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240" yWindow="75" windowWidth="15330" windowHeight="9375" tabRatio="883" activeTab="2"/>
  </bookViews>
  <sheets>
    <sheet name="DPU Check Flow Chart" sheetId="35" r:id="rId1"/>
    <sheet name="Scenarios" sheetId="13" r:id="rId2"/>
    <sheet name="5.1 EPIS Lead Sheet" sheetId="22" r:id="rId3"/>
    <sheet name="5.2 Dep&amp;Amtz Exp Lead Sheet" sheetId="23" r:id="rId4"/>
    <sheet name="5.3 Dep&amp;Amtz Res Lead Sheet" sheetId="24" r:id="rId5"/>
    <sheet name="JAM Inputs" sheetId="1" r:id="rId6"/>
    <sheet name="EPIS" sheetId="17" r:id="rId7"/>
    <sheet name="Retirements" sheetId="3" r:id="rId8"/>
    <sheet name="Depreciation Exp" sheetId="15" r:id="rId9"/>
    <sheet name="Accum Dep" sheetId="16" r:id="rId10"/>
    <sheet name="Adjustments" sheetId="8" r:id="rId11"/>
    <sheet name="DPU 39.1" sheetId="33" r:id="rId12"/>
    <sheet name="Revised Apr12-May13Forecast" sheetId="30" r:id="rId13"/>
    <sheet name="DPU Set 32" sheetId="32" r:id="rId14"/>
    <sheet name="DPU 39.2" sheetId="34" r:id="rId15"/>
    <sheet name="Retirement Rates" sheetId="31" r:id="rId16"/>
    <sheet name="Factors" sheetId="1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4">[1]Jan!#REF!</definedName>
    <definedName name="\0">[1]Jan!#REF!</definedName>
    <definedName name="\A" localSheetId="14">#REF!</definedName>
    <definedName name="\A">#REF!</definedName>
    <definedName name="\M" localSheetId="14">[1]Jan!#REF!</definedName>
    <definedName name="\M">[1]Jan!#REF!</definedName>
    <definedName name="\P" localSheetId="14">#REF!</definedName>
    <definedName name="\P">#REF!</definedName>
    <definedName name="____j1"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hidden="1">{#N/A,#N/A,FALSE,"Summary";#N/A,#N/A,FALSE,"SmPlants";#N/A,#N/A,FALSE,"Utah";#N/A,#N/A,FALSE,"Idaho";#N/A,#N/A,FALSE,"Lewis River";#N/A,#N/A,FALSE,"NrthUmpq";#N/A,#N/A,FALSE,"KlamRog"}</definedName>
    <definedName name="__123Graph_A" localSheetId="11" hidden="1">[2]Inputs!#REF!</definedName>
    <definedName name="__123Graph_A" localSheetId="14" hidden="1">[2]Inputs!#REF!</definedName>
    <definedName name="__123Graph_A" localSheetId="13" hidden="1">[2]Inputs!#REF!</definedName>
    <definedName name="__123Graph_A" localSheetId="12" hidden="1">[3]Inputs!#REF!</definedName>
    <definedName name="__123Graph_A" hidden="1">[3]Inputs!#REF!</definedName>
    <definedName name="__123Graph_B" localSheetId="11" hidden="1">[2]Inputs!#REF!</definedName>
    <definedName name="__123Graph_B" localSheetId="14" hidden="1">[2]Inputs!#REF!</definedName>
    <definedName name="__123Graph_B" localSheetId="13" hidden="1">[2]Inputs!#REF!</definedName>
    <definedName name="__123Graph_B" localSheetId="12" hidden="1">[3]Inputs!#REF!</definedName>
    <definedName name="__123Graph_B" hidden="1">[3]Inputs!#REF!</definedName>
    <definedName name="__123Graph_D" localSheetId="11" hidden="1">[2]Inputs!#REF!</definedName>
    <definedName name="__123Graph_D" localSheetId="14" hidden="1">[2]Inputs!#REF!</definedName>
    <definedName name="__123Graph_D" localSheetId="13" hidden="1">[2]Inputs!#REF!</definedName>
    <definedName name="__123Graph_D" localSheetId="12" hidden="1">[3]Inputs!#REF!</definedName>
    <definedName name="__123Graph_D" hidden="1">[3]Inputs!#REF!</definedName>
    <definedName name="__123Graph_E" hidden="1">[4]Input!$E$22:$E$37</definedName>
    <definedName name="__123Graph_F" hidden="1">[4]Input!$D$22:$D$37</definedName>
    <definedName name="__j1"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100_SUM" localSheetId="14">#REF!</definedName>
    <definedName name="_100_SUM">#REF!</definedName>
    <definedName name="_DAT1" localSheetId="14">#REF!</definedName>
    <definedName name="_DAT1">#REF!</definedName>
    <definedName name="_DAT10" localSheetId="14">#REF!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12" hidden="1">#REF!</definedName>
    <definedName name="_Fill" hidden="1">#REF!</definedName>
    <definedName name="_xlnm._FilterDatabase" localSheetId="2" hidden="1">'5.1 EPIS Lead Sheet'!$A$12:$K$12</definedName>
    <definedName name="_xlnm._FilterDatabase" localSheetId="3" hidden="1">'5.2 Dep&amp;Amtz Exp Lead Sheet'!$A$11:$K$11</definedName>
    <definedName name="_xlnm._FilterDatabase" localSheetId="4" hidden="1">'5.3 Dep&amp;Amtz Res Lead Sheet'!$A$10:$K$10</definedName>
    <definedName name="_xlnm._FilterDatabase" localSheetId="13" hidden="1">'DPU Set 32'!$A$5:$AH$47</definedName>
    <definedName name="_xlnm._FilterDatabase" localSheetId="12" hidden="1">'Revised Apr12-May13Forecast'!$A$66:$BY$66</definedName>
    <definedName name="_xlnm._FilterDatabase" hidden="1">#REF!</definedName>
    <definedName name="_idahoshr" localSheetId="14">#REF!</definedName>
    <definedName name="_idahoshr">#REF!</definedName>
    <definedName name="_j1"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12" hidden="1">#REF!</definedName>
    <definedName name="_Key1" hidden="1">#REF!</definedName>
    <definedName name="_Key2" localSheetId="12" hidden="1">#REF!</definedName>
    <definedName name="_Key2" hidden="1">#REF!</definedName>
    <definedName name="_MEN2" localSheetId="14">[1]Jan!#REF!</definedName>
    <definedName name="_MEN2">[1]Jan!#REF!</definedName>
    <definedName name="_MEN3" localSheetId="14">[1]Jan!#REF!</definedName>
    <definedName name="_MEN3">[1]Jan!#REF!</definedName>
    <definedName name="_OM1" hidden="1">{#N/A,#N/A,FALSE,"Summary";#N/A,#N/A,FALSE,"SmPlants";#N/A,#N/A,FALSE,"Utah";#N/A,#N/A,FALSE,"Idaho";#N/A,#N/A,FALSE,"Lewis River";#N/A,#N/A,FALSE,"NrthUmpq";#N/A,#N/A,FALSE,"KlamRog"}</definedName>
    <definedName name="_Order1" hidden="1">255</definedName>
    <definedName name="_Order2" hidden="1">0</definedName>
    <definedName name="_Sort" localSheetId="12" hidden="1">#REF!</definedName>
    <definedName name="_Sort" hidden="1">#REF!</definedName>
    <definedName name="_tab10" localSheetId="14">#REF!</definedName>
    <definedName name="_tab10">#REF!</definedName>
    <definedName name="_tab11" localSheetId="14">#REF!</definedName>
    <definedName name="_tab11">#REF!</definedName>
    <definedName name="_tab12" localSheetId="14">#REF!</definedName>
    <definedName name="_tab1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OP1" localSheetId="14">[1]Jan!#REF!</definedName>
    <definedName name="_TOP1">[1]Jan!#REF!</definedName>
    <definedName name="_WO800">#REF!</definedName>
    <definedName name="_WO800802">#REF!</definedName>
    <definedName name="a" hidden="1">'[5]DSM Output'!$J$21:$J$23</definedName>
    <definedName name="Access_Button1" hidden="1">"Headcount_Workbook_Schedules_List"</definedName>
    <definedName name="AccessDatabase" hidden="1">"P:\HR\SharonPlummer\Headcount Workbook.mdb"</definedName>
    <definedName name="AcctTable">[6]Variables!$AK$42:$AK$396</definedName>
    <definedName name="Additions_by_Function_Project_State_Month">'[7]Apr 05 - Mar 06 Adds'!#REF!</definedName>
    <definedName name="Adjs2avg" localSheetId="14">[8]Inputs!$L$255:'[8]Inputs'!$T$505</definedName>
    <definedName name="Adjs2avg" localSheetId="13">'[9]JAM Actuals-Detail'!#REF!:'[9]JAM Actuals-Detail'!#REF!</definedName>
    <definedName name="Adjs2avg">'[9]JAM Actuals-Detail'!#REF!:'[9]JAM Actuals-Detail'!#REF!</definedName>
    <definedName name="aftertax_ror" localSheetId="14">[10]Utah!#REF!</definedName>
    <definedName name="aftertax_ror">[10]Utah!#REF!</definedName>
    <definedName name="APR" localSheetId="14">[1]Jan!#REF!</definedName>
    <definedName name="APR">[1]Jan!#REF!</definedName>
    <definedName name="asa" hidden="1">{"Factors Pages 1-2",#N/A,FALSE,"Factors";"Factors Page 3",#N/A,FALSE,"Factors";"Factors Page 4",#N/A,FALSE,"Factors";"Factors Page 5",#N/A,FALSE,"Factors";"Factors Pages 8-27",#N/A,FALSE,"Factors"}</definedName>
    <definedName name="AUG" localSheetId="14">[1]Jan!#REF!</definedName>
    <definedName name="AUG">[1]Jan!#REF!</definedName>
    <definedName name="AverageFactors">[8]UTCR!$AC$22:$AQ$108</definedName>
    <definedName name="AverageFuelCost" localSheetId="14">#REF!</definedName>
    <definedName name="AverageFuelCost">#REF!</definedName>
    <definedName name="AverageInput">[8]Inputs!$F$3:$I$1722</definedName>
    <definedName name="AvgFactorCopy" localSheetId="14">#REF!</definedName>
    <definedName name="AvgFactorCopy">#REF!</definedName>
    <definedName name="AvgFactors">[11]Factors!$B$3:$P$99</definedName>
    <definedName name="B1_Print" localSheetId="11">#REF!</definedName>
    <definedName name="B1_Print">[12]BW!#REF!</definedName>
    <definedName name="B2_Print" localSheetId="14">#REF!</definedName>
    <definedName name="B2_Print">#REF!</definedName>
    <definedName name="B3_Print" localSheetId="14">#REF!</definedName>
    <definedName name="B3_Print">#REF!</definedName>
    <definedName name="Bottom" localSheetId="11">[13]Variance!#REF!</definedName>
    <definedName name="Bottom" localSheetId="14">[14]Variance!#REF!</definedName>
    <definedName name="Bottom">[14]Variance!#REF!</definedName>
    <definedName name="budsum2" localSheetId="14">[15]Att1!#REF!</definedName>
    <definedName name="budsum2">[15]Att1!#REF!</definedName>
    <definedName name="bump">[10]Utah!#REF!</definedName>
    <definedName name="C_">'[16]Other States WZAMRT98'!#REF!</definedName>
    <definedName name="cgf" hidden="1">{"PRINT",#N/A,TRUE,"APPA";"PRINT",#N/A,TRUE,"APS";"PRINT",#N/A,TRUE,"BHPL";"PRINT",#N/A,TRUE,"BHPL2";"PRINT",#N/A,TRUE,"CDWR";"PRINT",#N/A,TRUE,"EWEB";"PRINT",#N/A,TRUE,"LADWP";"PRINT",#N/A,TRUE,"NEVBASE"}</definedName>
    <definedName name="combined1" hidden="1">{"YTD-Total",#N/A,TRUE,"Provision";"YTD-Utility",#N/A,TRUE,"Prov Utility";"YTD-NonUtility",#N/A,TRUE,"Prov NonUtility"}</definedName>
    <definedName name="comm">[10]Utah!#REF!</definedName>
    <definedName name="comm_cost">[10]Utah!#REF!</definedName>
    <definedName name="Conversion">[17]Conversion!$A$2:$E$1253</definedName>
    <definedName name="Cost" localSheetId="14">#REF!</definedName>
    <definedName name="Cost">#REF!</definedName>
    <definedName name="CustNames">[18]Codes!$F$1:$H$121</definedName>
    <definedName name="D_TWKSHT" localSheetId="14">#REF!</definedName>
    <definedName name="D_TWKSHT">#REF!</definedName>
    <definedName name="DATA1" localSheetId="14">#REF!</definedName>
    <definedName name="DATA1">#REF!</definedName>
    <definedName name="DATA2" localSheetId="14">#REF!</definedName>
    <definedName name="DATA2">#REF!</definedName>
    <definedName name="DATA22">#REF!</definedName>
    <definedName name="DATA3">#REF!</definedName>
    <definedName name="DATA4">#REF!</definedName>
    <definedName name="DATA5">#REF!</definedName>
    <definedName name="DATA6">#REF!</definedName>
    <definedName name="DATA7">#REF!</definedName>
    <definedName name="DATE">[19]Jan!#REF!</definedName>
    <definedName name="debt">[10]Utah!#REF!</definedName>
    <definedName name="debt_cost">[10]Utah!#REF!</definedName>
    <definedName name="DebtCost" localSheetId="14">#REF!</definedName>
    <definedName name="DebtCost">#REF!</definedName>
    <definedName name="DEC">[1]Jan!#REF!</definedName>
    <definedName name="DeprAcctCheck">#REF!</definedName>
    <definedName name="DeprAdjCheck">#REF!</definedName>
    <definedName name="DEPRAdjNumber">#REF!</definedName>
    <definedName name="DeprAdjNumberPaste">#REF!</definedName>
    <definedName name="DeprAdjSortData">#REF!</definedName>
    <definedName name="DeprAdjSortOrder">#REF!</definedName>
    <definedName name="DeprFactorCheck">#REF!</definedName>
    <definedName name="DeprNumberSort">#REF!</definedName>
    <definedName name="DeprTypeCheck">#REF!</definedName>
    <definedName name="DispatchSum">"GRID Thermal Generation!R2C1:R4C2"</definedName>
    <definedName name="DUDE" localSheetId="12" hidden="1">#REF!</definedName>
    <definedName name="DUDE" hidden="1">#REF!</definedName>
    <definedName name="EffectiveTaxRate" localSheetId="14">#REF!</definedName>
    <definedName name="EffectiveTaxRate">#REF!</definedName>
    <definedName name="EmbeddedCapCost" localSheetId="14">#REF!</definedName>
    <definedName name="EmbeddedCapCost">#REF!</definedName>
    <definedName name="enrgy" hidden="1">{#N/A,#N/A,FALSE,"Bgt";#N/A,#N/A,FALSE,"Act";#N/A,#N/A,FALSE,"Chrt Data";#N/A,#N/A,FALSE,"Bus Result";#N/A,#N/A,FALSE,"Main Charts";#N/A,#N/A,FALSE,"P&amp;L Ttl";#N/A,#N/A,FALSE,"P&amp;L C_Ttl";#N/A,#N/A,FALSE,"P&amp;L C_Oct";#N/A,#N/A,FALSE,"P&amp;L C_Sep";#N/A,#N/A,FALSE,"1996";#N/A,#N/A,FALSE,"Data"}</definedName>
    <definedName name="ExchangeMWh" localSheetId="14">#REF!</definedName>
    <definedName name="ExchangeMWh">#REF!</definedName>
    <definedName name="extra2" hidden="1">{#N/A,#N/A,FALSE,"Loans";#N/A,#N/A,FALSE,"Program Costs";#N/A,#N/A,FALSE,"Measures";#N/A,#N/A,FALSE,"Net Lost Rev";#N/A,#N/A,FALSE,"Incentive"}</definedName>
    <definedName name="extra3" hidden="1">{#N/A,#N/A,FALSE,"Loans";#N/A,#N/A,FALSE,"Program Costs";#N/A,#N/A,FALSE,"Measures";#N/A,#N/A,FALSE,"Net Lost Rev";#N/A,#N/A,FALSE,"Incentive"}</definedName>
    <definedName name="extra4" hidden="1">{#N/A,#N/A,FALSE,"Loans";#N/A,#N/A,FALSE,"Program Costs";#N/A,#N/A,FALSE,"Measures";#N/A,#N/A,FALSE,"Net Lost Rev";#N/A,#N/A,FALSE,"Incentive"}</definedName>
    <definedName name="extra5" hidden="1">{#N/A,#N/A,FALSE,"Loans";#N/A,#N/A,FALSE,"Program Costs";#N/A,#N/A,FALSE,"Measures";#N/A,#N/A,FALSE,"Net Lost Rev";#N/A,#N/A,FALSE,"Incentive"}</definedName>
    <definedName name="FactorMethod">[8]Variables!$AB$2</definedName>
    <definedName name="FactorType">[11]Variables!$AK$2:$AL$12</definedName>
    <definedName name="FEB">[1]Jan!#REF!</definedName>
    <definedName name="FedTax">[10]Utah!#REF!</definedName>
    <definedName name="FIT" localSheetId="14">#REF!</definedName>
    <definedName name="FIT">#REF!</definedName>
    <definedName name="foo" hidden="1">{#N/A,#N/A,FALSE,"Bgt";#N/A,#N/A,FALSE,"Act";#N/A,#N/A,FALSE,"Chrt Data";#N/A,#N/A,FALSE,"Bus Result";#N/A,#N/A,FALSE,"Main Charts";#N/A,#N/A,FALSE,"P&amp;L Ttl";#N/A,#N/A,FALSE,"P&amp;L C_Ttl";#N/A,#N/A,FALSE,"P&amp;L C_Oct";#N/A,#N/A,FALSE,"P&amp;L C_Sep";#N/A,#N/A,FALSE,"1996";#N/A,#N/A,FALSE,"Data"}</definedName>
    <definedName name="FranchiseTax" localSheetId="14">#REF!</definedName>
    <definedName name="FranchiseTax">#REF!</definedName>
    <definedName name="friend" hidden="1">{"PRINT",#N/A,TRUE,"APPA";"PRINT",#N/A,TRUE,"APS";"PRINT",#N/A,TRUE,"BHPL";"PRINT",#N/A,TRUE,"BHPL2";"PRINT",#N/A,TRUE,"CDWR";"PRINT",#N/A,TRUE,"EWEB";"PRINT",#N/A,TRUE,"LADWP";"PRINT",#N/A,TRUE,"NEVBASE"}</definedName>
    <definedName name="GWI_Annualized" localSheetId="14">#REF!</definedName>
    <definedName name="GWI_Annualized">#REF!</definedName>
    <definedName name="GWI_Proforma" localSheetId="14">#REF!</definedName>
    <definedName name="GWI_Proforma">#REF!</definedName>
    <definedName name="High_Plan" localSheetId="11">#REF!</definedName>
    <definedName name="High_Plan" localSheetId="14">#REF!</definedName>
    <definedName name="High_Plan">#REF!</definedName>
    <definedName name="HROptim" hidden="1">{#N/A,#N/A,FALSE,"Summary";#N/A,#N/A,FALSE,"SmPlants";#N/A,#N/A,FALSE,"Utah";#N/A,#N/A,FALSE,"Idaho";#N/A,#N/A,FALSE,"Lewis River";#N/A,#N/A,FALSE,"NrthUmpq";#N/A,#N/A,FALSE,"KlamRog"}</definedName>
    <definedName name="IDAHOSHR" localSheetId="14">#REF!</definedName>
    <definedName name="IDAHOSHR">#REF!</definedName>
    <definedName name="IDAllocMethod" localSheetId="14">#REF!</definedName>
    <definedName name="IDAllocMethod">#REF!</definedName>
    <definedName name="IDRateBase" localSheetId="14">#REF!</definedName>
    <definedName name="IDRateBase">#REF!</definedName>
    <definedName name="inventory" hidden="1">{#N/A,#N/A,FALSE,"Summary";#N/A,#N/A,FALSE,"SmPlants";#N/A,#N/A,FALSE,"Utah";#N/A,#N/A,FALSE,"Idaho";#N/A,#N/A,FALSE,"Lewis River";#N/A,#N/A,FALSE,"NrthUmpq";#N/A,#N/A,FALSE,"KlamRog"}</definedName>
    <definedName name="JAN" localSheetId="14">[1]Jan!#REF!</definedName>
    <definedName name="JAN">[1]Jan!#REF!</definedName>
    <definedName name="JETSET" localSheetId="14">'[16]Other States WZAMRT98'!#REF!</definedName>
    <definedName name="JETSET">'[16]Other States WZAMRT98'!#REF!</definedName>
    <definedName name="JUL" localSheetId="14">[1]Jan!#REF!</definedName>
    <definedName name="JUL">[1]Jan!#REF!</definedName>
    <definedName name="JUN" localSheetId="14">[1]Jan!#REF!</definedName>
    <definedName name="JUN">[1]Jan!#REF!</definedName>
    <definedName name="junk"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risdiction">[11]Variables!$AK$15</definedName>
    <definedName name="JurisNumber">[11]Variables!$AL$15</definedName>
    <definedName name="JurisTitle" localSheetId="14">#REF!</definedName>
    <definedName name="JurisTitle">#REF!</definedName>
    <definedName name="JVENTRY" localSheetId="14">#REF!</definedName>
    <definedName name="JVENTRY">#REF!</definedName>
    <definedName name="Keep" localSheetId="11" hidden="1">{"PRINT",#N/A,TRUE,"APPA";"PRINT",#N/A,TRUE,"APS";"PRINT",#N/A,TRUE,"BHPL";"PRINT",#N/A,TRUE,"BHPL2";"PRINT",#N/A,TRUE,"CDWR";"PRINT",#N/A,TRUE,"EWEB";"PRINT",#N/A,TRUE,"LADWP";"PRINT",#N/A,TRUE,"NEVBASE"}</definedName>
    <definedName name="Keep" localSheetId="14"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14"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ast_Actual_Year">[20]Variables!$B$7</definedName>
    <definedName name="LastCell" localSheetId="11">[13]Variance!#REF!</definedName>
    <definedName name="LastCell">[14]Variance!#REF!</definedName>
    <definedName name="limcount" hidden="1">1</definedName>
    <definedName name="Low_Plan" localSheetId="11">#REF!</definedName>
    <definedName name="Low_Plan" localSheetId="14">#REF!</definedName>
    <definedName name="Low_Plan">#REF!</definedName>
    <definedName name="MAR">[1]Jan!#REF!</definedName>
    <definedName name="Master" hidden="1">{#N/A,#N/A,FALSE,"Actual";#N/A,#N/A,FALSE,"Normalized";#N/A,#N/A,FALSE,"Electric Actual";#N/A,#N/A,FALSE,"Electric Normalized"}</definedName>
    <definedName name="MAY">[1]Jan!#REF!</definedName>
    <definedName name="MD_High1" localSheetId="11">'[13]Master Data'!$A$2</definedName>
    <definedName name="MD_High1">'[14]Master Data'!$A$2</definedName>
    <definedName name="MD_Low1" localSheetId="11">'[13]Master Data'!$D$28</definedName>
    <definedName name="MD_Low1">'[14]Master Data'!$D$28</definedName>
    <definedName name="MEN">[1]Jan!#REF!</definedName>
    <definedName name="Mill">#REF!</definedName>
    <definedName name="Misc1AcctCheck">#REF!</definedName>
    <definedName name="Misc1Adjcheck">#REF!</definedName>
    <definedName name="MISC1AdjNumber">#REF!</definedName>
    <definedName name="MISC1AdjNumberPaste">#REF!</definedName>
    <definedName name="MISC1AdjSortData">#REF!</definedName>
    <definedName name="MISC1AdjSortOrder">#REF!</definedName>
    <definedName name="Misc1FactorCheck">#REF!</definedName>
    <definedName name="MISC1NumberSort">#REF!</definedName>
    <definedName name="Misc1TypeCheck">#REF!</definedName>
    <definedName name="Misc2AcctCheck">#REF!</definedName>
    <definedName name="Misc2AdjCheck">#REF!</definedName>
    <definedName name="MISC2AdjNumber">#REF!</definedName>
    <definedName name="MISC2AdjNumberPaste">#REF!</definedName>
    <definedName name="MISC2AdjSortData">#REF!</definedName>
    <definedName name="MISC2AdjSortOrder">#REF!</definedName>
    <definedName name="Misc2FactorCheck">#REF!</definedName>
    <definedName name="MISC2NumberSort">#REF!</definedName>
    <definedName name="Misc2TypeCheck">#REF!</definedName>
    <definedName name="MMBtu">#REF!</definedName>
    <definedName name="mmm" hidden="1">{"PRINT",#N/A,TRUE,"APPA";"PRINT",#N/A,TRUE,"APS";"PRINT",#N/A,TRUE,"BHPL";"PRINT",#N/A,TRUE,"BHPL2";"PRINT",#N/A,TRUE,"CDWR";"PRINT",#N/A,TRUE,"EWEB";"PRINT",#N/A,TRUE,"LADWP";"PRINT",#N/A,TRUE,"NEVBASE"}</definedName>
    <definedName name="monthlist">'[21]DSM Output'!$AL$1:$AM$12</definedName>
    <definedName name="monthtotals">'[21]DSM Output'!$M$38:$X$38</definedName>
    <definedName name="MSPAverageInput">[8]Inputs!#REF!</definedName>
    <definedName name="MSPYearEndInput">[8]Inputs!#REF!</definedName>
    <definedName name="MTAllocMethod" localSheetId="14">#REF!</definedName>
    <definedName name="MTAllocMethod">#REF!</definedName>
    <definedName name="MTRateBase" localSheetId="14">#REF!</definedName>
    <definedName name="MTRateBase">#REF!</definedName>
    <definedName name="MWh" localSheetId="14">#REF!</definedName>
    <definedName name="MWh">#REF!</definedName>
    <definedName name="NameAverageFuelCost">#REF!</definedName>
    <definedName name="NameCost">#REF!</definedName>
    <definedName name="NameMill">#REF!</definedName>
    <definedName name="NameMMBtu">#REF!</definedName>
    <definedName name="NameMWh">#REF!</definedName>
    <definedName name="NamePeak">#REF!</definedName>
    <definedName name="NetToGross">#REF!</definedName>
    <definedName name="NEWMO1">[1]Jan!#REF!</definedName>
    <definedName name="NEWMO2">[1]Jan!#REF!</definedName>
    <definedName name="NEWMONTH">[1]Jan!#REF!</definedName>
    <definedName name="NormalizedFedTaxExp">[10]Utah!#REF!</definedName>
    <definedName name="NormalizedOMExp">[10]Utah!#REF!</definedName>
    <definedName name="NormalizedState">[10]Utah!#REF!</definedName>
    <definedName name="NormalizedStateTaxExp">[10]Utah!#REF!</definedName>
    <definedName name="NormalizedTOIExp">[10]Utah!#REF!</definedName>
    <definedName name="NOV">[1]Jan!#REF!</definedName>
    <definedName name="NPCAcctCheck">#REF!</definedName>
    <definedName name="NPCAdjcheck">#REF!</definedName>
    <definedName name="NPCAdjNumber">#REF!</definedName>
    <definedName name="NPCAdjNumberPaste">#REF!</definedName>
    <definedName name="NPCAdjSortData">#REF!</definedName>
    <definedName name="NPCAdjSortOrder">#REF!</definedName>
    <definedName name="NPCFactorCheck">#REF!</definedName>
    <definedName name="NPCNumberSort">#REF!</definedName>
    <definedName name="NPCTypeCheck">#REF!</definedName>
    <definedName name="O_MLIST">#REF!</definedName>
    <definedName name="OCT">[1]Jan!#REF!</definedName>
    <definedName name="OHSch10YR"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AcctCheck" localSheetId="14">#REF!</definedName>
    <definedName name="OMAcctCheck">#REF!</definedName>
    <definedName name="OMAdjCheck" localSheetId="14">#REF!</definedName>
    <definedName name="OMAdjCheck">#REF!</definedName>
    <definedName name="OMAdjNumber" localSheetId="14">#REF!</definedName>
    <definedName name="OMAdjNumber">#REF!</definedName>
    <definedName name="OMAdjNumberPaste">#REF!</definedName>
    <definedName name="OMAdjSortData">#REF!</definedName>
    <definedName name="OMAdjSortOrder">#REF!</definedName>
    <definedName name="OMFactorCheck">#REF!</definedName>
    <definedName name="OMNumberSort">#REF!</definedName>
    <definedName name="OMTypeCheck">#REF!</definedName>
    <definedName name="ONE">[1]Jan!#REF!</definedName>
    <definedName name="OpRevReturn">#REF!</definedName>
    <definedName name="ORAllocMethod">#REF!</definedName>
    <definedName name="ORRateBase">#REF!</definedName>
    <definedName name="OtherAcctCheck">#REF!</definedName>
    <definedName name="OtherAdjcheck">#REF!</definedName>
    <definedName name="OtherAdjNumber">#REF!</definedName>
    <definedName name="OTHERAdjNumberPaste">#REF!</definedName>
    <definedName name="OTHERAdjSortData">#REF!</definedName>
    <definedName name="OTHERAdjSortOrder">#REF!</definedName>
    <definedName name="OtherFactorCheck">#REF!</definedName>
    <definedName name="OTHERNumberSort">#REF!</definedName>
    <definedName name="others" hidden="1">{"Factors Pages 1-2",#N/A,FALSE,"Factors";"Factors Page 3",#N/A,FALSE,"Factors";"Factors Page 4",#N/A,FALSE,"Factors";"Factors Page 5",#N/A,FALSE,"Factors";"Factors Pages 8-27",#N/A,FALSE,"Factors"}</definedName>
    <definedName name="OtherTypeCheck" localSheetId="14">#REF!</definedName>
    <definedName name="OtherTypeCheck">#REF!</definedName>
    <definedName name="PasteCAData" localSheetId="14">#REF!</definedName>
    <definedName name="PasteCAData">#REF!</definedName>
    <definedName name="PasteContractAdj" localSheetId="14">#REF!</definedName>
    <definedName name="PasteContractAdj">#REF!</definedName>
    <definedName name="PasteDeprAdj">#REF!</definedName>
    <definedName name="PasteIDData">#REF!</definedName>
    <definedName name="PasteMisc1Adj">#REF!</definedName>
    <definedName name="PasteMisc2Adj">#REF!</definedName>
    <definedName name="PasteMTData">#REF!</definedName>
    <definedName name="PasteNPCAdj">#REF!</definedName>
    <definedName name="PasteOMAdj">#REF!</definedName>
    <definedName name="PasteORData">#REF!</definedName>
    <definedName name="PasteOtherAdj">#REF!</definedName>
    <definedName name="PasteRBAdj">#REF!</definedName>
    <definedName name="PasteRevAdj">#REF!</definedName>
    <definedName name="PasteTaxAdj">#REF!</definedName>
    <definedName name="PasteUTData">#REF!</definedName>
    <definedName name="PasteWAData">#REF!</definedName>
    <definedName name="PasteWYEData">#REF!</definedName>
    <definedName name="PasteWYWData">#REF!</definedName>
    <definedName name="Peak">#REF!</definedName>
    <definedName name="Period">#REF!</definedName>
    <definedName name="pete" hidden="1">{#N/A,#N/A,FALSE,"Bgt";#N/A,#N/A,FALSE,"Act";#N/A,#N/A,FALSE,"Chrt Data";#N/A,#N/A,FALSE,"Bus Result";#N/A,#N/A,FALSE,"Main Charts";#N/A,#N/A,FALSE,"P&amp;L Ttl";#N/A,#N/A,FALSE,"P&amp;L C_Ttl";#N/A,#N/A,FALSE,"P&amp;L C_Oct";#N/A,#N/A,FALSE,"P&amp;L C_Sep";#N/A,#N/A,FALSE,"1996";#N/A,#N/A,FALSE,"Data"}</definedName>
    <definedName name="PivotData" localSheetId="14">#REF!</definedName>
    <definedName name="PivotData">#REF!</definedName>
    <definedName name="pref" localSheetId="14">[10]Utah!#REF!</definedName>
    <definedName name="pref">[10]Utah!#REF!</definedName>
    <definedName name="pref_cost" localSheetId="14">[10]Utah!#REF!</definedName>
    <definedName name="pref_cost">[10]Utah!#REF!</definedName>
    <definedName name="PrefCost" localSheetId="14">#REF!</definedName>
    <definedName name="PrefCost">#REF!</definedName>
    <definedName name="Pretax_ror" localSheetId="14">[10]Utah!#REF!</definedName>
    <definedName name="Pretax_ror">[10]Utah!#REF!</definedName>
    <definedName name="PricingInfo" localSheetId="12" hidden="1">[22]Inputs!#REF!</definedName>
    <definedName name="PricingInfo" hidden="1">[22]Inputs!#REF!</definedName>
    <definedName name="_xlnm.Print_Area" localSheetId="3">'5.2 Dep&amp;Amtz Exp Lead Sheet'!$A$1:$H$158</definedName>
    <definedName name="_xlnm.Print_Area" localSheetId="4">'5.3 Dep&amp;Amtz Res Lead Sheet'!$A$1:$H$167</definedName>
    <definedName name="_xlnm.Print_Area" localSheetId="11">'DPU 39.1'!$A$1:$P$47</definedName>
    <definedName name="_xlnm.Print_Area" localSheetId="14">'DPU 39.2'!$A$1:$P$26</definedName>
    <definedName name="_xlnm.Print_Area" localSheetId="15">'Retirement Rates'!$A$1:$Y$86</definedName>
    <definedName name="Print_Area_MI" localSheetId="14">#REF!</definedName>
    <definedName name="Print_Area_MI">#REF!</definedName>
    <definedName name="_xlnm.Print_Titles" localSheetId="2">'5.1 EPIS Lead Sheet'!$10:$12</definedName>
    <definedName name="_xlnm.Print_Titles" localSheetId="3">'5.2 Dep&amp;Amtz Exp Lead Sheet'!$9:$11</definedName>
    <definedName name="_xlnm.Print_Titles" localSheetId="4">'5.3 Dep&amp;Amtz Res Lead Sheet'!$8:$10</definedName>
    <definedName name="_xlnm.Print_Titles" localSheetId="14">#REF!</definedName>
    <definedName name="_xlnm.Print_Titles">#REF!</definedName>
    <definedName name="PrintAdjVariable" localSheetId="14">#REF!</definedName>
    <definedName name="PrintAdjVariable">#REF!</definedName>
    <definedName name="PrintContractChange" localSheetId="14">#REF!</definedName>
    <definedName name="PrintContractChange">#REF!</definedName>
    <definedName name="PrintDepr">#REF!</definedName>
    <definedName name="PrintMisc1">#REF!</definedName>
    <definedName name="PrintMisc2">#REF!</definedName>
    <definedName name="PrintNPC">#REF!</definedName>
    <definedName name="PrintOM">#REF!</definedName>
    <definedName name="PrintOther">#REF!</definedName>
    <definedName name="PrintRB">#REF!</definedName>
    <definedName name="PrintRev">#REF!</definedName>
    <definedName name="PrintSumContract">#REF!</definedName>
    <definedName name="PrintSumDep">#REF!</definedName>
    <definedName name="PrintSummaryVariable">#REF!</definedName>
    <definedName name="PrintSumMisc1">#REF!</definedName>
    <definedName name="PrintSumMisc2">#REF!</definedName>
    <definedName name="PrintSumNPC">#REF!</definedName>
    <definedName name="PrintSumOM">#REF!</definedName>
    <definedName name="PrintSumOther">#REF!</definedName>
    <definedName name="PrintSumRB">#REF!</definedName>
    <definedName name="PrintSumRev">#REF!</definedName>
    <definedName name="PrintSumTax">#REF!</definedName>
    <definedName name="PrintTax">#REF!</definedName>
    <definedName name="ProRate1">#REF!</definedName>
    <definedName name="RateBase">#REF!</definedName>
    <definedName name="RateBaseType">#REF!</definedName>
    <definedName name="RBAcctCheck">#REF!</definedName>
    <definedName name="RBAdjCheck">#REF!</definedName>
    <definedName name="RBAdjNumber">#REF!</definedName>
    <definedName name="RBAdjNumberPaste">#REF!</definedName>
    <definedName name="RBAdjSortData">#REF!</definedName>
    <definedName name="RBAdjSortOrder">#REF!</definedName>
    <definedName name="RBFactorCheck">#REF!</definedName>
    <definedName name="RBNumberSort">#REF!</definedName>
    <definedName name="RBTypeCheck">#REF!</definedName>
    <definedName name="Reg_ROR">[10]Utah!#REF!</definedName>
    <definedName name="ReportAdjData" localSheetId="14">#REF!</definedName>
    <definedName name="ReportAdjData">#REF!</definedName>
    <definedName name="ResourceSupplier" localSheetId="14">#REF!</definedName>
    <definedName name="ResourceSupplier">#REF!</definedName>
    <definedName name="retail" localSheetId="11" hidden="1">{#N/A,#N/A,FALSE,"Loans";#N/A,#N/A,FALSE,"Program Costs";#N/A,#N/A,FALSE,"Measures";#N/A,#N/A,FALSE,"Net Lost Rev";#N/A,#N/A,FALSE,"Incentive"}</definedName>
    <definedName name="retail" localSheetId="14"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hidden="1">{#N/A,#N/A,FALSE,"Loans";#N/A,#N/A,FALSE,"Program Costs";#N/A,#N/A,FALSE,"Measures";#N/A,#N/A,FALSE,"Net Lost Rev";#N/A,#N/A,FALSE,"Incentive"}</definedName>
    <definedName name="Return_107">#REF!</definedName>
    <definedName name="Return_115">#REF!</definedName>
    <definedName name="RevAcctCheck">#REF!</definedName>
    <definedName name="RevAdjCheck">#REF!</definedName>
    <definedName name="RevAdjNumber">#REF!</definedName>
    <definedName name="RevAdjNumberPaste">#REF!</definedName>
    <definedName name="RevAdjSortData">#REF!</definedName>
    <definedName name="RevAdjSortOrder">#REF!</definedName>
    <definedName name="RevenueSum">"GRID Thermal Revenue!R2C1:R4C2"</definedName>
    <definedName name="RevFactorCheck">#REF!</definedName>
    <definedName name="RevNumberSort">#REF!</definedName>
    <definedName name="RevTypeCheck">#REF!</definedName>
    <definedName name="RFMData">#REF!</definedName>
    <definedName name="ROE">#REF!</definedName>
    <definedName name="rrr" hidden="1">{"PRINT",#N/A,TRUE,"APPA";"PRINT",#N/A,TRUE,"APS";"PRINT",#N/A,TRUE,"BHPL";"PRINT",#N/A,TRUE,"BHPL2";"PRINT",#N/A,TRUE,"CDWR";"PRINT",#N/A,TRUE,"EWEB";"PRINT",#N/A,TRUE,"LADWP";"PRINT",#N/A,TRUE,"NEVBASE"}</definedName>
    <definedName name="SameStateCheck" localSheetId="14">#REF!</definedName>
    <definedName name="SameStateCheck">#REF!</definedName>
    <definedName name="SameStateCheckError" localSheetId="14">#REF!</definedName>
    <definedName name="SameStateCheckError">#REF!</definedName>
    <definedName name="SAPBEXrevision" hidden="1">1</definedName>
    <definedName name="SAPBEXsysID" hidden="1">"BWP"</definedName>
    <definedName name="SAPBEXwbID" hidden="1">"45EQYSCWE9WJMGB34OOD1BOQZ"</definedName>
    <definedName name="SECOND">[1]Jan!#REF!</definedName>
    <definedName name="SEP">[1]Jan!#REF!</definedName>
    <definedName name="SettingAlloc">#REF!</definedName>
    <definedName name="SettingRB">#REF!</definedName>
    <definedName name="shit" localSheetId="11" hidden="1">{"PRINT",#N/A,TRUE,"APPA";"PRINT",#N/A,TRUE,"APS";"PRINT",#N/A,TRUE,"BHPL";"PRINT",#N/A,TRUE,"BHPL2";"PRINT",#N/A,TRUE,"CDWR";"PRINT",#N/A,TRUE,"EWEB";"PRINT",#N/A,TRUE,"LADWP";"PRINT",#N/A,TRUE,"NEVBASE"}</definedName>
    <definedName name="shit" localSheetId="14"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#REF!</definedName>
    <definedName name="situs">#REF!</definedName>
    <definedName name="SortContract">#REF!</definedName>
    <definedName name="SortDepr">#REF!</definedName>
    <definedName name="SortMisc1">#REF!</definedName>
    <definedName name="SortMisc2">#REF!</definedName>
    <definedName name="SortNPC">#REF!</definedName>
    <definedName name="SortOM">#REF!</definedName>
    <definedName name="SortOther">#REF!</definedName>
    <definedName name="SortRB">#REF!</definedName>
    <definedName name="SortRev">#REF!</definedName>
    <definedName name="SortTax">#REF!</definedName>
    <definedName name="SP_LABOR___BENEFITS_P76640_ACCRUAL_JAN00">#REF!</definedName>
    <definedName name="spippw" hidden="1">{#N/A,#N/A,FALSE,"Actual";#N/A,#N/A,FALSE,"Normalized";#N/A,#N/A,FALSE,"Electric Actual";#N/A,#N/A,FALSE,"Electric Normalized"}</definedName>
    <definedName name="ST_Bottom1" localSheetId="11">[13]Variance!#REF!</definedName>
    <definedName name="ST_Bottom1" localSheetId="14">[14]Variance!#REF!</definedName>
    <definedName name="ST_Bottom1">[14]Variance!#REF!</definedName>
    <definedName name="ST_Top1" localSheetId="11">[13]Variance!#REF!</definedName>
    <definedName name="ST_Top1" localSheetId="14">[14]Variance!#REF!</definedName>
    <definedName name="ST_Top1">[14]Variance!#REF!</definedName>
    <definedName name="ST_Top2" localSheetId="11">[13]Variance!#REF!</definedName>
    <definedName name="ST_Top2">[14]Variance!#REF!</definedName>
    <definedName name="ST_Top3" localSheetId="11">#REF!</definedName>
    <definedName name="ST_Top3">[12]BW!#REF!</definedName>
    <definedName name="standard1" hidden="1">{"YTD-Total",#N/A,FALSE,"Provision"}</definedName>
    <definedName name="START" localSheetId="14">[1]Jan!#REF!</definedName>
    <definedName name="START">[1]Jan!#REF!</definedName>
    <definedName name="StateTax" localSheetId="14">[10]Utah!#REF!</definedName>
    <definedName name="StateTax">[10]Utah!#REF!</definedName>
    <definedName name="SumAdjContract" localSheetId="14">[10]Utah!#REF!</definedName>
    <definedName name="SumAdjContract">[10]Utah!#REF!</definedName>
    <definedName name="SumAdjDepr">[10]Utah!#REF!</definedName>
    <definedName name="SumAdjMisc1">[10]Utah!#REF!</definedName>
    <definedName name="SumAdjMisc2">[10]Utah!#REF!</definedName>
    <definedName name="SumAdjNPC">[10]Utah!#REF!</definedName>
    <definedName name="SumAdjOM">[10]Utah!#REF!</definedName>
    <definedName name="SumAdjOther">[10]Utah!#REF!</definedName>
    <definedName name="SumAdjRB">[10]Utah!#REF!</definedName>
    <definedName name="SumAdjRev">[10]Utah!#REF!</definedName>
    <definedName name="SumAdjTax">[10]Utah!#REF!</definedName>
    <definedName name="SUMMARY" localSheetId="14">#REF!</definedName>
    <definedName name="SUMMARY">#REF!</definedName>
    <definedName name="SUMMARY23">[10]Utah!#REF!</definedName>
    <definedName name="SUMMARY3">[10]Utah!#REF!</definedName>
    <definedName name="SumSortAdjContract" localSheetId="14">#REF!</definedName>
    <definedName name="SumSortAdjContract">#REF!</definedName>
    <definedName name="SumSortAdjDepr" localSheetId="14">#REF!</definedName>
    <definedName name="SumSortAdjDepr">#REF!</definedName>
    <definedName name="SumSortAdjMisc1" localSheetId="14">#REF!</definedName>
    <definedName name="SumSortAdjMisc1">#REF!</definedName>
    <definedName name="SumSortAdjMisc2">#REF!</definedName>
    <definedName name="SumSortAdjNPC">#REF!</definedName>
    <definedName name="SumSortAdjOM">#REF!</definedName>
    <definedName name="SumSortAdjOther">#REF!</definedName>
    <definedName name="SumSortAdjRB">#REF!</definedName>
    <definedName name="SumSortAdjRev">#REF!</definedName>
    <definedName name="SumSortAdjTax">#REF!</definedName>
    <definedName name="SumSortVariable">#REF!</definedName>
    <definedName name="SumTitle">#REF!</definedName>
    <definedName name="T1_Print" localSheetId="11">#REF!</definedName>
    <definedName name="T1_Print">#REF!</definedName>
    <definedName name="T1MAAVGRBCA">#REF!</definedName>
    <definedName name="T1MAAVGRBWA">#REF!</definedName>
    <definedName name="T1MAYERBCA">#REF!</definedName>
    <definedName name="T1MAYERBOR">#REF!</definedName>
    <definedName name="T1MAYERBWA">#REF!</definedName>
    <definedName name="T1RIAVGRBCA">#REF!</definedName>
    <definedName name="T1RIAVGRBOR">#REF!</definedName>
    <definedName name="T1RIAVGRBWA">#REF!</definedName>
    <definedName name="T1RIYERBCA">#REF!</definedName>
    <definedName name="T1RIYERBOR">#REF!</definedName>
    <definedName name="T1RIYERBWA">#REF!</definedName>
    <definedName name="T2_Print">#REF!</definedName>
    <definedName name="T2MAAVGRBCA">#REF!</definedName>
    <definedName name="T2MAAVGRBOR">#REF!</definedName>
    <definedName name="T2MAAVGRBWA">#REF!</definedName>
    <definedName name="T2MAYERBCA">#REF!</definedName>
    <definedName name="T2MAYERBOR">#REF!</definedName>
    <definedName name="T2MAYERBWA">#REF!</definedName>
    <definedName name="T2RateBase">[10]Utah!#REF!</definedName>
    <definedName name="T2RIAVGRBCA" localSheetId="14">#REF!</definedName>
    <definedName name="T2RIAVGRBCA">#REF!</definedName>
    <definedName name="T2RIAVGRBOR" localSheetId="14">#REF!</definedName>
    <definedName name="T2RIAVGRBOR">#REF!</definedName>
    <definedName name="T2RIAVGRBWA" localSheetId="14">#REF!</definedName>
    <definedName name="T2RIAVGRBWA">#REF!</definedName>
    <definedName name="T2RIYERBCA">#REF!</definedName>
    <definedName name="T2RIYERBOR">#REF!</definedName>
    <definedName name="T2RIYERBWA">#REF!</definedName>
    <definedName name="T3_Print">#REF!</definedName>
    <definedName name="T3MAAVGRBCA">#REF!</definedName>
    <definedName name="T3MAAVGRBOR">#REF!</definedName>
    <definedName name="T3MAAVGRBWA">#REF!</definedName>
    <definedName name="T3MAYERBCA">#REF!</definedName>
    <definedName name="T3MAYERBOR">#REF!</definedName>
    <definedName name="T3MAYERBWA">#REF!</definedName>
    <definedName name="T3RateBase">[10]Utah!#REF!</definedName>
    <definedName name="T3RIAVGRBCA" localSheetId="14">#REF!</definedName>
    <definedName name="T3RIAVGRBCA">#REF!</definedName>
    <definedName name="T3RIAVGRBOR" localSheetId="14">#REF!</definedName>
    <definedName name="T3RIAVGRBOR">#REF!</definedName>
    <definedName name="T3RIAVGRBWA" localSheetId="14">#REF!</definedName>
    <definedName name="T3RIAVGRBWA">#REF!</definedName>
    <definedName name="T3RIYERBCA">#REF!</definedName>
    <definedName name="T3RIYERBOR">#REF!</definedName>
    <definedName name="T3RIYERBWA">#REF!</definedName>
    <definedName name="table1">'[23]Allocation FY2005'!#REF!</definedName>
    <definedName name="table2">'[23]Allocation FY2005'!#REF!</definedName>
    <definedName name="table3">'[23]Allocation FY2004'!#REF!</definedName>
    <definedName name="table4">'[23]Allocation FY2004'!#REF!</definedName>
    <definedName name="tableb" localSheetId="14">#REF!</definedName>
    <definedName name="tableb">#REF!</definedName>
    <definedName name="tablec" localSheetId="14">#REF!</definedName>
    <definedName name="tablec">#REF!</definedName>
    <definedName name="tablex" localSheetId="14">#REF!</definedName>
    <definedName name="tablex">#REF!</definedName>
    <definedName name="tabley">#REF!</definedName>
    <definedName name="TaxAcctCheck">#REF!</definedName>
    <definedName name="TaxAdjCheck">#REF!</definedName>
    <definedName name="TaxAdjNumber">#REF!</definedName>
    <definedName name="TaxAdjNumberPaste">#REF!</definedName>
    <definedName name="TaxAdjSortData">#REF!</definedName>
    <definedName name="TaxAdjSortOrder">#REF!</definedName>
    <definedName name="TaxFactorCheck">#REF!</definedName>
    <definedName name="TaxNumberSort">#REF!</definedName>
    <definedName name="TaxRate">[10]Utah!#REF!</definedName>
    <definedName name="TaxTypeCheck" localSheetId="14">#REF!</definedName>
    <definedName name="TaxTypeCheck">#REF!</definedName>
    <definedName name="TEST0" localSheetId="14">#REF!</definedName>
    <definedName name="TEST0">#REF!</definedName>
    <definedName name="TESTHKEY" localSheetId="14">#REF!</definedName>
    <definedName name="TESTHKEY">#REF!</definedName>
    <definedName name="TESTKEYS">#REF!</definedName>
    <definedName name="TESTVKEY">#REF!</definedName>
    <definedName name="ThreeFactorElectric">#REF!</definedName>
    <definedName name="TIMAAVGRBOR">#REF!</definedName>
    <definedName name="Top">#REF!</definedName>
    <definedName name="Type1Adj">[10]Utah!#REF!</definedName>
    <definedName name="Type1AdjTax">[10]Utah!#REF!</definedName>
    <definedName name="Type2Adj">[10]Utah!#REF!</definedName>
    <definedName name="Type2AdjTax">[10]Utah!#REF!</definedName>
    <definedName name="Type3Adj">[10]Utah!#REF!</definedName>
    <definedName name="Type3AdjTax">[10]Utah!#REF!</definedName>
    <definedName name="UnadjBegEnd" localSheetId="14">#REF!</definedName>
    <definedName name="UnadjBegEnd">#REF!</definedName>
    <definedName name="UnadjYE" localSheetId="14">#REF!</definedName>
    <definedName name="UnadjYE">#REF!</definedName>
    <definedName name="UncollectibleAccounts" localSheetId="14">#REF!</definedName>
    <definedName name="UncollectibleAccounts">#REF!</definedName>
    <definedName name="UTAllocMethod">#REF!</definedName>
    <definedName name="UTGrossReceipts">#REF!</definedName>
    <definedName name="UTRateBase">#REF!</definedName>
    <definedName name="ValidAccount">[11]Variables!$AK$43:$AK$367</definedName>
    <definedName name="ValidFactor" localSheetId="14">#REF!</definedName>
    <definedName name="ValidFactor">#REF!</definedName>
    <definedName name="w" localSheetId="12" hidden="1">[3]Inputs!#REF!</definedName>
    <definedName name="w" hidden="1">[3]Inputs!#REF!</definedName>
    <definedName name="WAAllocMethod" localSheetId="14">#REF!</definedName>
    <definedName name="WAAllocMethod">#REF!</definedName>
    <definedName name="WARateBase" localSheetId="14">#REF!</definedName>
    <definedName name="WARateBase">#REF!</definedName>
    <definedName name="WARevenueTax" localSheetId="14">#REF!</definedName>
    <definedName name="WARevenueTax">#REF!</definedName>
    <definedName name="wrn.1996._.Hydro._.5._.Year._.Forecast._.Budget." hidden="1">{#N/A,#N/A,FALSE,"Summary";#N/A,#N/A,FALSE,"SmPlants";#N/A,#N/A,FALSE,"Utah";#N/A,#N/A,FALSE,"Idaho";#N/A,#N/A,FALSE,"Lewis River";#N/A,#N/A,FALSE,"NrthUmpq";#N/A,#N/A,FALSE,"KlamRog"}</definedName>
    <definedName name="wrn.Adj._.Back_Up." hidden="1">{"Page 3.4.1",#N/A,FALSE,"Totals";"Page 3.4.2",#N/A,FALSE,"Totals"}</definedName>
    <definedName name="wrn.ALL." hidden="1">{#N/A,#N/A,FALSE,"Summary EPS";#N/A,#N/A,FALSE,"1st Qtr Electric";#N/A,#N/A,FALSE,"1st Qtr Australia";#N/A,#N/A,FALSE,"1st Qtr Telecom";#N/A,#N/A,FALSE,"1st QTR Other"}</definedName>
    <definedName name="wrn.All._.BSs._.and._.JEs." hidden="1">{#N/A,#N/A,FALSE,"Top level";#N/A,#N/A,FALSE,"Top level JEs";#N/A,#N/A,FALSE,"PHI";#N/A,#N/A,FALSE,"PHI JEs";#N/A,#N/A,FALSE,"PacifiCorp";#N/A,#N/A,FALSE,"PacifiCorp JEs";#N/A,#N/A,FALSE,"PGHC";#N/A,#N/A,FALSE,"PGHC JEs";#N/A,#N/A,FALSE,"Domestic"}</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1" hidden="1">{#N/A,#N/A,FALSE,"Cover";#N/A,#N/A,FALSE,"Lead Sheet";#N/A,#N/A,FALSE,"T-Accounts";#N/A,#N/A,FALSE,"Ins &amp; Prem ActualEstimates"}</definedName>
    <definedName name="wrn.All._.Pages." localSheetId="14" hidden="1">{#N/A,#N/A,FALSE,"Cover";#N/A,#N/A,FALSE,"Lead Sheet";#N/A,#N/A,FALSE,"T-Accounts";#N/A,#N/A,FALSE,"Ins &amp; Prem ActualEstimates"}</definedName>
    <definedName name="wrn.All._.Pages." localSheetId="13" hidden="1">{#N/A,#N/A,FALSE,"Cover";#N/A,#N/A,FALSE,"Lead Sheet";#N/A,#N/A,FALSE,"T-Accounts";#N/A,#N/A,FALSE,"Ins &amp; Prem ActualEstimates"}</definedName>
    <definedName name="wrn.All._.Pages." hidden="1">{#N/A,#N/A,FALSE,"Cover";#N/A,#N/A,FALSE,"Lead Sheet";#N/A,#N/A,FALSE,"T-Accounts";#N/A,#N/A,FALSE,"Ins &amp; Prem ActualEstimates"}</definedName>
    <definedName name="wrn.BUS._.RPT." hidden="1">{#N/A,#N/A,FALSE,"P&amp;L Ttl";#N/A,#N/A,FALSE,"P&amp;L C_Ttl New";#N/A,#N/A,FALSE,"Bus Res";#N/A,#N/A,FALSE,"Chrts";#N/A,#N/A,FALSE,"pcf";#N/A,#N/A,FALSE,"pcr ";#N/A,#N/A,FALSE,"Exp Stmt ";#N/A,#N/A,FALSE,"Exp Stmt BU";#N/A,#N/A,FALSE,"Cap";#N/A,#N/A,FALSE,"IT Ytd"}</definedName>
    <definedName name="wrn.Combined._.YTD." hidden="1">{"YTD-Total",#N/A,TRUE,"Provision";"YTD-Utility",#N/A,TRUE,"Prov Utility";"YTD-NonUtility",#N/A,TRUE,"Prov NonUtility"}</definedName>
    <definedName name="wrn.ConsolGrossGrp." hidden="1">{"Conol gross povision grouped",#N/A,FALSE,"Consol Gross";"Consol Gross Grouped",#N/A,FALSE,"Consol Gross"}</definedName>
    <definedName name="wrn.Factors._.Tab._.10." localSheetId="11" hidden="1">{"Factors Pages 1-2",#N/A,FALSE,"Factors";"Factors Page 3",#N/A,FALSE,"Factors";"Factors Page 4",#N/A,FALSE,"Factors";"Factors Page 5",#N/A,FALSE,"Factors";"Factors Pages 8-27",#N/A,FALSE,"Factors"}</definedName>
    <definedName name="wrn.Factors._.Tab._.10." localSheetId="14"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hidden="1">{"FullView",#N/A,FALSE,"Consltd-For contngcy"}</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Open._.Issues._.Only." hidden="1">{"Open issues Only",#N/A,FALSE,"TIMELINE"}</definedName>
    <definedName name="wrn.OR._.Carrying._.Charge._.JV." localSheetId="11" hidden="1">{#N/A,#N/A,FALSE,"Loans";#N/A,#N/A,FALSE,"Program Costs";#N/A,#N/A,FALSE,"Measures";#N/A,#N/A,FALSE,"Net Lost Rev";#N/A,#N/A,FALSE,"Incentive"}</definedName>
    <definedName name="wrn.OR._.Carrying._.Charge._.JV." localSheetId="14"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hidden="1">{#N/A,#N/A,FALSE,"Bgt";#N/A,#N/A,FALSE,"Act";#N/A,#N/A,FALSE,"Chrt Data";#N/A,#N/A,FALSE,"Bus Result";#N/A,#N/A,FALSE,"Main Charts";#N/A,#N/A,FALSE,"P&amp;L Ttl";#N/A,#N/A,FALSE,"P&amp;L C_Ttl";#N/A,#N/A,FALSE,"P&amp;L C_Oct";#N/A,#N/A,FALSE,"P&amp;L C_Sep";#N/A,#N/A,FALSE,"1996";#N/A,#N/A,FALSE,"Data"}</definedName>
    <definedName name="wrn.Payment._.View." hidden="1">{#N/A,#N/A,FALSE,"Consltd-For contngcy";"PaymentView",#N/A,FALSE,"Consltd-For contngcy"}</definedName>
    <definedName name="wrn.PFSreconview." hidden="1">{"PFS recon view",#N/A,FALSE,"Hyperion Proof"}</definedName>
    <definedName name="wrn.PGHCreconview." hidden="1">{"PGHC recon view",#N/A,FALSE,"Hyperion Proof"}</definedName>
    <definedName name="wrn.PHI._.all._.other._.months." hidden="1">{#N/A,#N/A,FALSE,"PHI MTD";#N/A,#N/A,FALSE,"PHI YTD"}</definedName>
    <definedName name="wrn.PHI._.only." hidden="1">{#N/A,#N/A,FALSE,"PHI"}</definedName>
    <definedName name="wrn.PHI._.Sept._.Dec._.March." hidden="1">{#N/A,#N/A,FALSE,"PHI MTD";#N/A,#N/A,FALSE,"PHI QTD";#N/A,#N/A,FALSE,"PHI YTD"}</definedName>
    <definedName name="wrn.PPMCoCodeView." hidden="1">{"PPM Co Code View",#N/A,FALSE,"Comp Codes"}</definedName>
    <definedName name="wrn.PPMreconview." hidden="1">{"PPM Recon View",#N/A,FALSE,"Hyperion Proof"}</definedName>
    <definedName name="wrn.ProofElectricOnly." hidden="1">{"Electric Only",#N/A,FALSE,"Hyperion Proof"}</definedName>
    <definedName name="wrn.ProofTotal." hidden="1">{"Proof Total",#N/A,FALSE,"Hyperion Proof"}</definedName>
    <definedName name="wrn.Reformat._.only." hidden="1">{#N/A,#N/A,FALSE,"Dec 1999 mapping"}</definedName>
    <definedName name="wrn.SALES._.VAR._.95._.BUDGET." localSheetId="11" hidden="1">{"PRINT",#N/A,TRUE,"APPA";"PRINT",#N/A,TRUE,"APS";"PRINT",#N/A,TRUE,"BHPL";"PRINT",#N/A,TRUE,"BHPL2";"PRINT",#N/A,TRUE,"CDWR";"PRINT",#N/A,TRUE,"EWEB";"PRINT",#N/A,TRUE,"LADWP";"PRINT",#N/A,TRUE,"NEVBASE"}</definedName>
    <definedName name="wrn.SALES._.VAR._.95._.BUDGET." localSheetId="14"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tandard." hidden="1">{"YTD-Total",#N/A,FALSE,"Provision"}</definedName>
    <definedName name="wrn.Standard._.NonUtility._.Only." hidden="1">{"YTD-NonUtility",#N/A,FALSE,"Prov NonUtility"}</definedName>
    <definedName name="wrn.Standard._.Utility._.Only." hidden="1">{"YTD-Utility",#N/A,FALSE,"Prov Utility"}</definedName>
    <definedName name="wrn.Summary._.View." hidden="1">{#N/A,#N/A,FALSE,"Consltd-For contngcy"}</definedName>
    <definedName name="wrn.UK._.Conversion._.Only." hidden="1">{#N/A,#N/A,FALSE,"Dec 1999 UK Continuing Ops"}</definedName>
    <definedName name="wrn.YearEnd." localSheetId="11" hidden="1">{"Factors Pages 1-2",#N/A,FALSE,"Variables";"Factors Page 3",#N/A,FALSE,"Variables";"Factors Page 4",#N/A,FALSE,"Variables";"Factors Page 5",#N/A,FALSE,"Variables";"YE Pages 7-26",#N/A,FALSE,"Variables"}</definedName>
    <definedName name="wrn.YearEnd." localSheetId="14"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YEAllocMethod">#REF!</definedName>
    <definedName name="WYERateBase">#REF!</definedName>
    <definedName name="WYWAllocMethod">#REF!</definedName>
    <definedName name="WYWRateBase">#REF!</definedName>
    <definedName name="xxx">[11]Variables!$AK$2:$AL$12</definedName>
    <definedName name="YearEndInput">[8]Inputs!$A$3:$D$1671</definedName>
    <definedName name="YEFactorCopy" localSheetId="14">#REF!</definedName>
    <definedName name="YEFactorCopy">#REF!</definedName>
    <definedName name="YEFactors">[11]Factors!$S$3:$AG$99</definedName>
    <definedName name="YTD">'[24]Actuals - Data Input'!#REF!</definedName>
    <definedName name="z" hidden="1">'[5]DSM Output'!$G$21:$G$23</definedName>
    <definedName name="Z_01844156_6462_4A28_9785_1A86F4D0C834_.wvu.PrintTitles" localSheetId="12" hidden="1">#REF!</definedName>
    <definedName name="Z_01844156_6462_4A28_9785_1A86F4D0C834_.wvu.PrintTitles" hidden="1">#REF!</definedName>
    <definedName name="ZA" localSheetId="14">'[25] annual balance '!#REF!</definedName>
    <definedName name="ZA">'[25] annual balance '!#REF!</definedName>
  </definedNames>
  <calcPr calcId="125725" iterate="1"/>
</workbook>
</file>

<file path=xl/calcChain.xml><?xml version="1.0" encoding="utf-8"?>
<calcChain xmlns="http://schemas.openxmlformats.org/spreadsheetml/2006/main">
  <c r="V160" i="1"/>
  <c r="F26" i="34"/>
  <c r="F25"/>
  <c r="E25"/>
  <c r="F22"/>
  <c r="E22"/>
  <c r="F21"/>
  <c r="E21"/>
  <c r="F20"/>
  <c r="E20"/>
  <c r="F19"/>
  <c r="E19"/>
  <c r="F18"/>
  <c r="E18"/>
  <c r="F17"/>
  <c r="E17"/>
  <c r="F16"/>
  <c r="E16"/>
  <c r="F15"/>
  <c r="E15"/>
  <c r="F14"/>
  <c r="E14"/>
  <c r="F13"/>
  <c r="E13"/>
  <c r="F12"/>
  <c r="E12"/>
  <c r="F11"/>
  <c r="E11"/>
  <c r="F10"/>
  <c r="E10"/>
  <c r="F9"/>
  <c r="E9"/>
  <c r="FW23" i="16"/>
  <c r="FW70"/>
  <c r="FW94"/>
  <c r="FW95"/>
  <c r="FW99"/>
  <c r="FW101"/>
  <c r="FW102"/>
  <c r="FW105"/>
  <c r="FW106"/>
  <c r="FW117"/>
  <c r="FW119"/>
  <c r="FW120"/>
  <c r="H1274" i="30" l="1"/>
  <c r="H1275"/>
  <c r="H1276"/>
  <c r="H1277"/>
  <c r="H1278"/>
  <c r="H1273"/>
  <c r="AW493"/>
  <c r="BD1132"/>
  <c r="BE1132"/>
  <c r="BF1132"/>
  <c r="BG1132"/>
  <c r="BH1132"/>
  <c r="AU1132"/>
  <c r="AV1132"/>
  <c r="AW1132"/>
  <c r="AX1132"/>
  <c r="AY1132"/>
  <c r="AZ1132"/>
  <c r="AX900"/>
  <c r="AY900"/>
  <c r="AZ900"/>
  <c r="BA900"/>
  <c r="BB900"/>
  <c r="BC900"/>
  <c r="BD900"/>
  <c r="BE900"/>
  <c r="BF900"/>
  <c r="BG900"/>
  <c r="BH900"/>
  <c r="AX249"/>
  <c r="AY249"/>
  <c r="AZ249"/>
  <c r="BA249"/>
  <c r="BB249"/>
  <c r="BC249"/>
  <c r="BD249"/>
  <c r="BE249"/>
  <c r="BF249"/>
  <c r="BG249"/>
  <c r="BH249"/>
  <c r="BY1313"/>
  <c r="BY1312"/>
  <c r="BY1311"/>
  <c r="BY1310"/>
  <c r="BY1309"/>
  <c r="BY1308"/>
  <c r="BY1307"/>
  <c r="BY1306"/>
  <c r="BY1305"/>
  <c r="BY1304"/>
  <c r="BY1303"/>
  <c r="BY1302"/>
  <c r="BY1301"/>
  <c r="BY1300"/>
  <c r="BY1299"/>
  <c r="BY1298"/>
  <c r="BY1297"/>
  <c r="BY1296"/>
  <c r="BY1295"/>
  <c r="BY1294"/>
  <c r="BY1293"/>
  <c r="BY1292"/>
  <c r="BY1291"/>
  <c r="BY1290"/>
  <c r="BY1289"/>
  <c r="BY1288"/>
  <c r="BY1287"/>
  <c r="BY1286"/>
  <c r="BY1285"/>
  <c r="BY1284"/>
  <c r="BY1283"/>
  <c r="BY1282"/>
  <c r="BY1281"/>
  <c r="BY1280"/>
  <c r="BY1279"/>
  <c r="BY1278"/>
  <c r="BY1277"/>
  <c r="BY1276"/>
  <c r="BY1275"/>
  <c r="BY1274"/>
  <c r="BY1273"/>
  <c r="BY1233"/>
  <c r="BY1050"/>
  <c r="BY904"/>
  <c r="BY892"/>
  <c r="BY873"/>
  <c r="BY732"/>
  <c r="BY715"/>
  <c r="BY409"/>
  <c r="BY406"/>
  <c r="BY296"/>
  <c r="BY192"/>
  <c r="BI1313"/>
  <c r="BI1312"/>
  <c r="BI1311"/>
  <c r="BI1310"/>
  <c r="BI1309"/>
  <c r="BI1308"/>
  <c r="BI1307"/>
  <c r="BI1306"/>
  <c r="BI1305"/>
  <c r="BI1304"/>
  <c r="BI1303"/>
  <c r="BI1302"/>
  <c r="BI1301"/>
  <c r="BI1300"/>
  <c r="BI1299"/>
  <c r="BI1298"/>
  <c r="BI1297"/>
  <c r="BI1296"/>
  <c r="BI1295"/>
  <c r="BI1294"/>
  <c r="BI1293"/>
  <c r="BI1292"/>
  <c r="BI1291"/>
  <c r="BI1290"/>
  <c r="BI1289"/>
  <c r="BI1288"/>
  <c r="BI1287"/>
  <c r="BI1286"/>
  <c r="BI1285"/>
  <c r="BI1284"/>
  <c r="BI1283"/>
  <c r="BI1282"/>
  <c r="BI1281"/>
  <c r="BI1280"/>
  <c r="BI1279"/>
  <c r="BI1278"/>
  <c r="BI1277"/>
  <c r="BI1276"/>
  <c r="BI1275"/>
  <c r="BI1274"/>
  <c r="BI1273"/>
  <c r="AP1314"/>
  <c r="AQ1314"/>
  <c r="AR1314"/>
  <c r="AP1273"/>
  <c r="AQ1273"/>
  <c r="AR1273"/>
  <c r="AP1274"/>
  <c r="AQ1274"/>
  <c r="AR1274"/>
  <c r="AP1275"/>
  <c r="AQ1275"/>
  <c r="AR1275"/>
  <c r="AP1276"/>
  <c r="AQ1276"/>
  <c r="AR1276"/>
  <c r="AP1277"/>
  <c r="AQ1277"/>
  <c r="AR1277"/>
  <c r="AP1278"/>
  <c r="AQ1278"/>
  <c r="AR1278"/>
  <c r="AP1279"/>
  <c r="AQ1279"/>
  <c r="AR1279"/>
  <c r="AP1280"/>
  <c r="AQ1280"/>
  <c r="AR1280"/>
  <c r="AP1281"/>
  <c r="AQ1281"/>
  <c r="AR1281"/>
  <c r="AP1282"/>
  <c r="AQ1282"/>
  <c r="AR1282"/>
  <c r="AP1283"/>
  <c r="AQ1283"/>
  <c r="AR1283"/>
  <c r="AP1284"/>
  <c r="AQ1284"/>
  <c r="AR1284"/>
  <c r="AP1285"/>
  <c r="AQ1285"/>
  <c r="AR1285"/>
  <c r="AP1286"/>
  <c r="AQ1286"/>
  <c r="AR1286"/>
  <c r="AP1287"/>
  <c r="AQ1287"/>
  <c r="AR1287"/>
  <c r="AP1288"/>
  <c r="AQ1288"/>
  <c r="AR1288"/>
  <c r="AP1289"/>
  <c r="AQ1289"/>
  <c r="AR1289"/>
  <c r="AP1290"/>
  <c r="AQ1290"/>
  <c r="AR1290"/>
  <c r="AP1291"/>
  <c r="AQ1291"/>
  <c r="AR1291"/>
  <c r="AP1292"/>
  <c r="AQ1292"/>
  <c r="AR1292"/>
  <c r="AP1293"/>
  <c r="AQ1293"/>
  <c r="AR1293"/>
  <c r="AP1294"/>
  <c r="AQ1294"/>
  <c r="AR1294"/>
  <c r="AP1295"/>
  <c r="AQ1295"/>
  <c r="AR1295"/>
  <c r="AP1296"/>
  <c r="AQ1296"/>
  <c r="AR1296"/>
  <c r="AP1297"/>
  <c r="AQ1297"/>
  <c r="AR1297"/>
  <c r="AP1298"/>
  <c r="AQ1298"/>
  <c r="AR1298"/>
  <c r="AP1299"/>
  <c r="AQ1299"/>
  <c r="AR1299"/>
  <c r="AP1300"/>
  <c r="AQ1300"/>
  <c r="AR1300"/>
  <c r="AP1301"/>
  <c r="AQ1301"/>
  <c r="AR1301"/>
  <c r="AP1302"/>
  <c r="AQ1302"/>
  <c r="AR1302"/>
  <c r="AP1303"/>
  <c r="AQ1303"/>
  <c r="AR1303"/>
  <c r="AP1304"/>
  <c r="AQ1304"/>
  <c r="AR1304"/>
  <c r="AP1305"/>
  <c r="AQ1305"/>
  <c r="AR1305"/>
  <c r="AP1306"/>
  <c r="AQ1306"/>
  <c r="AR1306"/>
  <c r="AP1307"/>
  <c r="AQ1307"/>
  <c r="AR1307"/>
  <c r="AP1308"/>
  <c r="AQ1308"/>
  <c r="AR1308"/>
  <c r="AP1309"/>
  <c r="AQ1309"/>
  <c r="AR1309"/>
  <c r="AP1310"/>
  <c r="AQ1310"/>
  <c r="AR1310"/>
  <c r="AP1311"/>
  <c r="AQ1311"/>
  <c r="AR1311"/>
  <c r="AP1312"/>
  <c r="AQ1312"/>
  <c r="AR1312"/>
  <c r="AP1313"/>
  <c r="AQ1313"/>
  <c r="AR1313"/>
  <c r="AP68"/>
  <c r="AQ68"/>
  <c r="AR68"/>
  <c r="AP69"/>
  <c r="AQ69"/>
  <c r="AR69"/>
  <c r="AP70"/>
  <c r="AQ70"/>
  <c r="AR70"/>
  <c r="AP71"/>
  <c r="AQ71"/>
  <c r="AR71"/>
  <c r="AP72"/>
  <c r="AQ72"/>
  <c r="AR72"/>
  <c r="AP73"/>
  <c r="AQ73"/>
  <c r="AR73"/>
  <c r="AP74"/>
  <c r="AQ74"/>
  <c r="AR74"/>
  <c r="AP75"/>
  <c r="AQ75"/>
  <c r="AR75"/>
  <c r="AP76"/>
  <c r="AQ76"/>
  <c r="AR76"/>
  <c r="AP77"/>
  <c r="AQ77"/>
  <c r="AR77"/>
  <c r="AP78"/>
  <c r="AQ78"/>
  <c r="AR78"/>
  <c r="AP79"/>
  <c r="AQ79"/>
  <c r="AR79"/>
  <c r="AP80"/>
  <c r="AQ80"/>
  <c r="AR80"/>
  <c r="AP81"/>
  <c r="AQ81"/>
  <c r="AR81"/>
  <c r="AP82"/>
  <c r="AQ82"/>
  <c r="AR82"/>
  <c r="AP83"/>
  <c r="AQ83"/>
  <c r="AR83"/>
  <c r="AP84"/>
  <c r="AQ84"/>
  <c r="AR84"/>
  <c r="AP85"/>
  <c r="AQ85"/>
  <c r="AR85"/>
  <c r="AP86"/>
  <c r="AQ86"/>
  <c r="AR86"/>
  <c r="AP87"/>
  <c r="AQ87"/>
  <c r="AR87"/>
  <c r="AP88"/>
  <c r="AQ88"/>
  <c r="AR88"/>
  <c r="AP89"/>
  <c r="AQ89"/>
  <c r="AR89"/>
  <c r="AP90"/>
  <c r="AQ90"/>
  <c r="AR90"/>
  <c r="AP91"/>
  <c r="AQ91"/>
  <c r="AR91"/>
  <c r="AP92"/>
  <c r="AQ92"/>
  <c r="AR92"/>
  <c r="AP93"/>
  <c r="AQ93"/>
  <c r="AR93"/>
  <c r="AP94"/>
  <c r="AQ94"/>
  <c r="AR94"/>
  <c r="AP95"/>
  <c r="AQ95"/>
  <c r="AR95"/>
  <c r="AP96"/>
  <c r="AQ96"/>
  <c r="AR96"/>
  <c r="AP97"/>
  <c r="AQ97"/>
  <c r="AR97"/>
  <c r="AP98"/>
  <c r="AQ98"/>
  <c r="AR98"/>
  <c r="AP99"/>
  <c r="AQ99"/>
  <c r="AR99"/>
  <c r="AP100"/>
  <c r="AQ100"/>
  <c r="AR100"/>
  <c r="AP101"/>
  <c r="AQ101"/>
  <c r="AR101"/>
  <c r="AP102"/>
  <c r="AQ102"/>
  <c r="AR102"/>
  <c r="AP103"/>
  <c r="AQ103"/>
  <c r="AR103"/>
  <c r="AP104"/>
  <c r="AQ104"/>
  <c r="AR104"/>
  <c r="AP105"/>
  <c r="AQ105"/>
  <c r="AR105"/>
  <c r="AP106"/>
  <c r="AQ106"/>
  <c r="AR106"/>
  <c r="AP107"/>
  <c r="AQ107"/>
  <c r="AR107"/>
  <c r="AP108"/>
  <c r="AQ108"/>
  <c r="AR108"/>
  <c r="AP109"/>
  <c r="AQ109"/>
  <c r="AR109"/>
  <c r="AP110"/>
  <c r="AQ110"/>
  <c r="AR110"/>
  <c r="AP111"/>
  <c r="AQ111"/>
  <c r="AR111"/>
  <c r="AP112"/>
  <c r="AQ112"/>
  <c r="AR112"/>
  <c r="AP113"/>
  <c r="AQ113"/>
  <c r="AR113"/>
  <c r="AP114"/>
  <c r="AQ114"/>
  <c r="AR114"/>
  <c r="AP115"/>
  <c r="AQ115"/>
  <c r="AR115"/>
  <c r="AP116"/>
  <c r="AQ116"/>
  <c r="AR116"/>
  <c r="AP117"/>
  <c r="AQ117"/>
  <c r="AR117"/>
  <c r="AP118"/>
  <c r="AQ118"/>
  <c r="AR118"/>
  <c r="AP119"/>
  <c r="AQ119"/>
  <c r="AR119"/>
  <c r="AP120"/>
  <c r="AQ120"/>
  <c r="AR120"/>
  <c r="AP121"/>
  <c r="AQ121"/>
  <c r="AR121"/>
  <c r="AP122"/>
  <c r="AQ122"/>
  <c r="AR122"/>
  <c r="AP123"/>
  <c r="AQ123"/>
  <c r="AR123"/>
  <c r="AP124"/>
  <c r="AQ124"/>
  <c r="AR124"/>
  <c r="AP125"/>
  <c r="AQ125"/>
  <c r="AR125"/>
  <c r="AP126"/>
  <c r="AQ126"/>
  <c r="AR126"/>
  <c r="AP127"/>
  <c r="AQ127"/>
  <c r="AR127"/>
  <c r="AP128"/>
  <c r="AQ128"/>
  <c r="AR128"/>
  <c r="AP129"/>
  <c r="AQ129"/>
  <c r="AR129"/>
  <c r="AP130"/>
  <c r="AQ130"/>
  <c r="AR130"/>
  <c r="AP131"/>
  <c r="AQ131"/>
  <c r="AR131"/>
  <c r="AP132"/>
  <c r="AQ132"/>
  <c r="AR132"/>
  <c r="AP133"/>
  <c r="AQ133"/>
  <c r="AR133"/>
  <c r="AP134"/>
  <c r="AQ134"/>
  <c r="AR134"/>
  <c r="AP135"/>
  <c r="AQ135"/>
  <c r="AR135"/>
  <c r="AP136"/>
  <c r="AQ136"/>
  <c r="AR136"/>
  <c r="AP137"/>
  <c r="AQ137"/>
  <c r="AR137"/>
  <c r="AP138"/>
  <c r="AQ138"/>
  <c r="AR138"/>
  <c r="AP139"/>
  <c r="AQ139"/>
  <c r="AR139"/>
  <c r="AP140"/>
  <c r="AQ140"/>
  <c r="AR140"/>
  <c r="AP141"/>
  <c r="AQ141"/>
  <c r="AR141"/>
  <c r="AP142"/>
  <c r="AQ142"/>
  <c r="AR142"/>
  <c r="AP143"/>
  <c r="AQ143"/>
  <c r="AR143"/>
  <c r="AP144"/>
  <c r="AQ144"/>
  <c r="AR144"/>
  <c r="AP145"/>
  <c r="AQ145"/>
  <c r="AR145"/>
  <c r="AP146"/>
  <c r="AQ146"/>
  <c r="AR146"/>
  <c r="AP147"/>
  <c r="AQ147"/>
  <c r="AR147"/>
  <c r="AP148"/>
  <c r="AQ148"/>
  <c r="AR148"/>
  <c r="AP149"/>
  <c r="AQ149"/>
  <c r="AR149"/>
  <c r="AP150"/>
  <c r="AQ150"/>
  <c r="AR150"/>
  <c r="AP151"/>
  <c r="AQ151"/>
  <c r="AR151"/>
  <c r="AP152"/>
  <c r="AQ152"/>
  <c r="AR152"/>
  <c r="AP153"/>
  <c r="AQ153"/>
  <c r="AR153"/>
  <c r="AP154"/>
  <c r="AQ154"/>
  <c r="AR154"/>
  <c r="AP155"/>
  <c r="AQ155"/>
  <c r="AR155"/>
  <c r="AP156"/>
  <c r="AQ156"/>
  <c r="AR156"/>
  <c r="AP157"/>
  <c r="AQ157"/>
  <c r="AR157"/>
  <c r="AP158"/>
  <c r="AQ158"/>
  <c r="AR158"/>
  <c r="AP159"/>
  <c r="AQ159"/>
  <c r="AR159"/>
  <c r="AP160"/>
  <c r="AQ160"/>
  <c r="AR160"/>
  <c r="AP161"/>
  <c r="AQ161"/>
  <c r="AR161"/>
  <c r="AP162"/>
  <c r="AQ162"/>
  <c r="AR162"/>
  <c r="AP163"/>
  <c r="AQ163"/>
  <c r="AR163"/>
  <c r="AP164"/>
  <c r="AQ164"/>
  <c r="AR164"/>
  <c r="AP165"/>
  <c r="AQ165"/>
  <c r="AR165"/>
  <c r="AP166"/>
  <c r="AQ166"/>
  <c r="AR166"/>
  <c r="AP167"/>
  <c r="AQ167"/>
  <c r="AR167"/>
  <c r="AP168"/>
  <c r="AQ168"/>
  <c r="AR168"/>
  <c r="AP169"/>
  <c r="AQ169"/>
  <c r="AR169"/>
  <c r="AP170"/>
  <c r="AQ170"/>
  <c r="AR170"/>
  <c r="AP171"/>
  <c r="AQ171"/>
  <c r="AR171"/>
  <c r="AP172"/>
  <c r="AQ172"/>
  <c r="AR172"/>
  <c r="AP173"/>
  <c r="AQ173"/>
  <c r="AR173"/>
  <c r="AP174"/>
  <c r="AQ174"/>
  <c r="AR174"/>
  <c r="AP175"/>
  <c r="AQ175"/>
  <c r="AR175"/>
  <c r="AP176"/>
  <c r="AQ176"/>
  <c r="AR176"/>
  <c r="AP177"/>
  <c r="AQ177"/>
  <c r="AR177"/>
  <c r="AP178"/>
  <c r="AQ178"/>
  <c r="AR178"/>
  <c r="AP179"/>
  <c r="AQ179"/>
  <c r="AR179"/>
  <c r="AP180"/>
  <c r="AQ180"/>
  <c r="AR180"/>
  <c r="AP181"/>
  <c r="AQ181"/>
  <c r="AR181"/>
  <c r="AP182"/>
  <c r="AQ182"/>
  <c r="AR182"/>
  <c r="AP183"/>
  <c r="AQ183"/>
  <c r="AR183"/>
  <c r="AP184"/>
  <c r="AQ184"/>
  <c r="AR184"/>
  <c r="AP185"/>
  <c r="AQ185"/>
  <c r="AR185"/>
  <c r="AP186"/>
  <c r="AQ186"/>
  <c r="AR186"/>
  <c r="AP187"/>
  <c r="AQ187"/>
  <c r="AR187"/>
  <c r="AP188"/>
  <c r="AQ188"/>
  <c r="AR188"/>
  <c r="AP189"/>
  <c r="AQ189"/>
  <c r="AR189"/>
  <c r="AP190"/>
  <c r="AQ190"/>
  <c r="AR190"/>
  <c r="AP191"/>
  <c r="AQ191"/>
  <c r="AR191"/>
  <c r="AP192"/>
  <c r="AQ192"/>
  <c r="AR192"/>
  <c r="AP193"/>
  <c r="AQ193"/>
  <c r="AR193"/>
  <c r="AP194"/>
  <c r="AQ194"/>
  <c r="AR194"/>
  <c r="AP195"/>
  <c r="AQ195"/>
  <c r="AR195"/>
  <c r="AP196"/>
  <c r="AQ196"/>
  <c r="AR196"/>
  <c r="AP197"/>
  <c r="AQ197"/>
  <c r="AR197"/>
  <c r="AP198"/>
  <c r="AQ198"/>
  <c r="AR198"/>
  <c r="AP199"/>
  <c r="AQ199"/>
  <c r="AR199"/>
  <c r="AP200"/>
  <c r="AQ200"/>
  <c r="AR200"/>
  <c r="AP201"/>
  <c r="AQ201"/>
  <c r="AR201"/>
  <c r="AP202"/>
  <c r="AQ202"/>
  <c r="AR202"/>
  <c r="AP203"/>
  <c r="AQ203"/>
  <c r="AR203"/>
  <c r="AP204"/>
  <c r="AQ204"/>
  <c r="AR204"/>
  <c r="AP205"/>
  <c r="AQ205"/>
  <c r="AR205"/>
  <c r="AP206"/>
  <c r="AQ206"/>
  <c r="AR206"/>
  <c r="AP207"/>
  <c r="AQ207"/>
  <c r="AR207"/>
  <c r="AP208"/>
  <c r="AQ208"/>
  <c r="AR208"/>
  <c r="AP209"/>
  <c r="AQ209"/>
  <c r="AR209"/>
  <c r="AP210"/>
  <c r="AQ210"/>
  <c r="AR210"/>
  <c r="AP211"/>
  <c r="AQ211"/>
  <c r="AR211"/>
  <c r="AP212"/>
  <c r="AQ212"/>
  <c r="AR212"/>
  <c r="AP213"/>
  <c r="AQ213"/>
  <c r="AR213"/>
  <c r="AP214"/>
  <c r="AQ214"/>
  <c r="AR214"/>
  <c r="AP215"/>
  <c r="AQ215"/>
  <c r="AR215"/>
  <c r="AP216"/>
  <c r="AQ216"/>
  <c r="AR216"/>
  <c r="AP217"/>
  <c r="AQ217"/>
  <c r="AR217"/>
  <c r="AP218"/>
  <c r="AQ218"/>
  <c r="AR218"/>
  <c r="AP219"/>
  <c r="AQ219"/>
  <c r="AR219"/>
  <c r="AP220"/>
  <c r="AQ220"/>
  <c r="AR220"/>
  <c r="AP221"/>
  <c r="AQ221"/>
  <c r="AR221"/>
  <c r="AP222"/>
  <c r="AQ222"/>
  <c r="AR222"/>
  <c r="AP223"/>
  <c r="AQ223"/>
  <c r="AR223"/>
  <c r="AP224"/>
  <c r="AQ224"/>
  <c r="AR224"/>
  <c r="AP225"/>
  <c r="AQ225"/>
  <c r="AR225"/>
  <c r="AP226"/>
  <c r="AQ226"/>
  <c r="AR226"/>
  <c r="AP227"/>
  <c r="AQ227"/>
  <c r="AR227"/>
  <c r="AP228"/>
  <c r="AQ228"/>
  <c r="AR228"/>
  <c r="AP229"/>
  <c r="AQ229"/>
  <c r="AR229"/>
  <c r="AP230"/>
  <c r="AQ230"/>
  <c r="AR230"/>
  <c r="AP231"/>
  <c r="AQ231"/>
  <c r="AR231"/>
  <c r="AP232"/>
  <c r="AQ232"/>
  <c r="AR232"/>
  <c r="AP233"/>
  <c r="AQ233"/>
  <c r="AR233"/>
  <c r="AP234"/>
  <c r="AQ234"/>
  <c r="AR234"/>
  <c r="AP235"/>
  <c r="AQ235"/>
  <c r="AR235"/>
  <c r="AP236"/>
  <c r="AQ236"/>
  <c r="AR236"/>
  <c r="AP237"/>
  <c r="AQ237"/>
  <c r="AR237"/>
  <c r="AP238"/>
  <c r="AQ238"/>
  <c r="AR238"/>
  <c r="AP239"/>
  <c r="AQ239"/>
  <c r="AR239"/>
  <c r="AP240"/>
  <c r="AQ240"/>
  <c r="AR240"/>
  <c r="AP241"/>
  <c r="AQ241"/>
  <c r="AR241"/>
  <c r="AP242"/>
  <c r="AQ242"/>
  <c r="AR242"/>
  <c r="AP243"/>
  <c r="AQ243"/>
  <c r="AR243"/>
  <c r="AP244"/>
  <c r="AQ244"/>
  <c r="AR244"/>
  <c r="AP245"/>
  <c r="AQ245"/>
  <c r="AR245"/>
  <c r="AP246"/>
  <c r="AQ246"/>
  <c r="AR246"/>
  <c r="AP247"/>
  <c r="AQ247"/>
  <c r="AR247"/>
  <c r="AP248"/>
  <c r="AQ248"/>
  <c r="AR248"/>
  <c r="AP249"/>
  <c r="AQ249"/>
  <c r="AR249"/>
  <c r="AP250"/>
  <c r="AQ250"/>
  <c r="AR250"/>
  <c r="AP251"/>
  <c r="AQ251"/>
  <c r="AR251"/>
  <c r="AP252"/>
  <c r="AQ252"/>
  <c r="AR252"/>
  <c r="AP253"/>
  <c r="AQ253"/>
  <c r="AR253"/>
  <c r="AP254"/>
  <c r="AQ254"/>
  <c r="AR254"/>
  <c r="AP255"/>
  <c r="AQ255"/>
  <c r="AR255"/>
  <c r="AP256"/>
  <c r="AQ256"/>
  <c r="AR256"/>
  <c r="AP257"/>
  <c r="AQ257"/>
  <c r="AR257"/>
  <c r="AP258"/>
  <c r="AQ258"/>
  <c r="AR258"/>
  <c r="AP259"/>
  <c r="AQ259"/>
  <c r="AR259"/>
  <c r="AP260"/>
  <c r="AQ260"/>
  <c r="AR260"/>
  <c r="AP261"/>
  <c r="AQ261"/>
  <c r="AR261"/>
  <c r="AP262"/>
  <c r="AQ262"/>
  <c r="AR262"/>
  <c r="AP263"/>
  <c r="AQ263"/>
  <c r="AR263"/>
  <c r="AP264"/>
  <c r="AQ264"/>
  <c r="AR264"/>
  <c r="AP265"/>
  <c r="AQ265"/>
  <c r="AR265"/>
  <c r="AP266"/>
  <c r="AQ266"/>
  <c r="AR266"/>
  <c r="AP267"/>
  <c r="AQ267"/>
  <c r="AR267"/>
  <c r="AP268"/>
  <c r="AQ268"/>
  <c r="AR268"/>
  <c r="AP269"/>
  <c r="AQ269"/>
  <c r="AR269"/>
  <c r="AP270"/>
  <c r="AQ270"/>
  <c r="AR270"/>
  <c r="AP271"/>
  <c r="AQ271"/>
  <c r="AR271"/>
  <c r="AP272"/>
  <c r="AQ272"/>
  <c r="AR272"/>
  <c r="AP273"/>
  <c r="AQ273"/>
  <c r="AR273"/>
  <c r="AP274"/>
  <c r="AQ274"/>
  <c r="AR274"/>
  <c r="AP275"/>
  <c r="AQ275"/>
  <c r="AR275"/>
  <c r="AP276"/>
  <c r="AQ276"/>
  <c r="AR276"/>
  <c r="AP277"/>
  <c r="AQ277"/>
  <c r="AR277"/>
  <c r="AP278"/>
  <c r="AQ278"/>
  <c r="AR278"/>
  <c r="AP279"/>
  <c r="AQ279"/>
  <c r="AR279"/>
  <c r="AP280"/>
  <c r="AQ280"/>
  <c r="AR280"/>
  <c r="AP281"/>
  <c r="AQ281"/>
  <c r="AR281"/>
  <c r="AP282"/>
  <c r="AQ282"/>
  <c r="AR282"/>
  <c r="AP283"/>
  <c r="AQ283"/>
  <c r="AR283"/>
  <c r="AP284"/>
  <c r="AQ284"/>
  <c r="AR284"/>
  <c r="AP285"/>
  <c r="AQ285"/>
  <c r="AR285"/>
  <c r="AP286"/>
  <c r="AQ286"/>
  <c r="AR286"/>
  <c r="AP287"/>
  <c r="AQ287"/>
  <c r="AR287"/>
  <c r="AP288"/>
  <c r="AQ288"/>
  <c r="AR288"/>
  <c r="AP289"/>
  <c r="AQ289"/>
  <c r="AR289"/>
  <c r="AP290"/>
  <c r="AQ290"/>
  <c r="AR290"/>
  <c r="AP291"/>
  <c r="AQ291"/>
  <c r="AR291"/>
  <c r="AP292"/>
  <c r="AQ292"/>
  <c r="AR292"/>
  <c r="AP293"/>
  <c r="AQ293"/>
  <c r="AR293"/>
  <c r="AP294"/>
  <c r="AQ294"/>
  <c r="AR294"/>
  <c r="AP295"/>
  <c r="AQ295"/>
  <c r="AR295"/>
  <c r="AP296"/>
  <c r="AQ296"/>
  <c r="AR296"/>
  <c r="AP297"/>
  <c r="AQ297"/>
  <c r="AR297"/>
  <c r="AP298"/>
  <c r="AQ298"/>
  <c r="AR298"/>
  <c r="AP299"/>
  <c r="AQ299"/>
  <c r="AR299"/>
  <c r="AP300"/>
  <c r="AQ300"/>
  <c r="AR300"/>
  <c r="AP301"/>
  <c r="AQ301"/>
  <c r="AR301"/>
  <c r="AP302"/>
  <c r="AQ302"/>
  <c r="AR302"/>
  <c r="AP303"/>
  <c r="AQ303"/>
  <c r="AR303"/>
  <c r="AP304"/>
  <c r="AQ304"/>
  <c r="AR304"/>
  <c r="AP305"/>
  <c r="AQ305"/>
  <c r="AR305"/>
  <c r="AP306"/>
  <c r="AQ306"/>
  <c r="AR306"/>
  <c r="AP307"/>
  <c r="AQ307"/>
  <c r="AR307"/>
  <c r="AP308"/>
  <c r="AQ308"/>
  <c r="AR308"/>
  <c r="AP309"/>
  <c r="AQ309"/>
  <c r="AR309"/>
  <c r="AP310"/>
  <c r="AQ310"/>
  <c r="AR310"/>
  <c r="AP311"/>
  <c r="AQ311"/>
  <c r="AR311"/>
  <c r="AP312"/>
  <c r="AQ312"/>
  <c r="AR312"/>
  <c r="AP313"/>
  <c r="AQ313"/>
  <c r="AR313"/>
  <c r="AP314"/>
  <c r="AQ314"/>
  <c r="AR314"/>
  <c r="AP315"/>
  <c r="AQ315"/>
  <c r="AR315"/>
  <c r="AP316"/>
  <c r="AQ316"/>
  <c r="AR316"/>
  <c r="AP317"/>
  <c r="AQ317"/>
  <c r="AR317"/>
  <c r="AP318"/>
  <c r="AQ318"/>
  <c r="AR318"/>
  <c r="AP319"/>
  <c r="AQ319"/>
  <c r="AR319"/>
  <c r="AP320"/>
  <c r="AQ320"/>
  <c r="AR320"/>
  <c r="AP321"/>
  <c r="AQ321"/>
  <c r="AR321"/>
  <c r="AP322"/>
  <c r="AQ322"/>
  <c r="AR322"/>
  <c r="AP323"/>
  <c r="AQ323"/>
  <c r="AR323"/>
  <c r="AP324"/>
  <c r="AQ324"/>
  <c r="AR324"/>
  <c r="AP325"/>
  <c r="AQ325"/>
  <c r="AR325"/>
  <c r="AP326"/>
  <c r="AQ326"/>
  <c r="AR326"/>
  <c r="AP327"/>
  <c r="AQ327"/>
  <c r="AR327"/>
  <c r="AP328"/>
  <c r="AQ328"/>
  <c r="AR328"/>
  <c r="AP329"/>
  <c r="AQ329"/>
  <c r="AR329"/>
  <c r="AP330"/>
  <c r="AQ330"/>
  <c r="AR330"/>
  <c r="AP331"/>
  <c r="AQ331"/>
  <c r="AR331"/>
  <c r="AP332"/>
  <c r="AQ332"/>
  <c r="AR332"/>
  <c r="AP333"/>
  <c r="AQ333"/>
  <c r="AR333"/>
  <c r="AP334"/>
  <c r="AQ334"/>
  <c r="AR334"/>
  <c r="AP335"/>
  <c r="AQ335"/>
  <c r="AR335"/>
  <c r="AP336"/>
  <c r="AQ336"/>
  <c r="AR336"/>
  <c r="AP337"/>
  <c r="AQ337"/>
  <c r="AR337"/>
  <c r="AP338"/>
  <c r="AQ338"/>
  <c r="AR338"/>
  <c r="AP339"/>
  <c r="AQ339"/>
  <c r="AR339"/>
  <c r="AP340"/>
  <c r="AQ340"/>
  <c r="AR340"/>
  <c r="AP341"/>
  <c r="AQ341"/>
  <c r="AR341"/>
  <c r="AP342"/>
  <c r="AQ342"/>
  <c r="AR342"/>
  <c r="AP343"/>
  <c r="AQ343"/>
  <c r="AR343"/>
  <c r="AP344"/>
  <c r="AQ344"/>
  <c r="AR344"/>
  <c r="AP345"/>
  <c r="AQ345"/>
  <c r="AR345"/>
  <c r="AP346"/>
  <c r="AQ346"/>
  <c r="AR346"/>
  <c r="AP347"/>
  <c r="AQ347"/>
  <c r="AR347"/>
  <c r="AP348"/>
  <c r="AQ348"/>
  <c r="AR348"/>
  <c r="AP349"/>
  <c r="AQ349"/>
  <c r="AR349"/>
  <c r="AP350"/>
  <c r="AQ350"/>
  <c r="AR350"/>
  <c r="AP351"/>
  <c r="AQ351"/>
  <c r="AR351"/>
  <c r="AP352"/>
  <c r="AQ352"/>
  <c r="AR352"/>
  <c r="AP353"/>
  <c r="AQ353"/>
  <c r="AR353"/>
  <c r="AP354"/>
  <c r="AQ354"/>
  <c r="AR354"/>
  <c r="AP355"/>
  <c r="AQ355"/>
  <c r="AR355"/>
  <c r="AP356"/>
  <c r="AQ356"/>
  <c r="AR356"/>
  <c r="AP357"/>
  <c r="AQ357"/>
  <c r="AR357"/>
  <c r="AP358"/>
  <c r="AQ358"/>
  <c r="AR358"/>
  <c r="AP359"/>
  <c r="AQ359"/>
  <c r="AR359"/>
  <c r="AP360"/>
  <c r="AQ360"/>
  <c r="AR360"/>
  <c r="AP361"/>
  <c r="AQ361"/>
  <c r="AR361"/>
  <c r="AP362"/>
  <c r="AQ362"/>
  <c r="AR362"/>
  <c r="AP363"/>
  <c r="AQ363"/>
  <c r="AR363"/>
  <c r="AP364"/>
  <c r="AQ364"/>
  <c r="AR364"/>
  <c r="AP365"/>
  <c r="AQ365"/>
  <c r="AR365"/>
  <c r="AP366"/>
  <c r="AQ366"/>
  <c r="AR366"/>
  <c r="AP367"/>
  <c r="AQ367"/>
  <c r="AR367"/>
  <c r="AP368"/>
  <c r="AQ368"/>
  <c r="AR368"/>
  <c r="AP369"/>
  <c r="AQ369"/>
  <c r="AR369"/>
  <c r="AP370"/>
  <c r="AQ370"/>
  <c r="AR370"/>
  <c r="AP371"/>
  <c r="AQ371"/>
  <c r="AR371"/>
  <c r="AP372"/>
  <c r="AQ372"/>
  <c r="AR372"/>
  <c r="AP373"/>
  <c r="AQ373"/>
  <c r="AR373"/>
  <c r="AP374"/>
  <c r="AQ374"/>
  <c r="AR374"/>
  <c r="AP375"/>
  <c r="AQ375"/>
  <c r="AR375"/>
  <c r="AP376"/>
  <c r="AQ376"/>
  <c r="AR376"/>
  <c r="AP377"/>
  <c r="AQ377"/>
  <c r="AR377"/>
  <c r="AP378"/>
  <c r="AQ378"/>
  <c r="AR378"/>
  <c r="AP379"/>
  <c r="AQ379"/>
  <c r="AR379"/>
  <c r="AP380"/>
  <c r="AQ380"/>
  <c r="AR380"/>
  <c r="AP381"/>
  <c r="AQ381"/>
  <c r="AR381"/>
  <c r="AP382"/>
  <c r="AQ382"/>
  <c r="AR382"/>
  <c r="AP383"/>
  <c r="AQ383"/>
  <c r="AR383"/>
  <c r="AP384"/>
  <c r="AQ384"/>
  <c r="AR384"/>
  <c r="AP385"/>
  <c r="AQ385"/>
  <c r="AR385"/>
  <c r="AP386"/>
  <c r="AQ386"/>
  <c r="AR386"/>
  <c r="AP387"/>
  <c r="AQ387"/>
  <c r="AR387"/>
  <c r="AP388"/>
  <c r="AQ388"/>
  <c r="AR388"/>
  <c r="AP389"/>
  <c r="AQ389"/>
  <c r="AR389"/>
  <c r="AP390"/>
  <c r="AQ390"/>
  <c r="AR390"/>
  <c r="AP391"/>
  <c r="AQ391"/>
  <c r="AR391"/>
  <c r="AP392"/>
  <c r="AQ392"/>
  <c r="AR392"/>
  <c r="AP393"/>
  <c r="AQ393"/>
  <c r="AR393"/>
  <c r="AP394"/>
  <c r="AQ394"/>
  <c r="AR394"/>
  <c r="AP395"/>
  <c r="AQ395"/>
  <c r="AR395"/>
  <c r="AP396"/>
  <c r="AQ396"/>
  <c r="AR396"/>
  <c r="AP397"/>
  <c r="AQ397"/>
  <c r="AR397"/>
  <c r="AP398"/>
  <c r="AQ398"/>
  <c r="AR398"/>
  <c r="AP399"/>
  <c r="AQ399"/>
  <c r="AR399"/>
  <c r="AP400"/>
  <c r="AQ400"/>
  <c r="AR400"/>
  <c r="AP401"/>
  <c r="AQ401"/>
  <c r="AR401"/>
  <c r="AP402"/>
  <c r="AQ402"/>
  <c r="AR402"/>
  <c r="AP403"/>
  <c r="AQ403"/>
  <c r="AR403"/>
  <c r="AP404"/>
  <c r="AQ404"/>
  <c r="AR404"/>
  <c r="AP405"/>
  <c r="AQ405"/>
  <c r="AR405"/>
  <c r="AP406"/>
  <c r="AQ406"/>
  <c r="AR406"/>
  <c r="AP407"/>
  <c r="AQ407"/>
  <c r="AR407"/>
  <c r="AP408"/>
  <c r="AQ408"/>
  <c r="AR408"/>
  <c r="AP409"/>
  <c r="AQ409"/>
  <c r="AR409"/>
  <c r="AP410"/>
  <c r="AQ410"/>
  <c r="AR410"/>
  <c r="AP411"/>
  <c r="AQ411"/>
  <c r="AR411"/>
  <c r="AP412"/>
  <c r="AQ412"/>
  <c r="AR412"/>
  <c r="AP413"/>
  <c r="AQ413"/>
  <c r="AR413"/>
  <c r="AP414"/>
  <c r="AQ414"/>
  <c r="AR414"/>
  <c r="AP415"/>
  <c r="AQ415"/>
  <c r="AR415"/>
  <c r="AP416"/>
  <c r="AQ416"/>
  <c r="AR416"/>
  <c r="AP417"/>
  <c r="AQ417"/>
  <c r="AR417"/>
  <c r="AP418"/>
  <c r="AQ418"/>
  <c r="AR418"/>
  <c r="AP419"/>
  <c r="AQ419"/>
  <c r="AR419"/>
  <c r="AP420"/>
  <c r="AQ420"/>
  <c r="AR420"/>
  <c r="AP421"/>
  <c r="AQ421"/>
  <c r="AR421"/>
  <c r="AP422"/>
  <c r="AQ422"/>
  <c r="AR422"/>
  <c r="AP423"/>
  <c r="AQ423"/>
  <c r="AR423"/>
  <c r="AP424"/>
  <c r="AQ424"/>
  <c r="AR424"/>
  <c r="AP425"/>
  <c r="AQ425"/>
  <c r="AR425"/>
  <c r="AP426"/>
  <c r="AQ426"/>
  <c r="AR426"/>
  <c r="AP427"/>
  <c r="AQ427"/>
  <c r="AR427"/>
  <c r="AP428"/>
  <c r="AQ428"/>
  <c r="AR428"/>
  <c r="AP429"/>
  <c r="AQ429"/>
  <c r="AR429"/>
  <c r="AP430"/>
  <c r="AQ430"/>
  <c r="AR430"/>
  <c r="AP431"/>
  <c r="AQ431"/>
  <c r="AR431"/>
  <c r="AP432"/>
  <c r="AQ432"/>
  <c r="AR432"/>
  <c r="AP433"/>
  <c r="AQ433"/>
  <c r="AR433"/>
  <c r="AP434"/>
  <c r="AQ434"/>
  <c r="AR434"/>
  <c r="AP435"/>
  <c r="AQ435"/>
  <c r="AR435"/>
  <c r="AP436"/>
  <c r="AQ436"/>
  <c r="AR436"/>
  <c r="AP437"/>
  <c r="AQ437"/>
  <c r="AR437"/>
  <c r="AP438"/>
  <c r="AQ438"/>
  <c r="AR438"/>
  <c r="AP439"/>
  <c r="AQ439"/>
  <c r="AR439"/>
  <c r="AP440"/>
  <c r="AQ440"/>
  <c r="AR440"/>
  <c r="AP441"/>
  <c r="AQ441"/>
  <c r="AR441"/>
  <c r="AP442"/>
  <c r="AQ442"/>
  <c r="AR442"/>
  <c r="AP443"/>
  <c r="AQ443"/>
  <c r="AR443"/>
  <c r="AP444"/>
  <c r="AQ444"/>
  <c r="AR444"/>
  <c r="AP445"/>
  <c r="AQ445"/>
  <c r="AR445"/>
  <c r="AP446"/>
  <c r="AQ446"/>
  <c r="AR446"/>
  <c r="AP447"/>
  <c r="AQ447"/>
  <c r="AR447"/>
  <c r="AP448"/>
  <c r="AQ448"/>
  <c r="AR448"/>
  <c r="AP449"/>
  <c r="AQ449"/>
  <c r="AR449"/>
  <c r="AP450"/>
  <c r="AQ450"/>
  <c r="AR450"/>
  <c r="AP451"/>
  <c r="AQ451"/>
  <c r="AR451"/>
  <c r="AP452"/>
  <c r="AQ452"/>
  <c r="AR452"/>
  <c r="AP453"/>
  <c r="AQ453"/>
  <c r="AR453"/>
  <c r="AP454"/>
  <c r="AQ454"/>
  <c r="AR454"/>
  <c r="AP455"/>
  <c r="AQ455"/>
  <c r="AR455"/>
  <c r="AP456"/>
  <c r="AQ456"/>
  <c r="AR456"/>
  <c r="AP457"/>
  <c r="AQ457"/>
  <c r="AR457"/>
  <c r="AP458"/>
  <c r="AQ458"/>
  <c r="AR458"/>
  <c r="AP459"/>
  <c r="AQ459"/>
  <c r="AR459"/>
  <c r="AP460"/>
  <c r="AQ460"/>
  <c r="AR460"/>
  <c r="AP461"/>
  <c r="AQ461"/>
  <c r="AR461"/>
  <c r="AP462"/>
  <c r="AQ462"/>
  <c r="AR462"/>
  <c r="AP463"/>
  <c r="AQ463"/>
  <c r="AR463"/>
  <c r="AP464"/>
  <c r="AQ464"/>
  <c r="AR464"/>
  <c r="AP465"/>
  <c r="AQ465"/>
  <c r="AR465"/>
  <c r="AP466"/>
  <c r="AQ466"/>
  <c r="AR466"/>
  <c r="AP467"/>
  <c r="AQ467"/>
  <c r="AR467"/>
  <c r="AP468"/>
  <c r="AQ468"/>
  <c r="AR468"/>
  <c r="AP469"/>
  <c r="AQ469"/>
  <c r="AR469"/>
  <c r="AP470"/>
  <c r="AQ470"/>
  <c r="AR470"/>
  <c r="AP471"/>
  <c r="AQ471"/>
  <c r="AR471"/>
  <c r="AP472"/>
  <c r="AQ472"/>
  <c r="AR472"/>
  <c r="AP473"/>
  <c r="AQ473"/>
  <c r="AR473"/>
  <c r="AP474"/>
  <c r="AQ474"/>
  <c r="AR474"/>
  <c r="AP475"/>
  <c r="AQ475"/>
  <c r="AR475"/>
  <c r="AP476"/>
  <c r="AQ476"/>
  <c r="AR476"/>
  <c r="AP477"/>
  <c r="AQ477"/>
  <c r="AR477"/>
  <c r="AP478"/>
  <c r="AQ478"/>
  <c r="AR478"/>
  <c r="AP479"/>
  <c r="AQ479"/>
  <c r="AR479"/>
  <c r="AP480"/>
  <c r="AQ480"/>
  <c r="AR480"/>
  <c r="AP481"/>
  <c r="AQ481"/>
  <c r="AR481"/>
  <c r="AP482"/>
  <c r="AQ482"/>
  <c r="AR482"/>
  <c r="AP483"/>
  <c r="AQ483"/>
  <c r="AR483"/>
  <c r="AP484"/>
  <c r="AQ484"/>
  <c r="AR484"/>
  <c r="AP485"/>
  <c r="AQ485"/>
  <c r="AR485"/>
  <c r="AP486"/>
  <c r="AQ486"/>
  <c r="AR486"/>
  <c r="AP487"/>
  <c r="AQ487"/>
  <c r="AR487"/>
  <c r="AP488"/>
  <c r="AQ488"/>
  <c r="AR488"/>
  <c r="AP489"/>
  <c r="AQ489"/>
  <c r="AR489"/>
  <c r="AP490"/>
  <c r="AQ490"/>
  <c r="AR490"/>
  <c r="AP491"/>
  <c r="AQ491"/>
  <c r="AR491"/>
  <c r="AP492"/>
  <c r="AQ492"/>
  <c r="AR492"/>
  <c r="AP493"/>
  <c r="AQ493"/>
  <c r="AR493"/>
  <c r="AP494"/>
  <c r="AQ494"/>
  <c r="AR494"/>
  <c r="AP495"/>
  <c r="AQ495"/>
  <c r="AR495"/>
  <c r="AP496"/>
  <c r="AQ496"/>
  <c r="AR496"/>
  <c r="AP497"/>
  <c r="AQ497"/>
  <c r="AR497"/>
  <c r="AP498"/>
  <c r="AQ498"/>
  <c r="AR498"/>
  <c r="AP499"/>
  <c r="AQ499"/>
  <c r="AR499"/>
  <c r="AP500"/>
  <c r="AQ500"/>
  <c r="AR500"/>
  <c r="AP501"/>
  <c r="AQ501"/>
  <c r="AR501"/>
  <c r="AP502"/>
  <c r="AQ502"/>
  <c r="AR502"/>
  <c r="AP503"/>
  <c r="AQ503"/>
  <c r="AR503"/>
  <c r="AP504"/>
  <c r="AQ504"/>
  <c r="AR504"/>
  <c r="AP505"/>
  <c r="AQ505"/>
  <c r="AR505"/>
  <c r="AP506"/>
  <c r="AQ506"/>
  <c r="AR506"/>
  <c r="AP507"/>
  <c r="AQ507"/>
  <c r="AR507"/>
  <c r="AP508"/>
  <c r="AQ508"/>
  <c r="AR508"/>
  <c r="AP509"/>
  <c r="AQ509"/>
  <c r="AR509"/>
  <c r="AP510"/>
  <c r="AQ510"/>
  <c r="AR510"/>
  <c r="AP511"/>
  <c r="AQ511"/>
  <c r="AR511"/>
  <c r="AP512"/>
  <c r="AQ512"/>
  <c r="AR512"/>
  <c r="AP513"/>
  <c r="AQ513"/>
  <c r="AR513"/>
  <c r="AP514"/>
  <c r="AQ514"/>
  <c r="AR514"/>
  <c r="AP515"/>
  <c r="AQ515"/>
  <c r="AR515"/>
  <c r="AP516"/>
  <c r="AQ516"/>
  <c r="AR516"/>
  <c r="AP517"/>
  <c r="AQ517"/>
  <c r="AR517"/>
  <c r="AP518"/>
  <c r="AQ518"/>
  <c r="AR518"/>
  <c r="AP519"/>
  <c r="AQ519"/>
  <c r="AR519"/>
  <c r="AP520"/>
  <c r="AQ520"/>
  <c r="AR520"/>
  <c r="AP521"/>
  <c r="AQ521"/>
  <c r="AR521"/>
  <c r="AP522"/>
  <c r="AQ522"/>
  <c r="AR522"/>
  <c r="AP523"/>
  <c r="AQ523"/>
  <c r="AR523"/>
  <c r="AP524"/>
  <c r="AQ524"/>
  <c r="AR524"/>
  <c r="AP525"/>
  <c r="AQ525"/>
  <c r="AR525"/>
  <c r="AP526"/>
  <c r="AQ526"/>
  <c r="AR526"/>
  <c r="AP527"/>
  <c r="AQ527"/>
  <c r="AR527"/>
  <c r="AP528"/>
  <c r="AQ528"/>
  <c r="AR528"/>
  <c r="AP529"/>
  <c r="AQ529"/>
  <c r="AR529"/>
  <c r="AP530"/>
  <c r="AQ530"/>
  <c r="AR530"/>
  <c r="AP531"/>
  <c r="AQ531"/>
  <c r="AR531"/>
  <c r="AP532"/>
  <c r="AQ532"/>
  <c r="AR532"/>
  <c r="AP533"/>
  <c r="AQ533"/>
  <c r="AR533"/>
  <c r="AP534"/>
  <c r="AQ534"/>
  <c r="AR534"/>
  <c r="AP535"/>
  <c r="AQ535"/>
  <c r="AR535"/>
  <c r="AP536"/>
  <c r="AQ536"/>
  <c r="AR536"/>
  <c r="AP537"/>
  <c r="AQ537"/>
  <c r="AR537"/>
  <c r="AP538"/>
  <c r="AQ538"/>
  <c r="AR538"/>
  <c r="AP539"/>
  <c r="AQ539"/>
  <c r="AR539"/>
  <c r="AP540"/>
  <c r="AQ540"/>
  <c r="AR540"/>
  <c r="AP541"/>
  <c r="AQ541"/>
  <c r="AR541"/>
  <c r="AP542"/>
  <c r="AQ542"/>
  <c r="AR542"/>
  <c r="AP543"/>
  <c r="AQ543"/>
  <c r="AR543"/>
  <c r="AP544"/>
  <c r="AQ544"/>
  <c r="AR544"/>
  <c r="AP545"/>
  <c r="AQ545"/>
  <c r="AR545"/>
  <c r="AP546"/>
  <c r="AQ546"/>
  <c r="AR546"/>
  <c r="AP547"/>
  <c r="AQ547"/>
  <c r="AR547"/>
  <c r="AP548"/>
  <c r="AQ548"/>
  <c r="AR548"/>
  <c r="AP549"/>
  <c r="AQ549"/>
  <c r="AR549"/>
  <c r="AP550"/>
  <c r="AQ550"/>
  <c r="AR550"/>
  <c r="AP551"/>
  <c r="AQ551"/>
  <c r="AR551"/>
  <c r="AP552"/>
  <c r="AQ552"/>
  <c r="AR552"/>
  <c r="AP553"/>
  <c r="AQ553"/>
  <c r="AR553"/>
  <c r="AP554"/>
  <c r="AQ554"/>
  <c r="AR554"/>
  <c r="AP555"/>
  <c r="AQ555"/>
  <c r="AR555"/>
  <c r="AP556"/>
  <c r="AQ556"/>
  <c r="AR556"/>
  <c r="AP557"/>
  <c r="AQ557"/>
  <c r="AR557"/>
  <c r="AP558"/>
  <c r="AQ558"/>
  <c r="AR558"/>
  <c r="AP559"/>
  <c r="AQ559"/>
  <c r="AR559"/>
  <c r="AP560"/>
  <c r="AQ560"/>
  <c r="AR560"/>
  <c r="AP561"/>
  <c r="AQ561"/>
  <c r="AR561"/>
  <c r="AP562"/>
  <c r="AQ562"/>
  <c r="AR562"/>
  <c r="AP563"/>
  <c r="AQ563"/>
  <c r="AR563"/>
  <c r="AP564"/>
  <c r="AQ564"/>
  <c r="AR564"/>
  <c r="AP565"/>
  <c r="AQ565"/>
  <c r="AR565"/>
  <c r="AP566"/>
  <c r="AQ566"/>
  <c r="AR566"/>
  <c r="AP567"/>
  <c r="AQ567"/>
  <c r="AR567"/>
  <c r="AP568"/>
  <c r="AQ568"/>
  <c r="AR568"/>
  <c r="AP569"/>
  <c r="AQ569"/>
  <c r="AR569"/>
  <c r="AP570"/>
  <c r="AQ570"/>
  <c r="AR570"/>
  <c r="AP571"/>
  <c r="AQ571"/>
  <c r="AR571"/>
  <c r="AP572"/>
  <c r="AQ572"/>
  <c r="AR572"/>
  <c r="AP573"/>
  <c r="AQ573"/>
  <c r="AR573"/>
  <c r="AP574"/>
  <c r="AQ574"/>
  <c r="AR574"/>
  <c r="AP575"/>
  <c r="AQ575"/>
  <c r="AR575"/>
  <c r="AP576"/>
  <c r="AQ576"/>
  <c r="AR576"/>
  <c r="AP577"/>
  <c r="AQ577"/>
  <c r="AR577"/>
  <c r="AP578"/>
  <c r="AQ578"/>
  <c r="AR578"/>
  <c r="AP579"/>
  <c r="AQ579"/>
  <c r="AR579"/>
  <c r="AP580"/>
  <c r="AQ580"/>
  <c r="AR580"/>
  <c r="AP581"/>
  <c r="AQ581"/>
  <c r="AR581"/>
  <c r="AP582"/>
  <c r="AQ582"/>
  <c r="AR582"/>
  <c r="AP583"/>
  <c r="AQ583"/>
  <c r="AR583"/>
  <c r="AP584"/>
  <c r="AQ584"/>
  <c r="AR584"/>
  <c r="AP585"/>
  <c r="AQ585"/>
  <c r="AR585"/>
  <c r="AP586"/>
  <c r="AQ586"/>
  <c r="AR586"/>
  <c r="AP587"/>
  <c r="AQ587"/>
  <c r="AR587"/>
  <c r="AP588"/>
  <c r="AQ588"/>
  <c r="AR588"/>
  <c r="AP589"/>
  <c r="AQ589"/>
  <c r="AR589"/>
  <c r="AP590"/>
  <c r="AQ590"/>
  <c r="AR590"/>
  <c r="AP591"/>
  <c r="AQ591"/>
  <c r="AR591"/>
  <c r="AP592"/>
  <c r="AQ592"/>
  <c r="AR592"/>
  <c r="AP593"/>
  <c r="AQ593"/>
  <c r="AR593"/>
  <c r="AP594"/>
  <c r="AQ594"/>
  <c r="AR594"/>
  <c r="AP595"/>
  <c r="AQ595"/>
  <c r="AR595"/>
  <c r="AP596"/>
  <c r="AQ596"/>
  <c r="AR596"/>
  <c r="AP597"/>
  <c r="AQ597"/>
  <c r="AR597"/>
  <c r="AP598"/>
  <c r="AQ598"/>
  <c r="AR598"/>
  <c r="AP599"/>
  <c r="AQ599"/>
  <c r="AR599"/>
  <c r="AP600"/>
  <c r="AQ600"/>
  <c r="AR600"/>
  <c r="AP601"/>
  <c r="AQ601"/>
  <c r="AR601"/>
  <c r="AP602"/>
  <c r="AQ602"/>
  <c r="AR602"/>
  <c r="AP603"/>
  <c r="AQ603"/>
  <c r="AR603"/>
  <c r="AP604"/>
  <c r="AQ604"/>
  <c r="AR604"/>
  <c r="AP605"/>
  <c r="AQ605"/>
  <c r="AR605"/>
  <c r="AP606"/>
  <c r="AQ606"/>
  <c r="AR606"/>
  <c r="AP607"/>
  <c r="AQ607"/>
  <c r="AR607"/>
  <c r="AP608"/>
  <c r="AQ608"/>
  <c r="AR608"/>
  <c r="AP609"/>
  <c r="AQ609"/>
  <c r="AR609"/>
  <c r="AP610"/>
  <c r="AQ610"/>
  <c r="AR610"/>
  <c r="AP611"/>
  <c r="AQ611"/>
  <c r="AR611"/>
  <c r="AP612"/>
  <c r="AQ612"/>
  <c r="AR612"/>
  <c r="AP613"/>
  <c r="AQ613"/>
  <c r="AR613"/>
  <c r="AP614"/>
  <c r="AQ614"/>
  <c r="AR614"/>
  <c r="AP615"/>
  <c r="AQ615"/>
  <c r="AR615"/>
  <c r="AP616"/>
  <c r="AQ616"/>
  <c r="AR616"/>
  <c r="AP617"/>
  <c r="AQ617"/>
  <c r="AR617"/>
  <c r="AP618"/>
  <c r="AQ618"/>
  <c r="AR618"/>
  <c r="AP619"/>
  <c r="AQ619"/>
  <c r="AR619"/>
  <c r="AP620"/>
  <c r="AQ620"/>
  <c r="AR620"/>
  <c r="AP621"/>
  <c r="AQ621"/>
  <c r="AR621"/>
  <c r="AP622"/>
  <c r="AQ622"/>
  <c r="AR622"/>
  <c r="AP623"/>
  <c r="AQ623"/>
  <c r="AR623"/>
  <c r="AP624"/>
  <c r="AQ624"/>
  <c r="AR624"/>
  <c r="AP625"/>
  <c r="AQ625"/>
  <c r="AR625"/>
  <c r="AP626"/>
  <c r="AQ626"/>
  <c r="AR626"/>
  <c r="AP627"/>
  <c r="AQ627"/>
  <c r="AR627"/>
  <c r="AP628"/>
  <c r="AQ628"/>
  <c r="AR628"/>
  <c r="AP629"/>
  <c r="AQ629"/>
  <c r="AR629"/>
  <c r="AP630"/>
  <c r="AQ630"/>
  <c r="AR630"/>
  <c r="AP631"/>
  <c r="AQ631"/>
  <c r="AR631"/>
  <c r="AP632"/>
  <c r="AQ632"/>
  <c r="AR632"/>
  <c r="AP633"/>
  <c r="AQ633"/>
  <c r="AR633"/>
  <c r="AP634"/>
  <c r="AQ634"/>
  <c r="AR634"/>
  <c r="AP635"/>
  <c r="AQ635"/>
  <c r="AR635"/>
  <c r="AP636"/>
  <c r="AQ636"/>
  <c r="AR636"/>
  <c r="AP637"/>
  <c r="AQ637"/>
  <c r="AR637"/>
  <c r="AP638"/>
  <c r="AQ638"/>
  <c r="AR638"/>
  <c r="AP639"/>
  <c r="AQ639"/>
  <c r="AR639"/>
  <c r="AP640"/>
  <c r="AQ640"/>
  <c r="AR640"/>
  <c r="AP641"/>
  <c r="AQ641"/>
  <c r="AR641"/>
  <c r="AP642"/>
  <c r="AQ642"/>
  <c r="AR642"/>
  <c r="AP643"/>
  <c r="AQ643"/>
  <c r="AR643"/>
  <c r="AP644"/>
  <c r="AQ644"/>
  <c r="AR644"/>
  <c r="AP645"/>
  <c r="AQ645"/>
  <c r="AR645"/>
  <c r="AP646"/>
  <c r="AQ646"/>
  <c r="AR646"/>
  <c r="AP647"/>
  <c r="AQ647"/>
  <c r="AR647"/>
  <c r="AP648"/>
  <c r="AQ648"/>
  <c r="AR648"/>
  <c r="AP649"/>
  <c r="AQ649"/>
  <c r="AR649"/>
  <c r="AP650"/>
  <c r="AQ650"/>
  <c r="AR650"/>
  <c r="AP651"/>
  <c r="AQ651"/>
  <c r="AR651"/>
  <c r="AP652"/>
  <c r="AQ652"/>
  <c r="AR652"/>
  <c r="AP653"/>
  <c r="AQ653"/>
  <c r="AR653"/>
  <c r="AP654"/>
  <c r="AQ654"/>
  <c r="AR654"/>
  <c r="AP655"/>
  <c r="AQ655"/>
  <c r="AR655"/>
  <c r="AP656"/>
  <c r="AQ656"/>
  <c r="AR656"/>
  <c r="AP657"/>
  <c r="AQ657"/>
  <c r="AR657"/>
  <c r="AP658"/>
  <c r="AQ658"/>
  <c r="AR658"/>
  <c r="AP659"/>
  <c r="AQ659"/>
  <c r="AR659"/>
  <c r="AP660"/>
  <c r="AQ660"/>
  <c r="AR660"/>
  <c r="AP661"/>
  <c r="AQ661"/>
  <c r="AR661"/>
  <c r="AP662"/>
  <c r="AQ662"/>
  <c r="AR662"/>
  <c r="AP663"/>
  <c r="AQ663"/>
  <c r="AR663"/>
  <c r="AP664"/>
  <c r="AQ664"/>
  <c r="AR664"/>
  <c r="AP665"/>
  <c r="AQ665"/>
  <c r="AR665"/>
  <c r="AP666"/>
  <c r="AQ666"/>
  <c r="AR666"/>
  <c r="AP667"/>
  <c r="AQ667"/>
  <c r="AR667"/>
  <c r="AP668"/>
  <c r="AQ668"/>
  <c r="AR668"/>
  <c r="AP669"/>
  <c r="AQ669"/>
  <c r="AR669"/>
  <c r="AP670"/>
  <c r="AQ670"/>
  <c r="AR670"/>
  <c r="AP671"/>
  <c r="AQ671"/>
  <c r="AR671"/>
  <c r="AP672"/>
  <c r="AQ672"/>
  <c r="AR672"/>
  <c r="AP673"/>
  <c r="AQ673"/>
  <c r="AR673"/>
  <c r="AP674"/>
  <c r="AQ674"/>
  <c r="AR674"/>
  <c r="AP675"/>
  <c r="AQ675"/>
  <c r="AR675"/>
  <c r="AP676"/>
  <c r="AQ676"/>
  <c r="AR676"/>
  <c r="AP677"/>
  <c r="AQ677"/>
  <c r="AR677"/>
  <c r="AP678"/>
  <c r="AQ678"/>
  <c r="AR678"/>
  <c r="AP679"/>
  <c r="AQ679"/>
  <c r="AR679"/>
  <c r="AP680"/>
  <c r="AQ680"/>
  <c r="AR680"/>
  <c r="AP681"/>
  <c r="AQ681"/>
  <c r="AR681"/>
  <c r="AP682"/>
  <c r="AQ682"/>
  <c r="AR682"/>
  <c r="AP683"/>
  <c r="AQ683"/>
  <c r="AR683"/>
  <c r="AP684"/>
  <c r="AQ684"/>
  <c r="AR684"/>
  <c r="AP685"/>
  <c r="AQ685"/>
  <c r="AR685"/>
  <c r="AP686"/>
  <c r="AQ686"/>
  <c r="AR686"/>
  <c r="AP687"/>
  <c r="AQ687"/>
  <c r="AR687"/>
  <c r="AP688"/>
  <c r="AQ688"/>
  <c r="AR688"/>
  <c r="AP689"/>
  <c r="AQ689"/>
  <c r="AR689"/>
  <c r="AP690"/>
  <c r="AQ690"/>
  <c r="AR690"/>
  <c r="AP691"/>
  <c r="AQ691"/>
  <c r="AR691"/>
  <c r="AP692"/>
  <c r="AQ692"/>
  <c r="AR692"/>
  <c r="AP693"/>
  <c r="AQ693"/>
  <c r="AR693"/>
  <c r="AP694"/>
  <c r="AQ694"/>
  <c r="AR694"/>
  <c r="AP695"/>
  <c r="AQ695"/>
  <c r="AR695"/>
  <c r="AP696"/>
  <c r="AQ696"/>
  <c r="AR696"/>
  <c r="AP697"/>
  <c r="AQ697"/>
  <c r="AR697"/>
  <c r="AP698"/>
  <c r="AQ698"/>
  <c r="AR698"/>
  <c r="AP699"/>
  <c r="AQ699"/>
  <c r="AR699"/>
  <c r="AP700"/>
  <c r="AQ700"/>
  <c r="AR700"/>
  <c r="AP701"/>
  <c r="AQ701"/>
  <c r="AR701"/>
  <c r="AP702"/>
  <c r="AQ702"/>
  <c r="AR702"/>
  <c r="AP703"/>
  <c r="AQ703"/>
  <c r="AR703"/>
  <c r="AP704"/>
  <c r="AQ704"/>
  <c r="AR704"/>
  <c r="AP705"/>
  <c r="AQ705"/>
  <c r="AR705"/>
  <c r="AP706"/>
  <c r="AQ706"/>
  <c r="AR706"/>
  <c r="AP707"/>
  <c r="AQ707"/>
  <c r="AR707"/>
  <c r="AP708"/>
  <c r="AQ708"/>
  <c r="AR708"/>
  <c r="AP709"/>
  <c r="AQ709"/>
  <c r="AR709"/>
  <c r="AP710"/>
  <c r="AQ710"/>
  <c r="AR710"/>
  <c r="AP711"/>
  <c r="AQ711"/>
  <c r="AR711"/>
  <c r="AP712"/>
  <c r="AQ712"/>
  <c r="AR712"/>
  <c r="AP713"/>
  <c r="AQ713"/>
  <c r="AR713"/>
  <c r="AP714"/>
  <c r="AQ714"/>
  <c r="AR714"/>
  <c r="AP715"/>
  <c r="AQ715"/>
  <c r="AR715"/>
  <c r="AP716"/>
  <c r="AQ716"/>
  <c r="AR716"/>
  <c r="AP717"/>
  <c r="AQ717"/>
  <c r="AR717"/>
  <c r="AP718"/>
  <c r="AQ718"/>
  <c r="AR718"/>
  <c r="AP719"/>
  <c r="AQ719"/>
  <c r="AR719"/>
  <c r="AP720"/>
  <c r="AQ720"/>
  <c r="AR720"/>
  <c r="AP721"/>
  <c r="AQ721"/>
  <c r="AR721"/>
  <c r="AP722"/>
  <c r="AQ722"/>
  <c r="AR722"/>
  <c r="AP723"/>
  <c r="AQ723"/>
  <c r="AR723"/>
  <c r="AP724"/>
  <c r="AQ724"/>
  <c r="AR724"/>
  <c r="AP725"/>
  <c r="AQ725"/>
  <c r="AR725"/>
  <c r="AP726"/>
  <c r="AQ726"/>
  <c r="AR726"/>
  <c r="AP727"/>
  <c r="AQ727"/>
  <c r="AR727"/>
  <c r="AP728"/>
  <c r="AQ728"/>
  <c r="AR728"/>
  <c r="AP729"/>
  <c r="AQ729"/>
  <c r="AR729"/>
  <c r="AP730"/>
  <c r="AQ730"/>
  <c r="AR730"/>
  <c r="AP731"/>
  <c r="AQ731"/>
  <c r="AR731"/>
  <c r="AP732"/>
  <c r="AQ732"/>
  <c r="AR732"/>
  <c r="AP733"/>
  <c r="AQ733"/>
  <c r="AR733"/>
  <c r="AP734"/>
  <c r="AQ734"/>
  <c r="AR734"/>
  <c r="AP735"/>
  <c r="AQ735"/>
  <c r="AR735"/>
  <c r="AP736"/>
  <c r="AQ736"/>
  <c r="AR736"/>
  <c r="AP737"/>
  <c r="AQ737"/>
  <c r="AR737"/>
  <c r="AP738"/>
  <c r="AQ738"/>
  <c r="AR738"/>
  <c r="AP739"/>
  <c r="AQ739"/>
  <c r="AR739"/>
  <c r="AP740"/>
  <c r="AQ740"/>
  <c r="AR740"/>
  <c r="AP741"/>
  <c r="AQ741"/>
  <c r="AR741"/>
  <c r="AP742"/>
  <c r="AQ742"/>
  <c r="AR742"/>
  <c r="AP743"/>
  <c r="AQ743"/>
  <c r="AR743"/>
  <c r="AP744"/>
  <c r="AQ744"/>
  <c r="AR744"/>
  <c r="AP745"/>
  <c r="AQ745"/>
  <c r="AR745"/>
  <c r="AP746"/>
  <c r="AQ746"/>
  <c r="AR746"/>
  <c r="AP747"/>
  <c r="AQ747"/>
  <c r="AR747"/>
  <c r="AP748"/>
  <c r="AQ748"/>
  <c r="AR748"/>
  <c r="AP749"/>
  <c r="AQ749"/>
  <c r="AR749"/>
  <c r="AP750"/>
  <c r="AQ750"/>
  <c r="AR750"/>
  <c r="AP751"/>
  <c r="AQ751"/>
  <c r="AR751"/>
  <c r="AP752"/>
  <c r="AQ752"/>
  <c r="AR752"/>
  <c r="AP753"/>
  <c r="AQ753"/>
  <c r="AR753"/>
  <c r="AP754"/>
  <c r="AQ754"/>
  <c r="AR754"/>
  <c r="AP755"/>
  <c r="AQ755"/>
  <c r="AR755"/>
  <c r="AP756"/>
  <c r="AQ756"/>
  <c r="AR756"/>
  <c r="AP757"/>
  <c r="AQ757"/>
  <c r="AR757"/>
  <c r="AP758"/>
  <c r="AQ758"/>
  <c r="AR758"/>
  <c r="AP759"/>
  <c r="AQ759"/>
  <c r="AR759"/>
  <c r="AP760"/>
  <c r="AQ760"/>
  <c r="AR760"/>
  <c r="AP761"/>
  <c r="AQ761"/>
  <c r="AR761"/>
  <c r="AP762"/>
  <c r="AQ762"/>
  <c r="AR762"/>
  <c r="AP763"/>
  <c r="AQ763"/>
  <c r="AR763"/>
  <c r="AP764"/>
  <c r="AQ764"/>
  <c r="AR764"/>
  <c r="AP765"/>
  <c r="AQ765"/>
  <c r="AR765"/>
  <c r="AP766"/>
  <c r="AQ766"/>
  <c r="AR766"/>
  <c r="AP767"/>
  <c r="AQ767"/>
  <c r="AR767"/>
  <c r="AP768"/>
  <c r="AQ768"/>
  <c r="AR768"/>
  <c r="AP769"/>
  <c r="AQ769"/>
  <c r="AR769"/>
  <c r="AP770"/>
  <c r="AQ770"/>
  <c r="AR770"/>
  <c r="AP771"/>
  <c r="AQ771"/>
  <c r="AR771"/>
  <c r="AP772"/>
  <c r="AQ772"/>
  <c r="AR772"/>
  <c r="AP773"/>
  <c r="AQ773"/>
  <c r="AR773"/>
  <c r="AP774"/>
  <c r="AQ774"/>
  <c r="AR774"/>
  <c r="AP775"/>
  <c r="AQ775"/>
  <c r="AR775"/>
  <c r="AP776"/>
  <c r="AQ776"/>
  <c r="AR776"/>
  <c r="AP777"/>
  <c r="AQ777"/>
  <c r="AR777"/>
  <c r="AP778"/>
  <c r="AQ778"/>
  <c r="AR778"/>
  <c r="AP779"/>
  <c r="AQ779"/>
  <c r="AR779"/>
  <c r="AP780"/>
  <c r="AQ780"/>
  <c r="AR780"/>
  <c r="AP781"/>
  <c r="AQ781"/>
  <c r="AR781"/>
  <c r="AP782"/>
  <c r="AQ782"/>
  <c r="AR782"/>
  <c r="AP783"/>
  <c r="AQ783"/>
  <c r="AR783"/>
  <c r="AP784"/>
  <c r="AQ784"/>
  <c r="AR784"/>
  <c r="AP785"/>
  <c r="AQ785"/>
  <c r="AR785"/>
  <c r="AP786"/>
  <c r="AQ786"/>
  <c r="AR786"/>
  <c r="AP787"/>
  <c r="AQ787"/>
  <c r="AR787"/>
  <c r="AP788"/>
  <c r="AQ788"/>
  <c r="AR788"/>
  <c r="AP789"/>
  <c r="AQ789"/>
  <c r="AR789"/>
  <c r="AP790"/>
  <c r="AQ790"/>
  <c r="AR790"/>
  <c r="AP791"/>
  <c r="AQ791"/>
  <c r="AR791"/>
  <c r="AP792"/>
  <c r="AQ792"/>
  <c r="AR792"/>
  <c r="AP793"/>
  <c r="AQ793"/>
  <c r="AR793"/>
  <c r="AP794"/>
  <c r="AQ794"/>
  <c r="AR794"/>
  <c r="AP795"/>
  <c r="AQ795"/>
  <c r="AR795"/>
  <c r="AP796"/>
  <c r="AQ796"/>
  <c r="AR796"/>
  <c r="AP797"/>
  <c r="AQ797"/>
  <c r="AR797"/>
  <c r="AP798"/>
  <c r="AQ798"/>
  <c r="AR798"/>
  <c r="AP799"/>
  <c r="AQ799"/>
  <c r="AR799"/>
  <c r="AP800"/>
  <c r="AQ800"/>
  <c r="AR800"/>
  <c r="AP801"/>
  <c r="AQ801"/>
  <c r="AR801"/>
  <c r="AP802"/>
  <c r="AQ802"/>
  <c r="AR802"/>
  <c r="AP803"/>
  <c r="AQ803"/>
  <c r="AR803"/>
  <c r="AP804"/>
  <c r="AQ804"/>
  <c r="AR804"/>
  <c r="AP805"/>
  <c r="AQ805"/>
  <c r="AR805"/>
  <c r="AP806"/>
  <c r="AQ806"/>
  <c r="AR806"/>
  <c r="AP807"/>
  <c r="AQ807"/>
  <c r="AR807"/>
  <c r="AP808"/>
  <c r="AQ808"/>
  <c r="AR808"/>
  <c r="AP809"/>
  <c r="AQ809"/>
  <c r="AR809"/>
  <c r="AP810"/>
  <c r="AQ810"/>
  <c r="AR810"/>
  <c r="AP811"/>
  <c r="AQ811"/>
  <c r="AR811"/>
  <c r="AP812"/>
  <c r="AQ812"/>
  <c r="AR812"/>
  <c r="AP813"/>
  <c r="AQ813"/>
  <c r="AR813"/>
  <c r="AP814"/>
  <c r="AQ814"/>
  <c r="AR814"/>
  <c r="AP815"/>
  <c r="AQ815"/>
  <c r="AR815"/>
  <c r="AP816"/>
  <c r="AQ816"/>
  <c r="AR816"/>
  <c r="AP817"/>
  <c r="AQ817"/>
  <c r="AR817"/>
  <c r="AP818"/>
  <c r="AQ818"/>
  <c r="AR818"/>
  <c r="AP819"/>
  <c r="AQ819"/>
  <c r="AR819"/>
  <c r="AP820"/>
  <c r="AQ820"/>
  <c r="AR820"/>
  <c r="AP821"/>
  <c r="AQ821"/>
  <c r="AR821"/>
  <c r="AP822"/>
  <c r="AQ822"/>
  <c r="AR822"/>
  <c r="AP823"/>
  <c r="AQ823"/>
  <c r="AR823"/>
  <c r="AP824"/>
  <c r="AQ824"/>
  <c r="AR824"/>
  <c r="AP825"/>
  <c r="AQ825"/>
  <c r="AR825"/>
  <c r="AP826"/>
  <c r="AQ826"/>
  <c r="AR826"/>
  <c r="AP827"/>
  <c r="AQ827"/>
  <c r="AR827"/>
  <c r="AP828"/>
  <c r="AQ828"/>
  <c r="AR828"/>
  <c r="AP829"/>
  <c r="AQ829"/>
  <c r="AR829"/>
  <c r="AP830"/>
  <c r="AQ830"/>
  <c r="AR830"/>
  <c r="AP831"/>
  <c r="AQ831"/>
  <c r="AR831"/>
  <c r="AP832"/>
  <c r="AQ832"/>
  <c r="AR832"/>
  <c r="AP833"/>
  <c r="AQ833"/>
  <c r="AR833"/>
  <c r="AP834"/>
  <c r="AQ834"/>
  <c r="AR834"/>
  <c r="AP835"/>
  <c r="AQ835"/>
  <c r="AR835"/>
  <c r="AP836"/>
  <c r="AQ836"/>
  <c r="AR836"/>
  <c r="AP837"/>
  <c r="AQ837"/>
  <c r="AR837"/>
  <c r="AP838"/>
  <c r="AQ838"/>
  <c r="AR838"/>
  <c r="AP839"/>
  <c r="AQ839"/>
  <c r="AR839"/>
  <c r="AP840"/>
  <c r="AQ840"/>
  <c r="AR840"/>
  <c r="AP841"/>
  <c r="AQ841"/>
  <c r="AR841"/>
  <c r="AP842"/>
  <c r="AQ842"/>
  <c r="AR842"/>
  <c r="AP843"/>
  <c r="AQ843"/>
  <c r="AR843"/>
  <c r="AP844"/>
  <c r="AQ844"/>
  <c r="AR844"/>
  <c r="AP845"/>
  <c r="AQ845"/>
  <c r="AR845"/>
  <c r="AP846"/>
  <c r="AQ846"/>
  <c r="AR846"/>
  <c r="AP847"/>
  <c r="AQ847"/>
  <c r="AR847"/>
  <c r="AP848"/>
  <c r="AQ848"/>
  <c r="AR848"/>
  <c r="AP849"/>
  <c r="AQ849"/>
  <c r="AR849"/>
  <c r="AP850"/>
  <c r="AQ850"/>
  <c r="AR850"/>
  <c r="AP851"/>
  <c r="AQ851"/>
  <c r="AR851"/>
  <c r="AP852"/>
  <c r="AQ852"/>
  <c r="AR852"/>
  <c r="AP853"/>
  <c r="AQ853"/>
  <c r="AR853"/>
  <c r="AP854"/>
  <c r="AQ854"/>
  <c r="AR854"/>
  <c r="AP855"/>
  <c r="AQ855"/>
  <c r="AR855"/>
  <c r="AP856"/>
  <c r="AQ856"/>
  <c r="AR856"/>
  <c r="AP857"/>
  <c r="AQ857"/>
  <c r="AR857"/>
  <c r="AP858"/>
  <c r="AQ858"/>
  <c r="AR858"/>
  <c r="AP859"/>
  <c r="AQ859"/>
  <c r="AR859"/>
  <c r="AP860"/>
  <c r="AQ860"/>
  <c r="AR860"/>
  <c r="AP861"/>
  <c r="AQ861"/>
  <c r="AR861"/>
  <c r="AP862"/>
  <c r="AQ862"/>
  <c r="AR862"/>
  <c r="AP863"/>
  <c r="AQ863"/>
  <c r="AR863"/>
  <c r="AP864"/>
  <c r="AQ864"/>
  <c r="AR864"/>
  <c r="AP865"/>
  <c r="AQ865"/>
  <c r="AR865"/>
  <c r="AP866"/>
  <c r="AQ866"/>
  <c r="AR866"/>
  <c r="AP867"/>
  <c r="AQ867"/>
  <c r="AR867"/>
  <c r="AP868"/>
  <c r="AQ868"/>
  <c r="AR868"/>
  <c r="AP869"/>
  <c r="AQ869"/>
  <c r="AR869"/>
  <c r="AP870"/>
  <c r="AQ870"/>
  <c r="AR870"/>
  <c r="AP871"/>
  <c r="AQ871"/>
  <c r="AR871"/>
  <c r="AP872"/>
  <c r="AQ872"/>
  <c r="AR872"/>
  <c r="AP873"/>
  <c r="AQ873"/>
  <c r="AR873"/>
  <c r="AP874"/>
  <c r="AQ874"/>
  <c r="AR874"/>
  <c r="AP875"/>
  <c r="AQ875"/>
  <c r="AR875"/>
  <c r="AP876"/>
  <c r="AQ876"/>
  <c r="AR876"/>
  <c r="AP877"/>
  <c r="AQ877"/>
  <c r="AR877"/>
  <c r="AP878"/>
  <c r="AQ878"/>
  <c r="AR878"/>
  <c r="AP879"/>
  <c r="AQ879"/>
  <c r="AR879"/>
  <c r="AP880"/>
  <c r="AQ880"/>
  <c r="AR880"/>
  <c r="AP881"/>
  <c r="AQ881"/>
  <c r="AR881"/>
  <c r="AP882"/>
  <c r="AQ882"/>
  <c r="AR882"/>
  <c r="AP883"/>
  <c r="AQ883"/>
  <c r="AR883"/>
  <c r="AP884"/>
  <c r="AQ884"/>
  <c r="AR884"/>
  <c r="AP885"/>
  <c r="AQ885"/>
  <c r="AR885"/>
  <c r="AP886"/>
  <c r="AQ886"/>
  <c r="AR886"/>
  <c r="AP887"/>
  <c r="AQ887"/>
  <c r="AR887"/>
  <c r="AP888"/>
  <c r="AQ888"/>
  <c r="AR888"/>
  <c r="AP889"/>
  <c r="AQ889"/>
  <c r="AR889"/>
  <c r="AP890"/>
  <c r="AQ890"/>
  <c r="AR890"/>
  <c r="AP891"/>
  <c r="AQ891"/>
  <c r="AR891"/>
  <c r="AP892"/>
  <c r="AQ892"/>
  <c r="AR892"/>
  <c r="AP893"/>
  <c r="AQ893"/>
  <c r="AR893"/>
  <c r="AP894"/>
  <c r="AQ894"/>
  <c r="AR894"/>
  <c r="AP895"/>
  <c r="AQ895"/>
  <c r="AR895"/>
  <c r="AP896"/>
  <c r="AQ896"/>
  <c r="AR896"/>
  <c r="AP897"/>
  <c r="AQ897"/>
  <c r="AR897"/>
  <c r="AP898"/>
  <c r="AQ898"/>
  <c r="AR898"/>
  <c r="AP899"/>
  <c r="AQ899"/>
  <c r="AR899"/>
  <c r="AP900"/>
  <c r="AQ900"/>
  <c r="AR900"/>
  <c r="AP901"/>
  <c r="AQ901"/>
  <c r="AR901"/>
  <c r="AP902"/>
  <c r="AQ902"/>
  <c r="AR902"/>
  <c r="AP903"/>
  <c r="AQ903"/>
  <c r="AR903"/>
  <c r="AP904"/>
  <c r="AQ904"/>
  <c r="AR904"/>
  <c r="AP905"/>
  <c r="AQ905"/>
  <c r="AR905"/>
  <c r="AP906"/>
  <c r="AQ906"/>
  <c r="AR906"/>
  <c r="AP907"/>
  <c r="AQ907"/>
  <c r="AR907"/>
  <c r="AP908"/>
  <c r="AQ908"/>
  <c r="AR908"/>
  <c r="AP909"/>
  <c r="AQ909"/>
  <c r="AR909"/>
  <c r="AP910"/>
  <c r="AQ910"/>
  <c r="AR910"/>
  <c r="AP911"/>
  <c r="AQ911"/>
  <c r="AR911"/>
  <c r="AP912"/>
  <c r="AQ912"/>
  <c r="AR912"/>
  <c r="AP913"/>
  <c r="AQ913"/>
  <c r="AR913"/>
  <c r="AP914"/>
  <c r="AQ914"/>
  <c r="AR914"/>
  <c r="AP915"/>
  <c r="AQ915"/>
  <c r="AR915"/>
  <c r="AP916"/>
  <c r="AQ916"/>
  <c r="AR916"/>
  <c r="AP917"/>
  <c r="AQ917"/>
  <c r="AR917"/>
  <c r="AP918"/>
  <c r="AQ918"/>
  <c r="AR918"/>
  <c r="AP919"/>
  <c r="AQ919"/>
  <c r="AR919"/>
  <c r="AP920"/>
  <c r="AQ920"/>
  <c r="AR920"/>
  <c r="AP921"/>
  <c r="AQ921"/>
  <c r="AR921"/>
  <c r="AP922"/>
  <c r="AQ922"/>
  <c r="AR922"/>
  <c r="AP923"/>
  <c r="AQ923"/>
  <c r="AR923"/>
  <c r="AP924"/>
  <c r="AQ924"/>
  <c r="AR924"/>
  <c r="AP925"/>
  <c r="AQ925"/>
  <c r="AR925"/>
  <c r="AP926"/>
  <c r="AQ926"/>
  <c r="AR926"/>
  <c r="AP927"/>
  <c r="AQ927"/>
  <c r="AR927"/>
  <c r="AP928"/>
  <c r="AQ928"/>
  <c r="AR928"/>
  <c r="AP929"/>
  <c r="AQ929"/>
  <c r="AR929"/>
  <c r="AP930"/>
  <c r="AQ930"/>
  <c r="AR930"/>
  <c r="AP931"/>
  <c r="AQ931"/>
  <c r="AR931"/>
  <c r="AP932"/>
  <c r="AQ932"/>
  <c r="AR932"/>
  <c r="AP933"/>
  <c r="AQ933"/>
  <c r="AR933"/>
  <c r="AP934"/>
  <c r="AQ934"/>
  <c r="AR934"/>
  <c r="AP935"/>
  <c r="AQ935"/>
  <c r="AR935"/>
  <c r="AP936"/>
  <c r="AQ936"/>
  <c r="AR936"/>
  <c r="AP937"/>
  <c r="AQ937"/>
  <c r="AR937"/>
  <c r="AP938"/>
  <c r="AQ938"/>
  <c r="AR938"/>
  <c r="AP939"/>
  <c r="AQ939"/>
  <c r="AR939"/>
  <c r="AP940"/>
  <c r="AQ940"/>
  <c r="AR940"/>
  <c r="AP941"/>
  <c r="AQ941"/>
  <c r="AR941"/>
  <c r="AP942"/>
  <c r="AQ942"/>
  <c r="AR942"/>
  <c r="AP943"/>
  <c r="AQ943"/>
  <c r="AR943"/>
  <c r="AP944"/>
  <c r="AQ944"/>
  <c r="AR944"/>
  <c r="AP945"/>
  <c r="AQ945"/>
  <c r="AR945"/>
  <c r="AP946"/>
  <c r="AQ946"/>
  <c r="AR946"/>
  <c r="AP947"/>
  <c r="AQ947"/>
  <c r="AR947"/>
  <c r="AP948"/>
  <c r="AQ948"/>
  <c r="AR948"/>
  <c r="AP949"/>
  <c r="AQ949"/>
  <c r="AR949"/>
  <c r="AP950"/>
  <c r="AQ950"/>
  <c r="AR950"/>
  <c r="AP951"/>
  <c r="AQ951"/>
  <c r="AR951"/>
  <c r="AP952"/>
  <c r="AQ952"/>
  <c r="AR952"/>
  <c r="AP953"/>
  <c r="AQ953"/>
  <c r="AR953"/>
  <c r="AP954"/>
  <c r="AQ954"/>
  <c r="AR954"/>
  <c r="AP955"/>
  <c r="AQ955"/>
  <c r="AR955"/>
  <c r="AP956"/>
  <c r="AQ956"/>
  <c r="AR956"/>
  <c r="AP957"/>
  <c r="AQ957"/>
  <c r="AR957"/>
  <c r="AP958"/>
  <c r="AQ958"/>
  <c r="AR958"/>
  <c r="AP959"/>
  <c r="AQ959"/>
  <c r="AR959"/>
  <c r="AP960"/>
  <c r="AQ960"/>
  <c r="AR960"/>
  <c r="AP961"/>
  <c r="AQ961"/>
  <c r="AR961"/>
  <c r="AP962"/>
  <c r="AQ962"/>
  <c r="AR962"/>
  <c r="AP963"/>
  <c r="AQ963"/>
  <c r="AR963"/>
  <c r="AP964"/>
  <c r="AQ964"/>
  <c r="AR964"/>
  <c r="AP965"/>
  <c r="AQ965"/>
  <c r="AR965"/>
  <c r="AP966"/>
  <c r="AQ966"/>
  <c r="AR966"/>
  <c r="AP967"/>
  <c r="AQ967"/>
  <c r="AR967"/>
  <c r="AP968"/>
  <c r="AQ968"/>
  <c r="AR968"/>
  <c r="AP969"/>
  <c r="AQ969"/>
  <c r="AR969"/>
  <c r="AP970"/>
  <c r="AQ970"/>
  <c r="AR970"/>
  <c r="AP971"/>
  <c r="AQ971"/>
  <c r="AR971"/>
  <c r="AP972"/>
  <c r="AQ972"/>
  <c r="AR972"/>
  <c r="AP973"/>
  <c r="AQ973"/>
  <c r="AR973"/>
  <c r="AP974"/>
  <c r="AQ974"/>
  <c r="AR974"/>
  <c r="AP975"/>
  <c r="AQ975"/>
  <c r="AR975"/>
  <c r="AP976"/>
  <c r="AQ976"/>
  <c r="AR976"/>
  <c r="AP977"/>
  <c r="AQ977"/>
  <c r="AR977"/>
  <c r="AP978"/>
  <c r="AQ978"/>
  <c r="AR978"/>
  <c r="AP979"/>
  <c r="AQ979"/>
  <c r="AR979"/>
  <c r="AP980"/>
  <c r="AQ980"/>
  <c r="AR980"/>
  <c r="AP981"/>
  <c r="AQ981"/>
  <c r="AR981"/>
  <c r="AP982"/>
  <c r="AQ982"/>
  <c r="AR982"/>
  <c r="AP983"/>
  <c r="AQ983"/>
  <c r="AR983"/>
  <c r="AP984"/>
  <c r="AQ984"/>
  <c r="AR984"/>
  <c r="AP985"/>
  <c r="AQ985"/>
  <c r="AR985"/>
  <c r="AP986"/>
  <c r="AQ986"/>
  <c r="AR986"/>
  <c r="AP987"/>
  <c r="AQ987"/>
  <c r="AR987"/>
  <c r="AP988"/>
  <c r="AQ988"/>
  <c r="AR988"/>
  <c r="AP989"/>
  <c r="AQ989"/>
  <c r="AR989"/>
  <c r="AP990"/>
  <c r="AQ990"/>
  <c r="AR990"/>
  <c r="AP991"/>
  <c r="AQ991"/>
  <c r="AR991"/>
  <c r="AP992"/>
  <c r="AQ992"/>
  <c r="AR992"/>
  <c r="AP993"/>
  <c r="AQ993"/>
  <c r="AR993"/>
  <c r="AP994"/>
  <c r="AQ994"/>
  <c r="AR994"/>
  <c r="AP995"/>
  <c r="AQ995"/>
  <c r="AR995"/>
  <c r="AP996"/>
  <c r="AQ996"/>
  <c r="AR996"/>
  <c r="AP997"/>
  <c r="AQ997"/>
  <c r="AR997"/>
  <c r="AP998"/>
  <c r="AQ998"/>
  <c r="AR998"/>
  <c r="AP999"/>
  <c r="AQ999"/>
  <c r="AR999"/>
  <c r="AP1000"/>
  <c r="AQ1000"/>
  <c r="AR1000"/>
  <c r="AP1001"/>
  <c r="AQ1001"/>
  <c r="AR1001"/>
  <c r="AP1002"/>
  <c r="AQ1002"/>
  <c r="AR1002"/>
  <c r="AP1003"/>
  <c r="AQ1003"/>
  <c r="AR1003"/>
  <c r="AP1004"/>
  <c r="AQ1004"/>
  <c r="AR1004"/>
  <c r="AP1005"/>
  <c r="AQ1005"/>
  <c r="AR1005"/>
  <c r="AP1006"/>
  <c r="AQ1006"/>
  <c r="AR1006"/>
  <c r="AP1007"/>
  <c r="AQ1007"/>
  <c r="AR1007"/>
  <c r="AP1008"/>
  <c r="AQ1008"/>
  <c r="AR1008"/>
  <c r="AP1009"/>
  <c r="AQ1009"/>
  <c r="AR1009"/>
  <c r="AP1010"/>
  <c r="AQ1010"/>
  <c r="AR1010"/>
  <c r="AP1011"/>
  <c r="AQ1011"/>
  <c r="AR1011"/>
  <c r="AP1012"/>
  <c r="AQ1012"/>
  <c r="AR1012"/>
  <c r="AP1013"/>
  <c r="AQ1013"/>
  <c r="AR1013"/>
  <c r="AP1014"/>
  <c r="AQ1014"/>
  <c r="AR1014"/>
  <c r="AP1015"/>
  <c r="AQ1015"/>
  <c r="AR1015"/>
  <c r="AP1016"/>
  <c r="AQ1016"/>
  <c r="AR1016"/>
  <c r="AP1017"/>
  <c r="AQ1017"/>
  <c r="AR1017"/>
  <c r="AP1018"/>
  <c r="AQ1018"/>
  <c r="AR1018"/>
  <c r="AP1019"/>
  <c r="AQ1019"/>
  <c r="AR1019"/>
  <c r="AP1020"/>
  <c r="AQ1020"/>
  <c r="AR1020"/>
  <c r="AP1021"/>
  <c r="AQ1021"/>
  <c r="AR1021"/>
  <c r="AP1022"/>
  <c r="AQ1022"/>
  <c r="AR1022"/>
  <c r="AP1023"/>
  <c r="AQ1023"/>
  <c r="AR1023"/>
  <c r="AP1024"/>
  <c r="AQ1024"/>
  <c r="AR1024"/>
  <c r="AP1025"/>
  <c r="AQ1025"/>
  <c r="AR1025"/>
  <c r="AP1026"/>
  <c r="AQ1026"/>
  <c r="AR1026"/>
  <c r="AP1027"/>
  <c r="AQ1027"/>
  <c r="AR1027"/>
  <c r="AP1028"/>
  <c r="AQ1028"/>
  <c r="AR1028"/>
  <c r="AP1029"/>
  <c r="AQ1029"/>
  <c r="AR1029"/>
  <c r="AP1030"/>
  <c r="AQ1030"/>
  <c r="AR1030"/>
  <c r="AP1031"/>
  <c r="AQ1031"/>
  <c r="AR1031"/>
  <c r="AP1032"/>
  <c r="AQ1032"/>
  <c r="AR1032"/>
  <c r="AP1033"/>
  <c r="AQ1033"/>
  <c r="AR1033"/>
  <c r="AP1034"/>
  <c r="AQ1034"/>
  <c r="AR1034"/>
  <c r="AP1035"/>
  <c r="AQ1035"/>
  <c r="AR1035"/>
  <c r="AP1036"/>
  <c r="AQ1036"/>
  <c r="AR1036"/>
  <c r="AP1037"/>
  <c r="AQ1037"/>
  <c r="AR1037"/>
  <c r="AP1038"/>
  <c r="AQ1038"/>
  <c r="AR1038"/>
  <c r="AP1039"/>
  <c r="AQ1039"/>
  <c r="AR1039"/>
  <c r="AP1040"/>
  <c r="AQ1040"/>
  <c r="AR1040"/>
  <c r="AP1041"/>
  <c r="AQ1041"/>
  <c r="AR1041"/>
  <c r="AP1042"/>
  <c r="AQ1042"/>
  <c r="AR1042"/>
  <c r="AP1043"/>
  <c r="AQ1043"/>
  <c r="AR1043"/>
  <c r="AP1044"/>
  <c r="AQ1044"/>
  <c r="AR1044"/>
  <c r="AP1045"/>
  <c r="AQ1045"/>
  <c r="AR1045"/>
  <c r="AP1046"/>
  <c r="AQ1046"/>
  <c r="AR1046"/>
  <c r="AP1047"/>
  <c r="AQ1047"/>
  <c r="AR1047"/>
  <c r="AP1048"/>
  <c r="AQ1048"/>
  <c r="AR1048"/>
  <c r="AP1049"/>
  <c r="AQ1049"/>
  <c r="AR1049"/>
  <c r="AP1050"/>
  <c r="AQ1050"/>
  <c r="AR1050"/>
  <c r="AP1051"/>
  <c r="AQ1051"/>
  <c r="AR1051"/>
  <c r="AP1052"/>
  <c r="AQ1052"/>
  <c r="AR1052"/>
  <c r="AP1053"/>
  <c r="AQ1053"/>
  <c r="AR1053"/>
  <c r="AP1054"/>
  <c r="AQ1054"/>
  <c r="AR1054"/>
  <c r="AP1055"/>
  <c r="AQ1055"/>
  <c r="AR1055"/>
  <c r="AP1056"/>
  <c r="AQ1056"/>
  <c r="AR1056"/>
  <c r="AP1057"/>
  <c r="AQ1057"/>
  <c r="AR1057"/>
  <c r="AP1058"/>
  <c r="AQ1058"/>
  <c r="AR1058"/>
  <c r="AP1059"/>
  <c r="AQ1059"/>
  <c r="AR1059"/>
  <c r="AP1060"/>
  <c r="AQ1060"/>
  <c r="AR1060"/>
  <c r="AP1061"/>
  <c r="AQ1061"/>
  <c r="AR1061"/>
  <c r="AP1062"/>
  <c r="AQ1062"/>
  <c r="AR1062"/>
  <c r="AP1063"/>
  <c r="AQ1063"/>
  <c r="AR1063"/>
  <c r="AP1064"/>
  <c r="AQ1064"/>
  <c r="AR1064"/>
  <c r="AP1065"/>
  <c r="AQ1065"/>
  <c r="AR1065"/>
  <c r="AP1066"/>
  <c r="AQ1066"/>
  <c r="AR1066"/>
  <c r="AP1067"/>
  <c r="AQ1067"/>
  <c r="AR1067"/>
  <c r="AP1068"/>
  <c r="AQ1068"/>
  <c r="AR1068"/>
  <c r="AP1069"/>
  <c r="AQ1069"/>
  <c r="AR1069"/>
  <c r="AP1070"/>
  <c r="AQ1070"/>
  <c r="AR1070"/>
  <c r="AP1071"/>
  <c r="AQ1071"/>
  <c r="AR1071"/>
  <c r="AP1072"/>
  <c r="AQ1072"/>
  <c r="AR1072"/>
  <c r="AP1073"/>
  <c r="AQ1073"/>
  <c r="AR1073"/>
  <c r="AP1074"/>
  <c r="AQ1074"/>
  <c r="AR1074"/>
  <c r="AP1075"/>
  <c r="AQ1075"/>
  <c r="AR1075"/>
  <c r="AP1076"/>
  <c r="AQ1076"/>
  <c r="AR1076"/>
  <c r="AP1077"/>
  <c r="AQ1077"/>
  <c r="AR1077"/>
  <c r="AP1078"/>
  <c r="AQ1078"/>
  <c r="AR1078"/>
  <c r="AP1079"/>
  <c r="AQ1079"/>
  <c r="AR1079"/>
  <c r="AP1080"/>
  <c r="AQ1080"/>
  <c r="AR1080"/>
  <c r="AP1081"/>
  <c r="AQ1081"/>
  <c r="AR1081"/>
  <c r="AP1082"/>
  <c r="AQ1082"/>
  <c r="AR1082"/>
  <c r="AP1083"/>
  <c r="AQ1083"/>
  <c r="AR1083"/>
  <c r="AP1084"/>
  <c r="AQ1084"/>
  <c r="AR1084"/>
  <c r="AP1085"/>
  <c r="AQ1085"/>
  <c r="AR1085"/>
  <c r="AP1086"/>
  <c r="AQ1086"/>
  <c r="AR1086"/>
  <c r="AP1087"/>
  <c r="AQ1087"/>
  <c r="AR1087"/>
  <c r="AP1088"/>
  <c r="AQ1088"/>
  <c r="AR1088"/>
  <c r="AP1089"/>
  <c r="AQ1089"/>
  <c r="AR1089"/>
  <c r="AP1090"/>
  <c r="AQ1090"/>
  <c r="AR1090"/>
  <c r="AP1091"/>
  <c r="AQ1091"/>
  <c r="AR1091"/>
  <c r="AP1092"/>
  <c r="AQ1092"/>
  <c r="AR1092"/>
  <c r="AP1093"/>
  <c r="AQ1093"/>
  <c r="AR1093"/>
  <c r="AP1094"/>
  <c r="AQ1094"/>
  <c r="AR1094"/>
  <c r="AP1095"/>
  <c r="AQ1095"/>
  <c r="AR1095"/>
  <c r="AP1096"/>
  <c r="AQ1096"/>
  <c r="AR1096"/>
  <c r="AP1097"/>
  <c r="AQ1097"/>
  <c r="AR1097"/>
  <c r="AP1098"/>
  <c r="AQ1098"/>
  <c r="AR1098"/>
  <c r="AP1099"/>
  <c r="AQ1099"/>
  <c r="AR1099"/>
  <c r="AP1100"/>
  <c r="AQ1100"/>
  <c r="AR1100"/>
  <c r="AP1101"/>
  <c r="AQ1101"/>
  <c r="AR1101"/>
  <c r="AP1102"/>
  <c r="AQ1102"/>
  <c r="AR1102"/>
  <c r="AP1103"/>
  <c r="AQ1103"/>
  <c r="AR1103"/>
  <c r="AP1104"/>
  <c r="AQ1104"/>
  <c r="AR1104"/>
  <c r="AP1105"/>
  <c r="AQ1105"/>
  <c r="AR1105"/>
  <c r="AP1106"/>
  <c r="AQ1106"/>
  <c r="AR1106"/>
  <c r="AP1107"/>
  <c r="AQ1107"/>
  <c r="AR1107"/>
  <c r="AP1108"/>
  <c r="AQ1108"/>
  <c r="AR1108"/>
  <c r="AP1109"/>
  <c r="AQ1109"/>
  <c r="AR1109"/>
  <c r="AP1110"/>
  <c r="AQ1110"/>
  <c r="AR1110"/>
  <c r="AP1111"/>
  <c r="AQ1111"/>
  <c r="AR1111"/>
  <c r="AP1112"/>
  <c r="AQ1112"/>
  <c r="AR1112"/>
  <c r="AP1113"/>
  <c r="AQ1113"/>
  <c r="AR1113"/>
  <c r="AP1114"/>
  <c r="AQ1114"/>
  <c r="AR1114"/>
  <c r="AP1115"/>
  <c r="AQ1115"/>
  <c r="AR1115"/>
  <c r="AP1116"/>
  <c r="AQ1116"/>
  <c r="AR1116"/>
  <c r="AP1117"/>
  <c r="AQ1117"/>
  <c r="AR1117"/>
  <c r="AP1118"/>
  <c r="AQ1118"/>
  <c r="AR1118"/>
  <c r="AP1119"/>
  <c r="AQ1119"/>
  <c r="AR1119"/>
  <c r="AP1120"/>
  <c r="AQ1120"/>
  <c r="AR1120"/>
  <c r="AP1121"/>
  <c r="AQ1121"/>
  <c r="AR1121"/>
  <c r="AP1122"/>
  <c r="AQ1122"/>
  <c r="AR1122"/>
  <c r="AP1123"/>
  <c r="AQ1123"/>
  <c r="AR1123"/>
  <c r="AP1124"/>
  <c r="AQ1124"/>
  <c r="AR1124"/>
  <c r="AP1125"/>
  <c r="AQ1125"/>
  <c r="AR1125"/>
  <c r="AP1126"/>
  <c r="AQ1126"/>
  <c r="AR1126"/>
  <c r="AP1127"/>
  <c r="AQ1127"/>
  <c r="AR1127"/>
  <c r="AP1128"/>
  <c r="AQ1128"/>
  <c r="AR1128"/>
  <c r="AP1129"/>
  <c r="AQ1129"/>
  <c r="AR1129"/>
  <c r="AP1130"/>
  <c r="AQ1130"/>
  <c r="AR1130"/>
  <c r="AP1131"/>
  <c r="AQ1131"/>
  <c r="AR1131"/>
  <c r="AP1132"/>
  <c r="AQ1132"/>
  <c r="AR1132"/>
  <c r="AP1133"/>
  <c r="AQ1133"/>
  <c r="AR1133"/>
  <c r="AP1134"/>
  <c r="AQ1134"/>
  <c r="AR1134"/>
  <c r="AP1135"/>
  <c r="AQ1135"/>
  <c r="AR1135"/>
  <c r="AP1136"/>
  <c r="AQ1136"/>
  <c r="AR1136"/>
  <c r="AP1137"/>
  <c r="AQ1137"/>
  <c r="AR1137"/>
  <c r="AP1138"/>
  <c r="AQ1138"/>
  <c r="AR1138"/>
  <c r="AP1139"/>
  <c r="AQ1139"/>
  <c r="AR1139"/>
  <c r="AP1140"/>
  <c r="AQ1140"/>
  <c r="AR1140"/>
  <c r="AP1141"/>
  <c r="AQ1141"/>
  <c r="AR1141"/>
  <c r="AP1142"/>
  <c r="AQ1142"/>
  <c r="AR1142"/>
  <c r="AP1143"/>
  <c r="AQ1143"/>
  <c r="AR1143"/>
  <c r="AP1144"/>
  <c r="AQ1144"/>
  <c r="AR1144"/>
  <c r="AP1145"/>
  <c r="AQ1145"/>
  <c r="AR1145"/>
  <c r="AP1146"/>
  <c r="AQ1146"/>
  <c r="AR1146"/>
  <c r="AP1147"/>
  <c r="AQ1147"/>
  <c r="AR1147"/>
  <c r="AP1148"/>
  <c r="AQ1148"/>
  <c r="AR1148"/>
  <c r="AP1149"/>
  <c r="AQ1149"/>
  <c r="AR1149"/>
  <c r="AP1150"/>
  <c r="AQ1150"/>
  <c r="AR1150"/>
  <c r="AP1151"/>
  <c r="AQ1151"/>
  <c r="AR1151"/>
  <c r="AP1152"/>
  <c r="AQ1152"/>
  <c r="AR1152"/>
  <c r="AP1153"/>
  <c r="AQ1153"/>
  <c r="AR1153"/>
  <c r="AP1154"/>
  <c r="AQ1154"/>
  <c r="AR1154"/>
  <c r="AP1155"/>
  <c r="AQ1155"/>
  <c r="AR1155"/>
  <c r="AP1156"/>
  <c r="AQ1156"/>
  <c r="AR1156"/>
  <c r="AP1157"/>
  <c r="AQ1157"/>
  <c r="AR1157"/>
  <c r="AP1158"/>
  <c r="AQ1158"/>
  <c r="AR1158"/>
  <c r="AP1159"/>
  <c r="AQ1159"/>
  <c r="AR1159"/>
  <c r="AP1160"/>
  <c r="AQ1160"/>
  <c r="AR1160"/>
  <c r="AP1161"/>
  <c r="AQ1161"/>
  <c r="AR1161"/>
  <c r="AP1162"/>
  <c r="AQ1162"/>
  <c r="AR1162"/>
  <c r="AP1163"/>
  <c r="AQ1163"/>
  <c r="AR1163"/>
  <c r="AP1164"/>
  <c r="AQ1164"/>
  <c r="AR1164"/>
  <c r="AP1165"/>
  <c r="AQ1165"/>
  <c r="AR1165"/>
  <c r="AP1166"/>
  <c r="AQ1166"/>
  <c r="AR1166"/>
  <c r="AP1167"/>
  <c r="AQ1167"/>
  <c r="AR1167"/>
  <c r="AP1168"/>
  <c r="AQ1168"/>
  <c r="AR1168"/>
  <c r="AP1169"/>
  <c r="AQ1169"/>
  <c r="AR1169"/>
  <c r="AP1170"/>
  <c r="AQ1170"/>
  <c r="AR1170"/>
  <c r="AP1171"/>
  <c r="AQ1171"/>
  <c r="AR1171"/>
  <c r="AP1172"/>
  <c r="AQ1172"/>
  <c r="AR1172"/>
  <c r="AP1173"/>
  <c r="AQ1173"/>
  <c r="AR1173"/>
  <c r="AP1174"/>
  <c r="AQ1174"/>
  <c r="AR1174"/>
  <c r="AP1175"/>
  <c r="AQ1175"/>
  <c r="AR1175"/>
  <c r="AP1176"/>
  <c r="AQ1176"/>
  <c r="AR1176"/>
  <c r="AP1177"/>
  <c r="AQ1177"/>
  <c r="AR1177"/>
  <c r="AP1178"/>
  <c r="AQ1178"/>
  <c r="AR1178"/>
  <c r="AP1179"/>
  <c r="AQ1179"/>
  <c r="AR1179"/>
  <c r="AP1180"/>
  <c r="AQ1180"/>
  <c r="AR1180"/>
  <c r="AP1181"/>
  <c r="AQ1181"/>
  <c r="AR1181"/>
  <c r="AP1182"/>
  <c r="AQ1182"/>
  <c r="AR1182"/>
  <c r="AP1183"/>
  <c r="AQ1183"/>
  <c r="AR1183"/>
  <c r="AP1184"/>
  <c r="AQ1184"/>
  <c r="AR1184"/>
  <c r="AP1185"/>
  <c r="AQ1185"/>
  <c r="AR1185"/>
  <c r="AP1186"/>
  <c r="AQ1186"/>
  <c r="AR1186"/>
  <c r="AP1187"/>
  <c r="AQ1187"/>
  <c r="AR1187"/>
  <c r="AP1188"/>
  <c r="AQ1188"/>
  <c r="AR1188"/>
  <c r="AP1189"/>
  <c r="AQ1189"/>
  <c r="AR1189"/>
  <c r="AP1190"/>
  <c r="AQ1190"/>
  <c r="AR1190"/>
  <c r="AP1191"/>
  <c r="AQ1191"/>
  <c r="AR1191"/>
  <c r="AP1192"/>
  <c r="AQ1192"/>
  <c r="AR1192"/>
  <c r="AP1193"/>
  <c r="AQ1193"/>
  <c r="AR1193"/>
  <c r="AP1194"/>
  <c r="AQ1194"/>
  <c r="AR1194"/>
  <c r="AP1195"/>
  <c r="AQ1195"/>
  <c r="AR1195"/>
  <c r="AP1196"/>
  <c r="AQ1196"/>
  <c r="AR1196"/>
  <c r="AP1197"/>
  <c r="AQ1197"/>
  <c r="AR1197"/>
  <c r="AP1198"/>
  <c r="AQ1198"/>
  <c r="AR1198"/>
  <c r="AP1199"/>
  <c r="AQ1199"/>
  <c r="AR1199"/>
  <c r="AP1200"/>
  <c r="AQ1200"/>
  <c r="AR1200"/>
  <c r="AP1201"/>
  <c r="AQ1201"/>
  <c r="AR1201"/>
  <c r="AP1202"/>
  <c r="AQ1202"/>
  <c r="AR1202"/>
  <c r="AP1203"/>
  <c r="AQ1203"/>
  <c r="AR1203"/>
  <c r="AP1204"/>
  <c r="AQ1204"/>
  <c r="AR1204"/>
  <c r="AP1205"/>
  <c r="AQ1205"/>
  <c r="AR1205"/>
  <c r="AP1206"/>
  <c r="AQ1206"/>
  <c r="AR1206"/>
  <c r="AP1207"/>
  <c r="AQ1207"/>
  <c r="AR1207"/>
  <c r="AP1208"/>
  <c r="AQ1208"/>
  <c r="AR1208"/>
  <c r="AP1209"/>
  <c r="AQ1209"/>
  <c r="AR1209"/>
  <c r="AP1210"/>
  <c r="AQ1210"/>
  <c r="AR1210"/>
  <c r="AP1211"/>
  <c r="AQ1211"/>
  <c r="AR1211"/>
  <c r="AP1212"/>
  <c r="AQ1212"/>
  <c r="AR1212"/>
  <c r="AP1213"/>
  <c r="AQ1213"/>
  <c r="AR1213"/>
  <c r="AP1214"/>
  <c r="AQ1214"/>
  <c r="AR1214"/>
  <c r="AP1215"/>
  <c r="AQ1215"/>
  <c r="AR1215"/>
  <c r="AP1216"/>
  <c r="AQ1216"/>
  <c r="AR1216"/>
  <c r="AP1217"/>
  <c r="AQ1217"/>
  <c r="AR1217"/>
  <c r="AP1218"/>
  <c r="AQ1218"/>
  <c r="AR1218"/>
  <c r="AP1219"/>
  <c r="AQ1219"/>
  <c r="AR1219"/>
  <c r="AP1220"/>
  <c r="AQ1220"/>
  <c r="AR1220"/>
  <c r="AP1221"/>
  <c r="AQ1221"/>
  <c r="AR1221"/>
  <c r="AP1222"/>
  <c r="AQ1222"/>
  <c r="AR1222"/>
  <c r="AP1223"/>
  <c r="AQ1223"/>
  <c r="AR1223"/>
  <c r="AP1224"/>
  <c r="AQ1224"/>
  <c r="AR1224"/>
  <c r="AP1225"/>
  <c r="AQ1225"/>
  <c r="AR1225"/>
  <c r="AP1226"/>
  <c r="AQ1226"/>
  <c r="AR1226"/>
  <c r="AP1227"/>
  <c r="AQ1227"/>
  <c r="AR1227"/>
  <c r="AP1228"/>
  <c r="AQ1228"/>
  <c r="AR1228"/>
  <c r="AP1229"/>
  <c r="AQ1229"/>
  <c r="AR1229"/>
  <c r="AP1230"/>
  <c r="AQ1230"/>
  <c r="AR1230"/>
  <c r="AP1231"/>
  <c r="AQ1231"/>
  <c r="AR1231"/>
  <c r="AP1232"/>
  <c r="AQ1232"/>
  <c r="AR1232"/>
  <c r="AP1233"/>
  <c r="AQ1233"/>
  <c r="AR1233"/>
  <c r="AP1234"/>
  <c r="AQ1234"/>
  <c r="AR1234"/>
  <c r="AP1235"/>
  <c r="AQ1235"/>
  <c r="AR1235"/>
  <c r="AP1236"/>
  <c r="AQ1236"/>
  <c r="AR1236"/>
  <c r="AP1237"/>
  <c r="AQ1237"/>
  <c r="AR1237"/>
  <c r="AP1238"/>
  <c r="AQ1238"/>
  <c r="AR1238"/>
  <c r="AP1239"/>
  <c r="AQ1239"/>
  <c r="AR1239"/>
  <c r="AP1240"/>
  <c r="AQ1240"/>
  <c r="AR1240"/>
  <c r="AP1241"/>
  <c r="AQ1241"/>
  <c r="AR1241"/>
  <c r="AP1242"/>
  <c r="AQ1242"/>
  <c r="AR1242"/>
  <c r="AP1243"/>
  <c r="AQ1243"/>
  <c r="AR1243"/>
  <c r="AP1244"/>
  <c r="AQ1244"/>
  <c r="AR1244"/>
  <c r="AP1245"/>
  <c r="AQ1245"/>
  <c r="AR1245"/>
  <c r="AP1246"/>
  <c r="AQ1246"/>
  <c r="AR1246"/>
  <c r="AP1247"/>
  <c r="AQ1247"/>
  <c r="AR1247"/>
  <c r="AP1248"/>
  <c r="AQ1248"/>
  <c r="AR1248"/>
  <c r="AP1249"/>
  <c r="AQ1249"/>
  <c r="AR1249"/>
  <c r="AP1250"/>
  <c r="AQ1250"/>
  <c r="AR1250"/>
  <c r="AP1251"/>
  <c r="AQ1251"/>
  <c r="AR1251"/>
  <c r="AP1252"/>
  <c r="AQ1252"/>
  <c r="AR1252"/>
  <c r="AP1253"/>
  <c r="AQ1253"/>
  <c r="AR1253"/>
  <c r="AP1254"/>
  <c r="AQ1254"/>
  <c r="AR1254"/>
  <c r="AP1255"/>
  <c r="AQ1255"/>
  <c r="AR1255"/>
  <c r="AP1256"/>
  <c r="AQ1256"/>
  <c r="AR1256"/>
  <c r="AP1257"/>
  <c r="AQ1257"/>
  <c r="AR1257"/>
  <c r="AP1258"/>
  <c r="AQ1258"/>
  <c r="AR1258"/>
  <c r="AP1259"/>
  <c r="AQ1259"/>
  <c r="AR1259"/>
  <c r="AP1260"/>
  <c r="AQ1260"/>
  <c r="AR1260"/>
  <c r="AP1261"/>
  <c r="AQ1261"/>
  <c r="AR1261"/>
  <c r="AP1262"/>
  <c r="AQ1262"/>
  <c r="AR1262"/>
  <c r="AP1263"/>
  <c r="AQ1263"/>
  <c r="AR1263"/>
  <c r="AP1264"/>
  <c r="AQ1264"/>
  <c r="AR1264"/>
  <c r="AP1265"/>
  <c r="AQ1265"/>
  <c r="AR1265"/>
  <c r="AP1266"/>
  <c r="AQ1266"/>
  <c r="AR1266"/>
  <c r="AP1267"/>
  <c r="AQ1267"/>
  <c r="AR1267"/>
  <c r="AP1268"/>
  <c r="AQ1268"/>
  <c r="AR1268"/>
  <c r="AP1269"/>
  <c r="AQ1269"/>
  <c r="AR1269"/>
  <c r="AP1270"/>
  <c r="AQ1270"/>
  <c r="AR1270"/>
  <c r="AP1271"/>
  <c r="AQ1271"/>
  <c r="AR1271"/>
  <c r="AP1272"/>
  <c r="AQ1272"/>
  <c r="AR1272"/>
  <c r="AR67"/>
  <c r="AQ67"/>
  <c r="AP67"/>
  <c r="AS60"/>
  <c r="AS61"/>
  <c r="AS62"/>
  <c r="AP60"/>
  <c r="AQ60"/>
  <c r="AR60"/>
  <c r="AP61"/>
  <c r="AQ61"/>
  <c r="AR61"/>
  <c r="AP62"/>
  <c r="AQ62"/>
  <c r="AR62"/>
  <c r="AU128" l="1"/>
  <c r="AV128"/>
  <c r="AW128"/>
  <c r="AX128"/>
  <c r="AY128"/>
  <c r="AZ128"/>
  <c r="BA128"/>
  <c r="BB128"/>
  <c r="BC128"/>
  <c r="BD128"/>
  <c r="BE128"/>
  <c r="BF128"/>
  <c r="BG128"/>
  <c r="BH128"/>
  <c r="AU1037"/>
  <c r="AV1037"/>
  <c r="AW1037"/>
  <c r="AX1037"/>
  <c r="AY1037"/>
  <c r="AZ1037"/>
  <c r="BA1037"/>
  <c r="BB1037"/>
  <c r="BC1037"/>
  <c r="BD1037"/>
  <c r="BE1037"/>
  <c r="BF1037"/>
  <c r="BG1037"/>
  <c r="BH1037"/>
  <c r="AU267"/>
  <c r="AV267"/>
  <c r="AW267"/>
  <c r="AX267"/>
  <c r="AY267"/>
  <c r="AZ267"/>
  <c r="BA267"/>
  <c r="BB267"/>
  <c r="BC267"/>
  <c r="BD267"/>
  <c r="BE267"/>
  <c r="BF267"/>
  <c r="BG267"/>
  <c r="BH267"/>
  <c r="AU140"/>
  <c r="AV140"/>
  <c r="AW140"/>
  <c r="AX140"/>
  <c r="AY140"/>
  <c r="AZ140"/>
  <c r="BA140"/>
  <c r="BB140"/>
  <c r="BC140"/>
  <c r="BD140"/>
  <c r="BE140"/>
  <c r="BF140"/>
  <c r="BG140"/>
  <c r="BH140"/>
  <c r="AU318"/>
  <c r="AV318"/>
  <c r="AW318"/>
  <c r="AX318"/>
  <c r="AY318"/>
  <c r="AZ318"/>
  <c r="BA318"/>
  <c r="BB318"/>
  <c r="BC318"/>
  <c r="BD318"/>
  <c r="BE318"/>
  <c r="BF318"/>
  <c r="BG318"/>
  <c r="BH318"/>
  <c r="AU1248"/>
  <c r="AV1248"/>
  <c r="AW1248"/>
  <c r="AX1248"/>
  <c r="AY1248"/>
  <c r="AZ1248"/>
  <c r="BA1248"/>
  <c r="BB1248"/>
  <c r="BC1248"/>
  <c r="BD1248"/>
  <c r="BE1248"/>
  <c r="BF1248"/>
  <c r="BG1248"/>
  <c r="BH1248"/>
  <c r="AU72"/>
  <c r="AV72"/>
  <c r="AW72"/>
  <c r="AX72"/>
  <c r="AY72"/>
  <c r="AZ72"/>
  <c r="BA72"/>
  <c r="BB72"/>
  <c r="BC72"/>
  <c r="BD72"/>
  <c r="BE72"/>
  <c r="BF72"/>
  <c r="BG72"/>
  <c r="BH72"/>
  <c r="AU853"/>
  <c r="AV853"/>
  <c r="AW853"/>
  <c r="AX853"/>
  <c r="AY853"/>
  <c r="AZ853"/>
  <c r="BA853"/>
  <c r="BB853"/>
  <c r="BC853"/>
  <c r="BD853"/>
  <c r="BE853"/>
  <c r="BF853"/>
  <c r="BG853"/>
  <c r="BH853"/>
  <c r="AU1258"/>
  <c r="AV1258"/>
  <c r="AW1258"/>
  <c r="AX1258"/>
  <c r="AY1258"/>
  <c r="AZ1258"/>
  <c r="BA1258"/>
  <c r="BB1258"/>
  <c r="BC1258"/>
  <c r="BD1258"/>
  <c r="BE1258"/>
  <c r="BF1258"/>
  <c r="BG1258"/>
  <c r="BH1258"/>
  <c r="AU761"/>
  <c r="AV761"/>
  <c r="AW761"/>
  <c r="AX761"/>
  <c r="AY761"/>
  <c r="AZ761"/>
  <c r="BA761"/>
  <c r="BB761"/>
  <c r="BC761"/>
  <c r="BD761"/>
  <c r="BE761"/>
  <c r="BF761"/>
  <c r="BG761"/>
  <c r="BH761"/>
  <c r="AU1268"/>
  <c r="AV1268"/>
  <c r="AW1268"/>
  <c r="AX1268"/>
  <c r="AY1268"/>
  <c r="AZ1268"/>
  <c r="BA1268"/>
  <c r="BB1268"/>
  <c r="BC1268"/>
  <c r="BD1268"/>
  <c r="BE1268"/>
  <c r="BF1268"/>
  <c r="BG1268"/>
  <c r="BH1268"/>
  <c r="AU242"/>
  <c r="AV242"/>
  <c r="AW242"/>
  <c r="AX242"/>
  <c r="AY242"/>
  <c r="AZ242"/>
  <c r="BA242"/>
  <c r="BB242"/>
  <c r="BC242"/>
  <c r="BD242"/>
  <c r="BE242"/>
  <c r="BF242"/>
  <c r="BG242"/>
  <c r="BH242"/>
  <c r="AU337"/>
  <c r="AV337"/>
  <c r="AW337"/>
  <c r="AX337"/>
  <c r="AY337"/>
  <c r="AZ337"/>
  <c r="BA337"/>
  <c r="BB337"/>
  <c r="BC337"/>
  <c r="BD337"/>
  <c r="BE337"/>
  <c r="BF337"/>
  <c r="BG337"/>
  <c r="BH337"/>
  <c r="AU213"/>
  <c r="AV213"/>
  <c r="AW213"/>
  <c r="AX213"/>
  <c r="AY213"/>
  <c r="AZ213"/>
  <c r="BA213"/>
  <c r="BB213"/>
  <c r="BC213"/>
  <c r="BD213"/>
  <c r="BE213"/>
  <c r="BF213"/>
  <c r="BG213"/>
  <c r="BH213"/>
  <c r="AU726"/>
  <c r="AV726"/>
  <c r="AW726"/>
  <c r="AX726"/>
  <c r="AY726"/>
  <c r="AZ726"/>
  <c r="BA726"/>
  <c r="BB726"/>
  <c r="BC726"/>
  <c r="BD726"/>
  <c r="BE726"/>
  <c r="BF726"/>
  <c r="BG726"/>
  <c r="BH726"/>
  <c r="AU317"/>
  <c r="AV317"/>
  <c r="AW317"/>
  <c r="AX317"/>
  <c r="AY317"/>
  <c r="AZ317"/>
  <c r="BA317"/>
  <c r="BB317"/>
  <c r="BC317"/>
  <c r="BD317"/>
  <c r="BE317"/>
  <c r="BF317"/>
  <c r="BG317"/>
  <c r="BH317"/>
  <c r="AU376"/>
  <c r="AV376"/>
  <c r="AW376"/>
  <c r="AX376"/>
  <c r="AY376"/>
  <c r="AZ376"/>
  <c r="BA376"/>
  <c r="BB376"/>
  <c r="BC376"/>
  <c r="BD376"/>
  <c r="BE376"/>
  <c r="BF376"/>
  <c r="BG376"/>
  <c r="BH376"/>
  <c r="AU876"/>
  <c r="AV876"/>
  <c r="AW876"/>
  <c r="AX876"/>
  <c r="AY876"/>
  <c r="AZ876"/>
  <c r="BA876"/>
  <c r="BB876"/>
  <c r="BC876"/>
  <c r="BD876"/>
  <c r="BE876"/>
  <c r="BF876"/>
  <c r="BG876"/>
  <c r="BH876"/>
  <c r="AU696"/>
  <c r="AV696"/>
  <c r="AW696"/>
  <c r="AX696"/>
  <c r="AY696"/>
  <c r="AZ696"/>
  <c r="BA696"/>
  <c r="BB696"/>
  <c r="BC696"/>
  <c r="BD696"/>
  <c r="BE696"/>
  <c r="BF696"/>
  <c r="BG696"/>
  <c r="BH696"/>
  <c r="AU1103"/>
  <c r="AV1103"/>
  <c r="AW1103"/>
  <c r="AX1103"/>
  <c r="AY1103"/>
  <c r="AZ1103"/>
  <c r="BA1103"/>
  <c r="BB1103"/>
  <c r="BC1103"/>
  <c r="BD1103"/>
  <c r="BE1103"/>
  <c r="BF1103"/>
  <c r="BG1103"/>
  <c r="BH1103"/>
  <c r="AU579"/>
  <c r="AV579"/>
  <c r="AW579"/>
  <c r="AX579"/>
  <c r="AY579"/>
  <c r="AZ579"/>
  <c r="BA579"/>
  <c r="BB579"/>
  <c r="BC579"/>
  <c r="BD579"/>
  <c r="BE579"/>
  <c r="BF579"/>
  <c r="BG579"/>
  <c r="BH579"/>
  <c r="AU131"/>
  <c r="AV131"/>
  <c r="AW131"/>
  <c r="AX131"/>
  <c r="AY131"/>
  <c r="AZ131"/>
  <c r="BA131"/>
  <c r="BB131"/>
  <c r="BC131"/>
  <c r="BD131"/>
  <c r="BE131"/>
  <c r="BF131"/>
  <c r="BG131"/>
  <c r="BH131"/>
  <c r="AU839"/>
  <c r="AV839"/>
  <c r="AW839"/>
  <c r="AX839"/>
  <c r="AY839"/>
  <c r="AZ839"/>
  <c r="BA839"/>
  <c r="BB839"/>
  <c r="BC839"/>
  <c r="BD839"/>
  <c r="BE839"/>
  <c r="BF839"/>
  <c r="BG839"/>
  <c r="BH839"/>
  <c r="AU760"/>
  <c r="AV760"/>
  <c r="AW760"/>
  <c r="AX760"/>
  <c r="AY760"/>
  <c r="AZ760"/>
  <c r="BA760"/>
  <c r="BB760"/>
  <c r="BC760"/>
  <c r="BD760"/>
  <c r="BE760"/>
  <c r="BF760"/>
  <c r="BG760"/>
  <c r="BH760"/>
  <c r="AU97"/>
  <c r="AV97"/>
  <c r="AW97"/>
  <c r="AX97"/>
  <c r="AY97"/>
  <c r="AZ97"/>
  <c r="BA97"/>
  <c r="BB97"/>
  <c r="BC97"/>
  <c r="BD97"/>
  <c r="BE97"/>
  <c r="BF97"/>
  <c r="BG97"/>
  <c r="BH97"/>
  <c r="AU1261"/>
  <c r="AV1261"/>
  <c r="AW1261"/>
  <c r="AX1261"/>
  <c r="AY1261"/>
  <c r="AZ1261"/>
  <c r="BA1261"/>
  <c r="BB1261"/>
  <c r="BC1261"/>
  <c r="BD1261"/>
  <c r="BE1261"/>
  <c r="BF1261"/>
  <c r="BG1261"/>
  <c r="BH1261"/>
  <c r="AU997"/>
  <c r="AV997"/>
  <c r="AW997"/>
  <c r="AX997"/>
  <c r="AY997"/>
  <c r="AZ997"/>
  <c r="BA997"/>
  <c r="BB997"/>
  <c r="BC997"/>
  <c r="BD997"/>
  <c r="BE997"/>
  <c r="BF997"/>
  <c r="BG997"/>
  <c r="BH997"/>
  <c r="AU1161"/>
  <c r="AV1161"/>
  <c r="AW1161"/>
  <c r="AX1161"/>
  <c r="AY1161"/>
  <c r="AZ1161"/>
  <c r="BA1161"/>
  <c r="BB1161"/>
  <c r="BC1161"/>
  <c r="BD1161"/>
  <c r="BE1161"/>
  <c r="BF1161"/>
  <c r="BG1161"/>
  <c r="BH1161"/>
  <c r="AU191"/>
  <c r="AV191"/>
  <c r="AW191"/>
  <c r="AX191"/>
  <c r="AY191"/>
  <c r="AZ191"/>
  <c r="BA191"/>
  <c r="BB191"/>
  <c r="BC191"/>
  <c r="BD191"/>
  <c r="BE191"/>
  <c r="BF191"/>
  <c r="BG191"/>
  <c r="BH191"/>
  <c r="AU532"/>
  <c r="AV532"/>
  <c r="AW532"/>
  <c r="AX532"/>
  <c r="AY532"/>
  <c r="AZ532"/>
  <c r="BA532"/>
  <c r="BB532"/>
  <c r="BC532"/>
  <c r="BD532"/>
  <c r="BE532"/>
  <c r="BF532"/>
  <c r="BG532"/>
  <c r="BH532"/>
  <c r="AU398"/>
  <c r="AV398"/>
  <c r="AW398"/>
  <c r="AX398"/>
  <c r="AY398"/>
  <c r="AZ398"/>
  <c r="BA398"/>
  <c r="BB398"/>
  <c r="BC398"/>
  <c r="BD398"/>
  <c r="BE398"/>
  <c r="BF398"/>
  <c r="BG398"/>
  <c r="BH398"/>
  <c r="AU224"/>
  <c r="AV224"/>
  <c r="AW224"/>
  <c r="AX224"/>
  <c r="AY224"/>
  <c r="AZ224"/>
  <c r="BA224"/>
  <c r="BB224"/>
  <c r="BC224"/>
  <c r="BD224"/>
  <c r="BE224"/>
  <c r="BF224"/>
  <c r="BG224"/>
  <c r="BH224"/>
  <c r="AU314"/>
  <c r="AV314"/>
  <c r="AW314"/>
  <c r="AX314"/>
  <c r="AY314"/>
  <c r="AZ314"/>
  <c r="BA314"/>
  <c r="BB314"/>
  <c r="BC314"/>
  <c r="BD314"/>
  <c r="BE314"/>
  <c r="BF314"/>
  <c r="BG314"/>
  <c r="BH314"/>
  <c r="AU535"/>
  <c r="AV535"/>
  <c r="AW535"/>
  <c r="AX535"/>
  <c r="AY535"/>
  <c r="AZ535"/>
  <c r="BA535"/>
  <c r="BB535"/>
  <c r="BC535"/>
  <c r="BD535"/>
  <c r="BE535"/>
  <c r="BF535"/>
  <c r="BG535"/>
  <c r="BH535"/>
  <c r="AU537"/>
  <c r="AV537"/>
  <c r="AW537"/>
  <c r="AX537"/>
  <c r="AY537"/>
  <c r="AZ537"/>
  <c r="BA537"/>
  <c r="BB537"/>
  <c r="BC537"/>
  <c r="BD537"/>
  <c r="BE537"/>
  <c r="BF537"/>
  <c r="BG537"/>
  <c r="BH537"/>
  <c r="AU1255"/>
  <c r="AV1255"/>
  <c r="AW1255"/>
  <c r="AX1255"/>
  <c r="AY1255"/>
  <c r="AZ1255"/>
  <c r="BA1255"/>
  <c r="BB1255"/>
  <c r="BC1255"/>
  <c r="BD1255"/>
  <c r="BE1255"/>
  <c r="BF1255"/>
  <c r="BG1255"/>
  <c r="BH1255"/>
  <c r="AU119"/>
  <c r="AV119"/>
  <c r="AW119"/>
  <c r="AX119"/>
  <c r="AY119"/>
  <c r="AZ119"/>
  <c r="BA119"/>
  <c r="BB119"/>
  <c r="BC119"/>
  <c r="BD119"/>
  <c r="BE119"/>
  <c r="BF119"/>
  <c r="BG119"/>
  <c r="BH119"/>
  <c r="AU868"/>
  <c r="AV868"/>
  <c r="AW868"/>
  <c r="AX868"/>
  <c r="AY868"/>
  <c r="AZ868"/>
  <c r="BA868"/>
  <c r="BB868"/>
  <c r="BC868"/>
  <c r="BD868"/>
  <c r="BE868"/>
  <c r="BF868"/>
  <c r="BG868"/>
  <c r="BH868"/>
  <c r="AU144"/>
  <c r="AV144"/>
  <c r="AW144"/>
  <c r="AX144"/>
  <c r="AY144"/>
  <c r="AZ144"/>
  <c r="BA144"/>
  <c r="BB144"/>
  <c r="BC144"/>
  <c r="BD144"/>
  <c r="BE144"/>
  <c r="BF144"/>
  <c r="BG144"/>
  <c r="BH144"/>
  <c r="AU477"/>
  <c r="AV477"/>
  <c r="AW477"/>
  <c r="AX477"/>
  <c r="AY477"/>
  <c r="AZ477"/>
  <c r="BA477"/>
  <c r="BB477"/>
  <c r="BC477"/>
  <c r="BD477"/>
  <c r="BE477"/>
  <c r="BF477"/>
  <c r="BG477"/>
  <c r="BH477"/>
  <c r="AU737"/>
  <c r="AV737"/>
  <c r="AW737"/>
  <c r="AX737"/>
  <c r="AY737"/>
  <c r="AZ737"/>
  <c r="BA737"/>
  <c r="BB737"/>
  <c r="BC737"/>
  <c r="BD737"/>
  <c r="BE737"/>
  <c r="BF737"/>
  <c r="BG737"/>
  <c r="BH737"/>
  <c r="AU347"/>
  <c r="AV347"/>
  <c r="AW347"/>
  <c r="AX347"/>
  <c r="AY347"/>
  <c r="AZ347"/>
  <c r="BA347"/>
  <c r="BB347"/>
  <c r="BC347"/>
  <c r="BD347"/>
  <c r="BE347"/>
  <c r="BF347"/>
  <c r="BG347"/>
  <c r="BH347"/>
  <c r="AU169"/>
  <c r="AV169"/>
  <c r="AW169"/>
  <c r="AX169"/>
  <c r="AY169"/>
  <c r="AZ169"/>
  <c r="BA169"/>
  <c r="BB169"/>
  <c r="BC169"/>
  <c r="BD169"/>
  <c r="BE169"/>
  <c r="BF169"/>
  <c r="BG169"/>
  <c r="BH169"/>
  <c r="AU154"/>
  <c r="AV154"/>
  <c r="AW154"/>
  <c r="AX154"/>
  <c r="AY154"/>
  <c r="AZ154"/>
  <c r="BA154"/>
  <c r="BB154"/>
  <c r="BC154"/>
  <c r="BD154"/>
  <c r="BE154"/>
  <c r="BF154"/>
  <c r="BG154"/>
  <c r="BH154"/>
  <c r="AU1267"/>
  <c r="AV1267"/>
  <c r="AW1267"/>
  <c r="AX1267"/>
  <c r="AY1267"/>
  <c r="AZ1267"/>
  <c r="BA1267"/>
  <c r="BB1267"/>
  <c r="BC1267"/>
  <c r="BD1267"/>
  <c r="BE1267"/>
  <c r="BF1267"/>
  <c r="BG1267"/>
  <c r="BH1267"/>
  <c r="AU424"/>
  <c r="AV424"/>
  <c r="AW424"/>
  <c r="AX424"/>
  <c r="AY424"/>
  <c r="AZ424"/>
  <c r="BA424"/>
  <c r="BB424"/>
  <c r="BC424"/>
  <c r="BD424"/>
  <c r="BE424"/>
  <c r="BF424"/>
  <c r="BG424"/>
  <c r="BH424"/>
  <c r="AU160"/>
  <c r="AV160"/>
  <c r="AW160"/>
  <c r="AX160"/>
  <c r="AY160"/>
  <c r="AZ160"/>
  <c r="BA160"/>
  <c r="BB160"/>
  <c r="BC160"/>
  <c r="BD160"/>
  <c r="BE160"/>
  <c r="BF160"/>
  <c r="BG160"/>
  <c r="BH160"/>
  <c r="AU384"/>
  <c r="AV384"/>
  <c r="AW384"/>
  <c r="AX384"/>
  <c r="AY384"/>
  <c r="AZ384"/>
  <c r="BA384"/>
  <c r="BB384"/>
  <c r="BC384"/>
  <c r="BD384"/>
  <c r="BE384"/>
  <c r="BF384"/>
  <c r="BG384"/>
  <c r="BH384"/>
  <c r="AU1148"/>
  <c r="AV1148"/>
  <c r="AW1148"/>
  <c r="AX1148"/>
  <c r="AY1148"/>
  <c r="AZ1148"/>
  <c r="BA1148"/>
  <c r="BB1148"/>
  <c r="BC1148"/>
  <c r="BD1148"/>
  <c r="BE1148"/>
  <c r="BF1148"/>
  <c r="BG1148"/>
  <c r="BH1148"/>
  <c r="AU746"/>
  <c r="AV746"/>
  <c r="AW746"/>
  <c r="AX746"/>
  <c r="AY746"/>
  <c r="AZ746"/>
  <c r="BA746"/>
  <c r="BB746"/>
  <c r="BC746"/>
  <c r="BD746"/>
  <c r="BE746"/>
  <c r="BF746"/>
  <c r="BG746"/>
  <c r="BH746"/>
  <c r="AU1211"/>
  <c r="AV1211"/>
  <c r="AW1211"/>
  <c r="AX1211"/>
  <c r="AY1211"/>
  <c r="AZ1211"/>
  <c r="BA1211"/>
  <c r="BB1211"/>
  <c r="BC1211"/>
  <c r="BD1211"/>
  <c r="BE1211"/>
  <c r="BF1211"/>
  <c r="BG1211"/>
  <c r="BH1211"/>
  <c r="AU834"/>
  <c r="AV834"/>
  <c r="AW834"/>
  <c r="AX834"/>
  <c r="AY834"/>
  <c r="AZ834"/>
  <c r="BA834"/>
  <c r="BB834"/>
  <c r="BC834"/>
  <c r="BD834"/>
  <c r="BE834"/>
  <c r="BF834"/>
  <c r="BG834"/>
  <c r="BH834"/>
  <c r="AU117"/>
  <c r="AV117"/>
  <c r="AW117"/>
  <c r="AX117"/>
  <c r="AY117"/>
  <c r="AZ117"/>
  <c r="BA117"/>
  <c r="BB117"/>
  <c r="BC117"/>
  <c r="BD117"/>
  <c r="BE117"/>
  <c r="BF117"/>
  <c r="BG117"/>
  <c r="BH117"/>
  <c r="AU603"/>
  <c r="AV603"/>
  <c r="AW603"/>
  <c r="AX603"/>
  <c r="AY603"/>
  <c r="AZ603"/>
  <c r="BA603"/>
  <c r="BB603"/>
  <c r="BC603"/>
  <c r="BD603"/>
  <c r="BE603"/>
  <c r="BF603"/>
  <c r="BG603"/>
  <c r="BH603"/>
  <c r="AU288"/>
  <c r="AV288"/>
  <c r="AW288"/>
  <c r="AX288"/>
  <c r="AY288"/>
  <c r="AZ288"/>
  <c r="BA288"/>
  <c r="BB288"/>
  <c r="BC288"/>
  <c r="BD288"/>
  <c r="BE288"/>
  <c r="BF288"/>
  <c r="BG288"/>
  <c r="BH288"/>
  <c r="AU209"/>
  <c r="AV209"/>
  <c r="AW209"/>
  <c r="AX209"/>
  <c r="AY209"/>
  <c r="AZ209"/>
  <c r="BA209"/>
  <c r="BB209"/>
  <c r="BC209"/>
  <c r="BD209"/>
  <c r="BE209"/>
  <c r="BF209"/>
  <c r="BG209"/>
  <c r="BH209"/>
  <c r="AU211"/>
  <c r="AV211"/>
  <c r="AW211"/>
  <c r="AX211"/>
  <c r="AY211"/>
  <c r="AZ211"/>
  <c r="BA211"/>
  <c r="BB211"/>
  <c r="BC211"/>
  <c r="BD211"/>
  <c r="BE211"/>
  <c r="BF211"/>
  <c r="BG211"/>
  <c r="BH211"/>
  <c r="AU1072"/>
  <c r="AV1072"/>
  <c r="AW1072"/>
  <c r="AX1072"/>
  <c r="AY1072"/>
  <c r="AZ1072"/>
  <c r="BA1072"/>
  <c r="BB1072"/>
  <c r="BC1072"/>
  <c r="BD1072"/>
  <c r="BE1072"/>
  <c r="BF1072"/>
  <c r="BG1072"/>
  <c r="BH1072"/>
  <c r="AU836"/>
  <c r="AV836"/>
  <c r="AW836"/>
  <c r="AX836"/>
  <c r="AY836"/>
  <c r="AZ836"/>
  <c r="BA836"/>
  <c r="BB836"/>
  <c r="BC836"/>
  <c r="BD836"/>
  <c r="BE836"/>
  <c r="BF836"/>
  <c r="BG836"/>
  <c r="BH836"/>
  <c r="AU270"/>
  <c r="AV270"/>
  <c r="AW270"/>
  <c r="AX270"/>
  <c r="AY270"/>
  <c r="AZ270"/>
  <c r="BA270"/>
  <c r="BB270"/>
  <c r="BC270"/>
  <c r="BD270"/>
  <c r="BE270"/>
  <c r="BF270"/>
  <c r="BG270"/>
  <c r="BH270"/>
  <c r="AU259"/>
  <c r="AV259"/>
  <c r="AW259"/>
  <c r="AX259"/>
  <c r="AY259"/>
  <c r="AZ259"/>
  <c r="BA259"/>
  <c r="BB259"/>
  <c r="BC259"/>
  <c r="BD259"/>
  <c r="BE259"/>
  <c r="BF259"/>
  <c r="BG259"/>
  <c r="BH259"/>
  <c r="AU525"/>
  <c r="AV525"/>
  <c r="AW525"/>
  <c r="AX525"/>
  <c r="AY525"/>
  <c r="AZ525"/>
  <c r="BA525"/>
  <c r="BB525"/>
  <c r="BC525"/>
  <c r="BD525"/>
  <c r="BE525"/>
  <c r="BF525"/>
  <c r="BG525"/>
  <c r="BH525"/>
  <c r="AU606"/>
  <c r="AV606"/>
  <c r="AW606"/>
  <c r="AX606"/>
  <c r="AY606"/>
  <c r="AZ606"/>
  <c r="BA606"/>
  <c r="BB606"/>
  <c r="BC606"/>
  <c r="BD606"/>
  <c r="BE606"/>
  <c r="BF606"/>
  <c r="BG606"/>
  <c r="BH606"/>
  <c r="AU609"/>
  <c r="AV609"/>
  <c r="AW609"/>
  <c r="AX609"/>
  <c r="AY609"/>
  <c r="AZ609"/>
  <c r="BA609"/>
  <c r="BB609"/>
  <c r="BC609"/>
  <c r="BD609"/>
  <c r="BE609"/>
  <c r="BF609"/>
  <c r="BG609"/>
  <c r="BH609"/>
  <c r="AU556"/>
  <c r="AV556"/>
  <c r="AW556"/>
  <c r="AX556"/>
  <c r="AY556"/>
  <c r="AZ556"/>
  <c r="BA556"/>
  <c r="BB556"/>
  <c r="BC556"/>
  <c r="BD556"/>
  <c r="BE556"/>
  <c r="BF556"/>
  <c r="BG556"/>
  <c r="BH556"/>
  <c r="AU570"/>
  <c r="AV570"/>
  <c r="AW570"/>
  <c r="AX570"/>
  <c r="AY570"/>
  <c r="AZ570"/>
  <c r="BA570"/>
  <c r="BB570"/>
  <c r="BC570"/>
  <c r="BD570"/>
  <c r="BE570"/>
  <c r="BF570"/>
  <c r="BG570"/>
  <c r="BH570"/>
  <c r="AU292"/>
  <c r="AV292"/>
  <c r="AW292"/>
  <c r="AX292"/>
  <c r="AY292"/>
  <c r="AZ292"/>
  <c r="BA292"/>
  <c r="BB292"/>
  <c r="BC292"/>
  <c r="BD292"/>
  <c r="BE292"/>
  <c r="BF292"/>
  <c r="BG292"/>
  <c r="BH292"/>
  <c r="AU864"/>
  <c r="AV864"/>
  <c r="AW864"/>
  <c r="AX864"/>
  <c r="AY864"/>
  <c r="AZ864"/>
  <c r="BA864"/>
  <c r="BB864"/>
  <c r="BC864"/>
  <c r="BD864"/>
  <c r="BE864"/>
  <c r="BF864"/>
  <c r="BG864"/>
  <c r="BH864"/>
  <c r="AU206"/>
  <c r="AV206"/>
  <c r="AW206"/>
  <c r="AX206"/>
  <c r="AY206"/>
  <c r="AZ206"/>
  <c r="BA206"/>
  <c r="BB206"/>
  <c r="BC206"/>
  <c r="BD206"/>
  <c r="BE206"/>
  <c r="BF206"/>
  <c r="BG206"/>
  <c r="BH206"/>
  <c r="AU241"/>
  <c r="AV241"/>
  <c r="AW241"/>
  <c r="AX241"/>
  <c r="AY241"/>
  <c r="AZ241"/>
  <c r="BA241"/>
  <c r="BB241"/>
  <c r="BC241"/>
  <c r="BD241"/>
  <c r="BE241"/>
  <c r="BF241"/>
  <c r="BG241"/>
  <c r="BH241"/>
  <c r="AU756"/>
  <c r="AV756"/>
  <c r="AW756"/>
  <c r="AX756"/>
  <c r="AY756"/>
  <c r="AZ756"/>
  <c r="BA756"/>
  <c r="BB756"/>
  <c r="BC756"/>
  <c r="BD756"/>
  <c r="BE756"/>
  <c r="BF756"/>
  <c r="BG756"/>
  <c r="BH756"/>
  <c r="AU455"/>
  <c r="AV455"/>
  <c r="AW455"/>
  <c r="AX455"/>
  <c r="AY455"/>
  <c r="AZ455"/>
  <c r="BA455"/>
  <c r="BB455"/>
  <c r="BC455"/>
  <c r="BD455"/>
  <c r="BE455"/>
  <c r="BF455"/>
  <c r="BG455"/>
  <c r="BH455"/>
  <c r="AU1263"/>
  <c r="AV1263"/>
  <c r="AW1263"/>
  <c r="AX1263"/>
  <c r="AY1263"/>
  <c r="AZ1263"/>
  <c r="BA1263"/>
  <c r="BB1263"/>
  <c r="BC1263"/>
  <c r="BD1263"/>
  <c r="BE1263"/>
  <c r="BF1263"/>
  <c r="BG1263"/>
  <c r="BH1263"/>
  <c r="AU662"/>
  <c r="AV662"/>
  <c r="AW662"/>
  <c r="AX662"/>
  <c r="AY662"/>
  <c r="AZ662"/>
  <c r="BA662"/>
  <c r="BB662"/>
  <c r="BC662"/>
  <c r="BD662"/>
  <c r="BE662"/>
  <c r="BF662"/>
  <c r="BG662"/>
  <c r="BH662"/>
  <c r="AU1164"/>
  <c r="AV1164"/>
  <c r="AW1164"/>
  <c r="AX1164"/>
  <c r="AY1164"/>
  <c r="AZ1164"/>
  <c r="BA1164"/>
  <c r="BB1164"/>
  <c r="BC1164"/>
  <c r="BD1164"/>
  <c r="BE1164"/>
  <c r="BF1164"/>
  <c r="BG1164"/>
  <c r="BH1164"/>
  <c r="AU547"/>
  <c r="AV547"/>
  <c r="AW547"/>
  <c r="AX547"/>
  <c r="AY547"/>
  <c r="AZ547"/>
  <c r="BA547"/>
  <c r="BB547"/>
  <c r="BC547"/>
  <c r="BD547"/>
  <c r="BE547"/>
  <c r="BF547"/>
  <c r="BG547"/>
  <c r="BH547"/>
  <c r="AU454"/>
  <c r="AV454"/>
  <c r="AW454"/>
  <c r="AX454"/>
  <c r="AY454"/>
  <c r="AZ454"/>
  <c r="BA454"/>
  <c r="BB454"/>
  <c r="BC454"/>
  <c r="BD454"/>
  <c r="BE454"/>
  <c r="BF454"/>
  <c r="BG454"/>
  <c r="BH454"/>
  <c r="AU872"/>
  <c r="AV872"/>
  <c r="AW872"/>
  <c r="AX872"/>
  <c r="AY872"/>
  <c r="AZ872"/>
  <c r="BA872"/>
  <c r="BB872"/>
  <c r="BC872"/>
  <c r="BD872"/>
  <c r="BE872"/>
  <c r="BF872"/>
  <c r="BG872"/>
  <c r="BH872"/>
  <c r="AU118"/>
  <c r="AV118"/>
  <c r="AW118"/>
  <c r="AX118"/>
  <c r="AY118"/>
  <c r="AZ118"/>
  <c r="BA118"/>
  <c r="BB118"/>
  <c r="BC118"/>
  <c r="BD118"/>
  <c r="BE118"/>
  <c r="BF118"/>
  <c r="BG118"/>
  <c r="BH118"/>
  <c r="AU243"/>
  <c r="AV243"/>
  <c r="AW243"/>
  <c r="AX243"/>
  <c r="AY243"/>
  <c r="AZ243"/>
  <c r="BA243"/>
  <c r="BB243"/>
  <c r="BC243"/>
  <c r="BD243"/>
  <c r="BE243"/>
  <c r="BF243"/>
  <c r="BG243"/>
  <c r="BH243"/>
  <c r="AU371"/>
  <c r="AV371"/>
  <c r="AW371"/>
  <c r="AX371"/>
  <c r="AY371"/>
  <c r="AZ371"/>
  <c r="BA371"/>
  <c r="BB371"/>
  <c r="BC371"/>
  <c r="BD371"/>
  <c r="BE371"/>
  <c r="BF371"/>
  <c r="BG371"/>
  <c r="BH371"/>
  <c r="AU952"/>
  <c r="AV952"/>
  <c r="AW952"/>
  <c r="AX952"/>
  <c r="AY952"/>
  <c r="AZ952"/>
  <c r="BA952"/>
  <c r="BB952"/>
  <c r="BC952"/>
  <c r="BD952"/>
  <c r="BE952"/>
  <c r="BF952"/>
  <c r="BG952"/>
  <c r="BH952"/>
  <c r="AU195"/>
  <c r="AV195"/>
  <c r="AW195"/>
  <c r="AX195"/>
  <c r="AY195"/>
  <c r="AZ195"/>
  <c r="BA195"/>
  <c r="BB195"/>
  <c r="BC195"/>
  <c r="BD195"/>
  <c r="BE195"/>
  <c r="BF195"/>
  <c r="BG195"/>
  <c r="BH195"/>
  <c r="AU845"/>
  <c r="AV845"/>
  <c r="AW845"/>
  <c r="AX845"/>
  <c r="AY845"/>
  <c r="AZ845"/>
  <c r="BA845"/>
  <c r="BB845"/>
  <c r="BC845"/>
  <c r="BD845"/>
  <c r="BE845"/>
  <c r="BF845"/>
  <c r="BG845"/>
  <c r="BH845"/>
  <c r="AU829"/>
  <c r="AV829"/>
  <c r="AW829"/>
  <c r="AX829"/>
  <c r="AY829"/>
  <c r="AZ829"/>
  <c r="BA829"/>
  <c r="BB829"/>
  <c r="BC829"/>
  <c r="BD829"/>
  <c r="BE829"/>
  <c r="BF829"/>
  <c r="BG829"/>
  <c r="BH829"/>
  <c r="AU149"/>
  <c r="AV149"/>
  <c r="AW149"/>
  <c r="AX149"/>
  <c r="AY149"/>
  <c r="AZ149"/>
  <c r="BA149"/>
  <c r="BB149"/>
  <c r="BC149"/>
  <c r="BD149"/>
  <c r="BE149"/>
  <c r="BF149"/>
  <c r="BG149"/>
  <c r="BH149"/>
  <c r="AU116"/>
  <c r="AV116"/>
  <c r="AW116"/>
  <c r="AX116"/>
  <c r="AY116"/>
  <c r="AZ116"/>
  <c r="BA116"/>
  <c r="BB116"/>
  <c r="BC116"/>
  <c r="BD116"/>
  <c r="BE116"/>
  <c r="BF116"/>
  <c r="BG116"/>
  <c r="BH116"/>
  <c r="AU574"/>
  <c r="AV574"/>
  <c r="AW574"/>
  <c r="AX574"/>
  <c r="AY574"/>
  <c r="AZ574"/>
  <c r="BA574"/>
  <c r="BB574"/>
  <c r="BC574"/>
  <c r="BD574"/>
  <c r="BE574"/>
  <c r="BF574"/>
  <c r="BG574"/>
  <c r="BH574"/>
  <c r="AU838"/>
  <c r="AV838"/>
  <c r="AW838"/>
  <c r="AX838"/>
  <c r="AY838"/>
  <c r="AZ838"/>
  <c r="BA838"/>
  <c r="BB838"/>
  <c r="BC838"/>
  <c r="BD838"/>
  <c r="BE838"/>
  <c r="BF838"/>
  <c r="BG838"/>
  <c r="BH838"/>
  <c r="AU820"/>
  <c r="AV820"/>
  <c r="AW820"/>
  <c r="AX820"/>
  <c r="AY820"/>
  <c r="AZ820"/>
  <c r="BA820"/>
  <c r="BB820"/>
  <c r="BC820"/>
  <c r="BD820"/>
  <c r="BE820"/>
  <c r="BF820"/>
  <c r="BG820"/>
  <c r="BH820"/>
  <c r="AU315"/>
  <c r="AV315"/>
  <c r="AW315"/>
  <c r="AX315"/>
  <c r="AY315"/>
  <c r="AZ315"/>
  <c r="BA315"/>
  <c r="BB315"/>
  <c r="BC315"/>
  <c r="BD315"/>
  <c r="BE315"/>
  <c r="BF315"/>
  <c r="BG315"/>
  <c r="BH315"/>
  <c r="AU201"/>
  <c r="AV201"/>
  <c r="AW201"/>
  <c r="AX201"/>
  <c r="AY201"/>
  <c r="AZ201"/>
  <c r="BA201"/>
  <c r="BB201"/>
  <c r="BC201"/>
  <c r="BD201"/>
  <c r="BE201"/>
  <c r="BF201"/>
  <c r="BG201"/>
  <c r="BH201"/>
  <c r="AU93"/>
  <c r="AV93"/>
  <c r="AW93"/>
  <c r="AX93"/>
  <c r="AY93"/>
  <c r="AZ93"/>
  <c r="BA93"/>
  <c r="BB93"/>
  <c r="BC93"/>
  <c r="BD93"/>
  <c r="BE93"/>
  <c r="BF93"/>
  <c r="BG93"/>
  <c r="BH93"/>
  <c r="AU99"/>
  <c r="AV99"/>
  <c r="AW99"/>
  <c r="AX99"/>
  <c r="AY99"/>
  <c r="AZ99"/>
  <c r="BA99"/>
  <c r="BB99"/>
  <c r="BC99"/>
  <c r="BD99"/>
  <c r="BE99"/>
  <c r="BF99"/>
  <c r="BG99"/>
  <c r="BH99"/>
  <c r="AU543"/>
  <c r="AV543"/>
  <c r="AW543"/>
  <c r="AX543"/>
  <c r="AY543"/>
  <c r="AZ543"/>
  <c r="BA543"/>
  <c r="BB543"/>
  <c r="BC543"/>
  <c r="BD543"/>
  <c r="BE543"/>
  <c r="BF543"/>
  <c r="BG543"/>
  <c r="BH543"/>
  <c r="AU208"/>
  <c r="AV208"/>
  <c r="AW208"/>
  <c r="AX208"/>
  <c r="AY208"/>
  <c r="AZ208"/>
  <c r="BA208"/>
  <c r="BB208"/>
  <c r="BC208"/>
  <c r="BD208"/>
  <c r="BE208"/>
  <c r="BF208"/>
  <c r="BG208"/>
  <c r="BH208"/>
  <c r="AU855"/>
  <c r="AV855"/>
  <c r="AW855"/>
  <c r="AX855"/>
  <c r="AY855"/>
  <c r="AZ855"/>
  <c r="BA855"/>
  <c r="BB855"/>
  <c r="BC855"/>
  <c r="BD855"/>
  <c r="BE855"/>
  <c r="BF855"/>
  <c r="BG855"/>
  <c r="BH855"/>
  <c r="AU907"/>
  <c r="AV907"/>
  <c r="AW907"/>
  <c r="AX907"/>
  <c r="AY907"/>
  <c r="AZ907"/>
  <c r="BA907"/>
  <c r="BB907"/>
  <c r="BC907"/>
  <c r="BD907"/>
  <c r="BE907"/>
  <c r="BF907"/>
  <c r="BG907"/>
  <c r="BH907"/>
  <c r="AU132"/>
  <c r="AV132"/>
  <c r="AW132"/>
  <c r="AX132"/>
  <c r="AY132"/>
  <c r="AZ132"/>
  <c r="BA132"/>
  <c r="BB132"/>
  <c r="BC132"/>
  <c r="BD132"/>
  <c r="BE132"/>
  <c r="BF132"/>
  <c r="BG132"/>
  <c r="BH132"/>
  <c r="AU859"/>
  <c r="AV859"/>
  <c r="AW859"/>
  <c r="AX859"/>
  <c r="AY859"/>
  <c r="AZ859"/>
  <c r="BA859"/>
  <c r="BB859"/>
  <c r="BC859"/>
  <c r="BD859"/>
  <c r="BE859"/>
  <c r="BF859"/>
  <c r="BG859"/>
  <c r="BH859"/>
  <c r="AU878"/>
  <c r="AV878"/>
  <c r="AW878"/>
  <c r="AX878"/>
  <c r="AY878"/>
  <c r="AZ878"/>
  <c r="BA878"/>
  <c r="BB878"/>
  <c r="BC878"/>
  <c r="BD878"/>
  <c r="BE878"/>
  <c r="BF878"/>
  <c r="BG878"/>
  <c r="BH878"/>
  <c r="AU319"/>
  <c r="AV319"/>
  <c r="AW319"/>
  <c r="AX319"/>
  <c r="AY319"/>
  <c r="AZ319"/>
  <c r="BA319"/>
  <c r="BB319"/>
  <c r="BC319"/>
  <c r="BD319"/>
  <c r="BE319"/>
  <c r="BF319"/>
  <c r="BG319"/>
  <c r="BH319"/>
  <c r="AU272"/>
  <c r="AV272"/>
  <c r="AW272"/>
  <c r="AX272"/>
  <c r="AY272"/>
  <c r="AZ272"/>
  <c r="BA272"/>
  <c r="BB272"/>
  <c r="BC272"/>
  <c r="BD272"/>
  <c r="BE272"/>
  <c r="BF272"/>
  <c r="BG272"/>
  <c r="BH272"/>
  <c r="AU1235"/>
  <c r="AV1235"/>
  <c r="AW1235"/>
  <c r="AX1235"/>
  <c r="AY1235"/>
  <c r="AZ1235"/>
  <c r="BA1235"/>
  <c r="BB1235"/>
  <c r="BC1235"/>
  <c r="BD1235"/>
  <c r="BE1235"/>
  <c r="BF1235"/>
  <c r="BG1235"/>
  <c r="BH1235"/>
  <c r="AU205"/>
  <c r="AV205"/>
  <c r="AW205"/>
  <c r="AX205"/>
  <c r="AY205"/>
  <c r="AZ205"/>
  <c r="BA205"/>
  <c r="BB205"/>
  <c r="BC205"/>
  <c r="BD205"/>
  <c r="BE205"/>
  <c r="BF205"/>
  <c r="BG205"/>
  <c r="BH205"/>
  <c r="AU634"/>
  <c r="AV634"/>
  <c r="AW634"/>
  <c r="AX634"/>
  <c r="AY634"/>
  <c r="AZ634"/>
  <c r="BA634"/>
  <c r="BB634"/>
  <c r="BC634"/>
  <c r="BD634"/>
  <c r="BE634"/>
  <c r="BF634"/>
  <c r="BG634"/>
  <c r="BH634"/>
  <c r="AU954"/>
  <c r="AV954"/>
  <c r="AW954"/>
  <c r="AX954"/>
  <c r="AY954"/>
  <c r="AZ954"/>
  <c r="BA954"/>
  <c r="BB954"/>
  <c r="BC954"/>
  <c r="BD954"/>
  <c r="BE954"/>
  <c r="BF954"/>
  <c r="BG954"/>
  <c r="BH954"/>
  <c r="AU92"/>
  <c r="AV92"/>
  <c r="AW92"/>
  <c r="AX92"/>
  <c r="AY92"/>
  <c r="AZ92"/>
  <c r="BA92"/>
  <c r="BB92"/>
  <c r="BC92"/>
  <c r="BD92"/>
  <c r="BE92"/>
  <c r="BF92"/>
  <c r="BG92"/>
  <c r="BH92"/>
  <c r="AU290"/>
  <c r="AV290"/>
  <c r="AW290"/>
  <c r="AX290"/>
  <c r="AY290"/>
  <c r="AZ290"/>
  <c r="BA290"/>
  <c r="BB290"/>
  <c r="BC290"/>
  <c r="BD290"/>
  <c r="BE290"/>
  <c r="BF290"/>
  <c r="BG290"/>
  <c r="BH290"/>
  <c r="AU1057"/>
  <c r="AV1057"/>
  <c r="AW1057"/>
  <c r="AX1057"/>
  <c r="AY1057"/>
  <c r="AZ1057"/>
  <c r="BA1057"/>
  <c r="BB1057"/>
  <c r="BC1057"/>
  <c r="BD1057"/>
  <c r="BE1057"/>
  <c r="BF1057"/>
  <c r="BG1057"/>
  <c r="BH1057"/>
  <c r="AU998"/>
  <c r="AV998"/>
  <c r="AW998"/>
  <c r="AX998"/>
  <c r="AY998"/>
  <c r="AZ998"/>
  <c r="BA998"/>
  <c r="BB998"/>
  <c r="BC998"/>
  <c r="BD998"/>
  <c r="BE998"/>
  <c r="BF998"/>
  <c r="BG998"/>
  <c r="BH998"/>
  <c r="AU138"/>
  <c r="AV138"/>
  <c r="AW138"/>
  <c r="AX138"/>
  <c r="AY138"/>
  <c r="AZ138"/>
  <c r="BA138"/>
  <c r="BB138"/>
  <c r="BC138"/>
  <c r="BD138"/>
  <c r="BE138"/>
  <c r="BF138"/>
  <c r="BG138"/>
  <c r="BH138"/>
  <c r="AU185"/>
  <c r="AV185"/>
  <c r="AW185"/>
  <c r="AX185"/>
  <c r="AY185"/>
  <c r="AZ185"/>
  <c r="BA185"/>
  <c r="BB185"/>
  <c r="BC185"/>
  <c r="BD185"/>
  <c r="BE185"/>
  <c r="BF185"/>
  <c r="BG185"/>
  <c r="BH185"/>
  <c r="AU858"/>
  <c r="AV858"/>
  <c r="AW858"/>
  <c r="AX858"/>
  <c r="AY858"/>
  <c r="AZ858"/>
  <c r="BA858"/>
  <c r="BB858"/>
  <c r="BC858"/>
  <c r="BD858"/>
  <c r="BE858"/>
  <c r="BF858"/>
  <c r="BG858"/>
  <c r="BH858"/>
  <c r="AU559"/>
  <c r="AV559"/>
  <c r="AW559"/>
  <c r="AX559"/>
  <c r="AY559"/>
  <c r="AZ559"/>
  <c r="BA559"/>
  <c r="BB559"/>
  <c r="BC559"/>
  <c r="BD559"/>
  <c r="BE559"/>
  <c r="BF559"/>
  <c r="BG559"/>
  <c r="BH559"/>
  <c r="AU278"/>
  <c r="AV278"/>
  <c r="AW278"/>
  <c r="AX278"/>
  <c r="AY278"/>
  <c r="AZ278"/>
  <c r="BA278"/>
  <c r="BB278"/>
  <c r="BC278"/>
  <c r="BD278"/>
  <c r="BE278"/>
  <c r="BF278"/>
  <c r="BG278"/>
  <c r="BH278"/>
  <c r="AU700"/>
  <c r="AV700"/>
  <c r="AW700"/>
  <c r="AX700"/>
  <c r="AY700"/>
  <c r="AZ700"/>
  <c r="BA700"/>
  <c r="BB700"/>
  <c r="BC700"/>
  <c r="BD700"/>
  <c r="BE700"/>
  <c r="BF700"/>
  <c r="BG700"/>
  <c r="BH700"/>
  <c r="AU293"/>
  <c r="AV293"/>
  <c r="AW293"/>
  <c r="AX293"/>
  <c r="AY293"/>
  <c r="AZ293"/>
  <c r="BA293"/>
  <c r="BB293"/>
  <c r="BC293"/>
  <c r="BD293"/>
  <c r="BE293"/>
  <c r="BF293"/>
  <c r="BG293"/>
  <c r="BH293"/>
  <c r="AU534"/>
  <c r="AV534"/>
  <c r="AW534"/>
  <c r="AX534"/>
  <c r="AY534"/>
  <c r="AZ534"/>
  <c r="BA534"/>
  <c r="BB534"/>
  <c r="BC534"/>
  <c r="BD534"/>
  <c r="BE534"/>
  <c r="BF534"/>
  <c r="BG534"/>
  <c r="BH534"/>
  <c r="AU239"/>
  <c r="AV239"/>
  <c r="AW239"/>
  <c r="AX239"/>
  <c r="AY239"/>
  <c r="AZ239"/>
  <c r="BA239"/>
  <c r="BB239"/>
  <c r="BC239"/>
  <c r="BD239"/>
  <c r="BE239"/>
  <c r="BF239"/>
  <c r="BG239"/>
  <c r="BH239"/>
  <c r="AU1249"/>
  <c r="AV1249"/>
  <c r="AW1249"/>
  <c r="AX1249"/>
  <c r="AY1249"/>
  <c r="AZ1249"/>
  <c r="BA1249"/>
  <c r="BB1249"/>
  <c r="BC1249"/>
  <c r="BD1249"/>
  <c r="BE1249"/>
  <c r="BF1249"/>
  <c r="BG1249"/>
  <c r="BH1249"/>
  <c r="AU832"/>
  <c r="AV832"/>
  <c r="AW832"/>
  <c r="AX832"/>
  <c r="AY832"/>
  <c r="AZ832"/>
  <c r="BA832"/>
  <c r="BB832"/>
  <c r="BC832"/>
  <c r="BD832"/>
  <c r="BE832"/>
  <c r="BF832"/>
  <c r="BG832"/>
  <c r="BH832"/>
  <c r="AU1055"/>
  <c r="AV1055"/>
  <c r="AW1055"/>
  <c r="AX1055"/>
  <c r="AY1055"/>
  <c r="AZ1055"/>
  <c r="BA1055"/>
  <c r="BB1055"/>
  <c r="BC1055"/>
  <c r="BD1055"/>
  <c r="BE1055"/>
  <c r="BF1055"/>
  <c r="BG1055"/>
  <c r="BH1055"/>
  <c r="AU342"/>
  <c r="AV342"/>
  <c r="AW342"/>
  <c r="AX342"/>
  <c r="AY342"/>
  <c r="AZ342"/>
  <c r="BA342"/>
  <c r="BB342"/>
  <c r="BC342"/>
  <c r="BD342"/>
  <c r="BE342"/>
  <c r="BF342"/>
  <c r="BG342"/>
  <c r="BH342"/>
  <c r="AU465"/>
  <c r="AV465"/>
  <c r="AW465"/>
  <c r="AX465"/>
  <c r="AY465"/>
  <c r="AZ465"/>
  <c r="BA465"/>
  <c r="BB465"/>
  <c r="BC465"/>
  <c r="BD465"/>
  <c r="BE465"/>
  <c r="BF465"/>
  <c r="BG465"/>
  <c r="BH465"/>
  <c r="AU530"/>
  <c r="AV530"/>
  <c r="AW530"/>
  <c r="AX530"/>
  <c r="AY530"/>
  <c r="AZ530"/>
  <c r="BA530"/>
  <c r="BB530"/>
  <c r="BC530"/>
  <c r="BD530"/>
  <c r="BE530"/>
  <c r="BF530"/>
  <c r="BG530"/>
  <c r="BH530"/>
  <c r="AU417"/>
  <c r="AV417"/>
  <c r="AW417"/>
  <c r="AX417"/>
  <c r="AY417"/>
  <c r="AZ417"/>
  <c r="BA417"/>
  <c r="BB417"/>
  <c r="BC417"/>
  <c r="BD417"/>
  <c r="BE417"/>
  <c r="BF417"/>
  <c r="BG417"/>
  <c r="BH417"/>
  <c r="AU840"/>
  <c r="AV840"/>
  <c r="AW840"/>
  <c r="AX840"/>
  <c r="AY840"/>
  <c r="AZ840"/>
  <c r="BA840"/>
  <c r="BB840"/>
  <c r="BC840"/>
  <c r="BD840"/>
  <c r="BE840"/>
  <c r="BF840"/>
  <c r="BG840"/>
  <c r="BH840"/>
  <c r="AU452"/>
  <c r="AV452"/>
  <c r="AW452"/>
  <c r="AX452"/>
  <c r="AY452"/>
  <c r="AZ452"/>
  <c r="BA452"/>
  <c r="BB452"/>
  <c r="BC452"/>
  <c r="BD452"/>
  <c r="BE452"/>
  <c r="BF452"/>
  <c r="BG452"/>
  <c r="BH452"/>
  <c r="AU251"/>
  <c r="AV251"/>
  <c r="AW251"/>
  <c r="AX251"/>
  <c r="AY251"/>
  <c r="AZ251"/>
  <c r="BA251"/>
  <c r="BB251"/>
  <c r="BC251"/>
  <c r="BD251"/>
  <c r="BE251"/>
  <c r="BF251"/>
  <c r="BG251"/>
  <c r="BH251"/>
  <c r="AU385"/>
  <c r="AV385"/>
  <c r="AW385"/>
  <c r="AX385"/>
  <c r="AY385"/>
  <c r="AZ385"/>
  <c r="BA385"/>
  <c r="BB385"/>
  <c r="BC385"/>
  <c r="BD385"/>
  <c r="BE385"/>
  <c r="BF385"/>
  <c r="BG385"/>
  <c r="BH385"/>
  <c r="AU825"/>
  <c r="AV825"/>
  <c r="AW825"/>
  <c r="AX825"/>
  <c r="AY825"/>
  <c r="AZ825"/>
  <c r="BA825"/>
  <c r="BB825"/>
  <c r="BC825"/>
  <c r="BD825"/>
  <c r="BE825"/>
  <c r="BF825"/>
  <c r="BG825"/>
  <c r="BH825"/>
  <c r="AU586"/>
  <c r="AV586"/>
  <c r="AW586"/>
  <c r="AX586"/>
  <c r="AY586"/>
  <c r="AZ586"/>
  <c r="BA586"/>
  <c r="BB586"/>
  <c r="BC586"/>
  <c r="BD586"/>
  <c r="BE586"/>
  <c r="BF586"/>
  <c r="BG586"/>
  <c r="BH586"/>
  <c r="AU861"/>
  <c r="AV861"/>
  <c r="AW861"/>
  <c r="AX861"/>
  <c r="AY861"/>
  <c r="AZ861"/>
  <c r="BA861"/>
  <c r="BB861"/>
  <c r="BC861"/>
  <c r="BD861"/>
  <c r="BE861"/>
  <c r="BF861"/>
  <c r="BG861"/>
  <c r="BH861"/>
  <c r="AU562"/>
  <c r="AV562"/>
  <c r="AW562"/>
  <c r="AX562"/>
  <c r="AY562"/>
  <c r="AZ562"/>
  <c r="BA562"/>
  <c r="BB562"/>
  <c r="BC562"/>
  <c r="BD562"/>
  <c r="BE562"/>
  <c r="BF562"/>
  <c r="BG562"/>
  <c r="BH562"/>
  <c r="AU167"/>
  <c r="AV167"/>
  <c r="AW167"/>
  <c r="AX167"/>
  <c r="AY167"/>
  <c r="AZ167"/>
  <c r="BA167"/>
  <c r="BB167"/>
  <c r="BC167"/>
  <c r="BD167"/>
  <c r="BE167"/>
  <c r="BF167"/>
  <c r="BG167"/>
  <c r="BH167"/>
  <c r="AU177"/>
  <c r="AV177"/>
  <c r="AW177"/>
  <c r="AX177"/>
  <c r="AY177"/>
  <c r="AZ177"/>
  <c r="BA177"/>
  <c r="BB177"/>
  <c r="BC177"/>
  <c r="BD177"/>
  <c r="BE177"/>
  <c r="BF177"/>
  <c r="BG177"/>
  <c r="BH177"/>
  <c r="AU841"/>
  <c r="AV841"/>
  <c r="AW841"/>
  <c r="AX841"/>
  <c r="AY841"/>
  <c r="AZ841"/>
  <c r="BA841"/>
  <c r="BB841"/>
  <c r="BC841"/>
  <c r="BD841"/>
  <c r="BE841"/>
  <c r="BF841"/>
  <c r="BG841"/>
  <c r="BH841"/>
  <c r="AU439"/>
  <c r="AV439"/>
  <c r="AW439"/>
  <c r="AX439"/>
  <c r="AY439"/>
  <c r="AZ439"/>
  <c r="BA439"/>
  <c r="BB439"/>
  <c r="BC439"/>
  <c r="BD439"/>
  <c r="BE439"/>
  <c r="BF439"/>
  <c r="BG439"/>
  <c r="BH439"/>
  <c r="AU592"/>
  <c r="AV592"/>
  <c r="AW592"/>
  <c r="AX592"/>
  <c r="AY592"/>
  <c r="AZ592"/>
  <c r="BA592"/>
  <c r="BB592"/>
  <c r="BC592"/>
  <c r="BD592"/>
  <c r="BE592"/>
  <c r="BF592"/>
  <c r="BG592"/>
  <c r="BH592"/>
  <c r="AU130"/>
  <c r="AV130"/>
  <c r="AW130"/>
  <c r="AX130"/>
  <c r="AY130"/>
  <c r="AZ130"/>
  <c r="BA130"/>
  <c r="BB130"/>
  <c r="BC130"/>
  <c r="BD130"/>
  <c r="BE130"/>
  <c r="BF130"/>
  <c r="BG130"/>
  <c r="BH130"/>
  <c r="AU343"/>
  <c r="AV343"/>
  <c r="AW343"/>
  <c r="AX343"/>
  <c r="AY343"/>
  <c r="AZ343"/>
  <c r="BA343"/>
  <c r="BB343"/>
  <c r="BC343"/>
  <c r="BD343"/>
  <c r="BE343"/>
  <c r="BF343"/>
  <c r="BG343"/>
  <c r="BH343"/>
  <c r="AU261"/>
  <c r="AV261"/>
  <c r="AW261"/>
  <c r="AX261"/>
  <c r="AY261"/>
  <c r="AZ261"/>
  <c r="BA261"/>
  <c r="BB261"/>
  <c r="BC261"/>
  <c r="BD261"/>
  <c r="BE261"/>
  <c r="BF261"/>
  <c r="BG261"/>
  <c r="BH261"/>
  <c r="AU220"/>
  <c r="AV220"/>
  <c r="AW220"/>
  <c r="AX220"/>
  <c r="AY220"/>
  <c r="AZ220"/>
  <c r="BA220"/>
  <c r="BB220"/>
  <c r="BC220"/>
  <c r="BD220"/>
  <c r="BE220"/>
  <c r="BF220"/>
  <c r="BG220"/>
  <c r="BH220"/>
  <c r="AU804"/>
  <c r="AV804"/>
  <c r="AW804"/>
  <c r="AX804"/>
  <c r="AY804"/>
  <c r="AZ804"/>
  <c r="BA804"/>
  <c r="BB804"/>
  <c r="BC804"/>
  <c r="BD804"/>
  <c r="BE804"/>
  <c r="BF804"/>
  <c r="BG804"/>
  <c r="BH804"/>
  <c r="AU216"/>
  <c r="AV216"/>
  <c r="AW216"/>
  <c r="AX216"/>
  <c r="AY216"/>
  <c r="AZ216"/>
  <c r="BA216"/>
  <c r="BB216"/>
  <c r="BC216"/>
  <c r="BD216"/>
  <c r="BE216"/>
  <c r="BF216"/>
  <c r="BG216"/>
  <c r="BH216"/>
  <c r="AU1250"/>
  <c r="AV1250"/>
  <c r="AW1250"/>
  <c r="AX1250"/>
  <c r="AY1250"/>
  <c r="AZ1250"/>
  <c r="BA1250"/>
  <c r="BB1250"/>
  <c r="BC1250"/>
  <c r="BD1250"/>
  <c r="BE1250"/>
  <c r="BF1250"/>
  <c r="BG1250"/>
  <c r="BH1250"/>
  <c r="AU862"/>
  <c r="AV862"/>
  <c r="AW862"/>
  <c r="AX862"/>
  <c r="AY862"/>
  <c r="AZ862"/>
  <c r="BA862"/>
  <c r="BB862"/>
  <c r="BC862"/>
  <c r="BD862"/>
  <c r="BE862"/>
  <c r="BF862"/>
  <c r="BG862"/>
  <c r="BH862"/>
  <c r="AU395"/>
  <c r="AV395"/>
  <c r="AW395"/>
  <c r="AX395"/>
  <c r="AY395"/>
  <c r="AZ395"/>
  <c r="BA395"/>
  <c r="BB395"/>
  <c r="BC395"/>
  <c r="BD395"/>
  <c r="BE395"/>
  <c r="BF395"/>
  <c r="BG395"/>
  <c r="BH395"/>
  <c r="AU599"/>
  <c r="AV599"/>
  <c r="AW599"/>
  <c r="AX599"/>
  <c r="AY599"/>
  <c r="AZ599"/>
  <c r="BA599"/>
  <c r="BB599"/>
  <c r="BC599"/>
  <c r="BD599"/>
  <c r="BE599"/>
  <c r="BF599"/>
  <c r="BG599"/>
  <c r="BH599"/>
  <c r="AU1242"/>
  <c r="AV1242"/>
  <c r="AW1242"/>
  <c r="AX1242"/>
  <c r="AY1242"/>
  <c r="AZ1242"/>
  <c r="BA1242"/>
  <c r="BB1242"/>
  <c r="BC1242"/>
  <c r="BD1242"/>
  <c r="BE1242"/>
  <c r="BF1242"/>
  <c r="BG1242"/>
  <c r="BH1242"/>
  <c r="AU91"/>
  <c r="AV91"/>
  <c r="AW91"/>
  <c r="AX91"/>
  <c r="AY91"/>
  <c r="AZ91"/>
  <c r="BA91"/>
  <c r="BB91"/>
  <c r="BC91"/>
  <c r="BD91"/>
  <c r="BE91"/>
  <c r="BF91"/>
  <c r="BG91"/>
  <c r="BH91"/>
  <c r="AU1074"/>
  <c r="AV1074"/>
  <c r="AW1074"/>
  <c r="AX1074"/>
  <c r="AY1074"/>
  <c r="AZ1074"/>
  <c r="BA1074"/>
  <c r="BB1074"/>
  <c r="BC1074"/>
  <c r="BD1074"/>
  <c r="BE1074"/>
  <c r="BF1074"/>
  <c r="BG1074"/>
  <c r="BH1074"/>
  <c r="AU880"/>
  <c r="AV880"/>
  <c r="AW880"/>
  <c r="AX880"/>
  <c r="AY880"/>
  <c r="AZ880"/>
  <c r="BA880"/>
  <c r="BB880"/>
  <c r="BC880"/>
  <c r="BD880"/>
  <c r="BE880"/>
  <c r="BF880"/>
  <c r="BG880"/>
  <c r="BH880"/>
  <c r="AU181"/>
  <c r="AV181"/>
  <c r="AW181"/>
  <c r="AX181"/>
  <c r="AY181"/>
  <c r="AZ181"/>
  <c r="BA181"/>
  <c r="BB181"/>
  <c r="BC181"/>
  <c r="BD181"/>
  <c r="BE181"/>
  <c r="BF181"/>
  <c r="BG181"/>
  <c r="BH181"/>
  <c r="AU860"/>
  <c r="AV860"/>
  <c r="AW860"/>
  <c r="AX860"/>
  <c r="AY860"/>
  <c r="AZ860"/>
  <c r="BA860"/>
  <c r="BB860"/>
  <c r="BC860"/>
  <c r="BD860"/>
  <c r="BE860"/>
  <c r="BF860"/>
  <c r="BG860"/>
  <c r="BH860"/>
  <c r="AU831"/>
  <c r="AV831"/>
  <c r="AW831"/>
  <c r="AX831"/>
  <c r="AY831"/>
  <c r="AZ831"/>
  <c r="BA831"/>
  <c r="BB831"/>
  <c r="BC831"/>
  <c r="BD831"/>
  <c r="BE831"/>
  <c r="BF831"/>
  <c r="BG831"/>
  <c r="BH831"/>
  <c r="AU219"/>
  <c r="AV219"/>
  <c r="AW219"/>
  <c r="AX219"/>
  <c r="AY219"/>
  <c r="AZ219"/>
  <c r="BA219"/>
  <c r="BB219"/>
  <c r="BC219"/>
  <c r="BD219"/>
  <c r="BE219"/>
  <c r="BF219"/>
  <c r="BG219"/>
  <c r="BH219"/>
  <c r="AU198"/>
  <c r="AV198"/>
  <c r="AW198"/>
  <c r="AX198"/>
  <c r="AY198"/>
  <c r="AZ198"/>
  <c r="BA198"/>
  <c r="BB198"/>
  <c r="BC198"/>
  <c r="BD198"/>
  <c r="BE198"/>
  <c r="BF198"/>
  <c r="BG198"/>
  <c r="BH198"/>
  <c r="AU133"/>
  <c r="AV133"/>
  <c r="AW133"/>
  <c r="AX133"/>
  <c r="AY133"/>
  <c r="AZ133"/>
  <c r="BA133"/>
  <c r="BB133"/>
  <c r="BC133"/>
  <c r="BD133"/>
  <c r="BE133"/>
  <c r="BF133"/>
  <c r="BG133"/>
  <c r="BH133"/>
  <c r="AU580"/>
  <c r="AV580"/>
  <c r="AW580"/>
  <c r="AX580"/>
  <c r="AY580"/>
  <c r="AZ580"/>
  <c r="BA580"/>
  <c r="BB580"/>
  <c r="BC580"/>
  <c r="BD580"/>
  <c r="BE580"/>
  <c r="BF580"/>
  <c r="BG580"/>
  <c r="BH580"/>
  <c r="AU887"/>
  <c r="AV887"/>
  <c r="AW887"/>
  <c r="AX887"/>
  <c r="AY887"/>
  <c r="AZ887"/>
  <c r="BA887"/>
  <c r="BB887"/>
  <c r="BC887"/>
  <c r="BD887"/>
  <c r="BE887"/>
  <c r="BF887"/>
  <c r="BG887"/>
  <c r="BH887"/>
  <c r="AU73"/>
  <c r="AV73"/>
  <c r="AW73"/>
  <c r="AX73"/>
  <c r="AY73"/>
  <c r="AZ73"/>
  <c r="BA73"/>
  <c r="BB73"/>
  <c r="BC73"/>
  <c r="BD73"/>
  <c r="BE73"/>
  <c r="BF73"/>
  <c r="BG73"/>
  <c r="BH73"/>
  <c r="AU456"/>
  <c r="AV456"/>
  <c r="AW456"/>
  <c r="AX456"/>
  <c r="AY456"/>
  <c r="AZ456"/>
  <c r="BA456"/>
  <c r="BB456"/>
  <c r="BC456"/>
  <c r="BD456"/>
  <c r="BE456"/>
  <c r="BF456"/>
  <c r="BG456"/>
  <c r="BH456"/>
  <c r="AU1075"/>
  <c r="AV1075"/>
  <c r="AW1075"/>
  <c r="AX1075"/>
  <c r="AY1075"/>
  <c r="AZ1075"/>
  <c r="BA1075"/>
  <c r="BB1075"/>
  <c r="BC1075"/>
  <c r="BD1075"/>
  <c r="BE1075"/>
  <c r="BF1075"/>
  <c r="BG1075"/>
  <c r="BH1075"/>
  <c r="AU382"/>
  <c r="AV382"/>
  <c r="AW382"/>
  <c r="AX382"/>
  <c r="AY382"/>
  <c r="AZ382"/>
  <c r="BA382"/>
  <c r="BB382"/>
  <c r="BC382"/>
  <c r="BD382"/>
  <c r="BE382"/>
  <c r="BF382"/>
  <c r="BG382"/>
  <c r="BH382"/>
  <c r="AU691"/>
  <c r="AV691"/>
  <c r="AW691"/>
  <c r="AX691"/>
  <c r="AY691"/>
  <c r="AZ691"/>
  <c r="BA691"/>
  <c r="BB691"/>
  <c r="BC691"/>
  <c r="BD691"/>
  <c r="BE691"/>
  <c r="BF691"/>
  <c r="BG691"/>
  <c r="BH691"/>
  <c r="AU601"/>
  <c r="AV601"/>
  <c r="AW601"/>
  <c r="AX601"/>
  <c r="AY601"/>
  <c r="AZ601"/>
  <c r="BA601"/>
  <c r="BB601"/>
  <c r="BC601"/>
  <c r="BD601"/>
  <c r="BE601"/>
  <c r="BF601"/>
  <c r="BG601"/>
  <c r="BH601"/>
  <c r="AU1264"/>
  <c r="AV1264"/>
  <c r="AW1264"/>
  <c r="AX1264"/>
  <c r="AY1264"/>
  <c r="AZ1264"/>
  <c r="BA1264"/>
  <c r="BB1264"/>
  <c r="BC1264"/>
  <c r="BD1264"/>
  <c r="BE1264"/>
  <c r="BF1264"/>
  <c r="BG1264"/>
  <c r="BH1264"/>
  <c r="AU244"/>
  <c r="AV244"/>
  <c r="AW244"/>
  <c r="AX244"/>
  <c r="AY244"/>
  <c r="AZ244"/>
  <c r="BA244"/>
  <c r="BB244"/>
  <c r="BC244"/>
  <c r="BD244"/>
  <c r="BE244"/>
  <c r="BF244"/>
  <c r="BG244"/>
  <c r="BH244"/>
  <c r="AU155"/>
  <c r="AV155"/>
  <c r="AW155"/>
  <c r="AX155"/>
  <c r="AY155"/>
  <c r="AZ155"/>
  <c r="BA155"/>
  <c r="BB155"/>
  <c r="BC155"/>
  <c r="BD155"/>
  <c r="BE155"/>
  <c r="BF155"/>
  <c r="BG155"/>
  <c r="BH155"/>
  <c r="AU163"/>
  <c r="AV163"/>
  <c r="AW163"/>
  <c r="AX163"/>
  <c r="AY163"/>
  <c r="AZ163"/>
  <c r="BA163"/>
  <c r="BB163"/>
  <c r="BC163"/>
  <c r="BD163"/>
  <c r="BE163"/>
  <c r="BF163"/>
  <c r="BG163"/>
  <c r="BH163"/>
  <c r="AU148"/>
  <c r="AV148"/>
  <c r="AW148"/>
  <c r="AX148"/>
  <c r="AY148"/>
  <c r="AZ148"/>
  <c r="BA148"/>
  <c r="BB148"/>
  <c r="BC148"/>
  <c r="BD148"/>
  <c r="BE148"/>
  <c r="BF148"/>
  <c r="BG148"/>
  <c r="BH148"/>
  <c r="AU340"/>
  <c r="AV340"/>
  <c r="AW340"/>
  <c r="AX340"/>
  <c r="AY340"/>
  <c r="AZ340"/>
  <c r="BA340"/>
  <c r="BB340"/>
  <c r="BC340"/>
  <c r="BD340"/>
  <c r="BE340"/>
  <c r="BF340"/>
  <c r="BG340"/>
  <c r="BH340"/>
  <c r="AU437"/>
  <c r="AV437"/>
  <c r="AW437"/>
  <c r="AX437"/>
  <c r="AY437"/>
  <c r="AZ437"/>
  <c r="BA437"/>
  <c r="BB437"/>
  <c r="BC437"/>
  <c r="BD437"/>
  <c r="BE437"/>
  <c r="BF437"/>
  <c r="BG437"/>
  <c r="BH437"/>
  <c r="AU129"/>
  <c r="AV129"/>
  <c r="AW129"/>
  <c r="AX129"/>
  <c r="AY129"/>
  <c r="AZ129"/>
  <c r="BA129"/>
  <c r="BB129"/>
  <c r="BC129"/>
  <c r="BD129"/>
  <c r="BE129"/>
  <c r="BF129"/>
  <c r="BG129"/>
  <c r="BH129"/>
  <c r="AU941"/>
  <c r="AV941"/>
  <c r="AW941"/>
  <c r="AX941"/>
  <c r="AY941"/>
  <c r="AZ941"/>
  <c r="BA941"/>
  <c r="BB941"/>
  <c r="BC941"/>
  <c r="BD941"/>
  <c r="BE941"/>
  <c r="BF941"/>
  <c r="BG941"/>
  <c r="BH941"/>
  <c r="AU524"/>
  <c r="AV524"/>
  <c r="AW524"/>
  <c r="AX524"/>
  <c r="AY524"/>
  <c r="AZ524"/>
  <c r="BA524"/>
  <c r="BB524"/>
  <c r="BC524"/>
  <c r="BD524"/>
  <c r="BE524"/>
  <c r="BF524"/>
  <c r="BG524"/>
  <c r="BH524"/>
  <c r="AU866"/>
  <c r="AV866"/>
  <c r="AW866"/>
  <c r="AX866"/>
  <c r="AY866"/>
  <c r="AZ866"/>
  <c r="BA866"/>
  <c r="BB866"/>
  <c r="BC866"/>
  <c r="BD866"/>
  <c r="BE866"/>
  <c r="BF866"/>
  <c r="BG866"/>
  <c r="BH866"/>
  <c r="AU1210"/>
  <c r="AV1210"/>
  <c r="AW1210"/>
  <c r="AX1210"/>
  <c r="AY1210"/>
  <c r="AZ1210"/>
  <c r="BA1210"/>
  <c r="BB1210"/>
  <c r="BC1210"/>
  <c r="BD1210"/>
  <c r="BE1210"/>
  <c r="BF1210"/>
  <c r="BG1210"/>
  <c r="BH1210"/>
  <c r="AU995"/>
  <c r="AV995"/>
  <c r="AW995"/>
  <c r="AX995"/>
  <c r="AY995"/>
  <c r="AZ995"/>
  <c r="BA995"/>
  <c r="BB995"/>
  <c r="BC995"/>
  <c r="BD995"/>
  <c r="BE995"/>
  <c r="BF995"/>
  <c r="BG995"/>
  <c r="BH995"/>
  <c r="AU426"/>
  <c r="AV426"/>
  <c r="AW426"/>
  <c r="AX426"/>
  <c r="AY426"/>
  <c r="AZ426"/>
  <c r="BA426"/>
  <c r="BB426"/>
  <c r="BC426"/>
  <c r="BD426"/>
  <c r="BE426"/>
  <c r="BF426"/>
  <c r="BG426"/>
  <c r="BH426"/>
  <c r="AU607"/>
  <c r="AV607"/>
  <c r="AW607"/>
  <c r="AX607"/>
  <c r="AY607"/>
  <c r="AZ607"/>
  <c r="BA607"/>
  <c r="BB607"/>
  <c r="BC607"/>
  <c r="BD607"/>
  <c r="BE607"/>
  <c r="BF607"/>
  <c r="BG607"/>
  <c r="BH607"/>
  <c r="AU1038"/>
  <c r="AV1038"/>
  <c r="AW1038"/>
  <c r="AX1038"/>
  <c r="AY1038"/>
  <c r="AZ1038"/>
  <c r="BA1038"/>
  <c r="BB1038"/>
  <c r="BC1038"/>
  <c r="BD1038"/>
  <c r="BE1038"/>
  <c r="BF1038"/>
  <c r="BG1038"/>
  <c r="BH1038"/>
  <c r="AU375"/>
  <c r="AV375"/>
  <c r="AW375"/>
  <c r="AX375"/>
  <c r="AY375"/>
  <c r="AZ375"/>
  <c r="BA375"/>
  <c r="BB375"/>
  <c r="BC375"/>
  <c r="BD375"/>
  <c r="BE375"/>
  <c r="BF375"/>
  <c r="BG375"/>
  <c r="BH375"/>
  <c r="AU377"/>
  <c r="AV377"/>
  <c r="AW377"/>
  <c r="AX377"/>
  <c r="AY377"/>
  <c r="AZ377"/>
  <c r="BA377"/>
  <c r="BB377"/>
  <c r="BC377"/>
  <c r="BD377"/>
  <c r="BE377"/>
  <c r="BF377"/>
  <c r="BG377"/>
  <c r="BH377"/>
  <c r="AU598"/>
  <c r="AV598"/>
  <c r="AW598"/>
  <c r="AX598"/>
  <c r="AY598"/>
  <c r="AZ598"/>
  <c r="BA598"/>
  <c r="BB598"/>
  <c r="BC598"/>
  <c r="BD598"/>
  <c r="BE598"/>
  <c r="BF598"/>
  <c r="BG598"/>
  <c r="BH598"/>
  <c r="AU145"/>
  <c r="AV145"/>
  <c r="AW145"/>
  <c r="AX145"/>
  <c r="AY145"/>
  <c r="AZ145"/>
  <c r="BA145"/>
  <c r="BB145"/>
  <c r="BC145"/>
  <c r="BD145"/>
  <c r="BE145"/>
  <c r="BF145"/>
  <c r="BG145"/>
  <c r="BH145"/>
  <c r="AU953"/>
  <c r="AV953"/>
  <c r="AW953"/>
  <c r="AX953"/>
  <c r="AY953"/>
  <c r="AZ953"/>
  <c r="BA953"/>
  <c r="BB953"/>
  <c r="BC953"/>
  <c r="BD953"/>
  <c r="BE953"/>
  <c r="BF953"/>
  <c r="BG953"/>
  <c r="BH953"/>
  <c r="AU851"/>
  <c r="AV851"/>
  <c r="AW851"/>
  <c r="AX851"/>
  <c r="AY851"/>
  <c r="AZ851"/>
  <c r="BA851"/>
  <c r="BB851"/>
  <c r="BC851"/>
  <c r="BD851"/>
  <c r="BE851"/>
  <c r="BF851"/>
  <c r="BG851"/>
  <c r="BH851"/>
  <c r="AU615"/>
  <c r="AV615"/>
  <c r="AW615"/>
  <c r="AX615"/>
  <c r="AY615"/>
  <c r="AZ615"/>
  <c r="BA615"/>
  <c r="BB615"/>
  <c r="BC615"/>
  <c r="BD615"/>
  <c r="BE615"/>
  <c r="BF615"/>
  <c r="BG615"/>
  <c r="BH615"/>
  <c r="AU372"/>
  <c r="AV372"/>
  <c r="AW372"/>
  <c r="AX372"/>
  <c r="AY372"/>
  <c r="AZ372"/>
  <c r="BA372"/>
  <c r="BB372"/>
  <c r="BC372"/>
  <c r="BD372"/>
  <c r="BE372"/>
  <c r="BF372"/>
  <c r="BG372"/>
  <c r="BH372"/>
  <c r="AU701"/>
  <c r="AV701"/>
  <c r="AW701"/>
  <c r="AX701"/>
  <c r="AY701"/>
  <c r="AZ701"/>
  <c r="BA701"/>
  <c r="BB701"/>
  <c r="BC701"/>
  <c r="BD701"/>
  <c r="BE701"/>
  <c r="BF701"/>
  <c r="BG701"/>
  <c r="BH701"/>
  <c r="AU529"/>
  <c r="AV529"/>
  <c r="AW529"/>
  <c r="AX529"/>
  <c r="AY529"/>
  <c r="AZ529"/>
  <c r="BA529"/>
  <c r="BB529"/>
  <c r="BC529"/>
  <c r="BD529"/>
  <c r="BE529"/>
  <c r="BF529"/>
  <c r="BG529"/>
  <c r="BH529"/>
  <c r="AU863"/>
  <c r="AV863"/>
  <c r="AW863"/>
  <c r="AX863"/>
  <c r="AY863"/>
  <c r="AZ863"/>
  <c r="BA863"/>
  <c r="BB863"/>
  <c r="BC863"/>
  <c r="BD863"/>
  <c r="BE863"/>
  <c r="BF863"/>
  <c r="BG863"/>
  <c r="BH863"/>
  <c r="AU150"/>
  <c r="AV150"/>
  <c r="AW150"/>
  <c r="AX150"/>
  <c r="AY150"/>
  <c r="AZ150"/>
  <c r="BA150"/>
  <c r="BB150"/>
  <c r="BC150"/>
  <c r="BD150"/>
  <c r="BE150"/>
  <c r="BF150"/>
  <c r="BG150"/>
  <c r="BH150"/>
  <c r="AU388"/>
  <c r="AV388"/>
  <c r="AW388"/>
  <c r="AX388"/>
  <c r="AY388"/>
  <c r="AZ388"/>
  <c r="BA388"/>
  <c r="BB388"/>
  <c r="BC388"/>
  <c r="BD388"/>
  <c r="BE388"/>
  <c r="BF388"/>
  <c r="BG388"/>
  <c r="BH388"/>
  <c r="AU422"/>
  <c r="AV422"/>
  <c r="AW422"/>
  <c r="AX422"/>
  <c r="AY422"/>
  <c r="AZ422"/>
  <c r="BA422"/>
  <c r="BB422"/>
  <c r="BC422"/>
  <c r="BD422"/>
  <c r="BE422"/>
  <c r="BF422"/>
  <c r="BG422"/>
  <c r="BH422"/>
  <c r="AU420"/>
  <c r="AV420"/>
  <c r="AW420"/>
  <c r="AX420"/>
  <c r="AY420"/>
  <c r="AZ420"/>
  <c r="BA420"/>
  <c r="BB420"/>
  <c r="BC420"/>
  <c r="BD420"/>
  <c r="BE420"/>
  <c r="BF420"/>
  <c r="BG420"/>
  <c r="BH420"/>
  <c r="AU1159"/>
  <c r="AV1159"/>
  <c r="AW1159"/>
  <c r="AX1159"/>
  <c r="AY1159"/>
  <c r="AZ1159"/>
  <c r="BA1159"/>
  <c r="BB1159"/>
  <c r="BC1159"/>
  <c r="BD1159"/>
  <c r="BE1159"/>
  <c r="BF1159"/>
  <c r="BG1159"/>
  <c r="BH1159"/>
  <c r="AU168"/>
  <c r="AV168"/>
  <c r="AW168"/>
  <c r="AX168"/>
  <c r="AY168"/>
  <c r="AZ168"/>
  <c r="BA168"/>
  <c r="BB168"/>
  <c r="BC168"/>
  <c r="BD168"/>
  <c r="BE168"/>
  <c r="BF168"/>
  <c r="BG168"/>
  <c r="BH168"/>
  <c r="AU370"/>
  <c r="AV370"/>
  <c r="AW370"/>
  <c r="AX370"/>
  <c r="AY370"/>
  <c r="AZ370"/>
  <c r="BA370"/>
  <c r="BB370"/>
  <c r="BC370"/>
  <c r="BD370"/>
  <c r="BE370"/>
  <c r="BF370"/>
  <c r="BG370"/>
  <c r="BH370"/>
  <c r="AU386"/>
  <c r="AV386"/>
  <c r="AW386"/>
  <c r="AX386"/>
  <c r="AY386"/>
  <c r="AZ386"/>
  <c r="BA386"/>
  <c r="BB386"/>
  <c r="BC386"/>
  <c r="BD386"/>
  <c r="BE386"/>
  <c r="BF386"/>
  <c r="BG386"/>
  <c r="BH386"/>
  <c r="AU608"/>
  <c r="AV608"/>
  <c r="AW608"/>
  <c r="AX608"/>
  <c r="AY608"/>
  <c r="AZ608"/>
  <c r="BA608"/>
  <c r="BB608"/>
  <c r="BC608"/>
  <c r="BD608"/>
  <c r="BE608"/>
  <c r="BF608"/>
  <c r="BG608"/>
  <c r="BH608"/>
  <c r="AU176"/>
  <c r="AV176"/>
  <c r="AW176"/>
  <c r="AX176"/>
  <c r="AY176"/>
  <c r="AZ176"/>
  <c r="BA176"/>
  <c r="BB176"/>
  <c r="BC176"/>
  <c r="BD176"/>
  <c r="BE176"/>
  <c r="BF176"/>
  <c r="BG176"/>
  <c r="BH176"/>
  <c r="AU392"/>
  <c r="AV392"/>
  <c r="AW392"/>
  <c r="AX392"/>
  <c r="AY392"/>
  <c r="AZ392"/>
  <c r="BA392"/>
  <c r="BB392"/>
  <c r="BC392"/>
  <c r="BD392"/>
  <c r="BE392"/>
  <c r="BF392"/>
  <c r="BG392"/>
  <c r="BH392"/>
  <c r="AU642"/>
  <c r="AV642"/>
  <c r="AW642"/>
  <c r="AX642"/>
  <c r="AY642"/>
  <c r="AZ642"/>
  <c r="BA642"/>
  <c r="BB642"/>
  <c r="BC642"/>
  <c r="BD642"/>
  <c r="BE642"/>
  <c r="BF642"/>
  <c r="BG642"/>
  <c r="BH642"/>
  <c r="AU882"/>
  <c r="AV882"/>
  <c r="AW882"/>
  <c r="AX882"/>
  <c r="AY882"/>
  <c r="AZ882"/>
  <c r="BA882"/>
  <c r="BB882"/>
  <c r="BC882"/>
  <c r="BD882"/>
  <c r="BE882"/>
  <c r="BF882"/>
  <c r="BG882"/>
  <c r="BH882"/>
  <c r="AU200"/>
  <c r="AV200"/>
  <c r="AW200"/>
  <c r="AX200"/>
  <c r="AY200"/>
  <c r="AZ200"/>
  <c r="BA200"/>
  <c r="BB200"/>
  <c r="BC200"/>
  <c r="BD200"/>
  <c r="BE200"/>
  <c r="BF200"/>
  <c r="BG200"/>
  <c r="BH200"/>
  <c r="AU1257"/>
  <c r="AV1257"/>
  <c r="AW1257"/>
  <c r="AX1257"/>
  <c r="AY1257"/>
  <c r="AZ1257"/>
  <c r="BA1257"/>
  <c r="BB1257"/>
  <c r="BC1257"/>
  <c r="BD1257"/>
  <c r="BE1257"/>
  <c r="BF1257"/>
  <c r="BG1257"/>
  <c r="BH1257"/>
  <c r="AU1253"/>
  <c r="AV1253"/>
  <c r="AW1253"/>
  <c r="AX1253"/>
  <c r="AY1253"/>
  <c r="AZ1253"/>
  <c r="BA1253"/>
  <c r="BB1253"/>
  <c r="BC1253"/>
  <c r="BD1253"/>
  <c r="BE1253"/>
  <c r="BF1253"/>
  <c r="BG1253"/>
  <c r="BH1253"/>
  <c r="AU925"/>
  <c r="AV925"/>
  <c r="AW925"/>
  <c r="AX925"/>
  <c r="AY925"/>
  <c r="AZ925"/>
  <c r="BA925"/>
  <c r="BB925"/>
  <c r="BC925"/>
  <c r="BD925"/>
  <c r="BE925"/>
  <c r="BF925"/>
  <c r="BG925"/>
  <c r="BH925"/>
  <c r="AU462"/>
  <c r="AV462"/>
  <c r="AW462"/>
  <c r="AX462"/>
  <c r="AY462"/>
  <c r="AZ462"/>
  <c r="BA462"/>
  <c r="BB462"/>
  <c r="BC462"/>
  <c r="BD462"/>
  <c r="BE462"/>
  <c r="BF462"/>
  <c r="BG462"/>
  <c r="BH462"/>
  <c r="AU286"/>
  <c r="AV286"/>
  <c r="AW286"/>
  <c r="AX286"/>
  <c r="AY286"/>
  <c r="AZ286"/>
  <c r="BA286"/>
  <c r="BB286"/>
  <c r="BC286"/>
  <c r="BD286"/>
  <c r="BE286"/>
  <c r="BF286"/>
  <c r="BG286"/>
  <c r="BH286"/>
  <c r="AU850"/>
  <c r="AV850"/>
  <c r="AW850"/>
  <c r="AX850"/>
  <c r="AY850"/>
  <c r="AZ850"/>
  <c r="BA850"/>
  <c r="BB850"/>
  <c r="BC850"/>
  <c r="BD850"/>
  <c r="BE850"/>
  <c r="BF850"/>
  <c r="BG850"/>
  <c r="BH850"/>
  <c r="AU175"/>
  <c r="AV175"/>
  <c r="AW175"/>
  <c r="AX175"/>
  <c r="AY175"/>
  <c r="AZ175"/>
  <c r="BA175"/>
  <c r="BB175"/>
  <c r="BC175"/>
  <c r="BD175"/>
  <c r="BE175"/>
  <c r="BF175"/>
  <c r="BG175"/>
  <c r="BH175"/>
  <c r="AU846"/>
  <c r="AV846"/>
  <c r="AW846"/>
  <c r="AX846"/>
  <c r="AY846"/>
  <c r="AZ846"/>
  <c r="BA846"/>
  <c r="BB846"/>
  <c r="BC846"/>
  <c r="BD846"/>
  <c r="BE846"/>
  <c r="BF846"/>
  <c r="BG846"/>
  <c r="BH846"/>
  <c r="AU568"/>
  <c r="AV568"/>
  <c r="AW568"/>
  <c r="AX568"/>
  <c r="AY568"/>
  <c r="AZ568"/>
  <c r="BA568"/>
  <c r="BB568"/>
  <c r="BC568"/>
  <c r="BD568"/>
  <c r="BE568"/>
  <c r="BF568"/>
  <c r="BG568"/>
  <c r="BH568"/>
  <c r="AU837"/>
  <c r="AV837"/>
  <c r="AW837"/>
  <c r="AX837"/>
  <c r="AY837"/>
  <c r="AZ837"/>
  <c r="BA837"/>
  <c r="BB837"/>
  <c r="BC837"/>
  <c r="BD837"/>
  <c r="BE837"/>
  <c r="BF837"/>
  <c r="BG837"/>
  <c r="BH837"/>
  <c r="AU571"/>
  <c r="AV571"/>
  <c r="AW571"/>
  <c r="AX571"/>
  <c r="AY571"/>
  <c r="AZ571"/>
  <c r="BA571"/>
  <c r="BB571"/>
  <c r="BC571"/>
  <c r="BD571"/>
  <c r="BE571"/>
  <c r="BF571"/>
  <c r="BG571"/>
  <c r="BH571"/>
  <c r="AU869"/>
  <c r="AV869"/>
  <c r="AW869"/>
  <c r="AX869"/>
  <c r="AY869"/>
  <c r="AZ869"/>
  <c r="BA869"/>
  <c r="BB869"/>
  <c r="BC869"/>
  <c r="BD869"/>
  <c r="BE869"/>
  <c r="BF869"/>
  <c r="BG869"/>
  <c r="BH869"/>
  <c r="AU103"/>
  <c r="AV103"/>
  <c r="AW103"/>
  <c r="AX103"/>
  <c r="AY103"/>
  <c r="AZ103"/>
  <c r="BA103"/>
  <c r="BB103"/>
  <c r="BC103"/>
  <c r="BD103"/>
  <c r="BE103"/>
  <c r="BF103"/>
  <c r="BG103"/>
  <c r="BH103"/>
  <c r="AU434"/>
  <c r="AV434"/>
  <c r="AW434"/>
  <c r="AX434"/>
  <c r="AY434"/>
  <c r="AZ434"/>
  <c r="BA434"/>
  <c r="BB434"/>
  <c r="BC434"/>
  <c r="BD434"/>
  <c r="BE434"/>
  <c r="BF434"/>
  <c r="BG434"/>
  <c r="BH434"/>
  <c r="AU447"/>
  <c r="AV447"/>
  <c r="AW447"/>
  <c r="AX447"/>
  <c r="AY447"/>
  <c r="AZ447"/>
  <c r="BA447"/>
  <c r="BB447"/>
  <c r="BC447"/>
  <c r="BD447"/>
  <c r="BE447"/>
  <c r="BF447"/>
  <c r="BG447"/>
  <c r="BH447"/>
  <c r="AU289"/>
  <c r="AV289"/>
  <c r="AW289"/>
  <c r="AX289"/>
  <c r="AY289"/>
  <c r="AZ289"/>
  <c r="BA289"/>
  <c r="BB289"/>
  <c r="BC289"/>
  <c r="BD289"/>
  <c r="BE289"/>
  <c r="BF289"/>
  <c r="BG289"/>
  <c r="BH289"/>
  <c r="AU611"/>
  <c r="AV611"/>
  <c r="AW611"/>
  <c r="AX611"/>
  <c r="AY611"/>
  <c r="AZ611"/>
  <c r="BA611"/>
  <c r="BB611"/>
  <c r="BC611"/>
  <c r="BD611"/>
  <c r="BE611"/>
  <c r="BF611"/>
  <c r="BG611"/>
  <c r="BH611"/>
  <c r="AU438"/>
  <c r="AV438"/>
  <c r="AW438"/>
  <c r="AX438"/>
  <c r="AY438"/>
  <c r="AZ438"/>
  <c r="BA438"/>
  <c r="BB438"/>
  <c r="BC438"/>
  <c r="BD438"/>
  <c r="BE438"/>
  <c r="BF438"/>
  <c r="BG438"/>
  <c r="BH438"/>
  <c r="AU906"/>
  <c r="AV906"/>
  <c r="AW906"/>
  <c r="AX906"/>
  <c r="AY906"/>
  <c r="AZ906"/>
  <c r="BA906"/>
  <c r="BB906"/>
  <c r="BC906"/>
  <c r="BD906"/>
  <c r="BE906"/>
  <c r="BF906"/>
  <c r="BG906"/>
  <c r="BH906"/>
  <c r="AU458"/>
  <c r="AV458"/>
  <c r="AW458"/>
  <c r="AX458"/>
  <c r="AY458"/>
  <c r="AZ458"/>
  <c r="BA458"/>
  <c r="BB458"/>
  <c r="BC458"/>
  <c r="BD458"/>
  <c r="BE458"/>
  <c r="BF458"/>
  <c r="BG458"/>
  <c r="BH458"/>
  <c r="AU896"/>
  <c r="AV896"/>
  <c r="AW896"/>
  <c r="AX896"/>
  <c r="AY896"/>
  <c r="AZ896"/>
  <c r="BA896"/>
  <c r="BB896"/>
  <c r="BC896"/>
  <c r="BD896"/>
  <c r="BE896"/>
  <c r="BF896"/>
  <c r="BG896"/>
  <c r="BH896"/>
  <c r="AU162"/>
  <c r="AV162"/>
  <c r="AW162"/>
  <c r="AX162"/>
  <c r="AY162"/>
  <c r="AZ162"/>
  <c r="BA162"/>
  <c r="BB162"/>
  <c r="BC162"/>
  <c r="BD162"/>
  <c r="BE162"/>
  <c r="BF162"/>
  <c r="BG162"/>
  <c r="BH162"/>
  <c r="AU762"/>
  <c r="AV762"/>
  <c r="AW762"/>
  <c r="AX762"/>
  <c r="AY762"/>
  <c r="AZ762"/>
  <c r="BA762"/>
  <c r="BB762"/>
  <c r="BC762"/>
  <c r="BD762"/>
  <c r="BE762"/>
  <c r="BF762"/>
  <c r="BG762"/>
  <c r="BH762"/>
  <c r="AU722"/>
  <c r="AV722"/>
  <c r="AW722"/>
  <c r="AX722"/>
  <c r="AY722"/>
  <c r="AZ722"/>
  <c r="BA722"/>
  <c r="BB722"/>
  <c r="BC722"/>
  <c r="BD722"/>
  <c r="BE722"/>
  <c r="BF722"/>
  <c r="BG722"/>
  <c r="BH722"/>
  <c r="AU897"/>
  <c r="AV897"/>
  <c r="AW897"/>
  <c r="AX897"/>
  <c r="AY897"/>
  <c r="AZ897"/>
  <c r="BA897"/>
  <c r="BB897"/>
  <c r="BC897"/>
  <c r="BD897"/>
  <c r="BE897"/>
  <c r="BF897"/>
  <c r="BG897"/>
  <c r="BH897"/>
  <c r="AU735"/>
  <c r="AV735"/>
  <c r="AW735"/>
  <c r="AX735"/>
  <c r="AY735"/>
  <c r="AZ735"/>
  <c r="BA735"/>
  <c r="BB735"/>
  <c r="BC735"/>
  <c r="BD735"/>
  <c r="BE735"/>
  <c r="BF735"/>
  <c r="BG735"/>
  <c r="BH735"/>
  <c r="AU105"/>
  <c r="AV105"/>
  <c r="AW105"/>
  <c r="AX105"/>
  <c r="AY105"/>
  <c r="AZ105"/>
  <c r="BA105"/>
  <c r="BB105"/>
  <c r="BC105"/>
  <c r="BD105"/>
  <c r="BE105"/>
  <c r="BF105"/>
  <c r="BG105"/>
  <c r="BH105"/>
  <c r="AU764"/>
  <c r="AV764"/>
  <c r="AW764"/>
  <c r="AX764"/>
  <c r="AY764"/>
  <c r="AZ764"/>
  <c r="BA764"/>
  <c r="BB764"/>
  <c r="BC764"/>
  <c r="BD764"/>
  <c r="BE764"/>
  <c r="BF764"/>
  <c r="BG764"/>
  <c r="BH764"/>
  <c r="AU419"/>
  <c r="AV419"/>
  <c r="AW419"/>
  <c r="AX419"/>
  <c r="AY419"/>
  <c r="AZ419"/>
  <c r="BA419"/>
  <c r="BB419"/>
  <c r="BC419"/>
  <c r="BD419"/>
  <c r="BE419"/>
  <c r="BF419"/>
  <c r="BG419"/>
  <c r="BH419"/>
  <c r="AU1265"/>
  <c r="AV1265"/>
  <c r="AW1265"/>
  <c r="AX1265"/>
  <c r="AY1265"/>
  <c r="AZ1265"/>
  <c r="BA1265"/>
  <c r="BB1265"/>
  <c r="BC1265"/>
  <c r="BD1265"/>
  <c r="BE1265"/>
  <c r="BF1265"/>
  <c r="BG1265"/>
  <c r="BH1265"/>
  <c r="AU153"/>
  <c r="AV153"/>
  <c r="AW153"/>
  <c r="AX153"/>
  <c r="AY153"/>
  <c r="AZ153"/>
  <c r="BA153"/>
  <c r="BB153"/>
  <c r="BC153"/>
  <c r="BD153"/>
  <c r="BE153"/>
  <c r="BF153"/>
  <c r="BG153"/>
  <c r="BH153"/>
  <c r="AU120"/>
  <c r="AV120"/>
  <c r="AW120"/>
  <c r="AX120"/>
  <c r="AY120"/>
  <c r="AZ120"/>
  <c r="BA120"/>
  <c r="BB120"/>
  <c r="BC120"/>
  <c r="BD120"/>
  <c r="BE120"/>
  <c r="BF120"/>
  <c r="BG120"/>
  <c r="BH120"/>
  <c r="AU1045"/>
  <c r="AV1045"/>
  <c r="AW1045"/>
  <c r="AX1045"/>
  <c r="AY1045"/>
  <c r="AZ1045"/>
  <c r="BA1045"/>
  <c r="BB1045"/>
  <c r="BC1045"/>
  <c r="BD1045"/>
  <c r="BE1045"/>
  <c r="BF1045"/>
  <c r="BG1045"/>
  <c r="BH1045"/>
  <c r="AU507"/>
  <c r="AV507"/>
  <c r="AW507"/>
  <c r="AX507"/>
  <c r="AY507"/>
  <c r="AZ507"/>
  <c r="BA507"/>
  <c r="BB507"/>
  <c r="BC507"/>
  <c r="BD507"/>
  <c r="BE507"/>
  <c r="BF507"/>
  <c r="BG507"/>
  <c r="BH507"/>
  <c r="AU197"/>
  <c r="AV197"/>
  <c r="AW197"/>
  <c r="AX197"/>
  <c r="AY197"/>
  <c r="AZ197"/>
  <c r="BA197"/>
  <c r="BB197"/>
  <c r="BC197"/>
  <c r="BD197"/>
  <c r="BE197"/>
  <c r="BF197"/>
  <c r="BG197"/>
  <c r="BH197"/>
  <c r="AU1262"/>
  <c r="AV1262"/>
  <c r="AW1262"/>
  <c r="AX1262"/>
  <c r="AY1262"/>
  <c r="AZ1262"/>
  <c r="BA1262"/>
  <c r="BB1262"/>
  <c r="BC1262"/>
  <c r="BD1262"/>
  <c r="BE1262"/>
  <c r="BF1262"/>
  <c r="BG1262"/>
  <c r="BH1262"/>
  <c r="AU83"/>
  <c r="AV83"/>
  <c r="AW83"/>
  <c r="AX83"/>
  <c r="AY83"/>
  <c r="AZ83"/>
  <c r="BA83"/>
  <c r="BB83"/>
  <c r="BC83"/>
  <c r="BD83"/>
  <c r="BE83"/>
  <c r="BF83"/>
  <c r="BG83"/>
  <c r="BH83"/>
  <c r="AU1244"/>
  <c r="AV1244"/>
  <c r="AW1244"/>
  <c r="AX1244"/>
  <c r="AY1244"/>
  <c r="AZ1244"/>
  <c r="BA1244"/>
  <c r="BB1244"/>
  <c r="BC1244"/>
  <c r="BD1244"/>
  <c r="BE1244"/>
  <c r="BF1244"/>
  <c r="BG1244"/>
  <c r="BH1244"/>
  <c r="AU555"/>
  <c r="AV555"/>
  <c r="AW555"/>
  <c r="AX555"/>
  <c r="AY555"/>
  <c r="AZ555"/>
  <c r="BA555"/>
  <c r="BB555"/>
  <c r="BC555"/>
  <c r="BD555"/>
  <c r="BE555"/>
  <c r="BF555"/>
  <c r="BG555"/>
  <c r="BH555"/>
  <c r="AU112"/>
  <c r="AV112"/>
  <c r="AW112"/>
  <c r="AX112"/>
  <c r="AY112"/>
  <c r="AZ112"/>
  <c r="BA112"/>
  <c r="BB112"/>
  <c r="BC112"/>
  <c r="BD112"/>
  <c r="BE112"/>
  <c r="BF112"/>
  <c r="BG112"/>
  <c r="BH112"/>
  <c r="AU88"/>
  <c r="AV88"/>
  <c r="AW88"/>
  <c r="AX88"/>
  <c r="AY88"/>
  <c r="AZ88"/>
  <c r="BA88"/>
  <c r="BB88"/>
  <c r="BC88"/>
  <c r="BD88"/>
  <c r="BE88"/>
  <c r="BF88"/>
  <c r="BG88"/>
  <c r="BH88"/>
  <c r="AU232"/>
  <c r="AV232"/>
  <c r="AW232"/>
  <c r="AX232"/>
  <c r="AY232"/>
  <c r="AZ232"/>
  <c r="BA232"/>
  <c r="BB232"/>
  <c r="BC232"/>
  <c r="BD232"/>
  <c r="BE232"/>
  <c r="BF232"/>
  <c r="BG232"/>
  <c r="BH232"/>
  <c r="AU1243"/>
  <c r="AV1243"/>
  <c r="AW1243"/>
  <c r="AX1243"/>
  <c r="AY1243"/>
  <c r="AZ1243"/>
  <c r="BA1243"/>
  <c r="BB1243"/>
  <c r="BC1243"/>
  <c r="BD1243"/>
  <c r="BE1243"/>
  <c r="BF1243"/>
  <c r="BG1243"/>
  <c r="BH1243"/>
  <c r="AU898"/>
  <c r="AV898"/>
  <c r="AW898"/>
  <c r="AX898"/>
  <c r="AY898"/>
  <c r="AZ898"/>
  <c r="BA898"/>
  <c r="BB898"/>
  <c r="BC898"/>
  <c r="BD898"/>
  <c r="BE898"/>
  <c r="BF898"/>
  <c r="BG898"/>
  <c r="BH898"/>
  <c r="AU745"/>
  <c r="AV745"/>
  <c r="AW745"/>
  <c r="AX745"/>
  <c r="AY745"/>
  <c r="AZ745"/>
  <c r="BA745"/>
  <c r="BB745"/>
  <c r="BC745"/>
  <c r="BD745"/>
  <c r="BE745"/>
  <c r="BF745"/>
  <c r="BG745"/>
  <c r="BH745"/>
  <c r="AU1047"/>
  <c r="AV1047"/>
  <c r="AW1047"/>
  <c r="AX1047"/>
  <c r="AY1047"/>
  <c r="AZ1047"/>
  <c r="BA1047"/>
  <c r="BB1047"/>
  <c r="BC1047"/>
  <c r="BD1047"/>
  <c r="BE1047"/>
  <c r="BF1047"/>
  <c r="BG1047"/>
  <c r="BH1047"/>
  <c r="AU180"/>
  <c r="AV180"/>
  <c r="AW180"/>
  <c r="AX180"/>
  <c r="AY180"/>
  <c r="AZ180"/>
  <c r="BA180"/>
  <c r="BB180"/>
  <c r="BC180"/>
  <c r="BD180"/>
  <c r="BE180"/>
  <c r="BF180"/>
  <c r="BG180"/>
  <c r="BH180"/>
  <c r="AU193"/>
  <c r="AV193"/>
  <c r="AW193"/>
  <c r="AX193"/>
  <c r="AY193"/>
  <c r="AZ193"/>
  <c r="BA193"/>
  <c r="BB193"/>
  <c r="BC193"/>
  <c r="BD193"/>
  <c r="BE193"/>
  <c r="BF193"/>
  <c r="BG193"/>
  <c r="BH193"/>
  <c r="AU984"/>
  <c r="AV984"/>
  <c r="AW984"/>
  <c r="AX984"/>
  <c r="AY984"/>
  <c r="AZ984"/>
  <c r="BA984"/>
  <c r="BB984"/>
  <c r="BC984"/>
  <c r="BD984"/>
  <c r="BE984"/>
  <c r="BF984"/>
  <c r="BG984"/>
  <c r="BH984"/>
  <c r="AU303"/>
  <c r="AV303"/>
  <c r="AW303"/>
  <c r="AX303"/>
  <c r="AY303"/>
  <c r="AZ303"/>
  <c r="BA303"/>
  <c r="BB303"/>
  <c r="BC303"/>
  <c r="BD303"/>
  <c r="BE303"/>
  <c r="BF303"/>
  <c r="BG303"/>
  <c r="BH303"/>
  <c r="AU533"/>
  <c r="AV533"/>
  <c r="AW533"/>
  <c r="AX533"/>
  <c r="AY533"/>
  <c r="AZ533"/>
  <c r="BA533"/>
  <c r="BB533"/>
  <c r="BC533"/>
  <c r="BD533"/>
  <c r="BE533"/>
  <c r="BF533"/>
  <c r="BG533"/>
  <c r="BH533"/>
  <c r="AU552"/>
  <c r="AV552"/>
  <c r="AW552"/>
  <c r="AX552"/>
  <c r="AY552"/>
  <c r="AZ552"/>
  <c r="BA552"/>
  <c r="BB552"/>
  <c r="BC552"/>
  <c r="BD552"/>
  <c r="BE552"/>
  <c r="BF552"/>
  <c r="BG552"/>
  <c r="BH552"/>
  <c r="AU754"/>
  <c r="AV754"/>
  <c r="AW754"/>
  <c r="AX754"/>
  <c r="AY754"/>
  <c r="AZ754"/>
  <c r="BA754"/>
  <c r="BB754"/>
  <c r="BC754"/>
  <c r="BD754"/>
  <c r="BE754"/>
  <c r="BF754"/>
  <c r="BG754"/>
  <c r="BH754"/>
  <c r="AU1068"/>
  <c r="AV1068"/>
  <c r="AW1068"/>
  <c r="AX1068"/>
  <c r="AY1068"/>
  <c r="AZ1068"/>
  <c r="BA1068"/>
  <c r="BB1068"/>
  <c r="BC1068"/>
  <c r="BD1068"/>
  <c r="BE1068"/>
  <c r="BF1068"/>
  <c r="BG1068"/>
  <c r="BH1068"/>
  <c r="AU682"/>
  <c r="AV682"/>
  <c r="AW682"/>
  <c r="AX682"/>
  <c r="AY682"/>
  <c r="AZ682"/>
  <c r="BA682"/>
  <c r="BB682"/>
  <c r="BC682"/>
  <c r="BD682"/>
  <c r="BE682"/>
  <c r="BF682"/>
  <c r="BG682"/>
  <c r="BH682"/>
  <c r="AU1239"/>
  <c r="AV1239"/>
  <c r="AW1239"/>
  <c r="AX1239"/>
  <c r="AY1239"/>
  <c r="AZ1239"/>
  <c r="BA1239"/>
  <c r="BB1239"/>
  <c r="BC1239"/>
  <c r="BD1239"/>
  <c r="BE1239"/>
  <c r="BF1239"/>
  <c r="BG1239"/>
  <c r="BH1239"/>
  <c r="AU204"/>
  <c r="AV204"/>
  <c r="AW204"/>
  <c r="AX204"/>
  <c r="AY204"/>
  <c r="AZ204"/>
  <c r="BA204"/>
  <c r="BB204"/>
  <c r="BC204"/>
  <c r="BD204"/>
  <c r="BE204"/>
  <c r="BF204"/>
  <c r="BG204"/>
  <c r="BH204"/>
  <c r="AU498"/>
  <c r="AV498"/>
  <c r="AW498"/>
  <c r="AX498"/>
  <c r="AY498"/>
  <c r="AZ498"/>
  <c r="BA498"/>
  <c r="BB498"/>
  <c r="BC498"/>
  <c r="BD498"/>
  <c r="BE498"/>
  <c r="BF498"/>
  <c r="BG498"/>
  <c r="BH498"/>
  <c r="AU905"/>
  <c r="AV905"/>
  <c r="AW905"/>
  <c r="AX905"/>
  <c r="AY905"/>
  <c r="AZ905"/>
  <c r="BA905"/>
  <c r="BB905"/>
  <c r="BC905"/>
  <c r="BD905"/>
  <c r="BE905"/>
  <c r="BF905"/>
  <c r="BG905"/>
  <c r="BH905"/>
  <c r="AU612"/>
  <c r="AV612"/>
  <c r="AW612"/>
  <c r="AX612"/>
  <c r="AY612"/>
  <c r="AZ612"/>
  <c r="BA612"/>
  <c r="BB612"/>
  <c r="BC612"/>
  <c r="BD612"/>
  <c r="BE612"/>
  <c r="BF612"/>
  <c r="BG612"/>
  <c r="BH612"/>
  <c r="AU747"/>
  <c r="AV747"/>
  <c r="AW747"/>
  <c r="AX747"/>
  <c r="AY747"/>
  <c r="AZ747"/>
  <c r="BA747"/>
  <c r="BB747"/>
  <c r="BC747"/>
  <c r="BD747"/>
  <c r="BE747"/>
  <c r="BF747"/>
  <c r="BG747"/>
  <c r="BH747"/>
  <c r="AU1066"/>
  <c r="AV1066"/>
  <c r="AW1066"/>
  <c r="AX1066"/>
  <c r="AY1066"/>
  <c r="AZ1066"/>
  <c r="BA1066"/>
  <c r="BB1066"/>
  <c r="BC1066"/>
  <c r="BD1066"/>
  <c r="BE1066"/>
  <c r="BF1066"/>
  <c r="BG1066"/>
  <c r="BH1066"/>
  <c r="AU214"/>
  <c r="AV214"/>
  <c r="AW214"/>
  <c r="AX214"/>
  <c r="AY214"/>
  <c r="AZ214"/>
  <c r="BA214"/>
  <c r="BB214"/>
  <c r="BC214"/>
  <c r="BD214"/>
  <c r="BE214"/>
  <c r="BF214"/>
  <c r="BG214"/>
  <c r="BH214"/>
  <c r="AU432"/>
  <c r="AV432"/>
  <c r="AW432"/>
  <c r="AX432"/>
  <c r="AY432"/>
  <c r="AZ432"/>
  <c r="BA432"/>
  <c r="BB432"/>
  <c r="BC432"/>
  <c r="BD432"/>
  <c r="BE432"/>
  <c r="BF432"/>
  <c r="BG432"/>
  <c r="BH432"/>
  <c r="AU1241"/>
  <c r="AV1241"/>
  <c r="AW1241"/>
  <c r="AX1241"/>
  <c r="AY1241"/>
  <c r="AZ1241"/>
  <c r="BA1241"/>
  <c r="BB1241"/>
  <c r="BC1241"/>
  <c r="BD1241"/>
  <c r="BE1241"/>
  <c r="BF1241"/>
  <c r="BG1241"/>
  <c r="BH1241"/>
  <c r="AU156"/>
  <c r="AV156"/>
  <c r="AW156"/>
  <c r="AX156"/>
  <c r="AY156"/>
  <c r="AZ156"/>
  <c r="BA156"/>
  <c r="BB156"/>
  <c r="BC156"/>
  <c r="BD156"/>
  <c r="BE156"/>
  <c r="BF156"/>
  <c r="BG156"/>
  <c r="BH156"/>
  <c r="AU1245"/>
  <c r="AV1245"/>
  <c r="AW1245"/>
  <c r="AX1245"/>
  <c r="AY1245"/>
  <c r="AZ1245"/>
  <c r="BA1245"/>
  <c r="BB1245"/>
  <c r="BC1245"/>
  <c r="BD1245"/>
  <c r="BE1245"/>
  <c r="BF1245"/>
  <c r="BG1245"/>
  <c r="BH1245"/>
  <c r="AU233"/>
  <c r="AV233"/>
  <c r="AW233"/>
  <c r="AX233"/>
  <c r="AY233"/>
  <c r="AZ233"/>
  <c r="BA233"/>
  <c r="BB233"/>
  <c r="BC233"/>
  <c r="BD233"/>
  <c r="BE233"/>
  <c r="BF233"/>
  <c r="BG233"/>
  <c r="BH233"/>
  <c r="AU1104"/>
  <c r="AV1104"/>
  <c r="AW1104"/>
  <c r="AX1104"/>
  <c r="AY1104"/>
  <c r="AZ1104"/>
  <c r="BA1104"/>
  <c r="BB1104"/>
  <c r="BC1104"/>
  <c r="BD1104"/>
  <c r="BE1104"/>
  <c r="BF1104"/>
  <c r="BG1104"/>
  <c r="BH1104"/>
  <c r="AU523"/>
  <c r="AV523"/>
  <c r="AW523"/>
  <c r="AX523"/>
  <c r="AY523"/>
  <c r="AZ523"/>
  <c r="BA523"/>
  <c r="BB523"/>
  <c r="BC523"/>
  <c r="BD523"/>
  <c r="BE523"/>
  <c r="BF523"/>
  <c r="BG523"/>
  <c r="BH523"/>
  <c r="AU96"/>
  <c r="AV96"/>
  <c r="AW96"/>
  <c r="AX96"/>
  <c r="AY96"/>
  <c r="AZ96"/>
  <c r="BA96"/>
  <c r="BB96"/>
  <c r="BC96"/>
  <c r="BD96"/>
  <c r="BE96"/>
  <c r="BF96"/>
  <c r="BG96"/>
  <c r="BH96"/>
  <c r="AU900"/>
  <c r="AW900"/>
  <c r="AU622"/>
  <c r="AV622"/>
  <c r="AW622"/>
  <c r="AX622"/>
  <c r="AY622"/>
  <c r="AZ622"/>
  <c r="BA622"/>
  <c r="BB622"/>
  <c r="BC622"/>
  <c r="BD622"/>
  <c r="BE622"/>
  <c r="BF622"/>
  <c r="BG622"/>
  <c r="BH622"/>
  <c r="AU190"/>
  <c r="AV190"/>
  <c r="AW190"/>
  <c r="AX190"/>
  <c r="AY190"/>
  <c r="AZ190"/>
  <c r="BA190"/>
  <c r="BB190"/>
  <c r="BC190"/>
  <c r="BD190"/>
  <c r="BE190"/>
  <c r="BF190"/>
  <c r="BG190"/>
  <c r="BH190"/>
  <c r="AU467"/>
  <c r="AV467"/>
  <c r="AW467"/>
  <c r="AX467"/>
  <c r="AY467"/>
  <c r="AZ467"/>
  <c r="BA467"/>
  <c r="BB467"/>
  <c r="BC467"/>
  <c r="BD467"/>
  <c r="BE467"/>
  <c r="BF467"/>
  <c r="BG467"/>
  <c r="BH467"/>
  <c r="AU573"/>
  <c r="AV573"/>
  <c r="AW573"/>
  <c r="AX573"/>
  <c r="AY573"/>
  <c r="AZ573"/>
  <c r="BA573"/>
  <c r="BB573"/>
  <c r="BC573"/>
  <c r="BD573"/>
  <c r="BE573"/>
  <c r="BF573"/>
  <c r="BG573"/>
  <c r="BH573"/>
  <c r="AU393"/>
  <c r="AV393"/>
  <c r="AW393"/>
  <c r="AX393"/>
  <c r="AY393"/>
  <c r="AZ393"/>
  <c r="BA393"/>
  <c r="BB393"/>
  <c r="BC393"/>
  <c r="BD393"/>
  <c r="BE393"/>
  <c r="BF393"/>
  <c r="BG393"/>
  <c r="BH393"/>
  <c r="AU605"/>
  <c r="AV605"/>
  <c r="AW605"/>
  <c r="AX605"/>
  <c r="AY605"/>
  <c r="AZ605"/>
  <c r="BA605"/>
  <c r="BB605"/>
  <c r="BC605"/>
  <c r="BD605"/>
  <c r="BE605"/>
  <c r="BF605"/>
  <c r="BG605"/>
  <c r="BH605"/>
  <c r="AU82"/>
  <c r="AV82"/>
  <c r="AW82"/>
  <c r="AX82"/>
  <c r="AY82"/>
  <c r="AZ82"/>
  <c r="BA82"/>
  <c r="BB82"/>
  <c r="BC82"/>
  <c r="BD82"/>
  <c r="BE82"/>
  <c r="BF82"/>
  <c r="BG82"/>
  <c r="BH82"/>
  <c r="AU378"/>
  <c r="AV378"/>
  <c r="AW378"/>
  <c r="AX378"/>
  <c r="AY378"/>
  <c r="AZ378"/>
  <c r="BA378"/>
  <c r="BB378"/>
  <c r="BC378"/>
  <c r="BD378"/>
  <c r="BE378"/>
  <c r="BF378"/>
  <c r="BG378"/>
  <c r="BH378"/>
  <c r="AU1162"/>
  <c r="AV1162"/>
  <c r="AW1162"/>
  <c r="AX1162"/>
  <c r="AY1162"/>
  <c r="AZ1162"/>
  <c r="BA1162"/>
  <c r="BB1162"/>
  <c r="BC1162"/>
  <c r="BD1162"/>
  <c r="BE1162"/>
  <c r="BF1162"/>
  <c r="BG1162"/>
  <c r="BH1162"/>
  <c r="AU738"/>
  <c r="AV738"/>
  <c r="AW738"/>
  <c r="AX738"/>
  <c r="AY738"/>
  <c r="AZ738"/>
  <c r="BA738"/>
  <c r="BB738"/>
  <c r="BC738"/>
  <c r="BD738"/>
  <c r="BE738"/>
  <c r="BF738"/>
  <c r="BG738"/>
  <c r="BH738"/>
  <c r="AU526"/>
  <c r="AV526"/>
  <c r="AW526"/>
  <c r="AX526"/>
  <c r="AY526"/>
  <c r="AZ526"/>
  <c r="BA526"/>
  <c r="BB526"/>
  <c r="BC526"/>
  <c r="BD526"/>
  <c r="BE526"/>
  <c r="BF526"/>
  <c r="BG526"/>
  <c r="BH526"/>
  <c r="AU1029"/>
  <c r="AV1029"/>
  <c r="AW1029"/>
  <c r="AX1029"/>
  <c r="AY1029"/>
  <c r="AZ1029"/>
  <c r="BA1029"/>
  <c r="BB1029"/>
  <c r="BC1029"/>
  <c r="BD1029"/>
  <c r="BE1029"/>
  <c r="BF1029"/>
  <c r="BG1029"/>
  <c r="BH1029"/>
  <c r="AU666"/>
  <c r="AV666"/>
  <c r="AW666"/>
  <c r="AX666"/>
  <c r="AY666"/>
  <c r="AZ666"/>
  <c r="BA666"/>
  <c r="BB666"/>
  <c r="BC666"/>
  <c r="BD666"/>
  <c r="BE666"/>
  <c r="BF666"/>
  <c r="BG666"/>
  <c r="BH666"/>
  <c r="AU993"/>
  <c r="AV993"/>
  <c r="AW993"/>
  <c r="AX993"/>
  <c r="AY993"/>
  <c r="AZ993"/>
  <c r="BA993"/>
  <c r="BB993"/>
  <c r="BC993"/>
  <c r="BD993"/>
  <c r="BE993"/>
  <c r="BF993"/>
  <c r="BG993"/>
  <c r="BH993"/>
  <c r="AU309"/>
  <c r="AV309"/>
  <c r="AW309"/>
  <c r="AX309"/>
  <c r="AY309"/>
  <c r="AZ309"/>
  <c r="BA309"/>
  <c r="BB309"/>
  <c r="BC309"/>
  <c r="BD309"/>
  <c r="BE309"/>
  <c r="BF309"/>
  <c r="BG309"/>
  <c r="BH309"/>
  <c r="AU157"/>
  <c r="AV157"/>
  <c r="AW157"/>
  <c r="AX157"/>
  <c r="AY157"/>
  <c r="AZ157"/>
  <c r="BA157"/>
  <c r="BB157"/>
  <c r="BC157"/>
  <c r="BD157"/>
  <c r="BE157"/>
  <c r="BF157"/>
  <c r="BG157"/>
  <c r="BH157"/>
  <c r="AU248"/>
  <c r="AV248"/>
  <c r="AW248"/>
  <c r="AX248"/>
  <c r="AY248"/>
  <c r="AZ248"/>
  <c r="BA248"/>
  <c r="BB248"/>
  <c r="BC248"/>
  <c r="BD248"/>
  <c r="BE248"/>
  <c r="BF248"/>
  <c r="BG248"/>
  <c r="BH248"/>
  <c r="AU1052"/>
  <c r="AV1052"/>
  <c r="AW1052"/>
  <c r="AX1052"/>
  <c r="AY1052"/>
  <c r="AZ1052"/>
  <c r="BA1052"/>
  <c r="BB1052"/>
  <c r="BC1052"/>
  <c r="BD1052"/>
  <c r="BE1052"/>
  <c r="BF1052"/>
  <c r="BG1052"/>
  <c r="BH1052"/>
  <c r="AU183"/>
  <c r="AV183"/>
  <c r="AW183"/>
  <c r="AX183"/>
  <c r="AY183"/>
  <c r="AZ183"/>
  <c r="BA183"/>
  <c r="BB183"/>
  <c r="BC183"/>
  <c r="BD183"/>
  <c r="BE183"/>
  <c r="BF183"/>
  <c r="BG183"/>
  <c r="BH183"/>
  <c r="AU942"/>
  <c r="AV942"/>
  <c r="AW942"/>
  <c r="AX942"/>
  <c r="AY942"/>
  <c r="AZ942"/>
  <c r="BA942"/>
  <c r="BB942"/>
  <c r="BC942"/>
  <c r="BD942"/>
  <c r="BE942"/>
  <c r="BF942"/>
  <c r="BG942"/>
  <c r="BH942"/>
  <c r="AU338"/>
  <c r="AV338"/>
  <c r="AW338"/>
  <c r="AX338"/>
  <c r="AY338"/>
  <c r="AZ338"/>
  <c r="BA338"/>
  <c r="BB338"/>
  <c r="BC338"/>
  <c r="BD338"/>
  <c r="BE338"/>
  <c r="BF338"/>
  <c r="BG338"/>
  <c r="BH338"/>
  <c r="AU349"/>
  <c r="AV349"/>
  <c r="AW349"/>
  <c r="AX349"/>
  <c r="AY349"/>
  <c r="AZ349"/>
  <c r="BA349"/>
  <c r="BB349"/>
  <c r="BC349"/>
  <c r="BD349"/>
  <c r="BE349"/>
  <c r="BF349"/>
  <c r="BG349"/>
  <c r="BH349"/>
  <c r="AU806"/>
  <c r="AV806"/>
  <c r="AW806"/>
  <c r="AX806"/>
  <c r="AY806"/>
  <c r="AZ806"/>
  <c r="BA806"/>
  <c r="BB806"/>
  <c r="BC806"/>
  <c r="BD806"/>
  <c r="BE806"/>
  <c r="BF806"/>
  <c r="BG806"/>
  <c r="BH806"/>
  <c r="AU973"/>
  <c r="AV973"/>
  <c r="AW973"/>
  <c r="AX973"/>
  <c r="AY973"/>
  <c r="AZ973"/>
  <c r="BA973"/>
  <c r="BB973"/>
  <c r="BC973"/>
  <c r="BD973"/>
  <c r="BE973"/>
  <c r="BF973"/>
  <c r="BG973"/>
  <c r="BH973"/>
  <c r="AU867"/>
  <c r="AV867"/>
  <c r="AW867"/>
  <c r="AX867"/>
  <c r="AY867"/>
  <c r="AZ867"/>
  <c r="BA867"/>
  <c r="BB867"/>
  <c r="BC867"/>
  <c r="BD867"/>
  <c r="BE867"/>
  <c r="BF867"/>
  <c r="BG867"/>
  <c r="BH867"/>
  <c r="AU210"/>
  <c r="AV210"/>
  <c r="AW210"/>
  <c r="AX210"/>
  <c r="AY210"/>
  <c r="AZ210"/>
  <c r="BA210"/>
  <c r="BB210"/>
  <c r="BC210"/>
  <c r="BD210"/>
  <c r="BE210"/>
  <c r="BF210"/>
  <c r="BG210"/>
  <c r="BH210"/>
  <c r="AU684"/>
  <c r="AV684"/>
  <c r="AW684"/>
  <c r="AX684"/>
  <c r="AY684"/>
  <c r="AZ684"/>
  <c r="BA684"/>
  <c r="BB684"/>
  <c r="BC684"/>
  <c r="BD684"/>
  <c r="BE684"/>
  <c r="BF684"/>
  <c r="BG684"/>
  <c r="BH684"/>
  <c r="AU397"/>
  <c r="AV397"/>
  <c r="AW397"/>
  <c r="AX397"/>
  <c r="AY397"/>
  <c r="AZ397"/>
  <c r="BA397"/>
  <c r="BB397"/>
  <c r="BC397"/>
  <c r="BD397"/>
  <c r="BE397"/>
  <c r="BF397"/>
  <c r="BG397"/>
  <c r="BH397"/>
  <c r="AU1254"/>
  <c r="AV1254"/>
  <c r="AW1254"/>
  <c r="AX1254"/>
  <c r="AY1254"/>
  <c r="AZ1254"/>
  <c r="BA1254"/>
  <c r="BB1254"/>
  <c r="BC1254"/>
  <c r="BD1254"/>
  <c r="BE1254"/>
  <c r="BF1254"/>
  <c r="BG1254"/>
  <c r="BH1254"/>
  <c r="AU707"/>
  <c r="AV707"/>
  <c r="AW707"/>
  <c r="AX707"/>
  <c r="AY707"/>
  <c r="AZ707"/>
  <c r="BA707"/>
  <c r="BB707"/>
  <c r="BC707"/>
  <c r="BD707"/>
  <c r="BE707"/>
  <c r="BF707"/>
  <c r="BG707"/>
  <c r="BH707"/>
  <c r="AU389"/>
  <c r="AV389"/>
  <c r="AW389"/>
  <c r="AX389"/>
  <c r="AY389"/>
  <c r="AZ389"/>
  <c r="BA389"/>
  <c r="BB389"/>
  <c r="BC389"/>
  <c r="BD389"/>
  <c r="BE389"/>
  <c r="BF389"/>
  <c r="BG389"/>
  <c r="BH389"/>
  <c r="AU833"/>
  <c r="AV833"/>
  <c r="AW833"/>
  <c r="AX833"/>
  <c r="AY833"/>
  <c r="AZ833"/>
  <c r="BA833"/>
  <c r="BB833"/>
  <c r="BC833"/>
  <c r="BD833"/>
  <c r="BE833"/>
  <c r="BF833"/>
  <c r="BG833"/>
  <c r="BH833"/>
  <c r="AU87"/>
  <c r="AV87"/>
  <c r="AW87"/>
  <c r="AX87"/>
  <c r="AY87"/>
  <c r="AZ87"/>
  <c r="BA87"/>
  <c r="BB87"/>
  <c r="BC87"/>
  <c r="BD87"/>
  <c r="BE87"/>
  <c r="BF87"/>
  <c r="BG87"/>
  <c r="BH87"/>
  <c r="AU291"/>
  <c r="AV291"/>
  <c r="AW291"/>
  <c r="AX291"/>
  <c r="AY291"/>
  <c r="AZ291"/>
  <c r="BA291"/>
  <c r="BB291"/>
  <c r="BC291"/>
  <c r="BD291"/>
  <c r="BE291"/>
  <c r="BF291"/>
  <c r="BG291"/>
  <c r="BH291"/>
  <c r="AU644"/>
  <c r="AV644"/>
  <c r="AW644"/>
  <c r="AX644"/>
  <c r="AY644"/>
  <c r="AZ644"/>
  <c r="BA644"/>
  <c r="BB644"/>
  <c r="BC644"/>
  <c r="BD644"/>
  <c r="BE644"/>
  <c r="BF644"/>
  <c r="BG644"/>
  <c r="BH644"/>
  <c r="AU294"/>
  <c r="AV294"/>
  <c r="AW294"/>
  <c r="AX294"/>
  <c r="AY294"/>
  <c r="AZ294"/>
  <c r="BA294"/>
  <c r="BB294"/>
  <c r="BC294"/>
  <c r="BD294"/>
  <c r="BE294"/>
  <c r="BF294"/>
  <c r="BG294"/>
  <c r="BH294"/>
  <c r="AU253"/>
  <c r="AV253"/>
  <c r="AW253"/>
  <c r="AX253"/>
  <c r="AY253"/>
  <c r="AZ253"/>
  <c r="BA253"/>
  <c r="BB253"/>
  <c r="BC253"/>
  <c r="BD253"/>
  <c r="BE253"/>
  <c r="BF253"/>
  <c r="BG253"/>
  <c r="BH253"/>
  <c r="AU329"/>
  <c r="AV329"/>
  <c r="AW329"/>
  <c r="AX329"/>
  <c r="AY329"/>
  <c r="AZ329"/>
  <c r="BA329"/>
  <c r="BB329"/>
  <c r="BC329"/>
  <c r="BD329"/>
  <c r="BE329"/>
  <c r="BF329"/>
  <c r="BG329"/>
  <c r="BH329"/>
  <c r="AU974"/>
  <c r="AV974"/>
  <c r="AW974"/>
  <c r="AX974"/>
  <c r="AY974"/>
  <c r="AZ974"/>
  <c r="BA974"/>
  <c r="BB974"/>
  <c r="BC974"/>
  <c r="BD974"/>
  <c r="BE974"/>
  <c r="BF974"/>
  <c r="BG974"/>
  <c r="BH974"/>
  <c r="AU800"/>
  <c r="AV800"/>
  <c r="AW800"/>
  <c r="AX800"/>
  <c r="AY800"/>
  <c r="AZ800"/>
  <c r="BA800"/>
  <c r="BB800"/>
  <c r="BC800"/>
  <c r="BD800"/>
  <c r="BE800"/>
  <c r="BF800"/>
  <c r="BG800"/>
  <c r="BH800"/>
  <c r="AU663"/>
  <c r="AV663"/>
  <c r="AW663"/>
  <c r="AX663"/>
  <c r="AY663"/>
  <c r="AZ663"/>
  <c r="BA663"/>
  <c r="BB663"/>
  <c r="BC663"/>
  <c r="BD663"/>
  <c r="BE663"/>
  <c r="BF663"/>
  <c r="BG663"/>
  <c r="BH663"/>
  <c r="AU1078"/>
  <c r="AV1078"/>
  <c r="AW1078"/>
  <c r="AX1078"/>
  <c r="AY1078"/>
  <c r="AZ1078"/>
  <c r="BA1078"/>
  <c r="BB1078"/>
  <c r="BC1078"/>
  <c r="BD1078"/>
  <c r="BE1078"/>
  <c r="BF1078"/>
  <c r="BG1078"/>
  <c r="BH1078"/>
  <c r="AU683"/>
  <c r="AV683"/>
  <c r="AW683"/>
  <c r="AX683"/>
  <c r="AY683"/>
  <c r="AZ683"/>
  <c r="BA683"/>
  <c r="BB683"/>
  <c r="BC683"/>
  <c r="BD683"/>
  <c r="BE683"/>
  <c r="BF683"/>
  <c r="BG683"/>
  <c r="BH683"/>
  <c r="AU706"/>
  <c r="AV706"/>
  <c r="AW706"/>
  <c r="AX706"/>
  <c r="AY706"/>
  <c r="AZ706"/>
  <c r="BA706"/>
  <c r="BB706"/>
  <c r="BC706"/>
  <c r="BD706"/>
  <c r="BE706"/>
  <c r="BF706"/>
  <c r="BG706"/>
  <c r="BH706"/>
  <c r="AU739"/>
  <c r="AV739"/>
  <c r="AW739"/>
  <c r="AX739"/>
  <c r="AY739"/>
  <c r="AZ739"/>
  <c r="BA739"/>
  <c r="BB739"/>
  <c r="BC739"/>
  <c r="BD739"/>
  <c r="BE739"/>
  <c r="BF739"/>
  <c r="BG739"/>
  <c r="BH739"/>
  <c r="AU1056"/>
  <c r="AV1056"/>
  <c r="AW1056"/>
  <c r="AX1056"/>
  <c r="AY1056"/>
  <c r="AZ1056"/>
  <c r="BA1056"/>
  <c r="BB1056"/>
  <c r="BC1056"/>
  <c r="BD1056"/>
  <c r="BE1056"/>
  <c r="BF1056"/>
  <c r="BG1056"/>
  <c r="BH1056"/>
  <c r="AU903"/>
  <c r="AV903"/>
  <c r="AW903"/>
  <c r="AX903"/>
  <c r="AY903"/>
  <c r="AZ903"/>
  <c r="BA903"/>
  <c r="BB903"/>
  <c r="BC903"/>
  <c r="BD903"/>
  <c r="BE903"/>
  <c r="BF903"/>
  <c r="BG903"/>
  <c r="BH903"/>
  <c r="AU983"/>
  <c r="AV983"/>
  <c r="AW983"/>
  <c r="AX983"/>
  <c r="AY983"/>
  <c r="AZ983"/>
  <c r="BA983"/>
  <c r="BB983"/>
  <c r="BC983"/>
  <c r="BD983"/>
  <c r="BE983"/>
  <c r="BF983"/>
  <c r="BG983"/>
  <c r="BH983"/>
  <c r="AU929"/>
  <c r="AV929"/>
  <c r="AW929"/>
  <c r="AX929"/>
  <c r="AY929"/>
  <c r="AZ929"/>
  <c r="BA929"/>
  <c r="BB929"/>
  <c r="BC929"/>
  <c r="BD929"/>
  <c r="BE929"/>
  <c r="BF929"/>
  <c r="BG929"/>
  <c r="BH929"/>
  <c r="AU932"/>
  <c r="AV932"/>
  <c r="AW932"/>
  <c r="AX932"/>
  <c r="AY932"/>
  <c r="AZ932"/>
  <c r="BA932"/>
  <c r="BB932"/>
  <c r="BC932"/>
  <c r="BD932"/>
  <c r="BE932"/>
  <c r="BF932"/>
  <c r="BG932"/>
  <c r="BH932"/>
  <c r="AU715"/>
  <c r="AV715"/>
  <c r="AW715"/>
  <c r="AX715"/>
  <c r="AY715"/>
  <c r="AZ715"/>
  <c r="BA715"/>
  <c r="BB715"/>
  <c r="BC715"/>
  <c r="BD715"/>
  <c r="BE715"/>
  <c r="BF715"/>
  <c r="BG715"/>
  <c r="BH715"/>
  <c r="AU1033"/>
  <c r="AV1033"/>
  <c r="AW1033"/>
  <c r="AX1033"/>
  <c r="AY1033"/>
  <c r="AZ1033"/>
  <c r="BA1033"/>
  <c r="BB1033"/>
  <c r="BC1033"/>
  <c r="BD1033"/>
  <c r="BE1033"/>
  <c r="BF1033"/>
  <c r="BG1033"/>
  <c r="BH1033"/>
  <c r="AU225"/>
  <c r="AV225"/>
  <c r="AW225"/>
  <c r="AX225"/>
  <c r="AY225"/>
  <c r="AZ225"/>
  <c r="BA225"/>
  <c r="BB225"/>
  <c r="BC225"/>
  <c r="BD225"/>
  <c r="BE225"/>
  <c r="BF225"/>
  <c r="BG225"/>
  <c r="BH225"/>
  <c r="AU633"/>
  <c r="AV633"/>
  <c r="AW633"/>
  <c r="AX633"/>
  <c r="AY633"/>
  <c r="AZ633"/>
  <c r="BA633"/>
  <c r="BB633"/>
  <c r="BC633"/>
  <c r="BD633"/>
  <c r="BE633"/>
  <c r="BF633"/>
  <c r="BG633"/>
  <c r="BH633"/>
  <c r="AU311"/>
  <c r="AV311"/>
  <c r="AW311"/>
  <c r="AX311"/>
  <c r="AY311"/>
  <c r="AZ311"/>
  <c r="BA311"/>
  <c r="BB311"/>
  <c r="BC311"/>
  <c r="BD311"/>
  <c r="BE311"/>
  <c r="BF311"/>
  <c r="BG311"/>
  <c r="BH311"/>
  <c r="AU1232"/>
  <c r="AV1232"/>
  <c r="AW1232"/>
  <c r="AX1232"/>
  <c r="AY1232"/>
  <c r="AZ1232"/>
  <c r="BA1232"/>
  <c r="BB1232"/>
  <c r="BC1232"/>
  <c r="BD1232"/>
  <c r="BE1232"/>
  <c r="BF1232"/>
  <c r="BG1232"/>
  <c r="BH1232"/>
  <c r="AU712"/>
  <c r="AV712"/>
  <c r="AW712"/>
  <c r="AX712"/>
  <c r="AY712"/>
  <c r="AZ712"/>
  <c r="BA712"/>
  <c r="BB712"/>
  <c r="BC712"/>
  <c r="BD712"/>
  <c r="BE712"/>
  <c r="BF712"/>
  <c r="BG712"/>
  <c r="BH712"/>
  <c r="AU636"/>
  <c r="AV636"/>
  <c r="AW636"/>
  <c r="AX636"/>
  <c r="AY636"/>
  <c r="AZ636"/>
  <c r="BA636"/>
  <c r="BB636"/>
  <c r="BC636"/>
  <c r="BD636"/>
  <c r="BE636"/>
  <c r="BF636"/>
  <c r="BG636"/>
  <c r="BH636"/>
  <c r="AU594"/>
  <c r="AV594"/>
  <c r="AW594"/>
  <c r="AX594"/>
  <c r="AY594"/>
  <c r="AZ594"/>
  <c r="BA594"/>
  <c r="BB594"/>
  <c r="BC594"/>
  <c r="BD594"/>
  <c r="BE594"/>
  <c r="BF594"/>
  <c r="BG594"/>
  <c r="BH594"/>
  <c r="AU192"/>
  <c r="AV192"/>
  <c r="AW192"/>
  <c r="AX192"/>
  <c r="AY192"/>
  <c r="AZ192"/>
  <c r="BA192"/>
  <c r="BB192"/>
  <c r="BC192"/>
  <c r="BD192"/>
  <c r="BE192"/>
  <c r="BF192"/>
  <c r="BG192"/>
  <c r="BH192"/>
  <c r="AU218"/>
  <c r="AV218"/>
  <c r="AW218"/>
  <c r="AX218"/>
  <c r="AY218"/>
  <c r="AZ218"/>
  <c r="BA218"/>
  <c r="BB218"/>
  <c r="BC218"/>
  <c r="BD218"/>
  <c r="BE218"/>
  <c r="BF218"/>
  <c r="BG218"/>
  <c r="BH218"/>
  <c r="AU300"/>
  <c r="AV300"/>
  <c r="AW300"/>
  <c r="AX300"/>
  <c r="AY300"/>
  <c r="AZ300"/>
  <c r="BA300"/>
  <c r="BB300"/>
  <c r="BC300"/>
  <c r="BD300"/>
  <c r="BE300"/>
  <c r="BF300"/>
  <c r="BG300"/>
  <c r="BH300"/>
  <c r="AU522"/>
  <c r="AV522"/>
  <c r="AW522"/>
  <c r="AX522"/>
  <c r="AY522"/>
  <c r="AZ522"/>
  <c r="BA522"/>
  <c r="BB522"/>
  <c r="BC522"/>
  <c r="BD522"/>
  <c r="BE522"/>
  <c r="BF522"/>
  <c r="BG522"/>
  <c r="BH522"/>
  <c r="AU141"/>
  <c r="AV141"/>
  <c r="AW141"/>
  <c r="AX141"/>
  <c r="AY141"/>
  <c r="AZ141"/>
  <c r="BA141"/>
  <c r="BB141"/>
  <c r="BC141"/>
  <c r="BD141"/>
  <c r="BE141"/>
  <c r="BF141"/>
  <c r="BG141"/>
  <c r="BH141"/>
  <c r="AU940"/>
  <c r="AV940"/>
  <c r="AW940"/>
  <c r="AX940"/>
  <c r="AY940"/>
  <c r="AZ940"/>
  <c r="BA940"/>
  <c r="BB940"/>
  <c r="BC940"/>
  <c r="BD940"/>
  <c r="BE940"/>
  <c r="BF940"/>
  <c r="BG940"/>
  <c r="BH940"/>
  <c r="AU736"/>
  <c r="AV736"/>
  <c r="AW736"/>
  <c r="AX736"/>
  <c r="AY736"/>
  <c r="AZ736"/>
  <c r="BA736"/>
  <c r="BB736"/>
  <c r="BC736"/>
  <c r="BD736"/>
  <c r="BE736"/>
  <c r="BF736"/>
  <c r="BG736"/>
  <c r="BH736"/>
  <c r="AU809"/>
  <c r="AV809"/>
  <c r="AW809"/>
  <c r="AX809"/>
  <c r="AY809"/>
  <c r="AZ809"/>
  <c r="BA809"/>
  <c r="BB809"/>
  <c r="BC809"/>
  <c r="BD809"/>
  <c r="BE809"/>
  <c r="BF809"/>
  <c r="BG809"/>
  <c r="BH809"/>
  <c r="AU302"/>
  <c r="AV302"/>
  <c r="AW302"/>
  <c r="AX302"/>
  <c r="AY302"/>
  <c r="AZ302"/>
  <c r="BA302"/>
  <c r="BB302"/>
  <c r="BC302"/>
  <c r="BD302"/>
  <c r="BE302"/>
  <c r="BF302"/>
  <c r="BG302"/>
  <c r="BH302"/>
  <c r="AU1050"/>
  <c r="AV1050"/>
  <c r="AW1050"/>
  <c r="AX1050"/>
  <c r="AY1050"/>
  <c r="AZ1050"/>
  <c r="BA1050"/>
  <c r="BB1050"/>
  <c r="BC1050"/>
  <c r="BD1050"/>
  <c r="BE1050"/>
  <c r="BF1050"/>
  <c r="BG1050"/>
  <c r="BH1050"/>
  <c r="AU250"/>
  <c r="AV250"/>
  <c r="AW250"/>
  <c r="AX250"/>
  <c r="AY250"/>
  <c r="AZ250"/>
  <c r="BA250"/>
  <c r="BB250"/>
  <c r="BC250"/>
  <c r="BD250"/>
  <c r="BE250"/>
  <c r="BF250"/>
  <c r="BG250"/>
  <c r="BH250"/>
  <c r="AU772"/>
  <c r="AV772"/>
  <c r="AW772"/>
  <c r="AX772"/>
  <c r="AY772"/>
  <c r="AZ772"/>
  <c r="BA772"/>
  <c r="BB772"/>
  <c r="BC772"/>
  <c r="BD772"/>
  <c r="BE772"/>
  <c r="BF772"/>
  <c r="BG772"/>
  <c r="BH772"/>
  <c r="AU189"/>
  <c r="AV189"/>
  <c r="AW189"/>
  <c r="AX189"/>
  <c r="AY189"/>
  <c r="AZ189"/>
  <c r="BA189"/>
  <c r="BB189"/>
  <c r="BC189"/>
  <c r="BD189"/>
  <c r="BE189"/>
  <c r="BF189"/>
  <c r="BG189"/>
  <c r="BH189"/>
  <c r="AU450"/>
  <c r="AV450"/>
  <c r="AW450"/>
  <c r="AX450"/>
  <c r="AY450"/>
  <c r="AZ450"/>
  <c r="BA450"/>
  <c r="BB450"/>
  <c r="BC450"/>
  <c r="BD450"/>
  <c r="BE450"/>
  <c r="BF450"/>
  <c r="BG450"/>
  <c r="BH450"/>
  <c r="AU1139"/>
  <c r="AV1139"/>
  <c r="AW1139"/>
  <c r="AX1139"/>
  <c r="AY1139"/>
  <c r="AZ1139"/>
  <c r="BA1139"/>
  <c r="BB1139"/>
  <c r="BC1139"/>
  <c r="BD1139"/>
  <c r="BE1139"/>
  <c r="BF1139"/>
  <c r="BG1139"/>
  <c r="BH1139"/>
  <c r="AU351"/>
  <c r="AV351"/>
  <c r="AW351"/>
  <c r="AX351"/>
  <c r="AY351"/>
  <c r="AZ351"/>
  <c r="BA351"/>
  <c r="BB351"/>
  <c r="BC351"/>
  <c r="BD351"/>
  <c r="BE351"/>
  <c r="BF351"/>
  <c r="BG351"/>
  <c r="BH351"/>
  <c r="AU928"/>
  <c r="AV928"/>
  <c r="AW928"/>
  <c r="AX928"/>
  <c r="AY928"/>
  <c r="AZ928"/>
  <c r="BA928"/>
  <c r="BB928"/>
  <c r="BC928"/>
  <c r="BD928"/>
  <c r="BE928"/>
  <c r="BF928"/>
  <c r="BG928"/>
  <c r="BH928"/>
  <c r="AU106"/>
  <c r="AV106"/>
  <c r="AW106"/>
  <c r="AX106"/>
  <c r="AY106"/>
  <c r="AZ106"/>
  <c r="BA106"/>
  <c r="BB106"/>
  <c r="BC106"/>
  <c r="BD106"/>
  <c r="BE106"/>
  <c r="BF106"/>
  <c r="BG106"/>
  <c r="BH106"/>
  <c r="AU518"/>
  <c r="AV518"/>
  <c r="AW518"/>
  <c r="AX518"/>
  <c r="AY518"/>
  <c r="AZ518"/>
  <c r="BA518"/>
  <c r="BB518"/>
  <c r="BC518"/>
  <c r="BD518"/>
  <c r="BE518"/>
  <c r="BF518"/>
  <c r="BG518"/>
  <c r="BH518"/>
  <c r="AU1240"/>
  <c r="AV1240"/>
  <c r="AW1240"/>
  <c r="AX1240"/>
  <c r="AY1240"/>
  <c r="AZ1240"/>
  <c r="BA1240"/>
  <c r="BB1240"/>
  <c r="BC1240"/>
  <c r="BD1240"/>
  <c r="BE1240"/>
  <c r="BF1240"/>
  <c r="BG1240"/>
  <c r="BH1240"/>
  <c r="AU238"/>
  <c r="AV238"/>
  <c r="AW238"/>
  <c r="AX238"/>
  <c r="AY238"/>
  <c r="AZ238"/>
  <c r="BA238"/>
  <c r="BB238"/>
  <c r="BC238"/>
  <c r="BD238"/>
  <c r="BE238"/>
  <c r="BF238"/>
  <c r="BG238"/>
  <c r="BH238"/>
  <c r="AU629"/>
  <c r="AV629"/>
  <c r="AW629"/>
  <c r="AX629"/>
  <c r="AY629"/>
  <c r="AZ629"/>
  <c r="BA629"/>
  <c r="BB629"/>
  <c r="BC629"/>
  <c r="BD629"/>
  <c r="BE629"/>
  <c r="BF629"/>
  <c r="BG629"/>
  <c r="BH629"/>
  <c r="AU284"/>
  <c r="AV284"/>
  <c r="AW284"/>
  <c r="AX284"/>
  <c r="AY284"/>
  <c r="AZ284"/>
  <c r="BA284"/>
  <c r="BB284"/>
  <c r="BC284"/>
  <c r="BD284"/>
  <c r="BE284"/>
  <c r="BF284"/>
  <c r="BG284"/>
  <c r="BH284"/>
  <c r="AU1099"/>
  <c r="AV1099"/>
  <c r="AW1099"/>
  <c r="AX1099"/>
  <c r="AY1099"/>
  <c r="AZ1099"/>
  <c r="BA1099"/>
  <c r="BB1099"/>
  <c r="BC1099"/>
  <c r="BD1099"/>
  <c r="BE1099"/>
  <c r="BF1099"/>
  <c r="BG1099"/>
  <c r="BH1099"/>
  <c r="AU509"/>
  <c r="AV509"/>
  <c r="AW509"/>
  <c r="AX509"/>
  <c r="AY509"/>
  <c r="AZ509"/>
  <c r="BA509"/>
  <c r="BB509"/>
  <c r="BC509"/>
  <c r="BD509"/>
  <c r="BE509"/>
  <c r="BF509"/>
  <c r="BG509"/>
  <c r="BH509"/>
  <c r="AU1053"/>
  <c r="AV1053"/>
  <c r="AW1053"/>
  <c r="AX1053"/>
  <c r="AY1053"/>
  <c r="AZ1053"/>
  <c r="BA1053"/>
  <c r="BB1053"/>
  <c r="BC1053"/>
  <c r="BD1053"/>
  <c r="BE1053"/>
  <c r="BF1053"/>
  <c r="BG1053"/>
  <c r="BH1053"/>
  <c r="AU161"/>
  <c r="AV161"/>
  <c r="AW161"/>
  <c r="AX161"/>
  <c r="AY161"/>
  <c r="AZ161"/>
  <c r="BA161"/>
  <c r="BB161"/>
  <c r="BC161"/>
  <c r="BD161"/>
  <c r="BE161"/>
  <c r="BF161"/>
  <c r="BG161"/>
  <c r="BH161"/>
  <c r="AU226"/>
  <c r="AV226"/>
  <c r="AW226"/>
  <c r="AX226"/>
  <c r="AY226"/>
  <c r="AZ226"/>
  <c r="BA226"/>
  <c r="BB226"/>
  <c r="BC226"/>
  <c r="BD226"/>
  <c r="BE226"/>
  <c r="BF226"/>
  <c r="BG226"/>
  <c r="BH226"/>
  <c r="AU1116"/>
  <c r="AV1116"/>
  <c r="AW1116"/>
  <c r="AX1116"/>
  <c r="AY1116"/>
  <c r="AZ1116"/>
  <c r="BA1116"/>
  <c r="BB1116"/>
  <c r="BC1116"/>
  <c r="BD1116"/>
  <c r="BE1116"/>
  <c r="BF1116"/>
  <c r="BG1116"/>
  <c r="BH1116"/>
  <c r="AU1198"/>
  <c r="AV1198"/>
  <c r="AW1198"/>
  <c r="AX1198"/>
  <c r="AY1198"/>
  <c r="AZ1198"/>
  <c r="BA1198"/>
  <c r="BB1198"/>
  <c r="BC1198"/>
  <c r="BD1198"/>
  <c r="BE1198"/>
  <c r="BF1198"/>
  <c r="BG1198"/>
  <c r="BH1198"/>
  <c r="AU414"/>
  <c r="AV414"/>
  <c r="AW414"/>
  <c r="AX414"/>
  <c r="AY414"/>
  <c r="AZ414"/>
  <c r="BA414"/>
  <c r="BB414"/>
  <c r="BC414"/>
  <c r="BD414"/>
  <c r="BE414"/>
  <c r="BF414"/>
  <c r="BG414"/>
  <c r="BH414"/>
  <c r="AU478"/>
  <c r="AV478"/>
  <c r="AW478"/>
  <c r="AX478"/>
  <c r="AY478"/>
  <c r="AZ478"/>
  <c r="BA478"/>
  <c r="BB478"/>
  <c r="BC478"/>
  <c r="BD478"/>
  <c r="BE478"/>
  <c r="BF478"/>
  <c r="BG478"/>
  <c r="BH478"/>
  <c r="AU501"/>
  <c r="AV501"/>
  <c r="AW501"/>
  <c r="AX501"/>
  <c r="AY501"/>
  <c r="AZ501"/>
  <c r="BA501"/>
  <c r="BB501"/>
  <c r="BC501"/>
  <c r="BD501"/>
  <c r="BE501"/>
  <c r="BF501"/>
  <c r="BG501"/>
  <c r="BH501"/>
  <c r="AU830"/>
  <c r="AV830"/>
  <c r="AW830"/>
  <c r="AX830"/>
  <c r="AY830"/>
  <c r="AZ830"/>
  <c r="BA830"/>
  <c r="BB830"/>
  <c r="BC830"/>
  <c r="BD830"/>
  <c r="BE830"/>
  <c r="BF830"/>
  <c r="BG830"/>
  <c r="BH830"/>
  <c r="AU917"/>
  <c r="AV917"/>
  <c r="AW917"/>
  <c r="AX917"/>
  <c r="AY917"/>
  <c r="AZ917"/>
  <c r="BA917"/>
  <c r="BB917"/>
  <c r="BC917"/>
  <c r="BD917"/>
  <c r="BE917"/>
  <c r="BF917"/>
  <c r="BG917"/>
  <c r="BH917"/>
  <c r="AU469"/>
  <c r="AV469"/>
  <c r="AW469"/>
  <c r="AX469"/>
  <c r="AY469"/>
  <c r="AZ469"/>
  <c r="BA469"/>
  <c r="BB469"/>
  <c r="BC469"/>
  <c r="BD469"/>
  <c r="BE469"/>
  <c r="BF469"/>
  <c r="BG469"/>
  <c r="BH469"/>
  <c r="AU304"/>
  <c r="AV304"/>
  <c r="AW304"/>
  <c r="AX304"/>
  <c r="AY304"/>
  <c r="AZ304"/>
  <c r="BA304"/>
  <c r="BB304"/>
  <c r="BC304"/>
  <c r="BD304"/>
  <c r="BE304"/>
  <c r="BF304"/>
  <c r="BG304"/>
  <c r="BH304"/>
  <c r="AU931"/>
  <c r="AV931"/>
  <c r="AW931"/>
  <c r="AX931"/>
  <c r="AY931"/>
  <c r="AZ931"/>
  <c r="BA931"/>
  <c r="BB931"/>
  <c r="BC931"/>
  <c r="BD931"/>
  <c r="BE931"/>
  <c r="BF931"/>
  <c r="BG931"/>
  <c r="BH931"/>
  <c r="AU881"/>
  <c r="AV881"/>
  <c r="AW881"/>
  <c r="AX881"/>
  <c r="AY881"/>
  <c r="AZ881"/>
  <c r="BA881"/>
  <c r="BB881"/>
  <c r="BC881"/>
  <c r="BD881"/>
  <c r="BE881"/>
  <c r="BF881"/>
  <c r="BG881"/>
  <c r="BH881"/>
  <c r="AU137"/>
  <c r="AV137"/>
  <c r="AW137"/>
  <c r="AX137"/>
  <c r="AY137"/>
  <c r="AZ137"/>
  <c r="BA137"/>
  <c r="BB137"/>
  <c r="BC137"/>
  <c r="BD137"/>
  <c r="BE137"/>
  <c r="BF137"/>
  <c r="BG137"/>
  <c r="BH137"/>
  <c r="AU554"/>
  <c r="AV554"/>
  <c r="AW554"/>
  <c r="AX554"/>
  <c r="AY554"/>
  <c r="AZ554"/>
  <c r="BA554"/>
  <c r="BB554"/>
  <c r="BC554"/>
  <c r="BD554"/>
  <c r="BE554"/>
  <c r="BF554"/>
  <c r="BG554"/>
  <c r="BH554"/>
  <c r="AU763"/>
  <c r="AV763"/>
  <c r="AW763"/>
  <c r="AX763"/>
  <c r="AY763"/>
  <c r="AZ763"/>
  <c r="BA763"/>
  <c r="BB763"/>
  <c r="BC763"/>
  <c r="BD763"/>
  <c r="BE763"/>
  <c r="BF763"/>
  <c r="BG763"/>
  <c r="BH763"/>
  <c r="AU489"/>
  <c r="AV489"/>
  <c r="AW489"/>
  <c r="AX489"/>
  <c r="AY489"/>
  <c r="AZ489"/>
  <c r="BA489"/>
  <c r="BB489"/>
  <c r="BC489"/>
  <c r="BD489"/>
  <c r="BE489"/>
  <c r="BF489"/>
  <c r="BG489"/>
  <c r="BH489"/>
  <c r="AU231"/>
  <c r="AV231"/>
  <c r="AW231"/>
  <c r="AX231"/>
  <c r="AY231"/>
  <c r="AZ231"/>
  <c r="BA231"/>
  <c r="BB231"/>
  <c r="BC231"/>
  <c r="BD231"/>
  <c r="BE231"/>
  <c r="BF231"/>
  <c r="BG231"/>
  <c r="BH231"/>
  <c r="AU710"/>
  <c r="AV710"/>
  <c r="AW710"/>
  <c r="AX710"/>
  <c r="AY710"/>
  <c r="AZ710"/>
  <c r="BA710"/>
  <c r="BB710"/>
  <c r="BC710"/>
  <c r="BD710"/>
  <c r="BE710"/>
  <c r="BF710"/>
  <c r="BG710"/>
  <c r="BH710"/>
  <c r="AU1137"/>
  <c r="AV1137"/>
  <c r="AW1137"/>
  <c r="AX1137"/>
  <c r="AY1137"/>
  <c r="AZ1137"/>
  <c r="BA1137"/>
  <c r="BB1137"/>
  <c r="BC1137"/>
  <c r="BD1137"/>
  <c r="BE1137"/>
  <c r="BF1137"/>
  <c r="BG1137"/>
  <c r="BH1137"/>
  <c r="AU626"/>
  <c r="AV626"/>
  <c r="AW626"/>
  <c r="AX626"/>
  <c r="AY626"/>
  <c r="AZ626"/>
  <c r="BA626"/>
  <c r="BB626"/>
  <c r="BC626"/>
  <c r="BD626"/>
  <c r="BE626"/>
  <c r="BF626"/>
  <c r="BG626"/>
  <c r="BH626"/>
  <c r="AU812"/>
  <c r="AV812"/>
  <c r="AW812"/>
  <c r="AX812"/>
  <c r="AY812"/>
  <c r="AZ812"/>
  <c r="BA812"/>
  <c r="BB812"/>
  <c r="BC812"/>
  <c r="BD812"/>
  <c r="BE812"/>
  <c r="BF812"/>
  <c r="BG812"/>
  <c r="BH812"/>
  <c r="AU207"/>
  <c r="AV207"/>
  <c r="AW207"/>
  <c r="AX207"/>
  <c r="AY207"/>
  <c r="AZ207"/>
  <c r="BA207"/>
  <c r="BB207"/>
  <c r="BC207"/>
  <c r="BD207"/>
  <c r="BE207"/>
  <c r="BF207"/>
  <c r="BG207"/>
  <c r="BH207"/>
  <c r="AU475"/>
  <c r="AV475"/>
  <c r="AW475"/>
  <c r="AX475"/>
  <c r="AY475"/>
  <c r="AZ475"/>
  <c r="BA475"/>
  <c r="BB475"/>
  <c r="BC475"/>
  <c r="BD475"/>
  <c r="BE475"/>
  <c r="BF475"/>
  <c r="BG475"/>
  <c r="BH475"/>
  <c r="AU730"/>
  <c r="AV730"/>
  <c r="AW730"/>
  <c r="AX730"/>
  <c r="AY730"/>
  <c r="AZ730"/>
  <c r="BA730"/>
  <c r="BB730"/>
  <c r="BC730"/>
  <c r="BD730"/>
  <c r="BE730"/>
  <c r="BF730"/>
  <c r="BG730"/>
  <c r="BH730"/>
  <c r="AU506"/>
  <c r="AV506"/>
  <c r="AW506"/>
  <c r="AX506"/>
  <c r="AY506"/>
  <c r="AZ506"/>
  <c r="BA506"/>
  <c r="BB506"/>
  <c r="BC506"/>
  <c r="BD506"/>
  <c r="BE506"/>
  <c r="BF506"/>
  <c r="BG506"/>
  <c r="BH506"/>
  <c r="AU810"/>
  <c r="AV810"/>
  <c r="AW810"/>
  <c r="AX810"/>
  <c r="AY810"/>
  <c r="AZ810"/>
  <c r="BA810"/>
  <c r="BB810"/>
  <c r="BC810"/>
  <c r="BD810"/>
  <c r="BE810"/>
  <c r="BF810"/>
  <c r="BG810"/>
  <c r="BH810"/>
  <c r="AU720"/>
  <c r="AV720"/>
  <c r="AW720"/>
  <c r="AX720"/>
  <c r="AY720"/>
  <c r="AZ720"/>
  <c r="BA720"/>
  <c r="BB720"/>
  <c r="BC720"/>
  <c r="BD720"/>
  <c r="BE720"/>
  <c r="BF720"/>
  <c r="BG720"/>
  <c r="BH720"/>
  <c r="AU471"/>
  <c r="AV471"/>
  <c r="AW471"/>
  <c r="AX471"/>
  <c r="AY471"/>
  <c r="AZ471"/>
  <c r="BA471"/>
  <c r="BB471"/>
  <c r="BC471"/>
  <c r="BD471"/>
  <c r="BE471"/>
  <c r="BF471"/>
  <c r="BG471"/>
  <c r="BH471"/>
  <c r="AU240"/>
  <c r="AV240"/>
  <c r="AW240"/>
  <c r="AX240"/>
  <c r="AY240"/>
  <c r="AZ240"/>
  <c r="BA240"/>
  <c r="BB240"/>
  <c r="BC240"/>
  <c r="BD240"/>
  <c r="BE240"/>
  <c r="BF240"/>
  <c r="BG240"/>
  <c r="BH240"/>
  <c r="AV415"/>
  <c r="AW415"/>
  <c r="AX415"/>
  <c r="AY415"/>
  <c r="AZ415"/>
  <c r="BA415"/>
  <c r="BB415"/>
  <c r="BC415"/>
  <c r="BD415"/>
  <c r="BE415"/>
  <c r="BF415"/>
  <c r="BG415"/>
  <c r="BH415"/>
  <c r="AU888"/>
  <c r="AV888"/>
  <c r="AW888"/>
  <c r="AX888"/>
  <c r="AY888"/>
  <c r="AZ888"/>
  <c r="BA888"/>
  <c r="BB888"/>
  <c r="BC888"/>
  <c r="BD888"/>
  <c r="BE888"/>
  <c r="BF888"/>
  <c r="BG888"/>
  <c r="BH888"/>
  <c r="AU510"/>
  <c r="AV510"/>
  <c r="AW510"/>
  <c r="AX510"/>
  <c r="AY510"/>
  <c r="AZ510"/>
  <c r="BA510"/>
  <c r="BB510"/>
  <c r="BC510"/>
  <c r="BD510"/>
  <c r="BE510"/>
  <c r="BF510"/>
  <c r="BG510"/>
  <c r="BH510"/>
  <c r="AU823"/>
  <c r="AV823"/>
  <c r="AW823"/>
  <c r="AX823"/>
  <c r="AY823"/>
  <c r="AZ823"/>
  <c r="BA823"/>
  <c r="BB823"/>
  <c r="BC823"/>
  <c r="BD823"/>
  <c r="BE823"/>
  <c r="BF823"/>
  <c r="BG823"/>
  <c r="BH823"/>
  <c r="AU744"/>
  <c r="AV744"/>
  <c r="AW744"/>
  <c r="AX744"/>
  <c r="AY744"/>
  <c r="AZ744"/>
  <c r="BA744"/>
  <c r="BB744"/>
  <c r="BC744"/>
  <c r="BD744"/>
  <c r="BE744"/>
  <c r="BF744"/>
  <c r="BG744"/>
  <c r="BH744"/>
  <c r="AU723"/>
  <c r="AV723"/>
  <c r="AW723"/>
  <c r="AX723"/>
  <c r="AY723"/>
  <c r="AZ723"/>
  <c r="BA723"/>
  <c r="BB723"/>
  <c r="BC723"/>
  <c r="BD723"/>
  <c r="BE723"/>
  <c r="BF723"/>
  <c r="BG723"/>
  <c r="BH723"/>
  <c r="AU486"/>
  <c r="AV486"/>
  <c r="AW486"/>
  <c r="AX486"/>
  <c r="AY486"/>
  <c r="AZ486"/>
  <c r="BA486"/>
  <c r="BB486"/>
  <c r="BC486"/>
  <c r="BD486"/>
  <c r="BE486"/>
  <c r="BF486"/>
  <c r="BG486"/>
  <c r="BH486"/>
  <c r="AU531"/>
  <c r="AV531"/>
  <c r="AW531"/>
  <c r="AX531"/>
  <c r="AY531"/>
  <c r="AZ531"/>
  <c r="BA531"/>
  <c r="BB531"/>
  <c r="BC531"/>
  <c r="BD531"/>
  <c r="BE531"/>
  <c r="BF531"/>
  <c r="BG531"/>
  <c r="BH531"/>
  <c r="AU476"/>
  <c r="AV476"/>
  <c r="AW476"/>
  <c r="AX476"/>
  <c r="AY476"/>
  <c r="AZ476"/>
  <c r="BA476"/>
  <c r="BB476"/>
  <c r="BC476"/>
  <c r="BD476"/>
  <c r="BE476"/>
  <c r="BF476"/>
  <c r="BG476"/>
  <c r="BH476"/>
  <c r="AU628"/>
  <c r="AV628"/>
  <c r="AW628"/>
  <c r="AX628"/>
  <c r="AY628"/>
  <c r="AZ628"/>
  <c r="BA628"/>
  <c r="BB628"/>
  <c r="BC628"/>
  <c r="BD628"/>
  <c r="BE628"/>
  <c r="BF628"/>
  <c r="BG628"/>
  <c r="BH628"/>
  <c r="AU821"/>
  <c r="AV821"/>
  <c r="AW821"/>
  <c r="AX821"/>
  <c r="AY821"/>
  <c r="AZ821"/>
  <c r="BA821"/>
  <c r="BB821"/>
  <c r="BC821"/>
  <c r="BD821"/>
  <c r="BE821"/>
  <c r="BF821"/>
  <c r="BG821"/>
  <c r="BH821"/>
  <c r="AU889"/>
  <c r="AV889"/>
  <c r="AW889"/>
  <c r="AX889"/>
  <c r="AY889"/>
  <c r="AZ889"/>
  <c r="BA889"/>
  <c r="BB889"/>
  <c r="BC889"/>
  <c r="BD889"/>
  <c r="BE889"/>
  <c r="BF889"/>
  <c r="BG889"/>
  <c r="BH889"/>
  <c r="AU805"/>
  <c r="AV805"/>
  <c r="AW805"/>
  <c r="AX805"/>
  <c r="AY805"/>
  <c r="AZ805"/>
  <c r="BA805"/>
  <c r="BB805"/>
  <c r="BC805"/>
  <c r="BD805"/>
  <c r="BE805"/>
  <c r="BF805"/>
  <c r="BG805"/>
  <c r="BH805"/>
  <c r="AU777"/>
  <c r="AV777"/>
  <c r="AW777"/>
  <c r="AX777"/>
  <c r="AY777"/>
  <c r="AZ777"/>
  <c r="BA777"/>
  <c r="BB777"/>
  <c r="BC777"/>
  <c r="BD777"/>
  <c r="BE777"/>
  <c r="BF777"/>
  <c r="BG777"/>
  <c r="BH777"/>
  <c r="AU1233"/>
  <c r="AV1233"/>
  <c r="AW1233"/>
  <c r="AX1233"/>
  <c r="AY1233"/>
  <c r="AZ1233"/>
  <c r="BA1233"/>
  <c r="BB1233"/>
  <c r="BC1233"/>
  <c r="BD1233"/>
  <c r="BE1233"/>
  <c r="BF1233"/>
  <c r="BG1233"/>
  <c r="BH1233"/>
  <c r="AU1234"/>
  <c r="AV1234"/>
  <c r="AW1234"/>
  <c r="AX1234"/>
  <c r="AY1234"/>
  <c r="AZ1234"/>
  <c r="BA1234"/>
  <c r="BB1234"/>
  <c r="BC1234"/>
  <c r="BD1234"/>
  <c r="BE1234"/>
  <c r="BF1234"/>
  <c r="BG1234"/>
  <c r="BH1234"/>
  <c r="AU407"/>
  <c r="AV407"/>
  <c r="AW407"/>
  <c r="AX407"/>
  <c r="AY407"/>
  <c r="AZ407"/>
  <c r="BA407"/>
  <c r="BB407"/>
  <c r="BC407"/>
  <c r="BD407"/>
  <c r="BE407"/>
  <c r="BF407"/>
  <c r="BG407"/>
  <c r="BH407"/>
  <c r="AU487"/>
  <c r="AV487"/>
  <c r="AW487"/>
  <c r="AX487"/>
  <c r="AY487"/>
  <c r="AZ487"/>
  <c r="BA487"/>
  <c r="BB487"/>
  <c r="BC487"/>
  <c r="BD487"/>
  <c r="BE487"/>
  <c r="BF487"/>
  <c r="BG487"/>
  <c r="BH487"/>
  <c r="AU616"/>
  <c r="AV616"/>
  <c r="AW616"/>
  <c r="AX616"/>
  <c r="AY616"/>
  <c r="AZ616"/>
  <c r="BA616"/>
  <c r="BB616"/>
  <c r="BC616"/>
  <c r="BD616"/>
  <c r="BE616"/>
  <c r="BF616"/>
  <c r="BG616"/>
  <c r="BH616"/>
  <c r="AU104"/>
  <c r="AV104"/>
  <c r="AW104"/>
  <c r="AX104"/>
  <c r="AY104"/>
  <c r="AZ104"/>
  <c r="BA104"/>
  <c r="BB104"/>
  <c r="BC104"/>
  <c r="BD104"/>
  <c r="BE104"/>
  <c r="BF104"/>
  <c r="BG104"/>
  <c r="BH104"/>
  <c r="AU1269"/>
  <c r="AV1269"/>
  <c r="AW1269"/>
  <c r="AX1269"/>
  <c r="AY1269"/>
  <c r="AZ1269"/>
  <c r="BA1269"/>
  <c r="BB1269"/>
  <c r="BC1269"/>
  <c r="BD1269"/>
  <c r="BE1269"/>
  <c r="BF1269"/>
  <c r="BG1269"/>
  <c r="BH1269"/>
  <c r="AU690"/>
  <c r="AV690"/>
  <c r="AW690"/>
  <c r="AX690"/>
  <c r="AY690"/>
  <c r="AZ690"/>
  <c r="BA690"/>
  <c r="BB690"/>
  <c r="BC690"/>
  <c r="BD690"/>
  <c r="BE690"/>
  <c r="BF690"/>
  <c r="BG690"/>
  <c r="BH690"/>
  <c r="AU425"/>
  <c r="AV425"/>
  <c r="AW425"/>
  <c r="AX425"/>
  <c r="AY425"/>
  <c r="AZ425"/>
  <c r="BA425"/>
  <c r="BB425"/>
  <c r="BC425"/>
  <c r="BD425"/>
  <c r="BE425"/>
  <c r="BF425"/>
  <c r="BG425"/>
  <c r="BH425"/>
  <c r="AU992"/>
  <c r="AV992"/>
  <c r="AW992"/>
  <c r="AX992"/>
  <c r="AY992"/>
  <c r="AZ992"/>
  <c r="BA992"/>
  <c r="BB992"/>
  <c r="BC992"/>
  <c r="BD992"/>
  <c r="BE992"/>
  <c r="BF992"/>
  <c r="BG992"/>
  <c r="BH992"/>
  <c r="AU948"/>
  <c r="AV948"/>
  <c r="AW948"/>
  <c r="AX948"/>
  <c r="AY948"/>
  <c r="AZ948"/>
  <c r="BA948"/>
  <c r="BB948"/>
  <c r="BC948"/>
  <c r="BD948"/>
  <c r="BE948"/>
  <c r="BF948"/>
  <c r="BG948"/>
  <c r="BH948"/>
  <c r="AU923"/>
  <c r="AV923"/>
  <c r="AW923"/>
  <c r="AX923"/>
  <c r="AY923"/>
  <c r="AZ923"/>
  <c r="BA923"/>
  <c r="BB923"/>
  <c r="BC923"/>
  <c r="BD923"/>
  <c r="BE923"/>
  <c r="BF923"/>
  <c r="BG923"/>
  <c r="BH923"/>
  <c r="AU960"/>
  <c r="AV960"/>
  <c r="AW960"/>
  <c r="AX960"/>
  <c r="AY960"/>
  <c r="AZ960"/>
  <c r="BA960"/>
  <c r="BB960"/>
  <c r="BC960"/>
  <c r="BD960"/>
  <c r="BE960"/>
  <c r="BF960"/>
  <c r="BG960"/>
  <c r="BH960"/>
  <c r="AU1146"/>
  <c r="AV1146"/>
  <c r="AW1146"/>
  <c r="AX1146"/>
  <c r="AY1146"/>
  <c r="AZ1146"/>
  <c r="BA1146"/>
  <c r="BB1146"/>
  <c r="BC1146"/>
  <c r="BD1146"/>
  <c r="BE1146"/>
  <c r="BF1146"/>
  <c r="BG1146"/>
  <c r="BH1146"/>
  <c r="AU1120"/>
  <c r="AV1120"/>
  <c r="AW1120"/>
  <c r="AX1120"/>
  <c r="AY1120"/>
  <c r="AZ1120"/>
  <c r="BA1120"/>
  <c r="BB1120"/>
  <c r="BC1120"/>
  <c r="BD1120"/>
  <c r="BE1120"/>
  <c r="BF1120"/>
  <c r="BG1120"/>
  <c r="BH1120"/>
  <c r="AU512"/>
  <c r="AV512"/>
  <c r="AW512"/>
  <c r="AX512"/>
  <c r="AY512"/>
  <c r="AZ512"/>
  <c r="BA512"/>
  <c r="BB512"/>
  <c r="BC512"/>
  <c r="BD512"/>
  <c r="BE512"/>
  <c r="BF512"/>
  <c r="BG512"/>
  <c r="BH512"/>
  <c r="AU724"/>
  <c r="AV724"/>
  <c r="AW724"/>
  <c r="AX724"/>
  <c r="AY724"/>
  <c r="AZ724"/>
  <c r="BA724"/>
  <c r="BB724"/>
  <c r="BC724"/>
  <c r="BD724"/>
  <c r="BE724"/>
  <c r="BF724"/>
  <c r="BG724"/>
  <c r="BH724"/>
  <c r="AU431"/>
  <c r="AV431"/>
  <c r="AW431"/>
  <c r="AX431"/>
  <c r="AY431"/>
  <c r="AZ431"/>
  <c r="BA431"/>
  <c r="BB431"/>
  <c r="BC431"/>
  <c r="BD431"/>
  <c r="BE431"/>
  <c r="BF431"/>
  <c r="BG431"/>
  <c r="BH431"/>
  <c r="AU875"/>
  <c r="AV875"/>
  <c r="AW875"/>
  <c r="AX875"/>
  <c r="AY875"/>
  <c r="AZ875"/>
  <c r="BA875"/>
  <c r="BB875"/>
  <c r="BC875"/>
  <c r="BD875"/>
  <c r="BE875"/>
  <c r="BF875"/>
  <c r="BG875"/>
  <c r="BH875"/>
  <c r="AU1106"/>
  <c r="AV1106"/>
  <c r="AW1106"/>
  <c r="AX1106"/>
  <c r="AY1106"/>
  <c r="AZ1106"/>
  <c r="BA1106"/>
  <c r="BB1106"/>
  <c r="BC1106"/>
  <c r="BD1106"/>
  <c r="BE1106"/>
  <c r="BF1106"/>
  <c r="BG1106"/>
  <c r="BH1106"/>
  <c r="AU441"/>
  <c r="AV441"/>
  <c r="AW441"/>
  <c r="AX441"/>
  <c r="AY441"/>
  <c r="AZ441"/>
  <c r="BA441"/>
  <c r="BB441"/>
  <c r="BC441"/>
  <c r="BD441"/>
  <c r="BE441"/>
  <c r="BF441"/>
  <c r="BG441"/>
  <c r="BH441"/>
  <c r="AU1163"/>
  <c r="AV1163"/>
  <c r="AW1163"/>
  <c r="AX1163"/>
  <c r="AY1163"/>
  <c r="AZ1163"/>
  <c r="BA1163"/>
  <c r="BB1163"/>
  <c r="BC1163"/>
  <c r="BD1163"/>
  <c r="BE1163"/>
  <c r="BF1163"/>
  <c r="BG1163"/>
  <c r="BH1163"/>
  <c r="AU1021"/>
  <c r="AV1021"/>
  <c r="AW1021"/>
  <c r="AX1021"/>
  <c r="AY1021"/>
  <c r="AZ1021"/>
  <c r="BA1021"/>
  <c r="BB1021"/>
  <c r="BC1021"/>
  <c r="BD1021"/>
  <c r="BE1021"/>
  <c r="BF1021"/>
  <c r="BG1021"/>
  <c r="BH1021"/>
  <c r="AU1071"/>
  <c r="AV1071"/>
  <c r="AW1071"/>
  <c r="AX1071"/>
  <c r="AY1071"/>
  <c r="AZ1071"/>
  <c r="BA1071"/>
  <c r="BB1071"/>
  <c r="BC1071"/>
  <c r="BD1071"/>
  <c r="BE1071"/>
  <c r="BF1071"/>
  <c r="BG1071"/>
  <c r="BH1071"/>
  <c r="AU727"/>
  <c r="AV727"/>
  <c r="AW727"/>
  <c r="AX727"/>
  <c r="AY727"/>
  <c r="AZ727"/>
  <c r="BA727"/>
  <c r="BB727"/>
  <c r="BC727"/>
  <c r="BD727"/>
  <c r="BE727"/>
  <c r="BF727"/>
  <c r="BG727"/>
  <c r="BH727"/>
  <c r="AU908"/>
  <c r="AV908"/>
  <c r="AW908"/>
  <c r="AX908"/>
  <c r="AY908"/>
  <c r="AZ908"/>
  <c r="BA908"/>
  <c r="BB908"/>
  <c r="BC908"/>
  <c r="BD908"/>
  <c r="BE908"/>
  <c r="BF908"/>
  <c r="BG908"/>
  <c r="BH908"/>
  <c r="AU1027"/>
  <c r="AV1027"/>
  <c r="AW1027"/>
  <c r="AX1027"/>
  <c r="AY1027"/>
  <c r="AZ1027"/>
  <c r="BA1027"/>
  <c r="BB1027"/>
  <c r="BC1027"/>
  <c r="BD1027"/>
  <c r="BE1027"/>
  <c r="BF1027"/>
  <c r="BG1027"/>
  <c r="BH1027"/>
  <c r="AU965"/>
  <c r="AV965"/>
  <c r="AW965"/>
  <c r="AX965"/>
  <c r="AY965"/>
  <c r="AZ965"/>
  <c r="BA965"/>
  <c r="BB965"/>
  <c r="BC965"/>
  <c r="BD965"/>
  <c r="BE965"/>
  <c r="BF965"/>
  <c r="BG965"/>
  <c r="BH965"/>
  <c r="AU143"/>
  <c r="AV143"/>
  <c r="AW143"/>
  <c r="AX143"/>
  <c r="AY143"/>
  <c r="AZ143"/>
  <c r="BA143"/>
  <c r="BB143"/>
  <c r="BC143"/>
  <c r="BD143"/>
  <c r="BE143"/>
  <c r="BF143"/>
  <c r="BG143"/>
  <c r="BH143"/>
  <c r="AU1205"/>
  <c r="AV1205"/>
  <c r="AW1205"/>
  <c r="AX1205"/>
  <c r="AY1205"/>
  <c r="AZ1205"/>
  <c r="BA1205"/>
  <c r="BB1205"/>
  <c r="BC1205"/>
  <c r="BD1205"/>
  <c r="BE1205"/>
  <c r="BF1205"/>
  <c r="BG1205"/>
  <c r="BH1205"/>
  <c r="AU1147"/>
  <c r="AV1147"/>
  <c r="AW1147"/>
  <c r="AX1147"/>
  <c r="AY1147"/>
  <c r="AZ1147"/>
  <c r="BA1147"/>
  <c r="BB1147"/>
  <c r="BC1147"/>
  <c r="BD1147"/>
  <c r="BE1147"/>
  <c r="BF1147"/>
  <c r="BG1147"/>
  <c r="BH1147"/>
  <c r="AU661"/>
  <c r="AV661"/>
  <c r="AW661"/>
  <c r="AX661"/>
  <c r="AY661"/>
  <c r="AZ661"/>
  <c r="BA661"/>
  <c r="BB661"/>
  <c r="BC661"/>
  <c r="BD661"/>
  <c r="BE661"/>
  <c r="BF661"/>
  <c r="BG661"/>
  <c r="BH661"/>
  <c r="AU1118"/>
  <c r="AV1118"/>
  <c r="AW1118"/>
  <c r="AX1118"/>
  <c r="AY1118"/>
  <c r="AZ1118"/>
  <c r="BA1118"/>
  <c r="BB1118"/>
  <c r="BC1118"/>
  <c r="BD1118"/>
  <c r="BE1118"/>
  <c r="BF1118"/>
  <c r="BG1118"/>
  <c r="BH1118"/>
  <c r="AU978"/>
  <c r="AV978"/>
  <c r="AW978"/>
  <c r="AX978"/>
  <c r="AY978"/>
  <c r="AZ978"/>
  <c r="BA978"/>
  <c r="BB978"/>
  <c r="BC978"/>
  <c r="BD978"/>
  <c r="BE978"/>
  <c r="BF978"/>
  <c r="BG978"/>
  <c r="BH978"/>
  <c r="AU170"/>
  <c r="AV170"/>
  <c r="AW170"/>
  <c r="AX170"/>
  <c r="AY170"/>
  <c r="AZ170"/>
  <c r="BA170"/>
  <c r="BB170"/>
  <c r="BC170"/>
  <c r="BD170"/>
  <c r="BE170"/>
  <c r="BF170"/>
  <c r="BG170"/>
  <c r="BH170"/>
  <c r="AU413"/>
  <c r="AV413"/>
  <c r="AW413"/>
  <c r="AX413"/>
  <c r="AY413"/>
  <c r="AZ413"/>
  <c r="BA413"/>
  <c r="BB413"/>
  <c r="BC413"/>
  <c r="BD413"/>
  <c r="BE413"/>
  <c r="BF413"/>
  <c r="BG413"/>
  <c r="BH413"/>
  <c r="AU1048"/>
  <c r="AV1048"/>
  <c r="AW1048"/>
  <c r="AX1048"/>
  <c r="AY1048"/>
  <c r="AZ1048"/>
  <c r="BA1048"/>
  <c r="BB1048"/>
  <c r="BC1048"/>
  <c r="BD1048"/>
  <c r="BE1048"/>
  <c r="BF1048"/>
  <c r="BG1048"/>
  <c r="BH1048"/>
  <c r="AU991"/>
  <c r="AV991"/>
  <c r="AW991"/>
  <c r="AX991"/>
  <c r="AY991"/>
  <c r="AZ991"/>
  <c r="BA991"/>
  <c r="BB991"/>
  <c r="BC991"/>
  <c r="BD991"/>
  <c r="BE991"/>
  <c r="BF991"/>
  <c r="BG991"/>
  <c r="BH991"/>
  <c r="AU75"/>
  <c r="AV75"/>
  <c r="AW75"/>
  <c r="AX75"/>
  <c r="AY75"/>
  <c r="AZ75"/>
  <c r="BA75"/>
  <c r="BB75"/>
  <c r="BC75"/>
  <c r="BD75"/>
  <c r="BE75"/>
  <c r="BF75"/>
  <c r="BG75"/>
  <c r="BH75"/>
  <c r="AU1105"/>
  <c r="AV1105"/>
  <c r="AW1105"/>
  <c r="AX1105"/>
  <c r="AY1105"/>
  <c r="AZ1105"/>
  <c r="BA1105"/>
  <c r="BB1105"/>
  <c r="BC1105"/>
  <c r="BD1105"/>
  <c r="BE1105"/>
  <c r="BF1105"/>
  <c r="BG1105"/>
  <c r="BH1105"/>
  <c r="AU1073"/>
  <c r="AV1073"/>
  <c r="AW1073"/>
  <c r="AX1073"/>
  <c r="AY1073"/>
  <c r="AZ1073"/>
  <c r="BA1073"/>
  <c r="BB1073"/>
  <c r="BC1073"/>
  <c r="BD1073"/>
  <c r="BE1073"/>
  <c r="BF1073"/>
  <c r="BG1073"/>
  <c r="BH1073"/>
  <c r="AU1023"/>
  <c r="AV1023"/>
  <c r="AW1023"/>
  <c r="AX1023"/>
  <c r="AY1023"/>
  <c r="AZ1023"/>
  <c r="BA1023"/>
  <c r="BB1023"/>
  <c r="BC1023"/>
  <c r="BD1023"/>
  <c r="BE1023"/>
  <c r="BF1023"/>
  <c r="BG1023"/>
  <c r="BH1023"/>
  <c r="AU1165"/>
  <c r="AV1165"/>
  <c r="AW1165"/>
  <c r="AX1165"/>
  <c r="AY1165"/>
  <c r="AZ1165"/>
  <c r="BA1165"/>
  <c r="BB1165"/>
  <c r="BC1165"/>
  <c r="BD1165"/>
  <c r="BE1165"/>
  <c r="BF1165"/>
  <c r="BG1165"/>
  <c r="BH1165"/>
  <c r="AU1039"/>
  <c r="AV1039"/>
  <c r="AW1039"/>
  <c r="AX1039"/>
  <c r="AY1039"/>
  <c r="AZ1039"/>
  <c r="BA1039"/>
  <c r="BB1039"/>
  <c r="BC1039"/>
  <c r="BD1039"/>
  <c r="BE1039"/>
  <c r="BF1039"/>
  <c r="BG1039"/>
  <c r="BH1039"/>
  <c r="AU899"/>
  <c r="AV899"/>
  <c r="AW899"/>
  <c r="AX899"/>
  <c r="AY899"/>
  <c r="AZ899"/>
  <c r="BA899"/>
  <c r="BB899"/>
  <c r="BC899"/>
  <c r="BD899"/>
  <c r="BE899"/>
  <c r="BF899"/>
  <c r="BG899"/>
  <c r="BH899"/>
  <c r="AU79"/>
  <c r="AV79"/>
  <c r="AW79"/>
  <c r="AX79"/>
  <c r="AY79"/>
  <c r="AZ79"/>
  <c r="BA79"/>
  <c r="BB79"/>
  <c r="BC79"/>
  <c r="BD79"/>
  <c r="BE79"/>
  <c r="BF79"/>
  <c r="BG79"/>
  <c r="BH79"/>
  <c r="AU752"/>
  <c r="AV752"/>
  <c r="AW752"/>
  <c r="AX752"/>
  <c r="AY752"/>
  <c r="AZ752"/>
  <c r="BA752"/>
  <c r="BB752"/>
  <c r="BC752"/>
  <c r="BD752"/>
  <c r="BE752"/>
  <c r="BF752"/>
  <c r="BG752"/>
  <c r="BH752"/>
  <c r="AU650"/>
  <c r="AV650"/>
  <c r="AW650"/>
  <c r="AX650"/>
  <c r="AY650"/>
  <c r="AZ650"/>
  <c r="BA650"/>
  <c r="BB650"/>
  <c r="BC650"/>
  <c r="BD650"/>
  <c r="BE650"/>
  <c r="BF650"/>
  <c r="BG650"/>
  <c r="BH650"/>
  <c r="AU949"/>
  <c r="AV949"/>
  <c r="AW949"/>
  <c r="AX949"/>
  <c r="AY949"/>
  <c r="AZ949"/>
  <c r="BA949"/>
  <c r="BB949"/>
  <c r="BC949"/>
  <c r="BD949"/>
  <c r="BE949"/>
  <c r="BF949"/>
  <c r="BG949"/>
  <c r="BH949"/>
  <c r="AU569"/>
  <c r="AV569"/>
  <c r="AW569"/>
  <c r="AX569"/>
  <c r="AY569"/>
  <c r="AZ569"/>
  <c r="BA569"/>
  <c r="BB569"/>
  <c r="BC569"/>
  <c r="BD569"/>
  <c r="BE569"/>
  <c r="BF569"/>
  <c r="BG569"/>
  <c r="BH569"/>
  <c r="AU369"/>
  <c r="AV369"/>
  <c r="AW369"/>
  <c r="AX369"/>
  <c r="AY369"/>
  <c r="AZ369"/>
  <c r="BA369"/>
  <c r="BB369"/>
  <c r="BC369"/>
  <c r="BD369"/>
  <c r="BE369"/>
  <c r="BF369"/>
  <c r="BG369"/>
  <c r="BH369"/>
  <c r="AU1010"/>
  <c r="AV1010"/>
  <c r="AW1010"/>
  <c r="AX1010"/>
  <c r="AY1010"/>
  <c r="AZ1010"/>
  <c r="BA1010"/>
  <c r="BB1010"/>
  <c r="BC1010"/>
  <c r="BD1010"/>
  <c r="BE1010"/>
  <c r="BF1010"/>
  <c r="BG1010"/>
  <c r="BH1010"/>
  <c r="AU944"/>
  <c r="AV944"/>
  <c r="AW944"/>
  <c r="AX944"/>
  <c r="AY944"/>
  <c r="AZ944"/>
  <c r="BA944"/>
  <c r="BB944"/>
  <c r="BC944"/>
  <c r="BD944"/>
  <c r="BE944"/>
  <c r="BF944"/>
  <c r="BG944"/>
  <c r="BH944"/>
  <c r="AU975"/>
  <c r="AV975"/>
  <c r="AW975"/>
  <c r="AX975"/>
  <c r="AY975"/>
  <c r="AZ975"/>
  <c r="BA975"/>
  <c r="BB975"/>
  <c r="BC975"/>
  <c r="BD975"/>
  <c r="BE975"/>
  <c r="BF975"/>
  <c r="BG975"/>
  <c r="BH975"/>
  <c r="AU956"/>
  <c r="AV956"/>
  <c r="AW956"/>
  <c r="AX956"/>
  <c r="AY956"/>
  <c r="AZ956"/>
  <c r="BA956"/>
  <c r="BB956"/>
  <c r="BC956"/>
  <c r="BD956"/>
  <c r="BE956"/>
  <c r="BF956"/>
  <c r="BG956"/>
  <c r="BH956"/>
  <c r="AU675"/>
  <c r="AV675"/>
  <c r="AW675"/>
  <c r="AX675"/>
  <c r="AY675"/>
  <c r="AZ675"/>
  <c r="BA675"/>
  <c r="BB675"/>
  <c r="BC675"/>
  <c r="BD675"/>
  <c r="BE675"/>
  <c r="BF675"/>
  <c r="BG675"/>
  <c r="BH675"/>
  <c r="AU1203"/>
  <c r="AV1203"/>
  <c r="AW1203"/>
  <c r="AX1203"/>
  <c r="AY1203"/>
  <c r="AZ1203"/>
  <c r="BA1203"/>
  <c r="BB1203"/>
  <c r="BC1203"/>
  <c r="BD1203"/>
  <c r="BE1203"/>
  <c r="BF1203"/>
  <c r="BG1203"/>
  <c r="BH1203"/>
  <c r="AU109"/>
  <c r="AV109"/>
  <c r="AW109"/>
  <c r="AX109"/>
  <c r="AY109"/>
  <c r="AZ109"/>
  <c r="BA109"/>
  <c r="BB109"/>
  <c r="BC109"/>
  <c r="BD109"/>
  <c r="BE109"/>
  <c r="BF109"/>
  <c r="BG109"/>
  <c r="BH109"/>
  <c r="AU1108"/>
  <c r="AV1108"/>
  <c r="AW1108"/>
  <c r="AX1108"/>
  <c r="AY1108"/>
  <c r="AZ1108"/>
  <c r="BA1108"/>
  <c r="BB1108"/>
  <c r="BC1108"/>
  <c r="BD1108"/>
  <c r="BE1108"/>
  <c r="BF1108"/>
  <c r="BG1108"/>
  <c r="BH1108"/>
  <c r="AU1096"/>
  <c r="AV1096"/>
  <c r="AW1096"/>
  <c r="AX1096"/>
  <c r="AY1096"/>
  <c r="AZ1096"/>
  <c r="BA1096"/>
  <c r="BB1096"/>
  <c r="BC1096"/>
  <c r="BD1096"/>
  <c r="BE1096"/>
  <c r="BF1096"/>
  <c r="BG1096"/>
  <c r="BH1096"/>
  <c r="AU1102"/>
  <c r="AV1102"/>
  <c r="AW1102"/>
  <c r="AX1102"/>
  <c r="AY1102"/>
  <c r="AZ1102"/>
  <c r="BA1102"/>
  <c r="BB1102"/>
  <c r="BC1102"/>
  <c r="BD1102"/>
  <c r="BE1102"/>
  <c r="BF1102"/>
  <c r="BG1102"/>
  <c r="BH1102"/>
  <c r="AU549"/>
  <c r="AV549"/>
  <c r="AW549"/>
  <c r="AX549"/>
  <c r="AY549"/>
  <c r="AZ549"/>
  <c r="BA549"/>
  <c r="BB549"/>
  <c r="BC549"/>
  <c r="BD549"/>
  <c r="BE549"/>
  <c r="BF549"/>
  <c r="BG549"/>
  <c r="BH549"/>
  <c r="AU1000"/>
  <c r="AV1000"/>
  <c r="AW1000"/>
  <c r="AX1000"/>
  <c r="AY1000"/>
  <c r="AZ1000"/>
  <c r="BA1000"/>
  <c r="BB1000"/>
  <c r="BC1000"/>
  <c r="BD1000"/>
  <c r="BE1000"/>
  <c r="BF1000"/>
  <c r="BG1000"/>
  <c r="BH1000"/>
  <c r="AU1034"/>
  <c r="AV1034"/>
  <c r="AW1034"/>
  <c r="AX1034"/>
  <c r="AY1034"/>
  <c r="AZ1034"/>
  <c r="BA1034"/>
  <c r="BB1034"/>
  <c r="BC1034"/>
  <c r="BD1034"/>
  <c r="BE1034"/>
  <c r="BF1034"/>
  <c r="BG1034"/>
  <c r="BH1034"/>
  <c r="AU702"/>
  <c r="AV702"/>
  <c r="AW702"/>
  <c r="AX702"/>
  <c r="AY702"/>
  <c r="AZ702"/>
  <c r="BA702"/>
  <c r="BB702"/>
  <c r="BC702"/>
  <c r="BD702"/>
  <c r="BE702"/>
  <c r="BF702"/>
  <c r="BG702"/>
  <c r="BH702"/>
  <c r="AU527"/>
  <c r="AV527"/>
  <c r="AW527"/>
  <c r="AX527"/>
  <c r="AY527"/>
  <c r="AZ527"/>
  <c r="BA527"/>
  <c r="BB527"/>
  <c r="BC527"/>
  <c r="BD527"/>
  <c r="BE527"/>
  <c r="BF527"/>
  <c r="BG527"/>
  <c r="BH527"/>
  <c r="AU1060"/>
  <c r="AV1060"/>
  <c r="AW1060"/>
  <c r="AX1060"/>
  <c r="AY1060"/>
  <c r="AZ1060"/>
  <c r="BA1060"/>
  <c r="BB1060"/>
  <c r="BC1060"/>
  <c r="BD1060"/>
  <c r="BE1060"/>
  <c r="BF1060"/>
  <c r="BG1060"/>
  <c r="BH1060"/>
  <c r="AU924"/>
  <c r="AV924"/>
  <c r="AW924"/>
  <c r="AX924"/>
  <c r="AY924"/>
  <c r="AZ924"/>
  <c r="BA924"/>
  <c r="BB924"/>
  <c r="BC924"/>
  <c r="BD924"/>
  <c r="BE924"/>
  <c r="BF924"/>
  <c r="BG924"/>
  <c r="BH924"/>
  <c r="AU1174"/>
  <c r="AV1174"/>
  <c r="AW1174"/>
  <c r="AX1174"/>
  <c r="AY1174"/>
  <c r="AZ1174"/>
  <c r="BA1174"/>
  <c r="BB1174"/>
  <c r="BC1174"/>
  <c r="BD1174"/>
  <c r="BE1174"/>
  <c r="BF1174"/>
  <c r="BG1174"/>
  <c r="BH1174"/>
  <c r="AU1016"/>
  <c r="AV1016"/>
  <c r="AW1016"/>
  <c r="AX1016"/>
  <c r="AY1016"/>
  <c r="AZ1016"/>
  <c r="BA1016"/>
  <c r="BB1016"/>
  <c r="BC1016"/>
  <c r="BD1016"/>
  <c r="BE1016"/>
  <c r="BF1016"/>
  <c r="BG1016"/>
  <c r="BH1016"/>
  <c r="AU645"/>
  <c r="AV645"/>
  <c r="AW645"/>
  <c r="AX645"/>
  <c r="AY645"/>
  <c r="AZ645"/>
  <c r="BA645"/>
  <c r="BB645"/>
  <c r="BC645"/>
  <c r="BD645"/>
  <c r="BE645"/>
  <c r="BF645"/>
  <c r="BG645"/>
  <c r="BH645"/>
  <c r="AU1013"/>
  <c r="AV1013"/>
  <c r="AW1013"/>
  <c r="AX1013"/>
  <c r="AY1013"/>
  <c r="AZ1013"/>
  <c r="BA1013"/>
  <c r="BB1013"/>
  <c r="BC1013"/>
  <c r="BD1013"/>
  <c r="BE1013"/>
  <c r="BF1013"/>
  <c r="BG1013"/>
  <c r="BH1013"/>
  <c r="AU822"/>
  <c r="AV822"/>
  <c r="AW822"/>
  <c r="AX822"/>
  <c r="AY822"/>
  <c r="AZ822"/>
  <c r="BA822"/>
  <c r="BB822"/>
  <c r="BC822"/>
  <c r="BD822"/>
  <c r="BE822"/>
  <c r="BF822"/>
  <c r="BG822"/>
  <c r="BH822"/>
  <c r="AU373"/>
  <c r="AV373"/>
  <c r="AW373"/>
  <c r="AX373"/>
  <c r="AY373"/>
  <c r="AZ373"/>
  <c r="BA373"/>
  <c r="BB373"/>
  <c r="BC373"/>
  <c r="BD373"/>
  <c r="BE373"/>
  <c r="BF373"/>
  <c r="BG373"/>
  <c r="BH373"/>
  <c r="AU1095"/>
  <c r="AV1095"/>
  <c r="AW1095"/>
  <c r="AX1095"/>
  <c r="AY1095"/>
  <c r="AZ1095"/>
  <c r="BA1095"/>
  <c r="BB1095"/>
  <c r="BC1095"/>
  <c r="BD1095"/>
  <c r="BE1095"/>
  <c r="BF1095"/>
  <c r="BG1095"/>
  <c r="BH1095"/>
  <c r="AU703"/>
  <c r="AV703"/>
  <c r="AW703"/>
  <c r="AX703"/>
  <c r="AY703"/>
  <c r="AZ703"/>
  <c r="BA703"/>
  <c r="BB703"/>
  <c r="BC703"/>
  <c r="BD703"/>
  <c r="BE703"/>
  <c r="BF703"/>
  <c r="BG703"/>
  <c r="BH703"/>
  <c r="AU1094"/>
  <c r="AV1094"/>
  <c r="AW1094"/>
  <c r="AX1094"/>
  <c r="AY1094"/>
  <c r="AZ1094"/>
  <c r="BA1094"/>
  <c r="BB1094"/>
  <c r="BC1094"/>
  <c r="BD1094"/>
  <c r="BE1094"/>
  <c r="BF1094"/>
  <c r="BG1094"/>
  <c r="BH1094"/>
  <c r="AU955"/>
  <c r="AV955"/>
  <c r="AW955"/>
  <c r="AX955"/>
  <c r="AY955"/>
  <c r="AZ955"/>
  <c r="BA955"/>
  <c r="BB955"/>
  <c r="BC955"/>
  <c r="BD955"/>
  <c r="BE955"/>
  <c r="BF955"/>
  <c r="BG955"/>
  <c r="BH955"/>
  <c r="AU750"/>
  <c r="AV750"/>
  <c r="AW750"/>
  <c r="AX750"/>
  <c r="AY750"/>
  <c r="AZ750"/>
  <c r="BA750"/>
  <c r="BB750"/>
  <c r="BC750"/>
  <c r="BD750"/>
  <c r="BE750"/>
  <c r="BF750"/>
  <c r="BG750"/>
  <c r="BH750"/>
  <c r="AU1061"/>
  <c r="AV1061"/>
  <c r="AW1061"/>
  <c r="AX1061"/>
  <c r="AY1061"/>
  <c r="AZ1061"/>
  <c r="BA1061"/>
  <c r="BB1061"/>
  <c r="BC1061"/>
  <c r="BD1061"/>
  <c r="BE1061"/>
  <c r="BF1061"/>
  <c r="BG1061"/>
  <c r="BH1061"/>
  <c r="AU1152"/>
  <c r="AV1152"/>
  <c r="AW1152"/>
  <c r="AX1152"/>
  <c r="AY1152"/>
  <c r="AZ1152"/>
  <c r="BA1152"/>
  <c r="BB1152"/>
  <c r="BC1152"/>
  <c r="BD1152"/>
  <c r="BE1152"/>
  <c r="BF1152"/>
  <c r="BG1152"/>
  <c r="BH1152"/>
  <c r="AU711"/>
  <c r="AV711"/>
  <c r="AW711"/>
  <c r="AX711"/>
  <c r="AY711"/>
  <c r="AZ711"/>
  <c r="BA711"/>
  <c r="BB711"/>
  <c r="BC711"/>
  <c r="BD711"/>
  <c r="BE711"/>
  <c r="BF711"/>
  <c r="BG711"/>
  <c r="BH711"/>
  <c r="AU807"/>
  <c r="AV807"/>
  <c r="AW807"/>
  <c r="AX807"/>
  <c r="AY807"/>
  <c r="AZ807"/>
  <c r="BA807"/>
  <c r="BB807"/>
  <c r="BC807"/>
  <c r="BD807"/>
  <c r="BE807"/>
  <c r="BF807"/>
  <c r="BG807"/>
  <c r="BH807"/>
  <c r="AU1017"/>
  <c r="AV1017"/>
  <c r="AW1017"/>
  <c r="AX1017"/>
  <c r="AY1017"/>
  <c r="AZ1017"/>
  <c r="BA1017"/>
  <c r="BB1017"/>
  <c r="BC1017"/>
  <c r="BD1017"/>
  <c r="BE1017"/>
  <c r="BF1017"/>
  <c r="BG1017"/>
  <c r="BH1017"/>
  <c r="AU999"/>
  <c r="AV999"/>
  <c r="AW999"/>
  <c r="AX999"/>
  <c r="AY999"/>
  <c r="AZ999"/>
  <c r="BA999"/>
  <c r="BB999"/>
  <c r="BC999"/>
  <c r="BD999"/>
  <c r="BE999"/>
  <c r="BF999"/>
  <c r="BG999"/>
  <c r="BH999"/>
  <c r="AU306"/>
  <c r="AV306"/>
  <c r="AW306"/>
  <c r="AX306"/>
  <c r="AY306"/>
  <c r="AZ306"/>
  <c r="BA306"/>
  <c r="BB306"/>
  <c r="BC306"/>
  <c r="BD306"/>
  <c r="BE306"/>
  <c r="BF306"/>
  <c r="BG306"/>
  <c r="BH306"/>
  <c r="AU770"/>
  <c r="AV770"/>
  <c r="AW770"/>
  <c r="AX770"/>
  <c r="AY770"/>
  <c r="AZ770"/>
  <c r="BA770"/>
  <c r="BB770"/>
  <c r="BC770"/>
  <c r="BD770"/>
  <c r="BE770"/>
  <c r="BF770"/>
  <c r="BG770"/>
  <c r="BH770"/>
  <c r="AU1092"/>
  <c r="AV1092"/>
  <c r="AW1092"/>
  <c r="AX1092"/>
  <c r="AY1092"/>
  <c r="AZ1092"/>
  <c r="BA1092"/>
  <c r="BB1092"/>
  <c r="BC1092"/>
  <c r="BD1092"/>
  <c r="BE1092"/>
  <c r="BF1092"/>
  <c r="BG1092"/>
  <c r="BH1092"/>
  <c r="AU1097"/>
  <c r="AV1097"/>
  <c r="AW1097"/>
  <c r="AX1097"/>
  <c r="AY1097"/>
  <c r="AZ1097"/>
  <c r="BA1097"/>
  <c r="BB1097"/>
  <c r="BC1097"/>
  <c r="BD1097"/>
  <c r="BE1097"/>
  <c r="BF1097"/>
  <c r="BG1097"/>
  <c r="BH1097"/>
  <c r="AU950"/>
  <c r="AV950"/>
  <c r="AW950"/>
  <c r="AX950"/>
  <c r="AY950"/>
  <c r="AZ950"/>
  <c r="BA950"/>
  <c r="BB950"/>
  <c r="BC950"/>
  <c r="BD950"/>
  <c r="BE950"/>
  <c r="BF950"/>
  <c r="BG950"/>
  <c r="BH950"/>
  <c r="AU346"/>
  <c r="AV346"/>
  <c r="AW346"/>
  <c r="AX346"/>
  <c r="AY346"/>
  <c r="AZ346"/>
  <c r="BA346"/>
  <c r="BB346"/>
  <c r="BC346"/>
  <c r="BD346"/>
  <c r="BE346"/>
  <c r="BF346"/>
  <c r="BG346"/>
  <c r="BH346"/>
  <c r="AU1140"/>
  <c r="AV1140"/>
  <c r="AW1140"/>
  <c r="AX1140"/>
  <c r="AY1140"/>
  <c r="AZ1140"/>
  <c r="BA1140"/>
  <c r="BB1140"/>
  <c r="BC1140"/>
  <c r="BD1140"/>
  <c r="BE1140"/>
  <c r="BF1140"/>
  <c r="BG1140"/>
  <c r="BH1140"/>
  <c r="AU910"/>
  <c r="AV910"/>
  <c r="AW910"/>
  <c r="AX910"/>
  <c r="AY910"/>
  <c r="AZ910"/>
  <c r="BA910"/>
  <c r="BB910"/>
  <c r="BC910"/>
  <c r="BD910"/>
  <c r="BE910"/>
  <c r="BF910"/>
  <c r="BG910"/>
  <c r="BH910"/>
  <c r="AU1011"/>
  <c r="AV1011"/>
  <c r="AW1011"/>
  <c r="AX1011"/>
  <c r="AY1011"/>
  <c r="AZ1011"/>
  <c r="BA1011"/>
  <c r="BB1011"/>
  <c r="BC1011"/>
  <c r="BD1011"/>
  <c r="BE1011"/>
  <c r="BF1011"/>
  <c r="BG1011"/>
  <c r="BH1011"/>
  <c r="AU1008"/>
  <c r="AV1008"/>
  <c r="AW1008"/>
  <c r="AX1008"/>
  <c r="AY1008"/>
  <c r="AZ1008"/>
  <c r="BA1008"/>
  <c r="BB1008"/>
  <c r="BC1008"/>
  <c r="BD1008"/>
  <c r="BE1008"/>
  <c r="BF1008"/>
  <c r="BG1008"/>
  <c r="BH1008"/>
  <c r="AU1098"/>
  <c r="AV1098"/>
  <c r="AW1098"/>
  <c r="AX1098"/>
  <c r="AY1098"/>
  <c r="AZ1098"/>
  <c r="BA1098"/>
  <c r="BB1098"/>
  <c r="BC1098"/>
  <c r="BD1098"/>
  <c r="BE1098"/>
  <c r="BF1098"/>
  <c r="BG1098"/>
  <c r="BH1098"/>
  <c r="AU285"/>
  <c r="AV285"/>
  <c r="AW285"/>
  <c r="AX285"/>
  <c r="AY285"/>
  <c r="AZ285"/>
  <c r="BA285"/>
  <c r="BB285"/>
  <c r="BC285"/>
  <c r="BD285"/>
  <c r="BE285"/>
  <c r="BF285"/>
  <c r="BG285"/>
  <c r="BH285"/>
  <c r="AU1014"/>
  <c r="AV1014"/>
  <c r="AW1014"/>
  <c r="AX1014"/>
  <c r="AY1014"/>
  <c r="AZ1014"/>
  <c r="BA1014"/>
  <c r="BB1014"/>
  <c r="BC1014"/>
  <c r="BD1014"/>
  <c r="BE1014"/>
  <c r="BF1014"/>
  <c r="BG1014"/>
  <c r="BH1014"/>
  <c r="AU943"/>
  <c r="AV943"/>
  <c r="AW943"/>
  <c r="AX943"/>
  <c r="AY943"/>
  <c r="AZ943"/>
  <c r="BA943"/>
  <c r="BB943"/>
  <c r="BC943"/>
  <c r="BD943"/>
  <c r="BE943"/>
  <c r="BF943"/>
  <c r="BG943"/>
  <c r="BH943"/>
  <c r="AU646"/>
  <c r="AV646"/>
  <c r="AW646"/>
  <c r="AX646"/>
  <c r="AY646"/>
  <c r="AZ646"/>
  <c r="BA646"/>
  <c r="BB646"/>
  <c r="BC646"/>
  <c r="BD646"/>
  <c r="BE646"/>
  <c r="BF646"/>
  <c r="BG646"/>
  <c r="BH646"/>
  <c r="AU508"/>
  <c r="AV508"/>
  <c r="AW508"/>
  <c r="AX508"/>
  <c r="AY508"/>
  <c r="AZ508"/>
  <c r="BA508"/>
  <c r="BB508"/>
  <c r="BC508"/>
  <c r="BD508"/>
  <c r="BE508"/>
  <c r="BF508"/>
  <c r="BG508"/>
  <c r="BH508"/>
  <c r="AU1087"/>
  <c r="AV1087"/>
  <c r="AW1087"/>
  <c r="AX1087"/>
  <c r="AY1087"/>
  <c r="AZ1087"/>
  <c r="BA1087"/>
  <c r="BB1087"/>
  <c r="BC1087"/>
  <c r="BD1087"/>
  <c r="BE1087"/>
  <c r="BF1087"/>
  <c r="BG1087"/>
  <c r="BH1087"/>
  <c r="AU649"/>
  <c r="AV649"/>
  <c r="AW649"/>
  <c r="AX649"/>
  <c r="AY649"/>
  <c r="AZ649"/>
  <c r="BA649"/>
  <c r="BB649"/>
  <c r="BC649"/>
  <c r="BD649"/>
  <c r="BE649"/>
  <c r="BF649"/>
  <c r="BG649"/>
  <c r="BH649"/>
  <c r="AU466"/>
  <c r="AV466"/>
  <c r="AW466"/>
  <c r="AX466"/>
  <c r="AY466"/>
  <c r="AZ466"/>
  <c r="BA466"/>
  <c r="BB466"/>
  <c r="BC466"/>
  <c r="BD466"/>
  <c r="BE466"/>
  <c r="BF466"/>
  <c r="BG466"/>
  <c r="BH466"/>
  <c r="AU957"/>
  <c r="AV957"/>
  <c r="AW957"/>
  <c r="AX957"/>
  <c r="AY957"/>
  <c r="AZ957"/>
  <c r="BA957"/>
  <c r="BB957"/>
  <c r="BC957"/>
  <c r="BD957"/>
  <c r="BE957"/>
  <c r="BF957"/>
  <c r="BG957"/>
  <c r="BH957"/>
  <c r="AU1018"/>
  <c r="AV1018"/>
  <c r="AW1018"/>
  <c r="AX1018"/>
  <c r="AY1018"/>
  <c r="AZ1018"/>
  <c r="BA1018"/>
  <c r="BB1018"/>
  <c r="BC1018"/>
  <c r="BD1018"/>
  <c r="BE1018"/>
  <c r="BF1018"/>
  <c r="BG1018"/>
  <c r="BH1018"/>
  <c r="AU1001"/>
  <c r="AV1001"/>
  <c r="AW1001"/>
  <c r="AX1001"/>
  <c r="AY1001"/>
  <c r="AZ1001"/>
  <c r="BA1001"/>
  <c r="BB1001"/>
  <c r="BC1001"/>
  <c r="BD1001"/>
  <c r="BE1001"/>
  <c r="BF1001"/>
  <c r="BG1001"/>
  <c r="BH1001"/>
  <c r="AU740"/>
  <c r="AV740"/>
  <c r="AW740"/>
  <c r="AX740"/>
  <c r="AY740"/>
  <c r="AZ740"/>
  <c r="BA740"/>
  <c r="BB740"/>
  <c r="BC740"/>
  <c r="BD740"/>
  <c r="BE740"/>
  <c r="BF740"/>
  <c r="BG740"/>
  <c r="BH740"/>
  <c r="AU283"/>
  <c r="AV283"/>
  <c r="AW283"/>
  <c r="AX283"/>
  <c r="AY283"/>
  <c r="AZ283"/>
  <c r="BA283"/>
  <c r="BB283"/>
  <c r="BC283"/>
  <c r="BD283"/>
  <c r="BE283"/>
  <c r="BF283"/>
  <c r="BG283"/>
  <c r="BH283"/>
  <c r="AU521"/>
  <c r="AV521"/>
  <c r="AW521"/>
  <c r="AX521"/>
  <c r="AY521"/>
  <c r="AZ521"/>
  <c r="BA521"/>
  <c r="BB521"/>
  <c r="BC521"/>
  <c r="BD521"/>
  <c r="BE521"/>
  <c r="BF521"/>
  <c r="BG521"/>
  <c r="BH521"/>
  <c r="AU938"/>
  <c r="AV938"/>
  <c r="AW938"/>
  <c r="AX938"/>
  <c r="AY938"/>
  <c r="AZ938"/>
  <c r="BA938"/>
  <c r="BB938"/>
  <c r="BC938"/>
  <c r="BD938"/>
  <c r="BE938"/>
  <c r="BF938"/>
  <c r="BG938"/>
  <c r="BH938"/>
  <c r="AU968"/>
  <c r="AV968"/>
  <c r="AW968"/>
  <c r="AX968"/>
  <c r="AY968"/>
  <c r="AZ968"/>
  <c r="BA968"/>
  <c r="BB968"/>
  <c r="BC968"/>
  <c r="BD968"/>
  <c r="BE968"/>
  <c r="BF968"/>
  <c r="BG968"/>
  <c r="BH968"/>
  <c r="AU102"/>
  <c r="AV102"/>
  <c r="AW102"/>
  <c r="AX102"/>
  <c r="AY102"/>
  <c r="AZ102"/>
  <c r="BA102"/>
  <c r="BB102"/>
  <c r="BC102"/>
  <c r="BD102"/>
  <c r="BE102"/>
  <c r="BF102"/>
  <c r="BG102"/>
  <c r="BH102"/>
  <c r="AU1145"/>
  <c r="AV1145"/>
  <c r="AW1145"/>
  <c r="AX1145"/>
  <c r="AY1145"/>
  <c r="AZ1145"/>
  <c r="BA1145"/>
  <c r="BB1145"/>
  <c r="BC1145"/>
  <c r="BD1145"/>
  <c r="BE1145"/>
  <c r="BF1145"/>
  <c r="BG1145"/>
  <c r="BH1145"/>
  <c r="AU331"/>
  <c r="AV331"/>
  <c r="AW331"/>
  <c r="AX331"/>
  <c r="AY331"/>
  <c r="AZ331"/>
  <c r="BA331"/>
  <c r="BB331"/>
  <c r="BC331"/>
  <c r="BD331"/>
  <c r="BE331"/>
  <c r="BF331"/>
  <c r="BG331"/>
  <c r="BH331"/>
  <c r="AU909"/>
  <c r="AV909"/>
  <c r="AW909"/>
  <c r="AX909"/>
  <c r="AY909"/>
  <c r="AZ909"/>
  <c r="BA909"/>
  <c r="BB909"/>
  <c r="BC909"/>
  <c r="BD909"/>
  <c r="BE909"/>
  <c r="BF909"/>
  <c r="BG909"/>
  <c r="BH909"/>
  <c r="AU1199"/>
  <c r="AV1199"/>
  <c r="AW1199"/>
  <c r="AX1199"/>
  <c r="AY1199"/>
  <c r="AZ1199"/>
  <c r="BA1199"/>
  <c r="BB1199"/>
  <c r="BC1199"/>
  <c r="BD1199"/>
  <c r="BE1199"/>
  <c r="BF1199"/>
  <c r="BG1199"/>
  <c r="BH1199"/>
  <c r="AU669"/>
  <c r="AV669"/>
  <c r="AW669"/>
  <c r="AX669"/>
  <c r="AY669"/>
  <c r="AZ669"/>
  <c r="BA669"/>
  <c r="BB669"/>
  <c r="BC669"/>
  <c r="BD669"/>
  <c r="BE669"/>
  <c r="BF669"/>
  <c r="BG669"/>
  <c r="BH669"/>
  <c r="AU982"/>
  <c r="AV982"/>
  <c r="AW982"/>
  <c r="AX982"/>
  <c r="AY982"/>
  <c r="AZ982"/>
  <c r="BA982"/>
  <c r="BB982"/>
  <c r="BC982"/>
  <c r="BD982"/>
  <c r="BE982"/>
  <c r="BF982"/>
  <c r="BG982"/>
  <c r="BH982"/>
  <c r="AU490"/>
  <c r="AV490"/>
  <c r="AW490"/>
  <c r="AX490"/>
  <c r="AY490"/>
  <c r="AZ490"/>
  <c r="BA490"/>
  <c r="BB490"/>
  <c r="BC490"/>
  <c r="BD490"/>
  <c r="BE490"/>
  <c r="BF490"/>
  <c r="BG490"/>
  <c r="BH490"/>
  <c r="AU353"/>
  <c r="AV353"/>
  <c r="AW353"/>
  <c r="AX353"/>
  <c r="AY353"/>
  <c r="AZ353"/>
  <c r="BA353"/>
  <c r="BB353"/>
  <c r="BC353"/>
  <c r="BD353"/>
  <c r="BE353"/>
  <c r="BF353"/>
  <c r="BG353"/>
  <c r="BH353"/>
  <c r="AU1175"/>
  <c r="AV1175"/>
  <c r="AW1175"/>
  <c r="AX1175"/>
  <c r="AY1175"/>
  <c r="AZ1175"/>
  <c r="BA1175"/>
  <c r="BB1175"/>
  <c r="BC1175"/>
  <c r="BD1175"/>
  <c r="BE1175"/>
  <c r="BF1175"/>
  <c r="BG1175"/>
  <c r="BH1175"/>
  <c r="AU497"/>
  <c r="AV497"/>
  <c r="AW497"/>
  <c r="AX497"/>
  <c r="AY497"/>
  <c r="AZ497"/>
  <c r="BA497"/>
  <c r="BB497"/>
  <c r="BC497"/>
  <c r="BD497"/>
  <c r="BE497"/>
  <c r="BF497"/>
  <c r="BG497"/>
  <c r="BH497"/>
  <c r="AU667"/>
  <c r="AV667"/>
  <c r="AW667"/>
  <c r="AX667"/>
  <c r="AY667"/>
  <c r="AZ667"/>
  <c r="BA667"/>
  <c r="BB667"/>
  <c r="BC667"/>
  <c r="BD667"/>
  <c r="BE667"/>
  <c r="BF667"/>
  <c r="BG667"/>
  <c r="BH667"/>
  <c r="AU681"/>
  <c r="AV681"/>
  <c r="AW681"/>
  <c r="AX681"/>
  <c r="AY681"/>
  <c r="AZ681"/>
  <c r="BA681"/>
  <c r="BB681"/>
  <c r="BC681"/>
  <c r="BD681"/>
  <c r="BE681"/>
  <c r="BF681"/>
  <c r="BG681"/>
  <c r="BH681"/>
  <c r="AU844"/>
  <c r="AV844"/>
  <c r="AW844"/>
  <c r="AX844"/>
  <c r="AY844"/>
  <c r="AZ844"/>
  <c r="BA844"/>
  <c r="BB844"/>
  <c r="BC844"/>
  <c r="BD844"/>
  <c r="BE844"/>
  <c r="BF844"/>
  <c r="BG844"/>
  <c r="BH844"/>
  <c r="AU485"/>
  <c r="AV485"/>
  <c r="AW485"/>
  <c r="AX485"/>
  <c r="AY485"/>
  <c r="AZ485"/>
  <c r="BA485"/>
  <c r="BB485"/>
  <c r="BC485"/>
  <c r="BD485"/>
  <c r="BE485"/>
  <c r="BF485"/>
  <c r="BG485"/>
  <c r="BH485"/>
  <c r="AU481"/>
  <c r="AV481"/>
  <c r="AW481"/>
  <c r="AX481"/>
  <c r="AY481"/>
  <c r="AZ481"/>
  <c r="BA481"/>
  <c r="BB481"/>
  <c r="BC481"/>
  <c r="BD481"/>
  <c r="BE481"/>
  <c r="BF481"/>
  <c r="BG481"/>
  <c r="BH481"/>
  <c r="AU967"/>
  <c r="AV967"/>
  <c r="AW967"/>
  <c r="AX967"/>
  <c r="AY967"/>
  <c r="AZ967"/>
  <c r="BA967"/>
  <c r="BB967"/>
  <c r="BC967"/>
  <c r="BD967"/>
  <c r="BE967"/>
  <c r="BF967"/>
  <c r="BG967"/>
  <c r="BH967"/>
  <c r="AU301"/>
  <c r="AV301"/>
  <c r="AW301"/>
  <c r="AX301"/>
  <c r="AY301"/>
  <c r="AZ301"/>
  <c r="BA301"/>
  <c r="BB301"/>
  <c r="BC301"/>
  <c r="BD301"/>
  <c r="BE301"/>
  <c r="BF301"/>
  <c r="BG301"/>
  <c r="BH301"/>
  <c r="AU714"/>
  <c r="AV714"/>
  <c r="AW714"/>
  <c r="AX714"/>
  <c r="AY714"/>
  <c r="AZ714"/>
  <c r="BA714"/>
  <c r="BB714"/>
  <c r="BC714"/>
  <c r="BD714"/>
  <c r="BE714"/>
  <c r="BF714"/>
  <c r="BG714"/>
  <c r="BH714"/>
  <c r="AU1173"/>
  <c r="AV1173"/>
  <c r="AW1173"/>
  <c r="AX1173"/>
  <c r="AY1173"/>
  <c r="AZ1173"/>
  <c r="BA1173"/>
  <c r="BB1173"/>
  <c r="BC1173"/>
  <c r="BD1173"/>
  <c r="BE1173"/>
  <c r="BF1173"/>
  <c r="BG1173"/>
  <c r="BH1173"/>
  <c r="AU590"/>
  <c r="AV590"/>
  <c r="AW590"/>
  <c r="AX590"/>
  <c r="AY590"/>
  <c r="AZ590"/>
  <c r="BA590"/>
  <c r="BB590"/>
  <c r="BC590"/>
  <c r="BD590"/>
  <c r="BE590"/>
  <c r="BF590"/>
  <c r="BG590"/>
  <c r="BH590"/>
  <c r="AU310"/>
  <c r="AV310"/>
  <c r="AW310"/>
  <c r="AX310"/>
  <c r="AY310"/>
  <c r="AZ310"/>
  <c r="BA310"/>
  <c r="BB310"/>
  <c r="BC310"/>
  <c r="BD310"/>
  <c r="BE310"/>
  <c r="BF310"/>
  <c r="BG310"/>
  <c r="BH310"/>
  <c r="AU80"/>
  <c r="AV80"/>
  <c r="AW80"/>
  <c r="AX80"/>
  <c r="AY80"/>
  <c r="AZ80"/>
  <c r="BA80"/>
  <c r="BB80"/>
  <c r="BC80"/>
  <c r="BD80"/>
  <c r="BE80"/>
  <c r="BF80"/>
  <c r="BG80"/>
  <c r="BH80"/>
  <c r="AU1002"/>
  <c r="AV1002"/>
  <c r="AW1002"/>
  <c r="AX1002"/>
  <c r="AY1002"/>
  <c r="AZ1002"/>
  <c r="BA1002"/>
  <c r="BB1002"/>
  <c r="BC1002"/>
  <c r="BD1002"/>
  <c r="BE1002"/>
  <c r="BF1002"/>
  <c r="BG1002"/>
  <c r="BH1002"/>
  <c r="AU1080"/>
  <c r="AV1080"/>
  <c r="AW1080"/>
  <c r="AX1080"/>
  <c r="AY1080"/>
  <c r="AZ1080"/>
  <c r="BA1080"/>
  <c r="BB1080"/>
  <c r="BC1080"/>
  <c r="BD1080"/>
  <c r="BE1080"/>
  <c r="BF1080"/>
  <c r="BG1080"/>
  <c r="BH1080"/>
  <c r="AU668"/>
  <c r="AV668"/>
  <c r="AW668"/>
  <c r="AX668"/>
  <c r="AY668"/>
  <c r="AZ668"/>
  <c r="BA668"/>
  <c r="BB668"/>
  <c r="BC668"/>
  <c r="BD668"/>
  <c r="BE668"/>
  <c r="BF668"/>
  <c r="BG668"/>
  <c r="BH668"/>
  <c r="AU1135"/>
  <c r="AV1135"/>
  <c r="AW1135"/>
  <c r="AX1135"/>
  <c r="AY1135"/>
  <c r="AZ1135"/>
  <c r="BA1135"/>
  <c r="BB1135"/>
  <c r="BC1135"/>
  <c r="BD1135"/>
  <c r="BE1135"/>
  <c r="BF1135"/>
  <c r="BG1135"/>
  <c r="BH1135"/>
  <c r="AU269"/>
  <c r="AV269"/>
  <c r="AW269"/>
  <c r="AX269"/>
  <c r="AY269"/>
  <c r="AZ269"/>
  <c r="BA269"/>
  <c r="BB269"/>
  <c r="BC269"/>
  <c r="BD269"/>
  <c r="BE269"/>
  <c r="BF269"/>
  <c r="BG269"/>
  <c r="BH269"/>
  <c r="AU86"/>
  <c r="AV86"/>
  <c r="AW86"/>
  <c r="AX86"/>
  <c r="AY86"/>
  <c r="AZ86"/>
  <c r="BA86"/>
  <c r="BB86"/>
  <c r="BC86"/>
  <c r="BD86"/>
  <c r="BE86"/>
  <c r="BF86"/>
  <c r="BG86"/>
  <c r="BH86"/>
  <c r="AU357"/>
  <c r="AV357"/>
  <c r="AW357"/>
  <c r="AX357"/>
  <c r="AY357"/>
  <c r="AZ357"/>
  <c r="BA357"/>
  <c r="BB357"/>
  <c r="BC357"/>
  <c r="BD357"/>
  <c r="BE357"/>
  <c r="BF357"/>
  <c r="BG357"/>
  <c r="BH357"/>
  <c r="AU786"/>
  <c r="AV786"/>
  <c r="AW786"/>
  <c r="AX786"/>
  <c r="AY786"/>
  <c r="AZ786"/>
  <c r="BA786"/>
  <c r="BB786"/>
  <c r="BC786"/>
  <c r="BD786"/>
  <c r="BE786"/>
  <c r="BF786"/>
  <c r="BG786"/>
  <c r="BH786"/>
  <c r="AU638"/>
  <c r="AV638"/>
  <c r="AW638"/>
  <c r="AX638"/>
  <c r="AY638"/>
  <c r="AZ638"/>
  <c r="BA638"/>
  <c r="BB638"/>
  <c r="BC638"/>
  <c r="BD638"/>
  <c r="BE638"/>
  <c r="BF638"/>
  <c r="BG638"/>
  <c r="BH638"/>
  <c r="AU305"/>
  <c r="AV305"/>
  <c r="AW305"/>
  <c r="AX305"/>
  <c r="AY305"/>
  <c r="AZ305"/>
  <c r="BA305"/>
  <c r="BB305"/>
  <c r="BC305"/>
  <c r="BD305"/>
  <c r="BE305"/>
  <c r="BF305"/>
  <c r="BG305"/>
  <c r="BH305"/>
  <c r="AU1179"/>
  <c r="AV1179"/>
  <c r="AW1179"/>
  <c r="AX1179"/>
  <c r="AY1179"/>
  <c r="AZ1179"/>
  <c r="BA1179"/>
  <c r="BB1179"/>
  <c r="BC1179"/>
  <c r="BD1179"/>
  <c r="BE1179"/>
  <c r="BF1179"/>
  <c r="BG1179"/>
  <c r="BH1179"/>
  <c r="AU282"/>
  <c r="AV282"/>
  <c r="AW282"/>
  <c r="AX282"/>
  <c r="AY282"/>
  <c r="AZ282"/>
  <c r="BA282"/>
  <c r="BB282"/>
  <c r="BC282"/>
  <c r="BD282"/>
  <c r="BE282"/>
  <c r="BF282"/>
  <c r="BG282"/>
  <c r="BH282"/>
  <c r="AU732"/>
  <c r="AV732"/>
  <c r="AW732"/>
  <c r="AX732"/>
  <c r="AY732"/>
  <c r="AZ732"/>
  <c r="BA732"/>
  <c r="BB732"/>
  <c r="BC732"/>
  <c r="BD732"/>
  <c r="BE732"/>
  <c r="BF732"/>
  <c r="BG732"/>
  <c r="BH732"/>
  <c r="AU977"/>
  <c r="AV977"/>
  <c r="AW977"/>
  <c r="AX977"/>
  <c r="AY977"/>
  <c r="AZ977"/>
  <c r="BA977"/>
  <c r="BB977"/>
  <c r="BC977"/>
  <c r="BD977"/>
  <c r="BE977"/>
  <c r="BF977"/>
  <c r="BG977"/>
  <c r="BH977"/>
  <c r="AU324"/>
  <c r="AV324"/>
  <c r="AW324"/>
  <c r="AX324"/>
  <c r="AY324"/>
  <c r="AZ324"/>
  <c r="BA324"/>
  <c r="BB324"/>
  <c r="BC324"/>
  <c r="BD324"/>
  <c r="BE324"/>
  <c r="BF324"/>
  <c r="BG324"/>
  <c r="BH324"/>
  <c r="AU1206"/>
  <c r="AV1206"/>
  <c r="AW1206"/>
  <c r="AX1206"/>
  <c r="AY1206"/>
  <c r="AZ1206"/>
  <c r="BA1206"/>
  <c r="BB1206"/>
  <c r="BC1206"/>
  <c r="BD1206"/>
  <c r="BE1206"/>
  <c r="BF1206"/>
  <c r="BG1206"/>
  <c r="BH1206"/>
  <c r="AU511"/>
  <c r="AV511"/>
  <c r="AW511"/>
  <c r="AX511"/>
  <c r="AY511"/>
  <c r="AZ511"/>
  <c r="BA511"/>
  <c r="BB511"/>
  <c r="BC511"/>
  <c r="BD511"/>
  <c r="BE511"/>
  <c r="BF511"/>
  <c r="BG511"/>
  <c r="BH511"/>
  <c r="AU670"/>
  <c r="AV670"/>
  <c r="AW670"/>
  <c r="AX670"/>
  <c r="AY670"/>
  <c r="AZ670"/>
  <c r="BA670"/>
  <c r="BB670"/>
  <c r="BC670"/>
  <c r="BD670"/>
  <c r="BE670"/>
  <c r="BF670"/>
  <c r="BG670"/>
  <c r="BH670"/>
  <c r="AU565"/>
  <c r="AV565"/>
  <c r="AW565"/>
  <c r="AX565"/>
  <c r="AY565"/>
  <c r="AZ565"/>
  <c r="BA565"/>
  <c r="BB565"/>
  <c r="BC565"/>
  <c r="BD565"/>
  <c r="BE565"/>
  <c r="BF565"/>
  <c r="BG565"/>
  <c r="BH565"/>
  <c r="AU74"/>
  <c r="AV74"/>
  <c r="AW74"/>
  <c r="AX74"/>
  <c r="AY74"/>
  <c r="AZ74"/>
  <c r="BA74"/>
  <c r="BB74"/>
  <c r="BC74"/>
  <c r="BD74"/>
  <c r="BE74"/>
  <c r="BF74"/>
  <c r="BG74"/>
  <c r="BH74"/>
  <c r="AU1081"/>
  <c r="AV1081"/>
  <c r="AW1081"/>
  <c r="AX1081"/>
  <c r="AY1081"/>
  <c r="AZ1081"/>
  <c r="BA1081"/>
  <c r="BB1081"/>
  <c r="BC1081"/>
  <c r="BD1081"/>
  <c r="BE1081"/>
  <c r="BF1081"/>
  <c r="BG1081"/>
  <c r="BH1081"/>
  <c r="AU223"/>
  <c r="AV223"/>
  <c r="AW223"/>
  <c r="AX223"/>
  <c r="AY223"/>
  <c r="AZ223"/>
  <c r="BA223"/>
  <c r="BB223"/>
  <c r="BC223"/>
  <c r="BD223"/>
  <c r="BE223"/>
  <c r="BF223"/>
  <c r="BG223"/>
  <c r="BH223"/>
  <c r="AU488"/>
  <c r="AV488"/>
  <c r="AW488"/>
  <c r="AX488"/>
  <c r="AY488"/>
  <c r="AZ488"/>
  <c r="BA488"/>
  <c r="BB488"/>
  <c r="BC488"/>
  <c r="BD488"/>
  <c r="BE488"/>
  <c r="BF488"/>
  <c r="BG488"/>
  <c r="BH488"/>
  <c r="AU680"/>
  <c r="AV680"/>
  <c r="AW680"/>
  <c r="AX680"/>
  <c r="AY680"/>
  <c r="AZ680"/>
  <c r="BA680"/>
  <c r="BB680"/>
  <c r="BC680"/>
  <c r="BD680"/>
  <c r="BE680"/>
  <c r="BF680"/>
  <c r="BG680"/>
  <c r="BH680"/>
  <c r="AU962"/>
  <c r="AV962"/>
  <c r="AW962"/>
  <c r="AX962"/>
  <c r="AY962"/>
  <c r="AZ962"/>
  <c r="BA962"/>
  <c r="BB962"/>
  <c r="BC962"/>
  <c r="BD962"/>
  <c r="BE962"/>
  <c r="BF962"/>
  <c r="BG962"/>
  <c r="BH962"/>
  <c r="AU969"/>
  <c r="AV969"/>
  <c r="AW969"/>
  <c r="AX969"/>
  <c r="AY969"/>
  <c r="AZ969"/>
  <c r="BA969"/>
  <c r="BB969"/>
  <c r="BC969"/>
  <c r="BD969"/>
  <c r="BE969"/>
  <c r="BF969"/>
  <c r="BG969"/>
  <c r="BH969"/>
  <c r="AU979"/>
  <c r="AV979"/>
  <c r="AW979"/>
  <c r="AX979"/>
  <c r="AY979"/>
  <c r="AZ979"/>
  <c r="BA979"/>
  <c r="BB979"/>
  <c r="BC979"/>
  <c r="BD979"/>
  <c r="BE979"/>
  <c r="BF979"/>
  <c r="BG979"/>
  <c r="BH979"/>
  <c r="AU217"/>
  <c r="AV217"/>
  <c r="AW217"/>
  <c r="AX217"/>
  <c r="AY217"/>
  <c r="AZ217"/>
  <c r="BA217"/>
  <c r="BB217"/>
  <c r="BC217"/>
  <c r="BD217"/>
  <c r="BE217"/>
  <c r="BF217"/>
  <c r="BG217"/>
  <c r="BH217"/>
  <c r="AU919"/>
  <c r="AV919"/>
  <c r="AW919"/>
  <c r="AX919"/>
  <c r="AY919"/>
  <c r="AZ919"/>
  <c r="BA919"/>
  <c r="BB919"/>
  <c r="BC919"/>
  <c r="BD919"/>
  <c r="BE919"/>
  <c r="BF919"/>
  <c r="BG919"/>
  <c r="BH919"/>
  <c r="AU515"/>
  <c r="AV515"/>
  <c r="AW515"/>
  <c r="AX515"/>
  <c r="AY515"/>
  <c r="AZ515"/>
  <c r="BA515"/>
  <c r="BB515"/>
  <c r="BC515"/>
  <c r="BD515"/>
  <c r="BE515"/>
  <c r="BF515"/>
  <c r="BG515"/>
  <c r="BH515"/>
  <c r="AU345"/>
  <c r="AV345"/>
  <c r="AW345"/>
  <c r="AX345"/>
  <c r="AY345"/>
  <c r="AZ345"/>
  <c r="BA345"/>
  <c r="BB345"/>
  <c r="BC345"/>
  <c r="BD345"/>
  <c r="BE345"/>
  <c r="BF345"/>
  <c r="BG345"/>
  <c r="BH345"/>
  <c r="AU496"/>
  <c r="AV496"/>
  <c r="AW496"/>
  <c r="AX496"/>
  <c r="AY496"/>
  <c r="AZ496"/>
  <c r="BA496"/>
  <c r="BB496"/>
  <c r="BC496"/>
  <c r="BD496"/>
  <c r="BE496"/>
  <c r="BF496"/>
  <c r="BG496"/>
  <c r="BH496"/>
  <c r="AU697"/>
  <c r="AV697"/>
  <c r="AW697"/>
  <c r="AX697"/>
  <c r="AY697"/>
  <c r="AZ697"/>
  <c r="BA697"/>
  <c r="BB697"/>
  <c r="BC697"/>
  <c r="BD697"/>
  <c r="BE697"/>
  <c r="BF697"/>
  <c r="BG697"/>
  <c r="BH697"/>
  <c r="AU963"/>
  <c r="AV963"/>
  <c r="AW963"/>
  <c r="AX963"/>
  <c r="AY963"/>
  <c r="AZ963"/>
  <c r="BA963"/>
  <c r="BB963"/>
  <c r="BC963"/>
  <c r="BD963"/>
  <c r="BE963"/>
  <c r="BF963"/>
  <c r="BG963"/>
  <c r="BH963"/>
  <c r="AU275"/>
  <c r="AV275"/>
  <c r="AW275"/>
  <c r="AX275"/>
  <c r="AY275"/>
  <c r="AZ275"/>
  <c r="BA275"/>
  <c r="BB275"/>
  <c r="BC275"/>
  <c r="BD275"/>
  <c r="BE275"/>
  <c r="BF275"/>
  <c r="BG275"/>
  <c r="BH275"/>
  <c r="AU757"/>
  <c r="AV757"/>
  <c r="AW757"/>
  <c r="AX757"/>
  <c r="AY757"/>
  <c r="AZ757"/>
  <c r="BA757"/>
  <c r="BB757"/>
  <c r="BC757"/>
  <c r="BD757"/>
  <c r="BE757"/>
  <c r="BF757"/>
  <c r="BG757"/>
  <c r="BH757"/>
  <c r="AU553"/>
  <c r="AV553"/>
  <c r="AW553"/>
  <c r="AX553"/>
  <c r="AY553"/>
  <c r="AZ553"/>
  <c r="BA553"/>
  <c r="BB553"/>
  <c r="BC553"/>
  <c r="BD553"/>
  <c r="BE553"/>
  <c r="BF553"/>
  <c r="BG553"/>
  <c r="BH553"/>
  <c r="AU1170"/>
  <c r="AV1170"/>
  <c r="AW1170"/>
  <c r="AX1170"/>
  <c r="AY1170"/>
  <c r="AZ1170"/>
  <c r="BA1170"/>
  <c r="BB1170"/>
  <c r="BC1170"/>
  <c r="BD1170"/>
  <c r="BE1170"/>
  <c r="BF1170"/>
  <c r="BG1170"/>
  <c r="BH1170"/>
  <c r="AU768"/>
  <c r="AV768"/>
  <c r="AW768"/>
  <c r="AX768"/>
  <c r="AY768"/>
  <c r="AZ768"/>
  <c r="BA768"/>
  <c r="BB768"/>
  <c r="BC768"/>
  <c r="BD768"/>
  <c r="BE768"/>
  <c r="BF768"/>
  <c r="BG768"/>
  <c r="BH768"/>
  <c r="AU930"/>
  <c r="AV930"/>
  <c r="AW930"/>
  <c r="AX930"/>
  <c r="AY930"/>
  <c r="AZ930"/>
  <c r="BA930"/>
  <c r="BB930"/>
  <c r="BC930"/>
  <c r="BD930"/>
  <c r="BE930"/>
  <c r="BF930"/>
  <c r="BG930"/>
  <c r="BH930"/>
  <c r="AU871"/>
  <c r="AV871"/>
  <c r="AW871"/>
  <c r="AX871"/>
  <c r="AY871"/>
  <c r="AZ871"/>
  <c r="BA871"/>
  <c r="BB871"/>
  <c r="BC871"/>
  <c r="BD871"/>
  <c r="BE871"/>
  <c r="BF871"/>
  <c r="BG871"/>
  <c r="BH871"/>
  <c r="AU81"/>
  <c r="AV81"/>
  <c r="AW81"/>
  <c r="AX81"/>
  <c r="AY81"/>
  <c r="AZ81"/>
  <c r="BA81"/>
  <c r="BB81"/>
  <c r="BC81"/>
  <c r="BD81"/>
  <c r="BE81"/>
  <c r="BF81"/>
  <c r="BG81"/>
  <c r="BH81"/>
  <c r="AU1221"/>
  <c r="AV1221"/>
  <c r="AW1221"/>
  <c r="AX1221"/>
  <c r="AY1221"/>
  <c r="AZ1221"/>
  <c r="BA1221"/>
  <c r="BB1221"/>
  <c r="BC1221"/>
  <c r="BD1221"/>
  <c r="BE1221"/>
  <c r="BF1221"/>
  <c r="BG1221"/>
  <c r="BH1221"/>
  <c r="AU362"/>
  <c r="AV362"/>
  <c r="AW362"/>
  <c r="AX362"/>
  <c r="AY362"/>
  <c r="AZ362"/>
  <c r="BA362"/>
  <c r="BB362"/>
  <c r="BC362"/>
  <c r="BD362"/>
  <c r="BE362"/>
  <c r="BF362"/>
  <c r="BG362"/>
  <c r="BH362"/>
  <c r="AU484"/>
  <c r="AV484"/>
  <c r="AW484"/>
  <c r="AX484"/>
  <c r="AY484"/>
  <c r="AZ484"/>
  <c r="BA484"/>
  <c r="BB484"/>
  <c r="BC484"/>
  <c r="BD484"/>
  <c r="BE484"/>
  <c r="BF484"/>
  <c r="BG484"/>
  <c r="BH484"/>
  <c r="AU95"/>
  <c r="AV95"/>
  <c r="AW95"/>
  <c r="AX95"/>
  <c r="AY95"/>
  <c r="AZ95"/>
  <c r="BA95"/>
  <c r="BB95"/>
  <c r="BC95"/>
  <c r="BD95"/>
  <c r="BE95"/>
  <c r="BF95"/>
  <c r="BG95"/>
  <c r="BH95"/>
  <c r="AU500"/>
  <c r="AV500"/>
  <c r="AW500"/>
  <c r="AX500"/>
  <c r="AY500"/>
  <c r="AZ500"/>
  <c r="BA500"/>
  <c r="BB500"/>
  <c r="BC500"/>
  <c r="BD500"/>
  <c r="BE500"/>
  <c r="BF500"/>
  <c r="BG500"/>
  <c r="BH500"/>
  <c r="AU76"/>
  <c r="AV76"/>
  <c r="AW76"/>
  <c r="AX76"/>
  <c r="AY76"/>
  <c r="AZ76"/>
  <c r="BA76"/>
  <c r="BB76"/>
  <c r="BC76"/>
  <c r="BD76"/>
  <c r="BE76"/>
  <c r="BF76"/>
  <c r="BG76"/>
  <c r="BH76"/>
  <c r="AU627"/>
  <c r="AV627"/>
  <c r="AW627"/>
  <c r="AX627"/>
  <c r="AY627"/>
  <c r="AZ627"/>
  <c r="BA627"/>
  <c r="BB627"/>
  <c r="BC627"/>
  <c r="BD627"/>
  <c r="BE627"/>
  <c r="BF627"/>
  <c r="BG627"/>
  <c r="BH627"/>
  <c r="AU651"/>
  <c r="AV651"/>
  <c r="AW651"/>
  <c r="AX651"/>
  <c r="AY651"/>
  <c r="AZ651"/>
  <c r="BA651"/>
  <c r="BB651"/>
  <c r="BC651"/>
  <c r="BD651"/>
  <c r="BE651"/>
  <c r="BF651"/>
  <c r="BG651"/>
  <c r="BH651"/>
  <c r="AU922"/>
  <c r="AV922"/>
  <c r="AW922"/>
  <c r="AX922"/>
  <c r="AY922"/>
  <c r="AZ922"/>
  <c r="BA922"/>
  <c r="BB922"/>
  <c r="BC922"/>
  <c r="BD922"/>
  <c r="BE922"/>
  <c r="BF922"/>
  <c r="BG922"/>
  <c r="BH922"/>
  <c r="AU589"/>
  <c r="AV589"/>
  <c r="AW589"/>
  <c r="AX589"/>
  <c r="AY589"/>
  <c r="AZ589"/>
  <c r="BA589"/>
  <c r="BB589"/>
  <c r="BC589"/>
  <c r="BD589"/>
  <c r="BE589"/>
  <c r="BF589"/>
  <c r="BG589"/>
  <c r="BH589"/>
  <c r="AU1222"/>
  <c r="AV1222"/>
  <c r="AW1222"/>
  <c r="AX1222"/>
  <c r="AY1222"/>
  <c r="AZ1222"/>
  <c r="BA1222"/>
  <c r="BB1222"/>
  <c r="BC1222"/>
  <c r="BD1222"/>
  <c r="BE1222"/>
  <c r="BF1222"/>
  <c r="BG1222"/>
  <c r="BH1222"/>
  <c r="AU1229"/>
  <c r="AV1229"/>
  <c r="AW1229"/>
  <c r="AX1229"/>
  <c r="AY1229"/>
  <c r="AZ1229"/>
  <c r="BA1229"/>
  <c r="BB1229"/>
  <c r="BC1229"/>
  <c r="BD1229"/>
  <c r="BE1229"/>
  <c r="BF1229"/>
  <c r="BG1229"/>
  <c r="BH1229"/>
  <c r="AU659"/>
  <c r="AV659"/>
  <c r="AW659"/>
  <c r="AX659"/>
  <c r="AY659"/>
  <c r="AZ659"/>
  <c r="BA659"/>
  <c r="BB659"/>
  <c r="BC659"/>
  <c r="BD659"/>
  <c r="BE659"/>
  <c r="BF659"/>
  <c r="BG659"/>
  <c r="BH659"/>
  <c r="AU493"/>
  <c r="AV493"/>
  <c r="AX493"/>
  <c r="AY493"/>
  <c r="AZ493"/>
  <c r="BA493"/>
  <c r="BB493"/>
  <c r="BC493"/>
  <c r="BD493"/>
  <c r="BE493"/>
  <c r="BF493"/>
  <c r="BG493"/>
  <c r="BH493"/>
  <c r="AU778"/>
  <c r="AV778"/>
  <c r="AW778"/>
  <c r="AX778"/>
  <c r="AY778"/>
  <c r="AZ778"/>
  <c r="BA778"/>
  <c r="BB778"/>
  <c r="BC778"/>
  <c r="BD778"/>
  <c r="BE778"/>
  <c r="BF778"/>
  <c r="BG778"/>
  <c r="BH778"/>
  <c r="AU901"/>
  <c r="AV901"/>
  <c r="AW901"/>
  <c r="AX901"/>
  <c r="AY901"/>
  <c r="AZ901"/>
  <c r="BA901"/>
  <c r="BB901"/>
  <c r="BC901"/>
  <c r="BD901"/>
  <c r="BE901"/>
  <c r="BF901"/>
  <c r="BG901"/>
  <c r="BH901"/>
  <c r="AU134"/>
  <c r="AV134"/>
  <c r="AW134"/>
  <c r="AX134"/>
  <c r="AY134"/>
  <c r="AZ134"/>
  <c r="BA134"/>
  <c r="BB134"/>
  <c r="BC134"/>
  <c r="BD134"/>
  <c r="BE134"/>
  <c r="BF134"/>
  <c r="BG134"/>
  <c r="BH134"/>
  <c r="AU689"/>
  <c r="AV689"/>
  <c r="AW689"/>
  <c r="AX689"/>
  <c r="AY689"/>
  <c r="AZ689"/>
  <c r="BA689"/>
  <c r="BB689"/>
  <c r="BC689"/>
  <c r="BD689"/>
  <c r="BE689"/>
  <c r="BF689"/>
  <c r="BG689"/>
  <c r="BH689"/>
  <c r="AU334"/>
  <c r="AV334"/>
  <c r="AW334"/>
  <c r="AX334"/>
  <c r="AY334"/>
  <c r="AZ334"/>
  <c r="BA334"/>
  <c r="BB334"/>
  <c r="BC334"/>
  <c r="BD334"/>
  <c r="BE334"/>
  <c r="BF334"/>
  <c r="BG334"/>
  <c r="BH334"/>
  <c r="AU227"/>
  <c r="AV227"/>
  <c r="AW227"/>
  <c r="AX227"/>
  <c r="AY227"/>
  <c r="AZ227"/>
  <c r="BA227"/>
  <c r="BB227"/>
  <c r="BC227"/>
  <c r="BD227"/>
  <c r="BE227"/>
  <c r="BF227"/>
  <c r="BG227"/>
  <c r="BH227"/>
  <c r="AU1042"/>
  <c r="AV1042"/>
  <c r="AW1042"/>
  <c r="AX1042"/>
  <c r="AY1042"/>
  <c r="AZ1042"/>
  <c r="BA1042"/>
  <c r="BB1042"/>
  <c r="BC1042"/>
  <c r="BD1042"/>
  <c r="BE1042"/>
  <c r="BF1042"/>
  <c r="BG1042"/>
  <c r="BH1042"/>
  <c r="AU1089"/>
  <c r="AV1089"/>
  <c r="AW1089"/>
  <c r="AX1089"/>
  <c r="AY1089"/>
  <c r="AZ1089"/>
  <c r="BA1089"/>
  <c r="BB1089"/>
  <c r="BC1089"/>
  <c r="BD1089"/>
  <c r="BE1089"/>
  <c r="BF1089"/>
  <c r="BG1089"/>
  <c r="BH1089"/>
  <c r="AU914"/>
  <c r="AV914"/>
  <c r="AW914"/>
  <c r="AX914"/>
  <c r="AY914"/>
  <c r="AZ914"/>
  <c r="BA914"/>
  <c r="BB914"/>
  <c r="BC914"/>
  <c r="BD914"/>
  <c r="BE914"/>
  <c r="BF914"/>
  <c r="BG914"/>
  <c r="BH914"/>
  <c r="AU610"/>
  <c r="AV610"/>
  <c r="AW610"/>
  <c r="AX610"/>
  <c r="AY610"/>
  <c r="AZ610"/>
  <c r="BA610"/>
  <c r="BB610"/>
  <c r="BC610"/>
  <c r="BD610"/>
  <c r="BE610"/>
  <c r="BF610"/>
  <c r="BG610"/>
  <c r="BH610"/>
  <c r="AU1079"/>
  <c r="AV1079"/>
  <c r="AW1079"/>
  <c r="AX1079"/>
  <c r="AY1079"/>
  <c r="AZ1079"/>
  <c r="BA1079"/>
  <c r="BB1079"/>
  <c r="BC1079"/>
  <c r="BD1079"/>
  <c r="BE1079"/>
  <c r="BF1079"/>
  <c r="BG1079"/>
  <c r="BH1079"/>
  <c r="AU100"/>
  <c r="AV100"/>
  <c r="AW100"/>
  <c r="AX100"/>
  <c r="AY100"/>
  <c r="AZ100"/>
  <c r="BA100"/>
  <c r="BB100"/>
  <c r="BC100"/>
  <c r="BD100"/>
  <c r="BE100"/>
  <c r="BF100"/>
  <c r="BG100"/>
  <c r="BH100"/>
  <c r="AU1114"/>
  <c r="AV1114"/>
  <c r="AW1114"/>
  <c r="AX1114"/>
  <c r="AY1114"/>
  <c r="AZ1114"/>
  <c r="BA1114"/>
  <c r="BB1114"/>
  <c r="BC1114"/>
  <c r="BD1114"/>
  <c r="BE1114"/>
  <c r="BF1114"/>
  <c r="BG1114"/>
  <c r="BH1114"/>
  <c r="AU951"/>
  <c r="AV951"/>
  <c r="AW951"/>
  <c r="AX951"/>
  <c r="AY951"/>
  <c r="AZ951"/>
  <c r="BA951"/>
  <c r="BB951"/>
  <c r="BC951"/>
  <c r="BD951"/>
  <c r="BE951"/>
  <c r="BF951"/>
  <c r="BG951"/>
  <c r="BH951"/>
  <c r="AU1214"/>
  <c r="AV1214"/>
  <c r="AW1214"/>
  <c r="AX1214"/>
  <c r="AY1214"/>
  <c r="AZ1214"/>
  <c r="BA1214"/>
  <c r="BB1214"/>
  <c r="BC1214"/>
  <c r="BD1214"/>
  <c r="BE1214"/>
  <c r="BF1214"/>
  <c r="BG1214"/>
  <c r="BH1214"/>
  <c r="AU734"/>
  <c r="AV734"/>
  <c r="AW734"/>
  <c r="AX734"/>
  <c r="AY734"/>
  <c r="AZ734"/>
  <c r="BA734"/>
  <c r="BB734"/>
  <c r="BC734"/>
  <c r="BD734"/>
  <c r="BE734"/>
  <c r="BF734"/>
  <c r="BG734"/>
  <c r="BH734"/>
  <c r="AU912"/>
  <c r="AV912"/>
  <c r="AW912"/>
  <c r="AX912"/>
  <c r="AY912"/>
  <c r="AZ912"/>
  <c r="BA912"/>
  <c r="BB912"/>
  <c r="BC912"/>
  <c r="BD912"/>
  <c r="BE912"/>
  <c r="BF912"/>
  <c r="BG912"/>
  <c r="BH912"/>
  <c r="AU585"/>
  <c r="AV585"/>
  <c r="AW585"/>
  <c r="AX585"/>
  <c r="AY585"/>
  <c r="AZ585"/>
  <c r="BA585"/>
  <c r="BB585"/>
  <c r="BC585"/>
  <c r="BD585"/>
  <c r="BE585"/>
  <c r="BF585"/>
  <c r="BG585"/>
  <c r="BH585"/>
  <c r="AU653"/>
  <c r="AV653"/>
  <c r="AW653"/>
  <c r="AX653"/>
  <c r="AY653"/>
  <c r="AZ653"/>
  <c r="BA653"/>
  <c r="BB653"/>
  <c r="BC653"/>
  <c r="BD653"/>
  <c r="BE653"/>
  <c r="BF653"/>
  <c r="BG653"/>
  <c r="BH653"/>
  <c r="AU516"/>
  <c r="AV516"/>
  <c r="AW516"/>
  <c r="AX516"/>
  <c r="AY516"/>
  <c r="AZ516"/>
  <c r="BA516"/>
  <c r="BB516"/>
  <c r="BC516"/>
  <c r="BD516"/>
  <c r="BE516"/>
  <c r="BF516"/>
  <c r="BG516"/>
  <c r="BH516"/>
  <c r="AU939"/>
  <c r="AV939"/>
  <c r="AW939"/>
  <c r="AX939"/>
  <c r="AY939"/>
  <c r="AZ939"/>
  <c r="BA939"/>
  <c r="BB939"/>
  <c r="BC939"/>
  <c r="BD939"/>
  <c r="BE939"/>
  <c r="BF939"/>
  <c r="BG939"/>
  <c r="BH939"/>
  <c r="AU560"/>
  <c r="AV560"/>
  <c r="AW560"/>
  <c r="AX560"/>
  <c r="AY560"/>
  <c r="AZ560"/>
  <c r="BA560"/>
  <c r="BB560"/>
  <c r="BC560"/>
  <c r="BD560"/>
  <c r="BE560"/>
  <c r="BF560"/>
  <c r="BG560"/>
  <c r="BH560"/>
  <c r="AU429"/>
  <c r="AV429"/>
  <c r="AW429"/>
  <c r="AX429"/>
  <c r="AY429"/>
  <c r="AZ429"/>
  <c r="BA429"/>
  <c r="BB429"/>
  <c r="BC429"/>
  <c r="BD429"/>
  <c r="BE429"/>
  <c r="BF429"/>
  <c r="BG429"/>
  <c r="BH429"/>
  <c r="AU945"/>
  <c r="AV945"/>
  <c r="AW945"/>
  <c r="AX945"/>
  <c r="AY945"/>
  <c r="AZ945"/>
  <c r="BA945"/>
  <c r="BB945"/>
  <c r="BC945"/>
  <c r="BD945"/>
  <c r="BE945"/>
  <c r="BF945"/>
  <c r="BG945"/>
  <c r="BH945"/>
  <c r="AU937"/>
  <c r="AV937"/>
  <c r="AW937"/>
  <c r="AX937"/>
  <c r="AY937"/>
  <c r="AZ937"/>
  <c r="BA937"/>
  <c r="BB937"/>
  <c r="BC937"/>
  <c r="BD937"/>
  <c r="BE937"/>
  <c r="BF937"/>
  <c r="BG937"/>
  <c r="BH937"/>
  <c r="AU769"/>
  <c r="AV769"/>
  <c r="AW769"/>
  <c r="AX769"/>
  <c r="AY769"/>
  <c r="AZ769"/>
  <c r="BA769"/>
  <c r="BB769"/>
  <c r="BC769"/>
  <c r="BD769"/>
  <c r="BE769"/>
  <c r="BF769"/>
  <c r="BG769"/>
  <c r="BH769"/>
  <c r="AU678"/>
  <c r="AV678"/>
  <c r="AW678"/>
  <c r="AX678"/>
  <c r="AY678"/>
  <c r="AZ678"/>
  <c r="BA678"/>
  <c r="BB678"/>
  <c r="BC678"/>
  <c r="BD678"/>
  <c r="BE678"/>
  <c r="BF678"/>
  <c r="BG678"/>
  <c r="BH678"/>
  <c r="AU705"/>
  <c r="AV705"/>
  <c r="AW705"/>
  <c r="AX705"/>
  <c r="AY705"/>
  <c r="AZ705"/>
  <c r="BA705"/>
  <c r="BB705"/>
  <c r="BC705"/>
  <c r="BD705"/>
  <c r="BE705"/>
  <c r="BF705"/>
  <c r="BG705"/>
  <c r="BH705"/>
  <c r="AU1025"/>
  <c r="AV1025"/>
  <c r="AW1025"/>
  <c r="AX1025"/>
  <c r="AY1025"/>
  <c r="AZ1025"/>
  <c r="BA1025"/>
  <c r="BB1025"/>
  <c r="BC1025"/>
  <c r="BD1025"/>
  <c r="BE1025"/>
  <c r="BF1025"/>
  <c r="BG1025"/>
  <c r="BH1025"/>
  <c r="AU1185"/>
  <c r="AV1185"/>
  <c r="AW1185"/>
  <c r="AX1185"/>
  <c r="AY1185"/>
  <c r="AZ1185"/>
  <c r="BA1185"/>
  <c r="BB1185"/>
  <c r="BC1185"/>
  <c r="BD1185"/>
  <c r="BE1185"/>
  <c r="BF1185"/>
  <c r="BG1185"/>
  <c r="BH1185"/>
  <c r="AU780"/>
  <c r="AV780"/>
  <c r="AW780"/>
  <c r="AX780"/>
  <c r="AY780"/>
  <c r="AZ780"/>
  <c r="BA780"/>
  <c r="BB780"/>
  <c r="BC780"/>
  <c r="BD780"/>
  <c r="BE780"/>
  <c r="BF780"/>
  <c r="BG780"/>
  <c r="BH780"/>
  <c r="AU729"/>
  <c r="AV729"/>
  <c r="AW729"/>
  <c r="AX729"/>
  <c r="AY729"/>
  <c r="AZ729"/>
  <c r="BA729"/>
  <c r="BB729"/>
  <c r="BC729"/>
  <c r="BD729"/>
  <c r="BE729"/>
  <c r="BF729"/>
  <c r="BG729"/>
  <c r="BH729"/>
  <c r="AU1031"/>
  <c r="AV1031"/>
  <c r="AW1031"/>
  <c r="AX1031"/>
  <c r="AY1031"/>
  <c r="AZ1031"/>
  <c r="BA1031"/>
  <c r="BB1031"/>
  <c r="BC1031"/>
  <c r="BD1031"/>
  <c r="BE1031"/>
  <c r="BF1031"/>
  <c r="BG1031"/>
  <c r="BH1031"/>
  <c r="AU987"/>
  <c r="AV987"/>
  <c r="AW987"/>
  <c r="AX987"/>
  <c r="AY987"/>
  <c r="AZ987"/>
  <c r="BA987"/>
  <c r="BB987"/>
  <c r="BC987"/>
  <c r="BD987"/>
  <c r="BE987"/>
  <c r="BF987"/>
  <c r="BG987"/>
  <c r="BH987"/>
  <c r="AU587"/>
  <c r="AV587"/>
  <c r="AW587"/>
  <c r="AX587"/>
  <c r="AY587"/>
  <c r="AZ587"/>
  <c r="BA587"/>
  <c r="BB587"/>
  <c r="BC587"/>
  <c r="BD587"/>
  <c r="BE587"/>
  <c r="BF587"/>
  <c r="BG587"/>
  <c r="BH587"/>
  <c r="AU107"/>
  <c r="AV107"/>
  <c r="AW107"/>
  <c r="AX107"/>
  <c r="AY107"/>
  <c r="AZ107"/>
  <c r="BA107"/>
  <c r="BB107"/>
  <c r="BC107"/>
  <c r="BD107"/>
  <c r="BE107"/>
  <c r="BF107"/>
  <c r="BG107"/>
  <c r="BH107"/>
  <c r="AU358"/>
  <c r="AV358"/>
  <c r="AW358"/>
  <c r="AX358"/>
  <c r="AY358"/>
  <c r="AZ358"/>
  <c r="BA358"/>
  <c r="BB358"/>
  <c r="BC358"/>
  <c r="BD358"/>
  <c r="BE358"/>
  <c r="BF358"/>
  <c r="BG358"/>
  <c r="BH358"/>
  <c r="AU779"/>
  <c r="AV779"/>
  <c r="AW779"/>
  <c r="AX779"/>
  <c r="AY779"/>
  <c r="AZ779"/>
  <c r="BA779"/>
  <c r="BB779"/>
  <c r="BC779"/>
  <c r="BD779"/>
  <c r="BE779"/>
  <c r="BF779"/>
  <c r="BG779"/>
  <c r="BH779"/>
  <c r="AU71"/>
  <c r="AV71"/>
  <c r="AW71"/>
  <c r="AX71"/>
  <c r="AY71"/>
  <c r="AZ71"/>
  <c r="BA71"/>
  <c r="BB71"/>
  <c r="BC71"/>
  <c r="BD71"/>
  <c r="BE71"/>
  <c r="BF71"/>
  <c r="BG71"/>
  <c r="BH71"/>
  <c r="AU913"/>
  <c r="AV913"/>
  <c r="AW913"/>
  <c r="AX913"/>
  <c r="AY913"/>
  <c r="AZ913"/>
  <c r="BA913"/>
  <c r="BB913"/>
  <c r="BC913"/>
  <c r="BD913"/>
  <c r="BE913"/>
  <c r="BF913"/>
  <c r="BG913"/>
  <c r="BH913"/>
  <c r="AU994"/>
  <c r="AV994"/>
  <c r="AW994"/>
  <c r="AX994"/>
  <c r="AY994"/>
  <c r="AZ994"/>
  <c r="BA994"/>
  <c r="BB994"/>
  <c r="BC994"/>
  <c r="BD994"/>
  <c r="BE994"/>
  <c r="BF994"/>
  <c r="BG994"/>
  <c r="BH994"/>
  <c r="AU787"/>
  <c r="AV787"/>
  <c r="AW787"/>
  <c r="AX787"/>
  <c r="AY787"/>
  <c r="AZ787"/>
  <c r="BA787"/>
  <c r="BB787"/>
  <c r="BC787"/>
  <c r="BD787"/>
  <c r="BE787"/>
  <c r="BF787"/>
  <c r="BG787"/>
  <c r="BH787"/>
  <c r="AU1035"/>
  <c r="AV1035"/>
  <c r="AW1035"/>
  <c r="AX1035"/>
  <c r="AY1035"/>
  <c r="AZ1035"/>
  <c r="BA1035"/>
  <c r="BB1035"/>
  <c r="BC1035"/>
  <c r="BD1035"/>
  <c r="BE1035"/>
  <c r="BF1035"/>
  <c r="BG1035"/>
  <c r="BH1035"/>
  <c r="AU1122"/>
  <c r="AV1122"/>
  <c r="AW1122"/>
  <c r="AX1122"/>
  <c r="AY1122"/>
  <c r="AZ1122"/>
  <c r="BA1122"/>
  <c r="BB1122"/>
  <c r="BC1122"/>
  <c r="BD1122"/>
  <c r="BE1122"/>
  <c r="BF1122"/>
  <c r="BG1122"/>
  <c r="BH1122"/>
  <c r="AU1212"/>
  <c r="AV1212"/>
  <c r="AW1212"/>
  <c r="AX1212"/>
  <c r="AY1212"/>
  <c r="AZ1212"/>
  <c r="BA1212"/>
  <c r="BB1212"/>
  <c r="BC1212"/>
  <c r="BD1212"/>
  <c r="BE1212"/>
  <c r="BF1212"/>
  <c r="BG1212"/>
  <c r="BH1212"/>
  <c r="AU1115"/>
  <c r="AV1115"/>
  <c r="AW1115"/>
  <c r="AX1115"/>
  <c r="AY1115"/>
  <c r="AZ1115"/>
  <c r="BA1115"/>
  <c r="BB1115"/>
  <c r="BC1115"/>
  <c r="BD1115"/>
  <c r="BE1115"/>
  <c r="BF1115"/>
  <c r="BG1115"/>
  <c r="BH1115"/>
  <c r="AU1217"/>
  <c r="AV1217"/>
  <c r="AW1217"/>
  <c r="AX1217"/>
  <c r="AY1217"/>
  <c r="AZ1217"/>
  <c r="BA1217"/>
  <c r="BB1217"/>
  <c r="BC1217"/>
  <c r="BD1217"/>
  <c r="BE1217"/>
  <c r="BF1217"/>
  <c r="BG1217"/>
  <c r="BH1217"/>
  <c r="AU368"/>
  <c r="AV368"/>
  <c r="AW368"/>
  <c r="AX368"/>
  <c r="AY368"/>
  <c r="AZ368"/>
  <c r="BA368"/>
  <c r="BB368"/>
  <c r="BC368"/>
  <c r="BD368"/>
  <c r="BE368"/>
  <c r="BF368"/>
  <c r="BG368"/>
  <c r="BH368"/>
  <c r="AU495"/>
  <c r="AV495"/>
  <c r="AW495"/>
  <c r="AX495"/>
  <c r="AY495"/>
  <c r="AZ495"/>
  <c r="BA495"/>
  <c r="BB495"/>
  <c r="BC495"/>
  <c r="BD495"/>
  <c r="BE495"/>
  <c r="BF495"/>
  <c r="BG495"/>
  <c r="BH495"/>
  <c r="AU1041"/>
  <c r="AV1041"/>
  <c r="AW1041"/>
  <c r="AX1041"/>
  <c r="AY1041"/>
  <c r="AZ1041"/>
  <c r="BA1041"/>
  <c r="BB1041"/>
  <c r="BC1041"/>
  <c r="BD1041"/>
  <c r="BE1041"/>
  <c r="BF1041"/>
  <c r="BG1041"/>
  <c r="BH1041"/>
  <c r="AU630"/>
  <c r="AV630"/>
  <c r="AW630"/>
  <c r="AX630"/>
  <c r="AY630"/>
  <c r="AZ630"/>
  <c r="BA630"/>
  <c r="BB630"/>
  <c r="BC630"/>
  <c r="BD630"/>
  <c r="BE630"/>
  <c r="BF630"/>
  <c r="BG630"/>
  <c r="BH630"/>
  <c r="AU341"/>
  <c r="AV341"/>
  <c r="AW341"/>
  <c r="AX341"/>
  <c r="AY341"/>
  <c r="AZ341"/>
  <c r="BA341"/>
  <c r="BB341"/>
  <c r="BC341"/>
  <c r="BD341"/>
  <c r="BE341"/>
  <c r="BF341"/>
  <c r="BG341"/>
  <c r="BH341"/>
  <c r="AU664"/>
  <c r="AV664"/>
  <c r="AW664"/>
  <c r="AX664"/>
  <c r="AY664"/>
  <c r="AZ664"/>
  <c r="BA664"/>
  <c r="BB664"/>
  <c r="BC664"/>
  <c r="BD664"/>
  <c r="BE664"/>
  <c r="BF664"/>
  <c r="BG664"/>
  <c r="BH664"/>
  <c r="AU1168"/>
  <c r="AV1168"/>
  <c r="AW1168"/>
  <c r="AX1168"/>
  <c r="AY1168"/>
  <c r="AZ1168"/>
  <c r="BA1168"/>
  <c r="BB1168"/>
  <c r="BC1168"/>
  <c r="BD1168"/>
  <c r="BE1168"/>
  <c r="BF1168"/>
  <c r="BG1168"/>
  <c r="BH1168"/>
  <c r="AU364"/>
  <c r="AV364"/>
  <c r="AW364"/>
  <c r="AX364"/>
  <c r="AY364"/>
  <c r="AZ364"/>
  <c r="BA364"/>
  <c r="BB364"/>
  <c r="BC364"/>
  <c r="BD364"/>
  <c r="BE364"/>
  <c r="BF364"/>
  <c r="BG364"/>
  <c r="BH364"/>
  <c r="AU435"/>
  <c r="AV435"/>
  <c r="AW435"/>
  <c r="AX435"/>
  <c r="AY435"/>
  <c r="AZ435"/>
  <c r="BA435"/>
  <c r="BB435"/>
  <c r="BC435"/>
  <c r="BD435"/>
  <c r="BE435"/>
  <c r="BF435"/>
  <c r="BG435"/>
  <c r="BH435"/>
  <c r="AU790"/>
  <c r="AV790"/>
  <c r="AW790"/>
  <c r="AX790"/>
  <c r="AY790"/>
  <c r="AZ790"/>
  <c r="BA790"/>
  <c r="BB790"/>
  <c r="BC790"/>
  <c r="BD790"/>
  <c r="BE790"/>
  <c r="BF790"/>
  <c r="BG790"/>
  <c r="BH790"/>
  <c r="AU519"/>
  <c r="AV519"/>
  <c r="AW519"/>
  <c r="AX519"/>
  <c r="AY519"/>
  <c r="AZ519"/>
  <c r="BA519"/>
  <c r="BB519"/>
  <c r="BC519"/>
  <c r="BD519"/>
  <c r="BE519"/>
  <c r="BF519"/>
  <c r="BG519"/>
  <c r="BH519"/>
  <c r="AU203"/>
  <c r="AV203"/>
  <c r="AW203"/>
  <c r="AX203"/>
  <c r="AY203"/>
  <c r="AZ203"/>
  <c r="BA203"/>
  <c r="BB203"/>
  <c r="BC203"/>
  <c r="BD203"/>
  <c r="BE203"/>
  <c r="BF203"/>
  <c r="BG203"/>
  <c r="BH203"/>
  <c r="AU1022"/>
  <c r="AV1022"/>
  <c r="AW1022"/>
  <c r="AX1022"/>
  <c r="AY1022"/>
  <c r="AZ1022"/>
  <c r="BA1022"/>
  <c r="BB1022"/>
  <c r="BC1022"/>
  <c r="BD1022"/>
  <c r="BE1022"/>
  <c r="BF1022"/>
  <c r="BG1022"/>
  <c r="BH1022"/>
  <c r="AU546"/>
  <c r="AV546"/>
  <c r="AW546"/>
  <c r="AX546"/>
  <c r="AY546"/>
  <c r="AZ546"/>
  <c r="BA546"/>
  <c r="BB546"/>
  <c r="BC546"/>
  <c r="BD546"/>
  <c r="BE546"/>
  <c r="BF546"/>
  <c r="BG546"/>
  <c r="BH546"/>
  <c r="AU1138"/>
  <c r="AV1138"/>
  <c r="AW1138"/>
  <c r="AX1138"/>
  <c r="AY1138"/>
  <c r="AZ1138"/>
  <c r="BA1138"/>
  <c r="BB1138"/>
  <c r="BC1138"/>
  <c r="BD1138"/>
  <c r="BE1138"/>
  <c r="BF1138"/>
  <c r="BG1138"/>
  <c r="BH1138"/>
  <c r="AU1209"/>
  <c r="AV1209"/>
  <c r="AW1209"/>
  <c r="AX1209"/>
  <c r="AY1209"/>
  <c r="AZ1209"/>
  <c r="BA1209"/>
  <c r="BB1209"/>
  <c r="BC1209"/>
  <c r="BD1209"/>
  <c r="BE1209"/>
  <c r="BF1209"/>
  <c r="BG1209"/>
  <c r="BH1209"/>
  <c r="AU538"/>
  <c r="AV538"/>
  <c r="AW538"/>
  <c r="AX538"/>
  <c r="AY538"/>
  <c r="AZ538"/>
  <c r="BA538"/>
  <c r="BB538"/>
  <c r="BC538"/>
  <c r="BD538"/>
  <c r="BE538"/>
  <c r="BF538"/>
  <c r="BG538"/>
  <c r="BH538"/>
  <c r="AU354"/>
  <c r="AV354"/>
  <c r="AW354"/>
  <c r="AX354"/>
  <c r="AY354"/>
  <c r="AZ354"/>
  <c r="BA354"/>
  <c r="BB354"/>
  <c r="BC354"/>
  <c r="BD354"/>
  <c r="BE354"/>
  <c r="BF354"/>
  <c r="BG354"/>
  <c r="BH354"/>
  <c r="AU1193"/>
  <c r="AV1193"/>
  <c r="AW1193"/>
  <c r="AX1193"/>
  <c r="AY1193"/>
  <c r="AZ1193"/>
  <c r="BA1193"/>
  <c r="BB1193"/>
  <c r="BC1193"/>
  <c r="BD1193"/>
  <c r="BE1193"/>
  <c r="BF1193"/>
  <c r="BG1193"/>
  <c r="BH1193"/>
  <c r="AU111"/>
  <c r="AV111"/>
  <c r="AW111"/>
  <c r="AX111"/>
  <c r="AY111"/>
  <c r="AZ111"/>
  <c r="BA111"/>
  <c r="BB111"/>
  <c r="BC111"/>
  <c r="BD111"/>
  <c r="BE111"/>
  <c r="BF111"/>
  <c r="BG111"/>
  <c r="BH111"/>
  <c r="AU704"/>
  <c r="AV704"/>
  <c r="AW704"/>
  <c r="AX704"/>
  <c r="AY704"/>
  <c r="AZ704"/>
  <c r="BA704"/>
  <c r="BB704"/>
  <c r="BC704"/>
  <c r="BD704"/>
  <c r="BE704"/>
  <c r="BF704"/>
  <c r="BG704"/>
  <c r="BH704"/>
  <c r="AU1183"/>
  <c r="AV1183"/>
  <c r="AW1183"/>
  <c r="AX1183"/>
  <c r="AY1183"/>
  <c r="AZ1183"/>
  <c r="BA1183"/>
  <c r="BB1183"/>
  <c r="BC1183"/>
  <c r="BD1183"/>
  <c r="BE1183"/>
  <c r="BF1183"/>
  <c r="BG1183"/>
  <c r="BH1183"/>
  <c r="AU782"/>
  <c r="AV782"/>
  <c r="AW782"/>
  <c r="AX782"/>
  <c r="AY782"/>
  <c r="AZ782"/>
  <c r="BA782"/>
  <c r="BB782"/>
  <c r="BC782"/>
  <c r="BD782"/>
  <c r="BE782"/>
  <c r="BF782"/>
  <c r="BG782"/>
  <c r="BH782"/>
  <c r="AU1109"/>
  <c r="AV1109"/>
  <c r="AW1109"/>
  <c r="AX1109"/>
  <c r="AY1109"/>
  <c r="AZ1109"/>
  <c r="BA1109"/>
  <c r="BB1109"/>
  <c r="BC1109"/>
  <c r="BD1109"/>
  <c r="BE1109"/>
  <c r="BF1109"/>
  <c r="BG1109"/>
  <c r="BH1109"/>
  <c r="AU783"/>
  <c r="AV783"/>
  <c r="AW783"/>
  <c r="AX783"/>
  <c r="AY783"/>
  <c r="AZ783"/>
  <c r="BA783"/>
  <c r="BB783"/>
  <c r="BC783"/>
  <c r="BD783"/>
  <c r="BE783"/>
  <c r="BF783"/>
  <c r="BG783"/>
  <c r="BH783"/>
  <c r="AU1088"/>
  <c r="AV1088"/>
  <c r="AW1088"/>
  <c r="AX1088"/>
  <c r="AY1088"/>
  <c r="AZ1088"/>
  <c r="BA1088"/>
  <c r="BB1088"/>
  <c r="BC1088"/>
  <c r="BD1088"/>
  <c r="BE1088"/>
  <c r="BF1088"/>
  <c r="BG1088"/>
  <c r="BH1088"/>
  <c r="AU359"/>
  <c r="AV359"/>
  <c r="AW359"/>
  <c r="AX359"/>
  <c r="AY359"/>
  <c r="AZ359"/>
  <c r="BA359"/>
  <c r="BB359"/>
  <c r="BC359"/>
  <c r="BD359"/>
  <c r="BE359"/>
  <c r="BF359"/>
  <c r="BG359"/>
  <c r="BH359"/>
  <c r="AU528"/>
  <c r="AV528"/>
  <c r="AW528"/>
  <c r="AX528"/>
  <c r="AY528"/>
  <c r="AZ528"/>
  <c r="BA528"/>
  <c r="BB528"/>
  <c r="BC528"/>
  <c r="BD528"/>
  <c r="BE528"/>
  <c r="BF528"/>
  <c r="BG528"/>
  <c r="BH528"/>
  <c r="AU656"/>
  <c r="AV656"/>
  <c r="AW656"/>
  <c r="AX656"/>
  <c r="AY656"/>
  <c r="AZ656"/>
  <c r="BA656"/>
  <c r="BB656"/>
  <c r="BC656"/>
  <c r="BD656"/>
  <c r="BE656"/>
  <c r="BF656"/>
  <c r="BG656"/>
  <c r="BH656"/>
  <c r="AU619"/>
  <c r="AV619"/>
  <c r="AW619"/>
  <c r="AX619"/>
  <c r="AY619"/>
  <c r="AZ619"/>
  <c r="BA619"/>
  <c r="BB619"/>
  <c r="BC619"/>
  <c r="BD619"/>
  <c r="BE619"/>
  <c r="BF619"/>
  <c r="BG619"/>
  <c r="BH619"/>
  <c r="AU947"/>
  <c r="AV947"/>
  <c r="AW947"/>
  <c r="AX947"/>
  <c r="AY947"/>
  <c r="AZ947"/>
  <c r="BA947"/>
  <c r="BB947"/>
  <c r="BC947"/>
  <c r="BD947"/>
  <c r="BE947"/>
  <c r="BF947"/>
  <c r="BG947"/>
  <c r="BH947"/>
  <c r="AU503"/>
  <c r="AV503"/>
  <c r="AW503"/>
  <c r="AX503"/>
  <c r="AY503"/>
  <c r="AZ503"/>
  <c r="BA503"/>
  <c r="BB503"/>
  <c r="BC503"/>
  <c r="BD503"/>
  <c r="BE503"/>
  <c r="BF503"/>
  <c r="BG503"/>
  <c r="BH503"/>
  <c r="AU797"/>
  <c r="AV797"/>
  <c r="AW797"/>
  <c r="AX797"/>
  <c r="AY797"/>
  <c r="AZ797"/>
  <c r="BA797"/>
  <c r="BB797"/>
  <c r="BC797"/>
  <c r="BD797"/>
  <c r="BE797"/>
  <c r="BF797"/>
  <c r="BG797"/>
  <c r="BH797"/>
  <c r="AU367"/>
  <c r="AV367"/>
  <c r="AW367"/>
  <c r="AX367"/>
  <c r="AY367"/>
  <c r="AZ367"/>
  <c r="BA367"/>
  <c r="BB367"/>
  <c r="BC367"/>
  <c r="BD367"/>
  <c r="BE367"/>
  <c r="BF367"/>
  <c r="BG367"/>
  <c r="BH367"/>
  <c r="AU355"/>
  <c r="AV355"/>
  <c r="AW355"/>
  <c r="AX355"/>
  <c r="AY355"/>
  <c r="AZ355"/>
  <c r="BA355"/>
  <c r="BB355"/>
  <c r="BC355"/>
  <c r="BD355"/>
  <c r="BE355"/>
  <c r="BF355"/>
  <c r="BG355"/>
  <c r="BH355"/>
  <c r="AU679"/>
  <c r="AV679"/>
  <c r="AW679"/>
  <c r="AX679"/>
  <c r="AY679"/>
  <c r="AZ679"/>
  <c r="BA679"/>
  <c r="BB679"/>
  <c r="BC679"/>
  <c r="BD679"/>
  <c r="BE679"/>
  <c r="BF679"/>
  <c r="BG679"/>
  <c r="BH679"/>
  <c r="AU412"/>
  <c r="AV412"/>
  <c r="AW412"/>
  <c r="AX412"/>
  <c r="AY412"/>
  <c r="AZ412"/>
  <c r="BA412"/>
  <c r="BB412"/>
  <c r="BC412"/>
  <c r="BD412"/>
  <c r="BE412"/>
  <c r="BF412"/>
  <c r="BG412"/>
  <c r="BH412"/>
  <c r="AU773"/>
  <c r="AV773"/>
  <c r="AW773"/>
  <c r="AX773"/>
  <c r="AY773"/>
  <c r="AZ773"/>
  <c r="BA773"/>
  <c r="BB773"/>
  <c r="BC773"/>
  <c r="BD773"/>
  <c r="BE773"/>
  <c r="BF773"/>
  <c r="BG773"/>
  <c r="BH773"/>
  <c r="AU657"/>
  <c r="AV657"/>
  <c r="AW657"/>
  <c r="AX657"/>
  <c r="AY657"/>
  <c r="AZ657"/>
  <c r="BA657"/>
  <c r="BB657"/>
  <c r="BC657"/>
  <c r="BD657"/>
  <c r="BE657"/>
  <c r="BF657"/>
  <c r="BG657"/>
  <c r="BH657"/>
  <c r="AU1143"/>
  <c r="AV1143"/>
  <c r="AW1143"/>
  <c r="AX1143"/>
  <c r="AY1143"/>
  <c r="AZ1143"/>
  <c r="BA1143"/>
  <c r="BB1143"/>
  <c r="BC1143"/>
  <c r="BD1143"/>
  <c r="BE1143"/>
  <c r="BF1143"/>
  <c r="BG1143"/>
  <c r="BH1143"/>
  <c r="AU427"/>
  <c r="AV427"/>
  <c r="AW427"/>
  <c r="AX427"/>
  <c r="AY427"/>
  <c r="AZ427"/>
  <c r="BA427"/>
  <c r="BB427"/>
  <c r="BC427"/>
  <c r="BD427"/>
  <c r="BE427"/>
  <c r="BF427"/>
  <c r="BG427"/>
  <c r="BH427"/>
  <c r="AU228"/>
  <c r="AV228"/>
  <c r="AW228"/>
  <c r="AX228"/>
  <c r="AY228"/>
  <c r="AZ228"/>
  <c r="BA228"/>
  <c r="BB228"/>
  <c r="BC228"/>
  <c r="BD228"/>
  <c r="BE228"/>
  <c r="BF228"/>
  <c r="BG228"/>
  <c r="BH228"/>
  <c r="AU774"/>
  <c r="AV774"/>
  <c r="AW774"/>
  <c r="AX774"/>
  <c r="AY774"/>
  <c r="AZ774"/>
  <c r="BA774"/>
  <c r="BB774"/>
  <c r="BC774"/>
  <c r="BD774"/>
  <c r="BE774"/>
  <c r="BF774"/>
  <c r="BG774"/>
  <c r="BH774"/>
  <c r="AU561"/>
  <c r="AV561"/>
  <c r="AW561"/>
  <c r="AX561"/>
  <c r="AY561"/>
  <c r="AZ561"/>
  <c r="BA561"/>
  <c r="BB561"/>
  <c r="BC561"/>
  <c r="BD561"/>
  <c r="BE561"/>
  <c r="BF561"/>
  <c r="BG561"/>
  <c r="BH561"/>
  <c r="AU551"/>
  <c r="AV551"/>
  <c r="AW551"/>
  <c r="AX551"/>
  <c r="AY551"/>
  <c r="AZ551"/>
  <c r="BA551"/>
  <c r="BB551"/>
  <c r="BC551"/>
  <c r="BD551"/>
  <c r="BE551"/>
  <c r="BF551"/>
  <c r="BG551"/>
  <c r="BH551"/>
  <c r="AU1004"/>
  <c r="AV1004"/>
  <c r="AW1004"/>
  <c r="AX1004"/>
  <c r="AY1004"/>
  <c r="AZ1004"/>
  <c r="BA1004"/>
  <c r="BB1004"/>
  <c r="BC1004"/>
  <c r="BD1004"/>
  <c r="BE1004"/>
  <c r="BF1004"/>
  <c r="BG1004"/>
  <c r="BH1004"/>
  <c r="AU1005"/>
  <c r="AV1005"/>
  <c r="AW1005"/>
  <c r="AX1005"/>
  <c r="AY1005"/>
  <c r="AZ1005"/>
  <c r="BA1005"/>
  <c r="BB1005"/>
  <c r="BC1005"/>
  <c r="BD1005"/>
  <c r="BE1005"/>
  <c r="BF1005"/>
  <c r="BG1005"/>
  <c r="BH1005"/>
  <c r="AU1208"/>
  <c r="AV1208"/>
  <c r="AW1208"/>
  <c r="AX1208"/>
  <c r="AY1208"/>
  <c r="AZ1208"/>
  <c r="BA1208"/>
  <c r="BB1208"/>
  <c r="BC1208"/>
  <c r="BD1208"/>
  <c r="BE1208"/>
  <c r="BF1208"/>
  <c r="BG1208"/>
  <c r="BH1208"/>
  <c r="AU674"/>
  <c r="AV674"/>
  <c r="AW674"/>
  <c r="AX674"/>
  <c r="AY674"/>
  <c r="AZ674"/>
  <c r="BA674"/>
  <c r="BB674"/>
  <c r="BC674"/>
  <c r="BD674"/>
  <c r="BE674"/>
  <c r="BF674"/>
  <c r="BG674"/>
  <c r="BH674"/>
  <c r="AU453"/>
  <c r="AV453"/>
  <c r="AW453"/>
  <c r="AX453"/>
  <c r="AY453"/>
  <c r="AZ453"/>
  <c r="BA453"/>
  <c r="BB453"/>
  <c r="BC453"/>
  <c r="BD453"/>
  <c r="BE453"/>
  <c r="BF453"/>
  <c r="BG453"/>
  <c r="BH453"/>
  <c r="AU1226"/>
  <c r="AV1226"/>
  <c r="AW1226"/>
  <c r="AX1226"/>
  <c r="AY1226"/>
  <c r="AZ1226"/>
  <c r="BA1226"/>
  <c r="BB1226"/>
  <c r="BC1226"/>
  <c r="BD1226"/>
  <c r="BE1226"/>
  <c r="BF1226"/>
  <c r="BG1226"/>
  <c r="BH1226"/>
  <c r="AU688"/>
  <c r="AV688"/>
  <c r="AW688"/>
  <c r="AX688"/>
  <c r="AY688"/>
  <c r="AZ688"/>
  <c r="BA688"/>
  <c r="BB688"/>
  <c r="BC688"/>
  <c r="BD688"/>
  <c r="BE688"/>
  <c r="BF688"/>
  <c r="BG688"/>
  <c r="BH688"/>
  <c r="AU499"/>
  <c r="AV499"/>
  <c r="AW499"/>
  <c r="AX499"/>
  <c r="AY499"/>
  <c r="AZ499"/>
  <c r="BA499"/>
  <c r="BB499"/>
  <c r="BC499"/>
  <c r="BD499"/>
  <c r="BE499"/>
  <c r="BF499"/>
  <c r="BG499"/>
  <c r="BH499"/>
  <c r="AU672"/>
  <c r="AV672"/>
  <c r="AW672"/>
  <c r="AX672"/>
  <c r="AY672"/>
  <c r="AZ672"/>
  <c r="BA672"/>
  <c r="BB672"/>
  <c r="BC672"/>
  <c r="BD672"/>
  <c r="BE672"/>
  <c r="BF672"/>
  <c r="BG672"/>
  <c r="BH672"/>
  <c r="AU935"/>
  <c r="AV935"/>
  <c r="AW935"/>
  <c r="AX935"/>
  <c r="AY935"/>
  <c r="AZ935"/>
  <c r="BA935"/>
  <c r="BB935"/>
  <c r="BC935"/>
  <c r="BD935"/>
  <c r="BE935"/>
  <c r="BF935"/>
  <c r="BG935"/>
  <c r="BH935"/>
  <c r="AU731"/>
  <c r="AV731"/>
  <c r="AW731"/>
  <c r="AX731"/>
  <c r="AY731"/>
  <c r="AZ731"/>
  <c r="BA731"/>
  <c r="BB731"/>
  <c r="BC731"/>
  <c r="BD731"/>
  <c r="BE731"/>
  <c r="BF731"/>
  <c r="BG731"/>
  <c r="BH731"/>
  <c r="AU1176"/>
  <c r="AV1176"/>
  <c r="AW1176"/>
  <c r="AX1176"/>
  <c r="AY1176"/>
  <c r="AZ1176"/>
  <c r="BA1176"/>
  <c r="BB1176"/>
  <c r="BC1176"/>
  <c r="BD1176"/>
  <c r="BE1176"/>
  <c r="BF1176"/>
  <c r="BG1176"/>
  <c r="BH1176"/>
  <c r="AU776"/>
  <c r="AV776"/>
  <c r="AW776"/>
  <c r="AX776"/>
  <c r="AY776"/>
  <c r="AZ776"/>
  <c r="BA776"/>
  <c r="BB776"/>
  <c r="BC776"/>
  <c r="BD776"/>
  <c r="BE776"/>
  <c r="BF776"/>
  <c r="BG776"/>
  <c r="BH776"/>
  <c r="AU893"/>
  <c r="AV893"/>
  <c r="AW893"/>
  <c r="AX893"/>
  <c r="AY893"/>
  <c r="AZ893"/>
  <c r="BA893"/>
  <c r="BB893"/>
  <c r="BC893"/>
  <c r="BD893"/>
  <c r="BE893"/>
  <c r="BF893"/>
  <c r="BG893"/>
  <c r="BH893"/>
  <c r="AU321"/>
  <c r="AV321"/>
  <c r="AW321"/>
  <c r="AX321"/>
  <c r="AY321"/>
  <c r="AZ321"/>
  <c r="BA321"/>
  <c r="BB321"/>
  <c r="BC321"/>
  <c r="BD321"/>
  <c r="BE321"/>
  <c r="BF321"/>
  <c r="BG321"/>
  <c r="BH321"/>
  <c r="AU985"/>
  <c r="AV985"/>
  <c r="AW985"/>
  <c r="AX985"/>
  <c r="AY985"/>
  <c r="AZ985"/>
  <c r="BA985"/>
  <c r="BB985"/>
  <c r="BC985"/>
  <c r="BD985"/>
  <c r="BE985"/>
  <c r="BF985"/>
  <c r="BG985"/>
  <c r="BH985"/>
  <c r="AU483"/>
  <c r="AV483"/>
  <c r="AW483"/>
  <c r="AX483"/>
  <c r="AY483"/>
  <c r="AZ483"/>
  <c r="BA483"/>
  <c r="BB483"/>
  <c r="BC483"/>
  <c r="BD483"/>
  <c r="BE483"/>
  <c r="BF483"/>
  <c r="BG483"/>
  <c r="BH483"/>
  <c r="AU1119"/>
  <c r="AV1119"/>
  <c r="AW1119"/>
  <c r="AX1119"/>
  <c r="AY1119"/>
  <c r="AZ1119"/>
  <c r="BA1119"/>
  <c r="BB1119"/>
  <c r="BC1119"/>
  <c r="BD1119"/>
  <c r="BE1119"/>
  <c r="BF1119"/>
  <c r="BG1119"/>
  <c r="BH1119"/>
  <c r="AU1090"/>
  <c r="AV1090"/>
  <c r="AW1090"/>
  <c r="AX1090"/>
  <c r="AY1090"/>
  <c r="AZ1090"/>
  <c r="BA1090"/>
  <c r="BB1090"/>
  <c r="BC1090"/>
  <c r="BD1090"/>
  <c r="BE1090"/>
  <c r="BF1090"/>
  <c r="BG1090"/>
  <c r="BH1090"/>
  <c r="AU1151"/>
  <c r="AV1151"/>
  <c r="AW1151"/>
  <c r="AX1151"/>
  <c r="AY1151"/>
  <c r="AZ1151"/>
  <c r="BA1151"/>
  <c r="BB1151"/>
  <c r="BC1151"/>
  <c r="BD1151"/>
  <c r="BE1151"/>
  <c r="BF1151"/>
  <c r="BG1151"/>
  <c r="BH1151"/>
  <c r="AU796"/>
  <c r="AV796"/>
  <c r="AW796"/>
  <c r="AX796"/>
  <c r="AY796"/>
  <c r="AZ796"/>
  <c r="BA796"/>
  <c r="BB796"/>
  <c r="BC796"/>
  <c r="BD796"/>
  <c r="BE796"/>
  <c r="BF796"/>
  <c r="BG796"/>
  <c r="BH796"/>
  <c r="AU1003"/>
  <c r="AV1003"/>
  <c r="AW1003"/>
  <c r="AX1003"/>
  <c r="AY1003"/>
  <c r="AZ1003"/>
  <c r="BA1003"/>
  <c r="BB1003"/>
  <c r="BC1003"/>
  <c r="BD1003"/>
  <c r="BE1003"/>
  <c r="BF1003"/>
  <c r="BG1003"/>
  <c r="BH1003"/>
  <c r="AU352"/>
  <c r="AV352"/>
  <c r="AW352"/>
  <c r="AX352"/>
  <c r="AY352"/>
  <c r="AZ352"/>
  <c r="BA352"/>
  <c r="BB352"/>
  <c r="BC352"/>
  <c r="BD352"/>
  <c r="BE352"/>
  <c r="BF352"/>
  <c r="BG352"/>
  <c r="BH352"/>
  <c r="AU67"/>
  <c r="AV67"/>
  <c r="AW67"/>
  <c r="AX67"/>
  <c r="AY67"/>
  <c r="AZ67"/>
  <c r="BA67"/>
  <c r="BB67"/>
  <c r="BC67"/>
  <c r="BD67"/>
  <c r="BE67"/>
  <c r="BF67"/>
  <c r="BG67"/>
  <c r="BH67"/>
  <c r="AU332"/>
  <c r="AV332"/>
  <c r="AW332"/>
  <c r="AX332"/>
  <c r="AY332"/>
  <c r="AZ332"/>
  <c r="BA332"/>
  <c r="BB332"/>
  <c r="BC332"/>
  <c r="BD332"/>
  <c r="BE332"/>
  <c r="BF332"/>
  <c r="BG332"/>
  <c r="BH332"/>
  <c r="AU856"/>
  <c r="AV856"/>
  <c r="AW856"/>
  <c r="AX856"/>
  <c r="AY856"/>
  <c r="AZ856"/>
  <c r="BA856"/>
  <c r="BB856"/>
  <c r="BC856"/>
  <c r="BD856"/>
  <c r="BE856"/>
  <c r="BF856"/>
  <c r="BG856"/>
  <c r="BH856"/>
  <c r="AU1272"/>
  <c r="AV1272"/>
  <c r="AW1272"/>
  <c r="AX1272"/>
  <c r="AY1272"/>
  <c r="AZ1272"/>
  <c r="BA1272"/>
  <c r="BB1272"/>
  <c r="BC1272"/>
  <c r="BD1272"/>
  <c r="BE1272"/>
  <c r="BF1272"/>
  <c r="BG1272"/>
  <c r="BH1272"/>
  <c r="AU713"/>
  <c r="AV713"/>
  <c r="AW713"/>
  <c r="AX713"/>
  <c r="AY713"/>
  <c r="AZ713"/>
  <c r="BA713"/>
  <c r="BB713"/>
  <c r="BC713"/>
  <c r="BD713"/>
  <c r="BE713"/>
  <c r="BF713"/>
  <c r="BG713"/>
  <c r="BH713"/>
  <c r="AU693"/>
  <c r="AV693"/>
  <c r="AW693"/>
  <c r="AX693"/>
  <c r="AY693"/>
  <c r="AZ693"/>
  <c r="BA693"/>
  <c r="BB693"/>
  <c r="BC693"/>
  <c r="BD693"/>
  <c r="BE693"/>
  <c r="BF693"/>
  <c r="BG693"/>
  <c r="BH693"/>
  <c r="AU1144"/>
  <c r="AV1144"/>
  <c r="AW1144"/>
  <c r="AX1144"/>
  <c r="AY1144"/>
  <c r="AZ1144"/>
  <c r="BA1144"/>
  <c r="BB1144"/>
  <c r="BC1144"/>
  <c r="BD1144"/>
  <c r="BE1144"/>
  <c r="BF1144"/>
  <c r="BG1144"/>
  <c r="BH1144"/>
  <c r="AU1086"/>
  <c r="AV1086"/>
  <c r="AW1086"/>
  <c r="AX1086"/>
  <c r="AY1086"/>
  <c r="AZ1086"/>
  <c r="BA1086"/>
  <c r="BB1086"/>
  <c r="BC1086"/>
  <c r="BD1086"/>
  <c r="BE1086"/>
  <c r="BF1086"/>
  <c r="BG1086"/>
  <c r="BH1086"/>
  <c r="AU1007"/>
  <c r="AV1007"/>
  <c r="AW1007"/>
  <c r="AX1007"/>
  <c r="AY1007"/>
  <c r="AZ1007"/>
  <c r="BA1007"/>
  <c r="BB1007"/>
  <c r="BC1007"/>
  <c r="BD1007"/>
  <c r="BE1007"/>
  <c r="BF1007"/>
  <c r="BG1007"/>
  <c r="BH1007"/>
  <c r="AU1064"/>
  <c r="AV1064"/>
  <c r="AW1064"/>
  <c r="AX1064"/>
  <c r="AY1064"/>
  <c r="AZ1064"/>
  <c r="BA1064"/>
  <c r="BB1064"/>
  <c r="BC1064"/>
  <c r="BD1064"/>
  <c r="BE1064"/>
  <c r="BF1064"/>
  <c r="BG1064"/>
  <c r="BH1064"/>
  <c r="AU350"/>
  <c r="AV350"/>
  <c r="AW350"/>
  <c r="AX350"/>
  <c r="AY350"/>
  <c r="AZ350"/>
  <c r="BA350"/>
  <c r="BB350"/>
  <c r="BC350"/>
  <c r="BD350"/>
  <c r="BE350"/>
  <c r="BF350"/>
  <c r="BG350"/>
  <c r="BH350"/>
  <c r="AU316"/>
  <c r="AV316"/>
  <c r="AW316"/>
  <c r="AX316"/>
  <c r="AY316"/>
  <c r="AZ316"/>
  <c r="BA316"/>
  <c r="BB316"/>
  <c r="BC316"/>
  <c r="BD316"/>
  <c r="BE316"/>
  <c r="BF316"/>
  <c r="BG316"/>
  <c r="BH316"/>
  <c r="AU186"/>
  <c r="AV186"/>
  <c r="AW186"/>
  <c r="AX186"/>
  <c r="AY186"/>
  <c r="AZ186"/>
  <c r="BA186"/>
  <c r="BB186"/>
  <c r="BC186"/>
  <c r="BD186"/>
  <c r="BE186"/>
  <c r="BF186"/>
  <c r="BG186"/>
  <c r="BH186"/>
  <c r="AU394"/>
  <c r="AV394"/>
  <c r="AW394"/>
  <c r="AX394"/>
  <c r="AY394"/>
  <c r="AZ394"/>
  <c r="BA394"/>
  <c r="BB394"/>
  <c r="BC394"/>
  <c r="BD394"/>
  <c r="BE394"/>
  <c r="BF394"/>
  <c r="BG394"/>
  <c r="BH394"/>
  <c r="AU1182"/>
  <c r="AV1182"/>
  <c r="AW1182"/>
  <c r="AX1182"/>
  <c r="AY1182"/>
  <c r="AZ1182"/>
  <c r="BA1182"/>
  <c r="BB1182"/>
  <c r="BC1182"/>
  <c r="BD1182"/>
  <c r="BE1182"/>
  <c r="BF1182"/>
  <c r="BG1182"/>
  <c r="BH1182"/>
  <c r="AU980"/>
  <c r="AV980"/>
  <c r="AW980"/>
  <c r="AX980"/>
  <c r="AY980"/>
  <c r="AZ980"/>
  <c r="BA980"/>
  <c r="BB980"/>
  <c r="BC980"/>
  <c r="BD980"/>
  <c r="BE980"/>
  <c r="BF980"/>
  <c r="BG980"/>
  <c r="BH980"/>
  <c r="AU1167"/>
  <c r="AV1167"/>
  <c r="AW1167"/>
  <c r="AX1167"/>
  <c r="AY1167"/>
  <c r="AZ1167"/>
  <c r="BA1167"/>
  <c r="BB1167"/>
  <c r="BC1167"/>
  <c r="BD1167"/>
  <c r="BE1167"/>
  <c r="BF1167"/>
  <c r="BG1167"/>
  <c r="BH1167"/>
  <c r="AU721"/>
  <c r="AV721"/>
  <c r="AW721"/>
  <c r="AX721"/>
  <c r="AY721"/>
  <c r="AZ721"/>
  <c r="BA721"/>
  <c r="BB721"/>
  <c r="BC721"/>
  <c r="BD721"/>
  <c r="BE721"/>
  <c r="BF721"/>
  <c r="BG721"/>
  <c r="BH721"/>
  <c r="AU326"/>
  <c r="AV326"/>
  <c r="AW326"/>
  <c r="AX326"/>
  <c r="AY326"/>
  <c r="AZ326"/>
  <c r="BA326"/>
  <c r="BB326"/>
  <c r="BC326"/>
  <c r="BD326"/>
  <c r="BE326"/>
  <c r="BF326"/>
  <c r="BG326"/>
  <c r="BH326"/>
  <c r="AU222"/>
  <c r="AV222"/>
  <c r="AW222"/>
  <c r="AX222"/>
  <c r="AY222"/>
  <c r="AZ222"/>
  <c r="BA222"/>
  <c r="BB222"/>
  <c r="BC222"/>
  <c r="BD222"/>
  <c r="BE222"/>
  <c r="BF222"/>
  <c r="BG222"/>
  <c r="BH222"/>
  <c r="AU1225"/>
  <c r="AV1225"/>
  <c r="AW1225"/>
  <c r="AX1225"/>
  <c r="AY1225"/>
  <c r="AZ1225"/>
  <c r="BA1225"/>
  <c r="BB1225"/>
  <c r="BC1225"/>
  <c r="BD1225"/>
  <c r="BE1225"/>
  <c r="BF1225"/>
  <c r="BG1225"/>
  <c r="BH1225"/>
  <c r="AU639"/>
  <c r="AV639"/>
  <c r="AW639"/>
  <c r="AX639"/>
  <c r="AY639"/>
  <c r="AZ639"/>
  <c r="BA639"/>
  <c r="BB639"/>
  <c r="BC639"/>
  <c r="BD639"/>
  <c r="BE639"/>
  <c r="BF639"/>
  <c r="BG639"/>
  <c r="BH639"/>
  <c r="AU520"/>
  <c r="AV520"/>
  <c r="AW520"/>
  <c r="AX520"/>
  <c r="AY520"/>
  <c r="AZ520"/>
  <c r="BA520"/>
  <c r="BB520"/>
  <c r="BC520"/>
  <c r="BD520"/>
  <c r="BE520"/>
  <c r="BF520"/>
  <c r="BG520"/>
  <c r="BH520"/>
  <c r="AU127"/>
  <c r="AV127"/>
  <c r="AW127"/>
  <c r="AX127"/>
  <c r="AY127"/>
  <c r="AZ127"/>
  <c r="BA127"/>
  <c r="BB127"/>
  <c r="BC127"/>
  <c r="BD127"/>
  <c r="BE127"/>
  <c r="BF127"/>
  <c r="BG127"/>
  <c r="BH127"/>
  <c r="AU184"/>
  <c r="AV184"/>
  <c r="AW184"/>
  <c r="AX184"/>
  <c r="AY184"/>
  <c r="AZ184"/>
  <c r="BA184"/>
  <c r="BB184"/>
  <c r="BC184"/>
  <c r="BD184"/>
  <c r="BE184"/>
  <c r="BF184"/>
  <c r="BG184"/>
  <c r="BH184"/>
  <c r="AU784"/>
  <c r="AV784"/>
  <c r="AW784"/>
  <c r="AX784"/>
  <c r="AY784"/>
  <c r="AZ784"/>
  <c r="BA784"/>
  <c r="BB784"/>
  <c r="BC784"/>
  <c r="BD784"/>
  <c r="BE784"/>
  <c r="BF784"/>
  <c r="BG784"/>
  <c r="BH784"/>
  <c r="AU959"/>
  <c r="AV959"/>
  <c r="AW959"/>
  <c r="AX959"/>
  <c r="AY959"/>
  <c r="AZ959"/>
  <c r="BA959"/>
  <c r="BB959"/>
  <c r="BC959"/>
  <c r="BD959"/>
  <c r="BE959"/>
  <c r="BF959"/>
  <c r="BG959"/>
  <c r="BH959"/>
  <c r="AU1136"/>
  <c r="AV1136"/>
  <c r="AW1136"/>
  <c r="AX1136"/>
  <c r="AY1136"/>
  <c r="AZ1136"/>
  <c r="BA1136"/>
  <c r="BB1136"/>
  <c r="BC1136"/>
  <c r="BD1136"/>
  <c r="BE1136"/>
  <c r="BF1136"/>
  <c r="BG1136"/>
  <c r="BH1136"/>
  <c r="AU673"/>
  <c r="AV673"/>
  <c r="AW673"/>
  <c r="AX673"/>
  <c r="AY673"/>
  <c r="AZ673"/>
  <c r="BA673"/>
  <c r="BB673"/>
  <c r="BC673"/>
  <c r="BD673"/>
  <c r="BE673"/>
  <c r="BF673"/>
  <c r="BG673"/>
  <c r="BH673"/>
  <c r="AU474"/>
  <c r="AV474"/>
  <c r="AW474"/>
  <c r="AX474"/>
  <c r="AY474"/>
  <c r="AZ474"/>
  <c r="BA474"/>
  <c r="BB474"/>
  <c r="BC474"/>
  <c r="BD474"/>
  <c r="BE474"/>
  <c r="BF474"/>
  <c r="BG474"/>
  <c r="BH474"/>
  <c r="AU85"/>
  <c r="AV85"/>
  <c r="AW85"/>
  <c r="AX85"/>
  <c r="AY85"/>
  <c r="AZ85"/>
  <c r="BA85"/>
  <c r="BB85"/>
  <c r="BC85"/>
  <c r="BD85"/>
  <c r="BE85"/>
  <c r="BF85"/>
  <c r="BG85"/>
  <c r="BH85"/>
  <c r="AU1227"/>
  <c r="AV1227"/>
  <c r="AW1227"/>
  <c r="AX1227"/>
  <c r="AY1227"/>
  <c r="AZ1227"/>
  <c r="BA1227"/>
  <c r="BB1227"/>
  <c r="BC1227"/>
  <c r="BD1227"/>
  <c r="BE1227"/>
  <c r="BF1227"/>
  <c r="BG1227"/>
  <c r="BH1227"/>
  <c r="AU1181"/>
  <c r="AV1181"/>
  <c r="AW1181"/>
  <c r="AX1181"/>
  <c r="AY1181"/>
  <c r="AZ1181"/>
  <c r="BA1181"/>
  <c r="BB1181"/>
  <c r="BC1181"/>
  <c r="BD1181"/>
  <c r="BE1181"/>
  <c r="BF1181"/>
  <c r="BG1181"/>
  <c r="BH1181"/>
  <c r="AU788"/>
  <c r="AV788"/>
  <c r="AW788"/>
  <c r="AX788"/>
  <c r="AY788"/>
  <c r="AZ788"/>
  <c r="BA788"/>
  <c r="BB788"/>
  <c r="BC788"/>
  <c r="BD788"/>
  <c r="BE788"/>
  <c r="BF788"/>
  <c r="BG788"/>
  <c r="BH788"/>
  <c r="AU1178"/>
  <c r="AV1178"/>
  <c r="AW1178"/>
  <c r="AX1178"/>
  <c r="AY1178"/>
  <c r="AZ1178"/>
  <c r="BA1178"/>
  <c r="BB1178"/>
  <c r="BC1178"/>
  <c r="BD1178"/>
  <c r="BE1178"/>
  <c r="BF1178"/>
  <c r="BG1178"/>
  <c r="BH1178"/>
  <c r="AU482"/>
  <c r="AV482"/>
  <c r="AW482"/>
  <c r="AX482"/>
  <c r="AY482"/>
  <c r="AZ482"/>
  <c r="BA482"/>
  <c r="BB482"/>
  <c r="BC482"/>
  <c r="BD482"/>
  <c r="BE482"/>
  <c r="BF482"/>
  <c r="BG482"/>
  <c r="BH482"/>
  <c r="AU883"/>
  <c r="AV883"/>
  <c r="AW883"/>
  <c r="AX883"/>
  <c r="AY883"/>
  <c r="AZ883"/>
  <c r="BA883"/>
  <c r="BB883"/>
  <c r="BC883"/>
  <c r="BD883"/>
  <c r="BE883"/>
  <c r="BF883"/>
  <c r="BG883"/>
  <c r="BH883"/>
  <c r="AU741"/>
  <c r="AV741"/>
  <c r="AW741"/>
  <c r="AX741"/>
  <c r="AY741"/>
  <c r="AZ741"/>
  <c r="BA741"/>
  <c r="BB741"/>
  <c r="BC741"/>
  <c r="BD741"/>
  <c r="BE741"/>
  <c r="BF741"/>
  <c r="BG741"/>
  <c r="BH741"/>
  <c r="AU513"/>
  <c r="AV513"/>
  <c r="AW513"/>
  <c r="AX513"/>
  <c r="AY513"/>
  <c r="AZ513"/>
  <c r="BA513"/>
  <c r="BB513"/>
  <c r="BC513"/>
  <c r="BD513"/>
  <c r="BE513"/>
  <c r="BF513"/>
  <c r="BG513"/>
  <c r="BH513"/>
  <c r="AU1069"/>
  <c r="AV1069"/>
  <c r="AW1069"/>
  <c r="AX1069"/>
  <c r="AY1069"/>
  <c r="AZ1069"/>
  <c r="BA1069"/>
  <c r="BB1069"/>
  <c r="BC1069"/>
  <c r="BD1069"/>
  <c r="BE1069"/>
  <c r="BF1069"/>
  <c r="BG1069"/>
  <c r="BH1069"/>
  <c r="AU1110"/>
  <c r="AV1110"/>
  <c r="AW1110"/>
  <c r="AX1110"/>
  <c r="AY1110"/>
  <c r="AZ1110"/>
  <c r="BA1110"/>
  <c r="BB1110"/>
  <c r="BC1110"/>
  <c r="BD1110"/>
  <c r="BE1110"/>
  <c r="BF1110"/>
  <c r="BG1110"/>
  <c r="BH1110"/>
  <c r="AU1100"/>
  <c r="AV1100"/>
  <c r="AW1100"/>
  <c r="AX1100"/>
  <c r="AY1100"/>
  <c r="AZ1100"/>
  <c r="BA1100"/>
  <c r="BB1100"/>
  <c r="BC1100"/>
  <c r="BD1100"/>
  <c r="BE1100"/>
  <c r="BF1100"/>
  <c r="BG1100"/>
  <c r="BH1100"/>
  <c r="AU313"/>
  <c r="AV313"/>
  <c r="AW313"/>
  <c r="AX313"/>
  <c r="AY313"/>
  <c r="AZ313"/>
  <c r="BA313"/>
  <c r="BB313"/>
  <c r="BC313"/>
  <c r="BD313"/>
  <c r="BE313"/>
  <c r="BF313"/>
  <c r="BG313"/>
  <c r="BH313"/>
  <c r="AU230"/>
  <c r="AV230"/>
  <c r="AW230"/>
  <c r="AX230"/>
  <c r="AY230"/>
  <c r="AZ230"/>
  <c r="BA230"/>
  <c r="BB230"/>
  <c r="BC230"/>
  <c r="BD230"/>
  <c r="BE230"/>
  <c r="BF230"/>
  <c r="BG230"/>
  <c r="BH230"/>
  <c r="AU1256"/>
  <c r="AV1256"/>
  <c r="AW1256"/>
  <c r="AX1256"/>
  <c r="AY1256"/>
  <c r="AZ1256"/>
  <c r="BA1256"/>
  <c r="BB1256"/>
  <c r="BC1256"/>
  <c r="BD1256"/>
  <c r="BE1256"/>
  <c r="BF1256"/>
  <c r="BG1256"/>
  <c r="BH1256"/>
  <c r="AU229"/>
  <c r="AV229"/>
  <c r="AW229"/>
  <c r="AX229"/>
  <c r="AY229"/>
  <c r="AZ229"/>
  <c r="BA229"/>
  <c r="BB229"/>
  <c r="BC229"/>
  <c r="BD229"/>
  <c r="BE229"/>
  <c r="BF229"/>
  <c r="BG229"/>
  <c r="BH229"/>
  <c r="AU1154"/>
  <c r="AV1154"/>
  <c r="AW1154"/>
  <c r="AX1154"/>
  <c r="AY1154"/>
  <c r="AZ1154"/>
  <c r="BA1154"/>
  <c r="BB1154"/>
  <c r="BC1154"/>
  <c r="BD1154"/>
  <c r="BE1154"/>
  <c r="BF1154"/>
  <c r="BG1154"/>
  <c r="BH1154"/>
  <c r="AU617"/>
  <c r="AV617"/>
  <c r="AW617"/>
  <c r="AX617"/>
  <c r="AY617"/>
  <c r="AZ617"/>
  <c r="BA617"/>
  <c r="BB617"/>
  <c r="BC617"/>
  <c r="BD617"/>
  <c r="BE617"/>
  <c r="BF617"/>
  <c r="BG617"/>
  <c r="BH617"/>
  <c r="AU360"/>
  <c r="AV360"/>
  <c r="AW360"/>
  <c r="AX360"/>
  <c r="AY360"/>
  <c r="AZ360"/>
  <c r="BA360"/>
  <c r="BB360"/>
  <c r="BC360"/>
  <c r="BD360"/>
  <c r="BE360"/>
  <c r="BF360"/>
  <c r="BG360"/>
  <c r="BH360"/>
  <c r="AU1070"/>
  <c r="AV1070"/>
  <c r="AW1070"/>
  <c r="AX1070"/>
  <c r="AY1070"/>
  <c r="AZ1070"/>
  <c r="BA1070"/>
  <c r="BB1070"/>
  <c r="BC1070"/>
  <c r="BD1070"/>
  <c r="BE1070"/>
  <c r="BF1070"/>
  <c r="BG1070"/>
  <c r="BH1070"/>
  <c r="AU775"/>
  <c r="AV775"/>
  <c r="AW775"/>
  <c r="AX775"/>
  <c r="AY775"/>
  <c r="AZ775"/>
  <c r="BA775"/>
  <c r="BB775"/>
  <c r="BC775"/>
  <c r="BD775"/>
  <c r="BE775"/>
  <c r="BF775"/>
  <c r="BG775"/>
  <c r="BH775"/>
  <c r="AU961"/>
  <c r="AV961"/>
  <c r="AW961"/>
  <c r="AX961"/>
  <c r="AY961"/>
  <c r="AZ961"/>
  <c r="BA961"/>
  <c r="BB961"/>
  <c r="BC961"/>
  <c r="BD961"/>
  <c r="BE961"/>
  <c r="BF961"/>
  <c r="BG961"/>
  <c r="BH961"/>
  <c r="AU403"/>
  <c r="AV403"/>
  <c r="AW403"/>
  <c r="AX403"/>
  <c r="AY403"/>
  <c r="AZ403"/>
  <c r="BA403"/>
  <c r="BB403"/>
  <c r="BC403"/>
  <c r="BD403"/>
  <c r="BE403"/>
  <c r="BF403"/>
  <c r="BG403"/>
  <c r="BH403"/>
  <c r="AU472"/>
  <c r="AV472"/>
  <c r="AW472"/>
  <c r="AX472"/>
  <c r="AY472"/>
  <c r="AZ472"/>
  <c r="BA472"/>
  <c r="BB472"/>
  <c r="BC472"/>
  <c r="BD472"/>
  <c r="BE472"/>
  <c r="BF472"/>
  <c r="BG472"/>
  <c r="BH472"/>
  <c r="AU126"/>
  <c r="AV126"/>
  <c r="AW126"/>
  <c r="AX126"/>
  <c r="AY126"/>
  <c r="AZ126"/>
  <c r="BA126"/>
  <c r="BB126"/>
  <c r="BC126"/>
  <c r="BD126"/>
  <c r="BE126"/>
  <c r="BF126"/>
  <c r="BG126"/>
  <c r="BH126"/>
  <c r="AU1117"/>
  <c r="AV1117"/>
  <c r="AW1117"/>
  <c r="AX1117"/>
  <c r="AY1117"/>
  <c r="AZ1117"/>
  <c r="BA1117"/>
  <c r="BB1117"/>
  <c r="BC1117"/>
  <c r="BD1117"/>
  <c r="BE1117"/>
  <c r="BF1117"/>
  <c r="BG1117"/>
  <c r="BH1117"/>
  <c r="AU468"/>
  <c r="AV468"/>
  <c r="AW468"/>
  <c r="AX468"/>
  <c r="AY468"/>
  <c r="AZ468"/>
  <c r="BA468"/>
  <c r="BB468"/>
  <c r="BC468"/>
  <c r="BD468"/>
  <c r="BE468"/>
  <c r="BF468"/>
  <c r="BG468"/>
  <c r="BH468"/>
  <c r="AU298"/>
  <c r="AV298"/>
  <c r="AW298"/>
  <c r="AX298"/>
  <c r="AY298"/>
  <c r="AZ298"/>
  <c r="BA298"/>
  <c r="BB298"/>
  <c r="BC298"/>
  <c r="BD298"/>
  <c r="BE298"/>
  <c r="BF298"/>
  <c r="BG298"/>
  <c r="BH298"/>
  <c r="AU430"/>
  <c r="AV430"/>
  <c r="AW430"/>
  <c r="AX430"/>
  <c r="AY430"/>
  <c r="AZ430"/>
  <c r="BA430"/>
  <c r="BB430"/>
  <c r="BC430"/>
  <c r="BD430"/>
  <c r="BE430"/>
  <c r="BF430"/>
  <c r="BG430"/>
  <c r="BH430"/>
  <c r="AU436"/>
  <c r="AV436"/>
  <c r="AW436"/>
  <c r="AX436"/>
  <c r="AY436"/>
  <c r="AZ436"/>
  <c r="BA436"/>
  <c r="BB436"/>
  <c r="BC436"/>
  <c r="BD436"/>
  <c r="BE436"/>
  <c r="BF436"/>
  <c r="BG436"/>
  <c r="BH436"/>
  <c r="AU1150"/>
  <c r="AV1150"/>
  <c r="AW1150"/>
  <c r="AX1150"/>
  <c r="AY1150"/>
  <c r="AZ1150"/>
  <c r="BA1150"/>
  <c r="BB1150"/>
  <c r="BC1150"/>
  <c r="BD1150"/>
  <c r="BE1150"/>
  <c r="BF1150"/>
  <c r="BG1150"/>
  <c r="BH1150"/>
  <c r="AU443"/>
  <c r="AV443"/>
  <c r="AW443"/>
  <c r="AX443"/>
  <c r="AY443"/>
  <c r="AZ443"/>
  <c r="BA443"/>
  <c r="BB443"/>
  <c r="BC443"/>
  <c r="BD443"/>
  <c r="BE443"/>
  <c r="BF443"/>
  <c r="BG443"/>
  <c r="BH443"/>
  <c r="AU308"/>
  <c r="AV308"/>
  <c r="AW308"/>
  <c r="AX308"/>
  <c r="AY308"/>
  <c r="AZ308"/>
  <c r="BA308"/>
  <c r="BB308"/>
  <c r="BC308"/>
  <c r="BD308"/>
  <c r="BE308"/>
  <c r="BF308"/>
  <c r="BG308"/>
  <c r="BH308"/>
  <c r="AU648"/>
  <c r="AV648"/>
  <c r="AW648"/>
  <c r="AX648"/>
  <c r="AY648"/>
  <c r="AZ648"/>
  <c r="BA648"/>
  <c r="BB648"/>
  <c r="BC648"/>
  <c r="BD648"/>
  <c r="BE648"/>
  <c r="BF648"/>
  <c r="BG648"/>
  <c r="BH648"/>
  <c r="AU791"/>
  <c r="AV791"/>
  <c r="AW791"/>
  <c r="AX791"/>
  <c r="AY791"/>
  <c r="AZ791"/>
  <c r="BA791"/>
  <c r="BB791"/>
  <c r="BC791"/>
  <c r="BD791"/>
  <c r="BE791"/>
  <c r="BF791"/>
  <c r="BG791"/>
  <c r="BH791"/>
  <c r="AU94"/>
  <c r="AV94"/>
  <c r="AW94"/>
  <c r="AX94"/>
  <c r="AY94"/>
  <c r="AZ94"/>
  <c r="BA94"/>
  <c r="BB94"/>
  <c r="BC94"/>
  <c r="BD94"/>
  <c r="BE94"/>
  <c r="BF94"/>
  <c r="BG94"/>
  <c r="BH94"/>
  <c r="AU333"/>
  <c r="AV333"/>
  <c r="AW333"/>
  <c r="AX333"/>
  <c r="AY333"/>
  <c r="AZ333"/>
  <c r="BA333"/>
  <c r="BB333"/>
  <c r="BC333"/>
  <c r="BD333"/>
  <c r="BE333"/>
  <c r="BF333"/>
  <c r="BG333"/>
  <c r="BH333"/>
  <c r="AU637"/>
  <c r="AV637"/>
  <c r="AW637"/>
  <c r="AX637"/>
  <c r="AY637"/>
  <c r="AZ637"/>
  <c r="BA637"/>
  <c r="BB637"/>
  <c r="BC637"/>
  <c r="BD637"/>
  <c r="BE637"/>
  <c r="BF637"/>
  <c r="BG637"/>
  <c r="BH637"/>
  <c r="AU891"/>
  <c r="AV891"/>
  <c r="AW891"/>
  <c r="AX891"/>
  <c r="AY891"/>
  <c r="AZ891"/>
  <c r="BA891"/>
  <c r="BB891"/>
  <c r="BC891"/>
  <c r="BD891"/>
  <c r="BE891"/>
  <c r="BF891"/>
  <c r="BG891"/>
  <c r="BH891"/>
  <c r="AU356"/>
  <c r="AV356"/>
  <c r="AW356"/>
  <c r="AX356"/>
  <c r="AY356"/>
  <c r="AZ356"/>
  <c r="BA356"/>
  <c r="BB356"/>
  <c r="BC356"/>
  <c r="BD356"/>
  <c r="BE356"/>
  <c r="BF356"/>
  <c r="BG356"/>
  <c r="BH356"/>
  <c r="AU323"/>
  <c r="AV323"/>
  <c r="AW323"/>
  <c r="AX323"/>
  <c r="AY323"/>
  <c r="AZ323"/>
  <c r="BA323"/>
  <c r="BB323"/>
  <c r="BC323"/>
  <c r="BD323"/>
  <c r="BE323"/>
  <c r="BF323"/>
  <c r="BG323"/>
  <c r="BH323"/>
  <c r="AU361"/>
  <c r="AV361"/>
  <c r="AW361"/>
  <c r="AX361"/>
  <c r="AY361"/>
  <c r="AZ361"/>
  <c r="BA361"/>
  <c r="BB361"/>
  <c r="BC361"/>
  <c r="BD361"/>
  <c r="BE361"/>
  <c r="BF361"/>
  <c r="BG361"/>
  <c r="BH361"/>
  <c r="AU1228"/>
  <c r="AV1228"/>
  <c r="AW1228"/>
  <c r="AX1228"/>
  <c r="AY1228"/>
  <c r="AZ1228"/>
  <c r="BA1228"/>
  <c r="BB1228"/>
  <c r="BC1228"/>
  <c r="BD1228"/>
  <c r="BE1228"/>
  <c r="BF1228"/>
  <c r="BG1228"/>
  <c r="BH1228"/>
  <c r="AU237"/>
  <c r="AV237"/>
  <c r="AW237"/>
  <c r="AX237"/>
  <c r="AY237"/>
  <c r="AZ237"/>
  <c r="BA237"/>
  <c r="BB237"/>
  <c r="BC237"/>
  <c r="BD237"/>
  <c r="BE237"/>
  <c r="BF237"/>
  <c r="BG237"/>
  <c r="BH237"/>
  <c r="AU113"/>
  <c r="AV113"/>
  <c r="AW113"/>
  <c r="AX113"/>
  <c r="AY113"/>
  <c r="AZ113"/>
  <c r="BA113"/>
  <c r="BB113"/>
  <c r="BC113"/>
  <c r="BD113"/>
  <c r="BE113"/>
  <c r="BF113"/>
  <c r="BG113"/>
  <c r="BH113"/>
  <c r="AU1131"/>
  <c r="AV1131"/>
  <c r="AW1131"/>
  <c r="AX1131"/>
  <c r="AY1131"/>
  <c r="AZ1131"/>
  <c r="BA1131"/>
  <c r="BB1131"/>
  <c r="BC1131"/>
  <c r="BD1131"/>
  <c r="BE1131"/>
  <c r="BF1131"/>
  <c r="BG1131"/>
  <c r="BH1131"/>
  <c r="AU402"/>
  <c r="AV402"/>
  <c r="AW402"/>
  <c r="AX402"/>
  <c r="AY402"/>
  <c r="AZ402"/>
  <c r="BA402"/>
  <c r="BB402"/>
  <c r="BC402"/>
  <c r="BD402"/>
  <c r="BE402"/>
  <c r="BF402"/>
  <c r="BG402"/>
  <c r="BH402"/>
  <c r="AU652"/>
  <c r="AV652"/>
  <c r="AW652"/>
  <c r="AX652"/>
  <c r="AY652"/>
  <c r="AZ652"/>
  <c r="BA652"/>
  <c r="BB652"/>
  <c r="BC652"/>
  <c r="BD652"/>
  <c r="BE652"/>
  <c r="BF652"/>
  <c r="BG652"/>
  <c r="BH652"/>
  <c r="AU325"/>
  <c r="AV325"/>
  <c r="AW325"/>
  <c r="AX325"/>
  <c r="AY325"/>
  <c r="AZ325"/>
  <c r="BA325"/>
  <c r="BB325"/>
  <c r="BC325"/>
  <c r="BD325"/>
  <c r="BE325"/>
  <c r="BF325"/>
  <c r="BG325"/>
  <c r="BH325"/>
  <c r="AU121"/>
  <c r="AV121"/>
  <c r="AW121"/>
  <c r="AX121"/>
  <c r="AY121"/>
  <c r="AZ121"/>
  <c r="BA121"/>
  <c r="BB121"/>
  <c r="BC121"/>
  <c r="BD121"/>
  <c r="BE121"/>
  <c r="BF121"/>
  <c r="BG121"/>
  <c r="BH121"/>
  <c r="AU1112"/>
  <c r="AV1112"/>
  <c r="AW1112"/>
  <c r="AX1112"/>
  <c r="AY1112"/>
  <c r="AZ1112"/>
  <c r="BA1112"/>
  <c r="BB1112"/>
  <c r="BC1112"/>
  <c r="BD1112"/>
  <c r="BE1112"/>
  <c r="BF1112"/>
  <c r="BG1112"/>
  <c r="BH1112"/>
  <c r="AU918"/>
  <c r="AV918"/>
  <c r="AW918"/>
  <c r="AX918"/>
  <c r="AY918"/>
  <c r="AZ918"/>
  <c r="BA918"/>
  <c r="BB918"/>
  <c r="BC918"/>
  <c r="BD918"/>
  <c r="BE918"/>
  <c r="BF918"/>
  <c r="BG918"/>
  <c r="BH918"/>
  <c r="AU578"/>
  <c r="AV578"/>
  <c r="AW578"/>
  <c r="AX578"/>
  <c r="AY578"/>
  <c r="AZ578"/>
  <c r="BA578"/>
  <c r="BB578"/>
  <c r="BC578"/>
  <c r="BD578"/>
  <c r="BE578"/>
  <c r="BF578"/>
  <c r="BG578"/>
  <c r="BH578"/>
  <c r="AU1238"/>
  <c r="AV1238"/>
  <c r="AW1238"/>
  <c r="AX1238"/>
  <c r="AY1238"/>
  <c r="AZ1238"/>
  <c r="BA1238"/>
  <c r="BB1238"/>
  <c r="BC1238"/>
  <c r="BD1238"/>
  <c r="BE1238"/>
  <c r="BF1238"/>
  <c r="BG1238"/>
  <c r="BH1238"/>
  <c r="AU1123"/>
  <c r="AV1123"/>
  <c r="AW1123"/>
  <c r="AX1123"/>
  <c r="AY1123"/>
  <c r="AZ1123"/>
  <c r="BA1123"/>
  <c r="BB1123"/>
  <c r="BC1123"/>
  <c r="BD1123"/>
  <c r="BE1123"/>
  <c r="BF1123"/>
  <c r="BG1123"/>
  <c r="BH1123"/>
  <c r="AU1028"/>
  <c r="AV1028"/>
  <c r="AW1028"/>
  <c r="AX1028"/>
  <c r="AY1028"/>
  <c r="AZ1028"/>
  <c r="BA1028"/>
  <c r="BB1028"/>
  <c r="BC1028"/>
  <c r="BD1028"/>
  <c r="BE1028"/>
  <c r="BF1028"/>
  <c r="BG1028"/>
  <c r="BH1028"/>
  <c r="AU252"/>
  <c r="AV252"/>
  <c r="AW252"/>
  <c r="AX252"/>
  <c r="AY252"/>
  <c r="AZ252"/>
  <c r="BA252"/>
  <c r="BB252"/>
  <c r="BC252"/>
  <c r="BD252"/>
  <c r="BE252"/>
  <c r="BF252"/>
  <c r="BG252"/>
  <c r="BH252"/>
  <c r="AU263"/>
  <c r="AV263"/>
  <c r="AW263"/>
  <c r="AX263"/>
  <c r="AY263"/>
  <c r="AZ263"/>
  <c r="BA263"/>
  <c r="BB263"/>
  <c r="BC263"/>
  <c r="BD263"/>
  <c r="BE263"/>
  <c r="BF263"/>
  <c r="BG263"/>
  <c r="BH263"/>
  <c r="AU854"/>
  <c r="AV854"/>
  <c r="AW854"/>
  <c r="AX854"/>
  <c r="AY854"/>
  <c r="AZ854"/>
  <c r="BA854"/>
  <c r="BB854"/>
  <c r="BC854"/>
  <c r="BD854"/>
  <c r="BE854"/>
  <c r="BF854"/>
  <c r="BG854"/>
  <c r="BH854"/>
  <c r="AU1194"/>
  <c r="AV1194"/>
  <c r="AW1194"/>
  <c r="AX1194"/>
  <c r="AY1194"/>
  <c r="AZ1194"/>
  <c r="BA1194"/>
  <c r="BB1194"/>
  <c r="BC1194"/>
  <c r="BD1194"/>
  <c r="BE1194"/>
  <c r="BF1194"/>
  <c r="BG1194"/>
  <c r="BH1194"/>
  <c r="AU1024"/>
  <c r="AV1024"/>
  <c r="AW1024"/>
  <c r="AX1024"/>
  <c r="AY1024"/>
  <c r="AZ1024"/>
  <c r="BA1024"/>
  <c r="BB1024"/>
  <c r="BC1024"/>
  <c r="BD1024"/>
  <c r="BE1024"/>
  <c r="BF1024"/>
  <c r="BG1024"/>
  <c r="BH1024"/>
  <c r="AU766"/>
  <c r="AV766"/>
  <c r="AW766"/>
  <c r="AX766"/>
  <c r="AY766"/>
  <c r="AZ766"/>
  <c r="BA766"/>
  <c r="BB766"/>
  <c r="BC766"/>
  <c r="BD766"/>
  <c r="BE766"/>
  <c r="BF766"/>
  <c r="BG766"/>
  <c r="BH766"/>
  <c r="AU1155"/>
  <c r="AV1155"/>
  <c r="AW1155"/>
  <c r="AX1155"/>
  <c r="AY1155"/>
  <c r="AZ1155"/>
  <c r="BA1155"/>
  <c r="BB1155"/>
  <c r="BC1155"/>
  <c r="BD1155"/>
  <c r="BE1155"/>
  <c r="BF1155"/>
  <c r="BG1155"/>
  <c r="BH1155"/>
  <c r="AU1082"/>
  <c r="AV1082"/>
  <c r="AW1082"/>
  <c r="AX1082"/>
  <c r="AY1082"/>
  <c r="AZ1082"/>
  <c r="BA1082"/>
  <c r="BB1082"/>
  <c r="BC1082"/>
  <c r="BD1082"/>
  <c r="BE1082"/>
  <c r="BF1082"/>
  <c r="BG1082"/>
  <c r="BH1082"/>
  <c r="AU641"/>
  <c r="AV641"/>
  <c r="AW641"/>
  <c r="AX641"/>
  <c r="AY641"/>
  <c r="AZ641"/>
  <c r="BA641"/>
  <c r="BB641"/>
  <c r="BC641"/>
  <c r="BD641"/>
  <c r="BE641"/>
  <c r="BF641"/>
  <c r="BG641"/>
  <c r="BH641"/>
  <c r="AU174"/>
  <c r="AV174"/>
  <c r="AW174"/>
  <c r="AX174"/>
  <c r="AY174"/>
  <c r="AZ174"/>
  <c r="BA174"/>
  <c r="BB174"/>
  <c r="BC174"/>
  <c r="BD174"/>
  <c r="BE174"/>
  <c r="BF174"/>
  <c r="BG174"/>
  <c r="BH174"/>
  <c r="AU1169"/>
  <c r="AV1169"/>
  <c r="AW1169"/>
  <c r="AX1169"/>
  <c r="AY1169"/>
  <c r="AZ1169"/>
  <c r="BA1169"/>
  <c r="BB1169"/>
  <c r="BC1169"/>
  <c r="BD1169"/>
  <c r="BE1169"/>
  <c r="BF1169"/>
  <c r="BG1169"/>
  <c r="BH1169"/>
  <c r="AU581"/>
  <c r="AV581"/>
  <c r="AW581"/>
  <c r="AX581"/>
  <c r="AY581"/>
  <c r="AZ581"/>
  <c r="BA581"/>
  <c r="BB581"/>
  <c r="BC581"/>
  <c r="BD581"/>
  <c r="BE581"/>
  <c r="BF581"/>
  <c r="BG581"/>
  <c r="BH581"/>
  <c r="AU1142"/>
  <c r="AV1142"/>
  <c r="AW1142"/>
  <c r="AX1142"/>
  <c r="AY1142"/>
  <c r="AZ1142"/>
  <c r="BA1142"/>
  <c r="BB1142"/>
  <c r="BC1142"/>
  <c r="BD1142"/>
  <c r="BE1142"/>
  <c r="BF1142"/>
  <c r="BG1142"/>
  <c r="BH1142"/>
  <c r="AU328"/>
  <c r="AV328"/>
  <c r="AW328"/>
  <c r="AX328"/>
  <c r="AY328"/>
  <c r="AZ328"/>
  <c r="BA328"/>
  <c r="BB328"/>
  <c r="BC328"/>
  <c r="BD328"/>
  <c r="BE328"/>
  <c r="BF328"/>
  <c r="BG328"/>
  <c r="BH328"/>
  <c r="AU504"/>
  <c r="AV504"/>
  <c r="AW504"/>
  <c r="AX504"/>
  <c r="AY504"/>
  <c r="AZ504"/>
  <c r="BA504"/>
  <c r="BB504"/>
  <c r="BC504"/>
  <c r="BD504"/>
  <c r="BE504"/>
  <c r="BF504"/>
  <c r="BG504"/>
  <c r="BH504"/>
  <c r="AU733"/>
  <c r="AV733"/>
  <c r="AW733"/>
  <c r="AX733"/>
  <c r="AY733"/>
  <c r="AZ733"/>
  <c r="BA733"/>
  <c r="BB733"/>
  <c r="BC733"/>
  <c r="BD733"/>
  <c r="BE733"/>
  <c r="BF733"/>
  <c r="BG733"/>
  <c r="BH733"/>
  <c r="AU694"/>
  <c r="AV694"/>
  <c r="AW694"/>
  <c r="AX694"/>
  <c r="AY694"/>
  <c r="AZ694"/>
  <c r="BA694"/>
  <c r="BB694"/>
  <c r="BC694"/>
  <c r="BD694"/>
  <c r="BE694"/>
  <c r="BF694"/>
  <c r="BG694"/>
  <c r="BH694"/>
  <c r="AU322"/>
  <c r="AV322"/>
  <c r="AW322"/>
  <c r="AX322"/>
  <c r="AY322"/>
  <c r="AZ322"/>
  <c r="BA322"/>
  <c r="BB322"/>
  <c r="BC322"/>
  <c r="BD322"/>
  <c r="BE322"/>
  <c r="BF322"/>
  <c r="BG322"/>
  <c r="BH322"/>
  <c r="AU848"/>
  <c r="AV848"/>
  <c r="AW848"/>
  <c r="AX848"/>
  <c r="AY848"/>
  <c r="AZ848"/>
  <c r="BA848"/>
  <c r="BB848"/>
  <c r="BC848"/>
  <c r="BD848"/>
  <c r="BE848"/>
  <c r="BF848"/>
  <c r="BG848"/>
  <c r="BH848"/>
  <c r="AU502"/>
  <c r="AV502"/>
  <c r="AW502"/>
  <c r="AX502"/>
  <c r="AY502"/>
  <c r="AZ502"/>
  <c r="BA502"/>
  <c r="BB502"/>
  <c r="BC502"/>
  <c r="BD502"/>
  <c r="BE502"/>
  <c r="BF502"/>
  <c r="BG502"/>
  <c r="BH502"/>
  <c r="AU69"/>
  <c r="AV69"/>
  <c r="AW69"/>
  <c r="AX69"/>
  <c r="AY69"/>
  <c r="AZ69"/>
  <c r="BA69"/>
  <c r="BB69"/>
  <c r="BC69"/>
  <c r="BD69"/>
  <c r="BE69"/>
  <c r="BF69"/>
  <c r="BG69"/>
  <c r="BH69"/>
  <c r="AU1184"/>
  <c r="AV1184"/>
  <c r="AW1184"/>
  <c r="AX1184"/>
  <c r="AY1184"/>
  <c r="AZ1184"/>
  <c r="BA1184"/>
  <c r="BB1184"/>
  <c r="BC1184"/>
  <c r="BD1184"/>
  <c r="BE1184"/>
  <c r="BF1184"/>
  <c r="BG1184"/>
  <c r="BH1184"/>
  <c r="AU902"/>
  <c r="AV902"/>
  <c r="AW902"/>
  <c r="AX902"/>
  <c r="AY902"/>
  <c r="AZ902"/>
  <c r="BA902"/>
  <c r="BB902"/>
  <c r="BC902"/>
  <c r="BD902"/>
  <c r="BE902"/>
  <c r="BF902"/>
  <c r="BG902"/>
  <c r="BH902"/>
  <c r="AU514"/>
  <c r="AV514"/>
  <c r="AW514"/>
  <c r="AX514"/>
  <c r="AY514"/>
  <c r="AZ514"/>
  <c r="BA514"/>
  <c r="BB514"/>
  <c r="BC514"/>
  <c r="BD514"/>
  <c r="BE514"/>
  <c r="BF514"/>
  <c r="BG514"/>
  <c r="BH514"/>
  <c r="AU1187"/>
  <c r="AV1187"/>
  <c r="AW1187"/>
  <c r="AX1187"/>
  <c r="AY1187"/>
  <c r="AZ1187"/>
  <c r="BA1187"/>
  <c r="BB1187"/>
  <c r="BC1187"/>
  <c r="BD1187"/>
  <c r="BE1187"/>
  <c r="BF1187"/>
  <c r="BG1187"/>
  <c r="BH1187"/>
  <c r="AU842"/>
  <c r="AV842"/>
  <c r="AW842"/>
  <c r="AX842"/>
  <c r="AY842"/>
  <c r="AZ842"/>
  <c r="BA842"/>
  <c r="BB842"/>
  <c r="BC842"/>
  <c r="BD842"/>
  <c r="BE842"/>
  <c r="BF842"/>
  <c r="BG842"/>
  <c r="BH842"/>
  <c r="AU236"/>
  <c r="AV236"/>
  <c r="AW236"/>
  <c r="AX236"/>
  <c r="AY236"/>
  <c r="AZ236"/>
  <c r="BA236"/>
  <c r="BB236"/>
  <c r="BC236"/>
  <c r="BD236"/>
  <c r="BE236"/>
  <c r="BF236"/>
  <c r="BG236"/>
  <c r="BH236"/>
  <c r="AU695"/>
  <c r="AV695"/>
  <c r="AW695"/>
  <c r="AX695"/>
  <c r="AY695"/>
  <c r="AZ695"/>
  <c r="BA695"/>
  <c r="BB695"/>
  <c r="BC695"/>
  <c r="BD695"/>
  <c r="BE695"/>
  <c r="BF695"/>
  <c r="BG695"/>
  <c r="BH695"/>
  <c r="AU135"/>
  <c r="AV135"/>
  <c r="AW135"/>
  <c r="AX135"/>
  <c r="AY135"/>
  <c r="AZ135"/>
  <c r="BA135"/>
  <c r="BB135"/>
  <c r="BC135"/>
  <c r="BD135"/>
  <c r="BE135"/>
  <c r="BF135"/>
  <c r="BG135"/>
  <c r="BH135"/>
  <c r="AU716"/>
  <c r="AV716"/>
  <c r="AW716"/>
  <c r="AX716"/>
  <c r="AY716"/>
  <c r="AZ716"/>
  <c r="BA716"/>
  <c r="BB716"/>
  <c r="BC716"/>
  <c r="BD716"/>
  <c r="BE716"/>
  <c r="BF716"/>
  <c r="BG716"/>
  <c r="BH716"/>
  <c r="AU159"/>
  <c r="AV159"/>
  <c r="AW159"/>
  <c r="AX159"/>
  <c r="AY159"/>
  <c r="AZ159"/>
  <c r="BA159"/>
  <c r="BB159"/>
  <c r="BC159"/>
  <c r="BD159"/>
  <c r="BE159"/>
  <c r="BF159"/>
  <c r="BG159"/>
  <c r="BH159"/>
  <c r="AU541"/>
  <c r="AV541"/>
  <c r="AW541"/>
  <c r="AX541"/>
  <c r="AY541"/>
  <c r="AZ541"/>
  <c r="BA541"/>
  <c r="BB541"/>
  <c r="BC541"/>
  <c r="BD541"/>
  <c r="BE541"/>
  <c r="BF541"/>
  <c r="BG541"/>
  <c r="BH541"/>
  <c r="AU1134"/>
  <c r="AV1134"/>
  <c r="AW1134"/>
  <c r="AX1134"/>
  <c r="AY1134"/>
  <c r="AZ1134"/>
  <c r="BA1134"/>
  <c r="BB1134"/>
  <c r="BC1134"/>
  <c r="BD1134"/>
  <c r="BE1134"/>
  <c r="BF1134"/>
  <c r="BG1134"/>
  <c r="BH1134"/>
  <c r="AU600"/>
  <c r="AV600"/>
  <c r="AW600"/>
  <c r="AX600"/>
  <c r="AY600"/>
  <c r="AZ600"/>
  <c r="BA600"/>
  <c r="BB600"/>
  <c r="BC600"/>
  <c r="BD600"/>
  <c r="BE600"/>
  <c r="BF600"/>
  <c r="BG600"/>
  <c r="BH600"/>
  <c r="AU558"/>
  <c r="AV558"/>
  <c r="AW558"/>
  <c r="AX558"/>
  <c r="AY558"/>
  <c r="AZ558"/>
  <c r="BA558"/>
  <c r="BB558"/>
  <c r="BC558"/>
  <c r="BD558"/>
  <c r="BE558"/>
  <c r="BF558"/>
  <c r="BG558"/>
  <c r="BH558"/>
  <c r="AU849"/>
  <c r="AV849"/>
  <c r="AW849"/>
  <c r="AX849"/>
  <c r="AY849"/>
  <c r="AZ849"/>
  <c r="BA849"/>
  <c r="BB849"/>
  <c r="BC849"/>
  <c r="BD849"/>
  <c r="BE849"/>
  <c r="BF849"/>
  <c r="BG849"/>
  <c r="BH849"/>
  <c r="AU884"/>
  <c r="AV884"/>
  <c r="AW884"/>
  <c r="AX884"/>
  <c r="AY884"/>
  <c r="AZ884"/>
  <c r="BA884"/>
  <c r="BB884"/>
  <c r="BC884"/>
  <c r="BD884"/>
  <c r="BE884"/>
  <c r="BF884"/>
  <c r="BG884"/>
  <c r="BH884"/>
  <c r="AU814"/>
  <c r="AV814"/>
  <c r="AW814"/>
  <c r="AX814"/>
  <c r="AY814"/>
  <c r="AZ814"/>
  <c r="BA814"/>
  <c r="BB814"/>
  <c r="BC814"/>
  <c r="BD814"/>
  <c r="BE814"/>
  <c r="BF814"/>
  <c r="BG814"/>
  <c r="BH814"/>
  <c r="AU602"/>
  <c r="AV602"/>
  <c r="AW602"/>
  <c r="AX602"/>
  <c r="AY602"/>
  <c r="AZ602"/>
  <c r="BA602"/>
  <c r="BB602"/>
  <c r="BC602"/>
  <c r="BD602"/>
  <c r="BE602"/>
  <c r="BF602"/>
  <c r="BG602"/>
  <c r="BH602"/>
  <c r="AU246"/>
  <c r="AV246"/>
  <c r="AW246"/>
  <c r="AX246"/>
  <c r="AY246"/>
  <c r="AZ246"/>
  <c r="BA246"/>
  <c r="BB246"/>
  <c r="BC246"/>
  <c r="BD246"/>
  <c r="BE246"/>
  <c r="BF246"/>
  <c r="BG246"/>
  <c r="BH246"/>
  <c r="AU824"/>
  <c r="AV824"/>
  <c r="AW824"/>
  <c r="AX824"/>
  <c r="AY824"/>
  <c r="AZ824"/>
  <c r="BA824"/>
  <c r="BB824"/>
  <c r="BC824"/>
  <c r="BD824"/>
  <c r="BE824"/>
  <c r="BF824"/>
  <c r="BG824"/>
  <c r="BH824"/>
  <c r="AU158"/>
  <c r="AV158"/>
  <c r="AW158"/>
  <c r="AX158"/>
  <c r="AY158"/>
  <c r="AZ158"/>
  <c r="BA158"/>
  <c r="BB158"/>
  <c r="BC158"/>
  <c r="BD158"/>
  <c r="BE158"/>
  <c r="BF158"/>
  <c r="BG158"/>
  <c r="BH158"/>
  <c r="AU894"/>
  <c r="AV894"/>
  <c r="AW894"/>
  <c r="AX894"/>
  <c r="AY894"/>
  <c r="AZ894"/>
  <c r="BA894"/>
  <c r="BB894"/>
  <c r="BC894"/>
  <c r="BD894"/>
  <c r="BE894"/>
  <c r="BF894"/>
  <c r="BG894"/>
  <c r="BH894"/>
  <c r="AU320"/>
  <c r="AV320"/>
  <c r="AW320"/>
  <c r="AX320"/>
  <c r="AY320"/>
  <c r="AZ320"/>
  <c r="BA320"/>
  <c r="BB320"/>
  <c r="BC320"/>
  <c r="BD320"/>
  <c r="BE320"/>
  <c r="BF320"/>
  <c r="BG320"/>
  <c r="BH320"/>
  <c r="AU827"/>
  <c r="AV827"/>
  <c r="AW827"/>
  <c r="AX827"/>
  <c r="AY827"/>
  <c r="AZ827"/>
  <c r="BA827"/>
  <c r="BB827"/>
  <c r="BC827"/>
  <c r="BD827"/>
  <c r="BE827"/>
  <c r="BF827"/>
  <c r="BG827"/>
  <c r="BH827"/>
  <c r="AU1207"/>
  <c r="AV1207"/>
  <c r="AW1207"/>
  <c r="AX1207"/>
  <c r="AY1207"/>
  <c r="AZ1207"/>
  <c r="BA1207"/>
  <c r="BB1207"/>
  <c r="BC1207"/>
  <c r="BD1207"/>
  <c r="BE1207"/>
  <c r="BF1207"/>
  <c r="BG1207"/>
  <c r="BH1207"/>
  <c r="AU1126"/>
  <c r="AV1126"/>
  <c r="AW1126"/>
  <c r="AX1126"/>
  <c r="AY1126"/>
  <c r="AZ1126"/>
  <c r="BA1126"/>
  <c r="BB1126"/>
  <c r="BC1126"/>
  <c r="BD1126"/>
  <c r="BE1126"/>
  <c r="BF1126"/>
  <c r="BG1126"/>
  <c r="BH1126"/>
  <c r="AU1213"/>
  <c r="AV1213"/>
  <c r="AW1213"/>
  <c r="AX1213"/>
  <c r="AY1213"/>
  <c r="AZ1213"/>
  <c r="BA1213"/>
  <c r="BB1213"/>
  <c r="BC1213"/>
  <c r="BD1213"/>
  <c r="BE1213"/>
  <c r="BF1213"/>
  <c r="BG1213"/>
  <c r="BH1213"/>
  <c r="AU789"/>
  <c r="AV789"/>
  <c r="AW789"/>
  <c r="AX789"/>
  <c r="AY789"/>
  <c r="AZ789"/>
  <c r="BA789"/>
  <c r="BB789"/>
  <c r="BC789"/>
  <c r="BD789"/>
  <c r="BE789"/>
  <c r="BF789"/>
  <c r="BG789"/>
  <c r="BH789"/>
  <c r="AU966"/>
  <c r="AV966"/>
  <c r="AW966"/>
  <c r="AX966"/>
  <c r="AY966"/>
  <c r="AZ966"/>
  <c r="BA966"/>
  <c r="BB966"/>
  <c r="BC966"/>
  <c r="BD966"/>
  <c r="BE966"/>
  <c r="BF966"/>
  <c r="BG966"/>
  <c r="BH966"/>
  <c r="AU934"/>
  <c r="AV934"/>
  <c r="AW934"/>
  <c r="AX934"/>
  <c r="AY934"/>
  <c r="AZ934"/>
  <c r="BA934"/>
  <c r="BB934"/>
  <c r="BC934"/>
  <c r="BD934"/>
  <c r="BE934"/>
  <c r="BF934"/>
  <c r="BG934"/>
  <c r="BH934"/>
  <c r="AU1190"/>
  <c r="AV1190"/>
  <c r="AW1190"/>
  <c r="AX1190"/>
  <c r="AY1190"/>
  <c r="AZ1190"/>
  <c r="BA1190"/>
  <c r="BB1190"/>
  <c r="BC1190"/>
  <c r="BD1190"/>
  <c r="BE1190"/>
  <c r="BF1190"/>
  <c r="BG1190"/>
  <c r="BH1190"/>
  <c r="AU173"/>
  <c r="AV173"/>
  <c r="AW173"/>
  <c r="AX173"/>
  <c r="AY173"/>
  <c r="AZ173"/>
  <c r="BA173"/>
  <c r="BB173"/>
  <c r="BC173"/>
  <c r="BD173"/>
  <c r="BE173"/>
  <c r="BF173"/>
  <c r="BG173"/>
  <c r="BH173"/>
  <c r="AU911"/>
  <c r="AV911"/>
  <c r="AW911"/>
  <c r="AX911"/>
  <c r="AY911"/>
  <c r="AZ911"/>
  <c r="BA911"/>
  <c r="BB911"/>
  <c r="BC911"/>
  <c r="BD911"/>
  <c r="BE911"/>
  <c r="BF911"/>
  <c r="BG911"/>
  <c r="BH911"/>
  <c r="AU258"/>
  <c r="AV258"/>
  <c r="AW258"/>
  <c r="AX258"/>
  <c r="AY258"/>
  <c r="AZ258"/>
  <c r="BA258"/>
  <c r="BB258"/>
  <c r="BC258"/>
  <c r="BD258"/>
  <c r="BE258"/>
  <c r="BF258"/>
  <c r="BG258"/>
  <c r="BH258"/>
  <c r="AU1044"/>
  <c r="AV1044"/>
  <c r="AW1044"/>
  <c r="AX1044"/>
  <c r="AY1044"/>
  <c r="AZ1044"/>
  <c r="BA1044"/>
  <c r="BB1044"/>
  <c r="BC1044"/>
  <c r="BD1044"/>
  <c r="BE1044"/>
  <c r="BF1044"/>
  <c r="BG1044"/>
  <c r="BH1044"/>
  <c r="AU572"/>
  <c r="AV572"/>
  <c r="AW572"/>
  <c r="AX572"/>
  <c r="AY572"/>
  <c r="AZ572"/>
  <c r="BA572"/>
  <c r="BB572"/>
  <c r="BC572"/>
  <c r="BD572"/>
  <c r="BE572"/>
  <c r="BF572"/>
  <c r="BG572"/>
  <c r="BH572"/>
  <c r="AU915"/>
  <c r="AV915"/>
  <c r="AW915"/>
  <c r="AX915"/>
  <c r="AY915"/>
  <c r="AZ915"/>
  <c r="BA915"/>
  <c r="BB915"/>
  <c r="BC915"/>
  <c r="BD915"/>
  <c r="BE915"/>
  <c r="BF915"/>
  <c r="BG915"/>
  <c r="BH915"/>
  <c r="AU215"/>
  <c r="AV215"/>
  <c r="AW215"/>
  <c r="AX215"/>
  <c r="AY215"/>
  <c r="AZ215"/>
  <c r="BA215"/>
  <c r="BB215"/>
  <c r="BC215"/>
  <c r="BD215"/>
  <c r="BE215"/>
  <c r="BF215"/>
  <c r="BG215"/>
  <c r="BH215"/>
  <c r="AU624"/>
  <c r="AV624"/>
  <c r="AW624"/>
  <c r="AX624"/>
  <c r="AY624"/>
  <c r="AZ624"/>
  <c r="BA624"/>
  <c r="BB624"/>
  <c r="BC624"/>
  <c r="BD624"/>
  <c r="BE624"/>
  <c r="BF624"/>
  <c r="BG624"/>
  <c r="BH624"/>
  <c r="AU188"/>
  <c r="AV188"/>
  <c r="AW188"/>
  <c r="AX188"/>
  <c r="AY188"/>
  <c r="AZ188"/>
  <c r="BA188"/>
  <c r="BB188"/>
  <c r="BC188"/>
  <c r="BD188"/>
  <c r="BE188"/>
  <c r="BF188"/>
  <c r="BG188"/>
  <c r="BH188"/>
  <c r="AU1111"/>
  <c r="AV1111"/>
  <c r="AW1111"/>
  <c r="AX1111"/>
  <c r="AY1111"/>
  <c r="AZ1111"/>
  <c r="BA1111"/>
  <c r="BB1111"/>
  <c r="BC1111"/>
  <c r="BD1111"/>
  <c r="BE1111"/>
  <c r="BF1111"/>
  <c r="BG1111"/>
  <c r="BH1111"/>
  <c r="AU1230"/>
  <c r="AV1230"/>
  <c r="AW1230"/>
  <c r="AX1230"/>
  <c r="AY1230"/>
  <c r="AZ1230"/>
  <c r="BA1230"/>
  <c r="BB1230"/>
  <c r="BC1230"/>
  <c r="BD1230"/>
  <c r="BE1230"/>
  <c r="BF1230"/>
  <c r="BG1230"/>
  <c r="BH1230"/>
  <c r="AU976"/>
  <c r="AV976"/>
  <c r="AW976"/>
  <c r="AX976"/>
  <c r="AY976"/>
  <c r="AZ976"/>
  <c r="BA976"/>
  <c r="BB976"/>
  <c r="BC976"/>
  <c r="BD976"/>
  <c r="BE976"/>
  <c r="BF976"/>
  <c r="BG976"/>
  <c r="BH976"/>
  <c r="AU517"/>
  <c r="AV517"/>
  <c r="AW517"/>
  <c r="AX517"/>
  <c r="AY517"/>
  <c r="AZ517"/>
  <c r="BA517"/>
  <c r="BB517"/>
  <c r="BC517"/>
  <c r="BD517"/>
  <c r="BE517"/>
  <c r="BF517"/>
  <c r="BG517"/>
  <c r="BH517"/>
  <c r="AU139"/>
  <c r="AV139"/>
  <c r="AW139"/>
  <c r="AX139"/>
  <c r="AY139"/>
  <c r="AZ139"/>
  <c r="BA139"/>
  <c r="BB139"/>
  <c r="BC139"/>
  <c r="BD139"/>
  <c r="BE139"/>
  <c r="BF139"/>
  <c r="BG139"/>
  <c r="BH139"/>
  <c r="AU1036"/>
  <c r="AV1036"/>
  <c r="AW1036"/>
  <c r="AX1036"/>
  <c r="AY1036"/>
  <c r="AZ1036"/>
  <c r="BA1036"/>
  <c r="BB1036"/>
  <c r="BC1036"/>
  <c r="BD1036"/>
  <c r="BE1036"/>
  <c r="BF1036"/>
  <c r="BG1036"/>
  <c r="BH1036"/>
  <c r="AU1133"/>
  <c r="AV1133"/>
  <c r="AW1133"/>
  <c r="AX1133"/>
  <c r="AY1133"/>
  <c r="AZ1133"/>
  <c r="BA1133"/>
  <c r="BB1133"/>
  <c r="BC1133"/>
  <c r="BD1133"/>
  <c r="BE1133"/>
  <c r="BF1133"/>
  <c r="BG1133"/>
  <c r="BH1133"/>
  <c r="AU792"/>
  <c r="AV792"/>
  <c r="AW792"/>
  <c r="AX792"/>
  <c r="AY792"/>
  <c r="AZ792"/>
  <c r="BA792"/>
  <c r="BB792"/>
  <c r="BC792"/>
  <c r="BD792"/>
  <c r="BE792"/>
  <c r="BF792"/>
  <c r="BG792"/>
  <c r="BH792"/>
  <c r="AU660"/>
  <c r="AV660"/>
  <c r="AW660"/>
  <c r="AX660"/>
  <c r="AY660"/>
  <c r="AZ660"/>
  <c r="BA660"/>
  <c r="BB660"/>
  <c r="BC660"/>
  <c r="BD660"/>
  <c r="BE660"/>
  <c r="BF660"/>
  <c r="BG660"/>
  <c r="BH660"/>
  <c r="AU1202"/>
  <c r="AV1202"/>
  <c r="AW1202"/>
  <c r="AX1202"/>
  <c r="AY1202"/>
  <c r="AZ1202"/>
  <c r="BA1202"/>
  <c r="BB1202"/>
  <c r="BC1202"/>
  <c r="BD1202"/>
  <c r="BE1202"/>
  <c r="BF1202"/>
  <c r="BG1202"/>
  <c r="BH1202"/>
  <c r="AU801"/>
  <c r="AV801"/>
  <c r="AW801"/>
  <c r="AX801"/>
  <c r="AY801"/>
  <c r="AZ801"/>
  <c r="BA801"/>
  <c r="BB801"/>
  <c r="BC801"/>
  <c r="BD801"/>
  <c r="BE801"/>
  <c r="BF801"/>
  <c r="BG801"/>
  <c r="BH801"/>
  <c r="AU234"/>
  <c r="AV234"/>
  <c r="AW234"/>
  <c r="AX234"/>
  <c r="AY234"/>
  <c r="AZ234"/>
  <c r="BA234"/>
  <c r="BB234"/>
  <c r="BC234"/>
  <c r="BD234"/>
  <c r="BE234"/>
  <c r="BF234"/>
  <c r="BG234"/>
  <c r="BH234"/>
  <c r="AU335"/>
  <c r="AV335"/>
  <c r="AW335"/>
  <c r="AX335"/>
  <c r="AY335"/>
  <c r="AZ335"/>
  <c r="BA335"/>
  <c r="BB335"/>
  <c r="BC335"/>
  <c r="BD335"/>
  <c r="BE335"/>
  <c r="BF335"/>
  <c r="BG335"/>
  <c r="BH335"/>
  <c r="AU677"/>
  <c r="AV677"/>
  <c r="AW677"/>
  <c r="AX677"/>
  <c r="AY677"/>
  <c r="AZ677"/>
  <c r="BA677"/>
  <c r="BB677"/>
  <c r="BC677"/>
  <c r="BD677"/>
  <c r="BE677"/>
  <c r="BF677"/>
  <c r="BG677"/>
  <c r="BH677"/>
  <c r="AU391"/>
  <c r="AV391"/>
  <c r="AW391"/>
  <c r="AX391"/>
  <c r="AY391"/>
  <c r="AZ391"/>
  <c r="BA391"/>
  <c r="BB391"/>
  <c r="BC391"/>
  <c r="BD391"/>
  <c r="BE391"/>
  <c r="BF391"/>
  <c r="BG391"/>
  <c r="BH391"/>
  <c r="AU676"/>
  <c r="AV676"/>
  <c r="AW676"/>
  <c r="AX676"/>
  <c r="AY676"/>
  <c r="AZ676"/>
  <c r="BA676"/>
  <c r="BB676"/>
  <c r="BC676"/>
  <c r="BD676"/>
  <c r="BE676"/>
  <c r="BF676"/>
  <c r="BG676"/>
  <c r="BH676"/>
  <c r="AU1040"/>
  <c r="AV1040"/>
  <c r="AW1040"/>
  <c r="AX1040"/>
  <c r="AY1040"/>
  <c r="AZ1040"/>
  <c r="BA1040"/>
  <c r="BB1040"/>
  <c r="BC1040"/>
  <c r="BD1040"/>
  <c r="BE1040"/>
  <c r="BF1040"/>
  <c r="BG1040"/>
  <c r="BH1040"/>
  <c r="AU473"/>
  <c r="AV473"/>
  <c r="AW473"/>
  <c r="AX473"/>
  <c r="AY473"/>
  <c r="AZ473"/>
  <c r="BA473"/>
  <c r="BB473"/>
  <c r="BC473"/>
  <c r="BD473"/>
  <c r="BE473"/>
  <c r="BF473"/>
  <c r="BG473"/>
  <c r="BH473"/>
  <c r="AU256"/>
  <c r="AV256"/>
  <c r="AW256"/>
  <c r="AX256"/>
  <c r="AY256"/>
  <c r="AZ256"/>
  <c r="BA256"/>
  <c r="BB256"/>
  <c r="BC256"/>
  <c r="BD256"/>
  <c r="BE256"/>
  <c r="BF256"/>
  <c r="BG256"/>
  <c r="BH256"/>
  <c r="AU632"/>
  <c r="AV632"/>
  <c r="AW632"/>
  <c r="AX632"/>
  <c r="AY632"/>
  <c r="AZ632"/>
  <c r="BA632"/>
  <c r="BB632"/>
  <c r="BC632"/>
  <c r="BD632"/>
  <c r="BE632"/>
  <c r="BF632"/>
  <c r="BG632"/>
  <c r="BH632"/>
  <c r="AU365"/>
  <c r="AV365"/>
  <c r="AW365"/>
  <c r="AX365"/>
  <c r="AY365"/>
  <c r="AZ365"/>
  <c r="BA365"/>
  <c r="BB365"/>
  <c r="BC365"/>
  <c r="BD365"/>
  <c r="BE365"/>
  <c r="BF365"/>
  <c r="BG365"/>
  <c r="BH365"/>
  <c r="AU442"/>
  <c r="AV442"/>
  <c r="AW442"/>
  <c r="AX442"/>
  <c r="AY442"/>
  <c r="AZ442"/>
  <c r="BA442"/>
  <c r="BB442"/>
  <c r="BC442"/>
  <c r="BD442"/>
  <c r="BE442"/>
  <c r="BF442"/>
  <c r="BG442"/>
  <c r="BH442"/>
  <c r="AU1201"/>
  <c r="AV1201"/>
  <c r="AW1201"/>
  <c r="AX1201"/>
  <c r="AY1201"/>
  <c r="AZ1201"/>
  <c r="BA1201"/>
  <c r="BB1201"/>
  <c r="BC1201"/>
  <c r="BD1201"/>
  <c r="BE1201"/>
  <c r="BF1201"/>
  <c r="BG1201"/>
  <c r="BH1201"/>
  <c r="AU692"/>
  <c r="AV692"/>
  <c r="AW692"/>
  <c r="AX692"/>
  <c r="AY692"/>
  <c r="AZ692"/>
  <c r="BA692"/>
  <c r="BB692"/>
  <c r="BC692"/>
  <c r="BD692"/>
  <c r="BE692"/>
  <c r="BF692"/>
  <c r="BG692"/>
  <c r="BH692"/>
  <c r="AU988"/>
  <c r="AV988"/>
  <c r="AW988"/>
  <c r="AX988"/>
  <c r="AY988"/>
  <c r="AZ988"/>
  <c r="BA988"/>
  <c r="BB988"/>
  <c r="BC988"/>
  <c r="BD988"/>
  <c r="BE988"/>
  <c r="BF988"/>
  <c r="BG988"/>
  <c r="BH988"/>
  <c r="AU989"/>
  <c r="AV989"/>
  <c r="AW989"/>
  <c r="AX989"/>
  <c r="AY989"/>
  <c r="AZ989"/>
  <c r="BA989"/>
  <c r="BB989"/>
  <c r="BC989"/>
  <c r="BD989"/>
  <c r="BE989"/>
  <c r="BF989"/>
  <c r="BG989"/>
  <c r="BH989"/>
  <c r="AU658"/>
  <c r="AV658"/>
  <c r="AW658"/>
  <c r="AX658"/>
  <c r="AY658"/>
  <c r="AZ658"/>
  <c r="BA658"/>
  <c r="BB658"/>
  <c r="BC658"/>
  <c r="BD658"/>
  <c r="BE658"/>
  <c r="BF658"/>
  <c r="BG658"/>
  <c r="BH658"/>
  <c r="AU70"/>
  <c r="AV70"/>
  <c r="AW70"/>
  <c r="AX70"/>
  <c r="AY70"/>
  <c r="AZ70"/>
  <c r="BA70"/>
  <c r="BB70"/>
  <c r="BC70"/>
  <c r="BD70"/>
  <c r="BE70"/>
  <c r="BF70"/>
  <c r="BG70"/>
  <c r="BH70"/>
  <c r="AU1062"/>
  <c r="AV1062"/>
  <c r="AW1062"/>
  <c r="AX1062"/>
  <c r="AY1062"/>
  <c r="AZ1062"/>
  <c r="BA1062"/>
  <c r="BB1062"/>
  <c r="BC1062"/>
  <c r="BD1062"/>
  <c r="BE1062"/>
  <c r="BF1062"/>
  <c r="BG1062"/>
  <c r="BH1062"/>
  <c r="AU758"/>
  <c r="AV758"/>
  <c r="AW758"/>
  <c r="AX758"/>
  <c r="AY758"/>
  <c r="AZ758"/>
  <c r="BA758"/>
  <c r="BB758"/>
  <c r="BC758"/>
  <c r="BD758"/>
  <c r="BE758"/>
  <c r="BF758"/>
  <c r="BG758"/>
  <c r="BH758"/>
  <c r="AU196"/>
  <c r="AV196"/>
  <c r="AW196"/>
  <c r="AX196"/>
  <c r="AY196"/>
  <c r="AZ196"/>
  <c r="BA196"/>
  <c r="BB196"/>
  <c r="BC196"/>
  <c r="BD196"/>
  <c r="BE196"/>
  <c r="BF196"/>
  <c r="BG196"/>
  <c r="BH196"/>
  <c r="AU785"/>
  <c r="AV785"/>
  <c r="AW785"/>
  <c r="AX785"/>
  <c r="AY785"/>
  <c r="AZ785"/>
  <c r="BA785"/>
  <c r="BB785"/>
  <c r="BC785"/>
  <c r="BD785"/>
  <c r="BE785"/>
  <c r="BF785"/>
  <c r="BG785"/>
  <c r="BH785"/>
  <c r="AU781"/>
  <c r="AV781"/>
  <c r="AW781"/>
  <c r="AX781"/>
  <c r="AY781"/>
  <c r="AZ781"/>
  <c r="BA781"/>
  <c r="BB781"/>
  <c r="BC781"/>
  <c r="BD781"/>
  <c r="BE781"/>
  <c r="BF781"/>
  <c r="BG781"/>
  <c r="BH781"/>
  <c r="AU1141"/>
  <c r="AV1141"/>
  <c r="AW1141"/>
  <c r="AX1141"/>
  <c r="AY1141"/>
  <c r="AZ1141"/>
  <c r="BA1141"/>
  <c r="BB1141"/>
  <c r="BC1141"/>
  <c r="BD1141"/>
  <c r="BE1141"/>
  <c r="BF1141"/>
  <c r="BG1141"/>
  <c r="BH1141"/>
  <c r="AU1224"/>
  <c r="AV1224"/>
  <c r="AW1224"/>
  <c r="AX1224"/>
  <c r="AY1224"/>
  <c r="AZ1224"/>
  <c r="BA1224"/>
  <c r="BB1224"/>
  <c r="BC1224"/>
  <c r="BD1224"/>
  <c r="BE1224"/>
  <c r="BF1224"/>
  <c r="BG1224"/>
  <c r="BH1224"/>
  <c r="AU1128"/>
  <c r="AV1128"/>
  <c r="AW1128"/>
  <c r="AX1128"/>
  <c r="AY1128"/>
  <c r="AZ1128"/>
  <c r="BA1128"/>
  <c r="BB1128"/>
  <c r="BC1128"/>
  <c r="BD1128"/>
  <c r="BE1128"/>
  <c r="BF1128"/>
  <c r="BG1128"/>
  <c r="BH1128"/>
  <c r="AU728"/>
  <c r="AV728"/>
  <c r="AW728"/>
  <c r="AX728"/>
  <c r="AY728"/>
  <c r="AZ728"/>
  <c r="BA728"/>
  <c r="BB728"/>
  <c r="BC728"/>
  <c r="BD728"/>
  <c r="BE728"/>
  <c r="BF728"/>
  <c r="BG728"/>
  <c r="BH728"/>
  <c r="AU1270"/>
  <c r="AV1270"/>
  <c r="AW1270"/>
  <c r="AX1270"/>
  <c r="AY1270"/>
  <c r="AZ1270"/>
  <c r="BA1270"/>
  <c r="BB1270"/>
  <c r="BC1270"/>
  <c r="BD1270"/>
  <c r="BE1270"/>
  <c r="BF1270"/>
  <c r="BG1270"/>
  <c r="BH1270"/>
  <c r="AU84"/>
  <c r="AV84"/>
  <c r="AW84"/>
  <c r="AX84"/>
  <c r="AY84"/>
  <c r="AZ84"/>
  <c r="BA84"/>
  <c r="BB84"/>
  <c r="BC84"/>
  <c r="BD84"/>
  <c r="BE84"/>
  <c r="BF84"/>
  <c r="BG84"/>
  <c r="BH84"/>
  <c r="AU614"/>
  <c r="AV614"/>
  <c r="AW614"/>
  <c r="AX614"/>
  <c r="AY614"/>
  <c r="AZ614"/>
  <c r="BA614"/>
  <c r="BB614"/>
  <c r="BC614"/>
  <c r="BD614"/>
  <c r="BE614"/>
  <c r="BF614"/>
  <c r="BG614"/>
  <c r="BH614"/>
  <c r="AU665"/>
  <c r="AV665"/>
  <c r="AW665"/>
  <c r="AX665"/>
  <c r="AY665"/>
  <c r="AZ665"/>
  <c r="BA665"/>
  <c r="BB665"/>
  <c r="BC665"/>
  <c r="BD665"/>
  <c r="BE665"/>
  <c r="BF665"/>
  <c r="BG665"/>
  <c r="BH665"/>
  <c r="AU110"/>
  <c r="AV110"/>
  <c r="AW110"/>
  <c r="AX110"/>
  <c r="AY110"/>
  <c r="AZ110"/>
  <c r="BA110"/>
  <c r="BB110"/>
  <c r="BC110"/>
  <c r="BD110"/>
  <c r="BE110"/>
  <c r="BF110"/>
  <c r="BG110"/>
  <c r="BH110"/>
  <c r="AU1223"/>
  <c r="AV1223"/>
  <c r="AW1223"/>
  <c r="AX1223"/>
  <c r="AY1223"/>
  <c r="AZ1223"/>
  <c r="BA1223"/>
  <c r="BB1223"/>
  <c r="BC1223"/>
  <c r="BD1223"/>
  <c r="BE1223"/>
  <c r="BF1223"/>
  <c r="BG1223"/>
  <c r="BH1223"/>
  <c r="AU1149"/>
  <c r="AV1149"/>
  <c r="AW1149"/>
  <c r="AX1149"/>
  <c r="AY1149"/>
  <c r="AZ1149"/>
  <c r="BA1149"/>
  <c r="BB1149"/>
  <c r="BC1149"/>
  <c r="BD1149"/>
  <c r="BE1149"/>
  <c r="BF1149"/>
  <c r="BG1149"/>
  <c r="BH1149"/>
  <c r="AU1006"/>
  <c r="AV1006"/>
  <c r="AW1006"/>
  <c r="AX1006"/>
  <c r="AY1006"/>
  <c r="AZ1006"/>
  <c r="BA1006"/>
  <c r="BB1006"/>
  <c r="BC1006"/>
  <c r="BD1006"/>
  <c r="BE1006"/>
  <c r="BF1006"/>
  <c r="BG1006"/>
  <c r="BH1006"/>
  <c r="AU802"/>
  <c r="AV802"/>
  <c r="AW802"/>
  <c r="AX802"/>
  <c r="AY802"/>
  <c r="AZ802"/>
  <c r="BA802"/>
  <c r="BB802"/>
  <c r="BC802"/>
  <c r="BD802"/>
  <c r="BE802"/>
  <c r="BF802"/>
  <c r="BG802"/>
  <c r="BH802"/>
  <c r="AU655"/>
  <c r="AV655"/>
  <c r="AW655"/>
  <c r="AX655"/>
  <c r="AY655"/>
  <c r="AZ655"/>
  <c r="BA655"/>
  <c r="BB655"/>
  <c r="BC655"/>
  <c r="BD655"/>
  <c r="BE655"/>
  <c r="BF655"/>
  <c r="BG655"/>
  <c r="BH655"/>
  <c r="AU1093"/>
  <c r="AV1093"/>
  <c r="AW1093"/>
  <c r="AX1093"/>
  <c r="AY1093"/>
  <c r="AZ1093"/>
  <c r="BA1093"/>
  <c r="BB1093"/>
  <c r="BC1093"/>
  <c r="BD1093"/>
  <c r="BE1093"/>
  <c r="BF1093"/>
  <c r="BG1093"/>
  <c r="BH1093"/>
  <c r="AU1196"/>
  <c r="AV1196"/>
  <c r="AW1196"/>
  <c r="AX1196"/>
  <c r="AY1196"/>
  <c r="AZ1196"/>
  <c r="BA1196"/>
  <c r="BB1196"/>
  <c r="BC1196"/>
  <c r="BD1196"/>
  <c r="BE1196"/>
  <c r="BF1196"/>
  <c r="BG1196"/>
  <c r="BH1196"/>
  <c r="AU685"/>
  <c r="AV685"/>
  <c r="AW685"/>
  <c r="AX685"/>
  <c r="AY685"/>
  <c r="AZ685"/>
  <c r="BA685"/>
  <c r="BB685"/>
  <c r="BC685"/>
  <c r="BD685"/>
  <c r="BE685"/>
  <c r="BF685"/>
  <c r="BG685"/>
  <c r="BH685"/>
  <c r="AU936"/>
  <c r="AV936"/>
  <c r="AW936"/>
  <c r="AX936"/>
  <c r="AY936"/>
  <c r="AZ936"/>
  <c r="BA936"/>
  <c r="BB936"/>
  <c r="BC936"/>
  <c r="BD936"/>
  <c r="BE936"/>
  <c r="BF936"/>
  <c r="BG936"/>
  <c r="BH936"/>
  <c r="AU964"/>
  <c r="AV964"/>
  <c r="AW964"/>
  <c r="AX964"/>
  <c r="AY964"/>
  <c r="AZ964"/>
  <c r="BA964"/>
  <c r="BB964"/>
  <c r="BC964"/>
  <c r="BD964"/>
  <c r="BE964"/>
  <c r="BF964"/>
  <c r="BG964"/>
  <c r="BH964"/>
  <c r="AU187"/>
  <c r="AV187"/>
  <c r="AW187"/>
  <c r="AX187"/>
  <c r="AY187"/>
  <c r="AZ187"/>
  <c r="BA187"/>
  <c r="BB187"/>
  <c r="BC187"/>
  <c r="BD187"/>
  <c r="BE187"/>
  <c r="BF187"/>
  <c r="BG187"/>
  <c r="BH187"/>
  <c r="AU1177"/>
  <c r="AV1177"/>
  <c r="AW1177"/>
  <c r="AX1177"/>
  <c r="AY1177"/>
  <c r="AZ1177"/>
  <c r="BA1177"/>
  <c r="BB1177"/>
  <c r="BC1177"/>
  <c r="BD1177"/>
  <c r="BE1177"/>
  <c r="BF1177"/>
  <c r="BG1177"/>
  <c r="BH1177"/>
  <c r="AU1172"/>
  <c r="AV1172"/>
  <c r="AW1172"/>
  <c r="AX1172"/>
  <c r="AY1172"/>
  <c r="AZ1172"/>
  <c r="BA1172"/>
  <c r="BB1172"/>
  <c r="BC1172"/>
  <c r="BD1172"/>
  <c r="BE1172"/>
  <c r="BF1172"/>
  <c r="BG1172"/>
  <c r="BH1172"/>
  <c r="AU299"/>
  <c r="AV299"/>
  <c r="AW299"/>
  <c r="AX299"/>
  <c r="AY299"/>
  <c r="AZ299"/>
  <c r="BA299"/>
  <c r="BB299"/>
  <c r="BC299"/>
  <c r="BD299"/>
  <c r="BE299"/>
  <c r="BF299"/>
  <c r="BG299"/>
  <c r="BH299"/>
  <c r="AU709"/>
  <c r="AV709"/>
  <c r="AW709"/>
  <c r="AX709"/>
  <c r="AY709"/>
  <c r="AZ709"/>
  <c r="BA709"/>
  <c r="BB709"/>
  <c r="BC709"/>
  <c r="BD709"/>
  <c r="BE709"/>
  <c r="BF709"/>
  <c r="BG709"/>
  <c r="BH709"/>
  <c r="AU687"/>
  <c r="AV687"/>
  <c r="AW687"/>
  <c r="AX687"/>
  <c r="AY687"/>
  <c r="AZ687"/>
  <c r="BA687"/>
  <c r="BB687"/>
  <c r="BC687"/>
  <c r="BD687"/>
  <c r="BE687"/>
  <c r="BF687"/>
  <c r="BG687"/>
  <c r="BH687"/>
  <c r="AU327"/>
  <c r="AV327"/>
  <c r="AW327"/>
  <c r="AX327"/>
  <c r="AY327"/>
  <c r="AZ327"/>
  <c r="BA327"/>
  <c r="BB327"/>
  <c r="BC327"/>
  <c r="BD327"/>
  <c r="BE327"/>
  <c r="BF327"/>
  <c r="BG327"/>
  <c r="BH327"/>
  <c r="AU1019"/>
  <c r="AV1019"/>
  <c r="AW1019"/>
  <c r="AX1019"/>
  <c r="AY1019"/>
  <c r="AZ1019"/>
  <c r="BA1019"/>
  <c r="BB1019"/>
  <c r="BC1019"/>
  <c r="BD1019"/>
  <c r="BE1019"/>
  <c r="BF1019"/>
  <c r="BG1019"/>
  <c r="BH1019"/>
  <c r="AU1043"/>
  <c r="AV1043"/>
  <c r="AW1043"/>
  <c r="AX1043"/>
  <c r="AY1043"/>
  <c r="AZ1043"/>
  <c r="BA1043"/>
  <c r="BB1043"/>
  <c r="BC1043"/>
  <c r="BD1043"/>
  <c r="BE1043"/>
  <c r="BF1043"/>
  <c r="BG1043"/>
  <c r="BH1043"/>
  <c r="AU751"/>
  <c r="AV751"/>
  <c r="AW751"/>
  <c r="AX751"/>
  <c r="AY751"/>
  <c r="AZ751"/>
  <c r="BA751"/>
  <c r="BB751"/>
  <c r="BC751"/>
  <c r="BD751"/>
  <c r="BE751"/>
  <c r="BF751"/>
  <c r="BG751"/>
  <c r="BH751"/>
  <c r="AU794"/>
  <c r="AV794"/>
  <c r="AW794"/>
  <c r="AX794"/>
  <c r="AY794"/>
  <c r="AZ794"/>
  <c r="BA794"/>
  <c r="BB794"/>
  <c r="BC794"/>
  <c r="BD794"/>
  <c r="BE794"/>
  <c r="BF794"/>
  <c r="BG794"/>
  <c r="BH794"/>
  <c r="AU755"/>
  <c r="AV755"/>
  <c r="AW755"/>
  <c r="AX755"/>
  <c r="AY755"/>
  <c r="AZ755"/>
  <c r="BA755"/>
  <c r="BB755"/>
  <c r="BC755"/>
  <c r="BD755"/>
  <c r="BE755"/>
  <c r="BF755"/>
  <c r="BG755"/>
  <c r="BH755"/>
  <c r="AU77"/>
  <c r="AV77"/>
  <c r="AW77"/>
  <c r="AX77"/>
  <c r="AY77"/>
  <c r="AZ77"/>
  <c r="BA77"/>
  <c r="BB77"/>
  <c r="BC77"/>
  <c r="BD77"/>
  <c r="BE77"/>
  <c r="BF77"/>
  <c r="BG77"/>
  <c r="BH77"/>
  <c r="AU1030"/>
  <c r="AV1030"/>
  <c r="AW1030"/>
  <c r="AX1030"/>
  <c r="AY1030"/>
  <c r="AZ1030"/>
  <c r="BA1030"/>
  <c r="BB1030"/>
  <c r="BC1030"/>
  <c r="BD1030"/>
  <c r="BE1030"/>
  <c r="BF1030"/>
  <c r="BG1030"/>
  <c r="BH1030"/>
  <c r="AU686"/>
  <c r="AV686"/>
  <c r="AW686"/>
  <c r="AX686"/>
  <c r="AY686"/>
  <c r="AZ686"/>
  <c r="BA686"/>
  <c r="BB686"/>
  <c r="BC686"/>
  <c r="BD686"/>
  <c r="BE686"/>
  <c r="BF686"/>
  <c r="BG686"/>
  <c r="BH686"/>
  <c r="AU1216"/>
  <c r="AV1216"/>
  <c r="AW1216"/>
  <c r="AX1216"/>
  <c r="AY1216"/>
  <c r="AZ1216"/>
  <c r="BA1216"/>
  <c r="BB1216"/>
  <c r="BC1216"/>
  <c r="BD1216"/>
  <c r="BE1216"/>
  <c r="BF1216"/>
  <c r="BG1216"/>
  <c r="BH1216"/>
  <c r="AU1153"/>
  <c r="AV1153"/>
  <c r="AW1153"/>
  <c r="AX1153"/>
  <c r="AY1153"/>
  <c r="AZ1153"/>
  <c r="BA1153"/>
  <c r="BB1153"/>
  <c r="BC1153"/>
  <c r="BD1153"/>
  <c r="BE1153"/>
  <c r="BF1153"/>
  <c r="BG1153"/>
  <c r="BH1153"/>
  <c r="AU235"/>
  <c r="AV235"/>
  <c r="AW235"/>
  <c r="AX235"/>
  <c r="AY235"/>
  <c r="AZ235"/>
  <c r="BA235"/>
  <c r="BB235"/>
  <c r="BC235"/>
  <c r="BD235"/>
  <c r="BE235"/>
  <c r="BF235"/>
  <c r="BG235"/>
  <c r="BH235"/>
  <c r="AU1220"/>
  <c r="AV1220"/>
  <c r="AW1220"/>
  <c r="AX1220"/>
  <c r="AY1220"/>
  <c r="AZ1220"/>
  <c r="BA1220"/>
  <c r="BB1220"/>
  <c r="BC1220"/>
  <c r="BD1220"/>
  <c r="BE1220"/>
  <c r="BF1220"/>
  <c r="BG1220"/>
  <c r="BH1220"/>
  <c r="AU108"/>
  <c r="AV108"/>
  <c r="AW108"/>
  <c r="AX108"/>
  <c r="AY108"/>
  <c r="AZ108"/>
  <c r="BA108"/>
  <c r="BB108"/>
  <c r="BC108"/>
  <c r="BD108"/>
  <c r="BE108"/>
  <c r="BF108"/>
  <c r="BG108"/>
  <c r="BH108"/>
  <c r="AU479"/>
  <c r="AV479"/>
  <c r="AW479"/>
  <c r="AX479"/>
  <c r="AY479"/>
  <c r="AZ479"/>
  <c r="BA479"/>
  <c r="BB479"/>
  <c r="BC479"/>
  <c r="BD479"/>
  <c r="BE479"/>
  <c r="BF479"/>
  <c r="BG479"/>
  <c r="BH479"/>
  <c r="AU795"/>
  <c r="AV795"/>
  <c r="AW795"/>
  <c r="AX795"/>
  <c r="AY795"/>
  <c r="AZ795"/>
  <c r="BA795"/>
  <c r="BB795"/>
  <c r="BC795"/>
  <c r="BD795"/>
  <c r="BE795"/>
  <c r="BF795"/>
  <c r="BG795"/>
  <c r="BH795"/>
  <c r="AU1101"/>
  <c r="AV1101"/>
  <c r="AW1101"/>
  <c r="AX1101"/>
  <c r="AY1101"/>
  <c r="AZ1101"/>
  <c r="BA1101"/>
  <c r="BB1101"/>
  <c r="BC1101"/>
  <c r="BD1101"/>
  <c r="BE1101"/>
  <c r="BF1101"/>
  <c r="BG1101"/>
  <c r="BH1101"/>
  <c r="AU793"/>
  <c r="AV793"/>
  <c r="AW793"/>
  <c r="AX793"/>
  <c r="AY793"/>
  <c r="AZ793"/>
  <c r="BA793"/>
  <c r="BB793"/>
  <c r="BC793"/>
  <c r="BD793"/>
  <c r="BE793"/>
  <c r="BF793"/>
  <c r="BG793"/>
  <c r="BH793"/>
  <c r="AU699"/>
  <c r="AV699"/>
  <c r="AW699"/>
  <c r="AX699"/>
  <c r="AY699"/>
  <c r="AZ699"/>
  <c r="BA699"/>
  <c r="BB699"/>
  <c r="BC699"/>
  <c r="BD699"/>
  <c r="BE699"/>
  <c r="BF699"/>
  <c r="BG699"/>
  <c r="BH699"/>
  <c r="AU743"/>
  <c r="AV743"/>
  <c r="AW743"/>
  <c r="AX743"/>
  <c r="AY743"/>
  <c r="AZ743"/>
  <c r="BA743"/>
  <c r="BB743"/>
  <c r="BC743"/>
  <c r="BD743"/>
  <c r="BE743"/>
  <c r="BF743"/>
  <c r="BG743"/>
  <c r="BH743"/>
  <c r="AU1107"/>
  <c r="AV1107"/>
  <c r="AW1107"/>
  <c r="AX1107"/>
  <c r="AY1107"/>
  <c r="AZ1107"/>
  <c r="BA1107"/>
  <c r="BB1107"/>
  <c r="BC1107"/>
  <c r="BD1107"/>
  <c r="BE1107"/>
  <c r="BF1107"/>
  <c r="BG1107"/>
  <c r="BH1107"/>
  <c r="AU1195"/>
  <c r="AV1195"/>
  <c r="AW1195"/>
  <c r="AX1195"/>
  <c r="AY1195"/>
  <c r="AZ1195"/>
  <c r="BA1195"/>
  <c r="BB1195"/>
  <c r="BC1195"/>
  <c r="BD1195"/>
  <c r="BE1195"/>
  <c r="BF1195"/>
  <c r="BG1195"/>
  <c r="BH1195"/>
  <c r="AU1219"/>
  <c r="AV1219"/>
  <c r="AW1219"/>
  <c r="AX1219"/>
  <c r="AY1219"/>
  <c r="AZ1219"/>
  <c r="BA1219"/>
  <c r="BB1219"/>
  <c r="BC1219"/>
  <c r="BD1219"/>
  <c r="BE1219"/>
  <c r="BF1219"/>
  <c r="BG1219"/>
  <c r="BH1219"/>
  <c r="AU640"/>
  <c r="AV640"/>
  <c r="AW640"/>
  <c r="AX640"/>
  <c r="AY640"/>
  <c r="AZ640"/>
  <c r="BA640"/>
  <c r="BB640"/>
  <c r="BC640"/>
  <c r="BD640"/>
  <c r="BE640"/>
  <c r="BF640"/>
  <c r="BG640"/>
  <c r="BH640"/>
  <c r="AU719"/>
  <c r="AV719"/>
  <c r="AW719"/>
  <c r="AX719"/>
  <c r="AY719"/>
  <c r="AZ719"/>
  <c r="BA719"/>
  <c r="BB719"/>
  <c r="BC719"/>
  <c r="BD719"/>
  <c r="BE719"/>
  <c r="BF719"/>
  <c r="BG719"/>
  <c r="BH719"/>
  <c r="AU767"/>
  <c r="AV767"/>
  <c r="AW767"/>
  <c r="AX767"/>
  <c r="AY767"/>
  <c r="AZ767"/>
  <c r="BA767"/>
  <c r="BB767"/>
  <c r="BC767"/>
  <c r="BD767"/>
  <c r="BE767"/>
  <c r="BF767"/>
  <c r="BG767"/>
  <c r="BH767"/>
  <c r="AU1009"/>
  <c r="AV1009"/>
  <c r="AW1009"/>
  <c r="AX1009"/>
  <c r="AY1009"/>
  <c r="AZ1009"/>
  <c r="BA1009"/>
  <c r="BB1009"/>
  <c r="BC1009"/>
  <c r="BD1009"/>
  <c r="BE1009"/>
  <c r="BF1009"/>
  <c r="BG1009"/>
  <c r="BH1009"/>
  <c r="AU164"/>
  <c r="AV164"/>
  <c r="AW164"/>
  <c r="AX164"/>
  <c r="AY164"/>
  <c r="AZ164"/>
  <c r="BA164"/>
  <c r="BB164"/>
  <c r="BC164"/>
  <c r="BD164"/>
  <c r="BE164"/>
  <c r="BF164"/>
  <c r="BG164"/>
  <c r="BH164"/>
  <c r="AU623"/>
  <c r="AV623"/>
  <c r="AW623"/>
  <c r="AX623"/>
  <c r="AY623"/>
  <c r="AZ623"/>
  <c r="BA623"/>
  <c r="BB623"/>
  <c r="BC623"/>
  <c r="BD623"/>
  <c r="BE623"/>
  <c r="BF623"/>
  <c r="BG623"/>
  <c r="BH623"/>
  <c r="AU1157"/>
  <c r="AV1157"/>
  <c r="AW1157"/>
  <c r="AX1157"/>
  <c r="AY1157"/>
  <c r="AZ1157"/>
  <c r="BA1157"/>
  <c r="BB1157"/>
  <c r="BC1157"/>
  <c r="BD1157"/>
  <c r="BE1157"/>
  <c r="BF1157"/>
  <c r="BG1157"/>
  <c r="BH1157"/>
  <c r="AU336"/>
  <c r="AV336"/>
  <c r="AW336"/>
  <c r="AX336"/>
  <c r="AY336"/>
  <c r="AZ336"/>
  <c r="BA336"/>
  <c r="BB336"/>
  <c r="BC336"/>
  <c r="BD336"/>
  <c r="BE336"/>
  <c r="BF336"/>
  <c r="BG336"/>
  <c r="BH336"/>
  <c r="AU621"/>
  <c r="AV621"/>
  <c r="AW621"/>
  <c r="AX621"/>
  <c r="AY621"/>
  <c r="AZ621"/>
  <c r="BA621"/>
  <c r="BB621"/>
  <c r="BC621"/>
  <c r="BD621"/>
  <c r="BE621"/>
  <c r="BF621"/>
  <c r="BG621"/>
  <c r="BH621"/>
  <c r="AU1156"/>
  <c r="AV1156"/>
  <c r="AW1156"/>
  <c r="AX1156"/>
  <c r="AY1156"/>
  <c r="AZ1156"/>
  <c r="BA1156"/>
  <c r="BB1156"/>
  <c r="BC1156"/>
  <c r="BD1156"/>
  <c r="BE1156"/>
  <c r="BF1156"/>
  <c r="BG1156"/>
  <c r="BH1156"/>
  <c r="AU366"/>
  <c r="AV366"/>
  <c r="AW366"/>
  <c r="AX366"/>
  <c r="AY366"/>
  <c r="AZ366"/>
  <c r="BA366"/>
  <c r="BB366"/>
  <c r="BC366"/>
  <c r="BD366"/>
  <c r="BE366"/>
  <c r="BF366"/>
  <c r="BG366"/>
  <c r="BH366"/>
  <c r="AU1215"/>
  <c r="AV1215"/>
  <c r="AW1215"/>
  <c r="AX1215"/>
  <c r="AY1215"/>
  <c r="AZ1215"/>
  <c r="BA1215"/>
  <c r="BB1215"/>
  <c r="BC1215"/>
  <c r="BD1215"/>
  <c r="BE1215"/>
  <c r="BF1215"/>
  <c r="BG1215"/>
  <c r="BH1215"/>
  <c r="AU78"/>
  <c r="AV78"/>
  <c r="AW78"/>
  <c r="AX78"/>
  <c r="AY78"/>
  <c r="AZ78"/>
  <c r="BA78"/>
  <c r="BB78"/>
  <c r="BC78"/>
  <c r="BD78"/>
  <c r="BE78"/>
  <c r="BF78"/>
  <c r="BG78"/>
  <c r="BH78"/>
  <c r="AU1186"/>
  <c r="AV1186"/>
  <c r="AW1186"/>
  <c r="AX1186"/>
  <c r="AY1186"/>
  <c r="AZ1186"/>
  <c r="BA1186"/>
  <c r="BB1186"/>
  <c r="BC1186"/>
  <c r="BD1186"/>
  <c r="BE1186"/>
  <c r="BF1186"/>
  <c r="BG1186"/>
  <c r="BH1186"/>
  <c r="AU990"/>
  <c r="AV990"/>
  <c r="AW990"/>
  <c r="AX990"/>
  <c r="AY990"/>
  <c r="AZ990"/>
  <c r="BA990"/>
  <c r="BB990"/>
  <c r="BC990"/>
  <c r="BD990"/>
  <c r="BE990"/>
  <c r="BF990"/>
  <c r="BG990"/>
  <c r="BH990"/>
  <c r="AU748"/>
  <c r="AV748"/>
  <c r="AW748"/>
  <c r="AX748"/>
  <c r="AY748"/>
  <c r="AZ748"/>
  <c r="BA748"/>
  <c r="BB748"/>
  <c r="BC748"/>
  <c r="BD748"/>
  <c r="BE748"/>
  <c r="BF748"/>
  <c r="BG748"/>
  <c r="BH748"/>
  <c r="AU1180"/>
  <c r="AV1180"/>
  <c r="AW1180"/>
  <c r="AX1180"/>
  <c r="AY1180"/>
  <c r="AZ1180"/>
  <c r="BA1180"/>
  <c r="BB1180"/>
  <c r="BC1180"/>
  <c r="BD1180"/>
  <c r="BE1180"/>
  <c r="BF1180"/>
  <c r="BG1180"/>
  <c r="BH1180"/>
  <c r="AU647"/>
  <c r="AV647"/>
  <c r="AW647"/>
  <c r="AX647"/>
  <c r="AY647"/>
  <c r="AZ647"/>
  <c r="BA647"/>
  <c r="BB647"/>
  <c r="BC647"/>
  <c r="BD647"/>
  <c r="BE647"/>
  <c r="BF647"/>
  <c r="BG647"/>
  <c r="BH647"/>
  <c r="AU178"/>
  <c r="AV178"/>
  <c r="AW178"/>
  <c r="AX178"/>
  <c r="AY178"/>
  <c r="AZ178"/>
  <c r="BA178"/>
  <c r="BB178"/>
  <c r="BC178"/>
  <c r="BD178"/>
  <c r="BE178"/>
  <c r="BF178"/>
  <c r="BG178"/>
  <c r="BH178"/>
  <c r="AU1189"/>
  <c r="AV1189"/>
  <c r="AW1189"/>
  <c r="AX1189"/>
  <c r="AY1189"/>
  <c r="AZ1189"/>
  <c r="BA1189"/>
  <c r="BB1189"/>
  <c r="BC1189"/>
  <c r="BD1189"/>
  <c r="BE1189"/>
  <c r="BF1189"/>
  <c r="BG1189"/>
  <c r="BH1189"/>
  <c r="AU1065"/>
  <c r="AV1065"/>
  <c r="AW1065"/>
  <c r="AX1065"/>
  <c r="AY1065"/>
  <c r="AZ1065"/>
  <c r="BA1065"/>
  <c r="BB1065"/>
  <c r="BC1065"/>
  <c r="BD1065"/>
  <c r="BE1065"/>
  <c r="BF1065"/>
  <c r="BG1065"/>
  <c r="BH1065"/>
  <c r="AU1091"/>
  <c r="AV1091"/>
  <c r="AW1091"/>
  <c r="AX1091"/>
  <c r="AY1091"/>
  <c r="AZ1091"/>
  <c r="BA1091"/>
  <c r="BB1091"/>
  <c r="BC1091"/>
  <c r="BD1091"/>
  <c r="BE1091"/>
  <c r="BF1091"/>
  <c r="BG1091"/>
  <c r="BH1091"/>
  <c r="AU1246"/>
  <c r="AV1246"/>
  <c r="AW1246"/>
  <c r="AX1246"/>
  <c r="AY1246"/>
  <c r="AZ1246"/>
  <c r="BA1246"/>
  <c r="BB1246"/>
  <c r="BC1246"/>
  <c r="BD1246"/>
  <c r="BE1246"/>
  <c r="BF1246"/>
  <c r="BG1246"/>
  <c r="BH1246"/>
  <c r="AU865"/>
  <c r="AV865"/>
  <c r="AW865"/>
  <c r="AX865"/>
  <c r="AY865"/>
  <c r="AZ865"/>
  <c r="BA865"/>
  <c r="BB865"/>
  <c r="BC865"/>
  <c r="BD865"/>
  <c r="BE865"/>
  <c r="BF865"/>
  <c r="BG865"/>
  <c r="BH865"/>
  <c r="AU799"/>
  <c r="AV799"/>
  <c r="AW799"/>
  <c r="AX799"/>
  <c r="AY799"/>
  <c r="AZ799"/>
  <c r="BA799"/>
  <c r="BB799"/>
  <c r="BC799"/>
  <c r="BD799"/>
  <c r="BE799"/>
  <c r="BF799"/>
  <c r="BG799"/>
  <c r="BH799"/>
  <c r="AU1125"/>
  <c r="AV1125"/>
  <c r="AW1125"/>
  <c r="AX1125"/>
  <c r="AZ1125"/>
  <c r="BA1125"/>
  <c r="BB1125"/>
  <c r="BC1125"/>
  <c r="BD1125"/>
  <c r="BE1125"/>
  <c r="BF1125"/>
  <c r="BG1125"/>
  <c r="BH1125"/>
  <c r="AU753"/>
  <c r="AV753"/>
  <c r="AW753"/>
  <c r="AX753"/>
  <c r="AY753"/>
  <c r="AZ753"/>
  <c r="BA753"/>
  <c r="BB753"/>
  <c r="BC753"/>
  <c r="BD753"/>
  <c r="BE753"/>
  <c r="BF753"/>
  <c r="BG753"/>
  <c r="BH753"/>
  <c r="AU813"/>
  <c r="AV813"/>
  <c r="AW813"/>
  <c r="AX813"/>
  <c r="AY813"/>
  <c r="AZ813"/>
  <c r="BA813"/>
  <c r="BB813"/>
  <c r="BC813"/>
  <c r="BD813"/>
  <c r="BE813"/>
  <c r="BF813"/>
  <c r="BG813"/>
  <c r="BH813"/>
  <c r="AU835"/>
  <c r="AV835"/>
  <c r="AW835"/>
  <c r="AX835"/>
  <c r="AY835"/>
  <c r="AZ835"/>
  <c r="BA835"/>
  <c r="BB835"/>
  <c r="BC835"/>
  <c r="BD835"/>
  <c r="BE835"/>
  <c r="BF835"/>
  <c r="BG835"/>
  <c r="BH835"/>
  <c r="AU618"/>
  <c r="AV618"/>
  <c r="AW618"/>
  <c r="AX618"/>
  <c r="AY618"/>
  <c r="AZ618"/>
  <c r="BA618"/>
  <c r="BB618"/>
  <c r="BC618"/>
  <c r="BD618"/>
  <c r="BE618"/>
  <c r="BF618"/>
  <c r="BG618"/>
  <c r="BH618"/>
  <c r="AU771"/>
  <c r="AV771"/>
  <c r="AW771"/>
  <c r="AX771"/>
  <c r="AY771"/>
  <c r="AZ771"/>
  <c r="BA771"/>
  <c r="BB771"/>
  <c r="BC771"/>
  <c r="BD771"/>
  <c r="BE771"/>
  <c r="BF771"/>
  <c r="BG771"/>
  <c r="BH771"/>
  <c r="AU1012"/>
  <c r="AV1012"/>
  <c r="AW1012"/>
  <c r="AX1012"/>
  <c r="AY1012"/>
  <c r="AZ1012"/>
  <c r="BA1012"/>
  <c r="BB1012"/>
  <c r="BC1012"/>
  <c r="BD1012"/>
  <c r="BE1012"/>
  <c r="BF1012"/>
  <c r="BG1012"/>
  <c r="BH1012"/>
  <c r="AU505"/>
  <c r="AV505"/>
  <c r="AW505"/>
  <c r="AX505"/>
  <c r="AY505"/>
  <c r="AZ505"/>
  <c r="BA505"/>
  <c r="BB505"/>
  <c r="BC505"/>
  <c r="BD505"/>
  <c r="BE505"/>
  <c r="BF505"/>
  <c r="BG505"/>
  <c r="BH505"/>
  <c r="AU620"/>
  <c r="AV620"/>
  <c r="AW620"/>
  <c r="AX620"/>
  <c r="AY620"/>
  <c r="AZ620"/>
  <c r="BA620"/>
  <c r="BB620"/>
  <c r="BC620"/>
  <c r="BD620"/>
  <c r="BE620"/>
  <c r="BF620"/>
  <c r="BG620"/>
  <c r="BH620"/>
  <c r="AU363"/>
  <c r="AV363"/>
  <c r="AW363"/>
  <c r="AX363"/>
  <c r="AY363"/>
  <c r="AZ363"/>
  <c r="BA363"/>
  <c r="BB363"/>
  <c r="BC363"/>
  <c r="BD363"/>
  <c r="BE363"/>
  <c r="BF363"/>
  <c r="BG363"/>
  <c r="BH363"/>
  <c r="AU981"/>
  <c r="AV981"/>
  <c r="AW981"/>
  <c r="AX981"/>
  <c r="AY981"/>
  <c r="AZ981"/>
  <c r="BA981"/>
  <c r="BB981"/>
  <c r="BC981"/>
  <c r="BD981"/>
  <c r="BE981"/>
  <c r="BF981"/>
  <c r="BG981"/>
  <c r="BH981"/>
  <c r="AU1127"/>
  <c r="AV1127"/>
  <c r="AW1127"/>
  <c r="AX1127"/>
  <c r="AY1127"/>
  <c r="AZ1127"/>
  <c r="BA1127"/>
  <c r="BB1127"/>
  <c r="BC1127"/>
  <c r="BD1127"/>
  <c r="BE1127"/>
  <c r="BF1127"/>
  <c r="BG1127"/>
  <c r="BH1127"/>
  <c r="AU970"/>
  <c r="AV970"/>
  <c r="AW970"/>
  <c r="AX970"/>
  <c r="AY970"/>
  <c r="AZ970"/>
  <c r="BA970"/>
  <c r="BB970"/>
  <c r="BC970"/>
  <c r="BD970"/>
  <c r="BE970"/>
  <c r="BF970"/>
  <c r="BG970"/>
  <c r="BH970"/>
  <c r="AU631"/>
  <c r="AV631"/>
  <c r="AW631"/>
  <c r="AX631"/>
  <c r="AY631"/>
  <c r="AZ631"/>
  <c r="BA631"/>
  <c r="BB631"/>
  <c r="BC631"/>
  <c r="BD631"/>
  <c r="BE631"/>
  <c r="BF631"/>
  <c r="BG631"/>
  <c r="BH631"/>
  <c r="AU1063"/>
  <c r="AV1063"/>
  <c r="AW1063"/>
  <c r="AX1063"/>
  <c r="AY1063"/>
  <c r="AZ1063"/>
  <c r="BA1063"/>
  <c r="BB1063"/>
  <c r="BC1063"/>
  <c r="BD1063"/>
  <c r="BE1063"/>
  <c r="BF1063"/>
  <c r="BG1063"/>
  <c r="BH1063"/>
  <c r="AU847"/>
  <c r="AV847"/>
  <c r="AW847"/>
  <c r="AX847"/>
  <c r="AY847"/>
  <c r="AZ847"/>
  <c r="BA847"/>
  <c r="BB847"/>
  <c r="BC847"/>
  <c r="BD847"/>
  <c r="BE847"/>
  <c r="BF847"/>
  <c r="BG847"/>
  <c r="BH847"/>
  <c r="AU798"/>
  <c r="AV798"/>
  <c r="AW798"/>
  <c r="AX798"/>
  <c r="AY798"/>
  <c r="AZ798"/>
  <c r="BA798"/>
  <c r="BB798"/>
  <c r="BC798"/>
  <c r="BD798"/>
  <c r="BE798"/>
  <c r="BF798"/>
  <c r="BG798"/>
  <c r="BH798"/>
  <c r="AU1083"/>
  <c r="AV1083"/>
  <c r="AW1083"/>
  <c r="AX1083"/>
  <c r="AY1083"/>
  <c r="AZ1083"/>
  <c r="BA1083"/>
  <c r="BB1083"/>
  <c r="BC1083"/>
  <c r="BD1083"/>
  <c r="BE1083"/>
  <c r="BF1083"/>
  <c r="BG1083"/>
  <c r="BH1083"/>
  <c r="AU1200"/>
  <c r="AV1200"/>
  <c r="AW1200"/>
  <c r="AX1200"/>
  <c r="AY1200"/>
  <c r="AZ1200"/>
  <c r="BA1200"/>
  <c r="BB1200"/>
  <c r="BC1200"/>
  <c r="BD1200"/>
  <c r="BE1200"/>
  <c r="BF1200"/>
  <c r="BG1200"/>
  <c r="BH1200"/>
  <c r="AU1266"/>
  <c r="AV1266"/>
  <c r="AW1266"/>
  <c r="AX1266"/>
  <c r="AY1266"/>
  <c r="AZ1266"/>
  <c r="BA1266"/>
  <c r="BB1266"/>
  <c r="BC1266"/>
  <c r="BD1266"/>
  <c r="BE1266"/>
  <c r="BF1266"/>
  <c r="BG1266"/>
  <c r="BH1266"/>
  <c r="AU749"/>
  <c r="AV749"/>
  <c r="AW749"/>
  <c r="AX749"/>
  <c r="AY749"/>
  <c r="AZ749"/>
  <c r="BA749"/>
  <c r="BB749"/>
  <c r="BC749"/>
  <c r="BD749"/>
  <c r="BE749"/>
  <c r="BF749"/>
  <c r="BG749"/>
  <c r="BH749"/>
  <c r="AU1020"/>
  <c r="AV1020"/>
  <c r="AW1020"/>
  <c r="AX1020"/>
  <c r="AY1020"/>
  <c r="AZ1020"/>
  <c r="BA1020"/>
  <c r="BB1020"/>
  <c r="BC1020"/>
  <c r="BD1020"/>
  <c r="BE1020"/>
  <c r="BF1020"/>
  <c r="BG1020"/>
  <c r="BH1020"/>
  <c r="AU1085"/>
  <c r="AV1085"/>
  <c r="AW1085"/>
  <c r="AX1085"/>
  <c r="AY1085"/>
  <c r="AZ1085"/>
  <c r="BA1085"/>
  <c r="BB1085"/>
  <c r="BC1085"/>
  <c r="BD1085"/>
  <c r="BE1085"/>
  <c r="BF1085"/>
  <c r="BG1085"/>
  <c r="BH1085"/>
  <c r="AU1054"/>
  <c r="AV1054"/>
  <c r="AW1054"/>
  <c r="AX1054"/>
  <c r="AY1054"/>
  <c r="AZ1054"/>
  <c r="BA1054"/>
  <c r="BB1054"/>
  <c r="BC1054"/>
  <c r="BD1054"/>
  <c r="BE1054"/>
  <c r="BF1054"/>
  <c r="BG1054"/>
  <c r="BH1054"/>
  <c r="AU576"/>
  <c r="AV576"/>
  <c r="AW576"/>
  <c r="AX576"/>
  <c r="AY576"/>
  <c r="AZ576"/>
  <c r="BA576"/>
  <c r="BB576"/>
  <c r="BC576"/>
  <c r="BD576"/>
  <c r="BE576"/>
  <c r="BF576"/>
  <c r="BG576"/>
  <c r="BH576"/>
  <c r="AU826"/>
  <c r="AV826"/>
  <c r="AW826"/>
  <c r="AX826"/>
  <c r="AY826"/>
  <c r="AZ826"/>
  <c r="BA826"/>
  <c r="BB826"/>
  <c r="BC826"/>
  <c r="BD826"/>
  <c r="BE826"/>
  <c r="BF826"/>
  <c r="BG826"/>
  <c r="BH826"/>
  <c r="AU1049"/>
  <c r="AV1049"/>
  <c r="AW1049"/>
  <c r="AX1049"/>
  <c r="AY1049"/>
  <c r="AZ1049"/>
  <c r="BA1049"/>
  <c r="BB1049"/>
  <c r="BC1049"/>
  <c r="BD1049"/>
  <c r="BE1049"/>
  <c r="BF1049"/>
  <c r="BG1049"/>
  <c r="BH1049"/>
  <c r="AU811"/>
  <c r="AV811"/>
  <c r="AW811"/>
  <c r="AX811"/>
  <c r="AY811"/>
  <c r="AZ811"/>
  <c r="BA811"/>
  <c r="BB811"/>
  <c r="BC811"/>
  <c r="BD811"/>
  <c r="BE811"/>
  <c r="BF811"/>
  <c r="BG811"/>
  <c r="BH811"/>
  <c r="AU1260"/>
  <c r="AV1260"/>
  <c r="AW1260"/>
  <c r="AX1260"/>
  <c r="AY1260"/>
  <c r="AZ1260"/>
  <c r="BA1260"/>
  <c r="BB1260"/>
  <c r="BC1260"/>
  <c r="BD1260"/>
  <c r="BE1260"/>
  <c r="BF1260"/>
  <c r="BG1260"/>
  <c r="BH1260"/>
  <c r="AU671"/>
  <c r="AV671"/>
  <c r="AW671"/>
  <c r="AX671"/>
  <c r="AY671"/>
  <c r="AZ671"/>
  <c r="BA671"/>
  <c r="BB671"/>
  <c r="BC671"/>
  <c r="BD671"/>
  <c r="BE671"/>
  <c r="BF671"/>
  <c r="BG671"/>
  <c r="BH671"/>
  <c r="AU165"/>
  <c r="AV165"/>
  <c r="AW165"/>
  <c r="AX165"/>
  <c r="AY165"/>
  <c r="AZ165"/>
  <c r="BA165"/>
  <c r="BB165"/>
  <c r="BC165"/>
  <c r="BD165"/>
  <c r="BE165"/>
  <c r="BF165"/>
  <c r="BG165"/>
  <c r="BH165"/>
  <c r="AU280"/>
  <c r="AV280"/>
  <c r="AW280"/>
  <c r="AX280"/>
  <c r="AY280"/>
  <c r="AZ280"/>
  <c r="BA280"/>
  <c r="BB280"/>
  <c r="BC280"/>
  <c r="BD280"/>
  <c r="BE280"/>
  <c r="BF280"/>
  <c r="BG280"/>
  <c r="BH280"/>
  <c r="AU654"/>
  <c r="AV654"/>
  <c r="AW654"/>
  <c r="AX654"/>
  <c r="AY654"/>
  <c r="AZ654"/>
  <c r="BA654"/>
  <c r="BB654"/>
  <c r="BC654"/>
  <c r="BD654"/>
  <c r="BE654"/>
  <c r="BF654"/>
  <c r="BG654"/>
  <c r="BH654"/>
  <c r="AU406"/>
  <c r="AV406"/>
  <c r="AW406"/>
  <c r="AX406"/>
  <c r="AY406"/>
  <c r="AZ406"/>
  <c r="BA406"/>
  <c r="BB406"/>
  <c r="BC406"/>
  <c r="BD406"/>
  <c r="BE406"/>
  <c r="BF406"/>
  <c r="BG406"/>
  <c r="BH406"/>
  <c r="AU904"/>
  <c r="AV904"/>
  <c r="AW904"/>
  <c r="AX904"/>
  <c r="AY904"/>
  <c r="AZ904"/>
  <c r="BA904"/>
  <c r="BB904"/>
  <c r="BC904"/>
  <c r="BD904"/>
  <c r="BE904"/>
  <c r="BF904"/>
  <c r="BG904"/>
  <c r="BH904"/>
  <c r="AU221"/>
  <c r="AV221"/>
  <c r="AW221"/>
  <c r="AX221"/>
  <c r="AY221"/>
  <c r="AZ221"/>
  <c r="BA221"/>
  <c r="BB221"/>
  <c r="BC221"/>
  <c r="BD221"/>
  <c r="BE221"/>
  <c r="BF221"/>
  <c r="BG221"/>
  <c r="BH221"/>
  <c r="AU725"/>
  <c r="AV725"/>
  <c r="AW725"/>
  <c r="AX725"/>
  <c r="AY725"/>
  <c r="AZ725"/>
  <c r="BA725"/>
  <c r="BB725"/>
  <c r="BC725"/>
  <c r="BD725"/>
  <c r="BE725"/>
  <c r="BF725"/>
  <c r="BG725"/>
  <c r="BH725"/>
  <c r="AU870"/>
  <c r="AV870"/>
  <c r="AW870"/>
  <c r="AX870"/>
  <c r="AY870"/>
  <c r="AZ870"/>
  <c r="BA870"/>
  <c r="BB870"/>
  <c r="BC870"/>
  <c r="BD870"/>
  <c r="BE870"/>
  <c r="BF870"/>
  <c r="BG870"/>
  <c r="BH870"/>
  <c r="AU946"/>
  <c r="AV946"/>
  <c r="AW946"/>
  <c r="AX946"/>
  <c r="AY946"/>
  <c r="AZ946"/>
  <c r="BA946"/>
  <c r="BB946"/>
  <c r="BC946"/>
  <c r="BD946"/>
  <c r="BE946"/>
  <c r="BF946"/>
  <c r="BG946"/>
  <c r="BH946"/>
  <c r="AU399"/>
  <c r="AV399"/>
  <c r="AW399"/>
  <c r="AX399"/>
  <c r="AY399"/>
  <c r="AZ399"/>
  <c r="BA399"/>
  <c r="BB399"/>
  <c r="BC399"/>
  <c r="BD399"/>
  <c r="BE399"/>
  <c r="BF399"/>
  <c r="BG399"/>
  <c r="BH399"/>
  <c r="AU1026"/>
  <c r="AV1026"/>
  <c r="AW1026"/>
  <c r="AX1026"/>
  <c r="AY1026"/>
  <c r="AZ1026"/>
  <c r="BA1026"/>
  <c r="BB1026"/>
  <c r="BC1026"/>
  <c r="BD1026"/>
  <c r="BE1026"/>
  <c r="BF1026"/>
  <c r="BG1026"/>
  <c r="BH1026"/>
  <c r="AU540"/>
  <c r="AV540"/>
  <c r="AW540"/>
  <c r="AX540"/>
  <c r="AY540"/>
  <c r="AZ540"/>
  <c r="BA540"/>
  <c r="BB540"/>
  <c r="BC540"/>
  <c r="BD540"/>
  <c r="BE540"/>
  <c r="BF540"/>
  <c r="BG540"/>
  <c r="BH540"/>
  <c r="AU765"/>
  <c r="AV765"/>
  <c r="AW765"/>
  <c r="AX765"/>
  <c r="AY765"/>
  <c r="AZ765"/>
  <c r="BA765"/>
  <c r="BB765"/>
  <c r="BC765"/>
  <c r="BD765"/>
  <c r="BE765"/>
  <c r="BF765"/>
  <c r="BG765"/>
  <c r="BH765"/>
  <c r="AU759"/>
  <c r="AV759"/>
  <c r="AW759"/>
  <c r="AX759"/>
  <c r="AY759"/>
  <c r="AZ759"/>
  <c r="BA759"/>
  <c r="BB759"/>
  <c r="BC759"/>
  <c r="BD759"/>
  <c r="BE759"/>
  <c r="BF759"/>
  <c r="BG759"/>
  <c r="BH759"/>
  <c r="AU249"/>
  <c r="AW249"/>
  <c r="AU444"/>
  <c r="AV444"/>
  <c r="AW444"/>
  <c r="AX444"/>
  <c r="AY444"/>
  <c r="AZ444"/>
  <c r="BA444"/>
  <c r="BB444"/>
  <c r="BC444"/>
  <c r="BD444"/>
  <c r="BE444"/>
  <c r="BF444"/>
  <c r="BG444"/>
  <c r="BH444"/>
  <c r="AU287"/>
  <c r="AV287"/>
  <c r="AW287"/>
  <c r="AX287"/>
  <c r="AY287"/>
  <c r="AZ287"/>
  <c r="BA287"/>
  <c r="BB287"/>
  <c r="BC287"/>
  <c r="BD287"/>
  <c r="BE287"/>
  <c r="BF287"/>
  <c r="BG287"/>
  <c r="BH287"/>
  <c r="AU986"/>
  <c r="AV986"/>
  <c r="AW986"/>
  <c r="AX986"/>
  <c r="AY986"/>
  <c r="AZ986"/>
  <c r="BA986"/>
  <c r="BB986"/>
  <c r="BC986"/>
  <c r="BD986"/>
  <c r="BE986"/>
  <c r="BF986"/>
  <c r="BG986"/>
  <c r="BH986"/>
  <c r="AU857"/>
  <c r="AV857"/>
  <c r="AW857"/>
  <c r="AX857"/>
  <c r="AY857"/>
  <c r="AZ857"/>
  <c r="BA857"/>
  <c r="BB857"/>
  <c r="BC857"/>
  <c r="BD857"/>
  <c r="BE857"/>
  <c r="BF857"/>
  <c r="BG857"/>
  <c r="BH857"/>
  <c r="AU1218"/>
  <c r="AV1218"/>
  <c r="AW1218"/>
  <c r="AX1218"/>
  <c r="AY1218"/>
  <c r="AZ1218"/>
  <c r="BA1218"/>
  <c r="BB1218"/>
  <c r="BC1218"/>
  <c r="BD1218"/>
  <c r="BE1218"/>
  <c r="BF1218"/>
  <c r="BG1218"/>
  <c r="BH1218"/>
  <c r="AU279"/>
  <c r="AV279"/>
  <c r="AW279"/>
  <c r="AX279"/>
  <c r="AY279"/>
  <c r="AZ279"/>
  <c r="BA279"/>
  <c r="BB279"/>
  <c r="BC279"/>
  <c r="BD279"/>
  <c r="BE279"/>
  <c r="BF279"/>
  <c r="BG279"/>
  <c r="BH279"/>
  <c r="AU390"/>
  <c r="AV390"/>
  <c r="AW390"/>
  <c r="AX390"/>
  <c r="AY390"/>
  <c r="AZ390"/>
  <c r="BA390"/>
  <c r="BB390"/>
  <c r="BC390"/>
  <c r="BD390"/>
  <c r="BE390"/>
  <c r="BF390"/>
  <c r="BG390"/>
  <c r="BH390"/>
  <c r="AU1032"/>
  <c r="AV1032"/>
  <c r="AW1032"/>
  <c r="AX1032"/>
  <c r="AY1032"/>
  <c r="AZ1032"/>
  <c r="BA1032"/>
  <c r="BB1032"/>
  <c r="BC1032"/>
  <c r="BD1032"/>
  <c r="BE1032"/>
  <c r="BF1032"/>
  <c r="BG1032"/>
  <c r="BH1032"/>
  <c r="AU742"/>
  <c r="AV742"/>
  <c r="AW742"/>
  <c r="AX742"/>
  <c r="AY742"/>
  <c r="AZ742"/>
  <c r="BA742"/>
  <c r="BB742"/>
  <c r="BC742"/>
  <c r="BD742"/>
  <c r="BE742"/>
  <c r="BF742"/>
  <c r="BG742"/>
  <c r="BH742"/>
  <c r="AU817"/>
  <c r="AV817"/>
  <c r="AW817"/>
  <c r="AX817"/>
  <c r="AY817"/>
  <c r="AZ817"/>
  <c r="BA817"/>
  <c r="BB817"/>
  <c r="BC817"/>
  <c r="BD817"/>
  <c r="BE817"/>
  <c r="BF817"/>
  <c r="BG817"/>
  <c r="BH817"/>
  <c r="AU548"/>
  <c r="AV548"/>
  <c r="AW548"/>
  <c r="AX548"/>
  <c r="AY548"/>
  <c r="AZ548"/>
  <c r="BA548"/>
  <c r="BB548"/>
  <c r="BC548"/>
  <c r="BD548"/>
  <c r="BE548"/>
  <c r="BF548"/>
  <c r="BG548"/>
  <c r="BH548"/>
  <c r="AU448"/>
  <c r="AV448"/>
  <c r="AW448"/>
  <c r="AX448"/>
  <c r="AY448"/>
  <c r="AZ448"/>
  <c r="BA448"/>
  <c r="BB448"/>
  <c r="BC448"/>
  <c r="BD448"/>
  <c r="BE448"/>
  <c r="BF448"/>
  <c r="BG448"/>
  <c r="BH448"/>
  <c r="AU879"/>
  <c r="AV879"/>
  <c r="AW879"/>
  <c r="AX879"/>
  <c r="AY879"/>
  <c r="AZ879"/>
  <c r="BA879"/>
  <c r="BB879"/>
  <c r="BC879"/>
  <c r="BD879"/>
  <c r="BE879"/>
  <c r="BF879"/>
  <c r="BG879"/>
  <c r="BH879"/>
  <c r="AU1259"/>
  <c r="AV1259"/>
  <c r="AW1259"/>
  <c r="AX1259"/>
  <c r="AY1259"/>
  <c r="AZ1259"/>
  <c r="BA1259"/>
  <c r="BB1259"/>
  <c r="BC1259"/>
  <c r="BD1259"/>
  <c r="BE1259"/>
  <c r="BF1259"/>
  <c r="BG1259"/>
  <c r="BH1259"/>
  <c r="AU698"/>
  <c r="AV698"/>
  <c r="AW698"/>
  <c r="AX698"/>
  <c r="AY698"/>
  <c r="AZ698"/>
  <c r="BA698"/>
  <c r="BB698"/>
  <c r="BC698"/>
  <c r="BD698"/>
  <c r="BE698"/>
  <c r="BF698"/>
  <c r="BG698"/>
  <c r="BH698"/>
  <c r="AU296"/>
  <c r="AV296"/>
  <c r="AW296"/>
  <c r="AX296"/>
  <c r="AY296"/>
  <c r="AZ296"/>
  <c r="BA296"/>
  <c r="BB296"/>
  <c r="BC296"/>
  <c r="BD296"/>
  <c r="BE296"/>
  <c r="BF296"/>
  <c r="BG296"/>
  <c r="BH296"/>
  <c r="AU114"/>
  <c r="AV114"/>
  <c r="AW114"/>
  <c r="AX114"/>
  <c r="AY114"/>
  <c r="AZ114"/>
  <c r="BA114"/>
  <c r="BB114"/>
  <c r="BC114"/>
  <c r="BD114"/>
  <c r="BE114"/>
  <c r="BF114"/>
  <c r="BG114"/>
  <c r="BH114"/>
  <c r="AU125"/>
  <c r="AV125"/>
  <c r="AW125"/>
  <c r="AX125"/>
  <c r="AY125"/>
  <c r="AZ125"/>
  <c r="BA125"/>
  <c r="BB125"/>
  <c r="BC125"/>
  <c r="BD125"/>
  <c r="BE125"/>
  <c r="BF125"/>
  <c r="BG125"/>
  <c r="BH125"/>
  <c r="AU803"/>
  <c r="AV803"/>
  <c r="AW803"/>
  <c r="AX803"/>
  <c r="AY803"/>
  <c r="AZ803"/>
  <c r="BA803"/>
  <c r="BB803"/>
  <c r="BC803"/>
  <c r="BD803"/>
  <c r="BE803"/>
  <c r="BF803"/>
  <c r="BG803"/>
  <c r="BH803"/>
  <c r="AU405"/>
  <c r="AV405"/>
  <c r="AW405"/>
  <c r="AX405"/>
  <c r="AY405"/>
  <c r="AZ405"/>
  <c r="BA405"/>
  <c r="BB405"/>
  <c r="BC405"/>
  <c r="BD405"/>
  <c r="BE405"/>
  <c r="BF405"/>
  <c r="BG405"/>
  <c r="BH405"/>
  <c r="AU542"/>
  <c r="AV542"/>
  <c r="AW542"/>
  <c r="AX542"/>
  <c r="AY542"/>
  <c r="AZ542"/>
  <c r="BA542"/>
  <c r="BB542"/>
  <c r="BC542"/>
  <c r="BD542"/>
  <c r="BE542"/>
  <c r="BF542"/>
  <c r="BG542"/>
  <c r="BH542"/>
  <c r="AU428"/>
  <c r="AV428"/>
  <c r="AW428"/>
  <c r="AX428"/>
  <c r="AY428"/>
  <c r="AZ428"/>
  <c r="BA428"/>
  <c r="BB428"/>
  <c r="BC428"/>
  <c r="BD428"/>
  <c r="BE428"/>
  <c r="BF428"/>
  <c r="BG428"/>
  <c r="BH428"/>
  <c r="AU307"/>
  <c r="AV307"/>
  <c r="AW307"/>
  <c r="AX307"/>
  <c r="AY307"/>
  <c r="AZ307"/>
  <c r="BA307"/>
  <c r="BB307"/>
  <c r="BC307"/>
  <c r="BD307"/>
  <c r="BE307"/>
  <c r="BF307"/>
  <c r="BG307"/>
  <c r="BH307"/>
  <c r="AU1192"/>
  <c r="AV1192"/>
  <c r="AW1192"/>
  <c r="AX1192"/>
  <c r="AY1192"/>
  <c r="AZ1192"/>
  <c r="BA1192"/>
  <c r="BB1192"/>
  <c r="BC1192"/>
  <c r="BD1192"/>
  <c r="BE1192"/>
  <c r="BF1192"/>
  <c r="BG1192"/>
  <c r="BH1192"/>
  <c r="AU1191"/>
  <c r="AV1191"/>
  <c r="AW1191"/>
  <c r="AX1191"/>
  <c r="AY1191"/>
  <c r="AZ1191"/>
  <c r="BA1191"/>
  <c r="BB1191"/>
  <c r="BC1191"/>
  <c r="BD1191"/>
  <c r="BE1191"/>
  <c r="BF1191"/>
  <c r="BG1191"/>
  <c r="BH1191"/>
  <c r="AU545"/>
  <c r="AV545"/>
  <c r="AW545"/>
  <c r="AX545"/>
  <c r="AY545"/>
  <c r="AZ545"/>
  <c r="BA545"/>
  <c r="BB545"/>
  <c r="BC545"/>
  <c r="BD545"/>
  <c r="BE545"/>
  <c r="BF545"/>
  <c r="BG545"/>
  <c r="BH545"/>
  <c r="AU409"/>
  <c r="AV409"/>
  <c r="AW409"/>
  <c r="AX409"/>
  <c r="AY409"/>
  <c r="AZ409"/>
  <c r="BA409"/>
  <c r="BB409"/>
  <c r="BC409"/>
  <c r="BD409"/>
  <c r="BE409"/>
  <c r="BF409"/>
  <c r="BG409"/>
  <c r="BH409"/>
  <c r="AU892"/>
  <c r="AV892"/>
  <c r="AW892"/>
  <c r="AX892"/>
  <c r="AY892"/>
  <c r="AZ892"/>
  <c r="BA892"/>
  <c r="BB892"/>
  <c r="BC892"/>
  <c r="BD892"/>
  <c r="BE892"/>
  <c r="BF892"/>
  <c r="BG892"/>
  <c r="BH892"/>
  <c r="AU575"/>
  <c r="AV575"/>
  <c r="AW575"/>
  <c r="AX575"/>
  <c r="AY575"/>
  <c r="AZ575"/>
  <c r="BA575"/>
  <c r="BB575"/>
  <c r="BC575"/>
  <c r="BD575"/>
  <c r="BE575"/>
  <c r="BF575"/>
  <c r="BG575"/>
  <c r="BH575"/>
  <c r="AU539"/>
  <c r="AV539"/>
  <c r="AW539"/>
  <c r="AX539"/>
  <c r="AY539"/>
  <c r="AZ539"/>
  <c r="BA539"/>
  <c r="BB539"/>
  <c r="BC539"/>
  <c r="BD539"/>
  <c r="BE539"/>
  <c r="BF539"/>
  <c r="BG539"/>
  <c r="BH539"/>
  <c r="AU808"/>
  <c r="AV808"/>
  <c r="AW808"/>
  <c r="AX808"/>
  <c r="AY808"/>
  <c r="AZ808"/>
  <c r="BA808"/>
  <c r="BB808"/>
  <c r="BC808"/>
  <c r="BD808"/>
  <c r="BE808"/>
  <c r="BF808"/>
  <c r="BG808"/>
  <c r="BH808"/>
  <c r="AU212"/>
  <c r="AV212"/>
  <c r="AW212"/>
  <c r="AX212"/>
  <c r="AY212"/>
  <c r="AZ212"/>
  <c r="BA212"/>
  <c r="BB212"/>
  <c r="BC212"/>
  <c r="BD212"/>
  <c r="BE212"/>
  <c r="BF212"/>
  <c r="BG212"/>
  <c r="BH212"/>
  <c r="AU265"/>
  <c r="AV265"/>
  <c r="AW265"/>
  <c r="AX265"/>
  <c r="AY265"/>
  <c r="AZ265"/>
  <c r="BA265"/>
  <c r="BB265"/>
  <c r="BC265"/>
  <c r="BD265"/>
  <c r="BE265"/>
  <c r="BF265"/>
  <c r="BG265"/>
  <c r="BH265"/>
  <c r="AU604"/>
  <c r="AV604"/>
  <c r="AW604"/>
  <c r="AX604"/>
  <c r="AY604"/>
  <c r="AZ604"/>
  <c r="BA604"/>
  <c r="BB604"/>
  <c r="BC604"/>
  <c r="BD604"/>
  <c r="BE604"/>
  <c r="BF604"/>
  <c r="BG604"/>
  <c r="BH604"/>
  <c r="AU268"/>
  <c r="AV268"/>
  <c r="AW268"/>
  <c r="AX268"/>
  <c r="AY268"/>
  <c r="AZ268"/>
  <c r="BA268"/>
  <c r="BB268"/>
  <c r="BC268"/>
  <c r="BD268"/>
  <c r="BE268"/>
  <c r="BF268"/>
  <c r="BG268"/>
  <c r="BH268"/>
  <c r="AU166"/>
  <c r="AV166"/>
  <c r="AW166"/>
  <c r="AX166"/>
  <c r="AY166"/>
  <c r="AZ166"/>
  <c r="BA166"/>
  <c r="BB166"/>
  <c r="BC166"/>
  <c r="BD166"/>
  <c r="BE166"/>
  <c r="BF166"/>
  <c r="BG166"/>
  <c r="BH166"/>
  <c r="AU583"/>
  <c r="AV583"/>
  <c r="AW583"/>
  <c r="AX583"/>
  <c r="AY583"/>
  <c r="AZ583"/>
  <c r="BA583"/>
  <c r="BB583"/>
  <c r="BC583"/>
  <c r="BD583"/>
  <c r="BE583"/>
  <c r="BF583"/>
  <c r="BG583"/>
  <c r="BH583"/>
  <c r="AU819"/>
  <c r="AV819"/>
  <c r="AW819"/>
  <c r="AX819"/>
  <c r="AY819"/>
  <c r="AZ819"/>
  <c r="BA819"/>
  <c r="BB819"/>
  <c r="BC819"/>
  <c r="BD819"/>
  <c r="BE819"/>
  <c r="BF819"/>
  <c r="BG819"/>
  <c r="BH819"/>
  <c r="AU245"/>
  <c r="AV245"/>
  <c r="AW245"/>
  <c r="AX245"/>
  <c r="AY245"/>
  <c r="AZ245"/>
  <c r="BA245"/>
  <c r="BB245"/>
  <c r="BC245"/>
  <c r="BD245"/>
  <c r="BE245"/>
  <c r="BF245"/>
  <c r="BG245"/>
  <c r="BH245"/>
  <c r="AU877"/>
  <c r="AV877"/>
  <c r="AW877"/>
  <c r="AX877"/>
  <c r="AY877"/>
  <c r="AZ877"/>
  <c r="BA877"/>
  <c r="BB877"/>
  <c r="BC877"/>
  <c r="BD877"/>
  <c r="BE877"/>
  <c r="BF877"/>
  <c r="BG877"/>
  <c r="BH877"/>
  <c r="AU312"/>
  <c r="AV312"/>
  <c r="AW312"/>
  <c r="AX312"/>
  <c r="AY312"/>
  <c r="AZ312"/>
  <c r="BA312"/>
  <c r="BB312"/>
  <c r="BC312"/>
  <c r="BD312"/>
  <c r="BE312"/>
  <c r="BF312"/>
  <c r="BG312"/>
  <c r="BH312"/>
  <c r="AU567"/>
  <c r="AV567"/>
  <c r="AW567"/>
  <c r="AX567"/>
  <c r="AY567"/>
  <c r="AZ567"/>
  <c r="BA567"/>
  <c r="BB567"/>
  <c r="BC567"/>
  <c r="BD567"/>
  <c r="BE567"/>
  <c r="BF567"/>
  <c r="BG567"/>
  <c r="BH567"/>
  <c r="AU588"/>
  <c r="AV588"/>
  <c r="AW588"/>
  <c r="AX588"/>
  <c r="AY588"/>
  <c r="AZ588"/>
  <c r="BA588"/>
  <c r="BB588"/>
  <c r="BC588"/>
  <c r="BD588"/>
  <c r="BE588"/>
  <c r="BF588"/>
  <c r="BG588"/>
  <c r="BH588"/>
  <c r="AU873"/>
  <c r="AV873"/>
  <c r="AW873"/>
  <c r="AX873"/>
  <c r="AY873"/>
  <c r="AZ873"/>
  <c r="BA873"/>
  <c r="BB873"/>
  <c r="BC873"/>
  <c r="BD873"/>
  <c r="BE873"/>
  <c r="BF873"/>
  <c r="BG873"/>
  <c r="BH873"/>
  <c r="AU171"/>
  <c r="AV171"/>
  <c r="AW171"/>
  <c r="AX171"/>
  <c r="AY171"/>
  <c r="AZ171"/>
  <c r="BA171"/>
  <c r="BB171"/>
  <c r="BC171"/>
  <c r="BD171"/>
  <c r="BE171"/>
  <c r="BF171"/>
  <c r="BG171"/>
  <c r="BH171"/>
  <c r="AU396"/>
  <c r="AV396"/>
  <c r="AW396"/>
  <c r="AX396"/>
  <c r="AY396"/>
  <c r="AZ396"/>
  <c r="BA396"/>
  <c r="BB396"/>
  <c r="BC396"/>
  <c r="BD396"/>
  <c r="BE396"/>
  <c r="BF396"/>
  <c r="BG396"/>
  <c r="BH396"/>
  <c r="AU557"/>
  <c r="AV557"/>
  <c r="AW557"/>
  <c r="AX557"/>
  <c r="AY557"/>
  <c r="AZ557"/>
  <c r="BA557"/>
  <c r="BB557"/>
  <c r="BC557"/>
  <c r="BD557"/>
  <c r="BE557"/>
  <c r="BF557"/>
  <c r="BG557"/>
  <c r="BH557"/>
  <c r="AU1051"/>
  <c r="AV1051"/>
  <c r="AW1051"/>
  <c r="AX1051"/>
  <c r="AY1051"/>
  <c r="AZ1051"/>
  <c r="BA1051"/>
  <c r="BB1051"/>
  <c r="BC1051"/>
  <c r="BD1051"/>
  <c r="BE1051"/>
  <c r="BF1051"/>
  <c r="BG1051"/>
  <c r="BH1051"/>
  <c r="AU262"/>
  <c r="AV262"/>
  <c r="AW262"/>
  <c r="AX262"/>
  <c r="AY262"/>
  <c r="AZ262"/>
  <c r="BA262"/>
  <c r="BB262"/>
  <c r="BC262"/>
  <c r="BD262"/>
  <c r="BE262"/>
  <c r="BF262"/>
  <c r="BG262"/>
  <c r="BH262"/>
  <c r="AU1160"/>
  <c r="AV1160"/>
  <c r="AW1160"/>
  <c r="AX1160"/>
  <c r="AY1160"/>
  <c r="AZ1160"/>
  <c r="BA1160"/>
  <c r="BB1160"/>
  <c r="BC1160"/>
  <c r="BD1160"/>
  <c r="BE1160"/>
  <c r="BF1160"/>
  <c r="BG1160"/>
  <c r="BH1160"/>
  <c r="AU464"/>
  <c r="AV464"/>
  <c r="AW464"/>
  <c r="AX464"/>
  <c r="AY464"/>
  <c r="AZ464"/>
  <c r="BA464"/>
  <c r="BB464"/>
  <c r="BC464"/>
  <c r="BD464"/>
  <c r="BE464"/>
  <c r="BF464"/>
  <c r="BG464"/>
  <c r="BH464"/>
  <c r="AU277"/>
  <c r="AV277"/>
  <c r="AW277"/>
  <c r="AX277"/>
  <c r="AY277"/>
  <c r="AZ277"/>
  <c r="BA277"/>
  <c r="BB277"/>
  <c r="BC277"/>
  <c r="BD277"/>
  <c r="BE277"/>
  <c r="BF277"/>
  <c r="BG277"/>
  <c r="BH277"/>
  <c r="AU172"/>
  <c r="AV172"/>
  <c r="AW172"/>
  <c r="AX172"/>
  <c r="AY172"/>
  <c r="AZ172"/>
  <c r="BA172"/>
  <c r="BB172"/>
  <c r="BC172"/>
  <c r="BD172"/>
  <c r="BE172"/>
  <c r="BF172"/>
  <c r="BG172"/>
  <c r="BH172"/>
  <c r="AU1204"/>
  <c r="AV1204"/>
  <c r="AW1204"/>
  <c r="AX1204"/>
  <c r="AY1204"/>
  <c r="AZ1204"/>
  <c r="BA1204"/>
  <c r="BB1204"/>
  <c r="BC1204"/>
  <c r="BD1204"/>
  <c r="BE1204"/>
  <c r="BF1204"/>
  <c r="BG1204"/>
  <c r="BH1204"/>
  <c r="AU255"/>
  <c r="AV255"/>
  <c r="AW255"/>
  <c r="AX255"/>
  <c r="AY255"/>
  <c r="AZ255"/>
  <c r="BA255"/>
  <c r="BB255"/>
  <c r="BC255"/>
  <c r="BD255"/>
  <c r="BE255"/>
  <c r="BF255"/>
  <c r="BG255"/>
  <c r="BH255"/>
  <c r="AU828"/>
  <c r="AV828"/>
  <c r="AW828"/>
  <c r="AX828"/>
  <c r="AY828"/>
  <c r="AZ828"/>
  <c r="BA828"/>
  <c r="BB828"/>
  <c r="BC828"/>
  <c r="BD828"/>
  <c r="BE828"/>
  <c r="BF828"/>
  <c r="BG828"/>
  <c r="BH828"/>
  <c r="AU295"/>
  <c r="AV295"/>
  <c r="AW295"/>
  <c r="AX295"/>
  <c r="AY295"/>
  <c r="AZ295"/>
  <c r="BA295"/>
  <c r="BB295"/>
  <c r="BC295"/>
  <c r="BD295"/>
  <c r="BE295"/>
  <c r="BF295"/>
  <c r="BG295"/>
  <c r="BH295"/>
  <c r="AU1158"/>
  <c r="AV1158"/>
  <c r="AW1158"/>
  <c r="AX1158"/>
  <c r="AY1158"/>
  <c r="AZ1158"/>
  <c r="BA1158"/>
  <c r="BB1158"/>
  <c r="BC1158"/>
  <c r="BD1158"/>
  <c r="BE1158"/>
  <c r="BF1158"/>
  <c r="BG1158"/>
  <c r="BH1158"/>
  <c r="AU440"/>
  <c r="AV440"/>
  <c r="AW440"/>
  <c r="AX440"/>
  <c r="AY440"/>
  <c r="AZ440"/>
  <c r="BA440"/>
  <c r="BB440"/>
  <c r="BC440"/>
  <c r="BD440"/>
  <c r="BE440"/>
  <c r="BF440"/>
  <c r="BG440"/>
  <c r="BH440"/>
  <c r="AU625"/>
  <c r="AV625"/>
  <c r="AW625"/>
  <c r="AX625"/>
  <c r="AY625"/>
  <c r="AZ625"/>
  <c r="BA625"/>
  <c r="BB625"/>
  <c r="BC625"/>
  <c r="BD625"/>
  <c r="BE625"/>
  <c r="BF625"/>
  <c r="BG625"/>
  <c r="BH625"/>
  <c r="AU446"/>
  <c r="AV446"/>
  <c r="AW446"/>
  <c r="AX446"/>
  <c r="AY446"/>
  <c r="AZ446"/>
  <c r="BA446"/>
  <c r="BB446"/>
  <c r="BC446"/>
  <c r="BD446"/>
  <c r="BE446"/>
  <c r="BF446"/>
  <c r="BG446"/>
  <c r="BH446"/>
  <c r="AU276"/>
  <c r="AV276"/>
  <c r="AW276"/>
  <c r="AX276"/>
  <c r="AY276"/>
  <c r="AZ276"/>
  <c r="BA276"/>
  <c r="BB276"/>
  <c r="BC276"/>
  <c r="BD276"/>
  <c r="BE276"/>
  <c r="BF276"/>
  <c r="BG276"/>
  <c r="BH276"/>
  <c r="AU1188"/>
  <c r="AV1188"/>
  <c r="AW1188"/>
  <c r="AX1188"/>
  <c r="AY1188"/>
  <c r="AZ1188"/>
  <c r="BA1188"/>
  <c r="BB1188"/>
  <c r="BC1188"/>
  <c r="BD1188"/>
  <c r="BE1188"/>
  <c r="BF1188"/>
  <c r="BG1188"/>
  <c r="BH1188"/>
  <c r="AU379"/>
  <c r="AV379"/>
  <c r="AW379"/>
  <c r="AX379"/>
  <c r="AY379"/>
  <c r="AZ379"/>
  <c r="BA379"/>
  <c r="BB379"/>
  <c r="BC379"/>
  <c r="BD379"/>
  <c r="BE379"/>
  <c r="BF379"/>
  <c r="BG379"/>
  <c r="BH379"/>
  <c r="AU577"/>
  <c r="AV577"/>
  <c r="AW577"/>
  <c r="AX577"/>
  <c r="AY577"/>
  <c r="AZ577"/>
  <c r="BA577"/>
  <c r="BB577"/>
  <c r="BC577"/>
  <c r="BD577"/>
  <c r="BE577"/>
  <c r="BF577"/>
  <c r="BG577"/>
  <c r="BH577"/>
  <c r="AU582"/>
  <c r="AV582"/>
  <c r="AW582"/>
  <c r="AX582"/>
  <c r="AY582"/>
  <c r="AZ582"/>
  <c r="BA582"/>
  <c r="BB582"/>
  <c r="BC582"/>
  <c r="BD582"/>
  <c r="BE582"/>
  <c r="BF582"/>
  <c r="BG582"/>
  <c r="BH582"/>
  <c r="AU271"/>
  <c r="AV271"/>
  <c r="AW271"/>
  <c r="AX271"/>
  <c r="AY271"/>
  <c r="AZ271"/>
  <c r="BA271"/>
  <c r="BB271"/>
  <c r="BC271"/>
  <c r="BD271"/>
  <c r="BE271"/>
  <c r="BF271"/>
  <c r="BG271"/>
  <c r="BH271"/>
  <c r="AU254"/>
  <c r="AV254"/>
  <c r="AW254"/>
  <c r="AX254"/>
  <c r="AY254"/>
  <c r="AZ254"/>
  <c r="BA254"/>
  <c r="BB254"/>
  <c r="BC254"/>
  <c r="BD254"/>
  <c r="BE254"/>
  <c r="BF254"/>
  <c r="BG254"/>
  <c r="BH254"/>
  <c r="AU1046"/>
  <c r="AV1046"/>
  <c r="AW1046"/>
  <c r="AX1046"/>
  <c r="AY1046"/>
  <c r="AZ1046"/>
  <c r="BA1046"/>
  <c r="BB1046"/>
  <c r="BC1046"/>
  <c r="BD1046"/>
  <c r="BE1046"/>
  <c r="BF1046"/>
  <c r="BG1046"/>
  <c r="BH1046"/>
  <c r="AU423"/>
  <c r="AV423"/>
  <c r="AW423"/>
  <c r="AX423"/>
  <c r="AY423"/>
  <c r="AZ423"/>
  <c r="BA423"/>
  <c r="BB423"/>
  <c r="BC423"/>
  <c r="BD423"/>
  <c r="BE423"/>
  <c r="BF423"/>
  <c r="BG423"/>
  <c r="BH423"/>
  <c r="AU266"/>
  <c r="AV266"/>
  <c r="AW266"/>
  <c r="AX266"/>
  <c r="AY266"/>
  <c r="AZ266"/>
  <c r="BA266"/>
  <c r="BB266"/>
  <c r="BC266"/>
  <c r="BD266"/>
  <c r="BE266"/>
  <c r="BF266"/>
  <c r="BG266"/>
  <c r="BH266"/>
  <c r="AU463"/>
  <c r="AV463"/>
  <c r="AW463"/>
  <c r="AX463"/>
  <c r="AY463"/>
  <c r="AZ463"/>
  <c r="BA463"/>
  <c r="BB463"/>
  <c r="BC463"/>
  <c r="BD463"/>
  <c r="BE463"/>
  <c r="BF463"/>
  <c r="BG463"/>
  <c r="BH463"/>
  <c r="AU1252"/>
  <c r="AV1252"/>
  <c r="AW1252"/>
  <c r="AX1252"/>
  <c r="AY1252"/>
  <c r="AZ1252"/>
  <c r="BA1252"/>
  <c r="BB1252"/>
  <c r="BC1252"/>
  <c r="BD1252"/>
  <c r="BE1252"/>
  <c r="BF1252"/>
  <c r="BG1252"/>
  <c r="BH1252"/>
  <c r="AU595"/>
  <c r="AV595"/>
  <c r="AW595"/>
  <c r="AX595"/>
  <c r="AY595"/>
  <c r="AZ595"/>
  <c r="BA595"/>
  <c r="BB595"/>
  <c r="BC595"/>
  <c r="BD595"/>
  <c r="BE595"/>
  <c r="BF595"/>
  <c r="BG595"/>
  <c r="BH595"/>
  <c r="AU90"/>
  <c r="AV90"/>
  <c r="AW90"/>
  <c r="AX90"/>
  <c r="AY90"/>
  <c r="AZ90"/>
  <c r="BA90"/>
  <c r="BB90"/>
  <c r="BC90"/>
  <c r="BD90"/>
  <c r="BE90"/>
  <c r="BF90"/>
  <c r="BG90"/>
  <c r="BH90"/>
  <c r="AU179"/>
  <c r="AV179"/>
  <c r="AW179"/>
  <c r="AX179"/>
  <c r="AY179"/>
  <c r="AZ179"/>
  <c r="BA179"/>
  <c r="BB179"/>
  <c r="BC179"/>
  <c r="BD179"/>
  <c r="BE179"/>
  <c r="BF179"/>
  <c r="BG179"/>
  <c r="BH179"/>
  <c r="AU98"/>
  <c r="AV98"/>
  <c r="AW98"/>
  <c r="AX98"/>
  <c r="AY98"/>
  <c r="AZ98"/>
  <c r="BA98"/>
  <c r="BB98"/>
  <c r="BC98"/>
  <c r="BD98"/>
  <c r="BE98"/>
  <c r="BF98"/>
  <c r="BG98"/>
  <c r="BH98"/>
  <c r="AU380"/>
  <c r="AV380"/>
  <c r="AW380"/>
  <c r="AX380"/>
  <c r="AY380"/>
  <c r="AZ380"/>
  <c r="BA380"/>
  <c r="BB380"/>
  <c r="BC380"/>
  <c r="BD380"/>
  <c r="BE380"/>
  <c r="BF380"/>
  <c r="BG380"/>
  <c r="BH380"/>
  <c r="AU101"/>
  <c r="AV101"/>
  <c r="AW101"/>
  <c r="AX101"/>
  <c r="AY101"/>
  <c r="AZ101"/>
  <c r="BA101"/>
  <c r="BB101"/>
  <c r="BC101"/>
  <c r="BD101"/>
  <c r="BE101"/>
  <c r="BF101"/>
  <c r="BG101"/>
  <c r="BH101"/>
  <c r="AU1015"/>
  <c r="AV1015"/>
  <c r="AW1015"/>
  <c r="AX1015"/>
  <c r="AY1015"/>
  <c r="AZ1015"/>
  <c r="BA1015"/>
  <c r="BB1015"/>
  <c r="BC1015"/>
  <c r="BD1015"/>
  <c r="BE1015"/>
  <c r="BF1015"/>
  <c r="BG1015"/>
  <c r="BH1015"/>
  <c r="AU147"/>
  <c r="AV147"/>
  <c r="AW147"/>
  <c r="AX147"/>
  <c r="AY147"/>
  <c r="AZ147"/>
  <c r="BA147"/>
  <c r="BB147"/>
  <c r="BC147"/>
  <c r="BD147"/>
  <c r="BE147"/>
  <c r="BF147"/>
  <c r="BG147"/>
  <c r="BH147"/>
  <c r="AU717"/>
  <c r="AV717"/>
  <c r="AW717"/>
  <c r="AX717"/>
  <c r="AY717"/>
  <c r="AZ717"/>
  <c r="BA717"/>
  <c r="BB717"/>
  <c r="BC717"/>
  <c r="BD717"/>
  <c r="BE717"/>
  <c r="BF717"/>
  <c r="BG717"/>
  <c r="BH717"/>
  <c r="AU886"/>
  <c r="AV886"/>
  <c r="AW886"/>
  <c r="AX886"/>
  <c r="AY886"/>
  <c r="AZ886"/>
  <c r="BA886"/>
  <c r="BB886"/>
  <c r="BC886"/>
  <c r="BD886"/>
  <c r="BE886"/>
  <c r="BF886"/>
  <c r="BG886"/>
  <c r="BH886"/>
  <c r="AU1237"/>
  <c r="AV1237"/>
  <c r="AW1237"/>
  <c r="AX1237"/>
  <c r="AY1237"/>
  <c r="AZ1237"/>
  <c r="BA1237"/>
  <c r="BB1237"/>
  <c r="BC1237"/>
  <c r="BD1237"/>
  <c r="BE1237"/>
  <c r="BF1237"/>
  <c r="BG1237"/>
  <c r="BH1237"/>
  <c r="AU818"/>
  <c r="AV818"/>
  <c r="AW818"/>
  <c r="AX818"/>
  <c r="AY818"/>
  <c r="AZ818"/>
  <c r="BA818"/>
  <c r="BB818"/>
  <c r="BC818"/>
  <c r="BD818"/>
  <c r="BE818"/>
  <c r="BF818"/>
  <c r="BG818"/>
  <c r="BH818"/>
  <c r="AU202"/>
  <c r="AV202"/>
  <c r="AW202"/>
  <c r="AX202"/>
  <c r="AY202"/>
  <c r="AZ202"/>
  <c r="BA202"/>
  <c r="BB202"/>
  <c r="BC202"/>
  <c r="BD202"/>
  <c r="BE202"/>
  <c r="BF202"/>
  <c r="BG202"/>
  <c r="BH202"/>
  <c r="AU281"/>
  <c r="AV281"/>
  <c r="AW281"/>
  <c r="AX281"/>
  <c r="AY281"/>
  <c r="AZ281"/>
  <c r="BA281"/>
  <c r="BB281"/>
  <c r="BC281"/>
  <c r="BD281"/>
  <c r="BE281"/>
  <c r="BF281"/>
  <c r="BG281"/>
  <c r="BH281"/>
  <c r="AU895"/>
  <c r="AV895"/>
  <c r="AW895"/>
  <c r="AX895"/>
  <c r="AY895"/>
  <c r="AZ895"/>
  <c r="BA895"/>
  <c r="BB895"/>
  <c r="BC895"/>
  <c r="BD895"/>
  <c r="BE895"/>
  <c r="BF895"/>
  <c r="BG895"/>
  <c r="BH895"/>
  <c r="AU257"/>
  <c r="AV257"/>
  <c r="AW257"/>
  <c r="AX257"/>
  <c r="AY257"/>
  <c r="AZ257"/>
  <c r="BA257"/>
  <c r="BB257"/>
  <c r="BC257"/>
  <c r="BD257"/>
  <c r="BE257"/>
  <c r="BF257"/>
  <c r="BG257"/>
  <c r="BH257"/>
  <c r="AU339"/>
  <c r="AV339"/>
  <c r="AW339"/>
  <c r="AX339"/>
  <c r="AY339"/>
  <c r="AZ339"/>
  <c r="BA339"/>
  <c r="BB339"/>
  <c r="BC339"/>
  <c r="BD339"/>
  <c r="BE339"/>
  <c r="BF339"/>
  <c r="BG339"/>
  <c r="BH339"/>
  <c r="AU297"/>
  <c r="AV297"/>
  <c r="AW297"/>
  <c r="AX297"/>
  <c r="AY297"/>
  <c r="AZ297"/>
  <c r="BA297"/>
  <c r="BB297"/>
  <c r="BC297"/>
  <c r="BD297"/>
  <c r="BE297"/>
  <c r="BF297"/>
  <c r="BG297"/>
  <c r="BH297"/>
  <c r="BA1132"/>
  <c r="BC1132"/>
  <c r="AU1171"/>
  <c r="AV1171"/>
  <c r="AW1171"/>
  <c r="AX1171"/>
  <c r="AY1171"/>
  <c r="AZ1171"/>
  <c r="BA1171"/>
  <c r="BB1171"/>
  <c r="BC1171"/>
  <c r="BD1171"/>
  <c r="BE1171"/>
  <c r="BF1171"/>
  <c r="BG1171"/>
  <c r="BH1171"/>
  <c r="AU274"/>
  <c r="AV274"/>
  <c r="AW274"/>
  <c r="AX274"/>
  <c r="AY274"/>
  <c r="AZ274"/>
  <c r="BA274"/>
  <c r="BB274"/>
  <c r="BC274"/>
  <c r="BD274"/>
  <c r="BE274"/>
  <c r="BF274"/>
  <c r="BG274"/>
  <c r="BH274"/>
  <c r="AU890"/>
  <c r="AV890"/>
  <c r="AW890"/>
  <c r="AX890"/>
  <c r="AY890"/>
  <c r="AZ890"/>
  <c r="BA890"/>
  <c r="BB890"/>
  <c r="BC890"/>
  <c r="BD890"/>
  <c r="BE890"/>
  <c r="BF890"/>
  <c r="BG890"/>
  <c r="BH890"/>
  <c r="AU142"/>
  <c r="AV142"/>
  <c r="AW142"/>
  <c r="AX142"/>
  <c r="AY142"/>
  <c r="AZ142"/>
  <c r="BA142"/>
  <c r="BB142"/>
  <c r="BC142"/>
  <c r="BD142"/>
  <c r="BE142"/>
  <c r="BF142"/>
  <c r="BG142"/>
  <c r="BH142"/>
  <c r="AU136"/>
  <c r="AV136"/>
  <c r="AW136"/>
  <c r="AX136"/>
  <c r="AY136"/>
  <c r="AZ136"/>
  <c r="BA136"/>
  <c r="BB136"/>
  <c r="BC136"/>
  <c r="BD136"/>
  <c r="BE136"/>
  <c r="BF136"/>
  <c r="BG136"/>
  <c r="BH136"/>
  <c r="AU1067"/>
  <c r="AV1067"/>
  <c r="AW1067"/>
  <c r="AX1067"/>
  <c r="AY1067"/>
  <c r="AZ1067"/>
  <c r="BA1067"/>
  <c r="BB1067"/>
  <c r="BC1067"/>
  <c r="BD1067"/>
  <c r="BE1067"/>
  <c r="BF1067"/>
  <c r="BG1067"/>
  <c r="BH1067"/>
  <c r="AU151"/>
  <c r="AV151"/>
  <c r="AW151"/>
  <c r="AX151"/>
  <c r="AY151"/>
  <c r="AZ151"/>
  <c r="BA151"/>
  <c r="BB151"/>
  <c r="BC151"/>
  <c r="BD151"/>
  <c r="BE151"/>
  <c r="BF151"/>
  <c r="BG151"/>
  <c r="BH151"/>
  <c r="AU996"/>
  <c r="AV996"/>
  <c r="AW996"/>
  <c r="AX996"/>
  <c r="AY996"/>
  <c r="AZ996"/>
  <c r="BA996"/>
  <c r="BB996"/>
  <c r="BC996"/>
  <c r="BD996"/>
  <c r="BE996"/>
  <c r="BF996"/>
  <c r="BG996"/>
  <c r="BH996"/>
  <c r="AU383"/>
  <c r="AV383"/>
  <c r="AW383"/>
  <c r="AX383"/>
  <c r="AY383"/>
  <c r="AZ383"/>
  <c r="BA383"/>
  <c r="BB383"/>
  <c r="BC383"/>
  <c r="BD383"/>
  <c r="BE383"/>
  <c r="BF383"/>
  <c r="BG383"/>
  <c r="BH383"/>
  <c r="AU852"/>
  <c r="AV852"/>
  <c r="AW852"/>
  <c r="AX852"/>
  <c r="AY852"/>
  <c r="AZ852"/>
  <c r="BA852"/>
  <c r="BB852"/>
  <c r="BC852"/>
  <c r="BD852"/>
  <c r="BE852"/>
  <c r="BF852"/>
  <c r="BG852"/>
  <c r="BH852"/>
  <c r="AU387"/>
  <c r="AV387"/>
  <c r="AW387"/>
  <c r="AX387"/>
  <c r="AY387"/>
  <c r="AZ387"/>
  <c r="BA387"/>
  <c r="BB387"/>
  <c r="BC387"/>
  <c r="BD387"/>
  <c r="BE387"/>
  <c r="BF387"/>
  <c r="BG387"/>
  <c r="BH387"/>
  <c r="AU815"/>
  <c r="AV815"/>
  <c r="AW815"/>
  <c r="AX815"/>
  <c r="AY815"/>
  <c r="AZ815"/>
  <c r="BA815"/>
  <c r="BB815"/>
  <c r="BC815"/>
  <c r="BD815"/>
  <c r="BE815"/>
  <c r="BF815"/>
  <c r="BG815"/>
  <c r="BH815"/>
  <c r="AU1129"/>
  <c r="AV1129"/>
  <c r="AW1129"/>
  <c r="AX1129"/>
  <c r="AY1129"/>
  <c r="AZ1129"/>
  <c r="BA1129"/>
  <c r="BB1129"/>
  <c r="BC1129"/>
  <c r="BD1129"/>
  <c r="BE1129"/>
  <c r="BF1129"/>
  <c r="BG1129"/>
  <c r="BH1129"/>
  <c r="AU199"/>
  <c r="AV199"/>
  <c r="AW199"/>
  <c r="AX199"/>
  <c r="AY199"/>
  <c r="AZ199"/>
  <c r="BA199"/>
  <c r="BB199"/>
  <c r="BC199"/>
  <c r="BD199"/>
  <c r="BE199"/>
  <c r="BF199"/>
  <c r="BG199"/>
  <c r="BH199"/>
  <c r="AU597"/>
  <c r="AV597"/>
  <c r="AW597"/>
  <c r="AX597"/>
  <c r="AY597"/>
  <c r="AZ597"/>
  <c r="BA597"/>
  <c r="BB597"/>
  <c r="BC597"/>
  <c r="BD597"/>
  <c r="BE597"/>
  <c r="BF597"/>
  <c r="BG597"/>
  <c r="BH597"/>
  <c r="AU122"/>
  <c r="AV122"/>
  <c r="AW122"/>
  <c r="AX122"/>
  <c r="AY122"/>
  <c r="AZ122"/>
  <c r="BA122"/>
  <c r="BB122"/>
  <c r="BC122"/>
  <c r="BD122"/>
  <c r="BE122"/>
  <c r="BF122"/>
  <c r="BG122"/>
  <c r="BH122"/>
  <c r="AU449"/>
  <c r="AV449"/>
  <c r="AW449"/>
  <c r="AX449"/>
  <c r="AY449"/>
  <c r="AZ449"/>
  <c r="BA449"/>
  <c r="BB449"/>
  <c r="BC449"/>
  <c r="BD449"/>
  <c r="BE449"/>
  <c r="BF449"/>
  <c r="BG449"/>
  <c r="BH449"/>
  <c r="AU591"/>
  <c r="AV591"/>
  <c r="AW591"/>
  <c r="AX591"/>
  <c r="AY591"/>
  <c r="AZ591"/>
  <c r="BA591"/>
  <c r="BB591"/>
  <c r="BC591"/>
  <c r="BD591"/>
  <c r="BE591"/>
  <c r="BF591"/>
  <c r="BG591"/>
  <c r="BH591"/>
  <c r="AU584"/>
  <c r="AV584"/>
  <c r="AW584"/>
  <c r="AX584"/>
  <c r="AY584"/>
  <c r="AZ584"/>
  <c r="BA584"/>
  <c r="BB584"/>
  <c r="BC584"/>
  <c r="BD584"/>
  <c r="BE584"/>
  <c r="BF584"/>
  <c r="BG584"/>
  <c r="BH584"/>
  <c r="AU536"/>
  <c r="AV536"/>
  <c r="AW536"/>
  <c r="AX536"/>
  <c r="AY536"/>
  <c r="AZ536"/>
  <c r="BA536"/>
  <c r="BB536"/>
  <c r="BC536"/>
  <c r="BD536"/>
  <c r="BE536"/>
  <c r="BF536"/>
  <c r="BG536"/>
  <c r="BH536"/>
  <c r="AU613"/>
  <c r="AV613"/>
  <c r="AW613"/>
  <c r="AX613"/>
  <c r="AY613"/>
  <c r="AZ613"/>
  <c r="BA613"/>
  <c r="BB613"/>
  <c r="BC613"/>
  <c r="BD613"/>
  <c r="BE613"/>
  <c r="BF613"/>
  <c r="BG613"/>
  <c r="BH613"/>
  <c r="AU89"/>
  <c r="AV89"/>
  <c r="AW89"/>
  <c r="AX89"/>
  <c r="AY89"/>
  <c r="AZ89"/>
  <c r="BA89"/>
  <c r="BB89"/>
  <c r="BC89"/>
  <c r="BD89"/>
  <c r="BE89"/>
  <c r="BF89"/>
  <c r="BG89"/>
  <c r="BH89"/>
  <c r="AU596"/>
  <c r="AV596"/>
  <c r="AW596"/>
  <c r="AX596"/>
  <c r="AY596"/>
  <c r="AZ596"/>
  <c r="BA596"/>
  <c r="BB596"/>
  <c r="BC596"/>
  <c r="BD596"/>
  <c r="BE596"/>
  <c r="BF596"/>
  <c r="BG596"/>
  <c r="BH596"/>
  <c r="AU564"/>
  <c r="AV564"/>
  <c r="AW564"/>
  <c r="AX564"/>
  <c r="AY564"/>
  <c r="AZ564"/>
  <c r="BA564"/>
  <c r="BB564"/>
  <c r="BC564"/>
  <c r="BD564"/>
  <c r="BE564"/>
  <c r="BF564"/>
  <c r="BG564"/>
  <c r="BH564"/>
  <c r="AU416"/>
  <c r="AV416"/>
  <c r="AW416"/>
  <c r="AX416"/>
  <c r="AY416"/>
  <c r="AZ416"/>
  <c r="BA416"/>
  <c r="BB416"/>
  <c r="BC416"/>
  <c r="BD416"/>
  <c r="BE416"/>
  <c r="BF416"/>
  <c r="BG416"/>
  <c r="BH416"/>
  <c r="AU115"/>
  <c r="AV115"/>
  <c r="AW115"/>
  <c r="AX115"/>
  <c r="AY115"/>
  <c r="AZ115"/>
  <c r="BA115"/>
  <c r="BB115"/>
  <c r="BC115"/>
  <c r="BD115"/>
  <c r="BE115"/>
  <c r="BF115"/>
  <c r="BG115"/>
  <c r="BH115"/>
  <c r="AU816"/>
  <c r="AV816"/>
  <c r="AW816"/>
  <c r="AX816"/>
  <c r="AY816"/>
  <c r="AZ816"/>
  <c r="BA816"/>
  <c r="BB816"/>
  <c r="BC816"/>
  <c r="BD816"/>
  <c r="BE816"/>
  <c r="BF816"/>
  <c r="BG816"/>
  <c r="BH816"/>
  <c r="AU550"/>
  <c r="AV550"/>
  <c r="AW550"/>
  <c r="AX550"/>
  <c r="AY550"/>
  <c r="AZ550"/>
  <c r="BA550"/>
  <c r="BB550"/>
  <c r="BC550"/>
  <c r="BD550"/>
  <c r="BE550"/>
  <c r="BF550"/>
  <c r="BG550"/>
  <c r="BH550"/>
  <c r="AU1076"/>
  <c r="AV1076"/>
  <c r="AW1076"/>
  <c r="AX1076"/>
  <c r="AY1076"/>
  <c r="AZ1076"/>
  <c r="BA1076"/>
  <c r="BB1076"/>
  <c r="BC1076"/>
  <c r="BD1076"/>
  <c r="BE1076"/>
  <c r="BF1076"/>
  <c r="BG1076"/>
  <c r="BH1076"/>
  <c r="AU885"/>
  <c r="AV885"/>
  <c r="AW885"/>
  <c r="AX885"/>
  <c r="AY885"/>
  <c r="AZ885"/>
  <c r="BA885"/>
  <c r="BB885"/>
  <c r="BC885"/>
  <c r="BD885"/>
  <c r="BE885"/>
  <c r="BF885"/>
  <c r="BG885"/>
  <c r="BH885"/>
  <c r="AU152"/>
  <c r="AV152"/>
  <c r="AW152"/>
  <c r="AX152"/>
  <c r="AY152"/>
  <c r="AZ152"/>
  <c r="BA152"/>
  <c r="BB152"/>
  <c r="BC152"/>
  <c r="BD152"/>
  <c r="BE152"/>
  <c r="BF152"/>
  <c r="BG152"/>
  <c r="BH152"/>
  <c r="AU643"/>
  <c r="AV643"/>
  <c r="AW643"/>
  <c r="AX643"/>
  <c r="AY643"/>
  <c r="AZ643"/>
  <c r="BA643"/>
  <c r="BB643"/>
  <c r="BC643"/>
  <c r="BD643"/>
  <c r="BE643"/>
  <c r="BF643"/>
  <c r="BG643"/>
  <c r="BH643"/>
  <c r="AU593"/>
  <c r="AV593"/>
  <c r="AW593"/>
  <c r="AX593"/>
  <c r="AY593"/>
  <c r="AZ593"/>
  <c r="BA593"/>
  <c r="BB593"/>
  <c r="BC593"/>
  <c r="BD593"/>
  <c r="BE593"/>
  <c r="BF593"/>
  <c r="BG593"/>
  <c r="BH593"/>
  <c r="AU1084"/>
  <c r="AV1084"/>
  <c r="AW1084"/>
  <c r="AX1084"/>
  <c r="AY1084"/>
  <c r="AZ1084"/>
  <c r="BA1084"/>
  <c r="BB1084"/>
  <c r="BC1084"/>
  <c r="BD1084"/>
  <c r="BE1084"/>
  <c r="BF1084"/>
  <c r="BG1084"/>
  <c r="BH1084"/>
  <c r="AU247"/>
  <c r="AV247"/>
  <c r="AW247"/>
  <c r="AX247"/>
  <c r="AY247"/>
  <c r="AZ247"/>
  <c r="BA247"/>
  <c r="BB247"/>
  <c r="BC247"/>
  <c r="BD247"/>
  <c r="BE247"/>
  <c r="BF247"/>
  <c r="BG247"/>
  <c r="BH247"/>
  <c r="AU124"/>
  <c r="AV124"/>
  <c r="AW124"/>
  <c r="AX124"/>
  <c r="AY124"/>
  <c r="AZ124"/>
  <c r="BA124"/>
  <c r="BB124"/>
  <c r="BC124"/>
  <c r="BD124"/>
  <c r="BE124"/>
  <c r="BF124"/>
  <c r="BG124"/>
  <c r="BH124"/>
  <c r="AU544"/>
  <c r="AV544"/>
  <c r="AW544"/>
  <c r="AX544"/>
  <c r="AY544"/>
  <c r="AZ544"/>
  <c r="BA544"/>
  <c r="BB544"/>
  <c r="BC544"/>
  <c r="BD544"/>
  <c r="BE544"/>
  <c r="BF544"/>
  <c r="BG544"/>
  <c r="BH544"/>
  <c r="AU1247"/>
  <c r="AV1247"/>
  <c r="AW1247"/>
  <c r="AX1247"/>
  <c r="AY1247"/>
  <c r="AZ1247"/>
  <c r="BA1247"/>
  <c r="BB1247"/>
  <c r="BC1247"/>
  <c r="BD1247"/>
  <c r="BE1247"/>
  <c r="BF1247"/>
  <c r="BG1247"/>
  <c r="BH1247"/>
  <c r="AU433"/>
  <c r="AV433"/>
  <c r="AW433"/>
  <c r="AX433"/>
  <c r="AY433"/>
  <c r="AZ433"/>
  <c r="BA433"/>
  <c r="BB433"/>
  <c r="BC433"/>
  <c r="BD433"/>
  <c r="BE433"/>
  <c r="BF433"/>
  <c r="BG433"/>
  <c r="BH433"/>
  <c r="AU1077"/>
  <c r="AV1077"/>
  <c r="AW1077"/>
  <c r="AX1077"/>
  <c r="AY1077"/>
  <c r="AZ1077"/>
  <c r="BA1077"/>
  <c r="BB1077"/>
  <c r="BC1077"/>
  <c r="BD1077"/>
  <c r="BE1077"/>
  <c r="BF1077"/>
  <c r="BG1077"/>
  <c r="BH1077"/>
  <c r="AU1166"/>
  <c r="AV1166"/>
  <c r="AW1166"/>
  <c r="AX1166"/>
  <c r="AY1166"/>
  <c r="AZ1166"/>
  <c r="BA1166"/>
  <c r="BB1166"/>
  <c r="BC1166"/>
  <c r="BD1166"/>
  <c r="BE1166"/>
  <c r="BF1166"/>
  <c r="BG1166"/>
  <c r="BH1166"/>
  <c r="AU916"/>
  <c r="AV916"/>
  <c r="AW916"/>
  <c r="AX916"/>
  <c r="AY916"/>
  <c r="AZ916"/>
  <c r="BA916"/>
  <c r="BB916"/>
  <c r="BC916"/>
  <c r="BD916"/>
  <c r="BE916"/>
  <c r="BF916"/>
  <c r="BG916"/>
  <c r="BH916"/>
  <c r="AU123"/>
  <c r="AV123"/>
  <c r="AW123"/>
  <c r="AX123"/>
  <c r="AY123"/>
  <c r="AZ123"/>
  <c r="BA123"/>
  <c r="BB123"/>
  <c r="BC123"/>
  <c r="BD123"/>
  <c r="BE123"/>
  <c r="BF123"/>
  <c r="BG123"/>
  <c r="BH123"/>
  <c r="AU348"/>
  <c r="AV348"/>
  <c r="AW348"/>
  <c r="AX348"/>
  <c r="AY348"/>
  <c r="AZ348"/>
  <c r="BA348"/>
  <c r="BB348"/>
  <c r="BC348"/>
  <c r="BD348"/>
  <c r="BE348"/>
  <c r="BF348"/>
  <c r="BG348"/>
  <c r="BH348"/>
  <c r="AU374"/>
  <c r="AV374"/>
  <c r="AW374"/>
  <c r="AX374"/>
  <c r="AY374"/>
  <c r="AZ374"/>
  <c r="BA374"/>
  <c r="BB374"/>
  <c r="BC374"/>
  <c r="BD374"/>
  <c r="BE374"/>
  <c r="BF374"/>
  <c r="BG374"/>
  <c r="BH374"/>
  <c r="AU1059"/>
  <c r="AV1059"/>
  <c r="AW1059"/>
  <c r="AX1059"/>
  <c r="AY1059"/>
  <c r="AZ1059"/>
  <c r="BA1059"/>
  <c r="BB1059"/>
  <c r="BC1059"/>
  <c r="BD1059"/>
  <c r="BE1059"/>
  <c r="BF1059"/>
  <c r="BG1059"/>
  <c r="BH1059"/>
  <c r="AU843"/>
  <c r="AV843"/>
  <c r="AW843"/>
  <c r="AX843"/>
  <c r="AY843"/>
  <c r="AZ843"/>
  <c r="BA843"/>
  <c r="BB843"/>
  <c r="BC843"/>
  <c r="BD843"/>
  <c r="BE843"/>
  <c r="BF843"/>
  <c r="BG843"/>
  <c r="BH843"/>
  <c r="AU1236"/>
  <c r="AV1236"/>
  <c r="AW1236"/>
  <c r="AX1236"/>
  <c r="AY1236"/>
  <c r="AZ1236"/>
  <c r="BA1236"/>
  <c r="BB1236"/>
  <c r="BC1236"/>
  <c r="BD1236"/>
  <c r="BE1236"/>
  <c r="BF1236"/>
  <c r="BG1236"/>
  <c r="BH1236"/>
  <c r="AU451"/>
  <c r="AV451"/>
  <c r="AW451"/>
  <c r="AX451"/>
  <c r="AY451"/>
  <c r="AZ451"/>
  <c r="BA451"/>
  <c r="BB451"/>
  <c r="BC451"/>
  <c r="BD451"/>
  <c r="BE451"/>
  <c r="BF451"/>
  <c r="BG451"/>
  <c r="BH451"/>
  <c r="AU470"/>
  <c r="AV470"/>
  <c r="AW470"/>
  <c r="AX470"/>
  <c r="AY470"/>
  <c r="AZ470"/>
  <c r="BA470"/>
  <c r="BB470"/>
  <c r="BC470"/>
  <c r="BD470"/>
  <c r="BE470"/>
  <c r="BF470"/>
  <c r="BG470"/>
  <c r="BH470"/>
  <c r="AU260"/>
  <c r="AV260"/>
  <c r="AW260"/>
  <c r="AX260"/>
  <c r="AY260"/>
  <c r="AZ260"/>
  <c r="BA260"/>
  <c r="BB260"/>
  <c r="BC260"/>
  <c r="BD260"/>
  <c r="BE260"/>
  <c r="BF260"/>
  <c r="BG260"/>
  <c r="BH260"/>
  <c r="AU635"/>
  <c r="AV635"/>
  <c r="AW635"/>
  <c r="AX635"/>
  <c r="AY635"/>
  <c r="AZ635"/>
  <c r="BA635"/>
  <c r="BB635"/>
  <c r="BC635"/>
  <c r="BD635"/>
  <c r="BE635"/>
  <c r="BF635"/>
  <c r="BG635"/>
  <c r="BH635"/>
  <c r="AU921"/>
  <c r="AV921"/>
  <c r="AW921"/>
  <c r="AX921"/>
  <c r="AY921"/>
  <c r="AZ921"/>
  <c r="BA921"/>
  <c r="BB921"/>
  <c r="BC921"/>
  <c r="BD921"/>
  <c r="BE921"/>
  <c r="BF921"/>
  <c r="BG921"/>
  <c r="BH921"/>
  <c r="AU971"/>
  <c r="AV971"/>
  <c r="AW971"/>
  <c r="AX971"/>
  <c r="AY971"/>
  <c r="AZ971"/>
  <c r="BA971"/>
  <c r="BB971"/>
  <c r="BC971"/>
  <c r="BD971"/>
  <c r="BE971"/>
  <c r="BF971"/>
  <c r="BG971"/>
  <c r="BH971"/>
  <c r="AU708"/>
  <c r="AV708"/>
  <c r="AW708"/>
  <c r="AX708"/>
  <c r="AY708"/>
  <c r="AZ708"/>
  <c r="BA708"/>
  <c r="BB708"/>
  <c r="BC708"/>
  <c r="BD708"/>
  <c r="BE708"/>
  <c r="BF708"/>
  <c r="BG708"/>
  <c r="BH708"/>
  <c r="AU1058"/>
  <c r="AV1058"/>
  <c r="AW1058"/>
  <c r="AX1058"/>
  <c r="AY1058"/>
  <c r="AZ1058"/>
  <c r="BA1058"/>
  <c r="BB1058"/>
  <c r="BC1058"/>
  <c r="BD1058"/>
  <c r="BE1058"/>
  <c r="BF1058"/>
  <c r="BG1058"/>
  <c r="BH1058"/>
  <c r="AU972"/>
  <c r="AV972"/>
  <c r="AW972"/>
  <c r="AX972"/>
  <c r="AY972"/>
  <c r="AZ972"/>
  <c r="BA972"/>
  <c r="BB972"/>
  <c r="BC972"/>
  <c r="BD972"/>
  <c r="BE972"/>
  <c r="BF972"/>
  <c r="BG972"/>
  <c r="BH972"/>
  <c r="AU182"/>
  <c r="AV182"/>
  <c r="AW182"/>
  <c r="AX182"/>
  <c r="AY182"/>
  <c r="AZ182"/>
  <c r="BA182"/>
  <c r="BB182"/>
  <c r="BC182"/>
  <c r="BD182"/>
  <c r="BE182"/>
  <c r="BF182"/>
  <c r="BG182"/>
  <c r="BH182"/>
  <c r="AU344"/>
  <c r="AV344"/>
  <c r="AW344"/>
  <c r="AX344"/>
  <c r="AY344"/>
  <c r="AZ344"/>
  <c r="BA344"/>
  <c r="BB344"/>
  <c r="BC344"/>
  <c r="BD344"/>
  <c r="BE344"/>
  <c r="BF344"/>
  <c r="BG344"/>
  <c r="BH344"/>
  <c r="AU273"/>
  <c r="AV273"/>
  <c r="AW273"/>
  <c r="AX273"/>
  <c r="AY273"/>
  <c r="AZ273"/>
  <c r="BA273"/>
  <c r="BB273"/>
  <c r="BC273"/>
  <c r="BD273"/>
  <c r="BE273"/>
  <c r="BF273"/>
  <c r="BG273"/>
  <c r="BH273"/>
  <c r="AU563"/>
  <c r="AV563"/>
  <c r="AW563"/>
  <c r="AX563"/>
  <c r="AY563"/>
  <c r="AZ563"/>
  <c r="BA563"/>
  <c r="BB563"/>
  <c r="BC563"/>
  <c r="BD563"/>
  <c r="BE563"/>
  <c r="BF563"/>
  <c r="BG563"/>
  <c r="BH563"/>
  <c r="AU1251"/>
  <c r="AV1251"/>
  <c r="AW1251"/>
  <c r="AX1251"/>
  <c r="AY1251"/>
  <c r="AZ1251"/>
  <c r="BA1251"/>
  <c r="BB1251"/>
  <c r="BC1251"/>
  <c r="BD1251"/>
  <c r="BE1251"/>
  <c r="BF1251"/>
  <c r="BG1251"/>
  <c r="BH1251"/>
  <c r="AU404"/>
  <c r="AV404"/>
  <c r="AW404"/>
  <c r="AX404"/>
  <c r="AY404"/>
  <c r="AZ404"/>
  <c r="BA404"/>
  <c r="BB404"/>
  <c r="BC404"/>
  <c r="BD404"/>
  <c r="BE404"/>
  <c r="BF404"/>
  <c r="BG404"/>
  <c r="BH404"/>
  <c r="AU566"/>
  <c r="AV566"/>
  <c r="AW566"/>
  <c r="AX566"/>
  <c r="AY566"/>
  <c r="AZ566"/>
  <c r="BA566"/>
  <c r="BB566"/>
  <c r="BC566"/>
  <c r="BD566"/>
  <c r="BE566"/>
  <c r="BF566"/>
  <c r="BG566"/>
  <c r="BH566"/>
  <c r="AU146"/>
  <c r="AV146"/>
  <c r="AW146"/>
  <c r="AX146"/>
  <c r="AY146"/>
  <c r="AZ146"/>
  <c r="BA146"/>
  <c r="BB146"/>
  <c r="BC146"/>
  <c r="BD146"/>
  <c r="BE146"/>
  <c r="BF146"/>
  <c r="BG146"/>
  <c r="BH146"/>
  <c r="AU958"/>
  <c r="AV958"/>
  <c r="AW958"/>
  <c r="AX958"/>
  <c r="AY958"/>
  <c r="AZ958"/>
  <c r="BA958"/>
  <c r="BB958"/>
  <c r="BC958"/>
  <c r="BD958"/>
  <c r="BE958"/>
  <c r="BF958"/>
  <c r="BG958"/>
  <c r="BH958"/>
  <c r="AU445"/>
  <c r="AV445"/>
  <c r="AW445"/>
  <c r="AX445"/>
  <c r="AY445"/>
  <c r="AZ445"/>
  <c r="BA445"/>
  <c r="BB445"/>
  <c r="BC445"/>
  <c r="BD445"/>
  <c r="BE445"/>
  <c r="BF445"/>
  <c r="BG445"/>
  <c r="BH445"/>
  <c r="AU1279"/>
  <c r="AV1279"/>
  <c r="AW1279"/>
  <c r="AX1279"/>
  <c r="AY1279"/>
  <c r="AZ1279"/>
  <c r="BA1279"/>
  <c r="BB1279"/>
  <c r="BC1279"/>
  <c r="BD1279"/>
  <c r="BE1279"/>
  <c r="BF1279"/>
  <c r="BG1279"/>
  <c r="BH1279"/>
  <c r="AU1280"/>
  <c r="AV1280"/>
  <c r="AW1280"/>
  <c r="AX1280"/>
  <c r="AY1280"/>
  <c r="AZ1280"/>
  <c r="BA1280"/>
  <c r="BB1280"/>
  <c r="BC1280"/>
  <c r="BD1280"/>
  <c r="BE1280"/>
  <c r="BF1280"/>
  <c r="BG1280"/>
  <c r="BH1280"/>
  <c r="AU1281"/>
  <c r="AV1281"/>
  <c r="AW1281"/>
  <c r="AX1281"/>
  <c r="AY1281"/>
  <c r="AZ1281"/>
  <c r="BA1281"/>
  <c r="BB1281"/>
  <c r="BC1281"/>
  <c r="BD1281"/>
  <c r="BE1281"/>
  <c r="BF1281"/>
  <c r="BG1281"/>
  <c r="BH1281"/>
  <c r="AU1282"/>
  <c r="AV1282"/>
  <c r="AW1282"/>
  <c r="AX1282"/>
  <c r="AY1282"/>
  <c r="AZ1282"/>
  <c r="BA1282"/>
  <c r="BB1282"/>
  <c r="BC1282"/>
  <c r="BD1282"/>
  <c r="BE1282"/>
  <c r="BF1282"/>
  <c r="BG1282"/>
  <c r="BH1282"/>
  <c r="AU1283"/>
  <c r="AV1283"/>
  <c r="AW1283"/>
  <c r="AX1283"/>
  <c r="AY1283"/>
  <c r="AZ1283"/>
  <c r="BA1283"/>
  <c r="BB1283"/>
  <c r="BC1283"/>
  <c r="BD1283"/>
  <c r="BE1283"/>
  <c r="BF1283"/>
  <c r="BG1283"/>
  <c r="BH1283"/>
  <c r="AU1284"/>
  <c r="AV1284"/>
  <c r="AW1284"/>
  <c r="AX1284"/>
  <c r="AY1284"/>
  <c r="AZ1284"/>
  <c r="BA1284"/>
  <c r="BB1284"/>
  <c r="BC1284"/>
  <c r="BD1284"/>
  <c r="BE1284"/>
  <c r="BF1284"/>
  <c r="BG1284"/>
  <c r="BH1284"/>
  <c r="AU1285"/>
  <c r="AV1285"/>
  <c r="AW1285"/>
  <c r="AX1285"/>
  <c r="AY1285"/>
  <c r="AZ1285"/>
  <c r="BA1285"/>
  <c r="BB1285"/>
  <c r="BC1285"/>
  <c r="BD1285"/>
  <c r="BE1285"/>
  <c r="BF1285"/>
  <c r="BG1285"/>
  <c r="BH1285"/>
  <c r="AU1286"/>
  <c r="AV1286"/>
  <c r="AW1286"/>
  <c r="AX1286"/>
  <c r="AY1286"/>
  <c r="AZ1286"/>
  <c r="BA1286"/>
  <c r="BB1286"/>
  <c r="BC1286"/>
  <c r="BD1286"/>
  <c r="BE1286"/>
  <c r="BF1286"/>
  <c r="BG1286"/>
  <c r="BH1286"/>
  <c r="AU1287"/>
  <c r="AV1287"/>
  <c r="AW1287"/>
  <c r="AX1287"/>
  <c r="AY1287"/>
  <c r="AZ1287"/>
  <c r="BA1287"/>
  <c r="BB1287"/>
  <c r="BC1287"/>
  <c r="BD1287"/>
  <c r="BE1287"/>
  <c r="BF1287"/>
  <c r="BG1287"/>
  <c r="BH1287"/>
  <c r="AU1288"/>
  <c r="AV1288"/>
  <c r="AW1288"/>
  <c r="AX1288"/>
  <c r="AY1288"/>
  <c r="AZ1288"/>
  <c r="BA1288"/>
  <c r="BB1288"/>
  <c r="BC1288"/>
  <c r="BD1288"/>
  <c r="BE1288"/>
  <c r="BF1288"/>
  <c r="BG1288"/>
  <c r="BH1288"/>
  <c r="AU1289"/>
  <c r="AV1289"/>
  <c r="AW1289"/>
  <c r="AX1289"/>
  <c r="AY1289"/>
  <c r="AZ1289"/>
  <c r="BA1289"/>
  <c r="BB1289"/>
  <c r="BC1289"/>
  <c r="BD1289"/>
  <c r="BE1289"/>
  <c r="BF1289"/>
  <c r="BG1289"/>
  <c r="BH1289"/>
  <c r="AU1290"/>
  <c r="AV1290"/>
  <c r="AW1290"/>
  <c r="AX1290"/>
  <c r="AY1290"/>
  <c r="AZ1290"/>
  <c r="BA1290"/>
  <c r="BB1290"/>
  <c r="BC1290"/>
  <c r="BD1290"/>
  <c r="BE1290"/>
  <c r="BF1290"/>
  <c r="BG1290"/>
  <c r="BH1290"/>
  <c r="AU1291"/>
  <c r="AV1291"/>
  <c r="AW1291"/>
  <c r="AX1291"/>
  <c r="AY1291"/>
  <c r="AZ1291"/>
  <c r="BA1291"/>
  <c r="BB1291"/>
  <c r="BC1291"/>
  <c r="BD1291"/>
  <c r="BE1291"/>
  <c r="BF1291"/>
  <c r="BG1291"/>
  <c r="BH1291"/>
  <c r="AU1292"/>
  <c r="AV1292"/>
  <c r="AW1292"/>
  <c r="AX1292"/>
  <c r="AY1292"/>
  <c r="AZ1292"/>
  <c r="BA1292"/>
  <c r="BB1292"/>
  <c r="BC1292"/>
  <c r="BD1292"/>
  <c r="BE1292"/>
  <c r="BF1292"/>
  <c r="BG1292"/>
  <c r="BH1292"/>
  <c r="AU1293"/>
  <c r="AV1293"/>
  <c r="AW1293"/>
  <c r="AX1293"/>
  <c r="AY1293"/>
  <c r="AZ1293"/>
  <c r="BA1293"/>
  <c r="BB1293"/>
  <c r="BC1293"/>
  <c r="BD1293"/>
  <c r="BE1293"/>
  <c r="BF1293"/>
  <c r="BG1293"/>
  <c r="BH1293"/>
  <c r="AU1294"/>
  <c r="AV1294"/>
  <c r="AW1294"/>
  <c r="AX1294"/>
  <c r="AY1294"/>
  <c r="AZ1294"/>
  <c r="BA1294"/>
  <c r="BB1294"/>
  <c r="BC1294"/>
  <c r="BD1294"/>
  <c r="BE1294"/>
  <c r="BF1294"/>
  <c r="BG1294"/>
  <c r="BH1294"/>
  <c r="AU1295"/>
  <c r="AV1295"/>
  <c r="AW1295"/>
  <c r="AX1295"/>
  <c r="AY1295"/>
  <c r="AZ1295"/>
  <c r="BA1295"/>
  <c r="BB1295"/>
  <c r="BC1295"/>
  <c r="BD1295"/>
  <c r="BE1295"/>
  <c r="BF1295"/>
  <c r="BG1295"/>
  <c r="BH1295"/>
  <c r="AU1296"/>
  <c r="AV1296"/>
  <c r="AW1296"/>
  <c r="AX1296"/>
  <c r="AY1296"/>
  <c r="AZ1296"/>
  <c r="BA1296"/>
  <c r="BB1296"/>
  <c r="BC1296"/>
  <c r="BD1296"/>
  <c r="BE1296"/>
  <c r="BF1296"/>
  <c r="BG1296"/>
  <c r="BH1296"/>
  <c r="AU1297"/>
  <c r="AV1297"/>
  <c r="AW1297"/>
  <c r="AX1297"/>
  <c r="AY1297"/>
  <c r="AZ1297"/>
  <c r="BA1297"/>
  <c r="BB1297"/>
  <c r="BC1297"/>
  <c r="BD1297"/>
  <c r="BE1297"/>
  <c r="BF1297"/>
  <c r="BG1297"/>
  <c r="BH1297"/>
  <c r="AU1298"/>
  <c r="AV1298"/>
  <c r="AW1298"/>
  <c r="AX1298"/>
  <c r="AY1298"/>
  <c r="AZ1298"/>
  <c r="BA1298"/>
  <c r="BB1298"/>
  <c r="BC1298"/>
  <c r="BD1298"/>
  <c r="BE1298"/>
  <c r="BF1298"/>
  <c r="BG1298"/>
  <c r="BH1298"/>
  <c r="AU1299"/>
  <c r="AV1299"/>
  <c r="AW1299"/>
  <c r="AX1299"/>
  <c r="AY1299"/>
  <c r="AZ1299"/>
  <c r="BA1299"/>
  <c r="BB1299"/>
  <c r="BC1299"/>
  <c r="BD1299"/>
  <c r="BE1299"/>
  <c r="BF1299"/>
  <c r="BG1299"/>
  <c r="BH1299"/>
  <c r="AU1300"/>
  <c r="AV1300"/>
  <c r="AW1300"/>
  <c r="AX1300"/>
  <c r="AY1300"/>
  <c r="AZ1300"/>
  <c r="BA1300"/>
  <c r="BB1300"/>
  <c r="BC1300"/>
  <c r="BD1300"/>
  <c r="BE1300"/>
  <c r="BF1300"/>
  <c r="BG1300"/>
  <c r="BH1300"/>
  <c r="AU1301"/>
  <c r="AV1301"/>
  <c r="AW1301"/>
  <c r="AX1301"/>
  <c r="AY1301"/>
  <c r="AZ1301"/>
  <c r="BA1301"/>
  <c r="BB1301"/>
  <c r="BC1301"/>
  <c r="BD1301"/>
  <c r="BE1301"/>
  <c r="BF1301"/>
  <c r="BG1301"/>
  <c r="BH1301"/>
  <c r="AU1302"/>
  <c r="AV1302"/>
  <c r="AW1302"/>
  <c r="AX1302"/>
  <c r="AY1302"/>
  <c r="AZ1302"/>
  <c r="BA1302"/>
  <c r="BB1302"/>
  <c r="BC1302"/>
  <c r="BD1302"/>
  <c r="BE1302"/>
  <c r="BF1302"/>
  <c r="BG1302"/>
  <c r="BH1302"/>
  <c r="AU1303"/>
  <c r="AV1303"/>
  <c r="AW1303"/>
  <c r="AX1303"/>
  <c r="AY1303"/>
  <c r="AZ1303"/>
  <c r="BA1303"/>
  <c r="BB1303"/>
  <c r="BC1303"/>
  <c r="BD1303"/>
  <c r="BE1303"/>
  <c r="BF1303"/>
  <c r="BG1303"/>
  <c r="BH1303"/>
  <c r="AU1304"/>
  <c r="AV1304"/>
  <c r="AW1304"/>
  <c r="AX1304"/>
  <c r="AY1304"/>
  <c r="AZ1304"/>
  <c r="BA1304"/>
  <c r="BB1304"/>
  <c r="BC1304"/>
  <c r="BD1304"/>
  <c r="BE1304"/>
  <c r="BF1304"/>
  <c r="BG1304"/>
  <c r="BH1304"/>
  <c r="AU1305"/>
  <c r="AV1305"/>
  <c r="AW1305"/>
  <c r="AX1305"/>
  <c r="AY1305"/>
  <c r="AZ1305"/>
  <c r="BA1305"/>
  <c r="BB1305"/>
  <c r="BC1305"/>
  <c r="BD1305"/>
  <c r="BE1305"/>
  <c r="BF1305"/>
  <c r="BG1305"/>
  <c r="BH1305"/>
  <c r="AU1306"/>
  <c r="AV1306"/>
  <c r="AW1306"/>
  <c r="AX1306"/>
  <c r="AY1306"/>
  <c r="AZ1306"/>
  <c r="BA1306"/>
  <c r="BB1306"/>
  <c r="BC1306"/>
  <c r="BD1306"/>
  <c r="BE1306"/>
  <c r="BF1306"/>
  <c r="BG1306"/>
  <c r="BH1306"/>
  <c r="AU1307"/>
  <c r="AV1307"/>
  <c r="AW1307"/>
  <c r="AX1307"/>
  <c r="AY1307"/>
  <c r="AZ1307"/>
  <c r="BA1307"/>
  <c r="BB1307"/>
  <c r="BC1307"/>
  <c r="BD1307"/>
  <c r="BE1307"/>
  <c r="BF1307"/>
  <c r="BG1307"/>
  <c r="BH1307"/>
  <c r="AU1308"/>
  <c r="AV1308"/>
  <c r="AW1308"/>
  <c r="AX1308"/>
  <c r="AY1308"/>
  <c r="AZ1308"/>
  <c r="BA1308"/>
  <c r="BB1308"/>
  <c r="BC1308"/>
  <c r="BD1308"/>
  <c r="BE1308"/>
  <c r="BF1308"/>
  <c r="BG1308"/>
  <c r="BH1308"/>
  <c r="AU1309"/>
  <c r="AV1309"/>
  <c r="AW1309"/>
  <c r="AX1309"/>
  <c r="AY1309"/>
  <c r="AZ1309"/>
  <c r="BA1309"/>
  <c r="BB1309"/>
  <c r="BC1309"/>
  <c r="BD1309"/>
  <c r="BE1309"/>
  <c r="BF1309"/>
  <c r="BG1309"/>
  <c r="BH1309"/>
  <c r="AU1310"/>
  <c r="AV1310"/>
  <c r="AW1310"/>
  <c r="AX1310"/>
  <c r="AY1310"/>
  <c r="AZ1310"/>
  <c r="BA1310"/>
  <c r="BB1310"/>
  <c r="BC1310"/>
  <c r="BD1310"/>
  <c r="BE1310"/>
  <c r="BF1310"/>
  <c r="BG1310"/>
  <c r="BH1310"/>
  <c r="AU1311"/>
  <c r="AV1311"/>
  <c r="AW1311"/>
  <c r="AX1311"/>
  <c r="AY1311"/>
  <c r="AZ1311"/>
  <c r="BA1311"/>
  <c r="BB1311"/>
  <c r="BC1311"/>
  <c r="BD1311"/>
  <c r="BE1311"/>
  <c r="BF1311"/>
  <c r="BG1311"/>
  <c r="BH1311"/>
  <c r="AU1312"/>
  <c r="AV1312"/>
  <c r="AW1312"/>
  <c r="AX1312"/>
  <c r="AY1312"/>
  <c r="AZ1312"/>
  <c r="BA1312"/>
  <c r="BB1312"/>
  <c r="BC1312"/>
  <c r="BD1312"/>
  <c r="BE1312"/>
  <c r="BF1312"/>
  <c r="BG1312"/>
  <c r="BH1312"/>
  <c r="AU1313"/>
  <c r="AV1313"/>
  <c r="AW1313"/>
  <c r="AX1313"/>
  <c r="AY1313"/>
  <c r="AZ1313"/>
  <c r="BA1313"/>
  <c r="BB1313"/>
  <c r="BC1313"/>
  <c r="BD1313"/>
  <c r="BE1313"/>
  <c r="BF1313"/>
  <c r="BG1313"/>
  <c r="BH1313"/>
  <c r="AV874"/>
  <c r="AW874"/>
  <c r="AX874"/>
  <c r="AY874"/>
  <c r="AZ874"/>
  <c r="BA874"/>
  <c r="BB874"/>
  <c r="BC874"/>
  <c r="BD874"/>
  <c r="BE874"/>
  <c r="BF874"/>
  <c r="BG874"/>
  <c r="BH874"/>
  <c r="AU874"/>
  <c r="BI874" l="1"/>
  <c r="BI445"/>
  <c r="BI146"/>
  <c r="BI404"/>
  <c r="BI563"/>
  <c r="BI344"/>
  <c r="BI972"/>
  <c r="BI708"/>
  <c r="BI921"/>
  <c r="BI635"/>
  <c r="BI470"/>
  <c r="BI1236"/>
  <c r="BI1059"/>
  <c r="BI348"/>
  <c r="BI916"/>
  <c r="BI1077"/>
  <c r="BI1247"/>
  <c r="BI124"/>
  <c r="BI1084"/>
  <c r="BI593"/>
  <c r="BI152"/>
  <c r="BI1076"/>
  <c r="BI816"/>
  <c r="BI416"/>
  <c r="BI596"/>
  <c r="BI613"/>
  <c r="BI584"/>
  <c r="BI449"/>
  <c r="BI597"/>
  <c r="BI1129"/>
  <c r="BI387"/>
  <c r="BI383"/>
  <c r="BI151"/>
  <c r="BI136"/>
  <c r="BI890"/>
  <c r="BI1171"/>
  <c r="BI297"/>
  <c r="BI257"/>
  <c r="BI281"/>
  <c r="BI818"/>
  <c r="BI886"/>
  <c r="BI147"/>
  <c r="BI101"/>
  <c r="BI98"/>
  <c r="BI90"/>
  <c r="BI1252"/>
  <c r="BI266"/>
  <c r="BI1046"/>
  <c r="BI271"/>
  <c r="BI577"/>
  <c r="BI1188"/>
  <c r="BI446"/>
  <c r="BI440"/>
  <c r="BI295"/>
  <c r="BI255"/>
  <c r="BI172"/>
  <c r="BI464"/>
  <c r="BI262"/>
  <c r="BI557"/>
  <c r="BI171"/>
  <c r="BI588"/>
  <c r="BI312"/>
  <c r="BI245"/>
  <c r="BI583"/>
  <c r="BI268"/>
  <c r="BI265"/>
  <c r="BI212"/>
  <c r="BI539"/>
  <c r="BI892"/>
  <c r="BI545"/>
  <c r="BI1192"/>
  <c r="BI428"/>
  <c r="BI405"/>
  <c r="BI125"/>
  <c r="BI296"/>
  <c r="BI1259"/>
  <c r="BI448"/>
  <c r="BI817"/>
  <c r="BI1032"/>
  <c r="BI279"/>
  <c r="BI857"/>
  <c r="BI287"/>
  <c r="BI249"/>
  <c r="BI765"/>
  <c r="BI1026"/>
  <c r="BI946"/>
  <c r="BI725"/>
  <c r="BI904"/>
  <c r="BI654"/>
  <c r="BI165"/>
  <c r="BI1260"/>
  <c r="BI1049"/>
  <c r="BI958"/>
  <c r="BI566"/>
  <c r="BI1251"/>
  <c r="BI273"/>
  <c r="BI182"/>
  <c r="BI1058"/>
  <c r="BI971"/>
  <c r="BI927"/>
  <c r="BI260"/>
  <c r="BI451"/>
  <c r="BI843"/>
  <c r="BI374"/>
  <c r="BI123"/>
  <c r="BI1166"/>
  <c r="BI433"/>
  <c r="BI544"/>
  <c r="BI247"/>
  <c r="BI400"/>
  <c r="BI643"/>
  <c r="BI885"/>
  <c r="BI550"/>
  <c r="BI115"/>
  <c r="BI564"/>
  <c r="BI89"/>
  <c r="BI536"/>
  <c r="BI591"/>
  <c r="BI122"/>
  <c r="BI199"/>
  <c r="BI815"/>
  <c r="BI852"/>
  <c r="BI996"/>
  <c r="BI1067"/>
  <c r="BI142"/>
  <c r="BI274"/>
  <c r="BI1132"/>
  <c r="BI339"/>
  <c r="BI895"/>
  <c r="BI202"/>
  <c r="BI1237"/>
  <c r="BI717"/>
  <c r="BI1015"/>
  <c r="BI380"/>
  <c r="BI179"/>
  <c r="BI595"/>
  <c r="BI463"/>
  <c r="BI423"/>
  <c r="BI254"/>
  <c r="BI582"/>
  <c r="BI379"/>
  <c r="BI276"/>
  <c r="BI625"/>
  <c r="BI1158"/>
  <c r="BI828"/>
  <c r="BI1204"/>
  <c r="BI277"/>
  <c r="BI1160"/>
  <c r="BI1051"/>
  <c r="BI396"/>
  <c r="BI873"/>
  <c r="BI567"/>
  <c r="BI877"/>
  <c r="BI819"/>
  <c r="BI166"/>
  <c r="BI604"/>
  <c r="BI410"/>
  <c r="BI808"/>
  <c r="BI575"/>
  <c r="BI409"/>
  <c r="BI1191"/>
  <c r="BI307"/>
  <c r="BI542"/>
  <c r="BI803"/>
  <c r="BI114"/>
  <c r="BI698"/>
  <c r="BI879"/>
  <c r="BI548"/>
  <c r="BI742"/>
  <c r="BI390"/>
  <c r="BI1218"/>
  <c r="BI986"/>
  <c r="BI444"/>
  <c r="BI759"/>
  <c r="BI540"/>
  <c r="BI399"/>
  <c r="BI870"/>
  <c r="BI221"/>
  <c r="BI406"/>
  <c r="BI280"/>
  <c r="BI671"/>
  <c r="BI811"/>
  <c r="BI826"/>
  <c r="BI576"/>
  <c r="BI1085"/>
  <c r="BI749"/>
  <c r="BI1200"/>
  <c r="BI798"/>
  <c r="BI1063"/>
  <c r="BI970"/>
  <c r="BI981"/>
  <c r="BI620"/>
  <c r="BI1012"/>
  <c r="BI618"/>
  <c r="BI813"/>
  <c r="BI1125"/>
  <c r="BI865"/>
  <c r="BI1091"/>
  <c r="BI1189"/>
  <c r="BI647"/>
  <c r="BI748"/>
  <c r="BI1186"/>
  <c r="BI1215"/>
  <c r="BI1156"/>
  <c r="BI336"/>
  <c r="BI623"/>
  <c r="BI1009"/>
  <c r="BI719"/>
  <c r="BI1219"/>
  <c r="BI1107"/>
  <c r="BI699"/>
  <c r="BI1101"/>
  <c r="BI479"/>
  <c r="BI1220"/>
  <c r="BI1153"/>
  <c r="BI686"/>
  <c r="BI77"/>
  <c r="BI794"/>
  <c r="BI751"/>
  <c r="BI1019"/>
  <c r="BI687"/>
  <c r="BI299"/>
  <c r="BI1177"/>
  <c r="BI964"/>
  <c r="BI685"/>
  <c r="BI1093"/>
  <c r="BI802"/>
  <c r="BI1149"/>
  <c r="BI110"/>
  <c r="BI614"/>
  <c r="BI1270"/>
  <c r="BI1128"/>
  <c r="BI1141"/>
  <c r="BI785"/>
  <c r="BI758"/>
  <c r="BI70"/>
  <c r="BI989"/>
  <c r="BI692"/>
  <c r="BI442"/>
  <c r="BI632"/>
  <c r="BI473"/>
  <c r="BI1040"/>
  <c r="BI391"/>
  <c r="BI335"/>
  <c r="BI801"/>
  <c r="BI660"/>
  <c r="BI1133"/>
  <c r="BI139"/>
  <c r="BI976"/>
  <c r="BI1111"/>
  <c r="BI624"/>
  <c r="BI915"/>
  <c r="BI1044"/>
  <c r="BI911"/>
  <c r="BI1190"/>
  <c r="BI966"/>
  <c r="BI1213"/>
  <c r="BI1207"/>
  <c r="BI320"/>
  <c r="BI158"/>
  <c r="BI246"/>
  <c r="BI814"/>
  <c r="BI849"/>
  <c r="BI600"/>
  <c r="BI541"/>
  <c r="BI492"/>
  <c r="BI135"/>
  <c r="BI236"/>
  <c r="BI1187"/>
  <c r="BI902"/>
  <c r="BI69"/>
  <c r="BI848"/>
  <c r="BI694"/>
  <c r="BI504"/>
  <c r="BI1142"/>
  <c r="BI1169"/>
  <c r="BI641"/>
  <c r="BI1155"/>
  <c r="BI1024"/>
  <c r="BI854"/>
  <c r="BI252"/>
  <c r="BI1123"/>
  <c r="BI578"/>
  <c r="BI1112"/>
  <c r="BI325"/>
  <c r="BI402"/>
  <c r="BI113"/>
  <c r="BI1228"/>
  <c r="BI323"/>
  <c r="BI891"/>
  <c r="BI333"/>
  <c r="BI791"/>
  <c r="BI308"/>
  <c r="BI1150"/>
  <c r="BI430"/>
  <c r="BI468"/>
  <c r="BI126"/>
  <c r="BI403"/>
  <c r="BI775"/>
  <c r="BI360"/>
  <c r="BI1154"/>
  <c r="BI1256"/>
  <c r="BI313"/>
  <c r="BI1110"/>
  <c r="BI513"/>
  <c r="BI883"/>
  <c r="BI1178"/>
  <c r="BI1181"/>
  <c r="BI85"/>
  <c r="BI673"/>
  <c r="BI959"/>
  <c r="BI184"/>
  <c r="BI520"/>
  <c r="BI1225"/>
  <c r="BI326"/>
  <c r="BI1167"/>
  <c r="BI1182"/>
  <c r="BI186"/>
  <c r="BI316"/>
  <c r="BI1064"/>
  <c r="BI1086"/>
  <c r="BI693"/>
  <c r="BI1272"/>
  <c r="BI332"/>
  <c r="BI352"/>
  <c r="BI796"/>
  <c r="BI1090"/>
  <c r="BI483"/>
  <c r="BI321"/>
  <c r="BI776"/>
  <c r="BI731"/>
  <c r="BI672"/>
  <c r="BI688"/>
  <c r="BI453"/>
  <c r="BI1208"/>
  <c r="BI1004"/>
  <c r="BI561"/>
  <c r="BI228"/>
  <c r="BI1143"/>
  <c r="BI773"/>
  <c r="BI679"/>
  <c r="BI367"/>
  <c r="BI503"/>
  <c r="BI619"/>
  <c r="BI528"/>
  <c r="BI1088"/>
  <c r="BI1109"/>
  <c r="BI1183"/>
  <c r="BI111"/>
  <c r="BI354"/>
  <c r="BI1209"/>
  <c r="BI546"/>
  <c r="BI203"/>
  <c r="BI790"/>
  <c r="BI364"/>
  <c r="BI664"/>
  <c r="BI630"/>
  <c r="BI495"/>
  <c r="BI1217"/>
  <c r="BI1212"/>
  <c r="BI1035"/>
  <c r="BI994"/>
  <c r="BI71"/>
  <c r="BI1271"/>
  <c r="BI107"/>
  <c r="BI987"/>
  <c r="BI729"/>
  <c r="BI1185"/>
  <c r="BI705"/>
  <c r="BI769"/>
  <c r="BI945"/>
  <c r="BI560"/>
  <c r="BI516"/>
  <c r="BI585"/>
  <c r="BI734"/>
  <c r="BI951"/>
  <c r="BI100"/>
  <c r="BI610"/>
  <c r="BI1089"/>
  <c r="BI227"/>
  <c r="BI689"/>
  <c r="BI901"/>
  <c r="BI493"/>
  <c r="BI1229"/>
  <c r="BI589"/>
  <c r="BI651"/>
  <c r="BI76"/>
  <c r="BI95"/>
  <c r="BI362"/>
  <c r="BI81"/>
  <c r="BI930"/>
  <c r="BI1170"/>
  <c r="BI757"/>
  <c r="BI963"/>
  <c r="BI496"/>
  <c r="BI515"/>
  <c r="BI217"/>
  <c r="BI969"/>
  <c r="BI680"/>
  <c r="BI223"/>
  <c r="BI74"/>
  <c r="BI670"/>
  <c r="BI1206"/>
  <c r="BI977"/>
  <c r="BI282"/>
  <c r="BI305"/>
  <c r="BI786"/>
  <c r="BI86"/>
  <c r="BI1135"/>
  <c r="BI1080"/>
  <c r="BI80"/>
  <c r="BI491"/>
  <c r="BI1173"/>
  <c r="BI301"/>
  <c r="BI481"/>
  <c r="BI844"/>
  <c r="BI667"/>
  <c r="BI1175"/>
  <c r="BI490"/>
  <c r="BI669"/>
  <c r="BI909"/>
  <c r="BI1145"/>
  <c r="BI968"/>
  <c r="BI521"/>
  <c r="BI740"/>
  <c r="BI1018"/>
  <c r="BI466"/>
  <c r="BI1087"/>
  <c r="BI646"/>
  <c r="BI1014"/>
  <c r="BI285"/>
  <c r="BI1008"/>
  <c r="BI910"/>
  <c r="BI346"/>
  <c r="BI1097"/>
  <c r="BI770"/>
  <c r="BI999"/>
  <c r="BI807"/>
  <c r="BI1152"/>
  <c r="BI750"/>
  <c r="BI1094"/>
  <c r="BI1095"/>
  <c r="BI822"/>
  <c r="BI645"/>
  <c r="BI1174"/>
  <c r="BI1060"/>
  <c r="BI702"/>
  <c r="BI1000"/>
  <c r="BI1102"/>
  <c r="BI1108"/>
  <c r="BI1203"/>
  <c r="BI956"/>
  <c r="BI457"/>
  <c r="BI1010"/>
  <c r="BI569"/>
  <c r="BI650"/>
  <c r="BI79"/>
  <c r="BI1039"/>
  <c r="BI1023"/>
  <c r="BI1105"/>
  <c r="BI991"/>
  <c r="BI1048"/>
  <c r="BI933"/>
  <c r="BI978"/>
  <c r="BI661"/>
  <c r="BI1205"/>
  <c r="BI965"/>
  <c r="BI908"/>
  <c r="BI727"/>
  <c r="BI418"/>
  <c r="BI1163"/>
  <c r="BI1106"/>
  <c r="BI431"/>
  <c r="BI512"/>
  <c r="BI1146"/>
  <c r="BI923"/>
  <c r="BI992"/>
  <c r="BI690"/>
  <c r="BI104"/>
  <c r="BI487"/>
  <c r="BI1234"/>
  <c r="BI777"/>
  <c r="BI889"/>
  <c r="BI628"/>
  <c r="BI476"/>
  <c r="BI486"/>
  <c r="BI744"/>
  <c r="BI510"/>
  <c r="BI415"/>
  <c r="BI471"/>
  <c r="BI810"/>
  <c r="BI730"/>
  <c r="BI207"/>
  <c r="BI626"/>
  <c r="BI710"/>
  <c r="BI489"/>
  <c r="BI763"/>
  <c r="BI137"/>
  <c r="BI931"/>
  <c r="BI469"/>
  <c r="BI401"/>
  <c r="BI501"/>
  <c r="BI414"/>
  <c r="BI1116"/>
  <c r="BI226"/>
  <c r="BI1053"/>
  <c r="BI1099"/>
  <c r="BI629"/>
  <c r="BI1240"/>
  <c r="BI330"/>
  <c r="BI928"/>
  <c r="BI1139"/>
  <c r="BI189"/>
  <c r="BI250"/>
  <c r="BI302"/>
  <c r="BI736"/>
  <c r="BI461"/>
  <c r="BI522"/>
  <c r="BI218"/>
  <c r="BI594"/>
  <c r="BI712"/>
  <c r="BI311"/>
  <c r="BI225"/>
  <c r="BI715"/>
  <c r="BI929"/>
  <c r="BI903"/>
  <c r="BI739"/>
  <c r="BI683"/>
  <c r="BI663"/>
  <c r="BI974"/>
  <c r="BI253"/>
  <c r="BI644"/>
  <c r="BI87"/>
  <c r="BI389"/>
  <c r="BI1254"/>
  <c r="BI684"/>
  <c r="BI867"/>
  <c r="BI806"/>
  <c r="BI338"/>
  <c r="BI183"/>
  <c r="BI248"/>
  <c r="BI309"/>
  <c r="BI666"/>
  <c r="BI526"/>
  <c r="BI1162"/>
  <c r="BI82"/>
  <c r="BI393"/>
  <c r="BI467"/>
  <c r="BI622"/>
  <c r="BI96"/>
  <c r="BI1104"/>
  <c r="BI1245"/>
  <c r="BI1241"/>
  <c r="BI214"/>
  <c r="BI747"/>
  <c r="BI905"/>
  <c r="BI498"/>
  <c r="BI1239"/>
  <c r="BI1068"/>
  <c r="BI552"/>
  <c r="BI920"/>
  <c r="BI984"/>
  <c r="BI180"/>
  <c r="BI745"/>
  <c r="BI1243"/>
  <c r="BI88"/>
  <c r="BI555"/>
  <c r="BI1244"/>
  <c r="BI1262"/>
  <c r="BI507"/>
  <c r="BI120"/>
  <c r="BI1265"/>
  <c r="BI764"/>
  <c r="BI735"/>
  <c r="BI722"/>
  <c r="BI162"/>
  <c r="BI458"/>
  <c r="BI438"/>
  <c r="BI611"/>
  <c r="BI447"/>
  <c r="BI103"/>
  <c r="BI571"/>
  <c r="BI568"/>
  <c r="BI175"/>
  <c r="BI286"/>
  <c r="BI925"/>
  <c r="BI1257"/>
  <c r="BI882"/>
  <c r="BI392"/>
  <c r="BI608"/>
  <c r="BI370"/>
  <c r="BI1159"/>
  <c r="BI422"/>
  <c r="BI150"/>
  <c r="BI529"/>
  <c r="BI372"/>
  <c r="BI851"/>
  <c r="BI459"/>
  <c r="BI598"/>
  <c r="BI408"/>
  <c r="BI1038"/>
  <c r="BI607"/>
  <c r="BI995"/>
  <c r="BI866"/>
  <c r="BI941"/>
  <c r="BI437"/>
  <c r="BI148"/>
  <c r="BI155"/>
  <c r="BI1264"/>
  <c r="BI691"/>
  <c r="BI1075"/>
  <c r="BI73"/>
  <c r="BI580"/>
  <c r="BI198"/>
  <c r="BI831"/>
  <c r="BI181"/>
  <c r="BI1074"/>
  <c r="BI91"/>
  <c r="BI599"/>
  <c r="BI862"/>
  <c r="BI216"/>
  <c r="BI220"/>
  <c r="BI343"/>
  <c r="BI592"/>
  <c r="BI841"/>
  <c r="BI167"/>
  <c r="BI861"/>
  <c r="BI825"/>
  <c r="BI251"/>
  <c r="BI840"/>
  <c r="BI530"/>
  <c r="BI342"/>
  <c r="BI832"/>
  <c r="BI239"/>
  <c r="BI293"/>
  <c r="BI278"/>
  <c r="BI858"/>
  <c r="BI138"/>
  <c r="BI1057"/>
  <c r="BI92"/>
  <c r="BI634"/>
  <c r="BI1235"/>
  <c r="BI319"/>
  <c r="BI859"/>
  <c r="BI907"/>
  <c r="BI208"/>
  <c r="BI99"/>
  <c r="BI201"/>
  <c r="BI820"/>
  <c r="BI574"/>
  <c r="BI149"/>
  <c r="BI845"/>
  <c r="BI952"/>
  <c r="BI243"/>
  <c r="BI872"/>
  <c r="BI547"/>
  <c r="BI662"/>
  <c r="BI455"/>
  <c r="BI241"/>
  <c r="BI864"/>
  <c r="BI570"/>
  <c r="BI609"/>
  <c r="BI606"/>
  <c r="BI259"/>
  <c r="BI836"/>
  <c r="BI211"/>
  <c r="BI288"/>
  <c r="BI117"/>
  <c r="BI1211"/>
  <c r="BI1148"/>
  <c r="BI160"/>
  <c r="BI1267"/>
  <c r="BI169"/>
  <c r="BI737"/>
  <c r="BI144"/>
  <c r="BI119"/>
  <c r="BI537"/>
  <c r="BI314"/>
  <c r="BI398"/>
  <c r="BI191"/>
  <c r="BI997"/>
  <c r="BI97"/>
  <c r="BI839"/>
  <c r="BI579"/>
  <c r="BI696"/>
  <c r="BI376"/>
  <c r="BI726"/>
  <c r="BI337"/>
  <c r="BI242"/>
  <c r="BI761"/>
  <c r="BI853"/>
  <c r="BI1248"/>
  <c r="BI140"/>
  <c r="BI267"/>
  <c r="BI128"/>
  <c r="BI1054"/>
  <c r="BI1020"/>
  <c r="BI1266"/>
  <c r="BI1083"/>
  <c r="BI847"/>
  <c r="BI631"/>
  <c r="BI1127"/>
  <c r="BI363"/>
  <c r="BI505"/>
  <c r="BI771"/>
  <c r="BI835"/>
  <c r="BI753"/>
  <c r="BI799"/>
  <c r="BI1246"/>
  <c r="BI1065"/>
  <c r="BI178"/>
  <c r="BI1180"/>
  <c r="BI990"/>
  <c r="BI78"/>
  <c r="BI366"/>
  <c r="BI621"/>
  <c r="BI1157"/>
  <c r="BI164"/>
  <c r="BI767"/>
  <c r="BI640"/>
  <c r="BI1195"/>
  <c r="BI743"/>
  <c r="BI793"/>
  <c r="BI795"/>
  <c r="BI108"/>
  <c r="BI235"/>
  <c r="BI1216"/>
  <c r="BI1030"/>
  <c r="BI755"/>
  <c r="BI68"/>
  <c r="BI1043"/>
  <c r="BI327"/>
  <c r="BI709"/>
  <c r="BI1172"/>
  <c r="BI187"/>
  <c r="BI936"/>
  <c r="BI1196"/>
  <c r="BI655"/>
  <c r="BI1006"/>
  <c r="BI1223"/>
  <c r="BI665"/>
  <c r="BI84"/>
  <c r="BI728"/>
  <c r="BI1224"/>
  <c r="BI781"/>
  <c r="BI196"/>
  <c r="BI1062"/>
  <c r="BI658"/>
  <c r="BI988"/>
  <c r="BI1201"/>
  <c r="BI365"/>
  <c r="BI256"/>
  <c r="BI480"/>
  <c r="BI676"/>
  <c r="BI677"/>
  <c r="BI234"/>
  <c r="BI1202"/>
  <c r="BI792"/>
  <c r="BI1036"/>
  <c r="BI517"/>
  <c r="BI1230"/>
  <c r="BI188"/>
  <c r="BI215"/>
  <c r="BI572"/>
  <c r="BI258"/>
  <c r="BI173"/>
  <c r="BI934"/>
  <c r="BI789"/>
  <c r="BI1126"/>
  <c r="BI827"/>
  <c r="BI894"/>
  <c r="BI824"/>
  <c r="BI602"/>
  <c r="BI884"/>
  <c r="BI558"/>
  <c r="BI1134"/>
  <c r="BI159"/>
  <c r="BI716"/>
  <c r="BI695"/>
  <c r="BI842"/>
  <c r="BI514"/>
  <c r="BI1184"/>
  <c r="BI502"/>
  <c r="BI322"/>
  <c r="BI733"/>
  <c r="BI328"/>
  <c r="BI581"/>
  <c r="BI174"/>
  <c r="BI1082"/>
  <c r="BI766"/>
  <c r="BI1194"/>
  <c r="BI263"/>
  <c r="BI1028"/>
  <c r="BI1238"/>
  <c r="BI918"/>
  <c r="BI121"/>
  <c r="BI652"/>
  <c r="BI1131"/>
  <c r="BI237"/>
  <c r="BI361"/>
  <c r="BI356"/>
  <c r="BI637"/>
  <c r="BI94"/>
  <c r="BI648"/>
  <c r="BI443"/>
  <c r="BI436"/>
  <c r="BI298"/>
  <c r="BI1117"/>
  <c r="BI472"/>
  <c r="BI961"/>
  <c r="BI1070"/>
  <c r="BI617"/>
  <c r="BI229"/>
  <c r="BI230"/>
  <c r="BI1100"/>
  <c r="BI1069"/>
  <c r="BI741"/>
  <c r="BI482"/>
  <c r="BI788"/>
  <c r="BI1227"/>
  <c r="BI474"/>
  <c r="BI1136"/>
  <c r="BI784"/>
  <c r="BI127"/>
  <c r="BI639"/>
  <c r="BI222"/>
  <c r="BI721"/>
  <c r="BI980"/>
  <c r="BI394"/>
  <c r="BI1124"/>
  <c r="BI350"/>
  <c r="BI1007"/>
  <c r="BI1144"/>
  <c r="BI713"/>
  <c r="BI856"/>
  <c r="BI67"/>
  <c r="BI1003"/>
  <c r="BI1151"/>
  <c r="BI1119"/>
  <c r="BI985"/>
  <c r="BI893"/>
  <c r="BI1176"/>
  <c r="BI935"/>
  <c r="BI499"/>
  <c r="BI1226"/>
  <c r="BI674"/>
  <c r="BI1005"/>
  <c r="BI551"/>
  <c r="BI774"/>
  <c r="BI427"/>
  <c r="BI657"/>
  <c r="BI412"/>
  <c r="BI355"/>
  <c r="BI797"/>
  <c r="BI947"/>
  <c r="BI656"/>
  <c r="BI359"/>
  <c r="BI783"/>
  <c r="BI782"/>
  <c r="BI704"/>
  <c r="BI1193"/>
  <c r="BI538"/>
  <c r="BI1138"/>
  <c r="BI1022"/>
  <c r="BI519"/>
  <c r="BI435"/>
  <c r="BI1168"/>
  <c r="BI341"/>
  <c r="BI1041"/>
  <c r="BI368"/>
  <c r="BI1115"/>
  <c r="BI1122"/>
  <c r="BI787"/>
  <c r="BI913"/>
  <c r="BI779"/>
  <c r="BI358"/>
  <c r="BI587"/>
  <c r="BI1031"/>
  <c r="BI780"/>
  <c r="BI1025"/>
  <c r="BI678"/>
  <c r="BI937"/>
  <c r="BI429"/>
  <c r="BI939"/>
  <c r="BI653"/>
  <c r="BI912"/>
  <c r="BI1214"/>
  <c r="BI1114"/>
  <c r="BI1079"/>
  <c r="BI914"/>
  <c r="BI1042"/>
  <c r="BI334"/>
  <c r="BI134"/>
  <c r="BI778"/>
  <c r="BI659"/>
  <c r="BI1222"/>
  <c r="BI922"/>
  <c r="BI627"/>
  <c r="BI500"/>
  <c r="BI484"/>
  <c r="BI1221"/>
  <c r="BI871"/>
  <c r="BI768"/>
  <c r="BI553"/>
  <c r="BI275"/>
  <c r="BI697"/>
  <c r="BI345"/>
  <c r="BI919"/>
  <c r="BI979"/>
  <c r="BI962"/>
  <c r="BI488"/>
  <c r="BI1081"/>
  <c r="BI565"/>
  <c r="BI511"/>
  <c r="BI324"/>
  <c r="BI732"/>
  <c r="BI1179"/>
  <c r="BI638"/>
  <c r="BI357"/>
  <c r="BI269"/>
  <c r="BI668"/>
  <c r="BI1002"/>
  <c r="BI310"/>
  <c r="BI590"/>
  <c r="BI714"/>
  <c r="BI967"/>
  <c r="BI485"/>
  <c r="BI681"/>
  <c r="BI497"/>
  <c r="BI353"/>
  <c r="BI982"/>
  <c r="BI1199"/>
  <c r="BI331"/>
  <c r="BI102"/>
  <c r="BI938"/>
  <c r="BI283"/>
  <c r="BI1001"/>
  <c r="BI957"/>
  <c r="BI649"/>
  <c r="BI508"/>
  <c r="BI943"/>
  <c r="BI264"/>
  <c r="BI1098"/>
  <c r="BI1011"/>
  <c r="BI1140"/>
  <c r="BI950"/>
  <c r="BI1092"/>
  <c r="BI306"/>
  <c r="BI1017"/>
  <c r="BI711"/>
  <c r="BI1061"/>
  <c r="BI955"/>
  <c r="BI703"/>
  <c r="BI373"/>
  <c r="BI1013"/>
  <c r="BI1016"/>
  <c r="BI924"/>
  <c r="BI527"/>
  <c r="BI1034"/>
  <c r="BI549"/>
  <c r="BI1096"/>
  <c r="BI109"/>
  <c r="BI675"/>
  <c r="BI975"/>
  <c r="BI944"/>
  <c r="BI369"/>
  <c r="BI949"/>
  <c r="BI752"/>
  <c r="BI899"/>
  <c r="BI1165"/>
  <c r="BI1073"/>
  <c r="BI75"/>
  <c r="BI1113"/>
  <c r="BI413"/>
  <c r="BI170"/>
  <c r="BI1118"/>
  <c r="BI1147"/>
  <c r="BI143"/>
  <c r="BI1027"/>
  <c r="BI494"/>
  <c r="BI1071"/>
  <c r="BI1021"/>
  <c r="BI441"/>
  <c r="BI875"/>
  <c r="BI724"/>
  <c r="BI1120"/>
  <c r="BI960"/>
  <c r="BI948"/>
  <c r="BI425"/>
  <c r="BI1269"/>
  <c r="BI616"/>
  <c r="BI407"/>
  <c r="BI1233"/>
  <c r="BI805"/>
  <c r="BI821"/>
  <c r="BI460"/>
  <c r="BI531"/>
  <c r="BI723"/>
  <c r="BI823"/>
  <c r="BI888"/>
  <c r="BI240"/>
  <c r="BI720"/>
  <c r="BI506"/>
  <c r="BI475"/>
  <c r="BI812"/>
  <c r="BI1137"/>
  <c r="BI231"/>
  <c r="BI194"/>
  <c r="BI554"/>
  <c r="BI881"/>
  <c r="BI304"/>
  <c r="BI917"/>
  <c r="BI830"/>
  <c r="BI478"/>
  <c r="BI1198"/>
  <c r="BI718"/>
  <c r="BI161"/>
  <c r="BI509"/>
  <c r="BI284"/>
  <c r="BI238"/>
  <c r="BI518"/>
  <c r="BI106"/>
  <c r="BI351"/>
  <c r="BI450"/>
  <c r="BI772"/>
  <c r="BI1050"/>
  <c r="BI809"/>
  <c r="BI940"/>
  <c r="BI141"/>
  <c r="BI300"/>
  <c r="BI192"/>
  <c r="BI636"/>
  <c r="BI1232"/>
  <c r="BI633"/>
  <c r="BI1033"/>
  <c r="BI932"/>
  <c r="BI983"/>
  <c r="BI1056"/>
  <c r="BI706"/>
  <c r="BI1078"/>
  <c r="BI800"/>
  <c r="BI329"/>
  <c r="BI294"/>
  <c r="BI291"/>
  <c r="BI833"/>
  <c r="BI707"/>
  <c r="BI397"/>
  <c r="BI210"/>
  <c r="BI973"/>
  <c r="BI349"/>
  <c r="BI942"/>
  <c r="BI1052"/>
  <c r="BI157"/>
  <c r="BI993"/>
  <c r="BI1029"/>
  <c r="BI738"/>
  <c r="BI378"/>
  <c r="BI605"/>
  <c r="BI573"/>
  <c r="BI190"/>
  <c r="BI900"/>
  <c r="BI523"/>
  <c r="BI233"/>
  <c r="BI156"/>
  <c r="BI432"/>
  <c r="BI1066"/>
  <c r="BI612"/>
  <c r="BI1197"/>
  <c r="BI204"/>
  <c r="BI682"/>
  <c r="BI754"/>
  <c r="BI533"/>
  <c r="BI303"/>
  <c r="BI193"/>
  <c r="BI1047"/>
  <c r="BI898"/>
  <c r="BI232"/>
  <c r="BI112"/>
  <c r="BI1121"/>
  <c r="BI83"/>
  <c r="BI197"/>
  <c r="BI1045"/>
  <c r="BI153"/>
  <c r="BI419"/>
  <c r="BI105"/>
  <c r="BI897"/>
  <c r="BI762"/>
  <c r="BI896"/>
  <c r="BI906"/>
  <c r="BI926"/>
  <c r="BI289"/>
  <c r="BI434"/>
  <c r="BI869"/>
  <c r="BI837"/>
  <c r="BI846"/>
  <c r="BI850"/>
  <c r="BI462"/>
  <c r="BI1253"/>
  <c r="BI200"/>
  <c r="BI642"/>
  <c r="BI176"/>
  <c r="BI386"/>
  <c r="BI168"/>
  <c r="BI420"/>
  <c r="BI388"/>
  <c r="BI863"/>
  <c r="BI701"/>
  <c r="BI615"/>
  <c r="BI953"/>
  <c r="BI145"/>
  <c r="BI377"/>
  <c r="BI375"/>
  <c r="BI1130"/>
  <c r="BI426"/>
  <c r="BI1210"/>
  <c r="BI524"/>
  <c r="BI129"/>
  <c r="BI340"/>
  <c r="BI163"/>
  <c r="BI244"/>
  <c r="BI601"/>
  <c r="BI382"/>
  <c r="BI456"/>
  <c r="BI887"/>
  <c r="BI133"/>
  <c r="BI219"/>
  <c r="BI860"/>
  <c r="BI880"/>
  <c r="BI381"/>
  <c r="BI1242"/>
  <c r="BI395"/>
  <c r="BI1250"/>
  <c r="BI804"/>
  <c r="BI261"/>
  <c r="BI130"/>
  <c r="BI439"/>
  <c r="BI177"/>
  <c r="BI562"/>
  <c r="BI586"/>
  <c r="BI385"/>
  <c r="BI452"/>
  <c r="BI417"/>
  <c r="BI465"/>
  <c r="BI1055"/>
  <c r="BI1249"/>
  <c r="BI534"/>
  <c r="BI700"/>
  <c r="BI559"/>
  <c r="BI185"/>
  <c r="BI998"/>
  <c r="BI290"/>
  <c r="BI954"/>
  <c r="BI205"/>
  <c r="BI272"/>
  <c r="BI878"/>
  <c r="BI132"/>
  <c r="BI855"/>
  <c r="BI543"/>
  <c r="BI93"/>
  <c r="BI315"/>
  <c r="BI838"/>
  <c r="BI116"/>
  <c r="BI829"/>
  <c r="BI195"/>
  <c r="BI371"/>
  <c r="BI118"/>
  <c r="BI454"/>
  <c r="BI1164"/>
  <c r="BI1263"/>
  <c r="BI756"/>
  <c r="BI206"/>
  <c r="BI292"/>
  <c r="BI556"/>
  <c r="BI1231"/>
  <c r="BI525"/>
  <c r="BI270"/>
  <c r="BI1072"/>
  <c r="BI209"/>
  <c r="BI603"/>
  <c r="BI834"/>
  <c r="BI746"/>
  <c r="BI384"/>
  <c r="BI424"/>
  <c r="BI154"/>
  <c r="BI347"/>
  <c r="BI477"/>
  <c r="BI868"/>
  <c r="BI1255"/>
  <c r="BI535"/>
  <c r="BI224"/>
  <c r="BI532"/>
  <c r="BI1161"/>
  <c r="BI1261"/>
  <c r="BI760"/>
  <c r="BI131"/>
  <c r="BI1103"/>
  <c r="BI876"/>
  <c r="BI317"/>
  <c r="BI213"/>
  <c r="BI411"/>
  <c r="BI1268"/>
  <c r="BI1258"/>
  <c r="BI72"/>
  <c r="BI318"/>
  <c r="BI421"/>
  <c r="BI1037"/>
  <c r="M1293" i="1"/>
  <c r="Y1293" s="1"/>
  <c r="M824"/>
  <c r="Y824" s="1"/>
  <c r="O1307"/>
  <c r="N1307"/>
  <c r="O1306"/>
  <c r="N1306"/>
  <c r="O1305"/>
  <c r="N1305"/>
  <c r="C13" i="13"/>
  <c r="C14"/>
  <c r="C12"/>
  <c r="Z160" i="1"/>
  <c r="Y160"/>
  <c r="C31" i="31"/>
  <c r="C26"/>
  <c r="C25"/>
  <c r="C24"/>
  <c r="C19"/>
  <c r="C18"/>
  <c r="C17"/>
  <c r="C83"/>
  <c r="C82"/>
  <c r="C81"/>
  <c r="C80"/>
  <c r="C79"/>
  <c r="C78"/>
  <c r="C77"/>
  <c r="C76"/>
  <c r="C75"/>
  <c r="C74"/>
  <c r="C73"/>
  <c r="C72"/>
  <c r="C71"/>
  <c r="C70"/>
  <c r="C69"/>
  <c r="C68"/>
  <c r="C65"/>
  <c r="C64"/>
  <c r="C61"/>
  <c r="C60"/>
  <c r="C59"/>
  <c r="C58"/>
  <c r="C57"/>
  <c r="C56"/>
  <c r="C55"/>
  <c r="C54"/>
  <c r="C53"/>
  <c r="C52"/>
  <c r="C51"/>
  <c r="C50"/>
  <c r="C49"/>
  <c r="C48"/>
  <c r="C47"/>
  <c r="C46"/>
  <c r="C45"/>
  <c r="C42"/>
  <c r="C41"/>
  <c r="C40"/>
  <c r="C39"/>
  <c r="C38"/>
  <c r="C37"/>
  <c r="C36"/>
  <c r="C35"/>
  <c r="C34"/>
  <c r="C30"/>
  <c r="C29"/>
  <c r="C23"/>
  <c r="C22"/>
  <c r="C16"/>
  <c r="C15"/>
  <c r="C12"/>
  <c r="C11"/>
  <c r="C10"/>
  <c r="C9"/>
  <c r="C8"/>
  <c r="AB84"/>
  <c r="AA84"/>
  <c r="V84"/>
  <c r="U84"/>
  <c r="R84"/>
  <c r="Q84"/>
  <c r="N84"/>
  <c r="M84"/>
  <c r="J84"/>
  <c r="I84"/>
  <c r="F84"/>
  <c r="E84"/>
  <c r="AC83"/>
  <c r="AE83" s="1"/>
  <c r="W83"/>
  <c r="S83"/>
  <c r="O83"/>
  <c r="K83"/>
  <c r="G83"/>
  <c r="Y83" s="1"/>
  <c r="AC82"/>
  <c r="W82"/>
  <c r="S82"/>
  <c r="AE82" s="1"/>
  <c r="O82"/>
  <c r="K82"/>
  <c r="Y82" s="1"/>
  <c r="G82"/>
  <c r="AC81"/>
  <c r="AE81" s="1"/>
  <c r="W81"/>
  <c r="S81"/>
  <c r="O81"/>
  <c r="K81"/>
  <c r="G81"/>
  <c r="Y81" s="1"/>
  <c r="AC80"/>
  <c r="W80"/>
  <c r="S80"/>
  <c r="AE80" s="1"/>
  <c r="O80"/>
  <c r="K80"/>
  <c r="Y80" s="1"/>
  <c r="G80"/>
  <c r="AC79"/>
  <c r="AE79" s="1"/>
  <c r="W79"/>
  <c r="S79"/>
  <c r="O79"/>
  <c r="K79"/>
  <c r="G79"/>
  <c r="Y79" s="1"/>
  <c r="AC78"/>
  <c r="W78"/>
  <c r="S78"/>
  <c r="AE78" s="1"/>
  <c r="O78"/>
  <c r="K78"/>
  <c r="Y78" s="1"/>
  <c r="G78"/>
  <c r="AC77"/>
  <c r="AE77" s="1"/>
  <c r="W77"/>
  <c r="S77"/>
  <c r="O77"/>
  <c r="K77"/>
  <c r="G77"/>
  <c r="Y77" s="1"/>
  <c r="AC76"/>
  <c r="W76"/>
  <c r="S76"/>
  <c r="AE76" s="1"/>
  <c r="O76"/>
  <c r="K76"/>
  <c r="Y76" s="1"/>
  <c r="G76"/>
  <c r="AC75"/>
  <c r="AE75" s="1"/>
  <c r="W75"/>
  <c r="S75"/>
  <c r="O75"/>
  <c r="K75"/>
  <c r="G75"/>
  <c r="Y75" s="1"/>
  <c r="AC74"/>
  <c r="W74"/>
  <c r="S74"/>
  <c r="AE74" s="1"/>
  <c r="O74"/>
  <c r="K74"/>
  <c r="Y74" s="1"/>
  <c r="G74"/>
  <c r="AC73"/>
  <c r="AE73" s="1"/>
  <c r="W73"/>
  <c r="S73"/>
  <c r="O73"/>
  <c r="K73"/>
  <c r="G73"/>
  <c r="Y73" s="1"/>
  <c r="AC72"/>
  <c r="W72"/>
  <c r="S72"/>
  <c r="AE72" s="1"/>
  <c r="O72"/>
  <c r="K72"/>
  <c r="Y72" s="1"/>
  <c r="G72"/>
  <c r="AC71"/>
  <c r="AE71" s="1"/>
  <c r="W71"/>
  <c r="S71"/>
  <c r="O71"/>
  <c r="K71"/>
  <c r="G71"/>
  <c r="Y71" s="1"/>
  <c r="AC70"/>
  <c r="W70"/>
  <c r="S70"/>
  <c r="AE70" s="1"/>
  <c r="O70"/>
  <c r="K70"/>
  <c r="Y70" s="1"/>
  <c r="G70"/>
  <c r="AC69"/>
  <c r="AE69" s="1"/>
  <c r="W69"/>
  <c r="S69"/>
  <c r="O69"/>
  <c r="K69"/>
  <c r="G69"/>
  <c r="Y69" s="1"/>
  <c r="AC68"/>
  <c r="W68"/>
  <c r="S68"/>
  <c r="AE68" s="1"/>
  <c r="O68"/>
  <c r="K68"/>
  <c r="Y68" s="1"/>
  <c r="G68"/>
  <c r="AB66"/>
  <c r="AA66"/>
  <c r="V66"/>
  <c r="U66"/>
  <c r="R66"/>
  <c r="Q66"/>
  <c r="N66"/>
  <c r="M66"/>
  <c r="J66"/>
  <c r="I66"/>
  <c r="F66"/>
  <c r="E66"/>
  <c r="AC65"/>
  <c r="AE65" s="1"/>
  <c r="W65"/>
  <c r="S65"/>
  <c r="O65"/>
  <c r="K65"/>
  <c r="G65"/>
  <c r="Y65" s="1"/>
  <c r="AC64"/>
  <c r="W64"/>
  <c r="S64"/>
  <c r="AE64" s="1"/>
  <c r="O64"/>
  <c r="K64"/>
  <c r="Y64" s="1"/>
  <c r="G64"/>
  <c r="AB62"/>
  <c r="AA62"/>
  <c r="V62"/>
  <c r="U62"/>
  <c r="R62"/>
  <c r="Q62"/>
  <c r="N62"/>
  <c r="M62"/>
  <c r="J62"/>
  <c r="I62"/>
  <c r="F62"/>
  <c r="E62"/>
  <c r="AC61"/>
  <c r="AE61" s="1"/>
  <c r="W61"/>
  <c r="S61"/>
  <c r="O61"/>
  <c r="K61"/>
  <c r="G61"/>
  <c r="Y61" s="1"/>
  <c r="AC60"/>
  <c r="W60"/>
  <c r="S60"/>
  <c r="AE60" s="1"/>
  <c r="O60"/>
  <c r="K60"/>
  <c r="Y60" s="1"/>
  <c r="G60"/>
  <c r="AC59"/>
  <c r="AE59" s="1"/>
  <c r="W59"/>
  <c r="S59"/>
  <c r="O59"/>
  <c r="K59"/>
  <c r="G59"/>
  <c r="Y59" s="1"/>
  <c r="AC58"/>
  <c r="W58"/>
  <c r="S58"/>
  <c r="AE58" s="1"/>
  <c r="O58"/>
  <c r="K58"/>
  <c r="Y58" s="1"/>
  <c r="G58"/>
  <c r="AC57"/>
  <c r="AE57" s="1"/>
  <c r="W57"/>
  <c r="S57"/>
  <c r="O57"/>
  <c r="K57"/>
  <c r="G57"/>
  <c r="Y57" s="1"/>
  <c r="AC56"/>
  <c r="W56"/>
  <c r="S56"/>
  <c r="AE56" s="1"/>
  <c r="O56"/>
  <c r="K56"/>
  <c r="Y56" s="1"/>
  <c r="G56"/>
  <c r="AC55"/>
  <c r="AE55" s="1"/>
  <c r="W55"/>
  <c r="S55"/>
  <c r="O55"/>
  <c r="K55"/>
  <c r="G55"/>
  <c r="Y55" s="1"/>
  <c r="AC54"/>
  <c r="W54"/>
  <c r="S54"/>
  <c r="AE54" s="1"/>
  <c r="O54"/>
  <c r="K54"/>
  <c r="Y54" s="1"/>
  <c r="G54"/>
  <c r="AC53"/>
  <c r="AE53" s="1"/>
  <c r="W53"/>
  <c r="S53"/>
  <c r="O53"/>
  <c r="K53"/>
  <c r="G53"/>
  <c r="Y53" s="1"/>
  <c r="AC52"/>
  <c r="W52"/>
  <c r="S52"/>
  <c r="AE52" s="1"/>
  <c r="O52"/>
  <c r="K52"/>
  <c r="Y52" s="1"/>
  <c r="G52"/>
  <c r="AC51"/>
  <c r="AE51" s="1"/>
  <c r="W51"/>
  <c r="S51"/>
  <c r="O51"/>
  <c r="K51"/>
  <c r="G51"/>
  <c r="Y51" s="1"/>
  <c r="AC50"/>
  <c r="W50"/>
  <c r="S50"/>
  <c r="AE50" s="1"/>
  <c r="O50"/>
  <c r="K50"/>
  <c r="Y50" s="1"/>
  <c r="G50"/>
  <c r="AC49"/>
  <c r="AE49" s="1"/>
  <c r="W49"/>
  <c r="S49"/>
  <c r="O49"/>
  <c r="K49"/>
  <c r="G49"/>
  <c r="Y49" s="1"/>
  <c r="AC48"/>
  <c r="W48"/>
  <c r="S48"/>
  <c r="AE48" s="1"/>
  <c r="O48"/>
  <c r="K48"/>
  <c r="Y48" s="1"/>
  <c r="G48"/>
  <c r="AC47"/>
  <c r="AE47" s="1"/>
  <c r="W47"/>
  <c r="S47"/>
  <c r="O47"/>
  <c r="K47"/>
  <c r="G47"/>
  <c r="Y47" s="1"/>
  <c r="AC46"/>
  <c r="W46"/>
  <c r="S46"/>
  <c r="AE46" s="1"/>
  <c r="O46"/>
  <c r="K46"/>
  <c r="Y46" s="1"/>
  <c r="G46"/>
  <c r="AC45"/>
  <c r="AE45" s="1"/>
  <c r="W45"/>
  <c r="S45"/>
  <c r="O45"/>
  <c r="K45"/>
  <c r="G45"/>
  <c r="Y45" s="1"/>
  <c r="AB43"/>
  <c r="AA43"/>
  <c r="V43"/>
  <c r="U43"/>
  <c r="R43"/>
  <c r="Q43"/>
  <c r="N43"/>
  <c r="M43"/>
  <c r="J43"/>
  <c r="I43"/>
  <c r="F43"/>
  <c r="E43"/>
  <c r="AC42"/>
  <c r="W42"/>
  <c r="S42"/>
  <c r="AE42" s="1"/>
  <c r="O42"/>
  <c r="K42"/>
  <c r="Y42" s="1"/>
  <c r="G42"/>
  <c r="AC41"/>
  <c r="AE41" s="1"/>
  <c r="W41"/>
  <c r="S41"/>
  <c r="O41"/>
  <c r="K41"/>
  <c r="G41"/>
  <c r="Y41" s="1"/>
  <c r="AC40"/>
  <c r="W40"/>
  <c r="S40"/>
  <c r="AE40" s="1"/>
  <c r="O40"/>
  <c r="K40"/>
  <c r="Y40" s="1"/>
  <c r="G40"/>
  <c r="AC39"/>
  <c r="AE39" s="1"/>
  <c r="W39"/>
  <c r="S39"/>
  <c r="O39"/>
  <c r="K39"/>
  <c r="G39"/>
  <c r="Y39" s="1"/>
  <c r="AC38"/>
  <c r="W38"/>
  <c r="S38"/>
  <c r="AE38" s="1"/>
  <c r="O38"/>
  <c r="K38"/>
  <c r="Y38" s="1"/>
  <c r="G38"/>
  <c r="AC37"/>
  <c r="AE37" s="1"/>
  <c r="W37"/>
  <c r="S37"/>
  <c r="O37"/>
  <c r="K37"/>
  <c r="G37"/>
  <c r="Y37" s="1"/>
  <c r="AC36"/>
  <c r="W36"/>
  <c r="S36"/>
  <c r="AE36" s="1"/>
  <c r="O36"/>
  <c r="K36"/>
  <c r="Y36" s="1"/>
  <c r="G36"/>
  <c r="AC35"/>
  <c r="AE35" s="1"/>
  <c r="W35"/>
  <c r="S35"/>
  <c r="O35"/>
  <c r="K35"/>
  <c r="G35"/>
  <c r="Y35" s="1"/>
  <c r="AC34"/>
  <c r="W34"/>
  <c r="S34"/>
  <c r="AE34" s="1"/>
  <c r="O34"/>
  <c r="K34"/>
  <c r="Y34" s="1"/>
  <c r="G34"/>
  <c r="AB32"/>
  <c r="AA32"/>
  <c r="V32"/>
  <c r="U32"/>
  <c r="R32"/>
  <c r="Q32"/>
  <c r="N32"/>
  <c r="M32"/>
  <c r="J32"/>
  <c r="I32"/>
  <c r="F32"/>
  <c r="E32"/>
  <c r="AC31"/>
  <c r="AE31" s="1"/>
  <c r="W31"/>
  <c r="S31"/>
  <c r="O31"/>
  <c r="K31"/>
  <c r="G31"/>
  <c r="Y31" s="1"/>
  <c r="AC30"/>
  <c r="W30"/>
  <c r="S30"/>
  <c r="AE30" s="1"/>
  <c r="O30"/>
  <c r="K30"/>
  <c r="Y30" s="1"/>
  <c r="G30"/>
  <c r="AC29"/>
  <c r="AE29" s="1"/>
  <c r="W29"/>
  <c r="S29"/>
  <c r="O29"/>
  <c r="K29"/>
  <c r="G29"/>
  <c r="Y29" s="1"/>
  <c r="AB27"/>
  <c r="AA27"/>
  <c r="V27"/>
  <c r="U27"/>
  <c r="R27"/>
  <c r="Q27"/>
  <c r="N27"/>
  <c r="M27"/>
  <c r="J27"/>
  <c r="I27"/>
  <c r="F27"/>
  <c r="E27"/>
  <c r="AC26"/>
  <c r="W26"/>
  <c r="S26"/>
  <c r="AE26" s="1"/>
  <c r="AG26" s="1"/>
  <c r="O26"/>
  <c r="K26"/>
  <c r="Y26" s="1"/>
  <c r="G26"/>
  <c r="AC25"/>
  <c r="AE25" s="1"/>
  <c r="AG25" s="1"/>
  <c r="W25"/>
  <c r="S25"/>
  <c r="O25"/>
  <c r="K25"/>
  <c r="G25"/>
  <c r="Y25" s="1"/>
  <c r="AC24"/>
  <c r="W24"/>
  <c r="S24"/>
  <c r="AE24" s="1"/>
  <c r="AG24" s="1"/>
  <c r="O24"/>
  <c r="K24"/>
  <c r="Y24" s="1"/>
  <c r="G24"/>
  <c r="AC23"/>
  <c r="AE23" s="1"/>
  <c r="AG23" s="1"/>
  <c r="W23"/>
  <c r="S23"/>
  <c r="O23"/>
  <c r="K23"/>
  <c r="G23"/>
  <c r="Y23" s="1"/>
  <c r="AC22"/>
  <c r="W22"/>
  <c r="S22"/>
  <c r="AE22" s="1"/>
  <c r="AG22" s="1"/>
  <c r="O22"/>
  <c r="K22"/>
  <c r="Y22" s="1"/>
  <c r="G22"/>
  <c r="AB20"/>
  <c r="AB86" s="1"/>
  <c r="AA20"/>
  <c r="V20"/>
  <c r="V86" s="1"/>
  <c r="U20"/>
  <c r="R20"/>
  <c r="R86" s="1"/>
  <c r="Q20"/>
  <c r="N20"/>
  <c r="N86" s="1"/>
  <c r="M20"/>
  <c r="J20"/>
  <c r="J86" s="1"/>
  <c r="I20"/>
  <c r="F20"/>
  <c r="F86" s="1"/>
  <c r="E20"/>
  <c r="AC19"/>
  <c r="AE19" s="1"/>
  <c r="AG19" s="1"/>
  <c r="W19"/>
  <c r="S19"/>
  <c r="O19"/>
  <c r="K19"/>
  <c r="G19"/>
  <c r="Y19" s="1"/>
  <c r="AC18"/>
  <c r="W18"/>
  <c r="S18"/>
  <c r="AE18" s="1"/>
  <c r="AG18" s="1"/>
  <c r="O18"/>
  <c r="K18"/>
  <c r="Y18" s="1"/>
  <c r="G18"/>
  <c r="AC17"/>
  <c r="AE17" s="1"/>
  <c r="AG17" s="1"/>
  <c r="W17"/>
  <c r="S17"/>
  <c r="O17"/>
  <c r="K17"/>
  <c r="G17"/>
  <c r="Y17" s="1"/>
  <c r="AC16"/>
  <c r="W16"/>
  <c r="S16"/>
  <c r="AE16" s="1"/>
  <c r="AG16" s="1"/>
  <c r="O16"/>
  <c r="K16"/>
  <c r="Y16" s="1"/>
  <c r="G16"/>
  <c r="AC15"/>
  <c r="AE15" s="1"/>
  <c r="AG15" s="1"/>
  <c r="W15"/>
  <c r="S15"/>
  <c r="O15"/>
  <c r="K15"/>
  <c r="G15"/>
  <c r="Y15" s="1"/>
  <c r="AB13"/>
  <c r="AA13"/>
  <c r="AA86" s="1"/>
  <c r="V13"/>
  <c r="U13"/>
  <c r="U86" s="1"/>
  <c r="R13"/>
  <c r="Q13"/>
  <c r="Q86" s="1"/>
  <c r="N13"/>
  <c r="M13"/>
  <c r="M86" s="1"/>
  <c r="J13"/>
  <c r="I13"/>
  <c r="I86" s="1"/>
  <c r="F13"/>
  <c r="E13"/>
  <c r="E86" s="1"/>
  <c r="AC12"/>
  <c r="W12"/>
  <c r="S12"/>
  <c r="AE12" s="1"/>
  <c r="AG12" s="1"/>
  <c r="O12"/>
  <c r="K12"/>
  <c r="Y12" s="1"/>
  <c r="G12"/>
  <c r="AC11"/>
  <c r="AE11" s="1"/>
  <c r="AG11" s="1"/>
  <c r="W11"/>
  <c r="S11"/>
  <c r="O11"/>
  <c r="K11"/>
  <c r="G11"/>
  <c r="Y11" s="1"/>
  <c r="AC10"/>
  <c r="W10"/>
  <c r="S10"/>
  <c r="AE10" s="1"/>
  <c r="AG10" s="1"/>
  <c r="O10"/>
  <c r="K10"/>
  <c r="Y10" s="1"/>
  <c r="G10"/>
  <c r="AC9"/>
  <c r="AE9" s="1"/>
  <c r="AG9" s="1"/>
  <c r="W9"/>
  <c r="S9"/>
  <c r="O9"/>
  <c r="K9"/>
  <c r="G9"/>
  <c r="Y9" s="1"/>
  <c r="AC8"/>
  <c r="W8"/>
  <c r="S8"/>
  <c r="AE8" s="1"/>
  <c r="AG8" s="1"/>
  <c r="O8"/>
  <c r="K8"/>
  <c r="Y8" s="1"/>
  <c r="G8"/>
  <c r="AG29" l="1"/>
  <c r="AG30"/>
  <c r="AG31"/>
  <c r="AG34"/>
  <c r="AG35"/>
  <c r="AG36"/>
  <c r="AG37"/>
  <c r="AG38"/>
  <c r="AG39"/>
  <c r="AG40"/>
  <c r="AG41"/>
  <c r="AG42"/>
  <c r="AG45"/>
  <c r="AG46"/>
  <c r="AG47"/>
  <c r="AG48"/>
  <c r="AG49"/>
  <c r="AG50"/>
  <c r="AG51"/>
  <c r="AG52"/>
  <c r="AG53"/>
  <c r="AG54"/>
  <c r="AG55"/>
  <c r="AG56"/>
  <c r="AG57"/>
  <c r="AG58"/>
  <c r="AG59"/>
  <c r="AG60"/>
  <c r="AG61"/>
  <c r="AG64"/>
  <c r="AG65"/>
  <c r="AG68"/>
  <c r="AG69"/>
  <c r="AG70"/>
  <c r="AG71"/>
  <c r="AG72"/>
  <c r="AG73"/>
  <c r="AG74"/>
  <c r="AG75"/>
  <c r="AG76"/>
  <c r="AG77"/>
  <c r="AG78"/>
  <c r="AG79"/>
  <c r="AG80"/>
  <c r="AG81"/>
  <c r="AG82"/>
  <c r="AG83"/>
  <c r="V364" i="8" l="1"/>
  <c r="W364"/>
  <c r="X364"/>
  <c r="Y364"/>
  <c r="Z364"/>
  <c r="AA364"/>
  <c r="AB364"/>
  <c r="AC364"/>
  <c r="AD364"/>
  <c r="AE364"/>
  <c r="AF364"/>
  <c r="AG364"/>
  <c r="AH364"/>
  <c r="V365"/>
  <c r="W365"/>
  <c r="X365"/>
  <c r="Y365"/>
  <c r="Z365"/>
  <c r="AA365"/>
  <c r="AB365"/>
  <c r="AC365"/>
  <c r="AD365"/>
  <c r="AE365"/>
  <c r="AF365"/>
  <c r="AG365"/>
  <c r="AH365"/>
  <c r="V366"/>
  <c r="W366"/>
  <c r="X366"/>
  <c r="Y366"/>
  <c r="Z366"/>
  <c r="AA366"/>
  <c r="AB366"/>
  <c r="AC366"/>
  <c r="AD366"/>
  <c r="AE366"/>
  <c r="AF366"/>
  <c r="AG366"/>
  <c r="AH366"/>
  <c r="U364"/>
  <c r="U365"/>
  <c r="U366"/>
  <c r="AV5" i="30"/>
  <c r="V248" i="8" s="1"/>
  <c r="AW5" i="30"/>
  <c r="W248" i="8" s="1"/>
  <c r="AX5" i="30"/>
  <c r="X248" i="8" s="1"/>
  <c r="AY5" i="30"/>
  <c r="Y248" i="8" s="1"/>
  <c r="AZ5" i="30"/>
  <c r="Z248" i="8" s="1"/>
  <c r="BA5" i="30"/>
  <c r="AA248" i="8" s="1"/>
  <c r="BB5" i="30"/>
  <c r="AB248" i="8" s="1"/>
  <c r="BC5" i="30"/>
  <c r="AC248" i="8" s="1"/>
  <c r="BD5" i="30"/>
  <c r="AD248" i="8" s="1"/>
  <c r="BE5" i="30"/>
  <c r="BF5"/>
  <c r="AF248" i="8" s="1"/>
  <c r="BG5" i="30"/>
  <c r="AG248" i="8" s="1"/>
  <c r="BH5" i="30"/>
  <c r="AH248" i="8" s="1"/>
  <c r="AV6" i="30"/>
  <c r="V249" i="8" s="1"/>
  <c r="AW6" i="30"/>
  <c r="W249" i="8" s="1"/>
  <c r="AX6" i="30"/>
  <c r="X249" i="8" s="1"/>
  <c r="AY6" i="30"/>
  <c r="Y249" i="8" s="1"/>
  <c r="AZ6" i="30"/>
  <c r="Z249" i="8" s="1"/>
  <c r="BA6" i="30"/>
  <c r="AA249" i="8" s="1"/>
  <c r="BB6" i="30"/>
  <c r="AB249" i="8" s="1"/>
  <c r="BC6" i="30"/>
  <c r="AC249" i="8" s="1"/>
  <c r="BD6" i="30"/>
  <c r="BE6"/>
  <c r="AE249" i="8" s="1"/>
  <c r="BF6" i="30"/>
  <c r="AF249" i="8" s="1"/>
  <c r="BG6" i="30"/>
  <c r="AG249" i="8" s="1"/>
  <c r="BH6" i="30"/>
  <c r="AH249" i="8" s="1"/>
  <c r="AV10" i="30"/>
  <c r="V253" i="8" s="1"/>
  <c r="AW10" i="30"/>
  <c r="W253" i="8" s="1"/>
  <c r="AX10" i="30"/>
  <c r="X253" i="8" s="1"/>
  <c r="AY10" i="30"/>
  <c r="Y253" i="8" s="1"/>
  <c r="AZ10" i="30"/>
  <c r="Z253" i="8" s="1"/>
  <c r="BA10" i="30"/>
  <c r="AA253" i="8" s="1"/>
  <c r="BB10" i="30"/>
  <c r="AB253" i="8" s="1"/>
  <c r="BC10" i="30"/>
  <c r="AC253" i="8" s="1"/>
  <c r="BD10" i="30"/>
  <c r="AD253" i="8" s="1"/>
  <c r="BE10" i="30"/>
  <c r="AE253" i="8" s="1"/>
  <c r="BF10" i="30"/>
  <c r="AF253" i="8" s="1"/>
  <c r="BG10" i="30"/>
  <c r="AG253" i="8" s="1"/>
  <c r="BH10" i="30"/>
  <c r="AH253" i="8" s="1"/>
  <c r="AV12" i="30"/>
  <c r="V255" i="8" s="1"/>
  <c r="AW12" i="30"/>
  <c r="W255" i="8" s="1"/>
  <c r="AX12" i="30"/>
  <c r="X255" i="8" s="1"/>
  <c r="AY12" i="30"/>
  <c r="Y255" i="8" s="1"/>
  <c r="AZ12" i="30"/>
  <c r="Z255" i="8" s="1"/>
  <c r="BA12" i="30"/>
  <c r="AA255" i="8" s="1"/>
  <c r="BB12" i="30"/>
  <c r="AB255" i="8" s="1"/>
  <c r="BC12" i="30"/>
  <c r="AC255" i="8" s="1"/>
  <c r="BD12" i="30"/>
  <c r="AD255" i="8" s="1"/>
  <c r="BE12" i="30"/>
  <c r="AE255" i="8" s="1"/>
  <c r="BF12" i="30"/>
  <c r="BG12"/>
  <c r="AG255" i="8" s="1"/>
  <c r="BH12" i="30"/>
  <c r="AH255" i="8" s="1"/>
  <c r="AV13" i="30"/>
  <c r="V256" i="8" s="1"/>
  <c r="AW13" i="30"/>
  <c r="AX13"/>
  <c r="X256" i="8" s="1"/>
  <c r="AY13" i="30"/>
  <c r="Y256" i="8" s="1"/>
  <c r="AZ13" i="30"/>
  <c r="Z256" i="8" s="1"/>
  <c r="BA13" i="30"/>
  <c r="AA256" i="8" s="1"/>
  <c r="BB13" i="30"/>
  <c r="AB256" i="8" s="1"/>
  <c r="BC13" i="30"/>
  <c r="AC256" i="8" s="1"/>
  <c r="BD13" i="30"/>
  <c r="AD256" i="8" s="1"/>
  <c r="BE13" i="30"/>
  <c r="AE256" i="8" s="1"/>
  <c r="BF13" i="30"/>
  <c r="AF256" i="8" s="1"/>
  <c r="BG13" i="30"/>
  <c r="AG256" i="8" s="1"/>
  <c r="BH13" i="30"/>
  <c r="AH256" i="8" s="1"/>
  <c r="AV16" i="30"/>
  <c r="V259" i="8" s="1"/>
  <c r="AW16" i="30"/>
  <c r="W259" i="8" s="1"/>
  <c r="AX16" i="30"/>
  <c r="X259" i="8" s="1"/>
  <c r="AY16" i="30"/>
  <c r="Y259" i="8" s="1"/>
  <c r="AZ16" i="30"/>
  <c r="Z259" i="8" s="1"/>
  <c r="BA16" i="30"/>
  <c r="AA259" i="8" s="1"/>
  <c r="BB16" i="30"/>
  <c r="AB259" i="8" s="1"/>
  <c r="BC16" i="30"/>
  <c r="AC259" i="8" s="1"/>
  <c r="BD16" i="30"/>
  <c r="AD259" i="8" s="1"/>
  <c r="BE16" i="30"/>
  <c r="AE259" i="8" s="1"/>
  <c r="BF16" i="30"/>
  <c r="AF259" i="8" s="1"/>
  <c r="BG16" i="30"/>
  <c r="AG259" i="8" s="1"/>
  <c r="BH16" i="30"/>
  <c r="AH259" i="8" s="1"/>
  <c r="AV20" i="30"/>
  <c r="V263" i="8" s="1"/>
  <c r="AW20" i="30"/>
  <c r="W263" i="8" s="1"/>
  <c r="AX20" i="30"/>
  <c r="X263" i="8" s="1"/>
  <c r="AY20" i="30"/>
  <c r="Y263" i="8" s="1"/>
  <c r="AZ20" i="30"/>
  <c r="Z263" i="8" s="1"/>
  <c r="BA20" i="30"/>
  <c r="AA263" i="8" s="1"/>
  <c r="BB20" i="30"/>
  <c r="AB263" i="8" s="1"/>
  <c r="BC20" i="30"/>
  <c r="AC263" i="8" s="1"/>
  <c r="BD20" i="30"/>
  <c r="AD263" i="8" s="1"/>
  <c r="BE20" i="30"/>
  <c r="AE263" i="8" s="1"/>
  <c r="BF20" i="30"/>
  <c r="AF263" i="8" s="1"/>
  <c r="BG20" i="30"/>
  <c r="AG263" i="8" s="1"/>
  <c r="BH20" i="30"/>
  <c r="AH263" i="8" s="1"/>
  <c r="AV21" i="30"/>
  <c r="V264" i="8" s="1"/>
  <c r="AW21" i="30"/>
  <c r="W264" i="8" s="1"/>
  <c r="AX21" i="30"/>
  <c r="X264" i="8" s="1"/>
  <c r="AY21" i="30"/>
  <c r="Y264" i="8" s="1"/>
  <c r="AZ21" i="30"/>
  <c r="Z264" i="8" s="1"/>
  <c r="BA21" i="30"/>
  <c r="AA264" i="8" s="1"/>
  <c r="BB21" i="30"/>
  <c r="AB264" i="8" s="1"/>
  <c r="BC21" i="30"/>
  <c r="AC264" i="8" s="1"/>
  <c r="BD21" i="30"/>
  <c r="AD264" i="8" s="1"/>
  <c r="BE21" i="30"/>
  <c r="AE264" i="8" s="1"/>
  <c r="BF21" i="30"/>
  <c r="AF264" i="8" s="1"/>
  <c r="BG21" i="30"/>
  <c r="AG264" i="8" s="1"/>
  <c r="BH21" i="30"/>
  <c r="AH264" i="8" s="1"/>
  <c r="AV29" i="30"/>
  <c r="V272" i="8" s="1"/>
  <c r="AW29" i="30"/>
  <c r="W272" i="8" s="1"/>
  <c r="AX29" i="30"/>
  <c r="X272" i="8" s="1"/>
  <c r="AY29" i="30"/>
  <c r="Y272" i="8" s="1"/>
  <c r="AZ29" i="30"/>
  <c r="Z272" i="8" s="1"/>
  <c r="BA29" i="30"/>
  <c r="AA272" i="8" s="1"/>
  <c r="BB29" i="30"/>
  <c r="AB272" i="8" s="1"/>
  <c r="BC29" i="30"/>
  <c r="AC272" i="8" s="1"/>
  <c r="BD29" i="30"/>
  <c r="AD272" i="8" s="1"/>
  <c r="BE29" i="30"/>
  <c r="AE272" i="8" s="1"/>
  <c r="BF29" i="30"/>
  <c r="AF272" i="8" s="1"/>
  <c r="BG29" i="30"/>
  <c r="AG272" i="8" s="1"/>
  <c r="BH29" i="30"/>
  <c r="AH272" i="8" s="1"/>
  <c r="AV36" i="30"/>
  <c r="V279" i="8" s="1"/>
  <c r="AW36" i="30"/>
  <c r="W279" i="8" s="1"/>
  <c r="AX36" i="30"/>
  <c r="X279" i="8" s="1"/>
  <c r="AY36" i="30"/>
  <c r="Y279" i="8" s="1"/>
  <c r="AZ36" i="30"/>
  <c r="Z279" i="8" s="1"/>
  <c r="BA36" i="30"/>
  <c r="AA279" i="8" s="1"/>
  <c r="BB36" i="30"/>
  <c r="AB279" i="8" s="1"/>
  <c r="BC36" i="30"/>
  <c r="AC279" i="8" s="1"/>
  <c r="BD36" i="30"/>
  <c r="AD279" i="8" s="1"/>
  <c r="BE36" i="30"/>
  <c r="AE279" i="8" s="1"/>
  <c r="BF36" i="30"/>
  <c r="AF279" i="8" s="1"/>
  <c r="BG36" i="30"/>
  <c r="AG279" i="8" s="1"/>
  <c r="BH36" i="30"/>
  <c r="AH279" i="8" s="1"/>
  <c r="AV37" i="30"/>
  <c r="V280" i="8" s="1"/>
  <c r="AW37" i="30"/>
  <c r="W280" i="8" s="1"/>
  <c r="AX37" i="30"/>
  <c r="X280" i="8" s="1"/>
  <c r="AY37" i="30"/>
  <c r="Y280" i="8" s="1"/>
  <c r="AZ37" i="30"/>
  <c r="Z280" i="8" s="1"/>
  <c r="BA37" i="30"/>
  <c r="AA280" i="8" s="1"/>
  <c r="BB37" i="30"/>
  <c r="AB280" i="8" s="1"/>
  <c r="BC37" i="30"/>
  <c r="AC280" i="8" s="1"/>
  <c r="BD37" i="30"/>
  <c r="AD280" i="8" s="1"/>
  <c r="BE37" i="30"/>
  <c r="AE280" i="8" s="1"/>
  <c r="BF37" i="30"/>
  <c r="AF280" i="8" s="1"/>
  <c r="BG37" i="30"/>
  <c r="AG280" i="8" s="1"/>
  <c r="BH37" i="30"/>
  <c r="AH280" i="8" s="1"/>
  <c r="AV38" i="30"/>
  <c r="V281" i="8" s="1"/>
  <c r="AW38" i="30"/>
  <c r="W281" i="8" s="1"/>
  <c r="AX38" i="30"/>
  <c r="X281" i="8" s="1"/>
  <c r="AY38" i="30"/>
  <c r="Y281" i="8" s="1"/>
  <c r="AZ38" i="30"/>
  <c r="Z281" i="8" s="1"/>
  <c r="BA38" i="30"/>
  <c r="AA281" i="8" s="1"/>
  <c r="BB38" i="30"/>
  <c r="AB281" i="8" s="1"/>
  <c r="BC38" i="30"/>
  <c r="AC281" i="8" s="1"/>
  <c r="BD38" i="30"/>
  <c r="AD281" i="8" s="1"/>
  <c r="BE38" i="30"/>
  <c r="AE281" i="8" s="1"/>
  <c r="BF38" i="30"/>
  <c r="AF281" i="8" s="1"/>
  <c r="BG38" i="30"/>
  <c r="AG281" i="8" s="1"/>
  <c r="BH38" i="30"/>
  <c r="AH281" i="8" s="1"/>
  <c r="AV41" i="30"/>
  <c r="V284" i="8" s="1"/>
  <c r="AW41" i="30"/>
  <c r="W284" i="8" s="1"/>
  <c r="AX41" i="30"/>
  <c r="X284" i="8" s="1"/>
  <c r="AY41" i="30"/>
  <c r="Y284" i="8" s="1"/>
  <c r="AZ41" i="30"/>
  <c r="Z284" i="8" s="1"/>
  <c r="BA41" i="30"/>
  <c r="AA284" i="8" s="1"/>
  <c r="BB41" i="30"/>
  <c r="AB284" i="8" s="1"/>
  <c r="BC41" i="30"/>
  <c r="AC284" i="8" s="1"/>
  <c r="BD41" i="30"/>
  <c r="AD284" i="8" s="1"/>
  <c r="BE41" i="30"/>
  <c r="AE284" i="8" s="1"/>
  <c r="BF41" i="30"/>
  <c r="AF284" i="8" s="1"/>
  <c r="BG41" i="30"/>
  <c r="AG284" i="8" s="1"/>
  <c r="BH41" i="30"/>
  <c r="AH284" i="8" s="1"/>
  <c r="AV42" i="30"/>
  <c r="V285" i="8" s="1"/>
  <c r="AW42" i="30"/>
  <c r="W285" i="8" s="1"/>
  <c r="AX42" i="30"/>
  <c r="X285" i="8" s="1"/>
  <c r="AY42" i="30"/>
  <c r="Y285" i="8" s="1"/>
  <c r="AZ42" i="30"/>
  <c r="BA42"/>
  <c r="AA285" i="8" s="1"/>
  <c r="BB42" i="30"/>
  <c r="AB285" i="8" s="1"/>
  <c r="BC42" i="30"/>
  <c r="AC285" i="8" s="1"/>
  <c r="BD42" i="30"/>
  <c r="AD285" i="8" s="1"/>
  <c r="BE42" i="30"/>
  <c r="AE285" i="8" s="1"/>
  <c r="BF42" i="30"/>
  <c r="AF285" i="8" s="1"/>
  <c r="BG42" i="30"/>
  <c r="AG285" i="8" s="1"/>
  <c r="BH42" i="30"/>
  <c r="AH285" i="8" s="1"/>
  <c r="AV43" i="30"/>
  <c r="V286" i="8" s="1"/>
  <c r="AW43" i="30"/>
  <c r="W286" i="8" s="1"/>
  <c r="AX43" i="30"/>
  <c r="X286" i="8" s="1"/>
  <c r="AY43" i="30"/>
  <c r="Y286" i="8" s="1"/>
  <c r="AZ43" i="30"/>
  <c r="Z286" i="8" s="1"/>
  <c r="BA43" i="30"/>
  <c r="AA286" i="8" s="1"/>
  <c r="BB43" i="30"/>
  <c r="AB286" i="8" s="1"/>
  <c r="BC43" i="30"/>
  <c r="BD43"/>
  <c r="AD286" i="8" s="1"/>
  <c r="BE43" i="30"/>
  <c r="AE286" i="8" s="1"/>
  <c r="BF43" i="30"/>
  <c r="AF286" i="8" s="1"/>
  <c r="BG43" i="30"/>
  <c r="AG286" i="8" s="1"/>
  <c r="BH43" i="30"/>
  <c r="AH286" i="8" s="1"/>
  <c r="AV44" i="30"/>
  <c r="V287" i="8" s="1"/>
  <c r="AW44" i="30"/>
  <c r="W287" i="8" s="1"/>
  <c r="AX44" i="30"/>
  <c r="X287" i="8" s="1"/>
  <c r="AY44" i="30"/>
  <c r="Y287" i="8" s="1"/>
  <c r="AZ44" i="30"/>
  <c r="Z287" i="8" s="1"/>
  <c r="BA44" i="30"/>
  <c r="AA287" i="8" s="1"/>
  <c r="BB44" i="30"/>
  <c r="BC44"/>
  <c r="AC287" i="8" s="1"/>
  <c r="BD44" i="30"/>
  <c r="AD287" i="8" s="1"/>
  <c r="BE44" i="30"/>
  <c r="AE287" i="8" s="1"/>
  <c r="BF44" i="30"/>
  <c r="BG44"/>
  <c r="AG287" i="8" s="1"/>
  <c r="BH44" i="30"/>
  <c r="AH287" i="8" s="1"/>
  <c r="AV46" i="30"/>
  <c r="V289" i="8" s="1"/>
  <c r="AW46" i="30"/>
  <c r="W289" i="8" s="1"/>
  <c r="AX46" i="30"/>
  <c r="X289" i="8" s="1"/>
  <c r="AY46" i="30"/>
  <c r="Y289" i="8" s="1"/>
  <c r="AZ46" i="30"/>
  <c r="Z289" i="8" s="1"/>
  <c r="BA46" i="30"/>
  <c r="AA289" i="8" s="1"/>
  <c r="BB46" i="30"/>
  <c r="AB289" i="8" s="1"/>
  <c r="BC46" i="30"/>
  <c r="AC289" i="8" s="1"/>
  <c r="BD46" i="30"/>
  <c r="AD289" i="8" s="1"/>
  <c r="BE46" i="30"/>
  <c r="AE289" i="8" s="1"/>
  <c r="BF46" i="30"/>
  <c r="AF289" i="8" s="1"/>
  <c r="BG46" i="30"/>
  <c r="AG289" i="8" s="1"/>
  <c r="BH46" i="30"/>
  <c r="AH289" i="8" s="1"/>
  <c r="AV47" i="30"/>
  <c r="V290" i="8" s="1"/>
  <c r="AW47" i="30"/>
  <c r="W290" i="8" s="1"/>
  <c r="AX47" i="30"/>
  <c r="X290" i="8" s="1"/>
  <c r="AY47" i="30"/>
  <c r="Y290" i="8" s="1"/>
  <c r="AZ47" i="30"/>
  <c r="Z290" i="8" s="1"/>
  <c r="BA47" i="30"/>
  <c r="AA290" i="8" s="1"/>
  <c r="BB47" i="30"/>
  <c r="AB290" i="8" s="1"/>
  <c r="BC47" i="30"/>
  <c r="AC290" i="8" s="1"/>
  <c r="BD47" i="30"/>
  <c r="AD290" i="8" s="1"/>
  <c r="BE47" i="30"/>
  <c r="AE290" i="8" s="1"/>
  <c r="BF47" i="30"/>
  <c r="AF290" i="8" s="1"/>
  <c r="BG47" i="30"/>
  <c r="AG290" i="8" s="1"/>
  <c r="BH47" i="30"/>
  <c r="AH290" i="8" s="1"/>
  <c r="AV48" i="30"/>
  <c r="V291" i="8" s="1"/>
  <c r="AW48" i="30"/>
  <c r="W291" i="8" s="1"/>
  <c r="AX48" i="30"/>
  <c r="X291" i="8" s="1"/>
  <c r="AY48" i="30"/>
  <c r="Y291" i="8" s="1"/>
  <c r="AZ48" i="30"/>
  <c r="Z291" i="8" s="1"/>
  <c r="BA48" i="30"/>
  <c r="AA291" i="8" s="1"/>
  <c r="BB48" i="30"/>
  <c r="AB291" i="8" s="1"/>
  <c r="BC48" i="30"/>
  <c r="AC291" i="8" s="1"/>
  <c r="BD48" i="30"/>
  <c r="AD291" i="8" s="1"/>
  <c r="BE48" i="30"/>
  <c r="AE291" i="8" s="1"/>
  <c r="BF48" i="30"/>
  <c r="AF291" i="8" s="1"/>
  <c r="BG48" i="30"/>
  <c r="AG291" i="8" s="1"/>
  <c r="BH48" i="30"/>
  <c r="AH291" i="8" s="1"/>
  <c r="AV49" i="30"/>
  <c r="V292" i="8" s="1"/>
  <c r="AW49" i="30"/>
  <c r="W292" i="8" s="1"/>
  <c r="AX49" i="30"/>
  <c r="X292" i="8" s="1"/>
  <c r="AY49" i="30"/>
  <c r="Y292" i="8" s="1"/>
  <c r="AZ49" i="30"/>
  <c r="Z292" i="8" s="1"/>
  <c r="BA49" i="30"/>
  <c r="AA292" i="8" s="1"/>
  <c r="BB49" i="30"/>
  <c r="AB292" i="8" s="1"/>
  <c r="BC49" i="30"/>
  <c r="AC292" i="8" s="1"/>
  <c r="BD49" i="30"/>
  <c r="AD292" i="8" s="1"/>
  <c r="BE49" i="30"/>
  <c r="AE292" i="8" s="1"/>
  <c r="BF49" i="30"/>
  <c r="AF292" i="8" s="1"/>
  <c r="BG49" i="30"/>
  <c r="AG292" i="8" s="1"/>
  <c r="BH49" i="30"/>
  <c r="AH292" i="8" s="1"/>
  <c r="AV50" i="30"/>
  <c r="V293" i="8" s="1"/>
  <c r="AW50" i="30"/>
  <c r="W293" i="8" s="1"/>
  <c r="AX50" i="30"/>
  <c r="X293" i="8" s="1"/>
  <c r="AY50" i="30"/>
  <c r="Y293" i="8" s="1"/>
  <c r="AZ50" i="30"/>
  <c r="Z293" i="8" s="1"/>
  <c r="BA50" i="30"/>
  <c r="AA293" i="8" s="1"/>
  <c r="BB50" i="30"/>
  <c r="AB293" i="8" s="1"/>
  <c r="BC50" i="30"/>
  <c r="AC293" i="8" s="1"/>
  <c r="BD50" i="30"/>
  <c r="AD293" i="8" s="1"/>
  <c r="BE50" i="30"/>
  <c r="AE293" i="8" s="1"/>
  <c r="BF50" i="30"/>
  <c r="AF293" i="8" s="1"/>
  <c r="BG50" i="30"/>
  <c r="AG293" i="8" s="1"/>
  <c r="BH50" i="30"/>
  <c r="AH293" i="8" s="1"/>
  <c r="AV52" i="30"/>
  <c r="V295" i="8" s="1"/>
  <c r="AW52" i="30"/>
  <c r="W295" i="8" s="1"/>
  <c r="AX52" i="30"/>
  <c r="X295" i="8" s="1"/>
  <c r="AY52" i="30"/>
  <c r="Y295" i="8" s="1"/>
  <c r="AZ52" i="30"/>
  <c r="Z295" i="8" s="1"/>
  <c r="BA52" i="30"/>
  <c r="AA295" i="8" s="1"/>
  <c r="BB52" i="30"/>
  <c r="AB295" i="8" s="1"/>
  <c r="BC52" i="30"/>
  <c r="AC295" i="8" s="1"/>
  <c r="BD52" i="30"/>
  <c r="AD295" i="8" s="1"/>
  <c r="BE52" i="30"/>
  <c r="AE295" i="8" s="1"/>
  <c r="BF52" i="30"/>
  <c r="AF295" i="8" s="1"/>
  <c r="BG52" i="30"/>
  <c r="AG295" i="8" s="1"/>
  <c r="BH52" i="30"/>
  <c r="AH295" i="8" s="1"/>
  <c r="AV53" i="30"/>
  <c r="V296" i="8" s="1"/>
  <c r="AW53" i="30"/>
  <c r="W296" i="8" s="1"/>
  <c r="AX53" i="30"/>
  <c r="X296" i="8" s="1"/>
  <c r="AY53" i="30"/>
  <c r="Y296" i="8" s="1"/>
  <c r="AZ53" i="30"/>
  <c r="Z296" i="8" s="1"/>
  <c r="BA53" i="30"/>
  <c r="AA296" i="8" s="1"/>
  <c r="BB53" i="30"/>
  <c r="AB296" i="8" s="1"/>
  <c r="BC53" i="30"/>
  <c r="AC296" i="8" s="1"/>
  <c r="BD53" i="30"/>
  <c r="AD296" i="8" s="1"/>
  <c r="BE53" i="30"/>
  <c r="AE296" i="8" s="1"/>
  <c r="BF53" i="30"/>
  <c r="AF296" i="8" s="1"/>
  <c r="BG53" i="30"/>
  <c r="AG296" i="8" s="1"/>
  <c r="BH53" i="30"/>
  <c r="AH296" i="8" s="1"/>
  <c r="AV55" i="30"/>
  <c r="V298" i="8" s="1"/>
  <c r="AW55" i="30"/>
  <c r="W298" i="8" s="1"/>
  <c r="AX55" i="30"/>
  <c r="X298" i="8" s="1"/>
  <c r="AY55" i="30"/>
  <c r="Y298" i="8" s="1"/>
  <c r="AZ55" i="30"/>
  <c r="Z298" i="8" s="1"/>
  <c r="BA55" i="30"/>
  <c r="AA298" i="8" s="1"/>
  <c r="BB55" i="30"/>
  <c r="AB298" i="8" s="1"/>
  <c r="BC55" i="30"/>
  <c r="AC298" i="8" s="1"/>
  <c r="BD55" i="30"/>
  <c r="AD298" i="8" s="1"/>
  <c r="BE55" i="30"/>
  <c r="AE298" i="8" s="1"/>
  <c r="BF55" i="30"/>
  <c r="AF298" i="8" s="1"/>
  <c r="BG55" i="30"/>
  <c r="AG298" i="8" s="1"/>
  <c r="BH55" i="30"/>
  <c r="AH298" i="8" s="1"/>
  <c r="AV56" i="30"/>
  <c r="V299" i="8" s="1"/>
  <c r="AW56" i="30"/>
  <c r="W299" i="8" s="1"/>
  <c r="AX56" i="30"/>
  <c r="X299" i="8" s="1"/>
  <c r="AY56" i="30"/>
  <c r="Y299" i="8" s="1"/>
  <c r="AZ56" i="30"/>
  <c r="Z299" i="8" s="1"/>
  <c r="BA56" i="30"/>
  <c r="AA299" i="8" s="1"/>
  <c r="BB56" i="30"/>
  <c r="AB299" i="8" s="1"/>
  <c r="BC56" i="30"/>
  <c r="AC299" i="8" s="1"/>
  <c r="BD56" i="30"/>
  <c r="AD299" i="8" s="1"/>
  <c r="BE56" i="30"/>
  <c r="AE299" i="8" s="1"/>
  <c r="BF56" i="30"/>
  <c r="AF299" i="8" s="1"/>
  <c r="BG56" i="30"/>
  <c r="AG299" i="8" s="1"/>
  <c r="BH56" i="30"/>
  <c r="AH299" i="8" s="1"/>
  <c r="AV57" i="30"/>
  <c r="V300" i="8" s="1"/>
  <c r="AW57" i="30"/>
  <c r="W300" i="8" s="1"/>
  <c r="AX57" i="30"/>
  <c r="X300" i="8" s="1"/>
  <c r="AY57" i="30"/>
  <c r="Y300" i="8" s="1"/>
  <c r="AZ57" i="30"/>
  <c r="Z300" i="8" s="1"/>
  <c r="BA57" i="30"/>
  <c r="AA300" i="8" s="1"/>
  <c r="BB57" i="30"/>
  <c r="AB300" i="8" s="1"/>
  <c r="BC57" i="30"/>
  <c r="AC300" i="8" s="1"/>
  <c r="BD57" i="30"/>
  <c r="AD300" i="8" s="1"/>
  <c r="BE57" i="30"/>
  <c r="AE300" i="8" s="1"/>
  <c r="BF57" i="30"/>
  <c r="AF300" i="8" s="1"/>
  <c r="BG57" i="30"/>
  <c r="AG300" i="8" s="1"/>
  <c r="BH57" i="30"/>
  <c r="AH300" i="8" s="1"/>
  <c r="AV58" i="30"/>
  <c r="V301" i="8" s="1"/>
  <c r="AW58" i="30"/>
  <c r="W301" i="8" s="1"/>
  <c r="AX58" i="30"/>
  <c r="X301" i="8" s="1"/>
  <c r="AY58" i="30"/>
  <c r="Y301" i="8" s="1"/>
  <c r="AZ58" i="30"/>
  <c r="Z301" i="8" s="1"/>
  <c r="BA58" i="30"/>
  <c r="AA301" i="8" s="1"/>
  <c r="BB58" i="30"/>
  <c r="AB301" i="8" s="1"/>
  <c r="BC58" i="30"/>
  <c r="AC301" i="8" s="1"/>
  <c r="BD58" i="30"/>
  <c r="AD301" i="8" s="1"/>
  <c r="BE58" i="30"/>
  <c r="AE301" i="8" s="1"/>
  <c r="BF58" i="30"/>
  <c r="AF301" i="8" s="1"/>
  <c r="BG58" i="30"/>
  <c r="AG301" i="8" s="1"/>
  <c r="BH58" i="30"/>
  <c r="AH301" i="8" s="1"/>
  <c r="AV59" i="30"/>
  <c r="V302" i="8" s="1"/>
  <c r="AW59" i="30"/>
  <c r="W302" i="8" s="1"/>
  <c r="AX59" i="30"/>
  <c r="X302" i="8" s="1"/>
  <c r="AY59" i="30"/>
  <c r="Y302" i="8" s="1"/>
  <c r="AZ59" i="30"/>
  <c r="Z302" i="8" s="1"/>
  <c r="BA59" i="30"/>
  <c r="AA302" i="8" s="1"/>
  <c r="BB59" i="30"/>
  <c r="AB302" i="8" s="1"/>
  <c r="BC59" i="30"/>
  <c r="AC302" i="8" s="1"/>
  <c r="BD59" i="30"/>
  <c r="AD302" i="8" s="1"/>
  <c r="BE59" i="30"/>
  <c r="AE302" i="8" s="1"/>
  <c r="BF59" i="30"/>
  <c r="AF302" i="8" s="1"/>
  <c r="BG59" i="30"/>
  <c r="AG302" i="8" s="1"/>
  <c r="BH59" i="30"/>
  <c r="AH302" i="8" s="1"/>
  <c r="AV60" i="30"/>
  <c r="AW60"/>
  <c r="AX60"/>
  <c r="AY60"/>
  <c r="AZ60"/>
  <c r="BA60"/>
  <c r="BB60"/>
  <c r="BC60"/>
  <c r="BD60"/>
  <c r="BE60"/>
  <c r="BF60"/>
  <c r="BG60"/>
  <c r="BH60"/>
  <c r="AV61"/>
  <c r="AW61"/>
  <c r="AX61"/>
  <c r="AY61"/>
  <c r="AZ61"/>
  <c r="BA61"/>
  <c r="BB61"/>
  <c r="BC61"/>
  <c r="BD61"/>
  <c r="BE61"/>
  <c r="BF61"/>
  <c r="BG61"/>
  <c r="BH61"/>
  <c r="AV62"/>
  <c r="AW62"/>
  <c r="AX62"/>
  <c r="AY62"/>
  <c r="AZ62"/>
  <c r="BA62"/>
  <c r="BB62"/>
  <c r="BC62"/>
  <c r="BD62"/>
  <c r="BE62"/>
  <c r="BF62"/>
  <c r="BG62"/>
  <c r="BH62"/>
  <c r="AU6"/>
  <c r="AU10"/>
  <c r="AU12"/>
  <c r="AU13"/>
  <c r="AU16"/>
  <c r="AU20"/>
  <c r="AU21"/>
  <c r="AU29"/>
  <c r="AU36"/>
  <c r="AU37"/>
  <c r="AU38"/>
  <c r="AU41"/>
  <c r="AU42"/>
  <c r="AU43"/>
  <c r="AU44"/>
  <c r="AU46"/>
  <c r="AU47"/>
  <c r="AU48"/>
  <c r="AU49"/>
  <c r="AU50"/>
  <c r="AU52"/>
  <c r="AU53"/>
  <c r="AU55"/>
  <c r="AU56"/>
  <c r="AU57"/>
  <c r="AU58"/>
  <c r="AU59"/>
  <c r="AU60"/>
  <c r="AU61"/>
  <c r="AU62"/>
  <c r="AU5"/>
  <c r="AE248" i="8"/>
  <c r="AD249"/>
  <c r="AF255"/>
  <c r="W256"/>
  <c r="Z285"/>
  <c r="AC286"/>
  <c r="AB287"/>
  <c r="AF287"/>
  <c r="V303"/>
  <c r="W303"/>
  <c r="X303"/>
  <c r="Y303"/>
  <c r="Z303"/>
  <c r="AA303"/>
  <c r="AB303"/>
  <c r="AC303"/>
  <c r="AD303"/>
  <c r="AE303"/>
  <c r="AF303"/>
  <c r="AG303"/>
  <c r="AH303"/>
  <c r="V304"/>
  <c r="W304"/>
  <c r="X304"/>
  <c r="Y304"/>
  <c r="Z304"/>
  <c r="AA304"/>
  <c r="AB304"/>
  <c r="AC304"/>
  <c r="AD304"/>
  <c r="AE304"/>
  <c r="AF304"/>
  <c r="AG304"/>
  <c r="AH304"/>
  <c r="V305"/>
  <c r="W305"/>
  <c r="X305"/>
  <c r="Y305"/>
  <c r="Z305"/>
  <c r="AA305"/>
  <c r="AB305"/>
  <c r="AC305"/>
  <c r="AD305"/>
  <c r="AE305"/>
  <c r="AF305"/>
  <c r="AG305"/>
  <c r="AH305"/>
  <c r="U303"/>
  <c r="U304"/>
  <c r="U305"/>
  <c r="BL1258" i="30"/>
  <c r="BM1258"/>
  <c r="BN1258"/>
  <c r="BO1258"/>
  <c r="BP1258"/>
  <c r="BQ1258"/>
  <c r="BR1258"/>
  <c r="BS1258"/>
  <c r="BT1258"/>
  <c r="BU1258"/>
  <c r="BV1258"/>
  <c r="BW1258"/>
  <c r="BX1258"/>
  <c r="BL746"/>
  <c r="BM746"/>
  <c r="BN746"/>
  <c r="BO746"/>
  <c r="BP746"/>
  <c r="BQ746"/>
  <c r="BR746"/>
  <c r="BS746"/>
  <c r="BT746"/>
  <c r="BU746"/>
  <c r="BV746"/>
  <c r="BW746"/>
  <c r="BX746"/>
  <c r="BR130"/>
  <c r="BR437"/>
  <c r="BQ392"/>
  <c r="BM898"/>
  <c r="BV747"/>
  <c r="BR1162"/>
  <c r="BV684"/>
  <c r="BU833"/>
  <c r="BT253"/>
  <c r="BS1078"/>
  <c r="BR903"/>
  <c r="BQ225"/>
  <c r="BL712"/>
  <c r="BM712"/>
  <c r="BN712"/>
  <c r="BO712"/>
  <c r="BP712"/>
  <c r="BQ712"/>
  <c r="BR712"/>
  <c r="BS712"/>
  <c r="BT712"/>
  <c r="BU712"/>
  <c r="BV712"/>
  <c r="BW712"/>
  <c r="BX712"/>
  <c r="BL300"/>
  <c r="BM300"/>
  <c r="BN300"/>
  <c r="BO300"/>
  <c r="BP300"/>
  <c r="BQ300"/>
  <c r="BR300"/>
  <c r="BS300"/>
  <c r="BT300"/>
  <c r="BU300"/>
  <c r="BV300"/>
  <c r="BW300"/>
  <c r="BX300"/>
  <c r="BO141"/>
  <c r="BN302"/>
  <c r="BL189"/>
  <c r="BM189"/>
  <c r="BN189"/>
  <c r="BO189"/>
  <c r="BP189"/>
  <c r="BQ189"/>
  <c r="BR189"/>
  <c r="BS189"/>
  <c r="BT189"/>
  <c r="BU189"/>
  <c r="BV189"/>
  <c r="BW189"/>
  <c r="BX189"/>
  <c r="BR450"/>
  <c r="BQ330"/>
  <c r="BP284"/>
  <c r="BO226"/>
  <c r="BN478"/>
  <c r="BM469"/>
  <c r="BL554"/>
  <c r="BX231"/>
  <c r="BW207"/>
  <c r="BV720"/>
  <c r="BU510"/>
  <c r="BT531"/>
  <c r="BS889"/>
  <c r="BR487"/>
  <c r="BQ425"/>
  <c r="BP1146"/>
  <c r="BO875"/>
  <c r="BN418"/>
  <c r="BM1027"/>
  <c r="BL661"/>
  <c r="BX933"/>
  <c r="BW75"/>
  <c r="BV1039"/>
  <c r="BU949"/>
  <c r="BT457"/>
  <c r="BS109"/>
  <c r="BR1000"/>
  <c r="BQ924"/>
  <c r="BP822"/>
  <c r="BO955"/>
  <c r="BN807"/>
  <c r="BM1092"/>
  <c r="BL910"/>
  <c r="BX285"/>
  <c r="BW508"/>
  <c r="BV1018"/>
  <c r="BU938"/>
  <c r="BT909"/>
  <c r="BS353"/>
  <c r="BL667"/>
  <c r="BM667"/>
  <c r="BN667"/>
  <c r="BO667"/>
  <c r="BP667"/>
  <c r="BQ667"/>
  <c r="BR667"/>
  <c r="BS667"/>
  <c r="BT667"/>
  <c r="BU667"/>
  <c r="BV667"/>
  <c r="BW667"/>
  <c r="BX667"/>
  <c r="BQ485"/>
  <c r="BP1173"/>
  <c r="BO1002"/>
  <c r="BN86"/>
  <c r="BM1179"/>
  <c r="BL511"/>
  <c r="BX1081"/>
  <c r="BL962"/>
  <c r="BM962"/>
  <c r="BN962"/>
  <c r="BO962"/>
  <c r="BP962"/>
  <c r="BQ962"/>
  <c r="BR962"/>
  <c r="BS962"/>
  <c r="BT962"/>
  <c r="BU962"/>
  <c r="BV962"/>
  <c r="BW962"/>
  <c r="BX962"/>
  <c r="BL1142"/>
  <c r="BP1142"/>
  <c r="BT1142"/>
  <c r="BX1142"/>
  <c r="BO328"/>
  <c r="BS328"/>
  <c r="BW328"/>
  <c r="BN504"/>
  <c r="BR504"/>
  <c r="BV504"/>
  <c r="BM733"/>
  <c r="BQ733"/>
  <c r="BU733"/>
  <c r="BL694"/>
  <c r="BP694"/>
  <c r="BT694"/>
  <c r="BX694"/>
  <c r="BO322"/>
  <c r="BS322"/>
  <c r="BW322"/>
  <c r="BN848"/>
  <c r="BR848"/>
  <c r="BV848"/>
  <c r="BM502"/>
  <c r="BQ502"/>
  <c r="BU502"/>
  <c r="BL69"/>
  <c r="BP69"/>
  <c r="BT69"/>
  <c r="BX69"/>
  <c r="BO1184"/>
  <c r="BS1184"/>
  <c r="BW1184"/>
  <c r="BN902"/>
  <c r="BR902"/>
  <c r="BV902"/>
  <c r="BM514"/>
  <c r="BQ514"/>
  <c r="BU514"/>
  <c r="BL1187"/>
  <c r="BP1187"/>
  <c r="BT1187"/>
  <c r="BX1187"/>
  <c r="BO842"/>
  <c r="BS842"/>
  <c r="BW842"/>
  <c r="BN236"/>
  <c r="BR236"/>
  <c r="BV236"/>
  <c r="BM695"/>
  <c r="BQ695"/>
  <c r="BU695"/>
  <c r="BL135"/>
  <c r="BP135"/>
  <c r="BT135"/>
  <c r="BX135"/>
  <c r="BO716"/>
  <c r="BS716"/>
  <c r="BW716"/>
  <c r="BN492"/>
  <c r="BR492"/>
  <c r="BV492"/>
  <c r="BM159"/>
  <c r="BQ159"/>
  <c r="BU159"/>
  <c r="BL541"/>
  <c r="BP541"/>
  <c r="BT541"/>
  <c r="BX541"/>
  <c r="BO1134"/>
  <c r="BS1134"/>
  <c r="BW1134"/>
  <c r="BN600"/>
  <c r="BR600"/>
  <c r="BV600"/>
  <c r="BM558"/>
  <c r="BQ558"/>
  <c r="BU558"/>
  <c r="BL849"/>
  <c r="BP849"/>
  <c r="BT849"/>
  <c r="BX849"/>
  <c r="BO884"/>
  <c r="BS884"/>
  <c r="BW884"/>
  <c r="BN814"/>
  <c r="BR814"/>
  <c r="BV814"/>
  <c r="BM602"/>
  <c r="BQ602"/>
  <c r="BU602"/>
  <c r="BL246"/>
  <c r="BP246"/>
  <c r="BT246"/>
  <c r="BX246"/>
  <c r="BO824"/>
  <c r="BS824"/>
  <c r="BW824"/>
  <c r="BN158"/>
  <c r="BR158"/>
  <c r="BV158"/>
  <c r="BM894"/>
  <c r="BQ894"/>
  <c r="BU894"/>
  <c r="BL320"/>
  <c r="BP320"/>
  <c r="BT320"/>
  <c r="BX320"/>
  <c r="BO827"/>
  <c r="BS827"/>
  <c r="BW827"/>
  <c r="BN1207"/>
  <c r="BR1207"/>
  <c r="BV1207"/>
  <c r="BM1126"/>
  <c r="BQ1126"/>
  <c r="BU1126"/>
  <c r="BL1213"/>
  <c r="BP1213"/>
  <c r="BT1213"/>
  <c r="BX1213"/>
  <c r="BO789"/>
  <c r="BS789"/>
  <c r="BW789"/>
  <c r="BN966"/>
  <c r="BR966"/>
  <c r="BV966"/>
  <c r="BM934"/>
  <c r="BQ934"/>
  <c r="BU934"/>
  <c r="BL1190"/>
  <c r="BP1190"/>
  <c r="BT1190"/>
  <c r="BX1190"/>
  <c r="BO173"/>
  <c r="BS173"/>
  <c r="BW173"/>
  <c r="BN911"/>
  <c r="BR911"/>
  <c r="BV911"/>
  <c r="BM258"/>
  <c r="BQ258"/>
  <c r="BU258"/>
  <c r="BL1044"/>
  <c r="BP1044"/>
  <c r="BT1044"/>
  <c r="BX1044"/>
  <c r="BO572"/>
  <c r="BS572"/>
  <c r="BW572"/>
  <c r="BN915"/>
  <c r="BR915"/>
  <c r="BV915"/>
  <c r="BM215"/>
  <c r="BQ215"/>
  <c r="BU215"/>
  <c r="BL624"/>
  <c r="BP624"/>
  <c r="BT624"/>
  <c r="BX624"/>
  <c r="BO188"/>
  <c r="BS188"/>
  <c r="BW188"/>
  <c r="BN1111"/>
  <c r="BR1111"/>
  <c r="BV1111"/>
  <c r="BM1230"/>
  <c r="BQ1230"/>
  <c r="BU1230"/>
  <c r="BL976"/>
  <c r="BP976"/>
  <c r="BT976"/>
  <c r="BX976"/>
  <c r="BO517"/>
  <c r="BS517"/>
  <c r="BW517"/>
  <c r="BN139"/>
  <c r="BR139"/>
  <c r="BV139"/>
  <c r="BM1036"/>
  <c r="BQ1036"/>
  <c r="BU1036"/>
  <c r="BL1133"/>
  <c r="BP1133"/>
  <c r="BT1133"/>
  <c r="BX1133"/>
  <c r="BO792"/>
  <c r="BS792"/>
  <c r="BW792"/>
  <c r="BN660"/>
  <c r="BR660"/>
  <c r="BV660"/>
  <c r="BM1202"/>
  <c r="BQ1202"/>
  <c r="BU1202"/>
  <c r="BL801"/>
  <c r="BP801"/>
  <c r="BT801"/>
  <c r="BX801"/>
  <c r="BO234"/>
  <c r="BS234"/>
  <c r="BW234"/>
  <c r="BN335"/>
  <c r="BR335"/>
  <c r="BV335"/>
  <c r="BM677"/>
  <c r="BQ677"/>
  <c r="BU677"/>
  <c r="BL391"/>
  <c r="BP391"/>
  <c r="BT391"/>
  <c r="BX391"/>
  <c r="BO676"/>
  <c r="BS676"/>
  <c r="BW676"/>
  <c r="BN1040"/>
  <c r="BR1040"/>
  <c r="BV1040"/>
  <c r="BM480"/>
  <c r="BQ480"/>
  <c r="BU480"/>
  <c r="BL473"/>
  <c r="BP473"/>
  <c r="BT473"/>
  <c r="BX473"/>
  <c r="BO256"/>
  <c r="BS256"/>
  <c r="BW256"/>
  <c r="BN632"/>
  <c r="BR632"/>
  <c r="BV632"/>
  <c r="BM365"/>
  <c r="BQ365"/>
  <c r="BU365"/>
  <c r="BL442"/>
  <c r="BP442"/>
  <c r="BT442"/>
  <c r="BX442"/>
  <c r="BO1201"/>
  <c r="BS1201"/>
  <c r="BW1201"/>
  <c r="BN692"/>
  <c r="BR692"/>
  <c r="BV692"/>
  <c r="BM988"/>
  <c r="BQ988"/>
  <c r="BU988"/>
  <c r="BL989"/>
  <c r="BP989"/>
  <c r="BT989"/>
  <c r="BX989"/>
  <c r="BO658"/>
  <c r="BS658"/>
  <c r="BW658"/>
  <c r="BN70"/>
  <c r="BR70"/>
  <c r="BV70"/>
  <c r="BM1062"/>
  <c r="BQ1062"/>
  <c r="BU1062"/>
  <c r="BL758"/>
  <c r="BP758"/>
  <c r="BT758"/>
  <c r="BX758"/>
  <c r="BO196"/>
  <c r="BS196"/>
  <c r="BW196"/>
  <c r="BN785"/>
  <c r="BR785"/>
  <c r="BV785"/>
  <c r="BM781"/>
  <c r="BQ781"/>
  <c r="BU781"/>
  <c r="BL1141"/>
  <c r="BP1141"/>
  <c r="BT1141"/>
  <c r="BX1141"/>
  <c r="BO1224"/>
  <c r="BS1224"/>
  <c r="BW1224"/>
  <c r="BN1128"/>
  <c r="BR1128"/>
  <c r="BV1128"/>
  <c r="BM728"/>
  <c r="BQ728"/>
  <c r="BU728"/>
  <c r="BL1270"/>
  <c r="BP1270"/>
  <c r="BT1270"/>
  <c r="BX1270"/>
  <c r="BO84"/>
  <c r="BS84"/>
  <c r="BW84"/>
  <c r="BN614"/>
  <c r="BR614"/>
  <c r="BV614"/>
  <c r="BM665"/>
  <c r="BQ665"/>
  <c r="BU665"/>
  <c r="BL110"/>
  <c r="BP110"/>
  <c r="BT110"/>
  <c r="BX110"/>
  <c r="BO1223"/>
  <c r="BS1223"/>
  <c r="BW1223"/>
  <c r="BN1149"/>
  <c r="BR1149"/>
  <c r="BV1149"/>
  <c r="BM1006"/>
  <c r="BQ1006"/>
  <c r="BU1006"/>
  <c r="BL802"/>
  <c r="BP802"/>
  <c r="BT802"/>
  <c r="BX802"/>
  <c r="BO655"/>
  <c r="BS655"/>
  <c r="BW655"/>
  <c r="BN1093"/>
  <c r="BR1093"/>
  <c r="BV1093"/>
  <c r="BM1196"/>
  <c r="BQ1196"/>
  <c r="BU1196"/>
  <c r="BL685"/>
  <c r="BP685"/>
  <c r="BT685"/>
  <c r="BX685"/>
  <c r="BO936"/>
  <c r="BS936"/>
  <c r="BW936"/>
  <c r="BN964"/>
  <c r="BR964"/>
  <c r="BV964"/>
  <c r="BM187"/>
  <c r="BQ187"/>
  <c r="BU187"/>
  <c r="BL1177"/>
  <c r="BP1177"/>
  <c r="BT1177"/>
  <c r="BX1177"/>
  <c r="BO1172"/>
  <c r="BS1172"/>
  <c r="BW1172"/>
  <c r="BN299"/>
  <c r="BR299"/>
  <c r="BV299"/>
  <c r="BM709"/>
  <c r="BQ709"/>
  <c r="BU709"/>
  <c r="BL687"/>
  <c r="BP687"/>
  <c r="BT687"/>
  <c r="BX687"/>
  <c r="BO327"/>
  <c r="BS327"/>
  <c r="BW327"/>
  <c r="BN1019"/>
  <c r="BR1019"/>
  <c r="BV1019"/>
  <c r="BM1043"/>
  <c r="BQ1043"/>
  <c r="BU1043"/>
  <c r="BL751"/>
  <c r="BP751"/>
  <c r="BT751"/>
  <c r="BX751"/>
  <c r="BO68"/>
  <c r="BS68"/>
  <c r="BW68"/>
  <c r="BN794"/>
  <c r="BR794"/>
  <c r="BV794"/>
  <c r="BM755"/>
  <c r="BQ755"/>
  <c r="BU755"/>
  <c r="BL77"/>
  <c r="BP77"/>
  <c r="BT77"/>
  <c r="BX77"/>
  <c r="BO1030"/>
  <c r="BS1030"/>
  <c r="BW1030"/>
  <c r="BN686"/>
  <c r="BR686"/>
  <c r="BV686"/>
  <c r="BM1216"/>
  <c r="BQ1216"/>
  <c r="BU1216"/>
  <c r="BL1153"/>
  <c r="BP1153"/>
  <c r="BT1153"/>
  <c r="BX1153"/>
  <c r="BO235"/>
  <c r="BS235"/>
  <c r="BW235"/>
  <c r="BN1220"/>
  <c r="BR1220"/>
  <c r="BV1220"/>
  <c r="BM108"/>
  <c r="BQ108"/>
  <c r="BU108"/>
  <c r="BL479"/>
  <c r="BP479"/>
  <c r="BT479"/>
  <c r="BX479"/>
  <c r="BO795"/>
  <c r="BS795"/>
  <c r="BW795"/>
  <c r="BN1101"/>
  <c r="BR1101"/>
  <c r="BV1101"/>
  <c r="BM793"/>
  <c r="BQ793"/>
  <c r="BU793"/>
  <c r="BL699"/>
  <c r="BP699"/>
  <c r="BT699"/>
  <c r="BX699"/>
  <c r="BO743"/>
  <c r="BS743"/>
  <c r="BW743"/>
  <c r="BN1107"/>
  <c r="BR1107"/>
  <c r="BV1107"/>
  <c r="BM1195"/>
  <c r="BQ1195"/>
  <c r="BU1195"/>
  <c r="BL1219"/>
  <c r="BP1219"/>
  <c r="BT1219"/>
  <c r="BX1219"/>
  <c r="BO640"/>
  <c r="BS640"/>
  <c r="BW640"/>
  <c r="BN719"/>
  <c r="BR719"/>
  <c r="BV719"/>
  <c r="BM767"/>
  <c r="BQ767"/>
  <c r="BU767"/>
  <c r="BL1009"/>
  <c r="BP1009"/>
  <c r="BT1009"/>
  <c r="BX1009"/>
  <c r="BO164"/>
  <c r="BS164"/>
  <c r="BW164"/>
  <c r="BN623"/>
  <c r="BR623"/>
  <c r="BV623"/>
  <c r="BM1157"/>
  <c r="BQ1157"/>
  <c r="BU1157"/>
  <c r="BL336"/>
  <c r="BP336"/>
  <c r="BT336"/>
  <c r="BX336"/>
  <c r="BO621"/>
  <c r="BS621"/>
  <c r="BW621"/>
  <c r="BN1156"/>
  <c r="BR1156"/>
  <c r="BV1156"/>
  <c r="BM366"/>
  <c r="BQ366"/>
  <c r="BU366"/>
  <c r="BL1215"/>
  <c r="BP1215"/>
  <c r="BT1215"/>
  <c r="BX1215"/>
  <c r="BO78"/>
  <c r="BS78"/>
  <c r="BW78"/>
  <c r="BN1186"/>
  <c r="BR1186"/>
  <c r="BV1186"/>
  <c r="BM990"/>
  <c r="BQ990"/>
  <c r="BU990"/>
  <c r="BL748"/>
  <c r="BP748"/>
  <c r="BT748"/>
  <c r="BX748"/>
  <c r="BO1180"/>
  <c r="BS1180"/>
  <c r="BW1180"/>
  <c r="BN647"/>
  <c r="BR647"/>
  <c r="BV647"/>
  <c r="BM178"/>
  <c r="BQ178"/>
  <c r="BU178"/>
  <c r="BL1189"/>
  <c r="BP1189"/>
  <c r="BT1189"/>
  <c r="BX1189"/>
  <c r="BO1065"/>
  <c r="BS1065"/>
  <c r="BW1065"/>
  <c r="BN1091"/>
  <c r="BR1091"/>
  <c r="BV1091"/>
  <c r="BM1246"/>
  <c r="BQ1246"/>
  <c r="BU1246"/>
  <c r="BL865"/>
  <c r="BP865"/>
  <c r="BT865"/>
  <c r="BX865"/>
  <c r="BO799"/>
  <c r="BS799"/>
  <c r="BW799"/>
  <c r="BN1125"/>
  <c r="BR1125"/>
  <c r="BV1125"/>
  <c r="BM753"/>
  <c r="BQ753"/>
  <c r="BU753"/>
  <c r="BL813"/>
  <c r="BP813"/>
  <c r="BT813"/>
  <c r="BX813"/>
  <c r="BO835"/>
  <c r="BS835"/>
  <c r="BW835"/>
  <c r="BN618"/>
  <c r="BR618"/>
  <c r="BV618"/>
  <c r="BM771"/>
  <c r="BQ771"/>
  <c r="BU771"/>
  <c r="BL1012"/>
  <c r="BP1012"/>
  <c r="BT1012"/>
  <c r="BX1012"/>
  <c r="BO505"/>
  <c r="BS505"/>
  <c r="BW505"/>
  <c r="BN620"/>
  <c r="BR620"/>
  <c r="BV620"/>
  <c r="BM363"/>
  <c r="BQ363"/>
  <c r="BU363"/>
  <c r="BL981"/>
  <c r="BP981"/>
  <c r="BT981"/>
  <c r="BX981"/>
  <c r="BO1127"/>
  <c r="BS1127"/>
  <c r="BW1127"/>
  <c r="BN970"/>
  <c r="BR970"/>
  <c r="BV970"/>
  <c r="BM631"/>
  <c r="BQ631"/>
  <c r="BU631"/>
  <c r="BL1063"/>
  <c r="BP1063"/>
  <c r="BT1063"/>
  <c r="BX1063"/>
  <c r="BO847"/>
  <c r="BS847"/>
  <c r="BW847"/>
  <c r="BN798"/>
  <c r="BR798"/>
  <c r="BV798"/>
  <c r="BM1083"/>
  <c r="BQ1083"/>
  <c r="BU1083"/>
  <c r="BL1200"/>
  <c r="BP1200"/>
  <c r="BT1200"/>
  <c r="BX1200"/>
  <c r="BO1266"/>
  <c r="BS1266"/>
  <c r="BW1266"/>
  <c r="BN749"/>
  <c r="BR749"/>
  <c r="BV749"/>
  <c r="BM1020"/>
  <c r="BQ1020"/>
  <c r="BU1020"/>
  <c r="BL1085"/>
  <c r="BP1085"/>
  <c r="BT1085"/>
  <c r="BX1085"/>
  <c r="BL1054"/>
  <c r="BM1054"/>
  <c r="BN1054"/>
  <c r="BO1054"/>
  <c r="BP1054"/>
  <c r="BQ1054"/>
  <c r="BR1054"/>
  <c r="BS1054"/>
  <c r="BT1054"/>
  <c r="BU1054"/>
  <c r="BV1054"/>
  <c r="BW1054"/>
  <c r="BX1054"/>
  <c r="BN576"/>
  <c r="BR576"/>
  <c r="BV576"/>
  <c r="BM826"/>
  <c r="BQ826"/>
  <c r="BU826"/>
  <c r="BL1049"/>
  <c r="BP1049"/>
  <c r="BT1049"/>
  <c r="BX1049"/>
  <c r="BO811"/>
  <c r="BS811"/>
  <c r="BW811"/>
  <c r="BN1260"/>
  <c r="BR1260"/>
  <c r="BV1260"/>
  <c r="BM671"/>
  <c r="BQ671"/>
  <c r="BU671"/>
  <c r="BL165"/>
  <c r="BM165"/>
  <c r="BN165"/>
  <c r="BO165"/>
  <c r="BP165"/>
  <c r="BQ165"/>
  <c r="BR165"/>
  <c r="BS165"/>
  <c r="BT165"/>
  <c r="BU165"/>
  <c r="BV165"/>
  <c r="BW165"/>
  <c r="BX165"/>
  <c r="BO280"/>
  <c r="BS280"/>
  <c r="BW280"/>
  <c r="BN654"/>
  <c r="BR654"/>
  <c r="BV654"/>
  <c r="BM221"/>
  <c r="BQ221"/>
  <c r="BU221"/>
  <c r="BL725"/>
  <c r="BP725"/>
  <c r="BT725"/>
  <c r="BX725"/>
  <c r="BO870"/>
  <c r="BS870"/>
  <c r="BW870"/>
  <c r="BN946"/>
  <c r="BR946"/>
  <c r="BV946"/>
  <c r="BM399"/>
  <c r="BQ399"/>
  <c r="BU399"/>
  <c r="BL1026"/>
  <c r="BP1026"/>
  <c r="BT1026"/>
  <c r="BX1026"/>
  <c r="BO540"/>
  <c r="BS540"/>
  <c r="BW540"/>
  <c r="BN765"/>
  <c r="BR765"/>
  <c r="BV765"/>
  <c r="BM759"/>
  <c r="BQ759"/>
  <c r="BU759"/>
  <c r="BL249"/>
  <c r="BP249"/>
  <c r="BT249"/>
  <c r="BX249"/>
  <c r="BO444"/>
  <c r="BS444"/>
  <c r="BW444"/>
  <c r="BN287"/>
  <c r="BR287"/>
  <c r="BV287"/>
  <c r="BM986"/>
  <c r="BQ986"/>
  <c r="BU986"/>
  <c r="BL857"/>
  <c r="BP857"/>
  <c r="BT857"/>
  <c r="BX857"/>
  <c r="BO1218"/>
  <c r="BS1218"/>
  <c r="BW1218"/>
  <c r="BN279"/>
  <c r="BR279"/>
  <c r="BV279"/>
  <c r="BM390"/>
  <c r="BQ390"/>
  <c r="BU390"/>
  <c r="BL1032"/>
  <c r="BP1032"/>
  <c r="BT1032"/>
  <c r="BX1032"/>
  <c r="BO742"/>
  <c r="BS742"/>
  <c r="BW742"/>
  <c r="BN817"/>
  <c r="BR817"/>
  <c r="BV817"/>
  <c r="BM548"/>
  <c r="BQ548"/>
  <c r="BU548"/>
  <c r="BL448"/>
  <c r="BP448"/>
  <c r="BT448"/>
  <c r="BX448"/>
  <c r="BO879"/>
  <c r="BS879"/>
  <c r="BW879"/>
  <c r="BN1259"/>
  <c r="BR1259"/>
  <c r="BV1259"/>
  <c r="BM698"/>
  <c r="BQ698"/>
  <c r="BU698"/>
  <c r="BL114"/>
  <c r="BP114"/>
  <c r="BT114"/>
  <c r="BX114"/>
  <c r="BO125"/>
  <c r="BS125"/>
  <c r="BW125"/>
  <c r="BN803"/>
  <c r="BR803"/>
  <c r="BV803"/>
  <c r="BM405"/>
  <c r="BQ405"/>
  <c r="BU405"/>
  <c r="BL542"/>
  <c r="BP542"/>
  <c r="BT542"/>
  <c r="BX542"/>
  <c r="BO428"/>
  <c r="BS428"/>
  <c r="BW428"/>
  <c r="BN307"/>
  <c r="BR307"/>
  <c r="BV307"/>
  <c r="BM1192"/>
  <c r="BQ1192"/>
  <c r="BU1192"/>
  <c r="BL1191"/>
  <c r="BM1191"/>
  <c r="BN1191"/>
  <c r="BO1191"/>
  <c r="BP1191"/>
  <c r="BQ1191"/>
  <c r="BR1191"/>
  <c r="BS1191"/>
  <c r="BT1191"/>
  <c r="BU1191"/>
  <c r="BV1191"/>
  <c r="BW1191"/>
  <c r="BX1191"/>
  <c r="BK1037"/>
  <c r="BK318"/>
  <c r="BK1258"/>
  <c r="BK411"/>
  <c r="BK317"/>
  <c r="BK1103"/>
  <c r="BK760"/>
  <c r="BK1161"/>
  <c r="BK224"/>
  <c r="BK1255"/>
  <c r="BK477"/>
  <c r="BK154"/>
  <c r="BK384"/>
  <c r="BK746"/>
  <c r="BK712"/>
  <c r="BK594"/>
  <c r="BK300"/>
  <c r="BK141"/>
  <c r="BK809"/>
  <c r="BK189"/>
  <c r="BK928"/>
  <c r="BK1240"/>
  <c r="BK1099"/>
  <c r="BK226"/>
  <c r="BK414"/>
  <c r="BK401"/>
  <c r="BK931"/>
  <c r="BK763"/>
  <c r="BK710"/>
  <c r="BK207"/>
  <c r="BK810"/>
  <c r="BK415"/>
  <c r="BK744"/>
  <c r="BK476"/>
  <c r="BK889"/>
  <c r="BK407"/>
  <c r="BK1269"/>
  <c r="BK948"/>
  <c r="BK1120"/>
  <c r="BK875"/>
  <c r="BK1021"/>
  <c r="BK494"/>
  <c r="BK143"/>
  <c r="BK1118"/>
  <c r="BK413"/>
  <c r="BK75"/>
  <c r="BK1165"/>
  <c r="BK752"/>
  <c r="BK369"/>
  <c r="BK975"/>
  <c r="BK109"/>
  <c r="BK549"/>
  <c r="BK527"/>
  <c r="BK1016"/>
  <c r="BK373"/>
  <c r="BK955"/>
  <c r="BK711"/>
  <c r="BK306"/>
  <c r="BK950"/>
  <c r="BK1011"/>
  <c r="BK264"/>
  <c r="BK508"/>
  <c r="BK957"/>
  <c r="BK283"/>
  <c r="BK102"/>
  <c r="BK1199"/>
  <c r="BK353"/>
  <c r="BK667"/>
  <c r="BK962"/>
  <c r="BK969"/>
  <c r="BK515"/>
  <c r="BK963"/>
  <c r="BK1170"/>
  <c r="BK81"/>
  <c r="BK95"/>
  <c r="BK651"/>
  <c r="BK1229"/>
  <c r="BK901"/>
  <c r="BK227"/>
  <c r="BK610"/>
  <c r="BK951"/>
  <c r="BK585"/>
  <c r="BK560"/>
  <c r="BK769"/>
  <c r="BK1185"/>
  <c r="BK987"/>
  <c r="BK1271"/>
  <c r="BK994"/>
  <c r="BK1212"/>
  <c r="BK495"/>
  <c r="BK664"/>
  <c r="BK790"/>
  <c r="BK546"/>
  <c r="BK354"/>
  <c r="BK1183"/>
  <c r="BK1088"/>
  <c r="BK619"/>
  <c r="BK367"/>
  <c r="BK773"/>
  <c r="BK228"/>
  <c r="BK1004"/>
  <c r="BK453"/>
  <c r="BK672"/>
  <c r="BK776"/>
  <c r="BK483"/>
  <c r="BK796"/>
  <c r="BK332"/>
  <c r="BK693"/>
  <c r="BK1064"/>
  <c r="BK186"/>
  <c r="BK1167"/>
  <c r="BK1225"/>
  <c r="BK184"/>
  <c r="BK673"/>
  <c r="BK1181"/>
  <c r="BK883"/>
  <c r="BK1110"/>
  <c r="BK1256"/>
  <c r="BK360"/>
  <c r="BK403"/>
  <c r="BK468"/>
  <c r="BK1150"/>
  <c r="BK791"/>
  <c r="BK891"/>
  <c r="BK1228"/>
  <c r="BK402"/>
  <c r="BK1112"/>
  <c r="BK1123"/>
  <c r="BK854"/>
  <c r="BK1155"/>
  <c r="BK1169"/>
  <c r="BK504"/>
  <c r="BK848"/>
  <c r="BK902"/>
  <c r="BK236"/>
  <c r="BK492"/>
  <c r="BK600"/>
  <c r="BK814"/>
  <c r="BK158"/>
  <c r="BK1207"/>
  <c r="BK966"/>
  <c r="BK911"/>
  <c r="BK915"/>
  <c r="BK1111"/>
  <c r="BK139"/>
  <c r="BK660"/>
  <c r="BK335"/>
  <c r="BK1040"/>
  <c r="BK632"/>
  <c r="BK692"/>
  <c r="BK70"/>
  <c r="BK785"/>
  <c r="BK1128"/>
  <c r="BK614"/>
  <c r="BK1149"/>
  <c r="BK1093"/>
  <c r="BK964"/>
  <c r="BK299"/>
  <c r="BK1019"/>
  <c r="BK794"/>
  <c r="BK686"/>
  <c r="BK1220"/>
  <c r="BK1101"/>
  <c r="BK1107"/>
  <c r="BK719"/>
  <c r="BK623"/>
  <c r="BK1156"/>
  <c r="BK1186"/>
  <c r="BK647"/>
  <c r="BK1091"/>
  <c r="BK1125"/>
  <c r="BK618"/>
  <c r="BK620"/>
  <c r="BK970"/>
  <c r="BK798"/>
  <c r="BK749"/>
  <c r="BK576"/>
  <c r="BK1260"/>
  <c r="BK165"/>
  <c r="BK654"/>
  <c r="BK946"/>
  <c r="BK765"/>
  <c r="BK287"/>
  <c r="BK279"/>
  <c r="BK817"/>
  <c r="BK1259"/>
  <c r="BK803"/>
  <c r="BK307"/>
  <c r="BK1191"/>
  <c r="BK575"/>
  <c r="BK410"/>
  <c r="BK166"/>
  <c r="BK877"/>
  <c r="BK171"/>
  <c r="BK262"/>
  <c r="BK172"/>
  <c r="BK295"/>
  <c r="BK446"/>
  <c r="BK577"/>
  <c r="BK1046"/>
  <c r="BK1252"/>
  <c r="BK98"/>
  <c r="BK147"/>
  <c r="BK818"/>
  <c r="BK257"/>
  <c r="BK1171"/>
  <c r="BK136"/>
  <c r="BK383"/>
  <c r="BK1129"/>
  <c r="BK449"/>
  <c r="BK613"/>
  <c r="BK416"/>
  <c r="BK1076"/>
  <c r="BK593"/>
  <c r="BK124"/>
  <c r="BK1077"/>
  <c r="BK348"/>
  <c r="BK1236"/>
  <c r="BK635"/>
  <c r="BK708"/>
  <c r="BK344"/>
  <c r="BK404"/>
  <c r="BK445"/>
  <c r="BL128"/>
  <c r="BM128"/>
  <c r="BN128"/>
  <c r="BO128"/>
  <c r="BP128"/>
  <c r="BQ128"/>
  <c r="BR128"/>
  <c r="BS128"/>
  <c r="BT128"/>
  <c r="BU128"/>
  <c r="BV128"/>
  <c r="BW128"/>
  <c r="BX128"/>
  <c r="BL1037"/>
  <c r="BM1037"/>
  <c r="BN1037"/>
  <c r="BO1037"/>
  <c r="BP1037"/>
  <c r="BQ1037"/>
  <c r="BR1037"/>
  <c r="BS1037"/>
  <c r="BT1037"/>
  <c r="BU1037"/>
  <c r="BV1037"/>
  <c r="BW1037"/>
  <c r="BX1037"/>
  <c r="BL421"/>
  <c r="BM421"/>
  <c r="BN421"/>
  <c r="BO421"/>
  <c r="BP421"/>
  <c r="BQ421"/>
  <c r="BR421"/>
  <c r="BS421"/>
  <c r="BT421"/>
  <c r="BU421"/>
  <c r="BV421"/>
  <c r="BW421"/>
  <c r="BX421"/>
  <c r="BL140"/>
  <c r="BM140"/>
  <c r="BN140"/>
  <c r="BO140"/>
  <c r="BP140"/>
  <c r="BQ140"/>
  <c r="BR140"/>
  <c r="BS140"/>
  <c r="BT140"/>
  <c r="BU140"/>
  <c r="BV140"/>
  <c r="BW140"/>
  <c r="BX140"/>
  <c r="BL318"/>
  <c r="BM318"/>
  <c r="BN318"/>
  <c r="BO318"/>
  <c r="BP318"/>
  <c r="BQ318"/>
  <c r="BR318"/>
  <c r="BS318"/>
  <c r="BT318"/>
  <c r="BU318"/>
  <c r="BV318"/>
  <c r="BW318"/>
  <c r="BX318"/>
  <c r="BL1248"/>
  <c r="BM1248"/>
  <c r="BN1248"/>
  <c r="BO1248"/>
  <c r="BP1248"/>
  <c r="BQ1248"/>
  <c r="BR1248"/>
  <c r="BS1248"/>
  <c r="BT1248"/>
  <c r="BU1248"/>
  <c r="BV1248"/>
  <c r="BW1248"/>
  <c r="BX1248"/>
  <c r="BL72"/>
  <c r="BM72"/>
  <c r="BN72"/>
  <c r="BO72"/>
  <c r="BP72"/>
  <c r="BQ72"/>
  <c r="BR72"/>
  <c r="BS72"/>
  <c r="BT72"/>
  <c r="BU72"/>
  <c r="BV72"/>
  <c r="BW72"/>
  <c r="BX72"/>
  <c r="BL761"/>
  <c r="BM761"/>
  <c r="BN761"/>
  <c r="BO761"/>
  <c r="BP761"/>
  <c r="BQ761"/>
  <c r="BR761"/>
  <c r="BS761"/>
  <c r="BT761"/>
  <c r="BU761"/>
  <c r="BV761"/>
  <c r="BW761"/>
  <c r="BX761"/>
  <c r="BL1268"/>
  <c r="BM1268"/>
  <c r="BN1268"/>
  <c r="BO1268"/>
  <c r="BP1268"/>
  <c r="BQ1268"/>
  <c r="BR1268"/>
  <c r="BS1268"/>
  <c r="BT1268"/>
  <c r="BU1268"/>
  <c r="BV1268"/>
  <c r="BW1268"/>
  <c r="BX1268"/>
  <c r="BL242"/>
  <c r="BM242"/>
  <c r="BN242"/>
  <c r="BO242"/>
  <c r="BP242"/>
  <c r="BQ242"/>
  <c r="BR242"/>
  <c r="BS242"/>
  <c r="BT242"/>
  <c r="BU242"/>
  <c r="BV242"/>
  <c r="BW242"/>
  <c r="BX242"/>
  <c r="BL411"/>
  <c r="BM411"/>
  <c r="BN411"/>
  <c r="BO411"/>
  <c r="BP411"/>
  <c r="BQ411"/>
  <c r="BR411"/>
  <c r="BS411"/>
  <c r="BT411"/>
  <c r="BU411"/>
  <c r="BV411"/>
  <c r="BW411"/>
  <c r="BX411"/>
  <c r="BL213"/>
  <c r="BM213"/>
  <c r="BN213"/>
  <c r="BO213"/>
  <c r="BP213"/>
  <c r="BQ213"/>
  <c r="BR213"/>
  <c r="BS213"/>
  <c r="BT213"/>
  <c r="BU213"/>
  <c r="BV213"/>
  <c r="BW213"/>
  <c r="BX213"/>
  <c r="BL726"/>
  <c r="BM726"/>
  <c r="BN726"/>
  <c r="BO726"/>
  <c r="BP726"/>
  <c r="BQ726"/>
  <c r="BR726"/>
  <c r="BS726"/>
  <c r="BT726"/>
  <c r="BU726"/>
  <c r="BV726"/>
  <c r="BW726"/>
  <c r="BX726"/>
  <c r="BL317"/>
  <c r="BM317"/>
  <c r="BN317"/>
  <c r="BO317"/>
  <c r="BP317"/>
  <c r="BQ317"/>
  <c r="BR317"/>
  <c r="BS317"/>
  <c r="BT317"/>
  <c r="BU317"/>
  <c r="BV317"/>
  <c r="BW317"/>
  <c r="BX317"/>
  <c r="BL376"/>
  <c r="BM376"/>
  <c r="BN376"/>
  <c r="BO376"/>
  <c r="BP376"/>
  <c r="BQ376"/>
  <c r="BR376"/>
  <c r="BS376"/>
  <c r="BT376"/>
  <c r="BU376"/>
  <c r="BV376"/>
  <c r="BW376"/>
  <c r="BX376"/>
  <c r="BL876"/>
  <c r="BM876"/>
  <c r="BN876"/>
  <c r="BO876"/>
  <c r="BP876"/>
  <c r="BQ876"/>
  <c r="BR876"/>
  <c r="BS876"/>
  <c r="BT876"/>
  <c r="BU876"/>
  <c r="BV876"/>
  <c r="BW876"/>
  <c r="BX876"/>
  <c r="BL696"/>
  <c r="BM696"/>
  <c r="BN696"/>
  <c r="BO696"/>
  <c r="BP696"/>
  <c r="BQ696"/>
  <c r="BR696"/>
  <c r="BS696"/>
  <c r="BT696"/>
  <c r="BU696"/>
  <c r="BV696"/>
  <c r="BW696"/>
  <c r="BX696"/>
  <c r="BL1103"/>
  <c r="BM1103"/>
  <c r="BN1103"/>
  <c r="BO1103"/>
  <c r="BP1103"/>
  <c r="BQ1103"/>
  <c r="BR1103"/>
  <c r="BS1103"/>
  <c r="BT1103"/>
  <c r="BU1103"/>
  <c r="BV1103"/>
  <c r="BW1103"/>
  <c r="BX1103"/>
  <c r="BL579"/>
  <c r="BM579"/>
  <c r="BN579"/>
  <c r="BO579"/>
  <c r="BP579"/>
  <c r="BQ579"/>
  <c r="BR579"/>
  <c r="BS579"/>
  <c r="BT579"/>
  <c r="BU579"/>
  <c r="BV579"/>
  <c r="BW579"/>
  <c r="BX579"/>
  <c r="BL131"/>
  <c r="BM131"/>
  <c r="BN131"/>
  <c r="BO131"/>
  <c r="BP131"/>
  <c r="BQ131"/>
  <c r="BR131"/>
  <c r="BS131"/>
  <c r="BT131"/>
  <c r="BU131"/>
  <c r="BV131"/>
  <c r="BW131"/>
  <c r="BX131"/>
  <c r="BL760"/>
  <c r="BM760"/>
  <c r="BN760"/>
  <c r="BO760"/>
  <c r="BP760"/>
  <c r="BQ760"/>
  <c r="BR760"/>
  <c r="BS760"/>
  <c r="BT760"/>
  <c r="BU760"/>
  <c r="BV760"/>
  <c r="BW760"/>
  <c r="BX760"/>
  <c r="BL97"/>
  <c r="BM97"/>
  <c r="BN97"/>
  <c r="BO97"/>
  <c r="BP97"/>
  <c r="BQ97"/>
  <c r="BR97"/>
  <c r="BS97"/>
  <c r="BT97"/>
  <c r="BU97"/>
  <c r="BV97"/>
  <c r="BW97"/>
  <c r="BX97"/>
  <c r="BL1261"/>
  <c r="BM1261"/>
  <c r="BN1261"/>
  <c r="BO1261"/>
  <c r="BP1261"/>
  <c r="BQ1261"/>
  <c r="BR1261"/>
  <c r="BS1261"/>
  <c r="BT1261"/>
  <c r="BU1261"/>
  <c r="BV1261"/>
  <c r="BW1261"/>
  <c r="BX1261"/>
  <c r="BL997"/>
  <c r="BM997"/>
  <c r="BN997"/>
  <c r="BO997"/>
  <c r="BP997"/>
  <c r="BQ997"/>
  <c r="BR997"/>
  <c r="BS997"/>
  <c r="BT997"/>
  <c r="BU997"/>
  <c r="BV997"/>
  <c r="BW997"/>
  <c r="BX997"/>
  <c r="BL1161"/>
  <c r="BM1161"/>
  <c r="BN1161"/>
  <c r="BO1161"/>
  <c r="BP1161"/>
  <c r="BQ1161"/>
  <c r="BR1161"/>
  <c r="BS1161"/>
  <c r="BT1161"/>
  <c r="BU1161"/>
  <c r="BV1161"/>
  <c r="BW1161"/>
  <c r="BX1161"/>
  <c r="BL191"/>
  <c r="BM191"/>
  <c r="BN191"/>
  <c r="BO191"/>
  <c r="BP191"/>
  <c r="BQ191"/>
  <c r="BR191"/>
  <c r="BS191"/>
  <c r="BT191"/>
  <c r="BU191"/>
  <c r="BV191"/>
  <c r="BW191"/>
  <c r="BX191"/>
  <c r="BL532"/>
  <c r="BM532"/>
  <c r="BN532"/>
  <c r="BO532"/>
  <c r="BP532"/>
  <c r="BQ532"/>
  <c r="BR532"/>
  <c r="BS532"/>
  <c r="BT532"/>
  <c r="BU532"/>
  <c r="BV532"/>
  <c r="BW532"/>
  <c r="BX532"/>
  <c r="BL398"/>
  <c r="BM398"/>
  <c r="BN398"/>
  <c r="BO398"/>
  <c r="BP398"/>
  <c r="BQ398"/>
  <c r="BR398"/>
  <c r="BS398"/>
  <c r="BT398"/>
  <c r="BU398"/>
  <c r="BV398"/>
  <c r="BW398"/>
  <c r="BX398"/>
  <c r="BL314"/>
  <c r="BM314"/>
  <c r="BN314"/>
  <c r="BO314"/>
  <c r="BP314"/>
  <c r="BQ314"/>
  <c r="BR314"/>
  <c r="BS314"/>
  <c r="BT314"/>
  <c r="BU314"/>
  <c r="BV314"/>
  <c r="BW314"/>
  <c r="BX314"/>
  <c r="BL535"/>
  <c r="BM535"/>
  <c r="BN535"/>
  <c r="BO535"/>
  <c r="BP535"/>
  <c r="BQ535"/>
  <c r="BR535"/>
  <c r="BS535"/>
  <c r="BT535"/>
  <c r="BU535"/>
  <c r="BV535"/>
  <c r="BW535"/>
  <c r="BX535"/>
  <c r="BL537"/>
  <c r="BM537"/>
  <c r="BN537"/>
  <c r="BO537"/>
  <c r="BP537"/>
  <c r="BQ537"/>
  <c r="BR537"/>
  <c r="BS537"/>
  <c r="BT537"/>
  <c r="BU537"/>
  <c r="BV537"/>
  <c r="BW537"/>
  <c r="BX537"/>
  <c r="BL1255"/>
  <c r="BM1255"/>
  <c r="BN1255"/>
  <c r="BO1255"/>
  <c r="BP1255"/>
  <c r="BQ1255"/>
  <c r="BR1255"/>
  <c r="BS1255"/>
  <c r="BT1255"/>
  <c r="BU1255"/>
  <c r="BV1255"/>
  <c r="BW1255"/>
  <c r="BX1255"/>
  <c r="BL119"/>
  <c r="BM119"/>
  <c r="BN119"/>
  <c r="BO119"/>
  <c r="BP119"/>
  <c r="BQ119"/>
  <c r="BR119"/>
  <c r="BS119"/>
  <c r="BT119"/>
  <c r="BU119"/>
  <c r="BV119"/>
  <c r="BW119"/>
  <c r="BX119"/>
  <c r="BL868"/>
  <c r="BM868"/>
  <c r="BN868"/>
  <c r="BO868"/>
  <c r="BP868"/>
  <c r="BQ868"/>
  <c r="BR868"/>
  <c r="BS868"/>
  <c r="BT868"/>
  <c r="BU868"/>
  <c r="BV868"/>
  <c r="BW868"/>
  <c r="BX868"/>
  <c r="BL144"/>
  <c r="BM144"/>
  <c r="BN144"/>
  <c r="BO144"/>
  <c r="BP144"/>
  <c r="BQ144"/>
  <c r="BR144"/>
  <c r="BS144"/>
  <c r="BT144"/>
  <c r="BU144"/>
  <c r="BV144"/>
  <c r="BW144"/>
  <c r="BX144"/>
  <c r="BL477"/>
  <c r="BM477"/>
  <c r="BN477"/>
  <c r="BO477"/>
  <c r="BP477"/>
  <c r="BQ477"/>
  <c r="BR477"/>
  <c r="BS477"/>
  <c r="BT477"/>
  <c r="BU477"/>
  <c r="BV477"/>
  <c r="BW477"/>
  <c r="BX477"/>
  <c r="BL737"/>
  <c r="BM737"/>
  <c r="BN737"/>
  <c r="BO737"/>
  <c r="BP737"/>
  <c r="BQ737"/>
  <c r="BR737"/>
  <c r="BS737"/>
  <c r="BT737"/>
  <c r="BU737"/>
  <c r="BV737"/>
  <c r="BW737"/>
  <c r="BX737"/>
  <c r="BL347"/>
  <c r="BM347"/>
  <c r="BN347"/>
  <c r="BO347"/>
  <c r="BP347"/>
  <c r="BQ347"/>
  <c r="BR347"/>
  <c r="BS347"/>
  <c r="BT347"/>
  <c r="BU347"/>
  <c r="BV347"/>
  <c r="BW347"/>
  <c r="BX347"/>
  <c r="BL169"/>
  <c r="BM169"/>
  <c r="BN169"/>
  <c r="BO169"/>
  <c r="BP169"/>
  <c r="BQ169"/>
  <c r="BR169"/>
  <c r="BS169"/>
  <c r="BT169"/>
  <c r="BU169"/>
  <c r="BV169"/>
  <c r="BW169"/>
  <c r="BX169"/>
  <c r="BL154"/>
  <c r="BM154"/>
  <c r="BN154"/>
  <c r="BO154"/>
  <c r="BP154"/>
  <c r="BQ154"/>
  <c r="BR154"/>
  <c r="BS154"/>
  <c r="BT154"/>
  <c r="BU154"/>
  <c r="BV154"/>
  <c r="BW154"/>
  <c r="BX154"/>
  <c r="BL1267"/>
  <c r="BM1267"/>
  <c r="BN1267"/>
  <c r="BO1267"/>
  <c r="BP1267"/>
  <c r="BQ1267"/>
  <c r="BR1267"/>
  <c r="BS1267"/>
  <c r="BT1267"/>
  <c r="BU1267"/>
  <c r="BV1267"/>
  <c r="BW1267"/>
  <c r="BX1267"/>
  <c r="BL424"/>
  <c r="BM424"/>
  <c r="BN424"/>
  <c r="BO424"/>
  <c r="BP424"/>
  <c r="BQ424"/>
  <c r="BR424"/>
  <c r="BS424"/>
  <c r="BT424"/>
  <c r="BU424"/>
  <c r="BV424"/>
  <c r="BW424"/>
  <c r="BX424"/>
  <c r="BL160"/>
  <c r="BM160"/>
  <c r="BN160"/>
  <c r="BO160"/>
  <c r="BP160"/>
  <c r="BQ160"/>
  <c r="BR160"/>
  <c r="BS160"/>
  <c r="BT160"/>
  <c r="BU160"/>
  <c r="BV160"/>
  <c r="BW160"/>
  <c r="BX160"/>
  <c r="BL384"/>
  <c r="BM384"/>
  <c r="BN384"/>
  <c r="BO384"/>
  <c r="BP384"/>
  <c r="BQ384"/>
  <c r="BR384"/>
  <c r="BS384"/>
  <c r="BT384"/>
  <c r="BU384"/>
  <c r="BV384"/>
  <c r="BW384"/>
  <c r="BX384"/>
  <c r="BL1148"/>
  <c r="BM1148"/>
  <c r="BN1148"/>
  <c r="BO1148"/>
  <c r="BP1148"/>
  <c r="BQ1148"/>
  <c r="BR1148"/>
  <c r="BS1148"/>
  <c r="BT1148"/>
  <c r="BU1148"/>
  <c r="BV1148"/>
  <c r="BW1148"/>
  <c r="BX1148"/>
  <c r="BL1211"/>
  <c r="BM1211"/>
  <c r="BN1211"/>
  <c r="BO1211"/>
  <c r="BP1211"/>
  <c r="BQ1211"/>
  <c r="BR1211"/>
  <c r="BS1211"/>
  <c r="BT1211"/>
  <c r="BU1211"/>
  <c r="BV1211"/>
  <c r="BW1211"/>
  <c r="BX1211"/>
  <c r="BL834"/>
  <c r="BM834"/>
  <c r="BN834"/>
  <c r="BO834"/>
  <c r="BP834"/>
  <c r="BQ834"/>
  <c r="BR834"/>
  <c r="BS834"/>
  <c r="BT834"/>
  <c r="BU834"/>
  <c r="BV834"/>
  <c r="BW834"/>
  <c r="BX834"/>
  <c r="BL117"/>
  <c r="BM117"/>
  <c r="BN117"/>
  <c r="BO117"/>
  <c r="BP117"/>
  <c r="BQ117"/>
  <c r="BR117"/>
  <c r="BS117"/>
  <c r="BT117"/>
  <c r="BU117"/>
  <c r="BV117"/>
  <c r="BW117"/>
  <c r="BX117"/>
  <c r="BL603"/>
  <c r="BM603"/>
  <c r="BN603"/>
  <c r="BO603"/>
  <c r="BP603"/>
  <c r="BQ603"/>
  <c r="BR603"/>
  <c r="BS603"/>
  <c r="BT603"/>
  <c r="BU603"/>
  <c r="BV603"/>
  <c r="BW603"/>
  <c r="BX603"/>
  <c r="BL288"/>
  <c r="BM288"/>
  <c r="BN288"/>
  <c r="BO288"/>
  <c r="BP288"/>
  <c r="BQ288"/>
  <c r="BR288"/>
  <c r="BS288"/>
  <c r="BT288"/>
  <c r="BU288"/>
  <c r="BV288"/>
  <c r="BW288"/>
  <c r="BX288"/>
  <c r="BL209"/>
  <c r="BM209"/>
  <c r="BN209"/>
  <c r="BO209"/>
  <c r="BP209"/>
  <c r="BQ209"/>
  <c r="BR209"/>
  <c r="BS209"/>
  <c r="BT209"/>
  <c r="BU209"/>
  <c r="BV209"/>
  <c r="BW209"/>
  <c r="BX209"/>
  <c r="BL211"/>
  <c r="BM211"/>
  <c r="BN211"/>
  <c r="BO211"/>
  <c r="BP211"/>
  <c r="BQ211"/>
  <c r="BR211"/>
  <c r="BS211"/>
  <c r="BT211"/>
  <c r="BU211"/>
  <c r="BV211"/>
  <c r="BW211"/>
  <c r="BX211"/>
  <c r="BL1072"/>
  <c r="BM1072"/>
  <c r="BN1072"/>
  <c r="BO1072"/>
  <c r="BP1072"/>
  <c r="BQ1072"/>
  <c r="BR1072"/>
  <c r="BS1072"/>
  <c r="BT1072"/>
  <c r="BU1072"/>
  <c r="BV1072"/>
  <c r="BW1072"/>
  <c r="BX1072"/>
  <c r="BL836"/>
  <c r="BM836"/>
  <c r="BN836"/>
  <c r="BO836"/>
  <c r="BP836"/>
  <c r="BQ836"/>
  <c r="BR836"/>
  <c r="BS836"/>
  <c r="BT836"/>
  <c r="BU836"/>
  <c r="BV836"/>
  <c r="BW836"/>
  <c r="BX836"/>
  <c r="BL270"/>
  <c r="BM270"/>
  <c r="BN270"/>
  <c r="BO270"/>
  <c r="BP270"/>
  <c r="BQ270"/>
  <c r="BR270"/>
  <c r="BS270"/>
  <c r="BT270"/>
  <c r="BU270"/>
  <c r="BV270"/>
  <c r="BW270"/>
  <c r="BX270"/>
  <c r="BL259"/>
  <c r="BM259"/>
  <c r="BN259"/>
  <c r="BO259"/>
  <c r="BP259"/>
  <c r="BQ259"/>
  <c r="BR259"/>
  <c r="BS259"/>
  <c r="BT259"/>
  <c r="BU259"/>
  <c r="BV259"/>
  <c r="BW259"/>
  <c r="BX259"/>
  <c r="BL525"/>
  <c r="BM525"/>
  <c r="BN525"/>
  <c r="BO525"/>
  <c r="BP525"/>
  <c r="BQ525"/>
  <c r="BR525"/>
  <c r="BS525"/>
  <c r="BT525"/>
  <c r="BU525"/>
  <c r="BV525"/>
  <c r="BW525"/>
  <c r="BX525"/>
  <c r="BL606"/>
  <c r="BM606"/>
  <c r="BN606"/>
  <c r="BO606"/>
  <c r="BP606"/>
  <c r="BQ606"/>
  <c r="BR606"/>
  <c r="BS606"/>
  <c r="BT606"/>
  <c r="BU606"/>
  <c r="BV606"/>
  <c r="BW606"/>
  <c r="BX606"/>
  <c r="BL1231"/>
  <c r="BM1231"/>
  <c r="BN1231"/>
  <c r="BO1231"/>
  <c r="BP1231"/>
  <c r="BQ1231"/>
  <c r="BR1231"/>
  <c r="BS1231"/>
  <c r="BT1231"/>
  <c r="BU1231"/>
  <c r="BV1231"/>
  <c r="BW1231"/>
  <c r="BX1231"/>
  <c r="BL609"/>
  <c r="BM609"/>
  <c r="BN609"/>
  <c r="BO609"/>
  <c r="BP609"/>
  <c r="BQ609"/>
  <c r="BR609"/>
  <c r="BS609"/>
  <c r="BT609"/>
  <c r="BU609"/>
  <c r="BV609"/>
  <c r="BW609"/>
  <c r="BX609"/>
  <c r="BL556"/>
  <c r="BM556"/>
  <c r="BN556"/>
  <c r="BO556"/>
  <c r="BP556"/>
  <c r="BQ556"/>
  <c r="BR556"/>
  <c r="BS556"/>
  <c r="BT556"/>
  <c r="BU556"/>
  <c r="BV556"/>
  <c r="BW556"/>
  <c r="BX556"/>
  <c r="BL570"/>
  <c r="BM570"/>
  <c r="BN570"/>
  <c r="BO570"/>
  <c r="BP570"/>
  <c r="BQ570"/>
  <c r="BR570"/>
  <c r="BS570"/>
  <c r="BT570"/>
  <c r="BU570"/>
  <c r="BV570"/>
  <c r="BW570"/>
  <c r="BX570"/>
  <c r="BL292"/>
  <c r="BM292"/>
  <c r="BN292"/>
  <c r="BO292"/>
  <c r="BP292"/>
  <c r="BQ292"/>
  <c r="BR292"/>
  <c r="BS292"/>
  <c r="BT292"/>
  <c r="BU292"/>
  <c r="BV292"/>
  <c r="BW292"/>
  <c r="BX292"/>
  <c r="BL864"/>
  <c r="BM864"/>
  <c r="BN864"/>
  <c r="BO864"/>
  <c r="BP864"/>
  <c r="BQ864"/>
  <c r="BR864"/>
  <c r="BS864"/>
  <c r="BT864"/>
  <c r="BU864"/>
  <c r="BV864"/>
  <c r="BW864"/>
  <c r="BX864"/>
  <c r="BL206"/>
  <c r="BM206"/>
  <c r="BN206"/>
  <c r="BO206"/>
  <c r="BP206"/>
  <c r="BQ206"/>
  <c r="BR206"/>
  <c r="BS206"/>
  <c r="BT206"/>
  <c r="BU206"/>
  <c r="BV206"/>
  <c r="BW206"/>
  <c r="BX206"/>
  <c r="BL241"/>
  <c r="BM241"/>
  <c r="BN241"/>
  <c r="BO241"/>
  <c r="BP241"/>
  <c r="BQ241"/>
  <c r="BR241"/>
  <c r="BS241"/>
  <c r="BT241"/>
  <c r="BU241"/>
  <c r="BV241"/>
  <c r="BW241"/>
  <c r="BX241"/>
  <c r="BL756"/>
  <c r="BM756"/>
  <c r="BN756"/>
  <c r="BO756"/>
  <c r="BP756"/>
  <c r="BQ756"/>
  <c r="BR756"/>
  <c r="BS756"/>
  <c r="BT756"/>
  <c r="BU756"/>
  <c r="BV756"/>
  <c r="BW756"/>
  <c r="BX756"/>
  <c r="BL455"/>
  <c r="BM455"/>
  <c r="BN455"/>
  <c r="BO455"/>
  <c r="BP455"/>
  <c r="BQ455"/>
  <c r="BR455"/>
  <c r="BS455"/>
  <c r="BT455"/>
  <c r="BU455"/>
  <c r="BV455"/>
  <c r="BW455"/>
  <c r="BX455"/>
  <c r="BL1263"/>
  <c r="BM1263"/>
  <c r="BN1263"/>
  <c r="BO1263"/>
  <c r="BP1263"/>
  <c r="BQ1263"/>
  <c r="BR1263"/>
  <c r="BS1263"/>
  <c r="BT1263"/>
  <c r="BU1263"/>
  <c r="BV1263"/>
  <c r="BW1263"/>
  <c r="BX1263"/>
  <c r="BL662"/>
  <c r="BM662"/>
  <c r="BN662"/>
  <c r="BO662"/>
  <c r="BP662"/>
  <c r="BQ662"/>
  <c r="BR662"/>
  <c r="BS662"/>
  <c r="BT662"/>
  <c r="BU662"/>
  <c r="BV662"/>
  <c r="BW662"/>
  <c r="BX662"/>
  <c r="BL1164"/>
  <c r="BM1164"/>
  <c r="BN1164"/>
  <c r="BO1164"/>
  <c r="BP1164"/>
  <c r="BQ1164"/>
  <c r="BR1164"/>
  <c r="BS1164"/>
  <c r="BT1164"/>
  <c r="BU1164"/>
  <c r="BV1164"/>
  <c r="BW1164"/>
  <c r="BX1164"/>
  <c r="BL547"/>
  <c r="BM547"/>
  <c r="BN547"/>
  <c r="BO547"/>
  <c r="BP547"/>
  <c r="BQ547"/>
  <c r="BR547"/>
  <c r="BS547"/>
  <c r="BT547"/>
  <c r="BU547"/>
  <c r="BV547"/>
  <c r="BW547"/>
  <c r="BX547"/>
  <c r="BL454"/>
  <c r="BM454"/>
  <c r="BN454"/>
  <c r="BO454"/>
  <c r="BP454"/>
  <c r="BQ454"/>
  <c r="BR454"/>
  <c r="BS454"/>
  <c r="BT454"/>
  <c r="BU454"/>
  <c r="BV454"/>
  <c r="BW454"/>
  <c r="BX454"/>
  <c r="BL872"/>
  <c r="BM872"/>
  <c r="BN872"/>
  <c r="BO872"/>
  <c r="BP872"/>
  <c r="BQ872"/>
  <c r="BR872"/>
  <c r="BS872"/>
  <c r="BT872"/>
  <c r="BU872"/>
  <c r="BV872"/>
  <c r="BW872"/>
  <c r="BX872"/>
  <c r="BL118"/>
  <c r="BM118"/>
  <c r="BN118"/>
  <c r="BO118"/>
  <c r="BP118"/>
  <c r="BQ118"/>
  <c r="BR118"/>
  <c r="BS118"/>
  <c r="BT118"/>
  <c r="BU118"/>
  <c r="BV118"/>
  <c r="BW118"/>
  <c r="BX118"/>
  <c r="BL243"/>
  <c r="BM243"/>
  <c r="BN243"/>
  <c r="BO243"/>
  <c r="BP243"/>
  <c r="BQ243"/>
  <c r="BR243"/>
  <c r="BS243"/>
  <c r="BT243"/>
  <c r="BU243"/>
  <c r="BV243"/>
  <c r="BW243"/>
  <c r="BX243"/>
  <c r="BL371"/>
  <c r="BM371"/>
  <c r="BN371"/>
  <c r="BO371"/>
  <c r="BP371"/>
  <c r="BQ371"/>
  <c r="BR371"/>
  <c r="BS371"/>
  <c r="BT371"/>
  <c r="BU371"/>
  <c r="BV371"/>
  <c r="BW371"/>
  <c r="BX371"/>
  <c r="BL952"/>
  <c r="BM952"/>
  <c r="BN952"/>
  <c r="BO952"/>
  <c r="BP952"/>
  <c r="BQ952"/>
  <c r="BR952"/>
  <c r="BS952"/>
  <c r="BT952"/>
  <c r="BU952"/>
  <c r="BV952"/>
  <c r="BW952"/>
  <c r="BX952"/>
  <c r="BL195"/>
  <c r="BM195"/>
  <c r="BN195"/>
  <c r="BO195"/>
  <c r="BP195"/>
  <c r="BQ195"/>
  <c r="BR195"/>
  <c r="BS195"/>
  <c r="BT195"/>
  <c r="BU195"/>
  <c r="BV195"/>
  <c r="BW195"/>
  <c r="BX195"/>
  <c r="BL845"/>
  <c r="BM845"/>
  <c r="BN845"/>
  <c r="BO845"/>
  <c r="BP845"/>
  <c r="BQ845"/>
  <c r="BR845"/>
  <c r="BS845"/>
  <c r="BT845"/>
  <c r="BU845"/>
  <c r="BV845"/>
  <c r="BW845"/>
  <c r="BX845"/>
  <c r="BL829"/>
  <c r="BM829"/>
  <c r="BN829"/>
  <c r="BO829"/>
  <c r="BP829"/>
  <c r="BQ829"/>
  <c r="BR829"/>
  <c r="BS829"/>
  <c r="BT829"/>
  <c r="BU829"/>
  <c r="BV829"/>
  <c r="BW829"/>
  <c r="BX829"/>
  <c r="BL149"/>
  <c r="BM149"/>
  <c r="BN149"/>
  <c r="BO149"/>
  <c r="BP149"/>
  <c r="BQ149"/>
  <c r="BR149"/>
  <c r="BS149"/>
  <c r="BT149"/>
  <c r="BU149"/>
  <c r="BV149"/>
  <c r="BW149"/>
  <c r="BX149"/>
  <c r="BL116"/>
  <c r="BM116"/>
  <c r="BN116"/>
  <c r="BO116"/>
  <c r="BP116"/>
  <c r="BQ116"/>
  <c r="BR116"/>
  <c r="BS116"/>
  <c r="BT116"/>
  <c r="BU116"/>
  <c r="BV116"/>
  <c r="BW116"/>
  <c r="BX116"/>
  <c r="BL574"/>
  <c r="BM574"/>
  <c r="BN574"/>
  <c r="BO574"/>
  <c r="BP574"/>
  <c r="BQ574"/>
  <c r="BR574"/>
  <c r="BS574"/>
  <c r="BT574"/>
  <c r="BU574"/>
  <c r="BV574"/>
  <c r="BW574"/>
  <c r="BX574"/>
  <c r="BL838"/>
  <c r="BM838"/>
  <c r="BN838"/>
  <c r="BO838"/>
  <c r="BP838"/>
  <c r="BQ838"/>
  <c r="BR838"/>
  <c r="BS838"/>
  <c r="BT838"/>
  <c r="BU838"/>
  <c r="BV838"/>
  <c r="BW838"/>
  <c r="BX838"/>
  <c r="BL820"/>
  <c r="BM820"/>
  <c r="BN820"/>
  <c r="BO820"/>
  <c r="BP820"/>
  <c r="BQ820"/>
  <c r="BR820"/>
  <c r="BS820"/>
  <c r="BT820"/>
  <c r="BU820"/>
  <c r="BV820"/>
  <c r="BW820"/>
  <c r="BX820"/>
  <c r="BL315"/>
  <c r="BM315"/>
  <c r="BN315"/>
  <c r="BO315"/>
  <c r="BP315"/>
  <c r="BQ315"/>
  <c r="BR315"/>
  <c r="BS315"/>
  <c r="BT315"/>
  <c r="BU315"/>
  <c r="BV315"/>
  <c r="BW315"/>
  <c r="BX315"/>
  <c r="BL201"/>
  <c r="BM201"/>
  <c r="BN201"/>
  <c r="BO201"/>
  <c r="BP201"/>
  <c r="BQ201"/>
  <c r="BR201"/>
  <c r="BS201"/>
  <c r="BT201"/>
  <c r="BU201"/>
  <c r="BV201"/>
  <c r="BW201"/>
  <c r="BX201"/>
  <c r="BL93"/>
  <c r="BM93"/>
  <c r="BN93"/>
  <c r="BO93"/>
  <c r="BP93"/>
  <c r="BQ93"/>
  <c r="BR93"/>
  <c r="BS93"/>
  <c r="BT93"/>
  <c r="BU93"/>
  <c r="BV93"/>
  <c r="BW93"/>
  <c r="BX93"/>
  <c r="BL99"/>
  <c r="BM99"/>
  <c r="BN99"/>
  <c r="BO99"/>
  <c r="BP99"/>
  <c r="BQ99"/>
  <c r="BR99"/>
  <c r="BS99"/>
  <c r="BT99"/>
  <c r="BU99"/>
  <c r="BV99"/>
  <c r="BW99"/>
  <c r="BX99"/>
  <c r="BL543"/>
  <c r="BM543"/>
  <c r="BN543"/>
  <c r="BO543"/>
  <c r="BP543"/>
  <c r="BQ543"/>
  <c r="BR543"/>
  <c r="BS543"/>
  <c r="BT543"/>
  <c r="BU543"/>
  <c r="BV543"/>
  <c r="BW543"/>
  <c r="BX543"/>
  <c r="BL208"/>
  <c r="BM208"/>
  <c r="BN208"/>
  <c r="BO208"/>
  <c r="BP208"/>
  <c r="BQ208"/>
  <c r="BR208"/>
  <c r="BS208"/>
  <c r="BT208"/>
  <c r="BU208"/>
  <c r="BV208"/>
  <c r="BW208"/>
  <c r="BX208"/>
  <c r="BL855"/>
  <c r="BM855"/>
  <c r="BN855"/>
  <c r="BO855"/>
  <c r="BP855"/>
  <c r="BQ855"/>
  <c r="BR855"/>
  <c r="BS855"/>
  <c r="BT855"/>
  <c r="BU855"/>
  <c r="BV855"/>
  <c r="BW855"/>
  <c r="BX855"/>
  <c r="BL907"/>
  <c r="BM907"/>
  <c r="BN907"/>
  <c r="BO907"/>
  <c r="BP907"/>
  <c r="BQ907"/>
  <c r="BR907"/>
  <c r="BS907"/>
  <c r="BT907"/>
  <c r="BU907"/>
  <c r="BV907"/>
  <c r="BW907"/>
  <c r="BX907"/>
  <c r="BL132"/>
  <c r="BM132"/>
  <c r="BN132"/>
  <c r="BO132"/>
  <c r="BP132"/>
  <c r="BQ132"/>
  <c r="BR132"/>
  <c r="BS132"/>
  <c r="BT132"/>
  <c r="BU132"/>
  <c r="BV132"/>
  <c r="BW132"/>
  <c r="BX132"/>
  <c r="BL859"/>
  <c r="BM859"/>
  <c r="BN859"/>
  <c r="BO859"/>
  <c r="BP859"/>
  <c r="BQ859"/>
  <c r="BR859"/>
  <c r="BS859"/>
  <c r="BT859"/>
  <c r="BU859"/>
  <c r="BV859"/>
  <c r="BW859"/>
  <c r="BX859"/>
  <c r="BL878"/>
  <c r="BM878"/>
  <c r="BN878"/>
  <c r="BO878"/>
  <c r="BP878"/>
  <c r="BQ878"/>
  <c r="BR878"/>
  <c r="BS878"/>
  <c r="BT878"/>
  <c r="BU878"/>
  <c r="BV878"/>
  <c r="BW878"/>
  <c r="BX878"/>
  <c r="BL319"/>
  <c r="BM319"/>
  <c r="BN319"/>
  <c r="BO319"/>
  <c r="BP319"/>
  <c r="BQ319"/>
  <c r="BR319"/>
  <c r="BS319"/>
  <c r="BT319"/>
  <c r="BU319"/>
  <c r="BV319"/>
  <c r="BW319"/>
  <c r="BX319"/>
  <c r="BL272"/>
  <c r="BM272"/>
  <c r="BN272"/>
  <c r="BO272"/>
  <c r="BP272"/>
  <c r="BQ272"/>
  <c r="BR272"/>
  <c r="BS272"/>
  <c r="BT272"/>
  <c r="BU272"/>
  <c r="BV272"/>
  <c r="BW272"/>
  <c r="BX272"/>
  <c r="BL1235"/>
  <c r="BM1235"/>
  <c r="BN1235"/>
  <c r="BO1235"/>
  <c r="BP1235"/>
  <c r="BQ1235"/>
  <c r="BR1235"/>
  <c r="BS1235"/>
  <c r="BT1235"/>
  <c r="BU1235"/>
  <c r="BV1235"/>
  <c r="BW1235"/>
  <c r="BX1235"/>
  <c r="BL205"/>
  <c r="BM205"/>
  <c r="BN205"/>
  <c r="BO205"/>
  <c r="BP205"/>
  <c r="BQ205"/>
  <c r="BR205"/>
  <c r="BS205"/>
  <c r="BT205"/>
  <c r="BU205"/>
  <c r="BV205"/>
  <c r="BW205"/>
  <c r="BX205"/>
  <c r="BL634"/>
  <c r="BM634"/>
  <c r="BN634"/>
  <c r="BO634"/>
  <c r="BP634"/>
  <c r="BQ634"/>
  <c r="BR634"/>
  <c r="BS634"/>
  <c r="BT634"/>
  <c r="BU634"/>
  <c r="BV634"/>
  <c r="BW634"/>
  <c r="BX634"/>
  <c r="BL954"/>
  <c r="BM954"/>
  <c r="BN954"/>
  <c r="BO954"/>
  <c r="BP954"/>
  <c r="BQ954"/>
  <c r="BR954"/>
  <c r="BS954"/>
  <c r="BT954"/>
  <c r="BU954"/>
  <c r="BV954"/>
  <c r="BW954"/>
  <c r="BX954"/>
  <c r="BL92"/>
  <c r="BM92"/>
  <c r="BN92"/>
  <c r="BO92"/>
  <c r="BP92"/>
  <c r="BQ92"/>
  <c r="BR92"/>
  <c r="BS92"/>
  <c r="BT92"/>
  <c r="BU92"/>
  <c r="BV92"/>
  <c r="BW92"/>
  <c r="BX92"/>
  <c r="BL290"/>
  <c r="BM290"/>
  <c r="BN290"/>
  <c r="BO290"/>
  <c r="BP290"/>
  <c r="BQ290"/>
  <c r="BR290"/>
  <c r="BS290"/>
  <c r="BT290"/>
  <c r="BU290"/>
  <c r="BV290"/>
  <c r="BW290"/>
  <c r="BX290"/>
  <c r="BL1057"/>
  <c r="BM1057"/>
  <c r="BN1057"/>
  <c r="BO1057"/>
  <c r="BP1057"/>
  <c r="BQ1057"/>
  <c r="BR1057"/>
  <c r="BS1057"/>
  <c r="BT1057"/>
  <c r="BU1057"/>
  <c r="BV1057"/>
  <c r="BW1057"/>
  <c r="BX1057"/>
  <c r="BL998"/>
  <c r="BM998"/>
  <c r="BN998"/>
  <c r="BO998"/>
  <c r="BP998"/>
  <c r="BQ998"/>
  <c r="BR998"/>
  <c r="BS998"/>
  <c r="BT998"/>
  <c r="BU998"/>
  <c r="BV998"/>
  <c r="BW998"/>
  <c r="BX998"/>
  <c r="BL138"/>
  <c r="BM138"/>
  <c r="BN138"/>
  <c r="BO138"/>
  <c r="BP138"/>
  <c r="BQ138"/>
  <c r="BR138"/>
  <c r="BS138"/>
  <c r="BT138"/>
  <c r="BU138"/>
  <c r="BV138"/>
  <c r="BW138"/>
  <c r="BX138"/>
  <c r="BL185"/>
  <c r="BM185"/>
  <c r="BN185"/>
  <c r="BO185"/>
  <c r="BP185"/>
  <c r="BQ185"/>
  <c r="BR185"/>
  <c r="BS185"/>
  <c r="BT185"/>
  <c r="BU185"/>
  <c r="BV185"/>
  <c r="BW185"/>
  <c r="BX185"/>
  <c r="BL858"/>
  <c r="BM858"/>
  <c r="BN858"/>
  <c r="BO858"/>
  <c r="BP858"/>
  <c r="BQ858"/>
  <c r="BR858"/>
  <c r="BS858"/>
  <c r="BT858"/>
  <c r="BU858"/>
  <c r="BV858"/>
  <c r="BW858"/>
  <c r="BX858"/>
  <c r="BL559"/>
  <c r="BM559"/>
  <c r="BN559"/>
  <c r="BO559"/>
  <c r="BP559"/>
  <c r="BQ559"/>
  <c r="BR559"/>
  <c r="BS559"/>
  <c r="BT559"/>
  <c r="BU559"/>
  <c r="BV559"/>
  <c r="BW559"/>
  <c r="BX559"/>
  <c r="BL278"/>
  <c r="BM278"/>
  <c r="BN278"/>
  <c r="BO278"/>
  <c r="BP278"/>
  <c r="BQ278"/>
  <c r="BR278"/>
  <c r="BS278"/>
  <c r="BT278"/>
  <c r="BU278"/>
  <c r="BV278"/>
  <c r="BW278"/>
  <c r="BX278"/>
  <c r="BL700"/>
  <c r="BM700"/>
  <c r="BN700"/>
  <c r="BO700"/>
  <c r="BP700"/>
  <c r="BQ700"/>
  <c r="BR700"/>
  <c r="BS700"/>
  <c r="BT700"/>
  <c r="BU700"/>
  <c r="BV700"/>
  <c r="BW700"/>
  <c r="BX700"/>
  <c r="BL293"/>
  <c r="BM293"/>
  <c r="BN293"/>
  <c r="BO293"/>
  <c r="BP293"/>
  <c r="BQ293"/>
  <c r="BR293"/>
  <c r="BS293"/>
  <c r="BT293"/>
  <c r="BU293"/>
  <c r="BV293"/>
  <c r="BW293"/>
  <c r="BX293"/>
  <c r="BL534"/>
  <c r="BM534"/>
  <c r="BN534"/>
  <c r="BO534"/>
  <c r="BP534"/>
  <c r="BQ534"/>
  <c r="BR534"/>
  <c r="BS534"/>
  <c r="BT534"/>
  <c r="BU534"/>
  <c r="BV534"/>
  <c r="BW534"/>
  <c r="BX534"/>
  <c r="BL239"/>
  <c r="BM239"/>
  <c r="BN239"/>
  <c r="BO239"/>
  <c r="BP239"/>
  <c r="BQ239"/>
  <c r="BR239"/>
  <c r="BS239"/>
  <c r="BT239"/>
  <c r="BU239"/>
  <c r="BV239"/>
  <c r="BW239"/>
  <c r="BX239"/>
  <c r="BL1249"/>
  <c r="BM1249"/>
  <c r="BN1249"/>
  <c r="BO1249"/>
  <c r="BP1249"/>
  <c r="BQ1249"/>
  <c r="BR1249"/>
  <c r="BS1249"/>
  <c r="BT1249"/>
  <c r="BU1249"/>
  <c r="BV1249"/>
  <c r="BW1249"/>
  <c r="BX1249"/>
  <c r="BL832"/>
  <c r="BM832"/>
  <c r="BN832"/>
  <c r="BO832"/>
  <c r="BP832"/>
  <c r="BQ832"/>
  <c r="BR832"/>
  <c r="BS832"/>
  <c r="BT832"/>
  <c r="BU832"/>
  <c r="BV832"/>
  <c r="BW832"/>
  <c r="BX832"/>
  <c r="BL1055"/>
  <c r="BM1055"/>
  <c r="BN1055"/>
  <c r="BO1055"/>
  <c r="BP1055"/>
  <c r="BQ1055"/>
  <c r="BR1055"/>
  <c r="BS1055"/>
  <c r="BT1055"/>
  <c r="BU1055"/>
  <c r="BV1055"/>
  <c r="BW1055"/>
  <c r="BX1055"/>
  <c r="BL342"/>
  <c r="BM342"/>
  <c r="BN342"/>
  <c r="BO342"/>
  <c r="BP342"/>
  <c r="BQ342"/>
  <c r="BR342"/>
  <c r="BS342"/>
  <c r="BT342"/>
  <c r="BU342"/>
  <c r="BV342"/>
  <c r="BW342"/>
  <c r="BX342"/>
  <c r="BL465"/>
  <c r="BM465"/>
  <c r="BN465"/>
  <c r="BO465"/>
  <c r="BP465"/>
  <c r="BQ465"/>
  <c r="BR465"/>
  <c r="BS465"/>
  <c r="BT465"/>
  <c r="BU465"/>
  <c r="BV465"/>
  <c r="BW465"/>
  <c r="BX465"/>
  <c r="BL530"/>
  <c r="BM530"/>
  <c r="BN530"/>
  <c r="BO530"/>
  <c r="BP530"/>
  <c r="BQ530"/>
  <c r="BR530"/>
  <c r="BS530"/>
  <c r="BT530"/>
  <c r="BU530"/>
  <c r="BV530"/>
  <c r="BW530"/>
  <c r="BX530"/>
  <c r="BL417"/>
  <c r="BM417"/>
  <c r="BN417"/>
  <c r="BO417"/>
  <c r="BP417"/>
  <c r="BQ417"/>
  <c r="BR417"/>
  <c r="BS417"/>
  <c r="BT417"/>
  <c r="BU417"/>
  <c r="BV417"/>
  <c r="BW417"/>
  <c r="BX417"/>
  <c r="BL840"/>
  <c r="BM840"/>
  <c r="BN840"/>
  <c r="BO840"/>
  <c r="BP840"/>
  <c r="BQ840"/>
  <c r="BR840"/>
  <c r="BS840"/>
  <c r="BT840"/>
  <c r="BU840"/>
  <c r="BV840"/>
  <c r="BW840"/>
  <c r="BX840"/>
  <c r="BL452"/>
  <c r="BM452"/>
  <c r="BN452"/>
  <c r="BO452"/>
  <c r="BP452"/>
  <c r="BQ452"/>
  <c r="BR452"/>
  <c r="BS452"/>
  <c r="BT452"/>
  <c r="BU452"/>
  <c r="BV452"/>
  <c r="BW452"/>
  <c r="BX452"/>
  <c r="BL251"/>
  <c r="BM251"/>
  <c r="BN251"/>
  <c r="BO251"/>
  <c r="BP251"/>
  <c r="BQ251"/>
  <c r="BR251"/>
  <c r="BS251"/>
  <c r="BT251"/>
  <c r="BU251"/>
  <c r="BV251"/>
  <c r="BW251"/>
  <c r="BX251"/>
  <c r="BL385"/>
  <c r="BM385"/>
  <c r="BN385"/>
  <c r="BO385"/>
  <c r="BP385"/>
  <c r="BQ385"/>
  <c r="BR385"/>
  <c r="BS385"/>
  <c r="BT385"/>
  <c r="BU385"/>
  <c r="BV385"/>
  <c r="BW385"/>
  <c r="BX385"/>
  <c r="BL825"/>
  <c r="BM825"/>
  <c r="BN825"/>
  <c r="BO825"/>
  <c r="BP825"/>
  <c r="BQ825"/>
  <c r="BR825"/>
  <c r="BS825"/>
  <c r="BT825"/>
  <c r="BU825"/>
  <c r="BV825"/>
  <c r="BW825"/>
  <c r="BX825"/>
  <c r="BL586"/>
  <c r="BM586"/>
  <c r="BN586"/>
  <c r="BO586"/>
  <c r="BP586"/>
  <c r="BQ586"/>
  <c r="BR586"/>
  <c r="BS586"/>
  <c r="BT586"/>
  <c r="BU586"/>
  <c r="BV586"/>
  <c r="BW586"/>
  <c r="BX586"/>
  <c r="BL861"/>
  <c r="BM861"/>
  <c r="BN861"/>
  <c r="BO861"/>
  <c r="BP861"/>
  <c r="BQ861"/>
  <c r="BR861"/>
  <c r="BS861"/>
  <c r="BT861"/>
  <c r="BU861"/>
  <c r="BV861"/>
  <c r="BW861"/>
  <c r="BX861"/>
  <c r="BL562"/>
  <c r="BM562"/>
  <c r="BN562"/>
  <c r="BO562"/>
  <c r="BP562"/>
  <c r="BQ562"/>
  <c r="BR562"/>
  <c r="BS562"/>
  <c r="BT562"/>
  <c r="BU562"/>
  <c r="BV562"/>
  <c r="BW562"/>
  <c r="BX562"/>
  <c r="BL167"/>
  <c r="BM167"/>
  <c r="BN167"/>
  <c r="BO167"/>
  <c r="BP167"/>
  <c r="BQ167"/>
  <c r="BR167"/>
  <c r="BS167"/>
  <c r="BT167"/>
  <c r="BU167"/>
  <c r="BV167"/>
  <c r="BW167"/>
  <c r="BX167"/>
  <c r="BL177"/>
  <c r="BM177"/>
  <c r="BN177"/>
  <c r="BO177"/>
  <c r="BP177"/>
  <c r="BQ177"/>
  <c r="BR177"/>
  <c r="BS177"/>
  <c r="BT177"/>
  <c r="BU177"/>
  <c r="BV177"/>
  <c r="BW177"/>
  <c r="BX177"/>
  <c r="BL841"/>
  <c r="BM841"/>
  <c r="BN841"/>
  <c r="BO841"/>
  <c r="BP841"/>
  <c r="BQ841"/>
  <c r="BR841"/>
  <c r="BS841"/>
  <c r="BT841"/>
  <c r="BU841"/>
  <c r="BV841"/>
  <c r="BW841"/>
  <c r="BX841"/>
  <c r="BL439"/>
  <c r="BM439"/>
  <c r="BN439"/>
  <c r="BO439"/>
  <c r="BP439"/>
  <c r="BQ439"/>
  <c r="BR439"/>
  <c r="BS439"/>
  <c r="BT439"/>
  <c r="BU439"/>
  <c r="BV439"/>
  <c r="BW439"/>
  <c r="BX439"/>
  <c r="BL592"/>
  <c r="BM592"/>
  <c r="BN592"/>
  <c r="BO592"/>
  <c r="BP592"/>
  <c r="BQ592"/>
  <c r="BR592"/>
  <c r="BS592"/>
  <c r="BT592"/>
  <c r="BU592"/>
  <c r="BV592"/>
  <c r="BW592"/>
  <c r="BX592"/>
  <c r="BL130"/>
  <c r="BM130"/>
  <c r="BN130"/>
  <c r="BO130"/>
  <c r="BP130"/>
  <c r="BQ130"/>
  <c r="BS130"/>
  <c r="BT130"/>
  <c r="BU130"/>
  <c r="BV130"/>
  <c r="BW130"/>
  <c r="BX130"/>
  <c r="BL343"/>
  <c r="BM343"/>
  <c r="BN343"/>
  <c r="BO343"/>
  <c r="BP343"/>
  <c r="BQ343"/>
  <c r="BR343"/>
  <c r="BS343"/>
  <c r="BT343"/>
  <c r="BU343"/>
  <c r="BV343"/>
  <c r="BW343"/>
  <c r="BX343"/>
  <c r="BL261"/>
  <c r="BM261"/>
  <c r="BN261"/>
  <c r="BO261"/>
  <c r="BP261"/>
  <c r="BQ261"/>
  <c r="BR261"/>
  <c r="BS261"/>
  <c r="BT261"/>
  <c r="BU261"/>
  <c r="BV261"/>
  <c r="BW261"/>
  <c r="BX261"/>
  <c r="BL220"/>
  <c r="BM220"/>
  <c r="BN220"/>
  <c r="BO220"/>
  <c r="BP220"/>
  <c r="BQ220"/>
  <c r="BR220"/>
  <c r="BS220"/>
  <c r="BT220"/>
  <c r="BU220"/>
  <c r="BV220"/>
  <c r="BW220"/>
  <c r="BX220"/>
  <c r="BL804"/>
  <c r="BM804"/>
  <c r="BN804"/>
  <c r="BO804"/>
  <c r="BP804"/>
  <c r="BQ804"/>
  <c r="BR804"/>
  <c r="BS804"/>
  <c r="BT804"/>
  <c r="BU804"/>
  <c r="BV804"/>
  <c r="BW804"/>
  <c r="BX804"/>
  <c r="BL216"/>
  <c r="BM216"/>
  <c r="BN216"/>
  <c r="BO216"/>
  <c r="BP216"/>
  <c r="BQ216"/>
  <c r="BR216"/>
  <c r="BS216"/>
  <c r="BT216"/>
  <c r="BU216"/>
  <c r="BV216"/>
  <c r="BW216"/>
  <c r="BX216"/>
  <c r="BL1250"/>
  <c r="BM1250"/>
  <c r="BN1250"/>
  <c r="BO1250"/>
  <c r="BP1250"/>
  <c r="BQ1250"/>
  <c r="BR1250"/>
  <c r="BS1250"/>
  <c r="BT1250"/>
  <c r="BU1250"/>
  <c r="BV1250"/>
  <c r="BW1250"/>
  <c r="BX1250"/>
  <c r="BL862"/>
  <c r="BM862"/>
  <c r="BN862"/>
  <c r="BO862"/>
  <c r="BP862"/>
  <c r="BQ862"/>
  <c r="BR862"/>
  <c r="BS862"/>
  <c r="BT862"/>
  <c r="BU862"/>
  <c r="BV862"/>
  <c r="BW862"/>
  <c r="BX862"/>
  <c r="BL395"/>
  <c r="BM395"/>
  <c r="BN395"/>
  <c r="BO395"/>
  <c r="BP395"/>
  <c r="BQ395"/>
  <c r="BR395"/>
  <c r="BS395"/>
  <c r="BT395"/>
  <c r="BU395"/>
  <c r="BV395"/>
  <c r="BW395"/>
  <c r="BX395"/>
  <c r="BL599"/>
  <c r="BM599"/>
  <c r="BN599"/>
  <c r="BO599"/>
  <c r="BP599"/>
  <c r="BQ599"/>
  <c r="BR599"/>
  <c r="BS599"/>
  <c r="BT599"/>
  <c r="BU599"/>
  <c r="BV599"/>
  <c r="BW599"/>
  <c r="BX599"/>
  <c r="BL1242"/>
  <c r="BM1242"/>
  <c r="BN1242"/>
  <c r="BO1242"/>
  <c r="BP1242"/>
  <c r="BQ1242"/>
  <c r="BR1242"/>
  <c r="BS1242"/>
  <c r="BT1242"/>
  <c r="BU1242"/>
  <c r="BV1242"/>
  <c r="BW1242"/>
  <c r="BX1242"/>
  <c r="BL91"/>
  <c r="BM91"/>
  <c r="BN91"/>
  <c r="BO91"/>
  <c r="BP91"/>
  <c r="BQ91"/>
  <c r="BR91"/>
  <c r="BS91"/>
  <c r="BT91"/>
  <c r="BU91"/>
  <c r="BV91"/>
  <c r="BW91"/>
  <c r="BX91"/>
  <c r="BL381"/>
  <c r="BM381"/>
  <c r="BN381"/>
  <c r="BO381"/>
  <c r="BP381"/>
  <c r="BQ381"/>
  <c r="BR381"/>
  <c r="BS381"/>
  <c r="BT381"/>
  <c r="BU381"/>
  <c r="BV381"/>
  <c r="BW381"/>
  <c r="BX381"/>
  <c r="BL1074"/>
  <c r="BM1074"/>
  <c r="BN1074"/>
  <c r="BO1074"/>
  <c r="BP1074"/>
  <c r="BQ1074"/>
  <c r="BR1074"/>
  <c r="BS1074"/>
  <c r="BT1074"/>
  <c r="BU1074"/>
  <c r="BV1074"/>
  <c r="BW1074"/>
  <c r="BX1074"/>
  <c r="BL880"/>
  <c r="BM880"/>
  <c r="BN880"/>
  <c r="BO880"/>
  <c r="BP880"/>
  <c r="BQ880"/>
  <c r="BR880"/>
  <c r="BS880"/>
  <c r="BT880"/>
  <c r="BU880"/>
  <c r="BV880"/>
  <c r="BW880"/>
  <c r="BX880"/>
  <c r="BL181"/>
  <c r="BM181"/>
  <c r="BN181"/>
  <c r="BO181"/>
  <c r="BP181"/>
  <c r="BQ181"/>
  <c r="BR181"/>
  <c r="BS181"/>
  <c r="BT181"/>
  <c r="BU181"/>
  <c r="BV181"/>
  <c r="BW181"/>
  <c r="BX181"/>
  <c r="BL860"/>
  <c r="BM860"/>
  <c r="BN860"/>
  <c r="BO860"/>
  <c r="BP860"/>
  <c r="BQ860"/>
  <c r="BR860"/>
  <c r="BS860"/>
  <c r="BT860"/>
  <c r="BU860"/>
  <c r="BV860"/>
  <c r="BW860"/>
  <c r="BX860"/>
  <c r="BL831"/>
  <c r="BM831"/>
  <c r="BN831"/>
  <c r="BO831"/>
  <c r="BP831"/>
  <c r="BQ831"/>
  <c r="BR831"/>
  <c r="BS831"/>
  <c r="BT831"/>
  <c r="BU831"/>
  <c r="BV831"/>
  <c r="BW831"/>
  <c r="BX831"/>
  <c r="BL219"/>
  <c r="BM219"/>
  <c r="BN219"/>
  <c r="BO219"/>
  <c r="BP219"/>
  <c r="BQ219"/>
  <c r="BR219"/>
  <c r="BS219"/>
  <c r="BT219"/>
  <c r="BU219"/>
  <c r="BV219"/>
  <c r="BW219"/>
  <c r="BX219"/>
  <c r="BL198"/>
  <c r="BM198"/>
  <c r="BN198"/>
  <c r="BO198"/>
  <c r="BP198"/>
  <c r="BQ198"/>
  <c r="BR198"/>
  <c r="BS198"/>
  <c r="BT198"/>
  <c r="BU198"/>
  <c r="BV198"/>
  <c r="BW198"/>
  <c r="BX198"/>
  <c r="BL133"/>
  <c r="BM133"/>
  <c r="BN133"/>
  <c r="BO133"/>
  <c r="BP133"/>
  <c r="BQ133"/>
  <c r="BR133"/>
  <c r="BS133"/>
  <c r="BT133"/>
  <c r="BU133"/>
  <c r="BV133"/>
  <c r="BW133"/>
  <c r="BX133"/>
  <c r="BL580"/>
  <c r="BM580"/>
  <c r="BN580"/>
  <c r="BO580"/>
  <c r="BP580"/>
  <c r="BQ580"/>
  <c r="BR580"/>
  <c r="BS580"/>
  <c r="BT580"/>
  <c r="BU580"/>
  <c r="BV580"/>
  <c r="BW580"/>
  <c r="BX580"/>
  <c r="BL887"/>
  <c r="BM887"/>
  <c r="BN887"/>
  <c r="BO887"/>
  <c r="BP887"/>
  <c r="BQ887"/>
  <c r="BR887"/>
  <c r="BS887"/>
  <c r="BT887"/>
  <c r="BU887"/>
  <c r="BV887"/>
  <c r="BW887"/>
  <c r="BX887"/>
  <c r="BL73"/>
  <c r="BM73"/>
  <c r="BN73"/>
  <c r="BO73"/>
  <c r="BP73"/>
  <c r="BQ73"/>
  <c r="BR73"/>
  <c r="BS73"/>
  <c r="BT73"/>
  <c r="BU73"/>
  <c r="BV73"/>
  <c r="BW73"/>
  <c r="BX73"/>
  <c r="BL456"/>
  <c r="BM456"/>
  <c r="BN456"/>
  <c r="BO456"/>
  <c r="BP456"/>
  <c r="BQ456"/>
  <c r="BR456"/>
  <c r="BS456"/>
  <c r="BT456"/>
  <c r="BU456"/>
  <c r="BV456"/>
  <c r="BW456"/>
  <c r="BX456"/>
  <c r="BL1075"/>
  <c r="BM1075"/>
  <c r="BN1075"/>
  <c r="BO1075"/>
  <c r="BP1075"/>
  <c r="BQ1075"/>
  <c r="BR1075"/>
  <c r="BS1075"/>
  <c r="BT1075"/>
  <c r="BU1075"/>
  <c r="BV1075"/>
  <c r="BW1075"/>
  <c r="BX1075"/>
  <c r="BL382"/>
  <c r="BM382"/>
  <c r="BN382"/>
  <c r="BO382"/>
  <c r="BP382"/>
  <c r="BQ382"/>
  <c r="BR382"/>
  <c r="BS382"/>
  <c r="BT382"/>
  <c r="BU382"/>
  <c r="BV382"/>
  <c r="BW382"/>
  <c r="BX382"/>
  <c r="BL691"/>
  <c r="BM691"/>
  <c r="BN691"/>
  <c r="BO691"/>
  <c r="BP691"/>
  <c r="BQ691"/>
  <c r="BR691"/>
  <c r="BS691"/>
  <c r="BT691"/>
  <c r="BU691"/>
  <c r="BV691"/>
  <c r="BW691"/>
  <c r="BX691"/>
  <c r="BL601"/>
  <c r="BM601"/>
  <c r="BN601"/>
  <c r="BO601"/>
  <c r="BP601"/>
  <c r="BQ601"/>
  <c r="BR601"/>
  <c r="BS601"/>
  <c r="BT601"/>
  <c r="BU601"/>
  <c r="BV601"/>
  <c r="BW601"/>
  <c r="BX601"/>
  <c r="BL1264"/>
  <c r="BM1264"/>
  <c r="BN1264"/>
  <c r="BO1264"/>
  <c r="BP1264"/>
  <c r="BQ1264"/>
  <c r="BR1264"/>
  <c r="BS1264"/>
  <c r="BT1264"/>
  <c r="BU1264"/>
  <c r="BV1264"/>
  <c r="BW1264"/>
  <c r="BX1264"/>
  <c r="BL244"/>
  <c r="BM244"/>
  <c r="BN244"/>
  <c r="BO244"/>
  <c r="BP244"/>
  <c r="BQ244"/>
  <c r="BR244"/>
  <c r="BS244"/>
  <c r="BT244"/>
  <c r="BU244"/>
  <c r="BV244"/>
  <c r="BW244"/>
  <c r="BX244"/>
  <c r="BL155"/>
  <c r="BM155"/>
  <c r="BN155"/>
  <c r="BO155"/>
  <c r="BP155"/>
  <c r="BQ155"/>
  <c r="BR155"/>
  <c r="BS155"/>
  <c r="BT155"/>
  <c r="BU155"/>
  <c r="BV155"/>
  <c r="BW155"/>
  <c r="BX155"/>
  <c r="BL163"/>
  <c r="BM163"/>
  <c r="BN163"/>
  <c r="BO163"/>
  <c r="BP163"/>
  <c r="BQ163"/>
  <c r="BR163"/>
  <c r="BS163"/>
  <c r="BT163"/>
  <c r="BU163"/>
  <c r="BV163"/>
  <c r="BW163"/>
  <c r="BX163"/>
  <c r="BL148"/>
  <c r="BM148"/>
  <c r="BN148"/>
  <c r="BO148"/>
  <c r="BP148"/>
  <c r="BQ148"/>
  <c r="BR148"/>
  <c r="BS148"/>
  <c r="BT148"/>
  <c r="BU148"/>
  <c r="BV148"/>
  <c r="BW148"/>
  <c r="BX148"/>
  <c r="BL340"/>
  <c r="BM340"/>
  <c r="BN340"/>
  <c r="BO340"/>
  <c r="BP340"/>
  <c r="BQ340"/>
  <c r="BR340"/>
  <c r="BS340"/>
  <c r="BT340"/>
  <c r="BU340"/>
  <c r="BV340"/>
  <c r="BW340"/>
  <c r="BX340"/>
  <c r="BL437"/>
  <c r="BM437"/>
  <c r="BN437"/>
  <c r="BO437"/>
  <c r="BP437"/>
  <c r="BQ437"/>
  <c r="BS437"/>
  <c r="BT437"/>
  <c r="BU437"/>
  <c r="BV437"/>
  <c r="BW437"/>
  <c r="BX437"/>
  <c r="BL129"/>
  <c r="BM129"/>
  <c r="BN129"/>
  <c r="BO129"/>
  <c r="BP129"/>
  <c r="BQ129"/>
  <c r="BR129"/>
  <c r="BS129"/>
  <c r="BT129"/>
  <c r="BU129"/>
  <c r="BV129"/>
  <c r="BW129"/>
  <c r="BX129"/>
  <c r="BL941"/>
  <c r="BM941"/>
  <c r="BN941"/>
  <c r="BO941"/>
  <c r="BP941"/>
  <c r="BQ941"/>
  <c r="BR941"/>
  <c r="BS941"/>
  <c r="BT941"/>
  <c r="BU941"/>
  <c r="BV941"/>
  <c r="BW941"/>
  <c r="BX941"/>
  <c r="BL524"/>
  <c r="BM524"/>
  <c r="BN524"/>
  <c r="BO524"/>
  <c r="BP524"/>
  <c r="BQ524"/>
  <c r="BR524"/>
  <c r="BS524"/>
  <c r="BT524"/>
  <c r="BU524"/>
  <c r="BV524"/>
  <c r="BW524"/>
  <c r="BX524"/>
  <c r="BL866"/>
  <c r="BM866"/>
  <c r="BN866"/>
  <c r="BO866"/>
  <c r="BP866"/>
  <c r="BQ866"/>
  <c r="BR866"/>
  <c r="BS866"/>
  <c r="BT866"/>
  <c r="BU866"/>
  <c r="BV866"/>
  <c r="BW866"/>
  <c r="BX866"/>
  <c r="BL1210"/>
  <c r="BM1210"/>
  <c r="BN1210"/>
  <c r="BO1210"/>
  <c r="BP1210"/>
  <c r="BQ1210"/>
  <c r="BR1210"/>
  <c r="BS1210"/>
  <c r="BT1210"/>
  <c r="BU1210"/>
  <c r="BV1210"/>
  <c r="BW1210"/>
  <c r="BX1210"/>
  <c r="BL995"/>
  <c r="BM995"/>
  <c r="BN995"/>
  <c r="BO995"/>
  <c r="BP995"/>
  <c r="BQ995"/>
  <c r="BR995"/>
  <c r="BS995"/>
  <c r="BT995"/>
  <c r="BU995"/>
  <c r="BV995"/>
  <c r="BW995"/>
  <c r="BX995"/>
  <c r="BL426"/>
  <c r="BM426"/>
  <c r="BN426"/>
  <c r="BO426"/>
  <c r="BP426"/>
  <c r="BQ426"/>
  <c r="BR426"/>
  <c r="BS426"/>
  <c r="BT426"/>
  <c r="BU426"/>
  <c r="BV426"/>
  <c r="BW426"/>
  <c r="BX426"/>
  <c r="BL607"/>
  <c r="BM607"/>
  <c r="BN607"/>
  <c r="BO607"/>
  <c r="BP607"/>
  <c r="BQ607"/>
  <c r="BR607"/>
  <c r="BS607"/>
  <c r="BT607"/>
  <c r="BU607"/>
  <c r="BV607"/>
  <c r="BW607"/>
  <c r="BX607"/>
  <c r="BL1130"/>
  <c r="BM1130"/>
  <c r="BN1130"/>
  <c r="BO1130"/>
  <c r="BP1130"/>
  <c r="BQ1130"/>
  <c r="BR1130"/>
  <c r="BS1130"/>
  <c r="BT1130"/>
  <c r="BU1130"/>
  <c r="BV1130"/>
  <c r="BW1130"/>
  <c r="BX1130"/>
  <c r="BL1038"/>
  <c r="BM1038"/>
  <c r="BN1038"/>
  <c r="BO1038"/>
  <c r="BP1038"/>
  <c r="BQ1038"/>
  <c r="BR1038"/>
  <c r="BS1038"/>
  <c r="BT1038"/>
  <c r="BU1038"/>
  <c r="BV1038"/>
  <c r="BW1038"/>
  <c r="BX1038"/>
  <c r="BL375"/>
  <c r="BM375"/>
  <c r="BN375"/>
  <c r="BO375"/>
  <c r="BP375"/>
  <c r="BQ375"/>
  <c r="BR375"/>
  <c r="BS375"/>
  <c r="BT375"/>
  <c r="BU375"/>
  <c r="BV375"/>
  <c r="BW375"/>
  <c r="BX375"/>
  <c r="BL408"/>
  <c r="BM408"/>
  <c r="BN408"/>
  <c r="BO408"/>
  <c r="BP408"/>
  <c r="BQ408"/>
  <c r="BR408"/>
  <c r="BS408"/>
  <c r="BT408"/>
  <c r="BU408"/>
  <c r="BV408"/>
  <c r="BW408"/>
  <c r="BX408"/>
  <c r="BL377"/>
  <c r="BM377"/>
  <c r="BN377"/>
  <c r="BO377"/>
  <c r="BP377"/>
  <c r="BQ377"/>
  <c r="BR377"/>
  <c r="BS377"/>
  <c r="BT377"/>
  <c r="BU377"/>
  <c r="BV377"/>
  <c r="BW377"/>
  <c r="BX377"/>
  <c r="BL598"/>
  <c r="BM598"/>
  <c r="BN598"/>
  <c r="BO598"/>
  <c r="BP598"/>
  <c r="BQ598"/>
  <c r="BR598"/>
  <c r="BS598"/>
  <c r="BT598"/>
  <c r="BU598"/>
  <c r="BV598"/>
  <c r="BW598"/>
  <c r="BX598"/>
  <c r="BL145"/>
  <c r="BM145"/>
  <c r="BN145"/>
  <c r="BO145"/>
  <c r="BP145"/>
  <c r="BQ145"/>
  <c r="BR145"/>
  <c r="BS145"/>
  <c r="BT145"/>
  <c r="BU145"/>
  <c r="BV145"/>
  <c r="BW145"/>
  <c r="BX145"/>
  <c r="BL459"/>
  <c r="BM459"/>
  <c r="BN459"/>
  <c r="BO459"/>
  <c r="BP459"/>
  <c r="BQ459"/>
  <c r="BR459"/>
  <c r="BS459"/>
  <c r="BT459"/>
  <c r="BU459"/>
  <c r="BV459"/>
  <c r="BW459"/>
  <c r="BX459"/>
  <c r="BL953"/>
  <c r="BM953"/>
  <c r="BN953"/>
  <c r="BO953"/>
  <c r="BP953"/>
  <c r="BQ953"/>
  <c r="BR953"/>
  <c r="BS953"/>
  <c r="BT953"/>
  <c r="BU953"/>
  <c r="BV953"/>
  <c r="BW953"/>
  <c r="BX953"/>
  <c r="BL851"/>
  <c r="BM851"/>
  <c r="BN851"/>
  <c r="BO851"/>
  <c r="BP851"/>
  <c r="BQ851"/>
  <c r="BR851"/>
  <c r="BS851"/>
  <c r="BT851"/>
  <c r="BU851"/>
  <c r="BV851"/>
  <c r="BW851"/>
  <c r="BX851"/>
  <c r="BL615"/>
  <c r="BM615"/>
  <c r="BN615"/>
  <c r="BO615"/>
  <c r="BP615"/>
  <c r="BQ615"/>
  <c r="BR615"/>
  <c r="BS615"/>
  <c r="BT615"/>
  <c r="BU615"/>
  <c r="BV615"/>
  <c r="BW615"/>
  <c r="BX615"/>
  <c r="BL372"/>
  <c r="BM372"/>
  <c r="BN372"/>
  <c r="BO372"/>
  <c r="BP372"/>
  <c r="BQ372"/>
  <c r="BR372"/>
  <c r="BS372"/>
  <c r="BT372"/>
  <c r="BU372"/>
  <c r="BV372"/>
  <c r="BW372"/>
  <c r="BX372"/>
  <c r="BL701"/>
  <c r="BM701"/>
  <c r="BN701"/>
  <c r="BO701"/>
  <c r="BP701"/>
  <c r="BQ701"/>
  <c r="BR701"/>
  <c r="BS701"/>
  <c r="BT701"/>
  <c r="BU701"/>
  <c r="BV701"/>
  <c r="BW701"/>
  <c r="BX701"/>
  <c r="BL529"/>
  <c r="BM529"/>
  <c r="BN529"/>
  <c r="BO529"/>
  <c r="BP529"/>
  <c r="BQ529"/>
  <c r="BR529"/>
  <c r="BS529"/>
  <c r="BT529"/>
  <c r="BU529"/>
  <c r="BV529"/>
  <c r="BW529"/>
  <c r="BX529"/>
  <c r="BL863"/>
  <c r="BM863"/>
  <c r="BN863"/>
  <c r="BO863"/>
  <c r="BP863"/>
  <c r="BQ863"/>
  <c r="BR863"/>
  <c r="BS863"/>
  <c r="BT863"/>
  <c r="BU863"/>
  <c r="BV863"/>
  <c r="BW863"/>
  <c r="BX863"/>
  <c r="BL150"/>
  <c r="BM150"/>
  <c r="BN150"/>
  <c r="BO150"/>
  <c r="BP150"/>
  <c r="BQ150"/>
  <c r="BR150"/>
  <c r="BS150"/>
  <c r="BT150"/>
  <c r="BU150"/>
  <c r="BV150"/>
  <c r="BW150"/>
  <c r="BX150"/>
  <c r="BL388"/>
  <c r="BM388"/>
  <c r="BN388"/>
  <c r="BO388"/>
  <c r="BP388"/>
  <c r="BQ388"/>
  <c r="BR388"/>
  <c r="BS388"/>
  <c r="BT388"/>
  <c r="BU388"/>
  <c r="BV388"/>
  <c r="BW388"/>
  <c r="BX388"/>
  <c r="BL422"/>
  <c r="BM422"/>
  <c r="BN422"/>
  <c r="BO422"/>
  <c r="BP422"/>
  <c r="BQ422"/>
  <c r="BR422"/>
  <c r="BS422"/>
  <c r="BT422"/>
  <c r="BU422"/>
  <c r="BV422"/>
  <c r="BW422"/>
  <c r="BX422"/>
  <c r="BL420"/>
  <c r="BM420"/>
  <c r="BN420"/>
  <c r="BO420"/>
  <c r="BP420"/>
  <c r="BQ420"/>
  <c r="BR420"/>
  <c r="BS420"/>
  <c r="BT420"/>
  <c r="BU420"/>
  <c r="BV420"/>
  <c r="BW420"/>
  <c r="BX420"/>
  <c r="BL1159"/>
  <c r="BM1159"/>
  <c r="BN1159"/>
  <c r="BO1159"/>
  <c r="BP1159"/>
  <c r="BQ1159"/>
  <c r="BR1159"/>
  <c r="BS1159"/>
  <c r="BT1159"/>
  <c r="BU1159"/>
  <c r="BV1159"/>
  <c r="BW1159"/>
  <c r="BX1159"/>
  <c r="BL168"/>
  <c r="BM168"/>
  <c r="BN168"/>
  <c r="BO168"/>
  <c r="BP168"/>
  <c r="BQ168"/>
  <c r="BR168"/>
  <c r="BS168"/>
  <c r="BT168"/>
  <c r="BU168"/>
  <c r="BV168"/>
  <c r="BW168"/>
  <c r="BX168"/>
  <c r="BL370"/>
  <c r="BM370"/>
  <c r="BN370"/>
  <c r="BO370"/>
  <c r="BP370"/>
  <c r="BQ370"/>
  <c r="BR370"/>
  <c r="BS370"/>
  <c r="BT370"/>
  <c r="BU370"/>
  <c r="BV370"/>
  <c r="BW370"/>
  <c r="BX370"/>
  <c r="BL386"/>
  <c r="BM386"/>
  <c r="BN386"/>
  <c r="BO386"/>
  <c r="BP386"/>
  <c r="BQ386"/>
  <c r="BR386"/>
  <c r="BS386"/>
  <c r="BT386"/>
  <c r="BU386"/>
  <c r="BV386"/>
  <c r="BW386"/>
  <c r="BX386"/>
  <c r="BL608"/>
  <c r="BM608"/>
  <c r="BN608"/>
  <c r="BO608"/>
  <c r="BP608"/>
  <c r="BQ608"/>
  <c r="BR608"/>
  <c r="BS608"/>
  <c r="BT608"/>
  <c r="BU608"/>
  <c r="BV608"/>
  <c r="BW608"/>
  <c r="BX608"/>
  <c r="BL176"/>
  <c r="BM176"/>
  <c r="BN176"/>
  <c r="BO176"/>
  <c r="BP176"/>
  <c r="BQ176"/>
  <c r="BR176"/>
  <c r="BS176"/>
  <c r="BT176"/>
  <c r="BU176"/>
  <c r="BV176"/>
  <c r="BW176"/>
  <c r="BX176"/>
  <c r="BL392"/>
  <c r="BM392"/>
  <c r="BN392"/>
  <c r="BO392"/>
  <c r="BP392"/>
  <c r="BR392"/>
  <c r="BS392"/>
  <c r="BT392"/>
  <c r="BU392"/>
  <c r="BV392"/>
  <c r="BW392"/>
  <c r="BX392"/>
  <c r="BL642"/>
  <c r="BM642"/>
  <c r="BN642"/>
  <c r="BO642"/>
  <c r="BP642"/>
  <c r="BQ642"/>
  <c r="BR642"/>
  <c r="BS642"/>
  <c r="BT642"/>
  <c r="BU642"/>
  <c r="BV642"/>
  <c r="BW642"/>
  <c r="BX642"/>
  <c r="BL882"/>
  <c r="BM882"/>
  <c r="BN882"/>
  <c r="BO882"/>
  <c r="BP882"/>
  <c r="BQ882"/>
  <c r="BR882"/>
  <c r="BS882"/>
  <c r="BT882"/>
  <c r="BU882"/>
  <c r="BV882"/>
  <c r="BW882"/>
  <c r="BX882"/>
  <c r="BL200"/>
  <c r="BM200"/>
  <c r="BN200"/>
  <c r="BO200"/>
  <c r="BP200"/>
  <c r="BQ200"/>
  <c r="BR200"/>
  <c r="BS200"/>
  <c r="BT200"/>
  <c r="BU200"/>
  <c r="BV200"/>
  <c r="BW200"/>
  <c r="BX200"/>
  <c r="BL1257"/>
  <c r="BM1257"/>
  <c r="BN1257"/>
  <c r="BO1257"/>
  <c r="BP1257"/>
  <c r="BQ1257"/>
  <c r="BR1257"/>
  <c r="BS1257"/>
  <c r="BT1257"/>
  <c r="BU1257"/>
  <c r="BV1257"/>
  <c r="BW1257"/>
  <c r="BX1257"/>
  <c r="BL1253"/>
  <c r="BM1253"/>
  <c r="BN1253"/>
  <c r="BO1253"/>
  <c r="BP1253"/>
  <c r="BQ1253"/>
  <c r="BR1253"/>
  <c r="BS1253"/>
  <c r="BT1253"/>
  <c r="BU1253"/>
  <c r="BV1253"/>
  <c r="BW1253"/>
  <c r="BX1253"/>
  <c r="BL925"/>
  <c r="BM925"/>
  <c r="BN925"/>
  <c r="BO925"/>
  <c r="BP925"/>
  <c r="BQ925"/>
  <c r="BR925"/>
  <c r="BS925"/>
  <c r="BT925"/>
  <c r="BU925"/>
  <c r="BV925"/>
  <c r="BW925"/>
  <c r="BX925"/>
  <c r="BL462"/>
  <c r="BM462"/>
  <c r="BN462"/>
  <c r="BO462"/>
  <c r="BP462"/>
  <c r="BQ462"/>
  <c r="BR462"/>
  <c r="BS462"/>
  <c r="BT462"/>
  <c r="BU462"/>
  <c r="BV462"/>
  <c r="BW462"/>
  <c r="BX462"/>
  <c r="BL286"/>
  <c r="BM286"/>
  <c r="BN286"/>
  <c r="BO286"/>
  <c r="BP286"/>
  <c r="BQ286"/>
  <c r="BR286"/>
  <c r="BS286"/>
  <c r="BT286"/>
  <c r="BU286"/>
  <c r="BV286"/>
  <c r="BW286"/>
  <c r="BX286"/>
  <c r="BL850"/>
  <c r="BM850"/>
  <c r="BN850"/>
  <c r="BO850"/>
  <c r="BP850"/>
  <c r="BQ850"/>
  <c r="BR850"/>
  <c r="BS850"/>
  <c r="BT850"/>
  <c r="BU850"/>
  <c r="BV850"/>
  <c r="BW850"/>
  <c r="BX850"/>
  <c r="BL175"/>
  <c r="BM175"/>
  <c r="BN175"/>
  <c r="BO175"/>
  <c r="BP175"/>
  <c r="BQ175"/>
  <c r="BR175"/>
  <c r="BS175"/>
  <c r="BT175"/>
  <c r="BU175"/>
  <c r="BV175"/>
  <c r="BW175"/>
  <c r="BX175"/>
  <c r="BL846"/>
  <c r="BM846"/>
  <c r="BN846"/>
  <c r="BO846"/>
  <c r="BP846"/>
  <c r="BQ846"/>
  <c r="BR846"/>
  <c r="BS846"/>
  <c r="BT846"/>
  <c r="BU846"/>
  <c r="BV846"/>
  <c r="BW846"/>
  <c r="BX846"/>
  <c r="BL568"/>
  <c r="BM568"/>
  <c r="BN568"/>
  <c r="BO568"/>
  <c r="BP568"/>
  <c r="BQ568"/>
  <c r="BR568"/>
  <c r="BS568"/>
  <c r="BT568"/>
  <c r="BU568"/>
  <c r="BV568"/>
  <c r="BW568"/>
  <c r="BX568"/>
  <c r="BL837"/>
  <c r="BM837"/>
  <c r="BN837"/>
  <c r="BO837"/>
  <c r="BP837"/>
  <c r="BQ837"/>
  <c r="BR837"/>
  <c r="BS837"/>
  <c r="BT837"/>
  <c r="BU837"/>
  <c r="BV837"/>
  <c r="BW837"/>
  <c r="BX837"/>
  <c r="BL571"/>
  <c r="BM571"/>
  <c r="BN571"/>
  <c r="BO571"/>
  <c r="BP571"/>
  <c r="BQ571"/>
  <c r="BR571"/>
  <c r="BS571"/>
  <c r="BT571"/>
  <c r="BU571"/>
  <c r="BV571"/>
  <c r="BW571"/>
  <c r="BX571"/>
  <c r="BL869"/>
  <c r="BM869"/>
  <c r="BN869"/>
  <c r="BO869"/>
  <c r="BP869"/>
  <c r="BQ869"/>
  <c r="BR869"/>
  <c r="BS869"/>
  <c r="BT869"/>
  <c r="BU869"/>
  <c r="BV869"/>
  <c r="BW869"/>
  <c r="BX869"/>
  <c r="BL103"/>
  <c r="BM103"/>
  <c r="BN103"/>
  <c r="BO103"/>
  <c r="BP103"/>
  <c r="BQ103"/>
  <c r="BR103"/>
  <c r="BS103"/>
  <c r="BT103"/>
  <c r="BU103"/>
  <c r="BV103"/>
  <c r="BW103"/>
  <c r="BX103"/>
  <c r="BL434"/>
  <c r="BM434"/>
  <c r="BN434"/>
  <c r="BO434"/>
  <c r="BP434"/>
  <c r="BQ434"/>
  <c r="BR434"/>
  <c r="BS434"/>
  <c r="BT434"/>
  <c r="BU434"/>
  <c r="BV434"/>
  <c r="BW434"/>
  <c r="BX434"/>
  <c r="BL447"/>
  <c r="BM447"/>
  <c r="BN447"/>
  <c r="BO447"/>
  <c r="BP447"/>
  <c r="BQ447"/>
  <c r="BR447"/>
  <c r="BS447"/>
  <c r="BT447"/>
  <c r="BU447"/>
  <c r="BV447"/>
  <c r="BW447"/>
  <c r="BX447"/>
  <c r="BL289"/>
  <c r="BM289"/>
  <c r="BN289"/>
  <c r="BO289"/>
  <c r="BP289"/>
  <c r="BQ289"/>
  <c r="BR289"/>
  <c r="BS289"/>
  <c r="BT289"/>
  <c r="BU289"/>
  <c r="BV289"/>
  <c r="BW289"/>
  <c r="BX289"/>
  <c r="BL611"/>
  <c r="BM611"/>
  <c r="BN611"/>
  <c r="BO611"/>
  <c r="BP611"/>
  <c r="BQ611"/>
  <c r="BR611"/>
  <c r="BS611"/>
  <c r="BT611"/>
  <c r="BU611"/>
  <c r="BV611"/>
  <c r="BW611"/>
  <c r="BX611"/>
  <c r="BL896"/>
  <c r="BM896"/>
  <c r="BN896"/>
  <c r="BO896"/>
  <c r="BP896"/>
  <c r="BQ896"/>
  <c r="BR896"/>
  <c r="BS896"/>
  <c r="BT896"/>
  <c r="BU896"/>
  <c r="BV896"/>
  <c r="BW896"/>
  <c r="BX896"/>
  <c r="BL162"/>
  <c r="BM162"/>
  <c r="BN162"/>
  <c r="BO162"/>
  <c r="BP162"/>
  <c r="BQ162"/>
  <c r="BR162"/>
  <c r="BS162"/>
  <c r="BT162"/>
  <c r="BU162"/>
  <c r="BV162"/>
  <c r="BW162"/>
  <c r="BX162"/>
  <c r="BL722"/>
  <c r="BM722"/>
  <c r="BN722"/>
  <c r="BO722"/>
  <c r="BP722"/>
  <c r="BQ722"/>
  <c r="BR722"/>
  <c r="BS722"/>
  <c r="BT722"/>
  <c r="BU722"/>
  <c r="BV722"/>
  <c r="BW722"/>
  <c r="BX722"/>
  <c r="BL897"/>
  <c r="BM897"/>
  <c r="BN897"/>
  <c r="BO897"/>
  <c r="BP897"/>
  <c r="BQ897"/>
  <c r="BR897"/>
  <c r="BS897"/>
  <c r="BT897"/>
  <c r="BU897"/>
  <c r="BV897"/>
  <c r="BW897"/>
  <c r="BX897"/>
  <c r="BL735"/>
  <c r="BM735"/>
  <c r="BN735"/>
  <c r="BO735"/>
  <c r="BP735"/>
  <c r="BQ735"/>
  <c r="BR735"/>
  <c r="BS735"/>
  <c r="BT735"/>
  <c r="BU735"/>
  <c r="BV735"/>
  <c r="BW735"/>
  <c r="BX735"/>
  <c r="BL764"/>
  <c r="BM764"/>
  <c r="BN764"/>
  <c r="BO764"/>
  <c r="BP764"/>
  <c r="BQ764"/>
  <c r="BR764"/>
  <c r="BS764"/>
  <c r="BT764"/>
  <c r="BU764"/>
  <c r="BV764"/>
  <c r="BW764"/>
  <c r="BX764"/>
  <c r="BL419"/>
  <c r="BM419"/>
  <c r="BN419"/>
  <c r="BO419"/>
  <c r="BP419"/>
  <c r="BQ419"/>
  <c r="BR419"/>
  <c r="BS419"/>
  <c r="BT419"/>
  <c r="BU419"/>
  <c r="BV419"/>
  <c r="BW419"/>
  <c r="BX419"/>
  <c r="BL1265"/>
  <c r="BM1265"/>
  <c r="BN1265"/>
  <c r="BO1265"/>
  <c r="BP1265"/>
  <c r="BQ1265"/>
  <c r="BR1265"/>
  <c r="BS1265"/>
  <c r="BT1265"/>
  <c r="BU1265"/>
  <c r="BV1265"/>
  <c r="BW1265"/>
  <c r="BX1265"/>
  <c r="BL1045"/>
  <c r="BM1045"/>
  <c r="BN1045"/>
  <c r="BO1045"/>
  <c r="BP1045"/>
  <c r="BQ1045"/>
  <c r="BR1045"/>
  <c r="BS1045"/>
  <c r="BT1045"/>
  <c r="BU1045"/>
  <c r="BV1045"/>
  <c r="BW1045"/>
  <c r="BX1045"/>
  <c r="BL507"/>
  <c r="BM507"/>
  <c r="BN507"/>
  <c r="BO507"/>
  <c r="BP507"/>
  <c r="BQ507"/>
  <c r="BR507"/>
  <c r="BS507"/>
  <c r="BT507"/>
  <c r="BU507"/>
  <c r="BV507"/>
  <c r="BW507"/>
  <c r="BX507"/>
  <c r="BL197"/>
  <c r="BM197"/>
  <c r="BN197"/>
  <c r="BO197"/>
  <c r="BP197"/>
  <c r="BQ197"/>
  <c r="BR197"/>
  <c r="BS197"/>
  <c r="BT197"/>
  <c r="BU197"/>
  <c r="BV197"/>
  <c r="BW197"/>
  <c r="BX197"/>
  <c r="BL1262"/>
  <c r="BM1262"/>
  <c r="BN1262"/>
  <c r="BO1262"/>
  <c r="BP1262"/>
  <c r="BQ1262"/>
  <c r="BR1262"/>
  <c r="BS1262"/>
  <c r="BT1262"/>
  <c r="BU1262"/>
  <c r="BV1262"/>
  <c r="BW1262"/>
  <c r="BX1262"/>
  <c r="BL83"/>
  <c r="BM83"/>
  <c r="BN83"/>
  <c r="BO83"/>
  <c r="BP83"/>
  <c r="BQ83"/>
  <c r="BR83"/>
  <c r="BS83"/>
  <c r="BT83"/>
  <c r="BU83"/>
  <c r="BV83"/>
  <c r="BW83"/>
  <c r="BX83"/>
  <c r="BL1244"/>
  <c r="BM1244"/>
  <c r="BN1244"/>
  <c r="BO1244"/>
  <c r="BP1244"/>
  <c r="BQ1244"/>
  <c r="BR1244"/>
  <c r="BS1244"/>
  <c r="BT1244"/>
  <c r="BU1244"/>
  <c r="BV1244"/>
  <c r="BW1244"/>
  <c r="BX1244"/>
  <c r="BL1121"/>
  <c r="BM1121"/>
  <c r="BN1121"/>
  <c r="BO1121"/>
  <c r="BP1121"/>
  <c r="BQ1121"/>
  <c r="BR1121"/>
  <c r="BS1121"/>
  <c r="BT1121"/>
  <c r="BU1121"/>
  <c r="BV1121"/>
  <c r="BW1121"/>
  <c r="BX1121"/>
  <c r="BL555"/>
  <c r="BM555"/>
  <c r="BN555"/>
  <c r="BO555"/>
  <c r="BP555"/>
  <c r="BQ555"/>
  <c r="BR555"/>
  <c r="BS555"/>
  <c r="BT555"/>
  <c r="BU555"/>
  <c r="BV555"/>
  <c r="BW555"/>
  <c r="BX555"/>
  <c r="BL112"/>
  <c r="BM112"/>
  <c r="BN112"/>
  <c r="BO112"/>
  <c r="BP112"/>
  <c r="BQ112"/>
  <c r="BR112"/>
  <c r="BS112"/>
  <c r="BT112"/>
  <c r="BU112"/>
  <c r="BV112"/>
  <c r="BW112"/>
  <c r="BX112"/>
  <c r="BL88"/>
  <c r="BM88"/>
  <c r="BN88"/>
  <c r="BO88"/>
  <c r="BP88"/>
  <c r="BQ88"/>
  <c r="BR88"/>
  <c r="BS88"/>
  <c r="BT88"/>
  <c r="BU88"/>
  <c r="BV88"/>
  <c r="BW88"/>
  <c r="BX88"/>
  <c r="BL232"/>
  <c r="BM232"/>
  <c r="BN232"/>
  <c r="BO232"/>
  <c r="BP232"/>
  <c r="BQ232"/>
  <c r="BR232"/>
  <c r="BS232"/>
  <c r="BT232"/>
  <c r="BU232"/>
  <c r="BV232"/>
  <c r="BW232"/>
  <c r="BX232"/>
  <c r="BL1243"/>
  <c r="BM1243"/>
  <c r="BN1243"/>
  <c r="BO1243"/>
  <c r="BP1243"/>
  <c r="BQ1243"/>
  <c r="BR1243"/>
  <c r="BS1243"/>
  <c r="BT1243"/>
  <c r="BU1243"/>
  <c r="BV1243"/>
  <c r="BW1243"/>
  <c r="BX1243"/>
  <c r="BL898"/>
  <c r="BN898"/>
  <c r="BO898"/>
  <c r="BP898"/>
  <c r="BQ898"/>
  <c r="BR898"/>
  <c r="BS898"/>
  <c r="BT898"/>
  <c r="BU898"/>
  <c r="BV898"/>
  <c r="BW898"/>
  <c r="BX898"/>
  <c r="BL745"/>
  <c r="BM745"/>
  <c r="BN745"/>
  <c r="BO745"/>
  <c r="BP745"/>
  <c r="BQ745"/>
  <c r="BR745"/>
  <c r="BS745"/>
  <c r="BT745"/>
  <c r="BU745"/>
  <c r="BV745"/>
  <c r="BW745"/>
  <c r="BX745"/>
  <c r="BL1047"/>
  <c r="BM1047"/>
  <c r="BN1047"/>
  <c r="BO1047"/>
  <c r="BP1047"/>
  <c r="BQ1047"/>
  <c r="BR1047"/>
  <c r="BS1047"/>
  <c r="BT1047"/>
  <c r="BU1047"/>
  <c r="BV1047"/>
  <c r="BW1047"/>
  <c r="BX1047"/>
  <c r="BL180"/>
  <c r="BM180"/>
  <c r="BN180"/>
  <c r="BO180"/>
  <c r="BP180"/>
  <c r="BQ180"/>
  <c r="BR180"/>
  <c r="BS180"/>
  <c r="BT180"/>
  <c r="BU180"/>
  <c r="BV180"/>
  <c r="BW180"/>
  <c r="BX180"/>
  <c r="BL193"/>
  <c r="BM193"/>
  <c r="BN193"/>
  <c r="BO193"/>
  <c r="BP193"/>
  <c r="BQ193"/>
  <c r="BR193"/>
  <c r="BS193"/>
  <c r="BT193"/>
  <c r="BU193"/>
  <c r="BV193"/>
  <c r="BW193"/>
  <c r="BX193"/>
  <c r="BL984"/>
  <c r="BM984"/>
  <c r="BN984"/>
  <c r="BO984"/>
  <c r="BP984"/>
  <c r="BQ984"/>
  <c r="BR984"/>
  <c r="BS984"/>
  <c r="BT984"/>
  <c r="BU984"/>
  <c r="BV984"/>
  <c r="BW984"/>
  <c r="BX984"/>
  <c r="BL303"/>
  <c r="BM303"/>
  <c r="BN303"/>
  <c r="BO303"/>
  <c r="BP303"/>
  <c r="BQ303"/>
  <c r="BR303"/>
  <c r="BS303"/>
  <c r="BT303"/>
  <c r="BU303"/>
  <c r="BV303"/>
  <c r="BW303"/>
  <c r="BX303"/>
  <c r="BL920"/>
  <c r="BM920"/>
  <c r="BN920"/>
  <c r="BO920"/>
  <c r="BP920"/>
  <c r="BQ920"/>
  <c r="BR920"/>
  <c r="BS920"/>
  <c r="BT920"/>
  <c r="BU920"/>
  <c r="BV920"/>
  <c r="BW920"/>
  <c r="BX920"/>
  <c r="BL533"/>
  <c r="BM533"/>
  <c r="BN533"/>
  <c r="BO533"/>
  <c r="BP533"/>
  <c r="BQ533"/>
  <c r="BR533"/>
  <c r="BS533"/>
  <c r="BT533"/>
  <c r="BU533"/>
  <c r="BV533"/>
  <c r="BW533"/>
  <c r="BX533"/>
  <c r="BL552"/>
  <c r="BM552"/>
  <c r="BN552"/>
  <c r="BO552"/>
  <c r="BP552"/>
  <c r="BQ552"/>
  <c r="BR552"/>
  <c r="BS552"/>
  <c r="BT552"/>
  <c r="BU552"/>
  <c r="BV552"/>
  <c r="BW552"/>
  <c r="BX552"/>
  <c r="BL754"/>
  <c r="BM754"/>
  <c r="BN754"/>
  <c r="BO754"/>
  <c r="BP754"/>
  <c r="BQ754"/>
  <c r="BR754"/>
  <c r="BS754"/>
  <c r="BT754"/>
  <c r="BU754"/>
  <c r="BV754"/>
  <c r="BW754"/>
  <c r="BX754"/>
  <c r="BL1068"/>
  <c r="BM1068"/>
  <c r="BN1068"/>
  <c r="BO1068"/>
  <c r="BP1068"/>
  <c r="BQ1068"/>
  <c r="BR1068"/>
  <c r="BS1068"/>
  <c r="BT1068"/>
  <c r="BU1068"/>
  <c r="BV1068"/>
  <c r="BW1068"/>
  <c r="BX1068"/>
  <c r="BL682"/>
  <c r="BM682"/>
  <c r="BN682"/>
  <c r="BO682"/>
  <c r="BP682"/>
  <c r="BQ682"/>
  <c r="BR682"/>
  <c r="BS682"/>
  <c r="BT682"/>
  <c r="BU682"/>
  <c r="BV682"/>
  <c r="BW682"/>
  <c r="BX682"/>
  <c r="BL1239"/>
  <c r="BM1239"/>
  <c r="BN1239"/>
  <c r="BO1239"/>
  <c r="BP1239"/>
  <c r="BQ1239"/>
  <c r="BR1239"/>
  <c r="BS1239"/>
  <c r="BT1239"/>
  <c r="BU1239"/>
  <c r="BV1239"/>
  <c r="BW1239"/>
  <c r="BX1239"/>
  <c r="BL204"/>
  <c r="BM204"/>
  <c r="BN204"/>
  <c r="BO204"/>
  <c r="BP204"/>
  <c r="BQ204"/>
  <c r="BR204"/>
  <c r="BS204"/>
  <c r="BT204"/>
  <c r="BU204"/>
  <c r="BV204"/>
  <c r="BW204"/>
  <c r="BX204"/>
  <c r="BL498"/>
  <c r="BM498"/>
  <c r="BN498"/>
  <c r="BO498"/>
  <c r="BP498"/>
  <c r="BQ498"/>
  <c r="BR498"/>
  <c r="BS498"/>
  <c r="BT498"/>
  <c r="BU498"/>
  <c r="BV498"/>
  <c r="BW498"/>
  <c r="BX498"/>
  <c r="BL1197"/>
  <c r="BM1197"/>
  <c r="BN1197"/>
  <c r="BO1197"/>
  <c r="BP1197"/>
  <c r="BQ1197"/>
  <c r="BR1197"/>
  <c r="BS1197"/>
  <c r="BT1197"/>
  <c r="BU1197"/>
  <c r="BV1197"/>
  <c r="BW1197"/>
  <c r="BX1197"/>
  <c r="BL905"/>
  <c r="BM905"/>
  <c r="BN905"/>
  <c r="BO905"/>
  <c r="BP905"/>
  <c r="BQ905"/>
  <c r="BR905"/>
  <c r="BS905"/>
  <c r="BT905"/>
  <c r="BU905"/>
  <c r="BV905"/>
  <c r="BW905"/>
  <c r="BX905"/>
  <c r="BL612"/>
  <c r="BM612"/>
  <c r="BN612"/>
  <c r="BO612"/>
  <c r="BP612"/>
  <c r="BQ612"/>
  <c r="BR612"/>
  <c r="BS612"/>
  <c r="BT612"/>
  <c r="BU612"/>
  <c r="BV612"/>
  <c r="BW612"/>
  <c r="BX612"/>
  <c r="BL747"/>
  <c r="BM747"/>
  <c r="BN747"/>
  <c r="BO747"/>
  <c r="BP747"/>
  <c r="BQ747"/>
  <c r="BR747"/>
  <c r="BS747"/>
  <c r="BT747"/>
  <c r="BU747"/>
  <c r="BW747"/>
  <c r="BX747"/>
  <c r="BL1066"/>
  <c r="BM1066"/>
  <c r="BN1066"/>
  <c r="BO1066"/>
  <c r="BP1066"/>
  <c r="BQ1066"/>
  <c r="BR1066"/>
  <c r="BS1066"/>
  <c r="BT1066"/>
  <c r="BU1066"/>
  <c r="BV1066"/>
  <c r="BW1066"/>
  <c r="BX1066"/>
  <c r="BL214"/>
  <c r="BM214"/>
  <c r="BN214"/>
  <c r="BO214"/>
  <c r="BP214"/>
  <c r="BQ214"/>
  <c r="BR214"/>
  <c r="BS214"/>
  <c r="BT214"/>
  <c r="BU214"/>
  <c r="BV214"/>
  <c r="BW214"/>
  <c r="BX214"/>
  <c r="BL432"/>
  <c r="BM432"/>
  <c r="BN432"/>
  <c r="BO432"/>
  <c r="BP432"/>
  <c r="BQ432"/>
  <c r="BR432"/>
  <c r="BS432"/>
  <c r="BT432"/>
  <c r="BU432"/>
  <c r="BV432"/>
  <c r="BW432"/>
  <c r="BX432"/>
  <c r="BL1241"/>
  <c r="BM1241"/>
  <c r="BN1241"/>
  <c r="BO1241"/>
  <c r="BP1241"/>
  <c r="BQ1241"/>
  <c r="BR1241"/>
  <c r="BS1241"/>
  <c r="BT1241"/>
  <c r="BU1241"/>
  <c r="BV1241"/>
  <c r="BW1241"/>
  <c r="BX1241"/>
  <c r="BL156"/>
  <c r="BM156"/>
  <c r="BN156"/>
  <c r="BO156"/>
  <c r="BP156"/>
  <c r="BQ156"/>
  <c r="BR156"/>
  <c r="BS156"/>
  <c r="BT156"/>
  <c r="BU156"/>
  <c r="BV156"/>
  <c r="BW156"/>
  <c r="BX156"/>
  <c r="BL1245"/>
  <c r="BM1245"/>
  <c r="BN1245"/>
  <c r="BO1245"/>
  <c r="BP1245"/>
  <c r="BQ1245"/>
  <c r="BR1245"/>
  <c r="BS1245"/>
  <c r="BT1245"/>
  <c r="BU1245"/>
  <c r="BV1245"/>
  <c r="BW1245"/>
  <c r="BX1245"/>
  <c r="BL233"/>
  <c r="BM233"/>
  <c r="BN233"/>
  <c r="BO233"/>
  <c r="BP233"/>
  <c r="BQ233"/>
  <c r="BR233"/>
  <c r="BS233"/>
  <c r="BT233"/>
  <c r="BU233"/>
  <c r="BV233"/>
  <c r="BW233"/>
  <c r="BX233"/>
  <c r="BL1104"/>
  <c r="BM1104"/>
  <c r="BN1104"/>
  <c r="BO1104"/>
  <c r="BP1104"/>
  <c r="BQ1104"/>
  <c r="BR1104"/>
  <c r="BS1104"/>
  <c r="BT1104"/>
  <c r="BU1104"/>
  <c r="BV1104"/>
  <c r="BW1104"/>
  <c r="BX1104"/>
  <c r="BL523"/>
  <c r="BM523"/>
  <c r="BN523"/>
  <c r="BO523"/>
  <c r="BP523"/>
  <c r="BQ523"/>
  <c r="BR523"/>
  <c r="BS523"/>
  <c r="BT523"/>
  <c r="BU523"/>
  <c r="BV523"/>
  <c r="BW523"/>
  <c r="BX523"/>
  <c r="BL96"/>
  <c r="BM96"/>
  <c r="BN96"/>
  <c r="BO96"/>
  <c r="BP96"/>
  <c r="BQ96"/>
  <c r="BR96"/>
  <c r="BS96"/>
  <c r="BT96"/>
  <c r="BU96"/>
  <c r="BV96"/>
  <c r="BW96"/>
  <c r="BX96"/>
  <c r="BL900"/>
  <c r="BM900"/>
  <c r="BN900"/>
  <c r="BO900"/>
  <c r="BP900"/>
  <c r="BQ900"/>
  <c r="BR900"/>
  <c r="BS900"/>
  <c r="BT900"/>
  <c r="BU900"/>
  <c r="BV900"/>
  <c r="BW900"/>
  <c r="BX900"/>
  <c r="BL622"/>
  <c r="BM622"/>
  <c r="BN622"/>
  <c r="BO622"/>
  <c r="BP622"/>
  <c r="BQ622"/>
  <c r="BR622"/>
  <c r="BS622"/>
  <c r="BT622"/>
  <c r="BU622"/>
  <c r="BV622"/>
  <c r="BW622"/>
  <c r="BX622"/>
  <c r="BL190"/>
  <c r="BM190"/>
  <c r="BN190"/>
  <c r="BO190"/>
  <c r="BP190"/>
  <c r="BQ190"/>
  <c r="BR190"/>
  <c r="BS190"/>
  <c r="BT190"/>
  <c r="BU190"/>
  <c r="BV190"/>
  <c r="BW190"/>
  <c r="BX190"/>
  <c r="BL467"/>
  <c r="BM467"/>
  <c r="BN467"/>
  <c r="BO467"/>
  <c r="BP467"/>
  <c r="BQ467"/>
  <c r="BR467"/>
  <c r="BS467"/>
  <c r="BT467"/>
  <c r="BU467"/>
  <c r="BV467"/>
  <c r="BW467"/>
  <c r="BX467"/>
  <c r="BL573"/>
  <c r="BM573"/>
  <c r="BN573"/>
  <c r="BO573"/>
  <c r="BP573"/>
  <c r="BQ573"/>
  <c r="BR573"/>
  <c r="BS573"/>
  <c r="BT573"/>
  <c r="BU573"/>
  <c r="BV573"/>
  <c r="BW573"/>
  <c r="BX573"/>
  <c r="BL393"/>
  <c r="BM393"/>
  <c r="BN393"/>
  <c r="BO393"/>
  <c r="BP393"/>
  <c r="BQ393"/>
  <c r="BR393"/>
  <c r="BS393"/>
  <c r="BT393"/>
  <c r="BU393"/>
  <c r="BV393"/>
  <c r="BW393"/>
  <c r="BX393"/>
  <c r="BL605"/>
  <c r="BM605"/>
  <c r="BN605"/>
  <c r="BO605"/>
  <c r="BP605"/>
  <c r="BQ605"/>
  <c r="BR605"/>
  <c r="BS605"/>
  <c r="BT605"/>
  <c r="BU605"/>
  <c r="BV605"/>
  <c r="BW605"/>
  <c r="BX605"/>
  <c r="BL82"/>
  <c r="BM82"/>
  <c r="BN82"/>
  <c r="BO82"/>
  <c r="BP82"/>
  <c r="BQ82"/>
  <c r="BR82"/>
  <c r="BS82"/>
  <c r="BT82"/>
  <c r="BU82"/>
  <c r="BV82"/>
  <c r="BW82"/>
  <c r="BX82"/>
  <c r="BL378"/>
  <c r="BM378"/>
  <c r="BN378"/>
  <c r="BO378"/>
  <c r="BP378"/>
  <c r="BQ378"/>
  <c r="BR378"/>
  <c r="BS378"/>
  <c r="BT378"/>
  <c r="BU378"/>
  <c r="BV378"/>
  <c r="BW378"/>
  <c r="BX378"/>
  <c r="BL1162"/>
  <c r="BM1162"/>
  <c r="BN1162"/>
  <c r="BO1162"/>
  <c r="BP1162"/>
  <c r="BQ1162"/>
  <c r="BS1162"/>
  <c r="BT1162"/>
  <c r="BU1162"/>
  <c r="BV1162"/>
  <c r="BW1162"/>
  <c r="BX1162"/>
  <c r="BL738"/>
  <c r="BM738"/>
  <c r="BN738"/>
  <c r="BO738"/>
  <c r="BP738"/>
  <c r="BQ738"/>
  <c r="BR738"/>
  <c r="BS738"/>
  <c r="BT738"/>
  <c r="BU738"/>
  <c r="BV738"/>
  <c r="BW738"/>
  <c r="BX738"/>
  <c r="BL526"/>
  <c r="BM526"/>
  <c r="BN526"/>
  <c r="BO526"/>
  <c r="BP526"/>
  <c r="BQ526"/>
  <c r="BR526"/>
  <c r="BS526"/>
  <c r="BT526"/>
  <c r="BU526"/>
  <c r="BV526"/>
  <c r="BW526"/>
  <c r="BX526"/>
  <c r="BL1029"/>
  <c r="BM1029"/>
  <c r="BN1029"/>
  <c r="BO1029"/>
  <c r="BP1029"/>
  <c r="BQ1029"/>
  <c r="BR1029"/>
  <c r="BS1029"/>
  <c r="BT1029"/>
  <c r="BU1029"/>
  <c r="BV1029"/>
  <c r="BW1029"/>
  <c r="BX1029"/>
  <c r="BL666"/>
  <c r="BM666"/>
  <c r="BN666"/>
  <c r="BO666"/>
  <c r="BP666"/>
  <c r="BQ666"/>
  <c r="BR666"/>
  <c r="BS666"/>
  <c r="BT666"/>
  <c r="BU666"/>
  <c r="BV666"/>
  <c r="BW666"/>
  <c r="BX666"/>
  <c r="BL993"/>
  <c r="BM993"/>
  <c r="BN993"/>
  <c r="BO993"/>
  <c r="BP993"/>
  <c r="BQ993"/>
  <c r="BR993"/>
  <c r="BS993"/>
  <c r="BT993"/>
  <c r="BU993"/>
  <c r="BV993"/>
  <c r="BW993"/>
  <c r="BX993"/>
  <c r="BL309"/>
  <c r="BM309"/>
  <c r="BN309"/>
  <c r="BO309"/>
  <c r="BP309"/>
  <c r="BQ309"/>
  <c r="BR309"/>
  <c r="BS309"/>
  <c r="BT309"/>
  <c r="BU309"/>
  <c r="BV309"/>
  <c r="BW309"/>
  <c r="BX309"/>
  <c r="BL157"/>
  <c r="BM157"/>
  <c r="BN157"/>
  <c r="BO157"/>
  <c r="BP157"/>
  <c r="BQ157"/>
  <c r="BR157"/>
  <c r="BS157"/>
  <c r="BT157"/>
  <c r="BU157"/>
  <c r="BV157"/>
  <c r="BW157"/>
  <c r="BX157"/>
  <c r="BL248"/>
  <c r="BM248"/>
  <c r="BN248"/>
  <c r="BO248"/>
  <c r="BP248"/>
  <c r="BQ248"/>
  <c r="BR248"/>
  <c r="BS248"/>
  <c r="BT248"/>
  <c r="BU248"/>
  <c r="BV248"/>
  <c r="BW248"/>
  <c r="BX248"/>
  <c r="BL1052"/>
  <c r="BM1052"/>
  <c r="BN1052"/>
  <c r="BO1052"/>
  <c r="BP1052"/>
  <c r="BQ1052"/>
  <c r="BR1052"/>
  <c r="BS1052"/>
  <c r="BT1052"/>
  <c r="BU1052"/>
  <c r="BV1052"/>
  <c r="BW1052"/>
  <c r="BX1052"/>
  <c r="BL183"/>
  <c r="BM183"/>
  <c r="BN183"/>
  <c r="BO183"/>
  <c r="BP183"/>
  <c r="BQ183"/>
  <c r="BR183"/>
  <c r="BS183"/>
  <c r="BT183"/>
  <c r="BU183"/>
  <c r="BV183"/>
  <c r="BW183"/>
  <c r="BX183"/>
  <c r="BL942"/>
  <c r="BM942"/>
  <c r="BN942"/>
  <c r="BO942"/>
  <c r="BP942"/>
  <c r="BQ942"/>
  <c r="BR942"/>
  <c r="BS942"/>
  <c r="BT942"/>
  <c r="BU942"/>
  <c r="BV942"/>
  <c r="BW942"/>
  <c r="BX942"/>
  <c r="BL338"/>
  <c r="BM338"/>
  <c r="BN338"/>
  <c r="BO338"/>
  <c r="BP338"/>
  <c r="BQ338"/>
  <c r="BR338"/>
  <c r="BS338"/>
  <c r="BT338"/>
  <c r="BU338"/>
  <c r="BV338"/>
  <c r="BW338"/>
  <c r="BX338"/>
  <c r="BL349"/>
  <c r="BM349"/>
  <c r="BN349"/>
  <c r="BO349"/>
  <c r="BP349"/>
  <c r="BQ349"/>
  <c r="BR349"/>
  <c r="BS349"/>
  <c r="BT349"/>
  <c r="BU349"/>
  <c r="BV349"/>
  <c r="BW349"/>
  <c r="BX349"/>
  <c r="BL806"/>
  <c r="BM806"/>
  <c r="BN806"/>
  <c r="BO806"/>
  <c r="BP806"/>
  <c r="BQ806"/>
  <c r="BR806"/>
  <c r="BS806"/>
  <c r="BT806"/>
  <c r="BU806"/>
  <c r="BV806"/>
  <c r="BW806"/>
  <c r="BX806"/>
  <c r="BL973"/>
  <c r="BM973"/>
  <c r="BN973"/>
  <c r="BO973"/>
  <c r="BP973"/>
  <c r="BQ973"/>
  <c r="BR973"/>
  <c r="BS973"/>
  <c r="BT973"/>
  <c r="BU973"/>
  <c r="BV973"/>
  <c r="BW973"/>
  <c r="BX973"/>
  <c r="BL867"/>
  <c r="BM867"/>
  <c r="BN867"/>
  <c r="BO867"/>
  <c r="BP867"/>
  <c r="BQ867"/>
  <c r="BR867"/>
  <c r="BS867"/>
  <c r="BT867"/>
  <c r="BU867"/>
  <c r="BV867"/>
  <c r="BW867"/>
  <c r="BX867"/>
  <c r="BL210"/>
  <c r="BM210"/>
  <c r="BN210"/>
  <c r="BO210"/>
  <c r="BP210"/>
  <c r="BQ210"/>
  <c r="BR210"/>
  <c r="BS210"/>
  <c r="BT210"/>
  <c r="BU210"/>
  <c r="BV210"/>
  <c r="BW210"/>
  <c r="BX210"/>
  <c r="BL684"/>
  <c r="BM684"/>
  <c r="BN684"/>
  <c r="BO684"/>
  <c r="BP684"/>
  <c r="BQ684"/>
  <c r="BR684"/>
  <c r="BS684"/>
  <c r="BT684"/>
  <c r="BU684"/>
  <c r="BW684"/>
  <c r="BX684"/>
  <c r="BL397"/>
  <c r="BM397"/>
  <c r="BN397"/>
  <c r="BO397"/>
  <c r="BP397"/>
  <c r="BQ397"/>
  <c r="BR397"/>
  <c r="BS397"/>
  <c r="BT397"/>
  <c r="BU397"/>
  <c r="BV397"/>
  <c r="BW397"/>
  <c r="BX397"/>
  <c r="BL1254"/>
  <c r="BM1254"/>
  <c r="BN1254"/>
  <c r="BO1254"/>
  <c r="BP1254"/>
  <c r="BQ1254"/>
  <c r="BR1254"/>
  <c r="BS1254"/>
  <c r="BT1254"/>
  <c r="BU1254"/>
  <c r="BV1254"/>
  <c r="BW1254"/>
  <c r="BX1254"/>
  <c r="BL707"/>
  <c r="BM707"/>
  <c r="BN707"/>
  <c r="BO707"/>
  <c r="BP707"/>
  <c r="BQ707"/>
  <c r="BR707"/>
  <c r="BS707"/>
  <c r="BT707"/>
  <c r="BU707"/>
  <c r="BV707"/>
  <c r="BW707"/>
  <c r="BX707"/>
  <c r="BL389"/>
  <c r="BM389"/>
  <c r="BN389"/>
  <c r="BO389"/>
  <c r="BP389"/>
  <c r="BQ389"/>
  <c r="BR389"/>
  <c r="BS389"/>
  <c r="BT389"/>
  <c r="BU389"/>
  <c r="BV389"/>
  <c r="BW389"/>
  <c r="BX389"/>
  <c r="BL833"/>
  <c r="BM833"/>
  <c r="BN833"/>
  <c r="BO833"/>
  <c r="BP833"/>
  <c r="BQ833"/>
  <c r="BR833"/>
  <c r="BS833"/>
  <c r="BT833"/>
  <c r="BV833"/>
  <c r="BW833"/>
  <c r="BX833"/>
  <c r="BL87"/>
  <c r="BM87"/>
  <c r="BN87"/>
  <c r="BO87"/>
  <c r="BP87"/>
  <c r="BQ87"/>
  <c r="BR87"/>
  <c r="BS87"/>
  <c r="BT87"/>
  <c r="BU87"/>
  <c r="BV87"/>
  <c r="BW87"/>
  <c r="BX87"/>
  <c r="BL291"/>
  <c r="BM291"/>
  <c r="BN291"/>
  <c r="BO291"/>
  <c r="BP291"/>
  <c r="BQ291"/>
  <c r="BR291"/>
  <c r="BS291"/>
  <c r="BT291"/>
  <c r="BU291"/>
  <c r="BV291"/>
  <c r="BW291"/>
  <c r="BX291"/>
  <c r="BL644"/>
  <c r="BM644"/>
  <c r="BN644"/>
  <c r="BO644"/>
  <c r="BP644"/>
  <c r="BQ644"/>
  <c r="BR644"/>
  <c r="BS644"/>
  <c r="BT644"/>
  <c r="BU644"/>
  <c r="BV644"/>
  <c r="BW644"/>
  <c r="BX644"/>
  <c r="BL294"/>
  <c r="BM294"/>
  <c r="BN294"/>
  <c r="BO294"/>
  <c r="BP294"/>
  <c r="BQ294"/>
  <c r="BR294"/>
  <c r="BS294"/>
  <c r="BT294"/>
  <c r="BU294"/>
  <c r="BV294"/>
  <c r="BW294"/>
  <c r="BX294"/>
  <c r="BL253"/>
  <c r="BM253"/>
  <c r="BN253"/>
  <c r="BO253"/>
  <c r="BP253"/>
  <c r="BQ253"/>
  <c r="BR253"/>
  <c r="BS253"/>
  <c r="BU253"/>
  <c r="BV253"/>
  <c r="BW253"/>
  <c r="BX253"/>
  <c r="BL329"/>
  <c r="BM329"/>
  <c r="BN329"/>
  <c r="BO329"/>
  <c r="BP329"/>
  <c r="BQ329"/>
  <c r="BR329"/>
  <c r="BS329"/>
  <c r="BT329"/>
  <c r="BU329"/>
  <c r="BV329"/>
  <c r="BW329"/>
  <c r="BX329"/>
  <c r="BL974"/>
  <c r="BM974"/>
  <c r="BN974"/>
  <c r="BO974"/>
  <c r="BP974"/>
  <c r="BQ974"/>
  <c r="BR974"/>
  <c r="BS974"/>
  <c r="BT974"/>
  <c r="BU974"/>
  <c r="BV974"/>
  <c r="BW974"/>
  <c r="BX974"/>
  <c r="BL800"/>
  <c r="BM800"/>
  <c r="BN800"/>
  <c r="BO800"/>
  <c r="BP800"/>
  <c r="BQ800"/>
  <c r="BR800"/>
  <c r="BS800"/>
  <c r="BT800"/>
  <c r="BU800"/>
  <c r="BV800"/>
  <c r="BW800"/>
  <c r="BX800"/>
  <c r="BL663"/>
  <c r="BM663"/>
  <c r="BN663"/>
  <c r="BO663"/>
  <c r="BP663"/>
  <c r="BQ663"/>
  <c r="BR663"/>
  <c r="BS663"/>
  <c r="BT663"/>
  <c r="BU663"/>
  <c r="BV663"/>
  <c r="BW663"/>
  <c r="BX663"/>
  <c r="BL1078"/>
  <c r="BM1078"/>
  <c r="BN1078"/>
  <c r="BO1078"/>
  <c r="BP1078"/>
  <c r="BQ1078"/>
  <c r="BR1078"/>
  <c r="BT1078"/>
  <c r="BU1078"/>
  <c r="BV1078"/>
  <c r="BW1078"/>
  <c r="BX1078"/>
  <c r="BL683"/>
  <c r="BM683"/>
  <c r="BN683"/>
  <c r="BO683"/>
  <c r="BP683"/>
  <c r="BQ683"/>
  <c r="BR683"/>
  <c r="BS683"/>
  <c r="BT683"/>
  <c r="BU683"/>
  <c r="BV683"/>
  <c r="BW683"/>
  <c r="BX683"/>
  <c r="BL706"/>
  <c r="BM706"/>
  <c r="BN706"/>
  <c r="BO706"/>
  <c r="BP706"/>
  <c r="BQ706"/>
  <c r="BR706"/>
  <c r="BS706"/>
  <c r="BT706"/>
  <c r="BU706"/>
  <c r="BV706"/>
  <c r="BW706"/>
  <c r="BX706"/>
  <c r="BL739"/>
  <c r="BM739"/>
  <c r="BN739"/>
  <c r="BO739"/>
  <c r="BP739"/>
  <c r="BQ739"/>
  <c r="BR739"/>
  <c r="BS739"/>
  <c r="BT739"/>
  <c r="BU739"/>
  <c r="BV739"/>
  <c r="BW739"/>
  <c r="BX739"/>
  <c r="BL1056"/>
  <c r="BM1056"/>
  <c r="BN1056"/>
  <c r="BO1056"/>
  <c r="BP1056"/>
  <c r="BQ1056"/>
  <c r="BR1056"/>
  <c r="BS1056"/>
  <c r="BT1056"/>
  <c r="BU1056"/>
  <c r="BV1056"/>
  <c r="BW1056"/>
  <c r="BX1056"/>
  <c r="BL903"/>
  <c r="BM903"/>
  <c r="BN903"/>
  <c r="BO903"/>
  <c r="BP903"/>
  <c r="BQ903"/>
  <c r="BS903"/>
  <c r="BT903"/>
  <c r="BU903"/>
  <c r="BV903"/>
  <c r="BW903"/>
  <c r="BX903"/>
  <c r="BL983"/>
  <c r="BM983"/>
  <c r="BN983"/>
  <c r="BO983"/>
  <c r="BP983"/>
  <c r="BQ983"/>
  <c r="BR983"/>
  <c r="BS983"/>
  <c r="BT983"/>
  <c r="BU983"/>
  <c r="BV983"/>
  <c r="BW983"/>
  <c r="BX983"/>
  <c r="BL932"/>
  <c r="BM932"/>
  <c r="BN932"/>
  <c r="BO932"/>
  <c r="BP932"/>
  <c r="BQ932"/>
  <c r="BR932"/>
  <c r="BS932"/>
  <c r="BT932"/>
  <c r="BU932"/>
  <c r="BV932"/>
  <c r="BW932"/>
  <c r="BX932"/>
  <c r="BN1033"/>
  <c r="BL225"/>
  <c r="BM225"/>
  <c r="BN225"/>
  <c r="BO225"/>
  <c r="BP225"/>
  <c r="BR225"/>
  <c r="BS225"/>
  <c r="BT225"/>
  <c r="BU225"/>
  <c r="BV225"/>
  <c r="BW225"/>
  <c r="BX225"/>
  <c r="BL633"/>
  <c r="BM633"/>
  <c r="BN633"/>
  <c r="BO633"/>
  <c r="BP633"/>
  <c r="BQ633"/>
  <c r="BR633"/>
  <c r="BS633"/>
  <c r="BT633"/>
  <c r="BU633"/>
  <c r="BV633"/>
  <c r="BW633"/>
  <c r="BX633"/>
  <c r="BL311"/>
  <c r="BM311"/>
  <c r="BN311"/>
  <c r="BO311"/>
  <c r="BP311"/>
  <c r="BQ311"/>
  <c r="BR311"/>
  <c r="BS311"/>
  <c r="BT311"/>
  <c r="BU311"/>
  <c r="BV311"/>
  <c r="BW311"/>
  <c r="BX311"/>
  <c r="BL1232"/>
  <c r="BM1232"/>
  <c r="BN1232"/>
  <c r="BO1232"/>
  <c r="BP1232"/>
  <c r="BQ1232"/>
  <c r="BR1232"/>
  <c r="BS1232"/>
  <c r="BT1232"/>
  <c r="BU1232"/>
  <c r="BV1232"/>
  <c r="BW1232"/>
  <c r="BX1232"/>
  <c r="BL636"/>
  <c r="BM636"/>
  <c r="BN636"/>
  <c r="BO636"/>
  <c r="BP636"/>
  <c r="BQ636"/>
  <c r="BR636"/>
  <c r="BS636"/>
  <c r="BT636"/>
  <c r="BU636"/>
  <c r="BV636"/>
  <c r="BW636"/>
  <c r="BX636"/>
  <c r="BL594"/>
  <c r="BM594"/>
  <c r="BN594"/>
  <c r="BO594"/>
  <c r="BP594"/>
  <c r="BQ594"/>
  <c r="BR594"/>
  <c r="BS594"/>
  <c r="BT594"/>
  <c r="BU594"/>
  <c r="BV594"/>
  <c r="BW594"/>
  <c r="BX594"/>
  <c r="BL218"/>
  <c r="BM218"/>
  <c r="BN218"/>
  <c r="BO218"/>
  <c r="BP218"/>
  <c r="BQ218"/>
  <c r="BR218"/>
  <c r="BS218"/>
  <c r="BT218"/>
  <c r="BU218"/>
  <c r="BV218"/>
  <c r="BW218"/>
  <c r="BX218"/>
  <c r="BL522"/>
  <c r="BM522"/>
  <c r="BN522"/>
  <c r="BO522"/>
  <c r="BP522"/>
  <c r="BQ522"/>
  <c r="BR522"/>
  <c r="BS522"/>
  <c r="BT522"/>
  <c r="BU522"/>
  <c r="BV522"/>
  <c r="BW522"/>
  <c r="BX522"/>
  <c r="BL141"/>
  <c r="BM141"/>
  <c r="BN141"/>
  <c r="BP141"/>
  <c r="BQ141"/>
  <c r="BR141"/>
  <c r="BS141"/>
  <c r="BT141"/>
  <c r="BU141"/>
  <c r="BV141"/>
  <c r="BW141"/>
  <c r="BX141"/>
  <c r="BL461"/>
  <c r="BM461"/>
  <c r="BN461"/>
  <c r="BO461"/>
  <c r="BP461"/>
  <c r="BQ461"/>
  <c r="BR461"/>
  <c r="BS461"/>
  <c r="BT461"/>
  <c r="BU461"/>
  <c r="BV461"/>
  <c r="BW461"/>
  <c r="BX461"/>
  <c r="BL940"/>
  <c r="BM940"/>
  <c r="BN940"/>
  <c r="BO940"/>
  <c r="BP940"/>
  <c r="BQ940"/>
  <c r="BR940"/>
  <c r="BS940"/>
  <c r="BT940"/>
  <c r="BU940"/>
  <c r="BV940"/>
  <c r="BW940"/>
  <c r="BX940"/>
  <c r="BL736"/>
  <c r="BM736"/>
  <c r="BN736"/>
  <c r="BO736"/>
  <c r="BP736"/>
  <c r="BQ736"/>
  <c r="BR736"/>
  <c r="BS736"/>
  <c r="BT736"/>
  <c r="BU736"/>
  <c r="BV736"/>
  <c r="BW736"/>
  <c r="BX736"/>
  <c r="BL809"/>
  <c r="BM809"/>
  <c r="BN809"/>
  <c r="BO809"/>
  <c r="BP809"/>
  <c r="BQ809"/>
  <c r="BR809"/>
  <c r="BS809"/>
  <c r="BT809"/>
  <c r="BU809"/>
  <c r="BV809"/>
  <c r="BW809"/>
  <c r="BX809"/>
  <c r="BL302"/>
  <c r="BM302"/>
  <c r="BO302"/>
  <c r="BP302"/>
  <c r="BQ302"/>
  <c r="BR302"/>
  <c r="BS302"/>
  <c r="BT302"/>
  <c r="BU302"/>
  <c r="BV302"/>
  <c r="BW302"/>
  <c r="BX302"/>
  <c r="BL250"/>
  <c r="BM250"/>
  <c r="BN250"/>
  <c r="BO250"/>
  <c r="BP250"/>
  <c r="BQ250"/>
  <c r="BR250"/>
  <c r="BS250"/>
  <c r="BT250"/>
  <c r="BU250"/>
  <c r="BV250"/>
  <c r="BW250"/>
  <c r="BX250"/>
  <c r="BL772"/>
  <c r="BM772"/>
  <c r="BN772"/>
  <c r="BO772"/>
  <c r="BP772"/>
  <c r="BQ772"/>
  <c r="BR772"/>
  <c r="BS772"/>
  <c r="BT772"/>
  <c r="BU772"/>
  <c r="BV772"/>
  <c r="BW772"/>
  <c r="BX772"/>
  <c r="BL450"/>
  <c r="BM450"/>
  <c r="BN450"/>
  <c r="BO450"/>
  <c r="BP450"/>
  <c r="BQ450"/>
  <c r="BS450"/>
  <c r="BT450"/>
  <c r="BU450"/>
  <c r="BV450"/>
  <c r="BW450"/>
  <c r="BX450"/>
  <c r="BL1139"/>
  <c r="BM1139"/>
  <c r="BN1139"/>
  <c r="BO1139"/>
  <c r="BP1139"/>
  <c r="BQ1139"/>
  <c r="BR1139"/>
  <c r="BS1139"/>
  <c r="BT1139"/>
  <c r="BU1139"/>
  <c r="BV1139"/>
  <c r="BW1139"/>
  <c r="BX1139"/>
  <c r="BL351"/>
  <c r="BM351"/>
  <c r="BN351"/>
  <c r="BO351"/>
  <c r="BP351"/>
  <c r="BQ351"/>
  <c r="BR351"/>
  <c r="BS351"/>
  <c r="BT351"/>
  <c r="BU351"/>
  <c r="BV351"/>
  <c r="BW351"/>
  <c r="BX351"/>
  <c r="BL928"/>
  <c r="BM928"/>
  <c r="BN928"/>
  <c r="BO928"/>
  <c r="BP928"/>
  <c r="BQ928"/>
  <c r="BR928"/>
  <c r="BS928"/>
  <c r="BT928"/>
  <c r="BU928"/>
  <c r="BV928"/>
  <c r="BW928"/>
  <c r="BX928"/>
  <c r="BL106"/>
  <c r="BM106"/>
  <c r="BN106"/>
  <c r="BO106"/>
  <c r="BP106"/>
  <c r="BQ106"/>
  <c r="BR106"/>
  <c r="BS106"/>
  <c r="BT106"/>
  <c r="BU106"/>
  <c r="BV106"/>
  <c r="BW106"/>
  <c r="BX106"/>
  <c r="BL330"/>
  <c r="BM330"/>
  <c r="BN330"/>
  <c r="BO330"/>
  <c r="BP330"/>
  <c r="BR330"/>
  <c r="BS330"/>
  <c r="BT330"/>
  <c r="BU330"/>
  <c r="BV330"/>
  <c r="BW330"/>
  <c r="BX330"/>
  <c r="BL518"/>
  <c r="BM518"/>
  <c r="BN518"/>
  <c r="BO518"/>
  <c r="BP518"/>
  <c r="BQ518"/>
  <c r="BR518"/>
  <c r="BS518"/>
  <c r="BT518"/>
  <c r="BU518"/>
  <c r="BV518"/>
  <c r="BW518"/>
  <c r="BX518"/>
  <c r="BL1240"/>
  <c r="BM1240"/>
  <c r="BN1240"/>
  <c r="BO1240"/>
  <c r="BP1240"/>
  <c r="BQ1240"/>
  <c r="BR1240"/>
  <c r="BS1240"/>
  <c r="BT1240"/>
  <c r="BU1240"/>
  <c r="BV1240"/>
  <c r="BW1240"/>
  <c r="BX1240"/>
  <c r="BL238"/>
  <c r="BM238"/>
  <c r="BN238"/>
  <c r="BO238"/>
  <c r="BP238"/>
  <c r="BQ238"/>
  <c r="BR238"/>
  <c r="BS238"/>
  <c r="BT238"/>
  <c r="BU238"/>
  <c r="BV238"/>
  <c r="BW238"/>
  <c r="BX238"/>
  <c r="BL629"/>
  <c r="BM629"/>
  <c r="BN629"/>
  <c r="BO629"/>
  <c r="BP629"/>
  <c r="BQ629"/>
  <c r="BR629"/>
  <c r="BS629"/>
  <c r="BT629"/>
  <c r="BU629"/>
  <c r="BV629"/>
  <c r="BW629"/>
  <c r="BX629"/>
  <c r="BL284"/>
  <c r="BM284"/>
  <c r="BN284"/>
  <c r="BO284"/>
  <c r="BQ284"/>
  <c r="BR284"/>
  <c r="BS284"/>
  <c r="BT284"/>
  <c r="BU284"/>
  <c r="BV284"/>
  <c r="BW284"/>
  <c r="BX284"/>
  <c r="BL1099"/>
  <c r="BM1099"/>
  <c r="BN1099"/>
  <c r="BO1099"/>
  <c r="BP1099"/>
  <c r="BQ1099"/>
  <c r="BR1099"/>
  <c r="BS1099"/>
  <c r="BT1099"/>
  <c r="BU1099"/>
  <c r="BV1099"/>
  <c r="BW1099"/>
  <c r="BX1099"/>
  <c r="BL509"/>
  <c r="BM509"/>
  <c r="BN509"/>
  <c r="BO509"/>
  <c r="BP509"/>
  <c r="BQ509"/>
  <c r="BR509"/>
  <c r="BS509"/>
  <c r="BT509"/>
  <c r="BU509"/>
  <c r="BV509"/>
  <c r="BW509"/>
  <c r="BX509"/>
  <c r="BL1053"/>
  <c r="BM1053"/>
  <c r="BN1053"/>
  <c r="BO1053"/>
  <c r="BP1053"/>
  <c r="BQ1053"/>
  <c r="BR1053"/>
  <c r="BS1053"/>
  <c r="BT1053"/>
  <c r="BU1053"/>
  <c r="BV1053"/>
  <c r="BW1053"/>
  <c r="BX1053"/>
  <c r="BL161"/>
  <c r="BM161"/>
  <c r="BN161"/>
  <c r="BO161"/>
  <c r="BP161"/>
  <c r="BQ161"/>
  <c r="BR161"/>
  <c r="BS161"/>
  <c r="BT161"/>
  <c r="BU161"/>
  <c r="BV161"/>
  <c r="BW161"/>
  <c r="BX161"/>
  <c r="BL226"/>
  <c r="BM226"/>
  <c r="BN226"/>
  <c r="BP226"/>
  <c r="BQ226"/>
  <c r="BR226"/>
  <c r="BS226"/>
  <c r="BT226"/>
  <c r="BU226"/>
  <c r="BV226"/>
  <c r="BW226"/>
  <c r="BX226"/>
  <c r="BL718"/>
  <c r="BM718"/>
  <c r="BN718"/>
  <c r="BO718"/>
  <c r="BP718"/>
  <c r="BQ718"/>
  <c r="BR718"/>
  <c r="BS718"/>
  <c r="BT718"/>
  <c r="BU718"/>
  <c r="BV718"/>
  <c r="BW718"/>
  <c r="BX718"/>
  <c r="BL1116"/>
  <c r="BM1116"/>
  <c r="BN1116"/>
  <c r="BO1116"/>
  <c r="BP1116"/>
  <c r="BQ1116"/>
  <c r="BR1116"/>
  <c r="BS1116"/>
  <c r="BT1116"/>
  <c r="BU1116"/>
  <c r="BV1116"/>
  <c r="BW1116"/>
  <c r="BX1116"/>
  <c r="BL1198"/>
  <c r="BM1198"/>
  <c r="BN1198"/>
  <c r="BO1198"/>
  <c r="BP1198"/>
  <c r="BQ1198"/>
  <c r="BR1198"/>
  <c r="BS1198"/>
  <c r="BT1198"/>
  <c r="BU1198"/>
  <c r="BV1198"/>
  <c r="BW1198"/>
  <c r="BX1198"/>
  <c r="BL414"/>
  <c r="BM414"/>
  <c r="BN414"/>
  <c r="BO414"/>
  <c r="BP414"/>
  <c r="BQ414"/>
  <c r="BR414"/>
  <c r="BS414"/>
  <c r="BT414"/>
  <c r="BU414"/>
  <c r="BV414"/>
  <c r="BW414"/>
  <c r="BX414"/>
  <c r="BL478"/>
  <c r="BM478"/>
  <c r="BO478"/>
  <c r="BP478"/>
  <c r="BQ478"/>
  <c r="BR478"/>
  <c r="BS478"/>
  <c r="BT478"/>
  <c r="BU478"/>
  <c r="BV478"/>
  <c r="BW478"/>
  <c r="BX478"/>
  <c r="BL501"/>
  <c r="BM501"/>
  <c r="BN501"/>
  <c r="BO501"/>
  <c r="BP501"/>
  <c r="BQ501"/>
  <c r="BR501"/>
  <c r="BS501"/>
  <c r="BT501"/>
  <c r="BU501"/>
  <c r="BV501"/>
  <c r="BW501"/>
  <c r="BX501"/>
  <c r="BL830"/>
  <c r="BM830"/>
  <c r="BN830"/>
  <c r="BO830"/>
  <c r="BP830"/>
  <c r="BQ830"/>
  <c r="BR830"/>
  <c r="BS830"/>
  <c r="BT830"/>
  <c r="BU830"/>
  <c r="BV830"/>
  <c r="BW830"/>
  <c r="BX830"/>
  <c r="BL401"/>
  <c r="BM401"/>
  <c r="BN401"/>
  <c r="BO401"/>
  <c r="BP401"/>
  <c r="BQ401"/>
  <c r="BR401"/>
  <c r="BS401"/>
  <c r="BT401"/>
  <c r="BU401"/>
  <c r="BV401"/>
  <c r="BW401"/>
  <c r="BX401"/>
  <c r="BL917"/>
  <c r="BM917"/>
  <c r="BN917"/>
  <c r="BO917"/>
  <c r="BP917"/>
  <c r="BQ917"/>
  <c r="BR917"/>
  <c r="BS917"/>
  <c r="BT917"/>
  <c r="BU917"/>
  <c r="BV917"/>
  <c r="BW917"/>
  <c r="BX917"/>
  <c r="BL469"/>
  <c r="BN469"/>
  <c r="BO469"/>
  <c r="BP469"/>
  <c r="BQ469"/>
  <c r="BR469"/>
  <c r="BS469"/>
  <c r="BT469"/>
  <c r="BU469"/>
  <c r="BV469"/>
  <c r="BW469"/>
  <c r="BX469"/>
  <c r="BL304"/>
  <c r="BM304"/>
  <c r="BN304"/>
  <c r="BO304"/>
  <c r="BP304"/>
  <c r="BQ304"/>
  <c r="BR304"/>
  <c r="BS304"/>
  <c r="BT304"/>
  <c r="BU304"/>
  <c r="BV304"/>
  <c r="BW304"/>
  <c r="BX304"/>
  <c r="BL931"/>
  <c r="BM931"/>
  <c r="BN931"/>
  <c r="BO931"/>
  <c r="BP931"/>
  <c r="BQ931"/>
  <c r="BR931"/>
  <c r="BS931"/>
  <c r="BT931"/>
  <c r="BU931"/>
  <c r="BV931"/>
  <c r="BW931"/>
  <c r="BX931"/>
  <c r="BL881"/>
  <c r="BM881"/>
  <c r="BN881"/>
  <c r="BO881"/>
  <c r="BP881"/>
  <c r="BQ881"/>
  <c r="BR881"/>
  <c r="BS881"/>
  <c r="BT881"/>
  <c r="BU881"/>
  <c r="BV881"/>
  <c r="BW881"/>
  <c r="BX881"/>
  <c r="BL137"/>
  <c r="BM137"/>
  <c r="BN137"/>
  <c r="BO137"/>
  <c r="BP137"/>
  <c r="BQ137"/>
  <c r="BR137"/>
  <c r="BS137"/>
  <c r="BT137"/>
  <c r="BU137"/>
  <c r="BV137"/>
  <c r="BW137"/>
  <c r="BX137"/>
  <c r="BM554"/>
  <c r="BN554"/>
  <c r="BO554"/>
  <c r="BP554"/>
  <c r="BQ554"/>
  <c r="BR554"/>
  <c r="BS554"/>
  <c r="BT554"/>
  <c r="BU554"/>
  <c r="BV554"/>
  <c r="BW554"/>
  <c r="BX554"/>
  <c r="BL763"/>
  <c r="BM763"/>
  <c r="BN763"/>
  <c r="BO763"/>
  <c r="BP763"/>
  <c r="BQ763"/>
  <c r="BR763"/>
  <c r="BS763"/>
  <c r="BT763"/>
  <c r="BU763"/>
  <c r="BV763"/>
  <c r="BW763"/>
  <c r="BX763"/>
  <c r="BL194"/>
  <c r="BM194"/>
  <c r="BN194"/>
  <c r="BO194"/>
  <c r="BP194"/>
  <c r="BQ194"/>
  <c r="BR194"/>
  <c r="BS194"/>
  <c r="BT194"/>
  <c r="BU194"/>
  <c r="BV194"/>
  <c r="BW194"/>
  <c r="BX194"/>
  <c r="BL489"/>
  <c r="BM489"/>
  <c r="BN489"/>
  <c r="BO489"/>
  <c r="BP489"/>
  <c r="BQ489"/>
  <c r="BR489"/>
  <c r="BS489"/>
  <c r="BT489"/>
  <c r="BU489"/>
  <c r="BV489"/>
  <c r="BW489"/>
  <c r="BX489"/>
  <c r="BL231"/>
  <c r="BM231"/>
  <c r="BN231"/>
  <c r="BO231"/>
  <c r="BP231"/>
  <c r="BQ231"/>
  <c r="BR231"/>
  <c r="BS231"/>
  <c r="BT231"/>
  <c r="BU231"/>
  <c r="BV231"/>
  <c r="BW231"/>
  <c r="BL710"/>
  <c r="BM710"/>
  <c r="BN710"/>
  <c r="BO710"/>
  <c r="BP710"/>
  <c r="BQ710"/>
  <c r="BR710"/>
  <c r="BS710"/>
  <c r="BT710"/>
  <c r="BU710"/>
  <c r="BV710"/>
  <c r="BW710"/>
  <c r="BX710"/>
  <c r="BL1137"/>
  <c r="BM1137"/>
  <c r="BN1137"/>
  <c r="BO1137"/>
  <c r="BP1137"/>
  <c r="BQ1137"/>
  <c r="BR1137"/>
  <c r="BS1137"/>
  <c r="BT1137"/>
  <c r="BU1137"/>
  <c r="BV1137"/>
  <c r="BW1137"/>
  <c r="BX1137"/>
  <c r="BL626"/>
  <c r="BM626"/>
  <c r="BN626"/>
  <c r="BO626"/>
  <c r="BP626"/>
  <c r="BQ626"/>
  <c r="BR626"/>
  <c r="BS626"/>
  <c r="BT626"/>
  <c r="BU626"/>
  <c r="BV626"/>
  <c r="BW626"/>
  <c r="BX626"/>
  <c r="BL812"/>
  <c r="BM812"/>
  <c r="BN812"/>
  <c r="BO812"/>
  <c r="BP812"/>
  <c r="BQ812"/>
  <c r="BR812"/>
  <c r="BS812"/>
  <c r="BT812"/>
  <c r="BU812"/>
  <c r="BV812"/>
  <c r="BW812"/>
  <c r="BX812"/>
  <c r="BL207"/>
  <c r="BM207"/>
  <c r="BN207"/>
  <c r="BO207"/>
  <c r="BP207"/>
  <c r="BQ207"/>
  <c r="BR207"/>
  <c r="BS207"/>
  <c r="BT207"/>
  <c r="BU207"/>
  <c r="BV207"/>
  <c r="BX207"/>
  <c r="BL475"/>
  <c r="BM475"/>
  <c r="BN475"/>
  <c r="BO475"/>
  <c r="BP475"/>
  <c r="BQ475"/>
  <c r="BR475"/>
  <c r="BS475"/>
  <c r="BT475"/>
  <c r="BU475"/>
  <c r="BV475"/>
  <c r="BW475"/>
  <c r="BX475"/>
  <c r="BL730"/>
  <c r="BM730"/>
  <c r="BN730"/>
  <c r="BO730"/>
  <c r="BP730"/>
  <c r="BQ730"/>
  <c r="BR730"/>
  <c r="BS730"/>
  <c r="BT730"/>
  <c r="BU730"/>
  <c r="BV730"/>
  <c r="BW730"/>
  <c r="BX730"/>
  <c r="BL506"/>
  <c r="BM506"/>
  <c r="BN506"/>
  <c r="BO506"/>
  <c r="BP506"/>
  <c r="BQ506"/>
  <c r="BR506"/>
  <c r="BS506"/>
  <c r="BT506"/>
  <c r="BU506"/>
  <c r="BV506"/>
  <c r="BW506"/>
  <c r="BX506"/>
  <c r="BL810"/>
  <c r="BM810"/>
  <c r="BN810"/>
  <c r="BO810"/>
  <c r="BP810"/>
  <c r="BQ810"/>
  <c r="BR810"/>
  <c r="BS810"/>
  <c r="BT810"/>
  <c r="BU810"/>
  <c r="BV810"/>
  <c r="BW810"/>
  <c r="BX810"/>
  <c r="BL720"/>
  <c r="BM720"/>
  <c r="BN720"/>
  <c r="BO720"/>
  <c r="BP720"/>
  <c r="BQ720"/>
  <c r="BR720"/>
  <c r="BS720"/>
  <c r="BT720"/>
  <c r="BU720"/>
  <c r="BW720"/>
  <c r="BX720"/>
  <c r="BL471"/>
  <c r="BM471"/>
  <c r="BN471"/>
  <c r="BO471"/>
  <c r="BP471"/>
  <c r="BQ471"/>
  <c r="BR471"/>
  <c r="BS471"/>
  <c r="BT471"/>
  <c r="BU471"/>
  <c r="BV471"/>
  <c r="BW471"/>
  <c r="BX471"/>
  <c r="BL240"/>
  <c r="BM240"/>
  <c r="BN240"/>
  <c r="BO240"/>
  <c r="BP240"/>
  <c r="BQ240"/>
  <c r="BR240"/>
  <c r="BS240"/>
  <c r="BT240"/>
  <c r="BU240"/>
  <c r="BV240"/>
  <c r="BW240"/>
  <c r="BX240"/>
  <c r="BL415"/>
  <c r="BM415"/>
  <c r="BN415"/>
  <c r="BO415"/>
  <c r="BP415"/>
  <c r="BQ415"/>
  <c r="BR415"/>
  <c r="BS415"/>
  <c r="BT415"/>
  <c r="BU415"/>
  <c r="BV415"/>
  <c r="BW415"/>
  <c r="BX415"/>
  <c r="BL888"/>
  <c r="BM888"/>
  <c r="BN888"/>
  <c r="BO888"/>
  <c r="BP888"/>
  <c r="BQ888"/>
  <c r="BR888"/>
  <c r="BS888"/>
  <c r="BT888"/>
  <c r="BU888"/>
  <c r="BV888"/>
  <c r="BW888"/>
  <c r="BX888"/>
  <c r="BL510"/>
  <c r="BM510"/>
  <c r="BN510"/>
  <c r="BO510"/>
  <c r="BP510"/>
  <c r="BQ510"/>
  <c r="BR510"/>
  <c r="BS510"/>
  <c r="BT510"/>
  <c r="BV510"/>
  <c r="BW510"/>
  <c r="BX510"/>
  <c r="BL823"/>
  <c r="BM823"/>
  <c r="BN823"/>
  <c r="BO823"/>
  <c r="BP823"/>
  <c r="BQ823"/>
  <c r="BR823"/>
  <c r="BS823"/>
  <c r="BT823"/>
  <c r="BU823"/>
  <c r="BV823"/>
  <c r="BW823"/>
  <c r="BX823"/>
  <c r="BL744"/>
  <c r="BM744"/>
  <c r="BN744"/>
  <c r="BO744"/>
  <c r="BP744"/>
  <c r="BQ744"/>
  <c r="BR744"/>
  <c r="BS744"/>
  <c r="BT744"/>
  <c r="BU744"/>
  <c r="BV744"/>
  <c r="BW744"/>
  <c r="BX744"/>
  <c r="BL723"/>
  <c r="BM723"/>
  <c r="BN723"/>
  <c r="BO723"/>
  <c r="BP723"/>
  <c r="BQ723"/>
  <c r="BR723"/>
  <c r="BS723"/>
  <c r="BT723"/>
  <c r="BU723"/>
  <c r="BV723"/>
  <c r="BW723"/>
  <c r="BX723"/>
  <c r="BL486"/>
  <c r="BM486"/>
  <c r="BN486"/>
  <c r="BO486"/>
  <c r="BP486"/>
  <c r="BQ486"/>
  <c r="BR486"/>
  <c r="BS486"/>
  <c r="BT486"/>
  <c r="BU486"/>
  <c r="BV486"/>
  <c r="BW486"/>
  <c r="BX486"/>
  <c r="BL531"/>
  <c r="BM531"/>
  <c r="BN531"/>
  <c r="BO531"/>
  <c r="BP531"/>
  <c r="BQ531"/>
  <c r="BR531"/>
  <c r="BS531"/>
  <c r="BU531"/>
  <c r="BV531"/>
  <c r="BW531"/>
  <c r="BX531"/>
  <c r="BL476"/>
  <c r="BM476"/>
  <c r="BN476"/>
  <c r="BO476"/>
  <c r="BP476"/>
  <c r="BQ476"/>
  <c r="BR476"/>
  <c r="BS476"/>
  <c r="BT476"/>
  <c r="BU476"/>
  <c r="BV476"/>
  <c r="BW476"/>
  <c r="BX476"/>
  <c r="BL460"/>
  <c r="BM460"/>
  <c r="BN460"/>
  <c r="BO460"/>
  <c r="BP460"/>
  <c r="BQ460"/>
  <c r="BR460"/>
  <c r="BS460"/>
  <c r="BT460"/>
  <c r="BU460"/>
  <c r="BV460"/>
  <c r="BW460"/>
  <c r="BX460"/>
  <c r="BL628"/>
  <c r="BM628"/>
  <c r="BN628"/>
  <c r="BO628"/>
  <c r="BP628"/>
  <c r="BQ628"/>
  <c r="BR628"/>
  <c r="BS628"/>
  <c r="BT628"/>
  <c r="BU628"/>
  <c r="BV628"/>
  <c r="BW628"/>
  <c r="BX628"/>
  <c r="BL821"/>
  <c r="BM821"/>
  <c r="BN821"/>
  <c r="BO821"/>
  <c r="BP821"/>
  <c r="BQ821"/>
  <c r="BR821"/>
  <c r="BS821"/>
  <c r="BT821"/>
  <c r="BU821"/>
  <c r="BV821"/>
  <c r="BW821"/>
  <c r="BX821"/>
  <c r="BL889"/>
  <c r="BM889"/>
  <c r="BN889"/>
  <c r="BO889"/>
  <c r="BP889"/>
  <c r="BQ889"/>
  <c r="BR889"/>
  <c r="BT889"/>
  <c r="BU889"/>
  <c r="BV889"/>
  <c r="BW889"/>
  <c r="BX889"/>
  <c r="BV805"/>
  <c r="BL777"/>
  <c r="BM777"/>
  <c r="BN777"/>
  <c r="BO777"/>
  <c r="BP777"/>
  <c r="BQ777"/>
  <c r="BR777"/>
  <c r="BS777"/>
  <c r="BT777"/>
  <c r="BU777"/>
  <c r="BV777"/>
  <c r="BW777"/>
  <c r="BX777"/>
  <c r="BL1234"/>
  <c r="BM1234"/>
  <c r="BN1234"/>
  <c r="BO1234"/>
  <c r="BP1234"/>
  <c r="BQ1234"/>
  <c r="BR1234"/>
  <c r="BS1234"/>
  <c r="BT1234"/>
  <c r="BU1234"/>
  <c r="BV1234"/>
  <c r="BW1234"/>
  <c r="BX1234"/>
  <c r="BO407"/>
  <c r="BL487"/>
  <c r="BM487"/>
  <c r="BN487"/>
  <c r="BO487"/>
  <c r="BP487"/>
  <c r="BQ487"/>
  <c r="BS487"/>
  <c r="BT487"/>
  <c r="BU487"/>
  <c r="BV487"/>
  <c r="BW487"/>
  <c r="BX487"/>
  <c r="BL616"/>
  <c r="BM616"/>
  <c r="BN616"/>
  <c r="BO616"/>
  <c r="BP616"/>
  <c r="BQ616"/>
  <c r="BR616"/>
  <c r="BS616"/>
  <c r="BT616"/>
  <c r="BU616"/>
  <c r="BV616"/>
  <c r="BW616"/>
  <c r="BX616"/>
  <c r="BL104"/>
  <c r="BM104"/>
  <c r="BN104"/>
  <c r="BO104"/>
  <c r="BP104"/>
  <c r="BQ104"/>
  <c r="BR104"/>
  <c r="BS104"/>
  <c r="BT104"/>
  <c r="BU104"/>
  <c r="BV104"/>
  <c r="BW104"/>
  <c r="BX104"/>
  <c r="BL1269"/>
  <c r="BM1269"/>
  <c r="BN1269"/>
  <c r="BO1269"/>
  <c r="BP1269"/>
  <c r="BQ1269"/>
  <c r="BR1269"/>
  <c r="BS1269"/>
  <c r="BT1269"/>
  <c r="BU1269"/>
  <c r="BV1269"/>
  <c r="BW1269"/>
  <c r="BX1269"/>
  <c r="BL690"/>
  <c r="BM690"/>
  <c r="BN690"/>
  <c r="BO690"/>
  <c r="BP690"/>
  <c r="BQ690"/>
  <c r="BR690"/>
  <c r="BS690"/>
  <c r="BT690"/>
  <c r="BU690"/>
  <c r="BV690"/>
  <c r="BW690"/>
  <c r="BX690"/>
  <c r="BL425"/>
  <c r="BM425"/>
  <c r="BN425"/>
  <c r="BO425"/>
  <c r="BP425"/>
  <c r="BR425"/>
  <c r="BS425"/>
  <c r="BT425"/>
  <c r="BU425"/>
  <c r="BV425"/>
  <c r="BW425"/>
  <c r="BX425"/>
  <c r="BL992"/>
  <c r="BM992"/>
  <c r="BN992"/>
  <c r="BO992"/>
  <c r="BP992"/>
  <c r="BQ992"/>
  <c r="BR992"/>
  <c r="BS992"/>
  <c r="BT992"/>
  <c r="BU992"/>
  <c r="BV992"/>
  <c r="BW992"/>
  <c r="BX992"/>
  <c r="BL948"/>
  <c r="BM948"/>
  <c r="BN948"/>
  <c r="BO948"/>
  <c r="BP948"/>
  <c r="BQ948"/>
  <c r="BR948"/>
  <c r="BS948"/>
  <c r="BT948"/>
  <c r="BU948"/>
  <c r="BV948"/>
  <c r="BW948"/>
  <c r="BX948"/>
  <c r="BL923"/>
  <c r="BM923"/>
  <c r="BN923"/>
  <c r="BO923"/>
  <c r="BP923"/>
  <c r="BQ923"/>
  <c r="BR923"/>
  <c r="BS923"/>
  <c r="BT923"/>
  <c r="BU923"/>
  <c r="BV923"/>
  <c r="BW923"/>
  <c r="BX923"/>
  <c r="BL960"/>
  <c r="BM960"/>
  <c r="BN960"/>
  <c r="BO960"/>
  <c r="BP960"/>
  <c r="BQ960"/>
  <c r="BR960"/>
  <c r="BS960"/>
  <c r="BT960"/>
  <c r="BU960"/>
  <c r="BV960"/>
  <c r="BW960"/>
  <c r="BX960"/>
  <c r="BL1146"/>
  <c r="BM1146"/>
  <c r="BN1146"/>
  <c r="BO1146"/>
  <c r="BQ1146"/>
  <c r="BR1146"/>
  <c r="BS1146"/>
  <c r="BT1146"/>
  <c r="BU1146"/>
  <c r="BV1146"/>
  <c r="BW1146"/>
  <c r="BX1146"/>
  <c r="BL1120"/>
  <c r="BM1120"/>
  <c r="BN1120"/>
  <c r="BO1120"/>
  <c r="BP1120"/>
  <c r="BQ1120"/>
  <c r="BR1120"/>
  <c r="BS1120"/>
  <c r="BT1120"/>
  <c r="BU1120"/>
  <c r="BV1120"/>
  <c r="BW1120"/>
  <c r="BX1120"/>
  <c r="BL512"/>
  <c r="BM512"/>
  <c r="BN512"/>
  <c r="BO512"/>
  <c r="BP512"/>
  <c r="BQ512"/>
  <c r="BR512"/>
  <c r="BS512"/>
  <c r="BT512"/>
  <c r="BU512"/>
  <c r="BV512"/>
  <c r="BW512"/>
  <c r="BX512"/>
  <c r="BL724"/>
  <c r="BM724"/>
  <c r="BN724"/>
  <c r="BO724"/>
  <c r="BP724"/>
  <c r="BQ724"/>
  <c r="BR724"/>
  <c r="BS724"/>
  <c r="BT724"/>
  <c r="BU724"/>
  <c r="BV724"/>
  <c r="BW724"/>
  <c r="BX724"/>
  <c r="BL431"/>
  <c r="BM431"/>
  <c r="BN431"/>
  <c r="BO431"/>
  <c r="BP431"/>
  <c r="BQ431"/>
  <c r="BR431"/>
  <c r="BS431"/>
  <c r="BT431"/>
  <c r="BU431"/>
  <c r="BV431"/>
  <c r="BW431"/>
  <c r="BX431"/>
  <c r="BL875"/>
  <c r="BM875"/>
  <c r="BN875"/>
  <c r="BP875"/>
  <c r="BQ875"/>
  <c r="BR875"/>
  <c r="BS875"/>
  <c r="BT875"/>
  <c r="BU875"/>
  <c r="BV875"/>
  <c r="BW875"/>
  <c r="BX875"/>
  <c r="BL1106"/>
  <c r="BM1106"/>
  <c r="BN1106"/>
  <c r="BO1106"/>
  <c r="BP1106"/>
  <c r="BQ1106"/>
  <c r="BR1106"/>
  <c r="BS1106"/>
  <c r="BT1106"/>
  <c r="BU1106"/>
  <c r="BV1106"/>
  <c r="BW1106"/>
  <c r="BX1106"/>
  <c r="BL441"/>
  <c r="BM441"/>
  <c r="BN441"/>
  <c r="BO441"/>
  <c r="BP441"/>
  <c r="BQ441"/>
  <c r="BR441"/>
  <c r="BS441"/>
  <c r="BT441"/>
  <c r="BU441"/>
  <c r="BV441"/>
  <c r="BW441"/>
  <c r="BX441"/>
  <c r="BL1163"/>
  <c r="BM1163"/>
  <c r="BN1163"/>
  <c r="BO1163"/>
  <c r="BP1163"/>
  <c r="BQ1163"/>
  <c r="BR1163"/>
  <c r="BS1163"/>
  <c r="BT1163"/>
  <c r="BU1163"/>
  <c r="BV1163"/>
  <c r="BW1163"/>
  <c r="BX1163"/>
  <c r="BL1021"/>
  <c r="BM1021"/>
  <c r="BN1021"/>
  <c r="BO1021"/>
  <c r="BP1021"/>
  <c r="BQ1021"/>
  <c r="BR1021"/>
  <c r="BS1021"/>
  <c r="BT1021"/>
  <c r="BU1021"/>
  <c r="BV1021"/>
  <c r="BW1021"/>
  <c r="BX1021"/>
  <c r="BL418"/>
  <c r="BM418"/>
  <c r="BO418"/>
  <c r="BP418"/>
  <c r="BQ418"/>
  <c r="BR418"/>
  <c r="BS418"/>
  <c r="BT418"/>
  <c r="BU418"/>
  <c r="BV418"/>
  <c r="BW418"/>
  <c r="BX418"/>
  <c r="BL1071"/>
  <c r="BM1071"/>
  <c r="BN1071"/>
  <c r="BO1071"/>
  <c r="BP1071"/>
  <c r="BQ1071"/>
  <c r="BR1071"/>
  <c r="BS1071"/>
  <c r="BT1071"/>
  <c r="BU1071"/>
  <c r="BV1071"/>
  <c r="BW1071"/>
  <c r="BX1071"/>
  <c r="BL727"/>
  <c r="BM727"/>
  <c r="BN727"/>
  <c r="BO727"/>
  <c r="BP727"/>
  <c r="BQ727"/>
  <c r="BR727"/>
  <c r="BS727"/>
  <c r="BT727"/>
  <c r="BU727"/>
  <c r="BV727"/>
  <c r="BW727"/>
  <c r="BX727"/>
  <c r="BL494"/>
  <c r="BM494"/>
  <c r="BN494"/>
  <c r="BO494"/>
  <c r="BP494"/>
  <c r="BQ494"/>
  <c r="BR494"/>
  <c r="BS494"/>
  <c r="BT494"/>
  <c r="BU494"/>
  <c r="BV494"/>
  <c r="BW494"/>
  <c r="BX494"/>
  <c r="BL908"/>
  <c r="BM908"/>
  <c r="BN908"/>
  <c r="BO908"/>
  <c r="BP908"/>
  <c r="BQ908"/>
  <c r="BR908"/>
  <c r="BS908"/>
  <c r="BT908"/>
  <c r="BU908"/>
  <c r="BV908"/>
  <c r="BW908"/>
  <c r="BX908"/>
  <c r="BL1027"/>
  <c r="BN1027"/>
  <c r="BO1027"/>
  <c r="BP1027"/>
  <c r="BQ1027"/>
  <c r="BR1027"/>
  <c r="BS1027"/>
  <c r="BT1027"/>
  <c r="BU1027"/>
  <c r="BV1027"/>
  <c r="BW1027"/>
  <c r="BX1027"/>
  <c r="BL965"/>
  <c r="BM965"/>
  <c r="BN965"/>
  <c r="BO965"/>
  <c r="BP965"/>
  <c r="BQ965"/>
  <c r="BR965"/>
  <c r="BS965"/>
  <c r="BT965"/>
  <c r="BU965"/>
  <c r="BV965"/>
  <c r="BW965"/>
  <c r="BX965"/>
  <c r="BL143"/>
  <c r="BM143"/>
  <c r="BN143"/>
  <c r="BO143"/>
  <c r="BP143"/>
  <c r="BQ143"/>
  <c r="BR143"/>
  <c r="BS143"/>
  <c r="BT143"/>
  <c r="BU143"/>
  <c r="BV143"/>
  <c r="BW143"/>
  <c r="BX143"/>
  <c r="BV1205"/>
  <c r="BL1147"/>
  <c r="BM1147"/>
  <c r="BN1147"/>
  <c r="BO1147"/>
  <c r="BP1147"/>
  <c r="BQ1147"/>
  <c r="BR1147"/>
  <c r="BS1147"/>
  <c r="BT1147"/>
  <c r="BU1147"/>
  <c r="BV1147"/>
  <c r="BW1147"/>
  <c r="BX1147"/>
  <c r="BM661"/>
  <c r="BN661"/>
  <c r="BO661"/>
  <c r="BP661"/>
  <c r="BQ661"/>
  <c r="BR661"/>
  <c r="BS661"/>
  <c r="BT661"/>
  <c r="BU661"/>
  <c r="BV661"/>
  <c r="BW661"/>
  <c r="BX661"/>
  <c r="BL1118"/>
  <c r="BM1118"/>
  <c r="BN1118"/>
  <c r="BO1118"/>
  <c r="BP1118"/>
  <c r="BQ1118"/>
  <c r="BR1118"/>
  <c r="BS1118"/>
  <c r="BT1118"/>
  <c r="BU1118"/>
  <c r="BV1118"/>
  <c r="BW1118"/>
  <c r="BX1118"/>
  <c r="BL978"/>
  <c r="BM978"/>
  <c r="BN978"/>
  <c r="BO978"/>
  <c r="BP978"/>
  <c r="BQ978"/>
  <c r="BR978"/>
  <c r="BS978"/>
  <c r="BT978"/>
  <c r="BU978"/>
  <c r="BV978"/>
  <c r="BW978"/>
  <c r="BX978"/>
  <c r="BL170"/>
  <c r="BM170"/>
  <c r="BN170"/>
  <c r="BO170"/>
  <c r="BP170"/>
  <c r="BQ170"/>
  <c r="BR170"/>
  <c r="BS170"/>
  <c r="BT170"/>
  <c r="BU170"/>
  <c r="BV170"/>
  <c r="BW170"/>
  <c r="BX170"/>
  <c r="BL933"/>
  <c r="BM933"/>
  <c r="BN933"/>
  <c r="BO933"/>
  <c r="BP933"/>
  <c r="BQ933"/>
  <c r="BR933"/>
  <c r="BS933"/>
  <c r="BT933"/>
  <c r="BU933"/>
  <c r="BV933"/>
  <c r="BW933"/>
  <c r="BL413"/>
  <c r="BM413"/>
  <c r="BN413"/>
  <c r="BO413"/>
  <c r="BP413"/>
  <c r="BQ413"/>
  <c r="BR413"/>
  <c r="BS413"/>
  <c r="BT413"/>
  <c r="BU413"/>
  <c r="BV413"/>
  <c r="BW413"/>
  <c r="BX413"/>
  <c r="BL1048"/>
  <c r="BM1048"/>
  <c r="BN1048"/>
  <c r="BO1048"/>
  <c r="BP1048"/>
  <c r="BQ1048"/>
  <c r="BR1048"/>
  <c r="BS1048"/>
  <c r="BT1048"/>
  <c r="BU1048"/>
  <c r="BV1048"/>
  <c r="BW1048"/>
  <c r="BX1048"/>
  <c r="BL1113"/>
  <c r="BM1113"/>
  <c r="BN1113"/>
  <c r="BO1113"/>
  <c r="BP1113"/>
  <c r="BQ1113"/>
  <c r="BR1113"/>
  <c r="BS1113"/>
  <c r="BT1113"/>
  <c r="BU1113"/>
  <c r="BV1113"/>
  <c r="BW1113"/>
  <c r="BX1113"/>
  <c r="BL991"/>
  <c r="BM991"/>
  <c r="BN991"/>
  <c r="BO991"/>
  <c r="BP991"/>
  <c r="BQ991"/>
  <c r="BR991"/>
  <c r="BS991"/>
  <c r="BT991"/>
  <c r="BU991"/>
  <c r="BV991"/>
  <c r="BW991"/>
  <c r="BX991"/>
  <c r="BL75"/>
  <c r="BM75"/>
  <c r="BN75"/>
  <c r="BO75"/>
  <c r="BP75"/>
  <c r="BQ75"/>
  <c r="BR75"/>
  <c r="BS75"/>
  <c r="BT75"/>
  <c r="BU75"/>
  <c r="BV75"/>
  <c r="BX75"/>
  <c r="BL1105"/>
  <c r="BM1105"/>
  <c r="BN1105"/>
  <c r="BO1105"/>
  <c r="BP1105"/>
  <c r="BQ1105"/>
  <c r="BR1105"/>
  <c r="BS1105"/>
  <c r="BT1105"/>
  <c r="BU1105"/>
  <c r="BV1105"/>
  <c r="BW1105"/>
  <c r="BX1105"/>
  <c r="BL1073"/>
  <c r="BM1073"/>
  <c r="BN1073"/>
  <c r="BO1073"/>
  <c r="BP1073"/>
  <c r="BQ1073"/>
  <c r="BR1073"/>
  <c r="BS1073"/>
  <c r="BT1073"/>
  <c r="BU1073"/>
  <c r="BV1073"/>
  <c r="BW1073"/>
  <c r="BX1073"/>
  <c r="BL1023"/>
  <c r="BM1023"/>
  <c r="BN1023"/>
  <c r="BO1023"/>
  <c r="BP1023"/>
  <c r="BQ1023"/>
  <c r="BR1023"/>
  <c r="BS1023"/>
  <c r="BT1023"/>
  <c r="BU1023"/>
  <c r="BV1023"/>
  <c r="BW1023"/>
  <c r="BX1023"/>
  <c r="BL1165"/>
  <c r="BM1165"/>
  <c r="BN1165"/>
  <c r="BO1165"/>
  <c r="BP1165"/>
  <c r="BQ1165"/>
  <c r="BR1165"/>
  <c r="BS1165"/>
  <c r="BT1165"/>
  <c r="BU1165"/>
  <c r="BV1165"/>
  <c r="BW1165"/>
  <c r="BX1165"/>
  <c r="BL1039"/>
  <c r="BM1039"/>
  <c r="BN1039"/>
  <c r="BO1039"/>
  <c r="BP1039"/>
  <c r="BQ1039"/>
  <c r="BR1039"/>
  <c r="BS1039"/>
  <c r="BT1039"/>
  <c r="BU1039"/>
  <c r="BW1039"/>
  <c r="BX1039"/>
  <c r="BL899"/>
  <c r="BM899"/>
  <c r="BN899"/>
  <c r="BO899"/>
  <c r="BP899"/>
  <c r="BQ899"/>
  <c r="BR899"/>
  <c r="BS899"/>
  <c r="BT899"/>
  <c r="BU899"/>
  <c r="BV899"/>
  <c r="BW899"/>
  <c r="BX899"/>
  <c r="BL79"/>
  <c r="BM79"/>
  <c r="BN79"/>
  <c r="BO79"/>
  <c r="BP79"/>
  <c r="BQ79"/>
  <c r="BR79"/>
  <c r="BS79"/>
  <c r="BT79"/>
  <c r="BU79"/>
  <c r="BV79"/>
  <c r="BW79"/>
  <c r="BX79"/>
  <c r="BL752"/>
  <c r="BM752"/>
  <c r="BN752"/>
  <c r="BO752"/>
  <c r="BP752"/>
  <c r="BQ752"/>
  <c r="BR752"/>
  <c r="BS752"/>
  <c r="BT752"/>
  <c r="BU752"/>
  <c r="BV752"/>
  <c r="BW752"/>
  <c r="BX752"/>
  <c r="BR650"/>
  <c r="BL949"/>
  <c r="BM949"/>
  <c r="BN949"/>
  <c r="BO949"/>
  <c r="BP949"/>
  <c r="BQ949"/>
  <c r="BR949"/>
  <c r="BS949"/>
  <c r="BT949"/>
  <c r="BV949"/>
  <c r="BW949"/>
  <c r="BX949"/>
  <c r="BL569"/>
  <c r="BM569"/>
  <c r="BN569"/>
  <c r="BO569"/>
  <c r="BP569"/>
  <c r="BQ569"/>
  <c r="BR569"/>
  <c r="BS569"/>
  <c r="BT569"/>
  <c r="BU569"/>
  <c r="BV569"/>
  <c r="BW569"/>
  <c r="BX569"/>
  <c r="BL369"/>
  <c r="BM369"/>
  <c r="BN369"/>
  <c r="BO369"/>
  <c r="BP369"/>
  <c r="BQ369"/>
  <c r="BR369"/>
  <c r="BS369"/>
  <c r="BT369"/>
  <c r="BU369"/>
  <c r="BV369"/>
  <c r="BW369"/>
  <c r="BX369"/>
  <c r="BL1010"/>
  <c r="BM1010"/>
  <c r="BN1010"/>
  <c r="BO1010"/>
  <c r="BP1010"/>
  <c r="BQ1010"/>
  <c r="BR1010"/>
  <c r="BS1010"/>
  <c r="BT1010"/>
  <c r="BU1010"/>
  <c r="BV1010"/>
  <c r="BW1010"/>
  <c r="BX1010"/>
  <c r="BQ944"/>
  <c r="BL457"/>
  <c r="BM457"/>
  <c r="BN457"/>
  <c r="BO457"/>
  <c r="BP457"/>
  <c r="BQ457"/>
  <c r="BR457"/>
  <c r="BS457"/>
  <c r="BU457"/>
  <c r="BV457"/>
  <c r="BW457"/>
  <c r="BX457"/>
  <c r="BL975"/>
  <c r="BM975"/>
  <c r="BN975"/>
  <c r="BO975"/>
  <c r="BP975"/>
  <c r="BQ975"/>
  <c r="BR975"/>
  <c r="BS975"/>
  <c r="BT975"/>
  <c r="BU975"/>
  <c r="BV975"/>
  <c r="BW975"/>
  <c r="BX975"/>
  <c r="BL956"/>
  <c r="BM956"/>
  <c r="BN956"/>
  <c r="BO956"/>
  <c r="BP956"/>
  <c r="BQ956"/>
  <c r="BR956"/>
  <c r="BS956"/>
  <c r="BT956"/>
  <c r="BU956"/>
  <c r="BV956"/>
  <c r="BW956"/>
  <c r="BX956"/>
  <c r="BL675"/>
  <c r="BM675"/>
  <c r="BN675"/>
  <c r="BO675"/>
  <c r="BP675"/>
  <c r="BQ675"/>
  <c r="BR675"/>
  <c r="BS675"/>
  <c r="BT675"/>
  <c r="BU675"/>
  <c r="BV675"/>
  <c r="BW675"/>
  <c r="BX675"/>
  <c r="BL1203"/>
  <c r="BM1203"/>
  <c r="BN1203"/>
  <c r="BO1203"/>
  <c r="BP1203"/>
  <c r="BQ1203"/>
  <c r="BR1203"/>
  <c r="BS1203"/>
  <c r="BT1203"/>
  <c r="BU1203"/>
  <c r="BV1203"/>
  <c r="BW1203"/>
  <c r="BX1203"/>
  <c r="BL109"/>
  <c r="BM109"/>
  <c r="BN109"/>
  <c r="BO109"/>
  <c r="BP109"/>
  <c r="BQ109"/>
  <c r="BR109"/>
  <c r="BT109"/>
  <c r="BU109"/>
  <c r="BV109"/>
  <c r="BW109"/>
  <c r="BX109"/>
  <c r="BV1108"/>
  <c r="BL1096"/>
  <c r="BM1096"/>
  <c r="BN1096"/>
  <c r="BO1096"/>
  <c r="BP1096"/>
  <c r="BQ1096"/>
  <c r="BR1096"/>
  <c r="BS1096"/>
  <c r="BT1096"/>
  <c r="BU1096"/>
  <c r="BV1096"/>
  <c r="BW1096"/>
  <c r="BX1096"/>
  <c r="BL1102"/>
  <c r="BM1102"/>
  <c r="BN1102"/>
  <c r="BO1102"/>
  <c r="BP1102"/>
  <c r="BQ1102"/>
  <c r="BR1102"/>
  <c r="BS1102"/>
  <c r="BT1102"/>
  <c r="BU1102"/>
  <c r="BV1102"/>
  <c r="BW1102"/>
  <c r="BX1102"/>
  <c r="BL549"/>
  <c r="BM549"/>
  <c r="BN549"/>
  <c r="BO549"/>
  <c r="BP549"/>
  <c r="BQ549"/>
  <c r="BR549"/>
  <c r="BS549"/>
  <c r="BT549"/>
  <c r="BU549"/>
  <c r="BV549"/>
  <c r="BW549"/>
  <c r="BX549"/>
  <c r="BL1000"/>
  <c r="BM1000"/>
  <c r="BN1000"/>
  <c r="BO1000"/>
  <c r="BP1000"/>
  <c r="BQ1000"/>
  <c r="BS1000"/>
  <c r="BT1000"/>
  <c r="BU1000"/>
  <c r="BV1000"/>
  <c r="BW1000"/>
  <c r="BX1000"/>
  <c r="BL1034"/>
  <c r="BM1034"/>
  <c r="BN1034"/>
  <c r="BO1034"/>
  <c r="BP1034"/>
  <c r="BQ1034"/>
  <c r="BR1034"/>
  <c r="BS1034"/>
  <c r="BT1034"/>
  <c r="BU1034"/>
  <c r="BV1034"/>
  <c r="BW1034"/>
  <c r="BX1034"/>
  <c r="BL702"/>
  <c r="BM702"/>
  <c r="BN702"/>
  <c r="BO702"/>
  <c r="BP702"/>
  <c r="BQ702"/>
  <c r="BR702"/>
  <c r="BS702"/>
  <c r="BT702"/>
  <c r="BU702"/>
  <c r="BV702"/>
  <c r="BW702"/>
  <c r="BX702"/>
  <c r="BL527"/>
  <c r="BM527"/>
  <c r="BN527"/>
  <c r="BO527"/>
  <c r="BP527"/>
  <c r="BQ527"/>
  <c r="BR527"/>
  <c r="BS527"/>
  <c r="BT527"/>
  <c r="BU527"/>
  <c r="BV527"/>
  <c r="BW527"/>
  <c r="BX527"/>
  <c r="BL1060"/>
  <c r="BM1060"/>
  <c r="BN1060"/>
  <c r="BO1060"/>
  <c r="BP1060"/>
  <c r="BQ1060"/>
  <c r="BR1060"/>
  <c r="BS1060"/>
  <c r="BT1060"/>
  <c r="BU1060"/>
  <c r="BV1060"/>
  <c r="BW1060"/>
  <c r="BX1060"/>
  <c r="BL924"/>
  <c r="BM924"/>
  <c r="BN924"/>
  <c r="BO924"/>
  <c r="BP924"/>
  <c r="BR924"/>
  <c r="BS924"/>
  <c r="BT924"/>
  <c r="BU924"/>
  <c r="BV924"/>
  <c r="BW924"/>
  <c r="BX924"/>
  <c r="BL1174"/>
  <c r="BM1174"/>
  <c r="BN1174"/>
  <c r="BO1174"/>
  <c r="BP1174"/>
  <c r="BQ1174"/>
  <c r="BR1174"/>
  <c r="BS1174"/>
  <c r="BT1174"/>
  <c r="BU1174"/>
  <c r="BV1174"/>
  <c r="BW1174"/>
  <c r="BX1174"/>
  <c r="BL1016"/>
  <c r="BM1016"/>
  <c r="BN1016"/>
  <c r="BO1016"/>
  <c r="BP1016"/>
  <c r="BQ1016"/>
  <c r="BR1016"/>
  <c r="BS1016"/>
  <c r="BT1016"/>
  <c r="BU1016"/>
  <c r="BV1016"/>
  <c r="BW1016"/>
  <c r="BX1016"/>
  <c r="BL645"/>
  <c r="BM645"/>
  <c r="BN645"/>
  <c r="BO645"/>
  <c r="BP645"/>
  <c r="BQ645"/>
  <c r="BR645"/>
  <c r="BS645"/>
  <c r="BT645"/>
  <c r="BU645"/>
  <c r="BV645"/>
  <c r="BW645"/>
  <c r="BX645"/>
  <c r="BL1013"/>
  <c r="BM1013"/>
  <c r="BN1013"/>
  <c r="BO1013"/>
  <c r="BP1013"/>
  <c r="BQ1013"/>
  <c r="BR1013"/>
  <c r="BS1013"/>
  <c r="BT1013"/>
  <c r="BU1013"/>
  <c r="BV1013"/>
  <c r="BW1013"/>
  <c r="BX1013"/>
  <c r="BL822"/>
  <c r="BM822"/>
  <c r="BN822"/>
  <c r="BO822"/>
  <c r="BQ822"/>
  <c r="BR822"/>
  <c r="BS822"/>
  <c r="BT822"/>
  <c r="BU822"/>
  <c r="BV822"/>
  <c r="BW822"/>
  <c r="BX822"/>
  <c r="BL373"/>
  <c r="BM373"/>
  <c r="BN373"/>
  <c r="BO373"/>
  <c r="BP373"/>
  <c r="BQ373"/>
  <c r="BR373"/>
  <c r="BS373"/>
  <c r="BT373"/>
  <c r="BU373"/>
  <c r="BV373"/>
  <c r="BW373"/>
  <c r="BX373"/>
  <c r="BL1095"/>
  <c r="BM1095"/>
  <c r="BN1095"/>
  <c r="BO1095"/>
  <c r="BP1095"/>
  <c r="BQ1095"/>
  <c r="BR1095"/>
  <c r="BS1095"/>
  <c r="BT1095"/>
  <c r="BU1095"/>
  <c r="BV1095"/>
  <c r="BW1095"/>
  <c r="BX1095"/>
  <c r="BL703"/>
  <c r="BM703"/>
  <c r="BN703"/>
  <c r="BO703"/>
  <c r="BP703"/>
  <c r="BQ703"/>
  <c r="BR703"/>
  <c r="BS703"/>
  <c r="BT703"/>
  <c r="BU703"/>
  <c r="BV703"/>
  <c r="BW703"/>
  <c r="BX703"/>
  <c r="BL1094"/>
  <c r="BM1094"/>
  <c r="BN1094"/>
  <c r="BO1094"/>
  <c r="BP1094"/>
  <c r="BQ1094"/>
  <c r="BR1094"/>
  <c r="BS1094"/>
  <c r="BT1094"/>
  <c r="BU1094"/>
  <c r="BV1094"/>
  <c r="BW1094"/>
  <c r="BX1094"/>
  <c r="BL955"/>
  <c r="BM955"/>
  <c r="BN955"/>
  <c r="BP955"/>
  <c r="BQ955"/>
  <c r="BR955"/>
  <c r="BS955"/>
  <c r="BT955"/>
  <c r="BU955"/>
  <c r="BV955"/>
  <c r="BW955"/>
  <c r="BX955"/>
  <c r="BL750"/>
  <c r="BM750"/>
  <c r="BN750"/>
  <c r="BO750"/>
  <c r="BP750"/>
  <c r="BQ750"/>
  <c r="BR750"/>
  <c r="BS750"/>
  <c r="BT750"/>
  <c r="BU750"/>
  <c r="BV750"/>
  <c r="BW750"/>
  <c r="BX750"/>
  <c r="BL1061"/>
  <c r="BM1061"/>
  <c r="BN1061"/>
  <c r="BO1061"/>
  <c r="BP1061"/>
  <c r="BQ1061"/>
  <c r="BR1061"/>
  <c r="BS1061"/>
  <c r="BT1061"/>
  <c r="BU1061"/>
  <c r="BV1061"/>
  <c r="BW1061"/>
  <c r="BX1061"/>
  <c r="BL1152"/>
  <c r="BM1152"/>
  <c r="BN1152"/>
  <c r="BO1152"/>
  <c r="BP1152"/>
  <c r="BQ1152"/>
  <c r="BR1152"/>
  <c r="BS1152"/>
  <c r="BT1152"/>
  <c r="BU1152"/>
  <c r="BV1152"/>
  <c r="BW1152"/>
  <c r="BX1152"/>
  <c r="BL711"/>
  <c r="BM711"/>
  <c r="BN711"/>
  <c r="BO711"/>
  <c r="BP711"/>
  <c r="BQ711"/>
  <c r="BR711"/>
  <c r="BS711"/>
  <c r="BT711"/>
  <c r="BU711"/>
  <c r="BV711"/>
  <c r="BW711"/>
  <c r="BX711"/>
  <c r="BL807"/>
  <c r="BM807"/>
  <c r="BO807"/>
  <c r="BP807"/>
  <c r="BQ807"/>
  <c r="BR807"/>
  <c r="BS807"/>
  <c r="BT807"/>
  <c r="BU807"/>
  <c r="BV807"/>
  <c r="BW807"/>
  <c r="BX807"/>
  <c r="BL1017"/>
  <c r="BM1017"/>
  <c r="BN1017"/>
  <c r="BO1017"/>
  <c r="BP1017"/>
  <c r="BQ1017"/>
  <c r="BR1017"/>
  <c r="BS1017"/>
  <c r="BT1017"/>
  <c r="BU1017"/>
  <c r="BV1017"/>
  <c r="BW1017"/>
  <c r="BX1017"/>
  <c r="BL999"/>
  <c r="BM999"/>
  <c r="BN999"/>
  <c r="BO999"/>
  <c r="BP999"/>
  <c r="BQ999"/>
  <c r="BR999"/>
  <c r="BS999"/>
  <c r="BT999"/>
  <c r="BU999"/>
  <c r="BV999"/>
  <c r="BW999"/>
  <c r="BX999"/>
  <c r="BL306"/>
  <c r="BM306"/>
  <c r="BN306"/>
  <c r="BO306"/>
  <c r="BP306"/>
  <c r="BQ306"/>
  <c r="BR306"/>
  <c r="BS306"/>
  <c r="BT306"/>
  <c r="BU306"/>
  <c r="BV306"/>
  <c r="BW306"/>
  <c r="BX306"/>
  <c r="BL770"/>
  <c r="BM770"/>
  <c r="BN770"/>
  <c r="BO770"/>
  <c r="BP770"/>
  <c r="BQ770"/>
  <c r="BR770"/>
  <c r="BS770"/>
  <c r="BT770"/>
  <c r="BU770"/>
  <c r="BV770"/>
  <c r="BW770"/>
  <c r="BX770"/>
  <c r="BL1092"/>
  <c r="BN1092"/>
  <c r="BO1092"/>
  <c r="BP1092"/>
  <c r="BQ1092"/>
  <c r="BR1092"/>
  <c r="BS1092"/>
  <c r="BT1092"/>
  <c r="BU1092"/>
  <c r="BV1092"/>
  <c r="BW1092"/>
  <c r="BX1092"/>
  <c r="BL1097"/>
  <c r="BM1097"/>
  <c r="BN1097"/>
  <c r="BO1097"/>
  <c r="BP1097"/>
  <c r="BQ1097"/>
  <c r="BR1097"/>
  <c r="BS1097"/>
  <c r="BT1097"/>
  <c r="BU1097"/>
  <c r="BV1097"/>
  <c r="BW1097"/>
  <c r="BX1097"/>
  <c r="BL950"/>
  <c r="BM950"/>
  <c r="BN950"/>
  <c r="BO950"/>
  <c r="BP950"/>
  <c r="BQ950"/>
  <c r="BR950"/>
  <c r="BS950"/>
  <c r="BT950"/>
  <c r="BU950"/>
  <c r="BV950"/>
  <c r="BW950"/>
  <c r="BX950"/>
  <c r="BL346"/>
  <c r="BM346"/>
  <c r="BN346"/>
  <c r="BO346"/>
  <c r="BP346"/>
  <c r="BQ346"/>
  <c r="BR346"/>
  <c r="BS346"/>
  <c r="BT346"/>
  <c r="BU346"/>
  <c r="BV346"/>
  <c r="BW346"/>
  <c r="BX346"/>
  <c r="BL1140"/>
  <c r="BM1140"/>
  <c r="BN1140"/>
  <c r="BO1140"/>
  <c r="BP1140"/>
  <c r="BQ1140"/>
  <c r="BR1140"/>
  <c r="BS1140"/>
  <c r="BT1140"/>
  <c r="BU1140"/>
  <c r="BV1140"/>
  <c r="BW1140"/>
  <c r="BX1140"/>
  <c r="BM910"/>
  <c r="BN910"/>
  <c r="BO910"/>
  <c r="BP910"/>
  <c r="BQ910"/>
  <c r="BR910"/>
  <c r="BS910"/>
  <c r="BT910"/>
  <c r="BU910"/>
  <c r="BV910"/>
  <c r="BW910"/>
  <c r="BX910"/>
  <c r="BL1011"/>
  <c r="BM1011"/>
  <c r="BN1011"/>
  <c r="BO1011"/>
  <c r="BP1011"/>
  <c r="BQ1011"/>
  <c r="BR1011"/>
  <c r="BS1011"/>
  <c r="BT1011"/>
  <c r="BU1011"/>
  <c r="BV1011"/>
  <c r="BW1011"/>
  <c r="BX1011"/>
  <c r="BL1008"/>
  <c r="BM1008"/>
  <c r="BN1008"/>
  <c r="BO1008"/>
  <c r="BP1008"/>
  <c r="BQ1008"/>
  <c r="BR1008"/>
  <c r="BS1008"/>
  <c r="BT1008"/>
  <c r="BU1008"/>
  <c r="BV1008"/>
  <c r="BW1008"/>
  <c r="BX1008"/>
  <c r="BL1098"/>
  <c r="BM1098"/>
  <c r="BN1098"/>
  <c r="BO1098"/>
  <c r="BP1098"/>
  <c r="BQ1098"/>
  <c r="BR1098"/>
  <c r="BS1098"/>
  <c r="BT1098"/>
  <c r="BU1098"/>
  <c r="BV1098"/>
  <c r="BW1098"/>
  <c r="BX1098"/>
  <c r="BL285"/>
  <c r="BM285"/>
  <c r="BN285"/>
  <c r="BO285"/>
  <c r="BP285"/>
  <c r="BQ285"/>
  <c r="BR285"/>
  <c r="BS285"/>
  <c r="BT285"/>
  <c r="BU285"/>
  <c r="BV285"/>
  <c r="BW285"/>
  <c r="BL264"/>
  <c r="BM264"/>
  <c r="BN264"/>
  <c r="BO264"/>
  <c r="BP264"/>
  <c r="BQ264"/>
  <c r="BR264"/>
  <c r="BS264"/>
  <c r="BT264"/>
  <c r="BU264"/>
  <c r="BV264"/>
  <c r="BW264"/>
  <c r="BX264"/>
  <c r="BL1014"/>
  <c r="BM1014"/>
  <c r="BN1014"/>
  <c r="BO1014"/>
  <c r="BP1014"/>
  <c r="BQ1014"/>
  <c r="BR1014"/>
  <c r="BS1014"/>
  <c r="BT1014"/>
  <c r="BU1014"/>
  <c r="BV1014"/>
  <c r="BW1014"/>
  <c r="BX1014"/>
  <c r="BL943"/>
  <c r="BM943"/>
  <c r="BN943"/>
  <c r="BO943"/>
  <c r="BP943"/>
  <c r="BQ943"/>
  <c r="BR943"/>
  <c r="BS943"/>
  <c r="BT943"/>
  <c r="BU943"/>
  <c r="BV943"/>
  <c r="BW943"/>
  <c r="BX943"/>
  <c r="BL646"/>
  <c r="BM646"/>
  <c r="BN646"/>
  <c r="BO646"/>
  <c r="BP646"/>
  <c r="BQ646"/>
  <c r="BR646"/>
  <c r="BS646"/>
  <c r="BT646"/>
  <c r="BU646"/>
  <c r="BV646"/>
  <c r="BW646"/>
  <c r="BX646"/>
  <c r="BL508"/>
  <c r="BM508"/>
  <c r="BN508"/>
  <c r="BO508"/>
  <c r="BP508"/>
  <c r="BQ508"/>
  <c r="BR508"/>
  <c r="BS508"/>
  <c r="BT508"/>
  <c r="BU508"/>
  <c r="BV508"/>
  <c r="BX508"/>
  <c r="BL1087"/>
  <c r="BM1087"/>
  <c r="BN1087"/>
  <c r="BO1087"/>
  <c r="BP1087"/>
  <c r="BQ1087"/>
  <c r="BR1087"/>
  <c r="BS1087"/>
  <c r="BT1087"/>
  <c r="BU1087"/>
  <c r="BV1087"/>
  <c r="BW1087"/>
  <c r="BX1087"/>
  <c r="BL649"/>
  <c r="BM649"/>
  <c r="BN649"/>
  <c r="BO649"/>
  <c r="BP649"/>
  <c r="BQ649"/>
  <c r="BR649"/>
  <c r="BS649"/>
  <c r="BT649"/>
  <c r="BU649"/>
  <c r="BV649"/>
  <c r="BW649"/>
  <c r="BX649"/>
  <c r="BL466"/>
  <c r="BM466"/>
  <c r="BN466"/>
  <c r="BO466"/>
  <c r="BP466"/>
  <c r="BQ466"/>
  <c r="BR466"/>
  <c r="BS466"/>
  <c r="BT466"/>
  <c r="BU466"/>
  <c r="BV466"/>
  <c r="BW466"/>
  <c r="BX466"/>
  <c r="BL957"/>
  <c r="BM957"/>
  <c r="BN957"/>
  <c r="BO957"/>
  <c r="BP957"/>
  <c r="BQ957"/>
  <c r="BR957"/>
  <c r="BS957"/>
  <c r="BT957"/>
  <c r="BU957"/>
  <c r="BV957"/>
  <c r="BW957"/>
  <c r="BX957"/>
  <c r="BL1018"/>
  <c r="BM1018"/>
  <c r="BN1018"/>
  <c r="BO1018"/>
  <c r="BP1018"/>
  <c r="BQ1018"/>
  <c r="BR1018"/>
  <c r="BS1018"/>
  <c r="BT1018"/>
  <c r="BU1018"/>
  <c r="BW1018"/>
  <c r="BX1018"/>
  <c r="BL1001"/>
  <c r="BM1001"/>
  <c r="BN1001"/>
  <c r="BO1001"/>
  <c r="BP1001"/>
  <c r="BQ1001"/>
  <c r="BR1001"/>
  <c r="BS1001"/>
  <c r="BT1001"/>
  <c r="BU1001"/>
  <c r="BV1001"/>
  <c r="BW1001"/>
  <c r="BX1001"/>
  <c r="BL740"/>
  <c r="BM740"/>
  <c r="BN740"/>
  <c r="BO740"/>
  <c r="BP740"/>
  <c r="BQ740"/>
  <c r="BR740"/>
  <c r="BS740"/>
  <c r="BT740"/>
  <c r="BU740"/>
  <c r="BV740"/>
  <c r="BW740"/>
  <c r="BX740"/>
  <c r="BL283"/>
  <c r="BM283"/>
  <c r="BN283"/>
  <c r="BO283"/>
  <c r="BP283"/>
  <c r="BQ283"/>
  <c r="BR283"/>
  <c r="BS283"/>
  <c r="BT283"/>
  <c r="BU283"/>
  <c r="BV283"/>
  <c r="BW283"/>
  <c r="BX283"/>
  <c r="BL521"/>
  <c r="BM521"/>
  <c r="BN521"/>
  <c r="BO521"/>
  <c r="BP521"/>
  <c r="BQ521"/>
  <c r="BR521"/>
  <c r="BS521"/>
  <c r="BT521"/>
  <c r="BU521"/>
  <c r="BV521"/>
  <c r="BW521"/>
  <c r="BX521"/>
  <c r="BL938"/>
  <c r="BM938"/>
  <c r="BN938"/>
  <c r="BO938"/>
  <c r="BP938"/>
  <c r="BQ938"/>
  <c r="BR938"/>
  <c r="BS938"/>
  <c r="BT938"/>
  <c r="BV938"/>
  <c r="BW938"/>
  <c r="BX938"/>
  <c r="BL968"/>
  <c r="BM968"/>
  <c r="BN968"/>
  <c r="BO968"/>
  <c r="BP968"/>
  <c r="BQ968"/>
  <c r="BR968"/>
  <c r="BS968"/>
  <c r="BT968"/>
  <c r="BU968"/>
  <c r="BV968"/>
  <c r="BW968"/>
  <c r="BX968"/>
  <c r="BL102"/>
  <c r="BM102"/>
  <c r="BN102"/>
  <c r="BO102"/>
  <c r="BP102"/>
  <c r="BQ102"/>
  <c r="BR102"/>
  <c r="BS102"/>
  <c r="BT102"/>
  <c r="BU102"/>
  <c r="BV102"/>
  <c r="BW102"/>
  <c r="BX102"/>
  <c r="BL1145"/>
  <c r="BM1145"/>
  <c r="BN1145"/>
  <c r="BO1145"/>
  <c r="BP1145"/>
  <c r="BQ1145"/>
  <c r="BR1145"/>
  <c r="BS1145"/>
  <c r="BT1145"/>
  <c r="BU1145"/>
  <c r="BV1145"/>
  <c r="BW1145"/>
  <c r="BX1145"/>
  <c r="BQ331"/>
  <c r="BL909"/>
  <c r="BM909"/>
  <c r="BN909"/>
  <c r="BO909"/>
  <c r="BP909"/>
  <c r="BQ909"/>
  <c r="BR909"/>
  <c r="BS909"/>
  <c r="BU909"/>
  <c r="BV909"/>
  <c r="BW909"/>
  <c r="BX909"/>
  <c r="BL1199"/>
  <c r="BM1199"/>
  <c r="BN1199"/>
  <c r="BO1199"/>
  <c r="BP1199"/>
  <c r="BQ1199"/>
  <c r="BR1199"/>
  <c r="BS1199"/>
  <c r="BT1199"/>
  <c r="BU1199"/>
  <c r="BV1199"/>
  <c r="BW1199"/>
  <c r="BX1199"/>
  <c r="BL669"/>
  <c r="BM669"/>
  <c r="BN669"/>
  <c r="BO669"/>
  <c r="BP669"/>
  <c r="BQ669"/>
  <c r="BR669"/>
  <c r="BS669"/>
  <c r="BT669"/>
  <c r="BU669"/>
  <c r="BV669"/>
  <c r="BW669"/>
  <c r="BX669"/>
  <c r="BL982"/>
  <c r="BM982"/>
  <c r="BN982"/>
  <c r="BO982"/>
  <c r="BP982"/>
  <c r="BQ982"/>
  <c r="BR982"/>
  <c r="BS982"/>
  <c r="BT982"/>
  <c r="BU982"/>
  <c r="BV982"/>
  <c r="BW982"/>
  <c r="BX982"/>
  <c r="BL490"/>
  <c r="BM490"/>
  <c r="BN490"/>
  <c r="BO490"/>
  <c r="BP490"/>
  <c r="BQ490"/>
  <c r="BR490"/>
  <c r="BS490"/>
  <c r="BT490"/>
  <c r="BU490"/>
  <c r="BV490"/>
  <c r="BW490"/>
  <c r="BX490"/>
  <c r="BL353"/>
  <c r="BM353"/>
  <c r="BN353"/>
  <c r="BO353"/>
  <c r="BP353"/>
  <c r="BQ353"/>
  <c r="BR353"/>
  <c r="BT353"/>
  <c r="BU353"/>
  <c r="BV353"/>
  <c r="BW353"/>
  <c r="BX353"/>
  <c r="BL1175"/>
  <c r="BM1175"/>
  <c r="BN1175"/>
  <c r="BO1175"/>
  <c r="BP1175"/>
  <c r="BQ1175"/>
  <c r="BR1175"/>
  <c r="BS1175"/>
  <c r="BT1175"/>
  <c r="BU1175"/>
  <c r="BV1175"/>
  <c r="BW1175"/>
  <c r="BX1175"/>
  <c r="BL497"/>
  <c r="BM497"/>
  <c r="BN497"/>
  <c r="BO497"/>
  <c r="BP497"/>
  <c r="BQ497"/>
  <c r="BR497"/>
  <c r="BS497"/>
  <c r="BT497"/>
  <c r="BU497"/>
  <c r="BV497"/>
  <c r="BW497"/>
  <c r="BX497"/>
  <c r="BL681"/>
  <c r="BM681"/>
  <c r="BN681"/>
  <c r="BO681"/>
  <c r="BP681"/>
  <c r="BQ681"/>
  <c r="BR681"/>
  <c r="BS681"/>
  <c r="BT681"/>
  <c r="BU681"/>
  <c r="BV681"/>
  <c r="BW681"/>
  <c r="BX681"/>
  <c r="BL844"/>
  <c r="BM844"/>
  <c r="BN844"/>
  <c r="BO844"/>
  <c r="BP844"/>
  <c r="BQ844"/>
  <c r="BR844"/>
  <c r="BS844"/>
  <c r="BT844"/>
  <c r="BU844"/>
  <c r="BV844"/>
  <c r="BW844"/>
  <c r="BX844"/>
  <c r="BL485"/>
  <c r="BM485"/>
  <c r="BN485"/>
  <c r="BO485"/>
  <c r="BP485"/>
  <c r="BR485"/>
  <c r="BS485"/>
  <c r="BT485"/>
  <c r="BU485"/>
  <c r="BV485"/>
  <c r="BW485"/>
  <c r="BX485"/>
  <c r="BL481"/>
  <c r="BM481"/>
  <c r="BN481"/>
  <c r="BO481"/>
  <c r="BP481"/>
  <c r="BQ481"/>
  <c r="BR481"/>
  <c r="BS481"/>
  <c r="BT481"/>
  <c r="BU481"/>
  <c r="BV481"/>
  <c r="BW481"/>
  <c r="BX481"/>
  <c r="BL967"/>
  <c r="BM967"/>
  <c r="BN967"/>
  <c r="BO967"/>
  <c r="BP967"/>
  <c r="BQ967"/>
  <c r="BR967"/>
  <c r="BS967"/>
  <c r="BT967"/>
  <c r="BU967"/>
  <c r="BV967"/>
  <c r="BW967"/>
  <c r="BX967"/>
  <c r="BL301"/>
  <c r="BM301"/>
  <c r="BN301"/>
  <c r="BO301"/>
  <c r="BP301"/>
  <c r="BQ301"/>
  <c r="BR301"/>
  <c r="BS301"/>
  <c r="BT301"/>
  <c r="BU301"/>
  <c r="BV301"/>
  <c r="BW301"/>
  <c r="BX301"/>
  <c r="BL714"/>
  <c r="BM714"/>
  <c r="BN714"/>
  <c r="BO714"/>
  <c r="BP714"/>
  <c r="BQ714"/>
  <c r="BR714"/>
  <c r="BS714"/>
  <c r="BT714"/>
  <c r="BU714"/>
  <c r="BV714"/>
  <c r="BW714"/>
  <c r="BX714"/>
  <c r="BL1173"/>
  <c r="BM1173"/>
  <c r="BN1173"/>
  <c r="BO1173"/>
  <c r="BQ1173"/>
  <c r="BR1173"/>
  <c r="BS1173"/>
  <c r="BT1173"/>
  <c r="BU1173"/>
  <c r="BV1173"/>
  <c r="BW1173"/>
  <c r="BX1173"/>
  <c r="BL590"/>
  <c r="BM590"/>
  <c r="BN590"/>
  <c r="BO590"/>
  <c r="BP590"/>
  <c r="BQ590"/>
  <c r="BR590"/>
  <c r="BS590"/>
  <c r="BT590"/>
  <c r="BU590"/>
  <c r="BV590"/>
  <c r="BW590"/>
  <c r="BX590"/>
  <c r="BL491"/>
  <c r="BM491"/>
  <c r="BN491"/>
  <c r="BO491"/>
  <c r="BP491"/>
  <c r="BQ491"/>
  <c r="BR491"/>
  <c r="BS491"/>
  <c r="BT491"/>
  <c r="BU491"/>
  <c r="BV491"/>
  <c r="BW491"/>
  <c r="BX491"/>
  <c r="BL310"/>
  <c r="BM310"/>
  <c r="BN310"/>
  <c r="BO310"/>
  <c r="BP310"/>
  <c r="BQ310"/>
  <c r="BR310"/>
  <c r="BS310"/>
  <c r="BT310"/>
  <c r="BU310"/>
  <c r="BV310"/>
  <c r="BW310"/>
  <c r="BX310"/>
  <c r="BL80"/>
  <c r="BM80"/>
  <c r="BN80"/>
  <c r="BO80"/>
  <c r="BP80"/>
  <c r="BQ80"/>
  <c r="BR80"/>
  <c r="BS80"/>
  <c r="BT80"/>
  <c r="BU80"/>
  <c r="BV80"/>
  <c r="BW80"/>
  <c r="BX80"/>
  <c r="BL1002"/>
  <c r="BM1002"/>
  <c r="BN1002"/>
  <c r="BP1002"/>
  <c r="BQ1002"/>
  <c r="BR1002"/>
  <c r="BS1002"/>
  <c r="BT1002"/>
  <c r="BU1002"/>
  <c r="BV1002"/>
  <c r="BW1002"/>
  <c r="BX1002"/>
  <c r="BL668"/>
  <c r="BM668"/>
  <c r="BN668"/>
  <c r="BO668"/>
  <c r="BP668"/>
  <c r="BQ668"/>
  <c r="BR668"/>
  <c r="BS668"/>
  <c r="BT668"/>
  <c r="BU668"/>
  <c r="BV668"/>
  <c r="BW668"/>
  <c r="BX668"/>
  <c r="BL1135"/>
  <c r="BM1135"/>
  <c r="BN1135"/>
  <c r="BO1135"/>
  <c r="BP1135"/>
  <c r="BQ1135"/>
  <c r="BR1135"/>
  <c r="BS1135"/>
  <c r="BT1135"/>
  <c r="BU1135"/>
  <c r="BV1135"/>
  <c r="BW1135"/>
  <c r="BX1135"/>
  <c r="BL269"/>
  <c r="BM269"/>
  <c r="BN269"/>
  <c r="BO269"/>
  <c r="BP269"/>
  <c r="BQ269"/>
  <c r="BR269"/>
  <c r="BS269"/>
  <c r="BT269"/>
  <c r="BU269"/>
  <c r="BV269"/>
  <c r="BW269"/>
  <c r="BX269"/>
  <c r="BL86"/>
  <c r="BM86"/>
  <c r="BO86"/>
  <c r="BP86"/>
  <c r="BQ86"/>
  <c r="BR86"/>
  <c r="BS86"/>
  <c r="BT86"/>
  <c r="BU86"/>
  <c r="BV86"/>
  <c r="BW86"/>
  <c r="BX86"/>
  <c r="BL357"/>
  <c r="BM357"/>
  <c r="BN357"/>
  <c r="BO357"/>
  <c r="BP357"/>
  <c r="BQ357"/>
  <c r="BR357"/>
  <c r="BS357"/>
  <c r="BT357"/>
  <c r="BU357"/>
  <c r="BV357"/>
  <c r="BW357"/>
  <c r="BX357"/>
  <c r="BL786"/>
  <c r="BM786"/>
  <c r="BN786"/>
  <c r="BO786"/>
  <c r="BP786"/>
  <c r="BQ786"/>
  <c r="BR786"/>
  <c r="BS786"/>
  <c r="BT786"/>
  <c r="BU786"/>
  <c r="BV786"/>
  <c r="BW786"/>
  <c r="BX786"/>
  <c r="BL638"/>
  <c r="BM638"/>
  <c r="BN638"/>
  <c r="BO638"/>
  <c r="BP638"/>
  <c r="BQ638"/>
  <c r="BR638"/>
  <c r="BS638"/>
  <c r="BT638"/>
  <c r="BU638"/>
  <c r="BV638"/>
  <c r="BW638"/>
  <c r="BX638"/>
  <c r="BL305"/>
  <c r="BM305"/>
  <c r="BN305"/>
  <c r="BO305"/>
  <c r="BP305"/>
  <c r="BQ305"/>
  <c r="BR305"/>
  <c r="BS305"/>
  <c r="BT305"/>
  <c r="BU305"/>
  <c r="BV305"/>
  <c r="BW305"/>
  <c r="BX305"/>
  <c r="BL1179"/>
  <c r="BN1179"/>
  <c r="BO1179"/>
  <c r="BP1179"/>
  <c r="BQ1179"/>
  <c r="BR1179"/>
  <c r="BS1179"/>
  <c r="BT1179"/>
  <c r="BU1179"/>
  <c r="BV1179"/>
  <c r="BW1179"/>
  <c r="BX1179"/>
  <c r="BL282"/>
  <c r="BM282"/>
  <c r="BN282"/>
  <c r="BO282"/>
  <c r="BP282"/>
  <c r="BQ282"/>
  <c r="BR282"/>
  <c r="BS282"/>
  <c r="BT282"/>
  <c r="BU282"/>
  <c r="BV282"/>
  <c r="BW282"/>
  <c r="BX282"/>
  <c r="BL977"/>
  <c r="BM977"/>
  <c r="BN977"/>
  <c r="BO977"/>
  <c r="BP977"/>
  <c r="BQ977"/>
  <c r="BR977"/>
  <c r="BS977"/>
  <c r="BT977"/>
  <c r="BU977"/>
  <c r="BV977"/>
  <c r="BW977"/>
  <c r="BX977"/>
  <c r="BL324"/>
  <c r="BM324"/>
  <c r="BN324"/>
  <c r="BO324"/>
  <c r="BP324"/>
  <c r="BQ324"/>
  <c r="BR324"/>
  <c r="BS324"/>
  <c r="BT324"/>
  <c r="BU324"/>
  <c r="BV324"/>
  <c r="BW324"/>
  <c r="BX324"/>
  <c r="BL1206"/>
  <c r="BM1206"/>
  <c r="BN1206"/>
  <c r="BO1206"/>
  <c r="BP1206"/>
  <c r="BQ1206"/>
  <c r="BR1206"/>
  <c r="BS1206"/>
  <c r="BT1206"/>
  <c r="BU1206"/>
  <c r="BV1206"/>
  <c r="BW1206"/>
  <c r="BX1206"/>
  <c r="BM511"/>
  <c r="BN511"/>
  <c r="BO511"/>
  <c r="BP511"/>
  <c r="BQ511"/>
  <c r="BR511"/>
  <c r="BS511"/>
  <c r="BT511"/>
  <c r="BU511"/>
  <c r="BV511"/>
  <c r="BW511"/>
  <c r="BX511"/>
  <c r="BL670"/>
  <c r="BM670"/>
  <c r="BN670"/>
  <c r="BO670"/>
  <c r="BP670"/>
  <c r="BQ670"/>
  <c r="BR670"/>
  <c r="BS670"/>
  <c r="BT670"/>
  <c r="BU670"/>
  <c r="BV670"/>
  <c r="BW670"/>
  <c r="BX670"/>
  <c r="BL565"/>
  <c r="BM565"/>
  <c r="BN565"/>
  <c r="BO565"/>
  <c r="BP565"/>
  <c r="BQ565"/>
  <c r="BR565"/>
  <c r="BS565"/>
  <c r="BT565"/>
  <c r="BU565"/>
  <c r="BV565"/>
  <c r="BW565"/>
  <c r="BX565"/>
  <c r="BL74"/>
  <c r="BM74"/>
  <c r="BN74"/>
  <c r="BO74"/>
  <c r="BP74"/>
  <c r="BQ74"/>
  <c r="BR74"/>
  <c r="BS74"/>
  <c r="BT74"/>
  <c r="BU74"/>
  <c r="BV74"/>
  <c r="BW74"/>
  <c r="BX74"/>
  <c r="BL1081"/>
  <c r="BM1081"/>
  <c r="BN1081"/>
  <c r="BO1081"/>
  <c r="BP1081"/>
  <c r="BQ1081"/>
  <c r="BR1081"/>
  <c r="BS1081"/>
  <c r="BT1081"/>
  <c r="BU1081"/>
  <c r="BV1081"/>
  <c r="BW1081"/>
  <c r="BL223"/>
  <c r="BM223"/>
  <c r="BN223"/>
  <c r="BO223"/>
  <c r="BP223"/>
  <c r="BQ223"/>
  <c r="BR223"/>
  <c r="BS223"/>
  <c r="BT223"/>
  <c r="BU223"/>
  <c r="BV223"/>
  <c r="BW223"/>
  <c r="BX223"/>
  <c r="BL488"/>
  <c r="BM488"/>
  <c r="BN488"/>
  <c r="BO488"/>
  <c r="BP488"/>
  <c r="BQ488"/>
  <c r="BR488"/>
  <c r="BS488"/>
  <c r="BT488"/>
  <c r="BU488"/>
  <c r="BV488"/>
  <c r="BW488"/>
  <c r="BX488"/>
  <c r="BL680"/>
  <c r="BM680"/>
  <c r="BN680"/>
  <c r="BO680"/>
  <c r="BP680"/>
  <c r="BQ680"/>
  <c r="BR680"/>
  <c r="BS680"/>
  <c r="BT680"/>
  <c r="BU680"/>
  <c r="BV680"/>
  <c r="BW680"/>
  <c r="BX680"/>
  <c r="BL969"/>
  <c r="BM969"/>
  <c r="BN969"/>
  <c r="BO969"/>
  <c r="BP969"/>
  <c r="BQ969"/>
  <c r="BR969"/>
  <c r="BS969"/>
  <c r="BT969"/>
  <c r="BU969"/>
  <c r="BV969"/>
  <c r="BW969"/>
  <c r="BX969"/>
  <c r="BL979"/>
  <c r="BM979"/>
  <c r="BN979"/>
  <c r="BO979"/>
  <c r="BP979"/>
  <c r="BQ979"/>
  <c r="BR979"/>
  <c r="BS979"/>
  <c r="BT979"/>
  <c r="BU979"/>
  <c r="BV979"/>
  <c r="BW979"/>
  <c r="BX979"/>
  <c r="BL217"/>
  <c r="BM217"/>
  <c r="BN217"/>
  <c r="BO217"/>
  <c r="BP217"/>
  <c r="BQ217"/>
  <c r="BR217"/>
  <c r="BS217"/>
  <c r="BT217"/>
  <c r="BU217"/>
  <c r="BV217"/>
  <c r="BW217"/>
  <c r="BX217"/>
  <c r="BL919"/>
  <c r="BM919"/>
  <c r="BN919"/>
  <c r="BO919"/>
  <c r="BP919"/>
  <c r="BQ919"/>
  <c r="BR919"/>
  <c r="BS919"/>
  <c r="BT919"/>
  <c r="BU919"/>
  <c r="BV919"/>
  <c r="BW919"/>
  <c r="BX919"/>
  <c r="BL515"/>
  <c r="BM515"/>
  <c r="BN515"/>
  <c r="BO515"/>
  <c r="BP515"/>
  <c r="BQ515"/>
  <c r="BR515"/>
  <c r="BS515"/>
  <c r="BT515"/>
  <c r="BU515"/>
  <c r="BV515"/>
  <c r="BW515"/>
  <c r="BX515"/>
  <c r="BL345"/>
  <c r="BM345"/>
  <c r="BN345"/>
  <c r="BO345"/>
  <c r="BP345"/>
  <c r="BQ345"/>
  <c r="BR345"/>
  <c r="BS345"/>
  <c r="BT345"/>
  <c r="BU345"/>
  <c r="BV345"/>
  <c r="BW345"/>
  <c r="BX345"/>
  <c r="BL496"/>
  <c r="BM496"/>
  <c r="BN496"/>
  <c r="BO496"/>
  <c r="BP496"/>
  <c r="BQ496"/>
  <c r="BR496"/>
  <c r="BS496"/>
  <c r="BT496"/>
  <c r="BU496"/>
  <c r="BV496"/>
  <c r="BW496"/>
  <c r="BX496"/>
  <c r="BL697"/>
  <c r="BM697"/>
  <c r="BN697"/>
  <c r="BO697"/>
  <c r="BP697"/>
  <c r="BQ697"/>
  <c r="BR697"/>
  <c r="BS697"/>
  <c r="BT697"/>
  <c r="BU697"/>
  <c r="BV697"/>
  <c r="BW697"/>
  <c r="BX697"/>
  <c r="BL963"/>
  <c r="BM963"/>
  <c r="BN963"/>
  <c r="BO963"/>
  <c r="BP963"/>
  <c r="BQ963"/>
  <c r="BR963"/>
  <c r="BS963"/>
  <c r="BT963"/>
  <c r="BU963"/>
  <c r="BV963"/>
  <c r="BW963"/>
  <c r="BX963"/>
  <c r="BL275"/>
  <c r="BM275"/>
  <c r="BN275"/>
  <c r="BO275"/>
  <c r="BP275"/>
  <c r="BQ275"/>
  <c r="BR275"/>
  <c r="BS275"/>
  <c r="BT275"/>
  <c r="BU275"/>
  <c r="BV275"/>
  <c r="BW275"/>
  <c r="BX275"/>
  <c r="BL757"/>
  <c r="BM757"/>
  <c r="BN757"/>
  <c r="BO757"/>
  <c r="BP757"/>
  <c r="BQ757"/>
  <c r="BR757"/>
  <c r="BS757"/>
  <c r="BT757"/>
  <c r="BU757"/>
  <c r="BV757"/>
  <c r="BW757"/>
  <c r="BX757"/>
  <c r="BL553"/>
  <c r="BM553"/>
  <c r="BN553"/>
  <c r="BO553"/>
  <c r="BP553"/>
  <c r="BQ553"/>
  <c r="BR553"/>
  <c r="BS553"/>
  <c r="BT553"/>
  <c r="BU553"/>
  <c r="BV553"/>
  <c r="BW553"/>
  <c r="BX553"/>
  <c r="BL1170"/>
  <c r="BM1170"/>
  <c r="BN1170"/>
  <c r="BO1170"/>
  <c r="BP1170"/>
  <c r="BQ1170"/>
  <c r="BR1170"/>
  <c r="BS1170"/>
  <c r="BT1170"/>
  <c r="BU1170"/>
  <c r="BV1170"/>
  <c r="BW1170"/>
  <c r="BX1170"/>
  <c r="BL768"/>
  <c r="BM768"/>
  <c r="BN768"/>
  <c r="BO768"/>
  <c r="BP768"/>
  <c r="BQ768"/>
  <c r="BR768"/>
  <c r="BS768"/>
  <c r="BT768"/>
  <c r="BU768"/>
  <c r="BV768"/>
  <c r="BW768"/>
  <c r="BX768"/>
  <c r="BL930"/>
  <c r="BM930"/>
  <c r="BN930"/>
  <c r="BO930"/>
  <c r="BP930"/>
  <c r="BQ930"/>
  <c r="BR930"/>
  <c r="BS930"/>
  <c r="BT930"/>
  <c r="BU930"/>
  <c r="BV930"/>
  <c r="BW930"/>
  <c r="BX930"/>
  <c r="BL871"/>
  <c r="BM871"/>
  <c r="BN871"/>
  <c r="BO871"/>
  <c r="BP871"/>
  <c r="BQ871"/>
  <c r="BR871"/>
  <c r="BS871"/>
  <c r="BT871"/>
  <c r="BU871"/>
  <c r="BV871"/>
  <c r="BW871"/>
  <c r="BX871"/>
  <c r="BL81"/>
  <c r="BM81"/>
  <c r="BN81"/>
  <c r="BO81"/>
  <c r="BP81"/>
  <c r="BQ81"/>
  <c r="BR81"/>
  <c r="BS81"/>
  <c r="BT81"/>
  <c r="BU81"/>
  <c r="BV81"/>
  <c r="BW81"/>
  <c r="BX81"/>
  <c r="BL1221"/>
  <c r="BM1221"/>
  <c r="BN1221"/>
  <c r="BO1221"/>
  <c r="BP1221"/>
  <c r="BQ1221"/>
  <c r="BR1221"/>
  <c r="BS1221"/>
  <c r="BT1221"/>
  <c r="BU1221"/>
  <c r="BV1221"/>
  <c r="BW1221"/>
  <c r="BX1221"/>
  <c r="BL362"/>
  <c r="BM362"/>
  <c r="BN362"/>
  <c r="BO362"/>
  <c r="BP362"/>
  <c r="BQ362"/>
  <c r="BR362"/>
  <c r="BS362"/>
  <c r="BT362"/>
  <c r="BU362"/>
  <c r="BV362"/>
  <c r="BW362"/>
  <c r="BX362"/>
  <c r="BL484"/>
  <c r="BM484"/>
  <c r="BN484"/>
  <c r="BO484"/>
  <c r="BP484"/>
  <c r="BQ484"/>
  <c r="BR484"/>
  <c r="BS484"/>
  <c r="BT484"/>
  <c r="BU484"/>
  <c r="BV484"/>
  <c r="BW484"/>
  <c r="BX484"/>
  <c r="BL95"/>
  <c r="BM95"/>
  <c r="BN95"/>
  <c r="BO95"/>
  <c r="BP95"/>
  <c r="BQ95"/>
  <c r="BR95"/>
  <c r="BS95"/>
  <c r="BT95"/>
  <c r="BU95"/>
  <c r="BV95"/>
  <c r="BW95"/>
  <c r="BX95"/>
  <c r="BL500"/>
  <c r="BM500"/>
  <c r="BN500"/>
  <c r="BO500"/>
  <c r="BP500"/>
  <c r="BQ500"/>
  <c r="BR500"/>
  <c r="BS500"/>
  <c r="BT500"/>
  <c r="BU500"/>
  <c r="BV500"/>
  <c r="BW500"/>
  <c r="BX500"/>
  <c r="BL76"/>
  <c r="BM76"/>
  <c r="BN76"/>
  <c r="BO76"/>
  <c r="BP76"/>
  <c r="BQ76"/>
  <c r="BR76"/>
  <c r="BS76"/>
  <c r="BT76"/>
  <c r="BU76"/>
  <c r="BV76"/>
  <c r="BW76"/>
  <c r="BX76"/>
  <c r="BL627"/>
  <c r="BM627"/>
  <c r="BN627"/>
  <c r="BO627"/>
  <c r="BP627"/>
  <c r="BQ627"/>
  <c r="BR627"/>
  <c r="BS627"/>
  <c r="BT627"/>
  <c r="BU627"/>
  <c r="BV627"/>
  <c r="BW627"/>
  <c r="BX627"/>
  <c r="BL651"/>
  <c r="BM651"/>
  <c r="BN651"/>
  <c r="BO651"/>
  <c r="BP651"/>
  <c r="BQ651"/>
  <c r="BR651"/>
  <c r="BS651"/>
  <c r="BT651"/>
  <c r="BU651"/>
  <c r="BV651"/>
  <c r="BW651"/>
  <c r="BX651"/>
  <c r="BL922"/>
  <c r="BM922"/>
  <c r="BN922"/>
  <c r="BO922"/>
  <c r="BP922"/>
  <c r="BQ922"/>
  <c r="BR922"/>
  <c r="BS922"/>
  <c r="BT922"/>
  <c r="BU922"/>
  <c r="BV922"/>
  <c r="BW922"/>
  <c r="BX922"/>
  <c r="BL589"/>
  <c r="BM589"/>
  <c r="BN589"/>
  <c r="BO589"/>
  <c r="BP589"/>
  <c r="BQ589"/>
  <c r="BR589"/>
  <c r="BS589"/>
  <c r="BT589"/>
  <c r="BU589"/>
  <c r="BV589"/>
  <c r="BW589"/>
  <c r="BX589"/>
  <c r="BL1222"/>
  <c r="BM1222"/>
  <c r="BN1222"/>
  <c r="BO1222"/>
  <c r="BP1222"/>
  <c r="BQ1222"/>
  <c r="BR1222"/>
  <c r="BS1222"/>
  <c r="BT1222"/>
  <c r="BU1222"/>
  <c r="BV1222"/>
  <c r="BW1222"/>
  <c r="BX1222"/>
  <c r="BL1229"/>
  <c r="BM1229"/>
  <c r="BN1229"/>
  <c r="BO1229"/>
  <c r="BP1229"/>
  <c r="BQ1229"/>
  <c r="BR1229"/>
  <c r="BS1229"/>
  <c r="BT1229"/>
  <c r="BU1229"/>
  <c r="BV1229"/>
  <c r="BW1229"/>
  <c r="BX1229"/>
  <c r="BL659"/>
  <c r="BM659"/>
  <c r="BN659"/>
  <c r="BO659"/>
  <c r="BP659"/>
  <c r="BQ659"/>
  <c r="BR659"/>
  <c r="BS659"/>
  <c r="BT659"/>
  <c r="BU659"/>
  <c r="BV659"/>
  <c r="BW659"/>
  <c r="BX659"/>
  <c r="BL493"/>
  <c r="BM493"/>
  <c r="BN493"/>
  <c r="BO493"/>
  <c r="BP493"/>
  <c r="BQ493"/>
  <c r="BR493"/>
  <c r="BS493"/>
  <c r="BT493"/>
  <c r="BU493"/>
  <c r="BV493"/>
  <c r="BW493"/>
  <c r="BX493"/>
  <c r="BL778"/>
  <c r="BM778"/>
  <c r="BN778"/>
  <c r="BO778"/>
  <c r="BP778"/>
  <c r="BQ778"/>
  <c r="BR778"/>
  <c r="BS778"/>
  <c r="BT778"/>
  <c r="BU778"/>
  <c r="BV778"/>
  <c r="BW778"/>
  <c r="BX778"/>
  <c r="BL901"/>
  <c r="BM901"/>
  <c r="BN901"/>
  <c r="BO901"/>
  <c r="BP901"/>
  <c r="BQ901"/>
  <c r="BR901"/>
  <c r="BS901"/>
  <c r="BT901"/>
  <c r="BU901"/>
  <c r="BV901"/>
  <c r="BW901"/>
  <c r="BX901"/>
  <c r="BL134"/>
  <c r="BM134"/>
  <c r="BN134"/>
  <c r="BO134"/>
  <c r="BP134"/>
  <c r="BQ134"/>
  <c r="BR134"/>
  <c r="BS134"/>
  <c r="BT134"/>
  <c r="BU134"/>
  <c r="BV134"/>
  <c r="BW134"/>
  <c r="BX134"/>
  <c r="BL689"/>
  <c r="BM689"/>
  <c r="BN689"/>
  <c r="BO689"/>
  <c r="BP689"/>
  <c r="BQ689"/>
  <c r="BR689"/>
  <c r="BS689"/>
  <c r="BT689"/>
  <c r="BU689"/>
  <c r="BV689"/>
  <c r="BW689"/>
  <c r="BX689"/>
  <c r="BL334"/>
  <c r="BM334"/>
  <c r="BN334"/>
  <c r="BO334"/>
  <c r="BP334"/>
  <c r="BQ334"/>
  <c r="BR334"/>
  <c r="BS334"/>
  <c r="BT334"/>
  <c r="BU334"/>
  <c r="BV334"/>
  <c r="BW334"/>
  <c r="BX334"/>
  <c r="BL227"/>
  <c r="BM227"/>
  <c r="BN227"/>
  <c r="BO227"/>
  <c r="BP227"/>
  <c r="BQ227"/>
  <c r="BR227"/>
  <c r="BS227"/>
  <c r="BT227"/>
  <c r="BU227"/>
  <c r="BV227"/>
  <c r="BW227"/>
  <c r="BX227"/>
  <c r="BL1042"/>
  <c r="BM1042"/>
  <c r="BN1042"/>
  <c r="BO1042"/>
  <c r="BP1042"/>
  <c r="BQ1042"/>
  <c r="BR1042"/>
  <c r="BS1042"/>
  <c r="BT1042"/>
  <c r="BU1042"/>
  <c r="BV1042"/>
  <c r="BW1042"/>
  <c r="BX1042"/>
  <c r="BL1089"/>
  <c r="BM1089"/>
  <c r="BN1089"/>
  <c r="BO1089"/>
  <c r="BP1089"/>
  <c r="BQ1089"/>
  <c r="BR1089"/>
  <c r="BS1089"/>
  <c r="BT1089"/>
  <c r="BU1089"/>
  <c r="BV1089"/>
  <c r="BW1089"/>
  <c r="BX1089"/>
  <c r="BL914"/>
  <c r="BM914"/>
  <c r="BN914"/>
  <c r="BO914"/>
  <c r="BP914"/>
  <c r="BQ914"/>
  <c r="BR914"/>
  <c r="BS914"/>
  <c r="BT914"/>
  <c r="BU914"/>
  <c r="BV914"/>
  <c r="BW914"/>
  <c r="BX914"/>
  <c r="BL610"/>
  <c r="BM610"/>
  <c r="BN610"/>
  <c r="BO610"/>
  <c r="BP610"/>
  <c r="BQ610"/>
  <c r="BR610"/>
  <c r="BS610"/>
  <c r="BT610"/>
  <c r="BU610"/>
  <c r="BV610"/>
  <c r="BW610"/>
  <c r="BX610"/>
  <c r="BL1079"/>
  <c r="BM1079"/>
  <c r="BN1079"/>
  <c r="BO1079"/>
  <c r="BP1079"/>
  <c r="BQ1079"/>
  <c r="BR1079"/>
  <c r="BS1079"/>
  <c r="BT1079"/>
  <c r="BU1079"/>
  <c r="BV1079"/>
  <c r="BW1079"/>
  <c r="BX1079"/>
  <c r="BL100"/>
  <c r="BM100"/>
  <c r="BN100"/>
  <c r="BO100"/>
  <c r="BP100"/>
  <c r="BQ100"/>
  <c r="BR100"/>
  <c r="BS100"/>
  <c r="BT100"/>
  <c r="BU100"/>
  <c r="BV100"/>
  <c r="BW100"/>
  <c r="BX100"/>
  <c r="BL1114"/>
  <c r="BM1114"/>
  <c r="BN1114"/>
  <c r="BO1114"/>
  <c r="BP1114"/>
  <c r="BQ1114"/>
  <c r="BR1114"/>
  <c r="BS1114"/>
  <c r="BT1114"/>
  <c r="BU1114"/>
  <c r="BV1114"/>
  <c r="BW1114"/>
  <c r="BX1114"/>
  <c r="BL951"/>
  <c r="BM951"/>
  <c r="BN951"/>
  <c r="BO951"/>
  <c r="BP951"/>
  <c r="BQ951"/>
  <c r="BR951"/>
  <c r="BS951"/>
  <c r="BT951"/>
  <c r="BU951"/>
  <c r="BV951"/>
  <c r="BW951"/>
  <c r="BX951"/>
  <c r="BL1214"/>
  <c r="BM1214"/>
  <c r="BN1214"/>
  <c r="BO1214"/>
  <c r="BP1214"/>
  <c r="BQ1214"/>
  <c r="BR1214"/>
  <c r="BS1214"/>
  <c r="BT1214"/>
  <c r="BU1214"/>
  <c r="BV1214"/>
  <c r="BW1214"/>
  <c r="BX1214"/>
  <c r="BL734"/>
  <c r="BM734"/>
  <c r="BN734"/>
  <c r="BO734"/>
  <c r="BP734"/>
  <c r="BQ734"/>
  <c r="BR734"/>
  <c r="BS734"/>
  <c r="BT734"/>
  <c r="BU734"/>
  <c r="BV734"/>
  <c r="BW734"/>
  <c r="BX734"/>
  <c r="BL912"/>
  <c r="BM912"/>
  <c r="BN912"/>
  <c r="BO912"/>
  <c r="BP912"/>
  <c r="BQ912"/>
  <c r="BR912"/>
  <c r="BS912"/>
  <c r="BT912"/>
  <c r="BU912"/>
  <c r="BV912"/>
  <c r="BW912"/>
  <c r="BX912"/>
  <c r="BL585"/>
  <c r="BM585"/>
  <c r="BN585"/>
  <c r="BO585"/>
  <c r="BP585"/>
  <c r="BQ585"/>
  <c r="BR585"/>
  <c r="BS585"/>
  <c r="BT585"/>
  <c r="BU585"/>
  <c r="BV585"/>
  <c r="BW585"/>
  <c r="BX585"/>
  <c r="BL653"/>
  <c r="BM653"/>
  <c r="BN653"/>
  <c r="BO653"/>
  <c r="BP653"/>
  <c r="BQ653"/>
  <c r="BR653"/>
  <c r="BS653"/>
  <c r="BT653"/>
  <c r="BU653"/>
  <c r="BV653"/>
  <c r="BW653"/>
  <c r="BX653"/>
  <c r="BL516"/>
  <c r="BM516"/>
  <c r="BN516"/>
  <c r="BO516"/>
  <c r="BP516"/>
  <c r="BQ516"/>
  <c r="BR516"/>
  <c r="BS516"/>
  <c r="BT516"/>
  <c r="BU516"/>
  <c r="BV516"/>
  <c r="BW516"/>
  <c r="BX516"/>
  <c r="BL939"/>
  <c r="BM939"/>
  <c r="BN939"/>
  <c r="BO939"/>
  <c r="BP939"/>
  <c r="BQ939"/>
  <c r="BR939"/>
  <c r="BS939"/>
  <c r="BT939"/>
  <c r="BU939"/>
  <c r="BV939"/>
  <c r="BW939"/>
  <c r="BX939"/>
  <c r="BL560"/>
  <c r="BM560"/>
  <c r="BN560"/>
  <c r="BO560"/>
  <c r="BP560"/>
  <c r="BQ560"/>
  <c r="BR560"/>
  <c r="BS560"/>
  <c r="BT560"/>
  <c r="BU560"/>
  <c r="BV560"/>
  <c r="BW560"/>
  <c r="BX560"/>
  <c r="BL429"/>
  <c r="BM429"/>
  <c r="BN429"/>
  <c r="BO429"/>
  <c r="BP429"/>
  <c r="BQ429"/>
  <c r="BR429"/>
  <c r="BS429"/>
  <c r="BT429"/>
  <c r="BU429"/>
  <c r="BV429"/>
  <c r="BW429"/>
  <c r="BX429"/>
  <c r="BL945"/>
  <c r="BM945"/>
  <c r="BN945"/>
  <c r="BO945"/>
  <c r="BP945"/>
  <c r="BQ945"/>
  <c r="BR945"/>
  <c r="BS945"/>
  <c r="BT945"/>
  <c r="BU945"/>
  <c r="BV945"/>
  <c r="BW945"/>
  <c r="BX945"/>
  <c r="BL937"/>
  <c r="BM937"/>
  <c r="BN937"/>
  <c r="BO937"/>
  <c r="BP937"/>
  <c r="BQ937"/>
  <c r="BR937"/>
  <c r="BS937"/>
  <c r="BT937"/>
  <c r="BU937"/>
  <c r="BV937"/>
  <c r="BW937"/>
  <c r="BX937"/>
  <c r="BL769"/>
  <c r="BM769"/>
  <c r="BN769"/>
  <c r="BO769"/>
  <c r="BP769"/>
  <c r="BQ769"/>
  <c r="BR769"/>
  <c r="BS769"/>
  <c r="BT769"/>
  <c r="BU769"/>
  <c r="BV769"/>
  <c r="BW769"/>
  <c r="BX769"/>
  <c r="BL678"/>
  <c r="BM678"/>
  <c r="BN678"/>
  <c r="BO678"/>
  <c r="BP678"/>
  <c r="BQ678"/>
  <c r="BR678"/>
  <c r="BS678"/>
  <c r="BT678"/>
  <c r="BU678"/>
  <c r="BV678"/>
  <c r="BW678"/>
  <c r="BX678"/>
  <c r="BL705"/>
  <c r="BM705"/>
  <c r="BN705"/>
  <c r="BO705"/>
  <c r="BP705"/>
  <c r="BQ705"/>
  <c r="BR705"/>
  <c r="BS705"/>
  <c r="BT705"/>
  <c r="BU705"/>
  <c r="BV705"/>
  <c r="BW705"/>
  <c r="BX705"/>
  <c r="BL1025"/>
  <c r="BM1025"/>
  <c r="BN1025"/>
  <c r="BO1025"/>
  <c r="BP1025"/>
  <c r="BQ1025"/>
  <c r="BR1025"/>
  <c r="BS1025"/>
  <c r="BT1025"/>
  <c r="BU1025"/>
  <c r="BV1025"/>
  <c r="BW1025"/>
  <c r="BX1025"/>
  <c r="BL1185"/>
  <c r="BM1185"/>
  <c r="BN1185"/>
  <c r="BO1185"/>
  <c r="BP1185"/>
  <c r="BQ1185"/>
  <c r="BR1185"/>
  <c r="BS1185"/>
  <c r="BT1185"/>
  <c r="BU1185"/>
  <c r="BV1185"/>
  <c r="BW1185"/>
  <c r="BX1185"/>
  <c r="BL780"/>
  <c r="BM780"/>
  <c r="BN780"/>
  <c r="BO780"/>
  <c r="BP780"/>
  <c r="BQ780"/>
  <c r="BR780"/>
  <c r="BS780"/>
  <c r="BT780"/>
  <c r="BU780"/>
  <c r="BV780"/>
  <c r="BW780"/>
  <c r="BX780"/>
  <c r="BL729"/>
  <c r="BM729"/>
  <c r="BN729"/>
  <c r="BO729"/>
  <c r="BP729"/>
  <c r="BQ729"/>
  <c r="BR729"/>
  <c r="BS729"/>
  <c r="BT729"/>
  <c r="BU729"/>
  <c r="BV729"/>
  <c r="BW729"/>
  <c r="BX729"/>
  <c r="BL1031"/>
  <c r="BM1031"/>
  <c r="BN1031"/>
  <c r="BO1031"/>
  <c r="BP1031"/>
  <c r="BQ1031"/>
  <c r="BR1031"/>
  <c r="BS1031"/>
  <c r="BT1031"/>
  <c r="BU1031"/>
  <c r="BV1031"/>
  <c r="BW1031"/>
  <c r="BX1031"/>
  <c r="BL987"/>
  <c r="BM987"/>
  <c r="BN987"/>
  <c r="BO987"/>
  <c r="BP987"/>
  <c r="BQ987"/>
  <c r="BR987"/>
  <c r="BS987"/>
  <c r="BT987"/>
  <c r="BU987"/>
  <c r="BV987"/>
  <c r="BW987"/>
  <c r="BX987"/>
  <c r="BL587"/>
  <c r="BM587"/>
  <c r="BN587"/>
  <c r="BO587"/>
  <c r="BP587"/>
  <c r="BQ587"/>
  <c r="BR587"/>
  <c r="BS587"/>
  <c r="BT587"/>
  <c r="BU587"/>
  <c r="BV587"/>
  <c r="BW587"/>
  <c r="BX587"/>
  <c r="BL107"/>
  <c r="BM107"/>
  <c r="BN107"/>
  <c r="BO107"/>
  <c r="BP107"/>
  <c r="BQ107"/>
  <c r="BR107"/>
  <c r="BS107"/>
  <c r="BT107"/>
  <c r="BU107"/>
  <c r="BV107"/>
  <c r="BW107"/>
  <c r="BX107"/>
  <c r="BL358"/>
  <c r="BM358"/>
  <c r="BN358"/>
  <c r="BO358"/>
  <c r="BP358"/>
  <c r="BQ358"/>
  <c r="BR358"/>
  <c r="BS358"/>
  <c r="BT358"/>
  <c r="BU358"/>
  <c r="BV358"/>
  <c r="BW358"/>
  <c r="BX358"/>
  <c r="BL1271"/>
  <c r="BM1271"/>
  <c r="BN1271"/>
  <c r="BO1271"/>
  <c r="BP1271"/>
  <c r="BQ1271"/>
  <c r="BR1271"/>
  <c r="BS1271"/>
  <c r="BT1271"/>
  <c r="BU1271"/>
  <c r="BV1271"/>
  <c r="BW1271"/>
  <c r="BX1271"/>
  <c r="BL779"/>
  <c r="BM779"/>
  <c r="BN779"/>
  <c r="BO779"/>
  <c r="BP779"/>
  <c r="BQ779"/>
  <c r="BR779"/>
  <c r="BS779"/>
  <c r="BT779"/>
  <c r="BU779"/>
  <c r="BV779"/>
  <c r="BW779"/>
  <c r="BX779"/>
  <c r="BL71"/>
  <c r="BM71"/>
  <c r="BN71"/>
  <c r="BO71"/>
  <c r="BP71"/>
  <c r="BQ71"/>
  <c r="BR71"/>
  <c r="BS71"/>
  <c r="BT71"/>
  <c r="BU71"/>
  <c r="BV71"/>
  <c r="BW71"/>
  <c r="BX71"/>
  <c r="BL913"/>
  <c r="BM913"/>
  <c r="BN913"/>
  <c r="BO913"/>
  <c r="BP913"/>
  <c r="BQ913"/>
  <c r="BR913"/>
  <c r="BS913"/>
  <c r="BT913"/>
  <c r="BU913"/>
  <c r="BV913"/>
  <c r="BW913"/>
  <c r="BX913"/>
  <c r="BL994"/>
  <c r="BM994"/>
  <c r="BN994"/>
  <c r="BO994"/>
  <c r="BP994"/>
  <c r="BQ994"/>
  <c r="BR994"/>
  <c r="BS994"/>
  <c r="BT994"/>
  <c r="BU994"/>
  <c r="BV994"/>
  <c r="BW994"/>
  <c r="BX994"/>
  <c r="BL787"/>
  <c r="BM787"/>
  <c r="BN787"/>
  <c r="BO787"/>
  <c r="BP787"/>
  <c r="BQ787"/>
  <c r="BR787"/>
  <c r="BS787"/>
  <c r="BT787"/>
  <c r="BU787"/>
  <c r="BV787"/>
  <c r="BW787"/>
  <c r="BX787"/>
  <c r="BL1035"/>
  <c r="BM1035"/>
  <c r="BN1035"/>
  <c r="BO1035"/>
  <c r="BP1035"/>
  <c r="BQ1035"/>
  <c r="BR1035"/>
  <c r="BS1035"/>
  <c r="BT1035"/>
  <c r="BU1035"/>
  <c r="BV1035"/>
  <c r="BW1035"/>
  <c r="BX1035"/>
  <c r="BL1122"/>
  <c r="BM1122"/>
  <c r="BN1122"/>
  <c r="BO1122"/>
  <c r="BP1122"/>
  <c r="BQ1122"/>
  <c r="BR1122"/>
  <c r="BS1122"/>
  <c r="BT1122"/>
  <c r="BU1122"/>
  <c r="BV1122"/>
  <c r="BW1122"/>
  <c r="BX1122"/>
  <c r="BL1212"/>
  <c r="BM1212"/>
  <c r="BN1212"/>
  <c r="BO1212"/>
  <c r="BP1212"/>
  <c r="BQ1212"/>
  <c r="BR1212"/>
  <c r="BS1212"/>
  <c r="BT1212"/>
  <c r="BU1212"/>
  <c r="BV1212"/>
  <c r="BW1212"/>
  <c r="BX1212"/>
  <c r="BL1115"/>
  <c r="BM1115"/>
  <c r="BN1115"/>
  <c r="BO1115"/>
  <c r="BP1115"/>
  <c r="BQ1115"/>
  <c r="BR1115"/>
  <c r="BS1115"/>
  <c r="BT1115"/>
  <c r="BU1115"/>
  <c r="BV1115"/>
  <c r="BW1115"/>
  <c r="BX1115"/>
  <c r="BL1217"/>
  <c r="BM1217"/>
  <c r="BN1217"/>
  <c r="BO1217"/>
  <c r="BP1217"/>
  <c r="BQ1217"/>
  <c r="BR1217"/>
  <c r="BS1217"/>
  <c r="BT1217"/>
  <c r="BU1217"/>
  <c r="BV1217"/>
  <c r="BW1217"/>
  <c r="BX1217"/>
  <c r="BL368"/>
  <c r="BM368"/>
  <c r="BN368"/>
  <c r="BO368"/>
  <c r="BP368"/>
  <c r="BQ368"/>
  <c r="BR368"/>
  <c r="BS368"/>
  <c r="BT368"/>
  <c r="BU368"/>
  <c r="BV368"/>
  <c r="BW368"/>
  <c r="BX368"/>
  <c r="BL495"/>
  <c r="BM495"/>
  <c r="BN495"/>
  <c r="BO495"/>
  <c r="BP495"/>
  <c r="BQ495"/>
  <c r="BR495"/>
  <c r="BS495"/>
  <c r="BT495"/>
  <c r="BU495"/>
  <c r="BV495"/>
  <c r="BW495"/>
  <c r="BX495"/>
  <c r="BL1041"/>
  <c r="BM1041"/>
  <c r="BN1041"/>
  <c r="BO1041"/>
  <c r="BP1041"/>
  <c r="BQ1041"/>
  <c r="BR1041"/>
  <c r="BS1041"/>
  <c r="BT1041"/>
  <c r="BU1041"/>
  <c r="BV1041"/>
  <c r="BW1041"/>
  <c r="BX1041"/>
  <c r="BL630"/>
  <c r="BM630"/>
  <c r="BN630"/>
  <c r="BO630"/>
  <c r="BP630"/>
  <c r="BQ630"/>
  <c r="BR630"/>
  <c r="BS630"/>
  <c r="BT630"/>
  <c r="BU630"/>
  <c r="BV630"/>
  <c r="BW630"/>
  <c r="BX630"/>
  <c r="BL341"/>
  <c r="BM341"/>
  <c r="BN341"/>
  <c r="BO341"/>
  <c r="BP341"/>
  <c r="BQ341"/>
  <c r="BR341"/>
  <c r="BS341"/>
  <c r="BT341"/>
  <c r="BU341"/>
  <c r="BV341"/>
  <c r="BW341"/>
  <c r="BX341"/>
  <c r="BL664"/>
  <c r="BM664"/>
  <c r="BN664"/>
  <c r="BO664"/>
  <c r="BP664"/>
  <c r="BQ664"/>
  <c r="BR664"/>
  <c r="BS664"/>
  <c r="BT664"/>
  <c r="BU664"/>
  <c r="BV664"/>
  <c r="BW664"/>
  <c r="BX664"/>
  <c r="BL1168"/>
  <c r="BM1168"/>
  <c r="BN1168"/>
  <c r="BO1168"/>
  <c r="BP1168"/>
  <c r="BQ1168"/>
  <c r="BR1168"/>
  <c r="BS1168"/>
  <c r="BT1168"/>
  <c r="BU1168"/>
  <c r="BV1168"/>
  <c r="BW1168"/>
  <c r="BX1168"/>
  <c r="BL364"/>
  <c r="BM364"/>
  <c r="BN364"/>
  <c r="BO364"/>
  <c r="BP364"/>
  <c r="BQ364"/>
  <c r="BR364"/>
  <c r="BS364"/>
  <c r="BT364"/>
  <c r="BU364"/>
  <c r="BV364"/>
  <c r="BW364"/>
  <c r="BX364"/>
  <c r="BL435"/>
  <c r="BM435"/>
  <c r="BN435"/>
  <c r="BO435"/>
  <c r="BP435"/>
  <c r="BQ435"/>
  <c r="BR435"/>
  <c r="BS435"/>
  <c r="BT435"/>
  <c r="BU435"/>
  <c r="BV435"/>
  <c r="BW435"/>
  <c r="BX435"/>
  <c r="BL790"/>
  <c r="BM790"/>
  <c r="BN790"/>
  <c r="BO790"/>
  <c r="BP790"/>
  <c r="BQ790"/>
  <c r="BR790"/>
  <c r="BS790"/>
  <c r="BT790"/>
  <c r="BU790"/>
  <c r="BV790"/>
  <c r="BW790"/>
  <c r="BX790"/>
  <c r="BL519"/>
  <c r="BM519"/>
  <c r="BN519"/>
  <c r="BO519"/>
  <c r="BP519"/>
  <c r="BQ519"/>
  <c r="BR519"/>
  <c r="BS519"/>
  <c r="BT519"/>
  <c r="BU519"/>
  <c r="BV519"/>
  <c r="BW519"/>
  <c r="BX519"/>
  <c r="BL203"/>
  <c r="BM203"/>
  <c r="BN203"/>
  <c r="BO203"/>
  <c r="BP203"/>
  <c r="BQ203"/>
  <c r="BR203"/>
  <c r="BS203"/>
  <c r="BT203"/>
  <c r="BU203"/>
  <c r="BV203"/>
  <c r="BW203"/>
  <c r="BX203"/>
  <c r="BL1022"/>
  <c r="BM1022"/>
  <c r="BN1022"/>
  <c r="BO1022"/>
  <c r="BP1022"/>
  <c r="BQ1022"/>
  <c r="BR1022"/>
  <c r="BS1022"/>
  <c r="BT1022"/>
  <c r="BU1022"/>
  <c r="BV1022"/>
  <c r="BW1022"/>
  <c r="BX1022"/>
  <c r="BL546"/>
  <c r="BM546"/>
  <c r="BN546"/>
  <c r="BO546"/>
  <c r="BP546"/>
  <c r="BQ546"/>
  <c r="BR546"/>
  <c r="BS546"/>
  <c r="BT546"/>
  <c r="BU546"/>
  <c r="BV546"/>
  <c r="BW546"/>
  <c r="BX546"/>
  <c r="BL1138"/>
  <c r="BM1138"/>
  <c r="BN1138"/>
  <c r="BO1138"/>
  <c r="BP1138"/>
  <c r="BQ1138"/>
  <c r="BR1138"/>
  <c r="BS1138"/>
  <c r="BT1138"/>
  <c r="BU1138"/>
  <c r="BV1138"/>
  <c r="BW1138"/>
  <c r="BX1138"/>
  <c r="BL1209"/>
  <c r="BM1209"/>
  <c r="BN1209"/>
  <c r="BO1209"/>
  <c r="BP1209"/>
  <c r="BQ1209"/>
  <c r="BR1209"/>
  <c r="BS1209"/>
  <c r="BT1209"/>
  <c r="BU1209"/>
  <c r="BV1209"/>
  <c r="BW1209"/>
  <c r="BX1209"/>
  <c r="BL538"/>
  <c r="BM538"/>
  <c r="BN538"/>
  <c r="BO538"/>
  <c r="BP538"/>
  <c r="BQ538"/>
  <c r="BR538"/>
  <c r="BS538"/>
  <c r="BT538"/>
  <c r="BU538"/>
  <c r="BV538"/>
  <c r="BW538"/>
  <c r="BX538"/>
  <c r="BL354"/>
  <c r="BM354"/>
  <c r="BN354"/>
  <c r="BO354"/>
  <c r="BP354"/>
  <c r="BQ354"/>
  <c r="BR354"/>
  <c r="BS354"/>
  <c r="BT354"/>
  <c r="BU354"/>
  <c r="BV354"/>
  <c r="BW354"/>
  <c r="BX354"/>
  <c r="BL1193"/>
  <c r="BM1193"/>
  <c r="BN1193"/>
  <c r="BO1193"/>
  <c r="BP1193"/>
  <c r="BQ1193"/>
  <c r="BR1193"/>
  <c r="BS1193"/>
  <c r="BT1193"/>
  <c r="BU1193"/>
  <c r="BV1193"/>
  <c r="BW1193"/>
  <c r="BX1193"/>
  <c r="BL111"/>
  <c r="BM111"/>
  <c r="BN111"/>
  <c r="BO111"/>
  <c r="BP111"/>
  <c r="BQ111"/>
  <c r="BR111"/>
  <c r="BS111"/>
  <c r="BT111"/>
  <c r="BU111"/>
  <c r="BV111"/>
  <c r="BW111"/>
  <c r="BX111"/>
  <c r="BL704"/>
  <c r="BM704"/>
  <c r="BN704"/>
  <c r="BO704"/>
  <c r="BP704"/>
  <c r="BQ704"/>
  <c r="BR704"/>
  <c r="BS704"/>
  <c r="BT704"/>
  <c r="BU704"/>
  <c r="BV704"/>
  <c r="BW704"/>
  <c r="BX704"/>
  <c r="BL1183"/>
  <c r="BM1183"/>
  <c r="BN1183"/>
  <c r="BO1183"/>
  <c r="BP1183"/>
  <c r="BQ1183"/>
  <c r="BR1183"/>
  <c r="BS1183"/>
  <c r="BT1183"/>
  <c r="BU1183"/>
  <c r="BV1183"/>
  <c r="BW1183"/>
  <c r="BX1183"/>
  <c r="BL782"/>
  <c r="BM782"/>
  <c r="BN782"/>
  <c r="BO782"/>
  <c r="BP782"/>
  <c r="BQ782"/>
  <c r="BR782"/>
  <c r="BS782"/>
  <c r="BT782"/>
  <c r="BU782"/>
  <c r="BV782"/>
  <c r="BW782"/>
  <c r="BX782"/>
  <c r="BL1109"/>
  <c r="BM1109"/>
  <c r="BN1109"/>
  <c r="BO1109"/>
  <c r="BP1109"/>
  <c r="BQ1109"/>
  <c r="BR1109"/>
  <c r="BS1109"/>
  <c r="BT1109"/>
  <c r="BU1109"/>
  <c r="BV1109"/>
  <c r="BW1109"/>
  <c r="BX1109"/>
  <c r="BL783"/>
  <c r="BM783"/>
  <c r="BN783"/>
  <c r="BO783"/>
  <c r="BP783"/>
  <c r="BQ783"/>
  <c r="BR783"/>
  <c r="BS783"/>
  <c r="BT783"/>
  <c r="BU783"/>
  <c r="BV783"/>
  <c r="BW783"/>
  <c r="BX783"/>
  <c r="BL1088"/>
  <c r="BM1088"/>
  <c r="BN1088"/>
  <c r="BO1088"/>
  <c r="BP1088"/>
  <c r="BQ1088"/>
  <c r="BR1088"/>
  <c r="BS1088"/>
  <c r="BT1088"/>
  <c r="BU1088"/>
  <c r="BV1088"/>
  <c r="BW1088"/>
  <c r="BX1088"/>
  <c r="BL359"/>
  <c r="BM359"/>
  <c r="BN359"/>
  <c r="BO359"/>
  <c r="BP359"/>
  <c r="BQ359"/>
  <c r="BR359"/>
  <c r="BS359"/>
  <c r="BT359"/>
  <c r="BU359"/>
  <c r="BV359"/>
  <c r="BW359"/>
  <c r="BX359"/>
  <c r="BL528"/>
  <c r="BM528"/>
  <c r="BN528"/>
  <c r="BO528"/>
  <c r="BP528"/>
  <c r="BQ528"/>
  <c r="BR528"/>
  <c r="BS528"/>
  <c r="BT528"/>
  <c r="BU528"/>
  <c r="BV528"/>
  <c r="BW528"/>
  <c r="BX528"/>
  <c r="BL656"/>
  <c r="BM656"/>
  <c r="BN656"/>
  <c r="BO656"/>
  <c r="BP656"/>
  <c r="BQ656"/>
  <c r="BR656"/>
  <c r="BS656"/>
  <c r="BT656"/>
  <c r="BU656"/>
  <c r="BV656"/>
  <c r="BW656"/>
  <c r="BX656"/>
  <c r="BL619"/>
  <c r="BM619"/>
  <c r="BN619"/>
  <c r="BO619"/>
  <c r="BP619"/>
  <c r="BQ619"/>
  <c r="BR619"/>
  <c r="BS619"/>
  <c r="BT619"/>
  <c r="BU619"/>
  <c r="BV619"/>
  <c r="BW619"/>
  <c r="BX619"/>
  <c r="BL947"/>
  <c r="BM947"/>
  <c r="BN947"/>
  <c r="BO947"/>
  <c r="BP947"/>
  <c r="BQ947"/>
  <c r="BR947"/>
  <c r="BS947"/>
  <c r="BT947"/>
  <c r="BU947"/>
  <c r="BV947"/>
  <c r="BW947"/>
  <c r="BX947"/>
  <c r="BL503"/>
  <c r="BM503"/>
  <c r="BN503"/>
  <c r="BO503"/>
  <c r="BP503"/>
  <c r="BQ503"/>
  <c r="BR503"/>
  <c r="BS503"/>
  <c r="BT503"/>
  <c r="BU503"/>
  <c r="BV503"/>
  <c r="BW503"/>
  <c r="BX503"/>
  <c r="BL797"/>
  <c r="BM797"/>
  <c r="BN797"/>
  <c r="BO797"/>
  <c r="BP797"/>
  <c r="BQ797"/>
  <c r="BR797"/>
  <c r="BS797"/>
  <c r="BT797"/>
  <c r="BU797"/>
  <c r="BV797"/>
  <c r="BW797"/>
  <c r="BX797"/>
  <c r="BL367"/>
  <c r="BM367"/>
  <c r="BN367"/>
  <c r="BO367"/>
  <c r="BP367"/>
  <c r="BQ367"/>
  <c r="BR367"/>
  <c r="BS367"/>
  <c r="BT367"/>
  <c r="BU367"/>
  <c r="BV367"/>
  <c r="BW367"/>
  <c r="BX367"/>
  <c r="BL355"/>
  <c r="BM355"/>
  <c r="BN355"/>
  <c r="BO355"/>
  <c r="BP355"/>
  <c r="BQ355"/>
  <c r="BR355"/>
  <c r="BS355"/>
  <c r="BT355"/>
  <c r="BU355"/>
  <c r="BV355"/>
  <c r="BW355"/>
  <c r="BX355"/>
  <c r="BL679"/>
  <c r="BM679"/>
  <c r="BN679"/>
  <c r="BO679"/>
  <c r="BP679"/>
  <c r="BQ679"/>
  <c r="BR679"/>
  <c r="BS679"/>
  <c r="BT679"/>
  <c r="BU679"/>
  <c r="BV679"/>
  <c r="BW679"/>
  <c r="BX679"/>
  <c r="BL412"/>
  <c r="BM412"/>
  <c r="BN412"/>
  <c r="BO412"/>
  <c r="BP412"/>
  <c r="BQ412"/>
  <c r="BR412"/>
  <c r="BS412"/>
  <c r="BT412"/>
  <c r="BU412"/>
  <c r="BV412"/>
  <c r="BW412"/>
  <c r="BX412"/>
  <c r="BL773"/>
  <c r="BM773"/>
  <c r="BN773"/>
  <c r="BO773"/>
  <c r="BP773"/>
  <c r="BQ773"/>
  <c r="BR773"/>
  <c r="BS773"/>
  <c r="BT773"/>
  <c r="BU773"/>
  <c r="BV773"/>
  <c r="BW773"/>
  <c r="BX773"/>
  <c r="BL657"/>
  <c r="BM657"/>
  <c r="BN657"/>
  <c r="BO657"/>
  <c r="BP657"/>
  <c r="BQ657"/>
  <c r="BR657"/>
  <c r="BS657"/>
  <c r="BT657"/>
  <c r="BU657"/>
  <c r="BV657"/>
  <c r="BW657"/>
  <c r="BX657"/>
  <c r="BL1143"/>
  <c r="BM1143"/>
  <c r="BN1143"/>
  <c r="BO1143"/>
  <c r="BP1143"/>
  <c r="BQ1143"/>
  <c r="BR1143"/>
  <c r="BS1143"/>
  <c r="BT1143"/>
  <c r="BU1143"/>
  <c r="BV1143"/>
  <c r="BW1143"/>
  <c r="BX1143"/>
  <c r="BL427"/>
  <c r="BM427"/>
  <c r="BN427"/>
  <c r="BO427"/>
  <c r="BP427"/>
  <c r="BQ427"/>
  <c r="BR427"/>
  <c r="BS427"/>
  <c r="BT427"/>
  <c r="BU427"/>
  <c r="BV427"/>
  <c r="BW427"/>
  <c r="BX427"/>
  <c r="BL228"/>
  <c r="BM228"/>
  <c r="BN228"/>
  <c r="BO228"/>
  <c r="BP228"/>
  <c r="BQ228"/>
  <c r="BR228"/>
  <c r="BS228"/>
  <c r="BT228"/>
  <c r="BU228"/>
  <c r="BV228"/>
  <c r="BW228"/>
  <c r="BX228"/>
  <c r="BL774"/>
  <c r="BM774"/>
  <c r="BN774"/>
  <c r="BO774"/>
  <c r="BP774"/>
  <c r="BQ774"/>
  <c r="BR774"/>
  <c r="BS774"/>
  <c r="BT774"/>
  <c r="BU774"/>
  <c r="BV774"/>
  <c r="BW774"/>
  <c r="BX774"/>
  <c r="BL561"/>
  <c r="BM561"/>
  <c r="BN561"/>
  <c r="BO561"/>
  <c r="BP561"/>
  <c r="BQ561"/>
  <c r="BR561"/>
  <c r="BS561"/>
  <c r="BT561"/>
  <c r="BU561"/>
  <c r="BV561"/>
  <c r="BW561"/>
  <c r="BX561"/>
  <c r="BL551"/>
  <c r="BM551"/>
  <c r="BN551"/>
  <c r="BO551"/>
  <c r="BP551"/>
  <c r="BQ551"/>
  <c r="BR551"/>
  <c r="BS551"/>
  <c r="BT551"/>
  <c r="BU551"/>
  <c r="BV551"/>
  <c r="BW551"/>
  <c r="BX551"/>
  <c r="BL1004"/>
  <c r="BM1004"/>
  <c r="BN1004"/>
  <c r="BO1004"/>
  <c r="BP1004"/>
  <c r="BQ1004"/>
  <c r="BR1004"/>
  <c r="BS1004"/>
  <c r="BT1004"/>
  <c r="BU1004"/>
  <c r="BV1004"/>
  <c r="BW1004"/>
  <c r="BX1004"/>
  <c r="BL1005"/>
  <c r="BM1005"/>
  <c r="BN1005"/>
  <c r="BO1005"/>
  <c r="BP1005"/>
  <c r="BQ1005"/>
  <c r="BR1005"/>
  <c r="BS1005"/>
  <c r="BT1005"/>
  <c r="BU1005"/>
  <c r="BV1005"/>
  <c r="BW1005"/>
  <c r="BX1005"/>
  <c r="BL1208"/>
  <c r="BM1208"/>
  <c r="BN1208"/>
  <c r="BO1208"/>
  <c r="BP1208"/>
  <c r="BQ1208"/>
  <c r="BR1208"/>
  <c r="BS1208"/>
  <c r="BT1208"/>
  <c r="BU1208"/>
  <c r="BV1208"/>
  <c r="BW1208"/>
  <c r="BX1208"/>
  <c r="BL674"/>
  <c r="BM674"/>
  <c r="BN674"/>
  <c r="BO674"/>
  <c r="BP674"/>
  <c r="BQ674"/>
  <c r="BR674"/>
  <c r="BS674"/>
  <c r="BT674"/>
  <c r="BU674"/>
  <c r="BV674"/>
  <c r="BW674"/>
  <c r="BX674"/>
  <c r="BL453"/>
  <c r="BM453"/>
  <c r="BN453"/>
  <c r="BO453"/>
  <c r="BP453"/>
  <c r="BQ453"/>
  <c r="BR453"/>
  <c r="BS453"/>
  <c r="BT453"/>
  <c r="BU453"/>
  <c r="BV453"/>
  <c r="BW453"/>
  <c r="BX453"/>
  <c r="BL1226"/>
  <c r="BM1226"/>
  <c r="BN1226"/>
  <c r="BO1226"/>
  <c r="BP1226"/>
  <c r="BQ1226"/>
  <c r="BR1226"/>
  <c r="BS1226"/>
  <c r="BT1226"/>
  <c r="BU1226"/>
  <c r="BV1226"/>
  <c r="BW1226"/>
  <c r="BX1226"/>
  <c r="BL688"/>
  <c r="BM688"/>
  <c r="BN688"/>
  <c r="BO688"/>
  <c r="BP688"/>
  <c r="BQ688"/>
  <c r="BR688"/>
  <c r="BS688"/>
  <c r="BT688"/>
  <c r="BU688"/>
  <c r="BV688"/>
  <c r="BW688"/>
  <c r="BX688"/>
  <c r="BL499"/>
  <c r="BM499"/>
  <c r="BN499"/>
  <c r="BO499"/>
  <c r="BP499"/>
  <c r="BQ499"/>
  <c r="BR499"/>
  <c r="BS499"/>
  <c r="BT499"/>
  <c r="BU499"/>
  <c r="BV499"/>
  <c r="BW499"/>
  <c r="BX499"/>
  <c r="BL672"/>
  <c r="BM672"/>
  <c r="BN672"/>
  <c r="BO672"/>
  <c r="BP672"/>
  <c r="BQ672"/>
  <c r="BR672"/>
  <c r="BS672"/>
  <c r="BT672"/>
  <c r="BU672"/>
  <c r="BV672"/>
  <c r="BW672"/>
  <c r="BX672"/>
  <c r="BL935"/>
  <c r="BM935"/>
  <c r="BN935"/>
  <c r="BO935"/>
  <c r="BP935"/>
  <c r="BQ935"/>
  <c r="BR935"/>
  <c r="BS935"/>
  <c r="BT935"/>
  <c r="BU935"/>
  <c r="BV935"/>
  <c r="BW935"/>
  <c r="BX935"/>
  <c r="BL731"/>
  <c r="BM731"/>
  <c r="BN731"/>
  <c r="BO731"/>
  <c r="BP731"/>
  <c r="BQ731"/>
  <c r="BR731"/>
  <c r="BS731"/>
  <c r="BT731"/>
  <c r="BU731"/>
  <c r="BV731"/>
  <c r="BW731"/>
  <c r="BX731"/>
  <c r="BL1176"/>
  <c r="BM1176"/>
  <c r="BN1176"/>
  <c r="BO1176"/>
  <c r="BP1176"/>
  <c r="BQ1176"/>
  <c r="BR1176"/>
  <c r="BS1176"/>
  <c r="BT1176"/>
  <c r="BU1176"/>
  <c r="BV1176"/>
  <c r="BW1176"/>
  <c r="BX1176"/>
  <c r="BL776"/>
  <c r="BM776"/>
  <c r="BN776"/>
  <c r="BO776"/>
  <c r="BP776"/>
  <c r="BQ776"/>
  <c r="BR776"/>
  <c r="BS776"/>
  <c r="BT776"/>
  <c r="BU776"/>
  <c r="BV776"/>
  <c r="BW776"/>
  <c r="BX776"/>
  <c r="BL893"/>
  <c r="BM893"/>
  <c r="BN893"/>
  <c r="BO893"/>
  <c r="BP893"/>
  <c r="BQ893"/>
  <c r="BR893"/>
  <c r="BS893"/>
  <c r="BT893"/>
  <c r="BU893"/>
  <c r="BV893"/>
  <c r="BW893"/>
  <c r="BX893"/>
  <c r="BL321"/>
  <c r="BM321"/>
  <c r="BN321"/>
  <c r="BO321"/>
  <c r="BP321"/>
  <c r="BQ321"/>
  <c r="BR321"/>
  <c r="BS321"/>
  <c r="BT321"/>
  <c r="BU321"/>
  <c r="BV321"/>
  <c r="BW321"/>
  <c r="BX321"/>
  <c r="BL985"/>
  <c r="BM985"/>
  <c r="BN985"/>
  <c r="BO985"/>
  <c r="BP985"/>
  <c r="BQ985"/>
  <c r="BR985"/>
  <c r="BS985"/>
  <c r="BT985"/>
  <c r="BU985"/>
  <c r="BV985"/>
  <c r="BW985"/>
  <c r="BX985"/>
  <c r="BL483"/>
  <c r="BM483"/>
  <c r="BN483"/>
  <c r="BO483"/>
  <c r="BP483"/>
  <c r="BQ483"/>
  <c r="BR483"/>
  <c r="BS483"/>
  <c r="BT483"/>
  <c r="BU483"/>
  <c r="BV483"/>
  <c r="BW483"/>
  <c r="BX483"/>
  <c r="BL1119"/>
  <c r="BM1119"/>
  <c r="BN1119"/>
  <c r="BO1119"/>
  <c r="BP1119"/>
  <c r="BQ1119"/>
  <c r="BR1119"/>
  <c r="BS1119"/>
  <c r="BT1119"/>
  <c r="BU1119"/>
  <c r="BV1119"/>
  <c r="BW1119"/>
  <c r="BX1119"/>
  <c r="BL1090"/>
  <c r="BM1090"/>
  <c r="BN1090"/>
  <c r="BO1090"/>
  <c r="BP1090"/>
  <c r="BQ1090"/>
  <c r="BR1090"/>
  <c r="BS1090"/>
  <c r="BT1090"/>
  <c r="BU1090"/>
  <c r="BV1090"/>
  <c r="BW1090"/>
  <c r="BX1090"/>
  <c r="BL1151"/>
  <c r="BM1151"/>
  <c r="BN1151"/>
  <c r="BO1151"/>
  <c r="BP1151"/>
  <c r="BQ1151"/>
  <c r="BR1151"/>
  <c r="BS1151"/>
  <c r="BT1151"/>
  <c r="BU1151"/>
  <c r="BV1151"/>
  <c r="BW1151"/>
  <c r="BX1151"/>
  <c r="BL796"/>
  <c r="BM796"/>
  <c r="BN796"/>
  <c r="BO796"/>
  <c r="BP796"/>
  <c r="BQ796"/>
  <c r="BR796"/>
  <c r="BS796"/>
  <c r="BT796"/>
  <c r="BU796"/>
  <c r="BV796"/>
  <c r="BW796"/>
  <c r="BX796"/>
  <c r="BL1003"/>
  <c r="BM1003"/>
  <c r="BN1003"/>
  <c r="BO1003"/>
  <c r="BP1003"/>
  <c r="BQ1003"/>
  <c r="BR1003"/>
  <c r="BS1003"/>
  <c r="BT1003"/>
  <c r="BU1003"/>
  <c r="BV1003"/>
  <c r="BW1003"/>
  <c r="BX1003"/>
  <c r="BL352"/>
  <c r="BM352"/>
  <c r="BN352"/>
  <c r="BO352"/>
  <c r="BP352"/>
  <c r="BQ352"/>
  <c r="BR352"/>
  <c r="BS352"/>
  <c r="BT352"/>
  <c r="BU352"/>
  <c r="BV352"/>
  <c r="BW352"/>
  <c r="BX352"/>
  <c r="BL67"/>
  <c r="BM67"/>
  <c r="BN67"/>
  <c r="BO67"/>
  <c r="BP67"/>
  <c r="BQ67"/>
  <c r="BR67"/>
  <c r="BS67"/>
  <c r="BT67"/>
  <c r="BU67"/>
  <c r="BV67"/>
  <c r="BW67"/>
  <c r="BX67"/>
  <c r="BL332"/>
  <c r="BM332"/>
  <c r="BN332"/>
  <c r="BO332"/>
  <c r="BP332"/>
  <c r="BQ332"/>
  <c r="BR332"/>
  <c r="BS332"/>
  <c r="BT332"/>
  <c r="BU332"/>
  <c r="BV332"/>
  <c r="BW332"/>
  <c r="BX332"/>
  <c r="BL856"/>
  <c r="BM856"/>
  <c r="BN856"/>
  <c r="BO856"/>
  <c r="BP856"/>
  <c r="BQ856"/>
  <c r="BR856"/>
  <c r="BS856"/>
  <c r="BT856"/>
  <c r="BU856"/>
  <c r="BV856"/>
  <c r="BW856"/>
  <c r="BX856"/>
  <c r="BL1272"/>
  <c r="BM1272"/>
  <c r="BN1272"/>
  <c r="BO1272"/>
  <c r="BP1272"/>
  <c r="BQ1272"/>
  <c r="BR1272"/>
  <c r="BS1272"/>
  <c r="BT1272"/>
  <c r="BU1272"/>
  <c r="BV1272"/>
  <c r="BW1272"/>
  <c r="BX1272"/>
  <c r="BL713"/>
  <c r="BM713"/>
  <c r="BN713"/>
  <c r="BO713"/>
  <c r="BP713"/>
  <c r="BQ713"/>
  <c r="BR713"/>
  <c r="BS713"/>
  <c r="BT713"/>
  <c r="BU713"/>
  <c r="BV713"/>
  <c r="BW713"/>
  <c r="BX713"/>
  <c r="BL693"/>
  <c r="BM693"/>
  <c r="BN693"/>
  <c r="BO693"/>
  <c r="BP693"/>
  <c r="BQ693"/>
  <c r="BR693"/>
  <c r="BS693"/>
  <c r="BT693"/>
  <c r="BU693"/>
  <c r="BV693"/>
  <c r="BW693"/>
  <c r="BX693"/>
  <c r="BL1144"/>
  <c r="BM1144"/>
  <c r="BN1144"/>
  <c r="BO1144"/>
  <c r="BP1144"/>
  <c r="BQ1144"/>
  <c r="BR1144"/>
  <c r="BS1144"/>
  <c r="BT1144"/>
  <c r="BU1144"/>
  <c r="BV1144"/>
  <c r="BW1144"/>
  <c r="BX1144"/>
  <c r="BL1086"/>
  <c r="BM1086"/>
  <c r="BN1086"/>
  <c r="BO1086"/>
  <c r="BP1086"/>
  <c r="BQ1086"/>
  <c r="BR1086"/>
  <c r="BS1086"/>
  <c r="BT1086"/>
  <c r="BU1086"/>
  <c r="BV1086"/>
  <c r="BW1086"/>
  <c r="BX1086"/>
  <c r="BL1007"/>
  <c r="BM1007"/>
  <c r="BN1007"/>
  <c r="BO1007"/>
  <c r="BP1007"/>
  <c r="BQ1007"/>
  <c r="BR1007"/>
  <c r="BS1007"/>
  <c r="BT1007"/>
  <c r="BU1007"/>
  <c r="BV1007"/>
  <c r="BW1007"/>
  <c r="BX1007"/>
  <c r="BL1064"/>
  <c r="BM1064"/>
  <c r="BN1064"/>
  <c r="BO1064"/>
  <c r="BP1064"/>
  <c r="BQ1064"/>
  <c r="BR1064"/>
  <c r="BS1064"/>
  <c r="BT1064"/>
  <c r="BU1064"/>
  <c r="BV1064"/>
  <c r="BW1064"/>
  <c r="BX1064"/>
  <c r="BL350"/>
  <c r="BM350"/>
  <c r="BN350"/>
  <c r="BO350"/>
  <c r="BP350"/>
  <c r="BQ350"/>
  <c r="BR350"/>
  <c r="BS350"/>
  <c r="BT350"/>
  <c r="BU350"/>
  <c r="BV350"/>
  <c r="BW350"/>
  <c r="BX350"/>
  <c r="BL316"/>
  <c r="BM316"/>
  <c r="BN316"/>
  <c r="BO316"/>
  <c r="BP316"/>
  <c r="BQ316"/>
  <c r="BR316"/>
  <c r="BS316"/>
  <c r="BT316"/>
  <c r="BU316"/>
  <c r="BV316"/>
  <c r="BW316"/>
  <c r="BX316"/>
  <c r="BL1124"/>
  <c r="BM1124"/>
  <c r="BN1124"/>
  <c r="BO1124"/>
  <c r="BP1124"/>
  <c r="BQ1124"/>
  <c r="BR1124"/>
  <c r="BS1124"/>
  <c r="BT1124"/>
  <c r="BU1124"/>
  <c r="BV1124"/>
  <c r="BW1124"/>
  <c r="BX1124"/>
  <c r="BL186"/>
  <c r="BM186"/>
  <c r="BN186"/>
  <c r="BO186"/>
  <c r="BP186"/>
  <c r="BQ186"/>
  <c r="BR186"/>
  <c r="BS186"/>
  <c r="BT186"/>
  <c r="BU186"/>
  <c r="BV186"/>
  <c r="BW186"/>
  <c r="BX186"/>
  <c r="BL394"/>
  <c r="BM394"/>
  <c r="BN394"/>
  <c r="BO394"/>
  <c r="BP394"/>
  <c r="BQ394"/>
  <c r="BR394"/>
  <c r="BS394"/>
  <c r="BT394"/>
  <c r="BU394"/>
  <c r="BV394"/>
  <c r="BW394"/>
  <c r="BX394"/>
  <c r="BL1182"/>
  <c r="BM1182"/>
  <c r="BN1182"/>
  <c r="BO1182"/>
  <c r="BP1182"/>
  <c r="BQ1182"/>
  <c r="BR1182"/>
  <c r="BS1182"/>
  <c r="BT1182"/>
  <c r="BU1182"/>
  <c r="BV1182"/>
  <c r="BW1182"/>
  <c r="BX1182"/>
  <c r="BL980"/>
  <c r="BM980"/>
  <c r="BN980"/>
  <c r="BO980"/>
  <c r="BP980"/>
  <c r="BQ980"/>
  <c r="BR980"/>
  <c r="BS980"/>
  <c r="BT980"/>
  <c r="BU980"/>
  <c r="BV980"/>
  <c r="BW980"/>
  <c r="BX980"/>
  <c r="BL1167"/>
  <c r="BM1167"/>
  <c r="BN1167"/>
  <c r="BO1167"/>
  <c r="BP1167"/>
  <c r="BQ1167"/>
  <c r="BR1167"/>
  <c r="BS1167"/>
  <c r="BT1167"/>
  <c r="BU1167"/>
  <c r="BV1167"/>
  <c r="BW1167"/>
  <c r="BX1167"/>
  <c r="BL721"/>
  <c r="BM721"/>
  <c r="BN721"/>
  <c r="BO721"/>
  <c r="BP721"/>
  <c r="BQ721"/>
  <c r="BR721"/>
  <c r="BS721"/>
  <c r="BT721"/>
  <c r="BU721"/>
  <c r="BV721"/>
  <c r="BW721"/>
  <c r="BX721"/>
  <c r="BL326"/>
  <c r="BM326"/>
  <c r="BN326"/>
  <c r="BO326"/>
  <c r="BP326"/>
  <c r="BQ326"/>
  <c r="BR326"/>
  <c r="BS326"/>
  <c r="BT326"/>
  <c r="BU326"/>
  <c r="BV326"/>
  <c r="BW326"/>
  <c r="BX326"/>
  <c r="BL222"/>
  <c r="BM222"/>
  <c r="BN222"/>
  <c r="BO222"/>
  <c r="BP222"/>
  <c r="BQ222"/>
  <c r="BR222"/>
  <c r="BS222"/>
  <c r="BT222"/>
  <c r="BU222"/>
  <c r="BV222"/>
  <c r="BW222"/>
  <c r="BX222"/>
  <c r="BL1225"/>
  <c r="BM1225"/>
  <c r="BN1225"/>
  <c r="BO1225"/>
  <c r="BP1225"/>
  <c r="BQ1225"/>
  <c r="BR1225"/>
  <c r="BS1225"/>
  <c r="BT1225"/>
  <c r="BU1225"/>
  <c r="BV1225"/>
  <c r="BW1225"/>
  <c r="BX1225"/>
  <c r="BL639"/>
  <c r="BM639"/>
  <c r="BN639"/>
  <c r="BO639"/>
  <c r="BP639"/>
  <c r="BQ639"/>
  <c r="BR639"/>
  <c r="BS639"/>
  <c r="BT639"/>
  <c r="BU639"/>
  <c r="BV639"/>
  <c r="BW639"/>
  <c r="BX639"/>
  <c r="BL520"/>
  <c r="BM520"/>
  <c r="BN520"/>
  <c r="BO520"/>
  <c r="BP520"/>
  <c r="BQ520"/>
  <c r="BR520"/>
  <c r="BS520"/>
  <c r="BT520"/>
  <c r="BU520"/>
  <c r="BV520"/>
  <c r="BW520"/>
  <c r="BX520"/>
  <c r="BL127"/>
  <c r="BM127"/>
  <c r="BN127"/>
  <c r="BO127"/>
  <c r="BP127"/>
  <c r="BQ127"/>
  <c r="BR127"/>
  <c r="BS127"/>
  <c r="BT127"/>
  <c r="BU127"/>
  <c r="BV127"/>
  <c r="BW127"/>
  <c r="BX127"/>
  <c r="BL184"/>
  <c r="BM184"/>
  <c r="BN184"/>
  <c r="BO184"/>
  <c r="BP184"/>
  <c r="BQ184"/>
  <c r="BR184"/>
  <c r="BS184"/>
  <c r="BT184"/>
  <c r="BU184"/>
  <c r="BV184"/>
  <c r="BW184"/>
  <c r="BX184"/>
  <c r="BL784"/>
  <c r="BM784"/>
  <c r="BN784"/>
  <c r="BO784"/>
  <c r="BP784"/>
  <c r="BQ784"/>
  <c r="BR784"/>
  <c r="BS784"/>
  <c r="BT784"/>
  <c r="BU784"/>
  <c r="BV784"/>
  <c r="BW784"/>
  <c r="BX784"/>
  <c r="BL959"/>
  <c r="BM959"/>
  <c r="BN959"/>
  <c r="BO959"/>
  <c r="BP959"/>
  <c r="BQ959"/>
  <c r="BR959"/>
  <c r="BS959"/>
  <c r="BT959"/>
  <c r="BU959"/>
  <c r="BV959"/>
  <c r="BW959"/>
  <c r="BX959"/>
  <c r="BL1136"/>
  <c r="BM1136"/>
  <c r="BN1136"/>
  <c r="BO1136"/>
  <c r="BP1136"/>
  <c r="BQ1136"/>
  <c r="BR1136"/>
  <c r="BS1136"/>
  <c r="BT1136"/>
  <c r="BU1136"/>
  <c r="BV1136"/>
  <c r="BW1136"/>
  <c r="BX1136"/>
  <c r="BL673"/>
  <c r="BM673"/>
  <c r="BN673"/>
  <c r="BO673"/>
  <c r="BP673"/>
  <c r="BQ673"/>
  <c r="BR673"/>
  <c r="BS673"/>
  <c r="BT673"/>
  <c r="BU673"/>
  <c r="BV673"/>
  <c r="BW673"/>
  <c r="BX673"/>
  <c r="BL474"/>
  <c r="BM474"/>
  <c r="BN474"/>
  <c r="BO474"/>
  <c r="BP474"/>
  <c r="BQ474"/>
  <c r="BR474"/>
  <c r="BS474"/>
  <c r="BT474"/>
  <c r="BU474"/>
  <c r="BV474"/>
  <c r="BW474"/>
  <c r="BX474"/>
  <c r="BL85"/>
  <c r="BM85"/>
  <c r="BN85"/>
  <c r="BO85"/>
  <c r="BP85"/>
  <c r="BQ85"/>
  <c r="BR85"/>
  <c r="BS85"/>
  <c r="BT85"/>
  <c r="BU85"/>
  <c r="BV85"/>
  <c r="BW85"/>
  <c r="BX85"/>
  <c r="BL1227"/>
  <c r="BM1227"/>
  <c r="BN1227"/>
  <c r="BO1227"/>
  <c r="BP1227"/>
  <c r="BQ1227"/>
  <c r="BR1227"/>
  <c r="BS1227"/>
  <c r="BT1227"/>
  <c r="BU1227"/>
  <c r="BV1227"/>
  <c r="BW1227"/>
  <c r="BX1227"/>
  <c r="BL1181"/>
  <c r="BM1181"/>
  <c r="BN1181"/>
  <c r="BO1181"/>
  <c r="BP1181"/>
  <c r="BQ1181"/>
  <c r="BR1181"/>
  <c r="BS1181"/>
  <c r="BT1181"/>
  <c r="BU1181"/>
  <c r="BV1181"/>
  <c r="BW1181"/>
  <c r="BX1181"/>
  <c r="BL788"/>
  <c r="BM788"/>
  <c r="BN788"/>
  <c r="BO788"/>
  <c r="BP788"/>
  <c r="BQ788"/>
  <c r="BR788"/>
  <c r="BS788"/>
  <c r="BT788"/>
  <c r="BU788"/>
  <c r="BV788"/>
  <c r="BW788"/>
  <c r="BX788"/>
  <c r="BL1178"/>
  <c r="BM1178"/>
  <c r="BN1178"/>
  <c r="BO1178"/>
  <c r="BP1178"/>
  <c r="BQ1178"/>
  <c r="BR1178"/>
  <c r="BS1178"/>
  <c r="BT1178"/>
  <c r="BU1178"/>
  <c r="BV1178"/>
  <c r="BW1178"/>
  <c r="BX1178"/>
  <c r="BL482"/>
  <c r="BM482"/>
  <c r="BN482"/>
  <c r="BO482"/>
  <c r="BP482"/>
  <c r="BQ482"/>
  <c r="BR482"/>
  <c r="BS482"/>
  <c r="BT482"/>
  <c r="BU482"/>
  <c r="BV482"/>
  <c r="BW482"/>
  <c r="BX482"/>
  <c r="BL883"/>
  <c r="BM883"/>
  <c r="BN883"/>
  <c r="BO883"/>
  <c r="BP883"/>
  <c r="BQ883"/>
  <c r="BR883"/>
  <c r="BS883"/>
  <c r="BT883"/>
  <c r="BU883"/>
  <c r="BV883"/>
  <c r="BW883"/>
  <c r="BX883"/>
  <c r="BL741"/>
  <c r="BM741"/>
  <c r="BN741"/>
  <c r="BO741"/>
  <c r="BP741"/>
  <c r="BQ741"/>
  <c r="BR741"/>
  <c r="BS741"/>
  <c r="BT741"/>
  <c r="BU741"/>
  <c r="BV741"/>
  <c r="BW741"/>
  <c r="BX741"/>
  <c r="BL513"/>
  <c r="BM513"/>
  <c r="BN513"/>
  <c r="BO513"/>
  <c r="BP513"/>
  <c r="BQ513"/>
  <c r="BR513"/>
  <c r="BS513"/>
  <c r="BT513"/>
  <c r="BU513"/>
  <c r="BV513"/>
  <c r="BW513"/>
  <c r="BX513"/>
  <c r="BL1069"/>
  <c r="BM1069"/>
  <c r="BN1069"/>
  <c r="BO1069"/>
  <c r="BP1069"/>
  <c r="BQ1069"/>
  <c r="BR1069"/>
  <c r="BS1069"/>
  <c r="BT1069"/>
  <c r="BU1069"/>
  <c r="BV1069"/>
  <c r="BW1069"/>
  <c r="BX1069"/>
  <c r="BL1110"/>
  <c r="BM1110"/>
  <c r="BN1110"/>
  <c r="BO1110"/>
  <c r="BP1110"/>
  <c r="BQ1110"/>
  <c r="BR1110"/>
  <c r="BS1110"/>
  <c r="BT1110"/>
  <c r="BU1110"/>
  <c r="BV1110"/>
  <c r="BW1110"/>
  <c r="BX1110"/>
  <c r="BL1100"/>
  <c r="BM1100"/>
  <c r="BN1100"/>
  <c r="BO1100"/>
  <c r="BP1100"/>
  <c r="BQ1100"/>
  <c r="BR1100"/>
  <c r="BS1100"/>
  <c r="BT1100"/>
  <c r="BU1100"/>
  <c r="BV1100"/>
  <c r="BW1100"/>
  <c r="BX1100"/>
  <c r="BL313"/>
  <c r="BM313"/>
  <c r="BN313"/>
  <c r="BO313"/>
  <c r="BP313"/>
  <c r="BQ313"/>
  <c r="BR313"/>
  <c r="BS313"/>
  <c r="BT313"/>
  <c r="BU313"/>
  <c r="BV313"/>
  <c r="BW313"/>
  <c r="BX313"/>
  <c r="BL230"/>
  <c r="BM230"/>
  <c r="BN230"/>
  <c r="BO230"/>
  <c r="BP230"/>
  <c r="BQ230"/>
  <c r="BR230"/>
  <c r="BS230"/>
  <c r="BT230"/>
  <c r="BU230"/>
  <c r="BV230"/>
  <c r="BW230"/>
  <c r="BX230"/>
  <c r="BL1256"/>
  <c r="BM1256"/>
  <c r="BN1256"/>
  <c r="BO1256"/>
  <c r="BP1256"/>
  <c r="BQ1256"/>
  <c r="BR1256"/>
  <c r="BS1256"/>
  <c r="BT1256"/>
  <c r="BU1256"/>
  <c r="BV1256"/>
  <c r="BW1256"/>
  <c r="BX1256"/>
  <c r="BL229"/>
  <c r="BM229"/>
  <c r="BN229"/>
  <c r="BO229"/>
  <c r="BP229"/>
  <c r="BQ229"/>
  <c r="BR229"/>
  <c r="BS229"/>
  <c r="BT229"/>
  <c r="BU229"/>
  <c r="BV229"/>
  <c r="BW229"/>
  <c r="BX229"/>
  <c r="BL1154"/>
  <c r="BM1154"/>
  <c r="BN1154"/>
  <c r="BO1154"/>
  <c r="BP1154"/>
  <c r="BQ1154"/>
  <c r="BR1154"/>
  <c r="BS1154"/>
  <c r="BT1154"/>
  <c r="BU1154"/>
  <c r="BV1154"/>
  <c r="BW1154"/>
  <c r="BX1154"/>
  <c r="BL617"/>
  <c r="BM617"/>
  <c r="BN617"/>
  <c r="BO617"/>
  <c r="BP617"/>
  <c r="BQ617"/>
  <c r="BR617"/>
  <c r="BS617"/>
  <c r="BT617"/>
  <c r="BU617"/>
  <c r="BV617"/>
  <c r="BW617"/>
  <c r="BX617"/>
  <c r="BL360"/>
  <c r="BM360"/>
  <c r="BN360"/>
  <c r="BO360"/>
  <c r="BP360"/>
  <c r="BQ360"/>
  <c r="BR360"/>
  <c r="BS360"/>
  <c r="BT360"/>
  <c r="BU360"/>
  <c r="BV360"/>
  <c r="BW360"/>
  <c r="BX360"/>
  <c r="BL1070"/>
  <c r="BM1070"/>
  <c r="BN1070"/>
  <c r="BO1070"/>
  <c r="BP1070"/>
  <c r="BQ1070"/>
  <c r="BR1070"/>
  <c r="BS1070"/>
  <c r="BT1070"/>
  <c r="BU1070"/>
  <c r="BV1070"/>
  <c r="BW1070"/>
  <c r="BX1070"/>
  <c r="BL775"/>
  <c r="BM775"/>
  <c r="BN775"/>
  <c r="BO775"/>
  <c r="BP775"/>
  <c r="BQ775"/>
  <c r="BR775"/>
  <c r="BS775"/>
  <c r="BT775"/>
  <c r="BU775"/>
  <c r="BV775"/>
  <c r="BW775"/>
  <c r="BX775"/>
  <c r="BL961"/>
  <c r="BM961"/>
  <c r="BN961"/>
  <c r="BO961"/>
  <c r="BP961"/>
  <c r="BQ961"/>
  <c r="BR961"/>
  <c r="BS961"/>
  <c r="BT961"/>
  <c r="BU961"/>
  <c r="BV961"/>
  <c r="BW961"/>
  <c r="BX961"/>
  <c r="BL403"/>
  <c r="BM403"/>
  <c r="BN403"/>
  <c r="BO403"/>
  <c r="BP403"/>
  <c r="BQ403"/>
  <c r="BR403"/>
  <c r="BS403"/>
  <c r="BT403"/>
  <c r="BU403"/>
  <c r="BV403"/>
  <c r="BW403"/>
  <c r="BX403"/>
  <c r="BL472"/>
  <c r="BM472"/>
  <c r="BN472"/>
  <c r="BO472"/>
  <c r="BP472"/>
  <c r="BQ472"/>
  <c r="BR472"/>
  <c r="BS472"/>
  <c r="BT472"/>
  <c r="BU472"/>
  <c r="BV472"/>
  <c r="BW472"/>
  <c r="BX472"/>
  <c r="BL126"/>
  <c r="BM126"/>
  <c r="BN126"/>
  <c r="BO126"/>
  <c r="BP126"/>
  <c r="BQ126"/>
  <c r="BR126"/>
  <c r="BS126"/>
  <c r="BT126"/>
  <c r="BU126"/>
  <c r="BV126"/>
  <c r="BW126"/>
  <c r="BX126"/>
  <c r="BL1117"/>
  <c r="BM1117"/>
  <c r="BN1117"/>
  <c r="BO1117"/>
  <c r="BP1117"/>
  <c r="BQ1117"/>
  <c r="BR1117"/>
  <c r="BS1117"/>
  <c r="BT1117"/>
  <c r="BU1117"/>
  <c r="BV1117"/>
  <c r="BW1117"/>
  <c r="BX1117"/>
  <c r="BL468"/>
  <c r="BM468"/>
  <c r="BN468"/>
  <c r="BO468"/>
  <c r="BP468"/>
  <c r="BQ468"/>
  <c r="BR468"/>
  <c r="BS468"/>
  <c r="BT468"/>
  <c r="BU468"/>
  <c r="BV468"/>
  <c r="BW468"/>
  <c r="BX468"/>
  <c r="BL298"/>
  <c r="BM298"/>
  <c r="BN298"/>
  <c r="BO298"/>
  <c r="BP298"/>
  <c r="BQ298"/>
  <c r="BR298"/>
  <c r="BS298"/>
  <c r="BT298"/>
  <c r="BU298"/>
  <c r="BV298"/>
  <c r="BW298"/>
  <c r="BX298"/>
  <c r="BL430"/>
  <c r="BM430"/>
  <c r="BN430"/>
  <c r="BO430"/>
  <c r="BP430"/>
  <c r="BQ430"/>
  <c r="BR430"/>
  <c r="BS430"/>
  <c r="BT430"/>
  <c r="BU430"/>
  <c r="BV430"/>
  <c r="BW430"/>
  <c r="BX430"/>
  <c r="BL436"/>
  <c r="BM436"/>
  <c r="BN436"/>
  <c r="BO436"/>
  <c r="BP436"/>
  <c r="BQ436"/>
  <c r="BR436"/>
  <c r="BS436"/>
  <c r="BT436"/>
  <c r="BU436"/>
  <c r="BV436"/>
  <c r="BW436"/>
  <c r="BX436"/>
  <c r="BL1150"/>
  <c r="BM1150"/>
  <c r="BN1150"/>
  <c r="BO1150"/>
  <c r="BP1150"/>
  <c r="BQ1150"/>
  <c r="BR1150"/>
  <c r="BS1150"/>
  <c r="BT1150"/>
  <c r="BU1150"/>
  <c r="BV1150"/>
  <c r="BW1150"/>
  <c r="BX1150"/>
  <c r="BL443"/>
  <c r="BM443"/>
  <c r="BN443"/>
  <c r="BO443"/>
  <c r="BP443"/>
  <c r="BQ443"/>
  <c r="BR443"/>
  <c r="BS443"/>
  <c r="BT443"/>
  <c r="BU443"/>
  <c r="BV443"/>
  <c r="BW443"/>
  <c r="BX443"/>
  <c r="BL308"/>
  <c r="BM308"/>
  <c r="BN308"/>
  <c r="BO308"/>
  <c r="BP308"/>
  <c r="BQ308"/>
  <c r="BR308"/>
  <c r="BS308"/>
  <c r="BT308"/>
  <c r="BU308"/>
  <c r="BV308"/>
  <c r="BW308"/>
  <c r="BX308"/>
  <c r="BL648"/>
  <c r="BM648"/>
  <c r="BN648"/>
  <c r="BO648"/>
  <c r="BP648"/>
  <c r="BQ648"/>
  <c r="BR648"/>
  <c r="BS648"/>
  <c r="BT648"/>
  <c r="BU648"/>
  <c r="BV648"/>
  <c r="BW648"/>
  <c r="BX648"/>
  <c r="BL791"/>
  <c r="BM791"/>
  <c r="BN791"/>
  <c r="BO791"/>
  <c r="BP791"/>
  <c r="BQ791"/>
  <c r="BR791"/>
  <c r="BS791"/>
  <c r="BT791"/>
  <c r="BU791"/>
  <c r="BV791"/>
  <c r="BW791"/>
  <c r="BX791"/>
  <c r="BL94"/>
  <c r="BM94"/>
  <c r="BN94"/>
  <c r="BO94"/>
  <c r="BP94"/>
  <c r="BQ94"/>
  <c r="BR94"/>
  <c r="BS94"/>
  <c r="BT94"/>
  <c r="BU94"/>
  <c r="BV94"/>
  <c r="BW94"/>
  <c r="BX94"/>
  <c r="BL333"/>
  <c r="BM333"/>
  <c r="BN333"/>
  <c r="BO333"/>
  <c r="BP333"/>
  <c r="BQ333"/>
  <c r="BR333"/>
  <c r="BS333"/>
  <c r="BT333"/>
  <c r="BU333"/>
  <c r="BV333"/>
  <c r="BW333"/>
  <c r="BX333"/>
  <c r="BL637"/>
  <c r="BM637"/>
  <c r="BN637"/>
  <c r="BO637"/>
  <c r="BP637"/>
  <c r="BQ637"/>
  <c r="BR637"/>
  <c r="BS637"/>
  <c r="BT637"/>
  <c r="BU637"/>
  <c r="BV637"/>
  <c r="BW637"/>
  <c r="BX637"/>
  <c r="BL891"/>
  <c r="BM891"/>
  <c r="BN891"/>
  <c r="BO891"/>
  <c r="BP891"/>
  <c r="BQ891"/>
  <c r="BR891"/>
  <c r="BS891"/>
  <c r="BT891"/>
  <c r="BU891"/>
  <c r="BV891"/>
  <c r="BW891"/>
  <c r="BX891"/>
  <c r="BL356"/>
  <c r="BM356"/>
  <c r="BN356"/>
  <c r="BO356"/>
  <c r="BP356"/>
  <c r="BQ356"/>
  <c r="BR356"/>
  <c r="BS356"/>
  <c r="BT356"/>
  <c r="BU356"/>
  <c r="BV356"/>
  <c r="BW356"/>
  <c r="BX356"/>
  <c r="BL323"/>
  <c r="BM323"/>
  <c r="BN323"/>
  <c r="BO323"/>
  <c r="BP323"/>
  <c r="BQ323"/>
  <c r="BR323"/>
  <c r="BS323"/>
  <c r="BT323"/>
  <c r="BU323"/>
  <c r="BV323"/>
  <c r="BW323"/>
  <c r="BX323"/>
  <c r="BL361"/>
  <c r="BM361"/>
  <c r="BN361"/>
  <c r="BO361"/>
  <c r="BP361"/>
  <c r="BQ361"/>
  <c r="BR361"/>
  <c r="BS361"/>
  <c r="BT361"/>
  <c r="BU361"/>
  <c r="BV361"/>
  <c r="BW361"/>
  <c r="BX361"/>
  <c r="BL1228"/>
  <c r="BM1228"/>
  <c r="BN1228"/>
  <c r="BO1228"/>
  <c r="BP1228"/>
  <c r="BQ1228"/>
  <c r="BR1228"/>
  <c r="BS1228"/>
  <c r="BT1228"/>
  <c r="BU1228"/>
  <c r="BV1228"/>
  <c r="BW1228"/>
  <c r="BX1228"/>
  <c r="BL237"/>
  <c r="BM237"/>
  <c r="BN237"/>
  <c r="BO237"/>
  <c r="BP237"/>
  <c r="BQ237"/>
  <c r="BR237"/>
  <c r="BS237"/>
  <c r="BT237"/>
  <c r="BU237"/>
  <c r="BV237"/>
  <c r="BW237"/>
  <c r="BX237"/>
  <c r="BL113"/>
  <c r="BM113"/>
  <c r="BN113"/>
  <c r="BO113"/>
  <c r="BP113"/>
  <c r="BQ113"/>
  <c r="BR113"/>
  <c r="BS113"/>
  <c r="BT113"/>
  <c r="BU113"/>
  <c r="BV113"/>
  <c r="BW113"/>
  <c r="BX113"/>
  <c r="BL1131"/>
  <c r="BM1131"/>
  <c r="BN1131"/>
  <c r="BO1131"/>
  <c r="BP1131"/>
  <c r="BQ1131"/>
  <c r="BR1131"/>
  <c r="BS1131"/>
  <c r="BT1131"/>
  <c r="BU1131"/>
  <c r="BV1131"/>
  <c r="BW1131"/>
  <c r="BX1131"/>
  <c r="BL402"/>
  <c r="BM402"/>
  <c r="BN402"/>
  <c r="BO402"/>
  <c r="BP402"/>
  <c r="BQ402"/>
  <c r="BR402"/>
  <c r="BS402"/>
  <c r="BT402"/>
  <c r="BU402"/>
  <c r="BV402"/>
  <c r="BW402"/>
  <c r="BX402"/>
  <c r="BL652"/>
  <c r="BM652"/>
  <c r="BN652"/>
  <c r="BO652"/>
  <c r="BP652"/>
  <c r="BQ652"/>
  <c r="BR652"/>
  <c r="BS652"/>
  <c r="BT652"/>
  <c r="BU652"/>
  <c r="BV652"/>
  <c r="BW652"/>
  <c r="BX652"/>
  <c r="BL325"/>
  <c r="BM325"/>
  <c r="BN325"/>
  <c r="BO325"/>
  <c r="BP325"/>
  <c r="BQ325"/>
  <c r="BR325"/>
  <c r="BS325"/>
  <c r="BT325"/>
  <c r="BU325"/>
  <c r="BV325"/>
  <c r="BW325"/>
  <c r="BX325"/>
  <c r="BL121"/>
  <c r="BM121"/>
  <c r="BN121"/>
  <c r="BO121"/>
  <c r="BP121"/>
  <c r="BQ121"/>
  <c r="BR121"/>
  <c r="BS121"/>
  <c r="BT121"/>
  <c r="BU121"/>
  <c r="BV121"/>
  <c r="BW121"/>
  <c r="BX121"/>
  <c r="BL1112"/>
  <c r="BM1112"/>
  <c r="BN1112"/>
  <c r="BO1112"/>
  <c r="BP1112"/>
  <c r="BQ1112"/>
  <c r="BR1112"/>
  <c r="BS1112"/>
  <c r="BT1112"/>
  <c r="BU1112"/>
  <c r="BV1112"/>
  <c r="BW1112"/>
  <c r="BX1112"/>
  <c r="BL918"/>
  <c r="BM918"/>
  <c r="BN918"/>
  <c r="BO918"/>
  <c r="BP918"/>
  <c r="BQ918"/>
  <c r="BR918"/>
  <c r="BS918"/>
  <c r="BT918"/>
  <c r="BU918"/>
  <c r="BV918"/>
  <c r="BW918"/>
  <c r="BX918"/>
  <c r="BL578"/>
  <c r="BM578"/>
  <c r="BN578"/>
  <c r="BO578"/>
  <c r="BP578"/>
  <c r="BQ578"/>
  <c r="BR578"/>
  <c r="BS578"/>
  <c r="BT578"/>
  <c r="BU578"/>
  <c r="BV578"/>
  <c r="BW578"/>
  <c r="BX578"/>
  <c r="BL1238"/>
  <c r="BM1238"/>
  <c r="BN1238"/>
  <c r="BO1238"/>
  <c r="BP1238"/>
  <c r="BQ1238"/>
  <c r="BR1238"/>
  <c r="BS1238"/>
  <c r="BT1238"/>
  <c r="BU1238"/>
  <c r="BV1238"/>
  <c r="BW1238"/>
  <c r="BX1238"/>
  <c r="BL1123"/>
  <c r="BM1123"/>
  <c r="BN1123"/>
  <c r="BO1123"/>
  <c r="BP1123"/>
  <c r="BQ1123"/>
  <c r="BR1123"/>
  <c r="BS1123"/>
  <c r="BT1123"/>
  <c r="BU1123"/>
  <c r="BV1123"/>
  <c r="BW1123"/>
  <c r="BX1123"/>
  <c r="BL1028"/>
  <c r="BM1028"/>
  <c r="BN1028"/>
  <c r="BO1028"/>
  <c r="BP1028"/>
  <c r="BQ1028"/>
  <c r="BR1028"/>
  <c r="BS1028"/>
  <c r="BT1028"/>
  <c r="BU1028"/>
  <c r="BV1028"/>
  <c r="BW1028"/>
  <c r="BX1028"/>
  <c r="BL252"/>
  <c r="BM252"/>
  <c r="BN252"/>
  <c r="BO252"/>
  <c r="BP252"/>
  <c r="BQ252"/>
  <c r="BR252"/>
  <c r="BS252"/>
  <c r="BT252"/>
  <c r="BU252"/>
  <c r="BV252"/>
  <c r="BW252"/>
  <c r="BX252"/>
  <c r="BL263"/>
  <c r="BM263"/>
  <c r="BN263"/>
  <c r="BO263"/>
  <c r="BP263"/>
  <c r="BQ263"/>
  <c r="BR263"/>
  <c r="BS263"/>
  <c r="BT263"/>
  <c r="BU263"/>
  <c r="BV263"/>
  <c r="BW263"/>
  <c r="BX263"/>
  <c r="BL854"/>
  <c r="BM854"/>
  <c r="BN854"/>
  <c r="BO854"/>
  <c r="BP854"/>
  <c r="BQ854"/>
  <c r="BR854"/>
  <c r="BS854"/>
  <c r="BT854"/>
  <c r="BU854"/>
  <c r="BV854"/>
  <c r="BW854"/>
  <c r="BX854"/>
  <c r="BL1194"/>
  <c r="BM1194"/>
  <c r="BN1194"/>
  <c r="BO1194"/>
  <c r="BP1194"/>
  <c r="BQ1194"/>
  <c r="BR1194"/>
  <c r="BS1194"/>
  <c r="BT1194"/>
  <c r="BU1194"/>
  <c r="BV1194"/>
  <c r="BW1194"/>
  <c r="BX1194"/>
  <c r="BL1024"/>
  <c r="BM1024"/>
  <c r="BN1024"/>
  <c r="BO1024"/>
  <c r="BP1024"/>
  <c r="BQ1024"/>
  <c r="BR1024"/>
  <c r="BS1024"/>
  <c r="BT1024"/>
  <c r="BU1024"/>
  <c r="BV1024"/>
  <c r="BW1024"/>
  <c r="BX1024"/>
  <c r="BL766"/>
  <c r="BM766"/>
  <c r="BN766"/>
  <c r="BO766"/>
  <c r="BP766"/>
  <c r="BQ766"/>
  <c r="BR766"/>
  <c r="BS766"/>
  <c r="BT766"/>
  <c r="BU766"/>
  <c r="BV766"/>
  <c r="BW766"/>
  <c r="BX766"/>
  <c r="BL1155"/>
  <c r="BM1155"/>
  <c r="BN1155"/>
  <c r="BO1155"/>
  <c r="BP1155"/>
  <c r="BQ1155"/>
  <c r="BR1155"/>
  <c r="BS1155"/>
  <c r="BT1155"/>
  <c r="BU1155"/>
  <c r="BV1155"/>
  <c r="BW1155"/>
  <c r="BX1155"/>
  <c r="BL1082"/>
  <c r="BM1082"/>
  <c r="BN1082"/>
  <c r="BO1082"/>
  <c r="BP1082"/>
  <c r="BQ1082"/>
  <c r="BR1082"/>
  <c r="BS1082"/>
  <c r="BT1082"/>
  <c r="BU1082"/>
  <c r="BV1082"/>
  <c r="BW1082"/>
  <c r="BX1082"/>
  <c r="BL641"/>
  <c r="BM641"/>
  <c r="BN641"/>
  <c r="BO641"/>
  <c r="BP641"/>
  <c r="BQ641"/>
  <c r="BR641"/>
  <c r="BS641"/>
  <c r="BT641"/>
  <c r="BU641"/>
  <c r="BV641"/>
  <c r="BW641"/>
  <c r="BX641"/>
  <c r="BL174"/>
  <c r="BM174"/>
  <c r="BN174"/>
  <c r="BO174"/>
  <c r="BP174"/>
  <c r="BQ174"/>
  <c r="BR174"/>
  <c r="BS174"/>
  <c r="BT174"/>
  <c r="BU174"/>
  <c r="BV174"/>
  <c r="BW174"/>
  <c r="BX174"/>
  <c r="BL1169"/>
  <c r="BM1169"/>
  <c r="BN1169"/>
  <c r="BO1169"/>
  <c r="BP1169"/>
  <c r="BQ1169"/>
  <c r="BR1169"/>
  <c r="BS1169"/>
  <c r="BT1169"/>
  <c r="BU1169"/>
  <c r="BV1169"/>
  <c r="BW1169"/>
  <c r="BX1169"/>
  <c r="BL581"/>
  <c r="BM581"/>
  <c r="BN581"/>
  <c r="BO581"/>
  <c r="BP581"/>
  <c r="BQ581"/>
  <c r="BR581"/>
  <c r="BS581"/>
  <c r="BT581"/>
  <c r="BU581"/>
  <c r="BV581"/>
  <c r="BW581"/>
  <c r="BX581"/>
  <c r="BM1142"/>
  <c r="BN1142"/>
  <c r="BO1142"/>
  <c r="BQ1142"/>
  <c r="BR1142"/>
  <c r="BS1142"/>
  <c r="BU1142"/>
  <c r="BV1142"/>
  <c r="BW1142"/>
  <c r="BL328"/>
  <c r="BM328"/>
  <c r="BN328"/>
  <c r="BP328"/>
  <c r="BQ328"/>
  <c r="BR328"/>
  <c r="BT328"/>
  <c r="BU328"/>
  <c r="BV328"/>
  <c r="BX328"/>
  <c r="BL504"/>
  <c r="BM504"/>
  <c r="BO504"/>
  <c r="BP504"/>
  <c r="BQ504"/>
  <c r="BS504"/>
  <c r="BT504"/>
  <c r="BU504"/>
  <c r="BW504"/>
  <c r="BX504"/>
  <c r="BL733"/>
  <c r="BN733"/>
  <c r="BO733"/>
  <c r="BP733"/>
  <c r="BR733"/>
  <c r="BS733"/>
  <c r="BT733"/>
  <c r="BV733"/>
  <c r="BW733"/>
  <c r="BX733"/>
  <c r="BM694"/>
  <c r="BN694"/>
  <c r="BO694"/>
  <c r="BQ694"/>
  <c r="BR694"/>
  <c r="BS694"/>
  <c r="BU694"/>
  <c r="BV694"/>
  <c r="BW694"/>
  <c r="BL322"/>
  <c r="BM322"/>
  <c r="BN322"/>
  <c r="BP322"/>
  <c r="BQ322"/>
  <c r="BR322"/>
  <c r="BT322"/>
  <c r="BU322"/>
  <c r="BV322"/>
  <c r="BX322"/>
  <c r="BL848"/>
  <c r="BM848"/>
  <c r="BO848"/>
  <c r="BP848"/>
  <c r="BQ848"/>
  <c r="BS848"/>
  <c r="BT848"/>
  <c r="BU848"/>
  <c r="BW848"/>
  <c r="BX848"/>
  <c r="BL502"/>
  <c r="BN502"/>
  <c r="BO502"/>
  <c r="BP502"/>
  <c r="BR502"/>
  <c r="BS502"/>
  <c r="BT502"/>
  <c r="BV502"/>
  <c r="BW502"/>
  <c r="BX502"/>
  <c r="BM69"/>
  <c r="BN69"/>
  <c r="BO69"/>
  <c r="BQ69"/>
  <c r="BR69"/>
  <c r="BS69"/>
  <c r="BU69"/>
  <c r="BV69"/>
  <c r="BW69"/>
  <c r="BL1184"/>
  <c r="BM1184"/>
  <c r="BN1184"/>
  <c r="BP1184"/>
  <c r="BQ1184"/>
  <c r="BR1184"/>
  <c r="BT1184"/>
  <c r="BU1184"/>
  <c r="BV1184"/>
  <c r="BX1184"/>
  <c r="BL902"/>
  <c r="BM902"/>
  <c r="BO902"/>
  <c r="BP902"/>
  <c r="BQ902"/>
  <c r="BS902"/>
  <c r="BT902"/>
  <c r="BU902"/>
  <c r="BW902"/>
  <c r="BX902"/>
  <c r="BL514"/>
  <c r="BN514"/>
  <c r="BO514"/>
  <c r="BP514"/>
  <c r="BR514"/>
  <c r="BS514"/>
  <c r="BT514"/>
  <c r="BV514"/>
  <c r="BW514"/>
  <c r="BX514"/>
  <c r="BM1187"/>
  <c r="BN1187"/>
  <c r="BO1187"/>
  <c r="BQ1187"/>
  <c r="BR1187"/>
  <c r="BS1187"/>
  <c r="BU1187"/>
  <c r="BV1187"/>
  <c r="BW1187"/>
  <c r="BL842"/>
  <c r="BM842"/>
  <c r="BN842"/>
  <c r="BP842"/>
  <c r="BQ842"/>
  <c r="BR842"/>
  <c r="BT842"/>
  <c r="BU842"/>
  <c r="BV842"/>
  <c r="BX842"/>
  <c r="BL236"/>
  <c r="BM236"/>
  <c r="BO236"/>
  <c r="BP236"/>
  <c r="BQ236"/>
  <c r="BS236"/>
  <c r="BT236"/>
  <c r="BU236"/>
  <c r="BW236"/>
  <c r="BX236"/>
  <c r="BL695"/>
  <c r="BN695"/>
  <c r="BO695"/>
  <c r="BP695"/>
  <c r="BR695"/>
  <c r="BS695"/>
  <c r="BT695"/>
  <c r="BV695"/>
  <c r="BW695"/>
  <c r="BX695"/>
  <c r="BM135"/>
  <c r="BN135"/>
  <c r="BO135"/>
  <c r="BQ135"/>
  <c r="BR135"/>
  <c r="BS135"/>
  <c r="BU135"/>
  <c r="BV135"/>
  <c r="BW135"/>
  <c r="BL716"/>
  <c r="BM716"/>
  <c r="BN716"/>
  <c r="BP716"/>
  <c r="BQ716"/>
  <c r="BR716"/>
  <c r="BT716"/>
  <c r="BU716"/>
  <c r="BV716"/>
  <c r="BX716"/>
  <c r="BL492"/>
  <c r="BM492"/>
  <c r="BO492"/>
  <c r="BP492"/>
  <c r="BQ492"/>
  <c r="BS492"/>
  <c r="BT492"/>
  <c r="BU492"/>
  <c r="BW492"/>
  <c r="BX492"/>
  <c r="BL159"/>
  <c r="BN159"/>
  <c r="BO159"/>
  <c r="BP159"/>
  <c r="BR159"/>
  <c r="BS159"/>
  <c r="BT159"/>
  <c r="BV159"/>
  <c r="BW159"/>
  <c r="BX159"/>
  <c r="BM541"/>
  <c r="BN541"/>
  <c r="BO541"/>
  <c r="BQ541"/>
  <c r="BR541"/>
  <c r="BS541"/>
  <c r="BU541"/>
  <c r="BV541"/>
  <c r="BW541"/>
  <c r="BL1134"/>
  <c r="BM1134"/>
  <c r="BN1134"/>
  <c r="BP1134"/>
  <c r="BQ1134"/>
  <c r="BR1134"/>
  <c r="BT1134"/>
  <c r="BU1134"/>
  <c r="BV1134"/>
  <c r="BX1134"/>
  <c r="BL600"/>
  <c r="BM600"/>
  <c r="BO600"/>
  <c r="BP600"/>
  <c r="BQ600"/>
  <c r="BS600"/>
  <c r="BT600"/>
  <c r="BU600"/>
  <c r="BW600"/>
  <c r="BX600"/>
  <c r="BL558"/>
  <c r="BN558"/>
  <c r="BO558"/>
  <c r="BP558"/>
  <c r="BR558"/>
  <c r="BS558"/>
  <c r="BT558"/>
  <c r="BV558"/>
  <c r="BW558"/>
  <c r="BX558"/>
  <c r="BM849"/>
  <c r="BN849"/>
  <c r="BO849"/>
  <c r="BQ849"/>
  <c r="BR849"/>
  <c r="BS849"/>
  <c r="BU849"/>
  <c r="BV849"/>
  <c r="BW849"/>
  <c r="BL884"/>
  <c r="BM884"/>
  <c r="BN884"/>
  <c r="BP884"/>
  <c r="BQ884"/>
  <c r="BR884"/>
  <c r="BT884"/>
  <c r="BU884"/>
  <c r="BV884"/>
  <c r="BX884"/>
  <c r="BL814"/>
  <c r="BM814"/>
  <c r="BO814"/>
  <c r="BP814"/>
  <c r="BQ814"/>
  <c r="BS814"/>
  <c r="BT814"/>
  <c r="BU814"/>
  <c r="BW814"/>
  <c r="BX814"/>
  <c r="BL602"/>
  <c r="BN602"/>
  <c r="BO602"/>
  <c r="BP602"/>
  <c r="BR602"/>
  <c r="BS602"/>
  <c r="BT602"/>
  <c r="BV602"/>
  <c r="BW602"/>
  <c r="BX602"/>
  <c r="BM246"/>
  <c r="BN246"/>
  <c r="BO246"/>
  <c r="BQ246"/>
  <c r="BR246"/>
  <c r="BS246"/>
  <c r="BU246"/>
  <c r="BV246"/>
  <c r="BW246"/>
  <c r="BL824"/>
  <c r="BM824"/>
  <c r="BN824"/>
  <c r="BP824"/>
  <c r="BQ824"/>
  <c r="BR824"/>
  <c r="BT824"/>
  <c r="BU824"/>
  <c r="BV824"/>
  <c r="BX824"/>
  <c r="BL158"/>
  <c r="BM158"/>
  <c r="BO158"/>
  <c r="BP158"/>
  <c r="BQ158"/>
  <c r="BS158"/>
  <c r="BT158"/>
  <c r="BU158"/>
  <c r="BW158"/>
  <c r="BX158"/>
  <c r="BL894"/>
  <c r="BN894"/>
  <c r="BO894"/>
  <c r="BP894"/>
  <c r="BR894"/>
  <c r="BS894"/>
  <c r="BT894"/>
  <c r="BV894"/>
  <c r="BW894"/>
  <c r="BX894"/>
  <c r="BM320"/>
  <c r="BN320"/>
  <c r="BO320"/>
  <c r="BQ320"/>
  <c r="BR320"/>
  <c r="BS320"/>
  <c r="BU320"/>
  <c r="BV320"/>
  <c r="BW320"/>
  <c r="BL827"/>
  <c r="BM827"/>
  <c r="BN827"/>
  <c r="BP827"/>
  <c r="BQ827"/>
  <c r="BR827"/>
  <c r="BT827"/>
  <c r="BU827"/>
  <c r="BV827"/>
  <c r="BX827"/>
  <c r="BL1207"/>
  <c r="BM1207"/>
  <c r="BO1207"/>
  <c r="BP1207"/>
  <c r="BQ1207"/>
  <c r="BS1207"/>
  <c r="BT1207"/>
  <c r="BU1207"/>
  <c r="BW1207"/>
  <c r="BX1207"/>
  <c r="BL1126"/>
  <c r="BN1126"/>
  <c r="BO1126"/>
  <c r="BP1126"/>
  <c r="BR1126"/>
  <c r="BS1126"/>
  <c r="BT1126"/>
  <c r="BV1126"/>
  <c r="BW1126"/>
  <c r="BX1126"/>
  <c r="BM1213"/>
  <c r="BN1213"/>
  <c r="BO1213"/>
  <c r="BQ1213"/>
  <c r="BR1213"/>
  <c r="BS1213"/>
  <c r="BU1213"/>
  <c r="BV1213"/>
  <c r="BW1213"/>
  <c r="BL789"/>
  <c r="BM789"/>
  <c r="BN789"/>
  <c r="BP789"/>
  <c r="BQ789"/>
  <c r="BR789"/>
  <c r="BT789"/>
  <c r="BU789"/>
  <c r="BV789"/>
  <c r="BX789"/>
  <c r="BL966"/>
  <c r="BM966"/>
  <c r="BO966"/>
  <c r="BP966"/>
  <c r="BQ966"/>
  <c r="BS966"/>
  <c r="BT966"/>
  <c r="BU966"/>
  <c r="BW966"/>
  <c r="BX966"/>
  <c r="BL934"/>
  <c r="BN934"/>
  <c r="BO934"/>
  <c r="BP934"/>
  <c r="BR934"/>
  <c r="BS934"/>
  <c r="BT934"/>
  <c r="BV934"/>
  <c r="BW934"/>
  <c r="BX934"/>
  <c r="BM1190"/>
  <c r="BN1190"/>
  <c r="BO1190"/>
  <c r="BQ1190"/>
  <c r="BR1190"/>
  <c r="BS1190"/>
  <c r="BU1190"/>
  <c r="BV1190"/>
  <c r="BW1190"/>
  <c r="BL173"/>
  <c r="BM173"/>
  <c r="BN173"/>
  <c r="BP173"/>
  <c r="BQ173"/>
  <c r="BR173"/>
  <c r="BT173"/>
  <c r="BU173"/>
  <c r="BV173"/>
  <c r="BX173"/>
  <c r="BL911"/>
  <c r="BM911"/>
  <c r="BO911"/>
  <c r="BP911"/>
  <c r="BQ911"/>
  <c r="BS911"/>
  <c r="BT911"/>
  <c r="BU911"/>
  <c r="BW911"/>
  <c r="BX911"/>
  <c r="BL258"/>
  <c r="BN258"/>
  <c r="BO258"/>
  <c r="BP258"/>
  <c r="BR258"/>
  <c r="BS258"/>
  <c r="BT258"/>
  <c r="BV258"/>
  <c r="BW258"/>
  <c r="BX258"/>
  <c r="BM1044"/>
  <c r="BN1044"/>
  <c r="BO1044"/>
  <c r="BQ1044"/>
  <c r="BR1044"/>
  <c r="BS1044"/>
  <c r="BU1044"/>
  <c r="BV1044"/>
  <c r="BW1044"/>
  <c r="BL572"/>
  <c r="BM572"/>
  <c r="BN572"/>
  <c r="BP572"/>
  <c r="BQ572"/>
  <c r="BR572"/>
  <c r="BT572"/>
  <c r="BU572"/>
  <c r="BV572"/>
  <c r="BX572"/>
  <c r="BL915"/>
  <c r="BM915"/>
  <c r="BO915"/>
  <c r="BP915"/>
  <c r="BQ915"/>
  <c r="BS915"/>
  <c r="BT915"/>
  <c r="BU915"/>
  <c r="BW915"/>
  <c r="BX915"/>
  <c r="BL215"/>
  <c r="BN215"/>
  <c r="BO215"/>
  <c r="BP215"/>
  <c r="BR215"/>
  <c r="BS215"/>
  <c r="BT215"/>
  <c r="BV215"/>
  <c r="BW215"/>
  <c r="BX215"/>
  <c r="BM624"/>
  <c r="BN624"/>
  <c r="BO624"/>
  <c r="BQ624"/>
  <c r="BR624"/>
  <c r="BS624"/>
  <c r="BU624"/>
  <c r="BV624"/>
  <c r="BW624"/>
  <c r="BL188"/>
  <c r="BM188"/>
  <c r="BN188"/>
  <c r="BP188"/>
  <c r="BQ188"/>
  <c r="BR188"/>
  <c r="BT188"/>
  <c r="BU188"/>
  <c r="BV188"/>
  <c r="BX188"/>
  <c r="BL1111"/>
  <c r="BM1111"/>
  <c r="BO1111"/>
  <c r="BP1111"/>
  <c r="BQ1111"/>
  <c r="BS1111"/>
  <c r="BT1111"/>
  <c r="BU1111"/>
  <c r="BW1111"/>
  <c r="BX1111"/>
  <c r="BL1230"/>
  <c r="BN1230"/>
  <c r="BO1230"/>
  <c r="BP1230"/>
  <c r="BR1230"/>
  <c r="BS1230"/>
  <c r="BT1230"/>
  <c r="BV1230"/>
  <c r="BW1230"/>
  <c r="BX1230"/>
  <c r="BM976"/>
  <c r="BN976"/>
  <c r="BO976"/>
  <c r="BQ976"/>
  <c r="BR976"/>
  <c r="BS976"/>
  <c r="BU976"/>
  <c r="BV976"/>
  <c r="BW976"/>
  <c r="BL517"/>
  <c r="BM517"/>
  <c r="BN517"/>
  <c r="BP517"/>
  <c r="BQ517"/>
  <c r="BR517"/>
  <c r="BT517"/>
  <c r="BU517"/>
  <c r="BV517"/>
  <c r="BX517"/>
  <c r="BL139"/>
  <c r="BM139"/>
  <c r="BO139"/>
  <c r="BP139"/>
  <c r="BQ139"/>
  <c r="BS139"/>
  <c r="BT139"/>
  <c r="BU139"/>
  <c r="BW139"/>
  <c r="BX139"/>
  <c r="BL1036"/>
  <c r="BN1036"/>
  <c r="BO1036"/>
  <c r="BP1036"/>
  <c r="BR1036"/>
  <c r="BS1036"/>
  <c r="BT1036"/>
  <c r="BV1036"/>
  <c r="BW1036"/>
  <c r="BX1036"/>
  <c r="BM1133"/>
  <c r="BN1133"/>
  <c r="BO1133"/>
  <c r="BQ1133"/>
  <c r="BR1133"/>
  <c r="BS1133"/>
  <c r="BU1133"/>
  <c r="BV1133"/>
  <c r="BW1133"/>
  <c r="BL792"/>
  <c r="BM792"/>
  <c r="BN792"/>
  <c r="BP792"/>
  <c r="BQ792"/>
  <c r="BR792"/>
  <c r="BT792"/>
  <c r="BU792"/>
  <c r="BV792"/>
  <c r="BX792"/>
  <c r="BL660"/>
  <c r="BM660"/>
  <c r="BO660"/>
  <c r="BP660"/>
  <c r="BQ660"/>
  <c r="BS660"/>
  <c r="BT660"/>
  <c r="BU660"/>
  <c r="BW660"/>
  <c r="BX660"/>
  <c r="BL1202"/>
  <c r="BN1202"/>
  <c r="BO1202"/>
  <c r="BP1202"/>
  <c r="BR1202"/>
  <c r="BS1202"/>
  <c r="BT1202"/>
  <c r="BV1202"/>
  <c r="BW1202"/>
  <c r="BX1202"/>
  <c r="BM801"/>
  <c r="BN801"/>
  <c r="BO801"/>
  <c r="BQ801"/>
  <c r="BR801"/>
  <c r="BS801"/>
  <c r="BU801"/>
  <c r="BV801"/>
  <c r="BW801"/>
  <c r="BL234"/>
  <c r="BM234"/>
  <c r="BN234"/>
  <c r="BP234"/>
  <c r="BQ234"/>
  <c r="BR234"/>
  <c r="BT234"/>
  <c r="BU234"/>
  <c r="BV234"/>
  <c r="BX234"/>
  <c r="BL335"/>
  <c r="BM335"/>
  <c r="BO335"/>
  <c r="BP335"/>
  <c r="BQ335"/>
  <c r="BS335"/>
  <c r="BT335"/>
  <c r="BU335"/>
  <c r="BW335"/>
  <c r="BX335"/>
  <c r="BL677"/>
  <c r="BN677"/>
  <c r="BO677"/>
  <c r="BP677"/>
  <c r="BR677"/>
  <c r="BS677"/>
  <c r="BT677"/>
  <c r="BV677"/>
  <c r="BW677"/>
  <c r="BX677"/>
  <c r="BM391"/>
  <c r="BN391"/>
  <c r="BO391"/>
  <c r="BQ391"/>
  <c r="BR391"/>
  <c r="BS391"/>
  <c r="BU391"/>
  <c r="BV391"/>
  <c r="BW391"/>
  <c r="BL676"/>
  <c r="BM676"/>
  <c r="BN676"/>
  <c r="BP676"/>
  <c r="BQ676"/>
  <c r="BR676"/>
  <c r="BT676"/>
  <c r="BU676"/>
  <c r="BV676"/>
  <c r="BX676"/>
  <c r="BL1040"/>
  <c r="BM1040"/>
  <c r="BO1040"/>
  <c r="BP1040"/>
  <c r="BQ1040"/>
  <c r="BS1040"/>
  <c r="BT1040"/>
  <c r="BU1040"/>
  <c r="BW1040"/>
  <c r="BX1040"/>
  <c r="BL480"/>
  <c r="BN480"/>
  <c r="BO480"/>
  <c r="BP480"/>
  <c r="BR480"/>
  <c r="BS480"/>
  <c r="BT480"/>
  <c r="BV480"/>
  <c r="BW480"/>
  <c r="BX480"/>
  <c r="BM473"/>
  <c r="BN473"/>
  <c r="BO473"/>
  <c r="BQ473"/>
  <c r="BR473"/>
  <c r="BS473"/>
  <c r="BU473"/>
  <c r="BV473"/>
  <c r="BW473"/>
  <c r="BL256"/>
  <c r="BM256"/>
  <c r="BN256"/>
  <c r="BP256"/>
  <c r="BQ256"/>
  <c r="BR256"/>
  <c r="BT256"/>
  <c r="BU256"/>
  <c r="BV256"/>
  <c r="BX256"/>
  <c r="BL632"/>
  <c r="BM632"/>
  <c r="BO632"/>
  <c r="BP632"/>
  <c r="BQ632"/>
  <c r="BS632"/>
  <c r="BT632"/>
  <c r="BU632"/>
  <c r="BW632"/>
  <c r="BX632"/>
  <c r="BL365"/>
  <c r="BN365"/>
  <c r="BO365"/>
  <c r="BP365"/>
  <c r="BR365"/>
  <c r="BS365"/>
  <c r="BT365"/>
  <c r="BV365"/>
  <c r="BW365"/>
  <c r="BX365"/>
  <c r="BM442"/>
  <c r="BN442"/>
  <c r="BO442"/>
  <c r="BQ442"/>
  <c r="BR442"/>
  <c r="BS442"/>
  <c r="BU442"/>
  <c r="BV442"/>
  <c r="BW442"/>
  <c r="BL1201"/>
  <c r="BM1201"/>
  <c r="BN1201"/>
  <c r="BP1201"/>
  <c r="BQ1201"/>
  <c r="BR1201"/>
  <c r="BT1201"/>
  <c r="BU1201"/>
  <c r="BV1201"/>
  <c r="BX1201"/>
  <c r="BL692"/>
  <c r="BM692"/>
  <c r="BO692"/>
  <c r="BP692"/>
  <c r="BQ692"/>
  <c r="BS692"/>
  <c r="BT692"/>
  <c r="BU692"/>
  <c r="BW692"/>
  <c r="BX692"/>
  <c r="BL988"/>
  <c r="BN988"/>
  <c r="BO988"/>
  <c r="BP988"/>
  <c r="BR988"/>
  <c r="BS988"/>
  <c r="BT988"/>
  <c r="BV988"/>
  <c r="BW988"/>
  <c r="BX988"/>
  <c r="BM989"/>
  <c r="BN989"/>
  <c r="BO989"/>
  <c r="BQ989"/>
  <c r="BR989"/>
  <c r="BS989"/>
  <c r="BU989"/>
  <c r="BV989"/>
  <c r="BW989"/>
  <c r="BL658"/>
  <c r="BM658"/>
  <c r="BN658"/>
  <c r="BP658"/>
  <c r="BQ658"/>
  <c r="BR658"/>
  <c r="BT658"/>
  <c r="BU658"/>
  <c r="BV658"/>
  <c r="BX658"/>
  <c r="BL70"/>
  <c r="BM70"/>
  <c r="BO70"/>
  <c r="BP70"/>
  <c r="BQ70"/>
  <c r="BS70"/>
  <c r="BT70"/>
  <c r="BU70"/>
  <c r="BW70"/>
  <c r="BX70"/>
  <c r="BL1062"/>
  <c r="BN1062"/>
  <c r="BO1062"/>
  <c r="BP1062"/>
  <c r="BR1062"/>
  <c r="BS1062"/>
  <c r="BT1062"/>
  <c r="BV1062"/>
  <c r="BW1062"/>
  <c r="BX1062"/>
  <c r="BM758"/>
  <c r="BN758"/>
  <c r="BO758"/>
  <c r="BQ758"/>
  <c r="BR758"/>
  <c r="BS758"/>
  <c r="BU758"/>
  <c r="BV758"/>
  <c r="BW758"/>
  <c r="BL196"/>
  <c r="BM196"/>
  <c r="BN196"/>
  <c r="BP196"/>
  <c r="BQ196"/>
  <c r="BR196"/>
  <c r="BT196"/>
  <c r="BU196"/>
  <c r="BV196"/>
  <c r="BX196"/>
  <c r="BL785"/>
  <c r="BM785"/>
  <c r="BO785"/>
  <c r="BP785"/>
  <c r="BQ785"/>
  <c r="BS785"/>
  <c r="BT785"/>
  <c r="BU785"/>
  <c r="BW785"/>
  <c r="BX785"/>
  <c r="BL781"/>
  <c r="BN781"/>
  <c r="BO781"/>
  <c r="BP781"/>
  <c r="BR781"/>
  <c r="BS781"/>
  <c r="BT781"/>
  <c r="BV781"/>
  <c r="BW781"/>
  <c r="BX781"/>
  <c r="BM1141"/>
  <c r="BN1141"/>
  <c r="BO1141"/>
  <c r="BQ1141"/>
  <c r="BR1141"/>
  <c r="BS1141"/>
  <c r="BU1141"/>
  <c r="BV1141"/>
  <c r="BW1141"/>
  <c r="BL1224"/>
  <c r="BM1224"/>
  <c r="BN1224"/>
  <c r="BP1224"/>
  <c r="BQ1224"/>
  <c r="BR1224"/>
  <c r="BT1224"/>
  <c r="BU1224"/>
  <c r="BV1224"/>
  <c r="BX1224"/>
  <c r="BL1128"/>
  <c r="BM1128"/>
  <c r="BO1128"/>
  <c r="BP1128"/>
  <c r="BQ1128"/>
  <c r="BS1128"/>
  <c r="BT1128"/>
  <c r="BU1128"/>
  <c r="BW1128"/>
  <c r="BX1128"/>
  <c r="BL728"/>
  <c r="BN728"/>
  <c r="BO728"/>
  <c r="BP728"/>
  <c r="BR728"/>
  <c r="BS728"/>
  <c r="BT728"/>
  <c r="BV728"/>
  <c r="BW728"/>
  <c r="BX728"/>
  <c r="BM1270"/>
  <c r="BN1270"/>
  <c r="BO1270"/>
  <c r="BQ1270"/>
  <c r="BR1270"/>
  <c r="BS1270"/>
  <c r="BU1270"/>
  <c r="BV1270"/>
  <c r="BW1270"/>
  <c r="BL84"/>
  <c r="BM84"/>
  <c r="BN84"/>
  <c r="BP84"/>
  <c r="BQ84"/>
  <c r="BR84"/>
  <c r="BT84"/>
  <c r="BU84"/>
  <c r="BV84"/>
  <c r="BX84"/>
  <c r="BL614"/>
  <c r="BM614"/>
  <c r="BO614"/>
  <c r="BP614"/>
  <c r="BQ614"/>
  <c r="BS614"/>
  <c r="BT614"/>
  <c r="BU614"/>
  <c r="BW614"/>
  <c r="BX614"/>
  <c r="BL665"/>
  <c r="BN665"/>
  <c r="BO665"/>
  <c r="BP665"/>
  <c r="BR665"/>
  <c r="BS665"/>
  <c r="BT665"/>
  <c r="BV665"/>
  <c r="BW665"/>
  <c r="BX665"/>
  <c r="BM110"/>
  <c r="BN110"/>
  <c r="BO110"/>
  <c r="BQ110"/>
  <c r="BR110"/>
  <c r="BS110"/>
  <c r="BU110"/>
  <c r="BV110"/>
  <c r="BW110"/>
  <c r="BL1223"/>
  <c r="BM1223"/>
  <c r="BN1223"/>
  <c r="BP1223"/>
  <c r="BQ1223"/>
  <c r="BR1223"/>
  <c r="BT1223"/>
  <c r="BU1223"/>
  <c r="BV1223"/>
  <c r="BX1223"/>
  <c r="BL1149"/>
  <c r="BM1149"/>
  <c r="BO1149"/>
  <c r="BP1149"/>
  <c r="BQ1149"/>
  <c r="BS1149"/>
  <c r="BT1149"/>
  <c r="BU1149"/>
  <c r="BW1149"/>
  <c r="BX1149"/>
  <c r="BL1006"/>
  <c r="BN1006"/>
  <c r="BO1006"/>
  <c r="BP1006"/>
  <c r="BR1006"/>
  <c r="BS1006"/>
  <c r="BT1006"/>
  <c r="BV1006"/>
  <c r="BW1006"/>
  <c r="BX1006"/>
  <c r="BM802"/>
  <c r="BN802"/>
  <c r="BO802"/>
  <c r="BQ802"/>
  <c r="BR802"/>
  <c r="BS802"/>
  <c r="BU802"/>
  <c r="BV802"/>
  <c r="BW802"/>
  <c r="BL655"/>
  <c r="BM655"/>
  <c r="BN655"/>
  <c r="BP655"/>
  <c r="BQ655"/>
  <c r="BR655"/>
  <c r="BT655"/>
  <c r="BU655"/>
  <c r="BV655"/>
  <c r="BX655"/>
  <c r="BL1093"/>
  <c r="BM1093"/>
  <c r="BO1093"/>
  <c r="BP1093"/>
  <c r="BQ1093"/>
  <c r="BS1093"/>
  <c r="BT1093"/>
  <c r="BU1093"/>
  <c r="BW1093"/>
  <c r="BX1093"/>
  <c r="BL1196"/>
  <c r="BN1196"/>
  <c r="BO1196"/>
  <c r="BP1196"/>
  <c r="BR1196"/>
  <c r="BS1196"/>
  <c r="BT1196"/>
  <c r="BV1196"/>
  <c r="BW1196"/>
  <c r="BX1196"/>
  <c r="BM685"/>
  <c r="BN685"/>
  <c r="BO685"/>
  <c r="BQ685"/>
  <c r="BR685"/>
  <c r="BS685"/>
  <c r="BU685"/>
  <c r="BV685"/>
  <c r="BW685"/>
  <c r="BL936"/>
  <c r="BM936"/>
  <c r="BN936"/>
  <c r="BP936"/>
  <c r="BQ936"/>
  <c r="BR936"/>
  <c r="BT936"/>
  <c r="BU936"/>
  <c r="BV936"/>
  <c r="BX936"/>
  <c r="BL964"/>
  <c r="BM964"/>
  <c r="BO964"/>
  <c r="BP964"/>
  <c r="BQ964"/>
  <c r="BS964"/>
  <c r="BT964"/>
  <c r="BU964"/>
  <c r="BW964"/>
  <c r="BX964"/>
  <c r="BL187"/>
  <c r="BN187"/>
  <c r="BO187"/>
  <c r="BP187"/>
  <c r="BR187"/>
  <c r="BS187"/>
  <c r="BT187"/>
  <c r="BV187"/>
  <c r="BW187"/>
  <c r="BX187"/>
  <c r="BM1177"/>
  <c r="BN1177"/>
  <c r="BO1177"/>
  <c r="BQ1177"/>
  <c r="BR1177"/>
  <c r="BS1177"/>
  <c r="BU1177"/>
  <c r="BV1177"/>
  <c r="BW1177"/>
  <c r="BL1172"/>
  <c r="BM1172"/>
  <c r="BN1172"/>
  <c r="BP1172"/>
  <c r="BQ1172"/>
  <c r="BR1172"/>
  <c r="BT1172"/>
  <c r="BU1172"/>
  <c r="BV1172"/>
  <c r="BX1172"/>
  <c r="BL299"/>
  <c r="BM299"/>
  <c r="BO299"/>
  <c r="BP299"/>
  <c r="BQ299"/>
  <c r="BS299"/>
  <c r="BT299"/>
  <c r="BU299"/>
  <c r="BW299"/>
  <c r="BX299"/>
  <c r="BL709"/>
  <c r="BN709"/>
  <c r="BO709"/>
  <c r="BP709"/>
  <c r="BR709"/>
  <c r="BS709"/>
  <c r="BT709"/>
  <c r="BV709"/>
  <c r="BW709"/>
  <c r="BX709"/>
  <c r="BM687"/>
  <c r="BN687"/>
  <c r="BO687"/>
  <c r="BQ687"/>
  <c r="BR687"/>
  <c r="BS687"/>
  <c r="BU687"/>
  <c r="BV687"/>
  <c r="BW687"/>
  <c r="BL327"/>
  <c r="BM327"/>
  <c r="BN327"/>
  <c r="BP327"/>
  <c r="BQ327"/>
  <c r="BR327"/>
  <c r="BT327"/>
  <c r="BU327"/>
  <c r="BV327"/>
  <c r="BX327"/>
  <c r="BL1019"/>
  <c r="BM1019"/>
  <c r="BO1019"/>
  <c r="BP1019"/>
  <c r="BQ1019"/>
  <c r="BS1019"/>
  <c r="BT1019"/>
  <c r="BU1019"/>
  <c r="BW1019"/>
  <c r="BX1019"/>
  <c r="BL1043"/>
  <c r="BN1043"/>
  <c r="BO1043"/>
  <c r="BP1043"/>
  <c r="BR1043"/>
  <c r="BS1043"/>
  <c r="BT1043"/>
  <c r="BV1043"/>
  <c r="BW1043"/>
  <c r="BX1043"/>
  <c r="BM751"/>
  <c r="BN751"/>
  <c r="BO751"/>
  <c r="BQ751"/>
  <c r="BR751"/>
  <c r="BS751"/>
  <c r="BU751"/>
  <c r="BV751"/>
  <c r="BW751"/>
  <c r="BL68"/>
  <c r="BM68"/>
  <c r="BN68"/>
  <c r="BP68"/>
  <c r="BQ68"/>
  <c r="BR68"/>
  <c r="BT68"/>
  <c r="BU68"/>
  <c r="BV68"/>
  <c r="BX68"/>
  <c r="BL794"/>
  <c r="BM794"/>
  <c r="BO794"/>
  <c r="BP794"/>
  <c r="BQ794"/>
  <c r="BS794"/>
  <c r="BT794"/>
  <c r="BU794"/>
  <c r="BW794"/>
  <c r="BX794"/>
  <c r="BL755"/>
  <c r="BN755"/>
  <c r="BO755"/>
  <c r="BP755"/>
  <c r="BR755"/>
  <c r="BS755"/>
  <c r="BT755"/>
  <c r="BV755"/>
  <c r="BW755"/>
  <c r="BX755"/>
  <c r="BM77"/>
  <c r="BN77"/>
  <c r="BO77"/>
  <c r="BQ77"/>
  <c r="BR77"/>
  <c r="BS77"/>
  <c r="BU77"/>
  <c r="BV77"/>
  <c r="BW77"/>
  <c r="BL1030"/>
  <c r="BM1030"/>
  <c r="BN1030"/>
  <c r="BP1030"/>
  <c r="BQ1030"/>
  <c r="BR1030"/>
  <c r="BT1030"/>
  <c r="BU1030"/>
  <c r="BV1030"/>
  <c r="BX1030"/>
  <c r="BL686"/>
  <c r="BM686"/>
  <c r="BO686"/>
  <c r="BP686"/>
  <c r="BQ686"/>
  <c r="BS686"/>
  <c r="BT686"/>
  <c r="BU686"/>
  <c r="BW686"/>
  <c r="BX686"/>
  <c r="BL1216"/>
  <c r="BN1216"/>
  <c r="BO1216"/>
  <c r="BP1216"/>
  <c r="BR1216"/>
  <c r="BS1216"/>
  <c r="BT1216"/>
  <c r="BV1216"/>
  <c r="BW1216"/>
  <c r="BX1216"/>
  <c r="BM1153"/>
  <c r="BN1153"/>
  <c r="BO1153"/>
  <c r="BQ1153"/>
  <c r="BR1153"/>
  <c r="BS1153"/>
  <c r="BU1153"/>
  <c r="BV1153"/>
  <c r="BW1153"/>
  <c r="BL235"/>
  <c r="BM235"/>
  <c r="BN235"/>
  <c r="BP235"/>
  <c r="BQ235"/>
  <c r="BR235"/>
  <c r="BT235"/>
  <c r="BU235"/>
  <c r="BV235"/>
  <c r="BX235"/>
  <c r="BL1220"/>
  <c r="BM1220"/>
  <c r="BO1220"/>
  <c r="BP1220"/>
  <c r="BQ1220"/>
  <c r="BS1220"/>
  <c r="BT1220"/>
  <c r="BU1220"/>
  <c r="BW1220"/>
  <c r="BX1220"/>
  <c r="BL108"/>
  <c r="BN108"/>
  <c r="BO108"/>
  <c r="BP108"/>
  <c r="BR108"/>
  <c r="BS108"/>
  <c r="BT108"/>
  <c r="BV108"/>
  <c r="BW108"/>
  <c r="BX108"/>
  <c r="BM479"/>
  <c r="BN479"/>
  <c r="BO479"/>
  <c r="BQ479"/>
  <c r="BR479"/>
  <c r="BS479"/>
  <c r="BU479"/>
  <c r="BV479"/>
  <c r="BW479"/>
  <c r="BL795"/>
  <c r="BM795"/>
  <c r="BN795"/>
  <c r="BP795"/>
  <c r="BQ795"/>
  <c r="BR795"/>
  <c r="BT795"/>
  <c r="BU795"/>
  <c r="BV795"/>
  <c r="BX795"/>
  <c r="BL1101"/>
  <c r="BM1101"/>
  <c r="BO1101"/>
  <c r="BP1101"/>
  <c r="BQ1101"/>
  <c r="BS1101"/>
  <c r="BT1101"/>
  <c r="BU1101"/>
  <c r="BW1101"/>
  <c r="BX1101"/>
  <c r="BL793"/>
  <c r="BN793"/>
  <c r="BO793"/>
  <c r="BP793"/>
  <c r="BR793"/>
  <c r="BS793"/>
  <c r="BT793"/>
  <c r="BV793"/>
  <c r="BW793"/>
  <c r="BX793"/>
  <c r="BM699"/>
  <c r="BN699"/>
  <c r="BO699"/>
  <c r="BQ699"/>
  <c r="BR699"/>
  <c r="BS699"/>
  <c r="BU699"/>
  <c r="BV699"/>
  <c r="BW699"/>
  <c r="BL743"/>
  <c r="BM743"/>
  <c r="BN743"/>
  <c r="BP743"/>
  <c r="BQ743"/>
  <c r="BR743"/>
  <c r="BT743"/>
  <c r="BU743"/>
  <c r="BV743"/>
  <c r="BX743"/>
  <c r="BL1107"/>
  <c r="BM1107"/>
  <c r="BO1107"/>
  <c r="BP1107"/>
  <c r="BQ1107"/>
  <c r="BS1107"/>
  <c r="BT1107"/>
  <c r="BU1107"/>
  <c r="BW1107"/>
  <c r="BX1107"/>
  <c r="BL1195"/>
  <c r="BN1195"/>
  <c r="BO1195"/>
  <c r="BP1195"/>
  <c r="BR1195"/>
  <c r="BS1195"/>
  <c r="BT1195"/>
  <c r="BV1195"/>
  <c r="BW1195"/>
  <c r="BX1195"/>
  <c r="BM1219"/>
  <c r="BN1219"/>
  <c r="BO1219"/>
  <c r="BQ1219"/>
  <c r="BR1219"/>
  <c r="BS1219"/>
  <c r="BU1219"/>
  <c r="BV1219"/>
  <c r="BW1219"/>
  <c r="BL640"/>
  <c r="BM640"/>
  <c r="BN640"/>
  <c r="BP640"/>
  <c r="BQ640"/>
  <c r="BR640"/>
  <c r="BT640"/>
  <c r="BU640"/>
  <c r="BV640"/>
  <c r="BX640"/>
  <c r="BL719"/>
  <c r="BM719"/>
  <c r="BO719"/>
  <c r="BP719"/>
  <c r="BQ719"/>
  <c r="BS719"/>
  <c r="BT719"/>
  <c r="BU719"/>
  <c r="BW719"/>
  <c r="BX719"/>
  <c r="BL767"/>
  <c r="BN767"/>
  <c r="BO767"/>
  <c r="BP767"/>
  <c r="BR767"/>
  <c r="BS767"/>
  <c r="BT767"/>
  <c r="BV767"/>
  <c r="BW767"/>
  <c r="BX767"/>
  <c r="BM1009"/>
  <c r="BN1009"/>
  <c r="BO1009"/>
  <c r="BQ1009"/>
  <c r="BR1009"/>
  <c r="BS1009"/>
  <c r="BU1009"/>
  <c r="BV1009"/>
  <c r="BW1009"/>
  <c r="BL164"/>
  <c r="BM164"/>
  <c r="BN164"/>
  <c r="BP164"/>
  <c r="BQ164"/>
  <c r="BR164"/>
  <c r="BT164"/>
  <c r="BU164"/>
  <c r="BV164"/>
  <c r="BX164"/>
  <c r="BL623"/>
  <c r="BM623"/>
  <c r="BO623"/>
  <c r="BP623"/>
  <c r="BQ623"/>
  <c r="BS623"/>
  <c r="BT623"/>
  <c r="BU623"/>
  <c r="BW623"/>
  <c r="BX623"/>
  <c r="BL1157"/>
  <c r="BN1157"/>
  <c r="BO1157"/>
  <c r="BP1157"/>
  <c r="BR1157"/>
  <c r="BS1157"/>
  <c r="BT1157"/>
  <c r="BV1157"/>
  <c r="BW1157"/>
  <c r="BX1157"/>
  <c r="BM336"/>
  <c r="BN336"/>
  <c r="BO336"/>
  <c r="BQ336"/>
  <c r="BR336"/>
  <c r="BS336"/>
  <c r="BU336"/>
  <c r="BV336"/>
  <c r="BW336"/>
  <c r="BL621"/>
  <c r="BM621"/>
  <c r="BN621"/>
  <c r="BP621"/>
  <c r="BQ621"/>
  <c r="BR621"/>
  <c r="BT621"/>
  <c r="BU621"/>
  <c r="BV621"/>
  <c r="BX621"/>
  <c r="BL1156"/>
  <c r="BM1156"/>
  <c r="BO1156"/>
  <c r="BP1156"/>
  <c r="BQ1156"/>
  <c r="BS1156"/>
  <c r="BT1156"/>
  <c r="BU1156"/>
  <c r="BW1156"/>
  <c r="BX1156"/>
  <c r="BL366"/>
  <c r="BN366"/>
  <c r="BO366"/>
  <c r="BP366"/>
  <c r="BR366"/>
  <c r="BS366"/>
  <c r="BT366"/>
  <c r="BV366"/>
  <c r="BW366"/>
  <c r="BX366"/>
  <c r="BM1215"/>
  <c r="BN1215"/>
  <c r="BO1215"/>
  <c r="BQ1215"/>
  <c r="BR1215"/>
  <c r="BS1215"/>
  <c r="BU1215"/>
  <c r="BV1215"/>
  <c r="BW1215"/>
  <c r="BL78"/>
  <c r="BM78"/>
  <c r="BN78"/>
  <c r="BP78"/>
  <c r="BQ78"/>
  <c r="BR78"/>
  <c r="BT78"/>
  <c r="BU78"/>
  <c r="BV78"/>
  <c r="BX78"/>
  <c r="BL1186"/>
  <c r="BM1186"/>
  <c r="BO1186"/>
  <c r="BP1186"/>
  <c r="BQ1186"/>
  <c r="BS1186"/>
  <c r="BT1186"/>
  <c r="BU1186"/>
  <c r="BW1186"/>
  <c r="BX1186"/>
  <c r="BL990"/>
  <c r="BN990"/>
  <c r="BO990"/>
  <c r="BP990"/>
  <c r="BR990"/>
  <c r="BS990"/>
  <c r="BT990"/>
  <c r="BV990"/>
  <c r="BW990"/>
  <c r="BX990"/>
  <c r="BM748"/>
  <c r="BN748"/>
  <c r="BO748"/>
  <c r="BQ748"/>
  <c r="BR748"/>
  <c r="BS748"/>
  <c r="BU748"/>
  <c r="BV748"/>
  <c r="BW748"/>
  <c r="BL1180"/>
  <c r="BM1180"/>
  <c r="BN1180"/>
  <c r="BP1180"/>
  <c r="BQ1180"/>
  <c r="BR1180"/>
  <c r="BT1180"/>
  <c r="BU1180"/>
  <c r="BV1180"/>
  <c r="BX1180"/>
  <c r="BL647"/>
  <c r="BM647"/>
  <c r="BO647"/>
  <c r="BP647"/>
  <c r="BQ647"/>
  <c r="BS647"/>
  <c r="BT647"/>
  <c r="BU647"/>
  <c r="BW647"/>
  <c r="BX647"/>
  <c r="BL178"/>
  <c r="BN178"/>
  <c r="BO178"/>
  <c r="BP178"/>
  <c r="BR178"/>
  <c r="BS178"/>
  <c r="BT178"/>
  <c r="BV178"/>
  <c r="BW178"/>
  <c r="BX178"/>
  <c r="BM1189"/>
  <c r="BN1189"/>
  <c r="BO1189"/>
  <c r="BQ1189"/>
  <c r="BR1189"/>
  <c r="BS1189"/>
  <c r="BU1189"/>
  <c r="BV1189"/>
  <c r="BW1189"/>
  <c r="BL1065"/>
  <c r="BM1065"/>
  <c r="BN1065"/>
  <c r="BP1065"/>
  <c r="BQ1065"/>
  <c r="BR1065"/>
  <c r="BT1065"/>
  <c r="BU1065"/>
  <c r="BV1065"/>
  <c r="BX1065"/>
  <c r="BL1091"/>
  <c r="BM1091"/>
  <c r="BO1091"/>
  <c r="BP1091"/>
  <c r="BQ1091"/>
  <c r="BS1091"/>
  <c r="BT1091"/>
  <c r="BU1091"/>
  <c r="BW1091"/>
  <c r="BX1091"/>
  <c r="BL1246"/>
  <c r="BN1246"/>
  <c r="BP1246"/>
  <c r="BT1246"/>
  <c r="BX1246"/>
  <c r="BM865"/>
  <c r="BN865"/>
  <c r="BO865"/>
  <c r="BQ865"/>
  <c r="BR865"/>
  <c r="BS865"/>
  <c r="BU865"/>
  <c r="BV865"/>
  <c r="BW865"/>
  <c r="BL799"/>
  <c r="BM799"/>
  <c r="BN799"/>
  <c r="BP799"/>
  <c r="BQ799"/>
  <c r="BR799"/>
  <c r="BT799"/>
  <c r="BU799"/>
  <c r="BV799"/>
  <c r="BX799"/>
  <c r="BL1125"/>
  <c r="BM1125"/>
  <c r="BO1125"/>
  <c r="BP1125"/>
  <c r="BQ1125"/>
  <c r="BS1125"/>
  <c r="BT1125"/>
  <c r="BU1125"/>
  <c r="BW1125"/>
  <c r="BX1125"/>
  <c r="BL753"/>
  <c r="BN753"/>
  <c r="BO753"/>
  <c r="BP753"/>
  <c r="BR753"/>
  <c r="BS753"/>
  <c r="BT753"/>
  <c r="BV753"/>
  <c r="BW753"/>
  <c r="BX753"/>
  <c r="BM813"/>
  <c r="BN813"/>
  <c r="BO813"/>
  <c r="BQ813"/>
  <c r="BR813"/>
  <c r="BS813"/>
  <c r="BU813"/>
  <c r="BV813"/>
  <c r="BW813"/>
  <c r="BL835"/>
  <c r="BM835"/>
  <c r="BN835"/>
  <c r="BP835"/>
  <c r="BQ835"/>
  <c r="BR835"/>
  <c r="BT835"/>
  <c r="BU835"/>
  <c r="BV835"/>
  <c r="BX835"/>
  <c r="BL618"/>
  <c r="BM618"/>
  <c r="BO618"/>
  <c r="BP618"/>
  <c r="BQ618"/>
  <c r="BS618"/>
  <c r="BT618"/>
  <c r="BU618"/>
  <c r="BW618"/>
  <c r="BX618"/>
  <c r="BL771"/>
  <c r="BN771"/>
  <c r="BO771"/>
  <c r="BP771"/>
  <c r="BR771"/>
  <c r="BS771"/>
  <c r="BT771"/>
  <c r="BV771"/>
  <c r="BW771"/>
  <c r="BX771"/>
  <c r="BM1012"/>
  <c r="BN1012"/>
  <c r="BO1012"/>
  <c r="BQ1012"/>
  <c r="BR1012"/>
  <c r="BS1012"/>
  <c r="BU1012"/>
  <c r="BV1012"/>
  <c r="BW1012"/>
  <c r="BL505"/>
  <c r="BM505"/>
  <c r="BN505"/>
  <c r="BP505"/>
  <c r="BQ505"/>
  <c r="BR505"/>
  <c r="BT505"/>
  <c r="BU505"/>
  <c r="BV505"/>
  <c r="BX505"/>
  <c r="BL620"/>
  <c r="BM620"/>
  <c r="BO620"/>
  <c r="BP620"/>
  <c r="BQ620"/>
  <c r="BS620"/>
  <c r="BT620"/>
  <c r="BU620"/>
  <c r="BW620"/>
  <c r="BX620"/>
  <c r="BL363"/>
  <c r="BN363"/>
  <c r="BO363"/>
  <c r="BP363"/>
  <c r="BR363"/>
  <c r="BS363"/>
  <c r="BT363"/>
  <c r="BV363"/>
  <c r="BW363"/>
  <c r="BX363"/>
  <c r="BM981"/>
  <c r="BN981"/>
  <c r="BO981"/>
  <c r="BQ981"/>
  <c r="BR981"/>
  <c r="BS981"/>
  <c r="BU981"/>
  <c r="BV981"/>
  <c r="BW981"/>
  <c r="BL1127"/>
  <c r="BM1127"/>
  <c r="BN1127"/>
  <c r="BP1127"/>
  <c r="BQ1127"/>
  <c r="BR1127"/>
  <c r="BT1127"/>
  <c r="BU1127"/>
  <c r="BV1127"/>
  <c r="BX1127"/>
  <c r="BL970"/>
  <c r="BM970"/>
  <c r="BO970"/>
  <c r="BP970"/>
  <c r="BQ970"/>
  <c r="BS970"/>
  <c r="BT970"/>
  <c r="BU970"/>
  <c r="BW970"/>
  <c r="BX970"/>
  <c r="BL631"/>
  <c r="BN631"/>
  <c r="BO631"/>
  <c r="BP631"/>
  <c r="BR631"/>
  <c r="BS631"/>
  <c r="BT631"/>
  <c r="BV631"/>
  <c r="BW631"/>
  <c r="BX631"/>
  <c r="BM1063"/>
  <c r="BN1063"/>
  <c r="BO1063"/>
  <c r="BQ1063"/>
  <c r="BR1063"/>
  <c r="BS1063"/>
  <c r="BU1063"/>
  <c r="BV1063"/>
  <c r="BW1063"/>
  <c r="BL847"/>
  <c r="BM847"/>
  <c r="BN847"/>
  <c r="BP847"/>
  <c r="BQ847"/>
  <c r="BR847"/>
  <c r="BT847"/>
  <c r="BU847"/>
  <c r="BV847"/>
  <c r="BX847"/>
  <c r="BL798"/>
  <c r="BM798"/>
  <c r="BO798"/>
  <c r="BP798"/>
  <c r="BQ798"/>
  <c r="BS798"/>
  <c r="BT798"/>
  <c r="BU798"/>
  <c r="BW798"/>
  <c r="BX798"/>
  <c r="BL1083"/>
  <c r="BN1083"/>
  <c r="BO1083"/>
  <c r="BP1083"/>
  <c r="BR1083"/>
  <c r="BS1083"/>
  <c r="BT1083"/>
  <c r="BV1083"/>
  <c r="BW1083"/>
  <c r="BX1083"/>
  <c r="BM1200"/>
  <c r="BN1200"/>
  <c r="BO1200"/>
  <c r="BQ1200"/>
  <c r="BR1200"/>
  <c r="BS1200"/>
  <c r="BU1200"/>
  <c r="BV1200"/>
  <c r="BW1200"/>
  <c r="AV8"/>
  <c r="V251" i="8" s="1"/>
  <c r="BN1266" i="30"/>
  <c r="AZ8"/>
  <c r="Z251" i="8" s="1"/>
  <c r="BR1266" i="30"/>
  <c r="BD8"/>
  <c r="AD251" i="8" s="1"/>
  <c r="BE8" i="30"/>
  <c r="AE251" i="8" s="1"/>
  <c r="BV1266" i="30"/>
  <c r="BH8"/>
  <c r="AH251" i="8" s="1"/>
  <c r="BL749" i="30"/>
  <c r="BM749"/>
  <c r="BO749"/>
  <c r="BP749"/>
  <c r="BQ749"/>
  <c r="BS749"/>
  <c r="BT749"/>
  <c r="BU749"/>
  <c r="BW749"/>
  <c r="BX749"/>
  <c r="BL1020"/>
  <c r="BN1020"/>
  <c r="BO1020"/>
  <c r="BP1020"/>
  <c r="BR1020"/>
  <c r="BS1020"/>
  <c r="BT1020"/>
  <c r="BV1020"/>
  <c r="BW1020"/>
  <c r="BX1020"/>
  <c r="BO1085"/>
  <c r="BS1085"/>
  <c r="BE22"/>
  <c r="AE265" i="8" s="1"/>
  <c r="BW1085" i="30"/>
  <c r="BL576"/>
  <c r="BM576"/>
  <c r="BO576"/>
  <c r="BP576"/>
  <c r="BQ576"/>
  <c r="BS576"/>
  <c r="BT576"/>
  <c r="BU576"/>
  <c r="BW576"/>
  <c r="BX576"/>
  <c r="BL826"/>
  <c r="BN826"/>
  <c r="BO826"/>
  <c r="BP826"/>
  <c r="BR826"/>
  <c r="BS826"/>
  <c r="BT826"/>
  <c r="BV826"/>
  <c r="BW826"/>
  <c r="BX826"/>
  <c r="BM1049"/>
  <c r="BN1049"/>
  <c r="BO1049"/>
  <c r="BQ1049"/>
  <c r="BR1049"/>
  <c r="BS1049"/>
  <c r="BU1049"/>
  <c r="BV1049"/>
  <c r="BW1049"/>
  <c r="BL811"/>
  <c r="BM811"/>
  <c r="BN811"/>
  <c r="BP811"/>
  <c r="BQ811"/>
  <c r="BR811"/>
  <c r="BT811"/>
  <c r="BU811"/>
  <c r="BV811"/>
  <c r="BX811"/>
  <c r="BL1260"/>
  <c r="BM1260"/>
  <c r="BO1260"/>
  <c r="BP1260"/>
  <c r="BQ1260"/>
  <c r="BS1260"/>
  <c r="BT1260"/>
  <c r="BU1260"/>
  <c r="BW1260"/>
  <c r="BX1260"/>
  <c r="BL671"/>
  <c r="BN671"/>
  <c r="BO671"/>
  <c r="BP671"/>
  <c r="BR671"/>
  <c r="BS671"/>
  <c r="BT671"/>
  <c r="BV671"/>
  <c r="BW671"/>
  <c r="BX671"/>
  <c r="BL280"/>
  <c r="BM280"/>
  <c r="BN280"/>
  <c r="BP280"/>
  <c r="BQ280"/>
  <c r="BR280"/>
  <c r="BT280"/>
  <c r="BU280"/>
  <c r="BV280"/>
  <c r="BX280"/>
  <c r="BL654"/>
  <c r="BM654"/>
  <c r="BO654"/>
  <c r="BP654"/>
  <c r="BQ654"/>
  <c r="BS654"/>
  <c r="BT654"/>
  <c r="BU654"/>
  <c r="BW654"/>
  <c r="BX654"/>
  <c r="BL221"/>
  <c r="BN221"/>
  <c r="BO221"/>
  <c r="BP221"/>
  <c r="BR221"/>
  <c r="BS221"/>
  <c r="BT221"/>
  <c r="BV221"/>
  <c r="BW221"/>
  <c r="BX221"/>
  <c r="BM725"/>
  <c r="BN725"/>
  <c r="BO725"/>
  <c r="BQ725"/>
  <c r="BR725"/>
  <c r="BS725"/>
  <c r="BU725"/>
  <c r="BV725"/>
  <c r="BW725"/>
  <c r="BL870"/>
  <c r="BM870"/>
  <c r="BN870"/>
  <c r="BP870"/>
  <c r="BQ870"/>
  <c r="BR870"/>
  <c r="BT870"/>
  <c r="BU870"/>
  <c r="BV870"/>
  <c r="BX870"/>
  <c r="BL946"/>
  <c r="BM946"/>
  <c r="BO946"/>
  <c r="BP946"/>
  <c r="BQ946"/>
  <c r="BS946"/>
  <c r="BT946"/>
  <c r="BU946"/>
  <c r="BW946"/>
  <c r="BX946"/>
  <c r="BL399"/>
  <c r="BN399"/>
  <c r="BO399"/>
  <c r="BP399"/>
  <c r="BR399"/>
  <c r="BS399"/>
  <c r="BT399"/>
  <c r="BV399"/>
  <c r="BW399"/>
  <c r="BX399"/>
  <c r="BM1026"/>
  <c r="BN1026"/>
  <c r="BO1026"/>
  <c r="BQ1026"/>
  <c r="BR1026"/>
  <c r="BS1026"/>
  <c r="BU1026"/>
  <c r="BV1026"/>
  <c r="BW1026"/>
  <c r="BL540"/>
  <c r="BM540"/>
  <c r="BN540"/>
  <c r="BP540"/>
  <c r="BQ540"/>
  <c r="BR540"/>
  <c r="BT540"/>
  <c r="BU540"/>
  <c r="BV540"/>
  <c r="BX540"/>
  <c r="BL765"/>
  <c r="BM765"/>
  <c r="BO765"/>
  <c r="BP765"/>
  <c r="BQ765"/>
  <c r="BS765"/>
  <c r="BT765"/>
  <c r="BU765"/>
  <c r="BW765"/>
  <c r="BX765"/>
  <c r="BL759"/>
  <c r="BN759"/>
  <c r="BO759"/>
  <c r="BP759"/>
  <c r="BR759"/>
  <c r="BS759"/>
  <c r="BT759"/>
  <c r="BV759"/>
  <c r="BW759"/>
  <c r="BX759"/>
  <c r="BM249"/>
  <c r="BN249"/>
  <c r="BO249"/>
  <c r="BQ249"/>
  <c r="BR249"/>
  <c r="BS249"/>
  <c r="BU249"/>
  <c r="BV249"/>
  <c r="BW249"/>
  <c r="BL444"/>
  <c r="BM444"/>
  <c r="BN444"/>
  <c r="BP444"/>
  <c r="BQ444"/>
  <c r="BR444"/>
  <c r="BT444"/>
  <c r="BU444"/>
  <c r="BV444"/>
  <c r="BX444"/>
  <c r="BL287"/>
  <c r="BM287"/>
  <c r="BO287"/>
  <c r="BP287"/>
  <c r="BQ287"/>
  <c r="BS287"/>
  <c r="BT287"/>
  <c r="BU287"/>
  <c r="BW287"/>
  <c r="BX287"/>
  <c r="BL986"/>
  <c r="BN986"/>
  <c r="BO986"/>
  <c r="BP986"/>
  <c r="BR986"/>
  <c r="BS986"/>
  <c r="BT986"/>
  <c r="BV986"/>
  <c r="BW986"/>
  <c r="BX986"/>
  <c r="BM857"/>
  <c r="BN857"/>
  <c r="BO857"/>
  <c r="BQ857"/>
  <c r="BR857"/>
  <c r="BS857"/>
  <c r="BU857"/>
  <c r="BV857"/>
  <c r="BW857"/>
  <c r="BL1218"/>
  <c r="BM1218"/>
  <c r="BN1218"/>
  <c r="BP1218"/>
  <c r="BQ1218"/>
  <c r="BR1218"/>
  <c r="BT1218"/>
  <c r="BU1218"/>
  <c r="BV1218"/>
  <c r="BX1218"/>
  <c r="BL279"/>
  <c r="BM279"/>
  <c r="BO279"/>
  <c r="BP279"/>
  <c r="BQ279"/>
  <c r="BS279"/>
  <c r="BT279"/>
  <c r="BU279"/>
  <c r="BW279"/>
  <c r="BX279"/>
  <c r="BL390"/>
  <c r="BN390"/>
  <c r="BO390"/>
  <c r="BP390"/>
  <c r="BR390"/>
  <c r="BS390"/>
  <c r="BT390"/>
  <c r="BV390"/>
  <c r="BW390"/>
  <c r="BX390"/>
  <c r="BM1032"/>
  <c r="BN1032"/>
  <c r="BO1032"/>
  <c r="BQ1032"/>
  <c r="BR1032"/>
  <c r="BS1032"/>
  <c r="BU1032"/>
  <c r="BV1032"/>
  <c r="BW1032"/>
  <c r="BL742"/>
  <c r="BM742"/>
  <c r="BN742"/>
  <c r="BP742"/>
  <c r="BQ742"/>
  <c r="BR742"/>
  <c r="BT742"/>
  <c r="BU742"/>
  <c r="BV742"/>
  <c r="BX742"/>
  <c r="BL817"/>
  <c r="BM817"/>
  <c r="BO817"/>
  <c r="BP817"/>
  <c r="BQ817"/>
  <c r="BS817"/>
  <c r="BT817"/>
  <c r="BU817"/>
  <c r="BW817"/>
  <c r="BX817"/>
  <c r="BL548"/>
  <c r="BN548"/>
  <c r="BO548"/>
  <c r="BP548"/>
  <c r="BR548"/>
  <c r="BS548"/>
  <c r="BT548"/>
  <c r="BV548"/>
  <c r="BW548"/>
  <c r="BX548"/>
  <c r="BM448"/>
  <c r="BN448"/>
  <c r="BO448"/>
  <c r="BQ448"/>
  <c r="BR448"/>
  <c r="BS448"/>
  <c r="BU448"/>
  <c r="BV448"/>
  <c r="BW448"/>
  <c r="BL879"/>
  <c r="BM879"/>
  <c r="BN879"/>
  <c r="BP879"/>
  <c r="BQ879"/>
  <c r="BR879"/>
  <c r="BT879"/>
  <c r="BU879"/>
  <c r="BV879"/>
  <c r="BX879"/>
  <c r="BL1259"/>
  <c r="BM1259"/>
  <c r="BO1259"/>
  <c r="BP1259"/>
  <c r="BQ1259"/>
  <c r="BS1259"/>
  <c r="BT1259"/>
  <c r="BU1259"/>
  <c r="BW1259"/>
  <c r="BX1259"/>
  <c r="BL698"/>
  <c r="BN698"/>
  <c r="BO698"/>
  <c r="BP698"/>
  <c r="BR698"/>
  <c r="BS698"/>
  <c r="BT698"/>
  <c r="BV698"/>
  <c r="BW698"/>
  <c r="BX698"/>
  <c r="BM114"/>
  <c r="BN114"/>
  <c r="BO114"/>
  <c r="BQ114"/>
  <c r="BR114"/>
  <c r="BS114"/>
  <c r="BU114"/>
  <c r="BV114"/>
  <c r="BW114"/>
  <c r="BL125"/>
  <c r="BM125"/>
  <c r="BN125"/>
  <c r="BP125"/>
  <c r="BQ125"/>
  <c r="BR125"/>
  <c r="BT125"/>
  <c r="BU125"/>
  <c r="BV125"/>
  <c r="BX125"/>
  <c r="BL803"/>
  <c r="BM803"/>
  <c r="BO803"/>
  <c r="BP803"/>
  <c r="BQ803"/>
  <c r="BS803"/>
  <c r="BT803"/>
  <c r="BU803"/>
  <c r="BW803"/>
  <c r="BX803"/>
  <c r="BL405"/>
  <c r="BN405"/>
  <c r="BO405"/>
  <c r="BP405"/>
  <c r="BR405"/>
  <c r="BS405"/>
  <c r="BT405"/>
  <c r="BV405"/>
  <c r="BW405"/>
  <c r="BX405"/>
  <c r="BM542"/>
  <c r="BN542"/>
  <c r="BO542"/>
  <c r="BQ542"/>
  <c r="BR542"/>
  <c r="BS542"/>
  <c r="BU542"/>
  <c r="BV542"/>
  <c r="BW542"/>
  <c r="BL428"/>
  <c r="BM428"/>
  <c r="BN428"/>
  <c r="BP428"/>
  <c r="BQ428"/>
  <c r="BR428"/>
  <c r="BT428"/>
  <c r="BU428"/>
  <c r="BV428"/>
  <c r="BX428"/>
  <c r="BL307"/>
  <c r="BM307"/>
  <c r="BO307"/>
  <c r="BP307"/>
  <c r="BQ307"/>
  <c r="BS307"/>
  <c r="BT307"/>
  <c r="BU307"/>
  <c r="BW307"/>
  <c r="BX307"/>
  <c r="BL1192"/>
  <c r="BN1192"/>
  <c r="BO1192"/>
  <c r="BP1192"/>
  <c r="BR1192"/>
  <c r="BS1192"/>
  <c r="BT1192"/>
  <c r="BV1192"/>
  <c r="BW1192"/>
  <c r="BX1192"/>
  <c r="BL545"/>
  <c r="BM545"/>
  <c r="BN545"/>
  <c r="BO545"/>
  <c r="BP545"/>
  <c r="BQ545"/>
  <c r="BR545"/>
  <c r="BS545"/>
  <c r="BT545"/>
  <c r="BU545"/>
  <c r="BV545"/>
  <c r="BW545"/>
  <c r="BX545"/>
  <c r="BL575"/>
  <c r="BM575"/>
  <c r="BN575"/>
  <c r="BO575"/>
  <c r="BP575"/>
  <c r="BQ575"/>
  <c r="BR575"/>
  <c r="BS575"/>
  <c r="BT575"/>
  <c r="BU575"/>
  <c r="BV575"/>
  <c r="BW575"/>
  <c r="BX575"/>
  <c r="BL539"/>
  <c r="BM539"/>
  <c r="BN539"/>
  <c r="BO539"/>
  <c r="BP539"/>
  <c r="BQ539"/>
  <c r="BR539"/>
  <c r="BS539"/>
  <c r="BT539"/>
  <c r="BU539"/>
  <c r="BV539"/>
  <c r="BW539"/>
  <c r="BX539"/>
  <c r="BL808"/>
  <c r="BM808"/>
  <c r="BN808"/>
  <c r="BO808"/>
  <c r="BP808"/>
  <c r="BQ808"/>
  <c r="BR808"/>
  <c r="BS808"/>
  <c r="BT808"/>
  <c r="BU808"/>
  <c r="BV808"/>
  <c r="BW808"/>
  <c r="BX808"/>
  <c r="BL212"/>
  <c r="BM212"/>
  <c r="BN212"/>
  <c r="BO212"/>
  <c r="BP212"/>
  <c r="BQ212"/>
  <c r="BR212"/>
  <c r="BS212"/>
  <c r="BT212"/>
  <c r="BU212"/>
  <c r="BV212"/>
  <c r="BW212"/>
  <c r="BX212"/>
  <c r="BL410"/>
  <c r="BM410"/>
  <c r="BN410"/>
  <c r="BO410"/>
  <c r="BP410"/>
  <c r="BQ410"/>
  <c r="BR410"/>
  <c r="BS410"/>
  <c r="BT410"/>
  <c r="BU410"/>
  <c r="BV410"/>
  <c r="BW410"/>
  <c r="BX410"/>
  <c r="BL265"/>
  <c r="BM265"/>
  <c r="BN265"/>
  <c r="BO265"/>
  <c r="BP265"/>
  <c r="BQ265"/>
  <c r="BR265"/>
  <c r="BS265"/>
  <c r="BT265"/>
  <c r="BU265"/>
  <c r="BV265"/>
  <c r="BW265"/>
  <c r="BX265"/>
  <c r="BL604"/>
  <c r="BM604"/>
  <c r="BN604"/>
  <c r="BO604"/>
  <c r="BP604"/>
  <c r="BQ604"/>
  <c r="BR604"/>
  <c r="BS604"/>
  <c r="BT604"/>
  <c r="BU604"/>
  <c r="BV604"/>
  <c r="BW604"/>
  <c r="BX604"/>
  <c r="BL268"/>
  <c r="BM268"/>
  <c r="BN268"/>
  <c r="BO268"/>
  <c r="BP268"/>
  <c r="BQ268"/>
  <c r="BR268"/>
  <c r="BS268"/>
  <c r="BT268"/>
  <c r="BU268"/>
  <c r="BV268"/>
  <c r="BW268"/>
  <c r="BX268"/>
  <c r="BL166"/>
  <c r="BM166"/>
  <c r="BN166"/>
  <c r="BO166"/>
  <c r="BP166"/>
  <c r="BQ166"/>
  <c r="BR166"/>
  <c r="BS166"/>
  <c r="BT166"/>
  <c r="BU166"/>
  <c r="BV166"/>
  <c r="BW166"/>
  <c r="BX166"/>
  <c r="BL583"/>
  <c r="BM583"/>
  <c r="BN583"/>
  <c r="BO583"/>
  <c r="BP583"/>
  <c r="BQ583"/>
  <c r="BR583"/>
  <c r="BS583"/>
  <c r="BT583"/>
  <c r="BU583"/>
  <c r="BV583"/>
  <c r="BW583"/>
  <c r="BX583"/>
  <c r="BL819"/>
  <c r="BM819"/>
  <c r="BN819"/>
  <c r="BO819"/>
  <c r="BP819"/>
  <c r="BQ819"/>
  <c r="BR819"/>
  <c r="BS819"/>
  <c r="BT819"/>
  <c r="BU819"/>
  <c r="BV819"/>
  <c r="BW819"/>
  <c r="BX819"/>
  <c r="BL245"/>
  <c r="BM245"/>
  <c r="BN245"/>
  <c r="BO245"/>
  <c r="BP245"/>
  <c r="BQ245"/>
  <c r="BR245"/>
  <c r="BS245"/>
  <c r="BT245"/>
  <c r="BU245"/>
  <c r="BV245"/>
  <c r="BW245"/>
  <c r="BX245"/>
  <c r="BL877"/>
  <c r="BM877"/>
  <c r="BN877"/>
  <c r="BO877"/>
  <c r="BP877"/>
  <c r="BQ877"/>
  <c r="BR877"/>
  <c r="BS877"/>
  <c r="BT877"/>
  <c r="BU877"/>
  <c r="BV877"/>
  <c r="BW877"/>
  <c r="BX877"/>
  <c r="BL312"/>
  <c r="BM312"/>
  <c r="BN312"/>
  <c r="BO312"/>
  <c r="BP312"/>
  <c r="BQ312"/>
  <c r="BR312"/>
  <c r="BS312"/>
  <c r="BT312"/>
  <c r="BU312"/>
  <c r="BV312"/>
  <c r="BW312"/>
  <c r="BX312"/>
  <c r="BL567"/>
  <c r="BM567"/>
  <c r="BN567"/>
  <c r="BO567"/>
  <c r="BP567"/>
  <c r="BQ567"/>
  <c r="BR567"/>
  <c r="BS567"/>
  <c r="BT567"/>
  <c r="BU567"/>
  <c r="BV567"/>
  <c r="BW567"/>
  <c r="BX567"/>
  <c r="BL588"/>
  <c r="BM588"/>
  <c r="BN588"/>
  <c r="BO588"/>
  <c r="BP588"/>
  <c r="BQ588"/>
  <c r="BR588"/>
  <c r="BS588"/>
  <c r="BT588"/>
  <c r="BU588"/>
  <c r="BV588"/>
  <c r="BW588"/>
  <c r="BX588"/>
  <c r="BL171"/>
  <c r="BM171"/>
  <c r="BN171"/>
  <c r="BO171"/>
  <c r="BP171"/>
  <c r="BQ171"/>
  <c r="BR171"/>
  <c r="BS171"/>
  <c r="BT171"/>
  <c r="BU171"/>
  <c r="BV171"/>
  <c r="BW171"/>
  <c r="BX171"/>
  <c r="BL396"/>
  <c r="BM396"/>
  <c r="BN396"/>
  <c r="BO396"/>
  <c r="BP396"/>
  <c r="BQ396"/>
  <c r="BR396"/>
  <c r="BS396"/>
  <c r="BT396"/>
  <c r="BU396"/>
  <c r="BV396"/>
  <c r="BW396"/>
  <c r="BX396"/>
  <c r="BL557"/>
  <c r="BM557"/>
  <c r="BN557"/>
  <c r="BO557"/>
  <c r="BP557"/>
  <c r="BQ557"/>
  <c r="BR557"/>
  <c r="BS557"/>
  <c r="BT557"/>
  <c r="BU557"/>
  <c r="BV557"/>
  <c r="BW557"/>
  <c r="BX557"/>
  <c r="BL1051"/>
  <c r="BM1051"/>
  <c r="BN1051"/>
  <c r="BO1051"/>
  <c r="BP1051"/>
  <c r="BQ1051"/>
  <c r="BR1051"/>
  <c r="BS1051"/>
  <c r="BT1051"/>
  <c r="BU1051"/>
  <c r="BV1051"/>
  <c r="BW1051"/>
  <c r="BX1051"/>
  <c r="BL262"/>
  <c r="BM262"/>
  <c r="BN262"/>
  <c r="BO262"/>
  <c r="BP262"/>
  <c r="BQ262"/>
  <c r="BR262"/>
  <c r="BS262"/>
  <c r="BT262"/>
  <c r="BU262"/>
  <c r="BV262"/>
  <c r="BW262"/>
  <c r="BX262"/>
  <c r="BL1160"/>
  <c r="BM1160"/>
  <c r="BN1160"/>
  <c r="BO1160"/>
  <c r="BP1160"/>
  <c r="BQ1160"/>
  <c r="BR1160"/>
  <c r="BS1160"/>
  <c r="BT1160"/>
  <c r="BU1160"/>
  <c r="BV1160"/>
  <c r="BW1160"/>
  <c r="BX1160"/>
  <c r="BL464"/>
  <c r="BM464"/>
  <c r="BN464"/>
  <c r="BO464"/>
  <c r="BP464"/>
  <c r="BQ464"/>
  <c r="BR464"/>
  <c r="BS464"/>
  <c r="BT464"/>
  <c r="BU464"/>
  <c r="BV464"/>
  <c r="BW464"/>
  <c r="BX464"/>
  <c r="BL277"/>
  <c r="BM277"/>
  <c r="BN277"/>
  <c r="BO277"/>
  <c r="BP277"/>
  <c r="BQ277"/>
  <c r="BR277"/>
  <c r="BS277"/>
  <c r="BT277"/>
  <c r="BU277"/>
  <c r="BV277"/>
  <c r="BW277"/>
  <c r="BX277"/>
  <c r="BL172"/>
  <c r="BM172"/>
  <c r="BN172"/>
  <c r="BO172"/>
  <c r="BP172"/>
  <c r="BQ172"/>
  <c r="BR172"/>
  <c r="BS172"/>
  <c r="BT172"/>
  <c r="BU172"/>
  <c r="BV172"/>
  <c r="BW172"/>
  <c r="BX172"/>
  <c r="BL1204"/>
  <c r="BM1204"/>
  <c r="BN1204"/>
  <c r="BO1204"/>
  <c r="BP1204"/>
  <c r="BQ1204"/>
  <c r="BR1204"/>
  <c r="BS1204"/>
  <c r="BT1204"/>
  <c r="BU1204"/>
  <c r="BV1204"/>
  <c r="BW1204"/>
  <c r="BX1204"/>
  <c r="BL255"/>
  <c r="BM255"/>
  <c r="BN255"/>
  <c r="BO255"/>
  <c r="BP255"/>
  <c r="BQ255"/>
  <c r="BR255"/>
  <c r="BS255"/>
  <c r="BT255"/>
  <c r="BU255"/>
  <c r="BV255"/>
  <c r="BW255"/>
  <c r="BX255"/>
  <c r="BL828"/>
  <c r="BM828"/>
  <c r="BN828"/>
  <c r="BO828"/>
  <c r="BP828"/>
  <c r="BQ828"/>
  <c r="BR828"/>
  <c r="BS828"/>
  <c r="BT828"/>
  <c r="BU828"/>
  <c r="BV828"/>
  <c r="BW828"/>
  <c r="BX828"/>
  <c r="BL295"/>
  <c r="BM295"/>
  <c r="BN295"/>
  <c r="BO295"/>
  <c r="BP295"/>
  <c r="BQ295"/>
  <c r="BR295"/>
  <c r="BS295"/>
  <c r="BT295"/>
  <c r="BU295"/>
  <c r="BV295"/>
  <c r="BW295"/>
  <c r="BX295"/>
  <c r="BL1158"/>
  <c r="BM1158"/>
  <c r="BN1158"/>
  <c r="BO1158"/>
  <c r="BP1158"/>
  <c r="BQ1158"/>
  <c r="BR1158"/>
  <c r="BS1158"/>
  <c r="BT1158"/>
  <c r="BU1158"/>
  <c r="BV1158"/>
  <c r="BW1158"/>
  <c r="BX1158"/>
  <c r="BL440"/>
  <c r="BM440"/>
  <c r="BN440"/>
  <c r="BO440"/>
  <c r="BP440"/>
  <c r="BQ440"/>
  <c r="BR440"/>
  <c r="BS440"/>
  <c r="BT440"/>
  <c r="BU440"/>
  <c r="BV440"/>
  <c r="BW440"/>
  <c r="BX440"/>
  <c r="BL625"/>
  <c r="BM625"/>
  <c r="BN625"/>
  <c r="BO625"/>
  <c r="BP625"/>
  <c r="BQ625"/>
  <c r="BR625"/>
  <c r="BS625"/>
  <c r="BT625"/>
  <c r="BU625"/>
  <c r="BV625"/>
  <c r="BW625"/>
  <c r="BX625"/>
  <c r="BL446"/>
  <c r="BM446"/>
  <c r="BN446"/>
  <c r="BO446"/>
  <c r="BP446"/>
  <c r="BQ446"/>
  <c r="BR446"/>
  <c r="BS446"/>
  <c r="BT446"/>
  <c r="BU446"/>
  <c r="BV446"/>
  <c r="BW446"/>
  <c r="BX446"/>
  <c r="BL276"/>
  <c r="BM276"/>
  <c r="BN276"/>
  <c r="BO276"/>
  <c r="BP276"/>
  <c r="BQ276"/>
  <c r="BR276"/>
  <c r="BS276"/>
  <c r="BT276"/>
  <c r="BU276"/>
  <c r="BV276"/>
  <c r="BW276"/>
  <c r="BX276"/>
  <c r="BL1188"/>
  <c r="BM1188"/>
  <c r="BN1188"/>
  <c r="BO1188"/>
  <c r="BP1188"/>
  <c r="BQ1188"/>
  <c r="BR1188"/>
  <c r="BS1188"/>
  <c r="BT1188"/>
  <c r="BU1188"/>
  <c r="BV1188"/>
  <c r="BW1188"/>
  <c r="BX1188"/>
  <c r="BL379"/>
  <c r="BM379"/>
  <c r="BN379"/>
  <c r="BO379"/>
  <c r="BP379"/>
  <c r="BQ379"/>
  <c r="BR379"/>
  <c r="BS379"/>
  <c r="BT379"/>
  <c r="BU379"/>
  <c r="BV379"/>
  <c r="BW379"/>
  <c r="BX379"/>
  <c r="BL577"/>
  <c r="BM577"/>
  <c r="BN577"/>
  <c r="BO577"/>
  <c r="BP577"/>
  <c r="BQ577"/>
  <c r="BR577"/>
  <c r="BS577"/>
  <c r="BT577"/>
  <c r="BU577"/>
  <c r="BV577"/>
  <c r="BW577"/>
  <c r="BX577"/>
  <c r="BL582"/>
  <c r="BM582"/>
  <c r="BN582"/>
  <c r="BO582"/>
  <c r="BP582"/>
  <c r="BQ582"/>
  <c r="BR582"/>
  <c r="BS582"/>
  <c r="BT582"/>
  <c r="BU582"/>
  <c r="BV582"/>
  <c r="BW582"/>
  <c r="BX582"/>
  <c r="BL271"/>
  <c r="BM271"/>
  <c r="BN271"/>
  <c r="BO271"/>
  <c r="BP271"/>
  <c r="BQ271"/>
  <c r="BR271"/>
  <c r="BS271"/>
  <c r="BT271"/>
  <c r="BU271"/>
  <c r="BV271"/>
  <c r="BW271"/>
  <c r="BX271"/>
  <c r="BL254"/>
  <c r="BM254"/>
  <c r="BN254"/>
  <c r="BO254"/>
  <c r="BP254"/>
  <c r="BQ254"/>
  <c r="BR254"/>
  <c r="BS254"/>
  <c r="BT254"/>
  <c r="BU254"/>
  <c r="BV254"/>
  <c r="BW254"/>
  <c r="BX254"/>
  <c r="BL1046"/>
  <c r="BM1046"/>
  <c r="BN1046"/>
  <c r="BO1046"/>
  <c r="BP1046"/>
  <c r="BQ1046"/>
  <c r="BR1046"/>
  <c r="BS1046"/>
  <c r="BT1046"/>
  <c r="BU1046"/>
  <c r="BV1046"/>
  <c r="BW1046"/>
  <c r="BX1046"/>
  <c r="BL423"/>
  <c r="BM423"/>
  <c r="BN423"/>
  <c r="BO423"/>
  <c r="BP423"/>
  <c r="BQ423"/>
  <c r="BR423"/>
  <c r="BS423"/>
  <c r="BT423"/>
  <c r="BU423"/>
  <c r="BV423"/>
  <c r="BW423"/>
  <c r="BX423"/>
  <c r="BL266"/>
  <c r="BM266"/>
  <c r="BN266"/>
  <c r="BO266"/>
  <c r="BP266"/>
  <c r="BQ266"/>
  <c r="BR266"/>
  <c r="BS266"/>
  <c r="BT266"/>
  <c r="BU266"/>
  <c r="BV266"/>
  <c r="BW266"/>
  <c r="BX266"/>
  <c r="BL463"/>
  <c r="BM463"/>
  <c r="BN463"/>
  <c r="BO463"/>
  <c r="BP463"/>
  <c r="BQ463"/>
  <c r="BR463"/>
  <c r="BS463"/>
  <c r="BT463"/>
  <c r="BU463"/>
  <c r="BV463"/>
  <c r="BW463"/>
  <c r="BX463"/>
  <c r="BL1252"/>
  <c r="BM1252"/>
  <c r="BN1252"/>
  <c r="BO1252"/>
  <c r="BP1252"/>
  <c r="BQ1252"/>
  <c r="BR1252"/>
  <c r="BS1252"/>
  <c r="BT1252"/>
  <c r="BU1252"/>
  <c r="BV1252"/>
  <c r="BW1252"/>
  <c r="BX1252"/>
  <c r="BL595"/>
  <c r="BM595"/>
  <c r="BN595"/>
  <c r="BO595"/>
  <c r="BP595"/>
  <c r="BQ595"/>
  <c r="BR595"/>
  <c r="BS595"/>
  <c r="BT595"/>
  <c r="BU595"/>
  <c r="BV595"/>
  <c r="BW595"/>
  <c r="BX595"/>
  <c r="BL90"/>
  <c r="BM90"/>
  <c r="BN90"/>
  <c r="BO90"/>
  <c r="BP90"/>
  <c r="BQ90"/>
  <c r="BR90"/>
  <c r="BS90"/>
  <c r="BT90"/>
  <c r="BU90"/>
  <c r="BV90"/>
  <c r="BW90"/>
  <c r="BX90"/>
  <c r="BL179"/>
  <c r="BM179"/>
  <c r="BN179"/>
  <c r="BO179"/>
  <c r="BP179"/>
  <c r="BQ179"/>
  <c r="BR179"/>
  <c r="BS179"/>
  <c r="BT179"/>
  <c r="BU179"/>
  <c r="BV179"/>
  <c r="BW179"/>
  <c r="BX179"/>
  <c r="BL98"/>
  <c r="BM98"/>
  <c r="BN98"/>
  <c r="BO98"/>
  <c r="BP98"/>
  <c r="BQ98"/>
  <c r="BR98"/>
  <c r="BS98"/>
  <c r="BT98"/>
  <c r="BU98"/>
  <c r="BV98"/>
  <c r="BW98"/>
  <c r="BX98"/>
  <c r="BL380"/>
  <c r="BM380"/>
  <c r="BN380"/>
  <c r="BO380"/>
  <c r="BP380"/>
  <c r="BQ380"/>
  <c r="BR380"/>
  <c r="BS380"/>
  <c r="BT380"/>
  <c r="BU380"/>
  <c r="BV380"/>
  <c r="BW380"/>
  <c r="BX380"/>
  <c r="BL101"/>
  <c r="BM101"/>
  <c r="BN101"/>
  <c r="BO101"/>
  <c r="BP101"/>
  <c r="BQ101"/>
  <c r="BR101"/>
  <c r="BS101"/>
  <c r="BT101"/>
  <c r="BU101"/>
  <c r="BV101"/>
  <c r="BW101"/>
  <c r="BX101"/>
  <c r="BL1015"/>
  <c r="BM1015"/>
  <c r="BN1015"/>
  <c r="BO1015"/>
  <c r="BP1015"/>
  <c r="BQ1015"/>
  <c r="BR1015"/>
  <c r="BS1015"/>
  <c r="BT1015"/>
  <c r="BU1015"/>
  <c r="BV1015"/>
  <c r="BW1015"/>
  <c r="BX1015"/>
  <c r="BL147"/>
  <c r="BM147"/>
  <c r="BN147"/>
  <c r="BO147"/>
  <c r="BP147"/>
  <c r="BQ147"/>
  <c r="BR147"/>
  <c r="BS147"/>
  <c r="BT147"/>
  <c r="BU147"/>
  <c r="BV147"/>
  <c r="BW147"/>
  <c r="BX147"/>
  <c r="BL717"/>
  <c r="BM717"/>
  <c r="BN717"/>
  <c r="BO717"/>
  <c r="BP717"/>
  <c r="BQ717"/>
  <c r="BR717"/>
  <c r="BS717"/>
  <c r="BT717"/>
  <c r="BU717"/>
  <c r="BV717"/>
  <c r="BW717"/>
  <c r="BX717"/>
  <c r="BL886"/>
  <c r="BM886"/>
  <c r="BN886"/>
  <c r="BO886"/>
  <c r="BP886"/>
  <c r="BQ886"/>
  <c r="BR886"/>
  <c r="BS886"/>
  <c r="BT886"/>
  <c r="BU886"/>
  <c r="BV886"/>
  <c r="BW886"/>
  <c r="BX886"/>
  <c r="BL1237"/>
  <c r="BM1237"/>
  <c r="BN1237"/>
  <c r="BO1237"/>
  <c r="BP1237"/>
  <c r="BQ1237"/>
  <c r="BR1237"/>
  <c r="BS1237"/>
  <c r="BT1237"/>
  <c r="BU1237"/>
  <c r="BV1237"/>
  <c r="BW1237"/>
  <c r="BX1237"/>
  <c r="BL818"/>
  <c r="BM818"/>
  <c r="BN818"/>
  <c r="BO818"/>
  <c r="BP818"/>
  <c r="BQ818"/>
  <c r="BR818"/>
  <c r="BS818"/>
  <c r="BT818"/>
  <c r="BU818"/>
  <c r="BV818"/>
  <c r="BW818"/>
  <c r="BX818"/>
  <c r="BL202"/>
  <c r="BM202"/>
  <c r="BN202"/>
  <c r="BO202"/>
  <c r="BP202"/>
  <c r="BQ202"/>
  <c r="BR202"/>
  <c r="BS202"/>
  <c r="BT202"/>
  <c r="BU202"/>
  <c r="BV202"/>
  <c r="BW202"/>
  <c r="BX202"/>
  <c r="BL281"/>
  <c r="BM281"/>
  <c r="BN281"/>
  <c r="BO281"/>
  <c r="BP281"/>
  <c r="BQ281"/>
  <c r="BR281"/>
  <c r="BS281"/>
  <c r="BT281"/>
  <c r="BU281"/>
  <c r="BV281"/>
  <c r="BW281"/>
  <c r="BX281"/>
  <c r="BL895"/>
  <c r="BM895"/>
  <c r="BN895"/>
  <c r="BO895"/>
  <c r="BP895"/>
  <c r="BQ895"/>
  <c r="BR895"/>
  <c r="BS895"/>
  <c r="BT895"/>
  <c r="BU895"/>
  <c r="BV895"/>
  <c r="BW895"/>
  <c r="BX895"/>
  <c r="BL257"/>
  <c r="BM257"/>
  <c r="BN257"/>
  <c r="BO257"/>
  <c r="BP257"/>
  <c r="BQ257"/>
  <c r="BR257"/>
  <c r="BS257"/>
  <c r="BT257"/>
  <c r="BU257"/>
  <c r="BV257"/>
  <c r="BW257"/>
  <c r="BX257"/>
  <c r="BL339"/>
  <c r="BM339"/>
  <c r="BN339"/>
  <c r="BO339"/>
  <c r="BP339"/>
  <c r="BQ339"/>
  <c r="BR339"/>
  <c r="BS339"/>
  <c r="BT339"/>
  <c r="BU339"/>
  <c r="BV339"/>
  <c r="BW339"/>
  <c r="BX339"/>
  <c r="BL297"/>
  <c r="BM297"/>
  <c r="BN297"/>
  <c r="BO297"/>
  <c r="BP297"/>
  <c r="BQ297"/>
  <c r="BR297"/>
  <c r="BS297"/>
  <c r="BT297"/>
  <c r="BU297"/>
  <c r="BV297"/>
  <c r="BW297"/>
  <c r="BX297"/>
  <c r="BL1132"/>
  <c r="BM1132"/>
  <c r="BN1132"/>
  <c r="BO1132"/>
  <c r="BP1132"/>
  <c r="BQ1132"/>
  <c r="BR1132"/>
  <c r="BS1132"/>
  <c r="BT1132"/>
  <c r="BU1132"/>
  <c r="BV1132"/>
  <c r="BW1132"/>
  <c r="BX1132"/>
  <c r="BL1171"/>
  <c r="BM1171"/>
  <c r="BN1171"/>
  <c r="BO1171"/>
  <c r="BP1171"/>
  <c r="BQ1171"/>
  <c r="BR1171"/>
  <c r="BS1171"/>
  <c r="BT1171"/>
  <c r="BU1171"/>
  <c r="BV1171"/>
  <c r="BW1171"/>
  <c r="BX1171"/>
  <c r="BL274"/>
  <c r="BM274"/>
  <c r="BN274"/>
  <c r="BO274"/>
  <c r="BP274"/>
  <c r="BQ274"/>
  <c r="BR274"/>
  <c r="BS274"/>
  <c r="BT274"/>
  <c r="BU274"/>
  <c r="BV274"/>
  <c r="BW274"/>
  <c r="BX274"/>
  <c r="BL890"/>
  <c r="BM890"/>
  <c r="BN890"/>
  <c r="BO890"/>
  <c r="BP890"/>
  <c r="BQ890"/>
  <c r="BR890"/>
  <c r="BS890"/>
  <c r="BT890"/>
  <c r="BU890"/>
  <c r="BV890"/>
  <c r="BW890"/>
  <c r="BX890"/>
  <c r="BL142"/>
  <c r="BM142"/>
  <c r="BN142"/>
  <c r="BO142"/>
  <c r="BP142"/>
  <c r="BQ142"/>
  <c r="BR142"/>
  <c r="BS142"/>
  <c r="BT142"/>
  <c r="BU142"/>
  <c r="BV142"/>
  <c r="BW142"/>
  <c r="BX142"/>
  <c r="BL136"/>
  <c r="BM136"/>
  <c r="BN136"/>
  <c r="BO136"/>
  <c r="BP136"/>
  <c r="BQ136"/>
  <c r="BR136"/>
  <c r="BS136"/>
  <c r="BT136"/>
  <c r="BU136"/>
  <c r="BV136"/>
  <c r="BW136"/>
  <c r="BX136"/>
  <c r="BL1067"/>
  <c r="BM1067"/>
  <c r="BN1067"/>
  <c r="BO1067"/>
  <c r="BP1067"/>
  <c r="BQ1067"/>
  <c r="BR1067"/>
  <c r="BS1067"/>
  <c r="BT1067"/>
  <c r="BU1067"/>
  <c r="BV1067"/>
  <c r="BW1067"/>
  <c r="BX1067"/>
  <c r="BL151"/>
  <c r="BM151"/>
  <c r="BN151"/>
  <c r="BO151"/>
  <c r="BP151"/>
  <c r="BQ151"/>
  <c r="BR151"/>
  <c r="BS151"/>
  <c r="BT151"/>
  <c r="BU151"/>
  <c r="BV151"/>
  <c r="BW151"/>
  <c r="BX151"/>
  <c r="BL996"/>
  <c r="BM996"/>
  <c r="BN996"/>
  <c r="BO996"/>
  <c r="BP996"/>
  <c r="BQ996"/>
  <c r="BR996"/>
  <c r="BS996"/>
  <c r="BT996"/>
  <c r="BU996"/>
  <c r="BV996"/>
  <c r="BW996"/>
  <c r="BX996"/>
  <c r="BL383"/>
  <c r="BM383"/>
  <c r="BN383"/>
  <c r="BO383"/>
  <c r="BP383"/>
  <c r="BQ383"/>
  <c r="BR383"/>
  <c r="BS383"/>
  <c r="BT383"/>
  <c r="BU383"/>
  <c r="BV383"/>
  <c r="BW383"/>
  <c r="BX383"/>
  <c r="BL852"/>
  <c r="BM852"/>
  <c r="BN852"/>
  <c r="BO852"/>
  <c r="BP852"/>
  <c r="BQ852"/>
  <c r="BR852"/>
  <c r="BS852"/>
  <c r="BT852"/>
  <c r="BU852"/>
  <c r="BV852"/>
  <c r="BW852"/>
  <c r="BX852"/>
  <c r="BL387"/>
  <c r="BM387"/>
  <c r="BN387"/>
  <c r="BO387"/>
  <c r="BP387"/>
  <c r="BQ387"/>
  <c r="BR387"/>
  <c r="BS387"/>
  <c r="BT387"/>
  <c r="BU387"/>
  <c r="BV387"/>
  <c r="BW387"/>
  <c r="BX387"/>
  <c r="BL815"/>
  <c r="BM815"/>
  <c r="BN815"/>
  <c r="BO815"/>
  <c r="BP815"/>
  <c r="BQ815"/>
  <c r="BR815"/>
  <c r="BS815"/>
  <c r="BT815"/>
  <c r="BU815"/>
  <c r="BV815"/>
  <c r="BW815"/>
  <c r="BX815"/>
  <c r="BL1129"/>
  <c r="BM1129"/>
  <c r="BN1129"/>
  <c r="BO1129"/>
  <c r="BP1129"/>
  <c r="BQ1129"/>
  <c r="BR1129"/>
  <c r="BS1129"/>
  <c r="BT1129"/>
  <c r="BU1129"/>
  <c r="BV1129"/>
  <c r="BW1129"/>
  <c r="BX1129"/>
  <c r="BL199"/>
  <c r="BM199"/>
  <c r="BN199"/>
  <c r="BO199"/>
  <c r="BP199"/>
  <c r="BQ199"/>
  <c r="BR199"/>
  <c r="BS199"/>
  <c r="BT199"/>
  <c r="BU199"/>
  <c r="BV199"/>
  <c r="BW199"/>
  <c r="BX199"/>
  <c r="BL597"/>
  <c r="BM597"/>
  <c r="BN597"/>
  <c r="BO597"/>
  <c r="BP597"/>
  <c r="BQ597"/>
  <c r="BR597"/>
  <c r="BS597"/>
  <c r="BT597"/>
  <c r="BU597"/>
  <c r="BV597"/>
  <c r="BW597"/>
  <c r="BX597"/>
  <c r="BL122"/>
  <c r="BM122"/>
  <c r="BN122"/>
  <c r="BO122"/>
  <c r="BP122"/>
  <c r="BQ122"/>
  <c r="BR122"/>
  <c r="BS122"/>
  <c r="BT122"/>
  <c r="BU122"/>
  <c r="BV122"/>
  <c r="BW122"/>
  <c r="BX122"/>
  <c r="BL449"/>
  <c r="BM449"/>
  <c r="BN449"/>
  <c r="BO449"/>
  <c r="BP449"/>
  <c r="BQ449"/>
  <c r="BR449"/>
  <c r="BS449"/>
  <c r="BT449"/>
  <c r="BU449"/>
  <c r="BV449"/>
  <c r="BW449"/>
  <c r="BX449"/>
  <c r="BL591"/>
  <c r="BM591"/>
  <c r="BN591"/>
  <c r="BO591"/>
  <c r="BP591"/>
  <c r="BQ591"/>
  <c r="BR591"/>
  <c r="BS591"/>
  <c r="BT591"/>
  <c r="BU591"/>
  <c r="BV591"/>
  <c r="BW591"/>
  <c r="BX591"/>
  <c r="BL584"/>
  <c r="BM584"/>
  <c r="BN584"/>
  <c r="BO584"/>
  <c r="BP584"/>
  <c r="BQ584"/>
  <c r="BR584"/>
  <c r="BS584"/>
  <c r="BT584"/>
  <c r="BU584"/>
  <c r="BV584"/>
  <c r="BW584"/>
  <c r="BX584"/>
  <c r="BL536"/>
  <c r="BM536"/>
  <c r="BN536"/>
  <c r="BO536"/>
  <c r="BP536"/>
  <c r="BQ536"/>
  <c r="BR536"/>
  <c r="BS536"/>
  <c r="BT536"/>
  <c r="BU536"/>
  <c r="BV536"/>
  <c r="BW536"/>
  <c r="BX536"/>
  <c r="BL613"/>
  <c r="BM613"/>
  <c r="BN613"/>
  <c r="BO613"/>
  <c r="BP613"/>
  <c r="BQ613"/>
  <c r="BR613"/>
  <c r="BS613"/>
  <c r="BT613"/>
  <c r="BU613"/>
  <c r="BV613"/>
  <c r="BW613"/>
  <c r="BX613"/>
  <c r="BL89"/>
  <c r="BM89"/>
  <c r="BN89"/>
  <c r="BO89"/>
  <c r="BP89"/>
  <c r="BQ89"/>
  <c r="BR89"/>
  <c r="BS89"/>
  <c r="BT89"/>
  <c r="BU89"/>
  <c r="BV89"/>
  <c r="BW89"/>
  <c r="BX89"/>
  <c r="BL596"/>
  <c r="BM596"/>
  <c r="BN596"/>
  <c r="BO596"/>
  <c r="BP596"/>
  <c r="BQ596"/>
  <c r="BR596"/>
  <c r="BS596"/>
  <c r="BT596"/>
  <c r="BU596"/>
  <c r="BV596"/>
  <c r="BW596"/>
  <c r="BX596"/>
  <c r="BL564"/>
  <c r="BM564"/>
  <c r="BN564"/>
  <c r="BO564"/>
  <c r="BP564"/>
  <c r="BQ564"/>
  <c r="BR564"/>
  <c r="BS564"/>
  <c r="BT564"/>
  <c r="BU564"/>
  <c r="BV564"/>
  <c r="BW564"/>
  <c r="BX564"/>
  <c r="BL416"/>
  <c r="BM416"/>
  <c r="BN416"/>
  <c r="BO416"/>
  <c r="BP416"/>
  <c r="BQ416"/>
  <c r="BR416"/>
  <c r="BS416"/>
  <c r="BT416"/>
  <c r="BU416"/>
  <c r="BV416"/>
  <c r="BW416"/>
  <c r="BX416"/>
  <c r="BL115"/>
  <c r="BM115"/>
  <c r="BN115"/>
  <c r="BO115"/>
  <c r="BP115"/>
  <c r="BQ115"/>
  <c r="BR115"/>
  <c r="BS115"/>
  <c r="BT115"/>
  <c r="BU115"/>
  <c r="BV115"/>
  <c r="BW115"/>
  <c r="BX115"/>
  <c r="BL816"/>
  <c r="BM816"/>
  <c r="BN816"/>
  <c r="BO816"/>
  <c r="BP816"/>
  <c r="BQ816"/>
  <c r="BR816"/>
  <c r="BS816"/>
  <c r="BT816"/>
  <c r="BU816"/>
  <c r="BV816"/>
  <c r="BW816"/>
  <c r="BX816"/>
  <c r="BL550"/>
  <c r="BM550"/>
  <c r="BN550"/>
  <c r="BO550"/>
  <c r="BP550"/>
  <c r="BQ550"/>
  <c r="BR550"/>
  <c r="BS550"/>
  <c r="BT550"/>
  <c r="BU550"/>
  <c r="BV550"/>
  <c r="BW550"/>
  <c r="BX550"/>
  <c r="BL1076"/>
  <c r="BM1076"/>
  <c r="BN1076"/>
  <c r="BO1076"/>
  <c r="BP1076"/>
  <c r="BQ1076"/>
  <c r="BR1076"/>
  <c r="BS1076"/>
  <c r="BT1076"/>
  <c r="BU1076"/>
  <c r="BV1076"/>
  <c r="BW1076"/>
  <c r="BX1076"/>
  <c r="BL885"/>
  <c r="BM885"/>
  <c r="BN885"/>
  <c r="BO885"/>
  <c r="BP885"/>
  <c r="BQ885"/>
  <c r="BR885"/>
  <c r="BS885"/>
  <c r="BT885"/>
  <c r="BU885"/>
  <c r="BV885"/>
  <c r="BW885"/>
  <c r="BX885"/>
  <c r="BL152"/>
  <c r="BM152"/>
  <c r="BN152"/>
  <c r="BO152"/>
  <c r="BP152"/>
  <c r="BQ152"/>
  <c r="BR152"/>
  <c r="BS152"/>
  <c r="BT152"/>
  <c r="BU152"/>
  <c r="BV152"/>
  <c r="BW152"/>
  <c r="BX152"/>
  <c r="BL643"/>
  <c r="BM643"/>
  <c r="BN643"/>
  <c r="BO643"/>
  <c r="BP643"/>
  <c r="BQ643"/>
  <c r="BR643"/>
  <c r="BS643"/>
  <c r="BT643"/>
  <c r="BU643"/>
  <c r="BV643"/>
  <c r="BW643"/>
  <c r="BX643"/>
  <c r="BL593"/>
  <c r="BM593"/>
  <c r="BN593"/>
  <c r="BO593"/>
  <c r="BP593"/>
  <c r="BQ593"/>
  <c r="BR593"/>
  <c r="BS593"/>
  <c r="BT593"/>
  <c r="BU593"/>
  <c r="BV593"/>
  <c r="BW593"/>
  <c r="BX593"/>
  <c r="BL400"/>
  <c r="BM400"/>
  <c r="BN400"/>
  <c r="BO400"/>
  <c r="BP400"/>
  <c r="BQ400"/>
  <c r="BR400"/>
  <c r="BS400"/>
  <c r="BT400"/>
  <c r="BU400"/>
  <c r="BV400"/>
  <c r="BW400"/>
  <c r="BX400"/>
  <c r="BL1084"/>
  <c r="BM1084"/>
  <c r="BN1084"/>
  <c r="BO1084"/>
  <c r="BP1084"/>
  <c r="BQ1084"/>
  <c r="BR1084"/>
  <c r="BS1084"/>
  <c r="BT1084"/>
  <c r="BU1084"/>
  <c r="BV1084"/>
  <c r="BW1084"/>
  <c r="BX1084"/>
  <c r="BL247"/>
  <c r="BM247"/>
  <c r="BN247"/>
  <c r="BO247"/>
  <c r="BP247"/>
  <c r="BQ247"/>
  <c r="BR247"/>
  <c r="BS247"/>
  <c r="BT247"/>
  <c r="BU247"/>
  <c r="BV247"/>
  <c r="BW247"/>
  <c r="BX247"/>
  <c r="BL124"/>
  <c r="BM124"/>
  <c r="BN124"/>
  <c r="BO124"/>
  <c r="BP124"/>
  <c r="BQ124"/>
  <c r="BR124"/>
  <c r="BS124"/>
  <c r="BT124"/>
  <c r="BU124"/>
  <c r="BV124"/>
  <c r="BW124"/>
  <c r="BX124"/>
  <c r="BL544"/>
  <c r="BM544"/>
  <c r="BN544"/>
  <c r="BO544"/>
  <c r="BP544"/>
  <c r="BQ544"/>
  <c r="BR544"/>
  <c r="BS544"/>
  <c r="BT544"/>
  <c r="BU544"/>
  <c r="BV544"/>
  <c r="BW544"/>
  <c r="BX544"/>
  <c r="BL1247"/>
  <c r="BM1247"/>
  <c r="BN1247"/>
  <c r="BO1247"/>
  <c r="BP1247"/>
  <c r="BQ1247"/>
  <c r="BR1247"/>
  <c r="BS1247"/>
  <c r="BT1247"/>
  <c r="BU1247"/>
  <c r="BV1247"/>
  <c r="BW1247"/>
  <c r="BX1247"/>
  <c r="BL433"/>
  <c r="BM433"/>
  <c r="BN433"/>
  <c r="BO433"/>
  <c r="BP433"/>
  <c r="BQ433"/>
  <c r="BR433"/>
  <c r="BS433"/>
  <c r="BT433"/>
  <c r="BU433"/>
  <c r="BV433"/>
  <c r="BW433"/>
  <c r="BX433"/>
  <c r="BL1077"/>
  <c r="BM1077"/>
  <c r="BN1077"/>
  <c r="BO1077"/>
  <c r="BP1077"/>
  <c r="BQ1077"/>
  <c r="BR1077"/>
  <c r="BS1077"/>
  <c r="BT1077"/>
  <c r="BU1077"/>
  <c r="BV1077"/>
  <c r="BW1077"/>
  <c r="BX1077"/>
  <c r="BL1166"/>
  <c r="BM1166"/>
  <c r="BN1166"/>
  <c r="BO1166"/>
  <c r="BP1166"/>
  <c r="BQ1166"/>
  <c r="BR1166"/>
  <c r="BS1166"/>
  <c r="BT1166"/>
  <c r="BU1166"/>
  <c r="BV1166"/>
  <c r="BW1166"/>
  <c r="BX1166"/>
  <c r="BL916"/>
  <c r="BM916"/>
  <c r="BN916"/>
  <c r="BO916"/>
  <c r="BP916"/>
  <c r="BQ916"/>
  <c r="BR916"/>
  <c r="BS916"/>
  <c r="BT916"/>
  <c r="BU916"/>
  <c r="BV916"/>
  <c r="BW916"/>
  <c r="BX916"/>
  <c r="BL123"/>
  <c r="BM123"/>
  <c r="BN123"/>
  <c r="BO123"/>
  <c r="BP123"/>
  <c r="BQ123"/>
  <c r="BR123"/>
  <c r="BS123"/>
  <c r="BT123"/>
  <c r="BU123"/>
  <c r="BV123"/>
  <c r="BW123"/>
  <c r="BX123"/>
  <c r="BL348"/>
  <c r="BM348"/>
  <c r="BN348"/>
  <c r="BO348"/>
  <c r="BP348"/>
  <c r="BQ348"/>
  <c r="BR348"/>
  <c r="BS348"/>
  <c r="BT348"/>
  <c r="BU348"/>
  <c r="BV348"/>
  <c r="BW348"/>
  <c r="BX348"/>
  <c r="BL374"/>
  <c r="BM374"/>
  <c r="BN374"/>
  <c r="BO374"/>
  <c r="BP374"/>
  <c r="BQ374"/>
  <c r="BR374"/>
  <c r="BS374"/>
  <c r="BT374"/>
  <c r="BU374"/>
  <c r="BV374"/>
  <c r="BW374"/>
  <c r="BX374"/>
  <c r="BL1059"/>
  <c r="BM1059"/>
  <c r="BN1059"/>
  <c r="BO1059"/>
  <c r="BP1059"/>
  <c r="BQ1059"/>
  <c r="BR1059"/>
  <c r="BS1059"/>
  <c r="BT1059"/>
  <c r="BU1059"/>
  <c r="BV1059"/>
  <c r="BW1059"/>
  <c r="BX1059"/>
  <c r="BL843"/>
  <c r="BM843"/>
  <c r="BN843"/>
  <c r="BO843"/>
  <c r="BP843"/>
  <c r="BQ843"/>
  <c r="BR843"/>
  <c r="BS843"/>
  <c r="BT843"/>
  <c r="BU843"/>
  <c r="BV843"/>
  <c r="BW843"/>
  <c r="BX843"/>
  <c r="BL1236"/>
  <c r="BM1236"/>
  <c r="BN1236"/>
  <c r="BO1236"/>
  <c r="BP1236"/>
  <c r="BQ1236"/>
  <c r="BR1236"/>
  <c r="BS1236"/>
  <c r="BT1236"/>
  <c r="BU1236"/>
  <c r="BV1236"/>
  <c r="BW1236"/>
  <c r="BX1236"/>
  <c r="BL451"/>
  <c r="BM451"/>
  <c r="BN451"/>
  <c r="BO451"/>
  <c r="BP451"/>
  <c r="BQ451"/>
  <c r="BR451"/>
  <c r="BS451"/>
  <c r="BT451"/>
  <c r="BU451"/>
  <c r="BV451"/>
  <c r="BW451"/>
  <c r="BX451"/>
  <c r="BL470"/>
  <c r="BM470"/>
  <c r="BN470"/>
  <c r="BO470"/>
  <c r="BP470"/>
  <c r="BQ470"/>
  <c r="BR470"/>
  <c r="BS470"/>
  <c r="BT470"/>
  <c r="BU470"/>
  <c r="BV470"/>
  <c r="BW470"/>
  <c r="BX470"/>
  <c r="BL260"/>
  <c r="BM260"/>
  <c r="BN260"/>
  <c r="BO260"/>
  <c r="BP260"/>
  <c r="BQ260"/>
  <c r="BR260"/>
  <c r="BS260"/>
  <c r="BT260"/>
  <c r="BU260"/>
  <c r="BV260"/>
  <c r="BW260"/>
  <c r="BX260"/>
  <c r="BL635"/>
  <c r="BM635"/>
  <c r="BN635"/>
  <c r="BO635"/>
  <c r="BP635"/>
  <c r="BQ635"/>
  <c r="BR635"/>
  <c r="BS635"/>
  <c r="BT635"/>
  <c r="BU635"/>
  <c r="BV635"/>
  <c r="BW635"/>
  <c r="BX635"/>
  <c r="BL927"/>
  <c r="BM927"/>
  <c r="BN927"/>
  <c r="BO927"/>
  <c r="BP927"/>
  <c r="BQ927"/>
  <c r="BR927"/>
  <c r="BS927"/>
  <c r="BT927"/>
  <c r="BU927"/>
  <c r="BV927"/>
  <c r="BW927"/>
  <c r="BX927"/>
  <c r="BL921"/>
  <c r="BM921"/>
  <c r="BN921"/>
  <c r="BO921"/>
  <c r="BP921"/>
  <c r="BQ921"/>
  <c r="BR921"/>
  <c r="BS921"/>
  <c r="BT921"/>
  <c r="BU921"/>
  <c r="BV921"/>
  <c r="BW921"/>
  <c r="BX921"/>
  <c r="BL971"/>
  <c r="BM971"/>
  <c r="BN971"/>
  <c r="BO971"/>
  <c r="BP971"/>
  <c r="BQ971"/>
  <c r="BR971"/>
  <c r="BS971"/>
  <c r="BT971"/>
  <c r="BU971"/>
  <c r="BV971"/>
  <c r="BW971"/>
  <c r="BX971"/>
  <c r="BL708"/>
  <c r="BM708"/>
  <c r="BN708"/>
  <c r="BO708"/>
  <c r="BP708"/>
  <c r="BQ708"/>
  <c r="BR708"/>
  <c r="BS708"/>
  <c r="BT708"/>
  <c r="BU708"/>
  <c r="BV708"/>
  <c r="BW708"/>
  <c r="BX708"/>
  <c r="BL1058"/>
  <c r="BM1058"/>
  <c r="BN1058"/>
  <c r="BO1058"/>
  <c r="BP1058"/>
  <c r="BQ1058"/>
  <c r="BR1058"/>
  <c r="BS1058"/>
  <c r="BT1058"/>
  <c r="BU1058"/>
  <c r="BV1058"/>
  <c r="BW1058"/>
  <c r="BX1058"/>
  <c r="BL972"/>
  <c r="BM972"/>
  <c r="BN972"/>
  <c r="BO972"/>
  <c r="BP972"/>
  <c r="BQ972"/>
  <c r="BR972"/>
  <c r="BS972"/>
  <c r="BT972"/>
  <c r="BU972"/>
  <c r="BV972"/>
  <c r="BW972"/>
  <c r="BX972"/>
  <c r="BL182"/>
  <c r="BM182"/>
  <c r="BN182"/>
  <c r="BO182"/>
  <c r="BP182"/>
  <c r="BQ182"/>
  <c r="BR182"/>
  <c r="BS182"/>
  <c r="BT182"/>
  <c r="BU182"/>
  <c r="BV182"/>
  <c r="BW182"/>
  <c r="BX182"/>
  <c r="BL344"/>
  <c r="BM344"/>
  <c r="BN344"/>
  <c r="BO344"/>
  <c r="BP344"/>
  <c r="BQ344"/>
  <c r="BR344"/>
  <c r="BS344"/>
  <c r="BT344"/>
  <c r="BU344"/>
  <c r="BV344"/>
  <c r="BW344"/>
  <c r="BX344"/>
  <c r="BL273"/>
  <c r="BM273"/>
  <c r="BN273"/>
  <c r="BO273"/>
  <c r="BP273"/>
  <c r="BQ273"/>
  <c r="BR273"/>
  <c r="BS273"/>
  <c r="BT273"/>
  <c r="BU273"/>
  <c r="BV273"/>
  <c r="BW273"/>
  <c r="BX273"/>
  <c r="BL563"/>
  <c r="BM563"/>
  <c r="BN563"/>
  <c r="BO563"/>
  <c r="BP563"/>
  <c r="BQ563"/>
  <c r="BR563"/>
  <c r="BS563"/>
  <c r="BT563"/>
  <c r="BU563"/>
  <c r="BV563"/>
  <c r="BW563"/>
  <c r="BX563"/>
  <c r="BL1251"/>
  <c r="BM1251"/>
  <c r="BN1251"/>
  <c r="BO1251"/>
  <c r="BP1251"/>
  <c r="BQ1251"/>
  <c r="BR1251"/>
  <c r="BS1251"/>
  <c r="BT1251"/>
  <c r="BU1251"/>
  <c r="BV1251"/>
  <c r="BW1251"/>
  <c r="BX1251"/>
  <c r="BL404"/>
  <c r="BM404"/>
  <c r="BN404"/>
  <c r="BO404"/>
  <c r="BP404"/>
  <c r="BQ404"/>
  <c r="BR404"/>
  <c r="BS404"/>
  <c r="BT404"/>
  <c r="BU404"/>
  <c r="BV404"/>
  <c r="BW404"/>
  <c r="BX404"/>
  <c r="BL566"/>
  <c r="BM566"/>
  <c r="BN566"/>
  <c r="BO566"/>
  <c r="BP566"/>
  <c r="BQ566"/>
  <c r="BR566"/>
  <c r="BS566"/>
  <c r="BT566"/>
  <c r="BU566"/>
  <c r="BV566"/>
  <c r="BW566"/>
  <c r="BX566"/>
  <c r="BL146"/>
  <c r="BM146"/>
  <c r="BN146"/>
  <c r="BO146"/>
  <c r="BP146"/>
  <c r="BQ146"/>
  <c r="BR146"/>
  <c r="BS146"/>
  <c r="BT146"/>
  <c r="BU146"/>
  <c r="BV146"/>
  <c r="BW146"/>
  <c r="BX146"/>
  <c r="BL958"/>
  <c r="BM958"/>
  <c r="BN958"/>
  <c r="BO958"/>
  <c r="BP958"/>
  <c r="BQ958"/>
  <c r="BR958"/>
  <c r="BS958"/>
  <c r="BT958"/>
  <c r="BU958"/>
  <c r="BV958"/>
  <c r="BW958"/>
  <c r="BX958"/>
  <c r="BL445"/>
  <c r="BM445"/>
  <c r="BN445"/>
  <c r="BO445"/>
  <c r="BP445"/>
  <c r="BQ445"/>
  <c r="BR445"/>
  <c r="BS445"/>
  <c r="BT445"/>
  <c r="BU445"/>
  <c r="BV445"/>
  <c r="BW445"/>
  <c r="BX445"/>
  <c r="BK128"/>
  <c r="BK421"/>
  <c r="BK140"/>
  <c r="BK1248"/>
  <c r="BK72"/>
  <c r="BK853"/>
  <c r="BK761"/>
  <c r="BK1268"/>
  <c r="BK242"/>
  <c r="BK337"/>
  <c r="BK213"/>
  <c r="BK726"/>
  <c r="BK376"/>
  <c r="BK876"/>
  <c r="BK696"/>
  <c r="BK579"/>
  <c r="BK131"/>
  <c r="AU25"/>
  <c r="BK97"/>
  <c r="BK1261"/>
  <c r="BK997"/>
  <c r="BK191"/>
  <c r="BK532"/>
  <c r="BK398"/>
  <c r="BK314"/>
  <c r="BK535"/>
  <c r="BK537"/>
  <c r="BK119"/>
  <c r="BK868"/>
  <c r="BK144"/>
  <c r="BK737"/>
  <c r="BK347"/>
  <c r="BK169"/>
  <c r="BK1267"/>
  <c r="BK424"/>
  <c r="BK160"/>
  <c r="BK1148"/>
  <c r="BK1211"/>
  <c r="BK834"/>
  <c r="BK117"/>
  <c r="BK603"/>
  <c r="BK288"/>
  <c r="BK209"/>
  <c r="BK211"/>
  <c r="BK1072"/>
  <c r="BK836"/>
  <c r="BK270"/>
  <c r="BK259"/>
  <c r="BK525"/>
  <c r="BK606"/>
  <c r="BK1231"/>
  <c r="BK609"/>
  <c r="BK556"/>
  <c r="BK570"/>
  <c r="BK292"/>
  <c r="BK864"/>
  <c r="BK206"/>
  <c r="BK241"/>
  <c r="BK756"/>
  <c r="BK455"/>
  <c r="BK1263"/>
  <c r="BK662"/>
  <c r="BK1164"/>
  <c r="BK547"/>
  <c r="BK454"/>
  <c r="BK872"/>
  <c r="BK118"/>
  <c r="BK243"/>
  <c r="BK371"/>
  <c r="BK952"/>
  <c r="BK195"/>
  <c r="BK845"/>
  <c r="BK829"/>
  <c r="BK149"/>
  <c r="BK116"/>
  <c r="BK574"/>
  <c r="BK838"/>
  <c r="BK820"/>
  <c r="BK315"/>
  <c r="BK201"/>
  <c r="BK93"/>
  <c r="BK99"/>
  <c r="BK543"/>
  <c r="BK208"/>
  <c r="BK855"/>
  <c r="BK907"/>
  <c r="BK132"/>
  <c r="BK859"/>
  <c r="BK878"/>
  <c r="BK319"/>
  <c r="BK272"/>
  <c r="BK1235"/>
  <c r="BK205"/>
  <c r="BK634"/>
  <c r="BK954"/>
  <c r="BK92"/>
  <c r="BK290"/>
  <c r="BK1057"/>
  <c r="BK998"/>
  <c r="BK138"/>
  <c r="BK185"/>
  <c r="BK858"/>
  <c r="BK559"/>
  <c r="BK278"/>
  <c r="BK700"/>
  <c r="BK293"/>
  <c r="BK534"/>
  <c r="BK239"/>
  <c r="BK1249"/>
  <c r="BK832"/>
  <c r="BK1055"/>
  <c r="BK342"/>
  <c r="BK465"/>
  <c r="BK530"/>
  <c r="BK417"/>
  <c r="BK840"/>
  <c r="BK452"/>
  <c r="BK251"/>
  <c r="BK385"/>
  <c r="BK825"/>
  <c r="BK586"/>
  <c r="BK861"/>
  <c r="BK562"/>
  <c r="BK167"/>
  <c r="BK177"/>
  <c r="BK841"/>
  <c r="BK439"/>
  <c r="BK592"/>
  <c r="BK130"/>
  <c r="BK343"/>
  <c r="BK261"/>
  <c r="BK220"/>
  <c r="BK804"/>
  <c r="BK216"/>
  <c r="BK1250"/>
  <c r="BK862"/>
  <c r="BK395"/>
  <c r="BK599"/>
  <c r="BK1242"/>
  <c r="BK91"/>
  <c r="BK381"/>
  <c r="BK1074"/>
  <c r="BK880"/>
  <c r="BK181"/>
  <c r="BK860"/>
  <c r="BK831"/>
  <c r="BK219"/>
  <c r="BK198"/>
  <c r="BK133"/>
  <c r="BK580"/>
  <c r="BK887"/>
  <c r="BK73"/>
  <c r="BK456"/>
  <c r="BK1075"/>
  <c r="BK382"/>
  <c r="BK691"/>
  <c r="BK601"/>
  <c r="BK1264"/>
  <c r="BK244"/>
  <c r="BK155"/>
  <c r="BK163"/>
  <c r="BK148"/>
  <c r="BK340"/>
  <c r="BK437"/>
  <c r="BK129"/>
  <c r="BK941"/>
  <c r="BK524"/>
  <c r="BK866"/>
  <c r="BK1210"/>
  <c r="BK995"/>
  <c r="BK426"/>
  <c r="BK607"/>
  <c r="BK1130"/>
  <c r="BK1038"/>
  <c r="BK375"/>
  <c r="BK408"/>
  <c r="BK377"/>
  <c r="BK598"/>
  <c r="BK145"/>
  <c r="BK459"/>
  <c r="BK953"/>
  <c r="BK851"/>
  <c r="BK615"/>
  <c r="BK372"/>
  <c r="BK701"/>
  <c r="BK529"/>
  <c r="BK863"/>
  <c r="BK150"/>
  <c r="BK388"/>
  <c r="BK422"/>
  <c r="BK420"/>
  <c r="BK1159"/>
  <c r="BK168"/>
  <c r="BK370"/>
  <c r="BK386"/>
  <c r="BK608"/>
  <c r="BK176"/>
  <c r="BK392"/>
  <c r="BK642"/>
  <c r="BK882"/>
  <c r="BK200"/>
  <c r="BK1257"/>
  <c r="BK1253"/>
  <c r="BK925"/>
  <c r="BK462"/>
  <c r="BK286"/>
  <c r="BK850"/>
  <c r="BK175"/>
  <c r="BK846"/>
  <c r="BK568"/>
  <c r="BK837"/>
  <c r="BK571"/>
  <c r="BK869"/>
  <c r="BK103"/>
  <c r="BK434"/>
  <c r="BK447"/>
  <c r="BK289"/>
  <c r="BK611"/>
  <c r="BK896"/>
  <c r="BK162"/>
  <c r="BK722"/>
  <c r="BK897"/>
  <c r="BK735"/>
  <c r="BK764"/>
  <c r="BK419"/>
  <c r="BK1265"/>
  <c r="BK1045"/>
  <c r="BK507"/>
  <c r="BK197"/>
  <c r="BK1262"/>
  <c r="BK83"/>
  <c r="BK1244"/>
  <c r="BK1121"/>
  <c r="BK555"/>
  <c r="BK112"/>
  <c r="BK88"/>
  <c r="BK232"/>
  <c r="BK1243"/>
  <c r="BK898"/>
  <c r="BK745"/>
  <c r="BK1047"/>
  <c r="BK180"/>
  <c r="BK193"/>
  <c r="BK984"/>
  <c r="BK303"/>
  <c r="BK920"/>
  <c r="BK533"/>
  <c r="BK552"/>
  <c r="BK754"/>
  <c r="BK1068"/>
  <c r="BK682"/>
  <c r="BK1239"/>
  <c r="BK204"/>
  <c r="BK498"/>
  <c r="BK1197"/>
  <c r="BK905"/>
  <c r="BK612"/>
  <c r="BK747"/>
  <c r="BK1066"/>
  <c r="BK214"/>
  <c r="BK432"/>
  <c r="BK1241"/>
  <c r="BK156"/>
  <c r="BK1245"/>
  <c r="BK233"/>
  <c r="BK1104"/>
  <c r="BK523"/>
  <c r="BK96"/>
  <c r="BK900"/>
  <c r="BK622"/>
  <c r="BK190"/>
  <c r="BK467"/>
  <c r="BK573"/>
  <c r="BK393"/>
  <c r="BK605"/>
  <c r="BK82"/>
  <c r="BK378"/>
  <c r="BK1162"/>
  <c r="BK738"/>
  <c r="BK526"/>
  <c r="BK1029"/>
  <c r="BK666"/>
  <c r="BK993"/>
  <c r="BK309"/>
  <c r="BK157"/>
  <c r="BK248"/>
  <c r="BK1052"/>
  <c r="BK183"/>
  <c r="BK942"/>
  <c r="BK338"/>
  <c r="BK349"/>
  <c r="BK806"/>
  <c r="BK973"/>
  <c r="BK867"/>
  <c r="BK210"/>
  <c r="BK684"/>
  <c r="BK397"/>
  <c r="BK1254"/>
  <c r="BK707"/>
  <c r="BK389"/>
  <c r="BK833"/>
  <c r="BK87"/>
  <c r="BK291"/>
  <c r="BK644"/>
  <c r="BK294"/>
  <c r="BK253"/>
  <c r="BK329"/>
  <c r="BK974"/>
  <c r="BK800"/>
  <c r="BK663"/>
  <c r="BK1078"/>
  <c r="BK683"/>
  <c r="BK706"/>
  <c r="BK739"/>
  <c r="BK1056"/>
  <c r="BK903"/>
  <c r="BK983"/>
  <c r="BK932"/>
  <c r="BK225"/>
  <c r="BK633"/>
  <c r="BK311"/>
  <c r="BK1232"/>
  <c r="BK636"/>
  <c r="BK218"/>
  <c r="BK522"/>
  <c r="BK461"/>
  <c r="BK940"/>
  <c r="BK736"/>
  <c r="BK302"/>
  <c r="BK250"/>
  <c r="BK772"/>
  <c r="BK450"/>
  <c r="BK1139"/>
  <c r="BK351"/>
  <c r="BK106"/>
  <c r="BK330"/>
  <c r="BK518"/>
  <c r="BK238"/>
  <c r="BK629"/>
  <c r="BK284"/>
  <c r="BK509"/>
  <c r="BK1053"/>
  <c r="BK161"/>
  <c r="BK718"/>
  <c r="BK1116"/>
  <c r="BK1198"/>
  <c r="BK478"/>
  <c r="BK501"/>
  <c r="BK830"/>
  <c r="BK917"/>
  <c r="BK469"/>
  <c r="BK304"/>
  <c r="BK881"/>
  <c r="BK137"/>
  <c r="BK554"/>
  <c r="BK194"/>
  <c r="BK489"/>
  <c r="BK231"/>
  <c r="BK1137"/>
  <c r="BK626"/>
  <c r="BK812"/>
  <c r="BK475"/>
  <c r="BK730"/>
  <c r="BK506"/>
  <c r="BK720"/>
  <c r="BK471"/>
  <c r="BK240"/>
  <c r="BK888"/>
  <c r="BK510"/>
  <c r="BK823"/>
  <c r="BK723"/>
  <c r="BK486"/>
  <c r="BK531"/>
  <c r="BK460"/>
  <c r="BK628"/>
  <c r="BK821"/>
  <c r="BK805"/>
  <c r="BK777"/>
  <c r="BK1234"/>
  <c r="BK487"/>
  <c r="BK616"/>
  <c r="BK104"/>
  <c r="BK690"/>
  <c r="BK425"/>
  <c r="BK992"/>
  <c r="BK923"/>
  <c r="BK960"/>
  <c r="BK1146"/>
  <c r="BK512"/>
  <c r="BK724"/>
  <c r="BK431"/>
  <c r="BK1106"/>
  <c r="BK441"/>
  <c r="BK1163"/>
  <c r="BK418"/>
  <c r="BK1071"/>
  <c r="BK727"/>
  <c r="BK908"/>
  <c r="BK1027"/>
  <c r="BK965"/>
  <c r="BK1205"/>
  <c r="BK1147"/>
  <c r="BK661"/>
  <c r="BK978"/>
  <c r="BK170"/>
  <c r="BK933"/>
  <c r="BK1048"/>
  <c r="BK1113"/>
  <c r="BK991"/>
  <c r="BK1105"/>
  <c r="BK1073"/>
  <c r="BK1023"/>
  <c r="BK1039"/>
  <c r="BK899"/>
  <c r="BK79"/>
  <c r="BK949"/>
  <c r="BK569"/>
  <c r="BK1010"/>
  <c r="BK457"/>
  <c r="BK956"/>
  <c r="BK675"/>
  <c r="BK1203"/>
  <c r="BK1108"/>
  <c r="BK1096"/>
  <c r="BK1102"/>
  <c r="BK1000"/>
  <c r="BK1034"/>
  <c r="BK702"/>
  <c r="BK1060"/>
  <c r="BK924"/>
  <c r="BK1174"/>
  <c r="BK645"/>
  <c r="BK1013"/>
  <c r="BK822"/>
  <c r="BK1095"/>
  <c r="BK703"/>
  <c r="BK1094"/>
  <c r="BK750"/>
  <c r="BK1061"/>
  <c r="BK1152"/>
  <c r="BK807"/>
  <c r="BK1017"/>
  <c r="BK999"/>
  <c r="BK770"/>
  <c r="BK1092"/>
  <c r="BK1097"/>
  <c r="BK346"/>
  <c r="BK1140"/>
  <c r="BK910"/>
  <c r="BK1008"/>
  <c r="BK1098"/>
  <c r="BK285"/>
  <c r="BK1014"/>
  <c r="BK943"/>
  <c r="BK646"/>
  <c r="BK1087"/>
  <c r="BK649"/>
  <c r="BK466"/>
  <c r="BK1018"/>
  <c r="BK1001"/>
  <c r="BK740"/>
  <c r="BK521"/>
  <c r="BK938"/>
  <c r="BK968"/>
  <c r="BK1145"/>
  <c r="BK909"/>
  <c r="BK669"/>
  <c r="BK982"/>
  <c r="BK490"/>
  <c r="BK1175"/>
  <c r="BK497"/>
  <c r="BK681"/>
  <c r="BK844"/>
  <c r="BK485"/>
  <c r="BK481"/>
  <c r="BK967"/>
  <c r="BK301"/>
  <c r="BK714"/>
  <c r="BK1173"/>
  <c r="BK590"/>
  <c r="BK491"/>
  <c r="BK310"/>
  <c r="BK80"/>
  <c r="BK1002"/>
  <c r="BK668"/>
  <c r="BK1135"/>
  <c r="BK269"/>
  <c r="BK86"/>
  <c r="BK357"/>
  <c r="BK786"/>
  <c r="BK638"/>
  <c r="BK305"/>
  <c r="BK1179"/>
  <c r="BK282"/>
  <c r="BK977"/>
  <c r="BK324"/>
  <c r="BK1206"/>
  <c r="BK511"/>
  <c r="BK670"/>
  <c r="BK565"/>
  <c r="BK74"/>
  <c r="BK1081"/>
  <c r="BK223"/>
  <c r="BK488"/>
  <c r="BK680"/>
  <c r="BK979"/>
  <c r="BK217"/>
  <c r="BK919"/>
  <c r="BK345"/>
  <c r="BK496"/>
  <c r="BK697"/>
  <c r="BK275"/>
  <c r="BK757"/>
  <c r="BK553"/>
  <c r="BK768"/>
  <c r="BK930"/>
  <c r="BK871"/>
  <c r="BK1221"/>
  <c r="BK362"/>
  <c r="BK484"/>
  <c r="BK500"/>
  <c r="BK76"/>
  <c r="BK627"/>
  <c r="BK922"/>
  <c r="BK589"/>
  <c r="BK1222"/>
  <c r="BK659"/>
  <c r="BK493"/>
  <c r="BK778"/>
  <c r="BK134"/>
  <c r="BK689"/>
  <c r="BK334"/>
  <c r="BK1042"/>
  <c r="BK1089"/>
  <c r="BK914"/>
  <c r="BK1079"/>
  <c r="BK100"/>
  <c r="BK1114"/>
  <c r="BK1214"/>
  <c r="BK734"/>
  <c r="BK912"/>
  <c r="BK653"/>
  <c r="BK516"/>
  <c r="BK939"/>
  <c r="BK429"/>
  <c r="BK945"/>
  <c r="BK937"/>
  <c r="BK678"/>
  <c r="BK705"/>
  <c r="BK1025"/>
  <c r="BK780"/>
  <c r="BK729"/>
  <c r="BK1031"/>
  <c r="BK587"/>
  <c r="BK107"/>
  <c r="BK358"/>
  <c r="BK779"/>
  <c r="BK71"/>
  <c r="BK913"/>
  <c r="BK787"/>
  <c r="BK1035"/>
  <c r="BK1122"/>
  <c r="BK1115"/>
  <c r="BK1217"/>
  <c r="BK368"/>
  <c r="BK1041"/>
  <c r="BK630"/>
  <c r="BK341"/>
  <c r="BK1168"/>
  <c r="BK364"/>
  <c r="BK435"/>
  <c r="BK519"/>
  <c r="BK203"/>
  <c r="BK1022"/>
  <c r="BK1138"/>
  <c r="BK1209"/>
  <c r="BK538"/>
  <c r="BK1193"/>
  <c r="BK111"/>
  <c r="BK704"/>
  <c r="BK782"/>
  <c r="BK1109"/>
  <c r="BK783"/>
  <c r="BK359"/>
  <c r="BK528"/>
  <c r="BK656"/>
  <c r="BK947"/>
  <c r="BK503"/>
  <c r="BK797"/>
  <c r="BK355"/>
  <c r="BK679"/>
  <c r="BK412"/>
  <c r="BK657"/>
  <c r="BK1143"/>
  <c r="BK427"/>
  <c r="BK774"/>
  <c r="BK561"/>
  <c r="BK551"/>
  <c r="BK1005"/>
  <c r="BK1208"/>
  <c r="BK674"/>
  <c r="BK1226"/>
  <c r="BK688"/>
  <c r="BK499"/>
  <c r="BK935"/>
  <c r="BK731"/>
  <c r="BK1176"/>
  <c r="BK893"/>
  <c r="BK321"/>
  <c r="BK985"/>
  <c r="BK1119"/>
  <c r="BK1090"/>
  <c r="BK1151"/>
  <c r="BK1003"/>
  <c r="BK352"/>
  <c r="BK67"/>
  <c r="BK856"/>
  <c r="BK1272"/>
  <c r="BK713"/>
  <c r="BK1144"/>
  <c r="BK1086"/>
  <c r="BK1007"/>
  <c r="BK350"/>
  <c r="BK316"/>
  <c r="BK1124"/>
  <c r="BK394"/>
  <c r="BK1182"/>
  <c r="BK980"/>
  <c r="BK721"/>
  <c r="BK326"/>
  <c r="BK222"/>
  <c r="BK639"/>
  <c r="BK520"/>
  <c r="BK127"/>
  <c r="BK784"/>
  <c r="BK959"/>
  <c r="BK1136"/>
  <c r="BK474"/>
  <c r="BK85"/>
  <c r="BK1227"/>
  <c r="BK788"/>
  <c r="BK1178"/>
  <c r="BK482"/>
  <c r="BK741"/>
  <c r="BK513"/>
  <c r="BK1069"/>
  <c r="BK1100"/>
  <c r="BK313"/>
  <c r="BK230"/>
  <c r="BK229"/>
  <c r="BK1154"/>
  <c r="BK617"/>
  <c r="BK1070"/>
  <c r="BK775"/>
  <c r="BK961"/>
  <c r="BK472"/>
  <c r="BK126"/>
  <c r="BK1117"/>
  <c r="BK298"/>
  <c r="BK430"/>
  <c r="BK436"/>
  <c r="BK443"/>
  <c r="BK308"/>
  <c r="BK648"/>
  <c r="BK94"/>
  <c r="BK333"/>
  <c r="BK637"/>
  <c r="BK356"/>
  <c r="BK323"/>
  <c r="BK361"/>
  <c r="BK237"/>
  <c r="BK113"/>
  <c r="BK1131"/>
  <c r="BK652"/>
  <c r="BK325"/>
  <c r="BK121"/>
  <c r="BK918"/>
  <c r="BK578"/>
  <c r="BK1238"/>
  <c r="BK1028"/>
  <c r="BK252"/>
  <c r="BK263"/>
  <c r="BK1194"/>
  <c r="BK1024"/>
  <c r="BK766"/>
  <c r="BK1082"/>
  <c r="BK641"/>
  <c r="BK174"/>
  <c r="BK581"/>
  <c r="BK1142"/>
  <c r="BK328"/>
  <c r="BK733"/>
  <c r="BK694"/>
  <c r="BK322"/>
  <c r="BK502"/>
  <c r="BK69"/>
  <c r="BK1184"/>
  <c r="BK514"/>
  <c r="BK1187"/>
  <c r="BK842"/>
  <c r="BK695"/>
  <c r="BK135"/>
  <c r="BK716"/>
  <c r="BK159"/>
  <c r="BK541"/>
  <c r="BK1134"/>
  <c r="BK558"/>
  <c r="BK849"/>
  <c r="BK884"/>
  <c r="BK602"/>
  <c r="BK246"/>
  <c r="BK824"/>
  <c r="BK894"/>
  <c r="BK320"/>
  <c r="BK827"/>
  <c r="BK1126"/>
  <c r="BK1213"/>
  <c r="BK789"/>
  <c r="BK934"/>
  <c r="BK1190"/>
  <c r="BK173"/>
  <c r="BK258"/>
  <c r="BK1044"/>
  <c r="BK572"/>
  <c r="BK215"/>
  <c r="BK624"/>
  <c r="BK188"/>
  <c r="BK1230"/>
  <c r="BK976"/>
  <c r="BK517"/>
  <c r="BK1036"/>
  <c r="BK1133"/>
  <c r="BK792"/>
  <c r="BK1202"/>
  <c r="BK801"/>
  <c r="BK234"/>
  <c r="BK677"/>
  <c r="BK391"/>
  <c r="BK676"/>
  <c r="BK480"/>
  <c r="BK473"/>
  <c r="BK256"/>
  <c r="BK365"/>
  <c r="BK442"/>
  <c r="BK1201"/>
  <c r="BK988"/>
  <c r="BK989"/>
  <c r="BK658"/>
  <c r="BK1062"/>
  <c r="BK758"/>
  <c r="BK196"/>
  <c r="BK781"/>
  <c r="BK1141"/>
  <c r="BK1224"/>
  <c r="BK728"/>
  <c r="BK1270"/>
  <c r="BK84"/>
  <c r="BK665"/>
  <c r="BK110"/>
  <c r="BK1223"/>
  <c r="BK1006"/>
  <c r="BK802"/>
  <c r="BK655"/>
  <c r="BK1196"/>
  <c r="BK685"/>
  <c r="BK936"/>
  <c r="BK187"/>
  <c r="BK1177"/>
  <c r="BK1172"/>
  <c r="BK709"/>
  <c r="BK687"/>
  <c r="BK327"/>
  <c r="BK1043"/>
  <c r="BK751"/>
  <c r="BK68"/>
  <c r="BK755"/>
  <c r="BK77"/>
  <c r="BK1030"/>
  <c r="BK1216"/>
  <c r="BK1153"/>
  <c r="BK235"/>
  <c r="BK108"/>
  <c r="BK479"/>
  <c r="BK795"/>
  <c r="BK793"/>
  <c r="BK699"/>
  <c r="BK743"/>
  <c r="BK1195"/>
  <c r="BK1219"/>
  <c r="BK640"/>
  <c r="BK767"/>
  <c r="BK1009"/>
  <c r="BK164"/>
  <c r="BK1157"/>
  <c r="BK336"/>
  <c r="BK621"/>
  <c r="BK366"/>
  <c r="BK1215"/>
  <c r="BK78"/>
  <c r="BK990"/>
  <c r="BK748"/>
  <c r="BK1180"/>
  <c r="BK178"/>
  <c r="BK1189"/>
  <c r="BK1065"/>
  <c r="AU9"/>
  <c r="BK865"/>
  <c r="BK799"/>
  <c r="BK753"/>
  <c r="BK813"/>
  <c r="BK835"/>
  <c r="BK771"/>
  <c r="BK1012"/>
  <c r="BK505"/>
  <c r="BK363"/>
  <c r="BK981"/>
  <c r="BK1127"/>
  <c r="BK631"/>
  <c r="BK1063"/>
  <c r="BK847"/>
  <c r="BK1083"/>
  <c r="BK1200"/>
  <c r="BK1020"/>
  <c r="BK1054"/>
  <c r="BK826"/>
  <c r="BK1049"/>
  <c r="BK811"/>
  <c r="BK671"/>
  <c r="BK280"/>
  <c r="BK221"/>
  <c r="BK725"/>
  <c r="BK870"/>
  <c r="BK399"/>
  <c r="BK1026"/>
  <c r="BK540"/>
  <c r="BK759"/>
  <c r="BK249"/>
  <c r="BK444"/>
  <c r="BK986"/>
  <c r="BK857"/>
  <c r="BK1218"/>
  <c r="BK390"/>
  <c r="BK1032"/>
  <c r="BK742"/>
  <c r="BK548"/>
  <c r="BK448"/>
  <c r="BK879"/>
  <c r="BK698"/>
  <c r="BK114"/>
  <c r="BK125"/>
  <c r="BK405"/>
  <c r="BK542"/>
  <c r="BK428"/>
  <c r="BK1192"/>
  <c r="BK545"/>
  <c r="BK539"/>
  <c r="BK808"/>
  <c r="BK212"/>
  <c r="BK265"/>
  <c r="BK604"/>
  <c r="BK268"/>
  <c r="BK583"/>
  <c r="BK819"/>
  <c r="BK245"/>
  <c r="BK312"/>
  <c r="BK567"/>
  <c r="BK588"/>
  <c r="BK396"/>
  <c r="BK557"/>
  <c r="BK1051"/>
  <c r="BK1160"/>
  <c r="BK464"/>
  <c r="BK277"/>
  <c r="BK1204"/>
  <c r="BK255"/>
  <c r="BK828"/>
  <c r="BK1158"/>
  <c r="BK440"/>
  <c r="BK625"/>
  <c r="BK276"/>
  <c r="BK1188"/>
  <c r="BK379"/>
  <c r="BK582"/>
  <c r="BK271"/>
  <c r="BK254"/>
  <c r="BK423"/>
  <c r="BK266"/>
  <c r="BK463"/>
  <c r="BK595"/>
  <c r="BK90"/>
  <c r="BK179"/>
  <c r="BK380"/>
  <c r="BK101"/>
  <c r="BK1015"/>
  <c r="BK717"/>
  <c r="BK886"/>
  <c r="BK1237"/>
  <c r="BK202"/>
  <c r="BK281"/>
  <c r="BK895"/>
  <c r="BK339"/>
  <c r="BK297"/>
  <c r="BK1132"/>
  <c r="BK274"/>
  <c r="BK890"/>
  <c r="BK142"/>
  <c r="BK1067"/>
  <c r="BK151"/>
  <c r="BK996"/>
  <c r="BK852"/>
  <c r="BK387"/>
  <c r="BK815"/>
  <c r="BK199"/>
  <c r="BK597"/>
  <c r="BK122"/>
  <c r="BK591"/>
  <c r="BK584"/>
  <c r="BK536"/>
  <c r="BK89"/>
  <c r="BK596"/>
  <c r="BK564"/>
  <c r="BK115"/>
  <c r="BK816"/>
  <c r="BK550"/>
  <c r="BK885"/>
  <c r="BK152"/>
  <c r="BK643"/>
  <c r="BK400"/>
  <c r="BK1084"/>
  <c r="BK247"/>
  <c r="BK544"/>
  <c r="BK1247"/>
  <c r="BK433"/>
  <c r="BK1166"/>
  <c r="BK916"/>
  <c r="BK123"/>
  <c r="BK374"/>
  <c r="BK1059"/>
  <c r="BK843"/>
  <c r="BK451"/>
  <c r="BK470"/>
  <c r="BK260"/>
  <c r="BK927"/>
  <c r="BK921"/>
  <c r="BK971"/>
  <c r="BK1058"/>
  <c r="BK972"/>
  <c r="BK182"/>
  <c r="BK273"/>
  <c r="BK563"/>
  <c r="BK1251"/>
  <c r="BK566"/>
  <c r="BK146"/>
  <c r="BK958"/>
  <c r="AU27"/>
  <c r="AI123" i="8"/>
  <c r="I15" i="13"/>
  <c r="I16"/>
  <c r="I17"/>
  <c r="I18"/>
  <c r="I19"/>
  <c r="I20"/>
  <c r="I21"/>
  <c r="I22"/>
  <c r="I23"/>
  <c r="I24"/>
  <c r="I25"/>
  <c r="I26"/>
  <c r="I27"/>
  <c r="I28"/>
  <c r="I29"/>
  <c r="I30"/>
  <c r="I31"/>
  <c r="I32"/>
  <c r="I33"/>
  <c r="I34"/>
  <c r="I35"/>
  <c r="I36"/>
  <c r="I14"/>
  <c r="BO11"/>
  <c r="BY71" i="30" l="1"/>
  <c r="BY587"/>
  <c r="BY1025"/>
  <c r="BY945"/>
  <c r="BY653"/>
  <c r="BY1114"/>
  <c r="BY1089"/>
  <c r="BY134"/>
  <c r="BY1222"/>
  <c r="BY76"/>
  <c r="BY1221"/>
  <c r="BY553"/>
  <c r="BY496"/>
  <c r="BY979"/>
  <c r="BY1081"/>
  <c r="BY511"/>
  <c r="BY282"/>
  <c r="BY786"/>
  <c r="BY1135"/>
  <c r="BY310"/>
  <c r="BY714"/>
  <c r="BY485"/>
  <c r="BY1175"/>
  <c r="BY909"/>
  <c r="BY521"/>
  <c r="BY466"/>
  <c r="BY943"/>
  <c r="BY1008"/>
  <c r="BY1097"/>
  <c r="BY1017"/>
  <c r="BY750"/>
  <c r="BY822"/>
  <c r="BY924"/>
  <c r="BY1000"/>
  <c r="BY1203"/>
  <c r="BY1010"/>
  <c r="BY899"/>
  <c r="BY1105"/>
  <c r="BY1147"/>
  <c r="BY908"/>
  <c r="BY1163"/>
  <c r="BY724"/>
  <c r="BY923"/>
  <c r="BY104"/>
  <c r="BY777"/>
  <c r="BY823"/>
  <c r="BY471"/>
  <c r="BY475"/>
  <c r="BY231"/>
  <c r="BY137"/>
  <c r="BY917"/>
  <c r="BY1198"/>
  <c r="BY1053"/>
  <c r="BY238"/>
  <c r="BY351"/>
  <c r="BY250"/>
  <c r="BY1232"/>
  <c r="BY932"/>
  <c r="BY739"/>
  <c r="BY663"/>
  <c r="BY253"/>
  <c r="BY87"/>
  <c r="BY1254"/>
  <c r="BY867"/>
  <c r="BY338"/>
  <c r="BY248"/>
  <c r="BY666"/>
  <c r="BY1162"/>
  <c r="BY393"/>
  <c r="BY622"/>
  <c r="BY1104"/>
  <c r="BY1241"/>
  <c r="BY747"/>
  <c r="BY498"/>
  <c r="BY1068"/>
  <c r="BY180"/>
  <c r="BY1243"/>
  <c r="BY555"/>
  <c r="BY1262"/>
  <c r="BY1265"/>
  <c r="BY897"/>
  <c r="BY611"/>
  <c r="BY103"/>
  <c r="BY568"/>
  <c r="BY286"/>
  <c r="BY1257"/>
  <c r="BY392"/>
  <c r="BY370"/>
  <c r="BY422"/>
  <c r="BY529"/>
  <c r="BY851"/>
  <c r="BY598"/>
  <c r="BY1038"/>
  <c r="BY995"/>
  <c r="BY941"/>
  <c r="BY148"/>
  <c r="BY1264"/>
  <c r="BY1075"/>
  <c r="BY580"/>
  <c r="BY831"/>
  <c r="BY1074"/>
  <c r="BY599"/>
  <c r="BY216"/>
  <c r="BY343"/>
  <c r="BY841"/>
  <c r="BY861"/>
  <c r="BY251"/>
  <c r="BY530"/>
  <c r="BY832"/>
  <c r="BY293"/>
  <c r="BY858"/>
  <c r="BY1057"/>
  <c r="BY634"/>
  <c r="BY319"/>
  <c r="BY907"/>
  <c r="BY99"/>
  <c r="BY820"/>
  <c r="BY149"/>
  <c r="BY952"/>
  <c r="BY872"/>
  <c r="BY662"/>
  <c r="BY241"/>
  <c r="BY570"/>
  <c r="BY606"/>
  <c r="BY836"/>
  <c r="BY288"/>
  <c r="BY1211"/>
  <c r="BY1267"/>
  <c r="BY144"/>
  <c r="BY535"/>
  <c r="BY191"/>
  <c r="BY876"/>
  <c r="BY421"/>
  <c r="BY461"/>
  <c r="BY460"/>
  <c r="BY1215"/>
  <c r="BY640"/>
  <c r="BY699"/>
  <c r="BY1030"/>
  <c r="BY709"/>
  <c r="BY936"/>
  <c r="BY665"/>
  <c r="BY1224"/>
  <c r="BY988"/>
  <c r="BY391"/>
  <c r="BY1202"/>
  <c r="BY624"/>
  <c r="BY258"/>
  <c r="BY320"/>
  <c r="BY602"/>
  <c r="BY135"/>
  <c r="BY514"/>
  <c r="BY322"/>
  <c r="BY1142"/>
  <c r="BY1082"/>
  <c r="BY578"/>
  <c r="BY652"/>
  <c r="BY361"/>
  <c r="BY333"/>
  <c r="BY443"/>
  <c r="BY1117"/>
  <c r="BY775"/>
  <c r="BY229"/>
  <c r="BY1069"/>
  <c r="BY1178"/>
  <c r="BY474"/>
  <c r="BY127"/>
  <c r="BY326"/>
  <c r="BY394"/>
  <c r="BY1007"/>
  <c r="BY1272"/>
  <c r="BY1003"/>
  <c r="BY985"/>
  <c r="BY731"/>
  <c r="BY1226"/>
  <c r="BY551"/>
  <c r="BY355"/>
  <c r="BY656"/>
  <c r="BY1109"/>
  <c r="BY1193"/>
  <c r="BY1022"/>
  <c r="BY364"/>
  <c r="BY1041"/>
  <c r="BY1122"/>
  <c r="BY958"/>
  <c r="BY563"/>
  <c r="BY1058"/>
  <c r="BY260"/>
  <c r="BY1059"/>
  <c r="BY1166"/>
  <c r="BY247"/>
  <c r="BY152"/>
  <c r="BY115"/>
  <c r="BY536"/>
  <c r="BY597"/>
  <c r="BY852"/>
  <c r="BY142"/>
  <c r="BY297"/>
  <c r="BY202"/>
  <c r="BY1015"/>
  <c r="BY90"/>
  <c r="BY423"/>
  <c r="BY379"/>
  <c r="BY440"/>
  <c r="BY1204"/>
  <c r="BY1051"/>
  <c r="BY567"/>
  <c r="BY583"/>
  <c r="BY212"/>
  <c r="BY1192"/>
  <c r="BY125"/>
  <c r="BY448"/>
  <c r="BY390"/>
  <c r="BY444"/>
  <c r="BY1026"/>
  <c r="BY221"/>
  <c r="BY1049"/>
  <c r="BY1200"/>
  <c r="BY631"/>
  <c r="BY505"/>
  <c r="BY813"/>
  <c r="BY1180"/>
  <c r="BY1157"/>
  <c r="BY108"/>
  <c r="BY751"/>
  <c r="BY802"/>
  <c r="BY758"/>
  <c r="BY256"/>
  <c r="BY517"/>
  <c r="BY789"/>
  <c r="BY1134"/>
  <c r="BY263"/>
  <c r="BY1143"/>
  <c r="BY1191"/>
  <c r="BY962"/>
  <c r="BY300"/>
  <c r="BY933"/>
  <c r="BY920"/>
  <c r="BI61"/>
  <c r="U252" i="8"/>
  <c r="U285"/>
  <c r="BI42" i="30"/>
  <c r="U299" i="8"/>
  <c r="BI56" i="30"/>
  <c r="U293" i="8"/>
  <c r="BI50" i="30"/>
  <c r="U289" i="8"/>
  <c r="BI46" i="30"/>
  <c r="U284" i="8"/>
  <c r="BI41" i="30"/>
  <c r="U272" i="8"/>
  <c r="BI29" i="30"/>
  <c r="U256" i="8"/>
  <c r="BI13" i="30"/>
  <c r="BY344"/>
  <c r="BY1076"/>
  <c r="BY257"/>
  <c r="BY295"/>
  <c r="BY946"/>
  <c r="BY620"/>
  <c r="BY719"/>
  <c r="BY964"/>
  <c r="BY632"/>
  <c r="BY966"/>
  <c r="BY848"/>
  <c r="BY1228"/>
  <c r="BY1110"/>
  <c r="BY1064"/>
  <c r="BY1004"/>
  <c r="BY546"/>
  <c r="BY951"/>
  <c r="BY1170"/>
  <c r="BY102"/>
  <c r="BY711"/>
  <c r="BY413"/>
  <c r="BY1269"/>
  <c r="BY710"/>
  <c r="BY1037"/>
  <c r="BY146"/>
  <c r="BY273"/>
  <c r="BY971"/>
  <c r="BY470"/>
  <c r="BY374"/>
  <c r="BY433"/>
  <c r="BY1084"/>
  <c r="BY885"/>
  <c r="BY564"/>
  <c r="BY584"/>
  <c r="BY199"/>
  <c r="BY996"/>
  <c r="BY890"/>
  <c r="BY339"/>
  <c r="BY1237"/>
  <c r="BY101"/>
  <c r="BY595"/>
  <c r="BY254"/>
  <c r="BY1188"/>
  <c r="BY1158"/>
  <c r="BY277"/>
  <c r="BY557"/>
  <c r="BY312"/>
  <c r="BY268"/>
  <c r="BY808"/>
  <c r="BY428"/>
  <c r="BY114"/>
  <c r="BY548"/>
  <c r="BY1218"/>
  <c r="BY249"/>
  <c r="BY399"/>
  <c r="BY280"/>
  <c r="BY826"/>
  <c r="BY1083"/>
  <c r="BY1127"/>
  <c r="BY1012"/>
  <c r="BY753"/>
  <c r="BY1065"/>
  <c r="BY748"/>
  <c r="BY366"/>
  <c r="BY164"/>
  <c r="BY1219"/>
  <c r="BY793"/>
  <c r="BY235"/>
  <c r="BY77"/>
  <c r="BY1043"/>
  <c r="BY1172"/>
  <c r="BY685"/>
  <c r="BY1006"/>
  <c r="BY84"/>
  <c r="BY1141"/>
  <c r="BY1062"/>
  <c r="BY1201"/>
  <c r="BY473"/>
  <c r="BY677"/>
  <c r="BY792"/>
  <c r="BY976"/>
  <c r="BY215"/>
  <c r="BY173"/>
  <c r="BY1213"/>
  <c r="BY894"/>
  <c r="BY884"/>
  <c r="BY541"/>
  <c r="BY695"/>
  <c r="BY1184"/>
  <c r="BY694"/>
  <c r="BY581"/>
  <c r="BY766"/>
  <c r="BY252"/>
  <c r="BY918"/>
  <c r="BY1131"/>
  <c r="BY323"/>
  <c r="BY94"/>
  <c r="BY436"/>
  <c r="BY126"/>
  <c r="BY1070"/>
  <c r="BY230"/>
  <c r="BY513"/>
  <c r="BY788"/>
  <c r="BY1136"/>
  <c r="BY520"/>
  <c r="BY721"/>
  <c r="BY1124"/>
  <c r="BY1086"/>
  <c r="BY856"/>
  <c r="BY1151"/>
  <c r="BY321"/>
  <c r="BY935"/>
  <c r="BY674"/>
  <c r="BY561"/>
  <c r="BY657"/>
  <c r="BY797"/>
  <c r="BY528"/>
  <c r="BY782"/>
  <c r="BY538"/>
  <c r="BY203"/>
  <c r="BY1168"/>
  <c r="BY368"/>
  <c r="BY1035"/>
  <c r="BY779"/>
  <c r="BY1031"/>
  <c r="BY705"/>
  <c r="BY429"/>
  <c r="BY912"/>
  <c r="BY100"/>
  <c r="BY1042"/>
  <c r="BY778"/>
  <c r="BY589"/>
  <c r="BY500"/>
  <c r="BY871"/>
  <c r="BY757"/>
  <c r="BY345"/>
  <c r="BY680"/>
  <c r="BY74"/>
  <c r="BY1206"/>
  <c r="BY1179"/>
  <c r="BY357"/>
  <c r="BY668"/>
  <c r="BY491"/>
  <c r="BY301"/>
  <c r="BY844"/>
  <c r="BY490"/>
  <c r="BY1145"/>
  <c r="BY740"/>
  <c r="BY649"/>
  <c r="BY1014"/>
  <c r="BY910"/>
  <c r="BY1092"/>
  <c r="BY807"/>
  <c r="BY1094"/>
  <c r="BY1013"/>
  <c r="BY1060"/>
  <c r="BY1102"/>
  <c r="BY675"/>
  <c r="BY569"/>
  <c r="BY1039"/>
  <c r="BY991"/>
  <c r="BY170"/>
  <c r="BY727"/>
  <c r="BY441"/>
  <c r="BY512"/>
  <c r="BY992"/>
  <c r="BY616"/>
  <c r="BY531"/>
  <c r="BY510"/>
  <c r="BY720"/>
  <c r="BY812"/>
  <c r="BY489"/>
  <c r="BY881"/>
  <c r="BY830"/>
  <c r="BY1116"/>
  <c r="BY509"/>
  <c r="BY518"/>
  <c r="BY1139"/>
  <c r="BY302"/>
  <c r="BY522"/>
  <c r="BY311"/>
  <c r="BY983"/>
  <c r="BY706"/>
  <c r="BY800"/>
  <c r="BY294"/>
  <c r="BY833"/>
  <c r="BY397"/>
  <c r="BY973"/>
  <c r="BY942"/>
  <c r="BY157"/>
  <c r="BY1029"/>
  <c r="BY378"/>
  <c r="BY573"/>
  <c r="BY900"/>
  <c r="BY233"/>
  <c r="BY432"/>
  <c r="BY612"/>
  <c r="BY204"/>
  <c r="BY754"/>
  <c r="BY303"/>
  <c r="BY1047"/>
  <c r="BY232"/>
  <c r="BY1121"/>
  <c r="BY197"/>
  <c r="BY419"/>
  <c r="BY722"/>
  <c r="BY289"/>
  <c r="BY869"/>
  <c r="BY846"/>
  <c r="BY462"/>
  <c r="BY200"/>
  <c r="BY176"/>
  <c r="BY168"/>
  <c r="BY388"/>
  <c r="BY701"/>
  <c r="BY953"/>
  <c r="BY377"/>
  <c r="BY1130"/>
  <c r="BY1210"/>
  <c r="BY129"/>
  <c r="BY163"/>
  <c r="BY601"/>
  <c r="BY456"/>
  <c r="BY133"/>
  <c r="BY860"/>
  <c r="BY381"/>
  <c r="BY395"/>
  <c r="BY804"/>
  <c r="BY130"/>
  <c r="BY177"/>
  <c r="BY586"/>
  <c r="BY452"/>
  <c r="BY465"/>
  <c r="BY1249"/>
  <c r="BY700"/>
  <c r="BY185"/>
  <c r="BY290"/>
  <c r="BY205"/>
  <c r="BY878"/>
  <c r="BY855"/>
  <c r="BY93"/>
  <c r="BY838"/>
  <c r="BY829"/>
  <c r="BY371"/>
  <c r="BY454"/>
  <c r="BY1263"/>
  <c r="BY206"/>
  <c r="BY556"/>
  <c r="BY525"/>
  <c r="BY1072"/>
  <c r="BY603"/>
  <c r="BY1148"/>
  <c r="BY169"/>
  <c r="BY868"/>
  <c r="BY314"/>
  <c r="BY997"/>
  <c r="BY131"/>
  <c r="BY376"/>
  <c r="BY242"/>
  <c r="BY72"/>
  <c r="BY128"/>
  <c r="BY708"/>
  <c r="BY1077"/>
  <c r="BY416"/>
  <c r="BY383"/>
  <c r="BY818"/>
  <c r="BY1046"/>
  <c r="BY172"/>
  <c r="BY166"/>
  <c r="BY307"/>
  <c r="BY279"/>
  <c r="BY654"/>
  <c r="BY749"/>
  <c r="BY618"/>
  <c r="BY1186"/>
  <c r="BY1107"/>
  <c r="BY794"/>
  <c r="BY1093"/>
  <c r="BY785"/>
  <c r="BY1040"/>
  <c r="BY1111"/>
  <c r="BY1207"/>
  <c r="BY492"/>
  <c r="BY504"/>
  <c r="BY1123"/>
  <c r="BY891"/>
  <c r="BY403"/>
  <c r="BY883"/>
  <c r="BY1225"/>
  <c r="BY693"/>
  <c r="BY776"/>
  <c r="BY228"/>
  <c r="BY1088"/>
  <c r="BY790"/>
  <c r="BY994"/>
  <c r="BY769"/>
  <c r="BY610"/>
  <c r="BY651"/>
  <c r="BY963"/>
  <c r="BY667"/>
  <c r="BY283"/>
  <c r="BY1011"/>
  <c r="BY955"/>
  <c r="BY549"/>
  <c r="BY752"/>
  <c r="BY1118"/>
  <c r="BY875"/>
  <c r="BY415"/>
  <c r="BY763"/>
  <c r="BY226"/>
  <c r="BY189"/>
  <c r="BY594"/>
  <c r="BY154"/>
  <c r="BY1161"/>
  <c r="BY411"/>
  <c r="BI60"/>
  <c r="U295" i="8"/>
  <c r="BI52" i="30"/>
  <c r="U301" i="8"/>
  <c r="BI58" i="30"/>
  <c r="U296" i="8"/>
  <c r="BI53" i="30"/>
  <c r="U291" i="8"/>
  <c r="BI48" i="30"/>
  <c r="U286" i="8"/>
  <c r="BI43" i="30"/>
  <c r="U280" i="8"/>
  <c r="BI37" i="30"/>
  <c r="U263" i="8"/>
  <c r="BI20" i="30"/>
  <c r="U253" i="8"/>
  <c r="BI10" i="30"/>
  <c r="BY1251"/>
  <c r="BY927"/>
  <c r="BY916"/>
  <c r="BY643"/>
  <c r="BY89"/>
  <c r="BY387"/>
  <c r="BY1132"/>
  <c r="BY717"/>
  <c r="BY266"/>
  <c r="BY625"/>
  <c r="BY1160"/>
  <c r="BY819"/>
  <c r="BY545"/>
  <c r="BY1032"/>
  <c r="BY540"/>
  <c r="BY811"/>
  <c r="BY1063"/>
  <c r="BY835"/>
  <c r="BY78"/>
  <c r="BY767"/>
  <c r="BY479"/>
  <c r="BY68"/>
  <c r="BY187"/>
  <c r="BY110"/>
  <c r="BY989"/>
  <c r="BY676"/>
  <c r="BY1036"/>
  <c r="BY1044"/>
  <c r="BY827"/>
  <c r="BY558"/>
  <c r="BY1187"/>
  <c r="BY328"/>
  <c r="BY1194"/>
  <c r="BY325"/>
  <c r="BY637"/>
  <c r="BY298"/>
  <c r="BY1154"/>
  <c r="BY482"/>
  <c r="BY784"/>
  <c r="BY350"/>
  <c r="BY713"/>
  <c r="BY1119"/>
  <c r="BY1005"/>
  <c r="BY679"/>
  <c r="BY783"/>
  <c r="BY1138"/>
  <c r="BY1115"/>
  <c r="BY107"/>
  <c r="BY937"/>
  <c r="BY1214"/>
  <c r="BY659"/>
  <c r="BY362"/>
  <c r="BY217"/>
  <c r="BY670"/>
  <c r="BY638"/>
  <c r="BY80"/>
  <c r="BY497"/>
  <c r="BY938"/>
  <c r="BY646"/>
  <c r="BY346"/>
  <c r="BY1061"/>
  <c r="BY1034"/>
  <c r="BY457"/>
  <c r="BY1073"/>
  <c r="BY661"/>
  <c r="BY418"/>
  <c r="BY960"/>
  <c r="BY1234"/>
  <c r="BY723"/>
  <c r="BY1137"/>
  <c r="BY469"/>
  <c r="BY161"/>
  <c r="BY106"/>
  <c r="BY940"/>
  <c r="BY225"/>
  <c r="BY1078"/>
  <c r="BY291"/>
  <c r="BY210"/>
  <c r="BY1052"/>
  <c r="BY738"/>
  <c r="BY523"/>
  <c r="BY1066"/>
  <c r="BY533"/>
  <c r="BY898"/>
  <c r="BY83"/>
  <c r="BY735"/>
  <c r="BY434"/>
  <c r="BY850"/>
  <c r="BY386"/>
  <c r="BY863"/>
  <c r="BY145"/>
  <c r="BY524"/>
  <c r="BY244"/>
  <c r="BY887"/>
  <c r="BY880"/>
  <c r="BY261"/>
  <c r="BY562"/>
  <c r="BY417"/>
  <c r="BY534"/>
  <c r="BY954"/>
  <c r="BY132"/>
  <c r="BY315"/>
  <c r="BY195"/>
  <c r="BY1164"/>
  <c r="BY1231"/>
  <c r="BY209"/>
  <c r="BY424"/>
  <c r="BY532"/>
  <c r="BY696"/>
  <c r="BY761"/>
  <c r="BY404"/>
  <c r="BY1236"/>
  <c r="BY593"/>
  <c r="BY449"/>
  <c r="BY1171"/>
  <c r="BY98"/>
  <c r="BY446"/>
  <c r="BY171"/>
  <c r="BY575"/>
  <c r="BY1259"/>
  <c r="BY765"/>
  <c r="BY1260"/>
  <c r="BY970"/>
  <c r="BY1091"/>
  <c r="BY623"/>
  <c r="BY1220"/>
  <c r="BY299"/>
  <c r="BY614"/>
  <c r="BY692"/>
  <c r="BY660"/>
  <c r="BY911"/>
  <c r="BY814"/>
  <c r="BY902"/>
  <c r="BY1155"/>
  <c r="BY402"/>
  <c r="BY1150"/>
  <c r="BY1256"/>
  <c r="BY673"/>
  <c r="BY186"/>
  <c r="BY796"/>
  <c r="BY453"/>
  <c r="BY367"/>
  <c r="BY354"/>
  <c r="BY495"/>
  <c r="BY987"/>
  <c r="BY585"/>
  <c r="BY901"/>
  <c r="BY81"/>
  <c r="BY969"/>
  <c r="BY1199"/>
  <c r="BY508"/>
  <c r="BY306"/>
  <c r="BY1016"/>
  <c r="BY975"/>
  <c r="BY75"/>
  <c r="BY494"/>
  <c r="BY948"/>
  <c r="BY476"/>
  <c r="BY207"/>
  <c r="BY401"/>
  <c r="BY1240"/>
  <c r="BY141"/>
  <c r="BY746"/>
  <c r="BY1255"/>
  <c r="BY1103"/>
  <c r="BY318"/>
  <c r="BI62"/>
  <c r="U268" i="8"/>
  <c r="U300"/>
  <c r="BI57" i="30"/>
  <c r="U290" i="8"/>
  <c r="BI47" i="30"/>
  <c r="U279" i="8"/>
  <c r="BI36" i="30"/>
  <c r="U259" i="8"/>
  <c r="BI16" i="30"/>
  <c r="U249" i="8"/>
  <c r="BI6" i="30"/>
  <c r="U270" i="8"/>
  <c r="U302"/>
  <c r="BI59" i="30"/>
  <c r="U298" i="8"/>
  <c r="BI55" i="30"/>
  <c r="U292" i="8"/>
  <c r="BI49" i="30"/>
  <c r="U287" i="8"/>
  <c r="BI44" i="30"/>
  <c r="U281" i="8"/>
  <c r="BI38" i="30"/>
  <c r="U264" i="8"/>
  <c r="BI21" i="30"/>
  <c r="U255" i="8"/>
  <c r="BI12" i="30"/>
  <c r="BY348"/>
  <c r="BY1129"/>
  <c r="BY1252"/>
  <c r="BY877"/>
  <c r="BY817"/>
  <c r="BY576"/>
  <c r="BY647"/>
  <c r="BY686"/>
  <c r="BY1128"/>
  <c r="BY139"/>
  <c r="BY600"/>
  <c r="BY854"/>
  <c r="BY468"/>
  <c r="BY184"/>
  <c r="BY483"/>
  <c r="BY619"/>
  <c r="BY1212"/>
  <c r="BY1185"/>
  <c r="BY1229"/>
  <c r="BY264"/>
  <c r="BY527"/>
  <c r="BY369"/>
  <c r="BY1021"/>
  <c r="BY744"/>
  <c r="BY414"/>
  <c r="BY928"/>
  <c r="BY384"/>
  <c r="BY317"/>
  <c r="BY972"/>
  <c r="BY843"/>
  <c r="BY544"/>
  <c r="BY816"/>
  <c r="BY122"/>
  <c r="BY1067"/>
  <c r="BY281"/>
  <c r="BY179"/>
  <c r="BY582"/>
  <c r="BY255"/>
  <c r="BY588"/>
  <c r="BY265"/>
  <c r="BY405"/>
  <c r="BY879"/>
  <c r="BY986"/>
  <c r="BY725"/>
  <c r="BY1020"/>
  <c r="BY363"/>
  <c r="BY865"/>
  <c r="BY178"/>
  <c r="BY336"/>
  <c r="BY743"/>
  <c r="BY1216"/>
  <c r="BY687"/>
  <c r="BY655"/>
  <c r="BY728"/>
  <c r="BY196"/>
  <c r="BY365"/>
  <c r="BY801"/>
  <c r="BY188"/>
  <c r="BY934"/>
  <c r="BY246"/>
  <c r="BY716"/>
  <c r="BY502"/>
  <c r="BY641"/>
  <c r="BY1238"/>
  <c r="BY237"/>
  <c r="BY308"/>
  <c r="BY961"/>
  <c r="BY1100"/>
  <c r="BY85"/>
  <c r="BY222"/>
  <c r="BY1182"/>
  <c r="BY352"/>
  <c r="BY1176"/>
  <c r="BY688"/>
  <c r="BY427"/>
  <c r="BY947"/>
  <c r="BY111"/>
  <c r="BY435"/>
  <c r="BY630"/>
  <c r="BY913"/>
  <c r="BY780"/>
  <c r="BY516"/>
  <c r="BY914"/>
  <c r="BY689"/>
  <c r="BY627"/>
  <c r="BY768"/>
  <c r="BY697"/>
  <c r="BY223"/>
  <c r="BY977"/>
  <c r="BY269"/>
  <c r="BY1173"/>
  <c r="BY481"/>
  <c r="BY669"/>
  <c r="BY1018"/>
  <c r="BY1098"/>
  <c r="BY999"/>
  <c r="BY1095"/>
  <c r="BY1174"/>
  <c r="BY79"/>
  <c r="BY1048"/>
  <c r="BY1027"/>
  <c r="BY431"/>
  <c r="BY690"/>
  <c r="BY628"/>
  <c r="BY240"/>
  <c r="BY730"/>
  <c r="BY554"/>
  <c r="BY478"/>
  <c r="BY629"/>
  <c r="BY772"/>
  <c r="BY636"/>
  <c r="BY1056"/>
  <c r="BY329"/>
  <c r="BY707"/>
  <c r="BY349"/>
  <c r="BY993"/>
  <c r="BY605"/>
  <c r="BY190"/>
  <c r="BY156"/>
  <c r="BY1197"/>
  <c r="BY682"/>
  <c r="BY193"/>
  <c r="BY112"/>
  <c r="BY1045"/>
  <c r="BY896"/>
  <c r="BY837"/>
  <c r="BY1253"/>
  <c r="BY642"/>
  <c r="BY420"/>
  <c r="BY615"/>
  <c r="BY375"/>
  <c r="BY426"/>
  <c r="BY340"/>
  <c r="BY382"/>
  <c r="BY219"/>
  <c r="BY1242"/>
  <c r="BY1250"/>
  <c r="BY439"/>
  <c r="BY385"/>
  <c r="BY1055"/>
  <c r="BY559"/>
  <c r="BY998"/>
  <c r="BY272"/>
  <c r="BY543"/>
  <c r="BY116"/>
  <c r="BY118"/>
  <c r="BY756"/>
  <c r="BY292"/>
  <c r="BY270"/>
  <c r="BY834"/>
  <c r="BY737"/>
  <c r="BY537"/>
  <c r="BY97"/>
  <c r="BY213"/>
  <c r="BY140"/>
  <c r="BY566"/>
  <c r="BY182"/>
  <c r="BY921"/>
  <c r="BY451"/>
  <c r="BY123"/>
  <c r="BY1247"/>
  <c r="BY400"/>
  <c r="BY550"/>
  <c r="BY596"/>
  <c r="BY591"/>
  <c r="BY815"/>
  <c r="BY151"/>
  <c r="BY274"/>
  <c r="BY895"/>
  <c r="BY886"/>
  <c r="BY380"/>
  <c r="BY463"/>
  <c r="BY271"/>
  <c r="BY276"/>
  <c r="BY828"/>
  <c r="BY464"/>
  <c r="BY396"/>
  <c r="BY245"/>
  <c r="BY604"/>
  <c r="BY539"/>
  <c r="BY542"/>
  <c r="BY698"/>
  <c r="BY742"/>
  <c r="BY857"/>
  <c r="BY759"/>
  <c r="BY870"/>
  <c r="BY671"/>
  <c r="BY1054"/>
  <c r="BY847"/>
  <c r="BY981"/>
  <c r="BY771"/>
  <c r="BY799"/>
  <c r="BY1189"/>
  <c r="BY990"/>
  <c r="BY621"/>
  <c r="BY1009"/>
  <c r="BY1195"/>
  <c r="BY795"/>
  <c r="BY1153"/>
  <c r="BY755"/>
  <c r="BY327"/>
  <c r="BY1177"/>
  <c r="BY1196"/>
  <c r="BY1223"/>
  <c r="BY1270"/>
  <c r="BY781"/>
  <c r="BY658"/>
  <c r="BY442"/>
  <c r="BY480"/>
  <c r="BY234"/>
  <c r="BY1133"/>
  <c r="BY1230"/>
  <c r="BY572"/>
  <c r="BY1190"/>
  <c r="BY1126"/>
  <c r="BY824"/>
  <c r="BY849"/>
  <c r="BY159"/>
  <c r="BY842"/>
  <c r="BY69"/>
  <c r="BY733"/>
  <c r="BY174"/>
  <c r="BY1024"/>
  <c r="BY1028"/>
  <c r="BY121"/>
  <c r="BY113"/>
  <c r="BY356"/>
  <c r="BY648"/>
  <c r="BY430"/>
  <c r="BY472"/>
  <c r="BY617"/>
  <c r="BY313"/>
  <c r="BY741"/>
  <c r="BY1227"/>
  <c r="BY959"/>
  <c r="BY639"/>
  <c r="BY980"/>
  <c r="BY316"/>
  <c r="BY1144"/>
  <c r="BY67"/>
  <c r="BY1090"/>
  <c r="BY893"/>
  <c r="BY499"/>
  <c r="BY1208"/>
  <c r="BY774"/>
  <c r="BY412"/>
  <c r="BY503"/>
  <c r="BY359"/>
  <c r="BY704"/>
  <c r="BY1209"/>
  <c r="BY519"/>
  <c r="BY341"/>
  <c r="BY1217"/>
  <c r="BY787"/>
  <c r="BY358"/>
  <c r="BY729"/>
  <c r="BY678"/>
  <c r="BY939"/>
  <c r="BY734"/>
  <c r="BY1079"/>
  <c r="BY334"/>
  <c r="BY493"/>
  <c r="BY922"/>
  <c r="BY484"/>
  <c r="BY930"/>
  <c r="BY275"/>
  <c r="BY919"/>
  <c r="BY488"/>
  <c r="BY565"/>
  <c r="BY324"/>
  <c r="BY305"/>
  <c r="BY86"/>
  <c r="BY1002"/>
  <c r="BY590"/>
  <c r="BY967"/>
  <c r="BY681"/>
  <c r="BY982"/>
  <c r="BY968"/>
  <c r="BY1001"/>
  <c r="BY1087"/>
  <c r="BY285"/>
  <c r="BY1140"/>
  <c r="BY770"/>
  <c r="BY1152"/>
  <c r="BY703"/>
  <c r="BY645"/>
  <c r="BY702"/>
  <c r="BY1096"/>
  <c r="BY956"/>
  <c r="BY949"/>
  <c r="BY1023"/>
  <c r="BY1113"/>
  <c r="BY978"/>
  <c r="BY965"/>
  <c r="BY1071"/>
  <c r="BY1106"/>
  <c r="BY1146"/>
  <c r="BY425"/>
  <c r="BY487"/>
  <c r="BY821"/>
  <c r="BY486"/>
  <c r="BY888"/>
  <c r="BY506"/>
  <c r="BY626"/>
  <c r="BY194"/>
  <c r="BY304"/>
  <c r="BY501"/>
  <c r="BY718"/>
  <c r="BY284"/>
  <c r="BY330"/>
  <c r="BY450"/>
  <c r="BY736"/>
  <c r="BY218"/>
  <c r="BY633"/>
  <c r="BY903"/>
  <c r="BY683"/>
  <c r="BY974"/>
  <c r="BY644"/>
  <c r="BY389"/>
  <c r="BY684"/>
  <c r="BY806"/>
  <c r="BY183"/>
  <c r="BY309"/>
  <c r="BY526"/>
  <c r="BY82"/>
  <c r="BY467"/>
  <c r="BY96"/>
  <c r="BY1245"/>
  <c r="BY214"/>
  <c r="BY905"/>
  <c r="BY1239"/>
  <c r="BY552"/>
  <c r="BY984"/>
  <c r="BY745"/>
  <c r="BY88"/>
  <c r="BY1244"/>
  <c r="BY507"/>
  <c r="BY764"/>
  <c r="BY162"/>
  <c r="BY447"/>
  <c r="BY571"/>
  <c r="BY175"/>
  <c r="BY925"/>
  <c r="BY882"/>
  <c r="BY608"/>
  <c r="BY1159"/>
  <c r="BY150"/>
  <c r="BY372"/>
  <c r="BY459"/>
  <c r="BY408"/>
  <c r="BY607"/>
  <c r="BY866"/>
  <c r="BY437"/>
  <c r="BY155"/>
  <c r="BY691"/>
  <c r="BY73"/>
  <c r="BY198"/>
  <c r="BY181"/>
  <c r="BY91"/>
  <c r="BY862"/>
  <c r="BY220"/>
  <c r="BY592"/>
  <c r="BY167"/>
  <c r="BY825"/>
  <c r="BY840"/>
  <c r="BY342"/>
  <c r="BY239"/>
  <c r="BY278"/>
  <c r="BY138"/>
  <c r="BY92"/>
  <c r="BY1235"/>
  <c r="BY859"/>
  <c r="BY208"/>
  <c r="BY201"/>
  <c r="BY574"/>
  <c r="BY845"/>
  <c r="BY243"/>
  <c r="BY547"/>
  <c r="BY455"/>
  <c r="BY864"/>
  <c r="BY609"/>
  <c r="BY259"/>
  <c r="BY211"/>
  <c r="BY117"/>
  <c r="BY160"/>
  <c r="BY347"/>
  <c r="BY119"/>
  <c r="BY398"/>
  <c r="BY1261"/>
  <c r="BY579"/>
  <c r="BY726"/>
  <c r="BY1268"/>
  <c r="BY1248"/>
  <c r="BY445"/>
  <c r="BY635"/>
  <c r="BY124"/>
  <c r="BY613"/>
  <c r="BY136"/>
  <c r="BY147"/>
  <c r="BY577"/>
  <c r="BY262"/>
  <c r="BY410"/>
  <c r="BY803"/>
  <c r="BY287"/>
  <c r="BY165"/>
  <c r="BY798"/>
  <c r="BY1125"/>
  <c r="BY1156"/>
  <c r="BY1101"/>
  <c r="BY1019"/>
  <c r="BY1149"/>
  <c r="BY70"/>
  <c r="BY335"/>
  <c r="BY915"/>
  <c r="BY158"/>
  <c r="BY236"/>
  <c r="BY1169"/>
  <c r="BY1112"/>
  <c r="BY791"/>
  <c r="BY360"/>
  <c r="BY1181"/>
  <c r="BY1167"/>
  <c r="BY332"/>
  <c r="BY672"/>
  <c r="BY773"/>
  <c r="BY1183"/>
  <c r="BY664"/>
  <c r="BY1271"/>
  <c r="BY560"/>
  <c r="BY227"/>
  <c r="BY95"/>
  <c r="BY515"/>
  <c r="BY353"/>
  <c r="BY957"/>
  <c r="BY950"/>
  <c r="BY373"/>
  <c r="BY109"/>
  <c r="BY1165"/>
  <c r="BY143"/>
  <c r="BY1120"/>
  <c r="BY889"/>
  <c r="BY810"/>
  <c r="BY931"/>
  <c r="BY1099"/>
  <c r="BY809"/>
  <c r="BY712"/>
  <c r="BY477"/>
  <c r="BY760"/>
  <c r="BY1258"/>
  <c r="BI5"/>
  <c r="BE11"/>
  <c r="AE254" i="8" s="1"/>
  <c r="BU1080" i="30"/>
  <c r="BG7"/>
  <c r="AG250" i="8" s="1"/>
  <c r="BW331" i="30"/>
  <c r="AY7"/>
  <c r="Y250" i="8" s="1"/>
  <c r="BO331" i="30"/>
  <c r="AY18"/>
  <c r="Y261" i="8" s="1"/>
  <c r="BO944" i="30"/>
  <c r="AZ17"/>
  <c r="Z260" i="8" s="1"/>
  <c r="BP650" i="30"/>
  <c r="BH45"/>
  <c r="AH288" i="8" s="1"/>
  <c r="BX1205" i="30"/>
  <c r="AW51"/>
  <c r="W294" i="8" s="1"/>
  <c r="BM407" i="30"/>
  <c r="BD54"/>
  <c r="AD297" i="8" s="1"/>
  <c r="BT805" i="30"/>
  <c r="BG14"/>
  <c r="AG257" i="8" s="1"/>
  <c r="BW929" i="30"/>
  <c r="BC30"/>
  <c r="AC273" i="8" s="1"/>
  <c r="BS120" i="30"/>
  <c r="BH32"/>
  <c r="AH275" i="8" s="1"/>
  <c r="BX153" i="30"/>
  <c r="AZ32"/>
  <c r="Z275" i="8" s="1"/>
  <c r="BP153" i="30"/>
  <c r="BD35"/>
  <c r="AD278" i="8" s="1"/>
  <c r="BT105" i="30"/>
  <c r="BH33"/>
  <c r="AH276" i="8" s="1"/>
  <c r="BX762" i="30"/>
  <c r="BC39"/>
  <c r="AC282" i="8" s="1"/>
  <c r="BS458" i="30"/>
  <c r="BD34"/>
  <c r="AD277" i="8" s="1"/>
  <c r="BT906" i="30"/>
  <c r="AZ34"/>
  <c r="Z277" i="8" s="1"/>
  <c r="BP906" i="30"/>
  <c r="BA31"/>
  <c r="AA274" i="8" s="1"/>
  <c r="BQ438" i="30"/>
  <c r="BF40"/>
  <c r="AF283" i="8" s="1"/>
  <c r="BV926" i="30"/>
  <c r="AX40"/>
  <c r="X283" i="8" s="1"/>
  <c r="BN926" i="30"/>
  <c r="BE23"/>
  <c r="AE266" i="8" s="1"/>
  <c r="BU224" i="30"/>
  <c r="AZ28"/>
  <c r="Z271" i="8" s="1"/>
  <c r="BP337" i="30"/>
  <c r="AY24"/>
  <c r="Y267" i="8" s="1"/>
  <c r="BO267" i="30"/>
  <c r="BB27"/>
  <c r="AB270" i="8" s="1"/>
  <c r="BR874" i="30"/>
  <c r="BH11"/>
  <c r="AH254" i="8" s="1"/>
  <c r="BX1080" i="30"/>
  <c r="BD11"/>
  <c r="AD254" i="8" s="1"/>
  <c r="BT1080" i="30"/>
  <c r="AZ11"/>
  <c r="Z254" i="8" s="1"/>
  <c r="BP1080" i="30"/>
  <c r="AV11"/>
  <c r="V254" i="8" s="1"/>
  <c r="BL1080" i="30"/>
  <c r="BF7"/>
  <c r="AF250" i="8" s="1"/>
  <c r="BV331" i="30"/>
  <c r="BB7"/>
  <c r="AB250" i="8" s="1"/>
  <c r="BR331" i="30"/>
  <c r="AX7"/>
  <c r="X250" i="8" s="1"/>
  <c r="BN331" i="30"/>
  <c r="BG19"/>
  <c r="AG262" i="8" s="1"/>
  <c r="BW1108" i="30"/>
  <c r="BC19"/>
  <c r="AC262" i="8" s="1"/>
  <c r="BS1108" i="30"/>
  <c r="AY19"/>
  <c r="Y262" i="8" s="1"/>
  <c r="BO1108" i="30"/>
  <c r="BF18"/>
  <c r="AF261" i="8" s="1"/>
  <c r="BV944" i="30"/>
  <c r="BB18"/>
  <c r="AB261" i="8" s="1"/>
  <c r="BR944" i="30"/>
  <c r="AX18"/>
  <c r="X261" i="8" s="1"/>
  <c r="BN944" i="30"/>
  <c r="BG17"/>
  <c r="AG260" i="8" s="1"/>
  <c r="BW650" i="30"/>
  <c r="BC17"/>
  <c r="AC260" i="8" s="1"/>
  <c r="BS650" i="30"/>
  <c r="AY17"/>
  <c r="Y260" i="8" s="1"/>
  <c r="BO650" i="30"/>
  <c r="BG45"/>
  <c r="AG288" i="8" s="1"/>
  <c r="BW1205" i="30"/>
  <c r="BC45"/>
  <c r="AC288" i="8" s="1"/>
  <c r="BS1205" i="30"/>
  <c r="AY45"/>
  <c r="Y288" i="8" s="1"/>
  <c r="BO1205" i="30"/>
  <c r="BH51"/>
  <c r="AH294" i="8" s="1"/>
  <c r="BX407" i="30"/>
  <c r="BD51"/>
  <c r="AD294" i="8" s="1"/>
  <c r="BT407" i="30"/>
  <c r="AZ51"/>
  <c r="Z294" i="8" s="1"/>
  <c r="BP407" i="30"/>
  <c r="AV51"/>
  <c r="V294" i="8" s="1"/>
  <c r="BL407" i="30"/>
  <c r="BG54"/>
  <c r="AG297" i="8" s="1"/>
  <c r="BW805" i="30"/>
  <c r="BC54"/>
  <c r="AC297" i="8" s="1"/>
  <c r="BS805" i="30"/>
  <c r="AY54"/>
  <c r="Y297" i="8" s="1"/>
  <c r="BO805" i="30"/>
  <c r="BH15"/>
  <c r="AH258" i="8" s="1"/>
  <c r="BX1033" i="30"/>
  <c r="BD15"/>
  <c r="AD258" i="8" s="1"/>
  <c r="BT1033" i="30"/>
  <c r="AZ15"/>
  <c r="Z258" i="8" s="1"/>
  <c r="BP1033" i="30"/>
  <c r="AV15"/>
  <c r="V258" i="8" s="1"/>
  <c r="BL1033" i="30"/>
  <c r="BF14"/>
  <c r="AF257" i="8" s="1"/>
  <c r="BV929" i="30"/>
  <c r="BB14"/>
  <c r="AB257" i="8" s="1"/>
  <c r="BR929" i="30"/>
  <c r="AX14"/>
  <c r="X257" i="8" s="1"/>
  <c r="BN929" i="30"/>
  <c r="BF30"/>
  <c r="AF273" i="8" s="1"/>
  <c r="BV120" i="30"/>
  <c r="BB30"/>
  <c r="AB273" i="8" s="1"/>
  <c r="BR120" i="30"/>
  <c r="AX30"/>
  <c r="X273" i="8" s="1"/>
  <c r="BN120" i="30"/>
  <c r="BG32"/>
  <c r="AG275" i="8" s="1"/>
  <c r="BW153" i="30"/>
  <c r="BC32"/>
  <c r="AC275" i="8" s="1"/>
  <c r="BS153" i="30"/>
  <c r="AY32"/>
  <c r="Y275" i="8" s="1"/>
  <c r="BO153" i="30"/>
  <c r="BG35"/>
  <c r="AG278" i="8" s="1"/>
  <c r="BW105" i="30"/>
  <c r="BC35"/>
  <c r="AC278" i="8" s="1"/>
  <c r="BS105" i="30"/>
  <c r="AY35"/>
  <c r="Y278" i="8" s="1"/>
  <c r="BO105" i="30"/>
  <c r="BG33"/>
  <c r="AG276" i="8" s="1"/>
  <c r="BW762" i="30"/>
  <c r="BC33"/>
  <c r="AC276" i="8" s="1"/>
  <c r="BS762" i="30"/>
  <c r="AY33"/>
  <c r="Y276" i="8" s="1"/>
  <c r="BO762" i="30"/>
  <c r="BF39"/>
  <c r="AF282" i="8" s="1"/>
  <c r="BV458" i="30"/>
  <c r="BB39"/>
  <c r="AB282" i="8" s="1"/>
  <c r="BR458" i="30"/>
  <c r="AX39"/>
  <c r="X282" i="8" s="1"/>
  <c r="BN458" i="30"/>
  <c r="BG34"/>
  <c r="AG277" i="8" s="1"/>
  <c r="BW906" i="30"/>
  <c r="BC34"/>
  <c r="AC277" i="8" s="1"/>
  <c r="BS906" i="30"/>
  <c r="AY34"/>
  <c r="Y277" i="8" s="1"/>
  <c r="BO906" i="30"/>
  <c r="BH31"/>
  <c r="AH274" i="8" s="1"/>
  <c r="BX438" i="30"/>
  <c r="BD31"/>
  <c r="AD274" i="8" s="1"/>
  <c r="BT438" i="30"/>
  <c r="AZ31"/>
  <c r="Z274" i="8" s="1"/>
  <c r="BP438" i="30"/>
  <c r="AV31"/>
  <c r="V274" i="8" s="1"/>
  <c r="BL438" i="30"/>
  <c r="BE40"/>
  <c r="AE283" i="8" s="1"/>
  <c r="BU926" i="30"/>
  <c r="BA40"/>
  <c r="AA283" i="8" s="1"/>
  <c r="BQ926" i="30"/>
  <c r="AW40"/>
  <c r="W283" i="8" s="1"/>
  <c r="BM926" i="30"/>
  <c r="BH23"/>
  <c r="AH266" i="8" s="1"/>
  <c r="BX224" i="30"/>
  <c r="BD23"/>
  <c r="AD266" i="8" s="1"/>
  <c r="BT224" i="30"/>
  <c r="AZ23"/>
  <c r="Z266" i="8" s="1"/>
  <c r="BP224" i="30"/>
  <c r="AV23"/>
  <c r="V266" i="8" s="1"/>
  <c r="BL224" i="30"/>
  <c r="BE25"/>
  <c r="AE268" i="8" s="1"/>
  <c r="BU839" i="30"/>
  <c r="BA25"/>
  <c r="AA268" i="8" s="1"/>
  <c r="BQ839" i="30"/>
  <c r="AW25"/>
  <c r="W268" i="8" s="1"/>
  <c r="BM839" i="30"/>
  <c r="BG28"/>
  <c r="AG271" i="8" s="1"/>
  <c r="BW337" i="30"/>
  <c r="BC28"/>
  <c r="AC271" i="8" s="1"/>
  <c r="BS337" i="30"/>
  <c r="AY28"/>
  <c r="Y271" i="8" s="1"/>
  <c r="BO337" i="30"/>
  <c r="BH26"/>
  <c r="AH269" i="8" s="1"/>
  <c r="BX853" i="30"/>
  <c r="BD26"/>
  <c r="AD269" i="8" s="1"/>
  <c r="BT853" i="30"/>
  <c r="AZ26"/>
  <c r="Z269" i="8" s="1"/>
  <c r="BP853" i="30"/>
  <c r="AV26"/>
  <c r="V269" i="8" s="1"/>
  <c r="BL853" i="30"/>
  <c r="BF24"/>
  <c r="AF267" i="8" s="1"/>
  <c r="BV267" i="30"/>
  <c r="BB24"/>
  <c r="AB267" i="8" s="1"/>
  <c r="BR267" i="30"/>
  <c r="AX24"/>
  <c r="X267" i="8" s="1"/>
  <c r="BN267" i="30"/>
  <c r="BE27"/>
  <c r="AE270" i="8" s="1"/>
  <c r="BU874" i="30"/>
  <c r="BA27"/>
  <c r="AA270" i="8" s="1"/>
  <c r="BQ874" i="30"/>
  <c r="AW27"/>
  <c r="W270" i="8" s="1"/>
  <c r="BM874" i="30"/>
  <c r="AW22"/>
  <c r="W265" i="8" s="1"/>
  <c r="BB9" i="30"/>
  <c r="AB252" i="8" s="1"/>
  <c r="AU8" i="30"/>
  <c r="AU17"/>
  <c r="AU7"/>
  <c r="AU18"/>
  <c r="AU14"/>
  <c r="AU30"/>
  <c r="AU39"/>
  <c r="AU24"/>
  <c r="BH22"/>
  <c r="AH265" i="8" s="1"/>
  <c r="BD22" i="30"/>
  <c r="AD265" i="8" s="1"/>
  <c r="AZ22" i="30"/>
  <c r="Z265" i="8" s="1"/>
  <c r="AV22" i="30"/>
  <c r="V265" i="8" s="1"/>
  <c r="BG8" i="30"/>
  <c r="AG251" i="8" s="1"/>
  <c r="BC8" i="30"/>
  <c r="AC251" i="8" s="1"/>
  <c r="AY8" i="30"/>
  <c r="Y251" i="8" s="1"/>
  <c r="BE9" i="30"/>
  <c r="AE252" i="8" s="1"/>
  <c r="BA9" i="30"/>
  <c r="AA252" i="8" s="1"/>
  <c r="AW9" i="30"/>
  <c r="W252" i="8" s="1"/>
  <c r="BK1266" i="30"/>
  <c r="BK929"/>
  <c r="BK120"/>
  <c r="BK458"/>
  <c r="BK839"/>
  <c r="BH19"/>
  <c r="AH262" i="8" s="1"/>
  <c r="BX1108" i="30"/>
  <c r="AV19"/>
  <c r="V262" i="8" s="1"/>
  <c r="BL1108" i="30"/>
  <c r="BG18"/>
  <c r="AG261" i="8" s="1"/>
  <c r="BW944" i="30"/>
  <c r="BC18"/>
  <c r="AC261" i="8" s="1"/>
  <c r="BS944" i="30"/>
  <c r="BD17"/>
  <c r="AD260" i="8" s="1"/>
  <c r="BT650" i="30"/>
  <c r="BD45"/>
  <c r="AD288" i="8" s="1"/>
  <c r="BT1205" i="30"/>
  <c r="AV45"/>
  <c r="V288" i="8" s="1"/>
  <c r="BL1205" i="30"/>
  <c r="BA51"/>
  <c r="AA294" i="8" s="1"/>
  <c r="BQ407" i="30"/>
  <c r="AZ54"/>
  <c r="Z297" i="8" s="1"/>
  <c r="BP805" i="30"/>
  <c r="AV54"/>
  <c r="V297" i="8" s="1"/>
  <c r="BL805" i="30"/>
  <c r="BE15"/>
  <c r="AE258" i="8" s="1"/>
  <c r="BU1033" i="30"/>
  <c r="AW15"/>
  <c r="W258" i="8" s="1"/>
  <c r="BM1033" i="30"/>
  <c r="AY30"/>
  <c r="Y273" i="8" s="1"/>
  <c r="BO120" i="30"/>
  <c r="AV32"/>
  <c r="V275" i="8" s="1"/>
  <c r="BL153" i="30"/>
  <c r="AZ35"/>
  <c r="Z278" i="8" s="1"/>
  <c r="BP105" i="30"/>
  <c r="BD33"/>
  <c r="AD276" i="8" s="1"/>
  <c r="BT762" i="30"/>
  <c r="AV33"/>
  <c r="V276" i="8" s="1"/>
  <c r="BL762" i="30"/>
  <c r="BG39"/>
  <c r="AG282" i="8" s="1"/>
  <c r="BW458" i="30"/>
  <c r="AY39"/>
  <c r="Y282" i="8" s="1"/>
  <c r="BO458" i="30"/>
  <c r="AV34"/>
  <c r="V277" i="8" s="1"/>
  <c r="BL906" i="30"/>
  <c r="AW31"/>
  <c r="W274" i="8" s="1"/>
  <c r="BM438" i="30"/>
  <c r="BB40"/>
  <c r="AB283" i="8" s="1"/>
  <c r="BR926" i="30"/>
  <c r="BF25"/>
  <c r="AF268" i="8" s="1"/>
  <c r="BV839" i="30"/>
  <c r="BB25"/>
  <c r="AB268" i="8" s="1"/>
  <c r="BR839" i="30"/>
  <c r="AX25"/>
  <c r="X268" i="8" s="1"/>
  <c r="BN839" i="30"/>
  <c r="BH28"/>
  <c r="AH271" i="8" s="1"/>
  <c r="BX337" i="30"/>
  <c r="AV28"/>
  <c r="V271" i="8" s="1"/>
  <c r="BL337" i="30"/>
  <c r="BE26"/>
  <c r="AE269" i="8" s="1"/>
  <c r="BU853" i="30"/>
  <c r="AW26"/>
  <c r="W269" i="8" s="1"/>
  <c r="BM853" i="30"/>
  <c r="BG24"/>
  <c r="AG267" i="8" s="1"/>
  <c r="BW267" i="30"/>
  <c r="BC24"/>
  <c r="AC267" i="8" s="1"/>
  <c r="BS267" i="30"/>
  <c r="BF27"/>
  <c r="AF270" i="8" s="1"/>
  <c r="BV874" i="30"/>
  <c r="BF11"/>
  <c r="AF254" i="8" s="1"/>
  <c r="BV1080" i="30"/>
  <c r="AX11"/>
  <c r="X254" i="8" s="1"/>
  <c r="BN1080" i="30"/>
  <c r="BH7"/>
  <c r="AH250" i="8" s="1"/>
  <c r="BX331" i="30"/>
  <c r="BD7"/>
  <c r="AD250" i="8" s="1"/>
  <c r="BT331" i="30"/>
  <c r="AZ7"/>
  <c r="Z250" i="8" s="1"/>
  <c r="BP331" i="30"/>
  <c r="AV7"/>
  <c r="V250" i="8" s="1"/>
  <c r="BL331" i="30"/>
  <c r="BE19"/>
  <c r="AE262" i="8" s="1"/>
  <c r="BU1108" i="30"/>
  <c r="BA19"/>
  <c r="AA262" i="8" s="1"/>
  <c r="BQ1108" i="30"/>
  <c r="AW19"/>
  <c r="W262" i="8" s="1"/>
  <c r="BM1108" i="30"/>
  <c r="BH18"/>
  <c r="AH261" i="8" s="1"/>
  <c r="BX944" i="30"/>
  <c r="BD18"/>
  <c r="AD261" i="8" s="1"/>
  <c r="BT944" i="30"/>
  <c r="AZ18"/>
  <c r="Z261" i="8" s="1"/>
  <c r="BP944" i="30"/>
  <c r="AV18"/>
  <c r="V261" i="8" s="1"/>
  <c r="BL944" i="30"/>
  <c r="BE17"/>
  <c r="AE260" i="8" s="1"/>
  <c r="BU650" i="30"/>
  <c r="BA17"/>
  <c r="AA260" i="8" s="1"/>
  <c r="BQ650" i="30"/>
  <c r="AW17"/>
  <c r="W260" i="8" s="1"/>
  <c r="BM650" i="30"/>
  <c r="BE45"/>
  <c r="AE288" i="8" s="1"/>
  <c r="BU1205" i="30"/>
  <c r="BA45"/>
  <c r="AA288" i="8" s="1"/>
  <c r="BQ1205" i="30"/>
  <c r="AW45"/>
  <c r="W288" i="8" s="1"/>
  <c r="BM1205" i="30"/>
  <c r="BF51"/>
  <c r="AF294" i="8" s="1"/>
  <c r="BV407" i="30"/>
  <c r="BB51"/>
  <c r="AB294" i="8" s="1"/>
  <c r="BR407" i="30"/>
  <c r="AX51"/>
  <c r="X294" i="8" s="1"/>
  <c r="BN407" i="30"/>
  <c r="BE54"/>
  <c r="AE297" i="8" s="1"/>
  <c r="BU805" i="30"/>
  <c r="BA54"/>
  <c r="AA297" i="8" s="1"/>
  <c r="BQ805" i="30"/>
  <c r="AW54"/>
  <c r="W297" i="8" s="1"/>
  <c r="BM805" i="30"/>
  <c r="BF15"/>
  <c r="AF258" i="8" s="1"/>
  <c r="BV1033" i="30"/>
  <c r="BB15"/>
  <c r="AB258" i="8" s="1"/>
  <c r="BR1033" i="30"/>
  <c r="BD14"/>
  <c r="AD257" i="8" s="1"/>
  <c r="BT929" i="30"/>
  <c r="AZ14"/>
  <c r="Z257" i="8" s="1"/>
  <c r="BP929" i="30"/>
  <c r="AV14"/>
  <c r="V257" i="8" s="1"/>
  <c r="BL929" i="30"/>
  <c r="BH30"/>
  <c r="AH273" i="8" s="1"/>
  <c r="BX120" i="30"/>
  <c r="BD30"/>
  <c r="AD273" i="8" s="1"/>
  <c r="BT120" i="30"/>
  <c r="AZ30"/>
  <c r="Z273" i="8" s="1"/>
  <c r="BP120" i="30"/>
  <c r="AV30"/>
  <c r="V273" i="8" s="1"/>
  <c r="BL120" i="30"/>
  <c r="BE32"/>
  <c r="AE275" i="8" s="1"/>
  <c r="BU153" i="30"/>
  <c r="BA32"/>
  <c r="AA275" i="8" s="1"/>
  <c r="BQ153" i="30"/>
  <c r="AW32"/>
  <c r="W275" i="8" s="1"/>
  <c r="BM153" i="30"/>
  <c r="BE35"/>
  <c r="AE278" i="8" s="1"/>
  <c r="BU105" i="30"/>
  <c r="BA35"/>
  <c r="AA278" i="8" s="1"/>
  <c r="BQ105" i="30"/>
  <c r="AW35"/>
  <c r="W278" i="8" s="1"/>
  <c r="BM105" i="30"/>
  <c r="BE33"/>
  <c r="AE276" i="8" s="1"/>
  <c r="BU762" i="30"/>
  <c r="BA33"/>
  <c r="AA276" i="8" s="1"/>
  <c r="BQ762" i="30"/>
  <c r="AW33"/>
  <c r="W276" i="8" s="1"/>
  <c r="BM762" i="30"/>
  <c r="BH39"/>
  <c r="AH282" i="8" s="1"/>
  <c r="BX458" i="30"/>
  <c r="BD39"/>
  <c r="AD282" i="8" s="1"/>
  <c r="BT458" i="30"/>
  <c r="AZ39"/>
  <c r="Z282" i="8" s="1"/>
  <c r="BP458" i="30"/>
  <c r="AV39"/>
  <c r="V282" i="8" s="1"/>
  <c r="BL458" i="30"/>
  <c r="BE34"/>
  <c r="AE277" i="8" s="1"/>
  <c r="BU906" i="30"/>
  <c r="BA34"/>
  <c r="AA277" i="8" s="1"/>
  <c r="BQ906" i="30"/>
  <c r="AW34"/>
  <c r="W277" i="8" s="1"/>
  <c r="BM906" i="30"/>
  <c r="BF31"/>
  <c r="AF274" i="8" s="1"/>
  <c r="BV438" i="30"/>
  <c r="BB31"/>
  <c r="AB274" i="8" s="1"/>
  <c r="BR438" i="30"/>
  <c r="AX31"/>
  <c r="X274" i="8" s="1"/>
  <c r="BN438" i="30"/>
  <c r="BG40"/>
  <c r="AG283" i="8" s="1"/>
  <c r="BW926" i="30"/>
  <c r="BC40"/>
  <c r="AC283" i="8" s="1"/>
  <c r="BS926" i="30"/>
  <c r="AY40"/>
  <c r="Y283" i="8" s="1"/>
  <c r="BO926" i="30"/>
  <c r="BF23"/>
  <c r="AF266" i="8" s="1"/>
  <c r="BV224" i="30"/>
  <c r="BB23"/>
  <c r="AB266" i="8" s="1"/>
  <c r="BR224" i="30"/>
  <c r="AX23"/>
  <c r="X266" i="8" s="1"/>
  <c r="BN224" i="30"/>
  <c r="BG25"/>
  <c r="AG268" i="8" s="1"/>
  <c r="BW839" i="30"/>
  <c r="BC25"/>
  <c r="AC268" i="8" s="1"/>
  <c r="BS839" i="30"/>
  <c r="AY25"/>
  <c r="Y268" i="8" s="1"/>
  <c r="BO839" i="30"/>
  <c r="BE28"/>
  <c r="AE271" i="8" s="1"/>
  <c r="BU337" i="30"/>
  <c r="BA28"/>
  <c r="AA271" i="8" s="1"/>
  <c r="BQ337" i="30"/>
  <c r="AW28"/>
  <c r="W271" i="8" s="1"/>
  <c r="BM337" i="30"/>
  <c r="BF26"/>
  <c r="AF269" i="8" s="1"/>
  <c r="BV853" i="30"/>
  <c r="BB26"/>
  <c r="AB269" i="8" s="1"/>
  <c r="BR853" i="30"/>
  <c r="AX26"/>
  <c r="X269" i="8" s="1"/>
  <c r="BN853" i="30"/>
  <c r="BH24"/>
  <c r="AH267" i="8" s="1"/>
  <c r="BX267" i="30"/>
  <c r="BD24"/>
  <c r="AD267" i="8" s="1"/>
  <c r="BT267" i="30"/>
  <c r="AZ24"/>
  <c r="Z267" i="8" s="1"/>
  <c r="BP267" i="30"/>
  <c r="AV24"/>
  <c r="V267" i="8" s="1"/>
  <c r="BL267" i="30"/>
  <c r="BG27"/>
  <c r="AG270" i="8" s="1"/>
  <c r="BW874" i="30"/>
  <c r="BC27"/>
  <c r="AC270" i="8" s="1"/>
  <c r="BS874" i="30"/>
  <c r="AY27"/>
  <c r="Y270" i="8" s="1"/>
  <c r="BO874" i="30"/>
  <c r="BA22"/>
  <c r="AA265" i="8" s="1"/>
  <c r="BF9" i="30"/>
  <c r="AF252" i="8" s="1"/>
  <c r="AU22" i="30"/>
  <c r="AU11"/>
  <c r="AU51"/>
  <c r="AU15"/>
  <c r="AU31"/>
  <c r="AU23"/>
  <c r="AU26"/>
  <c r="BF22"/>
  <c r="AF265" i="8" s="1"/>
  <c r="BB22" i="30"/>
  <c r="AB265" i="8" s="1"/>
  <c r="AX22" i="30"/>
  <c r="X265" i="8" s="1"/>
  <c r="BA8" i="30"/>
  <c r="AA251" i="8" s="1"/>
  <c r="AW8" i="30"/>
  <c r="W251" i="8" s="1"/>
  <c r="BG9" i="30"/>
  <c r="AG252" i="8" s="1"/>
  <c r="BC9" i="30"/>
  <c r="AC252" i="8" s="1"/>
  <c r="AY9" i="30"/>
  <c r="Y252" i="8" s="1"/>
  <c r="BB11" i="30"/>
  <c r="AB254" i="8" s="1"/>
  <c r="AX15" i="30"/>
  <c r="X258" i="8" s="1"/>
  <c r="BH14" i="30"/>
  <c r="AH257" i="8" s="1"/>
  <c r="BK874" i="30"/>
  <c r="BK1246"/>
  <c r="BK1080"/>
  <c r="BK650"/>
  <c r="BK1033"/>
  <c r="BK438"/>
  <c r="BK267"/>
  <c r="BU1085"/>
  <c r="BQ1085"/>
  <c r="BM1085"/>
  <c r="BX1266"/>
  <c r="BT1266"/>
  <c r="BP1266"/>
  <c r="BL1266"/>
  <c r="BV1246"/>
  <c r="BR1246"/>
  <c r="BR1080"/>
  <c r="BA11"/>
  <c r="AA254" i="8" s="1"/>
  <c r="BQ1080" i="30"/>
  <c r="AW11"/>
  <c r="W254" i="8" s="1"/>
  <c r="BM1080" i="30"/>
  <c r="BC7"/>
  <c r="AC250" i="8" s="1"/>
  <c r="BS331" i="30"/>
  <c r="BD19"/>
  <c r="AD262" i="8" s="1"/>
  <c r="BT1108" i="30"/>
  <c r="AZ19"/>
  <c r="Z262" i="8" s="1"/>
  <c r="BP1108" i="30"/>
  <c r="BH17"/>
  <c r="AH260" i="8" s="1"/>
  <c r="BX650" i="30"/>
  <c r="AV17"/>
  <c r="V260" i="8" s="1"/>
  <c r="BL650" i="30"/>
  <c r="AZ45"/>
  <c r="Z288" i="8" s="1"/>
  <c r="BP1205" i="30"/>
  <c r="BE51"/>
  <c r="AE294" i="8" s="1"/>
  <c r="BU407" i="30"/>
  <c r="BH54"/>
  <c r="AH297" i="8" s="1"/>
  <c r="BX805" i="30"/>
  <c r="BA15"/>
  <c r="AA258" i="8" s="1"/>
  <c r="BQ1033" i="30"/>
  <c r="BC14"/>
  <c r="AC257" i="8" s="1"/>
  <c r="BS929" i="30"/>
  <c r="AY14"/>
  <c r="Y257" i="8" s="1"/>
  <c r="BO929" i="30"/>
  <c r="BG30"/>
  <c r="AG273" i="8" s="1"/>
  <c r="BW120" i="30"/>
  <c r="BD32"/>
  <c r="AD275" i="8" s="1"/>
  <c r="BT153" i="30"/>
  <c r="BH35"/>
  <c r="AH278" i="8" s="1"/>
  <c r="BX105" i="30"/>
  <c r="AV35"/>
  <c r="V278" i="8" s="1"/>
  <c r="BL105" i="30"/>
  <c r="AZ33"/>
  <c r="Z276" i="8" s="1"/>
  <c r="BP762" i="30"/>
  <c r="BH34"/>
  <c r="AH277" i="8" s="1"/>
  <c r="BX906" i="30"/>
  <c r="BE31"/>
  <c r="AE274" i="8" s="1"/>
  <c r="BU438" i="30"/>
  <c r="BA23"/>
  <c r="AA266" i="8" s="1"/>
  <c r="BQ224" i="30"/>
  <c r="AW23"/>
  <c r="W266" i="8" s="1"/>
  <c r="BM224" i="30"/>
  <c r="BD28"/>
  <c r="AD271" i="8" s="1"/>
  <c r="BT337" i="30"/>
  <c r="BA26"/>
  <c r="AA269" i="8" s="1"/>
  <c r="BQ853" i="30"/>
  <c r="AX27"/>
  <c r="X270" i="8" s="1"/>
  <c r="BN874" i="30"/>
  <c r="BG11"/>
  <c r="AG254" i="8" s="1"/>
  <c r="BW1080" i="30"/>
  <c r="BC11"/>
  <c r="AC254" i="8" s="1"/>
  <c r="BS1080" i="30"/>
  <c r="AY11"/>
  <c r="Y254" i="8" s="1"/>
  <c r="BO1080" i="30"/>
  <c r="BE7"/>
  <c r="AE250" i="8" s="1"/>
  <c r="BU331" i="30"/>
  <c r="AW7"/>
  <c r="W250" i="8" s="1"/>
  <c r="BM331" i="30"/>
  <c r="BB19"/>
  <c r="AB262" i="8" s="1"/>
  <c r="BR1108" i="30"/>
  <c r="AX19"/>
  <c r="X262" i="8" s="1"/>
  <c r="BN1108" i="30"/>
  <c r="BE18"/>
  <c r="AE261" i="8" s="1"/>
  <c r="BU944" i="30"/>
  <c r="AW18"/>
  <c r="W261" i="8" s="1"/>
  <c r="BM944" i="30"/>
  <c r="BF17"/>
  <c r="AF260" i="8" s="1"/>
  <c r="BV650" i="30"/>
  <c r="AX17"/>
  <c r="X260" i="8" s="1"/>
  <c r="BN650" i="30"/>
  <c r="BB45"/>
  <c r="AB288" i="8" s="1"/>
  <c r="BR1205" i="30"/>
  <c r="AX45"/>
  <c r="X288" i="8" s="1"/>
  <c r="BN1205" i="30"/>
  <c r="BG51"/>
  <c r="AG294" i="8" s="1"/>
  <c r="BW407" i="30"/>
  <c r="BC51"/>
  <c r="AC294" i="8" s="1"/>
  <c r="BS407" i="30"/>
  <c r="BB54"/>
  <c r="AB297" i="8" s="1"/>
  <c r="BR805" i="30"/>
  <c r="AX54"/>
  <c r="X297" i="8" s="1"/>
  <c r="BN805" i="30"/>
  <c r="BG15"/>
  <c r="AG258" i="8" s="1"/>
  <c r="BW1033" i="30"/>
  <c r="BC15"/>
  <c r="AC258" i="8" s="1"/>
  <c r="BS1033" i="30"/>
  <c r="AY15"/>
  <c r="Y258" i="8" s="1"/>
  <c r="BO1033" i="30"/>
  <c r="BE14"/>
  <c r="AE257" i="8" s="1"/>
  <c r="BU929" i="30"/>
  <c r="BA14"/>
  <c r="AA257" i="8" s="1"/>
  <c r="BQ929" i="30"/>
  <c r="AW14"/>
  <c r="W257" i="8" s="1"/>
  <c r="BM929" i="30"/>
  <c r="BE30"/>
  <c r="AE273" i="8" s="1"/>
  <c r="BU120" i="30"/>
  <c r="BA30"/>
  <c r="AA273" i="8" s="1"/>
  <c r="BQ120" i="30"/>
  <c r="AW30"/>
  <c r="W273" i="8" s="1"/>
  <c r="BM120" i="30"/>
  <c r="BF32"/>
  <c r="AF275" i="8" s="1"/>
  <c r="BV153" i="30"/>
  <c r="BB32"/>
  <c r="AB275" i="8" s="1"/>
  <c r="BR153" i="30"/>
  <c r="AX32"/>
  <c r="X275" i="8" s="1"/>
  <c r="BN153" i="30"/>
  <c r="BF35"/>
  <c r="AF278" i="8" s="1"/>
  <c r="BV105" i="30"/>
  <c r="BB35"/>
  <c r="AB278" i="8" s="1"/>
  <c r="BR105" i="30"/>
  <c r="AX35"/>
  <c r="X278" i="8" s="1"/>
  <c r="BN105" i="30"/>
  <c r="BF33"/>
  <c r="AF276" i="8" s="1"/>
  <c r="BV762" i="30"/>
  <c r="BB33"/>
  <c r="AB276" i="8" s="1"/>
  <c r="BR762" i="30"/>
  <c r="AX33"/>
  <c r="X276" i="8" s="1"/>
  <c r="BN762" i="30"/>
  <c r="BE39"/>
  <c r="AE282" i="8" s="1"/>
  <c r="BU458" i="30"/>
  <c r="BA39"/>
  <c r="AA282" i="8" s="1"/>
  <c r="BQ458" i="30"/>
  <c r="AW39"/>
  <c r="W282" i="8" s="1"/>
  <c r="BM458" i="30"/>
  <c r="BF34"/>
  <c r="AF277" i="8" s="1"/>
  <c r="BV906" i="30"/>
  <c r="BB34"/>
  <c r="AB277" i="8" s="1"/>
  <c r="BR906" i="30"/>
  <c r="AX34"/>
  <c r="X277" i="8" s="1"/>
  <c r="BN906" i="30"/>
  <c r="BG31"/>
  <c r="AG274" i="8" s="1"/>
  <c r="BW438" i="30"/>
  <c r="BC31"/>
  <c r="AC274" i="8" s="1"/>
  <c r="BS438" i="30"/>
  <c r="AY31"/>
  <c r="Y274" i="8" s="1"/>
  <c r="BO438" i="30"/>
  <c r="BH40"/>
  <c r="AH283" i="8" s="1"/>
  <c r="BX926" i="30"/>
  <c r="BD40"/>
  <c r="AD283" i="8" s="1"/>
  <c r="BT926" i="30"/>
  <c r="AZ40"/>
  <c r="Z283" i="8" s="1"/>
  <c r="BP926" i="30"/>
  <c r="AV40"/>
  <c r="V283" i="8" s="1"/>
  <c r="BL926" i="30"/>
  <c r="BG23"/>
  <c r="AG266" i="8" s="1"/>
  <c r="BW224" i="30"/>
  <c r="BC23"/>
  <c r="AC266" i="8" s="1"/>
  <c r="BS224" i="30"/>
  <c r="AY23"/>
  <c r="Y266" i="8" s="1"/>
  <c r="BO224" i="30"/>
  <c r="BH25"/>
  <c r="AH268" i="8" s="1"/>
  <c r="BX839" i="30"/>
  <c r="BD25"/>
  <c r="AD268" i="8" s="1"/>
  <c r="BT839" i="30"/>
  <c r="AZ25"/>
  <c r="Z268" i="8" s="1"/>
  <c r="BP839" i="30"/>
  <c r="AV25"/>
  <c r="V268" i="8" s="1"/>
  <c r="BL839" i="30"/>
  <c r="BF28"/>
  <c r="AF271" i="8" s="1"/>
  <c r="BV337" i="30"/>
  <c r="BB28"/>
  <c r="AB271" i="8" s="1"/>
  <c r="BR337" i="30"/>
  <c r="AX28"/>
  <c r="X271" i="8" s="1"/>
  <c r="BN337" i="30"/>
  <c r="BG26"/>
  <c r="AG269" i="8" s="1"/>
  <c r="BW853" i="30"/>
  <c r="BC26"/>
  <c r="AC269" i="8" s="1"/>
  <c r="BS853" i="30"/>
  <c r="AY26"/>
  <c r="Y269" i="8" s="1"/>
  <c r="BO853" i="30"/>
  <c r="BE24"/>
  <c r="AE267" i="8" s="1"/>
  <c r="BU267" i="30"/>
  <c r="BA24"/>
  <c r="AA267" i="8" s="1"/>
  <c r="BQ267" i="30"/>
  <c r="AW24"/>
  <c r="W267" i="8" s="1"/>
  <c r="BM267" i="30"/>
  <c r="BH27"/>
  <c r="AH270" i="8" s="1"/>
  <c r="BX874" i="30"/>
  <c r="BD27"/>
  <c r="AD270" i="8" s="1"/>
  <c r="BT874" i="30"/>
  <c r="AZ27"/>
  <c r="Z270" i="8" s="1"/>
  <c r="BP874" i="30"/>
  <c r="AV27"/>
  <c r="V270" i="8" s="1"/>
  <c r="BL874" i="30"/>
  <c r="AU40"/>
  <c r="AX9"/>
  <c r="X252" i="8" s="1"/>
  <c r="BK926" i="30"/>
  <c r="AU19"/>
  <c r="AU45"/>
  <c r="AU54"/>
  <c r="AU32"/>
  <c r="AU35"/>
  <c r="AU33"/>
  <c r="AU34"/>
  <c r="AU28"/>
  <c r="BG22"/>
  <c r="AG265" i="8" s="1"/>
  <c r="BC22" i="30"/>
  <c r="AC265" i="8" s="1"/>
  <c r="AY22" i="30"/>
  <c r="Y265" i="8" s="1"/>
  <c r="BF8" i="30"/>
  <c r="AF251" i="8" s="1"/>
  <c r="BB8" i="30"/>
  <c r="AB251" i="8" s="1"/>
  <c r="AX8" i="30"/>
  <c r="X251" i="8" s="1"/>
  <c r="BH9" i="30"/>
  <c r="AH252" i="8" s="1"/>
  <c r="BD9" i="30"/>
  <c r="AD252" i="8" s="1"/>
  <c r="AZ9" i="30"/>
  <c r="Z252" i="8" s="1"/>
  <c r="AV9" i="30"/>
  <c r="V252" i="8" s="1"/>
  <c r="BA7" i="30"/>
  <c r="AA250" i="8" s="1"/>
  <c r="BF19" i="30"/>
  <c r="AF262" i="8" s="1"/>
  <c r="BA18" i="30"/>
  <c r="AA261" i="8" s="1"/>
  <c r="BB17" i="30"/>
  <c r="AB260" i="8" s="1"/>
  <c r="BF45" i="30"/>
  <c r="AF288" i="8" s="1"/>
  <c r="AY51" i="30"/>
  <c r="Y294" i="8" s="1"/>
  <c r="BF54" i="30"/>
  <c r="AF297" i="8" s="1"/>
  <c r="BK1085" i="30"/>
  <c r="BK331"/>
  <c r="BK944"/>
  <c r="BK153"/>
  <c r="BK105"/>
  <c r="BK762"/>
  <c r="BK906"/>
  <c r="BV1085"/>
  <c r="BR1085"/>
  <c r="BN1085"/>
  <c r="BU1266"/>
  <c r="BQ1266"/>
  <c r="BM1266"/>
  <c r="BW1246"/>
  <c r="BS1246"/>
  <c r="BO1246"/>
  <c r="BX929"/>
  <c r="U248" i="8"/>
  <c r="BY153" i="30" l="1"/>
  <c r="BY805"/>
  <c r="BY337"/>
  <c r="BY1205"/>
  <c r="BY853"/>
  <c r="BY224"/>
  <c r="BY1108"/>
  <c r="BY407"/>
  <c r="U278" i="8"/>
  <c r="BI35" i="30"/>
  <c r="U274" i="8"/>
  <c r="BI31" i="30"/>
  <c r="U271" i="8"/>
  <c r="BI28" i="30"/>
  <c r="U275" i="8"/>
  <c r="BI32" i="30"/>
  <c r="U258" i="8"/>
  <c r="BI15" i="30"/>
  <c r="U282" i="8"/>
  <c r="BI39" i="30"/>
  <c r="U250" i="8"/>
  <c r="BI7" i="30"/>
  <c r="BY906"/>
  <c r="BY944"/>
  <c r="BY926"/>
  <c r="BY438"/>
  <c r="BY1246"/>
  <c r="BY839"/>
  <c r="BY1266"/>
  <c r="U265" i="8"/>
  <c r="BI22" i="30"/>
  <c r="U276" i="8"/>
  <c r="BI33" i="30"/>
  <c r="U283" i="8"/>
  <c r="BI40" i="30"/>
  <c r="U266" i="8"/>
  <c r="BI23" i="30"/>
  <c r="U254" i="8"/>
  <c r="BI11" i="30"/>
  <c r="U257" i="8"/>
  <c r="BI14" i="30"/>
  <c r="U251" i="8"/>
  <c r="BI8" i="30"/>
  <c r="BY929"/>
  <c r="BI27"/>
  <c r="BI25"/>
  <c r="BI9"/>
  <c r="BY105"/>
  <c r="BY1085"/>
  <c r="BY650"/>
  <c r="BY120"/>
  <c r="U262" i="8"/>
  <c r="BI19" i="30"/>
  <c r="U267" i="8"/>
  <c r="BI24" i="30"/>
  <c r="U261" i="8"/>
  <c r="BI18" i="30"/>
  <c r="U288" i="8"/>
  <c r="BI45" i="30"/>
  <c r="U277" i="8"/>
  <c r="BI34" i="30"/>
  <c r="U297" i="8"/>
  <c r="BI54" i="30"/>
  <c r="U269" i="8"/>
  <c r="BI26" i="30"/>
  <c r="U294" i="8"/>
  <c r="BI51" i="30"/>
  <c r="U273" i="8"/>
  <c r="BI30" i="30"/>
  <c r="U260" i="8"/>
  <c r="BI17" i="30"/>
  <c r="BY267"/>
  <c r="BY1080"/>
  <c r="BY762"/>
  <c r="BY331"/>
  <c r="BY1033"/>
  <c r="BY874"/>
  <c r="BY458"/>
  <c r="AD306" i="8"/>
  <c r="AG306"/>
  <c r="X306"/>
  <c r="AC306"/>
  <c r="AA306"/>
  <c r="AB306"/>
  <c r="W306"/>
  <c r="Z306"/>
  <c r="AF306"/>
  <c r="AH306"/>
  <c r="AE306"/>
  <c r="V306"/>
  <c r="Y306"/>
  <c r="AH646"/>
  <c r="AG646"/>
  <c r="AF646"/>
  <c r="AE646"/>
  <c r="AD646"/>
  <c r="AC646"/>
  <c r="AB646"/>
  <c r="AA646"/>
  <c r="Z646"/>
  <c r="Y646"/>
  <c r="X646"/>
  <c r="W646"/>
  <c r="V646"/>
  <c r="U646"/>
  <c r="T646"/>
  <c r="S646"/>
  <c r="R646"/>
  <c r="Q646"/>
  <c r="P646"/>
  <c r="O646"/>
  <c r="N646"/>
  <c r="M646"/>
  <c r="L646"/>
  <c r="K646"/>
  <c r="J639"/>
  <c r="J638"/>
  <c r="AH633"/>
  <c r="AG633"/>
  <c r="AF633"/>
  <c r="AE633"/>
  <c r="AD633"/>
  <c r="AC633"/>
  <c r="AB633"/>
  <c r="AA633"/>
  <c r="Z633"/>
  <c r="Y633"/>
  <c r="X633"/>
  <c r="W633"/>
  <c r="V633"/>
  <c r="U633"/>
  <c r="T633"/>
  <c r="S633"/>
  <c r="R633"/>
  <c r="Q633"/>
  <c r="P633"/>
  <c r="O633"/>
  <c r="N633"/>
  <c r="M633"/>
  <c r="L633"/>
  <c r="K633"/>
  <c r="J632"/>
  <c r="J631"/>
  <c r="J630"/>
  <c r="J629"/>
  <c r="J628"/>
  <c r="J627"/>
  <c r="J626"/>
  <c r="J625"/>
  <c r="J624"/>
  <c r="J623"/>
  <c r="J622"/>
  <c r="J621"/>
  <c r="J620"/>
  <c r="J619"/>
  <c r="J618"/>
  <c r="J617"/>
  <c r="J616"/>
  <c r="J615"/>
  <c r="J614"/>
  <c r="J613"/>
  <c r="J612"/>
  <c r="J611"/>
  <c r="J610"/>
  <c r="AH607"/>
  <c r="AG607"/>
  <c r="AF607"/>
  <c r="AE607"/>
  <c r="AD607"/>
  <c r="AC607"/>
  <c r="AB607"/>
  <c r="AA607"/>
  <c r="Z607"/>
  <c r="Y607"/>
  <c r="X607"/>
  <c r="W607"/>
  <c r="V607"/>
  <c r="U607"/>
  <c r="T607"/>
  <c r="S607"/>
  <c r="R607"/>
  <c r="Q607"/>
  <c r="P607"/>
  <c r="O607"/>
  <c r="N607"/>
  <c r="M607"/>
  <c r="L607"/>
  <c r="K607"/>
  <c r="J598"/>
  <c r="J597"/>
  <c r="AH594"/>
  <c r="AG594"/>
  <c r="AF594"/>
  <c r="AE594"/>
  <c r="AD594"/>
  <c r="AC594"/>
  <c r="AB594"/>
  <c r="AA594"/>
  <c r="Z594"/>
  <c r="Y594"/>
  <c r="X594"/>
  <c r="W594"/>
  <c r="V594"/>
  <c r="U594"/>
  <c r="T594"/>
  <c r="S594"/>
  <c r="R594"/>
  <c r="Q594"/>
  <c r="P594"/>
  <c r="O594"/>
  <c r="N594"/>
  <c r="M594"/>
  <c r="L594"/>
  <c r="K594"/>
  <c r="J585"/>
  <c r="J584"/>
  <c r="K96" i="16"/>
  <c r="L96"/>
  <c r="M96"/>
  <c r="N96"/>
  <c r="O96"/>
  <c r="P96"/>
  <c r="Q96"/>
  <c r="R96"/>
  <c r="S96"/>
  <c r="T96"/>
  <c r="U96"/>
  <c r="V96"/>
  <c r="W96"/>
  <c r="X96"/>
  <c r="Y96"/>
  <c r="Z96"/>
  <c r="AA96"/>
  <c r="AB96"/>
  <c r="AC96"/>
  <c r="AD96"/>
  <c r="AE96"/>
  <c r="AF96"/>
  <c r="K97"/>
  <c r="L97"/>
  <c r="M97"/>
  <c r="N97"/>
  <c r="O97"/>
  <c r="P97"/>
  <c r="Q97"/>
  <c r="R97"/>
  <c r="S97"/>
  <c r="T97"/>
  <c r="U97"/>
  <c r="V97"/>
  <c r="W97"/>
  <c r="X97"/>
  <c r="Y97"/>
  <c r="Z97"/>
  <c r="AA97"/>
  <c r="AB97"/>
  <c r="AC97"/>
  <c r="AD97"/>
  <c r="AE97"/>
  <c r="AF97"/>
  <c r="K98"/>
  <c r="L98"/>
  <c r="M98"/>
  <c r="N98"/>
  <c r="O98"/>
  <c r="P98"/>
  <c r="Q98"/>
  <c r="R98"/>
  <c r="S98"/>
  <c r="T98"/>
  <c r="U98"/>
  <c r="V98"/>
  <c r="W98"/>
  <c r="X98"/>
  <c r="Y98"/>
  <c r="Z98"/>
  <c r="AA98"/>
  <c r="AB98"/>
  <c r="AC98"/>
  <c r="AD98"/>
  <c r="AE98"/>
  <c r="AF98"/>
  <c r="K103"/>
  <c r="K104" s="1"/>
  <c r="L103"/>
  <c r="L104" s="1"/>
  <c r="M103"/>
  <c r="M104" s="1"/>
  <c r="N103"/>
  <c r="N104" s="1"/>
  <c r="O103"/>
  <c r="O104" s="1"/>
  <c r="P103"/>
  <c r="P104" s="1"/>
  <c r="Q103"/>
  <c r="Q104" s="1"/>
  <c r="R103"/>
  <c r="R104" s="1"/>
  <c r="S103"/>
  <c r="S104" s="1"/>
  <c r="T103"/>
  <c r="T104" s="1"/>
  <c r="U103"/>
  <c r="U104" s="1"/>
  <c r="V103"/>
  <c r="V104" s="1"/>
  <c r="W103"/>
  <c r="W104" s="1"/>
  <c r="X103"/>
  <c r="X104" s="1"/>
  <c r="Y103"/>
  <c r="Y104" s="1"/>
  <c r="Z103"/>
  <c r="Z104" s="1"/>
  <c r="AA103"/>
  <c r="AA104" s="1"/>
  <c r="AB103"/>
  <c r="AB104" s="1"/>
  <c r="AC103"/>
  <c r="AC104" s="1"/>
  <c r="AD103"/>
  <c r="AD104" s="1"/>
  <c r="AE103"/>
  <c r="AE104" s="1"/>
  <c r="AF103"/>
  <c r="AF104" s="1"/>
  <c r="K107"/>
  <c r="L107"/>
  <c r="M107"/>
  <c r="N107"/>
  <c r="O107"/>
  <c r="P107"/>
  <c r="Q107"/>
  <c r="R107"/>
  <c r="S107"/>
  <c r="T107"/>
  <c r="U107"/>
  <c r="V107"/>
  <c r="W107"/>
  <c r="X107"/>
  <c r="Y107"/>
  <c r="Z107"/>
  <c r="AA107"/>
  <c r="AB107"/>
  <c r="AC107"/>
  <c r="AD107"/>
  <c r="AE107"/>
  <c r="AF107"/>
  <c r="K108"/>
  <c r="L108"/>
  <c r="M108"/>
  <c r="N108"/>
  <c r="O108"/>
  <c r="P108"/>
  <c r="Q108"/>
  <c r="R108"/>
  <c r="S108"/>
  <c r="T108"/>
  <c r="U108"/>
  <c r="V108"/>
  <c r="W108"/>
  <c r="X108"/>
  <c r="Y108"/>
  <c r="Z108"/>
  <c r="AA108"/>
  <c r="AB108"/>
  <c r="AC108"/>
  <c r="AD108"/>
  <c r="AE108"/>
  <c r="AF108"/>
  <c r="K109"/>
  <c r="L109"/>
  <c r="M109"/>
  <c r="N109"/>
  <c r="O109"/>
  <c r="P109"/>
  <c r="Q109"/>
  <c r="R109"/>
  <c r="S109"/>
  <c r="T109"/>
  <c r="U109"/>
  <c r="V109"/>
  <c r="W109"/>
  <c r="X109"/>
  <c r="Y109"/>
  <c r="Z109"/>
  <c r="AA109"/>
  <c r="AB109"/>
  <c r="AC109"/>
  <c r="AD109"/>
  <c r="AE109"/>
  <c r="AF109"/>
  <c r="K110"/>
  <c r="L110"/>
  <c r="M110"/>
  <c r="N110"/>
  <c r="O110"/>
  <c r="P110"/>
  <c r="Q110"/>
  <c r="R110"/>
  <c r="S110"/>
  <c r="T110"/>
  <c r="U110"/>
  <c r="V110"/>
  <c r="W110"/>
  <c r="X110"/>
  <c r="Y110"/>
  <c r="Z110"/>
  <c r="AA110"/>
  <c r="AB110"/>
  <c r="AC110"/>
  <c r="AD110"/>
  <c r="AE110"/>
  <c r="AF110"/>
  <c r="K111"/>
  <c r="L111"/>
  <c r="M111"/>
  <c r="N111"/>
  <c r="O111"/>
  <c r="P111"/>
  <c r="Q111"/>
  <c r="R111"/>
  <c r="S111"/>
  <c r="T111"/>
  <c r="U111"/>
  <c r="V111"/>
  <c r="W111"/>
  <c r="X111"/>
  <c r="Y111"/>
  <c r="Z111"/>
  <c r="AA111"/>
  <c r="AB111"/>
  <c r="AC111"/>
  <c r="AD111"/>
  <c r="AE111"/>
  <c r="AF111"/>
  <c r="K112"/>
  <c r="L112"/>
  <c r="M112"/>
  <c r="N112"/>
  <c r="O112"/>
  <c r="P112"/>
  <c r="Q112"/>
  <c r="R112"/>
  <c r="S112"/>
  <c r="T112"/>
  <c r="U112"/>
  <c r="V112"/>
  <c r="W112"/>
  <c r="X112"/>
  <c r="Y112"/>
  <c r="Z112"/>
  <c r="AA112"/>
  <c r="AB112"/>
  <c r="AC112"/>
  <c r="AD112"/>
  <c r="AE112"/>
  <c r="AF112"/>
  <c r="K113"/>
  <c r="L113"/>
  <c r="M113"/>
  <c r="N113"/>
  <c r="O113"/>
  <c r="P113"/>
  <c r="Q113"/>
  <c r="R113"/>
  <c r="S113"/>
  <c r="T113"/>
  <c r="U113"/>
  <c r="V113"/>
  <c r="W113"/>
  <c r="X113"/>
  <c r="Y113"/>
  <c r="Z113"/>
  <c r="AA113"/>
  <c r="AB113"/>
  <c r="AC113"/>
  <c r="AD113"/>
  <c r="AE113"/>
  <c r="AF113"/>
  <c r="K114"/>
  <c r="L114"/>
  <c r="M114"/>
  <c r="N114"/>
  <c r="O114"/>
  <c r="P114"/>
  <c r="Q114"/>
  <c r="R114"/>
  <c r="S114"/>
  <c r="T114"/>
  <c r="U114"/>
  <c r="V114"/>
  <c r="W114"/>
  <c r="X114"/>
  <c r="Y114"/>
  <c r="Z114"/>
  <c r="AA114"/>
  <c r="AB114"/>
  <c r="AC114"/>
  <c r="AD114"/>
  <c r="AE114"/>
  <c r="AF114"/>
  <c r="K115"/>
  <c r="L115"/>
  <c r="M115"/>
  <c r="N115"/>
  <c r="O115"/>
  <c r="P115"/>
  <c r="Q115"/>
  <c r="R115"/>
  <c r="S115"/>
  <c r="T115"/>
  <c r="U115"/>
  <c r="V115"/>
  <c r="W115"/>
  <c r="X115"/>
  <c r="Y115"/>
  <c r="Z115"/>
  <c r="AA115"/>
  <c r="AB115"/>
  <c r="AC115"/>
  <c r="AD115"/>
  <c r="AE115"/>
  <c r="AF115"/>
  <c r="J115"/>
  <c r="J114"/>
  <c r="J113"/>
  <c r="J112"/>
  <c r="J111"/>
  <c r="J110"/>
  <c r="J109"/>
  <c r="J108"/>
  <c r="J107"/>
  <c r="J103"/>
  <c r="J98"/>
  <c r="J97"/>
  <c r="J96"/>
  <c r="U306" i="8" l="1"/>
  <c r="K116" i="16"/>
  <c r="K100"/>
  <c r="AB116"/>
  <c r="L116"/>
  <c r="AA116"/>
  <c r="AE100"/>
  <c r="AA100"/>
  <c r="W100"/>
  <c r="S100"/>
  <c r="O100"/>
  <c r="S116"/>
  <c r="T100"/>
  <c r="T116"/>
  <c r="AE116"/>
  <c r="AF116"/>
  <c r="X116"/>
  <c r="P116"/>
  <c r="W116"/>
  <c r="O116"/>
  <c r="AB100"/>
  <c r="L100"/>
  <c r="AF100"/>
  <c r="X100"/>
  <c r="P100"/>
  <c r="U116"/>
  <c r="Q100"/>
  <c r="Z116"/>
  <c r="AD100"/>
  <c r="N100"/>
  <c r="AC116"/>
  <c r="Q116"/>
  <c r="M116"/>
  <c r="Y100"/>
  <c r="U100"/>
  <c r="V116"/>
  <c r="R116"/>
  <c r="Z100"/>
  <c r="R100"/>
  <c r="Y116"/>
  <c r="AC100"/>
  <c r="M100"/>
  <c r="AD116"/>
  <c r="N116"/>
  <c r="V100"/>
  <c r="FZ5" l="1"/>
  <c r="GA5" s="1"/>
  <c r="GB5" s="1"/>
  <c r="GC5" s="1"/>
  <c r="GD5" s="1"/>
  <c r="GE5" s="1"/>
  <c r="GF5" s="1"/>
  <c r="GG5" s="1"/>
  <c r="GH5" s="1"/>
  <c r="GI5" s="1"/>
  <c r="GJ5" s="1"/>
  <c r="GK5" s="1"/>
  <c r="GL5" s="1"/>
  <c r="GM5" s="1"/>
  <c r="GN5" s="1"/>
  <c r="GO5" s="1"/>
  <c r="GP5" s="1"/>
  <c r="GQ5" s="1"/>
  <c r="GR5" s="1"/>
  <c r="GS5" s="1"/>
  <c r="GT5" s="1"/>
  <c r="GU5" s="1"/>
  <c r="GV5" s="1"/>
  <c r="FY5"/>
  <c r="BG5" l="1"/>
  <c r="J580" i="8"/>
  <c r="J579"/>
  <c r="J578"/>
  <c r="J577"/>
  <c r="J576"/>
  <c r="J575"/>
  <c r="J574"/>
  <c r="J573"/>
  <c r="J572"/>
  <c r="J571"/>
  <c r="J570"/>
  <c r="J569"/>
  <c r="J568"/>
  <c r="J564"/>
  <c r="J563"/>
  <c r="J562"/>
  <c r="J561"/>
  <c r="J560"/>
  <c r="J559"/>
  <c r="J558"/>
  <c r="J557"/>
  <c r="J556"/>
  <c r="J555"/>
  <c r="J554"/>
  <c r="J553"/>
  <c r="J552"/>
  <c r="J544"/>
  <c r="J543"/>
  <c r="J531"/>
  <c r="J530"/>
  <c r="J518"/>
  <c r="J517"/>
  <c r="J507"/>
  <c r="J506"/>
  <c r="J500"/>
  <c r="J499"/>
  <c r="J498"/>
  <c r="J497"/>
  <c r="J496"/>
  <c r="J495"/>
  <c r="J494"/>
  <c r="J493"/>
  <c r="J492"/>
  <c r="J491"/>
  <c r="J490"/>
  <c r="J489"/>
  <c r="J488"/>
  <c r="J487"/>
  <c r="J486"/>
  <c r="J485"/>
  <c r="J484"/>
  <c r="J483"/>
  <c r="J482"/>
  <c r="J481"/>
  <c r="J480"/>
  <c r="J479"/>
  <c r="J478"/>
  <c r="L581"/>
  <c r="M581"/>
  <c r="N581"/>
  <c r="O581"/>
  <c r="P581"/>
  <c r="Q581"/>
  <c r="R581"/>
  <c r="S581"/>
  <c r="T581"/>
  <c r="U581"/>
  <c r="V581"/>
  <c r="W581"/>
  <c r="X581"/>
  <c r="Y581"/>
  <c r="Z581"/>
  <c r="AA581"/>
  <c r="AB581"/>
  <c r="AC581"/>
  <c r="AD581"/>
  <c r="AE581"/>
  <c r="AF581"/>
  <c r="AG581"/>
  <c r="AH581"/>
  <c r="K581"/>
  <c r="L549"/>
  <c r="M549"/>
  <c r="N549"/>
  <c r="O549"/>
  <c r="P549"/>
  <c r="Q549"/>
  <c r="R549"/>
  <c r="S549"/>
  <c r="T549"/>
  <c r="U549"/>
  <c r="V549"/>
  <c r="W549"/>
  <c r="X549"/>
  <c r="Y549"/>
  <c r="Z549"/>
  <c r="AA549"/>
  <c r="AB549"/>
  <c r="AC549"/>
  <c r="AD549"/>
  <c r="AE549"/>
  <c r="AF549"/>
  <c r="AG549"/>
  <c r="AH549"/>
  <c r="K549"/>
  <c r="L540"/>
  <c r="M540"/>
  <c r="N540"/>
  <c r="O540"/>
  <c r="P540"/>
  <c r="Q540"/>
  <c r="R540"/>
  <c r="S540"/>
  <c r="T540"/>
  <c r="U540"/>
  <c r="V540"/>
  <c r="W540"/>
  <c r="X540"/>
  <c r="Y540"/>
  <c r="Z540"/>
  <c r="AA540"/>
  <c r="AB540"/>
  <c r="AC540"/>
  <c r="AD540"/>
  <c r="AE540"/>
  <c r="AF540"/>
  <c r="AG540"/>
  <c r="AH540"/>
  <c r="K540"/>
  <c r="L527"/>
  <c r="M527"/>
  <c r="N527"/>
  <c r="O527"/>
  <c r="P527"/>
  <c r="Q527"/>
  <c r="R527"/>
  <c r="S527"/>
  <c r="T527"/>
  <c r="U527"/>
  <c r="V527"/>
  <c r="W527"/>
  <c r="X527"/>
  <c r="Y527"/>
  <c r="Z527"/>
  <c r="AA527"/>
  <c r="AB527"/>
  <c r="AC527"/>
  <c r="AD527"/>
  <c r="AE527"/>
  <c r="AF527"/>
  <c r="AG527"/>
  <c r="AH527"/>
  <c r="K527"/>
  <c r="K514"/>
  <c r="L514"/>
  <c r="M514"/>
  <c r="N514"/>
  <c r="O514"/>
  <c r="P514"/>
  <c r="Q514"/>
  <c r="R514"/>
  <c r="S514"/>
  <c r="T514"/>
  <c r="U514"/>
  <c r="V514"/>
  <c r="W514"/>
  <c r="X514"/>
  <c r="Y514"/>
  <c r="Z514"/>
  <c r="AA514"/>
  <c r="AB514"/>
  <c r="AC514"/>
  <c r="AD514"/>
  <c r="AE514"/>
  <c r="AF514"/>
  <c r="AG514"/>
  <c r="AH514"/>
  <c r="L501"/>
  <c r="M501"/>
  <c r="N501"/>
  <c r="O501"/>
  <c r="P501"/>
  <c r="Q501"/>
  <c r="R501"/>
  <c r="S501"/>
  <c r="T501"/>
  <c r="U501"/>
  <c r="V501"/>
  <c r="W501"/>
  <c r="X501"/>
  <c r="Y501"/>
  <c r="Z501"/>
  <c r="AA501"/>
  <c r="AB501"/>
  <c r="AC501"/>
  <c r="AD501"/>
  <c r="AE501"/>
  <c r="AF501"/>
  <c r="AG501"/>
  <c r="AH501"/>
  <c r="K501"/>
  <c r="CE5" i="16" l="1"/>
  <c r="DC5" s="1"/>
  <c r="BH5"/>
  <c r="CF5" s="1"/>
  <c r="EA5" l="1"/>
  <c r="EY5" s="1"/>
  <c r="DD5"/>
  <c r="BI5"/>
  <c r="CG5" s="1"/>
  <c r="DE5" l="1"/>
  <c r="EB5"/>
  <c r="BJ5"/>
  <c r="CH5" s="1"/>
  <c r="EZ5" l="1"/>
  <c r="EC5"/>
  <c r="DF5"/>
  <c r="BK5"/>
  <c r="CI5" s="1"/>
  <c r="FA5" l="1"/>
  <c r="ED5"/>
  <c r="DG5"/>
  <c r="BL5"/>
  <c r="CJ5" s="1"/>
  <c r="FB5" l="1"/>
  <c r="EE5"/>
  <c r="DH5"/>
  <c r="BM5"/>
  <c r="CK5" s="1"/>
  <c r="FC5" l="1"/>
  <c r="EF5"/>
  <c r="DI5"/>
  <c r="BN5"/>
  <c r="CL5" s="1"/>
  <c r="FD5" l="1"/>
  <c r="EG5"/>
  <c r="DJ5"/>
  <c r="BO5"/>
  <c r="CM5" s="1"/>
  <c r="FE5" l="1"/>
  <c r="EH5"/>
  <c r="DK5"/>
  <c r="BP5"/>
  <c r="CN5" s="1"/>
  <c r="FF5" l="1"/>
  <c r="EI5"/>
  <c r="DL5"/>
  <c r="BQ5"/>
  <c r="CO5" s="1"/>
  <c r="FG5" l="1"/>
  <c r="EJ5"/>
  <c r="DM5"/>
  <c r="BR5"/>
  <c r="CP5" s="1"/>
  <c r="FH5" l="1"/>
  <c r="EK5"/>
  <c r="DN5"/>
  <c r="BS5"/>
  <c r="CQ5" s="1"/>
  <c r="FI5" l="1"/>
  <c r="EL5"/>
  <c r="DO5"/>
  <c r="BT5"/>
  <c r="CR5" s="1"/>
  <c r="FJ5" l="1"/>
  <c r="EM5"/>
  <c r="DP5"/>
  <c r="BU5"/>
  <c r="CS5" s="1"/>
  <c r="FK5" l="1"/>
  <c r="EN5"/>
  <c r="DQ5"/>
  <c r="BV5"/>
  <c r="CT5" s="1"/>
  <c r="FL5" l="1"/>
  <c r="EO5"/>
  <c r="DR5"/>
  <c r="BW5"/>
  <c r="CU5" s="1"/>
  <c r="FM5" l="1"/>
  <c r="EP5"/>
  <c r="DS5"/>
  <c r="BX5"/>
  <c r="CV5" s="1"/>
  <c r="FN5" l="1"/>
  <c r="EQ5"/>
  <c r="DT5"/>
  <c r="BY5"/>
  <c r="CW5" s="1"/>
  <c r="FO5" l="1"/>
  <c r="ER5"/>
  <c r="DU5"/>
  <c r="BZ5"/>
  <c r="CX5" s="1"/>
  <c r="FP5" l="1"/>
  <c r="ES5"/>
  <c r="DV5"/>
  <c r="CA5"/>
  <c r="CY5" s="1"/>
  <c r="FQ5" l="1"/>
  <c r="ET5"/>
  <c r="DW5"/>
  <c r="CB5"/>
  <c r="CZ5" s="1"/>
  <c r="FR5" l="1"/>
  <c r="EU5"/>
  <c r="DX5"/>
  <c r="CC5"/>
  <c r="FS5" l="1"/>
  <c r="EV5"/>
  <c r="DA5"/>
  <c r="FT5" l="1"/>
  <c r="DY5"/>
  <c r="EW5" l="1"/>
  <c r="FU5" l="1"/>
  <c r="L475" i="8"/>
  <c r="M475"/>
  <c r="N475"/>
  <c r="O475"/>
  <c r="P475"/>
  <c r="Q475"/>
  <c r="R475"/>
  <c r="S475"/>
  <c r="T475"/>
  <c r="U475"/>
  <c r="V475"/>
  <c r="W475"/>
  <c r="X475"/>
  <c r="Y475"/>
  <c r="Z475"/>
  <c r="AA475"/>
  <c r="AB475"/>
  <c r="AC475"/>
  <c r="AD475"/>
  <c r="AE475"/>
  <c r="AF475"/>
  <c r="AG475"/>
  <c r="AH475"/>
  <c r="K475"/>
  <c r="K4" i="16"/>
  <c r="L4"/>
  <c r="M4"/>
  <c r="N4"/>
  <c r="O4"/>
  <c r="P4"/>
  <c r="Q4"/>
  <c r="R4"/>
  <c r="S4"/>
  <c r="T4"/>
  <c r="U4"/>
  <c r="V4"/>
  <c r="W4"/>
  <c r="X4"/>
  <c r="Y4"/>
  <c r="Z4"/>
  <c r="AA4"/>
  <c r="AB4"/>
  <c r="AC4"/>
  <c r="AD4"/>
  <c r="AE4"/>
  <c r="AF4"/>
  <c r="J4"/>
  <c r="AL90" i="15"/>
  <c r="AM90"/>
  <c r="AN90"/>
  <c r="AO90"/>
  <c r="AP90"/>
  <c r="AQ90"/>
  <c r="AR90"/>
  <c r="AS90"/>
  <c r="AT90"/>
  <c r="AU90"/>
  <c r="AV90"/>
  <c r="AW90"/>
  <c r="AX90"/>
  <c r="AY90"/>
  <c r="AZ90"/>
  <c r="BA90"/>
  <c r="BB90"/>
  <c r="BC90"/>
  <c r="BD90"/>
  <c r="BE90"/>
  <c r="BF90"/>
  <c r="BG90"/>
  <c r="AL103"/>
  <c r="AM103"/>
  <c r="AN103"/>
  <c r="AO103"/>
  <c r="AP103"/>
  <c r="AQ103"/>
  <c r="AR103"/>
  <c r="AS103"/>
  <c r="AT103"/>
  <c r="AU103"/>
  <c r="AV103"/>
  <c r="AW103"/>
  <c r="AX103"/>
  <c r="AY103"/>
  <c r="AZ103"/>
  <c r="BA103"/>
  <c r="BB103"/>
  <c r="BC103"/>
  <c r="BD103"/>
  <c r="BE103"/>
  <c r="BF103"/>
  <c r="BG103"/>
  <c r="AL107"/>
  <c r="AM107"/>
  <c r="AN107"/>
  <c r="AO107"/>
  <c r="AP107"/>
  <c r="AQ107"/>
  <c r="AR107"/>
  <c r="AS107"/>
  <c r="AT107"/>
  <c r="AU107"/>
  <c r="AV107"/>
  <c r="AW107"/>
  <c r="AX107"/>
  <c r="AY107"/>
  <c r="AZ107"/>
  <c r="BA107"/>
  <c r="BB107"/>
  <c r="BC107"/>
  <c r="BD107"/>
  <c r="BE107"/>
  <c r="BF107"/>
  <c r="BG107"/>
  <c r="AL118"/>
  <c r="AM118"/>
  <c r="AN118"/>
  <c r="AO118"/>
  <c r="AP118"/>
  <c r="AQ118"/>
  <c r="AR118"/>
  <c r="AS118"/>
  <c r="AT118"/>
  <c r="AU118"/>
  <c r="AV118"/>
  <c r="AW118"/>
  <c r="AX118"/>
  <c r="AY118"/>
  <c r="AZ118"/>
  <c r="BA118"/>
  <c r="BB118"/>
  <c r="BC118"/>
  <c r="BD118"/>
  <c r="BE118"/>
  <c r="BF118"/>
  <c r="BG118"/>
  <c r="AK90"/>
  <c r="AL6"/>
  <c r="AM6"/>
  <c r="AN6"/>
  <c r="AO6"/>
  <c r="AP6"/>
  <c r="AQ6"/>
  <c r="AR6"/>
  <c r="AS6"/>
  <c r="AT6"/>
  <c r="AU6"/>
  <c r="AV6"/>
  <c r="AW6"/>
  <c r="AX6"/>
  <c r="AY6"/>
  <c r="AZ6"/>
  <c r="BA6"/>
  <c r="BB6"/>
  <c r="BC6"/>
  <c r="BD6"/>
  <c r="BE6"/>
  <c r="BF6"/>
  <c r="BG6"/>
  <c r="AK6"/>
  <c r="N4"/>
  <c r="O4"/>
  <c r="P4"/>
  <c r="Q4"/>
  <c r="R4"/>
  <c r="S4"/>
  <c r="T4"/>
  <c r="U4"/>
  <c r="V4"/>
  <c r="W4"/>
  <c r="X4"/>
  <c r="Y4"/>
  <c r="Z4"/>
  <c r="AA4"/>
  <c r="AB4"/>
  <c r="AC4"/>
  <c r="AD4"/>
  <c r="AE4"/>
  <c r="AF4"/>
  <c r="AG4"/>
  <c r="AH4"/>
  <c r="AI4"/>
  <c r="N6"/>
  <c r="O6"/>
  <c r="P6"/>
  <c r="Q6"/>
  <c r="R6"/>
  <c r="S6"/>
  <c r="T6"/>
  <c r="U6"/>
  <c r="V6"/>
  <c r="W6"/>
  <c r="X6"/>
  <c r="Y6"/>
  <c r="Z6"/>
  <c r="AA6"/>
  <c r="AB6"/>
  <c r="AC6"/>
  <c r="AD6"/>
  <c r="AE6"/>
  <c r="AF6"/>
  <c r="AG6"/>
  <c r="AH6"/>
  <c r="AI6"/>
  <c r="M4"/>
  <c r="M6"/>
  <c r="FA20" i="3"/>
  <c r="FA21"/>
  <c r="FA26"/>
  <c r="FA27"/>
  <c r="FA29"/>
  <c r="FA30"/>
  <c r="FA36"/>
  <c r="FA37"/>
  <c r="FA42"/>
  <c r="FA43"/>
  <c r="FA52"/>
  <c r="FA53"/>
  <c r="FA70"/>
  <c r="FA71"/>
  <c r="FA74"/>
  <c r="FA75"/>
  <c r="FA93"/>
  <c r="FA94"/>
  <c r="FA96"/>
  <c r="BN8"/>
  <c r="BJ8"/>
  <c r="BH10"/>
  <c r="BH11" s="1"/>
  <c r="BH12" s="1"/>
  <c r="BH13" s="1"/>
  <c r="BH14" s="1"/>
  <c r="BH15" s="1"/>
  <c r="BH16" s="1"/>
  <c r="BH17" s="1"/>
  <c r="BH18" s="1"/>
  <c r="BH19" s="1"/>
  <c r="BH20" s="1"/>
  <c r="BH21" s="1"/>
  <c r="BH22" s="1"/>
  <c r="BH23" s="1"/>
  <c r="BH24" s="1"/>
  <c r="BH25" s="1"/>
  <c r="BH26" s="1"/>
  <c r="BH27" s="1"/>
  <c r="BH28" s="1"/>
  <c r="BH29" s="1"/>
  <c r="BH30" s="1"/>
  <c r="BH31" s="1"/>
  <c r="BH32" s="1"/>
  <c r="BH33" s="1"/>
  <c r="BH34" s="1"/>
  <c r="BH35" s="1"/>
  <c r="BH36" s="1"/>
  <c r="BH37" s="1"/>
  <c r="BH38" s="1"/>
  <c r="BH39" s="1"/>
  <c r="BH40" s="1"/>
  <c r="BH41" s="1"/>
  <c r="BH42" s="1"/>
  <c r="BH43" s="1"/>
  <c r="BH44" s="1"/>
  <c r="BH45" s="1"/>
  <c r="BH46" s="1"/>
  <c r="BH47" s="1"/>
  <c r="BH48" s="1"/>
  <c r="BH49" s="1"/>
  <c r="BH50" s="1"/>
  <c r="BH51" s="1"/>
  <c r="BH52" s="1"/>
  <c r="BH53" s="1"/>
  <c r="BH54" s="1"/>
  <c r="BH55" s="1"/>
  <c r="BH56" s="1"/>
  <c r="BH57" s="1"/>
  <c r="BH58" s="1"/>
  <c r="BH59" s="1"/>
  <c r="BH60" s="1"/>
  <c r="BH61" s="1"/>
  <c r="BH62" s="1"/>
  <c r="BH63" s="1"/>
  <c r="BH64" s="1"/>
  <c r="BH65" s="1"/>
  <c r="BH66" s="1"/>
  <c r="BH67" s="1"/>
  <c r="BH68" s="1"/>
  <c r="BH69" s="1"/>
  <c r="BH70" s="1"/>
  <c r="BH71" s="1"/>
  <c r="BH72" s="1"/>
  <c r="BH73" s="1"/>
  <c r="BH74" s="1"/>
  <c r="BH75" s="1"/>
  <c r="BH76" s="1"/>
  <c r="BH77" s="1"/>
  <c r="BH78" s="1"/>
  <c r="BH79" s="1"/>
  <c r="BH80" s="1"/>
  <c r="BH81" s="1"/>
  <c r="BH82" s="1"/>
  <c r="BH83" s="1"/>
  <c r="BH84" s="1"/>
  <c r="BH85" s="1"/>
  <c r="BH86" s="1"/>
  <c r="BH87" s="1"/>
  <c r="BH88" s="1"/>
  <c r="BH89" s="1"/>
  <c r="BH90" s="1"/>
  <c r="BH91" s="1"/>
  <c r="BH92" s="1"/>
  <c r="BH93" s="1"/>
  <c r="BH94" s="1"/>
  <c r="BH95" s="1"/>
  <c r="AH22" i="17" l="1"/>
  <c r="AI22"/>
  <c r="AJ22"/>
  <c r="AK22"/>
  <c r="AL22"/>
  <c r="AM22"/>
  <c r="AN22"/>
  <c r="AO22"/>
  <c r="AP22"/>
  <c r="AQ22"/>
  <c r="AR22"/>
  <c r="AS22"/>
  <c r="AT22"/>
  <c r="AU22"/>
  <c r="AV22"/>
  <c r="AW22"/>
  <c r="AX22"/>
  <c r="AY22"/>
  <c r="AZ22"/>
  <c r="BA22"/>
  <c r="BB22"/>
  <c r="BC22"/>
  <c r="AG22"/>
  <c r="AE90"/>
  <c r="D73"/>
  <c r="D74"/>
  <c r="D75"/>
  <c r="D76"/>
  <c r="D77"/>
  <c r="D78"/>
  <c r="D79"/>
  <c r="D80"/>
  <c r="D81"/>
  <c r="D82"/>
  <c r="D83"/>
  <c r="D84"/>
  <c r="D85"/>
  <c r="D72"/>
  <c r="L184" i="8"/>
  <c r="D68" i="17"/>
  <c r="D64"/>
  <c r="D63"/>
  <c r="D62"/>
  <c r="D61"/>
  <c r="D60"/>
  <c r="D59"/>
  <c r="D58"/>
  <c r="D57"/>
  <c r="D56"/>
  <c r="D55"/>
  <c r="D54"/>
  <c r="D53"/>
  <c r="D52"/>
  <c r="D51"/>
  <c r="D50"/>
  <c r="D45"/>
  <c r="D44"/>
  <c r="D43"/>
  <c r="D42"/>
  <c r="D41"/>
  <c r="D40"/>
  <c r="D39"/>
  <c r="D35"/>
  <c r="D34"/>
  <c r="D33"/>
  <c r="D29"/>
  <c r="D28"/>
  <c r="D27"/>
  <c r="D26"/>
  <c r="D21"/>
  <c r="D20"/>
  <c r="D19"/>
  <c r="D18"/>
  <c r="D9"/>
  <c r="D10"/>
  <c r="D11"/>
  <c r="D12"/>
  <c r="D13"/>
  <c r="D14"/>
  <c r="D8"/>
  <c r="D447" i="8"/>
  <c r="D448"/>
  <c r="D449"/>
  <c r="D450"/>
  <c r="D451"/>
  <c r="D452"/>
  <c r="D453"/>
  <c r="D454"/>
  <c r="D455"/>
  <c r="D456"/>
  <c r="D457"/>
  <c r="D458"/>
  <c r="D459"/>
  <c r="D460"/>
  <c r="D446"/>
  <c r="J467" l="1"/>
  <c r="J466"/>
  <c r="J465"/>
  <c r="J464"/>
  <c r="J463"/>
  <c r="J462"/>
  <c r="J461"/>
  <c r="J460"/>
  <c r="J459"/>
  <c r="J458"/>
  <c r="J457"/>
  <c r="J456"/>
  <c r="J455"/>
  <c r="J454"/>
  <c r="J453"/>
  <c r="J452"/>
  <c r="J451"/>
  <c r="J450"/>
  <c r="J449"/>
  <c r="J448"/>
  <c r="J447"/>
  <c r="J446"/>
  <c r="J427"/>
  <c r="J428"/>
  <c r="AH443"/>
  <c r="AG443"/>
  <c r="AF443"/>
  <c r="AE443"/>
  <c r="AD443"/>
  <c r="AC443"/>
  <c r="AB443"/>
  <c r="AA443"/>
  <c r="Z443"/>
  <c r="Y443"/>
  <c r="X443"/>
  <c r="W443"/>
  <c r="V443"/>
  <c r="U443"/>
  <c r="T443"/>
  <c r="S443"/>
  <c r="R443"/>
  <c r="Q443"/>
  <c r="P443"/>
  <c r="O443"/>
  <c r="N443"/>
  <c r="M443"/>
  <c r="L443"/>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305"/>
  <c r="J304"/>
  <c r="J303"/>
  <c r="J302"/>
  <c r="J301"/>
  <c r="J300"/>
  <c r="J299"/>
  <c r="J298"/>
  <c r="J297"/>
  <c r="J296"/>
  <c r="J295"/>
  <c r="J294"/>
  <c r="J293"/>
  <c r="J292"/>
  <c r="J291"/>
  <c r="J290"/>
  <c r="J289"/>
  <c r="J288"/>
  <c r="J287"/>
  <c r="J286"/>
  <c r="J285"/>
  <c r="J284"/>
  <c r="J283"/>
  <c r="J282"/>
  <c r="J281"/>
  <c r="J280"/>
  <c r="J279"/>
  <c r="J278"/>
  <c r="J277"/>
  <c r="J276"/>
  <c r="J275"/>
  <c r="J274"/>
  <c r="J273"/>
  <c r="J272"/>
  <c r="J271"/>
  <c r="J270"/>
  <c r="J269"/>
  <c r="J268"/>
  <c r="J267"/>
  <c r="J266"/>
  <c r="J265"/>
  <c r="J264"/>
  <c r="J263"/>
  <c r="J262"/>
  <c r="J261"/>
  <c r="J260"/>
  <c r="J259"/>
  <c r="J258"/>
  <c r="J257"/>
  <c r="J256"/>
  <c r="J255"/>
  <c r="J254"/>
  <c r="J253"/>
  <c r="J252"/>
  <c r="J251"/>
  <c r="J250"/>
  <c r="J249"/>
  <c r="J248"/>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370"/>
  <c r="L367" l="1"/>
  <c r="M367"/>
  <c r="N367"/>
  <c r="O367"/>
  <c r="P367"/>
  <c r="Q367"/>
  <c r="R367"/>
  <c r="S367"/>
  <c r="T367"/>
  <c r="K367"/>
  <c r="AZ12" i="3" l="1"/>
  <c r="AT13"/>
  <c r="AN14"/>
  <c r="BD14"/>
  <c r="AX15"/>
  <c r="AR16"/>
  <c r="AL17"/>
  <c r="BB17"/>
  <c r="AV18"/>
  <c r="AP22"/>
  <c r="BF22"/>
  <c r="AZ23"/>
  <c r="AT24"/>
  <c r="AN25"/>
  <c r="BD25"/>
  <c r="AX26"/>
  <c r="AR27"/>
  <c r="AL31"/>
  <c r="BB31"/>
  <c r="AV32"/>
  <c r="AP33"/>
  <c r="BF33"/>
  <c r="AZ34"/>
  <c r="AT36"/>
  <c r="AN37"/>
  <c r="BD37"/>
  <c r="AX38"/>
  <c r="AR39"/>
  <c r="AL40"/>
  <c r="BB40"/>
  <c r="AV44"/>
  <c r="AP45"/>
  <c r="BF45"/>
  <c r="AZ46"/>
  <c r="AT47"/>
  <c r="AN48"/>
  <c r="BD48"/>
  <c r="AX49"/>
  <c r="AR50"/>
  <c r="AL54"/>
  <c r="BB54"/>
  <c r="AV55"/>
  <c r="AP56"/>
  <c r="BF56"/>
  <c r="AZ57"/>
  <c r="AT58"/>
  <c r="AN59"/>
  <c r="BD59"/>
  <c r="AX60"/>
  <c r="AR61"/>
  <c r="AL62"/>
  <c r="BB62"/>
  <c r="AV63"/>
  <c r="AP64"/>
  <c r="BF64"/>
  <c r="AZ65"/>
  <c r="AT66"/>
  <c r="AN67"/>
  <c r="BD67"/>
  <c r="AX68"/>
  <c r="AR72"/>
  <c r="AR73" s="1"/>
  <c r="AN76"/>
  <c r="BD76"/>
  <c r="AM12"/>
  <c r="BC12"/>
  <c r="AW13"/>
  <c r="AQ14"/>
  <c r="AK15"/>
  <c r="BA15"/>
  <c r="AU16"/>
  <c r="AO17"/>
  <c r="BE17"/>
  <c r="AY18"/>
  <c r="AS22"/>
  <c r="AM23"/>
  <c r="BC23"/>
  <c r="AW24"/>
  <c r="AQ25"/>
  <c r="AK26"/>
  <c r="BA26"/>
  <c r="AU27"/>
  <c r="AO31"/>
  <c r="BE31"/>
  <c r="AY32"/>
  <c r="AS33"/>
  <c r="AM34"/>
  <c r="BC34"/>
  <c r="AW36"/>
  <c r="AQ37"/>
  <c r="AK38"/>
  <c r="BA38"/>
  <c r="AU39"/>
  <c r="AO40"/>
  <c r="BE40"/>
  <c r="AY44"/>
  <c r="AS45"/>
  <c r="AM46"/>
  <c r="BC46"/>
  <c r="AW47"/>
  <c r="AQ48"/>
  <c r="AK49"/>
  <c r="BA49"/>
  <c r="AU50"/>
  <c r="AO54"/>
  <c r="BE54"/>
  <c r="AY55"/>
  <c r="AS56"/>
  <c r="AM57"/>
  <c r="BC57"/>
  <c r="AW58"/>
  <c r="AQ59"/>
  <c r="AK60"/>
  <c r="BA60"/>
  <c r="AU61"/>
  <c r="AO62"/>
  <c r="BE62"/>
  <c r="AY63"/>
  <c r="AS64"/>
  <c r="AM65"/>
  <c r="BC65"/>
  <c r="AW66"/>
  <c r="AQ67"/>
  <c r="AK68"/>
  <c r="BA68"/>
  <c r="AU72"/>
  <c r="AU73" s="1"/>
  <c r="AS12"/>
  <c r="AM13"/>
  <c r="BC13"/>
  <c r="AW14"/>
  <c r="AQ15"/>
  <c r="AK16"/>
  <c r="BA16"/>
  <c r="AU17"/>
  <c r="AO18"/>
  <c r="BE18"/>
  <c r="AY22"/>
  <c r="AS23"/>
  <c r="AM24"/>
  <c r="BC24"/>
  <c r="AW25"/>
  <c r="AQ26"/>
  <c r="AK27"/>
  <c r="BA27"/>
  <c r="AU31"/>
  <c r="AO32"/>
  <c r="BE32"/>
  <c r="AY33"/>
  <c r="AS34"/>
  <c r="AM36"/>
  <c r="BC36"/>
  <c r="AW37"/>
  <c r="AQ38"/>
  <c r="AK39"/>
  <c r="BA39"/>
  <c r="AU40"/>
  <c r="AO44"/>
  <c r="BE44"/>
  <c r="AY45"/>
  <c r="AS46"/>
  <c r="AM47"/>
  <c r="BC47"/>
  <c r="AW48"/>
  <c r="AQ49"/>
  <c r="AK50"/>
  <c r="BA50"/>
  <c r="AU54"/>
  <c r="AO55"/>
  <c r="BE55"/>
  <c r="AY56"/>
  <c r="AS57"/>
  <c r="AM58"/>
  <c r="BC58"/>
  <c r="AW59"/>
  <c r="AQ60"/>
  <c r="AK61"/>
  <c r="BA61"/>
  <c r="AU62"/>
  <c r="AO63"/>
  <c r="BE63"/>
  <c r="AY64"/>
  <c r="AS65"/>
  <c r="AM66"/>
  <c r="BC66"/>
  <c r="AW67"/>
  <c r="AQ68"/>
  <c r="AK72"/>
  <c r="AK73" s="1"/>
  <c r="BA72"/>
  <c r="BA73" s="1"/>
  <c r="AS76"/>
  <c r="AR13"/>
  <c r="AP16"/>
  <c r="AN22"/>
  <c r="AL25"/>
  <c r="BF27"/>
  <c r="BD33"/>
  <c r="BB37"/>
  <c r="AZ40"/>
  <c r="AX46"/>
  <c r="AV49"/>
  <c r="AT55"/>
  <c r="AR58"/>
  <c r="AP61"/>
  <c r="AN64"/>
  <c r="AL67"/>
  <c r="BC72"/>
  <c r="BC73" s="1"/>
  <c r="AM77"/>
  <c r="BE77"/>
  <c r="AY78"/>
  <c r="AS79"/>
  <c r="AM80"/>
  <c r="BC80"/>
  <c r="AW81"/>
  <c r="AQ82"/>
  <c r="AK83"/>
  <c r="BA83"/>
  <c r="AU84"/>
  <c r="AO85"/>
  <c r="BE85"/>
  <c r="AY86"/>
  <c r="AS87"/>
  <c r="AM88"/>
  <c r="BC88"/>
  <c r="AW89"/>
  <c r="AQ90"/>
  <c r="AK91"/>
  <c r="BA91"/>
  <c r="AJ58"/>
  <c r="AJ80"/>
  <c r="AJ37"/>
  <c r="AJ17"/>
  <c r="AT37"/>
  <c r="AN49"/>
  <c r="BD60"/>
  <c r="AX72"/>
  <c r="AX73" s="1"/>
  <c r="BA78"/>
  <c r="BE80"/>
  <c r="AM83"/>
  <c r="BE84"/>
  <c r="AM87"/>
  <c r="AQ89"/>
  <c r="AU91"/>
  <c r="AJ90"/>
  <c r="AN13"/>
  <c r="AL16"/>
  <c r="BF18"/>
  <c r="BD24"/>
  <c r="BB27"/>
  <c r="AZ33"/>
  <c r="AX37"/>
  <c r="AV40"/>
  <c r="AT46"/>
  <c r="AR49"/>
  <c r="AP55"/>
  <c r="AN58"/>
  <c r="AL61"/>
  <c r="BF63"/>
  <c r="BD66"/>
  <c r="BB72"/>
  <c r="BB73" s="1"/>
  <c r="AK77"/>
  <c r="BD77"/>
  <c r="AX78"/>
  <c r="AR79"/>
  <c r="AL80"/>
  <c r="BB80"/>
  <c r="AV81"/>
  <c r="AP82"/>
  <c r="BF82"/>
  <c r="AZ83"/>
  <c r="AT84"/>
  <c r="AN85"/>
  <c r="BD85"/>
  <c r="AX86"/>
  <c r="AR87"/>
  <c r="AL88"/>
  <c r="BB88"/>
  <c r="AV89"/>
  <c r="AP90"/>
  <c r="BF90"/>
  <c r="AV12"/>
  <c r="AP13"/>
  <c r="BF13"/>
  <c r="AZ14"/>
  <c r="AT15"/>
  <c r="AN16"/>
  <c r="BD16"/>
  <c r="AX17"/>
  <c r="AR18"/>
  <c r="AL22"/>
  <c r="BB22"/>
  <c r="AV23"/>
  <c r="AP24"/>
  <c r="BF24"/>
  <c r="AZ25"/>
  <c r="AT26"/>
  <c r="AN27"/>
  <c r="BD27"/>
  <c r="AX31"/>
  <c r="AR32"/>
  <c r="AL33"/>
  <c r="BB33"/>
  <c r="AV34"/>
  <c r="AP36"/>
  <c r="BF36"/>
  <c r="AZ37"/>
  <c r="AT38"/>
  <c r="AN39"/>
  <c r="BD39"/>
  <c r="AX40"/>
  <c r="AR44"/>
  <c r="AL45"/>
  <c r="BB45"/>
  <c r="AV46"/>
  <c r="AP47"/>
  <c r="BF47"/>
  <c r="AZ48"/>
  <c r="AT49"/>
  <c r="AN50"/>
  <c r="BD50"/>
  <c r="AX54"/>
  <c r="AR55"/>
  <c r="AL56"/>
  <c r="BB56"/>
  <c r="AV57"/>
  <c r="AP58"/>
  <c r="BF58"/>
  <c r="AZ59"/>
  <c r="AT60"/>
  <c r="AN61"/>
  <c r="BD61"/>
  <c r="AX62"/>
  <c r="AR63"/>
  <c r="AL64"/>
  <c r="BB64"/>
  <c r="AV65"/>
  <c r="AP66"/>
  <c r="BF66"/>
  <c r="AZ67"/>
  <c r="AT68"/>
  <c r="AN72"/>
  <c r="AN73" s="1"/>
  <c r="BD72"/>
  <c r="BD73" s="1"/>
  <c r="AZ76"/>
  <c r="AT77"/>
  <c r="AY12"/>
  <c r="AS13"/>
  <c r="AM14"/>
  <c r="BC14"/>
  <c r="AW15"/>
  <c r="AQ16"/>
  <c r="AK17"/>
  <c r="BA17"/>
  <c r="AU18"/>
  <c r="AO22"/>
  <c r="BE22"/>
  <c r="AY23"/>
  <c r="AS24"/>
  <c r="AM25"/>
  <c r="BC25"/>
  <c r="AW26"/>
  <c r="AQ27"/>
  <c r="AK31"/>
  <c r="BA31"/>
  <c r="AU32"/>
  <c r="AO33"/>
  <c r="BE33"/>
  <c r="AY34"/>
  <c r="AS36"/>
  <c r="AM37"/>
  <c r="BC37"/>
  <c r="AW38"/>
  <c r="AQ39"/>
  <c r="AK40"/>
  <c r="BA40"/>
  <c r="AU44"/>
  <c r="AO45"/>
  <c r="BE45"/>
  <c r="AY46"/>
  <c r="AS47"/>
  <c r="AM48"/>
  <c r="BC48"/>
  <c r="AW49"/>
  <c r="AQ50"/>
  <c r="AK54"/>
  <c r="BA54"/>
  <c r="AU55"/>
  <c r="AO56"/>
  <c r="BE56"/>
  <c r="AY57"/>
  <c r="AS58"/>
  <c r="AM59"/>
  <c r="BC59"/>
  <c r="AW60"/>
  <c r="AQ61"/>
  <c r="AK62"/>
  <c r="BA62"/>
  <c r="AU63"/>
  <c r="AO64"/>
  <c r="BE64"/>
  <c r="AY65"/>
  <c r="AS66"/>
  <c r="AM67"/>
  <c r="BC67"/>
  <c r="AW68"/>
  <c r="AQ72"/>
  <c r="AQ73" s="1"/>
  <c r="AO12"/>
  <c r="BE12"/>
  <c r="AY13"/>
  <c r="AS14"/>
  <c r="AM15"/>
  <c r="BC15"/>
  <c r="AW16"/>
  <c r="AQ17"/>
  <c r="AK18"/>
  <c r="BA18"/>
  <c r="AU22"/>
  <c r="AO23"/>
  <c r="BE23"/>
  <c r="AY24"/>
  <c r="AS25"/>
  <c r="AM26"/>
  <c r="BC26"/>
  <c r="AW27"/>
  <c r="AQ31"/>
  <c r="AK32"/>
  <c r="BA32"/>
  <c r="AU33"/>
  <c r="AO34"/>
  <c r="BE34"/>
  <c r="AY36"/>
  <c r="AS37"/>
  <c r="AM38"/>
  <c r="BC38"/>
  <c r="AW39"/>
  <c r="AQ40"/>
  <c r="AK44"/>
  <c r="BA44"/>
  <c r="AU45"/>
  <c r="AO46"/>
  <c r="BE46"/>
  <c r="AY47"/>
  <c r="AS48"/>
  <c r="AM49"/>
  <c r="BC49"/>
  <c r="AW50"/>
  <c r="AQ54"/>
  <c r="AK55"/>
  <c r="BA55"/>
  <c r="AU56"/>
  <c r="AO57"/>
  <c r="BE57"/>
  <c r="AY58"/>
  <c r="AS59"/>
  <c r="AM60"/>
  <c r="BC60"/>
  <c r="AW61"/>
  <c r="AQ62"/>
  <c r="AK63"/>
  <c r="BA63"/>
  <c r="AU64"/>
  <c r="AO65"/>
  <c r="BE65"/>
  <c r="AY66"/>
  <c r="AS67"/>
  <c r="AM68"/>
  <c r="BC68"/>
  <c r="AW72"/>
  <c r="AW73" s="1"/>
  <c r="AO76"/>
  <c r="AX12"/>
  <c r="AV15"/>
  <c r="AT18"/>
  <c r="AR24"/>
  <c r="AP27"/>
  <c r="AN33"/>
  <c r="AL37"/>
  <c r="BF39"/>
  <c r="BD45"/>
  <c r="BB48"/>
  <c r="AZ54"/>
  <c r="AX57"/>
  <c r="AV60"/>
  <c r="AT63"/>
  <c r="AR66"/>
  <c r="AP72"/>
  <c r="AP73" s="1"/>
  <c r="BC76"/>
  <c r="BA77"/>
  <c r="AU78"/>
  <c r="AO79"/>
  <c r="BE79"/>
  <c r="AY80"/>
  <c r="AS81"/>
  <c r="AM82"/>
  <c r="BC82"/>
  <c r="AW83"/>
  <c r="AQ84"/>
  <c r="AK85"/>
  <c r="BA85"/>
  <c r="AU86"/>
  <c r="AO87"/>
  <c r="BE87"/>
  <c r="AY88"/>
  <c r="AS89"/>
  <c r="AM90"/>
  <c r="BC90"/>
  <c r="AW91"/>
  <c r="AJ54"/>
  <c r="AJ76"/>
  <c r="AJ44"/>
  <c r="AJ13"/>
  <c r="AP34"/>
  <c r="BF46"/>
  <c r="AZ58"/>
  <c r="AT67"/>
  <c r="AO78"/>
  <c r="AS80"/>
  <c r="AW82"/>
  <c r="AS84"/>
  <c r="AW86"/>
  <c r="BA88"/>
  <c r="BE90"/>
  <c r="AJ78"/>
  <c r="AT12"/>
  <c r="AR15"/>
  <c r="AP18"/>
  <c r="AN24"/>
  <c r="AL27"/>
  <c r="BF32"/>
  <c r="BD36"/>
  <c r="BB39"/>
  <c r="AZ45"/>
  <c r="AX48"/>
  <c r="AV54"/>
  <c r="AT57"/>
  <c r="AR60"/>
  <c r="AP63"/>
  <c r="AN66"/>
  <c r="AN12"/>
  <c r="BD12"/>
  <c r="AX13"/>
  <c r="AR14"/>
  <c r="AL15"/>
  <c r="BB15"/>
  <c r="AV16"/>
  <c r="AP17"/>
  <c r="BF17"/>
  <c r="AZ18"/>
  <c r="AT22"/>
  <c r="AN23"/>
  <c r="BD23"/>
  <c r="AX24"/>
  <c r="AR25"/>
  <c r="AL26"/>
  <c r="BB26"/>
  <c r="AV27"/>
  <c r="AP31"/>
  <c r="BF31"/>
  <c r="AZ32"/>
  <c r="AT33"/>
  <c r="AN34"/>
  <c r="BD34"/>
  <c r="AX36"/>
  <c r="AR37"/>
  <c r="AL38"/>
  <c r="BB38"/>
  <c r="AV39"/>
  <c r="AP40"/>
  <c r="BF40"/>
  <c r="AZ44"/>
  <c r="AT45"/>
  <c r="AN46"/>
  <c r="BD46"/>
  <c r="AX47"/>
  <c r="AR48"/>
  <c r="AL49"/>
  <c r="BB49"/>
  <c r="AV50"/>
  <c r="AP54"/>
  <c r="BF54"/>
  <c r="AZ55"/>
  <c r="AT56"/>
  <c r="AN57"/>
  <c r="BD57"/>
  <c r="AX58"/>
  <c r="AR59"/>
  <c r="AL60"/>
  <c r="BB60"/>
  <c r="AV61"/>
  <c r="AP62"/>
  <c r="BF62"/>
  <c r="AZ63"/>
  <c r="AT64"/>
  <c r="AN65"/>
  <c r="BD65"/>
  <c r="AX66"/>
  <c r="AR67"/>
  <c r="AL68"/>
  <c r="BB68"/>
  <c r="AV72"/>
  <c r="AV73" s="1"/>
  <c r="AR76"/>
  <c r="AL77"/>
  <c r="AQ12"/>
  <c r="AK13"/>
  <c r="BA13"/>
  <c r="AU14"/>
  <c r="AO15"/>
  <c r="BE15"/>
  <c r="AY16"/>
  <c r="AS17"/>
  <c r="AM18"/>
  <c r="BC18"/>
  <c r="AW22"/>
  <c r="AQ23"/>
  <c r="AK24"/>
  <c r="BA24"/>
  <c r="AU25"/>
  <c r="AO26"/>
  <c r="BE26"/>
  <c r="AY27"/>
  <c r="AS31"/>
  <c r="AM32"/>
  <c r="BC32"/>
  <c r="AW33"/>
  <c r="AQ34"/>
  <c r="AK36"/>
  <c r="BA36"/>
  <c r="AU37"/>
  <c r="AO38"/>
  <c r="BE38"/>
  <c r="AY39"/>
  <c r="AS40"/>
  <c r="AM44"/>
  <c r="BC44"/>
  <c r="AW45"/>
  <c r="AQ46"/>
  <c r="AK47"/>
  <c r="BA47"/>
  <c r="AU48"/>
  <c r="AO49"/>
  <c r="BE49"/>
  <c r="AY50"/>
  <c r="AS54"/>
  <c r="AM55"/>
  <c r="BC55"/>
  <c r="AW56"/>
  <c r="AQ57"/>
  <c r="AK58"/>
  <c r="BA58"/>
  <c r="AU59"/>
  <c r="AO60"/>
  <c r="BE60"/>
  <c r="AY61"/>
  <c r="AS62"/>
  <c r="AM63"/>
  <c r="BC63"/>
  <c r="AW64"/>
  <c r="AQ65"/>
  <c r="AK66"/>
  <c r="BA66"/>
  <c r="AU67"/>
  <c r="AO68"/>
  <c r="BE68"/>
  <c r="AY72"/>
  <c r="AY73" s="1"/>
  <c r="AW12"/>
  <c r="AQ13"/>
  <c r="AK14"/>
  <c r="BA14"/>
  <c r="AU15"/>
  <c r="AO16"/>
  <c r="BE16"/>
  <c r="AY17"/>
  <c r="AS18"/>
  <c r="AM22"/>
  <c r="BC22"/>
  <c r="AW23"/>
  <c r="AQ24"/>
  <c r="AK25"/>
  <c r="BA25"/>
  <c r="AU26"/>
  <c r="AO27"/>
  <c r="BE27"/>
  <c r="AY31"/>
  <c r="AS32"/>
  <c r="AM33"/>
  <c r="BC33"/>
  <c r="AW34"/>
  <c r="AQ36"/>
  <c r="AK37"/>
  <c r="BA37"/>
  <c r="AU38"/>
  <c r="AO39"/>
  <c r="BE39"/>
  <c r="AY40"/>
  <c r="AS44"/>
  <c r="AM45"/>
  <c r="BC45"/>
  <c r="AW46"/>
  <c r="AQ47"/>
  <c r="AK48"/>
  <c r="BA48"/>
  <c r="AU49"/>
  <c r="AO50"/>
  <c r="BE50"/>
  <c r="AY54"/>
  <c r="AS55"/>
  <c r="AM56"/>
  <c r="BC56"/>
  <c r="AW57"/>
  <c r="AQ58"/>
  <c r="AK59"/>
  <c r="BA59"/>
  <c r="AU60"/>
  <c r="AO61"/>
  <c r="BE61"/>
  <c r="AY62"/>
  <c r="AS63"/>
  <c r="AM64"/>
  <c r="BC64"/>
  <c r="AW65"/>
  <c r="AQ66"/>
  <c r="AK67"/>
  <c r="BA67"/>
  <c r="AU68"/>
  <c r="AO72"/>
  <c r="AO73" s="1"/>
  <c r="BE72"/>
  <c r="BE73" s="1"/>
  <c r="AW76"/>
  <c r="AL14"/>
  <c r="BF16"/>
  <c r="BD22"/>
  <c r="BB25"/>
  <c r="AZ31"/>
  <c r="AX34"/>
  <c r="AV38"/>
  <c r="AT44"/>
  <c r="AR47"/>
  <c r="AP50"/>
  <c r="AN56"/>
  <c r="AL59"/>
  <c r="BF61"/>
  <c r="BD64"/>
  <c r="BB67"/>
  <c r="AM76"/>
  <c r="AR77"/>
  <c r="AM78"/>
  <c r="BC78"/>
  <c r="AW79"/>
  <c r="AQ80"/>
  <c r="AK81"/>
  <c r="BA81"/>
  <c r="AU82"/>
  <c r="AO83"/>
  <c r="BE83"/>
  <c r="AY84"/>
  <c r="AS85"/>
  <c r="AM86"/>
  <c r="BC86"/>
  <c r="AW87"/>
  <c r="AQ88"/>
  <c r="AK89"/>
  <c r="BA89"/>
  <c r="AU90"/>
  <c r="AO91"/>
  <c r="BE91"/>
  <c r="AJ62"/>
  <c r="AJ84"/>
  <c r="AJ32"/>
  <c r="AT25"/>
  <c r="AX39"/>
  <c r="AR54"/>
  <c r="AL63"/>
  <c r="BF76"/>
  <c r="AQ79"/>
  <c r="AU81"/>
  <c r="AY83"/>
  <c r="AU85"/>
  <c r="AY87"/>
  <c r="BC89"/>
  <c r="AJ45"/>
  <c r="AJ27"/>
  <c r="BD13"/>
  <c r="BB16"/>
  <c r="AZ22"/>
  <c r="AX25"/>
  <c r="AV31"/>
  <c r="AT34"/>
  <c r="AR38"/>
  <c r="AP44"/>
  <c r="AN47"/>
  <c r="AL50"/>
  <c r="BF55"/>
  <c r="BD58"/>
  <c r="BB61"/>
  <c r="AZ64"/>
  <c r="AV14"/>
  <c r="AT17"/>
  <c r="AR23"/>
  <c r="AP26"/>
  <c r="AN32"/>
  <c r="AL36"/>
  <c r="BF38"/>
  <c r="BD44"/>
  <c r="BB47"/>
  <c r="AZ50"/>
  <c r="AX56"/>
  <c r="AV59"/>
  <c r="AT62"/>
  <c r="AR65"/>
  <c r="AP68"/>
  <c r="AP77"/>
  <c r="AY14"/>
  <c r="AW17"/>
  <c r="AU23"/>
  <c r="AS26"/>
  <c r="AQ32"/>
  <c r="AO36"/>
  <c r="AM39"/>
  <c r="AK45"/>
  <c r="BE47"/>
  <c r="BC50"/>
  <c r="BA56"/>
  <c r="AY59"/>
  <c r="AW62"/>
  <c r="AU65"/>
  <c r="AS68"/>
  <c r="AU13"/>
  <c r="AS16"/>
  <c r="AQ22"/>
  <c r="AO25"/>
  <c r="AM31"/>
  <c r="AK34"/>
  <c r="BE37"/>
  <c r="BC40"/>
  <c r="BA46"/>
  <c r="AY49"/>
  <c r="AW55"/>
  <c r="AU58"/>
  <c r="AS61"/>
  <c r="AQ64"/>
  <c r="AO67"/>
  <c r="AK76"/>
  <c r="AX23"/>
  <c r="AP39"/>
  <c r="BD56"/>
  <c r="AV68"/>
  <c r="AK79"/>
  <c r="BE81"/>
  <c r="BC84"/>
  <c r="BA87"/>
  <c r="AY90"/>
  <c r="AJ88"/>
  <c r="AV56"/>
  <c r="AK82"/>
  <c r="AS90"/>
  <c r="AV17"/>
  <c r="AN36"/>
  <c r="BB50"/>
  <c r="AT65"/>
  <c r="AL76"/>
  <c r="AV77"/>
  <c r="AT78"/>
  <c r="AV79"/>
  <c r="AT80"/>
  <c r="AR81"/>
  <c r="AT82"/>
  <c r="AR83"/>
  <c r="AP84"/>
  <c r="AR85"/>
  <c r="AP86"/>
  <c r="AN87"/>
  <c r="AP88"/>
  <c r="AN89"/>
  <c r="AL90"/>
  <c r="AN91"/>
  <c r="BD91"/>
  <c r="AJ61"/>
  <c r="AJ83"/>
  <c r="AJ33"/>
  <c r="AP12"/>
  <c r="AL18"/>
  <c r="AX27"/>
  <c r="AR40"/>
  <c r="BB55"/>
  <c r="BB63"/>
  <c r="AU77"/>
  <c r="AY79"/>
  <c r="AY81"/>
  <c r="AO84"/>
  <c r="AS86"/>
  <c r="AS88"/>
  <c r="BA90"/>
  <c r="AJ64"/>
  <c r="AL12"/>
  <c r="BF14"/>
  <c r="BD17"/>
  <c r="BB23"/>
  <c r="AZ26"/>
  <c r="AX32"/>
  <c r="AV36"/>
  <c r="AT39"/>
  <c r="AR45"/>
  <c r="AP48"/>
  <c r="AN54"/>
  <c r="AL57"/>
  <c r="BF59"/>
  <c r="BD62"/>
  <c r="BB65"/>
  <c r="AZ68"/>
  <c r="AX76"/>
  <c r="AX77"/>
  <c r="AR78"/>
  <c r="AL79"/>
  <c r="BB79"/>
  <c r="AV80"/>
  <c r="AP81"/>
  <c r="BF81"/>
  <c r="AZ82"/>
  <c r="AT83"/>
  <c r="AN84"/>
  <c r="BD84"/>
  <c r="AX85"/>
  <c r="AR86"/>
  <c r="AL87"/>
  <c r="BB87"/>
  <c r="AV88"/>
  <c r="AP89"/>
  <c r="BF89"/>
  <c r="AZ90"/>
  <c r="AT91"/>
  <c r="AJ48"/>
  <c r="AJ67"/>
  <c r="AJ89"/>
  <c r="AJ24"/>
  <c r="AT14"/>
  <c r="AV22"/>
  <c r="AV33"/>
  <c r="AP46"/>
  <c r="AP57"/>
  <c r="AZ66"/>
  <c r="BC77"/>
  <c r="AK80"/>
  <c r="AO82"/>
  <c r="BA84"/>
  <c r="BE86"/>
  <c r="AM89"/>
  <c r="AM91"/>
  <c r="AJ86"/>
  <c r="BB13"/>
  <c r="AZ16"/>
  <c r="AX22"/>
  <c r="AV25"/>
  <c r="AT31"/>
  <c r="AR34"/>
  <c r="AP38"/>
  <c r="AN44"/>
  <c r="AL47"/>
  <c r="BF49"/>
  <c r="BD55"/>
  <c r="BB58"/>
  <c r="AZ61"/>
  <c r="AX64"/>
  <c r="AV67"/>
  <c r="AV76"/>
  <c r="BE13"/>
  <c r="BC16"/>
  <c r="BA22"/>
  <c r="AY25"/>
  <c r="AW31"/>
  <c r="AU34"/>
  <c r="AS38"/>
  <c r="AQ44"/>
  <c r="AO47"/>
  <c r="AM50"/>
  <c r="AK56"/>
  <c r="BE58"/>
  <c r="BC61"/>
  <c r="BA64"/>
  <c r="AY67"/>
  <c r="BA12"/>
  <c r="AY15"/>
  <c r="AW18"/>
  <c r="AU24"/>
  <c r="AS27"/>
  <c r="AQ33"/>
  <c r="AO37"/>
  <c r="AM40"/>
  <c r="AK46"/>
  <c r="BE48"/>
  <c r="BC54"/>
  <c r="BA57"/>
  <c r="AY60"/>
  <c r="AW63"/>
  <c r="AU66"/>
  <c r="AS72"/>
  <c r="AS73" s="1"/>
  <c r="AZ17"/>
  <c r="AR36"/>
  <c r="BF50"/>
  <c r="AX65"/>
  <c r="AQ78"/>
  <c r="AO81"/>
  <c r="AM84"/>
  <c r="AK87"/>
  <c r="BE89"/>
  <c r="AJ66"/>
  <c r="BB44"/>
  <c r="BC79"/>
  <c r="AO88"/>
  <c r="AX14"/>
  <c r="AP32"/>
  <c r="BD47"/>
  <c r="AV62"/>
  <c r="AL72"/>
  <c r="AL73" s="1"/>
  <c r="AQ77"/>
  <c r="AP78"/>
  <c r="AN79"/>
  <c r="AP80"/>
  <c r="AN81"/>
  <c r="AL82"/>
  <c r="AN83"/>
  <c r="AL84"/>
  <c r="BF84"/>
  <c r="AL86"/>
  <c r="BF86"/>
  <c r="BD87"/>
  <c r="BF88"/>
  <c r="BD89"/>
  <c r="BB90"/>
  <c r="AZ91"/>
  <c r="AJ57"/>
  <c r="AJ79"/>
  <c r="AJ38"/>
  <c r="AJ16"/>
  <c r="AR17"/>
  <c r="AN26"/>
  <c r="AN38"/>
  <c r="BD49"/>
  <c r="AR62"/>
  <c r="AY76"/>
  <c r="BE78"/>
  <c r="AQ81"/>
  <c r="AQ83"/>
  <c r="AY85"/>
  <c r="BC87"/>
  <c r="AK90"/>
  <c r="AJ49"/>
  <c r="AJ23"/>
  <c r="AP14"/>
  <c r="AN17"/>
  <c r="AL23"/>
  <c r="BF25"/>
  <c r="BD31"/>
  <c r="BB34"/>
  <c r="AZ38"/>
  <c r="AX44"/>
  <c r="AV47"/>
  <c r="AT50"/>
  <c r="AR56"/>
  <c r="AP59"/>
  <c r="AN62"/>
  <c r="AL65"/>
  <c r="BF67"/>
  <c r="AP76"/>
  <c r="AS77"/>
  <c r="AN78"/>
  <c r="BD78"/>
  <c r="AX79"/>
  <c r="AR80"/>
  <c r="AL81"/>
  <c r="BB81"/>
  <c r="AV82"/>
  <c r="AP83"/>
  <c r="BF83"/>
  <c r="AZ84"/>
  <c r="AT85"/>
  <c r="AN86"/>
  <c r="BD86"/>
  <c r="AX87"/>
  <c r="AR88"/>
  <c r="AL89"/>
  <c r="BB89"/>
  <c r="AV90"/>
  <c r="AP91"/>
  <c r="BF91"/>
  <c r="AJ63"/>
  <c r="AJ85"/>
  <c r="AJ31"/>
  <c r="BF12"/>
  <c r="BB18"/>
  <c r="AR31"/>
  <c r="AL44"/>
  <c r="AL55"/>
  <c r="AV64"/>
  <c r="AO77"/>
  <c r="AU79"/>
  <c r="BC81"/>
  <c r="AK84"/>
  <c r="AO86"/>
  <c r="AW88"/>
  <c r="AW90"/>
  <c r="AJ68"/>
  <c r="AL13"/>
  <c r="BF15"/>
  <c r="BD18"/>
  <c r="BB24"/>
  <c r="AZ27"/>
  <c r="AX33"/>
  <c r="AV37"/>
  <c r="AT40"/>
  <c r="AR46"/>
  <c r="AP49"/>
  <c r="AN55"/>
  <c r="AL58"/>
  <c r="BF60"/>
  <c r="BD63"/>
  <c r="BB66"/>
  <c r="AZ72"/>
  <c r="AZ73" s="1"/>
  <c r="AO13"/>
  <c r="AM16"/>
  <c r="AK22"/>
  <c r="BE24"/>
  <c r="BC27"/>
  <c r="BA33"/>
  <c r="AY37"/>
  <c r="AW40"/>
  <c r="AU46"/>
  <c r="AS49"/>
  <c r="AQ55"/>
  <c r="AO58"/>
  <c r="AM61"/>
  <c r="AK64"/>
  <c r="BE66"/>
  <c r="AK12"/>
  <c r="BE14"/>
  <c r="BC17"/>
  <c r="BA23"/>
  <c r="AY26"/>
  <c r="AW32"/>
  <c r="AU36"/>
  <c r="AS39"/>
  <c r="AQ45"/>
  <c r="AO48"/>
  <c r="AM54"/>
  <c r="AK57"/>
  <c r="BE59"/>
  <c r="BC62"/>
  <c r="BA65"/>
  <c r="AY68"/>
  <c r="BB14"/>
  <c r="AT32"/>
  <c r="AL48"/>
  <c r="AZ62"/>
  <c r="AW77"/>
  <c r="AU80"/>
  <c r="AS83"/>
  <c r="AQ86"/>
  <c r="AO89"/>
  <c r="AJ47"/>
  <c r="AL32"/>
  <c r="AY77"/>
  <c r="AK86"/>
  <c r="AJ12"/>
  <c r="AR26"/>
  <c r="BF44"/>
  <c r="AX59"/>
  <c r="AR68"/>
  <c r="BB76"/>
  <c r="AL78"/>
  <c r="BF78"/>
  <c r="BD79"/>
  <c r="BF80"/>
  <c r="BD81"/>
  <c r="BB82"/>
  <c r="BD83"/>
  <c r="BB84"/>
  <c r="AZ85"/>
  <c r="BB86"/>
  <c r="AZ87"/>
  <c r="AX88"/>
  <c r="AZ89"/>
  <c r="AX90"/>
  <c r="AV91"/>
  <c r="AJ50"/>
  <c r="AJ72"/>
  <c r="AJ73" s="1"/>
  <c r="AJ91"/>
  <c r="AJ22"/>
  <c r="AN15"/>
  <c r="BF23"/>
  <c r="AZ36"/>
  <c r="AT48"/>
  <c r="AN60"/>
  <c r="BD68"/>
  <c r="AS78"/>
  <c r="BA80"/>
  <c r="BA82"/>
  <c r="AQ85"/>
  <c r="AU87"/>
  <c r="AY89"/>
  <c r="AY91"/>
  <c r="AJ39"/>
  <c r="AV13"/>
  <c r="AT16"/>
  <c r="AR22"/>
  <c r="AP25"/>
  <c r="AN31"/>
  <c r="AL34"/>
  <c r="BF37"/>
  <c r="BD40"/>
  <c r="BB46"/>
  <c r="AZ49"/>
  <c r="AX55"/>
  <c r="AV58"/>
  <c r="AT61"/>
  <c r="AR64"/>
  <c r="AP67"/>
  <c r="BF72"/>
  <c r="BF73" s="1"/>
  <c r="AN77"/>
  <c r="BF77"/>
  <c r="AZ78"/>
  <c r="AT79"/>
  <c r="AN80"/>
  <c r="BD80"/>
  <c r="AX81"/>
  <c r="AR82"/>
  <c r="AL83"/>
  <c r="BB83"/>
  <c r="AV84"/>
  <c r="AP85"/>
  <c r="BF85"/>
  <c r="AZ86"/>
  <c r="AT87"/>
  <c r="AN88"/>
  <c r="BD88"/>
  <c r="AX89"/>
  <c r="AR90"/>
  <c r="AL91"/>
  <c r="BB91"/>
  <c r="AJ59"/>
  <c r="AJ81"/>
  <c r="AJ36"/>
  <c r="AJ18"/>
  <c r="AX16"/>
  <c r="BD26"/>
  <c r="BD38"/>
  <c r="AX50"/>
  <c r="AX61"/>
  <c r="AQ76"/>
  <c r="AM79"/>
  <c r="AM81"/>
  <c r="AU83"/>
  <c r="BC85"/>
  <c r="AK88"/>
  <c r="AO90"/>
  <c r="AJ56"/>
  <c r="AJ15"/>
  <c r="AR12"/>
  <c r="AP15"/>
  <c r="AN18"/>
  <c r="AL24"/>
  <c r="BF26"/>
  <c r="BD32"/>
  <c r="BB36"/>
  <c r="AZ39"/>
  <c r="AX45"/>
  <c r="AV48"/>
  <c r="AT54"/>
  <c r="AR57"/>
  <c r="AP60"/>
  <c r="AN63"/>
  <c r="AL66"/>
  <c r="BF68"/>
  <c r="AU12"/>
  <c r="AS15"/>
  <c r="AQ18"/>
  <c r="AO24"/>
  <c r="AM27"/>
  <c r="AK33"/>
  <c r="BE36"/>
  <c r="BC39"/>
  <c r="BA45"/>
  <c r="AY48"/>
  <c r="AW54"/>
  <c r="AU57"/>
  <c r="AS60"/>
  <c r="AQ63"/>
  <c r="AO66"/>
  <c r="AM72"/>
  <c r="AM73" s="1"/>
  <c r="AO14"/>
  <c r="AM17"/>
  <c r="AK23"/>
  <c r="BE25"/>
  <c r="BC31"/>
  <c r="BA34"/>
  <c r="AY38"/>
  <c r="AW44"/>
  <c r="AU47"/>
  <c r="AS50"/>
  <c r="AQ56"/>
  <c r="AO59"/>
  <c r="AM62"/>
  <c r="AK65"/>
  <c r="BE67"/>
  <c r="BA76"/>
  <c r="AV26"/>
  <c r="AN45"/>
  <c r="BB59"/>
  <c r="AU76"/>
  <c r="BA79"/>
  <c r="AY82"/>
  <c r="AW85"/>
  <c r="AU88"/>
  <c r="AS91"/>
  <c r="AJ25"/>
  <c r="AP65"/>
  <c r="BC83"/>
  <c r="AJ60"/>
  <c r="AT23"/>
  <c r="AL39"/>
  <c r="AZ56"/>
  <c r="AX67"/>
  <c r="AT76"/>
  <c r="AZ77"/>
  <c r="BB78"/>
  <c r="AZ79"/>
  <c r="AX80"/>
  <c r="AZ81"/>
  <c r="AX82"/>
  <c r="AV83"/>
  <c r="AX84"/>
  <c r="AV85"/>
  <c r="AT86"/>
  <c r="AV87"/>
  <c r="AT88"/>
  <c r="AR89"/>
  <c r="AT90"/>
  <c r="AR91"/>
  <c r="AJ46"/>
  <c r="AJ65"/>
  <c r="AJ87"/>
  <c r="AJ26"/>
  <c r="AZ13"/>
  <c r="AP23"/>
  <c r="BB32"/>
  <c r="AV45"/>
  <c r="BF57"/>
  <c r="BF65"/>
  <c r="AK78"/>
  <c r="AO80"/>
  <c r="AS82"/>
  <c r="AW84"/>
  <c r="BA86"/>
  <c r="BE88"/>
  <c r="AQ91"/>
  <c r="AJ82"/>
  <c r="BB12"/>
  <c r="AZ15"/>
  <c r="AX18"/>
  <c r="AV24"/>
  <c r="AT27"/>
  <c r="AR33"/>
  <c r="AP37"/>
  <c r="AN40"/>
  <c r="AL46"/>
  <c r="BF48"/>
  <c r="BD54"/>
  <c r="BB57"/>
  <c r="AZ60"/>
  <c r="AX63"/>
  <c r="AV66"/>
  <c r="AT72"/>
  <c r="AT73" s="1"/>
  <c r="BE76"/>
  <c r="BB77"/>
  <c r="AV78"/>
  <c r="AP79"/>
  <c r="BF79"/>
  <c r="AZ80"/>
  <c r="AT81"/>
  <c r="AN82"/>
  <c r="BD82"/>
  <c r="AX83"/>
  <c r="AR84"/>
  <c r="AL85"/>
  <c r="BB85"/>
  <c r="AV86"/>
  <c r="AP87"/>
  <c r="BF87"/>
  <c r="AZ88"/>
  <c r="AT89"/>
  <c r="AN90"/>
  <c r="BD90"/>
  <c r="AX91"/>
  <c r="AJ55"/>
  <c r="AJ77"/>
  <c r="AJ40"/>
  <c r="AJ14"/>
  <c r="BD15"/>
  <c r="AZ24"/>
  <c r="BF34"/>
  <c r="AZ47"/>
  <c r="AT59"/>
  <c r="AN68"/>
  <c r="AW78"/>
  <c r="AW80"/>
  <c r="BE82"/>
  <c r="AM85"/>
  <c r="AQ87"/>
  <c r="AU89"/>
  <c r="BC91"/>
  <c r="AJ34"/>
  <c r="BD41" l="1"/>
  <c r="AY41"/>
  <c r="BF41"/>
  <c r="AW69"/>
  <c r="AU41"/>
  <c r="AY35"/>
  <c r="BC28"/>
  <c r="AR28"/>
  <c r="AX28"/>
  <c r="BA19"/>
  <c r="AT69"/>
  <c r="BD69"/>
  <c r="AM35"/>
  <c r="AV41"/>
  <c r="BD28"/>
  <c r="AM28"/>
  <c r="BB41"/>
  <c r="BE92"/>
  <c r="BB19"/>
  <c r="AW51"/>
  <c r="AN35"/>
  <c r="AK19"/>
  <c r="AQ28"/>
  <c r="AZ35"/>
  <c r="BC35"/>
  <c r="AU19"/>
  <c r="AR19"/>
  <c r="AP41"/>
  <c r="AT92"/>
  <c r="AQ92"/>
  <c r="BB92"/>
  <c r="AM69"/>
  <c r="BF19"/>
  <c r="BD35"/>
  <c r="AN41"/>
  <c r="AJ41"/>
  <c r="AQ51"/>
  <c r="AV92"/>
  <c r="AN51"/>
  <c r="BD51"/>
  <c r="AR69"/>
  <c r="BC51"/>
  <c r="BE41"/>
  <c r="AZ51"/>
  <c r="BF35"/>
  <c r="AV69"/>
  <c r="AJ51"/>
  <c r="AO92"/>
  <c r="AK51"/>
  <c r="AM41"/>
  <c r="AQ35"/>
  <c r="AU28"/>
  <c r="AK69"/>
  <c r="BE51"/>
  <c r="BE69"/>
  <c r="BC19"/>
  <c r="BB69"/>
  <c r="AZ19"/>
  <c r="BF51"/>
  <c r="AK28"/>
  <c r="AW35"/>
  <c r="AT35"/>
  <c r="AV28"/>
  <c r="AN69"/>
  <c r="AP19"/>
  <c r="AL92"/>
  <c r="AR41"/>
  <c r="AZ28"/>
  <c r="AM92"/>
  <c r="AT51"/>
  <c r="AW92"/>
  <c r="AS51"/>
  <c r="AS69"/>
  <c r="AQ19"/>
  <c r="AP69"/>
  <c r="AN19"/>
  <c r="BC92"/>
  <c r="AX19"/>
  <c r="BA51"/>
  <c r="BC41"/>
  <c r="BA69"/>
  <c r="AY19"/>
  <c r="AX69"/>
  <c r="AV19"/>
  <c r="AU69"/>
  <c r="AS19"/>
  <c r="AK41"/>
  <c r="AO35"/>
  <c r="AS28"/>
  <c r="AN92"/>
  <c r="AL35"/>
  <c r="AP28"/>
  <c r="AU92"/>
  <c r="BA92"/>
  <c r="AR35"/>
  <c r="AZ41"/>
  <c r="BB51"/>
  <c r="BC69"/>
  <c r="AP51"/>
  <c r="BF92"/>
  <c r="BF69"/>
  <c r="BD19"/>
  <c r="AT19"/>
  <c r="AJ69"/>
  <c r="AQ69"/>
  <c r="AO19"/>
  <c r="AK35"/>
  <c r="AO28"/>
  <c r="AL28"/>
  <c r="AN28"/>
  <c r="AY51"/>
  <c r="BA41"/>
  <c r="BE35"/>
  <c r="BD92"/>
  <c r="AV51"/>
  <c r="AX41"/>
  <c r="BB35"/>
  <c r="BF28"/>
  <c r="AJ28"/>
  <c r="AJ19"/>
  <c r="AL51"/>
  <c r="AJ35"/>
  <c r="AP92"/>
  <c r="AX51"/>
  <c r="AY92"/>
  <c r="AS41"/>
  <c r="BA28"/>
  <c r="AX92"/>
  <c r="AL19"/>
  <c r="AK92"/>
  <c r="AV35"/>
  <c r="AY69"/>
  <c r="AW19"/>
  <c r="AM51"/>
  <c r="AO41"/>
  <c r="AS35"/>
  <c r="AW28"/>
  <c r="AR92"/>
  <c r="AL41"/>
  <c r="AP35"/>
  <c r="AT28"/>
  <c r="AJ92"/>
  <c r="AZ69"/>
  <c r="BE19"/>
  <c r="AU51"/>
  <c r="AW41"/>
  <c r="BA35"/>
  <c r="BE28"/>
  <c r="AZ92"/>
  <c r="AR51"/>
  <c r="AT41"/>
  <c r="AX35"/>
  <c r="BB28"/>
  <c r="AS92"/>
  <c r="AO51"/>
  <c r="AQ41"/>
  <c r="AU35"/>
  <c r="AY28"/>
  <c r="AO69"/>
  <c r="AM19"/>
  <c r="AL69"/>
  <c r="BK1314" i="30" l="1"/>
  <c r="BK64" s="1"/>
  <c r="BS1314"/>
  <c r="BS64" s="1"/>
  <c r="BQ1314"/>
  <c r="BQ64" s="1"/>
  <c r="BO1314"/>
  <c r="BO64" s="1"/>
  <c r="BX1314"/>
  <c r="BX64" s="1"/>
  <c r="BV1314"/>
  <c r="BV64" s="1"/>
  <c r="BR1314"/>
  <c r="BR64" s="1"/>
  <c r="BP1314"/>
  <c r="BP64" s="1"/>
  <c r="BN1314"/>
  <c r="BN64" s="1"/>
  <c r="BH1314"/>
  <c r="BH64" s="1"/>
  <c r="BL1314"/>
  <c r="BL64" s="1"/>
  <c r="BW1314"/>
  <c r="BW64" s="1"/>
  <c r="BU1314"/>
  <c r="BU64" s="1"/>
  <c r="BM1314"/>
  <c r="BM64" s="1"/>
  <c r="BT1314"/>
  <c r="BT64" s="1"/>
  <c r="BF95" i="3"/>
  <c r="AY95"/>
  <c r="AU95"/>
  <c r="BC95"/>
  <c r="AM95"/>
  <c r="BE95"/>
  <c r="AN95"/>
  <c r="AO95"/>
  <c r="AV95"/>
  <c r="AT95"/>
  <c r="BA95"/>
  <c r="AZ95"/>
  <c r="AP95"/>
  <c r="AW95"/>
  <c r="BB95"/>
  <c r="AX95"/>
  <c r="AL95"/>
  <c r="AQ95"/>
  <c r="AS95"/>
  <c r="AJ95"/>
  <c r="AR95"/>
  <c r="AK95"/>
  <c r="BD95"/>
  <c r="BY1314" i="30" l="1"/>
  <c r="BY64" s="1"/>
  <c r="DQ71" i="15"/>
  <c r="AM62" i="8"/>
  <c r="AK62"/>
  <c r="BG140" i="16"/>
  <c r="BG141"/>
  <c r="BO35" i="13" l="1"/>
  <c r="L306" i="8" l="1"/>
  <c r="M306"/>
  <c r="N306"/>
  <c r="O306"/>
  <c r="P306"/>
  <c r="Q306"/>
  <c r="R306"/>
  <c r="S306"/>
  <c r="T306"/>
  <c r="T1314" i="30"/>
  <c r="U1314"/>
  <c r="V1314"/>
  <c r="W1314"/>
  <c r="X1314"/>
  <c r="Y1314"/>
  <c r="Z1314"/>
  <c r="AA1314"/>
  <c r="AB1314"/>
  <c r="AC1314"/>
  <c r="AD1314"/>
  <c r="AE1314"/>
  <c r="AF1314"/>
  <c r="AG1314"/>
  <c r="AH1314"/>
  <c r="AI1314"/>
  <c r="AJ1314"/>
  <c r="AK1314"/>
  <c r="AL1314"/>
  <c r="AM1314"/>
  <c r="AN1314"/>
  <c r="AO1314"/>
  <c r="S1314"/>
  <c r="AT58"/>
  <c r="R4"/>
  <c r="K306" i="8"/>
  <c r="L245"/>
  <c r="M245"/>
  <c r="N245"/>
  <c r="O245"/>
  <c r="P245"/>
  <c r="Q245"/>
  <c r="R245"/>
  <c r="S245"/>
  <c r="T245"/>
  <c r="U245"/>
  <c r="V245"/>
  <c r="W245"/>
  <c r="X245"/>
  <c r="Y245"/>
  <c r="Z245"/>
  <c r="AA245"/>
  <c r="AB245"/>
  <c r="AC245"/>
  <c r="AD245"/>
  <c r="AE245"/>
  <c r="AF245"/>
  <c r="AG245"/>
  <c r="AH245"/>
  <c r="K245"/>
  <c r="BN5" i="30" l="1"/>
  <c r="X309" i="8" s="1"/>
  <c r="BR5" i="30"/>
  <c r="AB309" i="8" s="1"/>
  <c r="BV5" i="30"/>
  <c r="AF309" i="8" s="1"/>
  <c r="BM6" i="30"/>
  <c r="W310" i="8" s="1"/>
  <c r="BQ6" i="30"/>
  <c r="AA310" i="8" s="1"/>
  <c r="BU6" i="30"/>
  <c r="AE310" i="8" s="1"/>
  <c r="BL7" i="30"/>
  <c r="V311" i="8" s="1"/>
  <c r="BP7" i="30"/>
  <c r="Z311" i="8" s="1"/>
  <c r="BT7" i="30"/>
  <c r="AD311" i="8" s="1"/>
  <c r="BX7" i="30"/>
  <c r="AH311" i="8" s="1"/>
  <c r="BO8" i="30"/>
  <c r="Y312" i="8" s="1"/>
  <c r="BS8" i="30"/>
  <c r="AC312" i="8" s="1"/>
  <c r="BW8" i="30"/>
  <c r="AG312" i="8" s="1"/>
  <c r="BN9" i="30"/>
  <c r="X313" i="8" s="1"/>
  <c r="BR9" i="30"/>
  <c r="AB313" i="8" s="1"/>
  <c r="BV9" i="30"/>
  <c r="AF313" i="8" s="1"/>
  <c r="BM10" i="30"/>
  <c r="W314" i="8" s="1"/>
  <c r="BQ10" i="30"/>
  <c r="AA314" i="8" s="1"/>
  <c r="BU10" i="30"/>
  <c r="AE314" i="8" s="1"/>
  <c r="BL11" i="30"/>
  <c r="V315" i="8" s="1"/>
  <c r="BP11" i="30"/>
  <c r="Z315" i="8" s="1"/>
  <c r="BT11" i="30"/>
  <c r="AD315" i="8" s="1"/>
  <c r="BX11" i="30"/>
  <c r="AH315" i="8" s="1"/>
  <c r="BO12" i="30"/>
  <c r="Y316" i="8" s="1"/>
  <c r="BS12" i="30"/>
  <c r="AC316" i="8" s="1"/>
  <c r="BW12" i="30"/>
  <c r="AG316" i="8" s="1"/>
  <c r="BN13" i="30"/>
  <c r="X317" i="8" s="1"/>
  <c r="BR13" i="30"/>
  <c r="AB317" i="8" s="1"/>
  <c r="BV13" i="30"/>
  <c r="AF317" i="8" s="1"/>
  <c r="BM14" i="30"/>
  <c r="W318" i="8" s="1"/>
  <c r="BQ14" i="30"/>
  <c r="AA318" i="8" s="1"/>
  <c r="BU14" i="30"/>
  <c r="AE318" i="8" s="1"/>
  <c r="BL15" i="30"/>
  <c r="V319" i="8" s="1"/>
  <c r="BP15" i="30"/>
  <c r="Z319" i="8" s="1"/>
  <c r="BT15" i="30"/>
  <c r="AD319" i="8" s="1"/>
  <c r="BX15" i="30"/>
  <c r="AH319" i="8" s="1"/>
  <c r="BO16" i="30"/>
  <c r="Y320" i="8" s="1"/>
  <c r="BS16" i="30"/>
  <c r="AC320" i="8" s="1"/>
  <c r="BW16" i="30"/>
  <c r="AG320" i="8" s="1"/>
  <c r="BN17" i="30"/>
  <c r="X321" i="8" s="1"/>
  <c r="BR17" i="30"/>
  <c r="AB321" i="8" s="1"/>
  <c r="BV17" i="30"/>
  <c r="AF321" i="8" s="1"/>
  <c r="BM18" i="30"/>
  <c r="W322" i="8" s="1"/>
  <c r="BQ18" i="30"/>
  <c r="AA322" i="8" s="1"/>
  <c r="BU18" i="30"/>
  <c r="AE322" i="8" s="1"/>
  <c r="BL19" i="30"/>
  <c r="V323" i="8" s="1"/>
  <c r="BP19" i="30"/>
  <c r="Z323" i="8" s="1"/>
  <c r="BT19" i="30"/>
  <c r="AD323" i="8" s="1"/>
  <c r="BX19" i="30"/>
  <c r="AH323" i="8" s="1"/>
  <c r="BO20" i="30"/>
  <c r="Y324" i="8" s="1"/>
  <c r="BS20" i="30"/>
  <c r="AC324" i="8" s="1"/>
  <c r="BW20" i="30"/>
  <c r="AG324" i="8" s="1"/>
  <c r="BN21" i="30"/>
  <c r="X325" i="8" s="1"/>
  <c r="BR21" i="30"/>
  <c r="AB325" i="8" s="1"/>
  <c r="BV21" i="30"/>
  <c r="AF325" i="8" s="1"/>
  <c r="BM22" i="30"/>
  <c r="W326" i="8" s="1"/>
  <c r="BQ22" i="30"/>
  <c r="AA326" i="8" s="1"/>
  <c r="BM5" i="30"/>
  <c r="W309" i="8" s="1"/>
  <c r="BS5" i="30"/>
  <c r="AC309" i="8" s="1"/>
  <c r="BX5" i="30"/>
  <c r="AH309" i="8" s="1"/>
  <c r="BP6" i="30"/>
  <c r="Z310" i="8" s="1"/>
  <c r="BV6" i="30"/>
  <c r="AF310" i="8" s="1"/>
  <c r="BN7" i="30"/>
  <c r="X311" i="8" s="1"/>
  <c r="BS7" i="30"/>
  <c r="AC311" i="8" s="1"/>
  <c r="BL8" i="30"/>
  <c r="V312" i="8" s="1"/>
  <c r="BQ8" i="30"/>
  <c r="AA312" i="8" s="1"/>
  <c r="BV8" i="30"/>
  <c r="AF312" i="8" s="1"/>
  <c r="BO9" i="30"/>
  <c r="Y313" i="8" s="1"/>
  <c r="BT9" i="30"/>
  <c r="AD313" i="8" s="1"/>
  <c r="BL10" i="30"/>
  <c r="V314" i="8" s="1"/>
  <c r="BR10" i="30"/>
  <c r="AB314" i="8" s="1"/>
  <c r="BW10" i="30"/>
  <c r="AG314" i="8" s="1"/>
  <c r="BO11" i="30"/>
  <c r="Y315" i="8" s="1"/>
  <c r="BU11" i="30"/>
  <c r="AE315" i="8" s="1"/>
  <c r="BM12" i="30"/>
  <c r="W316" i="8" s="1"/>
  <c r="BR12" i="30"/>
  <c r="AB316" i="8" s="1"/>
  <c r="BX12" i="30"/>
  <c r="AH316" i="8" s="1"/>
  <c r="BP13" i="30"/>
  <c r="Z317" i="8" s="1"/>
  <c r="BU13" i="30"/>
  <c r="AE317" i="8" s="1"/>
  <c r="BN14" i="30"/>
  <c r="X318" i="8" s="1"/>
  <c r="BS14" i="30"/>
  <c r="AC318" i="8" s="1"/>
  <c r="BX14" i="30"/>
  <c r="AH318" i="8" s="1"/>
  <c r="BQ15" i="30"/>
  <c r="AA319" i="8" s="1"/>
  <c r="BV15" i="30"/>
  <c r="AF319" i="8" s="1"/>
  <c r="BN16" i="30"/>
  <c r="X320" i="8" s="1"/>
  <c r="BT16" i="30"/>
  <c r="AD320" i="8" s="1"/>
  <c r="BL17" i="30"/>
  <c r="V321" i="8" s="1"/>
  <c r="BQ17" i="30"/>
  <c r="AA321" i="8" s="1"/>
  <c r="BW17" i="30"/>
  <c r="AG321" i="8" s="1"/>
  <c r="BO18" i="30"/>
  <c r="Y322" i="8" s="1"/>
  <c r="BT18" i="30"/>
  <c r="AD322" i="8" s="1"/>
  <c r="BM19" i="30"/>
  <c r="W323" i="8" s="1"/>
  <c r="BR19" i="30"/>
  <c r="AB323" i="8" s="1"/>
  <c r="BW19" i="30"/>
  <c r="AG323" i="8" s="1"/>
  <c r="BP20" i="30"/>
  <c r="Z324" i="8" s="1"/>
  <c r="BU20" i="30"/>
  <c r="AE324" i="8" s="1"/>
  <c r="BM21" i="30"/>
  <c r="W325" i="8" s="1"/>
  <c r="BS21" i="30"/>
  <c r="AC325" i="8" s="1"/>
  <c r="BX21" i="30"/>
  <c r="AH325" i="8" s="1"/>
  <c r="BP22" i="30"/>
  <c r="Z326" i="8" s="1"/>
  <c r="BU22" i="30"/>
  <c r="AE326" i="8" s="1"/>
  <c r="BL23" i="30"/>
  <c r="V327" i="8" s="1"/>
  <c r="BP23" i="30"/>
  <c r="Z327" i="8" s="1"/>
  <c r="BT23" i="30"/>
  <c r="AD327" i="8" s="1"/>
  <c r="BX23" i="30"/>
  <c r="AH327" i="8" s="1"/>
  <c r="BO24" i="30"/>
  <c r="Y328" i="8" s="1"/>
  <c r="BS24" i="30"/>
  <c r="AC328" i="8" s="1"/>
  <c r="BW24" i="30"/>
  <c r="AG328" i="8" s="1"/>
  <c r="BN25" i="30"/>
  <c r="X329" i="8" s="1"/>
  <c r="BR25" i="30"/>
  <c r="AB329" i="8" s="1"/>
  <c r="BV25" i="30"/>
  <c r="AF329" i="8" s="1"/>
  <c r="BM26" i="30"/>
  <c r="W330" i="8" s="1"/>
  <c r="BQ26" i="30"/>
  <c r="AA330" i="8" s="1"/>
  <c r="BU26" i="30"/>
  <c r="AE330" i="8" s="1"/>
  <c r="BL27" i="30"/>
  <c r="V331" i="8" s="1"/>
  <c r="BP27" i="30"/>
  <c r="Z331" i="8" s="1"/>
  <c r="BT27" i="30"/>
  <c r="AD331" i="8" s="1"/>
  <c r="BX27" i="30"/>
  <c r="AH331" i="8" s="1"/>
  <c r="BO28" i="30"/>
  <c r="Y332" i="8" s="1"/>
  <c r="BS28" i="30"/>
  <c r="AC332" i="8" s="1"/>
  <c r="BW28" i="30"/>
  <c r="AG332" i="8" s="1"/>
  <c r="BN29" i="30"/>
  <c r="X333" i="8" s="1"/>
  <c r="BR29" i="30"/>
  <c r="AB333" i="8" s="1"/>
  <c r="BV29" i="30"/>
  <c r="AF333" i="8" s="1"/>
  <c r="BM30" i="30"/>
  <c r="W334" i="8" s="1"/>
  <c r="BQ30" i="30"/>
  <c r="AA334" i="8" s="1"/>
  <c r="BU30" i="30"/>
  <c r="AE334" i="8" s="1"/>
  <c r="BL31" i="30"/>
  <c r="V335" i="8" s="1"/>
  <c r="BP31" i="30"/>
  <c r="Z335" i="8" s="1"/>
  <c r="BT31" i="30"/>
  <c r="AD335" i="8" s="1"/>
  <c r="BX31" i="30"/>
  <c r="AH335" i="8" s="1"/>
  <c r="BO32" i="30"/>
  <c r="Y336" i="8" s="1"/>
  <c r="BS32" i="30"/>
  <c r="AC336" i="8" s="1"/>
  <c r="BW32" i="30"/>
  <c r="AG336" i="8" s="1"/>
  <c r="BN33" i="30"/>
  <c r="X337" i="8" s="1"/>
  <c r="BR33" i="30"/>
  <c r="AB337" i="8" s="1"/>
  <c r="BV33" i="30"/>
  <c r="AF337" i="8" s="1"/>
  <c r="BM34" i="30"/>
  <c r="W338" i="8" s="1"/>
  <c r="BQ34" i="30"/>
  <c r="AA338" i="8" s="1"/>
  <c r="BU34" i="30"/>
  <c r="AE338" i="8" s="1"/>
  <c r="BL35" i="30"/>
  <c r="V339" i="8" s="1"/>
  <c r="BP35" i="30"/>
  <c r="Z339" i="8" s="1"/>
  <c r="BT35" i="30"/>
  <c r="AD339" i="8" s="1"/>
  <c r="BX35" i="30"/>
  <c r="AH339" i="8" s="1"/>
  <c r="BO36" i="30"/>
  <c r="Y340" i="8" s="1"/>
  <c r="BS36" i="30"/>
  <c r="AC340" i="8" s="1"/>
  <c r="BW36" i="30"/>
  <c r="AG340" i="8" s="1"/>
  <c r="BN37" i="30"/>
  <c r="X341" i="8" s="1"/>
  <c r="BR37" i="30"/>
  <c r="AB341" i="8" s="1"/>
  <c r="BV37" i="30"/>
  <c r="AF341" i="8" s="1"/>
  <c r="BM38" i="30"/>
  <c r="W342" i="8" s="1"/>
  <c r="BQ38" i="30"/>
  <c r="AA342" i="8" s="1"/>
  <c r="BU38" i="30"/>
  <c r="AE342" i="8" s="1"/>
  <c r="BL39" i="30"/>
  <c r="V343" i="8" s="1"/>
  <c r="BP39" i="30"/>
  <c r="Z343" i="8" s="1"/>
  <c r="BT39" i="30"/>
  <c r="AD343" i="8" s="1"/>
  <c r="BX39" i="30"/>
  <c r="AH343" i="8" s="1"/>
  <c r="BO40" i="30"/>
  <c r="Y344" i="8" s="1"/>
  <c r="BS40" i="30"/>
  <c r="AC344" i="8" s="1"/>
  <c r="BW40" i="30"/>
  <c r="AG344" i="8" s="1"/>
  <c r="BN41" i="30"/>
  <c r="X345" i="8" s="1"/>
  <c r="BR41" i="30"/>
  <c r="AB345" i="8" s="1"/>
  <c r="BV41" i="30"/>
  <c r="AF345" i="8" s="1"/>
  <c r="BM42" i="30"/>
  <c r="W346" i="8" s="1"/>
  <c r="BQ42" i="30"/>
  <c r="AA346" i="8" s="1"/>
  <c r="BU42" i="30"/>
  <c r="AE346" i="8" s="1"/>
  <c r="BL43" i="30"/>
  <c r="V347" i="8" s="1"/>
  <c r="BP43" i="30"/>
  <c r="Z347" i="8" s="1"/>
  <c r="BT43" i="30"/>
  <c r="AD347" i="8" s="1"/>
  <c r="BX43" i="30"/>
  <c r="AH347" i="8" s="1"/>
  <c r="BO44" i="30"/>
  <c r="Y348" i="8" s="1"/>
  <c r="BS44" i="30"/>
  <c r="AC348" i="8" s="1"/>
  <c r="BW44" i="30"/>
  <c r="AG348" i="8" s="1"/>
  <c r="BN45" i="30"/>
  <c r="X349" i="8" s="1"/>
  <c r="BR45" i="30"/>
  <c r="AB349" i="8" s="1"/>
  <c r="BV45" i="30"/>
  <c r="AF349" i="8" s="1"/>
  <c r="BM46" i="30"/>
  <c r="W350" i="8" s="1"/>
  <c r="BQ46" i="30"/>
  <c r="AA350" i="8" s="1"/>
  <c r="BU46" i="30"/>
  <c r="AE350" i="8" s="1"/>
  <c r="BL47" i="30"/>
  <c r="V351" i="8" s="1"/>
  <c r="BP47" i="30"/>
  <c r="Z351" i="8" s="1"/>
  <c r="BT47" i="30"/>
  <c r="AD351" i="8" s="1"/>
  <c r="BX47" i="30"/>
  <c r="AH351" i="8" s="1"/>
  <c r="BO48" i="30"/>
  <c r="Y352" i="8" s="1"/>
  <c r="BS48" i="30"/>
  <c r="AC352" i="8" s="1"/>
  <c r="BW48" i="30"/>
  <c r="AG352" i="8" s="1"/>
  <c r="BN49" i="30"/>
  <c r="X353" i="8" s="1"/>
  <c r="BR49" i="30"/>
  <c r="AB353" i="8" s="1"/>
  <c r="BV49" i="30"/>
  <c r="AF353" i="8" s="1"/>
  <c r="BM50" i="30"/>
  <c r="W354" i="8" s="1"/>
  <c r="BQ50" i="30"/>
  <c r="AA354" i="8" s="1"/>
  <c r="BU50" i="30"/>
  <c r="AE354" i="8" s="1"/>
  <c r="BL51" i="30"/>
  <c r="V355" i="8" s="1"/>
  <c r="BP51" i="30"/>
  <c r="Z355" i="8" s="1"/>
  <c r="BT51" i="30"/>
  <c r="AD355" i="8" s="1"/>
  <c r="BX51" i="30"/>
  <c r="AH355" i="8" s="1"/>
  <c r="BO52" i="30"/>
  <c r="Y356" i="8" s="1"/>
  <c r="BS52" i="30"/>
  <c r="AC356" i="8" s="1"/>
  <c r="BW52" i="30"/>
  <c r="AG356" i="8" s="1"/>
  <c r="BN53" i="30"/>
  <c r="X357" i="8" s="1"/>
  <c r="BR53" i="30"/>
  <c r="AB357" i="8" s="1"/>
  <c r="BV53" i="30"/>
  <c r="AF357" i="8" s="1"/>
  <c r="BM54" i="30"/>
  <c r="W358" i="8" s="1"/>
  <c r="BQ54" i="30"/>
  <c r="AA358" i="8" s="1"/>
  <c r="BP5" i="30"/>
  <c r="Z309" i="8" s="1"/>
  <c r="BW5" i="30"/>
  <c r="AG309" i="8" s="1"/>
  <c r="BR6" i="30"/>
  <c r="AB310" i="8" s="1"/>
  <c r="BX6" i="30"/>
  <c r="AH310" i="8" s="1"/>
  <c r="BR7" i="30"/>
  <c r="AB311" i="8" s="1"/>
  <c r="BM8" i="30"/>
  <c r="W312" i="8" s="1"/>
  <c r="BT8" i="30"/>
  <c r="AD312" i="8" s="1"/>
  <c r="BM9" i="30"/>
  <c r="W313" i="8" s="1"/>
  <c r="BU9" i="30"/>
  <c r="AE313" i="8" s="1"/>
  <c r="BO10" i="30"/>
  <c r="Y314" i="8" s="1"/>
  <c r="BV10" i="30"/>
  <c r="AF314" i="8" s="1"/>
  <c r="BQ11" i="30"/>
  <c r="AA315" i="8" s="1"/>
  <c r="BW11" i="30"/>
  <c r="AG315" i="8" s="1"/>
  <c r="BQ12" i="30"/>
  <c r="AA316" i="8" s="1"/>
  <c r="BL13" i="30"/>
  <c r="V317" i="8" s="1"/>
  <c r="BS13" i="30"/>
  <c r="AC317" i="8" s="1"/>
  <c r="BL14" i="30"/>
  <c r="V318" i="8" s="1"/>
  <c r="BT14" i="30"/>
  <c r="AD318" i="8" s="1"/>
  <c r="BN15" i="30"/>
  <c r="X319" i="8" s="1"/>
  <c r="BU15" i="30"/>
  <c r="AE319" i="8" s="1"/>
  <c r="BP16" i="30"/>
  <c r="Z320" i="8" s="1"/>
  <c r="BV16" i="30"/>
  <c r="AF320" i="8" s="1"/>
  <c r="BP17" i="30"/>
  <c r="Z321" i="8" s="1"/>
  <c r="BX17" i="30"/>
  <c r="AH321" i="8" s="1"/>
  <c r="BR18" i="30"/>
  <c r="AB322" i="8" s="1"/>
  <c r="BX18" i="30"/>
  <c r="AH322" i="8" s="1"/>
  <c r="BS19" i="30"/>
  <c r="AC323" i="8" s="1"/>
  <c r="BM20" i="30"/>
  <c r="W324" i="8" s="1"/>
  <c r="BT20" i="30"/>
  <c r="AD324" i="8" s="1"/>
  <c r="BO21" i="30"/>
  <c r="Y325" i="8" s="1"/>
  <c r="BU21" i="30"/>
  <c r="AE325" i="8" s="1"/>
  <c r="BO22" i="30"/>
  <c r="Y326" i="8" s="1"/>
  <c r="BV22" i="30"/>
  <c r="AF326" i="8" s="1"/>
  <c r="BN23" i="30"/>
  <c r="X327" i="8" s="1"/>
  <c r="BS23" i="30"/>
  <c r="AC327" i="8" s="1"/>
  <c r="BL24" i="30"/>
  <c r="V328" i="8" s="1"/>
  <c r="BQ24" i="30"/>
  <c r="AA328" i="8" s="1"/>
  <c r="BV24" i="30"/>
  <c r="AF328" i="8" s="1"/>
  <c r="BO25" i="30"/>
  <c r="Y329" i="8" s="1"/>
  <c r="BT25" i="30"/>
  <c r="AD329" i="8" s="1"/>
  <c r="BL26" i="30"/>
  <c r="V330" i="8" s="1"/>
  <c r="BR26" i="30"/>
  <c r="AB330" i="8" s="1"/>
  <c r="BW26" i="30"/>
  <c r="AG330" i="8" s="1"/>
  <c r="BO27" i="30"/>
  <c r="Y331" i="8" s="1"/>
  <c r="BU27" i="30"/>
  <c r="AE331" i="8" s="1"/>
  <c r="BM28" i="30"/>
  <c r="W332" i="8" s="1"/>
  <c r="BR28" i="30"/>
  <c r="AB332" i="8" s="1"/>
  <c r="BX28" i="30"/>
  <c r="AH332" i="8" s="1"/>
  <c r="BP29" i="30"/>
  <c r="Z333" i="8" s="1"/>
  <c r="BU29" i="30"/>
  <c r="AE333" i="8" s="1"/>
  <c r="BN30" i="30"/>
  <c r="X334" i="8" s="1"/>
  <c r="BS30" i="30"/>
  <c r="AC334" i="8" s="1"/>
  <c r="BX30" i="30"/>
  <c r="AH334" i="8" s="1"/>
  <c r="BQ31" i="30"/>
  <c r="AA335" i="8" s="1"/>
  <c r="BV31" i="30"/>
  <c r="AF335" i="8" s="1"/>
  <c r="BN32" i="30"/>
  <c r="X336" i="8" s="1"/>
  <c r="BT32" i="30"/>
  <c r="AD336" i="8" s="1"/>
  <c r="BL33" i="30"/>
  <c r="V337" i="8" s="1"/>
  <c r="BQ33" i="30"/>
  <c r="AA337" i="8" s="1"/>
  <c r="BW33" i="30"/>
  <c r="AG337" i="8" s="1"/>
  <c r="BO34" i="30"/>
  <c r="Y338" i="8" s="1"/>
  <c r="BT34" i="30"/>
  <c r="AD338" i="8" s="1"/>
  <c r="BM35" i="30"/>
  <c r="W339" i="8" s="1"/>
  <c r="BR35" i="30"/>
  <c r="AB339" i="8" s="1"/>
  <c r="BW35" i="30"/>
  <c r="AG339" i="8" s="1"/>
  <c r="BP36" i="30"/>
  <c r="Z340" i="8" s="1"/>
  <c r="BU36" i="30"/>
  <c r="AE340" i="8" s="1"/>
  <c r="BM37" i="30"/>
  <c r="W341" i="8" s="1"/>
  <c r="BS37" i="30"/>
  <c r="AC341" i="8" s="1"/>
  <c r="BX37" i="30"/>
  <c r="AH341" i="8" s="1"/>
  <c r="BP38" i="30"/>
  <c r="Z342" i="8" s="1"/>
  <c r="BV38" i="30"/>
  <c r="AF342" i="8" s="1"/>
  <c r="BN39" i="30"/>
  <c r="X343" i="8" s="1"/>
  <c r="BS39" i="30"/>
  <c r="AC343" i="8" s="1"/>
  <c r="BL40" i="30"/>
  <c r="V344" i="8" s="1"/>
  <c r="BQ40" i="30"/>
  <c r="AA344" i="8" s="1"/>
  <c r="BV40" i="30"/>
  <c r="AF344" i="8" s="1"/>
  <c r="BO41" i="30"/>
  <c r="Y345" i="8" s="1"/>
  <c r="BT41" i="30"/>
  <c r="AD345" i="8" s="1"/>
  <c r="BL42" i="30"/>
  <c r="V346" i="8" s="1"/>
  <c r="BR42" i="30"/>
  <c r="AB346" i="8" s="1"/>
  <c r="BW42" i="30"/>
  <c r="AG346" i="8" s="1"/>
  <c r="BO43" i="30"/>
  <c r="Y347" i="8" s="1"/>
  <c r="BU43" i="30"/>
  <c r="AE347" i="8" s="1"/>
  <c r="BM44" i="30"/>
  <c r="W348" i="8" s="1"/>
  <c r="BR44" i="30"/>
  <c r="AB348" i="8" s="1"/>
  <c r="BX44" i="30"/>
  <c r="AH348" i="8" s="1"/>
  <c r="BP45" i="30"/>
  <c r="Z349" i="8" s="1"/>
  <c r="BU45" i="30"/>
  <c r="AE349" i="8" s="1"/>
  <c r="BN46" i="30"/>
  <c r="X350" i="8" s="1"/>
  <c r="BS46" i="30"/>
  <c r="AC350" i="8" s="1"/>
  <c r="BX46" i="30"/>
  <c r="AH350" i="8" s="1"/>
  <c r="BQ47" i="30"/>
  <c r="AA351" i="8" s="1"/>
  <c r="BV47" i="30"/>
  <c r="AF351" i="8" s="1"/>
  <c r="BN48" i="30"/>
  <c r="X352" i="8" s="1"/>
  <c r="BT48" i="30"/>
  <c r="AD352" i="8" s="1"/>
  <c r="BL49" i="30"/>
  <c r="V353" i="8" s="1"/>
  <c r="BQ49" i="30"/>
  <c r="AA353" i="8" s="1"/>
  <c r="BW49" i="30"/>
  <c r="AG353" i="8" s="1"/>
  <c r="BO50" i="30"/>
  <c r="Y354" i="8" s="1"/>
  <c r="BT50" i="30"/>
  <c r="AD354" i="8" s="1"/>
  <c r="BM51" i="30"/>
  <c r="W355" i="8" s="1"/>
  <c r="BR51" i="30"/>
  <c r="AB355" i="8" s="1"/>
  <c r="BW51" i="30"/>
  <c r="AG355" i="8" s="1"/>
  <c r="BP52" i="30"/>
  <c r="Z356" i="8" s="1"/>
  <c r="BU52" i="30"/>
  <c r="AE356" i="8" s="1"/>
  <c r="BM53" i="30"/>
  <c r="W357" i="8" s="1"/>
  <c r="BS53" i="30"/>
  <c r="AC357" i="8" s="1"/>
  <c r="BX53" i="30"/>
  <c r="AH357" i="8" s="1"/>
  <c r="BP54" i="30"/>
  <c r="Z358" i="8" s="1"/>
  <c r="BU54" i="30"/>
  <c r="AE358" i="8" s="1"/>
  <c r="BL55" i="30"/>
  <c r="V359" i="8" s="1"/>
  <c r="BP55" i="30"/>
  <c r="Z359" i="8" s="1"/>
  <c r="BT55" i="30"/>
  <c r="AD359" i="8" s="1"/>
  <c r="BX55" i="30"/>
  <c r="AH359" i="8" s="1"/>
  <c r="BO56" i="30"/>
  <c r="Y360" i="8" s="1"/>
  <c r="BS56" i="30"/>
  <c r="AC360" i="8" s="1"/>
  <c r="BW56" i="30"/>
  <c r="AG360" i="8" s="1"/>
  <c r="BN57" i="30"/>
  <c r="X361" i="8" s="1"/>
  <c r="BR57" i="30"/>
  <c r="AB361" i="8" s="1"/>
  <c r="BV57" i="30"/>
  <c r="AF361" i="8" s="1"/>
  <c r="BM58" i="30"/>
  <c r="W362" i="8" s="1"/>
  <c r="BQ58" i="30"/>
  <c r="AA362" i="8" s="1"/>
  <c r="BU58" i="30"/>
  <c r="AE362" i="8" s="1"/>
  <c r="BL59" i="30"/>
  <c r="V363" i="8" s="1"/>
  <c r="BP59" i="30"/>
  <c r="Z363" i="8" s="1"/>
  <c r="BT59" i="30"/>
  <c r="AD363" i="8" s="1"/>
  <c r="BX59" i="30"/>
  <c r="AH363" i="8" s="1"/>
  <c r="BO60" i="30"/>
  <c r="BS60"/>
  <c r="BW60"/>
  <c r="BN61"/>
  <c r="BR61"/>
  <c r="BV61"/>
  <c r="BM62"/>
  <c r="BQ62"/>
  <c r="BU62"/>
  <c r="BK5"/>
  <c r="BK9"/>
  <c r="BK13"/>
  <c r="BK17"/>
  <c r="BK21"/>
  <c r="BK25"/>
  <c r="BK29"/>
  <c r="BK33"/>
  <c r="BK37"/>
  <c r="BK41"/>
  <c r="BK45"/>
  <c r="BK49"/>
  <c r="BK53"/>
  <c r="BK57"/>
  <c r="BK61"/>
  <c r="BQ5"/>
  <c r="AA309" i="8" s="1"/>
  <c r="BN6" i="30"/>
  <c r="X310" i="8" s="1"/>
  <c r="BW6" i="30"/>
  <c r="AG310" i="8" s="1"/>
  <c r="BU7" i="30"/>
  <c r="AE311" i="8" s="1"/>
  <c r="BP8" i="30"/>
  <c r="Z312" i="8" s="1"/>
  <c r="BL9" i="30"/>
  <c r="V313" i="8" s="1"/>
  <c r="BW9" i="30"/>
  <c r="AG313" i="8" s="1"/>
  <c r="BS10" i="30"/>
  <c r="AC314" i="8" s="1"/>
  <c r="BN11" i="30"/>
  <c r="X315" i="8" s="1"/>
  <c r="BL12" i="30"/>
  <c r="V316" i="8" s="1"/>
  <c r="BU12" i="30"/>
  <c r="AE316" i="8" s="1"/>
  <c r="BQ13" i="30"/>
  <c r="AA317" i="8" s="1"/>
  <c r="BO14" i="30"/>
  <c r="Y318" i="8" s="1"/>
  <c r="BW14" i="30"/>
  <c r="AG318" i="8" s="1"/>
  <c r="BS15" i="30"/>
  <c r="AC319" i="8" s="1"/>
  <c r="BQ16" i="30"/>
  <c r="AA320" i="8" s="1"/>
  <c r="BM17" i="30"/>
  <c r="W321" i="8" s="1"/>
  <c r="BU17" i="30"/>
  <c r="AE321" i="8" s="1"/>
  <c r="BS18" i="30"/>
  <c r="AC322" i="8" s="1"/>
  <c r="BO19" i="30"/>
  <c r="Y323" i="8" s="1"/>
  <c r="BL20" i="30"/>
  <c r="V324" i="8" s="1"/>
  <c r="BV20" i="30"/>
  <c r="AF324" i="8" s="1"/>
  <c r="BQ21" i="30"/>
  <c r="AA325" i="8" s="1"/>
  <c r="BN22" i="30"/>
  <c r="X326" i="8" s="1"/>
  <c r="BW22" i="30"/>
  <c r="AG326" i="8" s="1"/>
  <c r="BQ23" i="30"/>
  <c r="AA327" i="8" s="1"/>
  <c r="BW23" i="30"/>
  <c r="AG327" i="8" s="1"/>
  <c r="BR24" i="30"/>
  <c r="AB328" i="8" s="1"/>
  <c r="BL25" i="30"/>
  <c r="V329" i="8" s="1"/>
  <c r="BS25" i="30"/>
  <c r="AC329" i="8" s="1"/>
  <c r="BN26" i="30"/>
  <c r="X330" i="8" s="1"/>
  <c r="BT26" i="30"/>
  <c r="AD330" i="8" s="1"/>
  <c r="BN27" i="30"/>
  <c r="X331" i="8" s="1"/>
  <c r="BV27" i="30"/>
  <c r="AF331" i="8" s="1"/>
  <c r="BP28" i="30"/>
  <c r="Z332" i="8" s="1"/>
  <c r="BV28" i="30"/>
  <c r="AF332" i="8" s="1"/>
  <c r="BQ29" i="30"/>
  <c r="AA333" i="8" s="1"/>
  <c r="BX29" i="30"/>
  <c r="AH333" i="8" s="1"/>
  <c r="BR30" i="30"/>
  <c r="AB334" i="8" s="1"/>
  <c r="BM31" i="30"/>
  <c r="W335" i="8" s="1"/>
  <c r="BS31" i="30"/>
  <c r="AC335" i="8" s="1"/>
  <c r="BM32" i="30"/>
  <c r="W336" i="8" s="1"/>
  <c r="BU32" i="30"/>
  <c r="AE336" i="8" s="1"/>
  <c r="BO33" i="30"/>
  <c r="Y337" i="8" s="1"/>
  <c r="BU33" i="30"/>
  <c r="AE337" i="8" s="1"/>
  <c r="BP34" i="30"/>
  <c r="Z338" i="8" s="1"/>
  <c r="BW34" i="30"/>
  <c r="AG338" i="8" s="1"/>
  <c r="BQ35" i="30"/>
  <c r="AA339" i="8" s="1"/>
  <c r="BL36" i="30"/>
  <c r="V340" i="8" s="1"/>
  <c r="BR36" i="30"/>
  <c r="AB340" i="8" s="1"/>
  <c r="BL37" i="30"/>
  <c r="V341" i="8" s="1"/>
  <c r="BT37" i="30"/>
  <c r="AD341" i="8" s="1"/>
  <c r="BN38" i="30"/>
  <c r="X342" i="8" s="1"/>
  <c r="BT38" i="30"/>
  <c r="AD342" i="8" s="1"/>
  <c r="BO39" i="30"/>
  <c r="Y343" i="8" s="1"/>
  <c r="BV39" i="30"/>
  <c r="AF343" i="8" s="1"/>
  <c r="BP40" i="30"/>
  <c r="Z344" i="8" s="1"/>
  <c r="BX40" i="30"/>
  <c r="AH344" i="8" s="1"/>
  <c r="BQ41" i="30"/>
  <c r="AA345" i="8" s="1"/>
  <c r="BX41" i="30"/>
  <c r="AH345" i="8" s="1"/>
  <c r="BS42" i="30"/>
  <c r="AC346" i="8" s="1"/>
  <c r="BM43" i="30"/>
  <c r="W347" i="8" s="1"/>
  <c r="BS43" i="30"/>
  <c r="AC347" i="8" s="1"/>
  <c r="BN44" i="30"/>
  <c r="X348" i="8" s="1"/>
  <c r="BU44" i="30"/>
  <c r="AE348" i="8" s="1"/>
  <c r="BO45" i="30"/>
  <c r="Y349" i="8" s="1"/>
  <c r="BW45" i="30"/>
  <c r="AG349" i="8" s="1"/>
  <c r="BP46" i="30"/>
  <c r="Z350" i="8" s="1"/>
  <c r="BW46" i="30"/>
  <c r="AG350" i="8" s="1"/>
  <c r="BR47" i="30"/>
  <c r="AB351" i="8" s="1"/>
  <c r="BL48" i="30"/>
  <c r="V352" i="8" s="1"/>
  <c r="BR48" i="30"/>
  <c r="AB352" i="8" s="1"/>
  <c r="BM49" i="30"/>
  <c r="W353" i="8" s="1"/>
  <c r="BT49" i="30"/>
  <c r="AD353" i="8" s="1"/>
  <c r="BN50" i="30"/>
  <c r="X354" i="8" s="1"/>
  <c r="BV50" i="30"/>
  <c r="AF354" i="8" s="1"/>
  <c r="BO51" i="30"/>
  <c r="Y355" i="8" s="1"/>
  <c r="BV51" i="30"/>
  <c r="AF355" i="8" s="1"/>
  <c r="BQ52" i="30"/>
  <c r="AA356" i="8" s="1"/>
  <c r="BX52" i="30"/>
  <c r="AH356" i="8" s="1"/>
  <c r="BQ53" i="30"/>
  <c r="AA357" i="8" s="1"/>
  <c r="BL54" i="30"/>
  <c r="V358" i="8" s="1"/>
  <c r="BS54" i="30"/>
  <c r="AC358" i="8" s="1"/>
  <c r="BX54" i="30"/>
  <c r="AH358" i="8" s="1"/>
  <c r="BQ55" i="30"/>
  <c r="AA359" i="8" s="1"/>
  <c r="BV55" i="30"/>
  <c r="AF359" i="8" s="1"/>
  <c r="BN56" i="30"/>
  <c r="X360" i="8" s="1"/>
  <c r="BT56" i="30"/>
  <c r="AD360" i="8" s="1"/>
  <c r="BL57" i="30"/>
  <c r="V361" i="8" s="1"/>
  <c r="BQ57" i="30"/>
  <c r="AA361" i="8" s="1"/>
  <c r="BW57" i="30"/>
  <c r="AG361" i="8" s="1"/>
  <c r="BO58" i="30"/>
  <c r="Y362" i="8" s="1"/>
  <c r="BT58" i="30"/>
  <c r="AD362" i="8" s="1"/>
  <c r="BM59" i="30"/>
  <c r="W363" i="8" s="1"/>
  <c r="BR59" i="30"/>
  <c r="AB363" i="8" s="1"/>
  <c r="BW59" i="30"/>
  <c r="AG363" i="8" s="1"/>
  <c r="BP60" i="30"/>
  <c r="BU60"/>
  <c r="BM61"/>
  <c r="BS61"/>
  <c r="BX61"/>
  <c r="BP62"/>
  <c r="BV62"/>
  <c r="BK7"/>
  <c r="BK12"/>
  <c r="BK18"/>
  <c r="BK23"/>
  <c r="BK28"/>
  <c r="BK34"/>
  <c r="BK39"/>
  <c r="BK44"/>
  <c r="BK50"/>
  <c r="BK55"/>
  <c r="BK60"/>
  <c r="BU5"/>
  <c r="AE309" i="8" s="1"/>
  <c r="BT6" i="30"/>
  <c r="AD310" i="8" s="1"/>
  <c r="BV7" i="30"/>
  <c r="AF311" i="8" s="1"/>
  <c r="BU8" i="30"/>
  <c r="AE312" i="8" s="1"/>
  <c r="BS9" i="30"/>
  <c r="AC313" i="8" s="1"/>
  <c r="BT10" i="30"/>
  <c r="AD314" i="8" s="1"/>
  <c r="BS11" i="30"/>
  <c r="AC315" i="8" s="1"/>
  <c r="BT12" i="30"/>
  <c r="AD316" i="8" s="1"/>
  <c r="BT13" i="30"/>
  <c r="AD317" i="8" s="1"/>
  <c r="BR14" i="30"/>
  <c r="AB318" i="8" s="1"/>
  <c r="BR15" i="30"/>
  <c r="AB319" i="8" s="1"/>
  <c r="BR16" i="30"/>
  <c r="AB320" i="8" s="1"/>
  <c r="BS17" i="30"/>
  <c r="AC321" i="8" s="1"/>
  <c r="BP18" i="30"/>
  <c r="Z322" i="8" s="1"/>
  <c r="BQ19" i="30"/>
  <c r="AA323" i="8" s="1"/>
  <c r="BQ20" i="30"/>
  <c r="AA324" i="8" s="1"/>
  <c r="BP21" i="30"/>
  <c r="Z325" i="8" s="1"/>
  <c r="BR22" i="30"/>
  <c r="AB326" i="8" s="1"/>
  <c r="BM23" i="30"/>
  <c r="W327" i="8" s="1"/>
  <c r="BV23" i="30"/>
  <c r="AF327" i="8" s="1"/>
  <c r="BT24" i="30"/>
  <c r="AD328" i="8" s="1"/>
  <c r="BP25" i="30"/>
  <c r="Z329" i="8" s="1"/>
  <c r="BX25" i="30"/>
  <c r="AH329" i="8" s="1"/>
  <c r="BV26" i="30"/>
  <c r="AF330" i="8" s="1"/>
  <c r="BR27" i="30"/>
  <c r="AB331" i="8" s="1"/>
  <c r="BN28" i="30"/>
  <c r="X332" i="8" s="1"/>
  <c r="BL29" i="30"/>
  <c r="V333" i="8" s="1"/>
  <c r="BT29" i="30"/>
  <c r="AD333" i="8" s="1"/>
  <c r="BP30" i="30"/>
  <c r="Z334" i="8" s="1"/>
  <c r="BN31" i="30"/>
  <c r="X335" i="8" s="1"/>
  <c r="BW31" i="30"/>
  <c r="AG335" i="8" s="1"/>
  <c r="BR32" i="30"/>
  <c r="AB336" i="8" s="1"/>
  <c r="BP33" i="30"/>
  <c r="Z337" i="8" s="1"/>
  <c r="BL34" i="30"/>
  <c r="V338" i="8" s="1"/>
  <c r="BV34" i="30"/>
  <c r="AF338" i="8" s="1"/>
  <c r="BS35" i="30"/>
  <c r="AC339" i="8" s="1"/>
  <c r="BN36" i="30"/>
  <c r="X340" i="8" s="1"/>
  <c r="BX36" i="30"/>
  <c r="AH340" i="8" s="1"/>
  <c r="BU37" i="30"/>
  <c r="AE341" i="8" s="1"/>
  <c r="BR38" i="30"/>
  <c r="AB342" i="8" s="1"/>
  <c r="BM39" i="30"/>
  <c r="W343" i="8" s="1"/>
  <c r="BW39" i="30"/>
  <c r="AG343" i="8" s="1"/>
  <c r="BT40" i="30"/>
  <c r="AD344" i="8" s="1"/>
  <c r="BP41" i="30"/>
  <c r="Z345" i="8" s="1"/>
  <c r="BN42" i="30"/>
  <c r="X346" i="8" s="1"/>
  <c r="BV42" i="30"/>
  <c r="AF346" i="8" s="1"/>
  <c r="BR43" i="30"/>
  <c r="AB347" i="8" s="1"/>
  <c r="BP44" i="30"/>
  <c r="Z348" i="8" s="1"/>
  <c r="BL45" i="30"/>
  <c r="V349" i="8" s="1"/>
  <c r="BT45" i="30"/>
  <c r="AD349" i="8" s="1"/>
  <c r="BR46" i="30"/>
  <c r="AB350" i="8" s="1"/>
  <c r="BN47" i="30"/>
  <c r="X351" i="8" s="1"/>
  <c r="BW47" i="30"/>
  <c r="AG351" i="8" s="1"/>
  <c r="BU48" i="30"/>
  <c r="AE352" i="8" s="1"/>
  <c r="BP49" i="30"/>
  <c r="Z353" i="8" s="1"/>
  <c r="BL50" i="30"/>
  <c r="V354" i="8" s="1"/>
  <c r="BW50" i="30"/>
  <c r="AG354" i="8" s="1"/>
  <c r="BS51" i="30"/>
  <c r="AC355" i="8" s="1"/>
  <c r="BN52" i="30"/>
  <c r="X356" i="8" s="1"/>
  <c r="BL53" i="30"/>
  <c r="V357" i="8" s="1"/>
  <c r="BU53" i="30"/>
  <c r="AE357" i="8" s="1"/>
  <c r="BR54" i="30"/>
  <c r="AB358" i="8" s="1"/>
  <c r="BM55" i="30"/>
  <c r="W359" i="8" s="1"/>
  <c r="BS55" i="30"/>
  <c r="AC359" i="8" s="1"/>
  <c r="BM56" i="30"/>
  <c r="W360" i="8" s="1"/>
  <c r="BU56" i="30"/>
  <c r="AE360" i="8" s="1"/>
  <c r="BO57" i="30"/>
  <c r="Y361" i="8" s="1"/>
  <c r="BU57" i="30"/>
  <c r="AE361" i="8" s="1"/>
  <c r="BP58" i="30"/>
  <c r="Z362" i="8" s="1"/>
  <c r="BW58" i="30"/>
  <c r="AG362" i="8" s="1"/>
  <c r="BQ59" i="30"/>
  <c r="AA363" i="8" s="1"/>
  <c r="BL60" i="30"/>
  <c r="BR60"/>
  <c r="BL61"/>
  <c r="BT61"/>
  <c r="BN62"/>
  <c r="BT62"/>
  <c r="BK8"/>
  <c r="BK15"/>
  <c r="BK22"/>
  <c r="BK30"/>
  <c r="BK36"/>
  <c r="BK43"/>
  <c r="BT5"/>
  <c r="AD309" i="8" s="1"/>
  <c r="BS6" i="30"/>
  <c r="AC310" i="8" s="1"/>
  <c r="BQ7" i="30"/>
  <c r="AA311" i="8" s="1"/>
  <c r="BR8" i="30"/>
  <c r="AB312" i="8" s="1"/>
  <c r="BQ9" i="30"/>
  <c r="AA313" i="8" s="1"/>
  <c r="BP10" i="30"/>
  <c r="Z314" i="8" s="1"/>
  <c r="BR11" i="30"/>
  <c r="AB315" i="8" s="1"/>
  <c r="BP12" i="30"/>
  <c r="Z316" i="8" s="1"/>
  <c r="BO13" i="30"/>
  <c r="Y317" i="8" s="1"/>
  <c r="BP14" i="30"/>
  <c r="Z318" i="8" s="1"/>
  <c r="BO15" i="30"/>
  <c r="Y319" i="8" s="1"/>
  <c r="BM16" i="30"/>
  <c r="W320" i="8" s="1"/>
  <c r="BO17" i="30"/>
  <c r="Y321" i="8" s="1"/>
  <c r="BN18" i="30"/>
  <c r="X322" i="8" s="1"/>
  <c r="BN19" i="30"/>
  <c r="X323" i="8" s="1"/>
  <c r="BN20" i="30"/>
  <c r="X324" i="8" s="1"/>
  <c r="BL21" i="30"/>
  <c r="V325" i="8" s="1"/>
  <c r="BL22" i="30"/>
  <c r="V326" i="8" s="1"/>
  <c r="BX22" i="30"/>
  <c r="AH326" i="8" s="1"/>
  <c r="BU23" i="30"/>
  <c r="AE327" i="8" s="1"/>
  <c r="BP24" i="30"/>
  <c r="Z328" i="8" s="1"/>
  <c r="BM25" i="30"/>
  <c r="W329" i="8" s="1"/>
  <c r="BW25" i="30"/>
  <c r="AG329" i="8" s="1"/>
  <c r="BS26" i="30"/>
  <c r="AC330" i="8" s="1"/>
  <c r="BQ27" i="30"/>
  <c r="AA331" i="8" s="1"/>
  <c r="BL28" i="30"/>
  <c r="V332" i="8" s="1"/>
  <c r="BU28" i="30"/>
  <c r="AE332" i="8" s="1"/>
  <c r="BS29" i="30"/>
  <c r="AC333" i="8" s="1"/>
  <c r="BO30" i="30"/>
  <c r="Y334" i="8" s="1"/>
  <c r="BW30" i="30"/>
  <c r="AG334" i="8" s="1"/>
  <c r="BU31" i="30"/>
  <c r="AE335" i="8" s="1"/>
  <c r="BQ32" i="30"/>
  <c r="AA336" i="8" s="1"/>
  <c r="BM33" i="30"/>
  <c r="W337" i="8" s="1"/>
  <c r="BX33" i="30"/>
  <c r="AH337" i="8" s="1"/>
  <c r="BS34" i="30"/>
  <c r="AC338" i="8" s="1"/>
  <c r="BO35" i="30"/>
  <c r="Y339" i="8" s="1"/>
  <c r="BM36" i="30"/>
  <c r="W340" i="8" s="1"/>
  <c r="BV36" i="30"/>
  <c r="AF340" i="8" s="1"/>
  <c r="BQ37" i="30"/>
  <c r="AA341" i="8" s="1"/>
  <c r="BO38" i="30"/>
  <c r="Y342" i="8" s="1"/>
  <c r="BX38" i="30"/>
  <c r="AH342" i="8" s="1"/>
  <c r="BU39" i="30"/>
  <c r="AE343" i="8" s="1"/>
  <c r="BR40" i="30"/>
  <c r="AB344" i="8" s="1"/>
  <c r="BM41" i="30"/>
  <c r="W345" i="8" s="1"/>
  <c r="BW41" i="30"/>
  <c r="AG345" i="8" s="1"/>
  <c r="BT42" i="30"/>
  <c r="AD346" i="8" s="1"/>
  <c r="BQ43" i="30"/>
  <c r="AA347" i="8" s="1"/>
  <c r="BL44" i="30"/>
  <c r="V348" i="8" s="1"/>
  <c r="BV44" i="30"/>
  <c r="AF348" i="8" s="1"/>
  <c r="BS45" i="30"/>
  <c r="AC349" i="8" s="1"/>
  <c r="BO46" i="30"/>
  <c r="Y350" i="8" s="1"/>
  <c r="BM47" i="30"/>
  <c r="W351" i="8" s="1"/>
  <c r="BU47" i="30"/>
  <c r="AE351" i="8" s="1"/>
  <c r="BQ48" i="30"/>
  <c r="AA352" i="8" s="1"/>
  <c r="BO49" i="30"/>
  <c r="Y353" i="8" s="1"/>
  <c r="BX49" i="30"/>
  <c r="AH353" i="8" s="1"/>
  <c r="BS50" i="30"/>
  <c r="AC354" i="8" s="1"/>
  <c r="BQ51" i="30"/>
  <c r="AA355" i="8" s="1"/>
  <c r="BM52" i="30"/>
  <c r="W356" i="8" s="1"/>
  <c r="BV52" i="30"/>
  <c r="AF356" i="8" s="1"/>
  <c r="BT53" i="30"/>
  <c r="AD357" i="8" s="1"/>
  <c r="BO54" i="30"/>
  <c r="Y358" i="8" s="1"/>
  <c r="BW54" i="30"/>
  <c r="AG358" i="8" s="1"/>
  <c r="BR55" i="30"/>
  <c r="AB359" i="8" s="1"/>
  <c r="BL56" i="30"/>
  <c r="V360" i="8" s="1"/>
  <c r="BR56" i="30"/>
  <c r="AB360" i="8" s="1"/>
  <c r="BM57" i="30"/>
  <c r="W361" i="8" s="1"/>
  <c r="BT57" i="30"/>
  <c r="AD361" i="8" s="1"/>
  <c r="BN58" i="30"/>
  <c r="X362" i="8" s="1"/>
  <c r="BV58" i="30"/>
  <c r="AF362" i="8" s="1"/>
  <c r="BO59" i="30"/>
  <c r="Y363" i="8" s="1"/>
  <c r="BV59" i="30"/>
  <c r="AF363" i="8" s="1"/>
  <c r="BQ60" i="30"/>
  <c r="BX60"/>
  <c r="BQ61"/>
  <c r="BL62"/>
  <c r="BS62"/>
  <c r="BK6"/>
  <c r="BK14"/>
  <c r="BK20"/>
  <c r="BK27"/>
  <c r="BK35"/>
  <c r="BK42"/>
  <c r="BK48"/>
  <c r="BK56"/>
  <c r="BO6"/>
  <c r="Y310" i="8" s="1"/>
  <c r="BN8" i="30"/>
  <c r="X312" i="8" s="1"/>
  <c r="BN10" i="30"/>
  <c r="X314" i="8" s="1"/>
  <c r="BN12" i="30"/>
  <c r="X316" i="8" s="1"/>
  <c r="BX13" i="30"/>
  <c r="AH317" i="8" s="1"/>
  <c r="BL16" i="30"/>
  <c r="V320" i="8" s="1"/>
  <c r="BL18" i="30"/>
  <c r="V322" i="8" s="1"/>
  <c r="BV19" i="30"/>
  <c r="AF323" i="8" s="1"/>
  <c r="BW21" i="30"/>
  <c r="AG325" i="8" s="1"/>
  <c r="BR23" i="30"/>
  <c r="AB327" i="8" s="1"/>
  <c r="BX24" i="30"/>
  <c r="AH328" i="8" s="1"/>
  <c r="BP26" i="30"/>
  <c r="Z330" i="8" s="1"/>
  <c r="BW27" i="30"/>
  <c r="AG331" i="8" s="1"/>
  <c r="BO29" i="30"/>
  <c r="Y333" i="8" s="1"/>
  <c r="BV30" i="30"/>
  <c r="AF334" i="8" s="1"/>
  <c r="BP32" i="30"/>
  <c r="Z336" i="8" s="1"/>
  <c r="BT33" i="30"/>
  <c r="AD337" i="8" s="1"/>
  <c r="BN35" i="30"/>
  <c r="X339" i="8" s="1"/>
  <c r="BT36" i="30"/>
  <c r="AD340" i="8" s="1"/>
  <c r="BL38" i="30"/>
  <c r="V342" i="8" s="1"/>
  <c r="BR39" i="30"/>
  <c r="AB343" i="8" s="1"/>
  <c r="BL41" i="30"/>
  <c r="V345" i="8" s="1"/>
  <c r="BP42" i="30"/>
  <c r="Z346" i="8" s="1"/>
  <c r="BW43" i="30"/>
  <c r="AG347" i="8" s="1"/>
  <c r="BQ45" i="30"/>
  <c r="AA349" i="8" s="1"/>
  <c r="BV46" i="30"/>
  <c r="AF350" i="8" s="1"/>
  <c r="BP48" i="30"/>
  <c r="Z352" i="8" s="1"/>
  <c r="BU49" i="30"/>
  <c r="AE353" i="8" s="1"/>
  <c r="BN51" i="30"/>
  <c r="X355" i="8" s="1"/>
  <c r="BT52" i="30"/>
  <c r="AD356" i="8" s="1"/>
  <c r="BN54" i="30"/>
  <c r="X358" i="8" s="1"/>
  <c r="BO55" i="30"/>
  <c r="Y359" i="8" s="1"/>
  <c r="BQ56" i="30"/>
  <c r="AA360" i="8" s="1"/>
  <c r="BS57" i="30"/>
  <c r="AC361" i="8" s="1"/>
  <c r="BS58" i="30"/>
  <c r="AC362" i="8" s="1"/>
  <c r="BU59" i="30"/>
  <c r="AE363" i="8" s="1"/>
  <c r="BV60" i="30"/>
  <c r="BW61"/>
  <c r="BX62"/>
  <c r="BK19"/>
  <c r="BK32"/>
  <c r="BK47"/>
  <c r="BK58"/>
  <c r="BL6"/>
  <c r="V310" i="8" s="1"/>
  <c r="BW7" i="30"/>
  <c r="AG311" i="8" s="1"/>
  <c r="BX9" i="30"/>
  <c r="AH313" i="8" s="1"/>
  <c r="BV11" i="30"/>
  <c r="AF315" i="8" s="1"/>
  <c r="BW13" i="30"/>
  <c r="AG317" i="8" s="1"/>
  <c r="BW15" i="30"/>
  <c r="AG319" i="8" s="1"/>
  <c r="BT17" i="30"/>
  <c r="AD321" i="8" s="1"/>
  <c r="BU19" i="30"/>
  <c r="AE323" i="8" s="1"/>
  <c r="BT21" i="30"/>
  <c r="AD325" i="8" s="1"/>
  <c r="BO23" i="30"/>
  <c r="Y327" i="8" s="1"/>
  <c r="BU24" i="30"/>
  <c r="AE328" i="8" s="1"/>
  <c r="BO26" i="30"/>
  <c r="Y330" i="8" s="1"/>
  <c r="BS27" i="30"/>
  <c r="AC331" i="8" s="1"/>
  <c r="BM29" i="30"/>
  <c r="W333" i="8" s="1"/>
  <c r="BT30" i="30"/>
  <c r="AD334" i="8" s="1"/>
  <c r="BL32" i="30"/>
  <c r="V336" i="8" s="1"/>
  <c r="BS33" i="30"/>
  <c r="AC337" i="8" s="1"/>
  <c r="BX34" i="30"/>
  <c r="AH338" i="8" s="1"/>
  <c r="BQ36" i="30"/>
  <c r="AA340" i="8" s="1"/>
  <c r="BW37" i="30"/>
  <c r="AG341" i="8" s="1"/>
  <c r="BQ39" i="30"/>
  <c r="AA343" i="8" s="1"/>
  <c r="BU40" i="30"/>
  <c r="AE344" i="8" s="1"/>
  <c r="BO42" i="30"/>
  <c r="Y346" i="8" s="1"/>
  <c r="BV43" i="30"/>
  <c r="AF347" i="8" s="1"/>
  <c r="BM45" i="30"/>
  <c r="W349" i="8" s="1"/>
  <c r="BT46" i="30"/>
  <c r="AD350" i="8" s="1"/>
  <c r="BM48" i="30"/>
  <c r="W352" i="8" s="1"/>
  <c r="BS49" i="30"/>
  <c r="AC353" i="8" s="1"/>
  <c r="BX50" i="30"/>
  <c r="AH354" i="8" s="1"/>
  <c r="BR52" i="30"/>
  <c r="AB356" i="8" s="1"/>
  <c r="BW53" i="30"/>
  <c r="AG357" i="8" s="1"/>
  <c r="BN55" i="30"/>
  <c r="X359" i="8" s="1"/>
  <c r="BP56" i="30"/>
  <c r="Z360" i="8" s="1"/>
  <c r="BP57" i="30"/>
  <c r="Z361" i="8" s="1"/>
  <c r="BR58" i="30"/>
  <c r="AB362" i="8" s="1"/>
  <c r="BS59" i="30"/>
  <c r="AC363" i="8" s="1"/>
  <c r="BT60" i="30"/>
  <c r="BU61"/>
  <c r="BW62"/>
  <c r="BK16"/>
  <c r="BK31"/>
  <c r="BK46"/>
  <c r="BK54"/>
  <c r="BO5"/>
  <c r="Y309" i="8" s="1"/>
  <c r="BP9" i="30"/>
  <c r="Z313" i="8" s="1"/>
  <c r="BM13" i="30"/>
  <c r="W317" i="8" s="1"/>
  <c r="BX16" i="30"/>
  <c r="AH320" i="8" s="1"/>
  <c r="BX20" i="30"/>
  <c r="AH324" i="8" s="1"/>
  <c r="BN24" i="30"/>
  <c r="X328" i="8" s="1"/>
  <c r="BM27" i="30"/>
  <c r="W331" i="8" s="1"/>
  <c r="BL30" i="30"/>
  <c r="V334" i="8" s="1"/>
  <c r="BX32" i="30"/>
  <c r="AH336" i="8" s="1"/>
  <c r="BV35" i="30"/>
  <c r="AF339" i="8" s="1"/>
  <c r="BW38" i="30"/>
  <c r="AG342" i="8" s="1"/>
  <c r="BU41" i="30"/>
  <c r="AE345" i="8" s="1"/>
  <c r="BT44" i="30"/>
  <c r="AD348" i="8" s="1"/>
  <c r="BS47" i="30"/>
  <c r="AC351" i="8" s="1"/>
  <c r="BR50" i="30"/>
  <c r="AB354" i="8" s="1"/>
  <c r="BP53" i="30"/>
  <c r="Z357" i="8" s="1"/>
  <c r="BW55" i="30"/>
  <c r="AG359" i="8" s="1"/>
  <c r="BL58" i="30"/>
  <c r="V362" i="8" s="1"/>
  <c r="BN60" i="30"/>
  <c r="BR62"/>
  <c r="BK26"/>
  <c r="BK52"/>
  <c r="BL5"/>
  <c r="V309" i="8" s="1"/>
  <c r="BX8" i="30"/>
  <c r="AH312" i="8" s="1"/>
  <c r="BV12" i="30"/>
  <c r="AF316" i="8" s="1"/>
  <c r="BU16" i="30"/>
  <c r="AE320" i="8" s="1"/>
  <c r="BR20" i="30"/>
  <c r="AB324" i="8" s="1"/>
  <c r="BM24" i="30"/>
  <c r="W328" i="8" s="1"/>
  <c r="BX26" i="30"/>
  <c r="AH330" i="8" s="1"/>
  <c r="BW29" i="30"/>
  <c r="AG333" i="8" s="1"/>
  <c r="BV32" i="30"/>
  <c r="AF336" i="8" s="1"/>
  <c r="BU35" i="30"/>
  <c r="AE339" i="8" s="1"/>
  <c r="BS38" i="30"/>
  <c r="AC342" i="8" s="1"/>
  <c r="BS41" i="30"/>
  <c r="AC345" i="8" s="1"/>
  <c r="BQ44" i="30"/>
  <c r="AA348" i="8" s="1"/>
  <c r="BO47" i="30"/>
  <c r="Y351" i="8" s="1"/>
  <c r="BP50" i="30"/>
  <c r="Z354" i="8" s="1"/>
  <c r="BO53" i="30"/>
  <c r="Y357" i="8" s="1"/>
  <c r="BU55" i="30"/>
  <c r="AE359" i="8" s="1"/>
  <c r="BX57" i="30"/>
  <c r="AH361" i="8" s="1"/>
  <c r="BM60" i="30"/>
  <c r="BO62"/>
  <c r="BK24"/>
  <c r="BK51"/>
  <c r="BM11"/>
  <c r="W315" i="8" s="1"/>
  <c r="BW18" i="30"/>
  <c r="AG322" i="8" s="1"/>
  <c r="BU25" i="30"/>
  <c r="AE329" i="8" s="1"/>
  <c r="BR31" i="30"/>
  <c r="AB335" i="8" s="1"/>
  <c r="BP37" i="30"/>
  <c r="Z341" i="8" s="1"/>
  <c r="BN43" i="30"/>
  <c r="X347" i="8" s="1"/>
  <c r="BX48" i="30"/>
  <c r="AH352" i="8" s="1"/>
  <c r="BV54" i="30"/>
  <c r="AF358" i="8" s="1"/>
  <c r="BN59" i="30"/>
  <c r="X363" i="8" s="1"/>
  <c r="BK11" i="30"/>
  <c r="BK62"/>
  <c r="BX10"/>
  <c r="AH314" i="8" s="1"/>
  <c r="BV18" i="30"/>
  <c r="AF322" i="8" s="1"/>
  <c r="BQ25" i="30"/>
  <c r="AA329" i="8" s="1"/>
  <c r="BO31" i="30"/>
  <c r="Y335" i="8" s="1"/>
  <c r="BO37" i="30"/>
  <c r="Y341" i="8" s="1"/>
  <c r="BX42" i="30"/>
  <c r="AH346" i="8" s="1"/>
  <c r="BV48" i="30"/>
  <c r="AF352" i="8" s="1"/>
  <c r="BT54" i="30"/>
  <c r="AD358" i="8" s="1"/>
  <c r="BX58" i="30"/>
  <c r="AH362" i="8" s="1"/>
  <c r="BK10" i="30"/>
  <c r="BK59"/>
  <c r="BM15"/>
  <c r="W319" i="8" s="1"/>
  <c r="BT28" i="30"/>
  <c r="AD332" i="8" s="1"/>
  <c r="BN40" i="30"/>
  <c r="X344" i="8" s="1"/>
  <c r="BL52" i="30"/>
  <c r="V356" i="8" s="1"/>
  <c r="BP61" i="30"/>
  <c r="BV14"/>
  <c r="AF318" i="8" s="1"/>
  <c r="BQ28" i="30"/>
  <c r="AA332" i="8" s="1"/>
  <c r="BM40" i="30"/>
  <c r="W344" i="8" s="1"/>
  <c r="BU51" i="30"/>
  <c r="AE355" i="8" s="1"/>
  <c r="BO61" i="30"/>
  <c r="BT22"/>
  <c r="AD326" i="8" s="1"/>
  <c r="BL46" i="30"/>
  <c r="V350" i="8" s="1"/>
  <c r="BK40" i="30"/>
  <c r="BO7"/>
  <c r="Y311" i="8" s="1"/>
  <c r="BR34" i="30"/>
  <c r="AB338" i="8" s="1"/>
  <c r="BX56" i="30"/>
  <c r="AH360" i="8" s="1"/>
  <c r="BM7" i="30"/>
  <c r="W311" i="8" s="1"/>
  <c r="BN34" i="30"/>
  <c r="X338" i="8" s="1"/>
  <c r="BV56" i="30"/>
  <c r="AF360" i="8" s="1"/>
  <c r="BX45" i="30"/>
  <c r="AH349" i="8" s="1"/>
  <c r="BS22" i="30"/>
  <c r="AC326" i="8" s="1"/>
  <c r="BK38" i="30"/>
  <c r="AI245" i="8"/>
  <c r="AP64" i="30"/>
  <c r="AQ64"/>
  <c r="AR64"/>
  <c r="AI42"/>
  <c r="V41"/>
  <c r="AG40"/>
  <c r="AG39"/>
  <c r="AB38"/>
  <c r="V37"/>
  <c r="AL36"/>
  <c r="AL35"/>
  <c r="AA34"/>
  <c r="AM33"/>
  <c r="W33"/>
  <c r="AI32"/>
  <c r="S32"/>
  <c r="AE31"/>
  <c r="AA30"/>
  <c r="AE29"/>
  <c r="AA28"/>
  <c r="AM27"/>
  <c r="W27"/>
  <c r="AI26"/>
  <c r="S26"/>
  <c r="AE25"/>
  <c r="AA24"/>
  <c r="AM23"/>
  <c r="W23"/>
  <c r="AI22"/>
  <c r="S22"/>
  <c r="AM21"/>
  <c r="W21"/>
  <c r="AJ20"/>
  <c r="AE20"/>
  <c r="AA20"/>
  <c r="W20"/>
  <c r="S20"/>
  <c r="AM19"/>
  <c r="AI19"/>
  <c r="AE19"/>
  <c r="AA19"/>
  <c r="W19"/>
  <c r="S19"/>
  <c r="AL18"/>
  <c r="AH18"/>
  <c r="AD18"/>
  <c r="Z18"/>
  <c r="V18"/>
  <c r="R18"/>
  <c r="AO17"/>
  <c r="AK17"/>
  <c r="AG17"/>
  <c r="AC17"/>
  <c r="Y17"/>
  <c r="U17"/>
  <c r="AM16"/>
  <c r="AI16"/>
  <c r="AE16"/>
  <c r="AA16"/>
  <c r="W16"/>
  <c r="S16"/>
  <c r="AL15"/>
  <c r="AH15"/>
  <c r="AD15"/>
  <c r="Z15"/>
  <c r="V15"/>
  <c r="R15"/>
  <c r="AO14"/>
  <c r="AK14"/>
  <c r="AG14"/>
  <c r="AC14"/>
  <c r="Y14"/>
  <c r="U14"/>
  <c r="AM13"/>
  <c r="AI13"/>
  <c r="AE13"/>
  <c r="AA13"/>
  <c r="W13"/>
  <c r="S13"/>
  <c r="AO12"/>
  <c r="AK12"/>
  <c r="AG12"/>
  <c r="AC12"/>
  <c r="Y12"/>
  <c r="U12"/>
  <c r="AN11"/>
  <c r="AJ11"/>
  <c r="AF11"/>
  <c r="AB11"/>
  <c r="X11"/>
  <c r="T11"/>
  <c r="AL10"/>
  <c r="AH10"/>
  <c r="AD10"/>
  <c r="Z10"/>
  <c r="V10"/>
  <c r="R10"/>
  <c r="AL9"/>
  <c r="AH9"/>
  <c r="AD9"/>
  <c r="Z9"/>
  <c r="V9"/>
  <c r="R9"/>
  <c r="AO8"/>
  <c r="AK8"/>
  <c r="AG8"/>
  <c r="AC8"/>
  <c r="Y8"/>
  <c r="U8"/>
  <c r="AN7"/>
  <c r="AJ7"/>
  <c r="AF7"/>
  <c r="AB7"/>
  <c r="X7"/>
  <c r="T7"/>
  <c r="AL6"/>
  <c r="AH6"/>
  <c r="AD6"/>
  <c r="Z6"/>
  <c r="V6"/>
  <c r="R6"/>
  <c r="AN5"/>
  <c r="AJ5"/>
  <c r="AF5"/>
  <c r="AB5"/>
  <c r="X5"/>
  <c r="T5"/>
  <c r="W44"/>
  <c r="AB41"/>
  <c r="AB40"/>
  <c r="V39"/>
  <c r="AG38"/>
  <c r="AL37"/>
  <c r="V36"/>
  <c r="AM34"/>
  <c r="S34"/>
  <c r="AA33"/>
  <c r="AE32"/>
  <c r="AM31"/>
  <c r="S31"/>
  <c r="W30"/>
  <c r="AM29"/>
  <c r="S29"/>
  <c r="W28"/>
  <c r="AE27"/>
  <c r="AM26"/>
  <c r="W25"/>
  <c r="AE24"/>
  <c r="AI23"/>
  <c r="W22"/>
  <c r="AI21"/>
  <c r="AL20"/>
  <c r="AD20"/>
  <c r="Y20"/>
  <c r="T20"/>
  <c r="AK19"/>
  <c r="AF19"/>
  <c r="Z19"/>
  <c r="U19"/>
  <c r="AK18"/>
  <c r="AF18"/>
  <c r="AA18"/>
  <c r="U18"/>
  <c r="AL17"/>
  <c r="AF17"/>
  <c r="AA17"/>
  <c r="V17"/>
  <c r="AL16"/>
  <c r="AG16"/>
  <c r="AB16"/>
  <c r="V16"/>
  <c r="AM15"/>
  <c r="AG15"/>
  <c r="AB15"/>
  <c r="W15"/>
  <c r="AM14"/>
  <c r="AH14"/>
  <c r="AB14"/>
  <c r="W14"/>
  <c r="R14"/>
  <c r="AN13"/>
  <c r="AH13"/>
  <c r="AC13"/>
  <c r="X13"/>
  <c r="R13"/>
  <c r="AN12"/>
  <c r="AI12"/>
  <c r="AD12"/>
  <c r="X12"/>
  <c r="S12"/>
  <c r="AO11"/>
  <c r="AI11"/>
  <c r="AD11"/>
  <c r="Y11"/>
  <c r="S11"/>
  <c r="AO10"/>
  <c r="AJ10"/>
  <c r="AE10"/>
  <c r="Y10"/>
  <c r="T10"/>
  <c r="AK9"/>
  <c r="AF9"/>
  <c r="AA9"/>
  <c r="U9"/>
  <c r="AJ8"/>
  <c r="AE8"/>
  <c r="Z8"/>
  <c r="T8"/>
  <c r="AK7"/>
  <c r="AE7"/>
  <c r="Z7"/>
  <c r="U7"/>
  <c r="AK6"/>
  <c r="AF6"/>
  <c r="AA6"/>
  <c r="U6"/>
  <c r="AL5"/>
  <c r="AG5"/>
  <c r="AA5"/>
  <c r="V5"/>
  <c r="AA10"/>
  <c r="AM9"/>
  <c r="AB9"/>
  <c r="AL8"/>
  <c r="AF8"/>
  <c r="V8"/>
  <c r="AL7"/>
  <c r="AA7"/>
  <c r="AG6"/>
  <c r="W6"/>
  <c r="AM5"/>
  <c r="W5"/>
  <c r="AL39"/>
  <c r="AB37"/>
  <c r="AE34"/>
  <c r="W32"/>
  <c r="AM24"/>
  <c r="AE22"/>
  <c r="AN20"/>
  <c r="V20"/>
  <c r="AC19"/>
  <c r="AN18"/>
  <c r="X18"/>
  <c r="AI17"/>
  <c r="S17"/>
  <c r="AO16"/>
  <c r="Y16"/>
  <c r="AJ15"/>
  <c r="T15"/>
  <c r="AE14"/>
  <c r="AK13"/>
  <c r="U13"/>
  <c r="AF12"/>
  <c r="AA11"/>
  <c r="AG10"/>
  <c r="AC9"/>
  <c r="AB8"/>
  <c r="AM7"/>
  <c r="W7"/>
  <c r="AC6"/>
  <c r="AI5"/>
  <c r="S5"/>
  <c r="V42"/>
  <c r="AG41"/>
  <c r="AL40"/>
  <c r="AB39"/>
  <c r="AL38"/>
  <c r="AB36"/>
  <c r="V35"/>
  <c r="W34"/>
  <c r="AE33"/>
  <c r="AM32"/>
  <c r="W31"/>
  <c r="AE30"/>
  <c r="W29"/>
  <c r="AE28"/>
  <c r="AI27"/>
  <c r="W26"/>
  <c r="AA25"/>
  <c r="AI24"/>
  <c r="S23"/>
  <c r="AA22"/>
  <c r="S21"/>
  <c r="AM20"/>
  <c r="AF20"/>
  <c r="Z20"/>
  <c r="U20"/>
  <c r="AL19"/>
  <c r="AG19"/>
  <c r="AB19"/>
  <c r="V19"/>
  <c r="AM18"/>
  <c r="AG18"/>
  <c r="AB18"/>
  <c r="W18"/>
  <c r="AM17"/>
  <c r="AH17"/>
  <c r="AB17"/>
  <c r="W17"/>
  <c r="R17"/>
  <c r="AN16"/>
  <c r="AH16"/>
  <c r="AC16"/>
  <c r="X16"/>
  <c r="R16"/>
  <c r="AN15"/>
  <c r="AI15"/>
  <c r="AC15"/>
  <c r="X15"/>
  <c r="S15"/>
  <c r="AN14"/>
  <c r="AI14"/>
  <c r="AD14"/>
  <c r="X14"/>
  <c r="S14"/>
  <c r="AO13"/>
  <c r="AJ13"/>
  <c r="AD13"/>
  <c r="Y13"/>
  <c r="T13"/>
  <c r="AJ12"/>
  <c r="AE12"/>
  <c r="Z12"/>
  <c r="T12"/>
  <c r="AK11"/>
  <c r="AE11"/>
  <c r="Z11"/>
  <c r="U11"/>
  <c r="AK10"/>
  <c r="AF10"/>
  <c r="U10"/>
  <c r="AG9"/>
  <c r="W9"/>
  <c r="AA8"/>
  <c r="AG7"/>
  <c r="V7"/>
  <c r="AM6"/>
  <c r="AB6"/>
  <c r="AH5"/>
  <c r="R5"/>
  <c r="AL41"/>
  <c r="AG36"/>
  <c r="AI33"/>
  <c r="AA31"/>
  <c r="AA29"/>
  <c r="S27"/>
  <c r="AI25"/>
  <c r="S24"/>
  <c r="AH20"/>
  <c r="AH19"/>
  <c r="X19"/>
  <c r="AI18"/>
  <c r="S18"/>
  <c r="AD17"/>
  <c r="AJ16"/>
  <c r="T16"/>
  <c r="AE15"/>
  <c r="Z14"/>
  <c r="AF13"/>
  <c r="AL12"/>
  <c r="V12"/>
  <c r="AG11"/>
  <c r="AM10"/>
  <c r="W10"/>
  <c r="AI9"/>
  <c r="S9"/>
  <c r="AH8"/>
  <c r="R8"/>
  <c r="AC7"/>
  <c r="AI6"/>
  <c r="S6"/>
  <c r="AO5"/>
  <c r="Y5"/>
  <c r="AA43"/>
  <c r="V40"/>
  <c r="V38"/>
  <c r="AG37"/>
  <c r="AG35"/>
  <c r="AI34"/>
  <c r="S33"/>
  <c r="AA32"/>
  <c r="AI31"/>
  <c r="AM30"/>
  <c r="S30"/>
  <c r="AI29"/>
  <c r="AM28"/>
  <c r="S28"/>
  <c r="AA27"/>
  <c r="AE26"/>
  <c r="AM25"/>
  <c r="S25"/>
  <c r="W24"/>
  <c r="AE23"/>
  <c r="AM22"/>
  <c r="AE21"/>
  <c r="AI20"/>
  <c r="AC20"/>
  <c r="X20"/>
  <c r="R20"/>
  <c r="AO19"/>
  <c r="AJ19"/>
  <c r="AD19"/>
  <c r="Y19"/>
  <c r="T19"/>
  <c r="AO18"/>
  <c r="AJ18"/>
  <c r="AE18"/>
  <c r="Y18"/>
  <c r="T18"/>
  <c r="AJ17"/>
  <c r="AE17"/>
  <c r="Z17"/>
  <c r="T17"/>
  <c r="AK16"/>
  <c r="AF16"/>
  <c r="Z16"/>
  <c r="U16"/>
  <c r="AK15"/>
  <c r="AF15"/>
  <c r="AA15"/>
  <c r="U15"/>
  <c r="AL14"/>
  <c r="AF14"/>
  <c r="AA14"/>
  <c r="V14"/>
  <c r="AL13"/>
  <c r="AG13"/>
  <c r="AB13"/>
  <c r="V13"/>
  <c r="AM12"/>
  <c r="AH12"/>
  <c r="AB12"/>
  <c r="W12"/>
  <c r="R12"/>
  <c r="AM11"/>
  <c r="AH11"/>
  <c r="AC11"/>
  <c r="W11"/>
  <c r="R11"/>
  <c r="AN10"/>
  <c r="AI10"/>
  <c r="AC10"/>
  <c r="X10"/>
  <c r="S10"/>
  <c r="AO9"/>
  <c r="AJ9"/>
  <c r="AE9"/>
  <c r="Y9"/>
  <c r="T9"/>
  <c r="AN8"/>
  <c r="AI8"/>
  <c r="AD8"/>
  <c r="X8"/>
  <c r="S8"/>
  <c r="AO7"/>
  <c r="AI7"/>
  <c r="AD7"/>
  <c r="Y7"/>
  <c r="S7"/>
  <c r="AO6"/>
  <c r="AJ6"/>
  <c r="AE6"/>
  <c r="Y6"/>
  <c r="T6"/>
  <c r="AK5"/>
  <c r="AE5"/>
  <c r="Z5"/>
  <c r="U5"/>
  <c r="AC5"/>
  <c r="AB35"/>
  <c r="AI30"/>
  <c r="AI28"/>
  <c r="AA26"/>
  <c r="AA23"/>
  <c r="AA21"/>
  <c r="AB20"/>
  <c r="AN19"/>
  <c r="R19"/>
  <c r="AC18"/>
  <c r="AN17"/>
  <c r="X17"/>
  <c r="AD16"/>
  <c r="AO15"/>
  <c r="Y15"/>
  <c r="AJ14"/>
  <c r="T14"/>
  <c r="Z13"/>
  <c r="AA12"/>
  <c r="AL11"/>
  <c r="V11"/>
  <c r="AB10"/>
  <c r="AN9"/>
  <c r="X9"/>
  <c r="AM8"/>
  <c r="W8"/>
  <c r="AH7"/>
  <c r="R7"/>
  <c r="AN6"/>
  <c r="X6"/>
  <c r="AD5"/>
  <c r="AI43"/>
  <c r="AM42"/>
  <c r="X42"/>
  <c r="R42"/>
  <c r="AN41"/>
  <c r="AH41"/>
  <c r="AC41"/>
  <c r="X41"/>
  <c r="R41"/>
  <c r="AN40"/>
  <c r="AH40"/>
  <c r="AC40"/>
  <c r="X40"/>
  <c r="R40"/>
  <c r="AN39"/>
  <c r="AH39"/>
  <c r="AC39"/>
  <c r="X39"/>
  <c r="R39"/>
  <c r="AN38"/>
  <c r="AH38"/>
  <c r="AC38"/>
  <c r="X38"/>
  <c r="R38"/>
  <c r="AN37"/>
  <c r="AH37"/>
  <c r="AC37"/>
  <c r="X37"/>
  <c r="R37"/>
  <c r="AN36"/>
  <c r="AH36"/>
  <c r="AC36"/>
  <c r="X36"/>
  <c r="R36"/>
  <c r="AN35"/>
  <c r="AH35"/>
  <c r="AC35"/>
  <c r="X35"/>
  <c r="R35"/>
  <c r="AN34"/>
  <c r="AJ34"/>
  <c r="AF34"/>
  <c r="AB34"/>
  <c r="X34"/>
  <c r="T34"/>
  <c r="AN33"/>
  <c r="AJ33"/>
  <c r="AF33"/>
  <c r="AB33"/>
  <c r="X33"/>
  <c r="T33"/>
  <c r="AN32"/>
  <c r="AJ32"/>
  <c r="AF32"/>
  <c r="AB32"/>
  <c r="X32"/>
  <c r="T32"/>
  <c r="AN31"/>
  <c r="AJ31"/>
  <c r="AF31"/>
  <c r="AB31"/>
  <c r="X31"/>
  <c r="T31"/>
  <c r="AN30"/>
  <c r="AJ30"/>
  <c r="AF30"/>
  <c r="AB30"/>
  <c r="X30"/>
  <c r="T30"/>
  <c r="AN29"/>
  <c r="AJ29"/>
  <c r="AF29"/>
  <c r="AB29"/>
  <c r="X29"/>
  <c r="T29"/>
  <c r="AN28"/>
  <c r="AJ28"/>
  <c r="AF28"/>
  <c r="AB28"/>
  <c r="X28"/>
  <c r="T28"/>
  <c r="AN27"/>
  <c r="AJ27"/>
  <c r="AF27"/>
  <c r="AB27"/>
  <c r="X27"/>
  <c r="T27"/>
  <c r="AN26"/>
  <c r="AJ26"/>
  <c r="AF26"/>
  <c r="AB26"/>
  <c r="X26"/>
  <c r="T26"/>
  <c r="AN25"/>
  <c r="AJ25"/>
  <c r="AF25"/>
  <c r="AB25"/>
  <c r="X25"/>
  <c r="T25"/>
  <c r="AN24"/>
  <c r="AJ24"/>
  <c r="AF24"/>
  <c r="AB24"/>
  <c r="X24"/>
  <c r="T24"/>
  <c r="AN23"/>
  <c r="AJ23"/>
  <c r="AF23"/>
  <c r="AB23"/>
  <c r="X23"/>
  <c r="T23"/>
  <c r="AN22"/>
  <c r="AJ22"/>
  <c r="AF22"/>
  <c r="AB22"/>
  <c r="X22"/>
  <c r="T22"/>
  <c r="AN21"/>
  <c r="AJ21"/>
  <c r="AF21"/>
  <c r="AB21"/>
  <c r="X21"/>
  <c r="T21"/>
  <c r="AM43"/>
  <c r="S43"/>
  <c r="Y42"/>
  <c r="T42"/>
  <c r="AO41"/>
  <c r="AJ41"/>
  <c r="AD41"/>
  <c r="Y41"/>
  <c r="T41"/>
  <c r="AO40"/>
  <c r="AJ40"/>
  <c r="AD40"/>
  <c r="Y40"/>
  <c r="T40"/>
  <c r="AO39"/>
  <c r="AJ39"/>
  <c r="AD39"/>
  <c r="Y39"/>
  <c r="T39"/>
  <c r="AO38"/>
  <c r="AJ38"/>
  <c r="AD38"/>
  <c r="Y38"/>
  <c r="T38"/>
  <c r="AO37"/>
  <c r="AJ37"/>
  <c r="AD37"/>
  <c r="Y37"/>
  <c r="T37"/>
  <c r="AO36"/>
  <c r="AJ36"/>
  <c r="AD36"/>
  <c r="Y36"/>
  <c r="T36"/>
  <c r="AO35"/>
  <c r="AJ35"/>
  <c r="AD35"/>
  <c r="Y35"/>
  <c r="T35"/>
  <c r="AO34"/>
  <c r="AK34"/>
  <c r="AG34"/>
  <c r="AC34"/>
  <c r="Y34"/>
  <c r="U34"/>
  <c r="AO33"/>
  <c r="AK33"/>
  <c r="AG33"/>
  <c r="AC33"/>
  <c r="Y33"/>
  <c r="U33"/>
  <c r="AO32"/>
  <c r="AK32"/>
  <c r="AG32"/>
  <c r="AC32"/>
  <c r="Y32"/>
  <c r="U32"/>
  <c r="AO31"/>
  <c r="AK31"/>
  <c r="AG31"/>
  <c r="AC31"/>
  <c r="Y31"/>
  <c r="U31"/>
  <c r="AO30"/>
  <c r="AK30"/>
  <c r="AG30"/>
  <c r="AC30"/>
  <c r="Y30"/>
  <c r="U30"/>
  <c r="AO29"/>
  <c r="AK29"/>
  <c r="AG29"/>
  <c r="AC29"/>
  <c r="Y29"/>
  <c r="U29"/>
  <c r="AO28"/>
  <c r="AK28"/>
  <c r="AG28"/>
  <c r="AC28"/>
  <c r="Y28"/>
  <c r="U28"/>
  <c r="AO27"/>
  <c r="AK27"/>
  <c r="AG27"/>
  <c r="AC27"/>
  <c r="Y27"/>
  <c r="U27"/>
  <c r="AO26"/>
  <c r="AK26"/>
  <c r="AG26"/>
  <c r="AC26"/>
  <c r="Y26"/>
  <c r="U26"/>
  <c r="AO25"/>
  <c r="AK25"/>
  <c r="AG25"/>
  <c r="AC25"/>
  <c r="Y25"/>
  <c r="U25"/>
  <c r="AO24"/>
  <c r="AK24"/>
  <c r="AG24"/>
  <c r="AC24"/>
  <c r="Y24"/>
  <c r="U24"/>
  <c r="AO23"/>
  <c r="AK23"/>
  <c r="AG23"/>
  <c r="AC23"/>
  <c r="Y23"/>
  <c r="U23"/>
  <c r="AO22"/>
  <c r="AK22"/>
  <c r="AG22"/>
  <c r="AC22"/>
  <c r="Y22"/>
  <c r="U22"/>
  <c r="AO21"/>
  <c r="AK21"/>
  <c r="AG21"/>
  <c r="AC21"/>
  <c r="Y21"/>
  <c r="U21"/>
  <c r="AO20"/>
  <c r="AK20"/>
  <c r="AG20"/>
  <c r="S44"/>
  <c r="W43"/>
  <c r="AA42"/>
  <c r="U42"/>
  <c r="AK41"/>
  <c r="AF41"/>
  <c r="Z41"/>
  <c r="U41"/>
  <c r="AK40"/>
  <c r="AF40"/>
  <c r="Z40"/>
  <c r="U40"/>
  <c r="AK39"/>
  <c r="AF39"/>
  <c r="Z39"/>
  <c r="U39"/>
  <c r="AK38"/>
  <c r="AF38"/>
  <c r="Z38"/>
  <c r="U38"/>
  <c r="AK37"/>
  <c r="AF37"/>
  <c r="Z37"/>
  <c r="U37"/>
  <c r="AK36"/>
  <c r="AF36"/>
  <c r="Z36"/>
  <c r="U36"/>
  <c r="AK35"/>
  <c r="AF35"/>
  <c r="Z35"/>
  <c r="U35"/>
  <c r="AL34"/>
  <c r="AH34"/>
  <c r="AD34"/>
  <c r="Z34"/>
  <c r="V34"/>
  <c r="R34"/>
  <c r="AL33"/>
  <c r="AH33"/>
  <c r="AD33"/>
  <c r="Z33"/>
  <c r="V33"/>
  <c r="R33"/>
  <c r="AL32"/>
  <c r="AH32"/>
  <c r="AD32"/>
  <c r="Z32"/>
  <c r="V32"/>
  <c r="R32"/>
  <c r="AL31"/>
  <c r="AH31"/>
  <c r="AD31"/>
  <c r="Z31"/>
  <c r="V31"/>
  <c r="R31"/>
  <c r="AL30"/>
  <c r="AH30"/>
  <c r="AD30"/>
  <c r="Z30"/>
  <c r="V30"/>
  <c r="R30"/>
  <c r="AL29"/>
  <c r="AH29"/>
  <c r="AD29"/>
  <c r="Z29"/>
  <c r="V29"/>
  <c r="R29"/>
  <c r="AL28"/>
  <c r="AH28"/>
  <c r="AD28"/>
  <c r="Z28"/>
  <c r="V28"/>
  <c r="R28"/>
  <c r="AL27"/>
  <c r="AH27"/>
  <c r="AD27"/>
  <c r="Z27"/>
  <c r="V27"/>
  <c r="R27"/>
  <c r="AL26"/>
  <c r="AH26"/>
  <c r="AD26"/>
  <c r="Z26"/>
  <c r="V26"/>
  <c r="R26"/>
  <c r="AL25"/>
  <c r="AH25"/>
  <c r="AD25"/>
  <c r="Z25"/>
  <c r="V25"/>
  <c r="R25"/>
  <c r="AL24"/>
  <c r="AH24"/>
  <c r="AD24"/>
  <c r="Z24"/>
  <c r="V24"/>
  <c r="R24"/>
  <c r="AL23"/>
  <c r="AH23"/>
  <c r="AD23"/>
  <c r="Z23"/>
  <c r="V23"/>
  <c r="R23"/>
  <c r="AL22"/>
  <c r="AH22"/>
  <c r="AD22"/>
  <c r="Z22"/>
  <c r="V22"/>
  <c r="R22"/>
  <c r="AL21"/>
  <c r="AH21"/>
  <c r="AD21"/>
  <c r="Z21"/>
  <c r="V21"/>
  <c r="R21"/>
  <c r="AE43"/>
  <c r="AE42"/>
  <c r="W42"/>
  <c r="S42"/>
  <c r="AM41"/>
  <c r="AI41"/>
  <c r="AE41"/>
  <c r="AA41"/>
  <c r="W41"/>
  <c r="S41"/>
  <c r="AM40"/>
  <c r="AI40"/>
  <c r="AE40"/>
  <c r="AA40"/>
  <c r="W40"/>
  <c r="S40"/>
  <c r="AM39"/>
  <c r="AI39"/>
  <c r="AE39"/>
  <c r="AA39"/>
  <c r="W39"/>
  <c r="S39"/>
  <c r="AM38"/>
  <c r="AI38"/>
  <c r="AE38"/>
  <c r="AA38"/>
  <c r="W38"/>
  <c r="S38"/>
  <c r="AM37"/>
  <c r="AI37"/>
  <c r="AE37"/>
  <c r="AA37"/>
  <c r="W37"/>
  <c r="S37"/>
  <c r="AM36"/>
  <c r="AI36"/>
  <c r="AE36"/>
  <c r="AA36"/>
  <c r="W36"/>
  <c r="S36"/>
  <c r="AM35"/>
  <c r="AI35"/>
  <c r="AE35"/>
  <c r="AA35"/>
  <c r="W35"/>
  <c r="S35"/>
  <c r="AL59"/>
  <c r="AH59"/>
  <c r="AD59"/>
  <c r="Z59"/>
  <c r="V59"/>
  <c r="R59"/>
  <c r="AM58"/>
  <c r="AI58"/>
  <c r="AE58"/>
  <c r="AA58"/>
  <c r="W58"/>
  <c r="S58"/>
  <c r="AM57"/>
  <c r="AI57"/>
  <c r="AE57"/>
  <c r="AA57"/>
  <c r="W57"/>
  <c r="S57"/>
  <c r="AM56"/>
  <c r="AI56"/>
  <c r="AE56"/>
  <c r="AA56"/>
  <c r="W56"/>
  <c r="S56"/>
  <c r="AM55"/>
  <c r="AI55"/>
  <c r="AE55"/>
  <c r="AA55"/>
  <c r="W55"/>
  <c r="S55"/>
  <c r="AM54"/>
  <c r="AI54"/>
  <c r="AE54"/>
  <c r="AA54"/>
  <c r="W54"/>
  <c r="S54"/>
  <c r="AM53"/>
  <c r="AI53"/>
  <c r="AE53"/>
  <c r="AA53"/>
  <c r="W53"/>
  <c r="S53"/>
  <c r="AM52"/>
  <c r="AI52"/>
  <c r="AE52"/>
  <c r="AA52"/>
  <c r="W52"/>
  <c r="S52"/>
  <c r="AM51"/>
  <c r="AI51"/>
  <c r="AE51"/>
  <c r="AA51"/>
  <c r="W51"/>
  <c r="S51"/>
  <c r="AM50"/>
  <c r="AI50"/>
  <c r="AE50"/>
  <c r="AA50"/>
  <c r="W50"/>
  <c r="S50"/>
  <c r="AM49"/>
  <c r="AI49"/>
  <c r="AE49"/>
  <c r="AA49"/>
  <c r="W49"/>
  <c r="S49"/>
  <c r="AM48"/>
  <c r="AI48"/>
  <c r="AE48"/>
  <c r="AA48"/>
  <c r="W48"/>
  <c r="S48"/>
  <c r="AM47"/>
  <c r="AI47"/>
  <c r="AE47"/>
  <c r="AA47"/>
  <c r="W47"/>
  <c r="S47"/>
  <c r="AM46"/>
  <c r="AI46"/>
  <c r="AE46"/>
  <c r="AA46"/>
  <c r="W46"/>
  <c r="S46"/>
  <c r="AM45"/>
  <c r="AI45"/>
  <c r="AE45"/>
  <c r="AA45"/>
  <c r="W45"/>
  <c r="S45"/>
  <c r="AM44"/>
  <c r="AI44"/>
  <c r="AE44"/>
  <c r="AA44"/>
  <c r="AM59"/>
  <c r="AI59"/>
  <c r="AE59"/>
  <c r="AA59"/>
  <c r="W59"/>
  <c r="S59"/>
  <c r="AN58"/>
  <c r="AJ58"/>
  <c r="AF58"/>
  <c r="AB58"/>
  <c r="X58"/>
  <c r="T58"/>
  <c r="AN57"/>
  <c r="AJ57"/>
  <c r="AF57"/>
  <c r="AB57"/>
  <c r="X57"/>
  <c r="T57"/>
  <c r="AN56"/>
  <c r="AJ56"/>
  <c r="AF56"/>
  <c r="AB56"/>
  <c r="X56"/>
  <c r="T56"/>
  <c r="AN55"/>
  <c r="AJ55"/>
  <c r="AF55"/>
  <c r="AB55"/>
  <c r="X55"/>
  <c r="T55"/>
  <c r="AN54"/>
  <c r="AJ54"/>
  <c r="AF54"/>
  <c r="AB54"/>
  <c r="X54"/>
  <c r="T54"/>
  <c r="AN53"/>
  <c r="AJ53"/>
  <c r="AF53"/>
  <c r="AB53"/>
  <c r="X53"/>
  <c r="T53"/>
  <c r="AN52"/>
  <c r="AJ52"/>
  <c r="AF52"/>
  <c r="AB52"/>
  <c r="X52"/>
  <c r="T52"/>
  <c r="AN51"/>
  <c r="AJ51"/>
  <c r="AF51"/>
  <c r="AB51"/>
  <c r="X51"/>
  <c r="T51"/>
  <c r="AN50"/>
  <c r="AJ50"/>
  <c r="AF50"/>
  <c r="AB50"/>
  <c r="X50"/>
  <c r="T50"/>
  <c r="AN49"/>
  <c r="AJ49"/>
  <c r="AF49"/>
  <c r="AB49"/>
  <c r="X49"/>
  <c r="T49"/>
  <c r="AN48"/>
  <c r="AJ48"/>
  <c r="AF48"/>
  <c r="AB48"/>
  <c r="X48"/>
  <c r="T48"/>
  <c r="AN47"/>
  <c r="AJ47"/>
  <c r="AF47"/>
  <c r="AB47"/>
  <c r="X47"/>
  <c r="T47"/>
  <c r="AN46"/>
  <c r="AJ46"/>
  <c r="AF46"/>
  <c r="AB46"/>
  <c r="X46"/>
  <c r="T46"/>
  <c r="AN45"/>
  <c r="AJ45"/>
  <c r="AF45"/>
  <c r="AB45"/>
  <c r="X45"/>
  <c r="T45"/>
  <c r="AN44"/>
  <c r="AJ44"/>
  <c r="AF44"/>
  <c r="AB44"/>
  <c r="X44"/>
  <c r="T44"/>
  <c r="AN43"/>
  <c r="AJ43"/>
  <c r="AF43"/>
  <c r="AB43"/>
  <c r="X43"/>
  <c r="T43"/>
  <c r="AN42"/>
  <c r="AJ42"/>
  <c r="AF42"/>
  <c r="AB42"/>
  <c r="AN59"/>
  <c r="AJ59"/>
  <c r="AF59"/>
  <c r="AB59"/>
  <c r="X59"/>
  <c r="T59"/>
  <c r="AO58"/>
  <c r="AK58"/>
  <c r="AG58"/>
  <c r="AC58"/>
  <c r="Y58"/>
  <c r="U58"/>
  <c r="AO57"/>
  <c r="AK57"/>
  <c r="AG57"/>
  <c r="AC57"/>
  <c r="Y57"/>
  <c r="U57"/>
  <c r="AO56"/>
  <c r="AK56"/>
  <c r="AG56"/>
  <c r="AC56"/>
  <c r="Y56"/>
  <c r="U56"/>
  <c r="AO55"/>
  <c r="AK55"/>
  <c r="AG55"/>
  <c r="AC55"/>
  <c r="Y55"/>
  <c r="U55"/>
  <c r="AO54"/>
  <c r="AK54"/>
  <c r="AG54"/>
  <c r="AC54"/>
  <c r="Y54"/>
  <c r="U54"/>
  <c r="AO53"/>
  <c r="AK53"/>
  <c r="AG53"/>
  <c r="AC53"/>
  <c r="Y53"/>
  <c r="U53"/>
  <c r="AO52"/>
  <c r="AK52"/>
  <c r="AG52"/>
  <c r="AC52"/>
  <c r="Y52"/>
  <c r="U52"/>
  <c r="AO51"/>
  <c r="AK51"/>
  <c r="AG51"/>
  <c r="AC51"/>
  <c r="Y51"/>
  <c r="U51"/>
  <c r="AO50"/>
  <c r="AK50"/>
  <c r="AG50"/>
  <c r="AC50"/>
  <c r="Y50"/>
  <c r="U50"/>
  <c r="AO49"/>
  <c r="AK49"/>
  <c r="AG49"/>
  <c r="AC49"/>
  <c r="Y49"/>
  <c r="U49"/>
  <c r="AO48"/>
  <c r="AK48"/>
  <c r="AG48"/>
  <c r="AC48"/>
  <c r="Y48"/>
  <c r="U48"/>
  <c r="AO47"/>
  <c r="AK47"/>
  <c r="AG47"/>
  <c r="AC47"/>
  <c r="Y47"/>
  <c r="U47"/>
  <c r="AO46"/>
  <c r="AK46"/>
  <c r="AG46"/>
  <c r="AC46"/>
  <c r="Y46"/>
  <c r="U46"/>
  <c r="AO45"/>
  <c r="AK45"/>
  <c r="AG45"/>
  <c r="AC45"/>
  <c r="Y45"/>
  <c r="U45"/>
  <c r="AO44"/>
  <c r="AK44"/>
  <c r="AG44"/>
  <c r="AC44"/>
  <c r="Y44"/>
  <c r="U44"/>
  <c r="AO43"/>
  <c r="AK43"/>
  <c r="AG43"/>
  <c r="AC43"/>
  <c r="Y43"/>
  <c r="U43"/>
  <c r="AO42"/>
  <c r="AK42"/>
  <c r="AG42"/>
  <c r="AC42"/>
  <c r="AO59"/>
  <c r="AK59"/>
  <c r="AG59"/>
  <c r="AC59"/>
  <c r="Y59"/>
  <c r="U59"/>
  <c r="AL58"/>
  <c r="AH58"/>
  <c r="AD58"/>
  <c r="Z58"/>
  <c r="V58"/>
  <c r="R58"/>
  <c r="AL57"/>
  <c r="AH57"/>
  <c r="AD57"/>
  <c r="Z57"/>
  <c r="V57"/>
  <c r="R57"/>
  <c r="AL56"/>
  <c r="AH56"/>
  <c r="AD56"/>
  <c r="Z56"/>
  <c r="V56"/>
  <c r="R56"/>
  <c r="AL55"/>
  <c r="AH55"/>
  <c r="AD55"/>
  <c r="Z55"/>
  <c r="V55"/>
  <c r="R55"/>
  <c r="AL54"/>
  <c r="AH54"/>
  <c r="AD54"/>
  <c r="Z54"/>
  <c r="V54"/>
  <c r="R54"/>
  <c r="AL53"/>
  <c r="AH53"/>
  <c r="AD53"/>
  <c r="Z53"/>
  <c r="V53"/>
  <c r="R53"/>
  <c r="AL52"/>
  <c r="AH52"/>
  <c r="AD52"/>
  <c r="Z52"/>
  <c r="V52"/>
  <c r="R52"/>
  <c r="AL51"/>
  <c r="AH51"/>
  <c r="AD51"/>
  <c r="Z51"/>
  <c r="V51"/>
  <c r="R51"/>
  <c r="AL50"/>
  <c r="AH50"/>
  <c r="AD50"/>
  <c r="Z50"/>
  <c r="V50"/>
  <c r="R50"/>
  <c r="AL49"/>
  <c r="AH49"/>
  <c r="AD49"/>
  <c r="Z49"/>
  <c r="V49"/>
  <c r="R49"/>
  <c r="AL48"/>
  <c r="AH48"/>
  <c r="AD48"/>
  <c r="Z48"/>
  <c r="V48"/>
  <c r="R48"/>
  <c r="AL47"/>
  <c r="AH47"/>
  <c r="AD47"/>
  <c r="Z47"/>
  <c r="V47"/>
  <c r="R47"/>
  <c r="AL46"/>
  <c r="AH46"/>
  <c r="AD46"/>
  <c r="Z46"/>
  <c r="V46"/>
  <c r="R46"/>
  <c r="AL45"/>
  <c r="AH45"/>
  <c r="AD45"/>
  <c r="Z45"/>
  <c r="V45"/>
  <c r="R45"/>
  <c r="AL44"/>
  <c r="AH44"/>
  <c r="AD44"/>
  <c r="Z44"/>
  <c r="V44"/>
  <c r="R44"/>
  <c r="AL43"/>
  <c r="AH43"/>
  <c r="AD43"/>
  <c r="Z43"/>
  <c r="V43"/>
  <c r="R43"/>
  <c r="AL42"/>
  <c r="AH42"/>
  <c r="AD42"/>
  <c r="Z42"/>
  <c r="S4"/>
  <c r="AW1314"/>
  <c r="AW64" s="1"/>
  <c r="BA1314"/>
  <c r="BA64" s="1"/>
  <c r="BE1314"/>
  <c r="BE64" s="1"/>
  <c r="AV1314"/>
  <c r="AV64" s="1"/>
  <c r="AZ1314"/>
  <c r="AZ64" s="1"/>
  <c r="BD1314"/>
  <c r="BD64" s="1"/>
  <c r="AU1314"/>
  <c r="AU64" s="1"/>
  <c r="AY1314"/>
  <c r="AY64" s="1"/>
  <c r="BC1314"/>
  <c r="BC64" s="1"/>
  <c r="BG1314"/>
  <c r="BG64" s="1"/>
  <c r="AX1314"/>
  <c r="AX64" s="1"/>
  <c r="BB1314"/>
  <c r="BB64" s="1"/>
  <c r="BF1314"/>
  <c r="BF64" s="1"/>
  <c r="AR10" l="1"/>
  <c r="AS10" s="1"/>
  <c r="AP10"/>
  <c r="AR30"/>
  <c r="AS30" s="1"/>
  <c r="AP30"/>
  <c r="AR33"/>
  <c r="AS33" s="1"/>
  <c r="AP33"/>
  <c r="AP24"/>
  <c r="AR24"/>
  <c r="AS24" s="1"/>
  <c r="AP31"/>
  <c r="AR31"/>
  <c r="AS31" s="1"/>
  <c r="AR34"/>
  <c r="AS34" s="1"/>
  <c r="AP34"/>
  <c r="AR26"/>
  <c r="AS26" s="1"/>
  <c r="AP26"/>
  <c r="AP32"/>
  <c r="AR32"/>
  <c r="AS32" s="1"/>
  <c r="AQ20"/>
  <c r="AQ12"/>
  <c r="AQ13"/>
  <c r="AQ36"/>
  <c r="AQ38"/>
  <c r="AP45"/>
  <c r="AR45"/>
  <c r="AS45" s="1"/>
  <c r="AR47"/>
  <c r="AS47" s="1"/>
  <c r="AP47"/>
  <c r="AP49"/>
  <c r="AR49"/>
  <c r="AS49" s="1"/>
  <c r="AR51"/>
  <c r="AS51" s="1"/>
  <c r="AP51"/>
  <c r="AP53"/>
  <c r="AR53"/>
  <c r="AS53" s="1"/>
  <c r="AR55"/>
  <c r="AS55" s="1"/>
  <c r="AP55"/>
  <c r="AR57"/>
  <c r="AS57" s="1"/>
  <c r="AP57"/>
  <c r="AP36"/>
  <c r="AR36"/>
  <c r="AS36" s="1"/>
  <c r="AR38"/>
  <c r="AS38" s="1"/>
  <c r="AP38"/>
  <c r="AP40"/>
  <c r="AR40"/>
  <c r="AS40" s="1"/>
  <c r="AR42"/>
  <c r="AS42" s="1"/>
  <c r="AP42"/>
  <c r="AR43"/>
  <c r="AS43" s="1"/>
  <c r="AP43"/>
  <c r="AR18"/>
  <c r="AS18" s="1"/>
  <c r="AP18"/>
  <c r="AP23"/>
  <c r="AR23"/>
  <c r="AS23" s="1"/>
  <c r="AR17"/>
  <c r="AS17" s="1"/>
  <c r="AP17"/>
  <c r="AP16"/>
  <c r="AR16"/>
  <c r="AS16" s="1"/>
  <c r="AP20"/>
  <c r="AR20"/>
  <c r="AS20" s="1"/>
  <c r="AQ43"/>
  <c r="AQ45"/>
  <c r="AQ47"/>
  <c r="AQ49"/>
  <c r="AQ51"/>
  <c r="AQ53"/>
  <c r="AQ55"/>
  <c r="AQ57"/>
  <c r="AQ21"/>
  <c r="AQ23"/>
  <c r="AQ25"/>
  <c r="AQ27"/>
  <c r="AQ29"/>
  <c r="AQ31"/>
  <c r="AQ33"/>
  <c r="AQ8"/>
  <c r="AQ41"/>
  <c r="AQ5"/>
  <c r="AQ7"/>
  <c r="AQ11"/>
  <c r="AP8"/>
  <c r="AR8"/>
  <c r="AS8" s="1"/>
  <c r="AR9"/>
  <c r="AS9" s="1"/>
  <c r="AP9"/>
  <c r="AR27"/>
  <c r="AS27" s="1"/>
  <c r="AP27"/>
  <c r="AP15"/>
  <c r="AR15"/>
  <c r="AS15" s="1"/>
  <c r="AP5"/>
  <c r="AR5"/>
  <c r="AS5" s="1"/>
  <c r="AP12"/>
  <c r="AR12"/>
  <c r="AS12" s="1"/>
  <c r="AR22"/>
  <c r="AS22" s="1"/>
  <c r="AP22"/>
  <c r="AQ35"/>
  <c r="AQ6"/>
  <c r="AQ17"/>
  <c r="AQ18"/>
  <c r="AQ19"/>
  <c r="AQ39"/>
  <c r="AQ37"/>
  <c r="AQ14"/>
  <c r="AQ15"/>
  <c r="AQ16"/>
  <c r="AQ40"/>
  <c r="AP44"/>
  <c r="AR44"/>
  <c r="AS44" s="1"/>
  <c r="AP59"/>
  <c r="AR59"/>
  <c r="AS59" s="1"/>
  <c r="AR46"/>
  <c r="AS46" s="1"/>
  <c r="AP46"/>
  <c r="AP48"/>
  <c r="AR48"/>
  <c r="AS48" s="1"/>
  <c r="AR50"/>
  <c r="AS50" s="1"/>
  <c r="AP50"/>
  <c r="AP52"/>
  <c r="AR52"/>
  <c r="AS52" s="1"/>
  <c r="AR54"/>
  <c r="AS54" s="1"/>
  <c r="AP54"/>
  <c r="AP56"/>
  <c r="AR56"/>
  <c r="AS56" s="1"/>
  <c r="AR58"/>
  <c r="AS58" s="1"/>
  <c r="AP58"/>
  <c r="AP35"/>
  <c r="AR35"/>
  <c r="AS35" s="1"/>
  <c r="AR37"/>
  <c r="AS37" s="1"/>
  <c r="AP37"/>
  <c r="AP39"/>
  <c r="AR39"/>
  <c r="AS39" s="1"/>
  <c r="AR41"/>
  <c r="AS41" s="1"/>
  <c r="AP41"/>
  <c r="AP7"/>
  <c r="AR7"/>
  <c r="AS7" s="1"/>
  <c r="AP25"/>
  <c r="AR25"/>
  <c r="AS25" s="1"/>
  <c r="AP28"/>
  <c r="AR28"/>
  <c r="AS28" s="1"/>
  <c r="AR6"/>
  <c r="AS6" s="1"/>
  <c r="AP6"/>
  <c r="AR14"/>
  <c r="AS14" s="1"/>
  <c r="AP14"/>
  <c r="AR21"/>
  <c r="AS21" s="1"/>
  <c r="AP21"/>
  <c r="AP11"/>
  <c r="AR11"/>
  <c r="AS11" s="1"/>
  <c r="AR29"/>
  <c r="AS29" s="1"/>
  <c r="AP29"/>
  <c r="AR13"/>
  <c r="AS13" s="1"/>
  <c r="AP13"/>
  <c r="AP19"/>
  <c r="AR19"/>
  <c r="AS19" s="1"/>
  <c r="AQ59"/>
  <c r="AQ42"/>
  <c r="AQ44"/>
  <c r="AQ46"/>
  <c r="AQ48"/>
  <c r="AQ50"/>
  <c r="AQ52"/>
  <c r="AQ54"/>
  <c r="AQ56"/>
  <c r="AQ58"/>
  <c r="AQ22"/>
  <c r="AQ24"/>
  <c r="AQ26"/>
  <c r="AQ28"/>
  <c r="AQ30"/>
  <c r="AQ32"/>
  <c r="AQ34"/>
  <c r="AQ10"/>
  <c r="AQ9"/>
  <c r="BY62"/>
  <c r="U350" i="8"/>
  <c r="BY46" i="30"/>
  <c r="U339" i="8"/>
  <c r="BY35" i="30"/>
  <c r="U355" i="8"/>
  <c r="BY51" i="30"/>
  <c r="U314" i="8"/>
  <c r="BY10" i="30"/>
  <c r="U330" i="8"/>
  <c r="BY26" i="30"/>
  <c r="U320" i="8"/>
  <c r="BY16" i="30"/>
  <c r="U362" i="8"/>
  <c r="BY58" i="30"/>
  <c r="U352" i="8"/>
  <c r="BY48" i="30"/>
  <c r="U324" i="8"/>
  <c r="BY20" i="30"/>
  <c r="U347" i="8"/>
  <c r="BY43" i="30"/>
  <c r="U319" i="8"/>
  <c r="BY15" i="30"/>
  <c r="U359" i="8"/>
  <c r="BY55" i="30"/>
  <c r="U338" i="8"/>
  <c r="BY34" i="30"/>
  <c r="U316" i="8"/>
  <c r="BY12" i="30"/>
  <c r="U353" i="8"/>
  <c r="BY49" i="30"/>
  <c r="U337" i="8"/>
  <c r="BY33" i="30"/>
  <c r="U321" i="8"/>
  <c r="BY17" i="30"/>
  <c r="U344" i="8"/>
  <c r="BY40" i="30"/>
  <c r="U334" i="8"/>
  <c r="BY30" i="30"/>
  <c r="U348" i="8"/>
  <c r="BY44" i="30"/>
  <c r="U342" i="8"/>
  <c r="BY38" i="30"/>
  <c r="U363" i="8"/>
  <c r="BY59" i="30"/>
  <c r="U315" i="8"/>
  <c r="BY11" i="30"/>
  <c r="U356" i="8"/>
  <c r="BY52" i="30"/>
  <c r="U335" i="8"/>
  <c r="BY31" i="30"/>
  <c r="U323" i="8"/>
  <c r="BY19" i="30"/>
  <c r="U360" i="8"/>
  <c r="BY56" i="30"/>
  <c r="U331" i="8"/>
  <c r="BY27" i="30"/>
  <c r="U326" i="8"/>
  <c r="BY22" i="30"/>
  <c r="U343" i="8"/>
  <c r="BY39" i="30"/>
  <c r="U322" i="8"/>
  <c r="BY18" i="30"/>
  <c r="U357" i="8"/>
  <c r="BY53" i="30"/>
  <c r="U341" i="8"/>
  <c r="BY37" i="30"/>
  <c r="U325" i="8"/>
  <c r="BY21" i="30"/>
  <c r="U309" i="8"/>
  <c r="BY5" i="30"/>
  <c r="BY60"/>
  <c r="U328" i="8"/>
  <c r="BY24" i="30"/>
  <c r="U361" i="8"/>
  <c r="BY57" i="30"/>
  <c r="U336" i="8"/>
  <c r="BY32" i="30"/>
  <c r="U310" i="8"/>
  <c r="BY6" i="30"/>
  <c r="U327" i="8"/>
  <c r="BY23" i="30"/>
  <c r="U345" i="8"/>
  <c r="BY41" i="30"/>
  <c r="U329" i="8"/>
  <c r="BY25" i="30"/>
  <c r="U313" i="8"/>
  <c r="BY9" i="30"/>
  <c r="U358" i="8"/>
  <c r="BY54" i="30"/>
  <c r="U351" i="8"/>
  <c r="BY47" i="30"/>
  <c r="U346" i="8"/>
  <c r="BY42" i="30"/>
  <c r="U318" i="8"/>
  <c r="BY14" i="30"/>
  <c r="U340" i="8"/>
  <c r="BY36" i="30"/>
  <c r="U312" i="8"/>
  <c r="BY8" i="30"/>
  <c r="U354" i="8"/>
  <c r="BY50" i="30"/>
  <c r="U332" i="8"/>
  <c r="BY28" i="30"/>
  <c r="U311" i="8"/>
  <c r="BY7" i="30"/>
  <c r="U349" i="8"/>
  <c r="BY45" i="30"/>
  <c r="U333" i="8"/>
  <c r="BY29" i="30"/>
  <c r="U317" i="8"/>
  <c r="BY13" i="30"/>
  <c r="BY61"/>
  <c r="BO63"/>
  <c r="BQ63"/>
  <c r="BP63"/>
  <c r="BN63"/>
  <c r="BT63"/>
  <c r="BK63"/>
  <c r="BW63"/>
  <c r="BM63"/>
  <c r="BR63"/>
  <c r="BL63"/>
  <c r="BU63"/>
  <c r="BS63"/>
  <c r="BV63"/>
  <c r="BX63"/>
  <c r="BI1314"/>
  <c r="BI64" s="1"/>
  <c r="AI63"/>
  <c r="AZ63"/>
  <c r="AO63"/>
  <c r="V63"/>
  <c r="AJ63"/>
  <c r="AC63"/>
  <c r="S63"/>
  <c r="AF63"/>
  <c r="X63"/>
  <c r="AE63"/>
  <c r="Z63"/>
  <c r="R63"/>
  <c r="AN63"/>
  <c r="AK63"/>
  <c r="U63"/>
  <c r="Y63"/>
  <c r="AH63"/>
  <c r="T63"/>
  <c r="AA63"/>
  <c r="AY63"/>
  <c r="AU63"/>
  <c r="AB63"/>
  <c r="AM63"/>
  <c r="AL63"/>
  <c r="BG63"/>
  <c r="BE63"/>
  <c r="BF63"/>
  <c r="AD63"/>
  <c r="W63"/>
  <c r="AW63"/>
  <c r="AV63"/>
  <c r="BB63"/>
  <c r="BA63"/>
  <c r="AG63"/>
  <c r="BH63"/>
  <c r="BD63"/>
  <c r="BC63"/>
  <c r="AX63"/>
  <c r="T4"/>
  <c r="AE367" i="8" l="1"/>
  <c r="AB367"/>
  <c r="AG367"/>
  <c r="Y367"/>
  <c r="AF367"/>
  <c r="AD367"/>
  <c r="Z367"/>
  <c r="AC367"/>
  <c r="U367"/>
  <c r="AH367"/>
  <c r="V367"/>
  <c r="W367"/>
  <c r="X367"/>
  <c r="AA367"/>
  <c r="BY63" i="30"/>
  <c r="AI306" i="8"/>
  <c r="BI63" i="30"/>
  <c r="AQ63"/>
  <c r="AP63"/>
  <c r="AR63"/>
  <c r="U4"/>
  <c r="AI367" i="8" l="1"/>
  <c r="V4" i="30"/>
  <c r="W4" l="1"/>
  <c r="X4" l="1"/>
  <c r="Y4" l="1"/>
  <c r="Z4" l="1"/>
  <c r="AA4" l="1"/>
  <c r="AB4" l="1"/>
  <c r="AU4" l="1"/>
  <c r="BK4" s="1"/>
  <c r="AC4"/>
  <c r="AD4" l="1"/>
  <c r="AV4"/>
  <c r="BL4" s="1"/>
  <c r="AW4" l="1"/>
  <c r="BM4" s="1"/>
  <c r="AE4"/>
  <c r="AX4" l="1"/>
  <c r="BN4" s="1"/>
  <c r="AF4"/>
  <c r="AY4" l="1"/>
  <c r="BO4" s="1"/>
  <c r="AG4"/>
  <c r="AH4" l="1"/>
  <c r="AZ4"/>
  <c r="BP4" s="1"/>
  <c r="BA4" l="1"/>
  <c r="BQ4" s="1"/>
  <c r="AI4"/>
  <c r="BB4" l="1"/>
  <c r="BR4" s="1"/>
  <c r="AJ4"/>
  <c r="BC4" l="1"/>
  <c r="BS4" s="1"/>
  <c r="AK4"/>
  <c r="AL4" l="1"/>
  <c r="BD4"/>
  <c r="BT4" s="1"/>
  <c r="BE4" l="1"/>
  <c r="BU4" s="1"/>
  <c r="AM4"/>
  <c r="BF4" l="1"/>
  <c r="BV4" s="1"/>
  <c r="AN4"/>
  <c r="BG4" l="1"/>
  <c r="BW4" s="1"/>
  <c r="AO4"/>
  <c r="BH4" s="1"/>
  <c r="BX4" s="1"/>
  <c r="M184" i="8" l="1"/>
  <c r="N184"/>
  <c r="O184"/>
  <c r="P184"/>
  <c r="Q184"/>
  <c r="R184"/>
  <c r="S184"/>
  <c r="T184"/>
  <c r="U184"/>
  <c r="V184"/>
  <c r="W184"/>
  <c r="X184"/>
  <c r="Y184"/>
  <c r="Z184"/>
  <c r="AA184"/>
  <c r="AB184"/>
  <c r="AC184"/>
  <c r="AD184"/>
  <c r="AE184"/>
  <c r="AF184"/>
  <c r="AG184"/>
  <c r="AH184"/>
  <c r="K184"/>
  <c r="AI184" l="1"/>
  <c r="U150" i="13"/>
  <c r="U149"/>
  <c r="U148"/>
  <c r="U147"/>
  <c r="U146"/>
  <c r="U145"/>
  <c r="U144"/>
  <c r="U143"/>
  <c r="U142"/>
  <c r="U141"/>
  <c r="U140"/>
  <c r="U139"/>
  <c r="U138"/>
  <c r="U137"/>
  <c r="U136"/>
  <c r="U135"/>
  <c r="U134"/>
  <c r="U133"/>
  <c r="U132"/>
  <c r="U131"/>
  <c r="U130"/>
  <c r="U129"/>
  <c r="U128"/>
  <c r="U123"/>
  <c r="U122"/>
  <c r="U121"/>
  <c r="U120"/>
  <c r="U119"/>
  <c r="U118"/>
  <c r="U117"/>
  <c r="U116"/>
  <c r="U115"/>
  <c r="U114"/>
  <c r="U113"/>
  <c r="U112"/>
  <c r="U111"/>
  <c r="U110"/>
  <c r="U109"/>
  <c r="U108"/>
  <c r="U107"/>
  <c r="U106"/>
  <c r="U105"/>
  <c r="U104"/>
  <c r="U103"/>
  <c r="U102"/>
  <c r="U101"/>
  <c r="U95"/>
  <c r="U94"/>
  <c r="U93"/>
  <c r="U92"/>
  <c r="U91"/>
  <c r="U90"/>
  <c r="U89"/>
  <c r="U88"/>
  <c r="U87"/>
  <c r="U86"/>
  <c r="U85"/>
  <c r="U84"/>
  <c r="U83"/>
  <c r="U82"/>
  <c r="U81"/>
  <c r="U80"/>
  <c r="U79"/>
  <c r="U78"/>
  <c r="U77"/>
  <c r="U76"/>
  <c r="U75"/>
  <c r="U74"/>
  <c r="U73"/>
  <c r="U68"/>
  <c r="U67"/>
  <c r="U66"/>
  <c r="U65"/>
  <c r="U64"/>
  <c r="U63"/>
  <c r="U62"/>
  <c r="U61"/>
  <c r="U60"/>
  <c r="U59"/>
  <c r="U58"/>
  <c r="U57"/>
  <c r="U56"/>
  <c r="U55"/>
  <c r="U54"/>
  <c r="U53"/>
  <c r="U52"/>
  <c r="U51"/>
  <c r="U50"/>
  <c r="U49"/>
  <c r="U48"/>
  <c r="U47"/>
  <c r="U46"/>
  <c r="U20"/>
  <c r="U21"/>
  <c r="U22"/>
  <c r="U23"/>
  <c r="U24"/>
  <c r="U25"/>
  <c r="U26"/>
  <c r="U27"/>
  <c r="U28"/>
  <c r="U29"/>
  <c r="U30"/>
  <c r="U31"/>
  <c r="U32"/>
  <c r="U33"/>
  <c r="U34"/>
  <c r="U35"/>
  <c r="U36"/>
  <c r="U37"/>
  <c r="U38"/>
  <c r="U39"/>
  <c r="U40"/>
  <c r="U41"/>
  <c r="U19"/>
  <c r="S19"/>
  <c r="R19" s="1"/>
  <c r="U565" i="8"/>
  <c r="V565"/>
  <c r="W565"/>
  <c r="X565"/>
  <c r="Y565"/>
  <c r="Z565"/>
  <c r="AA565"/>
  <c r="AB565"/>
  <c r="AC565"/>
  <c r="AD565"/>
  <c r="AE565"/>
  <c r="AF565"/>
  <c r="AG565"/>
  <c r="AH565"/>
  <c r="U123"/>
  <c r="V123"/>
  <c r="W123"/>
  <c r="X123"/>
  <c r="Y123"/>
  <c r="Z123"/>
  <c r="AA123"/>
  <c r="AB123"/>
  <c r="AC123"/>
  <c r="AD123"/>
  <c r="AE123"/>
  <c r="AF123"/>
  <c r="AG123"/>
  <c r="AH123"/>
  <c r="U62"/>
  <c r="V62"/>
  <c r="W62"/>
  <c r="X62"/>
  <c r="Y62"/>
  <c r="Z62"/>
  <c r="AA62"/>
  <c r="AB62"/>
  <c r="AC62"/>
  <c r="AD62"/>
  <c r="AE62"/>
  <c r="AF62"/>
  <c r="AG62"/>
  <c r="AH62"/>
  <c r="L565"/>
  <c r="M565"/>
  <c r="N565"/>
  <c r="O565"/>
  <c r="P565"/>
  <c r="Q565"/>
  <c r="R565"/>
  <c r="S565"/>
  <c r="T565"/>
  <c r="K565"/>
  <c r="BG3" i="16" l="1"/>
  <c r="BG92" s="1"/>
  <c r="S20" i="13"/>
  <c r="S21" s="1"/>
  <c r="S46"/>
  <c r="AI565" i="8"/>
  <c r="L62"/>
  <c r="M62"/>
  <c r="N62"/>
  <c r="O62"/>
  <c r="P62"/>
  <c r="Q62"/>
  <c r="R62"/>
  <c r="S62"/>
  <c r="T62"/>
  <c r="K62"/>
  <c r="K3"/>
  <c r="BG10" i="16" l="1"/>
  <c r="BG27"/>
  <c r="BG22"/>
  <c r="BG68"/>
  <c r="BG111"/>
  <c r="BG34"/>
  <c r="BG30"/>
  <c r="BG59"/>
  <c r="BG19"/>
  <c r="BG81"/>
  <c r="BG29"/>
  <c r="BG60"/>
  <c r="BG90"/>
  <c r="BG46"/>
  <c r="BG35"/>
  <c r="BG50"/>
  <c r="BG44"/>
  <c r="BG13"/>
  <c r="BG62"/>
  <c r="BG15"/>
  <c r="BG97"/>
  <c r="BG58"/>
  <c r="BG28"/>
  <c r="BG84"/>
  <c r="BG36"/>
  <c r="BG53"/>
  <c r="BG98"/>
  <c r="BG55"/>
  <c r="BG109"/>
  <c r="BG110"/>
  <c r="BG107"/>
  <c r="BG114"/>
  <c r="BG21"/>
  <c r="BG112"/>
  <c r="BG9"/>
  <c r="BG83"/>
  <c r="BG11"/>
  <c r="BG115"/>
  <c r="BG57"/>
  <c r="BG41"/>
  <c r="BG14"/>
  <c r="BG45"/>
  <c r="BG108"/>
  <c r="BG88"/>
  <c r="BG12"/>
  <c r="BG86"/>
  <c r="BG113"/>
  <c r="BG56"/>
  <c r="BG64"/>
  <c r="BG82"/>
  <c r="BG89"/>
  <c r="BG20"/>
  <c r="BG91"/>
  <c r="BG42"/>
  <c r="BG61"/>
  <c r="BG77"/>
  <c r="BG96"/>
  <c r="BG78"/>
  <c r="BG103"/>
  <c r="BG104" s="1"/>
  <c r="BG40"/>
  <c r="BG54"/>
  <c r="BG79"/>
  <c r="BG85"/>
  <c r="BG43"/>
  <c r="BG52"/>
  <c r="BG51"/>
  <c r="BG80"/>
  <c r="BG63"/>
  <c r="BG87"/>
  <c r="AI62" i="8"/>
  <c r="R20" i="13"/>
  <c r="S22"/>
  <c r="R21"/>
  <c r="R46"/>
  <c r="S73"/>
  <c r="S47"/>
  <c r="AL62" i="8"/>
  <c r="L3"/>
  <c r="M3" s="1"/>
  <c r="BG100" i="16" l="1"/>
  <c r="BG116"/>
  <c r="BG93"/>
  <c r="BI3"/>
  <c r="BH3"/>
  <c r="S48" i="13"/>
  <c r="R47"/>
  <c r="S23"/>
  <c r="R22"/>
  <c r="S74"/>
  <c r="R73"/>
  <c r="S101"/>
  <c r="N3" i="8"/>
  <c r="BG118" i="16" l="1"/>
  <c r="BH29"/>
  <c r="BH55"/>
  <c r="BH111"/>
  <c r="BH15"/>
  <c r="BH78"/>
  <c r="BH81"/>
  <c r="BH59"/>
  <c r="BH84"/>
  <c r="BH85"/>
  <c r="BH86"/>
  <c r="BH109"/>
  <c r="BH113"/>
  <c r="BH34"/>
  <c r="BH19"/>
  <c r="BH98"/>
  <c r="BH79"/>
  <c r="BH51"/>
  <c r="BH115"/>
  <c r="BH103"/>
  <c r="BH104" s="1"/>
  <c r="BH90"/>
  <c r="BH12"/>
  <c r="BH45"/>
  <c r="BH97"/>
  <c r="BH88"/>
  <c r="BH57"/>
  <c r="BH114"/>
  <c r="BH28"/>
  <c r="BH11"/>
  <c r="BH80"/>
  <c r="BH42"/>
  <c r="BH107"/>
  <c r="BH56"/>
  <c r="BH27"/>
  <c r="BH44"/>
  <c r="BH9"/>
  <c r="BH13"/>
  <c r="BH52"/>
  <c r="BH36"/>
  <c r="BH96"/>
  <c r="BH100" s="1"/>
  <c r="BH43"/>
  <c r="BH41"/>
  <c r="BH46"/>
  <c r="BH20"/>
  <c r="BH92"/>
  <c r="BH112"/>
  <c r="BH83"/>
  <c r="BH77"/>
  <c r="BH110"/>
  <c r="BH50"/>
  <c r="BH62"/>
  <c r="BH54"/>
  <c r="BH108"/>
  <c r="BH14"/>
  <c r="BH82"/>
  <c r="BH30"/>
  <c r="BH35"/>
  <c r="BH63"/>
  <c r="BH53"/>
  <c r="BH60"/>
  <c r="BH58"/>
  <c r="BH40"/>
  <c r="BH87"/>
  <c r="BH22"/>
  <c r="BH64"/>
  <c r="BH89"/>
  <c r="BH61"/>
  <c r="BH91"/>
  <c r="BH21"/>
  <c r="BH68"/>
  <c r="BH69" s="1"/>
  <c r="BH10"/>
  <c r="BI87"/>
  <c r="BI27"/>
  <c r="BI90"/>
  <c r="BI53"/>
  <c r="BI89"/>
  <c r="BI9"/>
  <c r="BI88"/>
  <c r="BI68"/>
  <c r="BI69" s="1"/>
  <c r="BI50"/>
  <c r="BI62"/>
  <c r="BI83"/>
  <c r="BI54"/>
  <c r="BI108"/>
  <c r="BI64"/>
  <c r="BI56"/>
  <c r="BI44"/>
  <c r="BI61"/>
  <c r="BI15"/>
  <c r="BI60"/>
  <c r="BI59"/>
  <c r="BI40"/>
  <c r="BI43"/>
  <c r="BI115"/>
  <c r="BI34"/>
  <c r="BI58"/>
  <c r="BI36"/>
  <c r="BI57"/>
  <c r="BI85"/>
  <c r="BI82"/>
  <c r="BI52"/>
  <c r="BI21"/>
  <c r="BI20"/>
  <c r="BI114"/>
  <c r="BI110"/>
  <c r="BI84"/>
  <c r="BI109"/>
  <c r="BI97"/>
  <c r="BI107"/>
  <c r="BI63"/>
  <c r="BI112"/>
  <c r="BI103"/>
  <c r="BI104" s="1"/>
  <c r="BI91"/>
  <c r="BI11"/>
  <c r="BI14"/>
  <c r="BI35"/>
  <c r="BI86"/>
  <c r="BI98"/>
  <c r="BI13"/>
  <c r="BI111"/>
  <c r="BI79"/>
  <c r="BI46"/>
  <c r="BI22"/>
  <c r="BI42"/>
  <c r="BI113"/>
  <c r="BI41"/>
  <c r="BI77"/>
  <c r="BI51"/>
  <c r="BI80"/>
  <c r="BI81"/>
  <c r="BI55"/>
  <c r="BI28"/>
  <c r="BI12"/>
  <c r="BI10"/>
  <c r="BI92"/>
  <c r="BI19"/>
  <c r="BI96"/>
  <c r="BI45"/>
  <c r="BI30"/>
  <c r="BI29"/>
  <c r="BI78"/>
  <c r="BJ3"/>
  <c r="S75" i="13"/>
  <c r="R74"/>
  <c r="S49"/>
  <c r="R48"/>
  <c r="S102"/>
  <c r="R101"/>
  <c r="S128"/>
  <c r="S24"/>
  <c r="R23"/>
  <c r="O3" i="8"/>
  <c r="P3" s="1"/>
  <c r="BH47" i="16" l="1"/>
  <c r="BH31"/>
  <c r="BH37"/>
  <c r="BJ43"/>
  <c r="BJ29"/>
  <c r="BJ36"/>
  <c r="BJ108"/>
  <c r="BJ92"/>
  <c r="BJ83"/>
  <c r="BJ103"/>
  <c r="BJ104" s="1"/>
  <c r="BJ63"/>
  <c r="BJ81"/>
  <c r="BJ60"/>
  <c r="BJ11"/>
  <c r="BJ51"/>
  <c r="BJ79"/>
  <c r="BJ55"/>
  <c r="BJ68"/>
  <c r="BJ69" s="1"/>
  <c r="BJ35"/>
  <c r="BJ41"/>
  <c r="BJ10"/>
  <c r="BJ22"/>
  <c r="BJ109"/>
  <c r="BJ61"/>
  <c r="BJ90"/>
  <c r="BJ115"/>
  <c r="BJ21"/>
  <c r="BJ110"/>
  <c r="BJ44"/>
  <c r="BJ42"/>
  <c r="BJ96"/>
  <c r="BJ19"/>
  <c r="BJ45"/>
  <c r="BJ46"/>
  <c r="BJ27"/>
  <c r="BJ78"/>
  <c r="BJ107"/>
  <c r="BJ9"/>
  <c r="BJ57"/>
  <c r="BJ12"/>
  <c r="BJ86"/>
  <c r="BJ97"/>
  <c r="BJ56"/>
  <c r="BJ98"/>
  <c r="BJ53"/>
  <c r="BJ20"/>
  <c r="BJ82"/>
  <c r="BJ40"/>
  <c r="BJ85"/>
  <c r="BJ52"/>
  <c r="BJ84"/>
  <c r="BJ58"/>
  <c r="BJ91"/>
  <c r="BJ111"/>
  <c r="BJ88"/>
  <c r="BJ87"/>
  <c r="BJ113"/>
  <c r="BJ50"/>
  <c r="BJ28"/>
  <c r="BJ30"/>
  <c r="BJ54"/>
  <c r="BJ15"/>
  <c r="BJ13"/>
  <c r="BJ77"/>
  <c r="BJ14"/>
  <c r="BJ59"/>
  <c r="BJ112"/>
  <c r="BJ114"/>
  <c r="BJ80"/>
  <c r="BJ64"/>
  <c r="BJ89"/>
  <c r="BJ34"/>
  <c r="BJ62"/>
  <c r="BH65"/>
  <c r="BI93"/>
  <c r="BI47"/>
  <c r="BI65"/>
  <c r="BH93"/>
  <c r="BH16"/>
  <c r="BH116"/>
  <c r="BI24"/>
  <c r="BK3"/>
  <c r="BI100"/>
  <c r="BI116"/>
  <c r="BI16"/>
  <c r="BI31"/>
  <c r="BI37"/>
  <c r="BH24"/>
  <c r="S103" i="13"/>
  <c r="R102"/>
  <c r="S76"/>
  <c r="R75"/>
  <c r="S129"/>
  <c r="R128"/>
  <c r="S50"/>
  <c r="R49"/>
  <c r="S25"/>
  <c r="R24"/>
  <c r="Q3" i="8"/>
  <c r="BH71" i="16" l="1"/>
  <c r="BI71"/>
  <c r="BI118"/>
  <c r="BJ100"/>
  <c r="BL3"/>
  <c r="BK54"/>
  <c r="BK59"/>
  <c r="BK21"/>
  <c r="BK41"/>
  <c r="BK78"/>
  <c r="BK64"/>
  <c r="BK28"/>
  <c r="BK60"/>
  <c r="BK15"/>
  <c r="BK45"/>
  <c r="BK19"/>
  <c r="BK57"/>
  <c r="BK87"/>
  <c r="BK11"/>
  <c r="BK77"/>
  <c r="BK113"/>
  <c r="BK30"/>
  <c r="BK107"/>
  <c r="BK97"/>
  <c r="BK35"/>
  <c r="BK86"/>
  <c r="BK56"/>
  <c r="BK89"/>
  <c r="BK114"/>
  <c r="BK85"/>
  <c r="BK51"/>
  <c r="BK88"/>
  <c r="BK83"/>
  <c r="BK90"/>
  <c r="BK115"/>
  <c r="BK103"/>
  <c r="BK104" s="1"/>
  <c r="BK63"/>
  <c r="BK96"/>
  <c r="BK29"/>
  <c r="BK40"/>
  <c r="BK27"/>
  <c r="BK84"/>
  <c r="BK42"/>
  <c r="BK43"/>
  <c r="BK82"/>
  <c r="BK10"/>
  <c r="BK50"/>
  <c r="BK36"/>
  <c r="BK98"/>
  <c r="BK92"/>
  <c r="BK12"/>
  <c r="BK13"/>
  <c r="BK108"/>
  <c r="BK111"/>
  <c r="BK34"/>
  <c r="BK58"/>
  <c r="BK22"/>
  <c r="BK109"/>
  <c r="BK9"/>
  <c r="BK62"/>
  <c r="BK112"/>
  <c r="BK68"/>
  <c r="BK69" s="1"/>
  <c r="BK91"/>
  <c r="BK20"/>
  <c r="BK53"/>
  <c r="BK81"/>
  <c r="BK14"/>
  <c r="BK79"/>
  <c r="BK110"/>
  <c r="BK44"/>
  <c r="BK80"/>
  <c r="BK55"/>
  <c r="BK61"/>
  <c r="BK52"/>
  <c r="BK46"/>
  <c r="BJ31"/>
  <c r="BJ37"/>
  <c r="BJ93"/>
  <c r="BJ47"/>
  <c r="BJ24"/>
  <c r="BH118"/>
  <c r="BH121" s="1"/>
  <c r="BJ116"/>
  <c r="BJ65"/>
  <c r="BJ16"/>
  <c r="S26" i="13"/>
  <c r="R25"/>
  <c r="BM3" i="16" s="1"/>
  <c r="S130" i="13"/>
  <c r="R129"/>
  <c r="S104"/>
  <c r="R103"/>
  <c r="S51"/>
  <c r="R50"/>
  <c r="S77"/>
  <c r="R76"/>
  <c r="R3" i="8"/>
  <c r="BI121" i="16" l="1"/>
  <c r="BJ71"/>
  <c r="BM97"/>
  <c r="BM40"/>
  <c r="BM42"/>
  <c r="BM64"/>
  <c r="BM108"/>
  <c r="BM20"/>
  <c r="BM87"/>
  <c r="BM9"/>
  <c r="BM46"/>
  <c r="BM81"/>
  <c r="BM92"/>
  <c r="BM62"/>
  <c r="BM41"/>
  <c r="BM54"/>
  <c r="BM68"/>
  <c r="BM69" s="1"/>
  <c r="BM84"/>
  <c r="BM11"/>
  <c r="BM63"/>
  <c r="BM85"/>
  <c r="BM19"/>
  <c r="BM58"/>
  <c r="BM57"/>
  <c r="BM45"/>
  <c r="BM111"/>
  <c r="BM89"/>
  <c r="BM86"/>
  <c r="BM61"/>
  <c r="BM114"/>
  <c r="BM90"/>
  <c r="BM77"/>
  <c r="BM112"/>
  <c r="BM79"/>
  <c r="BM115"/>
  <c r="BM88"/>
  <c r="BM29"/>
  <c r="BM36"/>
  <c r="BM98"/>
  <c r="BM21"/>
  <c r="BM91"/>
  <c r="BM55"/>
  <c r="BM96"/>
  <c r="BM82"/>
  <c r="BM22"/>
  <c r="BM78"/>
  <c r="BM107"/>
  <c r="BM35"/>
  <c r="BM13"/>
  <c r="BM51"/>
  <c r="BM50"/>
  <c r="BM43"/>
  <c r="BM109"/>
  <c r="BM113"/>
  <c r="BM53"/>
  <c r="BM110"/>
  <c r="BM103"/>
  <c r="BM104" s="1"/>
  <c r="BM10"/>
  <c r="BM14"/>
  <c r="BM56"/>
  <c r="BM27"/>
  <c r="BM80"/>
  <c r="BM44"/>
  <c r="BM30"/>
  <c r="BM59"/>
  <c r="BM15"/>
  <c r="BM28"/>
  <c r="BM12"/>
  <c r="BM83"/>
  <c r="BM34"/>
  <c r="BM60"/>
  <c r="BM52"/>
  <c r="BK47"/>
  <c r="BK93"/>
  <c r="BK24"/>
  <c r="BJ118"/>
  <c r="BK31"/>
  <c r="BL46"/>
  <c r="BL21"/>
  <c r="BL59"/>
  <c r="BL14"/>
  <c r="BL10"/>
  <c r="BL87"/>
  <c r="BL84"/>
  <c r="BL96"/>
  <c r="BL50"/>
  <c r="BL107"/>
  <c r="BL92"/>
  <c r="BL44"/>
  <c r="BL98"/>
  <c r="BL88"/>
  <c r="BL111"/>
  <c r="BL62"/>
  <c r="BL29"/>
  <c r="BL103"/>
  <c r="BL104" s="1"/>
  <c r="BL113"/>
  <c r="BL60"/>
  <c r="BL109"/>
  <c r="BL51"/>
  <c r="BL56"/>
  <c r="BL82"/>
  <c r="BL52"/>
  <c r="BL58"/>
  <c r="BL63"/>
  <c r="BL42"/>
  <c r="BL54"/>
  <c r="BL83"/>
  <c r="BL9"/>
  <c r="BL78"/>
  <c r="BL68"/>
  <c r="BL69" s="1"/>
  <c r="BL108"/>
  <c r="BL112"/>
  <c r="BL20"/>
  <c r="BL40"/>
  <c r="BL86"/>
  <c r="BL89"/>
  <c r="BL79"/>
  <c r="BL30"/>
  <c r="BL115"/>
  <c r="BL64"/>
  <c r="BL36"/>
  <c r="BL45"/>
  <c r="BL34"/>
  <c r="BL91"/>
  <c r="BL114"/>
  <c r="BL90"/>
  <c r="BL11"/>
  <c r="BL53"/>
  <c r="BL80"/>
  <c r="BL41"/>
  <c r="BL35"/>
  <c r="BL43"/>
  <c r="BL110"/>
  <c r="BL15"/>
  <c r="BL13"/>
  <c r="BL12"/>
  <c r="BL81"/>
  <c r="BL85"/>
  <c r="BL27"/>
  <c r="BL97"/>
  <c r="BL55"/>
  <c r="BL77"/>
  <c r="BL22"/>
  <c r="BL19"/>
  <c r="BL28"/>
  <c r="BL57"/>
  <c r="BL61"/>
  <c r="BK100"/>
  <c r="BK16"/>
  <c r="BK37"/>
  <c r="BK65"/>
  <c r="BK116"/>
  <c r="S27" i="13"/>
  <c r="R26"/>
  <c r="S105"/>
  <c r="R104"/>
  <c r="S52"/>
  <c r="R51"/>
  <c r="S131"/>
  <c r="R130"/>
  <c r="S78"/>
  <c r="R77"/>
  <c r="S3" i="8"/>
  <c r="BJ121" i="16" l="1"/>
  <c r="BM37"/>
  <c r="BK71"/>
  <c r="BM24"/>
  <c r="BM100"/>
  <c r="BL100"/>
  <c r="BL93"/>
  <c r="BL65"/>
  <c r="BM65"/>
  <c r="BM116"/>
  <c r="BM16"/>
  <c r="BL47"/>
  <c r="BL37"/>
  <c r="BL116"/>
  <c r="BM93"/>
  <c r="BM47"/>
  <c r="BK118"/>
  <c r="BL31"/>
  <c r="BL24"/>
  <c r="BL16"/>
  <c r="BM31"/>
  <c r="S28" i="13"/>
  <c r="R27"/>
  <c r="S53"/>
  <c r="R52"/>
  <c r="S132"/>
  <c r="R131"/>
  <c r="S106"/>
  <c r="R105"/>
  <c r="S79"/>
  <c r="R78"/>
  <c r="T3" i="8"/>
  <c r="U3" s="1"/>
  <c r="V3" s="1"/>
  <c r="W3" s="1"/>
  <c r="X3" s="1"/>
  <c r="Y3" s="1"/>
  <c r="Z3" s="1"/>
  <c r="AA3" s="1"/>
  <c r="AB3" s="1"/>
  <c r="AC3" s="1"/>
  <c r="AD3" s="1"/>
  <c r="AE3" s="1"/>
  <c r="AF3" s="1"/>
  <c r="AG3" s="1"/>
  <c r="AH3" s="1"/>
  <c r="BK121" i="16" l="1"/>
  <c r="BM71"/>
  <c r="BL71"/>
  <c r="BL118"/>
  <c r="BM118"/>
  <c r="S29" i="13"/>
  <c r="R28"/>
  <c r="S80"/>
  <c r="R79"/>
  <c r="S133"/>
  <c r="R132"/>
  <c r="S107"/>
  <c r="R106"/>
  <c r="S54"/>
  <c r="R53"/>
  <c r="B168" i="24"/>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B11"/>
  <c r="A11"/>
  <c r="B359" i="22"/>
  <c r="B158" i="23"/>
  <c r="A155"/>
  <c r="B155"/>
  <c r="A156"/>
  <c r="B156"/>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B12"/>
  <c r="A12"/>
  <c r="BM121" i="16" l="1"/>
  <c r="BL121"/>
  <c r="S30" i="13"/>
  <c r="R29"/>
  <c r="S134"/>
  <c r="R133"/>
  <c r="S108"/>
  <c r="R107"/>
  <c r="S81"/>
  <c r="R80"/>
  <c r="S55"/>
  <c r="R54"/>
  <c r="B157" i="23"/>
  <c r="B167" i="24"/>
  <c r="E355" i="22"/>
  <c r="F355" s="1"/>
  <c r="B355"/>
  <c r="A355"/>
  <c r="E354"/>
  <c r="B354"/>
  <c r="A354"/>
  <c r="A342"/>
  <c r="B342"/>
  <c r="A343"/>
  <c r="B343"/>
  <c r="A344"/>
  <c r="B344"/>
  <c r="A345"/>
  <c r="B345"/>
  <c r="A346"/>
  <c r="B346"/>
  <c r="A347"/>
  <c r="B347"/>
  <c r="A348"/>
  <c r="B348"/>
  <c r="A349"/>
  <c r="B349"/>
  <c r="A330"/>
  <c r="B330"/>
  <c r="A331"/>
  <c r="B331"/>
  <c r="A332"/>
  <c r="B332"/>
  <c r="A333"/>
  <c r="B333"/>
  <c r="A334"/>
  <c r="B334"/>
  <c r="A335"/>
  <c r="B335"/>
  <c r="A336"/>
  <c r="B336"/>
  <c r="A337"/>
  <c r="B337"/>
  <c r="A338"/>
  <c r="B338"/>
  <c r="A339"/>
  <c r="B339"/>
  <c r="A340"/>
  <c r="B340"/>
  <c r="A341"/>
  <c r="B341"/>
  <c r="A324"/>
  <c r="B324"/>
  <c r="A325"/>
  <c r="B325"/>
  <c r="A326"/>
  <c r="B326"/>
  <c r="A327"/>
  <c r="B327"/>
  <c r="A328"/>
  <c r="B328"/>
  <c r="A329"/>
  <c r="B329"/>
  <c r="A315"/>
  <c r="B315"/>
  <c r="A316"/>
  <c r="B316"/>
  <c r="A317"/>
  <c r="B317"/>
  <c r="A318"/>
  <c r="B318"/>
  <c r="A319"/>
  <c r="B319"/>
  <c r="A320"/>
  <c r="B320"/>
  <c r="A321"/>
  <c r="B321"/>
  <c r="A322"/>
  <c r="B322"/>
  <c r="A323"/>
  <c r="B32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A167"/>
  <c r="B167"/>
  <c r="A168"/>
  <c r="B168"/>
  <c r="A169"/>
  <c r="B169"/>
  <c r="A170"/>
  <c r="B170"/>
  <c r="A171"/>
  <c r="B171"/>
  <c r="A172"/>
  <c r="B172"/>
  <c r="A173"/>
  <c r="B173"/>
  <c r="A174"/>
  <c r="B174"/>
  <c r="A175"/>
  <c r="B175"/>
  <c r="A176"/>
  <c r="B176"/>
  <c r="A177"/>
  <c r="B177"/>
  <c r="A178"/>
  <c r="B178"/>
  <c r="A179"/>
  <c r="B179"/>
  <c r="A180"/>
  <c r="B180"/>
  <c r="A181"/>
  <c r="B181"/>
  <c r="A182"/>
  <c r="B182"/>
  <c r="A183"/>
  <c r="B183"/>
  <c r="A184"/>
  <c r="B184"/>
  <c r="A185"/>
  <c r="B185"/>
  <c r="A186"/>
  <c r="B186"/>
  <c r="A187"/>
  <c r="B187"/>
  <c r="A188"/>
  <c r="B188"/>
  <c r="A189"/>
  <c r="B189"/>
  <c r="A190"/>
  <c r="B190"/>
  <c r="A191"/>
  <c r="B191"/>
  <c r="A192"/>
  <c r="B192"/>
  <c r="A193"/>
  <c r="B193"/>
  <c r="A194"/>
  <c r="B194"/>
  <c r="A195"/>
  <c r="B195"/>
  <c r="A196"/>
  <c r="B196"/>
  <c r="A197"/>
  <c r="B197"/>
  <c r="A198"/>
  <c r="B198"/>
  <c r="A199"/>
  <c r="B199"/>
  <c r="A200"/>
  <c r="B200"/>
  <c r="A201"/>
  <c r="B201"/>
  <c r="A202"/>
  <c r="B202"/>
  <c r="A203"/>
  <c r="B203"/>
  <c r="A204"/>
  <c r="B204"/>
  <c r="A205"/>
  <c r="B205"/>
  <c r="A206"/>
  <c r="B206"/>
  <c r="A207"/>
  <c r="B207"/>
  <c r="A208"/>
  <c r="B208"/>
  <c r="A209"/>
  <c r="B209"/>
  <c r="A210"/>
  <c r="B210"/>
  <c r="A211"/>
  <c r="B211"/>
  <c r="A212"/>
  <c r="B212"/>
  <c r="A213"/>
  <c r="B213"/>
  <c r="A214"/>
  <c r="B214"/>
  <c r="A215"/>
  <c r="B215"/>
  <c r="A216"/>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A301"/>
  <c r="B301"/>
  <c r="A302"/>
  <c r="B302"/>
  <c r="A303"/>
  <c r="B303"/>
  <c r="A304"/>
  <c r="B304"/>
  <c r="A305"/>
  <c r="B305"/>
  <c r="A306"/>
  <c r="B306"/>
  <c r="A307"/>
  <c r="B307"/>
  <c r="A308"/>
  <c r="B308"/>
  <c r="A309"/>
  <c r="B309"/>
  <c r="A310"/>
  <c r="B310"/>
  <c r="A311"/>
  <c r="B311"/>
  <c r="A312"/>
  <c r="B312"/>
  <c r="A313"/>
  <c r="B313"/>
  <c r="A314"/>
  <c r="B314"/>
  <c r="B13"/>
  <c r="A13"/>
  <c r="B353"/>
  <c r="A353"/>
  <c r="GY51" i="16"/>
  <c r="GY52"/>
  <c r="GY53"/>
  <c r="GY54"/>
  <c r="GY55"/>
  <c r="GY56"/>
  <c r="GY57"/>
  <c r="GY58"/>
  <c r="GY59"/>
  <c r="GY60"/>
  <c r="GY61"/>
  <c r="GY62"/>
  <c r="GY63"/>
  <c r="GY64"/>
  <c r="GY68"/>
  <c r="GY77"/>
  <c r="GY78"/>
  <c r="GY79"/>
  <c r="GY80"/>
  <c r="GY81"/>
  <c r="GY82"/>
  <c r="GY83"/>
  <c r="GY84"/>
  <c r="GY85"/>
  <c r="GY86"/>
  <c r="GY87"/>
  <c r="GY88"/>
  <c r="GY89"/>
  <c r="GY90"/>
  <c r="GY91"/>
  <c r="GY92"/>
  <c r="GY96"/>
  <c r="GY97"/>
  <c r="GY98"/>
  <c r="GY103"/>
  <c r="GY107"/>
  <c r="GY108"/>
  <c r="GY109"/>
  <c r="GY110"/>
  <c r="GY111"/>
  <c r="GY112"/>
  <c r="GY113"/>
  <c r="GY114"/>
  <c r="GY115"/>
  <c r="GY50"/>
  <c r="GY45"/>
  <c r="GY44"/>
  <c r="GY43"/>
  <c r="GY42"/>
  <c r="GY41"/>
  <c r="GY40"/>
  <c r="GY36"/>
  <c r="GY35"/>
  <c r="GY34"/>
  <c r="GY30"/>
  <c r="GY29"/>
  <c r="GY28"/>
  <c r="GY27"/>
  <c r="GY22"/>
  <c r="GY21"/>
  <c r="GY20"/>
  <c r="GY19"/>
  <c r="GY15"/>
  <c r="GY10"/>
  <c r="GY11"/>
  <c r="GY9"/>
  <c r="K10" i="1" l="1"/>
  <c r="S56" i="13"/>
  <c r="R55"/>
  <c r="S109"/>
  <c r="R108"/>
  <c r="S31"/>
  <c r="R30"/>
  <c r="S82"/>
  <c r="R81"/>
  <c r="S135"/>
  <c r="R134"/>
  <c r="B350" i="22"/>
  <c r="B356"/>
  <c r="K79" i="1"/>
  <c r="K51"/>
  <c r="K17"/>
  <c r="K86"/>
  <c r="K58"/>
  <c r="K24"/>
  <c r="K65"/>
  <c r="K37"/>
  <c r="K72"/>
  <c r="K44"/>
  <c r="S136" i="13" l="1"/>
  <c r="R135"/>
  <c r="S32"/>
  <c r="R31"/>
  <c r="S57"/>
  <c r="R56"/>
  <c r="S83"/>
  <c r="R82"/>
  <c r="S110"/>
  <c r="R109"/>
  <c r="B358" i="22"/>
  <c r="S111" i="13" l="1"/>
  <c r="R110"/>
  <c r="S58"/>
  <c r="R57"/>
  <c r="S137"/>
  <c r="R136"/>
  <c r="S84"/>
  <c r="R83"/>
  <c r="S33"/>
  <c r="R32"/>
  <c r="H93" i="1"/>
  <c r="K93" s="1"/>
  <c r="H94"/>
  <c r="K94" s="1"/>
  <c r="L94" s="1"/>
  <c r="P94" s="1"/>
  <c r="H95"/>
  <c r="K95" s="1"/>
  <c r="L95" s="1"/>
  <c r="P95" s="1"/>
  <c r="H96"/>
  <c r="K96" s="1"/>
  <c r="L96" s="1"/>
  <c r="P96" s="1"/>
  <c r="H97"/>
  <c r="K97" s="1"/>
  <c r="L97" s="1"/>
  <c r="P97" s="1"/>
  <c r="H98"/>
  <c r="K98" s="1"/>
  <c r="L98" s="1"/>
  <c r="P98" s="1"/>
  <c r="H99"/>
  <c r="K99" s="1"/>
  <c r="L99" s="1"/>
  <c r="P99" s="1"/>
  <c r="H100"/>
  <c r="H101"/>
  <c r="H102"/>
  <c r="H103"/>
  <c r="H104"/>
  <c r="H105"/>
  <c r="H106"/>
  <c r="H107"/>
  <c r="H108"/>
  <c r="H109"/>
  <c r="H110"/>
  <c r="H111"/>
  <c r="H112"/>
  <c r="H113"/>
  <c r="H114"/>
  <c r="H115"/>
  <c r="H116"/>
  <c r="H117"/>
  <c r="H118"/>
  <c r="H119"/>
  <c r="H120"/>
  <c r="H121"/>
  <c r="H122"/>
  <c r="H123"/>
  <c r="H124"/>
  <c r="H125"/>
  <c r="H126"/>
  <c r="H127"/>
  <c r="H128"/>
  <c r="H129"/>
  <c r="H130"/>
  <c r="K130" s="1"/>
  <c r="L130" s="1"/>
  <c r="P130" s="1"/>
  <c r="H131"/>
  <c r="H132"/>
  <c r="K132" s="1"/>
  <c r="L132" s="1"/>
  <c r="P132" s="1"/>
  <c r="H133"/>
  <c r="K133" s="1"/>
  <c r="L133" s="1"/>
  <c r="P133" s="1"/>
  <c r="H134"/>
  <c r="K134" s="1"/>
  <c r="L134" s="1"/>
  <c r="P134" s="1"/>
  <c r="H135"/>
  <c r="K135" s="1"/>
  <c r="L135" s="1"/>
  <c r="P135" s="1"/>
  <c r="H136"/>
  <c r="K136" s="1"/>
  <c r="L136" s="1"/>
  <c r="P136" s="1"/>
  <c r="H137"/>
  <c r="H138"/>
  <c r="H139"/>
  <c r="H140"/>
  <c r="H141"/>
  <c r="H142"/>
  <c r="H143"/>
  <c r="H144"/>
  <c r="H145"/>
  <c r="H146"/>
  <c r="H147"/>
  <c r="H148"/>
  <c r="H149"/>
  <c r="H150"/>
  <c r="H151"/>
  <c r="H152"/>
  <c r="H153"/>
  <c r="H154"/>
  <c r="H155"/>
  <c r="H156"/>
  <c r="H157"/>
  <c r="H158"/>
  <c r="H159"/>
  <c r="BE92" i="16"/>
  <c r="BE109"/>
  <c r="S34" i="13" l="1"/>
  <c r="R33"/>
  <c r="S138"/>
  <c r="R137"/>
  <c r="S112"/>
  <c r="R111"/>
  <c r="S85"/>
  <c r="R84"/>
  <c r="S59"/>
  <c r="R58"/>
  <c r="Q130" i="1"/>
  <c r="C137" i="24"/>
  <c r="Q94" i="1"/>
  <c r="C101" i="24"/>
  <c r="Q136" i="1"/>
  <c r="C143" i="24"/>
  <c r="Q132" i="1"/>
  <c r="C139" i="24"/>
  <c r="Q96" i="1"/>
  <c r="C103" i="24"/>
  <c r="Q98" i="1"/>
  <c r="C105" i="24"/>
  <c r="Q133" i="1"/>
  <c r="C140" i="24"/>
  <c r="Q97" i="1"/>
  <c r="C104" i="24"/>
  <c r="Q134" i="1"/>
  <c r="C141" i="24"/>
  <c r="Q135" i="1"/>
  <c r="C142" i="24"/>
  <c r="Q99" i="1"/>
  <c r="C106" i="24"/>
  <c r="Q95" i="1"/>
  <c r="C102" i="24"/>
  <c r="D101" l="1"/>
  <c r="D102"/>
  <c r="D105"/>
  <c r="D139"/>
  <c r="D142"/>
  <c r="D106"/>
  <c r="D141"/>
  <c r="D140"/>
  <c r="D103"/>
  <c r="D143"/>
  <c r="D137"/>
  <c r="D104"/>
  <c r="S60" i="13"/>
  <c r="R59"/>
  <c r="S113"/>
  <c r="R112"/>
  <c r="S35"/>
  <c r="R34"/>
  <c r="S86"/>
  <c r="R85"/>
  <c r="S139"/>
  <c r="R138"/>
  <c r="BD109" i="16"/>
  <c r="BC109"/>
  <c r="BB109"/>
  <c r="BA109"/>
  <c r="AZ109"/>
  <c r="AY109"/>
  <c r="AX109"/>
  <c r="AW109"/>
  <c r="AV109"/>
  <c r="AU109"/>
  <c r="AT109"/>
  <c r="AS109"/>
  <c r="AR109"/>
  <c r="AQ109"/>
  <c r="AP109"/>
  <c r="AO109"/>
  <c r="AN109"/>
  <c r="AM109"/>
  <c r="AL109"/>
  <c r="AK109"/>
  <c r="AJ109"/>
  <c r="AI109"/>
  <c r="AH109"/>
  <c r="BD92"/>
  <c r="BC92"/>
  <c r="BB92"/>
  <c r="BA92"/>
  <c r="AZ92"/>
  <c r="AY92"/>
  <c r="AX92"/>
  <c r="AW92"/>
  <c r="AV92"/>
  <c r="AU92"/>
  <c r="AT92"/>
  <c r="AS92"/>
  <c r="AR92"/>
  <c r="AQ92"/>
  <c r="AP92"/>
  <c r="AO92"/>
  <c r="AN92"/>
  <c r="AM92"/>
  <c r="AL92"/>
  <c r="AK92"/>
  <c r="AJ92"/>
  <c r="AI92"/>
  <c r="AH92"/>
  <c r="HH102"/>
  <c r="HH105"/>
  <c r="HH106"/>
  <c r="HH117"/>
  <c r="HH119"/>
  <c r="HH120"/>
  <c r="HH122"/>
  <c r="HH123"/>
  <c r="HH124"/>
  <c r="HD115"/>
  <c r="HD114"/>
  <c r="HD113"/>
  <c r="HD112"/>
  <c r="HD111"/>
  <c r="HD110"/>
  <c r="HD109"/>
  <c r="HD108"/>
  <c r="HD107"/>
  <c r="HD103"/>
  <c r="HD104" s="1"/>
  <c r="HD98"/>
  <c r="HD97"/>
  <c r="HD96"/>
  <c r="HD92"/>
  <c r="HD91"/>
  <c r="HD90"/>
  <c r="HD89"/>
  <c r="HD88"/>
  <c r="HD87"/>
  <c r="HD86"/>
  <c r="HD85"/>
  <c r="HD84"/>
  <c r="HD83"/>
  <c r="HD82"/>
  <c r="HD81"/>
  <c r="HD80"/>
  <c r="HD79"/>
  <c r="HD78"/>
  <c r="HD77"/>
  <c r="HD68"/>
  <c r="HD69" s="1"/>
  <c r="HD64"/>
  <c r="HD63"/>
  <c r="HD62"/>
  <c r="HD61"/>
  <c r="HD60"/>
  <c r="HD59"/>
  <c r="HD58"/>
  <c r="HD57"/>
  <c r="HD56"/>
  <c r="HD55"/>
  <c r="HD54"/>
  <c r="HD53"/>
  <c r="HD52"/>
  <c r="HD51"/>
  <c r="HD50"/>
  <c r="HD46"/>
  <c r="HD45"/>
  <c r="HD44"/>
  <c r="HD43"/>
  <c r="HD42"/>
  <c r="HD41"/>
  <c r="HD40"/>
  <c r="HD36"/>
  <c r="HD35"/>
  <c r="HD34"/>
  <c r="HD30"/>
  <c r="HD29"/>
  <c r="HD28"/>
  <c r="HD27"/>
  <c r="HD22"/>
  <c r="HD21"/>
  <c r="HD20"/>
  <c r="HD19"/>
  <c r="HD15"/>
  <c r="HD11"/>
  <c r="HD10"/>
  <c r="HD9"/>
  <c r="S140" i="13" l="1"/>
  <c r="R139"/>
  <c r="S36"/>
  <c r="R35"/>
  <c r="S61"/>
  <c r="R60"/>
  <c r="S87"/>
  <c r="R86"/>
  <c r="S114"/>
  <c r="R113"/>
  <c r="FY122" i="16"/>
  <c r="HD65"/>
  <c r="HD93"/>
  <c r="HD116"/>
  <c r="HD24"/>
  <c r="HD31"/>
  <c r="HD37"/>
  <c r="HD16"/>
  <c r="HD47"/>
  <c r="HD100"/>
  <c r="S115" i="13" l="1"/>
  <c r="R114"/>
  <c r="S62"/>
  <c r="R61"/>
  <c r="S141"/>
  <c r="R140"/>
  <c r="S88"/>
  <c r="R87"/>
  <c r="S37"/>
  <c r="R36"/>
  <c r="HD118" i="16"/>
  <c r="HD71"/>
  <c r="S38" i="13" l="1"/>
  <c r="R37"/>
  <c r="S142"/>
  <c r="R141"/>
  <c r="S116"/>
  <c r="R115"/>
  <c r="S89"/>
  <c r="R88"/>
  <c r="S63"/>
  <c r="R62"/>
  <c r="HD121" i="16"/>
  <c r="S117" i="13" l="1"/>
  <c r="R116"/>
  <c r="S39"/>
  <c r="R38"/>
  <c r="S90"/>
  <c r="R89"/>
  <c r="S143"/>
  <c r="R142"/>
  <c r="S64"/>
  <c r="R63"/>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2"/>
  <c r="Y13"/>
  <c r="Y14"/>
  <c r="Y15"/>
  <c r="Y16"/>
  <c r="Y11"/>
  <c r="Y10"/>
  <c r="AD10"/>
  <c r="AC124"/>
  <c r="AC119"/>
  <c r="AC120"/>
  <c r="AC121"/>
  <c r="AC122"/>
  <c r="AC123"/>
  <c r="AD12"/>
  <c r="FY10" i="16" s="1"/>
  <c r="AD13" i="13"/>
  <c r="FY11" i="16" s="1"/>
  <c r="AD14" i="13"/>
  <c r="FY12" i="16" s="1"/>
  <c r="AD15" i="13"/>
  <c r="FY13" i="16" s="1"/>
  <c r="AD16" i="13"/>
  <c r="FY14" i="16" s="1"/>
  <c r="AD17" i="13"/>
  <c r="FY15" i="16" s="1"/>
  <c r="AD18" i="13"/>
  <c r="AD19"/>
  <c r="AD20"/>
  <c r="AD21"/>
  <c r="FY19" i="16" s="1"/>
  <c r="AD22" i="13"/>
  <c r="FY20" i="16" s="1"/>
  <c r="AD23" i="13"/>
  <c r="FY21" i="16" s="1"/>
  <c r="AD24" i="13"/>
  <c r="FY22" i="16" s="1"/>
  <c r="AD25" i="13"/>
  <c r="AD26"/>
  <c r="AD27"/>
  <c r="AD28"/>
  <c r="AD29"/>
  <c r="FY27" i="16" s="1"/>
  <c r="AD30" i="13"/>
  <c r="FY28" i="16" s="1"/>
  <c r="AD31" i="13"/>
  <c r="FY29" i="16" s="1"/>
  <c r="AD32" i="13"/>
  <c r="FY30" i="16" s="1"/>
  <c r="AD33" i="13"/>
  <c r="AD34"/>
  <c r="AD35"/>
  <c r="AD36"/>
  <c r="FY34" i="16" s="1"/>
  <c r="AD37" i="13"/>
  <c r="FY35" i="16" s="1"/>
  <c r="AD38" i="13"/>
  <c r="FY36" i="16" s="1"/>
  <c r="AD39" i="13"/>
  <c r="AD40"/>
  <c r="AD41"/>
  <c r="AD42"/>
  <c r="FY40" i="16" s="1"/>
  <c r="AD43" i="13"/>
  <c r="FY41" i="16" s="1"/>
  <c r="AD44" i="13"/>
  <c r="FY42" i="16" s="1"/>
  <c r="AD45" i="13"/>
  <c r="FY43" i="16" s="1"/>
  <c r="AD46" i="13"/>
  <c r="FY44" i="16" s="1"/>
  <c r="AD47" i="13"/>
  <c r="FY45" i="16" s="1"/>
  <c r="AD48" i="13"/>
  <c r="FY46" i="16" s="1"/>
  <c r="AD49" i="13"/>
  <c r="AD50"/>
  <c r="AD51"/>
  <c r="AD52"/>
  <c r="FY50" i="16" s="1"/>
  <c r="AD53" i="13"/>
  <c r="FY51" i="16" s="1"/>
  <c r="AD54" i="13"/>
  <c r="FY52" i="16" s="1"/>
  <c r="AD55" i="13"/>
  <c r="FY53" i="16" s="1"/>
  <c r="AD56" i="13"/>
  <c r="FY54" i="16" s="1"/>
  <c r="AD57" i="13"/>
  <c r="FY55" i="16" s="1"/>
  <c r="AD58" i="13"/>
  <c r="FY56" i="16" s="1"/>
  <c r="AD59" i="13"/>
  <c r="FY57" i="16" s="1"/>
  <c r="AD60" i="13"/>
  <c r="FY58" i="16" s="1"/>
  <c r="AD61" i="13"/>
  <c r="FY59" i="16" s="1"/>
  <c r="AD62" i="13"/>
  <c r="FY60" i="16" s="1"/>
  <c r="AD63" i="13"/>
  <c r="FY61" i="16" s="1"/>
  <c r="AD64" i="13"/>
  <c r="FY62" i="16" s="1"/>
  <c r="AD65" i="13"/>
  <c r="FY63" i="16" s="1"/>
  <c r="AD66" i="13"/>
  <c r="FY64" i="16" s="1"/>
  <c r="AD67" i="13"/>
  <c r="AD68"/>
  <c r="AD69"/>
  <c r="AD70"/>
  <c r="FY68" i="16" s="1"/>
  <c r="AD71" i="13"/>
  <c r="AD72"/>
  <c r="AD73"/>
  <c r="AD74"/>
  <c r="AD75"/>
  <c r="AD76"/>
  <c r="AD77"/>
  <c r="AD78"/>
  <c r="AD79"/>
  <c r="FY77" i="16" s="1"/>
  <c r="AD80" i="13"/>
  <c r="FY78" i="16" s="1"/>
  <c r="AD81" i="13"/>
  <c r="FY79" i="16" s="1"/>
  <c r="AD82" i="13"/>
  <c r="FY80" i="16" s="1"/>
  <c r="AD83" i="13"/>
  <c r="AD84"/>
  <c r="FY81" i="16" s="1"/>
  <c r="AD85" i="13"/>
  <c r="FY82" i="16" s="1"/>
  <c r="AD86" i="13"/>
  <c r="FY83" i="16" s="1"/>
  <c r="AD87" i="13"/>
  <c r="FY84" i="16" s="1"/>
  <c r="AD88" i="13"/>
  <c r="FY85" i="16" s="1"/>
  <c r="AD89" i="13"/>
  <c r="FY86" i="16" s="1"/>
  <c r="AD90" i="13"/>
  <c r="FY87" i="16" s="1"/>
  <c r="AD91" i="13"/>
  <c r="FY88" i="16" s="1"/>
  <c r="AD92" i="13"/>
  <c r="FY89" i="16" s="1"/>
  <c r="AD93" i="13"/>
  <c r="FY90" i="16" s="1"/>
  <c r="AD94" i="13"/>
  <c r="FY91" i="16" s="1"/>
  <c r="AD95" i="13"/>
  <c r="FY92" i="16" s="1"/>
  <c r="AD96" i="13"/>
  <c r="AD97"/>
  <c r="AD98"/>
  <c r="AD99"/>
  <c r="AD100"/>
  <c r="FY96" i="16" s="1"/>
  <c r="AD101" i="13"/>
  <c r="FY97" i="16" s="1"/>
  <c r="AD102" i="13"/>
  <c r="FY98" i="16" s="1"/>
  <c r="AD103" i="13"/>
  <c r="AD104"/>
  <c r="AD105"/>
  <c r="AD106"/>
  <c r="FY103" i="16" s="1"/>
  <c r="AD107" i="13"/>
  <c r="AD108"/>
  <c r="AD109"/>
  <c r="AD110"/>
  <c r="FY107" i="16" s="1"/>
  <c r="AD111" i="13"/>
  <c r="FY108" i="16" s="1"/>
  <c r="AD112" i="13"/>
  <c r="FY109" i="16" s="1"/>
  <c r="AD113" i="13"/>
  <c r="FY110" i="16" s="1"/>
  <c r="AD114" i="13"/>
  <c r="FY111" i="16" s="1"/>
  <c r="AD115" i="13"/>
  <c r="FY112" i="16" s="1"/>
  <c r="AD116" i="13"/>
  <c r="FY113" i="16" s="1"/>
  <c r="AD117" i="13"/>
  <c r="FY114" i="16" s="1"/>
  <c r="AD118" i="13"/>
  <c r="FY115" i="16" s="1"/>
  <c r="AD119" i="13"/>
  <c r="AD120"/>
  <c r="AD121"/>
  <c r="AD122"/>
  <c r="AD123"/>
  <c r="AD124"/>
  <c r="AD125"/>
  <c r="AD126"/>
  <c r="AD127"/>
  <c r="AD128"/>
  <c r="AD129"/>
  <c r="AD130"/>
  <c r="AD131"/>
  <c r="AD132"/>
  <c r="AD11"/>
  <c r="FY9" i="16" s="1"/>
  <c r="AC12" i="13"/>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
  <c r="S65" l="1"/>
  <c r="R64"/>
  <c r="S91"/>
  <c r="R90"/>
  <c r="S118"/>
  <c r="R117"/>
  <c r="S144"/>
  <c r="R143"/>
  <c r="S40"/>
  <c r="R39"/>
  <c r="FY104" i="16"/>
  <c r="FY69"/>
  <c r="FY100"/>
  <c r="FY65"/>
  <c r="FY37"/>
  <c r="FY16"/>
  <c r="FY116"/>
  <c r="FY47"/>
  <c r="FY93"/>
  <c r="FY31"/>
  <c r="FY24"/>
  <c r="HE9"/>
  <c r="HA9"/>
  <c r="HE115"/>
  <c r="HA115"/>
  <c r="HE107"/>
  <c r="HA107"/>
  <c r="HE98"/>
  <c r="HA98"/>
  <c r="HA90"/>
  <c r="HE90"/>
  <c r="HE82"/>
  <c r="HA82"/>
  <c r="HE58"/>
  <c r="HA58"/>
  <c r="HA50"/>
  <c r="HE50"/>
  <c r="HE21"/>
  <c r="HA21"/>
  <c r="HE10"/>
  <c r="HA10"/>
  <c r="HA112"/>
  <c r="HE112"/>
  <c r="HE83"/>
  <c r="HA83"/>
  <c r="HA63"/>
  <c r="HE63"/>
  <c r="HA55"/>
  <c r="HE55"/>
  <c r="HE27"/>
  <c r="HA27"/>
  <c r="HA15"/>
  <c r="HE15"/>
  <c r="HF15" s="1"/>
  <c r="HA114"/>
  <c r="HE114"/>
  <c r="HA110"/>
  <c r="HE110"/>
  <c r="HA97"/>
  <c r="HE97"/>
  <c r="HA89"/>
  <c r="HE89"/>
  <c r="HE85"/>
  <c r="HA85"/>
  <c r="HA81"/>
  <c r="HE81"/>
  <c r="HE77"/>
  <c r="HA77"/>
  <c r="HA61"/>
  <c r="HE61"/>
  <c r="HE57"/>
  <c r="HA57"/>
  <c r="HA53"/>
  <c r="HE53"/>
  <c r="HE45"/>
  <c r="HA45"/>
  <c r="HE41"/>
  <c r="HA41"/>
  <c r="HA29"/>
  <c r="HE29"/>
  <c r="HE20"/>
  <c r="HA20"/>
  <c r="HA111"/>
  <c r="HE111"/>
  <c r="HA103"/>
  <c r="HA104" s="1"/>
  <c r="HE103"/>
  <c r="HE104" s="1"/>
  <c r="HA86"/>
  <c r="HE86"/>
  <c r="HA78"/>
  <c r="HE78"/>
  <c r="HE62"/>
  <c r="HA62"/>
  <c r="HE54"/>
  <c r="HA54"/>
  <c r="HA46"/>
  <c r="HE46"/>
  <c r="HA42"/>
  <c r="HE42"/>
  <c r="HE34"/>
  <c r="HA34"/>
  <c r="HE30"/>
  <c r="HA30"/>
  <c r="HA108"/>
  <c r="HE108"/>
  <c r="HE91"/>
  <c r="HA91"/>
  <c r="HE87"/>
  <c r="HA87"/>
  <c r="HE79"/>
  <c r="HA79"/>
  <c r="HA59"/>
  <c r="HE59"/>
  <c r="HA51"/>
  <c r="HE51"/>
  <c r="HA43"/>
  <c r="HE43"/>
  <c r="HE35"/>
  <c r="HA35"/>
  <c r="HE22"/>
  <c r="HA22"/>
  <c r="HE11"/>
  <c r="HA11"/>
  <c r="HE113"/>
  <c r="HA113"/>
  <c r="HE109"/>
  <c r="HA109"/>
  <c r="HA96"/>
  <c r="HE96"/>
  <c r="HA92"/>
  <c r="HE92"/>
  <c r="HA88"/>
  <c r="HE88"/>
  <c r="HA84"/>
  <c r="HE84"/>
  <c r="HA80"/>
  <c r="HE80"/>
  <c r="HE68"/>
  <c r="HE69" s="1"/>
  <c r="HA68"/>
  <c r="HA69" s="1"/>
  <c r="HE64"/>
  <c r="HA64"/>
  <c r="HE60"/>
  <c r="HA60"/>
  <c r="HE56"/>
  <c r="HA56"/>
  <c r="HE52"/>
  <c r="HA52"/>
  <c r="HA44"/>
  <c r="HE44"/>
  <c r="HE40"/>
  <c r="HA40"/>
  <c r="HE36"/>
  <c r="HA36"/>
  <c r="HE28"/>
  <c r="HA28"/>
  <c r="HE19"/>
  <c r="HA19"/>
  <c r="S41" i="13" l="1"/>
  <c r="R41" s="1"/>
  <c r="R40"/>
  <c r="S119"/>
  <c r="R118"/>
  <c r="S66"/>
  <c r="R65"/>
  <c r="S145"/>
  <c r="R144"/>
  <c r="S92"/>
  <c r="R91"/>
  <c r="FY118" i="16"/>
  <c r="FY71"/>
  <c r="HE24"/>
  <c r="HA24"/>
  <c r="HE47"/>
  <c r="HE37"/>
  <c r="HE93"/>
  <c r="HE31"/>
  <c r="HA65"/>
  <c r="HA93"/>
  <c r="HA100"/>
  <c r="HE116"/>
  <c r="HE16"/>
  <c r="HF16" s="1"/>
  <c r="HA47"/>
  <c r="HA37"/>
  <c r="HA31"/>
  <c r="HE65"/>
  <c r="HE100"/>
  <c r="HA116"/>
  <c r="HA16"/>
  <c r="S93" i="13" l="1"/>
  <c r="R92"/>
  <c r="S67"/>
  <c r="R66"/>
  <c r="S146"/>
  <c r="R145"/>
  <c r="S120"/>
  <c r="R119"/>
  <c r="FY121" i="16"/>
  <c r="HA71"/>
  <c r="HE118"/>
  <c r="HA118"/>
  <c r="HE71"/>
  <c r="S147" i="13" l="1"/>
  <c r="R146"/>
  <c r="S94"/>
  <c r="R93"/>
  <c r="S121"/>
  <c r="R120"/>
  <c r="S68"/>
  <c r="R68" s="1"/>
  <c r="R67"/>
  <c r="HA121" i="16"/>
  <c r="HE121"/>
  <c r="S122" i="13" l="1"/>
  <c r="R121"/>
  <c r="S148"/>
  <c r="R147"/>
  <c r="S95"/>
  <c r="R95" s="1"/>
  <c r="R94"/>
  <c r="E1305" i="1"/>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42"/>
  <c r="DH117" i="15"/>
  <c r="DH116"/>
  <c r="DH115"/>
  <c r="DH114"/>
  <c r="DH113"/>
  <c r="DH112"/>
  <c r="DH111"/>
  <c r="DH110"/>
  <c r="DH14"/>
  <c r="DH106"/>
  <c r="DH101"/>
  <c r="DH100"/>
  <c r="DH99"/>
  <c r="DH95"/>
  <c r="DH94"/>
  <c r="DH93"/>
  <c r="DH92"/>
  <c r="DH91"/>
  <c r="DH90"/>
  <c r="DH89"/>
  <c r="DH88"/>
  <c r="DH87"/>
  <c r="DH86"/>
  <c r="DH85"/>
  <c r="DH84"/>
  <c r="DH83"/>
  <c r="DH82"/>
  <c r="DH81"/>
  <c r="DH80"/>
  <c r="DH67"/>
  <c r="DH66"/>
  <c r="DH65"/>
  <c r="DH64"/>
  <c r="DH63"/>
  <c r="DH62"/>
  <c r="DH61"/>
  <c r="DH60"/>
  <c r="DH59"/>
  <c r="DH58"/>
  <c r="DH57"/>
  <c r="DH56"/>
  <c r="DH55"/>
  <c r="DH54"/>
  <c r="DH53"/>
  <c r="DH13"/>
  <c r="DH18"/>
  <c r="DH22"/>
  <c r="DH23"/>
  <c r="DH24"/>
  <c r="DH25"/>
  <c r="DH30"/>
  <c r="DH31"/>
  <c r="DH32"/>
  <c r="DH33"/>
  <c r="DH37"/>
  <c r="DH38"/>
  <c r="DH39"/>
  <c r="DH12"/>
  <c r="DN124"/>
  <c r="DM124"/>
  <c r="DM90"/>
  <c r="DN90"/>
  <c r="DJ90"/>
  <c r="DI90"/>
  <c r="DQ72"/>
  <c r="DM117"/>
  <c r="DM116"/>
  <c r="DM115"/>
  <c r="DM114"/>
  <c r="DM113"/>
  <c r="DM112"/>
  <c r="DM111"/>
  <c r="DM110"/>
  <c r="DM106"/>
  <c r="DM101"/>
  <c r="DM100"/>
  <c r="DM99"/>
  <c r="DM95"/>
  <c r="DM94"/>
  <c r="DM93"/>
  <c r="DM92"/>
  <c r="DM91"/>
  <c r="DM89"/>
  <c r="DM88"/>
  <c r="DM87"/>
  <c r="DM86"/>
  <c r="DM85"/>
  <c r="DM84"/>
  <c r="DM83"/>
  <c r="DM82"/>
  <c r="DM81"/>
  <c r="DM80"/>
  <c r="DI117"/>
  <c r="DI116"/>
  <c r="DI115"/>
  <c r="DI114"/>
  <c r="DI113"/>
  <c r="DI112"/>
  <c r="DI111"/>
  <c r="DI110"/>
  <c r="DI106"/>
  <c r="DI101"/>
  <c r="DI100"/>
  <c r="DI99"/>
  <c r="DI95"/>
  <c r="DI94"/>
  <c r="DI93"/>
  <c r="DI92"/>
  <c r="DI91"/>
  <c r="DI89"/>
  <c r="DI88"/>
  <c r="DI87"/>
  <c r="DI86"/>
  <c r="DI85"/>
  <c r="DI84"/>
  <c r="DI83"/>
  <c r="DI82"/>
  <c r="DI81"/>
  <c r="DI80"/>
  <c r="DQ124"/>
  <c r="DQ122"/>
  <c r="DQ121"/>
  <c r="DQ119"/>
  <c r="DQ109"/>
  <c r="DQ108"/>
  <c r="DQ105"/>
  <c r="DQ104"/>
  <c r="DQ102"/>
  <c r="DQ98"/>
  <c r="DQ97"/>
  <c r="DQ73"/>
  <c r="DQ70"/>
  <c r="DQ69"/>
  <c r="AI95"/>
  <c r="AH95"/>
  <c r="AG95"/>
  <c r="AF95"/>
  <c r="AE95"/>
  <c r="AD95"/>
  <c r="AC95"/>
  <c r="AB95"/>
  <c r="AA95"/>
  <c r="Z95"/>
  <c r="Y95"/>
  <c r="X95"/>
  <c r="W95"/>
  <c r="V95"/>
  <c r="U95"/>
  <c r="T95"/>
  <c r="S95"/>
  <c r="R95"/>
  <c r="Q95"/>
  <c r="P95"/>
  <c r="O95"/>
  <c r="N95"/>
  <c r="M95"/>
  <c r="AI118"/>
  <c r="W118"/>
  <c r="AH118"/>
  <c r="Z118"/>
  <c r="V118"/>
  <c r="R118"/>
  <c r="AG118"/>
  <c r="AC118"/>
  <c r="Y118"/>
  <c r="Q118"/>
  <c r="M118"/>
  <c r="AF118"/>
  <c r="AB118"/>
  <c r="T118"/>
  <c r="S118"/>
  <c r="P118"/>
  <c r="O118"/>
  <c r="AI107"/>
  <c r="AH107"/>
  <c r="AA107"/>
  <c r="Z107"/>
  <c r="W107"/>
  <c r="S107"/>
  <c r="R107"/>
  <c r="AG103"/>
  <c r="AC103"/>
  <c r="Y103"/>
  <c r="U103"/>
  <c r="Q103"/>
  <c r="M103"/>
  <c r="AF103"/>
  <c r="X103"/>
  <c r="T103"/>
  <c r="P103"/>
  <c r="AE103"/>
  <c r="W103"/>
  <c r="S103"/>
  <c r="O103"/>
  <c r="AD118"/>
  <c r="N118"/>
  <c r="U118"/>
  <c r="AA118"/>
  <c r="AD107"/>
  <c r="AC107"/>
  <c r="Y107"/>
  <c r="V107"/>
  <c r="U107"/>
  <c r="Q107"/>
  <c r="N107"/>
  <c r="M107"/>
  <c r="AB103"/>
  <c r="AA103"/>
  <c r="AK118"/>
  <c r="AK107"/>
  <c r="AK103"/>
  <c r="AH103"/>
  <c r="AI103"/>
  <c r="AE107"/>
  <c r="AF107"/>
  <c r="AG107"/>
  <c r="AE118"/>
  <c r="R103"/>
  <c r="V103"/>
  <c r="Z103"/>
  <c r="AD103"/>
  <c r="P107"/>
  <c r="T107"/>
  <c r="X107"/>
  <c r="AB107"/>
  <c r="X118"/>
  <c r="N103"/>
  <c r="O107"/>
  <c r="S123" i="13" l="1"/>
  <c r="R123" s="1"/>
  <c r="R122"/>
  <c r="S149"/>
  <c r="R148"/>
  <c r="DK90" i="15"/>
  <c r="K793" i="1" s="1"/>
  <c r="L793" s="1"/>
  <c r="DI118" i="15"/>
  <c r="K772" i="1"/>
  <c r="L772" s="1"/>
  <c r="K759"/>
  <c r="L759" s="1"/>
  <c r="K741"/>
  <c r="K713"/>
  <c r="K665"/>
  <c r="K685"/>
  <c r="K734"/>
  <c r="K706"/>
  <c r="K658"/>
  <c r="K727"/>
  <c r="K699"/>
  <c r="K720"/>
  <c r="K692"/>
  <c r="K672"/>
  <c r="DM103" i="15"/>
  <c r="DM118"/>
  <c r="DO90"/>
  <c r="DI96"/>
  <c r="DM96"/>
  <c r="S150" i="13" l="1"/>
  <c r="R149"/>
  <c r="DM120" i="15"/>
  <c r="R150" i="13" l="1"/>
  <c r="DP3" i="16"/>
  <c r="CM3"/>
  <c r="CN3"/>
  <c r="FD3"/>
  <c r="CV3"/>
  <c r="BW3"/>
  <c r="CK3"/>
  <c r="DC3"/>
  <c r="ER3"/>
  <c r="FC3"/>
  <c r="EO3"/>
  <c r="DU3"/>
  <c r="CH3"/>
  <c r="EC3"/>
  <c r="EV3"/>
  <c r="BO3"/>
  <c r="FE3"/>
  <c r="CO3"/>
  <c r="FL3"/>
  <c r="DS3"/>
  <c r="DM3"/>
  <c r="DR3"/>
  <c r="BN3"/>
  <c r="DD3"/>
  <c r="DE3"/>
  <c r="CC3"/>
  <c r="CT3"/>
  <c r="DW3"/>
  <c r="ED3"/>
  <c r="CI3"/>
  <c r="DO3"/>
  <c r="FT3"/>
  <c r="DK3"/>
  <c r="FH3"/>
  <c r="CQ3"/>
  <c r="BR3"/>
  <c r="DQ3"/>
  <c r="BT3"/>
  <c r="FB3"/>
  <c r="FJ3"/>
  <c r="DL3"/>
  <c r="CF3"/>
  <c r="EL3"/>
  <c r="EZ3"/>
  <c r="FM3"/>
  <c r="FQ3"/>
  <c r="ES3"/>
  <c r="FS3"/>
  <c r="BY3"/>
  <c r="BX3"/>
  <c r="BQ3"/>
  <c r="CU3"/>
  <c r="CY3"/>
  <c r="EB3"/>
  <c r="FO3"/>
  <c r="BP3"/>
  <c r="EY3"/>
  <c r="EN3"/>
  <c r="DJ3"/>
  <c r="EI3"/>
  <c r="CB3"/>
  <c r="FR3"/>
  <c r="BS3"/>
  <c r="CW3"/>
  <c r="CS3"/>
  <c r="EM3"/>
  <c r="EK3"/>
  <c r="FU3"/>
  <c r="CX3"/>
  <c r="DX3"/>
  <c r="BV3"/>
  <c r="EE3"/>
  <c r="CP3"/>
  <c r="EG3"/>
  <c r="DT3"/>
  <c r="FP3"/>
  <c r="FN3"/>
  <c r="FK3"/>
  <c r="FI3"/>
  <c r="EH3"/>
  <c r="DA3"/>
  <c r="BU3"/>
  <c r="EQ3"/>
  <c r="EP3"/>
  <c r="CL3"/>
  <c r="CA3"/>
  <c r="DY3"/>
  <c r="DH3"/>
  <c r="CZ3"/>
  <c r="EJ3"/>
  <c r="CJ3"/>
  <c r="BZ3"/>
  <c r="EW3"/>
  <c r="DN3"/>
  <c r="EF3"/>
  <c r="FG3"/>
  <c r="EU3"/>
  <c r="DG3"/>
  <c r="FA3"/>
  <c r="CG3"/>
  <c r="DV3"/>
  <c r="DI3"/>
  <c r="ET3"/>
  <c r="DF3"/>
  <c r="FF3"/>
  <c r="CR3"/>
  <c r="EA3"/>
  <c r="CE3"/>
  <c r="DQ15" i="15"/>
  <c r="DQ16"/>
  <c r="DQ17"/>
  <c r="DN18"/>
  <c r="DM18"/>
  <c r="DI18"/>
  <c r="DE26"/>
  <c r="DE102"/>
  <c r="DN117"/>
  <c r="DN116"/>
  <c r="DN115"/>
  <c r="DN114"/>
  <c r="DN113"/>
  <c r="DN112"/>
  <c r="DN111"/>
  <c r="DN110"/>
  <c r="DN106"/>
  <c r="DN101"/>
  <c r="DN100"/>
  <c r="DN99"/>
  <c r="DN95"/>
  <c r="DN94"/>
  <c r="DN93"/>
  <c r="DN92"/>
  <c r="DN91"/>
  <c r="DN89"/>
  <c r="DN88"/>
  <c r="DN87"/>
  <c r="DN86"/>
  <c r="DN85"/>
  <c r="DN84"/>
  <c r="DN83"/>
  <c r="DN82"/>
  <c r="DN81"/>
  <c r="DN80"/>
  <c r="DN67"/>
  <c r="DN66"/>
  <c r="DN65"/>
  <c r="DN64"/>
  <c r="DN63"/>
  <c r="DN62"/>
  <c r="DN61"/>
  <c r="DN60"/>
  <c r="DN59"/>
  <c r="DN58"/>
  <c r="DN57"/>
  <c r="DN56"/>
  <c r="DN55"/>
  <c r="DN54"/>
  <c r="DN53"/>
  <c r="DN49"/>
  <c r="DN48"/>
  <c r="DN47"/>
  <c r="DN46"/>
  <c r="DN45"/>
  <c r="DN44"/>
  <c r="DN43"/>
  <c r="DN39"/>
  <c r="DN38"/>
  <c r="DN37"/>
  <c r="DN33"/>
  <c r="DN32"/>
  <c r="DN31"/>
  <c r="DN30"/>
  <c r="DN25"/>
  <c r="DN24"/>
  <c r="DN23"/>
  <c r="DN22"/>
  <c r="DN14"/>
  <c r="DN13"/>
  <c r="DI67"/>
  <c r="DI66"/>
  <c r="DI65"/>
  <c r="DI64"/>
  <c r="DI63"/>
  <c r="DI62"/>
  <c r="DI61"/>
  <c r="DI60"/>
  <c r="DI59"/>
  <c r="DI58"/>
  <c r="DI57"/>
  <c r="DI56"/>
  <c r="DI55"/>
  <c r="DI54"/>
  <c r="DI53"/>
  <c r="DI49"/>
  <c r="DI48"/>
  <c r="DI47"/>
  <c r="DI46"/>
  <c r="DI45"/>
  <c r="DI44"/>
  <c r="DI43"/>
  <c r="DI39"/>
  <c r="DI38"/>
  <c r="DI37"/>
  <c r="DI33"/>
  <c r="DI32"/>
  <c r="DI31"/>
  <c r="DI30"/>
  <c r="DI25"/>
  <c r="DI24"/>
  <c r="DI23"/>
  <c r="DI22"/>
  <c r="DI14"/>
  <c r="DI13"/>
  <c r="DI12"/>
  <c r="DM67"/>
  <c r="DM66"/>
  <c r="DM65"/>
  <c r="DM64"/>
  <c r="DM63"/>
  <c r="DM62"/>
  <c r="DM61"/>
  <c r="DM60"/>
  <c r="DM59"/>
  <c r="DM58"/>
  <c r="DM57"/>
  <c r="DM56"/>
  <c r="DM55"/>
  <c r="DM54"/>
  <c r="DM53"/>
  <c r="DM49"/>
  <c r="DM48"/>
  <c r="DM47"/>
  <c r="DM46"/>
  <c r="DM45"/>
  <c r="DM44"/>
  <c r="DM43"/>
  <c r="DM39"/>
  <c r="DM38"/>
  <c r="DM37"/>
  <c r="DM33"/>
  <c r="DM32"/>
  <c r="DM31"/>
  <c r="DM30"/>
  <c r="DM25"/>
  <c r="DM24"/>
  <c r="DM23"/>
  <c r="DM22"/>
  <c r="DM14"/>
  <c r="DM13"/>
  <c r="DN12"/>
  <c r="DM12"/>
  <c r="BI7"/>
  <c r="BJ7" s="1"/>
  <c r="BI99"/>
  <c r="BJ99" s="1"/>
  <c r="BK99" s="1"/>
  <c r="BL99" s="1"/>
  <c r="BM99" s="1"/>
  <c r="BN99" s="1"/>
  <c r="BO99" s="1"/>
  <c r="BP99" s="1"/>
  <c r="BQ99" s="1"/>
  <c r="BR99" s="1"/>
  <c r="BS99" s="1"/>
  <c r="BT99" s="1"/>
  <c r="BU99" s="1"/>
  <c r="BV99" s="1"/>
  <c r="BW99" s="1"/>
  <c r="BX99" s="1"/>
  <c r="BY99" s="1"/>
  <c r="BZ99" s="1"/>
  <c r="CA99" s="1"/>
  <c r="CB99" s="1"/>
  <c r="CC99" s="1"/>
  <c r="CD99" s="1"/>
  <c r="CE99" s="1"/>
  <c r="CF99" s="1"/>
  <c r="DF103" i="16" l="1"/>
  <c r="DF104" s="1"/>
  <c r="DF58"/>
  <c r="DF27"/>
  <c r="DF81"/>
  <c r="DF113"/>
  <c r="DF78"/>
  <c r="DF35"/>
  <c r="DF86"/>
  <c r="DF21"/>
  <c r="DF42"/>
  <c r="DF85"/>
  <c r="DF41"/>
  <c r="DF96"/>
  <c r="DF112"/>
  <c r="DF55"/>
  <c r="DF14"/>
  <c r="DF98"/>
  <c r="DF91"/>
  <c r="DF63"/>
  <c r="DF108"/>
  <c r="DF89"/>
  <c r="DF20"/>
  <c r="DF110"/>
  <c r="DF61"/>
  <c r="DF79"/>
  <c r="DF68"/>
  <c r="DF69" s="1"/>
  <c r="DF34"/>
  <c r="DF97"/>
  <c r="DF57"/>
  <c r="DF80"/>
  <c r="DF29"/>
  <c r="DF87"/>
  <c r="DF44"/>
  <c r="DF115"/>
  <c r="DF12"/>
  <c r="DF109"/>
  <c r="DF40"/>
  <c r="DF52"/>
  <c r="DF111"/>
  <c r="DF43"/>
  <c r="DF30"/>
  <c r="DF107"/>
  <c r="DF88"/>
  <c r="DF22"/>
  <c r="DF13"/>
  <c r="DF11"/>
  <c r="DF36"/>
  <c r="DF9"/>
  <c r="DF84"/>
  <c r="DF51"/>
  <c r="DF46"/>
  <c r="DF45"/>
  <c r="DF28"/>
  <c r="DF62"/>
  <c r="DF82"/>
  <c r="DF90"/>
  <c r="DF53"/>
  <c r="DF114"/>
  <c r="DF50"/>
  <c r="DF64"/>
  <c r="DF59"/>
  <c r="DF15"/>
  <c r="DF83"/>
  <c r="DF10"/>
  <c r="DF56"/>
  <c r="DF92"/>
  <c r="DF77"/>
  <c r="DF19"/>
  <c r="DF54"/>
  <c r="DF60"/>
  <c r="BZ79"/>
  <c r="BZ63"/>
  <c r="BZ20"/>
  <c r="BZ56"/>
  <c r="BZ29"/>
  <c r="BZ107"/>
  <c r="BZ88"/>
  <c r="BZ97"/>
  <c r="BZ108"/>
  <c r="BZ112"/>
  <c r="BZ45"/>
  <c r="BZ59"/>
  <c r="BZ81"/>
  <c r="BZ89"/>
  <c r="BZ91"/>
  <c r="BZ98"/>
  <c r="BZ60"/>
  <c r="BZ85"/>
  <c r="BZ115"/>
  <c r="BZ78"/>
  <c r="BZ51"/>
  <c r="BZ113"/>
  <c r="BZ9"/>
  <c r="BZ103"/>
  <c r="BZ104" s="1"/>
  <c r="BZ111"/>
  <c r="BZ46"/>
  <c r="BZ27"/>
  <c r="BZ68"/>
  <c r="BZ69" s="1"/>
  <c r="BZ12"/>
  <c r="BZ80"/>
  <c r="BZ52"/>
  <c r="BZ54"/>
  <c r="BZ61"/>
  <c r="BZ19"/>
  <c r="BZ22"/>
  <c r="BZ11"/>
  <c r="BZ21"/>
  <c r="BZ83"/>
  <c r="BZ28"/>
  <c r="BZ77"/>
  <c r="BZ15"/>
  <c r="BZ86"/>
  <c r="BZ14"/>
  <c r="BZ109"/>
  <c r="BZ42"/>
  <c r="BZ10"/>
  <c r="BZ82"/>
  <c r="BZ57"/>
  <c r="BZ64"/>
  <c r="BZ50"/>
  <c r="BZ114"/>
  <c r="BZ40"/>
  <c r="BZ35"/>
  <c r="BZ62"/>
  <c r="BZ53"/>
  <c r="BZ13"/>
  <c r="BZ44"/>
  <c r="BZ43"/>
  <c r="BZ110"/>
  <c r="BZ55"/>
  <c r="BZ96"/>
  <c r="BZ41"/>
  <c r="BZ92"/>
  <c r="BZ87"/>
  <c r="BZ36"/>
  <c r="BZ90"/>
  <c r="BZ84"/>
  <c r="BZ58"/>
  <c r="BZ30"/>
  <c r="BZ34"/>
  <c r="FP55"/>
  <c r="FP9"/>
  <c r="FP103"/>
  <c r="FP104" s="1"/>
  <c r="FP57"/>
  <c r="FP19"/>
  <c r="FP96"/>
  <c r="FP51"/>
  <c r="FP21"/>
  <c r="FP90"/>
  <c r="FP50"/>
  <c r="FP42"/>
  <c r="FP54"/>
  <c r="FP77"/>
  <c r="FP91"/>
  <c r="FP28"/>
  <c r="FP85"/>
  <c r="FP87"/>
  <c r="FP41"/>
  <c r="FP30"/>
  <c r="FP86"/>
  <c r="FP43"/>
  <c r="FP11"/>
  <c r="FP88"/>
  <c r="FP45"/>
  <c r="FP13"/>
  <c r="FP82"/>
  <c r="FP115"/>
  <c r="FP58"/>
  <c r="FP108"/>
  <c r="FP84"/>
  <c r="FP83"/>
  <c r="FP62"/>
  <c r="FP60"/>
  <c r="FP78"/>
  <c r="FP114"/>
  <c r="FP63"/>
  <c r="FP29"/>
  <c r="FP111"/>
  <c r="FP14"/>
  <c r="FP56"/>
  <c r="FP113"/>
  <c r="FP59"/>
  <c r="FP44"/>
  <c r="FP98"/>
  <c r="FP53"/>
  <c r="FP81"/>
  <c r="FP61"/>
  <c r="FP40"/>
  <c r="FP97"/>
  <c r="FP15"/>
  <c r="FP112"/>
  <c r="FP27"/>
  <c r="FP46"/>
  <c r="FP22"/>
  <c r="FP89"/>
  <c r="FP92"/>
  <c r="FP80"/>
  <c r="FP107"/>
  <c r="FP36"/>
  <c r="FP68"/>
  <c r="FP69" s="1"/>
  <c r="FP34"/>
  <c r="FP109"/>
  <c r="FP110"/>
  <c r="FP12"/>
  <c r="FP52"/>
  <c r="FP35"/>
  <c r="FP20"/>
  <c r="FP64"/>
  <c r="FP10"/>
  <c r="FP79"/>
  <c r="EI60"/>
  <c r="EI10"/>
  <c r="EI83"/>
  <c r="EI42"/>
  <c r="EI21"/>
  <c r="EI103"/>
  <c r="EI104" s="1"/>
  <c r="EI114"/>
  <c r="EI92"/>
  <c r="EI61"/>
  <c r="EI19"/>
  <c r="EI115"/>
  <c r="EI55"/>
  <c r="EI86"/>
  <c r="EI108"/>
  <c r="EI9"/>
  <c r="EI58"/>
  <c r="EI52"/>
  <c r="EI41"/>
  <c r="EI27"/>
  <c r="EI15"/>
  <c r="EI79"/>
  <c r="EI12"/>
  <c r="EI77"/>
  <c r="EI88"/>
  <c r="EI97"/>
  <c r="EI113"/>
  <c r="EI11"/>
  <c r="EI80"/>
  <c r="EI89"/>
  <c r="EI85"/>
  <c r="EI110"/>
  <c r="EI34"/>
  <c r="EI64"/>
  <c r="EI98"/>
  <c r="EI107"/>
  <c r="EI91"/>
  <c r="EI109"/>
  <c r="EI14"/>
  <c r="EI28"/>
  <c r="EI62"/>
  <c r="EI59"/>
  <c r="EI78"/>
  <c r="EI46"/>
  <c r="EI44"/>
  <c r="EI51"/>
  <c r="EI112"/>
  <c r="EI13"/>
  <c r="EI82"/>
  <c r="EI111"/>
  <c r="EI87"/>
  <c r="EI81"/>
  <c r="EI56"/>
  <c r="EI35"/>
  <c r="EI63"/>
  <c r="EI45"/>
  <c r="EI57"/>
  <c r="EI29"/>
  <c r="EI20"/>
  <c r="EI43"/>
  <c r="EI54"/>
  <c r="EI40"/>
  <c r="EI68"/>
  <c r="EI69" s="1"/>
  <c r="EI30"/>
  <c r="EI50"/>
  <c r="EI90"/>
  <c r="EI22"/>
  <c r="EI96"/>
  <c r="EI36"/>
  <c r="EI84"/>
  <c r="EI53"/>
  <c r="CU77"/>
  <c r="CU50"/>
  <c r="CU114"/>
  <c r="CU21"/>
  <c r="CU54"/>
  <c r="CU107"/>
  <c r="CU81"/>
  <c r="CU64"/>
  <c r="CU41"/>
  <c r="CU62"/>
  <c r="CU43"/>
  <c r="CU63"/>
  <c r="CU13"/>
  <c r="CU92"/>
  <c r="CU22"/>
  <c r="CU109"/>
  <c r="CU86"/>
  <c r="CU19"/>
  <c r="CU87"/>
  <c r="CU40"/>
  <c r="CU35"/>
  <c r="CU45"/>
  <c r="CU42"/>
  <c r="CU58"/>
  <c r="CU60"/>
  <c r="CU28"/>
  <c r="CU14"/>
  <c r="CU89"/>
  <c r="CU91"/>
  <c r="CU68"/>
  <c r="CU69" s="1"/>
  <c r="CU20"/>
  <c r="CU61"/>
  <c r="CU10"/>
  <c r="CU15"/>
  <c r="CU34"/>
  <c r="CU30"/>
  <c r="CU53"/>
  <c r="CU52"/>
  <c r="CU56"/>
  <c r="CU79"/>
  <c r="CU83"/>
  <c r="CU12"/>
  <c r="CU51"/>
  <c r="CU46"/>
  <c r="CU98"/>
  <c r="CU55"/>
  <c r="CU29"/>
  <c r="CU78"/>
  <c r="CU27"/>
  <c r="CU11"/>
  <c r="CU84"/>
  <c r="CU97"/>
  <c r="CU36"/>
  <c r="CU103"/>
  <c r="CU104" s="1"/>
  <c r="CU57"/>
  <c r="CU90"/>
  <c r="CU111"/>
  <c r="CU110"/>
  <c r="CU88"/>
  <c r="CU44"/>
  <c r="CU9"/>
  <c r="CU113"/>
  <c r="CU59"/>
  <c r="CU82"/>
  <c r="CU108"/>
  <c r="CU112"/>
  <c r="CU85"/>
  <c r="CU115"/>
  <c r="CU96"/>
  <c r="CU80"/>
  <c r="FT43"/>
  <c r="FT11"/>
  <c r="FT96"/>
  <c r="FT45"/>
  <c r="FT13"/>
  <c r="FT90"/>
  <c r="FT53"/>
  <c r="FT15"/>
  <c r="FT84"/>
  <c r="FT35"/>
  <c r="FT103"/>
  <c r="FT104" s="1"/>
  <c r="FT110"/>
  <c r="FT112"/>
  <c r="FT9"/>
  <c r="FT54"/>
  <c r="FT44"/>
  <c r="FT81"/>
  <c r="FT108"/>
  <c r="FT20"/>
  <c r="FT88"/>
  <c r="FT60"/>
  <c r="FT22"/>
  <c r="FT82"/>
  <c r="FT115"/>
  <c r="FT28"/>
  <c r="FT78"/>
  <c r="FT36"/>
  <c r="FT46"/>
  <c r="FT97"/>
  <c r="FT85"/>
  <c r="FT12"/>
  <c r="FT42"/>
  <c r="FT114"/>
  <c r="FT30"/>
  <c r="FT89"/>
  <c r="FT57"/>
  <c r="FT19"/>
  <c r="FT113"/>
  <c r="FT51"/>
  <c r="FT21"/>
  <c r="FT98"/>
  <c r="FT61"/>
  <c r="FT27"/>
  <c r="FT92"/>
  <c r="FT41"/>
  <c r="FT83"/>
  <c r="FT55"/>
  <c r="FT64"/>
  <c r="FT86"/>
  <c r="FT79"/>
  <c r="FT68"/>
  <c r="FT69" s="1"/>
  <c r="FT56"/>
  <c r="FT62"/>
  <c r="FT80"/>
  <c r="FT107"/>
  <c r="FT29"/>
  <c r="FT52"/>
  <c r="FT59"/>
  <c r="FT111"/>
  <c r="FT77"/>
  <c r="FT14"/>
  <c r="FT50"/>
  <c r="FT109"/>
  <c r="FT63"/>
  <c r="FT34"/>
  <c r="FT58"/>
  <c r="FT40"/>
  <c r="FT10"/>
  <c r="FT91"/>
  <c r="FT87"/>
  <c r="DD43"/>
  <c r="DD84"/>
  <c r="DD30"/>
  <c r="DD97"/>
  <c r="DD42"/>
  <c r="DD13"/>
  <c r="DD40"/>
  <c r="DD87"/>
  <c r="DD54"/>
  <c r="DD62"/>
  <c r="DD20"/>
  <c r="DD78"/>
  <c r="DD15"/>
  <c r="DD52"/>
  <c r="DD77"/>
  <c r="DD61"/>
  <c r="DD51"/>
  <c r="DD34"/>
  <c r="DD22"/>
  <c r="DD110"/>
  <c r="DD53"/>
  <c r="DD88"/>
  <c r="DD27"/>
  <c r="DD90"/>
  <c r="DD98"/>
  <c r="DD79"/>
  <c r="DD113"/>
  <c r="DD10"/>
  <c r="DD11"/>
  <c r="DD83"/>
  <c r="DD89"/>
  <c r="DD36"/>
  <c r="DD59"/>
  <c r="DD81"/>
  <c r="DD85"/>
  <c r="DD57"/>
  <c r="DD92"/>
  <c r="DD108"/>
  <c r="DD29"/>
  <c r="DD21"/>
  <c r="DD109"/>
  <c r="DD56"/>
  <c r="DD114"/>
  <c r="DD14"/>
  <c r="DD55"/>
  <c r="DD86"/>
  <c r="DD46"/>
  <c r="DD107"/>
  <c r="DD68"/>
  <c r="DD69" s="1"/>
  <c r="DD111"/>
  <c r="DD50"/>
  <c r="DD9"/>
  <c r="DD19"/>
  <c r="DD44"/>
  <c r="DD58"/>
  <c r="DD112"/>
  <c r="DD63"/>
  <c r="DD35"/>
  <c r="DD115"/>
  <c r="DD80"/>
  <c r="DD82"/>
  <c r="DD41"/>
  <c r="DD64"/>
  <c r="DD103"/>
  <c r="DD104" s="1"/>
  <c r="DD91"/>
  <c r="DD60"/>
  <c r="DD45"/>
  <c r="DD12"/>
  <c r="DD96"/>
  <c r="DD28"/>
  <c r="DU97"/>
  <c r="DU85"/>
  <c r="DU114"/>
  <c r="DU52"/>
  <c r="DU109"/>
  <c r="DU9"/>
  <c r="DU29"/>
  <c r="DU34"/>
  <c r="DU91"/>
  <c r="DU103"/>
  <c r="DU104" s="1"/>
  <c r="DU82"/>
  <c r="DU90"/>
  <c r="DU111"/>
  <c r="DU108"/>
  <c r="DU22"/>
  <c r="DU15"/>
  <c r="DU88"/>
  <c r="DU56"/>
  <c r="DU21"/>
  <c r="DU115"/>
  <c r="DU98"/>
  <c r="DU10"/>
  <c r="DU68"/>
  <c r="DU69" s="1"/>
  <c r="DU92"/>
  <c r="DU44"/>
  <c r="DU46"/>
  <c r="DU42"/>
  <c r="DU14"/>
  <c r="DU36"/>
  <c r="DU57"/>
  <c r="DU41"/>
  <c r="DU80"/>
  <c r="DU110"/>
  <c r="DU79"/>
  <c r="DU60"/>
  <c r="DU55"/>
  <c r="DU96"/>
  <c r="DU100" s="1"/>
  <c r="DU62"/>
  <c r="DU11"/>
  <c r="DU30"/>
  <c r="DU87"/>
  <c r="DU50"/>
  <c r="DU13"/>
  <c r="DU78"/>
  <c r="DU113"/>
  <c r="DU43"/>
  <c r="DU107"/>
  <c r="DU81"/>
  <c r="DU89"/>
  <c r="DU86"/>
  <c r="DU58"/>
  <c r="DU64"/>
  <c r="DU27"/>
  <c r="DU20"/>
  <c r="DU53"/>
  <c r="DU83"/>
  <c r="DU54"/>
  <c r="DU45"/>
  <c r="DU40"/>
  <c r="DU77"/>
  <c r="DU19"/>
  <c r="DU84"/>
  <c r="DU112"/>
  <c r="DU63"/>
  <c r="DU59"/>
  <c r="DU51"/>
  <c r="DU28"/>
  <c r="DU12"/>
  <c r="DU61"/>
  <c r="DU35"/>
  <c r="FD43"/>
  <c r="FD11"/>
  <c r="FD78"/>
  <c r="FD113"/>
  <c r="FD59"/>
  <c r="FD82"/>
  <c r="FD115"/>
  <c r="FD61"/>
  <c r="FD27"/>
  <c r="FD109"/>
  <c r="FD83"/>
  <c r="FD68"/>
  <c r="FD69" s="1"/>
  <c r="FD35"/>
  <c r="FD103"/>
  <c r="FD104" s="1"/>
  <c r="FD111"/>
  <c r="FD12"/>
  <c r="FD63"/>
  <c r="FD89"/>
  <c r="FD20"/>
  <c r="FD46"/>
  <c r="FD96"/>
  <c r="FD51"/>
  <c r="FD21"/>
  <c r="FD107"/>
  <c r="FD53"/>
  <c r="FD15"/>
  <c r="FD92"/>
  <c r="FD62"/>
  <c r="FD110"/>
  <c r="FD64"/>
  <c r="FD58"/>
  <c r="FD55"/>
  <c r="FD114"/>
  <c r="FD42"/>
  <c r="FD81"/>
  <c r="FD57"/>
  <c r="FD19"/>
  <c r="FD80"/>
  <c r="FD52"/>
  <c r="FD22"/>
  <c r="FD90"/>
  <c r="FD40"/>
  <c r="FD10"/>
  <c r="FD50"/>
  <c r="FD30"/>
  <c r="FD91"/>
  <c r="FD56"/>
  <c r="FD41"/>
  <c r="FD85"/>
  <c r="FD36"/>
  <c r="FD86"/>
  <c r="FD9"/>
  <c r="FD108"/>
  <c r="FD45"/>
  <c r="FD28"/>
  <c r="FD77"/>
  <c r="FD44"/>
  <c r="FD34"/>
  <c r="FD98"/>
  <c r="FD112"/>
  <c r="FD88"/>
  <c r="FD60"/>
  <c r="FD97"/>
  <c r="FD87"/>
  <c r="FD79"/>
  <c r="FD14"/>
  <c r="FD13"/>
  <c r="FD84"/>
  <c r="FD29"/>
  <c r="FD54"/>
  <c r="FF54"/>
  <c r="FF29"/>
  <c r="FF85"/>
  <c r="FF56"/>
  <c r="FF10"/>
  <c r="FF112"/>
  <c r="FF50"/>
  <c r="FF12"/>
  <c r="FF97"/>
  <c r="FF14"/>
  <c r="FF88"/>
  <c r="FF22"/>
  <c r="FF96"/>
  <c r="FF46"/>
  <c r="FF84"/>
  <c r="FF113"/>
  <c r="FF77"/>
  <c r="FF40"/>
  <c r="FF11"/>
  <c r="FF63"/>
  <c r="FF42"/>
  <c r="FF19"/>
  <c r="FF87"/>
  <c r="FF44"/>
  <c r="FF21"/>
  <c r="FF89"/>
  <c r="FF27"/>
  <c r="FF80"/>
  <c r="FF53"/>
  <c r="FF90"/>
  <c r="FF61"/>
  <c r="FF108"/>
  <c r="FF111"/>
  <c r="FF83"/>
  <c r="FF86"/>
  <c r="FF62"/>
  <c r="FF28"/>
  <c r="FF110"/>
  <c r="FF64"/>
  <c r="FF30"/>
  <c r="FF41"/>
  <c r="FF58"/>
  <c r="FF20"/>
  <c r="FF114"/>
  <c r="FF91"/>
  <c r="FF107"/>
  <c r="FF35"/>
  <c r="FF103"/>
  <c r="FF104" s="1"/>
  <c r="FF52"/>
  <c r="FF92"/>
  <c r="FF9"/>
  <c r="FF60"/>
  <c r="FF34"/>
  <c r="FF13"/>
  <c r="FF81"/>
  <c r="FF82"/>
  <c r="FF78"/>
  <c r="FF43"/>
  <c r="FF59"/>
  <c r="FF36"/>
  <c r="FF15"/>
  <c r="FF115"/>
  <c r="FF98"/>
  <c r="FF57"/>
  <c r="FF55"/>
  <c r="FF68"/>
  <c r="FF69" s="1"/>
  <c r="FF79"/>
  <c r="FF45"/>
  <c r="FF109"/>
  <c r="FF51"/>
  <c r="DV35"/>
  <c r="DV77"/>
  <c r="DV91"/>
  <c r="DV89"/>
  <c r="DV42"/>
  <c r="DV46"/>
  <c r="DV20"/>
  <c r="DV43"/>
  <c r="DV60"/>
  <c r="DV30"/>
  <c r="DV84"/>
  <c r="DV83"/>
  <c r="DV103"/>
  <c r="DV104" s="1"/>
  <c r="DV27"/>
  <c r="DV34"/>
  <c r="DV107"/>
  <c r="DV98"/>
  <c r="DV85"/>
  <c r="DV68"/>
  <c r="DV69" s="1"/>
  <c r="DV11"/>
  <c r="DV82"/>
  <c r="DV62"/>
  <c r="DV10"/>
  <c r="DV52"/>
  <c r="DV14"/>
  <c r="DV80"/>
  <c r="DV96"/>
  <c r="DV78"/>
  <c r="DV51"/>
  <c r="DV90"/>
  <c r="DV50"/>
  <c r="DV29"/>
  <c r="DV19"/>
  <c r="DV79"/>
  <c r="DV86"/>
  <c r="DV81"/>
  <c r="DV22"/>
  <c r="DV111"/>
  <c r="DV12"/>
  <c r="DV63"/>
  <c r="DV97"/>
  <c r="DV41"/>
  <c r="DV112"/>
  <c r="DV21"/>
  <c r="DV61"/>
  <c r="DV64"/>
  <c r="DV9"/>
  <c r="DV55"/>
  <c r="DV28"/>
  <c r="DV108"/>
  <c r="DV92"/>
  <c r="DV13"/>
  <c r="DV59"/>
  <c r="DV113"/>
  <c r="DV36"/>
  <c r="DV114"/>
  <c r="DV87"/>
  <c r="DV88"/>
  <c r="DV57"/>
  <c r="DV115"/>
  <c r="DV58"/>
  <c r="DV53"/>
  <c r="DV15"/>
  <c r="DV54"/>
  <c r="DV56"/>
  <c r="DV40"/>
  <c r="DV44"/>
  <c r="DV110"/>
  <c r="DV109"/>
  <c r="DV45"/>
  <c r="EU51"/>
  <c r="EU114"/>
  <c r="EU112"/>
  <c r="EU115"/>
  <c r="EU83"/>
  <c r="EU58"/>
  <c r="EU36"/>
  <c r="EU110"/>
  <c r="EU22"/>
  <c r="EU79"/>
  <c r="EU81"/>
  <c r="EU54"/>
  <c r="EU97"/>
  <c r="EU85"/>
  <c r="EU15"/>
  <c r="EU92"/>
  <c r="EU88"/>
  <c r="EU44"/>
  <c r="EU56"/>
  <c r="EU90"/>
  <c r="EU80"/>
  <c r="EU86"/>
  <c r="EU30"/>
  <c r="EU87"/>
  <c r="EU21"/>
  <c r="EU89"/>
  <c r="EU113"/>
  <c r="EU109"/>
  <c r="EU28"/>
  <c r="EU63"/>
  <c r="EU19"/>
  <c r="EU107"/>
  <c r="EU52"/>
  <c r="EU59"/>
  <c r="EU108"/>
  <c r="EU68"/>
  <c r="EU69" s="1"/>
  <c r="EU57"/>
  <c r="EU34"/>
  <c r="EU53"/>
  <c r="EU96"/>
  <c r="EU111"/>
  <c r="EU45"/>
  <c r="EU14"/>
  <c r="EU41"/>
  <c r="EU13"/>
  <c r="EU40"/>
  <c r="EU103"/>
  <c r="EU104" s="1"/>
  <c r="EU60"/>
  <c r="EU98"/>
  <c r="EU46"/>
  <c r="EU77"/>
  <c r="EU42"/>
  <c r="EU78"/>
  <c r="EU43"/>
  <c r="EU82"/>
  <c r="EU91"/>
  <c r="EU61"/>
  <c r="EU20"/>
  <c r="EU12"/>
  <c r="EU27"/>
  <c r="EU29"/>
  <c r="EU64"/>
  <c r="EU10"/>
  <c r="EU9"/>
  <c r="EU84"/>
  <c r="EU62"/>
  <c r="EU11"/>
  <c r="EU50"/>
  <c r="EU35"/>
  <c r="EU55"/>
  <c r="EW63"/>
  <c r="EW20"/>
  <c r="EW108"/>
  <c r="EW42"/>
  <c r="EW13"/>
  <c r="EW62"/>
  <c r="EW60"/>
  <c r="EW15"/>
  <c r="EW64"/>
  <c r="EW54"/>
  <c r="EW107"/>
  <c r="EW114"/>
  <c r="EW103"/>
  <c r="EW104" s="1"/>
  <c r="EW92"/>
  <c r="EW86"/>
  <c r="EW90"/>
  <c r="EW55"/>
  <c r="EW40"/>
  <c r="EW11"/>
  <c r="EW9"/>
  <c r="EW50"/>
  <c r="EW115"/>
  <c r="EW109"/>
  <c r="EW28"/>
  <c r="EW113"/>
  <c r="EW61"/>
  <c r="EW41"/>
  <c r="EW53"/>
  <c r="EW79"/>
  <c r="EW98"/>
  <c r="EW21"/>
  <c r="EW30"/>
  <c r="EW12"/>
  <c r="EW59"/>
  <c r="EW27"/>
  <c r="EW110"/>
  <c r="EW36"/>
  <c r="EW22"/>
  <c r="EW77"/>
  <c r="EW34"/>
  <c r="EW68"/>
  <c r="EW69" s="1"/>
  <c r="EW43"/>
  <c r="EW51"/>
  <c r="EW96"/>
  <c r="EW46"/>
  <c r="EW52"/>
  <c r="EW14"/>
  <c r="EW97"/>
  <c r="EW19"/>
  <c r="EW58"/>
  <c r="EW85"/>
  <c r="EW88"/>
  <c r="EW35"/>
  <c r="EW112"/>
  <c r="EW82"/>
  <c r="EW78"/>
  <c r="EW56"/>
  <c r="EW10"/>
  <c r="EW87"/>
  <c r="EW44"/>
  <c r="EW29"/>
  <c r="EW111"/>
  <c r="EW57"/>
  <c r="EW91"/>
  <c r="EW83"/>
  <c r="EW80"/>
  <c r="EW81"/>
  <c r="EW89"/>
  <c r="EW84"/>
  <c r="EW45"/>
  <c r="CZ89"/>
  <c r="CZ91"/>
  <c r="CZ13"/>
  <c r="CZ77"/>
  <c r="CZ35"/>
  <c r="CZ60"/>
  <c r="CZ109"/>
  <c r="CZ78"/>
  <c r="CZ57"/>
  <c r="CZ114"/>
  <c r="CZ96"/>
  <c r="CZ40"/>
  <c r="CZ88"/>
  <c r="CZ112"/>
  <c r="CZ14"/>
  <c r="CZ9"/>
  <c r="CZ54"/>
  <c r="CZ15"/>
  <c r="CZ63"/>
  <c r="CZ22"/>
  <c r="CZ98"/>
  <c r="CZ45"/>
  <c r="CZ62"/>
  <c r="CZ36"/>
  <c r="CZ85"/>
  <c r="CZ42"/>
  <c r="CZ10"/>
  <c r="CZ34"/>
  <c r="CZ30"/>
  <c r="CZ61"/>
  <c r="CZ107"/>
  <c r="CZ21"/>
  <c r="CZ68"/>
  <c r="CZ69" s="1"/>
  <c r="CZ29"/>
  <c r="CZ43"/>
  <c r="CZ115"/>
  <c r="CZ56"/>
  <c r="CZ80"/>
  <c r="CZ108"/>
  <c r="CZ113"/>
  <c r="CZ50"/>
  <c r="CZ110"/>
  <c r="CZ55"/>
  <c r="CZ82"/>
  <c r="CZ111"/>
  <c r="CZ97"/>
  <c r="CZ28"/>
  <c r="CZ53"/>
  <c r="CZ64"/>
  <c r="CZ51"/>
  <c r="CZ84"/>
  <c r="CZ81"/>
  <c r="CZ87"/>
  <c r="CZ58"/>
  <c r="CZ90"/>
  <c r="CZ27"/>
  <c r="CZ86"/>
  <c r="CZ44"/>
  <c r="CZ41"/>
  <c r="CZ83"/>
  <c r="CZ12"/>
  <c r="CZ20"/>
  <c r="CZ79"/>
  <c r="CZ11"/>
  <c r="CZ19"/>
  <c r="CZ52"/>
  <c r="CZ92"/>
  <c r="CZ59"/>
  <c r="CZ46"/>
  <c r="CZ103"/>
  <c r="CZ104" s="1"/>
  <c r="CL51"/>
  <c r="CL98"/>
  <c r="CL92"/>
  <c r="CL9"/>
  <c r="CL11"/>
  <c r="CL20"/>
  <c r="CL27"/>
  <c r="CL81"/>
  <c r="CL87"/>
  <c r="CL79"/>
  <c r="CL107"/>
  <c r="CL113"/>
  <c r="CL42"/>
  <c r="CL14"/>
  <c r="CL19"/>
  <c r="CL62"/>
  <c r="CL60"/>
  <c r="CL84"/>
  <c r="CL83"/>
  <c r="CL89"/>
  <c r="CL77"/>
  <c r="CL57"/>
  <c r="CL108"/>
  <c r="CL91"/>
  <c r="CL114"/>
  <c r="CL85"/>
  <c r="CL55"/>
  <c r="CL13"/>
  <c r="CL59"/>
  <c r="CL43"/>
  <c r="CL41"/>
  <c r="CL15"/>
  <c r="CL88"/>
  <c r="CL29"/>
  <c r="CL34"/>
  <c r="CL28"/>
  <c r="CL22"/>
  <c r="CL21"/>
  <c r="CL115"/>
  <c r="CL78"/>
  <c r="CL61"/>
  <c r="CL53"/>
  <c r="CL110"/>
  <c r="CL82"/>
  <c r="CL12"/>
  <c r="CL80"/>
  <c r="CL112"/>
  <c r="CL111"/>
  <c r="CL40"/>
  <c r="CL44"/>
  <c r="CL58"/>
  <c r="CL50"/>
  <c r="CL96"/>
  <c r="CL97"/>
  <c r="CL35"/>
  <c r="CL10"/>
  <c r="CL68"/>
  <c r="CL69" s="1"/>
  <c r="CL45"/>
  <c r="CL109"/>
  <c r="CL30"/>
  <c r="CL90"/>
  <c r="CL46"/>
  <c r="CL103"/>
  <c r="CL104" s="1"/>
  <c r="CL36"/>
  <c r="CL52"/>
  <c r="CL64"/>
  <c r="CL54"/>
  <c r="CL63"/>
  <c r="CL86"/>
  <c r="CL56"/>
  <c r="DA113"/>
  <c r="DA10"/>
  <c r="DA107"/>
  <c r="DA96"/>
  <c r="DA97"/>
  <c r="DA91"/>
  <c r="DA87"/>
  <c r="DA103"/>
  <c r="DA104" s="1"/>
  <c r="DA83"/>
  <c r="DA35"/>
  <c r="DA68"/>
  <c r="DA69" s="1"/>
  <c r="DA34"/>
  <c r="DA79"/>
  <c r="DA22"/>
  <c r="DA92"/>
  <c r="DA56"/>
  <c r="DA110"/>
  <c r="DA62"/>
  <c r="DA59"/>
  <c r="DA77"/>
  <c r="DA60"/>
  <c r="DA36"/>
  <c r="DA78"/>
  <c r="DA88"/>
  <c r="DA9"/>
  <c r="DA63"/>
  <c r="DA53"/>
  <c r="DA44"/>
  <c r="DA84"/>
  <c r="DA90"/>
  <c r="DA82"/>
  <c r="DA27"/>
  <c r="DA41"/>
  <c r="DA80"/>
  <c r="DA109"/>
  <c r="DA15"/>
  <c r="DA13"/>
  <c r="DA114"/>
  <c r="DA108"/>
  <c r="DA57"/>
  <c r="DA30"/>
  <c r="DA28"/>
  <c r="DA54"/>
  <c r="DA51"/>
  <c r="DA40"/>
  <c r="DA43"/>
  <c r="DA46"/>
  <c r="DA61"/>
  <c r="DA20"/>
  <c r="DA58"/>
  <c r="DA64"/>
  <c r="DA19"/>
  <c r="DA11"/>
  <c r="DA42"/>
  <c r="DA52"/>
  <c r="DA12"/>
  <c r="DA111"/>
  <c r="DA14"/>
  <c r="DA98"/>
  <c r="DA85"/>
  <c r="DA50"/>
  <c r="DA55"/>
  <c r="DA45"/>
  <c r="DA81"/>
  <c r="DA112"/>
  <c r="DA86"/>
  <c r="DA21"/>
  <c r="DA29"/>
  <c r="DA115"/>
  <c r="DA89"/>
  <c r="FN44"/>
  <c r="FN21"/>
  <c r="FN81"/>
  <c r="FN46"/>
  <c r="FN27"/>
  <c r="FN83"/>
  <c r="FN40"/>
  <c r="FN11"/>
  <c r="FN85"/>
  <c r="FN79"/>
  <c r="FN98"/>
  <c r="FN19"/>
  <c r="FN41"/>
  <c r="FN113"/>
  <c r="FN80"/>
  <c r="FN42"/>
  <c r="FN90"/>
  <c r="FN78"/>
  <c r="FN15"/>
  <c r="FN51"/>
  <c r="FN114"/>
  <c r="FN9"/>
  <c r="FN59"/>
  <c r="FN34"/>
  <c r="FN68"/>
  <c r="FN69" s="1"/>
  <c r="FN35"/>
  <c r="FN56"/>
  <c r="FN92"/>
  <c r="FN13"/>
  <c r="FN45"/>
  <c r="FN86"/>
  <c r="FN77"/>
  <c r="FN115"/>
  <c r="FN30"/>
  <c r="FN109"/>
  <c r="FN50"/>
  <c r="FN12"/>
  <c r="FN89"/>
  <c r="FN52"/>
  <c r="FN14"/>
  <c r="FN91"/>
  <c r="FN54"/>
  <c r="FN29"/>
  <c r="FN110"/>
  <c r="FN112"/>
  <c r="FN111"/>
  <c r="FN10"/>
  <c r="FN43"/>
  <c r="FN57"/>
  <c r="FN88"/>
  <c r="FN82"/>
  <c r="FN96"/>
  <c r="FN61"/>
  <c r="FN97"/>
  <c r="FN62"/>
  <c r="FN64"/>
  <c r="FN107"/>
  <c r="FN20"/>
  <c r="FN108"/>
  <c r="FN84"/>
  <c r="FN63"/>
  <c r="FN60"/>
  <c r="FN28"/>
  <c r="FN87"/>
  <c r="FN36"/>
  <c r="FN53"/>
  <c r="FN22"/>
  <c r="FN55"/>
  <c r="FN58"/>
  <c r="FN103"/>
  <c r="FN104" s="1"/>
  <c r="CP91"/>
  <c r="CP20"/>
  <c r="CP115"/>
  <c r="CP109"/>
  <c r="CP103"/>
  <c r="CP104" s="1"/>
  <c r="CP96"/>
  <c r="CP86"/>
  <c r="CP83"/>
  <c r="CP15"/>
  <c r="CP80"/>
  <c r="CP113"/>
  <c r="CP84"/>
  <c r="CP82"/>
  <c r="CP59"/>
  <c r="CP64"/>
  <c r="CP43"/>
  <c r="CP53"/>
  <c r="CP44"/>
  <c r="CP35"/>
  <c r="CP57"/>
  <c r="CP14"/>
  <c r="CP62"/>
  <c r="CP11"/>
  <c r="CP107"/>
  <c r="CP22"/>
  <c r="CP77"/>
  <c r="CP111"/>
  <c r="CP85"/>
  <c r="CP46"/>
  <c r="CP112"/>
  <c r="CP36"/>
  <c r="CP60"/>
  <c r="CP42"/>
  <c r="CP79"/>
  <c r="CP90"/>
  <c r="CP88"/>
  <c r="CP68"/>
  <c r="CP69" s="1"/>
  <c r="CP81"/>
  <c r="CP29"/>
  <c r="CP108"/>
  <c r="CP30"/>
  <c r="CP12"/>
  <c r="CP61"/>
  <c r="CP51"/>
  <c r="CP58"/>
  <c r="CP89"/>
  <c r="CP28"/>
  <c r="CP98"/>
  <c r="CP50"/>
  <c r="CP78"/>
  <c r="CP45"/>
  <c r="CP63"/>
  <c r="CP34"/>
  <c r="CP54"/>
  <c r="CP21"/>
  <c r="CP9"/>
  <c r="CP92"/>
  <c r="CP40"/>
  <c r="CP27"/>
  <c r="CP13"/>
  <c r="CP10"/>
  <c r="CP56"/>
  <c r="CP114"/>
  <c r="CP19"/>
  <c r="CP97"/>
  <c r="CP41"/>
  <c r="CP87"/>
  <c r="CP52"/>
  <c r="CP110"/>
  <c r="CP55"/>
  <c r="CX12"/>
  <c r="CX35"/>
  <c r="CX52"/>
  <c r="CX46"/>
  <c r="CX68"/>
  <c r="CX69" s="1"/>
  <c r="CX87"/>
  <c r="CX108"/>
  <c r="CX64"/>
  <c r="CX110"/>
  <c r="CX41"/>
  <c r="CX85"/>
  <c r="CX111"/>
  <c r="CX27"/>
  <c r="CX91"/>
  <c r="CX78"/>
  <c r="CX114"/>
  <c r="CX63"/>
  <c r="CX54"/>
  <c r="CX51"/>
  <c r="CX13"/>
  <c r="CX92"/>
  <c r="CX59"/>
  <c r="CX81"/>
  <c r="CX53"/>
  <c r="CX57"/>
  <c r="CX86"/>
  <c r="CX90"/>
  <c r="CX15"/>
  <c r="CX21"/>
  <c r="CX19"/>
  <c r="CX107"/>
  <c r="CX77"/>
  <c r="CX97"/>
  <c r="CX96"/>
  <c r="CX34"/>
  <c r="CX61"/>
  <c r="CX80"/>
  <c r="CX83"/>
  <c r="CX28"/>
  <c r="CX44"/>
  <c r="CX88"/>
  <c r="CX89"/>
  <c r="CX10"/>
  <c r="CX56"/>
  <c r="CX30"/>
  <c r="CX40"/>
  <c r="CX55"/>
  <c r="CX112"/>
  <c r="CX20"/>
  <c r="CX14"/>
  <c r="CX58"/>
  <c r="CX45"/>
  <c r="CX43"/>
  <c r="CX9"/>
  <c r="CX79"/>
  <c r="CX22"/>
  <c r="CX36"/>
  <c r="CX42"/>
  <c r="CX113"/>
  <c r="CX115"/>
  <c r="CX11"/>
  <c r="CX103"/>
  <c r="CX104" s="1"/>
  <c r="CX29"/>
  <c r="CX84"/>
  <c r="CX98"/>
  <c r="CX50"/>
  <c r="CX82"/>
  <c r="CX62"/>
  <c r="CX109"/>
  <c r="CX60"/>
  <c r="CS10"/>
  <c r="CS9"/>
  <c r="CS109"/>
  <c r="CS86"/>
  <c r="CS110"/>
  <c r="CS82"/>
  <c r="CS87"/>
  <c r="CS78"/>
  <c r="CS115"/>
  <c r="CS28"/>
  <c r="CS20"/>
  <c r="CS19"/>
  <c r="CS62"/>
  <c r="CS96"/>
  <c r="CS52"/>
  <c r="CS63"/>
  <c r="CS68"/>
  <c r="CS69" s="1"/>
  <c r="CS57"/>
  <c r="CS77"/>
  <c r="CS60"/>
  <c r="CS64"/>
  <c r="CS97"/>
  <c r="CS58"/>
  <c r="CS15"/>
  <c r="CS56"/>
  <c r="CS12"/>
  <c r="CS11"/>
  <c r="CS30"/>
  <c r="CS53"/>
  <c r="CS41"/>
  <c r="CS45"/>
  <c r="CS98"/>
  <c r="CS21"/>
  <c r="CS108"/>
  <c r="CS81"/>
  <c r="CS27"/>
  <c r="CS80"/>
  <c r="CS83"/>
  <c r="CS22"/>
  <c r="CS61"/>
  <c r="CS36"/>
  <c r="CS107"/>
  <c r="CS46"/>
  <c r="CS79"/>
  <c r="CS90"/>
  <c r="CS112"/>
  <c r="CS55"/>
  <c r="CS84"/>
  <c r="CS13"/>
  <c r="CS114"/>
  <c r="CS42"/>
  <c r="CS91"/>
  <c r="CS54"/>
  <c r="CS103"/>
  <c r="CS104" s="1"/>
  <c r="CS40"/>
  <c r="CS111"/>
  <c r="CS14"/>
  <c r="CS89"/>
  <c r="CS44"/>
  <c r="CS29"/>
  <c r="CS51"/>
  <c r="CS92"/>
  <c r="CS50"/>
  <c r="CS43"/>
  <c r="CS35"/>
  <c r="CS85"/>
  <c r="CS113"/>
  <c r="CS59"/>
  <c r="CS34"/>
  <c r="CS37" s="1"/>
  <c r="CS88"/>
  <c r="CB112"/>
  <c r="CB54"/>
  <c r="CB12"/>
  <c r="CB109"/>
  <c r="CB96"/>
  <c r="CB110"/>
  <c r="CB97"/>
  <c r="CB115"/>
  <c r="CB89"/>
  <c r="CB64"/>
  <c r="CB103"/>
  <c r="CB104" s="1"/>
  <c r="CB34"/>
  <c r="CB52"/>
  <c r="CB83"/>
  <c r="CB29"/>
  <c r="CB28"/>
  <c r="CB81"/>
  <c r="CB43"/>
  <c r="CB15"/>
  <c r="CB20"/>
  <c r="CB45"/>
  <c r="CB59"/>
  <c r="CB11"/>
  <c r="CB87"/>
  <c r="CB113"/>
  <c r="CB63"/>
  <c r="CB111"/>
  <c r="CB40"/>
  <c r="CB10"/>
  <c r="CB92"/>
  <c r="CB108"/>
  <c r="CB58"/>
  <c r="CB68"/>
  <c r="CB69" s="1"/>
  <c r="CB60"/>
  <c r="CB9"/>
  <c r="CB91"/>
  <c r="CB53"/>
  <c r="CB86"/>
  <c r="CB114"/>
  <c r="CB61"/>
  <c r="CB50"/>
  <c r="CB36"/>
  <c r="CB56"/>
  <c r="CB88"/>
  <c r="CB22"/>
  <c r="CB13"/>
  <c r="CB35"/>
  <c r="CB77"/>
  <c r="CB44"/>
  <c r="CB80"/>
  <c r="CB107"/>
  <c r="CB51"/>
  <c r="CB42"/>
  <c r="CB27"/>
  <c r="CB30"/>
  <c r="CB90"/>
  <c r="CB79"/>
  <c r="CB55"/>
  <c r="CB82"/>
  <c r="CB98"/>
  <c r="CB84"/>
  <c r="CB85"/>
  <c r="CB78"/>
  <c r="CB14"/>
  <c r="CB46"/>
  <c r="CB41"/>
  <c r="CB57"/>
  <c r="CB62"/>
  <c r="CB21"/>
  <c r="CB19"/>
  <c r="EY61"/>
  <c r="EY89"/>
  <c r="EY108"/>
  <c r="EY79"/>
  <c r="EY92"/>
  <c r="EY96"/>
  <c r="EY112"/>
  <c r="EY14"/>
  <c r="EY103"/>
  <c r="EY107"/>
  <c r="EY90"/>
  <c r="EY27"/>
  <c r="EY13"/>
  <c r="EY35"/>
  <c r="EY36"/>
  <c r="EY51"/>
  <c r="EY91"/>
  <c r="EY88"/>
  <c r="EY115"/>
  <c r="EY11"/>
  <c r="EY30"/>
  <c r="EY64"/>
  <c r="EY20"/>
  <c r="EY21"/>
  <c r="EY40"/>
  <c r="EY87"/>
  <c r="EY28"/>
  <c r="EY29"/>
  <c r="EY10"/>
  <c r="EY113"/>
  <c r="EY57"/>
  <c r="EY58"/>
  <c r="EY78"/>
  <c r="EY109"/>
  <c r="EY9"/>
  <c r="EY114"/>
  <c r="EY12"/>
  <c r="EY43"/>
  <c r="EY60"/>
  <c r="EY46"/>
  <c r="EY50"/>
  <c r="EY56"/>
  <c r="EY53"/>
  <c r="EY44"/>
  <c r="EY19"/>
  <c r="EY85"/>
  <c r="EY97"/>
  <c r="EY45"/>
  <c r="EY42"/>
  <c r="EY62"/>
  <c r="EY82"/>
  <c r="EY34"/>
  <c r="EY68"/>
  <c r="EY77"/>
  <c r="EY86"/>
  <c r="EY98"/>
  <c r="EY80"/>
  <c r="EY81"/>
  <c r="EY63"/>
  <c r="EY83"/>
  <c r="EY110"/>
  <c r="EY111"/>
  <c r="EY15"/>
  <c r="EY22"/>
  <c r="EY41"/>
  <c r="EY55"/>
  <c r="EY59"/>
  <c r="EY54"/>
  <c r="EY84"/>
  <c r="EY52"/>
  <c r="CY111"/>
  <c r="CY90"/>
  <c r="CY50"/>
  <c r="CY43"/>
  <c r="CY55"/>
  <c r="CY10"/>
  <c r="CY13"/>
  <c r="CY15"/>
  <c r="CY108"/>
  <c r="CY63"/>
  <c r="CY11"/>
  <c r="CY20"/>
  <c r="CY57"/>
  <c r="CY107"/>
  <c r="CY91"/>
  <c r="CY28"/>
  <c r="CY103"/>
  <c r="CY104" s="1"/>
  <c r="CY109"/>
  <c r="CY98"/>
  <c r="CY41"/>
  <c r="CY84"/>
  <c r="CY82"/>
  <c r="CY97"/>
  <c r="CY51"/>
  <c r="CY12"/>
  <c r="CY36"/>
  <c r="CY29"/>
  <c r="CY83"/>
  <c r="CY64"/>
  <c r="CY45"/>
  <c r="CY59"/>
  <c r="CY56"/>
  <c r="CY34"/>
  <c r="CY86"/>
  <c r="CY79"/>
  <c r="CY85"/>
  <c r="CY81"/>
  <c r="CY80"/>
  <c r="CY92"/>
  <c r="CY22"/>
  <c r="CY54"/>
  <c r="CY46"/>
  <c r="CY61"/>
  <c r="CY44"/>
  <c r="CY114"/>
  <c r="CY110"/>
  <c r="CY89"/>
  <c r="CY60"/>
  <c r="CY40"/>
  <c r="CY35"/>
  <c r="CY87"/>
  <c r="CY78"/>
  <c r="CY96"/>
  <c r="CY14"/>
  <c r="CY52"/>
  <c r="CY30"/>
  <c r="CY42"/>
  <c r="CY115"/>
  <c r="CY113"/>
  <c r="CY19"/>
  <c r="CY88"/>
  <c r="CY21"/>
  <c r="CY9"/>
  <c r="CY62"/>
  <c r="CY58"/>
  <c r="CY68"/>
  <c r="CY69" s="1"/>
  <c r="CY77"/>
  <c r="CY112"/>
  <c r="CY53"/>
  <c r="CY27"/>
  <c r="BY20"/>
  <c r="BY36"/>
  <c r="BY98"/>
  <c r="BY110"/>
  <c r="BY61"/>
  <c r="BY84"/>
  <c r="BY64"/>
  <c r="BY115"/>
  <c r="BY86"/>
  <c r="BY11"/>
  <c r="BY57"/>
  <c r="BY12"/>
  <c r="BY114"/>
  <c r="BY30"/>
  <c r="BY81"/>
  <c r="BY9"/>
  <c r="BY88"/>
  <c r="BY45"/>
  <c r="BY51"/>
  <c r="BY68"/>
  <c r="BY69" s="1"/>
  <c r="BY80"/>
  <c r="BY10"/>
  <c r="BY29"/>
  <c r="BY13"/>
  <c r="BY77"/>
  <c r="BY62"/>
  <c r="BY103"/>
  <c r="BY104" s="1"/>
  <c r="BY113"/>
  <c r="BY15"/>
  <c r="BY112"/>
  <c r="BY42"/>
  <c r="BY19"/>
  <c r="BY43"/>
  <c r="BY46"/>
  <c r="BY44"/>
  <c r="BY78"/>
  <c r="BY14"/>
  <c r="BY83"/>
  <c r="BY40"/>
  <c r="BY34"/>
  <c r="BY52"/>
  <c r="BY41"/>
  <c r="BY111"/>
  <c r="BY96"/>
  <c r="BY90"/>
  <c r="BY50"/>
  <c r="BY92"/>
  <c r="BY28"/>
  <c r="BY53"/>
  <c r="BY21"/>
  <c r="BY55"/>
  <c r="BY58"/>
  <c r="BY97"/>
  <c r="BY59"/>
  <c r="BY54"/>
  <c r="BY108"/>
  <c r="BY91"/>
  <c r="BY87"/>
  <c r="BY82"/>
  <c r="BY109"/>
  <c r="BY22"/>
  <c r="BY35"/>
  <c r="BY85"/>
  <c r="BY89"/>
  <c r="BY107"/>
  <c r="BY79"/>
  <c r="BY56"/>
  <c r="BY27"/>
  <c r="BY60"/>
  <c r="BY63"/>
  <c r="FM12"/>
  <c r="FM52"/>
  <c r="FM61"/>
  <c r="FM85"/>
  <c r="FM54"/>
  <c r="FM55"/>
  <c r="FM22"/>
  <c r="FM77"/>
  <c r="FM50"/>
  <c r="FM86"/>
  <c r="FM10"/>
  <c r="FM13"/>
  <c r="FM28"/>
  <c r="FM108"/>
  <c r="FM82"/>
  <c r="FM96"/>
  <c r="FM42"/>
  <c r="FM110"/>
  <c r="FM44"/>
  <c r="FM53"/>
  <c r="FM21"/>
  <c r="FM46"/>
  <c r="FM41"/>
  <c r="FM79"/>
  <c r="FM64"/>
  <c r="FM81"/>
  <c r="FM80"/>
  <c r="FM115"/>
  <c r="FM114"/>
  <c r="FM107"/>
  <c r="FM89"/>
  <c r="FM109"/>
  <c r="FM27"/>
  <c r="FM90"/>
  <c r="FM97"/>
  <c r="FM30"/>
  <c r="FM60"/>
  <c r="FM78"/>
  <c r="FM14"/>
  <c r="FM62"/>
  <c r="FM63"/>
  <c r="FM40"/>
  <c r="FM43"/>
  <c r="FM59"/>
  <c r="FM92"/>
  <c r="FM58"/>
  <c r="FM19"/>
  <c r="FM34"/>
  <c r="FM15"/>
  <c r="FM111"/>
  <c r="FM98"/>
  <c r="FM45"/>
  <c r="FM84"/>
  <c r="FM36"/>
  <c r="FM35"/>
  <c r="FM112"/>
  <c r="FM83"/>
  <c r="FM91"/>
  <c r="FM20"/>
  <c r="FM57"/>
  <c r="FM88"/>
  <c r="FM51"/>
  <c r="FM68"/>
  <c r="FM69" s="1"/>
  <c r="FM11"/>
  <c r="FM113"/>
  <c r="FM29"/>
  <c r="FM103"/>
  <c r="FM104" s="1"/>
  <c r="FM56"/>
  <c r="FM87"/>
  <c r="FM9"/>
  <c r="DL91"/>
  <c r="DL20"/>
  <c r="DL36"/>
  <c r="DL109"/>
  <c r="DL111"/>
  <c r="DL92"/>
  <c r="DL42"/>
  <c r="DL11"/>
  <c r="DL62"/>
  <c r="DL50"/>
  <c r="DL19"/>
  <c r="DL97"/>
  <c r="DL81"/>
  <c r="DL79"/>
  <c r="DL10"/>
  <c r="DL53"/>
  <c r="DL58"/>
  <c r="DL78"/>
  <c r="DL21"/>
  <c r="DL83"/>
  <c r="DL61"/>
  <c r="DL87"/>
  <c r="DL13"/>
  <c r="DL34"/>
  <c r="DL52"/>
  <c r="DL46"/>
  <c r="DL55"/>
  <c r="DL14"/>
  <c r="DL86"/>
  <c r="DL98"/>
  <c r="DL45"/>
  <c r="DL15"/>
  <c r="DL35"/>
  <c r="DL12"/>
  <c r="DL57"/>
  <c r="DL84"/>
  <c r="DL64"/>
  <c r="DL28"/>
  <c r="DL60"/>
  <c r="DL107"/>
  <c r="DL63"/>
  <c r="DL68"/>
  <c r="DL69" s="1"/>
  <c r="DL51"/>
  <c r="DL59"/>
  <c r="DL43"/>
  <c r="DL9"/>
  <c r="DL88"/>
  <c r="DL112"/>
  <c r="DL110"/>
  <c r="DL89"/>
  <c r="DL40"/>
  <c r="DL85"/>
  <c r="DL27"/>
  <c r="DL56"/>
  <c r="DL77"/>
  <c r="DL41"/>
  <c r="DL22"/>
  <c r="DL44"/>
  <c r="DL108"/>
  <c r="DL82"/>
  <c r="DL114"/>
  <c r="DL103"/>
  <c r="DL104" s="1"/>
  <c r="DL115"/>
  <c r="DL29"/>
  <c r="DL113"/>
  <c r="DL90"/>
  <c r="DL30"/>
  <c r="DL96"/>
  <c r="DL80"/>
  <c r="DL54"/>
  <c r="DQ92"/>
  <c r="DQ40"/>
  <c r="DQ110"/>
  <c r="DQ43"/>
  <c r="DQ9"/>
  <c r="DQ21"/>
  <c r="DQ98"/>
  <c r="DQ79"/>
  <c r="DQ89"/>
  <c r="DQ11"/>
  <c r="DQ85"/>
  <c r="DQ63"/>
  <c r="DQ62"/>
  <c r="DQ50"/>
  <c r="DQ103"/>
  <c r="DQ104" s="1"/>
  <c r="DQ80"/>
  <c r="DQ115"/>
  <c r="DQ22"/>
  <c r="DQ58"/>
  <c r="DQ27"/>
  <c r="DQ57"/>
  <c r="DQ114"/>
  <c r="DQ12"/>
  <c r="DQ15"/>
  <c r="DQ82"/>
  <c r="DQ19"/>
  <c r="DQ35"/>
  <c r="DQ90"/>
  <c r="DQ45"/>
  <c r="DQ10"/>
  <c r="DQ68"/>
  <c r="DQ69" s="1"/>
  <c r="DQ77"/>
  <c r="DQ30"/>
  <c r="DQ97"/>
  <c r="DQ36"/>
  <c r="DQ13"/>
  <c r="DQ46"/>
  <c r="DQ78"/>
  <c r="DQ55"/>
  <c r="DQ88"/>
  <c r="DQ84"/>
  <c r="DQ60"/>
  <c r="DQ96"/>
  <c r="DQ107"/>
  <c r="DQ109"/>
  <c r="DQ56"/>
  <c r="DQ64"/>
  <c r="DQ81"/>
  <c r="DQ61"/>
  <c r="DQ52"/>
  <c r="DQ44"/>
  <c r="DQ51"/>
  <c r="DQ53"/>
  <c r="DQ111"/>
  <c r="DQ87"/>
  <c r="DQ54"/>
  <c r="DQ113"/>
  <c r="DQ41"/>
  <c r="DQ28"/>
  <c r="DQ34"/>
  <c r="DQ29"/>
  <c r="DQ91"/>
  <c r="DQ14"/>
  <c r="DQ108"/>
  <c r="DQ42"/>
  <c r="DQ59"/>
  <c r="DQ86"/>
  <c r="DQ83"/>
  <c r="DQ20"/>
  <c r="DQ112"/>
  <c r="DK42"/>
  <c r="DK83"/>
  <c r="DK44"/>
  <c r="DK51"/>
  <c r="DK60"/>
  <c r="DK113"/>
  <c r="DK77"/>
  <c r="DK103"/>
  <c r="DK104" s="1"/>
  <c r="DK81"/>
  <c r="DK62"/>
  <c r="DK90"/>
  <c r="DK54"/>
  <c r="DK19"/>
  <c r="DK27"/>
  <c r="DK111"/>
  <c r="DK68"/>
  <c r="DK69" s="1"/>
  <c r="DK85"/>
  <c r="DK63"/>
  <c r="DK80"/>
  <c r="DK96"/>
  <c r="DK12"/>
  <c r="DK22"/>
  <c r="DK30"/>
  <c r="DK57"/>
  <c r="DK89"/>
  <c r="DK87"/>
  <c r="DK28"/>
  <c r="DK115"/>
  <c r="DK36"/>
  <c r="DK35"/>
  <c r="DK15"/>
  <c r="DK40"/>
  <c r="DK45"/>
  <c r="DK98"/>
  <c r="DK11"/>
  <c r="DK108"/>
  <c r="DK55"/>
  <c r="DK84"/>
  <c r="DK86"/>
  <c r="DK91"/>
  <c r="DK59"/>
  <c r="DK56"/>
  <c r="DK52"/>
  <c r="DK61"/>
  <c r="DK43"/>
  <c r="DK112"/>
  <c r="DK114"/>
  <c r="DK79"/>
  <c r="DK53"/>
  <c r="DK13"/>
  <c r="DK110"/>
  <c r="DK21"/>
  <c r="DK64"/>
  <c r="DK78"/>
  <c r="DK10"/>
  <c r="DK14"/>
  <c r="DK50"/>
  <c r="DK41"/>
  <c r="DK46"/>
  <c r="DK58"/>
  <c r="DK109"/>
  <c r="DK92"/>
  <c r="DK34"/>
  <c r="DK20"/>
  <c r="DK9"/>
  <c r="DK97"/>
  <c r="DK82"/>
  <c r="DK107"/>
  <c r="DK88"/>
  <c r="DK29"/>
  <c r="ED27"/>
  <c r="ED87"/>
  <c r="ED50"/>
  <c r="ED84"/>
  <c r="ED35"/>
  <c r="ED109"/>
  <c r="ED15"/>
  <c r="ED79"/>
  <c r="ED78"/>
  <c r="ED82"/>
  <c r="ED107"/>
  <c r="ED113"/>
  <c r="ED91"/>
  <c r="ED44"/>
  <c r="ED12"/>
  <c r="ED98"/>
  <c r="ED111"/>
  <c r="ED54"/>
  <c r="ED83"/>
  <c r="ED42"/>
  <c r="ED36"/>
  <c r="ED59"/>
  <c r="ED90"/>
  <c r="ED114"/>
  <c r="ED64"/>
  <c r="ED108"/>
  <c r="ED34"/>
  <c r="ED51"/>
  <c r="ED68"/>
  <c r="ED69" s="1"/>
  <c r="ED41"/>
  <c r="ED10"/>
  <c r="ED11"/>
  <c r="ED21"/>
  <c r="ED92"/>
  <c r="ED62"/>
  <c r="ED63"/>
  <c r="ED86"/>
  <c r="ED96"/>
  <c r="ED97"/>
  <c r="ED9"/>
  <c r="ED115"/>
  <c r="ED61"/>
  <c r="ED46"/>
  <c r="ED20"/>
  <c r="ED43"/>
  <c r="ED53"/>
  <c r="ED29"/>
  <c r="ED112"/>
  <c r="ED40"/>
  <c r="ED60"/>
  <c r="ED56"/>
  <c r="ED45"/>
  <c r="ED22"/>
  <c r="ED28"/>
  <c r="ED55"/>
  <c r="ED110"/>
  <c r="ED13"/>
  <c r="ED57"/>
  <c r="ED52"/>
  <c r="ED88"/>
  <c r="ED30"/>
  <c r="ED103"/>
  <c r="ED104" s="1"/>
  <c r="ED58"/>
  <c r="ED77"/>
  <c r="ED80"/>
  <c r="ED14"/>
  <c r="ED81"/>
  <c r="ED19"/>
  <c r="ED89"/>
  <c r="ED85"/>
  <c r="DE57"/>
  <c r="DE36"/>
  <c r="DE55"/>
  <c r="DE45"/>
  <c r="DE112"/>
  <c r="DE111"/>
  <c r="DE35"/>
  <c r="DE63"/>
  <c r="DE96"/>
  <c r="DE30"/>
  <c r="DE87"/>
  <c r="DE84"/>
  <c r="DE34"/>
  <c r="DE62"/>
  <c r="DE40"/>
  <c r="DE68"/>
  <c r="DE69" s="1"/>
  <c r="DE21"/>
  <c r="DE114"/>
  <c r="DE107"/>
  <c r="DE14"/>
  <c r="DE77"/>
  <c r="DE9"/>
  <c r="DE97"/>
  <c r="DE108"/>
  <c r="DE51"/>
  <c r="DE98"/>
  <c r="DE28"/>
  <c r="DE52"/>
  <c r="DE110"/>
  <c r="DE82"/>
  <c r="DE13"/>
  <c r="DE50"/>
  <c r="DE29"/>
  <c r="DE42"/>
  <c r="DE43"/>
  <c r="DE81"/>
  <c r="DE86"/>
  <c r="DE90"/>
  <c r="DE79"/>
  <c r="DE103"/>
  <c r="DE104" s="1"/>
  <c r="DE53"/>
  <c r="DE78"/>
  <c r="DE54"/>
  <c r="DE12"/>
  <c r="DE10"/>
  <c r="DE85"/>
  <c r="DE58"/>
  <c r="DE20"/>
  <c r="DE115"/>
  <c r="DE22"/>
  <c r="DE60"/>
  <c r="DE46"/>
  <c r="DE41"/>
  <c r="DE56"/>
  <c r="DE89"/>
  <c r="DE113"/>
  <c r="DE61"/>
  <c r="DE109"/>
  <c r="DE92"/>
  <c r="DE88"/>
  <c r="DE15"/>
  <c r="DE91"/>
  <c r="DE44"/>
  <c r="DE27"/>
  <c r="DE11"/>
  <c r="DE80"/>
  <c r="DE83"/>
  <c r="DE19"/>
  <c r="DE64"/>
  <c r="DE59"/>
  <c r="DM28"/>
  <c r="DM108"/>
  <c r="DM64"/>
  <c r="DM103"/>
  <c r="DM104" s="1"/>
  <c r="DM53"/>
  <c r="DM80"/>
  <c r="DM19"/>
  <c r="DM113"/>
  <c r="DM63"/>
  <c r="DM21"/>
  <c r="DM107"/>
  <c r="DM78"/>
  <c r="DM60"/>
  <c r="DM59"/>
  <c r="DM42"/>
  <c r="DM112"/>
  <c r="DM54"/>
  <c r="DM55"/>
  <c r="DM89"/>
  <c r="DM27"/>
  <c r="DM20"/>
  <c r="DM40"/>
  <c r="DM115"/>
  <c r="DM88"/>
  <c r="DM86"/>
  <c r="DM12"/>
  <c r="DM79"/>
  <c r="DM97"/>
  <c r="DM30"/>
  <c r="DM57"/>
  <c r="DM41"/>
  <c r="DM90"/>
  <c r="DM43"/>
  <c r="DM14"/>
  <c r="DM61"/>
  <c r="DM58"/>
  <c r="DM35"/>
  <c r="DM13"/>
  <c r="DM81"/>
  <c r="DM29"/>
  <c r="DM114"/>
  <c r="DM68"/>
  <c r="DM69" s="1"/>
  <c r="DM36"/>
  <c r="DM77"/>
  <c r="DM10"/>
  <c r="DM98"/>
  <c r="DM111"/>
  <c r="DM85"/>
  <c r="DM44"/>
  <c r="DM110"/>
  <c r="DM45"/>
  <c r="DM46"/>
  <c r="DM91"/>
  <c r="DM109"/>
  <c r="DM11"/>
  <c r="DM56"/>
  <c r="DM51"/>
  <c r="DM52"/>
  <c r="DM62"/>
  <c r="DM84"/>
  <c r="DM34"/>
  <c r="DM83"/>
  <c r="DM96"/>
  <c r="DM87"/>
  <c r="DM92"/>
  <c r="DM9"/>
  <c r="DM15"/>
  <c r="DM82"/>
  <c r="DM22"/>
  <c r="DM50"/>
  <c r="FE22"/>
  <c r="FE77"/>
  <c r="FE81"/>
  <c r="FE42"/>
  <c r="FE45"/>
  <c r="FE83"/>
  <c r="FE44"/>
  <c r="FE53"/>
  <c r="FE19"/>
  <c r="FE62"/>
  <c r="FE98"/>
  <c r="FE91"/>
  <c r="FE86"/>
  <c r="FE55"/>
  <c r="FE103"/>
  <c r="FE104" s="1"/>
  <c r="FE9"/>
  <c r="FE114"/>
  <c r="FE13"/>
  <c r="FE64"/>
  <c r="FE15"/>
  <c r="FE34"/>
  <c r="FE79"/>
  <c r="FE29"/>
  <c r="FE36"/>
  <c r="FE68"/>
  <c r="FE69" s="1"/>
  <c r="FE27"/>
  <c r="FE20"/>
  <c r="FE92"/>
  <c r="FE41"/>
  <c r="FE113"/>
  <c r="FE46"/>
  <c r="FE96"/>
  <c r="FE90"/>
  <c r="FE11"/>
  <c r="FE54"/>
  <c r="FE40"/>
  <c r="FE43"/>
  <c r="FE10"/>
  <c r="FE50"/>
  <c r="FE51"/>
  <c r="FE12"/>
  <c r="FE52"/>
  <c r="FE61"/>
  <c r="FE85"/>
  <c r="FE89"/>
  <c r="FE107"/>
  <c r="FE97"/>
  <c r="FE115"/>
  <c r="FE112"/>
  <c r="FE88"/>
  <c r="FE63"/>
  <c r="FE84"/>
  <c r="FE111"/>
  <c r="FE58"/>
  <c r="FE78"/>
  <c r="FE110"/>
  <c r="FE87"/>
  <c r="FE28"/>
  <c r="FE60"/>
  <c r="FE35"/>
  <c r="FE109"/>
  <c r="FE56"/>
  <c r="FE59"/>
  <c r="FE14"/>
  <c r="FE80"/>
  <c r="FE82"/>
  <c r="FE57"/>
  <c r="FE108"/>
  <c r="FE21"/>
  <c r="FE30"/>
  <c r="CH63"/>
  <c r="CH87"/>
  <c r="CH85"/>
  <c r="CH10"/>
  <c r="CH58"/>
  <c r="CH79"/>
  <c r="CH77"/>
  <c r="CH82"/>
  <c r="CH96"/>
  <c r="CH19"/>
  <c r="CH61"/>
  <c r="CH45"/>
  <c r="CH30"/>
  <c r="CH22"/>
  <c r="CH108"/>
  <c r="CH113"/>
  <c r="CH83"/>
  <c r="CH54"/>
  <c r="CH35"/>
  <c r="CH12"/>
  <c r="CH11"/>
  <c r="CH13"/>
  <c r="CH20"/>
  <c r="CH28"/>
  <c r="CH60"/>
  <c r="CH88"/>
  <c r="CH111"/>
  <c r="CH62"/>
  <c r="CH107"/>
  <c r="CH97"/>
  <c r="CH98"/>
  <c r="CH42"/>
  <c r="CH68"/>
  <c r="CH69" s="1"/>
  <c r="CH53"/>
  <c r="CH41"/>
  <c r="CH91"/>
  <c r="CH15"/>
  <c r="CH115"/>
  <c r="CH90"/>
  <c r="CH46"/>
  <c r="CH81"/>
  <c r="CH80"/>
  <c r="CH34"/>
  <c r="CH14"/>
  <c r="CH109"/>
  <c r="CH78"/>
  <c r="CH84"/>
  <c r="CH57"/>
  <c r="CH27"/>
  <c r="CH51"/>
  <c r="CH89"/>
  <c r="CH114"/>
  <c r="CH103"/>
  <c r="CH104" s="1"/>
  <c r="CH43"/>
  <c r="CH92"/>
  <c r="CH64"/>
  <c r="CH29"/>
  <c r="CH112"/>
  <c r="CH36"/>
  <c r="CH9"/>
  <c r="CH86"/>
  <c r="CH50"/>
  <c r="CH55"/>
  <c r="CH59"/>
  <c r="CH52"/>
  <c r="CH56"/>
  <c r="CH40"/>
  <c r="CH21"/>
  <c r="CH44"/>
  <c r="CH110"/>
  <c r="ER27"/>
  <c r="ER113"/>
  <c r="ER20"/>
  <c r="ER41"/>
  <c r="ER115"/>
  <c r="ER59"/>
  <c r="ER56"/>
  <c r="ER43"/>
  <c r="ER103"/>
  <c r="ER104" s="1"/>
  <c r="ER83"/>
  <c r="ER82"/>
  <c r="ER112"/>
  <c r="ER52"/>
  <c r="ER107"/>
  <c r="ER61"/>
  <c r="ER88"/>
  <c r="ER92"/>
  <c r="ER78"/>
  <c r="ER62"/>
  <c r="ER13"/>
  <c r="ER15"/>
  <c r="ER55"/>
  <c r="ER91"/>
  <c r="ER11"/>
  <c r="ER108"/>
  <c r="ER60"/>
  <c r="ER50"/>
  <c r="ER9"/>
  <c r="ER46"/>
  <c r="ER98"/>
  <c r="ER42"/>
  <c r="ER19"/>
  <c r="ER36"/>
  <c r="ER68"/>
  <c r="ER69" s="1"/>
  <c r="ER79"/>
  <c r="ER34"/>
  <c r="ER28"/>
  <c r="ER90"/>
  <c r="ER22"/>
  <c r="ER10"/>
  <c r="ER51"/>
  <c r="ER89"/>
  <c r="ER44"/>
  <c r="ER86"/>
  <c r="ER96"/>
  <c r="ER35"/>
  <c r="ER14"/>
  <c r="ER85"/>
  <c r="ER97"/>
  <c r="ER57"/>
  <c r="ER84"/>
  <c r="ER45"/>
  <c r="ER30"/>
  <c r="ER40"/>
  <c r="ER12"/>
  <c r="ER87"/>
  <c r="ER80"/>
  <c r="ER54"/>
  <c r="ER29"/>
  <c r="ER81"/>
  <c r="ER53"/>
  <c r="ER111"/>
  <c r="ER58"/>
  <c r="ER77"/>
  <c r="ER110"/>
  <c r="ER109"/>
  <c r="ER21"/>
  <c r="ER63"/>
  <c r="ER64"/>
  <c r="ER114"/>
  <c r="CV35"/>
  <c r="CV84"/>
  <c r="CV29"/>
  <c r="CV45"/>
  <c r="CV51"/>
  <c r="CV89"/>
  <c r="CV40"/>
  <c r="CV42"/>
  <c r="CV79"/>
  <c r="CV61"/>
  <c r="CV55"/>
  <c r="CV103"/>
  <c r="CV104" s="1"/>
  <c r="CV112"/>
  <c r="CV64"/>
  <c r="CV107"/>
  <c r="CV88"/>
  <c r="CV52"/>
  <c r="CV91"/>
  <c r="CV10"/>
  <c r="CV27"/>
  <c r="CV63"/>
  <c r="CV59"/>
  <c r="CV83"/>
  <c r="CV110"/>
  <c r="CV14"/>
  <c r="CV81"/>
  <c r="CV50"/>
  <c r="CV43"/>
  <c r="CV13"/>
  <c r="CV56"/>
  <c r="CV28"/>
  <c r="CV98"/>
  <c r="CV97"/>
  <c r="CV114"/>
  <c r="CV54"/>
  <c r="CV109"/>
  <c r="CV113"/>
  <c r="CV60"/>
  <c r="CV57"/>
  <c r="CV58"/>
  <c r="CV41"/>
  <c r="CV86"/>
  <c r="CV21"/>
  <c r="CV90"/>
  <c r="CV96"/>
  <c r="CV19"/>
  <c r="CV82"/>
  <c r="CV77"/>
  <c r="CV11"/>
  <c r="CV111"/>
  <c r="CV15"/>
  <c r="CV78"/>
  <c r="CV115"/>
  <c r="CV44"/>
  <c r="CV34"/>
  <c r="CV46"/>
  <c r="CV20"/>
  <c r="CV22"/>
  <c r="CV108"/>
  <c r="CV9"/>
  <c r="CV12"/>
  <c r="CV30"/>
  <c r="CV62"/>
  <c r="CV87"/>
  <c r="CV68"/>
  <c r="CV69" s="1"/>
  <c r="CV36"/>
  <c r="CV85"/>
  <c r="CV80"/>
  <c r="CV92"/>
  <c r="CV53"/>
  <c r="DP52"/>
  <c r="DP80"/>
  <c r="DP57"/>
  <c r="DP55"/>
  <c r="DP46"/>
  <c r="DP60"/>
  <c r="DP9"/>
  <c r="DP83"/>
  <c r="DP12"/>
  <c r="DP96"/>
  <c r="DP63"/>
  <c r="DP90"/>
  <c r="DP68"/>
  <c r="DP69" s="1"/>
  <c r="DP28"/>
  <c r="DP20"/>
  <c r="DP21"/>
  <c r="DP35"/>
  <c r="DP14"/>
  <c r="DP61"/>
  <c r="DP58"/>
  <c r="DP11"/>
  <c r="DP30"/>
  <c r="DP19"/>
  <c r="DP112"/>
  <c r="DP92"/>
  <c r="DP45"/>
  <c r="DP84"/>
  <c r="DP54"/>
  <c r="DP110"/>
  <c r="DP15"/>
  <c r="DP108"/>
  <c r="DP50"/>
  <c r="DP82"/>
  <c r="DP56"/>
  <c r="DP98"/>
  <c r="DP89"/>
  <c r="DP44"/>
  <c r="DP40"/>
  <c r="DP27"/>
  <c r="DP103"/>
  <c r="DP104" s="1"/>
  <c r="DP86"/>
  <c r="DP22"/>
  <c r="DP10"/>
  <c r="DP78"/>
  <c r="DP43"/>
  <c r="DP107"/>
  <c r="DP115"/>
  <c r="DP79"/>
  <c r="DP51"/>
  <c r="DP87"/>
  <c r="DP88"/>
  <c r="DP64"/>
  <c r="DP13"/>
  <c r="DP85"/>
  <c r="DP111"/>
  <c r="DP97"/>
  <c r="DP34"/>
  <c r="DP36"/>
  <c r="DP91"/>
  <c r="DP113"/>
  <c r="DP77"/>
  <c r="DP59"/>
  <c r="DP62"/>
  <c r="DP41"/>
  <c r="DP53"/>
  <c r="DP114"/>
  <c r="DP29"/>
  <c r="DP109"/>
  <c r="DP81"/>
  <c r="DP42"/>
  <c r="CE112"/>
  <c r="CE86"/>
  <c r="CE59"/>
  <c r="CE40"/>
  <c r="CE11"/>
  <c r="CE52"/>
  <c r="CE110"/>
  <c r="CE84"/>
  <c r="CE57"/>
  <c r="CE35"/>
  <c r="CE9"/>
  <c r="CE45"/>
  <c r="CE107"/>
  <c r="CE81"/>
  <c r="CE54"/>
  <c r="CE29"/>
  <c r="CE113"/>
  <c r="CE34"/>
  <c r="CE64"/>
  <c r="CE88"/>
  <c r="CE42"/>
  <c r="CE13"/>
  <c r="CE111"/>
  <c r="CE85"/>
  <c r="CE36"/>
  <c r="CE10"/>
  <c r="CE97"/>
  <c r="CE51"/>
  <c r="CE87"/>
  <c r="CE19"/>
  <c r="CE68"/>
  <c r="CE69" s="1"/>
  <c r="CE20"/>
  <c r="CE83"/>
  <c r="CE89"/>
  <c r="CE62"/>
  <c r="CE14"/>
  <c r="CE108"/>
  <c r="CE82"/>
  <c r="CE30"/>
  <c r="CE109"/>
  <c r="CE103"/>
  <c r="CE104" s="1"/>
  <c r="CE53"/>
  <c r="CE98"/>
  <c r="CE27"/>
  <c r="CE77"/>
  <c r="CE21"/>
  <c r="CE12"/>
  <c r="CE90"/>
  <c r="CE63"/>
  <c r="CE44"/>
  <c r="CE15"/>
  <c r="CE114"/>
  <c r="CE61"/>
  <c r="CE60"/>
  <c r="CE58"/>
  <c r="CE56"/>
  <c r="CE78"/>
  <c r="CE22"/>
  <c r="CE92"/>
  <c r="CE46"/>
  <c r="CE115"/>
  <c r="CE43"/>
  <c r="CE79"/>
  <c r="CE55"/>
  <c r="CE41"/>
  <c r="CE80"/>
  <c r="CE28"/>
  <c r="CE96"/>
  <c r="CE50"/>
  <c r="CE91"/>
  <c r="CG34"/>
  <c r="CG43"/>
  <c r="CG42"/>
  <c r="CG111"/>
  <c r="CG83"/>
  <c r="CG88"/>
  <c r="CG44"/>
  <c r="CG40"/>
  <c r="CG51"/>
  <c r="CG35"/>
  <c r="CG13"/>
  <c r="CG79"/>
  <c r="CG84"/>
  <c r="CG108"/>
  <c r="CG10"/>
  <c r="CG50"/>
  <c r="CG28"/>
  <c r="CG80"/>
  <c r="CG12"/>
  <c r="CG11"/>
  <c r="CG113"/>
  <c r="CG55"/>
  <c r="CG27"/>
  <c r="CG85"/>
  <c r="CG41"/>
  <c r="CG68"/>
  <c r="CG69" s="1"/>
  <c r="CG97"/>
  <c r="CG91"/>
  <c r="CG45"/>
  <c r="CG56"/>
  <c r="CG114"/>
  <c r="CG63"/>
  <c r="CG90"/>
  <c r="CG58"/>
  <c r="CG78"/>
  <c r="CG81"/>
  <c r="CG86"/>
  <c r="CG57"/>
  <c r="CG110"/>
  <c r="CG98"/>
  <c r="CG54"/>
  <c r="CG29"/>
  <c r="CG36"/>
  <c r="CG82"/>
  <c r="CG59"/>
  <c r="CG112"/>
  <c r="CG107"/>
  <c r="CG52"/>
  <c r="CG62"/>
  <c r="CG115"/>
  <c r="CG46"/>
  <c r="CG96"/>
  <c r="CG77"/>
  <c r="CG89"/>
  <c r="CG60"/>
  <c r="CG61"/>
  <c r="CG14"/>
  <c r="CG53"/>
  <c r="CG30"/>
  <c r="CG9"/>
  <c r="CG103"/>
  <c r="CG104" s="1"/>
  <c r="CG15"/>
  <c r="CG19"/>
  <c r="CG87"/>
  <c r="CG20"/>
  <c r="CG109"/>
  <c r="CG21"/>
  <c r="CG64"/>
  <c r="CG22"/>
  <c r="CG92"/>
  <c r="DH78"/>
  <c r="DH52"/>
  <c r="DH22"/>
  <c r="DH13"/>
  <c r="DH115"/>
  <c r="DH87"/>
  <c r="DH57"/>
  <c r="DH110"/>
  <c r="DH89"/>
  <c r="DH91"/>
  <c r="DH97"/>
  <c r="DH46"/>
  <c r="DH79"/>
  <c r="DH64"/>
  <c r="DH40"/>
  <c r="DH112"/>
  <c r="DH85"/>
  <c r="DH84"/>
  <c r="DH108"/>
  <c r="DH53"/>
  <c r="DH109"/>
  <c r="DH34"/>
  <c r="DH82"/>
  <c r="DH28"/>
  <c r="DH9"/>
  <c r="DH62"/>
  <c r="DH44"/>
  <c r="DH55"/>
  <c r="DH114"/>
  <c r="DH21"/>
  <c r="DH35"/>
  <c r="DH19"/>
  <c r="DH43"/>
  <c r="DH96"/>
  <c r="DH92"/>
  <c r="DH51"/>
  <c r="DH77"/>
  <c r="DH45"/>
  <c r="DH10"/>
  <c r="DH36"/>
  <c r="DH20"/>
  <c r="DH30"/>
  <c r="DH54"/>
  <c r="DH14"/>
  <c r="DH63"/>
  <c r="DH41"/>
  <c r="DH103"/>
  <c r="DH104" s="1"/>
  <c r="DH68"/>
  <c r="DH69" s="1"/>
  <c r="DH113"/>
  <c r="DH58"/>
  <c r="DH27"/>
  <c r="DH50"/>
  <c r="DH86"/>
  <c r="DH81"/>
  <c r="DH80"/>
  <c r="DH111"/>
  <c r="DH56"/>
  <c r="DH59"/>
  <c r="DH15"/>
  <c r="DH98"/>
  <c r="DH12"/>
  <c r="DH107"/>
  <c r="DH29"/>
  <c r="DH11"/>
  <c r="DH42"/>
  <c r="DH88"/>
  <c r="DH83"/>
  <c r="DH60"/>
  <c r="DH61"/>
  <c r="DH90"/>
  <c r="FU22"/>
  <c r="FU77"/>
  <c r="FU81"/>
  <c r="FU42"/>
  <c r="FU51"/>
  <c r="FU83"/>
  <c r="FU44"/>
  <c r="FU53"/>
  <c r="FU35"/>
  <c r="FU113"/>
  <c r="FU46"/>
  <c r="FU110"/>
  <c r="FU90"/>
  <c r="FU63"/>
  <c r="FU9"/>
  <c r="FU62"/>
  <c r="FU79"/>
  <c r="FU92"/>
  <c r="FU64"/>
  <c r="FU29"/>
  <c r="FU34"/>
  <c r="FU45"/>
  <c r="FU19"/>
  <c r="FU36"/>
  <c r="FU68"/>
  <c r="FU69" s="1"/>
  <c r="FU13"/>
  <c r="FU108"/>
  <c r="FU80"/>
  <c r="FU97"/>
  <c r="FU103"/>
  <c r="FU104" s="1"/>
  <c r="FU54"/>
  <c r="FU112"/>
  <c r="FU20"/>
  <c r="FU14"/>
  <c r="FU82"/>
  <c r="FU40"/>
  <c r="FU43"/>
  <c r="FU10"/>
  <c r="FU50"/>
  <c r="FU59"/>
  <c r="FU12"/>
  <c r="FU52"/>
  <c r="FU61"/>
  <c r="FU41"/>
  <c r="FU86"/>
  <c r="FU55"/>
  <c r="FU21"/>
  <c r="FU88"/>
  <c r="FU15"/>
  <c r="FU84"/>
  <c r="FU87"/>
  <c r="FU114"/>
  <c r="FU98"/>
  <c r="FU57"/>
  <c r="FU30"/>
  <c r="FU115"/>
  <c r="FU85"/>
  <c r="FU56"/>
  <c r="FU27"/>
  <c r="FU89"/>
  <c r="FU109"/>
  <c r="FU107"/>
  <c r="FU28"/>
  <c r="FU60"/>
  <c r="FU91"/>
  <c r="FU111"/>
  <c r="FU96"/>
  <c r="FU78"/>
  <c r="FU58"/>
  <c r="FU11"/>
  <c r="EZ55"/>
  <c r="EZ9"/>
  <c r="EZ111"/>
  <c r="EZ14"/>
  <c r="EZ68"/>
  <c r="EZ69" s="1"/>
  <c r="EZ113"/>
  <c r="EZ51"/>
  <c r="EZ21"/>
  <c r="EZ98"/>
  <c r="EZ27"/>
  <c r="EZ89"/>
  <c r="EZ109"/>
  <c r="EZ97"/>
  <c r="EZ84"/>
  <c r="EZ112"/>
  <c r="EZ64"/>
  <c r="EZ42"/>
  <c r="EZ41"/>
  <c r="EZ30"/>
  <c r="EZ103"/>
  <c r="EZ104" s="1"/>
  <c r="EZ57"/>
  <c r="EZ19"/>
  <c r="EZ96"/>
  <c r="EZ45"/>
  <c r="EZ13"/>
  <c r="EZ90"/>
  <c r="EZ34"/>
  <c r="EZ81"/>
  <c r="EZ44"/>
  <c r="EZ91"/>
  <c r="EZ10"/>
  <c r="EZ85"/>
  <c r="EZ15"/>
  <c r="EZ87"/>
  <c r="EZ114"/>
  <c r="EZ63"/>
  <c r="EZ29"/>
  <c r="EZ58"/>
  <c r="EZ20"/>
  <c r="EZ80"/>
  <c r="EZ46"/>
  <c r="EZ59"/>
  <c r="EZ56"/>
  <c r="EZ107"/>
  <c r="EZ54"/>
  <c r="EZ108"/>
  <c r="EZ78"/>
  <c r="EZ110"/>
  <c r="EZ40"/>
  <c r="EZ79"/>
  <c r="EZ60"/>
  <c r="EZ92"/>
  <c r="EZ12"/>
  <c r="EZ88"/>
  <c r="EZ115"/>
  <c r="EZ61"/>
  <c r="EZ50"/>
  <c r="EZ22"/>
  <c r="EZ53"/>
  <c r="EZ35"/>
  <c r="EZ11"/>
  <c r="EZ82"/>
  <c r="EZ83"/>
  <c r="EZ28"/>
  <c r="EZ43"/>
  <c r="EZ62"/>
  <c r="EZ86"/>
  <c r="EZ77"/>
  <c r="EZ36"/>
  <c r="EZ52"/>
  <c r="CR50"/>
  <c r="CR97"/>
  <c r="CR91"/>
  <c r="CR109"/>
  <c r="CR87"/>
  <c r="CR86"/>
  <c r="CR64"/>
  <c r="CR15"/>
  <c r="CR41"/>
  <c r="CR90"/>
  <c r="CR78"/>
  <c r="CR84"/>
  <c r="CR28"/>
  <c r="CR111"/>
  <c r="CR19"/>
  <c r="CR107"/>
  <c r="CR10"/>
  <c r="CR81"/>
  <c r="CR54"/>
  <c r="CR62"/>
  <c r="CR77"/>
  <c r="CR98"/>
  <c r="CR115"/>
  <c r="CR108"/>
  <c r="CR96"/>
  <c r="CR45"/>
  <c r="CR43"/>
  <c r="CR85"/>
  <c r="CR63"/>
  <c r="CR55"/>
  <c r="CR59"/>
  <c r="CR112"/>
  <c r="CR110"/>
  <c r="CR103"/>
  <c r="CR104" s="1"/>
  <c r="CR61"/>
  <c r="CR89"/>
  <c r="CR22"/>
  <c r="CR113"/>
  <c r="CR11"/>
  <c r="CR35"/>
  <c r="CR68"/>
  <c r="CR69" s="1"/>
  <c r="CR82"/>
  <c r="CR60"/>
  <c r="CR12"/>
  <c r="CR92"/>
  <c r="CR51"/>
  <c r="CR13"/>
  <c r="CR44"/>
  <c r="CR83"/>
  <c r="CR114"/>
  <c r="CR34"/>
  <c r="CR80"/>
  <c r="CR21"/>
  <c r="CR88"/>
  <c r="CR46"/>
  <c r="CR36"/>
  <c r="CR40"/>
  <c r="CR14"/>
  <c r="CR30"/>
  <c r="CR57"/>
  <c r="CR79"/>
  <c r="CR9"/>
  <c r="CR42"/>
  <c r="CR29"/>
  <c r="CR52"/>
  <c r="CR20"/>
  <c r="CR58"/>
  <c r="CR27"/>
  <c r="CR53"/>
  <c r="CR56"/>
  <c r="DG9"/>
  <c r="DG80"/>
  <c r="DG103"/>
  <c r="DG104" s="1"/>
  <c r="DG50"/>
  <c r="DG22"/>
  <c r="DG111"/>
  <c r="DG87"/>
  <c r="DG107"/>
  <c r="DG41"/>
  <c r="DG96"/>
  <c r="DG35"/>
  <c r="DG68"/>
  <c r="DG69" s="1"/>
  <c r="DG34"/>
  <c r="DG44"/>
  <c r="DG57"/>
  <c r="DG42"/>
  <c r="DG19"/>
  <c r="DG12"/>
  <c r="DG14"/>
  <c r="DG113"/>
  <c r="DG89"/>
  <c r="DG51"/>
  <c r="DG83"/>
  <c r="DG40"/>
  <c r="DG46"/>
  <c r="DG63"/>
  <c r="DG84"/>
  <c r="DG58"/>
  <c r="DG108"/>
  <c r="DG78"/>
  <c r="DG13"/>
  <c r="DG85"/>
  <c r="DG15"/>
  <c r="DG28"/>
  <c r="DG60"/>
  <c r="DG53"/>
  <c r="DG98"/>
  <c r="DG112"/>
  <c r="DG64"/>
  <c r="DG62"/>
  <c r="DG109"/>
  <c r="DG79"/>
  <c r="DG27"/>
  <c r="DG43"/>
  <c r="DG55"/>
  <c r="DG29"/>
  <c r="DG61"/>
  <c r="DG88"/>
  <c r="DG114"/>
  <c r="DG77"/>
  <c r="DG30"/>
  <c r="DG59"/>
  <c r="DG45"/>
  <c r="DG21"/>
  <c r="DG36"/>
  <c r="DG54"/>
  <c r="DG91"/>
  <c r="DG92"/>
  <c r="DG56"/>
  <c r="DG90"/>
  <c r="DG11"/>
  <c r="DG82"/>
  <c r="DG97"/>
  <c r="DG20"/>
  <c r="DG81"/>
  <c r="DG52"/>
  <c r="DG10"/>
  <c r="DG86"/>
  <c r="DG115"/>
  <c r="DG110"/>
  <c r="DN61"/>
  <c r="DN9"/>
  <c r="DN107"/>
  <c r="DN58"/>
  <c r="DN82"/>
  <c r="DN90"/>
  <c r="DN40"/>
  <c r="DN55"/>
  <c r="DN21"/>
  <c r="DN36"/>
  <c r="DN62"/>
  <c r="DN27"/>
  <c r="DN20"/>
  <c r="DN96"/>
  <c r="DN103"/>
  <c r="DN104" s="1"/>
  <c r="DN115"/>
  <c r="DN97"/>
  <c r="DN11"/>
  <c r="DN109"/>
  <c r="DN92"/>
  <c r="DN88"/>
  <c r="DN59"/>
  <c r="DN51"/>
  <c r="DN10"/>
  <c r="DN80"/>
  <c r="DN53"/>
  <c r="DN44"/>
  <c r="DN91"/>
  <c r="DN43"/>
  <c r="DN87"/>
  <c r="DN54"/>
  <c r="DN83"/>
  <c r="DN28"/>
  <c r="DN81"/>
  <c r="DN50"/>
  <c r="DN111"/>
  <c r="DN15"/>
  <c r="DN30"/>
  <c r="DN22"/>
  <c r="DN29"/>
  <c r="DN98"/>
  <c r="DN19"/>
  <c r="DN86"/>
  <c r="DN79"/>
  <c r="DN64"/>
  <c r="DN113"/>
  <c r="DN46"/>
  <c r="DN42"/>
  <c r="DN35"/>
  <c r="DN12"/>
  <c r="DN110"/>
  <c r="DN78"/>
  <c r="DN60"/>
  <c r="DN57"/>
  <c r="DN56"/>
  <c r="DN68"/>
  <c r="DN69" s="1"/>
  <c r="DN89"/>
  <c r="DN14"/>
  <c r="DN84"/>
  <c r="DN52"/>
  <c r="DN85"/>
  <c r="DN114"/>
  <c r="DN112"/>
  <c r="DN41"/>
  <c r="DN77"/>
  <c r="DN13"/>
  <c r="DN45"/>
  <c r="DN108"/>
  <c r="DN34"/>
  <c r="DN63"/>
  <c r="EJ9"/>
  <c r="EJ22"/>
  <c r="EJ68"/>
  <c r="EJ69" s="1"/>
  <c r="EJ45"/>
  <c r="EJ54"/>
  <c r="EJ12"/>
  <c r="EJ34"/>
  <c r="EJ82"/>
  <c r="EJ13"/>
  <c r="EJ79"/>
  <c r="EJ85"/>
  <c r="EJ58"/>
  <c r="EJ56"/>
  <c r="EJ113"/>
  <c r="EJ43"/>
  <c r="EJ77"/>
  <c r="EJ36"/>
  <c r="EJ62"/>
  <c r="EJ41"/>
  <c r="EJ115"/>
  <c r="EJ59"/>
  <c r="EJ51"/>
  <c r="EJ112"/>
  <c r="EJ98"/>
  <c r="EJ27"/>
  <c r="EJ64"/>
  <c r="EJ21"/>
  <c r="EJ52"/>
  <c r="EJ10"/>
  <c r="EJ20"/>
  <c r="EJ114"/>
  <c r="EJ29"/>
  <c r="EJ44"/>
  <c r="EJ42"/>
  <c r="EJ35"/>
  <c r="EJ108"/>
  <c r="EJ40"/>
  <c r="EJ57"/>
  <c r="EJ53"/>
  <c r="EJ87"/>
  <c r="EJ60"/>
  <c r="EJ30"/>
  <c r="EJ111"/>
  <c r="EJ55"/>
  <c r="EJ15"/>
  <c r="EJ96"/>
  <c r="EJ91"/>
  <c r="EJ89"/>
  <c r="EJ19"/>
  <c r="EJ61"/>
  <c r="EJ50"/>
  <c r="EJ109"/>
  <c r="EJ107"/>
  <c r="EJ78"/>
  <c r="EJ92"/>
  <c r="EJ84"/>
  <c r="EJ90"/>
  <c r="EJ103"/>
  <c r="EJ104" s="1"/>
  <c r="EJ80"/>
  <c r="EJ83"/>
  <c r="EJ14"/>
  <c r="EJ97"/>
  <c r="EJ28"/>
  <c r="EJ46"/>
  <c r="EJ81"/>
  <c r="EJ86"/>
  <c r="EJ63"/>
  <c r="EJ110"/>
  <c r="EJ88"/>
  <c r="EJ11"/>
  <c r="CA13"/>
  <c r="CA87"/>
  <c r="CA58"/>
  <c r="CA80"/>
  <c r="CA46"/>
  <c r="CA98"/>
  <c r="CA92"/>
  <c r="CA103"/>
  <c r="CA104" s="1"/>
  <c r="CA36"/>
  <c r="CA54"/>
  <c r="CA52"/>
  <c r="CA20"/>
  <c r="CA10"/>
  <c r="CA91"/>
  <c r="CA12"/>
  <c r="CA114"/>
  <c r="CA41"/>
  <c r="CA110"/>
  <c r="CA78"/>
  <c r="CA57"/>
  <c r="CA19"/>
  <c r="CA88"/>
  <c r="CA64"/>
  <c r="CA34"/>
  <c r="CA79"/>
  <c r="CA44"/>
  <c r="CA107"/>
  <c r="CA40"/>
  <c r="CA85"/>
  <c r="CA42"/>
  <c r="CA90"/>
  <c r="CA60"/>
  <c r="CA53"/>
  <c r="CA28"/>
  <c r="CA81"/>
  <c r="CA35"/>
  <c r="CA27"/>
  <c r="CA108"/>
  <c r="CA43"/>
  <c r="CA55"/>
  <c r="CA97"/>
  <c r="CA14"/>
  <c r="CA50"/>
  <c r="CA84"/>
  <c r="CA21"/>
  <c r="CA61"/>
  <c r="CA96"/>
  <c r="CA59"/>
  <c r="CA86"/>
  <c r="CA22"/>
  <c r="CA62"/>
  <c r="CA113"/>
  <c r="CA68"/>
  <c r="CA69" s="1"/>
  <c r="CA15"/>
  <c r="CA109"/>
  <c r="CA112"/>
  <c r="CA11"/>
  <c r="CA63"/>
  <c r="CA9"/>
  <c r="CA51"/>
  <c r="CA29"/>
  <c r="CA111"/>
  <c r="CA56"/>
  <c r="CA89"/>
  <c r="CA115"/>
  <c r="CA45"/>
  <c r="CA82"/>
  <c r="CA83"/>
  <c r="CA30"/>
  <c r="CA77"/>
  <c r="BU29"/>
  <c r="BU45"/>
  <c r="BU91"/>
  <c r="BU78"/>
  <c r="BU50"/>
  <c r="BU64"/>
  <c r="BU46"/>
  <c r="BU90"/>
  <c r="BU114"/>
  <c r="BU85"/>
  <c r="BU12"/>
  <c r="BU51"/>
  <c r="BU83"/>
  <c r="BU84"/>
  <c r="BU112"/>
  <c r="BU77"/>
  <c r="BU41"/>
  <c r="BU27"/>
  <c r="BU43"/>
  <c r="BU89"/>
  <c r="BU53"/>
  <c r="BU108"/>
  <c r="BU21"/>
  <c r="BU40"/>
  <c r="BU58"/>
  <c r="BU19"/>
  <c r="BU42"/>
  <c r="BU109"/>
  <c r="BU11"/>
  <c r="BU68"/>
  <c r="BU69" s="1"/>
  <c r="BU59"/>
  <c r="BU81"/>
  <c r="BU15"/>
  <c r="BU80"/>
  <c r="BU44"/>
  <c r="BU107"/>
  <c r="BU14"/>
  <c r="BU115"/>
  <c r="BU34"/>
  <c r="BU13"/>
  <c r="BU35"/>
  <c r="BU87"/>
  <c r="BU88"/>
  <c r="BU62"/>
  <c r="BU9"/>
  <c r="BU61"/>
  <c r="BU22"/>
  <c r="BU96"/>
  <c r="BU52"/>
  <c r="BU92"/>
  <c r="BU110"/>
  <c r="BU97"/>
  <c r="BU28"/>
  <c r="BU54"/>
  <c r="BU60"/>
  <c r="BU103"/>
  <c r="BU104" s="1"/>
  <c r="BU82"/>
  <c r="BU56"/>
  <c r="BU79"/>
  <c r="BU55"/>
  <c r="BU86"/>
  <c r="BU113"/>
  <c r="BU63"/>
  <c r="BU10"/>
  <c r="BU20"/>
  <c r="BU98"/>
  <c r="BU57"/>
  <c r="BU111"/>
  <c r="BU30"/>
  <c r="BU36"/>
  <c r="FK55"/>
  <c r="FK56"/>
  <c r="FK22"/>
  <c r="FK41"/>
  <c r="FK50"/>
  <c r="FK11"/>
  <c r="FK51"/>
  <c r="FK60"/>
  <c r="FK53"/>
  <c r="FK107"/>
  <c r="FK13"/>
  <c r="FK96"/>
  <c r="FK97"/>
  <c r="FK98"/>
  <c r="FK114"/>
  <c r="FK45"/>
  <c r="FK108"/>
  <c r="FK21"/>
  <c r="FK42"/>
  <c r="FK10"/>
  <c r="FK27"/>
  <c r="FK44"/>
  <c r="FK82"/>
  <c r="FK43"/>
  <c r="FK52"/>
  <c r="FK84"/>
  <c r="FK88"/>
  <c r="FK81"/>
  <c r="FK90"/>
  <c r="FK91"/>
  <c r="FK92"/>
  <c r="FK85"/>
  <c r="FK54"/>
  <c r="FK87"/>
  <c r="FK110"/>
  <c r="FK63"/>
  <c r="FK64"/>
  <c r="FK80"/>
  <c r="FK57"/>
  <c r="FK58"/>
  <c r="FK29"/>
  <c r="FK59"/>
  <c r="FK77"/>
  <c r="FK62"/>
  <c r="FK115"/>
  <c r="FK19"/>
  <c r="FK103"/>
  <c r="FK104" s="1"/>
  <c r="FK34"/>
  <c r="FK111"/>
  <c r="FK89"/>
  <c r="FK20"/>
  <c r="FK113"/>
  <c r="FK12"/>
  <c r="FK35"/>
  <c r="FK83"/>
  <c r="FK112"/>
  <c r="FK15"/>
  <c r="FK28"/>
  <c r="FK109"/>
  <c r="FK36"/>
  <c r="FK14"/>
  <c r="FK68"/>
  <c r="FK69" s="1"/>
  <c r="FK40"/>
  <c r="FK30"/>
  <c r="FK78"/>
  <c r="FK86"/>
  <c r="FK9"/>
  <c r="FK46"/>
  <c r="FK61"/>
  <c r="FK79"/>
  <c r="EG54"/>
  <c r="EG107"/>
  <c r="EG55"/>
  <c r="EG84"/>
  <c r="EG109"/>
  <c r="EG83"/>
  <c r="EG114"/>
  <c r="EG40"/>
  <c r="EG34"/>
  <c r="EG51"/>
  <c r="EG13"/>
  <c r="EG42"/>
  <c r="EG108"/>
  <c r="EG64"/>
  <c r="EG58"/>
  <c r="EG50"/>
  <c r="EG60"/>
  <c r="EG12"/>
  <c r="EG61"/>
  <c r="EG29"/>
  <c r="EG30"/>
  <c r="EG22"/>
  <c r="EG87"/>
  <c r="EG77"/>
  <c r="EG35"/>
  <c r="EG115"/>
  <c r="EG27"/>
  <c r="EG63"/>
  <c r="EG53"/>
  <c r="EG9"/>
  <c r="EG15"/>
  <c r="EG97"/>
  <c r="EG43"/>
  <c r="EG56"/>
  <c r="EG113"/>
  <c r="EG46"/>
  <c r="EG98"/>
  <c r="EG86"/>
  <c r="EG11"/>
  <c r="EG78"/>
  <c r="EG52"/>
  <c r="EG41"/>
  <c r="EG59"/>
  <c r="EG68"/>
  <c r="EG69" s="1"/>
  <c r="EG82"/>
  <c r="EG20"/>
  <c r="EG28"/>
  <c r="EG103"/>
  <c r="EG104" s="1"/>
  <c r="EG96"/>
  <c r="EG10"/>
  <c r="EG80"/>
  <c r="EG81"/>
  <c r="EG85"/>
  <c r="EG79"/>
  <c r="EG112"/>
  <c r="EG19"/>
  <c r="EG45"/>
  <c r="EG91"/>
  <c r="EG111"/>
  <c r="EG57"/>
  <c r="EG14"/>
  <c r="EG110"/>
  <c r="EG90"/>
  <c r="EG62"/>
  <c r="EG88"/>
  <c r="EG36"/>
  <c r="EG21"/>
  <c r="EG44"/>
  <c r="EG92"/>
  <c r="EG89"/>
  <c r="DX114"/>
  <c r="DX83"/>
  <c r="DX45"/>
  <c r="DX113"/>
  <c r="DX82"/>
  <c r="DX36"/>
  <c r="DX90"/>
  <c r="DX111"/>
  <c r="DX61"/>
  <c r="DX107"/>
  <c r="DX14"/>
  <c r="DX21"/>
  <c r="DX58"/>
  <c r="DX110"/>
  <c r="DX112"/>
  <c r="DX96"/>
  <c r="DX19"/>
  <c r="DX40"/>
  <c r="DX108"/>
  <c r="DX13"/>
  <c r="DX22"/>
  <c r="DX87"/>
  <c r="DX103"/>
  <c r="DX104" s="1"/>
  <c r="DX115"/>
  <c r="DX20"/>
  <c r="DX109"/>
  <c r="DX11"/>
  <c r="DX46"/>
  <c r="DX50"/>
  <c r="DX77"/>
  <c r="DX63"/>
  <c r="DX28"/>
  <c r="DX12"/>
  <c r="DX44"/>
  <c r="DX57"/>
  <c r="DX34"/>
  <c r="DX53"/>
  <c r="DX79"/>
  <c r="DX86"/>
  <c r="DX59"/>
  <c r="DX51"/>
  <c r="DX97"/>
  <c r="DX92"/>
  <c r="DX89"/>
  <c r="DX88"/>
  <c r="DX35"/>
  <c r="DX52"/>
  <c r="DX15"/>
  <c r="DX41"/>
  <c r="DX30"/>
  <c r="DX78"/>
  <c r="DX43"/>
  <c r="DX85"/>
  <c r="DX27"/>
  <c r="DX68"/>
  <c r="DX69" s="1"/>
  <c r="DX81"/>
  <c r="DX9"/>
  <c r="DX56"/>
  <c r="DX84"/>
  <c r="DX29"/>
  <c r="DX91"/>
  <c r="DX98"/>
  <c r="DX54"/>
  <c r="DX60"/>
  <c r="DX64"/>
  <c r="DX42"/>
  <c r="DX55"/>
  <c r="DX80"/>
  <c r="DX62"/>
  <c r="DX10"/>
  <c r="EM28"/>
  <c r="EM51"/>
  <c r="EM80"/>
  <c r="EM60"/>
  <c r="EM111"/>
  <c r="EM77"/>
  <c r="EM64"/>
  <c r="EM98"/>
  <c r="EM19"/>
  <c r="EM57"/>
  <c r="EM58"/>
  <c r="EM40"/>
  <c r="EM21"/>
  <c r="EM79"/>
  <c r="EM55"/>
  <c r="EM13"/>
  <c r="EM10"/>
  <c r="EM15"/>
  <c r="EM108"/>
  <c r="EM43"/>
  <c r="EM30"/>
  <c r="EM62"/>
  <c r="EM103"/>
  <c r="EM104" s="1"/>
  <c r="EM96"/>
  <c r="EM85"/>
  <c r="EM12"/>
  <c r="EM84"/>
  <c r="EM87"/>
  <c r="EM35"/>
  <c r="EM46"/>
  <c r="EM45"/>
  <c r="EM9"/>
  <c r="EM114"/>
  <c r="EM110"/>
  <c r="EM68"/>
  <c r="EM69" s="1"/>
  <c r="EM54"/>
  <c r="EM112"/>
  <c r="EM113"/>
  <c r="EM22"/>
  <c r="EM83"/>
  <c r="EM107"/>
  <c r="EM14"/>
  <c r="EM59"/>
  <c r="EM81"/>
  <c r="EM29"/>
  <c r="EM63"/>
  <c r="EM92"/>
  <c r="EM27"/>
  <c r="EM109"/>
  <c r="EM86"/>
  <c r="EM88"/>
  <c r="EM82"/>
  <c r="EM78"/>
  <c r="EM34"/>
  <c r="EM56"/>
  <c r="EM90"/>
  <c r="EM11"/>
  <c r="EM52"/>
  <c r="EM53"/>
  <c r="EM89"/>
  <c r="EM20"/>
  <c r="EM44"/>
  <c r="EM42"/>
  <c r="EM115"/>
  <c r="EM41"/>
  <c r="EM61"/>
  <c r="EM91"/>
  <c r="EM50"/>
  <c r="EM97"/>
  <c r="EM36"/>
  <c r="FR46"/>
  <c r="FR27"/>
  <c r="FR91"/>
  <c r="FR78"/>
  <c r="FR62"/>
  <c r="FR28"/>
  <c r="FR110"/>
  <c r="FR64"/>
  <c r="FR30"/>
  <c r="FR87"/>
  <c r="FR86"/>
  <c r="FR114"/>
  <c r="FR88"/>
  <c r="FR21"/>
  <c r="FR45"/>
  <c r="FR96"/>
  <c r="FR84"/>
  <c r="FR111"/>
  <c r="FR9"/>
  <c r="FR83"/>
  <c r="FR63"/>
  <c r="FR54"/>
  <c r="FR29"/>
  <c r="FR85"/>
  <c r="FR56"/>
  <c r="FR10"/>
  <c r="FR79"/>
  <c r="FR50"/>
  <c r="FR81"/>
  <c r="FR80"/>
  <c r="FR15"/>
  <c r="FR35"/>
  <c r="FR90"/>
  <c r="FR59"/>
  <c r="FR98"/>
  <c r="FR52"/>
  <c r="FR14"/>
  <c r="FR108"/>
  <c r="FR34"/>
  <c r="FR68"/>
  <c r="FR69" s="1"/>
  <c r="FR53"/>
  <c r="FR36"/>
  <c r="FR13"/>
  <c r="FR41"/>
  <c r="FR112"/>
  <c r="FR113"/>
  <c r="FR55"/>
  <c r="FR107"/>
  <c r="FR12"/>
  <c r="FR57"/>
  <c r="FR103"/>
  <c r="FR104" s="1"/>
  <c r="FR97"/>
  <c r="FR20"/>
  <c r="FR43"/>
  <c r="FR42"/>
  <c r="FR58"/>
  <c r="FR82"/>
  <c r="FR60"/>
  <c r="FR11"/>
  <c r="FR115"/>
  <c r="FR92"/>
  <c r="FR22"/>
  <c r="FR77"/>
  <c r="FR44"/>
  <c r="FR89"/>
  <c r="FR61"/>
  <c r="FR40"/>
  <c r="FR19"/>
  <c r="FR51"/>
  <c r="FR109"/>
  <c r="EN12"/>
  <c r="EN96"/>
  <c r="EN87"/>
  <c r="EN43"/>
  <c r="EN103"/>
  <c r="EN104" s="1"/>
  <c r="EN112"/>
  <c r="EN9"/>
  <c r="EN14"/>
  <c r="EN57"/>
  <c r="EN97"/>
  <c r="EN68"/>
  <c r="EN69" s="1"/>
  <c r="EN28"/>
  <c r="EN98"/>
  <c r="EN20"/>
  <c r="EN36"/>
  <c r="EN113"/>
  <c r="EN92"/>
  <c r="EN15"/>
  <c r="EN110"/>
  <c r="EN58"/>
  <c r="EN77"/>
  <c r="EN111"/>
  <c r="EN44"/>
  <c r="EN79"/>
  <c r="EN86"/>
  <c r="EN22"/>
  <c r="EN59"/>
  <c r="EN80"/>
  <c r="EN53"/>
  <c r="EN83"/>
  <c r="EN13"/>
  <c r="EN21"/>
  <c r="EN41"/>
  <c r="EN82"/>
  <c r="EN107"/>
  <c r="EN60"/>
  <c r="EN109"/>
  <c r="EN40"/>
  <c r="EN34"/>
  <c r="EN52"/>
  <c r="EN85"/>
  <c r="EN90"/>
  <c r="EN62"/>
  <c r="EN51"/>
  <c r="EN61"/>
  <c r="EN55"/>
  <c r="EN108"/>
  <c r="EN114"/>
  <c r="EN115"/>
  <c r="EN88"/>
  <c r="EN45"/>
  <c r="EN78"/>
  <c r="EN30"/>
  <c r="EN10"/>
  <c r="EN50"/>
  <c r="EN64"/>
  <c r="EN84"/>
  <c r="EN89"/>
  <c r="EN81"/>
  <c r="EN19"/>
  <c r="EN35"/>
  <c r="EN42"/>
  <c r="EN27"/>
  <c r="EN56"/>
  <c r="EN46"/>
  <c r="EN63"/>
  <c r="EN91"/>
  <c r="EN11"/>
  <c r="EN29"/>
  <c r="EN54"/>
  <c r="EB27"/>
  <c r="EB81"/>
  <c r="EB87"/>
  <c r="EB60"/>
  <c r="EB10"/>
  <c r="EB108"/>
  <c r="EB80"/>
  <c r="EB92"/>
  <c r="EB15"/>
  <c r="EB114"/>
  <c r="EB20"/>
  <c r="EB44"/>
  <c r="EB109"/>
  <c r="EB113"/>
  <c r="EB9"/>
  <c r="EB51"/>
  <c r="EB40"/>
  <c r="EB78"/>
  <c r="EB35"/>
  <c r="EB54"/>
  <c r="EB12"/>
  <c r="EB59"/>
  <c r="EB77"/>
  <c r="EB97"/>
  <c r="EB11"/>
  <c r="EB110"/>
  <c r="EB96"/>
  <c r="EB13"/>
  <c r="EB36"/>
  <c r="EB61"/>
  <c r="EB56"/>
  <c r="EB98"/>
  <c r="EB68"/>
  <c r="EB69" s="1"/>
  <c r="EB14"/>
  <c r="EB84"/>
  <c r="EB34"/>
  <c r="EB46"/>
  <c r="EB42"/>
  <c r="EB103"/>
  <c r="EB104" s="1"/>
  <c r="EB58"/>
  <c r="EB45"/>
  <c r="EB21"/>
  <c r="EB52"/>
  <c r="EB50"/>
  <c r="EB28"/>
  <c r="EB90"/>
  <c r="EB63"/>
  <c r="EB88"/>
  <c r="EB22"/>
  <c r="EB41"/>
  <c r="EB62"/>
  <c r="EB89"/>
  <c r="EB112"/>
  <c r="EB53"/>
  <c r="EB64"/>
  <c r="EB57"/>
  <c r="EB111"/>
  <c r="EB91"/>
  <c r="EB83"/>
  <c r="EB107"/>
  <c r="EB82"/>
  <c r="EB29"/>
  <c r="EB79"/>
  <c r="EB43"/>
  <c r="EB115"/>
  <c r="EB19"/>
  <c r="EB85"/>
  <c r="EB86"/>
  <c r="EB30"/>
  <c r="EB55"/>
  <c r="BX46"/>
  <c r="BX29"/>
  <c r="BX9"/>
  <c r="BX89"/>
  <c r="BX44"/>
  <c r="BX28"/>
  <c r="BX20"/>
  <c r="BX98"/>
  <c r="BX96"/>
  <c r="BX68"/>
  <c r="BX69" s="1"/>
  <c r="BX54"/>
  <c r="BX90"/>
  <c r="BX45"/>
  <c r="BX83"/>
  <c r="BX41"/>
  <c r="BX113"/>
  <c r="BX21"/>
  <c r="BX58"/>
  <c r="BX111"/>
  <c r="BX109"/>
  <c r="BX19"/>
  <c r="BX88"/>
  <c r="BX22"/>
  <c r="BX50"/>
  <c r="BX97"/>
  <c r="BX27"/>
  <c r="BX14"/>
  <c r="BX10"/>
  <c r="BX80"/>
  <c r="BX57"/>
  <c r="BX61"/>
  <c r="BX43"/>
  <c r="BX77"/>
  <c r="BX34"/>
  <c r="BX103"/>
  <c r="BX104" s="1"/>
  <c r="BX52"/>
  <c r="BX115"/>
  <c r="BX35"/>
  <c r="BX53"/>
  <c r="BX55"/>
  <c r="BX36"/>
  <c r="BX78"/>
  <c r="BX114"/>
  <c r="BX12"/>
  <c r="BX91"/>
  <c r="BX84"/>
  <c r="BX87"/>
  <c r="BX62"/>
  <c r="BX51"/>
  <c r="BX108"/>
  <c r="BX82"/>
  <c r="BX13"/>
  <c r="BX42"/>
  <c r="BX40"/>
  <c r="BX79"/>
  <c r="BX86"/>
  <c r="BX60"/>
  <c r="BX110"/>
  <c r="BX112"/>
  <c r="BX85"/>
  <c r="BX81"/>
  <c r="BX11"/>
  <c r="BX59"/>
  <c r="BX63"/>
  <c r="BX56"/>
  <c r="BX30"/>
  <c r="BX107"/>
  <c r="BX15"/>
  <c r="BX64"/>
  <c r="BX92"/>
  <c r="FQ46"/>
  <c r="FQ41"/>
  <c r="FQ22"/>
  <c r="FQ77"/>
  <c r="FQ81"/>
  <c r="FQ42"/>
  <c r="FQ51"/>
  <c r="FQ44"/>
  <c r="FQ114"/>
  <c r="FQ21"/>
  <c r="FQ98"/>
  <c r="FQ61"/>
  <c r="FQ82"/>
  <c r="FQ91"/>
  <c r="FQ90"/>
  <c r="FQ111"/>
  <c r="FQ36"/>
  <c r="FQ20"/>
  <c r="FQ35"/>
  <c r="FQ79"/>
  <c r="FQ64"/>
  <c r="FQ11"/>
  <c r="FQ34"/>
  <c r="FQ45"/>
  <c r="FQ83"/>
  <c r="FQ87"/>
  <c r="FQ9"/>
  <c r="FQ86"/>
  <c r="FQ52"/>
  <c r="FQ108"/>
  <c r="FQ60"/>
  <c r="FQ15"/>
  <c r="FQ112"/>
  <c r="FQ30"/>
  <c r="FQ84"/>
  <c r="FQ54"/>
  <c r="FQ55"/>
  <c r="FQ40"/>
  <c r="FQ43"/>
  <c r="FQ10"/>
  <c r="FQ50"/>
  <c r="FQ59"/>
  <c r="FQ53"/>
  <c r="FQ19"/>
  <c r="FQ92"/>
  <c r="FQ107"/>
  <c r="FQ78"/>
  <c r="FQ115"/>
  <c r="FQ97"/>
  <c r="FQ96"/>
  <c r="FQ113"/>
  <c r="FQ68"/>
  <c r="FQ69" s="1"/>
  <c r="FQ56"/>
  <c r="FQ13"/>
  <c r="FQ109"/>
  <c r="FQ103"/>
  <c r="FQ104" s="1"/>
  <c r="FQ63"/>
  <c r="FQ58"/>
  <c r="FQ80"/>
  <c r="FQ110"/>
  <c r="FQ14"/>
  <c r="FQ57"/>
  <c r="FQ27"/>
  <c r="FQ89"/>
  <c r="FQ88"/>
  <c r="FQ12"/>
  <c r="FQ28"/>
  <c r="FQ29"/>
  <c r="FQ62"/>
  <c r="FQ85"/>
  <c r="CF107"/>
  <c r="CF29"/>
  <c r="CF36"/>
  <c r="CF91"/>
  <c r="CF111"/>
  <c r="CF43"/>
  <c r="CF60"/>
  <c r="CF34"/>
  <c r="CF35"/>
  <c r="CF11"/>
  <c r="CF96"/>
  <c r="CF22"/>
  <c r="CF81"/>
  <c r="CF58"/>
  <c r="CF115"/>
  <c r="CF80"/>
  <c r="CF89"/>
  <c r="CF27"/>
  <c r="CF87"/>
  <c r="CF68"/>
  <c r="CF69" s="1"/>
  <c r="CF19"/>
  <c r="CF114"/>
  <c r="CF10"/>
  <c r="CF54"/>
  <c r="CF113"/>
  <c r="CF103"/>
  <c r="CF104" s="1"/>
  <c r="CF63"/>
  <c r="CF51"/>
  <c r="CF40"/>
  <c r="CF55"/>
  <c r="CF61"/>
  <c r="CF98"/>
  <c r="CF85"/>
  <c r="CF86"/>
  <c r="CF109"/>
  <c r="CF13"/>
  <c r="CF56"/>
  <c r="CF44"/>
  <c r="CF28"/>
  <c r="CF20"/>
  <c r="CF84"/>
  <c r="CF14"/>
  <c r="CF45"/>
  <c r="CF77"/>
  <c r="CF62"/>
  <c r="CF30"/>
  <c r="CF97"/>
  <c r="CF90"/>
  <c r="CF82"/>
  <c r="CF53"/>
  <c r="CF41"/>
  <c r="CF46"/>
  <c r="CF57"/>
  <c r="CF59"/>
  <c r="CF64"/>
  <c r="CF78"/>
  <c r="CF108"/>
  <c r="CF9"/>
  <c r="CF50"/>
  <c r="CF79"/>
  <c r="CF110"/>
  <c r="CF112"/>
  <c r="CF92"/>
  <c r="CF88"/>
  <c r="CF21"/>
  <c r="CF52"/>
  <c r="CF83"/>
  <c r="CF42"/>
  <c r="CF15"/>
  <c r="CF12"/>
  <c r="BT30"/>
  <c r="BT114"/>
  <c r="BT14"/>
  <c r="BT35"/>
  <c r="BT85"/>
  <c r="BT80"/>
  <c r="BT52"/>
  <c r="BT59"/>
  <c r="BT86"/>
  <c r="BT12"/>
  <c r="BT77"/>
  <c r="BT92"/>
  <c r="BT57"/>
  <c r="BT20"/>
  <c r="BT27"/>
  <c r="BT62"/>
  <c r="BT44"/>
  <c r="BT50"/>
  <c r="BT9"/>
  <c r="BT43"/>
  <c r="BT112"/>
  <c r="BT61"/>
  <c r="BT83"/>
  <c r="BT46"/>
  <c r="BT42"/>
  <c r="BT110"/>
  <c r="BT55"/>
  <c r="BT58"/>
  <c r="BT96"/>
  <c r="BT88"/>
  <c r="BT15"/>
  <c r="BT111"/>
  <c r="BT81"/>
  <c r="BT60"/>
  <c r="BT53"/>
  <c r="BT108"/>
  <c r="BT91"/>
  <c r="BT28"/>
  <c r="BT84"/>
  <c r="BT11"/>
  <c r="BT79"/>
  <c r="BT34"/>
  <c r="BT54"/>
  <c r="BT89"/>
  <c r="BT63"/>
  <c r="BT41"/>
  <c r="BT64"/>
  <c r="BT78"/>
  <c r="BT115"/>
  <c r="BT109"/>
  <c r="BT40"/>
  <c r="BT113"/>
  <c r="BT29"/>
  <c r="BT82"/>
  <c r="BT22"/>
  <c r="BT21"/>
  <c r="BT13"/>
  <c r="BT19"/>
  <c r="BT51"/>
  <c r="BT98"/>
  <c r="BT68"/>
  <c r="BT69" s="1"/>
  <c r="BT107"/>
  <c r="BT97"/>
  <c r="BT56"/>
  <c r="BT87"/>
  <c r="BT45"/>
  <c r="BT90"/>
  <c r="BT10"/>
  <c r="BT103"/>
  <c r="BT104" s="1"/>
  <c r="BT36"/>
  <c r="FH59"/>
  <c r="FH40"/>
  <c r="FH98"/>
  <c r="FH53"/>
  <c r="FH15"/>
  <c r="FH92"/>
  <c r="FH41"/>
  <c r="FH30"/>
  <c r="FH103"/>
  <c r="FH104" s="1"/>
  <c r="FH62"/>
  <c r="FH88"/>
  <c r="FH78"/>
  <c r="FH96"/>
  <c r="FH114"/>
  <c r="FH81"/>
  <c r="FH57"/>
  <c r="FH52"/>
  <c r="FH51"/>
  <c r="FH21"/>
  <c r="FH90"/>
  <c r="FH77"/>
  <c r="FH28"/>
  <c r="FH84"/>
  <c r="FH35"/>
  <c r="FH12"/>
  <c r="FH86"/>
  <c r="FH42"/>
  <c r="FH11"/>
  <c r="FH68"/>
  <c r="FH69" s="1"/>
  <c r="FH19"/>
  <c r="FH87"/>
  <c r="FH46"/>
  <c r="FH58"/>
  <c r="FH110"/>
  <c r="FH83"/>
  <c r="FH22"/>
  <c r="FH60"/>
  <c r="FH107"/>
  <c r="FH61"/>
  <c r="FH27"/>
  <c r="FH109"/>
  <c r="FH55"/>
  <c r="FH9"/>
  <c r="FH111"/>
  <c r="FH14"/>
  <c r="FH44"/>
  <c r="FH85"/>
  <c r="FH64"/>
  <c r="FH50"/>
  <c r="FH89"/>
  <c r="FH91"/>
  <c r="FH80"/>
  <c r="FH82"/>
  <c r="FH54"/>
  <c r="FH20"/>
  <c r="FH43"/>
  <c r="FH45"/>
  <c r="FH29"/>
  <c r="FH112"/>
  <c r="FH13"/>
  <c r="FH36"/>
  <c r="FH34"/>
  <c r="FH79"/>
  <c r="FH113"/>
  <c r="FH10"/>
  <c r="FH97"/>
  <c r="FH115"/>
  <c r="FH63"/>
  <c r="FH56"/>
  <c r="FH108"/>
  <c r="CI9"/>
  <c r="CI19"/>
  <c r="CI10"/>
  <c r="CI58"/>
  <c r="CI42"/>
  <c r="CI77"/>
  <c r="CI113"/>
  <c r="CI40"/>
  <c r="CI111"/>
  <c r="CI35"/>
  <c r="CI20"/>
  <c r="CI83"/>
  <c r="CI34"/>
  <c r="CI54"/>
  <c r="CI15"/>
  <c r="CI55"/>
  <c r="CI115"/>
  <c r="CI85"/>
  <c r="CI14"/>
  <c r="CI114"/>
  <c r="CI27"/>
  <c r="CI13"/>
  <c r="CI91"/>
  <c r="CI50"/>
  <c r="CI110"/>
  <c r="CI56"/>
  <c r="CI81"/>
  <c r="CI44"/>
  <c r="CI46"/>
  <c r="CI57"/>
  <c r="CI97"/>
  <c r="CI61"/>
  <c r="CI68"/>
  <c r="CI69" s="1"/>
  <c r="CI59"/>
  <c r="CI109"/>
  <c r="CI103"/>
  <c r="CI104" s="1"/>
  <c r="CI53"/>
  <c r="CI112"/>
  <c r="CI60"/>
  <c r="CI41"/>
  <c r="CI52"/>
  <c r="CI29"/>
  <c r="CI98"/>
  <c r="CI80"/>
  <c r="CI89"/>
  <c r="CI11"/>
  <c r="CI79"/>
  <c r="CI21"/>
  <c r="CI107"/>
  <c r="CI96"/>
  <c r="CI36"/>
  <c r="CI12"/>
  <c r="CI87"/>
  <c r="CI88"/>
  <c r="CI86"/>
  <c r="CI108"/>
  <c r="CI92"/>
  <c r="CI64"/>
  <c r="CI82"/>
  <c r="CI84"/>
  <c r="CI28"/>
  <c r="CI90"/>
  <c r="CI45"/>
  <c r="CI30"/>
  <c r="CI78"/>
  <c r="CI63"/>
  <c r="CI51"/>
  <c r="CI22"/>
  <c r="CI62"/>
  <c r="CI43"/>
  <c r="CC58"/>
  <c r="CC86"/>
  <c r="CC15"/>
  <c r="CC20"/>
  <c r="CC61"/>
  <c r="CC84"/>
  <c r="CC64"/>
  <c r="CC50"/>
  <c r="CC59"/>
  <c r="CC54"/>
  <c r="CC80"/>
  <c r="CC27"/>
  <c r="CC60"/>
  <c r="CC43"/>
  <c r="CC98"/>
  <c r="CC57"/>
  <c r="CC89"/>
  <c r="CC45"/>
  <c r="CC112"/>
  <c r="CC35"/>
  <c r="CC92"/>
  <c r="CC40"/>
  <c r="CC68"/>
  <c r="CC69" s="1"/>
  <c r="CC90"/>
  <c r="CC22"/>
  <c r="CC62"/>
  <c r="CC29"/>
  <c r="CC85"/>
  <c r="CC55"/>
  <c r="CC56"/>
  <c r="CC107"/>
  <c r="CC53"/>
  <c r="CC21"/>
  <c r="CC82"/>
  <c r="CC79"/>
  <c r="CC78"/>
  <c r="CC63"/>
  <c r="CC103"/>
  <c r="CC104" s="1"/>
  <c r="CC41"/>
  <c r="CC44"/>
  <c r="CC111"/>
  <c r="CC28"/>
  <c r="CC42"/>
  <c r="CC46"/>
  <c r="CC30"/>
  <c r="CC114"/>
  <c r="CC10"/>
  <c r="CC88"/>
  <c r="CC108"/>
  <c r="CC91"/>
  <c r="CC14"/>
  <c r="CC96"/>
  <c r="CC11"/>
  <c r="CC51"/>
  <c r="CC13"/>
  <c r="CC109"/>
  <c r="CC19"/>
  <c r="CC97"/>
  <c r="CC87"/>
  <c r="CC12"/>
  <c r="CC110"/>
  <c r="CC113"/>
  <c r="CC52"/>
  <c r="CC115"/>
  <c r="CC83"/>
  <c r="CC36"/>
  <c r="CC9"/>
  <c r="CC77"/>
  <c r="CC34"/>
  <c r="CC81"/>
  <c r="DR80"/>
  <c r="DR51"/>
  <c r="DR10"/>
  <c r="DR29"/>
  <c r="DR111"/>
  <c r="DR12"/>
  <c r="DR60"/>
  <c r="DR55"/>
  <c r="DR78"/>
  <c r="DR42"/>
  <c r="DR97"/>
  <c r="DR88"/>
  <c r="DR30"/>
  <c r="DR108"/>
  <c r="DR58"/>
  <c r="DR21"/>
  <c r="DR62"/>
  <c r="DR115"/>
  <c r="DR92"/>
  <c r="DR15"/>
  <c r="DR43"/>
  <c r="DR36"/>
  <c r="DR19"/>
  <c r="DR52"/>
  <c r="DR109"/>
  <c r="DR91"/>
  <c r="DR113"/>
  <c r="DR13"/>
  <c r="DR50"/>
  <c r="DR35"/>
  <c r="DR40"/>
  <c r="DR59"/>
  <c r="DR54"/>
  <c r="DR28"/>
  <c r="DR87"/>
  <c r="DR9"/>
  <c r="DR77"/>
  <c r="DR84"/>
  <c r="DR82"/>
  <c r="DR98"/>
  <c r="DR96"/>
  <c r="DR103"/>
  <c r="DR104" s="1"/>
  <c r="DR56"/>
  <c r="DR61"/>
  <c r="DR86"/>
  <c r="DR107"/>
  <c r="DR63"/>
  <c r="DR46"/>
  <c r="DR110"/>
  <c r="DR20"/>
  <c r="DR44"/>
  <c r="DR41"/>
  <c r="DR14"/>
  <c r="DR112"/>
  <c r="DR89"/>
  <c r="DR114"/>
  <c r="DR34"/>
  <c r="DR11"/>
  <c r="DR45"/>
  <c r="DR27"/>
  <c r="DR68"/>
  <c r="DR69" s="1"/>
  <c r="DR57"/>
  <c r="DR83"/>
  <c r="DR53"/>
  <c r="DR85"/>
  <c r="DR64"/>
  <c r="DR22"/>
  <c r="DR79"/>
  <c r="DR81"/>
  <c r="DR90"/>
  <c r="CO110"/>
  <c r="CO42"/>
  <c r="CO43"/>
  <c r="CO53"/>
  <c r="CO21"/>
  <c r="CO19"/>
  <c r="CO54"/>
  <c r="CO51"/>
  <c r="CO82"/>
  <c r="CO34"/>
  <c r="CO90"/>
  <c r="CO45"/>
  <c r="CO96"/>
  <c r="CO112"/>
  <c r="CO41"/>
  <c r="CO114"/>
  <c r="CO63"/>
  <c r="CO28"/>
  <c r="CO108"/>
  <c r="CO60"/>
  <c r="CO59"/>
  <c r="CO79"/>
  <c r="CO44"/>
  <c r="CO77"/>
  <c r="CO85"/>
  <c r="CO87"/>
  <c r="CO36"/>
  <c r="CO91"/>
  <c r="CO86"/>
  <c r="CO62"/>
  <c r="CO98"/>
  <c r="CO30"/>
  <c r="CO103"/>
  <c r="CO104" s="1"/>
  <c r="CO80"/>
  <c r="CO52"/>
  <c r="CO83"/>
  <c r="CO81"/>
  <c r="CO111"/>
  <c r="CO14"/>
  <c r="CO113"/>
  <c r="CO58"/>
  <c r="CO57"/>
  <c r="CO56"/>
  <c r="CO78"/>
  <c r="CO64"/>
  <c r="CO20"/>
  <c r="CO35"/>
  <c r="CO15"/>
  <c r="CO9"/>
  <c r="CO50"/>
  <c r="CO107"/>
  <c r="CO55"/>
  <c r="CO68"/>
  <c r="CO69" s="1"/>
  <c r="CO12"/>
  <c r="CO88"/>
  <c r="CO10"/>
  <c r="CO92"/>
  <c r="CO13"/>
  <c r="CO97"/>
  <c r="CO61"/>
  <c r="CO29"/>
  <c r="CO22"/>
  <c r="CO109"/>
  <c r="CO11"/>
  <c r="CO115"/>
  <c r="CO46"/>
  <c r="CO40"/>
  <c r="CO27"/>
  <c r="CO89"/>
  <c r="CO84"/>
  <c r="EC58"/>
  <c r="EC64"/>
  <c r="EC53"/>
  <c r="EC98"/>
  <c r="EC55"/>
  <c r="EC92"/>
  <c r="EC11"/>
  <c r="EC60"/>
  <c r="EC56"/>
  <c r="EC63"/>
  <c r="EC62"/>
  <c r="EC82"/>
  <c r="EC112"/>
  <c r="EC54"/>
  <c r="EC114"/>
  <c r="EC103"/>
  <c r="EC104" s="1"/>
  <c r="EC10"/>
  <c r="EC107"/>
  <c r="EC77"/>
  <c r="EC29"/>
  <c r="EC9"/>
  <c r="EC13"/>
  <c r="EC61"/>
  <c r="EC57"/>
  <c r="EC30"/>
  <c r="EC86"/>
  <c r="EC22"/>
  <c r="EC43"/>
  <c r="EC111"/>
  <c r="EC79"/>
  <c r="EC78"/>
  <c r="EC68"/>
  <c r="EC69" s="1"/>
  <c r="EC115"/>
  <c r="EC27"/>
  <c r="EC96"/>
  <c r="EC14"/>
  <c r="EC91"/>
  <c r="EC84"/>
  <c r="EC20"/>
  <c r="EC50"/>
  <c r="EC90"/>
  <c r="EC108"/>
  <c r="EC28"/>
  <c r="EC83"/>
  <c r="EC97"/>
  <c r="EC41"/>
  <c r="EC52"/>
  <c r="EC113"/>
  <c r="EC12"/>
  <c r="EC88"/>
  <c r="EC51"/>
  <c r="EC46"/>
  <c r="EC40"/>
  <c r="EC21"/>
  <c r="EC35"/>
  <c r="EC45"/>
  <c r="EC80"/>
  <c r="EC85"/>
  <c r="EC42"/>
  <c r="EC15"/>
  <c r="EC110"/>
  <c r="EC19"/>
  <c r="EC59"/>
  <c r="EC34"/>
  <c r="EC89"/>
  <c r="EC36"/>
  <c r="EC44"/>
  <c r="EC87"/>
  <c r="EC81"/>
  <c r="EC109"/>
  <c r="FC35"/>
  <c r="FC46"/>
  <c r="FC84"/>
  <c r="FC53"/>
  <c r="FC54"/>
  <c r="FC15"/>
  <c r="FC36"/>
  <c r="FC20"/>
  <c r="FC80"/>
  <c r="FC92"/>
  <c r="FC108"/>
  <c r="FC41"/>
  <c r="FC86"/>
  <c r="FC83"/>
  <c r="FC107"/>
  <c r="FC90"/>
  <c r="FC87"/>
  <c r="FC29"/>
  <c r="FC59"/>
  <c r="FC77"/>
  <c r="FC45"/>
  <c r="FC40"/>
  <c r="FC79"/>
  <c r="FC63"/>
  <c r="FC64"/>
  <c r="FC22"/>
  <c r="FC82"/>
  <c r="FC28"/>
  <c r="FC97"/>
  <c r="FC50"/>
  <c r="FC85"/>
  <c r="FC88"/>
  <c r="FC112"/>
  <c r="FC109"/>
  <c r="FC12"/>
  <c r="FC43"/>
  <c r="FC52"/>
  <c r="FC13"/>
  <c r="FC61"/>
  <c r="FC62"/>
  <c r="FC21"/>
  <c r="FC42"/>
  <c r="FC30"/>
  <c r="FC27"/>
  <c r="FC98"/>
  <c r="FC81"/>
  <c r="FC78"/>
  <c r="FC113"/>
  <c r="FC114"/>
  <c r="FC115"/>
  <c r="FC96"/>
  <c r="FC57"/>
  <c r="FC51"/>
  <c r="FC68"/>
  <c r="FC69" s="1"/>
  <c r="FC10"/>
  <c r="FC89"/>
  <c r="FC9"/>
  <c r="FC56"/>
  <c r="FC110"/>
  <c r="FC11"/>
  <c r="FC34"/>
  <c r="FC14"/>
  <c r="FC44"/>
  <c r="FC103"/>
  <c r="FC104" s="1"/>
  <c r="FC19"/>
  <c r="FC91"/>
  <c r="FC60"/>
  <c r="FC55"/>
  <c r="FC111"/>
  <c r="FC58"/>
  <c r="BW40"/>
  <c r="BW42"/>
  <c r="BW56"/>
  <c r="BW54"/>
  <c r="BW114"/>
  <c r="BW61"/>
  <c r="BW51"/>
  <c r="BW64"/>
  <c r="BW98"/>
  <c r="BW81"/>
  <c r="BW79"/>
  <c r="BW90"/>
  <c r="BW43"/>
  <c r="BW44"/>
  <c r="BW15"/>
  <c r="BW87"/>
  <c r="BW11"/>
  <c r="BW88"/>
  <c r="BW35"/>
  <c r="BW89"/>
  <c r="BW27"/>
  <c r="BW112"/>
  <c r="BW59"/>
  <c r="BW110"/>
  <c r="BW111"/>
  <c r="BW107"/>
  <c r="BW55"/>
  <c r="BW68"/>
  <c r="BW69" s="1"/>
  <c r="BW28"/>
  <c r="BW63"/>
  <c r="BW91"/>
  <c r="BW12"/>
  <c r="BW78"/>
  <c r="BW52"/>
  <c r="BW30"/>
  <c r="BW109"/>
  <c r="BW19"/>
  <c r="BW13"/>
  <c r="BW84"/>
  <c r="BW113"/>
  <c r="BW29"/>
  <c r="BW14"/>
  <c r="BW21"/>
  <c r="BW92"/>
  <c r="BW96"/>
  <c r="BW46"/>
  <c r="BW50"/>
  <c r="BW58"/>
  <c r="BW45"/>
  <c r="BW80"/>
  <c r="BW85"/>
  <c r="BW86"/>
  <c r="BW60"/>
  <c r="BW62"/>
  <c r="BW10"/>
  <c r="BW97"/>
  <c r="BW41"/>
  <c r="BW108"/>
  <c r="BW57"/>
  <c r="BW103"/>
  <c r="BW104" s="1"/>
  <c r="BW53"/>
  <c r="BW77"/>
  <c r="BW20"/>
  <c r="BW22"/>
  <c r="BW36"/>
  <c r="BW115"/>
  <c r="BW9"/>
  <c r="BW34"/>
  <c r="BW83"/>
  <c r="BW82"/>
  <c r="CM20"/>
  <c r="CM52"/>
  <c r="CM84"/>
  <c r="CM56"/>
  <c r="CM98"/>
  <c r="CM12"/>
  <c r="CM87"/>
  <c r="CM81"/>
  <c r="CM68"/>
  <c r="CM69" s="1"/>
  <c r="CM11"/>
  <c r="CM21"/>
  <c r="CM44"/>
  <c r="CM34"/>
  <c r="CM110"/>
  <c r="CM58"/>
  <c r="CM22"/>
  <c r="CM10"/>
  <c r="CM79"/>
  <c r="CM41"/>
  <c r="CM36"/>
  <c r="CM29"/>
  <c r="CM64"/>
  <c r="CM13"/>
  <c r="CM46"/>
  <c r="CM51"/>
  <c r="CM59"/>
  <c r="CM85"/>
  <c r="CM42"/>
  <c r="CM78"/>
  <c r="CM86"/>
  <c r="CM97"/>
  <c r="CM19"/>
  <c r="CM62"/>
  <c r="CM111"/>
  <c r="CM88"/>
  <c r="CM113"/>
  <c r="CM103"/>
  <c r="CM104" s="1"/>
  <c r="CM77"/>
  <c r="CM80"/>
  <c r="CM90"/>
  <c r="CM28"/>
  <c r="CM40"/>
  <c r="CM45"/>
  <c r="CM107"/>
  <c r="CM96"/>
  <c r="CM89"/>
  <c r="CM27"/>
  <c r="CM43"/>
  <c r="CM91"/>
  <c r="CM15"/>
  <c r="CM55"/>
  <c r="CM108"/>
  <c r="CM61"/>
  <c r="CM50"/>
  <c r="CM115"/>
  <c r="CM92"/>
  <c r="CM30"/>
  <c r="CM9"/>
  <c r="CM35"/>
  <c r="CM82"/>
  <c r="CM114"/>
  <c r="CM54"/>
  <c r="CM60"/>
  <c r="CM83"/>
  <c r="CM14"/>
  <c r="CM109"/>
  <c r="CM63"/>
  <c r="CM112"/>
  <c r="CM57"/>
  <c r="CM53"/>
  <c r="FG13"/>
  <c r="FG61"/>
  <c r="FG62"/>
  <c r="FG21"/>
  <c r="FG42"/>
  <c r="FG80"/>
  <c r="FG57"/>
  <c r="FG58"/>
  <c r="FG10"/>
  <c r="FG89"/>
  <c r="FG22"/>
  <c r="FG115"/>
  <c r="FG79"/>
  <c r="FG52"/>
  <c r="FG109"/>
  <c r="FG97"/>
  <c r="FG60"/>
  <c r="FG30"/>
  <c r="FG53"/>
  <c r="FG54"/>
  <c r="FG15"/>
  <c r="FG36"/>
  <c r="FG20"/>
  <c r="FG41"/>
  <c r="FG50"/>
  <c r="FG59"/>
  <c r="FG14"/>
  <c r="FG35"/>
  <c r="FG107"/>
  <c r="FG112"/>
  <c r="FG46"/>
  <c r="FG103"/>
  <c r="FG104" s="1"/>
  <c r="FG85"/>
  <c r="FG114"/>
  <c r="FG111"/>
  <c r="FG19"/>
  <c r="FG34"/>
  <c r="FG68"/>
  <c r="FG69" s="1"/>
  <c r="FG55"/>
  <c r="FG56"/>
  <c r="FG9"/>
  <c r="FG78"/>
  <c r="FG82"/>
  <c r="FG86"/>
  <c r="FG87"/>
  <c r="FG84"/>
  <c r="FG110"/>
  <c r="FG108"/>
  <c r="FG90"/>
  <c r="FG28"/>
  <c r="FG51"/>
  <c r="FG92"/>
  <c r="FG81"/>
  <c r="FG63"/>
  <c r="FG11"/>
  <c r="FG83"/>
  <c r="FG77"/>
  <c r="FG40"/>
  <c r="FG27"/>
  <c r="FG96"/>
  <c r="FG12"/>
  <c r="FG44"/>
  <c r="FG88"/>
  <c r="FG91"/>
  <c r="FG29"/>
  <c r="FG45"/>
  <c r="FG64"/>
  <c r="FG113"/>
  <c r="FG43"/>
  <c r="FG98"/>
  <c r="EP68"/>
  <c r="EP69" s="1"/>
  <c r="EP54"/>
  <c r="EP12"/>
  <c r="EP41"/>
  <c r="EP114"/>
  <c r="EP62"/>
  <c r="EP57"/>
  <c r="EP97"/>
  <c r="EP80"/>
  <c r="EP84"/>
  <c r="EP19"/>
  <c r="EP14"/>
  <c r="EP77"/>
  <c r="EP20"/>
  <c r="EP98"/>
  <c r="EP52"/>
  <c r="EP22"/>
  <c r="EP35"/>
  <c r="EP90"/>
  <c r="EP63"/>
  <c r="EP51"/>
  <c r="EP89"/>
  <c r="EP92"/>
  <c r="EP83"/>
  <c r="EP86"/>
  <c r="EP43"/>
  <c r="EP53"/>
  <c r="EP59"/>
  <c r="EP78"/>
  <c r="EP113"/>
  <c r="EP110"/>
  <c r="EP21"/>
  <c r="EP11"/>
  <c r="EP58"/>
  <c r="EP112"/>
  <c r="EP50"/>
  <c r="EP56"/>
  <c r="EP81"/>
  <c r="EP29"/>
  <c r="EP15"/>
  <c r="EP85"/>
  <c r="EP9"/>
  <c r="EP10"/>
  <c r="EP107"/>
  <c r="EP109"/>
  <c r="EP46"/>
  <c r="EP91"/>
  <c r="EP28"/>
  <c r="EP88"/>
  <c r="EP79"/>
  <c r="EP36"/>
  <c r="EP44"/>
  <c r="EP42"/>
  <c r="EP30"/>
  <c r="EP40"/>
  <c r="EP82"/>
  <c r="EP108"/>
  <c r="EP60"/>
  <c r="EP115"/>
  <c r="EP103"/>
  <c r="EP104" s="1"/>
  <c r="EP55"/>
  <c r="EP34"/>
  <c r="EP64"/>
  <c r="EP27"/>
  <c r="EP96"/>
  <c r="EP13"/>
  <c r="EP61"/>
  <c r="EP45"/>
  <c r="EP111"/>
  <c r="EP87"/>
  <c r="EH10"/>
  <c r="EH84"/>
  <c r="EH83"/>
  <c r="EH87"/>
  <c r="EH96"/>
  <c r="EH64"/>
  <c r="EH40"/>
  <c r="EH57"/>
  <c r="EH12"/>
  <c r="EH113"/>
  <c r="EH62"/>
  <c r="EH90"/>
  <c r="EH19"/>
  <c r="EH11"/>
  <c r="EH9"/>
  <c r="EH115"/>
  <c r="EH103"/>
  <c r="EH104" s="1"/>
  <c r="EH78"/>
  <c r="EH53"/>
  <c r="EH46"/>
  <c r="EH108"/>
  <c r="EH52"/>
  <c r="EH22"/>
  <c r="EH45"/>
  <c r="EH54"/>
  <c r="EH63"/>
  <c r="EH36"/>
  <c r="EH68"/>
  <c r="EH69" s="1"/>
  <c r="EH59"/>
  <c r="EH29"/>
  <c r="EH51"/>
  <c r="EH82"/>
  <c r="EH81"/>
  <c r="EH58"/>
  <c r="EH98"/>
  <c r="EH111"/>
  <c r="EH14"/>
  <c r="EH20"/>
  <c r="EH80"/>
  <c r="EH79"/>
  <c r="EH110"/>
  <c r="EH21"/>
  <c r="EH114"/>
  <c r="EH112"/>
  <c r="EH42"/>
  <c r="EH88"/>
  <c r="EH85"/>
  <c r="EH55"/>
  <c r="EH92"/>
  <c r="EH97"/>
  <c r="EH86"/>
  <c r="EH107"/>
  <c r="EH60"/>
  <c r="EH43"/>
  <c r="EH13"/>
  <c r="EH15"/>
  <c r="EH56"/>
  <c r="EH89"/>
  <c r="EH109"/>
  <c r="EH41"/>
  <c r="EH91"/>
  <c r="EH35"/>
  <c r="EH77"/>
  <c r="EH30"/>
  <c r="EH61"/>
  <c r="EH34"/>
  <c r="EH44"/>
  <c r="EH27"/>
  <c r="EH50"/>
  <c r="EH28"/>
  <c r="EE57"/>
  <c r="EE11"/>
  <c r="EE115"/>
  <c r="EE13"/>
  <c r="EE111"/>
  <c r="EE82"/>
  <c r="EE14"/>
  <c r="EE19"/>
  <c r="EE109"/>
  <c r="EE54"/>
  <c r="EE63"/>
  <c r="EE12"/>
  <c r="EE59"/>
  <c r="EE78"/>
  <c r="EE51"/>
  <c r="EE64"/>
  <c r="EE84"/>
  <c r="EE68"/>
  <c r="EE69" s="1"/>
  <c r="EE112"/>
  <c r="EE80"/>
  <c r="EE41"/>
  <c r="EE58"/>
  <c r="EE45"/>
  <c r="EE108"/>
  <c r="EE35"/>
  <c r="EE10"/>
  <c r="EE28"/>
  <c r="EE113"/>
  <c r="EE27"/>
  <c r="EE62"/>
  <c r="EE110"/>
  <c r="EE22"/>
  <c r="EE55"/>
  <c r="EE96"/>
  <c r="EE83"/>
  <c r="EE29"/>
  <c r="EE34"/>
  <c r="EE114"/>
  <c r="EE20"/>
  <c r="EE79"/>
  <c r="EE21"/>
  <c r="EE50"/>
  <c r="EE61"/>
  <c r="EE81"/>
  <c r="EE103"/>
  <c r="EE104" s="1"/>
  <c r="EE97"/>
  <c r="EE87"/>
  <c r="EE42"/>
  <c r="EE86"/>
  <c r="EE44"/>
  <c r="EE77"/>
  <c r="EE88"/>
  <c r="EE40"/>
  <c r="EE90"/>
  <c r="EE36"/>
  <c r="EE98"/>
  <c r="EE92"/>
  <c r="EE46"/>
  <c r="EE52"/>
  <c r="EE60"/>
  <c r="EE107"/>
  <c r="EE30"/>
  <c r="EE85"/>
  <c r="EE53"/>
  <c r="EE91"/>
  <c r="EE89"/>
  <c r="EE43"/>
  <c r="EE9"/>
  <c r="EE56"/>
  <c r="EE15"/>
  <c r="CW21"/>
  <c r="CW97"/>
  <c r="CW80"/>
  <c r="CW9"/>
  <c r="CW86"/>
  <c r="CW85"/>
  <c r="CW96"/>
  <c r="CW29"/>
  <c r="CW58"/>
  <c r="CW44"/>
  <c r="CW11"/>
  <c r="CW20"/>
  <c r="CW28"/>
  <c r="CW81"/>
  <c r="CW53"/>
  <c r="CW89"/>
  <c r="CW68"/>
  <c r="CW69" s="1"/>
  <c r="CW107"/>
  <c r="CW87"/>
  <c r="CW88"/>
  <c r="CW12"/>
  <c r="CW79"/>
  <c r="CW46"/>
  <c r="CW98"/>
  <c r="CW35"/>
  <c r="CW84"/>
  <c r="CW52"/>
  <c r="CW51"/>
  <c r="CW14"/>
  <c r="CW10"/>
  <c r="CW62"/>
  <c r="CW64"/>
  <c r="CW83"/>
  <c r="CW54"/>
  <c r="CW30"/>
  <c r="CW112"/>
  <c r="CW42"/>
  <c r="CW63"/>
  <c r="CW109"/>
  <c r="CW41"/>
  <c r="CW77"/>
  <c r="CW115"/>
  <c r="CW60"/>
  <c r="CW90"/>
  <c r="CW43"/>
  <c r="CW57"/>
  <c r="CW15"/>
  <c r="CW19"/>
  <c r="CW22"/>
  <c r="CW56"/>
  <c r="CW34"/>
  <c r="CW36"/>
  <c r="CW103"/>
  <c r="CW104" s="1"/>
  <c r="CW82"/>
  <c r="CW13"/>
  <c r="CW40"/>
  <c r="CW59"/>
  <c r="CW114"/>
  <c r="CW113"/>
  <c r="CW78"/>
  <c r="CW108"/>
  <c r="CW110"/>
  <c r="CW92"/>
  <c r="CW55"/>
  <c r="CW91"/>
  <c r="CW111"/>
  <c r="CW45"/>
  <c r="CW50"/>
  <c r="CW61"/>
  <c r="CW27"/>
  <c r="BP85"/>
  <c r="BP27"/>
  <c r="BP98"/>
  <c r="BP103"/>
  <c r="BP104" s="1"/>
  <c r="BP63"/>
  <c r="BP57"/>
  <c r="BP55"/>
  <c r="BP86"/>
  <c r="BP20"/>
  <c r="BP21"/>
  <c r="BP109"/>
  <c r="BP19"/>
  <c r="BP45"/>
  <c r="BP40"/>
  <c r="BP52"/>
  <c r="BP50"/>
  <c r="BP112"/>
  <c r="BP113"/>
  <c r="BP79"/>
  <c r="BP53"/>
  <c r="BP111"/>
  <c r="BP54"/>
  <c r="BP96"/>
  <c r="BP15"/>
  <c r="BP82"/>
  <c r="BP44"/>
  <c r="BP13"/>
  <c r="BP22"/>
  <c r="BP77"/>
  <c r="BP10"/>
  <c r="BP42"/>
  <c r="BP29"/>
  <c r="BP84"/>
  <c r="BP61"/>
  <c r="BP83"/>
  <c r="BP92"/>
  <c r="BP43"/>
  <c r="BP64"/>
  <c r="BP78"/>
  <c r="BP91"/>
  <c r="BP12"/>
  <c r="BP68"/>
  <c r="BP69" s="1"/>
  <c r="BP46"/>
  <c r="BP108"/>
  <c r="BP110"/>
  <c r="BP14"/>
  <c r="BP81"/>
  <c r="BP9"/>
  <c r="BP114"/>
  <c r="BP41"/>
  <c r="BP56"/>
  <c r="BP97"/>
  <c r="BP87"/>
  <c r="BP115"/>
  <c r="BP11"/>
  <c r="BP35"/>
  <c r="BP90"/>
  <c r="BP58"/>
  <c r="BP89"/>
  <c r="BP36"/>
  <c r="BP60"/>
  <c r="BP28"/>
  <c r="BP34"/>
  <c r="BP62"/>
  <c r="BP51"/>
  <c r="BP107"/>
  <c r="BP30"/>
  <c r="BP59"/>
  <c r="BP88"/>
  <c r="BP80"/>
  <c r="FS35"/>
  <c r="FS46"/>
  <c r="FS84"/>
  <c r="FS53"/>
  <c r="FS54"/>
  <c r="FS30"/>
  <c r="FS55"/>
  <c r="FS56"/>
  <c r="FS41"/>
  <c r="FS92"/>
  <c r="FS114"/>
  <c r="FS113"/>
  <c r="FS85"/>
  <c r="FS88"/>
  <c r="FS14"/>
  <c r="FS90"/>
  <c r="FS81"/>
  <c r="FS29"/>
  <c r="FS59"/>
  <c r="FS77"/>
  <c r="FS45"/>
  <c r="FS40"/>
  <c r="FS20"/>
  <c r="FS21"/>
  <c r="FS42"/>
  <c r="FS80"/>
  <c r="FS50"/>
  <c r="FS89"/>
  <c r="FS86"/>
  <c r="FS112"/>
  <c r="FS28"/>
  <c r="FS12"/>
  <c r="FS82"/>
  <c r="FS109"/>
  <c r="FS27"/>
  <c r="FS43"/>
  <c r="FS52"/>
  <c r="FS13"/>
  <c r="FS61"/>
  <c r="FS62"/>
  <c r="FS22"/>
  <c r="FS63"/>
  <c r="FS64"/>
  <c r="FS78"/>
  <c r="FS98"/>
  <c r="FS83"/>
  <c r="FS79"/>
  <c r="FS9"/>
  <c r="FS107"/>
  <c r="FS87"/>
  <c r="FS96"/>
  <c r="FS108"/>
  <c r="FS19"/>
  <c r="FS36"/>
  <c r="FS58"/>
  <c r="FS97"/>
  <c r="FS51"/>
  <c r="FS44"/>
  <c r="FS57"/>
  <c r="FS60"/>
  <c r="FS15"/>
  <c r="FS111"/>
  <c r="FS115"/>
  <c r="FS68"/>
  <c r="FS69" s="1"/>
  <c r="FS110"/>
  <c r="FS11"/>
  <c r="FS34"/>
  <c r="FS10"/>
  <c r="FS91"/>
  <c r="FS103"/>
  <c r="FS104" s="1"/>
  <c r="FJ36"/>
  <c r="FJ13"/>
  <c r="FJ57"/>
  <c r="FJ43"/>
  <c r="FJ58"/>
  <c r="FJ20"/>
  <c r="FJ97"/>
  <c r="FJ46"/>
  <c r="FJ27"/>
  <c r="FJ83"/>
  <c r="FJ62"/>
  <c r="FJ41"/>
  <c r="FJ96"/>
  <c r="FJ61"/>
  <c r="FJ111"/>
  <c r="FJ86"/>
  <c r="FJ107"/>
  <c r="FJ80"/>
  <c r="FJ64"/>
  <c r="FJ30"/>
  <c r="FJ112"/>
  <c r="FJ50"/>
  <c r="FJ12"/>
  <c r="FJ89"/>
  <c r="FJ78"/>
  <c r="FJ9"/>
  <c r="FJ77"/>
  <c r="FJ59"/>
  <c r="FJ85"/>
  <c r="FJ90"/>
  <c r="FJ29"/>
  <c r="FJ98"/>
  <c r="FJ28"/>
  <c r="FJ88"/>
  <c r="FJ55"/>
  <c r="FJ42"/>
  <c r="FJ19"/>
  <c r="FJ79"/>
  <c r="FJ35"/>
  <c r="FJ15"/>
  <c r="FJ45"/>
  <c r="FJ114"/>
  <c r="FJ52"/>
  <c r="FJ14"/>
  <c r="FJ91"/>
  <c r="FJ68"/>
  <c r="FJ69" s="1"/>
  <c r="FJ53"/>
  <c r="FJ103"/>
  <c r="FJ104" s="1"/>
  <c r="FJ84"/>
  <c r="FJ34"/>
  <c r="FJ113"/>
  <c r="FJ54"/>
  <c r="FJ63"/>
  <c r="FJ56"/>
  <c r="FJ21"/>
  <c r="FJ22"/>
  <c r="FJ109"/>
  <c r="FJ115"/>
  <c r="FJ44"/>
  <c r="FJ60"/>
  <c r="FJ82"/>
  <c r="FJ110"/>
  <c r="FJ10"/>
  <c r="FJ81"/>
  <c r="FJ108"/>
  <c r="FJ92"/>
  <c r="FJ87"/>
  <c r="FJ40"/>
  <c r="FJ11"/>
  <c r="FJ51"/>
  <c r="BR97"/>
  <c r="BR110"/>
  <c r="BR108"/>
  <c r="BR29"/>
  <c r="BR20"/>
  <c r="BR13"/>
  <c r="BR36"/>
  <c r="BR12"/>
  <c r="BR52"/>
  <c r="BR81"/>
  <c r="BR56"/>
  <c r="BR21"/>
  <c r="BR98"/>
  <c r="BR83"/>
  <c r="BR22"/>
  <c r="BR27"/>
  <c r="BR113"/>
  <c r="BR112"/>
  <c r="BR77"/>
  <c r="BR91"/>
  <c r="BR92"/>
  <c r="BR42"/>
  <c r="BR57"/>
  <c r="BR84"/>
  <c r="BR64"/>
  <c r="BR96"/>
  <c r="BR44"/>
  <c r="BR54"/>
  <c r="BR60"/>
  <c r="BR80"/>
  <c r="BR59"/>
  <c r="BR14"/>
  <c r="BR50"/>
  <c r="BR9"/>
  <c r="BR15"/>
  <c r="BR45"/>
  <c r="BR51"/>
  <c r="BR40"/>
  <c r="BR62"/>
  <c r="BR114"/>
  <c r="BR109"/>
  <c r="BR89"/>
  <c r="BR11"/>
  <c r="BR88"/>
  <c r="BR35"/>
  <c r="BR61"/>
  <c r="BR78"/>
  <c r="BR115"/>
  <c r="BR85"/>
  <c r="BR41"/>
  <c r="BR28"/>
  <c r="BR34"/>
  <c r="BR79"/>
  <c r="BR111"/>
  <c r="BR43"/>
  <c r="BR86"/>
  <c r="BR46"/>
  <c r="BR10"/>
  <c r="BR55"/>
  <c r="BR19"/>
  <c r="BR87"/>
  <c r="BR90"/>
  <c r="BR63"/>
  <c r="BR30"/>
  <c r="BR82"/>
  <c r="BR58"/>
  <c r="BR53"/>
  <c r="BR103"/>
  <c r="BR104" s="1"/>
  <c r="BR107"/>
  <c r="BR68"/>
  <c r="BR69" s="1"/>
  <c r="DW87"/>
  <c r="DW59"/>
  <c r="DW103"/>
  <c r="DW104" s="1"/>
  <c r="DW108"/>
  <c r="DW81"/>
  <c r="DW60"/>
  <c r="DW36"/>
  <c r="DW11"/>
  <c r="DW96"/>
  <c r="DW91"/>
  <c r="DW62"/>
  <c r="DW30"/>
  <c r="DW80"/>
  <c r="DW78"/>
  <c r="DW89"/>
  <c r="DW19"/>
  <c r="DW50"/>
  <c r="DW28"/>
  <c r="DW20"/>
  <c r="DW55"/>
  <c r="DW44"/>
  <c r="DW112"/>
  <c r="DW88"/>
  <c r="DW86"/>
  <c r="DW12"/>
  <c r="DW22"/>
  <c r="DW97"/>
  <c r="DW84"/>
  <c r="DW68"/>
  <c r="DW69" s="1"/>
  <c r="DW92"/>
  <c r="DW115"/>
  <c r="DW64"/>
  <c r="DW13"/>
  <c r="DW46"/>
  <c r="DW40"/>
  <c r="DW63"/>
  <c r="DW54"/>
  <c r="DW79"/>
  <c r="DW98"/>
  <c r="DW45"/>
  <c r="DW41"/>
  <c r="DW29"/>
  <c r="DW43"/>
  <c r="DW15"/>
  <c r="DW42"/>
  <c r="DW58"/>
  <c r="DW52"/>
  <c r="DW107"/>
  <c r="DW56"/>
  <c r="DW114"/>
  <c r="DW109"/>
  <c r="DW51"/>
  <c r="DW57"/>
  <c r="DW113"/>
  <c r="DW9"/>
  <c r="DW21"/>
  <c r="DW77"/>
  <c r="DW35"/>
  <c r="DW85"/>
  <c r="DW83"/>
  <c r="DW110"/>
  <c r="DW10"/>
  <c r="DW111"/>
  <c r="DW82"/>
  <c r="DW53"/>
  <c r="DW34"/>
  <c r="DW90"/>
  <c r="DW14"/>
  <c r="DW61"/>
  <c r="DW27"/>
  <c r="DS114"/>
  <c r="DS53"/>
  <c r="DS40"/>
  <c r="DS42"/>
  <c r="DS50"/>
  <c r="DS54"/>
  <c r="DS77"/>
  <c r="DS14"/>
  <c r="DS21"/>
  <c r="DS58"/>
  <c r="DS52"/>
  <c r="DS113"/>
  <c r="DS45"/>
  <c r="DS55"/>
  <c r="DS112"/>
  <c r="DS63"/>
  <c r="DS79"/>
  <c r="DS36"/>
  <c r="DS44"/>
  <c r="DS28"/>
  <c r="DS30"/>
  <c r="DS12"/>
  <c r="DS82"/>
  <c r="DS10"/>
  <c r="DS110"/>
  <c r="DS11"/>
  <c r="DS29"/>
  <c r="DS91"/>
  <c r="DS60"/>
  <c r="DS68"/>
  <c r="DS69" s="1"/>
  <c r="DS87"/>
  <c r="DS96"/>
  <c r="DS46"/>
  <c r="DS41"/>
  <c r="DS27"/>
  <c r="DS43"/>
  <c r="DS88"/>
  <c r="DS115"/>
  <c r="DS56"/>
  <c r="DS59"/>
  <c r="DS90"/>
  <c r="DS20"/>
  <c r="DS111"/>
  <c r="DS35"/>
  <c r="DS80"/>
  <c r="DS89"/>
  <c r="DS57"/>
  <c r="DS62"/>
  <c r="DS86"/>
  <c r="DS61"/>
  <c r="DS108"/>
  <c r="DS98"/>
  <c r="DS13"/>
  <c r="DS83"/>
  <c r="DS109"/>
  <c r="DS85"/>
  <c r="DS97"/>
  <c r="DS19"/>
  <c r="DS51"/>
  <c r="DS22"/>
  <c r="DS78"/>
  <c r="DS64"/>
  <c r="DS81"/>
  <c r="DS34"/>
  <c r="DS9"/>
  <c r="DS103"/>
  <c r="DS104" s="1"/>
  <c r="DS107"/>
  <c r="DS15"/>
  <c r="DS84"/>
  <c r="DS92"/>
  <c r="BO77"/>
  <c r="BO61"/>
  <c r="BO21"/>
  <c r="BO28"/>
  <c r="BO103"/>
  <c r="BO104" s="1"/>
  <c r="BO43"/>
  <c r="BO51"/>
  <c r="BO111"/>
  <c r="BO91"/>
  <c r="BO90"/>
  <c r="BO11"/>
  <c r="BO30"/>
  <c r="BO108"/>
  <c r="BO57"/>
  <c r="BO88"/>
  <c r="BO86"/>
  <c r="BO85"/>
  <c r="BO97"/>
  <c r="BO14"/>
  <c r="BO46"/>
  <c r="BO44"/>
  <c r="BO87"/>
  <c r="BO84"/>
  <c r="BO41"/>
  <c r="BO107"/>
  <c r="BO29"/>
  <c r="BO64"/>
  <c r="BO83"/>
  <c r="BO59"/>
  <c r="BO40"/>
  <c r="BO63"/>
  <c r="BO58"/>
  <c r="BO115"/>
  <c r="BO81"/>
  <c r="BO20"/>
  <c r="BO9"/>
  <c r="BO78"/>
  <c r="BO110"/>
  <c r="BO109"/>
  <c r="BO96"/>
  <c r="BO42"/>
  <c r="BO82"/>
  <c r="BO55"/>
  <c r="BO36"/>
  <c r="BO114"/>
  <c r="BO10"/>
  <c r="BO112"/>
  <c r="BO54"/>
  <c r="BO62"/>
  <c r="BO12"/>
  <c r="BO56"/>
  <c r="BO53"/>
  <c r="BO80"/>
  <c r="BO13"/>
  <c r="BO34"/>
  <c r="BO19"/>
  <c r="BO92"/>
  <c r="BO79"/>
  <c r="BO50"/>
  <c r="BO98"/>
  <c r="BO113"/>
  <c r="BO15"/>
  <c r="BO27"/>
  <c r="BO52"/>
  <c r="BO22"/>
  <c r="BO35"/>
  <c r="BO60"/>
  <c r="BO89"/>
  <c r="BO45"/>
  <c r="BO68"/>
  <c r="BO69" s="1"/>
  <c r="DC81"/>
  <c r="DC51"/>
  <c r="DC14"/>
  <c r="DC80"/>
  <c r="DC114"/>
  <c r="DC27"/>
  <c r="DC63"/>
  <c r="DC112"/>
  <c r="DC88"/>
  <c r="DC89"/>
  <c r="DC97"/>
  <c r="DC55"/>
  <c r="DC11"/>
  <c r="DC79"/>
  <c r="DC90"/>
  <c r="DC46"/>
  <c r="DC19"/>
  <c r="DC108"/>
  <c r="DC35"/>
  <c r="DC107"/>
  <c r="DC9"/>
  <c r="DC45"/>
  <c r="DC91"/>
  <c r="DC59"/>
  <c r="DC50"/>
  <c r="DC82"/>
  <c r="DC98"/>
  <c r="DC113"/>
  <c r="DC92"/>
  <c r="DC58"/>
  <c r="DC43"/>
  <c r="DC44"/>
  <c r="DC111"/>
  <c r="DC20"/>
  <c r="DC103"/>
  <c r="DC104" s="1"/>
  <c r="DC86"/>
  <c r="DC42"/>
  <c r="DC96"/>
  <c r="DC85"/>
  <c r="DC57"/>
  <c r="DC83"/>
  <c r="DC87"/>
  <c r="DC15"/>
  <c r="DC53"/>
  <c r="DC40"/>
  <c r="DC64"/>
  <c r="DC22"/>
  <c r="DC41"/>
  <c r="DC60"/>
  <c r="DC56"/>
  <c r="DC110"/>
  <c r="DC115"/>
  <c r="DC62"/>
  <c r="DC84"/>
  <c r="DC61"/>
  <c r="DC30"/>
  <c r="DC29"/>
  <c r="DC109"/>
  <c r="DC68"/>
  <c r="DC69" s="1"/>
  <c r="DC52"/>
  <c r="DC54"/>
  <c r="DC21"/>
  <c r="DC78"/>
  <c r="DC13"/>
  <c r="DC36"/>
  <c r="DC12"/>
  <c r="DC34"/>
  <c r="DC28"/>
  <c r="DC10"/>
  <c r="DC77"/>
  <c r="DI88"/>
  <c r="DI98"/>
  <c r="DI15"/>
  <c r="DI114"/>
  <c r="DI85"/>
  <c r="DI19"/>
  <c r="DI41"/>
  <c r="DI86"/>
  <c r="DI107"/>
  <c r="DI87"/>
  <c r="DI35"/>
  <c r="DI55"/>
  <c r="DI115"/>
  <c r="DI53"/>
  <c r="DI56"/>
  <c r="DI62"/>
  <c r="DI44"/>
  <c r="DI45"/>
  <c r="DI59"/>
  <c r="DI9"/>
  <c r="DI42"/>
  <c r="DI77"/>
  <c r="DI103"/>
  <c r="DI104" s="1"/>
  <c r="DI29"/>
  <c r="DI91"/>
  <c r="DI21"/>
  <c r="DI109"/>
  <c r="DI60"/>
  <c r="DI43"/>
  <c r="DI10"/>
  <c r="DI81"/>
  <c r="DI20"/>
  <c r="DI64"/>
  <c r="DI13"/>
  <c r="DI96"/>
  <c r="DI68"/>
  <c r="DI69" s="1"/>
  <c r="DI30"/>
  <c r="DI92"/>
  <c r="DI79"/>
  <c r="DI63"/>
  <c r="DI61"/>
  <c r="DI40"/>
  <c r="DI89"/>
  <c r="DI51"/>
  <c r="DI83"/>
  <c r="DI112"/>
  <c r="DI28"/>
  <c r="DI36"/>
  <c r="DI22"/>
  <c r="DI108"/>
  <c r="DI46"/>
  <c r="DI34"/>
  <c r="DI97"/>
  <c r="DI113"/>
  <c r="DI84"/>
  <c r="DI78"/>
  <c r="DI110"/>
  <c r="DI11"/>
  <c r="DI57"/>
  <c r="DI52"/>
  <c r="DI58"/>
  <c r="DI54"/>
  <c r="DI12"/>
  <c r="DI50"/>
  <c r="DI111"/>
  <c r="DI82"/>
  <c r="DI27"/>
  <c r="DI80"/>
  <c r="DI14"/>
  <c r="DI90"/>
  <c r="EA113"/>
  <c r="EA87"/>
  <c r="EA60"/>
  <c r="EA41"/>
  <c r="EA12"/>
  <c r="EA77"/>
  <c r="EA21"/>
  <c r="EA86"/>
  <c r="EA40"/>
  <c r="EA110"/>
  <c r="EA84"/>
  <c r="EA57"/>
  <c r="EA35"/>
  <c r="EA9"/>
  <c r="EA81"/>
  <c r="EA29"/>
  <c r="EA82"/>
  <c r="EA30"/>
  <c r="EA91"/>
  <c r="EA45"/>
  <c r="EA85"/>
  <c r="EA97"/>
  <c r="EA114"/>
  <c r="EA61"/>
  <c r="EA89"/>
  <c r="EA90"/>
  <c r="EA64"/>
  <c r="EA19"/>
  <c r="EA36"/>
  <c r="EA51"/>
  <c r="EA88"/>
  <c r="EA42"/>
  <c r="EA13"/>
  <c r="EA43"/>
  <c r="EA44"/>
  <c r="EA98"/>
  <c r="EA79"/>
  <c r="EA52"/>
  <c r="EA27"/>
  <c r="EA96"/>
  <c r="EA50"/>
  <c r="EA112"/>
  <c r="EA59"/>
  <c r="EA11"/>
  <c r="EA92"/>
  <c r="EA68"/>
  <c r="EA69" s="1"/>
  <c r="EA46"/>
  <c r="EA20"/>
  <c r="EA107"/>
  <c r="EA54"/>
  <c r="EA108"/>
  <c r="EA55"/>
  <c r="EA109"/>
  <c r="EA83"/>
  <c r="EA56"/>
  <c r="EA34"/>
  <c r="EA111"/>
  <c r="EA58"/>
  <c r="EA10"/>
  <c r="EA78"/>
  <c r="EA22"/>
  <c r="EA103"/>
  <c r="EA104" s="1"/>
  <c r="EA80"/>
  <c r="EA53"/>
  <c r="EA28"/>
  <c r="EA115"/>
  <c r="EA62"/>
  <c r="EA14"/>
  <c r="EA63"/>
  <c r="EA15"/>
  <c r="ET40"/>
  <c r="ET29"/>
  <c r="ET42"/>
  <c r="ET58"/>
  <c r="ET56"/>
  <c r="ET10"/>
  <c r="ET85"/>
  <c r="ET14"/>
  <c r="ET83"/>
  <c r="ET51"/>
  <c r="ET77"/>
  <c r="ET88"/>
  <c r="ET108"/>
  <c r="ET30"/>
  <c r="ET28"/>
  <c r="ET92"/>
  <c r="ET20"/>
  <c r="ET89"/>
  <c r="ET60"/>
  <c r="ET54"/>
  <c r="ET78"/>
  <c r="ET90"/>
  <c r="ET59"/>
  <c r="ET84"/>
  <c r="ET61"/>
  <c r="ET57"/>
  <c r="ET111"/>
  <c r="ET115"/>
  <c r="ET53"/>
  <c r="ET46"/>
  <c r="ET81"/>
  <c r="ET112"/>
  <c r="ET43"/>
  <c r="ET107"/>
  <c r="ET11"/>
  <c r="ET19"/>
  <c r="ET41"/>
  <c r="ET50"/>
  <c r="ET113"/>
  <c r="ET21"/>
  <c r="ET91"/>
  <c r="ET55"/>
  <c r="ET110"/>
  <c r="ET82"/>
  <c r="ET86"/>
  <c r="ET52"/>
  <c r="ET109"/>
  <c r="ET63"/>
  <c r="ET87"/>
  <c r="ET62"/>
  <c r="ET34"/>
  <c r="ET36"/>
  <c r="ET22"/>
  <c r="ET96"/>
  <c r="ET15"/>
  <c r="ET44"/>
  <c r="ET9"/>
  <c r="ET45"/>
  <c r="ET13"/>
  <c r="ET98"/>
  <c r="ET80"/>
  <c r="ET35"/>
  <c r="ET64"/>
  <c r="ET12"/>
  <c r="ET103"/>
  <c r="ET104" s="1"/>
  <c r="ET97"/>
  <c r="ET27"/>
  <c r="ET79"/>
  <c r="ET68"/>
  <c r="ET69" s="1"/>
  <c r="ET114"/>
  <c r="FA46"/>
  <c r="FA41"/>
  <c r="FA22"/>
  <c r="FA77"/>
  <c r="FA10"/>
  <c r="FA50"/>
  <c r="FA51"/>
  <c r="FA30"/>
  <c r="FA87"/>
  <c r="FA113"/>
  <c r="FA89"/>
  <c r="FA19"/>
  <c r="FA98"/>
  <c r="FA61"/>
  <c r="FA110"/>
  <c r="FA96"/>
  <c r="FA88"/>
  <c r="FA20"/>
  <c r="FA35"/>
  <c r="FA27"/>
  <c r="FA64"/>
  <c r="FA81"/>
  <c r="FA42"/>
  <c r="FA45"/>
  <c r="FA83"/>
  <c r="FA85"/>
  <c r="FA84"/>
  <c r="FA53"/>
  <c r="FA21"/>
  <c r="FA86"/>
  <c r="FA52"/>
  <c r="FA97"/>
  <c r="FA90"/>
  <c r="FA112"/>
  <c r="FA103"/>
  <c r="FA104" s="1"/>
  <c r="FA54"/>
  <c r="FA55"/>
  <c r="FA40"/>
  <c r="FA43"/>
  <c r="FA28"/>
  <c r="FA58"/>
  <c r="FA59"/>
  <c r="FA36"/>
  <c r="FA114"/>
  <c r="FA109"/>
  <c r="FA108"/>
  <c r="FA29"/>
  <c r="FA107"/>
  <c r="FA78"/>
  <c r="FA82"/>
  <c r="FA60"/>
  <c r="FA12"/>
  <c r="FA62"/>
  <c r="FA34"/>
  <c r="FA111"/>
  <c r="FA80"/>
  <c r="FA15"/>
  <c r="FA14"/>
  <c r="FA57"/>
  <c r="FA68"/>
  <c r="FA69" s="1"/>
  <c r="FA92"/>
  <c r="FA13"/>
  <c r="FA63"/>
  <c r="FA79"/>
  <c r="FA44"/>
  <c r="FA91"/>
  <c r="FA56"/>
  <c r="FA9"/>
  <c r="FA115"/>
  <c r="FA11"/>
  <c r="EF68"/>
  <c r="EF69" s="1"/>
  <c r="EF62"/>
  <c r="EF103"/>
  <c r="EF104" s="1"/>
  <c r="EF52"/>
  <c r="EF61"/>
  <c r="EF88"/>
  <c r="EF56"/>
  <c r="EF54"/>
  <c r="EF97"/>
  <c r="EF58"/>
  <c r="EF107"/>
  <c r="EF86"/>
  <c r="EF20"/>
  <c r="EF34"/>
  <c r="EF50"/>
  <c r="EF110"/>
  <c r="EF96"/>
  <c r="EF13"/>
  <c r="EF36"/>
  <c r="EF64"/>
  <c r="EF63"/>
  <c r="EF112"/>
  <c r="EF11"/>
  <c r="EF115"/>
  <c r="EF9"/>
  <c r="EF59"/>
  <c r="EF10"/>
  <c r="EF44"/>
  <c r="EF109"/>
  <c r="EF41"/>
  <c r="EF113"/>
  <c r="EF60"/>
  <c r="EF12"/>
  <c r="EF51"/>
  <c r="EF91"/>
  <c r="EF55"/>
  <c r="EF53"/>
  <c r="EF80"/>
  <c r="EF81"/>
  <c r="EF30"/>
  <c r="EF92"/>
  <c r="EF85"/>
  <c r="EF114"/>
  <c r="EF57"/>
  <c r="EF87"/>
  <c r="EF35"/>
  <c r="EF14"/>
  <c r="EF15"/>
  <c r="EF79"/>
  <c r="EF83"/>
  <c r="EF82"/>
  <c r="EF21"/>
  <c r="EF45"/>
  <c r="EF46"/>
  <c r="EF78"/>
  <c r="EF29"/>
  <c r="EF111"/>
  <c r="EF89"/>
  <c r="EF27"/>
  <c r="EF19"/>
  <c r="EF40"/>
  <c r="EF90"/>
  <c r="EF28"/>
  <c r="EF43"/>
  <c r="EF108"/>
  <c r="EF22"/>
  <c r="EF77"/>
  <c r="EF84"/>
  <c r="EF98"/>
  <c r="EF42"/>
  <c r="CJ83"/>
  <c r="CJ78"/>
  <c r="CJ34"/>
  <c r="CJ82"/>
  <c r="CJ91"/>
  <c r="CJ45"/>
  <c r="CJ55"/>
  <c r="CJ22"/>
  <c r="CJ9"/>
  <c r="CJ29"/>
  <c r="CJ41"/>
  <c r="CJ58"/>
  <c r="CJ110"/>
  <c r="CJ86"/>
  <c r="CJ15"/>
  <c r="CJ56"/>
  <c r="CJ28"/>
  <c r="CJ107"/>
  <c r="CJ80"/>
  <c r="CJ81"/>
  <c r="CJ68"/>
  <c r="CJ69" s="1"/>
  <c r="CJ57"/>
  <c r="CJ87"/>
  <c r="CJ79"/>
  <c r="CJ19"/>
  <c r="CJ50"/>
  <c r="CJ61"/>
  <c r="CJ53"/>
  <c r="CJ13"/>
  <c r="CJ113"/>
  <c r="CJ46"/>
  <c r="CJ115"/>
  <c r="CJ98"/>
  <c r="CJ10"/>
  <c r="CJ77"/>
  <c r="CJ92"/>
  <c r="CJ42"/>
  <c r="CJ64"/>
  <c r="CJ27"/>
  <c r="CJ20"/>
  <c r="CJ14"/>
  <c r="CJ63"/>
  <c r="CJ11"/>
  <c r="CJ89"/>
  <c r="CJ52"/>
  <c r="CJ12"/>
  <c r="CJ54"/>
  <c r="CJ43"/>
  <c r="CJ96"/>
  <c r="CJ97"/>
  <c r="CJ35"/>
  <c r="CJ112"/>
  <c r="CJ40"/>
  <c r="CJ51"/>
  <c r="CJ109"/>
  <c r="CJ108"/>
  <c r="CJ111"/>
  <c r="CJ62"/>
  <c r="CJ36"/>
  <c r="CJ84"/>
  <c r="CJ44"/>
  <c r="CJ103"/>
  <c r="CJ104" s="1"/>
  <c r="CJ21"/>
  <c r="CJ30"/>
  <c r="CJ85"/>
  <c r="CJ90"/>
  <c r="CJ59"/>
  <c r="CJ60"/>
  <c r="CJ88"/>
  <c r="CJ114"/>
  <c r="DY51"/>
  <c r="DY27"/>
  <c r="DY87"/>
  <c r="DY92"/>
  <c r="DY81"/>
  <c r="DY89"/>
  <c r="DY56"/>
  <c r="DY54"/>
  <c r="DY13"/>
  <c r="DY19"/>
  <c r="DY50"/>
  <c r="DY53"/>
  <c r="DY86"/>
  <c r="DY15"/>
  <c r="DY64"/>
  <c r="DY40"/>
  <c r="DY110"/>
  <c r="DY107"/>
  <c r="DY108"/>
  <c r="DY21"/>
  <c r="DY68"/>
  <c r="DY69" s="1"/>
  <c r="DY83"/>
  <c r="DY60"/>
  <c r="DY59"/>
  <c r="DY79"/>
  <c r="DY96"/>
  <c r="DY103"/>
  <c r="DY104" s="1"/>
  <c r="DY97"/>
  <c r="DY113"/>
  <c r="DY62"/>
  <c r="DY41"/>
  <c r="DY98"/>
  <c r="DY35"/>
  <c r="DY10"/>
  <c r="DY58"/>
  <c r="DY29"/>
  <c r="DY20"/>
  <c r="DY11"/>
  <c r="DY112"/>
  <c r="DY30"/>
  <c r="DY90"/>
  <c r="DY45"/>
  <c r="DY80"/>
  <c r="DY36"/>
  <c r="DY77"/>
  <c r="DY43"/>
  <c r="DY115"/>
  <c r="DY114"/>
  <c r="DY111"/>
  <c r="DY57"/>
  <c r="DY82"/>
  <c r="DY61"/>
  <c r="DY85"/>
  <c r="DY52"/>
  <c r="DY42"/>
  <c r="DY46"/>
  <c r="DY12"/>
  <c r="DY78"/>
  <c r="DY28"/>
  <c r="DY88"/>
  <c r="DY84"/>
  <c r="DY22"/>
  <c r="DY91"/>
  <c r="DY34"/>
  <c r="DY9"/>
  <c r="DY44"/>
  <c r="DY63"/>
  <c r="DY109"/>
  <c r="DY55"/>
  <c r="DY14"/>
  <c r="EQ64"/>
  <c r="EQ85"/>
  <c r="EQ15"/>
  <c r="EQ78"/>
  <c r="EQ14"/>
  <c r="EQ51"/>
  <c r="EQ82"/>
  <c r="EQ42"/>
  <c r="EQ54"/>
  <c r="EQ92"/>
  <c r="EQ41"/>
  <c r="EQ59"/>
  <c r="EQ50"/>
  <c r="EQ81"/>
  <c r="EQ86"/>
  <c r="EQ57"/>
  <c r="EQ89"/>
  <c r="EQ43"/>
  <c r="EQ68"/>
  <c r="EQ69" s="1"/>
  <c r="EQ90"/>
  <c r="EQ45"/>
  <c r="EQ80"/>
  <c r="EQ110"/>
  <c r="EQ9"/>
  <c r="EQ30"/>
  <c r="EQ87"/>
  <c r="EQ97"/>
  <c r="EQ22"/>
  <c r="EQ103"/>
  <c r="EQ104" s="1"/>
  <c r="EQ107"/>
  <c r="EQ46"/>
  <c r="EQ27"/>
  <c r="EQ88"/>
  <c r="EQ79"/>
  <c r="EQ20"/>
  <c r="EQ113"/>
  <c r="EQ61"/>
  <c r="EQ56"/>
  <c r="EQ115"/>
  <c r="EQ35"/>
  <c r="EQ114"/>
  <c r="EQ62"/>
  <c r="EQ28"/>
  <c r="EQ40"/>
  <c r="EQ98"/>
  <c r="EQ60"/>
  <c r="EQ19"/>
  <c r="EQ11"/>
  <c r="EQ109"/>
  <c r="EQ84"/>
  <c r="EQ55"/>
  <c r="EQ91"/>
  <c r="EQ34"/>
  <c r="EQ29"/>
  <c r="EQ52"/>
  <c r="EQ77"/>
  <c r="EQ13"/>
  <c r="EQ44"/>
  <c r="EQ58"/>
  <c r="EQ12"/>
  <c r="EQ36"/>
  <c r="EQ108"/>
  <c r="EQ111"/>
  <c r="EQ96"/>
  <c r="EQ53"/>
  <c r="EQ112"/>
  <c r="EQ83"/>
  <c r="EQ63"/>
  <c r="EQ10"/>
  <c r="EQ21"/>
  <c r="FI34"/>
  <c r="FI45"/>
  <c r="FI9"/>
  <c r="FI36"/>
  <c r="FI68"/>
  <c r="FI69" s="1"/>
  <c r="FI85"/>
  <c r="FI54"/>
  <c r="FI55"/>
  <c r="FI29"/>
  <c r="FI11"/>
  <c r="FI64"/>
  <c r="FI107"/>
  <c r="FI40"/>
  <c r="FI87"/>
  <c r="FI88"/>
  <c r="FI90"/>
  <c r="FI98"/>
  <c r="FI28"/>
  <c r="FI58"/>
  <c r="FI15"/>
  <c r="FI30"/>
  <c r="FI60"/>
  <c r="FI78"/>
  <c r="FI46"/>
  <c r="FI41"/>
  <c r="FI56"/>
  <c r="FI110"/>
  <c r="FI22"/>
  <c r="FI112"/>
  <c r="FI113"/>
  <c r="FI19"/>
  <c r="FI115"/>
  <c r="FI96"/>
  <c r="FI108"/>
  <c r="FI27"/>
  <c r="FI42"/>
  <c r="FI51"/>
  <c r="FI83"/>
  <c r="FI44"/>
  <c r="FI53"/>
  <c r="FI14"/>
  <c r="FI62"/>
  <c r="FI63"/>
  <c r="FI91"/>
  <c r="FI86"/>
  <c r="FI21"/>
  <c r="FI80"/>
  <c r="FI77"/>
  <c r="FI114"/>
  <c r="FI82"/>
  <c r="FI111"/>
  <c r="FI57"/>
  <c r="FI59"/>
  <c r="FI20"/>
  <c r="FI92"/>
  <c r="FI103"/>
  <c r="FI104" s="1"/>
  <c r="FI50"/>
  <c r="FI61"/>
  <c r="FI97"/>
  <c r="FI43"/>
  <c r="FI13"/>
  <c r="FI12"/>
  <c r="FI35"/>
  <c r="FI81"/>
  <c r="FI84"/>
  <c r="FI10"/>
  <c r="FI89"/>
  <c r="FI109"/>
  <c r="FI79"/>
  <c r="FI52"/>
  <c r="DT59"/>
  <c r="DT30"/>
  <c r="DT78"/>
  <c r="DT111"/>
  <c r="DT54"/>
  <c r="DT21"/>
  <c r="DT109"/>
  <c r="DT28"/>
  <c r="DT61"/>
  <c r="DT97"/>
  <c r="DT114"/>
  <c r="DT52"/>
  <c r="DT50"/>
  <c r="DT35"/>
  <c r="DT56"/>
  <c r="DT45"/>
  <c r="DT63"/>
  <c r="DT83"/>
  <c r="DT60"/>
  <c r="DT14"/>
  <c r="DT51"/>
  <c r="DT91"/>
  <c r="DT27"/>
  <c r="DT96"/>
  <c r="DT62"/>
  <c r="DT110"/>
  <c r="DT68"/>
  <c r="DT69" s="1"/>
  <c r="DT58"/>
  <c r="DT107"/>
  <c r="DT43"/>
  <c r="DT80"/>
  <c r="DT108"/>
  <c r="DT9"/>
  <c r="DT103"/>
  <c r="DT104" s="1"/>
  <c r="DT88"/>
  <c r="DT53"/>
  <c r="DT40"/>
  <c r="DT84"/>
  <c r="DT15"/>
  <c r="DT113"/>
  <c r="DT11"/>
  <c r="DT64"/>
  <c r="DT87"/>
  <c r="DT81"/>
  <c r="DT98"/>
  <c r="DT46"/>
  <c r="DT77"/>
  <c r="DT13"/>
  <c r="DT82"/>
  <c r="DT44"/>
  <c r="DT115"/>
  <c r="DT34"/>
  <c r="DT89"/>
  <c r="DT86"/>
  <c r="DT79"/>
  <c r="DT57"/>
  <c r="DT22"/>
  <c r="DT42"/>
  <c r="DT85"/>
  <c r="DT29"/>
  <c r="DT41"/>
  <c r="DT10"/>
  <c r="DT20"/>
  <c r="DT19"/>
  <c r="DT92"/>
  <c r="DT36"/>
  <c r="DT12"/>
  <c r="DT90"/>
  <c r="DT112"/>
  <c r="DT55"/>
  <c r="BV98"/>
  <c r="BV79"/>
  <c r="BV86"/>
  <c r="BV77"/>
  <c r="BV107"/>
  <c r="BV55"/>
  <c r="BV57"/>
  <c r="BV89"/>
  <c r="BV28"/>
  <c r="BV88"/>
  <c r="BV12"/>
  <c r="BV30"/>
  <c r="BV43"/>
  <c r="BV19"/>
  <c r="BV11"/>
  <c r="BV113"/>
  <c r="BV111"/>
  <c r="BV15"/>
  <c r="BV114"/>
  <c r="BV58"/>
  <c r="BV103"/>
  <c r="BV104" s="1"/>
  <c r="BV46"/>
  <c r="BV82"/>
  <c r="BV61"/>
  <c r="BV22"/>
  <c r="BV40"/>
  <c r="BV85"/>
  <c r="BV59"/>
  <c r="BV92"/>
  <c r="BV27"/>
  <c r="BV41"/>
  <c r="BV35"/>
  <c r="BV90"/>
  <c r="BV13"/>
  <c r="BV56"/>
  <c r="BV91"/>
  <c r="BV51"/>
  <c r="BV112"/>
  <c r="BV96"/>
  <c r="BV80"/>
  <c r="BV14"/>
  <c r="BV68"/>
  <c r="BV69" s="1"/>
  <c r="BV45"/>
  <c r="BV42"/>
  <c r="BV64"/>
  <c r="BV78"/>
  <c r="BV10"/>
  <c r="BV54"/>
  <c r="BV81"/>
  <c r="BV97"/>
  <c r="BV108"/>
  <c r="BV36"/>
  <c r="BV21"/>
  <c r="BV62"/>
  <c r="BV29"/>
  <c r="BV44"/>
  <c r="BV115"/>
  <c r="BV50"/>
  <c r="BV83"/>
  <c r="BV63"/>
  <c r="BV109"/>
  <c r="BV53"/>
  <c r="BV20"/>
  <c r="BV34"/>
  <c r="BV37" s="1"/>
  <c r="BV9"/>
  <c r="BV84"/>
  <c r="BV87"/>
  <c r="BV110"/>
  <c r="BV52"/>
  <c r="BV60"/>
  <c r="EK13"/>
  <c r="EK44"/>
  <c r="EK89"/>
  <c r="EK42"/>
  <c r="EK79"/>
  <c r="EK115"/>
  <c r="EK46"/>
  <c r="EK98"/>
  <c r="EK97"/>
  <c r="EK83"/>
  <c r="EK29"/>
  <c r="EK27"/>
  <c r="EK103"/>
  <c r="EK104" s="1"/>
  <c r="EK57"/>
  <c r="EK19"/>
  <c r="EK92"/>
  <c r="EK63"/>
  <c r="EK114"/>
  <c r="EK68"/>
  <c r="EK69" s="1"/>
  <c r="EK41"/>
  <c r="EK50"/>
  <c r="EK86"/>
  <c r="EK91"/>
  <c r="EK54"/>
  <c r="EK109"/>
  <c r="EK80"/>
  <c r="EK10"/>
  <c r="EK21"/>
  <c r="EK20"/>
  <c r="EK96"/>
  <c r="EK107"/>
  <c r="EK52"/>
  <c r="EK58"/>
  <c r="EK35"/>
  <c r="EK82"/>
  <c r="EK110"/>
  <c r="EK113"/>
  <c r="EK111"/>
  <c r="EK61"/>
  <c r="EK64"/>
  <c r="EK60"/>
  <c r="EK81"/>
  <c r="EK15"/>
  <c r="EK28"/>
  <c r="EK55"/>
  <c r="EK53"/>
  <c r="EK43"/>
  <c r="EK30"/>
  <c r="EK108"/>
  <c r="EK40"/>
  <c r="EK59"/>
  <c r="EK12"/>
  <c r="EK36"/>
  <c r="EK112"/>
  <c r="EK22"/>
  <c r="EK78"/>
  <c r="EK85"/>
  <c r="EK87"/>
  <c r="EK34"/>
  <c r="EK88"/>
  <c r="EK11"/>
  <c r="EK77"/>
  <c r="EK45"/>
  <c r="EK56"/>
  <c r="EK9"/>
  <c r="EK84"/>
  <c r="EK90"/>
  <c r="EK62"/>
  <c r="EK14"/>
  <c r="EK51"/>
  <c r="BS88"/>
  <c r="BS13"/>
  <c r="BS103"/>
  <c r="BS104" s="1"/>
  <c r="BS50"/>
  <c r="BS21"/>
  <c r="BS27"/>
  <c r="BS44"/>
  <c r="BS34"/>
  <c r="BS80"/>
  <c r="BS86"/>
  <c r="BS11"/>
  <c r="BS56"/>
  <c r="BS59"/>
  <c r="BS111"/>
  <c r="BS89"/>
  <c r="BS92"/>
  <c r="BS87"/>
  <c r="BS114"/>
  <c r="BS77"/>
  <c r="BS53"/>
  <c r="BS46"/>
  <c r="BS57"/>
  <c r="BS30"/>
  <c r="BS35"/>
  <c r="BS29"/>
  <c r="BS82"/>
  <c r="BS15"/>
  <c r="BS9"/>
  <c r="BS54"/>
  <c r="BS112"/>
  <c r="BS20"/>
  <c r="BS52"/>
  <c r="BS115"/>
  <c r="BS63"/>
  <c r="BS51"/>
  <c r="BS84"/>
  <c r="BS91"/>
  <c r="BS42"/>
  <c r="BS90"/>
  <c r="BS64"/>
  <c r="BS83"/>
  <c r="BS60"/>
  <c r="BS45"/>
  <c r="BS110"/>
  <c r="BS22"/>
  <c r="BS97"/>
  <c r="BS113"/>
  <c r="BS36"/>
  <c r="BS85"/>
  <c r="BS107"/>
  <c r="BS12"/>
  <c r="BS43"/>
  <c r="BS62"/>
  <c r="BS61"/>
  <c r="BS40"/>
  <c r="BS68"/>
  <c r="BS69" s="1"/>
  <c r="BS98"/>
  <c r="BS28"/>
  <c r="BS58"/>
  <c r="BS78"/>
  <c r="BS14"/>
  <c r="BS81"/>
  <c r="BS108"/>
  <c r="BS79"/>
  <c r="BS10"/>
  <c r="BS41"/>
  <c r="BS19"/>
  <c r="BS55"/>
  <c r="BS109"/>
  <c r="BS96"/>
  <c r="DJ13"/>
  <c r="DJ81"/>
  <c r="DJ40"/>
  <c r="DJ86"/>
  <c r="DJ84"/>
  <c r="DJ62"/>
  <c r="DJ58"/>
  <c r="DJ97"/>
  <c r="DJ111"/>
  <c r="DJ110"/>
  <c r="DJ113"/>
  <c r="DJ91"/>
  <c r="DJ56"/>
  <c r="DJ11"/>
  <c r="DJ51"/>
  <c r="DJ68"/>
  <c r="DJ69" s="1"/>
  <c r="DJ77"/>
  <c r="DJ87"/>
  <c r="DJ46"/>
  <c r="DJ53"/>
  <c r="DJ42"/>
  <c r="DJ89"/>
  <c r="DJ28"/>
  <c r="DJ115"/>
  <c r="DJ107"/>
  <c r="DJ92"/>
  <c r="DJ55"/>
  <c r="DJ50"/>
  <c r="DJ27"/>
  <c r="DJ108"/>
  <c r="DJ59"/>
  <c r="DJ109"/>
  <c r="DJ52"/>
  <c r="DJ22"/>
  <c r="DJ12"/>
  <c r="DJ60"/>
  <c r="DJ45"/>
  <c r="DJ112"/>
  <c r="DJ78"/>
  <c r="DJ34"/>
  <c r="DJ36"/>
  <c r="DJ61"/>
  <c r="DJ83"/>
  <c r="DJ10"/>
  <c r="DJ43"/>
  <c r="DJ44"/>
  <c r="DJ96"/>
  <c r="DJ98"/>
  <c r="DJ79"/>
  <c r="DJ9"/>
  <c r="DJ82"/>
  <c r="DJ85"/>
  <c r="DJ63"/>
  <c r="DJ80"/>
  <c r="DJ21"/>
  <c r="DJ114"/>
  <c r="DJ103"/>
  <c r="DJ104" s="1"/>
  <c r="DJ88"/>
  <c r="DJ29"/>
  <c r="DJ15"/>
  <c r="DJ64"/>
  <c r="DJ19"/>
  <c r="DJ14"/>
  <c r="DJ35"/>
  <c r="DJ90"/>
  <c r="DJ20"/>
  <c r="DJ30"/>
  <c r="DJ54"/>
  <c r="DJ41"/>
  <c r="DJ57"/>
  <c r="FO9"/>
  <c r="FO78"/>
  <c r="FO28"/>
  <c r="FO29"/>
  <c r="FO59"/>
  <c r="FO77"/>
  <c r="FO19"/>
  <c r="FO34"/>
  <c r="FO68"/>
  <c r="FO69" s="1"/>
  <c r="FO103"/>
  <c r="FO104" s="1"/>
  <c r="FO97"/>
  <c r="FO64"/>
  <c r="FO10"/>
  <c r="FO21"/>
  <c r="FO113"/>
  <c r="FO112"/>
  <c r="FO81"/>
  <c r="FO107"/>
  <c r="FO57"/>
  <c r="FO58"/>
  <c r="FO11"/>
  <c r="FO51"/>
  <c r="FO60"/>
  <c r="FO13"/>
  <c r="FO61"/>
  <c r="FO62"/>
  <c r="FO96"/>
  <c r="FO22"/>
  <c r="FO55"/>
  <c r="FO111"/>
  <c r="FO15"/>
  <c r="FO86"/>
  <c r="FO83"/>
  <c r="FO115"/>
  <c r="FO88"/>
  <c r="FO27"/>
  <c r="FO44"/>
  <c r="FO20"/>
  <c r="FO35"/>
  <c r="FO46"/>
  <c r="FO14"/>
  <c r="FO45"/>
  <c r="FO40"/>
  <c r="FO56"/>
  <c r="FO109"/>
  <c r="FO89"/>
  <c r="FO92"/>
  <c r="FO85"/>
  <c r="FO63"/>
  <c r="FO79"/>
  <c r="FO36"/>
  <c r="FO87"/>
  <c r="FO114"/>
  <c r="FO41"/>
  <c r="FO52"/>
  <c r="FO90"/>
  <c r="FO91"/>
  <c r="FO42"/>
  <c r="FO82"/>
  <c r="FO53"/>
  <c r="FO108"/>
  <c r="FO43"/>
  <c r="FO54"/>
  <c r="FO98"/>
  <c r="FO30"/>
  <c r="FO110"/>
  <c r="FO50"/>
  <c r="FO84"/>
  <c r="FO12"/>
  <c r="FO80"/>
  <c r="BQ50"/>
  <c r="BQ35"/>
  <c r="BQ22"/>
  <c r="BQ11"/>
  <c r="BQ58"/>
  <c r="BQ56"/>
  <c r="BQ59"/>
  <c r="BQ68"/>
  <c r="BQ69" s="1"/>
  <c r="BQ63"/>
  <c r="BQ41"/>
  <c r="BQ91"/>
  <c r="BQ44"/>
  <c r="BQ62"/>
  <c r="BQ114"/>
  <c r="BQ15"/>
  <c r="BQ103"/>
  <c r="BQ104" s="1"/>
  <c r="BQ87"/>
  <c r="BQ36"/>
  <c r="BQ115"/>
  <c r="BQ109"/>
  <c r="BQ82"/>
  <c r="BQ112"/>
  <c r="BQ78"/>
  <c r="BQ60"/>
  <c r="BQ20"/>
  <c r="BQ89"/>
  <c r="BQ13"/>
  <c r="BQ27"/>
  <c r="BQ61"/>
  <c r="BQ64"/>
  <c r="BQ57"/>
  <c r="BQ52"/>
  <c r="BQ55"/>
  <c r="BQ98"/>
  <c r="BQ113"/>
  <c r="BQ111"/>
  <c r="BQ28"/>
  <c r="BQ107"/>
  <c r="BQ54"/>
  <c r="BQ14"/>
  <c r="BQ21"/>
  <c r="BQ42"/>
  <c r="BQ83"/>
  <c r="BQ77"/>
  <c r="BQ10"/>
  <c r="BQ97"/>
  <c r="BQ53"/>
  <c r="BQ9"/>
  <c r="BQ40"/>
  <c r="BQ43"/>
  <c r="BQ51"/>
  <c r="BQ29"/>
  <c r="BQ46"/>
  <c r="BQ30"/>
  <c r="BQ92"/>
  <c r="BQ110"/>
  <c r="BQ34"/>
  <c r="BQ80"/>
  <c r="BQ108"/>
  <c r="BQ96"/>
  <c r="BQ85"/>
  <c r="BQ90"/>
  <c r="BQ86"/>
  <c r="BQ81"/>
  <c r="BQ88"/>
  <c r="BQ19"/>
  <c r="BQ12"/>
  <c r="BQ45"/>
  <c r="BQ79"/>
  <c r="BQ84"/>
  <c r="ES81"/>
  <c r="ES79"/>
  <c r="ES35"/>
  <c r="ES82"/>
  <c r="ES86"/>
  <c r="ES84"/>
  <c r="ES42"/>
  <c r="ES55"/>
  <c r="ES51"/>
  <c r="ES108"/>
  <c r="ES112"/>
  <c r="ES45"/>
  <c r="ES111"/>
  <c r="ES9"/>
  <c r="ES22"/>
  <c r="ES83"/>
  <c r="ES90"/>
  <c r="ES46"/>
  <c r="ES52"/>
  <c r="ES109"/>
  <c r="ES88"/>
  <c r="ES14"/>
  <c r="ES53"/>
  <c r="ES30"/>
  <c r="ES110"/>
  <c r="ES36"/>
  <c r="ES11"/>
  <c r="ES44"/>
  <c r="ES64"/>
  <c r="ES28"/>
  <c r="ES41"/>
  <c r="ES80"/>
  <c r="ES107"/>
  <c r="ES56"/>
  <c r="ES20"/>
  <c r="ES114"/>
  <c r="ES113"/>
  <c r="ES40"/>
  <c r="ES60"/>
  <c r="ES21"/>
  <c r="ES77"/>
  <c r="ES92"/>
  <c r="ES97"/>
  <c r="ES15"/>
  <c r="ES34"/>
  <c r="ES78"/>
  <c r="ES91"/>
  <c r="ES58"/>
  <c r="ES61"/>
  <c r="ES27"/>
  <c r="ES62"/>
  <c r="ES115"/>
  <c r="ES96"/>
  <c r="ES98"/>
  <c r="ES43"/>
  <c r="ES10"/>
  <c r="ES68"/>
  <c r="ES69" s="1"/>
  <c r="ES29"/>
  <c r="ES63"/>
  <c r="ES85"/>
  <c r="ES59"/>
  <c r="ES57"/>
  <c r="ES13"/>
  <c r="ES103"/>
  <c r="ES104" s="1"/>
  <c r="ES89"/>
  <c r="ES87"/>
  <c r="ES12"/>
  <c r="ES54"/>
  <c r="ES50"/>
  <c r="ES19"/>
  <c r="EL42"/>
  <c r="EL108"/>
  <c r="EL35"/>
  <c r="EL55"/>
  <c r="EL77"/>
  <c r="EL14"/>
  <c r="EL13"/>
  <c r="EL60"/>
  <c r="EL68"/>
  <c r="EL69" s="1"/>
  <c r="EL53"/>
  <c r="EL57"/>
  <c r="EL107"/>
  <c r="EL54"/>
  <c r="EL80"/>
  <c r="EL27"/>
  <c r="EL28"/>
  <c r="EL21"/>
  <c r="EL62"/>
  <c r="EL56"/>
  <c r="EL45"/>
  <c r="EL9"/>
  <c r="EL30"/>
  <c r="EL61"/>
  <c r="EL84"/>
  <c r="EL79"/>
  <c r="EL82"/>
  <c r="EL81"/>
  <c r="EL115"/>
  <c r="EL86"/>
  <c r="EL44"/>
  <c r="EL97"/>
  <c r="EL12"/>
  <c r="EL111"/>
  <c r="EL89"/>
  <c r="EL63"/>
  <c r="EL50"/>
  <c r="EL40"/>
  <c r="EL11"/>
  <c r="EL90"/>
  <c r="EL112"/>
  <c r="EL87"/>
  <c r="EL59"/>
  <c r="EL41"/>
  <c r="EL103"/>
  <c r="EL104" s="1"/>
  <c r="EL88"/>
  <c r="EL109"/>
  <c r="EL113"/>
  <c r="EL98"/>
  <c r="EL20"/>
  <c r="EL22"/>
  <c r="EL92"/>
  <c r="EL110"/>
  <c r="EL91"/>
  <c r="EL19"/>
  <c r="EL83"/>
  <c r="EL43"/>
  <c r="EL114"/>
  <c r="EL52"/>
  <c r="EL58"/>
  <c r="EL29"/>
  <c r="EL96"/>
  <c r="EL15"/>
  <c r="EL46"/>
  <c r="EL64"/>
  <c r="EL36"/>
  <c r="EL34"/>
  <c r="EL78"/>
  <c r="EL10"/>
  <c r="EL51"/>
  <c r="EL85"/>
  <c r="FB46"/>
  <c r="FB27"/>
  <c r="FB91"/>
  <c r="FB40"/>
  <c r="FB11"/>
  <c r="FB110"/>
  <c r="FB42"/>
  <c r="FB19"/>
  <c r="FB87"/>
  <c r="FB20"/>
  <c r="FB113"/>
  <c r="FB88"/>
  <c r="FB58"/>
  <c r="FB114"/>
  <c r="FB96"/>
  <c r="FB45"/>
  <c r="FB84"/>
  <c r="FB98"/>
  <c r="FB9"/>
  <c r="FB83"/>
  <c r="FB34"/>
  <c r="FB68"/>
  <c r="FB69" s="1"/>
  <c r="FB85"/>
  <c r="FB36"/>
  <c r="FB13"/>
  <c r="FB53"/>
  <c r="FB78"/>
  <c r="FB86"/>
  <c r="FB80"/>
  <c r="FB35"/>
  <c r="FB81"/>
  <c r="FB90"/>
  <c r="FB89"/>
  <c r="FB21"/>
  <c r="FB92"/>
  <c r="FB52"/>
  <c r="FB14"/>
  <c r="FB108"/>
  <c r="FB54"/>
  <c r="FB29"/>
  <c r="FB43"/>
  <c r="FB56"/>
  <c r="FB10"/>
  <c r="FB112"/>
  <c r="FB61"/>
  <c r="FB44"/>
  <c r="FB107"/>
  <c r="FB41"/>
  <c r="FB79"/>
  <c r="FB103"/>
  <c r="FB104" s="1"/>
  <c r="FB12"/>
  <c r="FB59"/>
  <c r="FB111"/>
  <c r="FB22"/>
  <c r="FB63"/>
  <c r="FB97"/>
  <c r="FB82"/>
  <c r="FB62"/>
  <c r="FB30"/>
  <c r="FB57"/>
  <c r="FB60"/>
  <c r="FB28"/>
  <c r="FB51"/>
  <c r="FB77"/>
  <c r="FB15"/>
  <c r="FB115"/>
  <c r="FB55"/>
  <c r="FB64"/>
  <c r="FB50"/>
  <c r="FB109"/>
  <c r="CQ109"/>
  <c r="CQ115"/>
  <c r="CQ11"/>
  <c r="CQ30"/>
  <c r="CQ81"/>
  <c r="CQ15"/>
  <c r="CQ62"/>
  <c r="CQ63"/>
  <c r="CQ107"/>
  <c r="CQ64"/>
  <c r="CQ21"/>
  <c r="CQ35"/>
  <c r="CQ20"/>
  <c r="CQ86"/>
  <c r="CQ88"/>
  <c r="CQ92"/>
  <c r="CQ84"/>
  <c r="CQ108"/>
  <c r="CQ50"/>
  <c r="CQ36"/>
  <c r="CQ60"/>
  <c r="CQ78"/>
  <c r="CQ34"/>
  <c r="CQ55"/>
  <c r="CQ82"/>
  <c r="CQ28"/>
  <c r="CQ44"/>
  <c r="CQ97"/>
  <c r="CQ112"/>
  <c r="CQ90"/>
  <c r="CQ103"/>
  <c r="CQ104" s="1"/>
  <c r="CQ43"/>
  <c r="CQ87"/>
  <c r="CQ51"/>
  <c r="CQ114"/>
  <c r="CQ22"/>
  <c r="CQ96"/>
  <c r="CQ89"/>
  <c r="CQ13"/>
  <c r="CQ59"/>
  <c r="CQ56"/>
  <c r="CQ41"/>
  <c r="CQ54"/>
  <c r="CQ9"/>
  <c r="CQ42"/>
  <c r="CQ111"/>
  <c r="CQ53"/>
  <c r="CQ113"/>
  <c r="CQ40"/>
  <c r="CQ46"/>
  <c r="CQ14"/>
  <c r="CQ58"/>
  <c r="CQ29"/>
  <c r="CQ77"/>
  <c r="CQ85"/>
  <c r="CQ110"/>
  <c r="CQ83"/>
  <c r="CQ91"/>
  <c r="CQ98"/>
  <c r="CQ61"/>
  <c r="CQ80"/>
  <c r="CQ27"/>
  <c r="CQ19"/>
  <c r="CQ12"/>
  <c r="CQ10"/>
  <c r="CQ68"/>
  <c r="CQ69" s="1"/>
  <c r="CQ45"/>
  <c r="CQ79"/>
  <c r="CQ57"/>
  <c r="CQ52"/>
  <c r="DO109"/>
  <c r="DO52"/>
  <c r="DO113"/>
  <c r="DO103"/>
  <c r="DO104" s="1"/>
  <c r="DO60"/>
  <c r="DO86"/>
  <c r="DO55"/>
  <c r="DO9"/>
  <c r="DO15"/>
  <c r="DO77"/>
  <c r="DO89"/>
  <c r="DO112"/>
  <c r="DO87"/>
  <c r="DO10"/>
  <c r="DO114"/>
  <c r="DO41"/>
  <c r="DO11"/>
  <c r="DO54"/>
  <c r="DO22"/>
  <c r="DO56"/>
  <c r="DO27"/>
  <c r="DO36"/>
  <c r="DO14"/>
  <c r="DO63"/>
  <c r="DO45"/>
  <c r="DO82"/>
  <c r="DO46"/>
  <c r="DO50"/>
  <c r="DO57"/>
  <c r="DO90"/>
  <c r="DO81"/>
  <c r="DO59"/>
  <c r="DO108"/>
  <c r="DO12"/>
  <c r="DO64"/>
  <c r="DO88"/>
  <c r="DO43"/>
  <c r="DO97"/>
  <c r="DO53"/>
  <c r="DO91"/>
  <c r="DO42"/>
  <c r="DO58"/>
  <c r="DO98"/>
  <c r="DO68"/>
  <c r="DO69" s="1"/>
  <c r="DO61"/>
  <c r="DO79"/>
  <c r="DO44"/>
  <c r="DO20"/>
  <c r="DO28"/>
  <c r="DO80"/>
  <c r="DO40"/>
  <c r="DO35"/>
  <c r="DO19"/>
  <c r="DO111"/>
  <c r="DO30"/>
  <c r="DO96"/>
  <c r="DO92"/>
  <c r="DO13"/>
  <c r="DO115"/>
  <c r="DO78"/>
  <c r="DO85"/>
  <c r="DO110"/>
  <c r="DO62"/>
  <c r="DO51"/>
  <c r="DO107"/>
  <c r="DO29"/>
  <c r="DO83"/>
  <c r="DO21"/>
  <c r="DO34"/>
  <c r="DO84"/>
  <c r="CT97"/>
  <c r="CT9"/>
  <c r="CT110"/>
  <c r="CT82"/>
  <c r="CT10"/>
  <c r="CT20"/>
  <c r="CT64"/>
  <c r="CT86"/>
  <c r="CT87"/>
  <c r="CT41"/>
  <c r="CT107"/>
  <c r="CT57"/>
  <c r="CT111"/>
  <c r="CT92"/>
  <c r="CT96"/>
  <c r="CT115"/>
  <c r="CT50"/>
  <c r="CT22"/>
  <c r="CT21"/>
  <c r="CT15"/>
  <c r="CT91"/>
  <c r="CT113"/>
  <c r="CT51"/>
  <c r="CT28"/>
  <c r="CT77"/>
  <c r="CT52"/>
  <c r="CT109"/>
  <c r="CT84"/>
  <c r="CT81"/>
  <c r="CT42"/>
  <c r="CT62"/>
  <c r="CT59"/>
  <c r="CT27"/>
  <c r="CT53"/>
  <c r="CT34"/>
  <c r="CT85"/>
  <c r="CT30"/>
  <c r="CT90"/>
  <c r="CT83"/>
  <c r="CT60"/>
  <c r="CT56"/>
  <c r="CT45"/>
  <c r="CT46"/>
  <c r="CT58"/>
  <c r="CT40"/>
  <c r="CT11"/>
  <c r="CT29"/>
  <c r="CT68"/>
  <c r="CT69" s="1"/>
  <c r="CT35"/>
  <c r="CT108"/>
  <c r="CT44"/>
  <c r="CT13"/>
  <c r="CT36"/>
  <c r="CT88"/>
  <c r="CT55"/>
  <c r="CT61"/>
  <c r="CT114"/>
  <c r="CT89"/>
  <c r="CT103"/>
  <c r="CT104" s="1"/>
  <c r="CT14"/>
  <c r="CT80"/>
  <c r="CT63"/>
  <c r="CT79"/>
  <c r="CT19"/>
  <c r="CT43"/>
  <c r="CT112"/>
  <c r="CT54"/>
  <c r="CT78"/>
  <c r="CT12"/>
  <c r="CT98"/>
  <c r="BN21"/>
  <c r="BN41"/>
  <c r="BN51"/>
  <c r="BN82"/>
  <c r="BN83"/>
  <c r="BN40"/>
  <c r="BN96"/>
  <c r="BN54"/>
  <c r="BN59"/>
  <c r="BN112"/>
  <c r="BN111"/>
  <c r="BN97"/>
  <c r="BN55"/>
  <c r="BN108"/>
  <c r="BN13"/>
  <c r="BN15"/>
  <c r="BN56"/>
  <c r="BN45"/>
  <c r="BN57"/>
  <c r="BN64"/>
  <c r="BN98"/>
  <c r="BN53"/>
  <c r="BN92"/>
  <c r="BN12"/>
  <c r="BN29"/>
  <c r="BN86"/>
  <c r="BN114"/>
  <c r="BN61"/>
  <c r="BN50"/>
  <c r="BN81"/>
  <c r="BN103"/>
  <c r="BN104" s="1"/>
  <c r="BN110"/>
  <c r="BN10"/>
  <c r="BN14"/>
  <c r="BN22"/>
  <c r="BN115"/>
  <c r="BN58"/>
  <c r="BN85"/>
  <c r="BN80"/>
  <c r="BN87"/>
  <c r="BN9"/>
  <c r="BN43"/>
  <c r="BN35"/>
  <c r="BN19"/>
  <c r="BN52"/>
  <c r="BN44"/>
  <c r="BN91"/>
  <c r="BN34"/>
  <c r="BN27"/>
  <c r="BN90"/>
  <c r="BN42"/>
  <c r="BN63"/>
  <c r="BN79"/>
  <c r="BN30"/>
  <c r="BN62"/>
  <c r="BN20"/>
  <c r="BN77"/>
  <c r="BN88"/>
  <c r="BN113"/>
  <c r="BN60"/>
  <c r="BN36"/>
  <c r="BN109"/>
  <c r="BN68"/>
  <c r="BN69" s="1"/>
  <c r="BN107"/>
  <c r="BN28"/>
  <c r="BN46"/>
  <c r="BN84"/>
  <c r="BN89"/>
  <c r="BN78"/>
  <c r="BN11"/>
  <c r="FL53"/>
  <c r="FL15"/>
  <c r="FL92"/>
  <c r="FL55"/>
  <c r="FL9"/>
  <c r="FL86"/>
  <c r="FL43"/>
  <c r="FL11"/>
  <c r="FL96"/>
  <c r="FL59"/>
  <c r="FL50"/>
  <c r="FL36"/>
  <c r="FL90"/>
  <c r="FL81"/>
  <c r="FL98"/>
  <c r="FL91"/>
  <c r="FL77"/>
  <c r="FL45"/>
  <c r="FL28"/>
  <c r="FL84"/>
  <c r="FL41"/>
  <c r="FL30"/>
  <c r="FL62"/>
  <c r="FL52"/>
  <c r="FL20"/>
  <c r="FL88"/>
  <c r="FL68"/>
  <c r="FL69" s="1"/>
  <c r="FL44"/>
  <c r="FL114"/>
  <c r="FL78"/>
  <c r="FL58"/>
  <c r="FL21"/>
  <c r="FL83"/>
  <c r="FL85"/>
  <c r="FL51"/>
  <c r="FL61"/>
  <c r="FL27"/>
  <c r="FL109"/>
  <c r="FL63"/>
  <c r="FL29"/>
  <c r="FL103"/>
  <c r="FL104" s="1"/>
  <c r="FL57"/>
  <c r="FL19"/>
  <c r="FL113"/>
  <c r="FL82"/>
  <c r="FL79"/>
  <c r="FL22"/>
  <c r="FL40"/>
  <c r="FL89"/>
  <c r="FL64"/>
  <c r="FL97"/>
  <c r="FL107"/>
  <c r="FL60"/>
  <c r="FL10"/>
  <c r="FL42"/>
  <c r="FL56"/>
  <c r="FL46"/>
  <c r="FL112"/>
  <c r="FL35"/>
  <c r="FL87"/>
  <c r="FL34"/>
  <c r="FL12"/>
  <c r="FL80"/>
  <c r="FL13"/>
  <c r="FL110"/>
  <c r="FL14"/>
  <c r="FL54"/>
  <c r="FL111"/>
  <c r="FL115"/>
  <c r="FL108"/>
  <c r="EV41"/>
  <c r="EV113"/>
  <c r="EV45"/>
  <c r="EV54"/>
  <c r="EV87"/>
  <c r="EV9"/>
  <c r="EV79"/>
  <c r="EV96"/>
  <c r="EV107"/>
  <c r="EV52"/>
  <c r="EV55"/>
  <c r="EV56"/>
  <c r="EV43"/>
  <c r="EV115"/>
  <c r="EV62"/>
  <c r="EV97"/>
  <c r="EV50"/>
  <c r="EV44"/>
  <c r="EV80"/>
  <c r="EV46"/>
  <c r="EV111"/>
  <c r="EV90"/>
  <c r="EV89"/>
  <c r="EV30"/>
  <c r="EV103"/>
  <c r="EV104" s="1"/>
  <c r="EV63"/>
  <c r="EV92"/>
  <c r="EV86"/>
  <c r="EV112"/>
  <c r="EV110"/>
  <c r="EV88"/>
  <c r="EV77"/>
  <c r="EV61"/>
  <c r="EV14"/>
  <c r="EV57"/>
  <c r="EV20"/>
  <c r="EV108"/>
  <c r="EV51"/>
  <c r="EV83"/>
  <c r="EV12"/>
  <c r="EV114"/>
  <c r="EV28"/>
  <c r="EV84"/>
  <c r="EV36"/>
  <c r="EV81"/>
  <c r="EV10"/>
  <c r="EV85"/>
  <c r="EV34"/>
  <c r="EV59"/>
  <c r="EV13"/>
  <c r="EV91"/>
  <c r="EV22"/>
  <c r="EV109"/>
  <c r="EV42"/>
  <c r="EV64"/>
  <c r="EV78"/>
  <c r="EV35"/>
  <c r="EV68"/>
  <c r="EV69" s="1"/>
  <c r="EV11"/>
  <c r="EV27"/>
  <c r="EV82"/>
  <c r="EV40"/>
  <c r="EV21"/>
  <c r="EV98"/>
  <c r="EV19"/>
  <c r="EV60"/>
  <c r="EV15"/>
  <c r="EV53"/>
  <c r="EV29"/>
  <c r="EV58"/>
  <c r="EO89"/>
  <c r="EO85"/>
  <c r="EO30"/>
  <c r="EO43"/>
  <c r="EO81"/>
  <c r="EO52"/>
  <c r="EO46"/>
  <c r="EO114"/>
  <c r="EO27"/>
  <c r="EO59"/>
  <c r="EO108"/>
  <c r="EO15"/>
  <c r="EO22"/>
  <c r="EO44"/>
  <c r="EO19"/>
  <c r="EO61"/>
  <c r="EO51"/>
  <c r="EO96"/>
  <c r="EO9"/>
  <c r="EO58"/>
  <c r="EO53"/>
  <c r="EO12"/>
  <c r="EO111"/>
  <c r="EO54"/>
  <c r="EO63"/>
  <c r="EO97"/>
  <c r="EO40"/>
  <c r="EO14"/>
  <c r="EO29"/>
  <c r="EO80"/>
  <c r="EO57"/>
  <c r="EO84"/>
  <c r="EO41"/>
  <c r="EO98"/>
  <c r="EO45"/>
  <c r="EO28"/>
  <c r="EO62"/>
  <c r="EO83"/>
  <c r="EO109"/>
  <c r="EO92"/>
  <c r="EO77"/>
  <c r="EO50"/>
  <c r="EO10"/>
  <c r="EO36"/>
  <c r="EO112"/>
  <c r="EO107"/>
  <c r="EO34"/>
  <c r="EO60"/>
  <c r="EO110"/>
  <c r="EO13"/>
  <c r="EO90"/>
  <c r="EO20"/>
  <c r="EO113"/>
  <c r="EO42"/>
  <c r="EO21"/>
  <c r="EO86"/>
  <c r="EO87"/>
  <c r="EO35"/>
  <c r="EO103"/>
  <c r="EO104" s="1"/>
  <c r="EO68"/>
  <c r="EO69" s="1"/>
  <c r="EO88"/>
  <c r="EO115"/>
  <c r="EO91"/>
  <c r="EO79"/>
  <c r="EO78"/>
  <c r="EO64"/>
  <c r="EO56"/>
  <c r="EO55"/>
  <c r="EO82"/>
  <c r="EO11"/>
  <c r="CK43"/>
  <c r="CK54"/>
  <c r="CK21"/>
  <c r="CK41"/>
  <c r="CK81"/>
  <c r="CK90"/>
  <c r="CK97"/>
  <c r="CK29"/>
  <c r="CK9"/>
  <c r="CK87"/>
  <c r="CK85"/>
  <c r="CK88"/>
  <c r="CK22"/>
  <c r="CK27"/>
  <c r="CK50"/>
  <c r="CK96"/>
  <c r="CK83"/>
  <c r="CK58"/>
  <c r="CK28"/>
  <c r="CK108"/>
  <c r="CK56"/>
  <c r="CK78"/>
  <c r="CK35"/>
  <c r="CK86"/>
  <c r="CK63"/>
  <c r="CK60"/>
  <c r="CK51"/>
  <c r="CK11"/>
  <c r="CK42"/>
  <c r="CK112"/>
  <c r="CK45"/>
  <c r="CK62"/>
  <c r="CK44"/>
  <c r="CK14"/>
  <c r="CK114"/>
  <c r="CK92"/>
  <c r="CK53"/>
  <c r="CK36"/>
  <c r="CK15"/>
  <c r="CK115"/>
  <c r="CK10"/>
  <c r="CK57"/>
  <c r="CK109"/>
  <c r="CK113"/>
  <c r="CK82"/>
  <c r="CK107"/>
  <c r="CK59"/>
  <c r="CK30"/>
  <c r="CK46"/>
  <c r="CK89"/>
  <c r="CK55"/>
  <c r="CK110"/>
  <c r="CK64"/>
  <c r="CK12"/>
  <c r="CK34"/>
  <c r="CK61"/>
  <c r="CK20"/>
  <c r="CK103"/>
  <c r="CK104" s="1"/>
  <c r="CK98"/>
  <c r="CK52"/>
  <c r="CK68"/>
  <c r="CK69" s="1"/>
  <c r="CK111"/>
  <c r="CK19"/>
  <c r="CK77"/>
  <c r="CK40"/>
  <c r="CK13"/>
  <c r="CK79"/>
  <c r="CK84"/>
  <c r="CK91"/>
  <c r="CK80"/>
  <c r="CN14"/>
  <c r="CN44"/>
  <c r="CN46"/>
  <c r="CN41"/>
  <c r="CN103"/>
  <c r="CN104" s="1"/>
  <c r="CN34"/>
  <c r="CN36"/>
  <c r="CN28"/>
  <c r="CN21"/>
  <c r="CN22"/>
  <c r="CN108"/>
  <c r="CN58"/>
  <c r="CN112"/>
  <c r="CN57"/>
  <c r="CN80"/>
  <c r="CN10"/>
  <c r="CN53"/>
  <c r="CN92"/>
  <c r="CN83"/>
  <c r="CN52"/>
  <c r="CN68"/>
  <c r="CN69" s="1"/>
  <c r="CN64"/>
  <c r="CN96"/>
  <c r="CN91"/>
  <c r="CN45"/>
  <c r="CN115"/>
  <c r="CN111"/>
  <c r="CN82"/>
  <c r="CN90"/>
  <c r="CN42"/>
  <c r="CN13"/>
  <c r="CN9"/>
  <c r="CN85"/>
  <c r="CN84"/>
  <c r="CN59"/>
  <c r="CN98"/>
  <c r="CN110"/>
  <c r="CN60"/>
  <c r="CN62"/>
  <c r="CN29"/>
  <c r="CN56"/>
  <c r="CN54"/>
  <c r="CN35"/>
  <c r="CN50"/>
  <c r="CN86"/>
  <c r="CN27"/>
  <c r="CN79"/>
  <c r="CN11"/>
  <c r="CN78"/>
  <c r="CN89"/>
  <c r="CN51"/>
  <c r="CN63"/>
  <c r="CN19"/>
  <c r="CN30"/>
  <c r="CN109"/>
  <c r="CN43"/>
  <c r="CN88"/>
  <c r="CN113"/>
  <c r="CN12"/>
  <c r="CN107"/>
  <c r="CN55"/>
  <c r="CN77"/>
  <c r="CN40"/>
  <c r="CN114"/>
  <c r="CN15"/>
  <c r="CN61"/>
  <c r="CN20"/>
  <c r="CN81"/>
  <c r="CN87"/>
  <c r="CN97"/>
  <c r="DM19" i="15"/>
  <c r="DM27"/>
  <c r="DM34"/>
  <c r="DM40"/>
  <c r="DI50"/>
  <c r="DN27"/>
  <c r="DN34"/>
  <c r="DN40"/>
  <c r="DN19"/>
  <c r="DM68"/>
  <c r="DI19"/>
  <c r="DN68"/>
  <c r="DN96"/>
  <c r="DI27"/>
  <c r="DI34"/>
  <c r="DI40"/>
  <c r="DN103"/>
  <c r="DN118"/>
  <c r="DM50"/>
  <c r="DI68"/>
  <c r="DN50"/>
  <c r="DO18"/>
  <c r="CH7"/>
  <c r="BK7"/>
  <c r="BL7" s="1"/>
  <c r="BM7" s="1"/>
  <c r="BN7" s="1"/>
  <c r="BO7" s="1"/>
  <c r="BP7" s="1"/>
  <c r="BQ7" s="1"/>
  <c r="BR7" s="1"/>
  <c r="BS7" s="1"/>
  <c r="BT7" s="1"/>
  <c r="BU7" s="1"/>
  <c r="BV7" s="1"/>
  <c r="BW7" s="1"/>
  <c r="BX7" s="1"/>
  <c r="BY7" s="1"/>
  <c r="BZ7" s="1"/>
  <c r="CA7" s="1"/>
  <c r="CB7" s="1"/>
  <c r="CC7" s="1"/>
  <c r="CD7" s="1"/>
  <c r="CE7" s="1"/>
  <c r="CF7" s="1"/>
  <c r="FW28" i="16" l="1"/>
  <c r="FW115"/>
  <c r="FW90"/>
  <c r="FW108"/>
  <c r="FW15"/>
  <c r="FW82"/>
  <c r="FW60"/>
  <c r="FW112"/>
  <c r="FW54"/>
  <c r="FW22"/>
  <c r="FW83"/>
  <c r="FW98"/>
  <c r="FW34"/>
  <c r="FW45"/>
  <c r="FW44"/>
  <c r="FW46"/>
  <c r="FW114"/>
  <c r="FW58"/>
  <c r="FW29"/>
  <c r="FW21"/>
  <c r="FW11"/>
  <c r="FW51"/>
  <c r="FW27"/>
  <c r="FW14"/>
  <c r="FW79"/>
  <c r="EY69"/>
  <c r="FW69" s="1"/>
  <c r="FW68"/>
  <c r="EY104"/>
  <c r="FW104" s="1"/>
  <c r="FW103"/>
  <c r="FW59"/>
  <c r="FW86"/>
  <c r="FW53"/>
  <c r="FW57"/>
  <c r="FW36"/>
  <c r="FW84"/>
  <c r="FW41"/>
  <c r="FW110"/>
  <c r="FW80"/>
  <c r="FW42"/>
  <c r="FW19"/>
  <c r="FW50"/>
  <c r="FW12"/>
  <c r="FW78"/>
  <c r="FW10"/>
  <c r="FW40"/>
  <c r="FW30"/>
  <c r="FW91"/>
  <c r="FW13"/>
  <c r="FW92"/>
  <c r="FW61"/>
  <c r="FW63"/>
  <c r="FW97"/>
  <c r="FW9"/>
  <c r="FW20"/>
  <c r="FW52"/>
  <c r="FW55"/>
  <c r="FW111"/>
  <c r="FW81"/>
  <c r="FW77"/>
  <c r="FW62"/>
  <c r="FW85"/>
  <c r="FW56"/>
  <c r="FW43"/>
  <c r="FW109"/>
  <c r="FW113"/>
  <c r="FW87"/>
  <c r="FW64"/>
  <c r="FW88"/>
  <c r="FW35"/>
  <c r="FW107"/>
  <c r="FW96"/>
  <c r="FW89"/>
  <c r="EI100"/>
  <c r="BQ100"/>
  <c r="DT37"/>
  <c r="DY100"/>
  <c r="EA100"/>
  <c r="DS37"/>
  <c r="DW31"/>
  <c r="EH31"/>
  <c r="FG100"/>
  <c r="DX37"/>
  <c r="DX100"/>
  <c r="DK100"/>
  <c r="DL100"/>
  <c r="BY37"/>
  <c r="DA37"/>
  <c r="BS24"/>
  <c r="CP37"/>
  <c r="FT100"/>
  <c r="CK24"/>
  <c r="FL100"/>
  <c r="DJ31"/>
  <c r="CM31"/>
  <c r="FC100"/>
  <c r="EN37"/>
  <c r="EZ100"/>
  <c r="ED37"/>
  <c r="CN100"/>
  <c r="EO37"/>
  <c r="DO37"/>
  <c r="CQ37"/>
  <c r="FB37"/>
  <c r="EL31"/>
  <c r="DJ100"/>
  <c r="DT31"/>
  <c r="EQ24"/>
  <c r="DY16"/>
  <c r="EF47"/>
  <c r="FS31"/>
  <c r="CW100"/>
  <c r="FC24"/>
  <c r="CC37"/>
  <c r="CC24"/>
  <c r="EB100"/>
  <c r="FR37"/>
  <c r="EG100"/>
  <c r="FK47"/>
  <c r="DG24"/>
  <c r="CR37"/>
  <c r="DP24"/>
  <c r="CV100"/>
  <c r="FM31"/>
  <c r="CY37"/>
  <c r="CL100"/>
  <c r="DD100"/>
  <c r="FT47"/>
  <c r="FT31"/>
  <c r="CU100"/>
  <c r="CU16"/>
  <c r="CU31"/>
  <c r="EI116"/>
  <c r="FP37"/>
  <c r="FP24"/>
  <c r="DF47"/>
  <c r="EI65"/>
  <c r="CN24"/>
  <c r="CK37"/>
  <c r="FL37"/>
  <c r="FL31"/>
  <c r="FL16"/>
  <c r="BN100"/>
  <c r="CQ47"/>
  <c r="CQ100"/>
  <c r="FB116"/>
  <c r="FB100"/>
  <c r="EL100"/>
  <c r="EL47"/>
  <c r="EL16"/>
  <c r="BQ37"/>
  <c r="FO65"/>
  <c r="FO47"/>
  <c r="FO100"/>
  <c r="FO24"/>
  <c r="DJ116"/>
  <c r="BS47"/>
  <c r="EK16"/>
  <c r="BV100"/>
  <c r="FI31"/>
  <c r="FI24"/>
  <c r="FI16"/>
  <c r="CJ100"/>
  <c r="CJ24"/>
  <c r="EF93"/>
  <c r="EF65"/>
  <c r="ET31"/>
  <c r="ET37"/>
  <c r="EA47"/>
  <c r="DI31"/>
  <c r="DI100"/>
  <c r="DC47"/>
  <c r="DC24"/>
  <c r="BO31"/>
  <c r="BO37"/>
  <c r="DS16"/>
  <c r="DW16"/>
  <c r="BR116"/>
  <c r="FS24"/>
  <c r="BP37"/>
  <c r="BP100"/>
  <c r="EH65"/>
  <c r="EH24"/>
  <c r="EH100"/>
  <c r="EP47"/>
  <c r="EP24"/>
  <c r="FG93"/>
  <c r="FG37"/>
  <c r="FG116"/>
  <c r="FG65"/>
  <c r="BW100"/>
  <c r="BW24"/>
  <c r="EC47"/>
  <c r="CO47"/>
  <c r="DR37"/>
  <c r="DR100"/>
  <c r="CC16"/>
  <c r="CC116"/>
  <c r="CI116"/>
  <c r="CI37"/>
  <c r="CI16"/>
  <c r="FH16"/>
  <c r="BT100"/>
  <c r="CF65"/>
  <c r="BX116"/>
  <c r="EN31"/>
  <c r="EN65"/>
  <c r="DX16"/>
  <c r="BU37"/>
  <c r="DN37"/>
  <c r="DN93"/>
  <c r="CR47"/>
  <c r="CR100"/>
  <c r="EZ37"/>
  <c r="FU37"/>
  <c r="CG93"/>
  <c r="CG37"/>
  <c r="DP37"/>
  <c r="CV37"/>
  <c r="CV47"/>
  <c r="CH47"/>
  <c r="FE37"/>
  <c r="DM100"/>
  <c r="DM24"/>
  <c r="DE37"/>
  <c r="DE100"/>
  <c r="ED116"/>
  <c r="DK16"/>
  <c r="DK65"/>
  <c r="DK24"/>
  <c r="DQ100"/>
  <c r="DL31"/>
  <c r="BY116"/>
  <c r="CY93"/>
  <c r="CY16"/>
  <c r="EY24"/>
  <c r="EY65"/>
  <c r="CB116"/>
  <c r="CB16"/>
  <c r="CX37"/>
  <c r="CP65"/>
  <c r="FN47"/>
  <c r="DA65"/>
  <c r="DA47"/>
  <c r="CL24"/>
  <c r="CL31"/>
  <c r="CZ24"/>
  <c r="EW31"/>
  <c r="DV100"/>
  <c r="FF37"/>
  <c r="FF100"/>
  <c r="DU24"/>
  <c r="DU31"/>
  <c r="BZ100"/>
  <c r="EO93"/>
  <c r="CT93"/>
  <c r="EO16"/>
  <c r="EV24"/>
  <c r="EV65"/>
  <c r="BN93"/>
  <c r="BN31"/>
  <c r="BN16"/>
  <c r="BN65"/>
  <c r="CT37"/>
  <c r="CT100"/>
  <c r="DO116"/>
  <c r="DO24"/>
  <c r="CQ65"/>
  <c r="FB65"/>
  <c r="ES65"/>
  <c r="ES100"/>
  <c r="ES37"/>
  <c r="ES93"/>
  <c r="ES116"/>
  <c r="FO16"/>
  <c r="DJ47"/>
  <c r="EO31"/>
  <c r="DO47"/>
  <c r="CN47"/>
  <c r="CK47"/>
  <c r="CK16"/>
  <c r="EO47"/>
  <c r="EO24"/>
  <c r="EV116"/>
  <c r="FL24"/>
  <c r="FL65"/>
  <c r="CT116"/>
  <c r="DO31"/>
  <c r="CQ24"/>
  <c r="CN116"/>
  <c r="CN65"/>
  <c r="CN16"/>
  <c r="CK116"/>
  <c r="CK31"/>
  <c r="EV47"/>
  <c r="EV16"/>
  <c r="FL116"/>
  <c r="FL93"/>
  <c r="CT47"/>
  <c r="CT65"/>
  <c r="CQ116"/>
  <c r="FB16"/>
  <c r="EL93"/>
  <c r="BQ47"/>
  <c r="DT47"/>
  <c r="DT16"/>
  <c r="EQ37"/>
  <c r="EQ65"/>
  <c r="DY65"/>
  <c r="ET93"/>
  <c r="EA65"/>
  <c r="CK65"/>
  <c r="CT31"/>
  <c r="BQ65"/>
  <c r="DJ93"/>
  <c r="BS93"/>
  <c r="EK65"/>
  <c r="DT116"/>
  <c r="DT65"/>
  <c r="CJ47"/>
  <c r="CJ16"/>
  <c r="EF31"/>
  <c r="EF116"/>
  <c r="EA116"/>
  <c r="EK37"/>
  <c r="EK116"/>
  <c r="EK24"/>
  <c r="BV16"/>
  <c r="BV116"/>
  <c r="DT93"/>
  <c r="FI65"/>
  <c r="FI100"/>
  <c r="FI47"/>
  <c r="FI37"/>
  <c r="DY93"/>
  <c r="CJ31"/>
  <c r="CJ93"/>
  <c r="CJ37"/>
  <c r="EF16"/>
  <c r="EF100"/>
  <c r="ET16"/>
  <c r="ET47"/>
  <c r="EA31"/>
  <c r="DI116"/>
  <c r="DC37"/>
  <c r="BO116"/>
  <c r="BO93"/>
  <c r="DS116"/>
  <c r="DS31"/>
  <c r="DS93"/>
  <c r="DS47"/>
  <c r="DW93"/>
  <c r="DW65"/>
  <c r="DW100"/>
  <c r="BR93"/>
  <c r="FJ24"/>
  <c r="FJ116"/>
  <c r="FJ100"/>
  <c r="FJ31"/>
  <c r="FS37"/>
  <c r="FS100"/>
  <c r="FS65"/>
  <c r="BP93"/>
  <c r="CW37"/>
  <c r="EE116"/>
  <c r="EE47"/>
  <c r="EE37"/>
  <c r="EE31"/>
  <c r="EH93"/>
  <c r="EH16"/>
  <c r="EH47"/>
  <c r="EP100"/>
  <c r="EP93"/>
  <c r="FG31"/>
  <c r="CM100"/>
  <c r="CM37"/>
  <c r="BW16"/>
  <c r="BW65"/>
  <c r="FC37"/>
  <c r="FC16"/>
  <c r="EC100"/>
  <c r="EC93"/>
  <c r="CO16"/>
  <c r="CO100"/>
  <c r="DR47"/>
  <c r="DR24"/>
  <c r="FH65"/>
  <c r="FH93"/>
  <c r="FH100"/>
  <c r="BT47"/>
  <c r="BT16"/>
  <c r="BT31"/>
  <c r="BT93"/>
  <c r="CF47"/>
  <c r="CF24"/>
  <c r="CF116"/>
  <c r="FQ31"/>
  <c r="FQ16"/>
  <c r="FQ37"/>
  <c r="BX93"/>
  <c r="BX24"/>
  <c r="BX100"/>
  <c r="EB93"/>
  <c r="EB16"/>
  <c r="EN93"/>
  <c r="FR47"/>
  <c r="FR93"/>
  <c r="FR16"/>
  <c r="EM116"/>
  <c r="EM24"/>
  <c r="EG37"/>
  <c r="FK16"/>
  <c r="FK93"/>
  <c r="BU16"/>
  <c r="BU65"/>
  <c r="CA16"/>
  <c r="CA100"/>
  <c r="CA65"/>
  <c r="CA116"/>
  <c r="EJ116"/>
  <c r="EJ24"/>
  <c r="EJ47"/>
  <c r="EJ31"/>
  <c r="EJ16"/>
  <c r="DN65"/>
  <c r="DN47"/>
  <c r="DN116"/>
  <c r="DG37"/>
  <c r="DG16"/>
  <c r="CR24"/>
  <c r="EZ65"/>
  <c r="EZ47"/>
  <c r="FU100"/>
  <c r="FU31"/>
  <c r="FU65"/>
  <c r="FU24"/>
  <c r="FU16"/>
  <c r="DH93"/>
  <c r="DH16"/>
  <c r="CG24"/>
  <c r="CG116"/>
  <c r="CG31"/>
  <c r="CE65"/>
  <c r="CE93"/>
  <c r="CE116"/>
  <c r="DP31"/>
  <c r="DP16"/>
  <c r="ER65"/>
  <c r="CH31"/>
  <c r="CH116"/>
  <c r="CH100"/>
  <c r="FE65"/>
  <c r="DM37"/>
  <c r="DE116"/>
  <c r="DE47"/>
  <c r="ED47"/>
  <c r="ED31"/>
  <c r="DK37"/>
  <c r="DK93"/>
  <c r="DQ16"/>
  <c r="DL93"/>
  <c r="DL47"/>
  <c r="DL24"/>
  <c r="FM65"/>
  <c r="BY47"/>
  <c r="CY100"/>
  <c r="CY47"/>
  <c r="EY16"/>
  <c r="CB65"/>
  <c r="CB100"/>
  <c r="CS65"/>
  <c r="CS47"/>
  <c r="CS93"/>
  <c r="CX31"/>
  <c r="CP31"/>
  <c r="FN116"/>
  <c r="FN31"/>
  <c r="DA116"/>
  <c r="CL47"/>
  <c r="CL93"/>
  <c r="CZ116"/>
  <c r="CZ100"/>
  <c r="EW24"/>
  <c r="EW65"/>
  <c r="EU93"/>
  <c r="EU24"/>
  <c r="DV24"/>
  <c r="FF16"/>
  <c r="FF31"/>
  <c r="FF65"/>
  <c r="FD24"/>
  <c r="FD100"/>
  <c r="FD31"/>
  <c r="DU47"/>
  <c r="DU116"/>
  <c r="DD24"/>
  <c r="FT116"/>
  <c r="CU93"/>
  <c r="EI93"/>
  <c r="EI31"/>
  <c r="EI16"/>
  <c r="FP93"/>
  <c r="BZ31"/>
  <c r="BZ16"/>
  <c r="DF100"/>
  <c r="FL47"/>
  <c r="BN47"/>
  <c r="CT24"/>
  <c r="DO93"/>
  <c r="CQ16"/>
  <c r="FB31"/>
  <c r="EL65"/>
  <c r="EL116"/>
  <c r="ES24"/>
  <c r="ES31"/>
  <c r="ES47"/>
  <c r="ES16"/>
  <c r="BQ16"/>
  <c r="BQ93"/>
  <c r="BQ31"/>
  <c r="FO116"/>
  <c r="FO93"/>
  <c r="DJ37"/>
  <c r="DJ65"/>
  <c r="BS100"/>
  <c r="BS116"/>
  <c r="BS31"/>
  <c r="EK31"/>
  <c r="BV65"/>
  <c r="BV31"/>
  <c r="BV47"/>
  <c r="BV24"/>
  <c r="DT24"/>
  <c r="DT100"/>
  <c r="EQ100"/>
  <c r="EQ93"/>
  <c r="EQ47"/>
  <c r="EQ31"/>
  <c r="EQ16"/>
  <c r="DY116"/>
  <c r="DY24"/>
  <c r="DY31"/>
  <c r="EF37"/>
  <c r="FA16"/>
  <c r="FA116"/>
  <c r="FA31"/>
  <c r="FA100"/>
  <c r="FA24"/>
  <c r="FA93"/>
  <c r="ET100"/>
  <c r="ET65"/>
  <c r="ET116"/>
  <c r="EA37"/>
  <c r="EA24"/>
  <c r="DI47"/>
  <c r="DI93"/>
  <c r="DI24"/>
  <c r="DC116"/>
  <c r="BO47"/>
  <c r="DS100"/>
  <c r="DW37"/>
  <c r="BR24"/>
  <c r="BR37"/>
  <c r="BR31"/>
  <c r="FJ37"/>
  <c r="FJ16"/>
  <c r="FJ65"/>
  <c r="FS16"/>
  <c r="FS93"/>
  <c r="BP116"/>
  <c r="BP47"/>
  <c r="BP31"/>
  <c r="CW65"/>
  <c r="CW47"/>
  <c r="CW24"/>
  <c r="CW16"/>
  <c r="EE65"/>
  <c r="EE100"/>
  <c r="EH116"/>
  <c r="EP37"/>
  <c r="EP16"/>
  <c r="FG24"/>
  <c r="CM16"/>
  <c r="CM65"/>
  <c r="CM47"/>
  <c r="CM93"/>
  <c r="BW37"/>
  <c r="FC65"/>
  <c r="FC47"/>
  <c r="EC37"/>
  <c r="EC65"/>
  <c r="CO65"/>
  <c r="CO37"/>
  <c r="CO24"/>
  <c r="DR31"/>
  <c r="DR16"/>
  <c r="CC47"/>
  <c r="CI65"/>
  <c r="CI47"/>
  <c r="FH37"/>
  <c r="FH116"/>
  <c r="FH24"/>
  <c r="FH47"/>
  <c r="CF16"/>
  <c r="CF31"/>
  <c r="FQ24"/>
  <c r="FQ93"/>
  <c r="BX47"/>
  <c r="BX37"/>
  <c r="BX31"/>
  <c r="EB116"/>
  <c r="EB65"/>
  <c r="EB37"/>
  <c r="EN47"/>
  <c r="EN100"/>
  <c r="FR24"/>
  <c r="FR116"/>
  <c r="FR65"/>
  <c r="FR100"/>
  <c r="EM37"/>
  <c r="EM93"/>
  <c r="EG16"/>
  <c r="EG116"/>
  <c r="FK37"/>
  <c r="FK100"/>
  <c r="BU24"/>
  <c r="BU31"/>
  <c r="CA47"/>
  <c r="CA37"/>
  <c r="EJ100"/>
  <c r="DN31"/>
  <c r="DG93"/>
  <c r="DG100"/>
  <c r="CR31"/>
  <c r="CR116"/>
  <c r="EZ24"/>
  <c r="EZ31"/>
  <c r="EZ16"/>
  <c r="FU47"/>
  <c r="DH116"/>
  <c r="DH100"/>
  <c r="DH37"/>
  <c r="CG16"/>
  <c r="CG100"/>
  <c r="CG65"/>
  <c r="CG47"/>
  <c r="CE24"/>
  <c r="CE37"/>
  <c r="DP65"/>
  <c r="CV24"/>
  <c r="ER93"/>
  <c r="ER37"/>
  <c r="ER24"/>
  <c r="ER16"/>
  <c r="CH65"/>
  <c r="CH24"/>
  <c r="FE47"/>
  <c r="FE100"/>
  <c r="FE16"/>
  <c r="DM65"/>
  <c r="DM16"/>
  <c r="DM47"/>
  <c r="DE24"/>
  <c r="DE31"/>
  <c r="DE65"/>
  <c r="ED100"/>
  <c r="DK116"/>
  <c r="DK47"/>
  <c r="DQ24"/>
  <c r="DQ65"/>
  <c r="DQ47"/>
  <c r="DL116"/>
  <c r="DL37"/>
  <c r="FM16"/>
  <c r="FM47"/>
  <c r="FM116"/>
  <c r="BY31"/>
  <c r="BY100"/>
  <c r="BY24"/>
  <c r="BY16"/>
  <c r="CY31"/>
  <c r="CY116"/>
  <c r="CY118" s="1"/>
  <c r="EY37"/>
  <c r="EY31"/>
  <c r="CB24"/>
  <c r="CB31"/>
  <c r="CS31"/>
  <c r="CS24"/>
  <c r="CX65"/>
  <c r="CX16"/>
  <c r="CX47"/>
  <c r="CX100"/>
  <c r="CX24"/>
  <c r="CP24"/>
  <c r="CP16"/>
  <c r="CP116"/>
  <c r="FN16"/>
  <c r="DA24"/>
  <c r="DA31"/>
  <c r="DA93"/>
  <c r="DA100"/>
  <c r="CZ31"/>
  <c r="CZ37"/>
  <c r="CZ16"/>
  <c r="CZ47"/>
  <c r="CZ93"/>
  <c r="EW47"/>
  <c r="EU65"/>
  <c r="EU16"/>
  <c r="EU31"/>
  <c r="EU100"/>
  <c r="EU116"/>
  <c r="DV47"/>
  <c r="DV31"/>
  <c r="DV93"/>
  <c r="FD37"/>
  <c r="FD47"/>
  <c r="DU93"/>
  <c r="DU37"/>
  <c r="DD37"/>
  <c r="FT93"/>
  <c r="CU24"/>
  <c r="CU116"/>
  <c r="CU65"/>
  <c r="EI37"/>
  <c r="FP116"/>
  <c r="FP65"/>
  <c r="FP100"/>
  <c r="FP16"/>
  <c r="BZ47"/>
  <c r="BZ93"/>
  <c r="DF116"/>
  <c r="DC65"/>
  <c r="BO65"/>
  <c r="DS65"/>
  <c r="DW47"/>
  <c r="BR65"/>
  <c r="CW93"/>
  <c r="FG16"/>
  <c r="BW31"/>
  <c r="BW47"/>
  <c r="FC116"/>
  <c r="EC16"/>
  <c r="CO116"/>
  <c r="DR93"/>
  <c r="DR65"/>
  <c r="CI31"/>
  <c r="CF100"/>
  <c r="FQ65"/>
  <c r="BX16"/>
  <c r="EB47"/>
  <c r="EB31"/>
  <c r="EN116"/>
  <c r="EN16"/>
  <c r="DX65"/>
  <c r="DX24"/>
  <c r="EG31"/>
  <c r="FK31"/>
  <c r="FK65"/>
  <c r="EJ37"/>
  <c r="DG31"/>
  <c r="CR65"/>
  <c r="DH31"/>
  <c r="DP93"/>
  <c r="CV65"/>
  <c r="CV116"/>
  <c r="ER100"/>
  <c r="ER31"/>
  <c r="CH37"/>
  <c r="CH93"/>
  <c r="FE24"/>
  <c r="DM116"/>
  <c r="DE93"/>
  <c r="ED65"/>
  <c r="FM24"/>
  <c r="BY93"/>
  <c r="CY65"/>
  <c r="EY47"/>
  <c r="CX116"/>
  <c r="DA16"/>
  <c r="CL37"/>
  <c r="CL116"/>
  <c r="CZ65"/>
  <c r="EW93"/>
  <c r="EW116"/>
  <c r="DV16"/>
  <c r="DV65"/>
  <c r="DV37"/>
  <c r="FF93"/>
  <c r="DD65"/>
  <c r="DD31"/>
  <c r="DD93"/>
  <c r="DD47"/>
  <c r="FT37"/>
  <c r="FT24"/>
  <c r="CU37"/>
  <c r="EI47"/>
  <c r="DF93"/>
  <c r="DF65"/>
  <c r="DF37"/>
  <c r="DF31"/>
  <c r="DC16"/>
  <c r="FJ93"/>
  <c r="FS116"/>
  <c r="EE93"/>
  <c r="CA31"/>
  <c r="CA24"/>
  <c r="EJ65"/>
  <c r="CR93"/>
  <c r="DH47"/>
  <c r="CE16"/>
  <c r="CN93"/>
  <c r="CN31"/>
  <c r="CN37"/>
  <c r="CK93"/>
  <c r="CK100"/>
  <c r="EO116"/>
  <c r="EO65"/>
  <c r="EO100"/>
  <c r="EV31"/>
  <c r="EV37"/>
  <c r="EV93"/>
  <c r="EV100"/>
  <c r="BN116"/>
  <c r="BN37"/>
  <c r="BN24"/>
  <c r="CT16"/>
  <c r="DO100"/>
  <c r="DO65"/>
  <c r="DO16"/>
  <c r="CQ31"/>
  <c r="CQ93"/>
  <c r="FB93"/>
  <c r="FB24"/>
  <c r="FB47"/>
  <c r="EL37"/>
  <c r="EL24"/>
  <c r="BQ24"/>
  <c r="BQ116"/>
  <c r="BQ118" s="1"/>
  <c r="FO31"/>
  <c r="FO37"/>
  <c r="DJ24"/>
  <c r="DJ16"/>
  <c r="BS16"/>
  <c r="BS37"/>
  <c r="BS65"/>
  <c r="EK93"/>
  <c r="EK47"/>
  <c r="EK100"/>
  <c r="BV93"/>
  <c r="FI93"/>
  <c r="FI116"/>
  <c r="EQ116"/>
  <c r="DY37"/>
  <c r="DY47"/>
  <c r="CJ65"/>
  <c r="CJ116"/>
  <c r="EF24"/>
  <c r="FA37"/>
  <c r="FA47"/>
  <c r="FA65"/>
  <c r="ET24"/>
  <c r="EA16"/>
  <c r="EA93"/>
  <c r="DI65"/>
  <c r="DI37"/>
  <c r="DI16"/>
  <c r="DC93"/>
  <c r="DC100"/>
  <c r="DC31"/>
  <c r="BO24"/>
  <c r="BO100"/>
  <c r="BO16"/>
  <c r="DS24"/>
  <c r="DW116"/>
  <c r="DW24"/>
  <c r="BR47"/>
  <c r="BR16"/>
  <c r="BR100"/>
  <c r="FJ47"/>
  <c r="FS47"/>
  <c r="BP16"/>
  <c r="BP65"/>
  <c r="BP24"/>
  <c r="CW31"/>
  <c r="CW116"/>
  <c r="EE16"/>
  <c r="EE24"/>
  <c r="EH37"/>
  <c r="EP31"/>
  <c r="EP116"/>
  <c r="EP65"/>
  <c r="FG47"/>
  <c r="CM116"/>
  <c r="CM24"/>
  <c r="BW93"/>
  <c r="BW116"/>
  <c r="FC31"/>
  <c r="FC93"/>
  <c r="EC24"/>
  <c r="EC31"/>
  <c r="EC116"/>
  <c r="CO31"/>
  <c r="CO93"/>
  <c r="DR116"/>
  <c r="CC93"/>
  <c r="CC100"/>
  <c r="CC31"/>
  <c r="CC65"/>
  <c r="CI100"/>
  <c r="CI93"/>
  <c r="CI24"/>
  <c r="FH31"/>
  <c r="BT116"/>
  <c r="BT24"/>
  <c r="BT37"/>
  <c r="BT65"/>
  <c r="CF93"/>
  <c r="CF37"/>
  <c r="FQ100"/>
  <c r="FQ116"/>
  <c r="FQ47"/>
  <c r="BX65"/>
  <c r="EB24"/>
  <c r="EN24"/>
  <c r="FR31"/>
  <c r="EM65"/>
  <c r="EM31"/>
  <c r="EM16"/>
  <c r="EM100"/>
  <c r="EM47"/>
  <c r="DX31"/>
  <c r="DX93"/>
  <c r="DX47"/>
  <c r="DX116"/>
  <c r="EG24"/>
  <c r="EG93"/>
  <c r="EG65"/>
  <c r="EG47"/>
  <c r="FK24"/>
  <c r="FK116"/>
  <c r="FK118" s="1"/>
  <c r="BU100"/>
  <c r="BU116"/>
  <c r="BU47"/>
  <c r="BU93"/>
  <c r="CA93"/>
  <c r="EJ93"/>
  <c r="DN24"/>
  <c r="DN100"/>
  <c r="DN16"/>
  <c r="DG47"/>
  <c r="DG116"/>
  <c r="DG65"/>
  <c r="CR16"/>
  <c r="EZ93"/>
  <c r="EZ116"/>
  <c r="FU116"/>
  <c r="FU93"/>
  <c r="DH65"/>
  <c r="DH24"/>
  <c r="CE100"/>
  <c r="CE31"/>
  <c r="FZ109"/>
  <c r="GA109" s="1"/>
  <c r="GB109" s="1"/>
  <c r="GC109" s="1"/>
  <c r="GD109" s="1"/>
  <c r="GE109" s="1"/>
  <c r="GF109" s="1"/>
  <c r="GG109" s="1"/>
  <c r="GH109" s="1"/>
  <c r="GI109" s="1"/>
  <c r="GJ109" s="1"/>
  <c r="GK109" s="1"/>
  <c r="GL109" s="1"/>
  <c r="GM109" s="1"/>
  <c r="GN109" s="1"/>
  <c r="GO109" s="1"/>
  <c r="GP109" s="1"/>
  <c r="GQ109" s="1"/>
  <c r="GR109" s="1"/>
  <c r="GS109" s="1"/>
  <c r="GT109" s="1"/>
  <c r="GU109" s="1"/>
  <c r="GV109" s="1"/>
  <c r="CE47"/>
  <c r="DP116"/>
  <c r="DP47"/>
  <c r="DP100"/>
  <c r="CV16"/>
  <c r="CV93"/>
  <c r="CV31"/>
  <c r="ER47"/>
  <c r="ER116"/>
  <c r="CH16"/>
  <c r="FE116"/>
  <c r="FE31"/>
  <c r="FE93"/>
  <c r="DM93"/>
  <c r="DM31"/>
  <c r="DE16"/>
  <c r="ED24"/>
  <c r="ED93"/>
  <c r="ED16"/>
  <c r="DK31"/>
  <c r="DQ37"/>
  <c r="DQ116"/>
  <c r="DQ93"/>
  <c r="DQ31"/>
  <c r="DL16"/>
  <c r="DL65"/>
  <c r="FM37"/>
  <c r="FM100"/>
  <c r="FM93"/>
  <c r="BY65"/>
  <c r="CY24"/>
  <c r="EY93"/>
  <c r="EY116"/>
  <c r="EY100"/>
  <c r="CB93"/>
  <c r="CB118" s="1"/>
  <c r="CB47"/>
  <c r="CB37"/>
  <c r="CS116"/>
  <c r="CS100"/>
  <c r="CS16"/>
  <c r="CX93"/>
  <c r="CP47"/>
  <c r="CP93"/>
  <c r="CP100"/>
  <c r="FN100"/>
  <c r="FN65"/>
  <c r="FN93"/>
  <c r="FN37"/>
  <c r="FN24"/>
  <c r="CL65"/>
  <c r="CL16"/>
  <c r="EW100"/>
  <c r="EW37"/>
  <c r="EW16"/>
  <c r="EU47"/>
  <c r="EU37"/>
  <c r="DV116"/>
  <c r="FF116"/>
  <c r="FF24"/>
  <c r="FF47"/>
  <c r="FD93"/>
  <c r="FD16"/>
  <c r="FD65"/>
  <c r="FD116"/>
  <c r="DU65"/>
  <c r="DU16"/>
  <c r="DD16"/>
  <c r="DD116"/>
  <c r="FT65"/>
  <c r="FT16"/>
  <c r="CU47"/>
  <c r="EI24"/>
  <c r="FP31"/>
  <c r="FP47"/>
  <c r="BZ37"/>
  <c r="BZ65"/>
  <c r="BZ24"/>
  <c r="BZ116"/>
  <c r="DF24"/>
  <c r="DF16"/>
  <c r="CI7" i="15"/>
  <c r="DM74"/>
  <c r="DM123" s="1"/>
  <c r="DI74"/>
  <c r="DN74"/>
  <c r="FW93" i="16" l="1"/>
  <c r="FW100"/>
  <c r="FW47"/>
  <c r="FW37"/>
  <c r="FW116"/>
  <c r="FW31"/>
  <c r="FW16"/>
  <c r="FW24"/>
  <c r="FW65"/>
  <c r="BR118"/>
  <c r="CU118"/>
  <c r="EA71"/>
  <c r="DK118"/>
  <c r="EC118"/>
  <c r="BN118"/>
  <c r="EJ71"/>
  <c r="DY118"/>
  <c r="BZ118"/>
  <c r="FF118"/>
  <c r="CP71"/>
  <c r="ED118"/>
  <c r="EN71"/>
  <c r="EH71"/>
  <c r="FB118"/>
  <c r="FR118"/>
  <c r="BT118"/>
  <c r="CM118"/>
  <c r="ET118"/>
  <c r="FG118"/>
  <c r="BZ71"/>
  <c r="FD118"/>
  <c r="FF71"/>
  <c r="CS71"/>
  <c r="DK71"/>
  <c r="DE71"/>
  <c r="FE71"/>
  <c r="ER71"/>
  <c r="DH71"/>
  <c r="DX118"/>
  <c r="DW118"/>
  <c r="FP71"/>
  <c r="DT71"/>
  <c r="DS71"/>
  <c r="DU71"/>
  <c r="EQ118"/>
  <c r="BS71"/>
  <c r="FO71"/>
  <c r="CV71"/>
  <c r="CX71"/>
  <c r="CG71"/>
  <c r="FH118"/>
  <c r="EE71"/>
  <c r="EQ71"/>
  <c r="BV71"/>
  <c r="EL118"/>
  <c r="FU71"/>
  <c r="FI71"/>
  <c r="FL118"/>
  <c r="BY118"/>
  <c r="BX118"/>
  <c r="EI71"/>
  <c r="CL71"/>
  <c r="DQ118"/>
  <c r="DR118"/>
  <c r="FS71"/>
  <c r="BQ71"/>
  <c r="BQ121" s="1"/>
  <c r="CN71"/>
  <c r="CA71"/>
  <c r="CL118"/>
  <c r="EY71"/>
  <c r="FD71"/>
  <c r="EG71"/>
  <c r="FR71"/>
  <c r="CI118"/>
  <c r="CW118"/>
  <c r="DI71"/>
  <c r="DY71"/>
  <c r="FB71"/>
  <c r="CQ71"/>
  <c r="FK71"/>
  <c r="FK121" s="1"/>
  <c r="EB71"/>
  <c r="EB118"/>
  <c r="DJ118"/>
  <c r="FN71"/>
  <c r="CS118"/>
  <c r="CS121" s="1"/>
  <c r="BY71"/>
  <c r="DG71"/>
  <c r="FA71"/>
  <c r="EO71"/>
  <c r="FS118"/>
  <c r="DV71"/>
  <c r="EN118"/>
  <c r="DA71"/>
  <c r="CH71"/>
  <c r="EU71"/>
  <c r="FM71"/>
  <c r="FE118"/>
  <c r="DP71"/>
  <c r="EZ118"/>
  <c r="DG118"/>
  <c r="BU71"/>
  <c r="FQ118"/>
  <c r="BT71"/>
  <c r="CC71"/>
  <c r="EC71"/>
  <c r="FG71"/>
  <c r="CW71"/>
  <c r="BR71"/>
  <c r="CY71"/>
  <c r="ED71"/>
  <c r="CI71"/>
  <c r="CU71"/>
  <c r="EU118"/>
  <c r="DL118"/>
  <c r="CO71"/>
  <c r="FC71"/>
  <c r="CM71"/>
  <c r="DJ71"/>
  <c r="ES71"/>
  <c r="EL71"/>
  <c r="CT71"/>
  <c r="EZ71"/>
  <c r="CK71"/>
  <c r="DD71"/>
  <c r="DX71"/>
  <c r="CB71"/>
  <c r="CB121" s="1"/>
  <c r="DW71"/>
  <c r="DD118"/>
  <c r="DD121" s="1"/>
  <c r="DV118"/>
  <c r="EY118"/>
  <c r="DQ71"/>
  <c r="ER118"/>
  <c r="CE71"/>
  <c r="CR71"/>
  <c r="EM71"/>
  <c r="BX71"/>
  <c r="CF71"/>
  <c r="CC118"/>
  <c r="EP118"/>
  <c r="BP71"/>
  <c r="CJ71"/>
  <c r="FI118"/>
  <c r="EK71"/>
  <c r="DO71"/>
  <c r="EV71"/>
  <c r="DF71"/>
  <c r="CZ71"/>
  <c r="FQ71"/>
  <c r="BW71"/>
  <c r="BO71"/>
  <c r="DM71"/>
  <c r="BP118"/>
  <c r="BS118"/>
  <c r="FL71"/>
  <c r="FL121" s="1"/>
  <c r="ES118"/>
  <c r="ES121" s="1"/>
  <c r="DC71"/>
  <c r="FT71"/>
  <c r="DL71"/>
  <c r="EP71"/>
  <c r="CJ118"/>
  <c r="DR71"/>
  <c r="EW71"/>
  <c r="DN71"/>
  <c r="EH118"/>
  <c r="FJ71"/>
  <c r="ET71"/>
  <c r="EF71"/>
  <c r="EI118"/>
  <c r="FH71"/>
  <c r="CT118"/>
  <c r="BN71"/>
  <c r="CO118"/>
  <c r="CY121"/>
  <c r="FM118"/>
  <c r="CR118"/>
  <c r="FA118"/>
  <c r="FT118"/>
  <c r="DU118"/>
  <c r="DE118"/>
  <c r="CH118"/>
  <c r="DI118"/>
  <c r="EF118"/>
  <c r="CN118"/>
  <c r="EV118"/>
  <c r="FU118"/>
  <c r="BW118"/>
  <c r="EO118"/>
  <c r="DM118"/>
  <c r="DF118"/>
  <c r="DH118"/>
  <c r="DC118"/>
  <c r="FO118"/>
  <c r="CZ118"/>
  <c r="DA118"/>
  <c r="FN118"/>
  <c r="CE118"/>
  <c r="CG118"/>
  <c r="DS118"/>
  <c r="EA118"/>
  <c r="CQ118"/>
  <c r="DO118"/>
  <c r="BU118"/>
  <c r="CV118"/>
  <c r="FC118"/>
  <c r="FP118"/>
  <c r="CP118"/>
  <c r="EG118"/>
  <c r="DN118"/>
  <c r="CA118"/>
  <c r="CF118"/>
  <c r="DP118"/>
  <c r="EW118"/>
  <c r="CX118"/>
  <c r="EJ118"/>
  <c r="EM118"/>
  <c r="EE118"/>
  <c r="FJ118"/>
  <c r="BO118"/>
  <c r="BV118"/>
  <c r="EK118"/>
  <c r="DT118"/>
  <c r="CK118"/>
  <c r="CJ7" i="15"/>
  <c r="EA121" i="16" l="1"/>
  <c r="EY121"/>
  <c r="FW118"/>
  <c r="FW71"/>
  <c r="CW121"/>
  <c r="EC121"/>
  <c r="DJ121"/>
  <c r="CU121"/>
  <c r="BZ121"/>
  <c r="DT121"/>
  <c r="BR121"/>
  <c r="FJ121"/>
  <c r="EI121"/>
  <c r="ER121"/>
  <c r="CI121"/>
  <c r="BT121"/>
  <c r="BV121"/>
  <c r="CG121"/>
  <c r="EN121"/>
  <c r="DH121"/>
  <c r="CH121"/>
  <c r="BS121"/>
  <c r="EB121"/>
  <c r="CL121"/>
  <c r="FS121"/>
  <c r="EQ121"/>
  <c r="FR121"/>
  <c r="DY121"/>
  <c r="DK121"/>
  <c r="CX121"/>
  <c r="FP121"/>
  <c r="BU121"/>
  <c r="DA121"/>
  <c r="EO121"/>
  <c r="FG121"/>
  <c r="FC121"/>
  <c r="FI121"/>
  <c r="ED121"/>
  <c r="EF121"/>
  <c r="CQ121"/>
  <c r="FO121"/>
  <c r="DF121"/>
  <c r="CN121"/>
  <c r="DE121"/>
  <c r="CR121"/>
  <c r="DG121"/>
  <c r="DW121"/>
  <c r="FB121"/>
  <c r="EH121"/>
  <c r="BO121"/>
  <c r="DX121"/>
  <c r="CM121"/>
  <c r="EU121"/>
  <c r="DL121"/>
  <c r="BY121"/>
  <c r="EL121"/>
  <c r="FH121"/>
  <c r="FD121"/>
  <c r="BN121"/>
  <c r="DS121"/>
  <c r="CC121"/>
  <c r="FE121"/>
  <c r="FF121"/>
  <c r="BP121"/>
  <c r="DN121"/>
  <c r="FT121"/>
  <c r="CT121"/>
  <c r="DQ121"/>
  <c r="CK121"/>
  <c r="EJ121"/>
  <c r="CP121"/>
  <c r="BW121"/>
  <c r="EV121"/>
  <c r="FM121"/>
  <c r="CJ121"/>
  <c r="CF121"/>
  <c r="EG121"/>
  <c r="CO121"/>
  <c r="CE121"/>
  <c r="FA121"/>
  <c r="ET121"/>
  <c r="DV121"/>
  <c r="DR121"/>
  <c r="BX121"/>
  <c r="EP121"/>
  <c r="FQ121"/>
  <c r="EM121"/>
  <c r="FN121"/>
  <c r="FU121"/>
  <c r="EZ121"/>
  <c r="EK121"/>
  <c r="EE121"/>
  <c r="DP121"/>
  <c r="DI121"/>
  <c r="CA121"/>
  <c r="CV121"/>
  <c r="CZ121"/>
  <c r="DM121"/>
  <c r="DU121"/>
  <c r="EW121"/>
  <c r="DO121"/>
  <c r="DC121"/>
  <c r="CK7" i="15"/>
  <c r="FW121" i="16" l="1"/>
  <c r="CL7" i="15"/>
  <c r="E1306" i="1"/>
  <c r="P759"/>
  <c r="P772"/>
  <c r="P793"/>
  <c r="P1294"/>
  <c r="Q1294" s="1"/>
  <c r="P1295"/>
  <c r="Q1295" s="1"/>
  <c r="P1296"/>
  <c r="Q1296" s="1"/>
  <c r="P1297"/>
  <c r="Q1297" s="1"/>
  <c r="P1298"/>
  <c r="Q1298" s="1"/>
  <c r="P1299"/>
  <c r="Q1299" s="1"/>
  <c r="P1300"/>
  <c r="Q1300" s="1"/>
  <c r="P1301"/>
  <c r="Q1301" s="1"/>
  <c r="P1302"/>
  <c r="Q1302" s="1"/>
  <c r="E1307"/>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CF96" i="17"/>
  <c r="CF95"/>
  <c r="CF94"/>
  <c r="CF85"/>
  <c r="CF84"/>
  <c r="CF83"/>
  <c r="CF82"/>
  <c r="CF81"/>
  <c r="CF80"/>
  <c r="CF79"/>
  <c r="CF78"/>
  <c r="CF77"/>
  <c r="CF76"/>
  <c r="CF75"/>
  <c r="CF74"/>
  <c r="CF73"/>
  <c r="CF72"/>
  <c r="CF68"/>
  <c r="CF64"/>
  <c r="CF63"/>
  <c r="CF62"/>
  <c r="CF61"/>
  <c r="CF60"/>
  <c r="CF59"/>
  <c r="CF58"/>
  <c r="CF57"/>
  <c r="CF56"/>
  <c r="CF55"/>
  <c r="CF54"/>
  <c r="CF53"/>
  <c r="CF52"/>
  <c r="CF51"/>
  <c r="CF50"/>
  <c r="CF35"/>
  <c r="CF34"/>
  <c r="CF33"/>
  <c r="CF29"/>
  <c r="CF28"/>
  <c r="CF27"/>
  <c r="CF26"/>
  <c r="CF21"/>
  <c r="CF20"/>
  <c r="CF19"/>
  <c r="CF18"/>
  <c r="CF13"/>
  <c r="CF10"/>
  <c r="CF9"/>
  <c r="CF8"/>
  <c r="Q772" i="1" l="1"/>
  <c r="C132" i="23"/>
  <c r="Q759" i="1"/>
  <c r="C119" i="23"/>
  <c r="Q793" i="1"/>
  <c r="C153" i="23"/>
  <c r="T1293" i="1"/>
  <c r="S1293"/>
  <c r="CM7" i="15"/>
  <c r="D153" i="23" l="1"/>
  <c r="D132"/>
  <c r="D119"/>
  <c r="CN7" i="15"/>
  <c r="CO7" l="1"/>
  <c r="CP7" l="1"/>
  <c r="CQ7" l="1"/>
  <c r="CR7" l="1"/>
  <c r="CS7" l="1"/>
  <c r="CT7" l="1"/>
  <c r="CU7" l="1"/>
  <c r="CV7" l="1"/>
  <c r="CW7" l="1"/>
  <c r="CX7" l="1"/>
  <c r="CY7" l="1"/>
  <c r="CZ7" l="1"/>
  <c r="DA7" l="1"/>
  <c r="DB7" l="1"/>
  <c r="DC7" l="1"/>
  <c r="DD7" l="1"/>
  <c r="DE7" l="1"/>
  <c r="CF45" i="17" l="1"/>
  <c r="CF40"/>
  <c r="CF41"/>
  <c r="CF42"/>
  <c r="CF43"/>
  <c r="CF44"/>
  <c r="CF39"/>
  <c r="CE45"/>
  <c r="AZ23" i="13"/>
  <c r="J739" i="1" s="1"/>
  <c r="AZ22" i="13"/>
  <c r="J731" i="1" s="1"/>
  <c r="AZ21" i="13"/>
  <c r="J727" i="1" s="1"/>
  <c r="L727" s="1"/>
  <c r="P727" s="1"/>
  <c r="AZ20" i="13"/>
  <c r="J719" i="1" s="1"/>
  <c r="AZ19" i="13"/>
  <c r="J711" i="1" s="1"/>
  <c r="AZ18" i="13"/>
  <c r="J703" i="1" s="1"/>
  <c r="AZ17" i="13"/>
  <c r="J699" i="1" s="1"/>
  <c r="L699" s="1"/>
  <c r="P699" s="1"/>
  <c r="AZ16" i="13"/>
  <c r="J691" i="1" s="1"/>
  <c r="AZ15" i="13"/>
  <c r="J683" i="1" s="1"/>
  <c r="AZ14" i="13"/>
  <c r="J675" i="1" s="1"/>
  <c r="AZ13" i="13"/>
  <c r="J671" i="1" s="1"/>
  <c r="AZ12" i="13"/>
  <c r="J663" i="1" s="1"/>
  <c r="AZ11" i="13"/>
  <c r="J655" i="1" s="1"/>
  <c r="AZ10" i="13"/>
  <c r="AY25"/>
  <c r="AX25"/>
  <c r="AW25"/>
  <c r="AV25"/>
  <c r="G299" i="1"/>
  <c r="G300"/>
  <c r="M300" s="1"/>
  <c r="G301"/>
  <c r="M301" s="1"/>
  <c r="G302"/>
  <c r="M302" s="1"/>
  <c r="G303"/>
  <c r="M303" s="1"/>
  <c r="G304"/>
  <c r="M304" s="1"/>
  <c r="G305"/>
  <c r="M305" s="1"/>
  <c r="G306"/>
  <c r="M306" s="1"/>
  <c r="G307"/>
  <c r="M307" s="1"/>
  <c r="G309"/>
  <c r="M309" s="1"/>
  <c r="G310"/>
  <c r="M310" s="1"/>
  <c r="G311"/>
  <c r="M311" s="1"/>
  <c r="G312"/>
  <c r="M312" s="1"/>
  <c r="G313"/>
  <c r="M313" s="1"/>
  <c r="G314"/>
  <c r="M314" s="1"/>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11"/>
  <c r="G112"/>
  <c r="G113"/>
  <c r="G114"/>
  <c r="G115"/>
  <c r="G116"/>
  <c r="G117"/>
  <c r="G118"/>
  <c r="G119"/>
  <c r="G120"/>
  <c r="G121"/>
  <c r="G122"/>
  <c r="G124"/>
  <c r="G125"/>
  <c r="G126"/>
  <c r="G128"/>
  <c r="G129"/>
  <c r="G130"/>
  <c r="G131"/>
  <c r="G132"/>
  <c r="G133"/>
  <c r="G134"/>
  <c r="G135"/>
  <c r="G136"/>
  <c r="G137"/>
  <c r="G138"/>
  <c r="G139"/>
  <c r="G140"/>
  <c r="G141"/>
  <c r="G142"/>
  <c r="G143"/>
  <c r="G144"/>
  <c r="G145"/>
  <c r="G146"/>
  <c r="G147"/>
  <c r="G148"/>
  <c r="G149"/>
  <c r="G150"/>
  <c r="G151"/>
  <c r="G152"/>
  <c r="G153"/>
  <c r="G154"/>
  <c r="G155"/>
  <c r="G157"/>
  <c r="G158"/>
  <c r="G159"/>
  <c r="G315"/>
  <c r="G316"/>
  <c r="G317"/>
  <c r="G318"/>
  <c r="G319"/>
  <c r="G320"/>
  <c r="G321"/>
  <c r="G322"/>
  <c r="G323"/>
  <c r="G324"/>
  <c r="G325"/>
  <c r="G326"/>
  <c r="G327"/>
  <c r="G328"/>
  <c r="G329"/>
  <c r="G330"/>
  <c r="G331"/>
  <c r="G332"/>
  <c r="G334"/>
  <c r="G335"/>
  <c r="G336"/>
  <c r="G338"/>
  <c r="G339"/>
  <c r="G340"/>
  <c r="G342"/>
  <c r="G343"/>
  <c r="G344"/>
  <c r="G346"/>
  <c r="G347"/>
  <c r="G348"/>
  <c r="G350"/>
  <c r="G351"/>
  <c r="G352"/>
  <c r="G354"/>
  <c r="G355"/>
  <c r="G356"/>
  <c r="G357"/>
  <c r="G358"/>
  <c r="G359"/>
  <c r="G360"/>
  <c r="G361"/>
  <c r="G362"/>
  <c r="G363"/>
  <c r="G364"/>
  <c r="G365"/>
  <c r="G366"/>
  <c r="G367"/>
  <c r="G368"/>
  <c r="G369"/>
  <c r="G370"/>
  <c r="G371"/>
  <c r="G372"/>
  <c r="G373"/>
  <c r="G374"/>
  <c r="G375"/>
  <c r="G376"/>
  <c r="G377"/>
  <c r="G378"/>
  <c r="G379"/>
  <c r="G380"/>
  <c r="G381"/>
  <c r="G382"/>
  <c r="G383"/>
  <c r="G384"/>
  <c r="G385"/>
  <c r="G386"/>
  <c r="G388"/>
  <c r="G389"/>
  <c r="G391"/>
  <c r="G392"/>
  <c r="G393"/>
  <c r="G395"/>
  <c r="G396"/>
  <c r="G398"/>
  <c r="G399"/>
  <c r="G400"/>
  <c r="G402"/>
  <c r="G403"/>
  <c r="G404"/>
  <c r="G405"/>
  <c r="G406"/>
  <c r="G407"/>
  <c r="G408"/>
  <c r="G409"/>
  <c r="G410"/>
  <c r="G411"/>
  <c r="G412"/>
  <c r="G413"/>
  <c r="G414"/>
  <c r="G415"/>
  <c r="G416"/>
  <c r="G417"/>
  <c r="G418"/>
  <c r="G419"/>
  <c r="G420"/>
  <c r="G421"/>
  <c r="G422"/>
  <c r="G423"/>
  <c r="G424"/>
  <c r="G425"/>
  <c r="G426"/>
  <c r="G427"/>
  <c r="G428"/>
  <c r="G429"/>
  <c r="G430"/>
  <c r="G431"/>
  <c r="M431" s="1"/>
  <c r="Y431" s="1"/>
  <c r="G432"/>
  <c r="M432" s="1"/>
  <c r="Y432" s="1"/>
  <c r="G433"/>
  <c r="M433" s="1"/>
  <c r="Y433" s="1"/>
  <c r="G434"/>
  <c r="M434" s="1"/>
  <c r="Y434" s="1"/>
  <c r="G435"/>
  <c r="M435" s="1"/>
  <c r="Y435" s="1"/>
  <c r="G436"/>
  <c r="M436" s="1"/>
  <c r="Y436" s="1"/>
  <c r="G437"/>
  <c r="M437" s="1"/>
  <c r="Y437" s="1"/>
  <c r="G438"/>
  <c r="M438" s="1"/>
  <c r="Y438" s="1"/>
  <c r="G439"/>
  <c r="M439" s="1"/>
  <c r="Y439" s="1"/>
  <c r="G440"/>
  <c r="M440" s="1"/>
  <c r="Y440" s="1"/>
  <c r="G441"/>
  <c r="M441" s="1"/>
  <c r="Y441" s="1"/>
  <c r="G442"/>
  <c r="M442" s="1"/>
  <c r="Y442" s="1"/>
  <c r="G443"/>
  <c r="M443" s="1"/>
  <c r="Y443" s="1"/>
  <c r="G444"/>
  <c r="M444" s="1"/>
  <c r="Y444" s="1"/>
  <c r="G445"/>
  <c r="M445" s="1"/>
  <c r="Y445" s="1"/>
  <c r="G446"/>
  <c r="M446" s="1"/>
  <c r="Y446" s="1"/>
  <c r="G447"/>
  <c r="M447" s="1"/>
  <c r="Y447" s="1"/>
  <c r="G448"/>
  <c r="M448" s="1"/>
  <c r="Y448" s="1"/>
  <c r="G449"/>
  <c r="M449" s="1"/>
  <c r="Y449" s="1"/>
  <c r="G450"/>
  <c r="M450" s="1"/>
  <c r="Y450" s="1"/>
  <c r="G451"/>
  <c r="M451" s="1"/>
  <c r="Y451" s="1"/>
  <c r="G452"/>
  <c r="M452" s="1"/>
  <c r="Y452" s="1"/>
  <c r="G453"/>
  <c r="M453" s="1"/>
  <c r="Y453" s="1"/>
  <c r="G454"/>
  <c r="M454" s="1"/>
  <c r="Y454" s="1"/>
  <c r="G455"/>
  <c r="M455" s="1"/>
  <c r="Y455" s="1"/>
  <c r="G456"/>
  <c r="M456" s="1"/>
  <c r="Y456" s="1"/>
  <c r="G457"/>
  <c r="M457" s="1"/>
  <c r="Y457" s="1"/>
  <c r="G458"/>
  <c r="M458" s="1"/>
  <c r="Y458" s="1"/>
  <c r="G459"/>
  <c r="M459" s="1"/>
  <c r="Y459" s="1"/>
  <c r="G460"/>
  <c r="M460" s="1"/>
  <c r="Y460" s="1"/>
  <c r="G461"/>
  <c r="M461" s="1"/>
  <c r="Y461" s="1"/>
  <c r="G462"/>
  <c r="M462" s="1"/>
  <c r="Y462" s="1"/>
  <c r="G463"/>
  <c r="M463" s="1"/>
  <c r="Y463" s="1"/>
  <c r="G464"/>
  <c r="M464" s="1"/>
  <c r="Y464" s="1"/>
  <c r="G465"/>
  <c r="M465" s="1"/>
  <c r="Y465" s="1"/>
  <c r="G466"/>
  <c r="M466" s="1"/>
  <c r="Y466" s="1"/>
  <c r="G467"/>
  <c r="M467" s="1"/>
  <c r="Y467" s="1"/>
  <c r="G468"/>
  <c r="M468" s="1"/>
  <c r="Y468" s="1"/>
  <c r="G469"/>
  <c r="M469" s="1"/>
  <c r="Y469" s="1"/>
  <c r="G470"/>
  <c r="M470" s="1"/>
  <c r="Y470" s="1"/>
  <c r="G471"/>
  <c r="M471" s="1"/>
  <c r="Y471" s="1"/>
  <c r="G472"/>
  <c r="M472" s="1"/>
  <c r="Y472" s="1"/>
  <c r="G473"/>
  <c r="M473" s="1"/>
  <c r="Y473" s="1"/>
  <c r="G474"/>
  <c r="M474" s="1"/>
  <c r="Y474" s="1"/>
  <c r="G475"/>
  <c r="M475" s="1"/>
  <c r="Y475" s="1"/>
  <c r="G476"/>
  <c r="M476" s="1"/>
  <c r="Y476" s="1"/>
  <c r="G477"/>
  <c r="M477" s="1"/>
  <c r="Y477" s="1"/>
  <c r="G478"/>
  <c r="M478" s="1"/>
  <c r="Y478" s="1"/>
  <c r="G479"/>
  <c r="M479" s="1"/>
  <c r="Y479" s="1"/>
  <c r="G480"/>
  <c r="M480" s="1"/>
  <c r="Y480" s="1"/>
  <c r="G481"/>
  <c r="M481" s="1"/>
  <c r="Y481" s="1"/>
  <c r="G482"/>
  <c r="M482" s="1"/>
  <c r="Y482" s="1"/>
  <c r="G483"/>
  <c r="M483" s="1"/>
  <c r="Y483" s="1"/>
  <c r="G484"/>
  <c r="M484" s="1"/>
  <c r="Y484" s="1"/>
  <c r="G485"/>
  <c r="M485" s="1"/>
  <c r="Y485" s="1"/>
  <c r="G486"/>
  <c r="M486" s="1"/>
  <c r="Y486" s="1"/>
  <c r="G487"/>
  <c r="M487" s="1"/>
  <c r="Y487" s="1"/>
  <c r="G488"/>
  <c r="M488" s="1"/>
  <c r="Y488" s="1"/>
  <c r="G489"/>
  <c r="M489" s="1"/>
  <c r="Y489" s="1"/>
  <c r="G490"/>
  <c r="M490" s="1"/>
  <c r="Y490" s="1"/>
  <c r="G491"/>
  <c r="M491" s="1"/>
  <c r="Y491" s="1"/>
  <c r="G492"/>
  <c r="M492" s="1"/>
  <c r="Y492" s="1"/>
  <c r="G493"/>
  <c r="M493" s="1"/>
  <c r="Y493" s="1"/>
  <c r="G494"/>
  <c r="M494" s="1"/>
  <c r="Y494" s="1"/>
  <c r="G495"/>
  <c r="M495" s="1"/>
  <c r="Y495" s="1"/>
  <c r="G496"/>
  <c r="M496" s="1"/>
  <c r="Y496" s="1"/>
  <c r="G497"/>
  <c r="M497" s="1"/>
  <c r="Y497" s="1"/>
  <c r="G498"/>
  <c r="M498" s="1"/>
  <c r="Y498" s="1"/>
  <c r="G499"/>
  <c r="M499" s="1"/>
  <c r="Y499" s="1"/>
  <c r="G500"/>
  <c r="M500" s="1"/>
  <c r="Y500" s="1"/>
  <c r="G501"/>
  <c r="M501" s="1"/>
  <c r="Y501" s="1"/>
  <c r="G502"/>
  <c r="M502" s="1"/>
  <c r="Y502" s="1"/>
  <c r="G503"/>
  <c r="M503" s="1"/>
  <c r="Y503" s="1"/>
  <c r="G504"/>
  <c r="M504" s="1"/>
  <c r="Y504" s="1"/>
  <c r="G505"/>
  <c r="M505" s="1"/>
  <c r="Y505" s="1"/>
  <c r="G506"/>
  <c r="M506" s="1"/>
  <c r="Y506" s="1"/>
  <c r="G507"/>
  <c r="M507" s="1"/>
  <c r="Y507" s="1"/>
  <c r="G508"/>
  <c r="M508" s="1"/>
  <c r="Y508" s="1"/>
  <c r="G509"/>
  <c r="M509" s="1"/>
  <c r="Y509" s="1"/>
  <c r="G510"/>
  <c r="M510" s="1"/>
  <c r="Y510" s="1"/>
  <c r="G511"/>
  <c r="M511" s="1"/>
  <c r="Y511" s="1"/>
  <c r="G512"/>
  <c r="M512" s="1"/>
  <c r="Y512" s="1"/>
  <c r="G513"/>
  <c r="M513" s="1"/>
  <c r="Y513" s="1"/>
  <c r="G514"/>
  <c r="M514" s="1"/>
  <c r="Y514" s="1"/>
  <c r="G515"/>
  <c r="M515" s="1"/>
  <c r="Y515" s="1"/>
  <c r="G516"/>
  <c r="M516" s="1"/>
  <c r="Y516" s="1"/>
  <c r="G517"/>
  <c r="M517" s="1"/>
  <c r="Y517" s="1"/>
  <c r="G518"/>
  <c r="M518" s="1"/>
  <c r="Y518" s="1"/>
  <c r="G519"/>
  <c r="M519" s="1"/>
  <c r="Y519" s="1"/>
  <c r="G520"/>
  <c r="M520" s="1"/>
  <c r="Y520" s="1"/>
  <c r="G521"/>
  <c r="G522"/>
  <c r="G523"/>
  <c r="G524"/>
  <c r="G525"/>
  <c r="G526"/>
  <c r="G527"/>
  <c r="G528"/>
  <c r="G529"/>
  <c r="G530"/>
  <c r="G531"/>
  <c r="G532"/>
  <c r="G533"/>
  <c r="G534"/>
  <c r="G535"/>
  <c r="G536"/>
  <c r="G537"/>
  <c r="G538"/>
  <c r="G539"/>
  <c r="G540"/>
  <c r="G541"/>
  <c r="G542"/>
  <c r="G543"/>
  <c r="G544"/>
  <c r="G545"/>
  <c r="G546"/>
  <c r="G547"/>
  <c r="G548"/>
  <c r="G549"/>
  <c r="G550"/>
  <c r="G551"/>
  <c r="G552"/>
  <c r="G554"/>
  <c r="G555"/>
  <c r="G556"/>
  <c r="G557"/>
  <c r="G558"/>
  <c r="G559"/>
  <c r="G560"/>
  <c r="G561"/>
  <c r="G562"/>
  <c r="G563"/>
  <c r="G564"/>
  <c r="G565"/>
  <c r="G568"/>
  <c r="G569"/>
  <c r="G570"/>
  <c r="G571"/>
  <c r="G572"/>
  <c r="G573"/>
  <c r="G574"/>
  <c r="G575"/>
  <c r="G576"/>
  <c r="G577"/>
  <c r="G578"/>
  <c r="G580"/>
  <c r="G581"/>
  <c r="G582"/>
  <c r="G583"/>
  <c r="G584"/>
  <c r="G585"/>
  <c r="G586"/>
  <c r="G587"/>
  <c r="G588"/>
  <c r="G589"/>
  <c r="G590"/>
  <c r="G591"/>
  <c r="G594"/>
  <c r="G595"/>
  <c r="G596"/>
  <c r="G597"/>
  <c r="G598"/>
  <c r="G599"/>
  <c r="G600"/>
  <c r="G601"/>
  <c r="G602"/>
  <c r="G603"/>
  <c r="G604"/>
  <c r="G605"/>
  <c r="G608"/>
  <c r="G609"/>
  <c r="G610"/>
  <c r="G611"/>
  <c r="G612"/>
  <c r="G613"/>
  <c r="G614"/>
  <c r="G615"/>
  <c r="G616"/>
  <c r="G617"/>
  <c r="G618"/>
  <c r="G619"/>
  <c r="G621"/>
  <c r="G622"/>
  <c r="G623"/>
  <c r="G624"/>
  <c r="G625"/>
  <c r="G626"/>
  <c r="G627"/>
  <c r="G628"/>
  <c r="G629"/>
  <c r="G630"/>
  <c r="G631"/>
  <c r="G632"/>
  <c r="G633"/>
  <c r="G634"/>
  <c r="G635"/>
  <c r="G636"/>
  <c r="G637"/>
  <c r="G638"/>
  <c r="G639"/>
  <c r="G640"/>
  <c r="G641"/>
  <c r="G642"/>
  <c r="G643"/>
  <c r="G644"/>
  <c r="G645"/>
  <c r="G646"/>
  <c r="G647"/>
  <c r="G648"/>
  <c r="G649"/>
  <c r="G650"/>
  <c r="G651"/>
  <c r="G753"/>
  <c r="G759"/>
  <c r="G760"/>
  <c r="G761"/>
  <c r="G762"/>
  <c r="G766"/>
  <c r="G767"/>
  <c r="G768"/>
  <c r="G770"/>
  <c r="G771"/>
  <c r="G772"/>
  <c r="G785"/>
  <c r="G794"/>
  <c r="G5"/>
  <c r="G6"/>
  <c r="G7"/>
  <c r="G8"/>
  <c r="G9"/>
  <c r="G4"/>
  <c r="O18" i="19"/>
  <c r="O19"/>
  <c r="O20"/>
  <c r="O21"/>
  <c r="O22"/>
  <c r="O23"/>
  <c r="O24"/>
  <c r="O25"/>
  <c r="O26"/>
  <c r="O27"/>
  <c r="O28"/>
  <c r="O29"/>
  <c r="O30"/>
  <c r="O31"/>
  <c r="O32"/>
  <c r="O33"/>
  <c r="O34"/>
  <c r="O35"/>
  <c r="O37"/>
  <c r="O38"/>
  <c r="O39"/>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G308" i="1" s="1"/>
  <c r="M308" s="1"/>
  <c r="O17" i="19"/>
  <c r="O12"/>
  <c r="F653" i="1"/>
  <c r="G653" s="1"/>
  <c r="F654"/>
  <c r="F655"/>
  <c r="G655" s="1"/>
  <c r="F656"/>
  <c r="F657"/>
  <c r="G657" s="1"/>
  <c r="F658"/>
  <c r="F659"/>
  <c r="G659" s="1"/>
  <c r="F660"/>
  <c r="F661"/>
  <c r="G661" s="1"/>
  <c r="F662"/>
  <c r="F663"/>
  <c r="G663" s="1"/>
  <c r="F664"/>
  <c r="F665"/>
  <c r="G665" s="1"/>
  <c r="F666"/>
  <c r="F667"/>
  <c r="G667" s="1"/>
  <c r="F668"/>
  <c r="F669"/>
  <c r="G669" s="1"/>
  <c r="F670"/>
  <c r="F671"/>
  <c r="G671" s="1"/>
  <c r="F672"/>
  <c r="F673"/>
  <c r="G673" s="1"/>
  <c r="F674"/>
  <c r="F675"/>
  <c r="G675" s="1"/>
  <c r="F676"/>
  <c r="F677"/>
  <c r="G677" s="1"/>
  <c r="F678"/>
  <c r="F679"/>
  <c r="G679" s="1"/>
  <c r="F680"/>
  <c r="F681"/>
  <c r="G681" s="1"/>
  <c r="F682"/>
  <c r="F683"/>
  <c r="G683" s="1"/>
  <c r="F684"/>
  <c r="F685"/>
  <c r="G685" s="1"/>
  <c r="F686"/>
  <c r="F687"/>
  <c r="G687" s="1"/>
  <c r="F688"/>
  <c r="F689"/>
  <c r="G689" s="1"/>
  <c r="F690"/>
  <c r="F691"/>
  <c r="G691" s="1"/>
  <c r="F692"/>
  <c r="F693"/>
  <c r="G693" s="1"/>
  <c r="F694"/>
  <c r="F695"/>
  <c r="G695" s="1"/>
  <c r="F696"/>
  <c r="F697"/>
  <c r="G697" s="1"/>
  <c r="F698"/>
  <c r="F699"/>
  <c r="G699" s="1"/>
  <c r="F700"/>
  <c r="F701"/>
  <c r="G701" s="1"/>
  <c r="F702"/>
  <c r="F703"/>
  <c r="G703" s="1"/>
  <c r="F704"/>
  <c r="F705"/>
  <c r="G705" s="1"/>
  <c r="F706"/>
  <c r="F707"/>
  <c r="G707" s="1"/>
  <c r="F708"/>
  <c r="F709"/>
  <c r="G709" s="1"/>
  <c r="F710"/>
  <c r="F711"/>
  <c r="G711" s="1"/>
  <c r="F712"/>
  <c r="F713"/>
  <c r="G713" s="1"/>
  <c r="F714"/>
  <c r="F715"/>
  <c r="G715" s="1"/>
  <c r="F716"/>
  <c r="F717"/>
  <c r="G717" s="1"/>
  <c r="F718"/>
  <c r="F719"/>
  <c r="G719" s="1"/>
  <c r="F720"/>
  <c r="F721"/>
  <c r="G721" s="1"/>
  <c r="F722"/>
  <c r="F723"/>
  <c r="G723" s="1"/>
  <c r="F724"/>
  <c r="F725"/>
  <c r="G725" s="1"/>
  <c r="F726"/>
  <c r="F727"/>
  <c r="G727" s="1"/>
  <c r="F728"/>
  <c r="F729"/>
  <c r="G729" s="1"/>
  <c r="F730"/>
  <c r="F731"/>
  <c r="G731" s="1"/>
  <c r="F732"/>
  <c r="F733"/>
  <c r="G733" s="1"/>
  <c r="F734"/>
  <c r="F735"/>
  <c r="G735" s="1"/>
  <c r="F736"/>
  <c r="F737"/>
  <c r="G737" s="1"/>
  <c r="F738"/>
  <c r="F739"/>
  <c r="G739" s="1"/>
  <c r="F740"/>
  <c r="F741"/>
  <c r="G741" s="1"/>
  <c r="F742"/>
  <c r="F743"/>
  <c r="G743" s="1"/>
  <c r="F744"/>
  <c r="F745"/>
  <c r="G745" s="1"/>
  <c r="F746"/>
  <c r="F747"/>
  <c r="G747" s="1"/>
  <c r="F748"/>
  <c r="F749"/>
  <c r="G749" s="1"/>
  <c r="F750"/>
  <c r="F754"/>
  <c r="F755"/>
  <c r="G755" s="1"/>
  <c r="F756"/>
  <c r="G756" s="1"/>
  <c r="F757"/>
  <c r="G757" s="1"/>
  <c r="F758"/>
  <c r="F763"/>
  <c r="G763" s="1"/>
  <c r="F764"/>
  <c r="G764" s="1"/>
  <c r="F773"/>
  <c r="G773" s="1"/>
  <c r="F774"/>
  <c r="F775"/>
  <c r="G775" s="1"/>
  <c r="F776"/>
  <c r="G776" s="1"/>
  <c r="F777"/>
  <c r="G777" s="1"/>
  <c r="F778"/>
  <c r="F779"/>
  <c r="G779" s="1"/>
  <c r="F780"/>
  <c r="G780" s="1"/>
  <c r="F781"/>
  <c r="G781" s="1"/>
  <c r="F782"/>
  <c r="F783"/>
  <c r="F784"/>
  <c r="F786"/>
  <c r="F787"/>
  <c r="G787" s="1"/>
  <c r="F788"/>
  <c r="F789"/>
  <c r="G789" s="1"/>
  <c r="F790"/>
  <c r="F791"/>
  <c r="G791" s="1"/>
  <c r="F792"/>
  <c r="F795"/>
  <c r="G795" s="1"/>
  <c r="F796"/>
  <c r="F652"/>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796"/>
  <c r="A4"/>
  <c r="P13" i="19"/>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12"/>
  <c r="E137" i="23" l="1"/>
  <c r="F137" s="1"/>
  <c r="M777" i="1"/>
  <c r="Y777" s="1"/>
  <c r="E117" i="23"/>
  <c r="F117" s="1"/>
  <c r="M757" i="1"/>
  <c r="Y757" s="1"/>
  <c r="E14" i="24"/>
  <c r="F14" s="1"/>
  <c r="M7" i="1"/>
  <c r="Y7" s="1"/>
  <c r="E126" i="23"/>
  <c r="F126" s="1"/>
  <c r="M766" i="1"/>
  <c r="Y766" s="1"/>
  <c r="E342" i="22"/>
  <c r="F342" s="1"/>
  <c r="M644" i="1"/>
  <c r="Y644" s="1"/>
  <c r="E330" i="22"/>
  <c r="F330" s="1"/>
  <c r="M632" i="1"/>
  <c r="Y632" s="1"/>
  <c r="E322" i="22"/>
  <c r="F322" s="1"/>
  <c r="M624" i="1"/>
  <c r="Y624" s="1"/>
  <c r="E314" i="22"/>
  <c r="F314" s="1"/>
  <c r="M616" i="1"/>
  <c r="Y616" s="1"/>
  <c r="E302" i="22"/>
  <c r="F302" s="1"/>
  <c r="M604" i="1"/>
  <c r="Y604" s="1"/>
  <c r="E294" i="22"/>
  <c r="F294" s="1"/>
  <c r="M596" i="1"/>
  <c r="Y596" s="1"/>
  <c r="E278" i="22"/>
  <c r="F278" s="1"/>
  <c r="M580" i="1"/>
  <c r="Y580" s="1"/>
  <c r="E270" i="22"/>
  <c r="F270" s="1"/>
  <c r="M572" i="1"/>
  <c r="Y572" s="1"/>
  <c r="E262" i="22"/>
  <c r="F262" s="1"/>
  <c r="M564" i="1"/>
  <c r="Y564" s="1"/>
  <c r="E254" i="22"/>
  <c r="F254" s="1"/>
  <c r="M556" i="1"/>
  <c r="Y556" s="1"/>
  <c r="E242" i="22"/>
  <c r="F242" s="1"/>
  <c r="M544" i="1"/>
  <c r="Y544" s="1"/>
  <c r="E226" i="22"/>
  <c r="F226" s="1"/>
  <c r="M528" i="1"/>
  <c r="Y528" s="1"/>
  <c r="E222" i="22"/>
  <c r="F222" s="1"/>
  <c r="M524" i="1"/>
  <c r="Y524" s="1"/>
  <c r="E126" i="22"/>
  <c r="F126" s="1"/>
  <c r="M428" i="1"/>
  <c r="Y428" s="1"/>
  <c r="E110" i="22"/>
  <c r="F110" s="1"/>
  <c r="M412" i="1"/>
  <c r="Y412" s="1"/>
  <c r="E98" i="22"/>
  <c r="F98" s="1"/>
  <c r="M400" i="1"/>
  <c r="Y400" s="1"/>
  <c r="E86" i="22"/>
  <c r="F86" s="1"/>
  <c r="M388" i="1"/>
  <c r="Y388" s="1"/>
  <c r="E74" i="22"/>
  <c r="F74" s="1"/>
  <c r="M376" i="1"/>
  <c r="Y376" s="1"/>
  <c r="E62" i="22"/>
  <c r="F62" s="1"/>
  <c r="M364" i="1"/>
  <c r="Y364" s="1"/>
  <c r="E54" i="22"/>
  <c r="F54" s="1"/>
  <c r="M356" i="1"/>
  <c r="Y356" s="1"/>
  <c r="E42" i="22"/>
  <c r="F42" s="1"/>
  <c r="M344" i="1"/>
  <c r="E30" i="22"/>
  <c r="F30" s="1"/>
  <c r="M332" i="1"/>
  <c r="E18" i="22"/>
  <c r="F18" s="1"/>
  <c r="M320" i="1"/>
  <c r="E160" i="24"/>
  <c r="F160" s="1"/>
  <c r="M153" i="1"/>
  <c r="Y153" s="1"/>
  <c r="E148" i="24"/>
  <c r="F148" s="1"/>
  <c r="M141" i="1"/>
  <c r="Y141" s="1"/>
  <c r="E136" i="24"/>
  <c r="F136" s="1"/>
  <c r="M129" i="1"/>
  <c r="Y129" s="1"/>
  <c r="E108" i="24"/>
  <c r="F108" s="1"/>
  <c r="M101" i="1"/>
  <c r="Y101" s="1"/>
  <c r="E96" i="24"/>
  <c r="F96" s="1"/>
  <c r="M89" i="1"/>
  <c r="Y89" s="1"/>
  <c r="E84" i="24"/>
  <c r="F84" s="1"/>
  <c r="M77" i="1"/>
  <c r="Y77" s="1"/>
  <c r="E135" i="23"/>
  <c r="F135" s="1"/>
  <c r="M775" i="1"/>
  <c r="Y775" s="1"/>
  <c r="E115" i="23"/>
  <c r="F115" s="1"/>
  <c r="M755" i="1"/>
  <c r="Y755" s="1"/>
  <c r="E16" i="24"/>
  <c r="F16" s="1"/>
  <c r="M9" i="1"/>
  <c r="Y9" s="1"/>
  <c r="E128" i="23"/>
  <c r="F128" s="1"/>
  <c r="M768" i="1"/>
  <c r="Y768" s="1"/>
  <c r="E155" i="23"/>
  <c r="F155" s="1"/>
  <c r="M795" i="1"/>
  <c r="Y795" s="1"/>
  <c r="E149" i="23"/>
  <c r="F149" s="1"/>
  <c r="M789" i="1"/>
  <c r="Y789" s="1"/>
  <c r="E140" i="23"/>
  <c r="F140" s="1"/>
  <c r="M780" i="1"/>
  <c r="Y780" s="1"/>
  <c r="E136" i="23"/>
  <c r="F136" s="1"/>
  <c r="M776" i="1"/>
  <c r="Y776" s="1"/>
  <c r="E124" i="23"/>
  <c r="F124" s="1"/>
  <c r="M764" i="1"/>
  <c r="Y764" s="1"/>
  <c r="E116" i="23"/>
  <c r="F116" s="1"/>
  <c r="M756" i="1"/>
  <c r="Y756" s="1"/>
  <c r="E109" i="23"/>
  <c r="F109" s="1"/>
  <c r="M749" i="1"/>
  <c r="Y749" s="1"/>
  <c r="E105" i="23"/>
  <c r="F105" s="1"/>
  <c r="M745" i="1"/>
  <c r="Y745" s="1"/>
  <c r="E101" i="23"/>
  <c r="F101" s="1"/>
  <c r="M741" i="1"/>
  <c r="Y741" s="1"/>
  <c r="E97" i="23"/>
  <c r="F97" s="1"/>
  <c r="M737" i="1"/>
  <c r="Y737" s="1"/>
  <c r="E93" i="23"/>
  <c r="F93" s="1"/>
  <c r="M733" i="1"/>
  <c r="Y733" s="1"/>
  <c r="E89" i="23"/>
  <c r="F89" s="1"/>
  <c r="M729" i="1"/>
  <c r="Y729" s="1"/>
  <c r="E85" i="23"/>
  <c r="F85" s="1"/>
  <c r="M725" i="1"/>
  <c r="Y725" s="1"/>
  <c r="E81" i="23"/>
  <c r="F81" s="1"/>
  <c r="M721" i="1"/>
  <c r="Y721" s="1"/>
  <c r="E77" i="23"/>
  <c r="F77" s="1"/>
  <c r="M717" i="1"/>
  <c r="Y717" s="1"/>
  <c r="E73" i="23"/>
  <c r="F73" s="1"/>
  <c r="M713" i="1"/>
  <c r="Y713" s="1"/>
  <c r="E69" i="23"/>
  <c r="F69" s="1"/>
  <c r="M709" i="1"/>
  <c r="Y709" s="1"/>
  <c r="E65" i="23"/>
  <c r="F65" s="1"/>
  <c r="M705" i="1"/>
  <c r="Y705" s="1"/>
  <c r="E61" i="23"/>
  <c r="F61" s="1"/>
  <c r="M701" i="1"/>
  <c r="Y701" s="1"/>
  <c r="E57" i="23"/>
  <c r="F57" s="1"/>
  <c r="M697" i="1"/>
  <c r="Y697" s="1"/>
  <c r="E53" i="23"/>
  <c r="F53" s="1"/>
  <c r="M693" i="1"/>
  <c r="Y693" s="1"/>
  <c r="E49" i="23"/>
  <c r="F49" s="1"/>
  <c r="M689" i="1"/>
  <c r="Y689" s="1"/>
  <c r="E45" i="23"/>
  <c r="F45" s="1"/>
  <c r="M685" i="1"/>
  <c r="Y685" s="1"/>
  <c r="E41" i="23"/>
  <c r="F41" s="1"/>
  <c r="M681" i="1"/>
  <c r="Y681" s="1"/>
  <c r="E37" i="23"/>
  <c r="F37" s="1"/>
  <c r="M677" i="1"/>
  <c r="Y677" s="1"/>
  <c r="E33" i="23"/>
  <c r="F33" s="1"/>
  <c r="M673" i="1"/>
  <c r="Y673" s="1"/>
  <c r="E29" i="23"/>
  <c r="F29" s="1"/>
  <c r="M669" i="1"/>
  <c r="Y669" s="1"/>
  <c r="E25" i="23"/>
  <c r="F25" s="1"/>
  <c r="M665" i="1"/>
  <c r="Y665" s="1"/>
  <c r="E21" i="23"/>
  <c r="F21" s="1"/>
  <c r="M661" i="1"/>
  <c r="Y661" s="1"/>
  <c r="E17" i="23"/>
  <c r="F17" s="1"/>
  <c r="M657" i="1"/>
  <c r="Y657" s="1"/>
  <c r="E13" i="23"/>
  <c r="F13" s="1"/>
  <c r="M653" i="1"/>
  <c r="Y653" s="1"/>
  <c r="E11" i="24"/>
  <c r="F11" s="1"/>
  <c r="M4" i="1"/>
  <c r="E13" i="24"/>
  <c r="F13" s="1"/>
  <c r="M6" i="1"/>
  <c r="Y6" s="1"/>
  <c r="E145" i="23"/>
  <c r="F145" s="1"/>
  <c r="M785" i="1"/>
  <c r="Y785" s="1"/>
  <c r="E129" i="23"/>
  <c r="F129" s="1"/>
  <c r="M769" i="1"/>
  <c r="Y769" s="1"/>
  <c r="E125" i="23"/>
  <c r="F125" s="1"/>
  <c r="M765" i="1"/>
  <c r="Y765" s="1"/>
  <c r="E119" i="23"/>
  <c r="F119" s="1"/>
  <c r="G119" s="1"/>
  <c r="M759" i="1"/>
  <c r="V759" s="1"/>
  <c r="E349" i="22"/>
  <c r="F349" s="1"/>
  <c r="M651" i="1"/>
  <c r="Y651" s="1"/>
  <c r="E345" i="22"/>
  <c r="F345" s="1"/>
  <c r="M647" i="1"/>
  <c r="Y647" s="1"/>
  <c r="E341" i="22"/>
  <c r="F341" s="1"/>
  <c r="M643" i="1"/>
  <c r="Y643" s="1"/>
  <c r="E337" i="22"/>
  <c r="F337" s="1"/>
  <c r="M639" i="1"/>
  <c r="Y639" s="1"/>
  <c r="E333" i="22"/>
  <c r="F333" s="1"/>
  <c r="M635" i="1"/>
  <c r="Y635" s="1"/>
  <c r="E329" i="22"/>
  <c r="F329" s="1"/>
  <c r="M631" i="1"/>
  <c r="Y631" s="1"/>
  <c r="E325" i="22"/>
  <c r="F325" s="1"/>
  <c r="M627" i="1"/>
  <c r="Y627" s="1"/>
  <c r="E321" i="22"/>
  <c r="F321" s="1"/>
  <c r="M623" i="1"/>
  <c r="Y623" s="1"/>
  <c r="E317" i="22"/>
  <c r="F317" s="1"/>
  <c r="M619" i="1"/>
  <c r="Y619" s="1"/>
  <c r="E313" i="22"/>
  <c r="F313" s="1"/>
  <c r="M615" i="1"/>
  <c r="Y615" s="1"/>
  <c r="E309" i="22"/>
  <c r="F309" s="1"/>
  <c r="M611" i="1"/>
  <c r="Y611" s="1"/>
  <c r="E305" i="22"/>
  <c r="F305" s="1"/>
  <c r="M607" i="1"/>
  <c r="Y607" s="1"/>
  <c r="E301" i="22"/>
  <c r="F301" s="1"/>
  <c r="M603" i="1"/>
  <c r="Y603" s="1"/>
  <c r="E297" i="22"/>
  <c r="F297" s="1"/>
  <c r="M599" i="1"/>
  <c r="Y599" s="1"/>
  <c r="E293" i="22"/>
  <c r="F293" s="1"/>
  <c r="M595" i="1"/>
  <c r="Y595" s="1"/>
  <c r="E289" i="22"/>
  <c r="F289" s="1"/>
  <c r="M591" i="1"/>
  <c r="Y591" s="1"/>
  <c r="E285" i="22"/>
  <c r="F285" s="1"/>
  <c r="M587" i="1"/>
  <c r="Y587" s="1"/>
  <c r="E281" i="22"/>
  <c r="F281" s="1"/>
  <c r="M583" i="1"/>
  <c r="Y583" s="1"/>
  <c r="E277" i="22"/>
  <c r="F277" s="1"/>
  <c r="M579" i="1"/>
  <c r="Y579" s="1"/>
  <c r="E273" i="22"/>
  <c r="F273" s="1"/>
  <c r="M575" i="1"/>
  <c r="Y575" s="1"/>
  <c r="E269" i="22"/>
  <c r="F269" s="1"/>
  <c r="M571" i="1"/>
  <c r="Y571" s="1"/>
  <c r="E265" i="22"/>
  <c r="F265" s="1"/>
  <c r="M567" i="1"/>
  <c r="Y567" s="1"/>
  <c r="E261" i="22"/>
  <c r="F261" s="1"/>
  <c r="M563" i="1"/>
  <c r="Y563" s="1"/>
  <c r="E257" i="22"/>
  <c r="F257" s="1"/>
  <c r="M559" i="1"/>
  <c r="Y559" s="1"/>
  <c r="E253" i="22"/>
  <c r="F253" s="1"/>
  <c r="M555" i="1"/>
  <c r="Y555" s="1"/>
  <c r="E249" i="22"/>
  <c r="F249" s="1"/>
  <c r="M551" i="1"/>
  <c r="Y551" s="1"/>
  <c r="E245" i="22"/>
  <c r="F245" s="1"/>
  <c r="M547" i="1"/>
  <c r="Y547" s="1"/>
  <c r="E241" i="22"/>
  <c r="F241" s="1"/>
  <c r="M543" i="1"/>
  <c r="Y543" s="1"/>
  <c r="E237" i="22"/>
  <c r="F237" s="1"/>
  <c r="M539" i="1"/>
  <c r="Y539" s="1"/>
  <c r="E233" i="22"/>
  <c r="F233" s="1"/>
  <c r="M535" i="1"/>
  <c r="Y535" s="1"/>
  <c r="E229" i="22"/>
  <c r="F229" s="1"/>
  <c r="M531" i="1"/>
  <c r="Y531" s="1"/>
  <c r="E225" i="22"/>
  <c r="F225" s="1"/>
  <c r="M527" i="1"/>
  <c r="Y527" s="1"/>
  <c r="E221" i="22"/>
  <c r="F221" s="1"/>
  <c r="M523" i="1"/>
  <c r="Y523" s="1"/>
  <c r="E125" i="22"/>
  <c r="F125" s="1"/>
  <c r="M427" i="1"/>
  <c r="Y427" s="1"/>
  <c r="E121" i="22"/>
  <c r="F121" s="1"/>
  <c r="M423" i="1"/>
  <c r="Y423" s="1"/>
  <c r="E117" i="22"/>
  <c r="F117" s="1"/>
  <c r="M419" i="1"/>
  <c r="Y419" s="1"/>
  <c r="E113" i="22"/>
  <c r="F113" s="1"/>
  <c r="M415" i="1"/>
  <c r="Y415" s="1"/>
  <c r="E109" i="22"/>
  <c r="F109" s="1"/>
  <c r="M411" i="1"/>
  <c r="Y411" s="1"/>
  <c r="E105" i="22"/>
  <c r="F105" s="1"/>
  <c r="M407" i="1"/>
  <c r="Y407" s="1"/>
  <c r="E101" i="22"/>
  <c r="F101" s="1"/>
  <c r="M403" i="1"/>
  <c r="Y403" s="1"/>
  <c r="E97" i="22"/>
  <c r="F97" s="1"/>
  <c r="M399" i="1"/>
  <c r="Y399" s="1"/>
  <c r="E93" i="22"/>
  <c r="F93" s="1"/>
  <c r="M395" i="1"/>
  <c r="Y395" s="1"/>
  <c r="E89" i="22"/>
  <c r="F89" s="1"/>
  <c r="M391" i="1"/>
  <c r="Y391" s="1"/>
  <c r="E85" i="22"/>
  <c r="F85" s="1"/>
  <c r="M387" i="1"/>
  <c r="Y387" s="1"/>
  <c r="E81" i="22"/>
  <c r="F81" s="1"/>
  <c r="M383" i="1"/>
  <c r="Y383" s="1"/>
  <c r="E77" i="22"/>
  <c r="F77" s="1"/>
  <c r="M379" i="1"/>
  <c r="Y379" s="1"/>
  <c r="E73" i="22"/>
  <c r="F73" s="1"/>
  <c r="M375" i="1"/>
  <c r="Y375" s="1"/>
  <c r="E69" i="22"/>
  <c r="F69" s="1"/>
  <c r="M371" i="1"/>
  <c r="Y371" s="1"/>
  <c r="E65" i="22"/>
  <c r="F65" s="1"/>
  <c r="M367" i="1"/>
  <c r="Y367" s="1"/>
  <c r="E61" i="22"/>
  <c r="F61" s="1"/>
  <c r="M363" i="1"/>
  <c r="Y363" s="1"/>
  <c r="E57" i="22"/>
  <c r="F57" s="1"/>
  <c r="M359" i="1"/>
  <c r="Y359" s="1"/>
  <c r="E53" i="22"/>
  <c r="F53" s="1"/>
  <c r="M355" i="1"/>
  <c r="Y355" s="1"/>
  <c r="E49" i="22"/>
  <c r="F49" s="1"/>
  <c r="M351" i="1"/>
  <c r="Y351" s="1"/>
  <c r="E45" i="22"/>
  <c r="F45" s="1"/>
  <c r="M347" i="1"/>
  <c r="E41" i="22"/>
  <c r="F41" s="1"/>
  <c r="M343" i="1"/>
  <c r="E37" i="22"/>
  <c r="F37" s="1"/>
  <c r="M339" i="1"/>
  <c r="E33" i="22"/>
  <c r="F33" s="1"/>
  <c r="M335" i="1"/>
  <c r="E29" i="22"/>
  <c r="F29" s="1"/>
  <c r="M331" i="1"/>
  <c r="E25" i="22"/>
  <c r="F25" s="1"/>
  <c r="M327" i="1"/>
  <c r="E21" i="22"/>
  <c r="F21" s="1"/>
  <c r="M323" i="1"/>
  <c r="E17" i="22"/>
  <c r="F17" s="1"/>
  <c r="M319" i="1"/>
  <c r="E13" i="22"/>
  <c r="F13" s="1"/>
  <c r="M315" i="1"/>
  <c r="E163" i="24"/>
  <c r="F163" s="1"/>
  <c r="M156" i="1"/>
  <c r="Y156" s="1"/>
  <c r="E159" i="24"/>
  <c r="F159" s="1"/>
  <c r="M152" i="1"/>
  <c r="Y152" s="1"/>
  <c r="E155" i="24"/>
  <c r="F155" s="1"/>
  <c r="M148" i="1"/>
  <c r="Y148" s="1"/>
  <c r="E151" i="24"/>
  <c r="F151" s="1"/>
  <c r="M144" i="1"/>
  <c r="Y144" s="1"/>
  <c r="E147" i="24"/>
  <c r="F147" s="1"/>
  <c r="M140" i="1"/>
  <c r="Y140" s="1"/>
  <c r="E143" i="24"/>
  <c r="F143" s="1"/>
  <c r="G143" s="1"/>
  <c r="M136" i="1"/>
  <c r="V136" s="1"/>
  <c r="E139" i="24"/>
  <c r="F139" s="1"/>
  <c r="G139" s="1"/>
  <c r="M132" i="1"/>
  <c r="V132" s="1"/>
  <c r="E135" i="24"/>
  <c r="F135" s="1"/>
  <c r="M128" i="1"/>
  <c r="Y128" s="1"/>
  <c r="E131" i="24"/>
  <c r="F131" s="1"/>
  <c r="M124" i="1"/>
  <c r="Y124" s="1"/>
  <c r="E127" i="24"/>
  <c r="F127" s="1"/>
  <c r="M120" i="1"/>
  <c r="Y120" s="1"/>
  <c r="E123" i="24"/>
  <c r="F123" s="1"/>
  <c r="M116" i="1"/>
  <c r="Y116" s="1"/>
  <c r="E119" i="24"/>
  <c r="F119" s="1"/>
  <c r="M112" i="1"/>
  <c r="Y112" s="1"/>
  <c r="E115" i="24"/>
  <c r="F115" s="1"/>
  <c r="M108" i="1"/>
  <c r="Y108" s="1"/>
  <c r="E111" i="24"/>
  <c r="F111" s="1"/>
  <c r="M104" i="1"/>
  <c r="Y104" s="1"/>
  <c r="E107" i="24"/>
  <c r="F107" s="1"/>
  <c r="M100" i="1"/>
  <c r="Y100" s="1"/>
  <c r="E103" i="24"/>
  <c r="F103" s="1"/>
  <c r="G103" s="1"/>
  <c r="M96" i="1"/>
  <c r="V96" s="1"/>
  <c r="E99" i="24"/>
  <c r="F99" s="1"/>
  <c r="M92" i="1"/>
  <c r="Y92" s="1"/>
  <c r="E95" i="24"/>
  <c r="F95" s="1"/>
  <c r="M88" i="1"/>
  <c r="Y88" s="1"/>
  <c r="E91" i="24"/>
  <c r="F91" s="1"/>
  <c r="M84" i="1"/>
  <c r="Y84" s="1"/>
  <c r="E87" i="24"/>
  <c r="F87" s="1"/>
  <c r="M80" i="1"/>
  <c r="Y80" s="1"/>
  <c r="E83" i="24"/>
  <c r="F83" s="1"/>
  <c r="M76" i="1"/>
  <c r="Y76" s="1"/>
  <c r="E79" i="24"/>
  <c r="F79" s="1"/>
  <c r="M72" i="1"/>
  <c r="Y72" s="1"/>
  <c r="E75" i="24"/>
  <c r="F75" s="1"/>
  <c r="M68" i="1"/>
  <c r="Y68" s="1"/>
  <c r="E71" i="24"/>
  <c r="F71" s="1"/>
  <c r="M64" i="1"/>
  <c r="Y64" s="1"/>
  <c r="E67" i="24"/>
  <c r="F67" s="1"/>
  <c r="M60" i="1"/>
  <c r="Y60" s="1"/>
  <c r="E63" i="24"/>
  <c r="F63" s="1"/>
  <c r="M56" i="1"/>
  <c r="Y56" s="1"/>
  <c r="E59" i="24"/>
  <c r="F59" s="1"/>
  <c r="M52" i="1"/>
  <c r="Y52" s="1"/>
  <c r="E55" i="24"/>
  <c r="F55" s="1"/>
  <c r="M48" i="1"/>
  <c r="Y48" s="1"/>
  <c r="E51" i="24"/>
  <c r="F51" s="1"/>
  <c r="M44" i="1"/>
  <c r="Y44" s="1"/>
  <c r="E47" i="24"/>
  <c r="F47" s="1"/>
  <c r="M40" i="1"/>
  <c r="Y40" s="1"/>
  <c r="E43" i="24"/>
  <c r="F43" s="1"/>
  <c r="M36" i="1"/>
  <c r="Y36" s="1"/>
  <c r="E39" i="24"/>
  <c r="F39" s="1"/>
  <c r="M32" i="1"/>
  <c r="Y32" s="1"/>
  <c r="E35" i="24"/>
  <c r="F35" s="1"/>
  <c r="M28" i="1"/>
  <c r="Y28" s="1"/>
  <c r="E31" i="24"/>
  <c r="F31" s="1"/>
  <c r="M24" i="1"/>
  <c r="Y24" s="1"/>
  <c r="E27" i="24"/>
  <c r="F27" s="1"/>
  <c r="M20" i="1"/>
  <c r="Y20" s="1"/>
  <c r="E23" i="24"/>
  <c r="F23" s="1"/>
  <c r="M16" i="1"/>
  <c r="Y16" s="1"/>
  <c r="E19" i="24"/>
  <c r="F19" s="1"/>
  <c r="M12" i="1"/>
  <c r="Y12" s="1"/>
  <c r="E130" i="23"/>
  <c r="F130" s="1"/>
  <c r="M770" i="1"/>
  <c r="Y770" s="1"/>
  <c r="E120" i="23"/>
  <c r="F120" s="1"/>
  <c r="M760" i="1"/>
  <c r="Y760" s="1"/>
  <c r="E346" i="22"/>
  <c r="F346" s="1"/>
  <c r="M648" i="1"/>
  <c r="Y648" s="1"/>
  <c r="E334" i="22"/>
  <c r="F334" s="1"/>
  <c r="M636" i="1"/>
  <c r="Y636" s="1"/>
  <c r="E326" i="22"/>
  <c r="F326" s="1"/>
  <c r="M628" i="1"/>
  <c r="Y628" s="1"/>
  <c r="E310" i="22"/>
  <c r="F310" s="1"/>
  <c r="M612" i="1"/>
  <c r="Y612" s="1"/>
  <c r="E290" i="22"/>
  <c r="F290" s="1"/>
  <c r="M592" i="1"/>
  <c r="Y592" s="1"/>
  <c r="E282" i="22"/>
  <c r="F282" s="1"/>
  <c r="M584" i="1"/>
  <c r="Y584" s="1"/>
  <c r="E274" i="22"/>
  <c r="F274" s="1"/>
  <c r="M576" i="1"/>
  <c r="Y576" s="1"/>
  <c r="E258" i="22"/>
  <c r="F258" s="1"/>
  <c r="M560" i="1"/>
  <c r="Y560" s="1"/>
  <c r="E246" i="22"/>
  <c r="F246" s="1"/>
  <c r="M548" i="1"/>
  <c r="Y548" s="1"/>
  <c r="E234" i="22"/>
  <c r="F234" s="1"/>
  <c r="M536" i="1"/>
  <c r="Y536" s="1"/>
  <c r="E118" i="22"/>
  <c r="F118" s="1"/>
  <c r="M420" i="1"/>
  <c r="Y420" s="1"/>
  <c r="E106" i="22"/>
  <c r="F106" s="1"/>
  <c r="M408" i="1"/>
  <c r="Y408" s="1"/>
  <c r="E94" i="22"/>
  <c r="F94" s="1"/>
  <c r="M396" i="1"/>
  <c r="Y396" s="1"/>
  <c r="E82" i="22"/>
  <c r="F82" s="1"/>
  <c r="M384" i="1"/>
  <c r="Y384" s="1"/>
  <c r="E70" i="22"/>
  <c r="F70" s="1"/>
  <c r="M372" i="1"/>
  <c r="Y372" s="1"/>
  <c r="E58" i="22"/>
  <c r="F58" s="1"/>
  <c r="M360" i="1"/>
  <c r="Y360" s="1"/>
  <c r="E46" i="22"/>
  <c r="F46" s="1"/>
  <c r="M348" i="1"/>
  <c r="E34" i="22"/>
  <c r="F34" s="1"/>
  <c r="M336" i="1"/>
  <c r="E26" i="22"/>
  <c r="F26" s="1"/>
  <c r="M328" i="1"/>
  <c r="E14" i="22"/>
  <c r="F14" s="1"/>
  <c r="M316" i="1"/>
  <c r="E156" i="24"/>
  <c r="F156" s="1"/>
  <c r="M149" i="1"/>
  <c r="Y149" s="1"/>
  <c r="E140" i="24"/>
  <c r="F140" s="1"/>
  <c r="G140" s="1"/>
  <c r="M133" i="1"/>
  <c r="V133" s="1"/>
  <c r="E128" i="24"/>
  <c r="F128" s="1"/>
  <c r="M121" i="1"/>
  <c r="Y121" s="1"/>
  <c r="E116" i="24"/>
  <c r="F116" s="1"/>
  <c r="M109" i="1"/>
  <c r="Y109" s="1"/>
  <c r="E104" i="24"/>
  <c r="F104" s="1"/>
  <c r="G104" s="1"/>
  <c r="M97" i="1"/>
  <c r="V97" s="1"/>
  <c r="E92" i="24"/>
  <c r="F92" s="1"/>
  <c r="M85" i="1"/>
  <c r="Y85" s="1"/>
  <c r="E80" i="24"/>
  <c r="F80" s="1"/>
  <c r="M73" i="1"/>
  <c r="Y73" s="1"/>
  <c r="E72" i="24"/>
  <c r="F72" s="1"/>
  <c r="M65" i="1"/>
  <c r="Y65" s="1"/>
  <c r="E64" i="24"/>
  <c r="F64" s="1"/>
  <c r="M57" i="1"/>
  <c r="Y57" s="1"/>
  <c r="E56" i="24"/>
  <c r="F56" s="1"/>
  <c r="M49" i="1"/>
  <c r="Y49" s="1"/>
  <c r="E48" i="24"/>
  <c r="F48" s="1"/>
  <c r="M41" i="1"/>
  <c r="Y41" s="1"/>
  <c r="E40" i="24"/>
  <c r="F40" s="1"/>
  <c r="M33" i="1"/>
  <c r="Y33" s="1"/>
  <c r="E36" i="24"/>
  <c r="F36" s="1"/>
  <c r="M29" i="1"/>
  <c r="Y29" s="1"/>
  <c r="E32" i="24"/>
  <c r="F32" s="1"/>
  <c r="M25" i="1"/>
  <c r="Y25" s="1"/>
  <c r="E28" i="24"/>
  <c r="F28" s="1"/>
  <c r="M21" i="1"/>
  <c r="Y21" s="1"/>
  <c r="E24" i="24"/>
  <c r="F24" s="1"/>
  <c r="M17" i="1"/>
  <c r="Y17" s="1"/>
  <c r="E20" i="24"/>
  <c r="F20" s="1"/>
  <c r="M13" i="1"/>
  <c r="Y13" s="1"/>
  <c r="E151" i="23"/>
  <c r="F151" s="1"/>
  <c r="M791" i="1"/>
  <c r="Y791" s="1"/>
  <c r="E147" i="23"/>
  <c r="F147" s="1"/>
  <c r="M787" i="1"/>
  <c r="Y787" s="1"/>
  <c r="E107" i="23"/>
  <c r="F107" s="1"/>
  <c r="M747" i="1"/>
  <c r="Y747" s="1"/>
  <c r="E103" i="23"/>
  <c r="F103" s="1"/>
  <c r="M743" i="1"/>
  <c r="Y743" s="1"/>
  <c r="E99" i="23"/>
  <c r="F99" s="1"/>
  <c r="M739" i="1"/>
  <c r="Y739" s="1"/>
  <c r="E95" i="23"/>
  <c r="F95" s="1"/>
  <c r="M735" i="1"/>
  <c r="Y735" s="1"/>
  <c r="E91" i="23"/>
  <c r="F91" s="1"/>
  <c r="M731" i="1"/>
  <c r="Y731" s="1"/>
  <c r="E87" i="23"/>
  <c r="F87" s="1"/>
  <c r="M727" i="1"/>
  <c r="Y727" s="1"/>
  <c r="E83" i="23"/>
  <c r="F83" s="1"/>
  <c r="M723" i="1"/>
  <c r="Y723" s="1"/>
  <c r="E79" i="23"/>
  <c r="F79" s="1"/>
  <c r="M719" i="1"/>
  <c r="Y719" s="1"/>
  <c r="E75" i="23"/>
  <c r="F75" s="1"/>
  <c r="M715" i="1"/>
  <c r="Y715" s="1"/>
  <c r="E71" i="23"/>
  <c r="F71" s="1"/>
  <c r="M711" i="1"/>
  <c r="Y711" s="1"/>
  <c r="E67" i="23"/>
  <c r="F67" s="1"/>
  <c r="M707" i="1"/>
  <c r="Y707" s="1"/>
  <c r="E63" i="23"/>
  <c r="F63" s="1"/>
  <c r="M703" i="1"/>
  <c r="Y703" s="1"/>
  <c r="E59" i="23"/>
  <c r="F59" s="1"/>
  <c r="M699" i="1"/>
  <c r="Y699" s="1"/>
  <c r="E55" i="23"/>
  <c r="F55" s="1"/>
  <c r="M695" i="1"/>
  <c r="Y695" s="1"/>
  <c r="E51" i="23"/>
  <c r="F51" s="1"/>
  <c r="M691" i="1"/>
  <c r="Y691" s="1"/>
  <c r="E47" i="23"/>
  <c r="F47" s="1"/>
  <c r="M687" i="1"/>
  <c r="Y687" s="1"/>
  <c r="E43" i="23"/>
  <c r="F43" s="1"/>
  <c r="M683" i="1"/>
  <c r="Y683" s="1"/>
  <c r="E39" i="23"/>
  <c r="F39" s="1"/>
  <c r="M679" i="1"/>
  <c r="Y679" s="1"/>
  <c r="E35" i="23"/>
  <c r="F35" s="1"/>
  <c r="M675" i="1"/>
  <c r="Y675" s="1"/>
  <c r="E31" i="23"/>
  <c r="F31" s="1"/>
  <c r="M671" i="1"/>
  <c r="Y671" s="1"/>
  <c r="E27" i="23"/>
  <c r="F27" s="1"/>
  <c r="M667" i="1"/>
  <c r="Y667" s="1"/>
  <c r="E23" i="23"/>
  <c r="F23" s="1"/>
  <c r="M663" i="1"/>
  <c r="Y663" s="1"/>
  <c r="E19" i="23"/>
  <c r="F19" s="1"/>
  <c r="M659" i="1"/>
  <c r="Y659" s="1"/>
  <c r="E15" i="23"/>
  <c r="F15" s="1"/>
  <c r="M655" i="1"/>
  <c r="Y655" s="1"/>
  <c r="E15" i="24"/>
  <c r="F15" s="1"/>
  <c r="M8" i="1"/>
  <c r="Y8" s="1"/>
  <c r="E154" i="23"/>
  <c r="F154" s="1"/>
  <c r="M794" i="1"/>
  <c r="Y794" s="1"/>
  <c r="E131" i="23"/>
  <c r="F131" s="1"/>
  <c r="M771" i="1"/>
  <c r="Y771" s="1"/>
  <c r="E127" i="23"/>
  <c r="F127" s="1"/>
  <c r="M767" i="1"/>
  <c r="Y767" s="1"/>
  <c r="E121" i="23"/>
  <c r="F121" s="1"/>
  <c r="M761" i="1"/>
  <c r="Y761" s="1"/>
  <c r="E112" i="23"/>
  <c r="F112" s="1"/>
  <c r="M752" i="1"/>
  <c r="Y752" s="1"/>
  <c r="E347" i="22"/>
  <c r="F347" s="1"/>
  <c r="M649" i="1"/>
  <c r="Y649" s="1"/>
  <c r="E343" i="22"/>
  <c r="F343" s="1"/>
  <c r="M645" i="1"/>
  <c r="Y645" s="1"/>
  <c r="E339" i="22"/>
  <c r="F339" s="1"/>
  <c r="M641" i="1"/>
  <c r="Y641" s="1"/>
  <c r="E335" i="22"/>
  <c r="F335" s="1"/>
  <c r="M637" i="1"/>
  <c r="Y637" s="1"/>
  <c r="E331" i="22"/>
  <c r="F331" s="1"/>
  <c r="M633" i="1"/>
  <c r="Y633" s="1"/>
  <c r="E327" i="22"/>
  <c r="F327" s="1"/>
  <c r="M629" i="1"/>
  <c r="Y629" s="1"/>
  <c r="E323" i="22"/>
  <c r="F323" s="1"/>
  <c r="M625" i="1"/>
  <c r="Y625" s="1"/>
  <c r="E319" i="22"/>
  <c r="F319" s="1"/>
  <c r="M621" i="1"/>
  <c r="Y621" s="1"/>
  <c r="E315" i="22"/>
  <c r="F315" s="1"/>
  <c r="M617" i="1"/>
  <c r="Y617" s="1"/>
  <c r="E311" i="22"/>
  <c r="F311" s="1"/>
  <c r="M613" i="1"/>
  <c r="Y613" s="1"/>
  <c r="E307" i="22"/>
  <c r="F307" s="1"/>
  <c r="M609" i="1"/>
  <c r="Y609" s="1"/>
  <c r="E303" i="22"/>
  <c r="F303" s="1"/>
  <c r="M605" i="1"/>
  <c r="Y605" s="1"/>
  <c r="E299" i="22"/>
  <c r="F299" s="1"/>
  <c r="M601" i="1"/>
  <c r="Y601" s="1"/>
  <c r="E295" i="22"/>
  <c r="F295" s="1"/>
  <c r="M597" i="1"/>
  <c r="Y597" s="1"/>
  <c r="E291" i="22"/>
  <c r="F291" s="1"/>
  <c r="M593" i="1"/>
  <c r="Y593" s="1"/>
  <c r="E287" i="22"/>
  <c r="F287" s="1"/>
  <c r="M589" i="1"/>
  <c r="Y589" s="1"/>
  <c r="E283" i="22"/>
  <c r="F283" s="1"/>
  <c r="M585" i="1"/>
  <c r="Y585" s="1"/>
  <c r="E279" i="22"/>
  <c r="F279" s="1"/>
  <c r="M581" i="1"/>
  <c r="Y581" s="1"/>
  <c r="E275" i="22"/>
  <c r="F275" s="1"/>
  <c r="M577" i="1"/>
  <c r="Y577" s="1"/>
  <c r="E271" i="22"/>
  <c r="F271" s="1"/>
  <c r="M573" i="1"/>
  <c r="Y573" s="1"/>
  <c r="E267" i="22"/>
  <c r="F267" s="1"/>
  <c r="M569" i="1"/>
  <c r="Y569" s="1"/>
  <c r="E263" i="22"/>
  <c r="F263" s="1"/>
  <c r="M565" i="1"/>
  <c r="Y565" s="1"/>
  <c r="E259" i="22"/>
  <c r="F259" s="1"/>
  <c r="M561" i="1"/>
  <c r="Y561" s="1"/>
  <c r="E255" i="22"/>
  <c r="F255" s="1"/>
  <c r="M557" i="1"/>
  <c r="Y557" s="1"/>
  <c r="E251" i="22"/>
  <c r="F251" s="1"/>
  <c r="M553" i="1"/>
  <c r="Y553" s="1"/>
  <c r="E247" i="22"/>
  <c r="F247" s="1"/>
  <c r="M549" i="1"/>
  <c r="Y549" s="1"/>
  <c r="E243" i="22"/>
  <c r="F243" s="1"/>
  <c r="M545" i="1"/>
  <c r="Y545" s="1"/>
  <c r="E239" i="22"/>
  <c r="F239" s="1"/>
  <c r="M541" i="1"/>
  <c r="Y541" s="1"/>
  <c r="E235" i="22"/>
  <c r="F235" s="1"/>
  <c r="M537" i="1"/>
  <c r="Y537" s="1"/>
  <c r="E231" i="22"/>
  <c r="F231" s="1"/>
  <c r="M533" i="1"/>
  <c r="Y533" s="1"/>
  <c r="E227" i="22"/>
  <c r="F227" s="1"/>
  <c r="M529" i="1"/>
  <c r="Y529" s="1"/>
  <c r="E223" i="22"/>
  <c r="F223" s="1"/>
  <c r="M525" i="1"/>
  <c r="Y525" s="1"/>
  <c r="E219" i="22"/>
  <c r="F219" s="1"/>
  <c r="M521" i="1"/>
  <c r="Y521" s="1"/>
  <c r="E127" i="22"/>
  <c r="F127" s="1"/>
  <c r="M429" i="1"/>
  <c r="Y429" s="1"/>
  <c r="E123" i="22"/>
  <c r="F123" s="1"/>
  <c r="M425" i="1"/>
  <c r="Y425" s="1"/>
  <c r="E119" i="22"/>
  <c r="F119" s="1"/>
  <c r="M421" i="1"/>
  <c r="Y421" s="1"/>
  <c r="E115" i="22"/>
  <c r="F115" s="1"/>
  <c r="M417" i="1"/>
  <c r="Y417" s="1"/>
  <c r="E111" i="22"/>
  <c r="F111" s="1"/>
  <c r="M413" i="1"/>
  <c r="Y413" s="1"/>
  <c r="E107" i="22"/>
  <c r="F107" s="1"/>
  <c r="M409" i="1"/>
  <c r="Y409" s="1"/>
  <c r="E103" i="22"/>
  <c r="F103" s="1"/>
  <c r="M405" i="1"/>
  <c r="Y405" s="1"/>
  <c r="E99" i="22"/>
  <c r="F99" s="1"/>
  <c r="M401" i="1"/>
  <c r="Y401" s="1"/>
  <c r="E95" i="22"/>
  <c r="F95" s="1"/>
  <c r="M397" i="1"/>
  <c r="Y397" s="1"/>
  <c r="E91" i="22"/>
  <c r="F91" s="1"/>
  <c r="M393" i="1"/>
  <c r="Y393" s="1"/>
  <c r="E87" i="22"/>
  <c r="F87" s="1"/>
  <c r="M389" i="1"/>
  <c r="Y389" s="1"/>
  <c r="E83" i="22"/>
  <c r="F83" s="1"/>
  <c r="M385" i="1"/>
  <c r="Y385" s="1"/>
  <c r="E79" i="22"/>
  <c r="F79" s="1"/>
  <c r="M381" i="1"/>
  <c r="Y381" s="1"/>
  <c r="E75" i="22"/>
  <c r="F75" s="1"/>
  <c r="M377" i="1"/>
  <c r="Y377" s="1"/>
  <c r="E71" i="22"/>
  <c r="F71" s="1"/>
  <c r="M373" i="1"/>
  <c r="Y373" s="1"/>
  <c r="E67" i="22"/>
  <c r="F67" s="1"/>
  <c r="M369" i="1"/>
  <c r="Y369" s="1"/>
  <c r="E63" i="22"/>
  <c r="F63" s="1"/>
  <c r="M365" i="1"/>
  <c r="Y365" s="1"/>
  <c r="E59" i="22"/>
  <c r="F59" s="1"/>
  <c r="M361" i="1"/>
  <c r="Y361" s="1"/>
  <c r="E55" i="22"/>
  <c r="F55" s="1"/>
  <c r="M357" i="1"/>
  <c r="Y357" s="1"/>
  <c r="E51" i="22"/>
  <c r="F51" s="1"/>
  <c r="M353" i="1"/>
  <c r="Y353" s="1"/>
  <c r="E47" i="22"/>
  <c r="F47" s="1"/>
  <c r="M349" i="1"/>
  <c r="Y349" s="1"/>
  <c r="E43" i="22"/>
  <c r="F43" s="1"/>
  <c r="M345" i="1"/>
  <c r="E39" i="22"/>
  <c r="F39" s="1"/>
  <c r="M341" i="1"/>
  <c r="E35" i="22"/>
  <c r="F35" s="1"/>
  <c r="M337" i="1"/>
  <c r="E31" i="22"/>
  <c r="F31" s="1"/>
  <c r="M333" i="1"/>
  <c r="E27" i="22"/>
  <c r="F27" s="1"/>
  <c r="M329" i="1"/>
  <c r="E23" i="22"/>
  <c r="F23" s="1"/>
  <c r="M325" i="1"/>
  <c r="E19" i="22"/>
  <c r="F19" s="1"/>
  <c r="M321" i="1"/>
  <c r="E15" i="22"/>
  <c r="F15" s="1"/>
  <c r="M317" i="1"/>
  <c r="E165" i="24"/>
  <c r="F165" s="1"/>
  <c r="M158" i="1"/>
  <c r="Y158" s="1"/>
  <c r="E161" i="24"/>
  <c r="F161" s="1"/>
  <c r="M154" i="1"/>
  <c r="Y154" s="1"/>
  <c r="E157" i="24"/>
  <c r="F157" s="1"/>
  <c r="M150" i="1"/>
  <c r="Y150" s="1"/>
  <c r="E153" i="24"/>
  <c r="F153" s="1"/>
  <c r="M146" i="1"/>
  <c r="Y146" s="1"/>
  <c r="E149" i="24"/>
  <c r="F149" s="1"/>
  <c r="M142" i="1"/>
  <c r="Y142" s="1"/>
  <c r="E145" i="24"/>
  <c r="F145" s="1"/>
  <c r="M138" i="1"/>
  <c r="Y138" s="1"/>
  <c r="E141" i="24"/>
  <c r="F141" s="1"/>
  <c r="G141" s="1"/>
  <c r="M134" i="1"/>
  <c r="V134" s="1"/>
  <c r="E137" i="24"/>
  <c r="F137" s="1"/>
  <c r="G137" s="1"/>
  <c r="M130" i="1"/>
  <c r="V130" s="1"/>
  <c r="E133" i="24"/>
  <c r="F133" s="1"/>
  <c r="M126" i="1"/>
  <c r="Y126" s="1"/>
  <c r="E129" i="24"/>
  <c r="F129" s="1"/>
  <c r="M122" i="1"/>
  <c r="Y122" s="1"/>
  <c r="E125" i="24"/>
  <c r="F125" s="1"/>
  <c r="M118" i="1"/>
  <c r="Y118" s="1"/>
  <c r="E121" i="24"/>
  <c r="F121" s="1"/>
  <c r="M114" i="1"/>
  <c r="Y114" s="1"/>
  <c r="E117" i="24"/>
  <c r="F117" s="1"/>
  <c r="M110" i="1"/>
  <c r="Y110" s="1"/>
  <c r="E113" i="24"/>
  <c r="F113" s="1"/>
  <c r="M106" i="1"/>
  <c r="Y106" s="1"/>
  <c r="E109" i="24"/>
  <c r="F109" s="1"/>
  <c r="M102" i="1"/>
  <c r="Y102" s="1"/>
  <c r="E105" i="24"/>
  <c r="F105" s="1"/>
  <c r="G105" s="1"/>
  <c r="M98" i="1"/>
  <c r="V98" s="1"/>
  <c r="E101" i="24"/>
  <c r="F101" s="1"/>
  <c r="G101" s="1"/>
  <c r="M94" i="1"/>
  <c r="V94" s="1"/>
  <c r="E97" i="24"/>
  <c r="F97" s="1"/>
  <c r="M90" i="1"/>
  <c r="Y90" s="1"/>
  <c r="E93" i="24"/>
  <c r="F93" s="1"/>
  <c r="M86" i="1"/>
  <c r="Y86" s="1"/>
  <c r="E89" i="24"/>
  <c r="F89" s="1"/>
  <c r="M82" i="1"/>
  <c r="Y82" s="1"/>
  <c r="E85" i="24"/>
  <c r="F85" s="1"/>
  <c r="M78" i="1"/>
  <c r="Y78" s="1"/>
  <c r="E81" i="24"/>
  <c r="F81" s="1"/>
  <c r="M74" i="1"/>
  <c r="Y74" s="1"/>
  <c r="E77" i="24"/>
  <c r="F77" s="1"/>
  <c r="M70" i="1"/>
  <c r="Y70" s="1"/>
  <c r="E73" i="24"/>
  <c r="F73" s="1"/>
  <c r="M66" i="1"/>
  <c r="Y66" s="1"/>
  <c r="E69" i="24"/>
  <c r="F69" s="1"/>
  <c r="M62" i="1"/>
  <c r="Y62" s="1"/>
  <c r="E65" i="24"/>
  <c r="F65" s="1"/>
  <c r="M58" i="1"/>
  <c r="Y58" s="1"/>
  <c r="E61" i="24"/>
  <c r="F61" s="1"/>
  <c r="M54" i="1"/>
  <c r="Y54" s="1"/>
  <c r="E57" i="24"/>
  <c r="F57" s="1"/>
  <c r="M50" i="1"/>
  <c r="Y50" s="1"/>
  <c r="E53" i="24"/>
  <c r="F53" s="1"/>
  <c r="M46" i="1"/>
  <c r="Y46" s="1"/>
  <c r="E49" i="24"/>
  <c r="F49" s="1"/>
  <c r="M42" i="1"/>
  <c r="Y42" s="1"/>
  <c r="E45" i="24"/>
  <c r="F45" s="1"/>
  <c r="M38" i="1"/>
  <c r="Y38" s="1"/>
  <c r="E41" i="24"/>
  <c r="F41" s="1"/>
  <c r="M34" i="1"/>
  <c r="Y34" s="1"/>
  <c r="E37" i="24"/>
  <c r="F37" s="1"/>
  <c r="M30" i="1"/>
  <c r="Y30" s="1"/>
  <c r="E33" i="24"/>
  <c r="F33" s="1"/>
  <c r="M26" i="1"/>
  <c r="Y26" s="1"/>
  <c r="E29" i="24"/>
  <c r="F29" s="1"/>
  <c r="M22" i="1"/>
  <c r="Y22" s="1"/>
  <c r="E25" i="24"/>
  <c r="F25" s="1"/>
  <c r="M18" i="1"/>
  <c r="Y18" s="1"/>
  <c r="E21" i="24"/>
  <c r="F21" s="1"/>
  <c r="M14" i="1"/>
  <c r="Y14" s="1"/>
  <c r="E17" i="24"/>
  <c r="F17" s="1"/>
  <c r="M10" i="1"/>
  <c r="Y10" s="1"/>
  <c r="Z727"/>
  <c r="E141" i="23"/>
  <c r="F141" s="1"/>
  <c r="M781" i="1"/>
  <c r="Y781" s="1"/>
  <c r="E133" i="23"/>
  <c r="F133" s="1"/>
  <c r="M773" i="1"/>
  <c r="Y773" s="1"/>
  <c r="E153" i="23"/>
  <c r="F153" s="1"/>
  <c r="G153" s="1"/>
  <c r="M793" i="1"/>
  <c r="V793" s="1"/>
  <c r="E111" i="23"/>
  <c r="F111" s="1"/>
  <c r="M751" i="1"/>
  <c r="Y751" s="1"/>
  <c r="E338" i="22"/>
  <c r="F338" s="1"/>
  <c r="M640" i="1"/>
  <c r="Y640" s="1"/>
  <c r="E318" i="22"/>
  <c r="F318" s="1"/>
  <c r="M620" i="1"/>
  <c r="Y620" s="1"/>
  <c r="E306" i="22"/>
  <c r="F306" s="1"/>
  <c r="M608" i="1"/>
  <c r="Y608" s="1"/>
  <c r="E298" i="22"/>
  <c r="F298" s="1"/>
  <c r="M600" i="1"/>
  <c r="Y600" s="1"/>
  <c r="E286" i="22"/>
  <c r="F286" s="1"/>
  <c r="M588" i="1"/>
  <c r="Y588" s="1"/>
  <c r="E266" i="22"/>
  <c r="F266" s="1"/>
  <c r="M568" i="1"/>
  <c r="Y568" s="1"/>
  <c r="E250" i="22"/>
  <c r="F250" s="1"/>
  <c r="M552" i="1"/>
  <c r="Y552" s="1"/>
  <c r="E238" i="22"/>
  <c r="F238" s="1"/>
  <c r="M540" i="1"/>
  <c r="Y540" s="1"/>
  <c r="E230" i="22"/>
  <c r="F230" s="1"/>
  <c r="M532" i="1"/>
  <c r="Y532" s="1"/>
  <c r="E122" i="22"/>
  <c r="F122" s="1"/>
  <c r="M424" i="1"/>
  <c r="Y424" s="1"/>
  <c r="E114" i="22"/>
  <c r="F114" s="1"/>
  <c r="M416" i="1"/>
  <c r="Y416" s="1"/>
  <c r="E102" i="22"/>
  <c r="F102" s="1"/>
  <c r="M404" i="1"/>
  <c r="Y404" s="1"/>
  <c r="E90" i="22"/>
  <c r="F90" s="1"/>
  <c r="M392" i="1"/>
  <c r="Y392" s="1"/>
  <c r="E78" i="22"/>
  <c r="F78" s="1"/>
  <c r="M380" i="1"/>
  <c r="Y380" s="1"/>
  <c r="E66" i="22"/>
  <c r="F66" s="1"/>
  <c r="M368" i="1"/>
  <c r="Y368" s="1"/>
  <c r="E50" i="22"/>
  <c r="F50" s="1"/>
  <c r="M352" i="1"/>
  <c r="Y352" s="1"/>
  <c r="E38" i="22"/>
  <c r="F38" s="1"/>
  <c r="M340" i="1"/>
  <c r="E22" i="22"/>
  <c r="F22" s="1"/>
  <c r="M324" i="1"/>
  <c r="E164" i="24"/>
  <c r="F164" s="1"/>
  <c r="M157" i="1"/>
  <c r="Y157" s="1"/>
  <c r="E152" i="24"/>
  <c r="F152" s="1"/>
  <c r="M145" i="1"/>
  <c r="Y145" s="1"/>
  <c r="E144" i="24"/>
  <c r="F144" s="1"/>
  <c r="M137" i="1"/>
  <c r="Y137" s="1"/>
  <c r="E132" i="24"/>
  <c r="F132" s="1"/>
  <c r="M125" i="1"/>
  <c r="Y125" s="1"/>
  <c r="E124" i="24"/>
  <c r="F124" s="1"/>
  <c r="M117" i="1"/>
  <c r="Y117" s="1"/>
  <c r="E120" i="24"/>
  <c r="F120" s="1"/>
  <c r="M113" i="1"/>
  <c r="Y113" s="1"/>
  <c r="E112" i="24"/>
  <c r="F112" s="1"/>
  <c r="M105" i="1"/>
  <c r="Y105" s="1"/>
  <c r="E100" i="24"/>
  <c r="F100" s="1"/>
  <c r="M93" i="1"/>
  <c r="Y93" s="1"/>
  <c r="E88" i="24"/>
  <c r="F88" s="1"/>
  <c r="M81" i="1"/>
  <c r="Y81" s="1"/>
  <c r="E76" i="24"/>
  <c r="F76" s="1"/>
  <c r="M69" i="1"/>
  <c r="Y69" s="1"/>
  <c r="E68" i="24"/>
  <c r="F68" s="1"/>
  <c r="M61" i="1"/>
  <c r="Y61" s="1"/>
  <c r="E60" i="24"/>
  <c r="F60" s="1"/>
  <c r="M53" i="1"/>
  <c r="Y53" s="1"/>
  <c r="E52" i="24"/>
  <c r="F52" s="1"/>
  <c r="M45" i="1"/>
  <c r="Y45" s="1"/>
  <c r="E44" i="24"/>
  <c r="F44" s="1"/>
  <c r="M37" i="1"/>
  <c r="Y37" s="1"/>
  <c r="E139" i="23"/>
  <c r="F139" s="1"/>
  <c r="M779" i="1"/>
  <c r="Y779" s="1"/>
  <c r="E123" i="23"/>
  <c r="F123" s="1"/>
  <c r="M763" i="1"/>
  <c r="Y763" s="1"/>
  <c r="E12" i="24"/>
  <c r="F12" s="1"/>
  <c r="M5" i="1"/>
  <c r="Y5" s="1"/>
  <c r="E132" i="23"/>
  <c r="F132" s="1"/>
  <c r="G132" s="1"/>
  <c r="M772" i="1"/>
  <c r="V772" s="1"/>
  <c r="E122" i="23"/>
  <c r="F122" s="1"/>
  <c r="M762" i="1"/>
  <c r="Y762" s="1"/>
  <c r="E113" i="23"/>
  <c r="F113" s="1"/>
  <c r="M753" i="1"/>
  <c r="Y753" s="1"/>
  <c r="E348" i="22"/>
  <c r="F348" s="1"/>
  <c r="M650" i="1"/>
  <c r="Y650" s="1"/>
  <c r="E344" i="22"/>
  <c r="F344" s="1"/>
  <c r="M646" i="1"/>
  <c r="Y646" s="1"/>
  <c r="E340" i="22"/>
  <c r="F340" s="1"/>
  <c r="M642" i="1"/>
  <c r="Y642" s="1"/>
  <c r="E336" i="22"/>
  <c r="F336" s="1"/>
  <c r="M638" i="1"/>
  <c r="Y638" s="1"/>
  <c r="E332" i="22"/>
  <c r="F332" s="1"/>
  <c r="M634" i="1"/>
  <c r="Y634" s="1"/>
  <c r="E328" i="22"/>
  <c r="F328" s="1"/>
  <c r="M630" i="1"/>
  <c r="Y630" s="1"/>
  <c r="E324" i="22"/>
  <c r="F324" s="1"/>
  <c r="M626" i="1"/>
  <c r="Y626" s="1"/>
  <c r="E320" i="22"/>
  <c r="F320" s="1"/>
  <c r="M622" i="1"/>
  <c r="Y622" s="1"/>
  <c r="E316" i="22"/>
  <c r="F316" s="1"/>
  <c r="M618" i="1"/>
  <c r="Y618" s="1"/>
  <c r="E312" i="22"/>
  <c r="F312" s="1"/>
  <c r="M614" i="1"/>
  <c r="Y614" s="1"/>
  <c r="E308" i="22"/>
  <c r="F308" s="1"/>
  <c r="M610" i="1"/>
  <c r="Y610" s="1"/>
  <c r="E304" i="22"/>
  <c r="F304" s="1"/>
  <c r="M606" i="1"/>
  <c r="Y606" s="1"/>
  <c r="E300" i="22"/>
  <c r="F300" s="1"/>
  <c r="M602" i="1"/>
  <c r="Y602" s="1"/>
  <c r="E296" i="22"/>
  <c r="F296" s="1"/>
  <c r="M598" i="1"/>
  <c r="Y598" s="1"/>
  <c r="E292" i="22"/>
  <c r="F292" s="1"/>
  <c r="M594" i="1"/>
  <c r="Y594" s="1"/>
  <c r="E288" i="22"/>
  <c r="F288" s="1"/>
  <c r="M590" i="1"/>
  <c r="Y590" s="1"/>
  <c r="E284" i="22"/>
  <c r="F284" s="1"/>
  <c r="M586" i="1"/>
  <c r="Y586" s="1"/>
  <c r="E280" i="22"/>
  <c r="F280" s="1"/>
  <c r="M582" i="1"/>
  <c r="Y582" s="1"/>
  <c r="E276" i="22"/>
  <c r="F276" s="1"/>
  <c r="M578" i="1"/>
  <c r="Y578" s="1"/>
  <c r="E272" i="22"/>
  <c r="F272" s="1"/>
  <c r="M574" i="1"/>
  <c r="Y574" s="1"/>
  <c r="E268" i="22"/>
  <c r="F268" s="1"/>
  <c r="M570" i="1"/>
  <c r="Y570" s="1"/>
  <c r="E264" i="22"/>
  <c r="F264" s="1"/>
  <c r="M566" i="1"/>
  <c r="Y566" s="1"/>
  <c r="E260" i="22"/>
  <c r="F260" s="1"/>
  <c r="M562" i="1"/>
  <c r="Y562" s="1"/>
  <c r="E256" i="22"/>
  <c r="F256" s="1"/>
  <c r="M558" i="1"/>
  <c r="Y558" s="1"/>
  <c r="E252" i="22"/>
  <c r="F252" s="1"/>
  <c r="M554" i="1"/>
  <c r="Y554" s="1"/>
  <c r="E248" i="22"/>
  <c r="F248" s="1"/>
  <c r="M550" i="1"/>
  <c r="Y550" s="1"/>
  <c r="E244" i="22"/>
  <c r="F244" s="1"/>
  <c r="M546" i="1"/>
  <c r="Y546" s="1"/>
  <c r="E240" i="22"/>
  <c r="F240" s="1"/>
  <c r="M542" i="1"/>
  <c r="Y542" s="1"/>
  <c r="E236" i="22"/>
  <c r="F236" s="1"/>
  <c r="M538" i="1"/>
  <c r="Y538" s="1"/>
  <c r="E232" i="22"/>
  <c r="F232" s="1"/>
  <c r="M534" i="1"/>
  <c r="Y534" s="1"/>
  <c r="E228" i="22"/>
  <c r="F228" s="1"/>
  <c r="M530" i="1"/>
  <c r="Y530" s="1"/>
  <c r="E224" i="22"/>
  <c r="F224" s="1"/>
  <c r="M526" i="1"/>
  <c r="Y526" s="1"/>
  <c r="E220" i="22"/>
  <c r="F220" s="1"/>
  <c r="M522" i="1"/>
  <c r="Y522" s="1"/>
  <c r="E128" i="22"/>
  <c r="F128" s="1"/>
  <c r="M430" i="1"/>
  <c r="Y430" s="1"/>
  <c r="E124" i="22"/>
  <c r="F124" s="1"/>
  <c r="M426" i="1"/>
  <c r="Y426" s="1"/>
  <c r="E120" i="22"/>
  <c r="F120" s="1"/>
  <c r="M422" i="1"/>
  <c r="Y422" s="1"/>
  <c r="E116" i="22"/>
  <c r="F116" s="1"/>
  <c r="M418" i="1"/>
  <c r="Y418" s="1"/>
  <c r="E112" i="22"/>
  <c r="F112" s="1"/>
  <c r="M414" i="1"/>
  <c r="Y414" s="1"/>
  <c r="E108" i="22"/>
  <c r="F108" s="1"/>
  <c r="M410" i="1"/>
  <c r="Y410" s="1"/>
  <c r="E104" i="22"/>
  <c r="F104" s="1"/>
  <c r="M406" i="1"/>
  <c r="Y406" s="1"/>
  <c r="E100" i="22"/>
  <c r="F100" s="1"/>
  <c r="M402" i="1"/>
  <c r="Y402" s="1"/>
  <c r="E96" i="22"/>
  <c r="F96" s="1"/>
  <c r="M398" i="1"/>
  <c r="Y398" s="1"/>
  <c r="E92" i="22"/>
  <c r="F92" s="1"/>
  <c r="M394" i="1"/>
  <c r="Y394" s="1"/>
  <c r="E88" i="22"/>
  <c r="F88" s="1"/>
  <c r="M390" i="1"/>
  <c r="Y390" s="1"/>
  <c r="E84" i="22"/>
  <c r="F84" s="1"/>
  <c r="M386" i="1"/>
  <c r="Y386" s="1"/>
  <c r="E80" i="22"/>
  <c r="F80" s="1"/>
  <c r="M382" i="1"/>
  <c r="Y382" s="1"/>
  <c r="E76" i="22"/>
  <c r="F76" s="1"/>
  <c r="M378" i="1"/>
  <c r="Y378" s="1"/>
  <c r="E72" i="22"/>
  <c r="F72" s="1"/>
  <c r="M374" i="1"/>
  <c r="Y374" s="1"/>
  <c r="E68" i="22"/>
  <c r="F68" s="1"/>
  <c r="M370" i="1"/>
  <c r="Y370" s="1"/>
  <c r="E64" i="22"/>
  <c r="F64" s="1"/>
  <c r="M366" i="1"/>
  <c r="Y366" s="1"/>
  <c r="E60" i="22"/>
  <c r="F60" s="1"/>
  <c r="M362" i="1"/>
  <c r="Y362" s="1"/>
  <c r="E56" i="22"/>
  <c r="F56" s="1"/>
  <c r="M358" i="1"/>
  <c r="Y358" s="1"/>
  <c r="E52" i="22"/>
  <c r="F52" s="1"/>
  <c r="M354" i="1"/>
  <c r="Y354" s="1"/>
  <c r="E48" i="22"/>
  <c r="F48" s="1"/>
  <c r="M350" i="1"/>
  <c r="Y350" s="1"/>
  <c r="E44" i="22"/>
  <c r="F44" s="1"/>
  <c r="M346" i="1"/>
  <c r="E40" i="22"/>
  <c r="F40" s="1"/>
  <c r="M342" i="1"/>
  <c r="E36" i="22"/>
  <c r="F36" s="1"/>
  <c r="M338" i="1"/>
  <c r="E32" i="22"/>
  <c r="F32" s="1"/>
  <c r="M334" i="1"/>
  <c r="E28" i="22"/>
  <c r="F28" s="1"/>
  <c r="M330" i="1"/>
  <c r="E24" i="22"/>
  <c r="F24" s="1"/>
  <c r="M326" i="1"/>
  <c r="E20" i="22"/>
  <c r="F20" s="1"/>
  <c r="M322" i="1"/>
  <c r="E16" i="22"/>
  <c r="F16" s="1"/>
  <c r="M318" i="1"/>
  <c r="E166" i="24"/>
  <c r="F166" s="1"/>
  <c r="M159" i="1"/>
  <c r="Y159" s="1"/>
  <c r="E162" i="24"/>
  <c r="F162" s="1"/>
  <c r="M155" i="1"/>
  <c r="Y155" s="1"/>
  <c r="E158" i="24"/>
  <c r="F158" s="1"/>
  <c r="M151" i="1"/>
  <c r="Y151" s="1"/>
  <c r="E154" i="24"/>
  <c r="F154" s="1"/>
  <c r="M147" i="1"/>
  <c r="Y147" s="1"/>
  <c r="E150" i="24"/>
  <c r="F150" s="1"/>
  <c r="M143" i="1"/>
  <c r="Y143" s="1"/>
  <c r="E146" i="24"/>
  <c r="F146" s="1"/>
  <c r="M139" i="1"/>
  <c r="Y139" s="1"/>
  <c r="E142" i="24"/>
  <c r="F142" s="1"/>
  <c r="G142" s="1"/>
  <c r="M135" i="1"/>
  <c r="V135" s="1"/>
  <c r="E138" i="24"/>
  <c r="F138" s="1"/>
  <c r="M131" i="1"/>
  <c r="Y131" s="1"/>
  <c r="E134" i="24"/>
  <c r="F134" s="1"/>
  <c r="M127" i="1"/>
  <c r="Y127" s="1"/>
  <c r="E130" i="24"/>
  <c r="F130" s="1"/>
  <c r="M123" i="1"/>
  <c r="Y123" s="1"/>
  <c r="E126" i="24"/>
  <c r="F126" s="1"/>
  <c r="M119" i="1"/>
  <c r="Y119" s="1"/>
  <c r="E122" i="24"/>
  <c r="F122" s="1"/>
  <c r="M115" i="1"/>
  <c r="Y115" s="1"/>
  <c r="E118" i="24"/>
  <c r="F118" s="1"/>
  <c r="M111" i="1"/>
  <c r="Y111" s="1"/>
  <c r="E114" i="24"/>
  <c r="F114" s="1"/>
  <c r="M107" i="1"/>
  <c r="Y107" s="1"/>
  <c r="E110" i="24"/>
  <c r="F110" s="1"/>
  <c r="M103" i="1"/>
  <c r="Y103" s="1"/>
  <c r="E106" i="24"/>
  <c r="F106" s="1"/>
  <c r="G106" s="1"/>
  <c r="M99" i="1"/>
  <c r="V99" s="1"/>
  <c r="E102" i="24"/>
  <c r="F102" s="1"/>
  <c r="G102" s="1"/>
  <c r="M95" i="1"/>
  <c r="V95" s="1"/>
  <c r="E98" i="24"/>
  <c r="F98" s="1"/>
  <c r="M91" i="1"/>
  <c r="Y91" s="1"/>
  <c r="E94" i="24"/>
  <c r="F94" s="1"/>
  <c r="M87" i="1"/>
  <c r="Y87" s="1"/>
  <c r="E90" i="24"/>
  <c r="F90" s="1"/>
  <c r="M83" i="1"/>
  <c r="Y83" s="1"/>
  <c r="E86" i="24"/>
  <c r="F86" s="1"/>
  <c r="M79" i="1"/>
  <c r="Y79" s="1"/>
  <c r="E82" i="24"/>
  <c r="F82" s="1"/>
  <c r="M75" i="1"/>
  <c r="Y75" s="1"/>
  <c r="E78" i="24"/>
  <c r="F78" s="1"/>
  <c r="M71" i="1"/>
  <c r="Y71" s="1"/>
  <c r="E74" i="24"/>
  <c r="F74" s="1"/>
  <c r="M67" i="1"/>
  <c r="Y67" s="1"/>
  <c r="E70" i="24"/>
  <c r="F70" s="1"/>
  <c r="M63" i="1"/>
  <c r="Y63" s="1"/>
  <c r="E66" i="24"/>
  <c r="F66" s="1"/>
  <c r="M59" i="1"/>
  <c r="Y59" s="1"/>
  <c r="E62" i="24"/>
  <c r="F62" s="1"/>
  <c r="M55" i="1"/>
  <c r="Y55" s="1"/>
  <c r="E58" i="24"/>
  <c r="F58" s="1"/>
  <c r="M51" i="1"/>
  <c r="Y51" s="1"/>
  <c r="E54" i="24"/>
  <c r="F54" s="1"/>
  <c r="M47" i="1"/>
  <c r="Y47" s="1"/>
  <c r="E50" i="24"/>
  <c r="F50" s="1"/>
  <c r="M43" i="1"/>
  <c r="Y43" s="1"/>
  <c r="E46" i="24"/>
  <c r="F46" s="1"/>
  <c r="M39" i="1"/>
  <c r="Y39" s="1"/>
  <c r="E42" i="24"/>
  <c r="F42" s="1"/>
  <c r="M35" i="1"/>
  <c r="Y35" s="1"/>
  <c r="E38" i="24"/>
  <c r="F38" s="1"/>
  <c r="M31" i="1"/>
  <c r="Y31" s="1"/>
  <c r="E34" i="24"/>
  <c r="F34" s="1"/>
  <c r="M27" i="1"/>
  <c r="Y27" s="1"/>
  <c r="E30" i="24"/>
  <c r="F30" s="1"/>
  <c r="M23" i="1"/>
  <c r="Y23" s="1"/>
  <c r="E26" i="24"/>
  <c r="F26" s="1"/>
  <c r="M19" i="1"/>
  <c r="Y19" s="1"/>
  <c r="E22" i="24"/>
  <c r="F22" s="1"/>
  <c r="M15" i="1"/>
  <c r="Y15" s="1"/>
  <c r="E18" i="24"/>
  <c r="F18" s="1"/>
  <c r="M11" i="1"/>
  <c r="Y11" s="1"/>
  <c r="E353" i="22"/>
  <c r="F353" s="1"/>
  <c r="M299" i="1"/>
  <c r="H513"/>
  <c r="K513" s="1"/>
  <c r="E211" i="22"/>
  <c r="F211" s="1"/>
  <c r="H501" i="1"/>
  <c r="E199" i="22"/>
  <c r="F199" s="1"/>
  <c r="H493" i="1"/>
  <c r="E191" i="22"/>
  <c r="F191" s="1"/>
  <c r="H481" i="1"/>
  <c r="E179" i="22"/>
  <c r="F179" s="1"/>
  <c r="H469" i="1"/>
  <c r="E167" i="22"/>
  <c r="F167" s="1"/>
  <c r="H457" i="1"/>
  <c r="E155" i="22"/>
  <c r="F155" s="1"/>
  <c r="H445" i="1"/>
  <c r="E143" i="22"/>
  <c r="F143" s="1"/>
  <c r="H437" i="1"/>
  <c r="K437" s="1"/>
  <c r="E135" i="22"/>
  <c r="F135" s="1"/>
  <c r="H518" i="1"/>
  <c r="E216" i="22"/>
  <c r="F216" s="1"/>
  <c r="H514" i="1"/>
  <c r="E212" i="22"/>
  <c r="F212" s="1"/>
  <c r="H510" i="1"/>
  <c r="E208" i="22"/>
  <c r="F208" s="1"/>
  <c r="H506" i="1"/>
  <c r="K506" s="1"/>
  <c r="E204" i="22"/>
  <c r="F204" s="1"/>
  <c r="H502" i="1"/>
  <c r="E200" i="22"/>
  <c r="F200" s="1"/>
  <c r="H498" i="1"/>
  <c r="E196" i="22"/>
  <c r="F196" s="1"/>
  <c r="H494" i="1"/>
  <c r="E192" i="22"/>
  <c r="F192" s="1"/>
  <c r="H490" i="1"/>
  <c r="E188" i="22"/>
  <c r="F188" s="1"/>
  <c r="H486" i="1"/>
  <c r="E184" i="22"/>
  <c r="F184" s="1"/>
  <c r="H482" i="1"/>
  <c r="E180" i="22"/>
  <c r="F180" s="1"/>
  <c r="H478" i="1"/>
  <c r="K478" s="1"/>
  <c r="E176" i="22"/>
  <c r="F176" s="1"/>
  <c r="H474" i="1"/>
  <c r="E172" i="22"/>
  <c r="F172" s="1"/>
  <c r="H470" i="1"/>
  <c r="E168" i="22"/>
  <c r="F168" s="1"/>
  <c r="H466" i="1"/>
  <c r="E164" i="22"/>
  <c r="F164" s="1"/>
  <c r="H462" i="1"/>
  <c r="E160" i="22"/>
  <c r="F160" s="1"/>
  <c r="H458" i="1"/>
  <c r="E156" i="22"/>
  <c r="F156" s="1"/>
  <c r="H454" i="1"/>
  <c r="E152" i="22"/>
  <c r="F152" s="1"/>
  <c r="H450" i="1"/>
  <c r="E148" i="22"/>
  <c r="F148" s="1"/>
  <c r="H446" i="1"/>
  <c r="E144" i="22"/>
  <c r="F144" s="1"/>
  <c r="H442" i="1"/>
  <c r="E140" i="22"/>
  <c r="F140" s="1"/>
  <c r="H438" i="1"/>
  <c r="E136" i="22"/>
  <c r="F136" s="1"/>
  <c r="H434" i="1"/>
  <c r="E132" i="22"/>
  <c r="F132" s="1"/>
  <c r="H509" i="1"/>
  <c r="E207" i="22"/>
  <c r="F207" s="1"/>
  <c r="H497" i="1"/>
  <c r="E195" i="22"/>
  <c r="F195" s="1"/>
  <c r="H485" i="1"/>
  <c r="K485" s="1"/>
  <c r="E183" i="22"/>
  <c r="F183" s="1"/>
  <c r="H473" i="1"/>
  <c r="E171" i="22"/>
  <c r="F171" s="1"/>
  <c r="H465" i="1"/>
  <c r="E163" i="22"/>
  <c r="F163" s="1"/>
  <c r="H453" i="1"/>
  <c r="E151" i="22"/>
  <c r="F151" s="1"/>
  <c r="H441" i="1"/>
  <c r="E139" i="22"/>
  <c r="F139" s="1"/>
  <c r="H433" i="1"/>
  <c r="E131" i="22"/>
  <c r="F131" s="1"/>
  <c r="H519" i="1"/>
  <c r="E217" i="22"/>
  <c r="F217" s="1"/>
  <c r="H515" i="1"/>
  <c r="E213" i="22"/>
  <c r="F213" s="1"/>
  <c r="H511" i="1"/>
  <c r="E209" i="22"/>
  <c r="F209" s="1"/>
  <c r="H507" i="1"/>
  <c r="E205" i="22"/>
  <c r="F205" s="1"/>
  <c r="H503" i="1"/>
  <c r="E201" i="22"/>
  <c r="F201" s="1"/>
  <c r="H499" i="1"/>
  <c r="K499" s="1"/>
  <c r="E197" i="22"/>
  <c r="F197" s="1"/>
  <c r="H495" i="1"/>
  <c r="E193" i="22"/>
  <c r="F193" s="1"/>
  <c r="H491" i="1"/>
  <c r="E189" i="22"/>
  <c r="F189" s="1"/>
  <c r="H487" i="1"/>
  <c r="E185" i="22"/>
  <c r="F185" s="1"/>
  <c r="H483" i="1"/>
  <c r="E181" i="22"/>
  <c r="F181" s="1"/>
  <c r="H479" i="1"/>
  <c r="E177" i="22"/>
  <c r="F177" s="1"/>
  <c r="H475" i="1"/>
  <c r="E173" i="22"/>
  <c r="F173" s="1"/>
  <c r="H471" i="1"/>
  <c r="K471" s="1"/>
  <c r="E169" i="22"/>
  <c r="F169" s="1"/>
  <c r="H467" i="1"/>
  <c r="E165" i="22"/>
  <c r="F165" s="1"/>
  <c r="H463" i="1"/>
  <c r="E161" i="22"/>
  <c r="F161" s="1"/>
  <c r="H459" i="1"/>
  <c r="E157" i="22"/>
  <c r="F157" s="1"/>
  <c r="H455" i="1"/>
  <c r="E153" i="22"/>
  <c r="F153" s="1"/>
  <c r="H451" i="1"/>
  <c r="K451" s="1"/>
  <c r="E149" i="22"/>
  <c r="F149" s="1"/>
  <c r="H447" i="1"/>
  <c r="E145" i="22"/>
  <c r="F145" s="1"/>
  <c r="H443" i="1"/>
  <c r="E141" i="22"/>
  <c r="F141" s="1"/>
  <c r="H439" i="1"/>
  <c r="E137" i="22"/>
  <c r="F137" s="1"/>
  <c r="H435" i="1"/>
  <c r="E133" i="22"/>
  <c r="F133" s="1"/>
  <c r="H431" i="1"/>
  <c r="E129" i="22"/>
  <c r="F129" s="1"/>
  <c r="H517" i="1"/>
  <c r="E215" i="22"/>
  <c r="F215" s="1"/>
  <c r="H505" i="1"/>
  <c r="E203" i="22"/>
  <c r="F203" s="1"/>
  <c r="H489" i="1"/>
  <c r="E187" i="22"/>
  <c r="F187" s="1"/>
  <c r="H477" i="1"/>
  <c r="E175" i="22"/>
  <c r="F175" s="1"/>
  <c r="H461" i="1"/>
  <c r="E159" i="22"/>
  <c r="F159" s="1"/>
  <c r="H449" i="1"/>
  <c r="E147" i="22"/>
  <c r="F147" s="1"/>
  <c r="H520" i="1"/>
  <c r="K520" s="1"/>
  <c r="E218" i="22"/>
  <c r="F218" s="1"/>
  <c r="H516" i="1"/>
  <c r="E214" i="22"/>
  <c r="F214" s="1"/>
  <c r="H512" i="1"/>
  <c r="E210" i="22"/>
  <c r="F210" s="1"/>
  <c r="H508" i="1"/>
  <c r="E206" i="22"/>
  <c r="F206" s="1"/>
  <c r="H504" i="1"/>
  <c r="E202" i="22"/>
  <c r="F202" s="1"/>
  <c r="H500" i="1"/>
  <c r="E198" i="22"/>
  <c r="F198" s="1"/>
  <c r="H496" i="1"/>
  <c r="E194" i="22"/>
  <c r="F194" s="1"/>
  <c r="H492" i="1"/>
  <c r="K492" s="1"/>
  <c r="E190" i="22"/>
  <c r="F190" s="1"/>
  <c r="H488" i="1"/>
  <c r="E186" i="22"/>
  <c r="F186" s="1"/>
  <c r="H484" i="1"/>
  <c r="E182" i="22"/>
  <c r="F182" s="1"/>
  <c r="H480" i="1"/>
  <c r="E178" i="22"/>
  <c r="F178" s="1"/>
  <c r="H476" i="1"/>
  <c r="E174" i="22"/>
  <c r="F174" s="1"/>
  <c r="H472" i="1"/>
  <c r="E170" i="22"/>
  <c r="F170" s="1"/>
  <c r="H468" i="1"/>
  <c r="E166" i="22"/>
  <c r="F166" s="1"/>
  <c r="H464" i="1"/>
  <c r="K464" s="1"/>
  <c r="E162" i="22"/>
  <c r="F162" s="1"/>
  <c r="H460" i="1"/>
  <c r="E158" i="22"/>
  <c r="F158" s="1"/>
  <c r="H456" i="1"/>
  <c r="E154" i="22"/>
  <c r="F154" s="1"/>
  <c r="H452" i="1"/>
  <c r="E150" i="22"/>
  <c r="F150" s="1"/>
  <c r="H448" i="1"/>
  <c r="E146" i="22"/>
  <c r="F146" s="1"/>
  <c r="H444" i="1"/>
  <c r="K444" s="1"/>
  <c r="E142" i="22"/>
  <c r="F142" s="1"/>
  <c r="H440" i="1"/>
  <c r="E138" i="22"/>
  <c r="F138" s="1"/>
  <c r="H436" i="1"/>
  <c r="E134" i="22"/>
  <c r="F134" s="1"/>
  <c r="H432" i="1"/>
  <c r="E130" i="22"/>
  <c r="F130" s="1"/>
  <c r="Q699" i="1"/>
  <c r="C59" i="23"/>
  <c r="Q727" i="1"/>
  <c r="C87" i="23"/>
  <c r="J737" i="1"/>
  <c r="J432"/>
  <c r="J492"/>
  <c r="J656"/>
  <c r="J741"/>
  <c r="L741" s="1"/>
  <c r="P741" s="1"/>
  <c r="Z741" s="1"/>
  <c r="J652"/>
  <c r="J459"/>
  <c r="J520"/>
  <c r="J712"/>
  <c r="J460"/>
  <c r="J435"/>
  <c r="J519"/>
  <c r="J681"/>
  <c r="J508"/>
  <c r="J27"/>
  <c r="J83"/>
  <c r="J701"/>
  <c r="J26"/>
  <c r="J54"/>
  <c r="J82"/>
  <c r="J700"/>
  <c r="J431"/>
  <c r="J456"/>
  <c r="J468"/>
  <c r="J491"/>
  <c r="J516"/>
  <c r="J10"/>
  <c r="L10" s="1"/>
  <c r="P10" s="1"/>
  <c r="Z10" s="1"/>
  <c r="J35"/>
  <c r="J63"/>
  <c r="J91"/>
  <c r="J673"/>
  <c r="J685"/>
  <c r="L685" s="1"/>
  <c r="P685" s="1"/>
  <c r="Z685" s="1"/>
  <c r="J709"/>
  <c r="J736"/>
  <c r="J484"/>
  <c r="J55"/>
  <c r="J728"/>
  <c r="J483"/>
  <c r="J676"/>
  <c r="J444"/>
  <c r="J464"/>
  <c r="J487"/>
  <c r="J511"/>
  <c r="J7"/>
  <c r="J34"/>
  <c r="J62"/>
  <c r="J90"/>
  <c r="J657"/>
  <c r="J684"/>
  <c r="J708"/>
  <c r="J733"/>
  <c r="J440"/>
  <c r="J717"/>
  <c r="J436"/>
  <c r="J455"/>
  <c r="J463"/>
  <c r="J480"/>
  <c r="J488"/>
  <c r="J507"/>
  <c r="J515"/>
  <c r="J6"/>
  <c r="J15"/>
  <c r="J31"/>
  <c r="J43"/>
  <c r="J59"/>
  <c r="J71"/>
  <c r="J87"/>
  <c r="J653"/>
  <c r="J665"/>
  <c r="L665" s="1"/>
  <c r="P665" s="1"/>
  <c r="J680"/>
  <c r="J689"/>
  <c r="J705"/>
  <c r="J713"/>
  <c r="L713" s="1"/>
  <c r="P713" s="1"/>
  <c r="J732"/>
  <c r="J740"/>
  <c r="J452"/>
  <c r="J479"/>
  <c r="J496"/>
  <c r="J512"/>
  <c r="J11"/>
  <c r="J30"/>
  <c r="J39"/>
  <c r="J58"/>
  <c r="L58" s="1"/>
  <c r="P58" s="1"/>
  <c r="Z58" s="1"/>
  <c r="J67"/>
  <c r="J86"/>
  <c r="L86" s="1"/>
  <c r="P86" s="1"/>
  <c r="J661"/>
  <c r="J677"/>
  <c r="J704"/>
  <c r="J729"/>
  <c r="J448"/>
  <c r="J472"/>
  <c r="J504"/>
  <c r="J19"/>
  <c r="J79"/>
  <c r="L79" s="1"/>
  <c r="P79" s="1"/>
  <c r="J721"/>
  <c r="J443"/>
  <c r="J451"/>
  <c r="J467"/>
  <c r="J475"/>
  <c r="J495"/>
  <c r="J503"/>
  <c r="J14"/>
  <c r="J22"/>
  <c r="J38"/>
  <c r="J42"/>
  <c r="J46"/>
  <c r="J50"/>
  <c r="J66"/>
  <c r="J70"/>
  <c r="J74"/>
  <c r="J78"/>
  <c r="J668"/>
  <c r="J692"/>
  <c r="L692" s="1"/>
  <c r="P692" s="1"/>
  <c r="J716"/>
  <c r="J720"/>
  <c r="L720" s="1"/>
  <c r="P720" s="1"/>
  <c r="J433"/>
  <c r="J437"/>
  <c r="J441"/>
  <c r="J445"/>
  <c r="J449"/>
  <c r="J453"/>
  <c r="J457"/>
  <c r="J461"/>
  <c r="J465"/>
  <c r="J469"/>
  <c r="J473"/>
  <c r="J477"/>
  <c r="J481"/>
  <c r="J485"/>
  <c r="J489"/>
  <c r="J493"/>
  <c r="J497"/>
  <c r="J501"/>
  <c r="J505"/>
  <c r="J509"/>
  <c r="J513"/>
  <c r="J517"/>
  <c r="J4"/>
  <c r="J8"/>
  <c r="J12"/>
  <c r="J16"/>
  <c r="J20"/>
  <c r="J24"/>
  <c r="L24" s="1"/>
  <c r="P24" s="1"/>
  <c r="Z24" s="1"/>
  <c r="J28"/>
  <c r="J32"/>
  <c r="J36"/>
  <c r="J40"/>
  <c r="J44"/>
  <c r="L44" s="1"/>
  <c r="P44" s="1"/>
  <c r="J48"/>
  <c r="J52"/>
  <c r="J56"/>
  <c r="J60"/>
  <c r="J64"/>
  <c r="J68"/>
  <c r="J72"/>
  <c r="L72" s="1"/>
  <c r="P72" s="1"/>
  <c r="Z72" s="1"/>
  <c r="J76"/>
  <c r="J80"/>
  <c r="J84"/>
  <c r="J88"/>
  <c r="J92"/>
  <c r="J654"/>
  <c r="J658"/>
  <c r="L658" s="1"/>
  <c r="P658" s="1"/>
  <c r="J662"/>
  <c r="J666"/>
  <c r="J670"/>
  <c r="J674"/>
  <c r="J678"/>
  <c r="J682"/>
  <c r="J686"/>
  <c r="J690"/>
  <c r="J694"/>
  <c r="J698"/>
  <c r="J702"/>
  <c r="J706"/>
  <c r="L706" s="1"/>
  <c r="P706" s="1"/>
  <c r="J710"/>
  <c r="J714"/>
  <c r="J718"/>
  <c r="J722"/>
  <c r="J726"/>
  <c r="J730"/>
  <c r="J734"/>
  <c r="L734" s="1"/>
  <c r="P734" s="1"/>
  <c r="J738"/>
  <c r="J476"/>
  <c r="J500"/>
  <c r="J23"/>
  <c r="J47"/>
  <c r="J51"/>
  <c r="L51" s="1"/>
  <c r="P51" s="1"/>
  <c r="J75"/>
  <c r="J669"/>
  <c r="J693"/>
  <c r="J697"/>
  <c r="J725"/>
  <c r="J439"/>
  <c r="J447"/>
  <c r="J471"/>
  <c r="J499"/>
  <c r="J18"/>
  <c r="J660"/>
  <c r="J664"/>
  <c r="J672"/>
  <c r="L672" s="1"/>
  <c r="P672" s="1"/>
  <c r="J688"/>
  <c r="J696"/>
  <c r="J724"/>
  <c r="J434"/>
  <c r="J438"/>
  <c r="J442"/>
  <c r="J446"/>
  <c r="J450"/>
  <c r="J454"/>
  <c r="J458"/>
  <c r="J462"/>
  <c r="J466"/>
  <c r="J470"/>
  <c r="J474"/>
  <c r="J478"/>
  <c r="J482"/>
  <c r="J486"/>
  <c r="J490"/>
  <c r="J494"/>
  <c r="J498"/>
  <c r="J502"/>
  <c r="J506"/>
  <c r="J510"/>
  <c r="J514"/>
  <c r="J518"/>
  <c r="J5"/>
  <c r="J9"/>
  <c r="J13"/>
  <c r="J17"/>
  <c r="L17" s="1"/>
  <c r="P17" s="1"/>
  <c r="J21"/>
  <c r="J25"/>
  <c r="J29"/>
  <c r="J33"/>
  <c r="J37"/>
  <c r="L37" s="1"/>
  <c r="P37" s="1"/>
  <c r="Z37" s="1"/>
  <c r="J41"/>
  <c r="J45"/>
  <c r="J49"/>
  <c r="J53"/>
  <c r="J57"/>
  <c r="J61"/>
  <c r="J65"/>
  <c r="L65" s="1"/>
  <c r="P65" s="1"/>
  <c r="J69"/>
  <c r="J73"/>
  <c r="J77"/>
  <c r="J81"/>
  <c r="J85"/>
  <c r="J89"/>
  <c r="J93"/>
  <c r="L93" s="1"/>
  <c r="P93" s="1"/>
  <c r="J659"/>
  <c r="J667"/>
  <c r="J679"/>
  <c r="J687"/>
  <c r="J695"/>
  <c r="J707"/>
  <c r="J715"/>
  <c r="J723"/>
  <c r="J735"/>
  <c r="K1293"/>
  <c r="L1293" s="1"/>
  <c r="P1293" s="1"/>
  <c r="K824"/>
  <c r="L824" s="1"/>
  <c r="P824" s="1"/>
  <c r="Z824" s="1"/>
  <c r="K618"/>
  <c r="L618" s="1"/>
  <c r="P618" s="1"/>
  <c r="K376"/>
  <c r="L376" s="1"/>
  <c r="P376" s="1"/>
  <c r="K344"/>
  <c r="L344" s="1"/>
  <c r="P344" s="1"/>
  <c r="K523"/>
  <c r="L523" s="1"/>
  <c r="P523" s="1"/>
  <c r="K547"/>
  <c r="L547" s="1"/>
  <c r="P547" s="1"/>
  <c r="K579"/>
  <c r="L579" s="1"/>
  <c r="P579" s="1"/>
  <c r="K370"/>
  <c r="L370" s="1"/>
  <c r="P370" s="1"/>
  <c r="K420"/>
  <c r="L420" s="1"/>
  <c r="P420" s="1"/>
  <c r="K404"/>
  <c r="L404" s="1"/>
  <c r="P404" s="1"/>
  <c r="K360"/>
  <c r="L360" s="1"/>
  <c r="P360" s="1"/>
  <c r="K308"/>
  <c r="L308" s="1"/>
  <c r="P308" s="1"/>
  <c r="Q308" s="1"/>
  <c r="K551"/>
  <c r="L551" s="1"/>
  <c r="P551" s="1"/>
  <c r="K583"/>
  <c r="L583" s="1"/>
  <c r="P583" s="1"/>
  <c r="K611"/>
  <c r="L611" s="1"/>
  <c r="P611" s="1"/>
  <c r="K643"/>
  <c r="L643" s="1"/>
  <c r="P643" s="1"/>
  <c r="K421"/>
  <c r="L421" s="1"/>
  <c r="P421" s="1"/>
  <c r="K361"/>
  <c r="L361" s="1"/>
  <c r="P361" s="1"/>
  <c r="K522"/>
  <c r="L522" s="1"/>
  <c r="P522" s="1"/>
  <c r="K558"/>
  <c r="L558" s="1"/>
  <c r="P558" s="1"/>
  <c r="K590"/>
  <c r="L590" s="1"/>
  <c r="P590" s="1"/>
  <c r="K306"/>
  <c r="L306" s="1"/>
  <c r="P306" s="1"/>
  <c r="Q306" s="1"/>
  <c r="K406"/>
  <c r="L406" s="1"/>
  <c r="P406" s="1"/>
  <c r="K366"/>
  <c r="L366" s="1"/>
  <c r="P366" s="1"/>
  <c r="K334"/>
  <c r="L334" s="1"/>
  <c r="P334" s="1"/>
  <c r="K314"/>
  <c r="L314" s="1"/>
  <c r="P314" s="1"/>
  <c r="Q314" s="1"/>
  <c r="K525"/>
  <c r="L525" s="1"/>
  <c r="P525" s="1"/>
  <c r="K541"/>
  <c r="L541" s="1"/>
  <c r="P541" s="1"/>
  <c r="K557"/>
  <c r="L557" s="1"/>
  <c r="P557" s="1"/>
  <c r="K573"/>
  <c r="L573" s="1"/>
  <c r="P573" s="1"/>
  <c r="K589"/>
  <c r="L589" s="1"/>
  <c r="P589" s="1"/>
  <c r="K605"/>
  <c r="L605" s="1"/>
  <c r="P605" s="1"/>
  <c r="K621"/>
  <c r="L621" s="1"/>
  <c r="P621" s="1"/>
  <c r="K402"/>
  <c r="L402" s="1"/>
  <c r="P402" s="1"/>
  <c r="K389"/>
  <c r="L389" s="1"/>
  <c r="P389" s="1"/>
  <c r="K357"/>
  <c r="L357" s="1"/>
  <c r="P357" s="1"/>
  <c r="K526"/>
  <c r="L526" s="1"/>
  <c r="P526" s="1"/>
  <c r="K562"/>
  <c r="L562" s="1"/>
  <c r="P562" s="1"/>
  <c r="K594"/>
  <c r="L594" s="1"/>
  <c r="P594" s="1"/>
  <c r="K426"/>
  <c r="L426" s="1"/>
  <c r="P426" s="1"/>
  <c r="K390"/>
  <c r="L390" s="1"/>
  <c r="P390" s="1"/>
  <c r="K354"/>
  <c r="L354" s="1"/>
  <c r="P354" s="1"/>
  <c r="K423"/>
  <c r="L423" s="1"/>
  <c r="P423" s="1"/>
  <c r="K407"/>
  <c r="L407" s="1"/>
  <c r="P407" s="1"/>
  <c r="K375"/>
  <c r="L375" s="1"/>
  <c r="P375" s="1"/>
  <c r="K359"/>
  <c r="L359" s="1"/>
  <c r="P359" s="1"/>
  <c r="K343"/>
  <c r="L343" s="1"/>
  <c r="P343" s="1"/>
  <c r="K311"/>
  <c r="L311" s="1"/>
  <c r="P311" s="1"/>
  <c r="Q311" s="1"/>
  <c r="K536"/>
  <c r="L536" s="1"/>
  <c r="P536" s="1"/>
  <c r="K552"/>
  <c r="L552" s="1"/>
  <c r="P552" s="1"/>
  <c r="K568"/>
  <c r="L568" s="1"/>
  <c r="P568" s="1"/>
  <c r="K584"/>
  <c r="L584" s="1"/>
  <c r="P584" s="1"/>
  <c r="K600"/>
  <c r="L600" s="1"/>
  <c r="P600" s="1"/>
  <c r="K616"/>
  <c r="L616" s="1"/>
  <c r="P616" s="1"/>
  <c r="K648"/>
  <c r="L648" s="1"/>
  <c r="P648" s="1"/>
  <c r="K587"/>
  <c r="L587" s="1"/>
  <c r="P587" s="1"/>
  <c r="K388"/>
  <c r="L388" s="1"/>
  <c r="P388" s="1"/>
  <c r="K591"/>
  <c r="L591" s="1"/>
  <c r="P591" s="1"/>
  <c r="K647"/>
  <c r="L647" s="1"/>
  <c r="P647" s="1"/>
  <c r="K385"/>
  <c r="L385" s="1"/>
  <c r="P385" s="1"/>
  <c r="K325"/>
  <c r="L325" s="1"/>
  <c r="P325" s="1"/>
  <c r="K598"/>
  <c r="L598" s="1"/>
  <c r="P598" s="1"/>
  <c r="K310"/>
  <c r="L310" s="1"/>
  <c r="P310" s="1"/>
  <c r="Q310" s="1"/>
  <c r="K561"/>
  <c r="L561" s="1"/>
  <c r="P561" s="1"/>
  <c r="K609"/>
  <c r="L609" s="1"/>
  <c r="P609" s="1"/>
  <c r="K313"/>
  <c r="L313" s="1"/>
  <c r="P313" s="1"/>
  <c r="Q313" s="1"/>
  <c r="K602"/>
  <c r="L602" s="1"/>
  <c r="P602" s="1"/>
  <c r="K346"/>
  <c r="L346" s="1"/>
  <c r="P346" s="1"/>
  <c r="K387"/>
  <c r="L387" s="1"/>
  <c r="P387" s="1"/>
  <c r="K307"/>
  <c r="L307" s="1"/>
  <c r="P307" s="1"/>
  <c r="Q307" s="1"/>
  <c r="K540"/>
  <c r="L540" s="1"/>
  <c r="P540" s="1"/>
  <c r="K588"/>
  <c r="L588" s="1"/>
  <c r="P588" s="1"/>
  <c r="K384"/>
  <c r="L384" s="1"/>
  <c r="P384" s="1"/>
  <c r="K352"/>
  <c r="L352" s="1"/>
  <c r="P352" s="1"/>
  <c r="K304"/>
  <c r="L304" s="1"/>
  <c r="P304" s="1"/>
  <c r="Q304" s="1"/>
  <c r="K543"/>
  <c r="L543" s="1"/>
  <c r="P543" s="1"/>
  <c r="K571"/>
  <c r="L571" s="1"/>
  <c r="P571" s="1"/>
  <c r="K607"/>
  <c r="L607" s="1"/>
  <c r="P607" s="1"/>
  <c r="K424"/>
  <c r="L424" s="1"/>
  <c r="P424" s="1"/>
  <c r="K408"/>
  <c r="L408" s="1"/>
  <c r="P408" s="1"/>
  <c r="K372"/>
  <c r="L372" s="1"/>
  <c r="P372" s="1"/>
  <c r="K316"/>
  <c r="L316" s="1"/>
  <c r="P316" s="1"/>
  <c r="K539"/>
  <c r="L539" s="1"/>
  <c r="P539" s="1"/>
  <c r="K575"/>
  <c r="L575" s="1"/>
  <c r="P575" s="1"/>
  <c r="K603"/>
  <c r="L603" s="1"/>
  <c r="P603" s="1"/>
  <c r="K623"/>
  <c r="L623" s="1"/>
  <c r="P623" s="1"/>
  <c r="K429"/>
  <c r="L429" s="1"/>
  <c r="P429" s="1"/>
  <c r="K397"/>
  <c r="L397" s="1"/>
  <c r="P397" s="1"/>
  <c r="K369"/>
  <c r="L369" s="1"/>
  <c r="P369" s="1"/>
  <c r="K337"/>
  <c r="L337" s="1"/>
  <c r="P337" s="1"/>
  <c r="K305"/>
  <c r="L305" s="1"/>
  <c r="P305" s="1"/>
  <c r="Q305" s="1"/>
  <c r="K546"/>
  <c r="L546" s="1"/>
  <c r="P546" s="1"/>
  <c r="K582"/>
  <c r="L582" s="1"/>
  <c r="P582" s="1"/>
  <c r="K614"/>
  <c r="L614" s="1"/>
  <c r="P614" s="1"/>
  <c r="K650"/>
  <c r="L650" s="1"/>
  <c r="P650" s="1"/>
  <c r="K414"/>
  <c r="L414" s="1"/>
  <c r="P414" s="1"/>
  <c r="K378"/>
  <c r="L378" s="1"/>
  <c r="P378" s="1"/>
  <c r="K342"/>
  <c r="L342" s="1"/>
  <c r="P342" s="1"/>
  <c r="K521"/>
  <c r="L521" s="1"/>
  <c r="P521" s="1"/>
  <c r="K537"/>
  <c r="L537" s="1"/>
  <c r="P537" s="1"/>
  <c r="K553"/>
  <c r="L553" s="1"/>
  <c r="P553" s="1"/>
  <c r="K569"/>
  <c r="L569" s="1"/>
  <c r="P569" s="1"/>
  <c r="K585"/>
  <c r="L585" s="1"/>
  <c r="P585" s="1"/>
  <c r="K601"/>
  <c r="L601" s="1"/>
  <c r="P601" s="1"/>
  <c r="K617"/>
  <c r="L617" s="1"/>
  <c r="P617" s="1"/>
  <c r="K649"/>
  <c r="L649" s="1"/>
  <c r="P649" s="1"/>
  <c r="K401"/>
  <c r="L401" s="1"/>
  <c r="P401" s="1"/>
  <c r="K333"/>
  <c r="L333" s="1"/>
  <c r="P333" s="1"/>
  <c r="K301"/>
  <c r="L301" s="1"/>
  <c r="P301" s="1"/>
  <c r="Q301" s="1"/>
  <c r="K550"/>
  <c r="L550" s="1"/>
  <c r="P550" s="1"/>
  <c r="K586"/>
  <c r="L586" s="1"/>
  <c r="P586" s="1"/>
  <c r="K622"/>
  <c r="L622" s="1"/>
  <c r="P622" s="1"/>
  <c r="K554"/>
  <c r="L554" s="1"/>
  <c r="P554" s="1"/>
  <c r="K398"/>
  <c r="L398" s="1"/>
  <c r="P398" s="1"/>
  <c r="K427"/>
  <c r="L427" s="1"/>
  <c r="P427" s="1"/>
  <c r="K411"/>
  <c r="L411" s="1"/>
  <c r="P411" s="1"/>
  <c r="K395"/>
  <c r="L395" s="1"/>
  <c r="P395" s="1"/>
  <c r="K379"/>
  <c r="L379" s="1"/>
  <c r="P379" s="1"/>
  <c r="K347"/>
  <c r="L347" s="1"/>
  <c r="P347" s="1"/>
  <c r="K331"/>
  <c r="L331" s="1"/>
  <c r="P331" s="1"/>
  <c r="K299"/>
  <c r="L299" s="1"/>
  <c r="P299" s="1"/>
  <c r="K532"/>
  <c r="L532" s="1"/>
  <c r="P532" s="1"/>
  <c r="K548"/>
  <c r="L548" s="1"/>
  <c r="P548" s="1"/>
  <c r="K564"/>
  <c r="L564" s="1"/>
  <c r="P564" s="1"/>
  <c r="K580"/>
  <c r="L580" s="1"/>
  <c r="P580" s="1"/>
  <c r="K596"/>
  <c r="L596" s="1"/>
  <c r="P596" s="1"/>
  <c r="K612"/>
  <c r="L612" s="1"/>
  <c r="P612" s="1"/>
  <c r="K644"/>
  <c r="L644" s="1"/>
  <c r="P644" s="1"/>
  <c r="K531"/>
  <c r="L531" s="1"/>
  <c r="P531" s="1"/>
  <c r="K416"/>
  <c r="L416" s="1"/>
  <c r="P416" s="1"/>
  <c r="K300"/>
  <c r="L300" s="1"/>
  <c r="P300" s="1"/>
  <c r="Q300" s="1"/>
  <c r="K353"/>
  <c r="L353" s="1"/>
  <c r="P353" s="1"/>
  <c r="K566"/>
  <c r="L566" s="1"/>
  <c r="P566" s="1"/>
  <c r="K358"/>
  <c r="L358" s="1"/>
  <c r="P358" s="1"/>
  <c r="K529"/>
  <c r="L529" s="1"/>
  <c r="P529" s="1"/>
  <c r="K593"/>
  <c r="L593" s="1"/>
  <c r="P593" s="1"/>
  <c r="K641"/>
  <c r="L641" s="1"/>
  <c r="P641" s="1"/>
  <c r="K381"/>
  <c r="L381" s="1"/>
  <c r="P381" s="1"/>
  <c r="K534"/>
  <c r="L534" s="1"/>
  <c r="P534" s="1"/>
  <c r="K382"/>
  <c r="L382" s="1"/>
  <c r="P382" s="1"/>
  <c r="K403"/>
  <c r="L403" s="1"/>
  <c r="P403" s="1"/>
  <c r="K355"/>
  <c r="L355" s="1"/>
  <c r="P355" s="1"/>
  <c r="K556"/>
  <c r="L556" s="1"/>
  <c r="P556" s="1"/>
  <c r="K604"/>
  <c r="L604" s="1"/>
  <c r="P604" s="1"/>
  <c r="K396"/>
  <c r="L396" s="1"/>
  <c r="P396" s="1"/>
  <c r="K356"/>
  <c r="L356" s="1"/>
  <c r="P356" s="1"/>
  <c r="K312"/>
  <c r="L312" s="1"/>
  <c r="P312" s="1"/>
  <c r="Q312" s="1"/>
  <c r="K535"/>
  <c r="L535" s="1"/>
  <c r="P535" s="1"/>
  <c r="K563"/>
  <c r="L563" s="1"/>
  <c r="P563" s="1"/>
  <c r="K595"/>
  <c r="L595" s="1"/>
  <c r="P595" s="1"/>
  <c r="K428"/>
  <c r="L428" s="1"/>
  <c r="P428" s="1"/>
  <c r="K412"/>
  <c r="L412" s="1"/>
  <c r="P412" s="1"/>
  <c r="K380"/>
  <c r="L380" s="1"/>
  <c r="P380" s="1"/>
  <c r="K336"/>
  <c r="L336" s="1"/>
  <c r="P336" s="1"/>
  <c r="K527"/>
  <c r="L527" s="1"/>
  <c r="P527" s="1"/>
  <c r="K567"/>
  <c r="L567" s="1"/>
  <c r="P567" s="1"/>
  <c r="K599"/>
  <c r="L599" s="1"/>
  <c r="P599" s="1"/>
  <c r="K619"/>
  <c r="L619" s="1"/>
  <c r="P619" s="1"/>
  <c r="K405"/>
  <c r="L405" s="1"/>
  <c r="P405" s="1"/>
  <c r="K377"/>
  <c r="L377" s="1"/>
  <c r="P377" s="1"/>
  <c r="K345"/>
  <c r="L345" s="1"/>
  <c r="P345" s="1"/>
  <c r="K538"/>
  <c r="L538" s="1"/>
  <c r="P538" s="1"/>
  <c r="K574"/>
  <c r="L574" s="1"/>
  <c r="P574" s="1"/>
  <c r="K606"/>
  <c r="L606" s="1"/>
  <c r="P606" s="1"/>
  <c r="K642"/>
  <c r="L642" s="1"/>
  <c r="P642" s="1"/>
  <c r="K422"/>
  <c r="L422" s="1"/>
  <c r="P422" s="1"/>
  <c r="K386"/>
  <c r="L386" s="1"/>
  <c r="P386" s="1"/>
  <c r="K350"/>
  <c r="L350" s="1"/>
  <c r="P350" s="1"/>
  <c r="K302"/>
  <c r="L302" s="1"/>
  <c r="P302" s="1"/>
  <c r="Q302" s="1"/>
  <c r="K533"/>
  <c r="L533" s="1"/>
  <c r="P533" s="1"/>
  <c r="K549"/>
  <c r="L549" s="1"/>
  <c r="P549" s="1"/>
  <c r="K565"/>
  <c r="L565" s="1"/>
  <c r="P565" s="1"/>
  <c r="K581"/>
  <c r="L581" s="1"/>
  <c r="P581" s="1"/>
  <c r="K597"/>
  <c r="L597" s="1"/>
  <c r="P597" s="1"/>
  <c r="K613"/>
  <c r="L613" s="1"/>
  <c r="P613" s="1"/>
  <c r="K645"/>
  <c r="L645" s="1"/>
  <c r="P645" s="1"/>
  <c r="K409"/>
  <c r="L409" s="1"/>
  <c r="P409" s="1"/>
  <c r="K373"/>
  <c r="L373" s="1"/>
  <c r="P373" s="1"/>
  <c r="K309"/>
  <c r="L309" s="1"/>
  <c r="P309" s="1"/>
  <c r="Q309" s="1"/>
  <c r="K542"/>
  <c r="L542" s="1"/>
  <c r="P542" s="1"/>
  <c r="K578"/>
  <c r="L578" s="1"/>
  <c r="P578" s="1"/>
  <c r="K610"/>
  <c r="L610" s="1"/>
  <c r="P610" s="1"/>
  <c r="K646"/>
  <c r="L646" s="1"/>
  <c r="P646" s="1"/>
  <c r="K410"/>
  <c r="L410" s="1"/>
  <c r="P410" s="1"/>
  <c r="K374"/>
  <c r="L374" s="1"/>
  <c r="P374" s="1"/>
  <c r="K330"/>
  <c r="L330" s="1"/>
  <c r="P330" s="1"/>
  <c r="K415"/>
  <c r="L415" s="1"/>
  <c r="P415" s="1"/>
  <c r="K399"/>
  <c r="L399" s="1"/>
  <c r="P399" s="1"/>
  <c r="K383"/>
  <c r="L383" s="1"/>
  <c r="P383" s="1"/>
  <c r="K367"/>
  <c r="L367" s="1"/>
  <c r="P367" s="1"/>
  <c r="K351"/>
  <c r="L351" s="1"/>
  <c r="P351" s="1"/>
  <c r="K335"/>
  <c r="L335" s="1"/>
  <c r="P335" s="1"/>
  <c r="K303"/>
  <c r="L303" s="1"/>
  <c r="P303" s="1"/>
  <c r="Q303" s="1"/>
  <c r="K528"/>
  <c r="L528" s="1"/>
  <c r="P528" s="1"/>
  <c r="K544"/>
  <c r="L544" s="1"/>
  <c r="P544" s="1"/>
  <c r="K560"/>
  <c r="L560" s="1"/>
  <c r="P560" s="1"/>
  <c r="K576"/>
  <c r="L576" s="1"/>
  <c r="P576" s="1"/>
  <c r="K592"/>
  <c r="L592" s="1"/>
  <c r="P592" s="1"/>
  <c r="K608"/>
  <c r="L608" s="1"/>
  <c r="P608" s="1"/>
  <c r="K624"/>
  <c r="L624" s="1"/>
  <c r="P624" s="1"/>
  <c r="K640"/>
  <c r="L640" s="1"/>
  <c r="P640" s="1"/>
  <c r="K400"/>
  <c r="L400" s="1"/>
  <c r="P400" s="1"/>
  <c r="K368"/>
  <c r="L368" s="1"/>
  <c r="P368" s="1"/>
  <c r="K332"/>
  <c r="L332" s="1"/>
  <c r="P332" s="1"/>
  <c r="K555"/>
  <c r="L555" s="1"/>
  <c r="P555" s="1"/>
  <c r="K425"/>
  <c r="L425" s="1"/>
  <c r="P425" s="1"/>
  <c r="K348"/>
  <c r="L348" s="1"/>
  <c r="P348" s="1"/>
  <c r="K559"/>
  <c r="L559" s="1"/>
  <c r="P559" s="1"/>
  <c r="K615"/>
  <c r="L615" s="1"/>
  <c r="P615" s="1"/>
  <c r="K413"/>
  <c r="L413" s="1"/>
  <c r="P413" s="1"/>
  <c r="K530"/>
  <c r="L530" s="1"/>
  <c r="P530" s="1"/>
  <c r="K430"/>
  <c r="L430" s="1"/>
  <c r="P430" s="1"/>
  <c r="K545"/>
  <c r="L545" s="1"/>
  <c r="P545" s="1"/>
  <c r="K577"/>
  <c r="L577" s="1"/>
  <c r="P577" s="1"/>
  <c r="K349"/>
  <c r="L349" s="1"/>
  <c r="P349" s="1"/>
  <c r="K570"/>
  <c r="L570" s="1"/>
  <c r="P570" s="1"/>
  <c r="K371"/>
  <c r="L371" s="1"/>
  <c r="P371" s="1"/>
  <c r="K524"/>
  <c r="L524" s="1"/>
  <c r="P524" s="1"/>
  <c r="K572"/>
  <c r="L572" s="1"/>
  <c r="P572" s="1"/>
  <c r="K620"/>
  <c r="L620" s="1"/>
  <c r="P620" s="1"/>
  <c r="G686"/>
  <c r="G734"/>
  <c r="G750"/>
  <c r="G670"/>
  <c r="G702"/>
  <c r="G718"/>
  <c r="G654"/>
  <c r="G744"/>
  <c r="G712"/>
  <c r="G664"/>
  <c r="G736"/>
  <c r="G720"/>
  <c r="G704"/>
  <c r="G688"/>
  <c r="G672"/>
  <c r="G656"/>
  <c r="G728"/>
  <c r="G696"/>
  <c r="G680"/>
  <c r="G742"/>
  <c r="G726"/>
  <c r="G710"/>
  <c r="G694"/>
  <c r="G678"/>
  <c r="G662"/>
  <c r="G746"/>
  <c r="G738"/>
  <c r="G730"/>
  <c r="G722"/>
  <c r="G714"/>
  <c r="G706"/>
  <c r="G698"/>
  <c r="G690"/>
  <c r="G682"/>
  <c r="G674"/>
  <c r="G666"/>
  <c r="G658"/>
  <c r="G748"/>
  <c r="G740"/>
  <c r="G732"/>
  <c r="G724"/>
  <c r="G716"/>
  <c r="G708"/>
  <c r="G700"/>
  <c r="G692"/>
  <c r="G684"/>
  <c r="G676"/>
  <c r="G668"/>
  <c r="G660"/>
  <c r="G652"/>
  <c r="G778"/>
  <c r="G774"/>
  <c r="G758"/>
  <c r="G754"/>
  <c r="G796"/>
  <c r="G784"/>
  <c r="G790"/>
  <c r="G786"/>
  <c r="G782"/>
  <c r="G783"/>
  <c r="G792"/>
  <c r="G788"/>
  <c r="D87" i="23" l="1"/>
  <c r="G87" s="1"/>
  <c r="V727" i="1"/>
  <c r="D59" i="23"/>
  <c r="V699" i="1"/>
  <c r="G59" i="23"/>
  <c r="Z79" i="1"/>
  <c r="E146" i="23"/>
  <c r="F146" s="1"/>
  <c r="M786" i="1"/>
  <c r="Y786" s="1"/>
  <c r="E44" i="23"/>
  <c r="F44" s="1"/>
  <c r="M684" i="1"/>
  <c r="Y684" s="1"/>
  <c r="E42" i="23"/>
  <c r="F42" s="1"/>
  <c r="M682" i="1"/>
  <c r="Y682" s="1"/>
  <c r="E70" i="23"/>
  <c r="F70" s="1"/>
  <c r="M710" i="1"/>
  <c r="Y710" s="1"/>
  <c r="E48" i="23"/>
  <c r="F48" s="1"/>
  <c r="M688" i="1"/>
  <c r="Y688" s="1"/>
  <c r="E78" i="23"/>
  <c r="F78" s="1"/>
  <c r="M718" i="1"/>
  <c r="Y718" s="1"/>
  <c r="T334"/>
  <c r="S334"/>
  <c r="Y334"/>
  <c r="Y772"/>
  <c r="Z772"/>
  <c r="T324"/>
  <c r="Y324"/>
  <c r="S324"/>
  <c r="T321"/>
  <c r="Y321"/>
  <c r="S321"/>
  <c r="T337"/>
  <c r="Y337"/>
  <c r="S337"/>
  <c r="E152" i="23"/>
  <c r="F152" s="1"/>
  <c r="M792" i="1"/>
  <c r="Y792" s="1"/>
  <c r="E150" i="23"/>
  <c r="F150" s="1"/>
  <c r="M790" i="1"/>
  <c r="Y790" s="1"/>
  <c r="E118" i="23"/>
  <c r="F118" s="1"/>
  <c r="M758" i="1"/>
  <c r="Y758" s="1"/>
  <c r="E20" i="23"/>
  <c r="F20" s="1"/>
  <c r="M660" i="1"/>
  <c r="Y660" s="1"/>
  <c r="E52" i="23"/>
  <c r="F52" s="1"/>
  <c r="M692" i="1"/>
  <c r="Y692" s="1"/>
  <c r="E84" i="23"/>
  <c r="F84" s="1"/>
  <c r="M724" i="1"/>
  <c r="Y724" s="1"/>
  <c r="E18" i="23"/>
  <c r="F18" s="1"/>
  <c r="M658" i="1"/>
  <c r="Y658" s="1"/>
  <c r="E50" i="23"/>
  <c r="F50" s="1"/>
  <c r="M690" i="1"/>
  <c r="Y690" s="1"/>
  <c r="E82" i="23"/>
  <c r="F82" s="1"/>
  <c r="M722" i="1"/>
  <c r="Y722" s="1"/>
  <c r="E22" i="23"/>
  <c r="F22" s="1"/>
  <c r="M662" i="1"/>
  <c r="Y662" s="1"/>
  <c r="E86" i="23"/>
  <c r="F86" s="1"/>
  <c r="M726" i="1"/>
  <c r="Y726" s="1"/>
  <c r="E88" i="23"/>
  <c r="F88" s="1"/>
  <c r="M728" i="1"/>
  <c r="Y728" s="1"/>
  <c r="E64" i="23"/>
  <c r="F64" s="1"/>
  <c r="M704" i="1"/>
  <c r="Y704" s="1"/>
  <c r="E72" i="23"/>
  <c r="F72" s="1"/>
  <c r="M712" i="1"/>
  <c r="Y712" s="1"/>
  <c r="E62" i="23"/>
  <c r="F62" s="1"/>
  <c r="M702" i="1"/>
  <c r="Y702" s="1"/>
  <c r="E46" i="23"/>
  <c r="F46" s="1"/>
  <c r="M686" i="1"/>
  <c r="Y686" s="1"/>
  <c r="Z65"/>
  <c r="Z17"/>
  <c r="Z86"/>
  <c r="Z713"/>
  <c r="Z665"/>
  <c r="Z699"/>
  <c r="E114" i="23"/>
  <c r="F114" s="1"/>
  <c r="M754" i="1"/>
  <c r="Y754" s="1"/>
  <c r="E108" i="23"/>
  <c r="F108" s="1"/>
  <c r="M748" i="1"/>
  <c r="Y748" s="1"/>
  <c r="E106" i="23"/>
  <c r="F106" s="1"/>
  <c r="M746" i="1"/>
  <c r="Y746" s="1"/>
  <c r="E56" i="23"/>
  <c r="F56" s="1"/>
  <c r="M696" i="1"/>
  <c r="Y696" s="1"/>
  <c r="E94" i="23"/>
  <c r="F94" s="1"/>
  <c r="M734" i="1"/>
  <c r="Y734" s="1"/>
  <c r="T318"/>
  <c r="S318"/>
  <c r="Y318"/>
  <c r="T342"/>
  <c r="S342"/>
  <c r="Y342"/>
  <c r="Y94"/>
  <c r="Z94"/>
  <c r="T345"/>
  <c r="Y345"/>
  <c r="S345"/>
  <c r="T316"/>
  <c r="Y316"/>
  <c r="S316"/>
  <c r="S327"/>
  <c r="Y327"/>
  <c r="T327"/>
  <c r="S343"/>
  <c r="Y343"/>
  <c r="T343"/>
  <c r="T320"/>
  <c r="Y320"/>
  <c r="S320"/>
  <c r="E156" i="23"/>
  <c r="F156" s="1"/>
  <c r="M796" i="1"/>
  <c r="Y796" s="1"/>
  <c r="E36" i="23"/>
  <c r="F36" s="1"/>
  <c r="M676" i="1"/>
  <c r="Y676" s="1"/>
  <c r="E100" i="23"/>
  <c r="F100" s="1"/>
  <c r="M740" i="1"/>
  <c r="Y740" s="1"/>
  <c r="E66" i="23"/>
  <c r="F66" s="1"/>
  <c r="M706" i="1"/>
  <c r="Y706" s="1"/>
  <c r="E54" i="23"/>
  <c r="F54" s="1"/>
  <c r="M694" i="1"/>
  <c r="Y694" s="1"/>
  <c r="E32" i="23"/>
  <c r="F32" s="1"/>
  <c r="M672" i="1"/>
  <c r="Y672" s="1"/>
  <c r="E96" i="23"/>
  <c r="F96" s="1"/>
  <c r="M736" i="1"/>
  <c r="Y736" s="1"/>
  <c r="E110" i="23"/>
  <c r="F110" s="1"/>
  <c r="M750" i="1"/>
  <c r="Y750" s="1"/>
  <c r="Z51"/>
  <c r="E148" i="23"/>
  <c r="F148" s="1"/>
  <c r="M788" i="1"/>
  <c r="Y788" s="1"/>
  <c r="E12" i="23"/>
  <c r="F12" s="1"/>
  <c r="M652" i="1"/>
  <c r="Y652" s="1"/>
  <c r="E76" i="23"/>
  <c r="F76" s="1"/>
  <c r="M716" i="1"/>
  <c r="Y716" s="1"/>
  <c r="E74" i="23"/>
  <c r="F74" s="1"/>
  <c r="M714" i="1"/>
  <c r="Y714" s="1"/>
  <c r="E24" i="23"/>
  <c r="F24" s="1"/>
  <c r="M664" i="1"/>
  <c r="Y664" s="1"/>
  <c r="Y99"/>
  <c r="Z99"/>
  <c r="T326"/>
  <c r="S326"/>
  <c r="Y326"/>
  <c r="Y134"/>
  <c r="Z134"/>
  <c r="T329"/>
  <c r="Y329"/>
  <c r="S329"/>
  <c r="Y133"/>
  <c r="Z133"/>
  <c r="T336"/>
  <c r="Y336"/>
  <c r="S336"/>
  <c r="Y132"/>
  <c r="Z132"/>
  <c r="S319"/>
  <c r="Y319"/>
  <c r="T319"/>
  <c r="S335"/>
  <c r="Y335"/>
  <c r="T335"/>
  <c r="Y4"/>
  <c r="S4"/>
  <c r="T344"/>
  <c r="Y344"/>
  <c r="S344"/>
  <c r="E142" i="23"/>
  <c r="F142" s="1"/>
  <c r="M782" i="1"/>
  <c r="Y782" s="1"/>
  <c r="E138" i="23"/>
  <c r="F138" s="1"/>
  <c r="M778" i="1"/>
  <c r="Y778" s="1"/>
  <c r="E68" i="23"/>
  <c r="F68" s="1"/>
  <c r="M708" i="1"/>
  <c r="Y708" s="1"/>
  <c r="E34" i="23"/>
  <c r="F34" s="1"/>
  <c r="M674" i="1"/>
  <c r="Y674" s="1"/>
  <c r="E98" i="23"/>
  <c r="F98" s="1"/>
  <c r="M738" i="1"/>
  <c r="Y738" s="1"/>
  <c r="E40" i="23"/>
  <c r="F40" s="1"/>
  <c r="M680" i="1"/>
  <c r="Y680" s="1"/>
  <c r="E14" i="23"/>
  <c r="F14" s="1"/>
  <c r="M654" i="1"/>
  <c r="Y654" s="1"/>
  <c r="E143" i="23"/>
  <c r="F143" s="1"/>
  <c r="M783" i="1"/>
  <c r="Y783" s="1"/>
  <c r="E144" i="23"/>
  <c r="F144" s="1"/>
  <c r="M784" i="1"/>
  <c r="Y784" s="1"/>
  <c r="E134" i="23"/>
  <c r="F134" s="1"/>
  <c r="M774" i="1"/>
  <c r="Y774" s="1"/>
  <c r="E28" i="23"/>
  <c r="F28" s="1"/>
  <c r="M668" i="1"/>
  <c r="Y668" s="1"/>
  <c r="E60" i="23"/>
  <c r="F60" s="1"/>
  <c r="M700" i="1"/>
  <c r="Y700" s="1"/>
  <c r="E92" i="23"/>
  <c r="F92" s="1"/>
  <c r="M732" i="1"/>
  <c r="Y732" s="1"/>
  <c r="E26" i="23"/>
  <c r="F26" s="1"/>
  <c r="M666" i="1"/>
  <c r="Y666" s="1"/>
  <c r="E58" i="23"/>
  <c r="F58" s="1"/>
  <c r="M698" i="1"/>
  <c r="Y698" s="1"/>
  <c r="E90" i="23"/>
  <c r="F90" s="1"/>
  <c r="M730" i="1"/>
  <c r="Y730" s="1"/>
  <c r="E38" i="23"/>
  <c r="F38" s="1"/>
  <c r="M678" i="1"/>
  <c r="Y678" s="1"/>
  <c r="E102" i="23"/>
  <c r="F102" s="1"/>
  <c r="M742" i="1"/>
  <c r="Y742" s="1"/>
  <c r="E16" i="23"/>
  <c r="F16" s="1"/>
  <c r="M656" i="1"/>
  <c r="Y656" s="1"/>
  <c r="E80" i="23"/>
  <c r="F80" s="1"/>
  <c r="M720" i="1"/>
  <c r="Y720" s="1"/>
  <c r="E104" i="23"/>
  <c r="F104" s="1"/>
  <c r="M744" i="1"/>
  <c r="Y744" s="1"/>
  <c r="E30" i="23"/>
  <c r="F30" s="1"/>
  <c r="M670" i="1"/>
  <c r="Y670" s="1"/>
  <c r="Y299"/>
  <c r="S299"/>
  <c r="T299"/>
  <c r="Y95"/>
  <c r="Z95"/>
  <c r="Y135"/>
  <c r="Z135"/>
  <c r="T322"/>
  <c r="Y322"/>
  <c r="S322"/>
  <c r="T330"/>
  <c r="Y330"/>
  <c r="S330"/>
  <c r="T338"/>
  <c r="Y338"/>
  <c r="S338"/>
  <c r="T346"/>
  <c r="Y346"/>
  <c r="S346"/>
  <c r="T340"/>
  <c r="Y340"/>
  <c r="S340"/>
  <c r="Y793"/>
  <c r="Z793"/>
  <c r="Y98"/>
  <c r="Z98"/>
  <c r="Y130"/>
  <c r="Z130"/>
  <c r="Y317"/>
  <c r="T317"/>
  <c r="S317"/>
  <c r="Y325"/>
  <c r="T325"/>
  <c r="S325"/>
  <c r="Y333"/>
  <c r="T333"/>
  <c r="S333"/>
  <c r="Y341"/>
  <c r="T341"/>
  <c r="S341"/>
  <c r="Y97"/>
  <c r="Z97"/>
  <c r="T328"/>
  <c r="Y328"/>
  <c r="S328"/>
  <c r="T348"/>
  <c r="Y348"/>
  <c r="S348"/>
  <c r="Y96"/>
  <c r="Z96"/>
  <c r="Y136"/>
  <c r="Z136"/>
  <c r="T315"/>
  <c r="S315"/>
  <c r="Y315"/>
  <c r="T323"/>
  <c r="S323"/>
  <c r="Y323"/>
  <c r="T331"/>
  <c r="S331"/>
  <c r="Y331"/>
  <c r="T339"/>
  <c r="S339"/>
  <c r="Y339"/>
  <c r="T347"/>
  <c r="S347"/>
  <c r="Y347"/>
  <c r="Y759"/>
  <c r="Z759"/>
  <c r="T332"/>
  <c r="Y332"/>
  <c r="S332"/>
  <c r="Z93"/>
  <c r="Z44"/>
  <c r="Z299"/>
  <c r="U299"/>
  <c r="C222" i="22"/>
  <c r="Z524" i="1"/>
  <c r="C123" i="22"/>
  <c r="Z425" i="1"/>
  <c r="C65" i="22"/>
  <c r="Z367" i="1"/>
  <c r="C71" i="22"/>
  <c r="Z373" i="1"/>
  <c r="C120" i="22"/>
  <c r="Z422" i="1"/>
  <c r="U336"/>
  <c r="Z336"/>
  <c r="C53" i="22"/>
  <c r="Z355" i="1"/>
  <c r="C294" i="22"/>
  <c r="Z596" i="1"/>
  <c r="C77" i="22"/>
  <c r="Z379" i="1"/>
  <c r="C347" i="22"/>
  <c r="Z649" i="1"/>
  <c r="Z337"/>
  <c r="U337"/>
  <c r="U316"/>
  <c r="Z316"/>
  <c r="C314" i="22"/>
  <c r="Z616" i="1"/>
  <c r="C52" i="22"/>
  <c r="Z354" i="1"/>
  <c r="C100" i="22"/>
  <c r="Z402" i="1"/>
  <c r="C59" i="22"/>
  <c r="Z361" i="1"/>
  <c r="C316" i="22"/>
  <c r="Z618" i="1"/>
  <c r="C270" i="22"/>
  <c r="Z572" i="1"/>
  <c r="C47" i="22"/>
  <c r="Z349" i="1"/>
  <c r="C228" i="22"/>
  <c r="Z530" i="1"/>
  <c r="U348"/>
  <c r="Z348"/>
  <c r="C66" i="22"/>
  <c r="Z368" i="1"/>
  <c r="C306" i="22"/>
  <c r="Z608" i="1"/>
  <c r="C242" i="22"/>
  <c r="Z544" i="1"/>
  <c r="C49" i="22"/>
  <c r="Z351" i="1"/>
  <c r="C113" i="22"/>
  <c r="Z415" i="1"/>
  <c r="C344" i="22"/>
  <c r="Z646" i="1"/>
  <c r="C311" i="22"/>
  <c r="Z613" i="1"/>
  <c r="C247" i="22"/>
  <c r="Z549" i="1"/>
  <c r="C84" i="22"/>
  <c r="Z386" i="1"/>
  <c r="C272" i="22"/>
  <c r="Z574" i="1"/>
  <c r="C103" i="22"/>
  <c r="Z405" i="1"/>
  <c r="C225" i="22"/>
  <c r="Z527" i="1"/>
  <c r="C126" i="22"/>
  <c r="Z428" i="1"/>
  <c r="C254" i="22"/>
  <c r="Z556" i="1"/>
  <c r="C232" i="22"/>
  <c r="Z534" i="1"/>
  <c r="C227" i="22"/>
  <c r="Z529" i="1"/>
  <c r="C310" i="22"/>
  <c r="Z612" i="1"/>
  <c r="C246" i="22"/>
  <c r="Z548" i="1"/>
  <c r="Z347"/>
  <c r="U347"/>
  <c r="C125" i="22"/>
  <c r="Z427" i="1"/>
  <c r="C284" i="22"/>
  <c r="Z586" i="1"/>
  <c r="C99" i="22"/>
  <c r="Z401" i="1"/>
  <c r="C283" i="22"/>
  <c r="Z585" i="1"/>
  <c r="C219" i="22"/>
  <c r="Z521" i="1"/>
  <c r="C348" i="22"/>
  <c r="Z650" i="1"/>
  <c r="C127" i="22"/>
  <c r="Z429" i="1"/>
  <c r="C237" i="22"/>
  <c r="Z539" i="1"/>
  <c r="C122" i="22"/>
  <c r="Z424" i="1"/>
  <c r="C238" i="22"/>
  <c r="Z540" i="1"/>
  <c r="C300" i="22"/>
  <c r="Z602" i="1"/>
  <c r="C345" i="22"/>
  <c r="Z647" i="1"/>
  <c r="C346" i="22"/>
  <c r="Z648" i="1"/>
  <c r="C266" i="22"/>
  <c r="Z568" i="1"/>
  <c r="Z343"/>
  <c r="U343"/>
  <c r="C121" i="22"/>
  <c r="Z423" i="1"/>
  <c r="C292" i="22"/>
  <c r="Z594" i="1"/>
  <c r="C87" i="22"/>
  <c r="Z389" i="1"/>
  <c r="C287" i="22"/>
  <c r="Z589" i="1"/>
  <c r="C223" i="22"/>
  <c r="Z525" i="1"/>
  <c r="C104" i="22"/>
  <c r="Z406" i="1"/>
  <c r="C220" i="22"/>
  <c r="Z522" i="1"/>
  <c r="C309" i="22"/>
  <c r="Z611" i="1"/>
  <c r="C58" i="22"/>
  <c r="Z360" i="1"/>
  <c r="C277" i="22"/>
  <c r="Z579" i="1"/>
  <c r="C74" i="22"/>
  <c r="Z376" i="1"/>
  <c r="C275" i="22"/>
  <c r="Z577" i="1"/>
  <c r="C98" i="22"/>
  <c r="Z400" i="1"/>
  <c r="C226" i="22"/>
  <c r="Z528" i="1"/>
  <c r="C308" i="22"/>
  <c r="Z610" i="1"/>
  <c r="C231" i="22"/>
  <c r="Z533" i="1"/>
  <c r="C317" i="22"/>
  <c r="Z619" i="1"/>
  <c r="C79" i="22"/>
  <c r="Z381" i="1"/>
  <c r="C114" i="22"/>
  <c r="Z416" i="1"/>
  <c r="C96" i="22"/>
  <c r="Z398" i="1"/>
  <c r="C267" i="22"/>
  <c r="Z569" i="1"/>
  <c r="C312" i="22"/>
  <c r="Z614" i="1"/>
  <c r="C305" i="22"/>
  <c r="Z607" i="1"/>
  <c r="C289" i="22"/>
  <c r="Z591" i="1"/>
  <c r="C57" i="22"/>
  <c r="Z359" i="1"/>
  <c r="C271" i="22"/>
  <c r="Z573" i="1"/>
  <c r="C102" i="22"/>
  <c r="Z404" i="1"/>
  <c r="C268" i="22"/>
  <c r="Z570" i="1"/>
  <c r="C257" i="22"/>
  <c r="Z559" i="1"/>
  <c r="C322" i="22"/>
  <c r="Z624" i="1"/>
  <c r="Z335"/>
  <c r="U335"/>
  <c r="C97" i="22"/>
  <c r="Z399" i="1"/>
  <c r="C108" i="22"/>
  <c r="Z410" i="1"/>
  <c r="C240" i="22"/>
  <c r="Z542" i="1"/>
  <c r="C343" i="22"/>
  <c r="Z645" i="1"/>
  <c r="C263" i="22"/>
  <c r="Z565" i="1"/>
  <c r="C48" i="22"/>
  <c r="Z350" i="1"/>
  <c r="C304" i="22"/>
  <c r="Z606" i="1"/>
  <c r="C75" i="22"/>
  <c r="Z377" i="1"/>
  <c r="C265" i="22"/>
  <c r="Z567" i="1"/>
  <c r="C110" i="22"/>
  <c r="Z412" i="1"/>
  <c r="C233" i="22"/>
  <c r="Z535" i="1"/>
  <c r="C302" i="22"/>
  <c r="Z604" i="1"/>
  <c r="C80" i="22"/>
  <c r="Z382" i="1"/>
  <c r="C291" i="22"/>
  <c r="Z593" i="1"/>
  <c r="C51" i="22"/>
  <c r="Z353" i="1"/>
  <c r="C342" i="22"/>
  <c r="Z644" i="1"/>
  <c r="C262" i="22"/>
  <c r="Z564" i="1"/>
  <c r="Z331"/>
  <c r="U331"/>
  <c r="C109" i="22"/>
  <c r="Z411" i="1"/>
  <c r="C320" i="22"/>
  <c r="Z622" i="1"/>
  <c r="Z333"/>
  <c r="U333"/>
  <c r="C299" i="22"/>
  <c r="Z601" i="1"/>
  <c r="C235" i="22"/>
  <c r="Z537" i="1"/>
  <c r="C112" i="22"/>
  <c r="Z414" i="1"/>
  <c r="C244" i="22"/>
  <c r="Z546" i="1"/>
  <c r="C95" i="22"/>
  <c r="Z397" i="1"/>
  <c r="C273" i="22"/>
  <c r="Z575" i="1"/>
  <c r="C106" i="22"/>
  <c r="Z408" i="1"/>
  <c r="C241" i="22"/>
  <c r="Z543" i="1"/>
  <c r="C286" i="22"/>
  <c r="Z588" i="1"/>
  <c r="U346"/>
  <c r="Z346"/>
  <c r="C259" i="22"/>
  <c r="Z561" i="1"/>
  <c r="C83" i="22"/>
  <c r="Z385" i="1"/>
  <c r="C285" i="22"/>
  <c r="Z587" i="1"/>
  <c r="C282" i="22"/>
  <c r="Z584" i="1"/>
  <c r="C105" i="22"/>
  <c r="Z407" i="1"/>
  <c r="C124" i="22"/>
  <c r="Z426" i="1"/>
  <c r="C55" i="22"/>
  <c r="Z357" i="1"/>
  <c r="C303" i="22"/>
  <c r="Z605" i="1"/>
  <c r="C239" i="22"/>
  <c r="Z541" i="1"/>
  <c r="C64" i="22"/>
  <c r="Z366" i="1"/>
  <c r="C256" i="22"/>
  <c r="Z558" i="1"/>
  <c r="C341" i="22"/>
  <c r="Z643" i="1"/>
  <c r="C68" i="22"/>
  <c r="Z370" i="1"/>
  <c r="U344"/>
  <c r="Z344"/>
  <c r="C355" i="22"/>
  <c r="Z1293" i="1"/>
  <c r="C111" i="22"/>
  <c r="Z413" i="1"/>
  <c r="C290" i="22"/>
  <c r="Z592" i="1"/>
  <c r="U330"/>
  <c r="Z330"/>
  <c r="C295" i="22"/>
  <c r="Z597" i="1"/>
  <c r="C236" i="22"/>
  <c r="Z538" i="1"/>
  <c r="C293" i="22"/>
  <c r="Z595" i="1"/>
  <c r="C54" i="22"/>
  <c r="Z356" i="1"/>
  <c r="C56" i="22"/>
  <c r="Z358" i="1"/>
  <c r="C230" i="22"/>
  <c r="Z532" i="1"/>
  <c r="C248" i="22"/>
  <c r="Z550" i="1"/>
  <c r="U342"/>
  <c r="Z342"/>
  <c r="C321" i="22"/>
  <c r="Z623" i="1"/>
  <c r="C50" i="22"/>
  <c r="Z352" i="1"/>
  <c r="C296" i="22"/>
  <c r="Z598" i="1"/>
  <c r="C250" i="22"/>
  <c r="Z552" i="1"/>
  <c r="C260" i="22"/>
  <c r="Z562" i="1"/>
  <c r="C281" i="22"/>
  <c r="Z583" i="1"/>
  <c r="C245" i="22"/>
  <c r="Z547" i="1"/>
  <c r="C318" i="22"/>
  <c r="Z620" i="1"/>
  <c r="C128" i="22"/>
  <c r="Z430" i="1"/>
  <c r="U332"/>
  <c r="Z332"/>
  <c r="C258" i="22"/>
  <c r="Z560" i="1"/>
  <c r="C69" i="22"/>
  <c r="Z371" i="1"/>
  <c r="C243" i="22"/>
  <c r="Z545" i="1"/>
  <c r="C313" i="22"/>
  <c r="Z615" i="1"/>
  <c r="C253" i="22"/>
  <c r="Z555" i="1"/>
  <c r="C338" i="22"/>
  <c r="Z640" i="1"/>
  <c r="C274" i="22"/>
  <c r="Z576" i="1"/>
  <c r="C81" i="22"/>
  <c r="Z383" i="1"/>
  <c r="C72" i="22"/>
  <c r="Z374" i="1"/>
  <c r="C276" i="22"/>
  <c r="Z578" i="1"/>
  <c r="C107" i="22"/>
  <c r="Z409" i="1"/>
  <c r="C279" i="22"/>
  <c r="Z581" i="1"/>
  <c r="C340" i="22"/>
  <c r="Z642" i="1"/>
  <c r="Z345"/>
  <c r="U345"/>
  <c r="C297" i="22"/>
  <c r="Z599" i="1"/>
  <c r="C78" i="22"/>
  <c r="Z380" i="1"/>
  <c r="C261" i="22"/>
  <c r="Z563" i="1"/>
  <c r="C94" i="22"/>
  <c r="Z396" i="1"/>
  <c r="C101" i="22"/>
  <c r="Z403" i="1"/>
  <c r="C339" i="22"/>
  <c r="Z641" i="1"/>
  <c r="C264" i="22"/>
  <c r="Z566" i="1"/>
  <c r="C229" i="22"/>
  <c r="Z531" i="1"/>
  <c r="C278" i="22"/>
  <c r="Z580" i="1"/>
  <c r="C93" i="22"/>
  <c r="Z395" i="1"/>
  <c r="C252" i="22"/>
  <c r="Z554" i="1"/>
  <c r="C315" i="22"/>
  <c r="Z617" i="1"/>
  <c r="C251" i="22"/>
  <c r="Z553" i="1"/>
  <c r="C76" i="22"/>
  <c r="Z378" i="1"/>
  <c r="C280" i="22"/>
  <c r="Z582" i="1"/>
  <c r="C67" i="22"/>
  <c r="Z369" i="1"/>
  <c r="C301" i="22"/>
  <c r="Z603" i="1"/>
  <c r="C70" i="22"/>
  <c r="Z372" i="1"/>
  <c r="C269" i="22"/>
  <c r="Z571" i="1"/>
  <c r="C82" i="22"/>
  <c r="Z384" i="1"/>
  <c r="C85" i="22"/>
  <c r="Z387" i="1"/>
  <c r="C307" i="22"/>
  <c r="Z609" i="1"/>
  <c r="Z325"/>
  <c r="U325"/>
  <c r="C86" i="22"/>
  <c r="Z388" i="1"/>
  <c r="C298" i="22"/>
  <c r="Z600" i="1"/>
  <c r="C234" i="22"/>
  <c r="Z536" i="1"/>
  <c r="C73" i="22"/>
  <c r="Z375" i="1"/>
  <c r="C88" i="22"/>
  <c r="Z390" i="1"/>
  <c r="C224" i="22"/>
  <c r="Z526" i="1"/>
  <c r="C319" i="22"/>
  <c r="Z621" i="1"/>
  <c r="C255" i="22"/>
  <c r="Z557" i="1"/>
  <c r="U334"/>
  <c r="Z334"/>
  <c r="C288" i="22"/>
  <c r="Z590" i="1"/>
  <c r="C119" i="22"/>
  <c r="Z421" i="1"/>
  <c r="C249" i="22"/>
  <c r="Z551" i="1"/>
  <c r="C118" i="22"/>
  <c r="Z420" i="1"/>
  <c r="C221" i="22"/>
  <c r="Z523" i="1"/>
  <c r="L492"/>
  <c r="P492" s="1"/>
  <c r="L437"/>
  <c r="P437" s="1"/>
  <c r="L506"/>
  <c r="P506" s="1"/>
  <c r="L478"/>
  <c r="P478" s="1"/>
  <c r="Q325"/>
  <c r="C23" i="22"/>
  <c r="Q824" i="1"/>
  <c r="D354" i="22" s="1"/>
  <c r="C354"/>
  <c r="Q65" i="1"/>
  <c r="C72" i="24"/>
  <c r="Q734" i="1"/>
  <c r="C94" i="23"/>
  <c r="Q692" i="1"/>
  <c r="C52" i="23"/>
  <c r="Q86" i="1"/>
  <c r="C93" i="24"/>
  <c r="Q713" i="1"/>
  <c r="C73" i="23"/>
  <c r="Q665" i="1"/>
  <c r="C25" i="23"/>
  <c r="Q741" i="1"/>
  <c r="C101" i="23"/>
  <c r="Q330" i="1"/>
  <c r="C28" i="22"/>
  <c r="Q336" i="1"/>
  <c r="C34" i="22"/>
  <c r="Q342" i="1"/>
  <c r="C40" i="22"/>
  <c r="Q337" i="1"/>
  <c r="C35" i="22"/>
  <c r="Q316" i="1"/>
  <c r="C14" i="22"/>
  <c r="Q37" i="1"/>
  <c r="C44" i="24"/>
  <c r="Q706" i="1"/>
  <c r="C66" i="23"/>
  <c r="Q658" i="1"/>
  <c r="C18" i="23"/>
  <c r="Q79" i="1"/>
  <c r="C86" i="24"/>
  <c r="Q299" i="1"/>
  <c r="V299" s="1"/>
  <c r="C353" i="22"/>
  <c r="Q17" i="1"/>
  <c r="C24" i="24"/>
  <c r="Q348" i="1"/>
  <c r="C46" i="22"/>
  <c r="Q347" i="1"/>
  <c r="C45" i="22"/>
  <c r="Q343" i="1"/>
  <c r="C41" i="22"/>
  <c r="Q51" i="1"/>
  <c r="C58" i="24"/>
  <c r="Q72" i="1"/>
  <c r="C79" i="24"/>
  <c r="Q24" i="1"/>
  <c r="C31" i="24"/>
  <c r="Q720" i="1"/>
  <c r="C80" i="23"/>
  <c r="Q58" i="1"/>
  <c r="C65" i="24"/>
  <c r="Q10" i="1"/>
  <c r="C17" i="24"/>
  <c r="Q345" i="1"/>
  <c r="C43" i="22"/>
  <c r="Q334" i="1"/>
  <c r="C32" i="22"/>
  <c r="Q332" i="1"/>
  <c r="C30" i="22"/>
  <c r="Q335" i="1"/>
  <c r="C33" i="22"/>
  <c r="Q331" i="1"/>
  <c r="C29" i="22"/>
  <c r="Q333" i="1"/>
  <c r="C31" i="22"/>
  <c r="Q346" i="1"/>
  <c r="C44" i="22"/>
  <c r="Q344" i="1"/>
  <c r="C42" i="22"/>
  <c r="Q93" i="1"/>
  <c r="C100" i="24"/>
  <c r="Q672" i="1"/>
  <c r="C32" i="23"/>
  <c r="Q44" i="1"/>
  <c r="C51" i="24"/>
  <c r="Q685" i="1"/>
  <c r="C45" i="23"/>
  <c r="Q1293" i="1"/>
  <c r="U1293"/>
  <c r="L520"/>
  <c r="P520" s="1"/>
  <c r="L464"/>
  <c r="P464" s="1"/>
  <c r="L444"/>
  <c r="P444" s="1"/>
  <c r="L485"/>
  <c r="P485" s="1"/>
  <c r="L451"/>
  <c r="P451" s="1"/>
  <c r="L499"/>
  <c r="P499" s="1"/>
  <c r="L513"/>
  <c r="P513" s="1"/>
  <c r="L471"/>
  <c r="P471" s="1"/>
  <c r="D51" i="24" l="1"/>
  <c r="G51" s="1"/>
  <c r="V44" i="1"/>
  <c r="D100" i="24"/>
  <c r="G100" s="1"/>
  <c r="V93" i="1"/>
  <c r="D65" i="24"/>
  <c r="G65" s="1"/>
  <c r="V58" i="1"/>
  <c r="D31" i="24"/>
  <c r="G31" s="1"/>
  <c r="V24" i="1"/>
  <c r="D58" i="24"/>
  <c r="G58" s="1"/>
  <c r="V51" i="1"/>
  <c r="D24" i="24"/>
  <c r="G24" s="1"/>
  <c r="V17" i="1"/>
  <c r="D86" i="24"/>
  <c r="G86" s="1"/>
  <c r="V79" i="1"/>
  <c r="D66" i="23"/>
  <c r="G66" s="1"/>
  <c r="V706" i="1"/>
  <c r="D25" i="23"/>
  <c r="G25" s="1"/>
  <c r="V665" i="1"/>
  <c r="D93" i="24"/>
  <c r="G93" s="1"/>
  <c r="V86" i="1"/>
  <c r="D94" i="23"/>
  <c r="G94" s="1"/>
  <c r="V734" i="1"/>
  <c r="D45" i="23"/>
  <c r="G45" s="1"/>
  <c r="V685" i="1"/>
  <c r="D32" i="23"/>
  <c r="G32" s="1"/>
  <c r="V672" i="1"/>
  <c r="D17" i="24"/>
  <c r="G17" s="1"/>
  <c r="V10" i="1"/>
  <c r="D80" i="23"/>
  <c r="V720" i="1"/>
  <c r="D79" i="24"/>
  <c r="G79" s="1"/>
  <c r="V72" i="1"/>
  <c r="D18" i="23"/>
  <c r="V658" i="1"/>
  <c r="D44" i="24"/>
  <c r="G44" s="1"/>
  <c r="V37" i="1"/>
  <c r="D101" i="23"/>
  <c r="G101" s="1"/>
  <c r="V741" i="1"/>
  <c r="D73" i="23"/>
  <c r="G73" s="1"/>
  <c r="V713" i="1"/>
  <c r="D52" i="23"/>
  <c r="G52" s="1"/>
  <c r="V692" i="1"/>
  <c r="D72" i="24"/>
  <c r="G72" s="1"/>
  <c r="V65" i="1"/>
  <c r="G80" i="23"/>
  <c r="Z658" i="1"/>
  <c r="Z672"/>
  <c r="Z692"/>
  <c r="G18" i="23"/>
  <c r="Z734" i="1"/>
  <c r="Y1307"/>
  <c r="Y1305"/>
  <c r="Z720"/>
  <c r="Z706"/>
  <c r="Y1306"/>
  <c r="D353" i="22"/>
  <c r="G353" s="1"/>
  <c r="C169"/>
  <c r="Z471" i="1"/>
  <c r="C176" i="22"/>
  <c r="Z478" i="1"/>
  <c r="C149" i="22"/>
  <c r="Z451" i="1"/>
  <c r="C218" i="22"/>
  <c r="Z520" i="1"/>
  <c r="D42" i="22"/>
  <c r="G42" s="1"/>
  <c r="V344" i="1"/>
  <c r="D31" i="22"/>
  <c r="G31" s="1"/>
  <c r="V333" i="1"/>
  <c r="D33" i="22"/>
  <c r="G33" s="1"/>
  <c r="V335" i="1"/>
  <c r="D32" i="22"/>
  <c r="G32" s="1"/>
  <c r="V334" i="1"/>
  <c r="D41" i="22"/>
  <c r="G41" s="1"/>
  <c r="V343" i="1"/>
  <c r="D46" i="22"/>
  <c r="G46" s="1"/>
  <c r="V348" i="1"/>
  <c r="D35" i="22"/>
  <c r="G35" s="1"/>
  <c r="V337" i="1"/>
  <c r="D34" i="22"/>
  <c r="G34" s="1"/>
  <c r="V336" i="1"/>
  <c r="D23" i="22"/>
  <c r="G23" s="1"/>
  <c r="V325" i="1"/>
  <c r="C190" i="22"/>
  <c r="Z492" i="1"/>
  <c r="C162" i="22"/>
  <c r="Z464" i="1"/>
  <c r="C135" i="22"/>
  <c r="Z437" i="1"/>
  <c r="C211" i="22"/>
  <c r="Z513" i="1"/>
  <c r="C142" i="22"/>
  <c r="Z444" i="1"/>
  <c r="D44" i="22"/>
  <c r="G44" s="1"/>
  <c r="V346" i="1"/>
  <c r="D29" i="22"/>
  <c r="G29" s="1"/>
  <c r="V331" i="1"/>
  <c r="D30" i="22"/>
  <c r="G30" s="1"/>
  <c r="V332" i="1"/>
  <c r="D43" i="22"/>
  <c r="G43" s="1"/>
  <c r="V345" i="1"/>
  <c r="D45" i="22"/>
  <c r="G45" s="1"/>
  <c r="V347" i="1"/>
  <c r="D14" i="22"/>
  <c r="G14" s="1"/>
  <c r="V316" i="1"/>
  <c r="D40" i="22"/>
  <c r="G40" s="1"/>
  <c r="V342" i="1"/>
  <c r="D28" i="22"/>
  <c r="G28" s="1"/>
  <c r="V330" i="1"/>
  <c r="C204" i="22"/>
  <c r="Z506" i="1"/>
  <c r="C197" i="22"/>
  <c r="Z499" i="1"/>
  <c r="C183" i="22"/>
  <c r="Z485" i="1"/>
  <c r="C356" i="22"/>
  <c r="V1293" i="1"/>
  <c r="D355" i="22"/>
  <c r="G355" s="1"/>
  <c r="CO11" i="17"/>
  <c r="CP11"/>
  <c r="CQ11"/>
  <c r="CO12"/>
  <c r="CP12"/>
  <c r="CQ12"/>
  <c r="CO14"/>
  <c r="CP14"/>
  <c r="CQ14"/>
  <c r="CO16"/>
  <c r="CP16"/>
  <c r="CQ16"/>
  <c r="CO17"/>
  <c r="CP17"/>
  <c r="CQ17"/>
  <c r="CO22"/>
  <c r="CP22"/>
  <c r="CQ22"/>
  <c r="CO24"/>
  <c r="CP24"/>
  <c r="CQ24"/>
  <c r="CO25"/>
  <c r="CP25"/>
  <c r="CQ25"/>
  <c r="CO31"/>
  <c r="CP31"/>
  <c r="CQ31"/>
  <c r="CO32"/>
  <c r="CP32"/>
  <c r="CQ32"/>
  <c r="CO37"/>
  <c r="CP37"/>
  <c r="CQ37"/>
  <c r="CO38"/>
  <c r="CP38"/>
  <c r="CQ38"/>
  <c r="CO47"/>
  <c r="CP47"/>
  <c r="CQ47"/>
  <c r="CO48"/>
  <c r="CP48"/>
  <c r="CQ48"/>
  <c r="CO49"/>
  <c r="CP49"/>
  <c r="CQ49"/>
  <c r="CO66"/>
  <c r="CP66"/>
  <c r="CQ66"/>
  <c r="CO67"/>
  <c r="CP67"/>
  <c r="CQ67"/>
  <c r="CO70"/>
  <c r="CP70"/>
  <c r="CQ70"/>
  <c r="CO71"/>
  <c r="CP71"/>
  <c r="CQ71"/>
  <c r="CO87"/>
  <c r="CP87"/>
  <c r="CQ87"/>
  <c r="CO88"/>
  <c r="CP88"/>
  <c r="CQ88"/>
  <c r="D356" i="22" l="1"/>
  <c r="BO12" i="13"/>
  <c r="BO13"/>
  <c r="BO14"/>
  <c r="BO15"/>
  <c r="BO16"/>
  <c r="BO17"/>
  <c r="BO18"/>
  <c r="BO19"/>
  <c r="BO20"/>
  <c r="BO21"/>
  <c r="BO22"/>
  <c r="BO23"/>
  <c r="BO24"/>
  <c r="BO25"/>
  <c r="BO26"/>
  <c r="BO27"/>
  <c r="BO28"/>
  <c r="BO29"/>
  <c r="BO30"/>
  <c r="BO31"/>
  <c r="BO32"/>
  <c r="BO33"/>
  <c r="BO34"/>
  <c r="BM11"/>
  <c r="BM12" s="1"/>
  <c r="BM13" s="1"/>
  <c r="BM14" s="1"/>
  <c r="BM15" s="1"/>
  <c r="BM16" s="1"/>
  <c r="BM17" s="1"/>
  <c r="BM18" s="1"/>
  <c r="BM19" s="1"/>
  <c r="BM20" s="1"/>
  <c r="BM21" s="1"/>
  <c r="BM22" s="1"/>
  <c r="BM23" s="1"/>
  <c r="BM24" s="1"/>
  <c r="BM25" s="1"/>
  <c r="BM26" s="1"/>
  <c r="BM27" s="1"/>
  <c r="BM28" s="1"/>
  <c r="BM29" s="1"/>
  <c r="BM30" s="1"/>
  <c r="BM31" s="1"/>
  <c r="BM32" s="1"/>
  <c r="BM33" s="1"/>
  <c r="BM34" s="1"/>
  <c r="BL10"/>
  <c r="BI72"/>
  <c r="BK72" s="1"/>
  <c r="BL72" s="1"/>
  <c r="BI71"/>
  <c r="BK71" s="1"/>
  <c r="BL71" s="1"/>
  <c r="BI70"/>
  <c r="BK70" s="1"/>
  <c r="BL70" s="1"/>
  <c r="BI69"/>
  <c r="BK69" s="1"/>
  <c r="BL69" s="1"/>
  <c r="BI68"/>
  <c r="BK68" s="1"/>
  <c r="BL68" s="1"/>
  <c r="BI67"/>
  <c r="BK67" s="1"/>
  <c r="BL67" s="1"/>
  <c r="BI66"/>
  <c r="BK66" s="1"/>
  <c r="BL66" s="1"/>
  <c r="BI65"/>
  <c r="BK65" s="1"/>
  <c r="BL65" s="1"/>
  <c r="BI64"/>
  <c r="BK64" s="1"/>
  <c r="BL64" s="1"/>
  <c r="BI63"/>
  <c r="BK63" s="1"/>
  <c r="BL63" s="1"/>
  <c r="BI62"/>
  <c r="BK62" s="1"/>
  <c r="BL62" s="1"/>
  <c r="BI61"/>
  <c r="BK61" s="1"/>
  <c r="BL61" s="1"/>
  <c r="BI60"/>
  <c r="BK60" s="1"/>
  <c r="BL60" s="1"/>
  <c r="BI59"/>
  <c r="BK59" s="1"/>
  <c r="BL59" s="1"/>
  <c r="BI58"/>
  <c r="BK58" s="1"/>
  <c r="BL58" s="1"/>
  <c r="BI57"/>
  <c r="BK57" s="1"/>
  <c r="BL57" s="1"/>
  <c r="BI56"/>
  <c r="BK56" s="1"/>
  <c r="BL56" s="1"/>
  <c r="BI55"/>
  <c r="BK55" s="1"/>
  <c r="BL55" s="1"/>
  <c r="BI54"/>
  <c r="BK54" s="1"/>
  <c r="BL54" s="1"/>
  <c r="BI53"/>
  <c r="BK53" s="1"/>
  <c r="BL53" s="1"/>
  <c r="BI52"/>
  <c r="BK52" s="1"/>
  <c r="BL52" s="1"/>
  <c r="BI51"/>
  <c r="BK51" s="1"/>
  <c r="BL51" s="1"/>
  <c r="BI50"/>
  <c r="BK50" s="1"/>
  <c r="BL50" s="1"/>
  <c r="BI49"/>
  <c r="BK49" s="1"/>
  <c r="BL49" s="1"/>
  <c r="BI48"/>
  <c r="BK48" s="1"/>
  <c r="BL48" s="1"/>
  <c r="BI47"/>
  <c r="BK47" s="1"/>
  <c r="BL47" s="1"/>
  <c r="BI46"/>
  <c r="BK46" s="1"/>
  <c r="BL46" s="1"/>
  <c r="BI45"/>
  <c r="BK45" s="1"/>
  <c r="BL45" s="1"/>
  <c r="BI44"/>
  <c r="BK44" s="1"/>
  <c r="BL44" s="1"/>
  <c r="BI43"/>
  <c r="BK43" s="1"/>
  <c r="BL43" s="1"/>
  <c r="BI42"/>
  <c r="BK42" s="1"/>
  <c r="BL42" s="1"/>
  <c r="BI41"/>
  <c r="BK41" s="1"/>
  <c r="BL41" s="1"/>
  <c r="BI40"/>
  <c r="BK40" s="1"/>
  <c r="BL40" s="1"/>
  <c r="BI39"/>
  <c r="BK39" s="1"/>
  <c r="BL39" s="1"/>
  <c r="BI38"/>
  <c r="BK38" s="1"/>
  <c r="BL38" s="1"/>
  <c r="BI37"/>
  <c r="BK37" s="1"/>
  <c r="BL37" s="1"/>
  <c r="BI36"/>
  <c r="BK36" s="1"/>
  <c r="BL36" s="1"/>
  <c r="BI35"/>
  <c r="BK35" s="1"/>
  <c r="BL35" s="1"/>
  <c r="BI34"/>
  <c r="BK34" s="1"/>
  <c r="BL34" s="1"/>
  <c r="BI33"/>
  <c r="BK33" s="1"/>
  <c r="BL33" s="1"/>
  <c r="BI32"/>
  <c r="BK32" s="1"/>
  <c r="BL32" s="1"/>
  <c r="BI31"/>
  <c r="BK31" s="1"/>
  <c r="BL31" s="1"/>
  <c r="BI30"/>
  <c r="BK30" s="1"/>
  <c r="BL30" s="1"/>
  <c r="BI29"/>
  <c r="BK29" s="1"/>
  <c r="BL29" s="1"/>
  <c r="BI28"/>
  <c r="BK28" s="1"/>
  <c r="BL28" s="1"/>
  <c r="BI27"/>
  <c r="BK27" s="1"/>
  <c r="BL27" s="1"/>
  <c r="BI26"/>
  <c r="BK26" s="1"/>
  <c r="BL26" s="1"/>
  <c r="BI25"/>
  <c r="BK25" s="1"/>
  <c r="BL25" s="1"/>
  <c r="BI24"/>
  <c r="BK24" s="1"/>
  <c r="BL24" s="1"/>
  <c r="BI23"/>
  <c r="BK23" s="1"/>
  <c r="BL23" s="1"/>
  <c r="BI22"/>
  <c r="BK22" s="1"/>
  <c r="BL22" s="1"/>
  <c r="BI21"/>
  <c r="BK21" s="1"/>
  <c r="BL21" s="1"/>
  <c r="BI20"/>
  <c r="BK20" s="1"/>
  <c r="BL20" s="1"/>
  <c r="BI19"/>
  <c r="BK19" s="1"/>
  <c r="BL19" s="1"/>
  <c r="BI18"/>
  <c r="BK18" s="1"/>
  <c r="BL18" s="1"/>
  <c r="BI17"/>
  <c r="BK17" s="1"/>
  <c r="BL17" s="1"/>
  <c r="BI16"/>
  <c r="BK16" s="1"/>
  <c r="BL16" s="1"/>
  <c r="BI15"/>
  <c r="BK15" s="1"/>
  <c r="BL15" s="1"/>
  <c r="BI14"/>
  <c r="BK14" s="1"/>
  <c r="BL14" s="1"/>
  <c r="BI13"/>
  <c r="BK13" s="1"/>
  <c r="BL13" s="1"/>
  <c r="BI12"/>
  <c r="BK12" s="1"/>
  <c r="BL12" s="1"/>
  <c r="BI11"/>
  <c r="BK11" s="1"/>
  <c r="BL11" s="1"/>
  <c r="K91" i="3"/>
  <c r="K9"/>
  <c r="G14" i="13"/>
  <c r="BF90" i="17"/>
  <c r="S130" i="1"/>
  <c r="AQ67" i="13"/>
  <c r="BI27" i="3" l="1"/>
  <c r="BI43"/>
  <c r="BI71"/>
  <c r="BI75"/>
  <c r="BI91"/>
  <c r="BI26"/>
  <c r="BI30"/>
  <c r="BI42"/>
  <c r="BI70"/>
  <c r="BI74"/>
  <c r="BI94"/>
  <c r="BI9"/>
  <c r="BI21"/>
  <c r="BI29"/>
  <c r="BI37"/>
  <c r="BI53"/>
  <c r="BI93"/>
  <c r="BI20"/>
  <c r="BI36"/>
  <c r="BI52"/>
  <c r="BJ29"/>
  <c r="BJ74"/>
  <c r="BJ42"/>
  <c r="BJ26"/>
  <c r="BJ21"/>
  <c r="BJ94"/>
  <c r="BJ30"/>
  <c r="BJ71"/>
  <c r="BJ37"/>
  <c r="BJ52"/>
  <c r="BJ36"/>
  <c r="BJ20"/>
  <c r="BJ91"/>
  <c r="BJ75"/>
  <c r="BJ43"/>
  <c r="BJ27"/>
  <c r="BJ93"/>
  <c r="BJ70"/>
  <c r="BJ53"/>
  <c r="BK8"/>
  <c r="L9"/>
  <c r="BJ9" s="1"/>
  <c r="AJ9"/>
  <c r="G15" i="13"/>
  <c r="G16" s="1"/>
  <c r="G17" s="1"/>
  <c r="G18" s="1"/>
  <c r="G19" s="1"/>
  <c r="G20" s="1"/>
  <c r="G21" s="1"/>
  <c r="G22" s="1"/>
  <c r="G23" s="1"/>
  <c r="G24" s="1"/>
  <c r="G25" s="1"/>
  <c r="G26" s="1"/>
  <c r="G27" s="1"/>
  <c r="G28" s="1"/>
  <c r="G29" s="1"/>
  <c r="G30" s="1"/>
  <c r="G31" s="1"/>
  <c r="G32" s="1"/>
  <c r="G33" s="1"/>
  <c r="G34" s="1"/>
  <c r="G35" s="1"/>
  <c r="G36" s="1"/>
  <c r="J91" i="3"/>
  <c r="J84"/>
  <c r="J33"/>
  <c r="J54"/>
  <c r="J66"/>
  <c r="J80"/>
  <c r="J13"/>
  <c r="J25"/>
  <c r="J34"/>
  <c r="J44"/>
  <c r="J48"/>
  <c r="J55"/>
  <c r="J59"/>
  <c r="J63"/>
  <c r="J67"/>
  <c r="J77"/>
  <c r="J81"/>
  <c r="J85"/>
  <c r="J90"/>
  <c r="J24"/>
  <c r="J47"/>
  <c r="J62"/>
  <c r="J89"/>
  <c r="J18"/>
  <c r="J17" s="1"/>
  <c r="J23"/>
  <c r="J32"/>
  <c r="J39"/>
  <c r="J46"/>
  <c r="J49"/>
  <c r="J57"/>
  <c r="J61"/>
  <c r="J65"/>
  <c r="J72"/>
  <c r="J79"/>
  <c r="J83"/>
  <c r="J88"/>
  <c r="J14"/>
  <c r="J15" s="1"/>
  <c r="J16" s="1"/>
  <c r="J40"/>
  <c r="J58"/>
  <c r="J76"/>
  <c r="J12"/>
  <c r="J22"/>
  <c r="J31"/>
  <c r="J38"/>
  <c r="J45"/>
  <c r="J50"/>
  <c r="J56"/>
  <c r="J60"/>
  <c r="J64"/>
  <c r="J68"/>
  <c r="J78"/>
  <c r="J82"/>
  <c r="J86"/>
  <c r="U130" i="1"/>
  <c r="T130"/>
  <c r="CG9" i="3"/>
  <c r="DF9" s="1"/>
  <c r="ED9" s="1"/>
  <c r="CH9" l="1"/>
  <c r="DG9" s="1"/>
  <c r="EE9" s="1"/>
  <c r="AL7" i="15" s="1"/>
  <c r="M9" i="3"/>
  <c r="BK9" s="1"/>
  <c r="FC9"/>
  <c r="FC7" s="1"/>
  <c r="FC23" s="1"/>
  <c r="AK7" i="15"/>
  <c r="J5" i="16"/>
  <c r="BK26" i="3"/>
  <c r="BK30"/>
  <c r="BK42"/>
  <c r="BK70"/>
  <c r="BK74"/>
  <c r="BK94"/>
  <c r="BK20"/>
  <c r="BK21"/>
  <c r="BK29"/>
  <c r="BK37"/>
  <c r="BK53"/>
  <c r="BK93"/>
  <c r="BK36"/>
  <c r="BK27"/>
  <c r="BK43"/>
  <c r="BK71"/>
  <c r="BK75"/>
  <c r="BK91"/>
  <c r="BL8"/>
  <c r="BK52"/>
  <c r="AK9"/>
  <c r="K5" i="16" l="1"/>
  <c r="AL9" i="3"/>
  <c r="FC14"/>
  <c r="FC62"/>
  <c r="FC63"/>
  <c r="FC13"/>
  <c r="FC33"/>
  <c r="FC76"/>
  <c r="FC32"/>
  <c r="FC72"/>
  <c r="FC56"/>
  <c r="FC90"/>
  <c r="FC55"/>
  <c r="FC46"/>
  <c r="FC83"/>
  <c r="FC45"/>
  <c r="FC38"/>
  <c r="FC48"/>
  <c r="FC58"/>
  <c r="FC65"/>
  <c r="FC78"/>
  <c r="FC85"/>
  <c r="FC12"/>
  <c r="FC22"/>
  <c r="FC34"/>
  <c r="FC47"/>
  <c r="FC57"/>
  <c r="FC64"/>
  <c r="FC77"/>
  <c r="FC84"/>
  <c r="FC91"/>
  <c r="FC82"/>
  <c r="FC89"/>
  <c r="FC15"/>
  <c r="FC31"/>
  <c r="FC44"/>
  <c r="FC54"/>
  <c r="FC61"/>
  <c r="FC68"/>
  <c r="FC81"/>
  <c r="FC88"/>
  <c r="FC16"/>
  <c r="FC25"/>
  <c r="FC40"/>
  <c r="FC50"/>
  <c r="FC60"/>
  <c r="FC67"/>
  <c r="FC80"/>
  <c r="FC87"/>
  <c r="FC17"/>
  <c r="FC24"/>
  <c r="FC39"/>
  <c r="FC49"/>
  <c r="FC59"/>
  <c r="FC66"/>
  <c r="FC79"/>
  <c r="FC86"/>
  <c r="FC18"/>
  <c r="N9"/>
  <c r="FE9" s="1"/>
  <c r="FE7" s="1"/>
  <c r="CI9"/>
  <c r="DH9" s="1"/>
  <c r="EF9" s="1"/>
  <c r="L5" i="16" s="1"/>
  <c r="FD9" i="3"/>
  <c r="FD7" s="1"/>
  <c r="AH5" i="16"/>
  <c r="AI5" s="1"/>
  <c r="AJ5" s="1"/>
  <c r="AK5" s="1"/>
  <c r="AL5" s="1"/>
  <c r="AM5" s="1"/>
  <c r="AN5" s="1"/>
  <c r="AO5" s="1"/>
  <c r="AP5" s="1"/>
  <c r="AQ5" s="1"/>
  <c r="AR5" s="1"/>
  <c r="AS5" s="1"/>
  <c r="AT5" s="1"/>
  <c r="AU5" s="1"/>
  <c r="AV5" s="1"/>
  <c r="AW5" s="1"/>
  <c r="AX5" s="1"/>
  <c r="AY5" s="1"/>
  <c r="AZ5" s="1"/>
  <c r="BA5" s="1"/>
  <c r="BB5" s="1"/>
  <c r="BC5" s="1"/>
  <c r="BD5" s="1"/>
  <c r="BE5" s="1"/>
  <c r="BL21" i="3"/>
  <c r="BL29"/>
  <c r="BL37"/>
  <c r="BL53"/>
  <c r="BL93"/>
  <c r="BL27"/>
  <c r="BL43"/>
  <c r="BL75"/>
  <c r="BL20"/>
  <c r="BL36"/>
  <c r="BL52"/>
  <c r="BL26"/>
  <c r="BL30"/>
  <c r="BL42"/>
  <c r="BL70"/>
  <c r="BL74"/>
  <c r="BL94"/>
  <c r="BL71"/>
  <c r="BL91"/>
  <c r="BM8"/>
  <c r="O9"/>
  <c r="BM9" s="1"/>
  <c r="CJ9" l="1"/>
  <c r="DI9" s="1"/>
  <c r="EG9" s="1"/>
  <c r="M5" i="16" s="1"/>
  <c r="AM9" i="3"/>
  <c r="AM7" i="15"/>
  <c r="FE32" i="3"/>
  <c r="FE17"/>
  <c r="FE25"/>
  <c r="BL9"/>
  <c r="FD38"/>
  <c r="FD60"/>
  <c r="FD83"/>
  <c r="FD22"/>
  <c r="FD48"/>
  <c r="FD67"/>
  <c r="FD90"/>
  <c r="FD33"/>
  <c r="FD58"/>
  <c r="FD81"/>
  <c r="FD17"/>
  <c r="FD46"/>
  <c r="FD65"/>
  <c r="FD88"/>
  <c r="FD31"/>
  <c r="FD56"/>
  <c r="FD78"/>
  <c r="FD15"/>
  <c r="FD44"/>
  <c r="FD63"/>
  <c r="FD86"/>
  <c r="FD25"/>
  <c r="FD54"/>
  <c r="FD76"/>
  <c r="FD13"/>
  <c r="FD39"/>
  <c r="FD61"/>
  <c r="FD84"/>
  <c r="FD23"/>
  <c r="FD45"/>
  <c r="FD64"/>
  <c r="FD87"/>
  <c r="FD79"/>
  <c r="FD55"/>
  <c r="FD77"/>
  <c r="FD14"/>
  <c r="FD40"/>
  <c r="FD62"/>
  <c r="FD85"/>
  <c r="FD24"/>
  <c r="FD50"/>
  <c r="FD72"/>
  <c r="FD73" s="1"/>
  <c r="FD12"/>
  <c r="FD49"/>
  <c r="FD68"/>
  <c r="FD91"/>
  <c r="FD34"/>
  <c r="FD59"/>
  <c r="FD82"/>
  <c r="FD18"/>
  <c r="FD47"/>
  <c r="FD66"/>
  <c r="FD89"/>
  <c r="FD32"/>
  <c r="FD57"/>
  <c r="FD80"/>
  <c r="FD16"/>
  <c r="FE44"/>
  <c r="FE81"/>
  <c r="FE62"/>
  <c r="FE18"/>
  <c r="FE38"/>
  <c r="FE78"/>
  <c r="BM20"/>
  <c r="BM36"/>
  <c r="BM52"/>
  <c r="BM94"/>
  <c r="BM27"/>
  <c r="BM43"/>
  <c r="BM71"/>
  <c r="BM75"/>
  <c r="BM91"/>
  <c r="BM26"/>
  <c r="BM30"/>
  <c r="BM70"/>
  <c r="BM21"/>
  <c r="BM29"/>
  <c r="BM37"/>
  <c r="BM53"/>
  <c r="BM93"/>
  <c r="BM42"/>
  <c r="BM74"/>
  <c r="FE88"/>
  <c r="FE31"/>
  <c r="FE58"/>
  <c r="FE48"/>
  <c r="FE72"/>
  <c r="FE73" s="1"/>
  <c r="FE84"/>
  <c r="FE16"/>
  <c r="FE40"/>
  <c r="FE50"/>
  <c r="FE56"/>
  <c r="FE63"/>
  <c r="FE83"/>
  <c r="FE61"/>
  <c r="FE49"/>
  <c r="FE60"/>
  <c r="FE67"/>
  <c r="FE87"/>
  <c r="FE13"/>
  <c r="FE12"/>
  <c r="FE33"/>
  <c r="FE46"/>
  <c r="FE79"/>
  <c r="FE39"/>
  <c r="FE82"/>
  <c r="FE90"/>
  <c r="FE34"/>
  <c r="FE77"/>
  <c r="FE65"/>
  <c r="FE89"/>
  <c r="FE55"/>
  <c r="FE54"/>
  <c r="FE64"/>
  <c r="FE91"/>
  <c r="FE22"/>
  <c r="FE45"/>
  <c r="FE66"/>
  <c r="FE68"/>
  <c r="FE80"/>
  <c r="FE14"/>
  <c r="FE24"/>
  <c r="FE23"/>
  <c r="FE47"/>
  <c r="FE57"/>
  <c r="FF9"/>
  <c r="FF7" s="1"/>
  <c r="FF55" s="1"/>
  <c r="AN9"/>
  <c r="FE59"/>
  <c r="FE76"/>
  <c r="FE86"/>
  <c r="FE85"/>
  <c r="FE15"/>
  <c r="P9"/>
  <c r="CK9"/>
  <c r="DJ9" s="1"/>
  <c r="EH9" s="1"/>
  <c r="AN7" i="15" l="1"/>
  <c r="FF31" i="3"/>
  <c r="FF12"/>
  <c r="FF14"/>
  <c r="FF50"/>
  <c r="FF67"/>
  <c r="FF24"/>
  <c r="FF83"/>
  <c r="FF18"/>
  <c r="FF57"/>
  <c r="FF38"/>
  <c r="FF58"/>
  <c r="FF78"/>
  <c r="FF77"/>
  <c r="FF22"/>
  <c r="FF68"/>
  <c r="FF84"/>
  <c r="FF89"/>
  <c r="FF15"/>
  <c r="FF46"/>
  <c r="FF63"/>
  <c r="FF39"/>
  <c r="FF47"/>
  <c r="FF59"/>
  <c r="FF64"/>
  <c r="FF13"/>
  <c r="FF76"/>
  <c r="FF79"/>
  <c r="FF60"/>
  <c r="FF23"/>
  <c r="FF72"/>
  <c r="FF73" s="1"/>
  <c r="FF33"/>
  <c r="FF81"/>
  <c r="FF48"/>
  <c r="FF90"/>
  <c r="FF56"/>
  <c r="FF16"/>
  <c r="FF88"/>
  <c r="FF62"/>
  <c r="FF44"/>
  <c r="FF49"/>
  <c r="FF91"/>
  <c r="FF61"/>
  <c r="FF17"/>
  <c r="FF66"/>
  <c r="FF34"/>
  <c r="FF82"/>
  <c r="FF45"/>
  <c r="FF87"/>
  <c r="FF65"/>
  <c r="FF54"/>
  <c r="FF25"/>
  <c r="FF86"/>
  <c r="FD41"/>
  <c r="FD19"/>
  <c r="FD69"/>
  <c r="FD51"/>
  <c r="FD35"/>
  <c r="FD92"/>
  <c r="FD28"/>
  <c r="FE41"/>
  <c r="FE28"/>
  <c r="N5" i="16"/>
  <c r="AO7" i="15"/>
  <c r="BG37" i="16"/>
  <c r="BG69"/>
  <c r="FF32" i="3"/>
  <c r="FF80"/>
  <c r="FF40"/>
  <c r="FF85"/>
  <c r="BN37"/>
  <c r="BN9"/>
  <c r="FE19"/>
  <c r="FE51"/>
  <c r="FE35"/>
  <c r="BN26"/>
  <c r="FE92"/>
  <c r="FE69"/>
  <c r="FG9"/>
  <c r="FG7" s="1"/>
  <c r="FG12" s="1"/>
  <c r="AO9"/>
  <c r="Q9"/>
  <c r="BO9" s="1"/>
  <c r="CL9"/>
  <c r="DK9" s="1"/>
  <c r="EI9" s="1"/>
  <c r="FF41" l="1"/>
  <c r="FF35"/>
  <c r="FF69"/>
  <c r="FF51"/>
  <c r="FF19"/>
  <c r="FF28"/>
  <c r="FD95"/>
  <c r="BG47" i="16"/>
  <c r="FF92" i="3"/>
  <c r="AP7" i="15"/>
  <c r="O5" i="16"/>
  <c r="BG65"/>
  <c r="BG16"/>
  <c r="FE95" i="3"/>
  <c r="BT42"/>
  <c r="BW93"/>
  <c r="BR21"/>
  <c r="BT74"/>
  <c r="BO42"/>
  <c r="BQ93"/>
  <c r="BW70"/>
  <c r="BT75"/>
  <c r="BR20"/>
  <c r="BS94"/>
  <c r="BO29"/>
  <c r="BS52"/>
  <c r="BY42"/>
  <c r="BW43"/>
  <c r="BO93"/>
  <c r="BT93"/>
  <c r="BQ43"/>
  <c r="BV37"/>
  <c r="BV70"/>
  <c r="BO30"/>
  <c r="BV71"/>
  <c r="BV42"/>
  <c r="BR94"/>
  <c r="BO26"/>
  <c r="BR37"/>
  <c r="BQ75"/>
  <c r="BU52"/>
  <c r="BX70"/>
  <c r="BX27"/>
  <c r="BR36"/>
  <c r="BV26"/>
  <c r="BR71"/>
  <c r="BY53"/>
  <c r="BP43"/>
  <c r="BW42"/>
  <c r="BW37"/>
  <c r="BX29"/>
  <c r="BQ36"/>
  <c r="BQ70"/>
  <c r="BP30"/>
  <c r="BQ94"/>
  <c r="BU36"/>
  <c r="BY94"/>
  <c r="BR29"/>
  <c r="BV94"/>
  <c r="BQ26"/>
  <c r="BS42"/>
  <c r="BY52"/>
  <c r="BV74"/>
  <c r="BX43"/>
  <c r="BR42"/>
  <c r="BO53"/>
  <c r="BU75"/>
  <c r="FG38"/>
  <c r="FG59"/>
  <c r="FG22"/>
  <c r="FG46"/>
  <c r="BP26"/>
  <c r="BU43"/>
  <c r="BV30"/>
  <c r="BS53"/>
  <c r="BV93"/>
  <c r="BU93"/>
  <c r="BP93"/>
  <c r="BN75"/>
  <c r="BW20"/>
  <c r="BT94"/>
  <c r="BS21"/>
  <c r="BW74"/>
  <c r="BP74"/>
  <c r="BT37"/>
  <c r="BN93"/>
  <c r="BW52"/>
  <c r="BS20"/>
  <c r="BO70"/>
  <c r="BU71"/>
  <c r="BW29"/>
  <c r="BY30"/>
  <c r="FG48"/>
  <c r="FG90"/>
  <c r="FG83"/>
  <c r="BW36"/>
  <c r="BQ52"/>
  <c r="BS75"/>
  <c r="BU42"/>
  <c r="BN29"/>
  <c r="BV27"/>
  <c r="BY75"/>
  <c r="BU30"/>
  <c r="BX52"/>
  <c r="BR43"/>
  <c r="BU29"/>
  <c r="BX93"/>
  <c r="BP36"/>
  <c r="BP75"/>
  <c r="BV52"/>
  <c r="BT21"/>
  <c r="BO21"/>
  <c r="BN20"/>
  <c r="BU53"/>
  <c r="BS26"/>
  <c r="BO37"/>
  <c r="BQ29"/>
  <c r="BP53"/>
  <c r="BY43"/>
  <c r="FG18"/>
  <c r="FG67"/>
  <c r="FG88"/>
  <c r="FG34"/>
  <c r="FG82"/>
  <c r="FG49"/>
  <c r="FG89"/>
  <c r="BW53"/>
  <c r="BT43"/>
  <c r="BY29"/>
  <c r="BR53"/>
  <c r="BN71"/>
  <c r="BN94"/>
  <c r="BR52"/>
  <c r="BX30"/>
  <c r="BO75"/>
  <c r="BQ53"/>
  <c r="BO71"/>
  <c r="BY74"/>
  <c r="BX20"/>
  <c r="BR30"/>
  <c r="BP71"/>
  <c r="BQ71"/>
  <c r="BX75"/>
  <c r="BW21"/>
  <c r="BU27"/>
  <c r="BW94"/>
  <c r="BO74"/>
  <c r="BY26"/>
  <c r="FG68"/>
  <c r="FG32"/>
  <c r="FG80"/>
  <c r="FG58"/>
  <c r="FG60"/>
  <c r="FG16"/>
  <c r="FG65"/>
  <c r="FG47"/>
  <c r="FG91"/>
  <c r="FG57"/>
  <c r="FG33"/>
  <c r="FG86"/>
  <c r="FG81"/>
  <c r="FG55"/>
  <c r="FG44"/>
  <c r="FG14"/>
  <c r="FG87"/>
  <c r="FG63"/>
  <c r="FG45"/>
  <c r="FG31"/>
  <c r="FG40"/>
  <c r="FG17"/>
  <c r="FG66"/>
  <c r="FG25"/>
  <c r="FG77"/>
  <c r="FG56"/>
  <c r="FG23"/>
  <c r="FG79"/>
  <c r="FG85"/>
  <c r="FG15"/>
  <c r="FG64"/>
  <c r="FG72"/>
  <c r="FG73" s="1"/>
  <c r="FH9"/>
  <c r="FH7" s="1"/>
  <c r="FH15" s="1"/>
  <c r="AP9"/>
  <c r="FG61"/>
  <c r="FG24"/>
  <c r="FG76"/>
  <c r="FG50"/>
  <c r="FG13"/>
  <c r="FG62"/>
  <c r="FG78"/>
  <c r="FG39"/>
  <c r="FG84"/>
  <c r="FG54"/>
  <c r="FH88"/>
  <c r="R9"/>
  <c r="CM9"/>
  <c r="DL9" s="1"/>
  <c r="EJ9" s="1"/>
  <c r="FF95" l="1"/>
  <c r="FH72"/>
  <c r="FH73" s="1"/>
  <c r="FH49"/>
  <c r="FH47"/>
  <c r="FH38"/>
  <c r="FH80"/>
  <c r="FH32"/>
  <c r="FH89"/>
  <c r="FH82"/>
  <c r="FH65"/>
  <c r="FH81"/>
  <c r="FH91"/>
  <c r="FH86"/>
  <c r="FH50"/>
  <c r="FH85"/>
  <c r="FH12"/>
  <c r="FH39"/>
  <c r="FH78"/>
  <c r="FH40"/>
  <c r="FH24"/>
  <c r="FH45"/>
  <c r="FH25"/>
  <c r="FH79"/>
  <c r="FH56"/>
  <c r="FH62"/>
  <c r="FH44"/>
  <c r="FH83"/>
  <c r="FH59"/>
  <c r="FH54"/>
  <c r="FH55"/>
  <c r="FH66"/>
  <c r="FH48"/>
  <c r="FH14"/>
  <c r="FH23"/>
  <c r="FH63"/>
  <c r="FH58"/>
  <c r="FH64"/>
  <c r="FH17"/>
  <c r="FH13"/>
  <c r="FH22"/>
  <c r="FH61"/>
  <c r="FH31"/>
  <c r="FH67"/>
  <c r="P5" i="16"/>
  <c r="AQ7" i="15"/>
  <c r="BG24" i="16"/>
  <c r="FG69" i="3"/>
  <c r="FG28"/>
  <c r="FG92"/>
  <c r="FG35"/>
  <c r="FG19"/>
  <c r="FG51"/>
  <c r="FG41"/>
  <c r="BP9"/>
  <c r="FH57"/>
  <c r="FH87"/>
  <c r="FH68"/>
  <c r="FH84"/>
  <c r="FH33"/>
  <c r="FH16"/>
  <c r="FH34"/>
  <c r="FH46"/>
  <c r="FH76"/>
  <c r="FH60"/>
  <c r="FH77"/>
  <c r="FH18"/>
  <c r="FH90"/>
  <c r="FI9"/>
  <c r="FI7" s="1"/>
  <c r="FI40" s="1"/>
  <c r="AQ9"/>
  <c r="S9"/>
  <c r="BQ9" s="1"/>
  <c r="CN9"/>
  <c r="DM9" s="1"/>
  <c r="EK9" s="1"/>
  <c r="FH41" l="1"/>
  <c r="FH28"/>
  <c r="FH51"/>
  <c r="FH19"/>
  <c r="AR7" i="15"/>
  <c r="Q5" i="16"/>
  <c r="FH92" i="3"/>
  <c r="FH35"/>
  <c r="FG95"/>
  <c r="FH69"/>
  <c r="FI18"/>
  <c r="FI39"/>
  <c r="FI25"/>
  <c r="FI89"/>
  <c r="FI24"/>
  <c r="FI57"/>
  <c r="FI68"/>
  <c r="FI86"/>
  <c r="FI45"/>
  <c r="FI49"/>
  <c r="FI61"/>
  <c r="FI33"/>
  <c r="FI14"/>
  <c r="FI32"/>
  <c r="FI81"/>
  <c r="FI77"/>
  <c r="FI83"/>
  <c r="FI85"/>
  <c r="FI88"/>
  <c r="FI55"/>
  <c r="FI58"/>
  <c r="FI64"/>
  <c r="FI82"/>
  <c r="FI67"/>
  <c r="FI76"/>
  <c r="FI31"/>
  <c r="FI48"/>
  <c r="FI54"/>
  <c r="FI16"/>
  <c r="FI17"/>
  <c r="FI23"/>
  <c r="FI13"/>
  <c r="FI60"/>
  <c r="FI72"/>
  <c r="FI73" s="1"/>
  <c r="FI84"/>
  <c r="FI91"/>
  <c r="FI12"/>
  <c r="FI38"/>
  <c r="FI41" s="1"/>
  <c r="FI50"/>
  <c r="FI63"/>
  <c r="FI66"/>
  <c r="FI90"/>
  <c r="FI79"/>
  <c r="FI22"/>
  <c r="FI44"/>
  <c r="FI47"/>
  <c r="FI78"/>
  <c r="FI56"/>
  <c r="FI65"/>
  <c r="FI80"/>
  <c r="FI87"/>
  <c r="FJ9"/>
  <c r="FJ7" s="1"/>
  <c r="FJ90" s="1"/>
  <c r="AR9"/>
  <c r="FI46"/>
  <c r="FI59"/>
  <c r="FI62"/>
  <c r="FI15"/>
  <c r="FI34"/>
  <c r="T9"/>
  <c r="BR9" s="1"/>
  <c r="CO9"/>
  <c r="DN9" s="1"/>
  <c r="EL9" s="1"/>
  <c r="FJ22" l="1"/>
  <c r="FJ34"/>
  <c r="BG31" i="16"/>
  <c r="BG71" s="1"/>
  <c r="BG121" s="1"/>
  <c r="FJ14" i="3"/>
  <c r="FJ64"/>
  <c r="FJ89"/>
  <c r="FJ84"/>
  <c r="FJ54"/>
  <c r="FJ46"/>
  <c r="R5" i="16"/>
  <c r="AS7" i="15"/>
  <c r="FH95" i="3"/>
  <c r="FI28"/>
  <c r="FI51"/>
  <c r="FI19"/>
  <c r="FJ31"/>
  <c r="FJ86"/>
  <c r="FJ68"/>
  <c r="FJ50"/>
  <c r="FJ48"/>
  <c r="FJ88"/>
  <c r="FJ33"/>
  <c r="FJ67"/>
  <c r="FJ12"/>
  <c r="FJ47"/>
  <c r="FJ15"/>
  <c r="FJ85"/>
  <c r="FJ60"/>
  <c r="FJ39"/>
  <c r="FJ78"/>
  <c r="FJ57"/>
  <c r="FJ59"/>
  <c r="FJ79"/>
  <c r="FJ40"/>
  <c r="FJ77"/>
  <c r="FJ81"/>
  <c r="FI35"/>
  <c r="FJ56"/>
  <c r="FJ24"/>
  <c r="FJ32"/>
  <c r="FJ55"/>
  <c r="FJ91"/>
  <c r="FJ66"/>
  <c r="FJ72"/>
  <c r="FJ73" s="1"/>
  <c r="FJ45"/>
  <c r="FJ13"/>
  <c r="FJ16"/>
  <c r="FJ25"/>
  <c r="FJ83"/>
  <c r="FJ58"/>
  <c r="FJ61"/>
  <c r="FJ63"/>
  <c r="FJ18"/>
  <c r="FJ76"/>
  <c r="FJ80"/>
  <c r="FJ49"/>
  <c r="FJ17"/>
  <c r="FJ23"/>
  <c r="FJ44"/>
  <c r="FJ87"/>
  <c r="FJ62"/>
  <c r="FJ65"/>
  <c r="FJ38"/>
  <c r="FJ82"/>
  <c r="FI92"/>
  <c r="FI69"/>
  <c r="FK9"/>
  <c r="FK7" s="1"/>
  <c r="FK38" s="1"/>
  <c r="AS9"/>
  <c r="U9"/>
  <c r="BS9" s="1"/>
  <c r="CP9"/>
  <c r="DO9" s="1"/>
  <c r="EM9" s="1"/>
  <c r="AT7" i="15" l="1"/>
  <c r="S5" i="16"/>
  <c r="FJ35" i="3"/>
  <c r="FI95"/>
  <c r="FJ41"/>
  <c r="FJ51"/>
  <c r="FJ19"/>
  <c r="FJ28"/>
  <c r="FJ69"/>
  <c r="FK86"/>
  <c r="FJ92"/>
  <c r="FK54"/>
  <c r="FK78"/>
  <c r="FK81"/>
  <c r="FK22"/>
  <c r="FK77"/>
  <c r="FK58"/>
  <c r="FK14"/>
  <c r="FK47"/>
  <c r="FK84"/>
  <c r="FK79"/>
  <c r="FK59"/>
  <c r="FK32"/>
  <c r="FK49"/>
  <c r="FK76"/>
  <c r="FK23"/>
  <c r="FK62"/>
  <c r="FK65"/>
  <c r="FK63"/>
  <c r="FK39"/>
  <c r="FK56"/>
  <c r="FK85"/>
  <c r="FK33"/>
  <c r="FK80"/>
  <c r="FK91"/>
  <c r="FK55"/>
  <c r="FK45"/>
  <c r="FK90"/>
  <c r="FK83"/>
  <c r="FK61"/>
  <c r="FK34"/>
  <c r="FK24"/>
  <c r="FK64"/>
  <c r="FK12"/>
  <c r="FK44"/>
  <c r="FK89"/>
  <c r="FK31"/>
  <c r="FK40"/>
  <c r="FK82"/>
  <c r="FK57"/>
  <c r="FK68"/>
  <c r="FK25"/>
  <c r="FK50"/>
  <c r="FK18"/>
  <c r="FK88"/>
  <c r="FL9"/>
  <c r="FL7" s="1"/>
  <c r="FL78" s="1"/>
  <c r="AT9"/>
  <c r="FK66"/>
  <c r="FK15"/>
  <c r="FK13"/>
  <c r="FK67"/>
  <c r="FK46"/>
  <c r="FK60"/>
  <c r="FK17"/>
  <c r="FK72"/>
  <c r="FK73" s="1"/>
  <c r="FK87"/>
  <c r="FK48"/>
  <c r="FK16"/>
  <c r="V9"/>
  <c r="BT9" s="1"/>
  <c r="CQ9"/>
  <c r="DP9" s="1"/>
  <c r="EN9" s="1"/>
  <c r="FL44" l="1"/>
  <c r="FL64"/>
  <c r="FL86"/>
  <c r="FL79"/>
  <c r="FL63"/>
  <c r="FL83"/>
  <c r="FL67"/>
  <c r="FL85"/>
  <c r="FL84"/>
  <c r="FL17"/>
  <c r="FL55"/>
  <c r="FK35"/>
  <c r="T5" i="16"/>
  <c r="AU7" i="15"/>
  <c r="FL61" i="3"/>
  <c r="FL15"/>
  <c r="FL90"/>
  <c r="FJ95"/>
  <c r="FK51"/>
  <c r="FK41"/>
  <c r="FK19"/>
  <c r="FK92"/>
  <c r="FL68"/>
  <c r="FL34"/>
  <c r="FL65"/>
  <c r="FL66"/>
  <c r="FL48"/>
  <c r="FL13"/>
  <c r="FL87"/>
  <c r="FL38"/>
  <c r="FL16"/>
  <c r="FL77"/>
  <c r="FL18"/>
  <c r="FL89"/>
  <c r="FL88"/>
  <c r="FL47"/>
  <c r="FL23"/>
  <c r="FL24"/>
  <c r="FL82"/>
  <c r="FL60"/>
  <c r="FL56"/>
  <c r="FL31"/>
  <c r="FL39"/>
  <c r="FL25"/>
  <c r="FL14"/>
  <c r="FL58"/>
  <c r="FL40"/>
  <c r="FL72"/>
  <c r="FL73" s="1"/>
  <c r="FL22"/>
  <c r="FL59"/>
  <c r="FL12"/>
  <c r="FL32"/>
  <c r="FL50"/>
  <c r="FL57"/>
  <c r="FL62"/>
  <c r="FL80"/>
  <c r="FL46"/>
  <c r="FL45"/>
  <c r="FL76"/>
  <c r="FL33"/>
  <c r="FL54"/>
  <c r="FL49"/>
  <c r="FL81"/>
  <c r="FL91"/>
  <c r="FK69"/>
  <c r="FK28"/>
  <c r="FM9"/>
  <c r="FM7" s="1"/>
  <c r="FM79" s="1"/>
  <c r="AU9"/>
  <c r="W9"/>
  <c r="BU9" s="1"/>
  <c r="CR9"/>
  <c r="DQ9" s="1"/>
  <c r="EO9" s="1"/>
  <c r="FL35" l="1"/>
  <c r="AV7" i="15"/>
  <c r="U5" i="16"/>
  <c r="FL28" i="3"/>
  <c r="FL41"/>
  <c r="FM77"/>
  <c r="FM76"/>
  <c r="FM40"/>
  <c r="FM39"/>
  <c r="FM59"/>
  <c r="FM45"/>
  <c r="FM22"/>
  <c r="FM63"/>
  <c r="FM44"/>
  <c r="FM16"/>
  <c r="FM24"/>
  <c r="FM38"/>
  <c r="FM32"/>
  <c r="FM68"/>
  <c r="FM66"/>
  <c r="FM90"/>
  <c r="FL69"/>
  <c r="FL51"/>
  <c r="FL92"/>
  <c r="FL19"/>
  <c r="FM55"/>
  <c r="FM50"/>
  <c r="FM64"/>
  <c r="FM13"/>
  <c r="FM48"/>
  <c r="FM85"/>
  <c r="FM17"/>
  <c r="FM82"/>
  <c r="FM47"/>
  <c r="FM12"/>
  <c r="FM81"/>
  <c r="FM67"/>
  <c r="FM46"/>
  <c r="FM49"/>
  <c r="FM89"/>
  <c r="FM87"/>
  <c r="FM31"/>
  <c r="FM84"/>
  <c r="FK95"/>
  <c r="FM78"/>
  <c r="FM61"/>
  <c r="FM91"/>
  <c r="FM54"/>
  <c r="FM62"/>
  <c r="FM57"/>
  <c r="FM86"/>
  <c r="FM65"/>
  <c r="FM88"/>
  <c r="FM18"/>
  <c r="FM80"/>
  <c r="FM34"/>
  <c r="FM83"/>
  <c r="FM72"/>
  <c r="FM73" s="1"/>
  <c r="FM56"/>
  <c r="FM23"/>
  <c r="FM15"/>
  <c r="FM58"/>
  <c r="FN9"/>
  <c r="FN7" s="1"/>
  <c r="FN79" s="1"/>
  <c r="AV9"/>
  <c r="FM33"/>
  <c r="FM14"/>
  <c r="FM25"/>
  <c r="FM60"/>
  <c r="X9"/>
  <c r="BV9" s="1"/>
  <c r="CS9"/>
  <c r="DR9" s="1"/>
  <c r="EP9" s="1"/>
  <c r="FN83" l="1"/>
  <c r="V5" i="16"/>
  <c r="AW7" i="15"/>
  <c r="FM41" i="3"/>
  <c r="FM28"/>
  <c r="FL95"/>
  <c r="FM51"/>
  <c r="FN45"/>
  <c r="FN78"/>
  <c r="FN44"/>
  <c r="FN38"/>
  <c r="FM19"/>
  <c r="FN62"/>
  <c r="FN40"/>
  <c r="FN17"/>
  <c r="FN84"/>
  <c r="FN24"/>
  <c r="FM35"/>
  <c r="FN81"/>
  <c r="FN23"/>
  <c r="FN50"/>
  <c r="FN89"/>
  <c r="FM69"/>
  <c r="FM92"/>
  <c r="FN58"/>
  <c r="FN16"/>
  <c r="FN15"/>
  <c r="FN68"/>
  <c r="FN63"/>
  <c r="FN61"/>
  <c r="FN65"/>
  <c r="FN49"/>
  <c r="FN88"/>
  <c r="FN13"/>
  <c r="FN59"/>
  <c r="FN91"/>
  <c r="FN32"/>
  <c r="FN77"/>
  <c r="FO9"/>
  <c r="FO7" s="1"/>
  <c r="FO79" s="1"/>
  <c r="AW9"/>
  <c r="FN55"/>
  <c r="FN66"/>
  <c r="FN82"/>
  <c r="FN54"/>
  <c r="FN48"/>
  <c r="FN87"/>
  <c r="FN64"/>
  <c r="FN33"/>
  <c r="FN72"/>
  <c r="FN73" s="1"/>
  <c r="FN47"/>
  <c r="FN86"/>
  <c r="FN67"/>
  <c r="FN76"/>
  <c r="FN14"/>
  <c r="FN12"/>
  <c r="FN31"/>
  <c r="FN85"/>
  <c r="FN56"/>
  <c r="FN46"/>
  <c r="FN25"/>
  <c r="FN60"/>
  <c r="FN34"/>
  <c r="FN57"/>
  <c r="FN18"/>
  <c r="FN22"/>
  <c r="FN90"/>
  <c r="FN39"/>
  <c r="FN80"/>
  <c r="Y9"/>
  <c r="BW9" s="1"/>
  <c r="CT9"/>
  <c r="DS9" s="1"/>
  <c r="EQ9" s="1"/>
  <c r="FO22" l="1"/>
  <c r="FO83"/>
  <c r="FO84"/>
  <c r="FO45"/>
  <c r="FO77"/>
  <c r="FO88"/>
  <c r="FO47"/>
  <c r="FO72"/>
  <c r="FO73" s="1"/>
  <c r="FO25"/>
  <c r="AX7" i="15"/>
  <c r="W5" i="16"/>
  <c r="FN28" i="3"/>
  <c r="FN41"/>
  <c r="FO24"/>
  <c r="FO56"/>
  <c r="FO34"/>
  <c r="FO91"/>
  <c r="FO49"/>
  <c r="FO23"/>
  <c r="FO39"/>
  <c r="FO85"/>
  <c r="FO63"/>
  <c r="FO78"/>
  <c r="FO12"/>
  <c r="FO61"/>
  <c r="FO46"/>
  <c r="FO86"/>
  <c r="FO18"/>
  <c r="FO60"/>
  <c r="FO13"/>
  <c r="FO89"/>
  <c r="FO76"/>
  <c r="FO17"/>
  <c r="FO44"/>
  <c r="FO82"/>
  <c r="FO33"/>
  <c r="FO64"/>
  <c r="FO90"/>
  <c r="FO14"/>
  <c r="FO31"/>
  <c r="FO81"/>
  <c r="FO15"/>
  <c r="FO87"/>
  <c r="FO68"/>
  <c r="FO16"/>
  <c r="FO48"/>
  <c r="FO67"/>
  <c r="FM95"/>
  <c r="FO66"/>
  <c r="FO57"/>
  <c r="FO55"/>
  <c r="FO38"/>
  <c r="FO40"/>
  <c r="FO58"/>
  <c r="FO32"/>
  <c r="FO54"/>
  <c r="FO62"/>
  <c r="FO50"/>
  <c r="FO80"/>
  <c r="FO65"/>
  <c r="FO59"/>
  <c r="FN69"/>
  <c r="FN51"/>
  <c r="FN92"/>
  <c r="FN19"/>
  <c r="FP9"/>
  <c r="FP7" s="1"/>
  <c r="FP79" s="1"/>
  <c r="AX9"/>
  <c r="FN35"/>
  <c r="Z9"/>
  <c r="BX9" s="1"/>
  <c r="CU9"/>
  <c r="DT9" s="1"/>
  <c r="ER9" s="1"/>
  <c r="FP88" l="1"/>
  <c r="FO51"/>
  <c r="FP77"/>
  <c r="FO35"/>
  <c r="X5" i="16"/>
  <c r="AY7" i="15"/>
  <c r="FO28" i="3"/>
  <c r="FO92"/>
  <c r="FO19"/>
  <c r="FP33"/>
  <c r="FP84"/>
  <c r="FP24"/>
  <c r="FO69"/>
  <c r="FO41"/>
  <c r="FP57"/>
  <c r="FP34"/>
  <c r="FP12"/>
  <c r="FP56"/>
  <c r="FP64"/>
  <c r="FP66"/>
  <c r="FP86"/>
  <c r="FP40"/>
  <c r="FP31"/>
  <c r="FP47"/>
  <c r="FP16"/>
  <c r="FP49"/>
  <c r="FP50"/>
  <c r="FP23"/>
  <c r="FP18"/>
  <c r="FP39"/>
  <c r="FP48"/>
  <c r="FP25"/>
  <c r="FP90"/>
  <c r="FP83"/>
  <c r="FP55"/>
  <c r="FP45"/>
  <c r="FP38"/>
  <c r="FP14"/>
  <c r="FP63"/>
  <c r="FP22"/>
  <c r="FP67"/>
  <c r="FP72"/>
  <c r="FP73" s="1"/>
  <c r="FP61"/>
  <c r="FP54"/>
  <c r="FN95"/>
  <c r="FP46"/>
  <c r="FP85"/>
  <c r="FP15"/>
  <c r="FP65"/>
  <c r="FP58"/>
  <c r="FP76"/>
  <c r="FP80"/>
  <c r="FP60"/>
  <c r="FP32"/>
  <c r="FP59"/>
  <c r="FQ9"/>
  <c r="FQ7" s="1"/>
  <c r="FQ79" s="1"/>
  <c r="AY9"/>
  <c r="FP91"/>
  <c r="FP82"/>
  <c r="FP17"/>
  <c r="FP44"/>
  <c r="FP89"/>
  <c r="FP78"/>
  <c r="FP81"/>
  <c r="FP62"/>
  <c r="FP68"/>
  <c r="FP13"/>
  <c r="FP87"/>
  <c r="AA9"/>
  <c r="BY9" s="1"/>
  <c r="CV9"/>
  <c r="DU9" s="1"/>
  <c r="ES9" s="1"/>
  <c r="FQ44" l="1"/>
  <c r="FQ91"/>
  <c r="FQ64"/>
  <c r="FQ62"/>
  <c r="FP28"/>
  <c r="FQ31"/>
  <c r="FQ80"/>
  <c r="FQ18"/>
  <c r="FQ83"/>
  <c r="FQ33"/>
  <c r="FQ88"/>
  <c r="FQ49"/>
  <c r="FQ66"/>
  <c r="FQ90"/>
  <c r="FQ40"/>
  <c r="FQ47"/>
  <c r="FQ61"/>
  <c r="FQ22"/>
  <c r="FQ39"/>
  <c r="FP41"/>
  <c r="AZ7" i="15"/>
  <c r="Y5" i="16"/>
  <c r="FQ45" i="3"/>
  <c r="FQ13"/>
  <c r="FQ87"/>
  <c r="FQ38"/>
  <c r="FQ57"/>
  <c r="FQ63"/>
  <c r="FQ78"/>
  <c r="FO95"/>
  <c r="FP51"/>
  <c r="FP35"/>
  <c r="FQ46"/>
  <c r="FQ32"/>
  <c r="FQ84"/>
  <c r="FP69"/>
  <c r="FP92"/>
  <c r="FP19"/>
  <c r="FQ65"/>
  <c r="FQ72"/>
  <c r="FQ73" s="1"/>
  <c r="FQ59"/>
  <c r="FQ68"/>
  <c r="FQ50"/>
  <c r="FQ89"/>
  <c r="FQ76"/>
  <c r="FQ86"/>
  <c r="FQ15"/>
  <c r="FQ81"/>
  <c r="FQ17"/>
  <c r="FQ67"/>
  <c r="FQ55"/>
  <c r="FQ82"/>
  <c r="FQ12"/>
  <c r="FQ48"/>
  <c r="FQ23"/>
  <c r="FQ85"/>
  <c r="FQ34"/>
  <c r="FQ24"/>
  <c r="FQ14"/>
  <c r="FQ25"/>
  <c r="FQ77"/>
  <c r="FQ16"/>
  <c r="FQ54"/>
  <c r="FQ60"/>
  <c r="FQ58"/>
  <c r="FQ56"/>
  <c r="FR9"/>
  <c r="FR7" s="1"/>
  <c r="FR49" s="1"/>
  <c r="AZ9"/>
  <c r="AB9"/>
  <c r="BZ9" s="1"/>
  <c r="CW9"/>
  <c r="DV9" s="1"/>
  <c r="ET9" s="1"/>
  <c r="FQ41" l="1"/>
  <c r="Z5" i="16"/>
  <c r="BA7" i="15"/>
  <c r="FQ28" i="3"/>
  <c r="FP95"/>
  <c r="FQ92"/>
  <c r="FQ35"/>
  <c r="FQ69"/>
  <c r="FQ51"/>
  <c r="FR12"/>
  <c r="FR83"/>
  <c r="FR90"/>
  <c r="FR79"/>
  <c r="FR34"/>
  <c r="FR57"/>
  <c r="FR60"/>
  <c r="FR81"/>
  <c r="FR23"/>
  <c r="FR56"/>
  <c r="FR33"/>
  <c r="FR16"/>
  <c r="FR44"/>
  <c r="FQ19"/>
  <c r="FR40"/>
  <c r="FR46"/>
  <c r="FR55"/>
  <c r="FR39"/>
  <c r="FR54"/>
  <c r="FR45"/>
  <c r="FR66"/>
  <c r="FR80"/>
  <c r="FR65"/>
  <c r="FR89"/>
  <c r="FR82"/>
  <c r="FR86"/>
  <c r="FR13"/>
  <c r="FR25"/>
  <c r="FR63"/>
  <c r="FR48"/>
  <c r="FR88"/>
  <c r="FR22"/>
  <c r="FR61"/>
  <c r="FR31"/>
  <c r="FR67"/>
  <c r="FR72"/>
  <c r="FR73" s="1"/>
  <c r="FR17"/>
  <c r="FR87"/>
  <c r="FR62"/>
  <c r="FR50"/>
  <c r="FR24"/>
  <c r="FR32"/>
  <c r="FR76"/>
  <c r="FR77"/>
  <c r="FR91"/>
  <c r="FR38"/>
  <c r="FR59"/>
  <c r="FR15"/>
  <c r="FR14"/>
  <c r="FR78"/>
  <c r="FR64"/>
  <c r="FR84"/>
  <c r="FR85"/>
  <c r="FR68"/>
  <c r="FS9"/>
  <c r="FS7" s="1"/>
  <c r="FS76" s="1"/>
  <c r="BA9"/>
  <c r="FR18"/>
  <c r="FR58"/>
  <c r="FR47"/>
  <c r="AC9"/>
  <c r="CA9" s="1"/>
  <c r="CX9"/>
  <c r="DW9" s="1"/>
  <c r="EU9" s="1"/>
  <c r="FS34" l="1"/>
  <c r="FS90"/>
  <c r="FS80"/>
  <c r="FS57"/>
  <c r="FS16"/>
  <c r="FS22"/>
  <c r="FS64"/>
  <c r="FS45"/>
  <c r="FS56"/>
  <c r="FS55"/>
  <c r="FS60"/>
  <c r="FS91"/>
  <c r="FS44"/>
  <c r="FS46"/>
  <c r="FS23"/>
  <c r="FS63"/>
  <c r="FS25"/>
  <c r="FS15"/>
  <c r="FS83"/>
  <c r="FS89"/>
  <c r="FS86"/>
  <c r="FS24"/>
  <c r="FS72"/>
  <c r="FS73" s="1"/>
  <c r="FS49"/>
  <c r="FS54"/>
  <c r="FS84"/>
  <c r="FS68"/>
  <c r="FS67"/>
  <c r="FS66"/>
  <c r="FS81"/>
  <c r="FS18"/>
  <c r="FS82"/>
  <c r="FS88"/>
  <c r="FS13"/>
  <c r="FS77"/>
  <c r="FS40"/>
  <c r="BB7" i="15"/>
  <c r="AA5" i="16"/>
  <c r="FR28" i="3"/>
  <c r="FR69"/>
  <c r="FQ95"/>
  <c r="FR41"/>
  <c r="FS61"/>
  <c r="FS32"/>
  <c r="FS65"/>
  <c r="FR35"/>
  <c r="FR51"/>
  <c r="FS12"/>
  <c r="FS85"/>
  <c r="FS48"/>
  <c r="FS17"/>
  <c r="FS14"/>
  <c r="FS87"/>
  <c r="FS39"/>
  <c r="FS58"/>
  <c r="FS59"/>
  <c r="FS31"/>
  <c r="FS62"/>
  <c r="FS50"/>
  <c r="FS47"/>
  <c r="FS79"/>
  <c r="FR92"/>
  <c r="FS38"/>
  <c r="FS78"/>
  <c r="FS33"/>
  <c r="FR19"/>
  <c r="FT9"/>
  <c r="FT7" s="1"/>
  <c r="FT79" s="1"/>
  <c r="BB9"/>
  <c r="AD9"/>
  <c r="CB9" s="1"/>
  <c r="CY9"/>
  <c r="DX9" s="1"/>
  <c r="EV9" s="1"/>
  <c r="FS28" l="1"/>
  <c r="FS19"/>
  <c r="FR95"/>
  <c r="FS69"/>
  <c r="FS51"/>
  <c r="FS41"/>
  <c r="AB5" i="16"/>
  <c r="BC7" i="15"/>
  <c r="FS35" i="3"/>
  <c r="FS92"/>
  <c r="FT62"/>
  <c r="FT83"/>
  <c r="FT22"/>
  <c r="FT87"/>
  <c r="FT12"/>
  <c r="FT88"/>
  <c r="FT14"/>
  <c r="FT76"/>
  <c r="FT68"/>
  <c r="FT55"/>
  <c r="FT16"/>
  <c r="FT57"/>
  <c r="FT91"/>
  <c r="FT84"/>
  <c r="FT50"/>
  <c r="FT32"/>
  <c r="FT89"/>
  <c r="FT31"/>
  <c r="FT34"/>
  <c r="FT66"/>
  <c r="FT48"/>
  <c r="FT44"/>
  <c r="FT67"/>
  <c r="FT38"/>
  <c r="FT61"/>
  <c r="FT82"/>
  <c r="FT13"/>
  <c r="FT64"/>
  <c r="FT65"/>
  <c r="FT47"/>
  <c r="FT80"/>
  <c r="FT63"/>
  <c r="FT90"/>
  <c r="FT23"/>
  <c r="FT86"/>
  <c r="FT40"/>
  <c r="FT15"/>
  <c r="FT25"/>
  <c r="FT58"/>
  <c r="FT33"/>
  <c r="FT56"/>
  <c r="FT72"/>
  <c r="FT73" s="1"/>
  <c r="FT49"/>
  <c r="FT46"/>
  <c r="FT81"/>
  <c r="FT17"/>
  <c r="FT45"/>
  <c r="FT60"/>
  <c r="FT18"/>
  <c r="FT77"/>
  <c r="FT78"/>
  <c r="FU9"/>
  <c r="FU7" s="1"/>
  <c r="FU60" s="1"/>
  <c r="BC9"/>
  <c r="FT54"/>
  <c r="FT85"/>
  <c r="FT39"/>
  <c r="FT24"/>
  <c r="FT59"/>
  <c r="AE9"/>
  <c r="CC9" s="1"/>
  <c r="CZ9"/>
  <c r="DY9" s="1"/>
  <c r="EW9" s="1"/>
  <c r="FU16" l="1"/>
  <c r="FU87"/>
  <c r="FU64"/>
  <c r="FU25"/>
  <c r="FU72"/>
  <c r="FU73" s="1"/>
  <c r="FU68"/>
  <c r="FU14"/>
  <c r="FU77"/>
  <c r="FU76"/>
  <c r="FU55"/>
  <c r="FU15"/>
  <c r="FU32"/>
  <c r="FU17"/>
  <c r="FU40"/>
  <c r="FU65"/>
  <c r="FU90"/>
  <c r="FU63"/>
  <c r="FU54"/>
  <c r="FU13"/>
  <c r="FU78"/>
  <c r="FU12"/>
  <c r="FU46"/>
  <c r="FU84"/>
  <c r="FU67"/>
  <c r="FU61"/>
  <c r="FU58"/>
  <c r="FU66"/>
  <c r="FU24"/>
  <c r="FU33"/>
  <c r="FU22"/>
  <c r="FU45"/>
  <c r="FU89"/>
  <c r="FU62"/>
  <c r="FU81"/>
  <c r="FU83"/>
  <c r="FU86"/>
  <c r="FU59"/>
  <c r="FU38"/>
  <c r="FU57"/>
  <c r="FU44"/>
  <c r="FU23"/>
  <c r="FU85"/>
  <c r="FU79"/>
  <c r="FT28"/>
  <c r="FS95"/>
  <c r="BD7" i="15"/>
  <c r="AC5" i="16"/>
  <c r="FT35" i="3"/>
  <c r="FT41"/>
  <c r="FT51"/>
  <c r="FT69"/>
  <c r="FT92"/>
  <c r="FU88"/>
  <c r="FU34"/>
  <c r="FU82"/>
  <c r="FU49"/>
  <c r="FU50"/>
  <c r="FU80"/>
  <c r="FU31"/>
  <c r="FU48"/>
  <c r="FU39"/>
  <c r="FU18"/>
  <c r="FU47"/>
  <c r="FU91"/>
  <c r="FU56"/>
  <c r="FT19"/>
  <c r="FV9"/>
  <c r="FV7" s="1"/>
  <c r="FV89" s="1"/>
  <c r="BD9"/>
  <c r="AF9"/>
  <c r="CD9" s="1"/>
  <c r="DA9"/>
  <c r="DZ9" s="1"/>
  <c r="EX9" s="1"/>
  <c r="FU19" l="1"/>
  <c r="FU28"/>
  <c r="FU69"/>
  <c r="FU41"/>
  <c r="FV22"/>
  <c r="AD5" i="16"/>
  <c r="BE7" i="15"/>
  <c r="FV25" i="3"/>
  <c r="FV81"/>
  <c r="FV87"/>
  <c r="FV62"/>
  <c r="FV14"/>
  <c r="FU35"/>
  <c r="FT95"/>
  <c r="FV24"/>
  <c r="FV33"/>
  <c r="FV34"/>
  <c r="FV65"/>
  <c r="FV66"/>
  <c r="FV13"/>
  <c r="FV59"/>
  <c r="FV15"/>
  <c r="FV31"/>
  <c r="FV50"/>
  <c r="FV54"/>
  <c r="FV63"/>
  <c r="FV67"/>
  <c r="FV17"/>
  <c r="FV57"/>
  <c r="FV82"/>
  <c r="FV58"/>
  <c r="FV48"/>
  <c r="FV68"/>
  <c r="FV60"/>
  <c r="FV80"/>
  <c r="FV46"/>
  <c r="FV83"/>
  <c r="FU51"/>
  <c r="FU92"/>
  <c r="FV40"/>
  <c r="FV91"/>
  <c r="FV47"/>
  <c r="FV90"/>
  <c r="FV79"/>
  <c r="FV76"/>
  <c r="FV39"/>
  <c r="FV45"/>
  <c r="FV12"/>
  <c r="FV77"/>
  <c r="FV56"/>
  <c r="FV55"/>
  <c r="FV38"/>
  <c r="FV49"/>
  <c r="FV23"/>
  <c r="FV32"/>
  <c r="FV64"/>
  <c r="FV61"/>
  <c r="FV18"/>
  <c r="FV16"/>
  <c r="FV44"/>
  <c r="FW9"/>
  <c r="FW7" s="1"/>
  <c r="FW78" s="1"/>
  <c r="BE9"/>
  <c r="FV86"/>
  <c r="FV72"/>
  <c r="FV73" s="1"/>
  <c r="FV85"/>
  <c r="FV78"/>
  <c r="FV84"/>
  <c r="FV88"/>
  <c r="AG9"/>
  <c r="CE9" s="1"/>
  <c r="DB9"/>
  <c r="EA9" s="1"/>
  <c r="EY9" s="1"/>
  <c r="FW79" l="1"/>
  <c r="FW55"/>
  <c r="FW23"/>
  <c r="FW65"/>
  <c r="FW46"/>
  <c r="FW62"/>
  <c r="FW68"/>
  <c r="FW15"/>
  <c r="FW66"/>
  <c r="FW63"/>
  <c r="FW13"/>
  <c r="FW85"/>
  <c r="FW39"/>
  <c r="FV28"/>
  <c r="BF7" i="15"/>
  <c r="AE5" i="16"/>
  <c r="FV35" i="3"/>
  <c r="FU95"/>
  <c r="FW32"/>
  <c r="FW54"/>
  <c r="FW61"/>
  <c r="FW89"/>
  <c r="FV51"/>
  <c r="FV41"/>
  <c r="FW86"/>
  <c r="FW18"/>
  <c r="FW22"/>
  <c r="FW24"/>
  <c r="FW25"/>
  <c r="FW44"/>
  <c r="FW80"/>
  <c r="FW84"/>
  <c r="FW64"/>
  <c r="FW40"/>
  <c r="FW60"/>
  <c r="FV69"/>
  <c r="FV92"/>
  <c r="FV19"/>
  <c r="FW72"/>
  <c r="FW73" s="1"/>
  <c r="FW45"/>
  <c r="FW59"/>
  <c r="FW76"/>
  <c r="FW57"/>
  <c r="FX9"/>
  <c r="FX7" s="1"/>
  <c r="FX14" s="1"/>
  <c r="BF9"/>
  <c r="FW16"/>
  <c r="FW17"/>
  <c r="FW14"/>
  <c r="FW88"/>
  <c r="FW49"/>
  <c r="FW48"/>
  <c r="FW91"/>
  <c r="FW47"/>
  <c r="FW33"/>
  <c r="FW12"/>
  <c r="FW34"/>
  <c r="FW82"/>
  <c r="FW31"/>
  <c r="FW81"/>
  <c r="FW90"/>
  <c r="FW67"/>
  <c r="FW87"/>
  <c r="FW50"/>
  <c r="FW77"/>
  <c r="FW56"/>
  <c r="FW38"/>
  <c r="FW83"/>
  <c r="FW58"/>
  <c r="AH9"/>
  <c r="FY9" s="1"/>
  <c r="FY7" s="1"/>
  <c r="DC9"/>
  <c r="EB9" s="1"/>
  <c r="EZ9" s="1"/>
  <c r="FX34" l="1"/>
  <c r="FX59"/>
  <c r="FX61"/>
  <c r="FX17"/>
  <c r="FX80"/>
  <c r="FX22"/>
  <c r="FX62"/>
  <c r="FX64"/>
  <c r="FX79"/>
  <c r="FX84"/>
  <c r="FX68"/>
  <c r="FX72"/>
  <c r="FX73" s="1"/>
  <c r="FX58"/>
  <c r="FX12"/>
  <c r="FX47"/>
  <c r="FX55"/>
  <c r="FX90"/>
  <c r="FX50"/>
  <c r="FW41"/>
  <c r="AF5" i="16"/>
  <c r="BG7" i="15"/>
  <c r="FW35" i="3"/>
  <c r="FW28"/>
  <c r="FX86"/>
  <c r="FX87"/>
  <c r="FX66"/>
  <c r="FX45"/>
  <c r="FX56"/>
  <c r="FX46"/>
  <c r="FX32"/>
  <c r="FX57"/>
  <c r="FX24"/>
  <c r="FX54"/>
  <c r="FX78"/>
  <c r="FX16"/>
  <c r="FX83"/>
  <c r="FX89"/>
  <c r="FX15"/>
  <c r="FX33"/>
  <c r="FX25"/>
  <c r="FX67"/>
  <c r="FX13"/>
  <c r="FX76"/>
  <c r="FX48"/>
  <c r="FX38"/>
  <c r="FX31"/>
  <c r="FX23"/>
  <c r="FX39"/>
  <c r="FX60"/>
  <c r="FX40"/>
  <c r="FX44"/>
  <c r="FX88"/>
  <c r="FX77"/>
  <c r="FX82"/>
  <c r="FX49"/>
  <c r="FX81"/>
  <c r="FX18"/>
  <c r="FX85"/>
  <c r="FX63"/>
  <c r="FX91"/>
  <c r="FX65"/>
  <c r="FV95"/>
  <c r="FW19"/>
  <c r="FW92"/>
  <c r="FW51"/>
  <c r="FW69"/>
  <c r="FY79"/>
  <c r="FY78"/>
  <c r="FY58"/>
  <c r="FY38"/>
  <c r="FY88"/>
  <c r="FY57"/>
  <c r="FY17"/>
  <c r="FY89"/>
  <c r="FY15"/>
  <c r="FY31"/>
  <c r="FY40"/>
  <c r="FY34"/>
  <c r="FY33"/>
  <c r="FY24"/>
  <c r="FY18"/>
  <c r="FY84"/>
  <c r="FY76"/>
  <c r="FY25"/>
  <c r="FY67"/>
  <c r="FY55"/>
  <c r="FY13"/>
  <c r="FY66"/>
  <c r="FY56"/>
  <c r="FY81"/>
  <c r="FY46"/>
  <c r="FY23"/>
  <c r="FY72"/>
  <c r="FY73" s="1"/>
  <c r="FY60"/>
  <c r="FY85"/>
  <c r="FY48"/>
  <c r="FY87"/>
  <c r="FY86"/>
  <c r="FY91"/>
  <c r="FY49"/>
  <c r="FY47"/>
  <c r="FY45"/>
  <c r="FY50"/>
  <c r="FY68"/>
  <c r="FY59"/>
  <c r="FY62"/>
  <c r="FY54"/>
  <c r="FY63"/>
  <c r="FY22"/>
  <c r="FY64"/>
  <c r="FY61"/>
  <c r="FY14"/>
  <c r="FY77"/>
  <c r="FY65"/>
  <c r="FY32"/>
  <c r="FY83"/>
  <c r="FY82"/>
  <c r="FY80"/>
  <c r="FY90"/>
  <c r="FY16"/>
  <c r="FY44"/>
  <c r="FY39"/>
  <c r="FY12"/>
  <c r="AR18" i="13"/>
  <c r="AR19"/>
  <c r="AR20"/>
  <c r="AR21"/>
  <c r="AR22"/>
  <c r="AR25"/>
  <c r="AR26"/>
  <c r="AR27"/>
  <c r="AR28"/>
  <c r="AR29"/>
  <c r="AR32"/>
  <c r="AR33"/>
  <c r="AR34"/>
  <c r="AR35"/>
  <c r="AR38"/>
  <c r="AR39"/>
  <c r="AR40"/>
  <c r="AR41"/>
  <c r="AR42"/>
  <c r="AR43"/>
  <c r="AR44"/>
  <c r="AR45"/>
  <c r="AR48"/>
  <c r="AR49"/>
  <c r="AR50"/>
  <c r="AR51"/>
  <c r="AR52"/>
  <c r="AR53"/>
  <c r="AR54"/>
  <c r="AR55"/>
  <c r="AR56"/>
  <c r="AR57"/>
  <c r="AR58"/>
  <c r="AR59"/>
  <c r="AR60"/>
  <c r="AR61"/>
  <c r="AR62"/>
  <c r="AR63"/>
  <c r="AR68"/>
  <c r="AR71"/>
  <c r="AR72"/>
  <c r="AR73"/>
  <c r="AR74"/>
  <c r="AR75"/>
  <c r="AR76"/>
  <c r="AR77"/>
  <c r="AR78"/>
  <c r="AR79"/>
  <c r="AR80"/>
  <c r="AR81"/>
  <c r="AR82"/>
  <c r="AR83"/>
  <c r="AR84"/>
  <c r="AR85"/>
  <c r="AR86"/>
  <c r="AR87"/>
  <c r="AR90"/>
  <c r="AR12"/>
  <c r="AR13"/>
  <c r="AR14"/>
  <c r="AR15"/>
  <c r="AR11"/>
  <c r="AQ12"/>
  <c r="AQ13"/>
  <c r="AQ14"/>
  <c r="AQ15"/>
  <c r="AQ18"/>
  <c r="AQ19"/>
  <c r="AQ20"/>
  <c r="AQ21"/>
  <c r="AQ22"/>
  <c r="AQ25"/>
  <c r="AQ26"/>
  <c r="AQ27"/>
  <c r="AQ28"/>
  <c r="AQ29"/>
  <c r="AQ32"/>
  <c r="AQ33"/>
  <c r="AQ34"/>
  <c r="AQ35"/>
  <c r="AQ38"/>
  <c r="AQ39"/>
  <c r="AQ40"/>
  <c r="AQ41"/>
  <c r="AQ42"/>
  <c r="AQ43"/>
  <c r="AQ44"/>
  <c r="AQ45"/>
  <c r="AQ48"/>
  <c r="AQ49"/>
  <c r="AQ50"/>
  <c r="AQ51"/>
  <c r="AQ52"/>
  <c r="AQ53"/>
  <c r="AQ54"/>
  <c r="AQ55"/>
  <c r="AQ56"/>
  <c r="AQ57"/>
  <c r="AQ58"/>
  <c r="AQ59"/>
  <c r="AQ60"/>
  <c r="AQ61"/>
  <c r="AQ62"/>
  <c r="AQ63"/>
  <c r="AQ68"/>
  <c r="AQ71"/>
  <c r="AQ72"/>
  <c r="AQ73"/>
  <c r="AQ74"/>
  <c r="AQ75"/>
  <c r="AQ76"/>
  <c r="AQ77"/>
  <c r="AQ78"/>
  <c r="AQ79"/>
  <c r="AQ80"/>
  <c r="AQ81"/>
  <c r="AQ82"/>
  <c r="AQ83"/>
  <c r="AQ84"/>
  <c r="AQ85"/>
  <c r="AQ86"/>
  <c r="AQ87"/>
  <c r="AQ90"/>
  <c r="AQ11"/>
  <c r="AR10"/>
  <c r="BF5" i="17"/>
  <c r="AN12" i="13"/>
  <c r="AN13"/>
  <c r="AN14"/>
  <c r="AN15"/>
  <c r="AN16"/>
  <c r="AN17"/>
  <c r="AN18"/>
  <c r="AN21"/>
  <c r="AN22"/>
  <c r="AN23"/>
  <c r="AN24"/>
  <c r="AN26"/>
  <c r="AN29"/>
  <c r="AN30"/>
  <c r="AN31"/>
  <c r="AN32"/>
  <c r="AN33"/>
  <c r="AN36"/>
  <c r="AN37"/>
  <c r="AN38"/>
  <c r="AN39"/>
  <c r="AN42"/>
  <c r="AN43"/>
  <c r="AN44"/>
  <c r="AN45"/>
  <c r="AN46"/>
  <c r="AN47"/>
  <c r="AN48"/>
  <c r="AN49"/>
  <c r="AN53"/>
  <c r="AN54"/>
  <c r="AN55"/>
  <c r="AN56"/>
  <c r="AN57"/>
  <c r="AN58"/>
  <c r="AN59"/>
  <c r="AN60"/>
  <c r="AN61"/>
  <c r="AN62"/>
  <c r="AN63"/>
  <c r="AN64"/>
  <c r="AN65"/>
  <c r="AN66"/>
  <c r="AN67"/>
  <c r="AN68"/>
  <c r="AN71"/>
  <c r="AN72"/>
  <c r="AN75"/>
  <c r="AN76"/>
  <c r="AN77"/>
  <c r="AN78"/>
  <c r="AN79"/>
  <c r="AN80"/>
  <c r="AN81"/>
  <c r="AN82"/>
  <c r="AN83"/>
  <c r="AN84"/>
  <c r="AN85"/>
  <c r="AN86"/>
  <c r="AN87"/>
  <c r="AN88"/>
  <c r="AN89"/>
  <c r="AN90"/>
  <c r="AN93"/>
  <c r="AN11"/>
  <c r="AN10"/>
  <c r="AM16"/>
  <c r="BF13" i="17" s="1"/>
  <c r="AM17" i="13"/>
  <c r="BF14" i="17" s="1"/>
  <c r="AM18" i="13"/>
  <c r="AM21"/>
  <c r="BF18" i="17" s="1"/>
  <c r="AM22" i="13"/>
  <c r="BF19" i="17" s="1"/>
  <c r="AM23" i="13"/>
  <c r="BF20" i="17" s="1"/>
  <c r="AM24" i="13"/>
  <c r="BF21" i="17" s="1"/>
  <c r="AM26" i="13"/>
  <c r="AM29"/>
  <c r="BF26" i="17" s="1"/>
  <c r="AM30" i="13"/>
  <c r="BF27" i="17" s="1"/>
  <c r="AM31" i="13"/>
  <c r="BF28" i="17" s="1"/>
  <c r="AM32" i="13"/>
  <c r="BF29" i="17" s="1"/>
  <c r="AM33" i="13"/>
  <c r="AM36"/>
  <c r="BF33" i="17" s="1"/>
  <c r="AM37" i="13"/>
  <c r="BF34" i="17" s="1"/>
  <c r="AM38" i="13"/>
  <c r="BF35" i="17" s="1"/>
  <c r="AM39" i="13"/>
  <c r="AM42"/>
  <c r="BF39" i="17" s="1"/>
  <c r="AM43" i="13"/>
  <c r="BF40" i="17" s="1"/>
  <c r="AM44" i="13"/>
  <c r="BF41" i="17" s="1"/>
  <c r="AM45" i="13"/>
  <c r="BF42" i="17" s="1"/>
  <c r="AM46" i="13"/>
  <c r="BF43" i="17" s="1"/>
  <c r="AM47" i="13"/>
  <c r="BF44" i="17" s="1"/>
  <c r="AM48" i="13"/>
  <c r="BF45" i="17" s="1"/>
  <c r="AM49" i="13"/>
  <c r="AM53"/>
  <c r="BF50" i="17" s="1"/>
  <c r="AM54" i="13"/>
  <c r="BF51" i="17" s="1"/>
  <c r="AM55" i="13"/>
  <c r="BF52" i="17" s="1"/>
  <c r="AM56" i="13"/>
  <c r="BF53" i="17" s="1"/>
  <c r="AM57" i="13"/>
  <c r="BF54" i="17" s="1"/>
  <c r="AM58" i="13"/>
  <c r="BF55" i="17" s="1"/>
  <c r="AM59" i="13"/>
  <c r="BF56" i="17" s="1"/>
  <c r="AM60" i="13"/>
  <c r="BF57" i="17" s="1"/>
  <c r="AM61" i="13"/>
  <c r="BF58" i="17" s="1"/>
  <c r="AM62" i="13"/>
  <c r="BF59" i="17" s="1"/>
  <c r="AM63" i="13"/>
  <c r="BF60" i="17" s="1"/>
  <c r="AM64" i="13"/>
  <c r="BF61" i="17" s="1"/>
  <c r="AM65" i="13"/>
  <c r="BF62" i="17" s="1"/>
  <c r="AM66" i="13"/>
  <c r="BF63" i="17" s="1"/>
  <c r="AM67" i="13"/>
  <c r="BF64" i="17" s="1"/>
  <c r="AM68" i="13"/>
  <c r="AM71"/>
  <c r="BF68" i="17" s="1"/>
  <c r="AM72" i="13"/>
  <c r="AM75"/>
  <c r="BF72" i="17" s="1"/>
  <c r="AM76" i="13"/>
  <c r="BF73" i="17" s="1"/>
  <c r="AM77" i="13"/>
  <c r="AM78"/>
  <c r="AM79"/>
  <c r="BF76" i="17" s="1"/>
  <c r="AM80" i="13"/>
  <c r="BF77" i="17" s="1"/>
  <c r="AM81" i="13"/>
  <c r="BF78" i="17" s="1"/>
  <c r="AM82" i="13"/>
  <c r="BF79" i="17" s="1"/>
  <c r="AM83" i="13"/>
  <c r="BF80" i="17" s="1"/>
  <c r="AM84" i="13"/>
  <c r="BF81" i="17" s="1"/>
  <c r="AM85" i="13"/>
  <c r="BF82" i="17" s="1"/>
  <c r="AM86" i="13"/>
  <c r="BF83" i="17" s="1"/>
  <c r="AM87" i="13"/>
  <c r="BF84" i="17" s="1"/>
  <c r="AM88" i="13"/>
  <c r="BF85" i="17" s="1"/>
  <c r="AM89" i="13"/>
  <c r="AM90"/>
  <c r="AM93"/>
  <c r="AM12"/>
  <c r="BF9" i="17" s="1"/>
  <c r="AM13" i="13"/>
  <c r="BF10" i="17" s="1"/>
  <c r="AM14" i="13"/>
  <c r="BF11" i="17" s="1"/>
  <c r="AM15" i="13"/>
  <c r="BF12" i="17" s="1"/>
  <c r="AM11" i="13"/>
  <c r="BF8" i="17" s="1"/>
  <c r="FX41" i="3" l="1"/>
  <c r="FX51"/>
  <c r="FX28"/>
  <c r="FX19"/>
  <c r="FX92"/>
  <c r="FX35"/>
  <c r="FX69"/>
  <c r="FW95"/>
  <c r="FY28"/>
  <c r="FY19"/>
  <c r="FY35"/>
  <c r="FY69"/>
  <c r="FY92"/>
  <c r="FY51"/>
  <c r="FY41"/>
  <c r="BF75" i="17"/>
  <c r="BF74"/>
  <c r="BG5"/>
  <c r="AG5"/>
  <c r="FX95" i="3" l="1"/>
  <c r="FY95"/>
  <c r="BH5" i="17"/>
  <c r="AH5"/>
  <c r="H5"/>
  <c r="H3" s="1"/>
  <c r="M5" i="15" l="1"/>
  <c r="H68" i="17"/>
  <c r="H83"/>
  <c r="H45"/>
  <c r="H53"/>
  <c r="H18"/>
  <c r="H39"/>
  <c r="H13"/>
  <c r="H14"/>
  <c r="H10"/>
  <c r="H73"/>
  <c r="H82"/>
  <c r="H43"/>
  <c r="H42"/>
  <c r="H57"/>
  <c r="H61"/>
  <c r="H54"/>
  <c r="H64"/>
  <c r="H20"/>
  <c r="H58"/>
  <c r="H26"/>
  <c r="H62"/>
  <c r="H52"/>
  <c r="H59"/>
  <c r="H41"/>
  <c r="H55"/>
  <c r="H35"/>
  <c r="H51"/>
  <c r="H44"/>
  <c r="H80"/>
  <c r="H56"/>
  <c r="H63"/>
  <c r="H50"/>
  <c r="H29"/>
  <c r="H60"/>
  <c r="H79"/>
  <c r="H11"/>
  <c r="H81"/>
  <c r="H21"/>
  <c r="H9"/>
  <c r="H75"/>
  <c r="M83" i="15" s="1"/>
  <c r="H40" i="17"/>
  <c r="H76"/>
  <c r="H27"/>
  <c r="H77"/>
  <c r="H28"/>
  <c r="H78"/>
  <c r="H72"/>
  <c r="H74"/>
  <c r="M82" i="15" s="1"/>
  <c r="H8" i="17"/>
  <c r="M12" i="15" s="1"/>
  <c r="H33" i="17"/>
  <c r="H19"/>
  <c r="H12"/>
  <c r="H34"/>
  <c r="H85"/>
  <c r="H84"/>
  <c r="I5"/>
  <c r="I3" s="1"/>
  <c r="M7" i="15"/>
  <c r="BI5" i="17"/>
  <c r="AI5"/>
  <c r="N5" i="15" l="1"/>
  <c r="I19" i="17"/>
  <c r="I62"/>
  <c r="I56"/>
  <c r="I27"/>
  <c r="I74"/>
  <c r="N82" i="15" s="1"/>
  <c r="I54" i="17"/>
  <c r="I44"/>
  <c r="I58"/>
  <c r="I52"/>
  <c r="I84"/>
  <c r="I53"/>
  <c r="I76"/>
  <c r="I68"/>
  <c r="I69" s="1"/>
  <c r="I82"/>
  <c r="I43"/>
  <c r="I63"/>
  <c r="I35"/>
  <c r="I57"/>
  <c r="I12"/>
  <c r="I10"/>
  <c r="I79"/>
  <c r="I60"/>
  <c r="I33"/>
  <c r="I11"/>
  <c r="I13"/>
  <c r="I77"/>
  <c r="I51"/>
  <c r="I42"/>
  <c r="I34"/>
  <c r="I75"/>
  <c r="N83" i="15" s="1"/>
  <c r="I29" i="17"/>
  <c r="I41"/>
  <c r="I83"/>
  <c r="I8"/>
  <c r="I80"/>
  <c r="I81"/>
  <c r="I55"/>
  <c r="I64"/>
  <c r="I18"/>
  <c r="I59"/>
  <c r="I28"/>
  <c r="I73"/>
  <c r="I61"/>
  <c r="I9"/>
  <c r="I40"/>
  <c r="I14"/>
  <c r="I45"/>
  <c r="I72"/>
  <c r="I50"/>
  <c r="I20"/>
  <c r="I26"/>
  <c r="I78"/>
  <c r="I39"/>
  <c r="I21"/>
  <c r="I85"/>
  <c r="M49" i="15"/>
  <c r="M67"/>
  <c r="J5" i="17"/>
  <c r="J3" s="1"/>
  <c r="N7" i="15"/>
  <c r="BJ5" i="17"/>
  <c r="AJ5"/>
  <c r="I46" l="1"/>
  <c r="I65"/>
  <c r="O5" i="15"/>
  <c r="J19" i="17"/>
  <c r="J62"/>
  <c r="J60"/>
  <c r="J54"/>
  <c r="J81"/>
  <c r="J64"/>
  <c r="J58"/>
  <c r="J75"/>
  <c r="O83" i="15" s="1"/>
  <c r="J82" i="17"/>
  <c r="J9"/>
  <c r="J53"/>
  <c r="J74"/>
  <c r="O82" i="15" s="1"/>
  <c r="J52" i="17"/>
  <c r="J42"/>
  <c r="J56"/>
  <c r="J50"/>
  <c r="J84"/>
  <c r="J20"/>
  <c r="J41"/>
  <c r="J43"/>
  <c r="J51"/>
  <c r="J39"/>
  <c r="J57"/>
  <c r="J72"/>
  <c r="J28"/>
  <c r="J21"/>
  <c r="J35"/>
  <c r="J27"/>
  <c r="J14"/>
  <c r="J68"/>
  <c r="J69" s="1"/>
  <c r="J77"/>
  <c r="J55"/>
  <c r="J18"/>
  <c r="J8"/>
  <c r="J63"/>
  <c r="J83"/>
  <c r="J61"/>
  <c r="J59"/>
  <c r="J29"/>
  <c r="J26"/>
  <c r="J80"/>
  <c r="J85"/>
  <c r="J33"/>
  <c r="J34"/>
  <c r="J12"/>
  <c r="J78"/>
  <c r="J40"/>
  <c r="J76"/>
  <c r="J10"/>
  <c r="J45"/>
  <c r="J44"/>
  <c r="J73"/>
  <c r="J13"/>
  <c r="J79"/>
  <c r="J11"/>
  <c r="N49" i="15"/>
  <c r="N67"/>
  <c r="I86" i="17"/>
  <c r="I15"/>
  <c r="I30"/>
  <c r="I23"/>
  <c r="I36"/>
  <c r="K5"/>
  <c r="K3" s="1"/>
  <c r="O7" i="15"/>
  <c r="BK5" i="17"/>
  <c r="AK5"/>
  <c r="J23" l="1"/>
  <c r="P5" i="15"/>
  <c r="K68" i="17"/>
  <c r="K69" s="1"/>
  <c r="K59"/>
  <c r="K53"/>
  <c r="K20"/>
  <c r="K51"/>
  <c r="K41"/>
  <c r="K55"/>
  <c r="K45"/>
  <c r="K50"/>
  <c r="K27"/>
  <c r="K82"/>
  <c r="K54"/>
  <c r="K8"/>
  <c r="K40"/>
  <c r="K52"/>
  <c r="K29"/>
  <c r="K39"/>
  <c r="K33"/>
  <c r="K43"/>
  <c r="K14"/>
  <c r="K21"/>
  <c r="K62"/>
  <c r="K44"/>
  <c r="K9"/>
  <c r="K18"/>
  <c r="K61"/>
  <c r="K57"/>
  <c r="K83"/>
  <c r="K19"/>
  <c r="K10"/>
  <c r="K74"/>
  <c r="P82" i="15" s="1"/>
  <c r="K73" i="17"/>
  <c r="K72"/>
  <c r="K85"/>
  <c r="K84"/>
  <c r="K28"/>
  <c r="K35"/>
  <c r="K78"/>
  <c r="K11"/>
  <c r="K81"/>
  <c r="K63"/>
  <c r="K64"/>
  <c r="K58"/>
  <c r="K56"/>
  <c r="K26"/>
  <c r="K76"/>
  <c r="K34"/>
  <c r="K80"/>
  <c r="K13"/>
  <c r="K60"/>
  <c r="K79"/>
  <c r="K12"/>
  <c r="K75"/>
  <c r="P83" i="15" s="1"/>
  <c r="K42" i="17"/>
  <c r="K77"/>
  <c r="O49" i="15"/>
  <c r="O67"/>
  <c r="I89" i="17"/>
  <c r="J30"/>
  <c r="J86"/>
  <c r="J65"/>
  <c r="J15"/>
  <c r="J46"/>
  <c r="J36"/>
  <c r="L5"/>
  <c r="L3" s="1"/>
  <c r="P7" i="15"/>
  <c r="BL5" i="17"/>
  <c r="AL5"/>
  <c r="K30" l="1"/>
  <c r="K46"/>
  <c r="Q5" i="15"/>
  <c r="L59" i="17"/>
  <c r="L76"/>
  <c r="L20"/>
  <c r="L57"/>
  <c r="L51"/>
  <c r="L61"/>
  <c r="L55"/>
  <c r="L80"/>
  <c r="L60"/>
  <c r="L21"/>
  <c r="L42"/>
  <c r="L64"/>
  <c r="L44"/>
  <c r="L75"/>
  <c r="Q83" i="15" s="1"/>
  <c r="L27" i="17"/>
  <c r="L82"/>
  <c r="L34"/>
  <c r="L85"/>
  <c r="L26"/>
  <c r="L56"/>
  <c r="L50"/>
  <c r="L52"/>
  <c r="L9"/>
  <c r="L45"/>
  <c r="L83"/>
  <c r="L41"/>
  <c r="L43"/>
  <c r="L19"/>
  <c r="L62"/>
  <c r="L81"/>
  <c r="L77"/>
  <c r="L14"/>
  <c r="L10"/>
  <c r="L13"/>
  <c r="L68"/>
  <c r="L69" s="1"/>
  <c r="L40"/>
  <c r="L12"/>
  <c r="L72"/>
  <c r="L33"/>
  <c r="L8"/>
  <c r="L78"/>
  <c r="L53"/>
  <c r="L11"/>
  <c r="L74"/>
  <c r="Q82" i="15" s="1"/>
  <c r="L28" i="17"/>
  <c r="L84"/>
  <c r="L58"/>
  <c r="L39"/>
  <c r="L63"/>
  <c r="L35"/>
  <c r="L73"/>
  <c r="L18"/>
  <c r="L79"/>
  <c r="L29"/>
  <c r="L54"/>
  <c r="P49" i="15"/>
  <c r="P67"/>
  <c r="K23" i="17"/>
  <c r="K15"/>
  <c r="J89"/>
  <c r="K86"/>
  <c r="K65"/>
  <c r="K36"/>
  <c r="M5"/>
  <c r="M3" s="1"/>
  <c r="Q7" i="15"/>
  <c r="BM5" i="17"/>
  <c r="AM5"/>
  <c r="L23" l="1"/>
  <c r="R5" i="15"/>
  <c r="M56" i="17"/>
  <c r="M50"/>
  <c r="M60"/>
  <c r="M44"/>
  <c r="M52"/>
  <c r="M79"/>
  <c r="M42"/>
  <c r="M43"/>
  <c r="M51"/>
  <c r="M72"/>
  <c r="M84"/>
  <c r="M19"/>
  <c r="M55"/>
  <c r="M63"/>
  <c r="M73"/>
  <c r="M39"/>
  <c r="M14"/>
  <c r="M68"/>
  <c r="M69" s="1"/>
  <c r="M41"/>
  <c r="M26"/>
  <c r="M75"/>
  <c r="R83" i="15" s="1"/>
  <c r="M29" i="17"/>
  <c r="M11"/>
  <c r="M13"/>
  <c r="M85"/>
  <c r="M18"/>
  <c r="M59"/>
  <c r="M9"/>
  <c r="M20"/>
  <c r="M12"/>
  <c r="M64"/>
  <c r="M10"/>
  <c r="M81"/>
  <c r="M78"/>
  <c r="M74"/>
  <c r="R82" i="15" s="1"/>
  <c r="M77" i="17"/>
  <c r="M53"/>
  <c r="M62"/>
  <c r="M8"/>
  <c r="M83"/>
  <c r="M57"/>
  <c r="M28"/>
  <c r="M34"/>
  <c r="M82"/>
  <c r="M76"/>
  <c r="M21"/>
  <c r="M27"/>
  <c r="M40"/>
  <c r="M54"/>
  <c r="M45"/>
  <c r="M35"/>
  <c r="M61"/>
  <c r="M58"/>
  <c r="M80"/>
  <c r="M33"/>
  <c r="Q49" i="15"/>
  <c r="Q67"/>
  <c r="K89" i="17"/>
  <c r="L46"/>
  <c r="L15"/>
  <c r="L65"/>
  <c r="L86"/>
  <c r="L36"/>
  <c r="L30"/>
  <c r="N5"/>
  <c r="N3" s="1"/>
  <c r="R7" i="15"/>
  <c r="BN5" i="17"/>
  <c r="AN5"/>
  <c r="M36" l="1"/>
  <c r="S5" i="15"/>
  <c r="N62" i="17"/>
  <c r="N56"/>
  <c r="N54"/>
  <c r="N77"/>
  <c r="N44"/>
  <c r="N35"/>
  <c r="N58"/>
  <c r="N75"/>
  <c r="S83" i="15" s="1"/>
  <c r="N52" i="17"/>
  <c r="N18"/>
  <c r="N41"/>
  <c r="N42"/>
  <c r="N73"/>
  <c r="N50"/>
  <c r="N84"/>
  <c r="N59"/>
  <c r="N68"/>
  <c r="N69" s="1"/>
  <c r="N8"/>
  <c r="N12"/>
  <c r="N27"/>
  <c r="N81"/>
  <c r="N13"/>
  <c r="N33"/>
  <c r="N21"/>
  <c r="N64"/>
  <c r="N26"/>
  <c r="N28"/>
  <c r="N78"/>
  <c r="N39"/>
  <c r="N34"/>
  <c r="N14"/>
  <c r="N55"/>
  <c r="N10"/>
  <c r="N60"/>
  <c r="N29"/>
  <c r="N53"/>
  <c r="N45"/>
  <c r="N9"/>
  <c r="N40"/>
  <c r="N74"/>
  <c r="S82" i="15" s="1"/>
  <c r="N79" i="17"/>
  <c r="N19"/>
  <c r="N20"/>
  <c r="N76"/>
  <c r="N57"/>
  <c r="N72"/>
  <c r="N83"/>
  <c r="N63"/>
  <c r="N61"/>
  <c r="N82"/>
  <c r="N80"/>
  <c r="N51"/>
  <c r="N85"/>
  <c r="N11"/>
  <c r="N43"/>
  <c r="R49" i="15"/>
  <c r="R67"/>
  <c r="L89" i="17"/>
  <c r="M30"/>
  <c r="M46"/>
  <c r="M23"/>
  <c r="M86"/>
  <c r="M65"/>
  <c r="M15"/>
  <c r="O5"/>
  <c r="O3" s="1"/>
  <c r="S7" i="15"/>
  <c r="BO5" i="17"/>
  <c r="AO5"/>
  <c r="T5" i="15" l="1"/>
  <c r="O53" i="17"/>
  <c r="O80"/>
  <c r="O43"/>
  <c r="O57"/>
  <c r="O41"/>
  <c r="O35"/>
  <c r="O45"/>
  <c r="O39"/>
  <c r="O40"/>
  <c r="O84"/>
  <c r="O21"/>
  <c r="O44"/>
  <c r="O34"/>
  <c r="O81"/>
  <c r="O62"/>
  <c r="O33"/>
  <c r="O28"/>
  <c r="O68"/>
  <c r="O69" s="1"/>
  <c r="O75"/>
  <c r="T83" i="15" s="1"/>
  <c r="O73" i="17"/>
  <c r="O9"/>
  <c r="O18"/>
  <c r="O61"/>
  <c r="O55"/>
  <c r="O83"/>
  <c r="O19"/>
  <c r="O52"/>
  <c r="O60"/>
  <c r="O11"/>
  <c r="O27"/>
  <c r="O54"/>
  <c r="O14"/>
  <c r="O78"/>
  <c r="O42"/>
  <c r="O82"/>
  <c r="O12"/>
  <c r="O85"/>
  <c r="O56"/>
  <c r="O72"/>
  <c r="O51"/>
  <c r="O59"/>
  <c r="O8"/>
  <c r="O10"/>
  <c r="O63"/>
  <c r="O76"/>
  <c r="O64"/>
  <c r="O58"/>
  <c r="O29"/>
  <c r="O20"/>
  <c r="O13"/>
  <c r="O26"/>
  <c r="O79"/>
  <c r="O77"/>
  <c r="O50"/>
  <c r="O74"/>
  <c r="T82" i="15" s="1"/>
  <c r="S49"/>
  <c r="S67"/>
  <c r="M89" i="17"/>
  <c r="N86"/>
  <c r="N30"/>
  <c r="N15"/>
  <c r="N65"/>
  <c r="N23"/>
  <c r="N46"/>
  <c r="N36"/>
  <c r="P5"/>
  <c r="P3" s="1"/>
  <c r="T7" i="15"/>
  <c r="BP5" i="17"/>
  <c r="AP5"/>
  <c r="T49" i="15" l="1"/>
  <c r="T67"/>
  <c r="O36" i="17"/>
  <c r="O46"/>
  <c r="U5" i="15"/>
  <c r="P59" i="17"/>
  <c r="P76"/>
  <c r="P53"/>
  <c r="P63"/>
  <c r="P78"/>
  <c r="P51"/>
  <c r="P41"/>
  <c r="P29"/>
  <c r="P55"/>
  <c r="P45"/>
  <c r="P83"/>
  <c r="P50"/>
  <c r="P10"/>
  <c r="P60"/>
  <c r="P73"/>
  <c r="P82"/>
  <c r="P21"/>
  <c r="P74"/>
  <c r="U82" i="15" s="1"/>
  <c r="P79" i="17"/>
  <c r="P27"/>
  <c r="P20"/>
  <c r="P34"/>
  <c r="P57"/>
  <c r="P26"/>
  <c r="P13"/>
  <c r="P84"/>
  <c r="P72"/>
  <c r="P68"/>
  <c r="P69" s="1"/>
  <c r="P62"/>
  <c r="P14"/>
  <c r="P28"/>
  <c r="P75"/>
  <c r="U83" i="15" s="1"/>
  <c r="P52" i="17"/>
  <c r="P85"/>
  <c r="P39"/>
  <c r="P54"/>
  <c r="P58"/>
  <c r="P19"/>
  <c r="P33"/>
  <c r="P9"/>
  <c r="P35"/>
  <c r="P11"/>
  <c r="P44"/>
  <c r="P61"/>
  <c r="P56"/>
  <c r="P80"/>
  <c r="P64"/>
  <c r="P8"/>
  <c r="P81"/>
  <c r="P18"/>
  <c r="P42"/>
  <c r="P43"/>
  <c r="P77"/>
  <c r="P40"/>
  <c r="P12"/>
  <c r="O65"/>
  <c r="O15"/>
  <c r="O23"/>
  <c r="N89"/>
  <c r="O30"/>
  <c r="O86"/>
  <c r="Q5"/>
  <c r="Q3" s="1"/>
  <c r="U7" i="15"/>
  <c r="BQ5" i="17"/>
  <c r="AQ5"/>
  <c r="V5" i="15" l="1"/>
  <c r="Q50" i="17"/>
  <c r="Q40"/>
  <c r="Q54"/>
  <c r="Q29"/>
  <c r="Q79"/>
  <c r="Q42"/>
  <c r="Q64"/>
  <c r="Q18"/>
  <c r="Q80"/>
  <c r="Q26"/>
  <c r="Q41"/>
  <c r="Q60"/>
  <c r="Q44"/>
  <c r="Q56"/>
  <c r="Q33"/>
  <c r="Q72"/>
  <c r="Q77"/>
  <c r="Q82"/>
  <c r="Q81"/>
  <c r="Q39"/>
  <c r="Q27"/>
  <c r="Q75"/>
  <c r="V83" i="15" s="1"/>
  <c r="Q12" i="17"/>
  <c r="Q35"/>
  <c r="Q63"/>
  <c r="Q11"/>
  <c r="Q68"/>
  <c r="Q69" s="1"/>
  <c r="Q52"/>
  <c r="Q19"/>
  <c r="Q85"/>
  <c r="Q51"/>
  <c r="Q20"/>
  <c r="Q43"/>
  <c r="Q59"/>
  <c r="Q13"/>
  <c r="Q73"/>
  <c r="Q53"/>
  <c r="Q61"/>
  <c r="Q83"/>
  <c r="Q14"/>
  <c r="Q58"/>
  <c r="Q34"/>
  <c r="Q78"/>
  <c r="Q9"/>
  <c r="Q28"/>
  <c r="Q10"/>
  <c r="Q74"/>
  <c r="V82" i="15" s="1"/>
  <c r="Q21" i="17"/>
  <c r="Q45"/>
  <c r="Q57"/>
  <c r="Q76"/>
  <c r="Q55"/>
  <c r="Q8"/>
  <c r="Q62"/>
  <c r="Q84"/>
  <c r="U49" i="15"/>
  <c r="U67"/>
  <c r="P15" i="17"/>
  <c r="P30"/>
  <c r="P65"/>
  <c r="O89"/>
  <c r="P23"/>
  <c r="P36"/>
  <c r="P46"/>
  <c r="P86"/>
  <c r="R5"/>
  <c r="R3" s="1"/>
  <c r="V7" i="15"/>
  <c r="BR5" i="17"/>
  <c r="AR5"/>
  <c r="Q15" l="1"/>
  <c r="V49" i="15"/>
  <c r="V67"/>
  <c r="Q46" i="17"/>
  <c r="Q86"/>
  <c r="Q23"/>
  <c r="W5" i="15"/>
  <c r="R56" i="17"/>
  <c r="R50"/>
  <c r="R84"/>
  <c r="R60"/>
  <c r="R44"/>
  <c r="R35"/>
  <c r="R26"/>
  <c r="R68"/>
  <c r="R69" s="1"/>
  <c r="R52"/>
  <c r="R42"/>
  <c r="R33"/>
  <c r="R34"/>
  <c r="R81"/>
  <c r="R53"/>
  <c r="R80"/>
  <c r="R85"/>
  <c r="R77"/>
  <c r="R40"/>
  <c r="R51"/>
  <c r="R83"/>
  <c r="R76"/>
  <c r="R41"/>
  <c r="R74"/>
  <c r="W82" i="15" s="1"/>
  <c r="R43" i="17"/>
  <c r="R64"/>
  <c r="R58"/>
  <c r="R19"/>
  <c r="R21"/>
  <c r="R54"/>
  <c r="R62"/>
  <c r="R73"/>
  <c r="R10"/>
  <c r="R8"/>
  <c r="R57"/>
  <c r="R61"/>
  <c r="R13"/>
  <c r="R39"/>
  <c r="R11"/>
  <c r="R78"/>
  <c r="R82"/>
  <c r="R63"/>
  <c r="R79"/>
  <c r="R9"/>
  <c r="R59"/>
  <c r="R72"/>
  <c r="R29"/>
  <c r="R55"/>
  <c r="R45"/>
  <c r="R14"/>
  <c r="R12"/>
  <c r="R28"/>
  <c r="R18"/>
  <c r="R27"/>
  <c r="R75"/>
  <c r="W83" i="15" s="1"/>
  <c r="R20" i="17"/>
  <c r="Q65"/>
  <c r="P89"/>
  <c r="Q30"/>
  <c r="Q36"/>
  <c r="S5"/>
  <c r="S3" s="1"/>
  <c r="W7" i="15"/>
  <c r="BS5" i="17"/>
  <c r="AS5"/>
  <c r="R36" l="1"/>
  <c r="Q89"/>
  <c r="R65"/>
  <c r="X5" i="15"/>
  <c r="S80" i="17"/>
  <c r="S43"/>
  <c r="S51"/>
  <c r="S35"/>
  <c r="S26"/>
  <c r="S76"/>
  <c r="S39"/>
  <c r="S33"/>
  <c r="S21"/>
  <c r="S79"/>
  <c r="S34"/>
  <c r="S78"/>
  <c r="S12"/>
  <c r="S81"/>
  <c r="S40"/>
  <c r="S28"/>
  <c r="S10"/>
  <c r="S50"/>
  <c r="S58"/>
  <c r="S64"/>
  <c r="S29"/>
  <c r="S74"/>
  <c r="X82" i="15" s="1"/>
  <c r="S83" i="17"/>
  <c r="S19"/>
  <c r="S77"/>
  <c r="S20"/>
  <c r="S63"/>
  <c r="S55"/>
  <c r="S45"/>
  <c r="S59"/>
  <c r="S41"/>
  <c r="S53"/>
  <c r="S61"/>
  <c r="S8"/>
  <c r="S14"/>
  <c r="S9"/>
  <c r="S60"/>
  <c r="S68"/>
  <c r="S69" s="1"/>
  <c r="S18"/>
  <c r="S42"/>
  <c r="S54"/>
  <c r="S62"/>
  <c r="S27"/>
  <c r="S13"/>
  <c r="S52"/>
  <c r="S82"/>
  <c r="S72"/>
  <c r="S85"/>
  <c r="S56"/>
  <c r="S57"/>
  <c r="S73"/>
  <c r="S11"/>
  <c r="S75"/>
  <c r="X83" i="15" s="1"/>
  <c r="S44" i="17"/>
  <c r="S84"/>
  <c r="W49" i="15"/>
  <c r="W67"/>
  <c r="R30" i="17"/>
  <c r="R23"/>
  <c r="R86"/>
  <c r="R46"/>
  <c r="R15"/>
  <c r="T5"/>
  <c r="T3" s="1"/>
  <c r="X7" i="15"/>
  <c r="BT5" i="17"/>
  <c r="AT5"/>
  <c r="S36" l="1"/>
  <c r="Y5" i="15"/>
  <c r="T53" i="17"/>
  <c r="T43"/>
  <c r="T34"/>
  <c r="T57"/>
  <c r="T41"/>
  <c r="T29"/>
  <c r="T45"/>
  <c r="T83"/>
  <c r="T39"/>
  <c r="T27"/>
  <c r="T28"/>
  <c r="T44"/>
  <c r="T35"/>
  <c r="T64"/>
  <c r="T78"/>
  <c r="T84"/>
  <c r="T20"/>
  <c r="T63"/>
  <c r="T54"/>
  <c r="T79"/>
  <c r="T13"/>
  <c r="T12"/>
  <c r="T82"/>
  <c r="T80"/>
  <c r="T21"/>
  <c r="T75"/>
  <c r="Y83" i="15" s="1"/>
  <c r="T85" i="17"/>
  <c r="T8"/>
  <c r="T72"/>
  <c r="T74"/>
  <c r="Y82" i="15" s="1"/>
  <c r="T61" i="17"/>
  <c r="T76"/>
  <c r="T81"/>
  <c r="T58"/>
  <c r="T52"/>
  <c r="T50"/>
  <c r="T60"/>
  <c r="T33"/>
  <c r="T19"/>
  <c r="T11"/>
  <c r="T26"/>
  <c r="T14"/>
  <c r="T51"/>
  <c r="T59"/>
  <c r="T62"/>
  <c r="T40"/>
  <c r="T77"/>
  <c r="T18"/>
  <c r="T68"/>
  <c r="T69" s="1"/>
  <c r="T9"/>
  <c r="T42"/>
  <c r="T73"/>
  <c r="T56"/>
  <c r="T55"/>
  <c r="T10"/>
  <c r="S86"/>
  <c r="S23"/>
  <c r="S46"/>
  <c r="X49" i="15"/>
  <c r="X67"/>
  <c r="S30" i="17"/>
  <c r="R89"/>
  <c r="S15"/>
  <c r="S65"/>
  <c r="U5"/>
  <c r="U3" s="1"/>
  <c r="Y7" i="15"/>
  <c r="BU5" i="17"/>
  <c r="AU5"/>
  <c r="T30" l="1"/>
  <c r="T46"/>
  <c r="Y49" i="15"/>
  <c r="Y67"/>
  <c r="T86" i="17"/>
  <c r="S89"/>
  <c r="T23"/>
  <c r="T65"/>
  <c r="T15"/>
  <c r="Z5" i="15"/>
  <c r="U40" i="17"/>
  <c r="U34"/>
  <c r="U82"/>
  <c r="U44"/>
  <c r="U29"/>
  <c r="U19"/>
  <c r="U62"/>
  <c r="U27"/>
  <c r="U18"/>
  <c r="U68"/>
  <c r="U69" s="1"/>
  <c r="U78"/>
  <c r="U80"/>
  <c r="U64"/>
  <c r="U60"/>
  <c r="U54"/>
  <c r="U21"/>
  <c r="U39"/>
  <c r="U51"/>
  <c r="U59"/>
  <c r="U73"/>
  <c r="U53"/>
  <c r="U26"/>
  <c r="U10"/>
  <c r="U81"/>
  <c r="U75"/>
  <c r="Z83" i="15" s="1"/>
  <c r="U33" i="17"/>
  <c r="U13"/>
  <c r="U61"/>
  <c r="U79"/>
  <c r="U85"/>
  <c r="U43"/>
  <c r="U55"/>
  <c r="U63"/>
  <c r="U28"/>
  <c r="U57"/>
  <c r="U74"/>
  <c r="Z82" i="15" s="1"/>
  <c r="U12" i="17"/>
  <c r="U72"/>
  <c r="U56"/>
  <c r="U9"/>
  <c r="U20"/>
  <c r="U8"/>
  <c r="U35"/>
  <c r="U14"/>
  <c r="U11"/>
  <c r="U52"/>
  <c r="U50"/>
  <c r="U58"/>
  <c r="U83"/>
  <c r="U84"/>
  <c r="U41"/>
  <c r="U45"/>
  <c r="U77"/>
  <c r="U42"/>
  <c r="U76"/>
  <c r="T36"/>
  <c r="V5"/>
  <c r="V3" s="1"/>
  <c r="Z7" i="15"/>
  <c r="BV5" i="17"/>
  <c r="AV5"/>
  <c r="U15" l="1"/>
  <c r="U36"/>
  <c r="AA5" i="15"/>
  <c r="V50" i="17"/>
  <c r="V84"/>
  <c r="V40"/>
  <c r="V28"/>
  <c r="V54"/>
  <c r="V26"/>
  <c r="V68"/>
  <c r="V69" s="1"/>
  <c r="V19"/>
  <c r="V85"/>
  <c r="V80"/>
  <c r="V42"/>
  <c r="V33"/>
  <c r="V12"/>
  <c r="V29"/>
  <c r="V20"/>
  <c r="V82"/>
  <c r="V74"/>
  <c r="AA82" i="15" s="1"/>
  <c r="V34" i="17"/>
  <c r="V45"/>
  <c r="V77"/>
  <c r="V18"/>
  <c r="V61"/>
  <c r="V57"/>
  <c r="V10"/>
  <c r="V59"/>
  <c r="V58"/>
  <c r="V52"/>
  <c r="V62"/>
  <c r="V43"/>
  <c r="V8"/>
  <c r="V72"/>
  <c r="V73"/>
  <c r="V9"/>
  <c r="V39"/>
  <c r="V55"/>
  <c r="V76"/>
  <c r="V51"/>
  <c r="V14"/>
  <c r="V83"/>
  <c r="V13"/>
  <c r="V44"/>
  <c r="V56"/>
  <c r="V64"/>
  <c r="V53"/>
  <c r="V60"/>
  <c r="V63"/>
  <c r="V11"/>
  <c r="V79"/>
  <c r="V75"/>
  <c r="AA83" i="15" s="1"/>
  <c r="V21" i="17"/>
  <c r="V35"/>
  <c r="V27"/>
  <c r="V78"/>
  <c r="V41"/>
  <c r="V81"/>
  <c r="U86"/>
  <c r="U46"/>
  <c r="U23"/>
  <c r="U65"/>
  <c r="T89"/>
  <c r="Z49" i="15"/>
  <c r="Z67"/>
  <c r="U30" i="17"/>
  <c r="W5"/>
  <c r="W3" s="1"/>
  <c r="AA7" i="15"/>
  <c r="BW5" i="17"/>
  <c r="AW5"/>
  <c r="U89" l="1"/>
  <c r="V23"/>
  <c r="AA49" i="15"/>
  <c r="AA67"/>
  <c r="V36" i="17"/>
  <c r="AB5" i="15"/>
  <c r="W28" i="17"/>
  <c r="W41"/>
  <c r="W26"/>
  <c r="W76"/>
  <c r="W68"/>
  <c r="W69" s="1"/>
  <c r="W59"/>
  <c r="W33"/>
  <c r="W20"/>
  <c r="W64"/>
  <c r="W12"/>
  <c r="W19"/>
  <c r="W82"/>
  <c r="W21"/>
  <c r="W11"/>
  <c r="W74"/>
  <c r="AB82" i="15" s="1"/>
  <c r="W81" i="17"/>
  <c r="W63"/>
  <c r="W84"/>
  <c r="W50"/>
  <c r="W62"/>
  <c r="W8"/>
  <c r="W10"/>
  <c r="W77"/>
  <c r="W57"/>
  <c r="W45"/>
  <c r="W39"/>
  <c r="W53"/>
  <c r="W35"/>
  <c r="W44"/>
  <c r="W56"/>
  <c r="W75"/>
  <c r="AB83" i="15" s="1"/>
  <c r="W72" i="17"/>
  <c r="W54"/>
  <c r="W9"/>
  <c r="W78"/>
  <c r="W43"/>
  <c r="W55"/>
  <c r="W58"/>
  <c r="W79"/>
  <c r="W27"/>
  <c r="W51"/>
  <c r="W18"/>
  <c r="W85"/>
  <c r="W42"/>
  <c r="W29"/>
  <c r="W34"/>
  <c r="W61"/>
  <c r="W80"/>
  <c r="W83"/>
  <c r="W40"/>
  <c r="W52"/>
  <c r="W60"/>
  <c r="W73"/>
  <c r="W13"/>
  <c r="W14"/>
  <c r="V46"/>
  <c r="V15"/>
  <c r="V30"/>
  <c r="V65"/>
  <c r="V86"/>
  <c r="X5"/>
  <c r="X3" s="1"/>
  <c r="AB7" i="15"/>
  <c r="BX5" i="17"/>
  <c r="AX5"/>
  <c r="W23" l="1"/>
  <c r="AC5" i="15"/>
  <c r="X43" i="17"/>
  <c r="X34"/>
  <c r="X51"/>
  <c r="X39"/>
  <c r="X27"/>
  <c r="X20"/>
  <c r="X9"/>
  <c r="X44"/>
  <c r="X26"/>
  <c r="X13"/>
  <c r="X64"/>
  <c r="X73"/>
  <c r="X56"/>
  <c r="X28"/>
  <c r="X63"/>
  <c r="X57"/>
  <c r="X78"/>
  <c r="X18"/>
  <c r="X41"/>
  <c r="X53"/>
  <c r="X61"/>
  <c r="X40"/>
  <c r="X19"/>
  <c r="X62"/>
  <c r="X35"/>
  <c r="X52"/>
  <c r="X12"/>
  <c r="X10"/>
  <c r="X21"/>
  <c r="X75"/>
  <c r="AC83" i="15" s="1"/>
  <c r="X68" i="17"/>
  <c r="X69" s="1"/>
  <c r="X80"/>
  <c r="X14"/>
  <c r="X76"/>
  <c r="X33"/>
  <c r="X82"/>
  <c r="X74"/>
  <c r="AC82" i="15" s="1"/>
  <c r="X60" i="17"/>
  <c r="X81"/>
  <c r="X84"/>
  <c r="X54"/>
  <c r="X50"/>
  <c r="X45"/>
  <c r="X83"/>
  <c r="X29"/>
  <c r="X79"/>
  <c r="X8"/>
  <c r="X85"/>
  <c r="X55"/>
  <c r="X42"/>
  <c r="X77"/>
  <c r="X11"/>
  <c r="X72"/>
  <c r="X59"/>
  <c r="X58"/>
  <c r="V89"/>
  <c r="W15"/>
  <c r="W46"/>
  <c r="W65"/>
  <c r="W36"/>
  <c r="W30"/>
  <c r="AB49" i="15"/>
  <c r="AB67"/>
  <c r="W86" i="17"/>
  <c r="Y5"/>
  <c r="Y3" s="1"/>
  <c r="AC7" i="15"/>
  <c r="BY5" i="17"/>
  <c r="AY5"/>
  <c r="X86" l="1"/>
  <c r="AD5" i="15"/>
  <c r="Y34" i="17"/>
  <c r="Y21"/>
  <c r="Y64"/>
  <c r="Y75"/>
  <c r="AD83" i="15" s="1"/>
  <c r="Y19" i="17"/>
  <c r="Y62"/>
  <c r="Y56"/>
  <c r="Y27"/>
  <c r="Y60"/>
  <c r="Y61"/>
  <c r="Y9"/>
  <c r="Y80"/>
  <c r="Y77"/>
  <c r="Y55"/>
  <c r="Y13"/>
  <c r="Y28"/>
  <c r="Y18"/>
  <c r="Y54"/>
  <c r="Y44"/>
  <c r="Y58"/>
  <c r="Y40"/>
  <c r="Y52"/>
  <c r="Y8"/>
  <c r="Y82"/>
  <c r="Y59"/>
  <c r="Y14"/>
  <c r="Y33"/>
  <c r="Y85"/>
  <c r="Y11"/>
  <c r="Y74"/>
  <c r="AD82" i="15" s="1"/>
  <c r="Y79" i="17"/>
  <c r="Y76"/>
  <c r="Y72"/>
  <c r="Y51"/>
  <c r="Y78"/>
  <c r="Y26"/>
  <c r="Y73"/>
  <c r="Y81"/>
  <c r="Y63"/>
  <c r="Y10"/>
  <c r="Y45"/>
  <c r="Y57"/>
  <c r="Y68"/>
  <c r="Y69" s="1"/>
  <c r="Y12"/>
  <c r="Y20"/>
  <c r="Y84"/>
  <c r="Y41"/>
  <c r="Y53"/>
  <c r="Y42"/>
  <c r="Y29"/>
  <c r="Y35"/>
  <c r="Y83"/>
  <c r="Y43"/>
  <c r="Y50"/>
  <c r="Y39"/>
  <c r="AC49" i="15"/>
  <c r="AC67"/>
  <c r="W89" i="17"/>
  <c r="X30"/>
  <c r="X46"/>
  <c r="X65"/>
  <c r="X23"/>
  <c r="X15"/>
  <c r="X36"/>
  <c r="Z5"/>
  <c r="Z3" s="1"/>
  <c r="AD7" i="15"/>
  <c r="BZ5" i="17"/>
  <c r="AZ5"/>
  <c r="AE5" i="15" l="1"/>
  <c r="Z40" i="17"/>
  <c r="Z28"/>
  <c r="Z21"/>
  <c r="Z44"/>
  <c r="Z35"/>
  <c r="Z19"/>
  <c r="Z81"/>
  <c r="Z62"/>
  <c r="Z29"/>
  <c r="Z10"/>
  <c r="Z57"/>
  <c r="Z13"/>
  <c r="Z45"/>
  <c r="Z26"/>
  <c r="Z68"/>
  <c r="Z69" s="1"/>
  <c r="Z11"/>
  <c r="Z80"/>
  <c r="Z79"/>
  <c r="Z85"/>
  <c r="Z63"/>
  <c r="Z76"/>
  <c r="Z78"/>
  <c r="Z82"/>
  <c r="Z60"/>
  <c r="Z52"/>
  <c r="Z42"/>
  <c r="Z56"/>
  <c r="Z50"/>
  <c r="Z58"/>
  <c r="Z84"/>
  <c r="Z53"/>
  <c r="Z73"/>
  <c r="Z51"/>
  <c r="Z33"/>
  <c r="Z8"/>
  <c r="Z34"/>
  <c r="Z83"/>
  <c r="Z18"/>
  <c r="Z61"/>
  <c r="Z12"/>
  <c r="Z27"/>
  <c r="Z72"/>
  <c r="Z64"/>
  <c r="Z75"/>
  <c r="AE83" i="15" s="1"/>
  <c r="Z41" i="17"/>
  <c r="Z39"/>
  <c r="Z43"/>
  <c r="Z54"/>
  <c r="Z77"/>
  <c r="Z14"/>
  <c r="Z9"/>
  <c r="Z59"/>
  <c r="Z55"/>
  <c r="Z74"/>
  <c r="AE82" i="15" s="1"/>
  <c r="Z20" i="17"/>
  <c r="AD49" i="15"/>
  <c r="AD67"/>
  <c r="Y86" i="17"/>
  <c r="Y46"/>
  <c r="Y30"/>
  <c r="Y23"/>
  <c r="Y65"/>
  <c r="X89"/>
  <c r="Y36"/>
  <c r="Y15"/>
  <c r="AA5"/>
  <c r="AA3" s="1"/>
  <c r="AE7" i="15"/>
  <c r="CA5" i="17"/>
  <c r="BA5"/>
  <c r="Y89" l="1"/>
  <c r="AE49" i="15"/>
  <c r="AE67"/>
  <c r="Z65" i="17"/>
  <c r="Z46"/>
  <c r="Z86"/>
  <c r="Z23"/>
  <c r="Z36"/>
  <c r="Z30"/>
  <c r="AF5" i="15"/>
  <c r="AA28" i="17"/>
  <c r="AA18"/>
  <c r="AA61"/>
  <c r="AA35"/>
  <c r="AA68"/>
  <c r="AA69" s="1"/>
  <c r="AA59"/>
  <c r="AA53"/>
  <c r="AA20"/>
  <c r="AA57"/>
  <c r="AA58"/>
  <c r="AA34"/>
  <c r="AA13"/>
  <c r="AA77"/>
  <c r="AA72"/>
  <c r="AA63"/>
  <c r="AA83"/>
  <c r="AA62"/>
  <c r="AA10"/>
  <c r="AA82"/>
  <c r="AA42"/>
  <c r="AA54"/>
  <c r="AA78"/>
  <c r="AA56"/>
  <c r="AA11"/>
  <c r="AA52"/>
  <c r="AA51"/>
  <c r="AA39"/>
  <c r="AA33"/>
  <c r="AA43"/>
  <c r="AA45"/>
  <c r="AA29"/>
  <c r="AA14"/>
  <c r="AA40"/>
  <c r="AA75"/>
  <c r="AF83" i="15" s="1"/>
  <c r="AA8" i="17"/>
  <c r="AA21"/>
  <c r="AA79"/>
  <c r="AA44"/>
  <c r="AA26"/>
  <c r="AA84"/>
  <c r="AA64"/>
  <c r="AA27"/>
  <c r="AA74"/>
  <c r="AF82" i="15" s="1"/>
  <c r="AA73" i="17"/>
  <c r="AA19"/>
  <c r="AA50"/>
  <c r="AA81"/>
  <c r="AA55"/>
  <c r="AA85"/>
  <c r="AA41"/>
  <c r="AA76"/>
  <c r="AA80"/>
  <c r="AA60"/>
  <c r="AA9"/>
  <c r="AA12"/>
  <c r="Z15"/>
  <c r="AB5"/>
  <c r="AB3" s="1"/>
  <c r="AF7" i="15"/>
  <c r="CB5" i="17"/>
  <c r="BB5"/>
  <c r="AA36" l="1"/>
  <c r="AG5" i="15"/>
  <c r="AB18" i="17"/>
  <c r="AB79"/>
  <c r="AB41"/>
  <c r="AB29"/>
  <c r="AB59"/>
  <c r="AB76"/>
  <c r="AB20"/>
  <c r="AB63"/>
  <c r="AB81"/>
  <c r="AB68"/>
  <c r="AB69" s="1"/>
  <c r="AB52"/>
  <c r="AB77"/>
  <c r="AB57"/>
  <c r="AB51"/>
  <c r="AB61"/>
  <c r="AB80"/>
  <c r="AB28"/>
  <c r="AB74"/>
  <c r="AG82" i="15" s="1"/>
  <c r="AB54" i="17"/>
  <c r="AB33"/>
  <c r="AB8"/>
  <c r="AB19"/>
  <c r="AB42"/>
  <c r="AB27"/>
  <c r="AB34"/>
  <c r="AB82"/>
  <c r="AB26"/>
  <c r="AB56"/>
  <c r="AB12"/>
  <c r="AB72"/>
  <c r="AB21"/>
  <c r="AB53"/>
  <c r="AB11"/>
  <c r="AB50"/>
  <c r="AB75"/>
  <c r="AG83" i="15" s="1"/>
  <c r="AB85" i="17"/>
  <c r="AB58"/>
  <c r="AB78"/>
  <c r="AB62"/>
  <c r="AB45"/>
  <c r="AB35"/>
  <c r="AB9"/>
  <c r="AB84"/>
  <c r="AB43"/>
  <c r="AB55"/>
  <c r="AB14"/>
  <c r="AB10"/>
  <c r="AB40"/>
  <c r="AB64"/>
  <c r="AB73"/>
  <c r="AB83"/>
  <c r="AB39"/>
  <c r="AB13"/>
  <c r="AB60"/>
  <c r="AB44"/>
  <c r="AF49" i="15"/>
  <c r="AF67"/>
  <c r="Z89" i="17"/>
  <c r="AA65"/>
  <c r="AA86"/>
  <c r="AA23"/>
  <c r="AA30"/>
  <c r="AA15"/>
  <c r="AA46"/>
  <c r="AC5"/>
  <c r="AC3" s="1"/>
  <c r="AG7" i="15"/>
  <c r="CC5" i="17"/>
  <c r="BC5"/>
  <c r="AB23" l="1"/>
  <c r="AG49" i="15"/>
  <c r="AG67"/>
  <c r="AB46" i="17"/>
  <c r="AB36"/>
  <c r="AH5" i="15"/>
  <c r="AC21" i="17"/>
  <c r="AC64"/>
  <c r="AC75"/>
  <c r="AH83" i="15" s="1"/>
  <c r="AC58" i="17"/>
  <c r="AC29"/>
  <c r="AC56"/>
  <c r="AC50"/>
  <c r="AC60"/>
  <c r="AC54"/>
  <c r="AC78"/>
  <c r="AC55"/>
  <c r="AC26"/>
  <c r="AC10"/>
  <c r="AC77"/>
  <c r="AC81"/>
  <c r="AC59"/>
  <c r="AC8"/>
  <c r="AC14"/>
  <c r="AC44"/>
  <c r="AC52"/>
  <c r="AC34"/>
  <c r="AC43"/>
  <c r="AC68"/>
  <c r="AC69" s="1"/>
  <c r="AC12"/>
  <c r="AC85"/>
  <c r="AC53"/>
  <c r="AC76"/>
  <c r="AC72"/>
  <c r="AC79"/>
  <c r="AC19"/>
  <c r="AC63"/>
  <c r="AC35"/>
  <c r="AC57"/>
  <c r="AC39"/>
  <c r="AC51"/>
  <c r="AC73"/>
  <c r="AC84"/>
  <c r="AC41"/>
  <c r="AC80"/>
  <c r="AC74"/>
  <c r="AH82" i="15" s="1"/>
  <c r="AC13" i="17"/>
  <c r="AC27"/>
  <c r="AC40"/>
  <c r="AC62"/>
  <c r="AC83"/>
  <c r="AC9"/>
  <c r="AC42"/>
  <c r="AC18"/>
  <c r="AC33"/>
  <c r="AC28"/>
  <c r="AC82"/>
  <c r="AC45"/>
  <c r="AC11"/>
  <c r="AC20"/>
  <c r="AC61"/>
  <c r="AB15"/>
  <c r="AB65"/>
  <c r="AB86"/>
  <c r="AA89"/>
  <c r="AB30"/>
  <c r="AD5"/>
  <c r="AH7" i="15"/>
  <c r="L121" i="13"/>
  <c r="L118"/>
  <c r="L116"/>
  <c r="L115"/>
  <c r="L114"/>
  <c r="L113"/>
  <c r="L112"/>
  <c r="L111"/>
  <c r="L110"/>
  <c r="L109"/>
  <c r="L108"/>
  <c r="L105"/>
  <c r="L104"/>
  <c r="L101"/>
  <c r="L100"/>
  <c r="L99"/>
  <c r="L95"/>
  <c r="L93"/>
  <c r="L92"/>
  <c r="L91"/>
  <c r="L90"/>
  <c r="L89"/>
  <c r="L88"/>
  <c r="L87"/>
  <c r="L86"/>
  <c r="L85"/>
  <c r="L84"/>
  <c r="L83"/>
  <c r="L82"/>
  <c r="L81"/>
  <c r="L80"/>
  <c r="L79"/>
  <c r="L73"/>
  <c r="L72"/>
  <c r="L71"/>
  <c r="L70"/>
  <c r="L67"/>
  <c r="L66"/>
  <c r="L65"/>
  <c r="L64"/>
  <c r="L63"/>
  <c r="L62"/>
  <c r="L61"/>
  <c r="L60"/>
  <c r="L59"/>
  <c r="L58"/>
  <c r="L57"/>
  <c r="L56"/>
  <c r="L55"/>
  <c r="L54"/>
  <c r="L53"/>
  <c r="L52"/>
  <c r="L49"/>
  <c r="L48"/>
  <c r="L47"/>
  <c r="L46"/>
  <c r="L45"/>
  <c r="L44"/>
  <c r="L43"/>
  <c r="L42"/>
  <c r="L39"/>
  <c r="L38"/>
  <c r="L37"/>
  <c r="L36"/>
  <c r="L33"/>
  <c r="L32"/>
  <c r="L31"/>
  <c r="L30"/>
  <c r="L29"/>
  <c r="L26"/>
  <c r="L24"/>
  <c r="L23"/>
  <c r="L22"/>
  <c r="L21"/>
  <c r="L18"/>
  <c r="L17"/>
  <c r="L16"/>
  <c r="L15"/>
  <c r="L14"/>
  <c r="L13"/>
  <c r="L12"/>
  <c r="L11"/>
  <c r="AC36" i="17" l="1"/>
  <c r="AI7" i="15"/>
  <c r="AD3" i="17"/>
  <c r="AH49" i="15"/>
  <c r="AH67"/>
  <c r="AC15" i="17"/>
  <c r="AB89"/>
  <c r="AC23"/>
  <c r="AC86"/>
  <c r="AC30"/>
  <c r="AC46"/>
  <c r="AC65"/>
  <c r="AJ21" i="13"/>
  <c r="K22" i="3" s="1"/>
  <c r="AJ22" i="13"/>
  <c r="K23" i="3" s="1"/>
  <c r="AJ23" i="13"/>
  <c r="K24" i="3" s="1"/>
  <c r="AJ24" i="13"/>
  <c r="K25" i="3" s="1"/>
  <c r="AJ25" i="13"/>
  <c r="AJ26"/>
  <c r="AJ29"/>
  <c r="K31" i="3" s="1"/>
  <c r="AJ30" i="13"/>
  <c r="K32" i="3" s="1"/>
  <c r="AJ31" i="13"/>
  <c r="K33" i="3" s="1"/>
  <c r="AJ32" i="13"/>
  <c r="K34" i="3" s="1"/>
  <c r="AJ33" i="13"/>
  <c r="AJ36"/>
  <c r="K38" i="3" s="1"/>
  <c r="AJ37" i="13"/>
  <c r="K39" i="3" s="1"/>
  <c r="AJ38" i="13"/>
  <c r="K40" i="3" s="1"/>
  <c r="AJ39" i="13"/>
  <c r="AJ42"/>
  <c r="K44" i="3" s="1"/>
  <c r="AJ43" i="13"/>
  <c r="K45" i="3" s="1"/>
  <c r="AJ44" i="13"/>
  <c r="K46" i="3" s="1"/>
  <c r="AJ45" i="13"/>
  <c r="K47" i="3" s="1"/>
  <c r="AJ46" i="13"/>
  <c r="K48" i="3" s="1"/>
  <c r="AJ47" i="13"/>
  <c r="K49" i="3" s="1"/>
  <c r="AJ48" i="13"/>
  <c r="K50" i="3" s="1"/>
  <c r="AJ49" i="13"/>
  <c r="AJ52"/>
  <c r="K54" i="3" s="1"/>
  <c r="AJ53" i="13"/>
  <c r="K55" i="3" s="1"/>
  <c r="AJ54" i="13"/>
  <c r="K56" i="3" s="1"/>
  <c r="AJ55" i="13"/>
  <c r="K57" i="3" s="1"/>
  <c r="AJ56" i="13"/>
  <c r="K58" i="3" s="1"/>
  <c r="AJ57" i="13"/>
  <c r="K59" i="3" s="1"/>
  <c r="AJ58" i="13"/>
  <c r="K60" i="3" s="1"/>
  <c r="AJ59" i="13"/>
  <c r="K61" i="3" s="1"/>
  <c r="AJ60" i="13"/>
  <c r="K62" i="3" s="1"/>
  <c r="AJ61" i="13"/>
  <c r="K63" i="3" s="1"/>
  <c r="AJ62" i="13"/>
  <c r="K64" i="3" s="1"/>
  <c r="AJ63" i="13"/>
  <c r="K65" i="3" s="1"/>
  <c r="AJ64" i="13"/>
  <c r="K66" i="3" s="1"/>
  <c r="AJ65" i="13"/>
  <c r="K67" i="3" s="1"/>
  <c r="AJ66" i="13"/>
  <c r="K68" i="3" s="1"/>
  <c r="AJ67" i="13"/>
  <c r="AJ70"/>
  <c r="K72" i="3" s="1"/>
  <c r="AJ71" i="13"/>
  <c r="AJ74"/>
  <c r="K76" i="3" s="1"/>
  <c r="AJ75" i="13"/>
  <c r="K77" i="3" s="1"/>
  <c r="AJ76" i="13"/>
  <c r="K78" i="3" s="1"/>
  <c r="AJ77" i="13"/>
  <c r="K79" i="3" s="1"/>
  <c r="AJ78" i="13"/>
  <c r="K80" i="3" s="1"/>
  <c r="AJ79" i="13"/>
  <c r="K81" i="3" s="1"/>
  <c r="AJ80" i="13"/>
  <c r="K82" i="3" s="1"/>
  <c r="AJ81" i="13"/>
  <c r="K83" i="3" s="1"/>
  <c r="AJ82" i="13"/>
  <c r="K84" i="3" s="1"/>
  <c r="AJ83" i="13"/>
  <c r="K85" i="3" s="1"/>
  <c r="AJ84" i="13"/>
  <c r="K86" i="3" s="1"/>
  <c r="AJ85" i="13"/>
  <c r="K87" i="3" s="1"/>
  <c r="AJ86" i="13"/>
  <c r="K88" i="3" s="1"/>
  <c r="AJ87" i="13"/>
  <c r="K89" i="3" s="1"/>
  <c r="AJ88" i="13"/>
  <c r="K90" i="3" s="1"/>
  <c r="AJ91" i="13"/>
  <c r="AJ94"/>
  <c r="AJ12"/>
  <c r="K13" i="3" s="1"/>
  <c r="AJ13" i="13"/>
  <c r="K14" i="3" s="1"/>
  <c r="AJ14" i="13"/>
  <c r="K15" i="3" s="1"/>
  <c r="AJ15" i="13"/>
  <c r="K16" i="3" s="1"/>
  <c r="AJ16" i="13"/>
  <c r="K17" i="3" s="1"/>
  <c r="AJ17" i="13"/>
  <c r="K18" i="3" s="1"/>
  <c r="AJ18" i="13"/>
  <c r="AJ11"/>
  <c r="K12" i="3" s="1"/>
  <c r="AI94" i="13"/>
  <c r="AI91"/>
  <c r="AI88"/>
  <c r="AI87"/>
  <c r="AI86"/>
  <c r="AI85"/>
  <c r="AI84"/>
  <c r="AI83"/>
  <c r="AI82"/>
  <c r="AI81"/>
  <c r="AI80"/>
  <c r="AI79"/>
  <c r="AI78"/>
  <c r="AI77"/>
  <c r="AI76"/>
  <c r="AI75"/>
  <c r="AI74"/>
  <c r="AI71"/>
  <c r="AI70"/>
  <c r="AI67"/>
  <c r="AI66"/>
  <c r="AI65"/>
  <c r="AI64"/>
  <c r="AI63"/>
  <c r="AI62"/>
  <c r="AI61"/>
  <c r="AI60"/>
  <c r="AI59"/>
  <c r="AI58"/>
  <c r="AI57"/>
  <c r="AI56"/>
  <c r="AI55"/>
  <c r="AI54"/>
  <c r="AI53"/>
  <c r="AI52"/>
  <c r="AI49"/>
  <c r="AI48"/>
  <c r="AI47"/>
  <c r="AI46"/>
  <c r="AI45"/>
  <c r="AI44"/>
  <c r="AI43"/>
  <c r="AI42"/>
  <c r="AI39"/>
  <c r="AI38"/>
  <c r="AI37"/>
  <c r="AI36"/>
  <c r="AI33"/>
  <c r="AI32"/>
  <c r="AI31"/>
  <c r="AI30"/>
  <c r="AI29"/>
  <c r="AI26"/>
  <c r="AI24"/>
  <c r="AI23"/>
  <c r="AI22"/>
  <c r="AI21"/>
  <c r="AI18"/>
  <c r="AI17"/>
  <c r="AI16"/>
  <c r="AI15"/>
  <c r="AI14"/>
  <c r="AI13"/>
  <c r="AI12"/>
  <c r="AI11"/>
  <c r="AC89" i="17" l="1"/>
  <c r="AI5" i="15"/>
  <c r="AD21" i="17"/>
  <c r="AD64"/>
  <c r="AD26"/>
  <c r="AD62"/>
  <c r="AD56"/>
  <c r="AD60"/>
  <c r="AD13"/>
  <c r="AD18"/>
  <c r="AD81"/>
  <c r="AD9"/>
  <c r="AD79"/>
  <c r="AD73"/>
  <c r="AD35"/>
  <c r="AD75"/>
  <c r="AI83" i="15" s="1"/>
  <c r="AD19" i="17"/>
  <c r="AD77"/>
  <c r="AD80"/>
  <c r="AD29"/>
  <c r="AD61"/>
  <c r="AD63"/>
  <c r="AD41"/>
  <c r="AD54"/>
  <c r="AD42"/>
  <c r="AD50"/>
  <c r="AD84"/>
  <c r="AD76"/>
  <c r="AD82"/>
  <c r="AD45"/>
  <c r="AD12"/>
  <c r="AD53"/>
  <c r="AD55"/>
  <c r="AD27"/>
  <c r="AD59"/>
  <c r="AD11"/>
  <c r="AD74"/>
  <c r="AI82" i="15" s="1"/>
  <c r="AD33" i="17"/>
  <c r="AD40"/>
  <c r="AD52"/>
  <c r="AD68"/>
  <c r="AD69" s="1"/>
  <c r="AD34"/>
  <c r="AD43"/>
  <c r="AD20"/>
  <c r="AD51"/>
  <c r="AD72"/>
  <c r="AD44"/>
  <c r="AD28"/>
  <c r="AD10"/>
  <c r="AD58"/>
  <c r="AD85"/>
  <c r="AD78"/>
  <c r="AD83"/>
  <c r="AD57"/>
  <c r="AD8"/>
  <c r="AD14"/>
  <c r="AD39"/>
  <c r="BI88" i="3"/>
  <c r="BJ88"/>
  <c r="BK88"/>
  <c r="BL88"/>
  <c r="BM88"/>
  <c r="BJ76"/>
  <c r="BI76"/>
  <c r="BK76"/>
  <c r="BL76"/>
  <c r="BM76"/>
  <c r="BJ60"/>
  <c r="BI60"/>
  <c r="BK60"/>
  <c r="BL60"/>
  <c r="BM60"/>
  <c r="BJ46"/>
  <c r="BI46"/>
  <c r="BK46"/>
  <c r="BL46"/>
  <c r="BM46"/>
  <c r="BI90"/>
  <c r="BJ90"/>
  <c r="BK90"/>
  <c r="BL90"/>
  <c r="BM90"/>
  <c r="BJ15"/>
  <c r="BI15"/>
  <c r="BK15"/>
  <c r="BL15"/>
  <c r="BM15"/>
  <c r="BI87"/>
  <c r="BJ87"/>
  <c r="BK87"/>
  <c r="BL87"/>
  <c r="BM87"/>
  <c r="BI83"/>
  <c r="BJ83"/>
  <c r="BK83"/>
  <c r="BL83"/>
  <c r="BM83"/>
  <c r="BI79"/>
  <c r="BJ79"/>
  <c r="BK79"/>
  <c r="BL79"/>
  <c r="BM79"/>
  <c r="BJ67"/>
  <c r="BI67"/>
  <c r="BK67"/>
  <c r="BL67"/>
  <c r="BM67"/>
  <c r="BI63"/>
  <c r="BJ63"/>
  <c r="BK63"/>
  <c r="BL63"/>
  <c r="BM63"/>
  <c r="BI59"/>
  <c r="BJ59"/>
  <c r="BK59"/>
  <c r="BL59"/>
  <c r="BM59"/>
  <c r="BJ55"/>
  <c r="BI55"/>
  <c r="BK55"/>
  <c r="BL55"/>
  <c r="BM55"/>
  <c r="BI49"/>
  <c r="BJ49"/>
  <c r="BK49"/>
  <c r="BL49"/>
  <c r="BM49"/>
  <c r="BI45"/>
  <c r="BJ45"/>
  <c r="BK45"/>
  <c r="BL45"/>
  <c r="BM45"/>
  <c r="BI39"/>
  <c r="BJ39"/>
  <c r="BK39"/>
  <c r="BL39"/>
  <c r="BM39"/>
  <c r="BI33"/>
  <c r="BJ33"/>
  <c r="BK33"/>
  <c r="BL33"/>
  <c r="BM33"/>
  <c r="BI22"/>
  <c r="BJ22"/>
  <c r="BK22"/>
  <c r="BL22"/>
  <c r="BM22"/>
  <c r="BI84"/>
  <c r="BJ84"/>
  <c r="BK84"/>
  <c r="BL84"/>
  <c r="BM84"/>
  <c r="BJ68"/>
  <c r="BI68"/>
  <c r="BK68"/>
  <c r="BL68"/>
  <c r="BM68"/>
  <c r="BI56"/>
  <c r="BJ56"/>
  <c r="BK56"/>
  <c r="BL56"/>
  <c r="BM56"/>
  <c r="BI40"/>
  <c r="BJ40"/>
  <c r="BK40"/>
  <c r="BL40"/>
  <c r="BM40"/>
  <c r="BI34"/>
  <c r="BJ34"/>
  <c r="BK34"/>
  <c r="BL34"/>
  <c r="BM34"/>
  <c r="BI23"/>
  <c r="BJ23"/>
  <c r="BK23"/>
  <c r="BL23"/>
  <c r="BM23"/>
  <c r="BI17"/>
  <c r="BJ17"/>
  <c r="BK17"/>
  <c r="BL17"/>
  <c r="BM17"/>
  <c r="BI13"/>
  <c r="BJ13"/>
  <c r="BK13"/>
  <c r="BL13"/>
  <c r="BM13"/>
  <c r="BI89"/>
  <c r="BJ89"/>
  <c r="BK89"/>
  <c r="BL89"/>
  <c r="BM89"/>
  <c r="BI85"/>
  <c r="BJ85"/>
  <c r="BK85"/>
  <c r="BL85"/>
  <c r="BM85"/>
  <c r="BI81"/>
  <c r="BJ81"/>
  <c r="BK81"/>
  <c r="BL81"/>
  <c r="BM81"/>
  <c r="BI77"/>
  <c r="BJ77"/>
  <c r="BK77"/>
  <c r="BL77"/>
  <c r="BM77"/>
  <c r="BJ65"/>
  <c r="BI65"/>
  <c r="BK65"/>
  <c r="BL65"/>
  <c r="BM65"/>
  <c r="BJ61"/>
  <c r="BI61"/>
  <c r="BK61"/>
  <c r="BL61"/>
  <c r="BM61"/>
  <c r="BJ57"/>
  <c r="BI57"/>
  <c r="BK57"/>
  <c r="BL57"/>
  <c r="BM57"/>
  <c r="BI47"/>
  <c r="BJ47"/>
  <c r="BK47"/>
  <c r="BL47"/>
  <c r="BM47"/>
  <c r="BI31"/>
  <c r="BJ31"/>
  <c r="BK31"/>
  <c r="BL31"/>
  <c r="BM31"/>
  <c r="BI24"/>
  <c r="BJ24"/>
  <c r="BK24"/>
  <c r="BL24"/>
  <c r="BM24"/>
  <c r="BI12"/>
  <c r="BJ12"/>
  <c r="BK12"/>
  <c r="BL12"/>
  <c r="BM12"/>
  <c r="BJ16"/>
  <c r="BI16"/>
  <c r="BK16"/>
  <c r="BL16"/>
  <c r="BM16"/>
  <c r="BJ80"/>
  <c r="BI80"/>
  <c r="BK80"/>
  <c r="BL80"/>
  <c r="BM80"/>
  <c r="BI64"/>
  <c r="BJ64"/>
  <c r="BK64"/>
  <c r="BL64"/>
  <c r="BM64"/>
  <c r="BI50"/>
  <c r="BJ50"/>
  <c r="BK50"/>
  <c r="BL50"/>
  <c r="BM50"/>
  <c r="BJ18"/>
  <c r="BI18"/>
  <c r="BK18"/>
  <c r="BL18"/>
  <c r="BM18"/>
  <c r="BJ14"/>
  <c r="BI14"/>
  <c r="BK14"/>
  <c r="BL14"/>
  <c r="BM14"/>
  <c r="BI86"/>
  <c r="BJ86"/>
  <c r="BK86"/>
  <c r="BL86"/>
  <c r="BM86"/>
  <c r="BJ82"/>
  <c r="BI82"/>
  <c r="BK82"/>
  <c r="BL82"/>
  <c r="BM82"/>
  <c r="BI78"/>
  <c r="BJ78"/>
  <c r="BK78"/>
  <c r="BL78"/>
  <c r="BM78"/>
  <c r="BI72"/>
  <c r="BJ72"/>
  <c r="BK72"/>
  <c r="BL72"/>
  <c r="BM72"/>
  <c r="BI66"/>
  <c r="BJ66"/>
  <c r="BK66"/>
  <c r="BL66"/>
  <c r="BM66"/>
  <c r="BJ62"/>
  <c r="BI62"/>
  <c r="BK62"/>
  <c r="BL62"/>
  <c r="BM62"/>
  <c r="BJ58"/>
  <c r="BI58"/>
  <c r="BK58"/>
  <c r="BL58"/>
  <c r="BM58"/>
  <c r="BI54"/>
  <c r="BJ54"/>
  <c r="BK54"/>
  <c r="BL54"/>
  <c r="BM54"/>
  <c r="BI48"/>
  <c r="BJ48"/>
  <c r="BK48"/>
  <c r="BL48"/>
  <c r="BM48"/>
  <c r="BI44"/>
  <c r="BJ44"/>
  <c r="BK44"/>
  <c r="BL44"/>
  <c r="BM44"/>
  <c r="BI38"/>
  <c r="BJ38"/>
  <c r="BK38"/>
  <c r="BL38"/>
  <c r="BM38"/>
  <c r="BJ32"/>
  <c r="BI32"/>
  <c r="BK32"/>
  <c r="BL32"/>
  <c r="BM32"/>
  <c r="BJ25"/>
  <c r="BI25"/>
  <c r="BK25"/>
  <c r="BL25"/>
  <c r="BM25"/>
  <c r="K73"/>
  <c r="K19"/>
  <c r="K28"/>
  <c r="K92"/>
  <c r="K35"/>
  <c r="K69"/>
  <c r="K51"/>
  <c r="K41"/>
  <c r="AJ10" i="13"/>
  <c r="M10"/>
  <c r="M104"/>
  <c r="BI106" i="15"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M12" i="13"/>
  <c r="BI13" i="15" s="1"/>
  <c r="M13" i="13"/>
  <c r="BI14" i="15" s="1"/>
  <c r="M14" i="13"/>
  <c r="BI15" i="15" s="1"/>
  <c r="M15" i="13"/>
  <c r="BI16" i="15" s="1"/>
  <c r="M16" i="13"/>
  <c r="BI17" i="15" s="1"/>
  <c r="M17" i="13"/>
  <c r="BI18" i="15" s="1"/>
  <c r="M18" i="13"/>
  <c r="M21"/>
  <c r="BI22" i="15" s="1"/>
  <c r="M22" i="13"/>
  <c r="BI23" i="15" s="1"/>
  <c r="M23" i="13"/>
  <c r="BI24" i="15" s="1"/>
  <c r="M24" i="13"/>
  <c r="BI25" i="15" s="1"/>
  <c r="M26" i="13"/>
  <c r="M29"/>
  <c r="BI30" i="15" s="1"/>
  <c r="M30" i="13"/>
  <c r="BI31" i="15" s="1"/>
  <c r="M31" i="13"/>
  <c r="BI32" i="15" s="1"/>
  <c r="M32" i="13"/>
  <c r="BI33" i="15" s="1"/>
  <c r="M33" i="13"/>
  <c r="M36"/>
  <c r="BI37" i="15" s="1"/>
  <c r="M37" i="13"/>
  <c r="BI38" i="15" s="1"/>
  <c r="M38" i="13"/>
  <c r="BI39" i="15" s="1"/>
  <c r="M39" i="13"/>
  <c r="M42"/>
  <c r="BI43" i="15" s="1"/>
  <c r="M43" i="13"/>
  <c r="BI44" i="15" s="1"/>
  <c r="M44" i="13"/>
  <c r="BI45" i="15" s="1"/>
  <c r="M45" i="13"/>
  <c r="BI46" i="15" s="1"/>
  <c r="M46" i="13"/>
  <c r="BI47" i="15" s="1"/>
  <c r="M47" i="13"/>
  <c r="BI48" i="15" s="1"/>
  <c r="M48" i="13"/>
  <c r="BI49" i="15" s="1"/>
  <c r="M49" i="13"/>
  <c r="M52"/>
  <c r="BI53" i="15" s="1"/>
  <c r="M53" i="13"/>
  <c r="BI54" i="15" s="1"/>
  <c r="M54" i="13"/>
  <c r="BI55" i="15" s="1"/>
  <c r="M55" i="13"/>
  <c r="BI56" i="15" s="1"/>
  <c r="M56" i="13"/>
  <c r="BI57" i="15" s="1"/>
  <c r="M57" i="13"/>
  <c r="BI58" i="15" s="1"/>
  <c r="M58" i="13"/>
  <c r="BI59" i="15" s="1"/>
  <c r="M59" i="13"/>
  <c r="BI60" i="15" s="1"/>
  <c r="M60" i="13"/>
  <c r="BI61" i="15" s="1"/>
  <c r="M61" i="13"/>
  <c r="BI62" i="15" s="1"/>
  <c r="M62" i="13"/>
  <c r="BI63" i="15" s="1"/>
  <c r="M63" i="13"/>
  <c r="BI64" i="15" s="1"/>
  <c r="M64" i="13"/>
  <c r="BI65" i="15" s="1"/>
  <c r="M65" i="13"/>
  <c r="BI66" i="15" s="1"/>
  <c r="M66" i="13"/>
  <c r="BI67" i="15" s="1"/>
  <c r="M67" i="13"/>
  <c r="M70"/>
  <c r="BI71" i="15" s="1"/>
  <c r="M71" i="13"/>
  <c r="M73"/>
  <c r="M79"/>
  <c r="BI80" i="15" s="1"/>
  <c r="M80" i="13"/>
  <c r="BI81" i="15" s="1"/>
  <c r="M81" i="13"/>
  <c r="BI82" i="15" s="1"/>
  <c r="M82" i="13"/>
  <c r="BI83" i="15" s="1"/>
  <c r="M83" i="13"/>
  <c r="BI84" i="15" s="1"/>
  <c r="M84" i="13"/>
  <c r="BI85" i="15" s="1"/>
  <c r="M85" i="13"/>
  <c r="BI86" i="15" s="1"/>
  <c r="M86" i="13"/>
  <c r="BI87" i="15" s="1"/>
  <c r="M87" i="13"/>
  <c r="BI88" i="15" s="1"/>
  <c r="M88" i="13"/>
  <c r="BI89" i="15" s="1"/>
  <c r="M89" i="13"/>
  <c r="BI91" i="15" s="1"/>
  <c r="M90" i="13"/>
  <c r="BI92" i="15" s="1"/>
  <c r="M91" i="13"/>
  <c r="BI93" i="15" s="1"/>
  <c r="M92" i="13"/>
  <c r="BI94" i="15" s="1"/>
  <c r="M93" i="13"/>
  <c r="BI95" i="15" s="1"/>
  <c r="M95" i="13"/>
  <c r="M99"/>
  <c r="BI100" i="15"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M100" i="13"/>
  <c r="BI101" i="15"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M101" i="13"/>
  <c r="M105"/>
  <c r="M108"/>
  <c r="BI110" i="15"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M109" i="13"/>
  <c r="BI111" i="15"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M110" i="13"/>
  <c r="BI112" i="15"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M111" i="13"/>
  <c r="BI113" i="15"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M112" i="13"/>
  <c r="BI114" i="15"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M113" i="13"/>
  <c r="BI115" i="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M114" i="13"/>
  <c r="BI116" i="15"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M115" i="13"/>
  <c r="BI117" i="15"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M116" i="13"/>
  <c r="M118"/>
  <c r="M11"/>
  <c r="BI12" i="15" s="1"/>
  <c r="BC74" i="13"/>
  <c r="BC73"/>
  <c r="BC72"/>
  <c r="BC71"/>
  <c r="BC70"/>
  <c r="BC69"/>
  <c r="BC68"/>
  <c r="BC67"/>
  <c r="BC66"/>
  <c r="BC65"/>
  <c r="BC64"/>
  <c r="BC63"/>
  <c r="BC62"/>
  <c r="BC61"/>
  <c r="BC60"/>
  <c r="BC59"/>
  <c r="BC58"/>
  <c r="BC57"/>
  <c r="BC56"/>
  <c r="BC55"/>
  <c r="BC54"/>
  <c r="BC53"/>
  <c r="BC52"/>
  <c r="BC12"/>
  <c r="BC13"/>
  <c r="BC14"/>
  <c r="BC15"/>
  <c r="BC16"/>
  <c r="BC17"/>
  <c r="BC18"/>
  <c r="BC19"/>
  <c r="BC20"/>
  <c r="BC21"/>
  <c r="BC22"/>
  <c r="BC23"/>
  <c r="BC24"/>
  <c r="BC25"/>
  <c r="BC26"/>
  <c r="BC27"/>
  <c r="BC28"/>
  <c r="BC29"/>
  <c r="BC30"/>
  <c r="BC31"/>
  <c r="BC32"/>
  <c r="BC33"/>
  <c r="BC34"/>
  <c r="BC35"/>
  <c r="BC36"/>
  <c r="BC37"/>
  <c r="BC38"/>
  <c r="BC39"/>
  <c r="BC40"/>
  <c r="BC41"/>
  <c r="BC42"/>
  <c r="BC43"/>
  <c r="BC44"/>
  <c r="BC45"/>
  <c r="BC46"/>
  <c r="BC47"/>
  <c r="BC48"/>
  <c r="BC11"/>
  <c r="BF13"/>
  <c r="BF14"/>
  <c r="BF15"/>
  <c r="BF16"/>
  <c r="BF17"/>
  <c r="BF18"/>
  <c r="BF19"/>
  <c r="BF20"/>
  <c r="BF21"/>
  <c r="BF22"/>
  <c r="BF23"/>
  <c r="BF24"/>
  <c r="BF25"/>
  <c r="BF26"/>
  <c r="BF27"/>
  <c r="BF28"/>
  <c r="BF29"/>
  <c r="BF30"/>
  <c r="BF31"/>
  <c r="BF32"/>
  <c r="BF33"/>
  <c r="BF34"/>
  <c r="BF35"/>
  <c r="BF36"/>
  <c r="BF37"/>
  <c r="BF38"/>
  <c r="BF39"/>
  <c r="BF40"/>
  <c r="BF41"/>
  <c r="BF42"/>
  <c r="BF43"/>
  <c r="BF44"/>
  <c r="BF45"/>
  <c r="BF46"/>
  <c r="BF47"/>
  <c r="BF48"/>
  <c r="BF51"/>
  <c r="BF52"/>
  <c r="BF53"/>
  <c r="BF54"/>
  <c r="BF55"/>
  <c r="BF56"/>
  <c r="BF57"/>
  <c r="BF58"/>
  <c r="BF59"/>
  <c r="BF60"/>
  <c r="BF61"/>
  <c r="BF62"/>
  <c r="BF63"/>
  <c r="BF64"/>
  <c r="BF65"/>
  <c r="BF66"/>
  <c r="BF67"/>
  <c r="BF68"/>
  <c r="BF69"/>
  <c r="BF70"/>
  <c r="BF71"/>
  <c r="BF72"/>
  <c r="BF73"/>
  <c r="BF74"/>
  <c r="BF12"/>
  <c r="BF11"/>
  <c r="BF10"/>
  <c r="BE53"/>
  <c r="BE54"/>
  <c r="BE55"/>
  <c r="BE56"/>
  <c r="BE57"/>
  <c r="BE58"/>
  <c r="BE59"/>
  <c r="BE60"/>
  <c r="BE61"/>
  <c r="BE62"/>
  <c r="BE63"/>
  <c r="BE64"/>
  <c r="BE65"/>
  <c r="BE66"/>
  <c r="BE67"/>
  <c r="BE68"/>
  <c r="BE69"/>
  <c r="BE70"/>
  <c r="BE71"/>
  <c r="BE72"/>
  <c r="BE73"/>
  <c r="BE74"/>
  <c r="BE52"/>
  <c r="BE12"/>
  <c r="BE13"/>
  <c r="BE14"/>
  <c r="BE15"/>
  <c r="BE16"/>
  <c r="BE17"/>
  <c r="BE18"/>
  <c r="BE19"/>
  <c r="BE20"/>
  <c r="BE21"/>
  <c r="BE22"/>
  <c r="BE23"/>
  <c r="BE24"/>
  <c r="BE25"/>
  <c r="BE26"/>
  <c r="BE27"/>
  <c r="BE28"/>
  <c r="BE29"/>
  <c r="BE30"/>
  <c r="BE31"/>
  <c r="BE32"/>
  <c r="BE33"/>
  <c r="BE34"/>
  <c r="BE35"/>
  <c r="BE36"/>
  <c r="BE37"/>
  <c r="BE38"/>
  <c r="BE39"/>
  <c r="BE40"/>
  <c r="BE41"/>
  <c r="BE42"/>
  <c r="BE43"/>
  <c r="BE44"/>
  <c r="BE45"/>
  <c r="BE46"/>
  <c r="BE47"/>
  <c r="BE48"/>
  <c r="BE11"/>
  <c r="AD86" i="17" l="1"/>
  <c r="AD23"/>
  <c r="AD36"/>
  <c r="AD46"/>
  <c r="AD30"/>
  <c r="AI49" i="15"/>
  <c r="AI67"/>
  <c r="AD15" i="17"/>
  <c r="AD65"/>
  <c r="BJ35" i="3"/>
  <c r="BI35"/>
  <c r="BK35"/>
  <c r="BL35"/>
  <c r="BM35"/>
  <c r="BI73"/>
  <c r="BJ73"/>
  <c r="BK73"/>
  <c r="BL73"/>
  <c r="BM73"/>
  <c r="BI19"/>
  <c r="BJ19"/>
  <c r="BK19"/>
  <c r="BL19"/>
  <c r="BM19"/>
  <c r="BJ51"/>
  <c r="BI51"/>
  <c r="BK51"/>
  <c r="BL51"/>
  <c r="BM51"/>
  <c r="BJ28"/>
  <c r="BI28"/>
  <c r="BK28"/>
  <c r="BL28"/>
  <c r="BM28"/>
  <c r="BJ69"/>
  <c r="BI69"/>
  <c r="BK69"/>
  <c r="BL69"/>
  <c r="BM69"/>
  <c r="BJ41"/>
  <c r="BI41"/>
  <c r="BK41"/>
  <c r="BL41"/>
  <c r="BM41"/>
  <c r="BJ92"/>
  <c r="BI92"/>
  <c r="BK92"/>
  <c r="BL92"/>
  <c r="BM92"/>
  <c r="BI96" i="15"/>
  <c r="BI34"/>
  <c r="K95" i="3"/>
  <c r="J114" i="15"/>
  <c r="J33"/>
  <c r="J54"/>
  <c r="J62"/>
  <c r="J81"/>
  <c r="J86"/>
  <c r="J100"/>
  <c r="J12"/>
  <c r="J22"/>
  <c r="J30"/>
  <c r="J37"/>
  <c r="J44"/>
  <c r="J48"/>
  <c r="J55"/>
  <c r="J59"/>
  <c r="J63"/>
  <c r="J67"/>
  <c r="J82"/>
  <c r="J87"/>
  <c r="J92"/>
  <c r="J101"/>
  <c r="J113"/>
  <c r="J117"/>
  <c r="J14"/>
  <c r="J15" s="1"/>
  <c r="J16" s="1"/>
  <c r="J17" s="1"/>
  <c r="J43"/>
  <c r="J58"/>
  <c r="J66"/>
  <c r="J91"/>
  <c r="J116"/>
  <c r="J13"/>
  <c r="J24"/>
  <c r="J32"/>
  <c r="J39"/>
  <c r="J46"/>
  <c r="J53"/>
  <c r="J57"/>
  <c r="J61"/>
  <c r="J65"/>
  <c r="J80"/>
  <c r="J85"/>
  <c r="J89"/>
  <c r="J94"/>
  <c r="J111"/>
  <c r="J115"/>
  <c r="J25"/>
  <c r="J47"/>
  <c r="J112"/>
  <c r="J18"/>
  <c r="J23"/>
  <c r="J31"/>
  <c r="J38"/>
  <c r="J45"/>
  <c r="J49"/>
  <c r="J56"/>
  <c r="J60"/>
  <c r="J64"/>
  <c r="J71"/>
  <c r="J84"/>
  <c r="J88"/>
  <c r="J93"/>
  <c r="J110"/>
  <c r="AD89" i="17" l="1"/>
  <c r="BI95" i="3"/>
  <c r="BJ95"/>
  <c r="BK95"/>
  <c r="BL95"/>
  <c r="BM95"/>
  <c r="H356" i="22"/>
  <c r="F354"/>
  <c r="M958" i="8" l="1"/>
  <c r="N958"/>
  <c r="O958"/>
  <c r="P958"/>
  <c r="Q958"/>
  <c r="R958"/>
  <c r="S958"/>
  <c r="L958"/>
  <c r="T123"/>
  <c r="S123"/>
  <c r="R123"/>
  <c r="Q123"/>
  <c r="P123"/>
  <c r="O123"/>
  <c r="N123"/>
  <c r="M123"/>
  <c r="L123"/>
  <c r="U134" i="1"/>
  <c r="HF77" i="16"/>
  <c r="HF11"/>
  <c r="HF121"/>
  <c r="HF118"/>
  <c r="HF116"/>
  <c r="HF115"/>
  <c r="HF114"/>
  <c r="HF113"/>
  <c r="HF112"/>
  <c r="HF111"/>
  <c r="HF110"/>
  <c r="HF109"/>
  <c r="HF108"/>
  <c r="HF107"/>
  <c r="HF104"/>
  <c r="HF103"/>
  <c r="HF100"/>
  <c r="HF99"/>
  <c r="HH99" s="1"/>
  <c r="HF98"/>
  <c r="HF97"/>
  <c r="HF96"/>
  <c r="HF93"/>
  <c r="HF92"/>
  <c r="HF91"/>
  <c r="HF90"/>
  <c r="HF89"/>
  <c r="HF88"/>
  <c r="HF87"/>
  <c r="HF86"/>
  <c r="HF85"/>
  <c r="HF84"/>
  <c r="HF83"/>
  <c r="HF82"/>
  <c r="HF81"/>
  <c r="HF80"/>
  <c r="HF79"/>
  <c r="HF78"/>
  <c r="HF71"/>
  <c r="HF69"/>
  <c r="HF68"/>
  <c r="HF65"/>
  <c r="HF64"/>
  <c r="HF63"/>
  <c r="HF62"/>
  <c r="HF61"/>
  <c r="HF60"/>
  <c r="HF59"/>
  <c r="HF58"/>
  <c r="HF57"/>
  <c r="HF56"/>
  <c r="HF55"/>
  <c r="HF54"/>
  <c r="HF53"/>
  <c r="HF52"/>
  <c r="HF51"/>
  <c r="HF50"/>
  <c r="HF47"/>
  <c r="HF46"/>
  <c r="HF45"/>
  <c r="HF44"/>
  <c r="HF43"/>
  <c r="HF42"/>
  <c r="HF41"/>
  <c r="HF40"/>
  <c r="HF37"/>
  <c r="HF36"/>
  <c r="HF35"/>
  <c r="HF34"/>
  <c r="HF31"/>
  <c r="HF30"/>
  <c r="HF29"/>
  <c r="HF28"/>
  <c r="HF27"/>
  <c r="HF24"/>
  <c r="HF23"/>
  <c r="HH23" s="1"/>
  <c r="HF22"/>
  <c r="HF21"/>
  <c r="HF20"/>
  <c r="HF19"/>
  <c r="HF10"/>
  <c r="HF9"/>
  <c r="U132" i="1" l="1"/>
  <c r="T831"/>
  <c r="T829"/>
  <c r="T827"/>
  <c r="T825"/>
  <c r="S823"/>
  <c r="S821"/>
  <c r="S819"/>
  <c r="S817"/>
  <c r="S815"/>
  <c r="S813"/>
  <c r="S811"/>
  <c r="S809"/>
  <c r="S807"/>
  <c r="S805"/>
  <c r="S803"/>
  <c r="S801"/>
  <c r="S799"/>
  <c r="S797"/>
  <c r="S795"/>
  <c r="S793"/>
  <c r="S791"/>
  <c r="S789"/>
  <c r="S787"/>
  <c r="S785"/>
  <c r="S783"/>
  <c r="S781"/>
  <c r="S779"/>
  <c r="S777"/>
  <c r="S775"/>
  <c r="S773"/>
  <c r="S771"/>
  <c r="S769"/>
  <c r="S767"/>
  <c r="S765"/>
  <c r="S763"/>
  <c r="S761"/>
  <c r="S759"/>
  <c r="S757"/>
  <c r="S755"/>
  <c r="S753"/>
  <c r="S751"/>
  <c r="S749"/>
  <c r="S747"/>
  <c r="S745"/>
  <c r="S743"/>
  <c r="S741"/>
  <c r="S739"/>
  <c r="S737"/>
  <c r="S735"/>
  <c r="S733"/>
  <c r="S731"/>
  <c r="S729"/>
  <c r="S727"/>
  <c r="S725"/>
  <c r="S723"/>
  <c r="S721"/>
  <c r="S719"/>
  <c r="S717"/>
  <c r="S715"/>
  <c r="S713"/>
  <c r="S711"/>
  <c r="S709"/>
  <c r="S707"/>
  <c r="S705"/>
  <c r="S703"/>
  <c r="S701"/>
  <c r="S699"/>
  <c r="S697"/>
  <c r="S695"/>
  <c r="S693"/>
  <c r="S691"/>
  <c r="S831"/>
  <c r="S827"/>
  <c r="S829"/>
  <c r="S825"/>
  <c r="T4"/>
  <c r="T16"/>
  <c r="S16"/>
  <c r="T12"/>
  <c r="S12"/>
  <c r="T157"/>
  <c r="S157"/>
  <c r="T153"/>
  <c r="S153"/>
  <c r="T151"/>
  <c r="S151"/>
  <c r="T147"/>
  <c r="S147"/>
  <c r="T141"/>
  <c r="S141"/>
  <c r="T137"/>
  <c r="S137"/>
  <c r="T133"/>
  <c r="S133"/>
  <c r="T131"/>
  <c r="S131"/>
  <c r="T124"/>
  <c r="S124"/>
  <c r="T120"/>
  <c r="S120"/>
  <c r="T116"/>
  <c r="S116"/>
  <c r="T114"/>
  <c r="S114"/>
  <c r="T112"/>
  <c r="S112"/>
  <c r="T108"/>
  <c r="S108"/>
  <c r="T102"/>
  <c r="S102"/>
  <c r="T95"/>
  <c r="S95"/>
  <c r="T91"/>
  <c r="S91"/>
  <c r="T87"/>
  <c r="S87"/>
  <c r="T83"/>
  <c r="S83"/>
  <c r="T79"/>
  <c r="S79"/>
  <c r="T75"/>
  <c r="S75"/>
  <c r="T71"/>
  <c r="S71"/>
  <c r="T67"/>
  <c r="S67"/>
  <c r="T63"/>
  <c r="S63"/>
  <c r="T59"/>
  <c r="S59"/>
  <c r="T55"/>
  <c r="S55"/>
  <c r="T51"/>
  <c r="S51"/>
  <c r="T47"/>
  <c r="S47"/>
  <c r="T41"/>
  <c r="S41"/>
  <c r="T33"/>
  <c r="S33"/>
  <c r="U97"/>
  <c r="U95"/>
  <c r="T6"/>
  <c r="S6"/>
  <c r="T20"/>
  <c r="S20"/>
  <c r="T18"/>
  <c r="S18"/>
  <c r="T14"/>
  <c r="S14"/>
  <c r="T10"/>
  <c r="S10"/>
  <c r="T8"/>
  <c r="S8"/>
  <c r="T159"/>
  <c r="S159"/>
  <c r="T155"/>
  <c r="S155"/>
  <c r="T149"/>
  <c r="S149"/>
  <c r="T145"/>
  <c r="S145"/>
  <c r="T143"/>
  <c r="S143"/>
  <c r="T139"/>
  <c r="S139"/>
  <c r="T135"/>
  <c r="S135"/>
  <c r="T128"/>
  <c r="S128"/>
  <c r="T122"/>
  <c r="S122"/>
  <c r="T118"/>
  <c r="S118"/>
  <c r="T110"/>
  <c r="S110"/>
  <c r="T106"/>
  <c r="S106"/>
  <c r="T104"/>
  <c r="S104"/>
  <c r="T100"/>
  <c r="S100"/>
  <c r="T97"/>
  <c r="S97"/>
  <c r="T93"/>
  <c r="S93"/>
  <c r="T89"/>
  <c r="S89"/>
  <c r="T85"/>
  <c r="S85"/>
  <c r="T81"/>
  <c r="S81"/>
  <c r="T77"/>
  <c r="S77"/>
  <c r="T73"/>
  <c r="S73"/>
  <c r="T69"/>
  <c r="S69"/>
  <c r="T65"/>
  <c r="S65"/>
  <c r="T61"/>
  <c r="S61"/>
  <c r="T57"/>
  <c r="S57"/>
  <c r="T53"/>
  <c r="S53"/>
  <c r="T49"/>
  <c r="S49"/>
  <c r="T45"/>
  <c r="S45"/>
  <c r="T43"/>
  <c r="S43"/>
  <c r="T39"/>
  <c r="S39"/>
  <c r="T37"/>
  <c r="S37"/>
  <c r="T35"/>
  <c r="S35"/>
  <c r="T31"/>
  <c r="S31"/>
  <c r="T29"/>
  <c r="S29"/>
  <c r="T27"/>
  <c r="S27"/>
  <c r="T25"/>
  <c r="S25"/>
  <c r="T23"/>
  <c r="S23"/>
  <c r="T349"/>
  <c r="S349"/>
  <c r="S830"/>
  <c r="T830"/>
  <c r="S828"/>
  <c r="T828"/>
  <c r="S826"/>
  <c r="T826"/>
  <c r="S824"/>
  <c r="T824"/>
  <c r="S822"/>
  <c r="T822"/>
  <c r="S820"/>
  <c r="T820"/>
  <c r="S818"/>
  <c r="T818"/>
  <c r="S816"/>
  <c r="T816"/>
  <c r="S814"/>
  <c r="T814"/>
  <c r="S812"/>
  <c r="T812"/>
  <c r="S810"/>
  <c r="T810"/>
  <c r="S808"/>
  <c r="T808"/>
  <c r="S806"/>
  <c r="T806"/>
  <c r="S804"/>
  <c r="T804"/>
  <c r="S802"/>
  <c r="T802"/>
  <c r="S800"/>
  <c r="T800"/>
  <c r="S798"/>
  <c r="T798"/>
  <c r="S796"/>
  <c r="T796"/>
  <c r="S794"/>
  <c r="T794"/>
  <c r="S792"/>
  <c r="T792"/>
  <c r="S790"/>
  <c r="T790"/>
  <c r="S788"/>
  <c r="T788"/>
  <c r="S786"/>
  <c r="T786"/>
  <c r="S784"/>
  <c r="T784"/>
  <c r="S782"/>
  <c r="T782"/>
  <c r="S780"/>
  <c r="T780"/>
  <c r="S778"/>
  <c r="T778"/>
  <c r="S776"/>
  <c r="T776"/>
  <c r="S774"/>
  <c r="T774"/>
  <c r="S772"/>
  <c r="T772"/>
  <c r="S770"/>
  <c r="T770"/>
  <c r="S768"/>
  <c r="T768"/>
  <c r="S766"/>
  <c r="T766"/>
  <c r="S764"/>
  <c r="T764"/>
  <c r="S762"/>
  <c r="T762"/>
  <c r="S760"/>
  <c r="T760"/>
  <c r="S758"/>
  <c r="T758"/>
  <c r="S756"/>
  <c r="T756"/>
  <c r="S754"/>
  <c r="T754"/>
  <c r="S752"/>
  <c r="T752"/>
  <c r="S750"/>
  <c r="T750"/>
  <c r="S748"/>
  <c r="T748"/>
  <c r="S746"/>
  <c r="T746"/>
  <c r="S744"/>
  <c r="T744"/>
  <c r="S742"/>
  <c r="T742"/>
  <c r="S740"/>
  <c r="T740"/>
  <c r="S738"/>
  <c r="T738"/>
  <c r="S736"/>
  <c r="T736"/>
  <c r="S734"/>
  <c r="T734"/>
  <c r="S732"/>
  <c r="T732"/>
  <c r="S730"/>
  <c r="T730"/>
  <c r="S728"/>
  <c r="T728"/>
  <c r="S726"/>
  <c r="T726"/>
  <c r="S724"/>
  <c r="T724"/>
  <c r="S722"/>
  <c r="T722"/>
  <c r="S720"/>
  <c r="T720"/>
  <c r="S718"/>
  <c r="T718"/>
  <c r="S716"/>
  <c r="T716"/>
  <c r="S714"/>
  <c r="T714"/>
  <c r="S712"/>
  <c r="T712"/>
  <c r="S710"/>
  <c r="T710"/>
  <c r="S708"/>
  <c r="T708"/>
  <c r="S706"/>
  <c r="T706"/>
  <c r="S704"/>
  <c r="T704"/>
  <c r="S702"/>
  <c r="T702"/>
  <c r="S700"/>
  <c r="T700"/>
  <c r="S698"/>
  <c r="T698"/>
  <c r="S696"/>
  <c r="T696"/>
  <c r="S694"/>
  <c r="T694"/>
  <c r="S692"/>
  <c r="T692"/>
  <c r="S690"/>
  <c r="T690"/>
  <c r="S688"/>
  <c r="T688"/>
  <c r="S686"/>
  <c r="T686"/>
  <c r="S684"/>
  <c r="T684"/>
  <c r="S682"/>
  <c r="T682"/>
  <c r="S680"/>
  <c r="T680"/>
  <c r="S678"/>
  <c r="T678"/>
  <c r="S676"/>
  <c r="T676"/>
  <c r="S674"/>
  <c r="T674"/>
  <c r="S672"/>
  <c r="T672"/>
  <c r="S670"/>
  <c r="T670"/>
  <c r="S668"/>
  <c r="T668"/>
  <c r="S666"/>
  <c r="T666"/>
  <c r="S664"/>
  <c r="T664"/>
  <c r="S662"/>
  <c r="T662"/>
  <c r="S660"/>
  <c r="T660"/>
  <c r="S658"/>
  <c r="T658"/>
  <c r="S656"/>
  <c r="T656"/>
  <c r="S654"/>
  <c r="T654"/>
  <c r="S652"/>
  <c r="T652"/>
  <c r="S650"/>
  <c r="T650"/>
  <c r="S648"/>
  <c r="T648"/>
  <c r="S646"/>
  <c r="T646"/>
  <c r="S644"/>
  <c r="T644"/>
  <c r="S642"/>
  <c r="T642"/>
  <c r="S640"/>
  <c r="T640"/>
  <c r="S638"/>
  <c r="T638"/>
  <c r="S636"/>
  <c r="T636"/>
  <c r="S634"/>
  <c r="T634"/>
  <c r="S632"/>
  <c r="T632"/>
  <c r="S630"/>
  <c r="T630"/>
  <c r="S628"/>
  <c r="T628"/>
  <c r="S626"/>
  <c r="T626"/>
  <c r="S624"/>
  <c r="T624"/>
  <c r="S622"/>
  <c r="T622"/>
  <c r="S620"/>
  <c r="T620"/>
  <c r="S618"/>
  <c r="T618"/>
  <c r="S616"/>
  <c r="T616"/>
  <c r="S614"/>
  <c r="T614"/>
  <c r="S612"/>
  <c r="T612"/>
  <c r="S610"/>
  <c r="T610"/>
  <c r="S608"/>
  <c r="T608"/>
  <c r="S606"/>
  <c r="T606"/>
  <c r="U98"/>
  <c r="U96"/>
  <c r="U94"/>
  <c r="U133"/>
  <c r="T7"/>
  <c r="S7"/>
  <c r="T5"/>
  <c r="S5"/>
  <c r="T21"/>
  <c r="S21"/>
  <c r="T19"/>
  <c r="S19"/>
  <c r="T17"/>
  <c r="S17"/>
  <c r="T15"/>
  <c r="S15"/>
  <c r="T13"/>
  <c r="S13"/>
  <c r="T11"/>
  <c r="S11"/>
  <c r="T9"/>
  <c r="S9"/>
  <c r="T160"/>
  <c r="S160"/>
  <c r="T158"/>
  <c r="S158"/>
  <c r="T156"/>
  <c r="S156"/>
  <c r="T154"/>
  <c r="S154"/>
  <c r="T152"/>
  <c r="S152"/>
  <c r="T150"/>
  <c r="S150"/>
  <c r="T148"/>
  <c r="S148"/>
  <c r="T146"/>
  <c r="S146"/>
  <c r="T144"/>
  <c r="S144"/>
  <c r="T142"/>
  <c r="S142"/>
  <c r="T140"/>
  <c r="S140"/>
  <c r="T138"/>
  <c r="S138"/>
  <c r="T136"/>
  <c r="S136"/>
  <c r="T134"/>
  <c r="S134"/>
  <c r="T132"/>
  <c r="S132"/>
  <c r="T129"/>
  <c r="S129"/>
  <c r="T127"/>
  <c r="S127"/>
  <c r="T126"/>
  <c r="S126"/>
  <c r="T125"/>
  <c r="S125"/>
  <c r="T123"/>
  <c r="S123"/>
  <c r="T121"/>
  <c r="S121"/>
  <c r="T119"/>
  <c r="S119"/>
  <c r="T117"/>
  <c r="S117"/>
  <c r="T115"/>
  <c r="S115"/>
  <c r="T113"/>
  <c r="S113"/>
  <c r="T111"/>
  <c r="S111"/>
  <c r="T109"/>
  <c r="S109"/>
  <c r="T107"/>
  <c r="S107"/>
  <c r="T105"/>
  <c r="S105"/>
  <c r="T103"/>
  <c r="S103"/>
  <c r="T101"/>
  <c r="S101"/>
  <c r="T99"/>
  <c r="S99"/>
  <c r="T98"/>
  <c r="S98"/>
  <c r="T96"/>
  <c r="S96"/>
  <c r="T94"/>
  <c r="S94"/>
  <c r="T92"/>
  <c r="S92"/>
  <c r="T90"/>
  <c r="S90"/>
  <c r="T88"/>
  <c r="S88"/>
  <c r="T86"/>
  <c r="S86"/>
  <c r="T84"/>
  <c r="S84"/>
  <c r="T82"/>
  <c r="S82"/>
  <c r="T80"/>
  <c r="S80"/>
  <c r="T78"/>
  <c r="S78"/>
  <c r="T76"/>
  <c r="S76"/>
  <c r="T74"/>
  <c r="S74"/>
  <c r="T72"/>
  <c r="S72"/>
  <c r="T70"/>
  <c r="S70"/>
  <c r="T68"/>
  <c r="S68"/>
  <c r="T66"/>
  <c r="S66"/>
  <c r="T64"/>
  <c r="S64"/>
  <c r="T62"/>
  <c r="S62"/>
  <c r="T60"/>
  <c r="S60"/>
  <c r="T58"/>
  <c r="S58"/>
  <c r="T56"/>
  <c r="S56"/>
  <c r="T54"/>
  <c r="S54"/>
  <c r="T52"/>
  <c r="S52"/>
  <c r="T50"/>
  <c r="S50"/>
  <c r="T48"/>
  <c r="S48"/>
  <c r="T46"/>
  <c r="S46"/>
  <c r="T44"/>
  <c r="S44"/>
  <c r="T42"/>
  <c r="S42"/>
  <c r="T40"/>
  <c r="S40"/>
  <c r="T38"/>
  <c r="S38"/>
  <c r="T36"/>
  <c r="S36"/>
  <c r="T34"/>
  <c r="S34"/>
  <c r="T32"/>
  <c r="S32"/>
  <c r="T30"/>
  <c r="S30"/>
  <c r="T28"/>
  <c r="S28"/>
  <c r="T26"/>
  <c r="S26"/>
  <c r="T24"/>
  <c r="S24"/>
  <c r="T22"/>
  <c r="S22"/>
  <c r="S689"/>
  <c r="T689"/>
  <c r="S687"/>
  <c r="T687"/>
  <c r="S685"/>
  <c r="T685"/>
  <c r="S683"/>
  <c r="T683"/>
  <c r="S681"/>
  <c r="T681"/>
  <c r="S679"/>
  <c r="T679"/>
  <c r="S677"/>
  <c r="T677"/>
  <c r="S675"/>
  <c r="T675"/>
  <c r="S673"/>
  <c r="T673"/>
  <c r="S671"/>
  <c r="T671"/>
  <c r="S669"/>
  <c r="T669"/>
  <c r="S667"/>
  <c r="T667"/>
  <c r="S665"/>
  <c r="T665"/>
  <c r="S663"/>
  <c r="T663"/>
  <c r="S661"/>
  <c r="T661"/>
  <c r="S659"/>
  <c r="T659"/>
  <c r="S657"/>
  <c r="T657"/>
  <c r="S655"/>
  <c r="T655"/>
  <c r="S653"/>
  <c r="T653"/>
  <c r="S651"/>
  <c r="T651"/>
  <c r="S649"/>
  <c r="T649"/>
  <c r="S647"/>
  <c r="T647"/>
  <c r="S645"/>
  <c r="T645"/>
  <c r="S643"/>
  <c r="T643"/>
  <c r="S641"/>
  <c r="T641"/>
  <c r="S639"/>
  <c r="T639"/>
  <c r="S637"/>
  <c r="T637"/>
  <c r="S635"/>
  <c r="T635"/>
  <c r="S633"/>
  <c r="T633"/>
  <c r="S631"/>
  <c r="T631"/>
  <c r="S629"/>
  <c r="T629"/>
  <c r="S627"/>
  <c r="T627"/>
  <c r="S625"/>
  <c r="T625"/>
  <c r="S623"/>
  <c r="T623"/>
  <c r="S621"/>
  <c r="T621"/>
  <c r="S619"/>
  <c r="T619"/>
  <c r="S617"/>
  <c r="T617"/>
  <c r="S615"/>
  <c r="T615"/>
  <c r="S613"/>
  <c r="T613"/>
  <c r="S611"/>
  <c r="T611"/>
  <c r="S609"/>
  <c r="T609"/>
  <c r="S607"/>
  <c r="T607"/>
  <c r="S605"/>
  <c r="T605"/>
  <c r="S603"/>
  <c r="T603"/>
  <c r="S601"/>
  <c r="T601"/>
  <c r="S599"/>
  <c r="T599"/>
  <c r="S597"/>
  <c r="T597"/>
  <c r="S595"/>
  <c r="T595"/>
  <c r="S593"/>
  <c r="T593"/>
  <c r="S591"/>
  <c r="T591"/>
  <c r="S589"/>
  <c r="T589"/>
  <c r="S587"/>
  <c r="T587"/>
  <c r="S585"/>
  <c r="T585"/>
  <c r="S583"/>
  <c r="T583"/>
  <c r="S581"/>
  <c r="T581"/>
  <c r="S579"/>
  <c r="T579"/>
  <c r="S577"/>
  <c r="T577"/>
  <c r="S575"/>
  <c r="T575"/>
  <c r="S573"/>
  <c r="T573"/>
  <c r="S571"/>
  <c r="T571"/>
  <c r="S569"/>
  <c r="T569"/>
  <c r="S567"/>
  <c r="T567"/>
  <c r="S565"/>
  <c r="T565"/>
  <c r="S563"/>
  <c r="T563"/>
  <c r="S561"/>
  <c r="T561"/>
  <c r="S559"/>
  <c r="T559"/>
  <c r="S557"/>
  <c r="T557"/>
  <c r="S555"/>
  <c r="T555"/>
  <c r="S553"/>
  <c r="T553"/>
  <c r="S551"/>
  <c r="T551"/>
  <c r="S549"/>
  <c r="T549"/>
  <c r="S547"/>
  <c r="T547"/>
  <c r="S545"/>
  <c r="T545"/>
  <c r="S543"/>
  <c r="T543"/>
  <c r="S541"/>
  <c r="T541"/>
  <c r="S539"/>
  <c r="T539"/>
  <c r="S537"/>
  <c r="T537"/>
  <c r="S535"/>
  <c r="T535"/>
  <c r="S533"/>
  <c r="T533"/>
  <c r="S531"/>
  <c r="T531"/>
  <c r="S529"/>
  <c r="T529"/>
  <c r="S527"/>
  <c r="T527"/>
  <c r="S525"/>
  <c r="T525"/>
  <c r="S523"/>
  <c r="T523"/>
  <c r="S521"/>
  <c r="T521"/>
  <c r="S519"/>
  <c r="T519"/>
  <c r="S517"/>
  <c r="T517"/>
  <c r="S515"/>
  <c r="T515"/>
  <c r="S513"/>
  <c r="T513"/>
  <c r="S511"/>
  <c r="T511"/>
  <c r="S509"/>
  <c r="T509"/>
  <c r="S507"/>
  <c r="T507"/>
  <c r="S505"/>
  <c r="T505"/>
  <c r="S503"/>
  <c r="T503"/>
  <c r="S501"/>
  <c r="T501"/>
  <c r="S499"/>
  <c r="T499"/>
  <c r="S497"/>
  <c r="T497"/>
  <c r="S495"/>
  <c r="T495"/>
  <c r="S493"/>
  <c r="T493"/>
  <c r="S491"/>
  <c r="T491"/>
  <c r="S489"/>
  <c r="T489"/>
  <c r="S487"/>
  <c r="T487"/>
  <c r="S485"/>
  <c r="T485"/>
  <c r="S483"/>
  <c r="T483"/>
  <c r="S481"/>
  <c r="T481"/>
  <c r="S479"/>
  <c r="T479"/>
  <c r="S477"/>
  <c r="T477"/>
  <c r="S475"/>
  <c r="T475"/>
  <c r="S473"/>
  <c r="T473"/>
  <c r="S471"/>
  <c r="T471"/>
  <c r="S469"/>
  <c r="T469"/>
  <c r="S467"/>
  <c r="T467"/>
  <c r="S465"/>
  <c r="T465"/>
  <c r="S463"/>
  <c r="T463"/>
  <c r="S461"/>
  <c r="T461"/>
  <c r="S459"/>
  <c r="T459"/>
  <c r="S457"/>
  <c r="T457"/>
  <c r="S455"/>
  <c r="T455"/>
  <c r="S453"/>
  <c r="T453"/>
  <c r="S451"/>
  <c r="T451"/>
  <c r="S449"/>
  <c r="T449"/>
  <c r="S447"/>
  <c r="T447"/>
  <c r="S445"/>
  <c r="T445"/>
  <c r="S443"/>
  <c r="T443"/>
  <c r="S441"/>
  <c r="T441"/>
  <c r="S439"/>
  <c r="T439"/>
  <c r="S437"/>
  <c r="T437"/>
  <c r="S435"/>
  <c r="T435"/>
  <c r="T433"/>
  <c r="S433"/>
  <c r="T431"/>
  <c r="S431"/>
  <c r="T429"/>
  <c r="S429"/>
  <c r="T427"/>
  <c r="S427"/>
  <c r="T425"/>
  <c r="S425"/>
  <c r="T423"/>
  <c r="S423"/>
  <c r="T421"/>
  <c r="S421"/>
  <c r="T419"/>
  <c r="S419"/>
  <c r="T417"/>
  <c r="S417"/>
  <c r="T415"/>
  <c r="S415"/>
  <c r="T413"/>
  <c r="S413"/>
  <c r="T411"/>
  <c r="S411"/>
  <c r="T409"/>
  <c r="S409"/>
  <c r="T407"/>
  <c r="S407"/>
  <c r="T405"/>
  <c r="S405"/>
  <c r="T403"/>
  <c r="S403"/>
  <c r="T401"/>
  <c r="S401"/>
  <c r="T399"/>
  <c r="S399"/>
  <c r="T397"/>
  <c r="S397"/>
  <c r="T395"/>
  <c r="S395"/>
  <c r="T393"/>
  <c r="S393"/>
  <c r="T391"/>
  <c r="S391"/>
  <c r="T389"/>
  <c r="S389"/>
  <c r="T387"/>
  <c r="S387"/>
  <c r="T385"/>
  <c r="S385"/>
  <c r="T383"/>
  <c r="S383"/>
  <c r="T381"/>
  <c r="S381"/>
  <c r="T379"/>
  <c r="S379"/>
  <c r="T377"/>
  <c r="S377"/>
  <c r="T375"/>
  <c r="S375"/>
  <c r="T373"/>
  <c r="S373"/>
  <c r="T371"/>
  <c r="S371"/>
  <c r="T369"/>
  <c r="S369"/>
  <c r="T367"/>
  <c r="S367"/>
  <c r="T365"/>
  <c r="S365"/>
  <c r="T363"/>
  <c r="S363"/>
  <c r="T361"/>
  <c r="S361"/>
  <c r="T359"/>
  <c r="S359"/>
  <c r="T357"/>
  <c r="S357"/>
  <c r="T355"/>
  <c r="S355"/>
  <c r="T353"/>
  <c r="S353"/>
  <c r="T351"/>
  <c r="S351"/>
  <c r="T823"/>
  <c r="T821"/>
  <c r="T819"/>
  <c r="T817"/>
  <c r="T815"/>
  <c r="T813"/>
  <c r="T811"/>
  <c r="T809"/>
  <c r="T807"/>
  <c r="T805"/>
  <c r="T803"/>
  <c r="T801"/>
  <c r="T799"/>
  <c r="T797"/>
  <c r="T795"/>
  <c r="T793"/>
  <c r="T791"/>
  <c r="T789"/>
  <c r="T787"/>
  <c r="T785"/>
  <c r="T783"/>
  <c r="T781"/>
  <c r="T779"/>
  <c r="T777"/>
  <c r="T775"/>
  <c r="T773"/>
  <c r="T771"/>
  <c r="T769"/>
  <c r="T767"/>
  <c r="T765"/>
  <c r="T763"/>
  <c r="T761"/>
  <c r="T759"/>
  <c r="T757"/>
  <c r="T755"/>
  <c r="T753"/>
  <c r="T751"/>
  <c r="T749"/>
  <c r="T747"/>
  <c r="T745"/>
  <c r="T743"/>
  <c r="T741"/>
  <c r="T739"/>
  <c r="T737"/>
  <c r="T735"/>
  <c r="T733"/>
  <c r="T731"/>
  <c r="T729"/>
  <c r="T727"/>
  <c r="T725"/>
  <c r="T723"/>
  <c r="T721"/>
  <c r="T719"/>
  <c r="T717"/>
  <c r="T715"/>
  <c r="T713"/>
  <c r="T711"/>
  <c r="T709"/>
  <c r="T707"/>
  <c r="T705"/>
  <c r="T703"/>
  <c r="T701"/>
  <c r="T699"/>
  <c r="T697"/>
  <c r="T695"/>
  <c r="T693"/>
  <c r="T691"/>
  <c r="S604"/>
  <c r="T604"/>
  <c r="S602"/>
  <c r="T602"/>
  <c r="S600"/>
  <c r="T600"/>
  <c r="S598"/>
  <c r="T598"/>
  <c r="S596"/>
  <c r="T596"/>
  <c r="S594"/>
  <c r="T594"/>
  <c r="S592"/>
  <c r="T592"/>
  <c r="S590"/>
  <c r="T590"/>
  <c r="S588"/>
  <c r="T588"/>
  <c r="S586"/>
  <c r="T586"/>
  <c r="S584"/>
  <c r="T584"/>
  <c r="S582"/>
  <c r="T582"/>
  <c r="S580"/>
  <c r="T580"/>
  <c r="S578"/>
  <c r="T578"/>
  <c r="S576"/>
  <c r="T576"/>
  <c r="S574"/>
  <c r="T574"/>
  <c r="S572"/>
  <c r="T572"/>
  <c r="S570"/>
  <c r="T570"/>
  <c r="S568"/>
  <c r="T568"/>
  <c r="S566"/>
  <c r="T566"/>
  <c r="S564"/>
  <c r="T564"/>
  <c r="S562"/>
  <c r="T562"/>
  <c r="S560"/>
  <c r="T560"/>
  <c r="S558"/>
  <c r="T558"/>
  <c r="S556"/>
  <c r="T556"/>
  <c r="S554"/>
  <c r="T554"/>
  <c r="S552"/>
  <c r="T552"/>
  <c r="S550"/>
  <c r="T550"/>
  <c r="S548"/>
  <c r="T548"/>
  <c r="S546"/>
  <c r="T546"/>
  <c r="S544"/>
  <c r="T544"/>
  <c r="S542"/>
  <c r="T542"/>
  <c r="S540"/>
  <c r="T540"/>
  <c r="S538"/>
  <c r="T538"/>
  <c r="S536"/>
  <c r="T536"/>
  <c r="S534"/>
  <c r="T534"/>
  <c r="S532"/>
  <c r="T532"/>
  <c r="S530"/>
  <c r="T530"/>
  <c r="S528"/>
  <c r="T528"/>
  <c r="S526"/>
  <c r="T526"/>
  <c r="S524"/>
  <c r="T524"/>
  <c r="S522"/>
  <c r="T522"/>
  <c r="S520"/>
  <c r="T520"/>
  <c r="S518"/>
  <c r="T518"/>
  <c r="S516"/>
  <c r="T516"/>
  <c r="S514"/>
  <c r="T514"/>
  <c r="S512"/>
  <c r="T512"/>
  <c r="S510"/>
  <c r="T510"/>
  <c r="S508"/>
  <c r="T508"/>
  <c r="S506"/>
  <c r="T506"/>
  <c r="S504"/>
  <c r="T504"/>
  <c r="S502"/>
  <c r="T502"/>
  <c r="S500"/>
  <c r="T500"/>
  <c r="S498"/>
  <c r="T498"/>
  <c r="S496"/>
  <c r="T496"/>
  <c r="S494"/>
  <c r="T494"/>
  <c r="S492"/>
  <c r="T492"/>
  <c r="S490"/>
  <c r="T490"/>
  <c r="S488"/>
  <c r="T488"/>
  <c r="S486"/>
  <c r="T486"/>
  <c r="S484"/>
  <c r="T484"/>
  <c r="S482"/>
  <c r="T482"/>
  <c r="S480"/>
  <c r="T480"/>
  <c r="S478"/>
  <c r="T478"/>
  <c r="S476"/>
  <c r="T476"/>
  <c r="S474"/>
  <c r="T474"/>
  <c r="S472"/>
  <c r="T472"/>
  <c r="S470"/>
  <c r="T470"/>
  <c r="S468"/>
  <c r="T468"/>
  <c r="S466"/>
  <c r="T466"/>
  <c r="S464"/>
  <c r="T464"/>
  <c r="S462"/>
  <c r="T462"/>
  <c r="S460"/>
  <c r="T460"/>
  <c r="S458"/>
  <c r="T458"/>
  <c r="S456"/>
  <c r="T456"/>
  <c r="S454"/>
  <c r="T454"/>
  <c r="S452"/>
  <c r="T452"/>
  <c r="S450"/>
  <c r="T450"/>
  <c r="S448"/>
  <c r="T448"/>
  <c r="S446"/>
  <c r="T446"/>
  <c r="S444"/>
  <c r="T444"/>
  <c r="S442"/>
  <c r="T442"/>
  <c r="S440"/>
  <c r="T440"/>
  <c r="S438"/>
  <c r="T438"/>
  <c r="S436"/>
  <c r="T436"/>
  <c r="S434"/>
  <c r="T434"/>
  <c r="T432"/>
  <c r="S432"/>
  <c r="T430"/>
  <c r="S430"/>
  <c r="T428"/>
  <c r="S428"/>
  <c r="T426"/>
  <c r="S426"/>
  <c r="T424"/>
  <c r="S424"/>
  <c r="T422"/>
  <c r="S422"/>
  <c r="T420"/>
  <c r="S420"/>
  <c r="T418"/>
  <c r="S418"/>
  <c r="T416"/>
  <c r="S416"/>
  <c r="T414"/>
  <c r="S414"/>
  <c r="T412"/>
  <c r="S412"/>
  <c r="T410"/>
  <c r="S410"/>
  <c r="T408"/>
  <c r="S408"/>
  <c r="T406"/>
  <c r="S406"/>
  <c r="T404"/>
  <c r="S404"/>
  <c r="T402"/>
  <c r="S402"/>
  <c r="T400"/>
  <c r="S400"/>
  <c r="T398"/>
  <c r="S398"/>
  <c r="T396"/>
  <c r="S396"/>
  <c r="T394"/>
  <c r="S394"/>
  <c r="T392"/>
  <c r="S392"/>
  <c r="T390"/>
  <c r="S390"/>
  <c r="T388"/>
  <c r="S388"/>
  <c r="T386"/>
  <c r="S386"/>
  <c r="T384"/>
  <c r="S384"/>
  <c r="T382"/>
  <c r="S382"/>
  <c r="T380"/>
  <c r="S380"/>
  <c r="T378"/>
  <c r="S378"/>
  <c r="T376"/>
  <c r="S376"/>
  <c r="T374"/>
  <c r="S374"/>
  <c r="T372"/>
  <c r="S372"/>
  <c r="T370"/>
  <c r="S370"/>
  <c r="T368"/>
  <c r="S368"/>
  <c r="T366"/>
  <c r="S366"/>
  <c r="T364"/>
  <c r="S364"/>
  <c r="T362"/>
  <c r="S362"/>
  <c r="T360"/>
  <c r="S360"/>
  <c r="T358"/>
  <c r="S358"/>
  <c r="T356"/>
  <c r="S356"/>
  <c r="T354"/>
  <c r="S354"/>
  <c r="T352"/>
  <c r="S352"/>
  <c r="T350"/>
  <c r="S350"/>
  <c r="T1305" l="1"/>
  <c r="S1306"/>
  <c r="S1305"/>
  <c r="T1306"/>
  <c r="T1307"/>
  <c r="S1307"/>
  <c r="C17" i="13" l="1"/>
  <c r="C16"/>
  <c r="C18"/>
  <c r="HB12" i="16"/>
  <c r="HB13"/>
  <c r="DI103" i="15"/>
  <c r="DO103" s="1"/>
  <c r="DO118"/>
  <c r="DO117"/>
  <c r="DO116"/>
  <c r="DO115"/>
  <c r="DO114"/>
  <c r="DO113"/>
  <c r="DO112"/>
  <c r="DO111"/>
  <c r="DO110"/>
  <c r="DO107"/>
  <c r="DO106"/>
  <c r="DO101"/>
  <c r="DO100"/>
  <c r="DO99"/>
  <c r="DO95"/>
  <c r="DQ95" s="1"/>
  <c r="DO94"/>
  <c r="DO93"/>
  <c r="DO92"/>
  <c r="DO91"/>
  <c r="DO89"/>
  <c r="DO88"/>
  <c r="DO87"/>
  <c r="DO86"/>
  <c r="DO85"/>
  <c r="DO84"/>
  <c r="DO83"/>
  <c r="DO82"/>
  <c r="DO81"/>
  <c r="DO80"/>
  <c r="DO74"/>
  <c r="DO68"/>
  <c r="DO67"/>
  <c r="DO66"/>
  <c r="DO65"/>
  <c r="DO64"/>
  <c r="DO63"/>
  <c r="DO62"/>
  <c r="DO61"/>
  <c r="DO60"/>
  <c r="DO59"/>
  <c r="DO58"/>
  <c r="DO57"/>
  <c r="DO56"/>
  <c r="DO55"/>
  <c r="DO54"/>
  <c r="DO53"/>
  <c r="DO52"/>
  <c r="DO51"/>
  <c r="DO50"/>
  <c r="DO49"/>
  <c r="DO48"/>
  <c r="DO47"/>
  <c r="DO46"/>
  <c r="DO45"/>
  <c r="DO44"/>
  <c r="DO43"/>
  <c r="DO42"/>
  <c r="DO41"/>
  <c r="DO40"/>
  <c r="DO39"/>
  <c r="DO38"/>
  <c r="DO37"/>
  <c r="DO36"/>
  <c r="DO35"/>
  <c r="DO34"/>
  <c r="DO33"/>
  <c r="DO32"/>
  <c r="DO31"/>
  <c r="DO30"/>
  <c r="DO27"/>
  <c r="DO26"/>
  <c r="DO25"/>
  <c r="DO24"/>
  <c r="DO23"/>
  <c r="DO22"/>
  <c r="DO19"/>
  <c r="DO14"/>
  <c r="DO13"/>
  <c r="DO12"/>
  <c r="DI120" l="1"/>
  <c r="DI123" s="1"/>
  <c r="DN120" l="1"/>
  <c r="DO96"/>
  <c r="CM22" i="17"/>
  <c r="G72"/>
  <c r="CE72" s="1"/>
  <c r="G9"/>
  <c r="CE9" s="1"/>
  <c r="G10"/>
  <c r="CE10" s="1"/>
  <c r="G11"/>
  <c r="G12"/>
  <c r="G13"/>
  <c r="CE13" s="1"/>
  <c r="G14"/>
  <c r="G18"/>
  <c r="CE18" s="1"/>
  <c r="G19"/>
  <c r="CE19" s="1"/>
  <c r="G20"/>
  <c r="CE20" s="1"/>
  <c r="G21"/>
  <c r="CE21" s="1"/>
  <c r="G26"/>
  <c r="CE26" s="1"/>
  <c r="G27"/>
  <c r="CE27" s="1"/>
  <c r="G28"/>
  <c r="CE28" s="1"/>
  <c r="G29"/>
  <c r="CE29" s="1"/>
  <c r="G33"/>
  <c r="CE33" s="1"/>
  <c r="G34"/>
  <c r="CE34" s="1"/>
  <c r="G35"/>
  <c r="CE35" s="1"/>
  <c r="G39"/>
  <c r="CE39" s="1"/>
  <c r="G40"/>
  <c r="CE40" s="1"/>
  <c r="G41"/>
  <c r="CE41" s="1"/>
  <c r="G42"/>
  <c r="CE42" s="1"/>
  <c r="G43"/>
  <c r="CE43" s="1"/>
  <c r="G44"/>
  <c r="CE44" s="1"/>
  <c r="G45"/>
  <c r="G50"/>
  <c r="CE50" s="1"/>
  <c r="G51"/>
  <c r="CE51" s="1"/>
  <c r="G52"/>
  <c r="CE52" s="1"/>
  <c r="G53"/>
  <c r="CE53" s="1"/>
  <c r="G54"/>
  <c r="CE54" s="1"/>
  <c r="G55"/>
  <c r="CE55" s="1"/>
  <c r="G56"/>
  <c r="CE56" s="1"/>
  <c r="G57"/>
  <c r="CE57" s="1"/>
  <c r="G58"/>
  <c r="CE58" s="1"/>
  <c r="G59"/>
  <c r="CE59" s="1"/>
  <c r="G60"/>
  <c r="CE60" s="1"/>
  <c r="G61"/>
  <c r="CE61" s="1"/>
  <c r="G62"/>
  <c r="CE62" s="1"/>
  <c r="G63"/>
  <c r="CE63" s="1"/>
  <c r="G64"/>
  <c r="CE64" s="1"/>
  <c r="G68"/>
  <c r="CE68" s="1"/>
  <c r="G73"/>
  <c r="CE73" s="1"/>
  <c r="G74"/>
  <c r="CE74" s="1"/>
  <c r="G75"/>
  <c r="CE75" s="1"/>
  <c r="G76"/>
  <c r="CE76" s="1"/>
  <c r="G77"/>
  <c r="CE77" s="1"/>
  <c r="G78"/>
  <c r="CE78" s="1"/>
  <c r="G79"/>
  <c r="CE79" s="1"/>
  <c r="G80"/>
  <c r="CE80" s="1"/>
  <c r="G81"/>
  <c r="CE81" s="1"/>
  <c r="G82"/>
  <c r="CE82" s="1"/>
  <c r="G83"/>
  <c r="CE83" s="1"/>
  <c r="G84"/>
  <c r="CE84" s="1"/>
  <c r="G85"/>
  <c r="CE85" s="1"/>
  <c r="G8"/>
  <c r="CE8" s="1"/>
  <c r="BD88"/>
  <c r="BD87"/>
  <c r="BD71"/>
  <c r="BD70"/>
  <c r="BD67"/>
  <c r="BD66"/>
  <c r="BD49"/>
  <c r="BD48"/>
  <c r="BD47"/>
  <c r="BD38"/>
  <c r="BD37"/>
  <c r="BD32"/>
  <c r="BD31"/>
  <c r="BD25"/>
  <c r="BD24"/>
  <c r="AE22"/>
  <c r="AE24"/>
  <c r="AE25"/>
  <c r="AE31"/>
  <c r="AE32"/>
  <c r="AE37"/>
  <c r="AE38"/>
  <c r="AE47"/>
  <c r="AE48"/>
  <c r="AE49"/>
  <c r="AE66"/>
  <c r="AE67"/>
  <c r="AE70"/>
  <c r="AE71"/>
  <c r="AE74"/>
  <c r="AE75"/>
  <c r="AE87"/>
  <c r="AE88"/>
  <c r="BF15"/>
  <c r="BF23"/>
  <c r="BF30"/>
  <c r="BF36"/>
  <c r="BF46"/>
  <c r="BF65"/>
  <c r="BF69"/>
  <c r="BF86"/>
  <c r="DN123" i="15" l="1"/>
  <c r="DO123" s="1"/>
  <c r="DO120"/>
  <c r="CH68" i="17"/>
  <c r="CH69" s="1"/>
  <c r="CL68"/>
  <c r="CK68"/>
  <c r="CH53"/>
  <c r="CL53"/>
  <c r="CK53"/>
  <c r="CH34"/>
  <c r="CL34"/>
  <c r="CK34"/>
  <c r="CH72"/>
  <c r="CL72"/>
  <c r="CK72"/>
  <c r="CH8"/>
  <c r="CL8"/>
  <c r="CK8"/>
  <c r="CH82"/>
  <c r="CL82"/>
  <c r="CK82"/>
  <c r="CH78"/>
  <c r="CL78"/>
  <c r="CK78"/>
  <c r="CH74"/>
  <c r="CL74"/>
  <c r="CK74"/>
  <c r="CH63"/>
  <c r="CL63"/>
  <c r="CK63"/>
  <c r="CH59"/>
  <c r="CL59"/>
  <c r="CK59"/>
  <c r="CH55"/>
  <c r="CL55"/>
  <c r="CK55"/>
  <c r="CH51"/>
  <c r="CL51"/>
  <c r="CK51"/>
  <c r="CH43"/>
  <c r="CL43"/>
  <c r="CK43"/>
  <c r="CH39"/>
  <c r="CL39"/>
  <c r="CK39"/>
  <c r="CH29"/>
  <c r="CL29"/>
  <c r="CK29"/>
  <c r="CH21"/>
  <c r="CL21"/>
  <c r="CK21"/>
  <c r="CH10"/>
  <c r="CK10"/>
  <c r="CL10"/>
  <c r="CH80"/>
  <c r="CL80"/>
  <c r="CK80"/>
  <c r="CH76"/>
  <c r="CL76"/>
  <c r="CK76"/>
  <c r="CH57"/>
  <c r="CL57"/>
  <c r="CK57"/>
  <c r="CH41"/>
  <c r="CL41"/>
  <c r="CK41"/>
  <c r="CH27"/>
  <c r="CL27"/>
  <c r="CK27"/>
  <c r="CH83"/>
  <c r="CL83"/>
  <c r="CK83"/>
  <c r="CH79"/>
  <c r="CL79"/>
  <c r="CK79"/>
  <c r="CH75"/>
  <c r="CL75"/>
  <c r="CK75"/>
  <c r="CH64"/>
  <c r="CL64"/>
  <c r="CK64"/>
  <c r="CH60"/>
  <c r="CL60"/>
  <c r="CK60"/>
  <c r="CH56"/>
  <c r="CL56"/>
  <c r="CK56"/>
  <c r="CH52"/>
  <c r="CL52"/>
  <c r="CK52"/>
  <c r="CH44"/>
  <c r="CL44"/>
  <c r="CK44"/>
  <c r="CH40"/>
  <c r="CL40"/>
  <c r="CK40"/>
  <c r="CH33"/>
  <c r="CL33"/>
  <c r="CK33"/>
  <c r="CH26"/>
  <c r="CL26"/>
  <c r="CK26"/>
  <c r="CH18"/>
  <c r="CL18"/>
  <c r="CK18"/>
  <c r="CH84"/>
  <c r="CL84"/>
  <c r="CK84"/>
  <c r="CH61"/>
  <c r="CL61"/>
  <c r="CK61"/>
  <c r="CH45"/>
  <c r="CL45"/>
  <c r="CK45"/>
  <c r="CH19"/>
  <c r="CK19"/>
  <c r="CL19"/>
  <c r="CH85"/>
  <c r="CL85"/>
  <c r="CK85"/>
  <c r="CH81"/>
  <c r="CL81"/>
  <c r="CK81"/>
  <c r="CH77"/>
  <c r="CL77"/>
  <c r="CK77"/>
  <c r="CH73"/>
  <c r="CL73"/>
  <c r="CK73"/>
  <c r="CH62"/>
  <c r="CL62"/>
  <c r="CK62"/>
  <c r="CH58"/>
  <c r="CL58"/>
  <c r="CK58"/>
  <c r="CH54"/>
  <c r="CL54"/>
  <c r="CK54"/>
  <c r="CH50"/>
  <c r="CL50"/>
  <c r="CK50"/>
  <c r="CH42"/>
  <c r="CL42"/>
  <c r="CK42"/>
  <c r="CH35"/>
  <c r="CL35"/>
  <c r="CK35"/>
  <c r="CH28"/>
  <c r="CL28"/>
  <c r="CK28"/>
  <c r="CH20"/>
  <c r="CK20"/>
  <c r="CL20"/>
  <c r="CH13"/>
  <c r="CL13"/>
  <c r="CK13"/>
  <c r="CH9"/>
  <c r="CK9"/>
  <c r="CL9"/>
  <c r="BD22"/>
  <c r="BF89"/>
  <c r="CP82" l="1"/>
  <c r="CP53"/>
  <c r="CP35"/>
  <c r="CP58"/>
  <c r="CP81"/>
  <c r="CP61"/>
  <c r="CP33"/>
  <c r="CP56"/>
  <c r="CP79"/>
  <c r="CP57"/>
  <c r="CP51"/>
  <c r="CP9"/>
  <c r="CP28"/>
  <c r="CP54"/>
  <c r="CP26"/>
  <c r="CP52"/>
  <c r="CP63"/>
  <c r="CP8"/>
  <c r="CP80"/>
  <c r="CP39"/>
  <c r="CP59"/>
  <c r="CP84"/>
  <c r="CP40"/>
  <c r="CP60"/>
  <c r="CP83"/>
  <c r="CP76"/>
  <c r="CP29"/>
  <c r="CP55"/>
  <c r="CP78"/>
  <c r="CM78"/>
  <c r="CM34"/>
  <c r="CP50"/>
  <c r="CP73"/>
  <c r="CP18"/>
  <c r="CP44"/>
  <c r="CP64"/>
  <c r="CP27"/>
  <c r="CL69"/>
  <c r="CP69" s="1"/>
  <c r="CP68"/>
  <c r="CP20"/>
  <c r="CP77"/>
  <c r="CP19"/>
  <c r="CP45"/>
  <c r="CP75"/>
  <c r="CP41"/>
  <c r="CP43"/>
  <c r="CP10"/>
  <c r="CP21"/>
  <c r="CP74"/>
  <c r="CP72"/>
  <c r="CP13"/>
  <c r="CP42"/>
  <c r="CP62"/>
  <c r="CP85"/>
  <c r="CP34"/>
  <c r="CM55"/>
  <c r="CM76"/>
  <c r="CM56"/>
  <c r="CM79"/>
  <c r="CM57"/>
  <c r="CM21"/>
  <c r="CM51"/>
  <c r="CM74"/>
  <c r="CM42"/>
  <c r="CM85"/>
  <c r="CM84"/>
  <c r="CM29"/>
  <c r="CH15"/>
  <c r="CH23"/>
  <c r="CH36"/>
  <c r="CH65"/>
  <c r="CM35"/>
  <c r="CK15"/>
  <c r="CM20"/>
  <c r="CL65"/>
  <c r="CP65" s="1"/>
  <c r="CM62"/>
  <c r="CM19"/>
  <c r="CH30"/>
  <c r="CH46"/>
  <c r="CM10"/>
  <c r="CM28"/>
  <c r="CM54"/>
  <c r="CM77"/>
  <c r="CM45"/>
  <c r="CM52"/>
  <c r="CM75"/>
  <c r="CM43"/>
  <c r="CM63"/>
  <c r="CM58"/>
  <c r="CH86"/>
  <c r="CM81"/>
  <c r="CM61"/>
  <c r="CM59"/>
  <c r="CM82"/>
  <c r="CM53"/>
  <c r="CL23"/>
  <c r="CM40"/>
  <c r="CM60"/>
  <c r="CM83"/>
  <c r="CL46"/>
  <c r="CM8"/>
  <c r="CK65"/>
  <c r="CM50"/>
  <c r="CK23"/>
  <c r="CM18"/>
  <c r="CK46"/>
  <c r="CM39"/>
  <c r="CM9"/>
  <c r="CM73"/>
  <c r="CL30"/>
  <c r="CP30" s="1"/>
  <c r="CM44"/>
  <c r="CM64"/>
  <c r="CM27"/>
  <c r="CM80"/>
  <c r="CK30"/>
  <c r="CM26"/>
  <c r="CK69"/>
  <c r="CM68"/>
  <c r="CM13"/>
  <c r="CL36"/>
  <c r="CM41"/>
  <c r="CL86"/>
  <c r="CP86" s="1"/>
  <c r="CK36"/>
  <c r="CM33"/>
  <c r="CK86"/>
  <c r="CM72"/>
  <c r="CL15"/>
  <c r="U685" i="1"/>
  <c r="U658"/>
  <c r="Q650"/>
  <c r="D348" i="22" s="1"/>
  <c r="G348" s="1"/>
  <c r="U650" i="1"/>
  <c r="Q646"/>
  <c r="D344" i="22" s="1"/>
  <c r="G344" s="1"/>
  <c r="U646" i="1"/>
  <c r="Q642"/>
  <c r="D340" i="22" s="1"/>
  <c r="G340" s="1"/>
  <c r="U642" i="1"/>
  <c r="Q622"/>
  <c r="D320" i="22" s="1"/>
  <c r="G320" s="1"/>
  <c r="U622" i="1"/>
  <c r="Q618"/>
  <c r="D316" i="22" s="1"/>
  <c r="G316" s="1"/>
  <c r="U618" i="1"/>
  <c r="Q614"/>
  <c r="D312" i="22" s="1"/>
  <c r="G312" s="1"/>
  <c r="U614" i="1"/>
  <c r="Q610"/>
  <c r="D308" i="22" s="1"/>
  <c r="G308" s="1"/>
  <c r="U610" i="1"/>
  <c r="Q606"/>
  <c r="D304" i="22" s="1"/>
  <c r="G304" s="1"/>
  <c r="U606" i="1"/>
  <c r="Q602"/>
  <c r="D300" i="22" s="1"/>
  <c r="G300" s="1"/>
  <c r="U602" i="1"/>
  <c r="Q598"/>
  <c r="D296" i="22" s="1"/>
  <c r="G296" s="1"/>
  <c r="U598" i="1"/>
  <c r="Q594"/>
  <c r="D292" i="22" s="1"/>
  <c r="G292" s="1"/>
  <c r="U594" i="1"/>
  <c r="Q590"/>
  <c r="D288" i="22" s="1"/>
  <c r="G288" s="1"/>
  <c r="U590" i="1"/>
  <c r="Q586"/>
  <c r="D284" i="22" s="1"/>
  <c r="G284" s="1"/>
  <c r="U586" i="1"/>
  <c r="Q582"/>
  <c r="D280" i="22" s="1"/>
  <c r="G280" s="1"/>
  <c r="U582" i="1"/>
  <c r="Q578"/>
  <c r="D276" i="22" s="1"/>
  <c r="G276" s="1"/>
  <c r="U578" i="1"/>
  <c r="Q574"/>
  <c r="D272" i="22" s="1"/>
  <c r="G272" s="1"/>
  <c r="U574" i="1"/>
  <c r="Q570"/>
  <c r="D268" i="22" s="1"/>
  <c r="G268" s="1"/>
  <c r="U570" i="1"/>
  <c r="Q566"/>
  <c r="D264" i="22" s="1"/>
  <c r="G264" s="1"/>
  <c r="U566" i="1"/>
  <c r="Q562"/>
  <c r="D260" i="22" s="1"/>
  <c r="G260" s="1"/>
  <c r="U562" i="1"/>
  <c r="Q558"/>
  <c r="D256" i="22" s="1"/>
  <c r="G256" s="1"/>
  <c r="U558" i="1"/>
  <c r="Q421"/>
  <c r="D119" i="22" s="1"/>
  <c r="G119" s="1"/>
  <c r="U421" i="1"/>
  <c r="Q413"/>
  <c r="D111" i="22" s="1"/>
  <c r="G111" s="1"/>
  <c r="U413" i="1"/>
  <c r="Q405"/>
  <c r="D103" i="22" s="1"/>
  <c r="G103" s="1"/>
  <c r="U405" i="1"/>
  <c r="Q649"/>
  <c r="D347" i="22" s="1"/>
  <c r="G347" s="1"/>
  <c r="U649" i="1"/>
  <c r="Q645"/>
  <c r="D343" i="22" s="1"/>
  <c r="G343" s="1"/>
  <c r="U645" i="1"/>
  <c r="Q641"/>
  <c r="D339" i="22" s="1"/>
  <c r="G339" s="1"/>
  <c r="U641" i="1"/>
  <c r="Q621"/>
  <c r="D319" i="22" s="1"/>
  <c r="G319" s="1"/>
  <c r="U621" i="1"/>
  <c r="Q617"/>
  <c r="D315" i="22" s="1"/>
  <c r="G315" s="1"/>
  <c r="U617" i="1"/>
  <c r="Q613"/>
  <c r="D311" i="22" s="1"/>
  <c r="G311" s="1"/>
  <c r="U613" i="1"/>
  <c r="Q609"/>
  <c r="D307" i="22" s="1"/>
  <c r="G307" s="1"/>
  <c r="U609" i="1"/>
  <c r="Q605"/>
  <c r="D303" i="22" s="1"/>
  <c r="G303" s="1"/>
  <c r="U605" i="1"/>
  <c r="Q601"/>
  <c r="D299" i="22" s="1"/>
  <c r="G299" s="1"/>
  <c r="U601" i="1"/>
  <c r="Q597"/>
  <c r="D295" i="22" s="1"/>
  <c r="G295" s="1"/>
  <c r="U597" i="1"/>
  <c r="Q593"/>
  <c r="D291" i="22" s="1"/>
  <c r="G291" s="1"/>
  <c r="U593" i="1"/>
  <c r="Q589"/>
  <c r="D287" i="22" s="1"/>
  <c r="G287" s="1"/>
  <c r="U589" i="1"/>
  <c r="Q585"/>
  <c r="D283" i="22" s="1"/>
  <c r="G283" s="1"/>
  <c r="U585" i="1"/>
  <c r="Q581"/>
  <c r="D279" i="22" s="1"/>
  <c r="G279" s="1"/>
  <c r="U581" i="1"/>
  <c r="Q577"/>
  <c r="D275" i="22" s="1"/>
  <c r="G275" s="1"/>
  <c r="U577" i="1"/>
  <c r="Q573"/>
  <c r="D271" i="22" s="1"/>
  <c r="G271" s="1"/>
  <c r="U573" i="1"/>
  <c r="Q569"/>
  <c r="D267" i="22" s="1"/>
  <c r="G267" s="1"/>
  <c r="U569" i="1"/>
  <c r="Q565"/>
  <c r="D263" i="22" s="1"/>
  <c r="G263" s="1"/>
  <c r="U565" i="1"/>
  <c r="Q561"/>
  <c r="D259" i="22" s="1"/>
  <c r="G259" s="1"/>
  <c r="U561" i="1"/>
  <c r="Q557"/>
  <c r="D255" i="22" s="1"/>
  <c r="G255" s="1"/>
  <c r="U557" i="1"/>
  <c r="Q411"/>
  <c r="D109" i="22" s="1"/>
  <c r="G109" s="1"/>
  <c r="U411" i="1"/>
  <c r="Q403"/>
  <c r="D101" i="22" s="1"/>
  <c r="G101" s="1"/>
  <c r="U403" i="1"/>
  <c r="Q395"/>
  <c r="D93" i="22" s="1"/>
  <c r="G93" s="1"/>
  <c r="U395" i="1"/>
  <c r="Q387"/>
  <c r="D85" i="22" s="1"/>
  <c r="G85" s="1"/>
  <c r="U387" i="1"/>
  <c r="Q383"/>
  <c r="D81" i="22" s="1"/>
  <c r="G81" s="1"/>
  <c r="U383" i="1"/>
  <c r="Q379"/>
  <c r="D77" i="22" s="1"/>
  <c r="G77" s="1"/>
  <c r="U379" i="1"/>
  <c r="Q371"/>
  <c r="D69" i="22" s="1"/>
  <c r="G69" s="1"/>
  <c r="U371" i="1"/>
  <c r="Q367"/>
  <c r="D65" i="22" s="1"/>
  <c r="G65" s="1"/>
  <c r="U367" i="1"/>
  <c r="Q360"/>
  <c r="D58" i="22" s="1"/>
  <c r="G58" s="1"/>
  <c r="U360" i="1"/>
  <c r="Q430"/>
  <c r="D128" i="22" s="1"/>
  <c r="G128" s="1"/>
  <c r="U430" i="1"/>
  <c r="Q422"/>
  <c r="D120" i="22" s="1"/>
  <c r="G120" s="1"/>
  <c r="U422" i="1"/>
  <c r="Q414"/>
  <c r="D112" i="22" s="1"/>
  <c r="G112" s="1"/>
  <c r="U414" i="1"/>
  <c r="Q410"/>
  <c r="D108" i="22" s="1"/>
  <c r="G108" s="1"/>
  <c r="U410" i="1"/>
  <c r="Q406"/>
  <c r="D104" i="22" s="1"/>
  <c r="G104" s="1"/>
  <c r="U406" i="1"/>
  <c r="Q402"/>
  <c r="D100" i="22" s="1"/>
  <c r="G100" s="1"/>
  <c r="U402" i="1"/>
  <c r="Q390"/>
  <c r="D88" i="22" s="1"/>
  <c r="G88" s="1"/>
  <c r="U390" i="1"/>
  <c r="Q386"/>
  <c r="D84" i="22" s="1"/>
  <c r="G84" s="1"/>
  <c r="U386" i="1"/>
  <c r="Q382"/>
  <c r="D80" i="22" s="1"/>
  <c r="G80" s="1"/>
  <c r="U382" i="1"/>
  <c r="Q378"/>
  <c r="D76" i="22" s="1"/>
  <c r="G76" s="1"/>
  <c r="U378" i="1"/>
  <c r="Q370"/>
  <c r="D68" i="22" s="1"/>
  <c r="G68" s="1"/>
  <c r="U370" i="1"/>
  <c r="Q366"/>
  <c r="D64" i="22" s="1"/>
  <c r="G64" s="1"/>
  <c r="U366" i="1"/>
  <c r="Q648"/>
  <c r="D346" i="22" s="1"/>
  <c r="G346" s="1"/>
  <c r="U648" i="1"/>
  <c r="Q644"/>
  <c r="D342" i="22" s="1"/>
  <c r="G342" s="1"/>
  <c r="U644" i="1"/>
  <c r="Q640"/>
  <c r="D338" i="22" s="1"/>
  <c r="G338" s="1"/>
  <c r="U640" i="1"/>
  <c r="Q624"/>
  <c r="D322" i="22" s="1"/>
  <c r="G322" s="1"/>
  <c r="U624" i="1"/>
  <c r="Q620"/>
  <c r="D318" i="22" s="1"/>
  <c r="G318" s="1"/>
  <c r="U620" i="1"/>
  <c r="Q616"/>
  <c r="D314" i="22" s="1"/>
  <c r="G314" s="1"/>
  <c r="U616" i="1"/>
  <c r="Q612"/>
  <c r="D310" i="22" s="1"/>
  <c r="G310" s="1"/>
  <c r="U612" i="1"/>
  <c r="Q608"/>
  <c r="D306" i="22" s="1"/>
  <c r="G306" s="1"/>
  <c r="U608" i="1"/>
  <c r="Q604"/>
  <c r="D302" i="22" s="1"/>
  <c r="G302" s="1"/>
  <c r="U604" i="1"/>
  <c r="Q600"/>
  <c r="D298" i="22" s="1"/>
  <c r="G298" s="1"/>
  <c r="U600" i="1"/>
  <c r="Q596"/>
  <c r="D294" i="22" s="1"/>
  <c r="G294" s="1"/>
  <c r="U596" i="1"/>
  <c r="Q592"/>
  <c r="D290" i="22" s="1"/>
  <c r="G290" s="1"/>
  <c r="U592" i="1"/>
  <c r="Q588"/>
  <c r="D286" i="22" s="1"/>
  <c r="G286" s="1"/>
  <c r="U588" i="1"/>
  <c r="Q584"/>
  <c r="D282" i="22" s="1"/>
  <c r="G282" s="1"/>
  <c r="U584" i="1"/>
  <c r="Q580"/>
  <c r="D278" i="22" s="1"/>
  <c r="G278" s="1"/>
  <c r="U580" i="1"/>
  <c r="Q576"/>
  <c r="D274" i="22" s="1"/>
  <c r="G274" s="1"/>
  <c r="U576" i="1"/>
  <c r="Q572"/>
  <c r="D270" i="22" s="1"/>
  <c r="G270" s="1"/>
  <c r="U572" i="1"/>
  <c r="Q568"/>
  <c r="D266" i="22" s="1"/>
  <c r="G266" s="1"/>
  <c r="U568" i="1"/>
  <c r="Q564"/>
  <c r="D262" i="22" s="1"/>
  <c r="G262" s="1"/>
  <c r="U564" i="1"/>
  <c r="Q560"/>
  <c r="D258" i="22" s="1"/>
  <c r="G258" s="1"/>
  <c r="U560" i="1"/>
  <c r="Q556"/>
  <c r="D254" i="22" s="1"/>
  <c r="G254" s="1"/>
  <c r="U556" i="1"/>
  <c r="Q425"/>
  <c r="D123" i="22" s="1"/>
  <c r="G123" s="1"/>
  <c r="U425" i="1"/>
  <c r="Q409"/>
  <c r="D107" i="22" s="1"/>
  <c r="G107" s="1"/>
  <c r="U409" i="1"/>
  <c r="Q647"/>
  <c r="D345" i="22" s="1"/>
  <c r="G345" s="1"/>
  <c r="U647" i="1"/>
  <c r="Q643"/>
  <c r="D341" i="22" s="1"/>
  <c r="G341" s="1"/>
  <c r="U643" i="1"/>
  <c r="Q623"/>
  <c r="D321" i="22" s="1"/>
  <c r="G321" s="1"/>
  <c r="U623" i="1"/>
  <c r="Q619"/>
  <c r="D317" i="22" s="1"/>
  <c r="G317" s="1"/>
  <c r="U619" i="1"/>
  <c r="Q615"/>
  <c r="D313" i="22" s="1"/>
  <c r="G313" s="1"/>
  <c r="U615" i="1"/>
  <c r="Q611"/>
  <c r="D309" i="22" s="1"/>
  <c r="G309" s="1"/>
  <c r="U611" i="1"/>
  <c r="Q607"/>
  <c r="D305" i="22" s="1"/>
  <c r="G305" s="1"/>
  <c r="U607" i="1"/>
  <c r="Q603"/>
  <c r="D301" i="22" s="1"/>
  <c r="G301" s="1"/>
  <c r="U603" i="1"/>
  <c r="Q599"/>
  <c r="D297" i="22" s="1"/>
  <c r="G297" s="1"/>
  <c r="U599" i="1"/>
  <c r="Q595"/>
  <c r="D293" i="22" s="1"/>
  <c r="G293" s="1"/>
  <c r="U595" i="1"/>
  <c r="Q591"/>
  <c r="D289" i="22" s="1"/>
  <c r="G289" s="1"/>
  <c r="U591" i="1"/>
  <c r="Q587"/>
  <c r="D285" i="22" s="1"/>
  <c r="G285" s="1"/>
  <c r="U587" i="1"/>
  <c r="Q583"/>
  <c r="D281" i="22" s="1"/>
  <c r="G281" s="1"/>
  <c r="U583" i="1"/>
  <c r="Q579"/>
  <c r="D277" i="22" s="1"/>
  <c r="G277" s="1"/>
  <c r="U579" i="1"/>
  <c r="Q575"/>
  <c r="D273" i="22" s="1"/>
  <c r="G273" s="1"/>
  <c r="U575" i="1"/>
  <c r="Q571"/>
  <c r="D269" i="22" s="1"/>
  <c r="G269" s="1"/>
  <c r="U571" i="1"/>
  <c r="Q567"/>
  <c r="D265" i="22" s="1"/>
  <c r="G265" s="1"/>
  <c r="U567" i="1"/>
  <c r="Q563"/>
  <c r="D261" i="22" s="1"/>
  <c r="G261" s="1"/>
  <c r="U563" i="1"/>
  <c r="Q559"/>
  <c r="D257" i="22" s="1"/>
  <c r="G257" s="1"/>
  <c r="U559" i="1"/>
  <c r="Q423"/>
  <c r="D121" i="22" s="1"/>
  <c r="G121" s="1"/>
  <c r="U423" i="1"/>
  <c r="Q415"/>
  <c r="D113" i="22" s="1"/>
  <c r="G113" s="1"/>
  <c r="U415" i="1"/>
  <c r="Q407"/>
  <c r="D105" i="22" s="1"/>
  <c r="G105" s="1"/>
  <c r="U407" i="1"/>
  <c r="Q401"/>
  <c r="D99" i="22" s="1"/>
  <c r="G99" s="1"/>
  <c r="U401" i="1"/>
  <c r="Q389"/>
  <c r="D87" i="22" s="1"/>
  <c r="G87" s="1"/>
  <c r="U389" i="1"/>
  <c r="Q385"/>
  <c r="D83" i="22" s="1"/>
  <c r="G83" s="1"/>
  <c r="U385" i="1"/>
  <c r="Q381"/>
  <c r="D79" i="22" s="1"/>
  <c r="G79" s="1"/>
  <c r="U381" i="1"/>
  <c r="Q377"/>
  <c r="D75" i="22" s="1"/>
  <c r="G75" s="1"/>
  <c r="U377" i="1"/>
  <c r="Q369"/>
  <c r="D67" i="22" s="1"/>
  <c r="G67" s="1"/>
  <c r="U369" i="1"/>
  <c r="Q424"/>
  <c r="D122" i="22" s="1"/>
  <c r="G122" s="1"/>
  <c r="U424" i="1"/>
  <c r="Q420"/>
  <c r="D118" i="22" s="1"/>
  <c r="G118" s="1"/>
  <c r="U420" i="1"/>
  <c r="Q416"/>
  <c r="D114" i="22" s="1"/>
  <c r="G114" s="1"/>
  <c r="U416" i="1"/>
  <c r="Q412"/>
  <c r="D110" i="22" s="1"/>
  <c r="G110" s="1"/>
  <c r="U412" i="1"/>
  <c r="Q408"/>
  <c r="D106" i="22" s="1"/>
  <c r="G106" s="1"/>
  <c r="U408" i="1"/>
  <c r="Q404"/>
  <c r="D102" i="22" s="1"/>
  <c r="G102" s="1"/>
  <c r="U404" i="1"/>
  <c r="Q396"/>
  <c r="D94" i="22" s="1"/>
  <c r="G94" s="1"/>
  <c r="U396" i="1"/>
  <c r="Q388"/>
  <c r="D86" i="22" s="1"/>
  <c r="G86" s="1"/>
  <c r="U388" i="1"/>
  <c r="Q384"/>
  <c r="D82" i="22" s="1"/>
  <c r="G82" s="1"/>
  <c r="U384" i="1"/>
  <c r="Q380"/>
  <c r="D78" i="22" s="1"/>
  <c r="G78" s="1"/>
  <c r="U380" i="1"/>
  <c r="Q372"/>
  <c r="D70" i="22" s="1"/>
  <c r="G70" s="1"/>
  <c r="U372" i="1"/>
  <c r="Q368"/>
  <c r="D66" i="22" s="1"/>
  <c r="G66" s="1"/>
  <c r="U368" i="1"/>
  <c r="CP36" i="17" l="1"/>
  <c r="CP46"/>
  <c r="CP23"/>
  <c r="CP15"/>
  <c r="CM69"/>
  <c r="CM23"/>
  <c r="CM15"/>
  <c r="CM36"/>
  <c r="CH89"/>
  <c r="CM30"/>
  <c r="CM65"/>
  <c r="CK89"/>
  <c r="CM86"/>
  <c r="CL89"/>
  <c r="CM46"/>
  <c r="V368" i="1"/>
  <c r="V372"/>
  <c r="V380"/>
  <c r="V384"/>
  <c r="V388"/>
  <c r="V396"/>
  <c r="V404"/>
  <c r="V408"/>
  <c r="V412"/>
  <c r="V416"/>
  <c r="V420"/>
  <c r="V424"/>
  <c r="V369"/>
  <c r="V377"/>
  <c r="V381"/>
  <c r="V385"/>
  <c r="V389"/>
  <c r="V401"/>
  <c r="V407"/>
  <c r="V415"/>
  <c r="V423"/>
  <c r="V559"/>
  <c r="V563"/>
  <c r="V567"/>
  <c r="V571"/>
  <c r="V575"/>
  <c r="V579"/>
  <c r="V583"/>
  <c r="V587"/>
  <c r="V591"/>
  <c r="V595"/>
  <c r="V599"/>
  <c r="V603"/>
  <c r="V607"/>
  <c r="V611"/>
  <c r="V615"/>
  <c r="V619"/>
  <c r="V623"/>
  <c r="V643"/>
  <c r="V647"/>
  <c r="V409"/>
  <c r="V425"/>
  <c r="V556"/>
  <c r="V560"/>
  <c r="V564"/>
  <c r="V568"/>
  <c r="V572"/>
  <c r="V576"/>
  <c r="V580"/>
  <c r="V584"/>
  <c r="V588"/>
  <c r="V592"/>
  <c r="V596"/>
  <c r="V600"/>
  <c r="V604"/>
  <c r="V608"/>
  <c r="V612"/>
  <c r="V616"/>
  <c r="V620"/>
  <c r="V624"/>
  <c r="V640"/>
  <c r="V644"/>
  <c r="V648"/>
  <c r="V366"/>
  <c r="V370"/>
  <c r="V378"/>
  <c r="V382"/>
  <c r="V386"/>
  <c r="V390"/>
  <c r="V402"/>
  <c r="V406"/>
  <c r="V410"/>
  <c r="V414"/>
  <c r="V422"/>
  <c r="V430"/>
  <c r="V360"/>
  <c r="V367"/>
  <c r="V371"/>
  <c r="V379"/>
  <c r="V383"/>
  <c r="V387"/>
  <c r="V395"/>
  <c r="V403"/>
  <c r="V411"/>
  <c r="V557"/>
  <c r="V561"/>
  <c r="V565"/>
  <c r="V569"/>
  <c r="V573"/>
  <c r="V577"/>
  <c r="V581"/>
  <c r="V585"/>
  <c r="V589"/>
  <c r="V593"/>
  <c r="V597"/>
  <c r="V601"/>
  <c r="V605"/>
  <c r="V609"/>
  <c r="V613"/>
  <c r="V617"/>
  <c r="V621"/>
  <c r="V641"/>
  <c r="V645"/>
  <c r="V649"/>
  <c r="V405"/>
  <c r="V413"/>
  <c r="V421"/>
  <c r="V558"/>
  <c r="V562"/>
  <c r="V566"/>
  <c r="V570"/>
  <c r="V574"/>
  <c r="V578"/>
  <c r="V582"/>
  <c r="V586"/>
  <c r="V590"/>
  <c r="V594"/>
  <c r="V598"/>
  <c r="V602"/>
  <c r="V606"/>
  <c r="V610"/>
  <c r="V614"/>
  <c r="V618"/>
  <c r="V622"/>
  <c r="V642"/>
  <c r="V646"/>
  <c r="V650"/>
  <c r="CP89" i="17" l="1"/>
  <c r="CM89"/>
  <c r="CH102" i="15" l="1"/>
  <c r="DJ35"/>
  <c r="DJ36"/>
  <c r="DJ41"/>
  <c r="DJ42"/>
  <c r="CI26" l="1"/>
  <c r="CJ26"/>
  <c r="CK26"/>
  <c r="CL26"/>
  <c r="CM26"/>
  <c r="CN26"/>
  <c r="CO26"/>
  <c r="CP26"/>
  <c r="CQ26"/>
  <c r="CR26"/>
  <c r="CS26"/>
  <c r="CT26"/>
  <c r="CU26"/>
  <c r="CV26"/>
  <c r="CW26"/>
  <c r="CX26"/>
  <c r="CY26"/>
  <c r="CZ26"/>
  <c r="DA26"/>
  <c r="DB26"/>
  <c r="DC26"/>
  <c r="DD26"/>
  <c r="CI102"/>
  <c r="CJ102"/>
  <c r="CK102"/>
  <c r="CL102"/>
  <c r="CM102"/>
  <c r="CN102"/>
  <c r="CO102"/>
  <c r="CP102"/>
  <c r="CQ102"/>
  <c r="CR102"/>
  <c r="CS102"/>
  <c r="CT102"/>
  <c r="CU102"/>
  <c r="CV102"/>
  <c r="CW102"/>
  <c r="CX102"/>
  <c r="CY102"/>
  <c r="CZ102"/>
  <c r="DA102"/>
  <c r="DB102"/>
  <c r="DC102"/>
  <c r="DD102"/>
  <c r="K117"/>
  <c r="CH117" s="1"/>
  <c r="AH115" i="16" s="1"/>
  <c r="K116" i="15"/>
  <c r="CH116" s="1"/>
  <c r="AH114" i="16" s="1"/>
  <c r="K115" i="15"/>
  <c r="CH115" s="1"/>
  <c r="AH113" i="16" s="1"/>
  <c r="K114" i="15"/>
  <c r="CH114" s="1"/>
  <c r="AH112" i="16" s="1"/>
  <c r="K113" i="15"/>
  <c r="CH113" s="1"/>
  <c r="AH111" i="16" s="1"/>
  <c r="K112" i="15"/>
  <c r="CH112" s="1"/>
  <c r="AH110" i="16" s="1"/>
  <c r="K111" i="15"/>
  <c r="CH111" s="1"/>
  <c r="AH108" i="16" s="1"/>
  <c r="K110" i="15"/>
  <c r="CH110" s="1"/>
  <c r="AH107" i="16" s="1"/>
  <c r="K106" i="15"/>
  <c r="CH106" s="1"/>
  <c r="AH103" i="16" s="1"/>
  <c r="K101" i="15"/>
  <c r="CH101" s="1"/>
  <c r="AH98" i="16" s="1"/>
  <c r="K100" i="15"/>
  <c r="CH100" s="1"/>
  <c r="AH97" i="16" s="1"/>
  <c r="K99" i="15"/>
  <c r="CH99" s="1"/>
  <c r="AH96" i="16" s="1"/>
  <c r="K95" i="15"/>
  <c r="K94"/>
  <c r="CH94" s="1"/>
  <c r="AH90" i="16" s="1"/>
  <c r="K93" i="15"/>
  <c r="CH93" s="1"/>
  <c r="AH89" i="16" s="1"/>
  <c r="K92" i="15"/>
  <c r="CH92" s="1"/>
  <c r="AH88" i="16" s="1"/>
  <c r="K91" i="15"/>
  <c r="CH91" s="1"/>
  <c r="AH86" i="16" s="1"/>
  <c r="K89" i="15"/>
  <c r="CH89" s="1"/>
  <c r="AH85" i="16" s="1"/>
  <c r="K88" i="15"/>
  <c r="CH88" s="1"/>
  <c r="AH84" i="16" s="1"/>
  <c r="K87" i="15"/>
  <c r="CH87" s="1"/>
  <c r="AH83" i="16" s="1"/>
  <c r="K86" i="15"/>
  <c r="CH86" s="1"/>
  <c r="AH82" i="16" s="1"/>
  <c r="K85" i="15"/>
  <c r="CH85" s="1"/>
  <c r="AH81" i="16" s="1"/>
  <c r="K84" i="15"/>
  <c r="CH84" s="1"/>
  <c r="AH79" i="16" s="1"/>
  <c r="K83" i="15"/>
  <c r="CH83" s="1"/>
  <c r="AH87" i="16" s="1"/>
  <c r="K82" i="15"/>
  <c r="CH82" s="1"/>
  <c r="AH80" i="16" s="1"/>
  <c r="K81" i="15"/>
  <c r="CH81" s="1"/>
  <c r="AH78" i="16" s="1"/>
  <c r="K80" i="15"/>
  <c r="CH80" s="1"/>
  <c r="AH77" i="16" s="1"/>
  <c r="K71" i="15"/>
  <c r="CH71" s="1"/>
  <c r="AH68" i="16" s="1"/>
  <c r="K67" i="15"/>
  <c r="CH67" s="1"/>
  <c r="AH64" i="16" s="1"/>
  <c r="K66" i="15"/>
  <c r="CH66" s="1"/>
  <c r="AH63" i="16" s="1"/>
  <c r="K65" i="15"/>
  <c r="CH65" s="1"/>
  <c r="AH62" i="16" s="1"/>
  <c r="K64" i="15"/>
  <c r="CH64" s="1"/>
  <c r="AH61" i="16" s="1"/>
  <c r="K63" i="15"/>
  <c r="CH63" s="1"/>
  <c r="AH60" i="16" s="1"/>
  <c r="K62" i="15"/>
  <c r="CH62" s="1"/>
  <c r="AH59" i="16" s="1"/>
  <c r="K61" i="15"/>
  <c r="CH61" s="1"/>
  <c r="AH58" i="16" s="1"/>
  <c r="K60" i="15"/>
  <c r="CH60" s="1"/>
  <c r="AH57" i="16" s="1"/>
  <c r="K59" i="15"/>
  <c r="CH59" s="1"/>
  <c r="AH56" i="16" s="1"/>
  <c r="K58" i="15"/>
  <c r="CH58" s="1"/>
  <c r="AH55" i="16" s="1"/>
  <c r="K57" i="15"/>
  <c r="CH57" s="1"/>
  <c r="AH54" i="16" s="1"/>
  <c r="K56" i="15"/>
  <c r="CH56" s="1"/>
  <c r="AH53" i="16" s="1"/>
  <c r="K55" i="15"/>
  <c r="CH55" s="1"/>
  <c r="AH52" i="16" s="1"/>
  <c r="K54" i="15"/>
  <c r="CH54" s="1"/>
  <c r="AH51" i="16" s="1"/>
  <c r="K53" i="15"/>
  <c r="CH53" s="1"/>
  <c r="AH50" i="16" s="1"/>
  <c r="K49" i="15"/>
  <c r="CH49" s="1"/>
  <c r="AH46" i="16" s="1"/>
  <c r="K48" i="15"/>
  <c r="CH48" s="1"/>
  <c r="AH45" i="16" s="1"/>
  <c r="K47" i="15"/>
  <c r="CH47" s="1"/>
  <c r="AH44" i="16" s="1"/>
  <c r="K46" i="15"/>
  <c r="CH46" s="1"/>
  <c r="AH43" i="16" s="1"/>
  <c r="K45" i="15"/>
  <c r="CH45" s="1"/>
  <c r="AH42" i="16" s="1"/>
  <c r="K44" i="15"/>
  <c r="CH44" s="1"/>
  <c r="AH41" i="16" s="1"/>
  <c r="K43" i="15"/>
  <c r="CH43" s="1"/>
  <c r="AH40" i="16" s="1"/>
  <c r="K39" i="15"/>
  <c r="CH39" s="1"/>
  <c r="AH36" i="16" s="1"/>
  <c r="K38" i="15"/>
  <c r="CH38" s="1"/>
  <c r="AH35" i="16" s="1"/>
  <c r="K37" i="15"/>
  <c r="CH37" s="1"/>
  <c r="AH34" i="16" s="1"/>
  <c r="K33" i="15"/>
  <c r="CH33" s="1"/>
  <c r="AH30" i="16" s="1"/>
  <c r="K32" i="15"/>
  <c r="CH32" s="1"/>
  <c r="AH29" i="16" s="1"/>
  <c r="K31" i="15"/>
  <c r="CH31" s="1"/>
  <c r="AH28" i="16" s="1"/>
  <c r="K30" i="15"/>
  <c r="CH30" s="1"/>
  <c r="AH27" i="16" s="1"/>
  <c r="K25" i="15"/>
  <c r="CH25" s="1"/>
  <c r="AH22" i="16" s="1"/>
  <c r="K24" i="15"/>
  <c r="CH24" s="1"/>
  <c r="AH21" i="16" s="1"/>
  <c r="K23" i="15"/>
  <c r="CH23" s="1"/>
  <c r="AH20" i="16" s="1"/>
  <c r="K22" i="15"/>
  <c r="CH22" s="1"/>
  <c r="AH19" i="16" s="1"/>
  <c r="K13" i="15"/>
  <c r="K14"/>
  <c r="K15"/>
  <c r="K16"/>
  <c r="K17"/>
  <c r="K18"/>
  <c r="K12"/>
  <c r="CH95" l="1"/>
  <c r="AH91" i="16" s="1"/>
  <c r="CH12" i="15"/>
  <c r="AH9" i="16" s="1"/>
  <c r="CH15" i="15"/>
  <c r="AH12" i="16" s="1"/>
  <c r="CH17" i="15"/>
  <c r="AH14" i="16" s="1"/>
  <c r="CH13" i="15"/>
  <c r="AH10" i="16" s="1"/>
  <c r="CH16" i="15"/>
  <c r="AH13" i="16" s="1"/>
  <c r="CH18" i="15"/>
  <c r="AH15" i="16" s="1"/>
  <c r="CH14" i="15"/>
  <c r="AH11" i="16" s="1"/>
  <c r="CH27" i="15"/>
  <c r="CH34"/>
  <c r="CH40"/>
  <c r="CH107"/>
  <c r="CH72"/>
  <c r="DJ26"/>
  <c r="DK26" s="1"/>
  <c r="DQ26" s="1"/>
  <c r="CH50"/>
  <c r="CH103"/>
  <c r="CH118"/>
  <c r="CH68"/>
  <c r="CH96" l="1"/>
  <c r="CH120" s="1"/>
  <c r="CH19"/>
  <c r="CH74" s="1"/>
  <c r="BI107"/>
  <c r="BI118"/>
  <c r="BI103"/>
  <c r="BI72"/>
  <c r="BI68"/>
  <c r="BI50"/>
  <c r="BI40"/>
  <c r="BI27"/>
  <c r="BI19"/>
  <c r="I13" i="3"/>
  <c r="I17"/>
  <c r="I19"/>
  <c r="I20"/>
  <c r="I21"/>
  <c r="I22"/>
  <c r="I23"/>
  <c r="I26"/>
  <c r="I27"/>
  <c r="I28"/>
  <c r="I29"/>
  <c r="I30"/>
  <c r="I31"/>
  <c r="I35"/>
  <c r="I36"/>
  <c r="I37"/>
  <c r="I38"/>
  <c r="I39"/>
  <c r="I41"/>
  <c r="I42"/>
  <c r="I43"/>
  <c r="I50"/>
  <c r="I51"/>
  <c r="I52"/>
  <c r="I53"/>
  <c r="I60"/>
  <c r="I61"/>
  <c r="I62"/>
  <c r="I65"/>
  <c r="I66"/>
  <c r="I67"/>
  <c r="I69"/>
  <c r="I70"/>
  <c r="I71"/>
  <c r="I73"/>
  <c r="I74"/>
  <c r="I75"/>
  <c r="I76"/>
  <c r="I78"/>
  <c r="I79"/>
  <c r="I80"/>
  <c r="I81"/>
  <c r="I82"/>
  <c r="I84"/>
  <c r="I85"/>
  <c r="I87"/>
  <c r="I88"/>
  <c r="I89"/>
  <c r="I90"/>
  <c r="I91"/>
  <c r="I12"/>
  <c r="BI74" i="15" l="1"/>
  <c r="BI120"/>
  <c r="CH123"/>
  <c r="BI123" l="1"/>
  <c r="CH7" i="3" l="1"/>
  <c r="EE7" s="1"/>
  <c r="CI7"/>
  <c r="EF7" s="1"/>
  <c r="CJ7"/>
  <c r="EG7" s="1"/>
  <c r="CK7"/>
  <c r="EH7" s="1"/>
  <c r="CL7"/>
  <c r="EI7" s="1"/>
  <c r="CM7"/>
  <c r="EJ7" s="1"/>
  <c r="CN7"/>
  <c r="EK7" s="1"/>
  <c r="CO7"/>
  <c r="EL7" s="1"/>
  <c r="CP7"/>
  <c r="EM7" s="1"/>
  <c r="CQ7"/>
  <c r="EN7" s="1"/>
  <c r="CR7"/>
  <c r="EO7" s="1"/>
  <c r="CS7"/>
  <c r="EP7" s="1"/>
  <c r="CT7"/>
  <c r="EQ7" s="1"/>
  <c r="CU7"/>
  <c r="ER7" s="1"/>
  <c r="CV7"/>
  <c r="ES7" s="1"/>
  <c r="CW7"/>
  <c r="ET7" s="1"/>
  <c r="CX7"/>
  <c r="EU7" s="1"/>
  <c r="CY7"/>
  <c r="EV7" s="1"/>
  <c r="CZ7"/>
  <c r="EW7" s="1"/>
  <c r="DA7"/>
  <c r="EX7" s="1"/>
  <c r="DB7"/>
  <c r="EY7" s="1"/>
  <c r="DC7"/>
  <c r="EZ7" s="1"/>
  <c r="CG7"/>
  <c r="CG89" s="1"/>
  <c r="S1318" i="8"/>
  <c r="M1318"/>
  <c r="N1318"/>
  <c r="O1318"/>
  <c r="P1318"/>
  <c r="Q1318"/>
  <c r="R1318"/>
  <c r="L1318"/>
  <c r="M1257"/>
  <c r="N1257"/>
  <c r="O1257"/>
  <c r="P1257"/>
  <c r="Q1257"/>
  <c r="R1257"/>
  <c r="S1257"/>
  <c r="T1257"/>
  <c r="L1257"/>
  <c r="ED7" i="3" l="1"/>
  <c r="AK5" i="15" s="1"/>
  <c r="CG12" i="3"/>
  <c r="BF5" i="15"/>
  <c r="AE3" i="16"/>
  <c r="BB5" i="15"/>
  <c r="AA3" i="16"/>
  <c r="AX5" i="15"/>
  <c r="W3" i="16"/>
  <c r="AT5" i="15"/>
  <c r="S3" i="16"/>
  <c r="AP5" i="15"/>
  <c r="O3" i="16"/>
  <c r="AL5" i="15"/>
  <c r="K3" i="16"/>
  <c r="AF3"/>
  <c r="BG5" i="15"/>
  <c r="AB3" i="16"/>
  <c r="BC5" i="15"/>
  <c r="X3" i="16"/>
  <c r="AY5" i="15"/>
  <c r="T3" i="16"/>
  <c r="AU5" i="15"/>
  <c r="P3" i="16"/>
  <c r="AQ5" i="15"/>
  <c r="L3" i="16"/>
  <c r="AM5" i="15"/>
  <c r="BD5"/>
  <c r="AC3" i="16"/>
  <c r="AZ5" i="15"/>
  <c r="Y3" i="16"/>
  <c r="AV5" i="15"/>
  <c r="U3" i="16"/>
  <c r="AR5" i="15"/>
  <c r="Q3" i="16"/>
  <c r="AN5" i="15"/>
  <c r="M3" i="16"/>
  <c r="AD3"/>
  <c r="BE5" i="15"/>
  <c r="Z3" i="16"/>
  <c r="BA5" i="15"/>
  <c r="V3" i="16"/>
  <c r="AW5" i="15"/>
  <c r="R3" i="16"/>
  <c r="AS5" i="15"/>
  <c r="N3" i="16"/>
  <c r="AO5" i="15"/>
  <c r="CH91" i="3"/>
  <c r="CH48"/>
  <c r="CH62"/>
  <c r="CH24"/>
  <c r="CH57"/>
  <c r="CH78"/>
  <c r="CH14"/>
  <c r="CH77"/>
  <c r="CH49"/>
  <c r="CH33"/>
  <c r="CH25"/>
  <c r="CH89"/>
  <c r="CH63"/>
  <c r="CH79"/>
  <c r="CH88"/>
  <c r="CH86"/>
  <c r="CH85"/>
  <c r="CH59"/>
  <c r="CH58"/>
  <c r="CH38"/>
  <c r="CH40"/>
  <c r="CH60"/>
  <c r="CH50"/>
  <c r="CH76"/>
  <c r="CH54"/>
  <c r="CH31"/>
  <c r="CH84"/>
  <c r="CH12"/>
  <c r="CH64"/>
  <c r="CH23"/>
  <c r="CH83"/>
  <c r="CH47"/>
  <c r="CH65"/>
  <c r="CH22"/>
  <c r="CH16"/>
  <c r="CH81"/>
  <c r="CH67"/>
  <c r="CH72"/>
  <c r="CH45"/>
  <c r="CH61"/>
  <c r="CH18"/>
  <c r="CH56"/>
  <c r="CH66"/>
  <c r="CH82"/>
  <c r="CH39"/>
  <c r="CH55"/>
  <c r="CH17"/>
  <c r="CH15"/>
  <c r="CH32"/>
  <c r="CH80"/>
  <c r="CH13"/>
  <c r="CH44"/>
  <c r="CH90"/>
  <c r="CH34"/>
  <c r="CH68"/>
  <c r="CH87"/>
  <c r="CH46"/>
  <c r="CG91"/>
  <c r="CG38"/>
  <c r="CG49"/>
  <c r="CG68"/>
  <c r="CG33"/>
  <c r="CG46"/>
  <c r="CG88"/>
  <c r="CG82"/>
  <c r="CG22"/>
  <c r="CG63"/>
  <c r="CG78"/>
  <c r="CG14"/>
  <c r="CG64"/>
  <c r="CG23"/>
  <c r="CG83"/>
  <c r="CG62"/>
  <c r="CG50"/>
  <c r="CG17"/>
  <c r="CG79"/>
  <c r="CG16"/>
  <c r="CG13"/>
  <c r="CG25"/>
  <c r="CG44"/>
  <c r="CG56"/>
  <c r="CG90"/>
  <c r="CG77"/>
  <c r="CG58"/>
  <c r="CG72"/>
  <c r="CG45"/>
  <c r="CG76"/>
  <c r="CG86"/>
  <c r="CG65"/>
  <c r="CG85"/>
  <c r="CG59"/>
  <c r="CG55"/>
  <c r="CG66"/>
  <c r="CG60"/>
  <c r="CG61"/>
  <c r="CG81"/>
  <c r="CG57"/>
  <c r="CG18"/>
  <c r="CG34"/>
  <c r="CG67"/>
  <c r="CG87"/>
  <c r="CG47"/>
  <c r="CG32"/>
  <c r="CG48"/>
  <c r="CG80"/>
  <c r="CG24"/>
  <c r="CG40"/>
  <c r="CG54"/>
  <c r="CG31"/>
  <c r="CG84"/>
  <c r="CG15"/>
  <c r="CG39"/>
  <c r="CJ91"/>
  <c r="CJ34"/>
  <c r="CJ18"/>
  <c r="CJ13"/>
  <c r="CJ67"/>
  <c r="CJ31"/>
  <c r="CJ89"/>
  <c r="CJ48"/>
  <c r="CJ24"/>
  <c r="CJ68"/>
  <c r="CJ46"/>
  <c r="CJ32"/>
  <c r="CJ87"/>
  <c r="CJ62"/>
  <c r="CJ57"/>
  <c r="CJ33"/>
  <c r="CJ88"/>
  <c r="CJ80"/>
  <c r="CJ58"/>
  <c r="CJ47"/>
  <c r="CJ59"/>
  <c r="CJ79"/>
  <c r="CJ78"/>
  <c r="CJ77"/>
  <c r="CJ49"/>
  <c r="CJ72"/>
  <c r="CJ25"/>
  <c r="CJ64"/>
  <c r="CJ23"/>
  <c r="CJ83"/>
  <c r="CJ84"/>
  <c r="CJ44"/>
  <c r="CJ12"/>
  <c r="CJ56"/>
  <c r="CJ90"/>
  <c r="CJ22"/>
  <c r="CJ85"/>
  <c r="CJ65"/>
  <c r="CJ50"/>
  <c r="CJ54"/>
  <c r="CJ63"/>
  <c r="CJ60"/>
  <c r="CJ38"/>
  <c r="CJ16"/>
  <c r="CJ40"/>
  <c r="CJ15"/>
  <c r="CJ45"/>
  <c r="CJ66"/>
  <c r="CJ61"/>
  <c r="CJ39"/>
  <c r="CJ14"/>
  <c r="CJ82"/>
  <c r="CJ81"/>
  <c r="CJ55"/>
  <c r="CJ76"/>
  <c r="CJ86"/>
  <c r="CJ17"/>
  <c r="CI91"/>
  <c r="CI86"/>
  <c r="CI46"/>
  <c r="CI32"/>
  <c r="CI80"/>
  <c r="CI34"/>
  <c r="CI87"/>
  <c r="CI83"/>
  <c r="CI62"/>
  <c r="CI57"/>
  <c r="CI33"/>
  <c r="CI88"/>
  <c r="CI24"/>
  <c r="CI78"/>
  <c r="CI77"/>
  <c r="CI49"/>
  <c r="CI85"/>
  <c r="CI72"/>
  <c r="CI65"/>
  <c r="CI59"/>
  <c r="CI25"/>
  <c r="CI39"/>
  <c r="CI14"/>
  <c r="CI89"/>
  <c r="CI63"/>
  <c r="CI68"/>
  <c r="CI44"/>
  <c r="CI12"/>
  <c r="CI56"/>
  <c r="CI90"/>
  <c r="CI66"/>
  <c r="CI58"/>
  <c r="CI47"/>
  <c r="CI22"/>
  <c r="CI76"/>
  <c r="CI50"/>
  <c r="CI79"/>
  <c r="CI38"/>
  <c r="CI40"/>
  <c r="CI61"/>
  <c r="CI54"/>
  <c r="CI31"/>
  <c r="CI84"/>
  <c r="CI60"/>
  <c r="CI48"/>
  <c r="CI82"/>
  <c r="CI81"/>
  <c r="CI55"/>
  <c r="CI23"/>
  <c r="CI18"/>
  <c r="CI13"/>
  <c r="CI67"/>
  <c r="CI45"/>
  <c r="CI64"/>
  <c r="CI17"/>
  <c r="CI16"/>
  <c r="CI15"/>
  <c r="CK91"/>
  <c r="CK47"/>
  <c r="CK82"/>
  <c r="CK81"/>
  <c r="CK55"/>
  <c r="CK38"/>
  <c r="CK32"/>
  <c r="CK80"/>
  <c r="CK34"/>
  <c r="CK87"/>
  <c r="CK13"/>
  <c r="CK48"/>
  <c r="CK24"/>
  <c r="CK68"/>
  <c r="CK46"/>
  <c r="CK22"/>
  <c r="CK44"/>
  <c r="CK12"/>
  <c r="CK56"/>
  <c r="CK90"/>
  <c r="CK77"/>
  <c r="CK72"/>
  <c r="CK65"/>
  <c r="CK40"/>
  <c r="CK86"/>
  <c r="CK85"/>
  <c r="CK78"/>
  <c r="CK15"/>
  <c r="CK62"/>
  <c r="CK57"/>
  <c r="CK33"/>
  <c r="CK88"/>
  <c r="CK16"/>
  <c r="CK67"/>
  <c r="CK14"/>
  <c r="CK89"/>
  <c r="CK63"/>
  <c r="CK25"/>
  <c r="CK64"/>
  <c r="CK23"/>
  <c r="CK83"/>
  <c r="CK45"/>
  <c r="CK58"/>
  <c r="CK59"/>
  <c r="CK50"/>
  <c r="CK17"/>
  <c r="CK79"/>
  <c r="CK18"/>
  <c r="CK54"/>
  <c r="CK31"/>
  <c r="CK84"/>
  <c r="CK60"/>
  <c r="CK49"/>
  <c r="CK66"/>
  <c r="CK61"/>
  <c r="CK39"/>
  <c r="CK76"/>
  <c r="DP15"/>
  <c r="EA59"/>
  <c r="DW57"/>
  <c r="DO57"/>
  <c r="DK59"/>
  <c r="DX15"/>
  <c r="DL13"/>
  <c r="DY60"/>
  <c r="DU56"/>
  <c r="DQ54"/>
  <c r="DM60"/>
  <c r="DI58"/>
  <c r="DT13"/>
  <c r="DH15"/>
  <c r="DZ18"/>
  <c r="DV16"/>
  <c r="DR14"/>
  <c r="DN12"/>
  <c r="DJ18"/>
  <c r="EB13"/>
  <c r="EB15"/>
  <c r="EB17"/>
  <c r="EB23"/>
  <c r="EB25"/>
  <c r="EB32"/>
  <c r="EB34"/>
  <c r="EB38"/>
  <c r="EB40"/>
  <c r="EB44"/>
  <c r="EB46"/>
  <c r="EB48"/>
  <c r="EB50"/>
  <c r="EB54"/>
  <c r="EB56"/>
  <c r="EB58"/>
  <c r="EB60"/>
  <c r="EB62"/>
  <c r="EB64"/>
  <c r="EB66"/>
  <c r="EB68"/>
  <c r="EB72"/>
  <c r="EB76"/>
  <c r="EB12"/>
  <c r="EB14"/>
  <c r="EB16"/>
  <c r="EB18"/>
  <c r="EB22"/>
  <c r="EB24"/>
  <c r="EB31"/>
  <c r="EB33"/>
  <c r="EB39"/>
  <c r="EB45"/>
  <c r="EB47"/>
  <c r="EB49"/>
  <c r="EB59"/>
  <c r="EB67"/>
  <c r="EB85"/>
  <c r="EB91"/>
  <c r="EB61"/>
  <c r="EB77"/>
  <c r="EB78"/>
  <c r="EB80"/>
  <c r="EB82"/>
  <c r="EB84"/>
  <c r="EB86"/>
  <c r="EB88"/>
  <c r="EB90"/>
  <c r="EB57"/>
  <c r="EB79"/>
  <c r="EB83"/>
  <c r="EB89"/>
  <c r="EB55"/>
  <c r="EB63"/>
  <c r="EB65"/>
  <c r="EB81"/>
  <c r="EB87"/>
  <c r="DP23"/>
  <c r="DP38"/>
  <c r="DP48"/>
  <c r="DP58"/>
  <c r="DP66"/>
  <c r="DP12"/>
  <c r="DP22"/>
  <c r="DP39"/>
  <c r="DP61"/>
  <c r="DP85"/>
  <c r="DP78"/>
  <c r="DP86"/>
  <c r="DP89"/>
  <c r="DP81"/>
  <c r="DW23"/>
  <c r="DW66"/>
  <c r="DW31"/>
  <c r="DS55"/>
  <c r="DS57"/>
  <c r="DS59"/>
  <c r="DS61"/>
  <c r="DS63"/>
  <c r="DS65"/>
  <c r="DS67"/>
  <c r="DS77"/>
  <c r="DS13"/>
  <c r="DS15"/>
  <c r="DS17"/>
  <c r="DS23"/>
  <c r="DS25"/>
  <c r="DS32"/>
  <c r="DS34"/>
  <c r="DS38"/>
  <c r="DS40"/>
  <c r="DS44"/>
  <c r="DS46"/>
  <c r="DS48"/>
  <c r="DS50"/>
  <c r="DS54"/>
  <c r="DS56"/>
  <c r="DS58"/>
  <c r="DS60"/>
  <c r="DS62"/>
  <c r="DS64"/>
  <c r="DS66"/>
  <c r="DS68"/>
  <c r="DS72"/>
  <c r="DS76"/>
  <c r="DS12"/>
  <c r="DS24"/>
  <c r="DS39"/>
  <c r="DS79"/>
  <c r="DS81"/>
  <c r="DS83"/>
  <c r="DS85"/>
  <c r="DS87"/>
  <c r="DS89"/>
  <c r="DS91"/>
  <c r="DS22"/>
  <c r="DS14"/>
  <c r="DS45"/>
  <c r="DS33"/>
  <c r="DS16"/>
  <c r="DS31"/>
  <c r="DS47"/>
  <c r="DS78"/>
  <c r="DS80"/>
  <c r="DS82"/>
  <c r="DS84"/>
  <c r="DS86"/>
  <c r="DS88"/>
  <c r="DS90"/>
  <c r="DS18"/>
  <c r="DS49"/>
  <c r="DO61"/>
  <c r="DO77"/>
  <c r="DO23"/>
  <c r="DO38"/>
  <c r="DO48"/>
  <c r="DO58"/>
  <c r="DO66"/>
  <c r="DO18"/>
  <c r="DO79"/>
  <c r="DO87"/>
  <c r="DO24"/>
  <c r="DO45"/>
  <c r="DO84"/>
  <c r="DO16"/>
  <c r="DK89"/>
  <c r="DG55"/>
  <c r="DG57"/>
  <c r="DG59"/>
  <c r="DG61"/>
  <c r="DG63"/>
  <c r="DG65"/>
  <c r="DG67"/>
  <c r="DG77"/>
  <c r="DG13"/>
  <c r="DG15"/>
  <c r="DG17"/>
  <c r="DG23"/>
  <c r="DG25"/>
  <c r="DG32"/>
  <c r="DG34"/>
  <c r="DG38"/>
  <c r="DG40"/>
  <c r="DG44"/>
  <c r="DG46"/>
  <c r="DG48"/>
  <c r="DG50"/>
  <c r="DG54"/>
  <c r="DG56"/>
  <c r="DG58"/>
  <c r="DG60"/>
  <c r="DG62"/>
  <c r="DG64"/>
  <c r="DG66"/>
  <c r="DG68"/>
  <c r="DG72"/>
  <c r="DG76"/>
  <c r="DG78"/>
  <c r="DG14"/>
  <c r="DG45"/>
  <c r="DG79"/>
  <c r="DG81"/>
  <c r="DG83"/>
  <c r="DG85"/>
  <c r="DG87"/>
  <c r="DG89"/>
  <c r="DG91"/>
  <c r="DG12"/>
  <c r="DG16"/>
  <c r="DG31"/>
  <c r="DG47"/>
  <c r="DG24"/>
  <c r="DG18"/>
  <c r="DG22"/>
  <c r="DG33"/>
  <c r="DG49"/>
  <c r="DG80"/>
  <c r="DG82"/>
  <c r="DG84"/>
  <c r="DG86"/>
  <c r="DG88"/>
  <c r="DG90"/>
  <c r="DG39"/>
  <c r="DT46"/>
  <c r="DT18"/>
  <c r="DT78"/>
  <c r="DH23"/>
  <c r="DH38"/>
  <c r="DH48"/>
  <c r="DH58"/>
  <c r="DH66"/>
  <c r="DH78"/>
  <c r="DH18"/>
  <c r="DH33"/>
  <c r="DH49"/>
  <c r="DH79"/>
  <c r="DH67"/>
  <c r="DH86"/>
  <c r="DH91"/>
  <c r="DH83"/>
  <c r="DY62"/>
  <c r="DU14"/>
  <c r="DU65"/>
  <c r="DU34"/>
  <c r="DQ58"/>
  <c r="DQ39"/>
  <c r="DQ82"/>
  <c r="DQ83"/>
  <c r="DM16"/>
  <c r="DI12"/>
  <c r="DX23"/>
  <c r="DX38"/>
  <c r="DX48"/>
  <c r="DX58"/>
  <c r="DX66"/>
  <c r="DX12"/>
  <c r="DX22"/>
  <c r="DX39"/>
  <c r="DX57"/>
  <c r="DX67"/>
  <c r="DX84"/>
  <c r="DX55"/>
  <c r="DX77"/>
  <c r="DX89"/>
  <c r="DL17"/>
  <c r="DL34"/>
  <c r="DL46"/>
  <c r="DL56"/>
  <c r="DL64"/>
  <c r="DL76"/>
  <c r="DL16"/>
  <c r="DL31"/>
  <c r="DL47"/>
  <c r="DL65"/>
  <c r="DL77"/>
  <c r="DL86"/>
  <c r="DL87"/>
  <c r="DL79"/>
  <c r="DZ45"/>
  <c r="DV12"/>
  <c r="DV63"/>
  <c r="DV50"/>
  <c r="DV89"/>
  <c r="DR61"/>
  <c r="DN16"/>
  <c r="DN31"/>
  <c r="DN47"/>
  <c r="DN59"/>
  <c r="DN67"/>
  <c r="DN17"/>
  <c r="DN34"/>
  <c r="DN46"/>
  <c r="DN64"/>
  <c r="DN66"/>
  <c r="DN85"/>
  <c r="DN62"/>
  <c r="DN60"/>
  <c r="DN80"/>
  <c r="DJ54"/>
  <c r="DF12"/>
  <c r="T1318" i="8"/>
  <c r="EE68" i="3" l="1"/>
  <c r="EE13"/>
  <c r="EE66"/>
  <c r="EE45"/>
  <c r="EE83"/>
  <c r="EE84"/>
  <c r="EE50"/>
  <c r="EE58"/>
  <c r="EE25"/>
  <c r="EE14"/>
  <c r="EE62"/>
  <c r="EE17"/>
  <c r="EE16"/>
  <c r="EE88"/>
  <c r="EE87"/>
  <c r="EE44"/>
  <c r="EE15"/>
  <c r="EE82"/>
  <c r="EE61"/>
  <c r="EE81"/>
  <c r="EE47"/>
  <c r="EE12"/>
  <c r="EE76"/>
  <c r="EE38"/>
  <c r="EE86"/>
  <c r="EE89"/>
  <c r="EE77"/>
  <c r="EE24"/>
  <c r="EE46"/>
  <c r="EE90"/>
  <c r="EE32"/>
  <c r="EE39"/>
  <c r="EE18"/>
  <c r="EE67"/>
  <c r="EE65"/>
  <c r="EE64"/>
  <c r="EE54"/>
  <c r="EE40"/>
  <c r="EE85"/>
  <c r="EE63"/>
  <c r="EE49"/>
  <c r="EE57"/>
  <c r="EE91"/>
  <c r="EE34"/>
  <c r="EE80"/>
  <c r="EE55"/>
  <c r="EE56"/>
  <c r="EE22"/>
  <c r="EE23"/>
  <c r="EE31"/>
  <c r="EE60"/>
  <c r="EE59"/>
  <c r="EE79"/>
  <c r="EE33"/>
  <c r="EE78"/>
  <c r="EE48"/>
  <c r="ED12"/>
  <c r="J9" i="16" s="1"/>
  <c r="EF86" i="3"/>
  <c r="EH54"/>
  <c r="EF18"/>
  <c r="EF38"/>
  <c r="EF78"/>
  <c r="EG58"/>
  <c r="M54" i="16" s="1"/>
  <c r="EF66" i="3"/>
  <c r="EF33"/>
  <c r="EF67"/>
  <c r="EF58"/>
  <c r="EF49"/>
  <c r="EF83"/>
  <c r="EG12"/>
  <c r="EH18"/>
  <c r="EF15"/>
  <c r="L12" i="16" s="1"/>
  <c r="EF23" i="3"/>
  <c r="EF48"/>
  <c r="L44" i="16" s="1"/>
  <c r="EF79" i="3"/>
  <c r="EF91"/>
  <c r="CI73"/>
  <c r="CK73"/>
  <c r="CJ73"/>
  <c r="CH73"/>
  <c r="EE72"/>
  <c r="EE73" s="1"/>
  <c r="J3" i="16"/>
  <c r="DV81" i="3"/>
  <c r="DV40"/>
  <c r="DV55"/>
  <c r="DY85"/>
  <c r="DK60"/>
  <c r="EA63"/>
  <c r="DV90"/>
  <c r="DV76"/>
  <c r="DV13"/>
  <c r="DV22"/>
  <c r="DI63"/>
  <c r="EG63" s="1"/>
  <c r="DY47"/>
  <c r="DK45"/>
  <c r="DV84"/>
  <c r="DV88"/>
  <c r="DV25"/>
  <c r="DV39"/>
  <c r="DI13"/>
  <c r="EG13" s="1"/>
  <c r="DY82"/>
  <c r="DK13"/>
  <c r="CI28"/>
  <c r="CJ41"/>
  <c r="CH28"/>
  <c r="CK92"/>
  <c r="CK69"/>
  <c r="CI35"/>
  <c r="CI41"/>
  <c r="CJ92"/>
  <c r="CJ35"/>
  <c r="DJ14"/>
  <c r="DI89"/>
  <c r="EG89" s="1"/>
  <c r="DI88"/>
  <c r="EG88" s="1"/>
  <c r="DI55"/>
  <c r="EG55" s="1"/>
  <c r="DI68"/>
  <c r="EG68" s="1"/>
  <c r="DY46"/>
  <c r="DY38"/>
  <c r="DY31"/>
  <c r="DY54"/>
  <c r="DK86"/>
  <c r="DK81"/>
  <c r="DK50"/>
  <c r="DK63"/>
  <c r="EA82"/>
  <c r="CK28"/>
  <c r="CI69"/>
  <c r="CH51"/>
  <c r="CH19"/>
  <c r="CH92"/>
  <c r="CH41"/>
  <c r="CK51"/>
  <c r="CH69"/>
  <c r="DI48"/>
  <c r="EG48" s="1"/>
  <c r="DI23"/>
  <c r="EG23" s="1"/>
  <c r="DI22"/>
  <c r="EG22" s="1"/>
  <c r="DY32"/>
  <c r="DY90"/>
  <c r="DY59"/>
  <c r="DY72"/>
  <c r="DY73" s="1"/>
  <c r="DK33"/>
  <c r="DK68"/>
  <c r="DK25"/>
  <c r="EA50"/>
  <c r="CK35"/>
  <c r="CK19"/>
  <c r="CK41"/>
  <c r="CI92"/>
  <c r="CI51"/>
  <c r="CJ69"/>
  <c r="CJ28"/>
  <c r="CJ51"/>
  <c r="CH35"/>
  <c r="DI81"/>
  <c r="DI80"/>
  <c r="EG80" s="1"/>
  <c r="DI39"/>
  <c r="EG39" s="1"/>
  <c r="DI60"/>
  <c r="EG60" s="1"/>
  <c r="DY40"/>
  <c r="DY67"/>
  <c r="DY16"/>
  <c r="DK39"/>
  <c r="DK16"/>
  <c r="DK40"/>
  <c r="DK55"/>
  <c r="EA83"/>
  <c r="CI19"/>
  <c r="CJ19"/>
  <c r="DX85"/>
  <c r="DX61"/>
  <c r="DX90"/>
  <c r="DX82"/>
  <c r="DX59"/>
  <c r="DX49"/>
  <c r="DX33"/>
  <c r="DX18"/>
  <c r="DX76"/>
  <c r="DX64"/>
  <c r="DX56"/>
  <c r="DX46"/>
  <c r="DX34"/>
  <c r="DX17"/>
  <c r="DQ38"/>
  <c r="DQ15"/>
  <c r="DQ22"/>
  <c r="DH55"/>
  <c r="EF55" s="1"/>
  <c r="DH81"/>
  <c r="EF81" s="1"/>
  <c r="DH84"/>
  <c r="EF84" s="1"/>
  <c r="DH59"/>
  <c r="EF59" s="1"/>
  <c r="DH63"/>
  <c r="EF63" s="1"/>
  <c r="DH47"/>
  <c r="EF47" s="1"/>
  <c r="DH31"/>
  <c r="EF31" s="1"/>
  <c r="DH16"/>
  <c r="DH76"/>
  <c r="EF76" s="1"/>
  <c r="DH64"/>
  <c r="EF64" s="1"/>
  <c r="DH56"/>
  <c r="EF56" s="1"/>
  <c r="DH46"/>
  <c r="EF46" s="1"/>
  <c r="DH34"/>
  <c r="DH17"/>
  <c r="DK14"/>
  <c r="DK84"/>
  <c r="DK24"/>
  <c r="DK22"/>
  <c r="DK87"/>
  <c r="DK79"/>
  <c r="DK78"/>
  <c r="DK66"/>
  <c r="DK58"/>
  <c r="DK48"/>
  <c r="DK38"/>
  <c r="DK23"/>
  <c r="DK77"/>
  <c r="DK61"/>
  <c r="EA24"/>
  <c r="EA31"/>
  <c r="EA40"/>
  <c r="EA55"/>
  <c r="DR48"/>
  <c r="DX91"/>
  <c r="DX63"/>
  <c r="DX81"/>
  <c r="DX86"/>
  <c r="DX78"/>
  <c r="DX65"/>
  <c r="DX45"/>
  <c r="DX24"/>
  <c r="DX14"/>
  <c r="DX68"/>
  <c r="DX60"/>
  <c r="DX50"/>
  <c r="DX40"/>
  <c r="DX41" s="1"/>
  <c r="DX25"/>
  <c r="DX13"/>
  <c r="DQ91"/>
  <c r="DQ90"/>
  <c r="DQ55"/>
  <c r="DQ66"/>
  <c r="DH89"/>
  <c r="EF89" s="1"/>
  <c r="DH61"/>
  <c r="EF61" s="1"/>
  <c r="DH88"/>
  <c r="EF88" s="1"/>
  <c r="DH80"/>
  <c r="DH85"/>
  <c r="EF85" s="1"/>
  <c r="DH57"/>
  <c r="EF57" s="1"/>
  <c r="DH39"/>
  <c r="EF39" s="1"/>
  <c r="DH22"/>
  <c r="EF22" s="1"/>
  <c r="DH12"/>
  <c r="EF12" s="1"/>
  <c r="DH68"/>
  <c r="EF68" s="1"/>
  <c r="DH60"/>
  <c r="EF60" s="1"/>
  <c r="DH50"/>
  <c r="EF50" s="1"/>
  <c r="DH40"/>
  <c r="EF40" s="1"/>
  <c r="DH25"/>
  <c r="EF25" s="1"/>
  <c r="DH13"/>
  <c r="DK88"/>
  <c r="DK80"/>
  <c r="DK49"/>
  <c r="DK91"/>
  <c r="DK83"/>
  <c r="DK31"/>
  <c r="DK72"/>
  <c r="DK73" s="1"/>
  <c r="DK62"/>
  <c r="DK54"/>
  <c r="DK44"/>
  <c r="DK32"/>
  <c r="DK15"/>
  <c r="DK65"/>
  <c r="DK57"/>
  <c r="EA90"/>
  <c r="EA91"/>
  <c r="EA60"/>
  <c r="EA13"/>
  <c r="DR85"/>
  <c r="DX79"/>
  <c r="DX87"/>
  <c r="DX88"/>
  <c r="DX80"/>
  <c r="DX83"/>
  <c r="DX47"/>
  <c r="DX31"/>
  <c r="DX16"/>
  <c r="DX72"/>
  <c r="DX73" s="1"/>
  <c r="DX62"/>
  <c r="DX54"/>
  <c r="DX44"/>
  <c r="DX32"/>
  <c r="DQ48"/>
  <c r="DQ63"/>
  <c r="DQ12"/>
  <c r="DH77"/>
  <c r="EF77" s="1"/>
  <c r="DH90"/>
  <c r="EF90" s="1"/>
  <c r="DH82"/>
  <c r="EF82" s="1"/>
  <c r="DH87"/>
  <c r="EF87" s="1"/>
  <c r="DH65"/>
  <c r="EF65" s="1"/>
  <c r="DH45"/>
  <c r="EF45" s="1"/>
  <c r="DH24"/>
  <c r="EF24" s="1"/>
  <c r="DH14"/>
  <c r="DH72"/>
  <c r="EF72" s="1"/>
  <c r="EF73" s="1"/>
  <c r="DH62"/>
  <c r="DH54"/>
  <c r="EF54" s="1"/>
  <c r="DH44"/>
  <c r="EF44" s="1"/>
  <c r="DH32"/>
  <c r="EF32" s="1"/>
  <c r="DK90"/>
  <c r="DK82"/>
  <c r="DK12"/>
  <c r="DK18"/>
  <c r="DK85"/>
  <c r="DK47"/>
  <c r="DK76"/>
  <c r="DK64"/>
  <c r="DK56"/>
  <c r="DK46"/>
  <c r="DK34"/>
  <c r="DK17"/>
  <c r="DK67"/>
  <c r="EA49"/>
  <c r="EA68"/>
  <c r="EA25"/>
  <c r="DN76"/>
  <c r="DN88"/>
  <c r="DN91"/>
  <c r="DN83"/>
  <c r="DN58"/>
  <c r="DN56"/>
  <c r="DN44"/>
  <c r="DN32"/>
  <c r="DN15"/>
  <c r="DN65"/>
  <c r="DN57"/>
  <c r="DN45"/>
  <c r="DN24"/>
  <c r="DN14"/>
  <c r="DL57"/>
  <c r="DL83"/>
  <c r="DL84"/>
  <c r="DL61"/>
  <c r="DL67"/>
  <c r="DL45"/>
  <c r="DL24"/>
  <c r="DL14"/>
  <c r="DL72"/>
  <c r="DL62"/>
  <c r="DL54"/>
  <c r="DL44"/>
  <c r="DL32"/>
  <c r="DL15"/>
  <c r="DO90"/>
  <c r="DO82"/>
  <c r="DO14"/>
  <c r="DO12"/>
  <c r="DO85"/>
  <c r="DO49"/>
  <c r="DO76"/>
  <c r="DO64"/>
  <c r="DO56"/>
  <c r="DO46"/>
  <c r="DO34"/>
  <c r="DO17"/>
  <c r="DO67"/>
  <c r="DO59"/>
  <c r="DP59"/>
  <c r="DP79"/>
  <c r="DP84"/>
  <c r="DP63"/>
  <c r="DP83"/>
  <c r="DP49"/>
  <c r="DP33"/>
  <c r="DP18"/>
  <c r="DP76"/>
  <c r="DP64"/>
  <c r="DP56"/>
  <c r="DP46"/>
  <c r="DP34"/>
  <c r="DP17"/>
  <c r="DN86"/>
  <c r="DN68"/>
  <c r="DN78"/>
  <c r="DN87"/>
  <c r="DN79"/>
  <c r="DN54"/>
  <c r="DN48"/>
  <c r="DN38"/>
  <c r="DN23"/>
  <c r="DN77"/>
  <c r="DN61"/>
  <c r="DN49"/>
  <c r="DN33"/>
  <c r="DN18"/>
  <c r="DL85"/>
  <c r="DL55"/>
  <c r="DL88"/>
  <c r="DL80"/>
  <c r="DL81"/>
  <c r="DL49"/>
  <c r="DL33"/>
  <c r="DL18"/>
  <c r="DL78"/>
  <c r="DL66"/>
  <c r="DL58"/>
  <c r="DL48"/>
  <c r="DL38"/>
  <c r="DL23"/>
  <c r="DM67"/>
  <c r="DO47"/>
  <c r="DO86"/>
  <c r="DO78"/>
  <c r="DO39"/>
  <c r="DO89"/>
  <c r="DO81"/>
  <c r="DO22"/>
  <c r="DO68"/>
  <c r="DO60"/>
  <c r="DO50"/>
  <c r="DO40"/>
  <c r="DO25"/>
  <c r="DO13"/>
  <c r="DO63"/>
  <c r="DO55"/>
  <c r="DP87"/>
  <c r="DP57"/>
  <c r="DP88"/>
  <c r="DP80"/>
  <c r="DP91"/>
  <c r="DP77"/>
  <c r="DP45"/>
  <c r="DP24"/>
  <c r="DP14"/>
  <c r="DP68"/>
  <c r="DP60"/>
  <c r="DP50"/>
  <c r="DP40"/>
  <c r="DP25"/>
  <c r="DP13"/>
  <c r="DN90"/>
  <c r="DN72"/>
  <c r="DN73" s="1"/>
  <c r="DN84"/>
  <c r="DN89"/>
  <c r="DN81"/>
  <c r="DN82"/>
  <c r="DN50"/>
  <c r="DN40"/>
  <c r="DN25"/>
  <c r="DN13"/>
  <c r="DN63"/>
  <c r="DN55"/>
  <c r="DN39"/>
  <c r="DN22"/>
  <c r="DL91"/>
  <c r="DL63"/>
  <c r="DL90"/>
  <c r="DL82"/>
  <c r="DL89"/>
  <c r="DL59"/>
  <c r="DL39"/>
  <c r="DL22"/>
  <c r="DL12"/>
  <c r="DL68"/>
  <c r="DL60"/>
  <c r="DL50"/>
  <c r="DL40"/>
  <c r="DL25"/>
  <c r="DM50"/>
  <c r="DO88"/>
  <c r="DO80"/>
  <c r="DO31"/>
  <c r="DO91"/>
  <c r="DO83"/>
  <c r="DO33"/>
  <c r="DO72"/>
  <c r="DO62"/>
  <c r="DO54"/>
  <c r="DO44"/>
  <c r="DO32"/>
  <c r="DO15"/>
  <c r="DO65"/>
  <c r="DP65"/>
  <c r="DP90"/>
  <c r="DP82"/>
  <c r="DP55"/>
  <c r="DP67"/>
  <c r="DP47"/>
  <c r="DP31"/>
  <c r="DP16"/>
  <c r="DP72"/>
  <c r="DP73" s="1"/>
  <c r="DP62"/>
  <c r="DP54"/>
  <c r="DP44"/>
  <c r="DP32"/>
  <c r="DJ91"/>
  <c r="EH91" s="1"/>
  <c r="DZ32"/>
  <c r="DI91"/>
  <c r="EG91" s="1"/>
  <c r="DI83"/>
  <c r="EG83" s="1"/>
  <c r="DI15"/>
  <c r="EG15" s="1"/>
  <c r="DI25"/>
  <c r="EG25" s="1"/>
  <c r="DI90"/>
  <c r="DI82"/>
  <c r="EG82" s="1"/>
  <c r="DI34"/>
  <c r="DI65"/>
  <c r="EG65" s="1"/>
  <c r="DI57"/>
  <c r="DI45"/>
  <c r="EG45" s="1"/>
  <c r="DI24"/>
  <c r="EG24" s="1"/>
  <c r="DI14"/>
  <c r="EG14" s="1"/>
  <c r="DI72"/>
  <c r="DI62"/>
  <c r="DI54"/>
  <c r="EG54" s="1"/>
  <c r="DY87"/>
  <c r="DY79"/>
  <c r="DY44"/>
  <c r="DY48"/>
  <c r="DY84"/>
  <c r="DY50"/>
  <c r="DY77"/>
  <c r="DY61"/>
  <c r="DY49"/>
  <c r="DY33"/>
  <c r="DY18"/>
  <c r="DY76"/>
  <c r="DY64"/>
  <c r="DY56"/>
  <c r="DW22"/>
  <c r="DW14"/>
  <c r="DW38"/>
  <c r="DZ83"/>
  <c r="DI85"/>
  <c r="EG85" s="1"/>
  <c r="DI46"/>
  <c r="EG46" s="1"/>
  <c r="DI40"/>
  <c r="EG40" s="1"/>
  <c r="DI17"/>
  <c r="EG17" s="1"/>
  <c r="DI84"/>
  <c r="EG84" s="1"/>
  <c r="DI38"/>
  <c r="EG38" s="1"/>
  <c r="DI67"/>
  <c r="DI59"/>
  <c r="EG59" s="1"/>
  <c r="DI47"/>
  <c r="DI31"/>
  <c r="EG31" s="1"/>
  <c r="DI16"/>
  <c r="EG16" s="1"/>
  <c r="DI76"/>
  <c r="EG76" s="1"/>
  <c r="DI64"/>
  <c r="EG64" s="1"/>
  <c r="DI56"/>
  <c r="EG56" s="1"/>
  <c r="DY89"/>
  <c r="DY81"/>
  <c r="DY17"/>
  <c r="DY13"/>
  <c r="DY86"/>
  <c r="DY78"/>
  <c r="DY23"/>
  <c r="DY63"/>
  <c r="DY55"/>
  <c r="DY39"/>
  <c r="DY22"/>
  <c r="DY12"/>
  <c r="DY66"/>
  <c r="DY58"/>
  <c r="DW80"/>
  <c r="DW83"/>
  <c r="DW48"/>
  <c r="DW61"/>
  <c r="DJ65"/>
  <c r="EH65" s="1"/>
  <c r="DI87"/>
  <c r="EG87" s="1"/>
  <c r="DI79"/>
  <c r="EG79" s="1"/>
  <c r="DI44"/>
  <c r="EG44" s="1"/>
  <c r="DI32"/>
  <c r="EG32" s="1"/>
  <c r="DI86"/>
  <c r="EG86" s="1"/>
  <c r="DI50"/>
  <c r="EG50" s="1"/>
  <c r="DI77"/>
  <c r="EG77" s="1"/>
  <c r="DI61"/>
  <c r="EG61" s="1"/>
  <c r="DI49"/>
  <c r="EG49" s="1"/>
  <c r="DI33"/>
  <c r="EG33" s="1"/>
  <c r="DI18"/>
  <c r="EG18" s="1"/>
  <c r="DI78"/>
  <c r="EG78" s="1"/>
  <c r="DI66"/>
  <c r="EG66" s="1"/>
  <c r="DY91"/>
  <c r="DY83"/>
  <c r="DY15"/>
  <c r="DY25"/>
  <c r="DY88"/>
  <c r="DY80"/>
  <c r="DY34"/>
  <c r="DY65"/>
  <c r="DY57"/>
  <c r="DY45"/>
  <c r="DY24"/>
  <c r="DY14"/>
  <c r="DY68"/>
  <c r="DW88"/>
  <c r="DW91"/>
  <c r="DW58"/>
  <c r="DW77"/>
  <c r="DS73"/>
  <c r="EB73"/>
  <c r="DV78"/>
  <c r="DV80"/>
  <c r="DV87"/>
  <c r="DV79"/>
  <c r="DV86"/>
  <c r="DV72"/>
  <c r="DV48"/>
  <c r="DV38"/>
  <c r="DV23"/>
  <c r="DV77"/>
  <c r="DV61"/>
  <c r="DV49"/>
  <c r="DV33"/>
  <c r="DV18"/>
  <c r="DQ89"/>
  <c r="DQ81"/>
  <c r="DQ34"/>
  <c r="DQ32"/>
  <c r="DQ88"/>
  <c r="DQ80"/>
  <c r="DQ77"/>
  <c r="DQ61"/>
  <c r="DQ49"/>
  <c r="DQ33"/>
  <c r="DQ18"/>
  <c r="DQ76"/>
  <c r="DQ64"/>
  <c r="DQ56"/>
  <c r="DW86"/>
  <c r="DW78"/>
  <c r="DW18"/>
  <c r="DW16"/>
  <c r="DW89"/>
  <c r="DW81"/>
  <c r="DW76"/>
  <c r="DW64"/>
  <c r="DW56"/>
  <c r="DW46"/>
  <c r="DW34"/>
  <c r="DW17"/>
  <c r="DW67"/>
  <c r="DW59"/>
  <c r="EA88"/>
  <c r="EA80"/>
  <c r="EA12"/>
  <c r="EA33"/>
  <c r="EA89"/>
  <c r="EA81"/>
  <c r="EA16"/>
  <c r="EA66"/>
  <c r="EA58"/>
  <c r="EA48"/>
  <c r="EA38"/>
  <c r="EA23"/>
  <c r="EA77"/>
  <c r="EA61"/>
  <c r="DG28"/>
  <c r="DV56"/>
  <c r="DV91"/>
  <c r="DV83"/>
  <c r="DV54"/>
  <c r="DV58"/>
  <c r="DV60"/>
  <c r="DV44"/>
  <c r="DV32"/>
  <c r="DV15"/>
  <c r="DV65"/>
  <c r="DV57"/>
  <c r="DV45"/>
  <c r="DV24"/>
  <c r="DV14"/>
  <c r="DQ13"/>
  <c r="DQ85"/>
  <c r="DQ50"/>
  <c r="DQ40"/>
  <c r="DQ44"/>
  <c r="DQ84"/>
  <c r="DQ46"/>
  <c r="DQ65"/>
  <c r="DQ57"/>
  <c r="DQ45"/>
  <c r="DQ24"/>
  <c r="DQ14"/>
  <c r="DQ68"/>
  <c r="DQ60"/>
  <c r="DW90"/>
  <c r="DW82"/>
  <c r="DW33"/>
  <c r="DW47"/>
  <c r="DW24"/>
  <c r="DW85"/>
  <c r="DW45"/>
  <c r="DW68"/>
  <c r="DW60"/>
  <c r="DW50"/>
  <c r="DW40"/>
  <c r="DW25"/>
  <c r="DW13"/>
  <c r="DW63"/>
  <c r="DW55"/>
  <c r="EA84"/>
  <c r="EA39"/>
  <c r="EA14"/>
  <c r="EA18"/>
  <c r="EA85"/>
  <c r="EA47"/>
  <c r="EA72"/>
  <c r="EA62"/>
  <c r="EA54"/>
  <c r="EA44"/>
  <c r="EA32"/>
  <c r="EA15"/>
  <c r="EA65"/>
  <c r="EA57"/>
  <c r="DV64"/>
  <c r="DV66"/>
  <c r="DV85"/>
  <c r="DV62"/>
  <c r="DV82"/>
  <c r="DV68"/>
  <c r="DV46"/>
  <c r="DV34"/>
  <c r="DV17"/>
  <c r="DV67"/>
  <c r="DV59"/>
  <c r="DV47"/>
  <c r="DV31"/>
  <c r="DQ25"/>
  <c r="DQ87"/>
  <c r="DQ79"/>
  <c r="DQ23"/>
  <c r="DQ17"/>
  <c r="DQ86"/>
  <c r="DQ78"/>
  <c r="DQ67"/>
  <c r="DQ59"/>
  <c r="DQ47"/>
  <c r="DQ31"/>
  <c r="DQ16"/>
  <c r="DQ72"/>
  <c r="DQ62"/>
  <c r="DW84"/>
  <c r="DW49"/>
  <c r="DW12"/>
  <c r="DW39"/>
  <c r="DW87"/>
  <c r="DW79"/>
  <c r="DW72"/>
  <c r="DW62"/>
  <c r="DW54"/>
  <c r="DW44"/>
  <c r="DW32"/>
  <c r="DW15"/>
  <c r="DW65"/>
  <c r="EA86"/>
  <c r="EA78"/>
  <c r="EA45"/>
  <c r="EA22"/>
  <c r="EA87"/>
  <c r="EA79"/>
  <c r="EA76"/>
  <c r="EA64"/>
  <c r="EA56"/>
  <c r="EA46"/>
  <c r="EA34"/>
  <c r="EA17"/>
  <c r="EA67"/>
  <c r="DJ58"/>
  <c r="DJ76"/>
  <c r="EH76" s="1"/>
  <c r="DJ15"/>
  <c r="EH15" s="1"/>
  <c r="DJ24"/>
  <c r="EH24" s="1"/>
  <c r="DJ56"/>
  <c r="EH56" s="1"/>
  <c r="DJ32"/>
  <c r="EH32" s="1"/>
  <c r="DJ45"/>
  <c r="EH45" s="1"/>
  <c r="DJ83"/>
  <c r="EH83" s="1"/>
  <c r="DJ44"/>
  <c r="DJ57"/>
  <c r="EH57" s="1"/>
  <c r="DR76"/>
  <c r="DR38"/>
  <c r="DR49"/>
  <c r="DZ66"/>
  <c r="DZ56"/>
  <c r="DZ15"/>
  <c r="DZ24"/>
  <c r="DM34"/>
  <c r="DM59"/>
  <c r="DM76"/>
  <c r="DU89"/>
  <c r="DU90"/>
  <c r="DU57"/>
  <c r="DU68"/>
  <c r="DT77"/>
  <c r="DT81"/>
  <c r="DT76"/>
  <c r="DT34"/>
  <c r="DR64"/>
  <c r="DR56"/>
  <c r="DR77"/>
  <c r="DR18"/>
  <c r="DZ91"/>
  <c r="DZ44"/>
  <c r="DZ57"/>
  <c r="DM79"/>
  <c r="DM40"/>
  <c r="DM31"/>
  <c r="DM56"/>
  <c r="DU25"/>
  <c r="DU32"/>
  <c r="DU24"/>
  <c r="DT86"/>
  <c r="DT33"/>
  <c r="DT56"/>
  <c r="DR82"/>
  <c r="DR90"/>
  <c r="DR23"/>
  <c r="DR33"/>
  <c r="DZ82"/>
  <c r="DZ54"/>
  <c r="DZ65"/>
  <c r="DZ14"/>
  <c r="DM87"/>
  <c r="DM84"/>
  <c r="DM47"/>
  <c r="DM64"/>
  <c r="DU81"/>
  <c r="DU82"/>
  <c r="DU45"/>
  <c r="DU60"/>
  <c r="DT91"/>
  <c r="DT49"/>
  <c r="DT64"/>
  <c r="DT17"/>
  <c r="DJ60"/>
  <c r="EH60" s="1"/>
  <c r="DJ64"/>
  <c r="EH64" s="1"/>
  <c r="DJ62"/>
  <c r="EH62" s="1"/>
  <c r="DJ34"/>
  <c r="DJ17"/>
  <c r="EH17" s="1"/>
  <c r="DJ67"/>
  <c r="EH67" s="1"/>
  <c r="DJ59"/>
  <c r="EH59" s="1"/>
  <c r="DJ47"/>
  <c r="EH47" s="1"/>
  <c r="DJ16"/>
  <c r="EH16" s="1"/>
  <c r="DJ84"/>
  <c r="EH84" s="1"/>
  <c r="DJ86"/>
  <c r="EH86" s="1"/>
  <c r="DJ89"/>
  <c r="EH89" s="1"/>
  <c r="DJ81"/>
  <c r="EH81" s="1"/>
  <c r="DJ90"/>
  <c r="EH90" s="1"/>
  <c r="DJ72"/>
  <c r="EH72" s="1"/>
  <c r="EH73" s="1"/>
  <c r="DJ50"/>
  <c r="EH50" s="1"/>
  <c r="DJ40"/>
  <c r="EH40" s="1"/>
  <c r="DJ25"/>
  <c r="EH25" s="1"/>
  <c r="DJ13"/>
  <c r="EH13" s="1"/>
  <c r="DJ63"/>
  <c r="EH63" s="1"/>
  <c r="DJ55"/>
  <c r="EH55" s="1"/>
  <c r="DJ39"/>
  <c r="EH39" s="1"/>
  <c r="DJ22"/>
  <c r="DJ12"/>
  <c r="EH12" s="1"/>
  <c r="DR62"/>
  <c r="DR91"/>
  <c r="DR83"/>
  <c r="DR72"/>
  <c r="DR84"/>
  <c r="DR66"/>
  <c r="DR46"/>
  <c r="DR34"/>
  <c r="DR17"/>
  <c r="DR67"/>
  <c r="DR59"/>
  <c r="DR47"/>
  <c r="DR31"/>
  <c r="DR16"/>
  <c r="DZ86"/>
  <c r="DZ58"/>
  <c r="DZ78"/>
  <c r="DZ89"/>
  <c r="DZ81"/>
  <c r="DZ90"/>
  <c r="DZ50"/>
  <c r="DZ40"/>
  <c r="DZ25"/>
  <c r="DZ13"/>
  <c r="DZ63"/>
  <c r="DZ55"/>
  <c r="DZ39"/>
  <c r="DZ22"/>
  <c r="DZ12"/>
  <c r="DM23"/>
  <c r="DM85"/>
  <c r="DM48"/>
  <c r="DM38"/>
  <c r="DM90"/>
  <c r="DM82"/>
  <c r="DM25"/>
  <c r="DM65"/>
  <c r="DM57"/>
  <c r="DM45"/>
  <c r="DM24"/>
  <c r="DM14"/>
  <c r="DM72"/>
  <c r="DM62"/>
  <c r="DM54"/>
  <c r="DU87"/>
  <c r="DU79"/>
  <c r="DU13"/>
  <c r="DU23"/>
  <c r="DU88"/>
  <c r="DU80"/>
  <c r="DU17"/>
  <c r="DU63"/>
  <c r="DU55"/>
  <c r="DU39"/>
  <c r="DU22"/>
  <c r="DU12"/>
  <c r="DU66"/>
  <c r="DU58"/>
  <c r="DT61"/>
  <c r="DT85"/>
  <c r="DT84"/>
  <c r="DT65"/>
  <c r="DT79"/>
  <c r="DT47"/>
  <c r="DT31"/>
  <c r="DT16"/>
  <c r="DT72"/>
  <c r="DT62"/>
  <c r="DT54"/>
  <c r="DT44"/>
  <c r="DT32"/>
  <c r="DT15"/>
  <c r="DS28"/>
  <c r="DS51"/>
  <c r="DS35"/>
  <c r="DR88"/>
  <c r="DR86"/>
  <c r="DR87"/>
  <c r="DR79"/>
  <c r="DR60"/>
  <c r="DR78"/>
  <c r="DR50"/>
  <c r="DR40"/>
  <c r="DR25"/>
  <c r="DR13"/>
  <c r="DR63"/>
  <c r="DR55"/>
  <c r="DR39"/>
  <c r="DR22"/>
  <c r="DR12"/>
  <c r="DZ72"/>
  <c r="DZ84"/>
  <c r="DZ68"/>
  <c r="DZ85"/>
  <c r="DZ64"/>
  <c r="DZ62"/>
  <c r="DZ46"/>
  <c r="DZ34"/>
  <c r="DZ17"/>
  <c r="DZ67"/>
  <c r="DZ59"/>
  <c r="DZ47"/>
  <c r="DZ31"/>
  <c r="DZ16"/>
  <c r="DM89"/>
  <c r="DM81"/>
  <c r="DM17"/>
  <c r="DM15"/>
  <c r="DM86"/>
  <c r="DM44"/>
  <c r="DM77"/>
  <c r="DM61"/>
  <c r="DM49"/>
  <c r="DM33"/>
  <c r="DM18"/>
  <c r="DM78"/>
  <c r="DM66"/>
  <c r="DM58"/>
  <c r="DU91"/>
  <c r="DU83"/>
  <c r="DU40"/>
  <c r="DU38"/>
  <c r="DU15"/>
  <c r="DU84"/>
  <c r="DU48"/>
  <c r="DU67"/>
  <c r="DU59"/>
  <c r="DU47"/>
  <c r="DU31"/>
  <c r="DU16"/>
  <c r="DU72"/>
  <c r="DU62"/>
  <c r="DU54"/>
  <c r="DT83"/>
  <c r="DT59"/>
  <c r="DT88"/>
  <c r="DT80"/>
  <c r="DT87"/>
  <c r="DT55"/>
  <c r="DT39"/>
  <c r="DT22"/>
  <c r="DT12"/>
  <c r="DT66"/>
  <c r="DT58"/>
  <c r="DT48"/>
  <c r="DT38"/>
  <c r="DT23"/>
  <c r="DG73"/>
  <c r="DJ66"/>
  <c r="EH66" s="1"/>
  <c r="DJ85"/>
  <c r="EH85" s="1"/>
  <c r="DJ80"/>
  <c r="EH80" s="1"/>
  <c r="DJ46"/>
  <c r="EH46" s="1"/>
  <c r="DJ31"/>
  <c r="DJ68"/>
  <c r="EH68" s="1"/>
  <c r="DJ82"/>
  <c r="EH82" s="1"/>
  <c r="DJ87"/>
  <c r="EH87" s="1"/>
  <c r="DJ79"/>
  <c r="EH79" s="1"/>
  <c r="DJ88"/>
  <c r="EH88" s="1"/>
  <c r="DJ78"/>
  <c r="EH78" s="1"/>
  <c r="DJ48"/>
  <c r="EH48" s="1"/>
  <c r="DJ38"/>
  <c r="EH38" s="1"/>
  <c r="DJ23"/>
  <c r="EH23" s="1"/>
  <c r="DJ77"/>
  <c r="EH77" s="1"/>
  <c r="DJ61"/>
  <c r="EH61" s="1"/>
  <c r="DJ49"/>
  <c r="EH49" s="1"/>
  <c r="DJ33"/>
  <c r="EH33" s="1"/>
  <c r="DR54"/>
  <c r="DR89"/>
  <c r="DR81"/>
  <c r="DR68"/>
  <c r="DR80"/>
  <c r="DR58"/>
  <c r="DR44"/>
  <c r="DR32"/>
  <c r="DR15"/>
  <c r="DR65"/>
  <c r="DR57"/>
  <c r="DR45"/>
  <c r="DR24"/>
  <c r="DZ80"/>
  <c r="DZ88"/>
  <c r="DZ76"/>
  <c r="DZ87"/>
  <c r="DZ79"/>
  <c r="DZ60"/>
  <c r="DZ48"/>
  <c r="DZ38"/>
  <c r="DZ23"/>
  <c r="DZ77"/>
  <c r="DZ61"/>
  <c r="DZ49"/>
  <c r="DZ33"/>
  <c r="DM91"/>
  <c r="DM83"/>
  <c r="DM32"/>
  <c r="DM46"/>
  <c r="DM88"/>
  <c r="DM80"/>
  <c r="DM13"/>
  <c r="DM63"/>
  <c r="DM55"/>
  <c r="DM39"/>
  <c r="DM22"/>
  <c r="DM12"/>
  <c r="DM68"/>
  <c r="DU85"/>
  <c r="DU44"/>
  <c r="DU50"/>
  <c r="DU46"/>
  <c r="DU86"/>
  <c r="DU78"/>
  <c r="DU77"/>
  <c r="DU61"/>
  <c r="DU49"/>
  <c r="DU33"/>
  <c r="DU18"/>
  <c r="DU76"/>
  <c r="DU64"/>
  <c r="DT89"/>
  <c r="DT67"/>
  <c r="DT90"/>
  <c r="DT82"/>
  <c r="DT57"/>
  <c r="DT63"/>
  <c r="DT45"/>
  <c r="DT24"/>
  <c r="DT14"/>
  <c r="DT68"/>
  <c r="DT60"/>
  <c r="DT50"/>
  <c r="DT40"/>
  <c r="DT25"/>
  <c r="DG19"/>
  <c r="DG69"/>
  <c r="DG51"/>
  <c r="DG35"/>
  <c r="DG92"/>
  <c r="DS69"/>
  <c r="DG41"/>
  <c r="DS92"/>
  <c r="DF14"/>
  <c r="ED14" s="1"/>
  <c r="DF18"/>
  <c r="ED18" s="1"/>
  <c r="DF25"/>
  <c r="ED25" s="1"/>
  <c r="DF34"/>
  <c r="ED34" s="1"/>
  <c r="DF44"/>
  <c r="ED44" s="1"/>
  <c r="DF48"/>
  <c r="ED48" s="1"/>
  <c r="DF55"/>
  <c r="ED55" s="1"/>
  <c r="DF59"/>
  <c r="ED59" s="1"/>
  <c r="DF63"/>
  <c r="ED63" s="1"/>
  <c r="DF67"/>
  <c r="ED67" s="1"/>
  <c r="DF77"/>
  <c r="ED77" s="1"/>
  <c r="DF81"/>
  <c r="ED81" s="1"/>
  <c r="DF85"/>
  <c r="ED85" s="1"/>
  <c r="DF89"/>
  <c r="ED89" s="1"/>
  <c r="DF15"/>
  <c r="ED15" s="1"/>
  <c r="DF38"/>
  <c r="ED38" s="1"/>
  <c r="DF56"/>
  <c r="ED56" s="1"/>
  <c r="DF68"/>
  <c r="ED68" s="1"/>
  <c r="DF90"/>
  <c r="ED90" s="1"/>
  <c r="DF13"/>
  <c r="ED13" s="1"/>
  <c r="DF17"/>
  <c r="ED17" s="1"/>
  <c r="DF24"/>
  <c r="ED24" s="1"/>
  <c r="DF33"/>
  <c r="ED33" s="1"/>
  <c r="DF40"/>
  <c r="ED40" s="1"/>
  <c r="DF47"/>
  <c r="ED47" s="1"/>
  <c r="DF54"/>
  <c r="ED54" s="1"/>
  <c r="DF58"/>
  <c r="ED58" s="1"/>
  <c r="DF62"/>
  <c r="ED62" s="1"/>
  <c r="DF66"/>
  <c r="ED66" s="1"/>
  <c r="DF76"/>
  <c r="ED76" s="1"/>
  <c r="DF80"/>
  <c r="ED80" s="1"/>
  <c r="DF84"/>
  <c r="ED84" s="1"/>
  <c r="DF88"/>
  <c r="ED88" s="1"/>
  <c r="DF31"/>
  <c r="ED31" s="1"/>
  <c r="DF45"/>
  <c r="ED45" s="1"/>
  <c r="DF60"/>
  <c r="ED60" s="1"/>
  <c r="DF78"/>
  <c r="ED78" s="1"/>
  <c r="DF86"/>
  <c r="ED86" s="1"/>
  <c r="DF16"/>
  <c r="ED16" s="1"/>
  <c r="DF23"/>
  <c r="ED23" s="1"/>
  <c r="DF32"/>
  <c r="ED32" s="1"/>
  <c r="DF39"/>
  <c r="ED39" s="1"/>
  <c r="DF46"/>
  <c r="ED46" s="1"/>
  <c r="DF50"/>
  <c r="ED50" s="1"/>
  <c r="DF57"/>
  <c r="ED57" s="1"/>
  <c r="DF61"/>
  <c r="ED61" s="1"/>
  <c r="DF65"/>
  <c r="ED65" s="1"/>
  <c r="DF72"/>
  <c r="ED72" s="1"/>
  <c r="DF79"/>
  <c r="ED79" s="1"/>
  <c r="DF83"/>
  <c r="ED83" s="1"/>
  <c r="DF87"/>
  <c r="ED87" s="1"/>
  <c r="DF91"/>
  <c r="ED91" s="1"/>
  <c r="DF22"/>
  <c r="ED22" s="1"/>
  <c r="DF49"/>
  <c r="ED49" s="1"/>
  <c r="DF64"/>
  <c r="ED64" s="1"/>
  <c r="DF82"/>
  <c r="ED82" s="1"/>
  <c r="EB92"/>
  <c r="EB51"/>
  <c r="EB35"/>
  <c r="DS19"/>
  <c r="DS41"/>
  <c r="EB28"/>
  <c r="EB19"/>
  <c r="EB69"/>
  <c r="EB41"/>
  <c r="J104" i="16"/>
  <c r="I24" i="3"/>
  <c r="I32"/>
  <c r="I34"/>
  <c r="I44"/>
  <c r="I46"/>
  <c r="I48"/>
  <c r="I54"/>
  <c r="I56"/>
  <c r="I58"/>
  <c r="I63"/>
  <c r="I68"/>
  <c r="I77"/>
  <c r="I86"/>
  <c r="I15"/>
  <c r="I18"/>
  <c r="I25"/>
  <c r="I33"/>
  <c r="I40"/>
  <c r="I45"/>
  <c r="I47"/>
  <c r="I49"/>
  <c r="I55"/>
  <c r="I57"/>
  <c r="I59"/>
  <c r="I64"/>
  <c r="I72"/>
  <c r="I83"/>
  <c r="I14"/>
  <c r="I16"/>
  <c r="CG73"/>
  <c r="FZ78"/>
  <c r="FZ79"/>
  <c r="CG69"/>
  <c r="EE28" l="1"/>
  <c r="EE51"/>
  <c r="EE69"/>
  <c r="EE41"/>
  <c r="EE19"/>
  <c r="EE35"/>
  <c r="K68" i="16"/>
  <c r="K69" s="1"/>
  <c r="EE92" i="3"/>
  <c r="EF28"/>
  <c r="EH92"/>
  <c r="EG41"/>
  <c r="EF51"/>
  <c r="EG28"/>
  <c r="EG19"/>
  <c r="EH41"/>
  <c r="EF80"/>
  <c r="L79" i="16" s="1"/>
  <c r="EF16" i="3"/>
  <c r="L13" i="16" s="1"/>
  <c r="EG90" i="3"/>
  <c r="M90" i="16" s="1"/>
  <c r="EH34" i="3"/>
  <c r="N30" i="16" s="1"/>
  <c r="M44"/>
  <c r="EH58" i="3"/>
  <c r="N54" i="16" s="1"/>
  <c r="EG47" i="3"/>
  <c r="EG51" s="1"/>
  <c r="EG57"/>
  <c r="M27" i="16"/>
  <c r="M12"/>
  <c r="L22"/>
  <c r="L53"/>
  <c r="L43"/>
  <c r="L81"/>
  <c r="EG72" i="3"/>
  <c r="EG73" s="1"/>
  <c r="EG34"/>
  <c r="AN33" i="15" s="1"/>
  <c r="EF14" i="3"/>
  <c r="L11" i="16" s="1"/>
  <c r="EF17" i="3"/>
  <c r="L14" i="16" s="1"/>
  <c r="EH31" i="3"/>
  <c r="N27" i="16" s="1"/>
  <c r="EF34" i="3"/>
  <c r="EF35" s="1"/>
  <c r="EH44"/>
  <c r="EH51" s="1"/>
  <c r="M80" i="16"/>
  <c r="M11"/>
  <c r="M22"/>
  <c r="L27"/>
  <c r="M79"/>
  <c r="M10"/>
  <c r="EG62" i="3"/>
  <c r="M58" i="16" s="1"/>
  <c r="EF62" i="3"/>
  <c r="L58" i="16" s="1"/>
  <c r="EH22" i="3"/>
  <c r="EH28" s="1"/>
  <c r="EG67"/>
  <c r="M63" i="16" s="1"/>
  <c r="EG81" i="3"/>
  <c r="EH14"/>
  <c r="EH19" s="1"/>
  <c r="EF13"/>
  <c r="L10" i="16" s="1"/>
  <c r="EF41" i="3"/>
  <c r="M15" i="16"/>
  <c r="M14"/>
  <c r="L64"/>
  <c r="L15"/>
  <c r="M89"/>
  <c r="M84"/>
  <c r="N84"/>
  <c r="M64"/>
  <c r="L85"/>
  <c r="L59"/>
  <c r="M86"/>
  <c r="N15"/>
  <c r="L35"/>
  <c r="L84"/>
  <c r="N90"/>
  <c r="L90"/>
  <c r="M40"/>
  <c r="M35"/>
  <c r="M59"/>
  <c r="L63"/>
  <c r="K15"/>
  <c r="K21"/>
  <c r="M85"/>
  <c r="L68"/>
  <c r="L69" s="1"/>
  <c r="AI50" i="17"/>
  <c r="AL53" i="15"/>
  <c r="AJ83" i="17"/>
  <c r="L89" i="16"/>
  <c r="M21"/>
  <c r="N88"/>
  <c r="AI75" i="17"/>
  <c r="AM81" i="15"/>
  <c r="N29" i="16"/>
  <c r="AL92" i="15"/>
  <c r="AH73" i="17"/>
  <c r="AN53" i="15"/>
  <c r="AO53"/>
  <c r="N68" i="16"/>
  <c r="N69" s="1"/>
  <c r="AN32" i="15"/>
  <c r="J19" i="16"/>
  <c r="J40"/>
  <c r="J50"/>
  <c r="AG26" i="17"/>
  <c r="J77" i="16"/>
  <c r="J68"/>
  <c r="L64" i="3"/>
  <c r="J15" i="16"/>
  <c r="AO31" i="15"/>
  <c r="N28" i="16"/>
  <c r="AO80" i="15"/>
  <c r="N77" i="16"/>
  <c r="AL61" i="15"/>
  <c r="K58" i="16"/>
  <c r="AL89" i="15"/>
  <c r="K85" i="16"/>
  <c r="AL13" i="15"/>
  <c r="K10" i="16"/>
  <c r="AL67" i="15"/>
  <c r="K64" i="16"/>
  <c r="AL23" i="15"/>
  <c r="K20" i="16"/>
  <c r="AL93" i="15"/>
  <c r="K89" i="16"/>
  <c r="AN31" i="15"/>
  <c r="M28" i="16"/>
  <c r="AN95" i="15"/>
  <c r="M91" i="16"/>
  <c r="AL88" i="15"/>
  <c r="K84" i="16"/>
  <c r="AM22" i="15"/>
  <c r="L19" i="16"/>
  <c r="AL33" i="15"/>
  <c r="K30" i="16"/>
  <c r="AL57" i="15"/>
  <c r="K54" i="16"/>
  <c r="AM23" i="15"/>
  <c r="L20" i="16"/>
  <c r="AL91" i="15"/>
  <c r="K86" i="16"/>
  <c r="AL94" i="15"/>
  <c r="K90" i="16"/>
  <c r="AL38" i="15"/>
  <c r="K35" i="16"/>
  <c r="AM57" i="15"/>
  <c r="L54" i="16"/>
  <c r="AM80" i="15"/>
  <c r="L77" i="16"/>
  <c r="AN23" i="15"/>
  <c r="M20" i="16"/>
  <c r="AM91" i="15"/>
  <c r="L86" i="16"/>
  <c r="AL12" i="15"/>
  <c r="K9" i="16"/>
  <c r="AL43" i="15"/>
  <c r="K40" i="16"/>
  <c r="AL47" i="15"/>
  <c r="K44" i="16"/>
  <c r="AL46" i="15"/>
  <c r="K43" i="16"/>
  <c r="AL22" i="15"/>
  <c r="K19" i="16"/>
  <c r="AL17" i="15"/>
  <c r="K14" i="16"/>
  <c r="AL16" i="15"/>
  <c r="K13" i="16"/>
  <c r="AL84" i="15"/>
  <c r="K79" i="16"/>
  <c r="AO95" i="15"/>
  <c r="N91" i="16"/>
  <c r="AL62" i="15"/>
  <c r="K59" i="16"/>
  <c r="AM43" i="15"/>
  <c r="L40" i="16"/>
  <c r="AN22" i="15"/>
  <c r="M19" i="16"/>
  <c r="AL80" i="15"/>
  <c r="K77" i="16"/>
  <c r="AM82" i="15"/>
  <c r="L80" i="16"/>
  <c r="AO12" i="15"/>
  <c r="N9" i="16"/>
  <c r="AL31" i="15"/>
  <c r="K28" i="16"/>
  <c r="AL56" i="15"/>
  <c r="K53" i="16"/>
  <c r="AL25" i="15"/>
  <c r="K22" i="16"/>
  <c r="AL85" i="15"/>
  <c r="K81" i="16"/>
  <c r="AL66" i="15"/>
  <c r="K63" i="16"/>
  <c r="AL82" i="15"/>
  <c r="K80" i="16"/>
  <c r="AL14" i="15"/>
  <c r="K11" i="16"/>
  <c r="AN80" i="15"/>
  <c r="M77" i="16"/>
  <c r="AM95" i="15"/>
  <c r="L91" i="16"/>
  <c r="AN12" i="15"/>
  <c r="M9" i="16"/>
  <c r="AL95" i="15"/>
  <c r="K91" i="16"/>
  <c r="AL30" i="15"/>
  <c r="K27" i="16"/>
  <c r="AL15" i="15"/>
  <c r="K12" i="16"/>
  <c r="AI82" i="17"/>
  <c r="AJ19"/>
  <c r="AI74"/>
  <c r="DH51" i="3"/>
  <c r="EA35"/>
  <c r="DN35"/>
  <c r="DH73"/>
  <c r="DK41"/>
  <c r="AI54" i="17"/>
  <c r="AI19"/>
  <c r="DK19" i="3"/>
  <c r="DY41"/>
  <c r="DH28"/>
  <c r="AH85" i="17"/>
  <c r="AJ27"/>
  <c r="DP28" i="3"/>
  <c r="DL51"/>
  <c r="DL19"/>
  <c r="DK69"/>
  <c r="DH19"/>
  <c r="DP92"/>
  <c r="AM89" i="15"/>
  <c r="AI81" i="17"/>
  <c r="AH10"/>
  <c r="EA51" i="3"/>
  <c r="DI73"/>
  <c r="DH35"/>
  <c r="DX28"/>
  <c r="AK27" i="17"/>
  <c r="L72" i="3"/>
  <c r="M72" s="1"/>
  <c r="AK71" i="15"/>
  <c r="AK72" s="1"/>
  <c r="AJ11" i="17"/>
  <c r="AN15" i="15"/>
  <c r="AJ59" i="17"/>
  <c r="AN62" i="15"/>
  <c r="AJ14" i="17"/>
  <c r="AN18" i="15"/>
  <c r="AJ39" i="17"/>
  <c r="AN43" i="15"/>
  <c r="AJ13" i="17"/>
  <c r="AN17" i="15"/>
  <c r="AK14" i="17"/>
  <c r="AO18" i="15"/>
  <c r="AI59" i="17"/>
  <c r="AM62" i="15"/>
  <c r="AJ21" i="17"/>
  <c r="AN25" i="15"/>
  <c r="AJ54" i="17"/>
  <c r="AN57" i="15"/>
  <c r="AJ43" i="17"/>
  <c r="AN47" i="15"/>
  <c r="AI43" i="17"/>
  <c r="AM47" i="15"/>
  <c r="AI42" i="17"/>
  <c r="AM46" i="15"/>
  <c r="AJ82" i="17"/>
  <c r="AN91" i="15"/>
  <c r="AJ80" i="17"/>
  <c r="AN88" i="15"/>
  <c r="AJ81" i="17"/>
  <c r="AN89" i="15"/>
  <c r="AH14" i="17"/>
  <c r="AL18" i="15"/>
  <c r="AI21" i="17"/>
  <c r="AM25" i="15"/>
  <c r="AI64" i="17"/>
  <c r="AM67" i="15"/>
  <c r="AI53" i="17"/>
  <c r="AM56" i="15"/>
  <c r="AJ64" i="17"/>
  <c r="AN67" i="15"/>
  <c r="DP35" i="3"/>
  <c r="L54"/>
  <c r="AK18" i="15"/>
  <c r="AK85" i="17"/>
  <c r="AO94" i="15"/>
  <c r="AK80" i="17"/>
  <c r="AO88" i="15"/>
  <c r="AL71"/>
  <c r="AL72" s="1"/>
  <c r="AI63" i="17"/>
  <c r="AM66" i="15"/>
  <c r="AI14" i="17"/>
  <c r="AM18" i="15"/>
  <c r="AJ26" i="17"/>
  <c r="AN30" i="15"/>
  <c r="AJ9" i="17"/>
  <c r="AN13" i="15"/>
  <c r="AM71"/>
  <c r="AM72" s="1"/>
  <c r="AI34" i="17"/>
  <c r="AM38" i="15"/>
  <c r="AI26" i="17"/>
  <c r="AM30" i="15"/>
  <c r="AI80" i="17"/>
  <c r="AM88" i="15"/>
  <c r="AK22"/>
  <c r="AO71"/>
  <c r="AO72" s="1"/>
  <c r="AI11" i="17"/>
  <c r="AM15" i="15"/>
  <c r="AI85" i="17"/>
  <c r="AM94" i="15"/>
  <c r="AI84" i="17"/>
  <c r="AM93" i="15"/>
  <c r="AJ76" i="17"/>
  <c r="AN84" i="15"/>
  <c r="AJ84" i="17"/>
  <c r="AN93" i="15"/>
  <c r="AI77" i="17"/>
  <c r="AM85" i="15"/>
  <c r="AJ74" i="17"/>
  <c r="AN82" i="15"/>
  <c r="AJ10" i="17"/>
  <c r="AN14" i="15"/>
  <c r="AJ34" i="17"/>
  <c r="AN38" i="15"/>
  <c r="L12" i="3"/>
  <c r="M12" s="1"/>
  <c r="AK12" i="15"/>
  <c r="AH29" i="17"/>
  <c r="AH42"/>
  <c r="DX92" i="3"/>
  <c r="CK95"/>
  <c r="DQ28"/>
  <c r="CJ95"/>
  <c r="DK28"/>
  <c r="DJ41"/>
  <c r="DO35"/>
  <c r="DH41"/>
  <c r="DL35"/>
  <c r="DX19"/>
  <c r="CI95"/>
  <c r="CH95"/>
  <c r="DY28"/>
  <c r="DI28"/>
  <c r="DK92"/>
  <c r="DH69"/>
  <c r="DK35"/>
  <c r="DV51"/>
  <c r="DO92"/>
  <c r="DI35"/>
  <c r="AH9" i="17"/>
  <c r="DO51" i="3"/>
  <c r="DH92"/>
  <c r="DX69"/>
  <c r="EA28"/>
  <c r="DM19"/>
  <c r="L28" i="16"/>
  <c r="DK51" i="3"/>
  <c r="DN69"/>
  <c r="DW92"/>
  <c r="AH64" i="17"/>
  <c r="DV19" i="3"/>
  <c r="DP41"/>
  <c r="DX51"/>
  <c r="DL73"/>
  <c r="DW41"/>
  <c r="DY35"/>
  <c r="DW69"/>
  <c r="DX35"/>
  <c r="DZ28"/>
  <c r="DY92"/>
  <c r="DO41"/>
  <c r="DO19"/>
  <c r="DL69"/>
  <c r="DN19"/>
  <c r="DI19"/>
  <c r="DY69"/>
  <c r="DI69"/>
  <c r="DL92"/>
  <c r="DP19"/>
  <c r="DW35"/>
  <c r="DY19"/>
  <c r="DL28"/>
  <c r="DO73"/>
  <c r="DQ51"/>
  <c r="DN41"/>
  <c r="DJ19"/>
  <c r="DY51"/>
  <c r="DL41"/>
  <c r="DN28"/>
  <c r="AH82" i="17"/>
  <c r="DO69" i="3"/>
  <c r="DQ19"/>
  <c r="DP69"/>
  <c r="DQ35"/>
  <c r="DI51"/>
  <c r="EA19"/>
  <c r="DO28"/>
  <c r="DV41"/>
  <c r="DN92"/>
  <c r="M13" i="16"/>
  <c r="EA69" i="3"/>
  <c r="DI41"/>
  <c r="DV69"/>
  <c r="DQ92"/>
  <c r="AH21" i="17"/>
  <c r="DP51" i="3"/>
  <c r="DV92"/>
  <c r="EA92"/>
  <c r="DW19"/>
  <c r="DQ69"/>
  <c r="DI92"/>
  <c r="DV35"/>
  <c r="EA41"/>
  <c r="DN51"/>
  <c r="AG8" i="17"/>
  <c r="DT51" i="3"/>
  <c r="DW51"/>
  <c r="DZ41"/>
  <c r="DV28"/>
  <c r="AG14" i="17"/>
  <c r="L18" i="3"/>
  <c r="M18" s="1"/>
  <c r="N18" s="1"/>
  <c r="O18" s="1"/>
  <c r="P18" s="1"/>
  <c r="AG18" i="17"/>
  <c r="L22" i="3"/>
  <c r="M22" s="1"/>
  <c r="J91" i="16"/>
  <c r="AH19" i="17"/>
  <c r="J20" i="16"/>
  <c r="AH80" i="17"/>
  <c r="J84" i="16"/>
  <c r="AH58" i="17"/>
  <c r="J58" i="16"/>
  <c r="AH77" i="17"/>
  <c r="J81" i="16"/>
  <c r="J55"/>
  <c r="N80"/>
  <c r="N85"/>
  <c r="DT28" i="3"/>
  <c r="DR41"/>
  <c r="N59" i="16"/>
  <c r="N89"/>
  <c r="N58"/>
  <c r="N12"/>
  <c r="EA73" i="3"/>
  <c r="DV73"/>
  <c r="N14" i="16"/>
  <c r="J43"/>
  <c r="J64"/>
  <c r="AH74" i="17"/>
  <c r="J80" i="16"/>
  <c r="AH53" i="17"/>
  <c r="J53" i="16"/>
  <c r="AH27" i="17"/>
  <c r="J28" i="16"/>
  <c r="AH13" i="17"/>
  <c r="J14" i="16"/>
  <c r="AH81" i="17"/>
  <c r="J85" i="16"/>
  <c r="AH59" i="17"/>
  <c r="J59" i="16"/>
  <c r="DU92" i="3"/>
  <c r="DM92"/>
  <c r="DR35"/>
  <c r="N64" i="16"/>
  <c r="N79"/>
  <c r="DM35" i="3"/>
  <c r="DT35"/>
  <c r="DU19"/>
  <c r="DU69"/>
  <c r="DR51"/>
  <c r="N81" i="16"/>
  <c r="N43"/>
  <c r="N21"/>
  <c r="DQ73" i="3"/>
  <c r="ED73"/>
  <c r="J88" i="16" s="1"/>
  <c r="J82"/>
  <c r="J90"/>
  <c r="J45"/>
  <c r="AH34" i="17"/>
  <c r="J35" i="16"/>
  <c r="AH84" i="17"/>
  <c r="J89" i="16"/>
  <c r="AH63" i="17"/>
  <c r="J63" i="16"/>
  <c r="AH43" i="17"/>
  <c r="J44" i="16"/>
  <c r="DU73" i="3"/>
  <c r="DR19"/>
  <c r="DR73"/>
  <c r="N35" i="16"/>
  <c r="N22"/>
  <c r="N13"/>
  <c r="AG68" i="17"/>
  <c r="AG69" s="1"/>
  <c r="J10" i="16"/>
  <c r="J86"/>
  <c r="J30"/>
  <c r="N10"/>
  <c r="J92"/>
  <c r="FZ92" s="1"/>
  <c r="AH12" i="17"/>
  <c r="J13" i="16"/>
  <c r="AH76" i="17"/>
  <c r="J79" i="16"/>
  <c r="AH54" i="17"/>
  <c r="J54" i="16"/>
  <c r="AH11" i="17"/>
  <c r="J12" i="16"/>
  <c r="J78"/>
  <c r="N44"/>
  <c r="DZ73" i="3"/>
  <c r="DT73"/>
  <c r="DM73"/>
  <c r="N86" i="16"/>
  <c r="N63"/>
  <c r="N53"/>
  <c r="DW73" i="3"/>
  <c r="AK8" i="17"/>
  <c r="J22" i="16"/>
  <c r="J11"/>
  <c r="DW28" i="3"/>
  <c r="DQ41"/>
  <c r="DT69"/>
  <c r="DT41"/>
  <c r="DU35"/>
  <c r="DU41"/>
  <c r="DZ51"/>
  <c r="DR28"/>
  <c r="DR92"/>
  <c r="DT19"/>
  <c r="DT92"/>
  <c r="DM69"/>
  <c r="DM51"/>
  <c r="DZ19"/>
  <c r="DZ69"/>
  <c r="DF28"/>
  <c r="DJ35"/>
  <c r="DJ28"/>
  <c r="DZ35"/>
  <c r="DZ92"/>
  <c r="DR69"/>
  <c r="AH39" i="17"/>
  <c r="DF73" i="3"/>
  <c r="AI72" i="17"/>
  <c r="DJ73" i="3"/>
  <c r="AH8" i="17"/>
  <c r="AJ8"/>
  <c r="DJ69" i="3"/>
  <c r="DJ51"/>
  <c r="DU51"/>
  <c r="DM28"/>
  <c r="AG72" i="17"/>
  <c r="AI18"/>
  <c r="AH72"/>
  <c r="AH26"/>
  <c r="AI39"/>
  <c r="AJ72"/>
  <c r="AJ18"/>
  <c r="DU28" i="3"/>
  <c r="AK68" i="17"/>
  <c r="AK69" s="1"/>
  <c r="AI68"/>
  <c r="AI69" s="1"/>
  <c r="AK72"/>
  <c r="DJ92" i="3"/>
  <c r="DM41"/>
  <c r="DF41"/>
  <c r="EB95"/>
  <c r="DF51"/>
  <c r="DS95"/>
  <c r="DG95"/>
  <c r="DF35"/>
  <c r="DF92"/>
  <c r="DF69"/>
  <c r="DF19"/>
  <c r="AC93" i="15"/>
  <c r="AB93"/>
  <c r="AH93"/>
  <c r="R93"/>
  <c r="X93"/>
  <c r="W93"/>
  <c r="AD81"/>
  <c r="AD93"/>
  <c r="V81"/>
  <c r="P81"/>
  <c r="J100" i="16"/>
  <c r="J116"/>
  <c r="CG35" i="3"/>
  <c r="M71" i="15"/>
  <c r="M72" s="1"/>
  <c r="M46"/>
  <c r="AC54"/>
  <c r="AC87"/>
  <c r="AC24"/>
  <c r="Y56"/>
  <c r="Y22"/>
  <c r="Y93"/>
  <c r="U25"/>
  <c r="U62"/>
  <c r="U87"/>
  <c r="U24"/>
  <c r="Q38"/>
  <c r="Q12"/>
  <c r="Q64"/>
  <c r="AF53"/>
  <c r="AF61"/>
  <c r="AF80"/>
  <c r="AF30"/>
  <c r="AF93"/>
  <c r="AF13"/>
  <c r="AF23"/>
  <c r="AB55"/>
  <c r="AB63"/>
  <c r="AB84"/>
  <c r="AB17"/>
  <c r="AB94"/>
  <c r="AB45"/>
  <c r="AB31"/>
  <c r="AB16"/>
  <c r="X53"/>
  <c r="X57"/>
  <c r="X61"/>
  <c r="X65"/>
  <c r="X80"/>
  <c r="X86"/>
  <c r="X30"/>
  <c r="X89"/>
  <c r="X39"/>
  <c r="X13"/>
  <c r="X38"/>
  <c r="X23"/>
  <c r="T56"/>
  <c r="T60"/>
  <c r="T64"/>
  <c r="T71"/>
  <c r="T72" s="1"/>
  <c r="T85"/>
  <c r="T47"/>
  <c r="T18"/>
  <c r="T23"/>
  <c r="T44"/>
  <c r="T30"/>
  <c r="T15"/>
  <c r="P54"/>
  <c r="P58"/>
  <c r="P62"/>
  <c r="P66"/>
  <c r="P87"/>
  <c r="P33"/>
  <c r="P89"/>
  <c r="P93"/>
  <c r="P38"/>
  <c r="P12"/>
  <c r="P37"/>
  <c r="P22"/>
  <c r="M56"/>
  <c r="M85"/>
  <c r="M32"/>
  <c r="AC43"/>
  <c r="AC58"/>
  <c r="AC39"/>
  <c r="Y33"/>
  <c r="Y60"/>
  <c r="Y64"/>
  <c r="Y89"/>
  <c r="U43"/>
  <c r="U58"/>
  <c r="U13"/>
  <c r="Q23"/>
  <c r="Q60"/>
  <c r="Q71"/>
  <c r="Q72" s="1"/>
  <c r="AF57"/>
  <c r="AF65"/>
  <c r="AF86"/>
  <c r="AF89"/>
  <c r="AF39"/>
  <c r="AF38"/>
  <c r="AB48"/>
  <c r="AB59"/>
  <c r="AB46"/>
  <c r="AB91"/>
  <c r="AB30"/>
  <c r="M43"/>
  <c r="M25"/>
  <c r="M14"/>
  <c r="M55"/>
  <c r="M59"/>
  <c r="M63"/>
  <c r="M84"/>
  <c r="M88"/>
  <c r="M92"/>
  <c r="M37"/>
  <c r="M22"/>
  <c r="M48"/>
  <c r="AC45"/>
  <c r="AC31"/>
  <c r="AC16"/>
  <c r="AC53"/>
  <c r="AC57"/>
  <c r="AC61"/>
  <c r="AC65"/>
  <c r="AC80"/>
  <c r="AC86"/>
  <c r="AC91"/>
  <c r="AC94"/>
  <c r="AC44"/>
  <c r="AC30"/>
  <c r="AC15"/>
  <c r="Y38"/>
  <c r="Y23"/>
  <c r="Y48"/>
  <c r="Y55"/>
  <c r="Y59"/>
  <c r="Y63"/>
  <c r="Y39"/>
  <c r="Y24"/>
  <c r="Y13"/>
  <c r="Y84"/>
  <c r="Y88"/>
  <c r="Y92"/>
  <c r="Y47"/>
  <c r="U45"/>
  <c r="U31"/>
  <c r="U16"/>
  <c r="U53"/>
  <c r="U57"/>
  <c r="U61"/>
  <c r="U65"/>
  <c r="U80"/>
  <c r="U86"/>
  <c r="U91"/>
  <c r="M23"/>
  <c r="M64"/>
  <c r="M17"/>
  <c r="AC14"/>
  <c r="AC62"/>
  <c r="Y37"/>
  <c r="Y71"/>
  <c r="Y72" s="1"/>
  <c r="U14"/>
  <c r="U66"/>
  <c r="Q56"/>
  <c r="Q37"/>
  <c r="Q85"/>
  <c r="M31"/>
  <c r="M54"/>
  <c r="M58"/>
  <c r="M66"/>
  <c r="M39"/>
  <c r="M24"/>
  <c r="AC33"/>
  <c r="AC60"/>
  <c r="AC71"/>
  <c r="AC72" s="1"/>
  <c r="AC89"/>
  <c r="AC46"/>
  <c r="AC32"/>
  <c r="AC17"/>
  <c r="Y43"/>
  <c r="Y25"/>
  <c r="Y14"/>
  <c r="Y54"/>
  <c r="Y58"/>
  <c r="Y62"/>
  <c r="Y44"/>
  <c r="Y30"/>
  <c r="Y15"/>
  <c r="Y66"/>
  <c r="Y81"/>
  <c r="Y87"/>
  <c r="U33"/>
  <c r="U18"/>
  <c r="U56"/>
  <c r="U60"/>
  <c r="U64"/>
  <c r="U71"/>
  <c r="U72" s="1"/>
  <c r="U85"/>
  <c r="U89"/>
  <c r="U93"/>
  <c r="U46"/>
  <c r="U32"/>
  <c r="U17"/>
  <c r="Q45"/>
  <c r="Q31"/>
  <c r="Q16"/>
  <c r="Q54"/>
  <c r="Q58"/>
  <c r="Q62"/>
  <c r="Q44"/>
  <c r="Q30"/>
  <c r="Q15"/>
  <c r="Q66"/>
  <c r="Q87"/>
  <c r="M38"/>
  <c r="M60"/>
  <c r="M89"/>
  <c r="AC25"/>
  <c r="AC66"/>
  <c r="AC13"/>
  <c r="Y18"/>
  <c r="Y12"/>
  <c r="Y85"/>
  <c r="U54"/>
  <c r="U81"/>
  <c r="U39"/>
  <c r="Q22"/>
  <c r="Q89"/>
  <c r="M45"/>
  <c r="M16"/>
  <c r="M62"/>
  <c r="M87"/>
  <c r="M13"/>
  <c r="AC18"/>
  <c r="AC56"/>
  <c r="AC64"/>
  <c r="AC85"/>
  <c r="M47"/>
  <c r="M33"/>
  <c r="M18"/>
  <c r="M53"/>
  <c r="M57"/>
  <c r="M61"/>
  <c r="M65"/>
  <c r="M80"/>
  <c r="M86"/>
  <c r="M91"/>
  <c r="M94"/>
  <c r="M44"/>
  <c r="M30"/>
  <c r="M15"/>
  <c r="AC38"/>
  <c r="AC23"/>
  <c r="AC48"/>
  <c r="AC55"/>
  <c r="AC59"/>
  <c r="AC63"/>
  <c r="AC84"/>
  <c r="AC88"/>
  <c r="AC92"/>
  <c r="AC12"/>
  <c r="AC37"/>
  <c r="AC22"/>
  <c r="AC47"/>
  <c r="Y45"/>
  <c r="Y31"/>
  <c r="Y16"/>
  <c r="Y53"/>
  <c r="Y57"/>
  <c r="Y61"/>
  <c r="Y46"/>
  <c r="Y32"/>
  <c r="Y17"/>
  <c r="Y65"/>
  <c r="Y80"/>
  <c r="Y86"/>
  <c r="Y91"/>
  <c r="Y94"/>
  <c r="U38"/>
  <c r="U23"/>
  <c r="U48"/>
  <c r="U55"/>
  <c r="U59"/>
  <c r="U63"/>
  <c r="U84"/>
  <c r="U88"/>
  <c r="U92"/>
  <c r="U37"/>
  <c r="U22"/>
  <c r="U47"/>
  <c r="AI46"/>
  <c r="AI32"/>
  <c r="AI17"/>
  <c r="AI43"/>
  <c r="AI25"/>
  <c r="AI14"/>
  <c r="AI54"/>
  <c r="AI58"/>
  <c r="AI62"/>
  <c r="AI66"/>
  <c r="AI81"/>
  <c r="AI87"/>
  <c r="AE12"/>
  <c r="AE37"/>
  <c r="AE22"/>
  <c r="AE45"/>
  <c r="AE31"/>
  <c r="AE16"/>
  <c r="AE53"/>
  <c r="AE57"/>
  <c r="AE61"/>
  <c r="AE65"/>
  <c r="AE80"/>
  <c r="AE86"/>
  <c r="AE91"/>
  <c r="AE94"/>
  <c r="AA44"/>
  <c r="AA30"/>
  <c r="AA15"/>
  <c r="AA38"/>
  <c r="AA23"/>
  <c r="AA48"/>
  <c r="AA55"/>
  <c r="AA59"/>
  <c r="AA63"/>
  <c r="AA84"/>
  <c r="AA88"/>
  <c r="AA92"/>
  <c r="AA47"/>
  <c r="W12"/>
  <c r="W37"/>
  <c r="W22"/>
  <c r="W45"/>
  <c r="W31"/>
  <c r="W16"/>
  <c r="W53"/>
  <c r="W57"/>
  <c r="W61"/>
  <c r="W65"/>
  <c r="W80"/>
  <c r="W86"/>
  <c r="W91"/>
  <c r="W94"/>
  <c r="S45"/>
  <c r="S31"/>
  <c r="S16"/>
  <c r="S39"/>
  <c r="S24"/>
  <c r="S13"/>
  <c r="S55"/>
  <c r="S59"/>
  <c r="S63"/>
  <c r="S84"/>
  <c r="S88"/>
  <c r="S92"/>
  <c r="S48"/>
  <c r="O12"/>
  <c r="O38"/>
  <c r="O23"/>
  <c r="O46"/>
  <c r="O32"/>
  <c r="O17"/>
  <c r="O53"/>
  <c r="O57"/>
  <c r="O61"/>
  <c r="O65"/>
  <c r="O80"/>
  <c r="O86"/>
  <c r="O91"/>
  <c r="O94"/>
  <c r="AH56"/>
  <c r="AH60"/>
  <c r="AH64"/>
  <c r="AH71"/>
  <c r="AH72" s="1"/>
  <c r="AH85"/>
  <c r="AH89"/>
  <c r="AH33"/>
  <c r="AH12"/>
  <c r="AH23"/>
  <c r="AH39"/>
  <c r="AH24"/>
  <c r="AH13"/>
  <c r="AD47"/>
  <c r="AD54"/>
  <c r="AD58"/>
  <c r="AD62"/>
  <c r="AD66"/>
  <c r="AD87"/>
  <c r="AD31"/>
  <c r="AD33"/>
  <c r="AD46"/>
  <c r="AD32"/>
  <c r="AD17"/>
  <c r="Z56"/>
  <c r="Z60"/>
  <c r="Z64"/>
  <c r="Z71"/>
  <c r="Z72" s="1"/>
  <c r="Z85"/>
  <c r="Z89"/>
  <c r="Z33"/>
  <c r="Z12"/>
  <c r="Z23"/>
  <c r="Z39"/>
  <c r="Z24"/>
  <c r="Z13"/>
  <c r="V47"/>
  <c r="V54"/>
  <c r="V58"/>
  <c r="V62"/>
  <c r="V66"/>
  <c r="V87"/>
  <c r="V31"/>
  <c r="V33"/>
  <c r="V46"/>
  <c r="V32"/>
  <c r="V17"/>
  <c r="R53"/>
  <c r="R57"/>
  <c r="R61"/>
  <c r="R65"/>
  <c r="R80"/>
  <c r="R86"/>
  <c r="R91"/>
  <c r="R94"/>
  <c r="R31"/>
  <c r="R47"/>
  <c r="R18"/>
  <c r="R39"/>
  <c r="R24"/>
  <c r="R13"/>
  <c r="N48"/>
  <c r="N55"/>
  <c r="N59"/>
  <c r="N63"/>
  <c r="N84"/>
  <c r="N88"/>
  <c r="N92"/>
  <c r="N12"/>
  <c r="N23"/>
  <c r="N33"/>
  <c r="N46"/>
  <c r="N32"/>
  <c r="N17"/>
  <c r="AG38"/>
  <c r="AG23"/>
  <c r="AG48"/>
  <c r="AG55"/>
  <c r="AG59"/>
  <c r="AG63"/>
  <c r="AG39"/>
  <c r="AG24"/>
  <c r="AG13"/>
  <c r="AG84"/>
  <c r="AG88"/>
  <c r="AG92"/>
  <c r="AG47"/>
  <c r="U94"/>
  <c r="U44"/>
  <c r="U30"/>
  <c r="U15"/>
  <c r="Q43"/>
  <c r="Q25"/>
  <c r="Q14"/>
  <c r="Q55"/>
  <c r="Q59"/>
  <c r="Q63"/>
  <c r="Q39"/>
  <c r="Q24"/>
  <c r="Q13"/>
  <c r="Q84"/>
  <c r="Q88"/>
  <c r="Q92"/>
  <c r="Q48"/>
  <c r="AF56"/>
  <c r="AF60"/>
  <c r="AF64"/>
  <c r="AF71"/>
  <c r="AF72" s="1"/>
  <c r="AF85"/>
  <c r="AF37"/>
  <c r="AF88"/>
  <c r="AF92"/>
  <c r="AF46"/>
  <c r="AF17"/>
  <c r="AF43"/>
  <c r="AF25"/>
  <c r="AF14"/>
  <c r="AB47"/>
  <c r="AB54"/>
  <c r="AB58"/>
  <c r="AB62"/>
  <c r="AB66"/>
  <c r="AB81"/>
  <c r="AB87"/>
  <c r="AB24"/>
  <c r="AB89"/>
  <c r="AB37"/>
  <c r="AB12"/>
  <c r="AB33"/>
  <c r="AB18"/>
  <c r="X56"/>
  <c r="X60"/>
  <c r="X64"/>
  <c r="X71"/>
  <c r="X72" s="1"/>
  <c r="X85"/>
  <c r="X37"/>
  <c r="X88"/>
  <c r="X92"/>
  <c r="X46"/>
  <c r="X17"/>
  <c r="X43"/>
  <c r="X25"/>
  <c r="X14"/>
  <c r="T48"/>
  <c r="T55"/>
  <c r="T59"/>
  <c r="T63"/>
  <c r="T84"/>
  <c r="T88"/>
  <c r="T25"/>
  <c r="T91"/>
  <c r="T94"/>
  <c r="T31"/>
  <c r="T46"/>
  <c r="T32"/>
  <c r="T17"/>
  <c r="P53"/>
  <c r="P57"/>
  <c r="P61"/>
  <c r="P65"/>
  <c r="P80"/>
  <c r="P86"/>
  <c r="P43"/>
  <c r="P14"/>
  <c r="P92"/>
  <c r="P45"/>
  <c r="P16"/>
  <c r="P39"/>
  <c r="P24"/>
  <c r="P13"/>
  <c r="AI12"/>
  <c r="AI37"/>
  <c r="AI22"/>
  <c r="AI45"/>
  <c r="AI31"/>
  <c r="AI16"/>
  <c r="AI53"/>
  <c r="AI57"/>
  <c r="AI61"/>
  <c r="AI65"/>
  <c r="AI80"/>
  <c r="AI86"/>
  <c r="AI91"/>
  <c r="AI94"/>
  <c r="AE39"/>
  <c r="AE24"/>
  <c r="AE13"/>
  <c r="AE33"/>
  <c r="AE18"/>
  <c r="AE56"/>
  <c r="AE60"/>
  <c r="AE64"/>
  <c r="AE71"/>
  <c r="AE72" s="1"/>
  <c r="AE85"/>
  <c r="AE89"/>
  <c r="AE93"/>
  <c r="AA46"/>
  <c r="AA32"/>
  <c r="AA17"/>
  <c r="AA43"/>
  <c r="AA25"/>
  <c r="AA14"/>
  <c r="AA54"/>
  <c r="AA58"/>
  <c r="AA62"/>
  <c r="AA66"/>
  <c r="AA81"/>
  <c r="AA87"/>
  <c r="W39"/>
  <c r="W24"/>
  <c r="W13"/>
  <c r="W33"/>
  <c r="W18"/>
  <c r="W56"/>
  <c r="W60"/>
  <c r="W64"/>
  <c r="W71"/>
  <c r="W72" s="1"/>
  <c r="W85"/>
  <c r="W89"/>
  <c r="S47"/>
  <c r="S33"/>
  <c r="S18"/>
  <c r="S44"/>
  <c r="S30"/>
  <c r="S15"/>
  <c r="S54"/>
  <c r="S58"/>
  <c r="S62"/>
  <c r="S66"/>
  <c r="S81"/>
  <c r="S87"/>
  <c r="O43"/>
  <c r="O25"/>
  <c r="O14"/>
  <c r="O37"/>
  <c r="O22"/>
  <c r="O56"/>
  <c r="O60"/>
  <c r="O64"/>
  <c r="O71"/>
  <c r="O72" s="1"/>
  <c r="O85"/>
  <c r="O89"/>
  <c r="O93"/>
  <c r="AH48"/>
  <c r="AH55"/>
  <c r="AH59"/>
  <c r="AH63"/>
  <c r="AH84"/>
  <c r="AH88"/>
  <c r="AH92"/>
  <c r="AH43"/>
  <c r="AH14"/>
  <c r="AH31"/>
  <c r="AH44"/>
  <c r="AH30"/>
  <c r="AH15"/>
  <c r="AD53"/>
  <c r="AD57"/>
  <c r="AD61"/>
  <c r="AD65"/>
  <c r="AD80"/>
  <c r="AD86"/>
  <c r="AD91"/>
  <c r="AD94"/>
  <c r="AD38"/>
  <c r="AD43"/>
  <c r="AD14"/>
  <c r="AD37"/>
  <c r="AD22"/>
  <c r="Z48"/>
  <c r="Z55"/>
  <c r="Z59"/>
  <c r="Z63"/>
  <c r="Z84"/>
  <c r="Z88"/>
  <c r="Z92"/>
  <c r="Z43"/>
  <c r="Z14"/>
  <c r="Z31"/>
  <c r="Z44"/>
  <c r="Z30"/>
  <c r="Z15"/>
  <c r="V53"/>
  <c r="V57"/>
  <c r="V61"/>
  <c r="V65"/>
  <c r="V80"/>
  <c r="V86"/>
  <c r="V91"/>
  <c r="V94"/>
  <c r="V38"/>
  <c r="V43"/>
  <c r="V14"/>
  <c r="V37"/>
  <c r="V22"/>
  <c r="R56"/>
  <c r="R60"/>
  <c r="R64"/>
  <c r="R71"/>
  <c r="R72" s="1"/>
  <c r="R85"/>
  <c r="R89"/>
  <c r="R38"/>
  <c r="R12"/>
  <c r="R25"/>
  <c r="R44"/>
  <c r="R30"/>
  <c r="R15"/>
  <c r="N54"/>
  <c r="N58"/>
  <c r="N62"/>
  <c r="N66"/>
  <c r="N81"/>
  <c r="N87"/>
  <c r="N31"/>
  <c r="N43"/>
  <c r="N14"/>
  <c r="N37"/>
  <c r="N22"/>
  <c r="AG43"/>
  <c r="AG25"/>
  <c r="AG14"/>
  <c r="AG54"/>
  <c r="AG58"/>
  <c r="AG62"/>
  <c r="AG44"/>
  <c r="AG30"/>
  <c r="AG15"/>
  <c r="AG66"/>
  <c r="AG81"/>
  <c r="AG87"/>
  <c r="AF48"/>
  <c r="AF55"/>
  <c r="AF59"/>
  <c r="AF63"/>
  <c r="AF84"/>
  <c r="AF44"/>
  <c r="AF15"/>
  <c r="AF24"/>
  <c r="AF45"/>
  <c r="AF31"/>
  <c r="AF16"/>
  <c r="AB53"/>
  <c r="AB57"/>
  <c r="AB61"/>
  <c r="AB65"/>
  <c r="AB80"/>
  <c r="AB86"/>
  <c r="AB32"/>
  <c r="AB88"/>
  <c r="AB92"/>
  <c r="AB44"/>
  <c r="AB15"/>
  <c r="AB38"/>
  <c r="AB23"/>
  <c r="X48"/>
  <c r="X55"/>
  <c r="X59"/>
  <c r="X63"/>
  <c r="X84"/>
  <c r="X44"/>
  <c r="X15"/>
  <c r="X24"/>
  <c r="X45"/>
  <c r="X31"/>
  <c r="X16"/>
  <c r="T54"/>
  <c r="T58"/>
  <c r="T62"/>
  <c r="T66"/>
  <c r="T81"/>
  <c r="T87"/>
  <c r="T33"/>
  <c r="T89"/>
  <c r="T93"/>
  <c r="T38"/>
  <c r="T12"/>
  <c r="T37"/>
  <c r="T22"/>
  <c r="P56"/>
  <c r="P60"/>
  <c r="P64"/>
  <c r="P71"/>
  <c r="P72" s="1"/>
  <c r="P85"/>
  <c r="P47"/>
  <c r="P18"/>
  <c r="P23"/>
  <c r="P44"/>
  <c r="P30"/>
  <c r="P15"/>
  <c r="AI39"/>
  <c r="AI24"/>
  <c r="AI13"/>
  <c r="AI33"/>
  <c r="AI18"/>
  <c r="AI56"/>
  <c r="AI60"/>
  <c r="AI64"/>
  <c r="AI71"/>
  <c r="AI72" s="1"/>
  <c r="AI85"/>
  <c r="AI89"/>
  <c r="AI93"/>
  <c r="AE44"/>
  <c r="AE30"/>
  <c r="AE15"/>
  <c r="AE38"/>
  <c r="AE23"/>
  <c r="AE48"/>
  <c r="AE55"/>
  <c r="AE59"/>
  <c r="AE63"/>
  <c r="AE84"/>
  <c r="AE88"/>
  <c r="AE92"/>
  <c r="AE47"/>
  <c r="AA12"/>
  <c r="AA37"/>
  <c r="AA22"/>
  <c r="AA45"/>
  <c r="AA31"/>
  <c r="AA16"/>
  <c r="AA53"/>
  <c r="AA57"/>
  <c r="AA61"/>
  <c r="AA65"/>
  <c r="AA80"/>
  <c r="AA86"/>
  <c r="AA91"/>
  <c r="AA94"/>
  <c r="W44"/>
  <c r="W30"/>
  <c r="W15"/>
  <c r="W38"/>
  <c r="W23"/>
  <c r="W48"/>
  <c r="W55"/>
  <c r="W59"/>
  <c r="W63"/>
  <c r="W84"/>
  <c r="W88"/>
  <c r="W92"/>
  <c r="W47"/>
  <c r="S12"/>
  <c r="S38"/>
  <c r="S23"/>
  <c r="S46"/>
  <c r="S32"/>
  <c r="S17"/>
  <c r="S53"/>
  <c r="S57"/>
  <c r="S61"/>
  <c r="S65"/>
  <c r="S80"/>
  <c r="S86"/>
  <c r="S91"/>
  <c r="S94"/>
  <c r="O45"/>
  <c r="O31"/>
  <c r="O16"/>
  <c r="O39"/>
  <c r="O24"/>
  <c r="O13"/>
  <c r="O55"/>
  <c r="O59"/>
  <c r="O63"/>
  <c r="O84"/>
  <c r="O88"/>
  <c r="O92"/>
  <c r="O48"/>
  <c r="AH47"/>
  <c r="AH54"/>
  <c r="AH58"/>
  <c r="AH62"/>
  <c r="AH66"/>
  <c r="AH81"/>
  <c r="AH87"/>
  <c r="AH18"/>
  <c r="AH38"/>
  <c r="AH46"/>
  <c r="AH32"/>
  <c r="AH17"/>
  <c r="AD56"/>
  <c r="AD60"/>
  <c r="AD64"/>
  <c r="AD71"/>
  <c r="AD72" s="1"/>
  <c r="AD85"/>
  <c r="AD89"/>
  <c r="AD45"/>
  <c r="AD16"/>
  <c r="AD18"/>
  <c r="AD39"/>
  <c r="AD24"/>
  <c r="AD13"/>
  <c r="Z47"/>
  <c r="Z54"/>
  <c r="Z58"/>
  <c r="Z62"/>
  <c r="Z66"/>
  <c r="Z81"/>
  <c r="Z87"/>
  <c r="Z18"/>
  <c r="Z38"/>
  <c r="Z46"/>
  <c r="Z32"/>
  <c r="Z17"/>
  <c r="V56"/>
  <c r="V60"/>
  <c r="V64"/>
  <c r="V71"/>
  <c r="V72" s="1"/>
  <c r="V85"/>
  <c r="V89"/>
  <c r="V45"/>
  <c r="V16"/>
  <c r="V18"/>
  <c r="V39"/>
  <c r="V24"/>
  <c r="V13"/>
  <c r="R48"/>
  <c r="R55"/>
  <c r="R59"/>
  <c r="R63"/>
  <c r="R84"/>
  <c r="R88"/>
  <c r="R92"/>
  <c r="R45"/>
  <c r="R16"/>
  <c r="R33"/>
  <c r="R46"/>
  <c r="R32"/>
  <c r="R17"/>
  <c r="N53"/>
  <c r="N57"/>
  <c r="N61"/>
  <c r="N65"/>
  <c r="N80"/>
  <c r="N86"/>
  <c r="N91"/>
  <c r="N94"/>
  <c r="N38"/>
  <c r="N47"/>
  <c r="N18"/>
  <c r="N39"/>
  <c r="N24"/>
  <c r="N13"/>
  <c r="AG45"/>
  <c r="AG31"/>
  <c r="AG16"/>
  <c r="AG53"/>
  <c r="AG57"/>
  <c r="AG61"/>
  <c r="AG46"/>
  <c r="AG32"/>
  <c r="AG17"/>
  <c r="AG65"/>
  <c r="AG80"/>
  <c r="AG86"/>
  <c r="AG91"/>
  <c r="AG94"/>
  <c r="Q47"/>
  <c r="Q33"/>
  <c r="Q18"/>
  <c r="Q53"/>
  <c r="Q57"/>
  <c r="Q61"/>
  <c r="Q46"/>
  <c r="Q32"/>
  <c r="Q17"/>
  <c r="Q65"/>
  <c r="Q80"/>
  <c r="Q86"/>
  <c r="Q91"/>
  <c r="Q94"/>
  <c r="AF47"/>
  <c r="AF54"/>
  <c r="AF58"/>
  <c r="AF62"/>
  <c r="AF66"/>
  <c r="AF81"/>
  <c r="AF87"/>
  <c r="AF22"/>
  <c r="AF91"/>
  <c r="AF94"/>
  <c r="AF32"/>
  <c r="AF12"/>
  <c r="AF33"/>
  <c r="AF18"/>
  <c r="AB56"/>
  <c r="AB60"/>
  <c r="AB64"/>
  <c r="AB71"/>
  <c r="AB72" s="1"/>
  <c r="AB85"/>
  <c r="AB39"/>
  <c r="AB13"/>
  <c r="AB22"/>
  <c r="AB43"/>
  <c r="AB25"/>
  <c r="AB14"/>
  <c r="X47"/>
  <c r="X54"/>
  <c r="X58"/>
  <c r="X62"/>
  <c r="X66"/>
  <c r="X81"/>
  <c r="X87"/>
  <c r="X22"/>
  <c r="X91"/>
  <c r="X94"/>
  <c r="X32"/>
  <c r="X12"/>
  <c r="X33"/>
  <c r="X18"/>
  <c r="T53"/>
  <c r="T57"/>
  <c r="T61"/>
  <c r="T65"/>
  <c r="T80"/>
  <c r="T86"/>
  <c r="T43"/>
  <c r="T14"/>
  <c r="T92"/>
  <c r="T45"/>
  <c r="T16"/>
  <c r="T39"/>
  <c r="T24"/>
  <c r="T13"/>
  <c r="P48"/>
  <c r="P55"/>
  <c r="P59"/>
  <c r="P63"/>
  <c r="P84"/>
  <c r="P88"/>
  <c r="P25"/>
  <c r="P91"/>
  <c r="P94"/>
  <c r="P31"/>
  <c r="P46"/>
  <c r="P32"/>
  <c r="P17"/>
  <c r="AI44"/>
  <c r="AI30"/>
  <c r="AI15"/>
  <c r="AI38"/>
  <c r="AI23"/>
  <c r="AI48"/>
  <c r="AI55"/>
  <c r="AI59"/>
  <c r="AI63"/>
  <c r="AI84"/>
  <c r="AI88"/>
  <c r="AI92"/>
  <c r="AI47"/>
  <c r="AE46"/>
  <c r="AE32"/>
  <c r="AE17"/>
  <c r="AE43"/>
  <c r="AE25"/>
  <c r="AE14"/>
  <c r="AE54"/>
  <c r="AE58"/>
  <c r="AE62"/>
  <c r="AE66"/>
  <c r="AE81"/>
  <c r="AE87"/>
  <c r="AA39"/>
  <c r="AA24"/>
  <c r="AA13"/>
  <c r="AA33"/>
  <c r="AA18"/>
  <c r="AA56"/>
  <c r="AA60"/>
  <c r="AA64"/>
  <c r="AA71"/>
  <c r="AA72" s="1"/>
  <c r="AA85"/>
  <c r="AA89"/>
  <c r="W46"/>
  <c r="W32"/>
  <c r="W17"/>
  <c r="W43"/>
  <c r="W25"/>
  <c r="W14"/>
  <c r="W54"/>
  <c r="W58"/>
  <c r="W62"/>
  <c r="W66"/>
  <c r="W81"/>
  <c r="W87"/>
  <c r="S43"/>
  <c r="S25"/>
  <c r="S14"/>
  <c r="S37"/>
  <c r="S22"/>
  <c r="S56"/>
  <c r="S60"/>
  <c r="S64"/>
  <c r="S71"/>
  <c r="S72" s="1"/>
  <c r="S85"/>
  <c r="S89"/>
  <c r="S93"/>
  <c r="O47"/>
  <c r="O33"/>
  <c r="O18"/>
  <c r="O44"/>
  <c r="O30"/>
  <c r="O15"/>
  <c r="O54"/>
  <c r="O58"/>
  <c r="O62"/>
  <c r="O66"/>
  <c r="O81"/>
  <c r="O87"/>
  <c r="AH53"/>
  <c r="AH57"/>
  <c r="AH61"/>
  <c r="AH65"/>
  <c r="AH80"/>
  <c r="AH86"/>
  <c r="AH91"/>
  <c r="AH94"/>
  <c r="AH25"/>
  <c r="AH45"/>
  <c r="AH16"/>
  <c r="AH37"/>
  <c r="AH22"/>
  <c r="AD48"/>
  <c r="AD55"/>
  <c r="AD59"/>
  <c r="AD63"/>
  <c r="AD84"/>
  <c r="AD88"/>
  <c r="AD92"/>
  <c r="AD12"/>
  <c r="AD23"/>
  <c r="AD25"/>
  <c r="AD44"/>
  <c r="AD30"/>
  <c r="AD15"/>
  <c r="Z53"/>
  <c r="Z57"/>
  <c r="Z61"/>
  <c r="Z65"/>
  <c r="Z80"/>
  <c r="Z86"/>
  <c r="Z91"/>
  <c r="Z94"/>
  <c r="Z25"/>
  <c r="Z45"/>
  <c r="Z16"/>
  <c r="Z37"/>
  <c r="Z22"/>
  <c r="V48"/>
  <c r="V55"/>
  <c r="V59"/>
  <c r="V63"/>
  <c r="V84"/>
  <c r="V88"/>
  <c r="V92"/>
  <c r="V12"/>
  <c r="V23"/>
  <c r="V25"/>
  <c r="V44"/>
  <c r="V30"/>
  <c r="V15"/>
  <c r="R54"/>
  <c r="R58"/>
  <c r="R62"/>
  <c r="R66"/>
  <c r="R81"/>
  <c r="R87"/>
  <c r="R23"/>
  <c r="R43"/>
  <c r="R14"/>
  <c r="R37"/>
  <c r="R22"/>
  <c r="N56"/>
  <c r="N60"/>
  <c r="N64"/>
  <c r="N71"/>
  <c r="N72" s="1"/>
  <c r="N85"/>
  <c r="N89"/>
  <c r="N45"/>
  <c r="N16"/>
  <c r="N25"/>
  <c r="N44"/>
  <c r="N30"/>
  <c r="N15"/>
  <c r="AG33"/>
  <c r="AG18"/>
  <c r="AG56"/>
  <c r="AG60"/>
  <c r="AG12"/>
  <c r="AG37"/>
  <c r="AG22"/>
  <c r="AG64"/>
  <c r="AG71"/>
  <c r="AG72" s="1"/>
  <c r="AG85"/>
  <c r="AG89"/>
  <c r="AG93"/>
  <c r="CG19" i="3"/>
  <c r="CG41"/>
  <c r="CG28"/>
  <c r="CG51"/>
  <c r="CG92"/>
  <c r="L1255" i="8"/>
  <c r="L1314" s="1"/>
  <c r="L1251"/>
  <c r="L1310" s="1"/>
  <c r="L1247"/>
  <c r="L1306" s="1"/>
  <c r="L1241"/>
  <c r="L1300" s="1"/>
  <c r="L1233"/>
  <c r="L1292" s="1"/>
  <c r="L1225"/>
  <c r="L1284" s="1"/>
  <c r="L1217"/>
  <c r="L1276" s="1"/>
  <c r="M1201"/>
  <c r="Q1201"/>
  <c r="M1202"/>
  <c r="M1261" s="1"/>
  <c r="Q1202"/>
  <c r="Q1261" s="1"/>
  <c r="M1203"/>
  <c r="M1262" s="1"/>
  <c r="Q1203"/>
  <c r="Q1262" s="1"/>
  <c r="M1204"/>
  <c r="M1263" s="1"/>
  <c r="Q1204"/>
  <c r="Q1263" s="1"/>
  <c r="M1205"/>
  <c r="M1264" s="1"/>
  <c r="Q1205"/>
  <c r="Q1264" s="1"/>
  <c r="M1206"/>
  <c r="M1265" s="1"/>
  <c r="Q1206"/>
  <c r="Q1265" s="1"/>
  <c r="M1207"/>
  <c r="M1266" s="1"/>
  <c r="Q1207"/>
  <c r="Q1266" s="1"/>
  <c r="M1208"/>
  <c r="M1267" s="1"/>
  <c r="Q1208"/>
  <c r="Q1267" s="1"/>
  <c r="M1209"/>
  <c r="M1268" s="1"/>
  <c r="Q1209"/>
  <c r="Q1268" s="1"/>
  <c r="M1210"/>
  <c r="M1269" s="1"/>
  <c r="Q1210"/>
  <c r="Q1269" s="1"/>
  <c r="M1211"/>
  <c r="M1270" s="1"/>
  <c r="Q1211"/>
  <c r="Q1270" s="1"/>
  <c r="M1212"/>
  <c r="M1271" s="1"/>
  <c r="Q1212"/>
  <c r="Q1271" s="1"/>
  <c r="M1213"/>
  <c r="M1272" s="1"/>
  <c r="Q1213"/>
  <c r="Q1272" s="1"/>
  <c r="M1214"/>
  <c r="M1273" s="1"/>
  <c r="Q1214"/>
  <c r="Q1273" s="1"/>
  <c r="M1215"/>
  <c r="M1274" s="1"/>
  <c r="Q1215"/>
  <c r="Q1274" s="1"/>
  <c r="M1216"/>
  <c r="M1275" s="1"/>
  <c r="Q1216"/>
  <c r="Q1275" s="1"/>
  <c r="M1217"/>
  <c r="M1276" s="1"/>
  <c r="Q1217"/>
  <c r="Q1276" s="1"/>
  <c r="M1218"/>
  <c r="M1277" s="1"/>
  <c r="Q1218"/>
  <c r="Q1277" s="1"/>
  <c r="M1219"/>
  <c r="M1278" s="1"/>
  <c r="Q1219"/>
  <c r="Q1278" s="1"/>
  <c r="M1220"/>
  <c r="M1279" s="1"/>
  <c r="Q1220"/>
  <c r="Q1279" s="1"/>
  <c r="M1221"/>
  <c r="M1280" s="1"/>
  <c r="Q1221"/>
  <c r="Q1280" s="1"/>
  <c r="M1222"/>
  <c r="M1281" s="1"/>
  <c r="Q1222"/>
  <c r="Q1281" s="1"/>
  <c r="M1223"/>
  <c r="M1282" s="1"/>
  <c r="Q1223"/>
  <c r="Q1282" s="1"/>
  <c r="M1224"/>
  <c r="M1283" s="1"/>
  <c r="Q1224"/>
  <c r="Q1283" s="1"/>
  <c r="M1225"/>
  <c r="M1284" s="1"/>
  <c r="Q1225"/>
  <c r="Q1284" s="1"/>
  <c r="M1226"/>
  <c r="M1285" s="1"/>
  <c r="Q1226"/>
  <c r="Q1285" s="1"/>
  <c r="M1227"/>
  <c r="M1286" s="1"/>
  <c r="Q1227"/>
  <c r="Q1286" s="1"/>
  <c r="M1228"/>
  <c r="M1287" s="1"/>
  <c r="Q1228"/>
  <c r="Q1287" s="1"/>
  <c r="M1229"/>
  <c r="M1288" s="1"/>
  <c r="Q1229"/>
  <c r="Q1288" s="1"/>
  <c r="M1230"/>
  <c r="M1289" s="1"/>
  <c r="Q1230"/>
  <c r="Q1289" s="1"/>
  <c r="M1231"/>
  <c r="M1290" s="1"/>
  <c r="Q1231"/>
  <c r="Q1290" s="1"/>
  <c r="M1232"/>
  <c r="M1291" s="1"/>
  <c r="Q1232"/>
  <c r="Q1291" s="1"/>
  <c r="M1233"/>
  <c r="M1292" s="1"/>
  <c r="Q1233"/>
  <c r="Q1292" s="1"/>
  <c r="M1234"/>
  <c r="M1293" s="1"/>
  <c r="Q1234"/>
  <c r="Q1293" s="1"/>
  <c r="M1235"/>
  <c r="M1294" s="1"/>
  <c r="Q1235"/>
  <c r="Q1294" s="1"/>
  <c r="M1236"/>
  <c r="M1295" s="1"/>
  <c r="Q1236"/>
  <c r="Q1295" s="1"/>
  <c r="M1237"/>
  <c r="M1296" s="1"/>
  <c r="Q1237"/>
  <c r="Q1296" s="1"/>
  <c r="M1238"/>
  <c r="M1297" s="1"/>
  <c r="Q1238"/>
  <c r="Q1297" s="1"/>
  <c r="M1239"/>
  <c r="M1298" s="1"/>
  <c r="Q1239"/>
  <c r="Q1298" s="1"/>
  <c r="M1240"/>
  <c r="M1299" s="1"/>
  <c r="Q1240"/>
  <c r="Q1299" s="1"/>
  <c r="M1241"/>
  <c r="M1300" s="1"/>
  <c r="Q1241"/>
  <c r="Q1300" s="1"/>
  <c r="M1242"/>
  <c r="M1301" s="1"/>
  <c r="Q1242"/>
  <c r="Q1301" s="1"/>
  <c r="M1243"/>
  <c r="M1302" s="1"/>
  <c r="Q1243"/>
  <c r="Q1302" s="1"/>
  <c r="M1244"/>
  <c r="M1303" s="1"/>
  <c r="Q1244"/>
  <c r="Q1303" s="1"/>
  <c r="M1245"/>
  <c r="M1304" s="1"/>
  <c r="Q1245"/>
  <c r="Q1304" s="1"/>
  <c r="M1246"/>
  <c r="M1305" s="1"/>
  <c r="Q1246"/>
  <c r="Q1305" s="1"/>
  <c r="M1247"/>
  <c r="M1306" s="1"/>
  <c r="Q1247"/>
  <c r="Q1306" s="1"/>
  <c r="M1248"/>
  <c r="M1307" s="1"/>
  <c r="Q1248"/>
  <c r="Q1307" s="1"/>
  <c r="M1249"/>
  <c r="M1308" s="1"/>
  <c r="Q1249"/>
  <c r="Q1308" s="1"/>
  <c r="M1250"/>
  <c r="M1309" s="1"/>
  <c r="Q1250"/>
  <c r="Q1309" s="1"/>
  <c r="M1251"/>
  <c r="M1310" s="1"/>
  <c r="Q1251"/>
  <c r="Q1310" s="1"/>
  <c r="M1252"/>
  <c r="M1311" s="1"/>
  <c r="Q1252"/>
  <c r="Q1311" s="1"/>
  <c r="M1253"/>
  <c r="M1312" s="1"/>
  <c r="Q1253"/>
  <c r="Q1312" s="1"/>
  <c r="M1254"/>
  <c r="M1313" s="1"/>
  <c r="Q1254"/>
  <c r="Q1313" s="1"/>
  <c r="M1255"/>
  <c r="M1314" s="1"/>
  <c r="Q1255"/>
  <c r="Q1314" s="1"/>
  <c r="L1202"/>
  <c r="L1261" s="1"/>
  <c r="L1206"/>
  <c r="L1265" s="1"/>
  <c r="L1210"/>
  <c r="L1269" s="1"/>
  <c r="L1214"/>
  <c r="L1273" s="1"/>
  <c r="L1218"/>
  <c r="L1277" s="1"/>
  <c r="L1222"/>
  <c r="L1281" s="1"/>
  <c r="L1226"/>
  <c r="L1285" s="1"/>
  <c r="L1230"/>
  <c r="L1289" s="1"/>
  <c r="L1234"/>
  <c r="L1293" s="1"/>
  <c r="L1238"/>
  <c r="L1297" s="1"/>
  <c r="L1242"/>
  <c r="L1301" s="1"/>
  <c r="N1201"/>
  <c r="R1201"/>
  <c r="N1202"/>
  <c r="N1261" s="1"/>
  <c r="R1202"/>
  <c r="R1261" s="1"/>
  <c r="N1203"/>
  <c r="N1262" s="1"/>
  <c r="R1203"/>
  <c r="R1262" s="1"/>
  <c r="N1204"/>
  <c r="N1263" s="1"/>
  <c r="R1204"/>
  <c r="R1263" s="1"/>
  <c r="N1205"/>
  <c r="N1264" s="1"/>
  <c r="R1205"/>
  <c r="R1264" s="1"/>
  <c r="N1206"/>
  <c r="N1265" s="1"/>
  <c r="R1206"/>
  <c r="R1265" s="1"/>
  <c r="N1207"/>
  <c r="N1266" s="1"/>
  <c r="R1207"/>
  <c r="R1266" s="1"/>
  <c r="N1208"/>
  <c r="N1267" s="1"/>
  <c r="R1208"/>
  <c r="R1267" s="1"/>
  <c r="N1209"/>
  <c r="N1268" s="1"/>
  <c r="R1209"/>
  <c r="R1268" s="1"/>
  <c r="N1210"/>
  <c r="N1269" s="1"/>
  <c r="R1210"/>
  <c r="R1269" s="1"/>
  <c r="N1211"/>
  <c r="N1270" s="1"/>
  <c r="R1211"/>
  <c r="R1270" s="1"/>
  <c r="N1212"/>
  <c r="N1271" s="1"/>
  <c r="R1212"/>
  <c r="R1271" s="1"/>
  <c r="N1213"/>
  <c r="N1272" s="1"/>
  <c r="R1213"/>
  <c r="R1272" s="1"/>
  <c r="N1214"/>
  <c r="N1273" s="1"/>
  <c r="R1214"/>
  <c r="R1273" s="1"/>
  <c r="N1215"/>
  <c r="N1274" s="1"/>
  <c r="R1215"/>
  <c r="R1274" s="1"/>
  <c r="N1216"/>
  <c r="N1275" s="1"/>
  <c r="R1216"/>
  <c r="R1275" s="1"/>
  <c r="N1217"/>
  <c r="N1276" s="1"/>
  <c r="R1217"/>
  <c r="R1276" s="1"/>
  <c r="N1218"/>
  <c r="N1277" s="1"/>
  <c r="R1218"/>
  <c r="R1277" s="1"/>
  <c r="N1219"/>
  <c r="N1278" s="1"/>
  <c r="R1219"/>
  <c r="R1278" s="1"/>
  <c r="N1220"/>
  <c r="N1279" s="1"/>
  <c r="R1220"/>
  <c r="R1279" s="1"/>
  <c r="N1221"/>
  <c r="N1280" s="1"/>
  <c r="R1221"/>
  <c r="R1280" s="1"/>
  <c r="N1222"/>
  <c r="N1281" s="1"/>
  <c r="R1222"/>
  <c r="R1281" s="1"/>
  <c r="N1223"/>
  <c r="N1282" s="1"/>
  <c r="R1223"/>
  <c r="R1282" s="1"/>
  <c r="N1224"/>
  <c r="N1283" s="1"/>
  <c r="R1224"/>
  <c r="R1283" s="1"/>
  <c r="N1225"/>
  <c r="N1284" s="1"/>
  <c r="R1225"/>
  <c r="R1284" s="1"/>
  <c r="N1226"/>
  <c r="N1285" s="1"/>
  <c r="R1226"/>
  <c r="R1285" s="1"/>
  <c r="N1227"/>
  <c r="N1286" s="1"/>
  <c r="R1227"/>
  <c r="R1286" s="1"/>
  <c r="N1228"/>
  <c r="N1287" s="1"/>
  <c r="R1228"/>
  <c r="R1287" s="1"/>
  <c r="N1229"/>
  <c r="N1288" s="1"/>
  <c r="R1229"/>
  <c r="R1288" s="1"/>
  <c r="N1230"/>
  <c r="N1289" s="1"/>
  <c r="R1230"/>
  <c r="R1289" s="1"/>
  <c r="N1231"/>
  <c r="N1290" s="1"/>
  <c r="R1231"/>
  <c r="R1290" s="1"/>
  <c r="N1232"/>
  <c r="N1291" s="1"/>
  <c r="R1232"/>
  <c r="R1291" s="1"/>
  <c r="N1233"/>
  <c r="N1292" s="1"/>
  <c r="R1233"/>
  <c r="R1292" s="1"/>
  <c r="N1234"/>
  <c r="N1293" s="1"/>
  <c r="R1234"/>
  <c r="R1293" s="1"/>
  <c r="N1235"/>
  <c r="N1294" s="1"/>
  <c r="R1235"/>
  <c r="R1294" s="1"/>
  <c r="N1236"/>
  <c r="N1295" s="1"/>
  <c r="R1236"/>
  <c r="R1295" s="1"/>
  <c r="N1237"/>
  <c r="N1296" s="1"/>
  <c r="R1237"/>
  <c r="R1296" s="1"/>
  <c r="N1238"/>
  <c r="N1297" s="1"/>
  <c r="R1238"/>
  <c r="R1297" s="1"/>
  <c r="N1239"/>
  <c r="N1298" s="1"/>
  <c r="R1239"/>
  <c r="R1298" s="1"/>
  <c r="N1240"/>
  <c r="N1299" s="1"/>
  <c r="R1240"/>
  <c r="R1299" s="1"/>
  <c r="N1241"/>
  <c r="N1300" s="1"/>
  <c r="R1241"/>
  <c r="R1300" s="1"/>
  <c r="N1242"/>
  <c r="N1301" s="1"/>
  <c r="R1242"/>
  <c r="R1301" s="1"/>
  <c r="N1243"/>
  <c r="N1302" s="1"/>
  <c r="R1243"/>
  <c r="R1302" s="1"/>
  <c r="N1244"/>
  <c r="N1303" s="1"/>
  <c r="R1244"/>
  <c r="R1303" s="1"/>
  <c r="N1245"/>
  <c r="N1304" s="1"/>
  <c r="R1245"/>
  <c r="R1304" s="1"/>
  <c r="N1246"/>
  <c r="N1305" s="1"/>
  <c r="R1246"/>
  <c r="R1305" s="1"/>
  <c r="N1247"/>
  <c r="N1306" s="1"/>
  <c r="R1247"/>
  <c r="R1306" s="1"/>
  <c r="N1248"/>
  <c r="N1307" s="1"/>
  <c r="R1248"/>
  <c r="R1307" s="1"/>
  <c r="N1249"/>
  <c r="N1308" s="1"/>
  <c r="R1249"/>
  <c r="R1308" s="1"/>
  <c r="N1250"/>
  <c r="N1309" s="1"/>
  <c r="R1250"/>
  <c r="R1309" s="1"/>
  <c r="N1251"/>
  <c r="N1310" s="1"/>
  <c r="R1251"/>
  <c r="R1310" s="1"/>
  <c r="N1252"/>
  <c r="N1311" s="1"/>
  <c r="R1252"/>
  <c r="R1311" s="1"/>
  <c r="N1253"/>
  <c r="N1312" s="1"/>
  <c r="R1253"/>
  <c r="R1312" s="1"/>
  <c r="N1254"/>
  <c r="N1313" s="1"/>
  <c r="R1254"/>
  <c r="R1313" s="1"/>
  <c r="N1255"/>
  <c r="N1314" s="1"/>
  <c r="R1255"/>
  <c r="R1314" s="1"/>
  <c r="L1203"/>
  <c r="L1262" s="1"/>
  <c r="L1207"/>
  <c r="L1266" s="1"/>
  <c r="L1254"/>
  <c r="L1313" s="1"/>
  <c r="L1250"/>
  <c r="L1309" s="1"/>
  <c r="L1246"/>
  <c r="L1305" s="1"/>
  <c r="L1239"/>
  <c r="L1298" s="1"/>
  <c r="L1231"/>
  <c r="L1290" s="1"/>
  <c r="L1223"/>
  <c r="L1282" s="1"/>
  <c r="L1215"/>
  <c r="L1274" s="1"/>
  <c r="L1209"/>
  <c r="L1268" s="1"/>
  <c r="L1253"/>
  <c r="L1312" s="1"/>
  <c r="L1249"/>
  <c r="L1308" s="1"/>
  <c r="L1245"/>
  <c r="L1304" s="1"/>
  <c r="L1237"/>
  <c r="L1296" s="1"/>
  <c r="L1229"/>
  <c r="L1288" s="1"/>
  <c r="L1221"/>
  <c r="L1280" s="1"/>
  <c r="L1213"/>
  <c r="L1272" s="1"/>
  <c r="O1201"/>
  <c r="S1201"/>
  <c r="O1202"/>
  <c r="O1261" s="1"/>
  <c r="S1202"/>
  <c r="S1261" s="1"/>
  <c r="O1203"/>
  <c r="O1262" s="1"/>
  <c r="S1203"/>
  <c r="S1262" s="1"/>
  <c r="O1204"/>
  <c r="O1263" s="1"/>
  <c r="S1204"/>
  <c r="S1263" s="1"/>
  <c r="O1205"/>
  <c r="O1264" s="1"/>
  <c r="S1205"/>
  <c r="S1264" s="1"/>
  <c r="O1206"/>
  <c r="O1265" s="1"/>
  <c r="S1206"/>
  <c r="S1265" s="1"/>
  <c r="O1207"/>
  <c r="O1266" s="1"/>
  <c r="S1207"/>
  <c r="S1266" s="1"/>
  <c r="O1208"/>
  <c r="O1267" s="1"/>
  <c r="S1208"/>
  <c r="S1267" s="1"/>
  <c r="O1209"/>
  <c r="O1268" s="1"/>
  <c r="S1209"/>
  <c r="S1268" s="1"/>
  <c r="O1210"/>
  <c r="O1269" s="1"/>
  <c r="S1210"/>
  <c r="S1269" s="1"/>
  <c r="O1211"/>
  <c r="O1270" s="1"/>
  <c r="S1211"/>
  <c r="S1270" s="1"/>
  <c r="O1212"/>
  <c r="O1271" s="1"/>
  <c r="S1212"/>
  <c r="S1271" s="1"/>
  <c r="O1213"/>
  <c r="O1272" s="1"/>
  <c r="S1213"/>
  <c r="S1272" s="1"/>
  <c r="O1214"/>
  <c r="O1273" s="1"/>
  <c r="S1214"/>
  <c r="S1273" s="1"/>
  <c r="O1215"/>
  <c r="O1274" s="1"/>
  <c r="S1215"/>
  <c r="S1274" s="1"/>
  <c r="O1216"/>
  <c r="O1275" s="1"/>
  <c r="S1216"/>
  <c r="S1275" s="1"/>
  <c r="O1217"/>
  <c r="O1276" s="1"/>
  <c r="S1217"/>
  <c r="S1276" s="1"/>
  <c r="O1218"/>
  <c r="O1277" s="1"/>
  <c r="S1218"/>
  <c r="S1277" s="1"/>
  <c r="O1219"/>
  <c r="O1278" s="1"/>
  <c r="S1219"/>
  <c r="S1278" s="1"/>
  <c r="O1220"/>
  <c r="O1279" s="1"/>
  <c r="S1220"/>
  <c r="S1279" s="1"/>
  <c r="O1221"/>
  <c r="O1280" s="1"/>
  <c r="S1221"/>
  <c r="S1280" s="1"/>
  <c r="O1222"/>
  <c r="O1281" s="1"/>
  <c r="S1222"/>
  <c r="S1281" s="1"/>
  <c r="O1223"/>
  <c r="O1282" s="1"/>
  <c r="S1223"/>
  <c r="S1282" s="1"/>
  <c r="O1224"/>
  <c r="O1283" s="1"/>
  <c r="S1224"/>
  <c r="S1283" s="1"/>
  <c r="O1225"/>
  <c r="O1284" s="1"/>
  <c r="S1225"/>
  <c r="S1284" s="1"/>
  <c r="O1226"/>
  <c r="O1285" s="1"/>
  <c r="S1226"/>
  <c r="S1285" s="1"/>
  <c r="O1227"/>
  <c r="O1286" s="1"/>
  <c r="S1227"/>
  <c r="S1286" s="1"/>
  <c r="O1228"/>
  <c r="O1287" s="1"/>
  <c r="S1228"/>
  <c r="S1287" s="1"/>
  <c r="O1229"/>
  <c r="O1288" s="1"/>
  <c r="S1229"/>
  <c r="S1288" s="1"/>
  <c r="O1230"/>
  <c r="O1289" s="1"/>
  <c r="S1230"/>
  <c r="S1289" s="1"/>
  <c r="O1231"/>
  <c r="O1290" s="1"/>
  <c r="S1231"/>
  <c r="S1290" s="1"/>
  <c r="O1232"/>
  <c r="O1291" s="1"/>
  <c r="S1232"/>
  <c r="S1291" s="1"/>
  <c r="O1233"/>
  <c r="O1292" s="1"/>
  <c r="S1233"/>
  <c r="S1292" s="1"/>
  <c r="O1234"/>
  <c r="O1293" s="1"/>
  <c r="S1234"/>
  <c r="S1293" s="1"/>
  <c r="O1235"/>
  <c r="O1294" s="1"/>
  <c r="S1235"/>
  <c r="S1294" s="1"/>
  <c r="O1236"/>
  <c r="O1295" s="1"/>
  <c r="S1236"/>
  <c r="S1295" s="1"/>
  <c r="O1237"/>
  <c r="O1296" s="1"/>
  <c r="S1237"/>
  <c r="S1296" s="1"/>
  <c r="O1238"/>
  <c r="O1297" s="1"/>
  <c r="S1238"/>
  <c r="S1297" s="1"/>
  <c r="O1239"/>
  <c r="O1298" s="1"/>
  <c r="S1239"/>
  <c r="S1298" s="1"/>
  <c r="O1240"/>
  <c r="O1299" s="1"/>
  <c r="S1240"/>
  <c r="S1299" s="1"/>
  <c r="O1241"/>
  <c r="O1300" s="1"/>
  <c r="S1241"/>
  <c r="S1300" s="1"/>
  <c r="O1242"/>
  <c r="O1301" s="1"/>
  <c r="S1242"/>
  <c r="S1301" s="1"/>
  <c r="O1243"/>
  <c r="O1302" s="1"/>
  <c r="S1243"/>
  <c r="S1302" s="1"/>
  <c r="O1244"/>
  <c r="O1303" s="1"/>
  <c r="S1244"/>
  <c r="S1303" s="1"/>
  <c r="O1245"/>
  <c r="O1304" s="1"/>
  <c r="S1245"/>
  <c r="S1304" s="1"/>
  <c r="O1246"/>
  <c r="O1305" s="1"/>
  <c r="S1246"/>
  <c r="S1305" s="1"/>
  <c r="O1247"/>
  <c r="O1306" s="1"/>
  <c r="S1247"/>
  <c r="S1306" s="1"/>
  <c r="O1248"/>
  <c r="O1307" s="1"/>
  <c r="S1248"/>
  <c r="S1307" s="1"/>
  <c r="O1249"/>
  <c r="O1308" s="1"/>
  <c r="S1249"/>
  <c r="S1308" s="1"/>
  <c r="O1250"/>
  <c r="O1309" s="1"/>
  <c r="S1250"/>
  <c r="S1309" s="1"/>
  <c r="O1251"/>
  <c r="O1310" s="1"/>
  <c r="S1251"/>
  <c r="S1310" s="1"/>
  <c r="O1252"/>
  <c r="O1311" s="1"/>
  <c r="S1252"/>
  <c r="S1311" s="1"/>
  <c r="O1253"/>
  <c r="O1312" s="1"/>
  <c r="S1253"/>
  <c r="S1312" s="1"/>
  <c r="O1254"/>
  <c r="O1313" s="1"/>
  <c r="S1254"/>
  <c r="S1313" s="1"/>
  <c r="O1255"/>
  <c r="O1314" s="1"/>
  <c r="S1255"/>
  <c r="S1314" s="1"/>
  <c r="L1204"/>
  <c r="L1263" s="1"/>
  <c r="L1208"/>
  <c r="L1267" s="1"/>
  <c r="L1212"/>
  <c r="L1271" s="1"/>
  <c r="L1216"/>
  <c r="L1275" s="1"/>
  <c r="L1220"/>
  <c r="L1279" s="1"/>
  <c r="L1224"/>
  <c r="L1283" s="1"/>
  <c r="L1228"/>
  <c r="L1287" s="1"/>
  <c r="L1232"/>
  <c r="L1291" s="1"/>
  <c r="L1236"/>
  <c r="L1295" s="1"/>
  <c r="L1240"/>
  <c r="L1299" s="1"/>
  <c r="L1244"/>
  <c r="L1303" s="1"/>
  <c r="P1201"/>
  <c r="T1201"/>
  <c r="P1202"/>
  <c r="P1261" s="1"/>
  <c r="T1202"/>
  <c r="T1261" s="1"/>
  <c r="P1203"/>
  <c r="P1262" s="1"/>
  <c r="T1203"/>
  <c r="T1262" s="1"/>
  <c r="P1204"/>
  <c r="P1263" s="1"/>
  <c r="T1204"/>
  <c r="T1263" s="1"/>
  <c r="P1205"/>
  <c r="P1264" s="1"/>
  <c r="T1205"/>
  <c r="T1264" s="1"/>
  <c r="P1206"/>
  <c r="P1265" s="1"/>
  <c r="T1206"/>
  <c r="T1265" s="1"/>
  <c r="P1207"/>
  <c r="P1266" s="1"/>
  <c r="T1207"/>
  <c r="T1266" s="1"/>
  <c r="P1208"/>
  <c r="P1267" s="1"/>
  <c r="T1208"/>
  <c r="T1267" s="1"/>
  <c r="P1209"/>
  <c r="P1268" s="1"/>
  <c r="T1209"/>
  <c r="T1268" s="1"/>
  <c r="P1210"/>
  <c r="P1269" s="1"/>
  <c r="T1210"/>
  <c r="T1269" s="1"/>
  <c r="P1211"/>
  <c r="P1270" s="1"/>
  <c r="T1211"/>
  <c r="T1270" s="1"/>
  <c r="P1212"/>
  <c r="P1271" s="1"/>
  <c r="T1212"/>
  <c r="T1271" s="1"/>
  <c r="P1213"/>
  <c r="P1272" s="1"/>
  <c r="T1213"/>
  <c r="T1272" s="1"/>
  <c r="P1214"/>
  <c r="P1273" s="1"/>
  <c r="T1214"/>
  <c r="T1273" s="1"/>
  <c r="P1215"/>
  <c r="P1274" s="1"/>
  <c r="T1215"/>
  <c r="T1274" s="1"/>
  <c r="P1216"/>
  <c r="P1275" s="1"/>
  <c r="T1216"/>
  <c r="T1275" s="1"/>
  <c r="P1217"/>
  <c r="P1276" s="1"/>
  <c r="T1217"/>
  <c r="T1276" s="1"/>
  <c r="P1218"/>
  <c r="P1277" s="1"/>
  <c r="T1218"/>
  <c r="T1277" s="1"/>
  <c r="P1219"/>
  <c r="P1278" s="1"/>
  <c r="T1219"/>
  <c r="T1278" s="1"/>
  <c r="P1220"/>
  <c r="P1279" s="1"/>
  <c r="T1220"/>
  <c r="T1279" s="1"/>
  <c r="P1221"/>
  <c r="P1280" s="1"/>
  <c r="T1221"/>
  <c r="T1280" s="1"/>
  <c r="P1222"/>
  <c r="P1281" s="1"/>
  <c r="T1222"/>
  <c r="T1281" s="1"/>
  <c r="P1223"/>
  <c r="P1282" s="1"/>
  <c r="T1223"/>
  <c r="T1282" s="1"/>
  <c r="P1224"/>
  <c r="P1283" s="1"/>
  <c r="T1224"/>
  <c r="T1283" s="1"/>
  <c r="P1225"/>
  <c r="P1284" s="1"/>
  <c r="T1225"/>
  <c r="T1284" s="1"/>
  <c r="P1226"/>
  <c r="P1285" s="1"/>
  <c r="T1226"/>
  <c r="T1285" s="1"/>
  <c r="P1227"/>
  <c r="P1286" s="1"/>
  <c r="T1227"/>
  <c r="T1286" s="1"/>
  <c r="P1228"/>
  <c r="P1287" s="1"/>
  <c r="T1228"/>
  <c r="T1287" s="1"/>
  <c r="P1229"/>
  <c r="P1288" s="1"/>
  <c r="T1229"/>
  <c r="T1288" s="1"/>
  <c r="P1230"/>
  <c r="P1289" s="1"/>
  <c r="T1230"/>
  <c r="T1289" s="1"/>
  <c r="P1231"/>
  <c r="P1290" s="1"/>
  <c r="T1231"/>
  <c r="T1290" s="1"/>
  <c r="P1232"/>
  <c r="P1291" s="1"/>
  <c r="T1232"/>
  <c r="T1291" s="1"/>
  <c r="P1233"/>
  <c r="P1292" s="1"/>
  <c r="T1233"/>
  <c r="T1292" s="1"/>
  <c r="P1234"/>
  <c r="P1293" s="1"/>
  <c r="T1234"/>
  <c r="T1293" s="1"/>
  <c r="P1235"/>
  <c r="P1294" s="1"/>
  <c r="T1235"/>
  <c r="T1294" s="1"/>
  <c r="P1236"/>
  <c r="P1295" s="1"/>
  <c r="T1236"/>
  <c r="T1295" s="1"/>
  <c r="P1237"/>
  <c r="P1296" s="1"/>
  <c r="T1237"/>
  <c r="T1296" s="1"/>
  <c r="P1238"/>
  <c r="P1297" s="1"/>
  <c r="T1238"/>
  <c r="T1297" s="1"/>
  <c r="P1239"/>
  <c r="P1298" s="1"/>
  <c r="T1239"/>
  <c r="T1298" s="1"/>
  <c r="P1240"/>
  <c r="P1299" s="1"/>
  <c r="T1240"/>
  <c r="T1299" s="1"/>
  <c r="P1241"/>
  <c r="P1300" s="1"/>
  <c r="T1241"/>
  <c r="T1300" s="1"/>
  <c r="P1242"/>
  <c r="P1301" s="1"/>
  <c r="T1242"/>
  <c r="T1301" s="1"/>
  <c r="P1243"/>
  <c r="P1302" s="1"/>
  <c r="T1243"/>
  <c r="T1302" s="1"/>
  <c r="P1244"/>
  <c r="P1303" s="1"/>
  <c r="T1244"/>
  <c r="T1303" s="1"/>
  <c r="P1245"/>
  <c r="P1304" s="1"/>
  <c r="T1245"/>
  <c r="T1304" s="1"/>
  <c r="P1246"/>
  <c r="P1305" s="1"/>
  <c r="T1246"/>
  <c r="T1305" s="1"/>
  <c r="P1247"/>
  <c r="P1306" s="1"/>
  <c r="T1247"/>
  <c r="T1306" s="1"/>
  <c r="P1248"/>
  <c r="P1307" s="1"/>
  <c r="T1248"/>
  <c r="T1307" s="1"/>
  <c r="P1249"/>
  <c r="P1308" s="1"/>
  <c r="T1249"/>
  <c r="T1308" s="1"/>
  <c r="P1250"/>
  <c r="P1309" s="1"/>
  <c r="T1250"/>
  <c r="T1309" s="1"/>
  <c r="P1251"/>
  <c r="P1310" s="1"/>
  <c r="T1251"/>
  <c r="T1310" s="1"/>
  <c r="P1252"/>
  <c r="P1311" s="1"/>
  <c r="T1252"/>
  <c r="T1311" s="1"/>
  <c r="P1253"/>
  <c r="P1312" s="1"/>
  <c r="T1253"/>
  <c r="T1312" s="1"/>
  <c r="P1254"/>
  <c r="P1313" s="1"/>
  <c r="T1254"/>
  <c r="T1313" s="1"/>
  <c r="P1255"/>
  <c r="P1314" s="1"/>
  <c r="T1255"/>
  <c r="T1314" s="1"/>
  <c r="L1205"/>
  <c r="L1264" s="1"/>
  <c r="L1201"/>
  <c r="L1252"/>
  <c r="L1311" s="1"/>
  <c r="L1248"/>
  <c r="L1307" s="1"/>
  <c r="L1243"/>
  <c r="L1302" s="1"/>
  <c r="L1235"/>
  <c r="L1294" s="1"/>
  <c r="L1227"/>
  <c r="L1286" s="1"/>
  <c r="L1219"/>
  <c r="L1278" s="1"/>
  <c r="L1211"/>
  <c r="L1270" s="1"/>
  <c r="AI76" i="17" l="1"/>
  <c r="EE95" i="3"/>
  <c r="AK39" i="17"/>
  <c r="AM14" i="15"/>
  <c r="AN71"/>
  <c r="AN72" s="1"/>
  <c r="AO43"/>
  <c r="AK10" i="17"/>
  <c r="AI58"/>
  <c r="AM84" i="15"/>
  <c r="AO14"/>
  <c r="AM61"/>
  <c r="AI10" i="17"/>
  <c r="AK54"/>
  <c r="AO22" i="15"/>
  <c r="AJ68" i="17"/>
  <c r="AJ69" s="1"/>
  <c r="AI29"/>
  <c r="AN46" i="15"/>
  <c r="AN66"/>
  <c r="AK26" i="17"/>
  <c r="AJ85"/>
  <c r="EG92" i="3"/>
  <c r="AJ42" i="17"/>
  <c r="AO30" i="15"/>
  <c r="AJ63" i="17"/>
  <c r="AN94" i="15"/>
  <c r="AO57"/>
  <c r="AI12" i="17"/>
  <c r="AI9"/>
  <c r="AI13"/>
  <c r="AM16" i="15"/>
  <c r="AK18" i="17"/>
  <c r="AM13" i="15"/>
  <c r="AM17"/>
  <c r="EG69" i="3"/>
  <c r="M43" i="16"/>
  <c r="M53"/>
  <c r="EH69" i="3"/>
  <c r="EF69"/>
  <c r="AK29" i="17"/>
  <c r="AM33" i="15"/>
  <c r="AJ77" i="17"/>
  <c r="AJ53"/>
  <c r="N40" i="16"/>
  <c r="EF19" i="3"/>
  <c r="AJ29" i="17"/>
  <c r="AO33" i="15"/>
  <c r="AJ58" i="17"/>
  <c r="AN85" i="15"/>
  <c r="AN56"/>
  <c r="N11" i="16"/>
  <c r="N16" s="1"/>
  <c r="N19"/>
  <c r="M81"/>
  <c r="M30"/>
  <c r="EF92" i="3"/>
  <c r="L30" i="16"/>
  <c r="EG35" i="3"/>
  <c r="AN61" i="15"/>
  <c r="EH35" i="3"/>
  <c r="M68" i="16"/>
  <c r="M69" s="1"/>
  <c r="AI73" i="17"/>
  <c r="L78" i="16"/>
  <c r="M29"/>
  <c r="K50"/>
  <c r="AL48" i="15"/>
  <c r="AH83" i="17"/>
  <c r="AJ20"/>
  <c r="AJ23" s="1"/>
  <c r="K78" i="16"/>
  <c r="K88"/>
  <c r="AH79" i="17"/>
  <c r="AJ28"/>
  <c r="AN24" i="15"/>
  <c r="AN27" s="1"/>
  <c r="AL24"/>
  <c r="AL27" s="1"/>
  <c r="K87" i="16"/>
  <c r="K83"/>
  <c r="AM83" i="15"/>
  <c r="AH75" i="17"/>
  <c r="AL83" i="15"/>
  <c r="AL87"/>
  <c r="L50" i="16"/>
  <c r="AJ44" i="17"/>
  <c r="AN92" i="15"/>
  <c r="AJ50" i="17"/>
  <c r="AH50"/>
  <c r="AH44"/>
  <c r="N50" i="16"/>
  <c r="K29"/>
  <c r="K31" s="1"/>
  <c r="AH20" i="17"/>
  <c r="M54" i="3"/>
  <c r="N54" s="1"/>
  <c r="AK50" i="17"/>
  <c r="N45" i="16"/>
  <c r="K45"/>
  <c r="L29"/>
  <c r="AM32" i="15"/>
  <c r="AI28" i="17"/>
  <c r="L87" i="16"/>
  <c r="N87"/>
  <c r="AJ75" i="17"/>
  <c r="AM48" i="15"/>
  <c r="AN48"/>
  <c r="AN87"/>
  <c r="AN83"/>
  <c r="AJ73" i="17"/>
  <c r="L45" i="16"/>
  <c r="M87"/>
  <c r="M45"/>
  <c r="N83"/>
  <c r="AJ79" i="17"/>
  <c r="M88" i="16"/>
  <c r="J87"/>
  <c r="AN81" i="15"/>
  <c r="AI44" i="17"/>
  <c r="AL81" i="15"/>
  <c r="AM53"/>
  <c r="M83" i="16"/>
  <c r="M50"/>
  <c r="M78"/>
  <c r="J83"/>
  <c r="J27"/>
  <c r="AG39" i="17"/>
  <c r="L76" i="3"/>
  <c r="M76" s="1"/>
  <c r="N76" s="1"/>
  <c r="L44"/>
  <c r="M44" s="1"/>
  <c r="N44" s="1"/>
  <c r="AK43" i="15"/>
  <c r="BJ43" s="1"/>
  <c r="BK43" s="1"/>
  <c r="BL43" s="1"/>
  <c r="BM43" s="1"/>
  <c r="AK80"/>
  <c r="BJ80" s="1"/>
  <c r="BK80" s="1"/>
  <c r="BL80" s="1"/>
  <c r="BM80" s="1"/>
  <c r="BN80" s="1"/>
  <c r="AG50" i="17"/>
  <c r="AK53" i="15"/>
  <c r="BJ53" s="1"/>
  <c r="BK53" s="1"/>
  <c r="AG60" i="17"/>
  <c r="AK30" i="15"/>
  <c r="BJ30" s="1"/>
  <c r="BK30" s="1"/>
  <c r="BL30" s="1"/>
  <c r="BM30" s="1"/>
  <c r="BN30" s="1"/>
  <c r="J60" i="16"/>
  <c r="L31" i="3"/>
  <c r="M31" s="1"/>
  <c r="N31" s="1"/>
  <c r="AK63" i="15"/>
  <c r="BJ63" s="1"/>
  <c r="N31" i="16"/>
  <c r="AL19" i="15"/>
  <c r="M24" i="16"/>
  <c r="AM12" i="15"/>
  <c r="L9" i="16"/>
  <c r="L16" s="1"/>
  <c r="AI20" i="17"/>
  <c r="AI23" s="1"/>
  <c r="L21" i="16"/>
  <c r="L24" s="1"/>
  <c r="K16"/>
  <c r="AO81" i="15"/>
  <c r="N78" i="16"/>
  <c r="AO23" i="15"/>
  <c r="N20" i="16"/>
  <c r="K24"/>
  <c r="M16"/>
  <c r="AI8" i="17"/>
  <c r="AM24" i="15"/>
  <c r="AM27" s="1"/>
  <c r="BJ18"/>
  <c r="BK18" s="1"/>
  <c r="BL18" s="1"/>
  <c r="BM18" s="1"/>
  <c r="BN18" s="1"/>
  <c r="N12" i="3"/>
  <c r="O12" s="1"/>
  <c r="DI95"/>
  <c r="DK95"/>
  <c r="DX95"/>
  <c r="DH95"/>
  <c r="AK25" i="15"/>
  <c r="BJ25" s="1"/>
  <c r="BK25" s="1"/>
  <c r="BL25" s="1"/>
  <c r="BM25" s="1"/>
  <c r="AK53" i="17"/>
  <c r="AO56" i="15"/>
  <c r="AK34" i="17"/>
  <c r="AO38" i="15"/>
  <c r="AK75" i="17"/>
  <c r="AO83" i="15"/>
  <c r="AK66"/>
  <c r="BJ66" s="1"/>
  <c r="BK66" s="1"/>
  <c r="BL66" s="1"/>
  <c r="AK48"/>
  <c r="BJ48" s="1"/>
  <c r="AK20" i="17"/>
  <c r="AO24" i="15"/>
  <c r="AK83" i="17"/>
  <c r="AO92" i="15"/>
  <c r="AK89"/>
  <c r="BJ89" s="1"/>
  <c r="BK89" s="1"/>
  <c r="BL89" s="1"/>
  <c r="BM89" s="1"/>
  <c r="AK31"/>
  <c r="BJ31" s="1"/>
  <c r="BK31" s="1"/>
  <c r="AK82"/>
  <c r="BJ82" s="1"/>
  <c r="BK82" s="1"/>
  <c r="BL82" s="1"/>
  <c r="BM82" s="1"/>
  <c r="AK46"/>
  <c r="BJ46" s="1"/>
  <c r="BK46" s="1"/>
  <c r="BL46" s="1"/>
  <c r="AK11" i="17"/>
  <c r="AO15" i="15"/>
  <c r="AK84" i="17"/>
  <c r="AO93" i="15"/>
  <c r="AK58"/>
  <c r="BJ58" s="1"/>
  <c r="AK61"/>
  <c r="BJ61" s="1"/>
  <c r="BK61" s="1"/>
  <c r="BL61" s="1"/>
  <c r="AK23"/>
  <c r="BJ23" s="1"/>
  <c r="BK23" s="1"/>
  <c r="BL23" s="1"/>
  <c r="BM23" s="1"/>
  <c r="AK95"/>
  <c r="BJ95" s="1"/>
  <c r="BK95" s="1"/>
  <c r="BL95" s="1"/>
  <c r="BM95" s="1"/>
  <c r="BN95" s="1"/>
  <c r="AI27" i="17"/>
  <c r="AM31" i="15"/>
  <c r="AK14"/>
  <c r="BJ14" s="1"/>
  <c r="BK14" s="1"/>
  <c r="AK43" i="17"/>
  <c r="AO47" i="15"/>
  <c r="AK81"/>
  <c r="AK84"/>
  <c r="BJ84" s="1"/>
  <c r="BK84" s="1"/>
  <c r="AK16"/>
  <c r="BJ16" s="1"/>
  <c r="BK16" s="1"/>
  <c r="AK9" i="17"/>
  <c r="AO13" i="15"/>
  <c r="AK13"/>
  <c r="BJ13" s="1"/>
  <c r="BK13" s="1"/>
  <c r="BL13" s="1"/>
  <c r="BM13" s="1"/>
  <c r="AK21" i="17"/>
  <c r="AO25" i="15"/>
  <c r="AK86"/>
  <c r="BJ86" s="1"/>
  <c r="AK77" i="17"/>
  <c r="AO85" i="15"/>
  <c r="AK64" i="17"/>
  <c r="AO67" i="15"/>
  <c r="AK67"/>
  <c r="BJ67" s="1"/>
  <c r="BK67" s="1"/>
  <c r="BL67" s="1"/>
  <c r="BM67" s="1"/>
  <c r="AK44" i="17"/>
  <c r="AO48" i="15"/>
  <c r="AK83"/>
  <c r="BJ83" s="1"/>
  <c r="AK82" i="17"/>
  <c r="AO91" i="15"/>
  <c r="AK91"/>
  <c r="BJ91" s="1"/>
  <c r="BK91" s="1"/>
  <c r="BL91" s="1"/>
  <c r="BM91" s="1"/>
  <c r="AK12" i="17"/>
  <c r="AO16" i="15"/>
  <c r="AK47"/>
  <c r="BJ47" s="1"/>
  <c r="BK47" s="1"/>
  <c r="BL47" s="1"/>
  <c r="BM47" s="1"/>
  <c r="AK93"/>
  <c r="AK38"/>
  <c r="BJ38" s="1"/>
  <c r="BK38" s="1"/>
  <c r="BL38" s="1"/>
  <c r="BM38" s="1"/>
  <c r="AK87"/>
  <c r="BJ87" s="1"/>
  <c r="AK42" i="17"/>
  <c r="AO46" i="15"/>
  <c r="AK76" i="17"/>
  <c r="AO84" i="15"/>
  <c r="AK28" i="17"/>
  <c r="AO32" i="15"/>
  <c r="AK62"/>
  <c r="BJ62" s="1"/>
  <c r="BK62" s="1"/>
  <c r="BL62" s="1"/>
  <c r="BM62" s="1"/>
  <c r="AK17"/>
  <c r="BJ17" s="1"/>
  <c r="BK17" s="1"/>
  <c r="AK92"/>
  <c r="BJ92" s="1"/>
  <c r="BK92" s="1"/>
  <c r="AK56"/>
  <c r="BJ56" s="1"/>
  <c r="BK56" s="1"/>
  <c r="BL56" s="1"/>
  <c r="AK13" i="17"/>
  <c r="AO17" i="15"/>
  <c r="AK58" i="17"/>
  <c r="AO61" i="15"/>
  <c r="AK59" i="17"/>
  <c r="AO62" i="15"/>
  <c r="AK74" i="17"/>
  <c r="AO82" i="15"/>
  <c r="AK85"/>
  <c r="BJ85" s="1"/>
  <c r="BK85" s="1"/>
  <c r="BL85" s="1"/>
  <c r="AK88"/>
  <c r="BJ88" s="1"/>
  <c r="BK88" s="1"/>
  <c r="BL88" s="1"/>
  <c r="BM88" s="1"/>
  <c r="BN88" s="1"/>
  <c r="AK63" i="17"/>
  <c r="AO66" i="15"/>
  <c r="AK15"/>
  <c r="BJ15" s="1"/>
  <c r="BK15" s="1"/>
  <c r="BL15" s="1"/>
  <c r="BM15" s="1"/>
  <c r="AK57"/>
  <c r="BJ57" s="1"/>
  <c r="BK57" s="1"/>
  <c r="BL57" s="1"/>
  <c r="BM57" s="1"/>
  <c r="AK33"/>
  <c r="BJ33" s="1"/>
  <c r="BK33" s="1"/>
  <c r="AK94"/>
  <c r="BJ94" s="1"/>
  <c r="BK94" s="1"/>
  <c r="BL94" s="1"/>
  <c r="AK79" i="17"/>
  <c r="AO87" i="15"/>
  <c r="AK81" i="17"/>
  <c r="AO89" i="15"/>
  <c r="AJ12" i="17"/>
  <c r="AJ15" s="1"/>
  <c r="AN16" i="15"/>
  <c r="AN19" s="1"/>
  <c r="L87" i="3"/>
  <c r="L91"/>
  <c r="M91" s="1"/>
  <c r="N91" s="1"/>
  <c r="O91" s="1"/>
  <c r="P91" s="1"/>
  <c r="DT95"/>
  <c r="DV95"/>
  <c r="DL95"/>
  <c r="DY95"/>
  <c r="DP95"/>
  <c r="DN95"/>
  <c r="EA95"/>
  <c r="DO95"/>
  <c r="DQ95"/>
  <c r="DM95"/>
  <c r="DW95"/>
  <c r="DR95"/>
  <c r="ED92"/>
  <c r="DU95"/>
  <c r="DJ95"/>
  <c r="AH15" i="17"/>
  <c r="L25" i="3"/>
  <c r="M25" s="1"/>
  <c r="N25" s="1"/>
  <c r="O25" s="1"/>
  <c r="P25" s="1"/>
  <c r="AG21" i="17"/>
  <c r="AK73"/>
  <c r="L67" i="3"/>
  <c r="M67" s="1"/>
  <c r="N67" s="1"/>
  <c r="O67" s="1"/>
  <c r="P67" s="1"/>
  <c r="AG63" i="17"/>
  <c r="L49" i="3"/>
  <c r="M49" s="1"/>
  <c r="N49" s="1"/>
  <c r="O49" s="1"/>
  <c r="P49" s="1"/>
  <c r="AG44" i="17"/>
  <c r="AK19"/>
  <c r="L85" i="3"/>
  <c r="M85" s="1"/>
  <c r="N85" s="1"/>
  <c r="O85" s="1"/>
  <c r="P85" s="1"/>
  <c r="AG81" i="17"/>
  <c r="AG27"/>
  <c r="L32" i="3"/>
  <c r="M32" s="1"/>
  <c r="N32" s="1"/>
  <c r="O32" s="1"/>
  <c r="P32" s="1"/>
  <c r="L79"/>
  <c r="M79" s="1"/>
  <c r="N79" s="1"/>
  <c r="O79" s="1"/>
  <c r="P79" s="1"/>
  <c r="AG74" i="17"/>
  <c r="BG74" s="1"/>
  <c r="BH74" s="1"/>
  <c r="AG64"/>
  <c r="L68" i="3"/>
  <c r="M68" s="1"/>
  <c r="N68" s="1"/>
  <c r="O68" s="1"/>
  <c r="P68" s="1"/>
  <c r="AG55" i="17"/>
  <c r="L59" i="3"/>
  <c r="AG58" i="17"/>
  <c r="L62" i="3"/>
  <c r="M62" s="1"/>
  <c r="N62" s="1"/>
  <c r="O62" s="1"/>
  <c r="P62" s="1"/>
  <c r="L23"/>
  <c r="M23" s="1"/>
  <c r="N23" s="1"/>
  <c r="O23" s="1"/>
  <c r="P23" s="1"/>
  <c r="AG19" i="17"/>
  <c r="L77" i="3"/>
  <c r="M77" s="1"/>
  <c r="N77" s="1"/>
  <c r="O77" s="1"/>
  <c r="P77" s="1"/>
  <c r="AG73" i="17"/>
  <c r="L80" i="3"/>
  <c r="M80" s="1"/>
  <c r="N80" s="1"/>
  <c r="O80" s="1"/>
  <c r="P80" s="1"/>
  <c r="AG76" i="17"/>
  <c r="L16" i="3"/>
  <c r="M16" s="1"/>
  <c r="N16" s="1"/>
  <c r="O16" s="1"/>
  <c r="P16" s="1"/>
  <c r="AG12" i="17"/>
  <c r="L13" i="3"/>
  <c r="M13" s="1"/>
  <c r="N13" s="1"/>
  <c r="O13" s="1"/>
  <c r="P13" s="1"/>
  <c r="AG9" i="17"/>
  <c r="BG9" s="1"/>
  <c r="BH9" s="1"/>
  <c r="ED19" i="3"/>
  <c r="J21" i="16" s="1"/>
  <c r="AG85" i="17"/>
  <c r="L90" i="3"/>
  <c r="M90" s="1"/>
  <c r="N90" s="1"/>
  <c r="O90" s="1"/>
  <c r="P90" s="1"/>
  <c r="L14"/>
  <c r="M14" s="1"/>
  <c r="N14" s="1"/>
  <c r="O14" s="1"/>
  <c r="P14" s="1"/>
  <c r="AG10" i="17"/>
  <c r="L34" i="3"/>
  <c r="M34" s="1"/>
  <c r="N34" s="1"/>
  <c r="O34" s="1"/>
  <c r="P34" s="1"/>
  <c r="AG29" i="17"/>
  <c r="L86" i="3"/>
  <c r="M86" s="1"/>
  <c r="N86" s="1"/>
  <c r="O86" s="1"/>
  <c r="P86" s="1"/>
  <c r="AG82" i="17"/>
  <c r="AG43"/>
  <c r="L48" i="3"/>
  <c r="M48" s="1"/>
  <c r="N48" s="1"/>
  <c r="O48" s="1"/>
  <c r="P48" s="1"/>
  <c r="L89"/>
  <c r="M89" s="1"/>
  <c r="N89" s="1"/>
  <c r="O89" s="1"/>
  <c r="P89" s="1"/>
  <c r="AG84" i="17"/>
  <c r="L39" i="3"/>
  <c r="M39" s="1"/>
  <c r="N39" s="1"/>
  <c r="O39" s="1"/>
  <c r="P39" s="1"/>
  <c r="AG34" i="17"/>
  <c r="AG79"/>
  <c r="L83" i="3"/>
  <c r="M83" s="1"/>
  <c r="AG59" i="17"/>
  <c r="L63" i="3"/>
  <c r="M63" s="1"/>
  <c r="N63" s="1"/>
  <c r="O63" s="1"/>
  <c r="P63" s="1"/>
  <c r="AG13" i="17"/>
  <c r="L17" i="3"/>
  <c r="M17" s="1"/>
  <c r="N17" s="1"/>
  <c r="O17" s="1"/>
  <c r="P17" s="1"/>
  <c r="L88"/>
  <c r="M88" s="1"/>
  <c r="AG83" i="17"/>
  <c r="AG53"/>
  <c r="L57" i="3"/>
  <c r="M57" s="1"/>
  <c r="N57" s="1"/>
  <c r="O57" s="1"/>
  <c r="P57" s="1"/>
  <c r="L81"/>
  <c r="M81" s="1"/>
  <c r="N81" s="1"/>
  <c r="O81" s="1"/>
  <c r="P81" s="1"/>
  <c r="AG77" i="17"/>
  <c r="L84" i="3"/>
  <c r="M84" s="1"/>
  <c r="N84" s="1"/>
  <c r="O84" s="1"/>
  <c r="P84" s="1"/>
  <c r="AG80" i="17"/>
  <c r="L78" i="3"/>
  <c r="M78" s="1"/>
  <c r="N78" s="1"/>
  <c r="O78" s="1"/>
  <c r="P78" s="1"/>
  <c r="AG75" i="17"/>
  <c r="BG75" s="1"/>
  <c r="L15" i="3"/>
  <c r="M15" s="1"/>
  <c r="N15" s="1"/>
  <c r="O15" s="1"/>
  <c r="P15" s="1"/>
  <c r="AG11" i="17"/>
  <c r="L58" i="3"/>
  <c r="M58" s="1"/>
  <c r="N58" s="1"/>
  <c r="O58" s="1"/>
  <c r="P58" s="1"/>
  <c r="AG54" i="17"/>
  <c r="L82" i="3"/>
  <c r="AG78" i="17"/>
  <c r="L47" i="3"/>
  <c r="M47" s="1"/>
  <c r="N47" s="1"/>
  <c r="O47" s="1"/>
  <c r="P47" s="1"/>
  <c r="AG42" i="17"/>
  <c r="DZ95" i="3"/>
  <c r="N72"/>
  <c r="M73"/>
  <c r="N22"/>
  <c r="AH18" i="17"/>
  <c r="AH68"/>
  <c r="AH69" s="1"/>
  <c r="DF95" i="3"/>
  <c r="Z40" i="15"/>
  <c r="AG27"/>
  <c r="V93"/>
  <c r="V96" s="1"/>
  <c r="V120" s="1"/>
  <c r="M81"/>
  <c r="Q81"/>
  <c r="AC81"/>
  <c r="AC96" s="1"/>
  <c r="AC120" s="1"/>
  <c r="AG40"/>
  <c r="N93"/>
  <c r="N96" s="1"/>
  <c r="N120" s="1"/>
  <c r="AA93"/>
  <c r="AA96" s="1"/>
  <c r="AA120" s="1"/>
  <c r="M93"/>
  <c r="Z93"/>
  <c r="Z96" s="1"/>
  <c r="Z120" s="1"/>
  <c r="Q93"/>
  <c r="BG8" i="17"/>
  <c r="BH8" s="1"/>
  <c r="AF27" i="15"/>
  <c r="Z27"/>
  <c r="R27"/>
  <c r="AH27"/>
  <c r="R40"/>
  <c r="AH40"/>
  <c r="S27"/>
  <c r="X27"/>
  <c r="AF40"/>
  <c r="R50"/>
  <c r="X40"/>
  <c r="U27"/>
  <c r="AD19"/>
  <c r="AA40"/>
  <c r="Z50"/>
  <c r="O27"/>
  <c r="AI27"/>
  <c r="AC40"/>
  <c r="S50"/>
  <c r="AC27"/>
  <c r="Y40"/>
  <c r="M40"/>
  <c r="M19"/>
  <c r="BJ12"/>
  <c r="BK12" s="1"/>
  <c r="Q50"/>
  <c r="N19"/>
  <c r="R96"/>
  <c r="R120" s="1"/>
  <c r="R68"/>
  <c r="O96"/>
  <c r="O120" s="1"/>
  <c r="O68"/>
  <c r="W68"/>
  <c r="W27"/>
  <c r="W19"/>
  <c r="AE96"/>
  <c r="AE120" s="1"/>
  <c r="AE68"/>
  <c r="AE27"/>
  <c r="AE19"/>
  <c r="Y68"/>
  <c r="M68"/>
  <c r="Q40"/>
  <c r="M50"/>
  <c r="P40"/>
  <c r="X96"/>
  <c r="X120" s="1"/>
  <c r="X68"/>
  <c r="Y27"/>
  <c r="X19"/>
  <c r="AF19"/>
  <c r="AB68"/>
  <c r="N40"/>
  <c r="AD40"/>
  <c r="AA50"/>
  <c r="AI68"/>
  <c r="AI19"/>
  <c r="P68"/>
  <c r="AB40"/>
  <c r="AE50"/>
  <c r="AB50"/>
  <c r="Q68"/>
  <c r="AG68"/>
  <c r="T40"/>
  <c r="N50"/>
  <c r="O50"/>
  <c r="AI96"/>
  <c r="AI120" s="1"/>
  <c r="P50"/>
  <c r="P96"/>
  <c r="P120" s="1"/>
  <c r="O19"/>
  <c r="W96"/>
  <c r="W120" s="1"/>
  <c r="M27"/>
  <c r="BJ71"/>
  <c r="BK71" s="1"/>
  <c r="BL71" s="1"/>
  <c r="Z68"/>
  <c r="AB96"/>
  <c r="AB120" s="1"/>
  <c r="AG19"/>
  <c r="W50"/>
  <c r="T50"/>
  <c r="S68"/>
  <c r="S19"/>
  <c r="AA68"/>
  <c r="AA19"/>
  <c r="T27"/>
  <c r="T19"/>
  <c r="N27"/>
  <c r="V40"/>
  <c r="V50"/>
  <c r="AD27"/>
  <c r="AD96"/>
  <c r="AD120" s="1"/>
  <c r="AH50"/>
  <c r="O40"/>
  <c r="X50"/>
  <c r="AB19"/>
  <c r="AF50"/>
  <c r="Z19"/>
  <c r="AH19"/>
  <c r="W40"/>
  <c r="AE40"/>
  <c r="AI50"/>
  <c r="Y96"/>
  <c r="Y120" s="1"/>
  <c r="Q27"/>
  <c r="Y19"/>
  <c r="Y50"/>
  <c r="AC68"/>
  <c r="U50"/>
  <c r="AC50"/>
  <c r="P27"/>
  <c r="P19"/>
  <c r="AF68"/>
  <c r="Q19"/>
  <c r="BJ22"/>
  <c r="BK22" s="1"/>
  <c r="BL22" s="1"/>
  <c r="BM22" s="1"/>
  <c r="AG50"/>
  <c r="R19"/>
  <c r="V27"/>
  <c r="V68"/>
  <c r="AD50"/>
  <c r="V19"/>
  <c r="AH96"/>
  <c r="AH120" s="1"/>
  <c r="AH68"/>
  <c r="T96"/>
  <c r="T120" s="1"/>
  <c r="T68"/>
  <c r="AB27"/>
  <c r="S40"/>
  <c r="AG96"/>
  <c r="AG120" s="1"/>
  <c r="N68"/>
  <c r="S96"/>
  <c r="S120" s="1"/>
  <c r="AA27"/>
  <c r="AD68"/>
  <c r="AI40"/>
  <c r="U40"/>
  <c r="AC19"/>
  <c r="U96"/>
  <c r="U120" s="1"/>
  <c r="U68"/>
  <c r="AF96"/>
  <c r="AF120" s="1"/>
  <c r="FZ12" i="3"/>
  <c r="H15" i="17"/>
  <c r="FZ13" i="3"/>
  <c r="FZ14"/>
  <c r="CG95"/>
  <c r="AE9" i="17"/>
  <c r="FZ16" i="3"/>
  <c r="AE10" i="17"/>
  <c r="L1260" i="8"/>
  <c r="L1315" s="1"/>
  <c r="L1256"/>
  <c r="L1258" s="1"/>
  <c r="T1260"/>
  <c r="T1315" s="1"/>
  <c r="T1256"/>
  <c r="T1258" s="1"/>
  <c r="O1260"/>
  <c r="O1315" s="1"/>
  <c r="O1256"/>
  <c r="O1258" s="1"/>
  <c r="R1260"/>
  <c r="R1315" s="1"/>
  <c r="R1256"/>
  <c r="R1258" s="1"/>
  <c r="M1260"/>
  <c r="M1315" s="1"/>
  <c r="M1256"/>
  <c r="M1258" s="1"/>
  <c r="P1260"/>
  <c r="P1315" s="1"/>
  <c r="P1256"/>
  <c r="P1258" s="1"/>
  <c r="S1260"/>
  <c r="S1315" s="1"/>
  <c r="S1256"/>
  <c r="S1258" s="1"/>
  <c r="N1260"/>
  <c r="N1315" s="1"/>
  <c r="N1256"/>
  <c r="N1258" s="1"/>
  <c r="Q1260"/>
  <c r="Q1315" s="1"/>
  <c r="Q1256"/>
  <c r="Q1258" s="1"/>
  <c r="FZ15" i="3"/>
  <c r="BL14" i="15" l="1"/>
  <c r="BM14" s="1"/>
  <c r="BN14" s="1"/>
  <c r="BL53"/>
  <c r="BM53" s="1"/>
  <c r="BN53" s="1"/>
  <c r="BN43"/>
  <c r="BM71"/>
  <c r="BN71" s="1"/>
  <c r="BL84"/>
  <c r="BM84" s="1"/>
  <c r="BN84" s="1"/>
  <c r="BM85"/>
  <c r="BN85" s="1"/>
  <c r="BL33"/>
  <c r="BM33" s="1"/>
  <c r="BN33" s="1"/>
  <c r="BL17"/>
  <c r="BM17" s="1"/>
  <c r="BN17" s="1"/>
  <c r="BM61"/>
  <c r="BN61" s="1"/>
  <c r="BL16"/>
  <c r="BM16" s="1"/>
  <c r="BN16" s="1"/>
  <c r="M31" i="16"/>
  <c r="BN22" i="15"/>
  <c r="N24" i="16"/>
  <c r="EF95" i="3"/>
  <c r="BM46" i="15"/>
  <c r="BN46" s="1"/>
  <c r="AJ30" i="17"/>
  <c r="EH95" i="3"/>
  <c r="BM94" i="15"/>
  <c r="BN94" s="1"/>
  <c r="BM56"/>
  <c r="BN56" s="1"/>
  <c r="BN57"/>
  <c r="BM66"/>
  <c r="BN66" s="1"/>
  <c r="AM19"/>
  <c r="EG95" i="3"/>
  <c r="AK30" i="17"/>
  <c r="AI15"/>
  <c r="L31" i="16"/>
  <c r="BK83" i="15"/>
  <c r="BL83" s="1"/>
  <c r="BM83" s="1"/>
  <c r="BN83" s="1"/>
  <c r="BK48"/>
  <c r="BL48" s="1"/>
  <c r="BM48" s="1"/>
  <c r="BN48" s="1"/>
  <c r="AI30" i="17"/>
  <c r="BK87" i="15"/>
  <c r="AL32"/>
  <c r="AL37"/>
  <c r="AH28" i="17"/>
  <c r="AH30" s="1"/>
  <c r="BH75"/>
  <c r="BI75" s="1"/>
  <c r="AH35"/>
  <c r="AH23"/>
  <c r="N83" i="3"/>
  <c r="O83" s="1"/>
  <c r="P83" s="1"/>
  <c r="AL58" i="15"/>
  <c r="BK58" s="1"/>
  <c r="AH55" i="17"/>
  <c r="K55" i="16"/>
  <c r="N55"/>
  <c r="AM58" i="15"/>
  <c r="AI55" i="17"/>
  <c r="L55" i="16"/>
  <c r="L92"/>
  <c r="AI78" i="17"/>
  <c r="L82" i="16"/>
  <c r="AM86" i="15"/>
  <c r="AJ33" i="17"/>
  <c r="M34" i="16"/>
  <c r="AN37" i="15"/>
  <c r="AN58"/>
  <c r="M55" i="16"/>
  <c r="AJ55" i="17"/>
  <c r="AH33"/>
  <c r="L34" i="16"/>
  <c r="AM37" i="15"/>
  <c r="AI33" i="17"/>
  <c r="M59" i="3"/>
  <c r="N59" s="1"/>
  <c r="O59" s="1"/>
  <c r="P59" s="1"/>
  <c r="AO58" i="15"/>
  <c r="M36" i="16"/>
  <c r="AN39" i="15"/>
  <c r="AJ35" i="17"/>
  <c r="N88" i="3"/>
  <c r="O88" s="1"/>
  <c r="P88" s="1"/>
  <c r="L83" i="16"/>
  <c r="AM87" i="15"/>
  <c r="AI79" i="17"/>
  <c r="AK78"/>
  <c r="AK86" s="1"/>
  <c r="N82" i="16"/>
  <c r="AO86" i="15"/>
  <c r="AO96" s="1"/>
  <c r="AO120" s="1"/>
  <c r="AI35" i="17"/>
  <c r="AM39" i="15"/>
  <c r="L36" i="16"/>
  <c r="M82" i="3"/>
  <c r="N82" s="1"/>
  <c r="O82" s="1"/>
  <c r="P82" s="1"/>
  <c r="AO37" i="15"/>
  <c r="AK33" i="17"/>
  <c r="N34" i="16"/>
  <c r="K92"/>
  <c r="GA92" s="1"/>
  <c r="K82"/>
  <c r="AL86" i="15"/>
  <c r="AL96" s="1"/>
  <c r="AL120" s="1"/>
  <c r="AH78" i="17"/>
  <c r="AH86" s="1"/>
  <c r="N36" i="16"/>
  <c r="AO39" i="15"/>
  <c r="AK35" i="17"/>
  <c r="M92" i="16"/>
  <c r="AJ78" i="17"/>
  <c r="AJ86" s="1"/>
  <c r="M82" i="16"/>
  <c r="AN86" i="15"/>
  <c r="AN96" s="1"/>
  <c r="AN120" s="1"/>
  <c r="AK55" i="17"/>
  <c r="ED28" i="3"/>
  <c r="L24"/>
  <c r="M24" s="1"/>
  <c r="N24" s="1"/>
  <c r="O24" s="1"/>
  <c r="P24" s="1"/>
  <c r="AG20" i="17"/>
  <c r="AG23" s="1"/>
  <c r="AK24" i="15"/>
  <c r="BJ24" s="1"/>
  <c r="BK24" s="1"/>
  <c r="BL24" s="1"/>
  <c r="BM24" s="1"/>
  <c r="BN24" s="1"/>
  <c r="AO27"/>
  <c r="BL12"/>
  <c r="BM12" s="1"/>
  <c r="BN12" s="1"/>
  <c r="BN23"/>
  <c r="AK23" i="17"/>
  <c r="BN38" i="15"/>
  <c r="BN25"/>
  <c r="AK15" i="17"/>
  <c r="BN89" i="15"/>
  <c r="BJ81"/>
  <c r="BK81" s="1"/>
  <c r="BL81" s="1"/>
  <c r="BM81" s="1"/>
  <c r="BN81" s="1"/>
  <c r="BN91"/>
  <c r="BN15"/>
  <c r="CI83"/>
  <c r="AI87" i="16" s="1"/>
  <c r="FZ87" s="1"/>
  <c r="BN67" i="15"/>
  <c r="BN47"/>
  <c r="AK19"/>
  <c r="BN13"/>
  <c r="BL31"/>
  <c r="BM31" s="1"/>
  <c r="BN31" s="1"/>
  <c r="AK96"/>
  <c r="AK120" s="1"/>
  <c r="BN62"/>
  <c r="AO19"/>
  <c r="CI13"/>
  <c r="AI10" i="16" s="1"/>
  <c r="FZ10" s="1"/>
  <c r="BN82" i="15"/>
  <c r="N19" i="3"/>
  <c r="AG86" i="17"/>
  <c r="AG15"/>
  <c r="M19" i="3"/>
  <c r="BG10" i="17"/>
  <c r="BH10" s="1"/>
  <c r="O72" i="3"/>
  <c r="N73"/>
  <c r="O19"/>
  <c r="P12"/>
  <c r="O54"/>
  <c r="O44"/>
  <c r="O76"/>
  <c r="O31"/>
  <c r="O22"/>
  <c r="Q96" i="15"/>
  <c r="Q120" s="1"/>
  <c r="M96"/>
  <c r="M120" s="1"/>
  <c r="BJ93"/>
  <c r="BK93" s="1"/>
  <c r="BL93" s="1"/>
  <c r="BM93" s="1"/>
  <c r="BN93" s="1"/>
  <c r="CI12"/>
  <c r="AI9" i="16" s="1"/>
  <c r="FZ9" s="1"/>
  <c r="AC74" i="15"/>
  <c r="AC123" s="1"/>
  <c r="AB74"/>
  <c r="AB123" s="1"/>
  <c r="R74"/>
  <c r="R123" s="1"/>
  <c r="T74"/>
  <c r="T123" s="1"/>
  <c r="AE74"/>
  <c r="AE123" s="1"/>
  <c r="X74"/>
  <c r="X123" s="1"/>
  <c r="AG74"/>
  <c r="AG123" s="1"/>
  <c r="Z74"/>
  <c r="Z123" s="1"/>
  <c r="M74"/>
  <c r="O74"/>
  <c r="O123" s="1"/>
  <c r="S74"/>
  <c r="S123" s="1"/>
  <c r="AF74"/>
  <c r="AF123" s="1"/>
  <c r="AI74"/>
  <c r="AI123" s="1"/>
  <c r="AD74"/>
  <c r="AD123" s="1"/>
  <c r="N74"/>
  <c r="N123" s="1"/>
  <c r="Y74"/>
  <c r="Y123" s="1"/>
  <c r="AA74"/>
  <c r="AA123" s="1"/>
  <c r="W74"/>
  <c r="W123" s="1"/>
  <c r="AH74"/>
  <c r="AH123" s="1"/>
  <c r="V74"/>
  <c r="V123" s="1"/>
  <c r="Q74"/>
  <c r="P74"/>
  <c r="P123" s="1"/>
  <c r="AE8" i="17"/>
  <c r="U12" i="15"/>
  <c r="U19" s="1"/>
  <c r="U74" s="1"/>
  <c r="U123" s="1"/>
  <c r="CJ12"/>
  <c r="AJ9" i="16" s="1"/>
  <c r="BI74" i="17"/>
  <c r="CJ82" i="15"/>
  <c r="AJ80" i="16" s="1"/>
  <c r="BI9" i="17"/>
  <c r="CI82" i="15"/>
  <c r="AI80" i="16" s="1"/>
  <c r="FZ80" s="1"/>
  <c r="AE11" i="17"/>
  <c r="BG11"/>
  <c r="FZ18" i="3"/>
  <c r="BI8" i="17"/>
  <c r="BG12"/>
  <c r="AE12"/>
  <c r="BG14"/>
  <c r="AE14"/>
  <c r="FZ23" i="3"/>
  <c r="M1317" i="8"/>
  <c r="M1319" s="1"/>
  <c r="R1317"/>
  <c r="R1319" s="1"/>
  <c r="O1317"/>
  <c r="O1319" s="1"/>
  <c r="T1317"/>
  <c r="T1319" s="1"/>
  <c r="L1317"/>
  <c r="L1319" s="1"/>
  <c r="Q1317"/>
  <c r="Q1319" s="1"/>
  <c r="N1317"/>
  <c r="N1319" s="1"/>
  <c r="S1317"/>
  <c r="S1319" s="1"/>
  <c r="P1317"/>
  <c r="P1319" s="1"/>
  <c r="FZ17" i="3"/>
  <c r="FC19"/>
  <c r="BL87" i="15" l="1"/>
  <c r="BM87" s="1"/>
  <c r="BN87" s="1"/>
  <c r="CJ83"/>
  <c r="AJ87" i="16" s="1"/>
  <c r="GA87" s="1"/>
  <c r="AL39" i="15"/>
  <c r="AL40" s="1"/>
  <c r="K34" i="16"/>
  <c r="K36"/>
  <c r="GB92"/>
  <c r="GC92" s="1"/>
  <c r="M87" i="3"/>
  <c r="N87" s="1"/>
  <c r="O87" s="1"/>
  <c r="P87" s="1"/>
  <c r="N37" i="16"/>
  <c r="AO40" i="15"/>
  <c r="AM40"/>
  <c r="M37" i="16"/>
  <c r="AI36" i="17"/>
  <c r="BL58" i="15"/>
  <c r="BM58" s="1"/>
  <c r="BN58" s="1"/>
  <c r="AK36" i="17"/>
  <c r="AM45" i="15"/>
  <c r="L42" i="16"/>
  <c r="AI41" i="17"/>
  <c r="AL45" i="15"/>
  <c r="AH41" i="17"/>
  <c r="K42" i="16"/>
  <c r="AJ60" i="17"/>
  <c r="AN63" i="15"/>
  <c r="M60" i="16"/>
  <c r="AJ41" i="17"/>
  <c r="M42" i="16"/>
  <c r="AN45" i="15"/>
  <c r="AI60" i="17"/>
  <c r="AM63" i="15"/>
  <c r="L60" i="16"/>
  <c r="K93"/>
  <c r="K118" s="1"/>
  <c r="M93"/>
  <c r="M118" s="1"/>
  <c r="L37"/>
  <c r="AJ36" i="17"/>
  <c r="N60" i="16"/>
  <c r="AO63" i="15"/>
  <c r="AK60" i="17"/>
  <c r="K60" i="16"/>
  <c r="AH60" i="17"/>
  <c r="AL63" i="15"/>
  <c r="BK63" s="1"/>
  <c r="M64" i="3"/>
  <c r="N64" s="1"/>
  <c r="O64" s="1"/>
  <c r="P64" s="1"/>
  <c r="N41" i="16"/>
  <c r="AO44" i="15"/>
  <c r="AK40" i="17"/>
  <c r="AK41"/>
  <c r="N42" i="16"/>
  <c r="AO45" i="15"/>
  <c r="AM44"/>
  <c r="L41" i="16"/>
  <c r="AI40" i="17"/>
  <c r="N92" i="16"/>
  <c r="N93" s="1"/>
  <c r="N118" s="1"/>
  <c r="L88"/>
  <c r="L93" s="1"/>
  <c r="L118" s="1"/>
  <c r="AI83" i="17"/>
  <c r="AI86" s="1"/>
  <c r="AM92" i="15"/>
  <c r="BL92" s="1"/>
  <c r="BM92" s="1"/>
  <c r="BN92" s="1"/>
  <c r="AL44"/>
  <c r="K41" i="16"/>
  <c r="AH40" i="17"/>
  <c r="M41" i="16"/>
  <c r="AJ40" i="17"/>
  <c r="AN44" i="15"/>
  <c r="AH36" i="17"/>
  <c r="BK86" i="15"/>
  <c r="BL86" s="1"/>
  <c r="BM86" s="1"/>
  <c r="BN86" s="1"/>
  <c r="AN40"/>
  <c r="M28" i="3"/>
  <c r="N28"/>
  <c r="GA80" i="16"/>
  <c r="AK37" i="15"/>
  <c r="L38" i="3"/>
  <c r="M38" s="1"/>
  <c r="AG33" i="17"/>
  <c r="J34" i="16"/>
  <c r="J29"/>
  <c r="L33" i="3"/>
  <c r="M33" s="1"/>
  <c r="ED35"/>
  <c r="AK32" i="15"/>
  <c r="BJ32" s="1"/>
  <c r="BK32" s="1"/>
  <c r="BL32" s="1"/>
  <c r="BM32" s="1"/>
  <c r="BN32" s="1"/>
  <c r="AG28" i="17"/>
  <c r="AG30" s="1"/>
  <c r="AK27" i="15"/>
  <c r="GA9" i="16"/>
  <c r="O28" i="3"/>
  <c r="P22"/>
  <c r="P76"/>
  <c r="P31"/>
  <c r="P44"/>
  <c r="P19"/>
  <c r="P54"/>
  <c r="P72"/>
  <c r="O73"/>
  <c r="Q123" i="15"/>
  <c r="M123"/>
  <c r="CJ13"/>
  <c r="AJ10" i="16" s="1"/>
  <c r="GA10" s="1"/>
  <c r="CK12" i="15"/>
  <c r="AK9" i="16" s="1"/>
  <c r="CI14" i="15"/>
  <c r="AI11" i="16" s="1"/>
  <c r="FZ11" s="1"/>
  <c r="BH12" i="17"/>
  <c r="BJ74"/>
  <c r="CK82" i="15"/>
  <c r="AK80" i="16" s="1"/>
  <c r="BJ9" i="17"/>
  <c r="CK13" i="15"/>
  <c r="AK10" i="16" s="1"/>
  <c r="BH14" i="17"/>
  <c r="BI10"/>
  <c r="BH11"/>
  <c r="BJ75"/>
  <c r="CK83" i="15"/>
  <c r="AK87" i="16" s="1"/>
  <c r="AE13" i="17"/>
  <c r="AE15" s="1"/>
  <c r="BG13"/>
  <c r="FZ19" i="3"/>
  <c r="BJ8" i="17"/>
  <c r="BG19"/>
  <c r="AE19"/>
  <c r="FZ22" i="3"/>
  <c r="FC28"/>
  <c r="L19"/>
  <c r="FZ25"/>
  <c r="K37" i="16" l="1"/>
  <c r="N92" i="3"/>
  <c r="O92"/>
  <c r="M92"/>
  <c r="AH52" i="17"/>
  <c r="K52" i="16"/>
  <c r="AL55" i="15"/>
  <c r="AM96"/>
  <c r="AM120" s="1"/>
  <c r="GD92" i="16"/>
  <c r="N52"/>
  <c r="AK52" i="17"/>
  <c r="AO55" i="15"/>
  <c r="M46" i="16"/>
  <c r="M47" s="1"/>
  <c r="AN49" i="15"/>
  <c r="AN50" s="1"/>
  <c r="AJ45" i="17"/>
  <c r="AJ46" s="1"/>
  <c r="AM49" i="15"/>
  <c r="AM50" s="1"/>
  <c r="L46" i="16"/>
  <c r="L47" s="1"/>
  <c r="AI45" i="17"/>
  <c r="AI46" s="1"/>
  <c r="N46" i="16"/>
  <c r="N47" s="1"/>
  <c r="AO49" i="15"/>
  <c r="AO50" s="1"/>
  <c r="AK45" i="17"/>
  <c r="AK46" s="1"/>
  <c r="AJ52"/>
  <c r="AN55" i="15"/>
  <c r="M52" i="16"/>
  <c r="K46"/>
  <c r="K47" s="1"/>
  <c r="AL49" i="15"/>
  <c r="AL50" s="1"/>
  <c r="AH45" i="17"/>
  <c r="AH46" s="1"/>
  <c r="AM55" i="15"/>
  <c r="AI52" i="17"/>
  <c r="L52" i="16"/>
  <c r="BL63" i="15"/>
  <c r="BM63" s="1"/>
  <c r="BN63" s="1"/>
  <c r="GB80" i="16"/>
  <c r="BJ37" i="15"/>
  <c r="BK37" s="1"/>
  <c r="BL37" s="1"/>
  <c r="BM37" s="1"/>
  <c r="BN37" s="1"/>
  <c r="N38" i="3"/>
  <c r="N33"/>
  <c r="M35"/>
  <c r="GB10" i="16"/>
  <c r="GB87"/>
  <c r="GB9"/>
  <c r="P28" i="3"/>
  <c r="P73"/>
  <c r="P92"/>
  <c r="CI15" i="15"/>
  <c r="AI12" i="16" s="1"/>
  <c r="FZ12" s="1"/>
  <c r="CI18" i="15"/>
  <c r="AI15" i="16" s="1"/>
  <c r="FZ15" s="1"/>
  <c r="CI16" i="15"/>
  <c r="AI13" i="16" s="1"/>
  <c r="FZ13" s="1"/>
  <c r="CJ14" i="15"/>
  <c r="AJ11" i="16" s="1"/>
  <c r="GA11" s="1"/>
  <c r="CL12" i="15"/>
  <c r="AL9" i="16" s="1"/>
  <c r="CI23" i="15"/>
  <c r="AI20" i="16" s="1"/>
  <c r="FZ20" s="1"/>
  <c r="BK75" i="17"/>
  <c r="BJ10"/>
  <c r="CK14" i="15"/>
  <c r="AK11" i="16" s="1"/>
  <c r="BK9" i="17"/>
  <c r="BI12"/>
  <c r="BI11"/>
  <c r="BI14"/>
  <c r="BK74"/>
  <c r="CL82" i="15"/>
  <c r="AL80" i="16" s="1"/>
  <c r="BH13" i="17"/>
  <c r="BH15" s="1"/>
  <c r="BG15"/>
  <c r="H23"/>
  <c r="AE18"/>
  <c r="BG18"/>
  <c r="BG21"/>
  <c r="AE21"/>
  <c r="BH19"/>
  <c r="BK8"/>
  <c r="CM12" i="15" s="1"/>
  <c r="AM9" i="16" s="1"/>
  <c r="FZ24" i="3"/>
  <c r="GC80" i="16" l="1"/>
  <c r="K57"/>
  <c r="AH57" i="17"/>
  <c r="AL60" i="15"/>
  <c r="AI57" i="17"/>
  <c r="AM60" i="15"/>
  <c r="L57" i="16"/>
  <c r="AL54" i="15"/>
  <c r="AH51" i="17"/>
  <c r="K51" i="16"/>
  <c r="M57"/>
  <c r="AJ57" i="17"/>
  <c r="AN60" i="15"/>
  <c r="N51" i="16"/>
  <c r="AK51" i="17"/>
  <c r="AO54" i="15"/>
  <c r="L51" i="16"/>
  <c r="AI51" i="17"/>
  <c r="AM54" i="15"/>
  <c r="M51" i="16"/>
  <c r="AJ51" i="17"/>
  <c r="AN54" i="15"/>
  <c r="N57" i="16"/>
  <c r="AK57" i="17"/>
  <c r="AO60" i="15"/>
  <c r="J41" i="16"/>
  <c r="AG40" i="17"/>
  <c r="AK44" i="15"/>
  <c r="L45" i="3"/>
  <c r="M45" s="1"/>
  <c r="O38"/>
  <c r="J36" i="16"/>
  <c r="AK39" i="15"/>
  <c r="AG35" i="17"/>
  <c r="AG36" s="1"/>
  <c r="L40" i="3"/>
  <c r="M40" s="1"/>
  <c r="ED41"/>
  <c r="O33"/>
  <c r="N35"/>
  <c r="GB11" i="16"/>
  <c r="GC9"/>
  <c r="CJ15" i="15"/>
  <c r="AJ12" i="16" s="1"/>
  <c r="GA12" s="1"/>
  <c r="CJ16" i="15"/>
  <c r="AJ13" i="16" s="1"/>
  <c r="GA13" s="1"/>
  <c r="CJ18" i="15"/>
  <c r="AJ15" i="16" s="1"/>
  <c r="GA15" s="1"/>
  <c r="CI17" i="15"/>
  <c r="AI14" i="16" s="1"/>
  <c r="FZ14" s="1"/>
  <c r="CJ23" i="15"/>
  <c r="AJ20" i="16" s="1"/>
  <c r="GA20" s="1"/>
  <c r="CL13" i="15"/>
  <c r="AL10" i="16" s="1"/>
  <c r="GC10" s="1"/>
  <c r="CM82" i="15"/>
  <c r="AM80" i="16" s="1"/>
  <c r="BJ11" i="17"/>
  <c r="CK15" i="15"/>
  <c r="AK12" i="16" s="1"/>
  <c r="CM83" i="15"/>
  <c r="AM87" i="16" s="1"/>
  <c r="CL83" i="15"/>
  <c r="AL87" i="16" s="1"/>
  <c r="GC87" s="1"/>
  <c r="BH21" i="17"/>
  <c r="BH18"/>
  <c r="BI13"/>
  <c r="BJ14"/>
  <c r="BJ12"/>
  <c r="CK16" i="15"/>
  <c r="AK13" i="16" s="1"/>
  <c r="BK10" i="17"/>
  <c r="CL14" i="15"/>
  <c r="AL11" i="16" s="1"/>
  <c r="J16"/>
  <c r="BJ19" i="15"/>
  <c r="AE20" i="17"/>
  <c r="AE23" s="1"/>
  <c r="BG20"/>
  <c r="BI19"/>
  <c r="FZ32" i="3"/>
  <c r="L28"/>
  <c r="GD80" i="16" l="1"/>
  <c r="N62"/>
  <c r="AO65" i="15"/>
  <c r="AK62" i="17"/>
  <c r="AH56"/>
  <c r="AL59" i="15"/>
  <c r="K56" i="16"/>
  <c r="L62"/>
  <c r="AI62" i="17"/>
  <c r="AM65" i="15"/>
  <c r="K62" i="16"/>
  <c r="AL65" i="15"/>
  <c r="AH62" i="17"/>
  <c r="M62" i="16"/>
  <c r="AJ62" i="17"/>
  <c r="AN65" i="15"/>
  <c r="AM59"/>
  <c r="L56" i="16"/>
  <c r="AI56" i="17"/>
  <c r="AO59" i="15"/>
  <c r="N56" i="16"/>
  <c r="AK56" i="17"/>
  <c r="M56" i="16"/>
  <c r="AN59" i="15"/>
  <c r="AJ56" i="17"/>
  <c r="J51" i="16"/>
  <c r="AK54" i="15"/>
  <c r="L55" i="3"/>
  <c r="M55" s="1"/>
  <c r="AG51" i="17"/>
  <c r="J46" i="16"/>
  <c r="AK49" i="15"/>
  <c r="BJ49" s="1"/>
  <c r="BK49" s="1"/>
  <c r="BL49" s="1"/>
  <c r="BM49" s="1"/>
  <c r="BN49" s="1"/>
  <c r="AG45" i="17"/>
  <c r="L50" i="3"/>
  <c r="M50" s="1"/>
  <c r="N50" s="1"/>
  <c r="O50" s="1"/>
  <c r="P50" s="1"/>
  <c r="N45"/>
  <c r="BJ44" i="15"/>
  <c r="BK44" s="1"/>
  <c r="BL44" s="1"/>
  <c r="BM44" s="1"/>
  <c r="BN44" s="1"/>
  <c r="N40" i="3"/>
  <c r="M41"/>
  <c r="P38"/>
  <c r="BJ39" i="15"/>
  <c r="BK39" s="1"/>
  <c r="BL39" s="1"/>
  <c r="BM39" s="1"/>
  <c r="BN39" s="1"/>
  <c r="AK40"/>
  <c r="P33" i="3"/>
  <c r="P35" s="1"/>
  <c r="O35"/>
  <c r="GB13" i="16"/>
  <c r="GD87"/>
  <c r="GB12"/>
  <c r="GD9"/>
  <c r="GC11"/>
  <c r="CJ17" i="15"/>
  <c r="AJ14" i="16" s="1"/>
  <c r="GA14" s="1"/>
  <c r="CI25" i="15"/>
  <c r="AI22" i="16" s="1"/>
  <c r="FZ22" s="1"/>
  <c r="CK23" i="15"/>
  <c r="AK20" i="16" s="1"/>
  <c r="GB20" s="1"/>
  <c r="CI22" i="15"/>
  <c r="AI19" i="16" s="1"/>
  <c r="FZ19" s="1"/>
  <c r="CM13" i="15"/>
  <c r="AM10" i="16" s="1"/>
  <c r="GD10" s="1"/>
  <c r="CK18" i="15"/>
  <c r="AK15" i="16" s="1"/>
  <c r="GB15" s="1"/>
  <c r="BK12" i="17"/>
  <c r="CL16" i="15"/>
  <c r="AL13" i="16" s="1"/>
  <c r="BJ13" i="17"/>
  <c r="BJ15" s="1"/>
  <c r="BI15"/>
  <c r="BI18"/>
  <c r="CJ99" i="15"/>
  <c r="AJ96" i="16" s="1"/>
  <c r="BJ103" i="15"/>
  <c r="BK14" i="17"/>
  <c r="CL18" i="15"/>
  <c r="AL15" i="16" s="1"/>
  <c r="CI99" i="15"/>
  <c r="AI96" i="16" s="1"/>
  <c r="FZ96" s="1"/>
  <c r="BI21" i="17"/>
  <c r="CJ101" i="15"/>
  <c r="AJ98" i="16" s="1"/>
  <c r="CJ25" i="15"/>
  <c r="AJ22" i="16" s="1"/>
  <c r="CI101" i="15"/>
  <c r="AI98" i="16" s="1"/>
  <c r="FZ98" s="1"/>
  <c r="BK11" i="17"/>
  <c r="CL15" i="15"/>
  <c r="AL12" i="16" s="1"/>
  <c r="CI19" i="15"/>
  <c r="J24" i="16"/>
  <c r="BK19" i="15"/>
  <c r="BH20" i="17"/>
  <c r="BG23"/>
  <c r="BJ19"/>
  <c r="BG27"/>
  <c r="AE27"/>
  <c r="FZ31" i="3"/>
  <c r="FC35"/>
  <c r="FZ34"/>
  <c r="GC13" i="16" l="1"/>
  <c r="M61"/>
  <c r="M65" s="1"/>
  <c r="M71" s="1"/>
  <c r="M121" s="1"/>
  <c r="AN64" i="15"/>
  <c r="AN68" s="1"/>
  <c r="AN74" s="1"/>
  <c r="AN123" s="1"/>
  <c r="AJ61" i="17"/>
  <c r="AJ65" s="1"/>
  <c r="AJ89" s="1"/>
  <c r="AJ90"/>
  <c r="AK61"/>
  <c r="AK65" s="1"/>
  <c r="AK89" s="1"/>
  <c r="AO64" i="15"/>
  <c r="AO68" s="1"/>
  <c r="AO74" s="1"/>
  <c r="AO123" s="1"/>
  <c r="N61" i="16"/>
  <c r="N65" s="1"/>
  <c r="N71" s="1"/>
  <c r="N121" s="1"/>
  <c r="K61"/>
  <c r="K65" s="1"/>
  <c r="K71" s="1"/>
  <c r="K121" s="1"/>
  <c r="AH61" i="17"/>
  <c r="AH65" s="1"/>
  <c r="AH89" s="1"/>
  <c r="AL64" i="15"/>
  <c r="AL68" s="1"/>
  <c r="AL74" s="1"/>
  <c r="AL123" s="1"/>
  <c r="AH90" i="17"/>
  <c r="AM64" i="15"/>
  <c r="AM68" s="1"/>
  <c r="AM74" s="1"/>
  <c r="AM123" s="1"/>
  <c r="AI61" i="17"/>
  <c r="AI65" s="1"/>
  <c r="AI89" s="1"/>
  <c r="L61" i="16"/>
  <c r="L65" s="1"/>
  <c r="L71" s="1"/>
  <c r="L121" s="1"/>
  <c r="AI90" i="17"/>
  <c r="AK90"/>
  <c r="J56" i="16"/>
  <c r="L60" i="3"/>
  <c r="M60" s="1"/>
  <c r="N60" s="1"/>
  <c r="O60" s="1"/>
  <c r="P60" s="1"/>
  <c r="AG56" i="17"/>
  <c r="AK59" i="15"/>
  <c r="BJ59" s="1"/>
  <c r="BK59" s="1"/>
  <c r="BL59" s="1"/>
  <c r="BM59" s="1"/>
  <c r="BN59" s="1"/>
  <c r="BJ54"/>
  <c r="BK54" s="1"/>
  <c r="BL54" s="1"/>
  <c r="BM54" s="1"/>
  <c r="BN54" s="1"/>
  <c r="N55" i="3"/>
  <c r="J42" i="16"/>
  <c r="AG41" i="17"/>
  <c r="AG46" s="1"/>
  <c r="L46" i="3"/>
  <c r="M46" s="1"/>
  <c r="AK45" i="15"/>
  <c r="ED51" i="3"/>
  <c r="O45"/>
  <c r="O40"/>
  <c r="N41"/>
  <c r="GA96" i="16"/>
  <c r="GC15"/>
  <c r="GA98"/>
  <c r="GA16"/>
  <c r="GC12"/>
  <c r="GA22"/>
  <c r="AI16"/>
  <c r="CM14" i="15"/>
  <c r="AM11" i="16" s="1"/>
  <c r="GD11" s="1"/>
  <c r="CJ22" i="15"/>
  <c r="AJ19" i="16" s="1"/>
  <c r="GA19" s="1"/>
  <c r="CK17" i="15"/>
  <c r="AK14" i="16" s="1"/>
  <c r="GB14" s="1"/>
  <c r="CI31" i="15"/>
  <c r="AI28" i="16" s="1"/>
  <c r="FZ28" s="1"/>
  <c r="CI24" i="15"/>
  <c r="AI21" i="16" s="1"/>
  <c r="FZ21" s="1"/>
  <c r="CL23" i="15"/>
  <c r="AL20" i="16" s="1"/>
  <c r="GC20" s="1"/>
  <c r="BK103" i="15"/>
  <c r="CI100"/>
  <c r="AI97" i="16" s="1"/>
  <c r="FZ97" s="1"/>
  <c r="BJ21" i="17"/>
  <c r="CK101" i="15"/>
  <c r="AK98" i="16" s="1"/>
  <c r="CK25" i="15"/>
  <c r="AK22" i="16" s="1"/>
  <c r="BJ18" i="17"/>
  <c r="CK99" i="15"/>
  <c r="AK96" i="16" s="1"/>
  <c r="BK13" i="17"/>
  <c r="CM15" i="15"/>
  <c r="AM12" i="16" s="1"/>
  <c r="BL19" i="15"/>
  <c r="AH16" i="16"/>
  <c r="CJ19" i="15"/>
  <c r="BJ27"/>
  <c r="BI20" i="17"/>
  <c r="BH23"/>
  <c r="AE26"/>
  <c r="BG26"/>
  <c r="FZ39" i="3"/>
  <c r="BG29" i="17"/>
  <c r="AE29"/>
  <c r="BK19"/>
  <c r="CM23" i="15" s="1"/>
  <c r="AM20" i="16" s="1"/>
  <c r="BH27" i="17"/>
  <c r="FZ33" i="3"/>
  <c r="AJ91" i="17" l="1"/>
  <c r="AH91"/>
  <c r="AK91"/>
  <c r="AI91"/>
  <c r="O55" i="3"/>
  <c r="J61" i="16"/>
  <c r="L65" i="3"/>
  <c r="M65" s="1"/>
  <c r="N65" s="1"/>
  <c r="O65" s="1"/>
  <c r="P65" s="1"/>
  <c r="AG61" i="17"/>
  <c r="AK64" i="15"/>
  <c r="BJ64" s="1"/>
  <c r="BK64" s="1"/>
  <c r="BL64" s="1"/>
  <c r="BM64" s="1"/>
  <c r="BN64" s="1"/>
  <c r="P45" i="3"/>
  <c r="N46"/>
  <c r="M51"/>
  <c r="BJ45" i="15"/>
  <c r="BK45" s="1"/>
  <c r="BL45" s="1"/>
  <c r="BM45" s="1"/>
  <c r="BN45" s="1"/>
  <c r="AK50"/>
  <c r="P40" i="3"/>
  <c r="P41" s="1"/>
  <c r="O41"/>
  <c r="GB96" i="16"/>
  <c r="GB98"/>
  <c r="GD20"/>
  <c r="GB16"/>
  <c r="GB22"/>
  <c r="GD12"/>
  <c r="FZ24"/>
  <c r="CM18" i="15"/>
  <c r="AM15" i="16" s="1"/>
  <c r="GD15" s="1"/>
  <c r="CJ31" i="15"/>
  <c r="AJ28" i="16" s="1"/>
  <c r="GA28" s="1"/>
  <c r="CL17" i="15"/>
  <c r="AL14" i="16" s="1"/>
  <c r="GC14" s="1"/>
  <c r="CM16" i="15"/>
  <c r="AM13" i="16" s="1"/>
  <c r="GD13" s="1"/>
  <c r="CJ24" i="15"/>
  <c r="AJ21" i="16" s="1"/>
  <c r="GA21" s="1"/>
  <c r="CK22" i="15"/>
  <c r="AK19" i="16" s="1"/>
  <c r="GB19" s="1"/>
  <c r="BH29" i="17"/>
  <c r="BH26"/>
  <c r="BK18"/>
  <c r="CL99" i="15"/>
  <c r="AL96" i="16" s="1"/>
  <c r="GC96" s="1"/>
  <c r="CJ100" i="15"/>
  <c r="AJ97" i="16" s="1"/>
  <c r="GA97" s="1"/>
  <c r="CK100" i="15"/>
  <c r="AK97" i="16" s="1"/>
  <c r="CK24" i="15"/>
  <c r="AK21" i="16" s="1"/>
  <c r="BK21" i="17"/>
  <c r="CL101" i="15"/>
  <c r="AL98" i="16" s="1"/>
  <c r="GC98" s="1"/>
  <c r="BK15" i="17"/>
  <c r="CI103" i="15"/>
  <c r="FZ16" i="16"/>
  <c r="CI27" i="15"/>
  <c r="AJ16" i="16"/>
  <c r="BM19" i="15"/>
  <c r="BK27"/>
  <c r="CK19"/>
  <c r="AH24" i="16"/>
  <c r="BJ20" i="17"/>
  <c r="BI23"/>
  <c r="AE28"/>
  <c r="AE30" s="1"/>
  <c r="BG28"/>
  <c r="H30"/>
  <c r="BI27"/>
  <c r="BG34"/>
  <c r="AE34"/>
  <c r="FZ44" i="3"/>
  <c r="FZ38"/>
  <c r="L35"/>
  <c r="P55" l="1"/>
  <c r="J52" i="16"/>
  <c r="L56" i="3"/>
  <c r="M56" s="1"/>
  <c r="AG52" i="17"/>
  <c r="AK55" i="15"/>
  <c r="O46" i="3"/>
  <c r="N51"/>
  <c r="GB21" i="16"/>
  <c r="GA24"/>
  <c r="GB97"/>
  <c r="GA100"/>
  <c r="GC16"/>
  <c r="CJ27" i="15"/>
  <c r="CI33"/>
  <c r="AI30" i="16" s="1"/>
  <c r="FZ30" s="1"/>
  <c r="CL22" i="15"/>
  <c r="AL19" i="16" s="1"/>
  <c r="GC19" s="1"/>
  <c r="CI38" i="15"/>
  <c r="AI35" i="16" s="1"/>
  <c r="FZ35" s="1"/>
  <c r="CL25" i="15"/>
  <c r="AL22" i="16" s="1"/>
  <c r="GC22" s="1"/>
  <c r="CK31" i="15"/>
  <c r="AK28" i="16" s="1"/>
  <c r="GB28" s="1"/>
  <c r="CI30" i="15"/>
  <c r="AI27" i="16" s="1"/>
  <c r="FZ27" s="1"/>
  <c r="CM17" i="15"/>
  <c r="AM14" i="16" s="1"/>
  <c r="GD14" s="1"/>
  <c r="CK103" i="15"/>
  <c r="CJ103"/>
  <c r="CI106"/>
  <c r="AI103" i="16" s="1"/>
  <c r="FZ103" s="1"/>
  <c r="BJ107" i="15"/>
  <c r="BH28" i="17"/>
  <c r="BH30" s="1"/>
  <c r="BM103" i="15"/>
  <c r="CM22"/>
  <c r="AM19" i="16" s="1"/>
  <c r="BI26" i="17"/>
  <c r="BL103" i="15"/>
  <c r="AH100" i="16"/>
  <c r="CM99" i="15"/>
  <c r="AM96" i="16" s="1"/>
  <c r="GD96" s="1"/>
  <c r="BI29" i="17"/>
  <c r="CJ33" i="15"/>
  <c r="AJ30" i="16" s="1"/>
  <c r="J31"/>
  <c r="BN19" i="15"/>
  <c r="CL19"/>
  <c r="BL27"/>
  <c r="BG30" i="17"/>
  <c r="BK20"/>
  <c r="BJ23"/>
  <c r="AE33"/>
  <c r="BG33"/>
  <c r="BJ27"/>
  <c r="BH34"/>
  <c r="BG39"/>
  <c r="AE39"/>
  <c r="FZ40" i="3"/>
  <c r="FC41"/>
  <c r="FZ46"/>
  <c r="N56" l="1"/>
  <c r="BJ55" i="15"/>
  <c r="BK55" s="1"/>
  <c r="BL55" s="1"/>
  <c r="BM55" s="1"/>
  <c r="BN55" s="1"/>
  <c r="ED69" i="3"/>
  <c r="ED95" s="1"/>
  <c r="AG90" i="17" s="1"/>
  <c r="J57" i="16"/>
  <c r="L61" i="3"/>
  <c r="M61" s="1"/>
  <c r="N61" s="1"/>
  <c r="O61" s="1"/>
  <c r="P61" s="1"/>
  <c r="AK60" i="15"/>
  <c r="BJ60" s="1"/>
  <c r="BK60" s="1"/>
  <c r="BL60" s="1"/>
  <c r="BM60" s="1"/>
  <c r="BN60" s="1"/>
  <c r="AG57" i="17"/>
  <c r="P46" i="3"/>
  <c r="P51" s="1"/>
  <c r="O51"/>
  <c r="GD16" i="16"/>
  <c r="GD19"/>
  <c r="GA30"/>
  <c r="GB100"/>
  <c r="GB24"/>
  <c r="AJ100"/>
  <c r="AK16"/>
  <c r="BJ34" i="15"/>
  <c r="CI32"/>
  <c r="AI29" i="16" s="1"/>
  <c r="FZ29" s="1"/>
  <c r="CJ38" i="15"/>
  <c r="AJ35" i="16" s="1"/>
  <c r="GA35" s="1"/>
  <c r="CL31" i="15"/>
  <c r="AL28" i="16" s="1"/>
  <c r="GC28" s="1"/>
  <c r="BM27" i="15"/>
  <c r="CL24"/>
  <c r="AL21" i="16" s="1"/>
  <c r="GC21" s="1"/>
  <c r="CI43" i="15"/>
  <c r="AI40" i="16" s="1"/>
  <c r="FZ40" s="1"/>
  <c r="CJ30" i="15"/>
  <c r="AJ27" i="16" s="1"/>
  <c r="GA27" s="1"/>
  <c r="CM25" i="15"/>
  <c r="AM22" i="16" s="1"/>
  <c r="GD22" s="1"/>
  <c r="CL100" i="15"/>
  <c r="AL97" i="16" s="1"/>
  <c r="GC97" s="1"/>
  <c r="BN103" i="15"/>
  <c r="CM24"/>
  <c r="AM21" i="16" s="1"/>
  <c r="CN99" i="15"/>
  <c r="AN96" i="16" s="1"/>
  <c r="GE96" s="1"/>
  <c r="BJ29" i="17"/>
  <c r="CK106" i="15"/>
  <c r="AK103" i="16" s="1"/>
  <c r="CK33" i="15"/>
  <c r="AK30" i="16" s="1"/>
  <c r="BJ26" i="17"/>
  <c r="CI107" i="15"/>
  <c r="CM101"/>
  <c r="AM98" i="16" s="1"/>
  <c r="GD98" s="1"/>
  <c r="BH33" i="17"/>
  <c r="BK107" i="15"/>
  <c r="FZ100" i="16"/>
  <c r="BI28" i="17"/>
  <c r="CJ106" i="15"/>
  <c r="AJ103" i="16" s="1"/>
  <c r="GA103" s="1"/>
  <c r="CM19" i="15"/>
  <c r="CK27"/>
  <c r="AI24" i="16"/>
  <c r="BK23" i="17"/>
  <c r="AE35"/>
  <c r="AE36" s="1"/>
  <c r="BG35"/>
  <c r="H36"/>
  <c r="BH39"/>
  <c r="BK27"/>
  <c r="BI34"/>
  <c r="CK38" i="15" s="1"/>
  <c r="AK35" i="16" s="1"/>
  <c r="BG41" i="17"/>
  <c r="AE41"/>
  <c r="L41" i="3"/>
  <c r="FZ45"/>
  <c r="FZ48"/>
  <c r="O56" l="1"/>
  <c r="J62" i="16"/>
  <c r="AG62" i="17"/>
  <c r="AG65" s="1"/>
  <c r="AG89" s="1"/>
  <c r="AG91" s="1"/>
  <c r="AK65" i="15"/>
  <c r="BJ65" s="1"/>
  <c r="BK65" s="1"/>
  <c r="BL65" s="1"/>
  <c r="BM65" s="1"/>
  <c r="BN65" s="1"/>
  <c r="L66" i="3"/>
  <c r="M66" s="1"/>
  <c r="N66" s="1"/>
  <c r="O66" s="1"/>
  <c r="P66" s="1"/>
  <c r="GB35" i="16"/>
  <c r="GC100"/>
  <c r="GD21"/>
  <c r="GD24" s="1"/>
  <c r="GC24"/>
  <c r="GB103"/>
  <c r="GA104"/>
  <c r="GB30"/>
  <c r="CM100" i="15"/>
  <c r="AM97" i="16" s="1"/>
  <c r="GD97" s="1"/>
  <c r="BK34" i="15"/>
  <c r="CI37"/>
  <c r="AI34" i="16" s="1"/>
  <c r="FZ34" s="1"/>
  <c r="CK30" i="15"/>
  <c r="AK27" i="16" s="1"/>
  <c r="GB27" s="1"/>
  <c r="CI39" i="15"/>
  <c r="AI36" i="16" s="1"/>
  <c r="FZ36" s="1"/>
  <c r="CM31" i="15"/>
  <c r="AM28" i="16" s="1"/>
  <c r="GD28" s="1"/>
  <c r="BN27" i="15"/>
  <c r="CJ43"/>
  <c r="AJ40" i="16" s="1"/>
  <c r="GA40" s="1"/>
  <c r="CJ32" i="15"/>
  <c r="AK100" i="16"/>
  <c r="CO101" i="15"/>
  <c r="AO98" i="16" s="1"/>
  <c r="CL103" i="15"/>
  <c r="CN101"/>
  <c r="AN98" i="16" s="1"/>
  <c r="GE98" s="1"/>
  <c r="BO103" i="15"/>
  <c r="BK29" i="17"/>
  <c r="CL106" i="15"/>
  <c r="AL103" i="16" s="1"/>
  <c r="CL33" i="15"/>
  <c r="AL30" i="16" s="1"/>
  <c r="BH41" i="17"/>
  <c r="CJ107" i="15"/>
  <c r="BJ28" i="17"/>
  <c r="BI30"/>
  <c r="BI33"/>
  <c r="CK107" i="15"/>
  <c r="AI100" i="16"/>
  <c r="BK26" i="17"/>
  <c r="CL30" i="15"/>
  <c r="AL27" i="16" s="1"/>
  <c r="BL107" i="15"/>
  <c r="CI34"/>
  <c r="J37" i="16"/>
  <c r="CL27" i="15"/>
  <c r="BH35" i="17"/>
  <c r="BG36"/>
  <c r="AE40"/>
  <c r="BG40"/>
  <c r="BG43"/>
  <c r="AE43"/>
  <c r="BI39"/>
  <c r="BJ34"/>
  <c r="CL38" i="15" s="1"/>
  <c r="AL35" i="16" s="1"/>
  <c r="FZ47" i="3"/>
  <c r="FC51"/>
  <c r="FZ50"/>
  <c r="AK68" i="15" l="1"/>
  <c r="AK74" s="1"/>
  <c r="AK123" s="1"/>
  <c r="M69" i="3"/>
  <c r="M95" s="1"/>
  <c r="N69"/>
  <c r="N95" s="1"/>
  <c r="P56"/>
  <c r="P69" s="1"/>
  <c r="P95" s="1"/>
  <c r="O69"/>
  <c r="O95" s="1"/>
  <c r="GC35" i="16"/>
  <c r="GF98"/>
  <c r="GC27"/>
  <c r="GD100"/>
  <c r="GB104"/>
  <c r="GC103"/>
  <c r="GC30"/>
  <c r="AI31"/>
  <c r="AJ29"/>
  <c r="GA29" s="1"/>
  <c r="AK24"/>
  <c r="CM103" i="15"/>
  <c r="AL100" i="16"/>
  <c r="BL34" i="15"/>
  <c r="CK43"/>
  <c r="AK40" i="16" s="1"/>
  <c r="GB40" s="1"/>
  <c r="CJ37" i="15"/>
  <c r="AJ34" i="16" s="1"/>
  <c r="GA34" s="1"/>
  <c r="CI45" i="15"/>
  <c r="AI42" i="16" s="1"/>
  <c r="FZ42" s="1"/>
  <c r="CK32" i="15"/>
  <c r="AK29" i="16" s="1"/>
  <c r="CJ39" i="15"/>
  <c r="AJ36" i="16" s="1"/>
  <c r="GA36" s="1"/>
  <c r="CP101" i="15"/>
  <c r="AP98" i="16" s="1"/>
  <c r="BH43" i="17"/>
  <c r="BH40"/>
  <c r="CP99" i="15"/>
  <c r="AP96" i="16" s="1"/>
  <c r="CQ101" i="15"/>
  <c r="AQ98" i="16" s="1"/>
  <c r="BM107" i="15"/>
  <c r="CN100"/>
  <c r="AN97" i="16" s="1"/>
  <c r="GE97" s="1"/>
  <c r="CM30" i="15"/>
  <c r="AM27" i="16" s="1"/>
  <c r="AJ104"/>
  <c r="AH104"/>
  <c r="BJ33" i="17"/>
  <c r="AI104" i="16"/>
  <c r="CL107" i="15"/>
  <c r="BK28" i="17"/>
  <c r="BJ30"/>
  <c r="BI41"/>
  <c r="CM33" i="15"/>
  <c r="AM30" i="16" s="1"/>
  <c r="CO99" i="15"/>
  <c r="AO96" i="16" s="1"/>
  <c r="GF96" s="1"/>
  <c r="CJ34" i="15"/>
  <c r="CM27"/>
  <c r="AL16" i="16"/>
  <c r="AJ24"/>
  <c r="BJ40" i="15"/>
  <c r="AH31" i="16"/>
  <c r="FZ55" i="3"/>
  <c r="BI35" i="17"/>
  <c r="CK39" i="15" s="1"/>
  <c r="AK36" i="16" s="1"/>
  <c r="BH36" i="17"/>
  <c r="H46"/>
  <c r="AE42"/>
  <c r="BG42"/>
  <c r="BG45"/>
  <c r="AE45"/>
  <c r="BJ39"/>
  <c r="BK34"/>
  <c r="FZ49" i="3"/>
  <c r="GG98" i="16" l="1"/>
  <c r="GH98" s="1"/>
  <c r="GB36"/>
  <c r="GA37"/>
  <c r="GE100"/>
  <c r="GB29"/>
  <c r="GA31"/>
  <c r="GD27"/>
  <c r="GD30"/>
  <c r="GC104"/>
  <c r="GG96"/>
  <c r="BM34" i="15"/>
  <c r="CI47"/>
  <c r="AI44" i="16" s="1"/>
  <c r="FZ44" s="1"/>
  <c r="CL43" i="15"/>
  <c r="AL40" i="16" s="1"/>
  <c r="GC40" s="1"/>
  <c r="CL32" i="15"/>
  <c r="AL29" i="16" s="1"/>
  <c r="CK37" i="15"/>
  <c r="AK34" i="16" s="1"/>
  <c r="GB34" s="1"/>
  <c r="CJ45" i="15"/>
  <c r="AJ42" i="16" s="1"/>
  <c r="GA42" s="1"/>
  <c r="CI49" i="15"/>
  <c r="AI46" i="16" s="1"/>
  <c r="FZ46" s="1"/>
  <c r="CI44" i="15"/>
  <c r="AI41" i="16" s="1"/>
  <c r="FZ41" s="1"/>
  <c r="CM38" i="15"/>
  <c r="AM35" i="16" s="1"/>
  <c r="GD35" s="1"/>
  <c r="FZ104"/>
  <c r="CM32" i="15"/>
  <c r="AM29" i="16" s="1"/>
  <c r="BK30" i="17"/>
  <c r="BI43"/>
  <c r="CJ47" i="15"/>
  <c r="AJ44" i="16" s="1"/>
  <c r="BH42" i="17"/>
  <c r="BN107" i="15"/>
  <c r="AK104" i="16"/>
  <c r="BK33" i="17"/>
  <c r="CL37" i="15"/>
  <c r="AL34" i="16" s="1"/>
  <c r="CR101" i="15"/>
  <c r="AR98" i="16" s="1"/>
  <c r="BN34" i="15"/>
  <c r="CN106"/>
  <c r="AN103" i="16" s="1"/>
  <c r="BJ41" i="17"/>
  <c r="CN103" i="15"/>
  <c r="CQ99"/>
  <c r="AQ96" i="16" s="1"/>
  <c r="BI40" i="17"/>
  <c r="CJ44" i="15"/>
  <c r="AJ41" i="16" s="1"/>
  <c r="CM106" i="15"/>
  <c r="AM103" i="16" s="1"/>
  <c r="GD103" s="1"/>
  <c r="CK34" i="15"/>
  <c r="FZ31" i="16"/>
  <c r="CI40" i="15"/>
  <c r="AL24" i="16"/>
  <c r="BK40" i="15"/>
  <c r="BL40"/>
  <c r="BJ35" i="17"/>
  <c r="CL39" i="15" s="1"/>
  <c r="AL36" i="16" s="1"/>
  <c r="BI36" i="17"/>
  <c r="AE44"/>
  <c r="AE46" s="1"/>
  <c r="BG44"/>
  <c r="BK39"/>
  <c r="CM43" i="15" s="1"/>
  <c r="AM40" i="16" s="1"/>
  <c r="BH45" i="17"/>
  <c r="BG51"/>
  <c r="AE51"/>
  <c r="FZ54" i="3"/>
  <c r="L51"/>
  <c r="FZ57"/>
  <c r="GC36" i="16" l="1"/>
  <c r="GI98"/>
  <c r="GC34"/>
  <c r="GB37"/>
  <c r="GD40"/>
  <c r="GD104"/>
  <c r="GE103"/>
  <c r="GH96"/>
  <c r="GC29"/>
  <c r="GB31"/>
  <c r="GA41"/>
  <c r="GA44"/>
  <c r="AJ31"/>
  <c r="CI46" i="15"/>
  <c r="AI43" i="16" s="1"/>
  <c r="FZ43" s="1"/>
  <c r="CJ49" i="15"/>
  <c r="AJ46" i="16" s="1"/>
  <c r="GA46" s="1"/>
  <c r="CK45" i="15"/>
  <c r="AK42" i="16" s="1"/>
  <c r="GB42" s="1"/>
  <c r="CN107" i="15"/>
  <c r="CM107"/>
  <c r="BK41" i="17"/>
  <c r="CL45" i="15"/>
  <c r="AL42" i="16" s="1"/>
  <c r="CS101" i="15"/>
  <c r="AS98" i="16" s="1"/>
  <c r="BI42" i="17"/>
  <c r="BH44"/>
  <c r="BH46" s="1"/>
  <c r="CR99" i="15"/>
  <c r="AR96" i="16" s="1"/>
  <c r="BO107" i="15"/>
  <c r="BJ40" i="17"/>
  <c r="BP103" i="15"/>
  <c r="CO100"/>
  <c r="AO97" i="16" s="1"/>
  <c r="GF97" s="1"/>
  <c r="CP100" i="15"/>
  <c r="AP97" i="16" s="1"/>
  <c r="BJ43" i="17"/>
  <c r="CJ40" i="15"/>
  <c r="J47" i="16"/>
  <c r="AH37"/>
  <c r="CL34" i="15"/>
  <c r="BG46" i="17"/>
  <c r="BK35"/>
  <c r="BJ36"/>
  <c r="AE50"/>
  <c r="BG50"/>
  <c r="BH51"/>
  <c r="BI45"/>
  <c r="CK49" i="15" s="1"/>
  <c r="AK46" i="16" s="1"/>
  <c r="BG53" i="17"/>
  <c r="AE53"/>
  <c r="FZ56" i="3"/>
  <c r="FZ59"/>
  <c r="GJ98" i="16" l="1"/>
  <c r="GB46"/>
  <c r="GC42"/>
  <c r="GG97"/>
  <c r="GF100"/>
  <c r="GC37"/>
  <c r="GI96"/>
  <c r="GD29"/>
  <c r="GC31"/>
  <c r="GE104"/>
  <c r="CI48" i="15"/>
  <c r="AI45" i="16" s="1"/>
  <c r="FZ45" s="1"/>
  <c r="CM39" i="15"/>
  <c r="AM36" i="16" s="1"/>
  <c r="GD36" s="1"/>
  <c r="CI54" i="15"/>
  <c r="AI51" i="16" s="1"/>
  <c r="FZ51" s="1"/>
  <c r="CK47" i="15"/>
  <c r="AK44" i="16" s="1"/>
  <c r="GB44" s="1"/>
  <c r="CM37" i="15"/>
  <c r="AM34" i="16" s="1"/>
  <c r="GD34" s="1"/>
  <c r="CK44" i="15"/>
  <c r="AK41" i="16" s="1"/>
  <c r="GB41" s="1"/>
  <c r="CJ46" i="15"/>
  <c r="AJ43" i="16" s="1"/>
  <c r="GA43" s="1"/>
  <c r="BH53" i="17"/>
  <c r="BH50"/>
  <c r="CI112" i="15"/>
  <c r="AI110" i="16" s="1"/>
  <c r="FZ110" s="1"/>
  <c r="CP103" i="15"/>
  <c r="AM100" i="16"/>
  <c r="AM104"/>
  <c r="BQ103" i="15"/>
  <c r="CT101"/>
  <c r="AT98" i="16" s="1"/>
  <c r="GK98" s="1"/>
  <c r="CQ100" i="15"/>
  <c r="AQ97" i="16" s="1"/>
  <c r="BP107" i="15"/>
  <c r="CS99"/>
  <c r="AS96" i="16" s="1"/>
  <c r="BI44" i="17"/>
  <c r="BI46" s="1"/>
  <c r="CJ48" i="15"/>
  <c r="AJ45" i="16" s="1"/>
  <c r="BK43" i="17"/>
  <c r="CO103" i="15"/>
  <c r="BK40" i="17"/>
  <c r="BJ42"/>
  <c r="CO106" i="15"/>
  <c r="AO103" i="16" s="1"/>
  <c r="GF103" s="1"/>
  <c r="CM34" i="15"/>
  <c r="CL40"/>
  <c r="BJ50"/>
  <c r="CK40"/>
  <c r="BN40"/>
  <c r="BM40"/>
  <c r="FZ37" i="16"/>
  <c r="AL31"/>
  <c r="AM24"/>
  <c r="BK36" i="17"/>
  <c r="AE52"/>
  <c r="BG52"/>
  <c r="BG55"/>
  <c r="AE55"/>
  <c r="BJ45"/>
  <c r="BI51"/>
  <c r="FZ58" i="3"/>
  <c r="FZ61"/>
  <c r="GF104" i="16" l="1"/>
  <c r="GD37"/>
  <c r="GD31"/>
  <c r="GJ96"/>
  <c r="GH97"/>
  <c r="GG100"/>
  <c r="GA45"/>
  <c r="AL104"/>
  <c r="CK46" i="15"/>
  <c r="AK43" i="16" s="1"/>
  <c r="GB43" s="1"/>
  <c r="CL49" i="15"/>
  <c r="AL46" i="16" s="1"/>
  <c r="GC46" s="1"/>
  <c r="BK50" i="15"/>
  <c r="CI53"/>
  <c r="AI50" i="16" s="1"/>
  <c r="FZ50" s="1"/>
  <c r="CI56" i="15"/>
  <c r="AI53" i="16" s="1"/>
  <c r="FZ53" s="1"/>
  <c r="CL44" i="15"/>
  <c r="AL41" i="16" s="1"/>
  <c r="GC41" s="1"/>
  <c r="CJ54" i="15"/>
  <c r="AJ51" i="16" s="1"/>
  <c r="GA51" s="1"/>
  <c r="CM45" i="15"/>
  <c r="AM42" i="16" s="1"/>
  <c r="GD42" s="1"/>
  <c r="CL47" i="15"/>
  <c r="AL44" i="16" s="1"/>
  <c r="GC44" s="1"/>
  <c r="BK42" i="17"/>
  <c r="BH52"/>
  <c r="BR103" i="15"/>
  <c r="BQ107"/>
  <c r="BI50" i="17"/>
  <c r="CJ110" i="15"/>
  <c r="AJ107" i="16" s="1"/>
  <c r="CJ53" i="15"/>
  <c r="AJ50" i="16" s="1"/>
  <c r="CI116" i="15"/>
  <c r="AI114" i="16" s="1"/>
  <c r="FZ114" s="1"/>
  <c r="CO107" i="15"/>
  <c r="BH55" i="17"/>
  <c r="CI110" i="15"/>
  <c r="AI107" i="16" s="1"/>
  <c r="FZ107" s="1"/>
  <c r="CK54" i="15"/>
  <c r="AK51" i="16" s="1"/>
  <c r="CQ103" i="15"/>
  <c r="CR100"/>
  <c r="AR97" i="16" s="1"/>
  <c r="BJ44" i="17"/>
  <c r="BJ46" s="1"/>
  <c r="CQ106" i="15"/>
  <c r="AQ103" i="16" s="1"/>
  <c r="BI53" i="17"/>
  <c r="CP106" i="15"/>
  <c r="AP103" i="16" s="1"/>
  <c r="GG103" s="1"/>
  <c r="CJ112" i="15"/>
  <c r="AJ110" i="16" s="1"/>
  <c r="GA110" s="1"/>
  <c r="AJ37"/>
  <c r="AK31"/>
  <c r="AK37"/>
  <c r="AI37"/>
  <c r="CI50" i="15"/>
  <c r="AE54" i="17"/>
  <c r="BG54"/>
  <c r="BJ51"/>
  <c r="BK45"/>
  <c r="BG57"/>
  <c r="AE57"/>
  <c r="FZ60" i="3"/>
  <c r="FZ63"/>
  <c r="GA107" i="16" l="1"/>
  <c r="GB51"/>
  <c r="GG104"/>
  <c r="GH103"/>
  <c r="GA50"/>
  <c r="GI97"/>
  <c r="GH100"/>
  <c r="GA47"/>
  <c r="AN100"/>
  <c r="CI60" i="15"/>
  <c r="AI57" i="16" s="1"/>
  <c r="FZ57" s="1"/>
  <c r="CM49" i="15"/>
  <c r="AM46" i="16" s="1"/>
  <c r="GD46" s="1"/>
  <c r="CI58" i="15"/>
  <c r="AI55" i="16" s="1"/>
  <c r="FZ55" s="1"/>
  <c r="CI55" i="15"/>
  <c r="AI52" i="16" s="1"/>
  <c r="FZ52" s="1"/>
  <c r="CM47" i="15"/>
  <c r="AM44" i="16" s="1"/>
  <c r="GD44" s="1"/>
  <c r="CK48" i="15"/>
  <c r="AK45" i="16" s="1"/>
  <c r="GB45" s="1"/>
  <c r="CM44" i="15"/>
  <c r="AM41" i="16" s="1"/>
  <c r="GD41" s="1"/>
  <c r="CJ56" i="15"/>
  <c r="AJ53" i="16" s="1"/>
  <c r="GA53" s="1"/>
  <c r="CL46" i="15"/>
  <c r="AL43" i="16" s="1"/>
  <c r="GC43" s="1"/>
  <c r="CQ107" i="15"/>
  <c r="CL54"/>
  <c r="AL51" i="16" s="1"/>
  <c r="BJ53" i="17"/>
  <c r="CK116" i="15"/>
  <c r="AK114" i="16" s="1"/>
  <c r="CK56" i="15"/>
  <c r="AK53" i="16" s="1"/>
  <c r="CU99" i="15"/>
  <c r="AU96" i="16" s="1"/>
  <c r="AO100"/>
  <c r="CR103" i="15"/>
  <c r="BH54" i="17"/>
  <c r="CS100" i="15"/>
  <c r="AS97" i="16" s="1"/>
  <c r="CR106" i="15"/>
  <c r="AR103" i="16" s="1"/>
  <c r="BK44" i="17"/>
  <c r="BS103" i="15"/>
  <c r="BI52" i="17"/>
  <c r="CJ115" i="15"/>
  <c r="AJ113" i="16" s="1"/>
  <c r="CU101" i="15"/>
  <c r="AU98" i="16" s="1"/>
  <c r="GL98" s="1"/>
  <c r="BR107" i="15"/>
  <c r="BI55" i="17"/>
  <c r="CJ58" i="15"/>
  <c r="AJ55" i="16" s="1"/>
  <c r="AN104"/>
  <c r="BJ50" i="17"/>
  <c r="CK53" i="15"/>
  <c r="AK50" i="16" s="1"/>
  <c r="CK110" i="15"/>
  <c r="AK107" i="16" s="1"/>
  <c r="GB107" s="1"/>
  <c r="CI115" i="15"/>
  <c r="AI113" i="16" s="1"/>
  <c r="FZ113" s="1"/>
  <c r="CJ116" i="15"/>
  <c r="AJ114" i="16" s="1"/>
  <c r="GA114" s="1"/>
  <c r="CT99" i="15"/>
  <c r="AT96" i="16" s="1"/>
  <c r="GK96" s="1"/>
  <c r="CP107" i="15"/>
  <c r="AP100" i="16"/>
  <c r="CM46" i="15"/>
  <c r="AM43" i="16" s="1"/>
  <c r="CK112" i="15"/>
  <c r="AK110" i="16" s="1"/>
  <c r="GB110" s="1"/>
  <c r="CM40" i="15"/>
  <c r="CJ50"/>
  <c r="BL50"/>
  <c r="AE56" i="17"/>
  <c r="BG56"/>
  <c r="BG59"/>
  <c r="AE59"/>
  <c r="BK51"/>
  <c r="BH57"/>
  <c r="FZ62" i="3"/>
  <c r="FZ65"/>
  <c r="GA113" i="16" l="1"/>
  <c r="GB114"/>
  <c r="GC51"/>
  <c r="GB53"/>
  <c r="GB47"/>
  <c r="GL96"/>
  <c r="GD43"/>
  <c r="GA55"/>
  <c r="GB50"/>
  <c r="GI103"/>
  <c r="GH104"/>
  <c r="GJ97"/>
  <c r="GI100"/>
  <c r="AL37"/>
  <c r="CJ55" i="15"/>
  <c r="AJ52" i="16" s="1"/>
  <c r="GA52" s="1"/>
  <c r="CJ60" i="15"/>
  <c r="AJ57" i="16" s="1"/>
  <c r="GA57" s="1"/>
  <c r="CI57" i="15"/>
  <c r="AI54" i="16" s="1"/>
  <c r="FZ54" s="1"/>
  <c r="CL48" i="15"/>
  <c r="AL45" i="16" s="1"/>
  <c r="GC45" s="1"/>
  <c r="CR107" i="15"/>
  <c r="BH56" i="17"/>
  <c r="AO104" i="16"/>
  <c r="BJ52" i="17"/>
  <c r="CK115" i="15"/>
  <c r="AK113" i="16" s="1"/>
  <c r="CS103" i="15"/>
  <c r="CM48"/>
  <c r="AM45" i="16" s="1"/>
  <c r="CT100" i="15"/>
  <c r="AT97" i="16" s="1"/>
  <c r="BK50" i="17"/>
  <c r="CL110" i="15"/>
  <c r="AL107" i="16" s="1"/>
  <c r="GC107" s="1"/>
  <c r="CL53" i="15"/>
  <c r="AL50" i="16" s="1"/>
  <c r="BJ55" i="17"/>
  <c r="CS106" i="15"/>
  <c r="AS103" i="16" s="1"/>
  <c r="BT103" i="15"/>
  <c r="CW101"/>
  <c r="AW98" i="16" s="1"/>
  <c r="BK46" i="17"/>
  <c r="BI54"/>
  <c r="CJ114" i="15"/>
  <c r="AJ112" i="16" s="1"/>
  <c r="CV99" i="15"/>
  <c r="AV96" i="16" s="1"/>
  <c r="AP104"/>
  <c r="CM54" i="15"/>
  <c r="AM51" i="16" s="1"/>
  <c r="GD51" s="1"/>
  <c r="CM112" i="15"/>
  <c r="AM110" i="16" s="1"/>
  <c r="AQ100"/>
  <c r="CL112" i="15"/>
  <c r="AL110" i="16" s="1"/>
  <c r="GC110" s="1"/>
  <c r="BS107" i="15"/>
  <c r="BK53" i="17"/>
  <c r="CL116" i="15"/>
  <c r="AL114" i="16" s="1"/>
  <c r="BH59" i="17"/>
  <c r="CI114" i="15"/>
  <c r="AI112" i="16" s="1"/>
  <c r="FZ112" s="1"/>
  <c r="CV101" i="15"/>
  <c r="AV98" i="16" s="1"/>
  <c r="GM98" s="1"/>
  <c r="Q349" i="1"/>
  <c r="D47" i="22" s="1"/>
  <c r="G47" s="1"/>
  <c r="BM50" i="15"/>
  <c r="AH47" i="16"/>
  <c r="AI47"/>
  <c r="U356" i="1"/>
  <c r="Q356"/>
  <c r="D54" i="22" s="1"/>
  <c r="G54" s="1"/>
  <c r="CK50" i="15"/>
  <c r="AM31" i="16"/>
  <c r="FZ67" i="3"/>
  <c r="AE58" i="17"/>
  <c r="BG58"/>
  <c r="BG61"/>
  <c r="AE61"/>
  <c r="BI57"/>
  <c r="CK60" i="15" s="1"/>
  <c r="AK57" i="16" s="1"/>
  <c r="FZ64" i="3"/>
  <c r="GA112" i="16" l="1"/>
  <c r="GC114"/>
  <c r="GB113"/>
  <c r="GN98"/>
  <c r="GB57"/>
  <c r="GD110"/>
  <c r="GD45"/>
  <c r="GD47" s="1"/>
  <c r="GC47"/>
  <c r="GC50"/>
  <c r="GM96"/>
  <c r="GK97"/>
  <c r="GJ100"/>
  <c r="GJ103"/>
  <c r="GI104"/>
  <c r="CI64" i="15"/>
  <c r="AI61" i="16" s="1"/>
  <c r="FZ61" s="1"/>
  <c r="CI59" i="15"/>
  <c r="AI56" i="16" s="1"/>
  <c r="FZ56" s="1"/>
  <c r="CK55" i="15"/>
  <c r="AK52" i="16" s="1"/>
  <c r="GB52" s="1"/>
  <c r="BN50" i="15"/>
  <c r="CI62"/>
  <c r="AI59" i="16" s="1"/>
  <c r="FZ59" s="1"/>
  <c r="CK58" i="15"/>
  <c r="AK55" i="16" s="1"/>
  <c r="GB55" s="1"/>
  <c r="CL56" i="15"/>
  <c r="AL53" i="16" s="1"/>
  <c r="GC53" s="1"/>
  <c r="CJ57" i="15"/>
  <c r="AJ54" i="16" s="1"/>
  <c r="GA54" s="1"/>
  <c r="BJ54" i="17"/>
  <c r="CK114" i="15"/>
  <c r="AK112" i="16" s="1"/>
  <c r="CM116" i="15"/>
  <c r="AM114" i="16" s="1"/>
  <c r="BK52" i="17"/>
  <c r="CI117" i="15"/>
  <c r="AI115" i="16" s="1"/>
  <c r="FZ115" s="1"/>
  <c r="AQ104"/>
  <c r="CN112" i="15"/>
  <c r="AN110" i="16" s="1"/>
  <c r="BH58" i="17"/>
  <c r="CT106" i="15"/>
  <c r="AT103" i="16" s="1"/>
  <c r="BK55" i="17"/>
  <c r="CL58" i="15"/>
  <c r="AL55" i="16" s="1"/>
  <c r="CT103" i="15"/>
  <c r="CL115"/>
  <c r="AL113" i="16" s="1"/>
  <c r="CU100" i="15"/>
  <c r="AU97" i="16" s="1"/>
  <c r="BI59" i="17"/>
  <c r="CS107" i="15"/>
  <c r="BT107"/>
  <c r="CM53"/>
  <c r="AM50" i="16" s="1"/>
  <c r="BU103" i="15"/>
  <c r="AR100" i="16"/>
  <c r="BI56" i="17"/>
  <c r="CJ117" i="15"/>
  <c r="AJ115" i="16" s="1"/>
  <c r="U349" i="1"/>
  <c r="V349"/>
  <c r="CM50" i="15"/>
  <c r="AK47" i="16"/>
  <c r="V356" i="1"/>
  <c r="CL50" i="15"/>
  <c r="FZ47" i="16"/>
  <c r="FZ72" i="3"/>
  <c r="AE60" i="17"/>
  <c r="BG60"/>
  <c r="BJ57"/>
  <c r="BH61"/>
  <c r="BG63"/>
  <c r="AE63"/>
  <c r="FZ66" i="3"/>
  <c r="FC73"/>
  <c r="GB112" i="16" l="1"/>
  <c r="GE110"/>
  <c r="GD114"/>
  <c r="GC113"/>
  <c r="GC55"/>
  <c r="GD50"/>
  <c r="GA115"/>
  <c r="GJ104"/>
  <c r="GK103"/>
  <c r="GL97"/>
  <c r="GK100"/>
  <c r="AJ47"/>
  <c r="AS100"/>
  <c r="CJ62" i="15"/>
  <c r="AJ59" i="16" s="1"/>
  <c r="GA59" s="1"/>
  <c r="CK57" i="15"/>
  <c r="AK54" i="16" s="1"/>
  <c r="GB54" s="1"/>
  <c r="CI61" i="15"/>
  <c r="AI58" i="16" s="1"/>
  <c r="FZ58" s="1"/>
  <c r="CJ64" i="15"/>
  <c r="AJ61" i="16" s="1"/>
  <c r="GA61" s="1"/>
  <c r="CL55" i="15"/>
  <c r="AL52" i="16" s="1"/>
  <c r="GC52" s="1"/>
  <c r="CM56" i="15"/>
  <c r="AM53" i="16" s="1"/>
  <c r="GD53" s="1"/>
  <c r="CJ59" i="15"/>
  <c r="AJ56" i="16" s="1"/>
  <c r="GA56" s="1"/>
  <c r="CL60" i="15"/>
  <c r="AL57" i="16" s="1"/>
  <c r="GC57" s="1"/>
  <c r="BH63" i="17"/>
  <c r="CM115" i="15"/>
  <c r="AM113" i="16" s="1"/>
  <c r="BK54" i="17"/>
  <c r="CL114" i="15"/>
  <c r="AL112" i="16" s="1"/>
  <c r="GC112" s="1"/>
  <c r="CO112" i="15"/>
  <c r="AO110" i="16" s="1"/>
  <c r="GF110" s="1"/>
  <c r="BJ56" i="17"/>
  <c r="CK117" i="15"/>
  <c r="AK115" i="16" s="1"/>
  <c r="CK59" i="15"/>
  <c r="AK56" i="16" s="1"/>
  <c r="CU103" i="15"/>
  <c r="BJ59" i="17"/>
  <c r="CK62" i="15"/>
  <c r="AK59" i="16" s="1"/>
  <c r="CX99" i="15"/>
  <c r="AX96" i="16" s="1"/>
  <c r="CN116" i="15"/>
  <c r="AN114" i="16" s="1"/>
  <c r="AR104"/>
  <c r="CT107" i="15"/>
  <c r="CU106"/>
  <c r="AU103" i="16" s="1"/>
  <c r="BI58" i="17"/>
  <c r="CV100" i="15"/>
  <c r="AV97" i="16" s="1"/>
  <c r="BH60" i="17"/>
  <c r="BV103" i="15"/>
  <c r="BU107"/>
  <c r="CX101"/>
  <c r="AX98" i="16" s="1"/>
  <c r="GO98" s="1"/>
  <c r="CM110" i="15"/>
  <c r="AM107" i="16" s="1"/>
  <c r="GD107" s="1"/>
  <c r="CW99" i="15"/>
  <c r="AW96" i="16" s="1"/>
  <c r="GN96" s="1"/>
  <c r="AM37"/>
  <c r="U828" i="1"/>
  <c r="H65" i="17"/>
  <c r="AE62"/>
  <c r="BG62"/>
  <c r="FZ77" i="3"/>
  <c r="U818" i="1"/>
  <c r="U817"/>
  <c r="U816"/>
  <c r="U808"/>
  <c r="U814"/>
  <c r="U815"/>
  <c r="U811"/>
  <c r="U810"/>
  <c r="U813"/>
  <c r="U809"/>
  <c r="U812"/>
  <c r="BI61" i="17"/>
  <c r="BK57"/>
  <c r="BG68"/>
  <c r="AE68"/>
  <c r="AE69" s="1"/>
  <c r="H69"/>
  <c r="FZ68" i="3"/>
  <c r="FC69"/>
  <c r="L73"/>
  <c r="GE114" i="16" l="1"/>
  <c r="GD113"/>
  <c r="GB59"/>
  <c r="GB56"/>
  <c r="GO96"/>
  <c r="GM97"/>
  <c r="GL100"/>
  <c r="GK104"/>
  <c r="GL103"/>
  <c r="GB115"/>
  <c r="CI63" i="15"/>
  <c r="AI60" i="16" s="1"/>
  <c r="FZ60" s="1"/>
  <c r="CI71" i="15"/>
  <c r="AI68" i="16" s="1"/>
  <c r="FZ68" s="1"/>
  <c r="CM58" i="15"/>
  <c r="AM55" i="16" s="1"/>
  <c r="GD55" s="1"/>
  <c r="CK64" i="15"/>
  <c r="AK61" i="16" s="1"/>
  <c r="GB61" s="1"/>
  <c r="CM55" i="15"/>
  <c r="AM52" i="16" s="1"/>
  <c r="GD52" s="1"/>
  <c r="CI66" i="15"/>
  <c r="AI63" i="16" s="1"/>
  <c r="FZ63" s="1"/>
  <c r="CM60" i="15"/>
  <c r="AM57" i="16" s="1"/>
  <c r="GD57" s="1"/>
  <c r="CJ61" i="15"/>
  <c r="AJ58" i="16" s="1"/>
  <c r="GA58" s="1"/>
  <c r="CL57" i="15"/>
  <c r="AL54" i="16" s="1"/>
  <c r="GC54" s="1"/>
  <c r="AL47"/>
  <c r="CO116" i="15"/>
  <c r="AO114" i="16" s="1"/>
  <c r="GF114" s="1"/>
  <c r="CV103" i="15"/>
  <c r="BW103"/>
  <c r="BV107"/>
  <c r="AS104" i="16"/>
  <c r="CM114" i="15"/>
  <c r="AM112" i="16" s="1"/>
  <c r="GD112" s="1"/>
  <c r="CI111" i="15"/>
  <c r="AI108" i="16" s="1"/>
  <c r="FZ108" s="1"/>
  <c r="BJ118" i="15"/>
  <c r="CZ101"/>
  <c r="AZ98" i="16" s="1"/>
  <c r="CY99" i="15"/>
  <c r="AY96" i="16" s="1"/>
  <c r="CW100" i="15"/>
  <c r="AW97" i="16" s="1"/>
  <c r="BI60" i="17"/>
  <c r="CJ63" i="15"/>
  <c r="AJ60" i="16" s="1"/>
  <c r="CJ113" i="15"/>
  <c r="AJ111" i="16" s="1"/>
  <c r="BJ58" i="17"/>
  <c r="CK61" i="15"/>
  <c r="AK58" i="16" s="1"/>
  <c r="CP110" i="15"/>
  <c r="AP107" i="16" s="1"/>
  <c r="CQ110" i="15"/>
  <c r="AQ107" i="16" s="1"/>
  <c r="CY101" i="15"/>
  <c r="AY98" i="16" s="1"/>
  <c r="GP98" s="1"/>
  <c r="CO110" i="15"/>
  <c r="AO107" i="16" s="1"/>
  <c r="BK56" i="17"/>
  <c r="CL59" i="15"/>
  <c r="AL56" i="16" s="1"/>
  <c r="BH62" i="17"/>
  <c r="CU107" i="15"/>
  <c r="CI113"/>
  <c r="AI111" i="16" s="1"/>
  <c r="FZ111" s="1"/>
  <c r="CV106" i="15"/>
  <c r="AV103" i="16" s="1"/>
  <c r="BK59" i="17"/>
  <c r="BI63"/>
  <c r="CJ66" i="15"/>
  <c r="AJ63" i="16" s="1"/>
  <c r="CN110" i="15"/>
  <c r="AN107" i="16" s="1"/>
  <c r="GE107" s="1"/>
  <c r="J69"/>
  <c r="U136" i="1"/>
  <c r="V812"/>
  <c r="V809"/>
  <c r="V813"/>
  <c r="V810"/>
  <c r="V811"/>
  <c r="V815"/>
  <c r="V814"/>
  <c r="V808"/>
  <c r="V816"/>
  <c r="V817"/>
  <c r="V818"/>
  <c r="V828"/>
  <c r="AE64" i="17"/>
  <c r="AE65" s="1"/>
  <c r="BG64"/>
  <c r="BJ61"/>
  <c r="BG73"/>
  <c r="AE73"/>
  <c r="BG69"/>
  <c r="BH68"/>
  <c r="CJ71" i="15" s="1"/>
  <c r="AJ68" i="16" s="1"/>
  <c r="L69" i="3"/>
  <c r="FZ76"/>
  <c r="FZ81"/>
  <c r="GA111" i="16" l="1"/>
  <c r="GQ98"/>
  <c r="GB58"/>
  <c r="GF107"/>
  <c r="GA63"/>
  <c r="GA68"/>
  <c r="GM103"/>
  <c r="GL104"/>
  <c r="GN97"/>
  <c r="GM100"/>
  <c r="GP96"/>
  <c r="GA60"/>
  <c r="GC56"/>
  <c r="CI65" i="15"/>
  <c r="AI62" i="16" s="1"/>
  <c r="FZ62" s="1"/>
  <c r="CM57" i="15"/>
  <c r="AM54" i="16" s="1"/>
  <c r="GD54" s="1"/>
  <c r="CL62" i="15"/>
  <c r="AL59" i="16" s="1"/>
  <c r="GC59" s="1"/>
  <c r="CL64" i="15"/>
  <c r="AL61" i="16" s="1"/>
  <c r="GC61" s="1"/>
  <c r="CW103" i="15"/>
  <c r="CQ112"/>
  <c r="AQ110" i="16" s="1"/>
  <c r="DA101" i="15"/>
  <c r="BA98" i="16" s="1"/>
  <c r="BK118" i="15"/>
  <c r="AT104" i="16"/>
  <c r="CM117" i="15"/>
  <c r="AM115" i="16" s="1"/>
  <c r="AT100"/>
  <c r="AU100"/>
  <c r="CJ111" i="15"/>
  <c r="AJ108" i="16" s="1"/>
  <c r="GA108" s="1"/>
  <c r="CW106" i="15"/>
  <c r="AW103" i="16" s="1"/>
  <c r="CR110" i="15"/>
  <c r="AR107" i="16" s="1"/>
  <c r="CV107" i="15"/>
  <c r="CO115"/>
  <c r="AO113" i="16" s="1"/>
  <c r="BJ63" i="17"/>
  <c r="CK111" i="15"/>
  <c r="AK108" i="16" s="1"/>
  <c r="CK66" i="15"/>
  <c r="AK63" i="16" s="1"/>
  <c r="BW107" i="15"/>
  <c r="BK58" i="17"/>
  <c r="CP116" i="15"/>
  <c r="AP114" i="16" s="1"/>
  <c r="GG114" s="1"/>
  <c r="CP112" i="15"/>
  <c r="AP110" i="16" s="1"/>
  <c r="GG110" s="1"/>
  <c r="CL117" i="15"/>
  <c r="AL115" i="16" s="1"/>
  <c r="GC115" s="1"/>
  <c r="BH64" i="17"/>
  <c r="BH65" s="1"/>
  <c r="CX100" i="15"/>
  <c r="AX97" i="16" s="1"/>
  <c r="BI62" i="17"/>
  <c r="BJ60"/>
  <c r="CK113" i="15"/>
  <c r="AK111" i="16" s="1"/>
  <c r="BX103" i="15"/>
  <c r="CI118"/>
  <c r="CN115"/>
  <c r="AN113" i="16" s="1"/>
  <c r="GE113" s="1"/>
  <c r="Q375" i="1"/>
  <c r="D73" i="22" s="1"/>
  <c r="G73" s="1"/>
  <c r="U375" i="1"/>
  <c r="J65" i="16"/>
  <c r="J71" s="1"/>
  <c r="BJ72" i="15"/>
  <c r="BG65" i="17"/>
  <c r="AE72"/>
  <c r="BG72"/>
  <c r="BG77"/>
  <c r="AE77"/>
  <c r="BH69"/>
  <c r="BI68"/>
  <c r="CK71" i="15" s="1"/>
  <c r="AK68" i="16" s="1"/>
  <c r="BH73" i="17"/>
  <c r="BK61"/>
  <c r="CM64" i="15" s="1"/>
  <c r="AM61" i="16" s="1"/>
  <c r="FZ80" i="3"/>
  <c r="FZ83"/>
  <c r="GF113" i="16" l="1"/>
  <c r="GB111"/>
  <c r="GD115"/>
  <c r="GH110"/>
  <c r="GR98"/>
  <c r="GD61"/>
  <c r="GB108"/>
  <c r="GA116"/>
  <c r="GO97"/>
  <c r="GN100"/>
  <c r="GB63"/>
  <c r="GN103"/>
  <c r="GM104"/>
  <c r="GA69"/>
  <c r="GB68"/>
  <c r="GG107"/>
  <c r="BI64" i="17"/>
  <c r="BI65" s="1"/>
  <c r="CK67" i="15"/>
  <c r="AK64" i="16" s="1"/>
  <c r="CM59" i="15"/>
  <c r="AM56" i="16" s="1"/>
  <c r="GD56" s="1"/>
  <c r="CJ67" i="15"/>
  <c r="AJ64" i="16" s="1"/>
  <c r="CI67" i="15"/>
  <c r="AI64" i="16" s="1"/>
  <c r="FZ64" s="1"/>
  <c r="CM62" i="15"/>
  <c r="AM59" i="16" s="1"/>
  <c r="GD59" s="1"/>
  <c r="CL61" i="15"/>
  <c r="AL58" i="16" s="1"/>
  <c r="GC58" s="1"/>
  <c r="CK63" i="15"/>
  <c r="AK60" i="16" s="1"/>
  <c r="GB60" s="1"/>
  <c r="CJ65" i="15"/>
  <c r="AJ62" i="16" s="1"/>
  <c r="GA62" s="1"/>
  <c r="AV100"/>
  <c r="CX103" i="15"/>
  <c r="CS110"/>
  <c r="AS107" i="16" s="1"/>
  <c r="BH77" i="17"/>
  <c r="CQ116" i="15"/>
  <c r="AQ114" i="16" s="1"/>
  <c r="GH114" s="1"/>
  <c r="CP115" i="15"/>
  <c r="AP113" i="16" s="1"/>
  <c r="AU104"/>
  <c r="CK118" i="15"/>
  <c r="BH72" i="17"/>
  <c r="DB99" i="15"/>
  <c r="BB96" i="16" s="1"/>
  <c r="DA99" i="15"/>
  <c r="BA96" i="16" s="1"/>
  <c r="BL118" i="15"/>
  <c r="CJ118"/>
  <c r="CP114"/>
  <c r="AP112" i="16" s="1"/>
  <c r="CO114" i="15"/>
  <c r="AO112" i="16" s="1"/>
  <c r="BK63" i="17"/>
  <c r="CY100" i="15"/>
  <c r="AY97" i="16" s="1"/>
  <c r="DB101" i="15"/>
  <c r="BB98" i="16" s="1"/>
  <c r="BK60" i="17"/>
  <c r="BJ62"/>
  <c r="BY103" i="15"/>
  <c r="CW107"/>
  <c r="BX107"/>
  <c r="CN114"/>
  <c r="AN112" i="16" s="1"/>
  <c r="GE112" s="1"/>
  <c r="CZ99" i="15"/>
  <c r="AZ96" i="16" s="1"/>
  <c r="GQ96" s="1"/>
  <c r="CJ72" i="15"/>
  <c r="CI72"/>
  <c r="Q374" i="1"/>
  <c r="D72" i="22" s="1"/>
  <c r="G72" s="1"/>
  <c r="U374" i="1"/>
  <c r="CI81" i="15"/>
  <c r="AI78" i="16" s="1"/>
  <c r="FZ78" s="1"/>
  <c r="V375" i="1"/>
  <c r="BK72" i="15"/>
  <c r="BJ68"/>
  <c r="BJ74" s="1"/>
  <c r="AM47" i="16"/>
  <c r="AE76" i="17"/>
  <c r="BG76"/>
  <c r="BJ68"/>
  <c r="CL71" i="15" s="1"/>
  <c r="AL68" i="16" s="1"/>
  <c r="BI69" i="17"/>
  <c r="BI73"/>
  <c r="BG79"/>
  <c r="AE79"/>
  <c r="AI69" i="16"/>
  <c r="FZ82" i="3"/>
  <c r="FZ85"/>
  <c r="GG113" i="16" l="1"/>
  <c r="GS98"/>
  <c r="GA64"/>
  <c r="GA65" s="1"/>
  <c r="GA71" s="1"/>
  <c r="GR96"/>
  <c r="GH107"/>
  <c r="GN104"/>
  <c r="GP97"/>
  <c r="GO100"/>
  <c r="GF112"/>
  <c r="GG112" s="1"/>
  <c r="GB116"/>
  <c r="GB69"/>
  <c r="GC68"/>
  <c r="BJ64" i="17"/>
  <c r="BJ65" s="1"/>
  <c r="CL67" i="15"/>
  <c r="AL64" i="16" s="1"/>
  <c r="CL63" i="15"/>
  <c r="AL60" i="16" s="1"/>
  <c r="GC60" s="1"/>
  <c r="CL66" i="15"/>
  <c r="AL63" i="16" s="1"/>
  <c r="GC63" s="1"/>
  <c r="CK65" i="15"/>
  <c r="AK62" i="16" s="1"/>
  <c r="GB62" s="1"/>
  <c r="CM61" i="15"/>
  <c r="AM58" i="16" s="1"/>
  <c r="GD58" s="1"/>
  <c r="CO117" i="15"/>
  <c r="AO115" i="16" s="1"/>
  <c r="DC101" i="15"/>
  <c r="BC98" i="16" s="1"/>
  <c r="BY107" i="15"/>
  <c r="DC99"/>
  <c r="BC96" i="16" s="1"/>
  <c r="CS112" i="15"/>
  <c r="AS110" i="16" s="1"/>
  <c r="BH76" i="17"/>
  <c r="CM113" i="15"/>
  <c r="AM111" i="16" s="1"/>
  <c r="BM118" i="15"/>
  <c r="CY106"/>
  <c r="AY103" i="16" s="1"/>
  <c r="CR116" i="15"/>
  <c r="AR114" i="16" s="1"/>
  <c r="GI114" s="1"/>
  <c r="AW100"/>
  <c r="CX106" i="15"/>
  <c r="AX103" i="16" s="1"/>
  <c r="GO103" s="1"/>
  <c r="CL111" i="15"/>
  <c r="AL108" i="16" s="1"/>
  <c r="GC108" s="1"/>
  <c r="CN117" i="15"/>
  <c r="AN115" i="16" s="1"/>
  <c r="GE115" s="1"/>
  <c r="CZ100" i="15"/>
  <c r="AZ97" i="16" s="1"/>
  <c r="CM111" i="15"/>
  <c r="AM108" i="16" s="1"/>
  <c r="CM66" i="15"/>
  <c r="AM63" i="16" s="1"/>
  <c r="CP117" i="15"/>
  <c r="AP115" i="16" s="1"/>
  <c r="BI77" i="17"/>
  <c r="CQ114" i="15"/>
  <c r="AQ112" i="16" s="1"/>
  <c r="AJ116"/>
  <c r="AV104"/>
  <c r="CY103" i="15"/>
  <c r="BK62" i="17"/>
  <c r="BZ103" i="15"/>
  <c r="AI116" i="16"/>
  <c r="AH116"/>
  <c r="BI72" i="17"/>
  <c r="CR112" i="15"/>
  <c r="AR110" i="16" s="1"/>
  <c r="GI110" s="1"/>
  <c r="GJ110" s="1"/>
  <c r="CL113" i="15"/>
  <c r="AL111" i="16" s="1"/>
  <c r="GC111" s="1"/>
  <c r="CI85" i="15"/>
  <c r="AI81" i="16" s="1"/>
  <c r="FZ81" s="1"/>
  <c r="CI80" i="15"/>
  <c r="AI77" i="16" s="1"/>
  <c r="FZ77" s="1"/>
  <c r="V374" i="1"/>
  <c r="Q400"/>
  <c r="D98" i="22" s="1"/>
  <c r="G98" s="1"/>
  <c r="U400" i="1"/>
  <c r="CJ81" i="15"/>
  <c r="AJ78" i="16" s="1"/>
  <c r="GA78" s="1"/>
  <c r="CI68" i="15"/>
  <c r="CI74" s="1"/>
  <c r="BL72"/>
  <c r="BK68"/>
  <c r="BK74" s="1"/>
  <c r="AE78" i="17"/>
  <c r="BG78"/>
  <c r="BK68"/>
  <c r="BJ69"/>
  <c r="BH79"/>
  <c r="BJ73"/>
  <c r="BG81"/>
  <c r="AE81"/>
  <c r="FZ84" i="3"/>
  <c r="FZ87"/>
  <c r="GT98" i="16" l="1"/>
  <c r="GB64"/>
  <c r="GB65" s="1"/>
  <c r="GB71" s="1"/>
  <c r="GD111"/>
  <c r="GF115"/>
  <c r="GD63"/>
  <c r="GO104"/>
  <c r="GP103"/>
  <c r="GD108"/>
  <c r="GC116"/>
  <c r="GQ97"/>
  <c r="GP100"/>
  <c r="GG115"/>
  <c r="GS96"/>
  <c r="GI107"/>
  <c r="GH112"/>
  <c r="GC69"/>
  <c r="BK64" i="17"/>
  <c r="BK65" s="1"/>
  <c r="CM71" i="15"/>
  <c r="AM68" i="16" s="1"/>
  <c r="GD68" s="1"/>
  <c r="CL65" i="15"/>
  <c r="AL62" i="16" s="1"/>
  <c r="GC62" s="1"/>
  <c r="CM63" i="15"/>
  <c r="AM60" i="16" s="1"/>
  <c r="GD60" s="1"/>
  <c r="CM67" i="15"/>
  <c r="AM64" i="16" s="1"/>
  <c r="CZ103" i="15"/>
  <c r="CM118"/>
  <c r="CY107"/>
  <c r="BH81" i="17"/>
  <c r="CI89" i="15"/>
  <c r="AI85" i="16" s="1"/>
  <c r="FZ85" s="1"/>
  <c r="FZ116"/>
  <c r="AX100"/>
  <c r="CR114" i="15"/>
  <c r="AR112" i="16" s="1"/>
  <c r="CA103" i="15"/>
  <c r="CS116"/>
  <c r="AS114" i="16" s="1"/>
  <c r="GJ114" s="1"/>
  <c r="AY100"/>
  <c r="BI76" i="17"/>
  <c r="CZ106" i="15"/>
  <c r="AZ103" i="16" s="1"/>
  <c r="BH78" i="17"/>
  <c r="BJ72"/>
  <c r="BJ77"/>
  <c r="CN111" i="15"/>
  <c r="AN108" i="16" s="1"/>
  <c r="CL118" i="15"/>
  <c r="BZ107"/>
  <c r="CT110"/>
  <c r="AT107" i="16" s="1"/>
  <c r="CQ117" i="15"/>
  <c r="AQ115" i="16" s="1"/>
  <c r="CT112" i="15"/>
  <c r="AT110" i="16" s="1"/>
  <c r="GK110" s="1"/>
  <c r="BN118" i="15"/>
  <c r="CU110"/>
  <c r="AU107" i="16" s="1"/>
  <c r="CX107" i="15"/>
  <c r="CQ115"/>
  <c r="AQ113" i="16" s="1"/>
  <c r="GH113" s="1"/>
  <c r="AJ65"/>
  <c r="CJ68" i="15"/>
  <c r="CJ74" s="1"/>
  <c r="BM72"/>
  <c r="CL81"/>
  <c r="AL78" i="16" s="1"/>
  <c r="AH69"/>
  <c r="CI84" i="15"/>
  <c r="AI79" i="16" s="1"/>
  <c r="FZ79" s="1"/>
  <c r="BL68" i="15"/>
  <c r="BL74" s="1"/>
  <c r="CK68"/>
  <c r="CK81"/>
  <c r="AK78" i="16" s="1"/>
  <c r="GB78" s="1"/>
  <c r="CK72" i="15"/>
  <c r="V400" i="1"/>
  <c r="CJ80" i="15"/>
  <c r="AJ77" i="16" s="1"/>
  <c r="GA77" s="1"/>
  <c r="CI87" i="15"/>
  <c r="AI83" i="16" s="1"/>
  <c r="FZ83" s="1"/>
  <c r="CJ85" i="15"/>
  <c r="AJ81" i="16" s="1"/>
  <c r="GA81" s="1"/>
  <c r="U135" i="1"/>
  <c r="AE80" i="17"/>
  <c r="BG80"/>
  <c r="BK73"/>
  <c r="BI79"/>
  <c r="BK69"/>
  <c r="FZ86" i="3"/>
  <c r="FZ89"/>
  <c r="GC64" i="16" l="1"/>
  <c r="GC65" s="1"/>
  <c r="GC71" s="1"/>
  <c r="GC78"/>
  <c r="GD69"/>
  <c r="GT96"/>
  <c r="GQ100"/>
  <c r="GE108"/>
  <c r="GD116"/>
  <c r="GP104"/>
  <c r="GQ103"/>
  <c r="GI112"/>
  <c r="GJ107"/>
  <c r="GH115"/>
  <c r="DD101" i="15"/>
  <c r="BD98" i="16" s="1"/>
  <c r="GU98" s="1"/>
  <c r="CM65" i="15"/>
  <c r="AM62" i="16" s="1"/>
  <c r="GD62" s="1"/>
  <c r="CO113" i="15"/>
  <c r="AO111" i="16" s="1"/>
  <c r="DB106" i="15"/>
  <c r="BB103" i="16" s="1"/>
  <c r="CO111" i="15"/>
  <c r="AO108" i="16" s="1"/>
  <c r="DE99" i="15"/>
  <c r="BE96" i="16" s="1"/>
  <c r="BK77" i="17"/>
  <c r="BK72"/>
  <c r="BI78"/>
  <c r="CT116" i="15"/>
  <c r="AT114" i="16" s="1"/>
  <c r="GK114" s="1"/>
  <c r="AX104"/>
  <c r="DB100" i="15"/>
  <c r="BB97" i="16" s="1"/>
  <c r="CB103" i="15"/>
  <c r="BI81" i="17"/>
  <c r="CJ89" i="15"/>
  <c r="AJ85" i="16" s="1"/>
  <c r="GA85" s="1"/>
  <c r="AW104"/>
  <c r="CS115" i="15"/>
  <c r="AS113" i="16" s="1"/>
  <c r="AK116"/>
  <c r="AL116"/>
  <c r="DD99" i="15"/>
  <c r="BD96" i="16" s="1"/>
  <c r="DA100" i="15"/>
  <c r="BA97" i="16" s="1"/>
  <c r="GR97" s="1"/>
  <c r="BH80" i="17"/>
  <c r="CR117" i="15"/>
  <c r="AR115" i="16" s="1"/>
  <c r="BO118" i="15"/>
  <c r="CU112"/>
  <c r="AU110" i="16" s="1"/>
  <c r="GL110" s="1"/>
  <c r="CZ107" i="15"/>
  <c r="DE101"/>
  <c r="BE98" i="16" s="1"/>
  <c r="DA106" i="15"/>
  <c r="BA103" i="16" s="1"/>
  <c r="CA107" i="15"/>
  <c r="CB107"/>
  <c r="BJ76" i="17"/>
  <c r="CK84" i="15"/>
  <c r="AK79" i="16" s="1"/>
  <c r="CR115" i="15"/>
  <c r="AR113" i="16" s="1"/>
  <c r="GI113" s="1"/>
  <c r="GJ113" s="1"/>
  <c r="CN113" i="15"/>
  <c r="AN111" i="16" s="1"/>
  <c r="GE111" s="1"/>
  <c r="BN72" i="15"/>
  <c r="CK85"/>
  <c r="AK81" i="16" s="1"/>
  <c r="GB81" s="1"/>
  <c r="CK80" i="15"/>
  <c r="AK77" i="16" s="1"/>
  <c r="GB77" s="1"/>
  <c r="CJ84" i="15"/>
  <c r="AJ79" i="16" s="1"/>
  <c r="GA79" s="1"/>
  <c r="CI86" i="15"/>
  <c r="AI82" i="16" s="1"/>
  <c r="FZ82" s="1"/>
  <c r="CK74" i="15"/>
  <c r="FZ69" i="16"/>
  <c r="CL72" i="15"/>
  <c r="AI65" i="16"/>
  <c r="AI71" s="1"/>
  <c r="CJ87" i="15"/>
  <c r="AJ83" i="16" s="1"/>
  <c r="GA83" s="1"/>
  <c r="BM68" i="15"/>
  <c r="BM74" s="1"/>
  <c r="AH65" i="16"/>
  <c r="AH71" s="1"/>
  <c r="AE82" i="17"/>
  <c r="BG82"/>
  <c r="U820" i="1"/>
  <c r="BG84" i="17"/>
  <c r="CI93" i="15" s="1"/>
  <c r="AI89" i="16" s="1"/>
  <c r="FZ89" s="1"/>
  <c r="AE84" i="17"/>
  <c r="BJ79"/>
  <c r="FZ88" i="3"/>
  <c r="GD64" i="16" l="1"/>
  <c r="GD65" s="1"/>
  <c r="GD71" s="1"/>
  <c r="GF111"/>
  <c r="GS97"/>
  <c r="GR100"/>
  <c r="GB79"/>
  <c r="GF108"/>
  <c r="GE116"/>
  <c r="GK107"/>
  <c r="GI115"/>
  <c r="GU96"/>
  <c r="GV98"/>
  <c r="GR103"/>
  <c r="GQ104"/>
  <c r="AJ69"/>
  <c r="AJ71" s="1"/>
  <c r="DJ99" i="15"/>
  <c r="DJ101"/>
  <c r="DK101" s="1"/>
  <c r="U802" i="1"/>
  <c r="BH82" i="17"/>
  <c r="DA107" i="15"/>
  <c r="CO118"/>
  <c r="BI80" i="17"/>
  <c r="CJ88" i="15"/>
  <c r="AJ84" i="16" s="1"/>
  <c r="DB103" i="15"/>
  <c r="BP118"/>
  <c r="CN118"/>
  <c r="DB107"/>
  <c r="AY104" i="16"/>
  <c r="CT114" i="15"/>
  <c r="AT112" i="16" s="1"/>
  <c r="CU116" i="15"/>
  <c r="AU114" i="16" s="1"/>
  <c r="GL114" s="1"/>
  <c r="BJ78" i="17"/>
  <c r="CP113" i="15"/>
  <c r="AP111" i="16" s="1"/>
  <c r="CV110" i="15"/>
  <c r="AV107" i="16" s="1"/>
  <c r="DC100" i="15"/>
  <c r="BC97" i="16" s="1"/>
  <c r="BK76" i="17"/>
  <c r="CW110" i="15"/>
  <c r="AW107" i="16" s="1"/>
  <c r="DA103" i="15"/>
  <c r="BJ81" i="17"/>
  <c r="CK89" i="15"/>
  <c r="AK85" i="16" s="1"/>
  <c r="GB85" s="1"/>
  <c r="CC103" i="15"/>
  <c r="CC107"/>
  <c r="DC106"/>
  <c r="BC103" i="16" s="1"/>
  <c r="AM116"/>
  <c r="CV112" i="15"/>
  <c r="AV110" i="16" s="1"/>
  <c r="GM110" s="1"/>
  <c r="CS114" i="15"/>
  <c r="AS112" i="16" s="1"/>
  <c r="GJ112" s="1"/>
  <c r="GK112" s="1"/>
  <c r="CM81" i="15"/>
  <c r="AM78" i="16" s="1"/>
  <c r="GD78" s="1"/>
  <c r="Q429" i="1"/>
  <c r="D127" i="22" s="1"/>
  <c r="G127" s="1"/>
  <c r="CL80" i="15"/>
  <c r="AL77" i="16" s="1"/>
  <c r="GC77" s="1"/>
  <c r="FZ65"/>
  <c r="FZ71" s="1"/>
  <c r="CI88" i="15"/>
  <c r="AI84" i="16" s="1"/>
  <c r="FZ84" s="1"/>
  <c r="BN68" i="15"/>
  <c r="BN74" s="1"/>
  <c r="AK69" i="16"/>
  <c r="CJ86" i="15"/>
  <c r="AJ82" i="16" s="1"/>
  <c r="GA82" s="1"/>
  <c r="CL68" i="15"/>
  <c r="CL74" s="1"/>
  <c r="CK87"/>
  <c r="AK83" i="16" s="1"/>
  <c r="GB83" s="1"/>
  <c r="CL85" i="15"/>
  <c r="AL81" i="16" s="1"/>
  <c r="GC81" s="1"/>
  <c r="CM72" i="15"/>
  <c r="V820" i="1"/>
  <c r="AE83" i="17"/>
  <c r="BG83"/>
  <c r="Q397" i="1"/>
  <c r="D95" i="22" s="1"/>
  <c r="G95" s="1"/>
  <c r="U397" i="1"/>
  <c r="BK79" i="17"/>
  <c r="BH84"/>
  <c r="CJ93" i="15" s="1"/>
  <c r="AJ89" i="16" s="1"/>
  <c r="GA89" s="1"/>
  <c r="FZ90" i="3"/>
  <c r="FZ91"/>
  <c r="FZ28"/>
  <c r="FC92"/>
  <c r="FC95" s="1"/>
  <c r="GG111" i="16" l="1"/>
  <c r="GA84"/>
  <c r="GS103"/>
  <c r="GR104"/>
  <c r="GF116"/>
  <c r="GT97"/>
  <c r="GS100"/>
  <c r="GV96"/>
  <c r="GL107"/>
  <c r="GZ98"/>
  <c r="HB98" s="1"/>
  <c r="DQ101" i="15"/>
  <c r="K783" i="1"/>
  <c r="L783" s="1"/>
  <c r="P783" s="1"/>
  <c r="Z783" s="1"/>
  <c r="DK99" i="15"/>
  <c r="DQ99" s="1"/>
  <c r="CW112"/>
  <c r="AW110" i="16" s="1"/>
  <c r="GN110" s="1"/>
  <c r="CD103" i="15"/>
  <c r="CV116"/>
  <c r="AV114" i="16" s="1"/>
  <c r="GM114" s="1"/>
  <c r="CU115" i="15"/>
  <c r="AU113" i="16" s="1"/>
  <c r="DC103" i="15"/>
  <c r="BK81" i="17"/>
  <c r="CL89" i="15"/>
  <c r="AL85" i="16" s="1"/>
  <c r="GC85" s="1"/>
  <c r="BJ80" i="17"/>
  <c r="CK88" i="15"/>
  <c r="AK84" i="16" s="1"/>
  <c r="GB84" s="1"/>
  <c r="AN116"/>
  <c r="BQ118" i="15"/>
  <c r="BI82" i="17"/>
  <c r="BH83"/>
  <c r="CR113" i="15"/>
  <c r="AR111" i="16" s="1"/>
  <c r="DC107" i="15"/>
  <c r="CX110"/>
  <c r="AX107" i="16" s="1"/>
  <c r="CD107" i="15"/>
  <c r="CU114"/>
  <c r="AU112" i="16" s="1"/>
  <c r="GL112" s="1"/>
  <c r="BA100"/>
  <c r="AZ104"/>
  <c r="CQ113" i="15"/>
  <c r="AQ111" i="16" s="1"/>
  <c r="CP111" i="15"/>
  <c r="AP108" i="16" s="1"/>
  <c r="GG108" s="1"/>
  <c r="BK78" i="17"/>
  <c r="BA104" i="16"/>
  <c r="CS117" i="15"/>
  <c r="AS115" i="16" s="1"/>
  <c r="GJ115" s="1"/>
  <c r="CT115" i="15"/>
  <c r="AT113" i="16" s="1"/>
  <c r="GK113" s="1"/>
  <c r="U429" i="1"/>
  <c r="V429"/>
  <c r="AM69" i="16"/>
  <c r="V802" i="1"/>
  <c r="CM85" i="15"/>
  <c r="AM81" i="16" s="1"/>
  <c r="GD81" s="1"/>
  <c r="AL69"/>
  <c r="CL87" i="15"/>
  <c r="AL83" i="16" s="1"/>
  <c r="GC83" s="1"/>
  <c r="CM68" i="15"/>
  <c r="CM74" s="1"/>
  <c r="CM80"/>
  <c r="AM77" i="16" s="1"/>
  <c r="GD77" s="1"/>
  <c r="CI91" i="15"/>
  <c r="AI86" i="16" s="1"/>
  <c r="FZ86" s="1"/>
  <c r="CK86" i="15"/>
  <c r="AK82" i="16" s="1"/>
  <c r="GB82" s="1"/>
  <c r="CL84" i="15"/>
  <c r="AL79" i="16" s="1"/>
  <c r="GC79" s="1"/>
  <c r="V397" i="1"/>
  <c r="AE85" i="17"/>
  <c r="AE86" s="1"/>
  <c r="AE89" s="1"/>
  <c r="BG85"/>
  <c r="H86"/>
  <c r="H89" s="1"/>
  <c r="BI84"/>
  <c r="CK93" i="15" s="1"/>
  <c r="AK89" i="16" s="1"/>
  <c r="GB89" s="1"/>
  <c r="L92" i="3"/>
  <c r="L95" s="1"/>
  <c r="GH111" i="16" l="1"/>
  <c r="GI111" s="1"/>
  <c r="GL113"/>
  <c r="GG116"/>
  <c r="GM107"/>
  <c r="GT100"/>
  <c r="GS104"/>
  <c r="GT103"/>
  <c r="Q783" i="1"/>
  <c r="C143" i="23"/>
  <c r="HH98" i="16"/>
  <c r="K146" i="1"/>
  <c r="L146" s="1"/>
  <c r="P146" s="1"/>
  <c r="Z146" s="1"/>
  <c r="AK65" i="16"/>
  <c r="AK71" s="1"/>
  <c r="CE107" i="15"/>
  <c r="CE103"/>
  <c r="BR118"/>
  <c r="CW116"/>
  <c r="AW114" i="16" s="1"/>
  <c r="GN114" s="1"/>
  <c r="BH85" i="17"/>
  <c r="BH86" s="1"/>
  <c r="BH89" s="1"/>
  <c r="BB104" i="16"/>
  <c r="CS113" i="15"/>
  <c r="AS111" i="16" s="1"/>
  <c r="BJ82" i="17"/>
  <c r="BK80"/>
  <c r="CM89" i="15"/>
  <c r="AM85" i="16" s="1"/>
  <c r="GD85" s="1"/>
  <c r="DD106" i="15"/>
  <c r="BD103" i="16" s="1"/>
  <c r="CX112" i="15"/>
  <c r="AX110" i="16" s="1"/>
  <c r="GO110" s="1"/>
  <c r="CF107" i="15"/>
  <c r="AZ100" i="16"/>
  <c r="CV114" i="15"/>
  <c r="AV112" i="16" s="1"/>
  <c r="GM112" s="1"/>
  <c r="BI83" i="17"/>
  <c r="CJ92" i="15"/>
  <c r="AJ88" i="16" s="1"/>
  <c r="BB100"/>
  <c r="CT117" i="15"/>
  <c r="AT115" i="16" s="1"/>
  <c r="GK115" s="1"/>
  <c r="CQ111" i="15"/>
  <c r="AQ108" i="16" s="1"/>
  <c r="GH108" s="1"/>
  <c r="CF103" i="15"/>
  <c r="CU117"/>
  <c r="AU115" i="16" s="1"/>
  <c r="CP118" i="15"/>
  <c r="DD100"/>
  <c r="BD97" i="16" s="1"/>
  <c r="GU97" s="1"/>
  <c r="U803" i="1"/>
  <c r="CJ91" i="15"/>
  <c r="AJ86" i="16" s="1"/>
  <c r="GA86" s="1"/>
  <c r="CI92" i="15"/>
  <c r="AI88" i="16" s="1"/>
  <c r="FZ88" s="1"/>
  <c r="CM84" i="15"/>
  <c r="AM79" i="16" s="1"/>
  <c r="GD79" s="1"/>
  <c r="CL86" i="15"/>
  <c r="AL82" i="16" s="1"/>
  <c r="GC82" s="1"/>
  <c r="AL65"/>
  <c r="AL71" s="1"/>
  <c r="CM87" i="15"/>
  <c r="AM83" i="16" s="1"/>
  <c r="GD83" s="1"/>
  <c r="BG86" i="17"/>
  <c r="BG89" s="1"/>
  <c r="Q398" i="1"/>
  <c r="D96" i="22" s="1"/>
  <c r="G96" s="1"/>
  <c r="U398" i="1"/>
  <c r="Q428"/>
  <c r="D126" i="22" s="1"/>
  <c r="G126" s="1"/>
  <c r="U428" i="1"/>
  <c r="Q426"/>
  <c r="D124" i="22" s="1"/>
  <c r="G124" s="1"/>
  <c r="U426" i="1"/>
  <c r="Q350"/>
  <c r="D48" i="22" s="1"/>
  <c r="G48" s="1"/>
  <c r="BJ84" i="17"/>
  <c r="CL93" i="15" s="1"/>
  <c r="AL89" i="16" s="1"/>
  <c r="GC89" s="1"/>
  <c r="D143" i="23" l="1"/>
  <c r="G143" s="1"/>
  <c r="V783" i="1"/>
  <c r="GA88" i="16"/>
  <c r="GJ111"/>
  <c r="GL115"/>
  <c r="GH116"/>
  <c r="GU100"/>
  <c r="GT104"/>
  <c r="GU103"/>
  <c r="GN107"/>
  <c r="Q146" i="1"/>
  <c r="V146" s="1"/>
  <c r="C153" i="24"/>
  <c r="U146" i="1"/>
  <c r="DE100" i="15"/>
  <c r="BE97" i="16" s="1"/>
  <c r="BE100" s="1"/>
  <c r="DE106" i="15"/>
  <c r="BE103" i="16" s="1"/>
  <c r="BE104" s="1"/>
  <c r="BJ83" i="17"/>
  <c r="CK92" i="15"/>
  <c r="AK88" i="16" s="1"/>
  <c r="CY112" i="15"/>
  <c r="AY110" i="16" s="1"/>
  <c r="GP110" s="1"/>
  <c r="DD103" i="15"/>
  <c r="CV117"/>
  <c r="AV115" i="16" s="1"/>
  <c r="CW114" i="15"/>
  <c r="AW112" i="16" s="1"/>
  <c r="GN112" s="1"/>
  <c r="CM88" i="15"/>
  <c r="AM84" i="16" s="1"/>
  <c r="BK82" i="17"/>
  <c r="CL91" i="15"/>
  <c r="AL86" i="16" s="1"/>
  <c r="BS118" i="15"/>
  <c r="BI85" i="17"/>
  <c r="BI86" s="1"/>
  <c r="BI89" s="1"/>
  <c r="CY110" i="15"/>
  <c r="AY107" i="16" s="1"/>
  <c r="CV115" i="15"/>
  <c r="AV113" i="16" s="1"/>
  <c r="GM113" s="1"/>
  <c r="CQ118" i="15"/>
  <c r="CS111"/>
  <c r="AS108" i="16" s="1"/>
  <c r="CW115" i="15"/>
  <c r="AW113" i="16" s="1"/>
  <c r="DD107" i="15"/>
  <c r="DJ107" s="1"/>
  <c r="DK107" s="1"/>
  <c r="DQ107" s="1"/>
  <c r="CT113"/>
  <c r="AT111" i="16" s="1"/>
  <c r="CX116" i="15"/>
  <c r="AX114" i="16" s="1"/>
  <c r="GO114" s="1"/>
  <c r="CR111" i="15"/>
  <c r="AR108" i="16" s="1"/>
  <c r="GI108" s="1"/>
  <c r="V803" i="1"/>
  <c r="CI95" i="15"/>
  <c r="AI91" i="16" s="1"/>
  <c r="FZ91" s="1"/>
  <c r="U793" i="1"/>
  <c r="CL88" i="15"/>
  <c r="AL84" i="16" s="1"/>
  <c r="GC84" s="1"/>
  <c r="CM86" i="15"/>
  <c r="AM82" i="16" s="1"/>
  <c r="GD82" s="1"/>
  <c r="AM65"/>
  <c r="CI94" i="15"/>
  <c r="AI90" i="16" s="1"/>
  <c r="FZ90" s="1"/>
  <c r="BJ96" i="15"/>
  <c r="BJ120" s="1"/>
  <c r="BJ123" s="1"/>
  <c r="J93" i="16"/>
  <c r="J118" s="1"/>
  <c r="J121" s="1"/>
  <c r="CK91" i="15"/>
  <c r="AK86" i="16" s="1"/>
  <c r="GB86" s="1"/>
  <c r="V350" i="1"/>
  <c r="U350"/>
  <c r="V426"/>
  <c r="V428"/>
  <c r="V398"/>
  <c r="BK84" i="17"/>
  <c r="GB88" i="16" l="1"/>
  <c r="GK111"/>
  <c r="GM115"/>
  <c r="GD84"/>
  <c r="GN113"/>
  <c r="GC86"/>
  <c r="GJ108"/>
  <c r="GI116"/>
  <c r="GV97"/>
  <c r="GV100" s="1"/>
  <c r="GO107"/>
  <c r="GU104"/>
  <c r="GV103"/>
  <c r="GV104" s="1"/>
  <c r="D153" i="24"/>
  <c r="G153" s="1"/>
  <c r="BD104" i="16"/>
  <c r="DJ100" i="15"/>
  <c r="DK100" s="1"/>
  <c r="DE103"/>
  <c r="DE107"/>
  <c r="DJ106"/>
  <c r="DK106" s="1"/>
  <c r="DQ106" s="1"/>
  <c r="CY116"/>
  <c r="AY114" i="16" s="1"/>
  <c r="GP114" s="1"/>
  <c r="GZ96"/>
  <c r="BK83" i="17"/>
  <c r="CL92" i="15"/>
  <c r="AL88" i="16" s="1"/>
  <c r="CU113" i="15"/>
  <c r="AU111" i="16" s="1"/>
  <c r="CS118" i="15"/>
  <c r="CW117"/>
  <c r="AW115" i="16" s="1"/>
  <c r="CR118" i="15"/>
  <c r="BT118"/>
  <c r="AP116" i="16"/>
  <c r="CZ110" i="15"/>
  <c r="AZ107" i="16" s="1"/>
  <c r="CZ112" i="15"/>
  <c r="AZ110" i="16" s="1"/>
  <c r="GQ110" s="1"/>
  <c r="BJ85" i="17"/>
  <c r="CK94" i="15"/>
  <c r="AK90" i="16" s="1"/>
  <c r="AO116"/>
  <c r="CI96" i="15"/>
  <c r="CI120" s="1"/>
  <c r="CI123" s="1"/>
  <c r="CJ95"/>
  <c r="AJ91" i="16" s="1"/>
  <c r="GA91" s="1"/>
  <c r="CJ94" i="15"/>
  <c r="AJ90" i="16" s="1"/>
  <c r="GA90" s="1"/>
  <c r="BK96" i="15"/>
  <c r="BK120" s="1"/>
  <c r="BK123" s="1"/>
  <c r="U804" i="1"/>
  <c r="FZ35" i="3"/>
  <c r="GC88" i="16" l="1"/>
  <c r="GL111"/>
  <c r="GN115"/>
  <c r="GB90"/>
  <c r="GA93"/>
  <c r="GA118" s="1"/>
  <c r="GA121" s="1"/>
  <c r="GP107"/>
  <c r="GJ116"/>
  <c r="BC100"/>
  <c r="BC104"/>
  <c r="DJ103" i="15"/>
  <c r="DK103" s="1"/>
  <c r="DQ103" s="1"/>
  <c r="BD100" i="16"/>
  <c r="DQ100" i="15"/>
  <c r="K782" i="1"/>
  <c r="L782" s="1"/>
  <c r="P782" s="1"/>
  <c r="Z782" s="1"/>
  <c r="BU118" i="15"/>
  <c r="DA112"/>
  <c r="BA110" i="16" s="1"/>
  <c r="GR110" s="1"/>
  <c r="CX117" i="15"/>
  <c r="AX115" i="16" s="1"/>
  <c r="CM92" i="15"/>
  <c r="AM88" i="16" s="1"/>
  <c r="GD88" s="1"/>
  <c r="CZ116" i="15"/>
  <c r="AZ114" i="16" s="1"/>
  <c r="GQ114" s="1"/>
  <c r="CX115" i="15"/>
  <c r="AX113" i="16" s="1"/>
  <c r="GO113" s="1"/>
  <c r="CY114" i="15"/>
  <c r="AY112" i="16" s="1"/>
  <c r="CV113" i="15"/>
  <c r="AV111" i="16" s="1"/>
  <c r="CX114" i="15"/>
  <c r="AX112" i="16" s="1"/>
  <c r="GO112" s="1"/>
  <c r="AQ116"/>
  <c r="CT111" i="15"/>
  <c r="AT108" i="16" s="1"/>
  <c r="GK108" s="1"/>
  <c r="BK85" i="17"/>
  <c r="CL94" i="15"/>
  <c r="AL90" i="16" s="1"/>
  <c r="BJ86" i="17"/>
  <c r="BJ89" s="1"/>
  <c r="AR116" i="16"/>
  <c r="Q544" i="1"/>
  <c r="D242" i="22" s="1"/>
  <c r="G242" s="1"/>
  <c r="U797" i="1"/>
  <c r="U539"/>
  <c r="Q539"/>
  <c r="D237" i="22" s="1"/>
  <c r="G237" s="1"/>
  <c r="CK95" i="15"/>
  <c r="AK91" i="16" s="1"/>
  <c r="GB91" s="1"/>
  <c r="CM93" i="15"/>
  <c r="AM89" i="16" s="1"/>
  <c r="GD89" s="1"/>
  <c r="Q546" i="1"/>
  <c r="D244" i="22" s="1"/>
  <c r="G244" s="1"/>
  <c r="U546" i="1"/>
  <c r="Q525"/>
  <c r="D223" i="22" s="1"/>
  <c r="G223" s="1"/>
  <c r="U525" i="1"/>
  <c r="CJ96" i="15"/>
  <c r="CJ120" s="1"/>
  <c r="CJ123" s="1"/>
  <c r="U553" i="1"/>
  <c r="Q553"/>
  <c r="D251" i="22" s="1"/>
  <c r="G251" s="1"/>
  <c r="U532" i="1"/>
  <c r="Q532"/>
  <c r="D230" i="22" s="1"/>
  <c r="G230" s="1"/>
  <c r="CM91" i="15"/>
  <c r="AM86" i="16" s="1"/>
  <c r="GD86" s="1"/>
  <c r="BL96" i="15"/>
  <c r="BL120" s="1"/>
  <c r="BL123" s="1"/>
  <c r="V804" i="1"/>
  <c r="Q399"/>
  <c r="D97" i="22" s="1"/>
  <c r="G97" s="1"/>
  <c r="U399" i="1"/>
  <c r="U800"/>
  <c r="FZ41" i="3"/>
  <c r="GM111" i="16" l="1"/>
  <c r="GO115"/>
  <c r="GP112"/>
  <c r="GK116"/>
  <c r="GQ107"/>
  <c r="GC90"/>
  <c r="GB93"/>
  <c r="GB118" s="1"/>
  <c r="GB121" s="1"/>
  <c r="Q782" i="1"/>
  <c r="C142" i="23"/>
  <c r="CM94" i="15"/>
  <c r="AM90" i="16" s="1"/>
  <c r="BK86" i="17"/>
  <c r="BK89" s="1"/>
  <c r="BV118" i="15"/>
  <c r="CY115"/>
  <c r="AY113" i="16" s="1"/>
  <c r="GP113" s="1"/>
  <c r="CY117" i="15"/>
  <c r="AY115" i="16" s="1"/>
  <c r="DB116" i="15"/>
  <c r="BB114" i="16" s="1"/>
  <c r="GZ97"/>
  <c r="CT118" i="15"/>
  <c r="CZ114"/>
  <c r="AZ112" i="16" s="1"/>
  <c r="DA116" i="15"/>
  <c r="BA114" i="16" s="1"/>
  <c r="GR114" s="1"/>
  <c r="CU111" i="15"/>
  <c r="AU108" i="16" s="1"/>
  <c r="GL108" s="1"/>
  <c r="DB112" i="15"/>
  <c r="BB110" i="16" s="1"/>
  <c r="GS110" s="1"/>
  <c r="CZ115" i="15"/>
  <c r="AZ113" i="16" s="1"/>
  <c r="CW113" i="15"/>
  <c r="AW111" i="16" s="1"/>
  <c r="Q551" i="1"/>
  <c r="D249" i="22" s="1"/>
  <c r="G249" s="1"/>
  <c r="U530" i="1"/>
  <c r="Q523"/>
  <c r="D221" i="22" s="1"/>
  <c r="G221" s="1"/>
  <c r="Q537" i="1"/>
  <c r="U544"/>
  <c r="U552"/>
  <c r="U537"/>
  <c r="Q530"/>
  <c r="U523"/>
  <c r="U531"/>
  <c r="U551"/>
  <c r="U538"/>
  <c r="Q545"/>
  <c r="D243" i="22" s="1"/>
  <c r="G243" s="1"/>
  <c r="Q524" i="1"/>
  <c r="D222" i="22" s="1"/>
  <c r="G222" s="1"/>
  <c r="CK96" i="15"/>
  <c r="CK120" s="1"/>
  <c r="CK123" s="1"/>
  <c r="V525" i="1"/>
  <c r="V544"/>
  <c r="V797"/>
  <c r="FZ93" i="16"/>
  <c r="FZ118" s="1"/>
  <c r="FZ121" s="1"/>
  <c r="AH93"/>
  <c r="AH118" s="1"/>
  <c r="AH121" s="1"/>
  <c r="CM95" i="15"/>
  <c r="AM91" i="16" s="1"/>
  <c r="V532" i="1"/>
  <c r="BM96" i="15"/>
  <c r="BM120" s="1"/>
  <c r="BM123" s="1"/>
  <c r="CL95"/>
  <c r="AL91" i="16" s="1"/>
  <c r="GC91" s="1"/>
  <c r="V539" i="1"/>
  <c r="V553"/>
  <c r="V546"/>
  <c r="V800"/>
  <c r="V399"/>
  <c r="D142" i="23" l="1"/>
  <c r="G142" s="1"/>
  <c r="V782" i="1"/>
  <c r="GS114" i="16"/>
  <c r="GQ112"/>
  <c r="GP115"/>
  <c r="GN111"/>
  <c r="GQ113"/>
  <c r="GD91"/>
  <c r="GC93"/>
  <c r="GC118" s="1"/>
  <c r="GC121" s="1"/>
  <c r="GL116"/>
  <c r="GD90"/>
  <c r="V537" i="1"/>
  <c r="D235" i="22"/>
  <c r="G235" s="1"/>
  <c r="V530" i="1"/>
  <c r="D228" i="22"/>
  <c r="G228" s="1"/>
  <c r="HB96" i="16"/>
  <c r="HH96" s="1"/>
  <c r="HB97"/>
  <c r="DB110" i="15"/>
  <c r="BB107" i="16" s="1"/>
  <c r="CX113" i="15"/>
  <c r="AX111" i="16" s="1"/>
  <c r="BW118" i="15"/>
  <c r="GZ103" i="16"/>
  <c r="AS116"/>
  <c r="DC116" i="15"/>
  <c r="BC114" i="16" s="1"/>
  <c r="GT114" s="1"/>
  <c r="CZ117" i="15"/>
  <c r="AZ115" i="16" s="1"/>
  <c r="CV111" i="15"/>
  <c r="AV108" i="16" s="1"/>
  <c r="GM108" s="1"/>
  <c r="DA115" i="15"/>
  <c r="BA113" i="16" s="1"/>
  <c r="DA110" i="15"/>
  <c r="BA107" i="16" s="1"/>
  <c r="GR107" s="1"/>
  <c r="CU118" i="15"/>
  <c r="V551" i="1"/>
  <c r="V523"/>
  <c r="Q552"/>
  <c r="Q531"/>
  <c r="Q538"/>
  <c r="D236" i="22" s="1"/>
  <c r="G236" s="1"/>
  <c r="U524" i="1"/>
  <c r="U545"/>
  <c r="AK93" i="16"/>
  <c r="AK118" s="1"/>
  <c r="AK121" s="1"/>
  <c r="AI93"/>
  <c r="AI118" s="1"/>
  <c r="AI121" s="1"/>
  <c r="CL96" i="15"/>
  <c r="CL120" s="1"/>
  <c r="CL123" s="1"/>
  <c r="V545" i="1"/>
  <c r="V524"/>
  <c r="BN96" i="15"/>
  <c r="BN120" s="1"/>
  <c r="BN123" s="1"/>
  <c r="CM96"/>
  <c r="CM120" s="1"/>
  <c r="CM123" s="1"/>
  <c r="Q427" i="1"/>
  <c r="D125" i="22" s="1"/>
  <c r="G125" s="1"/>
  <c r="U427" i="1"/>
  <c r="U799"/>
  <c r="GQ115" i="16" l="1"/>
  <c r="GO111"/>
  <c r="GR113"/>
  <c r="GS107"/>
  <c r="GM116"/>
  <c r="GD93"/>
  <c r="GD118" s="1"/>
  <c r="GD121" s="1"/>
  <c r="HH97"/>
  <c r="K145" i="1"/>
  <c r="L145" s="1"/>
  <c r="P145" s="1"/>
  <c r="Z145" s="1"/>
  <c r="V552"/>
  <c r="D250" i="22"/>
  <c r="G250" s="1"/>
  <c r="V531" i="1"/>
  <c r="D229" i="22"/>
  <c r="G229" s="1"/>
  <c r="GZ109" i="16"/>
  <c r="HB109" s="1"/>
  <c r="HH109" s="1"/>
  <c r="GZ100"/>
  <c r="HB100" s="1"/>
  <c r="HH100" s="1"/>
  <c r="DB115" i="15"/>
  <c r="BB113" i="16" s="1"/>
  <c r="CV118" i="15"/>
  <c r="CX111"/>
  <c r="AX108" i="16" s="1"/>
  <c r="CY113" i="15"/>
  <c r="AY111" i="16" s="1"/>
  <c r="GP111" s="1"/>
  <c r="BX118" i="15"/>
  <c r="CW111"/>
  <c r="AW108" i="16" s="1"/>
  <c r="GN108" s="1"/>
  <c r="AT116"/>
  <c r="DC112" i="15"/>
  <c r="BC110" i="16" s="1"/>
  <c r="GT110" s="1"/>
  <c r="V538" i="1"/>
  <c r="AL93" i="16"/>
  <c r="AL118" s="1"/>
  <c r="AL121" s="1"/>
  <c r="AJ93"/>
  <c r="AJ118" s="1"/>
  <c r="AJ121" s="1"/>
  <c r="U805" i="1"/>
  <c r="V799"/>
  <c r="V427"/>
  <c r="U798"/>
  <c r="FZ51" i="3"/>
  <c r="GS113" i="16" l="1"/>
  <c r="GO108"/>
  <c r="GN116"/>
  <c r="Q145" i="1"/>
  <c r="C152" i="24"/>
  <c r="DD116" i="15"/>
  <c r="BD114" i="16" s="1"/>
  <c r="GU114" s="1"/>
  <c r="DD112" i="15"/>
  <c r="BD110" i="16" s="1"/>
  <c r="GU110" s="1"/>
  <c r="CX118" i="15"/>
  <c r="AU116" i="16"/>
  <c r="DE116" i="15"/>
  <c r="BE114" i="16" s="1"/>
  <c r="CW118" i="15"/>
  <c r="CZ113"/>
  <c r="AZ111" i="16" s="1"/>
  <c r="GQ111" s="1"/>
  <c r="DC115" i="15"/>
  <c r="BC113" i="16" s="1"/>
  <c r="DE112" i="15"/>
  <c r="BE110" i="16" s="1"/>
  <c r="BY118" i="15"/>
  <c r="CY111"/>
  <c r="AY108" i="16" s="1"/>
  <c r="DA114" i="15"/>
  <c r="BA112" i="16" s="1"/>
  <c r="GR112" s="1"/>
  <c r="DC110" i="15"/>
  <c r="BC107" i="16" s="1"/>
  <c r="GT107" s="1"/>
  <c r="U451" i="1"/>
  <c r="Q451"/>
  <c r="D149" i="22" s="1"/>
  <c r="G149" s="1"/>
  <c r="U444" i="1"/>
  <c r="Q444"/>
  <c r="D142" i="22" s="1"/>
  <c r="G142" s="1"/>
  <c r="Q492" i="1"/>
  <c r="D190" i="22" s="1"/>
  <c r="G190" s="1"/>
  <c r="U492" i="1"/>
  <c r="U437"/>
  <c r="Q437"/>
  <c r="D135" i="22" s="1"/>
  <c r="G135" s="1"/>
  <c r="U464" i="1"/>
  <c r="Q464"/>
  <c r="D162" i="22" s="1"/>
  <c r="G162" s="1"/>
  <c r="V805" i="1"/>
  <c r="V798"/>
  <c r="Q353"/>
  <c r="D51" i="22" s="1"/>
  <c r="G51" s="1"/>
  <c r="U353" i="1"/>
  <c r="U806"/>
  <c r="Q499"/>
  <c r="D197" i="22" s="1"/>
  <c r="G197" s="1"/>
  <c r="U499" i="1"/>
  <c r="Q513"/>
  <c r="D211" i="22" s="1"/>
  <c r="G211" s="1"/>
  <c r="U513" i="1"/>
  <c r="Q527"/>
  <c r="D225" i="22" s="1"/>
  <c r="G225" s="1"/>
  <c r="U527" i="1"/>
  <c r="Q541"/>
  <c r="D239" i="22" s="1"/>
  <c r="G239" s="1"/>
  <c r="U541" i="1"/>
  <c r="Q471"/>
  <c r="D169" i="22" s="1"/>
  <c r="G169" s="1"/>
  <c r="U471" i="1"/>
  <c r="Q485"/>
  <c r="D183" i="22" s="1"/>
  <c r="G183" s="1"/>
  <c r="U485" i="1"/>
  <c r="Q555"/>
  <c r="D253" i="22" s="1"/>
  <c r="G253" s="1"/>
  <c r="U555" i="1"/>
  <c r="Q533"/>
  <c r="D231" i="22" s="1"/>
  <c r="G231" s="1"/>
  <c r="U533" i="1"/>
  <c r="Q547"/>
  <c r="D245" i="22" s="1"/>
  <c r="G245" s="1"/>
  <c r="U547" i="1"/>
  <c r="Q478"/>
  <c r="D176" i="22" s="1"/>
  <c r="G176" s="1"/>
  <c r="U478" i="1"/>
  <c r="Q526"/>
  <c r="D224" i="22" s="1"/>
  <c r="G224" s="1"/>
  <c r="U526" i="1"/>
  <c r="Q540"/>
  <c r="D238" i="22" s="1"/>
  <c r="G238" s="1"/>
  <c r="U540" i="1"/>
  <c r="Q554"/>
  <c r="D252" i="22" s="1"/>
  <c r="G252" s="1"/>
  <c r="U554" i="1"/>
  <c r="Q506"/>
  <c r="D204" i="22" s="1"/>
  <c r="G204" s="1"/>
  <c r="U506" i="1"/>
  <c r="Q520"/>
  <c r="D218" i="22" s="1"/>
  <c r="G218" s="1"/>
  <c r="U520" i="1"/>
  <c r="Q534"/>
  <c r="D232" i="22" s="1"/>
  <c r="G232" s="1"/>
  <c r="U534" i="1"/>
  <c r="Q548"/>
  <c r="D246" i="22" s="1"/>
  <c r="G246" s="1"/>
  <c r="U548" i="1"/>
  <c r="D152" i="24" l="1"/>
  <c r="G152" s="1"/>
  <c r="V145" i="1"/>
  <c r="GT113" i="16"/>
  <c r="GV110"/>
  <c r="GP108"/>
  <c r="GO116"/>
  <c r="GV114"/>
  <c r="HB103"/>
  <c r="HH103" s="1"/>
  <c r="GZ104"/>
  <c r="HB104" s="1"/>
  <c r="HH104" s="1"/>
  <c r="DJ112" i="15"/>
  <c r="DK112" s="1"/>
  <c r="DJ116"/>
  <c r="DK116" s="1"/>
  <c r="DD110"/>
  <c r="BD107" i="16" s="1"/>
  <c r="GU107" s="1"/>
  <c r="DE110" i="15"/>
  <c r="BE107" i="16" s="1"/>
  <c r="DC114" i="15"/>
  <c r="BC112" i="16" s="1"/>
  <c r="AW116"/>
  <c r="DB117" i="15"/>
  <c r="BB115" i="16" s="1"/>
  <c r="CZ111" i="15"/>
  <c r="AZ108" i="16" s="1"/>
  <c r="DB114" i="15"/>
  <c r="BB112" i="16" s="1"/>
  <c r="GS112" s="1"/>
  <c r="DA117" i="15"/>
  <c r="BA115" i="16" s="1"/>
  <c r="GR115" s="1"/>
  <c r="CY118" i="15"/>
  <c r="BZ118"/>
  <c r="V492" i="1"/>
  <c r="V451"/>
  <c r="V437"/>
  <c r="V444"/>
  <c r="V464"/>
  <c r="U699"/>
  <c r="U692"/>
  <c r="U706"/>
  <c r="V548"/>
  <c r="V534"/>
  <c r="V520"/>
  <c r="V506"/>
  <c r="V555"/>
  <c r="V541"/>
  <c r="V527"/>
  <c r="V513"/>
  <c r="V499"/>
  <c r="V806"/>
  <c r="V353"/>
  <c r="V554"/>
  <c r="V540"/>
  <c r="V526"/>
  <c r="V478"/>
  <c r="V547"/>
  <c r="V533"/>
  <c r="V485"/>
  <c r="V471"/>
  <c r="GT112" i="16" l="1"/>
  <c r="GV107"/>
  <c r="GQ108"/>
  <c r="GP116"/>
  <c r="GS115"/>
  <c r="GZ110"/>
  <c r="HB110" s="1"/>
  <c r="GZ114"/>
  <c r="HB114" s="1"/>
  <c r="DQ116" i="15"/>
  <c r="K780" i="1"/>
  <c r="L780" s="1"/>
  <c r="P780" s="1"/>
  <c r="Z780" s="1"/>
  <c r="DQ112" i="15"/>
  <c r="K776" i="1"/>
  <c r="L776" s="1"/>
  <c r="P776" s="1"/>
  <c r="Z776" s="1"/>
  <c r="DJ110" i="15"/>
  <c r="DD115"/>
  <c r="BD113" i="16" s="1"/>
  <c r="GU113" s="1"/>
  <c r="DA111" i="15"/>
  <c r="BA108" i="16" s="1"/>
  <c r="AV116"/>
  <c r="CZ118" i="15"/>
  <c r="AX116" i="16"/>
  <c r="CA118" i="15"/>
  <c r="DE115"/>
  <c r="BE113" i="16" s="1"/>
  <c r="DC117" i="15"/>
  <c r="BC115" i="16" s="1"/>
  <c r="U672" i="1"/>
  <c r="U807"/>
  <c r="U759"/>
  <c r="V807"/>
  <c r="Q549"/>
  <c r="D247" i="22" s="1"/>
  <c r="G247" s="1"/>
  <c r="U549" i="1"/>
  <c r="Q535"/>
  <c r="D233" i="22" s="1"/>
  <c r="G233" s="1"/>
  <c r="U535" i="1"/>
  <c r="Q521"/>
  <c r="D219" i="22" s="1"/>
  <c r="G219" s="1"/>
  <c r="U521" i="1"/>
  <c r="Q542"/>
  <c r="D240" i="22" s="1"/>
  <c r="G240" s="1"/>
  <c r="U542" i="1"/>
  <c r="Q528"/>
  <c r="D226" i="22" s="1"/>
  <c r="G226" s="1"/>
  <c r="U528" i="1"/>
  <c r="GV113" i="16" l="1"/>
  <c r="GT115"/>
  <c r="GR108"/>
  <c r="GQ116"/>
  <c r="Q780" i="1"/>
  <c r="C140" i="23"/>
  <c r="Q776" i="1"/>
  <c r="C136" i="23"/>
  <c r="HH110" i="16"/>
  <c r="K139" i="1"/>
  <c r="L139" s="1"/>
  <c r="P139" s="1"/>
  <c r="Z139" s="1"/>
  <c r="HH114" i="16"/>
  <c r="K143" i="1"/>
  <c r="L143" s="1"/>
  <c r="P143" s="1"/>
  <c r="Z143" s="1"/>
  <c r="U58"/>
  <c r="DK110" i="15"/>
  <c r="DJ115"/>
  <c r="DK115" s="1"/>
  <c r="DD114"/>
  <c r="BD112" i="16" s="1"/>
  <c r="GU112" s="1"/>
  <c r="U10" i="1"/>
  <c r="U51"/>
  <c r="U72"/>
  <c r="U17"/>
  <c r="U79"/>
  <c r="U44"/>
  <c r="U65"/>
  <c r="U86"/>
  <c r="U24"/>
  <c r="U93"/>
  <c r="U37"/>
  <c r="DB113" i="15"/>
  <c r="BB111" i="16" s="1"/>
  <c r="DE114" i="15"/>
  <c r="BE112" i="16" s="1"/>
  <c r="AY116"/>
  <c r="DA113" i="15"/>
  <c r="BA111" i="16" s="1"/>
  <c r="GR111" s="1"/>
  <c r="DB111" i="15"/>
  <c r="BB108" i="16" s="1"/>
  <c r="CB118" i="15"/>
  <c r="U665" i="1"/>
  <c r="U713"/>
  <c r="AM93" i="16"/>
  <c r="AM118" s="1"/>
  <c r="V528" i="1"/>
  <c r="V542"/>
  <c r="V521"/>
  <c r="V535"/>
  <c r="V549"/>
  <c r="D140" i="23" l="1"/>
  <c r="G140" s="1"/>
  <c r="V780" i="1"/>
  <c r="D136" i="23"/>
  <c r="G136" s="1"/>
  <c r="V776" i="1"/>
  <c r="GV112" i="16"/>
  <c r="GS108"/>
  <c r="GR116"/>
  <c r="GS111"/>
  <c r="Q139" i="1"/>
  <c r="V139" s="1"/>
  <c r="C146" i="24"/>
  <c r="U139" i="1"/>
  <c r="Q143"/>
  <c r="V143" s="1"/>
  <c r="C150" i="24"/>
  <c r="U143" i="1"/>
  <c r="GZ113" i="16"/>
  <c r="HB113" s="1"/>
  <c r="DQ115" i="15"/>
  <c r="K779" i="1"/>
  <c r="L779" s="1"/>
  <c r="P779" s="1"/>
  <c r="Z779" s="1"/>
  <c r="DQ110" i="15"/>
  <c r="K774" i="1"/>
  <c r="L774" s="1"/>
  <c r="P774" s="1"/>
  <c r="DJ114" i="15"/>
  <c r="DK114" s="1"/>
  <c r="DD117"/>
  <c r="BD115" i="16" s="1"/>
  <c r="GU115" s="1"/>
  <c r="DC111" i="15"/>
  <c r="BC108" i="16" s="1"/>
  <c r="AZ116"/>
  <c r="DE117" i="15"/>
  <c r="BE115" i="16" s="1"/>
  <c r="DA118" i="15"/>
  <c r="DB118"/>
  <c r="CC118"/>
  <c r="DC113"/>
  <c r="BC111" i="16" s="1"/>
  <c r="U720" i="1"/>
  <c r="U741"/>
  <c r="U776"/>
  <c r="U734"/>
  <c r="U772"/>
  <c r="C134" i="23" l="1"/>
  <c r="Z774" i="1"/>
  <c r="GV115" i="16"/>
  <c r="GT111"/>
  <c r="GT108"/>
  <c r="GS116"/>
  <c r="Q779" i="1"/>
  <c r="C139" i="23"/>
  <c r="D150" i="24"/>
  <c r="G150" s="1"/>
  <c r="HH113" i="16"/>
  <c r="K142" i="1"/>
  <c r="L142" s="1"/>
  <c r="P142" s="1"/>
  <c r="Z142" s="1"/>
  <c r="D146" i="24"/>
  <c r="G146" s="1"/>
  <c r="GZ112" i="16"/>
  <c r="HB112" s="1"/>
  <c r="Q774" i="1"/>
  <c r="U774"/>
  <c r="DQ114" i="15"/>
  <c r="K778" i="1"/>
  <c r="L778" s="1"/>
  <c r="P778" s="1"/>
  <c r="DJ117" i="15"/>
  <c r="DK117" s="1"/>
  <c r="U783" i="1"/>
  <c r="DC118" i="15"/>
  <c r="GZ107" i="16"/>
  <c r="BA116"/>
  <c r="CD118" i="15"/>
  <c r="U782" i="1"/>
  <c r="U99"/>
  <c r="Q543"/>
  <c r="D241" i="22" s="1"/>
  <c r="G241" s="1"/>
  <c r="U543" i="1"/>
  <c r="Q529"/>
  <c r="D227" i="22" s="1"/>
  <c r="G227" s="1"/>
  <c r="U529" i="1"/>
  <c r="U727"/>
  <c r="Q550"/>
  <c r="D248" i="22" s="1"/>
  <c r="G248" s="1"/>
  <c r="U550" i="1"/>
  <c r="Q536"/>
  <c r="D234" i="22" s="1"/>
  <c r="G234" s="1"/>
  <c r="U536" i="1"/>
  <c r="Q522"/>
  <c r="D220" i="22" s="1"/>
  <c r="G220" s="1"/>
  <c r="U522" i="1"/>
  <c r="D134" i="23" l="1"/>
  <c r="G134" s="1"/>
  <c r="V774" i="1"/>
  <c r="D139" i="23"/>
  <c r="G139" s="1"/>
  <c r="V779" i="1"/>
  <c r="C138" i="23"/>
  <c r="Z778" i="1"/>
  <c r="GT116" i="16"/>
  <c r="HH112"/>
  <c r="K141" i="1"/>
  <c r="L141" s="1"/>
  <c r="P141" s="1"/>
  <c r="Z141" s="1"/>
  <c r="Q142"/>
  <c r="V142" s="1"/>
  <c r="C149" i="24"/>
  <c r="U142" i="1"/>
  <c r="GZ115" i="16"/>
  <c r="HB115" s="1"/>
  <c r="DQ117" i="15"/>
  <c r="K781" i="1"/>
  <c r="L781" s="1"/>
  <c r="P781" s="1"/>
  <c r="Z781" s="1"/>
  <c r="Q778"/>
  <c r="U778"/>
  <c r="DD113" i="15"/>
  <c r="BD111" i="16" s="1"/>
  <c r="GU111" s="1"/>
  <c r="DD111" i="15"/>
  <c r="BD108" i="16" s="1"/>
  <c r="GU108" s="1"/>
  <c r="CE118" i="15"/>
  <c r="DE113"/>
  <c r="BE111" i="16" s="1"/>
  <c r="DE111" i="15"/>
  <c r="BE108" i="16" s="1"/>
  <c r="BB116"/>
  <c r="Q358" i="1"/>
  <c r="D56" i="22" s="1"/>
  <c r="G56" s="1"/>
  <c r="U358" i="1"/>
  <c r="V522"/>
  <c r="V536"/>
  <c r="V550"/>
  <c r="V529"/>
  <c r="V543"/>
  <c r="FZ69" i="3"/>
  <c r="D138" i="23" l="1"/>
  <c r="G138" s="1"/>
  <c r="V778" i="1"/>
  <c r="GV111" i="16"/>
  <c r="GV108"/>
  <c r="GU116"/>
  <c r="D149" i="24"/>
  <c r="G149" s="1"/>
  <c r="Q781" i="1"/>
  <c r="C141" i="23"/>
  <c r="HH115" i="16"/>
  <c r="K144" i="1"/>
  <c r="L144" s="1"/>
  <c r="P144" s="1"/>
  <c r="Z144" s="1"/>
  <c r="Q141"/>
  <c r="V141" s="1"/>
  <c r="C148" i="24"/>
  <c r="U141" i="1"/>
  <c r="BE116" i="16"/>
  <c r="BD116"/>
  <c r="DD118" i="15"/>
  <c r="DJ111"/>
  <c r="DE118"/>
  <c r="DJ113"/>
  <c r="DK113" s="1"/>
  <c r="CF118"/>
  <c r="BC116" i="16"/>
  <c r="V358" i="1"/>
  <c r="U780"/>
  <c r="U351"/>
  <c r="Q354"/>
  <c r="D52" i="22" s="1"/>
  <c r="G52" s="1"/>
  <c r="U354" i="1"/>
  <c r="Q351"/>
  <c r="D49" i="22" s="1"/>
  <c r="G49" s="1"/>
  <c r="FZ73" i="3"/>
  <c r="D141" i="23" l="1"/>
  <c r="G141" s="1"/>
  <c r="V781" i="1"/>
  <c r="GV116" i="16"/>
  <c r="D148" i="24"/>
  <c r="G148" s="1"/>
  <c r="Q144" i="1"/>
  <c r="V144" s="1"/>
  <c r="C151" i="24"/>
  <c r="U144" i="1"/>
  <c r="GZ111" i="16"/>
  <c r="HB111" s="1"/>
  <c r="HB107"/>
  <c r="DQ113" i="15"/>
  <c r="K777" i="1"/>
  <c r="L777" s="1"/>
  <c r="P777" s="1"/>
  <c r="DK111" i="15"/>
  <c r="DJ118"/>
  <c r="U357" i="1"/>
  <c r="V351"/>
  <c r="V354"/>
  <c r="C137" i="23" l="1"/>
  <c r="Z777" i="1"/>
  <c r="HH111" i="16"/>
  <c r="K140" i="1"/>
  <c r="L140" s="1"/>
  <c r="P140" s="1"/>
  <c r="Z140" s="1"/>
  <c r="HH107" i="16"/>
  <c r="K137" i="1"/>
  <c r="L137" s="1"/>
  <c r="P137" s="1"/>
  <c r="Z137" s="1"/>
  <c r="D151" i="24"/>
  <c r="G151" s="1"/>
  <c r="DQ111" i="15"/>
  <c r="K775" i="1"/>
  <c r="L775" s="1"/>
  <c r="P775" s="1"/>
  <c r="Q777"/>
  <c r="U777"/>
  <c r="DK118" i="15"/>
  <c r="DQ118" s="1"/>
  <c r="Q357" i="1"/>
  <c r="D55" i="22" s="1"/>
  <c r="G55" s="1"/>
  <c r="U781" i="1"/>
  <c r="Q359"/>
  <c r="D57" i="22" s="1"/>
  <c r="G57" s="1"/>
  <c r="U359" i="1"/>
  <c r="D137" i="23" l="1"/>
  <c r="G137" s="1"/>
  <c r="V777" i="1"/>
  <c r="C135" i="23"/>
  <c r="Z775" i="1"/>
  <c r="Q137"/>
  <c r="V137" s="1"/>
  <c r="C144" i="24"/>
  <c r="U137" i="1"/>
  <c r="Q140"/>
  <c r="V140" s="1"/>
  <c r="C147" i="24"/>
  <c r="U140" i="1"/>
  <c r="Q775"/>
  <c r="U775"/>
  <c r="GZ108" i="16"/>
  <c r="V357" i="1"/>
  <c r="U352"/>
  <c r="V359"/>
  <c r="U779"/>
  <c r="D135" i="23" l="1"/>
  <c r="G135" s="1"/>
  <c r="V775" i="1"/>
  <c r="D147" i="24"/>
  <c r="G147" s="1"/>
  <c r="D144"/>
  <c r="G144" s="1"/>
  <c r="Q352" i="1"/>
  <c r="D50" i="22" s="1"/>
  <c r="G50" s="1"/>
  <c r="U361" i="1"/>
  <c r="HB108" i="16" l="1"/>
  <c r="GZ116"/>
  <c r="G354" i="22"/>
  <c r="G356" s="1"/>
  <c r="V352" i="1"/>
  <c r="Q361"/>
  <c r="D59" i="22" s="1"/>
  <c r="G59" s="1"/>
  <c r="HH108" i="16" l="1"/>
  <c r="K138" i="1"/>
  <c r="L138" s="1"/>
  <c r="P138" s="1"/>
  <c r="Z138" s="1"/>
  <c r="HB116" i="16"/>
  <c r="HH116" s="1"/>
  <c r="V361" i="1"/>
  <c r="U821"/>
  <c r="U822"/>
  <c r="U355"/>
  <c r="Q355"/>
  <c r="D53" i="22" s="1"/>
  <c r="G53" s="1"/>
  <c r="Q138" i="1" l="1"/>
  <c r="V138" s="1"/>
  <c r="C145" i="24"/>
  <c r="U138" i="1"/>
  <c r="V821"/>
  <c r="U824"/>
  <c r="V355"/>
  <c r="D145" i="24" l="1"/>
  <c r="G145" s="1"/>
  <c r="U819" i="1"/>
  <c r="V826"/>
  <c r="V819"/>
  <c r="U826"/>
  <c r="V822"/>
  <c r="U823"/>
  <c r="V824"/>
  <c r="U830" l="1"/>
  <c r="U145"/>
  <c r="FZ92" i="3"/>
  <c r="FZ95" s="1"/>
  <c r="V823" i="1" l="1"/>
  <c r="U827"/>
  <c r="U825"/>
  <c r="V830" l="1"/>
  <c r="V825"/>
  <c r="U829"/>
  <c r="V827" l="1"/>
  <c r="V829"/>
  <c r="U831"/>
  <c r="V831" l="1"/>
  <c r="U160"/>
  <c r="AM16" i="16" l="1"/>
  <c r="AM71" s="1"/>
  <c r="AM121" s="1"/>
  <c r="Q376" i="1" l="1"/>
  <c r="D74" i="22" s="1"/>
  <c r="G74" s="1"/>
  <c r="U376" i="1"/>
  <c r="U373"/>
  <c r="Q373"/>
  <c r="D71" i="22" s="1"/>
  <c r="G71" s="1"/>
  <c r="V376" i="1" l="1"/>
  <c r="V373"/>
  <c r="U801" l="1"/>
  <c r="V801"/>
  <c r="CC21" i="3" l="1"/>
  <c r="CC30"/>
  <c r="CB30"/>
  <c r="CB21"/>
  <c r="BZ27"/>
  <c r="CD21"/>
  <c r="CA20"/>
  <c r="CC93"/>
  <c r="CA30"/>
  <c r="CA27"/>
  <c r="CC26"/>
  <c r="CA93"/>
  <c r="CC70"/>
  <c r="CB42"/>
  <c r="BZ94"/>
  <c r="CB75"/>
  <c r="CB71"/>
  <c r="CA26"/>
  <c r="CD27"/>
  <c r="CB94"/>
  <c r="CD71"/>
  <c r="CC43"/>
  <c r="CD75"/>
  <c r="CC74"/>
  <c r="CA37"/>
  <c r="CC29"/>
  <c r="CD43"/>
  <c r="BZ21"/>
  <c r="CB74"/>
  <c r="CC20"/>
  <c r="CB27"/>
  <c r="CD94"/>
  <c r="CD93"/>
  <c r="BZ93"/>
  <c r="CA21"/>
  <c r="BZ37"/>
  <c r="CD53"/>
  <c r="BZ52"/>
  <c r="CA70"/>
  <c r="BZ30"/>
  <c r="BR27"/>
  <c r="BX94"/>
  <c r="BN42"/>
  <c r="CC42"/>
  <c r="BW27"/>
  <c r="BU26"/>
  <c r="BR93"/>
  <c r="CA42"/>
  <c r="BP21"/>
  <c r="CA36"/>
  <c r="BU21"/>
  <c r="BS30"/>
  <c r="BV20"/>
  <c r="CB37"/>
  <c r="BT27"/>
  <c r="BQ30"/>
  <c r="BQ27"/>
  <c r="CD37"/>
  <c r="BN70"/>
  <c r="CA71"/>
  <c r="CD20"/>
  <c r="CD29"/>
  <c r="BW75"/>
  <c r="BU74"/>
  <c r="BY20"/>
  <c r="BO52"/>
  <c r="BX37"/>
  <c r="BS27"/>
  <c r="BN30"/>
  <c r="CD52"/>
  <c r="BY37"/>
  <c r="CD70"/>
  <c r="BX26"/>
  <c r="BQ37"/>
  <c r="CD26"/>
  <c r="BP94"/>
  <c r="CB36"/>
  <c r="BT52"/>
  <c r="BQ20"/>
  <c r="CA53"/>
  <c r="BU37"/>
  <c r="BS43"/>
  <c r="BV53"/>
  <c r="BO43"/>
  <c r="BT20"/>
  <c r="BT71"/>
  <c r="BZ26"/>
  <c r="CD74"/>
  <c r="CB20"/>
  <c r="CC36"/>
  <c r="BR74"/>
  <c r="CB29"/>
  <c r="BO36"/>
  <c r="CB26"/>
  <c r="BV43"/>
  <c r="CA52"/>
  <c r="BY27"/>
  <c r="BW30"/>
  <c r="CC53"/>
  <c r="BP70"/>
  <c r="CB53"/>
  <c r="BS37"/>
  <c r="BN52"/>
  <c r="BP42"/>
  <c r="BS36"/>
  <c r="BP27"/>
  <c r="BN74"/>
  <c r="BT36"/>
  <c r="BS70"/>
  <c r="BP37"/>
  <c r="BZ70"/>
  <c r="CC37"/>
  <c r="CA43"/>
  <c r="BZ36"/>
  <c r="BW71"/>
  <c r="BZ43"/>
  <c r="BX53"/>
  <c r="CD42"/>
  <c r="CD30"/>
  <c r="BZ75"/>
  <c r="BS93"/>
  <c r="BP20"/>
  <c r="BS74"/>
  <c r="BN53"/>
  <c r="BX21"/>
  <c r="BP52"/>
  <c r="BN21"/>
  <c r="CC52"/>
  <c r="BV21"/>
  <c r="BX71"/>
  <c r="BV75"/>
  <c r="BN43"/>
  <c r="CB93"/>
  <c r="CB52"/>
  <c r="BY70"/>
  <c r="BO94"/>
  <c r="CD36"/>
  <c r="CC75"/>
  <c r="BY93"/>
  <c r="BY36"/>
  <c r="BY71"/>
  <c r="BY21"/>
  <c r="BX42"/>
  <c r="CB43"/>
  <c r="BZ53"/>
  <c r="BR75"/>
  <c r="CA75"/>
  <c r="BZ42"/>
  <c r="BR70"/>
  <c r="BP29"/>
  <c r="BU70"/>
  <c r="BV36"/>
  <c r="CA29"/>
  <c r="BR26"/>
  <c r="BS29"/>
  <c r="BX74"/>
  <c r="BQ21"/>
  <c r="CA94"/>
  <c r="CC71"/>
  <c r="BN27"/>
  <c r="CA74"/>
  <c r="BT30"/>
  <c r="CB70"/>
  <c r="BZ74"/>
  <c r="BT53"/>
  <c r="BN36"/>
  <c r="BT70"/>
  <c r="BU20"/>
  <c r="BZ20"/>
  <c r="CC94"/>
  <c r="BQ42"/>
  <c r="BW26"/>
  <c r="BV29"/>
  <c r="BZ29"/>
  <c r="CC27"/>
  <c r="BS71"/>
  <c r="BO27"/>
  <c r="BX36"/>
  <c r="BQ74"/>
  <c r="BT26"/>
  <c r="BT29"/>
  <c r="BZ71"/>
  <c r="BO20"/>
  <c r="BU94"/>
  <c r="BN12"/>
  <c r="CL12" s="1"/>
  <c r="EI12" s="1"/>
  <c r="BN13"/>
  <c r="CL13" s="1"/>
  <c r="EI13" s="1"/>
  <c r="BN14"/>
  <c r="CL14" s="1"/>
  <c r="EI14" s="1"/>
  <c r="BN15"/>
  <c r="CL15" s="1"/>
  <c r="EI15" s="1"/>
  <c r="BN16"/>
  <c r="CL16" s="1"/>
  <c r="EI16" s="1"/>
  <c r="BN17"/>
  <c r="CL17" s="1"/>
  <c r="EI17" s="1"/>
  <c r="BN18"/>
  <c r="CL18" s="1"/>
  <c r="EI18" s="1"/>
  <c r="BN19"/>
  <c r="BN22"/>
  <c r="CL22" s="1"/>
  <c r="EI22" s="1"/>
  <c r="BN23"/>
  <c r="CL23" s="1"/>
  <c r="EI23" s="1"/>
  <c r="BN24"/>
  <c r="CL24" s="1"/>
  <c r="EI24" s="1"/>
  <c r="BN25"/>
  <c r="CL25" s="1"/>
  <c r="EI25" s="1"/>
  <c r="BN28"/>
  <c r="BN31"/>
  <c r="CL31" s="1"/>
  <c r="EI31" s="1"/>
  <c r="BN32"/>
  <c r="CL32" s="1"/>
  <c r="EI32" s="1"/>
  <c r="BN33"/>
  <c r="CL33" s="1"/>
  <c r="EI33" s="1"/>
  <c r="BN34"/>
  <c r="CL34" s="1"/>
  <c r="EI34" s="1"/>
  <c r="BN35"/>
  <c r="BN38"/>
  <c r="CL38" s="1"/>
  <c r="EI38" s="1"/>
  <c r="BN39"/>
  <c r="CL39" s="1"/>
  <c r="EI39" s="1"/>
  <c r="BN40"/>
  <c r="CL40" s="1"/>
  <c r="EI40" s="1"/>
  <c r="BN41"/>
  <c r="BN44"/>
  <c r="CL44" s="1"/>
  <c r="EI44" s="1"/>
  <c r="BN45"/>
  <c r="CL45" s="1"/>
  <c r="EI45" s="1"/>
  <c r="BN46"/>
  <c r="CL46" s="1"/>
  <c r="EI46" s="1"/>
  <c r="BN47"/>
  <c r="CL47" s="1"/>
  <c r="EI47" s="1"/>
  <c r="BN48"/>
  <c r="CL48" s="1"/>
  <c r="EI48" s="1"/>
  <c r="BN49"/>
  <c r="CL49" s="1"/>
  <c r="EI49" s="1"/>
  <c r="BN50"/>
  <c r="CL50" s="1"/>
  <c r="EI50" s="1"/>
  <c r="BN51"/>
  <c r="BN54"/>
  <c r="CL54" s="1"/>
  <c r="EI54" s="1"/>
  <c r="BN55"/>
  <c r="CL55" s="1"/>
  <c r="EI55" s="1"/>
  <c r="BN56"/>
  <c r="CL56" s="1"/>
  <c r="EI56" s="1"/>
  <c r="BN57"/>
  <c r="CL57" s="1"/>
  <c r="EI57" s="1"/>
  <c r="BN58"/>
  <c r="CL58" s="1"/>
  <c r="EI58" s="1"/>
  <c r="BN59"/>
  <c r="CL59" s="1"/>
  <c r="EI59" s="1"/>
  <c r="BN60"/>
  <c r="CL60" s="1"/>
  <c r="EI60" s="1"/>
  <c r="BN61"/>
  <c r="CL61" s="1"/>
  <c r="EI61" s="1"/>
  <c r="BN62"/>
  <c r="CL62" s="1"/>
  <c r="EI62" s="1"/>
  <c r="BN63"/>
  <c r="CL63" s="1"/>
  <c r="EI63" s="1"/>
  <c r="BN64"/>
  <c r="CL64" s="1"/>
  <c r="EI64" s="1"/>
  <c r="BN65"/>
  <c r="CL65" s="1"/>
  <c r="EI65" s="1"/>
  <c r="BN66"/>
  <c r="CL66" s="1"/>
  <c r="EI66" s="1"/>
  <c r="BN67"/>
  <c r="CL67" s="1"/>
  <c r="EI67" s="1"/>
  <c r="BN68"/>
  <c r="CL68" s="1"/>
  <c r="EI68" s="1"/>
  <c r="BN69"/>
  <c r="BN72"/>
  <c r="CL72" s="1"/>
  <c r="EI72" s="1"/>
  <c r="EI73" s="1"/>
  <c r="BN73"/>
  <c r="BN76"/>
  <c r="CL76" s="1"/>
  <c r="EI76" s="1"/>
  <c r="BN77"/>
  <c r="CL77" s="1"/>
  <c r="EI77" s="1"/>
  <c r="BN78"/>
  <c r="CL78" s="1"/>
  <c r="EI78" s="1"/>
  <c r="BN79"/>
  <c r="CL79" s="1"/>
  <c r="EI79" s="1"/>
  <c r="BN80"/>
  <c r="CL80" s="1"/>
  <c r="EI80" s="1"/>
  <c r="BN81"/>
  <c r="CL81" s="1"/>
  <c r="EI81" s="1"/>
  <c r="BN82"/>
  <c r="CL82" s="1"/>
  <c r="EI82" s="1"/>
  <c r="BN83"/>
  <c r="CL83" s="1"/>
  <c r="EI83" s="1"/>
  <c r="BN84"/>
  <c r="CL84" s="1"/>
  <c r="EI84" s="1"/>
  <c r="BN85"/>
  <c r="CL85" s="1"/>
  <c r="EI85" s="1"/>
  <c r="BN86"/>
  <c r="CL86" s="1"/>
  <c r="EI86" s="1"/>
  <c r="BN87"/>
  <c r="CL87" s="1"/>
  <c r="EI87" s="1"/>
  <c r="BN88"/>
  <c r="CL88" s="1"/>
  <c r="EI88" s="1"/>
  <c r="BN89"/>
  <c r="CL89" s="1"/>
  <c r="EI89" s="1"/>
  <c r="BN90"/>
  <c r="CL90" s="1"/>
  <c r="EI90" s="1"/>
  <c r="BN91"/>
  <c r="CL91" s="1"/>
  <c r="EI91" s="1"/>
  <c r="BN92"/>
  <c r="BN95"/>
  <c r="EI51" l="1"/>
  <c r="EI41"/>
  <c r="EI92"/>
  <c r="EI28"/>
  <c r="EI19"/>
  <c r="EI69"/>
  <c r="EI35"/>
  <c r="AP95" i="15"/>
  <c r="BO95" s="1"/>
  <c r="O40" i="16"/>
  <c r="AP16" i="15"/>
  <c r="BO16" s="1"/>
  <c r="AL8" i="17"/>
  <c r="BL8" s="1"/>
  <c r="O11" i="16"/>
  <c r="AP14" i="15"/>
  <c r="BO14" s="1"/>
  <c r="O80" i="16"/>
  <c r="O53"/>
  <c r="Q72" i="3"/>
  <c r="AL85" i="17"/>
  <c r="O85" i="16"/>
  <c r="O20"/>
  <c r="O44"/>
  <c r="AP89" i="15"/>
  <c r="BO89" s="1"/>
  <c r="AP82"/>
  <c r="BO82" s="1"/>
  <c r="AP62"/>
  <c r="BO62" s="1"/>
  <c r="AL74" i="17"/>
  <c r="BL74" s="1"/>
  <c r="CL41" i="3"/>
  <c r="AL81" i="17"/>
  <c r="BL81" s="1"/>
  <c r="AL63"/>
  <c r="BL63" s="1"/>
  <c r="CL51" i="3"/>
  <c r="CL35"/>
  <c r="O64" i="16"/>
  <c r="O89"/>
  <c r="O77"/>
  <c r="CL92" i="3"/>
  <c r="CL69"/>
  <c r="O79" i="16"/>
  <c r="O84"/>
  <c r="AL68" i="17"/>
  <c r="AL29"/>
  <c r="O27" i="16"/>
  <c r="O10"/>
  <c r="CL19" i="3"/>
  <c r="Q85"/>
  <c r="CL28"/>
  <c r="O43" i="16"/>
  <c r="O22"/>
  <c r="Q79" i="3"/>
  <c r="CL73"/>
  <c r="O12" i="16"/>
  <c r="Q14" i="3"/>
  <c r="EI95" l="1"/>
  <c r="Q91"/>
  <c r="BO91" s="1"/>
  <c r="CM91" s="1"/>
  <c r="EJ91" s="1"/>
  <c r="Q90"/>
  <c r="BO90" s="1"/>
  <c r="CM90" s="1"/>
  <c r="EJ90" s="1"/>
  <c r="Q86"/>
  <c r="BY86" s="1"/>
  <c r="CW86" s="1"/>
  <c r="ET86" s="1"/>
  <c r="AP47" i="15"/>
  <c r="BO47" s="1"/>
  <c r="CN47" s="1"/>
  <c r="AN44" i="16" s="1"/>
  <c r="GE44" s="1"/>
  <c r="O91"/>
  <c r="Q57" i="3"/>
  <c r="BV57" s="1"/>
  <c r="CT57" s="1"/>
  <c r="EQ57" s="1"/>
  <c r="AL53" i="17"/>
  <c r="BL53" s="1"/>
  <c r="AP85" i="15"/>
  <c r="BO85" s="1"/>
  <c r="CN85" s="1"/>
  <c r="AN81" i="16" s="1"/>
  <c r="O58"/>
  <c r="Q81" i="3"/>
  <c r="BQ81" s="1"/>
  <c r="CO81" s="1"/>
  <c r="EL81" s="1"/>
  <c r="Q62"/>
  <c r="BU62" s="1"/>
  <c r="CS62" s="1"/>
  <c r="EP62" s="1"/>
  <c r="AP33" i="15"/>
  <c r="BO33" s="1"/>
  <c r="CN33" s="1"/>
  <c r="AN30" i="16" s="1"/>
  <c r="AP56" i="15"/>
  <c r="BO56" s="1"/>
  <c r="CN56" s="1"/>
  <c r="AN53" i="16" s="1"/>
  <c r="GE53" s="1"/>
  <c r="AL54" i="17"/>
  <c r="BL54" s="1"/>
  <c r="AP57" i="15"/>
  <c r="BO57" s="1"/>
  <c r="CN57" s="1"/>
  <c r="AN54" i="16" s="1"/>
  <c r="Q16" i="3"/>
  <c r="BV16" s="1"/>
  <c r="CT16" s="1"/>
  <c r="EQ16" s="1"/>
  <c r="Q58"/>
  <c r="BQ58" s="1"/>
  <c r="CO58" s="1"/>
  <c r="EL58" s="1"/>
  <c r="Q63"/>
  <c r="BO63" s="1"/>
  <c r="CM63" s="1"/>
  <c r="EJ63" s="1"/>
  <c r="Q34"/>
  <c r="BV34" s="1"/>
  <c r="CT34" s="1"/>
  <c r="EQ34" s="1"/>
  <c r="AP43" i="15"/>
  <c r="BO43" s="1"/>
  <c r="Q12" i="3"/>
  <c r="BR12" s="1"/>
  <c r="CP12" s="1"/>
  <c r="EM12" s="1"/>
  <c r="AL39" i="17"/>
  <c r="BL39" s="1"/>
  <c r="AP12" i="15"/>
  <c r="BO12" s="1"/>
  <c r="Q44" i="3"/>
  <c r="BR44" s="1"/>
  <c r="CP44" s="1"/>
  <c r="EM44" s="1"/>
  <c r="AL59" i="17"/>
  <c r="BL59" s="1"/>
  <c r="O9" i="16"/>
  <c r="O30"/>
  <c r="O59"/>
  <c r="O54"/>
  <c r="O63"/>
  <c r="O13"/>
  <c r="O68"/>
  <c r="O69" s="1"/>
  <c r="AL43" i="17"/>
  <c r="BL43" s="1"/>
  <c r="AL10"/>
  <c r="BL10" s="1"/>
  <c r="AP66" i="15"/>
  <c r="BO66" s="1"/>
  <c r="CN66" s="1"/>
  <c r="AN63" i="16" s="1"/>
  <c r="AP18" i="15"/>
  <c r="BO18" s="1"/>
  <c r="CN18" s="1"/>
  <c r="AN15" i="16" s="1"/>
  <c r="AP91" i="15"/>
  <c r="BO91" s="1"/>
  <c r="CN91" s="1"/>
  <c r="AN86" i="16" s="1"/>
  <c r="AP94" i="15"/>
  <c r="BO94" s="1"/>
  <c r="CN94" s="1"/>
  <c r="AN90" i="16" s="1"/>
  <c r="O86"/>
  <c r="AP48" i="15"/>
  <c r="BO48" s="1"/>
  <c r="CN48" s="1"/>
  <c r="AN45" i="16" s="1"/>
  <c r="O90"/>
  <c r="AL14" i="17"/>
  <c r="BL14" s="1"/>
  <c r="Q18" i="3"/>
  <c r="BP18" s="1"/>
  <c r="CN18" s="1"/>
  <c r="EK18" s="1"/>
  <c r="Q67"/>
  <c r="BX67" s="1"/>
  <c r="CV67" s="1"/>
  <c r="ES67" s="1"/>
  <c r="Q48"/>
  <c r="BP48" s="1"/>
  <c r="CN48" s="1"/>
  <c r="EK48" s="1"/>
  <c r="AL58" i="17"/>
  <c r="BL58" s="1"/>
  <c r="AL82"/>
  <c r="BL82" s="1"/>
  <c r="AL77"/>
  <c r="BL77" s="1"/>
  <c r="AL12"/>
  <c r="BL12" s="1"/>
  <c r="AP61" i="15"/>
  <c r="BO61" s="1"/>
  <c r="CN61" s="1"/>
  <c r="AN58" i="16" s="1"/>
  <c r="AP71" i="15"/>
  <c r="AP72" s="1"/>
  <c r="O15" i="16"/>
  <c r="O81"/>
  <c r="O35"/>
  <c r="Q32" i="3"/>
  <c r="BT32" s="1"/>
  <c r="CR32" s="1"/>
  <c r="EO32" s="1"/>
  <c r="O28" i="16"/>
  <c r="BV91" i="3"/>
  <c r="CT91" s="1"/>
  <c r="EQ91" s="1"/>
  <c r="AL27" i="17"/>
  <c r="BL27" s="1"/>
  <c r="AP25" i="15"/>
  <c r="BO25" s="1"/>
  <c r="CN25" s="1"/>
  <c r="AN22" i="16" s="1"/>
  <c r="GE22" s="1"/>
  <c r="AP38" i="15"/>
  <c r="BO38" s="1"/>
  <c r="CN38" s="1"/>
  <c r="AN35" i="16" s="1"/>
  <c r="AP80" i="15"/>
  <c r="BO80" s="1"/>
  <c r="AP31"/>
  <c r="BO31" s="1"/>
  <c r="CN31" s="1"/>
  <c r="AN28" i="16" s="1"/>
  <c r="AP15" i="15"/>
  <c r="BO15" s="1"/>
  <c r="CN15" s="1"/>
  <c r="AN12" i="16" s="1"/>
  <c r="GE12" s="1"/>
  <c r="AP67" i="15"/>
  <c r="BO67" s="1"/>
  <c r="CN67" s="1"/>
  <c r="AN64" i="16" s="1"/>
  <c r="GE64" s="1"/>
  <c r="AP46" i="15"/>
  <c r="BO46" s="1"/>
  <c r="CN46" s="1"/>
  <c r="AN43" i="16" s="1"/>
  <c r="GE43" s="1"/>
  <c r="AP13" i="15"/>
  <c r="BO13" s="1"/>
  <c r="CN13" s="1"/>
  <c r="AN10" i="16" s="1"/>
  <c r="GE10" s="1"/>
  <c r="AP93" i="15"/>
  <c r="BO93" s="1"/>
  <c r="CN93" s="1"/>
  <c r="AN89" i="16" s="1"/>
  <c r="GE89" s="1"/>
  <c r="AP23" i="15"/>
  <c r="AP30"/>
  <c r="BO30" s="1"/>
  <c r="CN30" s="1"/>
  <c r="AP88"/>
  <c r="BO88" s="1"/>
  <c r="CN88" s="1"/>
  <c r="AN84" i="16" s="1"/>
  <c r="GE84" s="1"/>
  <c r="AP84" i="15"/>
  <c r="BO84" s="1"/>
  <c r="CN84" s="1"/>
  <c r="AN79" i="16" s="1"/>
  <c r="GE79" s="1"/>
  <c r="CL95" i="3"/>
  <c r="BP14"/>
  <c r="CN14" s="1"/>
  <c r="EK14" s="1"/>
  <c r="BT14"/>
  <c r="CR14" s="1"/>
  <c r="EO14" s="1"/>
  <c r="BX14"/>
  <c r="CV14" s="1"/>
  <c r="ES14" s="1"/>
  <c r="BO14"/>
  <c r="CM14" s="1"/>
  <c r="EJ14" s="1"/>
  <c r="BS14"/>
  <c r="CQ14" s="1"/>
  <c r="EN14" s="1"/>
  <c r="BW14"/>
  <c r="CU14" s="1"/>
  <c r="ER14" s="1"/>
  <c r="BR14"/>
  <c r="CP14" s="1"/>
  <c r="EM14" s="1"/>
  <c r="BV14"/>
  <c r="CT14" s="1"/>
  <c r="EQ14" s="1"/>
  <c r="BQ14"/>
  <c r="CO14" s="1"/>
  <c r="EL14" s="1"/>
  <c r="BU14"/>
  <c r="CS14" s="1"/>
  <c r="EP14" s="1"/>
  <c r="BY14"/>
  <c r="CW14" s="1"/>
  <c r="ET14" s="1"/>
  <c r="AL11" i="17"/>
  <c r="Q15" i="3"/>
  <c r="CN14" i="15"/>
  <c r="AN11" i="16" s="1"/>
  <c r="GE11" s="1"/>
  <c r="CN16" i="15"/>
  <c r="AN13" i="16" s="1"/>
  <c r="BP79" i="3"/>
  <c r="CN79" s="1"/>
  <c r="EK79" s="1"/>
  <c r="BT79"/>
  <c r="CR79" s="1"/>
  <c r="EO79" s="1"/>
  <c r="BX79"/>
  <c r="CV79" s="1"/>
  <c r="ES79" s="1"/>
  <c r="BO79"/>
  <c r="CM79" s="1"/>
  <c r="EJ79" s="1"/>
  <c r="BS79"/>
  <c r="CQ79" s="1"/>
  <c r="EN79" s="1"/>
  <c r="BW79"/>
  <c r="CU79" s="1"/>
  <c r="ER79" s="1"/>
  <c r="BR79"/>
  <c r="CP79" s="1"/>
  <c r="EM79" s="1"/>
  <c r="BV79"/>
  <c r="CT79" s="1"/>
  <c r="EQ79" s="1"/>
  <c r="BQ79"/>
  <c r="CO79" s="1"/>
  <c r="EL79" s="1"/>
  <c r="BU79"/>
  <c r="CS79" s="1"/>
  <c r="EP79" s="1"/>
  <c r="BY79"/>
  <c r="CW79" s="1"/>
  <c r="ET79" s="1"/>
  <c r="AL21" i="17"/>
  <c r="Q25" i="3"/>
  <c r="AL42" i="17"/>
  <c r="Q47" i="3"/>
  <c r="CN62" i="15"/>
  <c r="AN59" i="16" s="1"/>
  <c r="CN82" i="15"/>
  <c r="AN80" i="16" s="1"/>
  <c r="GE80" s="1"/>
  <c r="CN95" i="15"/>
  <c r="AN91" i="16" s="1"/>
  <c r="AL19" i="17"/>
  <c r="Q23" i="3"/>
  <c r="AL34" i="17"/>
  <c r="Q39" i="3"/>
  <c r="BR85"/>
  <c r="CP85" s="1"/>
  <c r="EM85" s="1"/>
  <c r="BV85"/>
  <c r="CT85" s="1"/>
  <c r="EQ85" s="1"/>
  <c r="BQ85"/>
  <c r="CO85" s="1"/>
  <c r="EL85" s="1"/>
  <c r="BU85"/>
  <c r="CS85" s="1"/>
  <c r="EP85" s="1"/>
  <c r="BY85"/>
  <c r="CW85" s="1"/>
  <c r="ET85" s="1"/>
  <c r="BP85"/>
  <c r="CN85" s="1"/>
  <c r="EK85" s="1"/>
  <c r="BT85"/>
  <c r="CR85" s="1"/>
  <c r="EO85" s="1"/>
  <c r="BX85"/>
  <c r="CV85" s="1"/>
  <c r="ES85" s="1"/>
  <c r="BO85"/>
  <c r="CM85" s="1"/>
  <c r="EJ85" s="1"/>
  <c r="BS85"/>
  <c r="CQ85" s="1"/>
  <c r="EN85" s="1"/>
  <c r="BW85"/>
  <c r="CU85" s="1"/>
  <c r="ER85" s="1"/>
  <c r="AL9" i="17"/>
  <c r="Q13" i="3"/>
  <c r="AL26" i="17"/>
  <c r="Q31" i="3"/>
  <c r="CN89" i="15"/>
  <c r="AN85" i="16" s="1"/>
  <c r="GE85" s="1"/>
  <c r="BL29" i="17"/>
  <c r="BQ72" i="3"/>
  <c r="CO72" s="1"/>
  <c r="EL72" s="1"/>
  <c r="EL73" s="1"/>
  <c r="BU72"/>
  <c r="CS72" s="1"/>
  <c r="EP72" s="1"/>
  <c r="EP73" s="1"/>
  <c r="BY72"/>
  <c r="CW72" s="1"/>
  <c r="ET72" s="1"/>
  <c r="ET73" s="1"/>
  <c r="Q73"/>
  <c r="BP72"/>
  <c r="CN72" s="1"/>
  <c r="EK72" s="1"/>
  <c r="EK73" s="1"/>
  <c r="BT72"/>
  <c r="CR72" s="1"/>
  <c r="EO72" s="1"/>
  <c r="EO73" s="1"/>
  <c r="BX72"/>
  <c r="CV72" s="1"/>
  <c r="ES72" s="1"/>
  <c r="ES73" s="1"/>
  <c r="BO72"/>
  <c r="CM72" s="1"/>
  <c r="EJ72" s="1"/>
  <c r="EJ73" s="1"/>
  <c r="BS72"/>
  <c r="CQ72" s="1"/>
  <c r="EN72" s="1"/>
  <c r="EN73" s="1"/>
  <c r="BW72"/>
  <c r="CU72" s="1"/>
  <c r="ER72" s="1"/>
  <c r="ER73" s="1"/>
  <c r="BR72"/>
  <c r="CP72" s="1"/>
  <c r="EM72" s="1"/>
  <c r="EM73" s="1"/>
  <c r="BV72"/>
  <c r="CT72" s="1"/>
  <c r="EQ72" s="1"/>
  <c r="EQ73" s="1"/>
  <c r="BL68" i="17"/>
  <c r="AL69"/>
  <c r="AL80"/>
  <c r="Q84" i="3"/>
  <c r="BL85" i="17"/>
  <c r="AL76"/>
  <c r="Q80" i="3"/>
  <c r="AL72" i="17"/>
  <c r="Q76" i="3"/>
  <c r="AL84" i="17"/>
  <c r="Q89" i="3"/>
  <c r="AL64" i="17"/>
  <c r="Q68" i="3"/>
  <c r="BS86" l="1"/>
  <c r="CQ86" s="1"/>
  <c r="EN86" s="1"/>
  <c r="BV62"/>
  <c r="CT62" s="1"/>
  <c r="EQ62" s="1"/>
  <c r="BU86"/>
  <c r="CS86" s="1"/>
  <c r="EP86" s="1"/>
  <c r="BP34"/>
  <c r="CN34" s="1"/>
  <c r="EK34" s="1"/>
  <c r="BT57"/>
  <c r="CR57" s="1"/>
  <c r="EO57" s="1"/>
  <c r="U53" i="16" s="1"/>
  <c r="BQ63" i="3"/>
  <c r="CO63" s="1"/>
  <c r="EL63" s="1"/>
  <c r="BU90"/>
  <c r="CS90" s="1"/>
  <c r="EP90" s="1"/>
  <c r="BX90"/>
  <c r="CV90" s="1"/>
  <c r="ES90" s="1"/>
  <c r="BR90"/>
  <c r="CP90" s="1"/>
  <c r="EM90" s="1"/>
  <c r="BS58"/>
  <c r="CQ58" s="1"/>
  <c r="EN58" s="1"/>
  <c r="T54" i="16" s="1"/>
  <c r="BV90" i="3"/>
  <c r="CT90" s="1"/>
  <c r="EQ90" s="1"/>
  <c r="BY90"/>
  <c r="CW90" s="1"/>
  <c r="ET90" s="1"/>
  <c r="BW57"/>
  <c r="CU57" s="1"/>
  <c r="ER57" s="1"/>
  <c r="X53" i="16" s="1"/>
  <c r="BS90" i="3"/>
  <c r="CQ90" s="1"/>
  <c r="EN90" s="1"/>
  <c r="BP90"/>
  <c r="CN90" s="1"/>
  <c r="EK90" s="1"/>
  <c r="BU81"/>
  <c r="CS81" s="1"/>
  <c r="EP81" s="1"/>
  <c r="BP63"/>
  <c r="CN63" s="1"/>
  <c r="EK63" s="1"/>
  <c r="Q59" i="16" s="1"/>
  <c r="BW90" i="3"/>
  <c r="CU90" s="1"/>
  <c r="ER90" s="1"/>
  <c r="BT90"/>
  <c r="CR90" s="1"/>
  <c r="EO90" s="1"/>
  <c r="BQ90"/>
  <c r="CO90" s="1"/>
  <c r="EL90" s="1"/>
  <c r="BX81"/>
  <c r="CV81" s="1"/>
  <c r="ES81" s="1"/>
  <c r="BQ57"/>
  <c r="CO57" s="1"/>
  <c r="EL57" s="1"/>
  <c r="R53" i="16" s="1"/>
  <c r="BS63" i="3"/>
  <c r="CQ63" s="1"/>
  <c r="EN63" s="1"/>
  <c r="T59" i="16" s="1"/>
  <c r="BR91" i="3"/>
  <c r="CP91" s="1"/>
  <c r="EM91" s="1"/>
  <c r="BP91"/>
  <c r="CN91" s="1"/>
  <c r="EK91" s="1"/>
  <c r="GE58" i="16"/>
  <c r="BU91" i="3"/>
  <c r="CS91" s="1"/>
  <c r="EP91" s="1"/>
  <c r="BY91"/>
  <c r="CW91" s="1"/>
  <c r="ET91" s="1"/>
  <c r="BQ91"/>
  <c r="CO91" s="1"/>
  <c r="EL91" s="1"/>
  <c r="BU58"/>
  <c r="CS58" s="1"/>
  <c r="EP58" s="1"/>
  <c r="V54" i="16" s="1"/>
  <c r="BW91" i="3"/>
  <c r="CU91" s="1"/>
  <c r="ER91" s="1"/>
  <c r="BX91"/>
  <c r="CV91" s="1"/>
  <c r="ES91" s="1"/>
  <c r="BR58"/>
  <c r="CP58" s="1"/>
  <c r="EM58" s="1"/>
  <c r="S54" i="16" s="1"/>
  <c r="BP58" i="3"/>
  <c r="CN58" s="1"/>
  <c r="EK58" s="1"/>
  <c r="Q54" i="16" s="1"/>
  <c r="BU12" i="3"/>
  <c r="CS12" s="1"/>
  <c r="EP12" s="1"/>
  <c r="BX58"/>
  <c r="CV58" s="1"/>
  <c r="ES58" s="1"/>
  <c r="Y54" i="16" s="1"/>
  <c r="BT91" i="3"/>
  <c r="CR91" s="1"/>
  <c r="EO91" s="1"/>
  <c r="BS91"/>
  <c r="CQ91" s="1"/>
  <c r="EN91" s="1"/>
  <c r="BT86"/>
  <c r="CR86" s="1"/>
  <c r="EO86" s="1"/>
  <c r="BY62"/>
  <c r="CW62" s="1"/>
  <c r="ET62" s="1"/>
  <c r="BR86"/>
  <c r="CP86" s="1"/>
  <c r="EM86" s="1"/>
  <c r="BP62"/>
  <c r="CN62" s="1"/>
  <c r="EK62" s="1"/>
  <c r="BY34"/>
  <c r="CW34" s="1"/>
  <c r="BS67"/>
  <c r="CQ67" s="1"/>
  <c r="EN67" s="1"/>
  <c r="BX86"/>
  <c r="CV86" s="1"/>
  <c r="ES86" s="1"/>
  <c r="BQ86"/>
  <c r="CO86" s="1"/>
  <c r="EL86" s="1"/>
  <c r="BO62"/>
  <c r="CM62" s="1"/>
  <c r="BU34"/>
  <c r="CS34" s="1"/>
  <c r="EP34" s="1"/>
  <c r="V30" i="16" s="1"/>
  <c r="BW86" i="3"/>
  <c r="CU86" s="1"/>
  <c r="ER86" s="1"/>
  <c r="BP86"/>
  <c r="CN86" s="1"/>
  <c r="EK86" s="1"/>
  <c r="BQ34"/>
  <c r="CO34" s="1"/>
  <c r="EL34" s="1"/>
  <c r="R30" i="16" s="1"/>
  <c r="BQ48" i="3"/>
  <c r="CO48" s="1"/>
  <c r="EL48" s="1"/>
  <c r="R44" i="16" s="1"/>
  <c r="BS44" i="3"/>
  <c r="CQ44" s="1"/>
  <c r="EN44" s="1"/>
  <c r="BO16"/>
  <c r="CM16" s="1"/>
  <c r="BR16"/>
  <c r="CP16" s="1"/>
  <c r="EM16" s="1"/>
  <c r="S13" i="16" s="1"/>
  <c r="BX44" i="3"/>
  <c r="CV44" s="1"/>
  <c r="ES44" s="1"/>
  <c r="BY44"/>
  <c r="CW44" s="1"/>
  <c r="ET44" s="1"/>
  <c r="BR48"/>
  <c r="CP48" s="1"/>
  <c r="EM48" s="1"/>
  <c r="S44" i="16" s="1"/>
  <c r="BY16" i="3"/>
  <c r="CW16" s="1"/>
  <c r="GE54" i="16"/>
  <c r="BV86" i="3"/>
  <c r="CT86" s="1"/>
  <c r="EQ86" s="1"/>
  <c r="BO86"/>
  <c r="CM86" s="1"/>
  <c r="EJ86" s="1"/>
  <c r="BV58"/>
  <c r="CT58" s="1"/>
  <c r="BO58"/>
  <c r="CM58" s="1"/>
  <c r="BY58"/>
  <c r="CW58" s="1"/>
  <c r="ET58" s="1"/>
  <c r="BS62"/>
  <c r="CQ62" s="1"/>
  <c r="EN62" s="1"/>
  <c r="BT34"/>
  <c r="CR34" s="1"/>
  <c r="BO67"/>
  <c r="CM67" s="1"/>
  <c r="EJ67" s="1"/>
  <c r="BW58"/>
  <c r="CU58" s="1"/>
  <c r="BT58"/>
  <c r="CR58" s="1"/>
  <c r="EO58" s="1"/>
  <c r="U54" i="16" s="1"/>
  <c r="GE91"/>
  <c r="BX12" i="3"/>
  <c r="CV12" s="1"/>
  <c r="ES12" s="1"/>
  <c r="BY81"/>
  <c r="CW81" s="1"/>
  <c r="ET81" s="1"/>
  <c r="BR81"/>
  <c r="CP81" s="1"/>
  <c r="EM81" s="1"/>
  <c r="BX57"/>
  <c r="CV57" s="1"/>
  <c r="BU57"/>
  <c r="CS57" s="1"/>
  <c r="AL13" i="17"/>
  <c r="AL15" s="1"/>
  <c r="BU63" i="3"/>
  <c r="CS63" s="1"/>
  <c r="EP63" s="1"/>
  <c r="V59" i="16" s="1"/>
  <c r="BT18" i="3"/>
  <c r="CR18" s="1"/>
  <c r="EO18" s="1"/>
  <c r="BW62"/>
  <c r="CU62" s="1"/>
  <c r="BT62"/>
  <c r="CR62" s="1"/>
  <c r="EO62" s="1"/>
  <c r="U58" i="16" s="1"/>
  <c r="BQ62" i="3"/>
  <c r="CO62" s="1"/>
  <c r="EL62" s="1"/>
  <c r="BO34"/>
  <c r="CM34" s="1"/>
  <c r="BX34"/>
  <c r="CV34" s="1"/>
  <c r="BR34"/>
  <c r="CP34" s="1"/>
  <c r="EM34" s="1"/>
  <c r="S30" i="16" s="1"/>
  <c r="BS81" i="3"/>
  <c r="CQ81" s="1"/>
  <c r="EN81" s="1"/>
  <c r="BP81"/>
  <c r="CN81" s="1"/>
  <c r="EK81" s="1"/>
  <c r="BV81"/>
  <c r="CT81" s="1"/>
  <c r="EQ81" s="1"/>
  <c r="BO57"/>
  <c r="CM57" s="1"/>
  <c r="EJ57" s="1"/>
  <c r="P53" i="16" s="1"/>
  <c r="BY57" i="3"/>
  <c r="CW57" s="1"/>
  <c r="BR57"/>
  <c r="CP57" s="1"/>
  <c r="Q17"/>
  <c r="Q19" s="1"/>
  <c r="BS19" s="1"/>
  <c r="BV67"/>
  <c r="CT67" s="1"/>
  <c r="EQ67" s="1"/>
  <c r="BY63"/>
  <c r="CW63" s="1"/>
  <c r="ET63" s="1"/>
  <c r="BR63"/>
  <c r="CP63" s="1"/>
  <c r="BX63"/>
  <c r="CV63" s="1"/>
  <c r="ES63" s="1"/>
  <c r="GE13" i="16"/>
  <c r="BW18" i="3"/>
  <c r="CU18" s="1"/>
  <c r="ER18" s="1"/>
  <c r="AP17" i="15"/>
  <c r="BO17" s="1"/>
  <c r="CN17" s="1"/>
  <c r="AN14" i="16" s="1"/>
  <c r="BO81" i="3"/>
  <c r="CM81" s="1"/>
  <c r="EJ81" s="1"/>
  <c r="BW63"/>
  <c r="CU63" s="1"/>
  <c r="ER63" s="1"/>
  <c r="BT63"/>
  <c r="CR63" s="1"/>
  <c r="BR62"/>
  <c r="CP62" s="1"/>
  <c r="EM62" s="1"/>
  <c r="BX62"/>
  <c r="CV62" s="1"/>
  <c r="ES62" s="1"/>
  <c r="BW34"/>
  <c r="CU34" s="1"/>
  <c r="BS34"/>
  <c r="CQ34" s="1"/>
  <c r="BW81"/>
  <c r="CU81" s="1"/>
  <c r="ER81" s="1"/>
  <c r="BT81"/>
  <c r="CR81" s="1"/>
  <c r="EO81" s="1"/>
  <c r="BS57"/>
  <c r="CQ57" s="1"/>
  <c r="EN57" s="1"/>
  <c r="T53" i="16" s="1"/>
  <c r="BP57" i="3"/>
  <c r="CN57" s="1"/>
  <c r="Q49"/>
  <c r="BO49" s="1"/>
  <c r="CM49" s="1"/>
  <c r="EJ49" s="1"/>
  <c r="BQ67"/>
  <c r="CO67" s="1"/>
  <c r="EL67" s="1"/>
  <c r="BP67"/>
  <c r="CN67" s="1"/>
  <c r="EK67" s="1"/>
  <c r="BV63"/>
  <c r="CT63" s="1"/>
  <c r="EQ63" s="1"/>
  <c r="GE30" i="16"/>
  <c r="BU18" i="3"/>
  <c r="CS18" s="1"/>
  <c r="EP18" s="1"/>
  <c r="GE63" i="16"/>
  <c r="BW44" i="3"/>
  <c r="CU44" s="1"/>
  <c r="ER44" s="1"/>
  <c r="BV44"/>
  <c r="CT44" s="1"/>
  <c r="EQ44" s="1"/>
  <c r="BP44"/>
  <c r="CN44" s="1"/>
  <c r="EK44" s="1"/>
  <c r="BO48"/>
  <c r="CM48" s="1"/>
  <c r="BU48"/>
  <c r="CS48" s="1"/>
  <c r="BT48"/>
  <c r="CR48" s="1"/>
  <c r="BW16"/>
  <c r="CU16" s="1"/>
  <c r="BT16"/>
  <c r="CR16" s="1"/>
  <c r="EO16" s="1"/>
  <c r="U13" i="16" s="1"/>
  <c r="BQ16" i="3"/>
  <c r="CO16" s="1"/>
  <c r="GE81" i="16"/>
  <c r="BU44" i="3"/>
  <c r="CS44" s="1"/>
  <c r="EP44" s="1"/>
  <c r="BQ44"/>
  <c r="CO44" s="1"/>
  <c r="EL44" s="1"/>
  <c r="BT44"/>
  <c r="CR44" s="1"/>
  <c r="EO44" s="1"/>
  <c r="BW48"/>
  <c r="CU48" s="1"/>
  <c r="BS48"/>
  <c r="CQ48" s="1"/>
  <c r="BX48"/>
  <c r="CV48" s="1"/>
  <c r="BX16"/>
  <c r="CV16" s="1"/>
  <c r="BU16"/>
  <c r="CS16" s="1"/>
  <c r="BO44"/>
  <c r="CM44" s="1"/>
  <c r="EJ44" s="1"/>
  <c r="GE59" i="16"/>
  <c r="BY48" i="3"/>
  <c r="CW48" s="1"/>
  <c r="BV48"/>
  <c r="CT48" s="1"/>
  <c r="BS16"/>
  <c r="CQ16" s="1"/>
  <c r="BP16"/>
  <c r="CN16" s="1"/>
  <c r="EK16" s="1"/>
  <c r="Q13" i="16" s="1"/>
  <c r="GE86"/>
  <c r="BP12" i="3"/>
  <c r="CN12" s="1"/>
  <c r="EK12" s="1"/>
  <c r="BS12"/>
  <c r="CQ12" s="1"/>
  <c r="EN12" s="1"/>
  <c r="BV12"/>
  <c r="CT12" s="1"/>
  <c r="EQ12" s="1"/>
  <c r="R59" i="16"/>
  <c r="BW12" i="3"/>
  <c r="CU12" s="1"/>
  <c r="ER12" s="1"/>
  <c r="BT12"/>
  <c r="CR12" s="1"/>
  <c r="EO12" s="1"/>
  <c r="BQ12"/>
  <c r="CO12" s="1"/>
  <c r="EL12" s="1"/>
  <c r="GE90" i="16"/>
  <c r="BO12" i="3"/>
  <c r="CM12" s="1"/>
  <c r="BY12"/>
  <c r="CW12" s="1"/>
  <c r="ET12" s="1"/>
  <c r="O21" i="16"/>
  <c r="AL20" i="17"/>
  <c r="BL20" s="1"/>
  <c r="AP24" i="15"/>
  <c r="BO24" s="1"/>
  <c r="CN24" s="1"/>
  <c r="AN21" i="16" s="1"/>
  <c r="Q24" i="3"/>
  <c r="O87" i="16"/>
  <c r="Q78" i="3"/>
  <c r="AP83" i="15"/>
  <c r="BO83" s="1"/>
  <c r="CN83" s="1"/>
  <c r="AN87" i="16" s="1"/>
  <c r="AL75" i="17"/>
  <c r="BL75" s="1"/>
  <c r="BO71" i="15"/>
  <c r="BO72" s="1"/>
  <c r="BY18" i="3"/>
  <c r="CW18" s="1"/>
  <c r="ET18" s="1"/>
  <c r="BR18"/>
  <c r="CP18" s="1"/>
  <c r="EM18" s="1"/>
  <c r="BX18"/>
  <c r="CV18" s="1"/>
  <c r="ES18" s="1"/>
  <c r="BU67"/>
  <c r="CS67" s="1"/>
  <c r="EP67" s="1"/>
  <c r="BW67"/>
  <c r="CU67" s="1"/>
  <c r="ER67" s="1"/>
  <c r="BT67"/>
  <c r="CR67" s="1"/>
  <c r="EO67" s="1"/>
  <c r="BV18"/>
  <c r="CT18" s="1"/>
  <c r="EQ18" s="1"/>
  <c r="BO18"/>
  <c r="CM18" s="1"/>
  <c r="EJ18" s="1"/>
  <c r="O45" i="16"/>
  <c r="GE45" s="1"/>
  <c r="AP81" i="15"/>
  <c r="BO81" s="1"/>
  <c r="CN81" s="1"/>
  <c r="AN78" i="16" s="1"/>
  <c r="Q77" i="3"/>
  <c r="AL73" i="17"/>
  <c r="BL73" s="1"/>
  <c r="O78" i="16"/>
  <c r="O14"/>
  <c r="O16" s="1"/>
  <c r="AL44" i="17"/>
  <c r="BL44" s="1"/>
  <c r="BY67" i="3"/>
  <c r="CW67" s="1"/>
  <c r="ET67" s="1"/>
  <c r="BR67"/>
  <c r="CP67" s="1"/>
  <c r="EM67" s="1"/>
  <c r="GE15" i="16"/>
  <c r="BQ18" i="3"/>
  <c r="CO18" s="1"/>
  <c r="EL18" s="1"/>
  <c r="BS18"/>
  <c r="CQ18" s="1"/>
  <c r="EN18" s="1"/>
  <c r="BS32"/>
  <c r="CQ32" s="1"/>
  <c r="EN32" s="1"/>
  <c r="BX32"/>
  <c r="CV32" s="1"/>
  <c r="ES32" s="1"/>
  <c r="BY32"/>
  <c r="CW32" s="1"/>
  <c r="ET32" s="1"/>
  <c r="BO32"/>
  <c r="CM32" s="1"/>
  <c r="EJ32" s="1"/>
  <c r="BR32"/>
  <c r="CP32" s="1"/>
  <c r="EM32" s="1"/>
  <c r="BW32"/>
  <c r="CU32" s="1"/>
  <c r="ER32" s="1"/>
  <c r="BV32"/>
  <c r="CT32" s="1"/>
  <c r="EQ32" s="1"/>
  <c r="BP32"/>
  <c r="CN32" s="1"/>
  <c r="EK32" s="1"/>
  <c r="BU32"/>
  <c r="CS32" s="1"/>
  <c r="EP32" s="1"/>
  <c r="BQ32"/>
  <c r="CO32" s="1"/>
  <c r="EL32" s="1"/>
  <c r="GE35" i="16"/>
  <c r="GE28"/>
  <c r="BO23" i="15"/>
  <c r="CN23" s="1"/>
  <c r="AN20" i="16" s="1"/>
  <c r="GE20" s="1"/>
  <c r="BO68" i="3"/>
  <c r="CM68" s="1"/>
  <c r="EJ68" s="1"/>
  <c r="BS68"/>
  <c r="CQ68" s="1"/>
  <c r="EN68" s="1"/>
  <c r="BW68"/>
  <c r="CU68" s="1"/>
  <c r="ER68" s="1"/>
  <c r="BR68"/>
  <c r="CP68" s="1"/>
  <c r="EM68" s="1"/>
  <c r="BV68"/>
  <c r="CT68" s="1"/>
  <c r="EQ68" s="1"/>
  <c r="BQ68"/>
  <c r="CO68" s="1"/>
  <c r="EL68" s="1"/>
  <c r="BU68"/>
  <c r="CS68" s="1"/>
  <c r="EP68" s="1"/>
  <c r="BY68"/>
  <c r="CW68" s="1"/>
  <c r="ET68" s="1"/>
  <c r="BP68"/>
  <c r="CN68" s="1"/>
  <c r="EK68" s="1"/>
  <c r="BT68"/>
  <c r="CR68" s="1"/>
  <c r="EO68" s="1"/>
  <c r="BX68"/>
  <c r="CV68" s="1"/>
  <c r="ES68" s="1"/>
  <c r="BL64" i="17"/>
  <c r="BR89" i="3"/>
  <c r="CP89" s="1"/>
  <c r="EM89" s="1"/>
  <c r="BV89"/>
  <c r="CT89" s="1"/>
  <c r="EQ89" s="1"/>
  <c r="BQ89"/>
  <c r="CO89" s="1"/>
  <c r="EL89" s="1"/>
  <c r="BU89"/>
  <c r="CS89" s="1"/>
  <c r="EP89" s="1"/>
  <c r="BY89"/>
  <c r="CW89" s="1"/>
  <c r="ET89" s="1"/>
  <c r="BP89"/>
  <c r="CN89" s="1"/>
  <c r="EK89" s="1"/>
  <c r="BT89"/>
  <c r="CR89" s="1"/>
  <c r="EO89" s="1"/>
  <c r="BX89"/>
  <c r="CV89" s="1"/>
  <c r="ES89" s="1"/>
  <c r="BO89"/>
  <c r="CM89" s="1"/>
  <c r="EJ89" s="1"/>
  <c r="BS89"/>
  <c r="CQ89" s="1"/>
  <c r="EN89" s="1"/>
  <c r="BW89"/>
  <c r="CU89" s="1"/>
  <c r="ER89" s="1"/>
  <c r="BL84" i="17"/>
  <c r="CN80" i="15"/>
  <c r="BO76" i="3"/>
  <c r="CM76" s="1"/>
  <c r="EJ76" s="1"/>
  <c r="BS76"/>
  <c r="CQ76" s="1"/>
  <c r="EN76" s="1"/>
  <c r="BW76"/>
  <c r="CU76" s="1"/>
  <c r="ER76" s="1"/>
  <c r="BR76"/>
  <c r="CP76" s="1"/>
  <c r="EM76" s="1"/>
  <c r="BV76"/>
  <c r="CT76" s="1"/>
  <c r="EQ76" s="1"/>
  <c r="BQ76"/>
  <c r="CO76" s="1"/>
  <c r="EL76" s="1"/>
  <c r="BU76"/>
  <c r="CS76" s="1"/>
  <c r="EP76" s="1"/>
  <c r="BY76"/>
  <c r="CW76" s="1"/>
  <c r="ET76" s="1"/>
  <c r="BP76"/>
  <c r="CN76" s="1"/>
  <c r="EK76" s="1"/>
  <c r="BT76"/>
  <c r="CR76" s="1"/>
  <c r="EO76" s="1"/>
  <c r="BX76"/>
  <c r="CV76" s="1"/>
  <c r="ES76" s="1"/>
  <c r="BL72" i="17"/>
  <c r="BO80" i="3"/>
  <c r="CM80" s="1"/>
  <c r="BS80"/>
  <c r="CQ80" s="1"/>
  <c r="BW80"/>
  <c r="CU80" s="1"/>
  <c r="BR80"/>
  <c r="CP80" s="1"/>
  <c r="BV80"/>
  <c r="CT80" s="1"/>
  <c r="BQ80"/>
  <c r="CO80" s="1"/>
  <c r="BU80"/>
  <c r="CS80" s="1"/>
  <c r="BY80"/>
  <c r="CW80" s="1"/>
  <c r="BP80"/>
  <c r="CN80" s="1"/>
  <c r="BT80"/>
  <c r="CR80" s="1"/>
  <c r="BX80"/>
  <c r="CV80" s="1"/>
  <c r="BL76" i="17"/>
  <c r="R54" i="16"/>
  <c r="BO84" i="3"/>
  <c r="CM84" s="1"/>
  <c r="EJ84" s="1"/>
  <c r="BS84"/>
  <c r="CQ84" s="1"/>
  <c r="EN84" s="1"/>
  <c r="BW84"/>
  <c r="CU84" s="1"/>
  <c r="ER84" s="1"/>
  <c r="BR84"/>
  <c r="CP84" s="1"/>
  <c r="EM84" s="1"/>
  <c r="BV84"/>
  <c r="CT84" s="1"/>
  <c r="EQ84" s="1"/>
  <c r="BQ84"/>
  <c r="CO84" s="1"/>
  <c r="EL84" s="1"/>
  <c r="BU84"/>
  <c r="CS84" s="1"/>
  <c r="EP84" s="1"/>
  <c r="BY84"/>
  <c r="CW84" s="1"/>
  <c r="ET84" s="1"/>
  <c r="BP84"/>
  <c r="CN84" s="1"/>
  <c r="EK84" s="1"/>
  <c r="BT84"/>
  <c r="CR84" s="1"/>
  <c r="EO84" s="1"/>
  <c r="BX84"/>
  <c r="CV84" s="1"/>
  <c r="ES84" s="1"/>
  <c r="BL80" i="17"/>
  <c r="BL69"/>
  <c r="CT73" i="3"/>
  <c r="CP73"/>
  <c r="CU73"/>
  <c r="CQ73"/>
  <c r="CM73"/>
  <c r="CV73"/>
  <c r="CR73"/>
  <c r="CN73"/>
  <c r="BP73"/>
  <c r="BT73"/>
  <c r="BX73"/>
  <c r="BO73"/>
  <c r="BS73"/>
  <c r="BW73"/>
  <c r="BR73"/>
  <c r="BV73"/>
  <c r="BQ73"/>
  <c r="BU73"/>
  <c r="BY73"/>
  <c r="CW73"/>
  <c r="CS73"/>
  <c r="CO73"/>
  <c r="Q30" i="16"/>
  <c r="W30"/>
  <c r="U28"/>
  <c r="AN27"/>
  <c r="GE27" s="1"/>
  <c r="BQ31" i="3"/>
  <c r="CO31" s="1"/>
  <c r="EL31" s="1"/>
  <c r="BU31"/>
  <c r="CS31" s="1"/>
  <c r="EP31" s="1"/>
  <c r="BY31"/>
  <c r="CW31" s="1"/>
  <c r="ET31" s="1"/>
  <c r="BO31"/>
  <c r="CM31" s="1"/>
  <c r="EJ31" s="1"/>
  <c r="BS31"/>
  <c r="CQ31" s="1"/>
  <c r="EN31" s="1"/>
  <c r="BW31"/>
  <c r="CU31" s="1"/>
  <c r="ER31" s="1"/>
  <c r="BT31"/>
  <c r="CR31" s="1"/>
  <c r="EO31" s="1"/>
  <c r="BR31"/>
  <c r="CP31" s="1"/>
  <c r="EM31" s="1"/>
  <c r="BP31"/>
  <c r="CN31" s="1"/>
  <c r="EK31" s="1"/>
  <c r="BX31"/>
  <c r="CV31" s="1"/>
  <c r="ES31" s="1"/>
  <c r="BV31"/>
  <c r="CT31" s="1"/>
  <c r="EQ31" s="1"/>
  <c r="BL26" i="17"/>
  <c r="BQ13" i="3"/>
  <c r="CO13" s="1"/>
  <c r="EL13" s="1"/>
  <c r="BU13"/>
  <c r="CS13" s="1"/>
  <c r="EP13" s="1"/>
  <c r="BY13"/>
  <c r="CW13" s="1"/>
  <c r="ET13" s="1"/>
  <c r="BP13"/>
  <c r="CN13" s="1"/>
  <c r="BT13"/>
  <c r="CR13" s="1"/>
  <c r="EO13" s="1"/>
  <c r="BX13"/>
  <c r="CV13" s="1"/>
  <c r="ES13" s="1"/>
  <c r="BO13"/>
  <c r="CM13" s="1"/>
  <c r="EJ13" s="1"/>
  <c r="BS13"/>
  <c r="CQ13" s="1"/>
  <c r="EN13" s="1"/>
  <c r="BW13"/>
  <c r="CU13" s="1"/>
  <c r="ER13" s="1"/>
  <c r="BR13"/>
  <c r="CP13" s="1"/>
  <c r="EM13" s="1"/>
  <c r="BV13"/>
  <c r="CT13" s="1"/>
  <c r="EQ13" s="1"/>
  <c r="BL9" i="17"/>
  <c r="W53" i="16"/>
  <c r="BO39" i="3"/>
  <c r="CM39" s="1"/>
  <c r="EJ39" s="1"/>
  <c r="BS39"/>
  <c r="CQ39" s="1"/>
  <c r="EN39" s="1"/>
  <c r="BW39"/>
  <c r="CU39" s="1"/>
  <c r="ER39" s="1"/>
  <c r="BQ39"/>
  <c r="CO39" s="1"/>
  <c r="EL39" s="1"/>
  <c r="BU39"/>
  <c r="CS39" s="1"/>
  <c r="EP39" s="1"/>
  <c r="BY39"/>
  <c r="CW39" s="1"/>
  <c r="ET39" s="1"/>
  <c r="BR39"/>
  <c r="CP39" s="1"/>
  <c r="EM39" s="1"/>
  <c r="BP39"/>
  <c r="CN39" s="1"/>
  <c r="EK39" s="1"/>
  <c r="BX39"/>
  <c r="CV39" s="1"/>
  <c r="ES39" s="1"/>
  <c r="BV39"/>
  <c r="CT39" s="1"/>
  <c r="EQ39" s="1"/>
  <c r="BT39"/>
  <c r="CR39" s="1"/>
  <c r="EO39" s="1"/>
  <c r="BL34" i="17"/>
  <c r="BQ23" i="3"/>
  <c r="CO23" s="1"/>
  <c r="EL23" s="1"/>
  <c r="BU23"/>
  <c r="CS23" s="1"/>
  <c r="EP23" s="1"/>
  <c r="BY23"/>
  <c r="CW23" s="1"/>
  <c r="ET23" s="1"/>
  <c r="BP23"/>
  <c r="CN23" s="1"/>
  <c r="EK23" s="1"/>
  <c r="BT23"/>
  <c r="CR23" s="1"/>
  <c r="EO23" s="1"/>
  <c r="BX23"/>
  <c r="CV23" s="1"/>
  <c r="ES23" s="1"/>
  <c r="BO23"/>
  <c r="CM23" s="1"/>
  <c r="EJ23" s="1"/>
  <c r="BS23"/>
  <c r="CQ23" s="1"/>
  <c r="EN23" s="1"/>
  <c r="BW23"/>
  <c r="CU23" s="1"/>
  <c r="ER23" s="1"/>
  <c r="BR23"/>
  <c r="CP23" s="1"/>
  <c r="EM23" s="1"/>
  <c r="BV23"/>
  <c r="CT23" s="1"/>
  <c r="EQ23" s="1"/>
  <c r="BL19" i="17"/>
  <c r="Q44" i="16"/>
  <c r="BQ47" i="3"/>
  <c r="CO47" s="1"/>
  <c r="EL47" s="1"/>
  <c r="BU47"/>
  <c r="CS47" s="1"/>
  <c r="EP47" s="1"/>
  <c r="BY47"/>
  <c r="CW47" s="1"/>
  <c r="ET47" s="1"/>
  <c r="BO47"/>
  <c r="CM47" s="1"/>
  <c r="EJ47" s="1"/>
  <c r="BS47"/>
  <c r="CQ47" s="1"/>
  <c r="EN47" s="1"/>
  <c r="BW47"/>
  <c r="CU47" s="1"/>
  <c r="ER47" s="1"/>
  <c r="BP47"/>
  <c r="CN47" s="1"/>
  <c r="EK47" s="1"/>
  <c r="BX47"/>
  <c r="CV47" s="1"/>
  <c r="ES47" s="1"/>
  <c r="BV47"/>
  <c r="CT47" s="1"/>
  <c r="EQ47" s="1"/>
  <c r="BT47"/>
  <c r="CR47" s="1"/>
  <c r="EO47" s="1"/>
  <c r="BR47"/>
  <c r="CP47" s="1"/>
  <c r="EM47" s="1"/>
  <c r="BL42" i="17"/>
  <c r="BO25" i="3"/>
  <c r="CM25" s="1"/>
  <c r="EJ25" s="1"/>
  <c r="BS25"/>
  <c r="CQ25" s="1"/>
  <c r="EN25" s="1"/>
  <c r="BW25"/>
  <c r="CU25" s="1"/>
  <c r="ER25" s="1"/>
  <c r="BQ25"/>
  <c r="CO25" s="1"/>
  <c r="EL25" s="1"/>
  <c r="BU25"/>
  <c r="CS25" s="1"/>
  <c r="EP25" s="1"/>
  <c r="BY25"/>
  <c r="CW25" s="1"/>
  <c r="ET25" s="1"/>
  <c r="BP25"/>
  <c r="CN25" s="1"/>
  <c r="EK25" s="1"/>
  <c r="BX25"/>
  <c r="CV25" s="1"/>
  <c r="ES25" s="1"/>
  <c r="BV25"/>
  <c r="CT25" s="1"/>
  <c r="EQ25" s="1"/>
  <c r="BT25"/>
  <c r="CR25" s="1"/>
  <c r="EO25" s="1"/>
  <c r="BR25"/>
  <c r="CP25" s="1"/>
  <c r="EM25" s="1"/>
  <c r="BL21" i="17"/>
  <c r="Z80" i="16"/>
  <c r="V80"/>
  <c r="R80"/>
  <c r="W80"/>
  <c r="S80"/>
  <c r="X80"/>
  <c r="T80"/>
  <c r="P80"/>
  <c r="Y80"/>
  <c r="U80"/>
  <c r="Q80"/>
  <c r="CN12" i="15"/>
  <c r="W13" i="16"/>
  <c r="CN43" i="15"/>
  <c r="BO15" i="3"/>
  <c r="CM15" s="1"/>
  <c r="EJ15" s="1"/>
  <c r="BS15"/>
  <c r="CQ15" s="1"/>
  <c r="EN15" s="1"/>
  <c r="BW15"/>
  <c r="CU15" s="1"/>
  <c r="ER15" s="1"/>
  <c r="BR15"/>
  <c r="CP15" s="1"/>
  <c r="EM15" s="1"/>
  <c r="BV15"/>
  <c r="CT15" s="1"/>
  <c r="EQ15" s="1"/>
  <c r="BQ15"/>
  <c r="CO15" s="1"/>
  <c r="EL15" s="1"/>
  <c r="BU15"/>
  <c r="CS15" s="1"/>
  <c r="EP15" s="1"/>
  <c r="BY15"/>
  <c r="CW15" s="1"/>
  <c r="ET15" s="1"/>
  <c r="BP15"/>
  <c r="CN15" s="1"/>
  <c r="EK15" s="1"/>
  <c r="BT15"/>
  <c r="CR15" s="1"/>
  <c r="EO15" s="1"/>
  <c r="BX15"/>
  <c r="CV15" s="1"/>
  <c r="ES15" s="1"/>
  <c r="BL11" i="17"/>
  <c r="Z11" i="16"/>
  <c r="V11"/>
  <c r="R11"/>
  <c r="W11"/>
  <c r="S11"/>
  <c r="X11"/>
  <c r="T11"/>
  <c r="P11"/>
  <c r="Y11"/>
  <c r="U11"/>
  <c r="Q11"/>
  <c r="BT49" i="3" l="1"/>
  <c r="CR49" s="1"/>
  <c r="EO49" s="1"/>
  <c r="EP48"/>
  <c r="AW47" i="15" s="1"/>
  <c r="EK57" i="3"/>
  <c r="Q53" i="16" s="1"/>
  <c r="ET16" i="3"/>
  <c r="Z13" i="16" s="1"/>
  <c r="Z90"/>
  <c r="ET80" i="3"/>
  <c r="Z79" i="16" s="1"/>
  <c r="S90"/>
  <c r="EM80" i="3"/>
  <c r="S79" i="16" s="1"/>
  <c r="EJ12" i="3"/>
  <c r="AM8" i="17" s="1"/>
  <c r="BM8" s="1"/>
  <c r="EQ48" i="3"/>
  <c r="W44" i="16" s="1"/>
  <c r="EP16" i="3"/>
  <c r="V13" i="16" s="1"/>
  <c r="ER48" i="3"/>
  <c r="X44" i="16" s="1"/>
  <c r="ER16" i="3"/>
  <c r="X13" i="16" s="1"/>
  <c r="ES34" i="3"/>
  <c r="Y30" i="16" s="1"/>
  <c r="ER62" i="3"/>
  <c r="X58" i="16" s="1"/>
  <c r="ER58" i="3"/>
  <c r="X54" i="16" s="1"/>
  <c r="EJ16" i="3"/>
  <c r="P13" i="16" s="1"/>
  <c r="R90"/>
  <c r="EL80" i="3"/>
  <c r="R79" i="16" s="1"/>
  <c r="ES48" i="3"/>
  <c r="Y44" i="16" s="1"/>
  <c r="EL16" i="3"/>
  <c r="R13" i="16" s="1"/>
  <c r="EN34" i="3"/>
  <c r="T30" i="16" s="1"/>
  <c r="EO63" i="3"/>
  <c r="AR59" i="17" s="1"/>
  <c r="Z58" i="16"/>
  <c r="ET57" i="3"/>
  <c r="Z53" i="16" s="1"/>
  <c r="ES57" i="3"/>
  <c r="AV53" i="17" s="1"/>
  <c r="EO34" i="3"/>
  <c r="U30" i="16" s="1"/>
  <c r="EQ58" i="3"/>
  <c r="AT54" i="17" s="1"/>
  <c r="Q15" i="16"/>
  <c r="EK13" i="3"/>
  <c r="Q90" i="16"/>
  <c r="EK80" i="3"/>
  <c r="Q79" i="16" s="1"/>
  <c r="W90"/>
  <c r="EQ80" i="3"/>
  <c r="W79" i="16" s="1"/>
  <c r="P90"/>
  <c r="EJ80" i="3"/>
  <c r="P79" i="16" s="1"/>
  <c r="EN16" i="3"/>
  <c r="T13" i="16" s="1"/>
  <c r="EN48" i="3"/>
  <c r="AQ43" i="17" s="1"/>
  <c r="EJ48" i="3"/>
  <c r="P44" i="16" s="1"/>
  <c r="ER34" i="3"/>
  <c r="X30" i="16" s="1"/>
  <c r="EJ62" i="3"/>
  <c r="P58" i="16" s="1"/>
  <c r="ET34" i="3"/>
  <c r="AW29" i="17" s="1"/>
  <c r="U90" i="16"/>
  <c r="EO80" i="3"/>
  <c r="U79" i="16" s="1"/>
  <c r="T90"/>
  <c r="EN80" i="3"/>
  <c r="T79" i="16" s="1"/>
  <c r="Y90"/>
  <c r="ES80" i="3"/>
  <c r="Y79" i="16" s="1"/>
  <c r="V90"/>
  <c r="EP80" i="3"/>
  <c r="V79" i="16" s="1"/>
  <c r="X90"/>
  <c r="ER80" i="3"/>
  <c r="ET48"/>
  <c r="BA47" i="15" s="1"/>
  <c r="ES16" i="3"/>
  <c r="Y13" i="16" s="1"/>
  <c r="EO48" i="3"/>
  <c r="AR43" i="17" s="1"/>
  <c r="EM63" i="3"/>
  <c r="S59" i="16" s="1"/>
  <c r="EM57" i="3"/>
  <c r="AP53" i="17" s="1"/>
  <c r="EJ34" i="3"/>
  <c r="P30" i="16" s="1"/>
  <c r="V58"/>
  <c r="EP57" i="3"/>
  <c r="V53" i="16" s="1"/>
  <c r="P59"/>
  <c r="EJ58" i="3"/>
  <c r="AQ57" i="15" s="1"/>
  <c r="BP57" s="1"/>
  <c r="CO57" s="1"/>
  <c r="AO54" i="16" s="1"/>
  <c r="X59"/>
  <c r="BO17" i="3"/>
  <c r="CM17" s="1"/>
  <c r="EJ17" s="1"/>
  <c r="P14" i="16" s="1"/>
  <c r="BS17" i="3"/>
  <c r="CQ17" s="1"/>
  <c r="EN17" s="1"/>
  <c r="EN19" s="1"/>
  <c r="BA43" i="15"/>
  <c r="V15" i="16"/>
  <c r="S15"/>
  <c r="Y85"/>
  <c r="AZ71" i="15"/>
  <c r="AZ72" s="1"/>
  <c r="T85" i="16"/>
  <c r="AY18" i="15"/>
  <c r="AV18"/>
  <c r="BW49" i="3"/>
  <c r="CU49" s="1"/>
  <c r="ER49" s="1"/>
  <c r="BV49"/>
  <c r="CT49" s="1"/>
  <c r="EQ49" s="1"/>
  <c r="T64" i="16"/>
  <c r="S58"/>
  <c r="BS49" i="3"/>
  <c r="CQ49" s="1"/>
  <c r="EN49" s="1"/>
  <c r="T45" i="16" s="1"/>
  <c r="AU66" i="15"/>
  <c r="T58" i="16"/>
  <c r="R63"/>
  <c r="R58"/>
  <c r="R85"/>
  <c r="Z59"/>
  <c r="X40"/>
  <c r="Y15"/>
  <c r="X89"/>
  <c r="W59"/>
  <c r="GE14"/>
  <c r="V85"/>
  <c r="W63"/>
  <c r="X85"/>
  <c r="Z54"/>
  <c r="P54"/>
  <c r="Y89"/>
  <c r="V89"/>
  <c r="BV17" i="3"/>
  <c r="CT17" s="1"/>
  <c r="BY17"/>
  <c r="CW17" s="1"/>
  <c r="BY49"/>
  <c r="CW49" s="1"/>
  <c r="ET49" s="1"/>
  <c r="BL13" i="17"/>
  <c r="BL15" s="1"/>
  <c r="BP17" i="3"/>
  <c r="CN17" s="1"/>
  <c r="BR49"/>
  <c r="CP49" s="1"/>
  <c r="EM49" s="1"/>
  <c r="S45" i="16" s="1"/>
  <c r="W58"/>
  <c r="X64"/>
  <c r="CN71" i="15"/>
  <c r="AN68" i="16" s="1"/>
  <c r="GE68" s="1"/>
  <c r="AP19" i="15"/>
  <c r="BO19"/>
  <c r="BW17" i="3"/>
  <c r="CU17" s="1"/>
  <c r="ER17" s="1"/>
  <c r="X14" i="16" s="1"/>
  <c r="BT17" i="3"/>
  <c r="CR17" s="1"/>
  <c r="BQ17"/>
  <c r="CO17" s="1"/>
  <c r="EL17" s="1"/>
  <c r="Y40" i="16"/>
  <c r="P45"/>
  <c r="BP49" i="3"/>
  <c r="CN49" s="1"/>
  <c r="EK49" s="1"/>
  <c r="BQ49"/>
  <c r="CO49" s="1"/>
  <c r="EL49" s="1"/>
  <c r="AN58" i="17"/>
  <c r="U64" i="16"/>
  <c r="BR17" i="3"/>
  <c r="CP17" s="1"/>
  <c r="BX17"/>
  <c r="CV17" s="1"/>
  <c r="ES17" s="1"/>
  <c r="ES19" s="1"/>
  <c r="BU17"/>
  <c r="CS17" s="1"/>
  <c r="EP17" s="1"/>
  <c r="W40" i="16"/>
  <c r="BX49" i="3"/>
  <c r="CV49" s="1"/>
  <c r="ES49" s="1"/>
  <c r="BU49"/>
  <c r="CS49" s="1"/>
  <c r="EP49" s="1"/>
  <c r="U85" i="16"/>
  <c r="T15"/>
  <c r="U89"/>
  <c r="R89"/>
  <c r="T89"/>
  <c r="Q85"/>
  <c r="GE21"/>
  <c r="P85"/>
  <c r="Q89"/>
  <c r="U63"/>
  <c r="Q40"/>
  <c r="W85"/>
  <c r="R15"/>
  <c r="R64"/>
  <c r="W15"/>
  <c r="GE87"/>
  <c r="Z89"/>
  <c r="S89"/>
  <c r="P40"/>
  <c r="AS85" i="15"/>
  <c r="X28" i="16"/>
  <c r="BA85" i="15"/>
  <c r="AT85"/>
  <c r="AN27" i="17"/>
  <c r="P28" i="16"/>
  <c r="BR77" i="3"/>
  <c r="CP77" s="1"/>
  <c r="EM77" s="1"/>
  <c r="BY77"/>
  <c r="CW77" s="1"/>
  <c r="ET77" s="1"/>
  <c r="BO77"/>
  <c r="CM77" s="1"/>
  <c r="EJ77" s="1"/>
  <c r="BT77"/>
  <c r="CR77" s="1"/>
  <c r="EO77" s="1"/>
  <c r="BV77"/>
  <c r="CT77" s="1"/>
  <c r="EQ77" s="1"/>
  <c r="BS77"/>
  <c r="CQ77" s="1"/>
  <c r="EN77" s="1"/>
  <c r="BU77"/>
  <c r="CS77" s="1"/>
  <c r="EP77" s="1"/>
  <c r="BX77"/>
  <c r="CV77" s="1"/>
  <c r="ES77" s="1"/>
  <c r="BQ77"/>
  <c r="CO77" s="1"/>
  <c r="BW77"/>
  <c r="CU77" s="1"/>
  <c r="ER77" s="1"/>
  <c r="BP77"/>
  <c r="CN77" s="1"/>
  <c r="EK77" s="1"/>
  <c r="S85" i="16"/>
  <c r="Z85"/>
  <c r="AM14" i="17"/>
  <c r="BA18" i="15"/>
  <c r="P64" i="16"/>
  <c r="AW63" i="17"/>
  <c r="AV85" i="15"/>
  <c r="AU85"/>
  <c r="AO27" i="17"/>
  <c r="Y28" i="16"/>
  <c r="AN77" i="17"/>
  <c r="AT77"/>
  <c r="AM77"/>
  <c r="AS27"/>
  <c r="S28" i="16"/>
  <c r="AQ27" i="17"/>
  <c r="AP86" i="15"/>
  <c r="BO86" s="1"/>
  <c r="CN86" s="1"/>
  <c r="AN82" i="16" s="1"/>
  <c r="Q82" i="3"/>
  <c r="AL78" i="17"/>
  <c r="O82" i="16"/>
  <c r="AP53" i="15"/>
  <c r="AL50" i="17"/>
  <c r="O50" i="16"/>
  <c r="Q54" i="3"/>
  <c r="BQ78"/>
  <c r="CO78" s="1"/>
  <c r="BT78"/>
  <c r="CR78" s="1"/>
  <c r="EO78" s="1"/>
  <c r="BW78"/>
  <c r="CU78" s="1"/>
  <c r="ER78" s="1"/>
  <c r="BU78"/>
  <c r="CS78" s="1"/>
  <c r="EP78" s="1"/>
  <c r="BR78"/>
  <c r="CP78" s="1"/>
  <c r="EM78" s="1"/>
  <c r="BP78"/>
  <c r="CN78" s="1"/>
  <c r="EK78" s="1"/>
  <c r="BS78"/>
  <c r="CQ78" s="1"/>
  <c r="EN78" s="1"/>
  <c r="BY78"/>
  <c r="CW78" s="1"/>
  <c r="ET78" s="1"/>
  <c r="BO78"/>
  <c r="CM78" s="1"/>
  <c r="EJ78" s="1"/>
  <c r="BV78"/>
  <c r="CT78" s="1"/>
  <c r="EQ78" s="1"/>
  <c r="BX78"/>
  <c r="CV78" s="1"/>
  <c r="ES78" s="1"/>
  <c r="AS39" i="17"/>
  <c r="Y64" i="16"/>
  <c r="U15"/>
  <c r="Q20"/>
  <c r="S64"/>
  <c r="AV77" i="17"/>
  <c r="AY85" i="15"/>
  <c r="AT27" i="17"/>
  <c r="Z28" i="16"/>
  <c r="O19"/>
  <c r="O24" s="1"/>
  <c r="Q22" i="3"/>
  <c r="AP22" i="15"/>
  <c r="AL18" i="17"/>
  <c r="O83" i="16"/>
  <c r="AL79" i="17"/>
  <c r="BL79" s="1"/>
  <c r="Q83" i="3"/>
  <c r="AP87" i="15"/>
  <c r="BO87" s="1"/>
  <c r="CN87" s="1"/>
  <c r="AN83" i="16" s="1"/>
  <c r="BT24" i="3"/>
  <c r="CR24" s="1"/>
  <c r="EO24" s="1"/>
  <c r="BV24"/>
  <c r="CT24" s="1"/>
  <c r="EQ24" s="1"/>
  <c r="BW24"/>
  <c r="CU24" s="1"/>
  <c r="ER24" s="1"/>
  <c r="BX24"/>
  <c r="CV24" s="1"/>
  <c r="ES24" s="1"/>
  <c r="BU24"/>
  <c r="CS24" s="1"/>
  <c r="EP24" s="1"/>
  <c r="BP24"/>
  <c r="CN24" s="1"/>
  <c r="EK24" s="1"/>
  <c r="BR24"/>
  <c r="CP24" s="1"/>
  <c r="EM24" s="1"/>
  <c r="BY24"/>
  <c r="CW24" s="1"/>
  <c r="ET24" s="1"/>
  <c r="BO24"/>
  <c r="CM24" s="1"/>
  <c r="EJ24" s="1"/>
  <c r="BQ24"/>
  <c r="CO24" s="1"/>
  <c r="EL24" s="1"/>
  <c r="BS24"/>
  <c r="CQ24" s="1"/>
  <c r="EN24" s="1"/>
  <c r="Y59" i="16"/>
  <c r="S20"/>
  <c r="V20"/>
  <c r="R40"/>
  <c r="AS63" i="17"/>
  <c r="GE78" i="16"/>
  <c r="U40"/>
  <c r="BW19" i="3"/>
  <c r="AT12" i="15"/>
  <c r="S9" i="16"/>
  <c r="BA12" i="15"/>
  <c r="Z9" i="16"/>
  <c r="AX71" i="15"/>
  <c r="AX72" s="1"/>
  <c r="W68" i="16"/>
  <c r="W69" s="1"/>
  <c r="AW12" i="15"/>
  <c r="V9" i="16"/>
  <c r="AZ12" i="15"/>
  <c r="Y9" i="16"/>
  <c r="AY43" i="15"/>
  <c r="Y68" i="16"/>
  <c r="Y69" s="1"/>
  <c r="AS12" i="15"/>
  <c r="R9" i="16"/>
  <c r="AV12" i="15"/>
  <c r="U9" i="16"/>
  <c r="AY12" i="15"/>
  <c r="X9" i="16"/>
  <c r="AT43" i="15"/>
  <c r="S40" i="16"/>
  <c r="AX12" i="15"/>
  <c r="W9" i="16"/>
  <c r="AR12" i="15"/>
  <c r="Q9" i="16"/>
  <c r="AU12" i="15"/>
  <c r="T9" i="16"/>
  <c r="Z40"/>
  <c r="AS71" i="15"/>
  <c r="AS72" s="1"/>
  <c r="R68" i="16"/>
  <c r="R69" s="1"/>
  <c r="AV71" i="15"/>
  <c r="AV72" s="1"/>
  <c r="U68" i="16"/>
  <c r="U69" s="1"/>
  <c r="BX19" i="3"/>
  <c r="BO19"/>
  <c r="BU19"/>
  <c r="BP19"/>
  <c r="BV19"/>
  <c r="BY19"/>
  <c r="BR19"/>
  <c r="BT19"/>
  <c r="BQ19"/>
  <c r="AQ10" i="17"/>
  <c r="AU14" i="15"/>
  <c r="AO10" i="17"/>
  <c r="AS14" i="15"/>
  <c r="AT12" i="17"/>
  <c r="AX16" i="15"/>
  <c r="AN12" i="17"/>
  <c r="AR16" i="15"/>
  <c r="AV12" i="17"/>
  <c r="AQ59"/>
  <c r="AU62" i="15"/>
  <c r="AO59" i="17"/>
  <c r="AS62" i="15"/>
  <c r="AR63" i="17"/>
  <c r="AV66" i="15"/>
  <c r="AN43" i="17"/>
  <c r="AR47" i="15"/>
  <c r="AU53" i="17"/>
  <c r="AY56" i="15"/>
  <c r="AQ58" i="17"/>
  <c r="AU61" i="15"/>
  <c r="AP58" i="17"/>
  <c r="AV85"/>
  <c r="AZ94" i="15"/>
  <c r="AR10" i="17"/>
  <c r="AV14" i="15"/>
  <c r="AQ14"/>
  <c r="BP14" s="1"/>
  <c r="CO14" s="1"/>
  <c r="AO11" i="16" s="1"/>
  <c r="GF11" s="1"/>
  <c r="AS14" i="17"/>
  <c r="AW18" i="15"/>
  <c r="AQ62"/>
  <c r="BP62" s="1"/>
  <c r="CO62" s="1"/>
  <c r="AO59" i="16" s="1"/>
  <c r="AT63" i="17"/>
  <c r="AX66" i="15"/>
  <c r="AN74" i="17"/>
  <c r="AR82" i="15"/>
  <c r="AV74" i="17"/>
  <c r="AZ82" i="15"/>
  <c r="AT53" i="17"/>
  <c r="AX56" i="15"/>
  <c r="AQ81" i="17"/>
  <c r="AU89" i="15"/>
  <c r="AR58" i="17"/>
  <c r="AV61" i="15"/>
  <c r="AQ85" i="17"/>
  <c r="AU94" i="15"/>
  <c r="AP85" i="17"/>
  <c r="AT94" i="15"/>
  <c r="AO54" i="17"/>
  <c r="AS57" i="15"/>
  <c r="AW54" i="17"/>
  <c r="BA57" i="15"/>
  <c r="AR54" i="17"/>
  <c r="AV57" i="15"/>
  <c r="AS74" i="17"/>
  <c r="AW82" i="15"/>
  <c r="AT81" i="17"/>
  <c r="AX89" i="15"/>
  <c r="AS81" i="17"/>
  <c r="AW89" i="15"/>
  <c r="AN81" i="17"/>
  <c r="AR89" i="15"/>
  <c r="AV81" i="17"/>
  <c r="AZ89" i="15"/>
  <c r="AT29" i="17"/>
  <c r="AX33" i="15"/>
  <c r="AS85" i="17"/>
  <c r="AW94" i="15"/>
  <c r="AN10" i="17"/>
  <c r="AR14" i="15"/>
  <c r="AV10" i="17"/>
  <c r="AZ14" i="15"/>
  <c r="AN59" i="17"/>
  <c r="AR62" i="15"/>
  <c r="AV59" i="17"/>
  <c r="AZ62" i="15"/>
  <c r="AO63" i="17"/>
  <c r="AS66" i="15"/>
  <c r="AR74" i="17"/>
  <c r="AV82" i="15"/>
  <c r="AQ82"/>
  <c r="BP82" s="1"/>
  <c r="CO82" s="1"/>
  <c r="AO80" i="16" s="1"/>
  <c r="GF80" s="1"/>
  <c r="AO53" i="17"/>
  <c r="AS56" i="15"/>
  <c r="AR53" i="17"/>
  <c r="AV56" i="15"/>
  <c r="AQ56"/>
  <c r="BP56" s="1"/>
  <c r="CO56" s="1"/>
  <c r="AO53" i="16" s="1"/>
  <c r="GF53" s="1"/>
  <c r="AU81" i="17"/>
  <c r="AY89" i="15"/>
  <c r="AR27" i="17"/>
  <c r="AV31" i="15"/>
  <c r="AS29" i="17"/>
  <c r="AW33" i="15"/>
  <c r="AZ61"/>
  <c r="AU85" i="17"/>
  <c r="AY94" i="15"/>
  <c r="AT85" i="17"/>
  <c r="AX94" i="15"/>
  <c r="AS54" i="17"/>
  <c r="AW57" i="15"/>
  <c r="AN54" i="17"/>
  <c r="AR57" i="15"/>
  <c r="AV54" i="17"/>
  <c r="AZ57" i="15"/>
  <c r="AP10" i="17"/>
  <c r="AT14" i="15"/>
  <c r="AW10" i="17"/>
  <c r="BA14" i="15"/>
  <c r="AU74" i="17"/>
  <c r="AY82" i="15"/>
  <c r="AT74" i="17"/>
  <c r="AX82" i="15"/>
  <c r="AO58" i="17"/>
  <c r="AS61" i="15"/>
  <c r="AW58" i="17"/>
  <c r="BA61" i="15"/>
  <c r="AN85" i="17"/>
  <c r="AR94" i="15"/>
  <c r="AQ54" i="17"/>
  <c r="AU57" i="15"/>
  <c r="AP54" i="17"/>
  <c r="AT57" i="15"/>
  <c r="AP14" i="17"/>
  <c r="AT18" i="15"/>
  <c r="AS18"/>
  <c r="AU10" i="17"/>
  <c r="AY14" i="15"/>
  <c r="AT10" i="17"/>
  <c r="AX14" i="15"/>
  <c r="AS10" i="17"/>
  <c r="AW14" i="15"/>
  <c r="AN14" i="17"/>
  <c r="AR18" i="15"/>
  <c r="AZ18"/>
  <c r="AP12" i="17"/>
  <c r="AT16" i="15"/>
  <c r="AR12" i="17"/>
  <c r="AV16" i="15"/>
  <c r="AU59" i="17"/>
  <c r="AY62" i="15"/>
  <c r="AT59" i="17"/>
  <c r="AX62" i="15"/>
  <c r="AS59" i="17"/>
  <c r="AW62" i="15"/>
  <c r="AZ66"/>
  <c r="AQ74" i="17"/>
  <c r="AU82" i="15"/>
  <c r="AP74" i="17"/>
  <c r="AT82" i="15"/>
  <c r="AO74" i="17"/>
  <c r="AS82" i="15"/>
  <c r="AW74" i="17"/>
  <c r="BA82" i="15"/>
  <c r="AP43" i="17"/>
  <c r="AT47" i="15"/>
  <c r="AO43" i="17"/>
  <c r="AS47" i="15"/>
  <c r="AQ53" i="17"/>
  <c r="AU56" i="15"/>
  <c r="AP81" i="17"/>
  <c r="AT89" i="15"/>
  <c r="AO81" i="17"/>
  <c r="AS89" i="15"/>
  <c r="AW81" i="17"/>
  <c r="BA89" i="15"/>
  <c r="AR81" i="17"/>
  <c r="AV89" i="15"/>
  <c r="AQ89"/>
  <c r="BP89" s="1"/>
  <c r="CO89" s="1"/>
  <c r="AO85" i="16" s="1"/>
  <c r="AP29" i="17"/>
  <c r="AT33" i="15"/>
  <c r="AN29" i="17"/>
  <c r="AR33" i="15"/>
  <c r="AO29" i="17"/>
  <c r="AS33" i="15"/>
  <c r="AS58" i="17"/>
  <c r="AW61" i="15"/>
  <c r="AT58" i="17"/>
  <c r="AX61" i="15"/>
  <c r="AO85" i="17"/>
  <c r="AS94" i="15"/>
  <c r="AW85" i="17"/>
  <c r="BA94" i="15"/>
  <c r="AR85" i="17"/>
  <c r="AV94" i="15"/>
  <c r="AQ94"/>
  <c r="BP94" s="1"/>
  <c r="CO94" s="1"/>
  <c r="AO90" i="16" s="1"/>
  <c r="AX57" i="15"/>
  <c r="AM74" i="17"/>
  <c r="R79" i="3"/>
  <c r="S79" s="1"/>
  <c r="T79" s="1"/>
  <c r="U79" s="1"/>
  <c r="V79" s="1"/>
  <c r="W79" s="1"/>
  <c r="X79" s="1"/>
  <c r="Y79" s="1"/>
  <c r="Z79" s="1"/>
  <c r="AA79" s="1"/>
  <c r="AB79" s="1"/>
  <c r="AM85" i="17"/>
  <c r="R90" i="3"/>
  <c r="S90" s="1"/>
  <c r="T90" s="1"/>
  <c r="U90" s="1"/>
  <c r="V90" s="1"/>
  <c r="W90" s="1"/>
  <c r="X90" s="1"/>
  <c r="Y90" s="1"/>
  <c r="Z90" s="1"/>
  <c r="AA90" s="1"/>
  <c r="AB90" s="1"/>
  <c r="AM10" i="17"/>
  <c r="R14" i="3"/>
  <c r="S14" s="1"/>
  <c r="T14" s="1"/>
  <c r="U14" s="1"/>
  <c r="V14" s="1"/>
  <c r="W14" s="1"/>
  <c r="X14" s="1"/>
  <c r="Y14" s="1"/>
  <c r="Z14" s="1"/>
  <c r="AA14" s="1"/>
  <c r="AB14" s="1"/>
  <c r="AM81" i="17"/>
  <c r="R85" i="3"/>
  <c r="S85" s="1"/>
  <c r="T85" s="1"/>
  <c r="U85" s="1"/>
  <c r="V85" s="1"/>
  <c r="W85" s="1"/>
  <c r="X85" s="1"/>
  <c r="Y85" s="1"/>
  <c r="Z85" s="1"/>
  <c r="AA85" s="1"/>
  <c r="AB85" s="1"/>
  <c r="AM59" i="17"/>
  <c r="R63" i="3"/>
  <c r="S63" s="1"/>
  <c r="T63" s="1"/>
  <c r="AM53" i="17"/>
  <c r="R57" i="3"/>
  <c r="Y12" i="16"/>
  <c r="U12"/>
  <c r="Q12"/>
  <c r="Z12"/>
  <c r="V12"/>
  <c r="R12"/>
  <c r="W12"/>
  <c r="S12"/>
  <c r="X12"/>
  <c r="T12"/>
  <c r="P12"/>
  <c r="AN40"/>
  <c r="GE40" s="1"/>
  <c r="AP8" i="17"/>
  <c r="AT8"/>
  <c r="AO8"/>
  <c r="AS8"/>
  <c r="AW8"/>
  <c r="AN8"/>
  <c r="AR8"/>
  <c r="AV8"/>
  <c r="AQ8"/>
  <c r="AU8"/>
  <c r="AN9" i="16"/>
  <c r="GE9" s="1"/>
  <c r="CN19" i="15"/>
  <c r="S22" i="16"/>
  <c r="U22"/>
  <c r="W22"/>
  <c r="Y22"/>
  <c r="Q22"/>
  <c r="Z22"/>
  <c r="V22"/>
  <c r="R22"/>
  <c r="X22"/>
  <c r="T22"/>
  <c r="P22"/>
  <c r="S43"/>
  <c r="U43"/>
  <c r="W43"/>
  <c r="Y43"/>
  <c r="Q43"/>
  <c r="X43"/>
  <c r="T43"/>
  <c r="P43"/>
  <c r="Z43"/>
  <c r="V43"/>
  <c r="R43"/>
  <c r="W35"/>
  <c r="Y35"/>
  <c r="Q35"/>
  <c r="Z35"/>
  <c r="V35"/>
  <c r="X35"/>
  <c r="P35"/>
  <c r="T10"/>
  <c r="P10"/>
  <c r="P27"/>
  <c r="AP39" i="17"/>
  <c r="AW39"/>
  <c r="AU39"/>
  <c r="AO68"/>
  <c r="AO69" s="1"/>
  <c r="AR68"/>
  <c r="AR69" s="1"/>
  <c r="AV68"/>
  <c r="AV69" s="1"/>
  <c r="AT68"/>
  <c r="AT69" s="1"/>
  <c r="Y84" i="16"/>
  <c r="U84"/>
  <c r="Q84"/>
  <c r="Z84"/>
  <c r="V84"/>
  <c r="R84"/>
  <c r="W84"/>
  <c r="S84"/>
  <c r="X84"/>
  <c r="T84"/>
  <c r="P84"/>
  <c r="X79"/>
  <c r="P77"/>
  <c r="AN77"/>
  <c r="GE77" s="1"/>
  <c r="P89"/>
  <c r="W89"/>
  <c r="Q64"/>
  <c r="V64"/>
  <c r="AQ47" i="15" l="1"/>
  <c r="BP47" s="1"/>
  <c r="CO47" s="1"/>
  <c r="AO44" i="16" s="1"/>
  <c r="GF44" s="1"/>
  <c r="AM43" i="17"/>
  <c r="BM43" s="1"/>
  <c r="BN43" s="1"/>
  <c r="BO43" s="1"/>
  <c r="BP43" s="1"/>
  <c r="BQ43" s="1"/>
  <c r="R62" i="3"/>
  <c r="S62" s="1"/>
  <c r="T62" s="1"/>
  <c r="U62" s="1"/>
  <c r="V62" s="1"/>
  <c r="W62" s="1"/>
  <c r="X62" s="1"/>
  <c r="Y62" s="1"/>
  <c r="Z62" s="1"/>
  <c r="AA62" s="1"/>
  <c r="AB62" s="1"/>
  <c r="BA56" i="15"/>
  <c r="AU47"/>
  <c r="AT56"/>
  <c r="AU16"/>
  <c r="AQ33"/>
  <c r="BP33" s="1"/>
  <c r="BQ33" s="1"/>
  <c r="R58" i="3"/>
  <c r="S58" s="1"/>
  <c r="T58" s="1"/>
  <c r="U58" s="1"/>
  <c r="V58" s="1"/>
  <c r="W58" s="1"/>
  <c r="X58" s="1"/>
  <c r="Y58" s="1"/>
  <c r="Z58" s="1"/>
  <c r="AA58" s="1"/>
  <c r="AB58" s="1"/>
  <c r="AV29" i="17"/>
  <c r="AW12"/>
  <c r="GF59" i="16"/>
  <c r="AO12" i="17"/>
  <c r="AQ61" i="15"/>
  <c r="BP61" s="1"/>
  <c r="CO61" s="1"/>
  <c r="AO58" i="16" s="1"/>
  <c r="GF58" s="1"/>
  <c r="AW43" i="17"/>
  <c r="AM58"/>
  <c r="BM58" s="1"/>
  <c r="BN58" s="1"/>
  <c r="BO58" s="1"/>
  <c r="BP58" s="1"/>
  <c r="BQ58" s="1"/>
  <c r="AW53"/>
  <c r="AQ12"/>
  <c r="AU33" i="15"/>
  <c r="Y14" i="16"/>
  <c r="AZ33" i="15"/>
  <c r="AT43" i="17"/>
  <c r="AM29"/>
  <c r="BM29" s="1"/>
  <c r="BN29" s="1"/>
  <c r="BO29" s="1"/>
  <c r="BP29" s="1"/>
  <c r="AM54"/>
  <c r="BM54" s="1"/>
  <c r="BN54" s="1"/>
  <c r="BO54" s="1"/>
  <c r="BP54" s="1"/>
  <c r="BQ54" s="1"/>
  <c r="AQ29"/>
  <c r="AX47" i="15"/>
  <c r="GF90" i="16"/>
  <c r="AV33" i="15"/>
  <c r="U63" i="3"/>
  <c r="V63" s="1"/>
  <c r="W63" s="1"/>
  <c r="X63" s="1"/>
  <c r="Y63" s="1"/>
  <c r="Z63" s="1"/>
  <c r="AA63" s="1"/>
  <c r="AB63" s="1"/>
  <c r="AP59" i="17"/>
  <c r="AT62" i="15"/>
  <c r="AS53" i="17"/>
  <c r="R48" i="3"/>
  <c r="S48" s="1"/>
  <c r="T48" s="1"/>
  <c r="U48" s="1"/>
  <c r="V48" s="1"/>
  <c r="W48" s="1"/>
  <c r="X48" s="1"/>
  <c r="Y48" s="1"/>
  <c r="Z48" s="1"/>
  <c r="AA48" s="1"/>
  <c r="AB48" s="1"/>
  <c r="R34"/>
  <c r="S34" s="1"/>
  <c r="T34" s="1"/>
  <c r="U34" s="1"/>
  <c r="V34" s="1"/>
  <c r="W34" s="1"/>
  <c r="X34" s="1"/>
  <c r="Y34" s="1"/>
  <c r="Z34" s="1"/>
  <c r="AA34" s="1"/>
  <c r="AB34" s="1"/>
  <c r="AZ16" i="15"/>
  <c r="AU43" i="17"/>
  <c r="AV62" i="15"/>
  <c r="AR29" i="17"/>
  <c r="AY47" i="15"/>
  <c r="AQ12"/>
  <c r="BP12" s="1"/>
  <c r="CO12" s="1"/>
  <c r="AO9" i="16" s="1"/>
  <c r="T44"/>
  <c r="BA33" i="15"/>
  <c r="AY33"/>
  <c r="AZ56"/>
  <c r="S53" i="16"/>
  <c r="U44"/>
  <c r="Z44"/>
  <c r="Z30"/>
  <c r="Y53"/>
  <c r="U59"/>
  <c r="V44"/>
  <c r="AU54" i="17"/>
  <c r="AS43"/>
  <c r="AV43"/>
  <c r="AW56" i="15"/>
  <c r="CM19" i="3"/>
  <c r="AY57" i="15"/>
  <c r="AV47"/>
  <c r="AU12" i="17"/>
  <c r="AU29"/>
  <c r="BA16" i="15"/>
  <c r="AZ47"/>
  <c r="AW16"/>
  <c r="EL19" i="3"/>
  <c r="W54" i="16"/>
  <c r="EL78" i="3"/>
  <c r="AS83" i="15" s="1"/>
  <c r="EM17" i="3"/>
  <c r="EM19" s="1"/>
  <c r="EO17"/>
  <c r="EO19" s="1"/>
  <c r="ET17"/>
  <c r="ET19" s="1"/>
  <c r="AM12" i="17"/>
  <c r="BM12" s="1"/>
  <c r="BN12" s="1"/>
  <c r="CQ19" i="3"/>
  <c r="T14" i="16"/>
  <c r="T16" s="1"/>
  <c r="S57" i="3"/>
  <c r="T57" s="1"/>
  <c r="U57" s="1"/>
  <c r="V57" s="1"/>
  <c r="W57" s="1"/>
  <c r="X57" s="1"/>
  <c r="Y57" s="1"/>
  <c r="Z57" s="1"/>
  <c r="AA57" s="1"/>
  <c r="AB57" s="1"/>
  <c r="R16"/>
  <c r="S16" s="1"/>
  <c r="T16" s="1"/>
  <c r="U16" s="1"/>
  <c r="V16" s="1"/>
  <c r="W16" s="1"/>
  <c r="X16" s="1"/>
  <c r="Y16" s="1"/>
  <c r="Z16" s="1"/>
  <c r="AA16" s="1"/>
  <c r="AB16" s="1"/>
  <c r="AU58" i="17"/>
  <c r="AS16" i="15"/>
  <c r="AN53" i="17"/>
  <c r="CN19" i="3"/>
  <c r="EK17"/>
  <c r="EK19" s="1"/>
  <c r="EQ17"/>
  <c r="EQ19" s="1"/>
  <c r="EL77"/>
  <c r="AO73" i="17" s="1"/>
  <c r="EJ19" i="3"/>
  <c r="AY16" i="15"/>
  <c r="EP19" i="3"/>
  <c r="AY61" i="15"/>
  <c r="AQ16"/>
  <c r="BP16" s="1"/>
  <c r="CO16" s="1"/>
  <c r="AO13" i="16" s="1"/>
  <c r="GF13" s="1"/>
  <c r="AR56" i="15"/>
  <c r="BQ56" s="1"/>
  <c r="CP56" s="1"/>
  <c r="AP53" i="16" s="1"/>
  <c r="GG53" s="1"/>
  <c r="R12" i="3"/>
  <c r="S12" s="1"/>
  <c r="T12" s="1"/>
  <c r="U12" s="1"/>
  <c r="AS12" i="17"/>
  <c r="ER19" i="3"/>
  <c r="P9" i="16"/>
  <c r="AV63" i="17"/>
  <c r="AU18" i="15"/>
  <c r="AP63" i="17"/>
  <c r="X63" i="16"/>
  <c r="Y87"/>
  <c r="AV58" i="17"/>
  <c r="R20" i="16"/>
  <c r="Y63"/>
  <c r="Y58"/>
  <c r="AU68" i="17"/>
  <c r="AU69" s="1"/>
  <c r="AM39"/>
  <c r="BM39" s="1"/>
  <c r="AV14"/>
  <c r="R44" i="3"/>
  <c r="S44" s="1"/>
  <c r="T44" s="1"/>
  <c r="U44" s="1"/>
  <c r="AU63" i="17"/>
  <c r="X15" i="16"/>
  <c r="X20"/>
  <c r="AQ43" i="15"/>
  <c r="BP43" s="1"/>
  <c r="AY66"/>
  <c r="AU14" i="17"/>
  <c r="CU19" i="3"/>
  <c r="W64" i="16"/>
  <c r="U20"/>
  <c r="AR14" i="17"/>
  <c r="AW66" i="15"/>
  <c r="CP19" i="3"/>
  <c r="AT31" i="15"/>
  <c r="AX18"/>
  <c r="CW19" i="3"/>
  <c r="AU43" i="15"/>
  <c r="AS43"/>
  <c r="AW27" i="17"/>
  <c r="AT14"/>
  <c r="AT61" i="15"/>
  <c r="AQ18"/>
  <c r="BP18" s="1"/>
  <c r="CO18" s="1"/>
  <c r="AO15" i="16" s="1"/>
  <c r="AR61" i="15"/>
  <c r="AO14" i="17"/>
  <c r="AQ14"/>
  <c r="T40" i="16"/>
  <c r="Z64"/>
  <c r="T63"/>
  <c r="AW59" i="17"/>
  <c r="Y45" i="16"/>
  <c r="AV39" i="17"/>
  <c r="AM27"/>
  <c r="BM27" s="1"/>
  <c r="BN27" s="1"/>
  <c r="BO27" s="1"/>
  <c r="AU31" i="15"/>
  <c r="AQ63" i="17"/>
  <c r="BA62" i="15"/>
  <c r="CV19" i="3"/>
  <c r="X68" i="16"/>
  <c r="X69" s="1"/>
  <c r="CT19" i="3"/>
  <c r="AZ43" i="15"/>
  <c r="Y20" i="16"/>
  <c r="T28"/>
  <c r="Z21"/>
  <c r="AQ31" i="15"/>
  <c r="BP31" s="1"/>
  <c r="CO31" s="1"/>
  <c r="AO28" i="16" s="1"/>
  <c r="GF28" s="1"/>
  <c r="AX85" i="15"/>
  <c r="CR19" i="3"/>
  <c r="V14" i="16"/>
  <c r="AW77" i="17"/>
  <c r="P63" i="16"/>
  <c r="BA31" i="15"/>
  <c r="AM63" i="17"/>
  <c r="BM63" s="1"/>
  <c r="R67" i="3"/>
  <c r="R18"/>
  <c r="S18" s="1"/>
  <c r="T18" s="1"/>
  <c r="U18" s="1"/>
  <c r="V18" s="1"/>
  <c r="W18" s="1"/>
  <c r="X18" s="1"/>
  <c r="Y18" s="1"/>
  <c r="Z18" s="1"/>
  <c r="AA18" s="1"/>
  <c r="AB18" s="1"/>
  <c r="GF85" i="16"/>
  <c r="GF54"/>
  <c r="AQ66" i="15"/>
  <c r="BP66" s="1"/>
  <c r="CO66" s="1"/>
  <c r="AO63" i="16" s="1"/>
  <c r="CS19" i="3"/>
  <c r="AX43" i="15"/>
  <c r="W20" i="16"/>
  <c r="R14"/>
  <c r="Q58"/>
  <c r="AU27" i="17"/>
  <c r="AQ39"/>
  <c r="AT39"/>
  <c r="AN39"/>
  <c r="CN72" i="15"/>
  <c r="T35" i="16"/>
  <c r="R32" i="3"/>
  <c r="S32" s="1"/>
  <c r="T32" s="1"/>
  <c r="U32" s="1"/>
  <c r="V32" s="1"/>
  <c r="W32" s="1"/>
  <c r="X32" s="1"/>
  <c r="Y32" s="1"/>
  <c r="Z32" s="1"/>
  <c r="AA32" s="1"/>
  <c r="AB32" s="1"/>
  <c r="AY31" i="15"/>
  <c r="AQ77" i="17"/>
  <c r="AR77"/>
  <c r="AU77"/>
  <c r="CO19" i="3"/>
  <c r="AR43" i="15"/>
  <c r="W45" i="16"/>
  <c r="Q45"/>
  <c r="S21"/>
  <c r="AR39" i="17"/>
  <c r="T20" i="16"/>
  <c r="AY81" i="15"/>
  <c r="AW31"/>
  <c r="AT66"/>
  <c r="AZ31"/>
  <c r="AR85"/>
  <c r="AY71"/>
  <c r="AY72" s="1"/>
  <c r="V28" i="16"/>
  <c r="AV27" i="17"/>
  <c r="AS31" i="15"/>
  <c r="AQ85"/>
  <c r="BP85" s="1"/>
  <c r="CO85" s="1"/>
  <c r="AO81" i="16" s="1"/>
  <c r="BA66" i="15"/>
  <c r="AX31"/>
  <c r="AR31"/>
  <c r="AZ85"/>
  <c r="AW43"/>
  <c r="AO39" i="17"/>
  <c r="R35" i="16"/>
  <c r="R81" i="3"/>
  <c r="S81" s="1"/>
  <c r="T81" s="1"/>
  <c r="U81" s="1"/>
  <c r="V81" s="1"/>
  <c r="W81" s="1"/>
  <c r="X81" s="1"/>
  <c r="Y81" s="1"/>
  <c r="Z81" s="1"/>
  <c r="AA81" s="1"/>
  <c r="AB81" s="1"/>
  <c r="AP27" i="17"/>
  <c r="V40" i="16"/>
  <c r="AT75" i="17"/>
  <c r="W28" i="16"/>
  <c r="R28"/>
  <c r="Q28"/>
  <c r="AP20" i="17"/>
  <c r="AT24" i="15"/>
  <c r="U78" i="16"/>
  <c r="AV81" i="15"/>
  <c r="AR73" i="17"/>
  <c r="W78" i="16"/>
  <c r="AT73" i="17"/>
  <c r="AX81" i="15"/>
  <c r="BL18" i="17"/>
  <c r="BL23" s="1"/>
  <c r="AL23"/>
  <c r="V81" i="16"/>
  <c r="R81"/>
  <c r="BV22" i="3"/>
  <c r="CT22" s="1"/>
  <c r="EQ22" s="1"/>
  <c r="EQ28" s="1"/>
  <c r="BP22"/>
  <c r="CN22" s="1"/>
  <c r="EK22" s="1"/>
  <c r="EK28" s="1"/>
  <c r="BS22"/>
  <c r="CQ22" s="1"/>
  <c r="EN22" s="1"/>
  <c r="EN28" s="1"/>
  <c r="BX22"/>
  <c r="CV22" s="1"/>
  <c r="ES22" s="1"/>
  <c r="ES28" s="1"/>
  <c r="BT22"/>
  <c r="CR22" s="1"/>
  <c r="EO22" s="1"/>
  <c r="EO28" s="1"/>
  <c r="BR22"/>
  <c r="CP22" s="1"/>
  <c r="EM22" s="1"/>
  <c r="EM28" s="1"/>
  <c r="BY22"/>
  <c r="CW22" s="1"/>
  <c r="ET22" s="1"/>
  <c r="ET28" s="1"/>
  <c r="BO22"/>
  <c r="CM22" s="1"/>
  <c r="EJ22" s="1"/>
  <c r="EJ28" s="1"/>
  <c r="BU22"/>
  <c r="CS22" s="1"/>
  <c r="EP22" s="1"/>
  <c r="EP28" s="1"/>
  <c r="BQ22"/>
  <c r="CO22" s="1"/>
  <c r="EL22" s="1"/>
  <c r="EL28" s="1"/>
  <c r="BW22"/>
  <c r="CU22" s="1"/>
  <c r="ER22" s="1"/>
  <c r="ER28" s="1"/>
  <c r="Q28"/>
  <c r="Y81" i="16"/>
  <c r="BL50" i="17"/>
  <c r="O92" i="16"/>
  <c r="GE92" s="1"/>
  <c r="Q87" i="3"/>
  <c r="Z81" i="16"/>
  <c r="X45"/>
  <c r="AS77" i="17"/>
  <c r="AV43" i="15"/>
  <c r="Z20" i="16"/>
  <c r="Z15"/>
  <c r="AO44" i="17"/>
  <c r="BO22" i="15"/>
  <c r="AP27"/>
  <c r="X78" i="16"/>
  <c r="X81"/>
  <c r="W81"/>
  <c r="U81"/>
  <c r="P20"/>
  <c r="P15"/>
  <c r="AZ81" i="15"/>
  <c r="Z45" i="16"/>
  <c r="AO77" i="17"/>
  <c r="AW85" i="15"/>
  <c r="GE82" i="16"/>
  <c r="AR44" i="17"/>
  <c r="BP83" i="3"/>
  <c r="CN83" s="1"/>
  <c r="EK83" s="1"/>
  <c r="BS83"/>
  <c r="CQ83" s="1"/>
  <c r="EN83" s="1"/>
  <c r="BQ83"/>
  <c r="CO83" s="1"/>
  <c r="EL83" s="1"/>
  <c r="BY83"/>
  <c r="CW83" s="1"/>
  <c r="ET83" s="1"/>
  <c r="BT83"/>
  <c r="CR83" s="1"/>
  <c r="EO83" s="1"/>
  <c r="BW83"/>
  <c r="CU83" s="1"/>
  <c r="ER83" s="1"/>
  <c r="BO83"/>
  <c r="CM83" s="1"/>
  <c r="EJ83" s="1"/>
  <c r="BV83"/>
  <c r="CT83" s="1"/>
  <c r="EQ83" s="1"/>
  <c r="BX83"/>
  <c r="CV83" s="1"/>
  <c r="ES83" s="1"/>
  <c r="BR83"/>
  <c r="CP83" s="1"/>
  <c r="EM83" s="1"/>
  <c r="BU83"/>
  <c r="CS83" s="1"/>
  <c r="EP83" s="1"/>
  <c r="Y78" i="16"/>
  <c r="O29"/>
  <c r="O31" s="1"/>
  <c r="Q33" i="3"/>
  <c r="AP32" i="15"/>
  <c r="BO32" s="1"/>
  <c r="AL28" i="17"/>
  <c r="BR54" i="3"/>
  <c r="CP54" s="1"/>
  <c r="EM54" s="1"/>
  <c r="BO54"/>
  <c r="CM54" s="1"/>
  <c r="EJ54" s="1"/>
  <c r="BT54"/>
  <c r="CR54" s="1"/>
  <c r="EO54" s="1"/>
  <c r="BQ54"/>
  <c r="CO54" s="1"/>
  <c r="EL54" s="1"/>
  <c r="BX54"/>
  <c r="CV54" s="1"/>
  <c r="ES54" s="1"/>
  <c r="BY54"/>
  <c r="CW54" s="1"/>
  <c r="ET54" s="1"/>
  <c r="BS54"/>
  <c r="CQ54" s="1"/>
  <c r="EN54" s="1"/>
  <c r="BU54"/>
  <c r="CS54" s="1"/>
  <c r="EP54" s="1"/>
  <c r="BP54"/>
  <c r="CN54" s="1"/>
  <c r="EK54" s="1"/>
  <c r="BV54"/>
  <c r="CT54" s="1"/>
  <c r="EQ54" s="1"/>
  <c r="BW54"/>
  <c r="CU54" s="1"/>
  <c r="ER54" s="1"/>
  <c r="O55" i="16"/>
  <c r="AL55" i="17"/>
  <c r="BL55" s="1"/>
  <c r="Q59" i="3"/>
  <c r="AP58" i="15"/>
  <c r="BO58" s="1"/>
  <c r="CN58" s="1"/>
  <c r="AN55" i="16" s="1"/>
  <c r="BQ82" i="3"/>
  <c r="CO82" s="1"/>
  <c r="EL82" s="1"/>
  <c r="BT82"/>
  <c r="CR82" s="1"/>
  <c r="EO82" s="1"/>
  <c r="BW82"/>
  <c r="CU82" s="1"/>
  <c r="ER82" s="1"/>
  <c r="BO82"/>
  <c r="CM82" s="1"/>
  <c r="EJ82" s="1"/>
  <c r="BX82"/>
  <c r="CV82" s="1"/>
  <c r="ES82" s="1"/>
  <c r="BP82"/>
  <c r="CN82" s="1"/>
  <c r="EK82" s="1"/>
  <c r="BS82"/>
  <c r="CQ82" s="1"/>
  <c r="EN82" s="1"/>
  <c r="BY82"/>
  <c r="CW82" s="1"/>
  <c r="ET82" s="1"/>
  <c r="BV82"/>
  <c r="CT82" s="1"/>
  <c r="EQ82" s="1"/>
  <c r="BU82"/>
  <c r="CS82" s="1"/>
  <c r="EP82" s="1"/>
  <c r="BR82"/>
  <c r="CP82" s="1"/>
  <c r="EM82" s="1"/>
  <c r="S81" i="16"/>
  <c r="V63"/>
  <c r="O88"/>
  <c r="Q88" i="3"/>
  <c r="AL83" i="17"/>
  <c r="BL83" s="1"/>
  <c r="AP92" i="15"/>
  <c r="S63" i="16"/>
  <c r="AS44" i="17"/>
  <c r="BO53" i="15"/>
  <c r="BL78" i="17"/>
  <c r="P81" i="16"/>
  <c r="Q81"/>
  <c r="T81"/>
  <c r="Z63"/>
  <c r="AV73" i="17"/>
  <c r="AW14"/>
  <c r="AP77"/>
  <c r="GE83" i="16"/>
  <c r="AX80" i="15"/>
  <c r="W77" i="16"/>
  <c r="AV30" i="15"/>
  <c r="U27" i="16"/>
  <c r="AR30" i="15"/>
  <c r="Q27" i="16"/>
  <c r="AR13" i="15"/>
  <c r="Q10" i="16"/>
  <c r="GE16"/>
  <c r="AY80" i="15"/>
  <c r="X77" i="16"/>
  <c r="AW80" i="15"/>
  <c r="V77" i="16"/>
  <c r="AR80" i="15"/>
  <c r="Q77" i="16"/>
  <c r="AZ80" i="15"/>
  <c r="Y77" i="16"/>
  <c r="AS30" i="15"/>
  <c r="R27" i="16"/>
  <c r="BA30" i="15"/>
  <c r="Z27" i="16"/>
  <c r="AU30" i="15"/>
  <c r="T27" i="16"/>
  <c r="AX30" i="15"/>
  <c r="W27" i="16"/>
  <c r="BA13" i="15"/>
  <c r="Z10" i="16"/>
  <c r="AX13" i="15"/>
  <c r="W10" i="16"/>
  <c r="AT80" i="15"/>
  <c r="S77" i="16"/>
  <c r="AT30" i="15"/>
  <c r="S27" i="16"/>
  <c r="AZ30" i="15"/>
  <c r="Y27" i="16"/>
  <c r="AW13" i="15"/>
  <c r="V10" i="16"/>
  <c r="AZ13" i="15"/>
  <c r="Y10" i="16"/>
  <c r="AT13" i="15"/>
  <c r="S10" i="16"/>
  <c r="AU80" i="15"/>
  <c r="T77" i="16"/>
  <c r="AS80" i="15"/>
  <c r="R77" i="16"/>
  <c r="BA80" i="15"/>
  <c r="Z77" i="16"/>
  <c r="AV80" i="15"/>
  <c r="U77" i="16"/>
  <c r="AW30" i="15"/>
  <c r="V27" i="16"/>
  <c r="AY30" i="15"/>
  <c r="X27" i="16"/>
  <c r="AS13" i="15"/>
  <c r="R10" i="16"/>
  <c r="AV13" i="15"/>
  <c r="U10" i="16"/>
  <c r="AY13" i="15"/>
  <c r="X10" i="16"/>
  <c r="GE69"/>
  <c r="AT38" i="15"/>
  <c r="S35" i="16"/>
  <c r="AV38" i="15"/>
  <c r="U35" i="16"/>
  <c r="BQ82" i="15"/>
  <c r="CP82" s="1"/>
  <c r="AP80" i="16" s="1"/>
  <c r="GG80" s="1"/>
  <c r="BQ62" i="15"/>
  <c r="CP62" s="1"/>
  <c r="AP59" i="16" s="1"/>
  <c r="BQ57" i="15"/>
  <c r="CP57" s="1"/>
  <c r="AP54" i="16" s="1"/>
  <c r="BQ94" i="15"/>
  <c r="CP94" s="1"/>
  <c r="AP90" i="16" s="1"/>
  <c r="AN64" i="17"/>
  <c r="AR67" i="15"/>
  <c r="AT84" i="17"/>
  <c r="AX93" i="15"/>
  <c r="AN84" i="17"/>
  <c r="AR93" i="15"/>
  <c r="AV84" i="17"/>
  <c r="AZ93" i="15"/>
  <c r="AS76" i="17"/>
  <c r="AW84" i="15"/>
  <c r="AQ80" i="17"/>
  <c r="AU88" i="15"/>
  <c r="AO80" i="17"/>
  <c r="AS88" i="15"/>
  <c r="AW80" i="17"/>
  <c r="BA88" i="15"/>
  <c r="AR80" i="17"/>
  <c r="AV88" i="15"/>
  <c r="AQ84" i="17"/>
  <c r="AU93" i="15"/>
  <c r="AQ88"/>
  <c r="BP88" s="1"/>
  <c r="CO88" s="1"/>
  <c r="AO84" i="16" s="1"/>
  <c r="GF84" s="1"/>
  <c r="AQ9" i="17"/>
  <c r="AU13" i="15"/>
  <c r="AQ44" i="17"/>
  <c r="AU48" i="15"/>
  <c r="AW44" i="17"/>
  <c r="BA48" i="15"/>
  <c r="AQ38"/>
  <c r="AU34" i="17"/>
  <c r="AY38" i="15"/>
  <c r="AS34" i="17"/>
  <c r="AW38" i="15"/>
  <c r="AV34" i="17"/>
  <c r="AZ38" i="15"/>
  <c r="AS19" i="17"/>
  <c r="AW23" i="15"/>
  <c r="AN19" i="17"/>
  <c r="AR23" i="15"/>
  <c r="AV19" i="17"/>
  <c r="AZ23" i="15"/>
  <c r="AQ13" i="17"/>
  <c r="AU17" i="15"/>
  <c r="AQ42" i="17"/>
  <c r="AU46" i="15"/>
  <c r="AN42" i="17"/>
  <c r="AR46" i="15"/>
  <c r="AT42" i="17"/>
  <c r="AX46" i="15"/>
  <c r="AP42" i="17"/>
  <c r="AT46" i="15"/>
  <c r="AQ15"/>
  <c r="BP15" s="1"/>
  <c r="CO15" s="1"/>
  <c r="AO12" i="16" s="1"/>
  <c r="GF12" s="1"/>
  <c r="AU64" i="17"/>
  <c r="AY67" i="15"/>
  <c r="AS64" i="17"/>
  <c r="AW67" i="15"/>
  <c r="AV64" i="17"/>
  <c r="AZ67" i="15"/>
  <c r="AS84" i="17"/>
  <c r="AW93" i="15"/>
  <c r="AS13" i="17"/>
  <c r="AW17" i="15"/>
  <c r="AV13" i="17"/>
  <c r="AZ17" i="15"/>
  <c r="AW42" i="17"/>
  <c r="BA46" i="15"/>
  <c r="AU21" i="17"/>
  <c r="AY25" i="15"/>
  <c r="AS21" i="17"/>
  <c r="AW25" i="15"/>
  <c r="AN21" i="17"/>
  <c r="AR25" i="15"/>
  <c r="AT21" i="17"/>
  <c r="AX25" i="15"/>
  <c r="AP21" i="17"/>
  <c r="AT25" i="15"/>
  <c r="AQ11" i="17"/>
  <c r="AU15" i="15"/>
  <c r="AP11" i="17"/>
  <c r="AT15" i="15"/>
  <c r="AO11" i="17"/>
  <c r="AS15" i="15"/>
  <c r="AW11" i="17"/>
  <c r="BA15" i="15"/>
  <c r="AR11" i="17"/>
  <c r="AV15" i="15"/>
  <c r="AQ67"/>
  <c r="BP67" s="1"/>
  <c r="CO67" s="1"/>
  <c r="AO64" i="16" s="1"/>
  <c r="GF64" s="1"/>
  <c r="AU84" i="17"/>
  <c r="AY93" i="15"/>
  <c r="R76" i="3"/>
  <c r="S76" s="1"/>
  <c r="T76" s="1"/>
  <c r="AQ80" i="15"/>
  <c r="BP80" s="1"/>
  <c r="AQ84"/>
  <c r="BP84" s="1"/>
  <c r="CO84" s="1"/>
  <c r="AO79" i="16" s="1"/>
  <c r="GF79" s="1"/>
  <c r="AQ13" i="15"/>
  <c r="BP13" s="1"/>
  <c r="AU44" i="17"/>
  <c r="AY48" i="15"/>
  <c r="AP44" i="17"/>
  <c r="AT48" i="15"/>
  <c r="AV44" i="17"/>
  <c r="AZ48" i="15"/>
  <c r="AQ34" i="17"/>
  <c r="AU38" i="15"/>
  <c r="AO34" i="17"/>
  <c r="AS38" i="15"/>
  <c r="AW34" i="17"/>
  <c r="BA38" i="15"/>
  <c r="AN34" i="17"/>
  <c r="AR38" i="15"/>
  <c r="AT34" i="17"/>
  <c r="AX38" i="15"/>
  <c r="AO19" i="17"/>
  <c r="AS23" i="15"/>
  <c r="AR19" i="17"/>
  <c r="AV23" i="15"/>
  <c r="AU13" i="17"/>
  <c r="AY17" i="15"/>
  <c r="AU42" i="17"/>
  <c r="AY46" i="15"/>
  <c r="AV42" i="17"/>
  <c r="AZ46" i="15"/>
  <c r="AR42" i="17"/>
  <c r="AV46" i="15"/>
  <c r="AQ25"/>
  <c r="BP25" s="1"/>
  <c r="CO25" s="1"/>
  <c r="AO22" i="16" s="1"/>
  <c r="GF22" s="1"/>
  <c r="BQ14" i="15"/>
  <c r="CP14" s="1"/>
  <c r="AP11" i="16" s="1"/>
  <c r="GG11" s="1"/>
  <c r="AU76" i="17"/>
  <c r="AY84" i="15"/>
  <c r="AT76" i="17"/>
  <c r="AX84" i="15"/>
  <c r="AN76" i="17"/>
  <c r="AR84" i="15"/>
  <c r="AV76" i="17"/>
  <c r="AZ84" i="15"/>
  <c r="AP80" i="17"/>
  <c r="AT88" i="15"/>
  <c r="AU19" i="17"/>
  <c r="AY23" i="15"/>
  <c r="AO42" i="17"/>
  <c r="AS46" i="15"/>
  <c r="AQ64" i="17"/>
  <c r="AU67" i="15"/>
  <c r="AP64" i="17"/>
  <c r="AT67" i="15"/>
  <c r="AO64" i="17"/>
  <c r="AS67" i="15"/>
  <c r="AW64" i="17"/>
  <c r="BA67" i="15"/>
  <c r="AR64" i="17"/>
  <c r="AV67" i="15"/>
  <c r="AP84" i="17"/>
  <c r="AT93" i="15"/>
  <c r="AO84" i="17"/>
  <c r="AS93" i="15"/>
  <c r="AW84" i="17"/>
  <c r="BA93" i="15"/>
  <c r="AR84" i="17"/>
  <c r="AV93" i="15"/>
  <c r="AQ93"/>
  <c r="BP93" s="1"/>
  <c r="CO93" s="1"/>
  <c r="AO89" i="16" s="1"/>
  <c r="GF89" s="1"/>
  <c r="AQ76" i="17"/>
  <c r="AU84" i="15"/>
  <c r="AP76" i="17"/>
  <c r="AT84" i="15"/>
  <c r="AO76" i="17"/>
  <c r="AS84" i="15"/>
  <c r="AW76" i="17"/>
  <c r="BA84" i="15"/>
  <c r="AR76" i="17"/>
  <c r="AV84" i="15"/>
  <c r="AU80" i="17"/>
  <c r="AY88" i="15"/>
  <c r="AT80" i="17"/>
  <c r="AX88" i="15"/>
  <c r="AS80" i="17"/>
  <c r="AW88" i="15"/>
  <c r="AN80" i="17"/>
  <c r="AR88" i="15"/>
  <c r="AV80" i="17"/>
  <c r="AZ88" i="15"/>
  <c r="R31" i="3"/>
  <c r="S31" s="1"/>
  <c r="T31" s="1"/>
  <c r="AQ30" i="15"/>
  <c r="BP30" s="1"/>
  <c r="AQ48"/>
  <c r="BP48" s="1"/>
  <c r="CO48" s="1"/>
  <c r="AO45" i="16" s="1"/>
  <c r="GF45" s="1"/>
  <c r="AP19" i="17"/>
  <c r="AT23" i="15"/>
  <c r="AO13" i="17"/>
  <c r="AS17" i="15"/>
  <c r="AQ17"/>
  <c r="BP17" s="1"/>
  <c r="CO17" s="1"/>
  <c r="AO14" i="16" s="1"/>
  <c r="GF14" s="1"/>
  <c r="AS42" i="17"/>
  <c r="AW46" i="15"/>
  <c r="AQ46"/>
  <c r="BP46" s="1"/>
  <c r="CO46" s="1"/>
  <c r="AO43" i="16" s="1"/>
  <c r="GF43" s="1"/>
  <c r="AQ21" i="17"/>
  <c r="AU25" i="15"/>
  <c r="AO21" i="17"/>
  <c r="AS25" i="15"/>
  <c r="AW21" i="17"/>
  <c r="BA25" i="15"/>
  <c r="AV21" i="17"/>
  <c r="AZ25" i="15"/>
  <c r="AR21" i="17"/>
  <c r="AV25" i="15"/>
  <c r="AU11" i="17"/>
  <c r="AY15" i="15"/>
  <c r="AT11" i="17"/>
  <c r="AX15" i="15"/>
  <c r="AS11" i="17"/>
  <c r="AW15" i="15"/>
  <c r="AN11" i="17"/>
  <c r="AR15" i="15"/>
  <c r="AV11" i="17"/>
  <c r="AZ15" i="15"/>
  <c r="BQ89"/>
  <c r="CP89" s="1"/>
  <c r="AP85" i="16" s="1"/>
  <c r="AS9" i="17"/>
  <c r="AV9"/>
  <c r="AP9"/>
  <c r="AM42"/>
  <c r="R47" i="3"/>
  <c r="S47" s="1"/>
  <c r="T47" s="1"/>
  <c r="U47" s="1"/>
  <c r="V47" s="1"/>
  <c r="W47" s="1"/>
  <c r="X47" s="1"/>
  <c r="Y47" s="1"/>
  <c r="Z47" s="1"/>
  <c r="AA47" s="1"/>
  <c r="AB47" s="1"/>
  <c r="AM84" i="17"/>
  <c r="R89" i="3"/>
  <c r="S89" s="1"/>
  <c r="T89" s="1"/>
  <c r="U89" s="1"/>
  <c r="V89" s="1"/>
  <c r="W89" s="1"/>
  <c r="X89" s="1"/>
  <c r="Y89" s="1"/>
  <c r="Z89" s="1"/>
  <c r="AA89" s="1"/>
  <c r="AB89" s="1"/>
  <c r="AM76" i="17"/>
  <c r="R80" i="3"/>
  <c r="S80" s="1"/>
  <c r="T80" s="1"/>
  <c r="U80" s="1"/>
  <c r="V80" s="1"/>
  <c r="W80" s="1"/>
  <c r="X80" s="1"/>
  <c r="Y80" s="1"/>
  <c r="Z80" s="1"/>
  <c r="AA80" s="1"/>
  <c r="AB80" s="1"/>
  <c r="AO9" i="17"/>
  <c r="AR9"/>
  <c r="AU9"/>
  <c r="AP34"/>
  <c r="AR34"/>
  <c r="BM53"/>
  <c r="BM59"/>
  <c r="BN59" s="1"/>
  <c r="BO59" s="1"/>
  <c r="AM64"/>
  <c r="R68" i="3"/>
  <c r="S68" s="1"/>
  <c r="T68" s="1"/>
  <c r="U68" s="1"/>
  <c r="V68" s="1"/>
  <c r="W68" s="1"/>
  <c r="X68" s="1"/>
  <c r="Y68" s="1"/>
  <c r="Z68" s="1"/>
  <c r="AA68" s="1"/>
  <c r="AB68" s="1"/>
  <c r="AM80" i="17"/>
  <c r="R84" i="3"/>
  <c r="S84" s="1"/>
  <c r="T84" s="1"/>
  <c r="U84" s="1"/>
  <c r="V84" s="1"/>
  <c r="W84" s="1"/>
  <c r="X84" s="1"/>
  <c r="Y84" s="1"/>
  <c r="Z84" s="1"/>
  <c r="AA84" s="1"/>
  <c r="AB84" s="1"/>
  <c r="AW9" i="17"/>
  <c r="AM9"/>
  <c r="R13" i="3"/>
  <c r="AT9" i="17"/>
  <c r="AM44"/>
  <c r="R49" i="3"/>
  <c r="BM74" i="17"/>
  <c r="BN74" s="1"/>
  <c r="BO74" s="1"/>
  <c r="BP74" s="1"/>
  <c r="BQ74" s="1"/>
  <c r="BM14"/>
  <c r="BN14" s="1"/>
  <c r="AN9"/>
  <c r="AT19"/>
  <c r="BM81"/>
  <c r="BN81" s="1"/>
  <c r="BO81" s="1"/>
  <c r="BP81" s="1"/>
  <c r="BQ81" s="1"/>
  <c r="AN69" i="16"/>
  <c r="AM21" i="17"/>
  <c r="R25" i="3"/>
  <c r="S25" s="1"/>
  <c r="T25" s="1"/>
  <c r="U25" s="1"/>
  <c r="V25" s="1"/>
  <c r="W25" s="1"/>
  <c r="X25" s="1"/>
  <c r="Y25" s="1"/>
  <c r="Z25" s="1"/>
  <c r="AA25" s="1"/>
  <c r="AB25" s="1"/>
  <c r="AM13" i="17"/>
  <c r="R17" i="3"/>
  <c r="AM11" i="17"/>
  <c r="R15" i="3"/>
  <c r="S15" s="1"/>
  <c r="T15" s="1"/>
  <c r="U15" s="1"/>
  <c r="V15" s="1"/>
  <c r="W15" s="1"/>
  <c r="X15" s="1"/>
  <c r="Y15" s="1"/>
  <c r="Z15" s="1"/>
  <c r="AA15" s="1"/>
  <c r="AB15" s="1"/>
  <c r="AM34" i="17"/>
  <c r="R39" i="3"/>
  <c r="AN16" i="16"/>
  <c r="BN8" i="17"/>
  <c r="BM77"/>
  <c r="BN77" s="1"/>
  <c r="BM10"/>
  <c r="BN10" s="1"/>
  <c r="BO10" s="1"/>
  <c r="BP10" s="1"/>
  <c r="BQ10" s="1"/>
  <c r="BM85"/>
  <c r="BN85" s="1"/>
  <c r="BO85" s="1"/>
  <c r="BP85" s="1"/>
  <c r="BQ85" s="1"/>
  <c r="AM72"/>
  <c r="AQ72"/>
  <c r="AU72"/>
  <c r="AP72"/>
  <c r="AT72"/>
  <c r="AO72"/>
  <c r="AS72"/>
  <c r="AW72"/>
  <c r="AN72"/>
  <c r="AR72"/>
  <c r="AV72"/>
  <c r="AO26"/>
  <c r="AS26"/>
  <c r="AW26"/>
  <c r="AM26"/>
  <c r="AQ26"/>
  <c r="AU26"/>
  <c r="AR26"/>
  <c r="AP26"/>
  <c r="AN26"/>
  <c r="AV26"/>
  <c r="AT26"/>
  <c r="Y16" i="16" l="1"/>
  <c r="CO33" i="15"/>
  <c r="AO30" i="16" s="1"/>
  <c r="GF30" s="1"/>
  <c r="BQ47" i="15"/>
  <c r="CP47" s="1"/>
  <c r="AP44" i="16" s="1"/>
  <c r="GG44" s="1"/>
  <c r="BQ61" i="15"/>
  <c r="CP61" s="1"/>
  <c r="AP58" i="16" s="1"/>
  <c r="GG58" s="1"/>
  <c r="S17" i="3"/>
  <c r="T17" s="1"/>
  <c r="U17" s="1"/>
  <c r="V17" s="1"/>
  <c r="W17" s="1"/>
  <c r="X17" s="1"/>
  <c r="Y17" s="1"/>
  <c r="Z17" s="1"/>
  <c r="AA17" s="1"/>
  <c r="AB17" s="1"/>
  <c r="GG59" i="16"/>
  <c r="BQ12" i="15"/>
  <c r="CP12" s="1"/>
  <c r="AP9" i="16" s="1"/>
  <c r="GF9"/>
  <c r="BP59" i="17"/>
  <c r="BQ59" s="1"/>
  <c r="BR59" s="1"/>
  <c r="BS59" s="1"/>
  <c r="BT59" s="1"/>
  <c r="BU59" s="1"/>
  <c r="BV59" s="1"/>
  <c r="BW59" s="1"/>
  <c r="BO12"/>
  <c r="BP12" s="1"/>
  <c r="BQ12" s="1"/>
  <c r="BR12" s="1"/>
  <c r="BS12" s="1"/>
  <c r="BT12" s="1"/>
  <c r="BU12" s="1"/>
  <c r="BV12" s="1"/>
  <c r="BW12" s="1"/>
  <c r="BQ29"/>
  <c r="BR29" s="1"/>
  <c r="BS29" s="1"/>
  <c r="BT29" s="1"/>
  <c r="BU29" s="1"/>
  <c r="BV29" s="1"/>
  <c r="BW29" s="1"/>
  <c r="GG90" i="16"/>
  <c r="AS81" i="15"/>
  <c r="AN13" i="17"/>
  <c r="AN15" s="1"/>
  <c r="AR17" i="15"/>
  <c r="AR19" s="1"/>
  <c r="R87" i="16"/>
  <c r="AO75" i="17"/>
  <c r="AV17" i="15"/>
  <c r="AV19" s="1"/>
  <c r="BQ16"/>
  <c r="CP16" s="1"/>
  <c r="AP13" i="16" s="1"/>
  <c r="GG13" s="1"/>
  <c r="AR13" i="17"/>
  <c r="AR15" s="1"/>
  <c r="X16" i="16"/>
  <c r="AX17" i="15"/>
  <c r="AX19" s="1"/>
  <c r="R78" i="16"/>
  <c r="U14"/>
  <c r="U16" s="1"/>
  <c r="AT13" i="17"/>
  <c r="AT15" s="1"/>
  <c r="AT17" i="15"/>
  <c r="AT19" s="1"/>
  <c r="W14" i="16"/>
  <c r="W16" s="1"/>
  <c r="Z14"/>
  <c r="Z16" s="1"/>
  <c r="S14"/>
  <c r="S16" s="1"/>
  <c r="AW13" i="17"/>
  <c r="AW15" s="1"/>
  <c r="BN53"/>
  <c r="BO53" s="1"/>
  <c r="BP53" s="1"/>
  <c r="BQ53" s="1"/>
  <c r="BR53" s="1"/>
  <c r="BS53" s="1"/>
  <c r="BT53" s="1"/>
  <c r="BU53" s="1"/>
  <c r="BV53" s="1"/>
  <c r="BW53" s="1"/>
  <c r="BA17" i="15"/>
  <c r="BA19" s="1"/>
  <c r="AP13" i="17"/>
  <c r="AP15" s="1"/>
  <c r="AZ87" i="15"/>
  <c r="AU75" i="17"/>
  <c r="X87" i="16"/>
  <c r="AY83" i="15"/>
  <c r="AM19" i="17"/>
  <c r="BM19" s="1"/>
  <c r="AT64"/>
  <c r="GG54" i="16"/>
  <c r="GF15"/>
  <c r="AX67" i="15"/>
  <c r="BQ18"/>
  <c r="CP18" s="1"/>
  <c r="AP15" i="16" s="1"/>
  <c r="AX23" i="15"/>
  <c r="AW19" i="17"/>
  <c r="S67" i="3"/>
  <c r="T67" s="1"/>
  <c r="U67" s="1"/>
  <c r="V67" s="1"/>
  <c r="W67" s="1"/>
  <c r="X67" s="1"/>
  <c r="Y67" s="1"/>
  <c r="Z67" s="1"/>
  <c r="AA67" s="1"/>
  <c r="AB67" s="1"/>
  <c r="BA23" i="15"/>
  <c r="AW20" i="17"/>
  <c r="AZ53" i="15"/>
  <c r="R16" i="16"/>
  <c r="BA24" i="15"/>
  <c r="AQ19" i="17"/>
  <c r="GF63" i="16"/>
  <c r="BO14" i="17"/>
  <c r="BP14" s="1"/>
  <c r="BQ14" s="1"/>
  <c r="BR14" s="1"/>
  <c r="BS14" s="1"/>
  <c r="BT14" s="1"/>
  <c r="BU14" s="1"/>
  <c r="BV14" s="1"/>
  <c r="BW14" s="1"/>
  <c r="GG85" i="16"/>
  <c r="P78"/>
  <c r="AM73" i="17"/>
  <c r="BM73" s="1"/>
  <c r="AQ81" i="15"/>
  <c r="BP81" s="1"/>
  <c r="CO81" s="1"/>
  <c r="AO78" i="16" s="1"/>
  <c r="AU71" i="15"/>
  <c r="AU72" s="1"/>
  <c r="T87" i="16"/>
  <c r="AQ68" i="17"/>
  <c r="AQ69" s="1"/>
  <c r="T68" i="16"/>
  <c r="T69" s="1"/>
  <c r="GF81"/>
  <c r="AV48" i="15"/>
  <c r="AM78" i="17"/>
  <c r="BM78" s="1"/>
  <c r="GE55" i="16"/>
  <c r="AZ83" i="15"/>
  <c r="AV75" i="17"/>
  <c r="BQ31" i="15"/>
  <c r="BR31" s="1"/>
  <c r="V16" i="16"/>
  <c r="O93"/>
  <c r="O118" s="1"/>
  <c r="AR48" i="15"/>
  <c r="BQ48" s="1"/>
  <c r="CP48" s="1"/>
  <c r="AP45" i="16" s="1"/>
  <c r="GG45" s="1"/>
  <c r="BQ85" i="15"/>
  <c r="CP85" s="1"/>
  <c r="AP81" i="16" s="1"/>
  <c r="R77" i="3"/>
  <c r="AU73" i="17"/>
  <c r="P68" i="16"/>
  <c r="P69" s="1"/>
  <c r="R72" i="3"/>
  <c r="R73" s="1"/>
  <c r="AM68" i="17"/>
  <c r="AM75"/>
  <c r="BM75" s="1"/>
  <c r="AQ71" i="15"/>
  <c r="AN20" i="17"/>
  <c r="Q14" i="16"/>
  <c r="Q16" s="1"/>
  <c r="S49" i="3"/>
  <c r="T49" s="1"/>
  <c r="U49" s="1"/>
  <c r="V49" s="1"/>
  <c r="W49" s="1"/>
  <c r="X49" s="1"/>
  <c r="Y49" s="1"/>
  <c r="Z49" s="1"/>
  <c r="AA49" s="1"/>
  <c r="AB49" s="1"/>
  <c r="AN44" i="17"/>
  <c r="AX83" i="15"/>
  <c r="AX87"/>
  <c r="Q63" i="16"/>
  <c r="AN63" i="17"/>
  <c r="BN63" s="1"/>
  <c r="BO63" s="1"/>
  <c r="BP63" s="1"/>
  <c r="BQ63" s="1"/>
  <c r="BR63" s="1"/>
  <c r="BS63" s="1"/>
  <c r="BT63" s="1"/>
  <c r="BU63" s="1"/>
  <c r="BV63" s="1"/>
  <c r="BW63" s="1"/>
  <c r="AR66" i="15"/>
  <c r="BQ66" s="1"/>
  <c r="BR66" s="1"/>
  <c r="CQ66" s="1"/>
  <c r="AQ63" i="16" s="1"/>
  <c r="AT44" i="17"/>
  <c r="AU23" i="15"/>
  <c r="BP27" i="17"/>
  <c r="BQ27" s="1"/>
  <c r="BR27" s="1"/>
  <c r="BS27" s="1"/>
  <c r="BT27" s="1"/>
  <c r="BU27" s="1"/>
  <c r="BV27" s="1"/>
  <c r="BW27" s="1"/>
  <c r="AX48" i="15"/>
  <c r="AW48"/>
  <c r="AS48"/>
  <c r="W87" i="16"/>
  <c r="P16"/>
  <c r="AQ75" i="17"/>
  <c r="R23" i="3"/>
  <c r="S23" s="1"/>
  <c r="AQ23" i="15"/>
  <c r="BP23" s="1"/>
  <c r="CO23" s="1"/>
  <c r="AO20" i="16" s="1"/>
  <c r="GF20" s="1"/>
  <c r="AL86" i="17"/>
  <c r="BO77"/>
  <c r="BP77" s="1"/>
  <c r="BQ77" s="1"/>
  <c r="BR77" s="1"/>
  <c r="BS77" s="1"/>
  <c r="BT77" s="1"/>
  <c r="BU77" s="1"/>
  <c r="BV77" s="1"/>
  <c r="BW77" s="1"/>
  <c r="Q92" i="3"/>
  <c r="BX92" s="1"/>
  <c r="R83" i="16"/>
  <c r="AS87" i="15"/>
  <c r="AO79" i="17"/>
  <c r="P82" i="16"/>
  <c r="R82"/>
  <c r="AO78" i="17"/>
  <c r="AS86" i="15"/>
  <c r="AT53"/>
  <c r="AP50" i="17"/>
  <c r="S50" i="16"/>
  <c r="P50"/>
  <c r="AQ53" i="15"/>
  <c r="BP53" s="1"/>
  <c r="CO53" s="1"/>
  <c r="AO50" i="16" s="1"/>
  <c r="AM50" i="17"/>
  <c r="BM50" s="1"/>
  <c r="R21" i="16"/>
  <c r="AS24" i="15"/>
  <c r="AO20" i="17"/>
  <c r="U87" i="16"/>
  <c r="AV83" i="15"/>
  <c r="AR75" i="17"/>
  <c r="BO92" i="15"/>
  <c r="AP96"/>
  <c r="AP120" s="1"/>
  <c r="CN32"/>
  <c r="BO34"/>
  <c r="Q38" i="3"/>
  <c r="AL33" i="17"/>
  <c r="AP37" i="15"/>
  <c r="O34" i="16"/>
  <c r="P21"/>
  <c r="R24" i="3"/>
  <c r="AM20" i="17"/>
  <c r="BM20" s="1"/>
  <c r="AQ24" i="15"/>
  <c r="BP24" s="1"/>
  <c r="Y86" i="16"/>
  <c r="AV82" i="17"/>
  <c r="AZ91" i="15"/>
  <c r="CU28" i="3"/>
  <c r="CW28"/>
  <c r="CQ28"/>
  <c r="O60" i="16"/>
  <c r="AL60" i="17"/>
  <c r="BL60" s="1"/>
  <c r="Q64" i="3"/>
  <c r="AP63" i="15"/>
  <c r="BO63" s="1"/>
  <c r="CN63" s="1"/>
  <c r="AN60" i="16" s="1"/>
  <c r="Y82"/>
  <c r="AV78" i="17"/>
  <c r="AZ86" i="15"/>
  <c r="X83" i="16"/>
  <c r="AU79" i="17"/>
  <c r="AY87" i="15"/>
  <c r="CS28" i="3"/>
  <c r="CR28"/>
  <c r="R86" i="16"/>
  <c r="AS91" i="15"/>
  <c r="AO82" i="17"/>
  <c r="U21" i="16"/>
  <c r="AV24" i="15"/>
  <c r="AR20" i="17"/>
  <c r="X21" i="16"/>
  <c r="AY24" i="15"/>
  <c r="AU20" i="17"/>
  <c r="T86" i="16"/>
  <c r="AU91" i="15"/>
  <c r="AQ82" i="17"/>
  <c r="P86" i="16"/>
  <c r="AM82" i="17"/>
  <c r="BM82" s="1"/>
  <c r="AQ91" i="15"/>
  <c r="BP91" s="1"/>
  <c r="R86" i="3"/>
  <c r="S86" s="1"/>
  <c r="T86" s="1"/>
  <c r="U86" s="1"/>
  <c r="V86" s="1"/>
  <c r="W86" s="1"/>
  <c r="X86" s="1"/>
  <c r="Y86" s="1"/>
  <c r="Z86" s="1"/>
  <c r="AA86" s="1"/>
  <c r="AB86" s="1"/>
  <c r="V45" i="16"/>
  <c r="S86"/>
  <c r="AT91" i="15"/>
  <c r="AP82" i="17"/>
  <c r="BP59" i="3"/>
  <c r="CN59" s="1"/>
  <c r="EK59" s="1"/>
  <c r="BS59"/>
  <c r="CQ59" s="1"/>
  <c r="EN59" s="1"/>
  <c r="BQ59"/>
  <c r="CO59" s="1"/>
  <c r="EL59" s="1"/>
  <c r="BX59"/>
  <c r="CV59" s="1"/>
  <c r="ES59" s="1"/>
  <c r="BY59"/>
  <c r="CW59" s="1"/>
  <c r="ET59" s="1"/>
  <c r="BO59"/>
  <c r="CM59" s="1"/>
  <c r="EJ59" s="1"/>
  <c r="BV59"/>
  <c r="CT59" s="1"/>
  <c r="EQ59" s="1"/>
  <c r="BR59"/>
  <c r="CP59" s="1"/>
  <c r="EM59" s="1"/>
  <c r="BT59"/>
  <c r="CR59" s="1"/>
  <c r="EO59" s="1"/>
  <c r="BW59"/>
  <c r="CU59" s="1"/>
  <c r="ER59" s="1"/>
  <c r="BU59"/>
  <c r="CS59" s="1"/>
  <c r="EP59" s="1"/>
  <c r="BL28" i="17"/>
  <c r="BL30" s="1"/>
  <c r="AL30"/>
  <c r="AL35"/>
  <c r="BL35" s="1"/>
  <c r="O36" i="16"/>
  <c r="Q40" i="3"/>
  <c r="AP39" i="15"/>
  <c r="BO39" s="1"/>
  <c r="CN39" s="1"/>
  <c r="AN36" i="16" s="1"/>
  <c r="U45"/>
  <c r="U86"/>
  <c r="AV91" i="15"/>
  <c r="AR82" i="17"/>
  <c r="X86" i="16"/>
  <c r="AU82" i="17"/>
  <c r="AY91" i="15"/>
  <c r="CN22"/>
  <c r="BO27"/>
  <c r="R45" i="16"/>
  <c r="Y21"/>
  <c r="AV20" i="17"/>
  <c r="AZ24" i="15"/>
  <c r="BO87" i="3"/>
  <c r="CM87" s="1"/>
  <c r="EJ87" s="1"/>
  <c r="BU87"/>
  <c r="CS87" s="1"/>
  <c r="EP87" s="1"/>
  <c r="BS87"/>
  <c r="CQ87" s="1"/>
  <c r="EN87" s="1"/>
  <c r="BT87"/>
  <c r="CR87" s="1"/>
  <c r="EO87" s="1"/>
  <c r="BR87"/>
  <c r="CP87" s="1"/>
  <c r="EM87" s="1"/>
  <c r="BQ87"/>
  <c r="CO87" s="1"/>
  <c r="EL87" s="1"/>
  <c r="BW87"/>
  <c r="CU87" s="1"/>
  <c r="ER87" s="1"/>
  <c r="BY87"/>
  <c r="CW87" s="1"/>
  <c r="ET87" s="1"/>
  <c r="BP87"/>
  <c r="CN87" s="1"/>
  <c r="EK87" s="1"/>
  <c r="BV87"/>
  <c r="CT87" s="1"/>
  <c r="EQ87" s="1"/>
  <c r="BX87"/>
  <c r="CV87" s="1"/>
  <c r="ES87" s="1"/>
  <c r="BR28"/>
  <c r="BP28"/>
  <c r="BO28"/>
  <c r="BT28"/>
  <c r="BQ28"/>
  <c r="BX28"/>
  <c r="BW28"/>
  <c r="BS28"/>
  <c r="BU28"/>
  <c r="BV28"/>
  <c r="BY28"/>
  <c r="CM28"/>
  <c r="CV28"/>
  <c r="BL86" i="17"/>
  <c r="BW88" i="3"/>
  <c r="CU88" s="1"/>
  <c r="ER88" s="1"/>
  <c r="BU88"/>
  <c r="CS88" s="1"/>
  <c r="EP88" s="1"/>
  <c r="BX88"/>
  <c r="CV88" s="1"/>
  <c r="ES88" s="1"/>
  <c r="BT88"/>
  <c r="CR88" s="1"/>
  <c r="EO88" s="1"/>
  <c r="BO88"/>
  <c r="CM88" s="1"/>
  <c r="EJ88" s="1"/>
  <c r="BV88"/>
  <c r="CT88" s="1"/>
  <c r="EQ88" s="1"/>
  <c r="BP88"/>
  <c r="CN88" s="1"/>
  <c r="EK88" s="1"/>
  <c r="BS88"/>
  <c r="CQ88" s="1"/>
  <c r="EN88" s="1"/>
  <c r="BQ88"/>
  <c r="CO88" s="1"/>
  <c r="EL88" s="1"/>
  <c r="BR88"/>
  <c r="CP88" s="1"/>
  <c r="EM88" s="1"/>
  <c r="BY88"/>
  <c r="CW88" s="1"/>
  <c r="ET88" s="1"/>
  <c r="Z50" i="16"/>
  <c r="AW50" i="17"/>
  <c r="BA53" i="15"/>
  <c r="CT28" i="3"/>
  <c r="V86" i="16"/>
  <c r="AS82" i="17"/>
  <c r="AW91" i="15"/>
  <c r="W21" i="16"/>
  <c r="AX24" i="15"/>
  <c r="AT20" i="17"/>
  <c r="T21" i="16"/>
  <c r="AQ20" i="17"/>
  <c r="AU24" i="15"/>
  <c r="Z68" i="16"/>
  <c r="Z69" s="1"/>
  <c r="BA71" i="15"/>
  <c r="BA72" s="1"/>
  <c r="AW68" i="17"/>
  <c r="AW69" s="1"/>
  <c r="Q86" i="16"/>
  <c r="AN82" i="17"/>
  <c r="AR91" i="15"/>
  <c r="CN53"/>
  <c r="AT71"/>
  <c r="AT72" s="1"/>
  <c r="AP68" i="17"/>
  <c r="AP69" s="1"/>
  <c r="S68" i="16"/>
  <c r="S69" s="1"/>
  <c r="AW71" i="15"/>
  <c r="AW72" s="1"/>
  <c r="AS68" i="17"/>
  <c r="AS69" s="1"/>
  <c r="V68" i="16"/>
  <c r="V69" s="1"/>
  <c r="BQ33" i="3"/>
  <c r="CO33" s="1"/>
  <c r="BT33"/>
  <c r="CR33" s="1"/>
  <c r="Q35"/>
  <c r="BS33"/>
  <c r="CQ33" s="1"/>
  <c r="BY33"/>
  <c r="CW33" s="1"/>
  <c r="BP33"/>
  <c r="CN33" s="1"/>
  <c r="BW33"/>
  <c r="CU33" s="1"/>
  <c r="BV33"/>
  <c r="CT33" s="1"/>
  <c r="BX33"/>
  <c r="CV33" s="1"/>
  <c r="BO33"/>
  <c r="CM33" s="1"/>
  <c r="BU33"/>
  <c r="CS33" s="1"/>
  <c r="BR33"/>
  <c r="CP33" s="1"/>
  <c r="W86" i="16"/>
  <c r="AT82" i="17"/>
  <c r="AX91" i="15"/>
  <c r="V21" i="16"/>
  <c r="AS20" i="17"/>
  <c r="AW24" i="15"/>
  <c r="Z86" i="16"/>
  <c r="BA91" i="15"/>
  <c r="AW82" i="17"/>
  <c r="CO28" i="3"/>
  <c r="CP28"/>
  <c r="CN28"/>
  <c r="R54"/>
  <c r="BR56" i="15"/>
  <c r="CQ56" s="1"/>
  <c r="AQ53" i="16" s="1"/>
  <c r="GH53" s="1"/>
  <c r="BR57" i="15"/>
  <c r="CQ57" s="1"/>
  <c r="AQ54" i="16" s="1"/>
  <c r="BR62" i="15"/>
  <c r="CQ62" s="1"/>
  <c r="AQ59" i="16" s="1"/>
  <c r="BR94" i="15"/>
  <c r="CQ94" s="1"/>
  <c r="AQ90" i="16" s="1"/>
  <c r="AU15" i="17"/>
  <c r="BR82" i="15"/>
  <c r="CO30"/>
  <c r="AO27" i="16" s="1"/>
  <c r="GF27" s="1"/>
  <c r="BQ67" i="15"/>
  <c r="CP67" s="1"/>
  <c r="AP64" i="16" s="1"/>
  <c r="GG64" s="1"/>
  <c r="BQ46" i="15"/>
  <c r="BR46" s="1"/>
  <c r="CQ46" s="1"/>
  <c r="AQ43" i="16" s="1"/>
  <c r="BP38" i="15"/>
  <c r="BQ93"/>
  <c r="CP93" s="1"/>
  <c r="AP89" i="16" s="1"/>
  <c r="GG89" s="1"/>
  <c r="BQ30" i="15"/>
  <c r="CP30" s="1"/>
  <c r="AP27" i="16" s="1"/>
  <c r="BQ15" i="15"/>
  <c r="CP15" s="1"/>
  <c r="AP12" i="16" s="1"/>
  <c r="GG12" s="1"/>
  <c r="AS15" i="17"/>
  <c r="AO15"/>
  <c r="BQ25" i="15"/>
  <c r="CP25" s="1"/>
  <c r="BQ84"/>
  <c r="CP84" s="1"/>
  <c r="AP79" i="16" s="1"/>
  <c r="GG79" s="1"/>
  <c r="BQ88" i="15"/>
  <c r="BR88" s="1"/>
  <c r="AZ19"/>
  <c r="AW19"/>
  <c r="AY19"/>
  <c r="BR89"/>
  <c r="CQ89" s="1"/>
  <c r="AQ85" i="16" s="1"/>
  <c r="AV15" i="17"/>
  <c r="AQ15"/>
  <c r="AS19" i="15"/>
  <c r="BR14"/>
  <c r="CO43"/>
  <c r="AO40" i="16" s="1"/>
  <c r="GF40" s="1"/>
  <c r="BQ43" i="15"/>
  <c r="AU19"/>
  <c r="CP33"/>
  <c r="AP30" i="16" s="1"/>
  <c r="BR33" i="15"/>
  <c r="AQ19"/>
  <c r="BM72" i="17"/>
  <c r="BR81"/>
  <c r="BS81" s="1"/>
  <c r="BT81" s="1"/>
  <c r="BU81" s="1"/>
  <c r="BV81" s="1"/>
  <c r="BW81" s="1"/>
  <c r="BM9"/>
  <c r="BO8"/>
  <c r="BM11"/>
  <c r="BN11" s="1"/>
  <c r="BO11" s="1"/>
  <c r="BP11" s="1"/>
  <c r="BQ11" s="1"/>
  <c r="BR11" s="1"/>
  <c r="BS11" s="1"/>
  <c r="BT11" s="1"/>
  <c r="BU11" s="1"/>
  <c r="BV11" s="1"/>
  <c r="BW11" s="1"/>
  <c r="BM21"/>
  <c r="BN21" s="1"/>
  <c r="BO21" s="1"/>
  <c r="BP21" s="1"/>
  <c r="BQ21" s="1"/>
  <c r="CO80" i="15"/>
  <c r="BQ80"/>
  <c r="CP80" s="1"/>
  <c r="BM84" i="17"/>
  <c r="BN84" s="1"/>
  <c r="BO84" s="1"/>
  <c r="BP84" s="1"/>
  <c r="BQ84" s="1"/>
  <c r="AM15"/>
  <c r="BM64"/>
  <c r="BN64" s="1"/>
  <c r="BO64" s="1"/>
  <c r="BP64" s="1"/>
  <c r="BQ64" s="1"/>
  <c r="BR85"/>
  <c r="BS85" s="1"/>
  <c r="BT85" s="1"/>
  <c r="BU85" s="1"/>
  <c r="BV85" s="1"/>
  <c r="BW85" s="1"/>
  <c r="BR10"/>
  <c r="BS10" s="1"/>
  <c r="BT10" s="1"/>
  <c r="BU10" s="1"/>
  <c r="BV10" s="1"/>
  <c r="BW10" s="1"/>
  <c r="BM34"/>
  <c r="BN34" s="1"/>
  <c r="BO34" s="1"/>
  <c r="BP34" s="1"/>
  <c r="BQ34" s="1"/>
  <c r="BM44"/>
  <c r="S13" i="3"/>
  <c r="R19"/>
  <c r="BM76" i="17"/>
  <c r="BN76" s="1"/>
  <c r="BO76" s="1"/>
  <c r="BP76" s="1"/>
  <c r="BQ76" s="1"/>
  <c r="CO13" i="15"/>
  <c r="BQ13"/>
  <c r="CP13" s="1"/>
  <c r="BP19"/>
  <c r="BM26" i="17"/>
  <c r="S39" i="3"/>
  <c r="BR43" i="17"/>
  <c r="BS43" s="1"/>
  <c r="BT43" s="1"/>
  <c r="BU43" s="1"/>
  <c r="BV43" s="1"/>
  <c r="BW43" s="1"/>
  <c r="BM13"/>
  <c r="BR58"/>
  <c r="BS58" s="1"/>
  <c r="BT58" s="1"/>
  <c r="BU58" s="1"/>
  <c r="BV58" s="1"/>
  <c r="BW58" s="1"/>
  <c r="BN39"/>
  <c r="BR74"/>
  <c r="BS74" s="1"/>
  <c r="BT74" s="1"/>
  <c r="BU74" s="1"/>
  <c r="BV74" s="1"/>
  <c r="BW74" s="1"/>
  <c r="BM80"/>
  <c r="BN80" s="1"/>
  <c r="BO80" s="1"/>
  <c r="BP80" s="1"/>
  <c r="BQ80" s="1"/>
  <c r="BR54"/>
  <c r="BS54" s="1"/>
  <c r="BT54" s="1"/>
  <c r="BU54" s="1"/>
  <c r="BV54" s="1"/>
  <c r="BW54" s="1"/>
  <c r="BM42"/>
  <c r="BN42" s="1"/>
  <c r="BO42" s="1"/>
  <c r="BP42" s="1"/>
  <c r="BQ42" s="1"/>
  <c r="V12" i="3"/>
  <c r="U31"/>
  <c r="V44"/>
  <c r="U76"/>
  <c r="GH59" i="16" l="1"/>
  <c r="GG30"/>
  <c r="BR61" i="15"/>
  <c r="BS61" s="1"/>
  <c r="BR47"/>
  <c r="CQ47" s="1"/>
  <c r="AQ44" i="16" s="1"/>
  <c r="GH44" s="1"/>
  <c r="BN13" i="17"/>
  <c r="BO13" s="1"/>
  <c r="BP13" s="1"/>
  <c r="BQ13" s="1"/>
  <c r="BR13" s="1"/>
  <c r="BS13" s="1"/>
  <c r="BT13" s="1"/>
  <c r="BU13" s="1"/>
  <c r="BV13" s="1"/>
  <c r="BW13" s="1"/>
  <c r="GG9" i="16"/>
  <c r="BR16" i="15"/>
  <c r="CQ16" s="1"/>
  <c r="AQ13" i="16" s="1"/>
  <c r="GH13" s="1"/>
  <c r="BR12" i="15"/>
  <c r="CQ12" s="1"/>
  <c r="AQ9" i="16" s="1"/>
  <c r="CP31" i="15"/>
  <c r="AP28" i="16" s="1"/>
  <c r="GG28" s="1"/>
  <c r="BQ17" i="15"/>
  <c r="CP17" s="1"/>
  <c r="AP14" i="16" s="1"/>
  <c r="GG14" s="1"/>
  <c r="GH90"/>
  <c r="GH54"/>
  <c r="BR18" i="15"/>
  <c r="CQ18" s="1"/>
  <c r="AQ15" i="16" s="1"/>
  <c r="EO92" i="3"/>
  <c r="ER92"/>
  <c r="ES92"/>
  <c r="EN92"/>
  <c r="EM92"/>
  <c r="EQ92"/>
  <c r="EK92"/>
  <c r="EJ92"/>
  <c r="EL92"/>
  <c r="EP92"/>
  <c r="GG15" i="16"/>
  <c r="CP35" i="3"/>
  <c r="EM33"/>
  <c r="EM35" s="1"/>
  <c r="CT35"/>
  <c r="EQ33"/>
  <c r="EQ35" s="1"/>
  <c r="CQ35"/>
  <c r="EN33"/>
  <c r="EN35" s="1"/>
  <c r="CV35"/>
  <c r="ES33"/>
  <c r="ES35" s="1"/>
  <c r="CW35"/>
  <c r="ET33"/>
  <c r="ET35" s="1"/>
  <c r="CO35"/>
  <c r="EL33"/>
  <c r="EL35" s="1"/>
  <c r="CM35"/>
  <c r="EJ33"/>
  <c r="EJ35" s="1"/>
  <c r="CN35"/>
  <c r="EK33"/>
  <c r="EK35" s="1"/>
  <c r="CR35"/>
  <c r="EO33"/>
  <c r="EO35" s="1"/>
  <c r="ET92"/>
  <c r="CS35"/>
  <c r="EP33"/>
  <c r="EP35" s="1"/>
  <c r="CU35"/>
  <c r="ER33"/>
  <c r="ER35" s="1"/>
  <c r="Y50" i="16"/>
  <c r="AQ86" i="15"/>
  <c r="BP86" s="1"/>
  <c r="CO86" s="1"/>
  <c r="AO82" i="16" s="1"/>
  <c r="GF82" s="1"/>
  <c r="Y83"/>
  <c r="AV50" i="17"/>
  <c r="R82" i="3"/>
  <c r="AV79" i="17"/>
  <c r="BN44"/>
  <c r="BO44" s="1"/>
  <c r="BP44" s="1"/>
  <c r="BQ44" s="1"/>
  <c r="BR44" s="1"/>
  <c r="BS44" s="1"/>
  <c r="BT44" s="1"/>
  <c r="BU44" s="1"/>
  <c r="BV44" s="1"/>
  <c r="BW44" s="1"/>
  <c r="BQ92" i="3"/>
  <c r="BR85" i="15"/>
  <c r="CQ85" s="1"/>
  <c r="AQ81" i="16" s="1"/>
  <c r="AQ83" i="15"/>
  <c r="BP83" s="1"/>
  <c r="CO83" s="1"/>
  <c r="AO87" i="16" s="1"/>
  <c r="GG81"/>
  <c r="GH85"/>
  <c r="GF78"/>
  <c r="W83"/>
  <c r="T78"/>
  <c r="AU81" i="15"/>
  <c r="AQ73" i="17"/>
  <c r="T92" i="16"/>
  <c r="AU83" i="15"/>
  <c r="AQ79" i="17"/>
  <c r="AT79"/>
  <c r="R78" i="3"/>
  <c r="BM68" i="17"/>
  <c r="BM69" s="1"/>
  <c r="AM69"/>
  <c r="P87" i="16"/>
  <c r="AR24" i="15"/>
  <c r="BQ24" s="1"/>
  <c r="S24" i="3"/>
  <c r="T24" s="1"/>
  <c r="U24" s="1"/>
  <c r="V24" s="1"/>
  <c r="W24" s="1"/>
  <c r="X24" s="1"/>
  <c r="Y24" s="1"/>
  <c r="Z24" s="1"/>
  <c r="AA24" s="1"/>
  <c r="AB24" s="1"/>
  <c r="AQ72" i="15"/>
  <c r="BP71"/>
  <c r="Q21" i="16"/>
  <c r="S54" i="3"/>
  <c r="T54" s="1"/>
  <c r="U54" s="1"/>
  <c r="V54" s="1"/>
  <c r="W54" s="1"/>
  <c r="CV92"/>
  <c r="CP92"/>
  <c r="BY92"/>
  <c r="CN92"/>
  <c r="BW92"/>
  <c r="Q68" i="16"/>
  <c r="Q69" s="1"/>
  <c r="AR71" i="15"/>
  <c r="AN68" i="17"/>
  <c r="S72" i="3"/>
  <c r="BS66" i="15"/>
  <c r="CR66" s="1"/>
  <c r="AR63" i="16" s="1"/>
  <c r="CP66" i="15"/>
  <c r="AP63" i="16" s="1"/>
  <c r="GG63" s="1"/>
  <c r="GH63" s="1"/>
  <c r="BQ23" i="15"/>
  <c r="CP23" s="1"/>
  <c r="AP20" i="16" s="1"/>
  <c r="GG20" s="1"/>
  <c r="BO92" i="3"/>
  <c r="BU92"/>
  <c r="CR92"/>
  <c r="GE36" i="16"/>
  <c r="BV92" i="3"/>
  <c r="BS92"/>
  <c r="BR92"/>
  <c r="BT92"/>
  <c r="BP92"/>
  <c r="CQ92"/>
  <c r="CT92"/>
  <c r="CO92"/>
  <c r="CS92"/>
  <c r="CM92"/>
  <c r="CW92"/>
  <c r="GE60" i="16"/>
  <c r="R88"/>
  <c r="AS92" i="15"/>
  <c r="AO83" i="17"/>
  <c r="AO86" s="1"/>
  <c r="X88" i="16"/>
  <c r="AY92" i="15"/>
  <c r="AU83" i="17"/>
  <c r="Y92" i="16"/>
  <c r="Z55"/>
  <c r="AW55" i="17"/>
  <c r="BA58" i="15"/>
  <c r="Y88" i="16"/>
  <c r="AZ92" i="15"/>
  <c r="AV83" i="17"/>
  <c r="P92" i="16"/>
  <c r="GF92" s="1"/>
  <c r="R87" i="3"/>
  <c r="W88" i="16"/>
  <c r="AX92" i="15"/>
  <c r="AT83" i="17"/>
  <c r="P55" i="16"/>
  <c r="AM55" i="17"/>
  <c r="BM55" s="1"/>
  <c r="AQ58" i="15"/>
  <c r="BP58" s="1"/>
  <c r="R59" i="3"/>
  <c r="S55" i="16"/>
  <c r="AP55" i="17"/>
  <c r="AT58" i="15"/>
  <c r="Y55" i="16"/>
  <c r="AV55" i="17"/>
  <c r="AZ58" i="15"/>
  <c r="R19" i="16"/>
  <c r="R24" s="1"/>
  <c r="AS22" i="15"/>
  <c r="AS27" s="1"/>
  <c r="AO18" i="17"/>
  <c r="AO23" s="1"/>
  <c r="V87" i="16"/>
  <c r="AW83" i="15"/>
  <c r="AS75" i="17"/>
  <c r="S78" i="16"/>
  <c r="AT81" i="15"/>
  <c r="AP73" i="17"/>
  <c r="X50" i="16"/>
  <c r="AY53" i="15"/>
  <c r="AU50" i="17"/>
  <c r="AS53" i="15"/>
  <c r="AO50" i="17"/>
  <c r="R50" i="16"/>
  <c r="V50"/>
  <c r="AW53" i="15"/>
  <c r="AS50" i="17"/>
  <c r="AV22" i="15"/>
  <c r="AV27" s="1"/>
  <c r="AR18" i="17"/>
  <c r="AR23" s="1"/>
  <c r="U19" i="16"/>
  <c r="U24" s="1"/>
  <c r="AY22" i="15"/>
  <c r="AY27" s="1"/>
  <c r="AU18" i="17"/>
  <c r="AU23" s="1"/>
  <c r="X19" i="16"/>
  <c r="X24" s="1"/>
  <c r="AZ95" i="15"/>
  <c r="Y91" i="16"/>
  <c r="AN50"/>
  <c r="CN27" i="15"/>
  <c r="AN19" i="16"/>
  <c r="AY95" i="15"/>
  <c r="X91" i="16"/>
  <c r="AV95" i="15"/>
  <c r="U91" i="16"/>
  <c r="S91"/>
  <c r="AT95" i="15"/>
  <c r="CO91"/>
  <c r="AO86" i="16" s="1"/>
  <c r="GF86" s="1"/>
  <c r="BQ91" i="15"/>
  <c r="T50" i="16"/>
  <c r="AU53" i="15"/>
  <c r="AQ50" i="17"/>
  <c r="AP40" i="15"/>
  <c r="BO37"/>
  <c r="BN20" i="17"/>
  <c r="BO20" s="1"/>
  <c r="BP20" s="1"/>
  <c r="BQ20" s="1"/>
  <c r="BR20" s="1"/>
  <c r="BS20" s="1"/>
  <c r="BT20" s="1"/>
  <c r="BU20" s="1"/>
  <c r="BV20" s="1"/>
  <c r="BW20" s="1"/>
  <c r="P19" i="16"/>
  <c r="P24" s="1"/>
  <c r="R22" i="3"/>
  <c r="AQ22" i="15"/>
  <c r="AM18" i="17"/>
  <c r="O41" i="16"/>
  <c r="AP44" i="15"/>
  <c r="Q45" i="3"/>
  <c r="AL40" i="17"/>
  <c r="U92" i="16"/>
  <c r="U82"/>
  <c r="AR78" i="17"/>
  <c r="AV86" i="15"/>
  <c r="T19" i="16"/>
  <c r="T24" s="1"/>
  <c r="AQ18" i="17"/>
  <c r="AQ23" s="1"/>
  <c r="AU22" i="15"/>
  <c r="AU27" s="1"/>
  <c r="X92" i="16"/>
  <c r="X82"/>
  <c r="AU78" i="17"/>
  <c r="AY86" i="15"/>
  <c r="S19" i="16"/>
  <c r="S24" s="1"/>
  <c r="AT22" i="15"/>
  <c r="AT27" s="1"/>
  <c r="AP18" i="17"/>
  <c r="AP23" s="1"/>
  <c r="AW95" i="15"/>
  <c r="V91" i="16"/>
  <c r="AX53" i="15"/>
  <c r="AT50" i="17"/>
  <c r="W50" i="16"/>
  <c r="BO35" i="3"/>
  <c r="BY35"/>
  <c r="BP35"/>
  <c r="BR35"/>
  <c r="BU35"/>
  <c r="BT35"/>
  <c r="BQ35"/>
  <c r="BS35"/>
  <c r="BV35"/>
  <c r="BW35"/>
  <c r="BX35"/>
  <c r="S87" i="16"/>
  <c r="AP75" i="17"/>
  <c r="AT83" i="15"/>
  <c r="BR40" i="3"/>
  <c r="CP40" s="1"/>
  <c r="EM40" s="1"/>
  <c r="BX40"/>
  <c r="CV40" s="1"/>
  <c r="ES40" s="1"/>
  <c r="BS40"/>
  <c r="CQ40" s="1"/>
  <c r="EN40" s="1"/>
  <c r="BV40"/>
  <c r="CT40" s="1"/>
  <c r="EQ40" s="1"/>
  <c r="BQ40"/>
  <c r="CO40" s="1"/>
  <c r="EL40" s="1"/>
  <c r="BT40"/>
  <c r="CR40" s="1"/>
  <c r="EO40" s="1"/>
  <c r="BU40"/>
  <c r="CS40" s="1"/>
  <c r="EP40" s="1"/>
  <c r="BP40"/>
  <c r="CN40" s="1"/>
  <c r="EK40" s="1"/>
  <c r="BW40"/>
  <c r="CU40" s="1"/>
  <c r="ER40" s="1"/>
  <c r="BY40"/>
  <c r="CW40" s="1"/>
  <c r="ET40" s="1"/>
  <c r="BO40"/>
  <c r="CM40" s="1"/>
  <c r="EJ40" s="1"/>
  <c r="P91" i="16"/>
  <c r="AQ95" i="15"/>
  <c r="BP95" s="1"/>
  <c r="R91" i="3"/>
  <c r="S91" s="1"/>
  <c r="T91" s="1"/>
  <c r="U91" s="1"/>
  <c r="V91" s="1"/>
  <c r="W91" s="1"/>
  <c r="X91" s="1"/>
  <c r="Y91" s="1"/>
  <c r="Z91" s="1"/>
  <c r="AA91" s="1"/>
  <c r="AB91" s="1"/>
  <c r="AU95" i="15"/>
  <c r="T91" i="16"/>
  <c r="BO64" i="3"/>
  <c r="CM64" s="1"/>
  <c r="EJ64" s="1"/>
  <c r="BV64"/>
  <c r="CT64" s="1"/>
  <c r="EQ64" s="1"/>
  <c r="BP64"/>
  <c r="CN64" s="1"/>
  <c r="EK64" s="1"/>
  <c r="BW64"/>
  <c r="CU64" s="1"/>
  <c r="ER64" s="1"/>
  <c r="BU64"/>
  <c r="CS64" s="1"/>
  <c r="EP64" s="1"/>
  <c r="BX64"/>
  <c r="CV64" s="1"/>
  <c r="ES64" s="1"/>
  <c r="BR64"/>
  <c r="CP64" s="1"/>
  <c r="EM64" s="1"/>
  <c r="BY64"/>
  <c r="CW64" s="1"/>
  <c r="ET64" s="1"/>
  <c r="BS64"/>
  <c r="CQ64" s="1"/>
  <c r="EN64" s="1"/>
  <c r="BQ64"/>
  <c r="CO64" s="1"/>
  <c r="EL64" s="1"/>
  <c r="BT64"/>
  <c r="CR64" s="1"/>
  <c r="EO64" s="1"/>
  <c r="Z19" i="16"/>
  <c r="Z24" s="1"/>
  <c r="AW18" i="17"/>
  <c r="AW23" s="1"/>
  <c r="BA22" i="15"/>
  <c r="BA27" s="1"/>
  <c r="CO24"/>
  <c r="AO21" i="16" s="1"/>
  <c r="GF21" s="1"/>
  <c r="AP45" i="15"/>
  <c r="BO45" s="1"/>
  <c r="CN45" s="1"/>
  <c r="AN42" i="16" s="1"/>
  <c r="O42"/>
  <c r="AL41" i="17"/>
  <c r="BL41" s="1"/>
  <c r="Q46" i="3"/>
  <c r="CN92" i="15"/>
  <c r="BO96"/>
  <c r="BO120" s="1"/>
  <c r="U83" i="16"/>
  <c r="AR79" i="17"/>
  <c r="AV87" i="15"/>
  <c r="CU92" i="3"/>
  <c r="O37" i="16"/>
  <c r="AR53" i="15"/>
  <c r="AN50" i="17"/>
  <c r="Q50" i="16"/>
  <c r="Z91"/>
  <c r="BA95" i="15"/>
  <c r="Z87" i="16"/>
  <c r="AW75" i="17"/>
  <c r="BA83" i="15"/>
  <c r="BR38" i="3"/>
  <c r="CP38" s="1"/>
  <c r="EM38" s="1"/>
  <c r="BQ38"/>
  <c r="CO38" s="1"/>
  <c r="EL38" s="1"/>
  <c r="BU38"/>
  <c r="CS38" s="1"/>
  <c r="EP38" s="1"/>
  <c r="BP38"/>
  <c r="CN38" s="1"/>
  <c r="EK38" s="1"/>
  <c r="BY38"/>
  <c r="CW38" s="1"/>
  <c r="ET38" s="1"/>
  <c r="BX38"/>
  <c r="CV38" s="1"/>
  <c r="ES38" s="1"/>
  <c r="BS38"/>
  <c r="CQ38" s="1"/>
  <c r="EN38" s="1"/>
  <c r="BW38"/>
  <c r="CU38" s="1"/>
  <c r="ER38" s="1"/>
  <c r="BT38"/>
  <c r="CR38" s="1"/>
  <c r="EO38" s="1"/>
  <c r="BO38"/>
  <c r="CM38" s="1"/>
  <c r="EJ38" s="1"/>
  <c r="BV38"/>
  <c r="CT38" s="1"/>
  <c r="EQ38" s="1"/>
  <c r="Q41"/>
  <c r="Q19" i="16"/>
  <c r="AR22" i="15"/>
  <c r="AN18" i="17"/>
  <c r="AN23" s="1"/>
  <c r="AX95" i="15"/>
  <c r="W91" i="16"/>
  <c r="V78"/>
  <c r="AS73" i="17"/>
  <c r="AW81" i="15"/>
  <c r="Q91" i="16"/>
  <c r="AR95" i="15"/>
  <c r="Z78" i="16"/>
  <c r="BA81" i="15"/>
  <c r="AW73" i="17"/>
  <c r="W19" i="16"/>
  <c r="W24" s="1"/>
  <c r="AT18" i="17"/>
  <c r="AT23" s="1"/>
  <c r="AX22" i="15"/>
  <c r="AX27" s="1"/>
  <c r="W92" i="16"/>
  <c r="W82"/>
  <c r="AT78" i="17"/>
  <c r="AX86" i="15"/>
  <c r="AZ22"/>
  <c r="AZ27" s="1"/>
  <c r="AV18" i="17"/>
  <c r="AV23" s="1"/>
  <c r="Y19" i="16"/>
  <c r="Y24" s="1"/>
  <c r="AV53" i="15"/>
  <c r="AR50" i="17"/>
  <c r="U50" i="16"/>
  <c r="R91"/>
  <c r="AS95" i="15"/>
  <c r="AW22"/>
  <c r="AW27" s="1"/>
  <c r="AS18" i="17"/>
  <c r="AS23" s="1"/>
  <c r="V19" i="16"/>
  <c r="V24" s="1"/>
  <c r="BL33" i="17"/>
  <c r="AL36"/>
  <c r="AN29" i="16"/>
  <c r="CN34" i="15"/>
  <c r="BN82" i="17"/>
  <c r="BO82" s="1"/>
  <c r="BP82" s="1"/>
  <c r="BQ82" s="1"/>
  <c r="BR82" s="1"/>
  <c r="BS82" s="1"/>
  <c r="BT82" s="1"/>
  <c r="BU82" s="1"/>
  <c r="BV82" s="1"/>
  <c r="BW82" s="1"/>
  <c r="GG27" i="16"/>
  <c r="BS57" i="15"/>
  <c r="CR57" s="1"/>
  <c r="AR54" i="16" s="1"/>
  <c r="CP46" i="15"/>
  <c r="AP43" i="16" s="1"/>
  <c r="GG43" s="1"/>
  <c r="GH43" s="1"/>
  <c r="BS56" i="15"/>
  <c r="CR56" s="1"/>
  <c r="AR53" i="16" s="1"/>
  <c r="GI53" s="1"/>
  <c r="CO38" i="15"/>
  <c r="BS62"/>
  <c r="CR62" s="1"/>
  <c r="AR59" i="16" s="1"/>
  <c r="BR25" i="15"/>
  <c r="CQ25" s="1"/>
  <c r="AQ22" i="16" s="1"/>
  <c r="BR67" i="15"/>
  <c r="CQ67" s="1"/>
  <c r="AQ64" i="16" s="1"/>
  <c r="GH64" s="1"/>
  <c r="BS94" i="15"/>
  <c r="CR94" s="1"/>
  <c r="AR90" i="16" s="1"/>
  <c r="BR15" i="15"/>
  <c r="CQ15" s="1"/>
  <c r="AQ12" i="16" s="1"/>
  <c r="GH12" s="1"/>
  <c r="BR30" i="15"/>
  <c r="CQ30" s="1"/>
  <c r="AQ27" i="16" s="1"/>
  <c r="BQ38" i="15"/>
  <c r="CP38" s="1"/>
  <c r="AP35" i="16" s="1"/>
  <c r="BR93" i="15"/>
  <c r="CQ93" s="1"/>
  <c r="AQ89" i="16" s="1"/>
  <c r="GH89" s="1"/>
  <c r="BR84" i="15"/>
  <c r="CQ84" s="1"/>
  <c r="AQ79" i="16" s="1"/>
  <c r="GH79" s="1"/>
  <c r="CQ82" i="15"/>
  <c r="AQ80" i="16" s="1"/>
  <c r="GH80" s="1"/>
  <c r="BS82" i="15"/>
  <c r="BR48"/>
  <c r="CQ48" s="1"/>
  <c r="AQ45" i="16" s="1"/>
  <c r="GH45" s="1"/>
  <c r="CP88" i="15"/>
  <c r="AP84" i="16" s="1"/>
  <c r="GG84" s="1"/>
  <c r="BS89" i="15"/>
  <c r="CR89" s="1"/>
  <c r="AR85" i="16" s="1"/>
  <c r="CQ31" i="15"/>
  <c r="AQ28" i="16" s="1"/>
  <c r="BS31" i="15"/>
  <c r="CQ33"/>
  <c r="AQ30" i="16" s="1"/>
  <c r="GH30" s="1"/>
  <c r="BS33" i="15"/>
  <c r="CQ14"/>
  <c r="AQ11" i="16" s="1"/>
  <c r="GH11" s="1"/>
  <c r="BS14" i="15"/>
  <c r="CP43"/>
  <c r="AP40" i="16" s="1"/>
  <c r="GG40" s="1"/>
  <c r="BR43" i="15"/>
  <c r="BS88"/>
  <c r="BR13"/>
  <c r="CQ13" s="1"/>
  <c r="BP8" i="17"/>
  <c r="BN72"/>
  <c r="CQ88" i="15"/>
  <c r="AQ84" i="16" s="1"/>
  <c r="BR80" i="17"/>
  <c r="BS80" s="1"/>
  <c r="BT80" s="1"/>
  <c r="BU80" s="1"/>
  <c r="BV80" s="1"/>
  <c r="BW80" s="1"/>
  <c r="BR64"/>
  <c r="BS64" s="1"/>
  <c r="BT64" s="1"/>
  <c r="BU64" s="1"/>
  <c r="BV64" s="1"/>
  <c r="BW64" s="1"/>
  <c r="BR84"/>
  <c r="BS84" s="1"/>
  <c r="BT84" s="1"/>
  <c r="BU84" s="1"/>
  <c r="BV84" s="1"/>
  <c r="BW84" s="1"/>
  <c r="AP77" i="16"/>
  <c r="BN19" i="17"/>
  <c r="BN9"/>
  <c r="BM15"/>
  <c r="BO39"/>
  <c r="BN26"/>
  <c r="AO10" i="16"/>
  <c r="GF10" s="1"/>
  <c r="CO19" i="15"/>
  <c r="T13" i="3"/>
  <c r="S19"/>
  <c r="AO77" i="16"/>
  <c r="GF77" s="1"/>
  <c r="T23" i="3"/>
  <c r="BR42" i="17"/>
  <c r="BS42" s="1"/>
  <c r="BT42" s="1"/>
  <c r="BU42" s="1"/>
  <c r="BV42" s="1"/>
  <c r="BW42" s="1"/>
  <c r="T39" i="3"/>
  <c r="AP10" i="16"/>
  <c r="BR76" i="17"/>
  <c r="BS76" s="1"/>
  <c r="BT76" s="1"/>
  <c r="BU76" s="1"/>
  <c r="BV76" s="1"/>
  <c r="BW76" s="1"/>
  <c r="BS46" i="15"/>
  <c r="BR34" i="17"/>
  <c r="BS34" s="1"/>
  <c r="BT34" s="1"/>
  <c r="BU34" s="1"/>
  <c r="BV34" s="1"/>
  <c r="BW34" s="1"/>
  <c r="BR80" i="15"/>
  <c r="CQ80" s="1"/>
  <c r="BR21" i="17"/>
  <c r="BS21" s="1"/>
  <c r="BT21" s="1"/>
  <c r="BU21" s="1"/>
  <c r="BV21" s="1"/>
  <c r="BW21" s="1"/>
  <c r="AP22" i="16"/>
  <c r="GG22" s="1"/>
  <c r="V76" i="3"/>
  <c r="W44"/>
  <c r="V31"/>
  <c r="W12"/>
  <c r="GI59" i="16" l="1"/>
  <c r="CQ61" i="15"/>
  <c r="AQ58" i="16" s="1"/>
  <c r="GH58" s="1"/>
  <c r="BS47" i="15"/>
  <c r="CR47" s="1"/>
  <c r="AR44" i="16" s="1"/>
  <c r="GI44" s="1"/>
  <c r="GI90"/>
  <c r="GH28"/>
  <c r="BS16" i="15"/>
  <c r="CR16" s="1"/>
  <c r="AR13" i="16" s="1"/>
  <c r="GI13" s="1"/>
  <c r="BS12" i="15"/>
  <c r="CR12" s="1"/>
  <c r="AR9" i="16" s="1"/>
  <c r="EK41" i="3"/>
  <c r="GH9" i="16"/>
  <c r="AP16"/>
  <c r="CP19" i="15"/>
  <c r="BQ19"/>
  <c r="BR17"/>
  <c r="CQ17" s="1"/>
  <c r="AQ14" i="16" s="1"/>
  <c r="GH14" s="1"/>
  <c r="GI54"/>
  <c r="BS18" i="15"/>
  <c r="CR18" s="1"/>
  <c r="AR15" i="16" s="1"/>
  <c r="GI63"/>
  <c r="EL41" i="3"/>
  <c r="GH81" i="16"/>
  <c r="AV86" i="17"/>
  <c r="GH15" i="16"/>
  <c r="ER41" i="3"/>
  <c r="EQ41"/>
  <c r="EN41"/>
  <c r="EP41"/>
  <c r="EJ41"/>
  <c r="BR23" i="15"/>
  <c r="CQ23" s="1"/>
  <c r="AQ20" i="16" s="1"/>
  <c r="GH20" s="1"/>
  <c r="ES41" i="3"/>
  <c r="BS85" i="15"/>
  <c r="CR85" s="1"/>
  <c r="AR81" i="16" s="1"/>
  <c r="EO41" i="3"/>
  <c r="ET41"/>
  <c r="EM41"/>
  <c r="CO41"/>
  <c r="GF87" i="16"/>
  <c r="BT66" i="15"/>
  <c r="CS66" s="1"/>
  <c r="AS63" i="16" s="1"/>
  <c r="CU41" i="3"/>
  <c r="GI85" i="16"/>
  <c r="T83"/>
  <c r="AR27" i="15"/>
  <c r="Q24" i="16"/>
  <c r="AU87" i="15"/>
  <c r="CP41" i="3"/>
  <c r="AQ78" i="17"/>
  <c r="AU86" i="15"/>
  <c r="T82" i="16"/>
  <c r="CO71" i="15"/>
  <c r="BP72"/>
  <c r="CN41" i="3"/>
  <c r="R83"/>
  <c r="AQ87" i="15"/>
  <c r="BP87" s="1"/>
  <c r="CO87" s="1"/>
  <c r="AO83" i="16" s="1"/>
  <c r="P83"/>
  <c r="AM79" i="17"/>
  <c r="BM79" s="1"/>
  <c r="Q87" i="16"/>
  <c r="AN75" i="17"/>
  <c r="BN75" s="1"/>
  <c r="BO75" s="1"/>
  <c r="BP75" s="1"/>
  <c r="BQ75" s="1"/>
  <c r="BR75" s="1"/>
  <c r="BS75" s="1"/>
  <c r="BT75" s="1"/>
  <c r="BU75" s="1"/>
  <c r="BV75" s="1"/>
  <c r="BW75" s="1"/>
  <c r="AR83" i="15"/>
  <c r="BQ83" s="1"/>
  <c r="AR72"/>
  <c r="BQ71"/>
  <c r="AN69" i="17"/>
  <c r="BN68"/>
  <c r="CR41" i="3"/>
  <c r="CW41"/>
  <c r="S78"/>
  <c r="T78" s="1"/>
  <c r="U78" s="1"/>
  <c r="V78" s="1"/>
  <c r="W78" s="1"/>
  <c r="X78" s="1"/>
  <c r="Y78" s="1"/>
  <c r="Z78" s="1"/>
  <c r="AA78" s="1"/>
  <c r="AB78" s="1"/>
  <c r="S73"/>
  <c r="T72"/>
  <c r="AN73" i="17"/>
  <c r="BN73" s="1"/>
  <c r="BO73" s="1"/>
  <c r="BP73" s="1"/>
  <c r="BQ73" s="1"/>
  <c r="BR73" s="1"/>
  <c r="BS73" s="1"/>
  <c r="BT73" s="1"/>
  <c r="BU73" s="1"/>
  <c r="BV73" s="1"/>
  <c r="BW73" s="1"/>
  <c r="AR81" i="15"/>
  <c r="BQ81" s="1"/>
  <c r="Q78" i="16"/>
  <c r="S77" i="3"/>
  <c r="T77" s="1"/>
  <c r="U77" s="1"/>
  <c r="V77" s="1"/>
  <c r="W77" s="1"/>
  <c r="X77" s="1"/>
  <c r="Y77" s="1"/>
  <c r="Z77" s="1"/>
  <c r="AA77" s="1"/>
  <c r="AB77" s="1"/>
  <c r="CV41"/>
  <c r="AU86" i="17"/>
  <c r="CM41" i="3"/>
  <c r="AX96" i="15"/>
  <c r="AX120" s="1"/>
  <c r="CQ41" i="3"/>
  <c r="CS41"/>
  <c r="Y93" i="16"/>
  <c r="Y118" s="1"/>
  <c r="AZ96" i="15"/>
  <c r="AZ120" s="1"/>
  <c r="GE42" i="16"/>
  <c r="P60"/>
  <c r="AQ63" i="15"/>
  <c r="BP63" s="1"/>
  <c r="AM60" i="17"/>
  <c r="BM60" s="1"/>
  <c r="R64" i="3"/>
  <c r="S60" i="16"/>
  <c r="AT63" i="15"/>
  <c r="AP60" i="17"/>
  <c r="Z60" i="16"/>
  <c r="BA63" i="15"/>
  <c r="AW60" i="17"/>
  <c r="W29" i="16"/>
  <c r="W31" s="1"/>
  <c r="AT28" i="17"/>
  <c r="AT30" s="1"/>
  <c r="AX32" i="15"/>
  <c r="AN88" i="16"/>
  <c r="CN96" i="15"/>
  <c r="CN120" s="1"/>
  <c r="T55" i="16"/>
  <c r="AQ55" i="17"/>
  <c r="AU58" i="15"/>
  <c r="GE29" i="16"/>
  <c r="GE31" s="1"/>
  <c r="AN31"/>
  <c r="Q55"/>
  <c r="AN55" i="17"/>
  <c r="BN55" s="1"/>
  <c r="AR58" i="15"/>
  <c r="BQ58" s="1"/>
  <c r="U88" i="16"/>
  <c r="U93" s="1"/>
  <c r="U118" s="1"/>
  <c r="AV92" i="15"/>
  <c r="AV96" s="1"/>
  <c r="AV120" s="1"/>
  <c r="AR83" i="17"/>
  <c r="AR86" s="1"/>
  <c r="Z29" i="16"/>
  <c r="Z31" s="1"/>
  <c r="BA32" i="15"/>
  <c r="AW28" i="17"/>
  <c r="AW30" s="1"/>
  <c r="CO95" i="15"/>
  <c r="AO91" i="16" s="1"/>
  <c r="GF91" s="1"/>
  <c r="BQ95" i="15"/>
  <c r="T29" i="16"/>
  <c r="T31" s="1"/>
  <c r="AU32" i="15"/>
  <c r="AQ28" i="17"/>
  <c r="AQ30" s="1"/>
  <c r="BO44" i="15"/>
  <c r="BP22"/>
  <c r="AQ27"/>
  <c r="BO40"/>
  <c r="CN37"/>
  <c r="X29" i="16"/>
  <c r="X31" s="1"/>
  <c r="AY32" i="15"/>
  <c r="AU28" i="17"/>
  <c r="AU30" s="1"/>
  <c r="U29" i="16"/>
  <c r="U31" s="1"/>
  <c r="AV32" i="15"/>
  <c r="AR28" i="17"/>
  <c r="AR30" s="1"/>
  <c r="R55" i="16"/>
  <c r="AO55" i="17"/>
  <c r="AS58" i="15"/>
  <c r="BL36" i="17"/>
  <c r="V29" i="16"/>
  <c r="V31" s="1"/>
  <c r="AW32" i="15"/>
  <c r="AS28" i="17"/>
  <c r="AS30" s="1"/>
  <c r="V92" i="16"/>
  <c r="V82"/>
  <c r="AS78" i="17"/>
  <c r="AW86" i="15"/>
  <c r="BU41" i="3"/>
  <c r="BQ41"/>
  <c r="BO41"/>
  <c r="BR41"/>
  <c r="BY41"/>
  <c r="BT41"/>
  <c r="BV41"/>
  <c r="BW41"/>
  <c r="BX41"/>
  <c r="BP41"/>
  <c r="BS41"/>
  <c r="BQ53" i="15"/>
  <c r="R92" i="16"/>
  <c r="R93" s="1"/>
  <c r="R118" s="1"/>
  <c r="BW45" i="3"/>
  <c r="CU45" s="1"/>
  <c r="ER45" s="1"/>
  <c r="BV45"/>
  <c r="CT45" s="1"/>
  <c r="EQ45" s="1"/>
  <c r="BX45"/>
  <c r="CV45" s="1"/>
  <c r="ES45" s="1"/>
  <c r="BP45"/>
  <c r="CN45" s="1"/>
  <c r="EK45" s="1"/>
  <c r="BO45"/>
  <c r="CM45" s="1"/>
  <c r="EJ45" s="1"/>
  <c r="BU45"/>
  <c r="CS45" s="1"/>
  <c r="EP45" s="1"/>
  <c r="BR45"/>
  <c r="CP45" s="1"/>
  <c r="EM45" s="1"/>
  <c r="BS45"/>
  <c r="CQ45" s="1"/>
  <c r="EN45" s="1"/>
  <c r="BY45"/>
  <c r="CW45" s="1"/>
  <c r="ET45" s="1"/>
  <c r="BQ45"/>
  <c r="CO45" s="1"/>
  <c r="EL45" s="1"/>
  <c r="BT45"/>
  <c r="CR45" s="1"/>
  <c r="EO45" s="1"/>
  <c r="AP49" i="15"/>
  <c r="BO49" s="1"/>
  <c r="CN49" s="1"/>
  <c r="AN46" i="16" s="1"/>
  <c r="Q50" i="3"/>
  <c r="AL45" i="17"/>
  <c r="BL45" s="1"/>
  <c r="O46" i="16"/>
  <c r="O47" s="1"/>
  <c r="S92"/>
  <c r="S82"/>
  <c r="AT86" i="15"/>
  <c r="AP78" i="17"/>
  <c r="V83" i="16"/>
  <c r="AW87" i="15"/>
  <c r="AS79" i="17"/>
  <c r="R29" i="16"/>
  <c r="R31" s="1"/>
  <c r="AS32" i="15"/>
  <c r="AO28" i="17"/>
  <c r="AO30" s="1"/>
  <c r="Y60" i="16"/>
  <c r="AZ63" i="15"/>
  <c r="AV60" i="17"/>
  <c r="Z82" i="16"/>
  <c r="AW78" i="17"/>
  <c r="BA86" i="15"/>
  <c r="Q29" i="16"/>
  <c r="Q31" s="1"/>
  <c r="AR32" i="15"/>
  <c r="AN28" i="17"/>
  <c r="AN30" s="1"/>
  <c r="BR46" i="3"/>
  <c r="CP46" s="1"/>
  <c r="EM46" s="1"/>
  <c r="BX46"/>
  <c r="CV46" s="1"/>
  <c r="ES46" s="1"/>
  <c r="BO46"/>
  <c r="CM46" s="1"/>
  <c r="EJ46" s="1"/>
  <c r="BP46"/>
  <c r="CN46" s="1"/>
  <c r="EK46" s="1"/>
  <c r="BQ46"/>
  <c r="CO46" s="1"/>
  <c r="EL46" s="1"/>
  <c r="BU46"/>
  <c r="CS46" s="1"/>
  <c r="EP46" s="1"/>
  <c r="BS46"/>
  <c r="CQ46" s="1"/>
  <c r="EN46" s="1"/>
  <c r="BW46"/>
  <c r="CU46" s="1"/>
  <c r="ER46" s="1"/>
  <c r="BT46"/>
  <c r="CR46" s="1"/>
  <c r="EO46" s="1"/>
  <c r="BY46"/>
  <c r="CW46" s="1"/>
  <c r="ET46" s="1"/>
  <c r="BV46"/>
  <c r="CT46" s="1"/>
  <c r="EQ46" s="1"/>
  <c r="CP24" i="15"/>
  <c r="AP21" i="16" s="1"/>
  <c r="GG21" s="1"/>
  <c r="BR24" i="15"/>
  <c r="S29" i="16"/>
  <c r="S31" s="1"/>
  <c r="AT32" i="15"/>
  <c r="AP28" i="17"/>
  <c r="AP30" s="1"/>
  <c r="BM18"/>
  <c r="AM23"/>
  <c r="P29" i="16"/>
  <c r="P31" s="1"/>
  <c r="R33" i="3"/>
  <c r="AM28" i="17"/>
  <c r="AQ32" i="15"/>
  <c r="BP32" s="1"/>
  <c r="BR91"/>
  <c r="BS91" s="1"/>
  <c r="CP91"/>
  <c r="AP86" i="16" s="1"/>
  <c r="GG86" s="1"/>
  <c r="GE19"/>
  <c r="AN24"/>
  <c r="AT86" i="17"/>
  <c r="CT41" i="3"/>
  <c r="X93" i="16"/>
  <c r="X118" s="1"/>
  <c r="AS96" i="15"/>
  <c r="AS120" s="1"/>
  <c r="GE50" i="16"/>
  <c r="CO58" i="15"/>
  <c r="AO55" i="16" s="1"/>
  <c r="GF55" s="1"/>
  <c r="U55"/>
  <c r="AV58" i="15"/>
  <c r="AR55" i="17"/>
  <c r="Y29" i="16"/>
  <c r="Y31" s="1"/>
  <c r="AZ32" i="15"/>
  <c r="AV28" i="17"/>
  <c r="AV30" s="1"/>
  <c r="Z83" i="16"/>
  <c r="BA87" i="15"/>
  <c r="AW79" i="17"/>
  <c r="BN50"/>
  <c r="S83" i="16"/>
  <c r="AT87" i="15"/>
  <c r="AP79" i="17"/>
  <c r="W55" i="16"/>
  <c r="AX58" i="15"/>
  <c r="AT55" i="17"/>
  <c r="BL40"/>
  <c r="S22" i="3"/>
  <c r="R28"/>
  <c r="P88" i="16"/>
  <c r="AQ92" i="15"/>
  <c r="AM83" i="17"/>
  <c r="R88" i="3"/>
  <c r="V55" i="16"/>
  <c r="AW58" i="15"/>
  <c r="AS55" i="17"/>
  <c r="X55" i="16"/>
  <c r="AY58" i="15"/>
  <c r="AU55" i="17"/>
  <c r="W93" i="16"/>
  <c r="W118" s="1"/>
  <c r="AY96" i="15"/>
  <c r="AY120" s="1"/>
  <c r="S59" i="3"/>
  <c r="T59" s="1"/>
  <c r="U59" s="1"/>
  <c r="V59" s="1"/>
  <c r="W59" s="1"/>
  <c r="X59" s="1"/>
  <c r="Y59" s="1"/>
  <c r="Z59" s="1"/>
  <c r="AA59" s="1"/>
  <c r="AB59" s="1"/>
  <c r="GH22" i="16"/>
  <c r="GH84"/>
  <c r="GH27"/>
  <c r="GG77"/>
  <c r="GG10"/>
  <c r="GF16"/>
  <c r="BT57" i="15"/>
  <c r="CS57" s="1"/>
  <c r="AS54" i="16" s="1"/>
  <c r="BS25" i="15"/>
  <c r="BT25" s="1"/>
  <c r="CS25" s="1"/>
  <c r="AS22" i="16" s="1"/>
  <c r="BT56" i="15"/>
  <c r="CS56" s="1"/>
  <c r="AS53" i="16" s="1"/>
  <c r="GJ53" s="1"/>
  <c r="AO35"/>
  <c r="GF35" s="1"/>
  <c r="BS67" i="15"/>
  <c r="CR67" s="1"/>
  <c r="AR64" i="16" s="1"/>
  <c r="GI64" s="1"/>
  <c r="BR38" i="15"/>
  <c r="CQ38" s="1"/>
  <c r="AQ35" i="16" s="1"/>
  <c r="BT62" i="15"/>
  <c r="CS62" s="1"/>
  <c r="AS59" i="16" s="1"/>
  <c r="BT94" i="15"/>
  <c r="CS94" s="1"/>
  <c r="AS90" i="16" s="1"/>
  <c r="BT89" i="15"/>
  <c r="CS89" s="1"/>
  <c r="AS85" i="16" s="1"/>
  <c r="BS15" i="15"/>
  <c r="CR15" s="1"/>
  <c r="AR12" i="16" s="1"/>
  <c r="GI12" s="1"/>
  <c r="BS93" i="15"/>
  <c r="CR93" s="1"/>
  <c r="AR89" i="16" s="1"/>
  <c r="GI89" s="1"/>
  <c r="BS84" i="15"/>
  <c r="CR84" s="1"/>
  <c r="AR79" i="16" s="1"/>
  <c r="GI79" s="1"/>
  <c r="BS30" i="15"/>
  <c r="CR30" s="1"/>
  <c r="AR27" i="16" s="1"/>
  <c r="BS48" i="15"/>
  <c r="CR48" s="1"/>
  <c r="AR45" i="16" s="1"/>
  <c r="GI45" s="1"/>
  <c r="CR82" i="15"/>
  <c r="AR80" i="16" s="1"/>
  <c r="GI80" s="1"/>
  <c r="BT82" i="15"/>
  <c r="CR31"/>
  <c r="AR28" i="16" s="1"/>
  <c r="BT31" i="15"/>
  <c r="CR33"/>
  <c r="AR30" i="16" s="1"/>
  <c r="GI30" s="1"/>
  <c r="BT33" i="15"/>
  <c r="CQ43"/>
  <c r="AQ40" i="16" s="1"/>
  <c r="GH40" s="1"/>
  <c r="BS43" i="15"/>
  <c r="CR61"/>
  <c r="AR58" i="16" s="1"/>
  <c r="BT61" i="15"/>
  <c r="CR14"/>
  <c r="AR11" i="16" s="1"/>
  <c r="GI11" s="1"/>
  <c r="BT14" i="15"/>
  <c r="AQ77" i="16"/>
  <c r="BO26" i="17"/>
  <c r="AQ10" i="16"/>
  <c r="BT88" i="15"/>
  <c r="CS88" s="1"/>
  <c r="AS84" i="16" s="1"/>
  <c r="AO16"/>
  <c r="BP39" i="17"/>
  <c r="BO19"/>
  <c r="CR88" i="15"/>
  <c r="AR84" i="16" s="1"/>
  <c r="BS80" i="15"/>
  <c r="CR80" s="1"/>
  <c r="BT46"/>
  <c r="CS46" s="1"/>
  <c r="AS43" i="16" s="1"/>
  <c r="U39" i="3"/>
  <c r="U23"/>
  <c r="U13"/>
  <c r="T19"/>
  <c r="BO9" i="17"/>
  <c r="BN15"/>
  <c r="BO72"/>
  <c r="BQ8"/>
  <c r="BS13" i="15"/>
  <c r="CR13" s="1"/>
  <c r="CR46"/>
  <c r="AR43" i="16" s="1"/>
  <c r="GI43" s="1"/>
  <c r="X12" i="3"/>
  <c r="W31"/>
  <c r="X44"/>
  <c r="X54"/>
  <c r="W76"/>
  <c r="GJ59" i="16" l="1"/>
  <c r="GI28"/>
  <c r="BT16" i="15"/>
  <c r="BU16" s="1"/>
  <c r="BT47"/>
  <c r="BU47" s="1"/>
  <c r="GI58" i="16"/>
  <c r="BU66" i="15"/>
  <c r="CT66" s="1"/>
  <c r="AT63" i="16" s="1"/>
  <c r="GJ90"/>
  <c r="BS17" i="15"/>
  <c r="CR17" s="1"/>
  <c r="AR14" i="16" s="1"/>
  <c r="GI14" s="1"/>
  <c r="BT18" i="15"/>
  <c r="BU18" s="1"/>
  <c r="GI9" i="16"/>
  <c r="AQ16"/>
  <c r="CQ19" i="15"/>
  <c r="BR19"/>
  <c r="BT12"/>
  <c r="CS12" s="1"/>
  <c r="AS9" i="16" s="1"/>
  <c r="GJ63"/>
  <c r="GI81"/>
  <c r="BS23" i="15"/>
  <c r="CR23" s="1"/>
  <c r="AR20" i="16" s="1"/>
  <c r="GI20" s="1"/>
  <c r="GJ54"/>
  <c r="GI15"/>
  <c r="GJ85"/>
  <c r="BT85" i="15"/>
  <c r="CS85" s="1"/>
  <c r="AS81" i="16" s="1"/>
  <c r="AU92" i="15"/>
  <c r="AU96" s="1"/>
  <c r="AU120" s="1"/>
  <c r="AQ83" i="17"/>
  <c r="AQ86" s="1"/>
  <c r="T88" i="16"/>
  <c r="T93" s="1"/>
  <c r="T118" s="1"/>
  <c r="GF83"/>
  <c r="P93"/>
  <c r="P118" s="1"/>
  <c r="R92" i="3"/>
  <c r="AO68" i="16"/>
  <c r="CO72" i="15"/>
  <c r="Q82" i="16"/>
  <c r="AN78" i="17"/>
  <c r="BN78" s="1"/>
  <c r="BO78" s="1"/>
  <c r="BP78" s="1"/>
  <c r="BQ78" s="1"/>
  <c r="BR78" s="1"/>
  <c r="BS78" s="1"/>
  <c r="BT78" s="1"/>
  <c r="BU78" s="1"/>
  <c r="BV78" s="1"/>
  <c r="BW78" s="1"/>
  <c r="S82" i="3"/>
  <c r="T82" s="1"/>
  <c r="U82" s="1"/>
  <c r="V82" s="1"/>
  <c r="W82" s="1"/>
  <c r="X82" s="1"/>
  <c r="Y82" s="1"/>
  <c r="Z82" s="1"/>
  <c r="AA82" s="1"/>
  <c r="AB82" s="1"/>
  <c r="AR86" i="15"/>
  <c r="BQ86" s="1"/>
  <c r="S83" i="3"/>
  <c r="T83" s="1"/>
  <c r="U83" s="1"/>
  <c r="V83" s="1"/>
  <c r="W83" s="1"/>
  <c r="X83" s="1"/>
  <c r="Y83" s="1"/>
  <c r="Z83" s="1"/>
  <c r="AA83" s="1"/>
  <c r="AB83" s="1"/>
  <c r="AR87" i="15"/>
  <c r="BQ87" s="1"/>
  <c r="Q83" i="16"/>
  <c r="AN79" i="17"/>
  <c r="BN79" s="1"/>
  <c r="BO79" s="1"/>
  <c r="BP79" s="1"/>
  <c r="BQ79" s="1"/>
  <c r="BR79" s="1"/>
  <c r="BS79" s="1"/>
  <c r="BT79" s="1"/>
  <c r="BU79" s="1"/>
  <c r="BV79" s="1"/>
  <c r="BW79" s="1"/>
  <c r="CP81" i="15"/>
  <c r="AP78" i="16" s="1"/>
  <c r="GG78" s="1"/>
  <c r="BR81" i="15"/>
  <c r="CQ81" s="1"/>
  <c r="AQ78" i="16" s="1"/>
  <c r="BQ72" i="15"/>
  <c r="BR71"/>
  <c r="CP71"/>
  <c r="CQ91"/>
  <c r="AQ86" i="16" s="1"/>
  <c r="GH86" s="1"/>
  <c r="U72" i="3"/>
  <c r="T73"/>
  <c r="BN69" i="17"/>
  <c r="BO68"/>
  <c r="BR83" i="15"/>
  <c r="CP83"/>
  <c r="AP87" i="16" s="1"/>
  <c r="GG87" s="1"/>
  <c r="BO55" i="17"/>
  <c r="BP55" s="1"/>
  <c r="BQ55" s="1"/>
  <c r="BR55" s="1"/>
  <c r="BS55" s="1"/>
  <c r="BT55" s="1"/>
  <c r="BU55" s="1"/>
  <c r="BV55" s="1"/>
  <c r="BW55" s="1"/>
  <c r="CP58" i="15"/>
  <c r="AP55" i="16" s="1"/>
  <c r="GG55" s="1"/>
  <c r="BR58" i="15"/>
  <c r="Q36" i="16"/>
  <c r="AN35" i="17"/>
  <c r="AR39" i="15"/>
  <c r="BP50" i="3"/>
  <c r="CN50" s="1"/>
  <c r="BW50"/>
  <c r="CU50" s="1"/>
  <c r="BY50"/>
  <c r="CW50" s="1"/>
  <c r="ET50" s="1"/>
  <c r="ET51" s="1"/>
  <c r="BS50"/>
  <c r="CQ50" s="1"/>
  <c r="BU50"/>
  <c r="CS50" s="1"/>
  <c r="BV50"/>
  <c r="CT50" s="1"/>
  <c r="BO50"/>
  <c r="CM50" s="1"/>
  <c r="BQ50"/>
  <c r="CO50" s="1"/>
  <c r="BR50"/>
  <c r="CP50" s="1"/>
  <c r="BX50"/>
  <c r="CV50" s="1"/>
  <c r="BT50"/>
  <c r="CR50" s="1"/>
  <c r="U36" i="16"/>
  <c r="AR35" i="17"/>
  <c r="AV39" i="15"/>
  <c r="T34" i="16"/>
  <c r="AQ33" i="17"/>
  <c r="AU37" i="15"/>
  <c r="AZ37"/>
  <c r="AV33" i="17"/>
  <c r="Y34" i="16"/>
  <c r="U60"/>
  <c r="AV63" i="15"/>
  <c r="AR60" i="17"/>
  <c r="CQ24" i="15"/>
  <c r="AQ21" i="16" s="1"/>
  <c r="GH21" s="1"/>
  <c r="BS24" i="15"/>
  <c r="V34" i="16"/>
  <c r="AS33" i="17"/>
  <c r="AW37" i="15"/>
  <c r="BA37"/>
  <c r="AW33" i="17"/>
  <c r="Z34" i="16"/>
  <c r="CO63" i="15"/>
  <c r="AO60" i="16" s="1"/>
  <c r="GF60" s="1"/>
  <c r="X60"/>
  <c r="AY63" i="15"/>
  <c r="AU60" i="17"/>
  <c r="V60" i="16"/>
  <c r="AW63" i="15"/>
  <c r="AS60" i="17"/>
  <c r="W60" i="16"/>
  <c r="AX63" i="15"/>
  <c r="AT60" i="17"/>
  <c r="S88" i="16"/>
  <c r="S93" s="1"/>
  <c r="S118" s="1"/>
  <c r="AT92" i="15"/>
  <c r="AT96" s="1"/>
  <c r="AT120" s="1"/>
  <c r="AP83" i="17"/>
  <c r="AP86" s="1"/>
  <c r="Z88" i="16"/>
  <c r="BA92" i="15"/>
  <c r="BA96" s="1"/>
  <c r="BA120" s="1"/>
  <c r="AW83" i="17"/>
  <c r="AW86" s="1"/>
  <c r="Y36" i="16"/>
  <c r="AV35" i="17"/>
  <c r="AZ39" i="15"/>
  <c r="GF50" i="16"/>
  <c r="GE24"/>
  <c r="CO32" i="15"/>
  <c r="BQ32"/>
  <c r="CP32" s="1"/>
  <c r="BP34"/>
  <c r="P36" i="16"/>
  <c r="AQ39" i="15"/>
  <c r="BP39" s="1"/>
  <c r="AM35" i="17"/>
  <c r="BM35" s="1"/>
  <c r="R40" i="3"/>
  <c r="S40" s="1"/>
  <c r="T40" s="1"/>
  <c r="U40" s="1"/>
  <c r="V40" s="1"/>
  <c r="W40" s="1"/>
  <c r="X40" s="1"/>
  <c r="Y40" s="1"/>
  <c r="Z40" s="1"/>
  <c r="AA40" s="1"/>
  <c r="AB40" s="1"/>
  <c r="AT37" i="15"/>
  <c r="AP33" i="17"/>
  <c r="S34" i="16"/>
  <c r="R36"/>
  <c r="AS39" i="15"/>
  <c r="AO35" i="17"/>
  <c r="O51" i="16"/>
  <c r="Q55" i="3"/>
  <c r="AP54" i="15"/>
  <c r="AL51" i="17"/>
  <c r="V36" i="16"/>
  <c r="AW39" i="15"/>
  <c r="AS35" i="17"/>
  <c r="U34" i="16"/>
  <c r="AR33" i="17"/>
  <c r="AV37" i="15"/>
  <c r="AN34" i="16"/>
  <c r="CN40" i="15"/>
  <c r="Q60" i="16"/>
  <c r="AR63" i="15"/>
  <c r="BQ63" s="1"/>
  <c r="AN60" i="17"/>
  <c r="BN60" s="1"/>
  <c r="GE88" i="16"/>
  <c r="GE93" s="1"/>
  <c r="GE118" s="1"/>
  <c r="AN93"/>
  <c r="AN118" s="1"/>
  <c r="AL46" i="17"/>
  <c r="AP50" i="15"/>
  <c r="BM83" i="17"/>
  <c r="AM86"/>
  <c r="T22" i="3"/>
  <c r="S28"/>
  <c r="S33"/>
  <c r="R35"/>
  <c r="T60" i="16"/>
  <c r="AU63" i="15"/>
  <c r="AQ60" i="17"/>
  <c r="BM28"/>
  <c r="AM30"/>
  <c r="P34" i="16"/>
  <c r="AQ37" i="15"/>
  <c r="AM33" i="17"/>
  <c r="R38" i="3"/>
  <c r="BR53" i="15"/>
  <c r="CP53"/>
  <c r="X34" i="16"/>
  <c r="AY37" i="15"/>
  <c r="AU33" i="17"/>
  <c r="CN44" i="15"/>
  <c r="BO50"/>
  <c r="T36" i="16"/>
  <c r="AU39" i="15"/>
  <c r="AQ35" i="17"/>
  <c r="W34" i="16"/>
  <c r="AT33" i="17"/>
  <c r="AX37" i="15"/>
  <c r="BP92"/>
  <c r="AQ96"/>
  <c r="AQ120" s="1"/>
  <c r="BL46" i="17"/>
  <c r="BO50"/>
  <c r="O52" i="16"/>
  <c r="Q56" i="3"/>
  <c r="AP55" i="15"/>
  <c r="BO55" s="1"/>
  <c r="AL52" i="17"/>
  <c r="BL52" s="1"/>
  <c r="CR91" i="15"/>
  <c r="AR86" i="16" s="1"/>
  <c r="BT91" i="15"/>
  <c r="BN18" i="17"/>
  <c r="BM23"/>
  <c r="S36" i="16"/>
  <c r="AP35" i="17"/>
  <c r="AT39" i="15"/>
  <c r="Q34" i="16"/>
  <c r="AR37" i="15"/>
  <c r="AN33" i="17"/>
  <c r="Z92" i="16"/>
  <c r="R34"/>
  <c r="AS37" i="15"/>
  <c r="AO33" i="17"/>
  <c r="V88" i="16"/>
  <c r="V93" s="1"/>
  <c r="V118" s="1"/>
  <c r="AW92" i="15"/>
  <c r="AW96" s="1"/>
  <c r="AW120" s="1"/>
  <c r="AS83" i="17"/>
  <c r="AS86" s="1"/>
  <c r="R60" i="16"/>
  <c r="AS63" i="15"/>
  <c r="AO60" i="17"/>
  <c r="X36" i="16"/>
  <c r="AY39" i="15"/>
  <c r="AU35" i="17"/>
  <c r="CO22" i="15"/>
  <c r="BQ22"/>
  <c r="BP27"/>
  <c r="CP95"/>
  <c r="AP91" i="16" s="1"/>
  <c r="GG91" s="1"/>
  <c r="BR95" i="15"/>
  <c r="Z36" i="16"/>
  <c r="BA39" i="15"/>
  <c r="AW35" i="17"/>
  <c r="W36" i="16"/>
  <c r="AT35" i="17"/>
  <c r="AX39" i="15"/>
  <c r="Q51" i="3"/>
  <c r="GE46" i="16"/>
  <c r="S64" i="3"/>
  <c r="T64" s="1"/>
  <c r="U64" s="1"/>
  <c r="V64" s="1"/>
  <c r="W64" s="1"/>
  <c r="X64" s="1"/>
  <c r="Y64" s="1"/>
  <c r="Z64" s="1"/>
  <c r="AA64" s="1"/>
  <c r="AB64" s="1"/>
  <c r="GJ43" i="16"/>
  <c r="GH77"/>
  <c r="GG35"/>
  <c r="GH10"/>
  <c r="GG16"/>
  <c r="GI27"/>
  <c r="GI84"/>
  <c r="GJ84" s="1"/>
  <c r="BU56" i="15"/>
  <c r="CT56" s="1"/>
  <c r="AT53" i="16" s="1"/>
  <c r="GK53" s="1"/>
  <c r="BU57" i="15"/>
  <c r="CT57" s="1"/>
  <c r="AT54" i="16" s="1"/>
  <c r="CR25" i="15"/>
  <c r="AR22" i="16" s="1"/>
  <c r="GI22" s="1"/>
  <c r="GJ22" s="1"/>
  <c r="BT67" i="15"/>
  <c r="CS67" s="1"/>
  <c r="AS64" i="16" s="1"/>
  <c r="GJ64" s="1"/>
  <c r="BS38" i="15"/>
  <c r="CR38" s="1"/>
  <c r="AR35" i="16" s="1"/>
  <c r="BU89" i="15"/>
  <c r="CT89" s="1"/>
  <c r="AT85" i="16" s="1"/>
  <c r="BU62" i="15"/>
  <c r="CT62" s="1"/>
  <c r="AT59" i="16" s="1"/>
  <c r="BU94" i="15"/>
  <c r="CT94" s="1"/>
  <c r="AT90" i="16" s="1"/>
  <c r="GK90" s="1"/>
  <c r="BT15" i="15"/>
  <c r="CS15" s="1"/>
  <c r="AS12" i="16" s="1"/>
  <c r="GJ12" s="1"/>
  <c r="BT84" i="15"/>
  <c r="CS84" s="1"/>
  <c r="AS79" i="16" s="1"/>
  <c r="GJ79" s="1"/>
  <c r="BT30" i="15"/>
  <c r="CS30" s="1"/>
  <c r="BT93"/>
  <c r="CS93" s="1"/>
  <c r="AS89" i="16" s="1"/>
  <c r="GJ89" s="1"/>
  <c r="CS82" i="15"/>
  <c r="AS80" i="16" s="1"/>
  <c r="GJ80" s="1"/>
  <c r="BU82" i="15"/>
  <c r="BT48"/>
  <c r="CS48" s="1"/>
  <c r="AS45" i="16" s="1"/>
  <c r="GJ45" s="1"/>
  <c r="CS31" i="15"/>
  <c r="AS28" i="16" s="1"/>
  <c r="BU31" i="15"/>
  <c r="CR43"/>
  <c r="AR40" i="16" s="1"/>
  <c r="GI40" s="1"/>
  <c r="BT43" i="15"/>
  <c r="CS14"/>
  <c r="AS11" i="16" s="1"/>
  <c r="GJ11" s="1"/>
  <c r="BU14" i="15"/>
  <c r="CS61"/>
  <c r="AS58" i="16" s="1"/>
  <c r="BU61" i="15"/>
  <c r="CS33"/>
  <c r="AS30" i="16" s="1"/>
  <c r="GJ30" s="1"/>
  <c r="BU33" i="15"/>
  <c r="AR77" i="16"/>
  <c r="BR8" i="17"/>
  <c r="BP9"/>
  <c r="BO15"/>
  <c r="BQ39"/>
  <c r="BT13" i="15"/>
  <c r="BP72" i="17"/>
  <c r="BP19"/>
  <c r="BU88" i="15"/>
  <c r="V13" i="3"/>
  <c r="U19"/>
  <c r="V39"/>
  <c r="BT80" i="15"/>
  <c r="BP26" i="17"/>
  <c r="BU46" i="15"/>
  <c r="CT46" s="1"/>
  <c r="AR10" i="16"/>
  <c r="V23" i="3"/>
  <c r="BU25" i="15"/>
  <c r="CT25" s="1"/>
  <c r="X76" i="3"/>
  <c r="Y54"/>
  <c r="Y44"/>
  <c r="X31"/>
  <c r="Y12"/>
  <c r="GK59" i="16" l="1"/>
  <c r="BV66" i="15"/>
  <c r="CU66" s="1"/>
  <c r="AU63" i="16" s="1"/>
  <c r="GJ28"/>
  <c r="BS19" i="15"/>
  <c r="CS16"/>
  <c r="AS13" i="16" s="1"/>
  <c r="GJ13" s="1"/>
  <c r="CS47" i="15"/>
  <c r="AS44" i="16" s="1"/>
  <c r="GJ44" s="1"/>
  <c r="AR16"/>
  <c r="GK63"/>
  <c r="GJ58"/>
  <c r="CR19" i="15"/>
  <c r="BT17"/>
  <c r="CS17" s="1"/>
  <c r="AS14" i="16" s="1"/>
  <c r="GJ14" s="1"/>
  <c r="GJ81"/>
  <c r="BU12" i="15"/>
  <c r="CT12" s="1"/>
  <c r="AT9" i="16" s="1"/>
  <c r="CS18" i="15"/>
  <c r="AS15" i="16" s="1"/>
  <c r="GJ15" s="1"/>
  <c r="GJ9"/>
  <c r="GK54"/>
  <c r="BT23" i="15"/>
  <c r="CS23" s="1"/>
  <c r="AS20" i="16" s="1"/>
  <c r="BU85" i="15"/>
  <c r="CT85" s="1"/>
  <c r="AT81" i="16" s="1"/>
  <c r="AV40" i="15"/>
  <c r="GK85" i="16"/>
  <c r="AN36" i="17"/>
  <c r="CW51" i="3"/>
  <c r="BN35" i="17"/>
  <c r="BO35" s="1"/>
  <c r="BP35" s="1"/>
  <c r="BQ35" s="1"/>
  <c r="BR35" s="1"/>
  <c r="BS35" s="1"/>
  <c r="BT35" s="1"/>
  <c r="BU35" s="1"/>
  <c r="BV35" s="1"/>
  <c r="BW35" s="1"/>
  <c r="CV51" i="3"/>
  <c r="ES50"/>
  <c r="ES51" s="1"/>
  <c r="CT51"/>
  <c r="EQ50"/>
  <c r="EQ51" s="1"/>
  <c r="CU51"/>
  <c r="ER50"/>
  <c r="ER51" s="1"/>
  <c r="CO51"/>
  <c r="EL50"/>
  <c r="EL51" s="1"/>
  <c r="CQ51"/>
  <c r="EN50"/>
  <c r="EN51" s="1"/>
  <c r="CR51"/>
  <c r="EO50"/>
  <c r="EO51" s="1"/>
  <c r="CM51"/>
  <c r="EJ50"/>
  <c r="EJ51" s="1"/>
  <c r="CP51"/>
  <c r="EM50"/>
  <c r="EM51" s="1"/>
  <c r="CS51"/>
  <c r="EP50"/>
  <c r="EP51" s="1"/>
  <c r="CN51"/>
  <c r="EK50"/>
  <c r="EK51" s="1"/>
  <c r="U37" i="16"/>
  <c r="R37"/>
  <c r="P37"/>
  <c r="S88" i="3"/>
  <c r="T88" s="1"/>
  <c r="U88" s="1"/>
  <c r="V88" s="1"/>
  <c r="W88" s="1"/>
  <c r="X88" s="1"/>
  <c r="Y88" s="1"/>
  <c r="Z88" s="1"/>
  <c r="AA88" s="1"/>
  <c r="AB88" s="1"/>
  <c r="AO69" i="16"/>
  <c r="GF68"/>
  <c r="GF69" s="1"/>
  <c r="AR40" i="15"/>
  <c r="BS83"/>
  <c r="V72" i="3"/>
  <c r="U73"/>
  <c r="AN83" i="17"/>
  <c r="AN86" s="1"/>
  <c r="AR92" i="15"/>
  <c r="AR96" s="1"/>
  <c r="AR120" s="1"/>
  <c r="Q88" i="16"/>
  <c r="CP86" i="15"/>
  <c r="AP82" i="16" s="1"/>
  <c r="CQ83" i="15"/>
  <c r="AQ87" i="16" s="1"/>
  <c r="GH87" s="1"/>
  <c r="CQ71" i="15"/>
  <c r="BR72"/>
  <c r="BS71"/>
  <c r="BR86"/>
  <c r="CQ86" s="1"/>
  <c r="AQ82" i="16" s="1"/>
  <c r="BO69" i="17"/>
  <c r="BP68"/>
  <c r="AP68" i="16"/>
  <c r="CP72" i="15"/>
  <c r="BS81"/>
  <c r="BT81" s="1"/>
  <c r="BR87"/>
  <c r="CP87"/>
  <c r="AP83" i="16" s="1"/>
  <c r="GG83" s="1"/>
  <c r="Q92"/>
  <c r="GG92" s="1"/>
  <c r="GH92" s="1"/>
  <c r="GI92" s="1"/>
  <c r="GJ92" s="1"/>
  <c r="GK92" s="1"/>
  <c r="GL92" s="1"/>
  <c r="GM92" s="1"/>
  <c r="GN92" s="1"/>
  <c r="GO92" s="1"/>
  <c r="GP92" s="1"/>
  <c r="S87" i="3"/>
  <c r="GH78" i="16"/>
  <c r="AS40" i="15"/>
  <c r="GI86" i="16"/>
  <c r="X37"/>
  <c r="BO60" i="17"/>
  <c r="BP60" s="1"/>
  <c r="BQ60" s="1"/>
  <c r="BR60" s="1"/>
  <c r="BS60" s="1"/>
  <c r="BT60" s="1"/>
  <c r="BU60" s="1"/>
  <c r="BV60" s="1"/>
  <c r="BW60" s="1"/>
  <c r="S37" i="16"/>
  <c r="Q37"/>
  <c r="BA40" i="15"/>
  <c r="AV36" i="17"/>
  <c r="AQ36"/>
  <c r="AP29" i="16"/>
  <c r="CP34" i="15"/>
  <c r="AN41" i="16"/>
  <c r="CN50" i="15"/>
  <c r="BO54"/>
  <c r="AY44"/>
  <c r="AU40" i="17"/>
  <c r="X41" i="16"/>
  <c r="AP50"/>
  <c r="GG50" s="1"/>
  <c r="AQ40" i="15"/>
  <c r="BP37"/>
  <c r="BN28" i="17"/>
  <c r="BM30"/>
  <c r="CO39" i="15"/>
  <c r="AO36" i="16" s="1"/>
  <c r="GF36" s="1"/>
  <c r="BQ39" i="15"/>
  <c r="BR39" s="1"/>
  <c r="CR24"/>
  <c r="AR21" i="16" s="1"/>
  <c r="GI21" s="1"/>
  <c r="BT24" i="15"/>
  <c r="Y42" i="16"/>
  <c r="AV41" i="17"/>
  <c r="AZ45" i="15"/>
  <c r="T42" i="16"/>
  <c r="AQ41" i="17"/>
  <c r="AU45" i="15"/>
  <c r="U41" i="16"/>
  <c r="AV44" i="15"/>
  <c r="AR40" i="17"/>
  <c r="W37" i="16"/>
  <c r="V37"/>
  <c r="AX40" i="15"/>
  <c r="AY40"/>
  <c r="AT40"/>
  <c r="Z37" i="16"/>
  <c r="AW40" i="15"/>
  <c r="R42" i="16"/>
  <c r="AO41" i="17"/>
  <c r="AS45" i="15"/>
  <c r="CN55"/>
  <c r="AN52" i="16" s="1"/>
  <c r="GE52" s="1"/>
  <c r="X42"/>
  <c r="AU41" i="17"/>
  <c r="AY45" i="15"/>
  <c r="S38" i="3"/>
  <c r="R41"/>
  <c r="P42" i="16"/>
  <c r="AQ45" i="15"/>
  <c r="BP45" s="1"/>
  <c r="AM41" i="17"/>
  <c r="BM41" s="1"/>
  <c r="R46" i="3"/>
  <c r="S46" s="1"/>
  <c r="T46" s="1"/>
  <c r="U46" s="1"/>
  <c r="V46" s="1"/>
  <c r="W46" s="1"/>
  <c r="X46" s="1"/>
  <c r="Y46" s="1"/>
  <c r="Z46" s="1"/>
  <c r="AA46" s="1"/>
  <c r="AB46" s="1"/>
  <c r="P41" i="16"/>
  <c r="AM40" i="17"/>
  <c r="AQ44" i="15"/>
  <c r="R45" i="3"/>
  <c r="AO29" i="16"/>
  <c r="CO34" i="15"/>
  <c r="Y41" i="16"/>
  <c r="AV40" i="17"/>
  <c r="AZ44" i="15"/>
  <c r="CP63"/>
  <c r="AP60" i="16" s="1"/>
  <c r="GG60" s="1"/>
  <c r="BR63" i="15"/>
  <c r="AR44"/>
  <c r="Q41" i="16"/>
  <c r="AN40" i="17"/>
  <c r="CQ95" i="15"/>
  <c r="AQ91" i="16" s="1"/>
  <c r="GH91" s="1"/>
  <c r="BS95" i="15"/>
  <c r="AO19" i="16"/>
  <c r="CO27" i="15"/>
  <c r="Q42" i="16"/>
  <c r="AR45" i="15"/>
  <c r="AN41" i="17"/>
  <c r="S41" i="16"/>
  <c r="AP40" i="17"/>
  <c r="AT44" i="15"/>
  <c r="BY51" i="3"/>
  <c r="BP51"/>
  <c r="BW51"/>
  <c r="BT51"/>
  <c r="BQ51"/>
  <c r="BS51"/>
  <c r="BO51"/>
  <c r="BV51"/>
  <c r="BX51"/>
  <c r="BR51"/>
  <c r="BU51"/>
  <c r="W41" i="16"/>
  <c r="AT40" i="17"/>
  <c r="AX44" i="15"/>
  <c r="AW40" i="17"/>
  <c r="BA44" i="15"/>
  <c r="Z41" i="16"/>
  <c r="CP22" i="15"/>
  <c r="BR22"/>
  <c r="BQ27"/>
  <c r="CS91"/>
  <c r="AS86" i="16" s="1"/>
  <c r="BU91" i="15"/>
  <c r="BO56" i="3"/>
  <c r="CM56" s="1"/>
  <c r="EJ56" s="1"/>
  <c r="BV56"/>
  <c r="CT56" s="1"/>
  <c r="EQ56" s="1"/>
  <c r="BP56"/>
  <c r="CN56" s="1"/>
  <c r="EK56" s="1"/>
  <c r="BR56"/>
  <c r="CP56" s="1"/>
  <c r="EM56" s="1"/>
  <c r="BW56"/>
  <c r="CU56" s="1"/>
  <c r="ER56" s="1"/>
  <c r="BU56"/>
  <c r="CS56" s="1"/>
  <c r="EP56" s="1"/>
  <c r="BX56"/>
  <c r="CV56" s="1"/>
  <c r="ES56" s="1"/>
  <c r="BY56"/>
  <c r="CW56" s="1"/>
  <c r="ET56" s="1"/>
  <c r="BS56"/>
  <c r="CQ56" s="1"/>
  <c r="EN56" s="1"/>
  <c r="BQ56"/>
  <c r="CO56" s="1"/>
  <c r="EL56" s="1"/>
  <c r="BT56"/>
  <c r="CR56" s="1"/>
  <c r="EO56" s="1"/>
  <c r="BP50" i="17"/>
  <c r="CO92" i="15"/>
  <c r="BP96"/>
  <c r="BP120" s="1"/>
  <c r="W42" i="16"/>
  <c r="AT41" i="17"/>
  <c r="AX45" i="15"/>
  <c r="T41" i="16"/>
  <c r="AU44" i="15"/>
  <c r="AQ40" i="17"/>
  <c r="AM36"/>
  <c r="BM33"/>
  <c r="U22" i="3"/>
  <c r="T28"/>
  <c r="GE34" i="16"/>
  <c r="GE37" s="1"/>
  <c r="AN37"/>
  <c r="U42"/>
  <c r="AR41" i="17"/>
  <c r="AV45" i="15"/>
  <c r="V41" i="16"/>
  <c r="AS40" i="17"/>
  <c r="AW44" i="15"/>
  <c r="BO55" i="3"/>
  <c r="CM55" s="1"/>
  <c r="EJ55" s="1"/>
  <c r="BV55"/>
  <c r="CT55" s="1"/>
  <c r="EQ55" s="1"/>
  <c r="BW55"/>
  <c r="CU55" s="1"/>
  <c r="ER55" s="1"/>
  <c r="BX55"/>
  <c r="CV55" s="1"/>
  <c r="ES55" s="1"/>
  <c r="BR55"/>
  <c r="CP55" s="1"/>
  <c r="EM55" s="1"/>
  <c r="BY55"/>
  <c r="CW55" s="1"/>
  <c r="ET55" s="1"/>
  <c r="BT55"/>
  <c r="CR55" s="1"/>
  <c r="EO55" s="1"/>
  <c r="BU55"/>
  <c r="CS55" s="1"/>
  <c r="EP55" s="1"/>
  <c r="BP55"/>
  <c r="CN55" s="1"/>
  <c r="EK55" s="1"/>
  <c r="BS55"/>
  <c r="CQ55" s="1"/>
  <c r="EN55" s="1"/>
  <c r="BQ55"/>
  <c r="CO55" s="1"/>
  <c r="EL55" s="1"/>
  <c r="Z42" i="16"/>
  <c r="BA45" i="15"/>
  <c r="AW41" i="17"/>
  <c r="V42" i="16"/>
  <c r="AW45" i="15"/>
  <c r="AS41" i="17"/>
  <c r="CQ58" i="15"/>
  <c r="AQ55" i="16" s="1"/>
  <c r="GH55" s="1"/>
  <c r="BS58" i="15"/>
  <c r="AO36" i="17"/>
  <c r="AU36"/>
  <c r="AP36"/>
  <c r="AZ40" i="15"/>
  <c r="T37" i="16"/>
  <c r="BO18" i="17"/>
  <c r="BN23"/>
  <c r="AL57"/>
  <c r="BL57" s="1"/>
  <c r="O57" i="16"/>
  <c r="AP60" i="15"/>
  <c r="BO60" s="1"/>
  <c r="CN60" s="1"/>
  <c r="AN57" i="16" s="1"/>
  <c r="Q61" i="3"/>
  <c r="BS53" i="15"/>
  <c r="CQ53"/>
  <c r="T33" i="3"/>
  <c r="S35"/>
  <c r="BM86" i="17"/>
  <c r="BL51"/>
  <c r="O56" i="16"/>
  <c r="AL56" i="17"/>
  <c r="BL56" s="1"/>
  <c r="Q60" i="3"/>
  <c r="AP59" i="15"/>
  <c r="BO59" s="1"/>
  <c r="CN59" s="1"/>
  <c r="AN56" i="16" s="1"/>
  <c r="R41"/>
  <c r="AS44" i="15"/>
  <c r="AO40" i="17"/>
  <c r="S42" i="16"/>
  <c r="AP41" i="17"/>
  <c r="AT45" i="15"/>
  <c r="BR32"/>
  <c r="BQ34"/>
  <c r="AT36" i="17"/>
  <c r="AR36"/>
  <c r="Z93" i="16"/>
  <c r="Z118" s="1"/>
  <c r="AW36" i="17"/>
  <c r="AS36"/>
  <c r="Y37" i="16"/>
  <c r="AU40" i="15"/>
  <c r="GI10" i="16"/>
  <c r="GH16"/>
  <c r="GI77"/>
  <c r="GH35"/>
  <c r="BV56" i="15"/>
  <c r="CU56" s="1"/>
  <c r="AU53" i="16" s="1"/>
  <c r="GL53" s="1"/>
  <c r="BV57" i="15"/>
  <c r="BU84"/>
  <c r="BV84" s="1"/>
  <c r="CU84" s="1"/>
  <c r="AU79" i="16" s="1"/>
  <c r="BU67" i="15"/>
  <c r="CT67" s="1"/>
  <c r="AT64" i="16" s="1"/>
  <c r="GK64" s="1"/>
  <c r="BT38" i="15"/>
  <c r="CS38" s="1"/>
  <c r="AS35" i="16" s="1"/>
  <c r="BV89" i="15"/>
  <c r="CU89" s="1"/>
  <c r="AU85" i="16" s="1"/>
  <c r="BV62" i="15"/>
  <c r="CU62" s="1"/>
  <c r="AU59" i="16" s="1"/>
  <c r="BU30" i="15"/>
  <c r="BV30" s="1"/>
  <c r="BV94"/>
  <c r="CU94" s="1"/>
  <c r="AU90" i="16" s="1"/>
  <c r="GL90" s="1"/>
  <c r="BW66" i="15"/>
  <c r="CV66" s="1"/>
  <c r="AV63" i="16" s="1"/>
  <c r="BU15" i="15"/>
  <c r="CT15" s="1"/>
  <c r="AT12" i="16" s="1"/>
  <c r="GK12" s="1"/>
  <c r="BU93" i="15"/>
  <c r="CT93" s="1"/>
  <c r="AT89" i="16" s="1"/>
  <c r="GK89" s="1"/>
  <c r="BU48" i="15"/>
  <c r="CT48" s="1"/>
  <c r="AT45" i="16" s="1"/>
  <c r="GK45" s="1"/>
  <c r="CT47" i="15"/>
  <c r="AT44" i="16" s="1"/>
  <c r="BV47" i="15"/>
  <c r="CT82"/>
  <c r="AT80" i="16" s="1"/>
  <c r="GK80" s="1"/>
  <c r="BV82" i="15"/>
  <c r="CT16"/>
  <c r="AT13" i="16" s="1"/>
  <c r="BV16" i="15"/>
  <c r="CT18"/>
  <c r="AT15" i="16" s="1"/>
  <c r="BV18" i="15"/>
  <c r="CT31"/>
  <c r="AT28" i="16" s="1"/>
  <c r="BV31" i="15"/>
  <c r="CT33"/>
  <c r="AT30" i="16" s="1"/>
  <c r="GK30" s="1"/>
  <c r="BV33" i="15"/>
  <c r="CT14"/>
  <c r="AT11" i="16" s="1"/>
  <c r="GK11" s="1"/>
  <c r="BV14" i="15"/>
  <c r="CS43"/>
  <c r="AS40" i="16" s="1"/>
  <c r="GJ40" s="1"/>
  <c r="BU43" i="15"/>
  <c r="CT61"/>
  <c r="AT58" i="16" s="1"/>
  <c r="BV61" i="15"/>
  <c r="W23" i="3"/>
  <c r="BU80" i="15"/>
  <c r="BU13"/>
  <c r="BR39" i="17"/>
  <c r="BQ9"/>
  <c r="BP15"/>
  <c r="BV88" i="15"/>
  <c r="BS8" i="17"/>
  <c r="BV25" i="15"/>
  <c r="CU25" s="1"/>
  <c r="AT43" i="16"/>
  <c r="GK43" s="1"/>
  <c r="W39" i="3"/>
  <c r="W13"/>
  <c r="V19"/>
  <c r="BQ72" i="17"/>
  <c r="CS80" i="15"/>
  <c r="CT88"/>
  <c r="AT22" i="16"/>
  <c r="GK22" s="1"/>
  <c r="AS27"/>
  <c r="BV46" i="15"/>
  <c r="CU46" s="1"/>
  <c r="BQ26" i="17"/>
  <c r="BQ19"/>
  <c r="CS13" i="15"/>
  <c r="Z12" i="3"/>
  <c r="Y31"/>
  <c r="Z44"/>
  <c r="Z54"/>
  <c r="Y76"/>
  <c r="GL59" i="16" l="1"/>
  <c r="GK28"/>
  <c r="GL63"/>
  <c r="GM63" s="1"/>
  <c r="GK13"/>
  <c r="GK58"/>
  <c r="BV12" i="15"/>
  <c r="CU12" s="1"/>
  <c r="AU9" i="16" s="1"/>
  <c r="GK44"/>
  <c r="BU17" i="15"/>
  <c r="BV17" s="1"/>
  <c r="CU17" s="1"/>
  <c r="AU14" i="16" s="1"/>
  <c r="BT19" i="15"/>
  <c r="GK81" i="16"/>
  <c r="GK9"/>
  <c r="GJ86"/>
  <c r="BU23" i="15"/>
  <c r="CT23" s="1"/>
  <c r="AT20" i="16" s="1"/>
  <c r="GL85"/>
  <c r="BV85" i="15"/>
  <c r="CU85" s="1"/>
  <c r="AU81" i="16" s="1"/>
  <c r="GK15"/>
  <c r="BN83" i="17"/>
  <c r="BN86" s="1"/>
  <c r="BS86" i="15"/>
  <c r="CR86" s="1"/>
  <c r="AR82" i="16" s="1"/>
  <c r="BQ92" i="15"/>
  <c r="BR92" s="1"/>
  <c r="AU55"/>
  <c r="CR81"/>
  <c r="AR78" i="16" s="1"/>
  <c r="GI78" s="1"/>
  <c r="BP69" i="17"/>
  <c r="BQ68"/>
  <c r="CR71" i="15"/>
  <c r="BS72"/>
  <c r="BT71"/>
  <c r="CQ87"/>
  <c r="AQ83" i="16" s="1"/>
  <c r="GH83" s="1"/>
  <c r="BS87" i="15"/>
  <c r="AP69" i="16"/>
  <c r="GG68"/>
  <c r="BT83" i="15"/>
  <c r="CQ72"/>
  <c r="AQ68" i="16"/>
  <c r="AQ69" s="1"/>
  <c r="CR83" i="15"/>
  <c r="AR87" i="16" s="1"/>
  <c r="GI87" s="1"/>
  <c r="T87" i="3"/>
  <c r="S92"/>
  <c r="CS81" i="15"/>
  <c r="AS78" i="16" s="1"/>
  <c r="BU81" i="15"/>
  <c r="V73" i="3"/>
  <c r="W72"/>
  <c r="Q93" i="16"/>
  <c r="Q118" s="1"/>
  <c r="GE56"/>
  <c r="AX55" i="15"/>
  <c r="AZ55"/>
  <c r="CP39"/>
  <c r="AP36" i="16" s="1"/>
  <c r="GG36" s="1"/>
  <c r="X52"/>
  <c r="Q52"/>
  <c r="AN52" i="17"/>
  <c r="AR55" i="15"/>
  <c r="AY55"/>
  <c r="BQ61" i="3"/>
  <c r="CO61" s="1"/>
  <c r="EL61" s="1"/>
  <c r="BT61"/>
  <c r="CR61" s="1"/>
  <c r="EO61" s="1"/>
  <c r="BW61"/>
  <c r="CU61" s="1"/>
  <c r="ER61" s="1"/>
  <c r="BY61"/>
  <c r="CW61" s="1"/>
  <c r="ET61" s="1"/>
  <c r="BU61"/>
  <c r="CS61" s="1"/>
  <c r="EP61" s="1"/>
  <c r="BV61"/>
  <c r="CT61" s="1"/>
  <c r="EQ61" s="1"/>
  <c r="BP61"/>
  <c r="CN61" s="1"/>
  <c r="EK61" s="1"/>
  <c r="BS61"/>
  <c r="CQ61" s="1"/>
  <c r="EN61" s="1"/>
  <c r="BR61"/>
  <c r="CP61" s="1"/>
  <c r="EM61" s="1"/>
  <c r="BO61"/>
  <c r="CM61" s="1"/>
  <c r="EJ61" s="1"/>
  <c r="BX61"/>
  <c r="CV61" s="1"/>
  <c r="ES61" s="1"/>
  <c r="Q66"/>
  <c r="O62" i="16"/>
  <c r="AL62" i="17"/>
  <c r="BL62" s="1"/>
  <c r="AP65" i="15"/>
  <c r="BO65" s="1"/>
  <c r="CN65" s="1"/>
  <c r="AN62" i="16" s="1"/>
  <c r="BP18" i="17"/>
  <c r="BO23"/>
  <c r="AO24" i="16"/>
  <c r="GF19"/>
  <c r="CQ63" i="15"/>
  <c r="AQ60" i="16" s="1"/>
  <c r="GH60" s="1"/>
  <c r="BS63" i="15"/>
  <c r="T38" i="3"/>
  <c r="S41"/>
  <c r="AP64" i="15"/>
  <c r="Q65" i="3"/>
  <c r="AL61" i="17"/>
  <c r="BL61" s="1"/>
  <c r="O61" i="16"/>
  <c r="CR58" i="15"/>
  <c r="AR55" i="16" s="1"/>
  <c r="GI55" s="1"/>
  <c r="BT58" i="15"/>
  <c r="V22" i="3"/>
  <c r="U28"/>
  <c r="Z46" i="16"/>
  <c r="Z47" s="1"/>
  <c r="AW45" i="17"/>
  <c r="AW46" s="1"/>
  <c r="BA49" i="15"/>
  <c r="BA50" s="1"/>
  <c r="Y46" i="16"/>
  <c r="Y47" s="1"/>
  <c r="AZ49" i="15"/>
  <c r="AZ50" s="1"/>
  <c r="AV45" i="17"/>
  <c r="AV46" s="1"/>
  <c r="BP44" i="15"/>
  <c r="P46" i="16"/>
  <c r="P47" s="1"/>
  <c r="AM45" i="17"/>
  <c r="BM45" s="1"/>
  <c r="AQ49" i="15"/>
  <c r="BP49" s="1"/>
  <c r="R50" i="3"/>
  <c r="S50" s="1"/>
  <c r="T50" s="1"/>
  <c r="U50" s="1"/>
  <c r="V50" s="1"/>
  <c r="W50" s="1"/>
  <c r="X50" s="1"/>
  <c r="Y50" s="1"/>
  <c r="Z50" s="1"/>
  <c r="AA50" s="1"/>
  <c r="AB50" s="1"/>
  <c r="CS24" i="15"/>
  <c r="AS21" i="16" s="1"/>
  <c r="GJ21" s="1"/>
  <c r="BU24" i="15"/>
  <c r="GG82" i="16"/>
  <c r="GH82" s="1"/>
  <c r="BN41" i="17"/>
  <c r="BO41" s="1"/>
  <c r="BP41" s="1"/>
  <c r="BQ41" s="1"/>
  <c r="BR41" s="1"/>
  <c r="BS41" s="1"/>
  <c r="BT41" s="1"/>
  <c r="BU41" s="1"/>
  <c r="BV41" s="1"/>
  <c r="BW41" s="1"/>
  <c r="U33" i="3"/>
  <c r="T35"/>
  <c r="GF29" i="16"/>
  <c r="GF31" s="1"/>
  <c r="AO31"/>
  <c r="BO28" i="17"/>
  <c r="BN30"/>
  <c r="CQ32" i="15"/>
  <c r="BR34"/>
  <c r="BS32"/>
  <c r="R46" i="16"/>
  <c r="R47" s="1"/>
  <c r="AS49" i="15"/>
  <c r="AS50" s="1"/>
  <c r="AO45" i="17"/>
  <c r="AO46" s="1"/>
  <c r="AQ50" i="16"/>
  <c r="T46"/>
  <c r="T47" s="1"/>
  <c r="AQ45" i="17"/>
  <c r="AQ46" s="1"/>
  <c r="AU49" i="15"/>
  <c r="AU50" s="1"/>
  <c r="BQ50" i="17"/>
  <c r="CT91" i="15"/>
  <c r="AT86" i="16" s="1"/>
  <c r="BV91" i="15"/>
  <c r="AP19" i="16"/>
  <c r="AP24" s="1"/>
  <c r="CP27" i="15"/>
  <c r="CR95"/>
  <c r="AR91" i="16" s="1"/>
  <c r="GI91" s="1"/>
  <c r="BT95" i="15"/>
  <c r="S45" i="3"/>
  <c r="CO45" i="15"/>
  <c r="AO42" i="16" s="1"/>
  <c r="GF42" s="1"/>
  <c r="BQ45" i="15"/>
  <c r="CQ39"/>
  <c r="AQ36" i="16" s="1"/>
  <c r="BS39" i="15"/>
  <c r="BQ37"/>
  <c r="CP37" s="1"/>
  <c r="BP40"/>
  <c r="CO37"/>
  <c r="CN54"/>
  <c r="AL90" i="17"/>
  <c r="GE57" i="16"/>
  <c r="V52"/>
  <c r="AS52" i="17"/>
  <c r="AW55" i="15"/>
  <c r="CQ22"/>
  <c r="BS22"/>
  <c r="BR27"/>
  <c r="BS60" i="3"/>
  <c r="CQ60" s="1"/>
  <c r="EN60" s="1"/>
  <c r="BQ60"/>
  <c r="CO60" s="1"/>
  <c r="EL60" s="1"/>
  <c r="BT60"/>
  <c r="CR60" s="1"/>
  <c r="EO60" s="1"/>
  <c r="BR60"/>
  <c r="CP60" s="1"/>
  <c r="EM60" s="1"/>
  <c r="BY60"/>
  <c r="CW60" s="1"/>
  <c r="ET60" s="1"/>
  <c r="BP60"/>
  <c r="CN60" s="1"/>
  <c r="EK60" s="1"/>
  <c r="BW60"/>
  <c r="CU60" s="1"/>
  <c r="ER60" s="1"/>
  <c r="BU60"/>
  <c r="CS60" s="1"/>
  <c r="EP60" s="1"/>
  <c r="BX60"/>
  <c r="CV60" s="1"/>
  <c r="ES60" s="1"/>
  <c r="BO60"/>
  <c r="CM60" s="1"/>
  <c r="EJ60" s="1"/>
  <c r="BV60"/>
  <c r="CT60" s="1"/>
  <c r="EQ60" s="1"/>
  <c r="CR53" i="15"/>
  <c r="BT53"/>
  <c r="V46" i="16"/>
  <c r="V47" s="1"/>
  <c r="AW49" i="15"/>
  <c r="AW50" s="1"/>
  <c r="AS45" i="17"/>
  <c r="AS46" s="1"/>
  <c r="BN33"/>
  <c r="BM36"/>
  <c r="AO88" i="16"/>
  <c r="CO96" i="15"/>
  <c r="CO120" s="1"/>
  <c r="W46" i="16"/>
  <c r="W47" s="1"/>
  <c r="AX49" i="15"/>
  <c r="AX50" s="1"/>
  <c r="AT45" i="17"/>
  <c r="AT46" s="1"/>
  <c r="S46" i="16"/>
  <c r="S47" s="1"/>
  <c r="AT49" i="15"/>
  <c r="AT50" s="1"/>
  <c r="AP45" i="17"/>
  <c r="AP46" s="1"/>
  <c r="Q46" i="16"/>
  <c r="Q47" s="1"/>
  <c r="AR49" i="15"/>
  <c r="AR50" s="1"/>
  <c r="AN45" i="17"/>
  <c r="AN46" s="1"/>
  <c r="BM40"/>
  <c r="U46" i="16"/>
  <c r="U47" s="1"/>
  <c r="AV49" i="15"/>
  <c r="AV50" s="1"/>
  <c r="AR45" i="17"/>
  <c r="AR46" s="1"/>
  <c r="X46" i="16"/>
  <c r="X47" s="1"/>
  <c r="AU45" i="17"/>
  <c r="AU46" s="1"/>
  <c r="AY49" i="15"/>
  <c r="AY50" s="1"/>
  <c r="GE41" i="16"/>
  <c r="GE47" s="1"/>
  <c r="AN47"/>
  <c r="AP31"/>
  <c r="BW56" i="15"/>
  <c r="CV56" s="1"/>
  <c r="AV53" i="16" s="1"/>
  <c r="GM53" s="1"/>
  <c r="GI35"/>
  <c r="GI16"/>
  <c r="GJ20"/>
  <c r="GJ27"/>
  <c r="CT84" i="15"/>
  <c r="AT79" i="16" s="1"/>
  <c r="GK79" s="1"/>
  <c r="GL79" s="1"/>
  <c r="CU57" i="15"/>
  <c r="AU54" i="16" s="1"/>
  <c r="GL54" s="1"/>
  <c r="BW57" i="15"/>
  <c r="CT30"/>
  <c r="AT27" i="16" s="1"/>
  <c r="BV67" i="15"/>
  <c r="CU67" s="1"/>
  <c r="AU64" i="16" s="1"/>
  <c r="GL64" s="1"/>
  <c r="BW62" i="15"/>
  <c r="CV62" s="1"/>
  <c r="AV59" i="16" s="1"/>
  <c r="BU38" i="15"/>
  <c r="CT38" s="1"/>
  <c r="AT35" i="16" s="1"/>
  <c r="BW89" i="15"/>
  <c r="CV89" s="1"/>
  <c r="AV85" i="16" s="1"/>
  <c r="BW94" i="15"/>
  <c r="CV94" s="1"/>
  <c r="AV90" i="16" s="1"/>
  <c r="GM90" s="1"/>
  <c r="BX66" i="15"/>
  <c r="CW66" s="1"/>
  <c r="AW63" i="16" s="1"/>
  <c r="BV15" i="15"/>
  <c r="CU15" s="1"/>
  <c r="AU12" i="16" s="1"/>
  <c r="GL12" s="1"/>
  <c r="BV93" i="15"/>
  <c r="CU93" s="1"/>
  <c r="AU89" i="16" s="1"/>
  <c r="GL89" s="1"/>
  <c r="CU47" i="15"/>
  <c r="AU44" i="16" s="1"/>
  <c r="BW47" i="15"/>
  <c r="BV48"/>
  <c r="CU48" s="1"/>
  <c r="AU45" i="16" s="1"/>
  <c r="GL45" s="1"/>
  <c r="CU16" i="15"/>
  <c r="AU13" i="16" s="1"/>
  <c r="BW16" i="15"/>
  <c r="CU82"/>
  <c r="AU80" i="16" s="1"/>
  <c r="GL80" s="1"/>
  <c r="BW82" i="15"/>
  <c r="CU18"/>
  <c r="AU15" i="16" s="1"/>
  <c r="BW18" i="15"/>
  <c r="CU31"/>
  <c r="AU28" i="16" s="1"/>
  <c r="BW31" i="15"/>
  <c r="CU61"/>
  <c r="AU58" i="16" s="1"/>
  <c r="BW61" i="15"/>
  <c r="CU33"/>
  <c r="AU30" i="16" s="1"/>
  <c r="GL30" s="1"/>
  <c r="BW33" i="15"/>
  <c r="CT43"/>
  <c r="AT40" i="16" s="1"/>
  <c r="GK40" s="1"/>
  <c r="BV43" i="15"/>
  <c r="CU14"/>
  <c r="AU11" i="16" s="1"/>
  <c r="GL11" s="1"/>
  <c r="BW14" i="15"/>
  <c r="AU43" i="16"/>
  <c r="GL43" s="1"/>
  <c r="AU22"/>
  <c r="GL22" s="1"/>
  <c r="AS10"/>
  <c r="AS16" s="1"/>
  <c r="CS19" i="15"/>
  <c r="BR9" i="17"/>
  <c r="BQ15"/>
  <c r="BV13" i="15"/>
  <c r="CU13" s="1"/>
  <c r="BR19" i="17"/>
  <c r="AT84" i="16"/>
  <c r="GK84" s="1"/>
  <c r="BW84" i="15"/>
  <c r="CT13"/>
  <c r="BW46"/>
  <c r="CV46" s="1"/>
  <c r="AV43" i="16" s="1"/>
  <c r="BR26" i="17"/>
  <c r="BT8"/>
  <c r="BW88" i="15"/>
  <c r="CV88" s="1"/>
  <c r="AV84" i="16" s="1"/>
  <c r="BV80" i="15"/>
  <c r="X23" i="3"/>
  <c r="AS77" i="16"/>
  <c r="BR72" i="17"/>
  <c r="X13" i="3"/>
  <c r="W19"/>
  <c r="BW30" i="15"/>
  <c r="CV30" s="1"/>
  <c r="X39" i="3"/>
  <c r="BW25" i="15"/>
  <c r="CV25" s="1"/>
  <c r="AV22" i="16" s="1"/>
  <c r="BS39" i="17"/>
  <c r="CU88" i="15"/>
  <c r="AU84" i="16" s="1"/>
  <c r="CU30" i="15"/>
  <c r="CT80"/>
  <c r="Z76" i="3"/>
  <c r="AA54"/>
  <c r="AA44"/>
  <c r="Z31"/>
  <c r="AA12"/>
  <c r="GM59" i="16" l="1"/>
  <c r="GL28"/>
  <c r="GL13"/>
  <c r="BW12" i="15"/>
  <c r="CV12" s="1"/>
  <c r="AV9" i="16" s="1"/>
  <c r="BU19" i="15"/>
  <c r="GL58" i="16"/>
  <c r="GL9"/>
  <c r="BV23" i="15"/>
  <c r="CU23" s="1"/>
  <c r="AU20" i="16" s="1"/>
  <c r="GL44"/>
  <c r="CT17" i="15"/>
  <c r="AT14" i="16" s="1"/>
  <c r="GK14" s="1"/>
  <c r="GL14" s="1"/>
  <c r="BW17" i="15"/>
  <c r="CV17" s="1"/>
  <c r="AV14" i="16" s="1"/>
  <c r="GL81"/>
  <c r="GK86"/>
  <c r="GM85"/>
  <c r="BW85" i="15"/>
  <c r="CV85" s="1"/>
  <c r="AV81" i="16" s="1"/>
  <c r="GL15"/>
  <c r="BT86" i="15"/>
  <c r="CS86" s="1"/>
  <c r="AS82" i="16" s="1"/>
  <c r="BO83" i="17"/>
  <c r="BP83" s="1"/>
  <c r="CP92" i="15"/>
  <c r="AP88" i="16" s="1"/>
  <c r="T52"/>
  <c r="GJ78"/>
  <c r="GH36"/>
  <c r="AM46" i="17"/>
  <c r="AQ52"/>
  <c r="BQ96" i="15"/>
  <c r="BQ120" s="1"/>
  <c r="AU60"/>
  <c r="AL65" i="17"/>
  <c r="AL89" s="1"/>
  <c r="AL91" s="1"/>
  <c r="U87" i="3"/>
  <c r="T92"/>
  <c r="GH68" i="16"/>
  <c r="GG69"/>
  <c r="CS71" i="15"/>
  <c r="BT72"/>
  <c r="BU71"/>
  <c r="W73" i="3"/>
  <c r="X72"/>
  <c r="BU83" i="15"/>
  <c r="BR68" i="17"/>
  <c r="BQ69"/>
  <c r="AZ60" i="15"/>
  <c r="BT87"/>
  <c r="CR87"/>
  <c r="AR83" i="16" s="1"/>
  <c r="GI83" s="1"/>
  <c r="CR72" i="15"/>
  <c r="AR68" i="16"/>
  <c r="AR69" s="1"/>
  <c r="CS83" i="15"/>
  <c r="AS87" i="16" s="1"/>
  <c r="GJ87" s="1"/>
  <c r="CT81" i="15"/>
  <c r="AT78" i="16" s="1"/>
  <c r="BV81" i="15"/>
  <c r="Y52" i="16"/>
  <c r="AV52" i="17"/>
  <c r="AN57"/>
  <c r="AU52"/>
  <c r="W52" i="16"/>
  <c r="AX60" i="15"/>
  <c r="AT52" i="17"/>
  <c r="X57" i="16"/>
  <c r="AP34"/>
  <c r="CP40" i="15"/>
  <c r="AV55"/>
  <c r="AR52" i="17"/>
  <c r="U52" i="16"/>
  <c r="S51" i="3"/>
  <c r="T45"/>
  <c r="BR50" i="17"/>
  <c r="CQ92" i="15"/>
  <c r="BS92"/>
  <c r="BR96"/>
  <c r="BR120" s="1"/>
  <c r="CS58"/>
  <c r="AS55" i="16" s="1"/>
  <c r="GJ55" s="1"/>
  <c r="BU58" i="15"/>
  <c r="BU65" i="3"/>
  <c r="CS65" s="1"/>
  <c r="EP65" s="1"/>
  <c r="BX65"/>
  <c r="CV65" s="1"/>
  <c r="ES65" s="1"/>
  <c r="BV65"/>
  <c r="CT65" s="1"/>
  <c r="EQ65" s="1"/>
  <c r="BS65"/>
  <c r="CQ65" s="1"/>
  <c r="EN65" s="1"/>
  <c r="BR65"/>
  <c r="CP65" s="1"/>
  <c r="EM65" s="1"/>
  <c r="BY65"/>
  <c r="CW65" s="1"/>
  <c r="ET65" s="1"/>
  <c r="BQ65"/>
  <c r="CO65" s="1"/>
  <c r="EL65" s="1"/>
  <c r="BT65"/>
  <c r="CR65" s="1"/>
  <c r="EO65" s="1"/>
  <c r="BW65"/>
  <c r="CU65" s="1"/>
  <c r="ER65" s="1"/>
  <c r="BP65"/>
  <c r="CN65" s="1"/>
  <c r="EK65" s="1"/>
  <c r="BO65"/>
  <c r="CM65" s="1"/>
  <c r="EJ65" s="1"/>
  <c r="CR63" i="15"/>
  <c r="AR60" i="16" s="1"/>
  <c r="GI60" s="1"/>
  <c r="BT63" i="15"/>
  <c r="GF88" i="16"/>
  <c r="GF93" s="1"/>
  <c r="GF118" s="1"/>
  <c r="AO93"/>
  <c r="AO118" s="1"/>
  <c r="BU53" i="15"/>
  <c r="CS53"/>
  <c r="U38" i="3"/>
  <c r="T41"/>
  <c r="CR22" i="15"/>
  <c r="BT22"/>
  <c r="BS27"/>
  <c r="T57" i="16"/>
  <c r="V57"/>
  <c r="AW60" i="15"/>
  <c r="AS57" i="17"/>
  <c r="Z52" i="16"/>
  <c r="AW52" i="17"/>
  <c r="BA55" i="15"/>
  <c r="AS55"/>
  <c r="AO52" i="17"/>
  <c r="R52" i="16"/>
  <c r="CP45" i="15"/>
  <c r="AP42" i="16" s="1"/>
  <c r="GG42" s="1"/>
  <c r="BR45" i="15"/>
  <c r="CS95"/>
  <c r="AS91" i="16" s="1"/>
  <c r="GJ91" s="1"/>
  <c r="BU95" i="15"/>
  <c r="CU91"/>
  <c r="AU86" i="16" s="1"/>
  <c r="GL86" s="1"/>
  <c r="BW91" i="15"/>
  <c r="AQ29" i="16"/>
  <c r="AQ31" s="1"/>
  <c r="CQ34" i="15"/>
  <c r="BP28" i="17"/>
  <c r="BO30"/>
  <c r="V33" i="3"/>
  <c r="U35"/>
  <c r="CT24" i="15"/>
  <c r="AT21" i="16" s="1"/>
  <c r="GK21" s="1"/>
  <c r="BV24" i="15"/>
  <c r="BP50"/>
  <c r="BQ44"/>
  <c r="CO44"/>
  <c r="Y51" i="16"/>
  <c r="AZ54" i="15"/>
  <c r="AV51" i="17"/>
  <c r="Z51" i="16"/>
  <c r="BA54" i="15"/>
  <c r="AW51" i="17"/>
  <c r="GG19" i="16"/>
  <c r="GF24"/>
  <c r="BN45" i="17"/>
  <c r="BO45" s="1"/>
  <c r="BP45" s="1"/>
  <c r="BQ45" s="1"/>
  <c r="BR45" s="1"/>
  <c r="BS45" s="1"/>
  <c r="BT45" s="1"/>
  <c r="BU45" s="1"/>
  <c r="BV45" s="1"/>
  <c r="BW45" s="1"/>
  <c r="O65" i="16"/>
  <c r="O71" s="1"/>
  <c r="O121" s="1"/>
  <c r="GE62"/>
  <c r="BL65" i="17"/>
  <c r="BL89" s="1"/>
  <c r="BN40"/>
  <c r="BM46"/>
  <c r="AR50" i="16"/>
  <c r="AO34"/>
  <c r="CO40" i="15"/>
  <c r="CR39"/>
  <c r="AR36" i="16" s="1"/>
  <c r="BT39" i="15"/>
  <c r="CR32"/>
  <c r="BS34"/>
  <c r="BT32"/>
  <c r="P51" i="16"/>
  <c r="AQ54" i="15"/>
  <c r="AM51" i="17"/>
  <c r="R55" i="3"/>
  <c r="X51" i="16"/>
  <c r="AU51" i="17"/>
  <c r="AY54" i="15"/>
  <c r="U51" i="16"/>
  <c r="AR51" i="17"/>
  <c r="AV54" i="15"/>
  <c r="AQ19" i="16"/>
  <c r="AQ24" s="1"/>
  <c r="CQ27" i="15"/>
  <c r="AN51" i="16"/>
  <c r="BR37" i="15"/>
  <c r="CQ37" s="1"/>
  <c r="BQ40"/>
  <c r="GH50" i="16"/>
  <c r="R51"/>
  <c r="AS54" i="15"/>
  <c r="AO51" i="17"/>
  <c r="W22" i="3"/>
  <c r="V28"/>
  <c r="GI82" i="16"/>
  <c r="Q51"/>
  <c r="AN51" i="17"/>
  <c r="AR54" i="15"/>
  <c r="S51" i="16"/>
  <c r="AT54" i="15"/>
  <c r="AP51" i="17"/>
  <c r="W51" i="16"/>
  <c r="AT51" i="17"/>
  <c r="AX54" i="15"/>
  <c r="BN36" i="17"/>
  <c r="BO33"/>
  <c r="V51" i="16"/>
  <c r="AW54" i="15"/>
  <c r="AS51" i="17"/>
  <c r="P52" i="16"/>
  <c r="AQ55" i="15"/>
  <c r="BP55" s="1"/>
  <c r="AM52" i="17"/>
  <c r="BM52" s="1"/>
  <c r="BN52" s="1"/>
  <c r="R56" i="3"/>
  <c r="S56" s="1"/>
  <c r="T56" s="1"/>
  <c r="U56" s="1"/>
  <c r="V56" s="1"/>
  <c r="W56" s="1"/>
  <c r="X56" s="1"/>
  <c r="Y56" s="1"/>
  <c r="Z56" s="1"/>
  <c r="T51" i="16"/>
  <c r="AU54" i="15"/>
  <c r="AQ51" i="17"/>
  <c r="S52" i="16"/>
  <c r="AP52" i="17"/>
  <c r="AT55" i="15"/>
  <c r="CO49"/>
  <c r="AO46" i="16" s="1"/>
  <c r="GF46" s="1"/>
  <c r="BQ49" i="15"/>
  <c r="BO64"/>
  <c r="AP68"/>
  <c r="AP74" s="1"/>
  <c r="AP123" s="1"/>
  <c r="BQ18" i="17"/>
  <c r="BP23"/>
  <c r="BP66" i="3"/>
  <c r="CN66" s="1"/>
  <c r="EK66" s="1"/>
  <c r="BS66"/>
  <c r="CQ66" s="1"/>
  <c r="EN66" s="1"/>
  <c r="BU66"/>
  <c r="CS66" s="1"/>
  <c r="EP66" s="1"/>
  <c r="BX66"/>
  <c r="CV66" s="1"/>
  <c r="ES66" s="1"/>
  <c r="BR66"/>
  <c r="CP66" s="1"/>
  <c r="EM66" s="1"/>
  <c r="BQ66"/>
  <c r="CO66" s="1"/>
  <c r="EL66" s="1"/>
  <c r="BT66"/>
  <c r="CR66" s="1"/>
  <c r="EO66" s="1"/>
  <c r="BW66"/>
  <c r="CU66" s="1"/>
  <c r="ER66" s="1"/>
  <c r="BY66"/>
  <c r="CW66" s="1"/>
  <c r="ET66" s="1"/>
  <c r="BO66"/>
  <c r="CM66" s="1"/>
  <c r="EJ66" s="1"/>
  <c r="BV66"/>
  <c r="CT66" s="1"/>
  <c r="EQ66" s="1"/>
  <c r="GG29" i="16"/>
  <c r="R51" i="3"/>
  <c r="AQ50" i="15"/>
  <c r="Q69" i="3"/>
  <c r="BX56" i="15"/>
  <c r="CW56" s="1"/>
  <c r="AW53" i="16" s="1"/>
  <c r="GN53" s="1"/>
  <c r="GL84"/>
  <c r="GM84" s="1"/>
  <c r="GM43"/>
  <c r="GM22"/>
  <c r="GK27"/>
  <c r="GK20"/>
  <c r="GJ35"/>
  <c r="GJ10"/>
  <c r="GN63"/>
  <c r="GJ77"/>
  <c r="CV57" i="15"/>
  <c r="AV54" i="16" s="1"/>
  <c r="GM54" s="1"/>
  <c r="BX57" i="15"/>
  <c r="BW67"/>
  <c r="CV67" s="1"/>
  <c r="BV38"/>
  <c r="CU38" s="1"/>
  <c r="BX94"/>
  <c r="CW94" s="1"/>
  <c r="AW90" i="16" s="1"/>
  <c r="GN90" s="1"/>
  <c r="BX62" i="15"/>
  <c r="CW62" s="1"/>
  <c r="AW59" i="16" s="1"/>
  <c r="BW48" i="15"/>
  <c r="BX48" s="1"/>
  <c r="BY66"/>
  <c r="CX66" s="1"/>
  <c r="AX63" i="16" s="1"/>
  <c r="BX89" i="15"/>
  <c r="CW89" s="1"/>
  <c r="AW85" i="16" s="1"/>
  <c r="BW15" i="15"/>
  <c r="BX15" s="1"/>
  <c r="BW93"/>
  <c r="CV93" s="1"/>
  <c r="AV89" i="16" s="1"/>
  <c r="GM89" s="1"/>
  <c r="CV47" i="15"/>
  <c r="AV44" i="16" s="1"/>
  <c r="BX47" i="15"/>
  <c r="CV82"/>
  <c r="AV80" i="16" s="1"/>
  <c r="GM80" s="1"/>
  <c r="BX82" i="15"/>
  <c r="CV16"/>
  <c r="AV13" i="16" s="1"/>
  <c r="BX16" i="15"/>
  <c r="CV18"/>
  <c r="AV15" i="16" s="1"/>
  <c r="BX18" i="15"/>
  <c r="CV31"/>
  <c r="AV28" i="16" s="1"/>
  <c r="BX31" i="15"/>
  <c r="CU43"/>
  <c r="AU40" i="16" s="1"/>
  <c r="GL40" s="1"/>
  <c r="BW43" i="15"/>
  <c r="CV33"/>
  <c r="AV30" i="16" s="1"/>
  <c r="GM30" s="1"/>
  <c r="BX33" i="15"/>
  <c r="CV61"/>
  <c r="AV58" i="16" s="1"/>
  <c r="BX61" i="15"/>
  <c r="CV14"/>
  <c r="AV11" i="16" s="1"/>
  <c r="GM11" s="1"/>
  <c r="BX14" i="15"/>
  <c r="Y39" i="3"/>
  <c r="Y13"/>
  <c r="X19"/>
  <c r="BS72" i="17"/>
  <c r="BW80" i="15"/>
  <c r="CV80" s="1"/>
  <c r="AT10" i="16"/>
  <c r="BX84" i="15"/>
  <c r="BS19" i="17"/>
  <c r="AU10" i="16"/>
  <c r="AU16" s="1"/>
  <c r="CU19" i="15"/>
  <c r="BT39" i="17"/>
  <c r="BU8"/>
  <c r="BS26"/>
  <c r="BS9"/>
  <c r="BR15"/>
  <c r="AT77" i="16"/>
  <c r="AU27"/>
  <c r="BX25" i="15"/>
  <c r="AV27" i="16"/>
  <c r="Y23" i="3"/>
  <c r="BW13" i="15"/>
  <c r="CV13" s="1"/>
  <c r="BV19"/>
  <c r="BX30"/>
  <c r="CW30" s="1"/>
  <c r="BX88"/>
  <c r="BX46"/>
  <c r="CW46" s="1"/>
  <c r="AW43" i="16" s="1"/>
  <c r="CU80" i="15"/>
  <c r="CV84"/>
  <c r="AB12" i="3"/>
  <c r="AA31"/>
  <c r="AB44"/>
  <c r="AB54"/>
  <c r="AA76"/>
  <c r="GN59" i="16" l="1"/>
  <c r="GM28"/>
  <c r="BX12" i="15"/>
  <c r="CW12" s="1"/>
  <c r="AW9" i="16" s="1"/>
  <c r="GM9"/>
  <c r="GM13"/>
  <c r="BX17" i="15"/>
  <c r="CW17" s="1"/>
  <c r="AW14" i="16" s="1"/>
  <c r="GM58"/>
  <c r="GM14"/>
  <c r="BW23" i="15"/>
  <c r="CV23" s="1"/>
  <c r="AV20" i="16" s="1"/>
  <c r="AT16"/>
  <c r="CT19" i="15"/>
  <c r="GM44" i="16"/>
  <c r="GM81"/>
  <c r="ER69" i="3"/>
  <c r="ER95" s="1"/>
  <c r="GN85" i="16"/>
  <c r="BX85" i="15"/>
  <c r="BY85" s="1"/>
  <c r="ES69" i="3"/>
  <c r="ES95" s="1"/>
  <c r="BO86" i="17"/>
  <c r="GM15" i="16"/>
  <c r="EN69" i="3"/>
  <c r="EN95" s="1"/>
  <c r="EP69"/>
  <c r="EP95" s="1"/>
  <c r="GJ82" i="16"/>
  <c r="BU86" i="15"/>
  <c r="CT86" s="1"/>
  <c r="AT82" i="16" s="1"/>
  <c r="EQ69" i="3"/>
  <c r="EQ95" s="1"/>
  <c r="EO69"/>
  <c r="EO95" s="1"/>
  <c r="EJ69"/>
  <c r="EJ95" s="1"/>
  <c r="CP96" i="15"/>
  <c r="CP120" s="1"/>
  <c r="EK69" i="3"/>
  <c r="EK95" s="1"/>
  <c r="ET69"/>
  <c r="ET95" s="1"/>
  <c r="EL69"/>
  <c r="EL95" s="1"/>
  <c r="EM69"/>
  <c r="EM95" s="1"/>
  <c r="AV57" i="17"/>
  <c r="GK78" i="16"/>
  <c r="GI36"/>
  <c r="AQ57" i="17"/>
  <c r="AR65" i="15"/>
  <c r="Y57" i="16"/>
  <c r="CQ69" i="3"/>
  <c r="CQ95" s="1"/>
  <c r="CR69"/>
  <c r="CR95" s="1"/>
  <c r="BS68" i="17"/>
  <c r="BR69"/>
  <c r="CU81" i="15"/>
  <c r="AU78" i="16" s="1"/>
  <c r="BW81" i="15"/>
  <c r="Y72" i="3"/>
  <c r="X73"/>
  <c r="CS72" i="15"/>
  <c r="AS68" i="16"/>
  <c r="AS69" s="1"/>
  <c r="V87" i="3"/>
  <c r="U92"/>
  <c r="Q57" i="16"/>
  <c r="BV83" i="15"/>
  <c r="CU83" s="1"/>
  <c r="AU87" i="16" s="1"/>
  <c r="AR60" i="15"/>
  <c r="BU87"/>
  <c r="CS87"/>
  <c r="AS83" i="16" s="1"/>
  <c r="GJ83" s="1"/>
  <c r="CT71" i="15"/>
  <c r="BU72"/>
  <c r="BV71"/>
  <c r="GI68" i="16"/>
  <c r="GH69"/>
  <c r="CT83" i="15"/>
  <c r="AT87" i="16" s="1"/>
  <c r="GK87" s="1"/>
  <c r="AT57" i="17"/>
  <c r="CP69" i="3"/>
  <c r="CP95" s="1"/>
  <c r="CV69"/>
  <c r="CV95" s="1"/>
  <c r="W57" i="16"/>
  <c r="W62"/>
  <c r="CM69" i="3"/>
  <c r="CM95" s="1"/>
  <c r="AY65" i="15"/>
  <c r="CN69" i="3"/>
  <c r="CN95" s="1"/>
  <c r="CW69"/>
  <c r="CW95" s="1"/>
  <c r="AU57" i="17"/>
  <c r="AY60" i="15"/>
  <c r="AQ34" i="16"/>
  <c r="CQ40" i="15"/>
  <c r="Y62" i="16"/>
  <c r="AZ65" i="15"/>
  <c r="AV62" i="17"/>
  <c r="V62" i="16"/>
  <c r="AW65" i="15"/>
  <c r="AS62" i="17"/>
  <c r="GG31" i="16"/>
  <c r="GH29"/>
  <c r="S57"/>
  <c r="AT60" i="15"/>
  <c r="AP57" i="17"/>
  <c r="BP33"/>
  <c r="BO36"/>
  <c r="Q56" i="16"/>
  <c r="AR59" i="15"/>
  <c r="AN56" i="17"/>
  <c r="CP49" i="15"/>
  <c r="AP46" i="16" s="1"/>
  <c r="GG46" s="1"/>
  <c r="BR49" i="15"/>
  <c r="V56" i="16"/>
  <c r="AW59" i="15"/>
  <c r="AS56" i="17"/>
  <c r="S56" i="16"/>
  <c r="AT59" i="15"/>
  <c r="AP56" i="17"/>
  <c r="R56" i="16"/>
  <c r="AO56" i="17"/>
  <c r="AS59" i="15"/>
  <c r="S55" i="3"/>
  <c r="AR29" i="16"/>
  <c r="AR31" s="1"/>
  <c r="CR34" i="15"/>
  <c r="GF34" i="16"/>
  <c r="GF37" s="1"/>
  <c r="AO37"/>
  <c r="BO40" i="17"/>
  <c r="BN46"/>
  <c r="Z56" i="16"/>
  <c r="AW56" i="17"/>
  <c r="BA59" i="15"/>
  <c r="BQ50"/>
  <c r="BR44"/>
  <c r="CQ44" s="1"/>
  <c r="CT95"/>
  <c r="AT91" i="16" s="1"/>
  <c r="GK91" s="1"/>
  <c r="BV95" i="15"/>
  <c r="CS22"/>
  <c r="BU22"/>
  <c r="BT27"/>
  <c r="AS50" i="16"/>
  <c r="AP37"/>
  <c r="CN64" i="15"/>
  <c r="BO68"/>
  <c r="BO74" s="1"/>
  <c r="BO123" s="1"/>
  <c r="GG88" i="16"/>
  <c r="GG93" s="1"/>
  <c r="GG118" s="1"/>
  <c r="AP93"/>
  <c r="AP118" s="1"/>
  <c r="P57"/>
  <c r="AM57" i="17"/>
  <c r="BM57" s="1"/>
  <c r="BN57" s="1"/>
  <c r="AQ60" i="15"/>
  <c r="BP60" s="1"/>
  <c r="R61" i="3"/>
  <c r="S61" s="1"/>
  <c r="T61" s="1"/>
  <c r="U61" s="1"/>
  <c r="V61" s="1"/>
  <c r="W61" s="1"/>
  <c r="X61" s="1"/>
  <c r="Y61" s="1"/>
  <c r="Z61" s="1"/>
  <c r="AA61" s="1"/>
  <c r="AB61" s="1"/>
  <c r="W56" i="16"/>
  <c r="AX59" i="15"/>
  <c r="AT56" i="17"/>
  <c r="GE51" i="16"/>
  <c r="X56"/>
  <c r="AY59" i="15"/>
  <c r="AU56" i="17"/>
  <c r="BP54" i="15"/>
  <c r="GH19" i="16"/>
  <c r="GG24"/>
  <c r="BQ28" i="17"/>
  <c r="BP30"/>
  <c r="R57" i="16"/>
  <c r="AS60" i="15"/>
  <c r="AO57" i="17"/>
  <c r="Z57" i="16"/>
  <c r="BA60" i="15"/>
  <c r="AW57" i="17"/>
  <c r="V38" i="3"/>
  <c r="U41"/>
  <c r="CT58" i="15"/>
  <c r="AT55" i="16" s="1"/>
  <c r="GK55" s="1"/>
  <c r="BV58" i="15"/>
  <c r="AQ88" i="16"/>
  <c r="CQ96" i="15"/>
  <c r="CQ120" s="1"/>
  <c r="U57" i="16"/>
  <c r="AV60" i="15"/>
  <c r="AR57" i="17"/>
  <c r="BO52"/>
  <c r="BP52" s="1"/>
  <c r="BQ52" s="1"/>
  <c r="BR52" s="1"/>
  <c r="BS52" s="1"/>
  <c r="BT52" s="1"/>
  <c r="BU52" s="1"/>
  <c r="BV52" s="1"/>
  <c r="BW52" s="1"/>
  <c r="CO69" i="3"/>
  <c r="CO95" s="1"/>
  <c r="CP44" i="15"/>
  <c r="BU69" i="3"/>
  <c r="BO69"/>
  <c r="BW69"/>
  <c r="BS69"/>
  <c r="BR69"/>
  <c r="BQ69"/>
  <c r="BV69"/>
  <c r="BY69"/>
  <c r="BT69"/>
  <c r="BX69"/>
  <c r="BP69"/>
  <c r="Q95"/>
  <c r="BR18" i="17"/>
  <c r="BQ23"/>
  <c r="BQ83"/>
  <c r="BP86"/>
  <c r="BQ55" i="15"/>
  <c r="BR55" s="1"/>
  <c r="CO55"/>
  <c r="AO52" i="16" s="1"/>
  <c r="GF52" s="1"/>
  <c r="BS37" i="15"/>
  <c r="CR37" s="1"/>
  <c r="BR40"/>
  <c r="P56" i="16"/>
  <c r="AM56" i="17"/>
  <c r="BM56" s="1"/>
  <c r="AQ59" i="15"/>
  <c r="BP59" s="1"/>
  <c r="R60" i="3"/>
  <c r="S60" s="1"/>
  <c r="T60" s="1"/>
  <c r="U60" s="1"/>
  <c r="V60" s="1"/>
  <c r="W60" s="1"/>
  <c r="X60" s="1"/>
  <c r="Y60" s="1"/>
  <c r="Z60" s="1"/>
  <c r="AA60" s="1"/>
  <c r="AB60" s="1"/>
  <c r="Y56" i="16"/>
  <c r="AZ59" i="15"/>
  <c r="AV56" i="17"/>
  <c r="W33" i="3"/>
  <c r="V35"/>
  <c r="CS63" i="15"/>
  <c r="AS60" i="16" s="1"/>
  <c r="GJ60" s="1"/>
  <c r="BU63" i="15"/>
  <c r="T56" i="16"/>
  <c r="AQ56" i="17"/>
  <c r="AU59" i="15"/>
  <c r="U56" i="16"/>
  <c r="AR56" i="17"/>
  <c r="AV59" i="15"/>
  <c r="BM51" i="17"/>
  <c r="CS32" i="15"/>
  <c r="BU32"/>
  <c r="BT34"/>
  <c r="GI50" i="16"/>
  <c r="AO41"/>
  <c r="CO50" i="15"/>
  <c r="CU24"/>
  <c r="AU21" i="16" s="1"/>
  <c r="GL21" s="1"/>
  <c r="BW24" i="15"/>
  <c r="CV91"/>
  <c r="AV86" i="16" s="1"/>
  <c r="GM86" s="1"/>
  <c r="BX91" i="15"/>
  <c r="CQ45"/>
  <c r="AQ42" i="16" s="1"/>
  <c r="GH42" s="1"/>
  <c r="BS45" i="15"/>
  <c r="CT53"/>
  <c r="BV53"/>
  <c r="CR92"/>
  <c r="BT92"/>
  <c r="BS96"/>
  <c r="BS120" s="1"/>
  <c r="U45" i="3"/>
  <c r="T51"/>
  <c r="CU69"/>
  <c r="CU95" s="1"/>
  <c r="CS69"/>
  <c r="CS95" s="1"/>
  <c r="CT69"/>
  <c r="CT95" s="1"/>
  <c r="X22"/>
  <c r="W28"/>
  <c r="CS39" i="15"/>
  <c r="AS36" i="16" s="1"/>
  <c r="BU39" i="15"/>
  <c r="AR19" i="16"/>
  <c r="AR24" s="1"/>
  <c r="CR27" i="15"/>
  <c r="BS50" i="17"/>
  <c r="BY56" i="15"/>
  <c r="CX56" s="1"/>
  <c r="AX53" i="16" s="1"/>
  <c r="GO53" s="1"/>
  <c r="GN43"/>
  <c r="GK10"/>
  <c r="GJ16"/>
  <c r="GL27"/>
  <c r="GL20"/>
  <c r="GO63"/>
  <c r="GK77"/>
  <c r="GK35"/>
  <c r="CW57" i="15"/>
  <c r="AW54" i="16" s="1"/>
  <c r="GN54" s="1"/>
  <c r="BY57" i="15"/>
  <c r="BX67"/>
  <c r="CW67" s="1"/>
  <c r="AW64" i="16" s="1"/>
  <c r="BY62" i="15"/>
  <c r="CX62" s="1"/>
  <c r="AX59" i="16" s="1"/>
  <c r="GO59" s="1"/>
  <c r="BW38" i="15"/>
  <c r="CV38" s="1"/>
  <c r="AV35" i="16" s="1"/>
  <c r="BY94" i="15"/>
  <c r="CX94" s="1"/>
  <c r="AX90" i="16" s="1"/>
  <c r="GO90" s="1"/>
  <c r="CV48" i="15"/>
  <c r="AV45" i="16" s="1"/>
  <c r="GM45" s="1"/>
  <c r="BY89" i="15"/>
  <c r="BZ66"/>
  <c r="CY66" s="1"/>
  <c r="AY63" i="16" s="1"/>
  <c r="CV15" i="15"/>
  <c r="AV12" i="16" s="1"/>
  <c r="GM12" s="1"/>
  <c r="BX93" i="15"/>
  <c r="CW93" s="1"/>
  <c r="CW47"/>
  <c r="AW44" i="16" s="1"/>
  <c r="BY47" i="15"/>
  <c r="CW16"/>
  <c r="AW13" i="16" s="1"/>
  <c r="BY16" i="15"/>
  <c r="CW82"/>
  <c r="AW80" i="16" s="1"/>
  <c r="GN80" s="1"/>
  <c r="BY82" i="15"/>
  <c r="CW18"/>
  <c r="AW15" i="16" s="1"/>
  <c r="BY18" i="15"/>
  <c r="CW31"/>
  <c r="AW28" i="16" s="1"/>
  <c r="BY31" i="15"/>
  <c r="CW14"/>
  <c r="AW11" i="16" s="1"/>
  <c r="GN11" s="1"/>
  <c r="BY14" i="15"/>
  <c r="CW61"/>
  <c r="AW58" i="16" s="1"/>
  <c r="BY61" i="15"/>
  <c r="CV43"/>
  <c r="AV40" i="16" s="1"/>
  <c r="GM40" s="1"/>
  <c r="BX43" i="15"/>
  <c r="CW33"/>
  <c r="AW30" i="16" s="1"/>
  <c r="GN30" s="1"/>
  <c r="BY33" i="15"/>
  <c r="AV64" i="16"/>
  <c r="GM64" s="1"/>
  <c r="AU77"/>
  <c r="BY88" i="15"/>
  <c r="CX88" s="1"/>
  <c r="AX84" i="16" s="1"/>
  <c r="BT26" i="17"/>
  <c r="BY48" i="15"/>
  <c r="CX48" s="1"/>
  <c r="AX45" i="16" s="1"/>
  <c r="AV77"/>
  <c r="Z13" i="3"/>
  <c r="Y19"/>
  <c r="AA56"/>
  <c r="Z23"/>
  <c r="BY25" i="15"/>
  <c r="AV79" i="16"/>
  <c r="GM79" s="1"/>
  <c r="AU35"/>
  <c r="AV10"/>
  <c r="BV8" i="17"/>
  <c r="BY84" i="15"/>
  <c r="CX84" s="1"/>
  <c r="AX79" i="16" s="1"/>
  <c r="BY46" i="15"/>
  <c r="CX46" s="1"/>
  <c r="AX43" i="16" s="1"/>
  <c r="AW27"/>
  <c r="BY15" i="15"/>
  <c r="BX13"/>
  <c r="CW13" s="1"/>
  <c r="BW19"/>
  <c r="Z39" i="3"/>
  <c r="BY30" i="15"/>
  <c r="CX30" s="1"/>
  <c r="BT9" i="17"/>
  <c r="BS15"/>
  <c r="BU39"/>
  <c r="BT19"/>
  <c r="BX80" i="15"/>
  <c r="CW80" s="1"/>
  <c r="BT72" i="17"/>
  <c r="CW25" i="15"/>
  <c r="CW84"/>
  <c r="AW79" i="16" s="1"/>
  <c r="CW88" i="15"/>
  <c r="CW15"/>
  <c r="AW12" i="16" s="1"/>
  <c r="CW48" i="15"/>
  <c r="AW45" i="16" s="1"/>
  <c r="AB76" i="3"/>
  <c r="AB31"/>
  <c r="GN28" i="16" l="1"/>
  <c r="GN58"/>
  <c r="BY12" i="15"/>
  <c r="CX12" s="1"/>
  <c r="AX9" i="16" s="1"/>
  <c r="GN13"/>
  <c r="GN9"/>
  <c r="BY17" i="15"/>
  <c r="CX17" s="1"/>
  <c r="AX14" i="16" s="1"/>
  <c r="GN14"/>
  <c r="GN44"/>
  <c r="BX23" i="15"/>
  <c r="CW23" s="1"/>
  <c r="AW20" i="16" s="1"/>
  <c r="CW85" i="15"/>
  <c r="AW81" i="16" s="1"/>
  <c r="GN81" s="1"/>
  <c r="BV86" i="15"/>
  <c r="CU86" s="1"/>
  <c r="AU82" i="16" s="1"/>
  <c r="GK82"/>
  <c r="GN15"/>
  <c r="GL78"/>
  <c r="X62"/>
  <c r="AN62" i="17"/>
  <c r="AU62"/>
  <c r="AN90"/>
  <c r="GL87" i="16"/>
  <c r="GJ36"/>
  <c r="Q62"/>
  <c r="CT72" i="15"/>
  <c r="AT68" i="16"/>
  <c r="AT69" s="1"/>
  <c r="W87" i="3"/>
  <c r="V92"/>
  <c r="Z72"/>
  <c r="Y73"/>
  <c r="BT68" i="17"/>
  <c r="BS69"/>
  <c r="AX65" i="15"/>
  <c r="CU71"/>
  <c r="BV72"/>
  <c r="BW71"/>
  <c r="BV87"/>
  <c r="BW87" s="1"/>
  <c r="BX87" s="1"/>
  <c r="CT87"/>
  <c r="AT83" i="16" s="1"/>
  <c r="GK83" s="1"/>
  <c r="GI69"/>
  <c r="GJ68"/>
  <c r="BW83" i="15"/>
  <c r="CV81"/>
  <c r="AV78" i="16" s="1"/>
  <c r="BX81" i="15"/>
  <c r="AT62" i="17"/>
  <c r="GG34" i="16"/>
  <c r="GG37" s="1"/>
  <c r="BO57" i="17"/>
  <c r="BP57" s="1"/>
  <c r="BQ57" s="1"/>
  <c r="BR57" s="1"/>
  <c r="BS57" s="1"/>
  <c r="BT57" s="1"/>
  <c r="BU57" s="1"/>
  <c r="BV57" s="1"/>
  <c r="BW57" s="1"/>
  <c r="BN56"/>
  <c r="BO56" s="1"/>
  <c r="BP56" s="1"/>
  <c r="BQ56" s="1"/>
  <c r="BR56" s="1"/>
  <c r="BS56" s="1"/>
  <c r="BT56" s="1"/>
  <c r="BU56" s="1"/>
  <c r="BV56" s="1"/>
  <c r="BW56" s="1"/>
  <c r="BX24" i="15"/>
  <c r="BY24" s="1"/>
  <c r="BZ24" s="1"/>
  <c r="CY24" s="1"/>
  <c r="AY21" i="16" s="1"/>
  <c r="CV24" i="15"/>
  <c r="AV21" i="16" s="1"/>
  <c r="GM21" s="1"/>
  <c r="BV32" i="15"/>
  <c r="BU34"/>
  <c r="CW91"/>
  <c r="AW86" i="16" s="1"/>
  <c r="GN86" s="1"/>
  <c r="BY91" i="15"/>
  <c r="BN51" i="17"/>
  <c r="P61" i="16"/>
  <c r="AQ64" i="15"/>
  <c r="AM61" i="17"/>
  <c r="BM61" s="1"/>
  <c r="AM90"/>
  <c r="R65" i="3"/>
  <c r="S65" s="1"/>
  <c r="T65" s="1"/>
  <c r="U65" s="1"/>
  <c r="V65" s="1"/>
  <c r="W65" s="1"/>
  <c r="X65" s="1"/>
  <c r="Y65" s="1"/>
  <c r="Z65" s="1"/>
  <c r="AA65" s="1"/>
  <c r="AB65" s="1"/>
  <c r="CU58" i="15"/>
  <c r="AU55" i="16" s="1"/>
  <c r="GL55" s="1"/>
  <c r="BW58" i="15"/>
  <c r="P62" i="16"/>
  <c r="AQ65" i="15"/>
  <c r="BP65" s="1"/>
  <c r="AM62" i="17"/>
  <c r="BM62" s="1"/>
  <c r="R66" i="3"/>
  <c r="S66" s="1"/>
  <c r="T66" s="1"/>
  <c r="U66" s="1"/>
  <c r="V66" s="1"/>
  <c r="W66" s="1"/>
  <c r="X66" s="1"/>
  <c r="Y66" s="1"/>
  <c r="Z66" s="1"/>
  <c r="AA66" s="1"/>
  <c r="AB66" s="1"/>
  <c r="AN61" i="16"/>
  <c r="CN68" i="15"/>
  <c r="CN74" s="1"/>
  <c r="CN123" s="1"/>
  <c r="GJ50" i="16"/>
  <c r="CU95" i="15"/>
  <c r="AU91" i="16" s="1"/>
  <c r="GL91" s="1"/>
  <c r="BW95" i="15"/>
  <c r="Z61" i="16"/>
  <c r="AW61" i="17"/>
  <c r="BA64" i="15"/>
  <c r="AW90" i="17"/>
  <c r="T55" i="3"/>
  <c r="R61" i="16"/>
  <c r="AO61" i="17"/>
  <c r="AS64" i="15"/>
  <c r="AO90" i="17"/>
  <c r="S61" i="16"/>
  <c r="AP61" i="17"/>
  <c r="AT64" i="15"/>
  <c r="V61" i="16"/>
  <c r="V65" s="1"/>
  <c r="V71" s="1"/>
  <c r="V121" s="1"/>
  <c r="AS61" i="17"/>
  <c r="AS65" s="1"/>
  <c r="AS89" s="1"/>
  <c r="AW64" i="15"/>
  <c r="AW68" s="1"/>
  <c r="AW74" s="1"/>
  <c r="AW123" s="1"/>
  <c r="AS90" i="17"/>
  <c r="BP36"/>
  <c r="BQ33"/>
  <c r="S62" i="16"/>
  <c r="AT65" i="15"/>
  <c r="AP62" i="17"/>
  <c r="AQ37" i="16"/>
  <c r="CT32" i="15"/>
  <c r="BT50" i="17"/>
  <c r="CQ55" i="15"/>
  <c r="AQ52" i="16" s="1"/>
  <c r="BS55" i="15"/>
  <c r="BT55" s="1"/>
  <c r="BS18" i="17"/>
  <c r="BR23"/>
  <c r="CT22" i="15"/>
  <c r="BV22"/>
  <c r="BU27"/>
  <c r="AQ41" i="16"/>
  <c r="BP40" i="17"/>
  <c r="BO46"/>
  <c r="Y22" i="3"/>
  <c r="X28"/>
  <c r="AT50" i="16"/>
  <c r="CT63" i="15"/>
  <c r="AT60" i="16" s="1"/>
  <c r="GK60" s="1"/>
  <c r="BV63" i="15"/>
  <c r="BR83" i="17"/>
  <c r="BQ86"/>
  <c r="CP50" i="15"/>
  <c r="AP41" i="16"/>
  <c r="AP47" s="1"/>
  <c r="U51" i="3"/>
  <c r="V45"/>
  <c r="BW53" i="15"/>
  <c r="CU53"/>
  <c r="AS29" i="16"/>
  <c r="AS31" s="1"/>
  <c r="CS34" i="15"/>
  <c r="T61" i="16"/>
  <c r="AU64" i="15"/>
  <c r="AQ61" i="17"/>
  <c r="AQ90"/>
  <c r="X33" i="3"/>
  <c r="W35"/>
  <c r="Y61" i="16"/>
  <c r="Y65" s="1"/>
  <c r="Y71" s="1"/>
  <c r="Y121" s="1"/>
  <c r="AV61" i="17"/>
  <c r="AV65" s="1"/>
  <c r="AV89" s="1"/>
  <c r="AZ64" i="15"/>
  <c r="AZ68" s="1"/>
  <c r="AZ74" s="1"/>
  <c r="AZ123" s="1"/>
  <c r="AV90" i="17"/>
  <c r="BT37" i="15"/>
  <c r="BS40"/>
  <c r="BV95" i="3"/>
  <c r="BP95"/>
  <c r="BS95"/>
  <c r="BR95"/>
  <c r="BY95"/>
  <c r="BO95"/>
  <c r="BU95"/>
  <c r="BX95"/>
  <c r="BW95"/>
  <c r="BQ95"/>
  <c r="BT95"/>
  <c r="T62" i="16"/>
  <c r="AU65" i="15"/>
  <c r="AQ62" i="17"/>
  <c r="GH88" i="16"/>
  <c r="GH93" s="1"/>
  <c r="GH118" s="1"/>
  <c r="AQ93"/>
  <c r="AQ118" s="1"/>
  <c r="W38" i="3"/>
  <c r="V41"/>
  <c r="Z62" i="16"/>
  <c r="AW62" i="17"/>
  <c r="BA65" i="15"/>
  <c r="R62" i="16"/>
  <c r="AO62" i="17"/>
  <c r="AS65" i="15"/>
  <c r="GI19" i="16"/>
  <c r="GH24"/>
  <c r="W61"/>
  <c r="W65" s="1"/>
  <c r="W71" s="1"/>
  <c r="W121" s="1"/>
  <c r="AT61" i="17"/>
  <c r="AX64" i="15"/>
  <c r="AT90" i="17"/>
  <c r="AS19" i="16"/>
  <c r="AS24" s="1"/>
  <c r="CS27" i="15"/>
  <c r="BR50"/>
  <c r="BS44"/>
  <c r="AP90" i="17"/>
  <c r="AR88" i="16"/>
  <c r="CR96" i="15"/>
  <c r="CR120" s="1"/>
  <c r="BT45"/>
  <c r="Q61" i="16"/>
  <c r="AN61" i="17"/>
  <c r="AR64" i="15"/>
  <c r="AR68" s="1"/>
  <c r="AR74" s="1"/>
  <c r="AR123" s="1"/>
  <c r="CT39"/>
  <c r="AT36" i="16" s="1"/>
  <c r="BV39" i="15"/>
  <c r="CS92"/>
  <c r="BU92"/>
  <c r="BT96"/>
  <c r="BT120" s="1"/>
  <c r="GF41" i="16"/>
  <c r="AO47"/>
  <c r="U61"/>
  <c r="AR61" i="17"/>
  <c r="AV64" i="15"/>
  <c r="AR90" i="17"/>
  <c r="CO59" i="15"/>
  <c r="AO56" i="16" s="1"/>
  <c r="GF56" s="1"/>
  <c r="BQ59" i="15"/>
  <c r="AR34" i="16"/>
  <c r="CR40" i="15"/>
  <c r="U62" i="16"/>
  <c r="AR62" i="17"/>
  <c r="AV65" i="15"/>
  <c r="BR28" i="17"/>
  <c r="BQ30"/>
  <c r="CO54" i="15"/>
  <c r="BQ54"/>
  <c r="X61" i="16"/>
  <c r="AU61" i="17"/>
  <c r="AY64" i="15"/>
  <c r="AY68" s="1"/>
  <c r="AY74" s="1"/>
  <c r="AY123" s="1"/>
  <c r="AU90" i="17"/>
  <c r="CO60" i="15"/>
  <c r="AO57" i="16" s="1"/>
  <c r="GF57" s="1"/>
  <c r="BQ60" i="15"/>
  <c r="CQ49"/>
  <c r="AQ46" i="16" s="1"/>
  <c r="GH46" s="1"/>
  <c r="BS49" i="15"/>
  <c r="CR49" s="1"/>
  <c r="AR46" i="16" s="1"/>
  <c r="GI29"/>
  <c r="GH31"/>
  <c r="CR45" i="15"/>
  <c r="AR42" i="16" s="1"/>
  <c r="GI42" s="1"/>
  <c r="CP55" i="15"/>
  <c r="AP52" i="16" s="1"/>
  <c r="GG52" s="1"/>
  <c r="GO43"/>
  <c r="BZ56" i="15"/>
  <c r="CY56" s="1"/>
  <c r="AY53" i="16" s="1"/>
  <c r="GP53" s="1"/>
  <c r="GN64"/>
  <c r="GL77"/>
  <c r="GL35"/>
  <c r="GN12"/>
  <c r="GM20"/>
  <c r="GM27"/>
  <c r="GL10"/>
  <c r="GK16"/>
  <c r="GN79"/>
  <c r="GO79" s="1"/>
  <c r="GN45"/>
  <c r="GO45" s="1"/>
  <c r="GP63"/>
  <c r="CX57" i="15"/>
  <c r="AX54" i="16" s="1"/>
  <c r="GO54" s="1"/>
  <c r="BZ57" i="15"/>
  <c r="CY57" s="1"/>
  <c r="AY54" i="16" s="1"/>
  <c r="BY67" i="15"/>
  <c r="CX67" s="1"/>
  <c r="AX64" i="16" s="1"/>
  <c r="BZ94" i="15"/>
  <c r="CY94" s="1"/>
  <c r="AY90" i="16" s="1"/>
  <c r="GP90" s="1"/>
  <c r="AV16"/>
  <c r="BZ62" i="15"/>
  <c r="CY62" s="1"/>
  <c r="AY59" i="16" s="1"/>
  <c r="GP59" s="1"/>
  <c r="BX38" i="15"/>
  <c r="CW38" s="1"/>
  <c r="AW35" i="16" s="1"/>
  <c r="CX89" i="15"/>
  <c r="AX85" i="16" s="1"/>
  <c r="GO85" s="1"/>
  <c r="BZ89" i="15"/>
  <c r="CY89" s="1"/>
  <c r="AY85" i="16" s="1"/>
  <c r="CX85" i="15"/>
  <c r="AX81" i="16" s="1"/>
  <c r="BZ85" i="15"/>
  <c r="CY85" s="1"/>
  <c r="AY81" i="16" s="1"/>
  <c r="CV19" i="15"/>
  <c r="BY93"/>
  <c r="CX93" s="1"/>
  <c r="AX89" i="16" s="1"/>
  <c r="CX47" i="15"/>
  <c r="AX44" i="16" s="1"/>
  <c r="BZ47" i="15"/>
  <c r="CY47" s="1"/>
  <c r="AY44" i="16" s="1"/>
  <c r="CX82" i="15"/>
  <c r="AX80" i="16" s="1"/>
  <c r="GO80" s="1"/>
  <c r="BZ82" i="15"/>
  <c r="CY82" s="1"/>
  <c r="AY80" i="16" s="1"/>
  <c r="CX16" i="15"/>
  <c r="AX13" i="16" s="1"/>
  <c r="BZ16" i="15"/>
  <c r="CY16" s="1"/>
  <c r="AY13" i="16" s="1"/>
  <c r="CX18" i="15"/>
  <c r="AX15" i="16" s="1"/>
  <c r="BZ18" i="15"/>
  <c r="CY18" s="1"/>
  <c r="AY15" i="16" s="1"/>
  <c r="CX31" i="15"/>
  <c r="AX28" i="16" s="1"/>
  <c r="BZ31" i="15"/>
  <c r="CY31" s="1"/>
  <c r="AY28" i="16" s="1"/>
  <c r="CW43" i="15"/>
  <c r="AW40" i="16" s="1"/>
  <c r="GN40" s="1"/>
  <c r="BY43" i="15"/>
  <c r="CX61"/>
  <c r="AX58" i="16" s="1"/>
  <c r="BZ61" i="15"/>
  <c r="CY61" s="1"/>
  <c r="AY58" i="16" s="1"/>
  <c r="CX33" i="15"/>
  <c r="AX30" i="16" s="1"/>
  <c r="GO30" s="1"/>
  <c r="BZ33" i="15"/>
  <c r="CY33" s="1"/>
  <c r="AY30" i="16" s="1"/>
  <c r="CX14" i="15"/>
  <c r="AX11" i="16" s="1"/>
  <c r="GO11" s="1"/>
  <c r="BZ14" i="15"/>
  <c r="CY14" s="1"/>
  <c r="AY11" i="16" s="1"/>
  <c r="AW77"/>
  <c r="AX27"/>
  <c r="BZ25" i="15"/>
  <c r="AB56" i="3"/>
  <c r="AW84" i="16"/>
  <c r="GN84" s="1"/>
  <c r="GO84" s="1"/>
  <c r="BZ48" i="15"/>
  <c r="CY48" s="1"/>
  <c r="AY45" i="16" s="1"/>
  <c r="AW22"/>
  <c r="GN22" s="1"/>
  <c r="AA39" i="3"/>
  <c r="AW10" i="16"/>
  <c r="AW16" s="1"/>
  <c r="CW19" i="15"/>
  <c r="BZ15"/>
  <c r="CY15" s="1"/>
  <c r="AY12" i="16" s="1"/>
  <c r="BW8" i="17"/>
  <c r="BU72"/>
  <c r="BV39"/>
  <c r="BY13" i="15"/>
  <c r="CX13" s="1"/>
  <c r="BX19"/>
  <c r="BZ46"/>
  <c r="CY46" s="1"/>
  <c r="BZ88"/>
  <c r="CX15"/>
  <c r="AX12" i="16" s="1"/>
  <c r="CX25" i="15"/>
  <c r="AX22" i="16" s="1"/>
  <c r="AW89"/>
  <c r="GN89" s="1"/>
  <c r="BY80" i="15"/>
  <c r="CX80" s="1"/>
  <c r="BU19" i="17"/>
  <c r="BU9"/>
  <c r="BT15"/>
  <c r="BZ30" i="15"/>
  <c r="BZ84"/>
  <c r="CY84" s="1"/>
  <c r="AY79" i="16" s="1"/>
  <c r="AA23" i="3"/>
  <c r="AA13"/>
  <c r="Z19"/>
  <c r="BU26" i="17"/>
  <c r="GO28" i="16" l="1"/>
  <c r="GP28" s="1"/>
  <c r="AV68" i="15"/>
  <c r="AV74" s="1"/>
  <c r="AV123" s="1"/>
  <c r="GO9" i="16"/>
  <c r="GO13"/>
  <c r="GP13" s="1"/>
  <c r="BZ12" i="15"/>
  <c r="CY12" s="1"/>
  <c r="AY9" i="16" s="1"/>
  <c r="GO58"/>
  <c r="GO14"/>
  <c r="BZ17" i="15"/>
  <c r="CY17" s="1"/>
  <c r="AY14" i="16" s="1"/>
  <c r="GO15"/>
  <c r="GP15" s="1"/>
  <c r="GO44"/>
  <c r="GP44" s="1"/>
  <c r="BY23" i="15"/>
  <c r="CX23" s="1"/>
  <c r="AX20" i="16" s="1"/>
  <c r="GO81"/>
  <c r="GH34"/>
  <c r="GH37" s="1"/>
  <c r="BW86" i="15"/>
  <c r="CV86" s="1"/>
  <c r="AV82" i="16" s="1"/>
  <c r="GL82"/>
  <c r="X65"/>
  <c r="X71" s="1"/>
  <c r="X121" s="1"/>
  <c r="GM78"/>
  <c r="AN65" i="17"/>
  <c r="AN89" s="1"/>
  <c r="AN91" s="1"/>
  <c r="BN62"/>
  <c r="BO62" s="1"/>
  <c r="BP62" s="1"/>
  <c r="BQ62" s="1"/>
  <c r="BR62" s="1"/>
  <c r="BS62" s="1"/>
  <c r="BT62" s="1"/>
  <c r="BU62" s="1"/>
  <c r="BV62" s="1"/>
  <c r="BW62" s="1"/>
  <c r="AU65"/>
  <c r="AU89" s="1"/>
  <c r="AU91" s="1"/>
  <c r="GK36" i="16"/>
  <c r="Q65"/>
  <c r="Q71" s="1"/>
  <c r="Q121" s="1"/>
  <c r="GH52"/>
  <c r="Z65"/>
  <c r="Z71" s="1"/>
  <c r="Z121" s="1"/>
  <c r="AT65" i="17"/>
  <c r="AT89" s="1"/>
  <c r="AT91" s="1"/>
  <c r="CU87" i="15"/>
  <c r="AU83" i="16" s="1"/>
  <c r="GL83" s="1"/>
  <c r="BX83" i="15"/>
  <c r="CW83" s="1"/>
  <c r="AW87" i="16" s="1"/>
  <c r="AA72" i="3"/>
  <c r="Z73"/>
  <c r="CU72" i="15"/>
  <c r="AU68" i="16"/>
  <c r="AU69" s="1"/>
  <c r="AS68" i="15"/>
  <c r="AS74" s="1"/>
  <c r="AS123" s="1"/>
  <c r="CV83"/>
  <c r="AV87" i="16" s="1"/>
  <c r="GM87" s="1"/>
  <c r="BT69" i="17"/>
  <c r="BU68"/>
  <c r="X87" i="3"/>
  <c r="W92"/>
  <c r="AX68" i="15"/>
  <c r="AX74" s="1"/>
  <c r="AX123" s="1"/>
  <c r="AS91" i="17"/>
  <c r="CW81" i="15"/>
  <c r="AW78" i="16" s="1"/>
  <c r="BY81" i="15"/>
  <c r="GK68" i="16"/>
  <c r="GJ69"/>
  <c r="CV71" i="15"/>
  <c r="BW72"/>
  <c r="BX71"/>
  <c r="CV87"/>
  <c r="AV83" i="16" s="1"/>
  <c r="AO65" i="17"/>
  <c r="AO89" s="1"/>
  <c r="AO91" s="1"/>
  <c r="BM65"/>
  <c r="BM89" s="1"/>
  <c r="S65" i="16"/>
  <c r="S71" s="1"/>
  <c r="S121" s="1"/>
  <c r="R65"/>
  <c r="R71" s="1"/>
  <c r="R121" s="1"/>
  <c r="AR65" i="17"/>
  <c r="AR89" s="1"/>
  <c r="AR91" s="1"/>
  <c r="AV91"/>
  <c r="BA68" i="15"/>
  <c r="BA74" s="1"/>
  <c r="BA123" s="1"/>
  <c r="CX24"/>
  <c r="AX21" i="16" s="1"/>
  <c r="CW24" i="15"/>
  <c r="AW21" i="16" s="1"/>
  <c r="GN21" s="1"/>
  <c r="R69" i="3"/>
  <c r="R95" s="1"/>
  <c r="AQ65" i="17"/>
  <c r="AQ89" s="1"/>
  <c r="AQ91" s="1"/>
  <c r="AP65"/>
  <c r="AP89" s="1"/>
  <c r="AP91" s="1"/>
  <c r="P65" i="16"/>
  <c r="P71" s="1"/>
  <c r="P121" s="1"/>
  <c r="GI46"/>
  <c r="AT68" i="15"/>
  <c r="AT74" s="1"/>
  <c r="AT123" s="1"/>
  <c r="AM65" i="17"/>
  <c r="AM89" s="1"/>
  <c r="AM91" s="1"/>
  <c r="T65" i="16"/>
  <c r="T71" s="1"/>
  <c r="T121" s="1"/>
  <c r="S69" i="3"/>
  <c r="S95" s="1"/>
  <c r="AW65" i="17"/>
  <c r="AW89" s="1"/>
  <c r="AW91" s="1"/>
  <c r="V51" i="3"/>
  <c r="W45"/>
  <c r="CW87" i="15"/>
  <c r="AW83" i="16" s="1"/>
  <c r="BY87" i="15"/>
  <c r="BR33" i="17"/>
  <c r="BQ36"/>
  <c r="CU32" i="15"/>
  <c r="BW32"/>
  <c r="BV34"/>
  <c r="AR37" i="16"/>
  <c r="GF47"/>
  <c r="GG41"/>
  <c r="CU39" i="15"/>
  <c r="AU36" i="16" s="1"/>
  <c r="BW39" i="15"/>
  <c r="GI88" i="16"/>
  <c r="GI93" s="1"/>
  <c r="GI118" s="1"/>
  <c r="AR93"/>
  <c r="AR118" s="1"/>
  <c r="Y33" i="3"/>
  <c r="X35"/>
  <c r="CU63" i="15"/>
  <c r="AU60" i="16" s="1"/>
  <c r="GL60" s="1"/>
  <c r="BW63" i="15"/>
  <c r="AT19" i="16"/>
  <c r="AT24" s="1"/>
  <c r="CT27" i="15"/>
  <c r="CS55"/>
  <c r="AS52" i="16" s="1"/>
  <c r="BU55" i="15"/>
  <c r="BU50" i="17"/>
  <c r="U55" i="3"/>
  <c r="T69"/>
  <c r="T95" s="1"/>
  <c r="BP64" i="15"/>
  <c r="AQ68"/>
  <c r="AQ74" s="1"/>
  <c r="AQ123" s="1"/>
  <c r="CX91"/>
  <c r="AX86" i="16" s="1"/>
  <c r="GO86" s="1"/>
  <c r="BZ91" i="15"/>
  <c r="CY91" s="1"/>
  <c r="AY86" i="16" s="1"/>
  <c r="AQ47"/>
  <c r="BU45" i="15"/>
  <c r="CR44"/>
  <c r="BS50"/>
  <c r="BT44"/>
  <c r="BU37"/>
  <c r="CT37" s="1"/>
  <c r="BT40"/>
  <c r="BT18" i="17"/>
  <c r="BS23"/>
  <c r="GE61" i="16"/>
  <c r="GE65" s="1"/>
  <c r="GE71" s="1"/>
  <c r="GE121" s="1"/>
  <c r="AN65"/>
  <c r="AN71" s="1"/>
  <c r="AN121" s="1"/>
  <c r="CP54" i="15"/>
  <c r="BR54"/>
  <c r="BT49"/>
  <c r="BS28" i="17"/>
  <c r="BR30"/>
  <c r="AS88" i="16"/>
  <c r="CS96" i="15"/>
  <c r="CS120" s="1"/>
  <c r="GJ19" i="16"/>
  <c r="GI24"/>
  <c r="X38" i="3"/>
  <c r="W41"/>
  <c r="AU50" i="16"/>
  <c r="BS83" i="17"/>
  <c r="BR86"/>
  <c r="GK50" i="16"/>
  <c r="BQ40" i="17"/>
  <c r="BP46"/>
  <c r="CU22" i="15"/>
  <c r="BW22"/>
  <c r="BV27"/>
  <c r="AT29" i="16"/>
  <c r="CT34" i="15"/>
  <c r="CV58"/>
  <c r="AV55" i="16" s="1"/>
  <c r="GM55" s="1"/>
  <c r="BX58" i="15"/>
  <c r="BO51" i="17"/>
  <c r="AU68" i="15"/>
  <c r="AU74" s="1"/>
  <c r="AU123" s="1"/>
  <c r="CR55"/>
  <c r="AR52" i="16" s="1"/>
  <c r="BN61" i="17"/>
  <c r="BO61" s="1"/>
  <c r="BP61" s="1"/>
  <c r="BQ61" s="1"/>
  <c r="BR61" s="1"/>
  <c r="BS61" s="1"/>
  <c r="BT61" s="1"/>
  <c r="BU61" s="1"/>
  <c r="BV61" s="1"/>
  <c r="BW61" s="1"/>
  <c r="CT92" i="15"/>
  <c r="BV92"/>
  <c r="BU96"/>
  <c r="BU120" s="1"/>
  <c r="GJ29" i="16"/>
  <c r="GJ31" s="1"/>
  <c r="GI31"/>
  <c r="CP60" i="15"/>
  <c r="AP57" i="16" s="1"/>
  <c r="GG57" s="1"/>
  <c r="BR60" i="15"/>
  <c r="AO51" i="16"/>
  <c r="CP59" i="15"/>
  <c r="AP56" i="16" s="1"/>
  <c r="GG56" s="1"/>
  <c r="BR59" i="15"/>
  <c r="BX53"/>
  <c r="CV53"/>
  <c r="Z22" i="3"/>
  <c r="Y28"/>
  <c r="CV95" i="15"/>
  <c r="AV91" i="16" s="1"/>
  <c r="GM91" s="1"/>
  <c r="BX95" i="15"/>
  <c r="CO65"/>
  <c r="AO62" i="16" s="1"/>
  <c r="GF62" s="1"/>
  <c r="BQ65" i="15"/>
  <c r="U65" i="16"/>
  <c r="U71" s="1"/>
  <c r="U121" s="1"/>
  <c r="CS45" i="15"/>
  <c r="AS42" i="16" s="1"/>
  <c r="GJ42" s="1"/>
  <c r="CS37" i="15"/>
  <c r="CQ50"/>
  <c r="GO89" i="16"/>
  <c r="GP54"/>
  <c r="GO22"/>
  <c r="GP30"/>
  <c r="GP80"/>
  <c r="GP81"/>
  <c r="GO64"/>
  <c r="GP58"/>
  <c r="GP11"/>
  <c r="GP85"/>
  <c r="GM10"/>
  <c r="GL16"/>
  <c r="GP79"/>
  <c r="GN27"/>
  <c r="GN20"/>
  <c r="GM35"/>
  <c r="GM77"/>
  <c r="GP45"/>
  <c r="GO12"/>
  <c r="GP12" s="1"/>
  <c r="BZ67" i="15"/>
  <c r="CY67" s="1"/>
  <c r="AY64" i="16" s="1"/>
  <c r="BY38" i="15"/>
  <c r="BZ93"/>
  <c r="CY93" s="1"/>
  <c r="AY89" i="16" s="1"/>
  <c r="CX43" i="15"/>
  <c r="AX40" i="16" s="1"/>
  <c r="GO40" s="1"/>
  <c r="BZ43" i="15"/>
  <c r="CY43" s="1"/>
  <c r="AY40" i="16" s="1"/>
  <c r="AX10"/>
  <c r="AX16" s="1"/>
  <c r="CX19" i="15"/>
  <c r="BV9" i="17"/>
  <c r="BU15"/>
  <c r="BV72"/>
  <c r="AX77" i="16"/>
  <c r="AY43"/>
  <c r="GP43" s="1"/>
  <c r="BW39" i="17"/>
  <c r="AB13" i="3"/>
  <c r="AA19"/>
  <c r="AB23"/>
  <c r="BV19" i="17"/>
  <c r="BV26"/>
  <c r="BZ80" i="15"/>
  <c r="BZ13"/>
  <c r="CY13" s="1"/>
  <c r="BY19"/>
  <c r="AB39" i="3"/>
  <c r="CY30" i="15"/>
  <c r="CY88"/>
  <c r="CY25"/>
  <c r="BZ23" l="1"/>
  <c r="CY23" s="1"/>
  <c r="AY20" i="16" s="1"/>
  <c r="GP9"/>
  <c r="GP14"/>
  <c r="GI34"/>
  <c r="GI37" s="1"/>
  <c r="BX86" i="15"/>
  <c r="CW86" s="1"/>
  <c r="AW82" i="16" s="1"/>
  <c r="GN78"/>
  <c r="GL36"/>
  <c r="GI52"/>
  <c r="GJ52" s="1"/>
  <c r="GM83"/>
  <c r="GN83" s="1"/>
  <c r="GN87"/>
  <c r="GO21"/>
  <c r="GP21" s="1"/>
  <c r="CW71" i="15"/>
  <c r="BX72"/>
  <c r="BY71"/>
  <c r="GK69" i="16"/>
  <c r="GL68"/>
  <c r="BU69" i="17"/>
  <c r="BV68"/>
  <c r="GL50" i="16"/>
  <c r="CX81" i="15"/>
  <c r="AX78" i="16" s="1"/>
  <c r="BZ81" i="15"/>
  <c r="CY81" s="1"/>
  <c r="AY78" i="16" s="1"/>
  <c r="BY83" i="15"/>
  <c r="BZ83" s="1"/>
  <c r="CY83" s="1"/>
  <c r="AY87" i="16" s="1"/>
  <c r="Y87" i="3"/>
  <c r="X92"/>
  <c r="AB72"/>
  <c r="AB73" s="1"/>
  <c r="AA73"/>
  <c r="CV72" i="15"/>
  <c r="AV68" i="16"/>
  <c r="AV69" s="1"/>
  <c r="GP86"/>
  <c r="BN65" i="17"/>
  <c r="BN89" s="1"/>
  <c r="AT34" i="16"/>
  <c r="CT40" i="15"/>
  <c r="CW95"/>
  <c r="AW91" i="16" s="1"/>
  <c r="GN91" s="1"/>
  <c r="BY95" i="15"/>
  <c r="AV50" i="16"/>
  <c r="V55" i="3"/>
  <c r="U69"/>
  <c r="U95" s="1"/>
  <c r="CT55" i="15"/>
  <c r="AT52" i="16" s="1"/>
  <c r="BV55" i="15"/>
  <c r="CU55" s="1"/>
  <c r="AU52" i="16" s="1"/>
  <c r="GG47"/>
  <c r="GH41"/>
  <c r="GF51"/>
  <c r="CW58" i="15"/>
  <c r="AW55" i="16" s="1"/>
  <c r="GN55" s="1"/>
  <c r="BY58" i="15"/>
  <c r="BR40" i="17"/>
  <c r="BQ46"/>
  <c r="BT83"/>
  <c r="BS86"/>
  <c r="Y38" i="3"/>
  <c r="X41"/>
  <c r="GJ88" i="16"/>
  <c r="GJ93" s="1"/>
  <c r="GJ118" s="1"/>
  <c r="AS93"/>
  <c r="AS118" s="1"/>
  <c r="BU49" i="15"/>
  <c r="CT49" s="1"/>
  <c r="AT46" i="16" s="1"/>
  <c r="BT50" i="15"/>
  <c r="BU44"/>
  <c r="BV45"/>
  <c r="CU45" s="1"/>
  <c r="AU42" i="16" s="1"/>
  <c r="BY86" i="15"/>
  <c r="CX86" s="1"/>
  <c r="CO64"/>
  <c r="BQ64"/>
  <c r="BP68"/>
  <c r="BP74" s="1"/>
  <c r="BP123" s="1"/>
  <c r="BV50" i="17"/>
  <c r="Z33" i="3"/>
  <c r="Y35"/>
  <c r="CX87" i="15"/>
  <c r="AX83" i="16" s="1"/>
  <c r="BZ87" i="15"/>
  <c r="CY87" s="1"/>
  <c r="AY83" i="16" s="1"/>
  <c r="CU92" i="15"/>
  <c r="BW92"/>
  <c r="BV96"/>
  <c r="BV120" s="1"/>
  <c r="GK19" i="16"/>
  <c r="GJ24"/>
  <c r="BT28" i="17"/>
  <c r="BS30"/>
  <c r="CQ54" i="15"/>
  <c r="BS54"/>
  <c r="BV37"/>
  <c r="BU40"/>
  <c r="AR41" i="16"/>
  <c r="AR47" s="1"/>
  <c r="CR50" i="15"/>
  <c r="CV32"/>
  <c r="BX32"/>
  <c r="BW34"/>
  <c r="CQ59"/>
  <c r="AQ56" i="16" s="1"/>
  <c r="GH56" s="1"/>
  <c r="BS59" i="15"/>
  <c r="CV22"/>
  <c r="BX22"/>
  <c r="BW27"/>
  <c r="CV63"/>
  <c r="AV60" i="16" s="1"/>
  <c r="GM60" s="1"/>
  <c r="BX63" i="15"/>
  <c r="BY63" s="1"/>
  <c r="GM82" i="16"/>
  <c r="BR65" i="15"/>
  <c r="CQ65" s="1"/>
  <c r="AQ62" i="16" s="1"/>
  <c r="CW53" i="15"/>
  <c r="BY53"/>
  <c r="AS34" i="16"/>
  <c r="CS40" i="15"/>
  <c r="AT88" i="16"/>
  <c r="CT96" i="15"/>
  <c r="CT120" s="1"/>
  <c r="BP51" i="17"/>
  <c r="BO65"/>
  <c r="BO89" s="1"/>
  <c r="GK29" i="16"/>
  <c r="AT31"/>
  <c r="AP51"/>
  <c r="BU18" i="17"/>
  <c r="BT23"/>
  <c r="CV39" i="15"/>
  <c r="AV36" i="16" s="1"/>
  <c r="BX39" i="15"/>
  <c r="AU29" i="16"/>
  <c r="AU31" s="1"/>
  <c r="CU34" i="15"/>
  <c r="BS33" i="17"/>
  <c r="BR36"/>
  <c r="CP65" i="15"/>
  <c r="AP62" i="16" s="1"/>
  <c r="GG62" s="1"/>
  <c r="CS49" i="15"/>
  <c r="AS46" i="16" s="1"/>
  <c r="GJ46" s="1"/>
  <c r="CS44" i="15"/>
  <c r="CT45"/>
  <c r="AT42" i="16" s="1"/>
  <c r="GK42" s="1"/>
  <c r="AU19"/>
  <c r="AU24" s="1"/>
  <c r="CU27" i="15"/>
  <c r="X45" i="3"/>
  <c r="W51"/>
  <c r="AA22"/>
  <c r="Z28"/>
  <c r="CQ60" i="15"/>
  <c r="AQ57" i="16" s="1"/>
  <c r="GH57" s="1"/>
  <c r="BS60" i="15"/>
  <c r="GP89" i="16"/>
  <c r="GP64"/>
  <c r="GP40"/>
  <c r="GN10"/>
  <c r="GM16"/>
  <c r="GN35"/>
  <c r="GO27"/>
  <c r="GN77"/>
  <c r="GO20"/>
  <c r="BZ38" i="15"/>
  <c r="CY38" s="1"/>
  <c r="CX38"/>
  <c r="AX35" i="16" s="1"/>
  <c r="AY22"/>
  <c r="GP22" s="1"/>
  <c r="AY10"/>
  <c r="AY16" s="1"/>
  <c r="CY19" i="15"/>
  <c r="AY27" i="16"/>
  <c r="BW19" i="17"/>
  <c r="AB19" i="3"/>
  <c r="BW72" i="17"/>
  <c r="BW9"/>
  <c r="BV15"/>
  <c r="AY84" i="16"/>
  <c r="GP84" s="1"/>
  <c r="BZ19" i="15"/>
  <c r="BW26" i="17"/>
  <c r="CY80" i="15"/>
  <c r="GO78" i="16" l="1"/>
  <c r="GP78" s="1"/>
  <c r="GM36"/>
  <c r="CX83" i="15"/>
  <c r="AX87" i="16" s="1"/>
  <c r="GO87" s="1"/>
  <c r="GP87" s="1"/>
  <c r="GM50"/>
  <c r="GO83"/>
  <c r="GP83" s="1"/>
  <c r="GL69"/>
  <c r="GM68"/>
  <c r="AW68"/>
  <c r="AW69" s="1"/>
  <c r="CW72" i="15"/>
  <c r="Z87" i="3"/>
  <c r="Y92"/>
  <c r="BV69" i="17"/>
  <c r="BW68"/>
  <c r="BW69" s="1"/>
  <c r="CX71" i="15"/>
  <c r="BY72"/>
  <c r="BZ71"/>
  <c r="GH62" i="16"/>
  <c r="CW63" i="15"/>
  <c r="AW60" i="16" s="1"/>
  <c r="GN60" s="1"/>
  <c r="GK52"/>
  <c r="GL52" s="1"/>
  <c r="CW22" i="15"/>
  <c r="BY22"/>
  <c r="BX27"/>
  <c r="GL19" i="16"/>
  <c r="GK24"/>
  <c r="AX82"/>
  <c r="CT44" i="15"/>
  <c r="BU50"/>
  <c r="BV44"/>
  <c r="CU44" s="1"/>
  <c r="CX58"/>
  <c r="AX55" i="16" s="1"/>
  <c r="GO55" s="1"/>
  <c r="BZ58" i="15"/>
  <c r="CY58" s="1"/>
  <c r="AY55" i="16" s="1"/>
  <c r="GI41"/>
  <c r="GH47"/>
  <c r="CR59" i="15"/>
  <c r="AR56" i="16" s="1"/>
  <c r="GI56" s="1"/>
  <c r="BT59" i="15"/>
  <c r="AV29" i="16"/>
  <c r="AV31" s="1"/>
  <c r="CV34" i="15"/>
  <c r="BW50" i="17"/>
  <c r="AO61" i="16"/>
  <c r="CO68" i="15"/>
  <c r="CO74" s="1"/>
  <c r="CO123" s="1"/>
  <c r="W55" i="3"/>
  <c r="V69"/>
  <c r="V95" s="1"/>
  <c r="GL42" i="16"/>
  <c r="GK46"/>
  <c r="GG51"/>
  <c r="BQ51" i="17"/>
  <c r="BP65"/>
  <c r="BP89" s="1"/>
  <c r="GJ34" i="16"/>
  <c r="GJ37" s="1"/>
  <c r="AS37"/>
  <c r="GN82"/>
  <c r="AQ51"/>
  <c r="CR60" i="15"/>
  <c r="AR57" i="16" s="1"/>
  <c r="GI57" s="1"/>
  <c r="BT60" i="15"/>
  <c r="BV18" i="17"/>
  <c r="BU23"/>
  <c r="GL29" i="16"/>
  <c r="GK31"/>
  <c r="GK88"/>
  <c r="GK93" s="1"/>
  <c r="GK118" s="1"/>
  <c r="AT93"/>
  <c r="AT118" s="1"/>
  <c r="CX53" i="15"/>
  <c r="BZ53"/>
  <c r="BU28" i="17"/>
  <c r="BT30"/>
  <c r="CV92" i="15"/>
  <c r="BX92"/>
  <c r="BW96"/>
  <c r="BW120" s="1"/>
  <c r="AB22" i="3"/>
  <c r="AB28" s="1"/>
  <c r="AA28"/>
  <c r="BS65" i="15"/>
  <c r="CR65" s="1"/>
  <c r="AR62" i="16" s="1"/>
  <c r="CX63" i="15"/>
  <c r="AX60" i="16" s="1"/>
  <c r="BZ63" i="15"/>
  <c r="CY63" s="1"/>
  <c r="AY60" i="16" s="1"/>
  <c r="AV19"/>
  <c r="AV24" s="1"/>
  <c r="CV27" i="15"/>
  <c r="CW32"/>
  <c r="BY32"/>
  <c r="BX34"/>
  <c r="BW37"/>
  <c r="BV40"/>
  <c r="AA33" i="3"/>
  <c r="Z35"/>
  <c r="CP64" i="15"/>
  <c r="BR64"/>
  <c r="BQ68"/>
  <c r="BQ74" s="1"/>
  <c r="BQ123" s="1"/>
  <c r="BZ86"/>
  <c r="BU83" i="17"/>
  <c r="BT86"/>
  <c r="CX95" i="15"/>
  <c r="AX91" i="16" s="1"/>
  <c r="GO91" s="1"/>
  <c r="BZ95" i="15"/>
  <c r="CY95" s="1"/>
  <c r="AY91" i="16" s="1"/>
  <c r="AT37"/>
  <c r="BS36" i="17"/>
  <c r="BT33"/>
  <c r="X51" i="3"/>
  <c r="Y45"/>
  <c r="AS41" i="16"/>
  <c r="AS47" s="1"/>
  <c r="CS50" i="15"/>
  <c r="CW39"/>
  <c r="AW36" i="16" s="1"/>
  <c r="BY39" i="15"/>
  <c r="AW50" i="16"/>
  <c r="CR54" i="15"/>
  <c r="BT54"/>
  <c r="AU88" i="16"/>
  <c r="CU96" i="15"/>
  <c r="CU120" s="1"/>
  <c r="BW45"/>
  <c r="BV49"/>
  <c r="CU49" s="1"/>
  <c r="AU46" i="16" s="1"/>
  <c r="GL46" s="1"/>
  <c r="Z38" i="3"/>
  <c r="Y41"/>
  <c r="BS40" i="17"/>
  <c r="BR46"/>
  <c r="BW55" i="15"/>
  <c r="BX55" s="1"/>
  <c r="CU37"/>
  <c r="GO77" i="16"/>
  <c r="GP20"/>
  <c r="GO35"/>
  <c r="GO10"/>
  <c r="GN16"/>
  <c r="GP27"/>
  <c r="AY35"/>
  <c r="AY77"/>
  <c r="BW15" i="17"/>
  <c r="GN50" i="16" l="1"/>
  <c r="GN36"/>
  <c r="GI62"/>
  <c r="GO60"/>
  <c r="GP60" s="1"/>
  <c r="CX72" i="15"/>
  <c r="AX68" i="16"/>
  <c r="AX69" s="1"/>
  <c r="AA87" i="3"/>
  <c r="Z92"/>
  <c r="GN68" i="16"/>
  <c r="GM69"/>
  <c r="CY71" i="15"/>
  <c r="BZ72"/>
  <c r="GK34" i="16"/>
  <c r="GK37" s="1"/>
  <c r="GP55"/>
  <c r="CU50" i="15"/>
  <c r="AU41" i="16"/>
  <c r="AU47" s="1"/>
  <c r="CY86" i="15"/>
  <c r="BX37"/>
  <c r="CW37" s="1"/>
  <c r="BW40"/>
  <c r="BV28" i="17"/>
  <c r="BU30"/>
  <c r="CS59" i="15"/>
  <c r="AS56" i="16" s="1"/>
  <c r="GJ56" s="1"/>
  <c r="BU59" i="15"/>
  <c r="AX50" i="16"/>
  <c r="GM29"/>
  <c r="GL31"/>
  <c r="AU34"/>
  <c r="CU40" i="15"/>
  <c r="BT40" i="17"/>
  <c r="BS46"/>
  <c r="BW49" i="15"/>
  <c r="GL88" i="16"/>
  <c r="GL93" s="1"/>
  <c r="GL118" s="1"/>
  <c r="AU93"/>
  <c r="AU118" s="1"/>
  <c r="BT36" i="17"/>
  <c r="BU33"/>
  <c r="BV83"/>
  <c r="BU86"/>
  <c r="CQ64" i="15"/>
  <c r="BS64"/>
  <c r="BR68"/>
  <c r="BR74" s="1"/>
  <c r="BR123" s="1"/>
  <c r="CX32"/>
  <c r="BZ32"/>
  <c r="BY34"/>
  <c r="AV88" i="16"/>
  <c r="CV96" i="15"/>
  <c r="CV120" s="1"/>
  <c r="CY53"/>
  <c r="CS60"/>
  <c r="AS57" i="16" s="1"/>
  <c r="GJ57" s="1"/>
  <c r="BU60" i="15"/>
  <c r="CV37"/>
  <c r="CW55"/>
  <c r="AW52" i="16" s="1"/>
  <c r="BY55" i="15"/>
  <c r="BZ55" s="1"/>
  <c r="CY55" s="1"/>
  <c r="AY52" i="16" s="1"/>
  <c r="BX45" i="15"/>
  <c r="Z45" i="3"/>
  <c r="Y51"/>
  <c r="AR51" i="16"/>
  <c r="AB33" i="3"/>
  <c r="AB35" s="1"/>
  <c r="AA35"/>
  <c r="BT65" i="15"/>
  <c r="CW92"/>
  <c r="BY92"/>
  <c r="BX96"/>
  <c r="BX120" s="1"/>
  <c r="BW18" i="17"/>
  <c r="BW23" s="1"/>
  <c r="BV23"/>
  <c r="GH51" i="16"/>
  <c r="X55" i="3"/>
  <c r="W69"/>
  <c r="W95" s="1"/>
  <c r="AT41" i="16"/>
  <c r="AT47" s="1"/>
  <c r="CT50" i="15"/>
  <c r="GM19" i="16"/>
  <c r="GL24"/>
  <c r="AA38" i="3"/>
  <c r="Z41"/>
  <c r="CS54" i="15"/>
  <c r="BU54"/>
  <c r="CX39"/>
  <c r="AX36" i="16" s="1"/>
  <c r="BZ39" i="15"/>
  <c r="CY39" s="1"/>
  <c r="AY36" i="16" s="1"/>
  <c r="AW19"/>
  <c r="AW24" s="1"/>
  <c r="CW27" i="15"/>
  <c r="AP61" i="16"/>
  <c r="CP68" i="15"/>
  <c r="CP74" s="1"/>
  <c r="CP123" s="1"/>
  <c r="AW29" i="16"/>
  <c r="AW31" s="1"/>
  <c r="CW34" i="15"/>
  <c r="BR51" i="17"/>
  <c r="BQ65"/>
  <c r="BQ89" s="1"/>
  <c r="GF61" i="16"/>
  <c r="GF65" s="1"/>
  <c r="GF71" s="1"/>
  <c r="GF121" s="1"/>
  <c r="AO65"/>
  <c r="AO71" s="1"/>
  <c r="AO121" s="1"/>
  <c r="GI47"/>
  <c r="GJ41"/>
  <c r="BV50" i="15"/>
  <c r="BW44"/>
  <c r="CV44" s="1"/>
  <c r="GO82" i="16"/>
  <c r="CX22" i="15"/>
  <c r="BZ22"/>
  <c r="BY27"/>
  <c r="CV55"/>
  <c r="AV52" i="16" s="1"/>
  <c r="CV45" i="15"/>
  <c r="AV42" i="16" s="1"/>
  <c r="GM42" s="1"/>
  <c r="GP91"/>
  <c r="GP77"/>
  <c r="GP10"/>
  <c r="GO16"/>
  <c r="GP35"/>
  <c r="GO50" l="1"/>
  <c r="GO36"/>
  <c r="GP36" s="1"/>
  <c r="GO68"/>
  <c r="GN69"/>
  <c r="AY68"/>
  <c r="AY69" s="1"/>
  <c r="CY72" i="15"/>
  <c r="AB87" i="3"/>
  <c r="AB92" s="1"/>
  <c r="AA92"/>
  <c r="CX55" i="15"/>
  <c r="AX52" i="16" s="1"/>
  <c r="GG61"/>
  <c r="GG65" s="1"/>
  <c r="GG71" s="1"/>
  <c r="GG121" s="1"/>
  <c r="AP65"/>
  <c r="AP71" s="1"/>
  <c r="AP121" s="1"/>
  <c r="AW88"/>
  <c r="CW96" i="15"/>
  <c r="CW120" s="1"/>
  <c r="AA45" i="3"/>
  <c r="Z51"/>
  <c r="GM88" i="16"/>
  <c r="GM93" s="1"/>
  <c r="GM118" s="1"/>
  <c r="AV93"/>
  <c r="AV118" s="1"/>
  <c r="BW83" i="17"/>
  <c r="BW86" s="1"/>
  <c r="BV86"/>
  <c r="BU40"/>
  <c r="BT46"/>
  <c r="GN29" i="16"/>
  <c r="GN31" s="1"/>
  <c r="GM31"/>
  <c r="CY22" i="15"/>
  <c r="BZ27"/>
  <c r="GJ47" i="16"/>
  <c r="GK41"/>
  <c r="CX92" i="15"/>
  <c r="BZ92"/>
  <c r="BY96"/>
  <c r="BY120" s="1"/>
  <c r="GM52" i="16"/>
  <c r="GN52" s="1"/>
  <c r="GI51"/>
  <c r="AV34"/>
  <c r="CV40" i="15"/>
  <c r="AY50" i="16"/>
  <c r="CY32" i="15"/>
  <c r="BZ34"/>
  <c r="AQ61" i="16"/>
  <c r="CQ68" i="15"/>
  <c r="CQ74" s="1"/>
  <c r="CQ123" s="1"/>
  <c r="BX49"/>
  <c r="GL34" i="16"/>
  <c r="GL37" s="1"/>
  <c r="AU37"/>
  <c r="BW28" i="17"/>
  <c r="BW30" s="1"/>
  <c r="BV30"/>
  <c r="AV41" i="16"/>
  <c r="BS51" i="17"/>
  <c r="BR65"/>
  <c r="BR89" s="1"/>
  <c r="AS51" i="16"/>
  <c r="CT60" i="15"/>
  <c r="AT57" i="16" s="1"/>
  <c r="GK57" s="1"/>
  <c r="BV60" i="15"/>
  <c r="AX29" i="16"/>
  <c r="CX34" i="15"/>
  <c r="CT59"/>
  <c r="AT56" i="16" s="1"/>
  <c r="GK56" s="1"/>
  <c r="BV59" i="15"/>
  <c r="AW34" i="16"/>
  <c r="CW40" i="15"/>
  <c r="AY82" i="16"/>
  <c r="CT54" i="15"/>
  <c r="BV54"/>
  <c r="BU65"/>
  <c r="BY45"/>
  <c r="BZ45" s="1"/>
  <c r="CY45" s="1"/>
  <c r="AY42" i="16" s="1"/>
  <c r="AX19"/>
  <c r="AX24" s="1"/>
  <c r="CX27" i="15"/>
  <c r="BW50"/>
  <c r="BX44"/>
  <c r="AB38" i="3"/>
  <c r="AB41" s="1"/>
  <c r="AA41"/>
  <c r="GN19" i="16"/>
  <c r="GM24"/>
  <c r="Y55" i="3"/>
  <c r="X69"/>
  <c r="X95" s="1"/>
  <c r="CR64" i="15"/>
  <c r="BT64"/>
  <c r="BS68"/>
  <c r="BS74" s="1"/>
  <c r="BS123" s="1"/>
  <c r="BU36" i="17"/>
  <c r="BV33"/>
  <c r="BY37" i="15"/>
  <c r="BX40"/>
  <c r="CS65"/>
  <c r="AS62" i="16" s="1"/>
  <c r="GJ62" s="1"/>
  <c r="CW45" i="15"/>
  <c r="AW42" i="16" s="1"/>
  <c r="GN42" s="1"/>
  <c r="CV49" i="15"/>
  <c r="AV46" i="16" s="1"/>
  <c r="GM46" s="1"/>
  <c r="GP16"/>
  <c r="BZ12" i="3"/>
  <c r="CX12" s="1"/>
  <c r="EU12" s="1"/>
  <c r="BZ13"/>
  <c r="CX13" s="1"/>
  <c r="EU13" s="1"/>
  <c r="BZ14"/>
  <c r="CX14" s="1"/>
  <c r="EU14" s="1"/>
  <c r="BZ15"/>
  <c r="CX15" s="1"/>
  <c r="EU15" s="1"/>
  <c r="BZ16"/>
  <c r="CX16" s="1"/>
  <c r="EU16" s="1"/>
  <c r="BZ17"/>
  <c r="CX17" s="1"/>
  <c r="EU17" s="1"/>
  <c r="BZ18"/>
  <c r="CX18" s="1"/>
  <c r="EU18" s="1"/>
  <c r="BZ19"/>
  <c r="BZ22"/>
  <c r="CX22" s="1"/>
  <c r="EU22" s="1"/>
  <c r="BZ23"/>
  <c r="CX23" s="1"/>
  <c r="EU23" s="1"/>
  <c r="BZ24"/>
  <c r="CX24" s="1"/>
  <c r="EU24" s="1"/>
  <c r="BZ25"/>
  <c r="CX25" s="1"/>
  <c r="EU25" s="1"/>
  <c r="BZ28"/>
  <c r="BZ31"/>
  <c r="CX31" s="1"/>
  <c r="EU31" s="1"/>
  <c r="BZ32"/>
  <c r="CX32" s="1"/>
  <c r="EU32" s="1"/>
  <c r="BZ33"/>
  <c r="CX33" s="1"/>
  <c r="EU33" s="1"/>
  <c r="BZ34"/>
  <c r="CX34" s="1"/>
  <c r="EU34" s="1"/>
  <c r="BZ35"/>
  <c r="BZ38"/>
  <c r="CX38" s="1"/>
  <c r="EU38" s="1"/>
  <c r="BZ39"/>
  <c r="CX39" s="1"/>
  <c r="EU39" s="1"/>
  <c r="BZ40"/>
  <c r="CX40" s="1"/>
  <c r="EU40" s="1"/>
  <c r="BZ41"/>
  <c r="BZ44"/>
  <c r="CX44" s="1"/>
  <c r="EU44" s="1"/>
  <c r="BZ45"/>
  <c r="CX45" s="1"/>
  <c r="EU45" s="1"/>
  <c r="BZ46"/>
  <c r="CX46" s="1"/>
  <c r="EU46" s="1"/>
  <c r="BZ47"/>
  <c r="CX47" s="1"/>
  <c r="EU47" s="1"/>
  <c r="BZ48"/>
  <c r="CX48" s="1"/>
  <c r="EU48" s="1"/>
  <c r="BZ49"/>
  <c r="CX49" s="1"/>
  <c r="EU49" s="1"/>
  <c r="BZ50"/>
  <c r="CX50" s="1"/>
  <c r="EU50" s="1"/>
  <c r="BZ51"/>
  <c r="BZ54"/>
  <c r="CX54" s="1"/>
  <c r="EU54" s="1"/>
  <c r="BZ55"/>
  <c r="CX55" s="1"/>
  <c r="EU55" s="1"/>
  <c r="BZ56"/>
  <c r="CX56" s="1"/>
  <c r="EU56" s="1"/>
  <c r="BZ57"/>
  <c r="CX57" s="1"/>
  <c r="EU57" s="1"/>
  <c r="BZ58"/>
  <c r="CX58" s="1"/>
  <c r="EU58" s="1"/>
  <c r="BZ59"/>
  <c r="CX59" s="1"/>
  <c r="EU59" s="1"/>
  <c r="BZ60"/>
  <c r="CX60" s="1"/>
  <c r="EU60" s="1"/>
  <c r="BZ61"/>
  <c r="CX61" s="1"/>
  <c r="EU61" s="1"/>
  <c r="BZ62"/>
  <c r="CX62" s="1"/>
  <c r="EU62" s="1"/>
  <c r="BZ63"/>
  <c r="CX63" s="1"/>
  <c r="EU63" s="1"/>
  <c r="BZ64"/>
  <c r="CX64" s="1"/>
  <c r="EU64" s="1"/>
  <c r="BZ65"/>
  <c r="CX65" s="1"/>
  <c r="EU65" s="1"/>
  <c r="BZ66"/>
  <c r="CX66" s="1"/>
  <c r="EU66" s="1"/>
  <c r="BZ67"/>
  <c r="CX67" s="1"/>
  <c r="EU67" s="1"/>
  <c r="BZ68"/>
  <c r="CX68" s="1"/>
  <c r="EU68" s="1"/>
  <c r="BZ69"/>
  <c r="BZ72"/>
  <c r="CX72" s="1"/>
  <c r="EU72" s="1"/>
  <c r="EU73" s="1"/>
  <c r="BZ73"/>
  <c r="BZ76"/>
  <c r="CX76" s="1"/>
  <c r="EU76" s="1"/>
  <c r="BZ77"/>
  <c r="CX77" s="1"/>
  <c r="EU77" s="1"/>
  <c r="BZ78"/>
  <c r="CX78" s="1"/>
  <c r="EU78" s="1"/>
  <c r="BZ79"/>
  <c r="CX79" s="1"/>
  <c r="EU79" s="1"/>
  <c r="BZ80"/>
  <c r="CX80" s="1"/>
  <c r="EU80" s="1"/>
  <c r="BZ81"/>
  <c r="CX81" s="1"/>
  <c r="EU81" s="1"/>
  <c r="BZ82"/>
  <c r="CX82" s="1"/>
  <c r="EU82" s="1"/>
  <c r="BZ83"/>
  <c r="CX83" s="1"/>
  <c r="EU83" s="1"/>
  <c r="BZ84"/>
  <c r="CX84" s="1"/>
  <c r="EU84" s="1"/>
  <c r="BZ85"/>
  <c r="CX85" s="1"/>
  <c r="EU85" s="1"/>
  <c r="BZ86"/>
  <c r="CX86" s="1"/>
  <c r="EU86" s="1"/>
  <c r="BZ87"/>
  <c r="CX87" s="1"/>
  <c r="EU87" s="1"/>
  <c r="BZ88"/>
  <c r="CX88" s="1"/>
  <c r="EU88" s="1"/>
  <c r="BZ89"/>
  <c r="CX89" s="1"/>
  <c r="EU89" s="1"/>
  <c r="BZ90"/>
  <c r="CX90" s="1"/>
  <c r="EU90" s="1"/>
  <c r="BZ91"/>
  <c r="CX91" s="1"/>
  <c r="EU91" s="1"/>
  <c r="BZ92"/>
  <c r="BZ95"/>
  <c r="GP50" i="16" l="1"/>
  <c r="EU92" i="3"/>
  <c r="EU28"/>
  <c r="EU19"/>
  <c r="EU35"/>
  <c r="EU69"/>
  <c r="EU51"/>
  <c r="EU41"/>
  <c r="GO69" i="16"/>
  <c r="GP68"/>
  <c r="GP69" s="1"/>
  <c r="AA15"/>
  <c r="GO52"/>
  <c r="GP52" s="1"/>
  <c r="CX45" i="15"/>
  <c r="AX42" i="16" s="1"/>
  <c r="GO42" s="1"/>
  <c r="GP42" s="1"/>
  <c r="BZ37" i="15"/>
  <c r="BY40"/>
  <c r="CS64"/>
  <c r="BU64"/>
  <c r="BT68"/>
  <c r="BT74" s="1"/>
  <c r="BT123" s="1"/>
  <c r="CW44"/>
  <c r="BX50"/>
  <c r="BY44"/>
  <c r="CX44" s="1"/>
  <c r="BW60"/>
  <c r="BV40" i="17"/>
  <c r="BU46"/>
  <c r="AA64" i="16"/>
  <c r="AA44"/>
  <c r="AA11"/>
  <c r="Z55" i="3"/>
  <c r="Y69"/>
  <c r="Y95" s="1"/>
  <c r="BV65" i="15"/>
  <c r="CU59"/>
  <c r="AU56" i="16" s="1"/>
  <c r="GL56" s="1"/>
  <c r="BW59" i="15"/>
  <c r="GJ51" i="16"/>
  <c r="BY49" i="15"/>
  <c r="BZ49" s="1"/>
  <c r="CY49" s="1"/>
  <c r="AY46" i="16" s="1"/>
  <c r="AY29"/>
  <c r="AY31" s="1"/>
  <c r="CY34" i="15"/>
  <c r="GM34" i="16"/>
  <c r="GM37" s="1"/>
  <c r="AV37"/>
  <c r="GL41"/>
  <c r="GK47"/>
  <c r="AT51"/>
  <c r="AW37"/>
  <c r="GO29"/>
  <c r="AX31"/>
  <c r="AX88"/>
  <c r="CX96" i="15"/>
  <c r="CX120" s="1"/>
  <c r="AY19" i="16"/>
  <c r="AY24" s="1"/>
  <c r="CY27" i="15"/>
  <c r="AA51" i="3"/>
  <c r="AB45"/>
  <c r="AB51" s="1"/>
  <c r="CX37" i="15"/>
  <c r="CU60"/>
  <c r="AU57" i="16" s="1"/>
  <c r="GL57" s="1"/>
  <c r="CV50" i="15"/>
  <c r="CT65"/>
  <c r="AT62" i="16" s="1"/>
  <c r="GK62" s="1"/>
  <c r="AV47"/>
  <c r="CW49" i="15"/>
  <c r="AW46" i="16" s="1"/>
  <c r="GN46" s="1"/>
  <c r="GN88"/>
  <c r="GN93" s="1"/>
  <c r="GN118" s="1"/>
  <c r="AW93"/>
  <c r="AW118" s="1"/>
  <c r="AA28"/>
  <c r="AA77"/>
  <c r="BB43" i="15"/>
  <c r="AC22" i="3"/>
  <c r="BW33" i="17"/>
  <c r="BW36" s="1"/>
  <c r="BV36"/>
  <c r="AR61" i="16"/>
  <c r="CR68" i="15"/>
  <c r="CR74" s="1"/>
  <c r="CR123" s="1"/>
  <c r="GO19" i="16"/>
  <c r="GN24"/>
  <c r="CU54" i="15"/>
  <c r="BW54"/>
  <c r="CV54" s="1"/>
  <c r="BT51" i="17"/>
  <c r="BS65"/>
  <c r="BS89" s="1"/>
  <c r="GH61" i="16"/>
  <c r="GH65" s="1"/>
  <c r="GH71" s="1"/>
  <c r="GH121" s="1"/>
  <c r="AQ65"/>
  <c r="AQ71" s="1"/>
  <c r="AQ121" s="1"/>
  <c r="CY92" i="15"/>
  <c r="BZ96"/>
  <c r="BZ120" s="1"/>
  <c r="AA90" i="16"/>
  <c r="GP82"/>
  <c r="BB57" i="15"/>
  <c r="CA57" s="1"/>
  <c r="BB18"/>
  <c r="CA18" s="1"/>
  <c r="CX73" i="3"/>
  <c r="CX92"/>
  <c r="AA53" i="16"/>
  <c r="AA43"/>
  <c r="CX41" i="3"/>
  <c r="AX10" i="17"/>
  <c r="AC14" i="3"/>
  <c r="AA79" i="16"/>
  <c r="AA27"/>
  <c r="CX35" i="3"/>
  <c r="AA22" i="16"/>
  <c r="AA10"/>
  <c r="CX19" i="3"/>
  <c r="AA89" i="16"/>
  <c r="AC34" i="3"/>
  <c r="CX69"/>
  <c r="CX51"/>
  <c r="AX39" i="17"/>
  <c r="AC32" i="3"/>
  <c r="AA59" i="16"/>
  <c r="CX28" i="3"/>
  <c r="AX14" i="17"/>
  <c r="AC18" i="3"/>
  <c r="AA12" i="16"/>
  <c r="EU95" i="3" l="1"/>
  <c r="AX18" i="17"/>
  <c r="BX18" s="1"/>
  <c r="AX27"/>
  <c r="BX27" s="1"/>
  <c r="BB31" i="15"/>
  <c r="CA31" s="1"/>
  <c r="CZ31" s="1"/>
  <c r="BB14"/>
  <c r="CA14" s="1"/>
  <c r="CZ14" s="1"/>
  <c r="AA20" i="16"/>
  <c r="AA40"/>
  <c r="AA58"/>
  <c r="AC62" i="3"/>
  <c r="CB62" s="1"/>
  <c r="CZ62" s="1"/>
  <c r="EW62" s="1"/>
  <c r="AC48"/>
  <c r="CD48" s="1"/>
  <c r="DB48" s="1"/>
  <c r="EY48" s="1"/>
  <c r="AC16"/>
  <c r="CC16" s="1"/>
  <c r="DA16" s="1"/>
  <c r="EX16" s="1"/>
  <c r="BB33" i="15"/>
  <c r="CA33" s="1"/>
  <c r="CZ33" s="1"/>
  <c r="AX64" i="17"/>
  <c r="BX64" s="1"/>
  <c r="AX54"/>
  <c r="BX54" s="1"/>
  <c r="AC68" i="3"/>
  <c r="CB68" s="1"/>
  <c r="CZ68" s="1"/>
  <c r="EW68" s="1"/>
  <c r="AX58" i="17"/>
  <c r="BX58" s="1"/>
  <c r="AC58" i="3"/>
  <c r="CC58" s="1"/>
  <c r="DA58" s="1"/>
  <c r="EX58" s="1"/>
  <c r="BB67" i="15"/>
  <c r="CA67" s="1"/>
  <c r="CZ67" s="1"/>
  <c r="BB61"/>
  <c r="CA61" s="1"/>
  <c r="CZ61" s="1"/>
  <c r="AA54" i="16"/>
  <c r="AA84"/>
  <c r="BB47" i="15"/>
  <c r="CA47" s="1"/>
  <c r="CZ47" s="1"/>
  <c r="BB82"/>
  <c r="CA82" s="1"/>
  <c r="CZ82" s="1"/>
  <c r="GN34" i="16"/>
  <c r="GN37" s="1"/>
  <c r="AX74" i="17"/>
  <c r="BX74" s="1"/>
  <c r="AX43"/>
  <c r="BX43" s="1"/>
  <c r="AC79" i="3"/>
  <c r="CA79" s="1"/>
  <c r="CY79" s="1"/>
  <c r="EV79" s="1"/>
  <c r="AX12" i="17"/>
  <c r="BX12" s="1"/>
  <c r="AC72" i="3"/>
  <c r="AA63" i="16"/>
  <c r="BB80" i="15"/>
  <c r="CA80" s="1"/>
  <c r="AC76" i="3"/>
  <c r="CC76" s="1"/>
  <c r="DA76" s="1"/>
  <c r="EX76" s="1"/>
  <c r="AX72" i="17"/>
  <c r="BX72" s="1"/>
  <c r="AC44" i="3"/>
  <c r="CB44" s="1"/>
  <c r="CZ44" s="1"/>
  <c r="EW44" s="1"/>
  <c r="AX29" i="17"/>
  <c r="BX29" s="1"/>
  <c r="AA85" i="16"/>
  <c r="AA35"/>
  <c r="BB16" i="15"/>
  <c r="CA16" s="1"/>
  <c r="CZ16" s="1"/>
  <c r="AZ13" i="16" s="1"/>
  <c r="AA13"/>
  <c r="AA80"/>
  <c r="AA30"/>
  <c r="AC24" i="3"/>
  <c r="CB24" s="1"/>
  <c r="CZ24" s="1"/>
  <c r="EW24" s="1"/>
  <c r="BB24" i="15"/>
  <c r="CA24" s="1"/>
  <c r="CZ24" s="1"/>
  <c r="AA21" i="16"/>
  <c r="AX20" i="17"/>
  <c r="BX20" s="1"/>
  <c r="AX34" i="16"/>
  <c r="CX40" i="15"/>
  <c r="BW65"/>
  <c r="BX60"/>
  <c r="AY88" i="16"/>
  <c r="CY96" i="15"/>
  <c r="CY120" s="1"/>
  <c r="BU51" i="17"/>
  <c r="BT65"/>
  <c r="BT89" s="1"/>
  <c r="GI61" i="16"/>
  <c r="GI65" s="1"/>
  <c r="GI71" s="1"/>
  <c r="GI121" s="1"/>
  <c r="AR65"/>
  <c r="AR71" s="1"/>
  <c r="AR121" s="1"/>
  <c r="GO88"/>
  <c r="GO93" s="1"/>
  <c r="GO118" s="1"/>
  <c r="AX93"/>
  <c r="AX118" s="1"/>
  <c r="AA55" i="3"/>
  <c r="Z69"/>
  <c r="Z95" s="1"/>
  <c r="BW40" i="17"/>
  <c r="BW46" s="1"/>
  <c r="BV46"/>
  <c r="BY50" i="15"/>
  <c r="BZ44"/>
  <c r="CT64"/>
  <c r="BV64"/>
  <c r="BU68"/>
  <c r="BU74" s="1"/>
  <c r="BU123" s="1"/>
  <c r="GK51" i="16"/>
  <c r="GM41"/>
  <c r="GL47"/>
  <c r="AW41"/>
  <c r="AW47" s="1"/>
  <c r="CW50" i="15"/>
  <c r="AU51" i="16"/>
  <c r="BX54" i="15"/>
  <c r="BB48"/>
  <c r="CA48" s="1"/>
  <c r="CZ48" s="1"/>
  <c r="CV59"/>
  <c r="AV56" i="16" s="1"/>
  <c r="GM56" s="1"/>
  <c r="BX59" i="15"/>
  <c r="AX41" i="16"/>
  <c r="CY37" i="15"/>
  <c r="BZ40"/>
  <c r="AA14" i="16"/>
  <c r="BB22" i="15"/>
  <c r="CA22" s="1"/>
  <c r="AA19" i="16"/>
  <c r="CX49" i="15"/>
  <c r="AX46" i="16" s="1"/>
  <c r="GO46" s="1"/>
  <c r="GP46" s="1"/>
  <c r="AV51"/>
  <c r="GP19"/>
  <c r="GP24" s="1"/>
  <c r="GO24"/>
  <c r="GP29"/>
  <c r="GP31" s="1"/>
  <c r="GO31"/>
  <c r="BB85" i="15"/>
  <c r="CA85" s="1"/>
  <c r="CZ85" s="1"/>
  <c r="AS61" i="16"/>
  <c r="CS68" i="15"/>
  <c r="CS74" s="1"/>
  <c r="CS123" s="1"/>
  <c r="CU65"/>
  <c r="AU62" i="16" s="1"/>
  <c r="GL62" s="1"/>
  <c r="CV60" i="15"/>
  <c r="AV57" i="16" s="1"/>
  <c r="GM57" s="1"/>
  <c r="AC12" i="3"/>
  <c r="CD12" s="1"/>
  <c r="DB12" s="1"/>
  <c r="EY12" s="1"/>
  <c r="AA9" i="16"/>
  <c r="AX8" i="17"/>
  <c r="BX8" s="1"/>
  <c r="BB23" i="15"/>
  <c r="BB88"/>
  <c r="CA88" s="1"/>
  <c r="CZ88" s="1"/>
  <c r="BB84"/>
  <c r="CA84" s="1"/>
  <c r="CZ84" s="1"/>
  <c r="BB62"/>
  <c r="CA62" s="1"/>
  <c r="CZ62" s="1"/>
  <c r="BB25"/>
  <c r="CA25" s="1"/>
  <c r="CZ25" s="1"/>
  <c r="BB30"/>
  <c r="CA30" s="1"/>
  <c r="BB66"/>
  <c r="CA66" s="1"/>
  <c r="CZ66" s="1"/>
  <c r="BB12"/>
  <c r="BB56"/>
  <c r="CA56" s="1"/>
  <c r="CZ56" s="1"/>
  <c r="BB13"/>
  <c r="CA13" s="1"/>
  <c r="CZ13" s="1"/>
  <c r="BB38"/>
  <c r="CA38" s="1"/>
  <c r="CZ38" s="1"/>
  <c r="BB94"/>
  <c r="CA94" s="1"/>
  <c r="CZ94" s="1"/>
  <c r="BB15"/>
  <c r="CA15" s="1"/>
  <c r="CZ15" s="1"/>
  <c r="AZ12" i="16" s="1"/>
  <c r="GQ12" s="1"/>
  <c r="BB93" i="15"/>
  <c r="CA93" s="1"/>
  <c r="CZ93" s="1"/>
  <c r="BB17"/>
  <c r="CA17" s="1"/>
  <c r="CZ17" s="1"/>
  <c r="AZ14" i="16" s="1"/>
  <c r="BB89" i="15"/>
  <c r="CA89" s="1"/>
  <c r="CZ89" s="1"/>
  <c r="BB46"/>
  <c r="CA46" s="1"/>
  <c r="CZ46" s="1"/>
  <c r="BX14" i="17"/>
  <c r="AX80"/>
  <c r="AC84" i="3"/>
  <c r="AX84" i="17"/>
  <c r="AC89" i="3"/>
  <c r="AX21" i="17"/>
  <c r="AC25" i="3"/>
  <c r="AX53" i="17"/>
  <c r="AC57" i="3"/>
  <c r="CZ57" i="15"/>
  <c r="CB22" i="3"/>
  <c r="CZ22" s="1"/>
  <c r="EW22" s="1"/>
  <c r="CD22"/>
  <c r="DB22" s="1"/>
  <c r="EY22" s="1"/>
  <c r="CA22"/>
  <c r="CY22" s="1"/>
  <c r="EV22" s="1"/>
  <c r="CC22"/>
  <c r="DA22" s="1"/>
  <c r="EX22" s="1"/>
  <c r="CE22"/>
  <c r="DC22" s="1"/>
  <c r="EZ22" s="1"/>
  <c r="AX13" i="17"/>
  <c r="AC17" i="3"/>
  <c r="AX26" i="17"/>
  <c r="AC31" i="3"/>
  <c r="AX42" i="17"/>
  <c r="AC47" i="3"/>
  <c r="AX85" i="17"/>
  <c r="AC90" i="3"/>
  <c r="CA43" i="15"/>
  <c r="CD18" i="3"/>
  <c r="DB18" s="1"/>
  <c r="EY18" s="1"/>
  <c r="CB18"/>
  <c r="CZ18" s="1"/>
  <c r="EW18" s="1"/>
  <c r="CE18"/>
  <c r="DC18" s="1"/>
  <c r="EZ18" s="1"/>
  <c r="CC18"/>
  <c r="DA18" s="1"/>
  <c r="EX18" s="1"/>
  <c r="CA18"/>
  <c r="CY18" s="1"/>
  <c r="EV18" s="1"/>
  <c r="AX59" i="17"/>
  <c r="AC63" i="3"/>
  <c r="CD32"/>
  <c r="DB32" s="1"/>
  <c r="EY32" s="1"/>
  <c r="CB32"/>
  <c r="CZ32" s="1"/>
  <c r="EW32" s="1"/>
  <c r="CA32"/>
  <c r="CY32" s="1"/>
  <c r="EV32" s="1"/>
  <c r="CC32"/>
  <c r="DA32" s="1"/>
  <c r="EX32" s="1"/>
  <c r="CE32"/>
  <c r="DC32" s="1"/>
  <c r="EZ32" s="1"/>
  <c r="BX39" i="17"/>
  <c r="CZ18" i="15"/>
  <c r="AX76" i="17"/>
  <c r="AC80" i="3"/>
  <c r="AX81" i="17"/>
  <c r="AC85" i="3"/>
  <c r="BX10" i="17"/>
  <c r="AX63"/>
  <c r="AC67" i="3"/>
  <c r="AX11" i="17"/>
  <c r="AC15" i="3"/>
  <c r="AX19" i="17"/>
  <c r="AC23" i="3"/>
  <c r="CB34"/>
  <c r="CZ34" s="1"/>
  <c r="EW34" s="1"/>
  <c r="CD34"/>
  <c r="DB34" s="1"/>
  <c r="EY34" s="1"/>
  <c r="CC34"/>
  <c r="DA34" s="1"/>
  <c r="EX34" s="1"/>
  <c r="CA34"/>
  <c r="CY34" s="1"/>
  <c r="EV34" s="1"/>
  <c r="CE34"/>
  <c r="DC34" s="1"/>
  <c r="EZ34" s="1"/>
  <c r="AX9" i="17"/>
  <c r="AC13" i="3"/>
  <c r="CD14"/>
  <c r="DB14" s="1"/>
  <c r="EY14" s="1"/>
  <c r="CB14"/>
  <c r="CZ14" s="1"/>
  <c r="EW14" s="1"/>
  <c r="CE14"/>
  <c r="DC14" s="1"/>
  <c r="EZ14" s="1"/>
  <c r="CA14"/>
  <c r="CY14" s="1"/>
  <c r="EV14" s="1"/>
  <c r="CC14"/>
  <c r="DA14" s="1"/>
  <c r="EX14" s="1"/>
  <c r="AX34" i="17"/>
  <c r="AC39" i="3"/>
  <c r="CX95"/>
  <c r="CA76" l="1"/>
  <c r="CY76" s="1"/>
  <c r="EV76" s="1"/>
  <c r="AB77" i="16" s="1"/>
  <c r="CA62" i="3"/>
  <c r="CY62" s="1"/>
  <c r="EV62" s="1"/>
  <c r="CD79"/>
  <c r="DB79" s="1"/>
  <c r="EY79" s="1"/>
  <c r="AE80" i="16" s="1"/>
  <c r="CA16" i="3"/>
  <c r="CY16" s="1"/>
  <c r="EV16" s="1"/>
  <c r="AB13" i="16" s="1"/>
  <c r="CE16" i="3"/>
  <c r="DC16" s="1"/>
  <c r="EZ16" s="1"/>
  <c r="CA68"/>
  <c r="CY68" s="1"/>
  <c r="EV68" s="1"/>
  <c r="CD16"/>
  <c r="DB16" s="1"/>
  <c r="EY16" s="1"/>
  <c r="AE13" i="16" s="1"/>
  <c r="CB16" i="3"/>
  <c r="CZ16" s="1"/>
  <c r="EW16" s="1"/>
  <c r="AC13" i="16" s="1"/>
  <c r="CE48" i="3"/>
  <c r="DC48" s="1"/>
  <c r="EZ48" s="1"/>
  <c r="CB48"/>
  <c r="CZ48" s="1"/>
  <c r="EW48" s="1"/>
  <c r="AC44" i="16" s="1"/>
  <c r="CC44" i="3"/>
  <c r="DA44" s="1"/>
  <c r="EX44" s="1"/>
  <c r="CC62"/>
  <c r="DA62" s="1"/>
  <c r="EX62" s="1"/>
  <c r="CA44"/>
  <c r="CY44" s="1"/>
  <c r="CC48"/>
  <c r="DA48" s="1"/>
  <c r="EX48" s="1"/>
  <c r="AD44" i="16" s="1"/>
  <c r="CE44" i="3"/>
  <c r="DC44" s="1"/>
  <c r="EZ44" s="1"/>
  <c r="CD44"/>
  <c r="DB44" s="1"/>
  <c r="EY44" s="1"/>
  <c r="CA48"/>
  <c r="CY48" s="1"/>
  <c r="EV48" s="1"/>
  <c r="AB44" i="16" s="1"/>
  <c r="CE76" i="3"/>
  <c r="DC76" s="1"/>
  <c r="EZ76" s="1"/>
  <c r="CB76"/>
  <c r="CZ76" s="1"/>
  <c r="EW76" s="1"/>
  <c r="CD76"/>
  <c r="DB76" s="1"/>
  <c r="EY76" s="1"/>
  <c r="CE58"/>
  <c r="DC58" s="1"/>
  <c r="EZ58" s="1"/>
  <c r="CE62"/>
  <c r="DC62" s="1"/>
  <c r="EZ62" s="1"/>
  <c r="CD62"/>
  <c r="DB62" s="1"/>
  <c r="EY62" s="1"/>
  <c r="CA58"/>
  <c r="CY58" s="1"/>
  <c r="CD58"/>
  <c r="DB58" s="1"/>
  <c r="CB58"/>
  <c r="CZ58" s="1"/>
  <c r="GQ14" i="16"/>
  <c r="CD68" i="3"/>
  <c r="DB68" s="1"/>
  <c r="EY68" s="1"/>
  <c r="CE79"/>
  <c r="DC79" s="1"/>
  <c r="EZ79" s="1"/>
  <c r="CC79"/>
  <c r="DA79" s="1"/>
  <c r="AX44" i="17"/>
  <c r="BX44" s="1"/>
  <c r="CB79" i="3"/>
  <c r="CZ79" s="1"/>
  <c r="EW79" s="1"/>
  <c r="AC80" i="16" s="1"/>
  <c r="CE68" i="3"/>
  <c r="DC68" s="1"/>
  <c r="EZ68" s="1"/>
  <c r="AC49"/>
  <c r="CC49" s="1"/>
  <c r="DA49" s="1"/>
  <c r="EX49" s="1"/>
  <c r="CC68"/>
  <c r="DA68" s="1"/>
  <c r="EX68" s="1"/>
  <c r="GQ13" i="16"/>
  <c r="CA72" i="3"/>
  <c r="CY72" s="1"/>
  <c r="CB72"/>
  <c r="CZ72" s="1"/>
  <c r="AC73"/>
  <c r="CE73" s="1"/>
  <c r="CC72"/>
  <c r="DA72" s="1"/>
  <c r="EX72" s="1"/>
  <c r="EX73" s="1"/>
  <c r="CD72"/>
  <c r="DB72" s="1"/>
  <c r="CE72"/>
  <c r="DC72" s="1"/>
  <c r="AA68" i="16"/>
  <c r="AA69" s="1"/>
  <c r="AC81" i="3"/>
  <c r="CD81" s="1"/>
  <c r="DB81" s="1"/>
  <c r="EY81" s="1"/>
  <c r="AA24" i="16"/>
  <c r="BB71" i="15"/>
  <c r="BB72" s="1"/>
  <c r="CC24" i="3"/>
  <c r="DA24" s="1"/>
  <c r="EX24" s="1"/>
  <c r="AX68" i="17"/>
  <c r="GL51" i="16"/>
  <c r="GM51" s="1"/>
  <c r="GM47"/>
  <c r="GN41"/>
  <c r="AT61"/>
  <c r="CT68" i="15"/>
  <c r="CT74" s="1"/>
  <c r="CT123" s="1"/>
  <c r="BV51" i="17"/>
  <c r="BU65"/>
  <c r="BU89" s="1"/>
  <c r="BY60" i="15"/>
  <c r="BZ60" s="1"/>
  <c r="CY60" s="1"/>
  <c r="AY57" i="16" s="1"/>
  <c r="AA29"/>
  <c r="AA31" s="1"/>
  <c r="AA45"/>
  <c r="BY54" i="15"/>
  <c r="CX54" s="1"/>
  <c r="AB55" i="3"/>
  <c r="AA69"/>
  <c r="AA95" s="1"/>
  <c r="GP88" i="16"/>
  <c r="GP93" s="1"/>
  <c r="GP118" s="1"/>
  <c r="AY93"/>
  <c r="AY118" s="1"/>
  <c r="BX65" i="15"/>
  <c r="CW60"/>
  <c r="AW57" i="16" s="1"/>
  <c r="GN57" s="1"/>
  <c r="AX47"/>
  <c r="AA81"/>
  <c r="CW59" i="15"/>
  <c r="AW56" i="16" s="1"/>
  <c r="GN56" s="1"/>
  <c r="BY59" i="15"/>
  <c r="GO34" i="16"/>
  <c r="AX37"/>
  <c r="GJ61"/>
  <c r="GJ65" s="1"/>
  <c r="GJ71" s="1"/>
  <c r="GJ121" s="1"/>
  <c r="AS65"/>
  <c r="AS71" s="1"/>
  <c r="AS121" s="1"/>
  <c r="CU64" i="15"/>
  <c r="BW64"/>
  <c r="BV68"/>
  <c r="BV74" s="1"/>
  <c r="BV123" s="1"/>
  <c r="AY34" i="16"/>
  <c r="AY37" s="1"/>
  <c r="CY40" i="15"/>
  <c r="CY44"/>
  <c r="BZ50"/>
  <c r="CA24" i="3"/>
  <c r="CY24" s="1"/>
  <c r="EV24" s="1"/>
  <c r="CX50" i="15"/>
  <c r="CE24" i="3"/>
  <c r="DC24" s="1"/>
  <c r="EZ24" s="1"/>
  <c r="CD24"/>
  <c r="DB24" s="1"/>
  <c r="EY24" s="1"/>
  <c r="AX77" i="17"/>
  <c r="BX77" s="1"/>
  <c r="BB32" i="15"/>
  <c r="CA32" s="1"/>
  <c r="CZ32" s="1"/>
  <c r="AZ29" i="16" s="1"/>
  <c r="CW54" i="15"/>
  <c r="CV65"/>
  <c r="AV62" i="16" s="1"/>
  <c r="GM62" s="1"/>
  <c r="CC12" i="3"/>
  <c r="DA12" s="1"/>
  <c r="EX12" s="1"/>
  <c r="CE12"/>
  <c r="DC12" s="1"/>
  <c r="EZ12" s="1"/>
  <c r="CA12"/>
  <c r="CY12" s="1"/>
  <c r="CB12"/>
  <c r="CZ12" s="1"/>
  <c r="EW12" s="1"/>
  <c r="AA16" i="16"/>
  <c r="CZ30" i="15"/>
  <c r="AZ27" i="16" s="1"/>
  <c r="GQ27" s="1"/>
  <c r="BB27" i="15"/>
  <c r="CA23"/>
  <c r="CZ23" s="1"/>
  <c r="AZ20" i="16" s="1"/>
  <c r="GQ20" s="1"/>
  <c r="BB19" i="15"/>
  <c r="CA12"/>
  <c r="AC19" i="3"/>
  <c r="CC19" s="1"/>
  <c r="AD11" i="16"/>
  <c r="AC11"/>
  <c r="CA23" i="3"/>
  <c r="CY23" s="1"/>
  <c r="EV23" s="1"/>
  <c r="CE23"/>
  <c r="DC23" s="1"/>
  <c r="EZ23" s="1"/>
  <c r="CC23"/>
  <c r="DA23" s="1"/>
  <c r="EX23" s="1"/>
  <c r="CD23"/>
  <c r="DB23" s="1"/>
  <c r="EY23" s="1"/>
  <c r="CB23"/>
  <c r="CZ23" s="1"/>
  <c r="EW23" s="1"/>
  <c r="AZ30" i="16"/>
  <c r="GQ30" s="1"/>
  <c r="CC67" i="3"/>
  <c r="DA67" s="1"/>
  <c r="EX67" s="1"/>
  <c r="CA67"/>
  <c r="CY67" s="1"/>
  <c r="EV67" s="1"/>
  <c r="CE67"/>
  <c r="DC67" s="1"/>
  <c r="EZ67" s="1"/>
  <c r="CB67"/>
  <c r="CZ67" s="1"/>
  <c r="EW67" s="1"/>
  <c r="CD67"/>
  <c r="DB67" s="1"/>
  <c r="EY67" s="1"/>
  <c r="AZ10" i="16"/>
  <c r="GQ10" s="1"/>
  <c r="BX80" i="17"/>
  <c r="AZ43" i="16"/>
  <c r="GQ43" s="1"/>
  <c r="AB11"/>
  <c r="DD14" i="3"/>
  <c r="AE11" i="16"/>
  <c r="AZ63"/>
  <c r="GQ63" s="1"/>
  <c r="AD13"/>
  <c r="BX63" i="17"/>
  <c r="CA85" i="3"/>
  <c r="CY85" s="1"/>
  <c r="EV85" s="1"/>
  <c r="CE85"/>
  <c r="DC85" s="1"/>
  <c r="EZ85" s="1"/>
  <c r="CD85"/>
  <c r="DB85" s="1"/>
  <c r="EY85" s="1"/>
  <c r="CB85"/>
  <c r="CZ85" s="1"/>
  <c r="EW85" s="1"/>
  <c r="CC85"/>
  <c r="DA85" s="1"/>
  <c r="EX85" s="1"/>
  <c r="AF28" i="16"/>
  <c r="AC28"/>
  <c r="CC63" i="3"/>
  <c r="DA63" s="1"/>
  <c r="CA63"/>
  <c r="CY63" s="1"/>
  <c r="EV63" s="1"/>
  <c r="CE63"/>
  <c r="DC63" s="1"/>
  <c r="EZ63" s="1"/>
  <c r="CD63"/>
  <c r="DB63" s="1"/>
  <c r="EY63" s="1"/>
  <c r="CB63"/>
  <c r="CZ63" s="1"/>
  <c r="EW63" s="1"/>
  <c r="CZ80" i="15"/>
  <c r="AZ85" i="16"/>
  <c r="GQ85" s="1"/>
  <c r="AZ59"/>
  <c r="GQ59" s="1"/>
  <c r="CD90" i="3"/>
  <c r="DB90" s="1"/>
  <c r="EY90" s="1"/>
  <c r="CC90"/>
  <c r="DA90" s="1"/>
  <c r="EX90" s="1"/>
  <c r="CA90"/>
  <c r="CY90" s="1"/>
  <c r="EV90" s="1"/>
  <c r="CE90"/>
  <c r="DC90" s="1"/>
  <c r="EZ90" s="1"/>
  <c r="CB90"/>
  <c r="CZ90" s="1"/>
  <c r="EW90" s="1"/>
  <c r="AZ22" i="16"/>
  <c r="GQ22" s="1"/>
  <c r="BX13" i="17"/>
  <c r="DD22" i="3"/>
  <c r="CA89"/>
  <c r="CY89" s="1"/>
  <c r="EV89" s="1"/>
  <c r="CE89"/>
  <c r="DC89" s="1"/>
  <c r="EZ89" s="1"/>
  <c r="CD89"/>
  <c r="DB89" s="1"/>
  <c r="EY89" s="1"/>
  <c r="CB89"/>
  <c r="CZ89" s="1"/>
  <c r="EW89" s="1"/>
  <c r="CC89"/>
  <c r="DA89" s="1"/>
  <c r="EX89" s="1"/>
  <c r="AC30" i="16"/>
  <c r="BX76" i="17"/>
  <c r="CZ43" i="15"/>
  <c r="BX26" i="17"/>
  <c r="BX53"/>
  <c r="BX34"/>
  <c r="BX9"/>
  <c r="AE30" i="16"/>
  <c r="AD54"/>
  <c r="AZ80"/>
  <c r="GQ80" s="1"/>
  <c r="BX11" i="17"/>
  <c r="CB80" i="3"/>
  <c r="CZ80" s="1"/>
  <c r="EW80" s="1"/>
  <c r="CA80"/>
  <c r="CY80" s="1"/>
  <c r="EV80" s="1"/>
  <c r="CE80"/>
  <c r="DC80" s="1"/>
  <c r="EZ80" s="1"/>
  <c r="CC80"/>
  <c r="DA80" s="1"/>
  <c r="EX80" s="1"/>
  <c r="CD80"/>
  <c r="DB80" s="1"/>
  <c r="EY80" s="1"/>
  <c r="DD32"/>
  <c r="AB28" i="16"/>
  <c r="AZ53"/>
  <c r="GQ53" s="1"/>
  <c r="BX42" i="17"/>
  <c r="AZ89" i="16"/>
  <c r="GQ89" s="1"/>
  <c r="AZ44"/>
  <c r="GQ44" s="1"/>
  <c r="AZ64"/>
  <c r="GQ64" s="1"/>
  <c r="CZ22" i="15"/>
  <c r="CA57" i="3"/>
  <c r="CY57" s="1"/>
  <c r="EV57" s="1"/>
  <c r="CE57"/>
  <c r="DC57" s="1"/>
  <c r="EZ57" s="1"/>
  <c r="CC57"/>
  <c r="DA57" s="1"/>
  <c r="EX57" s="1"/>
  <c r="CB57"/>
  <c r="CZ57" s="1"/>
  <c r="EW57" s="1"/>
  <c r="CD57"/>
  <c r="DB57" s="1"/>
  <c r="EY57" s="1"/>
  <c r="CC25"/>
  <c r="DA25" s="1"/>
  <c r="EX25" s="1"/>
  <c r="CA25"/>
  <c r="CY25" s="1"/>
  <c r="EV25" s="1"/>
  <c r="CE25"/>
  <c r="DC25" s="1"/>
  <c r="EZ25" s="1"/>
  <c r="CB25"/>
  <c r="CZ25" s="1"/>
  <c r="EW25" s="1"/>
  <c r="CD25"/>
  <c r="DB25" s="1"/>
  <c r="EY25" s="1"/>
  <c r="CB84"/>
  <c r="CZ84" s="1"/>
  <c r="EW84" s="1"/>
  <c r="CA84"/>
  <c r="CY84" s="1"/>
  <c r="EV84" s="1"/>
  <c r="CE84"/>
  <c r="DC84" s="1"/>
  <c r="EZ84" s="1"/>
  <c r="CC84"/>
  <c r="DA84" s="1"/>
  <c r="EX84" s="1"/>
  <c r="CD84"/>
  <c r="DB84" s="1"/>
  <c r="EY84" s="1"/>
  <c r="AX15" i="17"/>
  <c r="AB80" i="16"/>
  <c r="AB30"/>
  <c r="DD34" i="3"/>
  <c r="DD18"/>
  <c r="CA17"/>
  <c r="CY17" s="1"/>
  <c r="EV17" s="1"/>
  <c r="CE17"/>
  <c r="DC17" s="1"/>
  <c r="EZ17" s="1"/>
  <c r="CC17"/>
  <c r="DA17" s="1"/>
  <c r="EX17" s="1"/>
  <c r="CB17"/>
  <c r="CZ17" s="1"/>
  <c r="EW17" s="1"/>
  <c r="CD17"/>
  <c r="DB17" s="1"/>
  <c r="EY17" s="1"/>
  <c r="AZ54" i="16"/>
  <c r="GQ54" s="1"/>
  <c r="AZ21"/>
  <c r="GQ21" s="1"/>
  <c r="BX21" i="17"/>
  <c r="AZ45" i="16"/>
  <c r="CC39" i="3"/>
  <c r="DA39" s="1"/>
  <c r="EX39" s="1"/>
  <c r="CA39"/>
  <c r="CY39" s="1"/>
  <c r="EV39" s="1"/>
  <c r="CE39"/>
  <c r="DC39" s="1"/>
  <c r="EZ39" s="1"/>
  <c r="CB39"/>
  <c r="CZ39" s="1"/>
  <c r="EW39" s="1"/>
  <c r="CD39"/>
  <c r="DB39" s="1"/>
  <c r="EY39" s="1"/>
  <c r="CA13"/>
  <c r="CY13" s="1"/>
  <c r="EV13" s="1"/>
  <c r="CE13"/>
  <c r="DC13" s="1"/>
  <c r="EZ13" s="1"/>
  <c r="CC13"/>
  <c r="DA13" s="1"/>
  <c r="EX13" s="1"/>
  <c r="CB13"/>
  <c r="CZ13" s="1"/>
  <c r="EW13" s="1"/>
  <c r="CD13"/>
  <c r="DB13" s="1"/>
  <c r="EY13" s="1"/>
  <c r="AD30" i="16"/>
  <c r="BX19" i="17"/>
  <c r="AZ81" i="16"/>
  <c r="AZ79"/>
  <c r="GQ79" s="1"/>
  <c r="AE44"/>
  <c r="CC15" i="3"/>
  <c r="DA15" s="1"/>
  <c r="EX15" s="1"/>
  <c r="CA15"/>
  <c r="CY15" s="1"/>
  <c r="EV15" s="1"/>
  <c r="CE15"/>
  <c r="DC15" s="1"/>
  <c r="EZ15" s="1"/>
  <c r="CD15"/>
  <c r="DB15" s="1"/>
  <c r="EY15" s="1"/>
  <c r="CB15"/>
  <c r="CZ15" s="1"/>
  <c r="EW15" s="1"/>
  <c r="AZ90" i="16"/>
  <c r="GQ90" s="1"/>
  <c r="AZ35"/>
  <c r="GQ35" s="1"/>
  <c r="BX81" i="17"/>
  <c r="AZ15" i="16"/>
  <c r="GQ15" s="1"/>
  <c r="AD28"/>
  <c r="AE28"/>
  <c r="BX59" i="17"/>
  <c r="AZ11" i="16"/>
  <c r="GQ11" s="1"/>
  <c r="AZ58"/>
  <c r="GQ58" s="1"/>
  <c r="AZ28"/>
  <c r="GQ28" s="1"/>
  <c r="BX85" i="17"/>
  <c r="CA47" i="3"/>
  <c r="CY47" s="1"/>
  <c r="EV47" s="1"/>
  <c r="CE47"/>
  <c r="DC47" s="1"/>
  <c r="EZ47" s="1"/>
  <c r="CC47"/>
  <c r="DA47" s="1"/>
  <c r="EX47" s="1"/>
  <c r="CB47"/>
  <c r="CZ47" s="1"/>
  <c r="EW47" s="1"/>
  <c r="CD47"/>
  <c r="DB47" s="1"/>
  <c r="EY47" s="1"/>
  <c r="CA31"/>
  <c r="CY31" s="1"/>
  <c r="EV31" s="1"/>
  <c r="CE31"/>
  <c r="DC31" s="1"/>
  <c r="EZ31" s="1"/>
  <c r="CC31"/>
  <c r="DA31" s="1"/>
  <c r="EX31" s="1"/>
  <c r="CD31"/>
  <c r="DB31" s="1"/>
  <c r="EY31" s="1"/>
  <c r="CB31"/>
  <c r="CZ31" s="1"/>
  <c r="EW31" s="1"/>
  <c r="AZ84" i="16"/>
  <c r="GQ84" s="1"/>
  <c r="BX84" i="17"/>
  <c r="AC28" i="3"/>
  <c r="AX23" i="17"/>
  <c r="CC81" i="3" l="1"/>
  <c r="DA81" s="1"/>
  <c r="EX81" s="1"/>
  <c r="AD81" i="16" s="1"/>
  <c r="CA81" i="3"/>
  <c r="CY81" s="1"/>
  <c r="EV81" s="1"/>
  <c r="DA73"/>
  <c r="DD16"/>
  <c r="CA34" i="15"/>
  <c r="GQ45" i="16"/>
  <c r="EV28" i="3"/>
  <c r="CA73"/>
  <c r="DD76"/>
  <c r="EY19"/>
  <c r="EW28"/>
  <c r="EZ28"/>
  <c r="EX28"/>
  <c r="EY28"/>
  <c r="DC73"/>
  <c r="EZ72"/>
  <c r="EZ73" s="1"/>
  <c r="CZ73"/>
  <c r="EW72"/>
  <c r="EW73" s="1"/>
  <c r="EX79"/>
  <c r="BA74" i="17" s="1"/>
  <c r="EW58" i="3"/>
  <c r="AC54" i="16" s="1"/>
  <c r="AD64"/>
  <c r="EX63" i="3"/>
  <c r="AD59" i="16" s="1"/>
  <c r="EV12" i="3"/>
  <c r="EV19" s="1"/>
  <c r="EZ19"/>
  <c r="DD48"/>
  <c r="CB49"/>
  <c r="CZ49" s="1"/>
  <c r="EW49" s="1"/>
  <c r="EV58"/>
  <c r="AB54" i="16" s="1"/>
  <c r="EW19" i="3"/>
  <c r="DB73"/>
  <c r="EY72"/>
  <c r="EY73" s="1"/>
  <c r="CY73"/>
  <c r="EV72"/>
  <c r="EV73" s="1"/>
  <c r="EY58"/>
  <c r="BF57" i="15" s="1"/>
  <c r="DD44" i="3"/>
  <c r="EV44"/>
  <c r="AB40" i="16" s="1"/>
  <c r="EX19" i="3"/>
  <c r="AX28" i="17"/>
  <c r="AC33" i="3"/>
  <c r="CE81"/>
  <c r="DC81" s="1"/>
  <c r="EZ81" s="1"/>
  <c r="AE20" i="16"/>
  <c r="GQ81"/>
  <c r="DD62" i="3"/>
  <c r="CD73"/>
  <c r="CB73"/>
  <c r="CC73"/>
  <c r="BB58" i="17"/>
  <c r="DD68" i="3"/>
  <c r="AC64" i="16"/>
  <c r="DD58" i="3"/>
  <c r="AE85" i="16"/>
  <c r="AB64"/>
  <c r="AE64"/>
  <c r="AC89"/>
  <c r="CA49" i="3"/>
  <c r="CY49" s="1"/>
  <c r="CB81"/>
  <c r="CZ81" s="1"/>
  <c r="EW81" s="1"/>
  <c r="AC81" i="16" s="1"/>
  <c r="CE49" i="3"/>
  <c r="DC49" s="1"/>
  <c r="EZ49" s="1"/>
  <c r="DD79"/>
  <c r="CD49"/>
  <c r="DB49" s="1"/>
  <c r="EY49" s="1"/>
  <c r="DD72"/>
  <c r="DD73" s="1"/>
  <c r="CA71" i="15"/>
  <c r="AC20" i="16"/>
  <c r="AC78" i="3"/>
  <c r="AX75" i="17"/>
  <c r="BX75" s="1"/>
  <c r="BB83" i="15"/>
  <c r="CA83" s="1"/>
  <c r="CZ83" s="1"/>
  <c r="AZ87" i="16" s="1"/>
  <c r="AA87"/>
  <c r="GQ29"/>
  <c r="GQ31" s="1"/>
  <c r="AX73" i="17"/>
  <c r="BX73" s="1"/>
  <c r="BB81" i="15"/>
  <c r="CA81" s="1"/>
  <c r="CZ81" s="1"/>
  <c r="AZ78" i="16" s="1"/>
  <c r="AA78"/>
  <c r="AC77" i="3"/>
  <c r="AX69" i="17"/>
  <c r="BX68"/>
  <c r="BX69" s="1"/>
  <c r="AE90" i="16"/>
  <c r="AC90"/>
  <c r="DD24" i="3"/>
  <c r="AD20" i="16"/>
  <c r="AD15"/>
  <c r="AE15"/>
  <c r="AU61"/>
  <c r="CU68" i="15"/>
  <c r="CU74" s="1"/>
  <c r="CU123" s="1"/>
  <c r="AA86" i="16"/>
  <c r="AC86" i="3"/>
  <c r="AX82" i="17"/>
  <c r="BB91" i="15"/>
  <c r="AC19" i="16"/>
  <c r="BY65" i="15"/>
  <c r="BZ65" s="1"/>
  <c r="AB69" i="3"/>
  <c r="AB95" s="1"/>
  <c r="BB39" i="15"/>
  <c r="CA39" s="1"/>
  <c r="CZ39" s="1"/>
  <c r="AZ36" i="16" s="1"/>
  <c r="AA36"/>
  <c r="AC40" i="3"/>
  <c r="AX35" i="17"/>
  <c r="BX35" s="1"/>
  <c r="BW51"/>
  <c r="BV65"/>
  <c r="BV89" s="1"/>
  <c r="AB15" i="16"/>
  <c r="AC15"/>
  <c r="AD58"/>
  <c r="AE21"/>
  <c r="AF19"/>
  <c r="AW51"/>
  <c r="AX51"/>
  <c r="AX33" i="17"/>
  <c r="BB37" i="15"/>
  <c r="AC38" i="3"/>
  <c r="AA34" i="16"/>
  <c r="AD19"/>
  <c r="AY41"/>
  <c r="AY47" s="1"/>
  <c r="CY50" i="15"/>
  <c r="CX59"/>
  <c r="AX56" i="16" s="1"/>
  <c r="GO56" s="1"/>
  <c r="BZ59" i="15"/>
  <c r="BZ54"/>
  <c r="GN47" i="16"/>
  <c r="GO41"/>
  <c r="AB89"/>
  <c r="AF20"/>
  <c r="AB58"/>
  <c r="AD90"/>
  <c r="AC58"/>
  <c r="BD43" i="15"/>
  <c r="CW65"/>
  <c r="AW62" i="16" s="1"/>
  <c r="GN62" s="1"/>
  <c r="GP34"/>
  <c r="GP37" s="1"/>
  <c r="GO37"/>
  <c r="GK61"/>
  <c r="GK65" s="1"/>
  <c r="GK71" s="1"/>
  <c r="GK121" s="1"/>
  <c r="AT65"/>
  <c r="AT71" s="1"/>
  <c r="AT121" s="1"/>
  <c r="AD22" i="3"/>
  <c r="CV64" i="15"/>
  <c r="BX64"/>
  <c r="BW68"/>
  <c r="BW74" s="1"/>
  <c r="BW123" s="1"/>
  <c r="AC54" i="3"/>
  <c r="BB53" i="15"/>
  <c r="AA50" i="16"/>
  <c r="AX50" i="17"/>
  <c r="AB90" i="16"/>
  <c r="CX60" i="15"/>
  <c r="AX57" i="16" s="1"/>
  <c r="GO57" s="1"/>
  <c r="GP57" s="1"/>
  <c r="DD12" i="3"/>
  <c r="BF43" i="15"/>
  <c r="AE40" i="16"/>
  <c r="BE43" i="15"/>
  <c r="AD40" i="16"/>
  <c r="BG57" i="15"/>
  <c r="AF54" i="16"/>
  <c r="BG80" i="15"/>
  <c r="AF77" i="16"/>
  <c r="BF22" i="15"/>
  <c r="AE19" i="16"/>
  <c r="BG82" i="15"/>
  <c r="AF80" i="16"/>
  <c r="AC40"/>
  <c r="BG16" i="15"/>
  <c r="AF13" i="16"/>
  <c r="BE12" i="15"/>
  <c r="AD9" i="16"/>
  <c r="BF80" i="15"/>
  <c r="AE77" i="16"/>
  <c r="BE80" i="15"/>
  <c r="AD77" i="16"/>
  <c r="BG33" i="15"/>
  <c r="AF30" i="16"/>
  <c r="BG47" i="15"/>
  <c r="AF44" i="16"/>
  <c r="BD80" i="15"/>
  <c r="AC77" i="16"/>
  <c r="BG61" i="15"/>
  <c r="AF58" i="16"/>
  <c r="BG18" i="15"/>
  <c r="AF15" i="16"/>
  <c r="BG67" i="15"/>
  <c r="AF64" i="16"/>
  <c r="BG43" i="15"/>
  <c r="AF40" i="16"/>
  <c r="BG12" i="15"/>
  <c r="AF9" i="16"/>
  <c r="BF12" i="15"/>
  <c r="AE9" i="16"/>
  <c r="BD12" i="15"/>
  <c r="AC9" i="16"/>
  <c r="BG14" i="15"/>
  <c r="AF11" i="16"/>
  <c r="CA27" i="15"/>
  <c r="CZ34"/>
  <c r="CZ28" i="3"/>
  <c r="CA19"/>
  <c r="BX15" i="17"/>
  <c r="CE19" i="3"/>
  <c r="DC28"/>
  <c r="CD19"/>
  <c r="CB19"/>
  <c r="BA27" i="17"/>
  <c r="BE31" i="15"/>
  <c r="BA29" i="17"/>
  <c r="BE33" i="15"/>
  <c r="AZ74" i="17"/>
  <c r="BD82" i="15"/>
  <c r="AZ58" i="17"/>
  <c r="BD61" i="15"/>
  <c r="AZ29" i="17"/>
  <c r="BD33" i="15"/>
  <c r="BB12" i="17"/>
  <c r="BF16" i="15"/>
  <c r="AZ14" i="17"/>
  <c r="BD18" i="15"/>
  <c r="BC31"/>
  <c r="CB31" s="1"/>
  <c r="DA31" s="1"/>
  <c r="FA32" i="3"/>
  <c r="BA54" i="17"/>
  <c r="BE57" i="15"/>
  <c r="AZ27" i="17"/>
  <c r="BD31" i="15"/>
  <c r="BF61"/>
  <c r="AZ43" i="17"/>
  <c r="BD47" i="15"/>
  <c r="BC47"/>
  <c r="CB47" s="1"/>
  <c r="DA47" s="1"/>
  <c r="FA48" i="3"/>
  <c r="BC18" i="15"/>
  <c r="CB18" s="1"/>
  <c r="DA18" s="1"/>
  <c r="FA18" i="3"/>
  <c r="BA10" i="17"/>
  <c r="BE14" i="15"/>
  <c r="BC33"/>
  <c r="CB33" s="1"/>
  <c r="DA33" s="1"/>
  <c r="FA34" i="3"/>
  <c r="BC82" i="15"/>
  <c r="CB82" s="1"/>
  <c r="DA82" s="1"/>
  <c r="BC16"/>
  <c r="CB16" s="1"/>
  <c r="FA16" i="3"/>
  <c r="BB29" i="17"/>
  <c r="BF33" i="15"/>
  <c r="BA14" i="17"/>
  <c r="BE18" i="15"/>
  <c r="BC27" i="17"/>
  <c r="BG31" i="15"/>
  <c r="BA58" i="17"/>
  <c r="BE61" i="15"/>
  <c r="BB10" i="17"/>
  <c r="BF14" i="15"/>
  <c r="AZ64" i="17"/>
  <c r="AZ12"/>
  <c r="BD16" i="15"/>
  <c r="BA64" i="17"/>
  <c r="BE67" i="15"/>
  <c r="BA12" i="17"/>
  <c r="BE16" i="15"/>
  <c r="BB74" i="17"/>
  <c r="BF82" i="15"/>
  <c r="CA19"/>
  <c r="CZ12"/>
  <c r="BB27" i="17"/>
  <c r="BF31" i="15"/>
  <c r="BC61"/>
  <c r="CB61" s="1"/>
  <c r="DA61" s="1"/>
  <c r="BB43" i="17"/>
  <c r="BF47" i="15"/>
  <c r="BA43" i="17"/>
  <c r="BE47" i="15"/>
  <c r="BB14" i="17"/>
  <c r="BF18" i="15"/>
  <c r="BC14"/>
  <c r="CB14" s="1"/>
  <c r="DA14" s="1"/>
  <c r="FA14" i="3"/>
  <c r="BC80" i="15"/>
  <c r="FA76" i="3"/>
  <c r="AZ10" i="17"/>
  <c r="BD14" i="15"/>
  <c r="BC64" i="17"/>
  <c r="BC74"/>
  <c r="BC14"/>
  <c r="BC10"/>
  <c r="BC54"/>
  <c r="BX23"/>
  <c r="BC58"/>
  <c r="BC12"/>
  <c r="BC29"/>
  <c r="BC43"/>
  <c r="DA28" i="3"/>
  <c r="BB39" i="17"/>
  <c r="AE43" i="16"/>
  <c r="AB81"/>
  <c r="BA8" i="17"/>
  <c r="AF10" i="16"/>
  <c r="AD35"/>
  <c r="AB22"/>
  <c r="DD25" i="3"/>
  <c r="AB53" i="16"/>
  <c r="DD57" i="3"/>
  <c r="AC43" i="16"/>
  <c r="AB43"/>
  <c r="DD47" i="3"/>
  <c r="AC12" i="16"/>
  <c r="AD12"/>
  <c r="AC10"/>
  <c r="AB10"/>
  <c r="DD13" i="3"/>
  <c r="BB72" i="17"/>
  <c r="AE22" i="16"/>
  <c r="AD22"/>
  <c r="AD53"/>
  <c r="AY27" i="17"/>
  <c r="AD32" i="3"/>
  <c r="AE32" s="1"/>
  <c r="AF32" s="1"/>
  <c r="AG32" s="1"/>
  <c r="AH32" s="1"/>
  <c r="AE79" i="16"/>
  <c r="AB79"/>
  <c r="DD80" i="3"/>
  <c r="AE89" i="16"/>
  <c r="BA39" i="17"/>
  <c r="AB85" i="16"/>
  <c r="DD85" i="3"/>
  <c r="AY72" i="17"/>
  <c r="AD76" i="3"/>
  <c r="AB63" i="16"/>
  <c r="DD67" i="3"/>
  <c r="DC19"/>
  <c r="AY58" i="17"/>
  <c r="AD62" i="3"/>
  <c r="AE62" s="1"/>
  <c r="AF62" s="1"/>
  <c r="AE35" i="16"/>
  <c r="DD17" i="3"/>
  <c r="AY29" i="17"/>
  <c r="AD34" i="3"/>
  <c r="AE34" s="1"/>
  <c r="AF34" s="1"/>
  <c r="AG34" s="1"/>
  <c r="AH34" s="1"/>
  <c r="AY74" i="17"/>
  <c r="AD79" i="3"/>
  <c r="AE79" s="1"/>
  <c r="BA18" i="17"/>
  <c r="AD45" i="16"/>
  <c r="AY64" i="17"/>
  <c r="AD68" i="3"/>
  <c r="CB28"/>
  <c r="CD28"/>
  <c r="CE28"/>
  <c r="CC28"/>
  <c r="CA28"/>
  <c r="AB27" i="16"/>
  <c r="DD31" i="3"/>
  <c r="AB35" i="16"/>
  <c r="DD39" i="3"/>
  <c r="AE14" i="16"/>
  <c r="BC72" i="17"/>
  <c r="AE84" i="16"/>
  <c r="AB84"/>
  <c r="DD84" i="3"/>
  <c r="AE53" i="16"/>
  <c r="AY12" i="17"/>
  <c r="AD16" i="3"/>
  <c r="AE16" s="1"/>
  <c r="AF16" s="1"/>
  <c r="AG16" s="1"/>
  <c r="AH16" s="1"/>
  <c r="BB8" i="17"/>
  <c r="DD89" i="3"/>
  <c r="AZ77" i="16"/>
  <c r="GQ77" s="1"/>
  <c r="AZ8" i="17"/>
  <c r="AY10"/>
  <c r="AD14" i="3"/>
  <c r="AE14" s="1"/>
  <c r="AF14" s="1"/>
  <c r="AG14" s="1"/>
  <c r="AH14" s="1"/>
  <c r="AB20" i="16"/>
  <c r="DD23" i="3"/>
  <c r="AZ31" i="16"/>
  <c r="DA19" i="3"/>
  <c r="DB28"/>
  <c r="CY28"/>
  <c r="AB12" i="16"/>
  <c r="DD15" i="3"/>
  <c r="AE10" i="16"/>
  <c r="AD84"/>
  <c r="AC84"/>
  <c r="AC53"/>
  <c r="AE59"/>
  <c r="AD43"/>
  <c r="AE81"/>
  <c r="AE12"/>
  <c r="AY43" i="17"/>
  <c r="AD48" i="3"/>
  <c r="AE48" s="1"/>
  <c r="AF48" s="1"/>
  <c r="AG48" s="1"/>
  <c r="AH48" s="1"/>
  <c r="AD10" i="16"/>
  <c r="AF35"/>
  <c r="BC39" i="17"/>
  <c r="AY14"/>
  <c r="AD18" i="3"/>
  <c r="AE18" s="1"/>
  <c r="AF18" s="1"/>
  <c r="AG18" s="1"/>
  <c r="AH18" s="1"/>
  <c r="BA72" i="17"/>
  <c r="AC22" i="16"/>
  <c r="AZ19"/>
  <c r="GQ19" s="1"/>
  <c r="CZ27" i="15"/>
  <c r="BB18" i="17"/>
  <c r="AD79" i="16"/>
  <c r="AC79"/>
  <c r="BC8" i="17"/>
  <c r="AZ40" i="16"/>
  <c r="GQ40" s="1"/>
  <c r="AZ72" i="17"/>
  <c r="AD89" i="16"/>
  <c r="DD90" i="3"/>
  <c r="DD63"/>
  <c r="CY19"/>
  <c r="DB19"/>
  <c r="CZ19"/>
  <c r="AD58" l="1"/>
  <c r="AE58" s="1"/>
  <c r="AF58" s="1"/>
  <c r="AG58" s="1"/>
  <c r="AH58" s="1"/>
  <c r="AD80" i="16"/>
  <c r="FA79" i="3"/>
  <c r="BE82" i="15"/>
  <c r="AD44" i="3"/>
  <c r="AE44" s="1"/>
  <c r="AY8" i="17"/>
  <c r="BY8" s="1"/>
  <c r="AF79" i="3"/>
  <c r="AG79" s="1"/>
  <c r="AH79" s="1"/>
  <c r="AY54" i="17"/>
  <c r="BC68"/>
  <c r="BC69" s="1"/>
  <c r="AD72" i="3"/>
  <c r="AD73" s="1"/>
  <c r="BD57" i="15"/>
  <c r="AZ54" i="17"/>
  <c r="AZ68"/>
  <c r="AZ69" s="1"/>
  <c r="BD71" i="15"/>
  <c r="BD72" s="1"/>
  <c r="AY39" i="17"/>
  <c r="BY39" s="1"/>
  <c r="AD12" i="3"/>
  <c r="AE12" s="1"/>
  <c r="DD81"/>
  <c r="BC12" i="15"/>
  <c r="CB12" s="1"/>
  <c r="DA12" s="1"/>
  <c r="BC43"/>
  <c r="CB43" s="1"/>
  <c r="BC57"/>
  <c r="CB57" s="1"/>
  <c r="DA57" s="1"/>
  <c r="BA54" i="16" s="1"/>
  <c r="GR54" s="1"/>
  <c r="FA12" i="3"/>
  <c r="FA58"/>
  <c r="AB9" i="16"/>
  <c r="GQ87"/>
  <c r="AE54"/>
  <c r="BB54" i="17"/>
  <c r="EV49" i="3"/>
  <c r="AY44" i="17" s="1"/>
  <c r="AX30"/>
  <c r="BX28"/>
  <c r="BX30" s="1"/>
  <c r="CD33" i="3"/>
  <c r="DB33" s="1"/>
  <c r="AC35"/>
  <c r="CE33"/>
  <c r="DC33" s="1"/>
  <c r="CA33"/>
  <c r="CY33" s="1"/>
  <c r="EV33" s="1"/>
  <c r="EV35" s="1"/>
  <c r="CC33"/>
  <c r="DA33" s="1"/>
  <c r="CB33"/>
  <c r="CZ33" s="1"/>
  <c r="AB59" i="16"/>
  <c r="BC18" i="17"/>
  <c r="AG62" i="3"/>
  <c r="AH62" s="1"/>
  <c r="AC68" i="16"/>
  <c r="AC69" s="1"/>
  <c r="BC67" i="15"/>
  <c r="CB67" s="1"/>
  <c r="DA67" s="1"/>
  <c r="BA64" i="16" s="1"/>
  <c r="GR64" s="1"/>
  <c r="AE58"/>
  <c r="DD49" i="3"/>
  <c r="FA62"/>
  <c r="AD68" i="16"/>
  <c r="AD69" s="1"/>
  <c r="BD67" i="15"/>
  <c r="AD63" i="16"/>
  <c r="BB64" i="17"/>
  <c r="BD64" s="1"/>
  <c r="BG22" i="15"/>
  <c r="AE45" i="16"/>
  <c r="AC59"/>
  <c r="FA68" i="3"/>
  <c r="AE68"/>
  <c r="AF68" s="1"/>
  <c r="AG68" s="1"/>
  <c r="AH68" s="1"/>
  <c r="BA68" i="17"/>
  <c r="BA69" s="1"/>
  <c r="BF67" i="15"/>
  <c r="BF24"/>
  <c r="BE71"/>
  <c r="BE72" s="1"/>
  <c r="AC14" i="16"/>
  <c r="AC16" s="1"/>
  <c r="AC85"/>
  <c r="AC63"/>
  <c r="AZ39" i="17"/>
  <c r="AD85" i="16"/>
  <c r="AY68" i="17"/>
  <c r="BY68" s="1"/>
  <c r="BC71" i="15"/>
  <c r="BC72" s="1"/>
  <c r="BB20" i="17"/>
  <c r="AB68" i="16"/>
  <c r="AB69" s="1"/>
  <c r="AF21"/>
  <c r="AD14"/>
  <c r="AD16" s="1"/>
  <c r="BE22" i="15"/>
  <c r="BC22"/>
  <c r="CB22" s="1"/>
  <c r="AC35" i="16"/>
  <c r="FA44" i="3"/>
  <c r="CZ71" i="15"/>
  <c r="CA72"/>
  <c r="AF68" i="16"/>
  <c r="AF69" s="1"/>
  <c r="CE78" i="3"/>
  <c r="DC78" s="1"/>
  <c r="EZ78" s="1"/>
  <c r="CC78"/>
  <c r="DA78" s="1"/>
  <c r="EX78" s="1"/>
  <c r="CD78"/>
  <c r="DB78" s="1"/>
  <c r="EY78" s="1"/>
  <c r="CB78"/>
  <c r="CZ78" s="1"/>
  <c r="EW78" s="1"/>
  <c r="CA78"/>
  <c r="CY78" s="1"/>
  <c r="EV78" s="1"/>
  <c r="BG71" i="15"/>
  <c r="BG72" s="1"/>
  <c r="GQ78" i="16"/>
  <c r="CD77" i="3"/>
  <c r="DB77" s="1"/>
  <c r="CA77"/>
  <c r="CY77" s="1"/>
  <c r="EV77" s="1"/>
  <c r="CC77"/>
  <c r="DA77" s="1"/>
  <c r="CE77"/>
  <c r="DC77" s="1"/>
  <c r="EZ77" s="1"/>
  <c r="CB77"/>
  <c r="CZ77" s="1"/>
  <c r="AA82" i="16"/>
  <c r="BB86" i="15"/>
  <c r="CA86" s="1"/>
  <c r="CZ86" s="1"/>
  <c r="AZ82" i="16" s="1"/>
  <c r="AC82" i="3"/>
  <c r="AX78" i="17"/>
  <c r="BX78" s="1"/>
  <c r="AC83" i="3"/>
  <c r="BB87" i="15"/>
  <c r="CA87" s="1"/>
  <c r="CZ87" s="1"/>
  <c r="AZ83" i="16" s="1"/>
  <c r="AX79" i="17"/>
  <c r="BX79" s="1"/>
  <c r="AA83" i="16"/>
  <c r="AZ18" i="17"/>
  <c r="BF71" i="15"/>
  <c r="BF72" s="1"/>
  <c r="BD22"/>
  <c r="AC21" i="16"/>
  <c r="AC24" s="1"/>
  <c r="FA72" i="3"/>
  <c r="AY18" i="17"/>
  <c r="BY18" s="1"/>
  <c r="BD24" i="15"/>
  <c r="AE63" i="16"/>
  <c r="AB14"/>
  <c r="FA22" i="3"/>
  <c r="AA37" i="16"/>
  <c r="CA53" i="15"/>
  <c r="AB19" i="16"/>
  <c r="CE38" i="3"/>
  <c r="DC38" s="1"/>
  <c r="EZ38" s="1"/>
  <c r="CD38"/>
  <c r="DB38" s="1"/>
  <c r="EY38" s="1"/>
  <c r="CB38"/>
  <c r="CZ38" s="1"/>
  <c r="EW38" s="1"/>
  <c r="CA38"/>
  <c r="CY38" s="1"/>
  <c r="EV38" s="1"/>
  <c r="CC38"/>
  <c r="DA38" s="1"/>
  <c r="EX38" s="1"/>
  <c r="AC41"/>
  <c r="BX82" i="17"/>
  <c r="BA20"/>
  <c r="CY59" i="15"/>
  <c r="AY56" i="16" s="1"/>
  <c r="GP56" s="1"/>
  <c r="AA42"/>
  <c r="AX41" i="17"/>
  <c r="BX41" s="1"/>
  <c r="BB45" i="15"/>
  <c r="CA45" s="1"/>
  <c r="CZ45" s="1"/>
  <c r="AZ42" i="16" s="1"/>
  <c r="AC46" i="3"/>
  <c r="BX50" i="17"/>
  <c r="AV61" i="16"/>
  <c r="CV68" i="15"/>
  <c r="CV74" s="1"/>
  <c r="CV123" s="1"/>
  <c r="BD48"/>
  <c r="CY54"/>
  <c r="BX33" i="17"/>
  <c r="BX36" s="1"/>
  <c r="AX36"/>
  <c r="AA41" i="16"/>
  <c r="AC45" i="3"/>
  <c r="BB44" i="15"/>
  <c r="AX40" i="17"/>
  <c r="CY65" i="15"/>
  <c r="AY62" i="16" s="1"/>
  <c r="AA55"/>
  <c r="BB58" i="15"/>
  <c r="CA58" s="1"/>
  <c r="CZ58" s="1"/>
  <c r="AZ55" i="16" s="1"/>
  <c r="AX55" i="17"/>
  <c r="BX55" s="1"/>
  <c r="AC59" i="3"/>
  <c r="GO47" i="16"/>
  <c r="GP41"/>
  <c r="GP47" s="1"/>
  <c r="GN51"/>
  <c r="CE40" i="3"/>
  <c r="DC40" s="1"/>
  <c r="EZ40" s="1"/>
  <c r="CB40"/>
  <c r="CZ40" s="1"/>
  <c r="EW40" s="1"/>
  <c r="CA40"/>
  <c r="CY40" s="1"/>
  <c r="EV40" s="1"/>
  <c r="CD40"/>
  <c r="DB40" s="1"/>
  <c r="EY40" s="1"/>
  <c r="CC40"/>
  <c r="DA40" s="1"/>
  <c r="EX40" s="1"/>
  <c r="CA91" i="15"/>
  <c r="BB95"/>
  <c r="CA95" s="1"/>
  <c r="CZ95" s="1"/>
  <c r="AZ91" i="16" s="1"/>
  <c r="AA91"/>
  <c r="AC91" i="3"/>
  <c r="CD54"/>
  <c r="DB54" s="1"/>
  <c r="EY54" s="1"/>
  <c r="CE54"/>
  <c r="DC54" s="1"/>
  <c r="EZ54" s="1"/>
  <c r="CA54"/>
  <c r="CY54" s="1"/>
  <c r="EV54" s="1"/>
  <c r="CB54"/>
  <c r="CZ54" s="1"/>
  <c r="EW54" s="1"/>
  <c r="CC54"/>
  <c r="DA54" s="1"/>
  <c r="EX54" s="1"/>
  <c r="CW64" i="15"/>
  <c r="BY64"/>
  <c r="BX68"/>
  <c r="BX74" s="1"/>
  <c r="BX123" s="1"/>
  <c r="CA37"/>
  <c r="BB40"/>
  <c r="BW65" i="17"/>
  <c r="BW89" s="1"/>
  <c r="CD86" i="3"/>
  <c r="DB86" s="1"/>
  <c r="EY86" s="1"/>
  <c r="CB86"/>
  <c r="CZ86" s="1"/>
  <c r="EW86" s="1"/>
  <c r="CA86"/>
  <c r="CY86" s="1"/>
  <c r="EV86" s="1"/>
  <c r="CE86"/>
  <c r="DC86" s="1"/>
  <c r="EZ86" s="1"/>
  <c r="CC86"/>
  <c r="DA86" s="1"/>
  <c r="EX86" s="1"/>
  <c r="GL61" i="16"/>
  <c r="GL65" s="1"/>
  <c r="GL71" s="1"/>
  <c r="GL121" s="1"/>
  <c r="AU65"/>
  <c r="AU71" s="1"/>
  <c r="AU121" s="1"/>
  <c r="GQ36"/>
  <c r="CX65" i="15"/>
  <c r="AX62" i="16" s="1"/>
  <c r="GO62" s="1"/>
  <c r="BD30" i="15"/>
  <c r="AC27" i="16"/>
  <c r="BF30" i="15"/>
  <c r="AE27" i="16"/>
  <c r="BG62" i="15"/>
  <c r="AF59" i="16"/>
  <c r="AE16"/>
  <c r="GQ24"/>
  <c r="BG56" i="15"/>
  <c r="AF53" i="16"/>
  <c r="BG17" i="15"/>
  <c r="AF14" i="16"/>
  <c r="BG85" i="15"/>
  <c r="AF81" i="16"/>
  <c r="BE30" i="15"/>
  <c r="AD27" i="16"/>
  <c r="BG93" i="15"/>
  <c r="AF89" i="16"/>
  <c r="BG48" i="15"/>
  <c r="AF45" i="16"/>
  <c r="BG89" i="15"/>
  <c r="AF85" i="16"/>
  <c r="BG84" i="15"/>
  <c r="AF79" i="16"/>
  <c r="BG15" i="15"/>
  <c r="AF12" i="16"/>
  <c r="BG94" i="15"/>
  <c r="AF90" i="16"/>
  <c r="AE24"/>
  <c r="BG88" i="15"/>
  <c r="AF84" i="16"/>
  <c r="BG30" i="15"/>
  <c r="AF27" i="16"/>
  <c r="BG66" i="15"/>
  <c r="AF63" i="16"/>
  <c r="BG46" i="15"/>
  <c r="AF43" i="16"/>
  <c r="BG25" i="15"/>
  <c r="AF22" i="16"/>
  <c r="CC31" i="15"/>
  <c r="DB31" s="1"/>
  <c r="BB28" i="16" s="1"/>
  <c r="CC18" i="15"/>
  <c r="DB18" s="1"/>
  <c r="BB15" i="16" s="1"/>
  <c r="CC82" i="15"/>
  <c r="DB82" s="1"/>
  <c r="BB80" i="16" s="1"/>
  <c r="CC14" i="15"/>
  <c r="DB14" s="1"/>
  <c r="BB11" i="16" s="1"/>
  <c r="CC61" i="15"/>
  <c r="DB61" s="1"/>
  <c r="BB58" i="16" s="1"/>
  <c r="CC16" i="15"/>
  <c r="DB16" s="1"/>
  <c r="BB13" i="16" s="1"/>
  <c r="CC47" i="15"/>
  <c r="DB47" s="1"/>
  <c r="BB44" i="16" s="1"/>
  <c r="BB77" i="17"/>
  <c r="BF85" i="15"/>
  <c r="BB85" i="17"/>
  <c r="BF94" i="15"/>
  <c r="BB84" i="17"/>
  <c r="BF93" i="15"/>
  <c r="BC13"/>
  <c r="CB13" s="1"/>
  <c r="DA13" s="1"/>
  <c r="FA13" i="3"/>
  <c r="AZ42" i="17"/>
  <c r="BD46" i="15"/>
  <c r="BB42" i="17"/>
  <c r="BF46" i="15"/>
  <c r="BA63" i="17"/>
  <c r="BE66" i="15"/>
  <c r="BC19" i="17"/>
  <c r="BG23" i="15"/>
  <c r="AZ81" i="17"/>
  <c r="BD89" i="15"/>
  <c r="BA84" i="17"/>
  <c r="BE93" i="15"/>
  <c r="BA9" i="17"/>
  <c r="BE13" i="15"/>
  <c r="BA42" i="17"/>
  <c r="BE46" i="15"/>
  <c r="BA19" i="17"/>
  <c r="BE23" i="15"/>
  <c r="BB59" i="17"/>
  <c r="BF62" i="15"/>
  <c r="AZ53" i="17"/>
  <c r="BD56" i="15"/>
  <c r="BA80" i="17"/>
  <c r="BE88" i="15"/>
  <c r="BB19" i="17"/>
  <c r="BF23" i="15"/>
  <c r="AZ63" i="17"/>
  <c r="BD66" i="15"/>
  <c r="BA59" i="17"/>
  <c r="BE62" i="15"/>
  <c r="BB53" i="17"/>
  <c r="BF56" i="15"/>
  <c r="BB80" i="17"/>
  <c r="BF88" i="15"/>
  <c r="BA77" i="17"/>
  <c r="BE85" i="15"/>
  <c r="AZ13" i="17"/>
  <c r="BD17" i="15"/>
  <c r="AZ34" i="17"/>
  <c r="BD38" i="15"/>
  <c r="AZ11" i="17"/>
  <c r="BD15" i="15"/>
  <c r="BC46"/>
  <c r="CB46" s="1"/>
  <c r="DA46" s="1"/>
  <c r="FA47" i="3"/>
  <c r="BC9" i="17"/>
  <c r="BG13" i="15"/>
  <c r="BC85"/>
  <c r="CB85" s="1"/>
  <c r="DA85" s="1"/>
  <c r="FA81" i="3"/>
  <c r="CB80" i="15"/>
  <c r="DA16"/>
  <c r="BA13" i="16" s="1"/>
  <c r="GR13" s="1"/>
  <c r="BC94" i="15"/>
  <c r="CB94" s="1"/>
  <c r="DA94" s="1"/>
  <c r="FA90" i="3"/>
  <c r="BC30" i="15"/>
  <c r="CB30" s="1"/>
  <c r="DA30" s="1"/>
  <c r="FA31" i="3"/>
  <c r="BA21" i="17"/>
  <c r="BE25" i="15"/>
  <c r="BA13" i="17"/>
  <c r="BE17" i="15"/>
  <c r="AZ85" i="17"/>
  <c r="BD94" i="15"/>
  <c r="AZ19" i="17"/>
  <c r="BD23" i="15"/>
  <c r="AZ21" i="17"/>
  <c r="BD25" i="15"/>
  <c r="BC34" i="17"/>
  <c r="BG38" i="15"/>
  <c r="AZ80" i="17"/>
  <c r="BD88" i="15"/>
  <c r="BC15"/>
  <c r="CB15" s="1"/>
  <c r="FA15" i="3"/>
  <c r="BB81" i="17"/>
  <c r="BF89" i="15"/>
  <c r="AZ59" i="17"/>
  <c r="BD62" i="15"/>
  <c r="BA85" i="17"/>
  <c r="BE94" i="15"/>
  <c r="BC93"/>
  <c r="CB93" s="1"/>
  <c r="DA93" s="1"/>
  <c r="FA89" i="3"/>
  <c r="BB13" i="17"/>
  <c r="BF17" i="15"/>
  <c r="BA44" i="17"/>
  <c r="BE48" i="15"/>
  <c r="BB34" i="17"/>
  <c r="BF38" i="15"/>
  <c r="BC66"/>
  <c r="CB66" s="1"/>
  <c r="DA66" s="1"/>
  <c r="FA67" i="3"/>
  <c r="BC89" i="15"/>
  <c r="CB89" s="1"/>
  <c r="DA89" s="1"/>
  <c r="FA85" i="3"/>
  <c r="BC84" i="15"/>
  <c r="CB84" s="1"/>
  <c r="DA84" s="1"/>
  <c r="FA80" i="3"/>
  <c r="AZ9" i="17"/>
  <c r="BD13" i="15"/>
  <c r="BA11" i="17"/>
  <c r="BE15" i="15"/>
  <c r="AZ77" i="17"/>
  <c r="BD85" i="15"/>
  <c r="BA34" i="17"/>
  <c r="BE38" i="15"/>
  <c r="CC33"/>
  <c r="DB33" s="1"/>
  <c r="BB30" i="16" s="1"/>
  <c r="BB63" i="17"/>
  <c r="BF66" i="15"/>
  <c r="AZ76" i="17"/>
  <c r="BD84" i="15"/>
  <c r="BC62"/>
  <c r="CB62" s="1"/>
  <c r="FA63" i="3"/>
  <c r="BA76" i="17"/>
  <c r="BE84" i="15"/>
  <c r="BB11" i="17"/>
  <c r="BF15" i="15"/>
  <c r="BB9" i="17"/>
  <c r="BF13" i="15"/>
  <c r="BC23"/>
  <c r="CB23" s="1"/>
  <c r="DA23" s="1"/>
  <c r="FA23" i="3"/>
  <c r="BC88" i="15"/>
  <c r="CB88" s="1"/>
  <c r="DA88" s="1"/>
  <c r="FA84" i="3"/>
  <c r="BC38" i="15"/>
  <c r="CB38" s="1"/>
  <c r="DA38" s="1"/>
  <c r="FA39" i="3"/>
  <c r="BC17" i="15"/>
  <c r="CB17" s="1"/>
  <c r="DA17" s="1"/>
  <c r="BA14" i="16" s="1"/>
  <c r="FA17" i="3"/>
  <c r="BA81" i="17"/>
  <c r="BE89" i="15"/>
  <c r="BB76" i="17"/>
  <c r="BF84" i="15"/>
  <c r="BA53" i="17"/>
  <c r="BE56" i="15"/>
  <c r="BB21" i="17"/>
  <c r="BF25" i="15"/>
  <c r="AZ84" i="17"/>
  <c r="BD93" i="15"/>
  <c r="BC56"/>
  <c r="CB56" s="1"/>
  <c r="DA56" s="1"/>
  <c r="FA57" i="3"/>
  <c r="BC25" i="15"/>
  <c r="CB25" s="1"/>
  <c r="DA25" s="1"/>
  <c r="FA25" i="3"/>
  <c r="CZ19" i="15"/>
  <c r="AZ9" i="16"/>
  <c r="GQ9" s="1"/>
  <c r="FA73" i="3"/>
  <c r="BC84" i="17"/>
  <c r="BC53"/>
  <c r="BC76"/>
  <c r="BC42"/>
  <c r="BC85"/>
  <c r="BC44"/>
  <c r="BC59"/>
  <c r="BC80"/>
  <c r="BC63"/>
  <c r="BC81"/>
  <c r="BC21"/>
  <c r="BC13"/>
  <c r="BC77"/>
  <c r="BC11"/>
  <c r="AY85"/>
  <c r="AD90" i="3"/>
  <c r="AE90" s="1"/>
  <c r="AF90" s="1"/>
  <c r="AG90" s="1"/>
  <c r="AH90" s="1"/>
  <c r="BD43" i="17"/>
  <c r="BY43"/>
  <c r="BA58" i="16"/>
  <c r="GR58" s="1"/>
  <c r="AY19" i="17"/>
  <c r="AD23" i="3"/>
  <c r="AE23" s="1"/>
  <c r="AF23" s="1"/>
  <c r="AG23" s="1"/>
  <c r="AH23" s="1"/>
  <c r="AY26" i="17"/>
  <c r="AD31" i="3"/>
  <c r="AY63" i="17"/>
  <c r="AD67" i="3"/>
  <c r="AE67" s="1"/>
  <c r="AF67" s="1"/>
  <c r="AG67" s="1"/>
  <c r="AH67" s="1"/>
  <c r="AY81" i="17"/>
  <c r="AD85" i="3"/>
  <c r="AE85" s="1"/>
  <c r="AF85" s="1"/>
  <c r="AG85" s="1"/>
  <c r="AH85" s="1"/>
  <c r="AY53" i="17"/>
  <c r="AD57" i="3"/>
  <c r="AE57" s="1"/>
  <c r="AF57" s="1"/>
  <c r="AG57" s="1"/>
  <c r="AH57" s="1"/>
  <c r="AY21" i="17"/>
  <c r="AD25" i="3"/>
  <c r="AE25" s="1"/>
  <c r="AF25" s="1"/>
  <c r="AG25" s="1"/>
  <c r="AH25" s="1"/>
  <c r="AZ24" i="16"/>
  <c r="BA44"/>
  <c r="GR44" s="1"/>
  <c r="BY54" i="17"/>
  <c r="BY64"/>
  <c r="BD74"/>
  <c r="BY74"/>
  <c r="BD58"/>
  <c r="BY58"/>
  <c r="BD72"/>
  <c r="BY72"/>
  <c r="AE22" i="3"/>
  <c r="BA80" i="16"/>
  <c r="GR80" s="1"/>
  <c r="AY9" i="17"/>
  <c r="AD13" i="3"/>
  <c r="AE13" s="1"/>
  <c r="AF13" s="1"/>
  <c r="AG13" s="1"/>
  <c r="AH13" s="1"/>
  <c r="AY59" i="17"/>
  <c r="AD63" i="3"/>
  <c r="AE63" s="1"/>
  <c r="AF63" s="1"/>
  <c r="AG63" s="1"/>
  <c r="AH63" s="1"/>
  <c r="AZ26" i="17"/>
  <c r="AD49" i="3"/>
  <c r="BA28" i="16"/>
  <c r="GR28" s="1"/>
  <c r="AY80" i="17"/>
  <c r="AD84" i="3"/>
  <c r="AE84" s="1"/>
  <c r="AF84" s="1"/>
  <c r="AG84" s="1"/>
  <c r="AH84" s="1"/>
  <c r="BA26" i="17"/>
  <c r="AY76"/>
  <c r="AD80" i="3"/>
  <c r="AE80" s="1"/>
  <c r="AF80" s="1"/>
  <c r="AG80" s="1"/>
  <c r="AH80" s="1"/>
  <c r="BA30" i="16"/>
  <c r="GR30" s="1"/>
  <c r="AY42" i="17"/>
  <c r="AD47" i="3"/>
  <c r="AE47" s="1"/>
  <c r="AF47" s="1"/>
  <c r="AG47" s="1"/>
  <c r="AH47" s="1"/>
  <c r="DD19"/>
  <c r="AY11" i="17"/>
  <c r="AD15" i="3"/>
  <c r="AE15" s="1"/>
  <c r="AF15" s="1"/>
  <c r="AG15" s="1"/>
  <c r="AH15" s="1"/>
  <c r="BD10" i="17"/>
  <c r="BY10"/>
  <c r="BD14"/>
  <c r="BY14"/>
  <c r="BZ14" s="1"/>
  <c r="CA14" s="1"/>
  <c r="CB14" s="1"/>
  <c r="CC14" s="1"/>
  <c r="BC26"/>
  <c r="BA15" i="16"/>
  <c r="GR15" s="1"/>
  <c r="AY84" i="17"/>
  <c r="AD89" i="3"/>
  <c r="AE89" s="1"/>
  <c r="AF89" s="1"/>
  <c r="AG89" s="1"/>
  <c r="AH89" s="1"/>
  <c r="BD12" i="17"/>
  <c r="BY12"/>
  <c r="BZ12" s="1"/>
  <c r="CA12" s="1"/>
  <c r="CB12" s="1"/>
  <c r="CC12" s="1"/>
  <c r="AY34"/>
  <c r="AD39" i="3"/>
  <c r="AE39" s="1"/>
  <c r="AF39" s="1"/>
  <c r="AG39" s="1"/>
  <c r="AH39" s="1"/>
  <c r="BB26" i="17"/>
  <c r="BD29"/>
  <c r="BY29"/>
  <c r="AY13"/>
  <c r="AD17" i="3"/>
  <c r="AE17" s="1"/>
  <c r="AF17" s="1"/>
  <c r="AG17" s="1"/>
  <c r="AH17" s="1"/>
  <c r="AE76"/>
  <c r="BD27" i="17"/>
  <c r="BY27"/>
  <c r="BA11" i="16"/>
  <c r="GR11" s="1"/>
  <c r="AY77" i="17"/>
  <c r="AD81" i="3"/>
  <c r="AE81" s="1"/>
  <c r="AF81" s="1"/>
  <c r="AG81" s="1"/>
  <c r="AH81" s="1"/>
  <c r="DD28"/>
  <c r="GR14" i="16" l="1"/>
  <c r="BD8" i="17"/>
  <c r="BC48" i="15"/>
  <c r="CB48" s="1"/>
  <c r="DA48" s="1"/>
  <c r="BA45" i="16" s="1"/>
  <c r="AE72" i="3"/>
  <c r="AF72" s="1"/>
  <c r="CC12" i="15"/>
  <c r="DB12" s="1"/>
  <c r="BB9" i="16" s="1"/>
  <c r="CC57" i="15"/>
  <c r="CD57" s="1"/>
  <c r="CE57" s="1"/>
  <c r="DD57" s="1"/>
  <c r="BD54" i="16" s="1"/>
  <c r="BD54" i="17"/>
  <c r="AB45" i="16"/>
  <c r="AB16"/>
  <c r="BD39" i="17"/>
  <c r="EW41" i="3"/>
  <c r="BD18" i="17"/>
  <c r="CZ35" i="3"/>
  <c r="EW33"/>
  <c r="EW35" s="1"/>
  <c r="EX41"/>
  <c r="EZ41"/>
  <c r="EW77"/>
  <c r="AZ73" i="17" s="1"/>
  <c r="EY77" i="3"/>
  <c r="BF81" i="15" s="1"/>
  <c r="DA35" i="3"/>
  <c r="EX33"/>
  <c r="EX35" s="1"/>
  <c r="DB35"/>
  <c r="EY33"/>
  <c r="AE29" i="16" s="1"/>
  <c r="AE31" s="1"/>
  <c r="EY41" i="3"/>
  <c r="AF78" i="16"/>
  <c r="EX77" i="3"/>
  <c r="BA73" i="17" s="1"/>
  <c r="DC35" i="3"/>
  <c r="EZ33"/>
  <c r="EZ35" s="1"/>
  <c r="CB71" i="15"/>
  <c r="CB72" s="1"/>
  <c r="EV41" i="3"/>
  <c r="DD33"/>
  <c r="DD35" s="1"/>
  <c r="CY35"/>
  <c r="AE68" i="16"/>
  <c r="AE69" s="1"/>
  <c r="BB68" i="17"/>
  <c r="BB69" s="1"/>
  <c r="CC67" i="15"/>
  <c r="DB67" s="1"/>
  <c r="BB64" i="16" s="1"/>
  <c r="GS64" s="1"/>
  <c r="CC35" i="3"/>
  <c r="CE35"/>
  <c r="CA35"/>
  <c r="CD35"/>
  <c r="CB35"/>
  <c r="AY69" i="17"/>
  <c r="BC20"/>
  <c r="BC23" s="1"/>
  <c r="AF24" i="16"/>
  <c r="GP62"/>
  <c r="BG24" i="15"/>
  <c r="BG27" s="1"/>
  <c r="BF83"/>
  <c r="BE83"/>
  <c r="BA75" i="17"/>
  <c r="BA28"/>
  <c r="BA30" s="1"/>
  <c r="BF48" i="15"/>
  <c r="AD24" i="3"/>
  <c r="AE24" s="1"/>
  <c r="AF24" s="1"/>
  <c r="AG24" s="1"/>
  <c r="AH24" s="1"/>
  <c r="AY20" i="17"/>
  <c r="BY20" s="1"/>
  <c r="BB44"/>
  <c r="BC24" i="15"/>
  <c r="CB24" s="1"/>
  <c r="DA24" s="1"/>
  <c r="BA21" i="16" s="1"/>
  <c r="GQ83"/>
  <c r="AE49" i="3"/>
  <c r="AF49" s="1"/>
  <c r="AG49" s="1"/>
  <c r="AH49" s="1"/>
  <c r="GQ82" i="16"/>
  <c r="AZ44" i="17"/>
  <c r="FA49" i="3"/>
  <c r="AZ75" i="17"/>
  <c r="BD83" i="15"/>
  <c r="BC32"/>
  <c r="CB32" s="1"/>
  <c r="DA32" s="1"/>
  <c r="DA34" s="1"/>
  <c r="AD33" i="3"/>
  <c r="AD35" s="1"/>
  <c r="GQ55" i="16"/>
  <c r="DD78" i="3"/>
  <c r="CZ72" i="15"/>
  <c r="AZ68" i="16"/>
  <c r="AY28" i="17"/>
  <c r="AY30" s="1"/>
  <c r="AZ20"/>
  <c r="BG83" i="15"/>
  <c r="BC75" i="17"/>
  <c r="AF87" i="16"/>
  <c r="AA92"/>
  <c r="GQ92" s="1"/>
  <c r="AC87" i="3"/>
  <c r="DD77"/>
  <c r="BB92" i="15"/>
  <c r="AX83" i="17"/>
  <c r="BX83" s="1"/>
  <c r="BX86" s="1"/>
  <c r="AA88" i="16"/>
  <c r="AC88" i="3"/>
  <c r="CE83"/>
  <c r="DC83" s="1"/>
  <c r="EZ83" s="1"/>
  <c r="CB83"/>
  <c r="CZ83" s="1"/>
  <c r="EW83" s="1"/>
  <c r="CA83"/>
  <c r="CY83" s="1"/>
  <c r="EV83" s="1"/>
  <c r="CC83"/>
  <c r="DA83" s="1"/>
  <c r="EX83" s="1"/>
  <c r="CD83"/>
  <c r="DB83" s="1"/>
  <c r="EY83" s="1"/>
  <c r="BC73" i="17"/>
  <c r="AD87" i="16"/>
  <c r="AC87"/>
  <c r="CC82" i="3"/>
  <c r="DA82" s="1"/>
  <c r="EX82" s="1"/>
  <c r="AD82" i="16" s="1"/>
  <c r="CB82" i="3"/>
  <c r="CZ82" s="1"/>
  <c r="CE82"/>
  <c r="DC82" s="1"/>
  <c r="EZ82" s="1"/>
  <c r="CA82"/>
  <c r="CY82" s="1"/>
  <c r="EV82" s="1"/>
  <c r="CD82"/>
  <c r="DB82" s="1"/>
  <c r="EY82" s="1"/>
  <c r="BG81" i="15"/>
  <c r="GQ42" i="16"/>
  <c r="DD40" i="3"/>
  <c r="AD21" i="16"/>
  <c r="AD24" s="1"/>
  <c r="BE24" i="15"/>
  <c r="BE27" s="1"/>
  <c r="AB21" i="16"/>
  <c r="FA24" i="3"/>
  <c r="AX52" i="17"/>
  <c r="AA52" i="16"/>
  <c r="AC56" i="3"/>
  <c r="BB55" i="15"/>
  <c r="CA55" s="1"/>
  <c r="CZ55" s="1"/>
  <c r="AZ52" i="16" s="1"/>
  <c r="AD50"/>
  <c r="BA50" i="17"/>
  <c r="BE53" i="15"/>
  <c r="AE50" i="16"/>
  <c r="BB50" i="17"/>
  <c r="BF53" i="15"/>
  <c r="AW61" i="16"/>
  <c r="CW68" i="15"/>
  <c r="CW74" s="1"/>
  <c r="CW123" s="1"/>
  <c r="DD54" i="3"/>
  <c r="BX40" i="17"/>
  <c r="CD46" i="3"/>
  <c r="DB46" s="1"/>
  <c r="EY46" s="1"/>
  <c r="CC46"/>
  <c r="DA46" s="1"/>
  <c r="EX46" s="1"/>
  <c r="CB46"/>
  <c r="CZ46" s="1"/>
  <c r="EW46" s="1"/>
  <c r="CE46"/>
  <c r="DC46" s="1"/>
  <c r="EZ46" s="1"/>
  <c r="CA46"/>
  <c r="CY46" s="1"/>
  <c r="EV46" s="1"/>
  <c r="DD38"/>
  <c r="CY41"/>
  <c r="DD86"/>
  <c r="CX64" i="15"/>
  <c r="BZ64"/>
  <c r="BY68"/>
  <c r="BY74" s="1"/>
  <c r="BY123" s="1"/>
  <c r="CE59" i="3"/>
  <c r="DC59" s="1"/>
  <c r="EZ59" s="1"/>
  <c r="CA59"/>
  <c r="CY59" s="1"/>
  <c r="EV59" s="1"/>
  <c r="CC59"/>
  <c r="DA59" s="1"/>
  <c r="EX59" s="1"/>
  <c r="CD59"/>
  <c r="DB59" s="1"/>
  <c r="EY59" s="1"/>
  <c r="CB59"/>
  <c r="CZ59" s="1"/>
  <c r="EW59" s="1"/>
  <c r="AA60" i="16"/>
  <c r="AX60" i="17"/>
  <c r="BB63" i="15"/>
  <c r="CA63" s="1"/>
  <c r="CZ63" s="1"/>
  <c r="AZ60" i="16" s="1"/>
  <c r="AC64" i="3"/>
  <c r="CA45"/>
  <c r="CY45" s="1"/>
  <c r="EV45" s="1"/>
  <c r="CC45"/>
  <c r="DA45" s="1"/>
  <c r="EX45" s="1"/>
  <c r="CD45"/>
  <c r="DB45" s="1"/>
  <c r="EY45" s="1"/>
  <c r="CE45"/>
  <c r="DC45" s="1"/>
  <c r="EZ45" s="1"/>
  <c r="CB45"/>
  <c r="CZ45" s="1"/>
  <c r="EW45" s="1"/>
  <c r="CZ53" i="15"/>
  <c r="GO51" i="16"/>
  <c r="GQ91"/>
  <c r="DA41" i="3"/>
  <c r="DC41"/>
  <c r="CD41"/>
  <c r="CE41"/>
  <c r="CA41"/>
  <c r="CB41"/>
  <c r="CC41"/>
  <c r="DB41"/>
  <c r="CA40" i="15"/>
  <c r="CZ37"/>
  <c r="CB91" i="3"/>
  <c r="CZ91" s="1"/>
  <c r="EW91" s="1"/>
  <c r="CD91"/>
  <c r="DB91" s="1"/>
  <c r="EY91" s="1"/>
  <c r="CE91"/>
  <c r="DC91" s="1"/>
  <c r="EZ91" s="1"/>
  <c r="CC91"/>
  <c r="DA91" s="1"/>
  <c r="EX91" s="1"/>
  <c r="CA91"/>
  <c r="CY91" s="1"/>
  <c r="EV91" s="1"/>
  <c r="CZ91" i="15"/>
  <c r="CA44"/>
  <c r="BB49"/>
  <c r="CA49" s="1"/>
  <c r="CZ49" s="1"/>
  <c r="AZ46" i="16" s="1"/>
  <c r="AC50" i="3"/>
  <c r="AC51" s="1"/>
  <c r="AA46" i="16"/>
  <c r="AA47" s="1"/>
  <c r="AX45" i="17"/>
  <c r="AY51" i="16"/>
  <c r="AC45"/>
  <c r="GM61"/>
  <c r="GM65" s="1"/>
  <c r="GM71" s="1"/>
  <c r="GM121" s="1"/>
  <c r="AV65"/>
  <c r="AV71" s="1"/>
  <c r="AV121" s="1"/>
  <c r="AB29"/>
  <c r="AB31" s="1"/>
  <c r="CZ41" i="3"/>
  <c r="GS58" i="16"/>
  <c r="GS44"/>
  <c r="BB23" i="17"/>
  <c r="BG19" i="15"/>
  <c r="GS15" i="16"/>
  <c r="GS30"/>
  <c r="GS28"/>
  <c r="BB15" i="17"/>
  <c r="GS13" i="16"/>
  <c r="GS11"/>
  <c r="GS80"/>
  <c r="BF19" i="15"/>
  <c r="GQ16" i="16"/>
  <c r="AF16"/>
  <c r="DB57" i="15"/>
  <c r="BB54" i="16" s="1"/>
  <c r="GS54" s="1"/>
  <c r="CC85" i="15"/>
  <c r="DB85" s="1"/>
  <c r="BB81" i="16" s="1"/>
  <c r="CD82" i="15"/>
  <c r="DC82" s="1"/>
  <c r="BC80" i="16" s="1"/>
  <c r="BA23" i="17"/>
  <c r="CC30" i="15"/>
  <c r="DB30" s="1"/>
  <c r="AZ15" i="17"/>
  <c r="CC25" i="15"/>
  <c r="DB25" s="1"/>
  <c r="BB22" i="16" s="1"/>
  <c r="CD16" i="15"/>
  <c r="DC16" s="1"/>
  <c r="BC13" i="16" s="1"/>
  <c r="CC88" i="15"/>
  <c r="CD88" s="1"/>
  <c r="CC56"/>
  <c r="DB56" s="1"/>
  <c r="BB53" i="16" s="1"/>
  <c r="CD31" i="15"/>
  <c r="DC31" s="1"/>
  <c r="CC62"/>
  <c r="DB62" s="1"/>
  <c r="BB59" i="16" s="1"/>
  <c r="BA15" i="17"/>
  <c r="CD61" i="15"/>
  <c r="DC61" s="1"/>
  <c r="DA62"/>
  <c r="BA59" i="16" s="1"/>
  <c r="GR59" s="1"/>
  <c r="CB19" i="15"/>
  <c r="DA15"/>
  <c r="BA12" i="16" s="1"/>
  <c r="GR12" s="1"/>
  <c r="CC93" i="15"/>
  <c r="DB93" s="1"/>
  <c r="BB89" i="16" s="1"/>
  <c r="CD18" i="15"/>
  <c r="DC18" s="1"/>
  <c r="BC15" i="16" s="1"/>
  <c r="BC19" i="15"/>
  <c r="CC94"/>
  <c r="DB94" s="1"/>
  <c r="BB90" i="16" s="1"/>
  <c r="CC15" i="15"/>
  <c r="DB15" s="1"/>
  <c r="BB12" i="16" s="1"/>
  <c r="CC17" i="15"/>
  <c r="CD17" s="1"/>
  <c r="DC17" s="1"/>
  <c r="BC14" i="16" s="1"/>
  <c r="CC66" i="15"/>
  <c r="CD66" s="1"/>
  <c r="DC66" s="1"/>
  <c r="BC63" i="16" s="1"/>
  <c r="CD14" i="15"/>
  <c r="CE14" s="1"/>
  <c r="DD14" s="1"/>
  <c r="BD11" i="16" s="1"/>
  <c r="CD47" i="15"/>
  <c r="DC47" s="1"/>
  <c r="BC44" i="16" s="1"/>
  <c r="CC84" i="15"/>
  <c r="DB84" s="1"/>
  <c r="BB79" i="16" s="1"/>
  <c r="BD19" i="15"/>
  <c r="BF27"/>
  <c r="BE19"/>
  <c r="CC89"/>
  <c r="CD89" s="1"/>
  <c r="DC89" s="1"/>
  <c r="BC85" i="16" s="1"/>
  <c r="CC46" i="15"/>
  <c r="CD46" s="1"/>
  <c r="DC46" s="1"/>
  <c r="BC43" i="16" s="1"/>
  <c r="BD27" i="15"/>
  <c r="CC23"/>
  <c r="CD23" s="1"/>
  <c r="CC38"/>
  <c r="DB38" s="1"/>
  <c r="BB35" i="16" s="1"/>
  <c r="CC13" i="15"/>
  <c r="DB13" s="1"/>
  <c r="BB10" i="16" s="1"/>
  <c r="DA43" i="15"/>
  <c r="BA40" i="16" s="1"/>
  <c r="GR40" s="1"/>
  <c r="CC43" i="15"/>
  <c r="AZ16" i="16"/>
  <c r="FA19" i="3"/>
  <c r="DA22" i="15"/>
  <c r="BA19" i="16" s="1"/>
  <c r="GR19" s="1"/>
  <c r="CC22" i="15"/>
  <c r="DA80"/>
  <c r="BA77" i="16" s="1"/>
  <c r="GR77" s="1"/>
  <c r="CC80" i="15"/>
  <c r="CD33"/>
  <c r="DC33" s="1"/>
  <c r="BC30" i="16" s="1"/>
  <c r="BC15" i="17"/>
  <c r="AF76" i="3"/>
  <c r="BA90" i="16"/>
  <c r="GR90" s="1"/>
  <c r="BD76" i="17"/>
  <c r="BY76"/>
  <c r="BD80"/>
  <c r="BY80"/>
  <c r="BZ54"/>
  <c r="CA54" s="1"/>
  <c r="CB54" s="1"/>
  <c r="CC54" s="1"/>
  <c r="BD53"/>
  <c r="BY53"/>
  <c r="BA10" i="16"/>
  <c r="GR10" s="1"/>
  <c r="BA85"/>
  <c r="GR85" s="1"/>
  <c r="BA63"/>
  <c r="GR63" s="1"/>
  <c r="BD13" i="17"/>
  <c r="BY13"/>
  <c r="BD34"/>
  <c r="BY34"/>
  <c r="AF44" i="3"/>
  <c r="BD84" i="17"/>
  <c r="BY84"/>
  <c r="BD11"/>
  <c r="BY11"/>
  <c r="BZ11" s="1"/>
  <c r="CA11" s="1"/>
  <c r="CB11" s="1"/>
  <c r="CC11" s="1"/>
  <c r="BD59"/>
  <c r="BY59"/>
  <c r="BD9"/>
  <c r="BY9"/>
  <c r="AF22" i="3"/>
  <c r="BZ74" i="17"/>
  <c r="CA74" s="1"/>
  <c r="CB74" s="1"/>
  <c r="CC74" s="1"/>
  <c r="BD81"/>
  <c r="BY81"/>
  <c r="BD19"/>
  <c r="BY19"/>
  <c r="AY15"/>
  <c r="AD19" i="3"/>
  <c r="BZ27" i="17"/>
  <c r="CA27" s="1"/>
  <c r="CB27" s="1"/>
  <c r="CC27" s="1"/>
  <c r="BA84" i="16"/>
  <c r="GR84" s="1"/>
  <c r="AE31" i="3"/>
  <c r="BA9" i="16"/>
  <c r="GR9" s="1"/>
  <c r="BZ68" i="17"/>
  <c r="BY69"/>
  <c r="BZ39"/>
  <c r="BA81" i="16"/>
  <c r="GR81" s="1"/>
  <c r="BZ8" i="17"/>
  <c r="BA89" i="16"/>
  <c r="GR89" s="1"/>
  <c r="BY44" i="17"/>
  <c r="BA79" i="16"/>
  <c r="GR79" s="1"/>
  <c r="BZ58" i="17"/>
  <c r="CA58" s="1"/>
  <c r="CB58" s="1"/>
  <c r="CC58" s="1"/>
  <c r="BZ64"/>
  <c r="CA64" s="1"/>
  <c r="CB64" s="1"/>
  <c r="CC64" s="1"/>
  <c r="CG64" s="1"/>
  <c r="BD63"/>
  <c r="BY63"/>
  <c r="BD85"/>
  <c r="BY85"/>
  <c r="BA22" i="16"/>
  <c r="GR22" s="1"/>
  <c r="BA20"/>
  <c r="GR20" s="1"/>
  <c r="BA27"/>
  <c r="GR27" s="1"/>
  <c r="BZ72" i="17"/>
  <c r="AE19" i="3"/>
  <c r="AF12"/>
  <c r="BD77" i="17"/>
  <c r="BY77"/>
  <c r="BA53" i="16"/>
  <c r="GR53" s="1"/>
  <c r="BZ18" i="17"/>
  <c r="BZ29"/>
  <c r="CA29" s="1"/>
  <c r="CB29" s="1"/>
  <c r="CC29" s="1"/>
  <c r="BZ10"/>
  <c r="CA10" s="1"/>
  <c r="CB10" s="1"/>
  <c r="CC10" s="1"/>
  <c r="BD42"/>
  <c r="BY42"/>
  <c r="BA35" i="16"/>
  <c r="GR35" s="1"/>
  <c r="BA43"/>
  <c r="GR43" s="1"/>
  <c r="BD21" i="17"/>
  <c r="BY21"/>
  <c r="BD26"/>
  <c r="BY26"/>
  <c r="BZ43"/>
  <c r="CA43" s="1"/>
  <c r="CB43" s="1"/>
  <c r="CC43" s="1"/>
  <c r="DC57" i="15" l="1"/>
  <c r="BC54" i="16" s="1"/>
  <c r="GT54" s="1"/>
  <c r="GU54" s="1"/>
  <c r="BY28" i="17"/>
  <c r="BY30" s="1"/>
  <c r="CC48" i="15"/>
  <c r="DB48" s="1"/>
  <c r="BB45" i="16" s="1"/>
  <c r="AE73" i="3"/>
  <c r="CD12" i="15"/>
  <c r="DC12" s="1"/>
  <c r="BC9" i="16" s="1"/>
  <c r="GR45"/>
  <c r="DA71" i="15"/>
  <c r="BA68" i="16" s="1"/>
  <c r="CC71" i="15"/>
  <c r="DB71" s="1"/>
  <c r="AE78" i="16"/>
  <c r="CD67" i="15"/>
  <c r="CE67" s="1"/>
  <c r="DD67" s="1"/>
  <c r="BD64" i="16" s="1"/>
  <c r="AE33" i="3"/>
  <c r="AF33" s="1"/>
  <c r="AG33" s="1"/>
  <c r="AH33" s="1"/>
  <c r="BD81" i="15"/>
  <c r="AC78" i="16"/>
  <c r="BE32" i="15"/>
  <c r="AD29" i="16"/>
  <c r="AD31" s="1"/>
  <c r="CB34" i="15"/>
  <c r="BB73" i="17"/>
  <c r="BD44"/>
  <c r="AD78" i="16"/>
  <c r="BA29"/>
  <c r="BA31" s="1"/>
  <c r="BE81" i="15"/>
  <c r="EY35" i="3"/>
  <c r="FA35" s="1"/>
  <c r="BB28" i="17"/>
  <c r="BB30" s="1"/>
  <c r="BF32" i="15"/>
  <c r="AY23" i="17"/>
  <c r="EW82" i="3"/>
  <c r="BD86" i="15" s="1"/>
  <c r="AX86" i="17"/>
  <c r="BD68"/>
  <c r="BD69" s="1"/>
  <c r="BG32" i="15"/>
  <c r="AF29" i="16"/>
  <c r="AF31" s="1"/>
  <c r="BC28" i="17"/>
  <c r="BC30" s="1"/>
  <c r="BB75"/>
  <c r="AE87" i="16"/>
  <c r="BD20" i="17"/>
  <c r="BD23" s="1"/>
  <c r="AD28" i="3"/>
  <c r="AC92"/>
  <c r="CC92" s="1"/>
  <c r="CB27" i="15"/>
  <c r="BC27"/>
  <c r="GR21" i="16"/>
  <c r="GR24" s="1"/>
  <c r="CC24" i="15"/>
  <c r="CC27" s="1"/>
  <c r="BZ20" i="17"/>
  <c r="CA20" s="1"/>
  <c r="CB20" s="1"/>
  <c r="CC20" s="1"/>
  <c r="AZ23"/>
  <c r="BD32" i="15"/>
  <c r="CC32" s="1"/>
  <c r="DB32" s="1"/>
  <c r="BB29" i="16" s="1"/>
  <c r="DD41" i="3"/>
  <c r="FA33"/>
  <c r="AC34" i="16"/>
  <c r="FA28" i="3"/>
  <c r="AZ28" i="17"/>
  <c r="AC29" i="16"/>
  <c r="AC31" s="1"/>
  <c r="GQ68"/>
  <c r="GQ69" s="1"/>
  <c r="AZ69"/>
  <c r="AE28" i="3"/>
  <c r="BB50" i="15"/>
  <c r="AA93" i="16"/>
  <c r="AA118" s="1"/>
  <c r="DD82" i="3"/>
  <c r="AF82" i="16"/>
  <c r="BG86" i="15"/>
  <c r="BC78" i="17"/>
  <c r="AF83" i="16"/>
  <c r="BC79" i="17"/>
  <c r="BG87" i="15"/>
  <c r="AZ79" i="17"/>
  <c r="BD87" i="15"/>
  <c r="AC83" i="16"/>
  <c r="AB78"/>
  <c r="FA77" i="3"/>
  <c r="AD77"/>
  <c r="AE77" s="1"/>
  <c r="AF77" s="1"/>
  <c r="AG77" s="1"/>
  <c r="AH77" s="1"/>
  <c r="BC81" i="15"/>
  <c r="CB81" s="1"/>
  <c r="AY73" i="17"/>
  <c r="AB87" i="16"/>
  <c r="AY75" i="17"/>
  <c r="FA83" i="3"/>
  <c r="FA78"/>
  <c r="BC83" i="15"/>
  <c r="CB83" s="1"/>
  <c r="AD78" i="3"/>
  <c r="AE78" s="1"/>
  <c r="AF78" s="1"/>
  <c r="AG78" s="1"/>
  <c r="AH78" s="1"/>
  <c r="CA92" i="15"/>
  <c r="BB96"/>
  <c r="BB120" s="1"/>
  <c r="CE87" i="3"/>
  <c r="DC87" s="1"/>
  <c r="CC87"/>
  <c r="DA87" s="1"/>
  <c r="CA87"/>
  <c r="CY87" s="1"/>
  <c r="EV87" s="1"/>
  <c r="CB87"/>
  <c r="CZ87" s="1"/>
  <c r="CD87"/>
  <c r="DB87" s="1"/>
  <c r="EY87" s="1"/>
  <c r="GQ60" i="16"/>
  <c r="BA78" i="17"/>
  <c r="BE86" i="15"/>
  <c r="BA79" i="17"/>
  <c r="AD83" i="16"/>
  <c r="BE87" i="15"/>
  <c r="CB88" i="3"/>
  <c r="CZ88" s="1"/>
  <c r="EW88" s="1"/>
  <c r="CC88"/>
  <c r="DA88" s="1"/>
  <c r="EX88" s="1"/>
  <c r="CA88"/>
  <c r="CY88" s="1"/>
  <c r="EV88" s="1"/>
  <c r="CE88"/>
  <c r="DC88" s="1"/>
  <c r="EZ88" s="1"/>
  <c r="CD88"/>
  <c r="DB88" s="1"/>
  <c r="EY88" s="1"/>
  <c r="AB24" i="16"/>
  <c r="DD83" i="3"/>
  <c r="GR29" i="16"/>
  <c r="GQ52"/>
  <c r="AE55"/>
  <c r="BF58" i="15"/>
  <c r="BB55" i="17"/>
  <c r="AD55" i="16"/>
  <c r="BA55" i="17"/>
  <c r="BE58" i="15"/>
  <c r="BC50" i="17"/>
  <c r="AF50" i="16"/>
  <c r="BG53" i="15"/>
  <c r="AB36" i="16"/>
  <c r="FA40" i="3"/>
  <c r="AD40"/>
  <c r="AE40" s="1"/>
  <c r="AF40" s="1"/>
  <c r="AG40" s="1"/>
  <c r="AH40" s="1"/>
  <c r="BC39" i="15"/>
  <c r="CB39" s="1"/>
  <c r="AY35" i="17"/>
  <c r="CE50" i="3"/>
  <c r="DC50" s="1"/>
  <c r="EZ50" s="1"/>
  <c r="EZ51" s="1"/>
  <c r="CB50"/>
  <c r="CZ50" s="1"/>
  <c r="CA50"/>
  <c r="CY50" s="1"/>
  <c r="CD50"/>
  <c r="DB50" s="1"/>
  <c r="CC50"/>
  <c r="DA50" s="1"/>
  <c r="CZ44" i="15"/>
  <c r="CA50"/>
  <c r="AD36" i="16"/>
  <c r="BE39" i="15"/>
  <c r="BA35" i="17"/>
  <c r="AE82" i="16"/>
  <c r="BB78" i="17"/>
  <c r="BF86" i="15"/>
  <c r="AF36" i="16"/>
  <c r="BG39" i="15"/>
  <c r="BC35" i="17"/>
  <c r="AC36" i="16"/>
  <c r="BD39" i="15"/>
  <c r="AZ35" i="17"/>
  <c r="AC86" i="16"/>
  <c r="BD91" i="15"/>
  <c r="AZ82" i="17"/>
  <c r="DD91" i="3"/>
  <c r="DD46"/>
  <c r="AZ50" i="16"/>
  <c r="BF37" i="15"/>
  <c r="BB33" i="17"/>
  <c r="AE34" i="16"/>
  <c r="CD51" i="3"/>
  <c r="CE51"/>
  <c r="CC51"/>
  <c r="CA51"/>
  <c r="CB51"/>
  <c r="AB34" i="16"/>
  <c r="AD38" i="3"/>
  <c r="AY33" i="17"/>
  <c r="BC37" i="15"/>
  <c r="AC50" i="16"/>
  <c r="AZ50" i="17"/>
  <c r="BD53" i="15"/>
  <c r="BX45" i="17"/>
  <c r="AA51" i="16"/>
  <c r="AX51" i="17"/>
  <c r="BB54" i="15"/>
  <c r="AC55" i="3"/>
  <c r="AZ86" i="16"/>
  <c r="AE86"/>
  <c r="BB82" i="17"/>
  <c r="BF91" i="15"/>
  <c r="AB50" i="16"/>
  <c r="FA54" i="3"/>
  <c r="AD54"/>
  <c r="BC53" i="15"/>
  <c r="AY50" i="17"/>
  <c r="GP51" i="16"/>
  <c r="AE36"/>
  <c r="BB35" i="17"/>
  <c r="BF39" i="15"/>
  <c r="AX61" i="16"/>
  <c r="AX65" s="1"/>
  <c r="AX71" s="1"/>
  <c r="AX121" s="1"/>
  <c r="CX68" i="15"/>
  <c r="CX74" s="1"/>
  <c r="CX123" s="1"/>
  <c r="AB86" i="16"/>
  <c r="BC91" i="15"/>
  <c r="AD86" i="3"/>
  <c r="FA86"/>
  <c r="AY82" i="17"/>
  <c r="GN61" i="16"/>
  <c r="AW65"/>
  <c r="AW71" s="1"/>
  <c r="AW121" s="1"/>
  <c r="AA57"/>
  <c r="AC61" i="3"/>
  <c r="BB60" i="15"/>
  <c r="CA60" s="1"/>
  <c r="CZ60" s="1"/>
  <c r="AZ57" i="16" s="1"/>
  <c r="AX57" i="17"/>
  <c r="DD59" i="3"/>
  <c r="AX46" i="17"/>
  <c r="CZ40" i="15"/>
  <c r="AZ34" i="16"/>
  <c r="BC82" i="17"/>
  <c r="AF86" i="16"/>
  <c r="BG91" i="15"/>
  <c r="DD45" i="3"/>
  <c r="CB64"/>
  <c r="CZ64" s="1"/>
  <c r="EW64" s="1"/>
  <c r="CE64"/>
  <c r="DC64" s="1"/>
  <c r="EZ64" s="1"/>
  <c r="CD64"/>
  <c r="DB64" s="1"/>
  <c r="EY64" s="1"/>
  <c r="CA64"/>
  <c r="CY64" s="1"/>
  <c r="EV64" s="1"/>
  <c r="CC64"/>
  <c r="DA64" s="1"/>
  <c r="EX64" s="1"/>
  <c r="CA56"/>
  <c r="CY56" s="1"/>
  <c r="EV56" s="1"/>
  <c r="CD56"/>
  <c r="DB56" s="1"/>
  <c r="EY56" s="1"/>
  <c r="CB56"/>
  <c r="CZ56" s="1"/>
  <c r="EW56" s="1"/>
  <c r="CE56"/>
  <c r="DC56" s="1"/>
  <c r="EZ56" s="1"/>
  <c r="CC56"/>
  <c r="DA56" s="1"/>
  <c r="EX56" s="1"/>
  <c r="BE37" i="15"/>
  <c r="AD34" i="16"/>
  <c r="BA33" i="17"/>
  <c r="AE83" i="16"/>
  <c r="BF87" i="15"/>
  <c r="BB79" i="17"/>
  <c r="BX60"/>
  <c r="CY64" i="15"/>
  <c r="BZ68"/>
  <c r="BZ74" s="1"/>
  <c r="BZ123" s="1"/>
  <c r="BG37"/>
  <c r="AF34" i="16"/>
  <c r="BC33" i="17"/>
  <c r="AD86" i="16"/>
  <c r="BE91" i="15"/>
  <c r="BA82" i="17"/>
  <c r="BX52"/>
  <c r="GQ46" i="16"/>
  <c r="GT13"/>
  <c r="GT44"/>
  <c r="GS79"/>
  <c r="GT15"/>
  <c r="GT80"/>
  <c r="GS35"/>
  <c r="GT30"/>
  <c r="GS22"/>
  <c r="GS59"/>
  <c r="GS53"/>
  <c r="GS89"/>
  <c r="GS90"/>
  <c r="GS81"/>
  <c r="GS10"/>
  <c r="GS9"/>
  <c r="GR16"/>
  <c r="GS12"/>
  <c r="DB89" i="15"/>
  <c r="BB85" i="16" s="1"/>
  <c r="GS85" s="1"/>
  <c r="GT85" s="1"/>
  <c r="CE82" i="15"/>
  <c r="DD82" s="1"/>
  <c r="BD80" i="16" s="1"/>
  <c r="DB88" i="15"/>
  <c r="BB84" i="16" s="1"/>
  <c r="GS84" s="1"/>
  <c r="CD25" i="15"/>
  <c r="CE25" s="1"/>
  <c r="DD25" s="1"/>
  <c r="BD22" i="16" s="1"/>
  <c r="CD30" i="15"/>
  <c r="CE30" s="1"/>
  <c r="DD30" s="1"/>
  <c r="CD85"/>
  <c r="DC85" s="1"/>
  <c r="BC81" i="16" s="1"/>
  <c r="CD38" i="15"/>
  <c r="DC38" s="1"/>
  <c r="BC35" i="16" s="1"/>
  <c r="DB17" i="15"/>
  <c r="BB14" i="16" s="1"/>
  <c r="GS14" s="1"/>
  <c r="GT14" s="1"/>
  <c r="CD62" i="15"/>
  <c r="DC62" s="1"/>
  <c r="CD56"/>
  <c r="DC56" s="1"/>
  <c r="BC53" i="16" s="1"/>
  <c r="CD84" i="15"/>
  <c r="DC84" s="1"/>
  <c r="BC79" i="16" s="1"/>
  <c r="CE47" i="15"/>
  <c r="DD47" s="1"/>
  <c r="DB66"/>
  <c r="BB63" i="16" s="1"/>
  <c r="GS63" s="1"/>
  <c r="GT63" s="1"/>
  <c r="CE16" i="15"/>
  <c r="DD16" s="1"/>
  <c r="BD13" i="16" s="1"/>
  <c r="CE31" i="15"/>
  <c r="CF31" s="1"/>
  <c r="DE31" s="1"/>
  <c r="BE28" i="16" s="1"/>
  <c r="DC14" i="15"/>
  <c r="BC11" i="16" s="1"/>
  <c r="GT11" s="1"/>
  <c r="GU11" s="1"/>
  <c r="CE61" i="15"/>
  <c r="DD61" s="1"/>
  <c r="BD58" i="16" s="1"/>
  <c r="DB46" i="15"/>
  <c r="BB43" i="16" s="1"/>
  <c r="GS43" s="1"/>
  <c r="GT43" s="1"/>
  <c r="DA19" i="15"/>
  <c r="CC19"/>
  <c r="CD13"/>
  <c r="DC13" s="1"/>
  <c r="BC10" i="16" s="1"/>
  <c r="CD94" i="15"/>
  <c r="DC94" s="1"/>
  <c r="CD93"/>
  <c r="DC93" s="1"/>
  <c r="BC89" i="16" s="1"/>
  <c r="DB23" i="15"/>
  <c r="BB20" i="16" s="1"/>
  <c r="GS20" s="1"/>
  <c r="DA27" i="15"/>
  <c r="CE33"/>
  <c r="CF33" s="1"/>
  <c r="DE33" s="1"/>
  <c r="BE30" i="16" s="1"/>
  <c r="CE18" i="15"/>
  <c r="DD18" s="1"/>
  <c r="BD15" i="16" s="1"/>
  <c r="CD15" i="15"/>
  <c r="CE15" s="1"/>
  <c r="DD15" s="1"/>
  <c r="BD12" i="16" s="1"/>
  <c r="BY15" i="17"/>
  <c r="DB80" i="15"/>
  <c r="BB77" i="16" s="1"/>
  <c r="GS77" s="1"/>
  <c r="CD80" i="15"/>
  <c r="DB22"/>
  <c r="BB19" i="16" s="1"/>
  <c r="GS19" s="1"/>
  <c r="CD22" i="15"/>
  <c r="DB43"/>
  <c r="BB40" i="16" s="1"/>
  <c r="GS40" s="1"/>
  <c r="CD43" i="15"/>
  <c r="CG58" i="17"/>
  <c r="CI58" s="1"/>
  <c r="CG74"/>
  <c r="CO74" s="1"/>
  <c r="CG10"/>
  <c r="CI10" s="1"/>
  <c r="CG27"/>
  <c r="CO27" s="1"/>
  <c r="CG29"/>
  <c r="CO29" s="1"/>
  <c r="CG54"/>
  <c r="CO54" s="1"/>
  <c r="BD15"/>
  <c r="BA24" i="16"/>
  <c r="BZ63" i="17"/>
  <c r="CA63" s="1"/>
  <c r="CB63" s="1"/>
  <c r="CC63" s="1"/>
  <c r="CE88" i="15"/>
  <c r="CE23"/>
  <c r="DD23" s="1"/>
  <c r="BD20" i="16" s="1"/>
  <c r="BC58"/>
  <c r="GT58" s="1"/>
  <c r="AG72" i="3"/>
  <c r="AF73"/>
  <c r="CA18" i="17"/>
  <c r="CA68"/>
  <c r="BZ69"/>
  <c r="BZ19"/>
  <c r="CA19" s="1"/>
  <c r="CB19" s="1"/>
  <c r="CC19" s="1"/>
  <c r="BB27" i="16"/>
  <c r="BZ42" i="17"/>
  <c r="CA42" s="1"/>
  <c r="CB42" s="1"/>
  <c r="CC42" s="1"/>
  <c r="AG12" i="3"/>
  <c r="AF19"/>
  <c r="CF57" i="15"/>
  <c r="DE57" s="1"/>
  <c r="CA8" i="17"/>
  <c r="CE17" i="15"/>
  <c r="BZ84" i="17"/>
  <c r="CA84" s="1"/>
  <c r="CB84" s="1"/>
  <c r="CC84" s="1"/>
  <c r="BZ34"/>
  <c r="CA34" s="1"/>
  <c r="CB34" s="1"/>
  <c r="CC34" s="1"/>
  <c r="AG76" i="3"/>
  <c r="CG43" i="17"/>
  <c r="BY23"/>
  <c r="BZ21"/>
  <c r="CA21" s="1"/>
  <c r="CB21" s="1"/>
  <c r="CC21" s="1"/>
  <c r="AF31" i="3"/>
  <c r="BZ76" i="17"/>
  <c r="CA76" s="1"/>
  <c r="CB76" s="1"/>
  <c r="CC76" s="1"/>
  <c r="BZ26"/>
  <c r="CA72"/>
  <c r="BZ44"/>
  <c r="CA44" s="1"/>
  <c r="CB44" s="1"/>
  <c r="CC44" s="1"/>
  <c r="CA39"/>
  <c r="CE46" i="15"/>
  <c r="DD46" s="1"/>
  <c r="BC28" i="16"/>
  <c r="GT28" s="1"/>
  <c r="BZ81" i="17"/>
  <c r="CA81" s="1"/>
  <c r="CB81" s="1"/>
  <c r="CC81" s="1"/>
  <c r="AG44" i="3"/>
  <c r="BZ13" i="17"/>
  <c r="CA13" s="1"/>
  <c r="CB13" s="1"/>
  <c r="CC13" s="1"/>
  <c r="BZ53"/>
  <c r="CA53" s="1"/>
  <c r="CB53" s="1"/>
  <c r="CC53" s="1"/>
  <c r="DC88" i="15"/>
  <c r="BC84" i="16" s="1"/>
  <c r="DC23" i="15"/>
  <c r="CE66"/>
  <c r="DD66" s="1"/>
  <c r="BD63" i="16" s="1"/>
  <c r="CE89" i="15"/>
  <c r="BZ77" i="17"/>
  <c r="CA77" s="1"/>
  <c r="CB77" s="1"/>
  <c r="CC77" s="1"/>
  <c r="BZ85"/>
  <c r="CA85" s="1"/>
  <c r="CB85" s="1"/>
  <c r="CC85" s="1"/>
  <c r="CI64"/>
  <c r="CO64"/>
  <c r="BA16" i="16"/>
  <c r="AG22" i="3"/>
  <c r="AF28"/>
  <c r="BZ9" i="17"/>
  <c r="CA9" s="1"/>
  <c r="CB9" s="1"/>
  <c r="CC9" s="1"/>
  <c r="BZ59"/>
  <c r="CA59" s="1"/>
  <c r="CB59" s="1"/>
  <c r="CC59" s="1"/>
  <c r="CF14" i="15"/>
  <c r="DE14" s="1"/>
  <c r="BZ80" i="17"/>
  <c r="CA80" s="1"/>
  <c r="CB80" s="1"/>
  <c r="CC80" s="1"/>
  <c r="CE12" i="15" l="1"/>
  <c r="DD12" s="1"/>
  <c r="BD9" i="16" s="1"/>
  <c r="BZ28" i="17"/>
  <c r="CA28" s="1"/>
  <c r="CB28" s="1"/>
  <c r="CC28" s="1"/>
  <c r="CF67" i="15"/>
  <c r="DE67" s="1"/>
  <c r="BE64" i="16" s="1"/>
  <c r="DC67" i="15"/>
  <c r="BC64" i="16" s="1"/>
  <c r="GT64" s="1"/>
  <c r="GU64" s="1"/>
  <c r="GS45"/>
  <c r="CD48" i="15"/>
  <c r="CE48" s="1"/>
  <c r="DD48" s="1"/>
  <c r="BD45" i="16" s="1"/>
  <c r="DA72" i="15"/>
  <c r="AE35" i="3"/>
  <c r="CD71" i="15"/>
  <c r="DC71" s="1"/>
  <c r="CC72"/>
  <c r="EV92" i="3"/>
  <c r="DC51"/>
  <c r="EY92"/>
  <c r="CY51"/>
  <c r="EV50"/>
  <c r="EV51" s="1"/>
  <c r="DA51"/>
  <c r="EX50"/>
  <c r="EX51" s="1"/>
  <c r="EW87"/>
  <c r="AC92" i="16" s="1"/>
  <c r="AZ78" i="17"/>
  <c r="FA82" i="3"/>
  <c r="CA92"/>
  <c r="EX87"/>
  <c r="EX92" s="1"/>
  <c r="CZ51"/>
  <c r="EW50"/>
  <c r="EW51" s="1"/>
  <c r="EZ87"/>
  <c r="EZ92" s="1"/>
  <c r="AC82" i="16"/>
  <c r="DB51" i="3"/>
  <c r="EY50"/>
  <c r="EY51" s="1"/>
  <c r="CD92"/>
  <c r="CE92"/>
  <c r="CB92"/>
  <c r="DB24" i="15"/>
  <c r="BB21" i="16" s="1"/>
  <c r="GS21" s="1"/>
  <c r="GS24" s="1"/>
  <c r="CD24" i="15"/>
  <c r="CD27" s="1"/>
  <c r="CG20" i="17"/>
  <c r="CO20" s="1"/>
  <c r="CD32" i="15"/>
  <c r="DC32" s="1"/>
  <c r="BC29" i="16" s="1"/>
  <c r="BG40" i="15"/>
  <c r="BD45"/>
  <c r="FA38" i="3"/>
  <c r="BD37" i="15"/>
  <c r="BD40" s="1"/>
  <c r="DD87" i="3"/>
  <c r="CC34" i="15"/>
  <c r="AD37" i="16"/>
  <c r="AZ33" i="17"/>
  <c r="AZ36" s="1"/>
  <c r="GS29" i="16"/>
  <c r="DA92" i="3"/>
  <c r="AZ30" i="17"/>
  <c r="BD28"/>
  <c r="BD30" s="1"/>
  <c r="BB31" i="16"/>
  <c r="DB34" i="15"/>
  <c r="DB92" i="3"/>
  <c r="AF37" i="16"/>
  <c r="GR68"/>
  <c r="GR69" s="1"/>
  <c r="AC37"/>
  <c r="AF88"/>
  <c r="BC83" i="17"/>
  <c r="BC86" s="1"/>
  <c r="BG92" i="15"/>
  <c r="AC88" i="16"/>
  <c r="BD92" i="15"/>
  <c r="AZ83" i="17"/>
  <c r="DA83" i="15"/>
  <c r="BA87" i="16" s="1"/>
  <c r="GR87" s="1"/>
  <c r="CC83" i="15"/>
  <c r="DA81"/>
  <c r="BA78" i="16" s="1"/>
  <c r="GR78" s="1"/>
  <c r="CC81" i="15"/>
  <c r="AD88" i="16"/>
  <c r="BE92" i="15"/>
  <c r="BA83" i="17"/>
  <c r="BA86" s="1"/>
  <c r="BY75"/>
  <c r="BZ75" s="1"/>
  <c r="CA75" s="1"/>
  <c r="CB75" s="1"/>
  <c r="CC75" s="1"/>
  <c r="BD75"/>
  <c r="BY73"/>
  <c r="BZ73" s="1"/>
  <c r="CA73" s="1"/>
  <c r="CB73" s="1"/>
  <c r="CC73" s="1"/>
  <c r="BD73"/>
  <c r="DC92" i="3"/>
  <c r="CZ92" i="15"/>
  <c r="CA96"/>
  <c r="CA120" s="1"/>
  <c r="FA88" i="3"/>
  <c r="AY79" i="17"/>
  <c r="BY79" s="1"/>
  <c r="AD83" i="3"/>
  <c r="AE83" s="1"/>
  <c r="AF83" s="1"/>
  <c r="AG83" s="1"/>
  <c r="AH83" s="1"/>
  <c r="BC87" i="15"/>
  <c r="CB87" s="1"/>
  <c r="AB83" i="16"/>
  <c r="CY92" i="3"/>
  <c r="DD88"/>
  <c r="AY78" i="17"/>
  <c r="BY78" s="1"/>
  <c r="BC86" i="15"/>
  <c r="CB86" s="1"/>
  <c r="AD82" i="3"/>
  <c r="AE82" s="1"/>
  <c r="AF82" s="1"/>
  <c r="AG82" s="1"/>
  <c r="AH82" s="1"/>
  <c r="AB82" i="16"/>
  <c r="GR31"/>
  <c r="BE40" i="15"/>
  <c r="CZ92" i="3"/>
  <c r="GU58" i="16"/>
  <c r="AD60"/>
  <c r="BA60" i="17"/>
  <c r="BE63" i="15"/>
  <c r="AD42" i="16"/>
  <c r="BA41" i="17"/>
  <c r="BE45" i="15"/>
  <c r="BX57" i="17"/>
  <c r="AA62" i="16"/>
  <c r="AX62" i="17"/>
  <c r="BB65" i="15"/>
  <c r="CA65" s="1"/>
  <c r="CZ65" s="1"/>
  <c r="AZ62" i="16" s="1"/>
  <c r="AC66" i="3"/>
  <c r="AE54"/>
  <c r="AB55" i="16"/>
  <c r="AD59" i="3"/>
  <c r="AE59" s="1"/>
  <c r="AF59" s="1"/>
  <c r="AG59" s="1"/>
  <c r="AH59" s="1"/>
  <c r="AY55" i="17"/>
  <c r="FA59" i="3"/>
  <c r="BC58" i="15"/>
  <c r="CB58" s="1"/>
  <c r="BF95"/>
  <c r="AE91" i="16"/>
  <c r="AC55"/>
  <c r="AZ55" i="17"/>
  <c r="BD58" i="15"/>
  <c r="AE38" i="3"/>
  <c r="AD41"/>
  <c r="GQ50" i="16"/>
  <c r="AZ41"/>
  <c r="CZ50" i="15"/>
  <c r="DA39"/>
  <c r="BA36" i="16" s="1"/>
  <c r="GR36" s="1"/>
  <c r="CC39" i="15"/>
  <c r="AB41" i="16"/>
  <c r="AD45" i="3"/>
  <c r="AY40" i="17"/>
  <c r="FA45" i="3"/>
  <c r="BC44" i="15"/>
  <c r="BA36" i="17"/>
  <c r="DD64" i="3"/>
  <c r="AE37" i="16"/>
  <c r="DD50" i="3"/>
  <c r="DD51" s="1"/>
  <c r="AE41" i="16"/>
  <c r="BF44" i="15"/>
  <c r="BB40" i="17"/>
  <c r="BX51"/>
  <c r="AE42" i="16"/>
  <c r="BF45" i="15"/>
  <c r="BB41" i="17"/>
  <c r="AF91" i="16"/>
  <c r="BG95" i="15"/>
  <c r="CE61" i="3"/>
  <c r="DC61" s="1"/>
  <c r="EZ61" s="1"/>
  <c r="CD61"/>
  <c r="DB61" s="1"/>
  <c r="EY61" s="1"/>
  <c r="CC61"/>
  <c r="DA61" s="1"/>
  <c r="EX61" s="1"/>
  <c r="CA61"/>
  <c r="CY61" s="1"/>
  <c r="EV61" s="1"/>
  <c r="CB61"/>
  <c r="CZ61" s="1"/>
  <c r="EW61" s="1"/>
  <c r="GO61" i="16"/>
  <c r="GN65"/>
  <c r="GN71" s="1"/>
  <c r="GN121" s="1"/>
  <c r="BY50" i="17"/>
  <c r="BD50"/>
  <c r="GQ86" i="16"/>
  <c r="CA54" i="15"/>
  <c r="BD95"/>
  <c r="AC91" i="16"/>
  <c r="AC41"/>
  <c r="AZ40" i="17"/>
  <c r="BD44" i="15"/>
  <c r="AF41" i="16"/>
  <c r="BC40" i="17"/>
  <c r="BG44" i="15"/>
  <c r="AE92" i="16"/>
  <c r="AD41"/>
  <c r="BA40" i="17"/>
  <c r="BE44" i="15"/>
  <c r="BC36" i="17"/>
  <c r="BF40" i="15"/>
  <c r="AY61" i="16"/>
  <c r="AY65" s="1"/>
  <c r="AY71" s="1"/>
  <c r="AY121" s="1"/>
  <c r="CY68" i="15"/>
  <c r="CY74" s="1"/>
  <c r="CY123" s="1"/>
  <c r="AE88" i="16"/>
  <c r="BB83" i="17"/>
  <c r="BF92" i="15"/>
  <c r="GQ34" i="16"/>
  <c r="GQ37" s="1"/>
  <c r="AZ37"/>
  <c r="BY82" i="17"/>
  <c r="BD82"/>
  <c r="CB91" i="15"/>
  <c r="CB53"/>
  <c r="BY33" i="17"/>
  <c r="AY36"/>
  <c r="BD35"/>
  <c r="BY35"/>
  <c r="AE60" i="16"/>
  <c r="BB60" i="17"/>
  <c r="BF63" i="15"/>
  <c r="BE95"/>
  <c r="AD91" i="16"/>
  <c r="BG45" i="15"/>
  <c r="AF42" i="16"/>
  <c r="BC41" i="17"/>
  <c r="AE86" i="3"/>
  <c r="BC95" i="15"/>
  <c r="CB95" s="1"/>
  <c r="AB91" i="16"/>
  <c r="FA91" i="3"/>
  <c r="AD91"/>
  <c r="AE91" s="1"/>
  <c r="AF91" s="1"/>
  <c r="AG91" s="1"/>
  <c r="AH91" s="1"/>
  <c r="CA55"/>
  <c r="CY55" s="1"/>
  <c r="EV55" s="1"/>
  <c r="CD55"/>
  <c r="DB55" s="1"/>
  <c r="EY55" s="1"/>
  <c r="CC55"/>
  <c r="DA55" s="1"/>
  <c r="EX55" s="1"/>
  <c r="CB55"/>
  <c r="CZ55" s="1"/>
  <c r="EW55" s="1"/>
  <c r="CE55"/>
  <c r="DC55" s="1"/>
  <c r="EZ55" s="1"/>
  <c r="BB59" i="15"/>
  <c r="CA59" s="1"/>
  <c r="CZ59" s="1"/>
  <c r="AZ56" i="16" s="1"/>
  <c r="AX56" i="17"/>
  <c r="AA56" i="16"/>
  <c r="AC60" i="3"/>
  <c r="CB37" i="15"/>
  <c r="BC40"/>
  <c r="BG58"/>
  <c r="BC55" i="17"/>
  <c r="AF55" i="16"/>
  <c r="BX46" i="17"/>
  <c r="DD56" i="3"/>
  <c r="GQ57" i="16"/>
  <c r="AB37"/>
  <c r="BB36" i="17"/>
  <c r="GU13" i="16"/>
  <c r="GU15"/>
  <c r="GT53"/>
  <c r="GT10"/>
  <c r="GT79"/>
  <c r="GU80"/>
  <c r="GT35"/>
  <c r="GT89"/>
  <c r="GT81"/>
  <c r="DC30" i="15"/>
  <c r="BC27" i="16" s="1"/>
  <c r="GU63"/>
  <c r="GT84"/>
  <c r="GS27"/>
  <c r="GS16"/>
  <c r="GT9"/>
  <c r="CF82" i="15"/>
  <c r="DE82" s="1"/>
  <c r="DJ82" s="1"/>
  <c r="DK82" s="1"/>
  <c r="CE94"/>
  <c r="DD94" s="1"/>
  <c r="BD90" i="16" s="1"/>
  <c r="CE56" i="15"/>
  <c r="DD56" s="1"/>
  <c r="BD53" i="16" s="1"/>
  <c r="DC25" i="15"/>
  <c r="BC22" i="16" s="1"/>
  <c r="GT22" s="1"/>
  <c r="GU22" s="1"/>
  <c r="CE85" i="15"/>
  <c r="DD85" s="1"/>
  <c r="CE62"/>
  <c r="DD62" s="1"/>
  <c r="BD59" i="16" s="1"/>
  <c r="CE38" i="15"/>
  <c r="CF38" s="1"/>
  <c r="DE38" s="1"/>
  <c r="CF16"/>
  <c r="DE16" s="1"/>
  <c r="BE13" i="16" s="1"/>
  <c r="CF47" i="15"/>
  <c r="DE47" s="1"/>
  <c r="BE44" i="16" s="1"/>
  <c r="CO58" i="17"/>
  <c r="DB19" i="15"/>
  <c r="BB16" i="16"/>
  <c r="CE84" i="15"/>
  <c r="DD84" s="1"/>
  <c r="CE93"/>
  <c r="DD93" s="1"/>
  <c r="DD31"/>
  <c r="BD28" i="16" s="1"/>
  <c r="GU28" s="1"/>
  <c r="GV28" s="1"/>
  <c r="CF61" i="15"/>
  <c r="DE61" s="1"/>
  <c r="BE58" i="16" s="1"/>
  <c r="CE13" i="15"/>
  <c r="DD13" s="1"/>
  <c r="BD10" i="16" s="1"/>
  <c r="DC15" i="15"/>
  <c r="BC12" i="16" s="1"/>
  <c r="GT12" s="1"/>
  <c r="GU12" s="1"/>
  <c r="CD19" i="15"/>
  <c r="DD33"/>
  <c r="DJ33" s="1"/>
  <c r="DK33" s="1"/>
  <c r="CI74" i="17"/>
  <c r="CQ74" s="1"/>
  <c r="CF18" i="15"/>
  <c r="DE18" s="1"/>
  <c r="DJ18" s="1"/>
  <c r="DK18" s="1"/>
  <c r="CI27" i="17"/>
  <c r="K392" i="1" s="1"/>
  <c r="L392" s="1"/>
  <c r="P392" s="1"/>
  <c r="Z392" s="1"/>
  <c r="CI54" i="17"/>
  <c r="K636" i="1" s="1"/>
  <c r="L636" s="1"/>
  <c r="P636" s="1"/>
  <c r="Z636" s="1"/>
  <c r="CO10" i="17"/>
  <c r="CG63"/>
  <c r="CI63" s="1"/>
  <c r="DB72" i="15"/>
  <c r="BB68" i="16"/>
  <c r="BB69" s="1"/>
  <c r="CE43" i="15"/>
  <c r="DC43"/>
  <c r="BC40" i="16" s="1"/>
  <c r="GT40" s="1"/>
  <c r="DC22" i="15"/>
  <c r="BC19" i="16" s="1"/>
  <c r="GT19" s="1"/>
  <c r="CE22" i="15"/>
  <c r="BA69" i="16"/>
  <c r="DC80" i="15"/>
  <c r="BC77" i="16" s="1"/>
  <c r="GT77" s="1"/>
  <c r="CE80" i="15"/>
  <c r="CG76" i="17"/>
  <c r="CI76" s="1"/>
  <c r="CG42"/>
  <c r="CI42" s="1"/>
  <c r="CG81"/>
  <c r="CI81" s="1"/>
  <c r="CI29"/>
  <c r="CQ29" s="1"/>
  <c r="CG59"/>
  <c r="CO59" s="1"/>
  <c r="BE54" i="16"/>
  <c r="GV54" s="1"/>
  <c r="DJ57" i="15"/>
  <c r="DK57" s="1"/>
  <c r="K753" i="1" s="1"/>
  <c r="L753" s="1"/>
  <c r="P753" s="1"/>
  <c r="Z753" s="1"/>
  <c r="CG85" i="17"/>
  <c r="CO85" s="1"/>
  <c r="CG53"/>
  <c r="CO53" s="1"/>
  <c r="CG44"/>
  <c r="CO44" s="1"/>
  <c r="CG84"/>
  <c r="CO84" s="1"/>
  <c r="CG19"/>
  <c r="CI19" s="1"/>
  <c r="BD43" i="16"/>
  <c r="GU43" s="1"/>
  <c r="BE11"/>
  <c r="GV11" s="1"/>
  <c r="CF89" i="15"/>
  <c r="DE89" s="1"/>
  <c r="BE85" i="16" s="1"/>
  <c r="BD44"/>
  <c r="GU44" s="1"/>
  <c r="BD27"/>
  <c r="BC20"/>
  <c r="GT20" s="1"/>
  <c r="GU20" s="1"/>
  <c r="CB39" i="17"/>
  <c r="CO43"/>
  <c r="CI43"/>
  <c r="AH76" i="3"/>
  <c r="CF23" i="15"/>
  <c r="DE23" s="1"/>
  <c r="BZ15" i="17"/>
  <c r="BZ23"/>
  <c r="DD89" i="15"/>
  <c r="CF46"/>
  <c r="DE46" s="1"/>
  <c r="AF35" i="3"/>
  <c r="AG31"/>
  <c r="BC90" i="16"/>
  <c r="GT90" s="1"/>
  <c r="CQ58" i="17"/>
  <c r="K628" i="1"/>
  <c r="L628" s="1"/>
  <c r="P628" s="1"/>
  <c r="Z628" s="1"/>
  <c r="CF15" i="15"/>
  <c r="DE15" s="1"/>
  <c r="CF25"/>
  <c r="DE25" s="1"/>
  <c r="CQ64" i="17"/>
  <c r="K631" i="1"/>
  <c r="L631" s="1"/>
  <c r="P631" s="1"/>
  <c r="Z631" s="1"/>
  <c r="CF66" i="15"/>
  <c r="DE66" s="1"/>
  <c r="BE63" i="16" s="1"/>
  <c r="CF17" i="15"/>
  <c r="DE17" s="1"/>
  <c r="BE14" i="16" s="1"/>
  <c r="CA15" i="17"/>
  <c r="CB8"/>
  <c r="CA23"/>
  <c r="CB18"/>
  <c r="CF88" i="15"/>
  <c r="DE88" s="1"/>
  <c r="BE84" i="16" s="1"/>
  <c r="BC59"/>
  <c r="GT59" s="1"/>
  <c r="AH44" i="3"/>
  <c r="CB72" i="17"/>
  <c r="CA26"/>
  <c r="AG28" i="3"/>
  <c r="AH22"/>
  <c r="AH28" s="1"/>
  <c r="CQ10" i="17"/>
  <c r="K340" i="1"/>
  <c r="L340" s="1"/>
  <c r="P340" s="1"/>
  <c r="AH12" i="3"/>
  <c r="AH19" s="1"/>
  <c r="AG19"/>
  <c r="CF30" i="15"/>
  <c r="CB68" i="17"/>
  <c r="CA69"/>
  <c r="AG73" i="3"/>
  <c r="AH72"/>
  <c r="AH73" s="1"/>
  <c r="CG80" i="17"/>
  <c r="CG9"/>
  <c r="CG21"/>
  <c r="CG77"/>
  <c r="CG13"/>
  <c r="CG34"/>
  <c r="DD17" i="15"/>
  <c r="BD14" i="16" s="1"/>
  <c r="GU14" s="1"/>
  <c r="DD88" i="15"/>
  <c r="U340" i="1" l="1"/>
  <c r="Z340"/>
  <c r="CF12" i="15"/>
  <c r="DE12" s="1"/>
  <c r="BE9" i="16" s="1"/>
  <c r="GV64"/>
  <c r="GZ64" s="1"/>
  <c r="HB64" s="1"/>
  <c r="K106" i="1" s="1"/>
  <c r="L106" s="1"/>
  <c r="P106" s="1"/>
  <c r="Z106" s="1"/>
  <c r="CE71" i="15"/>
  <c r="CF71" s="1"/>
  <c r="DC48"/>
  <c r="BC45" i="16" s="1"/>
  <c r="GT45" s="1"/>
  <c r="GU45" s="1"/>
  <c r="CF48" i="15"/>
  <c r="DE48" s="1"/>
  <c r="BE45" i="16" s="1"/>
  <c r="BZ30" i="17"/>
  <c r="CD72" i="15"/>
  <c r="DJ67"/>
  <c r="DK67" s="1"/>
  <c r="K748" i="1" s="1"/>
  <c r="L748" s="1"/>
  <c r="P748" s="1"/>
  <c r="Z748" s="1"/>
  <c r="CI20" i="17"/>
  <c r="K364" i="1" s="1"/>
  <c r="L364" s="1"/>
  <c r="P364" s="1"/>
  <c r="Z364" s="1"/>
  <c r="CG28" i="17"/>
  <c r="CO28" s="1"/>
  <c r="BZ78"/>
  <c r="CA78" s="1"/>
  <c r="CB78" s="1"/>
  <c r="CC78" s="1"/>
  <c r="DB27" i="15"/>
  <c r="AZ86" i="17"/>
  <c r="AF92" i="16"/>
  <c r="AF93" s="1"/>
  <c r="AF118" s="1"/>
  <c r="AD92"/>
  <c r="AD93" s="1"/>
  <c r="AD118" s="1"/>
  <c r="BC31"/>
  <c r="CG75" i="17"/>
  <c r="CO75" s="1"/>
  <c r="FA87" i="3"/>
  <c r="EW92"/>
  <c r="BB24" i="16"/>
  <c r="DD92" i="3"/>
  <c r="CE24" i="15"/>
  <c r="DC24"/>
  <c r="DC27" s="1"/>
  <c r="AZ41" i="17"/>
  <c r="BD78"/>
  <c r="GT29" i="16"/>
  <c r="CE32" i="15"/>
  <c r="DD32" s="1"/>
  <c r="BD29" i="16" s="1"/>
  <c r="BD96" i="15"/>
  <c r="BD120" s="1"/>
  <c r="CD34"/>
  <c r="AC42" i="16"/>
  <c r="FA41" i="3"/>
  <c r="GU90" i="16"/>
  <c r="BD33" i="17"/>
  <c r="BD36" s="1"/>
  <c r="BG96" i="15"/>
  <c r="BG120" s="1"/>
  <c r="DA86"/>
  <c r="BA82" i="16" s="1"/>
  <c r="GR82" s="1"/>
  <c r="CC86" i="15"/>
  <c r="CD83"/>
  <c r="DB83"/>
  <c r="BB87" i="16" s="1"/>
  <c r="GS87" s="1"/>
  <c r="CC87" i="15"/>
  <c r="DA87"/>
  <c r="BA83" i="16" s="1"/>
  <c r="GR83" s="1"/>
  <c r="CG73" i="17"/>
  <c r="CO73" s="1"/>
  <c r="AB92" i="16"/>
  <c r="GR92" s="1"/>
  <c r="GS92" s="1"/>
  <c r="AD87" i="3"/>
  <c r="AE87" s="1"/>
  <c r="AF87" s="1"/>
  <c r="AG87" s="1"/>
  <c r="AH87" s="1"/>
  <c r="AB88" i="16"/>
  <c r="BC92" i="15"/>
  <c r="CB92" s="1"/>
  <c r="CB96" s="1"/>
  <c r="CB120" s="1"/>
  <c r="AY83" i="17"/>
  <c r="BD83" s="1"/>
  <c r="AD88" i="3"/>
  <c r="AE88" s="1"/>
  <c r="AF88" s="1"/>
  <c r="AG88" s="1"/>
  <c r="AH88" s="1"/>
  <c r="CD81" i="15"/>
  <c r="DB81"/>
  <c r="BB78" i="16" s="1"/>
  <c r="GS78" s="1"/>
  <c r="BZ79" i="17"/>
  <c r="CA79" s="1"/>
  <c r="CB79" s="1"/>
  <c r="CC79" s="1"/>
  <c r="AZ88" i="16"/>
  <c r="CZ96" i="15"/>
  <c r="CZ120" s="1"/>
  <c r="BE96"/>
  <c r="BE120" s="1"/>
  <c r="AC93" i="16"/>
  <c r="AC118" s="1"/>
  <c r="BD79" i="17"/>
  <c r="GU53" i="16"/>
  <c r="BB86" i="17"/>
  <c r="GV58" i="16"/>
  <c r="GZ58" s="1"/>
  <c r="HB58" s="1"/>
  <c r="AE93"/>
  <c r="AE118" s="1"/>
  <c r="AC52"/>
  <c r="BD55" i="15"/>
  <c r="AZ52" i="17"/>
  <c r="AD52" i="16"/>
  <c r="BE55" i="15"/>
  <c r="BA52" i="17"/>
  <c r="DA37" i="15"/>
  <c r="CB40"/>
  <c r="CC37"/>
  <c r="DB37" s="1"/>
  <c r="BX56" i="17"/>
  <c r="BZ35"/>
  <c r="CA35" s="1"/>
  <c r="CB35" s="1"/>
  <c r="CC35" s="1"/>
  <c r="BZ33"/>
  <c r="BY36"/>
  <c r="DA91" i="15"/>
  <c r="CC91"/>
  <c r="AE46" i="16"/>
  <c r="AE47" s="1"/>
  <c r="BB45" i="17"/>
  <c r="BB46" s="1"/>
  <c r="BF49" i="15"/>
  <c r="BF50" s="1"/>
  <c r="CB44"/>
  <c r="AF38" i="3"/>
  <c r="AE41"/>
  <c r="AC60" i="16"/>
  <c r="BD63" i="15"/>
  <c r="AZ60" i="17"/>
  <c r="AB60" i="16"/>
  <c r="AY60" i="17"/>
  <c r="BC63" i="15"/>
  <c r="CB63" s="1"/>
  <c r="FA64" i="3"/>
  <c r="AD64"/>
  <c r="AE64" s="1"/>
  <c r="AF64" s="1"/>
  <c r="AG64" s="1"/>
  <c r="AH64" s="1"/>
  <c r="CE66"/>
  <c r="DC66" s="1"/>
  <c r="EZ66" s="1"/>
  <c r="CB66"/>
  <c r="CZ66" s="1"/>
  <c r="EW66" s="1"/>
  <c r="CD66"/>
  <c r="DB66" s="1"/>
  <c r="EY66" s="1"/>
  <c r="CA66"/>
  <c r="CY66" s="1"/>
  <c r="EV66" s="1"/>
  <c r="CC66"/>
  <c r="DA66" s="1"/>
  <c r="EX66" s="1"/>
  <c r="DD61"/>
  <c r="BG63" i="15"/>
  <c r="AF60" i="16"/>
  <c r="BC60" i="17"/>
  <c r="CE60" i="3"/>
  <c r="DC60" s="1"/>
  <c r="EZ60" s="1"/>
  <c r="CD60"/>
  <c r="DB60" s="1"/>
  <c r="EY60" s="1"/>
  <c r="CC60"/>
  <c r="DA60" s="1"/>
  <c r="EX60" s="1"/>
  <c r="CB60"/>
  <c r="CZ60" s="1"/>
  <c r="EW60" s="1"/>
  <c r="CA60"/>
  <c r="CY60" s="1"/>
  <c r="EV60" s="1"/>
  <c r="AA61" i="16"/>
  <c r="AA65" s="1"/>
  <c r="AA71" s="1"/>
  <c r="AA121" s="1"/>
  <c r="AX61" i="17"/>
  <c r="BB64" i="15"/>
  <c r="CA64" s="1"/>
  <c r="CZ64" s="1"/>
  <c r="AZ61" i="16" s="1"/>
  <c r="AC65" i="3"/>
  <c r="DA53" i="15"/>
  <c r="CC53"/>
  <c r="DB53" s="1"/>
  <c r="BZ82" i="17"/>
  <c r="BG49" i="15"/>
  <c r="BG50" s="1"/>
  <c r="AF46" i="16"/>
  <c r="AF47" s="1"/>
  <c r="BC45" i="17"/>
  <c r="BC46" s="1"/>
  <c r="BZ50"/>
  <c r="AE52" i="16"/>
  <c r="BB52" i="17"/>
  <c r="BF55" i="15"/>
  <c r="BY40" i="17"/>
  <c r="BD40"/>
  <c r="AB46" i="16"/>
  <c r="AY45" i="17"/>
  <c r="BC49" i="15"/>
  <c r="CB49" s="1"/>
  <c r="FA50" i="3"/>
  <c r="AD50"/>
  <c r="AE50" s="1"/>
  <c r="AF50" s="1"/>
  <c r="AG50" s="1"/>
  <c r="AH50" s="1"/>
  <c r="GQ41" i="16"/>
  <c r="GQ47" s="1"/>
  <c r="AZ47"/>
  <c r="AF54" i="3"/>
  <c r="BX62" i="17"/>
  <c r="BF96" i="15"/>
  <c r="BF120" s="1"/>
  <c r="AF86" i="3"/>
  <c r="AD46" i="16"/>
  <c r="AD47" s="1"/>
  <c r="BA45" i="17"/>
  <c r="BA46" s="1"/>
  <c r="BE49" i="15"/>
  <c r="BE50" s="1"/>
  <c r="AC46" i="16"/>
  <c r="BD49" i="15"/>
  <c r="BD50" s="1"/>
  <c r="AZ45" i="17"/>
  <c r="AB42" i="16"/>
  <c r="FA46" i="3"/>
  <c r="AY41" i="17"/>
  <c r="BC45" i="15"/>
  <c r="CB45" s="1"/>
  <c r="AD46" i="3"/>
  <c r="AE46" s="1"/>
  <c r="AF46" s="1"/>
  <c r="AG46" s="1"/>
  <c r="AH46" s="1"/>
  <c r="AE45"/>
  <c r="DB39" i="15"/>
  <c r="BB36" i="16" s="1"/>
  <c r="GS36" s="1"/>
  <c r="CD39" i="15"/>
  <c r="DA58"/>
  <c r="BA55" i="16" s="1"/>
  <c r="GR55" s="1"/>
  <c r="CC58" i="15"/>
  <c r="DD55" i="3"/>
  <c r="DA95" i="15"/>
  <c r="BA91" i="16" s="1"/>
  <c r="GR91" s="1"/>
  <c r="CC95" i="15"/>
  <c r="DB95" s="1"/>
  <c r="BB91" i="16" s="1"/>
  <c r="CZ54" i="15"/>
  <c r="GP61" i="16"/>
  <c r="GP65" s="1"/>
  <c r="GP71" s="1"/>
  <c r="GP121" s="1"/>
  <c r="GO65"/>
  <c r="GO71" s="1"/>
  <c r="GO121" s="1"/>
  <c r="BY55" i="17"/>
  <c r="BD55"/>
  <c r="GQ56" i="16"/>
  <c r="GQ62"/>
  <c r="DC34" i="15"/>
  <c r="GV13" i="16"/>
  <c r="GU10"/>
  <c r="GV44"/>
  <c r="GZ44" s="1"/>
  <c r="HB44" s="1"/>
  <c r="GU59"/>
  <c r="GV14"/>
  <c r="GV63"/>
  <c r="GZ63" s="1"/>
  <c r="HB63" s="1"/>
  <c r="GT16"/>
  <c r="GU9"/>
  <c r="GT27"/>
  <c r="GS31"/>
  <c r="GS68"/>
  <c r="CF85" i="15"/>
  <c r="DE85" s="1"/>
  <c r="BE81" i="16" s="1"/>
  <c r="GZ54"/>
  <c r="HB54" s="1"/>
  <c r="BE80"/>
  <c r="GV80" s="1"/>
  <c r="BC16"/>
  <c r="CF94" i="15"/>
  <c r="DE94" s="1"/>
  <c r="DJ94" s="1"/>
  <c r="DK94" s="1"/>
  <c r="CF56"/>
  <c r="DE56" s="1"/>
  <c r="BE53" i="16" s="1"/>
  <c r="CF62" i="15"/>
  <c r="DE62" s="1"/>
  <c r="DD38"/>
  <c r="DJ38" s="1"/>
  <c r="DK38" s="1"/>
  <c r="CI59" i="17"/>
  <c r="CQ59" s="1"/>
  <c r="CF93" i="15"/>
  <c r="DE93" s="1"/>
  <c r="BE89" i="16" s="1"/>
  <c r="DJ47" i="15"/>
  <c r="DK47" s="1"/>
  <c r="DQ47" s="1"/>
  <c r="DJ61"/>
  <c r="DK61" s="1"/>
  <c r="K745" i="1" s="1"/>
  <c r="L745" s="1"/>
  <c r="P745" s="1"/>
  <c r="Z745" s="1"/>
  <c r="BE15" i="16"/>
  <c r="GV15" s="1"/>
  <c r="CF13" i="15"/>
  <c r="DE13" s="1"/>
  <c r="BE10" i="16" s="1"/>
  <c r="K394" i="1"/>
  <c r="L394" s="1"/>
  <c r="P394" s="1"/>
  <c r="CE19" i="15"/>
  <c r="CQ27" i="17"/>
  <c r="CI84"/>
  <c r="CQ84" s="1"/>
  <c r="CF84" i="15"/>
  <c r="DE84" s="1"/>
  <c r="DJ84" s="1"/>
  <c r="DK84" s="1"/>
  <c r="CQ54" i="17"/>
  <c r="CO42"/>
  <c r="CO81"/>
  <c r="K315" i="1"/>
  <c r="L315" s="1"/>
  <c r="P315" s="1"/>
  <c r="DJ31" i="15"/>
  <c r="DK31" s="1"/>
  <c r="DQ31" s="1"/>
  <c r="BD30" i="16"/>
  <c r="GU30" s="1"/>
  <c r="GV30" s="1"/>
  <c r="DC19" i="15"/>
  <c r="DQ57"/>
  <c r="CI53" i="17"/>
  <c r="K638" i="1" s="1"/>
  <c r="L638" s="1"/>
  <c r="P638" s="1"/>
  <c r="Z638" s="1"/>
  <c r="CI85" i="17"/>
  <c r="CQ85" s="1"/>
  <c r="CO63"/>
  <c r="DD43" i="15"/>
  <c r="CF43"/>
  <c r="DE43" s="1"/>
  <c r="BE40" i="16" s="1"/>
  <c r="CF80" i="15"/>
  <c r="DE80" s="1"/>
  <c r="BE77" i="16" s="1"/>
  <c r="DD80" i="15"/>
  <c r="BD77" i="16" s="1"/>
  <c r="GU77" s="1"/>
  <c r="CO76" i="17"/>
  <c r="BC68" i="16"/>
  <c r="BC69" s="1"/>
  <c r="DC72" i="15"/>
  <c r="DD22"/>
  <c r="CF22"/>
  <c r="DE22" s="1"/>
  <c r="BE20" i="16"/>
  <c r="GV20" s="1"/>
  <c r="DJ23" i="15"/>
  <c r="DK23" s="1"/>
  <c r="DQ23" s="1"/>
  <c r="CI44" i="17"/>
  <c r="K459" i="1" s="1"/>
  <c r="L459" s="1"/>
  <c r="P459" s="1"/>
  <c r="Z459" s="1"/>
  <c r="CO19" i="17"/>
  <c r="BD16" i="16"/>
  <c r="BE22"/>
  <c r="GV22" s="1"/>
  <c r="DJ25" i="15"/>
  <c r="DK25" s="1"/>
  <c r="BE12" i="16"/>
  <c r="GV12" s="1"/>
  <c r="DJ14" i="15"/>
  <c r="DK14" s="1"/>
  <c r="BE35" i="16"/>
  <c r="BE43"/>
  <c r="GV43" s="1"/>
  <c r="DJ46" i="15"/>
  <c r="DK46" s="1"/>
  <c r="C90" i="22"/>
  <c r="Q392" i="1"/>
  <c r="U392"/>
  <c r="CI34" i="17"/>
  <c r="CO34"/>
  <c r="CO9"/>
  <c r="CI9"/>
  <c r="CC72"/>
  <c r="C329" i="22"/>
  <c r="Q631" i="1"/>
  <c r="U631"/>
  <c r="C326" i="22"/>
  <c r="Q628" i="1"/>
  <c r="U628"/>
  <c r="CQ42" i="17"/>
  <c r="AH31" i="3"/>
  <c r="AH35" s="1"/>
  <c r="AG35"/>
  <c r="BD85" i="16"/>
  <c r="GU85" s="1"/>
  <c r="GV85" s="1"/>
  <c r="DJ89" i="15"/>
  <c r="DK89" s="1"/>
  <c r="C334" i="22"/>
  <c r="Q636" i="1"/>
  <c r="U636"/>
  <c r="CQ43" i="17"/>
  <c r="K441" i="1"/>
  <c r="L441" s="1"/>
  <c r="P441" s="1"/>
  <c r="Z441" s="1"/>
  <c r="K455"/>
  <c r="L455" s="1"/>
  <c r="P455" s="1"/>
  <c r="Z455" s="1"/>
  <c r="K468"/>
  <c r="L468" s="1"/>
  <c r="P468" s="1"/>
  <c r="Z468" s="1"/>
  <c r="K482"/>
  <c r="L482" s="1"/>
  <c r="P482" s="1"/>
  <c r="Z482" s="1"/>
  <c r="K496"/>
  <c r="L496" s="1"/>
  <c r="P496" s="1"/>
  <c r="Z496" s="1"/>
  <c r="K510"/>
  <c r="L510" s="1"/>
  <c r="P510" s="1"/>
  <c r="Z510" s="1"/>
  <c r="K434"/>
  <c r="L434" s="1"/>
  <c r="P434" s="1"/>
  <c r="Z434" s="1"/>
  <c r="K448"/>
  <c r="L448" s="1"/>
  <c r="P448" s="1"/>
  <c r="Z448" s="1"/>
  <c r="K461"/>
  <c r="L461" s="1"/>
  <c r="P461" s="1"/>
  <c r="Z461" s="1"/>
  <c r="K475"/>
  <c r="L475" s="1"/>
  <c r="P475" s="1"/>
  <c r="Z475" s="1"/>
  <c r="K489"/>
  <c r="L489" s="1"/>
  <c r="P489" s="1"/>
  <c r="Z489" s="1"/>
  <c r="K503"/>
  <c r="L503" s="1"/>
  <c r="P503" s="1"/>
  <c r="Z503" s="1"/>
  <c r="K517"/>
  <c r="L517" s="1"/>
  <c r="P517" s="1"/>
  <c r="Z517" s="1"/>
  <c r="CQ76" i="17"/>
  <c r="K322" i="1"/>
  <c r="L322" s="1"/>
  <c r="P322" s="1"/>
  <c r="CC39" i="17"/>
  <c r="C38" i="22"/>
  <c r="Q340" i="1"/>
  <c r="CQ81" i="17"/>
  <c r="K319" i="1"/>
  <c r="L319" s="1"/>
  <c r="P319" s="1"/>
  <c r="CC8" i="17"/>
  <c r="CC15" s="1"/>
  <c r="CB15"/>
  <c r="CQ63"/>
  <c r="K626" i="1"/>
  <c r="L626" s="1"/>
  <c r="P626" s="1"/>
  <c r="Z626" s="1"/>
  <c r="C113" i="23"/>
  <c r="Q753" i="1"/>
  <c r="V753" s="1"/>
  <c r="U753"/>
  <c r="DD19" i="15"/>
  <c r="CO13" i="17"/>
  <c r="CI13"/>
  <c r="GZ28" i="16"/>
  <c r="HB28" s="1"/>
  <c r="CB26" i="17"/>
  <c r="CA30"/>
  <c r="DQ18" i="15"/>
  <c r="K769" i="1"/>
  <c r="L769" s="1"/>
  <c r="P769" s="1"/>
  <c r="Z769" s="1"/>
  <c r="BD84" i="16"/>
  <c r="GU84" s="1"/>
  <c r="GV84" s="1"/>
  <c r="DJ88" i="15"/>
  <c r="DK88" s="1"/>
  <c r="CI77" i="17"/>
  <c r="CO77"/>
  <c r="CO80"/>
  <c r="CI80"/>
  <c r="CC68"/>
  <c r="CB69"/>
  <c r="DQ33" i="15"/>
  <c r="K765" i="1"/>
  <c r="L765" s="1"/>
  <c r="P765" s="1"/>
  <c r="Z765" s="1"/>
  <c r="BD89" i="16"/>
  <c r="GU89" s="1"/>
  <c r="CI21" i="17"/>
  <c r="CO21"/>
  <c r="BD79" i="16"/>
  <c r="GU79" s="1"/>
  <c r="CC18" i="17"/>
  <c r="CB23"/>
  <c r="BD81" i="16"/>
  <c r="GU81" s="1"/>
  <c r="CQ19" i="17"/>
  <c r="K363" i="1"/>
  <c r="L363" s="1"/>
  <c r="P363" s="1"/>
  <c r="Z363" s="1"/>
  <c r="DQ82" i="15"/>
  <c r="K785" i="1"/>
  <c r="L785" s="1"/>
  <c r="P785" s="1"/>
  <c r="Z785" s="1"/>
  <c r="DE30" i="15"/>
  <c r="DJ66"/>
  <c r="DK66" s="1"/>
  <c r="D38" i="22" l="1"/>
  <c r="G38" s="1"/>
  <c r="V340" i="1"/>
  <c r="Z319"/>
  <c r="U319"/>
  <c r="U322"/>
  <c r="Z322"/>
  <c r="C13" i="22"/>
  <c r="Z315" i="1"/>
  <c r="U315"/>
  <c r="U394"/>
  <c r="Z394"/>
  <c r="CE72" i="15"/>
  <c r="BC96"/>
  <c r="BC120" s="1"/>
  <c r="DD71"/>
  <c r="DD72" s="1"/>
  <c r="CI28" i="17"/>
  <c r="CQ28" s="1"/>
  <c r="DJ12" i="15"/>
  <c r="DK12" s="1"/>
  <c r="HH64" i="16"/>
  <c r="DJ48" i="15"/>
  <c r="DK48" s="1"/>
  <c r="K674" i="1" s="1"/>
  <c r="L674" s="1"/>
  <c r="P674" s="1"/>
  <c r="Z674" s="1"/>
  <c r="CQ20" i="17"/>
  <c r="GV45" i="16"/>
  <c r="GZ45" s="1"/>
  <c r="HB45" s="1"/>
  <c r="DQ67" i="15"/>
  <c r="GT92" i="16"/>
  <c r="GU92" s="1"/>
  <c r="GV92" s="1"/>
  <c r="GZ92" s="1"/>
  <c r="HB92" s="1"/>
  <c r="K156" i="1" s="1"/>
  <c r="L156" s="1"/>
  <c r="P156" s="1"/>
  <c r="Z156" s="1"/>
  <c r="CG78" i="17"/>
  <c r="CO78" s="1"/>
  <c r="GU29" i="16"/>
  <c r="CI75" i="17"/>
  <c r="CQ75" s="1"/>
  <c r="FA92" i="3"/>
  <c r="DD34" i="15"/>
  <c r="AZ46" i="17"/>
  <c r="DD24" i="15"/>
  <c r="BD21" i="16" s="1"/>
  <c r="CF24" i="15"/>
  <c r="DE24" s="1"/>
  <c r="BE21" i="16" s="1"/>
  <c r="BC21"/>
  <c r="CE27" i="15"/>
  <c r="CF32"/>
  <c r="DE32" s="1"/>
  <c r="BE29" i="16" s="1"/>
  <c r="AB93"/>
  <c r="AB118" s="1"/>
  <c r="CE34" i="15"/>
  <c r="CA68"/>
  <c r="CA74" s="1"/>
  <c r="CA123" s="1"/>
  <c r="CI73" i="17"/>
  <c r="K321" i="1" s="1"/>
  <c r="L321" s="1"/>
  <c r="P321" s="1"/>
  <c r="AC47" i="16"/>
  <c r="BD86" i="17"/>
  <c r="GV53" i="16"/>
  <c r="GZ53" s="1"/>
  <c r="HB53" s="1"/>
  <c r="K113" i="1" s="1"/>
  <c r="L113" s="1"/>
  <c r="P113" s="1"/>
  <c r="Z113" s="1"/>
  <c r="AE92" i="3"/>
  <c r="CD87" i="15"/>
  <c r="DB87"/>
  <c r="BB83" i="16" s="1"/>
  <c r="GS83" s="1"/>
  <c r="DC81" i="15"/>
  <c r="CE81"/>
  <c r="DB86"/>
  <c r="BB82" i="16" s="1"/>
  <c r="GS82" s="1"/>
  <c r="CD86" i="15"/>
  <c r="AD92" i="3"/>
  <c r="CG79" i="17"/>
  <c r="GQ88" i="16"/>
  <c r="GQ93" s="1"/>
  <c r="GQ118" s="1"/>
  <c r="AZ93"/>
  <c r="AZ118" s="1"/>
  <c r="CC92" i="15"/>
  <c r="DB92" s="1"/>
  <c r="BB88" i="16" s="1"/>
  <c r="DA92" i="15"/>
  <c r="DA96" s="1"/>
  <c r="DA120" s="1"/>
  <c r="DC83"/>
  <c r="CE83"/>
  <c r="BY83" i="17"/>
  <c r="AY86"/>
  <c r="GS91" i="16"/>
  <c r="BB68" i="15"/>
  <c r="BB74" s="1"/>
  <c r="BB123" s="1"/>
  <c r="DD66" i="3"/>
  <c r="CG35" i="17"/>
  <c r="CI35" s="1"/>
  <c r="AB47" i="16"/>
  <c r="BB34"/>
  <c r="DB40" i="15"/>
  <c r="CD95"/>
  <c r="DC95" s="1"/>
  <c r="DB58"/>
  <c r="BB55" i="16" s="1"/>
  <c r="GS55" s="1"/>
  <c r="CD58" i="15"/>
  <c r="BY41" i="17"/>
  <c r="BD41"/>
  <c r="AG86" i="3"/>
  <c r="AF92"/>
  <c r="AG54"/>
  <c r="AB51" i="16"/>
  <c r="BC54" i="15"/>
  <c r="AY51" i="17"/>
  <c r="FA55" i="3"/>
  <c r="AD55"/>
  <c r="CD53" i="15"/>
  <c r="DC53" s="1"/>
  <c r="CE65" i="3"/>
  <c r="DC65" s="1"/>
  <c r="CB65"/>
  <c r="CZ65" s="1"/>
  <c r="CA65"/>
  <c r="CY65" s="1"/>
  <c r="EV65" s="1"/>
  <c r="EV69" s="1"/>
  <c r="EV95" s="1"/>
  <c r="CC65"/>
  <c r="DA65" s="1"/>
  <c r="CD65"/>
  <c r="DB65" s="1"/>
  <c r="AC69"/>
  <c r="AF41"/>
  <c r="AG38"/>
  <c r="AD51"/>
  <c r="BZ40" i="17"/>
  <c r="AF51" i="16"/>
  <c r="BG54" i="15"/>
  <c r="BC51" i="17"/>
  <c r="DB91" i="15"/>
  <c r="CD91"/>
  <c r="AD57" i="16"/>
  <c r="BE60" i="15"/>
  <c r="BA57" i="17"/>
  <c r="BZ55"/>
  <c r="CA55" s="1"/>
  <c r="CB55" s="1"/>
  <c r="CC55" s="1"/>
  <c r="AZ51" i="16"/>
  <c r="CZ68" i="15"/>
  <c r="CZ74" s="1"/>
  <c r="CZ123" s="1"/>
  <c r="DC39"/>
  <c r="BC36" i="16" s="1"/>
  <c r="GT36" s="1"/>
  <c r="CE39" i="15"/>
  <c r="CF39" s="1"/>
  <c r="DE39" s="1"/>
  <c r="BE36" i="16" s="1"/>
  <c r="AC51"/>
  <c r="BD54" i="15"/>
  <c r="AZ51" i="17"/>
  <c r="AD51" i="16"/>
  <c r="BE54" i="15"/>
  <c r="BA51" i="17"/>
  <c r="BD45"/>
  <c r="BY45"/>
  <c r="BB50" i="16"/>
  <c r="BX61" i="17"/>
  <c r="AX65"/>
  <c r="AX89" s="1"/>
  <c r="BD60"/>
  <c r="BY60"/>
  <c r="DA44" i="15"/>
  <c r="CC44"/>
  <c r="DB44" s="1"/>
  <c r="CB50"/>
  <c r="AE51" i="16"/>
  <c r="BB51" i="17"/>
  <c r="BF54" i="15"/>
  <c r="AY46" i="17"/>
  <c r="DA45" i="15"/>
  <c r="CC45"/>
  <c r="AE57" i="16"/>
  <c r="BF60" i="15"/>
  <c r="BB57" i="17"/>
  <c r="CA50"/>
  <c r="CA33"/>
  <c r="BZ36"/>
  <c r="CC40" i="15"/>
  <c r="CD37"/>
  <c r="AC57" i="16"/>
  <c r="BD60" i="15"/>
  <c r="AZ57" i="17"/>
  <c r="FA51" i="3"/>
  <c r="BG55" i="15"/>
  <c r="BC52" i="17"/>
  <c r="AF52" i="16"/>
  <c r="AF45" i="3"/>
  <c r="AE51"/>
  <c r="DA49" i="15"/>
  <c r="CC49"/>
  <c r="CA82" i="17"/>
  <c r="BA50" i="16"/>
  <c r="DA63" i="15"/>
  <c r="BA60" i="16" s="1"/>
  <c r="GR60" s="1"/>
  <c r="CC63" i="15"/>
  <c r="BA86" i="16"/>
  <c r="BA34"/>
  <c r="DA40" i="15"/>
  <c r="GQ61" i="16"/>
  <c r="DD60" i="3"/>
  <c r="BC50" i="15"/>
  <c r="DJ85"/>
  <c r="DK85" s="1"/>
  <c r="DQ85" s="1"/>
  <c r="GV10" i="16"/>
  <c r="GZ10" s="1"/>
  <c r="HB10" s="1"/>
  <c r="K125" i="1" s="1"/>
  <c r="L125" s="1"/>
  <c r="P125" s="1"/>
  <c r="Z125" s="1"/>
  <c r="GV81" i="16"/>
  <c r="GZ81" s="1"/>
  <c r="HB81" s="1"/>
  <c r="GV89"/>
  <c r="GZ89" s="1"/>
  <c r="HB89" s="1"/>
  <c r="GV77"/>
  <c r="GT68"/>
  <c r="GS69"/>
  <c r="GU27"/>
  <c r="GT31"/>
  <c r="GV9"/>
  <c r="GU16"/>
  <c r="HH54"/>
  <c r="K111" i="1"/>
  <c r="L111" s="1"/>
  <c r="P111" s="1"/>
  <c r="GZ80" i="16"/>
  <c r="HB80" s="1"/>
  <c r="GZ43"/>
  <c r="HB43" s="1"/>
  <c r="K724" i="1"/>
  <c r="L724" s="1"/>
  <c r="P724" s="1"/>
  <c r="BE90" i="16"/>
  <c r="GV90" s="1"/>
  <c r="BD35"/>
  <c r="GU35" s="1"/>
  <c r="GV35" s="1"/>
  <c r="C92" i="22"/>
  <c r="Q394" i="1"/>
  <c r="V394" s="1"/>
  <c r="K689"/>
  <c r="L689" s="1"/>
  <c r="P689" s="1"/>
  <c r="K669"/>
  <c r="L669" s="1"/>
  <c r="P669" s="1"/>
  <c r="DJ56" i="15"/>
  <c r="DK56" s="1"/>
  <c r="K755" i="1" s="1"/>
  <c r="L755" s="1"/>
  <c r="P755" s="1"/>
  <c r="Z755" s="1"/>
  <c r="DJ93" i="15"/>
  <c r="DK93" s="1"/>
  <c r="DQ93" s="1"/>
  <c r="K731" i="1"/>
  <c r="L731" s="1"/>
  <c r="P731" s="1"/>
  <c r="K676"/>
  <c r="L676" s="1"/>
  <c r="P676" s="1"/>
  <c r="K710"/>
  <c r="L710" s="1"/>
  <c r="P710" s="1"/>
  <c r="K655"/>
  <c r="L655" s="1"/>
  <c r="P655" s="1"/>
  <c r="K703"/>
  <c r="L703" s="1"/>
  <c r="P703" s="1"/>
  <c r="K738"/>
  <c r="L738" s="1"/>
  <c r="P738" s="1"/>
  <c r="K682"/>
  <c r="L682" s="1"/>
  <c r="P682" s="1"/>
  <c r="K717"/>
  <c r="L717" s="1"/>
  <c r="P717" s="1"/>
  <c r="K662"/>
  <c r="L662" s="1"/>
  <c r="P662" s="1"/>
  <c r="K696"/>
  <c r="L696" s="1"/>
  <c r="P696" s="1"/>
  <c r="K632"/>
  <c r="L632" s="1"/>
  <c r="P632" s="1"/>
  <c r="Q315"/>
  <c r="DQ61" i="15"/>
  <c r="K328" i="1"/>
  <c r="L328" s="1"/>
  <c r="P328" s="1"/>
  <c r="K329"/>
  <c r="L329" s="1"/>
  <c r="P329" s="1"/>
  <c r="GZ15" i="16"/>
  <c r="HB15" s="1"/>
  <c r="K127" i="1" s="1"/>
  <c r="L127" s="1"/>
  <c r="P127" s="1"/>
  <c r="Z127" s="1"/>
  <c r="CF19" i="15"/>
  <c r="DJ13"/>
  <c r="DK13" s="1"/>
  <c r="K767" i="1" s="1"/>
  <c r="L767" s="1"/>
  <c r="P767" s="1"/>
  <c r="Z767" s="1"/>
  <c r="DE19" i="15"/>
  <c r="BD31" i="16"/>
  <c r="K763" i="1"/>
  <c r="L763" s="1"/>
  <c r="P763" s="1"/>
  <c r="CQ53" i="17"/>
  <c r="CG39"/>
  <c r="CO39" s="1"/>
  <c r="CG8"/>
  <c r="CO8" s="1"/>
  <c r="K432" i="1"/>
  <c r="L432" s="1"/>
  <c r="P432" s="1"/>
  <c r="GZ11" i="16"/>
  <c r="HB11" s="1"/>
  <c r="HH11" s="1"/>
  <c r="K508" i="1"/>
  <c r="L508" s="1"/>
  <c r="P508" s="1"/>
  <c r="K487"/>
  <c r="L487" s="1"/>
  <c r="P487" s="1"/>
  <c r="K453"/>
  <c r="L453" s="1"/>
  <c r="P453" s="1"/>
  <c r="CG15" i="17"/>
  <c r="CO15" s="1"/>
  <c r="BD19" i="16"/>
  <c r="GU19" s="1"/>
  <c r="BD40"/>
  <c r="GU40" s="1"/>
  <c r="DJ43" i="15"/>
  <c r="DK43" s="1"/>
  <c r="K659" i="1" s="1"/>
  <c r="L659" s="1"/>
  <c r="P659" s="1"/>
  <c r="Z659" s="1"/>
  <c r="DJ22" i="15"/>
  <c r="BE19" i="16"/>
  <c r="CF72" i="15"/>
  <c r="DE71"/>
  <c r="DJ80"/>
  <c r="DK80" s="1"/>
  <c r="DQ80" s="1"/>
  <c r="K494" i="1"/>
  <c r="L494" s="1"/>
  <c r="P494" s="1"/>
  <c r="K439"/>
  <c r="L439" s="1"/>
  <c r="P439" s="1"/>
  <c r="K473"/>
  <c r="L473" s="1"/>
  <c r="P473" s="1"/>
  <c r="CQ44" i="17"/>
  <c r="K758" i="1"/>
  <c r="L758" s="1"/>
  <c r="P758" s="1"/>
  <c r="K466"/>
  <c r="L466" s="1"/>
  <c r="P466" s="1"/>
  <c r="K501"/>
  <c r="L501" s="1"/>
  <c r="P501" s="1"/>
  <c r="K446"/>
  <c r="L446" s="1"/>
  <c r="P446" s="1"/>
  <c r="GZ22" i="16"/>
  <c r="HB22" s="1"/>
  <c r="K480" i="1"/>
  <c r="L480" s="1"/>
  <c r="P480" s="1"/>
  <c r="K515"/>
  <c r="L515" s="1"/>
  <c r="P515" s="1"/>
  <c r="CE94" i="3"/>
  <c r="CE75"/>
  <c r="CE74"/>
  <c r="CE52"/>
  <c r="CE42"/>
  <c r="CE71"/>
  <c r="CE29"/>
  <c r="CE70"/>
  <c r="CE53"/>
  <c r="CE43"/>
  <c r="CE20"/>
  <c r="CE37"/>
  <c r="CE36"/>
  <c r="CE26"/>
  <c r="CE30"/>
  <c r="CE21"/>
  <c r="CE27"/>
  <c r="CE93"/>
  <c r="BE16" i="16"/>
  <c r="GZ84"/>
  <c r="HB84" s="1"/>
  <c r="C61" i="22"/>
  <c r="Q363" i="1"/>
  <c r="U363"/>
  <c r="C129" i="23"/>
  <c r="Q769" i="1"/>
  <c r="V769" s="1"/>
  <c r="U769"/>
  <c r="C215" i="22"/>
  <c r="Q517" i="1"/>
  <c r="U517"/>
  <c r="C139" i="22"/>
  <c r="Q441" i="1"/>
  <c r="U441"/>
  <c r="DQ89" i="15"/>
  <c r="K791" i="1"/>
  <c r="L791" s="1"/>
  <c r="P791" s="1"/>
  <c r="Z791" s="1"/>
  <c r="C145" i="23"/>
  <c r="Q785" i="1"/>
  <c r="V785" s="1"/>
  <c r="U785"/>
  <c r="CC23" i="17"/>
  <c r="CG23" s="1"/>
  <c r="CG18"/>
  <c r="DQ84" i="15"/>
  <c r="K786" i="1"/>
  <c r="L786" s="1"/>
  <c r="P786" s="1"/>
  <c r="Z786" s="1"/>
  <c r="BE27" i="16"/>
  <c r="DJ30" i="15"/>
  <c r="C125" i="23"/>
  <c r="Q765" i="1"/>
  <c r="V765" s="1"/>
  <c r="U765"/>
  <c r="K323"/>
  <c r="L323" s="1"/>
  <c r="P323" s="1"/>
  <c r="CQ77" i="17"/>
  <c r="CC26"/>
  <c r="CB30"/>
  <c r="HH58" i="16"/>
  <c r="K103" i="1"/>
  <c r="L103" s="1"/>
  <c r="P103" s="1"/>
  <c r="Z103" s="1"/>
  <c r="C201" i="22"/>
  <c r="Q503" i="1"/>
  <c r="U503"/>
  <c r="C146" i="22"/>
  <c r="Q448" i="1"/>
  <c r="U448"/>
  <c r="C180" i="22"/>
  <c r="Q482" i="1"/>
  <c r="U482"/>
  <c r="GZ85" i="16"/>
  <c r="HB85" s="1"/>
  <c r="CG72" i="17"/>
  <c r="CQ34"/>
  <c r="K418" i="1"/>
  <c r="L418" s="1"/>
  <c r="P418" s="1"/>
  <c r="Z418" s="1"/>
  <c r="DQ46" i="15"/>
  <c r="DQ94"/>
  <c r="K796" i="1"/>
  <c r="L796" s="1"/>
  <c r="P796" s="1"/>
  <c r="Z796" s="1"/>
  <c r="Q745"/>
  <c r="V745" s="1"/>
  <c r="C105" i="23"/>
  <c r="U745" i="1"/>
  <c r="CC69" i="17"/>
  <c r="CG69" s="1"/>
  <c r="CG68"/>
  <c r="CQ80"/>
  <c r="K318" i="1"/>
  <c r="L318" s="1"/>
  <c r="P318" s="1"/>
  <c r="DQ88" i="15"/>
  <c r="K790" i="1"/>
  <c r="L790" s="1"/>
  <c r="P790" s="1"/>
  <c r="Z790" s="1"/>
  <c r="C324" i="22"/>
  <c r="Q626" i="1"/>
  <c r="U626"/>
  <c r="C159" i="22"/>
  <c r="Q461" i="1"/>
  <c r="U461"/>
  <c r="BE59" i="16"/>
  <c r="GV59" s="1"/>
  <c r="DJ62" i="15"/>
  <c r="DK62" s="1"/>
  <c r="D113" i="23"/>
  <c r="G113" s="1"/>
  <c r="C173" i="22"/>
  <c r="Q475" i="1"/>
  <c r="U475"/>
  <c r="C208" i="22"/>
  <c r="Q510" i="1"/>
  <c r="U510"/>
  <c r="C153" i="22"/>
  <c r="Q455" i="1"/>
  <c r="U455"/>
  <c r="BE79" i="16"/>
  <c r="GV79" s="1"/>
  <c r="D334" i="22"/>
  <c r="G334" s="1"/>
  <c r="V636" i="1"/>
  <c r="D326" i="22"/>
  <c r="G326" s="1"/>
  <c r="V628" i="1"/>
  <c r="DQ14" i="15"/>
  <c r="K768" i="1"/>
  <c r="L768" s="1"/>
  <c r="P768" s="1"/>
  <c r="Z768" s="1"/>
  <c r="DQ25" i="15"/>
  <c r="K761" i="1"/>
  <c r="L761" s="1"/>
  <c r="P761" s="1"/>
  <c r="Z761" s="1"/>
  <c r="HH44" i="16"/>
  <c r="K7" i="1"/>
  <c r="L7" s="1"/>
  <c r="P7" s="1"/>
  <c r="Z7" s="1"/>
  <c r="K14"/>
  <c r="L14" s="1"/>
  <c r="P14" s="1"/>
  <c r="Z14" s="1"/>
  <c r="K21"/>
  <c r="L21" s="1"/>
  <c r="P21" s="1"/>
  <c r="Z21" s="1"/>
  <c r="K28"/>
  <c r="L28" s="1"/>
  <c r="P28" s="1"/>
  <c r="Z28" s="1"/>
  <c r="K34"/>
  <c r="L34" s="1"/>
  <c r="P34" s="1"/>
  <c r="Z34" s="1"/>
  <c r="K41"/>
  <c r="L41" s="1"/>
  <c r="P41" s="1"/>
  <c r="Z41" s="1"/>
  <c r="K48"/>
  <c r="L48" s="1"/>
  <c r="P48" s="1"/>
  <c r="Z48" s="1"/>
  <c r="K55"/>
  <c r="L55" s="1"/>
  <c r="P55" s="1"/>
  <c r="Z55" s="1"/>
  <c r="K62"/>
  <c r="L62" s="1"/>
  <c r="P62" s="1"/>
  <c r="Z62" s="1"/>
  <c r="K69"/>
  <c r="L69" s="1"/>
  <c r="P69" s="1"/>
  <c r="Z69" s="1"/>
  <c r="K76"/>
  <c r="L76" s="1"/>
  <c r="P76" s="1"/>
  <c r="Z76" s="1"/>
  <c r="K90"/>
  <c r="L90" s="1"/>
  <c r="P90" s="1"/>
  <c r="Z90" s="1"/>
  <c r="K83"/>
  <c r="L83" s="1"/>
  <c r="P83" s="1"/>
  <c r="Z83" s="1"/>
  <c r="C62" i="22"/>
  <c r="Q364" i="1"/>
  <c r="U364"/>
  <c r="HH28" i="16"/>
  <c r="K121" i="1"/>
  <c r="L121" s="1"/>
  <c r="P121" s="1"/>
  <c r="Z121" s="1"/>
  <c r="CQ13" i="17"/>
  <c r="K341" i="1"/>
  <c r="L341" s="1"/>
  <c r="P341" s="1"/>
  <c r="C108" i="23"/>
  <c r="Q748" i="1"/>
  <c r="V748" s="1"/>
  <c r="U748"/>
  <c r="C194" i="22"/>
  <c r="Q496" i="1"/>
  <c r="U496"/>
  <c r="DQ66" i="15"/>
  <c r="K743" i="1"/>
  <c r="L743" s="1"/>
  <c r="P743" s="1"/>
  <c r="Z743" s="1"/>
  <c r="C336" i="22"/>
  <c r="Q638" i="1"/>
  <c r="U638"/>
  <c r="CQ21" i="17"/>
  <c r="K365" i="1"/>
  <c r="L365" s="1"/>
  <c r="P365" s="1"/>
  <c r="Z365" s="1"/>
  <c r="HH63" i="16"/>
  <c r="K101" i="1"/>
  <c r="L101" s="1"/>
  <c r="P101" s="1"/>
  <c r="Z101" s="1"/>
  <c r="C17" i="22"/>
  <c r="Q319" i="1"/>
  <c r="C20" i="22"/>
  <c r="Q322" i="1"/>
  <c r="C187" i="22"/>
  <c r="Q489" i="1"/>
  <c r="U489"/>
  <c r="C132" i="22"/>
  <c r="Q434" i="1"/>
  <c r="U434"/>
  <c r="Q468"/>
  <c r="C166" i="22"/>
  <c r="U468" i="1"/>
  <c r="D329" i="22"/>
  <c r="G329" s="1"/>
  <c r="V631" i="1"/>
  <c r="C157" i="22"/>
  <c r="Q459" i="1"/>
  <c r="U459"/>
  <c r="CQ9" i="17"/>
  <c r="K339" i="1"/>
  <c r="L339" s="1"/>
  <c r="P339" s="1"/>
  <c r="C113" i="24"/>
  <c r="Q106" i="1"/>
  <c r="V106" s="1"/>
  <c r="U106"/>
  <c r="DQ38" i="15"/>
  <c r="K771" i="1"/>
  <c r="L771" s="1"/>
  <c r="P771" s="1"/>
  <c r="Z771" s="1"/>
  <c r="D90" i="22"/>
  <c r="G90" s="1"/>
  <c r="V392" i="1"/>
  <c r="CI78" i="17" l="1"/>
  <c r="CQ78" s="1"/>
  <c r="Q662" i="1"/>
  <c r="Z662"/>
  <c r="U689"/>
  <c r="Z689"/>
  <c r="Z321"/>
  <c r="U321"/>
  <c r="D17" i="22"/>
  <c r="G17" s="1"/>
  <c r="V319" i="1"/>
  <c r="U318"/>
  <c r="Z318"/>
  <c r="Z323"/>
  <c r="U323"/>
  <c r="U480"/>
  <c r="Z480"/>
  <c r="C164" i="22"/>
  <c r="Z466" i="1"/>
  <c r="U439"/>
  <c r="Z439"/>
  <c r="U487"/>
  <c r="Z487"/>
  <c r="D13" i="22"/>
  <c r="G13" s="1"/>
  <c r="V315" i="1"/>
  <c r="C77" i="23"/>
  <c r="Z717" i="1"/>
  <c r="U655"/>
  <c r="Z655"/>
  <c r="U724"/>
  <c r="Z724"/>
  <c r="Q515"/>
  <c r="V515" s="1"/>
  <c r="Z515"/>
  <c r="Q473"/>
  <c r="V473" s="1"/>
  <c r="Z473"/>
  <c r="C123" i="23"/>
  <c r="Z763" i="1"/>
  <c r="Q731"/>
  <c r="Z731"/>
  <c r="C144" i="22"/>
  <c r="Z446" i="1"/>
  <c r="Q328"/>
  <c r="U328"/>
  <c r="Z328"/>
  <c r="C56" i="23"/>
  <c r="Z696" i="1"/>
  <c r="C98" i="23"/>
  <c r="Z738" i="1"/>
  <c r="U676"/>
  <c r="Z676"/>
  <c r="U669"/>
  <c r="Z669"/>
  <c r="U501"/>
  <c r="Z501"/>
  <c r="U453"/>
  <c r="Z453"/>
  <c r="U432"/>
  <c r="Z432"/>
  <c r="C63" i="23"/>
  <c r="Z703" i="1"/>
  <c r="Q111"/>
  <c r="V111" s="1"/>
  <c r="Z111"/>
  <c r="Z339"/>
  <c r="U339"/>
  <c r="D20" i="22"/>
  <c r="G20" s="1"/>
  <c r="V322" i="1"/>
  <c r="Z341"/>
  <c r="U341"/>
  <c r="U758"/>
  <c r="Z758"/>
  <c r="U494"/>
  <c r="Z494"/>
  <c r="C206" i="22"/>
  <c r="Z508" i="1"/>
  <c r="Q329"/>
  <c r="Z329"/>
  <c r="U329"/>
  <c r="Q632"/>
  <c r="D330" i="22" s="1"/>
  <c r="G330" s="1"/>
  <c r="Z632" i="1"/>
  <c r="U682"/>
  <c r="Z682"/>
  <c r="U710"/>
  <c r="Z710"/>
  <c r="K736"/>
  <c r="L736" s="1"/>
  <c r="P736" s="1"/>
  <c r="K687"/>
  <c r="L687" s="1"/>
  <c r="P687" s="1"/>
  <c r="K653"/>
  <c r="L653" s="1"/>
  <c r="P653" s="1"/>
  <c r="K680"/>
  <c r="L680" s="1"/>
  <c r="P680" s="1"/>
  <c r="K708"/>
  <c r="L708" s="1"/>
  <c r="P708" s="1"/>
  <c r="BD68" i="16"/>
  <c r="BD69" s="1"/>
  <c r="K722" i="1"/>
  <c r="L722" s="1"/>
  <c r="P722" s="1"/>
  <c r="K667"/>
  <c r="L667" s="1"/>
  <c r="P667" s="1"/>
  <c r="K701"/>
  <c r="L701" s="1"/>
  <c r="P701" s="1"/>
  <c r="DQ48" i="15"/>
  <c r="K715" i="1"/>
  <c r="L715" s="1"/>
  <c r="P715" s="1"/>
  <c r="K660"/>
  <c r="L660" s="1"/>
  <c r="P660" s="1"/>
  <c r="K694"/>
  <c r="L694" s="1"/>
  <c r="P694" s="1"/>
  <c r="K729"/>
  <c r="L729" s="1"/>
  <c r="P729" s="1"/>
  <c r="K393"/>
  <c r="L393" s="1"/>
  <c r="P393" s="1"/>
  <c r="HH92" i="16"/>
  <c r="GV29"/>
  <c r="GZ29" s="1"/>
  <c r="HB29" s="1"/>
  <c r="HH29" s="1"/>
  <c r="BE24"/>
  <c r="DC69" i="3"/>
  <c r="DC95" s="1"/>
  <c r="EZ65"/>
  <c r="EZ69" s="1"/>
  <c r="EZ95" s="1"/>
  <c r="CZ69"/>
  <c r="CZ95" s="1"/>
  <c r="EW65"/>
  <c r="EW69" s="1"/>
  <c r="EW95" s="1"/>
  <c r="DA69"/>
  <c r="DA95" s="1"/>
  <c r="EX65"/>
  <c r="EX69" s="1"/>
  <c r="EX95" s="1"/>
  <c r="DB69"/>
  <c r="DB95" s="1"/>
  <c r="EY65"/>
  <c r="EY69" s="1"/>
  <c r="EY95" s="1"/>
  <c r="DJ32" i="15"/>
  <c r="DK32" s="1"/>
  <c r="DQ32" s="1"/>
  <c r="DE34"/>
  <c r="DD27"/>
  <c r="CF27"/>
  <c r="DE27"/>
  <c r="GT21" i="16"/>
  <c r="BC24"/>
  <c r="DJ24" i="15"/>
  <c r="DK24" s="1"/>
  <c r="CQ73" i="17"/>
  <c r="CF34" i="15"/>
  <c r="BE31" i="16"/>
  <c r="CC96" i="15"/>
  <c r="CC120" s="1"/>
  <c r="CI79" i="17"/>
  <c r="CO79"/>
  <c r="CE87" i="15"/>
  <c r="CF87" s="1"/>
  <c r="DE87" s="1"/>
  <c r="DC87"/>
  <c r="BC83" i="16" s="1"/>
  <c r="GT83" s="1"/>
  <c r="BZ83" i="17"/>
  <c r="BY86"/>
  <c r="BA88" i="16"/>
  <c r="GR88" s="1"/>
  <c r="GS88" s="1"/>
  <c r="DC86" i="15"/>
  <c r="BC82" i="16" s="1"/>
  <c r="GT82" s="1"/>
  <c r="CE86" i="15"/>
  <c r="BC87" i="16"/>
  <c r="GT87" s="1"/>
  <c r="BC78"/>
  <c r="GT78" s="1"/>
  <c r="CG55" i="17"/>
  <c r="CI55" s="1"/>
  <c r="DD83" i="15"/>
  <c r="BD87" i="16" s="1"/>
  <c r="CF83" i="15"/>
  <c r="DE83" s="1"/>
  <c r="BE87" i="16" s="1"/>
  <c r="CD92" i="15"/>
  <c r="CE92" s="1"/>
  <c r="DD81"/>
  <c r="BD78" i="16" s="1"/>
  <c r="CF81" i="15"/>
  <c r="DE81" s="1"/>
  <c r="BE78" i="16" s="1"/>
  <c r="CO35" i="17"/>
  <c r="BE83" i="16"/>
  <c r="BY46" i="17"/>
  <c r="DD39" i="15"/>
  <c r="BD36" i="16" s="1"/>
  <c r="GU36" s="1"/>
  <c r="BD46" i="17"/>
  <c r="BC50" i="16"/>
  <c r="CE37" i="15"/>
  <c r="DD37" s="1"/>
  <c r="CD40"/>
  <c r="GR34" i="16"/>
  <c r="GR37" s="1"/>
  <c r="BA37"/>
  <c r="GR86"/>
  <c r="GR50"/>
  <c r="GS50" s="1"/>
  <c r="DB49" i="15"/>
  <c r="BB46" i="16" s="1"/>
  <c r="CD49" i="15"/>
  <c r="CB50" i="17"/>
  <c r="AE62" i="16"/>
  <c r="BF65" i="15"/>
  <c r="BB62" i="17"/>
  <c r="BB41" i="16"/>
  <c r="BZ60" i="17"/>
  <c r="CA60" s="1"/>
  <c r="CB60" s="1"/>
  <c r="CC60" s="1"/>
  <c r="BX65"/>
  <c r="BX89" s="1"/>
  <c r="BB86" i="16"/>
  <c r="BB93" s="1"/>
  <c r="BB118" s="1"/>
  <c r="DB96" i="15"/>
  <c r="DB120" s="1"/>
  <c r="AG41" i="3"/>
  <c r="AH38"/>
  <c r="AH41" s="1"/>
  <c r="AE55"/>
  <c r="CB54" i="15"/>
  <c r="BZ41" i="17"/>
  <c r="CA41" s="1"/>
  <c r="CB41" s="1"/>
  <c r="CC41" s="1"/>
  <c r="CE95" i="15"/>
  <c r="CF95" s="1"/>
  <c r="DE95" s="1"/>
  <c r="BE91" i="16" s="1"/>
  <c r="BG60" i="15"/>
  <c r="BC57" i="17"/>
  <c r="AF57" i="16"/>
  <c r="GQ51"/>
  <c r="GQ65" s="1"/>
  <c r="GQ71" s="1"/>
  <c r="GQ121" s="1"/>
  <c r="AZ65"/>
  <c r="AZ71" s="1"/>
  <c r="AZ121" s="1"/>
  <c r="CA40" i="17"/>
  <c r="BD51"/>
  <c r="BY51"/>
  <c r="AH54" i="3"/>
  <c r="BC91" i="16"/>
  <c r="GT91" s="1"/>
  <c r="BB37"/>
  <c r="CA36" i="17"/>
  <c r="CB33"/>
  <c r="BA42" i="16"/>
  <c r="GR42" s="1"/>
  <c r="CD44" i="15"/>
  <c r="CC50"/>
  <c r="AX90" i="17"/>
  <c r="AX91" s="1"/>
  <c r="AC56" i="16"/>
  <c r="BD59" i="15"/>
  <c r="AZ56" i="17"/>
  <c r="DC91" i="15"/>
  <c r="CE91"/>
  <c r="DD91" s="1"/>
  <c r="CQ35" i="17"/>
  <c r="K419" i="1"/>
  <c r="L419" s="1"/>
  <c r="P419" s="1"/>
  <c r="Z419" s="1"/>
  <c r="CD69" i="3"/>
  <c r="CE69"/>
  <c r="CC69"/>
  <c r="CA69"/>
  <c r="CB69"/>
  <c r="AC95"/>
  <c r="DD65"/>
  <c r="DD69" s="1"/>
  <c r="DD95" s="1"/>
  <c r="CY69"/>
  <c r="CY95" s="1"/>
  <c r="AB56" i="16"/>
  <c r="AY56" i="17"/>
  <c r="BC59" i="15"/>
  <c r="CB59" s="1"/>
  <c r="FA60" i="3"/>
  <c r="AD60"/>
  <c r="AE60" s="1"/>
  <c r="AF60" s="1"/>
  <c r="AG60" s="1"/>
  <c r="AH60" s="1"/>
  <c r="AH86"/>
  <c r="AH92" s="1"/>
  <c r="AG92"/>
  <c r="DC37" i="15"/>
  <c r="CB82" i="17"/>
  <c r="AG45" i="3"/>
  <c r="AF51"/>
  <c r="AE56" i="16"/>
  <c r="BB56" i="17"/>
  <c r="BF59" i="15"/>
  <c r="BA41" i="16"/>
  <c r="DA50" i="15"/>
  <c r="CE53"/>
  <c r="DB63"/>
  <c r="BB60" i="16" s="1"/>
  <c r="GS60" s="1"/>
  <c r="CD63" i="15"/>
  <c r="BA46" i="16"/>
  <c r="GR46" s="1"/>
  <c r="AB52"/>
  <c r="BC55" i="15"/>
  <c r="CB55" s="1"/>
  <c r="AY52" i="17"/>
  <c r="FA56" i="3"/>
  <c r="AD56"/>
  <c r="AE56" s="1"/>
  <c r="AF56" s="1"/>
  <c r="AG56" s="1"/>
  <c r="AH56" s="1"/>
  <c r="AC62" i="16"/>
  <c r="BD65" i="15"/>
  <c r="AZ62" i="17"/>
  <c r="DB45" i="15"/>
  <c r="BB42" i="16" s="1"/>
  <c r="CD45" i="15"/>
  <c r="CE45" s="1"/>
  <c r="BZ45" i="17"/>
  <c r="CA45" s="1"/>
  <c r="CB45" s="1"/>
  <c r="CC45" s="1"/>
  <c r="AD56" i="16"/>
  <c r="BA56" i="17"/>
  <c r="BE59" i="15"/>
  <c r="AD62" i="16"/>
  <c r="BE65" i="15"/>
  <c r="BA62" i="17"/>
  <c r="BG59" i="15"/>
  <c r="BC56" i="17"/>
  <c r="AF56" i="16"/>
  <c r="DC58" i="15"/>
  <c r="CE58"/>
  <c r="Q156" i="1"/>
  <c r="V156" s="1"/>
  <c r="U156"/>
  <c r="C163" i="24"/>
  <c r="GV16" i="16"/>
  <c r="K787" i="1"/>
  <c r="L787" s="1"/>
  <c r="P787" s="1"/>
  <c r="C36" i="23"/>
  <c r="GV27" i="16"/>
  <c r="GU31"/>
  <c r="GV40"/>
  <c r="GV19"/>
  <c r="GT69"/>
  <c r="U111" i="1"/>
  <c r="C118" i="24"/>
  <c r="HH43" i="16"/>
  <c r="GZ30"/>
  <c r="HB30" s="1"/>
  <c r="HH80"/>
  <c r="K148" i="1"/>
  <c r="L148" s="1"/>
  <c r="P148" s="1"/>
  <c r="C84" i="23"/>
  <c r="Q655" i="1"/>
  <c r="V655" s="1"/>
  <c r="Q717"/>
  <c r="Q724"/>
  <c r="V724" s="1"/>
  <c r="D92" i="22"/>
  <c r="G92" s="1"/>
  <c r="HH53" i="16"/>
  <c r="Q738" i="1"/>
  <c r="V738" s="1"/>
  <c r="U696"/>
  <c r="C29" i="23"/>
  <c r="U738" i="1"/>
  <c r="Q696"/>
  <c r="Q676"/>
  <c r="V676" s="1"/>
  <c r="Q669"/>
  <c r="K795"/>
  <c r="L795" s="1"/>
  <c r="P795" s="1"/>
  <c r="U717"/>
  <c r="C15" i="23"/>
  <c r="DQ56" i="15"/>
  <c r="Q689" i="1"/>
  <c r="V689" s="1"/>
  <c r="C42" i="23"/>
  <c r="C70"/>
  <c r="Q682" i="1"/>
  <c r="C330" i="22"/>
  <c r="Q710" i="1"/>
  <c r="HH10" i="16"/>
  <c r="C49" i="23"/>
  <c r="U703" i="1"/>
  <c r="U662"/>
  <c r="Q703"/>
  <c r="V703" s="1"/>
  <c r="U731"/>
  <c r="C22" i="23"/>
  <c r="C91"/>
  <c r="C26" i="22"/>
  <c r="U632" i="1"/>
  <c r="K652"/>
  <c r="L652" s="1"/>
  <c r="P652" s="1"/>
  <c r="C27" i="22"/>
  <c r="U466" i="1"/>
  <c r="U473"/>
  <c r="C185" i="22"/>
  <c r="U763" i="1"/>
  <c r="HH15" i="16"/>
  <c r="DQ13" i="15"/>
  <c r="DJ19"/>
  <c r="DK19" s="1"/>
  <c r="DQ19" s="1"/>
  <c r="CI39" i="17"/>
  <c r="K445" i="1" s="1"/>
  <c r="L445" s="1"/>
  <c r="P445" s="1"/>
  <c r="Z445" s="1"/>
  <c r="Q432"/>
  <c r="V432" s="1"/>
  <c r="Q763"/>
  <c r="V763" s="1"/>
  <c r="U508"/>
  <c r="C199" i="22"/>
  <c r="U515" i="1"/>
  <c r="CI8" i="17"/>
  <c r="CQ8" s="1"/>
  <c r="Q487" i="1"/>
  <c r="V487" s="1"/>
  <c r="C213" i="22"/>
  <c r="C130"/>
  <c r="Q501" i="1"/>
  <c r="V501" s="1"/>
  <c r="C171" i="22"/>
  <c r="K707" i="1"/>
  <c r="L707" s="1"/>
  <c r="P707" s="1"/>
  <c r="C151" i="22"/>
  <c r="K686" i="1"/>
  <c r="L686" s="1"/>
  <c r="P686" s="1"/>
  <c r="K126"/>
  <c r="L126" s="1"/>
  <c r="P126" s="1"/>
  <c r="CI15" i="17"/>
  <c r="CQ15" s="1"/>
  <c r="K693" i="1"/>
  <c r="L693" s="1"/>
  <c r="P693" s="1"/>
  <c r="K728"/>
  <c r="L728" s="1"/>
  <c r="P728" s="1"/>
  <c r="K673"/>
  <c r="L673" s="1"/>
  <c r="P673" s="1"/>
  <c r="Q439"/>
  <c r="D137" i="22" s="1"/>
  <c r="G137" s="1"/>
  <c r="Q453" i="1"/>
  <c r="D151" i="22" s="1"/>
  <c r="G151" s="1"/>
  <c r="K721" i="1"/>
  <c r="L721" s="1"/>
  <c r="P721" s="1"/>
  <c r="K666"/>
  <c r="L666" s="1"/>
  <c r="P666" s="1"/>
  <c r="K700"/>
  <c r="L700" s="1"/>
  <c r="P700" s="1"/>
  <c r="DQ43" i="15"/>
  <c r="C178" i="22"/>
  <c r="K735" i="1"/>
  <c r="L735" s="1"/>
  <c r="P735" s="1"/>
  <c r="K679"/>
  <c r="L679" s="1"/>
  <c r="P679" s="1"/>
  <c r="K714"/>
  <c r="L714" s="1"/>
  <c r="P714" s="1"/>
  <c r="Q508"/>
  <c r="V508" s="1"/>
  <c r="Q466"/>
  <c r="D164" i="22" s="1"/>
  <c r="G164" s="1"/>
  <c r="C137"/>
  <c r="Q480" i="1"/>
  <c r="D178" i="22" s="1"/>
  <c r="G178" s="1"/>
  <c r="BD24" i="16"/>
  <c r="U446" i="1"/>
  <c r="C192" i="22"/>
  <c r="BE68" i="16"/>
  <c r="BE69" s="1"/>
  <c r="DE72" i="15"/>
  <c r="DK22"/>
  <c r="Q758" i="1"/>
  <c r="V758" s="1"/>
  <c r="C118" i="23"/>
  <c r="Q446" i="1"/>
  <c r="V446" s="1"/>
  <c r="Q494"/>
  <c r="D192" i="22" s="1"/>
  <c r="G192" s="1"/>
  <c r="GZ20" i="16"/>
  <c r="HB20" s="1"/>
  <c r="K116" i="1" s="1"/>
  <c r="L116" s="1"/>
  <c r="P116" s="1"/>
  <c r="Z116" s="1"/>
  <c r="HH89" i="16"/>
  <c r="K158" i="1"/>
  <c r="L158" s="1"/>
  <c r="P158" s="1"/>
  <c r="Z158" s="1"/>
  <c r="HH81" i="16"/>
  <c r="K150" i="1"/>
  <c r="L150" s="1"/>
  <c r="P150" s="1"/>
  <c r="Z150" s="1"/>
  <c r="C76" i="24"/>
  <c r="U69" i="1"/>
  <c r="Q69"/>
  <c r="V69" s="1"/>
  <c r="C156" i="23"/>
  <c r="Q796" i="1"/>
  <c r="V796" s="1"/>
  <c r="U796"/>
  <c r="C110" i="24"/>
  <c r="Q103" i="1"/>
  <c r="V103" s="1"/>
  <c r="U103"/>
  <c r="D166" i="22"/>
  <c r="G166" s="1"/>
  <c r="V468" i="1"/>
  <c r="D336" i="22"/>
  <c r="G336" s="1"/>
  <c r="V638" i="1"/>
  <c r="C103" i="23"/>
  <c r="Q743" i="1"/>
  <c r="V743" s="1"/>
  <c r="U743"/>
  <c r="C39" i="22"/>
  <c r="Q341" i="1"/>
  <c r="C90" i="24"/>
  <c r="Q83" i="1"/>
  <c r="V83" s="1"/>
  <c r="U83"/>
  <c r="C69" i="24"/>
  <c r="U62" i="1"/>
  <c r="Q62"/>
  <c r="V62" s="1"/>
  <c r="C41" i="24"/>
  <c r="U34" i="1"/>
  <c r="Q34"/>
  <c r="V34" s="1"/>
  <c r="C14" i="24"/>
  <c r="U7" i="1"/>
  <c r="Q7"/>
  <c r="V7" s="1"/>
  <c r="C128" i="23"/>
  <c r="Q768" i="1"/>
  <c r="V768" s="1"/>
  <c r="U768"/>
  <c r="D173" i="22"/>
  <c r="G173" s="1"/>
  <c r="V475" i="1"/>
  <c r="D324" i="22"/>
  <c r="G324" s="1"/>
  <c r="V626" i="1"/>
  <c r="C150" i="23"/>
  <c r="Q790" i="1"/>
  <c r="V790" s="1"/>
  <c r="U790"/>
  <c r="CI68" i="17"/>
  <c r="CO68"/>
  <c r="C34" i="23"/>
  <c r="Q674" i="1"/>
  <c r="V674" s="1"/>
  <c r="U674"/>
  <c r="D180" i="22"/>
  <c r="G180" s="1"/>
  <c r="V482" i="1"/>
  <c r="C19" i="22"/>
  <c r="Q321" i="1"/>
  <c r="CI18" i="17"/>
  <c r="CO18"/>
  <c r="C132" i="24"/>
  <c r="Q125" i="1"/>
  <c r="V125" s="1"/>
  <c r="U125"/>
  <c r="C48" i="24"/>
  <c r="U41" i="1"/>
  <c r="Q41"/>
  <c r="V41" s="1"/>
  <c r="D125" i="23"/>
  <c r="G125" s="1"/>
  <c r="D139" i="22"/>
  <c r="G139" s="1"/>
  <c r="V441" i="1"/>
  <c r="V363"/>
  <c r="D61" i="22"/>
  <c r="G61" s="1"/>
  <c r="C134" i="24"/>
  <c r="Q127" i="1"/>
  <c r="V127" s="1"/>
  <c r="U127"/>
  <c r="D113" i="24"/>
  <c r="G113" s="1"/>
  <c r="C37" i="22"/>
  <c r="Q339" i="1"/>
  <c r="D132" i="22"/>
  <c r="G132" s="1"/>
  <c r="V434" i="1"/>
  <c r="D108" i="23"/>
  <c r="G108" s="1"/>
  <c r="C128" i="24"/>
  <c r="Q121" i="1"/>
  <c r="V121" s="1"/>
  <c r="U121"/>
  <c r="C83" i="24"/>
  <c r="U76" i="1"/>
  <c r="Q76"/>
  <c r="V76" s="1"/>
  <c r="C55" i="24"/>
  <c r="U48" i="1"/>
  <c r="Q48"/>
  <c r="V48" s="1"/>
  <c r="C28" i="24"/>
  <c r="U21" i="1"/>
  <c r="Q21"/>
  <c r="V21" s="1"/>
  <c r="HH45" i="16"/>
  <c r="K5" i="1"/>
  <c r="L5" s="1"/>
  <c r="P5" s="1"/>
  <c r="Z5" s="1"/>
  <c r="K12"/>
  <c r="L12" s="1"/>
  <c r="P12" s="1"/>
  <c r="Z12" s="1"/>
  <c r="K19"/>
  <c r="L19" s="1"/>
  <c r="P19" s="1"/>
  <c r="Z19" s="1"/>
  <c r="K26"/>
  <c r="L26" s="1"/>
  <c r="P26" s="1"/>
  <c r="Z26" s="1"/>
  <c r="K32"/>
  <c r="L32" s="1"/>
  <c r="P32" s="1"/>
  <c r="Z32" s="1"/>
  <c r="K39"/>
  <c r="L39" s="1"/>
  <c r="P39" s="1"/>
  <c r="Z39" s="1"/>
  <c r="K46"/>
  <c r="L46" s="1"/>
  <c r="P46" s="1"/>
  <c r="Z46" s="1"/>
  <c r="K53"/>
  <c r="L53" s="1"/>
  <c r="P53" s="1"/>
  <c r="Z53" s="1"/>
  <c r="K60"/>
  <c r="L60" s="1"/>
  <c r="P60" s="1"/>
  <c r="Z60" s="1"/>
  <c r="K67"/>
  <c r="L67" s="1"/>
  <c r="P67" s="1"/>
  <c r="Z67" s="1"/>
  <c r="K74"/>
  <c r="L74" s="1"/>
  <c r="P74" s="1"/>
  <c r="Z74" s="1"/>
  <c r="K81"/>
  <c r="L81" s="1"/>
  <c r="P81" s="1"/>
  <c r="Z81" s="1"/>
  <c r="K88"/>
  <c r="L88" s="1"/>
  <c r="P88" s="1"/>
  <c r="Z88" s="1"/>
  <c r="HH22" i="16"/>
  <c r="K118" i="1"/>
  <c r="L118" s="1"/>
  <c r="P118" s="1"/>
  <c r="Z118" s="1"/>
  <c r="C121" i="23"/>
  <c r="Q761" i="1"/>
  <c r="V761" s="1"/>
  <c r="U761"/>
  <c r="D153" i="22"/>
  <c r="G153" s="1"/>
  <c r="V455" i="1"/>
  <c r="C120" i="24"/>
  <c r="Q113" i="1"/>
  <c r="V113" s="1"/>
  <c r="U113"/>
  <c r="D159" i="22"/>
  <c r="G159" s="1"/>
  <c r="V461" i="1"/>
  <c r="C16" i="22"/>
  <c r="Q318" i="1"/>
  <c r="D201" i="22"/>
  <c r="G201" s="1"/>
  <c r="V503" i="1"/>
  <c r="CC30" i="17"/>
  <c r="CG30" s="1"/>
  <c r="CG26"/>
  <c r="C146" i="23"/>
  <c r="Q786" i="1"/>
  <c r="V786" s="1"/>
  <c r="U786"/>
  <c r="D145" i="23"/>
  <c r="G145" s="1"/>
  <c r="D215" i="22"/>
  <c r="G215" s="1"/>
  <c r="V517" i="1"/>
  <c r="C131" i="23"/>
  <c r="Q771" i="1"/>
  <c r="V771" s="1"/>
  <c r="U771"/>
  <c r="C63" i="22"/>
  <c r="Q365" i="1"/>
  <c r="U365"/>
  <c r="D62" i="22"/>
  <c r="G62" s="1"/>
  <c r="V364" i="1"/>
  <c r="C21" i="24"/>
  <c r="U14" i="1"/>
  <c r="Q14"/>
  <c r="V14" s="1"/>
  <c r="DQ62" i="15"/>
  <c r="K749" i="1"/>
  <c r="L749" s="1"/>
  <c r="P749" s="1"/>
  <c r="Z749" s="1"/>
  <c r="DQ12" i="15"/>
  <c r="K766" i="1"/>
  <c r="L766" s="1"/>
  <c r="P766" s="1"/>
  <c r="Z766" s="1"/>
  <c r="D105" i="23"/>
  <c r="G105" s="1"/>
  <c r="C19"/>
  <c r="Q659" i="1"/>
  <c r="V659" s="1"/>
  <c r="U659"/>
  <c r="D146" i="22"/>
  <c r="G146" s="1"/>
  <c r="V448" i="1"/>
  <c r="DK30" i="15"/>
  <c r="D157" i="22"/>
  <c r="G157" s="1"/>
  <c r="V459" i="1"/>
  <c r="D187" i="22"/>
  <c r="G187" s="1"/>
  <c r="V489" i="1"/>
  <c r="C115" i="23"/>
  <c r="Q755" i="1"/>
  <c r="V755" s="1"/>
  <c r="U755"/>
  <c r="C127" i="23"/>
  <c r="Q767" i="1"/>
  <c r="V767" s="1"/>
  <c r="U767"/>
  <c r="C108" i="24"/>
  <c r="Q101" i="1"/>
  <c r="V101" s="1"/>
  <c r="U101"/>
  <c r="D194" i="22"/>
  <c r="G194" s="1"/>
  <c r="V496" i="1"/>
  <c r="C97" i="24"/>
  <c r="Q90" i="1"/>
  <c r="V90" s="1"/>
  <c r="U90"/>
  <c r="C62" i="24"/>
  <c r="U55" i="1"/>
  <c r="Q55"/>
  <c r="V55" s="1"/>
  <c r="C35" i="24"/>
  <c r="U28" i="1"/>
  <c r="Q28"/>
  <c r="V28" s="1"/>
  <c r="D208" i="22"/>
  <c r="G208" s="1"/>
  <c r="V510" i="1"/>
  <c r="GZ77" i="16"/>
  <c r="CO69" i="17"/>
  <c r="CI69"/>
  <c r="CQ69" s="1"/>
  <c r="CI23"/>
  <c r="CQ23" s="1"/>
  <c r="CO23"/>
  <c r="C116" i="22"/>
  <c r="Q418" i="1"/>
  <c r="U418"/>
  <c r="CI72" i="17"/>
  <c r="CO72"/>
  <c r="HH85" i="16"/>
  <c r="K154" i="1"/>
  <c r="L154" s="1"/>
  <c r="P154" s="1"/>
  <c r="Z154" s="1"/>
  <c r="C21" i="22"/>
  <c r="Q323" i="1"/>
  <c r="C151" i="23"/>
  <c r="Q791" i="1"/>
  <c r="V791" s="1"/>
  <c r="U791"/>
  <c r="D129" i="23"/>
  <c r="G129" s="1"/>
  <c r="HH84" i="16"/>
  <c r="K153" i="1"/>
  <c r="L153" s="1"/>
  <c r="P153" s="1"/>
  <c r="Z153" s="1"/>
  <c r="GZ79" i="16"/>
  <c r="HB79" s="1"/>
  <c r="D42" i="23" l="1"/>
  <c r="G42" s="1"/>
  <c r="V682" i="1"/>
  <c r="D29" i="23"/>
  <c r="G29" s="1"/>
  <c r="V669" i="1"/>
  <c r="D22" i="23"/>
  <c r="G22" s="1"/>
  <c r="V662" i="1"/>
  <c r="D70" i="23"/>
  <c r="G70" s="1"/>
  <c r="V710" i="1"/>
  <c r="D56" i="23"/>
  <c r="G56" s="1"/>
  <c r="V696" i="1"/>
  <c r="D77" i="23"/>
  <c r="G77" s="1"/>
  <c r="V717" i="1"/>
  <c r="D91" i="23"/>
  <c r="G91" s="1"/>
  <c r="V731" i="1"/>
  <c r="V632"/>
  <c r="D171" i="22"/>
  <c r="G171" s="1"/>
  <c r="D213"/>
  <c r="G213" s="1"/>
  <c r="K324" i="1"/>
  <c r="L324" s="1"/>
  <c r="P324" s="1"/>
  <c r="Z324" s="1"/>
  <c r="Q686"/>
  <c r="V686" s="1"/>
  <c r="Z686"/>
  <c r="C68" i="23"/>
  <c r="Z708" i="1"/>
  <c r="D21" i="22"/>
  <c r="G21" s="1"/>
  <c r="V323" i="1"/>
  <c r="D19" i="22"/>
  <c r="G19" s="1"/>
  <c r="V321" i="1"/>
  <c r="U714"/>
  <c r="Z714"/>
  <c r="U693"/>
  <c r="Z693"/>
  <c r="U148"/>
  <c r="Z148"/>
  <c r="U787"/>
  <c r="Z787"/>
  <c r="Q660"/>
  <c r="V660" s="1"/>
  <c r="Z660"/>
  <c r="U667"/>
  <c r="Z667"/>
  <c r="C40" i="23"/>
  <c r="Z680" i="1"/>
  <c r="D118" i="24"/>
  <c r="G118" s="1"/>
  <c r="D16" i="22"/>
  <c r="G16" s="1"/>
  <c r="V318" i="1"/>
  <c r="U728"/>
  <c r="Z728"/>
  <c r="U694"/>
  <c r="Z694"/>
  <c r="U736"/>
  <c r="Z736"/>
  <c r="C95" i="23"/>
  <c r="Z735" i="1"/>
  <c r="C26" i="23"/>
  <c r="Z666" i="1"/>
  <c r="U673"/>
  <c r="Z673"/>
  <c r="U126"/>
  <c r="Z126"/>
  <c r="Q652"/>
  <c r="V652" s="1"/>
  <c r="Z652"/>
  <c r="U795"/>
  <c r="Z795"/>
  <c r="Q729"/>
  <c r="V729" s="1"/>
  <c r="Z729"/>
  <c r="U687"/>
  <c r="Z687"/>
  <c r="D26" i="22"/>
  <c r="G26" s="1"/>
  <c r="V328" i="1"/>
  <c r="U721"/>
  <c r="Z721"/>
  <c r="U701"/>
  <c r="Z701"/>
  <c r="D37" i="22"/>
  <c r="G37" s="1"/>
  <c r="V339" i="1"/>
  <c r="D39" i="22"/>
  <c r="G39" s="1"/>
  <c r="V341" i="1"/>
  <c r="Q679"/>
  <c r="V679" s="1"/>
  <c r="Z679"/>
  <c r="Q700"/>
  <c r="Z700"/>
  <c r="U707"/>
  <c r="Z707"/>
  <c r="Q393"/>
  <c r="V393" s="1"/>
  <c r="Z393"/>
  <c r="C75" i="23"/>
  <c r="Z715" i="1"/>
  <c r="C82" i="23"/>
  <c r="Z722" i="1"/>
  <c r="U653"/>
  <c r="Z653"/>
  <c r="D27" i="22"/>
  <c r="G27" s="1"/>
  <c r="V329" i="1"/>
  <c r="Q680"/>
  <c r="C13" i="23"/>
  <c r="U393" i="1"/>
  <c r="C96" i="23"/>
  <c r="Q708" i="1"/>
  <c r="V708" s="1"/>
  <c r="Q687"/>
  <c r="V687" s="1"/>
  <c r="Q736"/>
  <c r="C61" i="23"/>
  <c r="U708" i="1"/>
  <c r="C54" i="23"/>
  <c r="Q694" i="1"/>
  <c r="V694" s="1"/>
  <c r="Q701"/>
  <c r="U729"/>
  <c r="C47" i="23"/>
  <c r="GU68" i="16"/>
  <c r="GV68" s="1"/>
  <c r="GV69" s="1"/>
  <c r="Q653" i="1"/>
  <c r="V653" s="1"/>
  <c r="Q722"/>
  <c r="Q667"/>
  <c r="V667" s="1"/>
  <c r="U680"/>
  <c r="U660"/>
  <c r="C27" i="23"/>
  <c r="C20"/>
  <c r="Q715" i="1"/>
  <c r="V715" s="1"/>
  <c r="U722"/>
  <c r="U715"/>
  <c r="C89" i="23"/>
  <c r="C91" i="22"/>
  <c r="DJ34" i="15"/>
  <c r="DK34" s="1"/>
  <c r="DQ34" s="1"/>
  <c r="GV31" i="16"/>
  <c r="K122" i="1"/>
  <c r="L122" s="1"/>
  <c r="P122" s="1"/>
  <c r="K764"/>
  <c r="L764" s="1"/>
  <c r="P764" s="1"/>
  <c r="Q764" s="1"/>
  <c r="K760"/>
  <c r="L760" s="1"/>
  <c r="P760" s="1"/>
  <c r="Z760" s="1"/>
  <c r="DQ24" i="15"/>
  <c r="GU21" i="16"/>
  <c r="GT24"/>
  <c r="DJ27" i="15"/>
  <c r="DK27" s="1"/>
  <c r="DQ27" s="1"/>
  <c r="CO55" i="17"/>
  <c r="CG60"/>
  <c r="CI60" s="1"/>
  <c r="CD96" i="15"/>
  <c r="CD120" s="1"/>
  <c r="DC92"/>
  <c r="BC88" i="16" s="1"/>
  <c r="GT88" s="1"/>
  <c r="GU87"/>
  <c r="GV87" s="1"/>
  <c r="GZ87" s="1"/>
  <c r="HB87" s="1"/>
  <c r="HH87" s="1"/>
  <c r="GS34"/>
  <c r="GS37" s="1"/>
  <c r="GU78"/>
  <c r="GV78" s="1"/>
  <c r="DD92" i="15"/>
  <c r="CF92"/>
  <c r="DE92" s="1"/>
  <c r="BE88" i="16" s="1"/>
  <c r="CA83" i="17"/>
  <c r="BZ86"/>
  <c r="K317" i="1"/>
  <c r="L317" s="1"/>
  <c r="P317" s="1"/>
  <c r="CQ79" i="17"/>
  <c r="DD87" i="15"/>
  <c r="BD83" i="16" s="1"/>
  <c r="GU83" s="1"/>
  <c r="GV83" s="1"/>
  <c r="GZ83" s="1"/>
  <c r="HB83" s="1"/>
  <c r="K152" i="1" s="1"/>
  <c r="L152" s="1"/>
  <c r="P152" s="1"/>
  <c r="Z152" s="1"/>
  <c r="BA93" i="16"/>
  <c r="BA118" s="1"/>
  <c r="DJ81" i="15"/>
  <c r="DK81" s="1"/>
  <c r="DD86"/>
  <c r="CF86"/>
  <c r="DE86" s="1"/>
  <c r="BE82" i="16" s="1"/>
  <c r="DJ83" i="15"/>
  <c r="DK83" s="1"/>
  <c r="DQ83" s="1"/>
  <c r="GV36" i="16"/>
  <c r="GZ36" s="1"/>
  <c r="HB36" s="1"/>
  <c r="DC45" i="15"/>
  <c r="BC42" i="16" s="1"/>
  <c r="DJ39" i="15"/>
  <c r="DK39" s="1"/>
  <c r="K773" i="1" s="1"/>
  <c r="L773" s="1"/>
  <c r="P773" s="1"/>
  <c r="Z773" s="1"/>
  <c r="BZ46" i="17"/>
  <c r="CG45"/>
  <c r="CI45" s="1"/>
  <c r="AF61" i="16"/>
  <c r="BC61" i="17"/>
  <c r="BG64" i="15"/>
  <c r="GS42" i="16"/>
  <c r="D163" i="24"/>
  <c r="G163" s="1"/>
  <c r="BD52" i="17"/>
  <c r="BY52"/>
  <c r="GR41" i="16"/>
  <c r="GR47" s="1"/>
  <c r="BA47"/>
  <c r="AE61"/>
  <c r="AE65" s="1"/>
  <c r="AE71" s="1"/>
  <c r="AE121" s="1"/>
  <c r="BB61" i="17"/>
  <c r="BB65" s="1"/>
  <c r="BB89" s="1"/>
  <c r="BF64" i="15"/>
  <c r="BF68" s="1"/>
  <c r="BF74" s="1"/>
  <c r="BF123" s="1"/>
  <c r="BB90" i="17"/>
  <c r="CC82"/>
  <c r="BD56"/>
  <c r="BY56"/>
  <c r="BC86" i="16"/>
  <c r="AC61"/>
  <c r="AC65" s="1"/>
  <c r="AC71" s="1"/>
  <c r="AC121" s="1"/>
  <c r="BD64" i="15"/>
  <c r="BD68" s="1"/>
  <c r="BD74" s="1"/>
  <c r="BD123" s="1"/>
  <c r="AZ61" i="17"/>
  <c r="AZ65" s="1"/>
  <c r="AZ89" s="1"/>
  <c r="AZ90"/>
  <c r="DC44" i="15"/>
  <c r="CE44"/>
  <c r="DD44" s="1"/>
  <c r="CD50"/>
  <c r="DA54"/>
  <c r="CC54"/>
  <c r="DB54" s="1"/>
  <c r="GR93" i="16"/>
  <c r="GR118" s="1"/>
  <c r="GS86"/>
  <c r="BC90" i="17"/>
  <c r="DB50" i="15"/>
  <c r="DC63"/>
  <c r="BC60" i="16" s="1"/>
  <c r="GT60" s="1"/>
  <c r="CE63" i="15"/>
  <c r="CF63" s="1"/>
  <c r="DE63" s="1"/>
  <c r="BE60" i="16" s="1"/>
  <c r="AB61"/>
  <c r="AY61" i="17"/>
  <c r="BC64" i="15"/>
  <c r="CB64" s="1"/>
  <c r="FA65" i="3"/>
  <c r="AD65"/>
  <c r="AE65" s="1"/>
  <c r="AF65" s="1"/>
  <c r="AG65" s="1"/>
  <c r="AH65" s="1"/>
  <c r="GT50" i="16"/>
  <c r="AB57"/>
  <c r="BC60" i="15"/>
  <c r="CB60" s="1"/>
  <c r="AY57" i="17"/>
  <c r="FA61" i="3"/>
  <c r="AD61"/>
  <c r="AE61" s="1"/>
  <c r="AF61" s="1"/>
  <c r="AG61" s="1"/>
  <c r="AH61" s="1"/>
  <c r="DA59" i="15"/>
  <c r="CC59"/>
  <c r="Q419" i="1"/>
  <c r="C117" i="22"/>
  <c r="U419" i="1"/>
  <c r="CF91" i="15"/>
  <c r="CE96"/>
  <c r="CE120" s="1"/>
  <c r="CB36" i="17"/>
  <c r="CC33"/>
  <c r="CC36" s="1"/>
  <c r="BZ51"/>
  <c r="CB40"/>
  <c r="CA46"/>
  <c r="CQ55"/>
  <c r="K629" i="1"/>
  <c r="L629" s="1"/>
  <c r="P629" s="1"/>
  <c r="Z629" s="1"/>
  <c r="DC49" i="15"/>
  <c r="CE49"/>
  <c r="BD34" i="16"/>
  <c r="BD37" s="1"/>
  <c r="DD40" i="15"/>
  <c r="DD95"/>
  <c r="BC55" i="16"/>
  <c r="GT55" s="1"/>
  <c r="AH45" i="3"/>
  <c r="AH51" s="1"/>
  <c r="AG51"/>
  <c r="AF55"/>
  <c r="DD58" i="15"/>
  <c r="BD55" i="16" s="1"/>
  <c r="CF58" i="15"/>
  <c r="DE58" s="1"/>
  <c r="BE55" i="16" s="1"/>
  <c r="AD61"/>
  <c r="AD65" s="1"/>
  <c r="AD71" s="1"/>
  <c r="AD121" s="1"/>
  <c r="BE64" i="15"/>
  <c r="BE68" s="1"/>
  <c r="BE74" s="1"/>
  <c r="BE123" s="1"/>
  <c r="BA61" i="17"/>
  <c r="BA65" s="1"/>
  <c r="BA89" s="1"/>
  <c r="BA90"/>
  <c r="DD45" i="15"/>
  <c r="BD42" i="16" s="1"/>
  <c r="CF45" i="15"/>
  <c r="DE45" s="1"/>
  <c r="BE42" i="16" s="1"/>
  <c r="DA55" i="15"/>
  <c r="CC55"/>
  <c r="GS46" i="16"/>
  <c r="DD53" i="15"/>
  <c r="CF53"/>
  <c r="BC34" i="16"/>
  <c r="BC37" s="1"/>
  <c r="DC40" i="15"/>
  <c r="CD95" i="3"/>
  <c r="CB95"/>
  <c r="CE95"/>
  <c r="CA95"/>
  <c r="CC95"/>
  <c r="BD86" i="16"/>
  <c r="BG65" i="15"/>
  <c r="BC62" i="17"/>
  <c r="AF62" i="16"/>
  <c r="BB47"/>
  <c r="CC50" i="17"/>
  <c r="CG50" s="1"/>
  <c r="CE40" i="15"/>
  <c r="CF37"/>
  <c r="CF40" s="1"/>
  <c r="CG41" i="17"/>
  <c r="C147" i="23"/>
  <c r="Q787" i="1"/>
  <c r="V787" s="1"/>
  <c r="GZ59" i="16"/>
  <c r="HB59" s="1"/>
  <c r="HH59" s="1"/>
  <c r="D15" i="23"/>
  <c r="G15" s="1"/>
  <c r="K123" i="1"/>
  <c r="L123" s="1"/>
  <c r="P123" s="1"/>
  <c r="Z123" s="1"/>
  <c r="HH30" i="16"/>
  <c r="GZ40"/>
  <c r="HB40" s="1"/>
  <c r="GZ90"/>
  <c r="HB90" s="1"/>
  <c r="Q148" i="1"/>
  <c r="V148" s="1"/>
  <c r="C155" i="24"/>
  <c r="GZ35" i="16"/>
  <c r="HB35" s="1"/>
  <c r="D84" i="23"/>
  <c r="G84" s="1"/>
  <c r="D36"/>
  <c r="G36" s="1"/>
  <c r="D49"/>
  <c r="G49" s="1"/>
  <c r="C155"/>
  <c r="D98"/>
  <c r="G98" s="1"/>
  <c r="Q795" i="1"/>
  <c r="V795" s="1"/>
  <c r="Q666"/>
  <c r="V666" s="1"/>
  <c r="U652"/>
  <c r="C12" i="23"/>
  <c r="D63"/>
  <c r="G63" s="1"/>
  <c r="D199" i="22"/>
  <c r="G199" s="1"/>
  <c r="CQ39" i="17"/>
  <c r="C46" i="23"/>
  <c r="Q673" i="1"/>
  <c r="V673" s="1"/>
  <c r="K493"/>
  <c r="L493" s="1"/>
  <c r="P493" s="1"/>
  <c r="K472"/>
  <c r="L472" s="1"/>
  <c r="P472" s="1"/>
  <c r="K438"/>
  <c r="L438" s="1"/>
  <c r="P438" s="1"/>
  <c r="U686"/>
  <c r="Q735"/>
  <c r="V735" s="1"/>
  <c r="D130" i="22"/>
  <c r="G130" s="1"/>
  <c r="D185"/>
  <c r="G185" s="1"/>
  <c r="U735" i="1"/>
  <c r="C33" i="23"/>
  <c r="K479" i="1"/>
  <c r="L479" s="1"/>
  <c r="P479" s="1"/>
  <c r="K514"/>
  <c r="L514" s="1"/>
  <c r="P514" s="1"/>
  <c r="K458"/>
  <c r="L458" s="1"/>
  <c r="P458" s="1"/>
  <c r="K507"/>
  <c r="L507" s="1"/>
  <c r="P507" s="1"/>
  <c r="K452"/>
  <c r="L452" s="1"/>
  <c r="P452" s="1"/>
  <c r="K486"/>
  <c r="L486" s="1"/>
  <c r="P486" s="1"/>
  <c r="K431"/>
  <c r="L431" s="1"/>
  <c r="P431" s="1"/>
  <c r="K465"/>
  <c r="L465" s="1"/>
  <c r="P465" s="1"/>
  <c r="K500"/>
  <c r="L500" s="1"/>
  <c r="P500" s="1"/>
  <c r="D206" i="22"/>
  <c r="G206" s="1"/>
  <c r="V439" i="1"/>
  <c r="U700"/>
  <c r="U679"/>
  <c r="C88" i="23"/>
  <c r="Q126" i="1"/>
  <c r="K338"/>
  <c r="L338" s="1"/>
  <c r="P338" s="1"/>
  <c r="C133" i="24"/>
  <c r="Q721" i="1"/>
  <c r="V721" s="1"/>
  <c r="D123" i="23"/>
  <c r="G123" s="1"/>
  <c r="Q714" i="1"/>
  <c r="V714" s="1"/>
  <c r="C67" i="23"/>
  <c r="Q707" i="1"/>
  <c r="V707" s="1"/>
  <c r="C53" i="23"/>
  <c r="C60"/>
  <c r="C39"/>
  <c r="U666" i="1"/>
  <c r="V480"/>
  <c r="V453"/>
  <c r="C74" i="23"/>
  <c r="V466" i="1"/>
  <c r="Q693"/>
  <c r="V693" s="1"/>
  <c r="C81" i="23"/>
  <c r="D118"/>
  <c r="G118" s="1"/>
  <c r="Q728" i="1"/>
  <c r="V494"/>
  <c r="GZ19" i="16"/>
  <c r="HB19" s="1"/>
  <c r="K115" i="1" s="1"/>
  <c r="L115" s="1"/>
  <c r="P115" s="1"/>
  <c r="Z115" s="1"/>
  <c r="D144" i="22"/>
  <c r="G144" s="1"/>
  <c r="DQ22" i="15"/>
  <c r="K757" i="1"/>
  <c r="L757" s="1"/>
  <c r="P757" s="1"/>
  <c r="Z757" s="1"/>
  <c r="HH20" i="16"/>
  <c r="GZ27"/>
  <c r="HB27" s="1"/>
  <c r="D21" i="24"/>
  <c r="G21" s="1"/>
  <c r="CO26" i="17"/>
  <c r="CI26"/>
  <c r="D120" i="24"/>
  <c r="G120" s="1"/>
  <c r="C19"/>
  <c r="U12" i="1"/>
  <c r="Q12"/>
  <c r="V12" s="1"/>
  <c r="D62" i="24"/>
  <c r="G62" s="1"/>
  <c r="HH79" i="16"/>
  <c r="K149" i="1"/>
  <c r="L149" s="1"/>
  <c r="P149" s="1"/>
  <c r="Z149" s="1"/>
  <c r="C161" i="24"/>
  <c r="Q154" i="1"/>
  <c r="V154" s="1"/>
  <c r="U154"/>
  <c r="D127" i="23"/>
  <c r="G127" s="1"/>
  <c r="DQ30" i="15"/>
  <c r="K762" i="1"/>
  <c r="L762" s="1"/>
  <c r="P762" s="1"/>
  <c r="Z762" s="1"/>
  <c r="C109" i="23"/>
  <c r="Q749" i="1"/>
  <c r="V749" s="1"/>
  <c r="U749"/>
  <c r="D131" i="23"/>
  <c r="G131" s="1"/>
  <c r="CO30" i="17"/>
  <c r="CI30"/>
  <c r="CQ30" s="1"/>
  <c r="D121" i="23"/>
  <c r="G121" s="1"/>
  <c r="C95" i="24"/>
  <c r="Q88" i="1"/>
  <c r="V88" s="1"/>
  <c r="U88"/>
  <c r="C67" i="24"/>
  <c r="U60" i="1"/>
  <c r="Q60"/>
  <c r="V60" s="1"/>
  <c r="C39" i="24"/>
  <c r="U32" i="1"/>
  <c r="Q32"/>
  <c r="V32" s="1"/>
  <c r="C12" i="24"/>
  <c r="U5" i="1"/>
  <c r="Q5"/>
  <c r="V5" s="1"/>
  <c r="D134" i="24"/>
  <c r="G134" s="1"/>
  <c r="D48"/>
  <c r="G48" s="1"/>
  <c r="CQ18" i="17"/>
  <c r="K362" i="1"/>
  <c r="L362" s="1"/>
  <c r="P362" s="1"/>
  <c r="Z362" s="1"/>
  <c r="CQ68" i="17"/>
  <c r="K651" i="1"/>
  <c r="L651" s="1"/>
  <c r="P651" s="1"/>
  <c r="Z651" s="1"/>
  <c r="D69" i="24"/>
  <c r="G69" s="1"/>
  <c r="D90"/>
  <c r="G90" s="1"/>
  <c r="D151" i="23"/>
  <c r="G151" s="1"/>
  <c r="HB77" i="16"/>
  <c r="HH77" s="1"/>
  <c r="C74" i="24"/>
  <c r="U67" i="1"/>
  <c r="Q67"/>
  <c r="V67" s="1"/>
  <c r="D128" i="24"/>
  <c r="G128" s="1"/>
  <c r="D132"/>
  <c r="G132" s="1"/>
  <c r="D128" i="23"/>
  <c r="G128" s="1"/>
  <c r="D76" i="24"/>
  <c r="G76" s="1"/>
  <c r="C165"/>
  <c r="Q158" i="1"/>
  <c r="V158" s="1"/>
  <c r="U158"/>
  <c r="D97" i="24"/>
  <c r="G97" s="1"/>
  <c r="C126" i="23"/>
  <c r="Q766" i="1"/>
  <c r="V766" s="1"/>
  <c r="U766"/>
  <c r="C125" i="24"/>
  <c r="Q118" i="1"/>
  <c r="V118" s="1"/>
  <c r="U118"/>
  <c r="C81" i="24"/>
  <c r="U74" i="1"/>
  <c r="Q74"/>
  <c r="V74" s="1"/>
  <c r="C53" i="24"/>
  <c r="U46" i="1"/>
  <c r="Q46"/>
  <c r="V46" s="1"/>
  <c r="C26" i="24"/>
  <c r="U19" i="1"/>
  <c r="Q19"/>
  <c r="V19" s="1"/>
  <c r="D55" i="24"/>
  <c r="G55" s="1"/>
  <c r="GZ9" i="16"/>
  <c r="D150" i="23"/>
  <c r="G150" s="1"/>
  <c r="D14" i="24"/>
  <c r="G14" s="1"/>
  <c r="D103" i="23"/>
  <c r="G103" s="1"/>
  <c r="C123" i="24"/>
  <c r="Q116" i="1"/>
  <c r="V116" s="1"/>
  <c r="U116"/>
  <c r="D35" i="24"/>
  <c r="G35" s="1"/>
  <c r="D108"/>
  <c r="G108" s="1"/>
  <c r="D115" i="23"/>
  <c r="G115" s="1"/>
  <c r="D146"/>
  <c r="G146" s="1"/>
  <c r="C46" i="24"/>
  <c r="U39" i="1"/>
  <c r="Q39"/>
  <c r="V39" s="1"/>
  <c r="D28" i="24"/>
  <c r="G28" s="1"/>
  <c r="D34" i="23"/>
  <c r="G34" s="1"/>
  <c r="D110" i="24"/>
  <c r="G110" s="1"/>
  <c r="C160"/>
  <c r="Q153" i="1"/>
  <c r="V153" s="1"/>
  <c r="U153"/>
  <c r="CQ72" i="17"/>
  <c r="K320" i="1"/>
  <c r="L320" s="1"/>
  <c r="P320" s="1"/>
  <c r="D116" i="22"/>
  <c r="G116" s="1"/>
  <c r="V418" i="1"/>
  <c r="D19" i="23"/>
  <c r="G19" s="1"/>
  <c r="D63" i="22"/>
  <c r="G63" s="1"/>
  <c r="V365" i="1"/>
  <c r="C88" i="24"/>
  <c r="Q81" i="1"/>
  <c r="V81" s="1"/>
  <c r="U81"/>
  <c r="C60" i="24"/>
  <c r="U53" i="1"/>
  <c r="Q53"/>
  <c r="V53" s="1"/>
  <c r="C33" i="24"/>
  <c r="U26" i="1"/>
  <c r="Q26"/>
  <c r="V26" s="1"/>
  <c r="C143" i="22"/>
  <c r="Q445" i="1"/>
  <c r="U445"/>
  <c r="D83" i="24"/>
  <c r="G83" s="1"/>
  <c r="D41"/>
  <c r="G41" s="1"/>
  <c r="D156" i="23"/>
  <c r="G156" s="1"/>
  <c r="C157" i="24"/>
  <c r="Q150" i="1"/>
  <c r="V150" s="1"/>
  <c r="U150"/>
  <c r="D88" i="23" l="1"/>
  <c r="G88" s="1"/>
  <c r="V728" i="1"/>
  <c r="D124" i="23"/>
  <c r="G124" s="1"/>
  <c r="V764" i="1"/>
  <c r="D96" i="23"/>
  <c r="G96" s="1"/>
  <c r="V736" i="1"/>
  <c r="D60" i="23"/>
  <c r="G60" s="1"/>
  <c r="V700" i="1"/>
  <c r="D133" i="24"/>
  <c r="G133" s="1"/>
  <c r="V126" i="1"/>
  <c r="D61" i="23"/>
  <c r="G61" s="1"/>
  <c r="V701" i="1"/>
  <c r="D82" i="23"/>
  <c r="G82" s="1"/>
  <c r="V722" i="1"/>
  <c r="D40" i="23"/>
  <c r="G40" s="1"/>
  <c r="V680" i="1"/>
  <c r="D12" i="23"/>
  <c r="G12" s="1"/>
  <c r="D89"/>
  <c r="G89" s="1"/>
  <c r="Q324" i="1"/>
  <c r="D22" i="22" s="1"/>
  <c r="G22" s="1"/>
  <c r="C22"/>
  <c r="U324" i="1"/>
  <c r="D39" i="23"/>
  <c r="G39" s="1"/>
  <c r="D20"/>
  <c r="G20" s="1"/>
  <c r="D91" i="22"/>
  <c r="G91" s="1"/>
  <c r="Q338" i="1"/>
  <c r="U338"/>
  <c r="Z338"/>
  <c r="Q465"/>
  <c r="V465" s="1"/>
  <c r="Z465"/>
  <c r="U507"/>
  <c r="Z507"/>
  <c r="U493"/>
  <c r="Z493"/>
  <c r="Z317"/>
  <c r="U317"/>
  <c r="C156" i="22"/>
  <c r="Z458" i="1"/>
  <c r="U320"/>
  <c r="Z320"/>
  <c r="U500"/>
  <c r="Z500"/>
  <c r="U452"/>
  <c r="Z452"/>
  <c r="Q479"/>
  <c r="V479" s="1"/>
  <c r="Z479"/>
  <c r="Q472"/>
  <c r="V472" s="1"/>
  <c r="Z472"/>
  <c r="U122"/>
  <c r="Z122"/>
  <c r="D46" i="23"/>
  <c r="G46" s="1"/>
  <c r="U431" i="1"/>
  <c r="Z431"/>
  <c r="U764"/>
  <c r="Z764"/>
  <c r="Q486"/>
  <c r="V486" s="1"/>
  <c r="Z486"/>
  <c r="C212" i="22"/>
  <c r="Z514" i="1"/>
  <c r="Q438"/>
  <c r="V438" s="1"/>
  <c r="Z438"/>
  <c r="D68" i="23"/>
  <c r="G68" s="1"/>
  <c r="D27"/>
  <c r="G27" s="1"/>
  <c r="D47"/>
  <c r="G47" s="1"/>
  <c r="D54"/>
  <c r="G54" s="1"/>
  <c r="GU69" i="16"/>
  <c r="D75" i="23"/>
  <c r="G75" s="1"/>
  <c r="D13"/>
  <c r="G13" s="1"/>
  <c r="C129" i="24"/>
  <c r="Q122" i="1"/>
  <c r="C124" i="23"/>
  <c r="CO60" i="17"/>
  <c r="BC93" i="16"/>
  <c r="BC118" s="1"/>
  <c r="DC96" i="15"/>
  <c r="DC120" s="1"/>
  <c r="C120" i="23"/>
  <c r="Q760" i="1"/>
  <c r="V760" s="1"/>
  <c r="U760"/>
  <c r="GV21" i="16"/>
  <c r="GV24" s="1"/>
  <c r="GU24"/>
  <c r="HH83"/>
  <c r="DQ39" i="15"/>
  <c r="CO45" i="17"/>
  <c r="AZ91"/>
  <c r="GS41" i="16"/>
  <c r="GS47" s="1"/>
  <c r="GT42"/>
  <c r="GU42" s="1"/>
  <c r="GV42" s="1"/>
  <c r="AF65"/>
  <c r="AF71" s="1"/>
  <c r="AF121" s="1"/>
  <c r="CG36" i="17"/>
  <c r="CI36" s="1"/>
  <c r="CQ36" s="1"/>
  <c r="DJ87" i="15"/>
  <c r="DK87" s="1"/>
  <c r="GZ78" i="16"/>
  <c r="HB78" s="1"/>
  <c r="K147" i="1" s="1"/>
  <c r="L147" s="1"/>
  <c r="P147" s="1"/>
  <c r="Z147" s="1"/>
  <c r="BG68" i="15"/>
  <c r="BG74" s="1"/>
  <c r="BG123" s="1"/>
  <c r="DQ81"/>
  <c r="K784" i="1"/>
  <c r="L784" s="1"/>
  <c r="P784" s="1"/>
  <c r="Z784" s="1"/>
  <c r="CB83" i="17"/>
  <c r="CA86"/>
  <c r="BD82" i="16"/>
  <c r="GU82" s="1"/>
  <c r="GV82" s="1"/>
  <c r="GZ82" s="1"/>
  <c r="HB82" s="1"/>
  <c r="DJ86" i="15"/>
  <c r="DK86" s="1"/>
  <c r="Q317" i="1"/>
  <c r="C15" i="22"/>
  <c r="BD88" i="16"/>
  <c r="GU88" s="1"/>
  <c r="DJ92" i="15"/>
  <c r="DK92" s="1"/>
  <c r="K131" i="1"/>
  <c r="L131" s="1"/>
  <c r="P131" s="1"/>
  <c r="HH36" i="16"/>
  <c r="DE37" i="15"/>
  <c r="DJ37" s="1"/>
  <c r="CG82" i="17"/>
  <c r="CI82" s="1"/>
  <c r="CG33"/>
  <c r="CI33" s="1"/>
  <c r="BB91"/>
  <c r="C159" i="24"/>
  <c r="Q152" i="1"/>
  <c r="V152" s="1"/>
  <c r="U152"/>
  <c r="BA91" i="17"/>
  <c r="GU55" i="16"/>
  <c r="GV55" s="1"/>
  <c r="GZ55" s="1"/>
  <c r="HB55" s="1"/>
  <c r="K104" i="1" s="1"/>
  <c r="L104" s="1"/>
  <c r="P104" s="1"/>
  <c r="Z104" s="1"/>
  <c r="DJ58" i="15"/>
  <c r="DK58" s="1"/>
  <c r="K746" i="1" s="1"/>
  <c r="L746" s="1"/>
  <c r="P746" s="1"/>
  <c r="Z746" s="1"/>
  <c r="BC65" i="17"/>
  <c r="BC89" s="1"/>
  <c r="BC91" s="1"/>
  <c r="BB51" i="16"/>
  <c r="BD41"/>
  <c r="BD91"/>
  <c r="GU91" s="1"/>
  <c r="GV91" s="1"/>
  <c r="GZ91" s="1"/>
  <c r="HB91" s="1"/>
  <c r="HH91" s="1"/>
  <c r="DJ95" i="15"/>
  <c r="BC46" i="16"/>
  <c r="GT46" s="1"/>
  <c r="CC40" i="17"/>
  <c r="CC46" s="1"/>
  <c r="CB46"/>
  <c r="DE91" i="15"/>
  <c r="CF96"/>
  <c r="CF120" s="1"/>
  <c r="DB59"/>
  <c r="BB56" i="16" s="1"/>
  <c r="CD59" i="15"/>
  <c r="BD57" i="17"/>
  <c r="BY57"/>
  <c r="CQ45"/>
  <c r="K450" i="1"/>
  <c r="L450" s="1"/>
  <c r="P450" s="1"/>
  <c r="Z450" s="1"/>
  <c r="K505"/>
  <c r="L505" s="1"/>
  <c r="P505" s="1"/>
  <c r="Z505" s="1"/>
  <c r="K470"/>
  <c r="L470" s="1"/>
  <c r="P470" s="1"/>
  <c r="Z470" s="1"/>
  <c r="K443"/>
  <c r="L443" s="1"/>
  <c r="P443" s="1"/>
  <c r="Z443" s="1"/>
  <c r="K498"/>
  <c r="L498" s="1"/>
  <c r="P498" s="1"/>
  <c r="Z498" s="1"/>
  <c r="K436"/>
  <c r="L436" s="1"/>
  <c r="P436" s="1"/>
  <c r="Z436" s="1"/>
  <c r="K491"/>
  <c r="L491" s="1"/>
  <c r="P491" s="1"/>
  <c r="Z491" s="1"/>
  <c r="K457"/>
  <c r="L457" s="1"/>
  <c r="P457" s="1"/>
  <c r="Z457" s="1"/>
  <c r="K512"/>
  <c r="L512" s="1"/>
  <c r="P512" s="1"/>
  <c r="Z512" s="1"/>
  <c r="K477"/>
  <c r="L477" s="1"/>
  <c r="P477" s="1"/>
  <c r="Z477" s="1"/>
  <c r="K463"/>
  <c r="L463" s="1"/>
  <c r="P463" s="1"/>
  <c r="Z463" s="1"/>
  <c r="K519"/>
  <c r="L519" s="1"/>
  <c r="P519" s="1"/>
  <c r="Z519" s="1"/>
  <c r="K484"/>
  <c r="L484" s="1"/>
  <c r="P484" s="1"/>
  <c r="Z484" s="1"/>
  <c r="BA51" i="16"/>
  <c r="BC41"/>
  <c r="DC50" i="15"/>
  <c r="BZ52" i="17"/>
  <c r="CA52" s="1"/>
  <c r="CB52" s="1"/>
  <c r="CC52" s="1"/>
  <c r="CO50"/>
  <c r="CI50"/>
  <c r="AB62" i="16"/>
  <c r="AB65" s="1"/>
  <c r="AB71" s="1"/>
  <c r="AB121" s="1"/>
  <c r="BC65" i="15"/>
  <c r="AY62" i="17"/>
  <c r="AY65" s="1"/>
  <c r="AY89" s="1"/>
  <c r="FA66" i="3"/>
  <c r="AD66"/>
  <c r="AE66" s="1"/>
  <c r="BD61" i="17"/>
  <c r="BY61"/>
  <c r="CI41"/>
  <c r="CO41"/>
  <c r="DB55" i="15"/>
  <c r="BB52" i="16" s="1"/>
  <c r="CD55" i="15"/>
  <c r="CE55" s="1"/>
  <c r="K633" i="1"/>
  <c r="L633" s="1"/>
  <c r="P633" s="1"/>
  <c r="Z633" s="1"/>
  <c r="CQ60" i="17"/>
  <c r="DA64" i="15"/>
  <c r="CC64"/>
  <c r="Q773" i="1"/>
  <c r="V773" s="1"/>
  <c r="U773"/>
  <c r="C133" i="23"/>
  <c r="DD96" i="15"/>
  <c r="DD120" s="1"/>
  <c r="GT34" i="16"/>
  <c r="BZ56" i="17"/>
  <c r="CA56" s="1"/>
  <c r="CB56" s="1"/>
  <c r="CC56" s="1"/>
  <c r="BD50" i="16"/>
  <c r="GU50" s="1"/>
  <c r="BA52"/>
  <c r="GR52" s="1"/>
  <c r="FA69" i="3"/>
  <c r="DD49" i="15"/>
  <c r="BD46" i="16" s="1"/>
  <c r="CF49" i="15"/>
  <c r="DE49" s="1"/>
  <c r="BE46" i="16" s="1"/>
  <c r="CA51" i="17"/>
  <c r="V419" i="1"/>
  <c r="D117" i="22"/>
  <c r="G117" s="1"/>
  <c r="GS93" i="16"/>
  <c r="GS118" s="1"/>
  <c r="GT86"/>
  <c r="GT93" s="1"/>
  <c r="GT118" s="1"/>
  <c r="CD54" i="15"/>
  <c r="CF44"/>
  <c r="CE50"/>
  <c r="AG55" i="3"/>
  <c r="Q629" i="1"/>
  <c r="C327" i="22"/>
  <c r="U629" i="1"/>
  <c r="BA56" i="16"/>
  <c r="GR56" s="1"/>
  <c r="DA60" i="15"/>
  <c r="CC60"/>
  <c r="DJ45"/>
  <c r="DK45" s="1"/>
  <c r="DE53"/>
  <c r="DD63"/>
  <c r="D147" i="23"/>
  <c r="G147" s="1"/>
  <c r="U458" i="1"/>
  <c r="U514"/>
  <c r="K107"/>
  <c r="L107" s="1"/>
  <c r="P107" s="1"/>
  <c r="Z107" s="1"/>
  <c r="C130" i="24"/>
  <c r="U123" i="1"/>
  <c r="Q123"/>
  <c r="V123" s="1"/>
  <c r="D155" i="24"/>
  <c r="G155" s="1"/>
  <c r="K159" i="1"/>
  <c r="L159" s="1"/>
  <c r="P159" s="1"/>
  <c r="Z159" s="1"/>
  <c r="HH90" i="16"/>
  <c r="HH35"/>
  <c r="K129" i="1"/>
  <c r="L129" s="1"/>
  <c r="P129" s="1"/>
  <c r="Z129" s="1"/>
  <c r="D155" i="23"/>
  <c r="G155" s="1"/>
  <c r="C191" i="22"/>
  <c r="Q507" i="1"/>
  <c r="V507" s="1"/>
  <c r="D26" i="23"/>
  <c r="G26" s="1"/>
  <c r="C129" i="22"/>
  <c r="U438" i="1"/>
  <c r="Q452"/>
  <c r="V452" s="1"/>
  <c r="C177" i="22"/>
  <c r="D33" i="23"/>
  <c r="G33" s="1"/>
  <c r="Q458" i="1"/>
  <c r="D156" i="22" s="1"/>
  <c r="G156" s="1"/>
  <c r="Q431" i="1"/>
  <c r="D129" i="22" s="1"/>
  <c r="G129" s="1"/>
  <c r="Q493" i="1"/>
  <c r="D191" i="22" s="1"/>
  <c r="G191" s="1"/>
  <c r="D81" i="23"/>
  <c r="G81" s="1"/>
  <c r="D67"/>
  <c r="G67" s="1"/>
  <c r="D95"/>
  <c r="G95" s="1"/>
  <c r="C198" i="22"/>
  <c r="C136"/>
  <c r="U479" i="1"/>
  <c r="Q500"/>
  <c r="D198" i="22" s="1"/>
  <c r="G198" s="1"/>
  <c r="C150"/>
  <c r="U465" i="1"/>
  <c r="C205" i="22"/>
  <c r="U472" i="1"/>
  <c r="C170" i="22"/>
  <c r="C163"/>
  <c r="U486" i="1"/>
  <c r="Q514"/>
  <c r="D212" i="22" s="1"/>
  <c r="G212" s="1"/>
  <c r="C36"/>
  <c r="C184"/>
  <c r="D74" i="23"/>
  <c r="G74" s="1"/>
  <c r="D53"/>
  <c r="G53" s="1"/>
  <c r="HH19" i="16"/>
  <c r="GZ68"/>
  <c r="U757" i="1"/>
  <c r="C117" i="23"/>
  <c r="Q757" i="1"/>
  <c r="V757" s="1"/>
  <c r="GZ31" i="16"/>
  <c r="HB31" s="1"/>
  <c r="HH31" s="1"/>
  <c r="D157" i="24"/>
  <c r="G157" s="1"/>
  <c r="D160"/>
  <c r="G160" s="1"/>
  <c r="D46"/>
  <c r="G46" s="1"/>
  <c r="HB9" i="16"/>
  <c r="GZ16"/>
  <c r="HB16" s="1"/>
  <c r="HH16" s="1"/>
  <c r="D26" i="24"/>
  <c r="G26" s="1"/>
  <c r="D165"/>
  <c r="G165" s="1"/>
  <c r="C122"/>
  <c r="Q115" i="1"/>
  <c r="V115" s="1"/>
  <c r="U115"/>
  <c r="C349" i="22"/>
  <c r="Q651" i="1"/>
  <c r="U651"/>
  <c r="C156" i="24"/>
  <c r="Q149" i="1"/>
  <c r="V149" s="1"/>
  <c r="U149"/>
  <c r="D53" i="24"/>
  <c r="G53" s="1"/>
  <c r="D143" i="22"/>
  <c r="G143" s="1"/>
  <c r="V445" i="1"/>
  <c r="D33" i="24"/>
  <c r="G33" s="1"/>
  <c r="D123"/>
  <c r="G123" s="1"/>
  <c r="D81"/>
  <c r="G81" s="1"/>
  <c r="D125"/>
  <c r="G125" s="1"/>
  <c r="C60" i="22"/>
  <c r="Q362" i="1"/>
  <c r="U362"/>
  <c r="D39" i="24"/>
  <c r="G39" s="1"/>
  <c r="D109" i="23"/>
  <c r="G109" s="1"/>
  <c r="Q762" i="1"/>
  <c r="V762" s="1"/>
  <c r="C122" i="23"/>
  <c r="U762" i="1"/>
  <c r="D161" i="24"/>
  <c r="G161" s="1"/>
  <c r="D19"/>
  <c r="G19" s="1"/>
  <c r="D12"/>
  <c r="G12" s="1"/>
  <c r="HH27" i="16"/>
  <c r="K120" i="1"/>
  <c r="L120" s="1"/>
  <c r="P120" s="1"/>
  <c r="Z120" s="1"/>
  <c r="D60" i="24"/>
  <c r="G60" s="1"/>
  <c r="D88"/>
  <c r="G88" s="1"/>
  <c r="C18" i="22"/>
  <c r="Q320" i="1"/>
  <c r="D126" i="23"/>
  <c r="G126" s="1"/>
  <c r="D74" i="24"/>
  <c r="G74" s="1"/>
  <c r="D67"/>
  <c r="G67" s="1"/>
  <c r="D95"/>
  <c r="G95" s="1"/>
  <c r="HH40" i="16"/>
  <c r="K4" i="1"/>
  <c r="L4" s="1"/>
  <c r="P4" s="1"/>
  <c r="K31"/>
  <c r="L31" s="1"/>
  <c r="P31" s="1"/>
  <c r="Z31" s="1"/>
  <c r="K59"/>
  <c r="L59" s="1"/>
  <c r="P59" s="1"/>
  <c r="Z59" s="1"/>
  <c r="K25"/>
  <c r="L25" s="1"/>
  <c r="P25" s="1"/>
  <c r="Z25" s="1"/>
  <c r="K52"/>
  <c r="L52" s="1"/>
  <c r="P52" s="1"/>
  <c r="Z52" s="1"/>
  <c r="K80"/>
  <c r="L80" s="1"/>
  <c r="P80" s="1"/>
  <c r="Z80" s="1"/>
  <c r="K87"/>
  <c r="L87" s="1"/>
  <c r="P87" s="1"/>
  <c r="Z87" s="1"/>
  <c r="K18"/>
  <c r="L18" s="1"/>
  <c r="P18" s="1"/>
  <c r="Z18" s="1"/>
  <c r="K45"/>
  <c r="L45" s="1"/>
  <c r="P45" s="1"/>
  <c r="Z45" s="1"/>
  <c r="K73"/>
  <c r="L73" s="1"/>
  <c r="P73" s="1"/>
  <c r="Z73" s="1"/>
  <c r="K11"/>
  <c r="L11" s="1"/>
  <c r="P11" s="1"/>
  <c r="Z11" s="1"/>
  <c r="K38"/>
  <c r="L38" s="1"/>
  <c r="P38" s="1"/>
  <c r="Z38" s="1"/>
  <c r="K66"/>
  <c r="L66" s="1"/>
  <c r="P66" s="1"/>
  <c r="Z66" s="1"/>
  <c r="CQ26" i="17"/>
  <c r="K391" i="1"/>
  <c r="L391" s="1"/>
  <c r="P391" s="1"/>
  <c r="Z391" s="1"/>
  <c r="D129" i="24" l="1"/>
  <c r="G129" s="1"/>
  <c r="V122" i="1"/>
  <c r="D177" i="22"/>
  <c r="G177" s="1"/>
  <c r="V324" i="1"/>
  <c r="D184" i="22"/>
  <c r="G184" s="1"/>
  <c r="D136"/>
  <c r="G136" s="1"/>
  <c r="Z4" i="1"/>
  <c r="D163" i="22"/>
  <c r="G163" s="1"/>
  <c r="D170"/>
  <c r="G170" s="1"/>
  <c r="D36"/>
  <c r="G36" s="1"/>
  <c r="V338" i="1"/>
  <c r="D18" i="22"/>
  <c r="G18" s="1"/>
  <c r="V320" i="1"/>
  <c r="C138" i="24"/>
  <c r="Z131" i="1"/>
  <c r="D15" i="22"/>
  <c r="G15" s="1"/>
  <c r="V317" i="1"/>
  <c r="CO36" i="17"/>
  <c r="GZ21" i="16"/>
  <c r="D120" i="23"/>
  <c r="G120" s="1"/>
  <c r="HH55" i="16"/>
  <c r="BE34"/>
  <c r="BE37" s="1"/>
  <c r="DE40" i="15"/>
  <c r="U131" i="1"/>
  <c r="AD69" i="3"/>
  <c r="AD95" s="1"/>
  <c r="CO33" i="17"/>
  <c r="DQ87" i="15"/>
  <c r="K789" i="1"/>
  <c r="L789" s="1"/>
  <c r="P789" s="1"/>
  <c r="Z789" s="1"/>
  <c r="CG52" i="17"/>
  <c r="CO52" s="1"/>
  <c r="HH78" i="16"/>
  <c r="BD93"/>
  <c r="BD118" s="1"/>
  <c r="DQ92" i="15"/>
  <c r="K794" i="1"/>
  <c r="L794" s="1"/>
  <c r="P794" s="1"/>
  <c r="Z794" s="1"/>
  <c r="CC83" i="17"/>
  <c r="CB86"/>
  <c r="DQ58" i="15"/>
  <c r="HH82" i="16"/>
  <c r="K151" i="1"/>
  <c r="L151" s="1"/>
  <c r="P151" s="1"/>
  <c r="Z151" s="1"/>
  <c r="U147"/>
  <c r="Q147"/>
  <c r="V147" s="1"/>
  <c r="C154" i="24"/>
  <c r="GV88" i="16"/>
  <c r="GZ88" s="1"/>
  <c r="HB88" s="1"/>
  <c r="K788" i="1"/>
  <c r="L788" s="1"/>
  <c r="P788" s="1"/>
  <c r="Z788" s="1"/>
  <c r="DQ86" i="15"/>
  <c r="U784" i="1"/>
  <c r="Q784"/>
  <c r="V784" s="1"/>
  <c r="C144" i="23"/>
  <c r="D159" i="24"/>
  <c r="G159" s="1"/>
  <c r="DD50" i="15"/>
  <c r="Q131" i="1"/>
  <c r="V131" s="1"/>
  <c r="CO82" i="17"/>
  <c r="BC47" i="16"/>
  <c r="CG46" i="17"/>
  <c r="CI46" s="1"/>
  <c r="CQ46" s="1"/>
  <c r="GS56" i="16"/>
  <c r="GU86"/>
  <c r="GU93" s="1"/>
  <c r="GU118" s="1"/>
  <c r="CG40" i="17"/>
  <c r="CI40" s="1"/>
  <c r="GU46" i="16"/>
  <c r="GV46" s="1"/>
  <c r="CB51" i="17"/>
  <c r="K663" i="1"/>
  <c r="L663" s="1"/>
  <c r="P663" s="1"/>
  <c r="Z663" s="1"/>
  <c r="K718"/>
  <c r="L718" s="1"/>
  <c r="P718" s="1"/>
  <c r="Z718" s="1"/>
  <c r="K683"/>
  <c r="L683" s="1"/>
  <c r="P683" s="1"/>
  <c r="Z683" s="1"/>
  <c r="K739"/>
  <c r="L739" s="1"/>
  <c r="P739" s="1"/>
  <c r="Z739" s="1"/>
  <c r="DQ45" i="15"/>
  <c r="K670" i="1"/>
  <c r="L670" s="1"/>
  <c r="P670" s="1"/>
  <c r="Z670" s="1"/>
  <c r="K725"/>
  <c r="L725" s="1"/>
  <c r="P725" s="1"/>
  <c r="Z725" s="1"/>
  <c r="K656"/>
  <c r="L656" s="1"/>
  <c r="P656" s="1"/>
  <c r="Z656" s="1"/>
  <c r="K732"/>
  <c r="L732" s="1"/>
  <c r="P732" s="1"/>
  <c r="Z732" s="1"/>
  <c r="K704"/>
  <c r="L704" s="1"/>
  <c r="P704" s="1"/>
  <c r="Z704" s="1"/>
  <c r="K690"/>
  <c r="L690" s="1"/>
  <c r="P690" s="1"/>
  <c r="Z690" s="1"/>
  <c r="K711"/>
  <c r="L711" s="1"/>
  <c r="P711" s="1"/>
  <c r="Z711" s="1"/>
  <c r="K677"/>
  <c r="L677" s="1"/>
  <c r="P677" s="1"/>
  <c r="Z677" s="1"/>
  <c r="K697"/>
  <c r="L697" s="1"/>
  <c r="P697" s="1"/>
  <c r="Z697" s="1"/>
  <c r="DB60" i="15"/>
  <c r="BB57" i="16" s="1"/>
  <c r="CD60" i="15"/>
  <c r="CE60" s="1"/>
  <c r="AH55" i="3"/>
  <c r="DC54" i="15"/>
  <c r="CE54"/>
  <c r="GS52" i="16"/>
  <c r="GU34"/>
  <c r="GT37"/>
  <c r="D133" i="23"/>
  <c r="G133" s="1"/>
  <c r="K435" i="1"/>
  <c r="L435" s="1"/>
  <c r="P435" s="1"/>
  <c r="Z435" s="1"/>
  <c r="K490"/>
  <c r="L490" s="1"/>
  <c r="P490" s="1"/>
  <c r="Z490" s="1"/>
  <c r="K456"/>
  <c r="L456" s="1"/>
  <c r="P456" s="1"/>
  <c r="Z456" s="1"/>
  <c r="K511"/>
  <c r="L511" s="1"/>
  <c r="P511" s="1"/>
  <c r="Z511" s="1"/>
  <c r="K497"/>
  <c r="L497" s="1"/>
  <c r="P497" s="1"/>
  <c r="Z497" s="1"/>
  <c r="K518"/>
  <c r="L518" s="1"/>
  <c r="P518" s="1"/>
  <c r="Z518" s="1"/>
  <c r="CQ41" i="17"/>
  <c r="K476" i="1"/>
  <c r="L476" s="1"/>
  <c r="P476" s="1"/>
  <c r="Z476" s="1"/>
  <c r="K442"/>
  <c r="L442" s="1"/>
  <c r="P442" s="1"/>
  <c r="Z442" s="1"/>
  <c r="K462"/>
  <c r="L462" s="1"/>
  <c r="P462" s="1"/>
  <c r="Z462" s="1"/>
  <c r="K483"/>
  <c r="L483" s="1"/>
  <c r="P483" s="1"/>
  <c r="Z483" s="1"/>
  <c r="K449"/>
  <c r="L449" s="1"/>
  <c r="P449" s="1"/>
  <c r="Z449" s="1"/>
  <c r="K504"/>
  <c r="L504" s="1"/>
  <c r="P504" s="1"/>
  <c r="Z504" s="1"/>
  <c r="K469"/>
  <c r="L469" s="1"/>
  <c r="P469" s="1"/>
  <c r="Z469" s="1"/>
  <c r="U104"/>
  <c r="C111" i="24"/>
  <c r="Q104" i="1"/>
  <c r="V104" s="1"/>
  <c r="K625"/>
  <c r="L625" s="1"/>
  <c r="P625" s="1"/>
  <c r="Z625" s="1"/>
  <c r="CQ50" i="17"/>
  <c r="U484" i="1"/>
  <c r="Q484"/>
  <c r="C182" i="22"/>
  <c r="U512" i="1"/>
  <c r="C210" i="22"/>
  <c r="Q512" i="1"/>
  <c r="Q498"/>
  <c r="C196" i="22"/>
  <c r="U498" i="1"/>
  <c r="U450"/>
  <c r="C148" i="22"/>
  <c r="Q450" i="1"/>
  <c r="DC59" i="15"/>
  <c r="CE59"/>
  <c r="K417" i="1"/>
  <c r="L417" s="1"/>
  <c r="P417" s="1"/>
  <c r="Z417" s="1"/>
  <c r="CQ33" i="17"/>
  <c r="DJ40" i="15"/>
  <c r="DK40" s="1"/>
  <c r="DQ40" s="1"/>
  <c r="DK37"/>
  <c r="CG56" i="17"/>
  <c r="DC55" i="15"/>
  <c r="BC52" i="16" s="1"/>
  <c r="BE50"/>
  <c r="V629" i="1"/>
  <c r="D327" i="22"/>
  <c r="G327" s="1"/>
  <c r="DE44" i="15"/>
  <c r="CF50"/>
  <c r="AY90" i="17"/>
  <c r="FA95" i="3"/>
  <c r="CD64" i="15"/>
  <c r="CE64" s="1"/>
  <c r="K326" i="1"/>
  <c r="L326" s="1"/>
  <c r="P326" s="1"/>
  <c r="CQ82" i="17"/>
  <c r="CB65" i="15"/>
  <c r="BC68"/>
  <c r="BC74" s="1"/>
  <c r="BC123" s="1"/>
  <c r="Q463" i="1"/>
  <c r="C161" i="22"/>
  <c r="U463" i="1"/>
  <c r="Q470"/>
  <c r="C168" i="22"/>
  <c r="U470" i="1"/>
  <c r="BZ57" i="17"/>
  <c r="DJ63" i="15"/>
  <c r="DK63" s="1"/>
  <c r="BD60" i="16"/>
  <c r="GU60" s="1"/>
  <c r="BA61"/>
  <c r="GR61" s="1"/>
  <c r="AF66" i="3"/>
  <c r="AE69"/>
  <c r="AE95" s="1"/>
  <c r="Q477" i="1"/>
  <c r="U477"/>
  <c r="C175" i="22"/>
  <c r="C134"/>
  <c r="Q436" i="1"/>
  <c r="U436"/>
  <c r="U505"/>
  <c r="C203" i="22"/>
  <c r="Q505" i="1"/>
  <c r="BE86" i="16"/>
  <c r="BE93" s="1"/>
  <c r="BE118" s="1"/>
  <c r="DE96" i="15"/>
  <c r="DE120" s="1"/>
  <c r="DJ91"/>
  <c r="BD47" i="16"/>
  <c r="GZ42"/>
  <c r="HB42" s="1"/>
  <c r="GT41"/>
  <c r="GU41" s="1"/>
  <c r="U491" i="1"/>
  <c r="C189" i="22"/>
  <c r="Q491" i="1"/>
  <c r="BA57" i="16"/>
  <c r="GR57" s="1"/>
  <c r="U633" i="1"/>
  <c r="Q633"/>
  <c r="C331" i="22"/>
  <c r="DD55" i="15"/>
  <c r="BD52" i="16" s="1"/>
  <c r="CF55" i="15"/>
  <c r="DE55" s="1"/>
  <c r="BE52" i="16" s="1"/>
  <c r="BZ61" i="17"/>
  <c r="CA61" s="1"/>
  <c r="CB61" s="1"/>
  <c r="CC61" s="1"/>
  <c r="BD62"/>
  <c r="BD65" s="1"/>
  <c r="BD89" s="1"/>
  <c r="BY62"/>
  <c r="GR51" i="16"/>
  <c r="GS51" s="1"/>
  <c r="C217" i="22"/>
  <c r="U519" i="1"/>
  <c r="Q519"/>
  <c r="Q457"/>
  <c r="C155" i="22"/>
  <c r="U457" i="1"/>
  <c r="U443"/>
  <c r="C141" i="22"/>
  <c r="Q443" i="1"/>
  <c r="U746"/>
  <c r="C106" i="23"/>
  <c r="Q746" i="1"/>
  <c r="V746" s="1"/>
  <c r="DJ53" i="15"/>
  <c r="DB64"/>
  <c r="BB61" i="16" s="1"/>
  <c r="DJ49" i="15"/>
  <c r="DK49" s="1"/>
  <c r="D205" i="22"/>
  <c r="G205" s="1"/>
  <c r="U107" i="1"/>
  <c r="Q107"/>
  <c r="V107" s="1"/>
  <c r="C114" i="24"/>
  <c r="D130"/>
  <c r="G130" s="1"/>
  <c r="Q129" i="1"/>
  <c r="V129" s="1"/>
  <c r="C136" i="24"/>
  <c r="U129" i="1"/>
  <c r="U159"/>
  <c r="C166" i="24"/>
  <c r="Q159" i="1"/>
  <c r="V159" s="1"/>
  <c r="V458"/>
  <c r="V500"/>
  <c r="V493"/>
  <c r="V431"/>
  <c r="D150" i="22"/>
  <c r="G150" s="1"/>
  <c r="V514" i="1"/>
  <c r="D117" i="23"/>
  <c r="G117" s="1"/>
  <c r="GZ69" i="16"/>
  <c r="HB69" s="1"/>
  <c r="HH69" s="1"/>
  <c r="HB68"/>
  <c r="C73" i="24"/>
  <c r="Q66" i="1"/>
  <c r="V66" s="1"/>
  <c r="U66"/>
  <c r="C59" i="24"/>
  <c r="Q52" i="1"/>
  <c r="V52" s="1"/>
  <c r="U52"/>
  <c r="C89" i="22"/>
  <c r="Q391" i="1"/>
  <c r="U391"/>
  <c r="C94" i="24"/>
  <c r="Q87" i="1"/>
  <c r="V87" s="1"/>
  <c r="U87"/>
  <c r="C45" i="24"/>
  <c r="Q38" i="1"/>
  <c r="V38" s="1"/>
  <c r="U38"/>
  <c r="C25" i="24"/>
  <c r="Q18" i="1"/>
  <c r="V18" s="1"/>
  <c r="U18"/>
  <c r="Q25"/>
  <c r="V25" s="1"/>
  <c r="U25"/>
  <c r="C32" i="24"/>
  <c r="D122"/>
  <c r="G122" s="1"/>
  <c r="C52"/>
  <c r="Q45" i="1"/>
  <c r="V45" s="1"/>
  <c r="U45"/>
  <c r="C80" i="24"/>
  <c r="Q73" i="1"/>
  <c r="V73" s="1"/>
  <c r="U73"/>
  <c r="Q80"/>
  <c r="V80" s="1"/>
  <c r="C87" i="24"/>
  <c r="U80" i="1"/>
  <c r="C38" i="24"/>
  <c r="Q31" i="1"/>
  <c r="V31" s="1"/>
  <c r="U31"/>
  <c r="D122" i="23"/>
  <c r="G122" s="1"/>
  <c r="D60" i="22"/>
  <c r="G60" s="1"/>
  <c r="V362" i="1"/>
  <c r="D156" i="24"/>
  <c r="G156" s="1"/>
  <c r="C11"/>
  <c r="Q4" i="1"/>
  <c r="V4" s="1"/>
  <c r="U4"/>
  <c r="C18" i="24"/>
  <c r="Q11" i="1"/>
  <c r="V11" s="1"/>
  <c r="U11"/>
  <c r="C66" i="24"/>
  <c r="Q59" i="1"/>
  <c r="V59" s="1"/>
  <c r="U59"/>
  <c r="Q120"/>
  <c r="V120" s="1"/>
  <c r="U120"/>
  <c r="C127" i="24"/>
  <c r="D349" i="22"/>
  <c r="G349" s="1"/>
  <c r="V651" i="1"/>
  <c r="HH9" i="16"/>
  <c r="K124" i="1"/>
  <c r="L124" s="1"/>
  <c r="P124" s="1"/>
  <c r="Z124" s="1"/>
  <c r="U326" l="1"/>
  <c r="Z326"/>
  <c r="HB21" i="16"/>
  <c r="GZ24"/>
  <c r="HB24" s="1"/>
  <c r="HH24" s="1"/>
  <c r="CI52" i="17"/>
  <c r="CQ52" s="1"/>
  <c r="CO40"/>
  <c r="GT52" i="16"/>
  <c r="GU52" s="1"/>
  <c r="GV52" s="1"/>
  <c r="Q789" i="1"/>
  <c r="V789" s="1"/>
  <c r="C149" i="23"/>
  <c r="U789" i="1"/>
  <c r="D138" i="24"/>
  <c r="G138" s="1"/>
  <c r="HH88" i="16"/>
  <c r="K157" i="1"/>
  <c r="L157" s="1"/>
  <c r="P157" s="1"/>
  <c r="Z157" s="1"/>
  <c r="C148" i="23"/>
  <c r="U788" i="1"/>
  <c r="Q788"/>
  <c r="V788" s="1"/>
  <c r="D154" i="24"/>
  <c r="G154" s="1"/>
  <c r="Q151" i="1"/>
  <c r="V151" s="1"/>
  <c r="C158" i="24"/>
  <c r="U151" i="1"/>
  <c r="CG83" i="17"/>
  <c r="CC86"/>
  <c r="CG86" s="1"/>
  <c r="Q794" i="1"/>
  <c r="V794" s="1"/>
  <c r="C154" i="23"/>
  <c r="U794" i="1"/>
  <c r="D144" i="23"/>
  <c r="G144" s="1"/>
  <c r="CO46" i="17"/>
  <c r="GZ46" i="16"/>
  <c r="HB46" s="1"/>
  <c r="K50" i="1" s="1"/>
  <c r="L50" s="1"/>
  <c r="P50" s="1"/>
  <c r="Z50" s="1"/>
  <c r="K22"/>
  <c r="L22" s="1"/>
  <c r="P22" s="1"/>
  <c r="Z22" s="1"/>
  <c r="K42"/>
  <c r="L42" s="1"/>
  <c r="P42" s="1"/>
  <c r="Z42" s="1"/>
  <c r="K35"/>
  <c r="L35" s="1"/>
  <c r="P35" s="1"/>
  <c r="Z35" s="1"/>
  <c r="K84"/>
  <c r="L84" s="1"/>
  <c r="P84" s="1"/>
  <c r="Z84" s="1"/>
  <c r="K91"/>
  <c r="L91" s="1"/>
  <c r="P91" s="1"/>
  <c r="Z91" s="1"/>
  <c r="HH42" i="16"/>
  <c r="K15" i="1"/>
  <c r="L15" s="1"/>
  <c r="P15" s="1"/>
  <c r="Z15" s="1"/>
  <c r="K8"/>
  <c r="L8" s="1"/>
  <c r="P8" s="1"/>
  <c r="Z8" s="1"/>
  <c r="K56"/>
  <c r="L56" s="1"/>
  <c r="P56" s="1"/>
  <c r="Z56" s="1"/>
  <c r="K29"/>
  <c r="L29" s="1"/>
  <c r="P29" s="1"/>
  <c r="Z29" s="1"/>
  <c r="K49"/>
  <c r="L49" s="1"/>
  <c r="P49" s="1"/>
  <c r="Z49" s="1"/>
  <c r="K70"/>
  <c r="L70" s="1"/>
  <c r="P70" s="1"/>
  <c r="Z70" s="1"/>
  <c r="K63"/>
  <c r="L63" s="1"/>
  <c r="P63" s="1"/>
  <c r="Z63" s="1"/>
  <c r="K77"/>
  <c r="L77" s="1"/>
  <c r="P77" s="1"/>
  <c r="Z77" s="1"/>
  <c r="GU47" i="16"/>
  <c r="V505" i="1"/>
  <c r="D203" i="22"/>
  <c r="G203" s="1"/>
  <c r="V436" i="1"/>
  <c r="D134" i="22"/>
  <c r="G134" s="1"/>
  <c r="V477" i="1"/>
  <c r="D175" i="22"/>
  <c r="G175" s="1"/>
  <c r="K750" i="1"/>
  <c r="L750" s="1"/>
  <c r="P750" s="1"/>
  <c r="Z750" s="1"/>
  <c r="DQ63" i="15"/>
  <c r="V463" i="1"/>
  <c r="D161" i="22"/>
  <c r="G161" s="1"/>
  <c r="DA65" i="15"/>
  <c r="CC65"/>
  <c r="CB68"/>
  <c r="CB74" s="1"/>
  <c r="CB123" s="1"/>
  <c r="DD64"/>
  <c r="BD61" i="16" s="1"/>
  <c r="CF64" i="15"/>
  <c r="DE64" s="1"/>
  <c r="BE61" i="16" s="1"/>
  <c r="BD90" i="17"/>
  <c r="AY91"/>
  <c r="Q469" i="1"/>
  <c r="C167" i="22"/>
  <c r="U469" i="1"/>
  <c r="C188" i="22"/>
  <c r="U490" i="1"/>
  <c r="Q490"/>
  <c r="U683"/>
  <c r="Q683"/>
  <c r="V683" s="1"/>
  <c r="C43" i="23"/>
  <c r="D189" i="22"/>
  <c r="G189" s="1"/>
  <c r="V491" i="1"/>
  <c r="Q326"/>
  <c r="C24" i="22"/>
  <c r="BE41" i="16"/>
  <c r="BE47" s="1"/>
  <c r="DE50" i="15"/>
  <c r="DJ44"/>
  <c r="CI56" i="17"/>
  <c r="CO56"/>
  <c r="BC56" i="16"/>
  <c r="GT56" s="1"/>
  <c r="Q449" i="1"/>
  <c r="U449"/>
  <c r="C147" i="22"/>
  <c r="U476" i="1"/>
  <c r="Q476"/>
  <c r="C174" i="22"/>
  <c r="Q511" i="1"/>
  <c r="C209" i="22"/>
  <c r="U511" i="1"/>
  <c r="CF54" i="15"/>
  <c r="Q677" i="1"/>
  <c r="V677" s="1"/>
  <c r="U677"/>
  <c r="C37" i="23"/>
  <c r="U732" i="1"/>
  <c r="C92" i="23"/>
  <c r="Q732" i="1"/>
  <c r="V732" s="1"/>
  <c r="U663"/>
  <c r="C23" i="23"/>
  <c r="Q663" i="1"/>
  <c r="V663" s="1"/>
  <c r="GS61" i="16"/>
  <c r="GV86"/>
  <c r="DC60" i="15"/>
  <c r="C323" i="22"/>
  <c r="U625" i="1"/>
  <c r="Q625"/>
  <c r="C160" i="22"/>
  <c r="U462" i="1"/>
  <c r="Q462"/>
  <c r="U518"/>
  <c r="C216" i="22"/>
  <c r="Q518" i="1"/>
  <c r="Q725"/>
  <c r="V725" s="1"/>
  <c r="C85" i="23"/>
  <c r="U725" i="1"/>
  <c r="CC51" i="17"/>
  <c r="DK53" i="15"/>
  <c r="BZ62" i="17"/>
  <c r="CA62" s="1"/>
  <c r="CB62" s="1"/>
  <c r="CC62" s="1"/>
  <c r="D217" i="22"/>
  <c r="G217" s="1"/>
  <c r="V519" i="1"/>
  <c r="D331" i="22"/>
  <c r="G331" s="1"/>
  <c r="V633" i="1"/>
  <c r="AG66" i="3"/>
  <c r="AF69"/>
  <c r="AF95" s="1"/>
  <c r="CA57" i="17"/>
  <c r="DQ49" i="15"/>
  <c r="K705" i="1"/>
  <c r="L705" s="1"/>
  <c r="P705" s="1"/>
  <c r="Z705" s="1"/>
  <c r="K671"/>
  <c r="L671" s="1"/>
  <c r="P671" s="1"/>
  <c r="Z671" s="1"/>
  <c r="K726"/>
  <c r="L726" s="1"/>
  <c r="P726" s="1"/>
  <c r="Z726" s="1"/>
  <c r="K733"/>
  <c r="L733" s="1"/>
  <c r="P733" s="1"/>
  <c r="Z733" s="1"/>
  <c r="K691"/>
  <c r="L691" s="1"/>
  <c r="P691" s="1"/>
  <c r="Z691" s="1"/>
  <c r="K657"/>
  <c r="L657" s="1"/>
  <c r="P657" s="1"/>
  <c r="Z657" s="1"/>
  <c r="K712"/>
  <c r="L712" s="1"/>
  <c r="P712" s="1"/>
  <c r="Z712" s="1"/>
  <c r="K678"/>
  <c r="L678" s="1"/>
  <c r="P678" s="1"/>
  <c r="Z678" s="1"/>
  <c r="K664"/>
  <c r="L664" s="1"/>
  <c r="P664" s="1"/>
  <c r="Z664" s="1"/>
  <c r="K719"/>
  <c r="L719" s="1"/>
  <c r="P719" s="1"/>
  <c r="Z719" s="1"/>
  <c r="K684"/>
  <c r="L684" s="1"/>
  <c r="P684" s="1"/>
  <c r="Z684" s="1"/>
  <c r="K740"/>
  <c r="L740" s="1"/>
  <c r="P740" s="1"/>
  <c r="Z740" s="1"/>
  <c r="K698"/>
  <c r="L698" s="1"/>
  <c r="P698" s="1"/>
  <c r="Z698" s="1"/>
  <c r="D106" i="23"/>
  <c r="G106" s="1"/>
  <c r="D155" i="22"/>
  <c r="G155" s="1"/>
  <c r="V457" i="1"/>
  <c r="GS57" i="16"/>
  <c r="DK91" i="15"/>
  <c r="DJ96"/>
  <c r="V470" i="1"/>
  <c r="D168" i="22"/>
  <c r="G168" s="1"/>
  <c r="K770" i="1"/>
  <c r="L770" s="1"/>
  <c r="P770" s="1"/>
  <c r="Z770" s="1"/>
  <c r="DQ37" i="15"/>
  <c r="DD59"/>
  <c r="BD56" i="16" s="1"/>
  <c r="CF59" i="15"/>
  <c r="DE59" s="1"/>
  <c r="BE56" i="16" s="1"/>
  <c r="D210" i="22"/>
  <c r="G210" s="1"/>
  <c r="V512" i="1"/>
  <c r="D182" i="22"/>
  <c r="G182" s="1"/>
  <c r="V484" i="1"/>
  <c r="D111" i="24"/>
  <c r="G111" s="1"/>
  <c r="U504" i="1"/>
  <c r="C202" i="22"/>
  <c r="Q504" i="1"/>
  <c r="Q442"/>
  <c r="C140" i="22"/>
  <c r="U442" i="1"/>
  <c r="C195" i="22"/>
  <c r="U497" i="1"/>
  <c r="Q497"/>
  <c r="C133" i="22"/>
  <c r="Q435" i="1"/>
  <c r="U435"/>
  <c r="GU37" i="16"/>
  <c r="GV34"/>
  <c r="Q697" i="1"/>
  <c r="V697" s="1"/>
  <c r="C57" i="23"/>
  <c r="U697" i="1"/>
  <c r="Q704"/>
  <c r="V704" s="1"/>
  <c r="U704"/>
  <c r="C64" i="23"/>
  <c r="U670" i="1"/>
  <c r="C30" i="23"/>
  <c r="Q670" i="1"/>
  <c r="V670" s="1"/>
  <c r="C78" i="23"/>
  <c r="Q718" i="1"/>
  <c r="V718" s="1"/>
  <c r="U718"/>
  <c r="DJ55" i="15"/>
  <c r="DK55" s="1"/>
  <c r="CG61" i="17"/>
  <c r="GV50" i="16"/>
  <c r="DD54" i="15"/>
  <c r="V443" i="1"/>
  <c r="D141" i="22"/>
  <c r="G141" s="1"/>
  <c r="K454" i="1"/>
  <c r="L454" s="1"/>
  <c r="P454" s="1"/>
  <c r="Z454" s="1"/>
  <c r="K509"/>
  <c r="L509" s="1"/>
  <c r="P509" s="1"/>
  <c r="Z509" s="1"/>
  <c r="K474"/>
  <c r="L474" s="1"/>
  <c r="P474" s="1"/>
  <c r="Z474" s="1"/>
  <c r="K502"/>
  <c r="L502" s="1"/>
  <c r="P502" s="1"/>
  <c r="Z502" s="1"/>
  <c r="K440"/>
  <c r="L440" s="1"/>
  <c r="P440" s="1"/>
  <c r="Z440" s="1"/>
  <c r="K495"/>
  <c r="L495" s="1"/>
  <c r="P495" s="1"/>
  <c r="Z495" s="1"/>
  <c r="K460"/>
  <c r="L460" s="1"/>
  <c r="P460" s="1"/>
  <c r="Z460" s="1"/>
  <c r="K516"/>
  <c r="L516" s="1"/>
  <c r="P516" s="1"/>
  <c r="Z516" s="1"/>
  <c r="K481"/>
  <c r="L481" s="1"/>
  <c r="P481" s="1"/>
  <c r="Z481" s="1"/>
  <c r="K467"/>
  <c r="L467" s="1"/>
  <c r="P467" s="1"/>
  <c r="Z467" s="1"/>
  <c r="K433"/>
  <c r="L433" s="1"/>
  <c r="P433" s="1"/>
  <c r="Z433" s="1"/>
  <c r="K488"/>
  <c r="L488" s="1"/>
  <c r="P488" s="1"/>
  <c r="Z488" s="1"/>
  <c r="CQ40" i="17"/>
  <c r="K447" i="1"/>
  <c r="L447" s="1"/>
  <c r="P447" s="1"/>
  <c r="Z447" s="1"/>
  <c r="U417"/>
  <c r="C115" i="22"/>
  <c r="Q417" i="1"/>
  <c r="V498"/>
  <c r="D196" i="22"/>
  <c r="G196" s="1"/>
  <c r="C50" i="23"/>
  <c r="U690" i="1"/>
  <c r="Q690"/>
  <c r="V690" s="1"/>
  <c r="GT47" i="16"/>
  <c r="GV60"/>
  <c r="GZ60" s="1"/>
  <c r="HB60" s="1"/>
  <c r="V450" i="1"/>
  <c r="D148" i="22"/>
  <c r="G148" s="1"/>
  <c r="Q483" i="1"/>
  <c r="C181" i="22"/>
  <c r="U483" i="1"/>
  <c r="U456"/>
  <c r="Q456"/>
  <c r="C154" i="22"/>
  <c r="BC51" i="16"/>
  <c r="DD60" i="15"/>
  <c r="BD57" i="16" s="1"/>
  <c r="CF60" i="15"/>
  <c r="DE60" s="1"/>
  <c r="BE57" i="16" s="1"/>
  <c r="C71" i="23"/>
  <c r="Q711" i="1"/>
  <c r="V711" s="1"/>
  <c r="U711"/>
  <c r="U656"/>
  <c r="C16" i="23"/>
  <c r="Q656" i="1"/>
  <c r="V656" s="1"/>
  <c r="U739"/>
  <c r="C99" i="23"/>
  <c r="Q739" i="1"/>
  <c r="V739" s="1"/>
  <c r="DC64" i="15"/>
  <c r="BC61" i="16" s="1"/>
  <c r="BY65" i="17"/>
  <c r="BY89" s="1"/>
  <c r="D114" i="24"/>
  <c r="G114" s="1"/>
  <c r="D166"/>
  <c r="G166" s="1"/>
  <c r="D136"/>
  <c r="G136" s="1"/>
  <c r="K119" i="1"/>
  <c r="L119" s="1"/>
  <c r="P119" s="1"/>
  <c r="Z119" s="1"/>
  <c r="HH68" i="16"/>
  <c r="D127" i="24"/>
  <c r="G127" s="1"/>
  <c r="D66"/>
  <c r="G66" s="1"/>
  <c r="D80"/>
  <c r="G80" s="1"/>
  <c r="D89" i="22"/>
  <c r="G89" s="1"/>
  <c r="V391" i="1"/>
  <c r="D52" i="24"/>
  <c r="G52" s="1"/>
  <c r="D38"/>
  <c r="G38" s="1"/>
  <c r="D87"/>
  <c r="G87" s="1"/>
  <c r="D45"/>
  <c r="G45" s="1"/>
  <c r="D73"/>
  <c r="G73" s="1"/>
  <c r="D18"/>
  <c r="G18" s="1"/>
  <c r="D25"/>
  <c r="G25" s="1"/>
  <c r="D59"/>
  <c r="G59" s="1"/>
  <c r="C131"/>
  <c r="Q124" i="1"/>
  <c r="V124" s="1"/>
  <c r="U124"/>
  <c r="D11" i="24"/>
  <c r="D32"/>
  <c r="G32" s="1"/>
  <c r="D94"/>
  <c r="G94" s="1"/>
  <c r="BZ65" i="17" l="1"/>
  <c r="BZ89" s="1"/>
  <c r="D24" i="22"/>
  <c r="G24" s="1"/>
  <c r="V326" i="1"/>
  <c r="K637"/>
  <c r="L637" s="1"/>
  <c r="P637" s="1"/>
  <c r="HH21" i="16"/>
  <c r="K117" i="1"/>
  <c r="L117" s="1"/>
  <c r="P117" s="1"/>
  <c r="Z117" s="1"/>
  <c r="K57"/>
  <c r="L57" s="1"/>
  <c r="P57" s="1"/>
  <c r="K71"/>
  <c r="L71" s="1"/>
  <c r="P71" s="1"/>
  <c r="K16"/>
  <c r="L16" s="1"/>
  <c r="P16" s="1"/>
  <c r="K78"/>
  <c r="L78" s="1"/>
  <c r="P78" s="1"/>
  <c r="K92"/>
  <c r="L92" s="1"/>
  <c r="P92" s="1"/>
  <c r="HH46" i="16"/>
  <c r="K9" i="1"/>
  <c r="L9" s="1"/>
  <c r="P9" s="1"/>
  <c r="K23"/>
  <c r="L23" s="1"/>
  <c r="P23" s="1"/>
  <c r="K43"/>
  <c r="L43" s="1"/>
  <c r="P43" s="1"/>
  <c r="K30"/>
  <c r="L30" s="1"/>
  <c r="P30" s="1"/>
  <c r="K36"/>
  <c r="L36" s="1"/>
  <c r="P36" s="1"/>
  <c r="K64"/>
  <c r="L64" s="1"/>
  <c r="P64" s="1"/>
  <c r="K85"/>
  <c r="L85" s="1"/>
  <c r="P85" s="1"/>
  <c r="D149" i="23"/>
  <c r="G149" s="1"/>
  <c r="D154"/>
  <c r="G154" s="1"/>
  <c r="D148"/>
  <c r="G148" s="1"/>
  <c r="Q157" i="1"/>
  <c r="V157" s="1"/>
  <c r="C164" i="24"/>
  <c r="U157" i="1"/>
  <c r="CO83" i="17"/>
  <c r="CI83"/>
  <c r="CO86"/>
  <c r="CI86"/>
  <c r="CQ86" s="1"/>
  <c r="D158" i="24"/>
  <c r="G158" s="1"/>
  <c r="K108" i="1"/>
  <c r="L108" s="1"/>
  <c r="P108" s="1"/>
  <c r="Z108" s="1"/>
  <c r="HH60" i="16"/>
  <c r="U474" i="1"/>
  <c r="C172" i="22"/>
  <c r="Q474" i="1"/>
  <c r="D30" i="23"/>
  <c r="G30" s="1"/>
  <c r="U657" i="1"/>
  <c r="Q657"/>
  <c r="V657" s="1"/>
  <c r="C17" i="23"/>
  <c r="U29" i="1"/>
  <c r="Q29"/>
  <c r="V29" s="1"/>
  <c r="C36" i="24"/>
  <c r="C214" i="22"/>
  <c r="U516" i="1"/>
  <c r="Q516"/>
  <c r="CI61" i="17"/>
  <c r="CO61"/>
  <c r="D140" i="22"/>
  <c r="G140" s="1"/>
  <c r="V442" i="1"/>
  <c r="Q440"/>
  <c r="C138" i="22"/>
  <c r="U440" i="1"/>
  <c r="Q740"/>
  <c r="V740" s="1"/>
  <c r="C100" i="23"/>
  <c r="U740" i="1"/>
  <c r="C38" i="23"/>
  <c r="U678" i="1"/>
  <c r="Q678"/>
  <c r="V678" s="1"/>
  <c r="Q733"/>
  <c r="V733" s="1"/>
  <c r="U733"/>
  <c r="C93" i="23"/>
  <c r="AH66" i="3"/>
  <c r="AH69" s="1"/>
  <c r="AH95" s="1"/>
  <c r="AG69"/>
  <c r="AG95" s="1"/>
  <c r="CG51" i="17"/>
  <c r="V518" i="1"/>
  <c r="D216" i="22"/>
  <c r="G216" s="1"/>
  <c r="GV93" i="16"/>
  <c r="GV118" s="1"/>
  <c r="GZ86"/>
  <c r="V511" i="1"/>
  <c r="D209" i="22"/>
  <c r="G209" s="1"/>
  <c r="DB65" i="15"/>
  <c r="CD65"/>
  <c r="CC68"/>
  <c r="CC74" s="1"/>
  <c r="CC123" s="1"/>
  <c r="Q70" i="1"/>
  <c r="V70" s="1"/>
  <c r="U70"/>
  <c r="C77" i="24"/>
  <c r="Q8" i="1"/>
  <c r="V8" s="1"/>
  <c r="C15" i="24"/>
  <c r="U8" i="1"/>
  <c r="Q84"/>
  <c r="V84" s="1"/>
  <c r="U84"/>
  <c r="C91" i="24"/>
  <c r="GU56" i="16"/>
  <c r="GV56" s="1"/>
  <c r="GZ56" s="1"/>
  <c r="HB56" s="1"/>
  <c r="GZ52"/>
  <c r="HB52" s="1"/>
  <c r="Q460" i="1"/>
  <c r="C158" i="22"/>
  <c r="U460" i="1"/>
  <c r="D57" i="23"/>
  <c r="G57" s="1"/>
  <c r="D133" i="22"/>
  <c r="G133" s="1"/>
  <c r="V435" i="1"/>
  <c r="V504"/>
  <c r="D202" i="22"/>
  <c r="G202" s="1"/>
  <c r="C130" i="23"/>
  <c r="Q770" i="1"/>
  <c r="V770" s="1"/>
  <c r="U770"/>
  <c r="U671"/>
  <c r="Q671"/>
  <c r="V671" s="1"/>
  <c r="C31" i="23"/>
  <c r="DQ53" i="15"/>
  <c r="K742" i="1"/>
  <c r="L742" s="1"/>
  <c r="P742" s="1"/>
  <c r="Z742" s="1"/>
  <c r="V625"/>
  <c r="D323" i="22"/>
  <c r="G323" s="1"/>
  <c r="D92" i="23"/>
  <c r="G92" s="1"/>
  <c r="V476" i="1"/>
  <c r="D174" i="22"/>
  <c r="G174" s="1"/>
  <c r="V449" i="1"/>
  <c r="D147" i="22"/>
  <c r="G147" s="1"/>
  <c r="K639" i="1"/>
  <c r="L639" s="1"/>
  <c r="P639" s="1"/>
  <c r="CQ56" i="17"/>
  <c r="V469" i="1"/>
  <c r="D167" i="22"/>
  <c r="G167" s="1"/>
  <c r="U42" i="1"/>
  <c r="Q42"/>
  <c r="V42" s="1"/>
  <c r="C49" i="24"/>
  <c r="D99" i="23"/>
  <c r="G99" s="1"/>
  <c r="U488" i="1"/>
  <c r="Q488"/>
  <c r="C186" i="22"/>
  <c r="D16" i="23"/>
  <c r="G16" s="1"/>
  <c r="D71"/>
  <c r="G71" s="1"/>
  <c r="D154" i="22"/>
  <c r="G154" s="1"/>
  <c r="V456" i="1"/>
  <c r="V483"/>
  <c r="D181" i="22"/>
  <c r="G181" s="1"/>
  <c r="V417" i="1"/>
  <c r="D115" i="22"/>
  <c r="G115" s="1"/>
  <c r="C179"/>
  <c r="U481" i="1"/>
  <c r="Q481"/>
  <c r="C152" i="22"/>
  <c r="U454" i="1"/>
  <c r="Q454"/>
  <c r="BD51" i="16"/>
  <c r="K754" i="1"/>
  <c r="L754" s="1"/>
  <c r="P754" s="1"/>
  <c r="Z754" s="1"/>
  <c r="DQ55" i="15"/>
  <c r="D78" i="23"/>
  <c r="G78" s="1"/>
  <c r="D195" i="22"/>
  <c r="G195" s="1"/>
  <c r="V497" i="1"/>
  <c r="K792"/>
  <c r="L792" s="1"/>
  <c r="P792" s="1"/>
  <c r="Z792" s="1"/>
  <c r="DQ91" i="15"/>
  <c r="D50" i="23"/>
  <c r="G50" s="1"/>
  <c r="U447" i="1"/>
  <c r="Q447"/>
  <c r="C145" i="22"/>
  <c r="U467" i="1"/>
  <c r="C165" i="22"/>
  <c r="Q467" i="1"/>
  <c r="Q495"/>
  <c r="C193" i="22"/>
  <c r="U495" i="1"/>
  <c r="Q509"/>
  <c r="U509"/>
  <c r="C207" i="22"/>
  <c r="D64" i="23"/>
  <c r="G64" s="1"/>
  <c r="GV37" i="16"/>
  <c r="GZ34"/>
  <c r="DK96" i="15"/>
  <c r="DQ96" s="1"/>
  <c r="DJ120"/>
  <c r="DK120" s="1"/>
  <c r="DQ120" s="1"/>
  <c r="U698" i="1"/>
  <c r="C58" i="23"/>
  <c r="Q698" i="1"/>
  <c r="V698" s="1"/>
  <c r="U664"/>
  <c r="C24" i="23"/>
  <c r="Q664" i="1"/>
  <c r="V664" s="1"/>
  <c r="Q691"/>
  <c r="V691" s="1"/>
  <c r="U691"/>
  <c r="C51" i="23"/>
  <c r="C65"/>
  <c r="U705" i="1"/>
  <c r="Q705"/>
  <c r="V705" s="1"/>
  <c r="D85" i="23"/>
  <c r="G85" s="1"/>
  <c r="D160" i="22"/>
  <c r="G160" s="1"/>
  <c r="V462" i="1"/>
  <c r="BC57" i="16"/>
  <c r="GT57" s="1"/>
  <c r="GU57" s="1"/>
  <c r="GV57" s="1"/>
  <c r="DJ60" i="15"/>
  <c r="DK60" s="1"/>
  <c r="D23" i="23"/>
  <c r="G23" s="1"/>
  <c r="D37"/>
  <c r="G37" s="1"/>
  <c r="DK44" i="15"/>
  <c r="DJ50"/>
  <c r="DK50" s="1"/>
  <c r="DQ50" s="1"/>
  <c r="D43" i="23"/>
  <c r="G43" s="1"/>
  <c r="U63" i="1"/>
  <c r="Q63"/>
  <c r="V63" s="1"/>
  <c r="C70" i="24"/>
  <c r="U56" i="1"/>
  <c r="Q56"/>
  <c r="V56" s="1"/>
  <c r="C63" i="24"/>
  <c r="C98"/>
  <c r="U91" i="1"/>
  <c r="Q91"/>
  <c r="V91" s="1"/>
  <c r="U22"/>
  <c r="C29" i="24"/>
  <c r="Q22" i="1"/>
  <c r="V22" s="1"/>
  <c r="GT51" i="16"/>
  <c r="DJ64" i="15"/>
  <c r="DK64" s="1"/>
  <c r="CG62" i="17"/>
  <c r="DJ59" i="15"/>
  <c r="DK59" s="1"/>
  <c r="Q433" i="1"/>
  <c r="U433"/>
  <c r="C131" i="22"/>
  <c r="GZ50" i="16"/>
  <c r="C79" i="23"/>
  <c r="U719" i="1"/>
  <c r="Q719"/>
  <c r="V719" s="1"/>
  <c r="CB57" i="17"/>
  <c r="CA65"/>
  <c r="CA89" s="1"/>
  <c r="Q77" i="1"/>
  <c r="V77" s="1"/>
  <c r="U77"/>
  <c r="C84" i="24"/>
  <c r="Q50" i="1"/>
  <c r="V50" s="1"/>
  <c r="U50"/>
  <c r="C57" i="24"/>
  <c r="U502" i="1"/>
  <c r="C200" i="22"/>
  <c r="Q502" i="1"/>
  <c r="Q684"/>
  <c r="V684" s="1"/>
  <c r="C44" i="23"/>
  <c r="U684" i="1"/>
  <c r="Q712"/>
  <c r="V712" s="1"/>
  <c r="C72" i="23"/>
  <c r="U712" i="1"/>
  <c r="C86" i="23"/>
  <c r="Q726" i="1"/>
  <c r="V726" s="1"/>
  <c r="U726"/>
  <c r="DE54" i="15"/>
  <c r="D188" i="22"/>
  <c r="G188" s="1"/>
  <c r="V490" i="1"/>
  <c r="BA62" i="16"/>
  <c r="DA68" i="15"/>
  <c r="DA74" s="1"/>
  <c r="DA123" s="1"/>
  <c r="Q750" i="1"/>
  <c r="V750" s="1"/>
  <c r="U750"/>
  <c r="C110" i="23"/>
  <c r="C56" i="24"/>
  <c r="U49" i="1"/>
  <c r="Q49"/>
  <c r="V49" s="1"/>
  <c r="U15"/>
  <c r="Q15"/>
  <c r="V15" s="1"/>
  <c r="C22" i="24"/>
  <c r="C42"/>
  <c r="U35" i="1"/>
  <c r="Q35"/>
  <c r="V35" s="1"/>
  <c r="GT61" i="16"/>
  <c r="GU61" s="1"/>
  <c r="GV61" s="1"/>
  <c r="GZ61" s="1"/>
  <c r="HB61" s="1"/>
  <c r="GV41"/>
  <c r="U119" i="1"/>
  <c r="Q119"/>
  <c r="V119" s="1"/>
  <c r="C126" i="24"/>
  <c r="G11"/>
  <c r="D131"/>
  <c r="G131" s="1"/>
  <c r="Z639" i="1" l="1"/>
  <c r="C71" i="24"/>
  <c r="Z64" i="1"/>
  <c r="U36"/>
  <c r="Z36"/>
  <c r="U9"/>
  <c r="Z9"/>
  <c r="U16"/>
  <c r="Z16"/>
  <c r="Q23"/>
  <c r="Z23"/>
  <c r="C92" i="24"/>
  <c r="Z85" i="1"/>
  <c r="Q43"/>
  <c r="V43" s="1"/>
  <c r="Z43"/>
  <c r="C99" i="24"/>
  <c r="Z92" i="1"/>
  <c r="Q57"/>
  <c r="V57" s="1"/>
  <c r="Z57"/>
  <c r="C85" i="24"/>
  <c r="Z78" i="1"/>
  <c r="U30"/>
  <c r="Z30"/>
  <c r="C78" i="24"/>
  <c r="Z71" i="1"/>
  <c r="U637"/>
  <c r="Z637"/>
  <c r="Q16"/>
  <c r="V16" s="1"/>
  <c r="Q637"/>
  <c r="V637" s="1"/>
  <c r="C16" i="24"/>
  <c r="U23" i="1"/>
  <c r="Q30"/>
  <c r="C335" i="22"/>
  <c r="Q71" i="1"/>
  <c r="V71" s="1"/>
  <c r="C64" i="24"/>
  <c r="C43"/>
  <c r="Q117" i="1"/>
  <c r="V117" s="1"/>
  <c r="U117"/>
  <c r="C124" i="24"/>
  <c r="C37"/>
  <c r="C30"/>
  <c r="Q78" i="1"/>
  <c r="Q64"/>
  <c r="V64" s="1"/>
  <c r="U78"/>
  <c r="U64"/>
  <c r="U71"/>
  <c r="U57"/>
  <c r="C23" i="24"/>
  <c r="Q9" i="1"/>
  <c r="V9" s="1"/>
  <c r="Q36"/>
  <c r="C50" i="24"/>
  <c r="U43" i="1"/>
  <c r="U92"/>
  <c r="Q92"/>
  <c r="V92" s="1"/>
  <c r="U85"/>
  <c r="Q85"/>
  <c r="V85" s="1"/>
  <c r="CQ83" i="17"/>
  <c r="K327" i="1"/>
  <c r="L327" s="1"/>
  <c r="P327" s="1"/>
  <c r="D164" i="24"/>
  <c r="G164" s="1"/>
  <c r="GZ57" i="16"/>
  <c r="HB57" s="1"/>
  <c r="HH57" s="1"/>
  <c r="C114" i="23"/>
  <c r="U754" i="1"/>
  <c r="Q754"/>
  <c r="V754" s="1"/>
  <c r="D130" i="23"/>
  <c r="G130" s="1"/>
  <c r="K109" i="1"/>
  <c r="L109" s="1"/>
  <c r="P109" s="1"/>
  <c r="Z109" s="1"/>
  <c r="HH61" i="16"/>
  <c r="D56" i="24"/>
  <c r="G56" s="1"/>
  <c r="BE51" i="16"/>
  <c r="DJ54" i="15"/>
  <c r="CC57" i="17"/>
  <c r="CC65" s="1"/>
  <c r="CB65"/>
  <c r="CB89" s="1"/>
  <c r="D131" i="22"/>
  <c r="V433" i="1"/>
  <c r="D98" i="24"/>
  <c r="G98" s="1"/>
  <c r="K654" i="1"/>
  <c r="L654" s="1"/>
  <c r="P654" s="1"/>
  <c r="K709"/>
  <c r="L709" s="1"/>
  <c r="P709" s="1"/>
  <c r="Z709" s="1"/>
  <c r="K675"/>
  <c r="L675" s="1"/>
  <c r="P675" s="1"/>
  <c r="Z675" s="1"/>
  <c r="K702"/>
  <c r="L702" s="1"/>
  <c r="P702" s="1"/>
  <c r="Z702" s="1"/>
  <c r="DQ44" i="15"/>
  <c r="K695" i="1"/>
  <c r="L695" s="1"/>
  <c r="P695" s="1"/>
  <c r="Z695" s="1"/>
  <c r="K661"/>
  <c r="L661" s="1"/>
  <c r="P661" s="1"/>
  <c r="Z661" s="1"/>
  <c r="K716"/>
  <c r="L716" s="1"/>
  <c r="P716" s="1"/>
  <c r="Z716" s="1"/>
  <c r="K681"/>
  <c r="L681" s="1"/>
  <c r="P681" s="1"/>
  <c r="Z681" s="1"/>
  <c r="K668"/>
  <c r="L668" s="1"/>
  <c r="P668" s="1"/>
  <c r="Z668" s="1"/>
  <c r="K723"/>
  <c r="L723" s="1"/>
  <c r="P723" s="1"/>
  <c r="Z723" s="1"/>
  <c r="K688"/>
  <c r="L688" s="1"/>
  <c r="P688" s="1"/>
  <c r="Z688" s="1"/>
  <c r="K730"/>
  <c r="L730" s="1"/>
  <c r="P730" s="1"/>
  <c r="Z730" s="1"/>
  <c r="K737"/>
  <c r="L737" s="1"/>
  <c r="P737" s="1"/>
  <c r="Z737" s="1"/>
  <c r="D51" i="23"/>
  <c r="G51" s="1"/>
  <c r="HB34" i="16"/>
  <c r="GZ37"/>
  <c r="HB37" s="1"/>
  <c r="HH37" s="1"/>
  <c r="D152" i="22"/>
  <c r="G152" s="1"/>
  <c r="V454" i="1"/>
  <c r="D93" i="23"/>
  <c r="G93" s="1"/>
  <c r="D17"/>
  <c r="G17" s="1"/>
  <c r="V474" i="1"/>
  <c r="D172" i="22"/>
  <c r="G172" s="1"/>
  <c r="GV47" i="16"/>
  <c r="GZ41"/>
  <c r="D57" i="24"/>
  <c r="G57" s="1"/>
  <c r="K751" i="1"/>
  <c r="L751" s="1"/>
  <c r="P751" s="1"/>
  <c r="Z751" s="1"/>
  <c r="DQ64" i="15"/>
  <c r="D70" i="24"/>
  <c r="G70" s="1"/>
  <c r="D65" i="23"/>
  <c r="G65" s="1"/>
  <c r="Q792" i="1"/>
  <c r="V792" s="1"/>
  <c r="C152" i="23"/>
  <c r="U792" i="1"/>
  <c r="GU51" i="16"/>
  <c r="V481" i="1"/>
  <c r="D179" i="22"/>
  <c r="G179" s="1"/>
  <c r="C102" i="23"/>
  <c r="U742" i="1"/>
  <c r="Q742"/>
  <c r="V742" s="1"/>
  <c r="BB62" i="16"/>
  <c r="BB65" s="1"/>
  <c r="BB71" s="1"/>
  <c r="BB121" s="1"/>
  <c r="DB68" i="15"/>
  <c r="DB74" s="1"/>
  <c r="DB123" s="1"/>
  <c r="D110" i="23"/>
  <c r="G110" s="1"/>
  <c r="D44"/>
  <c r="G44" s="1"/>
  <c r="D79"/>
  <c r="G79" s="1"/>
  <c r="HB50" i="16"/>
  <c r="K756" i="1"/>
  <c r="L756" s="1"/>
  <c r="P756" s="1"/>
  <c r="Z756" s="1"/>
  <c r="DQ59" i="15"/>
  <c r="D29" i="24"/>
  <c r="G29" s="1"/>
  <c r="K744" i="1"/>
  <c r="L744" s="1"/>
  <c r="P744" s="1"/>
  <c r="Z744" s="1"/>
  <c r="DQ60" i="15"/>
  <c r="D24" i="23"/>
  <c r="G24" s="1"/>
  <c r="V495" i="1"/>
  <c r="D193" i="22"/>
  <c r="G193" s="1"/>
  <c r="D186"/>
  <c r="G186" s="1"/>
  <c r="V488" i="1"/>
  <c r="D49" i="24"/>
  <c r="G49" s="1"/>
  <c r="K112" i="1"/>
  <c r="L112" s="1"/>
  <c r="P112" s="1"/>
  <c r="Z112" s="1"/>
  <c r="HH52" i="16"/>
  <c r="D15" i="24"/>
  <c r="G15" s="1"/>
  <c r="D38" i="23"/>
  <c r="G38" s="1"/>
  <c r="V440" i="1"/>
  <c r="D138" i="22"/>
  <c r="G138" s="1"/>
  <c r="CQ61" i="17"/>
  <c r="K634" i="1"/>
  <c r="L634" s="1"/>
  <c r="P634" s="1"/>
  <c r="Z634" s="1"/>
  <c r="D36" i="24"/>
  <c r="G36" s="1"/>
  <c r="GR62" i="16"/>
  <c r="BA65"/>
  <c r="BA71" s="1"/>
  <c r="BA121" s="1"/>
  <c r="D63" i="24"/>
  <c r="G63" s="1"/>
  <c r="D58" i="23"/>
  <c r="G58" s="1"/>
  <c r="D158" i="22"/>
  <c r="G158" s="1"/>
  <c r="V460" i="1"/>
  <c r="D77" i="24"/>
  <c r="G77" s="1"/>
  <c r="D42"/>
  <c r="G42" s="1"/>
  <c r="D22"/>
  <c r="G22" s="1"/>
  <c r="D86" i="23"/>
  <c r="G86" s="1"/>
  <c r="D72"/>
  <c r="G72" s="1"/>
  <c r="V502" i="1"/>
  <c r="D200" i="22"/>
  <c r="G200" s="1"/>
  <c r="D84" i="24"/>
  <c r="G84" s="1"/>
  <c r="CI62" i="17"/>
  <c r="CO62"/>
  <c r="V509" i="1"/>
  <c r="D207" i="22"/>
  <c r="G207" s="1"/>
  <c r="V467" i="1"/>
  <c r="D165" i="22"/>
  <c r="G165" s="1"/>
  <c r="V447" i="1"/>
  <c r="D145" i="22"/>
  <c r="G145" s="1"/>
  <c r="Q639" i="1"/>
  <c r="C337" i="22"/>
  <c r="U639" i="1"/>
  <c r="D31" i="23"/>
  <c r="G31" s="1"/>
  <c r="HH56" i="16"/>
  <c r="K114" i="1"/>
  <c r="L114" s="1"/>
  <c r="P114" s="1"/>
  <c r="Z114" s="1"/>
  <c r="D91" i="24"/>
  <c r="G91" s="1"/>
  <c r="DC65" i="15"/>
  <c r="CE65"/>
  <c r="CD68"/>
  <c r="CD74" s="1"/>
  <c r="CD123" s="1"/>
  <c r="HB86" i="16"/>
  <c r="GZ93"/>
  <c r="CI51" i="17"/>
  <c r="CO51"/>
  <c r="D100" i="23"/>
  <c r="G100" s="1"/>
  <c r="V516" i="1"/>
  <c r="D214" i="22"/>
  <c r="G214" s="1"/>
  <c r="U108" i="1"/>
  <c r="C115" i="24"/>
  <c r="Q108" i="1"/>
  <c r="V108" s="1"/>
  <c r="D126" i="24"/>
  <c r="D43" l="1"/>
  <c r="G43" s="1"/>
  <c r="V36" i="1"/>
  <c r="D85" i="24"/>
  <c r="G85" s="1"/>
  <c r="V78" i="1"/>
  <c r="D30" i="24"/>
  <c r="G30" s="1"/>
  <c r="V23" i="1"/>
  <c r="D37" i="24"/>
  <c r="G37" s="1"/>
  <c r="V30" i="1"/>
  <c r="D64" i="24"/>
  <c r="G64" s="1"/>
  <c r="D50"/>
  <c r="G50" s="1"/>
  <c r="Z654" i="1"/>
  <c r="D23" i="24"/>
  <c r="G23" s="1"/>
  <c r="Z327" i="1"/>
  <c r="U327"/>
  <c r="D335" i="22"/>
  <c r="G335" s="1"/>
  <c r="D71" i="24"/>
  <c r="G71" s="1"/>
  <c r="D16"/>
  <c r="G16" s="1"/>
  <c r="D78"/>
  <c r="G78" s="1"/>
  <c r="D99"/>
  <c r="G99" s="1"/>
  <c r="D124"/>
  <c r="G124" s="1"/>
  <c r="D92"/>
  <c r="G92" s="1"/>
  <c r="CG57" i="17"/>
  <c r="CI57" s="1"/>
  <c r="K102" i="1"/>
  <c r="L102" s="1"/>
  <c r="P102" s="1"/>
  <c r="C25" i="22"/>
  <c r="Q327" i="1"/>
  <c r="D152" i="23"/>
  <c r="G152" s="1"/>
  <c r="Q675" i="1"/>
  <c r="V675" s="1"/>
  <c r="C35" i="23"/>
  <c r="U675" i="1"/>
  <c r="CG65" i="17"/>
  <c r="CC89"/>
  <c r="CG89" s="1"/>
  <c r="D114" i="23"/>
  <c r="G114" s="1"/>
  <c r="D115" i="24"/>
  <c r="G115" s="1"/>
  <c r="CQ51" i="17"/>
  <c r="K630" i="1"/>
  <c r="L630" s="1"/>
  <c r="P630" s="1"/>
  <c r="Z630" s="1"/>
  <c r="DD65" i="15"/>
  <c r="CF65"/>
  <c r="CE68"/>
  <c r="CE74" s="1"/>
  <c r="CE123" s="1"/>
  <c r="Q114" i="1"/>
  <c r="V114" s="1"/>
  <c r="C121" i="24"/>
  <c r="U114" i="1"/>
  <c r="K635"/>
  <c r="L635" s="1"/>
  <c r="P635" s="1"/>
  <c r="Z635" s="1"/>
  <c r="CQ62" i="17"/>
  <c r="GS62" i="16"/>
  <c r="GS65" s="1"/>
  <c r="GS71" s="1"/>
  <c r="GS121" s="1"/>
  <c r="GR65"/>
  <c r="GR71" s="1"/>
  <c r="GR121" s="1"/>
  <c r="U112" i="1"/>
  <c r="C119" i="24"/>
  <c r="Q112" i="1"/>
  <c r="V112" s="1"/>
  <c r="C104" i="23"/>
  <c r="U744" i="1"/>
  <c r="Q744"/>
  <c r="V744" s="1"/>
  <c r="Q756"/>
  <c r="V756" s="1"/>
  <c r="C116" i="23"/>
  <c r="U756" i="1"/>
  <c r="C48" i="23"/>
  <c r="U688" i="1"/>
  <c r="Q688"/>
  <c r="V688" s="1"/>
  <c r="Q716"/>
  <c r="V716" s="1"/>
  <c r="C76" i="23"/>
  <c r="U716" i="1"/>
  <c r="Q702"/>
  <c r="V702" s="1"/>
  <c r="U702"/>
  <c r="C62" i="23"/>
  <c r="HB93" i="16"/>
  <c r="HH93" s="1"/>
  <c r="GZ118"/>
  <c r="U661" i="1"/>
  <c r="Q661"/>
  <c r="V661" s="1"/>
  <c r="C21" i="23"/>
  <c r="Q634" i="1"/>
  <c r="U634"/>
  <c r="C332" i="22"/>
  <c r="Q751" i="1"/>
  <c r="V751" s="1"/>
  <c r="U751"/>
  <c r="C111" i="23"/>
  <c r="K128" i="1"/>
  <c r="L128" s="1"/>
  <c r="P128" s="1"/>
  <c r="Z128" s="1"/>
  <c r="HH34" i="16"/>
  <c r="U730" i="1"/>
  <c r="C90" i="23"/>
  <c r="Q730" i="1"/>
  <c r="V730" s="1"/>
  <c r="C41" i="23"/>
  <c r="U681" i="1"/>
  <c r="Q681"/>
  <c r="V681" s="1"/>
  <c r="Q654"/>
  <c r="V654" s="1"/>
  <c r="U654"/>
  <c r="C14" i="23"/>
  <c r="G131" i="22"/>
  <c r="BC62" i="16"/>
  <c r="DC68" i="15"/>
  <c r="DC74" s="1"/>
  <c r="DC123" s="1"/>
  <c r="Q723" i="1"/>
  <c r="V723" s="1"/>
  <c r="C83" i="23"/>
  <c r="U723" i="1"/>
  <c r="HH86" i="16"/>
  <c r="K155" i="1"/>
  <c r="L155" s="1"/>
  <c r="P155" s="1"/>
  <c r="Z155" s="1"/>
  <c r="D337" i="22"/>
  <c r="G337" s="1"/>
  <c r="V639" i="1"/>
  <c r="K100"/>
  <c r="L100" s="1"/>
  <c r="P100" s="1"/>
  <c r="Z100" s="1"/>
  <c r="HH50" i="16"/>
  <c r="D102" i="23"/>
  <c r="G102" s="1"/>
  <c r="GV51" i="16"/>
  <c r="HB41"/>
  <c r="GZ47"/>
  <c r="HB47" s="1"/>
  <c r="HH47" s="1"/>
  <c r="C97" i="23"/>
  <c r="U737" i="1"/>
  <c r="Q737"/>
  <c r="V737" s="1"/>
  <c r="U668"/>
  <c r="Q668"/>
  <c r="V668" s="1"/>
  <c r="C28" i="23"/>
  <c r="Q695" i="1"/>
  <c r="V695" s="1"/>
  <c r="U695"/>
  <c r="C55" i="23"/>
  <c r="C69"/>
  <c r="U709" i="1"/>
  <c r="Q709"/>
  <c r="V709" s="1"/>
  <c r="DK54" i="15"/>
  <c r="C116" i="24"/>
  <c r="U109" i="1"/>
  <c r="Q109"/>
  <c r="V109" s="1"/>
  <c r="G126" i="24"/>
  <c r="D25" i="22" l="1"/>
  <c r="G25" s="1"/>
  <c r="V327" i="1"/>
  <c r="U102"/>
  <c r="Z102"/>
  <c r="CO57" i="17"/>
  <c r="C109" i="24"/>
  <c r="Q102" i="1"/>
  <c r="V102" s="1"/>
  <c r="D116" i="24"/>
  <c r="G116" s="1"/>
  <c r="K747" i="1"/>
  <c r="L747" s="1"/>
  <c r="P747" s="1"/>
  <c r="DQ54" i="15"/>
  <c r="D28" i="23"/>
  <c r="G28" s="1"/>
  <c r="U100" i="1"/>
  <c r="C107" i="24"/>
  <c r="Q100" i="1"/>
  <c r="V100" s="1"/>
  <c r="D111" i="23"/>
  <c r="G111" s="1"/>
  <c r="D76"/>
  <c r="G76" s="1"/>
  <c r="D121" i="24"/>
  <c r="G121" s="1"/>
  <c r="C328" i="22"/>
  <c r="Q630" i="1"/>
  <c r="U630"/>
  <c r="HB118" i="16"/>
  <c r="HH118" s="1"/>
  <c r="D104" i="23"/>
  <c r="G104" s="1"/>
  <c r="CI65" i="17"/>
  <c r="CQ65" s="1"/>
  <c r="CO65"/>
  <c r="D55" i="23"/>
  <c r="G55" s="1"/>
  <c r="D97"/>
  <c r="G97" s="1"/>
  <c r="K40" i="1"/>
  <c r="L40" s="1"/>
  <c r="P40" s="1"/>
  <c r="Z40" s="1"/>
  <c r="K33"/>
  <c r="L33" s="1"/>
  <c r="P33" s="1"/>
  <c r="Z33" s="1"/>
  <c r="K47"/>
  <c r="L47" s="1"/>
  <c r="P47" s="1"/>
  <c r="Z47" s="1"/>
  <c r="K27"/>
  <c r="L27" s="1"/>
  <c r="P27" s="1"/>
  <c r="Z27" s="1"/>
  <c r="K61"/>
  <c r="L61" s="1"/>
  <c r="P61" s="1"/>
  <c r="Z61" s="1"/>
  <c r="K75"/>
  <c r="L75" s="1"/>
  <c r="P75" s="1"/>
  <c r="Z75" s="1"/>
  <c r="K13"/>
  <c r="L13" s="1"/>
  <c r="P13" s="1"/>
  <c r="Z13" s="1"/>
  <c r="K68"/>
  <c r="L68" s="1"/>
  <c r="P68" s="1"/>
  <c r="Z68" s="1"/>
  <c r="HH41" i="16"/>
  <c r="K82" i="1"/>
  <c r="L82" s="1"/>
  <c r="P82" s="1"/>
  <c r="Z82" s="1"/>
  <c r="K6"/>
  <c r="L6" s="1"/>
  <c r="P6" s="1"/>
  <c r="K54"/>
  <c r="L54" s="1"/>
  <c r="P54" s="1"/>
  <c r="Z54" s="1"/>
  <c r="K20"/>
  <c r="L20" s="1"/>
  <c r="P20" s="1"/>
  <c r="Z20" s="1"/>
  <c r="K89"/>
  <c r="L89" s="1"/>
  <c r="P89" s="1"/>
  <c r="Z89" s="1"/>
  <c r="GT62" i="16"/>
  <c r="GT65" s="1"/>
  <c r="GT71" s="1"/>
  <c r="GT121" s="1"/>
  <c r="BC65"/>
  <c r="BC71" s="1"/>
  <c r="BC121" s="1"/>
  <c r="D41" i="23"/>
  <c r="G41" s="1"/>
  <c r="D116"/>
  <c r="G116" s="1"/>
  <c r="D119" i="24"/>
  <c r="G119" s="1"/>
  <c r="DE65" i="15"/>
  <c r="DJ65" s="1"/>
  <c r="CF68"/>
  <c r="CF74" s="1"/>
  <c r="CF123" s="1"/>
  <c r="CI89" i="17"/>
  <c r="CQ89" s="1"/>
  <c r="CO89"/>
  <c r="D35" i="23"/>
  <c r="G35" s="1"/>
  <c r="K627" i="1"/>
  <c r="L627" s="1"/>
  <c r="P627" s="1"/>
  <c r="CQ57" i="17"/>
  <c r="U155" i="1"/>
  <c r="Q155"/>
  <c r="V155" s="1"/>
  <c r="C162" i="24"/>
  <c r="D83" i="23"/>
  <c r="G83" s="1"/>
  <c r="D332" i="22"/>
  <c r="G332" s="1"/>
  <c r="V634" i="1"/>
  <c r="BD62" i="16"/>
  <c r="DD68" i="15"/>
  <c r="DD74" s="1"/>
  <c r="DD123" s="1"/>
  <c r="D69" i="23"/>
  <c r="G69" s="1"/>
  <c r="D14"/>
  <c r="D90"/>
  <c r="G90" s="1"/>
  <c r="Q128" i="1"/>
  <c r="V128" s="1"/>
  <c r="C135" i="24"/>
  <c r="U128" i="1"/>
  <c r="D21" i="23"/>
  <c r="G21" s="1"/>
  <c r="D62"/>
  <c r="G62" s="1"/>
  <c r="D48"/>
  <c r="G48" s="1"/>
  <c r="U635" i="1"/>
  <c r="C333" i="22"/>
  <c r="Q635" i="1"/>
  <c r="GZ51" i="16"/>
  <c r="D109" i="24" l="1"/>
  <c r="G109" s="1"/>
  <c r="Z627" i="1"/>
  <c r="Z1306" s="1"/>
  <c r="P1306"/>
  <c r="D13" i="13" s="1"/>
  <c r="E13" s="1"/>
  <c r="Z6" i="1"/>
  <c r="Z747"/>
  <c r="DK65" i="15"/>
  <c r="DJ68"/>
  <c r="C13" i="24"/>
  <c r="U6" i="1"/>
  <c r="Q6"/>
  <c r="V6" s="1"/>
  <c r="U47"/>
  <c r="C54" i="24"/>
  <c r="Q47" i="1"/>
  <c r="V47" s="1"/>
  <c r="D135" i="24"/>
  <c r="G135" s="1"/>
  <c r="Q54" i="1"/>
  <c r="V54" s="1"/>
  <c r="C61" i="24"/>
  <c r="U54" i="1"/>
  <c r="C34" i="24"/>
  <c r="Q27" i="1"/>
  <c r="V27" s="1"/>
  <c r="U27"/>
  <c r="V630"/>
  <c r="D328" i="22"/>
  <c r="G328" s="1"/>
  <c r="D107" i="24"/>
  <c r="G107" s="1"/>
  <c r="G14" i="23"/>
  <c r="C325" i="22"/>
  <c r="C350" s="1"/>
  <c r="C358" s="1"/>
  <c r="Q627" i="1"/>
  <c r="Q1306" s="1"/>
  <c r="U627"/>
  <c r="C27" i="24"/>
  <c r="Q20" i="1"/>
  <c r="V20" s="1"/>
  <c r="U20"/>
  <c r="Q61"/>
  <c r="V61" s="1"/>
  <c r="C68" i="24"/>
  <c r="U61" i="1"/>
  <c r="C47" i="24"/>
  <c r="Q40" i="1"/>
  <c r="V40" s="1"/>
  <c r="U40"/>
  <c r="D333" i="22"/>
  <c r="G333" s="1"/>
  <c r="V635" i="1"/>
  <c r="BE62" i="16"/>
  <c r="DE68" i="15"/>
  <c r="DE74" s="1"/>
  <c r="DE123" s="1"/>
  <c r="Q13" i="1"/>
  <c r="V13" s="1"/>
  <c r="C20" i="24"/>
  <c r="U13" i="1"/>
  <c r="HB51" i="16"/>
  <c r="GU62"/>
  <c r="GU65" s="1"/>
  <c r="GU71" s="1"/>
  <c r="GU121" s="1"/>
  <c r="BD65"/>
  <c r="BD71" s="1"/>
  <c r="BD121" s="1"/>
  <c r="U68" i="1"/>
  <c r="Q68"/>
  <c r="V68" s="1"/>
  <c r="C75" i="24"/>
  <c r="D162"/>
  <c r="G162" s="1"/>
  <c r="U89" i="1"/>
  <c r="Q89"/>
  <c r="V89" s="1"/>
  <c r="C96" i="24"/>
  <c r="Q82" i="1"/>
  <c r="V82" s="1"/>
  <c r="U82"/>
  <c r="C89" i="24"/>
  <c r="U75" i="1"/>
  <c r="C82" i="24"/>
  <c r="Q75" i="1"/>
  <c r="V75" s="1"/>
  <c r="C40" i="24"/>
  <c r="U33" i="1"/>
  <c r="Q33"/>
  <c r="V33" s="1"/>
  <c r="Q747"/>
  <c r="V747" s="1"/>
  <c r="U747"/>
  <c r="C107" i="23"/>
  <c r="U1306" i="1" l="1"/>
  <c r="D17" i="13" s="1"/>
  <c r="E17" s="1"/>
  <c r="D82" i="24"/>
  <c r="G82" s="1"/>
  <c r="D75"/>
  <c r="G75" s="1"/>
  <c r="D27"/>
  <c r="G27" s="1"/>
  <c r="D54"/>
  <c r="G54" s="1"/>
  <c r="D96"/>
  <c r="G96" s="1"/>
  <c r="GV62" i="16"/>
  <c r="BE65"/>
  <c r="BE71" s="1"/>
  <c r="BE121" s="1"/>
  <c r="D47" i="24"/>
  <c r="G47" s="1"/>
  <c r="D68"/>
  <c r="G68" s="1"/>
  <c r="C359" i="22"/>
  <c r="D107" i="23"/>
  <c r="D20" i="24"/>
  <c r="G20" s="1"/>
  <c r="D325" i="22"/>
  <c r="V627" i="1"/>
  <c r="V1306" s="1"/>
  <c r="D13" i="24"/>
  <c r="K752" i="1"/>
  <c r="L752" s="1"/>
  <c r="P752" s="1"/>
  <c r="DQ65" i="15"/>
  <c r="DK68"/>
  <c r="DJ74"/>
  <c r="DJ123" s="1"/>
  <c r="DK123" s="1"/>
  <c r="DQ123" s="1"/>
  <c r="D40" i="24"/>
  <c r="G40" s="1"/>
  <c r="D89"/>
  <c r="G89" s="1"/>
  <c r="HH51" i="16"/>
  <c r="K105" i="1"/>
  <c r="L105" s="1"/>
  <c r="P105" s="1"/>
  <c r="D34" i="24"/>
  <c r="G34" s="1"/>
  <c r="D61"/>
  <c r="G61" s="1"/>
  <c r="E26" i="13" l="1"/>
  <c r="Z752" i="1"/>
  <c r="Z1305" s="1"/>
  <c r="P1305"/>
  <c r="D12" i="13" s="1"/>
  <c r="E12" s="1"/>
  <c r="Z105" i="1"/>
  <c r="Q105"/>
  <c r="V105" s="1"/>
  <c r="C112" i="24"/>
  <c r="U105" i="1"/>
  <c r="G13" i="24"/>
  <c r="C112" i="23"/>
  <c r="C157" s="1"/>
  <c r="U752" i="1"/>
  <c r="Q752"/>
  <c r="G325" i="22"/>
  <c r="G350" s="1"/>
  <c r="D350"/>
  <c r="D359"/>
  <c r="G107" i="23"/>
  <c r="GV65" i="16"/>
  <c r="GV71" s="1"/>
  <c r="GV121" s="1"/>
  <c r="GZ62"/>
  <c r="DQ68" i="15"/>
  <c r="DK74"/>
  <c r="DQ74" s="1"/>
  <c r="Q1305" i="1" l="1"/>
  <c r="V752"/>
  <c r="U1305"/>
  <c r="D16" i="13" s="1"/>
  <c r="E16" s="1"/>
  <c r="D112" i="24"/>
  <c r="C158" i="23"/>
  <c r="HB62" i="16"/>
  <c r="GZ65"/>
  <c r="D112" i="23"/>
  <c r="V1305" i="1"/>
  <c r="E25" i="13" l="1"/>
  <c r="HH62" i="16"/>
  <c r="K110" i="1"/>
  <c r="L110" s="1"/>
  <c r="P110" s="1"/>
  <c r="G112" i="23"/>
  <c r="G157" s="1"/>
  <c r="D157"/>
  <c r="G112" i="24"/>
  <c r="D158" i="23"/>
  <c r="HB65" i="16"/>
  <c r="HH65" s="1"/>
  <c r="GZ71"/>
  <c r="Z110" i="1" l="1"/>
  <c r="Z1307" s="1"/>
  <c r="P1307"/>
  <c r="D14" i="13" s="1"/>
  <c r="E14" s="1"/>
  <c r="HB71" i="16"/>
  <c r="HH71" s="1"/>
  <c r="GZ121"/>
  <c r="HB121" s="1"/>
  <c r="HH121" s="1"/>
  <c r="Q110" i="1"/>
  <c r="C117" i="24"/>
  <c r="C167" s="1"/>
  <c r="U110" i="1"/>
  <c r="Q1307" l="1"/>
  <c r="V110"/>
  <c r="U1307"/>
  <c r="D18" i="13" s="1"/>
  <c r="E18" s="1"/>
  <c r="C168" i="24"/>
  <c r="V1307" i="1"/>
  <c r="D117" i="24"/>
  <c r="E27" i="13" l="1"/>
  <c r="D168" i="24"/>
  <c r="G117"/>
  <c r="G167" s="1"/>
  <c r="D167"/>
  <c r="E29" i="13" l="1"/>
  <c r="K443" i="8" l="1"/>
</calcChain>
</file>

<file path=xl/comments1.xml><?xml version="1.0" encoding="utf-8"?>
<comments xmlns="http://schemas.openxmlformats.org/spreadsheetml/2006/main">
  <authors>
    <author>MCroft</author>
  </authors>
  <commentList>
    <comment ref="AO38" authorId="0">
      <text>
        <r>
          <rPr>
            <b/>
            <sz val="9"/>
            <color indexed="81"/>
            <rFont val="Tahoma"/>
            <family val="2"/>
          </rPr>
          <t>The Company's JAM Indicator in 8.6 does not match the JAM indicators in the JAM. The distribution JAM codes listed here are modified from what what is in 8.6</t>
        </r>
      </text>
    </comment>
    <comment ref="AS38" authorId="0">
      <text>
        <r>
          <rPr>
            <b/>
            <sz val="9"/>
            <color indexed="81"/>
            <rFont val="Tahoma"/>
            <family val="2"/>
          </rPr>
          <t>The Company's JAM Indicator in 8.6 does not match the JAM indicators in the JAM. The distribution JAM codes listed here are modified from what what is in 8.6</t>
        </r>
      </text>
    </comment>
    <comment ref="AO39" authorId="0">
      <text>
        <r>
          <rPr>
            <b/>
            <sz val="9"/>
            <color indexed="81"/>
            <rFont val="Tahoma"/>
            <family val="2"/>
          </rPr>
          <t>The Company's JAM Indicator in 8.6 does not match the JAM indicators in the JAM. The distribution JAM codes listed here are modified from what what is in 8.6</t>
        </r>
      </text>
    </comment>
    <comment ref="AS39" authorId="0">
      <text>
        <r>
          <rPr>
            <b/>
            <sz val="9"/>
            <color indexed="81"/>
            <rFont val="Tahoma"/>
            <family val="2"/>
          </rPr>
          <t>The Company's JAM Indicator in 8.6 does not match the JAM indicators in the JAM. The distribution JAM codes listed here are modified from what what is in 8.6</t>
        </r>
      </text>
    </comment>
    <comment ref="AO40" authorId="0">
      <text>
        <r>
          <rPr>
            <b/>
            <sz val="9"/>
            <color indexed="81"/>
            <rFont val="Tahoma"/>
            <family val="2"/>
          </rPr>
          <t>The Company's JAM Indicator in 8.6 does not match the JAM indicators in the JAM. The distribution JAM codes listed here are modified from what what is in 8.6</t>
        </r>
      </text>
    </comment>
    <comment ref="AS40" authorId="0">
      <text>
        <r>
          <rPr>
            <b/>
            <sz val="9"/>
            <color indexed="81"/>
            <rFont val="Tahoma"/>
            <family val="2"/>
          </rPr>
          <t>The Company's JAM Indicator in 8.6 does not match the JAM indicators in the JAM. The distribution JAM codes listed here are modified from what what is in 8.6</t>
        </r>
      </text>
    </comment>
    <comment ref="AO41" authorId="0">
      <text>
        <r>
          <rPr>
            <b/>
            <sz val="9"/>
            <color indexed="81"/>
            <rFont val="Tahoma"/>
            <family val="2"/>
          </rPr>
          <t>The Company's JAM Indicator in 8.6 does not match the JAM indicators in the JAM. The distribution JAM codes listed here are modified from what what is in 8.6</t>
        </r>
      </text>
    </comment>
    <comment ref="AS41" authorId="0">
      <text>
        <r>
          <rPr>
            <b/>
            <sz val="9"/>
            <color indexed="81"/>
            <rFont val="Tahoma"/>
            <family val="2"/>
          </rPr>
          <t>The Company's JAM Indicator in 8.6 does not match the JAM indicators in the JAM. The distribution JAM codes listed here are modified from what what is in 8.6</t>
        </r>
      </text>
    </comment>
    <comment ref="AO42" authorId="0">
      <text>
        <r>
          <rPr>
            <b/>
            <sz val="9"/>
            <color indexed="81"/>
            <rFont val="Tahoma"/>
            <family val="2"/>
          </rPr>
          <t>The Company's JAM Indicator in 8.6 does not match the JAM indicators in the JAM. The distribution JAM codes listed here are modified from what what is in 8.6</t>
        </r>
      </text>
    </comment>
    <comment ref="AS42" authorId="0">
      <text>
        <r>
          <rPr>
            <b/>
            <sz val="9"/>
            <color indexed="81"/>
            <rFont val="Tahoma"/>
            <family val="2"/>
          </rPr>
          <t>The Company's JAM Indicator in 8.6 does not match the JAM indicators in the JAM. The distribution JAM codes listed here are modified from what what is in 8.6</t>
        </r>
      </text>
    </comment>
    <comment ref="AO43" authorId="0">
      <text>
        <r>
          <rPr>
            <b/>
            <sz val="9"/>
            <color indexed="81"/>
            <rFont val="Tahoma"/>
            <family val="2"/>
          </rPr>
          <t>The Company's JAM Indicator in 8.6 does not match the JAM indicators in the JAM. The distribution JAM codes listed here are modified from what what is in 8.6</t>
        </r>
      </text>
    </comment>
    <comment ref="AS43" authorId="0">
      <text>
        <r>
          <rPr>
            <b/>
            <sz val="9"/>
            <color indexed="81"/>
            <rFont val="Tahoma"/>
            <family val="2"/>
          </rPr>
          <t>The Company's JAM Indicator in 8.6 does not match the JAM indicators in the JAM. The distribution JAM codes listed here are modified from what what is in 8.6</t>
        </r>
      </text>
    </comment>
    <comment ref="AO44" authorId="0">
      <text>
        <r>
          <rPr>
            <b/>
            <sz val="9"/>
            <color indexed="81"/>
            <rFont val="Tahoma"/>
            <family val="2"/>
          </rPr>
          <t>The Company's JAM Indicator in 8.6 does not match the JAM indicators in the JAM. The distribution JAM codes listed here are modified from what what is in 8.6</t>
        </r>
      </text>
    </comment>
    <comment ref="AS44" authorId="0">
      <text>
        <r>
          <rPr>
            <b/>
            <sz val="9"/>
            <color indexed="81"/>
            <rFont val="Tahoma"/>
            <family val="2"/>
          </rPr>
          <t>The Company's JAM Indicator in 8.6 does not match the JAM indicators in the JAM. The distribution JAM codes listed here are modified from what what is in 8.6</t>
        </r>
      </text>
    </comment>
  </commentList>
</comments>
</file>

<file path=xl/comments2.xml><?xml version="1.0" encoding="utf-8"?>
<comments xmlns="http://schemas.openxmlformats.org/spreadsheetml/2006/main">
  <authors>
    <author>MCroft</author>
  </authors>
  <commentList>
    <comment ref="H10" authorId="0">
      <text>
        <r>
          <rPr>
            <b/>
            <sz val="9"/>
            <color indexed="81"/>
            <rFont val="Tahoma"/>
            <family val="2"/>
          </rPr>
          <t xml:space="preserve">Note: WYU and WYP are combined in the WYP line
</t>
        </r>
      </text>
    </comment>
    <comment ref="H17" authorId="0">
      <text>
        <r>
          <rPr>
            <b/>
            <sz val="9"/>
            <color indexed="81"/>
            <rFont val="Tahoma"/>
            <family val="2"/>
          </rPr>
          <t xml:space="preserve">Note: WYU and WYP are combined in the WYP line
</t>
        </r>
      </text>
    </comment>
    <comment ref="H24" authorId="0">
      <text>
        <r>
          <rPr>
            <b/>
            <sz val="9"/>
            <color indexed="81"/>
            <rFont val="Tahoma"/>
            <family val="2"/>
          </rPr>
          <t xml:space="preserve">Note: WYU and WYP are combined in the WYP line
</t>
        </r>
      </text>
    </comment>
    <comment ref="H37" authorId="0">
      <text>
        <r>
          <rPr>
            <b/>
            <sz val="9"/>
            <color indexed="81"/>
            <rFont val="Tahoma"/>
            <family val="2"/>
          </rPr>
          <t xml:space="preserve">Note: WYU and WYP are combined in the WYP line
</t>
        </r>
      </text>
    </comment>
    <comment ref="H44" authorId="0">
      <text>
        <r>
          <rPr>
            <b/>
            <sz val="9"/>
            <color indexed="81"/>
            <rFont val="Tahoma"/>
            <family val="2"/>
          </rPr>
          <t xml:space="preserve">Note: WYU and WYP are combined in the WYP line
</t>
        </r>
      </text>
    </comment>
    <comment ref="H51" authorId="0">
      <text>
        <r>
          <rPr>
            <b/>
            <sz val="9"/>
            <color indexed="81"/>
            <rFont val="Tahoma"/>
            <family val="2"/>
          </rPr>
          <t xml:space="preserve">Note: WYU and WYP are combined in the WYP line
</t>
        </r>
      </text>
    </comment>
    <comment ref="H58" authorId="0">
      <text>
        <r>
          <rPr>
            <b/>
            <sz val="9"/>
            <color indexed="81"/>
            <rFont val="Tahoma"/>
            <family val="2"/>
          </rPr>
          <t xml:space="preserve">Note: WYU and WYP are combined in the WYP line
</t>
        </r>
      </text>
    </comment>
    <comment ref="H65" authorId="0">
      <text>
        <r>
          <rPr>
            <b/>
            <sz val="9"/>
            <color indexed="81"/>
            <rFont val="Tahoma"/>
            <family val="2"/>
          </rPr>
          <t xml:space="preserve">Note: WYU and WYP are combined in the WYP line
</t>
        </r>
      </text>
    </comment>
    <comment ref="H72" authorId="0">
      <text>
        <r>
          <rPr>
            <b/>
            <sz val="9"/>
            <color indexed="81"/>
            <rFont val="Tahoma"/>
            <family val="2"/>
          </rPr>
          <t xml:space="preserve">Note: WYU and WYP are combined in the WYP line
</t>
        </r>
      </text>
    </comment>
    <comment ref="H79" authorId="0">
      <text>
        <r>
          <rPr>
            <b/>
            <sz val="9"/>
            <color indexed="81"/>
            <rFont val="Tahoma"/>
            <family val="2"/>
          </rPr>
          <t xml:space="preserve">Note: WYU and WYP are combined in the WYP line
</t>
        </r>
      </text>
    </comment>
    <comment ref="H86" authorId="0">
      <text>
        <r>
          <rPr>
            <b/>
            <sz val="9"/>
            <color indexed="81"/>
            <rFont val="Tahoma"/>
            <family val="2"/>
          </rPr>
          <t xml:space="preserve">Note: WYU and WYP are combined in the WYP line
</t>
        </r>
      </text>
    </comment>
    <comment ref="H437" authorId="0">
      <text>
        <r>
          <rPr>
            <b/>
            <sz val="9"/>
            <color indexed="81"/>
            <rFont val="Tahoma"/>
            <family val="2"/>
          </rPr>
          <t xml:space="preserve">Note: WYU and WYP are combined in the WYP line
</t>
        </r>
      </text>
    </comment>
    <comment ref="H444" authorId="0">
      <text>
        <r>
          <rPr>
            <b/>
            <sz val="9"/>
            <color indexed="81"/>
            <rFont val="Tahoma"/>
            <family val="2"/>
          </rPr>
          <t xml:space="preserve">Note: WYU and WYP are combined in the WYP line
</t>
        </r>
      </text>
    </comment>
    <comment ref="H451" authorId="0">
      <text>
        <r>
          <rPr>
            <b/>
            <sz val="9"/>
            <color indexed="81"/>
            <rFont val="Tahoma"/>
            <family val="2"/>
          </rPr>
          <t xml:space="preserve">Note: WYU and WYP are combined in the WYP line
</t>
        </r>
      </text>
    </comment>
    <comment ref="H464" authorId="0">
      <text>
        <r>
          <rPr>
            <b/>
            <sz val="9"/>
            <color indexed="81"/>
            <rFont val="Tahoma"/>
            <family val="2"/>
          </rPr>
          <t xml:space="preserve">Note: WYU and WYP are combined in the WYP line
</t>
        </r>
      </text>
    </comment>
    <comment ref="H471" authorId="0">
      <text>
        <r>
          <rPr>
            <b/>
            <sz val="9"/>
            <color indexed="81"/>
            <rFont val="Tahoma"/>
            <family val="2"/>
          </rPr>
          <t xml:space="preserve">Note: WYU and WYP are combined in the WYP line
</t>
        </r>
      </text>
    </comment>
    <comment ref="H478" authorId="0">
      <text>
        <r>
          <rPr>
            <b/>
            <sz val="9"/>
            <color indexed="81"/>
            <rFont val="Tahoma"/>
            <family val="2"/>
          </rPr>
          <t xml:space="preserve">Note: WYU and WYP are combined in the WYP line
</t>
        </r>
      </text>
    </comment>
    <comment ref="H485" authorId="0">
      <text>
        <r>
          <rPr>
            <b/>
            <sz val="9"/>
            <color indexed="81"/>
            <rFont val="Tahoma"/>
            <family val="2"/>
          </rPr>
          <t xml:space="preserve">Note: WYU and WYP are combined in the WYP line
</t>
        </r>
      </text>
    </comment>
    <comment ref="H492" authorId="0">
      <text>
        <r>
          <rPr>
            <b/>
            <sz val="9"/>
            <color indexed="81"/>
            <rFont val="Tahoma"/>
            <family val="2"/>
          </rPr>
          <t xml:space="preserve">Note: WYU and WYP are combined in the WYP line
</t>
        </r>
      </text>
    </comment>
    <comment ref="H499" authorId="0">
      <text>
        <r>
          <rPr>
            <b/>
            <sz val="9"/>
            <color indexed="81"/>
            <rFont val="Tahoma"/>
            <family val="2"/>
          </rPr>
          <t xml:space="preserve">Note: WYU and WYP are combined in the WYP line
</t>
        </r>
      </text>
    </comment>
    <comment ref="H506" authorId="0">
      <text>
        <r>
          <rPr>
            <b/>
            <sz val="9"/>
            <color indexed="81"/>
            <rFont val="Tahoma"/>
            <family val="2"/>
          </rPr>
          <t xml:space="preserve">Note: WYU and WYP are combined in the WYP line
</t>
        </r>
      </text>
    </comment>
    <comment ref="H513" authorId="0">
      <text>
        <r>
          <rPr>
            <b/>
            <sz val="9"/>
            <color indexed="81"/>
            <rFont val="Tahoma"/>
            <family val="2"/>
          </rPr>
          <t xml:space="preserve">Note: WYU and WYP are combined in the WYP line
</t>
        </r>
      </text>
    </comment>
    <comment ref="H520" authorId="0">
      <text>
        <r>
          <rPr>
            <b/>
            <sz val="9"/>
            <color indexed="81"/>
            <rFont val="Tahoma"/>
            <family val="2"/>
          </rPr>
          <t xml:space="preserve">Note: WYU and WYP are combined in the WYP line
</t>
        </r>
      </text>
    </comment>
    <comment ref="H658" authorId="0">
      <text>
        <r>
          <rPr>
            <b/>
            <sz val="9"/>
            <color indexed="81"/>
            <rFont val="Tahoma"/>
            <family val="2"/>
          </rPr>
          <t xml:space="preserve">Note: WYU and WYP are combined on the WYP line
</t>
        </r>
      </text>
    </comment>
    <comment ref="H665" authorId="0">
      <text>
        <r>
          <rPr>
            <b/>
            <sz val="9"/>
            <color indexed="81"/>
            <rFont val="Tahoma"/>
            <family val="2"/>
          </rPr>
          <t xml:space="preserve">Note: WYU and WYP are combined on the WYP line
</t>
        </r>
      </text>
    </comment>
    <comment ref="H672" authorId="0">
      <text>
        <r>
          <rPr>
            <b/>
            <sz val="9"/>
            <color indexed="81"/>
            <rFont val="Tahoma"/>
            <family val="2"/>
          </rPr>
          <t xml:space="preserve">Note: WYU and WYP are combined on the WYP line
</t>
        </r>
      </text>
    </comment>
    <comment ref="H685" authorId="0">
      <text>
        <r>
          <rPr>
            <b/>
            <sz val="9"/>
            <color indexed="81"/>
            <rFont val="Tahoma"/>
            <family val="2"/>
          </rPr>
          <t xml:space="preserve">Note: WYU and WYP are combined on the WYP line
</t>
        </r>
      </text>
    </comment>
    <comment ref="H692" authorId="0">
      <text>
        <r>
          <rPr>
            <b/>
            <sz val="9"/>
            <color indexed="81"/>
            <rFont val="Tahoma"/>
            <family val="2"/>
          </rPr>
          <t xml:space="preserve">Note: WYU and WYP are combined on the WYP line
</t>
        </r>
      </text>
    </comment>
    <comment ref="H699" authorId="0">
      <text>
        <r>
          <rPr>
            <b/>
            <sz val="9"/>
            <color indexed="81"/>
            <rFont val="Tahoma"/>
            <family val="2"/>
          </rPr>
          <t xml:space="preserve">Note: WYU and WYP are combined on the WYP line
</t>
        </r>
      </text>
    </comment>
    <comment ref="H706" authorId="0">
      <text>
        <r>
          <rPr>
            <b/>
            <sz val="9"/>
            <color indexed="81"/>
            <rFont val="Tahoma"/>
            <family val="2"/>
          </rPr>
          <t xml:space="preserve">Note: WYU and WYP are combined on the WYP line
</t>
        </r>
      </text>
    </comment>
    <comment ref="H713" authorId="0">
      <text>
        <r>
          <rPr>
            <b/>
            <sz val="9"/>
            <color indexed="81"/>
            <rFont val="Tahoma"/>
            <family val="2"/>
          </rPr>
          <t xml:space="preserve">Note: WYU and WYP are combined on the WYP line
</t>
        </r>
      </text>
    </comment>
    <comment ref="H720" authorId="0">
      <text>
        <r>
          <rPr>
            <b/>
            <sz val="9"/>
            <color indexed="81"/>
            <rFont val="Tahoma"/>
            <family val="2"/>
          </rPr>
          <t xml:space="preserve">Note: WYU and WYP are combined on the WYP line
</t>
        </r>
      </text>
    </comment>
    <comment ref="H727" authorId="0">
      <text>
        <r>
          <rPr>
            <b/>
            <sz val="9"/>
            <color indexed="81"/>
            <rFont val="Tahoma"/>
            <family val="2"/>
          </rPr>
          <t xml:space="preserve">Note: WYU and WYP are combined on the WYP line
</t>
        </r>
      </text>
    </comment>
    <comment ref="H734" authorId="0">
      <text>
        <r>
          <rPr>
            <b/>
            <sz val="9"/>
            <color indexed="81"/>
            <rFont val="Tahoma"/>
            <family val="2"/>
          </rPr>
          <t xml:space="preserve">Note: WYU and WYP are combined on the WYP line
</t>
        </r>
      </text>
    </comment>
    <comment ref="H741" authorId="0">
      <text>
        <r>
          <rPr>
            <b/>
            <sz val="9"/>
            <color indexed="81"/>
            <rFont val="Tahoma"/>
            <family val="2"/>
          </rPr>
          <t xml:space="preserve">Note: WYU and WYP are combined on the WYP line
</t>
        </r>
      </text>
    </comment>
  </commentList>
</comments>
</file>

<file path=xl/comments3.xml><?xml version="1.0" encoding="utf-8"?>
<comments xmlns="http://schemas.openxmlformats.org/spreadsheetml/2006/main">
  <authors>
    <author>MCroft</author>
  </authors>
  <commentList>
    <comment ref="J15" authorId="0">
      <text>
        <r>
          <rPr>
            <b/>
            <sz val="9"/>
            <color indexed="81"/>
            <rFont val="Tahoma"/>
            <family val="2"/>
          </rPr>
          <t>Manually changed formula</t>
        </r>
      </text>
    </comment>
    <comment ref="J16" authorId="0">
      <text>
        <r>
          <rPr>
            <b/>
            <sz val="9"/>
            <color indexed="81"/>
            <rFont val="Tahoma"/>
            <family val="2"/>
          </rPr>
          <t>Manually changed formula</t>
        </r>
      </text>
    </comment>
    <comment ref="J17" authorId="0">
      <text>
        <r>
          <rPr>
            <b/>
            <sz val="9"/>
            <color indexed="81"/>
            <rFont val="Tahoma"/>
            <family val="2"/>
          </rPr>
          <t>Manually changed formula</t>
        </r>
      </text>
    </comment>
    <comment ref="J87" authorId="0">
      <text>
        <r>
          <rPr>
            <b/>
            <sz val="9"/>
            <color indexed="81"/>
            <rFont val="Tahoma"/>
            <family val="2"/>
          </rPr>
          <t>Manually changed formula</t>
        </r>
      </text>
    </comment>
  </commentList>
</comments>
</file>

<file path=xl/comments4.xml><?xml version="1.0" encoding="utf-8"?>
<comments xmlns="http://schemas.openxmlformats.org/spreadsheetml/2006/main">
  <authors>
    <author>MCroft</author>
  </authors>
  <commentList>
    <comment ref="J15" authorId="0">
      <text>
        <r>
          <rPr>
            <b/>
            <sz val="9"/>
            <color indexed="81"/>
            <rFont val="Tahoma"/>
            <family val="2"/>
          </rPr>
          <t xml:space="preserve">Manually changed formula  </t>
        </r>
      </text>
    </comment>
    <comment ref="J16" authorId="0">
      <text>
        <r>
          <rPr>
            <b/>
            <sz val="9"/>
            <color indexed="81"/>
            <rFont val="Tahoma"/>
            <family val="2"/>
          </rPr>
          <t xml:space="preserve">Manually changed formula  </t>
        </r>
      </text>
    </comment>
    <comment ref="J17" authorId="0">
      <text>
        <r>
          <rPr>
            <b/>
            <sz val="9"/>
            <color indexed="81"/>
            <rFont val="Tahoma"/>
            <family val="2"/>
          </rPr>
          <t xml:space="preserve">Manually changed formula  </t>
        </r>
      </text>
    </comment>
    <comment ref="J83" authorId="0">
      <text>
        <r>
          <rPr>
            <sz val="9"/>
            <color indexed="81"/>
            <rFont val="Tahoma"/>
            <family val="2"/>
          </rPr>
          <t xml:space="preserve">Manualy entered as 0%
</t>
        </r>
      </text>
    </comment>
    <comment ref="J95" authorId="0">
      <text>
        <r>
          <rPr>
            <sz val="9"/>
            <color indexed="81"/>
            <rFont val="Tahoma"/>
            <family val="2"/>
          </rPr>
          <t xml:space="preserve">Manualy entered as 0%
</t>
        </r>
      </text>
    </comment>
    <comment ref="J99" authorId="0">
      <text>
        <r>
          <rPr>
            <sz val="9"/>
            <color indexed="81"/>
            <rFont val="Tahoma"/>
            <family val="2"/>
          </rPr>
          <t xml:space="preserve">Manualy entered as 0%
</t>
        </r>
      </text>
    </comment>
    <comment ref="J106" authorId="0">
      <text>
        <r>
          <rPr>
            <sz val="9"/>
            <color indexed="81"/>
            <rFont val="Tahoma"/>
            <family val="2"/>
          </rPr>
          <t xml:space="preserve">Manualy entered as 0%
</t>
        </r>
      </text>
    </comment>
  </commentList>
</comments>
</file>

<file path=xl/sharedStrings.xml><?xml version="1.0" encoding="utf-8"?>
<sst xmlns="http://schemas.openxmlformats.org/spreadsheetml/2006/main" count="21365" uniqueCount="3697">
  <si>
    <t>Pre-merger Pacific</t>
  </si>
  <si>
    <t>DGP</t>
  </si>
  <si>
    <t>N/A</t>
  </si>
  <si>
    <t>STMP</t>
  </si>
  <si>
    <t>Pre-merger Utah</t>
  </si>
  <si>
    <t>DGU</t>
  </si>
  <si>
    <t>Post-merger</t>
  </si>
  <si>
    <t>SG</t>
  </si>
  <si>
    <t>Renewable - Blundell</t>
  </si>
  <si>
    <t>STMPR</t>
  </si>
  <si>
    <t>Pollution Control Equipment</t>
  </si>
  <si>
    <t>STMPPC</t>
  </si>
  <si>
    <t>SSGCH</t>
  </si>
  <si>
    <t>HYDP</t>
  </si>
  <si>
    <t>SG-P</t>
  </si>
  <si>
    <t>SG-U</t>
  </si>
  <si>
    <t>OTHP</t>
  </si>
  <si>
    <t>Post-merger Wind</t>
  </si>
  <si>
    <t>SG-W</t>
  </si>
  <si>
    <t>SSGCT</t>
  </si>
  <si>
    <t>TRNP</t>
  </si>
  <si>
    <t>California</t>
  </si>
  <si>
    <t>CA</t>
  </si>
  <si>
    <t>DSTP</t>
  </si>
  <si>
    <t>Oregon</t>
  </si>
  <si>
    <t>OR</t>
  </si>
  <si>
    <t>Washington</t>
  </si>
  <si>
    <t>WA</t>
  </si>
  <si>
    <t>Eastern Wyoming</t>
  </si>
  <si>
    <t>WYP</t>
  </si>
  <si>
    <t>Utah</t>
  </si>
  <si>
    <t>UT</t>
  </si>
  <si>
    <t>Idaho</t>
  </si>
  <si>
    <t>ID</t>
  </si>
  <si>
    <t>Western Wyoming</t>
  </si>
  <si>
    <t>WYU</t>
  </si>
  <si>
    <t>GNLP</t>
  </si>
  <si>
    <t>General Office</t>
  </si>
  <si>
    <t>SO</t>
  </si>
  <si>
    <t>Customer Service</t>
  </si>
  <si>
    <t>CN</t>
  </si>
  <si>
    <t>Fuel Related</t>
  </si>
  <si>
    <t>SE</t>
  </si>
  <si>
    <t>Coal Mine</t>
  </si>
  <si>
    <t>MNGP</t>
  </si>
  <si>
    <t>INTP</t>
  </si>
  <si>
    <t>Hydro Relicensing</t>
  </si>
  <si>
    <t>Cholla Intangible</t>
  </si>
  <si>
    <t>Retirements</t>
  </si>
  <si>
    <t>STMPDGP</t>
  </si>
  <si>
    <t>STMPDGU</t>
  </si>
  <si>
    <t>STMPSG</t>
  </si>
  <si>
    <t>STMPRSG</t>
  </si>
  <si>
    <t>STMPPCSG</t>
  </si>
  <si>
    <t>STMPPCSSGCH</t>
  </si>
  <si>
    <t>STMPSSGCH</t>
  </si>
  <si>
    <t>HYDPDGP</t>
  </si>
  <si>
    <t>HYDPDGU</t>
  </si>
  <si>
    <t>HYDPSG-P</t>
  </si>
  <si>
    <t>HYDPSG-U</t>
  </si>
  <si>
    <t>OTHPDGU</t>
  </si>
  <si>
    <t>OTHPSG</t>
  </si>
  <si>
    <t>OTHPSG-W</t>
  </si>
  <si>
    <t>OTHPSSGCT</t>
  </si>
  <si>
    <t>TRNPDGP</t>
  </si>
  <si>
    <t>TRNPDGU</t>
  </si>
  <si>
    <t>TRNPSG</t>
  </si>
  <si>
    <t>DSTPCA</t>
  </si>
  <si>
    <t>DSTPOR</t>
  </si>
  <si>
    <t>DSTPWA</t>
  </si>
  <si>
    <t>DSTPWYP</t>
  </si>
  <si>
    <t>DSTPUT</t>
  </si>
  <si>
    <t>DSTPID</t>
  </si>
  <si>
    <t>DSTPWYU</t>
  </si>
  <si>
    <t>GNLPCA</t>
  </si>
  <si>
    <t>GNLPOR</t>
  </si>
  <si>
    <t>GNLPWA</t>
  </si>
  <si>
    <t>GNLPWYP</t>
  </si>
  <si>
    <t>GNLPUT</t>
  </si>
  <si>
    <t>GNLPID</t>
  </si>
  <si>
    <t>GNLPWYU</t>
  </si>
  <si>
    <t>GNLPDGP</t>
  </si>
  <si>
    <t>GNLPDGU</t>
  </si>
  <si>
    <t>GNLPSG</t>
  </si>
  <si>
    <t>GNLPSO</t>
  </si>
  <si>
    <t>GNLPSSGCH</t>
  </si>
  <si>
    <t>GNLPSSGCT</t>
  </si>
  <si>
    <t>GNLPCN</t>
  </si>
  <si>
    <t>GNLPSE</t>
  </si>
  <si>
    <t>MNGPSE</t>
  </si>
  <si>
    <t>INTPCA</t>
  </si>
  <si>
    <t>INTPCN</t>
  </si>
  <si>
    <t>INTPDGP</t>
  </si>
  <si>
    <t>INTPDGU</t>
  </si>
  <si>
    <t>INTPID</t>
  </si>
  <si>
    <t>INTPOR</t>
  </si>
  <si>
    <t>INTPSE</t>
  </si>
  <si>
    <t>INTPSG</t>
  </si>
  <si>
    <t>INTPSG-P</t>
  </si>
  <si>
    <t>INTPSG-U</t>
  </si>
  <si>
    <t>INTPSO</t>
  </si>
  <si>
    <t>INTPSSGCH</t>
  </si>
  <si>
    <t>INTPUT</t>
  </si>
  <si>
    <t>INTPWA</t>
  </si>
  <si>
    <t>INTPWYP</t>
  </si>
  <si>
    <t>INTPWYU</t>
  </si>
  <si>
    <t>D</t>
  </si>
  <si>
    <t>DSTMPDGP</t>
  </si>
  <si>
    <t>DSTMPDGU</t>
  </si>
  <si>
    <t>DSTMPSG</t>
  </si>
  <si>
    <t>DSTMPRSG</t>
  </si>
  <si>
    <t>DSTMPPCSG</t>
  </si>
  <si>
    <t>DSTMPPCSSGCH</t>
  </si>
  <si>
    <t>DSTMPSSGCH</t>
  </si>
  <si>
    <t>DHYDPDGP</t>
  </si>
  <si>
    <t>DHYDPDGU</t>
  </si>
  <si>
    <t>DHYDPSG-P</t>
  </si>
  <si>
    <t>DHYDPSG-U</t>
  </si>
  <si>
    <t>DOTHPDGU</t>
  </si>
  <si>
    <t>DOTHPSG</t>
  </si>
  <si>
    <t>DOTHPSG-W</t>
  </si>
  <si>
    <t>DOTHPSSGCT</t>
  </si>
  <si>
    <t>DTRNPDGP</t>
  </si>
  <si>
    <t>DTRNPDGU</t>
  </si>
  <si>
    <t>DTRNPSG</t>
  </si>
  <si>
    <t>DDSTPCA</t>
  </si>
  <si>
    <t>DDSTPOR</t>
  </si>
  <si>
    <t>DDSTPWA</t>
  </si>
  <si>
    <t>DDSTPWYP</t>
  </si>
  <si>
    <t>DDSTPUT</t>
  </si>
  <si>
    <t>DDSTPID</t>
  </si>
  <si>
    <t>DDSTPWYU</t>
  </si>
  <si>
    <t>DGNLPCA</t>
  </si>
  <si>
    <t>DGNLPOR</t>
  </si>
  <si>
    <t>DGNLPWA</t>
  </si>
  <si>
    <t>DGNLPWYP</t>
  </si>
  <si>
    <t>DGNLPUT</t>
  </si>
  <si>
    <t>DGNLPID</t>
  </si>
  <si>
    <t>DGNLPWYU</t>
  </si>
  <si>
    <t>DGNLPDGP</t>
  </si>
  <si>
    <t>DGNLPDGU</t>
  </si>
  <si>
    <t>DGNLPSG</t>
  </si>
  <si>
    <t>DGNLPSO</t>
  </si>
  <si>
    <t>DGNLPSSGCH</t>
  </si>
  <si>
    <t>DGNLPSSGCT</t>
  </si>
  <si>
    <t>DGNLPCN</t>
  </si>
  <si>
    <t>DGNLPSE</t>
  </si>
  <si>
    <t>DMNGPSE</t>
  </si>
  <si>
    <t>A</t>
  </si>
  <si>
    <t>AINTPCA</t>
  </si>
  <si>
    <t>AINTPCN</t>
  </si>
  <si>
    <t>AINTPDGP</t>
  </si>
  <si>
    <t>AINTPDGU</t>
  </si>
  <si>
    <t>AINTPID</t>
  </si>
  <si>
    <t>AINTPOR</t>
  </si>
  <si>
    <t>AINTPSE</t>
  </si>
  <si>
    <t>AINTPSG</t>
  </si>
  <si>
    <t>AINTPSG-P</t>
  </si>
  <si>
    <t>AINTPSG-U</t>
  </si>
  <si>
    <t>AINTPSO</t>
  </si>
  <si>
    <t>AINTPUT</t>
  </si>
  <si>
    <t>AINTPWA</t>
  </si>
  <si>
    <t>AINTPWYP</t>
  </si>
  <si>
    <t>AINTPWYU</t>
  </si>
  <si>
    <t>AHYDPSG-P</t>
  </si>
  <si>
    <t>AHYDPSG-U</t>
  </si>
  <si>
    <t>AOTHPSSGCT</t>
  </si>
  <si>
    <t>AGNLPCA</t>
  </si>
  <si>
    <t>AGNLPCN</t>
  </si>
  <si>
    <t>AGNLPOR</t>
  </si>
  <si>
    <t>AGNLPSO</t>
  </si>
  <si>
    <t>AGNLPUT</t>
  </si>
  <si>
    <t>AGNLPWA</t>
  </si>
  <si>
    <t>AGNLPWYP</t>
  </si>
  <si>
    <t>AGNLPWYU</t>
  </si>
  <si>
    <t>Function</t>
  </si>
  <si>
    <t>Factor</t>
  </si>
  <si>
    <t>Retirement Rate</t>
  </si>
  <si>
    <t>Annual</t>
  </si>
  <si>
    <t>Adjusted
EPIS Balance</t>
  </si>
  <si>
    <t>Description</t>
  </si>
  <si>
    <t>Type</t>
  </si>
  <si>
    <t>Dep/Amtz Code</t>
  </si>
  <si>
    <t>Adj Code</t>
  </si>
  <si>
    <t>Steam Production Plant:</t>
  </si>
  <si>
    <t xml:space="preserve">  Total Steam Plant</t>
  </si>
  <si>
    <t>Hydro Production Plant:</t>
  </si>
  <si>
    <t xml:space="preserve">  Total Hydro Plant</t>
  </si>
  <si>
    <t>Other Production Plant:</t>
  </si>
  <si>
    <t xml:space="preserve">  Total Other Plant</t>
  </si>
  <si>
    <t>Transmission Plant:</t>
  </si>
  <si>
    <t xml:space="preserve">  Total Transmission Plant</t>
  </si>
  <si>
    <t>Distribution Plant:</t>
  </si>
  <si>
    <t xml:space="preserve">  Total Distribution Plant</t>
  </si>
  <si>
    <t>General Plant:</t>
  </si>
  <si>
    <t xml:space="preserve">  Total General Plant</t>
  </si>
  <si>
    <t>Mining Plant:</t>
  </si>
  <si>
    <t xml:space="preserve">  Total Mining Plant</t>
  </si>
  <si>
    <t>Intangible Plant:</t>
  </si>
  <si>
    <t xml:space="preserve">  Total Intangible Plant</t>
  </si>
  <si>
    <t>Total</t>
  </si>
  <si>
    <t>As Filed</t>
  </si>
  <si>
    <t>Rocky Mountain Power</t>
  </si>
  <si>
    <t>Utah General Rate Case - June 2012</t>
  </si>
  <si>
    <t>WBS</t>
  </si>
  <si>
    <t>SNAU/2008/C/C05</t>
  </si>
  <si>
    <t>SNAU/2008/C/C04</t>
  </si>
  <si>
    <t>SWDK/2007/C/724</t>
  </si>
  <si>
    <t>SDVJ/2007/C/901</t>
  </si>
  <si>
    <t>DJ U4 SO2 &amp; PM Emission Cntrl Upgrades</t>
  </si>
  <si>
    <t>SHTN/2010/C/006</t>
  </si>
  <si>
    <t>Huntington U1 Clean Air - PM</t>
  </si>
  <si>
    <t>SHTR/2010/C/050</t>
  </si>
  <si>
    <t>Hunter 302 Clean Air - PM</t>
  </si>
  <si>
    <t>SHTN/2007/C/273</t>
  </si>
  <si>
    <t>SHTR/2007/C/DU2</t>
  </si>
  <si>
    <t>302 - Hunter U2 SO2 Project</t>
  </si>
  <si>
    <t>SHTR/2008/C/TU3</t>
  </si>
  <si>
    <t>SWDK/2010/C/015</t>
  </si>
  <si>
    <t>SHTR/2008/C/TU2</t>
  </si>
  <si>
    <t>SHTR/2007/C/DU1</t>
  </si>
  <si>
    <t>SJIM/2007/C/207</t>
  </si>
  <si>
    <t>JB U3 S02 &amp; PM Em Cntrl Upgrades</t>
  </si>
  <si>
    <t>SHAY/2005/C/009</t>
  </si>
  <si>
    <t>SNAU/2009/C/202</t>
  </si>
  <si>
    <t>SDVJ/2007/C/898</t>
  </si>
  <si>
    <t>DJ U3 SO2 &amp; PM Emission Cntrl Upgrades</t>
  </si>
  <si>
    <t>SHTR/2009/C/026</t>
  </si>
  <si>
    <t>SHTN/2011/C/004</t>
  </si>
  <si>
    <t>SHTR/2009/C/150</t>
  </si>
  <si>
    <t>Hunter U2 NOx LNB - Clean Air</t>
  </si>
  <si>
    <t>SHTN/2011/C/010</t>
  </si>
  <si>
    <t>SJIM/2009/C/071</t>
  </si>
  <si>
    <t>SHTN/2011/C/002</t>
  </si>
  <si>
    <t>SHTN/2011/C/008</t>
  </si>
  <si>
    <t>SJIM/2010/C/026</t>
  </si>
  <si>
    <t>SHTN/2010/C/026</t>
  </si>
  <si>
    <t>SHTN/2011/C/009</t>
  </si>
  <si>
    <t>SDVJ/2008/C/CA3</t>
  </si>
  <si>
    <t>DJ U3 Low Nox Burners</t>
  </si>
  <si>
    <t>SCRA/2008/C/045</t>
  </si>
  <si>
    <t>Craig 1: HP-IP Turbine Rotor Repl</t>
  </si>
  <si>
    <t>SJIM/2007/C/209</t>
  </si>
  <si>
    <t>JB U4 S02 &amp; PM Em Cntrl Upgrades</t>
  </si>
  <si>
    <t>SDVJ/2009/C/001</t>
  </si>
  <si>
    <t>10001952</t>
  </si>
  <si>
    <t>10001451</t>
  </si>
  <si>
    <t>10001943</t>
  </si>
  <si>
    <t>SHTN/2011/C/003</t>
  </si>
  <si>
    <t>HNUQ/2007/C/008/016</t>
  </si>
  <si>
    <t>INU 4.1.1/4.1.2 Soda Springs Fish Passag</t>
  </si>
  <si>
    <t>HNUQ/2006/C/008/029</t>
  </si>
  <si>
    <t>ILR 8.7 Lewis River Hatchery Pond 16 Mod</t>
  </si>
  <si>
    <t>HLEW/2009/C/012</t>
  </si>
  <si>
    <t>Swift 1 Station Service/Generator Breake</t>
  </si>
  <si>
    <t>TZCE/2007/C/004/B</t>
  </si>
  <si>
    <t>TMET/2006/C/001/B</t>
  </si>
  <si>
    <t>TZSL/2009/C/002/B</t>
  </si>
  <si>
    <t>TUTM/2006/C/031/B</t>
  </si>
  <si>
    <t>TZCA/2008/C/002/B</t>
  </si>
  <si>
    <t>DMET/2007/C/016/B</t>
  </si>
  <si>
    <t>City Creek Center: New 40 MW Development for PRI Phase II</t>
  </si>
  <si>
    <t>TUTH/2010/C/002/B</t>
  </si>
  <si>
    <t>N9--New Revenue/System Reinforcement - Subtransmission</t>
  </si>
  <si>
    <t>Various</t>
  </si>
  <si>
    <t>TZJV/2007/C/002/B</t>
  </si>
  <si>
    <t>Oquirrh New 345-138kV Substation</t>
  </si>
  <si>
    <t>DPIN/2007/C/001/B</t>
  </si>
  <si>
    <t>not assigned yet</t>
  </si>
  <si>
    <t>RE--Replace - Overhead Transmission Lines - Poles</t>
  </si>
  <si>
    <t>M7--Mandated - Non-conforming Code Issues</t>
  </si>
  <si>
    <t>MR--Mandated - Regional or National Regulatory</t>
  </si>
  <si>
    <t>TZCE/2006/C/001/B</t>
  </si>
  <si>
    <t>TZOG/2009/C/004/B</t>
  </si>
  <si>
    <t>Ben Lomond 345/138 #2 transformer 450 MVA</t>
  </si>
  <si>
    <t>DZSL/2008/C/009/B</t>
  </si>
  <si>
    <t>TWYO/2010/C/002/B</t>
  </si>
  <si>
    <t>DZPU/2008/C/001/B</t>
  </si>
  <si>
    <t>Nibley: New 138-12.5 kV Substation and Rebuild 7 Miles Transmission</t>
  </si>
  <si>
    <t>RI--Replace - Storm and Casualty</t>
  </si>
  <si>
    <t>M3--Mandated - Environmental</t>
  </si>
  <si>
    <t>M9--Mandated - Public Accommodations &amp; Other</t>
  </si>
  <si>
    <t>R1--Replace - Substation - Switchgear, Breakers, Reclrs</t>
  </si>
  <si>
    <t>TZAF/2009/C/001/B</t>
  </si>
  <si>
    <t>TMGM/2008/C/001/B</t>
  </si>
  <si>
    <t>Eastside Trans Line Ratings Wave Traps</t>
  </si>
  <si>
    <t>RF--Replace - Overhead Transmission Lines - Other</t>
  </si>
  <si>
    <t>TZME/2010/C/004</t>
  </si>
  <si>
    <t>Purchase spare 230-69 kV transformer</t>
  </si>
  <si>
    <t>DZCA/2009/C/001/B</t>
  </si>
  <si>
    <t>TRIC/2009/C/001/B</t>
  </si>
  <si>
    <t>SHTR/2008/C/TU1/INTRCNCT</t>
  </si>
  <si>
    <t>SHTN/2010/C/001/INTRCNCT</t>
  </si>
  <si>
    <t>R4--Replace - Substation - Transformers</t>
  </si>
  <si>
    <t>M1--Mandated - Highway Relocations</t>
  </si>
  <si>
    <t>R6--Replace - Substation - Bushings, Glass &amp; Other</t>
  </si>
  <si>
    <t>N3--N3--New Revenue/Connection - Industrial</t>
  </si>
  <si>
    <t>N1--N1--New Revenue/Connection -  Residential</t>
  </si>
  <si>
    <t>N2--N2--New Revenue/Connection - Commercial</t>
  </si>
  <si>
    <t>RB--Replace - Underground - Vaults &amp; Equipment</t>
  </si>
  <si>
    <t>N7--New Revenue/System Reinforcement - Feeder</t>
  </si>
  <si>
    <t>RC--Replace - Overhead Distribution Lines - Poles</t>
  </si>
  <si>
    <t>DMET/2006/C/004/B</t>
  </si>
  <si>
    <t>RD--Replace - Overhead Distribution Lines - Other</t>
  </si>
  <si>
    <t>RJ--Replace - Customer Meters</t>
  </si>
  <si>
    <t>N8--New Revenue/System Reinforcement - Substation</t>
  </si>
  <si>
    <t>DZSL/2007/C/003/B</t>
  </si>
  <si>
    <t>DZOG/2008/C/010/B</t>
  </si>
  <si>
    <t>Farmington: Install 2nd Transformer</t>
  </si>
  <si>
    <t>RA--Replace - Underground Cable</t>
  </si>
  <si>
    <t>U1--Functional Upgrade - Feeder Improvements</t>
  </si>
  <si>
    <t>TJOR/2008/C/006/B</t>
  </si>
  <si>
    <t>DSMI/2009/C/001/B</t>
  </si>
  <si>
    <t>N4--N4--New Revenue/Connection - Irrigation</t>
  </si>
  <si>
    <t>RK--Asset Removal</t>
  </si>
  <si>
    <t>DZRB/2006/C/002/10032703</t>
  </si>
  <si>
    <t>Line 37 Conv to 115kV Bld Nickel Mt Sub - Dist - Canyonville</t>
  </si>
  <si>
    <t>M4--Mandated - Neutral Extensions</t>
  </si>
  <si>
    <t>DZBE/2009/C/007/B</t>
  </si>
  <si>
    <t>Bend Plant Sub Increase Capacity</t>
  </si>
  <si>
    <t>Independence Sub - Install new substation near Monpac</t>
  </si>
  <si>
    <t>DZBE/2009/C/008/B</t>
  </si>
  <si>
    <t>DORE/2007/C/806/B</t>
  </si>
  <si>
    <t>MRR Oregon Mobile Radio Repl Project</t>
  </si>
  <si>
    <t>DUTH/2007/C/806/B</t>
  </si>
  <si>
    <t>Utah Mobile Radio Replacement Project</t>
  </si>
  <si>
    <t>DWYO/2007/C/806/B</t>
  </si>
  <si>
    <t>Wyoming Mobile Radio Replacement Project</t>
  </si>
  <si>
    <t>RV--Replace - Vehicles</t>
  </si>
  <si>
    <t>R8--Replace - Microwave/Fiber Communications</t>
  </si>
  <si>
    <t>RQ--Replace - Other General Plant</t>
  </si>
  <si>
    <t>DCAL/2007/C/806/B</t>
  </si>
  <si>
    <t>MRR California Mobile Radio Repl Project</t>
  </si>
  <si>
    <t>DWAS/2007/C/806/B</t>
  </si>
  <si>
    <t>MRR Washington Mobile Radio Repl Project</t>
  </si>
  <si>
    <t>DIDA/2007/C/806/B</t>
  </si>
  <si>
    <t>Idaho Mobile Radio Replacement Project</t>
  </si>
  <si>
    <t>DSPN/2004/C/012/B</t>
  </si>
  <si>
    <t>RT--Replace - Tools</t>
  </si>
  <si>
    <t>TRIC/2010/C/001/B</t>
  </si>
  <si>
    <t>R9--Replace - Other Communications</t>
  </si>
  <si>
    <t>CWES/2006/C/604/CAP</t>
  </si>
  <si>
    <t>IP--IT-Asset Performance New Investment</t>
  </si>
  <si>
    <t>IC--IT-Core Program-Compliance, Mandate, Regulatory</t>
  </si>
  <si>
    <t>Wind Operations System</t>
  </si>
  <si>
    <t>CMIN/2010/C/001</t>
  </si>
  <si>
    <t>Deer Creek-Reconstruct Longwall System</t>
  </si>
  <si>
    <t>CMIN/0000/C/001</t>
  </si>
  <si>
    <t>Energy West Deer Creek Mine CAP Forecast</t>
  </si>
  <si>
    <t>N</t>
  </si>
  <si>
    <t>Geothermal - Blundell</t>
  </si>
  <si>
    <t>Month</t>
  </si>
  <si>
    <t>Switch</t>
  </si>
  <si>
    <t>Type of Plant Additions Used</t>
  </si>
  <si>
    <t>Plant Adds</t>
  </si>
  <si>
    <t>Dep Code</t>
  </si>
  <si>
    <t>Utah AMR</t>
  </si>
  <si>
    <t>Little Mountain</t>
  </si>
  <si>
    <t>Actuals</t>
  </si>
  <si>
    <t>Actual Retirements</t>
  </si>
  <si>
    <t>Specific Retirements</t>
  </si>
  <si>
    <t>FERC</t>
  </si>
  <si>
    <t>JAM Code</t>
  </si>
  <si>
    <t>Jun 2010 - Jun 2012 Depreciation &amp; Amortization Expense</t>
  </si>
  <si>
    <t>DEPRECIATION EXPENSE</t>
  </si>
  <si>
    <t>Subtotal</t>
  </si>
  <si>
    <t>AMORTIZATION EXPENSE</t>
  </si>
  <si>
    <t>Total Amortization</t>
  </si>
  <si>
    <t xml:space="preserve">Total </t>
  </si>
  <si>
    <t>AHYDPDGP</t>
  </si>
  <si>
    <t>Yearly Dep Rate</t>
  </si>
  <si>
    <t>DPU Revised</t>
  </si>
  <si>
    <t>Switch Ref</t>
  </si>
  <si>
    <t>RETIREMENT RATES</t>
  </si>
  <si>
    <t>RETIREMENT CALCULATION</t>
  </si>
  <si>
    <t>Monthly Dep Rate</t>
  </si>
  <si>
    <t>Dep Exp</t>
  </si>
  <si>
    <t>Test Period Depreciation Expense</t>
  </si>
  <si>
    <t>DPU Adjusted</t>
  </si>
  <si>
    <t>Vehicle Depreciation</t>
  </si>
  <si>
    <t>Miscellaneous Depreciation</t>
  </si>
  <si>
    <t>Hydro Decommissioning Depreciation</t>
  </si>
  <si>
    <t>Hydro Decommissioning Payments</t>
  </si>
  <si>
    <t>AMORTIZATION RESERVE</t>
  </si>
  <si>
    <t>MT</t>
  </si>
  <si>
    <t>Total Amortization Reserve</t>
  </si>
  <si>
    <t>AINTPSSGCH</t>
  </si>
  <si>
    <t>AGNLPSG</t>
  </si>
  <si>
    <t>Adjusted
Reserve Balance</t>
  </si>
  <si>
    <t>13 Mo Avg</t>
  </si>
  <si>
    <t>302ID</t>
  </si>
  <si>
    <t>302SG</t>
  </si>
  <si>
    <t>302SG-P</t>
  </si>
  <si>
    <t>302SG-U</t>
  </si>
  <si>
    <t>303CA</t>
  </si>
  <si>
    <t>303CN</t>
  </si>
  <si>
    <t>303ID</t>
  </si>
  <si>
    <t>303OR</t>
  </si>
  <si>
    <t>303SE</t>
  </si>
  <si>
    <t>303SG</t>
  </si>
  <si>
    <t>303SO</t>
  </si>
  <si>
    <t>303UT</t>
  </si>
  <si>
    <t>303WA</t>
  </si>
  <si>
    <t>303WYP</t>
  </si>
  <si>
    <t>310DGP</t>
  </si>
  <si>
    <t>310DGU</t>
  </si>
  <si>
    <t>310SG</t>
  </si>
  <si>
    <t>310SSGCH</t>
  </si>
  <si>
    <t>311DGP</t>
  </si>
  <si>
    <t>311DGU</t>
  </si>
  <si>
    <t>311SG</t>
  </si>
  <si>
    <t>311SSGCH</t>
  </si>
  <si>
    <t>312DGP</t>
  </si>
  <si>
    <t>312DGU</t>
  </si>
  <si>
    <t>312SG</t>
  </si>
  <si>
    <t>312SSGCH</t>
  </si>
  <si>
    <t>314DGP</t>
  </si>
  <si>
    <t>314DGU</t>
  </si>
  <si>
    <t>314SG</t>
  </si>
  <si>
    <t>314SSGCH</t>
  </si>
  <si>
    <t>315DGP</t>
  </si>
  <si>
    <t>315DGU</t>
  </si>
  <si>
    <t>315SG</t>
  </si>
  <si>
    <t>315SSGCH</t>
  </si>
  <si>
    <t>316DGP</t>
  </si>
  <si>
    <t>316DGU</t>
  </si>
  <si>
    <t>316SG</t>
  </si>
  <si>
    <t>316SSGCH</t>
  </si>
  <si>
    <t>330DGP</t>
  </si>
  <si>
    <t>330DGU</t>
  </si>
  <si>
    <t>330SG-P</t>
  </si>
  <si>
    <t>330SG-U</t>
  </si>
  <si>
    <t>331DGP</t>
  </si>
  <si>
    <t>331DGU</t>
  </si>
  <si>
    <t>331SG-P</t>
  </si>
  <si>
    <t>331SG-U</t>
  </si>
  <si>
    <t>332DGP</t>
  </si>
  <si>
    <t>332DGU</t>
  </si>
  <si>
    <t>332SG-P</t>
  </si>
  <si>
    <t>332SG-U</t>
  </si>
  <si>
    <t>333DGP</t>
  </si>
  <si>
    <t>333DGU</t>
  </si>
  <si>
    <t>333SG-P</t>
  </si>
  <si>
    <t>333SG-U</t>
  </si>
  <si>
    <t>334DGP</t>
  </si>
  <si>
    <t>334DGU</t>
  </si>
  <si>
    <t>334SG-P</t>
  </si>
  <si>
    <t>334SG-U</t>
  </si>
  <si>
    <t>335DGP</t>
  </si>
  <si>
    <t>335DGU</t>
  </si>
  <si>
    <t>335SG-P</t>
  </si>
  <si>
    <t>335SG-U</t>
  </si>
  <si>
    <t>336DGP</t>
  </si>
  <si>
    <t>336DGU</t>
  </si>
  <si>
    <t>336SG-P</t>
  </si>
  <si>
    <t>336SG-U</t>
  </si>
  <si>
    <t>340SG</t>
  </si>
  <si>
    <t>340SG-W</t>
  </si>
  <si>
    <t>341DGU</t>
  </si>
  <si>
    <t>341SG</t>
  </si>
  <si>
    <t>341SG-W</t>
  </si>
  <si>
    <t>341SSGCT</t>
  </si>
  <si>
    <t>342DGU</t>
  </si>
  <si>
    <t>342SG</t>
  </si>
  <si>
    <t>342SSGCT</t>
  </si>
  <si>
    <t>343DGU</t>
  </si>
  <si>
    <t>343SG</t>
  </si>
  <si>
    <t>343SG-W</t>
  </si>
  <si>
    <t>343SSGCT</t>
  </si>
  <si>
    <t>344SG</t>
  </si>
  <si>
    <t>344SG-W</t>
  </si>
  <si>
    <t>344SSGCT</t>
  </si>
  <si>
    <t>345DGU</t>
  </si>
  <si>
    <t>345SG</t>
  </si>
  <si>
    <t>345SG-W</t>
  </si>
  <si>
    <t>345SSGCT</t>
  </si>
  <si>
    <t>346DGU</t>
  </si>
  <si>
    <t>346SG</t>
  </si>
  <si>
    <t>346SG-W</t>
  </si>
  <si>
    <t>350DGP</t>
  </si>
  <si>
    <t>350DGU</t>
  </si>
  <si>
    <t>350SG</t>
  </si>
  <si>
    <t>352DGP</t>
  </si>
  <si>
    <t>352DGU</t>
  </si>
  <si>
    <t>352SG</t>
  </si>
  <si>
    <t>353DGP</t>
  </si>
  <si>
    <t>353DGU</t>
  </si>
  <si>
    <t>353SG</t>
  </si>
  <si>
    <t>354DGP</t>
  </si>
  <si>
    <t>354DGU</t>
  </si>
  <si>
    <t>354SG</t>
  </si>
  <si>
    <t>355DGP</t>
  </si>
  <si>
    <t>355DGU</t>
  </si>
  <si>
    <t>355SG</t>
  </si>
  <si>
    <t>356DGP</t>
  </si>
  <si>
    <t>356DGU</t>
  </si>
  <si>
    <t>356SG</t>
  </si>
  <si>
    <t>357DGP</t>
  </si>
  <si>
    <t>357DGU</t>
  </si>
  <si>
    <t>357SG</t>
  </si>
  <si>
    <t>358DGU</t>
  </si>
  <si>
    <t>358SG</t>
  </si>
  <si>
    <t>359DGP</t>
  </si>
  <si>
    <t>359DGU</t>
  </si>
  <si>
    <t>359SG</t>
  </si>
  <si>
    <t>360CA</t>
  </si>
  <si>
    <t>360ID</t>
  </si>
  <si>
    <t>360OR</t>
  </si>
  <si>
    <t>360UT</t>
  </si>
  <si>
    <t>360WA</t>
  </si>
  <si>
    <t>360WYP</t>
  </si>
  <si>
    <t>360WYU</t>
  </si>
  <si>
    <t>361CA</t>
  </si>
  <si>
    <t>361ID</t>
  </si>
  <si>
    <t>361OR</t>
  </si>
  <si>
    <t>361UT</t>
  </si>
  <si>
    <t>361WA</t>
  </si>
  <si>
    <t>361WYP</t>
  </si>
  <si>
    <t>361WYU</t>
  </si>
  <si>
    <t>362CA</t>
  </si>
  <si>
    <t>362ID</t>
  </si>
  <si>
    <t>362OR</t>
  </si>
  <si>
    <t>362UT</t>
  </si>
  <si>
    <t>362WA</t>
  </si>
  <si>
    <t>362WYP</t>
  </si>
  <si>
    <t>362WYU</t>
  </si>
  <si>
    <t>363CA</t>
  </si>
  <si>
    <t>363ID</t>
  </si>
  <si>
    <t>363OR</t>
  </si>
  <si>
    <t>363UT</t>
  </si>
  <si>
    <t>363WA</t>
  </si>
  <si>
    <t>363WYP</t>
  </si>
  <si>
    <t>364CA</t>
  </si>
  <si>
    <t>364ID</t>
  </si>
  <si>
    <t>364OR</t>
  </si>
  <si>
    <t>364UT</t>
  </si>
  <si>
    <t>364WA</t>
  </si>
  <si>
    <t>364WYP</t>
  </si>
  <si>
    <t>364WYU</t>
  </si>
  <si>
    <t>365CA</t>
  </si>
  <si>
    <t>365ID</t>
  </si>
  <si>
    <t>365OR</t>
  </si>
  <si>
    <t>365UT</t>
  </si>
  <si>
    <t>365WA</t>
  </si>
  <si>
    <t>365WYP</t>
  </si>
  <si>
    <t>365WYU</t>
  </si>
  <si>
    <t>366CA</t>
  </si>
  <si>
    <t>366ID</t>
  </si>
  <si>
    <t>366OR</t>
  </si>
  <si>
    <t>366UT</t>
  </si>
  <si>
    <t>366WA</t>
  </si>
  <si>
    <t>366WYP</t>
  </si>
  <si>
    <t>366WYU</t>
  </si>
  <si>
    <t>367CA</t>
  </si>
  <si>
    <t>367ID</t>
  </si>
  <si>
    <t>367OR</t>
  </si>
  <si>
    <t>367UT</t>
  </si>
  <si>
    <t>367WA</t>
  </si>
  <si>
    <t>367WYP</t>
  </si>
  <si>
    <t>367WYU</t>
  </si>
  <si>
    <t>368CA</t>
  </si>
  <si>
    <t>368ID</t>
  </si>
  <si>
    <t>368OR</t>
  </si>
  <si>
    <t>368UT</t>
  </si>
  <si>
    <t>368WA</t>
  </si>
  <si>
    <t>368WYP</t>
  </si>
  <si>
    <t>368WYU</t>
  </si>
  <si>
    <t>369CA</t>
  </si>
  <si>
    <t>369ID</t>
  </si>
  <si>
    <t>369OR</t>
  </si>
  <si>
    <t>369UT</t>
  </si>
  <si>
    <t>369WA</t>
  </si>
  <si>
    <t>369WYP</t>
  </si>
  <si>
    <t>369WYU</t>
  </si>
  <si>
    <t>370CA</t>
  </si>
  <si>
    <t>370ID</t>
  </si>
  <si>
    <t>370OR</t>
  </si>
  <si>
    <t>370UT</t>
  </si>
  <si>
    <t>370WA</t>
  </si>
  <si>
    <t>370WYP</t>
  </si>
  <si>
    <t>370WYU</t>
  </si>
  <si>
    <t>371CA</t>
  </si>
  <si>
    <t>371ID</t>
  </si>
  <si>
    <t>371OR</t>
  </si>
  <si>
    <t>371UT</t>
  </si>
  <si>
    <t>371WA</t>
  </si>
  <si>
    <t>371WYP</t>
  </si>
  <si>
    <t>371WYU</t>
  </si>
  <si>
    <t>373CA</t>
  </si>
  <si>
    <t>373ID</t>
  </si>
  <si>
    <t>373OR</t>
  </si>
  <si>
    <t>373UT</t>
  </si>
  <si>
    <t>373WA</t>
  </si>
  <si>
    <t>373WYP</t>
  </si>
  <si>
    <t>373WYU</t>
  </si>
  <si>
    <t>389CA</t>
  </si>
  <si>
    <t>389CN</t>
  </si>
  <si>
    <t>389DGU</t>
  </si>
  <si>
    <t>389ID</t>
  </si>
  <si>
    <t>389OR</t>
  </si>
  <si>
    <t>389SG</t>
  </si>
  <si>
    <t>389SO</t>
  </si>
  <si>
    <t>389UT</t>
  </si>
  <si>
    <t>389WA</t>
  </si>
  <si>
    <t>389WYP</t>
  </si>
  <si>
    <t>389WYU</t>
  </si>
  <si>
    <t>390CA</t>
  </si>
  <si>
    <t>390CN</t>
  </si>
  <si>
    <t>390DGP</t>
  </si>
  <si>
    <t>390DGU</t>
  </si>
  <si>
    <t>390ID</t>
  </si>
  <si>
    <t>390OR</t>
  </si>
  <si>
    <t>390SG</t>
  </si>
  <si>
    <t>390SO</t>
  </si>
  <si>
    <t>390UT</t>
  </si>
  <si>
    <t>390WA</t>
  </si>
  <si>
    <t>390WYP</t>
  </si>
  <si>
    <t>390WYU</t>
  </si>
  <si>
    <t>391CA</t>
  </si>
  <si>
    <t>391CN</t>
  </si>
  <si>
    <t>391DGP</t>
  </si>
  <si>
    <t>391DGU</t>
  </si>
  <si>
    <t>391ID</t>
  </si>
  <si>
    <t>391OR</t>
  </si>
  <si>
    <t>391SE</t>
  </si>
  <si>
    <t>391SG</t>
  </si>
  <si>
    <t>391SO</t>
  </si>
  <si>
    <t>391SSGCH</t>
  </si>
  <si>
    <t>391UT</t>
  </si>
  <si>
    <t>391WA</t>
  </si>
  <si>
    <t>391WYP</t>
  </si>
  <si>
    <t>391WYU</t>
  </si>
  <si>
    <t>392CA</t>
  </si>
  <si>
    <t>392DGP</t>
  </si>
  <si>
    <t>392DGU</t>
  </si>
  <si>
    <t>392ID</t>
  </si>
  <si>
    <t>392OR</t>
  </si>
  <si>
    <t>392SE</t>
  </si>
  <si>
    <t>392SG</t>
  </si>
  <si>
    <t>392SO</t>
  </si>
  <si>
    <t>392SSGCH</t>
  </si>
  <si>
    <t>392SSGCT</t>
  </si>
  <si>
    <t>392UT</t>
  </si>
  <si>
    <t>392WA</t>
  </si>
  <si>
    <t>392WYP</t>
  </si>
  <si>
    <t>392WYU</t>
  </si>
  <si>
    <t>393CA</t>
  </si>
  <si>
    <t>393DGP</t>
  </si>
  <si>
    <t>393DGU</t>
  </si>
  <si>
    <t>393ID</t>
  </si>
  <si>
    <t>393OR</t>
  </si>
  <si>
    <t>393SG</t>
  </si>
  <si>
    <t>393SO</t>
  </si>
  <si>
    <t>393SSGCT</t>
  </si>
  <si>
    <t>393UT</t>
  </si>
  <si>
    <t>393WA</t>
  </si>
  <si>
    <t>393WYP</t>
  </si>
  <si>
    <t>393WYU</t>
  </si>
  <si>
    <t>394CA</t>
  </si>
  <si>
    <t>394DGP</t>
  </si>
  <si>
    <t>394DGU</t>
  </si>
  <si>
    <t>394ID</t>
  </si>
  <si>
    <t>394OR</t>
  </si>
  <si>
    <t>394SE</t>
  </si>
  <si>
    <t>394SG</t>
  </si>
  <si>
    <t>394SO</t>
  </si>
  <si>
    <t>394SSGCH</t>
  </si>
  <si>
    <t>394SSGCT</t>
  </si>
  <si>
    <t>394UT</t>
  </si>
  <si>
    <t>394WA</t>
  </si>
  <si>
    <t>394WYP</t>
  </si>
  <si>
    <t>394WYU</t>
  </si>
  <si>
    <t>395CA</t>
  </si>
  <si>
    <t>395DGP</t>
  </si>
  <si>
    <t>395DGU</t>
  </si>
  <si>
    <t>395ID</t>
  </si>
  <si>
    <t>395OR</t>
  </si>
  <si>
    <t>395SE</t>
  </si>
  <si>
    <t>395SG</t>
  </si>
  <si>
    <t>395SO</t>
  </si>
  <si>
    <t>395SSGCH</t>
  </si>
  <si>
    <t>395SSGCT</t>
  </si>
  <si>
    <t>395UT</t>
  </si>
  <si>
    <t>395WA</t>
  </si>
  <si>
    <t>395WYP</t>
  </si>
  <si>
    <t>395WYU</t>
  </si>
  <si>
    <t>396CA</t>
  </si>
  <si>
    <t>396DGP</t>
  </si>
  <si>
    <t>396DGU</t>
  </si>
  <si>
    <t>396ID</t>
  </si>
  <si>
    <t>396OR</t>
  </si>
  <si>
    <t>396SE</t>
  </si>
  <si>
    <t>396SG</t>
  </si>
  <si>
    <t>396SO</t>
  </si>
  <si>
    <t>396SSGCH</t>
  </si>
  <si>
    <t>396UT</t>
  </si>
  <si>
    <t>396WA</t>
  </si>
  <si>
    <t>396WYP</t>
  </si>
  <si>
    <t>396WYU</t>
  </si>
  <si>
    <t>397CA</t>
  </si>
  <si>
    <t>397CN</t>
  </si>
  <si>
    <t>397DGP</t>
  </si>
  <si>
    <t>397DGU</t>
  </si>
  <si>
    <t>397ID</t>
  </si>
  <si>
    <t>397OR</t>
  </si>
  <si>
    <t>397SE</t>
  </si>
  <si>
    <t>397SG</t>
  </si>
  <si>
    <t>397SO</t>
  </si>
  <si>
    <t>397SSGCH</t>
  </si>
  <si>
    <t>397SSGCT</t>
  </si>
  <si>
    <t>397UT</t>
  </si>
  <si>
    <t>397WA</t>
  </si>
  <si>
    <t>397WYP</t>
  </si>
  <si>
    <t>397WYU</t>
  </si>
  <si>
    <t>398CA</t>
  </si>
  <si>
    <t>398CN</t>
  </si>
  <si>
    <t>398ID</t>
  </si>
  <si>
    <t>398OR</t>
  </si>
  <si>
    <t>398SE</t>
  </si>
  <si>
    <t>398SG</t>
  </si>
  <si>
    <t>398SO</t>
  </si>
  <si>
    <t>398UT</t>
  </si>
  <si>
    <t>398WA</t>
  </si>
  <si>
    <t>398WYP</t>
  </si>
  <si>
    <t>398WYU</t>
  </si>
  <si>
    <t>399SE</t>
  </si>
  <si>
    <t>Code</t>
  </si>
  <si>
    <t>EPIS Bal</t>
  </si>
  <si>
    <t>Plant</t>
  </si>
  <si>
    <t>Additions</t>
  </si>
  <si>
    <t>Avg Bal</t>
  </si>
  <si>
    <t>13 Mo</t>
  </si>
  <si>
    <t>DPU</t>
  </si>
  <si>
    <t>302DGU</t>
  </si>
  <si>
    <t>DPU Adj to BY</t>
  </si>
  <si>
    <t>DPU Adj to RMP</t>
  </si>
  <si>
    <t>RMP Adj to BY</t>
  </si>
  <si>
    <t>FACTOR</t>
  </si>
  <si>
    <t>403360CA</t>
  </si>
  <si>
    <t>403360ID</t>
  </si>
  <si>
    <t>403360OR</t>
  </si>
  <si>
    <t>403360UT</t>
  </si>
  <si>
    <t>403360WA</t>
  </si>
  <si>
    <t>403360WYP</t>
  </si>
  <si>
    <t>403360WYU</t>
  </si>
  <si>
    <t>403361CA</t>
  </si>
  <si>
    <t>403361ID</t>
  </si>
  <si>
    <t>403361OR</t>
  </si>
  <si>
    <t>403361UT</t>
  </si>
  <si>
    <t>403361WA</t>
  </si>
  <si>
    <t>403361WYP</t>
  </si>
  <si>
    <t>403361WYU</t>
  </si>
  <si>
    <t>403362CA</t>
  </si>
  <si>
    <t>403362ID</t>
  </si>
  <si>
    <t>403362OR</t>
  </si>
  <si>
    <t>403362UT</t>
  </si>
  <si>
    <t>403362WA</t>
  </si>
  <si>
    <t>403362WYP</t>
  </si>
  <si>
    <t>403362WYU</t>
  </si>
  <si>
    <t>403363CA</t>
  </si>
  <si>
    <t>403363ID</t>
  </si>
  <si>
    <t>403363OR</t>
  </si>
  <si>
    <t>403363WA</t>
  </si>
  <si>
    <t>403363WYP</t>
  </si>
  <si>
    <t>403363UT</t>
  </si>
  <si>
    <t>403364CA</t>
  </si>
  <si>
    <t>403364ID</t>
  </si>
  <si>
    <t>403364OR</t>
  </si>
  <si>
    <t>403364UT</t>
  </si>
  <si>
    <t>403364WA</t>
  </si>
  <si>
    <t>403364WYP</t>
  </si>
  <si>
    <t>403364WYU</t>
  </si>
  <si>
    <t>403365CA</t>
  </si>
  <si>
    <t>403365ID</t>
  </si>
  <si>
    <t>403365OR</t>
  </si>
  <si>
    <t>403365UT</t>
  </si>
  <si>
    <t>403365WA</t>
  </si>
  <si>
    <t>403365WYP</t>
  </si>
  <si>
    <t>403365WYU</t>
  </si>
  <si>
    <t>403366CA</t>
  </si>
  <si>
    <t>403366ID</t>
  </si>
  <si>
    <t>403366OR</t>
  </si>
  <si>
    <t>403366UT</t>
  </si>
  <si>
    <t>403366WA</t>
  </si>
  <si>
    <t>403366WYP</t>
  </si>
  <si>
    <t>403366WYU</t>
  </si>
  <si>
    <t>403367CA</t>
  </si>
  <si>
    <t>403367ID</t>
  </si>
  <si>
    <t>403367OR</t>
  </si>
  <si>
    <t>403367UT</t>
  </si>
  <si>
    <t>403367WA</t>
  </si>
  <si>
    <t>403367WYP</t>
  </si>
  <si>
    <t>403367WYU</t>
  </si>
  <si>
    <t>403368CA</t>
  </si>
  <si>
    <t>403368ID</t>
  </si>
  <si>
    <t>403368OR</t>
  </si>
  <si>
    <t>403368UT</t>
  </si>
  <si>
    <t>403368WA</t>
  </si>
  <si>
    <t>403368WYP</t>
  </si>
  <si>
    <t>403368WYU</t>
  </si>
  <si>
    <t>403369CA</t>
  </si>
  <si>
    <t>403369ID</t>
  </si>
  <si>
    <t>403369OR</t>
  </si>
  <si>
    <t>403369UT</t>
  </si>
  <si>
    <t>403369WA</t>
  </si>
  <si>
    <t>403369WYP</t>
  </si>
  <si>
    <t>403369WYU</t>
  </si>
  <si>
    <t>403370CA</t>
  </si>
  <si>
    <t>403370ID</t>
  </si>
  <si>
    <t>403370OR</t>
  </si>
  <si>
    <t>403370UT</t>
  </si>
  <si>
    <t>403370WA</t>
  </si>
  <si>
    <t>403370WYP</t>
  </si>
  <si>
    <t>403370WYU</t>
  </si>
  <si>
    <t>403371CA</t>
  </si>
  <si>
    <t>403371ID</t>
  </si>
  <si>
    <t>403371OR</t>
  </si>
  <si>
    <t>403371UT</t>
  </si>
  <si>
    <t>403371WA</t>
  </si>
  <si>
    <t>403371WYP</t>
  </si>
  <si>
    <t>403371WYU</t>
  </si>
  <si>
    <t>403373CA</t>
  </si>
  <si>
    <t>403373ID</t>
  </si>
  <si>
    <t>403373OR</t>
  </si>
  <si>
    <t>403373UT</t>
  </si>
  <si>
    <t>403373WA</t>
  </si>
  <si>
    <t>403373WYP</t>
  </si>
  <si>
    <t>403373WYU</t>
  </si>
  <si>
    <t>403GPCA</t>
  </si>
  <si>
    <t>403GPCN</t>
  </si>
  <si>
    <t>403GPDGP</t>
  </si>
  <si>
    <t>403GPDGU</t>
  </si>
  <si>
    <t>403GPID</t>
  </si>
  <si>
    <t>403GPOR</t>
  </si>
  <si>
    <t>403GPSE</t>
  </si>
  <si>
    <t>403GPSG</t>
  </si>
  <si>
    <t>403GPSO</t>
  </si>
  <si>
    <t>403GPSSGCH</t>
  </si>
  <si>
    <t>403GPSSGCT</t>
  </si>
  <si>
    <t>403GPUT</t>
  </si>
  <si>
    <t>403GPWA</t>
  </si>
  <si>
    <t>403GPWYP</t>
  </si>
  <si>
    <t>403GPWYU</t>
  </si>
  <si>
    <t>403HPDGP</t>
  </si>
  <si>
    <t>403HPDGU</t>
  </si>
  <si>
    <t>403HPSG-P</t>
  </si>
  <si>
    <t>403HPSG-U</t>
  </si>
  <si>
    <t>403OPDGU</t>
  </si>
  <si>
    <t>403OPSG</t>
  </si>
  <si>
    <t>403OPSG-W</t>
  </si>
  <si>
    <t>403OPSSGCT</t>
  </si>
  <si>
    <t>403SPDGP</t>
  </si>
  <si>
    <t>403SPDGU</t>
  </si>
  <si>
    <t>403SPSG</t>
  </si>
  <si>
    <t>403SPSSGCH</t>
  </si>
  <si>
    <t>403TPDGP</t>
  </si>
  <si>
    <t>403TPDGU</t>
  </si>
  <si>
    <t>403TPSG</t>
  </si>
  <si>
    <t>404GPCA</t>
  </si>
  <si>
    <t>404GPCN</t>
  </si>
  <si>
    <t>404GPOR</t>
  </si>
  <si>
    <t>404GPSO</t>
  </si>
  <si>
    <t>404GPUT</t>
  </si>
  <si>
    <t>404GPWA</t>
  </si>
  <si>
    <t>404GPWYP</t>
  </si>
  <si>
    <t>404GPWYU</t>
  </si>
  <si>
    <t>404HPDGP</t>
  </si>
  <si>
    <t>404HPSG-P</t>
  </si>
  <si>
    <t>404HPSG-U</t>
  </si>
  <si>
    <t>404IPCN</t>
  </si>
  <si>
    <t>404IPDGU</t>
  </si>
  <si>
    <t>404IPID</t>
  </si>
  <si>
    <t>404IPOR</t>
  </si>
  <si>
    <t>404IPSE</t>
  </si>
  <si>
    <t>404IPSG</t>
  </si>
  <si>
    <t>404IPSG-P</t>
  </si>
  <si>
    <t>404IPSG-U</t>
  </si>
  <si>
    <t>404IPSO</t>
  </si>
  <si>
    <t>404IPSSGCH</t>
  </si>
  <si>
    <t>404IPUT</t>
  </si>
  <si>
    <t>404IPWA</t>
  </si>
  <si>
    <t>404IPWYP</t>
  </si>
  <si>
    <t>108360CA</t>
  </si>
  <si>
    <t>108360ID</t>
  </si>
  <si>
    <t>108360OR</t>
  </si>
  <si>
    <t>108360UT</t>
  </si>
  <si>
    <t>108360WA</t>
  </si>
  <si>
    <t>108360WYP</t>
  </si>
  <si>
    <t>108360WYU</t>
  </si>
  <si>
    <t>108361CA</t>
  </si>
  <si>
    <t>108361ID</t>
  </si>
  <si>
    <t>108361OR</t>
  </si>
  <si>
    <t>108361UT</t>
  </si>
  <si>
    <t>108361WA</t>
  </si>
  <si>
    <t>108361WYP</t>
  </si>
  <si>
    <t>108361WYU</t>
  </si>
  <si>
    <t>108362CA</t>
  </si>
  <si>
    <t>108362ID</t>
  </si>
  <si>
    <t>108362OR</t>
  </si>
  <si>
    <t>108362UT</t>
  </si>
  <si>
    <t>108362WA</t>
  </si>
  <si>
    <t>108362WYP</t>
  </si>
  <si>
    <t>108362WYU</t>
  </si>
  <si>
    <t>108363CA</t>
  </si>
  <si>
    <t>108363ID</t>
  </si>
  <si>
    <t>108363OR</t>
  </si>
  <si>
    <t>108363WA</t>
  </si>
  <si>
    <t>108363WYP</t>
  </si>
  <si>
    <t>108363UT</t>
  </si>
  <si>
    <t>108364CA</t>
  </si>
  <si>
    <t>108364ID</t>
  </si>
  <si>
    <t>108364OR</t>
  </si>
  <si>
    <t>108364UT</t>
  </si>
  <si>
    <t>108364WA</t>
  </si>
  <si>
    <t>108364WYP</t>
  </si>
  <si>
    <t>108364WYU</t>
  </si>
  <si>
    <t>108365CA</t>
  </si>
  <si>
    <t>108365ID</t>
  </si>
  <si>
    <t>108365OR</t>
  </si>
  <si>
    <t>108365UT</t>
  </si>
  <si>
    <t>108365WA</t>
  </si>
  <si>
    <t>108365WYP</t>
  </si>
  <si>
    <t>108365WYU</t>
  </si>
  <si>
    <t>108366CA</t>
  </si>
  <si>
    <t>108366ID</t>
  </si>
  <si>
    <t>108366OR</t>
  </si>
  <si>
    <t>108366UT</t>
  </si>
  <si>
    <t>108366WA</t>
  </si>
  <si>
    <t>108366WYP</t>
  </si>
  <si>
    <t>108366WYU</t>
  </si>
  <si>
    <t>108367CA</t>
  </si>
  <si>
    <t>108367ID</t>
  </si>
  <si>
    <t>108367OR</t>
  </si>
  <si>
    <t>108367UT</t>
  </si>
  <si>
    <t>108367WA</t>
  </si>
  <si>
    <t>108367WYP</t>
  </si>
  <si>
    <t>108367WYU</t>
  </si>
  <si>
    <t>108368CA</t>
  </si>
  <si>
    <t>108368ID</t>
  </si>
  <si>
    <t>108368OR</t>
  </si>
  <si>
    <t>108368UT</t>
  </si>
  <si>
    <t>108368WA</t>
  </si>
  <si>
    <t>108368WYP</t>
  </si>
  <si>
    <t>108368WYU</t>
  </si>
  <si>
    <t>108369CA</t>
  </si>
  <si>
    <t>108369ID</t>
  </si>
  <si>
    <t>108369OR</t>
  </si>
  <si>
    <t>108369UT</t>
  </si>
  <si>
    <t>108369WA</t>
  </si>
  <si>
    <t>108369WYP</t>
  </si>
  <si>
    <t>108369WYU</t>
  </si>
  <si>
    <t>108370CA</t>
  </si>
  <si>
    <t>108370ID</t>
  </si>
  <si>
    <t>108370OR</t>
  </si>
  <si>
    <t>108370UT</t>
  </si>
  <si>
    <t>108370WA</t>
  </si>
  <si>
    <t>108370WYP</t>
  </si>
  <si>
    <t>108370WYU</t>
  </si>
  <si>
    <t>108371CA</t>
  </si>
  <si>
    <t>108371ID</t>
  </si>
  <si>
    <t>108371OR</t>
  </si>
  <si>
    <t>108371UT</t>
  </si>
  <si>
    <t>108371WA</t>
  </si>
  <si>
    <t>108371WYP</t>
  </si>
  <si>
    <t>108371WYU</t>
  </si>
  <si>
    <t>108373CA</t>
  </si>
  <si>
    <t>108373ID</t>
  </si>
  <si>
    <t>108373OR</t>
  </si>
  <si>
    <t>108373UT</t>
  </si>
  <si>
    <t>108373WA</t>
  </si>
  <si>
    <t>108373WYP</t>
  </si>
  <si>
    <t>108373WYU</t>
  </si>
  <si>
    <t>108DPCA</t>
  </si>
  <si>
    <t>108DPID</t>
  </si>
  <si>
    <t>108DPOR</t>
  </si>
  <si>
    <t>108DPUT</t>
  </si>
  <si>
    <t>108DPWA</t>
  </si>
  <si>
    <t>108DPWYU</t>
  </si>
  <si>
    <t>108GPCA</t>
  </si>
  <si>
    <t>108GPCN</t>
  </si>
  <si>
    <t>108GPDGP</t>
  </si>
  <si>
    <t>108GPDGU</t>
  </si>
  <si>
    <t>108GPID</t>
  </si>
  <si>
    <t>108GPOR</t>
  </si>
  <si>
    <t>108GPSE</t>
  </si>
  <si>
    <t>108GPSG</t>
  </si>
  <si>
    <t>108GPSO</t>
  </si>
  <si>
    <t>108GPSSGCH</t>
  </si>
  <si>
    <t>108GPSSGCT</t>
  </si>
  <si>
    <t>108GPUT</t>
  </si>
  <si>
    <t>108GPWA</t>
  </si>
  <si>
    <t>108GPWYP</t>
  </si>
  <si>
    <t>108GPWYU</t>
  </si>
  <si>
    <t>108HPDGP</t>
  </si>
  <si>
    <t>108HPDGU</t>
  </si>
  <si>
    <t>108HPSG-P</t>
  </si>
  <si>
    <t>108HPSG-U</t>
  </si>
  <si>
    <t>108MPSE</t>
  </si>
  <si>
    <t>108OPDGU</t>
  </si>
  <si>
    <t>108OPSG</t>
  </si>
  <si>
    <t>108OPSG-W</t>
  </si>
  <si>
    <t>108OPSSGCT</t>
  </si>
  <si>
    <t>108SPDGP</t>
  </si>
  <si>
    <t>108SPDGU</t>
  </si>
  <si>
    <t>108SPSG</t>
  </si>
  <si>
    <t>108SPSSGCH</t>
  </si>
  <si>
    <t>108TPDGP</t>
  </si>
  <si>
    <t>108TPDGU</t>
  </si>
  <si>
    <t>108TPSG</t>
  </si>
  <si>
    <t>111390OR</t>
  </si>
  <si>
    <t>111390SG</t>
  </si>
  <si>
    <t>111390SO</t>
  </si>
  <si>
    <t>111390UT</t>
  </si>
  <si>
    <t>111390WYP</t>
  </si>
  <si>
    <t>111GPCA</t>
  </si>
  <si>
    <t>111GPCN</t>
  </si>
  <si>
    <t>111GPOR</t>
  </si>
  <si>
    <t>111GPSO</t>
  </si>
  <si>
    <t>111GPUT</t>
  </si>
  <si>
    <t>111GPWA</t>
  </si>
  <si>
    <t>111GPWYP</t>
  </si>
  <si>
    <t>111GPWYU</t>
  </si>
  <si>
    <t>111HPDGP</t>
  </si>
  <si>
    <t>111HPSG-P</t>
  </si>
  <si>
    <t>111HPSG-U</t>
  </si>
  <si>
    <t>111IPCN</t>
  </si>
  <si>
    <t>111IPDGU</t>
  </si>
  <si>
    <t>111IPID</t>
  </si>
  <si>
    <t>111IPOR</t>
  </si>
  <si>
    <t>111IPSE</t>
  </si>
  <si>
    <t>111IPSG</t>
  </si>
  <si>
    <t>111IPSG-P</t>
  </si>
  <si>
    <t>111IPSG-U</t>
  </si>
  <si>
    <t>111IPSO</t>
  </si>
  <si>
    <t>111IPSSGCH</t>
  </si>
  <si>
    <t>111IPUT</t>
  </si>
  <si>
    <t>111IPWA</t>
  </si>
  <si>
    <t>111IPWYP</t>
  </si>
  <si>
    <t>114DGP</t>
  </si>
  <si>
    <t>114SG</t>
  </si>
  <si>
    <t>115DGP</t>
  </si>
  <si>
    <t>115SG</t>
  </si>
  <si>
    <t>124CA</t>
  </si>
  <si>
    <t>124ID</t>
  </si>
  <si>
    <t>124OR</t>
  </si>
  <si>
    <t>124OTHER</t>
  </si>
  <si>
    <t>124SO</t>
  </si>
  <si>
    <t>124UT</t>
  </si>
  <si>
    <t>124WA</t>
  </si>
  <si>
    <t>124WYP</t>
  </si>
  <si>
    <t>124WYU</t>
  </si>
  <si>
    <t>143SO</t>
  </si>
  <si>
    <t>151SE</t>
  </si>
  <si>
    <t>151SSECH</t>
  </si>
  <si>
    <t>154CA</t>
  </si>
  <si>
    <t>154ID</t>
  </si>
  <si>
    <t>154OR</t>
  </si>
  <si>
    <t>154SE</t>
  </si>
  <si>
    <t>154SG</t>
  </si>
  <si>
    <t>154SNPD</t>
  </si>
  <si>
    <t>154SNPPH</t>
  </si>
  <si>
    <t>154SNPPO</t>
  </si>
  <si>
    <t>154SNPPS</t>
  </si>
  <si>
    <t>154SO</t>
  </si>
  <si>
    <t>154UT</t>
  </si>
  <si>
    <t>154WA</t>
  </si>
  <si>
    <t>154WYP</t>
  </si>
  <si>
    <t>154WYU</t>
  </si>
  <si>
    <t>165GPS</t>
  </si>
  <si>
    <t>165ID</t>
  </si>
  <si>
    <t>165OR</t>
  </si>
  <si>
    <t>165OTHER</t>
  </si>
  <si>
    <t>165SE</t>
  </si>
  <si>
    <t>165SG</t>
  </si>
  <si>
    <t>165SO</t>
  </si>
  <si>
    <t>165UT</t>
  </si>
  <si>
    <t>18222OR</t>
  </si>
  <si>
    <t>18222TROJD</t>
  </si>
  <si>
    <t>18222TROJP</t>
  </si>
  <si>
    <t>18222WA</t>
  </si>
  <si>
    <t>182MCA</t>
  </si>
  <si>
    <t>182MID</t>
  </si>
  <si>
    <t>182MOR</t>
  </si>
  <si>
    <t>182MOTHER</t>
  </si>
  <si>
    <t>182MSG</t>
  </si>
  <si>
    <t>182MSGCT</t>
  </si>
  <si>
    <t>182MSG-P</t>
  </si>
  <si>
    <t>182MSO</t>
  </si>
  <si>
    <t>182MUT</t>
  </si>
  <si>
    <t>182MWA</t>
  </si>
  <si>
    <t>182MWYP</t>
  </si>
  <si>
    <t>182MWYU</t>
  </si>
  <si>
    <t>182WCA</t>
  </si>
  <si>
    <t>182WID</t>
  </si>
  <si>
    <t>182WOTHER</t>
  </si>
  <si>
    <t>182WUT</t>
  </si>
  <si>
    <t>182WWYP</t>
  </si>
  <si>
    <t>182WWYU</t>
  </si>
  <si>
    <t>186MOTHER</t>
  </si>
  <si>
    <t>186MSE</t>
  </si>
  <si>
    <t>186MSG</t>
  </si>
  <si>
    <t>186MSO</t>
  </si>
  <si>
    <t>186MWA</t>
  </si>
  <si>
    <t>190BADDEBT</t>
  </si>
  <si>
    <t>190CA</t>
  </si>
  <si>
    <t>190CN</t>
  </si>
  <si>
    <t>190ID</t>
  </si>
  <si>
    <t>190OR</t>
  </si>
  <si>
    <t>190OTHER</t>
  </si>
  <si>
    <t>190SE</t>
  </si>
  <si>
    <t>190SG</t>
  </si>
  <si>
    <t>190SNP</t>
  </si>
  <si>
    <t>190SNPD</t>
  </si>
  <si>
    <t>190SO</t>
  </si>
  <si>
    <t>190TROJD</t>
  </si>
  <si>
    <t>190UT</t>
  </si>
  <si>
    <t>190WA</t>
  </si>
  <si>
    <t>190WYP</t>
  </si>
  <si>
    <t>2282SO</t>
  </si>
  <si>
    <t>2283SO</t>
  </si>
  <si>
    <t>22841SG</t>
  </si>
  <si>
    <t>230SE</t>
  </si>
  <si>
    <t>230TROJP</t>
  </si>
  <si>
    <t>232DGU</t>
  </si>
  <si>
    <t>232SE</t>
  </si>
  <si>
    <t>232SO</t>
  </si>
  <si>
    <t>235UT</t>
  </si>
  <si>
    <t>252CA</t>
  </si>
  <si>
    <t>252ID</t>
  </si>
  <si>
    <t>252OR</t>
  </si>
  <si>
    <t>252SG</t>
  </si>
  <si>
    <t>252UT</t>
  </si>
  <si>
    <t>252WA</t>
  </si>
  <si>
    <t>252WYP</t>
  </si>
  <si>
    <t>252WYU</t>
  </si>
  <si>
    <t>25316SE</t>
  </si>
  <si>
    <t>25317SE</t>
  </si>
  <si>
    <t>25318SNPPS</t>
  </si>
  <si>
    <t>2533SE</t>
  </si>
  <si>
    <t>25398SE</t>
  </si>
  <si>
    <t>25399CA</t>
  </si>
  <si>
    <t>25399ID</t>
  </si>
  <si>
    <t>25399OR</t>
  </si>
  <si>
    <t>25399OTHER</t>
  </si>
  <si>
    <t>25399SE</t>
  </si>
  <si>
    <t>25399SG</t>
  </si>
  <si>
    <t>25399SO</t>
  </si>
  <si>
    <t>25399UT</t>
  </si>
  <si>
    <t>25399WA</t>
  </si>
  <si>
    <t>25399WYP</t>
  </si>
  <si>
    <t>254105SE</t>
  </si>
  <si>
    <t>254105TROJP</t>
  </si>
  <si>
    <t>254CA</t>
  </si>
  <si>
    <t>254ID</t>
  </si>
  <si>
    <t>254OTHER</t>
  </si>
  <si>
    <t>254SE</t>
  </si>
  <si>
    <t>254UT</t>
  </si>
  <si>
    <t>254WA</t>
  </si>
  <si>
    <t>254WYP</t>
  </si>
  <si>
    <t>255ITC84</t>
  </si>
  <si>
    <t>255ITC85</t>
  </si>
  <si>
    <t>255ITC86</t>
  </si>
  <si>
    <t>255ITC88</t>
  </si>
  <si>
    <t>255ITC89</t>
  </si>
  <si>
    <t>255ITC90</t>
  </si>
  <si>
    <t>281SG</t>
  </si>
  <si>
    <t>282DITBAL</t>
  </si>
  <si>
    <t>282FERC</t>
  </si>
  <si>
    <t>282CA</t>
  </si>
  <si>
    <t>282ID</t>
  </si>
  <si>
    <t>282OR</t>
  </si>
  <si>
    <t>282OTHER</t>
  </si>
  <si>
    <t>282SE</t>
  </si>
  <si>
    <t>282SG</t>
  </si>
  <si>
    <t>282SO</t>
  </si>
  <si>
    <t>282UT</t>
  </si>
  <si>
    <t>282WA</t>
  </si>
  <si>
    <t>282WYP</t>
  </si>
  <si>
    <t>283CA</t>
  </si>
  <si>
    <t>283GPS</t>
  </si>
  <si>
    <t>283ID</t>
  </si>
  <si>
    <t>283OR</t>
  </si>
  <si>
    <t>283OTHER</t>
  </si>
  <si>
    <t>283SE</t>
  </si>
  <si>
    <t>283SG</t>
  </si>
  <si>
    <t>283SGCT</t>
  </si>
  <si>
    <t>283SNP</t>
  </si>
  <si>
    <t>283SO</t>
  </si>
  <si>
    <t>283UT</t>
  </si>
  <si>
    <t>283WA</t>
  </si>
  <si>
    <t>283WYP</t>
  </si>
  <si>
    <t>283WYU</t>
  </si>
  <si>
    <t>403360-73CA</t>
  </si>
  <si>
    <t>403360-73OR</t>
  </si>
  <si>
    <t>403360-73WA</t>
  </si>
  <si>
    <t>403360-73WYP</t>
  </si>
  <si>
    <t>403360-73UT</t>
  </si>
  <si>
    <t>403360-73ID</t>
  </si>
  <si>
    <t>403360-73WYU</t>
  </si>
  <si>
    <t>Base YR Depreciation Expense</t>
  </si>
  <si>
    <t>108360-73CA</t>
  </si>
  <si>
    <t>108360-73OR</t>
  </si>
  <si>
    <t>108360-73WA</t>
  </si>
  <si>
    <t>108360-73WYP</t>
  </si>
  <si>
    <t>108360-73UT</t>
  </si>
  <si>
    <t>108360-73ID</t>
  </si>
  <si>
    <t>108360-73WYU</t>
  </si>
  <si>
    <t>111IPCA</t>
  </si>
  <si>
    <t>111IPDGP</t>
  </si>
  <si>
    <t>111IPWYU</t>
  </si>
  <si>
    <t>111OPSSGCT</t>
  </si>
  <si>
    <t>111GPSG</t>
  </si>
  <si>
    <t>As Filed - TY</t>
  </si>
  <si>
    <t>Base Yr</t>
  </si>
  <si>
    <t>404IPCA</t>
  </si>
  <si>
    <t>404IPDGP</t>
  </si>
  <si>
    <t>404IPWYU</t>
  </si>
  <si>
    <t>404OPSSGCT</t>
  </si>
  <si>
    <t>Removed from exp, included for accum dep</t>
  </si>
  <si>
    <t>DPU Adjustment to BY</t>
  </si>
  <si>
    <t>RMP Adjustment to BY</t>
  </si>
  <si>
    <t>B/E</t>
  </si>
  <si>
    <t>DPU REVISED</t>
  </si>
  <si>
    <t>RMP - As Filed</t>
  </si>
  <si>
    <t>DPU ADJUSTED</t>
  </si>
  <si>
    <t>Base Year</t>
  </si>
  <si>
    <t>GPS</t>
  </si>
  <si>
    <t>OTHER</t>
  </si>
  <si>
    <t>SSECH</t>
  </si>
  <si>
    <t>SNPD</t>
  </si>
  <si>
    <t>SNPPH</t>
  </si>
  <si>
    <t>SNPPO</t>
  </si>
  <si>
    <t>SNPPS</t>
  </si>
  <si>
    <t>ITC86</t>
  </si>
  <si>
    <t>ITC88</t>
  </si>
  <si>
    <t>ITC89</t>
  </si>
  <si>
    <t>ITC90</t>
  </si>
  <si>
    <t>TROJD</t>
  </si>
  <si>
    <t>TROJP</t>
  </si>
  <si>
    <t>DITBAL</t>
  </si>
  <si>
    <t>IBT</t>
  </si>
  <si>
    <t>SGCT</t>
  </si>
  <si>
    <t>SNP</t>
  </si>
  <si>
    <t>BADDEBT</t>
  </si>
  <si>
    <t>DESCRIPTION</t>
  </si>
  <si>
    <t xml:space="preserve">   California</t>
  </si>
  <si>
    <t xml:space="preserve">      Oregon</t>
  </si>
  <si>
    <t xml:space="preserve">     Montana</t>
  </si>
  <si>
    <t>Wyo-PPL</t>
  </si>
  <si>
    <t xml:space="preserve">     Utah</t>
  </si>
  <si>
    <t xml:space="preserve"> Wyo-UPL</t>
  </si>
  <si>
    <t>FERC-UPL</t>
  </si>
  <si>
    <t>-</t>
  </si>
  <si>
    <t>System Generation</t>
  </si>
  <si>
    <t>System Generation (Pac. Power Costs on SG)</t>
  </si>
  <si>
    <t>System Generation (R.M.P. Costs on SG)</t>
  </si>
  <si>
    <t>Divisional Generation - Pac. Power</t>
  </si>
  <si>
    <t>Divisional Generation - R.M.P.</t>
  </si>
  <si>
    <t>System Capacity</t>
  </si>
  <si>
    <t>SC</t>
  </si>
  <si>
    <t>System Energy</t>
  </si>
  <si>
    <t>System Energy (Pac. Power Costs on SE)</t>
  </si>
  <si>
    <t>SE-P</t>
  </si>
  <si>
    <t>System Energy (R.M.P. Costs on SE)</t>
  </si>
  <si>
    <t>SE-U</t>
  </si>
  <si>
    <t>Divisional Energy - Pac. Power</t>
  </si>
  <si>
    <t>DEP</t>
  </si>
  <si>
    <t>Divisional Energy - R.M.P.</t>
  </si>
  <si>
    <t>DEU</t>
  </si>
  <si>
    <t>System Overhead</t>
  </si>
  <si>
    <t>System Overhead (Pac. Power Costs on SO)</t>
  </si>
  <si>
    <t>SO-P</t>
  </si>
  <si>
    <t>System Overhead (R.M.P. Costs on SO)</t>
  </si>
  <si>
    <t>SO-U</t>
  </si>
  <si>
    <t>Divisional Overhead - Pac. Power</t>
  </si>
  <si>
    <t>DOP</t>
  </si>
  <si>
    <t>DOU</t>
  </si>
  <si>
    <t>Gross Plant-System</t>
  </si>
  <si>
    <t>System Gross Plant - Pac. Power</t>
  </si>
  <si>
    <t>SGPP</t>
  </si>
  <si>
    <t>System Gross Plant - R.M.P.</t>
  </si>
  <si>
    <t>SGPU</t>
  </si>
  <si>
    <t>System Net Plant</t>
  </si>
  <si>
    <t>Seasonal System Capacity Combustion Turbine</t>
  </si>
  <si>
    <t>SSCCT</t>
  </si>
  <si>
    <t>Seasonal System Energy Combustion Turbine</t>
  </si>
  <si>
    <t>SSECT</t>
  </si>
  <si>
    <t>Seasonal System Capacity Cholla</t>
  </si>
  <si>
    <t>SSCCH</t>
  </si>
  <si>
    <t>Seasonal System Energy Cholla</t>
  </si>
  <si>
    <t>Seasonal System Generation Cholla</t>
  </si>
  <si>
    <t>Seasonal System Capacity Purchases</t>
  </si>
  <si>
    <t>SSCP</t>
  </si>
  <si>
    <t>Seasonal System Energy Purchases</t>
  </si>
  <si>
    <t>SSEP</t>
  </si>
  <si>
    <t>Seasonal System Generation Contracts</t>
  </si>
  <si>
    <t>SSGC</t>
  </si>
  <si>
    <t>Seasonal System Generation Combustion Turbine</t>
  </si>
  <si>
    <t xml:space="preserve">Mid-Columbia </t>
  </si>
  <si>
    <t>MC</t>
  </si>
  <si>
    <t>Division Net Plant Distribution</t>
  </si>
  <si>
    <t>Divisional Generation - Huntington</t>
  </si>
  <si>
    <t>DGUH</t>
  </si>
  <si>
    <t>Divisional Energy - Huntington</t>
  </si>
  <si>
    <t>DEUH</t>
  </si>
  <si>
    <t>Division Net Plant General-Mine - Pac. Power</t>
  </si>
  <si>
    <t>DNPGMP</t>
  </si>
  <si>
    <t>Division Net Plant General-Mine - R.M.P.</t>
  </si>
  <si>
    <t>DNPGMU</t>
  </si>
  <si>
    <t>Division Net Plant Intangible - Pac. Power</t>
  </si>
  <si>
    <t>DNPIP</t>
  </si>
  <si>
    <t>Division Net Plant Intangible - R.M.P.</t>
  </si>
  <si>
    <t>DNPIU</t>
  </si>
  <si>
    <t>Division Net Plant Steam - Pac. Power</t>
  </si>
  <si>
    <t>DNPPSP</t>
  </si>
  <si>
    <t>Division Net Plant Steam - R.M.P.</t>
  </si>
  <si>
    <t>DNPPSU</t>
  </si>
  <si>
    <t>Division Net Plant Hydro - Pac. Power</t>
  </si>
  <si>
    <t>DNPPHP</t>
  </si>
  <si>
    <t>Division Net Plant Hydro - R.M.P.</t>
  </si>
  <si>
    <t>DNPPHU</t>
  </si>
  <si>
    <t>System Net Hydro Plant-Pac. Power</t>
  </si>
  <si>
    <t>SNPPH-P</t>
  </si>
  <si>
    <t>System Net Hydro Plant-R.M.P.</t>
  </si>
  <si>
    <t>SNPPH-U</t>
  </si>
  <si>
    <t>Customer - System</t>
  </si>
  <si>
    <t>Customer - Pac. Power</t>
  </si>
  <si>
    <t>CNP</t>
  </si>
  <si>
    <t>Customer - R.M.P.</t>
  </si>
  <si>
    <t>CNU</t>
  </si>
  <si>
    <t>Washington Business Tax</t>
  </si>
  <si>
    <t>WBTAX</t>
  </si>
  <si>
    <t>Operating Revenue - Idaho</t>
  </si>
  <si>
    <t>OPRV-ID</t>
  </si>
  <si>
    <t>Operating Revenue - Wyoming</t>
  </si>
  <si>
    <t>OPRVWY</t>
  </si>
  <si>
    <t>Excise Tax - superfund</t>
  </si>
  <si>
    <t>EXCTAX</t>
  </si>
  <si>
    <t>Interest</t>
  </si>
  <si>
    <t>INT</t>
  </si>
  <si>
    <t>CIAC</t>
  </si>
  <si>
    <t>Idaho State Income Tax</t>
  </si>
  <si>
    <t>IDSIT</t>
  </si>
  <si>
    <t>Blank</t>
  </si>
  <si>
    <t>DONOTUSE</t>
  </si>
  <si>
    <t>Bad Debt Expense</t>
  </si>
  <si>
    <t>Accumulated Investment Tax Credit 1984</t>
  </si>
  <si>
    <t>ITC84</t>
  </si>
  <si>
    <t>Accumulated Investment Tax Credit 1985</t>
  </si>
  <si>
    <t>ITC85</t>
  </si>
  <si>
    <t>Accumulated Investment Tax Credit 1986</t>
  </si>
  <si>
    <t>Accumulated Investment Tax Credit 1988</t>
  </si>
  <si>
    <t>Accumulated Investment Tax Credit 1989</t>
  </si>
  <si>
    <t>Accumulated Investment Tax Credit 1990</t>
  </si>
  <si>
    <t>Other Electric</t>
  </si>
  <si>
    <t>Non-Utility</t>
  </si>
  <si>
    <t>NUTIL</t>
  </si>
  <si>
    <t>System Net Steam Plant</t>
  </si>
  <si>
    <t>System Net Transmission Plant</t>
  </si>
  <si>
    <t>SNPT</t>
  </si>
  <si>
    <t>System Net Production Plant</t>
  </si>
  <si>
    <t>SNPP</t>
  </si>
  <si>
    <t>System Net Hydro Plant</t>
  </si>
  <si>
    <t>System Net Nuclear Plant</t>
  </si>
  <si>
    <t>SNPPN</t>
  </si>
  <si>
    <t>System Net Other Production Plant</t>
  </si>
  <si>
    <t>System Net General Plant</t>
  </si>
  <si>
    <t>SNPG</t>
  </si>
  <si>
    <t>System Net Intangible Plant</t>
  </si>
  <si>
    <t>SNPI</t>
  </si>
  <si>
    <t>Trojan Plant Allocator</t>
  </si>
  <si>
    <t>Trojan Decommissioning Allocator</t>
  </si>
  <si>
    <t>Income Before Taxes</t>
  </si>
  <si>
    <t>DIT Expense</t>
  </si>
  <si>
    <t>DITEXP</t>
  </si>
  <si>
    <t>DIT Balance</t>
  </si>
  <si>
    <t>Tax Depreciation</t>
  </si>
  <si>
    <t>TAXDEPR</t>
  </si>
  <si>
    <t>SCHMAT Depreciation Expense</t>
  </si>
  <si>
    <t>SCHMDEXP</t>
  </si>
  <si>
    <t>SCHMDT Amortization Expense</t>
  </si>
  <si>
    <t>SCHMAEXP</t>
  </si>
  <si>
    <t>System Generation Cholla Transaction</t>
  </si>
  <si>
    <t>UT %</t>
  </si>
  <si>
    <t>Accumulated Depreciation</t>
  </si>
  <si>
    <t>Allocated</t>
  </si>
  <si>
    <t>Adj to BY</t>
  </si>
  <si>
    <t>RMP</t>
  </si>
  <si>
    <t>Ref</t>
  </si>
  <si>
    <t>Project</t>
  </si>
  <si>
    <t>Explanation</t>
  </si>
  <si>
    <t>If Yes, explanation.</t>
  </si>
  <si>
    <t>Yes</t>
  </si>
  <si>
    <t>Yes - Partial</t>
  </si>
  <si>
    <t>HNUQ/2009/C/008/009</t>
  </si>
  <si>
    <t>INU 4.1.1 (f)/6.9 Slide Tailrace Barrier</t>
  </si>
  <si>
    <t>HNUQ/2010/C/005</t>
  </si>
  <si>
    <t>Slide Creek Overhaul</t>
  </si>
  <si>
    <t>SCHO/2011/C/001</t>
  </si>
  <si>
    <t>SHTN/2011/C/026</t>
  </si>
  <si>
    <t>Actual</t>
  </si>
  <si>
    <t>DEPRECIATION/AMORTIZATION RATES</t>
  </si>
  <si>
    <t>Depreciation Rates</t>
  </si>
  <si>
    <t xml:space="preserve">Rate Used </t>
  </si>
  <si>
    <t>In this Model</t>
  </si>
  <si>
    <t>In this Model:</t>
  </si>
  <si>
    <t>1=As Filed. 2=,DPU Revised</t>
  </si>
  <si>
    <t>Dep/Amort</t>
  </si>
  <si>
    <t>Dep/Amt Code</t>
  </si>
  <si>
    <t>Balance Used</t>
  </si>
  <si>
    <t>BEGINNING EPIS BALANCE FOR RETIREMENTS CALC</t>
  </si>
  <si>
    <t>BEGINNING EPIS BALANCE FOR EPIS CALC</t>
  </si>
  <si>
    <t/>
  </si>
  <si>
    <t>Base Period End Date</t>
  </si>
  <si>
    <t>Test Year End Date</t>
  </si>
  <si>
    <t>Base Yr End Bal</t>
  </si>
  <si>
    <t>TY</t>
  </si>
  <si>
    <t>302DGP</t>
  </si>
  <si>
    <t>303SSGCH</t>
  </si>
  <si>
    <t>303WYU</t>
  </si>
  <si>
    <t>JAM</t>
  </si>
  <si>
    <t>Indicator</t>
  </si>
  <si>
    <t>8.6 EPIS Summary</t>
  </si>
  <si>
    <t>8.6 June 11-May 13 Bal</t>
  </si>
  <si>
    <t>Plant Retirements Calc</t>
  </si>
  <si>
    <t>Jun 11 - May 13 Ret</t>
  </si>
  <si>
    <t>6.1 &amp; 6.2 Dep Template</t>
  </si>
  <si>
    <t>June 11 - May 13 Exp</t>
  </si>
  <si>
    <t>108TPID</t>
  </si>
  <si>
    <t>254OR</t>
  </si>
  <si>
    <t>403HPSG</t>
  </si>
  <si>
    <t>403TPID</t>
  </si>
  <si>
    <t>1= Filed Formula, 2= Actuals</t>
  </si>
  <si>
    <t>NOTE: Jun-11 Ret are used for Jul-11 Accum Dep</t>
  </si>
  <si>
    <t>Method Used</t>
  </si>
  <si>
    <t>Wyoming AMR</t>
  </si>
  <si>
    <t>Snake Creek Hydro</t>
  </si>
  <si>
    <t>Condit Hydro</t>
  </si>
  <si>
    <t>Foote Creek Wind Plant</t>
  </si>
  <si>
    <t>BEGINNING EPIS BALANCE FOR DEPRECIATION CALC</t>
  </si>
  <si>
    <t>Difference</t>
  </si>
  <si>
    <t>NON-UTILITY</t>
  </si>
  <si>
    <t>BEGINNING/ENDING AVERAGE FACTORS</t>
  </si>
  <si>
    <t>Situs</t>
  </si>
  <si>
    <t>S</t>
  </si>
  <si>
    <t>Divisional Overhead - R.M.P.</t>
  </si>
  <si>
    <t>Actual Factor</t>
  </si>
  <si>
    <t>2010 PROTOCOL-As Filed</t>
  </si>
  <si>
    <t>Dist</t>
  </si>
  <si>
    <t>Acct</t>
  </si>
  <si>
    <t>BY Beg/End Avg</t>
  </si>
  <si>
    <t>% of Tot Dist</t>
  </si>
  <si>
    <t>DISTRIBUTION PLANT SPLIT</t>
  </si>
  <si>
    <t>Dep Template</t>
  </si>
  <si>
    <t>Dist Split</t>
  </si>
  <si>
    <t>Used In this Model</t>
  </si>
  <si>
    <t>Total Dist</t>
  </si>
  <si>
    <t>From</t>
  </si>
  <si>
    <t>JAM Input</t>
  </si>
  <si>
    <t>JAM Output</t>
  </si>
  <si>
    <t>Code For</t>
  </si>
  <si>
    <t>JAM Inputs</t>
  </si>
  <si>
    <t>Schedule M Deduction</t>
  </si>
  <si>
    <t>Deferred Tax Expense</t>
  </si>
  <si>
    <t>ADIT</t>
  </si>
  <si>
    <t>SCHMDT</t>
  </si>
  <si>
    <t>Adjustments to Tax - Mona - Limber - Oquirrh (RMP Lead Sheet 8.6.1)</t>
  </si>
  <si>
    <t>(Dist Only)</t>
  </si>
  <si>
    <t xml:space="preserve">Plant </t>
  </si>
  <si>
    <t>Split %</t>
  </si>
  <si>
    <t>406SG</t>
  </si>
  <si>
    <t>407OR</t>
  </si>
  <si>
    <t>407SG-P</t>
  </si>
  <si>
    <t>407TROJP</t>
  </si>
  <si>
    <t>407WA</t>
  </si>
  <si>
    <t>408CA</t>
  </si>
  <si>
    <t>408GPS</t>
  </si>
  <si>
    <t>408OR</t>
  </si>
  <si>
    <t>408SE</t>
  </si>
  <si>
    <t>408SG</t>
  </si>
  <si>
    <t>408SO</t>
  </si>
  <si>
    <t>408UT</t>
  </si>
  <si>
    <t>408WA</t>
  </si>
  <si>
    <t>408WYP</t>
  </si>
  <si>
    <t>40910IBT</t>
  </si>
  <si>
    <t>40910SE</t>
  </si>
  <si>
    <t>40910SG</t>
  </si>
  <si>
    <t>40910SO</t>
  </si>
  <si>
    <t>40911IBT</t>
  </si>
  <si>
    <t>40911SG</t>
  </si>
  <si>
    <t>41010CA</t>
  </si>
  <si>
    <t>41010CN</t>
  </si>
  <si>
    <t>41010GPS</t>
  </si>
  <si>
    <t>41010ID</t>
  </si>
  <si>
    <t>41010OR</t>
  </si>
  <si>
    <t>41010OTHER</t>
  </si>
  <si>
    <t>41010SE</t>
  </si>
  <si>
    <t>41010SG</t>
  </si>
  <si>
    <t>41010SNP</t>
  </si>
  <si>
    <t>41010SO</t>
  </si>
  <si>
    <t>41010SSGCH</t>
  </si>
  <si>
    <t>41010TAXDEPR</t>
  </si>
  <si>
    <t>41010UT</t>
  </si>
  <si>
    <t>41010WA</t>
  </si>
  <si>
    <t>41010WYP</t>
  </si>
  <si>
    <t>41110BADDEBT</t>
  </si>
  <si>
    <t>41110CA</t>
  </si>
  <si>
    <t>41110CIAC</t>
  </si>
  <si>
    <t>41110FERC</t>
  </si>
  <si>
    <t>41110ID</t>
  </si>
  <si>
    <t>41110OR</t>
  </si>
  <si>
    <t>41110OTHER</t>
  </si>
  <si>
    <t>41110SCHMDEXP</t>
  </si>
  <si>
    <t>41110SE</t>
  </si>
  <si>
    <t>41110SG</t>
  </si>
  <si>
    <t>41110SGCT</t>
  </si>
  <si>
    <t>41110SNP</t>
  </si>
  <si>
    <t>41110SNPD</t>
  </si>
  <si>
    <t>41110SO</t>
  </si>
  <si>
    <t>41110SSGCH</t>
  </si>
  <si>
    <t>41110TROJD</t>
  </si>
  <si>
    <t>41110UT</t>
  </si>
  <si>
    <t>41110WA</t>
  </si>
  <si>
    <t>41110WYP</t>
  </si>
  <si>
    <t>41110WYU</t>
  </si>
  <si>
    <t>41140DGU</t>
  </si>
  <si>
    <t>4118SE</t>
  </si>
  <si>
    <t>419SNP</t>
  </si>
  <si>
    <t>421CA</t>
  </si>
  <si>
    <t>421CN</t>
  </si>
  <si>
    <t>421DGP</t>
  </si>
  <si>
    <t>421DGU</t>
  </si>
  <si>
    <t>421OR</t>
  </si>
  <si>
    <t>421SG</t>
  </si>
  <si>
    <t>421SO</t>
  </si>
  <si>
    <t>421UT</t>
  </si>
  <si>
    <t>421WA</t>
  </si>
  <si>
    <t>421WYP</t>
  </si>
  <si>
    <t>427SNP</t>
  </si>
  <si>
    <t>428SNP</t>
  </si>
  <si>
    <t>429SNP</t>
  </si>
  <si>
    <t>431SNP</t>
  </si>
  <si>
    <t>432SNP</t>
  </si>
  <si>
    <t>4311UT</t>
  </si>
  <si>
    <t>440CA</t>
  </si>
  <si>
    <t>440ID</t>
  </si>
  <si>
    <t>440OR</t>
  </si>
  <si>
    <t>440UT</t>
  </si>
  <si>
    <t>440WA</t>
  </si>
  <si>
    <t>440WYP</t>
  </si>
  <si>
    <t>440WYU</t>
  </si>
  <si>
    <t>442CA</t>
  </si>
  <si>
    <t>442ID</t>
  </si>
  <si>
    <t>442OR</t>
  </si>
  <si>
    <t>442UT</t>
  </si>
  <si>
    <t>442WA</t>
  </si>
  <si>
    <t>442WYP</t>
  </si>
  <si>
    <t>442WYU</t>
  </si>
  <si>
    <t>444CA</t>
  </si>
  <si>
    <t>444ID</t>
  </si>
  <si>
    <t>444OR</t>
  </si>
  <si>
    <t>444UT</t>
  </si>
  <si>
    <t>444WA</t>
  </si>
  <si>
    <t>444WYP</t>
  </si>
  <si>
    <t>444WYU</t>
  </si>
  <si>
    <t>445UT</t>
  </si>
  <si>
    <t>447FERC</t>
  </si>
  <si>
    <t>447NPCSE</t>
  </si>
  <si>
    <t>447NPCSG</t>
  </si>
  <si>
    <t>447OR</t>
  </si>
  <si>
    <t>447WYP</t>
  </si>
  <si>
    <t>450CA</t>
  </si>
  <si>
    <t>450ID</t>
  </si>
  <si>
    <t>450OR</t>
  </si>
  <si>
    <t>450UT</t>
  </si>
  <si>
    <t>450WA</t>
  </si>
  <si>
    <t>450WYP</t>
  </si>
  <si>
    <t>450WYU</t>
  </si>
  <si>
    <t>451CA</t>
  </si>
  <si>
    <t>451ID</t>
  </si>
  <si>
    <t>451OR</t>
  </si>
  <si>
    <t>451SO</t>
  </si>
  <si>
    <t>451UT</t>
  </si>
  <si>
    <t>451WA</t>
  </si>
  <si>
    <t>451WYP</t>
  </si>
  <si>
    <t>451WYU</t>
  </si>
  <si>
    <t>453SG</t>
  </si>
  <si>
    <t>454CA</t>
  </si>
  <si>
    <t>454ID</t>
  </si>
  <si>
    <t>454OR</t>
  </si>
  <si>
    <t>454SG</t>
  </si>
  <si>
    <t>454SO</t>
  </si>
  <si>
    <t>454UT</t>
  </si>
  <si>
    <t>454WA</t>
  </si>
  <si>
    <t>454WYP</t>
  </si>
  <si>
    <t>454WYU</t>
  </si>
  <si>
    <t>456CA</t>
  </si>
  <si>
    <t>456ID</t>
  </si>
  <si>
    <t>456OR</t>
  </si>
  <si>
    <t>456OTHER</t>
  </si>
  <si>
    <t>456SE</t>
  </si>
  <si>
    <t>456SG</t>
  </si>
  <si>
    <t>456SO</t>
  </si>
  <si>
    <t>456UT</t>
  </si>
  <si>
    <t>456WA</t>
  </si>
  <si>
    <t>456WYP</t>
  </si>
  <si>
    <t>456WYU</t>
  </si>
  <si>
    <t>500SNPPS</t>
  </si>
  <si>
    <t>500SSGCH</t>
  </si>
  <si>
    <t>501NPCID</t>
  </si>
  <si>
    <t>501NPCSE</t>
  </si>
  <si>
    <t>501NPCSSECH</t>
  </si>
  <si>
    <t>501NPCWYP</t>
  </si>
  <si>
    <t>501SE</t>
  </si>
  <si>
    <t>501SSECH</t>
  </si>
  <si>
    <t>502SNPPS</t>
  </si>
  <si>
    <t>502SSGCH</t>
  </si>
  <si>
    <t>503SE</t>
  </si>
  <si>
    <t>503NPCSE</t>
  </si>
  <si>
    <t>505SNPPS</t>
  </si>
  <si>
    <t>505SSGCH</t>
  </si>
  <si>
    <t>506SNPPS</t>
  </si>
  <si>
    <t>506SSGCH</t>
  </si>
  <si>
    <t>507SNPPS</t>
  </si>
  <si>
    <t>507SSGCH</t>
  </si>
  <si>
    <t>510SNPPS</t>
  </si>
  <si>
    <t>510SSGCH</t>
  </si>
  <si>
    <t>511SNPPS</t>
  </si>
  <si>
    <t>511SSGCH</t>
  </si>
  <si>
    <t>512SNPPS</t>
  </si>
  <si>
    <t>512SSGCH</t>
  </si>
  <si>
    <t>513SNPPS</t>
  </si>
  <si>
    <t>513SSGCH</t>
  </si>
  <si>
    <t>514SNPPS</t>
  </si>
  <si>
    <t>514SSGCH</t>
  </si>
  <si>
    <t>535SNPPH-P</t>
  </si>
  <si>
    <t>535SNPPH-U</t>
  </si>
  <si>
    <t>536SNPPH-P</t>
  </si>
  <si>
    <t>537SNPPH-P</t>
  </si>
  <si>
    <t>537SNPPH-U</t>
  </si>
  <si>
    <t>539SNPPH-P</t>
  </si>
  <si>
    <t>539SNPPH-U</t>
  </si>
  <si>
    <t>540SNPPH-P</t>
  </si>
  <si>
    <t>540SNPPH-U</t>
  </si>
  <si>
    <t>541SNPPH-P</t>
  </si>
  <si>
    <t>542SNPPH-P</t>
  </si>
  <si>
    <t>542SNPPH-U</t>
  </si>
  <si>
    <t>543SNPPH-P</t>
  </si>
  <si>
    <t>543SNPPH-U</t>
  </si>
  <si>
    <t>544SNPPH-P</t>
  </si>
  <si>
    <t>544SNPPH-U</t>
  </si>
  <si>
    <t>545SNPPH-P</t>
  </si>
  <si>
    <t>545SNPPH-U</t>
  </si>
  <si>
    <t>546SNPPO</t>
  </si>
  <si>
    <t>547NPCSE</t>
  </si>
  <si>
    <t>547NPCSSECT</t>
  </si>
  <si>
    <t>548SNPPO</t>
  </si>
  <si>
    <t>548SSGCT</t>
  </si>
  <si>
    <t>549SNPPO</t>
  </si>
  <si>
    <t>549SNPPO-W</t>
  </si>
  <si>
    <t>550SNPPO</t>
  </si>
  <si>
    <t>550SNPPO-W</t>
  </si>
  <si>
    <t>552SNPPO</t>
  </si>
  <si>
    <t>552SSGCT</t>
  </si>
  <si>
    <t>553SNPPO</t>
  </si>
  <si>
    <t>553SNPPO-W</t>
  </si>
  <si>
    <t>553SSGCT</t>
  </si>
  <si>
    <t>554SNPPO</t>
  </si>
  <si>
    <t>554SNPPO-W</t>
  </si>
  <si>
    <t>554SSGCT</t>
  </si>
  <si>
    <t>555ID</t>
  </si>
  <si>
    <t>555NPCSE</t>
  </si>
  <si>
    <t>555NPCSG</t>
  </si>
  <si>
    <t>555OR</t>
  </si>
  <si>
    <t>555WA</t>
  </si>
  <si>
    <t>556SG</t>
  </si>
  <si>
    <t>557CA</t>
  </si>
  <si>
    <t>557ID</t>
  </si>
  <si>
    <t>557OR</t>
  </si>
  <si>
    <t>557SE</t>
  </si>
  <si>
    <t>557SG</t>
  </si>
  <si>
    <t>557SGCT</t>
  </si>
  <si>
    <t>557WA</t>
  </si>
  <si>
    <t>560SNPT</t>
  </si>
  <si>
    <t>561SNPT</t>
  </si>
  <si>
    <t>562SNPT</t>
  </si>
  <si>
    <t>563SNPT</t>
  </si>
  <si>
    <t>565NPCSE</t>
  </si>
  <si>
    <t>565NPCSG</t>
  </si>
  <si>
    <t>566SNPT</t>
  </si>
  <si>
    <t>567SNPT</t>
  </si>
  <si>
    <t>568SNPT</t>
  </si>
  <si>
    <t>569SNPT</t>
  </si>
  <si>
    <t>570SNPT</t>
  </si>
  <si>
    <t>571SNPT</t>
  </si>
  <si>
    <t>572SNPT</t>
  </si>
  <si>
    <t>573SNPT</t>
  </si>
  <si>
    <t>580CA</t>
  </si>
  <si>
    <t>580OR</t>
  </si>
  <si>
    <t>580ID</t>
  </si>
  <si>
    <t>580SNPD</t>
  </si>
  <si>
    <t>580UT</t>
  </si>
  <si>
    <t>580WA</t>
  </si>
  <si>
    <t>580WYP</t>
  </si>
  <si>
    <t>581OR</t>
  </si>
  <si>
    <t>581SNPD</t>
  </si>
  <si>
    <t>582CA</t>
  </si>
  <si>
    <t>582ID</t>
  </si>
  <si>
    <t>582OR</t>
  </si>
  <si>
    <t>582SNPD</t>
  </si>
  <si>
    <t>582UT</t>
  </si>
  <si>
    <t>582WA</t>
  </si>
  <si>
    <t>582WYP</t>
  </si>
  <si>
    <t>583CA</t>
  </si>
  <si>
    <t>583ID</t>
  </si>
  <si>
    <t>583OR</t>
  </si>
  <si>
    <t>583SNPD</t>
  </si>
  <si>
    <t>583UT</t>
  </si>
  <si>
    <t>583WA</t>
  </si>
  <si>
    <t>583WYP</t>
  </si>
  <si>
    <t>583WYU</t>
  </si>
  <si>
    <t>584ID</t>
  </si>
  <si>
    <t>584UT</t>
  </si>
  <si>
    <t>585SNPD</t>
  </si>
  <si>
    <t>586CA</t>
  </si>
  <si>
    <t>586ID</t>
  </si>
  <si>
    <t>586OR</t>
  </si>
  <si>
    <t>586SNPD</t>
  </si>
  <si>
    <t>586UT</t>
  </si>
  <si>
    <t>586WA</t>
  </si>
  <si>
    <t>586WYP</t>
  </si>
  <si>
    <t>586WYU</t>
  </si>
  <si>
    <t>587CA</t>
  </si>
  <si>
    <t>587ID</t>
  </si>
  <si>
    <t>587OR</t>
  </si>
  <si>
    <t>587UT</t>
  </si>
  <si>
    <t>587WA</t>
  </si>
  <si>
    <t>587WYP</t>
  </si>
  <si>
    <t>587WYU</t>
  </si>
  <si>
    <t>588CA</t>
  </si>
  <si>
    <t>588ID</t>
  </si>
  <si>
    <t>588OR</t>
  </si>
  <si>
    <t>588SNPD</t>
  </si>
  <si>
    <t>588UT</t>
  </si>
  <si>
    <t>588WA</t>
  </si>
  <si>
    <t>588WYP</t>
  </si>
  <si>
    <t>588WYU</t>
  </si>
  <si>
    <t>589CA</t>
  </si>
  <si>
    <t>589ID</t>
  </si>
  <si>
    <t>589OR</t>
  </si>
  <si>
    <t>589SNPD</t>
  </si>
  <si>
    <t>589UT</t>
  </si>
  <si>
    <t>589WA</t>
  </si>
  <si>
    <t>589WYP</t>
  </si>
  <si>
    <t>589WYU</t>
  </si>
  <si>
    <t>590CA</t>
  </si>
  <si>
    <t>590ID</t>
  </si>
  <si>
    <t>590OR</t>
  </si>
  <si>
    <t>590SNPD</t>
  </si>
  <si>
    <t>590UT</t>
  </si>
  <si>
    <t>590WA</t>
  </si>
  <si>
    <t>590WYP</t>
  </si>
  <si>
    <t>591CA</t>
  </si>
  <si>
    <t>591ID</t>
  </si>
  <si>
    <t>591OR</t>
  </si>
  <si>
    <t>591SNPD</t>
  </si>
  <si>
    <t>591UT</t>
  </si>
  <si>
    <t>591WA</t>
  </si>
  <si>
    <t>591WYP</t>
  </si>
  <si>
    <t>591WYU</t>
  </si>
  <si>
    <t>592CA</t>
  </si>
  <si>
    <t>592ID</t>
  </si>
  <si>
    <t>592OR</t>
  </si>
  <si>
    <t>592SNPD</t>
  </si>
  <si>
    <t>592UT</t>
  </si>
  <si>
    <t>592WA</t>
  </si>
  <si>
    <t>592WYP</t>
  </si>
  <si>
    <t>592WYU</t>
  </si>
  <si>
    <t>593CA</t>
  </si>
  <si>
    <t>593ID</t>
  </si>
  <si>
    <t>593OR</t>
  </si>
  <si>
    <t>593SNPD</t>
  </si>
  <si>
    <t>593UT</t>
  </si>
  <si>
    <t>593WA</t>
  </si>
  <si>
    <t>593WYP</t>
  </si>
  <si>
    <t>593WYU</t>
  </si>
  <si>
    <t>594CA</t>
  </si>
  <si>
    <t>594ID</t>
  </si>
  <si>
    <t>594OR</t>
  </si>
  <si>
    <t>594SNPD</t>
  </si>
  <si>
    <t>594UT</t>
  </si>
  <si>
    <t>594WA</t>
  </si>
  <si>
    <t>594WYP</t>
  </si>
  <si>
    <t>594WYU</t>
  </si>
  <si>
    <t>595SNPD</t>
  </si>
  <si>
    <t>596CA</t>
  </si>
  <si>
    <t>596ID</t>
  </si>
  <si>
    <t>596OR</t>
  </si>
  <si>
    <t>596UT</t>
  </si>
  <si>
    <t>596WA</t>
  </si>
  <si>
    <t>596WYP</t>
  </si>
  <si>
    <t>596WYU</t>
  </si>
  <si>
    <t>597CA</t>
  </si>
  <si>
    <t>597ID</t>
  </si>
  <si>
    <t>597OR</t>
  </si>
  <si>
    <t>597SNPD</t>
  </si>
  <si>
    <t>597UT</t>
  </si>
  <si>
    <t>597WA</t>
  </si>
  <si>
    <t>597WYP</t>
  </si>
  <si>
    <t>597WYU</t>
  </si>
  <si>
    <t>598CA</t>
  </si>
  <si>
    <t>598ID</t>
  </si>
  <si>
    <t>598OR</t>
  </si>
  <si>
    <t>598SNPD</t>
  </si>
  <si>
    <t>598UT</t>
  </si>
  <si>
    <t>598WA</t>
  </si>
  <si>
    <t>598WYP</t>
  </si>
  <si>
    <t>598WYU</t>
  </si>
  <si>
    <t>901CN</t>
  </si>
  <si>
    <t>901OR</t>
  </si>
  <si>
    <t>901WYP</t>
  </si>
  <si>
    <t>902CA</t>
  </si>
  <si>
    <t>902CN</t>
  </si>
  <si>
    <t>902ID</t>
  </si>
  <si>
    <t>902OR</t>
  </si>
  <si>
    <t>902UT</t>
  </si>
  <si>
    <t>902WA</t>
  </si>
  <si>
    <t>902WYP</t>
  </si>
  <si>
    <t>902WYU</t>
  </si>
  <si>
    <t>903CA</t>
  </si>
  <si>
    <t>903CN</t>
  </si>
  <si>
    <t>903ID</t>
  </si>
  <si>
    <t>903OR</t>
  </si>
  <si>
    <t>903UT</t>
  </si>
  <si>
    <t>903WA</t>
  </si>
  <si>
    <t>903WYP</t>
  </si>
  <si>
    <t>903WYU</t>
  </si>
  <si>
    <t>904CA</t>
  </si>
  <si>
    <t>904CN</t>
  </si>
  <si>
    <t>904ID</t>
  </si>
  <si>
    <t>904OR</t>
  </si>
  <si>
    <t>904UT</t>
  </si>
  <si>
    <t>904WA</t>
  </si>
  <si>
    <t>904WYP</t>
  </si>
  <si>
    <t>905CN</t>
  </si>
  <si>
    <t>905OR</t>
  </si>
  <si>
    <t>907CN</t>
  </si>
  <si>
    <t>908CA</t>
  </si>
  <si>
    <t>908CN</t>
  </si>
  <si>
    <t>908ID</t>
  </si>
  <si>
    <t>908OR</t>
  </si>
  <si>
    <t>908OTHER</t>
  </si>
  <si>
    <t>908UT</t>
  </si>
  <si>
    <t>908WA</t>
  </si>
  <si>
    <t>908WYP</t>
  </si>
  <si>
    <t>909CA</t>
  </si>
  <si>
    <t>909CN</t>
  </si>
  <si>
    <t>909ID</t>
  </si>
  <si>
    <t>909OR</t>
  </si>
  <si>
    <t>909UT</t>
  </si>
  <si>
    <t>909WA</t>
  </si>
  <si>
    <t>909WYP</t>
  </si>
  <si>
    <t>910CN</t>
  </si>
  <si>
    <t>920CA</t>
  </si>
  <si>
    <t>920ID</t>
  </si>
  <si>
    <t>920OR</t>
  </si>
  <si>
    <t>920SO</t>
  </si>
  <si>
    <t>920UT</t>
  </si>
  <si>
    <t>920WA</t>
  </si>
  <si>
    <t>920WYP</t>
  </si>
  <si>
    <t>921CA</t>
  </si>
  <si>
    <t>921ID</t>
  </si>
  <si>
    <t>921OR</t>
  </si>
  <si>
    <t>921SO</t>
  </si>
  <si>
    <t>921UT</t>
  </si>
  <si>
    <t>921WA</t>
  </si>
  <si>
    <t>921WYP</t>
  </si>
  <si>
    <t>921WYU</t>
  </si>
  <si>
    <t>922SO</t>
  </si>
  <si>
    <t>923CA</t>
  </si>
  <si>
    <t>923ID</t>
  </si>
  <si>
    <t>923OR</t>
  </si>
  <si>
    <t>923SO</t>
  </si>
  <si>
    <t>923UT</t>
  </si>
  <si>
    <t>923WA</t>
  </si>
  <si>
    <t>923WYP</t>
  </si>
  <si>
    <t>923WYU</t>
  </si>
  <si>
    <t>924ID</t>
  </si>
  <si>
    <t>924OR</t>
  </si>
  <si>
    <t>924SO</t>
  </si>
  <si>
    <t>924SG</t>
  </si>
  <si>
    <t>924UT</t>
  </si>
  <si>
    <t>924WYP</t>
  </si>
  <si>
    <t>925SO</t>
  </si>
  <si>
    <t>928CA</t>
  </si>
  <si>
    <t>928ID</t>
  </si>
  <si>
    <t>928OR</t>
  </si>
  <si>
    <t>928SG</t>
  </si>
  <si>
    <t>928SO</t>
  </si>
  <si>
    <t>928UT</t>
  </si>
  <si>
    <t>928WA</t>
  </si>
  <si>
    <t>928WYP</t>
  </si>
  <si>
    <t>929SO</t>
  </si>
  <si>
    <t>930CA</t>
  </si>
  <si>
    <t>930ID</t>
  </si>
  <si>
    <t>930OR</t>
  </si>
  <si>
    <t>930SG</t>
  </si>
  <si>
    <t>930SO</t>
  </si>
  <si>
    <t>930UT</t>
  </si>
  <si>
    <t>930WA</t>
  </si>
  <si>
    <t>930WYP</t>
  </si>
  <si>
    <t>931CA</t>
  </si>
  <si>
    <t>931ID</t>
  </si>
  <si>
    <t>931OR</t>
  </si>
  <si>
    <t>931SO</t>
  </si>
  <si>
    <t>931UT</t>
  </si>
  <si>
    <t>931WA</t>
  </si>
  <si>
    <t>931WYP</t>
  </si>
  <si>
    <t>935CA</t>
  </si>
  <si>
    <t>935ID</t>
  </si>
  <si>
    <t>935OR</t>
  </si>
  <si>
    <t>935SO</t>
  </si>
  <si>
    <t>935UT</t>
  </si>
  <si>
    <t>935WA</t>
  </si>
  <si>
    <t>935WYP</t>
  </si>
  <si>
    <t>935WYU</t>
  </si>
  <si>
    <t>DPCA</t>
  </si>
  <si>
    <t>DPID</t>
  </si>
  <si>
    <t>DPOR</t>
  </si>
  <si>
    <t>DPUT</t>
  </si>
  <si>
    <t>DPWA</t>
  </si>
  <si>
    <t>DPWYU</t>
  </si>
  <si>
    <t>GPSG</t>
  </si>
  <si>
    <t>GPSO</t>
  </si>
  <si>
    <t>SCHMAPOTHER</t>
  </si>
  <si>
    <t>SCHMAPSCHMDEXP</t>
  </si>
  <si>
    <t>SCHMAPSE</t>
  </si>
  <si>
    <t>SCHMAPSO</t>
  </si>
  <si>
    <t>SCHMATBADDEBT</t>
  </si>
  <si>
    <t>SCHMATCA</t>
  </si>
  <si>
    <t>SCHMATCIAC</t>
  </si>
  <si>
    <t>SCHMATID</t>
  </si>
  <si>
    <t>SCHMATOR</t>
  </si>
  <si>
    <t>SCHMATOTHER</t>
  </si>
  <si>
    <t>SCHMATSCHMDEXP</t>
  </si>
  <si>
    <t>SCHMATSE</t>
  </si>
  <si>
    <t>SCHMATSG</t>
  </si>
  <si>
    <t>SCHMATSGCT</t>
  </si>
  <si>
    <t>SCHMATSNP</t>
  </si>
  <si>
    <t>SCHMATSNPD</t>
  </si>
  <si>
    <t>SCHMATSO</t>
  </si>
  <si>
    <t>SCHMATTROJD</t>
  </si>
  <si>
    <t>SCHMATUT</t>
  </si>
  <si>
    <t>SCHMATWA</t>
  </si>
  <si>
    <t>SCHMATWYP</t>
  </si>
  <si>
    <t>SCHMDPSCHMDEXP</t>
  </si>
  <si>
    <t>SCHMDPSE</t>
  </si>
  <si>
    <t>SCHMDPSNP</t>
  </si>
  <si>
    <t>SCHMDPSO</t>
  </si>
  <si>
    <t>SCHMDTCA</t>
  </si>
  <si>
    <t>SCHMDTCN</t>
  </si>
  <si>
    <t>SCHMDTGPS</t>
  </si>
  <si>
    <t>SCHMDTID</t>
  </si>
  <si>
    <t>SCHMDTOR</t>
  </si>
  <si>
    <t>SCHMDTOTHER</t>
  </si>
  <si>
    <t>SCHMDTSE</t>
  </si>
  <si>
    <t>SCHMDTSG</t>
  </si>
  <si>
    <t>SCHMDTSNP</t>
  </si>
  <si>
    <t>SCHMDTSO</t>
  </si>
  <si>
    <t>SCHMDTSSGCH</t>
  </si>
  <si>
    <t>SCHMDTTAXDEPR</t>
  </si>
  <si>
    <t>SCHMDTUT</t>
  </si>
  <si>
    <t>SCHMDTWA</t>
  </si>
  <si>
    <t>SCHMDTWYP</t>
  </si>
  <si>
    <t>SPSG</t>
  </si>
  <si>
    <t>TPSG</t>
  </si>
  <si>
    <t xml:space="preserve">  Total Other Production Plant</t>
  </si>
  <si>
    <t>Total Depreciation Expense</t>
  </si>
  <si>
    <t xml:space="preserve">As Filed </t>
  </si>
  <si>
    <t>BY Dep Exp</t>
  </si>
  <si>
    <t>TY Dep Exp</t>
  </si>
  <si>
    <t>Total Depreciation</t>
  </si>
  <si>
    <t>404IPSSGCH NOT IN COMPANY DEPRECIATION TEMPLATE</t>
  </si>
  <si>
    <t>CHECK</t>
  </si>
  <si>
    <t>Other Tabs</t>
  </si>
  <si>
    <t>JAM Code For JAM Inputs</t>
  </si>
  <si>
    <t>Depreciation and Amort Expense</t>
  </si>
  <si>
    <t>DEP EXP BEFORE MISCEL DEP EXP</t>
  </si>
  <si>
    <t>Removals</t>
  </si>
  <si>
    <t>BASE YR BEG/END EPIS BALANCE</t>
  </si>
  <si>
    <t>BEGINNING AD BALANCE FOR AD CALC</t>
  </si>
  <si>
    <t>6.1 &amp; 6.2 Deprec Template</t>
  </si>
  <si>
    <t>June 11 - May 13 Reserve</t>
  </si>
  <si>
    <t>Reserve Summary</t>
  </si>
  <si>
    <t>TY RMP - As Filed</t>
  </si>
  <si>
    <t>TY DPU</t>
  </si>
  <si>
    <t>BY DPU</t>
  </si>
  <si>
    <t>BY RMP</t>
  </si>
  <si>
    <t>TY 13 MO AVG EPIS BAL</t>
  </si>
  <si>
    <t>BASE YR BEG/END AD BALANCE</t>
  </si>
  <si>
    <t>TY 13 MO AVG AD BAL</t>
  </si>
  <si>
    <t>Expense Summary</t>
  </si>
  <si>
    <t>Dep Exp Before Other AD Adj</t>
  </si>
  <si>
    <t>JAM Code for JAM Input</t>
  </si>
  <si>
    <t>Amount</t>
  </si>
  <si>
    <t>to Split (if Dist)</t>
  </si>
  <si>
    <t>Total Company Adjustments</t>
  </si>
  <si>
    <t>Approximate UT Adj</t>
  </si>
  <si>
    <t>Adj to RMP</t>
  </si>
  <si>
    <t>Output</t>
  </si>
  <si>
    <t>FERC Acct/</t>
  </si>
  <si>
    <t xml:space="preserve">NOTE: The related tax impact for everything other than the Mona - Oquirrh transmission line is included in adjustments RMP 7.6, 7.7 and 7.8.  </t>
  </si>
  <si>
    <t>DPU Adjustments to RMP Adjustment 8.6:Proforma Plant Additions and Retirements with Mona - Limber - Oquirrh Line Tax Adjustment</t>
  </si>
  <si>
    <t>Total Adj to EPIS</t>
  </si>
  <si>
    <t>Total Adj to Tax</t>
  </si>
  <si>
    <t>Adjustments to EPIS Balances</t>
  </si>
  <si>
    <t>Total Dep/Amtz Adj</t>
  </si>
  <si>
    <t>Total Accum Dep/Amtz Adj</t>
  </si>
  <si>
    <t>Skypark Build New 138-12 5kV Substation</t>
  </si>
  <si>
    <t>DWYO/2012/C/DMR &amp; DWYO/2011/C/DMR</t>
  </si>
  <si>
    <t>Wyoming Distribution Reliability Improvements</t>
  </si>
  <si>
    <t>Fort Douglas-New 138-12.5 kV Sub &amp; Trans</t>
  </si>
  <si>
    <t>Idaho AMR Project</t>
  </si>
  <si>
    <t>Copper Hills New 138-12 5kV Sub</t>
  </si>
  <si>
    <t>Community Park Conv to 115-12 5kV</t>
  </si>
  <si>
    <t>DWYO/2011/C/AMR/B</t>
  </si>
  <si>
    <t xml:space="preserve">Wyoming AMR Project - 2011 </t>
  </si>
  <si>
    <t>U4--Functional Upgrade - Spare Equipment Addition</t>
  </si>
  <si>
    <t>UB--Functional Upgrade - Economically Justified</t>
  </si>
  <si>
    <t>DUTH/2011/C/AMR/B</t>
  </si>
  <si>
    <t xml:space="preserve">Utah AMR Project - 2011 </t>
  </si>
  <si>
    <t>DKFC/2011/C/001/B</t>
  </si>
  <si>
    <t>Klamath Falls CA - Avian Protection 2011</t>
  </si>
  <si>
    <t>DZAL/2011/C/001/B</t>
  </si>
  <si>
    <t>DLAY/2010/C/001/B</t>
  </si>
  <si>
    <t>ATK Freeport Expansion</t>
  </si>
  <si>
    <t>DZPO/2010/C/002/B</t>
  </si>
  <si>
    <t>Alderwood Sub Install 2nd Transformer</t>
  </si>
  <si>
    <t>Deschutes Sub Inc Cap Repl Transformer</t>
  </si>
  <si>
    <t>TZJV/2011/C/TR4/10042989</t>
  </si>
  <si>
    <t>138-26.4 x 13.2 Mobile Transformer</t>
  </si>
  <si>
    <t>DZME/2009/C/004/B</t>
  </si>
  <si>
    <t>Humbug Crk Sub Const New 69-12.kv Sub</t>
  </si>
  <si>
    <t>Smithfield Substation Add New Feeder 13</t>
  </si>
  <si>
    <t>Center Street Substation: Convert to 12.5 kV</t>
  </si>
  <si>
    <t>U2--Functional Upgrade - Substation Improvements</t>
  </si>
  <si>
    <t>N6--New Revenue/Connection - Street Light &amp; Other &amp; Meters</t>
  </si>
  <si>
    <t>Orchard  and Wiiley Substation Capacity Relief (Clinton Feeder)</t>
  </si>
  <si>
    <t>M8--Mmadated - ROW renewal</t>
  </si>
  <si>
    <t>N5--N5--New Revenue/Connection - Other Utilities</t>
  </si>
  <si>
    <t>M2--Mandated - Ovhd/Underground Conversions</t>
  </si>
  <si>
    <t>R2--Replace - Substation - Meters and Relays</t>
  </si>
  <si>
    <t>DUTH/2011/C/700/B</t>
  </si>
  <si>
    <t>Utah SPCC Plans CY2011</t>
  </si>
  <si>
    <t>DJOR/2008/C/005/B</t>
  </si>
  <si>
    <t>UTA Commuter Rail South</t>
  </si>
  <si>
    <t>R3--Replace - Substation - Regulators</t>
  </si>
  <si>
    <t>R5--Replace - Substation - Battery Banks</t>
  </si>
  <si>
    <t>Rebuild Mobile Xfmr 2012</t>
  </si>
  <si>
    <t>M6--Mandated - Joint Use</t>
  </si>
  <si>
    <t>NT--NT--New Revenue/Connection - Temporary Connection &gt;1yr</t>
  </si>
  <si>
    <t>DZCE/2009/C/009/B</t>
  </si>
  <si>
    <t>So Milford 1 46-12.5kV Incr Cap 14mVA</t>
  </si>
  <si>
    <t>Gold Hill Sub - Increase Capacity (New Regulator, and Transformer fans, (Net 2 MVA)</t>
  </si>
  <si>
    <t>Bingham 138-12 5kV Sub Relo-Rebld UDOT</t>
  </si>
  <si>
    <t>NO-New Revenue - Other Generation Interconnections (GIC)</t>
  </si>
  <si>
    <t xml:space="preserve">Total Obsolescence Management </t>
  </si>
  <si>
    <t>DSYS/2007/C/806/PE</t>
  </si>
  <si>
    <t>MRRP PacifiCorp Energy</t>
  </si>
  <si>
    <t>DCAS/2011/C/DUB/PURCASP</t>
  </si>
  <si>
    <t>Casper Service Center Lease Buy-out</t>
  </si>
  <si>
    <t>IT Capacity</t>
  </si>
  <si>
    <t>Scipio Pass - Mineral Mountain Microwave</t>
  </si>
  <si>
    <t>Mobile Radio Purch-Implemnt VHF Spectrum</t>
  </si>
  <si>
    <t>SNAU/2011/C/080</t>
  </si>
  <si>
    <t>Naughton U0 D10 Replacement</t>
  </si>
  <si>
    <t>SHTR/2011/C/029</t>
  </si>
  <si>
    <t>Hunter 300 Coal Dozer Replacement</t>
  </si>
  <si>
    <t>Worland Service Center - Purchase</t>
  </si>
  <si>
    <t>RG--Replace - Computers/Office Equipment/Intangible</t>
  </si>
  <si>
    <t>10003159</t>
  </si>
  <si>
    <t>JB 777, Frame-up Rebuild (Veh. 75538)</t>
  </si>
  <si>
    <t>VR-Various Investment Reasons</t>
  </si>
  <si>
    <t>SJIM/2012/C/017</t>
  </si>
  <si>
    <t>JB 777, Frame-up Rebuild ( Veh. 60701)</t>
  </si>
  <si>
    <t>DORE/2011/C/002/B</t>
  </si>
  <si>
    <t>Replace 6GHz MW  radios Starvout to Fort Rock Phase I</t>
  </si>
  <si>
    <t>960 Cardion Microwave Replacement: Antelope Hollow to Little Mtn Sub</t>
  </si>
  <si>
    <t>CWES/2009/C/002</t>
  </si>
  <si>
    <t>Chehalis Revenue Metering Project</t>
  </si>
  <si>
    <t>10015276</t>
  </si>
  <si>
    <t>Thermal Generation PI Centralization Project</t>
  </si>
  <si>
    <t>10004502</t>
  </si>
  <si>
    <t>Hydro Vehicles 2012</t>
  </si>
  <si>
    <t>UQ--Functional Upgrade - Other General Plant</t>
  </si>
  <si>
    <t xml:space="preserve">2GHz Microwave Replacement: Mt Airy to Hogsback </t>
  </si>
  <si>
    <t>2GHz Microwave Replacement: Pavant Sub to Delta Service Center</t>
  </si>
  <si>
    <t>DSYS/2008/C/807/PE</t>
  </si>
  <si>
    <t>FLR PacifiCorp Energy</t>
  </si>
  <si>
    <t>CWES/0000/C/002</t>
  </si>
  <si>
    <t>PacEnergy Thermal Gen  Meter Projects</t>
  </si>
  <si>
    <t>U6--Functional Upgrade - Microwave/Fiber Communications</t>
  </si>
  <si>
    <t>SJIM/2012/C/007</t>
  </si>
  <si>
    <t>JB Track Hoe, Replace Rental--Accel 12</t>
  </si>
  <si>
    <t>HNUQ/2011/C/022</t>
  </si>
  <si>
    <t>North Umpqua Dump Truck</t>
  </si>
  <si>
    <t>R7--Replace - Mobile Communications</t>
  </si>
  <si>
    <t>OCLS/2011/C/011</t>
  </si>
  <si>
    <t>Chehalis U0 Dissolved gas analyzers for GSU's</t>
  </si>
  <si>
    <t>10015571</t>
  </si>
  <si>
    <t>Grace Facility Remediation</t>
  </si>
  <si>
    <t>SCRA/2010/C/008</t>
  </si>
  <si>
    <t>Craig 1,2,3: Comm System Upgrade</t>
  </si>
  <si>
    <t>SDVJ/2011/C/054</t>
  </si>
  <si>
    <t>DJ U0 - Planning HVAC and Roof</t>
  </si>
  <si>
    <t>CWES/2009/C/001</t>
  </si>
  <si>
    <t>CY2009 TRADING GENERAL CAPITAL</t>
  </si>
  <si>
    <t>U7--Functional Upgrade - Other Communications</t>
  </si>
  <si>
    <t>UT--Functional Upgrade - Tools</t>
  </si>
  <si>
    <t>U9--Functional Upgrade - Office Equipment</t>
  </si>
  <si>
    <t>U5--Functional Upgrade - Mobile Communications</t>
  </si>
  <si>
    <t>HLEW/2006/C/010/019</t>
  </si>
  <si>
    <t>ILR 4.4 Swift Fish Collector</t>
  </si>
  <si>
    <t>HLEW/2006/C/010/018</t>
  </si>
  <si>
    <t>ILR 4.3 Merwin Upstream Collect &amp; Trans</t>
  </si>
  <si>
    <t>HIDA/2006/C/003</t>
  </si>
  <si>
    <t>Ashton Dam Seepage Control</t>
  </si>
  <si>
    <t>HROG/2008/C/009/002</t>
  </si>
  <si>
    <t>IRO Prospect Instream Flow / Automation</t>
  </si>
  <si>
    <t>INU 6.1 Lemolo 2 Reroute to Toketee</t>
  </si>
  <si>
    <t>HLEW/2009/C/010/002</t>
  </si>
  <si>
    <t>ILR 10.2 Swift Land Fund</t>
  </si>
  <si>
    <t>HIDA/2011/C/003</t>
  </si>
  <si>
    <t>Ashton Stability Improvements</t>
  </si>
  <si>
    <t>HNUQ/2011/C/021</t>
  </si>
  <si>
    <t>North Umpqua Coating Projects (Mandated)</t>
  </si>
  <si>
    <t>HLEW/2008/C/010/006</t>
  </si>
  <si>
    <t>ILR 4.4.3 Release Ponds</t>
  </si>
  <si>
    <t>HLEW/2010/C/029</t>
  </si>
  <si>
    <t>Merwin Spillway Tainter Gate Rehab</t>
  </si>
  <si>
    <t>HLEW/2011/C/010/002</t>
  </si>
  <si>
    <t>HLEW/2008/C/010/001A</t>
  </si>
  <si>
    <t>ILR 8.7 Speelyai Hat.Water Intake (Dev)</t>
  </si>
  <si>
    <t>HLEW/2010/C/026</t>
  </si>
  <si>
    <t>Lewis River Portable Spillway Bulkhead</t>
  </si>
  <si>
    <t>HNUQ/2010/C/017</t>
  </si>
  <si>
    <t>Soda Springs Flowline Rehabilitation</t>
  </si>
  <si>
    <t>HLEW/2009/C/016</t>
  </si>
  <si>
    <t>Swift No.1 Upgrade Dam Monitoring System</t>
  </si>
  <si>
    <t>10014304</t>
  </si>
  <si>
    <t>Toketee TIV Replacements</t>
  </si>
  <si>
    <t>HIDA/2011/C/007</t>
  </si>
  <si>
    <t>Soda Intake Headgate Rehabilitation</t>
  </si>
  <si>
    <t>10014332</t>
  </si>
  <si>
    <t>Swift 1 Spare Generator Windings</t>
  </si>
  <si>
    <t>HLEW/2008/C/016</t>
  </si>
  <si>
    <t>Merwin Controls and Metering Replacement</t>
  </si>
  <si>
    <t>HLEW/2010/C/027</t>
  </si>
  <si>
    <t>Yale Spillway Tainter Gate Rehab</t>
  </si>
  <si>
    <t>HLEW/2011/C/016</t>
  </si>
  <si>
    <t>Yale Rock Block Stabilization Behind PH</t>
  </si>
  <si>
    <t>10015004</t>
  </si>
  <si>
    <t>Lemolo 2 Flume 12 Bank Stabilization</t>
  </si>
  <si>
    <t>HLEW/2006/C/010/020</t>
  </si>
  <si>
    <t>ILR 8.7 Speelyai Hatchery Ponds Mod/Co</t>
  </si>
  <si>
    <t>HUTA/2008/C/012/002</t>
  </si>
  <si>
    <t>IBR 3.2.1 Grace Minimum Flow Valve</t>
  </si>
  <si>
    <t>HNUQ/2010/C/008/001</t>
  </si>
  <si>
    <t>INU 17.8 Rec Improvements at All Facilit</t>
  </si>
  <si>
    <t>HNUQ/2008/C/008/010</t>
  </si>
  <si>
    <t>INU NU Communications Watson Ridge</t>
  </si>
  <si>
    <t>HLEW/2008/C/010/007</t>
  </si>
  <si>
    <t>ILR 5.1 Yale Spillway Modifications</t>
  </si>
  <si>
    <t>HLEW/2008/C/010/003</t>
  </si>
  <si>
    <t>ILR 8.7 Merwin Hatchery Ponds Modificati</t>
  </si>
  <si>
    <t>10013646</t>
  </si>
  <si>
    <t>Merwin Park Day Use Improvements</t>
  </si>
  <si>
    <t>HNUQ/2011/C/017</t>
  </si>
  <si>
    <t>Toketee School Renovation</t>
  </si>
  <si>
    <t>HPOR/2011/C/009</t>
  </si>
  <si>
    <t>Hydro EAP Equipment</t>
  </si>
  <si>
    <t>HIDA/2011/C/002</t>
  </si>
  <si>
    <t>Oneida Bridge Crane Replacement</t>
  </si>
  <si>
    <t>HIDA/2011/C/005</t>
  </si>
  <si>
    <t>Grace Flowline Pump Station</t>
  </si>
  <si>
    <t>HLEW/2008/C/010/011</t>
  </si>
  <si>
    <t>ILR 8.8 Juvenile Acclimation Sites</t>
  </si>
  <si>
    <t>HLEW/2010/C/025</t>
  </si>
  <si>
    <t>Swift Dam Wave Protection</t>
  </si>
  <si>
    <t>10013005</t>
  </si>
  <si>
    <t>2012 Time Sensitive EAP Project</t>
  </si>
  <si>
    <t>HLEW/2011/C/010/005</t>
  </si>
  <si>
    <t>ILR 8.8 Lewis River Acclimation Pond Mud</t>
  </si>
  <si>
    <t>HLEW/2009/C/008</t>
  </si>
  <si>
    <t>Swift Black Start Improvements</t>
  </si>
  <si>
    <t>HLEW/2011/C/010/003</t>
  </si>
  <si>
    <t>ILR 11.2.2.5 Yale Trail Improvements</t>
  </si>
  <si>
    <t>HLEW/2011/C/010/006</t>
  </si>
  <si>
    <t>ILR 4.4.3 Release Pond Land Purchase</t>
  </si>
  <si>
    <t>HIDA/2011/C/010</t>
  </si>
  <si>
    <t>Oneida Surge Tank  - Phase 1</t>
  </si>
  <si>
    <t>HLEW/2010/C/010/002</t>
  </si>
  <si>
    <t>ILR 11.2 Lewis RecSites ADA Improvements</t>
  </si>
  <si>
    <t>HLEW/2009/C/010/007</t>
  </si>
  <si>
    <t>ILR 11.2.3.8 &amp;1.2.3.9 Merwin Park Day Us</t>
  </si>
  <si>
    <t>HROG/2011/C/001</t>
  </si>
  <si>
    <t>Prospect 2 and 4 Emergency Generators</t>
  </si>
  <si>
    <t>10008651</t>
  </si>
  <si>
    <t>Lifton Pump 1 Spare Windings</t>
  </si>
  <si>
    <t>HLEW/2008/C/010/008</t>
  </si>
  <si>
    <t>ILR 8.7 LRH Downstream Water Intake Scre</t>
  </si>
  <si>
    <t>HLEW/2010/C/001</t>
  </si>
  <si>
    <t>Lewis River Hatchery Upstream Intake Co</t>
  </si>
  <si>
    <t>HLEW/2010/C/010/005</t>
  </si>
  <si>
    <t>ILR 11.2.2.2 IP Road Phase I</t>
  </si>
  <si>
    <t>HLEW/2011/C/010/001</t>
  </si>
  <si>
    <t>ILR 11.2 Lewis Rec Sites ADA Improvement</t>
  </si>
  <si>
    <t>HLEW/2011/C/008</t>
  </si>
  <si>
    <t>Merwin Domestic Water Extension</t>
  </si>
  <si>
    <t>HNUQ/2011/C/008/001</t>
  </si>
  <si>
    <t>INU 10.6 Aquatic Connectivity 2011</t>
  </si>
  <si>
    <t>HNUQ/2011/C/001</t>
  </si>
  <si>
    <t>Slide Creek Water System Upgrade</t>
  </si>
  <si>
    <t>10013429</t>
  </si>
  <si>
    <t>Yale Plant - Replace the Seal Water Piping</t>
  </si>
  <si>
    <t>HNUQ/2011/C/007</t>
  </si>
  <si>
    <t>Toketee Switch Yard Slope Stabilization</t>
  </si>
  <si>
    <t>HLEW/2011/C/010/010</t>
  </si>
  <si>
    <t>ILR 4.3 Fish Passage Tank Truck #3</t>
  </si>
  <si>
    <t>10012613</t>
  </si>
  <si>
    <t>ILR 8.8 Lewis River Acclimation Pond Clear Creek</t>
  </si>
  <si>
    <t>HLEW/2011/C/011</t>
  </si>
  <si>
    <t>Swift 1 Bearing Replacement</t>
  </si>
  <si>
    <t>10004467</t>
  </si>
  <si>
    <t>Elec / Instrument / Comm 2012</t>
  </si>
  <si>
    <t>HLEW/2008/C/010/013</t>
  </si>
  <si>
    <t>ILR 11.2.1.2 Eagle Cliff Trail</t>
  </si>
  <si>
    <t>HNUQ/2010/C/008/008</t>
  </si>
  <si>
    <t>INU 11.5 Stinkhole Wetland</t>
  </si>
  <si>
    <t>HLEW/2011/C/013</t>
  </si>
  <si>
    <t>Lewis River Dump Truck Replacement</t>
  </si>
  <si>
    <t>10012611</t>
  </si>
  <si>
    <t>ILR 8.7 Merwin Hatchery Ops &amp; Reliability Upgrade</t>
  </si>
  <si>
    <t>HLEW/2011/C/009</t>
  </si>
  <si>
    <t>HCC L&amp;G Master &amp; RTU Replacement</t>
  </si>
  <si>
    <t>HLEW/2011/C/010/004</t>
  </si>
  <si>
    <t>ILR 11.2.3.7 Yale Bridge Boat Access</t>
  </si>
  <si>
    <t>HLEW/2008/C/031</t>
  </si>
  <si>
    <t>Yale Intake Rack Replace Structural Ste</t>
  </si>
  <si>
    <t>HUTA/2010/C/004</t>
  </si>
  <si>
    <t>Granite License/Exemption Process</t>
  </si>
  <si>
    <t>10013928</t>
  </si>
  <si>
    <t>INU 10.6 Aquatic Connectivity 12</t>
  </si>
  <si>
    <t>10013149</t>
  </si>
  <si>
    <t>ILR Rec Sanitation Facilities</t>
  </si>
  <si>
    <t>HLEW/2011/C/001</t>
  </si>
  <si>
    <t>Merwin 2400V Station Service Ground</t>
  </si>
  <si>
    <t>HROG/2011/C/004</t>
  </si>
  <si>
    <t>Prospect 2 PRV Shields</t>
  </si>
  <si>
    <t>10008657</t>
  </si>
  <si>
    <t>Idaho Forklift (soft tire)</t>
  </si>
  <si>
    <t>HNUQ/2011/C/004</t>
  </si>
  <si>
    <t>Lemolo 1 Remote Start</t>
  </si>
  <si>
    <t>10004454</t>
  </si>
  <si>
    <t>Facilities 2012</t>
  </si>
  <si>
    <t>10004444</t>
  </si>
  <si>
    <t>Small Tools 2012</t>
  </si>
  <si>
    <t>HLEW/2009/C/010/005</t>
  </si>
  <si>
    <t>ILR 11.2.3.3 Marble Creek Trail ADA Acce</t>
  </si>
  <si>
    <t>10013271</t>
  </si>
  <si>
    <t>ILR Lewis River Fish Passage Vehicles</t>
  </si>
  <si>
    <t>HLEW/2009/C/010/003</t>
  </si>
  <si>
    <t>ILR 8.7 Speelyai Hatchery Kokanee Weir</t>
  </si>
  <si>
    <t>10004540</t>
  </si>
  <si>
    <t>Lewis River Culverts/Bridges</t>
  </si>
  <si>
    <t>HLEW/2011/C/010/011</t>
  </si>
  <si>
    <t>ILR 11.2.5 Lewis River Interpretive Sign</t>
  </si>
  <si>
    <t>HLEW/2011/C/012</t>
  </si>
  <si>
    <t>Merwin Generator Load Breakers Replaceme</t>
  </si>
  <si>
    <t>HROG/2011/C/005</t>
  </si>
  <si>
    <t>Prospect North Fork Dam Spill Containmen</t>
  </si>
  <si>
    <t>Upgrades and Enhancements</t>
  </si>
  <si>
    <t>Corp Optimization</t>
  </si>
  <si>
    <t>CGEN/2010/C/004</t>
  </si>
  <si>
    <t>Generation Compliance Initiative Hardwar</t>
  </si>
  <si>
    <t>PDIT/2010/C/001/B</t>
  </si>
  <si>
    <t>IT-Mobility Upgrade / Click Replacement</t>
  </si>
  <si>
    <t>PDIT/2010/C/017</t>
  </si>
  <si>
    <t>OASIS / Envision System Replacement</t>
  </si>
  <si>
    <t>10015245</t>
  </si>
  <si>
    <t>Cholla U0 PLANT PAVING, DRAINAGE IMPROVEMENTS</t>
  </si>
  <si>
    <t>TrIP II Energy Trading Systems CAPITAL</t>
  </si>
  <si>
    <t>10015056</t>
  </si>
  <si>
    <t>Integration into EMS/Ranger (Chehalis, Goodnoe, LJ</t>
  </si>
  <si>
    <t>10009111</t>
  </si>
  <si>
    <t>Currant Crk U3 Toshiba Controls &amp; HW Replacement</t>
  </si>
  <si>
    <t>OCCK/2011/C/011</t>
  </si>
  <si>
    <t>Currant Crk U0 Ovation Controllers &amp; Hardware Replac</t>
  </si>
  <si>
    <t>SJIM/2011/C/201/CAP</t>
  </si>
  <si>
    <t>JB CAP Compliance Sustainability</t>
  </si>
  <si>
    <t>SDVJ/2011/C/201/CAP</t>
  </si>
  <si>
    <t>DJ CAP Compliance Sustainability</t>
  </si>
  <si>
    <t>10015218</t>
  </si>
  <si>
    <t>Cholla U0 WATER LEVEL MONITORING PHASE 1</t>
  </si>
  <si>
    <t>SHTN/2011/C/201/CAP</t>
  </si>
  <si>
    <t>Huntington CAP Compliance Sustainability</t>
  </si>
  <si>
    <t>HPOR/2011/C/201/CAP</t>
  </si>
  <si>
    <t>Hydro CAP Compliance Sustainability</t>
  </si>
  <si>
    <t>10015216</t>
  </si>
  <si>
    <t>Cholla U0 ELECTRONIC OPERATOR LOGS</t>
  </si>
  <si>
    <t>SNAU/2011/C/201/CAP</t>
  </si>
  <si>
    <t>Naughton CAP Compliance Sustainability</t>
  </si>
  <si>
    <t>10014477</t>
  </si>
  <si>
    <t>Predictive Maintenance (PdM) Tech Integration Sys</t>
  </si>
  <si>
    <t>SGAD/2011/C/201/CAP</t>
  </si>
  <si>
    <t>Gadsby CAP Compliance Sustainability</t>
  </si>
  <si>
    <t>CGEN/2011/C/004/CAP</t>
  </si>
  <si>
    <t>Prometheus Unity - Capital</t>
  </si>
  <si>
    <t>CITS/2011/C/951/CAP</t>
  </si>
  <si>
    <t>OCLS/2011/C/201/CAP</t>
  </si>
  <si>
    <t>Chehalis CAP Compliance Sustainability</t>
  </si>
  <si>
    <t>OLSP/2011/C/201/CAP</t>
  </si>
  <si>
    <t>Lake Side CAP Compliance Sustainability</t>
  </si>
  <si>
    <t>10014812</t>
  </si>
  <si>
    <t>Cholla U0 SYSTEM HEALTH REPORTING SOFTWARE</t>
  </si>
  <si>
    <t>OCCK/2011/C/010</t>
  </si>
  <si>
    <t>Currant Crk U0 Mark VI HW Replacement</t>
  </si>
  <si>
    <t>SHTR/2011/C/201/CAP</t>
  </si>
  <si>
    <t>Hunter CAP Compliance Sustainability</t>
  </si>
  <si>
    <t>SWDK/2011/C/201/CAP</t>
  </si>
  <si>
    <t>Wyodak CAP Compliance Sustainability</t>
  </si>
  <si>
    <t>10015215</t>
  </si>
  <si>
    <t>Cholla U0 ALARM MANAGEMENT</t>
  </si>
  <si>
    <t>10015214</t>
  </si>
  <si>
    <t>Cholla U0 GENERATION MAXIMO SCHEDULER</t>
  </si>
  <si>
    <t>CMIN/2012/C/003</t>
  </si>
  <si>
    <t>Cottonwood Prep Plant-System Improvement</t>
  </si>
  <si>
    <t>CMIN/2011/C/002</t>
  </si>
  <si>
    <t>Section Extension-2011</t>
  </si>
  <si>
    <t>CMIN/2011/C/028</t>
  </si>
  <si>
    <t>Deer Creek-(1) Used Continuous Miner</t>
  </si>
  <si>
    <t>CMIN/2011/C/014</t>
  </si>
  <si>
    <t>OVERLAND CONVEYOR-DRIVE UNITS</t>
  </si>
  <si>
    <t>CMIN/2011/C/032</t>
  </si>
  <si>
    <t>TRACK DOZER</t>
  </si>
  <si>
    <t>CMIN/2011/C/009</t>
  </si>
  <si>
    <t>MAINLINE CONVEYOR BELT REPLACEMENT</t>
  </si>
  <si>
    <t>CMIN/2011/C/008</t>
  </si>
  <si>
    <t>SECTION SCOOPS</t>
  </si>
  <si>
    <t>CMIN/2011/C/037</t>
  </si>
  <si>
    <t>48" TERMINAL GROUP</t>
  </si>
  <si>
    <t>CMIN/2011/C/016</t>
  </si>
  <si>
    <t>CONVEYOR BELT DEWATERING SYSTEM</t>
  </si>
  <si>
    <t>CMIN/2011/C/005</t>
  </si>
  <si>
    <t>VENTILATION FANS</t>
  </si>
  <si>
    <t>CMIN/0000/C/009</t>
  </si>
  <si>
    <t>FUELS CAP Forecast</t>
  </si>
  <si>
    <t>CMIN/2011/C/033</t>
  </si>
  <si>
    <t>STOCK PILE-AREA LIGHTING</t>
  </si>
  <si>
    <t>CMIN/2011/C/021</t>
  </si>
  <si>
    <t>COAL RESERVE EXPLORATION-2011</t>
  </si>
  <si>
    <t>CMIN/2011/C/011</t>
  </si>
  <si>
    <t>BULK ROCK DUST MAIN WEST-MAIN NORTH</t>
  </si>
  <si>
    <t>CMIN/2011/C/010</t>
  </si>
  <si>
    <t>BULK ROCK DUST-3RD NORTH-MAIN EAST</t>
  </si>
  <si>
    <t>CMIN/2010/C/022</t>
  </si>
  <si>
    <t>9TH-10TH NORTH BULK ROCK DUST SYSTEM</t>
  </si>
  <si>
    <t>CMIN/2011/C/031</t>
  </si>
  <si>
    <t>TIPPLE COAL ANALYZER</t>
  </si>
  <si>
    <t>CMIN/2011/C/030</t>
  </si>
  <si>
    <t>(3) UG PERSONNEL CARRIERS</t>
  </si>
  <si>
    <t>10001485</t>
  </si>
  <si>
    <t>Currant Crk U2 CSA Variable fee 24k - CTB MI</t>
  </si>
  <si>
    <t>10009167</t>
  </si>
  <si>
    <t>Currant Crk U1 CSA Variable fee 24k - CTA MI</t>
  </si>
  <si>
    <t>10001625</t>
  </si>
  <si>
    <t>Lake Side U11 Combustion Overhaul-CY2013</t>
  </si>
  <si>
    <t>10001615</t>
  </si>
  <si>
    <t>Lake Side U12 Combustion Overhaul-CY2013</t>
  </si>
  <si>
    <t>10011179</t>
  </si>
  <si>
    <t>Hermiston U0 Auxiliary Boiler</t>
  </si>
  <si>
    <t>10009902</t>
  </si>
  <si>
    <t>W-1799 Replace four gearboxes company wide</t>
  </si>
  <si>
    <t>OLSP/2011/C/010</t>
  </si>
  <si>
    <t>Lake Side UST1 Install Steam Turbine Valve Seat</t>
  </si>
  <si>
    <t>10009904</t>
  </si>
  <si>
    <t>W-1799 Replace nine blades company wide</t>
  </si>
  <si>
    <t>WGEN/2011/C/034</t>
  </si>
  <si>
    <t>W-1715 SPARE BLADE SET FOR MARENGO</t>
  </si>
  <si>
    <t>WGEN/2011/C/050</t>
  </si>
  <si>
    <t>East Wind Voltage Control (Droop Control</t>
  </si>
  <si>
    <t>WGEN/2011/C/021</t>
  </si>
  <si>
    <t>W-1705 Spare Blade Set - Goodnoe Hills</t>
  </si>
  <si>
    <t>OHER/2010/C/005</t>
  </si>
  <si>
    <t>Hermiston: U2 CT StepUp Transf Purch</t>
  </si>
  <si>
    <t>OGAD/2011/C/005</t>
  </si>
  <si>
    <t>Gadsby U4 Stage 1 HPT Blade Replacement 191-500</t>
  </si>
  <si>
    <t>10009649</t>
  </si>
  <si>
    <t>Hermiston U2 Nozzles 1st Stage CY12</t>
  </si>
  <si>
    <t>OHER/2011/C/003</t>
  </si>
  <si>
    <t>Hermiston U2: 2nd Stage Nozzles</t>
  </si>
  <si>
    <t>OHER/2011/C/001</t>
  </si>
  <si>
    <t>Hermiston U2: 1st Stage Nozzles</t>
  </si>
  <si>
    <t>WGEN/2011/C/041</t>
  </si>
  <si>
    <t>W-1725 Glenrock Road Improvements &amp; Modi</t>
  </si>
  <si>
    <t>10009722</t>
  </si>
  <si>
    <t>Chehalis U0 Warehouse</t>
  </si>
  <si>
    <t>WGEN/2011/C/044</t>
  </si>
  <si>
    <t>W-1700 Leaning Juniper 1-S13 GEARBOX REPLACEMENT</t>
  </si>
  <si>
    <t>WGEN/2011/C/042</t>
  </si>
  <si>
    <t>Glenrock W-1725 GR1-414 GEARBOX REPLACEMENT</t>
  </si>
  <si>
    <t>WGEN/2011/C/037</t>
  </si>
  <si>
    <t>Glenrock W-1725 GR1-309 Gearbox Replacement</t>
  </si>
  <si>
    <t>10015315</t>
  </si>
  <si>
    <t>Hermiston U1 SUPERHEATER DRAINS UNIT 1</t>
  </si>
  <si>
    <t>10015316</t>
  </si>
  <si>
    <t>Hermiston U2  SUPERHEATER DRAINS UNIT 2</t>
  </si>
  <si>
    <t>10013683</t>
  </si>
  <si>
    <t>Hermiston U0 CT Transformer Rebuild</t>
  </si>
  <si>
    <t>WGEN/2011/C/033</t>
  </si>
  <si>
    <t>W-1715 SPARE GEARBOX FOR MARENGO</t>
  </si>
  <si>
    <t>OGAD/2011/C/007</t>
  </si>
  <si>
    <t>Gadsby U4 NOx Catalyst Replacement</t>
  </si>
  <si>
    <t>OGAD/2011/C/008</t>
  </si>
  <si>
    <t>Gadsby U5 NOx Catalyst Replacement</t>
  </si>
  <si>
    <t>OGAD/2011/C/009</t>
  </si>
  <si>
    <t>Gadsby U6 NOx Catalyst Replacement</t>
  </si>
  <si>
    <t>10015321</t>
  </si>
  <si>
    <t>Hermiston U1 GE USED PARTS FROM COYOTE SPRINGS</t>
  </si>
  <si>
    <t>10009908</t>
  </si>
  <si>
    <t>W-1799 Replace three generators company wide</t>
  </si>
  <si>
    <t>WGEN/2011/C/036</t>
  </si>
  <si>
    <t>Glenrock W-1725 GR1-212 Gearbox Replacement</t>
  </si>
  <si>
    <t>WGEN/2011/C/045</t>
  </si>
  <si>
    <t>W-1700 SPARE GEARBOX FOR LEANING JUNIPER</t>
  </si>
  <si>
    <t>OCLS/2011/C/005</t>
  </si>
  <si>
    <t>Chehalis U3 Alstom P320 Controls System HMI repla</t>
  </si>
  <si>
    <t>OHER/2010/C/004</t>
  </si>
  <si>
    <t>Hermiston: HP Letdown Station</t>
  </si>
  <si>
    <t>WGEN/2011/C/046</t>
  </si>
  <si>
    <t>W-1730 Seven Mile Road Improv. &amp; Modific</t>
  </si>
  <si>
    <t>WGEN/2009/C/011</t>
  </si>
  <si>
    <t>Seven Mile Hill W-1730 Underground Improvements</t>
  </si>
  <si>
    <t>WGEN/2011/C/043</t>
  </si>
  <si>
    <t>W-1700 Leaning Juniper 1-V04 GEARBOX REPLACEMENT</t>
  </si>
  <si>
    <t>OHER/2010/C/002</t>
  </si>
  <si>
    <t>Hermiston: Fuel Nozzles</t>
  </si>
  <si>
    <t>WGEN/2011/C/029</t>
  </si>
  <si>
    <t>W-1705 SPARE GENERATOR FOR GOODNOE HILLS</t>
  </si>
  <si>
    <t>10015612</t>
  </si>
  <si>
    <t>Hermiston U1 GE USED PARTS FROM COYOTE SPRINGS CY12</t>
  </si>
  <si>
    <t>WGEN/2011/C/048</t>
  </si>
  <si>
    <t>W-1745 Dunlap Road Improve &amp; Modifica.</t>
  </si>
  <si>
    <t>OGAD/2011/C/003</t>
  </si>
  <si>
    <t>Gadsby U4 SB 220 IGB OIL NOZZLE &amp; SPLINE</t>
  </si>
  <si>
    <t>OGAD/2011/C/002</t>
  </si>
  <si>
    <t>Gadsby 5 Exciter Replacement</t>
  </si>
  <si>
    <t>10014398</t>
  </si>
  <si>
    <t>Currant Crk U1&amp;U2 Replace FlexSeal on CT1A &amp; CT1B</t>
  </si>
  <si>
    <t>10009091</t>
  </si>
  <si>
    <t>Lake Side U0 T-3000 NERCIPS Compliance</t>
  </si>
  <si>
    <t>OCLS/2011/C/007</t>
  </si>
  <si>
    <t>Chehalis U0 Mark V HMI replacement</t>
  </si>
  <si>
    <t>OHER/2011/C/004</t>
  </si>
  <si>
    <t>Hermiston U2: 2nd Stage Shrouds</t>
  </si>
  <si>
    <t>10015299</t>
  </si>
  <si>
    <t>Hermiston U0 REPLACE IDOS COMPUTERS</t>
  </si>
  <si>
    <t>OGAD/2011/C/010</t>
  </si>
  <si>
    <t>Gadsby U9 B gas compressor crank case</t>
  </si>
  <si>
    <t>OGAD/2011/C/011</t>
  </si>
  <si>
    <t>Gadsby U4 Gas Turbine Combustor Replacement</t>
  </si>
  <si>
    <t>10010847</t>
  </si>
  <si>
    <t>Lake Side U10 DCS T-3000 Hardware Upgrade</t>
  </si>
  <si>
    <t>10010804</t>
  </si>
  <si>
    <t>Lake Side UST1Building / Pipe Wrack Vlv Hoists</t>
  </si>
  <si>
    <t>10010991</t>
  </si>
  <si>
    <t>Gadsby U4 SB 236 Compressor Rear Frame Oil Manifold</t>
  </si>
  <si>
    <t>WGEN/2011/C/032</t>
  </si>
  <si>
    <t>W-1715 SPARE GENERATOR FOR MARENGO</t>
  </si>
  <si>
    <t>WGEN/2011/C/047</t>
  </si>
  <si>
    <t>W-1740 HIGH PLAINS ROAD IMPROVEMENTS</t>
  </si>
  <si>
    <t>10009724</t>
  </si>
  <si>
    <t>Chehalis U0 BFP Motor (CSP)</t>
  </si>
  <si>
    <t>OCCK/2011/C/009</t>
  </si>
  <si>
    <t>Currant Crk Thermal Generation Ovation Fleet EDS</t>
  </si>
  <si>
    <t>OCCK/2011/C/014</t>
  </si>
  <si>
    <t>Currant Crk U0 Boiler Blowdown Recovery</t>
  </si>
  <si>
    <t>10014387</t>
  </si>
  <si>
    <t>Lake Side U10 NXAIR Breaker Replacements</t>
  </si>
  <si>
    <t>WGEN/2011/C/016</t>
  </si>
  <si>
    <t>W-1730 Seven Mile Hill 1-607 Gearbox Replacement</t>
  </si>
  <si>
    <t>OHER/2010/C/006</t>
  </si>
  <si>
    <t>Hermiston-Combustion LIners</t>
  </si>
  <si>
    <t>OHER/2011/C/008</t>
  </si>
  <si>
    <t>Hermiston: Station Batteries</t>
  </si>
  <si>
    <t>WGEN/2011/C/003</t>
  </si>
  <si>
    <t>W-1725 Glenrock Substation Avian Protect</t>
  </si>
  <si>
    <t>10010819</t>
  </si>
  <si>
    <t>Lake Side U10 BOP Platform Access (Safety)</t>
  </si>
  <si>
    <t>10004971</t>
  </si>
  <si>
    <t>Gadsby Gas Turb Service Bulletins CY 12</t>
  </si>
  <si>
    <t>OCCK/2011/C/013</t>
  </si>
  <si>
    <t>Currant Crk U0 Purchase Spare Boiler Feed Pump Motor</t>
  </si>
  <si>
    <t>10014289</t>
  </si>
  <si>
    <t>Currant Crk CT Platforms and Stairs</t>
  </si>
  <si>
    <t>OGAD/2011/C/001</t>
  </si>
  <si>
    <t>Gadsby Gas Turb Service Bulletins CY 11</t>
  </si>
  <si>
    <t>10001481</t>
  </si>
  <si>
    <t>Currant Crk U0 Building Freeze Protection Potable Water/Tclor</t>
  </si>
  <si>
    <t>SJIM/2008/C/999</t>
  </si>
  <si>
    <t>JB U2 Turbine Upgrade HP/IP/LP</t>
  </si>
  <si>
    <t>Hunter 303 Turbine Upgrade HP/IP/LP</t>
  </si>
  <si>
    <t>Hayden U0 Coal Unloading Facility</t>
  </si>
  <si>
    <t>SDVJ/2011/C/028</t>
  </si>
  <si>
    <t>DJ U4 - Finishing Superheater Replacement</t>
  </si>
  <si>
    <t>SDVJ/2011/C/029</t>
  </si>
  <si>
    <t>DJ U4 - Platen SSH Replace</t>
  </si>
  <si>
    <t>SHTN/2011/C/039</t>
  </si>
  <si>
    <t>Huntington U2 Generator Stator Rewind</t>
  </si>
  <si>
    <t>10003141</t>
  </si>
  <si>
    <t>JB U2 Replace Cooling Tower 12/13</t>
  </si>
  <si>
    <t>SHTR/2011/C/014</t>
  </si>
  <si>
    <t>Hunter 300 Adobe Wash Regulating Facility</t>
  </si>
  <si>
    <t>Huntington U2 Boiler Finishing SH Pendants Replacem</t>
  </si>
  <si>
    <t>SDVJ/2011/C/045</t>
  </si>
  <si>
    <t>DJ U0 - Replace DJ Retro Cooling Tower</t>
  </si>
  <si>
    <t>SDVJ/2011/C/050</t>
  </si>
  <si>
    <t>DJ U0 - Rail Car Thaw Shed</t>
  </si>
  <si>
    <t>SNAU/2011/C/047</t>
  </si>
  <si>
    <t>Naughton U0 FGD Reagent Loadout Facility</t>
  </si>
  <si>
    <t>Huntington U1 Steam Inerting for Coal Mills</t>
  </si>
  <si>
    <t>Huntington U2 Boiler Replace Vertical Low Temp Supe</t>
  </si>
  <si>
    <t>SCRA/2008/C/046</t>
  </si>
  <si>
    <t>Craig 2: HP-IP Turbine Rotor Purchase</t>
  </si>
  <si>
    <t>Huntington U2 Steam Inerting for Coal Mills</t>
  </si>
  <si>
    <t>Huntington U2 Boiler Waterwall Nose Arch Replacemen</t>
  </si>
  <si>
    <t>SHTR/2012/C/061</t>
  </si>
  <si>
    <t>Hunter 303 Bottom Ash Component Replacement</t>
  </si>
  <si>
    <t>SNAU/2011/C/087</t>
  </si>
  <si>
    <t>Naughton U1 OH Turbine Major CY12</t>
  </si>
  <si>
    <t>SHTR/2012/C/054</t>
  </si>
  <si>
    <t>Hunter 303 Hunter 3 Wet Stack Upgrades</t>
  </si>
  <si>
    <t>SJIM/2011/C/058</t>
  </si>
  <si>
    <t>JB U4 APH Baskets 12</t>
  </si>
  <si>
    <t>SHTR/2012/C/057</t>
  </si>
  <si>
    <t>Hunter 303 ID Fan Replacements</t>
  </si>
  <si>
    <t>SHTR/2010/C/008</t>
  </si>
  <si>
    <t>Hunter 300 Gen Coal Handling</t>
  </si>
  <si>
    <t>Cholla 4: Cooling Tower Structure Imprv</t>
  </si>
  <si>
    <t>10005966</t>
  </si>
  <si>
    <t>DJ U2 - SSH Pendant Replace</t>
  </si>
  <si>
    <t>Huntington U2 Generator Field Refurbish/Rewind</t>
  </si>
  <si>
    <t>SNAU/2011/C/061</t>
  </si>
  <si>
    <t>Naughton U0 Mine Water Well</t>
  </si>
  <si>
    <t>SNAU/2011/C/012</t>
  </si>
  <si>
    <t>Naughton U2 OH HSH Upper Bank Replacement</t>
  </si>
  <si>
    <t>10009169</t>
  </si>
  <si>
    <t>JB U2 Pendant Plat Lower Replacement 13</t>
  </si>
  <si>
    <t>10005965</t>
  </si>
  <si>
    <t>DJ U2 - Replace RH Header &amp; Terminal Tubes</t>
  </si>
  <si>
    <t>SCHO/2011/C/019</t>
  </si>
  <si>
    <t>Cholla 4:Cooling Tower Struct Cells-E-L</t>
  </si>
  <si>
    <t>SBLU/2012/C/006</t>
  </si>
  <si>
    <t>Blundell U1 Turbine Exhaust Casing</t>
  </si>
  <si>
    <t>SHTR/2012/C/056</t>
  </si>
  <si>
    <t>Hunter 303 BLR WW Headers and SSH Platen replac</t>
  </si>
  <si>
    <t>SNAU/2011/C/075</t>
  </si>
  <si>
    <t>Naughton U1 OH Boiler Deflect Arch Replace</t>
  </si>
  <si>
    <t>SHTR/2009/C/018</t>
  </si>
  <si>
    <t>Hunter 300 Reverse Osmosis System</t>
  </si>
  <si>
    <t>SCRA/2010/C/012</t>
  </si>
  <si>
    <t>Craig 1: Boiler Component Repl</t>
  </si>
  <si>
    <t>SJIM/2011/C/059</t>
  </si>
  <si>
    <t>JB U4 Reheater Outlet Terminal Tubes 12</t>
  </si>
  <si>
    <t>SCOL/2010/C/002</t>
  </si>
  <si>
    <t>Colstrip 3: LP Turbine Repl</t>
  </si>
  <si>
    <t>SHTN/2011/C/019</t>
  </si>
  <si>
    <t>Huntington U2 Bottom Ash System Repairs</t>
  </si>
  <si>
    <t>10015125</t>
  </si>
  <si>
    <t>Craig U2 Generator Liquid Cooled Stator Rewind</t>
  </si>
  <si>
    <t>SNAU/2011/C/032</t>
  </si>
  <si>
    <t>Naughton U2 OH Generator Field Rewind</t>
  </si>
  <si>
    <t>SJIM/2010/C/024</t>
  </si>
  <si>
    <t>JB New Sewage Treatment Plant or Lagoon</t>
  </si>
  <si>
    <t>10007952</t>
  </si>
  <si>
    <t>Cholla U4 Water Wall Replace CY12</t>
  </si>
  <si>
    <t>SJIM/2011/C/057</t>
  </si>
  <si>
    <t>JB U4 Replace Upper Arch 12</t>
  </si>
  <si>
    <t>SHTN/2011/C/024</t>
  </si>
  <si>
    <t>Huntington U2 Air Preheater Baskets</t>
  </si>
  <si>
    <t>10007784</t>
  </si>
  <si>
    <t>Craig U2 Boiler Component Replace</t>
  </si>
  <si>
    <t>DJ U0 - CY Fire Prot RPLCE -TRPER Decks BST</t>
  </si>
  <si>
    <t>10001925</t>
  </si>
  <si>
    <t>DJ U2 - Reheater Inlet Section Replacement</t>
  </si>
  <si>
    <t>10002154</t>
  </si>
  <si>
    <t>DJ U0 - Mill - 2012</t>
  </si>
  <si>
    <t>Naughton U1 OH APH Clearflow Baskets</t>
  </si>
  <si>
    <t>Huntington U1 Turbine Upgrade- Interconnection</t>
  </si>
  <si>
    <t>SHTR/2012/C/055</t>
  </si>
  <si>
    <t>Hunter 303 FGD Tower Isolation Dampers</t>
  </si>
  <si>
    <t>10011146</t>
  </si>
  <si>
    <t>Naughton U1 OH Hot RH Lead Steam Pipe Replacement</t>
  </si>
  <si>
    <t>Hunter U1 Turbine Upgrade- Interconnection</t>
  </si>
  <si>
    <t>SCRA/2010/C/009</t>
  </si>
  <si>
    <t>Craig 1: Generator Excitation Sys Repl</t>
  </si>
  <si>
    <t>SDVJ/2011/C/044</t>
  </si>
  <si>
    <t>DJ U0 - Purchase Ash Haul Truck</t>
  </si>
  <si>
    <t>SNAU/2011/C/048</t>
  </si>
  <si>
    <t>Naughton U2 OH Waterwall Tube Replacement</t>
  </si>
  <si>
    <t>10007947</t>
  </si>
  <si>
    <t>Cholla U4 Bottom Ash Area Rebuild</t>
  </si>
  <si>
    <t>SNAU/2011/C/011</t>
  </si>
  <si>
    <t>Naughton U2 OH Reheater Tubing Replace</t>
  </si>
  <si>
    <t>DJ U4 - Replace BLR Upper Arch Tubes</t>
  </si>
  <si>
    <t>DJ U4 - Water Wall Tube Panel Replacement</t>
  </si>
  <si>
    <t>SHTN/2011/C/025</t>
  </si>
  <si>
    <t>Huntington U2 Base Turbine Maintenance</t>
  </si>
  <si>
    <t>SNAU/2011/C/019</t>
  </si>
  <si>
    <t>Naughton U2 OH HSH, SH, FSH Replace Tubes</t>
  </si>
  <si>
    <t>SHTR/2008/C/TU3/INTRCNCT</t>
  </si>
  <si>
    <t>Hunter 303 Turbine- Interconnection (Cap Bank)</t>
  </si>
  <si>
    <t>10003228</t>
  </si>
  <si>
    <t>JB U2 Burners - Major 13</t>
  </si>
  <si>
    <t>10003153</t>
  </si>
  <si>
    <t>JB U4 Burners - Major 12</t>
  </si>
  <si>
    <t>Huntington U2 Boiler Radiant Reheat Replacement Pha</t>
  </si>
  <si>
    <t>SJIM/2012/C/001</t>
  </si>
  <si>
    <t>JB Replace Coal Handling Dozer - Accel 12</t>
  </si>
  <si>
    <t>SHTR/2008/C/TU2/INTRCNCT</t>
  </si>
  <si>
    <t>Hunter U2 Interconnection (Cap Bank)</t>
  </si>
  <si>
    <t>SHAY/2011/C/006</t>
  </si>
  <si>
    <t>Hayden 1: Buckstays Replacement</t>
  </si>
  <si>
    <t>Huntington U0 Lacey's Lake Waste Water Diversion</t>
  </si>
  <si>
    <t>10000142</t>
  </si>
  <si>
    <t>DJ U0 - Pumps And Valves - 2012</t>
  </si>
  <si>
    <t>10011603</t>
  </si>
  <si>
    <t>Cholla U4 Coal Mill Damper REPL</t>
  </si>
  <si>
    <t>SNAU/2011/C/070</t>
  </si>
  <si>
    <t>Naughton U1 OH Reheater Tubing Replace</t>
  </si>
  <si>
    <t>SJIM/2012/C/018</t>
  </si>
  <si>
    <t>JB U4 Waterwall Panel/Slope Replacement 12</t>
  </si>
  <si>
    <t>10012117</t>
  </si>
  <si>
    <t>JB U2 Steam Cooled Floor Replacement 13</t>
  </si>
  <si>
    <t>10007946</t>
  </si>
  <si>
    <t>Cholla U4 BOILER FRONT OVERHAUL COMPONENTS</t>
  </si>
  <si>
    <t>SHTN/2010/C/007</t>
  </si>
  <si>
    <t>Huntington U1 Transformer Relays - various</t>
  </si>
  <si>
    <t>10007787</t>
  </si>
  <si>
    <t>Craig U2 GEN EXCITATIION SYS REPLACEMENT</t>
  </si>
  <si>
    <t>10010272</t>
  </si>
  <si>
    <t>DJ U2 - REPLACE COAL FEEDERS</t>
  </si>
  <si>
    <t>SNAU/2011/C/058</t>
  </si>
  <si>
    <t>Naughton U1 OH Water Wall Tube Replacement</t>
  </si>
  <si>
    <t>10013634</t>
  </si>
  <si>
    <t>DJ U4 - #17,20,22,23 Silo Cone Ring Replace</t>
  </si>
  <si>
    <t>10014408</t>
  </si>
  <si>
    <t>DJ U0 - DJ Rail Load-in Spillage Containment</t>
  </si>
  <si>
    <t>SJIM/2012/C/008</t>
  </si>
  <si>
    <t>JB Water Wagon, Replace (Veh 60662)--Accel</t>
  </si>
  <si>
    <t>10007513</t>
  </si>
  <si>
    <t>Colstrip 4 FINAL SUPERHEATER SECTION REPL CY12-13</t>
  </si>
  <si>
    <t>SDVJ/2011/C/021</t>
  </si>
  <si>
    <t>DJ U0 - Mills - 2011</t>
  </si>
  <si>
    <t>SDVJ/2009/C/002</t>
  </si>
  <si>
    <t>DJ Unit 3 Transformer Protection Upgrade</t>
  </si>
  <si>
    <t>10003528</t>
  </si>
  <si>
    <t>Naughton U1 OH HSH SH FSH Tube Replacements</t>
  </si>
  <si>
    <t>SCHO/2010/C/006</t>
  </si>
  <si>
    <t>Cholla 4: Bottom Ash Enclosure Mod</t>
  </si>
  <si>
    <t>10009260</t>
  </si>
  <si>
    <t>Naughton U1 OH Burner Drive Replacements</t>
  </si>
  <si>
    <t>SHTR/2012/C/051</t>
  </si>
  <si>
    <t>Hunter 303 Protective Relay Upgrade/Arc Flash</t>
  </si>
  <si>
    <t>10009441</t>
  </si>
  <si>
    <t>DJ U1 - Replace Tripper Dk &amp; Hd House Drain</t>
  </si>
  <si>
    <t>JB U3 Reheater Outlet Terminal Tubes 11</t>
  </si>
  <si>
    <t>10012736</t>
  </si>
  <si>
    <t>Hunter 302 Steam Inerting for Coal Mills</t>
  </si>
  <si>
    <t>10014855</t>
  </si>
  <si>
    <t>DJ U0 - COAL YARD -2012</t>
  </si>
  <si>
    <t>SNAU/2011/C/051</t>
  </si>
  <si>
    <t>Naughton U2 OH ID Fan Pedestal Replacement &amp; Roto</t>
  </si>
  <si>
    <t>SDVJ/2011/C/033</t>
  </si>
  <si>
    <t>DJ U4 - Replace Ductwork</t>
  </si>
  <si>
    <t>10002778</t>
  </si>
  <si>
    <t>Hunter 303 Scrubber Ducts &amp; Components</t>
  </si>
  <si>
    <t>SDVJ/2011/C/035</t>
  </si>
  <si>
    <t>DJ U0 - D10R Frame-up Rebuild</t>
  </si>
  <si>
    <t>SNAU/2011/C/053</t>
  </si>
  <si>
    <t>Naughton U2 OH Misc Water Side  Tube Circuits</t>
  </si>
  <si>
    <t>SNAU/2011/C/017</t>
  </si>
  <si>
    <t>Naughton U0 Coal Pay Sampler</t>
  </si>
  <si>
    <t>10003933</t>
  </si>
  <si>
    <t>Wyodak U1 - Baghouse Start Up Transformer Spare</t>
  </si>
  <si>
    <t>10007800</t>
  </si>
  <si>
    <t>Craig U2 STACK LINING</t>
  </si>
  <si>
    <t>SDVJ/2011/C/015</t>
  </si>
  <si>
    <t>DJ Upgrade Plant Water Treatment Facility</t>
  </si>
  <si>
    <t>SCRA/2009/C/002</t>
  </si>
  <si>
    <t>Craig 1,2,3: DCS Upgrd &amp; Reliability Imp</t>
  </si>
  <si>
    <t>10003171</t>
  </si>
  <si>
    <t>JB Mills, Pulverizer Vertical Shafts 12</t>
  </si>
  <si>
    <t>10012486</t>
  </si>
  <si>
    <t>Craig U2 LAST STAGE BLADES</t>
  </si>
  <si>
    <t>SHTR/2012/C/050</t>
  </si>
  <si>
    <t>Hunter 303 3-2 FWH Replacement</t>
  </si>
  <si>
    <t>SDVJ/2011/C/040</t>
  </si>
  <si>
    <t>DJ U4 - 4.16 kV Switchgear Protection</t>
  </si>
  <si>
    <t>SDVJ/2011/C/034</t>
  </si>
  <si>
    <t>DJ U4 Transformer Protection Upgrade</t>
  </si>
  <si>
    <t>SDVJ/2011/C/006</t>
  </si>
  <si>
    <t>DJ 91 CONV REP BELT/ADD SCRAPER</t>
  </si>
  <si>
    <t>SWDK/2011/C/052</t>
  </si>
  <si>
    <t>Wyodak U1 - ID Fan Motor Capital Spare CY11</t>
  </si>
  <si>
    <t>SNAU/2011/C/068</t>
  </si>
  <si>
    <t>Naughton U2 OH Mechanical Dust Collectors CY11</t>
  </si>
  <si>
    <t>SHAY/2011/C/009</t>
  </si>
  <si>
    <t>Hayden 2: Cooling Tower Supports</t>
  </si>
  <si>
    <t>10005119</t>
  </si>
  <si>
    <t>JB U2 Replace 7200 VAC Bus Relays</t>
  </si>
  <si>
    <t>10009512</t>
  </si>
  <si>
    <t>Huntington U0 Electric Lake Outletworks Upgrade</t>
  </si>
  <si>
    <t>10007954</t>
  </si>
  <si>
    <t>Cholla U4 MAIN STEAM/HOT REHEAT WELD UPGR</t>
  </si>
  <si>
    <t>10013398</t>
  </si>
  <si>
    <t>Hayden U1 DCS I/O REPLACEMENT</t>
  </si>
  <si>
    <t>SDVJ/2011/C/024</t>
  </si>
  <si>
    <t>DJ Unit 2 Transformer Protection Upgrade</t>
  </si>
  <si>
    <t>10014789</t>
  </si>
  <si>
    <t>DJ U0 - Install Belt Magnets Conveyors 42-43</t>
  </si>
  <si>
    <t>10013922</t>
  </si>
  <si>
    <t>DJ U4 - Arc Flash Mitigation</t>
  </si>
  <si>
    <t>SCHO/2011/C/011</t>
  </si>
  <si>
    <t>Cholla Comm: Cable Tray&amp;Cable Repl- Ph 4</t>
  </si>
  <si>
    <t>SJIM/2011/C/056</t>
  </si>
  <si>
    <t>JB Rad Stacker Conversion to Ovation/UPS Up</t>
  </si>
  <si>
    <t>10002810</t>
  </si>
  <si>
    <t>Hunter 300 Pumps, Valves, Gearboxes - CY12</t>
  </si>
  <si>
    <t>SHTN/2011/C/023</t>
  </si>
  <si>
    <t>Huntington U2 Burner Tip Replacements</t>
  </si>
  <si>
    <t>SJIM/2009/C/073</t>
  </si>
  <si>
    <t>JB U3 Transformer Protection Relays</t>
  </si>
  <si>
    <t>SCHO/2011/C/009</t>
  </si>
  <si>
    <t>Cholla 4: Turbine Building HVAC Repl</t>
  </si>
  <si>
    <t>SHTN/2011/C/045</t>
  </si>
  <si>
    <t>Huntington U0 Online Vibration System Upgrade</t>
  </si>
  <si>
    <t>10012837</t>
  </si>
  <si>
    <t>Cholla U4 ECONOMIZER HOPPER INSULATION REPL</t>
  </si>
  <si>
    <t>SHTN/2011/C/042</t>
  </si>
  <si>
    <t>Huntington U2 Boiler Horizontal LTSH "U" Tube Repla</t>
  </si>
  <si>
    <t>SNAU/2011/C/014</t>
  </si>
  <si>
    <t>Naughton U2 OH Turbine Valves CY11</t>
  </si>
  <si>
    <t>SCHO/2010/C/014</t>
  </si>
  <si>
    <t>Cholla Comm: Mercury Vapor Lighting</t>
  </si>
  <si>
    <t>10001954</t>
  </si>
  <si>
    <t>DJ U2 - BOILER WW TUBE REPLACEMENT</t>
  </si>
  <si>
    <t>SJIM/2011/C/036</t>
  </si>
  <si>
    <t>JB U3 DCS Software Upgrades 11</t>
  </si>
  <si>
    <t>SNAU/2011/C/081</t>
  </si>
  <si>
    <t>Naughton U1 OH Boiler Ducts &amp; Exp Jts.</t>
  </si>
  <si>
    <t>10007961</t>
  </si>
  <si>
    <t>Cholla U4 FABRIC FILTER BAG REPLACE CY12</t>
  </si>
  <si>
    <t>SJIM/2012/C/009</t>
  </si>
  <si>
    <t>JB 16G Blade, Replace--Accel 2012</t>
  </si>
  <si>
    <t>SNAU/2011/C/021</t>
  </si>
  <si>
    <t>Naughton U2 OH Coal Piping CY11</t>
  </si>
  <si>
    <t>10011617</t>
  </si>
  <si>
    <t>Cholla U0 LAKE WATER UNDRGROUND PIPE REPL</t>
  </si>
  <si>
    <t>10003551</t>
  </si>
  <si>
    <t>Naughton U1 OH ID Fan Replace Liners &amp; Wheels</t>
  </si>
  <si>
    <t>SJIM/2012/C/010</t>
  </si>
  <si>
    <t>JB Landfill Land Acquisition Accel 12</t>
  </si>
  <si>
    <t>10003152</t>
  </si>
  <si>
    <t>JB Pumps, Valves, Gearboxes 12</t>
  </si>
  <si>
    <t>SNAU/2011/C/007</t>
  </si>
  <si>
    <t>Naughton U2 OH Burner  Drive Replacement</t>
  </si>
  <si>
    <t>SJIM/2012/C/005</t>
  </si>
  <si>
    <t>JB U4 DCS Hardware Upgrades 12</t>
  </si>
  <si>
    <t>10009446</t>
  </si>
  <si>
    <t>DJ U2- Replace Tripper Deck Drains</t>
  </si>
  <si>
    <t>10005600</t>
  </si>
  <si>
    <t>JB U2 DCS Hardware &amp; Software Upgrades  13</t>
  </si>
  <si>
    <t>SWDK/2011/C/055</t>
  </si>
  <si>
    <t>Wyodak U1 - Install Micro Filtration Pre-Filter</t>
  </si>
  <si>
    <t>SHTR/2012/C/060</t>
  </si>
  <si>
    <t>Hunter 303 Cooling Tower Capital Maintenance</t>
  </si>
  <si>
    <t>10007967</t>
  </si>
  <si>
    <t>Cholla U4 BOILER FEED PUMP REPLACE</t>
  </si>
  <si>
    <t>10013171</t>
  </si>
  <si>
    <t>Gadsby U0 RO &amp; Demineralizer Water Treatment System</t>
  </si>
  <si>
    <t>SCOL/2010/C/046</t>
  </si>
  <si>
    <t>Colstrip 3: Turbine Gen Base Overhaul</t>
  </si>
  <si>
    <t>SDVJ/2011/C/010</t>
  </si>
  <si>
    <t>DJ Replace Unit 4 LIP FW Heater</t>
  </si>
  <si>
    <t>10003235</t>
  </si>
  <si>
    <t>JB U2  Scrubber Ductwork 13</t>
  </si>
  <si>
    <t>10009247</t>
  </si>
  <si>
    <t>Naughton U1 OH Electrostatic Precipitator Repairs</t>
  </si>
  <si>
    <t>10015360</t>
  </si>
  <si>
    <t>CCB Colstrip: COLU5 Effluent Hlding PD DIKE - OPER</t>
  </si>
  <si>
    <t>10010972</t>
  </si>
  <si>
    <t>JB U4 Install Epoxy Lining in Tunnels @ Cond. 12</t>
  </si>
  <si>
    <t>10012232</t>
  </si>
  <si>
    <t>Colstrip U4 GENERATOR RELIABILITY CY13</t>
  </si>
  <si>
    <t>SHTN/2012/C/001</t>
  </si>
  <si>
    <t>Huntington U1 Air Compressor Replacement</t>
  </si>
  <si>
    <t>SDVJ/2011/C/009</t>
  </si>
  <si>
    <t>DJ U0 - PUMPS AND VALVES - 2011</t>
  </si>
  <si>
    <t>SJIM/2011/C/052</t>
  </si>
  <si>
    <t>JB U4 Transformer Protection Relays</t>
  </si>
  <si>
    <t>10010898</t>
  </si>
  <si>
    <t>JB U2 SDCC Wear Plate Replacement 13</t>
  </si>
  <si>
    <t>SCRA/2010/C/016</t>
  </si>
  <si>
    <t>Craig 1: Sootblower Additions</t>
  </si>
  <si>
    <t>10011397</t>
  </si>
  <si>
    <t>Naughton U1 1-4 Coal Mill Rebuild CY12</t>
  </si>
  <si>
    <t>SCHO/2010/C/007</t>
  </si>
  <si>
    <t>Cholla Comm: Plant Paving Repl</t>
  </si>
  <si>
    <t>SCHO/2011/C/015</t>
  </si>
  <si>
    <t>CHOLLA 4: CONTROL ROOM ROOF REPL</t>
  </si>
  <si>
    <t>10012257</t>
  </si>
  <si>
    <t>Colstrip U3 LP TURBINE PURCHASE CY17</t>
  </si>
  <si>
    <t>SNAU/2011/C/071</t>
  </si>
  <si>
    <t>Naughton U1 OH BA Refractory CY12</t>
  </si>
  <si>
    <t>10014018</t>
  </si>
  <si>
    <t>JB Stack Breech Coating U2  2013</t>
  </si>
  <si>
    <t>SCHO/2010/C/016</t>
  </si>
  <si>
    <t>Cholla Comm: UG Potable Water Pipe</t>
  </si>
  <si>
    <t>10003556</t>
  </si>
  <si>
    <t>Naughton U1 OH Turbine Valves CY12</t>
  </si>
  <si>
    <t>10003444</t>
  </si>
  <si>
    <t>Naughton U1 OH Boiler Roof Tube Support Clips Replace</t>
  </si>
  <si>
    <t>10014576</t>
  </si>
  <si>
    <t>Hunter 302 2-2 FWH Rebundle</t>
  </si>
  <si>
    <t>Hunter 302 Main Controls Replacement</t>
  </si>
  <si>
    <t>SHTR/2012/C/059</t>
  </si>
  <si>
    <t>Hunter 303 3-1 Redler Major Rebuild</t>
  </si>
  <si>
    <t>SDVJ/2011/C/019</t>
  </si>
  <si>
    <t>DJ U4 - REPLACE RH &amp; 1 SH ATTEMPERATOR</t>
  </si>
  <si>
    <t>10003533</t>
  </si>
  <si>
    <t>Naughton U1 OH Coal Piping</t>
  </si>
  <si>
    <t>10003167</t>
  </si>
  <si>
    <t>JB U4  Scrubber Ductwork 12</t>
  </si>
  <si>
    <t>SCOL/2011/C/017</t>
  </si>
  <si>
    <t>Colstrip 3: Generator Reliability</t>
  </si>
  <si>
    <t>SHTN/2011/C/014</t>
  </si>
  <si>
    <t>Huntington U0 Plant Motors - CY2011</t>
  </si>
  <si>
    <t>SDVJ/2011/C/011</t>
  </si>
  <si>
    <t>DJ Security Hardware Replacement</t>
  </si>
  <si>
    <t>10007962</t>
  </si>
  <si>
    <t>Cholla U4 FABRIC FILTER BAG REPLACE CY13</t>
  </si>
  <si>
    <t>SHTR/2009/C/021</t>
  </si>
  <si>
    <t>Hunter 300 Fire Protection -Coal Handling Area</t>
  </si>
  <si>
    <t>10006373</t>
  </si>
  <si>
    <t>Hunter 300 Motors - CY12</t>
  </si>
  <si>
    <t>10012249</t>
  </si>
  <si>
    <t>Colstrip U3 GENERATOR RELIABILITY CY11</t>
  </si>
  <si>
    <t>10013028</t>
  </si>
  <si>
    <t>Naughton U1 OH Condenser Isolation Valves CY12</t>
  </si>
  <si>
    <t>SJIM/2012/C/002</t>
  </si>
  <si>
    <t>JB U4 Heavy Wall Tube Replacement - Pendant</t>
  </si>
  <si>
    <t>SWDK/2011/C/020</t>
  </si>
  <si>
    <t>Wyodak U1 - Generator Rewind</t>
  </si>
  <si>
    <t>SHTN/2010/C/041</t>
  </si>
  <si>
    <t>Huntington U2 Torsional Stress Relaying Upgrade</t>
  </si>
  <si>
    <t>10002483</t>
  </si>
  <si>
    <t>Huntington U0 Coal Mill Parts - CY2012</t>
  </si>
  <si>
    <t>10014854</t>
  </si>
  <si>
    <t>DJ U0 - SECURITY &amp; BUILDINGS- 2012</t>
  </si>
  <si>
    <t>SDVJ/2009/C/028</t>
  </si>
  <si>
    <t>DJ U4 - Control Room HVAC Replacement</t>
  </si>
  <si>
    <t>10014752</t>
  </si>
  <si>
    <t>DJ U0 - Overhead Crane for Travel Screens</t>
  </si>
  <si>
    <t>10015082</t>
  </si>
  <si>
    <t>Hunter 301 Recycle Pump Automatic Valves</t>
  </si>
  <si>
    <t>SJIM/2012/C/004</t>
  </si>
  <si>
    <t>JB U0 DCS Hardware Upgrades 12</t>
  </si>
  <si>
    <t>10005024</t>
  </si>
  <si>
    <t>JB Replace Pulverizer Journals 12</t>
  </si>
  <si>
    <t>10013245</t>
  </si>
  <si>
    <t>JB U2 Install ID Fan Dampers</t>
  </si>
  <si>
    <t>10003538</t>
  </si>
  <si>
    <t>Naughton U1 OH Mechanical Separators CY12</t>
  </si>
  <si>
    <t>10002500</t>
  </si>
  <si>
    <t>Huntington U0 Dozer Overhaul D-10R-2 - CY2012</t>
  </si>
  <si>
    <t>10002650</t>
  </si>
  <si>
    <t>Huntington U0 Dozer Overhaul D-10R-1 - CY2012</t>
  </si>
  <si>
    <t>SCHO/2009/C/012</t>
  </si>
  <si>
    <t>Cholla Comm: Condensate Transf System</t>
  </si>
  <si>
    <t>10007788</t>
  </si>
  <si>
    <t>Craig U2 REPLACE 2B HP FW HEATER</t>
  </si>
  <si>
    <t>10012246</t>
  </si>
  <si>
    <t>Colstrip U4 BASE TURBINE/GEN OVERHAUL CY13</t>
  </si>
  <si>
    <t>SGAD/2011/C/007</t>
  </si>
  <si>
    <t>Gadsby U3 Generator Field Breaker Replacement</t>
  </si>
  <si>
    <t>SHTR/2011/C/006</t>
  </si>
  <si>
    <t>Hunter 302 Coal Mill Steam Inerting</t>
  </si>
  <si>
    <t>10008419</t>
  </si>
  <si>
    <t>Naughton U0 Vibration CY12 (U1 Turb/Gen)</t>
  </si>
  <si>
    <t>10005295</t>
  </si>
  <si>
    <t>Naughton U1 OH Critical Piping Insulation Replace CY12</t>
  </si>
  <si>
    <t>SHTN/2009/C/041</t>
  </si>
  <si>
    <t>Huntington U0 Demineralizer System Upgrade</t>
  </si>
  <si>
    <t>SBLU/2012/C/005</t>
  </si>
  <si>
    <t>Blundell U1 GENERATOR RETAINING RING REPLACEMENT</t>
  </si>
  <si>
    <t>10008628</t>
  </si>
  <si>
    <t>Naughton U1 OH Coal Pipe Isolation Gates CY12</t>
  </si>
  <si>
    <t>SHTR/2011/C/026</t>
  </si>
  <si>
    <t>Hunter 303 Coal Mill Rotating Throats</t>
  </si>
  <si>
    <t>10001957</t>
  </si>
  <si>
    <t>DJ U2 - REPLACE BATTERY BANK/INVERTER DCS</t>
  </si>
  <si>
    <t>10014751</t>
  </si>
  <si>
    <t>DJ U0 - Rail Load-In Winter Spray System</t>
  </si>
  <si>
    <t>10013397</t>
  </si>
  <si>
    <t>Hayden U1 TURBINE CONTROLS UPGRADE</t>
  </si>
  <si>
    <t>10003245</t>
  </si>
  <si>
    <t>JB U2 Replace Turning Vanes/Slag Screens</t>
  </si>
  <si>
    <t>10003181</t>
  </si>
  <si>
    <t>JB U4 Replace Turning Vanes/Slag Screens/Ex</t>
  </si>
  <si>
    <t>SJIM/2012/C/012</t>
  </si>
  <si>
    <t>JB U4 Replace CWP &amp; Waterbox Iso Valves 12</t>
  </si>
  <si>
    <t>10012238</t>
  </si>
  <si>
    <t>Colstrip U3 BASE TURBINE/GEN OVERHAUL CY11</t>
  </si>
  <si>
    <t>SHTR/2012/C/058</t>
  </si>
  <si>
    <t>Hunter 303 Main Controls Upgrade (Evergreen)</t>
  </si>
  <si>
    <t>SNAU/2011/C/042</t>
  </si>
  <si>
    <t>Naughton U2 2-4 Coal Mill Rebuild CY11</t>
  </si>
  <si>
    <t>10003566</t>
  </si>
  <si>
    <t>Naughton U1 OH 4160 V Cable Replacement</t>
  </si>
  <si>
    <t>10015335</t>
  </si>
  <si>
    <t>Colstrip U5 GENERTOR ROTOR REWIND</t>
  </si>
  <si>
    <t>10011384</t>
  </si>
  <si>
    <t>Craig U2 SOOTBLOWER ADDITIONS</t>
  </si>
  <si>
    <t>SHTN/2011/C/016</t>
  </si>
  <si>
    <t>Huntington U0 Coal Mill Parts - CY2011</t>
  </si>
  <si>
    <t>10002135</t>
  </si>
  <si>
    <t>DJ U4 - DRAG CHAIN REBUILD - 2012</t>
  </si>
  <si>
    <t>SHTN/2011/C/044</t>
  </si>
  <si>
    <t>Huntington U0 Lime Slurry Transfer Pumps</t>
  </si>
  <si>
    <t>10000541</t>
  </si>
  <si>
    <t>DJ U0 - MOBILE EQUIPMENT - 2012</t>
  </si>
  <si>
    <t>SJIM/2010/C/056</t>
  </si>
  <si>
    <t>JB U0 Repair JB Plant Pond #2 Dikes 10/11</t>
  </si>
  <si>
    <t>SHTR/2012/C/053</t>
  </si>
  <si>
    <t>Hunter 303 Circulating Water Pump Casings</t>
  </si>
  <si>
    <t>SCAR/2011/C/025</t>
  </si>
  <si>
    <t>Carbon U1 I.D. FAN BLADE REPLACEMENT CY 2012</t>
  </si>
  <si>
    <t>SHTR/2010/C/051</t>
  </si>
  <si>
    <t>Hunter 302 SDCC Rebuild &amp; Replacements</t>
  </si>
  <si>
    <t>SHTN/2007/C/266</t>
  </si>
  <si>
    <t>Huntington U2 2-2 ID Fan Motor Rewind</t>
  </si>
  <si>
    <t>SNAU/2011/C/003</t>
  </si>
  <si>
    <t>Naughton U3 OH 4160V Scrubber Breaker Replacement</t>
  </si>
  <si>
    <t>10005226</t>
  </si>
  <si>
    <t>Gadsby U2 Bailey Controls Replacement</t>
  </si>
  <si>
    <t>SHTN/2009/C/030</t>
  </si>
  <si>
    <t>Huntington U0 lube and fuel oil unloading station</t>
  </si>
  <si>
    <t>SCHO/2011/C/014</t>
  </si>
  <si>
    <t>Cholla 4: Turbine Cable Replacement</t>
  </si>
  <si>
    <t>10003166</t>
  </si>
  <si>
    <t>JB BCP Motor Rewinds 12</t>
  </si>
  <si>
    <t>SHAY/2010/C/007</t>
  </si>
  <si>
    <t>Hayden Comm: Relocate Fly Ash Road</t>
  </si>
  <si>
    <t>SJIM/2012/C/006</t>
  </si>
  <si>
    <t>JB UPS Upgrades 12</t>
  </si>
  <si>
    <t>SJIM/2011/C/029</t>
  </si>
  <si>
    <t>JB Spent Liquor Line to FGD Ponds Repairs</t>
  </si>
  <si>
    <t>SNAU/2011/C/073</t>
  </si>
  <si>
    <t>Naughton U1 OH Thermal Drain Upgrade</t>
  </si>
  <si>
    <t>10003168</t>
  </si>
  <si>
    <t>JB U4 APH Sector Plates 12</t>
  </si>
  <si>
    <t>10011292</t>
  </si>
  <si>
    <t>Wyodak U1 - Redler Deck Dust Collector</t>
  </si>
  <si>
    <t>10009268</t>
  </si>
  <si>
    <t>JB U4 Boiler Door Tubing Replacement 12</t>
  </si>
  <si>
    <t>10014632</t>
  </si>
  <si>
    <t>JB U2 APH Sector Plates 13</t>
  </si>
  <si>
    <t>SCHO/2011/C/013</t>
  </si>
  <si>
    <t>Cholla Comm:FlyAsh Slurry "C" Line Repl</t>
  </si>
  <si>
    <t>10011605</t>
  </si>
  <si>
    <t>Cholla U4 SERVICE WATER BACKUP SUPPLY</t>
  </si>
  <si>
    <t>SDVJ/2011/C/053</t>
  </si>
  <si>
    <t>DJ U0 - Access/Inventory control</t>
  </si>
  <si>
    <t>10005393</t>
  </si>
  <si>
    <t>Naughton U0 Fire Protection CY12</t>
  </si>
  <si>
    <t>10002479</t>
  </si>
  <si>
    <t>Huntington U0 Plant Pumps &amp; Valves - CY2012</t>
  </si>
  <si>
    <t>10015293</t>
  </si>
  <si>
    <t>Naughton Fire Header Replacement CY2011</t>
  </si>
  <si>
    <t>SCHO/2010/C/001</t>
  </si>
  <si>
    <t>Cholla Comm: Fire Water Sys Upgrd</t>
  </si>
  <si>
    <t>SNAU/2011/C/023</t>
  </si>
  <si>
    <t>Naughton U3 OH Coal Combustible Dust CY 11</t>
  </si>
  <si>
    <t>10014553</t>
  </si>
  <si>
    <t>Wyodak U1 - FD FAN MOTOR REPLACEMENTS</t>
  </si>
  <si>
    <t>SNAU/2011/C/BCA</t>
  </si>
  <si>
    <t>Naughton Capital Addition CY2011</t>
  </si>
  <si>
    <t>SNAU/2011/C/026</t>
  </si>
  <si>
    <t>Naughton U1 OH Differentials Upgrade - Cap Red 05</t>
  </si>
  <si>
    <t>10014430</t>
  </si>
  <si>
    <t>DJ U0 - DJ SDA Fire Loop Thrust Blocking</t>
  </si>
  <si>
    <t>SNAU/2011/C/009</t>
  </si>
  <si>
    <t>Naughton U3 3-4 Coal Mill Rebuild CY11</t>
  </si>
  <si>
    <t>SJIM/2011/C/010</t>
  </si>
  <si>
    <t>JB Pumps, Valves, Gearboxes, Misc.</t>
  </si>
  <si>
    <t>10007905</t>
  </si>
  <si>
    <t>Cholla U4 STACK ELEVATOR CONTROLS REPLACE</t>
  </si>
  <si>
    <t>SCRA/2011/C/001</t>
  </si>
  <si>
    <t>Craig 1: LP Steam Turb Last Stage Blades</t>
  </si>
  <si>
    <t>10011037</t>
  </si>
  <si>
    <t>JB Rebuild 01 CAC 12</t>
  </si>
  <si>
    <t>10009190</t>
  </si>
  <si>
    <t>JB U2 IK 5, 6, 7, 8 Blower Replacement 13</t>
  </si>
  <si>
    <t>10011282</t>
  </si>
  <si>
    <t>Blundell U1 4160 VOLT SWITCH GEAR UPGRADE WELLS 28-3 &amp;13-10</t>
  </si>
  <si>
    <t>SNAU/2011/C/065</t>
  </si>
  <si>
    <t>Naughton U2 OH Bottom Ash Air Cannons CY11</t>
  </si>
  <si>
    <t>10003236</t>
  </si>
  <si>
    <t>JB U4  Precipitator Duct work</t>
  </si>
  <si>
    <t>10014013</t>
  </si>
  <si>
    <t>JB U4 Additional Boiler Relieving Capacity 12</t>
  </si>
  <si>
    <t>10014023</t>
  </si>
  <si>
    <t>JB U2 Additional Boiler Relieving Capacity 12</t>
  </si>
  <si>
    <t>10014034</t>
  </si>
  <si>
    <t>JB U1 Additional Boiler Relieving Capacity 12</t>
  </si>
  <si>
    <t>Wyodak U1 - Air Cooled Condenser Replacement</t>
  </si>
  <si>
    <t>10014096</t>
  </si>
  <si>
    <t>JB U3 Additional Boiler Relieving Capacity 12</t>
  </si>
  <si>
    <t>SHAY/2011/C/017</t>
  </si>
  <si>
    <t>Hayden 2: EXCITER REPLACEMENT</t>
  </si>
  <si>
    <t>10013433</t>
  </si>
  <si>
    <t>Naughton U1 OH Bottom Ash Air Cannons CY12</t>
  </si>
  <si>
    <t>SDVJ/2011/C/056</t>
  </si>
  <si>
    <t>DJ U3 - Install Drain on MS,CRH,HRH Saf</t>
  </si>
  <si>
    <t>10003289</t>
  </si>
  <si>
    <t>JB U2  Precipitator Duct Work 13</t>
  </si>
  <si>
    <t>SNAU/2011/C/072</t>
  </si>
  <si>
    <t>Naughton U1 OH Economizer  Tube Circuits</t>
  </si>
  <si>
    <t>SJIM/2011/C/031</t>
  </si>
  <si>
    <t>JB U3 Generator Hot Stator Bar Repair</t>
  </si>
  <si>
    <t>SHTN/2011/C/011</t>
  </si>
  <si>
    <t>Huntington U0 Rewind Boiler Circ Pump Motor - CY201</t>
  </si>
  <si>
    <t>SNAU/2010/C/005</t>
  </si>
  <si>
    <t>Naughton U2 OH Transformer Relay Differentials Up</t>
  </si>
  <si>
    <t>SNAU/2011/C/052</t>
  </si>
  <si>
    <t>Naughton U2 OH Thermal Drain Upgrade CY11</t>
  </si>
  <si>
    <t>SHTN/2010/C/059</t>
  </si>
  <si>
    <t>Huntington U2 Soot blower controls upgrade</t>
  </si>
  <si>
    <t>10007467</t>
  </si>
  <si>
    <t>Colstrip U3 BOILER ECONOMIZER PARTIAL REPL CY11</t>
  </si>
  <si>
    <t>SNAU/2011/C/046</t>
  </si>
  <si>
    <t>Naughton U2 OH 2-2 BFP Rebuild CY11</t>
  </si>
  <si>
    <t>SNAU/2006/C/087</t>
  </si>
  <si>
    <t>Naughton U0 Potable Water Supply Backup</t>
  </si>
  <si>
    <t>10012703</t>
  </si>
  <si>
    <t>Naughton Asbestos Reinsulation CY12</t>
  </si>
  <si>
    <t>SWDK/2011/C/042</t>
  </si>
  <si>
    <t>Wyodak U1 - Redler Rebuilds CY11</t>
  </si>
  <si>
    <t>SCOL/2011/C/008</t>
  </si>
  <si>
    <t>Colstrip 3: Air Preheater Basket Repl</t>
  </si>
  <si>
    <t>10014826</t>
  </si>
  <si>
    <t>Cholla U4 COAL MILL OVERHAULS  CY12</t>
  </si>
  <si>
    <t>SWDK/2011/C/047</t>
  </si>
  <si>
    <t>Wyodak U1 - Redler Rebuilds</t>
  </si>
  <si>
    <t>10015348</t>
  </si>
  <si>
    <t>Colstrip U4 BOILER BURNER CORNER WATER WALL REPL</t>
  </si>
  <si>
    <t>SNAU/2011/C/059</t>
  </si>
  <si>
    <t>Naughton U3 OH Second Boiler Circ Pump Rebuild</t>
  </si>
  <si>
    <t>SDVJ/2011/C/026</t>
  </si>
  <si>
    <t>DJ U3 - Arc Flash Mitigation</t>
  </si>
  <si>
    <t>SNAU/2011/C/029</t>
  </si>
  <si>
    <t>Naughton U3 3-3 Coal Mill Rebuild CY11</t>
  </si>
  <si>
    <t>10012839</t>
  </si>
  <si>
    <t>Cholla U4 DEAERATOR MANWAY REPL</t>
  </si>
  <si>
    <t>10014012</t>
  </si>
  <si>
    <t>JB U4 Economizer Upgrade 2012</t>
  </si>
  <si>
    <t>SHTN/2011/C/038</t>
  </si>
  <si>
    <t>Huntington U2 Heat Flux Sensor Replacement</t>
  </si>
  <si>
    <t>SHTR/2011/C/013/INSTALL</t>
  </si>
  <si>
    <t>Hunter 302 Stack Inlet Duct Breech - Install</t>
  </si>
  <si>
    <t>SCHO/2010/C/004</t>
  </si>
  <si>
    <t>Cholla Comm: Plant Microwave Sys Upgrd</t>
  </si>
  <si>
    <t>10014416</t>
  </si>
  <si>
    <t>JB U2 Replace Main Steam Safeties</t>
  </si>
  <si>
    <t>SNAU/2011/C/045</t>
  </si>
  <si>
    <t>Naughton U2 OH 2-1 BFP Rebuild CY11</t>
  </si>
  <si>
    <t>SHTN/2011/C/012</t>
  </si>
  <si>
    <t>Huntington U0 Lacey's Lake Water Study</t>
  </si>
  <si>
    <t>10010624</t>
  </si>
  <si>
    <t>Huntington U1 Redler Conveyors Rebuild - CY2012</t>
  </si>
  <si>
    <t>SHTR/2011/C/031</t>
  </si>
  <si>
    <t>Hunter 303 Feedwater Level Control System</t>
  </si>
  <si>
    <t>SDVJ/2009/C/018</t>
  </si>
  <si>
    <t>DJ U4 - Intelligent Sootblowing Upgrade</t>
  </si>
  <si>
    <t>SHTR/2011/C/024</t>
  </si>
  <si>
    <t>Hunter 303 Replacement of Two PA Fans</t>
  </si>
  <si>
    <t>SHTR/2011/C/027</t>
  </si>
  <si>
    <t>Hunter 303 Elevator Cab &amp; Controls Replacement</t>
  </si>
  <si>
    <t>SNAU/2011/C/057</t>
  </si>
  <si>
    <t>Naughton U2 OH Upper Rear Arch Baffle Refractory</t>
  </si>
  <si>
    <t>SCHO/2011/C/002</t>
  </si>
  <si>
    <t>Cholla 4: Generator Rewind</t>
  </si>
  <si>
    <t>SCOL/2011/C/002</t>
  </si>
  <si>
    <t>Colstrip 3:Separated Over FireAir Basket</t>
  </si>
  <si>
    <t>10005871</t>
  </si>
  <si>
    <t>JB 01 Diesel Generator Upgrades--12</t>
  </si>
  <si>
    <t>10006281</t>
  </si>
  <si>
    <t>Huntington U0 Plant Motors - CY2012</t>
  </si>
  <si>
    <t>SHTR/2012/C/052</t>
  </si>
  <si>
    <t>Hunter 303 Generator Stator Leak Monitoring Sys</t>
  </si>
  <si>
    <t>SNAU/2011/C/031</t>
  </si>
  <si>
    <t>Naughton U2 OH Circ Water Liner Replacement CY11</t>
  </si>
  <si>
    <t>SNAU/2011/C/024</t>
  </si>
  <si>
    <t>Naughton U2 OH Critical Piping Insulation Replace</t>
  </si>
  <si>
    <t>SHTN/2011/C/013</t>
  </si>
  <si>
    <t>Huntington U0 Plant Pumps &amp; Valves - CY2011</t>
  </si>
  <si>
    <t>10011401</t>
  </si>
  <si>
    <t>Naughton U1 1-3 Coal Mill Rebuild CY12</t>
  </si>
  <si>
    <t>10011403</t>
  </si>
  <si>
    <t>Naughton U3 3-1 Coal Mill Rebuild CY12</t>
  </si>
  <si>
    <t>10011410</t>
  </si>
  <si>
    <t>Naughton U3 3-2 Coal Mill Rebuild CY12</t>
  </si>
  <si>
    <t>10011411</t>
  </si>
  <si>
    <t>Naughton U3 3-4 Coal Mill Rebuild CY12</t>
  </si>
  <si>
    <t>10011412</t>
  </si>
  <si>
    <t>Naughton U2 2-3 Coal Mill Rebuild CY12</t>
  </si>
  <si>
    <t>10011414</t>
  </si>
  <si>
    <t>Naughton U1 1-2 Coal Mill Rebuild CY12</t>
  </si>
  <si>
    <t>10011415</t>
  </si>
  <si>
    <t>Naughton U2 2-1 Coal Mill Rebuild CY12</t>
  </si>
  <si>
    <t>10011418</t>
  </si>
  <si>
    <t>Naughton U2 2-2 Coal Mill Rebuild CY12</t>
  </si>
  <si>
    <t>10011544</t>
  </si>
  <si>
    <t>Naughton U1-1 Coal Mill Rebuild CY12</t>
  </si>
  <si>
    <t>10012680</t>
  </si>
  <si>
    <t>Naughton U2 2-4 Coal Mill Rebuild CY12</t>
  </si>
  <si>
    <t>10003583</t>
  </si>
  <si>
    <t>Naughton Motors CY12</t>
  </si>
  <si>
    <t>10003582</t>
  </si>
  <si>
    <t>Naughton Pump, Valves, Gearboxes CY12</t>
  </si>
  <si>
    <t>SHTR/2011/C/030</t>
  </si>
  <si>
    <t>Hunter 301 Feedwater Level Control System</t>
  </si>
  <si>
    <t>SHTN/2010/C/058</t>
  </si>
  <si>
    <t>Huntington U1 soot blower controls upgrade</t>
  </si>
  <si>
    <t>10012978</t>
  </si>
  <si>
    <t>JB U2 Extraction Expansion Bellows 13</t>
  </si>
  <si>
    <t>SCHO/2010/C/005</t>
  </si>
  <si>
    <t>Cholla Comm: BA East Monofill Expansion</t>
  </si>
  <si>
    <t>SCRA/2010/C/018</t>
  </si>
  <si>
    <t>Craig 1: Generator Protection Relaying</t>
  </si>
  <si>
    <t>10014813</t>
  </si>
  <si>
    <t>Cholla U0 FOSSIL GENERATION MANAGEMENT SYSTEM</t>
  </si>
  <si>
    <t>10007651</t>
  </si>
  <si>
    <t>Colstrip U4 GENERATOR RELIABILITY CY12</t>
  </si>
  <si>
    <t>SNAU/2011/C/044</t>
  </si>
  <si>
    <t>Naughton U1 1-4 Coal Mill Rebuild CY11</t>
  </si>
  <si>
    <t>10015126</t>
  </si>
  <si>
    <t>Craig U5 A &amp; B HYDROBIN IMPROVEMENTS</t>
  </si>
  <si>
    <t>10014619</t>
  </si>
  <si>
    <t>Hunter 300 Coal Cracker Rotor Replacement</t>
  </si>
  <si>
    <t>10007794</t>
  </si>
  <si>
    <t>Craig U2 GENERATOR 18-18 RETAINING RINGS</t>
  </si>
  <si>
    <t>SNAU/2011/C/015</t>
  </si>
  <si>
    <t>Naughton U1 1-1 Coal Mill Rebuild CY11</t>
  </si>
  <si>
    <t>SDVJ/2011/C/037</t>
  </si>
  <si>
    <t>DJ Upgrade U4 Cooling Tower Fans</t>
  </si>
  <si>
    <t>10003580</t>
  </si>
  <si>
    <t>Naughton Mills CY12</t>
  </si>
  <si>
    <t>10002891</t>
  </si>
  <si>
    <t>JB U4 Refractory Transition Seal Plate 12</t>
  </si>
  <si>
    <t>10010967</t>
  </si>
  <si>
    <t>JB Nitrogen Generators for Mercury CEMS</t>
  </si>
  <si>
    <t>10003173</t>
  </si>
  <si>
    <t>JB Motors 12</t>
  </si>
  <si>
    <t>SWDK/2011/C/060</t>
  </si>
  <si>
    <t>Wyodak U1 - Install Baghouse Elevator CY11</t>
  </si>
  <si>
    <t>SWDK/2011/C/054</t>
  </si>
  <si>
    <t>Wyodak WY - Replace Tioga Heaters at Main Coal</t>
  </si>
  <si>
    <t>SHTN/2009/C/028</t>
  </si>
  <si>
    <t>Huntington U0 Medium Voltage Cable Replacements</t>
  </si>
  <si>
    <t>SJIM/2011/C/061</t>
  </si>
  <si>
    <t>JB 03 Central Air Compressor</t>
  </si>
  <si>
    <t>10011604</t>
  </si>
  <si>
    <t>Cholla U4 AUX 4A &amp; 4B BUSHING REPLACEMENT</t>
  </si>
  <si>
    <t>SJIM/2011/C/053</t>
  </si>
  <si>
    <t>JB Replace Fire Pump Diesel Engine</t>
  </si>
  <si>
    <t>SCRA/2010/C/024</t>
  </si>
  <si>
    <t>Craig 1: Stack Lining</t>
  </si>
  <si>
    <t>10011152</t>
  </si>
  <si>
    <t>Hunter 301 Pulverizer Component Replacement</t>
  </si>
  <si>
    <t>SCOL/2011/C/012</t>
  </si>
  <si>
    <t>Colstrip U3: Capital Project Support</t>
  </si>
  <si>
    <t>SWDK/2011/C/044</t>
  </si>
  <si>
    <t>Wyodak U1 - Coal Pipe Replacement</t>
  </si>
  <si>
    <t>SJIM/2011/C/048</t>
  </si>
  <si>
    <t>JB Boilers Relieving Capacity Study 11</t>
  </si>
  <si>
    <t>10002815</t>
  </si>
  <si>
    <t>Hunter 300 Belt Replacement - 1-1 Reclaim</t>
  </si>
  <si>
    <t>SCOL/2010/C/021</t>
  </si>
  <si>
    <t>Colstrip 3-4: Effluent Holding Pond Dike</t>
  </si>
  <si>
    <t>SNAU/2011/C/BPV</t>
  </si>
  <si>
    <t>Naughton Pump, Valves, Gearboxes CY11</t>
  </si>
  <si>
    <t>10008059</t>
  </si>
  <si>
    <t>Cholla U0 ROOF REPL, CAP SPARE MOTOR, PLNG, WELD SHOP</t>
  </si>
  <si>
    <t>10015213</t>
  </si>
  <si>
    <t>Cholla U0 APP MONITORING WELLS PHASE 2</t>
  </si>
  <si>
    <t>10002783</t>
  </si>
  <si>
    <t>Hunter 303 Tower Linings</t>
  </si>
  <si>
    <t>SHAY/2010/C/013</t>
  </si>
  <si>
    <t>Hayden 2: Repl Retaining Rings</t>
  </si>
  <si>
    <t>10009203</t>
  </si>
  <si>
    <t>Naughton U1 OH Boiler Refractory Baffle Replace</t>
  </si>
  <si>
    <t>SHTN/2011/C/021</t>
  </si>
  <si>
    <t>Huntington U2 BFPT Speed Control Pilot Valve - TM25</t>
  </si>
  <si>
    <t>10010969</t>
  </si>
  <si>
    <t>JB U4 Turb Protection &amp; Trip Systm Upgrade</t>
  </si>
  <si>
    <t>SNAU/2011/C/041</t>
  </si>
  <si>
    <t>Naughton U2 2-3 Coal Mill Rebuild CY11</t>
  </si>
  <si>
    <t>SHTR/2011/C/009</t>
  </si>
  <si>
    <t>SWDK/2011/C/045</t>
  </si>
  <si>
    <t>Wyodak U1 - PA Fan Motor</t>
  </si>
  <si>
    <t>SWDK/2010/C/014</t>
  </si>
  <si>
    <t>Wyodak U1 - Install of Continuous Deionization</t>
  </si>
  <si>
    <t>10012830</t>
  </si>
  <si>
    <t>Cholla U4 CONTROL ROOM  HVAC UPGRADE</t>
  </si>
  <si>
    <t>SCHO/2011/C/010</t>
  </si>
  <si>
    <t>Cholla 4:SGS Cable Bus Duct Fire Protect</t>
  </si>
  <si>
    <t>10014401</t>
  </si>
  <si>
    <t>Hayden U1 COAL HANDLING BUNKER UNLOADING MODIFICATIONS</t>
  </si>
  <si>
    <t>10006374</t>
  </si>
  <si>
    <t>Hunter 300 Electrical, Instruments, Comm - CY12</t>
  </si>
  <si>
    <t>10013215</t>
  </si>
  <si>
    <t>Wyodak U0 - Fire Protection CY11</t>
  </si>
  <si>
    <t>SHTR/2011/C/007</t>
  </si>
  <si>
    <t>Hunter 300 Belt Replacement - 2-1 Reclaim</t>
  </si>
  <si>
    <t>10011325</t>
  </si>
  <si>
    <t>Craig U0 CONCENTRATOR CONTROLS UPGRADE</t>
  </si>
  <si>
    <t>SDVJ/2011/C/031</t>
  </si>
  <si>
    <t>DJ Unit #3 SH Spray Station Upgrade</t>
  </si>
  <si>
    <t>SCHO/2011/C/008</t>
  </si>
  <si>
    <t>Cholla Comm:Cable Tray &amp; Cable Repl-Ph5</t>
  </si>
  <si>
    <t>JB U3 Excitation Control Replacement</t>
  </si>
  <si>
    <t>SHTN/2011/C/047</t>
  </si>
  <si>
    <t>Huntington Thermal Generation Ovation Fleet EDS</t>
  </si>
  <si>
    <t>SDVJ/2011/C/042</t>
  </si>
  <si>
    <t>DJ Thermal Generation Ovation Fleet EDS</t>
  </si>
  <si>
    <t>SHTN/2011/C/033</t>
  </si>
  <si>
    <t>Huntington U2 Fan ID 2-1 Inlet Damper Upgrade</t>
  </si>
  <si>
    <t>SCAR/2011/C/017</t>
  </si>
  <si>
    <t>Carbon U0 COAL DUST MITIGATION</t>
  </si>
  <si>
    <t>SCAR/2011/C/012</t>
  </si>
  <si>
    <t>Carbon U1: Cooling Tower Structural</t>
  </si>
  <si>
    <t>SCRA/2011/C/002</t>
  </si>
  <si>
    <t>Craig 1: Fire Protection Panel Upgrd</t>
  </si>
  <si>
    <t>10009071</t>
  </si>
  <si>
    <t>JB U4 Bridge Crane Controls Upgrade--Accel 12</t>
  </si>
  <si>
    <t>10011495</t>
  </si>
  <si>
    <t>JB U4 SDCC/Transfer Conveyor Chutes 12</t>
  </si>
  <si>
    <t>10014407</t>
  </si>
  <si>
    <t>DJ U0 - CY Fire Detection Conveyors 91-92</t>
  </si>
  <si>
    <t>Hunter 302 Turbine Upgrade HP/IP/LP</t>
  </si>
  <si>
    <t>10015323</t>
  </si>
  <si>
    <t>Wyodak U1 - Pulverizer Gearbox Overhaul</t>
  </si>
  <si>
    <t>10011295</t>
  </si>
  <si>
    <t>Blundell U1 CONDENSATE PUMPS REBUILD CO 1A &amp; CO 1B</t>
  </si>
  <si>
    <t>SGAD/2011/C/001</t>
  </si>
  <si>
    <t>Gadsby Valves Pumps &amp; Motors</t>
  </si>
  <si>
    <t>SWDK/2011/C/061</t>
  </si>
  <si>
    <t>Wyodak U1 - Roof Replacement</t>
  </si>
  <si>
    <t>SWDK/2011/C/043</t>
  </si>
  <si>
    <t>SCRA/2011/C/013</t>
  </si>
  <si>
    <t>Craig 1: Retaining Rings</t>
  </si>
  <si>
    <t>SWDK/2011/C/038</t>
  </si>
  <si>
    <t>Wyodak U1 - CEM System Air Compressor and Dryer</t>
  </si>
  <si>
    <t>10004039</t>
  </si>
  <si>
    <t>Wyodak U1 - Coal Pipe Replacement CY15</t>
  </si>
  <si>
    <t>SHTR/2011/C/001/U2BCP</t>
  </si>
  <si>
    <t>Hunter 302 Boiler Circ Pump Rebuild</t>
  </si>
  <si>
    <t>SWDK/2011/C/041</t>
  </si>
  <si>
    <t>Wyodak U1 - Coal Pipe Replacement CY11</t>
  </si>
  <si>
    <t>SJIM/2011/C/011</t>
  </si>
  <si>
    <t>JB U1 SDCC Chain Replacement 11</t>
  </si>
  <si>
    <t>10003924</t>
  </si>
  <si>
    <t>Wyodak U1 - Atomizer Gear Set Spare</t>
  </si>
  <si>
    <t>10013998</t>
  </si>
  <si>
    <t>Cholla U4 ID FAN VFD ISOLATION XFMR REBUILD</t>
  </si>
  <si>
    <t>10003259</t>
  </si>
  <si>
    <t>JB U2 SDCC Chain Replacement 12</t>
  </si>
  <si>
    <t>SHTR/2011/C/025</t>
  </si>
  <si>
    <t>Hunter 300 Ovation EDS</t>
  </si>
  <si>
    <t>10007535</t>
  </si>
  <si>
    <t>Colstrip U4 IP TURBINE OVERHAUL</t>
  </si>
  <si>
    <t>SCHO/2010/C/002</t>
  </si>
  <si>
    <t>Cholla Comm: Srv/Instr Air Pipe Repl</t>
  </si>
  <si>
    <t>SCHO/2011/C/006</t>
  </si>
  <si>
    <t>Cholla 4: Rotating Equip Guards Install</t>
  </si>
  <si>
    <t>SDVJ/2011/C/027</t>
  </si>
  <si>
    <t>DJ Purchase U4 Condenser Exp. Joint</t>
  </si>
  <si>
    <t>SCAR/2011/C/014</t>
  </si>
  <si>
    <t>Carbon U0: Carbon Bulk Chemical Secondary Conta</t>
  </si>
  <si>
    <t>SJIM/2011/C/055</t>
  </si>
  <si>
    <t>JB Replace Condensate Pumps 11</t>
  </si>
  <si>
    <t>10015127</t>
  </si>
  <si>
    <t>Craig U5 U1 &amp; 2 BLEACH SYSTEM</t>
  </si>
  <si>
    <t>10003768</t>
  </si>
  <si>
    <t>Wyodak U1 - Pulverizer Rebuild</t>
  </si>
  <si>
    <t>10012573</t>
  </si>
  <si>
    <t>JB U1 SDCC Replace Flights 12</t>
  </si>
  <si>
    <t>SWDK/2011/C/050</t>
  </si>
  <si>
    <t>Wyodak Thermal Generation Ovation Fleet EDS</t>
  </si>
  <si>
    <t>10013695</t>
  </si>
  <si>
    <t>JB Breezeway &amp; Mill Shop Roofs</t>
  </si>
  <si>
    <t>10003189</t>
  </si>
  <si>
    <t>JB U4 Reline Economizer Hoppers 12</t>
  </si>
  <si>
    <t>10003249</t>
  </si>
  <si>
    <t>JB U4 Replace Precip/Scrub Expansion Joint</t>
  </si>
  <si>
    <t>SGAD/2011/C/008</t>
  </si>
  <si>
    <t>Gadsby U2-6 Feedwater Heater Bypass Piping</t>
  </si>
  <si>
    <t>SDVJ/2011/C/036</t>
  </si>
  <si>
    <t>DJ Refurbish 2B Traveling Screen Assembly</t>
  </si>
  <si>
    <t>10013392</t>
  </si>
  <si>
    <t>Hayden U0 REPLACE UNDERGROUND PIPING &amp; DIESEL LINE</t>
  </si>
  <si>
    <t>10015133</t>
  </si>
  <si>
    <t>Craig U0 REPAIR/UPGRADE A/A1 HEAVY HAUL TRUCK ROUTE</t>
  </si>
  <si>
    <t>10013175</t>
  </si>
  <si>
    <t>U4 Viva Naughton Rip-Rap Restoration CY12</t>
  </si>
  <si>
    <t>10014890</t>
  </si>
  <si>
    <t>Gadsby U1 Structural Integrity CY 12</t>
  </si>
  <si>
    <t>10014900</t>
  </si>
  <si>
    <t>Gadsby U2 Structural Integrity CY 12</t>
  </si>
  <si>
    <t>SWDK/2011/C/049</t>
  </si>
  <si>
    <t>Wyodak U1 - Replacement of the Emergency Diesel</t>
  </si>
  <si>
    <t>10003250</t>
  </si>
  <si>
    <t>JB U2 Replace Expansion Joints Precipitator</t>
  </si>
  <si>
    <t>SCRA/2011/C/022</t>
  </si>
  <si>
    <t>Craig 1&amp;2:REPLACE 1&amp;2 SCRUBBER LOW ROof</t>
  </si>
  <si>
    <t>10011061</t>
  </si>
  <si>
    <t>Gadsby U3 Architectural Integrity - Boiler Structure</t>
  </si>
  <si>
    <t>10015331</t>
  </si>
  <si>
    <t>Colstrip U5 SCRUBBER ID FAN MOTOR SPARE</t>
  </si>
  <si>
    <t>SHAY/2011/C/004</t>
  </si>
  <si>
    <t>Hayden 2: Rateau Stage Blade Row Repl</t>
  </si>
  <si>
    <t>10014007</t>
  </si>
  <si>
    <t>JB Rainbow Room Fire Detection/Suppression</t>
  </si>
  <si>
    <t>SJIM/2011/C/024</t>
  </si>
  <si>
    <t>JB U0 Turbine Bridger Crane Bus Upgrade</t>
  </si>
  <si>
    <t>10014661</t>
  </si>
  <si>
    <t>Wyodak U1 - Replace Maintenance Shop Air Lines CY11</t>
  </si>
  <si>
    <t>10002408</t>
  </si>
  <si>
    <t>Huntington U0 Rewind Boiler Circ Pump Motor spare - CY2012</t>
  </si>
  <si>
    <t>SJIM/2011/C/054</t>
  </si>
  <si>
    <t>JB Thermal Generation Ovation Fleet EDS</t>
  </si>
  <si>
    <t>10003867</t>
  </si>
  <si>
    <t>Wyodak U1 - Refurbish Coal Handling Crushers</t>
  </si>
  <si>
    <t>10012710</t>
  </si>
  <si>
    <t>JB U1-Replace Turbine Deck Roof 12</t>
  </si>
  <si>
    <t>10010587</t>
  </si>
  <si>
    <t>JB U2 Wallblower Rebuild 13</t>
  </si>
  <si>
    <t>SCHO/2011/C/007</t>
  </si>
  <si>
    <t>Cholla 4: 34S&amp;12A Conveyor Belt Repl</t>
  </si>
  <si>
    <t>SHTR/2011/C/017</t>
  </si>
  <si>
    <t>Hunter 303 Economizer Inlet Check Valve</t>
  </si>
  <si>
    <t>SCOL/2011/C/007</t>
  </si>
  <si>
    <t>Colstrip 3: Aux Turbine Overhaul</t>
  </si>
  <si>
    <t>10013458</t>
  </si>
  <si>
    <t>Blundell U1GENERATOR HYDOGEN GAS DRYER</t>
  </si>
  <si>
    <t>SHTR/2011/C/018</t>
  </si>
  <si>
    <t>Hunter 300 Replace Lime Slakers</t>
  </si>
  <si>
    <t>SWDK/2011/C/068</t>
  </si>
  <si>
    <t>Wyodak U1 - ACC VENT LINE FREEZE PROTECTION</t>
  </si>
  <si>
    <t>SNAU/2011/C/BMR</t>
  </si>
  <si>
    <t>Naughton Motors CY11</t>
  </si>
  <si>
    <t>10012266</t>
  </si>
  <si>
    <t>Colstrip U4 COAL PIPE HANGER UPGRADE CY13</t>
  </si>
  <si>
    <t>10014932</t>
  </si>
  <si>
    <t>Hunter 302 Pulverizer Vane Wheel &amp; Cones</t>
  </si>
  <si>
    <t>10013860</t>
  </si>
  <si>
    <t>Gadsby 3 Meter and RTU Upgrade</t>
  </si>
  <si>
    <t>Naughton U2 Flue Gas Desulfurization Sys</t>
  </si>
  <si>
    <t>Naughton U1 Flue Gas Desulfurization Sys</t>
  </si>
  <si>
    <t>Hunter U1 SO2  Upgrades</t>
  </si>
  <si>
    <t>Naughton U2 NOx LNB  - Clean</t>
  </si>
  <si>
    <t>SNAU/2009/C/101</t>
  </si>
  <si>
    <t>Naughton U1 NOx LNB</t>
  </si>
  <si>
    <t>10014786</t>
  </si>
  <si>
    <t>JB U4 Wet Stack Conversion</t>
  </si>
  <si>
    <t>Wyodak U1 SO2 and PM Emiss Control Upgrade</t>
  </si>
  <si>
    <t>Huntington U1 SO2 &amp; PM Em Cntrl Upgrades</t>
  </si>
  <si>
    <t>10002887</t>
  </si>
  <si>
    <t>Hunter 301 Mercury Controls</t>
  </si>
  <si>
    <t>SNAU/2007/C/925</t>
  </si>
  <si>
    <t>Naughton U0 BART Study for CAM</t>
  </si>
  <si>
    <t>SDVJ/2007/C/945/CWIP</t>
  </si>
  <si>
    <t xml:space="preserve">DJ U4 CEM Replace </t>
  </si>
  <si>
    <t>10015184</t>
  </si>
  <si>
    <t>Craig U2 SCR SYSTEM PRELIMINARY ENGINEERING</t>
  </si>
  <si>
    <t>10015624</t>
  </si>
  <si>
    <t>Hunter 300 SO2 Modeling</t>
  </si>
  <si>
    <t>10014739</t>
  </si>
  <si>
    <t>Blundell U2 TURBINE GENERATOR TROLLEY CRANE</t>
  </si>
  <si>
    <t>SBLU/2011/C/007</t>
  </si>
  <si>
    <t>Blundell U2 LUBE OIL SKID AND TURBINE BEARING FIR</t>
  </si>
  <si>
    <t>10011297</t>
  </si>
  <si>
    <t>Blundell U2 ISOLATION VALVE- ACID SYSTEM</t>
  </si>
  <si>
    <t>TZAF/2010/C/001/B</t>
  </si>
  <si>
    <t>Clover Substation</t>
  </si>
  <si>
    <t>Terminal Sub - Replace two 345/138 kV Trans and ten 138 kv breakers</t>
  </si>
  <si>
    <t>TIUT/2011/C/004/B</t>
  </si>
  <si>
    <t>Lake Side 2 Interconnect</t>
  </si>
  <si>
    <t>TUTH/2011/C/002/B</t>
  </si>
  <si>
    <t>NERC Facility Rating Project Phase II UT</t>
  </si>
  <si>
    <t>TMET/2007/C/004/B</t>
  </si>
  <si>
    <t>Southwest Wyoming-Silver Creek 138 kV Line Phase I</t>
  </si>
  <si>
    <t>TWYO/2011/C/001/B</t>
  </si>
  <si>
    <t>NERC Facility Rating Project Phase II WY</t>
  </si>
  <si>
    <t>Dave Johnston - Casper 230 kV Rebuild</t>
  </si>
  <si>
    <t>TMET/2009/C/001/B</t>
  </si>
  <si>
    <t>Oquirrh - Terminal 345 kV line Phase I</t>
  </si>
  <si>
    <t>TJOR/2009/C/003/B</t>
  </si>
  <si>
    <t>UDOT Mountain View Corridor Highway Relocation: I-80 to Camp Williams</t>
  </si>
  <si>
    <t>TRIC/2011/C/003/B</t>
  </si>
  <si>
    <t xml:space="preserve">Jerusalem-Ephraim Tap 46 kV Line Rebuild to 138 kV Construction </t>
  </si>
  <si>
    <t>TCAM/2011/C/001/B</t>
  </si>
  <si>
    <t>COPCO II 230-115kV Transformer - TPL002</t>
  </si>
  <si>
    <t>TIDA/2011/C/002/B</t>
  </si>
  <si>
    <t>NERC Facility Rating Project Phase II ID</t>
  </si>
  <si>
    <t>Mona - Limber - Oquirrh 500/345 kV line</t>
  </si>
  <si>
    <t>Chappel Crk 230kV Cimarex Energy 20 MW</t>
  </si>
  <si>
    <t>Red Butte Sub SVC and Property Acquisiti</t>
  </si>
  <si>
    <t>OCLS/2011/C/010</t>
  </si>
  <si>
    <t>Chehalis U1 GSU replacement</t>
  </si>
  <si>
    <t>Wyoming - NERC Facility Rating Project</t>
  </si>
  <si>
    <t>TZME/2010/C/003/B</t>
  </si>
  <si>
    <t>Meridian Sub 2-230kV Shunt Capacitor</t>
  </si>
  <si>
    <t>10012685</t>
  </si>
  <si>
    <t>Wyodak U1 - Generator Step-Up Transformer Spare</t>
  </si>
  <si>
    <t>SJIM/2011/C/051</t>
  </si>
  <si>
    <t>JB U1 Replace / Rewind GSU</t>
  </si>
  <si>
    <t>TMON/2010/C/001/B</t>
  </si>
  <si>
    <t>Montana - NERC Facility Rating Project</t>
  </si>
  <si>
    <t>TAME/2010/C/002/B</t>
  </si>
  <si>
    <t>345-138 kV Spare Transformer</t>
  </si>
  <si>
    <t>TIUT/2009/C/001/B</t>
  </si>
  <si>
    <t>Energy Transmission - general interconnections</t>
  </si>
  <si>
    <t>TZKL/2009/C/004/B</t>
  </si>
  <si>
    <t>Malin Sub Replace Station Service</t>
  </si>
  <si>
    <t>TCED/2009/C/001/B</t>
  </si>
  <si>
    <t>Middleton-Toquerville: 69 kV Line Rebuild 2.2 Miles</t>
  </si>
  <si>
    <t>Three Peaks Sub: Install 345 kV Sub</t>
  </si>
  <si>
    <t>Ashley Sub-Install 3 Stage 29.8 MVAR Cap</t>
  </si>
  <si>
    <t>DJ - Windstar Reconductor 1.5 miles</t>
  </si>
  <si>
    <t>TMAD/2009/C/001/B</t>
  </si>
  <si>
    <t>Cove -Cove Tap 69kV 1.9 Miles Trans Line</t>
  </si>
  <si>
    <t>NA--New Revenue/System Reinforcement - Main Grid System</t>
  </si>
  <si>
    <t>Pavant-Holden Irrigation 46 kV Line: Rebuild 3 Miles</t>
  </si>
  <si>
    <t>TZME/2007/C/005/B</t>
  </si>
  <si>
    <t>White City Area Purchase Property</t>
  </si>
  <si>
    <t>TCRE/2010/C/001/B</t>
  </si>
  <si>
    <t>Line 44 Tribal Easement Reroute</t>
  </si>
  <si>
    <t>TJOR/2010/C/003/B</t>
  </si>
  <si>
    <t>Kennecott Grinding Sub: New Load Addition</t>
  </si>
  <si>
    <t>TROS/2011/C/002/B</t>
  </si>
  <si>
    <t>Line 96 Dixonville 500kv to Dixonville Substation-Reconductor 230 kV line</t>
  </si>
  <si>
    <t>TPRE/2011/C/001</t>
  </si>
  <si>
    <t>Populus - Borah #1&amp;2 - Transmission Dynamic Rating System</t>
  </si>
  <si>
    <t>TZKL/2011/C/003/B</t>
  </si>
  <si>
    <t>Malin Sub - Replace 500kV Reactor CSW</t>
  </si>
  <si>
    <t>U3--Functional Upgrade - Transmission Improvement</t>
  </si>
  <si>
    <t>TIOR/2010/C/002/B</t>
  </si>
  <si>
    <t>Lakeview Biomass Cogen</t>
  </si>
  <si>
    <t>TZME/2011/C/003/B</t>
  </si>
  <si>
    <t>Capt Jack - Meridian / Replace RALZB Relays</t>
  </si>
  <si>
    <t>TIDA/2011/C/001/B</t>
  </si>
  <si>
    <t>Path 4A - Transmission Dynamic Rating System</t>
  </si>
  <si>
    <t>TCAL/2011/C/002/B</t>
  </si>
  <si>
    <t>California 2011 Reliability Project</t>
  </si>
  <si>
    <t>TZKL/2011/C/002/B</t>
  </si>
  <si>
    <t>Malin Sub - 1L12 Replace 230kV CB</t>
  </si>
  <si>
    <t>HPOR/2009/C/014</t>
  </si>
  <si>
    <t>GSU Bushing Replacement Group A</t>
  </si>
  <si>
    <t>TZKL/2011/C/004/B</t>
  </si>
  <si>
    <t>Malin - Summer Lake 500kV Line Replace RALZB Relays</t>
  </si>
  <si>
    <t>SHAY/2010/C/004</t>
  </si>
  <si>
    <t>Hayden 2: GSU2 Transformer</t>
  </si>
  <si>
    <t>TIUT/2010/C/005/B</t>
  </si>
  <si>
    <t>Hunter Turbine Upgrade</t>
  </si>
  <si>
    <t>Synchrophaser Western Interconnect Project</t>
  </si>
  <si>
    <t>90 South-CW 345kV Line Double Circuit</t>
  </si>
  <si>
    <t>Utah - NERC Facility Rating Project</t>
  </si>
  <si>
    <t>Mustang Substation add Series Reactors - RAS study</t>
  </si>
  <si>
    <t>Dixonville Expand 230 kv BD and BFR to trip 115 kV breakers2U2,2U3 and 2U6 (TPL-003)</t>
  </si>
  <si>
    <t>Malin Sub - Replace Bus Differential Relay- BPA payment</t>
  </si>
  <si>
    <t>Condit -  Restructure Switchyard and associated work</t>
  </si>
  <si>
    <t>Dorris Sub-install motor operator SW 3L63 ,connect to SCADA</t>
  </si>
  <si>
    <t>Weed Junction.Install time delay Reverse Power Relay on PCB 2G17 (TPL-003)</t>
  </si>
  <si>
    <t>TZYR/2011/C/001/B</t>
  </si>
  <si>
    <t>Copco 230kV Transformer Rotation</t>
  </si>
  <si>
    <t>WBS/APR Number</t>
  </si>
  <si>
    <t>Removed from Retirement Calculation</t>
  </si>
  <si>
    <t>In-service</t>
  </si>
  <si>
    <t>July11/Apr13</t>
  </si>
  <si>
    <t>Dec12</t>
  </si>
  <si>
    <t>Actual Plant Adds End Date</t>
  </si>
  <si>
    <t>Distribution</t>
  </si>
  <si>
    <t>General</t>
  </si>
  <si>
    <t>Hydro</t>
  </si>
  <si>
    <t>Mining</t>
  </si>
  <si>
    <t>Other</t>
  </si>
  <si>
    <t>Steam</t>
  </si>
  <si>
    <t>Transmission</t>
  </si>
  <si>
    <t>DPU 2.5 Supp</t>
  </si>
  <si>
    <t>DPU 16.7</t>
  </si>
  <si>
    <t>Actual Removal Costs</t>
  </si>
  <si>
    <t>OTHER ACCUM DEP ADJUSTMENTS</t>
  </si>
  <si>
    <t>Type of Other Accum Dep Adj Used in this model</t>
  </si>
  <si>
    <r>
      <t xml:space="preserve">Actual </t>
    </r>
    <r>
      <rPr>
        <b/>
        <u/>
        <sz val="26"/>
        <color theme="1"/>
        <rFont val="Arial"/>
        <family val="2"/>
      </rPr>
      <t>Gross Plant</t>
    </r>
    <r>
      <rPr>
        <u/>
        <sz val="26"/>
        <color theme="1"/>
        <rFont val="Arial"/>
        <family val="2"/>
      </rPr>
      <t xml:space="preserve"> </t>
    </r>
    <r>
      <rPr>
        <b/>
        <u/>
        <sz val="26"/>
        <color theme="1"/>
        <rFont val="Arial"/>
        <family val="2"/>
      </rPr>
      <t>Adds</t>
    </r>
    <r>
      <rPr>
        <sz val="26"/>
        <color theme="1"/>
        <rFont val="Arial"/>
        <family val="2"/>
      </rPr>
      <t xml:space="preserve"> For EPIS and Dep Exp Calc</t>
    </r>
  </si>
  <si>
    <r>
      <t xml:space="preserve">Actual </t>
    </r>
    <r>
      <rPr>
        <b/>
        <sz val="26"/>
        <rFont val="Arial"/>
        <family val="2"/>
      </rPr>
      <t>Gross Plant Adds</t>
    </r>
    <r>
      <rPr>
        <sz val="26"/>
        <color theme="1"/>
        <rFont val="Arial"/>
        <family val="2"/>
      </rPr>
      <t xml:space="preserve"> For Retirement Calc</t>
    </r>
  </si>
  <si>
    <t>As Filed/Actuals/Revised Forecast</t>
  </si>
  <si>
    <r>
      <t>As Filed Plant Adds</t>
    </r>
    <r>
      <rPr>
        <b/>
        <u/>
        <sz val="26"/>
        <color theme="1"/>
        <rFont val="Arial"/>
        <family val="2"/>
      </rPr>
      <t xml:space="preserve"> (Gross Plant + Removals)</t>
    </r>
    <r>
      <rPr>
        <sz val="26"/>
        <color theme="1"/>
        <rFont val="Arial"/>
        <family val="2"/>
      </rPr>
      <t xml:space="preserve"> For EPIS and Dep Exp Calc </t>
    </r>
  </si>
  <si>
    <t>RMP 6.1&amp;6.2</t>
  </si>
  <si>
    <t>Scenario Code</t>
  </si>
  <si>
    <t>EPIS and Dep Exp Calc</t>
  </si>
  <si>
    <t>Retirement Calc</t>
  </si>
  <si>
    <t>RMP Retirement Template</t>
  </si>
  <si>
    <r>
      <t>As Filed Plant Adds</t>
    </r>
    <r>
      <rPr>
        <b/>
        <u/>
        <sz val="26"/>
        <color theme="1"/>
        <rFont val="Arial"/>
        <family val="2"/>
      </rPr>
      <t xml:space="preserve"> (Gross Plant + Removals)</t>
    </r>
    <r>
      <rPr>
        <sz val="26"/>
        <color theme="1"/>
        <rFont val="Arial"/>
        <family val="2"/>
      </rPr>
      <t xml:space="preserve"> For Retirement Calc </t>
    </r>
  </si>
  <si>
    <t>DPU Revised Apr12-May13 Forecast</t>
  </si>
  <si>
    <t>Revised Apr 12 to May 13</t>
  </si>
  <si>
    <t>Revised Apr 12 to May 14</t>
  </si>
  <si>
    <t>Revised Apr 12 to May 15</t>
  </si>
  <si>
    <t>Revised Apr 12 to May 16</t>
  </si>
  <si>
    <t>Project Canceled or Delayed Past May 2013?</t>
  </si>
  <si>
    <t>Project forecast for July11-Mar12, but delayed until Apr12-May13?</t>
  </si>
  <si>
    <t>Project forecast for Apr12-May13, but will have earlier in service date?</t>
  </si>
  <si>
    <t>New Project forecasted for Apr12-May13, not included in the original forecast?</t>
  </si>
  <si>
    <t>Tot Function/Factor</t>
  </si>
  <si>
    <t>Y/N?</t>
  </si>
  <si>
    <t>Plant Adds - As Filed</t>
  </si>
  <si>
    <t>Plant Adds - Revised</t>
  </si>
  <si>
    <t>July 11 to Mar 12</t>
  </si>
  <si>
    <t>April12 to May 13</t>
  </si>
  <si>
    <t>Type of Plant Additions Used in this Model</t>
  </si>
  <si>
    <t>For EPIS and Dep Exp Calc</t>
  </si>
  <si>
    <t>For Retirement Calc</t>
  </si>
  <si>
    <t>Plant Adds-Revised</t>
  </si>
  <si>
    <t>Purpose</t>
  </si>
  <si>
    <t>Other AD Adj</t>
  </si>
  <si>
    <t>Item</t>
  </si>
  <si>
    <t>Total Retirements</t>
  </si>
  <si>
    <t>Dept Amt Code</t>
  </si>
  <si>
    <t>EPIS Bal Used For Calc</t>
  </si>
  <si>
    <t>As Filed Specific Retirements</t>
  </si>
  <si>
    <t>Miscel Depreciation</t>
  </si>
  <si>
    <t>Hydro Decom Dep</t>
  </si>
  <si>
    <t>Hydro Decom Pymt</t>
  </si>
  <si>
    <t>As Filed Miscel Depreciation</t>
  </si>
  <si>
    <t>As Filed Hydro Decommissioning Depreciation</t>
  </si>
  <si>
    <t>As Filed Hydro Decommissioning Payments</t>
  </si>
  <si>
    <t>As Filed Removals</t>
  </si>
  <si>
    <t>DPU Revised April 12 to May 13 Removals</t>
  </si>
  <si>
    <t>As Filed Vehicle Depreciation</t>
  </si>
  <si>
    <t>Actual Hydro Decommissioning Depreciation</t>
  </si>
  <si>
    <t>DPU 2.4 1st Supp</t>
  </si>
  <si>
    <t>DPU 2.11 1st Supp</t>
  </si>
  <si>
    <t>Utah General Rate Case - May 2013</t>
  </si>
  <si>
    <t>CY 2010 Retirement Rate Calculation</t>
  </si>
  <si>
    <t>FY2007 (Apr06-Dec06)</t>
  </si>
  <si>
    <t>FY2008 (CY2007)</t>
  </si>
  <si>
    <t>FY2009 (CY2008)</t>
  </si>
  <si>
    <t>FY2010 (CY2009)</t>
  </si>
  <si>
    <t>FY2011 (CY2010)</t>
  </si>
  <si>
    <t>4.75 Year</t>
  </si>
  <si>
    <t>FY2012 (CY2011)</t>
  </si>
  <si>
    <t>Balance</t>
  </si>
  <si>
    <t>Rate</t>
  </si>
  <si>
    <t>Balance*</t>
  </si>
  <si>
    <t>Retirements**</t>
  </si>
  <si>
    <t>Avg Rate</t>
  </si>
  <si>
    <t>5 YR Rate</t>
  </si>
  <si>
    <t>IDU</t>
  </si>
  <si>
    <t>*Starting CY 2010 balance</t>
  </si>
  <si>
    <t>**Retirements for CY 2010</t>
  </si>
  <si>
    <t>DPU Data Request 15.5</t>
  </si>
  <si>
    <t>End Bal/ Exp</t>
  </si>
  <si>
    <t>UT BASE</t>
  </si>
  <si>
    <t>UT TY</t>
  </si>
  <si>
    <t>TY - As Filed</t>
  </si>
  <si>
    <t>TY - DPU</t>
  </si>
  <si>
    <t>Ret on Rate Base</t>
  </si>
  <si>
    <t>EPIS</t>
  </si>
  <si>
    <t>Approx</t>
  </si>
  <si>
    <t>Time Periods</t>
  </si>
  <si>
    <t>Attachment DPU 32.1-1</t>
  </si>
  <si>
    <t>DPU 32.1</t>
  </si>
  <si>
    <t>DPU 32.2</t>
  </si>
  <si>
    <t>DPU 32.3</t>
  </si>
  <si>
    <t>DPU 32.4</t>
  </si>
  <si>
    <t>New Forecasted In-Service Information (April 2012 - May 2013)</t>
  </si>
  <si>
    <t>In-Service</t>
  </si>
  <si>
    <t>If Yes, new in service date. See column U to column AH for the forecast for Apr12-May13</t>
  </si>
  <si>
    <t>Project forecast for Apr12-May13, but was not included in the original forecast?</t>
  </si>
  <si>
    <t>Manufacturing delays</t>
  </si>
  <si>
    <t>Prioritization change in projects so this project was delayed.</t>
  </si>
  <si>
    <t>The prime contractor was released and removed from the jobsite last year due to many safety violations. It required Company to redevelop a new strategy to finish the project with new contractors.  This necessitated extending the schedule into CY2012.</t>
  </si>
  <si>
    <t>Project started Nov11, completed Mar12, placed in-service Apr12 in conjunction with U4 overhaul</t>
  </si>
  <si>
    <t xml:space="preserve">This project has been cancelled and the equipment will be deployed to other projects or be expensed. </t>
  </si>
  <si>
    <r>
      <t xml:space="preserve">Project has been cancelled to provide funding for other emerging projects with higher priority. A couple of the projects were placed into service in Mar12 </t>
    </r>
    <r>
      <rPr>
        <b/>
        <sz val="10"/>
        <rFont val="Arial"/>
        <family val="2"/>
      </rPr>
      <t>but $379k should remain in the case in May12 for the 303 Low Voltage Bushing &amp; the 303 Generator Stator Bar Replace projects, and $400k should remain in the case in Dec12 for the 2-2 Redler project.</t>
    </r>
  </si>
  <si>
    <t xml:space="preserve">This project was placed in service in late Mar12 with the early completion of the Unit 1 overhaul. </t>
  </si>
  <si>
    <t>This project was placed in service in Mar12 with the overhaul of Unit 1 ending on March 30, 2012, 8 days early. The project was completed 8 days early to meet the accelerated overhaul schedule.</t>
  </si>
  <si>
    <t>Project schedule accelerated as complications of completing project while unit was online were minimized.</t>
  </si>
  <si>
    <t>This project was placed in-service with the overhaul of Unit 2 in Nov11</t>
  </si>
  <si>
    <t xml:space="preserve">This fund has been established to purchase lands for protection and enhancement of wildlife habitat in accordance with relicensing obligations. In 2011, PacifiCorp entered into initial negotiations with a willing land owner to acquire a large tract of land. At the time, parties were intent on completing a transaction prior to the end of 2011.  As the transaction negotiations preceded, the owner elected to withdrawal select parcels from consideration. This action resulted in a delay and revised discussions on remaining available property. Parties now have verbal agreement and transaction proceedings are again underway.  </t>
  </si>
  <si>
    <t>Due to contractor progress and site conditions, this project is now delayed to January 2014.</t>
  </si>
  <si>
    <t>This project will be placed in-service in phases. The bridge trestle was placed in-service in Dec11.</t>
  </si>
  <si>
    <t>Dec11/ Jul12/ Dec12</t>
  </si>
  <si>
    <t>This project was slated for completion of construction Dec2012.  Regulatory delays arising from the National Marine Fisheries Service Eulachon (Pacific Smelt) listing will delay permit issuance of this project until the 2013 construction season.</t>
  </si>
  <si>
    <t>The city is unable to grant conditional use permit within original schedule.  Current expected in service date is April 2014.</t>
  </si>
  <si>
    <t>TZCA/2012/C/TR4/10046137</t>
  </si>
  <si>
    <t>Midwest T3563 Replace XFMR (APR 94002138)</t>
  </si>
  <si>
    <t>Substation transformer manufacturing and right-of-way delays.</t>
  </si>
  <si>
    <t>The original in-service plan had two breakers going in-service June 2012.  However, the breakers are now included with the Terminal Sub - Replace two 345/138 transformers.  The $6m forecast originally included in this project is now included in Terminal Sub project line which goes from $42m to $48m.  The total placed into service for the Oquirrh - Terminal project during the test period will be zero.</t>
  </si>
  <si>
    <t>Re-evaluated system constraints and determined project could be delayed.  Current expected in service date is June 2013.</t>
  </si>
  <si>
    <t>This project has been reprioritized and will be placed into service in December 2013 as another dynamic rating system has higher priority. Please see the TOT4A Transmission Dynamic Line Rating project listed below.</t>
  </si>
  <si>
    <t>This project was replaced by the Midwest T3563 Replace XFMR project listed below.</t>
  </si>
  <si>
    <t>Substation transformer issues resolved earlier than anticipated.</t>
  </si>
  <si>
    <t>Right-of-way acquisitions completed ahead of anticipated schedule combined with construction efficiencies.</t>
  </si>
  <si>
    <t>Jan-12/Aug-12</t>
  </si>
  <si>
    <t>Project was reprioritized to provide capital funding to other more critical projects which will take place after the test period.</t>
  </si>
  <si>
    <t>This project is now scheduled to be placed into service in August 2012. The delay is caused by scheduling of plant outages to reduce or eliminate lost generation impacts.</t>
  </si>
  <si>
    <t>HLEW/2011/C/003</t>
  </si>
  <si>
    <t>Swift 1 Trunnion Improvements</t>
  </si>
  <si>
    <t>Yes - This project consists of work on two separate 50 ft spillgates.  The work was originally planned as one long outage in 2011 or 2012.  Due to reservoir operation needs, this work was split into two phases, one gate in 2012 and one gate in 2013.</t>
  </si>
  <si>
    <t>See Explanation</t>
  </si>
  <si>
    <t>This project now includes the Oquirrh - Terminal 345 kV line Phase I project's forecast dollars. See the explanation for that project below.</t>
  </si>
  <si>
    <t>Resources required to perform work at Sigurd substation not available for original scheduled completion.</t>
  </si>
  <si>
    <t>TWYO/2011/C/007</t>
  </si>
  <si>
    <t>TOT4A Transmission Dynamic Line Rating</t>
  </si>
  <si>
    <t>SHTN/2011/C/054</t>
  </si>
  <si>
    <t>U2 Duct Replacements</t>
  </si>
  <si>
    <t>Yes - Huntington Unit 2 experienced a mill explosion which destroyed all the primary air inlet ducts and surrounding equipment (i.e. instrumentation, electrical, piping, walls, etc.).  The walls are all that is left to be repaired and this is in progress and expected to be completed by the end of May 2012.</t>
  </si>
  <si>
    <t>10015901</t>
  </si>
  <si>
    <t>U2 GSU Transformer Upgrade Replacement</t>
  </si>
  <si>
    <t>Yes - Jim Bridger Unit 2 generator step-up transformer (GSU) replacement to match capacity increases due to upgrade of the  turbine in Jun13.</t>
  </si>
  <si>
    <t>The customer is unable to clear right-of-way for original schedule. Current expected in service date is June 2013.</t>
  </si>
  <si>
    <t>TUTH/2011/C/003</t>
  </si>
  <si>
    <t>Western Interconnect Synchrophasor Project</t>
  </si>
  <si>
    <t>There is a delay in acquiring the property until Sept. 2012. However, the property purchase is part of new substation construction which is scheduled for a 5/1/2014 in-service date. The forecasted dollars will not be placed into service during the test period of this case.</t>
  </si>
  <si>
    <t>Project delay is the result of permitting requirements (ie. salamander survey, building, grading, etc)</t>
  </si>
  <si>
    <t>Check With Adjustments Tab</t>
  </si>
  <si>
    <t>See "DPU Set 32" Tab</t>
  </si>
  <si>
    <t>Total Company</t>
  </si>
  <si>
    <t>Total UT Revenue Requirement Adjustment</t>
  </si>
  <si>
    <t>Approximate UT Revenue Requirement Change</t>
  </si>
  <si>
    <t>PLANT ADDITIONS</t>
  </si>
  <si>
    <t>DPU Updates Summary</t>
  </si>
  <si>
    <t>Accruals</t>
  </si>
  <si>
    <t>Spend</t>
  </si>
  <si>
    <t>Total Resources</t>
  </si>
  <si>
    <t>East Side</t>
  </si>
  <si>
    <t>West Side</t>
  </si>
  <si>
    <t>Attachment DPU 39.1 - Actuals through March 2012</t>
  </si>
  <si>
    <t>Spending, Accruals, and Balances - East Side, West Side, and Total Resources</t>
  </si>
  <si>
    <t xml:space="preserve">Hydro Decommissioning </t>
  </si>
  <si>
    <t>Monthly Adjustments</t>
  </si>
  <si>
    <t>Attachment DPU 39.2</t>
  </si>
  <si>
    <t>Adjustment</t>
  </si>
  <si>
    <t>Blundell Steam</t>
  </si>
  <si>
    <t>Actual Vehicle Depreciation (DPU 39.2)</t>
  </si>
  <si>
    <t>Actual Hydro Decommissioning Payments (DPU 39.1)</t>
  </si>
  <si>
    <t>Actual Miscel Depreciation (DPU 39.2)</t>
  </si>
  <si>
    <t>Tax/Bad Debt/Other Gross Up</t>
  </si>
  <si>
    <t>See DPU Excel file: "DPU Updates", "EPIS" tab</t>
  </si>
  <si>
    <t>See DPU Excel file: "DPU Updates", "Depreciation Expense" tab</t>
  </si>
  <si>
    <t>See DPU Excel file: "DPU Updates", "Accum Dep" tab</t>
  </si>
  <si>
    <t>RMP Revised April 12 to May 13 Plant Additions (Gross Plant + Removals) For EPIS and Dep Exp Calc</t>
  </si>
  <si>
    <t>RMP Revised April 12 to May 13 Plant Additions (Gross Plant + Removals) For Retirement Calc</t>
  </si>
  <si>
    <t>DPU Updates Excel File Flow Chart</t>
  </si>
  <si>
    <t>SCENARIOS</t>
  </si>
  <si>
    <t>Used to select different scenarios related to EPIS, accumulated depreciation, depreciation expense, retirements, removals, miscellaneous adjustments to accumulated depreciation. The scenarios chosen on this tab affect how the calculations are done in other tabs. This tab also contains a summary of the effect of turning certain adjustments on or off.</t>
  </si>
  <si>
    <t>ADJUSTMENTS</t>
  </si>
  <si>
    <t>A listing of possible monthly inputs to be used in other parts of the DPU Updates file. The inputs used in other parts of the DPU Updates file depend on the scenarios chosen in the Scenarios tab.</t>
  </si>
  <si>
    <t>Revised Apr 12 to May 13 Plant Add Forecast</t>
  </si>
  <si>
    <t>Based on RMP Response to DPU 32</t>
  </si>
  <si>
    <t>Calculates the monthly EPIS balances</t>
  </si>
  <si>
    <t>Calculates Monthly Retirements</t>
  </si>
  <si>
    <t>Calculates the monthly Accumulated Depreciation Balances</t>
  </si>
  <si>
    <t>Depreciation Expense</t>
  </si>
  <si>
    <t>Calculates monthly depreciation expense</t>
  </si>
  <si>
    <t>Compares the EPIS, Depreciation Expense and Accumulated Depreciation adjustments filed by the Company with the adjustments proposed by the DPU.</t>
  </si>
  <si>
    <t>EPIS Lead sheet</t>
  </si>
  <si>
    <t>Depreciation Expense Lead sheet</t>
  </si>
  <si>
    <t>Accumulated Depreciation Lead sheet</t>
  </si>
  <si>
    <t>DPU Adjustments to RMP Adjustment 6.1 Depreciation and Amortization Expense</t>
  </si>
  <si>
    <t>Plant Additions and Retirements</t>
  </si>
  <si>
    <t>DPU Adjustments to RMP Adjustment 6.2 Depreciation and Amortization Reserve</t>
  </si>
  <si>
    <t>DPU Revised Retirement Rates</t>
  </si>
  <si>
    <t xml:space="preserve">DPU </t>
  </si>
</sst>
</file>

<file path=xl/styles.xml><?xml version="1.0" encoding="utf-8"?>
<styleSheet xmlns="http://schemas.openxmlformats.org/spreadsheetml/2006/main">
  <numFmts count="27">
    <numFmt numFmtId="5" formatCode="&quot;$&quot;#,##0_);\(&quot;$&quot;#,##0\)"/>
    <numFmt numFmtId="41" formatCode="_(* #,##0_);_(* \(#,##0\);_(* &quot;-&quot;_);_(@_)"/>
    <numFmt numFmtId="44" formatCode="_(&quot;$&quot;* #,##0.00_);_(&quot;$&quot;* \(#,##0.00\);_(&quot;$&quot;* &quot;-&quot;??_);_(@_)"/>
    <numFmt numFmtId="43" formatCode="_(* #,##0.00_);_(* \(#,##0.00\);_(* &quot;-&quot;??_);_(@_)"/>
    <numFmt numFmtId="164" formatCode="0.000%"/>
    <numFmt numFmtId="165" formatCode="mmm\ yyyy"/>
    <numFmt numFmtId="166" formatCode="_(* #,##0_);_(* \(#,##0\);_(* &quot;-&quot;??_);_(@_)"/>
    <numFmt numFmtId="167" formatCode="[$-409]mmm\-yy;@"/>
    <numFmt numFmtId="168" formatCode="0.0"/>
    <numFmt numFmtId="169" formatCode="mmm\-dd\-yyyy"/>
    <numFmt numFmtId="170" formatCode="0.0000%"/>
    <numFmt numFmtId="171" formatCode="_-* #,##0\ &quot;F&quot;_-;\-* #,##0\ &quot;F&quot;_-;_-* &quot;-&quot;\ &quot;F&quot;_-;_-@_-"/>
    <numFmt numFmtId="172" formatCode="_(* #,##0.00_);[Red]_(* \(#,##0.00\);_(* &quot;-&quot;??_);_(@_)"/>
    <numFmt numFmtId="173" formatCode="&quot;$&quot;###0;[Red]\(&quot;$&quot;###0\)"/>
    <numFmt numFmtId="174" formatCode="&quot;$&quot;#,##0\ ;\(&quot;$&quot;#,##0\)"/>
    <numFmt numFmtId="175" formatCode="mmmm\ d\,\ yyyy"/>
    <numFmt numFmtId="176" formatCode="########\-###\-###"/>
    <numFmt numFmtId="177" formatCode="#,##0.000;[Red]\-#,##0.000"/>
    <numFmt numFmtId="178" formatCode="_(* #,##0_);[Red]_(* \(#,##0\);_(* &quot;-&quot;_);_(@_)"/>
    <numFmt numFmtId="179" formatCode="#,##0.0_);\(#,##0.0\);\-\ ;"/>
    <numFmt numFmtId="180" formatCode="#,##0.0000"/>
    <numFmt numFmtId="181" formatCode="mmm\ dd\,\ yyyy"/>
    <numFmt numFmtId="182" formatCode="General_)"/>
    <numFmt numFmtId="183" formatCode="0_);\(0\)"/>
    <numFmt numFmtId="184" formatCode="[$-409]d\-mmm\-yy;@"/>
    <numFmt numFmtId="185" formatCode="m/d/yyyy;@"/>
    <numFmt numFmtId="186" formatCode="[$-409]mmmm\-yy;@"/>
  </numFmts>
  <fonts count="7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rgb="FFFF0000"/>
      <name val="Arial"/>
      <family val="2"/>
    </font>
    <font>
      <b/>
      <sz val="10"/>
      <color theme="1"/>
      <name val="Arial"/>
      <family val="2"/>
    </font>
    <font>
      <b/>
      <sz val="10"/>
      <name val="Arial"/>
      <family val="2"/>
    </font>
    <font>
      <sz val="10"/>
      <name val="Arial"/>
      <family val="2"/>
    </font>
    <font>
      <sz val="10"/>
      <color indexed="8"/>
      <name val="Arial"/>
      <family val="2"/>
    </font>
    <font>
      <sz val="10"/>
      <color rgb="FF0070C0"/>
      <name val="Arial"/>
      <family val="2"/>
    </font>
    <font>
      <b/>
      <sz val="10"/>
      <color rgb="FF0070C0"/>
      <name val="Arial"/>
      <family val="2"/>
    </font>
    <font>
      <sz val="11"/>
      <color theme="1"/>
      <name val="Calibri"/>
      <family val="2"/>
      <scheme val="minor"/>
    </font>
    <font>
      <b/>
      <sz val="10"/>
      <color rgb="FFFF0000"/>
      <name val="Arial"/>
      <family val="2"/>
    </font>
    <font>
      <b/>
      <u/>
      <sz val="10"/>
      <color theme="1"/>
      <name val="Arial"/>
      <family val="2"/>
    </font>
    <font>
      <sz val="10"/>
      <name val="Courier"/>
      <family val="3"/>
    </font>
    <font>
      <sz val="10"/>
      <color indexed="8"/>
      <name val="Helv"/>
    </font>
    <font>
      <sz val="10"/>
      <color indexed="24"/>
      <name val="Courier New"/>
      <family val="3"/>
    </font>
    <font>
      <sz val="10"/>
      <name val="Helv"/>
    </font>
    <font>
      <sz val="10"/>
      <color theme="1"/>
      <name val="Times New Roman"/>
      <family val="2"/>
    </font>
    <font>
      <sz val="8"/>
      <name val="Helv"/>
    </font>
    <font>
      <sz val="7"/>
      <name val="Arial"/>
      <family val="2"/>
    </font>
    <font>
      <sz val="8"/>
      <name val="Arial"/>
      <family val="2"/>
    </font>
    <font>
      <b/>
      <sz val="16"/>
      <name val="Times New Roman"/>
      <family val="1"/>
    </font>
    <font>
      <b/>
      <sz val="12"/>
      <name val="Arial"/>
      <family val="2"/>
    </font>
    <font>
      <b/>
      <i/>
      <sz val="10"/>
      <name val="Arial"/>
      <family val="2"/>
    </font>
    <font>
      <b/>
      <u/>
      <sz val="10"/>
      <color indexed="39"/>
      <name val="Arial"/>
      <family val="2"/>
    </font>
    <font>
      <b/>
      <sz val="8"/>
      <name val="Arial"/>
      <family val="2"/>
    </font>
    <font>
      <sz val="11"/>
      <color indexed="8"/>
      <name val="TimesNewRomanPS"/>
    </font>
    <font>
      <sz val="12"/>
      <name val="Arial"/>
      <family val="2"/>
    </font>
    <font>
      <sz val="12"/>
      <name val="Times New Roman"/>
      <family val="1"/>
    </font>
    <font>
      <sz val="10"/>
      <color indexed="11"/>
      <name val="Geneva"/>
    </font>
    <font>
      <b/>
      <sz val="10"/>
      <color indexed="8"/>
      <name val="Arial"/>
      <family val="2"/>
    </font>
    <font>
      <b/>
      <sz val="10"/>
      <color indexed="39"/>
      <name val="Arial"/>
      <family val="2"/>
    </font>
    <font>
      <b/>
      <sz val="12"/>
      <color indexed="8"/>
      <name val="Arial"/>
      <family val="2"/>
    </font>
    <font>
      <sz val="8"/>
      <color indexed="62"/>
      <name val="Arial"/>
      <family val="2"/>
    </font>
    <font>
      <b/>
      <sz val="8"/>
      <color indexed="8"/>
      <name val="Arial"/>
      <family val="2"/>
    </font>
    <font>
      <sz val="10"/>
      <color indexed="39"/>
      <name val="Arial"/>
      <family val="2"/>
    </font>
    <font>
      <b/>
      <sz val="18"/>
      <name val="Arial"/>
      <family val="2"/>
    </font>
    <font>
      <b/>
      <sz val="14"/>
      <name val="Arial"/>
      <family val="2"/>
    </font>
    <font>
      <sz val="10"/>
      <color indexed="10"/>
      <name val="Arial"/>
      <family val="2"/>
    </font>
    <font>
      <sz val="12"/>
      <name val="Arial MT"/>
    </font>
    <font>
      <sz val="10"/>
      <name val="LinePrinter"/>
    </font>
    <font>
      <sz val="8"/>
      <color indexed="12"/>
      <name val="Arial"/>
      <family val="2"/>
    </font>
    <font>
      <sz val="10"/>
      <name val="Arial"/>
      <family val="2"/>
    </font>
    <font>
      <sz val="8"/>
      <color indexed="18"/>
      <name val="Arial"/>
      <family val="2"/>
    </font>
    <font>
      <sz val="10"/>
      <color rgb="FF0066FF"/>
      <name val="Arial"/>
      <family val="2"/>
    </font>
    <font>
      <u/>
      <sz val="10"/>
      <color theme="1"/>
      <name val="Arial"/>
      <family val="2"/>
    </font>
    <font>
      <sz val="9"/>
      <color indexed="81"/>
      <name val="Tahoma"/>
      <family val="2"/>
    </font>
    <font>
      <b/>
      <sz val="9"/>
      <color indexed="81"/>
      <name val="Tahoma"/>
      <family val="2"/>
    </font>
    <font>
      <b/>
      <sz val="10"/>
      <color rgb="FF0066FF"/>
      <name val="Arial"/>
      <family val="2"/>
    </font>
    <font>
      <sz val="11"/>
      <name val="Calibri"/>
      <family val="2"/>
      <scheme val="minor"/>
    </font>
    <font>
      <b/>
      <u/>
      <sz val="10"/>
      <name val="Arial"/>
      <family val="2"/>
    </font>
    <font>
      <b/>
      <sz val="9"/>
      <name val="Arial"/>
      <family val="2"/>
    </font>
    <font>
      <sz val="9"/>
      <name val="Arial"/>
      <family val="2"/>
    </font>
    <font>
      <sz val="26"/>
      <color theme="1"/>
      <name val="Arial"/>
      <family val="2"/>
    </font>
    <font>
      <b/>
      <sz val="26"/>
      <color theme="1"/>
      <name val="Arial"/>
      <family val="2"/>
    </font>
    <font>
      <b/>
      <u/>
      <sz val="26"/>
      <color theme="1"/>
      <name val="Arial"/>
      <family val="2"/>
    </font>
    <font>
      <u/>
      <sz val="26"/>
      <color theme="1"/>
      <name val="Arial"/>
      <family val="2"/>
    </font>
    <font>
      <b/>
      <sz val="26"/>
      <name val="Arial"/>
      <family val="2"/>
    </font>
    <font>
      <b/>
      <u val="singleAccounting"/>
      <sz val="10"/>
      <name val="Arial"/>
      <family val="2"/>
    </font>
    <font>
      <sz val="26"/>
      <name val="Arial"/>
      <family val="2"/>
    </font>
    <font>
      <sz val="18"/>
      <name val="Arial"/>
      <family val="2"/>
    </font>
    <font>
      <sz val="9"/>
      <color rgb="FF0066FF"/>
      <name val="Arial"/>
      <family val="2"/>
    </font>
    <font>
      <b/>
      <sz val="24"/>
      <color theme="1"/>
      <name val="Arial"/>
      <family val="2"/>
    </font>
    <font>
      <sz val="11"/>
      <name val="Calibri"/>
      <family val="2"/>
    </font>
    <font>
      <b/>
      <sz val="12"/>
      <color theme="1"/>
      <name val="Arial"/>
      <family val="2"/>
    </font>
    <font>
      <sz val="10"/>
      <color indexed="9"/>
      <name val="Arial"/>
      <family val="2"/>
    </font>
    <font>
      <u/>
      <sz val="10"/>
      <name val="Arial"/>
      <family val="2"/>
    </font>
    <font>
      <sz val="28"/>
      <color theme="1"/>
      <name val="Calibri"/>
      <family val="2"/>
      <scheme val="minor"/>
    </font>
  </fonts>
  <fills count="42">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rgb="FFCCECFF"/>
        <bgColor indexed="64"/>
      </patternFill>
    </fill>
    <fill>
      <patternFill patternType="solid">
        <fgColor indexed="9"/>
        <bgColor indexed="41"/>
      </patternFill>
    </fill>
    <fill>
      <patternFill patternType="solid">
        <fgColor indexed="9"/>
        <bgColor indexed="40"/>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CCFF99"/>
        <bgColor indexed="64"/>
      </patternFill>
    </fill>
    <fill>
      <patternFill patternType="solid">
        <fgColor theme="5" tint="0.59999389629810485"/>
        <bgColor indexed="64"/>
      </patternFill>
    </fill>
  </fills>
  <borders count="54">
    <border>
      <left/>
      <right/>
      <top/>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top style="thin">
        <color indexed="64"/>
      </top>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s>
  <cellStyleXfs count="263">
    <xf numFmtId="0" fontId="0" fillId="0" borderId="0"/>
    <xf numFmtId="43" fontId="5" fillId="0" borderId="0" applyFont="0" applyFill="0" applyBorder="0" applyAlignment="0" applyProtection="0"/>
    <xf numFmtId="9" fontId="5" fillId="0" borderId="0" applyFont="0" applyFill="0" applyBorder="0" applyAlignment="0" applyProtection="0"/>
    <xf numFmtId="4" fontId="10" fillId="2" borderId="1" applyNumberFormat="0" applyProtection="0">
      <alignment horizontal="left" vertical="center" indent="1"/>
    </xf>
    <xf numFmtId="0" fontId="9" fillId="0" borderId="0"/>
    <xf numFmtId="0" fontId="13" fillId="0" borderId="0"/>
    <xf numFmtId="0" fontId="5" fillId="0" borderId="0"/>
    <xf numFmtId="0" fontId="5" fillId="0" borderId="0"/>
    <xf numFmtId="0" fontId="1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 fontId="17"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8" fillId="0" borderId="0" applyFont="0" applyFill="0" applyBorder="0" applyAlignment="0" applyProtection="0"/>
    <xf numFmtId="0" fontId="19" fillId="0" borderId="0"/>
    <xf numFmtId="0" fontId="19" fillId="0" borderId="0"/>
    <xf numFmtId="0" fontId="19" fillId="0" borderId="0"/>
    <xf numFmtId="0" fontId="19" fillId="0" borderId="0"/>
    <xf numFmtId="37" fontId="9" fillId="0" borderId="0" applyFill="0" applyBorder="0" applyAlignment="0" applyProtection="0"/>
    <xf numFmtId="0" fontId="19" fillId="0" borderId="0"/>
    <xf numFmtId="0" fontId="19" fillId="0" borderId="0"/>
    <xf numFmtId="0" fontId="19" fillId="0" borderId="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0"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3" fontId="21" fillId="0" borderId="0" applyFont="0" applyFill="0" applyBorder="0" applyProtection="0">
      <alignment horizontal="right"/>
    </xf>
    <xf numFmtId="5" fontId="19" fillId="0" borderId="0"/>
    <xf numFmtId="174" fontId="18" fillId="0" borderId="0" applyFont="0" applyFill="0" applyBorder="0" applyAlignment="0" applyProtection="0"/>
    <xf numFmtId="0" fontId="18" fillId="0" borderId="0" applyFont="0" applyFill="0" applyBorder="0" applyAlignment="0" applyProtection="0"/>
    <xf numFmtId="0" fontId="19" fillId="0" borderId="0"/>
    <xf numFmtId="0" fontId="19" fillId="0" borderId="0"/>
    <xf numFmtId="175" fontId="9" fillId="0" borderId="0" applyFill="0" applyBorder="0" applyAlignment="0" applyProtection="0"/>
    <xf numFmtId="2" fontId="18" fillId="0" borderId="0" applyFont="0" applyFill="0" applyBorder="0" applyAlignment="0" applyProtection="0"/>
    <xf numFmtId="0" fontId="19" fillId="0" borderId="0"/>
    <xf numFmtId="0" fontId="22" fillId="0" borderId="0" applyFont="0" applyFill="0" applyBorder="0" applyAlignment="0" applyProtection="0">
      <alignment horizontal="left"/>
    </xf>
    <xf numFmtId="38" fontId="23" fillId="10" borderId="0" applyNumberFormat="0" applyBorder="0" applyAlignment="0" applyProtection="0"/>
    <xf numFmtId="0" fontId="24" fillId="0" borderId="0"/>
    <xf numFmtId="0" fontId="25" fillId="0" borderId="4" applyNumberFormat="0" applyAlignment="0" applyProtection="0">
      <alignment horizontal="left" vertical="center"/>
    </xf>
    <xf numFmtId="0" fontId="25" fillId="0" borderId="7">
      <alignment horizontal="left" vertical="center"/>
    </xf>
    <xf numFmtId="164" fontId="9" fillId="0" borderId="0">
      <protection locked="0"/>
    </xf>
    <xf numFmtId="164" fontId="9" fillId="0" borderId="0">
      <protection locked="0"/>
    </xf>
    <xf numFmtId="10" fontId="23" fillId="11" borderId="9" applyNumberFormat="0" applyBorder="0" applyAlignment="0" applyProtection="0"/>
    <xf numFmtId="38" fontId="26" fillId="0" borderId="0">
      <alignment horizontal="left" wrapText="1"/>
    </xf>
    <xf numFmtId="38" fontId="27" fillId="0" borderId="0">
      <alignment horizontal="left" wrapText="1"/>
    </xf>
    <xf numFmtId="176" fontId="9" fillId="0" borderId="0"/>
    <xf numFmtId="168" fontId="28" fillId="0" borderId="0" applyNumberFormat="0" applyFill="0" applyBorder="0" applyAlignment="0" applyProtection="0"/>
    <xf numFmtId="37" fontId="29" fillId="0" borderId="0" applyNumberFormat="0" applyFill="0" applyBorder="0"/>
    <xf numFmtId="0" fontId="23" fillId="0" borderId="26" applyNumberFormat="0" applyBorder="0" applyAlignment="0"/>
    <xf numFmtId="177" fontId="9" fillId="0" borderId="0"/>
    <xf numFmtId="0" fontId="9" fillId="0" borderId="0"/>
    <xf numFmtId="0" fontId="5" fillId="0" borderId="0"/>
    <xf numFmtId="0" fontId="30" fillId="0" borderId="0"/>
    <xf numFmtId="0" fontId="13" fillId="0" borderId="0"/>
    <xf numFmtId="0" fontId="9" fillId="0" borderId="0"/>
    <xf numFmtId="178" fontId="9" fillId="0" borderId="0"/>
    <xf numFmtId="0" fontId="13" fillId="0" borderId="0"/>
    <xf numFmtId="0" fontId="20" fillId="0" borderId="0"/>
    <xf numFmtId="0" fontId="13" fillId="0" borderId="0"/>
    <xf numFmtId="0" fontId="31" fillId="0" borderId="0" applyFill="0" applyBorder="0" applyProtection="0"/>
    <xf numFmtId="37" fontId="19" fillId="0" borderId="0"/>
    <xf numFmtId="179" fontId="31" fillId="0" borderId="0" applyFont="0" applyFill="0" applyBorder="0" applyProtection="0"/>
    <xf numFmtId="12" fontId="25" fillId="12" borderId="17">
      <alignment horizontal="left"/>
    </xf>
    <xf numFmtId="0" fontId="19" fillId="0" borderId="0"/>
    <xf numFmtId="0" fontId="19" fillId="0" borderId="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32" fillId="0" borderId="0"/>
    <xf numFmtId="4" fontId="33" fillId="13" borderId="1" applyNumberFormat="0" applyProtection="0">
      <alignment vertical="center"/>
    </xf>
    <xf numFmtId="4" fontId="34" fillId="14" borderId="1" applyNumberFormat="0" applyProtection="0">
      <alignment vertical="center"/>
    </xf>
    <xf numFmtId="4" fontId="33" fillId="14" borderId="1" applyNumberFormat="0" applyProtection="0">
      <alignment vertical="center"/>
    </xf>
    <xf numFmtId="0" fontId="33" fillId="14" borderId="1" applyNumberFormat="0" applyProtection="0">
      <alignment horizontal="left" vertical="top" indent="1"/>
    </xf>
    <xf numFmtId="4" fontId="33" fillId="15" borderId="27" applyNumberFormat="0" applyProtection="0">
      <alignment vertical="center"/>
    </xf>
    <xf numFmtId="4" fontId="10" fillId="16" borderId="1" applyNumberFormat="0" applyProtection="0">
      <alignment horizontal="right" vertical="center"/>
    </xf>
    <xf numFmtId="4" fontId="10" fillId="17" borderId="1" applyNumberFormat="0" applyProtection="0">
      <alignment horizontal="right" vertical="center"/>
    </xf>
    <xf numFmtId="4" fontId="10" fillId="18" borderId="1" applyNumberFormat="0" applyProtection="0">
      <alignment horizontal="right" vertical="center"/>
    </xf>
    <xf numFmtId="4" fontId="10" fillId="19" borderId="1" applyNumberFormat="0" applyProtection="0">
      <alignment horizontal="right" vertical="center"/>
    </xf>
    <xf numFmtId="4" fontId="10" fillId="20" borderId="1" applyNumberFormat="0" applyProtection="0">
      <alignment horizontal="right" vertical="center"/>
    </xf>
    <xf numFmtId="4" fontId="10" fillId="21" borderId="1" applyNumberFormat="0" applyProtection="0">
      <alignment horizontal="right" vertical="center"/>
    </xf>
    <xf numFmtId="4" fontId="10" fillId="22" borderId="1" applyNumberFormat="0" applyProtection="0">
      <alignment horizontal="right" vertical="center"/>
    </xf>
    <xf numFmtId="4" fontId="10" fillId="23" borderId="1" applyNumberFormat="0" applyProtection="0">
      <alignment horizontal="right" vertical="center"/>
    </xf>
    <xf numFmtId="4" fontId="10" fillId="24" borderId="1" applyNumberFormat="0" applyProtection="0">
      <alignment horizontal="right" vertical="center"/>
    </xf>
    <xf numFmtId="4" fontId="33" fillId="25" borderId="28" applyNumberFormat="0" applyProtection="0">
      <alignment horizontal="left" vertical="center" indent="1"/>
    </xf>
    <xf numFmtId="4" fontId="10" fillId="26" borderId="0" applyNumberFormat="0" applyProtection="0">
      <alignment horizontal="left" vertical="center" indent="1"/>
    </xf>
    <xf numFmtId="4" fontId="35" fillId="27" borderId="0" applyNumberFormat="0" applyProtection="0">
      <alignment horizontal="left" vertical="center" indent="1"/>
    </xf>
    <xf numFmtId="4" fontId="10" fillId="28" borderId="1" applyNumberFormat="0" applyProtection="0">
      <alignment horizontal="right" vertical="center"/>
    </xf>
    <xf numFmtId="4" fontId="36" fillId="0" borderId="0" applyNumberFormat="0" applyProtection="0">
      <alignment horizontal="left" vertical="center" indent="1"/>
    </xf>
    <xf numFmtId="4" fontId="37" fillId="0" borderId="0" applyNumberFormat="0" applyProtection="0">
      <alignment horizontal="left" vertical="center" indent="1"/>
    </xf>
    <xf numFmtId="0" fontId="9" fillId="27" borderId="1" applyNumberFormat="0" applyProtection="0">
      <alignment horizontal="left" vertical="center" indent="1"/>
    </xf>
    <xf numFmtId="0" fontId="9" fillId="27" borderId="1" applyNumberFormat="0" applyProtection="0">
      <alignment horizontal="left" vertical="top" indent="1"/>
    </xf>
    <xf numFmtId="0" fontId="9" fillId="15" borderId="1" applyNumberFormat="0" applyProtection="0">
      <alignment horizontal="left" vertical="center" indent="1"/>
    </xf>
    <xf numFmtId="0" fontId="9" fillId="15" borderId="1" applyNumberFormat="0" applyProtection="0">
      <alignment horizontal="left" vertical="top" indent="1"/>
    </xf>
    <xf numFmtId="0" fontId="9" fillId="29" borderId="1" applyNumberFormat="0" applyProtection="0">
      <alignment horizontal="left" vertical="center" indent="1"/>
    </xf>
    <xf numFmtId="0" fontId="9" fillId="29" borderId="1" applyNumberFormat="0" applyProtection="0">
      <alignment horizontal="left" vertical="top" indent="1"/>
    </xf>
    <xf numFmtId="0" fontId="9" fillId="30" borderId="1" applyNumberFormat="0" applyProtection="0">
      <alignment horizontal="left" vertical="center" indent="1"/>
    </xf>
    <xf numFmtId="0" fontId="9" fillId="30" borderId="1" applyNumberFormat="0" applyProtection="0">
      <alignment horizontal="left" vertical="top" indent="1"/>
    </xf>
    <xf numFmtId="4" fontId="10" fillId="11" borderId="1" applyNumberFormat="0" applyProtection="0">
      <alignment vertical="center"/>
    </xf>
    <xf numFmtId="4" fontId="38" fillId="11" borderId="1" applyNumberFormat="0" applyProtection="0">
      <alignment vertical="center"/>
    </xf>
    <xf numFmtId="4" fontId="10" fillId="11" borderId="1" applyNumberFormat="0" applyProtection="0">
      <alignment horizontal="left" vertical="center" indent="1"/>
    </xf>
    <xf numFmtId="0" fontId="10" fillId="11" borderId="1" applyNumberFormat="0" applyProtection="0">
      <alignment horizontal="left" vertical="top" indent="1"/>
    </xf>
    <xf numFmtId="4" fontId="10" fillId="2" borderId="29" applyNumberFormat="0" applyProtection="0">
      <alignment horizontal="right" vertical="center"/>
    </xf>
    <xf numFmtId="4" fontId="38" fillId="26" borderId="1" applyNumberFormat="0" applyProtection="0">
      <alignment horizontal="right" vertical="center"/>
    </xf>
    <xf numFmtId="0" fontId="10" fillId="15" borderId="1" applyNumberFormat="0" applyProtection="0">
      <alignment horizontal="center" vertical="top"/>
    </xf>
    <xf numFmtId="4" fontId="39" fillId="0" borderId="0" applyNumberFormat="0" applyProtection="0">
      <alignment horizontal="left" vertical="center"/>
    </xf>
    <xf numFmtId="4" fontId="40" fillId="31" borderId="0" applyNumberFormat="0" applyProtection="0">
      <alignment horizontal="left"/>
    </xf>
    <xf numFmtId="4" fontId="41" fillId="26" borderId="1" applyNumberFormat="0" applyProtection="0">
      <alignment horizontal="right" vertical="center"/>
    </xf>
    <xf numFmtId="37" fontId="42" fillId="32" borderId="0" applyNumberFormat="0" applyFont="0" applyBorder="0" applyAlignment="0" applyProtection="0"/>
    <xf numFmtId="180" fontId="9" fillId="0" borderId="30">
      <alignment horizontal="justify" vertical="top" wrapText="1"/>
    </xf>
    <xf numFmtId="0" fontId="9" fillId="0" borderId="0">
      <alignment horizontal="left" wrapText="1"/>
    </xf>
    <xf numFmtId="181" fontId="9" fillId="0" borderId="0" applyFill="0" applyBorder="0" applyAlignment="0" applyProtection="0">
      <alignment wrapText="1"/>
    </xf>
    <xf numFmtId="0" fontId="8" fillId="0" borderId="0" applyNumberFormat="0" applyFill="0" applyBorder="0">
      <alignment horizontal="center" wrapText="1"/>
    </xf>
    <xf numFmtId="0" fontId="8" fillId="0" borderId="0" applyNumberFormat="0" applyFill="0" applyBorder="0">
      <alignment horizontal="center" wrapText="1"/>
    </xf>
    <xf numFmtId="38" fontId="9" fillId="0" borderId="0">
      <alignment horizontal="left" wrapText="1"/>
    </xf>
    <xf numFmtId="0" fontId="8" fillId="0" borderId="9">
      <alignment horizontal="center" vertical="center" wrapText="1"/>
    </xf>
    <xf numFmtId="0" fontId="19" fillId="0" borderId="31"/>
    <xf numFmtId="182" fontId="43" fillId="0" borderId="0">
      <alignment horizontal="left"/>
    </xf>
    <xf numFmtId="0" fontId="19" fillId="0" borderId="32"/>
    <xf numFmtId="37" fontId="23" fillId="14" borderId="0" applyNumberFormat="0" applyBorder="0" applyAlignment="0" applyProtection="0"/>
    <xf numFmtId="37" fontId="23" fillId="0" borderId="0"/>
    <xf numFmtId="3" fontId="44" fillId="33" borderId="33" applyProtection="0"/>
    <xf numFmtId="0" fontId="13" fillId="0" borderId="0"/>
    <xf numFmtId="0" fontId="45" fillId="0" borderId="0"/>
    <xf numFmtId="41" fontId="9" fillId="0" borderId="0" applyFont="0" applyFill="0" applyBorder="0" applyAlignment="0" applyProtection="0"/>
    <xf numFmtId="0" fontId="5" fillId="0" borderId="0"/>
    <xf numFmtId="4" fontId="33" fillId="14" borderId="1" applyNumberFormat="0" applyProtection="0">
      <alignment horizontal="left" vertical="center" indent="1"/>
    </xf>
    <xf numFmtId="4" fontId="33" fillId="14" borderId="1" applyNumberFormat="0" applyProtection="0">
      <alignment horizontal="left" vertical="center" indent="1"/>
    </xf>
    <xf numFmtId="4" fontId="33" fillId="14" borderId="1" applyNumberFormat="0" applyProtection="0">
      <alignment horizontal="left" vertical="center" indent="1"/>
    </xf>
    <xf numFmtId="4" fontId="33" fillId="14" borderId="1" applyNumberFormat="0" applyProtection="0">
      <alignment horizontal="left" vertical="center" indent="1"/>
    </xf>
    <xf numFmtId="4" fontId="33" fillId="14" borderId="1" applyNumberFormat="0" applyProtection="0">
      <alignment horizontal="left" vertical="center" indent="1"/>
    </xf>
    <xf numFmtId="4" fontId="33" fillId="14" borderId="1" applyNumberFormat="0" applyProtection="0">
      <alignment horizontal="left" vertical="center" indent="1"/>
    </xf>
    <xf numFmtId="4" fontId="33" fillId="15" borderId="1" applyNumberFormat="0" applyProtection="0"/>
    <xf numFmtId="4" fontId="33" fillId="15" borderId="1" applyNumberFormat="0" applyProtection="0"/>
    <xf numFmtId="4" fontId="33" fillId="15" borderId="1" applyNumberFormat="0" applyProtection="0"/>
    <xf numFmtId="4" fontId="33" fillId="15" borderId="1" applyNumberFormat="0" applyProtection="0"/>
    <xf numFmtId="4" fontId="33" fillId="15" borderId="1" applyNumberFormat="0" applyProtection="0"/>
    <xf numFmtId="4" fontId="33" fillId="15" borderId="1" applyNumberFormat="0" applyProtection="0"/>
    <xf numFmtId="4" fontId="10" fillId="26" borderId="0" applyNumberFormat="0" applyProtection="0">
      <alignment horizontal="left" indent="1"/>
    </xf>
    <xf numFmtId="4" fontId="10" fillId="26" borderId="0" applyNumberFormat="0" applyProtection="0">
      <alignment horizontal="left" indent="1"/>
    </xf>
    <xf numFmtId="4" fontId="10" fillId="26" borderId="0" applyNumberFormat="0" applyProtection="0">
      <alignment horizontal="left" indent="1"/>
    </xf>
    <xf numFmtId="4" fontId="10" fillId="26" borderId="0" applyNumberFormat="0" applyProtection="0">
      <alignment horizontal="left" indent="1"/>
    </xf>
    <xf numFmtId="4" fontId="10" fillId="26" borderId="0" applyNumberFormat="0" applyProtection="0">
      <alignment horizontal="left" indent="1"/>
    </xf>
    <xf numFmtId="4" fontId="10" fillId="26" borderId="0" applyNumberFormat="0" applyProtection="0">
      <alignment horizontal="left" indent="1"/>
    </xf>
    <xf numFmtId="4" fontId="35" fillId="27" borderId="0" applyNumberFormat="0" applyProtection="0">
      <alignment horizontal="left" vertical="center" indent="1"/>
    </xf>
    <xf numFmtId="4" fontId="35" fillId="27" borderId="0" applyNumberFormat="0" applyProtection="0">
      <alignment horizontal="left" vertical="center" indent="1"/>
    </xf>
    <xf numFmtId="4" fontId="35" fillId="27" borderId="0" applyNumberFormat="0" applyProtection="0">
      <alignment horizontal="left" vertical="center" indent="1"/>
    </xf>
    <xf numFmtId="4" fontId="35" fillId="27" borderId="0" applyNumberFormat="0" applyProtection="0">
      <alignment horizontal="left" vertical="center" indent="1"/>
    </xf>
    <xf numFmtId="4" fontId="46" fillId="35" borderId="0" applyNumberFormat="0" applyProtection="0">
      <alignment horizontal="left" indent="1"/>
    </xf>
    <xf numFmtId="4" fontId="46" fillId="35" borderId="0" applyNumberFormat="0" applyProtection="0">
      <alignment horizontal="left" indent="1"/>
    </xf>
    <xf numFmtId="4" fontId="46" fillId="35" borderId="0" applyNumberFormat="0" applyProtection="0">
      <alignment horizontal="left" indent="1"/>
    </xf>
    <xf numFmtId="4" fontId="46" fillId="35" borderId="0" applyNumberFormat="0" applyProtection="0">
      <alignment horizontal="left" indent="1"/>
    </xf>
    <xf numFmtId="4" fontId="46" fillId="35" borderId="0" applyNumberFormat="0" applyProtection="0">
      <alignment horizontal="left" indent="1"/>
    </xf>
    <xf numFmtId="4" fontId="46" fillId="35" borderId="0" applyNumberFormat="0" applyProtection="0">
      <alignment horizontal="left" indent="1"/>
    </xf>
    <xf numFmtId="4" fontId="46" fillId="35" borderId="0" applyNumberFormat="0" applyProtection="0">
      <alignment horizontal="left" indent="1"/>
    </xf>
    <xf numFmtId="4" fontId="37" fillId="36" borderId="0" applyNumberFormat="0" applyProtection="0"/>
    <xf numFmtId="4" fontId="37" fillId="36" borderId="0" applyNumberFormat="0" applyProtection="0"/>
    <xf numFmtId="4" fontId="37" fillId="36" borderId="0" applyNumberFormat="0" applyProtection="0"/>
    <xf numFmtId="4" fontId="37" fillId="36" borderId="0" applyNumberFormat="0" applyProtection="0"/>
    <xf numFmtId="4" fontId="37" fillId="36" borderId="0" applyNumberFormat="0" applyProtection="0"/>
    <xf numFmtId="4" fontId="37" fillId="36" borderId="0" applyNumberFormat="0" applyProtection="0"/>
    <xf numFmtId="4" fontId="37" fillId="36" borderId="0" applyNumberFormat="0" applyProtection="0"/>
    <xf numFmtId="0" fontId="9" fillId="27" borderId="1" applyNumberFormat="0" applyProtection="0">
      <alignment horizontal="left" vertical="center" indent="1"/>
    </xf>
    <xf numFmtId="0" fontId="9" fillId="27" borderId="1" applyNumberFormat="0" applyProtection="0">
      <alignment horizontal="left" vertical="center" indent="1"/>
    </xf>
    <xf numFmtId="0" fontId="9" fillId="27" borderId="1" applyNumberFormat="0" applyProtection="0">
      <alignment horizontal="left" vertical="center" indent="1"/>
    </xf>
    <xf numFmtId="0" fontId="9" fillId="27" borderId="1" applyNumberFormat="0" applyProtection="0">
      <alignment horizontal="left" vertical="center" indent="1"/>
    </xf>
    <xf numFmtId="0" fontId="9" fillId="27" borderId="1" applyNumberFormat="0" applyProtection="0">
      <alignment horizontal="left" vertical="top" indent="1"/>
    </xf>
    <xf numFmtId="0" fontId="9" fillId="27" borderId="1" applyNumberFormat="0" applyProtection="0">
      <alignment horizontal="left" vertical="top" indent="1"/>
    </xf>
    <xf numFmtId="0" fontId="9" fillId="27" borderId="1" applyNumberFormat="0" applyProtection="0">
      <alignment horizontal="left" vertical="top" indent="1"/>
    </xf>
    <xf numFmtId="0" fontId="9" fillId="27" borderId="1" applyNumberFormat="0" applyProtection="0">
      <alignment horizontal="left" vertical="top" indent="1"/>
    </xf>
    <xf numFmtId="0" fontId="9" fillId="15" borderId="1" applyNumberFormat="0" applyProtection="0">
      <alignment horizontal="left" vertical="center" indent="1"/>
    </xf>
    <xf numFmtId="0" fontId="9" fillId="15" borderId="1" applyNumberFormat="0" applyProtection="0">
      <alignment horizontal="left" vertical="center" indent="1"/>
    </xf>
    <xf numFmtId="0" fontId="9" fillId="15" borderId="1" applyNumberFormat="0" applyProtection="0">
      <alignment horizontal="left" vertical="center" indent="1"/>
    </xf>
    <xf numFmtId="0" fontId="9" fillId="15" borderId="1" applyNumberFormat="0" applyProtection="0">
      <alignment horizontal="left" vertical="center" indent="1"/>
    </xf>
    <xf numFmtId="0" fontId="9" fillId="15" borderId="1" applyNumberFormat="0" applyProtection="0">
      <alignment horizontal="left" vertical="top" indent="1"/>
    </xf>
    <xf numFmtId="0" fontId="9" fillId="15" borderId="1" applyNumberFormat="0" applyProtection="0">
      <alignment horizontal="left" vertical="top" indent="1"/>
    </xf>
    <xf numFmtId="0" fontId="9" fillId="15" borderId="1" applyNumberFormat="0" applyProtection="0">
      <alignment horizontal="left" vertical="top" indent="1"/>
    </xf>
    <xf numFmtId="0" fontId="9" fillId="15" borderId="1" applyNumberFormat="0" applyProtection="0">
      <alignment horizontal="left" vertical="top" indent="1"/>
    </xf>
    <xf numFmtId="0" fontId="9" fillId="29" borderId="1" applyNumberFormat="0" applyProtection="0">
      <alignment horizontal="left" vertical="center" indent="1"/>
    </xf>
    <xf numFmtId="0" fontId="9" fillId="29" borderId="1" applyNumberFormat="0" applyProtection="0">
      <alignment horizontal="left" vertical="center" indent="1"/>
    </xf>
    <xf numFmtId="0" fontId="9" fillId="29" borderId="1" applyNumberFormat="0" applyProtection="0">
      <alignment horizontal="left" vertical="center" indent="1"/>
    </xf>
    <xf numFmtId="0" fontId="9" fillId="29" borderId="1" applyNumberFormat="0" applyProtection="0">
      <alignment horizontal="left" vertical="center" indent="1"/>
    </xf>
    <xf numFmtId="0" fontId="9" fillId="29" borderId="1" applyNumberFormat="0" applyProtection="0">
      <alignment horizontal="left" vertical="top" indent="1"/>
    </xf>
    <xf numFmtId="0" fontId="9" fillId="29" borderId="1" applyNumberFormat="0" applyProtection="0">
      <alignment horizontal="left" vertical="top" indent="1"/>
    </xf>
    <xf numFmtId="0" fontId="9" fillId="29" borderId="1" applyNumberFormat="0" applyProtection="0">
      <alignment horizontal="left" vertical="top" indent="1"/>
    </xf>
    <xf numFmtId="0" fontId="9" fillId="29" borderId="1" applyNumberFormat="0" applyProtection="0">
      <alignment horizontal="left" vertical="top" indent="1"/>
    </xf>
    <xf numFmtId="0" fontId="9" fillId="30" borderId="1" applyNumberFormat="0" applyProtection="0">
      <alignment horizontal="left" vertical="center" indent="1"/>
    </xf>
    <xf numFmtId="0" fontId="9" fillId="30" borderId="1" applyNumberFormat="0" applyProtection="0">
      <alignment horizontal="left" vertical="center" indent="1"/>
    </xf>
    <xf numFmtId="0" fontId="9" fillId="30" borderId="1" applyNumberFormat="0" applyProtection="0">
      <alignment horizontal="left" vertical="center" indent="1"/>
    </xf>
    <xf numFmtId="0" fontId="9" fillId="30" borderId="1" applyNumberFormat="0" applyProtection="0">
      <alignment horizontal="left" vertical="center" indent="1"/>
    </xf>
    <xf numFmtId="0" fontId="9" fillId="30" borderId="1" applyNumberFormat="0" applyProtection="0">
      <alignment horizontal="left" vertical="top" indent="1"/>
    </xf>
    <xf numFmtId="0" fontId="9" fillId="30" borderId="1" applyNumberFormat="0" applyProtection="0">
      <alignment horizontal="left" vertical="top" indent="1"/>
    </xf>
    <xf numFmtId="0" fontId="9" fillId="30" borderId="1" applyNumberFormat="0" applyProtection="0">
      <alignment horizontal="left" vertical="top" indent="1"/>
    </xf>
    <xf numFmtId="0" fontId="9" fillId="30" borderId="1" applyNumberFormat="0" applyProtection="0">
      <alignment horizontal="left" vertical="top" indent="1"/>
    </xf>
    <xf numFmtId="4" fontId="10" fillId="0" borderId="1" applyNumberFormat="0" applyProtection="0">
      <alignment horizontal="right" vertical="center"/>
    </xf>
    <xf numFmtId="4" fontId="10" fillId="0" borderId="1" applyNumberFormat="0" applyProtection="0">
      <alignment horizontal="right" vertical="center"/>
    </xf>
    <xf numFmtId="4" fontId="10" fillId="0" borderId="1" applyNumberFormat="0" applyProtection="0">
      <alignment horizontal="right" vertical="center"/>
    </xf>
    <xf numFmtId="4" fontId="10" fillId="0" borderId="1" applyNumberFormat="0" applyProtection="0">
      <alignment horizontal="right" vertical="center"/>
    </xf>
    <xf numFmtId="4" fontId="10" fillId="0" borderId="1" applyNumberFormat="0" applyProtection="0">
      <alignment horizontal="right" vertical="center"/>
    </xf>
    <xf numFmtId="4" fontId="10" fillId="0" borderId="1" applyNumberFormat="0" applyProtection="0">
      <alignment horizontal="right" vertical="center"/>
    </xf>
    <xf numFmtId="4" fontId="10" fillId="0" borderId="1" applyNumberFormat="0" applyProtection="0">
      <alignment horizontal="left" vertical="center" indent="1"/>
    </xf>
    <xf numFmtId="4" fontId="10" fillId="0" borderId="1" applyNumberFormat="0" applyProtection="0">
      <alignment horizontal="left" vertical="center" indent="1"/>
    </xf>
    <xf numFmtId="4" fontId="10" fillId="0" borderId="1" applyNumberFormat="0" applyProtection="0">
      <alignment horizontal="left" vertical="center" indent="1"/>
    </xf>
    <xf numFmtId="4" fontId="10" fillId="0" borderId="1" applyNumberFormat="0" applyProtection="0">
      <alignment horizontal="left" vertical="center" indent="1"/>
    </xf>
    <xf numFmtId="4" fontId="10" fillId="0" borderId="1" applyNumberFormat="0" applyProtection="0">
      <alignment horizontal="left" vertical="center" indent="1"/>
    </xf>
    <xf numFmtId="4" fontId="10" fillId="0" borderId="1" applyNumberFormat="0" applyProtection="0">
      <alignment horizontal="left" vertical="center" indent="1"/>
    </xf>
    <xf numFmtId="0" fontId="10" fillId="15" borderId="1" applyNumberFormat="0" applyProtection="0">
      <alignment horizontal="left" vertical="top"/>
    </xf>
    <xf numFmtId="0" fontId="10" fillId="15" borderId="1" applyNumberFormat="0" applyProtection="0">
      <alignment horizontal="left" vertical="top"/>
    </xf>
    <xf numFmtId="0" fontId="10" fillId="15" borderId="1" applyNumberFormat="0" applyProtection="0">
      <alignment horizontal="left" vertical="top"/>
    </xf>
    <xf numFmtId="0" fontId="10" fillId="15" borderId="1" applyNumberFormat="0" applyProtection="0">
      <alignment horizontal="left" vertical="top"/>
    </xf>
    <xf numFmtId="0" fontId="10" fillId="15" borderId="1" applyNumberFormat="0" applyProtection="0">
      <alignment horizontal="left" vertical="top"/>
    </xf>
    <xf numFmtId="0" fontId="10" fillId="15" borderId="1" applyNumberFormat="0" applyProtection="0">
      <alignment horizontal="left" vertical="top"/>
    </xf>
    <xf numFmtId="4" fontId="40" fillId="31" borderId="0" applyNumberFormat="0" applyProtection="0">
      <alignment horizontal="left"/>
    </xf>
    <xf numFmtId="4" fontId="40" fillId="31" borderId="0" applyNumberFormat="0" applyProtection="0">
      <alignment horizontal="left"/>
    </xf>
    <xf numFmtId="4" fontId="40" fillId="31" borderId="0" applyNumberFormat="0" applyProtection="0">
      <alignment horizontal="left"/>
    </xf>
    <xf numFmtId="4" fontId="40" fillId="31" borderId="0" applyNumberFormat="0" applyProtection="0">
      <alignment horizontal="left"/>
    </xf>
    <xf numFmtId="4" fontId="40" fillId="31" borderId="0" applyNumberFormat="0" applyProtection="0">
      <alignment horizontal="left"/>
    </xf>
    <xf numFmtId="4" fontId="40" fillId="31" borderId="0" applyNumberFormat="0" applyProtection="0">
      <alignment horizontal="left"/>
    </xf>
    <xf numFmtId="0" fontId="31"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9" fillId="0" borderId="0"/>
    <xf numFmtId="4" fontId="33" fillId="15" borderId="0" applyNumberFormat="0" applyProtection="0">
      <alignment horizontal="left" vertical="center" indent="1"/>
    </xf>
    <xf numFmtId="4" fontId="46" fillId="35" borderId="0" applyNumberFormat="0" applyProtection="0">
      <alignment horizontal="left" indent="1"/>
    </xf>
    <xf numFmtId="4" fontId="46" fillId="35" borderId="0" applyNumberFormat="0" applyProtection="0">
      <alignment horizontal="left" indent="1"/>
    </xf>
    <xf numFmtId="4" fontId="46" fillId="35" borderId="0" applyNumberFormat="0" applyProtection="0">
      <alignment horizontal="left" indent="1"/>
    </xf>
    <xf numFmtId="4" fontId="46" fillId="35" borderId="0" applyNumberFormat="0" applyProtection="0">
      <alignment horizontal="left" indent="1"/>
    </xf>
    <xf numFmtId="4" fontId="37" fillId="36" borderId="0" applyNumberFormat="0" applyProtection="0"/>
    <xf numFmtId="4" fontId="37" fillId="36" borderId="0" applyNumberFormat="0" applyProtection="0"/>
    <xf numFmtId="4" fontId="37" fillId="36" borderId="0" applyNumberFormat="0" applyProtection="0"/>
    <xf numFmtId="4" fontId="37" fillId="36" borderId="0" applyNumberFormat="0" applyProtection="0"/>
    <xf numFmtId="4" fontId="40" fillId="31" borderId="0" applyNumberFormat="0" applyProtection="0">
      <alignment horizontal="left"/>
    </xf>
    <xf numFmtId="4" fontId="40" fillId="31" borderId="0" applyNumberFormat="0" applyProtection="0">
      <alignment horizontal="left"/>
    </xf>
    <xf numFmtId="4" fontId="40" fillId="31" borderId="0" applyNumberFormat="0" applyProtection="0">
      <alignment horizontal="left"/>
    </xf>
    <xf numFmtId="4" fontId="40" fillId="31" borderId="0" applyNumberFormat="0" applyProtection="0">
      <alignment horizontal="left"/>
    </xf>
    <xf numFmtId="0" fontId="2" fillId="0" borderId="0"/>
  </cellStyleXfs>
  <cellXfs count="1195">
    <xf numFmtId="0" fontId="0" fillId="0" borderId="0" xfId="0"/>
    <xf numFmtId="0" fontId="8" fillId="0" borderId="0" xfId="0" applyFont="1" applyFill="1"/>
    <xf numFmtId="0" fontId="9" fillId="0" borderId="0" xfId="0" applyFont="1" applyFill="1"/>
    <xf numFmtId="0" fontId="9" fillId="0" borderId="0" xfId="3" quotePrefix="1" applyNumberFormat="1" applyFont="1" applyFill="1" applyBorder="1" applyAlignment="1" applyProtection="1">
      <alignment horizontal="left" vertical="center"/>
      <protection locked="0"/>
    </xf>
    <xf numFmtId="0" fontId="9" fillId="0" borderId="0" xfId="3" applyNumberFormat="1" applyFont="1" applyFill="1" applyBorder="1" applyAlignment="1" applyProtection="1">
      <alignment horizontal="left" vertical="center"/>
      <protection locked="0"/>
    </xf>
    <xf numFmtId="0" fontId="9" fillId="0" borderId="0" xfId="0" applyFont="1"/>
    <xf numFmtId="0" fontId="8" fillId="0" borderId="0" xfId="0" applyFont="1"/>
    <xf numFmtId="0" fontId="9" fillId="0" borderId="0" xfId="0" applyFont="1" applyBorder="1"/>
    <xf numFmtId="0" fontId="0" fillId="0" borderId="0" xfId="0" applyAlignment="1">
      <alignment horizontal="center"/>
    </xf>
    <xf numFmtId="0" fontId="8" fillId="0" borderId="0" xfId="0" applyFont="1" applyAlignment="1">
      <alignment horizontal="center" wrapText="1"/>
    </xf>
    <xf numFmtId="0" fontId="8" fillId="0" borderId="6" xfId="0" applyFont="1" applyBorder="1"/>
    <xf numFmtId="0" fontId="9" fillId="0" borderId="6" xfId="0" applyFont="1" applyBorder="1"/>
    <xf numFmtId="0" fontId="9" fillId="0" borderId="6" xfId="0" applyFont="1" applyFill="1" applyBorder="1"/>
    <xf numFmtId="166" fontId="0" fillId="0" borderId="0" xfId="1" applyNumberFormat="1" applyFont="1"/>
    <xf numFmtId="0" fontId="0" fillId="0" borderId="0" xfId="0" applyFill="1"/>
    <xf numFmtId="166" fontId="0" fillId="0" borderId="7" xfId="1" applyNumberFormat="1" applyFont="1" applyBorder="1"/>
    <xf numFmtId="166" fontId="0" fillId="0" borderId="0" xfId="1" applyNumberFormat="1" applyFont="1" applyFill="1"/>
    <xf numFmtId="0" fontId="0" fillId="0" borderId="0" xfId="3" quotePrefix="1" applyNumberFormat="1" applyFont="1" applyFill="1" applyBorder="1" applyAlignment="1" applyProtection="1">
      <alignment horizontal="left" vertical="center"/>
      <protection locked="0"/>
    </xf>
    <xf numFmtId="0" fontId="0" fillId="0" borderId="0" xfId="3" applyNumberFormat="1" applyFont="1" applyFill="1" applyBorder="1" applyAlignment="1" applyProtection="1">
      <alignment horizontal="left" vertical="center"/>
      <protection locked="0"/>
    </xf>
    <xf numFmtId="166" fontId="0" fillId="0" borderId="8" xfId="1" applyNumberFormat="1" applyFont="1" applyBorder="1"/>
    <xf numFmtId="0" fontId="0" fillId="0" borderId="3" xfId="0" applyBorder="1" applyAlignment="1"/>
    <xf numFmtId="0" fontId="0" fillId="0" borderId="4" xfId="0" applyBorder="1" applyAlignment="1"/>
    <xf numFmtId="0" fontId="0" fillId="0" borderId="5" xfId="0" applyBorder="1" applyAlignment="1"/>
    <xf numFmtId="0" fontId="11" fillId="0" borderId="0" xfId="0" applyFont="1"/>
    <xf numFmtId="166" fontId="11" fillId="0" borderId="0" xfId="1" applyNumberFormat="1" applyFont="1"/>
    <xf numFmtId="17" fontId="0" fillId="0" borderId="0" xfId="0" applyNumberFormat="1"/>
    <xf numFmtId="0" fontId="9" fillId="0" borderId="0" xfId="0" applyFont="1" applyFill="1" applyBorder="1"/>
    <xf numFmtId="166" fontId="9" fillId="0" borderId="0" xfId="1" applyNumberFormat="1" applyFont="1"/>
    <xf numFmtId="0" fontId="9" fillId="0" borderId="0" xfId="0" applyFont="1" applyFill="1" applyBorder="1" applyAlignment="1">
      <alignment horizontal="center"/>
    </xf>
    <xf numFmtId="17" fontId="9" fillId="0" borderId="6" xfId="0" applyNumberFormat="1" applyFont="1" applyBorder="1" applyAlignment="1">
      <alignment horizontal="center"/>
    </xf>
    <xf numFmtId="0" fontId="0" fillId="0" borderId="0" xfId="0" applyBorder="1" applyAlignment="1"/>
    <xf numFmtId="0" fontId="0" fillId="0" borderId="0" xfId="0" applyBorder="1" applyAlignment="1">
      <alignment horizontal="center"/>
    </xf>
    <xf numFmtId="0" fontId="9" fillId="0" borderId="0" xfId="0" applyFont="1" applyAlignment="1">
      <alignment horizontal="center"/>
    </xf>
    <xf numFmtId="167" fontId="7" fillId="0" borderId="6" xfId="0" applyNumberFormat="1" applyFont="1" applyBorder="1" applyAlignment="1">
      <alignment horizontal="center"/>
    </xf>
    <xf numFmtId="0" fontId="0" fillId="0" borderId="0" xfId="0" applyBorder="1"/>
    <xf numFmtId="166" fontId="0" fillId="0" borderId="0" xfId="0" applyNumberFormat="1" applyBorder="1"/>
    <xf numFmtId="166" fontId="0" fillId="0" borderId="0" xfId="0" applyNumberFormat="1"/>
    <xf numFmtId="166" fontId="0" fillId="0" borderId="0" xfId="0" applyNumberFormat="1" applyFill="1" applyBorder="1"/>
    <xf numFmtId="0" fontId="9" fillId="0" borderId="0" xfId="4" applyFont="1" applyFill="1" applyBorder="1" applyAlignment="1">
      <alignment horizontal="center"/>
    </xf>
    <xf numFmtId="0" fontId="0" fillId="0" borderId="0" xfId="0" applyFill="1" applyBorder="1"/>
    <xf numFmtId="0" fontId="0" fillId="0" borderId="0" xfId="0" applyFill="1" applyBorder="1" applyAlignment="1">
      <alignment horizontal="center"/>
    </xf>
    <xf numFmtId="168" fontId="9" fillId="0" borderId="0" xfId="4" applyNumberFormat="1" applyFont="1" applyFill="1" applyBorder="1" applyAlignment="1">
      <alignment horizontal="center"/>
    </xf>
    <xf numFmtId="166" fontId="9" fillId="0" borderId="7" xfId="1" applyNumberFormat="1" applyFont="1" applyFill="1" applyBorder="1"/>
    <xf numFmtId="0" fontId="8" fillId="0" borderId="6" xfId="5" applyFont="1" applyFill="1" applyBorder="1" applyAlignment="1">
      <alignment horizontal="center"/>
    </xf>
    <xf numFmtId="0" fontId="8" fillId="0" borderId="6" xfId="0" applyFont="1" applyFill="1" applyBorder="1"/>
    <xf numFmtId="0" fontId="8" fillId="0" borderId="0" xfId="0" applyFont="1" applyBorder="1"/>
    <xf numFmtId="0" fontId="6" fillId="0" borderId="0" xfId="0" applyFont="1"/>
    <xf numFmtId="0" fontId="8" fillId="0" borderId="0" xfId="0" applyFont="1" applyFill="1" applyBorder="1" applyAlignment="1">
      <alignment horizontal="center"/>
    </xf>
    <xf numFmtId="166" fontId="9" fillId="0" borderId="0" xfId="1" applyNumberFormat="1" applyFont="1" applyFill="1" applyBorder="1"/>
    <xf numFmtId="0" fontId="0" fillId="0" borderId="8" xfId="0" applyBorder="1"/>
    <xf numFmtId="166" fontId="0" fillId="0" borderId="8" xfId="0" applyNumberFormat="1" applyBorder="1"/>
    <xf numFmtId="166" fontId="6" fillId="0" borderId="0" xfId="0" applyNumberFormat="1" applyFont="1"/>
    <xf numFmtId="166" fontId="6" fillId="0" borderId="0" xfId="1" applyNumberFormat="1" applyFont="1"/>
    <xf numFmtId="166" fontId="0" fillId="4" borderId="0" xfId="1" applyNumberFormat="1" applyFont="1" applyFill="1"/>
    <xf numFmtId="0" fontId="7" fillId="0" borderId="0" xfId="0" applyFont="1"/>
    <xf numFmtId="0" fontId="7" fillId="0" borderId="0" xfId="0" applyFont="1" applyAlignment="1">
      <alignment horizontal="center"/>
    </xf>
    <xf numFmtId="166" fontId="9" fillId="0" borderId="7" xfId="1" applyNumberFormat="1" applyFont="1" applyBorder="1"/>
    <xf numFmtId="0" fontId="9" fillId="0" borderId="0" xfId="0" applyFont="1" applyFill="1" applyAlignment="1">
      <alignment horizontal="center"/>
    </xf>
    <xf numFmtId="166" fontId="0" fillId="0" borderId="7" xfId="0" applyNumberFormat="1" applyBorder="1"/>
    <xf numFmtId="166" fontId="9" fillId="0" borderId="0" xfId="1" applyNumberFormat="1" applyFont="1" applyBorder="1"/>
    <xf numFmtId="0" fontId="0" fillId="5" borderId="10" xfId="0" applyFill="1" applyBorder="1"/>
    <xf numFmtId="0" fontId="0" fillId="5" borderId="11" xfId="0" applyFill="1" applyBorder="1"/>
    <xf numFmtId="0" fontId="0" fillId="5" borderId="11" xfId="0" applyFill="1" applyBorder="1" applyAlignment="1">
      <alignment horizontal="center" wrapText="1"/>
    </xf>
    <xf numFmtId="166" fontId="0" fillId="5" borderId="11" xfId="1" applyNumberFormat="1" applyFont="1" applyFill="1" applyBorder="1"/>
    <xf numFmtId="166" fontId="9" fillId="5" borderId="12" xfId="1" applyNumberFormat="1" applyFont="1" applyFill="1" applyBorder="1"/>
    <xf numFmtId="0" fontId="12" fillId="0" borderId="0" xfId="0" applyFont="1" applyBorder="1" applyAlignment="1">
      <alignment horizontal="center" wrapText="1"/>
    </xf>
    <xf numFmtId="165" fontId="12" fillId="0" borderId="0" xfId="0" applyNumberFormat="1" applyFont="1" applyBorder="1" applyAlignment="1">
      <alignment horizontal="center"/>
    </xf>
    <xf numFmtId="0" fontId="11" fillId="0" borderId="0" xfId="0" applyFont="1" applyBorder="1"/>
    <xf numFmtId="166" fontId="11" fillId="0" borderId="0" xfId="1" applyNumberFormat="1" applyFont="1" applyBorder="1"/>
    <xf numFmtId="166" fontId="11" fillId="0" borderId="0" xfId="1" applyNumberFormat="1" applyFont="1" applyFill="1" applyBorder="1"/>
    <xf numFmtId="166" fontId="9" fillId="0" borderId="0" xfId="1" applyNumberFormat="1" applyFont="1" applyFill="1"/>
    <xf numFmtId="166" fontId="9" fillId="0" borderId="8" xfId="1" applyNumberFormat="1" applyFont="1" applyFill="1" applyBorder="1"/>
    <xf numFmtId="0" fontId="9" fillId="0" borderId="0" xfId="3" applyNumberFormat="1" applyFont="1" applyFill="1" applyBorder="1" applyAlignment="1" applyProtection="1">
      <protection locked="0"/>
    </xf>
    <xf numFmtId="166" fontId="6" fillId="0" borderId="0" xfId="1" applyNumberFormat="1" applyFont="1" applyFill="1"/>
    <xf numFmtId="17" fontId="9" fillId="0" borderId="0" xfId="0" applyNumberFormat="1" applyFont="1" applyBorder="1" applyAlignment="1">
      <alignment horizontal="center"/>
    </xf>
    <xf numFmtId="166" fontId="9" fillId="0" borderId="0" xfId="0" applyNumberFormat="1" applyFont="1" applyFill="1"/>
    <xf numFmtId="0" fontId="0" fillId="0" borderId="4" xfId="0" applyBorder="1" applyAlignment="1">
      <alignment horizontal="center"/>
    </xf>
    <xf numFmtId="0" fontId="11" fillId="0" borderId="0" xfId="0" applyFont="1" applyAlignment="1">
      <alignment horizontal="center"/>
    </xf>
    <xf numFmtId="0" fontId="9" fillId="0" borderId="6" xfId="0" applyFont="1" applyFill="1" applyBorder="1" applyAlignment="1">
      <alignment horizontal="center"/>
    </xf>
    <xf numFmtId="0" fontId="9" fillId="4" borderId="2" xfId="0" applyFont="1" applyFill="1" applyBorder="1" applyAlignment="1">
      <alignment horizontal="center"/>
    </xf>
    <xf numFmtId="43" fontId="9" fillId="0" borderId="0" xfId="0" applyNumberFormat="1" applyFont="1"/>
    <xf numFmtId="0" fontId="8" fillId="0" borderId="0" xfId="0" applyFont="1" applyFill="1" applyAlignment="1">
      <alignment horizontal="center"/>
    </xf>
    <xf numFmtId="0" fontId="8" fillId="0" borderId="6" xfId="0" applyFont="1" applyFill="1" applyBorder="1" applyAlignment="1">
      <alignment horizontal="center" wrapText="1"/>
    </xf>
    <xf numFmtId="169" fontId="0" fillId="0" borderId="0" xfId="0" applyNumberFormat="1" applyFill="1"/>
    <xf numFmtId="164" fontId="0" fillId="0" borderId="0" xfId="2" applyNumberFormat="1" applyFont="1" applyFill="1"/>
    <xf numFmtId="0" fontId="8" fillId="0" borderId="0" xfId="0" applyFont="1" applyFill="1" applyBorder="1" applyAlignment="1">
      <alignment horizontal="center" wrapText="1"/>
    </xf>
    <xf numFmtId="165" fontId="8" fillId="0" borderId="6" xfId="0" applyNumberFormat="1" applyFont="1" applyFill="1" applyBorder="1" applyAlignment="1">
      <alignment horizontal="center" wrapText="1"/>
    </xf>
    <xf numFmtId="165" fontId="8" fillId="0" borderId="0" xfId="0" applyNumberFormat="1" applyFont="1" applyFill="1" applyBorder="1" applyAlignment="1">
      <alignment horizontal="center" wrapText="1"/>
    </xf>
    <xf numFmtId="17" fontId="9" fillId="0" borderId="0" xfId="0" applyNumberFormat="1" applyFont="1" applyFill="1" applyBorder="1" applyAlignment="1">
      <alignment horizontal="center"/>
    </xf>
    <xf numFmtId="17" fontId="8" fillId="0" borderId="6" xfId="0" applyNumberFormat="1" applyFont="1" applyFill="1" applyBorder="1" applyAlignment="1">
      <alignment horizontal="center"/>
    </xf>
    <xf numFmtId="166" fontId="0" fillId="0" borderId="0" xfId="1" applyNumberFormat="1" applyFont="1" applyBorder="1"/>
    <xf numFmtId="17" fontId="7" fillId="0" borderId="0" xfId="0" applyNumberFormat="1" applyFont="1" applyAlignment="1">
      <alignment horizontal="center"/>
    </xf>
    <xf numFmtId="0" fontId="15" fillId="0" borderId="0" xfId="0" applyFont="1"/>
    <xf numFmtId="0" fontId="0" fillId="0" borderId="14" xfId="0" applyFill="1" applyBorder="1"/>
    <xf numFmtId="0" fontId="9" fillId="0" borderId="14" xfId="0" applyFont="1" applyFill="1" applyBorder="1"/>
    <xf numFmtId="0" fontId="9" fillId="0" borderId="14" xfId="0" applyFont="1" applyBorder="1"/>
    <xf numFmtId="0" fontId="0" fillId="0" borderId="16" xfId="0" applyBorder="1"/>
    <xf numFmtId="0" fontId="0" fillId="0" borderId="17" xfId="0" applyBorder="1"/>
    <xf numFmtId="164" fontId="0" fillId="0" borderId="0" xfId="2" applyNumberFormat="1" applyFont="1"/>
    <xf numFmtId="0" fontId="8" fillId="0" borderId="0" xfId="0" applyFont="1" applyAlignment="1">
      <alignment horizontal="center"/>
    </xf>
    <xf numFmtId="0" fontId="8" fillId="0" borderId="6" xfId="0" applyFont="1" applyFill="1" applyBorder="1" applyAlignment="1">
      <alignment horizontal="center"/>
    </xf>
    <xf numFmtId="164" fontId="9" fillId="0" borderId="0" xfId="2" applyNumberFormat="1" applyFont="1"/>
    <xf numFmtId="164" fontId="0" fillId="0" borderId="0" xfId="2" applyNumberFormat="1" applyFont="1" applyBorder="1"/>
    <xf numFmtId="0" fontId="0" fillId="0" borderId="19" xfId="0" applyBorder="1"/>
    <xf numFmtId="0" fontId="14" fillId="5" borderId="10" xfId="0" applyFont="1" applyFill="1" applyBorder="1" applyAlignment="1">
      <alignment horizontal="center" wrapText="1"/>
    </xf>
    <xf numFmtId="0" fontId="6" fillId="5" borderId="11" xfId="0" applyFont="1" applyFill="1" applyBorder="1"/>
    <xf numFmtId="166" fontId="6" fillId="5" borderId="11" xfId="1" applyNumberFormat="1" applyFont="1" applyFill="1" applyBorder="1"/>
    <xf numFmtId="166" fontId="6" fillId="5" borderId="12" xfId="1" applyNumberFormat="1" applyFont="1" applyFill="1" applyBorder="1"/>
    <xf numFmtId="0" fontId="14" fillId="5" borderId="2" xfId="0" applyFont="1" applyFill="1" applyBorder="1" applyAlignment="1">
      <alignment horizontal="center"/>
    </xf>
    <xf numFmtId="166" fontId="0" fillId="0" borderId="0" xfId="1" applyNumberFormat="1" applyFont="1" applyFill="1" applyBorder="1"/>
    <xf numFmtId="166" fontId="6" fillId="5" borderId="12" xfId="0" applyNumberFormat="1" applyFont="1" applyFill="1" applyBorder="1"/>
    <xf numFmtId="166" fontId="6" fillId="5" borderId="13" xfId="1" applyNumberFormat="1" applyFont="1" applyFill="1" applyBorder="1"/>
    <xf numFmtId="166" fontId="0" fillId="5" borderId="12" xfId="1" applyNumberFormat="1" applyFont="1" applyFill="1" applyBorder="1"/>
    <xf numFmtId="166" fontId="0" fillId="5" borderId="12" xfId="0" applyNumberFormat="1" applyFill="1" applyBorder="1"/>
    <xf numFmtId="165" fontId="8" fillId="0" borderId="0" xfId="0" applyNumberFormat="1" applyFont="1" applyBorder="1" applyAlignment="1">
      <alignment horizontal="center"/>
    </xf>
    <xf numFmtId="43" fontId="9" fillId="0" borderId="0" xfId="1" applyFont="1"/>
    <xf numFmtId="166" fontId="9" fillId="0" borderId="7" xfId="0" applyNumberFormat="1" applyFont="1" applyBorder="1"/>
    <xf numFmtId="166" fontId="9" fillId="0" borderId="0" xfId="0" applyNumberFormat="1" applyFont="1"/>
    <xf numFmtId="166" fontId="9" fillId="0" borderId="8" xfId="0" applyNumberFormat="1" applyFont="1" applyBorder="1"/>
    <xf numFmtId="166" fontId="9" fillId="0" borderId="0" xfId="1" applyNumberFormat="1" applyFont="1" applyAlignment="1">
      <alignment horizontal="center"/>
    </xf>
    <xf numFmtId="166" fontId="9" fillId="0" borderId="7" xfId="1" applyNumberFormat="1" applyFont="1" applyBorder="1" applyAlignment="1">
      <alignment horizontal="center"/>
    </xf>
    <xf numFmtId="166" fontId="9" fillId="0" borderId="0" xfId="1" applyNumberFormat="1" applyFont="1" applyBorder="1" applyAlignment="1">
      <alignment horizontal="center"/>
    </xf>
    <xf numFmtId="166" fontId="9" fillId="0" borderId="7" xfId="0" applyNumberFormat="1" applyFont="1" applyBorder="1" applyAlignment="1">
      <alignment horizontal="center"/>
    </xf>
    <xf numFmtId="166" fontId="9" fillId="0" borderId="8" xfId="0" applyNumberFormat="1" applyFont="1" applyBorder="1" applyAlignment="1">
      <alignment horizontal="center"/>
    </xf>
    <xf numFmtId="17" fontId="8" fillId="0" borderId="0" xfId="0" applyNumberFormat="1" applyFont="1" applyFill="1" applyBorder="1" applyAlignment="1">
      <alignment horizontal="center"/>
    </xf>
    <xf numFmtId="0" fontId="8" fillId="5" borderId="10" xfId="0" applyFont="1" applyFill="1" applyBorder="1" applyAlignment="1">
      <alignment horizontal="center" wrapText="1"/>
    </xf>
    <xf numFmtId="0" fontId="7" fillId="5" borderId="11" xfId="0" applyFont="1" applyFill="1" applyBorder="1" applyAlignment="1">
      <alignment horizontal="center"/>
    </xf>
    <xf numFmtId="166" fontId="9" fillId="5" borderId="11" xfId="1" applyNumberFormat="1" applyFont="1" applyFill="1" applyBorder="1"/>
    <xf numFmtId="166" fontId="9" fillId="5" borderId="12" xfId="0" applyNumberFormat="1" applyFont="1" applyFill="1" applyBorder="1"/>
    <xf numFmtId="0" fontId="9" fillId="5" borderId="11" xfId="0" applyFont="1" applyFill="1" applyBorder="1"/>
    <xf numFmtId="166" fontId="9" fillId="5" borderId="23" xfId="0" applyNumberFormat="1" applyFont="1" applyFill="1" applyBorder="1"/>
    <xf numFmtId="0" fontId="6" fillId="5" borderId="13" xfId="0" applyFont="1" applyFill="1" applyBorder="1"/>
    <xf numFmtId="166" fontId="6" fillId="5" borderId="23" xfId="0" applyNumberFormat="1" applyFont="1" applyFill="1" applyBorder="1"/>
    <xf numFmtId="0" fontId="6" fillId="5" borderId="2" xfId="0" applyFont="1" applyFill="1" applyBorder="1" applyAlignment="1">
      <alignment horizontal="center"/>
    </xf>
    <xf numFmtId="0" fontId="6" fillId="5" borderId="10" xfId="0" applyFont="1" applyFill="1" applyBorder="1" applyAlignment="1">
      <alignment horizontal="center" wrapText="1"/>
    </xf>
    <xf numFmtId="0" fontId="6" fillId="5" borderId="11" xfId="0" applyFont="1" applyFill="1" applyBorder="1" applyAlignment="1">
      <alignment horizontal="center"/>
    </xf>
    <xf numFmtId="0" fontId="8" fillId="0" borderId="6" xfId="5" applyFont="1" applyBorder="1"/>
    <xf numFmtId="0" fontId="9" fillId="0" borderId="0" xfId="5" applyFont="1"/>
    <xf numFmtId="0" fontId="8" fillId="0" borderId="0" xfId="5" applyFont="1"/>
    <xf numFmtId="0" fontId="9" fillId="0" borderId="0" xfId="5" applyFont="1" applyFill="1"/>
    <xf numFmtId="0" fontId="5" fillId="0" borderId="0" xfId="3" quotePrefix="1" applyNumberFormat="1" applyFont="1" applyFill="1" applyBorder="1" applyAlignment="1" applyProtection="1">
      <alignment horizontal="left" vertical="center"/>
      <protection locked="0"/>
    </xf>
    <xf numFmtId="0" fontId="5" fillId="0" borderId="0" xfId="3" applyNumberFormat="1" applyFont="1" applyFill="1" applyBorder="1" applyAlignment="1" applyProtection="1">
      <alignment horizontal="left" vertical="center"/>
      <protection locked="0"/>
    </xf>
    <xf numFmtId="0" fontId="7" fillId="5" borderId="10" xfId="0" applyFont="1" applyFill="1" applyBorder="1" applyAlignment="1">
      <alignment horizontal="center"/>
    </xf>
    <xf numFmtId="166" fontId="0" fillId="5" borderId="11" xfId="0" applyNumberFormat="1" applyFill="1" applyBorder="1"/>
    <xf numFmtId="166" fontId="0" fillId="5" borderId="23" xfId="0" applyNumberFormat="1" applyFill="1" applyBorder="1"/>
    <xf numFmtId="166" fontId="0" fillId="5" borderId="23" xfId="1" applyNumberFormat="1" applyFont="1" applyFill="1" applyBorder="1"/>
    <xf numFmtId="0" fontId="8" fillId="6" borderId="10" xfId="0" applyFont="1" applyFill="1" applyBorder="1" applyAlignment="1">
      <alignment horizontal="center"/>
    </xf>
    <xf numFmtId="0" fontId="0" fillId="6" borderId="11" xfId="0" applyFill="1" applyBorder="1"/>
    <xf numFmtId="166" fontId="0" fillId="6" borderId="11" xfId="0" applyNumberFormat="1" applyFill="1" applyBorder="1"/>
    <xf numFmtId="166" fontId="9" fillId="6" borderId="23" xfId="1" applyNumberFormat="1" applyFont="1" applyFill="1" applyBorder="1"/>
    <xf numFmtId="166" fontId="0" fillId="6" borderId="23" xfId="0" applyNumberFormat="1" applyFill="1" applyBorder="1"/>
    <xf numFmtId="0" fontId="7" fillId="6" borderId="2" xfId="0" applyFont="1" applyFill="1" applyBorder="1" applyAlignment="1">
      <alignment horizontal="center"/>
    </xf>
    <xf numFmtId="17" fontId="0" fillId="0" borderId="0" xfId="0" applyNumberFormat="1" applyBorder="1" applyAlignment="1">
      <alignment horizontal="center"/>
    </xf>
    <xf numFmtId="0" fontId="14" fillId="6" borderId="2" xfId="0" applyFont="1" applyFill="1" applyBorder="1" applyAlignment="1">
      <alignment horizontal="center"/>
    </xf>
    <xf numFmtId="0" fontId="14" fillId="6" borderId="10" xfId="0" applyFont="1" applyFill="1" applyBorder="1" applyAlignment="1">
      <alignment horizontal="center"/>
    </xf>
    <xf numFmtId="0" fontId="6" fillId="6" borderId="11" xfId="0" applyFont="1" applyFill="1" applyBorder="1"/>
    <xf numFmtId="166" fontId="6" fillId="6" borderId="11" xfId="0" applyNumberFormat="1" applyFont="1" applyFill="1" applyBorder="1"/>
    <xf numFmtId="166" fontId="6" fillId="6" borderId="23" xfId="1" applyNumberFormat="1" applyFont="1" applyFill="1" applyBorder="1"/>
    <xf numFmtId="166" fontId="6" fillId="6" borderId="23" xfId="0" applyNumberFormat="1" applyFont="1" applyFill="1" applyBorder="1"/>
    <xf numFmtId="0" fontId="8" fillId="0" borderId="0" xfId="5" applyFont="1" applyFill="1" applyBorder="1" applyAlignment="1">
      <alignment horizontal="center"/>
    </xf>
    <xf numFmtId="166" fontId="6" fillId="0" borderId="0" xfId="1" applyNumberFormat="1" applyFont="1" applyBorder="1"/>
    <xf numFmtId="166" fontId="9" fillId="6" borderId="11" xfId="0" applyNumberFormat="1" applyFont="1" applyFill="1" applyBorder="1"/>
    <xf numFmtId="166" fontId="9" fillId="6" borderId="23" xfId="0" applyNumberFormat="1" applyFont="1" applyFill="1" applyBorder="1"/>
    <xf numFmtId="0" fontId="8" fillId="6" borderId="2" xfId="0" applyFont="1" applyFill="1" applyBorder="1" applyAlignment="1">
      <alignment horizontal="center"/>
    </xf>
    <xf numFmtId="0" fontId="6" fillId="6" borderId="0" xfId="0" applyFont="1" applyFill="1" applyBorder="1"/>
    <xf numFmtId="166" fontId="6" fillId="6" borderId="0" xfId="0" applyNumberFormat="1" applyFont="1" applyFill="1" applyBorder="1"/>
    <xf numFmtId="166" fontId="6" fillId="6" borderId="8" xfId="0" applyNumberFormat="1" applyFont="1" applyFill="1" applyBorder="1"/>
    <xf numFmtId="0" fontId="9" fillId="0" borderId="0" xfId="1" applyNumberFormat="1" applyFont="1" applyFill="1"/>
    <xf numFmtId="0" fontId="8" fillId="0" borderId="0" xfId="1" applyNumberFormat="1" applyFont="1" applyFill="1"/>
    <xf numFmtId="0" fontId="0" fillId="0" borderId="0" xfId="0" applyNumberFormat="1"/>
    <xf numFmtId="0" fontId="0" fillId="0" borderId="11" xfId="0" applyNumberFormat="1" applyBorder="1"/>
    <xf numFmtId="0" fontId="0" fillId="0" borderId="13" xfId="0" applyNumberFormat="1" applyBorder="1"/>
    <xf numFmtId="0" fontId="0" fillId="0" borderId="0" xfId="0" applyAlignment="1">
      <alignment horizontal="center"/>
    </xf>
    <xf numFmtId="0" fontId="14" fillId="0" borderId="0" xfId="0" applyFont="1" applyFill="1" applyBorder="1" applyAlignment="1">
      <alignment horizontal="center"/>
    </xf>
    <xf numFmtId="166" fontId="14" fillId="0" borderId="0" xfId="1" applyNumberFormat="1" applyFont="1" applyFill="1" applyBorder="1" applyAlignment="1">
      <alignment horizontal="center" wrapText="1"/>
    </xf>
    <xf numFmtId="166" fontId="6" fillId="0" borderId="0" xfId="1" applyNumberFormat="1" applyFont="1" applyFill="1" applyBorder="1"/>
    <xf numFmtId="0" fontId="7" fillId="0" borderId="0" xfId="0" applyFont="1" applyFill="1" applyBorder="1" applyAlignment="1">
      <alignment horizontal="center"/>
    </xf>
    <xf numFmtId="166" fontId="8" fillId="0" borderId="0" xfId="1" applyNumberFormat="1" applyFont="1" applyFill="1" applyBorder="1" applyAlignment="1">
      <alignment horizontal="center" wrapText="1"/>
    </xf>
    <xf numFmtId="166" fontId="0" fillId="0" borderId="0" xfId="1" applyNumberFormat="1" applyFont="1" applyFill="1" applyBorder="1" applyAlignment="1">
      <alignment horizontal="center" vertical="center"/>
    </xf>
    <xf numFmtId="0" fontId="0" fillId="5" borderId="0" xfId="0" applyFill="1"/>
    <xf numFmtId="0" fontId="7" fillId="5" borderId="3" xfId="0" applyFont="1" applyFill="1" applyBorder="1" applyAlignment="1">
      <alignment horizontal="center"/>
    </xf>
    <xf numFmtId="166" fontId="0" fillId="0" borderId="7" xfId="1" applyNumberFormat="1" applyFont="1" applyFill="1" applyBorder="1"/>
    <xf numFmtId="166" fontId="6" fillId="5" borderId="14" xfId="1" applyNumberFormat="1" applyFont="1" applyFill="1" applyBorder="1"/>
    <xf numFmtId="166" fontId="6" fillId="5" borderId="24" xfId="0" applyNumberFormat="1" applyFont="1" applyFill="1" applyBorder="1"/>
    <xf numFmtId="0" fontId="6" fillId="5" borderId="14" xfId="1" applyNumberFormat="1" applyFont="1" applyFill="1" applyBorder="1"/>
    <xf numFmtId="0" fontId="14" fillId="6" borderId="21" xfId="0" applyFont="1" applyFill="1" applyBorder="1" applyAlignment="1">
      <alignment horizontal="center"/>
    </xf>
    <xf numFmtId="0" fontId="0" fillId="0" borderId="0" xfId="0" applyNumberFormat="1" applyFill="1" applyBorder="1"/>
    <xf numFmtId="0" fontId="14" fillId="6" borderId="18" xfId="0" applyFont="1" applyFill="1" applyBorder="1" applyAlignment="1">
      <alignment horizontal="center"/>
    </xf>
    <xf numFmtId="0" fontId="8" fillId="6" borderId="13" xfId="0" applyFont="1" applyFill="1" applyBorder="1" applyAlignment="1">
      <alignment horizontal="center"/>
    </xf>
    <xf numFmtId="0" fontId="7" fillId="6" borderId="13" xfId="0" applyFont="1" applyFill="1" applyBorder="1" applyAlignment="1">
      <alignment horizontal="center"/>
    </xf>
    <xf numFmtId="0" fontId="8" fillId="6" borderId="21" xfId="0" applyFont="1" applyFill="1" applyBorder="1" applyAlignment="1">
      <alignment horizontal="center"/>
    </xf>
    <xf numFmtId="0" fontId="8" fillId="6" borderId="18" xfId="0" applyFont="1" applyFill="1" applyBorder="1" applyAlignment="1">
      <alignment horizontal="center"/>
    </xf>
    <xf numFmtId="166" fontId="7" fillId="6" borderId="2" xfId="1" applyNumberFormat="1" applyFont="1" applyFill="1" applyBorder="1" applyAlignment="1">
      <alignment horizontal="center" wrapText="1"/>
    </xf>
    <xf numFmtId="166" fontId="6" fillId="6" borderId="11" xfId="1" applyNumberFormat="1" applyFont="1" applyFill="1" applyBorder="1"/>
    <xf numFmtId="166" fontId="14" fillId="6" borderId="2" xfId="1" applyNumberFormat="1" applyFont="1" applyFill="1" applyBorder="1" applyAlignment="1">
      <alignment horizontal="center" wrapText="1"/>
    </xf>
    <xf numFmtId="0" fontId="14" fillId="6" borderId="13" xfId="0" applyFont="1" applyFill="1" applyBorder="1" applyAlignment="1">
      <alignment horizontal="center"/>
    </xf>
    <xf numFmtId="0" fontId="9" fillId="0" borderId="10" xfId="0" applyNumberFormat="1" applyFont="1" applyFill="1" applyBorder="1" applyAlignment="1">
      <alignment horizontal="center"/>
    </xf>
    <xf numFmtId="0" fontId="7" fillId="0" borderId="13" xfId="0" applyNumberFormat="1" applyFont="1" applyBorder="1" applyAlignment="1">
      <alignment horizontal="center"/>
    </xf>
    <xf numFmtId="0" fontId="8" fillId="5" borderId="2" xfId="0" applyFont="1" applyFill="1" applyBorder="1" applyAlignment="1">
      <alignment horizontal="center"/>
    </xf>
    <xf numFmtId="0" fontId="8" fillId="5" borderId="2" xfId="0" applyFont="1" applyFill="1" applyBorder="1"/>
    <xf numFmtId="0" fontId="8" fillId="5" borderId="11" xfId="0" applyFont="1" applyFill="1" applyBorder="1" applyAlignment="1">
      <alignment horizontal="center"/>
    </xf>
    <xf numFmtId="0" fontId="14" fillId="5" borderId="2" xfId="0" applyFont="1" applyFill="1" applyBorder="1"/>
    <xf numFmtId="0" fontId="14" fillId="5" borderId="11" xfId="0" applyFont="1" applyFill="1" applyBorder="1" applyAlignment="1">
      <alignment horizontal="center"/>
    </xf>
    <xf numFmtId="0" fontId="9" fillId="5" borderId="15" xfId="0" applyFont="1" applyFill="1" applyBorder="1"/>
    <xf numFmtId="0" fontId="0" fillId="5" borderId="14" xfId="0" applyFill="1" applyBorder="1"/>
    <xf numFmtId="0" fontId="9" fillId="5" borderId="0" xfId="0" applyFont="1" applyFill="1" applyBorder="1"/>
    <xf numFmtId="0" fontId="9" fillId="5" borderId="17" xfId="0" applyFont="1" applyFill="1" applyBorder="1"/>
    <xf numFmtId="166" fontId="0" fillId="5" borderId="18" xfId="1" applyNumberFormat="1" applyFont="1" applyFill="1" applyBorder="1"/>
    <xf numFmtId="0" fontId="0" fillId="0" borderId="3" xfId="0" applyNumberFormat="1" applyBorder="1" applyAlignment="1">
      <alignment horizontal="center"/>
    </xf>
    <xf numFmtId="0" fontId="9" fillId="0" borderId="2" xfId="0" applyFont="1" applyFill="1" applyBorder="1" applyAlignment="1">
      <alignment horizontal="center"/>
    </xf>
    <xf numFmtId="166" fontId="0" fillId="0" borderId="2" xfId="1" applyNumberFormat="1" applyFont="1" applyBorder="1" applyAlignment="1">
      <alignment horizontal="center"/>
    </xf>
    <xf numFmtId="0" fontId="0" fillId="8" borderId="0" xfId="1" applyNumberFormat="1" applyFont="1" applyFill="1"/>
    <xf numFmtId="170" fontId="0" fillId="0" borderId="0" xfId="2" applyNumberFormat="1" applyFont="1"/>
    <xf numFmtId="0" fontId="0" fillId="0" borderId="0" xfId="0" applyNumberFormat="1" applyFill="1"/>
    <xf numFmtId="166" fontId="0" fillId="0" borderId="0" xfId="1" applyNumberFormat="1" applyFont="1" applyFill="1" applyBorder="1" applyAlignment="1">
      <alignment horizontal="center"/>
    </xf>
    <xf numFmtId="166" fontId="0" fillId="0" borderId="0" xfId="0" applyNumberFormat="1" applyFill="1"/>
    <xf numFmtId="167" fontId="0" fillId="0" borderId="0" xfId="1" applyNumberFormat="1" applyFont="1" applyBorder="1" applyAlignment="1">
      <alignment horizontal="center"/>
    </xf>
    <xf numFmtId="166" fontId="0" fillId="0" borderId="0" xfId="1" applyNumberFormat="1" applyFont="1" applyAlignment="1">
      <alignment horizontal="center"/>
    </xf>
    <xf numFmtId="0" fontId="0" fillId="0" borderId="0" xfId="0" applyAlignment="1">
      <alignment horizontal="left"/>
    </xf>
    <xf numFmtId="0" fontId="0" fillId="9" borderId="0" xfId="0" applyFill="1"/>
    <xf numFmtId="0" fontId="9" fillId="9" borderId="0" xfId="0" applyFont="1" applyFill="1"/>
    <xf numFmtId="166" fontId="0" fillId="9" borderId="0" xfId="1" applyNumberFormat="1" applyFont="1" applyFill="1"/>
    <xf numFmtId="166" fontId="0" fillId="9" borderId="0" xfId="1" applyNumberFormat="1" applyFont="1" applyFill="1" applyBorder="1"/>
    <xf numFmtId="167" fontId="7" fillId="0" borderId="0" xfId="0" applyNumberFormat="1" applyFont="1" applyBorder="1" applyAlignment="1">
      <alignment horizontal="center"/>
    </xf>
    <xf numFmtId="166" fontId="9" fillId="0" borderId="8" xfId="1" applyNumberFormat="1" applyFont="1" applyBorder="1"/>
    <xf numFmtId="166" fontId="9" fillId="9" borderId="8" xfId="1" applyNumberFormat="1" applyFont="1" applyFill="1" applyBorder="1"/>
    <xf numFmtId="166" fontId="7" fillId="0" borderId="6" xfId="1" applyNumberFormat="1" applyFont="1" applyBorder="1"/>
    <xf numFmtId="0" fontId="7" fillId="9" borderId="0" xfId="0" applyFont="1" applyFill="1"/>
    <xf numFmtId="166" fontId="9" fillId="9" borderId="0" xfId="1" applyNumberFormat="1" applyFont="1" applyFill="1" applyBorder="1"/>
    <xf numFmtId="0" fontId="0" fillId="0" borderId="0" xfId="0" applyAlignment="1">
      <alignment horizontal="center"/>
    </xf>
    <xf numFmtId="0" fontId="0" fillId="0" borderId="0" xfId="0" applyAlignment="1">
      <alignment horizontal="right"/>
    </xf>
    <xf numFmtId="0" fontId="0" fillId="0" borderId="6" xfId="0" applyFill="1" applyBorder="1" applyAlignment="1">
      <alignment horizontal="center"/>
    </xf>
    <xf numFmtId="0" fontId="0" fillId="0" borderId="7" xfId="0" applyBorder="1"/>
    <xf numFmtId="10" fontId="0" fillId="0" borderId="0" xfId="2" applyNumberFormat="1" applyFont="1" applyAlignment="1">
      <alignment horizontal="center"/>
    </xf>
    <xf numFmtId="166" fontId="0" fillId="0" borderId="6" xfId="1" applyNumberFormat="1" applyFont="1" applyBorder="1" applyAlignment="1">
      <alignment horizontal="center"/>
    </xf>
    <xf numFmtId="0" fontId="0" fillId="0" borderId="0" xfId="0" applyAlignment="1">
      <alignment horizontal="center"/>
    </xf>
    <xf numFmtId="0" fontId="9" fillId="0" borderId="0" xfId="4" applyFont="1" applyFill="1" applyBorder="1"/>
    <xf numFmtId="183" fontId="9" fillId="0" borderId="0" xfId="4" applyNumberFormat="1" applyFont="1" applyFill="1" applyBorder="1" applyAlignment="1">
      <alignment horizontal="center"/>
    </xf>
    <xf numFmtId="49" fontId="9" fillId="0" borderId="0" xfId="4" applyNumberFormat="1" applyFont="1" applyFill="1" applyBorder="1"/>
    <xf numFmtId="168" fontId="9" fillId="0" borderId="0" xfId="4" applyNumberFormat="1" applyFont="1" applyFill="1" applyBorder="1"/>
    <xf numFmtId="49" fontId="9" fillId="0" borderId="0" xfId="4" applyNumberFormat="1" applyFont="1" applyFill="1" applyBorder="1" applyAlignment="1">
      <alignment horizontal="center"/>
    </xf>
    <xf numFmtId="0" fontId="0" fillId="0" borderId="0" xfId="0" applyFill="1" applyAlignment="1">
      <alignment horizontal="center"/>
    </xf>
    <xf numFmtId="166" fontId="9" fillId="0" borderId="0" xfId="18" applyNumberFormat="1" applyFont="1" applyFill="1" applyBorder="1"/>
    <xf numFmtId="0" fontId="0" fillId="0" borderId="19" xfId="0" applyFill="1" applyBorder="1" applyAlignment="1">
      <alignment horizontal="center"/>
    </xf>
    <xf numFmtId="0" fontId="6" fillId="0" borderId="0" xfId="0" applyFont="1" applyFill="1"/>
    <xf numFmtId="0" fontId="6" fillId="0" borderId="0" xfId="0" applyFont="1" applyFill="1" applyBorder="1"/>
    <xf numFmtId="166" fontId="9" fillId="6" borderId="11" xfId="0" applyNumberFormat="1" applyFont="1" applyFill="1" applyBorder="1" applyAlignment="1">
      <alignment vertical="center"/>
    </xf>
    <xf numFmtId="166" fontId="14" fillId="5" borderId="10" xfId="1" applyNumberFormat="1" applyFont="1" applyFill="1" applyBorder="1" applyAlignment="1">
      <alignment horizontal="center" wrapText="1"/>
    </xf>
    <xf numFmtId="166" fontId="8" fillId="5" borderId="10" xfId="1" applyNumberFormat="1" applyFont="1" applyFill="1" applyBorder="1" applyAlignment="1">
      <alignment horizontal="center" wrapText="1"/>
    </xf>
    <xf numFmtId="166" fontId="9" fillId="5" borderId="11" xfId="1" applyNumberFormat="1" applyFont="1" applyFill="1" applyBorder="1" applyAlignment="1">
      <alignment vertical="center"/>
    </xf>
    <xf numFmtId="166" fontId="6" fillId="5" borderId="11" xfId="1" applyNumberFormat="1" applyFont="1" applyFill="1" applyBorder="1" applyAlignment="1">
      <alignment vertical="center"/>
    </xf>
    <xf numFmtId="0" fontId="0" fillId="38" borderId="0" xfId="0" applyFill="1"/>
    <xf numFmtId="0" fontId="0" fillId="38" borderId="0" xfId="0" applyFill="1" applyBorder="1"/>
    <xf numFmtId="166" fontId="0" fillId="38" borderId="0" xfId="0" applyNumberFormat="1" applyFill="1" applyBorder="1"/>
    <xf numFmtId="0" fontId="0" fillId="38" borderId="0" xfId="0" applyFill="1" applyBorder="1" applyAlignment="1">
      <alignment horizontal="center"/>
    </xf>
    <xf numFmtId="166" fontId="0" fillId="38" borderId="0" xfId="1" applyNumberFormat="1" applyFont="1" applyFill="1" applyBorder="1" applyAlignment="1">
      <alignment horizontal="center"/>
    </xf>
    <xf numFmtId="0" fontId="0" fillId="38" borderId="19" xfId="0" applyFill="1" applyBorder="1" applyAlignment="1">
      <alignment horizontal="center"/>
    </xf>
    <xf numFmtId="0" fontId="0" fillId="38" borderId="20" xfId="0" applyFill="1" applyBorder="1" applyAlignment="1">
      <alignment horizontal="center"/>
    </xf>
    <xf numFmtId="0" fontId="0" fillId="38" borderId="21" xfId="0" applyFill="1" applyBorder="1" applyAlignment="1">
      <alignment horizontal="center"/>
    </xf>
    <xf numFmtId="0" fontId="0" fillId="38" borderId="14" xfId="0" applyFill="1" applyBorder="1" applyAlignment="1">
      <alignment horizontal="center"/>
    </xf>
    <xf numFmtId="0" fontId="0" fillId="38" borderId="15" xfId="0" applyFill="1" applyBorder="1" applyAlignment="1">
      <alignment horizontal="center"/>
    </xf>
    <xf numFmtId="0" fontId="7" fillId="38" borderId="14" xfId="0" applyFont="1" applyFill="1" applyBorder="1" applyAlignment="1">
      <alignment horizontal="center"/>
    </xf>
    <xf numFmtId="0" fontId="7" fillId="38" borderId="0" xfId="0" applyFont="1" applyFill="1" applyBorder="1"/>
    <xf numFmtId="0" fontId="0" fillId="38" borderId="14" xfId="0" applyFill="1" applyBorder="1"/>
    <xf numFmtId="0" fontId="7" fillId="38" borderId="14" xfId="0" applyFont="1" applyFill="1" applyBorder="1"/>
    <xf numFmtId="0" fontId="0" fillId="38" borderId="15" xfId="0" applyFill="1" applyBorder="1"/>
    <xf numFmtId="0" fontId="0" fillId="38" borderId="2" xfId="0" applyFill="1" applyBorder="1" applyAlignment="1">
      <alignment horizontal="center"/>
    </xf>
    <xf numFmtId="0" fontId="0" fillId="38" borderId="2" xfId="0" applyFill="1" applyBorder="1"/>
    <xf numFmtId="0" fontId="0" fillId="38" borderId="10" xfId="0" applyFill="1" applyBorder="1"/>
    <xf numFmtId="10" fontId="0" fillId="38" borderId="0" xfId="2" applyNumberFormat="1" applyFont="1" applyFill="1" applyBorder="1"/>
    <xf numFmtId="0" fontId="9" fillId="38" borderId="14" xfId="0" applyFont="1" applyFill="1" applyBorder="1"/>
    <xf numFmtId="164" fontId="0" fillId="38" borderId="0" xfId="2" applyNumberFormat="1" applyFont="1" applyFill="1" applyBorder="1"/>
    <xf numFmtId="0" fontId="0" fillId="38" borderId="0" xfId="0" applyFill="1" applyAlignment="1">
      <alignment horizontal="center"/>
    </xf>
    <xf numFmtId="0" fontId="0" fillId="38" borderId="16" xfId="0" applyFill="1" applyBorder="1"/>
    <xf numFmtId="0" fontId="0" fillId="38" borderId="17" xfId="0" applyFill="1" applyBorder="1"/>
    <xf numFmtId="0" fontId="0" fillId="38" borderId="18" xfId="0" applyFill="1" applyBorder="1"/>
    <xf numFmtId="0" fontId="7" fillId="38" borderId="0" xfId="0" applyFont="1" applyFill="1" applyBorder="1" applyAlignment="1">
      <alignment horizontal="center"/>
    </xf>
    <xf numFmtId="0" fontId="8" fillId="38" borderId="0" xfId="0" applyFont="1" applyFill="1" applyBorder="1"/>
    <xf numFmtId="0" fontId="9" fillId="38" borderId="0" xfId="0" applyFont="1" applyFill="1" applyBorder="1"/>
    <xf numFmtId="0" fontId="8" fillId="38" borderId="6" xfId="0" applyFont="1" applyFill="1" applyBorder="1"/>
    <xf numFmtId="0" fontId="8" fillId="38" borderId="6" xfId="0" applyFont="1" applyFill="1" applyBorder="1" applyAlignment="1">
      <alignment horizontal="center"/>
    </xf>
    <xf numFmtId="0" fontId="47" fillId="38" borderId="0" xfId="0" applyFont="1" applyFill="1" applyBorder="1"/>
    <xf numFmtId="0" fontId="47" fillId="38" borderId="0" xfId="0" applyFont="1" applyFill="1"/>
    <xf numFmtId="0" fontId="7" fillId="38" borderId="6" xfId="0" applyFont="1" applyFill="1" applyBorder="1" applyAlignment="1">
      <alignment horizontal="center"/>
    </xf>
    <xf numFmtId="10" fontId="47" fillId="38" borderId="0" xfId="2" applyNumberFormat="1" applyFont="1" applyFill="1" applyBorder="1"/>
    <xf numFmtId="10" fontId="47" fillId="38" borderId="0" xfId="87" applyNumberFormat="1" applyFont="1" applyFill="1" applyBorder="1"/>
    <xf numFmtId="10" fontId="0" fillId="38" borderId="0" xfId="0" applyNumberFormat="1" applyFill="1" applyBorder="1"/>
    <xf numFmtId="0" fontId="0" fillId="38" borderId="0" xfId="0" applyFont="1" applyFill="1" applyBorder="1"/>
    <xf numFmtId="0" fontId="48" fillId="38" borderId="0" xfId="0" applyFont="1" applyFill="1" applyBorder="1" applyAlignment="1">
      <alignment horizontal="center"/>
    </xf>
    <xf numFmtId="0" fontId="0" fillId="38" borderId="0" xfId="0" applyFont="1" applyFill="1" applyBorder="1" applyAlignment="1">
      <alignment horizontal="center"/>
    </xf>
    <xf numFmtId="0" fontId="0" fillId="4" borderId="2" xfId="0" applyFill="1" applyBorder="1" applyAlignment="1">
      <alignment horizontal="center"/>
    </xf>
    <xf numFmtId="10" fontId="7" fillId="4" borderId="10" xfId="2" applyNumberFormat="1" applyFont="1" applyFill="1" applyBorder="1"/>
    <xf numFmtId="10" fontId="7" fillId="4" borderId="11" xfId="2" applyNumberFormat="1" applyFont="1" applyFill="1" applyBorder="1"/>
    <xf numFmtId="10" fontId="7" fillId="4" borderId="13" xfId="2" applyNumberFormat="1" applyFont="1" applyFill="1" applyBorder="1"/>
    <xf numFmtId="10" fontId="7" fillId="4" borderId="2" xfId="2" applyNumberFormat="1" applyFont="1" applyFill="1" applyBorder="1" applyAlignment="1">
      <alignment horizontal="center"/>
    </xf>
    <xf numFmtId="164" fontId="0" fillId="4" borderId="2" xfId="2" applyNumberFormat="1" applyFont="1" applyFill="1" applyBorder="1"/>
    <xf numFmtId="10" fontId="7" fillId="4" borderId="14" xfId="2" applyNumberFormat="1" applyFont="1" applyFill="1" applyBorder="1"/>
    <xf numFmtId="0" fontId="0" fillId="38" borderId="0" xfId="0" applyFill="1" applyBorder="1" applyAlignment="1">
      <alignment horizontal="left"/>
    </xf>
    <xf numFmtId="166" fontId="47" fillId="38" borderId="7" xfId="18" applyNumberFormat="1" applyFont="1" applyFill="1" applyBorder="1"/>
    <xf numFmtId="166" fontId="47" fillId="38" borderId="8" xfId="18" applyNumberFormat="1" applyFont="1" applyFill="1" applyBorder="1"/>
    <xf numFmtId="166" fontId="47" fillId="38" borderId="0" xfId="18" applyNumberFormat="1" applyFont="1" applyFill="1" applyBorder="1"/>
    <xf numFmtId="0" fontId="0" fillId="38" borderId="6" xfId="0" applyFill="1" applyBorder="1" applyAlignment="1">
      <alignment horizontal="center"/>
    </xf>
    <xf numFmtId="0" fontId="0" fillId="38" borderId="36" xfId="0" applyFill="1" applyBorder="1" applyAlignment="1">
      <alignment horizontal="center"/>
    </xf>
    <xf numFmtId="166" fontId="9" fillId="4" borderId="10" xfId="18" applyNumberFormat="1" applyFont="1" applyFill="1" applyBorder="1"/>
    <xf numFmtId="166" fontId="9" fillId="4" borderId="11" xfId="18" applyNumberFormat="1" applyFont="1" applyFill="1" applyBorder="1"/>
    <xf numFmtId="166" fontId="9" fillId="4" borderId="12" xfId="18" applyNumberFormat="1" applyFont="1" applyFill="1" applyBorder="1"/>
    <xf numFmtId="166" fontId="9" fillId="4" borderId="23" xfId="18" applyNumberFormat="1" applyFont="1" applyFill="1" applyBorder="1"/>
    <xf numFmtId="0" fontId="9" fillId="4" borderId="11" xfId="0" applyFont="1" applyFill="1" applyBorder="1"/>
    <xf numFmtId="0" fontId="9" fillId="4" borderId="13" xfId="0" applyFont="1" applyFill="1" applyBorder="1"/>
    <xf numFmtId="0" fontId="0" fillId="38" borderId="3" xfId="0" applyFill="1" applyBorder="1" applyAlignment="1">
      <alignment horizontal="center"/>
    </xf>
    <xf numFmtId="0" fontId="0" fillId="38" borderId="37" xfId="0" applyFill="1" applyBorder="1" applyAlignment="1">
      <alignment horizontal="center"/>
    </xf>
    <xf numFmtId="0" fontId="7" fillId="38" borderId="15" xfId="0" applyFont="1" applyFill="1" applyBorder="1" applyAlignment="1">
      <alignment horizontal="center"/>
    </xf>
    <xf numFmtId="166" fontId="9" fillId="38" borderId="0" xfId="18" applyNumberFormat="1" applyFont="1" applyFill="1" applyBorder="1"/>
    <xf numFmtId="0" fontId="0" fillId="38" borderId="10" xfId="0" applyFill="1" applyBorder="1" applyAlignment="1">
      <alignment horizontal="center"/>
    </xf>
    <xf numFmtId="166" fontId="9" fillId="4" borderId="13" xfId="18" applyNumberFormat="1" applyFont="1" applyFill="1" applyBorder="1"/>
    <xf numFmtId="166" fontId="47" fillId="38" borderId="14" xfId="18" applyNumberFormat="1" applyFont="1" applyFill="1" applyBorder="1"/>
    <xf numFmtId="166" fontId="9" fillId="38" borderId="14" xfId="18" applyNumberFormat="1" applyFont="1" applyFill="1" applyBorder="1"/>
    <xf numFmtId="166" fontId="9" fillId="38" borderId="15" xfId="18" applyNumberFormat="1" applyFont="1" applyFill="1" applyBorder="1"/>
    <xf numFmtId="0" fontId="9" fillId="38" borderId="16" xfId="0" applyFont="1" applyFill="1" applyBorder="1"/>
    <xf numFmtId="0" fontId="9" fillId="38" borderId="17" xfId="0" applyFont="1" applyFill="1" applyBorder="1"/>
    <xf numFmtId="166" fontId="0" fillId="4" borderId="10" xfId="18" applyNumberFormat="1" applyFont="1" applyFill="1" applyBorder="1"/>
    <xf numFmtId="166" fontId="0" fillId="4" borderId="11" xfId="18" applyNumberFormat="1" applyFont="1" applyFill="1" applyBorder="1"/>
    <xf numFmtId="166" fontId="0" fillId="4" borderId="12" xfId="18" applyNumberFormat="1" applyFont="1" applyFill="1" applyBorder="1"/>
    <xf numFmtId="166" fontId="0" fillId="4" borderId="23" xfId="18" applyNumberFormat="1" applyFont="1" applyFill="1" applyBorder="1"/>
    <xf numFmtId="166" fontId="0" fillId="38" borderId="0" xfId="18" applyNumberFormat="1" applyFont="1" applyFill="1" applyBorder="1"/>
    <xf numFmtId="0" fontId="47" fillId="38" borderId="14" xfId="0" applyFont="1" applyFill="1" applyBorder="1"/>
    <xf numFmtId="0" fontId="47" fillId="38" borderId="16" xfId="0" applyFont="1" applyFill="1" applyBorder="1"/>
    <xf numFmtId="0" fontId="47" fillId="38" borderId="17" xfId="0" applyFont="1" applyFill="1" applyBorder="1"/>
    <xf numFmtId="184" fontId="0" fillId="0" borderId="0" xfId="0" applyNumberFormat="1" applyAlignment="1">
      <alignment horizontal="center"/>
    </xf>
    <xf numFmtId="0" fontId="0" fillId="0" borderId="11" xfId="0" applyNumberFormat="1" applyBorder="1" applyAlignment="1">
      <alignment vertical="center"/>
    </xf>
    <xf numFmtId="166" fontId="9" fillId="9" borderId="11" xfId="0" applyNumberFormat="1" applyFont="1" applyFill="1" applyBorder="1" applyAlignment="1">
      <alignment vertical="center"/>
    </xf>
    <xf numFmtId="166" fontId="9" fillId="9" borderId="22" xfId="0" applyNumberFormat="1" applyFont="1" applyFill="1" applyBorder="1" applyAlignment="1">
      <alignment vertical="center"/>
    </xf>
    <xf numFmtId="0" fontId="0" fillId="38" borderId="37" xfId="0" applyFont="1" applyFill="1" applyBorder="1" applyAlignment="1">
      <alignment horizontal="center"/>
    </xf>
    <xf numFmtId="0" fontId="0" fillId="38" borderId="14" xfId="0" applyFont="1" applyFill="1" applyBorder="1" applyAlignment="1">
      <alignment horizontal="center"/>
    </xf>
    <xf numFmtId="166" fontId="9" fillId="38" borderId="16" xfId="18" applyNumberFormat="1" applyFont="1" applyFill="1" applyBorder="1"/>
    <xf numFmtId="166" fontId="9" fillId="38" borderId="17" xfId="18" applyNumberFormat="1" applyFont="1" applyFill="1" applyBorder="1"/>
    <xf numFmtId="0" fontId="47" fillId="38" borderId="14" xfId="71" applyFont="1" applyFill="1" applyBorder="1"/>
    <xf numFmtId="0" fontId="6" fillId="38" borderId="0" xfId="0" applyFont="1" applyFill="1" applyBorder="1" applyAlignment="1">
      <alignment horizontal="center"/>
    </xf>
    <xf numFmtId="0" fontId="6" fillId="38" borderId="0" xfId="0" applyFont="1" applyFill="1" applyAlignment="1">
      <alignment horizontal="center"/>
    </xf>
    <xf numFmtId="0" fontId="9" fillId="38" borderId="6" xfId="0" applyFont="1" applyFill="1" applyBorder="1"/>
    <xf numFmtId="0" fontId="9" fillId="38" borderId="6" xfId="0" applyFont="1" applyFill="1" applyBorder="1" applyAlignment="1">
      <alignment horizontal="center"/>
    </xf>
    <xf numFmtId="0" fontId="0" fillId="38" borderId="6" xfId="0" applyFont="1" applyFill="1" applyBorder="1" applyAlignment="1">
      <alignment horizontal="center"/>
    </xf>
    <xf numFmtId="166" fontId="0" fillId="9" borderId="11" xfId="0" applyNumberFormat="1" applyFill="1" applyBorder="1"/>
    <xf numFmtId="0" fontId="0" fillId="9" borderId="11" xfId="0" applyNumberFormat="1" applyFill="1" applyBorder="1" applyAlignment="1">
      <alignment vertical="center"/>
    </xf>
    <xf numFmtId="166" fontId="6" fillId="6" borderId="11" xfId="0" applyNumberFormat="1" applyFont="1" applyFill="1" applyBorder="1" applyAlignment="1">
      <alignment vertical="center"/>
    </xf>
    <xf numFmtId="166" fontId="6" fillId="9" borderId="11" xfId="0" applyNumberFormat="1" applyFont="1" applyFill="1" applyBorder="1" applyAlignment="1">
      <alignment vertical="center"/>
    </xf>
    <xf numFmtId="166" fontId="47" fillId="38" borderId="15" xfId="18" applyNumberFormat="1" applyFont="1" applyFill="1" applyBorder="1"/>
    <xf numFmtId="166" fontId="47" fillId="38" borderId="38" xfId="18" applyNumberFormat="1" applyFont="1" applyFill="1" applyBorder="1"/>
    <xf numFmtId="166" fontId="6" fillId="9" borderId="22" xfId="1" applyNumberFormat="1" applyFont="1" applyFill="1" applyBorder="1" applyAlignment="1">
      <alignment vertical="center"/>
    </xf>
    <xf numFmtId="166" fontId="6" fillId="9" borderId="22" xfId="0" applyNumberFormat="1" applyFont="1" applyFill="1" applyBorder="1" applyAlignment="1">
      <alignment vertical="center"/>
    </xf>
    <xf numFmtId="184" fontId="9" fillId="0" borderId="0" xfId="0" applyNumberFormat="1" applyFont="1" applyFill="1" applyBorder="1" applyAlignment="1">
      <alignment horizontal="center"/>
    </xf>
    <xf numFmtId="0" fontId="0" fillId="0" borderId="0" xfId="0" applyFont="1" applyAlignment="1">
      <alignment horizontal="center"/>
    </xf>
    <xf numFmtId="184" fontId="0" fillId="0" borderId="0" xfId="0" applyNumberFormat="1" applyFont="1" applyAlignment="1">
      <alignment horizontal="center"/>
    </xf>
    <xf numFmtId="184" fontId="8" fillId="0" borderId="6" xfId="0" applyNumberFormat="1" applyFont="1" applyBorder="1" applyAlignment="1">
      <alignment horizontal="center"/>
    </xf>
    <xf numFmtId="166" fontId="9" fillId="5" borderId="23" xfId="1" applyNumberFormat="1" applyFont="1" applyFill="1" applyBorder="1"/>
    <xf numFmtId="0" fontId="51" fillId="5" borderId="10" xfId="0" applyFont="1" applyFill="1" applyBorder="1" applyAlignment="1">
      <alignment horizontal="center" wrapText="1"/>
    </xf>
    <xf numFmtId="184" fontId="51" fillId="5" borderId="22" xfId="0" applyNumberFormat="1" applyFont="1" applyFill="1" applyBorder="1" applyAlignment="1">
      <alignment horizontal="center"/>
    </xf>
    <xf numFmtId="0" fontId="47" fillId="5" borderId="11" xfId="0" applyFont="1" applyFill="1" applyBorder="1"/>
    <xf numFmtId="166" fontId="47" fillId="5" borderId="11" xfId="1" applyNumberFormat="1" applyFont="1" applyFill="1" applyBorder="1"/>
    <xf numFmtId="166" fontId="47" fillId="5" borderId="12" xfId="1" applyNumberFormat="1" applyFont="1" applyFill="1" applyBorder="1"/>
    <xf numFmtId="166" fontId="47" fillId="5" borderId="23" xfId="1" applyNumberFormat="1" applyFont="1" applyFill="1" applyBorder="1"/>
    <xf numFmtId="0" fontId="47" fillId="5" borderId="13" xfId="0" applyFont="1" applyFill="1" applyBorder="1"/>
    <xf numFmtId="0" fontId="0" fillId="38" borderId="36" xfId="0" applyFont="1" applyFill="1" applyBorder="1" applyAlignment="1">
      <alignment horizontal="center"/>
    </xf>
    <xf numFmtId="164" fontId="47" fillId="38" borderId="0" xfId="0" applyNumberFormat="1" applyFont="1" applyFill="1"/>
    <xf numFmtId="0" fontId="9" fillId="38" borderId="37" xfId="0" applyFont="1" applyFill="1" applyBorder="1"/>
    <xf numFmtId="0" fontId="0" fillId="4" borderId="19" xfId="0" applyFill="1" applyBorder="1" applyAlignment="1">
      <alignment horizontal="center"/>
    </xf>
    <xf numFmtId="10" fontId="7" fillId="4" borderId="19" xfId="2" applyNumberFormat="1" applyFont="1" applyFill="1" applyBorder="1"/>
    <xf numFmtId="10" fontId="7" fillId="4" borderId="16" xfId="2" applyNumberFormat="1" applyFont="1" applyFill="1" applyBorder="1"/>
    <xf numFmtId="0" fontId="6" fillId="38" borderId="14" xfId="0" applyFont="1" applyFill="1" applyBorder="1" applyAlignment="1">
      <alignment wrapText="1"/>
    </xf>
    <xf numFmtId="0" fontId="6" fillId="38" borderId="0" xfId="0" applyFont="1" applyFill="1" applyBorder="1" applyAlignment="1">
      <alignment wrapText="1"/>
    </xf>
    <xf numFmtId="17" fontId="0" fillId="38" borderId="14" xfId="0" applyNumberFormat="1" applyFill="1" applyBorder="1" applyAlignment="1">
      <alignment horizontal="center"/>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3" xfId="0" applyFont="1" applyFill="1" applyBorder="1" applyAlignment="1">
      <alignment horizontal="center"/>
    </xf>
    <xf numFmtId="164" fontId="9" fillId="0" borderId="0" xfId="2" applyNumberFormat="1" applyFont="1" applyAlignment="1">
      <alignment horizontal="center"/>
    </xf>
    <xf numFmtId="164" fontId="9" fillId="4" borderId="2" xfId="2" applyNumberFormat="1" applyFont="1" applyFill="1" applyBorder="1" applyAlignment="1">
      <alignment horizontal="center"/>
    </xf>
    <xf numFmtId="166" fontId="47" fillId="5" borderId="15" xfId="1" applyNumberFormat="1" applyFont="1" applyFill="1" applyBorder="1"/>
    <xf numFmtId="0" fontId="0" fillId="0" borderId="20" xfId="0" applyBorder="1"/>
    <xf numFmtId="166" fontId="47" fillId="0" borderId="0" xfId="1" applyNumberFormat="1" applyFont="1" applyFill="1" applyBorder="1"/>
    <xf numFmtId="0" fontId="9" fillId="0" borderId="15" xfId="0" applyFont="1" applyFill="1" applyBorder="1"/>
    <xf numFmtId="166" fontId="0" fillId="0" borderId="17" xfId="1" applyNumberFormat="1" applyFont="1" applyFill="1" applyBorder="1"/>
    <xf numFmtId="184" fontId="9" fillId="0" borderId="6" xfId="0" applyNumberFormat="1" applyFont="1" applyBorder="1" applyAlignment="1">
      <alignment horizontal="center"/>
    </xf>
    <xf numFmtId="166" fontId="6" fillId="0" borderId="0" xfId="0" applyNumberFormat="1" applyFont="1" applyBorder="1"/>
    <xf numFmtId="0" fontId="47" fillId="5" borderId="10" xfId="0" applyFont="1" applyFill="1" applyBorder="1" applyAlignment="1">
      <alignment horizontal="center"/>
    </xf>
    <xf numFmtId="0" fontId="47" fillId="5" borderId="11" xfId="0" applyFont="1" applyFill="1" applyBorder="1" applyAlignment="1">
      <alignment horizontal="center"/>
    </xf>
    <xf numFmtId="184" fontId="47" fillId="5" borderId="11" xfId="0" applyNumberFormat="1" applyFont="1" applyFill="1" applyBorder="1" applyAlignment="1">
      <alignment horizontal="center"/>
    </xf>
    <xf numFmtId="166" fontId="47" fillId="5" borderId="23" xfId="0" applyNumberFormat="1" applyFont="1" applyFill="1" applyBorder="1"/>
    <xf numFmtId="166" fontId="47" fillId="5" borderId="13" xfId="1" applyNumberFormat="1" applyFont="1" applyFill="1" applyBorder="1"/>
    <xf numFmtId="0" fontId="0" fillId="38" borderId="19" xfId="0" applyFill="1" applyBorder="1" applyAlignment="1">
      <alignment horizontal="center"/>
    </xf>
    <xf numFmtId="0" fontId="0" fillId="38" borderId="20" xfId="0" applyFill="1" applyBorder="1" applyAlignment="1">
      <alignment horizontal="center"/>
    </xf>
    <xf numFmtId="0" fontId="0" fillId="38" borderId="21" xfId="0" applyFill="1" applyBorder="1" applyAlignment="1">
      <alignment horizontal="center"/>
    </xf>
    <xf numFmtId="0" fontId="7" fillId="0" borderId="0" xfId="0" applyFont="1" applyAlignment="1">
      <alignment horizontal="center" wrapText="1"/>
    </xf>
    <xf numFmtId="166" fontId="6" fillId="5" borderId="11" xfId="1" applyNumberFormat="1" applyFont="1" applyFill="1" applyBorder="1" applyAlignment="1">
      <alignment vertical="center"/>
    </xf>
    <xf numFmtId="0" fontId="53" fillId="0" borderId="0" xfId="0" applyFont="1"/>
    <xf numFmtId="166" fontId="9" fillId="0" borderId="0" xfId="18" applyNumberFormat="1" applyFont="1" applyFill="1"/>
    <xf numFmtId="0" fontId="9" fillId="0" borderId="0" xfId="1" applyNumberFormat="1" applyFont="1" applyFill="1" applyBorder="1"/>
    <xf numFmtId="0" fontId="52" fillId="0" borderId="0" xfId="1" applyNumberFormat="1" applyFont="1" applyFill="1"/>
    <xf numFmtId="0" fontId="52" fillId="0" borderId="0" xfId="0" applyNumberFormat="1" applyFont="1" applyFill="1"/>
    <xf numFmtId="0" fontId="52" fillId="8" borderId="0" xfId="0" applyNumberFormat="1" applyFont="1" applyFill="1"/>
    <xf numFmtId="0" fontId="9" fillId="8" borderId="0" xfId="1" applyNumberFormat="1" applyFont="1" applyFill="1"/>
    <xf numFmtId="166" fontId="9" fillId="8" borderId="0" xfId="18" applyNumberFormat="1" applyFont="1" applyFill="1"/>
    <xf numFmtId="0" fontId="8" fillId="0" borderId="0" xfId="0" applyFont="1" applyBorder="1" applyAlignment="1">
      <alignment horizontal="right"/>
    </xf>
    <xf numFmtId="0" fontId="0" fillId="0" borderId="11" xfId="0" applyBorder="1"/>
    <xf numFmtId="0" fontId="0" fillId="0" borderId="13" xfId="0" applyBorder="1"/>
    <xf numFmtId="0" fontId="8" fillId="0" borderId="10" xfId="0" applyFont="1" applyBorder="1" applyAlignment="1">
      <alignment horizontal="center"/>
    </xf>
    <xf numFmtId="0" fontId="0" fillId="0" borderId="10" xfId="0" applyBorder="1"/>
    <xf numFmtId="0" fontId="7" fillId="0" borderId="0" xfId="0" applyFont="1" applyBorder="1"/>
    <xf numFmtId="170" fontId="0" fillId="0" borderId="20" xfId="2" applyNumberFormat="1" applyFont="1" applyBorder="1"/>
    <xf numFmtId="164" fontId="0" fillId="0" borderId="20" xfId="2" applyNumberFormat="1" applyFont="1" applyBorder="1"/>
    <xf numFmtId="0" fontId="0" fillId="0" borderId="21" xfId="0" applyBorder="1"/>
    <xf numFmtId="0" fontId="0" fillId="0" borderId="14" xfId="0" applyBorder="1"/>
    <xf numFmtId="170" fontId="0" fillId="0" borderId="0" xfId="2" applyNumberFormat="1" applyFont="1" applyBorder="1"/>
    <xf numFmtId="0" fontId="0" fillId="0" borderId="15" xfId="0" applyBorder="1"/>
    <xf numFmtId="170" fontId="0" fillId="0" borderId="0" xfId="0" applyNumberFormat="1" applyBorder="1"/>
    <xf numFmtId="10" fontId="0" fillId="0" borderId="0" xfId="0" applyNumberFormat="1" applyBorder="1"/>
    <xf numFmtId="10" fontId="0" fillId="0" borderId="15" xfId="0" applyNumberFormat="1" applyBorder="1"/>
    <xf numFmtId="0" fontId="0" fillId="0" borderId="0" xfId="0" quotePrefix="1" applyBorder="1" applyAlignment="1">
      <alignment horizontal="left"/>
    </xf>
    <xf numFmtId="170" fontId="9" fillId="0" borderId="0" xfId="0" applyNumberFormat="1" applyFont="1" applyBorder="1"/>
    <xf numFmtId="170" fontId="9" fillId="0" borderId="15" xfId="0" applyNumberFormat="1" applyFont="1" applyBorder="1"/>
    <xf numFmtId="170" fontId="0" fillId="0" borderId="15" xfId="0" applyNumberFormat="1" applyBorder="1"/>
    <xf numFmtId="170" fontId="0" fillId="0" borderId="0" xfId="87" applyNumberFormat="1" applyFont="1" applyBorder="1"/>
    <xf numFmtId="0" fontId="0" fillId="0" borderId="14" xfId="0" applyBorder="1" applyAlignment="1">
      <alignment horizontal="left"/>
    </xf>
    <xf numFmtId="170" fontId="9" fillId="0" borderId="0" xfId="87" applyNumberFormat="1" applyFont="1" applyBorder="1"/>
    <xf numFmtId="170" fontId="9" fillId="0" borderId="15" xfId="87" applyNumberFormat="1" applyFont="1" applyBorder="1"/>
    <xf numFmtId="0" fontId="9" fillId="0" borderId="0" xfId="0" applyFont="1" applyBorder="1" applyAlignment="1">
      <alignment horizontal="left"/>
    </xf>
    <xf numFmtId="170" fontId="0" fillId="0" borderId="17" xfId="0" applyNumberFormat="1" applyBorder="1"/>
    <xf numFmtId="0" fontId="0" fillId="0" borderId="18" xfId="0" applyBorder="1"/>
    <xf numFmtId="0" fontId="9" fillId="0" borderId="0" xfId="1" applyNumberFormat="1" applyFont="1" applyFill="1" applyAlignment="1">
      <alignment horizontal="center"/>
    </xf>
    <xf numFmtId="0" fontId="8" fillId="0" borderId="0" xfId="1" applyNumberFormat="1" applyFont="1" applyFill="1" applyAlignment="1">
      <alignment horizontal="center"/>
    </xf>
    <xf numFmtId="0" fontId="9" fillId="0" borderId="0" xfId="1" applyNumberFormat="1" applyFont="1" applyFill="1" applyBorder="1" applyAlignment="1">
      <alignment horizontal="center"/>
    </xf>
    <xf numFmtId="0" fontId="52" fillId="0" borderId="0" xfId="1" applyNumberFormat="1" applyFont="1" applyFill="1" applyAlignment="1">
      <alignment horizontal="center"/>
    </xf>
    <xf numFmtId="0" fontId="52" fillId="0" borderId="0" xfId="0" applyNumberFormat="1" applyFont="1" applyFill="1" applyAlignment="1">
      <alignment horizontal="center"/>
    </xf>
    <xf numFmtId="0" fontId="52" fillId="8" borderId="0" xfId="0" applyNumberFormat="1" applyFont="1" applyFill="1" applyAlignment="1">
      <alignment horizontal="center"/>
    </xf>
    <xf numFmtId="0" fontId="0" fillId="0" borderId="0" xfId="0" applyNumberFormat="1" applyAlignment="1">
      <alignment horizontal="center"/>
    </xf>
    <xf numFmtId="0" fontId="0" fillId="0" borderId="0" xfId="0" applyNumberFormat="1" applyFill="1" applyAlignment="1">
      <alignment horizontal="center"/>
    </xf>
    <xf numFmtId="166" fontId="5" fillId="38" borderId="0" xfId="7" applyNumberFormat="1" applyFont="1" applyFill="1" applyBorder="1"/>
    <xf numFmtId="164" fontId="5" fillId="38" borderId="0" xfId="91" applyNumberFormat="1" applyFont="1" applyFill="1" applyBorder="1"/>
    <xf numFmtId="0" fontId="6" fillId="38" borderId="0" xfId="0" applyFont="1" applyFill="1" applyBorder="1" applyAlignment="1">
      <alignment horizontal="center" wrapText="1"/>
    </xf>
    <xf numFmtId="0" fontId="9" fillId="38" borderId="14" xfId="0" applyFont="1" applyFill="1" applyBorder="1" applyAlignment="1">
      <alignment wrapText="1"/>
    </xf>
    <xf numFmtId="0" fontId="9" fillId="38" borderId="0" xfId="0" applyFont="1" applyFill="1" applyBorder="1" applyAlignment="1">
      <alignment wrapText="1"/>
    </xf>
    <xf numFmtId="0" fontId="6" fillId="38" borderId="19" xfId="0" applyFont="1" applyFill="1" applyBorder="1" applyAlignment="1">
      <alignment wrapText="1"/>
    </xf>
    <xf numFmtId="0" fontId="6" fillId="38" borderId="20" xfId="0" applyFont="1" applyFill="1" applyBorder="1" applyAlignment="1">
      <alignment wrapText="1"/>
    </xf>
    <xf numFmtId="0" fontId="6" fillId="38" borderId="15" xfId="0" applyFont="1" applyFill="1" applyBorder="1" applyAlignment="1">
      <alignment horizontal="center" wrapText="1"/>
    </xf>
    <xf numFmtId="0" fontId="9" fillId="38" borderId="15" xfId="0" applyFont="1" applyFill="1" applyBorder="1" applyAlignment="1">
      <alignment horizontal="center" wrapText="1"/>
    </xf>
    <xf numFmtId="164" fontId="0" fillId="38" borderId="0" xfId="0" applyNumberFormat="1" applyFill="1" applyBorder="1"/>
    <xf numFmtId="166" fontId="9" fillId="38" borderId="14" xfId="18" applyNumberFormat="1" applyFont="1" applyFill="1" applyBorder="1" applyAlignment="1">
      <alignment horizontal="center"/>
    </xf>
    <xf numFmtId="166" fontId="0" fillId="38" borderId="14" xfId="18" applyNumberFormat="1" applyFont="1" applyFill="1" applyBorder="1" applyAlignment="1">
      <alignment horizontal="center"/>
    </xf>
    <xf numFmtId="166" fontId="9" fillId="38" borderId="16" xfId="18" applyNumberFormat="1" applyFont="1" applyFill="1" applyBorder="1" applyAlignment="1">
      <alignment horizontal="center"/>
    </xf>
    <xf numFmtId="164" fontId="5" fillId="4" borderId="10" xfId="91" applyNumberFormat="1" applyFont="1" applyFill="1" applyBorder="1"/>
    <xf numFmtId="164" fontId="5" fillId="4" borderId="11" xfId="91" applyNumberFormat="1" applyFont="1" applyFill="1" applyBorder="1"/>
    <xf numFmtId="0" fontId="0" fillId="4" borderId="11" xfId="0" applyFill="1" applyBorder="1"/>
    <xf numFmtId="164" fontId="0" fillId="4" borderId="11" xfId="0" applyNumberFormat="1" applyFill="1" applyBorder="1"/>
    <xf numFmtId="164" fontId="52" fillId="8" borderId="0" xfId="2" applyNumberFormat="1" applyFont="1" applyFill="1" applyAlignment="1">
      <alignment horizontal="center"/>
    </xf>
    <xf numFmtId="166" fontId="52" fillId="8" borderId="0" xfId="1" applyNumberFormat="1" applyFont="1" applyFill="1" applyAlignment="1">
      <alignment horizontal="center"/>
    </xf>
    <xf numFmtId="0" fontId="9" fillId="0" borderId="0" xfId="0" applyNumberFormat="1" applyFont="1" applyFill="1" applyBorder="1" applyAlignment="1">
      <alignment horizontal="center"/>
    </xf>
    <xf numFmtId="0" fontId="0" fillId="0" borderId="20" xfId="0" applyFill="1" applyBorder="1" applyAlignment="1">
      <alignment horizontal="center"/>
    </xf>
    <xf numFmtId="0" fontId="0" fillId="0" borderId="14" xfId="0" applyFill="1" applyBorder="1" applyAlignment="1">
      <alignment horizontal="center"/>
    </xf>
    <xf numFmtId="0" fontId="9" fillId="0" borderId="16" xfId="0" applyNumberFormat="1" applyFont="1" applyFill="1" applyBorder="1" applyAlignment="1">
      <alignment horizontal="center"/>
    </xf>
    <xf numFmtId="0" fontId="9" fillId="0" borderId="17" xfId="0" applyNumberFormat="1" applyFont="1" applyFill="1" applyBorder="1" applyAlignment="1">
      <alignment horizontal="center"/>
    </xf>
    <xf numFmtId="0" fontId="9" fillId="8" borderId="0" xfId="1" applyNumberFormat="1" applyFont="1" applyFill="1" applyAlignment="1">
      <alignment horizontal="center"/>
    </xf>
    <xf numFmtId="0" fontId="8" fillId="0" borderId="10" xfId="0" applyNumberFormat="1" applyFont="1" applyFill="1" applyBorder="1" applyAlignment="1">
      <alignment horizontal="center"/>
    </xf>
    <xf numFmtId="0" fontId="54" fillId="0" borderId="0" xfId="243" applyFont="1" applyBorder="1"/>
    <xf numFmtId="0" fontId="55" fillId="0" borderId="0" xfId="243" applyFont="1" applyBorder="1"/>
    <xf numFmtId="0" fontId="55" fillId="0" borderId="0" xfId="243" applyFont="1" applyBorder="1" applyAlignment="1">
      <alignment horizontal="center"/>
    </xf>
    <xf numFmtId="166" fontId="6" fillId="5" borderId="10" xfId="1" applyNumberFormat="1" applyFont="1" applyFill="1" applyBorder="1"/>
    <xf numFmtId="0" fontId="0" fillId="0" borderId="10" xfId="0" applyNumberFormat="1" applyBorder="1"/>
    <xf numFmtId="0" fontId="0" fillId="9" borderId="11" xfId="0" applyNumberFormat="1" applyFill="1" applyBorder="1"/>
    <xf numFmtId="166" fontId="0" fillId="0" borderId="16" xfId="1" applyNumberFormat="1" applyFont="1" applyBorder="1"/>
    <xf numFmtId="0" fontId="0" fillId="0" borderId="0" xfId="0" applyNumberFormat="1" applyBorder="1"/>
    <xf numFmtId="0" fontId="0" fillId="0" borderId="17" xfId="0" applyFill="1" applyBorder="1" applyAlignment="1">
      <alignment horizontal="center"/>
    </xf>
    <xf numFmtId="0" fontId="0" fillId="0" borderId="4" xfId="0" applyNumberFormat="1" applyBorder="1" applyAlignment="1">
      <alignment horizontal="center"/>
    </xf>
    <xf numFmtId="0" fontId="9" fillId="0" borderId="17" xfId="0" applyFont="1" applyFill="1" applyBorder="1" applyAlignment="1">
      <alignment horizontal="center"/>
    </xf>
    <xf numFmtId="10" fontId="0" fillId="0" borderId="21" xfId="2" applyNumberFormat="1" applyFont="1" applyFill="1" applyBorder="1"/>
    <xf numFmtId="10" fontId="0" fillId="0" borderId="15" xfId="2" applyNumberFormat="1" applyFont="1" applyFill="1" applyBorder="1"/>
    <xf numFmtId="10" fontId="9" fillId="0" borderId="0" xfId="2" applyNumberFormat="1" applyFont="1" applyFill="1"/>
    <xf numFmtId="10" fontId="0" fillId="0" borderId="0" xfId="2" applyNumberFormat="1" applyFont="1" applyFill="1"/>
    <xf numFmtId="10" fontId="9" fillId="0" borderId="18" xfId="2" applyNumberFormat="1" applyFont="1" applyFill="1" applyBorder="1" applyAlignment="1">
      <alignment horizontal="center"/>
    </xf>
    <xf numFmtId="164" fontId="52" fillId="0" borderId="0" xfId="2" applyNumberFormat="1" applyFont="1" applyFill="1" applyAlignment="1">
      <alignment horizontal="center"/>
    </xf>
    <xf numFmtId="0" fontId="0" fillId="0" borderId="0" xfId="1" applyNumberFormat="1" applyFont="1" applyFill="1"/>
    <xf numFmtId="166" fontId="52" fillId="0" borderId="0" xfId="1" applyNumberFormat="1" applyFont="1" applyFill="1" applyAlignment="1">
      <alignment horizontal="center"/>
    </xf>
    <xf numFmtId="0" fontId="9" fillId="8" borderId="0" xfId="0" applyFont="1" applyFill="1"/>
    <xf numFmtId="166" fontId="9" fillId="4" borderId="14" xfId="18" applyNumberFormat="1" applyFont="1" applyFill="1" applyBorder="1"/>
    <xf numFmtId="0" fontId="9" fillId="4" borderId="14" xfId="0" applyFont="1" applyFill="1" applyBorder="1"/>
    <xf numFmtId="0" fontId="9" fillId="4" borderId="16" xfId="0" applyFont="1" applyFill="1" applyBorder="1"/>
    <xf numFmtId="0" fontId="9" fillId="38" borderId="0" xfId="0" applyFont="1" applyFill="1" applyBorder="1" applyAlignment="1">
      <alignment horizontal="center"/>
    </xf>
    <xf numFmtId="0" fontId="9" fillId="38" borderId="0" xfId="0" applyFont="1" applyFill="1" applyBorder="1" applyAlignment="1"/>
    <xf numFmtId="166" fontId="9" fillId="38" borderId="0" xfId="18" applyNumberFormat="1" applyFont="1" applyFill="1" applyBorder="1" applyAlignment="1"/>
    <xf numFmtId="166" fontId="9" fillId="38" borderId="6" xfId="18" applyNumberFormat="1" applyFont="1" applyFill="1" applyBorder="1" applyAlignment="1">
      <alignment horizontal="center"/>
    </xf>
    <xf numFmtId="166" fontId="9" fillId="4" borderId="19" xfId="18" applyNumberFormat="1" applyFont="1" applyFill="1" applyBorder="1"/>
    <xf numFmtId="166" fontId="9" fillId="4" borderId="24" xfId="18" applyNumberFormat="1" applyFont="1" applyFill="1" applyBorder="1"/>
    <xf numFmtId="166" fontId="9" fillId="4" borderId="40" xfId="18" applyNumberFormat="1" applyFont="1" applyFill="1" applyBorder="1"/>
    <xf numFmtId="0" fontId="51" fillId="38" borderId="14" xfId="71" applyFont="1" applyFill="1" applyBorder="1"/>
    <xf numFmtId="0" fontId="9" fillId="38" borderId="15" xfId="0" applyFont="1" applyFill="1" applyBorder="1"/>
    <xf numFmtId="0" fontId="0" fillId="5" borderId="11" xfId="0" applyFill="1" applyBorder="1" applyAlignment="1">
      <alignment vertical="center"/>
    </xf>
    <xf numFmtId="166" fontId="0" fillId="5" borderId="11" xfId="1" applyNumberFormat="1" applyFont="1" applyFill="1" applyBorder="1" applyAlignment="1">
      <alignment vertical="center"/>
    </xf>
    <xf numFmtId="166" fontId="0" fillId="9" borderId="11" xfId="1" applyNumberFormat="1" applyFont="1" applyFill="1" applyBorder="1" applyAlignment="1">
      <alignment vertical="center"/>
    </xf>
    <xf numFmtId="166" fontId="6" fillId="9" borderId="11" xfId="1" applyNumberFormat="1" applyFont="1" applyFill="1" applyBorder="1" applyAlignment="1">
      <alignment vertical="center"/>
    </xf>
    <xf numFmtId="166" fontId="7" fillId="5" borderId="10" xfId="1" applyNumberFormat="1" applyFont="1" applyFill="1" applyBorder="1" applyAlignment="1">
      <alignment wrapText="1"/>
    </xf>
    <xf numFmtId="166" fontId="8" fillId="5" borderId="10" xfId="1" applyNumberFormat="1" applyFont="1" applyFill="1" applyBorder="1" applyAlignment="1">
      <alignment wrapText="1"/>
    </xf>
    <xf numFmtId="166" fontId="8" fillId="5" borderId="13" xfId="1" applyNumberFormat="1" applyFont="1" applyFill="1" applyBorder="1" applyAlignment="1">
      <alignment horizontal="center" wrapText="1"/>
    </xf>
    <xf numFmtId="166" fontId="7" fillId="5" borderId="13" xfId="1" applyNumberFormat="1" applyFont="1" applyFill="1" applyBorder="1" applyAlignment="1">
      <alignment horizontal="center" wrapText="1"/>
    </xf>
    <xf numFmtId="0" fontId="7" fillId="5" borderId="13" xfId="0" applyFont="1" applyFill="1" applyBorder="1" applyAlignment="1">
      <alignment horizontal="center"/>
    </xf>
    <xf numFmtId="0" fontId="0" fillId="5" borderId="0" xfId="0" applyFill="1" applyBorder="1"/>
    <xf numFmtId="166" fontId="14" fillId="5" borderId="13" xfId="1" applyNumberFormat="1" applyFont="1" applyFill="1" applyBorder="1" applyAlignment="1">
      <alignment horizontal="center" wrapText="1"/>
    </xf>
    <xf numFmtId="166" fontId="9" fillId="9" borderId="11" xfId="1" applyNumberFormat="1" applyFont="1" applyFill="1" applyBorder="1" applyAlignment="1">
      <alignment vertical="center"/>
    </xf>
    <xf numFmtId="0" fontId="6" fillId="5" borderId="10" xfId="0" applyFont="1" applyFill="1" applyBorder="1" applyAlignment="1">
      <alignment horizontal="center"/>
    </xf>
    <xf numFmtId="166" fontId="0" fillId="5" borderId="22" xfId="1" applyNumberFormat="1" applyFont="1" applyFill="1" applyBorder="1"/>
    <xf numFmtId="0" fontId="9" fillId="5" borderId="11" xfId="71" applyFont="1" applyFill="1" applyBorder="1"/>
    <xf numFmtId="0" fontId="0" fillId="0" borderId="20" xfId="0" applyFont="1" applyFill="1" applyBorder="1" applyAlignment="1">
      <alignment horizontal="center"/>
    </xf>
    <xf numFmtId="0" fontId="0" fillId="0" borderId="0" xfId="0" applyFont="1" applyFill="1" applyBorder="1" applyAlignment="1">
      <alignment horizontal="center"/>
    </xf>
    <xf numFmtId="0" fontId="0" fillId="0" borderId="0" xfId="0" applyNumberFormat="1" applyFont="1" applyFill="1" applyAlignment="1">
      <alignment horizontal="center"/>
    </xf>
    <xf numFmtId="0" fontId="0" fillId="0" borderId="0" xfId="0" applyNumberFormat="1" applyFont="1" applyFill="1" applyBorder="1" applyAlignment="1">
      <alignment horizontal="center"/>
    </xf>
    <xf numFmtId="0" fontId="9" fillId="0" borderId="0" xfId="0" applyNumberFormat="1" applyFont="1" applyFill="1" applyAlignment="1">
      <alignment horizontal="center"/>
    </xf>
    <xf numFmtId="0" fontId="9" fillId="8" borderId="0" xfId="0" applyNumberFormat="1" applyFont="1" applyFill="1" applyAlignment="1">
      <alignment horizontal="center"/>
    </xf>
    <xf numFmtId="164" fontId="9" fillId="8" borderId="0" xfId="2" applyNumberFormat="1" applyFont="1" applyFill="1" applyAlignment="1">
      <alignment horizontal="center"/>
    </xf>
    <xf numFmtId="166" fontId="9" fillId="4" borderId="3" xfId="1" applyNumberFormat="1" applyFont="1" applyFill="1" applyBorder="1" applyAlignment="1"/>
    <xf numFmtId="166" fontId="9" fillId="4" borderId="4" xfId="1" applyNumberFormat="1" applyFont="1" applyFill="1" applyBorder="1" applyAlignment="1"/>
    <xf numFmtId="166" fontId="9" fillId="4" borderId="5" xfId="1" applyNumberFormat="1" applyFont="1" applyFill="1" applyBorder="1" applyAlignment="1"/>
    <xf numFmtId="166" fontId="52" fillId="39" borderId="0" xfId="1" applyNumberFormat="1" applyFont="1" applyFill="1" applyAlignment="1">
      <alignment horizontal="center"/>
    </xf>
    <xf numFmtId="0" fontId="9" fillId="39" borderId="0" xfId="0" applyFont="1" applyFill="1"/>
    <xf numFmtId="166" fontId="9" fillId="39" borderId="0" xfId="18" applyNumberFormat="1" applyFont="1" applyFill="1"/>
    <xf numFmtId="0" fontId="0" fillId="39" borderId="0" xfId="1" applyNumberFormat="1" applyFont="1" applyFill="1"/>
    <xf numFmtId="0" fontId="9" fillId="39" borderId="0" xfId="1" applyNumberFormat="1" applyFont="1" applyFill="1" applyBorder="1" applyAlignment="1">
      <alignment horizontal="center"/>
    </xf>
    <xf numFmtId="0" fontId="0" fillId="39" borderId="0" xfId="0" applyFont="1" applyFill="1" applyBorder="1"/>
    <xf numFmtId="0" fontId="52" fillId="39" borderId="0" xfId="0" applyNumberFormat="1" applyFont="1" applyFill="1" applyAlignment="1">
      <alignment horizontal="center"/>
    </xf>
    <xf numFmtId="164" fontId="52" fillId="39" borderId="0" xfId="2" applyNumberFormat="1" applyFont="1" applyFill="1" applyAlignment="1">
      <alignment horizontal="center"/>
    </xf>
    <xf numFmtId="0" fontId="9" fillId="39" borderId="0" xfId="0" applyNumberFormat="1" applyFont="1" applyFill="1" applyBorder="1" applyAlignment="1">
      <alignment horizontal="center"/>
    </xf>
    <xf numFmtId="0" fontId="0" fillId="39" borderId="0" xfId="0" applyFill="1" applyBorder="1"/>
    <xf numFmtId="0" fontId="9" fillId="39" borderId="0" xfId="0" applyFont="1" applyFill="1" applyBorder="1"/>
    <xf numFmtId="0" fontId="7" fillId="5" borderId="13" xfId="0" applyFont="1" applyFill="1" applyBorder="1" applyAlignment="1">
      <alignment horizontal="center" wrapText="1"/>
    </xf>
    <xf numFmtId="0" fontId="0" fillId="4" borderId="2" xfId="0" applyFill="1" applyBorder="1"/>
    <xf numFmtId="0" fontId="9" fillId="4" borderId="3" xfId="0" applyFont="1" applyFill="1" applyBorder="1" applyAlignment="1"/>
    <xf numFmtId="0" fontId="9" fillId="4" borderId="5" xfId="0" applyFont="1" applyFill="1" applyBorder="1" applyAlignment="1"/>
    <xf numFmtId="166" fontId="9" fillId="39" borderId="0" xfId="1" applyNumberFormat="1" applyFont="1" applyFill="1"/>
    <xf numFmtId="0" fontId="9" fillId="8" borderId="0" xfId="0" applyNumberFormat="1" applyFont="1" applyFill="1" applyBorder="1" applyAlignment="1">
      <alignment horizontal="center"/>
    </xf>
    <xf numFmtId="166" fontId="6" fillId="5" borderId="37" xfId="1" applyNumberFormat="1" applyFont="1" applyFill="1" applyBorder="1"/>
    <xf numFmtId="166" fontId="6" fillId="5" borderId="22" xfId="1" applyNumberFormat="1" applyFont="1" applyFill="1" applyBorder="1"/>
    <xf numFmtId="166" fontId="6" fillId="4" borderId="4" xfId="1" applyNumberFormat="1" applyFont="1" applyFill="1" applyBorder="1"/>
    <xf numFmtId="166" fontId="6" fillId="4" borderId="5" xfId="1" applyNumberFormat="1" applyFont="1" applyFill="1" applyBorder="1"/>
    <xf numFmtId="166" fontId="9" fillId="0" borderId="0" xfId="1" applyNumberFormat="1" applyFont="1" applyFill="1" applyBorder="1" applyAlignment="1">
      <alignment vertical="center"/>
    </xf>
    <xf numFmtId="166" fontId="9" fillId="5" borderId="11" xfId="1" applyNumberFormat="1" applyFont="1" applyFill="1" applyBorder="1" applyAlignment="1">
      <alignment vertical="center" wrapText="1"/>
    </xf>
    <xf numFmtId="166" fontId="47" fillId="38" borderId="0" xfId="1" applyNumberFormat="1" applyFont="1" applyFill="1" applyBorder="1"/>
    <xf numFmtId="0" fontId="0" fillId="38" borderId="20" xfId="0" applyFill="1" applyBorder="1" applyAlignment="1">
      <alignment horizontal="center"/>
    </xf>
    <xf numFmtId="0" fontId="0" fillId="38" borderId="21" xfId="0" applyFill="1" applyBorder="1" applyAlignment="1">
      <alignment horizontal="center"/>
    </xf>
    <xf numFmtId="0" fontId="9" fillId="38" borderId="14" xfId="0" applyFont="1" applyFill="1" applyBorder="1" applyAlignment="1">
      <alignment horizontal="center"/>
    </xf>
    <xf numFmtId="0" fontId="47" fillId="38" borderId="0" xfId="71" applyFont="1" applyFill="1" applyBorder="1"/>
    <xf numFmtId="166" fontId="47" fillId="38" borderId="7" xfId="1" applyNumberFormat="1" applyFont="1" applyFill="1" applyBorder="1"/>
    <xf numFmtId="166" fontId="47" fillId="38" borderId="0" xfId="18" applyNumberFormat="1" applyFont="1" applyFill="1"/>
    <xf numFmtId="0" fontId="47" fillId="38" borderId="0" xfId="71" applyFont="1" applyFill="1"/>
    <xf numFmtId="0" fontId="0" fillId="4" borderId="10" xfId="0" applyFill="1" applyBorder="1" applyAlignment="1">
      <alignment horizontal="center"/>
    </xf>
    <xf numFmtId="0" fontId="0" fillId="6" borderId="3" xfId="0" applyFill="1" applyBorder="1"/>
    <xf numFmtId="0" fontId="0" fillId="6" borderId="4" xfId="0" applyFill="1" applyBorder="1"/>
    <xf numFmtId="0" fontId="0" fillId="6" borderId="5" xfId="0" applyFill="1" applyBorder="1"/>
    <xf numFmtId="0" fontId="9" fillId="38" borderId="19" xfId="71" applyFont="1" applyFill="1" applyBorder="1"/>
    <xf numFmtId="166" fontId="47" fillId="38" borderId="21" xfId="18" applyNumberFormat="1" applyFont="1" applyFill="1" applyBorder="1"/>
    <xf numFmtId="0" fontId="9" fillId="38" borderId="14" xfId="71" applyFont="1" applyFill="1" applyBorder="1"/>
    <xf numFmtId="0" fontId="47" fillId="38" borderId="15" xfId="71" applyFont="1" applyFill="1" applyBorder="1"/>
    <xf numFmtId="166" fontId="9" fillId="38" borderId="18" xfId="18" applyNumberFormat="1" applyFont="1" applyFill="1" applyBorder="1"/>
    <xf numFmtId="0" fontId="6" fillId="38" borderId="15" xfId="0" applyFont="1" applyFill="1" applyBorder="1" applyAlignment="1">
      <alignment horizontal="center"/>
    </xf>
    <xf numFmtId="0" fontId="0" fillId="38" borderId="16" xfId="0" applyFont="1" applyFill="1" applyBorder="1" applyAlignment="1">
      <alignment horizontal="center"/>
    </xf>
    <xf numFmtId="0" fontId="0" fillId="38" borderId="18" xfId="0" applyFill="1" applyBorder="1" applyAlignment="1">
      <alignment horizontal="center"/>
    </xf>
    <xf numFmtId="0" fontId="7" fillId="5" borderId="15" xfId="0" applyFont="1" applyFill="1" applyBorder="1" applyAlignment="1">
      <alignment horizontal="center"/>
    </xf>
    <xf numFmtId="0" fontId="0" fillId="5" borderId="15" xfId="0" applyFill="1" applyBorder="1"/>
    <xf numFmtId="166" fontId="0" fillId="5" borderId="15" xfId="1" applyNumberFormat="1" applyFont="1" applyFill="1" applyBorder="1"/>
    <xf numFmtId="166" fontId="9" fillId="5" borderId="38" xfId="1" applyNumberFormat="1" applyFont="1" applyFill="1" applyBorder="1"/>
    <xf numFmtId="166" fontId="9" fillId="5" borderId="15" xfId="1" applyNumberFormat="1" applyFont="1" applyFill="1" applyBorder="1"/>
    <xf numFmtId="166" fontId="9" fillId="5" borderId="38" xfId="0" applyNumberFormat="1" applyFont="1" applyFill="1" applyBorder="1"/>
    <xf numFmtId="166" fontId="9" fillId="5" borderId="39" xfId="0" applyNumberFormat="1" applyFont="1" applyFill="1" applyBorder="1"/>
    <xf numFmtId="166" fontId="0" fillId="5" borderId="17" xfId="1" applyNumberFormat="1" applyFont="1" applyFill="1" applyBorder="1"/>
    <xf numFmtId="0" fontId="9" fillId="0" borderId="11" xfId="0" applyFont="1" applyBorder="1"/>
    <xf numFmtId="0" fontId="9" fillId="0" borderId="11" xfId="0" applyFont="1" applyBorder="1" applyAlignment="1">
      <alignment vertical="center"/>
    </xf>
    <xf numFmtId="0" fontId="9" fillId="0" borderId="11" xfId="0" applyFont="1" applyFill="1" applyBorder="1"/>
    <xf numFmtId="166" fontId="9" fillId="0" borderId="12" xfId="0" applyNumberFormat="1" applyFont="1" applyBorder="1"/>
    <xf numFmtId="166" fontId="9" fillId="0" borderId="23" xfId="0" applyNumberFormat="1" applyFont="1" applyBorder="1"/>
    <xf numFmtId="166" fontId="0" fillId="9" borderId="15" xfId="1" applyNumberFormat="1" applyFont="1" applyFill="1" applyBorder="1" applyAlignment="1">
      <alignment vertical="center"/>
    </xf>
    <xf numFmtId="166" fontId="9" fillId="9" borderId="11" xfId="1" applyNumberFormat="1" applyFont="1" applyFill="1" applyBorder="1" applyAlignment="1">
      <alignment vertical="center" wrapText="1"/>
    </xf>
    <xf numFmtId="166" fontId="6" fillId="5" borderId="11" xfId="1" applyNumberFormat="1" applyFont="1" applyFill="1" applyBorder="1" applyAlignment="1">
      <alignment vertical="center" wrapText="1"/>
    </xf>
    <xf numFmtId="166" fontId="6" fillId="9" borderId="11" xfId="1" applyNumberFormat="1" applyFont="1" applyFill="1" applyBorder="1"/>
    <xf numFmtId="166" fontId="6" fillId="9" borderId="11" xfId="1" applyNumberFormat="1" applyFont="1" applyFill="1" applyBorder="1" applyAlignment="1">
      <alignment vertical="center" wrapText="1"/>
    </xf>
    <xf numFmtId="0" fontId="6" fillId="9" borderId="11" xfId="0" applyFont="1" applyFill="1" applyBorder="1"/>
    <xf numFmtId="0" fontId="7" fillId="0" borderId="0" xfId="0" applyFont="1" applyBorder="1" applyAlignment="1">
      <alignment horizontal="center" wrapText="1"/>
    </xf>
    <xf numFmtId="0" fontId="6" fillId="0" borderId="0" xfId="0" applyFont="1" applyBorder="1"/>
    <xf numFmtId="0" fontId="0" fillId="0" borderId="16" xfId="0" applyFill="1" applyBorder="1"/>
    <xf numFmtId="0" fontId="0" fillId="0" borderId="17" xfId="0" applyFill="1" applyBorder="1"/>
    <xf numFmtId="0" fontId="6" fillId="0" borderId="17" xfId="0" applyFont="1" applyBorder="1"/>
    <xf numFmtId="0" fontId="6" fillId="0" borderId="17" xfId="0" applyFont="1" applyFill="1" applyBorder="1"/>
    <xf numFmtId="0" fontId="7" fillId="0" borderId="0" xfId="0" applyFont="1" applyAlignment="1">
      <alignment wrapText="1"/>
    </xf>
    <xf numFmtId="165" fontId="51" fillId="5" borderId="11" xfId="0" applyNumberFormat="1" applyFont="1" applyFill="1" applyBorder="1" applyAlignment="1">
      <alignment horizontal="center"/>
    </xf>
    <xf numFmtId="0" fontId="0" fillId="4" borderId="3" xfId="0" applyFill="1" applyBorder="1" applyAlignment="1"/>
    <xf numFmtId="0" fontId="0" fillId="4" borderId="4" xfId="0" applyFill="1" applyBorder="1" applyAlignment="1"/>
    <xf numFmtId="0" fontId="0" fillId="4" borderId="5" xfId="0" applyFill="1" applyBorder="1" applyAlignment="1"/>
    <xf numFmtId="165" fontId="51" fillId="5" borderId="22" xfId="0" applyNumberFormat="1" applyFont="1" applyFill="1" applyBorder="1" applyAlignment="1">
      <alignment horizontal="center" wrapText="1"/>
    </xf>
    <xf numFmtId="165" fontId="51" fillId="5" borderId="11" xfId="0" applyNumberFormat="1" applyFont="1" applyFill="1" applyBorder="1" applyAlignment="1">
      <alignment horizontal="center" wrapText="1"/>
    </xf>
    <xf numFmtId="166" fontId="47" fillId="5" borderId="12" xfId="0" applyNumberFormat="1" applyFont="1" applyFill="1" applyBorder="1"/>
    <xf numFmtId="17" fontId="7" fillId="0" borderId="0" xfId="0" applyNumberFormat="1" applyFont="1" applyBorder="1" applyAlignment="1">
      <alignment horizontal="center"/>
    </xf>
    <xf numFmtId="166" fontId="9" fillId="0" borderId="0" xfId="0" applyNumberFormat="1" applyFont="1" applyBorder="1"/>
    <xf numFmtId="0" fontId="9" fillId="7" borderId="0" xfId="0" applyNumberFormat="1" applyFont="1" applyFill="1" applyAlignment="1">
      <alignment horizontal="center"/>
    </xf>
    <xf numFmtId="166" fontId="8" fillId="5" borderId="2" xfId="1" applyNumberFormat="1" applyFont="1" applyFill="1" applyBorder="1" applyAlignment="1">
      <alignment horizontal="center"/>
    </xf>
    <xf numFmtId="166" fontId="6" fillId="5" borderId="23" xfId="1" applyNumberFormat="1" applyFont="1" applyFill="1" applyBorder="1"/>
    <xf numFmtId="0" fontId="9" fillId="0" borderId="15" xfId="0" applyFont="1" applyBorder="1"/>
    <xf numFmtId="0" fontId="9" fillId="0" borderId="15" xfId="0" applyFont="1" applyBorder="1" applyAlignment="1">
      <alignment vertical="center"/>
    </xf>
    <xf numFmtId="166" fontId="9" fillId="0" borderId="38" xfId="0" applyNumberFormat="1" applyFont="1" applyBorder="1"/>
    <xf numFmtId="166" fontId="9" fillId="0" borderId="39" xfId="0" applyNumberFormat="1" applyFont="1" applyBorder="1"/>
    <xf numFmtId="0" fontId="9" fillId="4" borderId="2" xfId="0" applyFont="1" applyFill="1" applyBorder="1"/>
    <xf numFmtId="166" fontId="5" fillId="0" borderId="0" xfId="1" applyNumberFormat="1" applyFont="1" applyAlignment="1">
      <alignment horizontal="center"/>
    </xf>
    <xf numFmtId="166" fontId="9" fillId="0" borderId="0" xfId="1" applyNumberFormat="1" applyFont="1" applyFill="1" applyAlignment="1">
      <alignment horizontal="center"/>
    </xf>
    <xf numFmtId="0" fontId="9" fillId="38" borderId="0" xfId="0" applyNumberFormat="1" applyFont="1" applyFill="1" applyAlignment="1">
      <alignment horizontal="center"/>
    </xf>
    <xf numFmtId="166" fontId="0" fillId="0" borderId="15" xfId="1" applyNumberFormat="1" applyFont="1" applyFill="1" applyBorder="1"/>
    <xf numFmtId="166" fontId="0" fillId="0" borderId="18" xfId="1" applyNumberFormat="1" applyFont="1" applyFill="1" applyBorder="1"/>
    <xf numFmtId="0" fontId="7" fillId="0" borderId="19" xfId="0" applyNumberFormat="1" applyFont="1" applyFill="1" applyBorder="1"/>
    <xf numFmtId="166" fontId="7" fillId="0" borderId="20" xfId="0" applyNumberFormat="1" applyFont="1" applyFill="1" applyBorder="1"/>
    <xf numFmtId="0" fontId="7" fillId="0" borderId="20" xfId="0" applyNumberFormat="1" applyFont="1" applyFill="1" applyBorder="1"/>
    <xf numFmtId="0" fontId="7" fillId="0" borderId="20" xfId="0" applyNumberFormat="1" applyFont="1" applyFill="1" applyBorder="1" applyAlignment="1">
      <alignment horizontal="center"/>
    </xf>
    <xf numFmtId="10" fontId="7" fillId="0" borderId="20" xfId="2" applyNumberFormat="1" applyFont="1" applyFill="1" applyBorder="1"/>
    <xf numFmtId="0" fontId="7" fillId="0" borderId="14" xfId="0" applyNumberFormat="1" applyFont="1" applyFill="1" applyBorder="1"/>
    <xf numFmtId="166" fontId="7" fillId="0" borderId="0" xfId="0" applyNumberFormat="1" applyFont="1" applyFill="1" applyBorder="1"/>
    <xf numFmtId="0" fontId="7" fillId="0" borderId="0" xfId="0" applyNumberFormat="1" applyFont="1" applyFill="1" applyBorder="1"/>
    <xf numFmtId="0" fontId="7" fillId="0" borderId="0" xfId="0" applyNumberFormat="1" applyFont="1" applyFill="1" applyBorder="1" applyAlignment="1">
      <alignment horizontal="center"/>
    </xf>
    <xf numFmtId="10" fontId="7" fillId="0" borderId="0" xfId="2" applyNumberFormat="1" applyFont="1" applyFill="1" applyBorder="1"/>
    <xf numFmtId="0" fontId="7" fillId="0" borderId="16" xfId="0" applyNumberFormat="1" applyFont="1" applyFill="1" applyBorder="1"/>
    <xf numFmtId="166" fontId="7" fillId="0" borderId="17" xfId="0" applyNumberFormat="1" applyFont="1" applyFill="1" applyBorder="1"/>
    <xf numFmtId="0" fontId="7" fillId="0" borderId="17" xfId="0" applyNumberFormat="1" applyFont="1" applyFill="1" applyBorder="1"/>
    <xf numFmtId="0" fontId="7" fillId="0" borderId="17" xfId="0" applyNumberFormat="1" applyFont="1" applyFill="1" applyBorder="1" applyAlignment="1">
      <alignment horizontal="center"/>
    </xf>
    <xf numFmtId="10" fontId="7" fillId="0" borderId="17" xfId="2" applyNumberFormat="1" applyFont="1" applyFill="1" applyBorder="1"/>
    <xf numFmtId="166" fontId="7" fillId="0" borderId="19" xfId="0" applyNumberFormat="1" applyFont="1" applyFill="1" applyBorder="1"/>
    <xf numFmtId="166" fontId="7" fillId="0" borderId="14" xfId="0" applyNumberFormat="1" applyFont="1" applyFill="1" applyBorder="1"/>
    <xf numFmtId="166" fontId="7" fillId="0" borderId="16" xfId="0" applyNumberFormat="1" applyFont="1" applyFill="1" applyBorder="1"/>
    <xf numFmtId="166" fontId="7" fillId="0" borderId="18" xfId="0" applyNumberFormat="1" applyFont="1" applyFill="1" applyBorder="1"/>
    <xf numFmtId="166" fontId="9" fillId="0" borderId="19" xfId="18" applyNumberFormat="1" applyFont="1" applyFill="1" applyBorder="1"/>
    <xf numFmtId="166" fontId="9" fillId="7" borderId="20" xfId="18" applyNumberFormat="1" applyFont="1" applyFill="1" applyBorder="1"/>
    <xf numFmtId="166" fontId="9" fillId="7" borderId="20" xfId="1" applyNumberFormat="1" applyFont="1" applyFill="1" applyBorder="1"/>
    <xf numFmtId="166" fontId="0" fillId="7" borderId="21" xfId="1" applyNumberFormat="1" applyFont="1" applyFill="1" applyBorder="1"/>
    <xf numFmtId="166" fontId="9" fillId="0" borderId="14" xfId="18" applyNumberFormat="1" applyFont="1" applyFill="1" applyBorder="1"/>
    <xf numFmtId="166" fontId="9" fillId="7" borderId="0" xfId="18" applyNumberFormat="1" applyFont="1" applyFill="1" applyBorder="1"/>
    <xf numFmtId="166" fontId="9" fillId="7" borderId="0" xfId="1" applyNumberFormat="1" applyFont="1" applyFill="1" applyBorder="1"/>
    <xf numFmtId="166" fontId="0" fillId="7" borderId="15" xfId="1" applyNumberFormat="1" applyFont="1" applyFill="1" applyBorder="1"/>
    <xf numFmtId="166" fontId="9" fillId="0" borderId="15" xfId="1" applyNumberFormat="1" applyFont="1" applyFill="1" applyBorder="1"/>
    <xf numFmtId="166" fontId="9" fillId="8" borderId="14" xfId="18" applyNumberFormat="1" applyFont="1" applyFill="1" applyBorder="1"/>
    <xf numFmtId="166" fontId="9" fillId="8" borderId="0" xfId="18" applyNumberFormat="1" applyFont="1" applyFill="1" applyBorder="1"/>
    <xf numFmtId="166" fontId="9" fillId="8" borderId="0" xfId="1" applyNumberFormat="1" applyFont="1" applyFill="1" applyBorder="1"/>
    <xf numFmtId="166" fontId="0" fillId="8" borderId="15" xfId="1" applyNumberFormat="1" applyFont="1" applyFill="1" applyBorder="1"/>
    <xf numFmtId="166" fontId="0" fillId="8" borderId="0" xfId="1" applyNumberFormat="1" applyFont="1" applyFill="1" applyBorder="1"/>
    <xf numFmtId="166" fontId="9" fillId="39" borderId="14" xfId="18" applyNumberFormat="1" applyFont="1" applyFill="1" applyBorder="1"/>
    <xf numFmtId="166" fontId="9" fillId="39" borderId="0" xfId="18" applyNumberFormat="1" applyFont="1" applyFill="1" applyBorder="1"/>
    <xf numFmtId="166" fontId="9" fillId="39" borderId="0" xfId="1" applyNumberFormat="1" applyFont="1" applyFill="1" applyBorder="1"/>
    <xf numFmtId="166" fontId="0" fillId="39" borderId="15" xfId="1" applyNumberFormat="1" applyFont="1" applyFill="1" applyBorder="1"/>
    <xf numFmtId="166" fontId="9" fillId="0" borderId="16" xfId="18" applyNumberFormat="1" applyFont="1" applyFill="1" applyBorder="1"/>
    <xf numFmtId="166" fontId="9" fillId="0" borderId="17" xfId="1" applyNumberFormat="1" applyFont="1" applyFill="1" applyBorder="1"/>
    <xf numFmtId="166" fontId="9" fillId="7" borderId="19" xfId="1" applyNumberFormat="1" applyFont="1" applyFill="1" applyBorder="1"/>
    <xf numFmtId="166" fontId="9" fillId="7" borderId="21" xfId="1" applyNumberFormat="1" applyFont="1" applyFill="1" applyBorder="1"/>
    <xf numFmtId="166" fontId="9" fillId="7" borderId="14" xfId="1" applyNumberFormat="1" applyFont="1" applyFill="1" applyBorder="1"/>
    <xf numFmtId="166" fontId="9" fillId="7" borderId="15" xfId="1" applyNumberFormat="1" applyFont="1" applyFill="1" applyBorder="1"/>
    <xf numFmtId="166" fontId="9" fillId="0" borderId="14" xfId="1" applyNumberFormat="1" applyFont="1" applyFill="1" applyBorder="1"/>
    <xf numFmtId="166" fontId="9" fillId="8" borderId="14" xfId="1" applyNumberFormat="1" applyFont="1" applyFill="1" applyBorder="1"/>
    <xf numFmtId="166" fontId="9" fillId="8" borderId="15" xfId="1" applyNumberFormat="1" applyFont="1" applyFill="1" applyBorder="1"/>
    <xf numFmtId="166" fontId="9" fillId="0" borderId="16" xfId="1" applyNumberFormat="1" applyFont="1" applyFill="1" applyBorder="1"/>
    <xf numFmtId="166" fontId="9" fillId="0" borderId="18" xfId="1" applyNumberFormat="1" applyFont="1" applyFill="1" applyBorder="1"/>
    <xf numFmtId="166" fontId="9" fillId="39" borderId="14" xfId="1" applyNumberFormat="1" applyFont="1" applyFill="1" applyBorder="1"/>
    <xf numFmtId="166" fontId="9" fillId="39" borderId="15" xfId="1" applyNumberFormat="1" applyFont="1" applyFill="1" applyBorder="1"/>
    <xf numFmtId="0" fontId="0" fillId="8" borderId="0" xfId="1" applyNumberFormat="1" applyFont="1" applyFill="1" applyAlignment="1">
      <alignment horizontal="center"/>
    </xf>
    <xf numFmtId="0" fontId="9" fillId="0" borderId="10" xfId="0" applyFont="1" applyFill="1" applyBorder="1"/>
    <xf numFmtId="0" fontId="7" fillId="0" borderId="8" xfId="0" applyFont="1" applyBorder="1"/>
    <xf numFmtId="166" fontId="7" fillId="0" borderId="8" xfId="1" applyNumberFormat="1" applyFont="1" applyBorder="1"/>
    <xf numFmtId="0" fontId="0" fillId="0" borderId="0" xfId="0" applyFont="1"/>
    <xf numFmtId="0" fontId="0" fillId="0" borderId="0" xfId="0" applyFont="1" applyBorder="1"/>
    <xf numFmtId="0" fontId="0" fillId="0" borderId="0" xfId="0" applyFont="1" applyAlignment="1">
      <alignment horizontal="right"/>
    </xf>
    <xf numFmtId="0" fontId="0" fillId="0" borderId="6" xfId="0" applyFont="1" applyBorder="1"/>
    <xf numFmtId="0" fontId="0" fillId="0" borderId="6" xfId="0" applyFont="1" applyBorder="1" applyAlignment="1">
      <alignment horizontal="center"/>
    </xf>
    <xf numFmtId="0" fontId="0" fillId="0" borderId="6" xfId="0" applyFont="1" applyFill="1" applyBorder="1" applyAlignment="1">
      <alignment horizontal="center"/>
    </xf>
    <xf numFmtId="0" fontId="53" fillId="0" borderId="0" xfId="243" applyFont="1" applyBorder="1"/>
    <xf numFmtId="0" fontId="0" fillId="0" borderId="8" xfId="0" applyFont="1" applyBorder="1"/>
    <xf numFmtId="0" fontId="0" fillId="0" borderId="8" xfId="0" applyFont="1" applyBorder="1" applyAlignment="1">
      <alignment horizontal="center"/>
    </xf>
    <xf numFmtId="166" fontId="7" fillId="0" borderId="8" xfId="0" applyNumberFormat="1" applyFont="1" applyBorder="1"/>
    <xf numFmtId="0" fontId="7" fillId="0" borderId="7" xfId="0" applyFont="1" applyBorder="1"/>
    <xf numFmtId="166" fontId="7" fillId="0" borderId="7" xfId="0" applyNumberFormat="1" applyFont="1" applyBorder="1"/>
    <xf numFmtId="14" fontId="0" fillId="40" borderId="2" xfId="0" applyNumberFormat="1" applyFill="1" applyBorder="1" applyAlignment="1">
      <alignment horizontal="center"/>
    </xf>
    <xf numFmtId="0" fontId="9" fillId="0" borderId="0" xfId="4" applyFont="1" applyFill="1"/>
    <xf numFmtId="0" fontId="9" fillId="0" borderId="0" xfId="4" applyFont="1" applyFill="1" applyAlignment="1">
      <alignment horizontal="center"/>
    </xf>
    <xf numFmtId="49" fontId="9" fillId="0" borderId="0" xfId="4" applyNumberFormat="1" applyFont="1" applyFill="1"/>
    <xf numFmtId="49" fontId="9" fillId="0" borderId="0" xfId="0" applyNumberFormat="1" applyFont="1" applyFill="1"/>
    <xf numFmtId="49" fontId="9" fillId="0" borderId="0" xfId="0" applyNumberFormat="1" applyFont="1" applyFill="1" applyBorder="1"/>
    <xf numFmtId="168" fontId="9" fillId="0" borderId="0" xfId="0" applyNumberFormat="1" applyFont="1" applyFill="1" applyAlignment="1">
      <alignment horizontal="center"/>
    </xf>
    <xf numFmtId="167" fontId="9" fillId="0" borderId="0" xfId="0" applyNumberFormat="1" applyFont="1" applyFill="1" applyAlignment="1">
      <alignment horizontal="left"/>
    </xf>
    <xf numFmtId="167" fontId="9" fillId="0" borderId="0" xfId="4" applyNumberFormat="1" applyFont="1" applyFill="1" applyAlignment="1">
      <alignment horizontal="left"/>
    </xf>
    <xf numFmtId="49" fontId="9" fillId="0" borderId="0" xfId="0" applyNumberFormat="1" applyFont="1" applyFill="1" applyAlignment="1">
      <alignment horizontal="center"/>
    </xf>
    <xf numFmtId="167" fontId="9" fillId="0" borderId="0" xfId="0" quotePrefix="1" applyNumberFormat="1" applyFont="1" applyFill="1" applyAlignment="1">
      <alignment horizontal="left"/>
    </xf>
    <xf numFmtId="166" fontId="0" fillId="0" borderId="8" xfId="0" applyNumberFormat="1" applyFill="1" applyBorder="1"/>
    <xf numFmtId="0" fontId="8" fillId="0" borderId="6" xfId="5" applyFont="1" applyFill="1" applyBorder="1" applyAlignment="1">
      <alignment horizontal="center" wrapText="1"/>
    </xf>
    <xf numFmtId="166" fontId="47" fillId="0" borderId="0" xfId="1" applyNumberFormat="1" applyFont="1"/>
    <xf numFmtId="14" fontId="0" fillId="38" borderId="2" xfId="0" applyNumberFormat="1" applyFill="1" applyBorder="1"/>
    <xf numFmtId="0" fontId="9" fillId="0" borderId="0" xfId="0" applyFont="1" applyFill="1" applyAlignment="1">
      <alignment horizontal="right"/>
    </xf>
    <xf numFmtId="167" fontId="0" fillId="9" borderId="0" xfId="1" applyNumberFormat="1" applyFont="1" applyFill="1" applyBorder="1" applyAlignment="1">
      <alignment horizontal="center"/>
    </xf>
    <xf numFmtId="166" fontId="47" fillId="0" borderId="0" xfId="1" applyNumberFormat="1" applyFont="1" applyBorder="1"/>
    <xf numFmtId="0" fontId="47" fillId="0" borderId="0" xfId="0" applyFont="1"/>
    <xf numFmtId="0" fontId="7" fillId="5" borderId="11" xfId="0" applyFont="1" applyFill="1" applyBorder="1"/>
    <xf numFmtId="184" fontId="8" fillId="0" borderId="6" xfId="0" applyNumberFormat="1" applyFont="1" applyFill="1" applyBorder="1" applyAlignment="1">
      <alignment horizontal="center"/>
    </xf>
    <xf numFmtId="0" fontId="7" fillId="5" borderId="11" xfId="0" applyFont="1" applyFill="1" applyBorder="1" applyAlignment="1">
      <alignment horizontal="center" wrapText="1"/>
    </xf>
    <xf numFmtId="0" fontId="9" fillId="38" borderId="0" xfId="0" applyFont="1" applyFill="1" applyBorder="1" applyAlignment="1">
      <alignment horizontal="left"/>
    </xf>
    <xf numFmtId="166" fontId="8" fillId="38" borderId="0" xfId="18" applyNumberFormat="1" applyFont="1" applyFill="1" applyBorder="1" applyAlignment="1">
      <alignment horizontal="center"/>
    </xf>
    <xf numFmtId="166" fontId="8" fillId="38" borderId="20" xfId="18" applyNumberFormat="1" applyFont="1" applyFill="1" applyBorder="1" applyAlignment="1">
      <alignment horizontal="center"/>
    </xf>
    <xf numFmtId="0" fontId="53" fillId="38" borderId="14" xfId="0" applyFont="1" applyFill="1" applyBorder="1" applyAlignment="1">
      <alignment horizontal="left"/>
    </xf>
    <xf numFmtId="0" fontId="0" fillId="38" borderId="6" xfId="0" applyFill="1" applyBorder="1"/>
    <xf numFmtId="0" fontId="0" fillId="38" borderId="0" xfId="0" applyFill="1" applyAlignment="1">
      <alignment horizontal="left"/>
    </xf>
    <xf numFmtId="0" fontId="0" fillId="38" borderId="19" xfId="0" applyFill="1" applyBorder="1" applyAlignment="1">
      <alignment horizontal="left"/>
    </xf>
    <xf numFmtId="0" fontId="0" fillId="38" borderId="14" xfId="0" applyFill="1" applyBorder="1" applyAlignment="1">
      <alignment horizontal="left"/>
    </xf>
    <xf numFmtId="0" fontId="7" fillId="38" borderId="14" xfId="0" applyFont="1" applyFill="1" applyBorder="1" applyAlignment="1">
      <alignment horizontal="left"/>
    </xf>
    <xf numFmtId="0" fontId="6" fillId="38" borderId="14" xfId="0" applyFont="1" applyFill="1" applyBorder="1" applyAlignment="1">
      <alignment horizontal="left"/>
    </xf>
    <xf numFmtId="166" fontId="9" fillId="38" borderId="14" xfId="18" applyNumberFormat="1" applyFont="1" applyFill="1" applyBorder="1" applyAlignment="1">
      <alignment horizontal="left"/>
    </xf>
    <xf numFmtId="166" fontId="47" fillId="38" borderId="14" xfId="18" applyNumberFormat="1" applyFont="1" applyFill="1" applyBorder="1" applyAlignment="1">
      <alignment horizontal="left"/>
    </xf>
    <xf numFmtId="0" fontId="9" fillId="38" borderId="14" xfId="0" applyFont="1" applyFill="1" applyBorder="1" applyAlignment="1">
      <alignment horizontal="left"/>
    </xf>
    <xf numFmtId="0" fontId="0" fillId="38" borderId="0" xfId="0" applyFill="1" applyBorder="1" applyAlignment="1"/>
    <xf numFmtId="0" fontId="0" fillId="38" borderId="20" xfId="0" applyFill="1" applyBorder="1" applyAlignment="1">
      <alignment horizontal="left"/>
    </xf>
    <xf numFmtId="0" fontId="7" fillId="38" borderId="0" xfId="0" applyFont="1" applyFill="1" applyBorder="1" applyAlignment="1">
      <alignment horizontal="left"/>
    </xf>
    <xf numFmtId="185" fontId="0" fillId="38" borderId="0" xfId="0" applyNumberFormat="1" applyFill="1" applyBorder="1" applyAlignment="1">
      <alignment horizontal="left"/>
    </xf>
    <xf numFmtId="166" fontId="47" fillId="38" borderId="0" xfId="18" applyNumberFormat="1" applyFont="1" applyFill="1" applyBorder="1" applyAlignment="1">
      <alignment horizontal="left"/>
    </xf>
    <xf numFmtId="0" fontId="0" fillId="9" borderId="0" xfId="0" applyFill="1" applyBorder="1"/>
    <xf numFmtId="0" fontId="8" fillId="38" borderId="14" xfId="0" applyFont="1" applyFill="1" applyBorder="1" applyAlignment="1">
      <alignment horizontal="center" vertical="center"/>
    </xf>
    <xf numFmtId="0" fontId="0" fillId="38" borderId="16" xfId="0" applyFill="1" applyBorder="1" applyAlignment="1">
      <alignment horizontal="left"/>
    </xf>
    <xf numFmtId="0" fontId="0" fillId="38" borderId="17" xfId="0" applyFill="1" applyBorder="1" applyAlignment="1">
      <alignment horizontal="left"/>
    </xf>
    <xf numFmtId="167" fontId="0" fillId="0" borderId="0" xfId="1" applyNumberFormat="1" applyFont="1" applyFill="1" applyBorder="1" applyAlignment="1">
      <alignment horizontal="center"/>
    </xf>
    <xf numFmtId="166" fontId="47" fillId="0" borderId="0" xfId="1" applyNumberFormat="1" applyFont="1" applyFill="1"/>
    <xf numFmtId="166" fontId="47" fillId="0" borderId="0" xfId="1" applyNumberFormat="1" applyFont="1" applyFill="1" applyBorder="1" applyAlignment="1">
      <alignment horizontal="center"/>
    </xf>
    <xf numFmtId="0" fontId="0" fillId="9" borderId="41" xfId="0" applyFill="1" applyBorder="1" applyAlignment="1"/>
    <xf numFmtId="0" fontId="9" fillId="9" borderId="0" xfId="0" applyFont="1" applyFill="1" applyAlignment="1">
      <alignment horizontal="center"/>
    </xf>
    <xf numFmtId="0" fontId="7" fillId="9" borderId="6" xfId="0" applyFont="1" applyFill="1" applyBorder="1"/>
    <xf numFmtId="184" fontId="7" fillId="37" borderId="9" xfId="0" applyNumberFormat="1" applyFont="1" applyFill="1" applyBorder="1" applyAlignment="1">
      <alignment horizontal="center"/>
    </xf>
    <xf numFmtId="0" fontId="7" fillId="7" borderId="9" xfId="0" applyFont="1" applyFill="1" applyBorder="1" applyAlignment="1">
      <alignment horizontal="center" wrapText="1"/>
    </xf>
    <xf numFmtId="184" fontId="7" fillId="7" borderId="9" xfId="0" applyNumberFormat="1" applyFont="1" applyFill="1" applyBorder="1" applyAlignment="1">
      <alignment horizontal="center"/>
    </xf>
    <xf numFmtId="184" fontId="7" fillId="37" borderId="9" xfId="0" applyNumberFormat="1" applyFont="1" applyFill="1" applyBorder="1" applyAlignment="1">
      <alignment horizontal="center" wrapText="1"/>
    </xf>
    <xf numFmtId="167" fontId="7" fillId="37" borderId="9" xfId="0" applyNumberFormat="1" applyFont="1" applyFill="1" applyBorder="1" applyAlignment="1">
      <alignment horizontal="center"/>
    </xf>
    <xf numFmtId="184" fontId="7" fillId="7" borderId="9" xfId="0" applyNumberFormat="1" applyFont="1" applyFill="1" applyBorder="1" applyAlignment="1">
      <alignment horizontal="center" wrapText="1"/>
    </xf>
    <xf numFmtId="0" fontId="0" fillId="38" borderId="37" xfId="0" applyFill="1" applyBorder="1" applyAlignment="1">
      <alignment horizontal="left"/>
    </xf>
    <xf numFmtId="0" fontId="0" fillId="38" borderId="6" xfId="0" applyFill="1" applyBorder="1" applyAlignment="1">
      <alignment horizontal="left"/>
    </xf>
    <xf numFmtId="0" fontId="0" fillId="38" borderId="36" xfId="0" applyFill="1" applyBorder="1"/>
    <xf numFmtId="0" fontId="47" fillId="38" borderId="0" xfId="0" applyFont="1" applyFill="1" applyBorder="1" applyAlignment="1">
      <alignment horizontal="left"/>
    </xf>
    <xf numFmtId="0" fontId="0" fillId="38" borderId="13" xfId="0" applyFill="1" applyBorder="1" applyAlignment="1">
      <alignment horizontal="center"/>
    </xf>
    <xf numFmtId="0" fontId="0" fillId="40" borderId="2" xfId="0" applyFill="1" applyBorder="1" applyAlignment="1">
      <alignment horizontal="center"/>
    </xf>
    <xf numFmtId="0" fontId="0" fillId="40" borderId="10" xfId="0" applyFill="1" applyBorder="1" applyAlignment="1">
      <alignment horizontal="center"/>
    </xf>
    <xf numFmtId="0" fontId="0" fillId="0" borderId="2" xfId="0" applyFill="1" applyBorder="1" applyAlignment="1">
      <alignment horizontal="center"/>
    </xf>
    <xf numFmtId="0" fontId="9" fillId="0" borderId="2" xfId="0" applyFont="1" applyFill="1" applyBorder="1"/>
    <xf numFmtId="0" fontId="15" fillId="38" borderId="14" xfId="0" applyFont="1" applyFill="1" applyBorder="1"/>
    <xf numFmtId="0" fontId="0" fillId="38" borderId="37" xfId="0" applyFill="1" applyBorder="1"/>
    <xf numFmtId="0" fontId="0" fillId="38" borderId="0" xfId="0" applyFill="1" applyBorder="1" applyAlignment="1">
      <alignment horizontal="center"/>
    </xf>
    <xf numFmtId="43" fontId="0" fillId="0" borderId="0" xfId="0" applyNumberFormat="1"/>
    <xf numFmtId="0" fontId="7" fillId="40" borderId="9" xfId="0" applyFont="1" applyFill="1" applyBorder="1" applyAlignment="1">
      <alignment horizontal="center" wrapText="1"/>
    </xf>
    <xf numFmtId="184" fontId="7" fillId="40" borderId="9" xfId="0" applyNumberFormat="1" applyFont="1" applyFill="1" applyBorder="1"/>
    <xf numFmtId="0" fontId="0" fillId="9" borderId="0" xfId="0" applyFill="1" applyBorder="1" applyAlignment="1"/>
    <xf numFmtId="166" fontId="9" fillId="0" borderId="0" xfId="1" applyNumberFormat="1" applyFont="1" applyFill="1" applyBorder="1" applyAlignment="1">
      <alignment horizontal="center"/>
    </xf>
    <xf numFmtId="167" fontId="0" fillId="0" borderId="8" xfId="1" applyNumberFormat="1" applyFont="1" applyFill="1" applyBorder="1" applyAlignment="1">
      <alignment horizontal="center"/>
    </xf>
    <xf numFmtId="166" fontId="0" fillId="0" borderId="8" xfId="1" applyNumberFormat="1" applyFont="1" applyFill="1" applyBorder="1"/>
    <xf numFmtId="0" fontId="8" fillId="0" borderId="0" xfId="0" applyFont="1" applyBorder="1" applyAlignment="1">
      <alignment horizontal="center" wrapText="1"/>
    </xf>
    <xf numFmtId="17" fontId="8" fillId="0" borderId="0" xfId="0" applyNumberFormat="1" applyFont="1" applyBorder="1" applyAlignment="1">
      <alignment horizontal="center"/>
    </xf>
    <xf numFmtId="166" fontId="47" fillId="5" borderId="0" xfId="1" applyNumberFormat="1" applyFont="1" applyFill="1" applyBorder="1"/>
    <xf numFmtId="184" fontId="8" fillId="0" borderId="0" xfId="0" applyNumberFormat="1" applyFont="1" applyBorder="1" applyAlignment="1">
      <alignment horizontal="center"/>
    </xf>
    <xf numFmtId="0" fontId="8" fillId="0" borderId="0" xfId="0" applyFont="1" applyBorder="1" applyAlignment="1">
      <alignment horizontal="center"/>
    </xf>
    <xf numFmtId="166" fontId="12" fillId="0" borderId="0" xfId="1" applyNumberFormat="1" applyFont="1" applyBorder="1" applyAlignment="1">
      <alignment horizontal="center"/>
    </xf>
    <xf numFmtId="166" fontId="11" fillId="0" borderId="0" xfId="0" applyNumberFormat="1" applyFont="1" applyBorder="1"/>
    <xf numFmtId="184" fontId="8" fillId="40" borderId="0" xfId="0" applyNumberFormat="1" applyFont="1" applyFill="1" applyBorder="1" applyAlignment="1">
      <alignment horizontal="center" wrapText="1"/>
    </xf>
    <xf numFmtId="184" fontId="12" fillId="40" borderId="0" xfId="0" applyNumberFormat="1" applyFont="1" applyFill="1" applyBorder="1" applyAlignment="1">
      <alignment horizontal="center" wrapText="1"/>
    </xf>
    <xf numFmtId="0" fontId="0" fillId="5" borderId="21" xfId="0" applyFill="1" applyBorder="1"/>
    <xf numFmtId="0" fontId="0" fillId="0" borderId="0" xfId="0" applyAlignment="1">
      <alignment wrapText="1"/>
    </xf>
    <xf numFmtId="0" fontId="9" fillId="0" borderId="0" xfId="0" applyFont="1" applyAlignment="1">
      <alignment wrapText="1"/>
    </xf>
    <xf numFmtId="0" fontId="9" fillId="0" borderId="0" xfId="0" applyFont="1" applyFill="1" applyAlignment="1">
      <alignment wrapText="1"/>
    </xf>
    <xf numFmtId="17" fontId="7" fillId="0" borderId="0" xfId="0" applyNumberFormat="1" applyFont="1" applyAlignment="1">
      <alignment horizontal="center" wrapText="1"/>
    </xf>
    <xf numFmtId="0" fontId="0" fillId="0" borderId="0" xfId="0" applyBorder="1" applyAlignment="1">
      <alignment wrapText="1"/>
    </xf>
    <xf numFmtId="0" fontId="0" fillId="0" borderId="0" xfId="0" applyFill="1" applyBorder="1" applyAlignment="1">
      <alignment wrapText="1"/>
    </xf>
    <xf numFmtId="0" fontId="0" fillId="0" borderId="0" xfId="0" applyFill="1" applyAlignment="1">
      <alignment wrapText="1"/>
    </xf>
    <xf numFmtId="17" fontId="8" fillId="0" borderId="0" xfId="0" applyNumberFormat="1" applyFont="1" applyFill="1" applyBorder="1" applyAlignment="1">
      <alignment horizontal="center" wrapText="1"/>
    </xf>
    <xf numFmtId="0" fontId="0" fillId="38" borderId="0" xfId="0" applyFill="1" applyBorder="1" applyAlignment="1">
      <alignment horizontal="center"/>
    </xf>
    <xf numFmtId="0" fontId="0" fillId="38" borderId="19" xfId="0" applyFill="1" applyBorder="1" applyAlignment="1">
      <alignment horizontal="center"/>
    </xf>
    <xf numFmtId="0" fontId="0" fillId="38" borderId="20" xfId="0" applyFill="1" applyBorder="1" applyAlignment="1">
      <alignment horizontal="center"/>
    </xf>
    <xf numFmtId="0" fontId="0" fillId="38" borderId="21" xfId="0" applyFill="1" applyBorder="1" applyAlignment="1">
      <alignment horizontal="center"/>
    </xf>
    <xf numFmtId="0" fontId="8" fillId="9" borderId="0" xfId="0" applyFont="1" applyFill="1" applyBorder="1" applyAlignment="1">
      <alignment horizontal="center"/>
    </xf>
    <xf numFmtId="166" fontId="7" fillId="0" borderId="6" xfId="1" applyNumberFormat="1" applyFont="1" applyBorder="1" applyAlignment="1">
      <alignment horizontal="left"/>
    </xf>
    <xf numFmtId="0" fontId="9" fillId="0" borderId="0" xfId="0" applyFont="1" applyFill="1" applyAlignment="1">
      <alignment horizontal="left"/>
    </xf>
    <xf numFmtId="0" fontId="0" fillId="9" borderId="0" xfId="0" applyFill="1" applyAlignment="1">
      <alignment horizontal="left"/>
    </xf>
    <xf numFmtId="0" fontId="0" fillId="0" borderId="0" xfId="0" applyFill="1" applyAlignment="1">
      <alignment horizontal="left"/>
    </xf>
    <xf numFmtId="166" fontId="0" fillId="0" borderId="0" xfId="1" applyNumberFormat="1" applyFont="1" applyBorder="1" applyAlignment="1">
      <alignment horizontal="left"/>
    </xf>
    <xf numFmtId="166" fontId="0" fillId="9" borderId="0" xfId="1" applyNumberFormat="1" applyFont="1" applyFill="1" applyBorder="1" applyAlignment="1">
      <alignment horizontal="left"/>
    </xf>
    <xf numFmtId="166" fontId="0" fillId="0" borderId="0" xfId="1" applyNumberFormat="1" applyFont="1" applyFill="1" applyBorder="1" applyAlignment="1">
      <alignment horizontal="left"/>
    </xf>
    <xf numFmtId="0" fontId="0" fillId="0" borderId="8" xfId="0" applyBorder="1" applyAlignment="1">
      <alignment horizontal="left"/>
    </xf>
    <xf numFmtId="0" fontId="9" fillId="0" borderId="0" xfId="0" applyFont="1" applyBorder="1" applyAlignment="1">
      <alignment horizontal="left" wrapText="1"/>
    </xf>
    <xf numFmtId="0" fontId="0" fillId="0" borderId="0" xfId="0" applyFont="1" applyFill="1" applyAlignment="1">
      <alignment horizontal="left"/>
    </xf>
    <xf numFmtId="0" fontId="0" fillId="0" borderId="0" xfId="0" applyFont="1" applyFill="1"/>
    <xf numFmtId="166" fontId="7" fillId="0" borderId="0" xfId="1" applyNumberFormat="1" applyFont="1" applyBorder="1" applyAlignment="1">
      <alignment horizontal="center" wrapText="1"/>
    </xf>
    <xf numFmtId="0" fontId="0" fillId="0" borderId="0" xfId="0" applyFont="1" applyAlignment="1">
      <alignment wrapText="1"/>
    </xf>
    <xf numFmtId="0" fontId="7" fillId="3" borderId="9" xfId="147" applyFont="1" applyFill="1" applyBorder="1" applyAlignment="1">
      <alignment horizontal="center" wrapText="1"/>
    </xf>
    <xf numFmtId="0" fontId="0" fillId="0" borderId="0" xfId="1" applyNumberFormat="1" applyFont="1" applyBorder="1" applyAlignment="1"/>
    <xf numFmtId="0" fontId="0" fillId="0" borderId="0" xfId="0" applyNumberFormat="1" applyAlignment="1"/>
    <xf numFmtId="0" fontId="0" fillId="0" borderId="0" xfId="1" applyNumberFormat="1" applyFont="1" applyBorder="1"/>
    <xf numFmtId="0" fontId="9" fillId="0" borderId="0" xfId="0" applyNumberFormat="1" applyFont="1"/>
    <xf numFmtId="0" fontId="7" fillId="0" borderId="6" xfId="1" applyNumberFormat="1" applyFont="1" applyBorder="1" applyAlignment="1">
      <alignment horizontal="center" wrapText="1"/>
    </xf>
    <xf numFmtId="0" fontId="9" fillId="0" borderId="0" xfId="0" applyNumberFormat="1" applyFont="1" applyFill="1"/>
    <xf numFmtId="0" fontId="0" fillId="9" borderId="0" xfId="0" applyNumberFormat="1" applyFill="1"/>
    <xf numFmtId="0" fontId="0" fillId="0" borderId="0" xfId="0" applyNumberFormat="1" applyFont="1" applyFill="1"/>
    <xf numFmtId="0" fontId="0" fillId="9" borderId="0" xfId="1" applyNumberFormat="1" applyFont="1" applyFill="1" applyBorder="1"/>
    <xf numFmtId="0" fontId="0" fillId="0" borderId="0" xfId="1" applyNumberFormat="1" applyFont="1" applyFill="1" applyBorder="1"/>
    <xf numFmtId="0" fontId="0" fillId="0" borderId="8" xfId="0" applyNumberFormat="1" applyBorder="1"/>
    <xf numFmtId="43" fontId="9" fillId="0" borderId="0" xfId="1" applyFont="1" applyFill="1" applyBorder="1" applyAlignment="1">
      <alignment horizontal="center"/>
    </xf>
    <xf numFmtId="43" fontId="6" fillId="0" borderId="0" xfId="1" applyFont="1" applyFill="1"/>
    <xf numFmtId="43" fontId="6" fillId="0" borderId="0" xfId="1" applyFont="1" applyFill="1" applyBorder="1" applyAlignment="1">
      <alignment horizontal="center"/>
    </xf>
    <xf numFmtId="166" fontId="6" fillId="4" borderId="0" xfId="1" applyNumberFormat="1" applyFont="1" applyFill="1" applyBorder="1"/>
    <xf numFmtId="166" fontId="6" fillId="0" borderId="0" xfId="1" applyNumberFormat="1" applyFont="1" applyFill="1" applyBorder="1" applyAlignment="1">
      <alignment horizontal="center"/>
    </xf>
    <xf numFmtId="0" fontId="63" fillId="9" borderId="0" xfId="0" applyFont="1" applyFill="1" applyAlignment="1">
      <alignment horizontal="center" vertical="center" wrapText="1"/>
    </xf>
    <xf numFmtId="0" fontId="47" fillId="0" borderId="0" xfId="0" applyFont="1" applyFill="1"/>
    <xf numFmtId="0" fontId="8" fillId="38" borderId="14" xfId="0" applyFont="1" applyFill="1" applyBorder="1"/>
    <xf numFmtId="166" fontId="6" fillId="9" borderId="0" xfId="1" applyNumberFormat="1" applyFont="1" applyFill="1"/>
    <xf numFmtId="0" fontId="0" fillId="0" borderId="15" xfId="0" applyFill="1" applyBorder="1"/>
    <xf numFmtId="0" fontId="7" fillId="38" borderId="0" xfId="0" applyFont="1" applyFill="1" applyBorder="1" applyAlignment="1">
      <alignment horizontal="center" vertical="center"/>
    </xf>
    <xf numFmtId="9" fontId="0" fillId="0" borderId="0" xfId="0" applyNumberFormat="1" applyFill="1" applyBorder="1"/>
    <xf numFmtId="0" fontId="7" fillId="38" borderId="15" xfId="0" applyFont="1" applyFill="1" applyBorder="1"/>
    <xf numFmtId="0" fontId="9" fillId="40" borderId="2" xfId="0" applyFont="1" applyFill="1" applyBorder="1" applyAlignment="1">
      <alignment horizontal="center"/>
    </xf>
    <xf numFmtId="166" fontId="9" fillId="9" borderId="0" xfId="1" applyNumberFormat="1" applyFont="1" applyFill="1" applyBorder="1" applyAlignment="1">
      <alignment horizontal="center"/>
    </xf>
    <xf numFmtId="166" fontId="64" fillId="0" borderId="0" xfId="1" applyNumberFormat="1" applyFont="1" applyFill="1"/>
    <xf numFmtId="166" fontId="64" fillId="0" borderId="0" xfId="1" applyNumberFormat="1" applyFont="1" applyFill="1" applyBorder="1" applyAlignment="1">
      <alignment horizontal="center"/>
    </xf>
    <xf numFmtId="166" fontId="0" fillId="4" borderId="10" xfId="0" applyNumberFormat="1" applyFill="1" applyBorder="1"/>
    <xf numFmtId="166" fontId="0" fillId="4" borderId="2" xfId="0" applyNumberFormat="1" applyFill="1" applyBorder="1"/>
    <xf numFmtId="0" fontId="8" fillId="0" borderId="0" xfId="71" applyFont="1" applyFill="1"/>
    <xf numFmtId="0" fontId="9" fillId="0" borderId="0" xfId="71"/>
    <xf numFmtId="0" fontId="9" fillId="0" borderId="0" xfId="71" applyFill="1"/>
    <xf numFmtId="17" fontId="9" fillId="0" borderId="0" xfId="71" applyNumberFormat="1"/>
    <xf numFmtId="17" fontId="9" fillId="0" borderId="0" xfId="71" applyNumberFormat="1" applyFill="1"/>
    <xf numFmtId="0" fontId="8" fillId="0" borderId="0" xfId="71" applyFont="1" applyFill="1" applyAlignment="1">
      <alignment horizontal="center"/>
    </xf>
    <xf numFmtId="0" fontId="8" fillId="0" borderId="0" xfId="71" applyFont="1" applyFill="1" applyAlignment="1">
      <alignment horizontal="centerContinuous"/>
    </xf>
    <xf numFmtId="0" fontId="8" fillId="0" borderId="0" xfId="71" applyFont="1" applyAlignment="1">
      <alignment horizontal="centerContinuous"/>
    </xf>
    <xf numFmtId="0" fontId="8" fillId="0" borderId="0" xfId="71" applyFont="1"/>
    <xf numFmtId="0" fontId="9" fillId="0" borderId="0" xfId="71" applyFont="1"/>
    <xf numFmtId="0" fontId="8" fillId="0" borderId="6" xfId="71" applyFont="1" applyBorder="1"/>
    <xf numFmtId="0" fontId="8" fillId="0" borderId="6" xfId="71" applyFont="1" applyBorder="1" applyAlignment="1">
      <alignment horizontal="center"/>
    </xf>
    <xf numFmtId="0" fontId="8" fillId="0" borderId="6" xfId="71" applyFont="1" applyFill="1" applyBorder="1" applyAlignment="1">
      <alignment horizontal="center"/>
    </xf>
    <xf numFmtId="0" fontId="8" fillId="0" borderId="0" xfId="71" applyFont="1" applyFill="1" applyBorder="1" applyAlignment="1">
      <alignment horizontal="center"/>
    </xf>
    <xf numFmtId="166" fontId="0" fillId="0" borderId="0" xfId="18" applyNumberFormat="1" applyFont="1"/>
    <xf numFmtId="164" fontId="0" fillId="0" borderId="0" xfId="87" applyNumberFormat="1" applyFont="1"/>
    <xf numFmtId="166" fontId="0" fillId="0" borderId="0" xfId="18" applyNumberFormat="1" applyFont="1" applyFill="1"/>
    <xf numFmtId="164" fontId="0" fillId="0" borderId="0" xfId="87" applyNumberFormat="1" applyFont="1" applyFill="1"/>
    <xf numFmtId="164" fontId="9" fillId="0" borderId="0" xfId="71" applyNumberFormat="1"/>
    <xf numFmtId="166" fontId="5" fillId="0" borderId="0" xfId="71" applyNumberFormat="1" applyFont="1"/>
    <xf numFmtId="166" fontId="0" fillId="0" borderId="7" xfId="18" applyNumberFormat="1" applyFont="1" applyBorder="1"/>
    <xf numFmtId="166" fontId="0" fillId="0" borderId="7" xfId="18" applyNumberFormat="1" applyFont="1" applyFill="1" applyBorder="1"/>
    <xf numFmtId="166" fontId="9" fillId="0" borderId="0" xfId="71" applyNumberFormat="1" applyFill="1"/>
    <xf numFmtId="166" fontId="0" fillId="0" borderId="0" xfId="18" applyNumberFormat="1" applyFont="1" applyBorder="1"/>
    <xf numFmtId="166" fontId="0" fillId="0" borderId="0" xfId="18" applyNumberFormat="1" applyFont="1" applyFill="1" applyBorder="1"/>
    <xf numFmtId="0" fontId="6" fillId="0" borderId="0" xfId="71" applyFont="1" applyFill="1"/>
    <xf numFmtId="166" fontId="6" fillId="0" borderId="0" xfId="18" applyNumberFormat="1" applyFont="1" applyFill="1" applyBorder="1"/>
    <xf numFmtId="166" fontId="9" fillId="0" borderId="0" xfId="71" applyNumberFormat="1"/>
    <xf numFmtId="0" fontId="8" fillId="0" borderId="0" xfId="71" applyFont="1" applyBorder="1"/>
    <xf numFmtId="166" fontId="7" fillId="0" borderId="21" xfId="0" applyNumberFormat="1" applyFont="1" applyFill="1" applyBorder="1"/>
    <xf numFmtId="166" fontId="7" fillId="0" borderId="15" xfId="0" applyNumberFormat="1" applyFont="1" applyFill="1" applyBorder="1"/>
    <xf numFmtId="0" fontId="0" fillId="0" borderId="19" xfId="0" applyFill="1" applyBorder="1"/>
    <xf numFmtId="0" fontId="0" fillId="0" borderId="21" xfId="0" applyFill="1" applyBorder="1"/>
    <xf numFmtId="166" fontId="0" fillId="0" borderId="14" xfId="1" applyNumberFormat="1" applyFont="1" applyFill="1" applyBorder="1"/>
    <xf numFmtId="0" fontId="0" fillId="0" borderId="18" xfId="0" applyFill="1" applyBorder="1"/>
    <xf numFmtId="0" fontId="0" fillId="0" borderId="15" xfId="0" applyFill="1" applyBorder="1" applyAlignment="1">
      <alignment horizontal="center"/>
    </xf>
    <xf numFmtId="166" fontId="0" fillId="4" borderId="15" xfId="1" applyNumberFormat="1" applyFont="1" applyFill="1" applyBorder="1"/>
    <xf numFmtId="14" fontId="0" fillId="40" borderId="13" xfId="0" applyNumberFormat="1" applyFill="1" applyBorder="1" applyAlignment="1">
      <alignment horizontal="center"/>
    </xf>
    <xf numFmtId="14" fontId="0" fillId="38" borderId="15" xfId="0" applyNumberFormat="1" applyFill="1" applyBorder="1" applyAlignment="1">
      <alignment horizontal="center"/>
    </xf>
    <xf numFmtId="0" fontId="48" fillId="38" borderId="15" xfId="0" applyFont="1" applyFill="1" applyBorder="1" applyAlignment="1">
      <alignment horizontal="center"/>
    </xf>
    <xf numFmtId="0" fontId="48" fillId="38" borderId="0" xfId="0" applyFont="1" applyFill="1" applyBorder="1"/>
    <xf numFmtId="10" fontId="0" fillId="38" borderId="0" xfId="0" applyNumberFormat="1" applyFill="1" applyBorder="1" applyAlignment="1">
      <alignment horizontal="center"/>
    </xf>
    <xf numFmtId="164" fontId="0" fillId="38" borderId="0" xfId="0" applyNumberFormat="1" applyFill="1" applyBorder="1" applyAlignment="1">
      <alignment horizontal="center"/>
    </xf>
    <xf numFmtId="9" fontId="0" fillId="38" borderId="0" xfId="0" applyNumberFormat="1" applyFill="1" applyBorder="1" applyAlignment="1">
      <alignment horizontal="center"/>
    </xf>
    <xf numFmtId="0" fontId="0" fillId="38" borderId="14" xfId="1" applyNumberFormat="1" applyFont="1" applyFill="1" applyBorder="1" applyAlignment="1">
      <alignment horizontal="left"/>
    </xf>
    <xf numFmtId="166" fontId="0" fillId="38" borderId="14" xfId="1" applyNumberFormat="1" applyFont="1" applyFill="1" applyBorder="1"/>
    <xf numFmtId="166" fontId="0" fillId="38" borderId="15" xfId="1" applyNumberFormat="1" applyFont="1" applyFill="1" applyBorder="1"/>
    <xf numFmtId="166" fontId="0" fillId="38" borderId="15" xfId="0" applyNumberFormat="1" applyFill="1" applyBorder="1"/>
    <xf numFmtId="0" fontId="8" fillId="0" borderId="0" xfId="244" applyFont="1" applyFill="1"/>
    <xf numFmtId="0" fontId="9" fillId="0" borderId="0" xfId="244" applyFont="1" applyFill="1"/>
    <xf numFmtId="0" fontId="9" fillId="0" borderId="0" xfId="244" applyFont="1" applyFill="1" applyAlignment="1">
      <alignment horizontal="center"/>
    </xf>
    <xf numFmtId="0" fontId="66" fillId="0" borderId="0" xfId="71" applyFont="1"/>
    <xf numFmtId="0" fontId="8" fillId="0" borderId="0" xfId="244" applyFont="1" applyFill="1" applyAlignment="1">
      <alignment horizontal="center"/>
    </xf>
    <xf numFmtId="0" fontId="8" fillId="0" borderId="0" xfId="244" applyFont="1" applyFill="1" applyBorder="1" applyAlignment="1"/>
    <xf numFmtId="0" fontId="8" fillId="3" borderId="0" xfId="244" applyFont="1" applyFill="1" applyAlignment="1">
      <alignment horizontal="center" wrapText="1"/>
    </xf>
    <xf numFmtId="167" fontId="9" fillId="0" borderId="0" xfId="244" applyNumberFormat="1" applyFont="1" applyFill="1"/>
    <xf numFmtId="0" fontId="9" fillId="0" borderId="0" xfId="71" applyFont="1" applyFill="1"/>
    <xf numFmtId="0" fontId="9" fillId="0" borderId="0" xfId="71" applyFont="1" applyAlignment="1">
      <alignment horizontal="center"/>
    </xf>
    <xf numFmtId="167" fontId="9" fillId="0" borderId="0" xfId="71" applyNumberFormat="1" applyFont="1" applyFill="1" applyAlignment="1">
      <alignment horizontal="center"/>
    </xf>
    <xf numFmtId="0" fontId="9" fillId="0" borderId="0" xfId="244" applyFont="1" applyFill="1" applyBorder="1"/>
    <xf numFmtId="17" fontId="9" fillId="0" borderId="0" xfId="244" applyNumberFormat="1" applyFont="1" applyFill="1" applyAlignment="1">
      <alignment horizontal="right"/>
    </xf>
    <xf numFmtId="3" fontId="9" fillId="0" borderId="0" xfId="244" applyNumberFormat="1" applyFont="1" applyFill="1"/>
    <xf numFmtId="0" fontId="9" fillId="0" borderId="0" xfId="244" applyFont="1" applyFill="1" applyAlignment="1">
      <alignment wrapText="1"/>
    </xf>
    <xf numFmtId="167" fontId="9" fillId="0" borderId="0" xfId="71" applyNumberFormat="1" applyFont="1" applyFill="1" applyAlignment="1">
      <alignment horizontal="right"/>
    </xf>
    <xf numFmtId="49" fontId="9" fillId="0" borderId="0" xfId="71" applyNumberFormat="1" applyFont="1" applyAlignment="1">
      <alignment horizontal="center"/>
    </xf>
    <xf numFmtId="167" fontId="9" fillId="0" borderId="0" xfId="4" applyNumberFormat="1" applyFont="1" applyFill="1" applyAlignment="1">
      <alignment horizontal="center"/>
    </xf>
    <xf numFmtId="167" fontId="9" fillId="0" borderId="0" xfId="244" applyNumberFormat="1" applyFont="1" applyFill="1" applyAlignment="1">
      <alignment horizontal="right"/>
    </xf>
    <xf numFmtId="41" fontId="9" fillId="0" borderId="0" xfId="244" applyNumberFormat="1" applyFont="1" applyFill="1"/>
    <xf numFmtId="0" fontId="9" fillId="0" borderId="0" xfId="71" applyFont="1" applyFill="1" applyAlignment="1">
      <alignment horizontal="center"/>
    </xf>
    <xf numFmtId="0" fontId="9" fillId="0" borderId="0" xfId="71" applyFont="1" applyFill="1" applyAlignment="1">
      <alignment wrapText="1"/>
    </xf>
    <xf numFmtId="167" fontId="9" fillId="0" borderId="0" xfId="71" applyNumberFormat="1" applyFont="1" applyFill="1" applyAlignment="1">
      <alignment horizontal="center" wrapText="1"/>
    </xf>
    <xf numFmtId="166" fontId="9" fillId="0" borderId="0" xfId="244" applyNumberFormat="1" applyFont="1" applyFill="1" applyBorder="1"/>
    <xf numFmtId="167" fontId="9" fillId="0" borderId="0" xfId="71" applyNumberFormat="1" applyFont="1" applyFill="1" applyAlignment="1">
      <alignment horizontal="right" wrapText="1"/>
    </xf>
    <xf numFmtId="17" fontId="9" fillId="0" borderId="0" xfId="244" quotePrefix="1" applyNumberFormat="1" applyFont="1" applyFill="1" applyAlignment="1">
      <alignment horizontal="right"/>
    </xf>
    <xf numFmtId="168" fontId="9" fillId="0" borderId="0" xfId="244" applyNumberFormat="1" applyFont="1" applyFill="1" applyBorder="1"/>
    <xf numFmtId="183" fontId="9" fillId="0" borderId="0" xfId="244" applyNumberFormat="1" applyFont="1" applyFill="1" applyBorder="1" applyAlignment="1">
      <alignment horizontal="center"/>
    </xf>
    <xf numFmtId="49" fontId="9" fillId="0" borderId="0" xfId="244" applyNumberFormat="1" applyFont="1" applyFill="1" applyBorder="1" applyAlignment="1">
      <alignment horizontal="center"/>
    </xf>
    <xf numFmtId="168" fontId="9" fillId="0" borderId="0" xfId="244" applyNumberFormat="1" applyFont="1" applyFill="1" applyBorder="1" applyAlignment="1">
      <alignment horizontal="center"/>
    </xf>
    <xf numFmtId="49" fontId="9" fillId="0" borderId="0" xfId="244" applyNumberFormat="1" applyFont="1" applyFill="1" applyBorder="1"/>
    <xf numFmtId="166" fontId="9" fillId="0" borderId="0" xfId="244" applyNumberFormat="1" applyFont="1" applyFill="1"/>
    <xf numFmtId="0" fontId="47" fillId="0" borderId="0" xfId="244" applyFont="1" applyFill="1" applyAlignment="1">
      <alignment wrapText="1"/>
    </xf>
    <xf numFmtId="17" fontId="9" fillId="0" borderId="0" xfId="244" applyNumberFormat="1" applyFont="1" applyFill="1" applyAlignment="1">
      <alignment wrapText="1"/>
    </xf>
    <xf numFmtId="0" fontId="9" fillId="0" borderId="0" xfId="244" applyFont="1" applyFill="1" applyBorder="1" applyAlignment="1">
      <alignment horizontal="center"/>
    </xf>
    <xf numFmtId="0" fontId="9" fillId="0" borderId="0" xfId="244" applyFont="1" applyFill="1" applyBorder="1" applyAlignment="1"/>
    <xf numFmtId="0" fontId="9" fillId="0" borderId="0" xfId="244" applyFont="1" applyFill="1" applyBorder="1" applyAlignment="1">
      <alignment horizontal="left"/>
    </xf>
    <xf numFmtId="0" fontId="9" fillId="0" borderId="0" xfId="71" applyFont="1" applyFill="1" applyBorder="1"/>
    <xf numFmtId="0" fontId="9" fillId="0" borderId="0" xfId="1" applyNumberFormat="1" applyFont="1" applyFill="1" applyBorder="1" applyAlignment="1">
      <alignment horizontal="center" wrapText="1"/>
    </xf>
    <xf numFmtId="0" fontId="7" fillId="3" borderId="9" xfId="147" applyNumberFormat="1" applyFont="1" applyFill="1" applyBorder="1" applyAlignment="1">
      <alignment horizontal="center" wrapText="1"/>
    </xf>
    <xf numFmtId="166" fontId="0" fillId="41" borderId="0" xfId="1" applyNumberFormat="1" applyFont="1" applyFill="1"/>
    <xf numFmtId="0" fontId="9" fillId="0" borderId="0" xfId="0" applyFont="1" applyFill="1" applyAlignment="1">
      <alignment vertical="center" wrapText="1"/>
    </xf>
    <xf numFmtId="0" fontId="9" fillId="0" borderId="0" xfId="0" applyFont="1" applyFill="1" applyAlignment="1">
      <alignment horizontal="center" vertical="center" wrapText="1"/>
    </xf>
    <xf numFmtId="168" fontId="9" fillId="0" borderId="0" xfId="0" applyNumberFormat="1" applyFont="1" applyFill="1" applyAlignment="1">
      <alignment horizontal="center" vertical="center" wrapText="1"/>
    </xf>
    <xf numFmtId="167" fontId="9" fillId="0" borderId="0" xfId="0" applyNumberFormat="1" applyFont="1" applyFill="1" applyAlignment="1">
      <alignment horizontal="left" vertical="center" wrapText="1"/>
    </xf>
    <xf numFmtId="0" fontId="0" fillId="0" borderId="0" xfId="0" applyFill="1" applyAlignment="1">
      <alignment horizontal="center" vertical="center" wrapText="1"/>
    </xf>
    <xf numFmtId="0" fontId="9" fillId="0" borderId="0" xfId="4" applyFont="1" applyFill="1" applyBorder="1" applyAlignment="1">
      <alignment horizontal="center" vertical="center" wrapText="1"/>
    </xf>
    <xf numFmtId="43" fontId="9" fillId="0" borderId="0" xfId="1" applyFont="1" applyFill="1" applyBorder="1" applyAlignment="1">
      <alignment horizontal="center" vertical="center" wrapText="1"/>
    </xf>
    <xf numFmtId="0" fontId="9" fillId="0" borderId="0" xfId="1" applyNumberFormat="1" applyFont="1" applyFill="1" applyBorder="1" applyAlignment="1">
      <alignment horizontal="center" vertical="center" wrapText="1"/>
    </xf>
    <xf numFmtId="166" fontId="0" fillId="0" borderId="0" xfId="1" applyNumberFormat="1" applyFont="1" applyFill="1" applyBorder="1" applyAlignment="1">
      <alignment vertical="center" wrapText="1"/>
    </xf>
    <xf numFmtId="0" fontId="0" fillId="0" borderId="0" xfId="0" applyFill="1" applyAlignment="1">
      <alignment vertical="center" wrapText="1"/>
    </xf>
    <xf numFmtId="49" fontId="9" fillId="0" borderId="0" xfId="4" applyNumberFormat="1" applyFont="1" applyFill="1" applyAlignment="1">
      <alignment horizontal="left" vertical="center"/>
    </xf>
    <xf numFmtId="0" fontId="9" fillId="0" borderId="0" xfId="0" applyFont="1" applyFill="1" applyAlignment="1">
      <alignment horizontal="center" vertical="center"/>
    </xf>
    <xf numFmtId="49" fontId="9" fillId="0" borderId="0" xfId="0" applyNumberFormat="1" applyFont="1" applyFill="1" applyAlignment="1">
      <alignment horizontal="center" vertical="center"/>
    </xf>
    <xf numFmtId="168" fontId="9" fillId="0" borderId="0" xfId="0" applyNumberFormat="1" applyFont="1" applyFill="1" applyAlignment="1">
      <alignment horizontal="center" vertical="center"/>
    </xf>
    <xf numFmtId="167" fontId="9" fillId="0" borderId="0" xfId="4" applyNumberFormat="1" applyFont="1" applyFill="1" applyAlignment="1">
      <alignment horizontal="center" vertical="center"/>
    </xf>
    <xf numFmtId="167" fontId="9" fillId="0" borderId="0" xfId="0" applyNumberFormat="1" applyFont="1" applyFill="1" applyAlignment="1">
      <alignment horizontal="center" vertical="center"/>
    </xf>
    <xf numFmtId="0" fontId="0" fillId="0" borderId="0" xfId="0" applyFill="1" applyAlignment="1">
      <alignment horizontal="center" vertical="center"/>
    </xf>
    <xf numFmtId="0" fontId="9" fillId="0" borderId="0" xfId="4" applyFont="1" applyFill="1" applyBorder="1" applyAlignment="1">
      <alignment horizontal="center" vertical="center"/>
    </xf>
    <xf numFmtId="43" fontId="9" fillId="0" borderId="0" xfId="1" applyFont="1" applyFill="1" applyBorder="1" applyAlignment="1">
      <alignment horizontal="center" vertical="center"/>
    </xf>
    <xf numFmtId="49" fontId="9" fillId="0" borderId="0" xfId="4" applyNumberFormat="1" applyFont="1" applyFill="1" applyAlignment="1">
      <alignment vertical="center"/>
    </xf>
    <xf numFmtId="167" fontId="9" fillId="0" borderId="0" xfId="4" applyNumberFormat="1" applyFont="1" applyFill="1" applyAlignment="1">
      <alignment horizontal="left" vertical="center"/>
    </xf>
    <xf numFmtId="167" fontId="9" fillId="0" borderId="0" xfId="0" applyNumberFormat="1" applyFont="1" applyFill="1" applyAlignment="1">
      <alignment horizontal="left" vertical="center"/>
    </xf>
    <xf numFmtId="166" fontId="0" fillId="0" borderId="0" xfId="1" applyNumberFormat="1" applyFont="1" applyFill="1" applyBorder="1" applyAlignment="1">
      <alignment vertical="center"/>
    </xf>
    <xf numFmtId="0" fontId="0" fillId="0" borderId="0" xfId="0" applyFill="1" applyAlignment="1">
      <alignment vertical="center"/>
    </xf>
    <xf numFmtId="49" fontId="9" fillId="0" borderId="0" xfId="4" applyNumberFormat="1" applyFont="1" applyFill="1" applyAlignment="1">
      <alignment horizontal="left" vertical="center" wrapText="1"/>
    </xf>
    <xf numFmtId="167" fontId="9" fillId="0" borderId="0" xfId="4" applyNumberFormat="1" applyFont="1" applyFill="1" applyAlignment="1">
      <alignment horizontal="center" vertical="center" wrapText="1"/>
    </xf>
    <xf numFmtId="167" fontId="9" fillId="0" borderId="0" xfId="0" applyNumberFormat="1" applyFont="1" applyFill="1" applyAlignment="1">
      <alignment horizontal="center" vertical="center" wrapText="1"/>
    </xf>
    <xf numFmtId="166" fontId="0" fillId="0" borderId="0" xfId="1" applyNumberFormat="1" applyFont="1" applyFill="1" applyBorder="1" applyAlignment="1">
      <alignment horizontal="center" vertical="center" wrapText="1"/>
    </xf>
    <xf numFmtId="0" fontId="9" fillId="0" borderId="0" xfId="0" applyFont="1" applyFill="1" applyAlignment="1">
      <alignment vertical="center"/>
    </xf>
    <xf numFmtId="168" fontId="9" fillId="0" borderId="0" xfId="0" applyNumberFormat="1" applyFont="1" applyFill="1" applyAlignment="1">
      <alignment vertical="center"/>
    </xf>
    <xf numFmtId="167" fontId="9" fillId="0" borderId="0" xfId="0" applyNumberFormat="1" applyFont="1" applyFill="1" applyAlignment="1">
      <alignment vertical="center"/>
    </xf>
    <xf numFmtId="0" fontId="9" fillId="0" borderId="0" xfId="4" applyFont="1" applyFill="1" applyBorder="1" applyAlignment="1">
      <alignment vertical="center"/>
    </xf>
    <xf numFmtId="0" fontId="9" fillId="0" borderId="0" xfId="1" applyNumberFormat="1" applyFont="1" applyFill="1" applyBorder="1" applyAlignment="1">
      <alignment vertical="center" wrapText="1"/>
    </xf>
    <xf numFmtId="49" fontId="9" fillId="0" borderId="0" xfId="4" applyNumberFormat="1" applyFont="1" applyFill="1" applyAlignment="1">
      <alignment horizontal="center" vertical="center"/>
    </xf>
    <xf numFmtId="49" fontId="9" fillId="0" borderId="0" xfId="4" applyNumberFormat="1" applyFont="1" applyFill="1" applyAlignment="1">
      <alignment horizontal="center" vertical="center" wrapText="1"/>
    </xf>
    <xf numFmtId="167" fontId="6" fillId="0" borderId="0" xfId="1" applyNumberFormat="1" applyFont="1" applyFill="1" applyBorder="1" applyAlignment="1">
      <alignment horizontal="center"/>
    </xf>
    <xf numFmtId="0" fontId="7" fillId="0" borderId="0" xfId="0" applyFont="1" applyFill="1"/>
    <xf numFmtId="166" fontId="0" fillId="7" borderId="0" xfId="1" applyNumberFormat="1" applyFont="1" applyFill="1"/>
    <xf numFmtId="43" fontId="0" fillId="7" borderId="0" xfId="1" applyFont="1" applyFill="1"/>
    <xf numFmtId="41" fontId="9" fillId="7" borderId="0" xfId="71" applyNumberFormat="1" applyFont="1" applyFill="1"/>
    <xf numFmtId="166" fontId="9" fillId="41" borderId="0" xfId="1" applyNumberFormat="1" applyFont="1" applyFill="1"/>
    <xf numFmtId="166" fontId="9" fillId="41" borderId="0" xfId="18" applyNumberFormat="1" applyFont="1" applyFill="1"/>
    <xf numFmtId="166" fontId="9" fillId="7" borderId="0" xfId="18" applyNumberFormat="1" applyFont="1" applyFill="1"/>
    <xf numFmtId="183" fontId="9" fillId="0" borderId="0" xfId="71" applyNumberFormat="1" applyFont="1" applyFill="1" applyBorder="1" applyAlignment="1">
      <alignment horizontal="center"/>
    </xf>
    <xf numFmtId="49" fontId="9" fillId="0" borderId="0" xfId="71" applyNumberFormat="1" applyFont="1" applyFill="1" applyBorder="1" applyAlignment="1">
      <alignment horizontal="center"/>
    </xf>
    <xf numFmtId="0" fontId="7" fillId="37" borderId="42" xfId="0" applyFont="1" applyFill="1" applyBorder="1" applyAlignment="1">
      <alignment horizontal="center" wrapText="1"/>
    </xf>
    <xf numFmtId="0" fontId="7" fillId="37" borderId="43" xfId="0" applyFont="1" applyFill="1" applyBorder="1" applyAlignment="1">
      <alignment horizontal="center" wrapText="1"/>
    </xf>
    <xf numFmtId="0" fontId="7" fillId="0" borderId="20" xfId="0" applyFont="1" applyFill="1" applyBorder="1" applyAlignment="1">
      <alignment horizontal="center" wrapText="1"/>
    </xf>
    <xf numFmtId="0" fontId="7" fillId="0" borderId="20" xfId="0" applyFont="1" applyFill="1" applyBorder="1" applyAlignment="1">
      <alignment horizontal="center"/>
    </xf>
    <xf numFmtId="0" fontId="7" fillId="0" borderId="21" xfId="0" applyFont="1" applyFill="1" applyBorder="1" applyAlignment="1">
      <alignment horizontal="center"/>
    </xf>
    <xf numFmtId="184" fontId="7" fillId="37" borderId="44" xfId="0" applyNumberFormat="1" applyFont="1" applyFill="1" applyBorder="1" applyAlignment="1">
      <alignment horizontal="center"/>
    </xf>
    <xf numFmtId="167" fontId="7" fillId="37" borderId="45" xfId="0" applyNumberFormat="1" applyFont="1" applyFill="1" applyBorder="1" applyAlignment="1">
      <alignment horizontal="center" wrapText="1"/>
    </xf>
    <xf numFmtId="166" fontId="9" fillId="0" borderId="14" xfId="1" applyNumberFormat="1" applyFont="1" applyBorder="1"/>
    <xf numFmtId="166" fontId="6" fillId="0" borderId="15" xfId="1" applyNumberFormat="1" applyFont="1" applyBorder="1"/>
    <xf numFmtId="166" fontId="9" fillId="0" borderId="40" xfId="1" applyNumberFormat="1" applyFont="1" applyBorder="1"/>
    <xf numFmtId="166" fontId="0" fillId="9" borderId="14" xfId="1" applyNumberFormat="1" applyFont="1" applyFill="1" applyBorder="1"/>
    <xf numFmtId="166" fontId="0" fillId="9" borderId="15" xfId="1" applyNumberFormat="1" applyFont="1" applyFill="1" applyBorder="1"/>
    <xf numFmtId="167" fontId="0" fillId="0" borderId="15" xfId="1" applyNumberFormat="1" applyFont="1" applyBorder="1" applyAlignment="1">
      <alignment horizontal="center"/>
    </xf>
    <xf numFmtId="0" fontId="0" fillId="0" borderId="14" xfId="0" applyFill="1" applyBorder="1" applyAlignment="1">
      <alignment vertical="center"/>
    </xf>
    <xf numFmtId="166" fontId="0" fillId="0" borderId="15" xfId="1" applyNumberFormat="1" applyFont="1" applyFill="1" applyBorder="1" applyAlignment="1">
      <alignment vertical="center"/>
    </xf>
    <xf numFmtId="0" fontId="0" fillId="0" borderId="14" xfId="0" applyFill="1" applyBorder="1" applyAlignment="1">
      <alignment horizontal="center" vertical="center"/>
    </xf>
    <xf numFmtId="166" fontId="0" fillId="0" borderId="15" xfId="1" applyNumberFormat="1" applyFont="1" applyFill="1" applyBorder="1" applyAlignment="1">
      <alignment horizontal="center" vertical="center"/>
    </xf>
    <xf numFmtId="0" fontId="0" fillId="0" borderId="14" xfId="0" applyFill="1" applyBorder="1" applyAlignment="1">
      <alignment horizontal="center" vertical="center" wrapText="1"/>
    </xf>
    <xf numFmtId="166" fontId="0" fillId="0" borderId="15" xfId="1" applyNumberFormat="1" applyFont="1" applyFill="1" applyBorder="1" applyAlignment="1">
      <alignment horizontal="center" vertical="center" wrapText="1"/>
    </xf>
    <xf numFmtId="0" fontId="0" fillId="0" borderId="14" xfId="0" applyFill="1" applyBorder="1" applyAlignment="1">
      <alignment vertical="center" wrapText="1"/>
    </xf>
    <xf numFmtId="166" fontId="0" fillId="0" borderId="15" xfId="1" applyNumberFormat="1" applyFont="1" applyFill="1" applyBorder="1" applyAlignment="1">
      <alignment vertical="center" wrapText="1"/>
    </xf>
    <xf numFmtId="166" fontId="0" fillId="0" borderId="14" xfId="1" applyNumberFormat="1" applyFont="1" applyBorder="1"/>
    <xf numFmtId="166" fontId="0" fillId="0" borderId="15" xfId="1" applyNumberFormat="1" applyFont="1" applyBorder="1"/>
    <xf numFmtId="166" fontId="0" fillId="9" borderId="16" xfId="1" applyNumberFormat="1" applyFont="1" applyFill="1" applyBorder="1"/>
    <xf numFmtId="166" fontId="0" fillId="9" borderId="17" xfId="1" applyNumberFormat="1" applyFont="1" applyFill="1" applyBorder="1"/>
    <xf numFmtId="166" fontId="0" fillId="9" borderId="18" xfId="1" applyNumberFormat="1" applyFont="1" applyFill="1" applyBorder="1"/>
    <xf numFmtId="0" fontId="7" fillId="3" borderId="44" xfId="147" applyFont="1" applyFill="1" applyBorder="1" applyAlignment="1">
      <alignment horizontal="center" wrapText="1"/>
    </xf>
    <xf numFmtId="0" fontId="7" fillId="3" borderId="45" xfId="147" applyFont="1" applyFill="1" applyBorder="1" applyAlignment="1">
      <alignment horizontal="center" wrapText="1"/>
    </xf>
    <xf numFmtId="0" fontId="9" fillId="0" borderId="0" xfId="0" applyNumberFormat="1" applyFont="1" applyFill="1" applyBorder="1"/>
    <xf numFmtId="0" fontId="0" fillId="9" borderId="14" xfId="0" applyFill="1" applyBorder="1"/>
    <xf numFmtId="0" fontId="0" fillId="9" borderId="0" xfId="0" applyNumberFormat="1" applyFill="1" applyBorder="1"/>
    <xf numFmtId="0" fontId="0" fillId="9" borderId="15" xfId="0" applyFill="1" applyBorder="1"/>
    <xf numFmtId="43" fontId="9" fillId="0" borderId="14" xfId="1" applyFont="1" applyFill="1" applyBorder="1" applyAlignment="1">
      <alignment horizontal="center"/>
    </xf>
    <xf numFmtId="0" fontId="9" fillId="0" borderId="14" xfId="71" applyFont="1" applyFill="1" applyBorder="1"/>
    <xf numFmtId="43" fontId="9" fillId="0" borderId="14" xfId="1" applyFont="1" applyFill="1" applyBorder="1" applyAlignment="1">
      <alignment horizontal="center" vertical="center"/>
    </xf>
    <xf numFmtId="0" fontId="9" fillId="0" borderId="0" xfId="71" applyFont="1" applyFill="1" applyBorder="1" applyAlignment="1">
      <alignment wrapText="1"/>
    </xf>
    <xf numFmtId="43" fontId="9" fillId="0" borderId="14" xfId="1" applyFont="1" applyFill="1" applyBorder="1" applyAlignment="1">
      <alignment horizontal="center" vertical="center" wrapText="1"/>
    </xf>
    <xf numFmtId="43" fontId="9" fillId="0" borderId="14" xfId="1" applyFont="1" applyFill="1" applyBorder="1" applyAlignment="1">
      <alignment vertical="center"/>
    </xf>
    <xf numFmtId="0" fontId="9" fillId="0" borderId="14" xfId="4" applyFont="1" applyFill="1" applyBorder="1" applyAlignment="1">
      <alignment horizontal="center"/>
    </xf>
    <xf numFmtId="0" fontId="0" fillId="9" borderId="16" xfId="0" applyFill="1" applyBorder="1"/>
    <xf numFmtId="0" fontId="0" fillId="9" borderId="17" xfId="0" applyNumberFormat="1" applyFill="1" applyBorder="1"/>
    <xf numFmtId="0" fontId="0" fillId="9" borderId="17" xfId="0" applyFill="1" applyBorder="1"/>
    <xf numFmtId="0" fontId="0" fillId="9" borderId="18" xfId="0" applyFill="1" applyBorder="1"/>
    <xf numFmtId="0" fontId="7" fillId="40" borderId="42" xfId="0" applyFont="1" applyFill="1" applyBorder="1" applyAlignment="1">
      <alignment horizontal="center" wrapText="1"/>
    </xf>
    <xf numFmtId="0" fontId="7" fillId="40" borderId="43" xfId="0" applyFont="1" applyFill="1" applyBorder="1" applyAlignment="1">
      <alignment horizontal="center" wrapText="1"/>
    </xf>
    <xf numFmtId="0" fontId="7" fillId="40" borderId="44" xfId="0" applyFont="1" applyFill="1" applyBorder="1" applyAlignment="1">
      <alignment horizontal="center" wrapText="1"/>
    </xf>
    <xf numFmtId="0" fontId="7" fillId="0" borderId="15" xfId="0" applyFont="1" applyBorder="1"/>
    <xf numFmtId="184" fontId="7" fillId="40" borderId="44" xfId="0" applyNumberFormat="1" applyFont="1" applyFill="1" applyBorder="1"/>
    <xf numFmtId="184" fontId="7" fillId="40" borderId="45" xfId="0" applyNumberFormat="1" applyFont="1" applyFill="1" applyBorder="1" applyAlignment="1">
      <alignment horizontal="center" wrapText="1"/>
    </xf>
    <xf numFmtId="166" fontId="6" fillId="0" borderId="15" xfId="1" applyNumberFormat="1" applyFont="1" applyFill="1" applyBorder="1"/>
    <xf numFmtId="166" fontId="0" fillId="0" borderId="40" xfId="0" applyNumberFormat="1" applyBorder="1"/>
    <xf numFmtId="166" fontId="6" fillId="0" borderId="15" xfId="0" applyNumberFormat="1" applyFont="1" applyBorder="1"/>
    <xf numFmtId="166" fontId="6" fillId="0" borderId="14" xfId="0" applyNumberFormat="1" applyFont="1" applyBorder="1"/>
    <xf numFmtId="166" fontId="0" fillId="0" borderId="40" xfId="1" applyNumberFormat="1" applyFont="1" applyBorder="1"/>
    <xf numFmtId="166" fontId="0" fillId="0" borderId="14" xfId="1" applyNumberFormat="1" applyFont="1" applyFill="1" applyBorder="1" applyAlignment="1">
      <alignment vertical="center"/>
    </xf>
    <xf numFmtId="166" fontId="0" fillId="0" borderId="14" xfId="1" applyNumberFormat="1" applyFont="1" applyFill="1" applyBorder="1" applyAlignment="1">
      <alignment horizontal="center" vertical="center"/>
    </xf>
    <xf numFmtId="166" fontId="0" fillId="0" borderId="14" xfId="1" applyNumberFormat="1" applyFont="1" applyFill="1" applyBorder="1" applyAlignment="1">
      <alignment horizontal="center" vertical="center" wrapText="1"/>
    </xf>
    <xf numFmtId="166" fontId="0" fillId="0" borderId="14" xfId="1" applyNumberFormat="1" applyFont="1" applyFill="1" applyBorder="1" applyAlignment="1">
      <alignment vertical="center" wrapText="1"/>
    </xf>
    <xf numFmtId="0" fontId="0" fillId="9" borderId="0" xfId="0" applyFill="1" applyAlignment="1">
      <alignment vertical="center"/>
    </xf>
    <xf numFmtId="0" fontId="0" fillId="9" borderId="0" xfId="0"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vertical="center" wrapText="1"/>
    </xf>
    <xf numFmtId="166" fontId="0" fillId="4" borderId="0" xfId="1" applyNumberFormat="1" applyFont="1" applyFill="1" applyBorder="1"/>
    <xf numFmtId="166" fontId="0" fillId="38" borderId="18" xfId="1" applyNumberFormat="1" applyFont="1" applyFill="1" applyBorder="1"/>
    <xf numFmtId="166" fontId="0" fillId="38" borderId="17" xfId="0" applyNumberFormat="1" applyFill="1" applyBorder="1"/>
    <xf numFmtId="166" fontId="6" fillId="0" borderId="0" xfId="0" applyNumberFormat="1" applyFont="1" applyFill="1" applyBorder="1"/>
    <xf numFmtId="0" fontId="0" fillId="38" borderId="20" xfId="0" applyFill="1" applyBorder="1" applyAlignment="1">
      <alignment horizontal="center"/>
    </xf>
    <xf numFmtId="0" fontId="0" fillId="0" borderId="20" xfId="0" applyFill="1" applyBorder="1"/>
    <xf numFmtId="0" fontId="0" fillId="0" borderId="17" xfId="0" applyNumberFormat="1" applyBorder="1" applyAlignment="1">
      <alignment horizontal="center"/>
    </xf>
    <xf numFmtId="166" fontId="0" fillId="38" borderId="14" xfId="1" applyNumberFormat="1" applyFont="1" applyFill="1" applyBorder="1" applyAlignment="1">
      <alignment horizontal="center"/>
    </xf>
    <xf numFmtId="166" fontId="0" fillId="38" borderId="15" xfId="1" applyNumberFormat="1" applyFont="1" applyFill="1" applyBorder="1" applyAlignment="1">
      <alignment horizontal="center"/>
    </xf>
    <xf numFmtId="0" fontId="8" fillId="38" borderId="37" xfId="0" applyFont="1" applyFill="1" applyBorder="1"/>
    <xf numFmtId="0" fontId="47" fillId="38" borderId="0" xfId="87" applyNumberFormat="1" applyFont="1" applyFill="1" applyBorder="1"/>
    <xf numFmtId="10" fontId="0" fillId="38" borderId="15" xfId="2" applyNumberFormat="1" applyFont="1" applyFill="1" applyBorder="1"/>
    <xf numFmtId="166" fontId="0" fillId="4" borderId="10" xfId="1" applyNumberFormat="1" applyFont="1" applyFill="1" applyBorder="1"/>
    <xf numFmtId="166" fontId="0" fillId="4" borderId="2" xfId="1" applyNumberFormat="1" applyFont="1" applyFill="1" applyBorder="1"/>
    <xf numFmtId="166" fontId="0" fillId="4" borderId="13" xfId="1" applyNumberFormat="1" applyFont="1" applyFill="1" applyBorder="1"/>
    <xf numFmtId="0" fontId="9" fillId="0" borderId="0" xfId="71" applyAlignment="1">
      <alignment horizontal="center"/>
    </xf>
    <xf numFmtId="0" fontId="68" fillId="0" borderId="0" xfId="71" applyFont="1"/>
    <xf numFmtId="0" fontId="9" fillId="0" borderId="0" xfId="71" applyBorder="1"/>
    <xf numFmtId="0" fontId="68" fillId="0" borderId="0" xfId="71" applyFont="1" applyBorder="1"/>
    <xf numFmtId="166" fontId="68" fillId="0" borderId="0" xfId="71" applyNumberFormat="1" applyFont="1" applyBorder="1"/>
    <xf numFmtId="0" fontId="9" fillId="0" borderId="0" xfId="71" applyBorder="1" applyAlignment="1">
      <alignment horizontal="center"/>
    </xf>
    <xf numFmtId="0" fontId="9" fillId="0" borderId="0" xfId="71" applyFont="1" applyBorder="1"/>
    <xf numFmtId="37" fontId="9" fillId="0" borderId="0" xfId="71" applyNumberFormat="1"/>
    <xf numFmtId="166" fontId="28" fillId="0" borderId="0" xfId="18" applyNumberFormat="1" applyFont="1" applyBorder="1" applyAlignment="1">
      <alignment horizontal="right"/>
    </xf>
    <xf numFmtId="41" fontId="8" fillId="0" borderId="0" xfId="71" applyNumberFormat="1" applyFont="1" applyFill="1" applyBorder="1"/>
    <xf numFmtId="166" fontId="8" fillId="0" borderId="0" xfId="18" applyNumberFormat="1" applyFont="1" applyBorder="1" applyAlignment="1">
      <alignment horizontal="center"/>
    </xf>
    <xf numFmtId="0" fontId="8" fillId="0" borderId="0" xfId="71" applyFont="1" applyBorder="1" applyAlignment="1">
      <alignment horizontal="right"/>
    </xf>
    <xf numFmtId="41" fontId="9" fillId="0" borderId="0" xfId="149" applyFont="1" applyBorder="1"/>
    <xf numFmtId="0" fontId="8" fillId="0" borderId="0" xfId="71" applyFont="1" applyAlignment="1">
      <alignment horizontal="right"/>
    </xf>
    <xf numFmtId="0" fontId="23" fillId="0" borderId="0" xfId="71" applyFont="1" applyBorder="1" applyAlignment="1">
      <alignment horizontal="left"/>
    </xf>
    <xf numFmtId="166" fontId="8" fillId="0" borderId="0" xfId="71" applyNumberFormat="1" applyFont="1" applyBorder="1"/>
    <xf numFmtId="0" fontId="9" fillId="0" borderId="0" xfId="71" applyBorder="1" applyAlignment="1">
      <alignment horizontal="right"/>
    </xf>
    <xf numFmtId="166" fontId="9" fillId="0" borderId="0" xfId="71" applyNumberFormat="1" applyFont="1" applyBorder="1"/>
    <xf numFmtId="0" fontId="9" fillId="0" borderId="0" xfId="71" applyAlignment="1">
      <alignment horizontal="right"/>
    </xf>
    <xf numFmtId="0" fontId="8" fillId="0" borderId="0" xfId="71" applyFont="1" applyBorder="1" applyAlignment="1">
      <alignment horizontal="center"/>
    </xf>
    <xf numFmtId="166" fontId="9" fillId="0" borderId="0" xfId="18" applyNumberFormat="1" applyBorder="1"/>
    <xf numFmtId="17" fontId="9" fillId="0" borderId="0" xfId="71" applyNumberFormat="1" applyBorder="1"/>
    <xf numFmtId="166" fontId="9" fillId="0" borderId="0" xfId="18" applyNumberFormat="1" applyFont="1" applyBorder="1"/>
    <xf numFmtId="166" fontId="9" fillId="0" borderId="0" xfId="18" applyNumberFormat="1" applyFont="1" applyBorder="1" applyAlignment="1">
      <alignment horizontal="center" wrapText="1"/>
    </xf>
    <xf numFmtId="166" fontId="28" fillId="0" borderId="0" xfId="18" applyNumberFormat="1" applyFont="1" applyBorder="1" applyAlignment="1">
      <alignment horizontal="left"/>
    </xf>
    <xf numFmtId="166" fontId="9" fillId="0" borderId="47" xfId="18" applyNumberFormat="1" applyFont="1" applyBorder="1" applyAlignment="1">
      <alignment horizontal="center" wrapText="1"/>
    </xf>
    <xf numFmtId="166" fontId="9" fillId="0" borderId="37" xfId="18" applyNumberFormat="1" applyFont="1" applyBorder="1" applyAlignment="1">
      <alignment horizontal="center" wrapText="1"/>
    </xf>
    <xf numFmtId="166" fontId="9" fillId="0" borderId="13" xfId="18" applyNumberFormat="1" applyFont="1" applyBorder="1" applyAlignment="1">
      <alignment horizontal="center" wrapText="1"/>
    </xf>
    <xf numFmtId="186" fontId="9" fillId="0" borderId="48" xfId="71" applyNumberFormat="1" applyBorder="1"/>
    <xf numFmtId="166" fontId="9" fillId="0" borderId="49" xfId="18" applyNumberFormat="1" applyFont="1" applyBorder="1" applyAlignment="1">
      <alignment horizontal="center" wrapText="1"/>
    </xf>
    <xf numFmtId="166" fontId="9" fillId="0" borderId="11" xfId="18" applyNumberFormat="1" applyFont="1" applyBorder="1" applyAlignment="1">
      <alignment horizontal="center" wrapText="1"/>
    </xf>
    <xf numFmtId="186" fontId="9" fillId="0" borderId="50" xfId="71" applyNumberFormat="1" applyBorder="1"/>
    <xf numFmtId="0" fontId="69" fillId="0" borderId="0" xfId="71" applyFont="1" applyAlignment="1">
      <alignment horizontal="center" wrapText="1"/>
    </xf>
    <xf numFmtId="166" fontId="28" fillId="0" borderId="0" xfId="18" applyNumberFormat="1" applyFont="1" applyBorder="1" applyAlignment="1">
      <alignment horizontal="center"/>
    </xf>
    <xf numFmtId="0" fontId="69" fillId="0" borderId="0" xfId="71" applyFont="1" applyAlignment="1">
      <alignment horizontal="center"/>
    </xf>
    <xf numFmtId="0" fontId="69" fillId="0" borderId="0" xfId="71" applyFont="1" applyBorder="1" applyAlignment="1">
      <alignment horizontal="center"/>
    </xf>
    <xf numFmtId="166" fontId="9" fillId="0" borderId="10" xfId="18" applyNumberFormat="1" applyFont="1" applyBorder="1" applyAlignment="1">
      <alignment horizontal="center" wrapText="1"/>
    </xf>
    <xf numFmtId="0" fontId="55" fillId="0" borderId="0" xfId="71" applyFont="1" applyBorder="1"/>
    <xf numFmtId="0" fontId="53" fillId="0" borderId="51" xfId="71" applyFont="1" applyBorder="1" applyAlignment="1">
      <alignment horizontal="center"/>
    </xf>
    <xf numFmtId="0" fontId="53" fillId="0" borderId="52" xfId="71" applyFont="1" applyBorder="1" applyAlignment="1">
      <alignment horizontal="center"/>
    </xf>
    <xf numFmtId="0" fontId="8" fillId="0" borderId="27" xfId="71" applyFont="1" applyBorder="1" applyAlignment="1">
      <alignment vertical="top"/>
    </xf>
    <xf numFmtId="166" fontId="9" fillId="0" borderId="0" xfId="71" applyNumberFormat="1" applyFont="1"/>
    <xf numFmtId="166" fontId="8" fillId="0" borderId="50" xfId="71" applyNumberFormat="1" applyFont="1" applyBorder="1"/>
    <xf numFmtId="0" fontId="9" fillId="0" borderId="47" xfId="71" applyBorder="1"/>
    <xf numFmtId="0" fontId="9" fillId="0" borderId="6" xfId="71" applyBorder="1"/>
    <xf numFmtId="0" fontId="9" fillId="0" borderId="53" xfId="71" applyBorder="1"/>
    <xf numFmtId="166" fontId="9" fillId="0" borderId="49" xfId="18" applyNumberFormat="1" applyFont="1" applyBorder="1"/>
    <xf numFmtId="186" fontId="9" fillId="0" borderId="50" xfId="71" applyNumberFormat="1" applyBorder="1" applyAlignment="1"/>
    <xf numFmtId="166" fontId="9" fillId="0" borderId="49" xfId="18" applyNumberFormat="1" applyBorder="1"/>
    <xf numFmtId="0" fontId="69" fillId="0" borderId="0" xfId="71" applyFont="1" applyBorder="1" applyAlignment="1">
      <alignment horizontal="center" wrapText="1"/>
    </xf>
    <xf numFmtId="166" fontId="9" fillId="0" borderId="0" xfId="71" applyNumberFormat="1" applyAlignment="1">
      <alignment horizontal="center"/>
    </xf>
    <xf numFmtId="0" fontId="68" fillId="0" borderId="50" xfId="71" applyFont="1" applyBorder="1"/>
    <xf numFmtId="166" fontId="23" fillId="0" borderId="0" xfId="18" applyNumberFormat="1" applyFont="1" applyBorder="1" applyAlignment="1">
      <alignment horizontal="left"/>
    </xf>
    <xf numFmtId="166" fontId="11" fillId="0" borderId="0" xfId="1" applyNumberFormat="1" applyFont="1" applyFill="1"/>
    <xf numFmtId="0" fontId="8" fillId="0" borderId="0" xfId="71" applyFont="1" applyFill="1" applyAlignment="1">
      <alignment horizontal="left"/>
    </xf>
    <xf numFmtId="165" fontId="8" fillId="0" borderId="0" xfId="71" applyNumberFormat="1" applyFont="1" applyBorder="1"/>
    <xf numFmtId="0" fontId="9" fillId="0" borderId="0" xfId="71" applyFill="1" applyBorder="1"/>
    <xf numFmtId="0" fontId="2" fillId="0" borderId="0" xfId="262"/>
    <xf numFmtId="0" fontId="2" fillId="0" borderId="0" xfId="262" applyBorder="1" applyAlignment="1">
      <alignment horizontal="left" vertical="center" wrapText="1"/>
    </xf>
    <xf numFmtId="0" fontId="2" fillId="0" borderId="0" xfId="262" applyBorder="1" applyAlignment="1">
      <alignment vertical="center" wrapText="1"/>
    </xf>
    <xf numFmtId="0" fontId="2" fillId="0" borderId="0" xfId="262" applyBorder="1"/>
    <xf numFmtId="0" fontId="2" fillId="0" borderId="0" xfId="262" applyBorder="1" applyAlignment="1">
      <alignment vertical="center"/>
    </xf>
    <xf numFmtId="0" fontId="2" fillId="0" borderId="0" xfId="262" applyBorder="1" applyAlignment="1">
      <alignment horizontal="center" vertical="center" wrapText="1"/>
    </xf>
    <xf numFmtId="0" fontId="2" fillId="0" borderId="0" xfId="262" applyBorder="1" applyAlignment="1">
      <alignment horizontal="center" vertical="center"/>
    </xf>
    <xf numFmtId="0" fontId="2" fillId="0" borderId="3" xfId="262" applyBorder="1" applyAlignment="1">
      <alignment horizontal="center" vertical="center"/>
    </xf>
    <xf numFmtId="0" fontId="2" fillId="0" borderId="4" xfId="262" applyBorder="1" applyAlignment="1">
      <alignment horizontal="center" vertical="center"/>
    </xf>
    <xf numFmtId="0" fontId="2" fillId="0" borderId="5" xfId="262" applyBorder="1" applyAlignment="1">
      <alignment horizontal="center" vertical="center"/>
    </xf>
    <xf numFmtId="0" fontId="2" fillId="0" borderId="19" xfId="262" applyBorder="1" applyAlignment="1">
      <alignment horizontal="center" vertical="center" wrapText="1"/>
    </xf>
    <xf numFmtId="0" fontId="2" fillId="0" borderId="20" xfId="262" applyBorder="1" applyAlignment="1">
      <alignment horizontal="center" vertical="center" wrapText="1"/>
    </xf>
    <xf numFmtId="0" fontId="2" fillId="0" borderId="21" xfId="262" applyBorder="1" applyAlignment="1">
      <alignment horizontal="center" vertical="center" wrapText="1"/>
    </xf>
    <xf numFmtId="0" fontId="2" fillId="0" borderId="14" xfId="262" applyBorder="1" applyAlignment="1">
      <alignment horizontal="center" vertical="center" wrapText="1"/>
    </xf>
    <xf numFmtId="0" fontId="2" fillId="0" borderId="0" xfId="262" applyBorder="1" applyAlignment="1">
      <alignment horizontal="center" vertical="center" wrapText="1"/>
    </xf>
    <xf numFmtId="0" fontId="2" fillId="0" borderId="15" xfId="262" applyBorder="1" applyAlignment="1">
      <alignment horizontal="center" vertical="center" wrapText="1"/>
    </xf>
    <xf numFmtId="0" fontId="2" fillId="0" borderId="16" xfId="262" applyBorder="1" applyAlignment="1">
      <alignment horizontal="center" vertical="center" wrapText="1"/>
    </xf>
    <xf numFmtId="0" fontId="2" fillId="0" borderId="17" xfId="262" applyBorder="1" applyAlignment="1">
      <alignment horizontal="center" vertical="center" wrapText="1"/>
    </xf>
    <xf numFmtId="0" fontId="2" fillId="0" borderId="18" xfId="262" applyBorder="1" applyAlignment="1">
      <alignment horizontal="center" vertical="center" wrapText="1"/>
    </xf>
    <xf numFmtId="0" fontId="70" fillId="0" borderId="0" xfId="262" applyFont="1" applyAlignment="1">
      <alignment horizontal="center"/>
    </xf>
    <xf numFmtId="0" fontId="2" fillId="0" borderId="19" xfId="262" applyBorder="1" applyAlignment="1">
      <alignment horizontal="left" vertical="center" wrapText="1"/>
    </xf>
    <xf numFmtId="0" fontId="2" fillId="0" borderId="20" xfId="262" applyBorder="1" applyAlignment="1">
      <alignment horizontal="left" vertical="center" wrapText="1"/>
    </xf>
    <xf numFmtId="0" fontId="2" fillId="0" borderId="21" xfId="262" applyBorder="1" applyAlignment="1">
      <alignment horizontal="left" vertical="center" wrapText="1"/>
    </xf>
    <xf numFmtId="0" fontId="2" fillId="0" borderId="14" xfId="262" applyBorder="1" applyAlignment="1">
      <alignment horizontal="left" vertical="center" wrapText="1"/>
    </xf>
    <xf numFmtId="0" fontId="2" fillId="0" borderId="0" xfId="262" applyBorder="1" applyAlignment="1">
      <alignment horizontal="left" vertical="center" wrapText="1"/>
    </xf>
    <xf numFmtId="0" fontId="2" fillId="0" borderId="15" xfId="262" applyBorder="1" applyAlignment="1">
      <alignment horizontal="left" vertical="center" wrapText="1"/>
    </xf>
    <xf numFmtId="0" fontId="2" fillId="0" borderId="16" xfId="262" applyBorder="1" applyAlignment="1">
      <alignment horizontal="left" vertical="center" wrapText="1"/>
    </xf>
    <xf numFmtId="0" fontId="2" fillId="0" borderId="17" xfId="262" applyBorder="1" applyAlignment="1">
      <alignment horizontal="left" vertical="center" wrapText="1"/>
    </xf>
    <xf numFmtId="0" fontId="2" fillId="0" borderId="18" xfId="262" applyBorder="1" applyAlignment="1">
      <alignment horizontal="left" vertical="center" wrapText="1"/>
    </xf>
    <xf numFmtId="0" fontId="1" fillId="0" borderId="19" xfId="262" applyFont="1" applyBorder="1" applyAlignment="1">
      <alignment horizontal="center" vertical="center"/>
    </xf>
    <xf numFmtId="0" fontId="2" fillId="0" borderId="20" xfId="262" applyBorder="1" applyAlignment="1">
      <alignment horizontal="center" vertical="center"/>
    </xf>
    <xf numFmtId="0" fontId="2" fillId="0" borderId="21" xfId="262" applyBorder="1" applyAlignment="1">
      <alignment horizontal="center" vertical="center"/>
    </xf>
    <xf numFmtId="0" fontId="2" fillId="0" borderId="16" xfId="262" applyBorder="1" applyAlignment="1">
      <alignment horizontal="center" vertical="center"/>
    </xf>
    <xf numFmtId="0" fontId="2" fillId="0" borderId="17" xfId="262" applyBorder="1" applyAlignment="1">
      <alignment horizontal="center" vertical="center"/>
    </xf>
    <xf numFmtId="0" fontId="2" fillId="0" borderId="18" xfId="262" applyBorder="1" applyAlignment="1">
      <alignment horizontal="center" vertical="center"/>
    </xf>
    <xf numFmtId="0" fontId="0" fillId="38" borderId="3" xfId="0" applyFill="1" applyBorder="1" applyAlignment="1">
      <alignment horizontal="center"/>
    </xf>
    <xf numFmtId="0" fontId="0" fillId="38" borderId="4" xfId="0" applyFill="1" applyBorder="1" applyAlignment="1">
      <alignment horizontal="center"/>
    </xf>
    <xf numFmtId="0" fontId="0" fillId="38" borderId="5" xfId="0" applyFill="1" applyBorder="1" applyAlignment="1">
      <alignment horizontal="center"/>
    </xf>
    <xf numFmtId="0" fontId="65" fillId="38" borderId="3" xfId="0" applyFont="1" applyFill="1" applyBorder="1" applyAlignment="1">
      <alignment horizontal="center"/>
    </xf>
    <xf numFmtId="0" fontId="65" fillId="38" borderId="4" xfId="0" applyFont="1" applyFill="1" applyBorder="1" applyAlignment="1">
      <alignment horizontal="center"/>
    </xf>
    <xf numFmtId="0" fontId="65" fillId="38" borderId="5" xfId="0" applyFont="1" applyFill="1" applyBorder="1" applyAlignment="1">
      <alignment horizontal="center"/>
    </xf>
    <xf numFmtId="166" fontId="0" fillId="38" borderId="3" xfId="1" applyNumberFormat="1" applyFont="1" applyFill="1" applyBorder="1" applyAlignment="1">
      <alignment horizontal="center"/>
    </xf>
    <xf numFmtId="166" fontId="0" fillId="38" borderId="4" xfId="1" applyNumberFormat="1" applyFont="1" applyFill="1" applyBorder="1" applyAlignment="1">
      <alignment horizontal="center"/>
    </xf>
    <xf numFmtId="166" fontId="0" fillId="38" borderId="5" xfId="1" applyNumberFormat="1" applyFont="1" applyFill="1" applyBorder="1" applyAlignment="1">
      <alignment horizontal="center"/>
    </xf>
    <xf numFmtId="0" fontId="6" fillId="38" borderId="14" xfId="0" applyFont="1" applyFill="1" applyBorder="1" applyAlignment="1">
      <alignment horizontal="left" wrapText="1"/>
    </xf>
    <xf numFmtId="0" fontId="6" fillId="38" borderId="0" xfId="0" applyFont="1" applyFill="1" applyBorder="1" applyAlignment="1">
      <alignment horizontal="left" wrapText="1"/>
    </xf>
    <xf numFmtId="0" fontId="6" fillId="38" borderId="15" xfId="0" applyFont="1" applyFill="1" applyBorder="1" applyAlignment="1">
      <alignment horizontal="left" wrapText="1"/>
    </xf>
    <xf numFmtId="0" fontId="0" fillId="38" borderId="20" xfId="0" applyFill="1" applyBorder="1" applyAlignment="1">
      <alignment horizontal="center"/>
    </xf>
    <xf numFmtId="0" fontId="0" fillId="38" borderId="21" xfId="0" applyFill="1" applyBorder="1" applyAlignment="1">
      <alignment horizontal="center"/>
    </xf>
    <xf numFmtId="0" fontId="6" fillId="38" borderId="0" xfId="0" applyFont="1" applyFill="1" applyBorder="1" applyAlignment="1">
      <alignment horizontal="center"/>
    </xf>
    <xf numFmtId="0" fontId="6" fillId="38" borderId="0" xfId="0" applyFont="1" applyFill="1" applyBorder="1" applyAlignment="1">
      <alignment horizontal="center" wrapText="1"/>
    </xf>
    <xf numFmtId="0" fontId="6" fillId="38" borderId="0" xfId="0" applyFont="1" applyFill="1" applyAlignment="1">
      <alignment horizontal="center"/>
    </xf>
    <xf numFmtId="166" fontId="61" fillId="38" borderId="14" xfId="18" applyNumberFormat="1" applyFont="1" applyFill="1" applyBorder="1" applyAlignment="1">
      <alignment horizontal="left"/>
    </xf>
    <xf numFmtId="166" fontId="61" fillId="38" borderId="0" xfId="18" applyNumberFormat="1" applyFont="1" applyFill="1" applyBorder="1" applyAlignment="1">
      <alignment horizontal="left"/>
    </xf>
    <xf numFmtId="0" fontId="7" fillId="38" borderId="15" xfId="0" applyFont="1" applyFill="1" applyBorder="1" applyAlignment="1">
      <alignment horizontal="center" wrapText="1"/>
    </xf>
    <xf numFmtId="0" fontId="7" fillId="38" borderId="18" xfId="0" applyFont="1" applyFill="1" applyBorder="1" applyAlignment="1">
      <alignment horizontal="center" wrapText="1"/>
    </xf>
    <xf numFmtId="0" fontId="0" fillId="0" borderId="4" xfId="0" applyFill="1" applyBorder="1" applyAlignment="1">
      <alignment horizontal="center"/>
    </xf>
    <xf numFmtId="0" fontId="0" fillId="0" borderId="5" xfId="0" applyFill="1" applyBorder="1" applyAlignment="1">
      <alignment horizontal="center"/>
    </xf>
    <xf numFmtId="0" fontId="0" fillId="0" borderId="3" xfId="0" applyFill="1" applyBorder="1" applyAlignment="1">
      <alignment horizontal="center"/>
    </xf>
    <xf numFmtId="166" fontId="14" fillId="6" borderId="3" xfId="1" applyNumberFormat="1" applyFont="1" applyFill="1" applyBorder="1" applyAlignment="1">
      <alignment horizontal="center" wrapText="1"/>
    </xf>
    <xf numFmtId="166" fontId="14" fillId="6" borderId="4" xfId="1" applyNumberFormat="1" applyFont="1" applyFill="1" applyBorder="1" applyAlignment="1">
      <alignment horizontal="center" wrapText="1"/>
    </xf>
    <xf numFmtId="166" fontId="14" fillId="6" borderId="5" xfId="1" applyNumberFormat="1" applyFont="1" applyFill="1" applyBorder="1" applyAlignment="1">
      <alignment horizontal="center" wrapText="1"/>
    </xf>
    <xf numFmtId="166" fontId="7" fillId="6" borderId="3" xfId="1" applyNumberFormat="1" applyFont="1" applyFill="1" applyBorder="1" applyAlignment="1">
      <alignment horizontal="center" wrapText="1"/>
    </xf>
    <xf numFmtId="166" fontId="7" fillId="6" borderId="4" xfId="1" applyNumberFormat="1" applyFont="1" applyFill="1" applyBorder="1" applyAlignment="1">
      <alignment horizontal="center" wrapText="1"/>
    </xf>
    <xf numFmtId="166" fontId="7" fillId="6" borderId="5" xfId="1" applyNumberFormat="1" applyFont="1" applyFill="1" applyBorder="1" applyAlignment="1">
      <alignment horizontal="center" wrapText="1"/>
    </xf>
    <xf numFmtId="0" fontId="6" fillId="0" borderId="0" xfId="0" applyFont="1" applyAlignment="1">
      <alignment horizontal="left" vertical="top" wrapText="1"/>
    </xf>
    <xf numFmtId="0" fontId="0" fillId="0" borderId="0" xfId="0" applyAlignment="1">
      <alignment horizontal="center" wrapText="1"/>
    </xf>
    <xf numFmtId="0" fontId="7" fillId="5" borderId="3" xfId="0" applyFont="1" applyFill="1" applyBorder="1" applyAlignment="1">
      <alignment horizontal="center" wrapText="1"/>
    </xf>
    <xf numFmtId="0" fontId="7" fillId="5" borderId="4" xfId="0" applyFont="1" applyFill="1" applyBorder="1" applyAlignment="1">
      <alignment horizontal="center" wrapText="1"/>
    </xf>
    <xf numFmtId="0" fontId="7" fillId="5" borderId="5" xfId="0" applyFont="1" applyFill="1" applyBorder="1" applyAlignment="1">
      <alignment horizontal="center" wrapText="1"/>
    </xf>
    <xf numFmtId="0" fontId="7" fillId="5" borderId="3" xfId="0" applyFont="1" applyFill="1" applyBorder="1" applyAlignment="1">
      <alignment horizontal="center"/>
    </xf>
    <xf numFmtId="0" fontId="7" fillId="5" borderId="4" xfId="0" applyFont="1" applyFill="1" applyBorder="1" applyAlignment="1">
      <alignment horizontal="center"/>
    </xf>
    <xf numFmtId="0" fontId="7" fillId="5" borderId="5" xfId="0" applyFont="1" applyFill="1" applyBorder="1" applyAlignment="1">
      <alignment horizontal="center"/>
    </xf>
    <xf numFmtId="0" fontId="14" fillId="5" borderId="19" xfId="0" applyFont="1" applyFill="1" applyBorder="1" applyAlignment="1">
      <alignment horizontal="center"/>
    </xf>
    <xf numFmtId="0" fontId="14" fillId="5" borderId="20" xfId="0" applyFont="1" applyFill="1" applyBorder="1" applyAlignment="1">
      <alignment horizontal="center"/>
    </xf>
    <xf numFmtId="0" fontId="14" fillId="5" borderId="5" xfId="0" applyFont="1" applyFill="1" applyBorder="1" applyAlignment="1">
      <alignment horizontal="center"/>
    </xf>
    <xf numFmtId="0" fontId="6" fillId="5" borderId="3" xfId="0" applyFont="1" applyFill="1" applyBorder="1" applyAlignment="1">
      <alignment horizontal="center"/>
    </xf>
    <xf numFmtId="0" fontId="6" fillId="5" borderId="4" xfId="0" applyFont="1" applyFill="1" applyBorder="1" applyAlignment="1">
      <alignment horizontal="center"/>
    </xf>
    <xf numFmtId="0" fontId="6" fillId="5" borderId="5" xfId="0" applyFont="1"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0" fillId="5" borderId="5" xfId="0" applyFill="1" applyBorder="1" applyAlignment="1">
      <alignment horizontal="center"/>
    </xf>
    <xf numFmtId="165" fontId="8" fillId="0" borderId="10" xfId="0" applyNumberFormat="1" applyFont="1" applyBorder="1" applyAlignment="1">
      <alignment horizontal="center" wrapText="1"/>
    </xf>
    <xf numFmtId="165" fontId="8" fillId="0" borderId="13" xfId="0" applyNumberFormat="1" applyFont="1" applyBorder="1" applyAlignment="1">
      <alignment horizontal="center" wrapText="1"/>
    </xf>
    <xf numFmtId="165" fontId="8" fillId="0" borderId="10" xfId="0" applyNumberFormat="1" applyFont="1" applyBorder="1" applyAlignment="1">
      <alignment horizontal="center"/>
    </xf>
    <xf numFmtId="165" fontId="8" fillId="0" borderId="13" xfId="0" applyNumberFormat="1" applyFont="1" applyBorder="1" applyAlignment="1">
      <alignment horizontal="center"/>
    </xf>
    <xf numFmtId="0" fontId="56" fillId="0" borderId="25" xfId="0" applyFont="1" applyBorder="1" applyAlignment="1">
      <alignment horizontal="center" vertical="center" wrapText="1"/>
    </xf>
    <xf numFmtId="0" fontId="56" fillId="0" borderId="41" xfId="0" applyFont="1" applyBorder="1" applyAlignment="1">
      <alignment horizontal="center" vertical="center" wrapText="1"/>
    </xf>
    <xf numFmtId="0" fontId="56" fillId="0" borderId="30" xfId="0" applyFont="1" applyBorder="1" applyAlignment="1">
      <alignment horizontal="center" vertical="center" wrapText="1"/>
    </xf>
    <xf numFmtId="0" fontId="57" fillId="0" borderId="25" xfId="0" applyFont="1" applyFill="1" applyBorder="1" applyAlignment="1">
      <alignment horizontal="center" vertical="center" wrapText="1"/>
    </xf>
    <xf numFmtId="0" fontId="57" fillId="0" borderId="41" xfId="0" applyFont="1" applyFill="1" applyBorder="1" applyAlignment="1">
      <alignment horizontal="center" vertical="center" wrapText="1"/>
    </xf>
    <xf numFmtId="0" fontId="57" fillId="0" borderId="30" xfId="0" applyFont="1" applyFill="1" applyBorder="1" applyAlignment="1">
      <alignment horizontal="center" vertical="center" wrapText="1"/>
    </xf>
    <xf numFmtId="0" fontId="56" fillId="0" borderId="25" xfId="0" applyFont="1" applyFill="1" applyBorder="1" applyAlignment="1">
      <alignment horizontal="center" vertical="center" wrapText="1"/>
    </xf>
    <xf numFmtId="0" fontId="56" fillId="0" borderId="41" xfId="0" applyFont="1" applyFill="1" applyBorder="1" applyAlignment="1">
      <alignment horizontal="center" vertical="center" wrapText="1"/>
    </xf>
    <xf numFmtId="0" fontId="56" fillId="0" borderId="30"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62" fillId="0" borderId="0" xfId="0" applyFont="1" applyFill="1" applyAlignment="1">
      <alignment horizontal="center" vertical="center" wrapText="1"/>
    </xf>
    <xf numFmtId="0" fontId="63" fillId="0" borderId="0" xfId="0" applyFont="1" applyFill="1" applyAlignment="1">
      <alignment horizontal="center" vertical="center" wrapText="1"/>
    </xf>
    <xf numFmtId="0" fontId="63" fillId="0" borderId="0" xfId="0" applyFont="1" applyAlignment="1">
      <alignment horizontal="center" vertical="center"/>
    </xf>
    <xf numFmtId="0" fontId="63" fillId="0" borderId="0" xfId="0" applyFont="1" applyBorder="1" applyAlignment="1">
      <alignment horizontal="center" vertical="center"/>
    </xf>
    <xf numFmtId="0" fontId="7" fillId="3" borderId="43" xfId="147" applyFont="1" applyFill="1" applyBorder="1" applyAlignment="1">
      <alignment horizontal="center" wrapText="1"/>
    </xf>
    <xf numFmtId="0" fontId="7" fillId="3" borderId="46" xfId="147" applyFont="1" applyFill="1" applyBorder="1" applyAlignment="1">
      <alignment horizontal="center" wrapText="1"/>
    </xf>
    <xf numFmtId="0" fontId="7" fillId="3" borderId="42" xfId="147" applyFont="1" applyFill="1" applyBorder="1" applyAlignment="1">
      <alignment horizontal="center" wrapText="1"/>
    </xf>
    <xf numFmtId="0" fontId="67" fillId="3" borderId="3" xfId="0" applyFont="1" applyFill="1" applyBorder="1" applyAlignment="1">
      <alignment horizontal="center"/>
    </xf>
    <xf numFmtId="0" fontId="67" fillId="3" borderId="4" xfId="0" applyFont="1" applyFill="1" applyBorder="1" applyAlignment="1">
      <alignment horizontal="center"/>
    </xf>
    <xf numFmtId="0" fontId="67" fillId="3" borderId="5" xfId="0" applyFont="1" applyFill="1" applyBorder="1" applyAlignment="1">
      <alignment horizontal="center"/>
    </xf>
    <xf numFmtId="0" fontId="8" fillId="34" borderId="34" xfId="244" applyFont="1" applyFill="1" applyBorder="1" applyAlignment="1">
      <alignment horizontal="center"/>
    </xf>
    <xf numFmtId="0" fontId="8" fillId="34" borderId="35" xfId="244" applyFont="1" applyFill="1" applyBorder="1" applyAlignment="1">
      <alignment horizontal="center"/>
    </xf>
    <xf numFmtId="0" fontId="8" fillId="34" borderId="7" xfId="244" applyFont="1" applyFill="1" applyBorder="1" applyAlignment="1">
      <alignment horizontal="center"/>
    </xf>
    <xf numFmtId="0" fontId="8" fillId="0" borderId="0" xfId="71" applyFont="1" applyAlignment="1">
      <alignment horizontal="center"/>
    </xf>
  </cellXfs>
  <cellStyles count="263">
    <cellStyle name="Column total in dollars" xfId="8"/>
    <cellStyle name="Comma" xfId="1" builtinId="3"/>
    <cellStyle name="Comma  - Style1" xfId="9"/>
    <cellStyle name="Comma  - Style2" xfId="10"/>
    <cellStyle name="Comma  - Style3" xfId="11"/>
    <cellStyle name="Comma  - Style4" xfId="12"/>
    <cellStyle name="Comma  - Style5" xfId="13"/>
    <cellStyle name="Comma  - Style6" xfId="14"/>
    <cellStyle name="Comma  - Style7" xfId="15"/>
    <cellStyle name="Comma  - Style8" xfId="16"/>
    <cellStyle name="Comma (0)" xfId="17"/>
    <cellStyle name="Comma [0] 2" xfId="149"/>
    <cellStyle name="Comma 10" xfId="246"/>
    <cellStyle name="Comma 2" xfId="18"/>
    <cellStyle name="Comma 2 2" xfId="19"/>
    <cellStyle name="Comma 2 2 2" xfId="20"/>
    <cellStyle name="Comma 2 3" xfId="21"/>
    <cellStyle name="Comma 3" xfId="22"/>
    <cellStyle name="Comma 3 2" xfId="23"/>
    <cellStyle name="Comma 4" xfId="24"/>
    <cellStyle name="Comma 5" xfId="25"/>
    <cellStyle name="Comma 6" xfId="26"/>
    <cellStyle name="Comma 6 2" xfId="27"/>
    <cellStyle name="Comma 7" xfId="28"/>
    <cellStyle name="Comma 8" xfId="29"/>
    <cellStyle name="Comma 9" xfId="30"/>
    <cellStyle name="Comma0" xfId="31"/>
    <cellStyle name="Comma0 - Style1" xfId="32"/>
    <cellStyle name="Comma0 - Style2" xfId="33"/>
    <cellStyle name="Comma0 - Style3" xfId="34"/>
    <cellStyle name="Comma0 - Style4" xfId="35"/>
    <cellStyle name="Comma0_3Q 2008 Release10-27-08 - USE FOR UT DEC 2009 GRC (5)" xfId="36"/>
    <cellStyle name="Comma1 - Style1" xfId="37"/>
    <cellStyle name="Curren - Style2" xfId="38"/>
    <cellStyle name="Curren - Style3" xfId="39"/>
    <cellStyle name="Currency 2" xfId="40"/>
    <cellStyle name="Currency 2 2" xfId="41"/>
    <cellStyle name="Currency 2 2 2" xfId="42"/>
    <cellStyle name="Currency 3" xfId="43"/>
    <cellStyle name="Currency 3 2" xfId="44"/>
    <cellStyle name="Currency 4" xfId="45"/>
    <cellStyle name="Currency 5" xfId="46"/>
    <cellStyle name="Currency No Comma" xfId="47"/>
    <cellStyle name="Currency(0)" xfId="48"/>
    <cellStyle name="Currency0" xfId="49"/>
    <cellStyle name="Date" xfId="50"/>
    <cellStyle name="Date - Style1" xfId="51"/>
    <cellStyle name="Date - Style3" xfId="52"/>
    <cellStyle name="Date_3Q 2008 Release10-27-08 - USE FOR UT DEC 2009 GRC (5)" xfId="53"/>
    <cellStyle name="Fixed" xfId="54"/>
    <cellStyle name="Fixed2 - Style2" xfId="55"/>
    <cellStyle name="General" xfId="56"/>
    <cellStyle name="Grey" xfId="57"/>
    <cellStyle name="header" xfId="58"/>
    <cellStyle name="Header1" xfId="59"/>
    <cellStyle name="Header2" xfId="60"/>
    <cellStyle name="Heading1" xfId="61"/>
    <cellStyle name="Heading2" xfId="62"/>
    <cellStyle name="Input [yellow]" xfId="63"/>
    <cellStyle name="Inst. Sections" xfId="64"/>
    <cellStyle name="Inst. Subheading" xfId="65"/>
    <cellStyle name="Marathon" xfId="66"/>
    <cellStyle name="MCP" xfId="67"/>
    <cellStyle name="nONE" xfId="68"/>
    <cellStyle name="noninput" xfId="69"/>
    <cellStyle name="Normal" xfId="0" builtinId="0"/>
    <cellStyle name="Normal - Style1" xfId="70"/>
    <cellStyle name="Normal 10" xfId="148"/>
    <cellStyle name="Normal 11" xfId="245"/>
    <cellStyle name="Normal 12" xfId="262"/>
    <cellStyle name="Normal 2" xfId="5"/>
    <cellStyle name="Normal 2 2" xfId="71"/>
    <cellStyle name="Normal 2 2 2" xfId="147"/>
    <cellStyle name="Normal 2 2 3" xfId="244"/>
    <cellStyle name="Normal 2 3" xfId="72"/>
    <cellStyle name="Normal 3" xfId="6"/>
    <cellStyle name="Normal 3 2" xfId="150"/>
    <cellStyle name="Normal 4" xfId="73"/>
    <cellStyle name="Normal 4 2" xfId="4"/>
    <cellStyle name="Normal 4 3" xfId="248"/>
    <cellStyle name="Normal 5" xfId="7"/>
    <cellStyle name="Normal 5 2" xfId="74"/>
    <cellStyle name="Normal 6" xfId="75"/>
    <cellStyle name="Normal 6 2" xfId="76"/>
    <cellStyle name="Normal 6 3" xfId="77"/>
    <cellStyle name="Normal 7" xfId="78"/>
    <cellStyle name="Normal 8" xfId="79"/>
    <cellStyle name="Normal 9" xfId="80"/>
    <cellStyle name="Normal(0)" xfId="81"/>
    <cellStyle name="Normal_Copy of File50007" xfId="243"/>
    <cellStyle name="Number" xfId="82"/>
    <cellStyle name="Password" xfId="83"/>
    <cellStyle name="Percen - Style1" xfId="84"/>
    <cellStyle name="Percen - Style2" xfId="85"/>
    <cellStyle name="Percent" xfId="2" builtinId="5"/>
    <cellStyle name="Percent [2]" xfId="86"/>
    <cellStyle name="Percent 2" xfId="87"/>
    <cellStyle name="Percent 2 2" xfId="88"/>
    <cellStyle name="Percent 2 2 2" xfId="89"/>
    <cellStyle name="Percent 2 3" xfId="90"/>
    <cellStyle name="Percent 3" xfId="91"/>
    <cellStyle name="Percent 3 2" xfId="92"/>
    <cellStyle name="Percent 4" xfId="93"/>
    <cellStyle name="Percent 5" xfId="247"/>
    <cellStyle name="Percent(0)" xfId="94"/>
    <cellStyle name="SAPBEXaggData" xfId="95"/>
    <cellStyle name="SAPBEXaggDataEmph" xfId="96"/>
    <cellStyle name="SAPBEXaggItem" xfId="97"/>
    <cellStyle name="SAPBEXaggItem 2" xfId="151"/>
    <cellStyle name="SAPBEXaggItem 3" xfId="152"/>
    <cellStyle name="SAPBEXaggItem 4" xfId="153"/>
    <cellStyle name="SAPBEXaggItem 5" xfId="154"/>
    <cellStyle name="SAPBEXaggItem 6" xfId="155"/>
    <cellStyle name="SAPBEXaggItem_Copy of xSAPtemp5457" xfId="156"/>
    <cellStyle name="SAPBEXaggItemX" xfId="98"/>
    <cellStyle name="SAPBEXchaText" xfId="99"/>
    <cellStyle name="SAPBEXchaText 2" xfId="157"/>
    <cellStyle name="SAPBEXchaText 3" xfId="158"/>
    <cellStyle name="SAPBEXchaText 4" xfId="159"/>
    <cellStyle name="SAPBEXchaText 5" xfId="160"/>
    <cellStyle name="SAPBEXchaText 6" xfId="161"/>
    <cellStyle name="SAPBEXchaText 7" xfId="249"/>
    <cellStyle name="SAPBEXchaText_Copy of xSAPtemp5457" xfId="162"/>
    <cellStyle name="SAPBEXexcBad7" xfId="100"/>
    <cellStyle name="SAPBEXexcBad8" xfId="101"/>
    <cellStyle name="SAPBEXexcBad9" xfId="102"/>
    <cellStyle name="SAPBEXexcCritical4" xfId="103"/>
    <cellStyle name="SAPBEXexcCritical5" xfId="104"/>
    <cellStyle name="SAPBEXexcCritical6" xfId="105"/>
    <cellStyle name="SAPBEXexcGood1" xfId="106"/>
    <cellStyle name="SAPBEXexcGood2" xfId="107"/>
    <cellStyle name="SAPBEXexcGood3" xfId="108"/>
    <cellStyle name="SAPBEXfilterDrill" xfId="109"/>
    <cellStyle name="SAPBEXfilterItem" xfId="110"/>
    <cellStyle name="SAPBEXfilterItem 2" xfId="163"/>
    <cellStyle name="SAPBEXfilterItem 3" xfId="164"/>
    <cellStyle name="SAPBEXfilterItem 4" xfId="165"/>
    <cellStyle name="SAPBEXfilterItem 5" xfId="166"/>
    <cellStyle name="SAPBEXfilterItem 6" xfId="167"/>
    <cellStyle name="SAPBEXfilterItem_Copy of xSAPtemp5457" xfId="168"/>
    <cellStyle name="SAPBEXfilterText" xfId="111"/>
    <cellStyle name="SAPBEXfilterText 2" xfId="169"/>
    <cellStyle name="SAPBEXfilterText 3" xfId="170"/>
    <cellStyle name="SAPBEXfilterText 4" xfId="171"/>
    <cellStyle name="SAPBEXfilterText 5" xfId="172"/>
    <cellStyle name="SAPBEXformats" xfId="112"/>
    <cellStyle name="SAPBEXheaderItem" xfId="113"/>
    <cellStyle name="SAPBEXheaderItem 10" xfId="250"/>
    <cellStyle name="SAPBEXheaderItem 2" xfId="173"/>
    <cellStyle name="SAPBEXheaderItem 3" xfId="174"/>
    <cellStyle name="SAPBEXheaderItem 4" xfId="175"/>
    <cellStyle name="SAPBEXheaderItem 5" xfId="176"/>
    <cellStyle name="SAPBEXheaderItem 6" xfId="177"/>
    <cellStyle name="SAPBEXheaderItem 7" xfId="178"/>
    <cellStyle name="SAPBEXheaderItem 7 2" xfId="251"/>
    <cellStyle name="SAPBEXheaderItem 8" xfId="252"/>
    <cellStyle name="SAPBEXheaderItem 9" xfId="253"/>
    <cellStyle name="SAPBEXheaderItem_Copy of xSAPtemp5457" xfId="179"/>
    <cellStyle name="SAPBEXheaderText" xfId="114"/>
    <cellStyle name="SAPBEXheaderText 10" xfId="254"/>
    <cellStyle name="SAPBEXheaderText 2" xfId="180"/>
    <cellStyle name="SAPBEXheaderText 3" xfId="181"/>
    <cellStyle name="SAPBEXheaderText 4" xfId="182"/>
    <cellStyle name="SAPBEXheaderText 5" xfId="183"/>
    <cellStyle name="SAPBEXheaderText 6" xfId="184"/>
    <cellStyle name="SAPBEXheaderText 7" xfId="185"/>
    <cellStyle name="SAPBEXheaderText 7 2" xfId="255"/>
    <cellStyle name="SAPBEXheaderText 8" xfId="256"/>
    <cellStyle name="SAPBEXheaderText 9" xfId="257"/>
    <cellStyle name="SAPBEXheaderText_Copy of xSAPtemp5457" xfId="186"/>
    <cellStyle name="SAPBEXHLevel0" xfId="115"/>
    <cellStyle name="SAPBEXHLevel0 2" xfId="187"/>
    <cellStyle name="SAPBEXHLevel0 3" xfId="188"/>
    <cellStyle name="SAPBEXHLevel0 4" xfId="189"/>
    <cellStyle name="SAPBEXHLevel0 5" xfId="190"/>
    <cellStyle name="SAPBEXHLevel0X" xfId="116"/>
    <cellStyle name="SAPBEXHLevel0X 2" xfId="191"/>
    <cellStyle name="SAPBEXHLevel0X 3" xfId="192"/>
    <cellStyle name="SAPBEXHLevel0X 4" xfId="193"/>
    <cellStyle name="SAPBEXHLevel0X 5" xfId="194"/>
    <cellStyle name="SAPBEXHLevel1" xfId="117"/>
    <cellStyle name="SAPBEXHLevel1 2" xfId="195"/>
    <cellStyle name="SAPBEXHLevel1 3" xfId="196"/>
    <cellStyle name="SAPBEXHLevel1 4" xfId="197"/>
    <cellStyle name="SAPBEXHLevel1 5" xfId="198"/>
    <cellStyle name="SAPBEXHLevel1X" xfId="118"/>
    <cellStyle name="SAPBEXHLevel1X 2" xfId="199"/>
    <cellStyle name="SAPBEXHLevel1X 3" xfId="200"/>
    <cellStyle name="SAPBEXHLevel1X 4" xfId="201"/>
    <cellStyle name="SAPBEXHLevel1X 5" xfId="202"/>
    <cellStyle name="SAPBEXHLevel2" xfId="119"/>
    <cellStyle name="SAPBEXHLevel2 2" xfId="203"/>
    <cellStyle name="SAPBEXHLevel2 3" xfId="204"/>
    <cellStyle name="SAPBEXHLevel2 4" xfId="205"/>
    <cellStyle name="SAPBEXHLevel2 5" xfId="206"/>
    <cellStyle name="SAPBEXHLevel2X" xfId="120"/>
    <cellStyle name="SAPBEXHLevel2X 2" xfId="207"/>
    <cellStyle name="SAPBEXHLevel2X 3" xfId="208"/>
    <cellStyle name="SAPBEXHLevel2X 4" xfId="209"/>
    <cellStyle name="SAPBEXHLevel2X 5" xfId="210"/>
    <cellStyle name="SAPBEXHLevel3" xfId="121"/>
    <cellStyle name="SAPBEXHLevel3 2" xfId="211"/>
    <cellStyle name="SAPBEXHLevel3 3" xfId="212"/>
    <cellStyle name="SAPBEXHLevel3 4" xfId="213"/>
    <cellStyle name="SAPBEXHLevel3 5" xfId="214"/>
    <cellStyle name="SAPBEXHLevel3X" xfId="122"/>
    <cellStyle name="SAPBEXHLevel3X 2" xfId="215"/>
    <cellStyle name="SAPBEXHLevel3X 3" xfId="216"/>
    <cellStyle name="SAPBEXHLevel3X 4" xfId="217"/>
    <cellStyle name="SAPBEXHLevel3X 5" xfId="218"/>
    <cellStyle name="SAPBEXresData" xfId="123"/>
    <cellStyle name="SAPBEXresDataEmph" xfId="124"/>
    <cellStyle name="SAPBEXresItem" xfId="125"/>
    <cellStyle name="SAPBEXresItemX" xfId="126"/>
    <cellStyle name="SAPBEXstdData" xfId="127"/>
    <cellStyle name="SAPBEXstdData 2" xfId="219"/>
    <cellStyle name="SAPBEXstdData 3" xfId="220"/>
    <cellStyle name="SAPBEXstdData 4" xfId="221"/>
    <cellStyle name="SAPBEXstdData 5" xfId="222"/>
    <cellStyle name="SAPBEXstdData 6" xfId="223"/>
    <cellStyle name="SAPBEXstdData_Copy of xSAPtemp5457" xfId="224"/>
    <cellStyle name="SAPBEXstdDataEmph" xfId="128"/>
    <cellStyle name="SAPBEXstdItem" xfId="3"/>
    <cellStyle name="SAPBEXstdItem 2" xfId="225"/>
    <cellStyle name="SAPBEXstdItem 3" xfId="226"/>
    <cellStyle name="SAPBEXstdItem 4" xfId="227"/>
    <cellStyle name="SAPBEXstdItem 5" xfId="228"/>
    <cellStyle name="SAPBEXstdItem 6" xfId="229"/>
    <cellStyle name="SAPBEXstdItem_Copy of xSAPtemp5457" xfId="230"/>
    <cellStyle name="SAPBEXstdItemX" xfId="129"/>
    <cellStyle name="SAPBEXstdItemX 2" xfId="231"/>
    <cellStyle name="SAPBEXstdItemX 3" xfId="232"/>
    <cellStyle name="SAPBEXstdItemX 4" xfId="233"/>
    <cellStyle name="SAPBEXstdItemX 5" xfId="234"/>
    <cellStyle name="SAPBEXstdItemX 6" xfId="235"/>
    <cellStyle name="SAPBEXstdItemX_Copy of xSAPtemp5457" xfId="236"/>
    <cellStyle name="SAPBEXtitle" xfId="130"/>
    <cellStyle name="SAPBEXtitle 10" xfId="258"/>
    <cellStyle name="SAPBEXtitle 2" xfId="131"/>
    <cellStyle name="SAPBEXtitle 3" xfId="237"/>
    <cellStyle name="SAPBEXtitle 4" xfId="238"/>
    <cellStyle name="SAPBEXtitle 5" xfId="239"/>
    <cellStyle name="SAPBEXtitle 6" xfId="240"/>
    <cellStyle name="SAPBEXtitle 7" xfId="241"/>
    <cellStyle name="SAPBEXtitle 7 2" xfId="259"/>
    <cellStyle name="SAPBEXtitle 8" xfId="260"/>
    <cellStyle name="SAPBEXtitle 9" xfId="261"/>
    <cellStyle name="SAPBEXtitle_Copy of xSAPtemp5457" xfId="242"/>
    <cellStyle name="SAPBEXundefined" xfId="132"/>
    <cellStyle name="Shade" xfId="133"/>
    <cellStyle name="Special" xfId="134"/>
    <cellStyle name="Style 1" xfId="135"/>
    <cellStyle name="Style 27" xfId="136"/>
    <cellStyle name="Style 35" xfId="137"/>
    <cellStyle name="Style 36" xfId="138"/>
    <cellStyle name="Text" xfId="139"/>
    <cellStyle name="Titles" xfId="140"/>
    <cellStyle name="Total2 - Style2" xfId="141"/>
    <cellStyle name="TRANSMISSION RELIABILITY PORTION OF PROJECT" xfId="142"/>
    <cellStyle name="Underl - Style4" xfId="143"/>
    <cellStyle name="Unprot" xfId="144"/>
    <cellStyle name="Unprot$" xfId="145"/>
    <cellStyle name="Unprotect" xfId="146"/>
  </cellStyles>
  <dxfs count="0"/>
  <tableStyles count="0" defaultTableStyle="TableStyleMedium9" defaultPivotStyle="PivotStyleLight16"/>
  <colors>
    <mruColors>
      <color rgb="FFFFFFCC"/>
      <color rgb="FFCCFF99"/>
      <color rgb="FF0066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s>
</file>

<file path=xl/drawings/drawing1.xml><?xml version="1.0" encoding="utf-8"?>
<xdr:wsDr xmlns:xdr="http://schemas.openxmlformats.org/drawingml/2006/spreadsheetDrawing" xmlns:a="http://schemas.openxmlformats.org/drawingml/2006/main">
  <xdr:twoCellAnchor>
    <xdr:from>
      <xdr:col>4</xdr:col>
      <xdr:colOff>0</xdr:colOff>
      <xdr:row>27</xdr:row>
      <xdr:rowOff>0</xdr:rowOff>
    </xdr:from>
    <xdr:to>
      <xdr:col>10</xdr:col>
      <xdr:colOff>0</xdr:colOff>
      <xdr:row>32</xdr:row>
      <xdr:rowOff>0</xdr:rowOff>
    </xdr:to>
    <xdr:cxnSp macro="">
      <xdr:nvCxnSpPr>
        <xdr:cNvPr id="2" name="Elbow Connector 1"/>
        <xdr:cNvCxnSpPr/>
      </xdr:nvCxnSpPr>
      <xdr:spPr>
        <a:xfrm>
          <a:off x="1628775" y="5514975"/>
          <a:ext cx="3105150" cy="971550"/>
        </a:xfrm>
        <a:prstGeom prst="bentConnector3">
          <a:avLst>
            <a:gd name="adj1" fmla="val -617"/>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29</xdr:row>
      <xdr:rowOff>22413</xdr:rowOff>
    </xdr:from>
    <xdr:to>
      <xdr:col>5</xdr:col>
      <xdr:colOff>0</xdr:colOff>
      <xdr:row>31</xdr:row>
      <xdr:rowOff>0</xdr:rowOff>
    </xdr:to>
    <xdr:sp macro="" textlink="">
      <xdr:nvSpPr>
        <xdr:cNvPr id="3" name="TextBox 2"/>
        <xdr:cNvSpPr txBox="1"/>
      </xdr:nvSpPr>
      <xdr:spPr>
        <a:xfrm>
          <a:off x="1019175" y="5918388"/>
          <a:ext cx="1219200" cy="37763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200"/>
            <a:t>Plant</a:t>
          </a:r>
          <a:r>
            <a:rPr lang="en-US" sz="1200" baseline="0"/>
            <a:t> Balances</a:t>
          </a:r>
        </a:p>
      </xdr:txBody>
    </xdr:sp>
    <xdr:clientData/>
  </xdr:twoCellAnchor>
  <xdr:twoCellAnchor>
    <xdr:from>
      <xdr:col>12</xdr:col>
      <xdr:colOff>0</xdr:colOff>
      <xdr:row>15</xdr:row>
      <xdr:rowOff>0</xdr:rowOff>
    </xdr:from>
    <xdr:to>
      <xdr:col>12</xdr:col>
      <xdr:colOff>0</xdr:colOff>
      <xdr:row>22</xdr:row>
      <xdr:rowOff>0</xdr:rowOff>
    </xdr:to>
    <xdr:cxnSp macro="">
      <xdr:nvCxnSpPr>
        <xdr:cNvPr id="4" name="Straight Arrow Connector 3"/>
        <xdr:cNvCxnSpPr/>
      </xdr:nvCxnSpPr>
      <xdr:spPr>
        <a:xfrm>
          <a:off x="5953125" y="3200400"/>
          <a:ext cx="0" cy="1343025"/>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xdr:colOff>
      <xdr:row>17</xdr:row>
      <xdr:rowOff>0</xdr:rowOff>
    </xdr:from>
    <xdr:to>
      <xdr:col>13</xdr:col>
      <xdr:colOff>0</xdr:colOff>
      <xdr:row>20</xdr:row>
      <xdr:rowOff>11205</xdr:rowOff>
    </xdr:to>
    <xdr:sp macro="" textlink="">
      <xdr:nvSpPr>
        <xdr:cNvPr id="5" name="TextBox 4"/>
        <xdr:cNvSpPr txBox="1"/>
      </xdr:nvSpPr>
      <xdr:spPr>
        <a:xfrm>
          <a:off x="5343526" y="3581400"/>
          <a:ext cx="1219199" cy="58270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200"/>
            <a:t>Actual</a:t>
          </a:r>
          <a:r>
            <a:rPr lang="en-US" sz="1200" baseline="0"/>
            <a:t> Retirements</a:t>
          </a:r>
          <a:endParaRPr lang="en-US" sz="1200"/>
        </a:p>
      </xdr:txBody>
    </xdr:sp>
    <xdr:clientData/>
  </xdr:twoCellAnchor>
  <xdr:twoCellAnchor>
    <xdr:from>
      <xdr:col>6</xdr:col>
      <xdr:colOff>0</xdr:colOff>
      <xdr:row>26</xdr:row>
      <xdr:rowOff>0</xdr:rowOff>
    </xdr:from>
    <xdr:to>
      <xdr:col>10</xdr:col>
      <xdr:colOff>1</xdr:colOff>
      <xdr:row>26</xdr:row>
      <xdr:rowOff>0</xdr:rowOff>
    </xdr:to>
    <xdr:cxnSp macro="">
      <xdr:nvCxnSpPr>
        <xdr:cNvPr id="6" name="Straight Arrow Connector 5"/>
        <xdr:cNvCxnSpPr/>
      </xdr:nvCxnSpPr>
      <xdr:spPr>
        <a:xfrm flipH="1">
          <a:off x="2971800" y="5314950"/>
          <a:ext cx="1762126" cy="0"/>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25</xdr:row>
      <xdr:rowOff>11207</xdr:rowOff>
    </xdr:from>
    <xdr:to>
      <xdr:col>9</xdr:col>
      <xdr:colOff>0</xdr:colOff>
      <xdr:row>27</xdr:row>
      <xdr:rowOff>0</xdr:rowOff>
    </xdr:to>
    <xdr:sp macro="" textlink="">
      <xdr:nvSpPr>
        <xdr:cNvPr id="7" name="TextBox 6"/>
        <xdr:cNvSpPr txBox="1"/>
      </xdr:nvSpPr>
      <xdr:spPr>
        <a:xfrm>
          <a:off x="3248026" y="5135657"/>
          <a:ext cx="1219199" cy="379318"/>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200"/>
            <a:t>Retirements</a:t>
          </a:r>
        </a:p>
      </xdr:txBody>
    </xdr:sp>
    <xdr:clientData/>
  </xdr:twoCellAnchor>
  <xdr:twoCellAnchor>
    <xdr:from>
      <xdr:col>6</xdr:col>
      <xdr:colOff>0</xdr:colOff>
      <xdr:row>23</xdr:row>
      <xdr:rowOff>0</xdr:rowOff>
    </xdr:from>
    <xdr:to>
      <xdr:col>10</xdr:col>
      <xdr:colOff>0</xdr:colOff>
      <xdr:row>23</xdr:row>
      <xdr:rowOff>0</xdr:rowOff>
    </xdr:to>
    <xdr:cxnSp macro="">
      <xdr:nvCxnSpPr>
        <xdr:cNvPr id="8" name="Straight Arrow Connector 7"/>
        <xdr:cNvCxnSpPr/>
      </xdr:nvCxnSpPr>
      <xdr:spPr>
        <a:xfrm>
          <a:off x="2971800" y="4743450"/>
          <a:ext cx="1762125" cy="0"/>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xdr:row>
      <xdr:rowOff>0</xdr:rowOff>
    </xdr:from>
    <xdr:to>
      <xdr:col>8</xdr:col>
      <xdr:colOff>605117</xdr:colOff>
      <xdr:row>23</xdr:row>
      <xdr:rowOff>179293</xdr:rowOff>
    </xdr:to>
    <xdr:sp macro="" textlink="">
      <xdr:nvSpPr>
        <xdr:cNvPr id="9" name="TextBox 8"/>
        <xdr:cNvSpPr txBox="1"/>
      </xdr:nvSpPr>
      <xdr:spPr>
        <a:xfrm>
          <a:off x="3248025" y="4543425"/>
          <a:ext cx="1214717" cy="379318"/>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200"/>
            <a:t>Plant</a:t>
          </a:r>
          <a:r>
            <a:rPr lang="en-US" sz="1200" baseline="0"/>
            <a:t> Balances</a:t>
          </a:r>
        </a:p>
      </xdr:txBody>
    </xdr:sp>
    <xdr:clientData/>
  </xdr:twoCellAnchor>
  <xdr:twoCellAnchor>
    <xdr:from>
      <xdr:col>14</xdr:col>
      <xdr:colOff>0</xdr:colOff>
      <xdr:row>26</xdr:row>
      <xdr:rowOff>0</xdr:rowOff>
    </xdr:from>
    <xdr:to>
      <xdr:col>18</xdr:col>
      <xdr:colOff>0</xdr:colOff>
      <xdr:row>26</xdr:row>
      <xdr:rowOff>1</xdr:rowOff>
    </xdr:to>
    <xdr:cxnSp macro="">
      <xdr:nvCxnSpPr>
        <xdr:cNvPr id="10" name="Straight Arrow Connector 9"/>
        <xdr:cNvCxnSpPr/>
      </xdr:nvCxnSpPr>
      <xdr:spPr>
        <a:xfrm flipV="1">
          <a:off x="7172325" y="5314950"/>
          <a:ext cx="1762125" cy="1"/>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25</xdr:row>
      <xdr:rowOff>0</xdr:rowOff>
    </xdr:from>
    <xdr:to>
      <xdr:col>17</xdr:col>
      <xdr:colOff>0</xdr:colOff>
      <xdr:row>26</xdr:row>
      <xdr:rowOff>190499</xdr:rowOff>
    </xdr:to>
    <xdr:sp macro="" textlink="">
      <xdr:nvSpPr>
        <xdr:cNvPr id="11" name="TextBox 10"/>
        <xdr:cNvSpPr txBox="1"/>
      </xdr:nvSpPr>
      <xdr:spPr>
        <a:xfrm>
          <a:off x="7419975" y="5124450"/>
          <a:ext cx="1219200" cy="3809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200"/>
            <a:t>Retirements</a:t>
          </a:r>
        </a:p>
      </xdr:txBody>
    </xdr:sp>
    <xdr:clientData/>
  </xdr:twoCellAnchor>
  <xdr:twoCellAnchor>
    <xdr:from>
      <xdr:col>14</xdr:col>
      <xdr:colOff>2</xdr:colOff>
      <xdr:row>27</xdr:row>
      <xdr:rowOff>0</xdr:rowOff>
    </xdr:from>
    <xdr:to>
      <xdr:col>20</xdr:col>
      <xdr:colOff>0</xdr:colOff>
      <xdr:row>32</xdr:row>
      <xdr:rowOff>0</xdr:rowOff>
    </xdr:to>
    <xdr:cxnSp macro="">
      <xdr:nvCxnSpPr>
        <xdr:cNvPr id="12" name="Elbow Connector 11"/>
        <xdr:cNvCxnSpPr/>
      </xdr:nvCxnSpPr>
      <xdr:spPr>
        <a:xfrm flipV="1">
          <a:off x="7172327" y="5514975"/>
          <a:ext cx="2952748" cy="971550"/>
        </a:xfrm>
        <a:prstGeom prst="bentConnector3">
          <a:avLst>
            <a:gd name="adj1" fmla="val 100000"/>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0</xdr:colOff>
      <xdr:row>31</xdr:row>
      <xdr:rowOff>1</xdr:rowOff>
    </xdr:from>
    <xdr:to>
      <xdr:col>19</xdr:col>
      <xdr:colOff>0</xdr:colOff>
      <xdr:row>33</xdr:row>
      <xdr:rowOff>0</xdr:rowOff>
    </xdr:to>
    <xdr:sp macro="" textlink="">
      <xdr:nvSpPr>
        <xdr:cNvPr id="13" name="TextBox 12"/>
        <xdr:cNvSpPr txBox="1"/>
      </xdr:nvSpPr>
      <xdr:spPr>
        <a:xfrm>
          <a:off x="7419975" y="6296026"/>
          <a:ext cx="2124075" cy="3809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200" baseline="0"/>
            <a:t>Depreciation Expense</a:t>
          </a:r>
        </a:p>
      </xdr:txBody>
    </xdr:sp>
    <xdr:clientData/>
  </xdr:twoCellAnchor>
  <xdr:twoCellAnchor>
    <xdr:from>
      <xdr:col>16</xdr:col>
      <xdr:colOff>0</xdr:colOff>
      <xdr:row>13</xdr:row>
      <xdr:rowOff>2</xdr:rowOff>
    </xdr:from>
    <xdr:to>
      <xdr:col>20</xdr:col>
      <xdr:colOff>0</xdr:colOff>
      <xdr:row>22</xdr:row>
      <xdr:rowOff>0</xdr:rowOff>
    </xdr:to>
    <xdr:cxnSp macro="">
      <xdr:nvCxnSpPr>
        <xdr:cNvPr id="14" name="Elbow Connector 13"/>
        <xdr:cNvCxnSpPr/>
      </xdr:nvCxnSpPr>
      <xdr:spPr>
        <a:xfrm>
          <a:off x="8029575" y="2800352"/>
          <a:ext cx="2095500" cy="1743073"/>
        </a:xfrm>
        <a:prstGeom prst="bentConnector3">
          <a:avLst>
            <a:gd name="adj1" fmla="val 100000"/>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582707</xdr:colOff>
      <xdr:row>15</xdr:row>
      <xdr:rowOff>0</xdr:rowOff>
    </xdr:from>
    <xdr:to>
      <xdr:col>21</xdr:col>
      <xdr:colOff>0</xdr:colOff>
      <xdr:row>20</xdr:row>
      <xdr:rowOff>1</xdr:rowOff>
    </xdr:to>
    <xdr:sp macro="" textlink="">
      <xdr:nvSpPr>
        <xdr:cNvPr id="15" name="TextBox 14"/>
        <xdr:cNvSpPr txBox="1"/>
      </xdr:nvSpPr>
      <xdr:spPr>
        <a:xfrm>
          <a:off x="9517157" y="3200400"/>
          <a:ext cx="1217518" cy="95250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200"/>
            <a:t>Actual</a:t>
          </a:r>
          <a:r>
            <a:rPr lang="en-US" sz="1200" baseline="0"/>
            <a:t> Removals and Other Accum Dep Adjustments</a:t>
          </a:r>
          <a:endParaRPr lang="en-US" sz="1200"/>
        </a:p>
      </xdr:txBody>
    </xdr:sp>
    <xdr:clientData/>
  </xdr:twoCellAnchor>
  <xdr:twoCellAnchor>
    <xdr:from>
      <xdr:col>2</xdr:col>
      <xdr:colOff>0</xdr:colOff>
      <xdr:row>24</xdr:row>
      <xdr:rowOff>0</xdr:rowOff>
    </xdr:from>
    <xdr:to>
      <xdr:col>10</xdr:col>
      <xdr:colOff>0</xdr:colOff>
      <xdr:row>41</xdr:row>
      <xdr:rowOff>0</xdr:rowOff>
    </xdr:to>
    <xdr:cxnSp macro="">
      <xdr:nvCxnSpPr>
        <xdr:cNvPr id="16" name="Elbow Connector 15"/>
        <xdr:cNvCxnSpPr/>
      </xdr:nvCxnSpPr>
      <xdr:spPr>
        <a:xfrm>
          <a:off x="409575" y="4933950"/>
          <a:ext cx="4324350" cy="3295650"/>
        </a:xfrm>
        <a:prstGeom prst="bentConnector3">
          <a:avLst>
            <a:gd name="adj1" fmla="val -6032"/>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34</xdr:row>
      <xdr:rowOff>11205</xdr:rowOff>
    </xdr:from>
    <xdr:to>
      <xdr:col>12</xdr:col>
      <xdr:colOff>0</xdr:colOff>
      <xdr:row>37</xdr:row>
      <xdr:rowOff>0</xdr:rowOff>
    </xdr:to>
    <xdr:cxnSp macro="">
      <xdr:nvCxnSpPr>
        <xdr:cNvPr id="17" name="Straight Arrow Connector 16"/>
        <xdr:cNvCxnSpPr/>
      </xdr:nvCxnSpPr>
      <xdr:spPr>
        <a:xfrm>
          <a:off x="5953125" y="6888255"/>
          <a:ext cx="0" cy="569820"/>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0</xdr:colOff>
      <xdr:row>24</xdr:row>
      <xdr:rowOff>190499</xdr:rowOff>
    </xdr:from>
    <xdr:to>
      <xdr:col>22</xdr:col>
      <xdr:colOff>2</xdr:colOff>
      <xdr:row>41</xdr:row>
      <xdr:rowOff>0</xdr:rowOff>
    </xdr:to>
    <xdr:cxnSp macro="">
      <xdr:nvCxnSpPr>
        <xdr:cNvPr id="18" name="Elbow Connector 17"/>
        <xdr:cNvCxnSpPr/>
      </xdr:nvCxnSpPr>
      <xdr:spPr>
        <a:xfrm rot="10800000" flipV="1">
          <a:off x="7172325" y="5124449"/>
          <a:ext cx="4381502" cy="3105151"/>
        </a:xfrm>
        <a:prstGeom prst="bentConnector3">
          <a:avLst>
            <a:gd name="adj1" fmla="val -6757"/>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18</xdr:row>
      <xdr:rowOff>0</xdr:rowOff>
    </xdr:from>
    <xdr:to>
      <xdr:col>5</xdr:col>
      <xdr:colOff>0</xdr:colOff>
      <xdr:row>19</xdr:row>
      <xdr:rowOff>190499</xdr:rowOff>
    </xdr:to>
    <xdr:sp macro="" textlink="">
      <xdr:nvSpPr>
        <xdr:cNvPr id="19" name="TextBox 18"/>
        <xdr:cNvSpPr txBox="1"/>
      </xdr:nvSpPr>
      <xdr:spPr>
        <a:xfrm>
          <a:off x="1019175" y="3771900"/>
          <a:ext cx="1219200" cy="3809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100"/>
            <a:t>Plant </a:t>
          </a:r>
          <a:r>
            <a:rPr lang="en-US" sz="1200"/>
            <a:t>Additions</a:t>
          </a:r>
        </a:p>
      </xdr:txBody>
    </xdr:sp>
    <xdr:clientData/>
  </xdr:twoCellAnchor>
  <xdr:twoCellAnchor>
    <xdr:from>
      <xdr:col>4</xdr:col>
      <xdr:colOff>1</xdr:colOff>
      <xdr:row>14</xdr:row>
      <xdr:rowOff>0</xdr:rowOff>
    </xdr:from>
    <xdr:to>
      <xdr:col>8</xdr:col>
      <xdr:colOff>0</xdr:colOff>
      <xdr:row>18</xdr:row>
      <xdr:rowOff>0</xdr:rowOff>
    </xdr:to>
    <xdr:cxnSp macro="">
      <xdr:nvCxnSpPr>
        <xdr:cNvPr id="20" name="Straight Connector 19"/>
        <xdr:cNvCxnSpPr>
          <a:endCxn id="19" idx="0"/>
        </xdr:cNvCxnSpPr>
      </xdr:nvCxnSpPr>
      <xdr:spPr>
        <a:xfrm flipH="1">
          <a:off x="1628776" y="3000375"/>
          <a:ext cx="2228849" cy="771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19</xdr:row>
      <xdr:rowOff>190499</xdr:rowOff>
    </xdr:from>
    <xdr:to>
      <xdr:col>4</xdr:col>
      <xdr:colOff>1</xdr:colOff>
      <xdr:row>22</xdr:row>
      <xdr:rowOff>0</xdr:rowOff>
    </xdr:to>
    <xdr:cxnSp macro="">
      <xdr:nvCxnSpPr>
        <xdr:cNvPr id="21" name="Straight Arrow Connector 20"/>
        <xdr:cNvCxnSpPr>
          <a:stCxn id="19" idx="2"/>
        </xdr:cNvCxnSpPr>
      </xdr:nvCxnSpPr>
      <xdr:spPr>
        <a:xfrm flipH="1">
          <a:off x="1628775" y="4152899"/>
          <a:ext cx="1" cy="390526"/>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13</xdr:row>
      <xdr:rowOff>0</xdr:rowOff>
    </xdr:from>
    <xdr:to>
      <xdr:col>8</xdr:col>
      <xdr:colOff>0</xdr:colOff>
      <xdr:row>13</xdr:row>
      <xdr:rowOff>0</xdr:rowOff>
    </xdr:to>
    <xdr:cxnSp macro="">
      <xdr:nvCxnSpPr>
        <xdr:cNvPr id="22" name="Straight Arrow Connector 21"/>
        <xdr:cNvCxnSpPr/>
      </xdr:nvCxnSpPr>
      <xdr:spPr>
        <a:xfrm>
          <a:off x="3248025" y="2800350"/>
          <a:ext cx="609600" cy="0"/>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xdr:row>
      <xdr:rowOff>0</xdr:rowOff>
    </xdr:from>
    <xdr:to>
      <xdr:col>4</xdr:col>
      <xdr:colOff>0</xdr:colOff>
      <xdr:row>8</xdr:row>
      <xdr:rowOff>0</xdr:rowOff>
    </xdr:to>
    <xdr:cxnSp macro="">
      <xdr:nvCxnSpPr>
        <xdr:cNvPr id="23" name="Straight Arrow Connector 22"/>
        <xdr:cNvCxnSpPr/>
      </xdr:nvCxnSpPr>
      <xdr:spPr>
        <a:xfrm flipV="1">
          <a:off x="1628775" y="1428750"/>
          <a:ext cx="0" cy="390525"/>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43</xdr:row>
      <xdr:rowOff>0</xdr:rowOff>
    </xdr:from>
    <xdr:to>
      <xdr:col>12</xdr:col>
      <xdr:colOff>0</xdr:colOff>
      <xdr:row>48</xdr:row>
      <xdr:rowOff>0</xdr:rowOff>
    </xdr:to>
    <xdr:cxnSp macro="">
      <xdr:nvCxnSpPr>
        <xdr:cNvPr id="24" name="Straight Arrow Connector 23"/>
        <xdr:cNvCxnSpPr/>
      </xdr:nvCxnSpPr>
      <xdr:spPr>
        <a:xfrm flipH="1">
          <a:off x="2971800" y="8620125"/>
          <a:ext cx="2981325" cy="390525"/>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43</xdr:row>
      <xdr:rowOff>0</xdr:rowOff>
    </xdr:from>
    <xdr:to>
      <xdr:col>18</xdr:col>
      <xdr:colOff>0</xdr:colOff>
      <xdr:row>48</xdr:row>
      <xdr:rowOff>0</xdr:rowOff>
    </xdr:to>
    <xdr:cxnSp macro="">
      <xdr:nvCxnSpPr>
        <xdr:cNvPr id="25" name="Straight Arrow Connector 24"/>
        <xdr:cNvCxnSpPr/>
      </xdr:nvCxnSpPr>
      <xdr:spPr>
        <a:xfrm>
          <a:off x="5953125" y="8620125"/>
          <a:ext cx="2981325" cy="390525"/>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43</xdr:row>
      <xdr:rowOff>0</xdr:rowOff>
    </xdr:from>
    <xdr:to>
      <xdr:col>12</xdr:col>
      <xdr:colOff>0</xdr:colOff>
      <xdr:row>47</xdr:row>
      <xdr:rowOff>196613</xdr:rowOff>
    </xdr:to>
    <xdr:cxnSp macro="">
      <xdr:nvCxnSpPr>
        <xdr:cNvPr id="26" name="Straight Arrow Connector 25"/>
        <xdr:cNvCxnSpPr/>
      </xdr:nvCxnSpPr>
      <xdr:spPr>
        <a:xfrm>
          <a:off x="5953125" y="8620125"/>
          <a:ext cx="0" cy="387113"/>
        </a:xfrm>
        <a:prstGeom prst="straightConnector1">
          <a:avLst/>
        </a:prstGeom>
        <a:ln w="381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44</xdr:row>
      <xdr:rowOff>1</xdr:rowOff>
    </xdr:from>
    <xdr:to>
      <xdr:col>16</xdr:col>
      <xdr:colOff>0</xdr:colOff>
      <xdr:row>46</xdr:row>
      <xdr:rowOff>0</xdr:rowOff>
    </xdr:to>
    <xdr:sp macro="" textlink="">
      <xdr:nvSpPr>
        <xdr:cNvPr id="27" name="TextBox 26"/>
        <xdr:cNvSpPr txBox="1"/>
      </xdr:nvSpPr>
      <xdr:spPr>
        <a:xfrm>
          <a:off x="4450773" y="8936183"/>
          <a:ext cx="4139045" cy="3809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lang="en-US" sz="1200" baseline="0"/>
            <a:t>Allocation Factors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152399</xdr:colOff>
      <xdr:row>2</xdr:row>
      <xdr:rowOff>114301</xdr:rowOff>
    </xdr:from>
    <xdr:to>
      <xdr:col>7</xdr:col>
      <xdr:colOff>1847850</xdr:colOff>
      <xdr:row>7</xdr:row>
      <xdr:rowOff>95249</xdr:rowOff>
    </xdr:to>
    <xdr:sp macro="" textlink="">
      <xdr:nvSpPr>
        <xdr:cNvPr id="2" name="TextBox 1"/>
        <xdr:cNvSpPr txBox="1"/>
      </xdr:nvSpPr>
      <xdr:spPr>
        <a:xfrm>
          <a:off x="152399" y="438151"/>
          <a:ext cx="8305801" cy="79057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This adjustment</a:t>
          </a:r>
          <a:r>
            <a:rPr lang="en-US" sz="1100" baseline="0">
              <a:solidFill>
                <a:schemeClr val="dk1"/>
              </a:solidFill>
              <a:latin typeface="+mn-lt"/>
              <a:ea typeface="+mn-ea"/>
              <a:cs typeface="+mn-cs"/>
            </a:rPr>
            <a:t> updates the EPIS balances with actual plant additions, removals  and other miscellaneous items, through March 2012, revises the April 2012 to May 2013 forecasted additions,  and updates with actual retirements through February 2012. The Retirement rate is also revised to a 5 calendar year average.</a:t>
          </a:r>
          <a:endParaRPr lang="en-US" sz="1100">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2</xdr:row>
      <xdr:rowOff>66675</xdr:rowOff>
    </xdr:from>
    <xdr:to>
      <xdr:col>7</xdr:col>
      <xdr:colOff>3933825</xdr:colOff>
      <xdr:row>7</xdr:row>
      <xdr:rowOff>57150</xdr:rowOff>
    </xdr:to>
    <xdr:sp macro="" textlink="">
      <xdr:nvSpPr>
        <xdr:cNvPr id="2" name="TextBox 1"/>
        <xdr:cNvSpPr txBox="1"/>
      </xdr:nvSpPr>
      <xdr:spPr>
        <a:xfrm>
          <a:off x="85725" y="390525"/>
          <a:ext cx="9372600" cy="8001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This adjustment</a:t>
          </a:r>
          <a:r>
            <a:rPr lang="en-US" sz="1100" baseline="0">
              <a:solidFill>
                <a:schemeClr val="dk1"/>
              </a:solidFill>
              <a:latin typeface="+mn-lt"/>
              <a:ea typeface="+mn-ea"/>
              <a:cs typeface="+mn-cs"/>
            </a:rPr>
            <a:t> updates depreciation expense based on actual plant additions , removals and other miscellaneous items through March 2012, revisions to the April 2012 to May 2013 forecasted additions,  and updates with actual retirements through February 2012. The Retirement rate is also revised to a 5 calendar year average.</a:t>
          </a:r>
          <a:endParaRPr lang="en-US" sz="1100">
            <a:solidFill>
              <a:schemeClr val="dk1"/>
            </a:solidFill>
            <a:latin typeface="+mn-lt"/>
            <a:ea typeface="+mn-ea"/>
            <a:cs typeface="+mn-cs"/>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2</xdr:row>
      <xdr:rowOff>28575</xdr:rowOff>
    </xdr:from>
    <xdr:to>
      <xdr:col>7</xdr:col>
      <xdr:colOff>3238501</xdr:colOff>
      <xdr:row>6</xdr:row>
      <xdr:rowOff>57150</xdr:rowOff>
    </xdr:to>
    <xdr:sp macro="" textlink="">
      <xdr:nvSpPr>
        <xdr:cNvPr id="2" name="TextBox 1"/>
        <xdr:cNvSpPr txBox="1"/>
      </xdr:nvSpPr>
      <xdr:spPr>
        <a:xfrm>
          <a:off x="1" y="346075"/>
          <a:ext cx="9779000" cy="6635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mn-lt"/>
              <a:ea typeface="+mn-ea"/>
              <a:cs typeface="+mn-cs"/>
            </a:rPr>
            <a:t>This adjustment</a:t>
          </a:r>
          <a:r>
            <a:rPr lang="en-US" sz="1000" baseline="0">
              <a:solidFill>
                <a:schemeClr val="dk1"/>
              </a:solidFill>
              <a:latin typeface="+mn-lt"/>
              <a:ea typeface="+mn-ea"/>
              <a:cs typeface="+mn-cs"/>
            </a:rPr>
            <a:t> updates accumulated depreciation based on actual plant additions, removals and other miscellaneous items through March 2012, revisions to the April 2012 to May 2013 forecasted additions, and updates for actual retirements through February 2012. The Retirement rate is also revised using a 5 calendar year average.</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557893</xdr:colOff>
      <xdr:row>567</xdr:row>
      <xdr:rowOff>68037</xdr:rowOff>
    </xdr:from>
    <xdr:to>
      <xdr:col>26</xdr:col>
      <xdr:colOff>312964</xdr:colOff>
      <xdr:row>569</xdr:row>
      <xdr:rowOff>68037</xdr:rowOff>
    </xdr:to>
    <xdr:sp macro="" textlink="">
      <xdr:nvSpPr>
        <xdr:cNvPr id="2" name="TextBox 1"/>
        <xdr:cNvSpPr txBox="1"/>
      </xdr:nvSpPr>
      <xdr:spPr>
        <a:xfrm>
          <a:off x="28302857" y="93453858"/>
          <a:ext cx="5878286" cy="326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rgbClr val="FF0000"/>
              </a:solidFill>
            </a:rPr>
            <a:t>ENTER</a:t>
          </a:r>
          <a:r>
            <a:rPr lang="en-US" sz="1100" baseline="0">
              <a:solidFill>
                <a:srgbClr val="FF0000"/>
              </a:solidFill>
            </a:rPr>
            <a:t> AS NEGATIVE NUMBER</a:t>
          </a:r>
          <a:endParaRPr lang="en-US" sz="1100">
            <a:solidFill>
              <a:srgbClr val="FF0000"/>
            </a:solidFill>
          </a:endParaRPr>
        </a:p>
      </xdr:txBody>
    </xdr:sp>
    <xdr:clientData/>
  </xdr:twoCellAnchor>
  <xdr:twoCellAnchor>
    <xdr:from>
      <xdr:col>9</xdr:col>
      <xdr:colOff>3099954</xdr:colOff>
      <xdr:row>554</xdr:row>
      <xdr:rowOff>86591</xdr:rowOff>
    </xdr:from>
    <xdr:to>
      <xdr:col>11</xdr:col>
      <xdr:colOff>190500</xdr:colOff>
      <xdr:row>563</xdr:row>
      <xdr:rowOff>69272</xdr:rowOff>
    </xdr:to>
    <xdr:sp macro="" textlink="">
      <xdr:nvSpPr>
        <xdr:cNvPr id="3" name="TextBox 2"/>
        <xdr:cNvSpPr txBox="1"/>
      </xdr:nvSpPr>
      <xdr:spPr>
        <a:xfrm>
          <a:off x="16486909" y="87318273"/>
          <a:ext cx="2251364" cy="1385454"/>
        </a:xfrm>
        <a:prstGeom prst="rect">
          <a:avLst/>
        </a:prstGeom>
        <a:ln w="57150"/>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2400" b="1">
              <a:solidFill>
                <a:srgbClr val="FF0000"/>
              </a:solidFill>
            </a:rPr>
            <a:t>ENTER AS NEGATIVE NUMBER</a:t>
          </a:r>
        </a:p>
      </xdr:txBody>
    </xdr:sp>
    <xdr:clientData/>
  </xdr:twoCellAnchor>
  <xdr:twoCellAnchor>
    <xdr:from>
      <xdr:col>9</xdr:col>
      <xdr:colOff>2940626</xdr:colOff>
      <xdr:row>569</xdr:row>
      <xdr:rowOff>31173</xdr:rowOff>
    </xdr:from>
    <xdr:to>
      <xdr:col>11</xdr:col>
      <xdr:colOff>31172</xdr:colOff>
      <xdr:row>578</xdr:row>
      <xdr:rowOff>13855</xdr:rowOff>
    </xdr:to>
    <xdr:sp macro="" textlink="">
      <xdr:nvSpPr>
        <xdr:cNvPr id="4" name="TextBox 3"/>
        <xdr:cNvSpPr txBox="1"/>
      </xdr:nvSpPr>
      <xdr:spPr>
        <a:xfrm>
          <a:off x="16327581" y="89635446"/>
          <a:ext cx="2251364" cy="1385454"/>
        </a:xfrm>
        <a:prstGeom prst="rect">
          <a:avLst/>
        </a:prstGeom>
        <a:ln w="57150"/>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2400" b="1">
              <a:solidFill>
                <a:srgbClr val="FF0000"/>
              </a:solidFill>
            </a:rPr>
            <a:t>ENTER AS NEGATIVE NUMBER</a:t>
          </a:r>
        </a:p>
      </xdr:txBody>
    </xdr:sp>
    <xdr:clientData/>
  </xdr:twoCellAnchor>
  <xdr:twoCellAnchor>
    <xdr:from>
      <xdr:col>9</xdr:col>
      <xdr:colOff>2340430</xdr:colOff>
      <xdr:row>598</xdr:row>
      <xdr:rowOff>68036</xdr:rowOff>
    </xdr:from>
    <xdr:to>
      <xdr:col>11</xdr:col>
      <xdr:colOff>92035</xdr:colOff>
      <xdr:row>605</xdr:row>
      <xdr:rowOff>26473</xdr:rowOff>
    </xdr:to>
    <xdr:sp macro="" textlink="">
      <xdr:nvSpPr>
        <xdr:cNvPr id="5" name="TextBox 4"/>
        <xdr:cNvSpPr txBox="1"/>
      </xdr:nvSpPr>
      <xdr:spPr>
        <a:xfrm>
          <a:off x="15757073" y="98570143"/>
          <a:ext cx="2935926" cy="1101437"/>
        </a:xfrm>
        <a:prstGeom prst="rect">
          <a:avLst/>
        </a:prstGeom>
        <a:ln w="57150"/>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2400" b="1">
              <a:solidFill>
                <a:srgbClr val="FF0000"/>
              </a:solidFill>
            </a:rPr>
            <a:t>ENTER AS NEGATIVE NUMBER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51955</xdr:colOff>
      <xdr:row>1</xdr:row>
      <xdr:rowOff>86591</xdr:rowOff>
    </xdr:from>
    <xdr:to>
      <xdr:col>1</xdr:col>
      <xdr:colOff>4242955</xdr:colOff>
      <xdr:row>1</xdr:row>
      <xdr:rowOff>710044</xdr:rowOff>
    </xdr:to>
    <xdr:sp macro="" textlink="">
      <xdr:nvSpPr>
        <xdr:cNvPr id="2" name="TextBox 1"/>
        <xdr:cNvSpPr txBox="1"/>
      </xdr:nvSpPr>
      <xdr:spPr>
        <a:xfrm>
          <a:off x="1956955" y="259773"/>
          <a:ext cx="4191000" cy="6234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a:solidFill>
                <a:srgbClr val="FF0000"/>
              </a:solidFill>
            </a:rPr>
            <a:t>NOTE:</a:t>
          </a:r>
          <a:r>
            <a:rPr lang="en-US" sz="1100" baseline="0">
              <a:solidFill>
                <a:srgbClr val="FF0000"/>
              </a:solidFill>
            </a:rPr>
            <a:t> HIDDEN COLUMNS</a:t>
          </a:r>
          <a:endParaRPr lang="en-US" sz="1100">
            <a:solidFill>
              <a:srgbClr val="FF0000"/>
            </a:solidFill>
          </a:endParaRPr>
        </a:p>
      </xdr:txBody>
    </xdr:sp>
    <xdr:clientData/>
  </xdr:twoCellAnchor>
  <xdr:twoCellAnchor>
    <xdr:from>
      <xdr:col>1</xdr:col>
      <xdr:colOff>4242954</xdr:colOff>
      <xdr:row>1</xdr:row>
      <xdr:rowOff>225136</xdr:rowOff>
    </xdr:from>
    <xdr:to>
      <xdr:col>1</xdr:col>
      <xdr:colOff>4520045</xdr:colOff>
      <xdr:row>1</xdr:row>
      <xdr:rowOff>623454</xdr:rowOff>
    </xdr:to>
    <xdr:sp macro="" textlink="">
      <xdr:nvSpPr>
        <xdr:cNvPr id="3" name="Right Arrow 2"/>
        <xdr:cNvSpPr/>
      </xdr:nvSpPr>
      <xdr:spPr>
        <a:xfrm>
          <a:off x="6147954" y="398318"/>
          <a:ext cx="277091" cy="3983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oups\SLREG1\ARCHIVE\2004\Balanced%20Scorecard\2005%20Comparisons\ROE%20-%20Q3\Bus%20U%20Comparisons\2005%20Run%20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RAM%20Mar%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HR02\PD\SLREG1\ARCHIVE\2007\SEMI%20Dec%202007\8%20-%20Rate%20Base\Misc%20Rate%20Base\8.7%20-%20Misc%20Rate%20Base%20Adjustment%20-%20BE%20Av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p21566\LOCALS~1\Temp\xSAPtemp491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HR02\PD\SLREG1\ARCHIVE\2007\SEMI%20Dec%202007\8%20-%20Rate%20Base\Misc%20Rate%20Base\M&amp;S%20Analysis\Total%20Company%203%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DOWS\TEMP\Attachmen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TRATMKT\Dsmmkt\Arnold\Amortization%20Schedules\WZAMT20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Joanne\SAP\RC_CCvlooku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p17149\Local%20Settings\Temporary%20Internet%20Files\OLK7\WA%20SB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LREG1\ARCHIVE\2000\Oregon%20SB1149\CA%20Removed\1999%20RFM%20(CA%20and%20Centralia%20Remov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DOWS\TEMP\RECOV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REGULATN\PA&amp;D\CASES\Wy0902\EAST%20Blocking%209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HR02\PD\SLREG1\ARCHIVE\2006\SEMI%20Mar%202006\Tab%20%234%20-%20O&amp;M\Affiliate%20Management%20Fee%20Commitment\MGMT%20FEE%20ACTUALS%20FY%202001%20thru%20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ec\2004_05\Actuals\09_December%2004\PPW%20CEC_Board\CEC%20Meeting\02_03_Financial%20Results%20vs%20Budg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Croft\Documents\PacifiCorp%20General\RMP%202012%20Rate%20Case\DPU%20Models%20and%20Templates\EPIS%20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p70596\Local%20Settings\Temporary%20Internet%20Files\OLK3B\ORA%20Workpape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REGULATN\PA&amp;D\DSMRecov\2001\RECOV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HR02\PD\SLREG1\ARCHIVE\2006\0306%20SEMI\Tab%20%238%20-%20Rate%20Base\Major%20Plant%20Additions\Major%20Plant%20Addition%20Adjustme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oups\SLREG1\ARCHIVE\2005\Wyoming%20GRC\SEPT%202006\Models\JAM%20-%20WY%20Sep%202006%20GR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shrn102\SHR02\PD\SLREG1\ARCHIVE\2007\0808%20WY%20GRC\8%20-%20Rate%20Base\WY%20Aug08%20GRC%20-%20Plant%20Balances_Additions_Retirements_Depr%20Exp%20at%20Dec07%20and%20Dec08%20(Updated%20for%20Goodnoe)%205-22-0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Jan"/>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OREGON</v>
          </cell>
          <cell r="AL15">
            <v>2</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1</v>
          </cell>
          <cell r="F4">
            <v>2.2940681663414002E-2</v>
          </cell>
          <cell r="G4">
            <v>0.33475636880285425</v>
          </cell>
          <cell r="H4">
            <v>9.1691028651668255E-2</v>
          </cell>
          <cell r="I4">
            <v>0.13383388602381463</v>
          </cell>
          <cell r="J4">
            <v>0.1130833583173852</v>
          </cell>
          <cell r="K4">
            <v>0.3714362910447892</v>
          </cell>
          <cell r="L4">
            <v>4.3566100607818306E-2</v>
          </cell>
          <cell r="M4">
            <v>2.075052770642943E-2</v>
          </cell>
          <cell r="N4">
            <v>1.7756432056413294E-3</v>
          </cell>
          <cell r="O4">
            <v>0</v>
          </cell>
          <cell r="P4">
            <v>0</v>
          </cell>
          <cell r="S4" t="str">
            <v>SG</v>
          </cell>
          <cell r="V4">
            <v>1</v>
          </cell>
          <cell r="W4">
            <v>2.6279504915630095E-2</v>
          </cell>
          <cell r="X4">
            <v>0.33717881920133841</v>
          </cell>
          <cell r="Y4">
            <v>9.831704306078197E-2</v>
          </cell>
          <cell r="Z4">
            <v>0.12947098714244668</v>
          </cell>
          <cell r="AA4">
            <v>0.11425312055562384</v>
          </cell>
          <cell r="AB4">
            <v>0.36297363404100813</v>
          </cell>
          <cell r="AC4">
            <v>4.397854045954528E-2</v>
          </cell>
          <cell r="AD4">
            <v>1.5217866586822837E-2</v>
          </cell>
          <cell r="AE4">
            <v>1.8014711792495054E-3</v>
          </cell>
          <cell r="AF4">
            <v>0</v>
          </cell>
          <cell r="AG4">
            <v>0</v>
          </cell>
        </row>
        <row r="5">
          <cell r="B5" t="str">
            <v>SG-P</v>
          </cell>
          <cell r="E5">
            <v>1</v>
          </cell>
          <cell r="F5">
            <v>2.2940681663414002E-2</v>
          </cell>
          <cell r="G5">
            <v>0.33475636880285425</v>
          </cell>
          <cell r="H5">
            <v>9.1691028651668255E-2</v>
          </cell>
          <cell r="I5">
            <v>0.13383388602381463</v>
          </cell>
          <cell r="J5">
            <v>0.1130833583173852</v>
          </cell>
          <cell r="K5">
            <v>0.3714362910447892</v>
          </cell>
          <cell r="L5">
            <v>4.3566100607818306E-2</v>
          </cell>
          <cell r="M5">
            <v>2.075052770642943E-2</v>
          </cell>
          <cell r="N5">
            <v>1.7756432056413294E-3</v>
          </cell>
          <cell r="O5">
            <v>0</v>
          </cell>
          <cell r="P5">
            <v>0</v>
          </cell>
          <cell r="S5" t="str">
            <v>SG-P</v>
          </cell>
          <cell r="V5">
            <v>1</v>
          </cell>
          <cell r="W5">
            <v>2.6279504915630095E-2</v>
          </cell>
          <cell r="X5">
            <v>0.33717881920133841</v>
          </cell>
          <cell r="Y5">
            <v>9.831704306078197E-2</v>
          </cell>
          <cell r="Z5">
            <v>0.12947098714244668</v>
          </cell>
          <cell r="AA5">
            <v>0.11425312055562384</v>
          </cell>
          <cell r="AB5">
            <v>0.36297363404100813</v>
          </cell>
          <cell r="AC5">
            <v>4.397854045954528E-2</v>
          </cell>
          <cell r="AD5">
            <v>1.5217866586822837E-2</v>
          </cell>
          <cell r="AE5">
            <v>1.8014711792495054E-3</v>
          </cell>
          <cell r="AF5">
            <v>0</v>
          </cell>
          <cell r="AG5">
            <v>0</v>
          </cell>
        </row>
        <row r="6">
          <cell r="B6" t="str">
            <v>SG-U</v>
          </cell>
          <cell r="E6">
            <v>1</v>
          </cell>
          <cell r="F6">
            <v>2.2940681663414002E-2</v>
          </cell>
          <cell r="G6">
            <v>0.33475636880285425</v>
          </cell>
          <cell r="H6">
            <v>9.1691028651668255E-2</v>
          </cell>
          <cell r="I6">
            <v>0.13383388602381463</v>
          </cell>
          <cell r="J6">
            <v>0.1130833583173852</v>
          </cell>
          <cell r="K6">
            <v>0.3714362910447892</v>
          </cell>
          <cell r="L6">
            <v>4.3566100607818306E-2</v>
          </cell>
          <cell r="M6">
            <v>2.075052770642943E-2</v>
          </cell>
          <cell r="N6">
            <v>1.7756432056413294E-3</v>
          </cell>
          <cell r="O6">
            <v>0</v>
          </cell>
          <cell r="P6">
            <v>0</v>
          </cell>
          <cell r="S6" t="str">
            <v>SG-U</v>
          </cell>
          <cell r="V6">
            <v>1</v>
          </cell>
          <cell r="W6">
            <v>2.6279504915630095E-2</v>
          </cell>
          <cell r="X6">
            <v>0.33717881920133841</v>
          </cell>
          <cell r="Y6">
            <v>9.831704306078197E-2</v>
          </cell>
          <cell r="Z6">
            <v>0.12947098714244668</v>
          </cell>
          <cell r="AA6">
            <v>0.11425312055562384</v>
          </cell>
          <cell r="AB6">
            <v>0.36297363404100813</v>
          </cell>
          <cell r="AC6">
            <v>4.397854045954528E-2</v>
          </cell>
          <cell r="AD6">
            <v>1.5217866586822837E-2</v>
          </cell>
          <cell r="AE6">
            <v>1.8014711792495054E-3</v>
          </cell>
          <cell r="AF6">
            <v>0</v>
          </cell>
          <cell r="AG6">
            <v>0</v>
          </cell>
        </row>
        <row r="7">
          <cell r="B7" t="str">
            <v>DGP</v>
          </cell>
          <cell r="E7">
            <v>1</v>
          </cell>
          <cell r="F7">
            <v>4.0785505070294242E-2</v>
          </cell>
          <cell r="G7">
            <v>0.59515265402493922</v>
          </cell>
          <cell r="H7">
            <v>0.16301455069389503</v>
          </cell>
          <cell r="I7">
            <v>0.20104729021087153</v>
          </cell>
          <cell r="J7">
            <v>0.20104729021087153</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0.1983463022900146</v>
          </cell>
          <cell r="AA7">
            <v>0.1983463022900146</v>
          </cell>
          <cell r="AB7">
            <v>0</v>
          </cell>
          <cell r="AC7">
            <v>0</v>
          </cell>
          <cell r="AD7">
            <v>0</v>
          </cell>
          <cell r="AE7">
            <v>0</v>
          </cell>
          <cell r="AF7">
            <v>0</v>
          </cell>
          <cell r="AG7">
            <v>0</v>
          </cell>
        </row>
        <row r="8">
          <cell r="B8" t="str">
            <v>DGU</v>
          </cell>
          <cell r="E8">
            <v>1</v>
          </cell>
          <cell r="F8">
            <v>0</v>
          </cell>
          <cell r="G8">
            <v>0</v>
          </cell>
          <cell r="H8">
            <v>0</v>
          </cell>
          <cell r="I8">
            <v>4.74266813229181E-2</v>
          </cell>
          <cell r="J8">
            <v>0</v>
          </cell>
          <cell r="K8">
            <v>0.84894181277566561</v>
          </cell>
          <cell r="L8">
            <v>9.9573157812704136E-2</v>
          </cell>
          <cell r="M8">
            <v>4.74266813229181E-2</v>
          </cell>
          <cell r="N8">
            <v>4.0583480887121338E-3</v>
          </cell>
          <cell r="O8">
            <v>0</v>
          </cell>
          <cell r="P8">
            <v>0</v>
          </cell>
          <cell r="S8" t="str">
            <v>DGU</v>
          </cell>
          <cell r="V8">
            <v>0.99999999999999989</v>
          </cell>
          <cell r="W8">
            <v>0</v>
          </cell>
          <cell r="X8">
            <v>0</v>
          </cell>
          <cell r="Y8">
            <v>0</v>
          </cell>
          <cell r="Z8">
            <v>3.5893606401678886E-2</v>
          </cell>
          <cell r="AA8">
            <v>0</v>
          </cell>
          <cell r="AB8">
            <v>0.85612741313794338</v>
          </cell>
          <cell r="AC8">
            <v>0.1037299421945317</v>
          </cell>
          <cell r="AD8">
            <v>3.5893606401678886E-2</v>
          </cell>
          <cell r="AE8">
            <v>4.2490382658460371E-3</v>
          </cell>
          <cell r="AF8">
            <v>0</v>
          </cell>
          <cell r="AG8">
            <v>0</v>
          </cell>
        </row>
        <row r="9">
          <cell r="B9" t="str">
            <v>SC</v>
          </cell>
          <cell r="E9">
            <v>0.99999999999999989</v>
          </cell>
          <cell r="F9">
            <v>2.348981895441693E-2</v>
          </cell>
          <cell r="G9">
            <v>0.33778159708348965</v>
          </cell>
          <cell r="H9">
            <v>9.3411955005935826E-2</v>
          </cell>
          <cell r="I9">
            <v>0.12861320202880014</v>
          </cell>
          <cell r="J9">
            <v>0.10905527095120804</v>
          </cell>
          <cell r="K9">
            <v>0.3722701578001314</v>
          </cell>
          <cell r="L9">
            <v>4.2627549690939119E-2</v>
          </cell>
          <cell r="M9">
            <v>1.955793107759209E-2</v>
          </cell>
          <cell r="N9">
            <v>1.8057194362869078E-3</v>
          </cell>
          <cell r="O9">
            <v>0</v>
          </cell>
          <cell r="P9">
            <v>0</v>
          </cell>
          <cell r="S9" t="str">
            <v>SC</v>
          </cell>
          <cell r="V9">
            <v>1.0000000000000002</v>
          </cell>
          <cell r="W9">
            <v>2.6458852698436015E-2</v>
          </cell>
          <cell r="X9">
            <v>0.34084396748895357</v>
          </cell>
          <cell r="Y9">
            <v>0.10022462750815073</v>
          </cell>
          <cell r="Z9">
            <v>0.12402268189645978</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2.1293269790405221E-2</v>
          </cell>
          <cell r="G10">
            <v>0.32568068396094801</v>
          </cell>
          <cell r="H10">
            <v>8.65282495888655E-2</v>
          </cell>
          <cell r="I10">
            <v>0.14949593800885808</v>
          </cell>
          <cell r="J10">
            <v>0.12516762041591664</v>
          </cell>
          <cell r="K10">
            <v>0.36893469077876273</v>
          </cell>
          <cell r="L10">
            <v>4.6381753358455874E-2</v>
          </cell>
          <cell r="M10">
            <v>2.4328317592941448E-2</v>
          </cell>
          <cell r="N10">
            <v>1.6854145137045939E-3</v>
          </cell>
          <cell r="O10">
            <v>0</v>
          </cell>
          <cell r="P10">
            <v>0</v>
          </cell>
          <cell r="S10" t="str">
            <v>SE</v>
          </cell>
          <cell r="V10">
            <v>0.99999999999999978</v>
          </cell>
          <cell r="W10">
            <v>2.5741461567212319E-2</v>
          </cell>
          <cell r="X10">
            <v>0.32618337433849304</v>
          </cell>
          <cell r="Y10">
            <v>9.2594289718675726E-2</v>
          </cell>
          <cell r="Z10">
            <v>0.14581590288040736</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2.1293269790405221E-2</v>
          </cell>
          <cell r="G11">
            <v>0.32568068396094801</v>
          </cell>
          <cell r="H11">
            <v>8.65282495888655E-2</v>
          </cell>
          <cell r="I11">
            <v>0.14949593800885808</v>
          </cell>
          <cell r="J11">
            <v>0.12516762041591664</v>
          </cell>
          <cell r="K11">
            <v>0.36893469077876273</v>
          </cell>
          <cell r="L11">
            <v>4.6381753358455874E-2</v>
          </cell>
          <cell r="M11">
            <v>2.4328317592941448E-2</v>
          </cell>
          <cell r="N11">
            <v>1.6854145137045939E-3</v>
          </cell>
          <cell r="O11">
            <v>0</v>
          </cell>
          <cell r="P11">
            <v>0</v>
          </cell>
          <cell r="S11" t="str">
            <v>SE-P</v>
          </cell>
          <cell r="V11">
            <v>0.99999999999999978</v>
          </cell>
          <cell r="W11">
            <v>2.5741461567212319E-2</v>
          </cell>
          <cell r="X11">
            <v>0.32618337433849304</v>
          </cell>
          <cell r="Y11">
            <v>9.2594289718675726E-2</v>
          </cell>
          <cell r="Z11">
            <v>0.14581590288040736</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2.1293269790405221E-2</v>
          </cell>
          <cell r="G12">
            <v>0.32568068396094801</v>
          </cell>
          <cell r="H12">
            <v>8.65282495888655E-2</v>
          </cell>
          <cell r="I12">
            <v>0.14949593800885808</v>
          </cell>
          <cell r="J12">
            <v>0.12516762041591664</v>
          </cell>
          <cell r="K12">
            <v>0.36893469077876273</v>
          </cell>
          <cell r="L12">
            <v>4.6381753358455874E-2</v>
          </cell>
          <cell r="M12">
            <v>2.4328317592941448E-2</v>
          </cell>
          <cell r="N12">
            <v>1.6854145137045939E-3</v>
          </cell>
          <cell r="O12">
            <v>0</v>
          </cell>
          <cell r="P12">
            <v>0</v>
          </cell>
          <cell r="S12" t="str">
            <v>SE-U</v>
          </cell>
          <cell r="V12">
            <v>0.99999999999999978</v>
          </cell>
          <cell r="W12">
            <v>2.5741461567212319E-2</v>
          </cell>
          <cell r="X12">
            <v>0.32618337433849304</v>
          </cell>
          <cell r="Y12">
            <v>9.2594289718675726E-2</v>
          </cell>
          <cell r="Z12">
            <v>0.14581590288040736</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1.0000000000000002</v>
          </cell>
          <cell r="F13">
            <v>3.8114229344343345E-2</v>
          </cell>
          <cell r="G13">
            <v>0.58295735712246155</v>
          </cell>
          <cell r="H13">
            <v>0.15488262639121153</v>
          </cell>
          <cell r="I13">
            <v>0.22404578714198367</v>
          </cell>
          <cell r="J13">
            <v>0.22404578714198367</v>
          </cell>
          <cell r="K13">
            <v>0</v>
          </cell>
          <cell r="L13">
            <v>0</v>
          </cell>
          <cell r="M13">
            <v>0</v>
          </cell>
          <cell r="N13">
            <v>0</v>
          </cell>
          <cell r="O13">
            <v>0</v>
          </cell>
          <cell r="P13">
            <v>0</v>
          </cell>
          <cell r="S13" t="str">
            <v>DEP</v>
          </cell>
          <cell r="V13">
            <v>0.99999999999999989</v>
          </cell>
          <cell r="W13">
            <v>4.4919022231823383E-2</v>
          </cell>
          <cell r="X13">
            <v>0.56919216514979987</v>
          </cell>
          <cell r="Y13">
            <v>0.16157765352806724</v>
          </cell>
          <cell r="Z13">
            <v>0.2243111590903096</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5.5124981028939236E-2</v>
          </cell>
          <cell r="J14">
            <v>0</v>
          </cell>
          <cell r="K14">
            <v>0.83596071748083112</v>
          </cell>
          <cell r="L14">
            <v>0.10509535911006192</v>
          </cell>
          <cell r="M14">
            <v>5.5124981028939236E-2</v>
          </cell>
          <cell r="N14">
            <v>3.8189423801677424E-3</v>
          </cell>
          <cell r="O14">
            <v>0</v>
          </cell>
          <cell r="P14">
            <v>0</v>
          </cell>
          <cell r="S14" t="str">
            <v>DEU</v>
          </cell>
          <cell r="V14">
            <v>1.0000000000000002</v>
          </cell>
          <cell r="W14">
            <v>0</v>
          </cell>
          <cell r="X14">
            <v>0</v>
          </cell>
          <cell r="Y14">
            <v>0</v>
          </cell>
          <cell r="Z14">
            <v>4.0454086731165573E-2</v>
          </cell>
          <cell r="AA14">
            <v>0</v>
          </cell>
          <cell r="AB14">
            <v>0.84999229895882489</v>
          </cell>
          <cell r="AC14">
            <v>0.1055186009272653</v>
          </cell>
          <cell r="AD14">
            <v>4.0454086731165573E-2</v>
          </cell>
          <cell r="AE14">
            <v>4.0350133827443879E-3</v>
          </cell>
          <cell r="AF14">
            <v>0</v>
          </cell>
          <cell r="AG14">
            <v>0</v>
          </cell>
        </row>
        <row r="15">
          <cell r="B15" t="str">
            <v>SO</v>
          </cell>
          <cell r="E15">
            <v>1</v>
          </cell>
          <cell r="F15">
            <v>2.8834295669603726E-2</v>
          </cell>
          <cell r="G15">
            <v>0.32307147045647827</v>
          </cell>
          <cell r="H15">
            <v>8.3797901375809114E-2</v>
          </cell>
          <cell r="I15">
            <v>0.12254573738927924</v>
          </cell>
          <cell r="J15">
            <v>0.10144960647871233</v>
          </cell>
          <cell r="K15">
            <v>0.39125388583585713</v>
          </cell>
          <cell r="L15">
            <v>4.9238339420471261E-2</v>
          </cell>
          <cell r="M15">
            <v>2.1096130910566897E-2</v>
          </cell>
          <cell r="N15">
            <v>1.2583698525015072E-3</v>
          </cell>
          <cell r="O15">
            <v>0</v>
          </cell>
          <cell r="P15">
            <v>0</v>
          </cell>
          <cell r="S15" t="str">
            <v>SO</v>
          </cell>
          <cell r="V15">
            <v>0.99999999999999967</v>
          </cell>
          <cell r="W15">
            <v>3.0753840533129823E-2</v>
          </cell>
          <cell r="X15">
            <v>0.32309255860229802</v>
          </cell>
          <cell r="Y15">
            <v>8.7578682685102299E-2</v>
          </cell>
          <cell r="Z15">
            <v>0.11921353724026731</v>
          </cell>
          <cell r="AA15">
            <v>0.10195322355099581</v>
          </cell>
          <cell r="AB15">
            <v>0.38816721801297854</v>
          </cell>
          <cell r="AC15">
            <v>4.9890998416174517E-2</v>
          </cell>
          <cell r="AD15">
            <v>1.7260313689271493E-2</v>
          </cell>
          <cell r="AE15">
            <v>1.3031645100492425E-3</v>
          </cell>
          <cell r="AF15">
            <v>0</v>
          </cell>
          <cell r="AG15">
            <v>0</v>
          </cell>
        </row>
        <row r="16">
          <cell r="B16" t="str">
            <v>SO-P</v>
          </cell>
          <cell r="E16">
            <v>1</v>
          </cell>
          <cell r="F16">
            <v>2.8834295669603726E-2</v>
          </cell>
          <cell r="G16">
            <v>0.32307147045647827</v>
          </cell>
          <cell r="H16">
            <v>8.3797901375809114E-2</v>
          </cell>
          <cell r="I16">
            <v>0.12254573738927924</v>
          </cell>
          <cell r="J16">
            <v>0.10144960647871233</v>
          </cell>
          <cell r="K16">
            <v>0.39125388583585713</v>
          </cell>
          <cell r="L16">
            <v>4.9238339420471261E-2</v>
          </cell>
          <cell r="M16">
            <v>2.1096130910566897E-2</v>
          </cell>
          <cell r="N16">
            <v>1.2583698525015072E-3</v>
          </cell>
          <cell r="O16">
            <v>0</v>
          </cell>
          <cell r="P16">
            <v>0</v>
          </cell>
          <cell r="S16" t="str">
            <v>SO-P</v>
          </cell>
          <cell r="V16">
            <v>0.99999999999999967</v>
          </cell>
          <cell r="W16">
            <v>3.0753840533129823E-2</v>
          </cell>
          <cell r="X16">
            <v>0.32309255860229802</v>
          </cell>
          <cell r="Y16">
            <v>8.7578682685102299E-2</v>
          </cell>
          <cell r="Z16">
            <v>0.11921353724026731</v>
          </cell>
          <cell r="AA16">
            <v>0.10195322355099581</v>
          </cell>
          <cell r="AB16">
            <v>0.38816721801297854</v>
          </cell>
          <cell r="AC16">
            <v>4.9890998416174517E-2</v>
          </cell>
          <cell r="AD16">
            <v>1.7260313689271493E-2</v>
          </cell>
          <cell r="AE16">
            <v>1.3031645100492425E-3</v>
          </cell>
          <cell r="AF16">
            <v>0</v>
          </cell>
          <cell r="AG16">
            <v>0</v>
          </cell>
        </row>
        <row r="17">
          <cell r="B17" t="str">
            <v>SO-U</v>
          </cell>
          <cell r="E17">
            <v>1</v>
          </cell>
          <cell r="F17">
            <v>2.8834295669603726E-2</v>
          </cell>
          <cell r="G17">
            <v>0.32307147045647827</v>
          </cell>
          <cell r="H17">
            <v>8.3797901375809114E-2</v>
          </cell>
          <cell r="I17">
            <v>0.12254573738927924</v>
          </cell>
          <cell r="J17">
            <v>0.10144960647871233</v>
          </cell>
          <cell r="K17">
            <v>0.39125388583585713</v>
          </cell>
          <cell r="L17">
            <v>4.9238339420471261E-2</v>
          </cell>
          <cell r="M17">
            <v>2.1096130910566897E-2</v>
          </cell>
          <cell r="N17">
            <v>1.2583698525015072E-3</v>
          </cell>
          <cell r="O17">
            <v>0</v>
          </cell>
          <cell r="P17">
            <v>0</v>
          </cell>
          <cell r="S17" t="str">
            <v>SO-U</v>
          </cell>
          <cell r="V17">
            <v>0.99999999999999967</v>
          </cell>
          <cell r="W17">
            <v>3.0753840533129823E-2</v>
          </cell>
          <cell r="X17">
            <v>0.32309255860229802</v>
          </cell>
          <cell r="Y17">
            <v>8.7578682685102299E-2</v>
          </cell>
          <cell r="Z17">
            <v>0.11921353724026731</v>
          </cell>
          <cell r="AA17">
            <v>0.10195322355099581</v>
          </cell>
          <cell r="AB17">
            <v>0.38816721801297854</v>
          </cell>
          <cell r="AC17">
            <v>4.9890998416174517E-2</v>
          </cell>
          <cell r="AD17">
            <v>1.7260313689271493E-2</v>
          </cell>
          <cell r="AE17">
            <v>1.3031645100492425E-3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2.8834295669603719E-2</v>
          </cell>
          <cell r="G20">
            <v>0.32307147045647816</v>
          </cell>
          <cell r="H20">
            <v>8.3797901375809086E-2</v>
          </cell>
          <cell r="I20">
            <v>0.12254573738927924</v>
          </cell>
          <cell r="J20">
            <v>0.10144960647871235</v>
          </cell>
          <cell r="K20">
            <v>0.39125388583585702</v>
          </cell>
          <cell r="L20">
            <v>4.9238339420471254E-2</v>
          </cell>
          <cell r="M20">
            <v>2.1096130910566894E-2</v>
          </cell>
          <cell r="N20">
            <v>1.258369852501507E-3</v>
          </cell>
          <cell r="O20">
            <v>0</v>
          </cell>
          <cell r="P20">
            <v>0</v>
          </cell>
          <cell r="S20" t="str">
            <v>GPS</v>
          </cell>
          <cell r="V20">
            <v>0.99999999999999989</v>
          </cell>
          <cell r="W20">
            <v>3.0753840533129826E-2</v>
          </cell>
          <cell r="X20">
            <v>0.32309255860229807</v>
          </cell>
          <cell r="Y20">
            <v>8.7578682685102299E-2</v>
          </cell>
          <cell r="Z20">
            <v>0.11921353724026731</v>
          </cell>
          <cell r="AA20">
            <v>0.10195322355099581</v>
          </cell>
          <cell r="AB20">
            <v>0.38816721801297865</v>
          </cell>
          <cell r="AC20">
            <v>4.9890998416174524E-2</v>
          </cell>
          <cell r="AD20">
            <v>1.7260313689271493E-2</v>
          </cell>
          <cell r="AE20">
            <v>1.3031645100492427E-3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0.99999927860852367</v>
          </cell>
          <cell r="F23">
            <v>2.9526556177757585E-2</v>
          </cell>
          <cell r="G23">
            <v>0.32806972922701166</v>
          </cell>
          <cell r="H23">
            <v>8.4135168092409715E-2</v>
          </cell>
          <cell r="I23">
            <v>0.12158650419618411</v>
          </cell>
          <cell r="J23">
            <v>0.10107360984219881</v>
          </cell>
          <cell r="K23">
            <v>0.38832220355750946</v>
          </cell>
          <cell r="L23">
            <v>4.7160470993733147E-2</v>
          </cell>
          <cell r="M23">
            <v>2.05128943539853E-2</v>
          </cell>
          <cell r="N23">
            <v>1.1986463639178265E-3</v>
          </cell>
          <cell r="O23">
            <v>0</v>
          </cell>
          <cell r="P23">
            <v>0</v>
          </cell>
          <cell r="S23" t="str">
            <v>SNP</v>
          </cell>
          <cell r="V23">
            <v>0.99999999999999967</v>
          </cell>
          <cell r="W23">
            <v>3.1270461003046167E-2</v>
          </cell>
          <cell r="X23">
            <v>0.326738686277952</v>
          </cell>
          <cell r="Y23">
            <v>8.7268934320604633E-2</v>
          </cell>
          <cell r="Z23">
            <v>0.1178129302314942</v>
          </cell>
          <cell r="AA23">
            <v>0.10087635837302644</v>
          </cell>
          <cell r="AB23">
            <v>0.38743430957171959</v>
          </cell>
          <cell r="AC23">
            <v>4.8231092121678518E-2</v>
          </cell>
          <cell r="AD23">
            <v>1.693657185846776E-2</v>
          </cell>
          <cell r="AE23">
            <v>1.2435864735048116E-3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0.99999589884087325</v>
          </cell>
          <cell r="F32">
            <v>8.1685532317483447E-2</v>
          </cell>
          <cell r="G32">
            <v>0.62114375093974794</v>
          </cell>
          <cell r="H32">
            <v>0.13924737123576664</v>
          </cell>
          <cell r="I32">
            <v>0.15791924434787524</v>
          </cell>
          <cell r="J32">
            <v>0.15791924434787524</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0.1573219670266624</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3.6357343692647003E-2</v>
          </cell>
          <cell r="J33">
            <v>0</v>
          </cell>
          <cell r="K33">
            <v>0.85960544568760167</v>
          </cell>
          <cell r="L33">
            <v>0.1040372106197512</v>
          </cell>
          <cell r="M33">
            <v>3.6357343692647003E-2</v>
          </cell>
          <cell r="N33">
            <v>0</v>
          </cell>
          <cell r="O33">
            <v>0</v>
          </cell>
          <cell r="P33">
            <v>0</v>
          </cell>
          <cell r="S33" t="str">
            <v>DNPDU</v>
          </cell>
          <cell r="V33">
            <v>1</v>
          </cell>
          <cell r="W33">
            <v>0</v>
          </cell>
          <cell r="X33">
            <v>0</v>
          </cell>
          <cell r="Y33">
            <v>0</v>
          </cell>
          <cell r="Z33">
            <v>3.610429053210832E-2</v>
          </cell>
          <cell r="AA33">
            <v>0</v>
          </cell>
          <cell r="AB33">
            <v>0.85842105655564793</v>
          </cell>
          <cell r="AC33">
            <v>0.10547465291224374</v>
          </cell>
          <cell r="AD33">
            <v>3.610429053210832E-2</v>
          </cell>
          <cell r="AE33">
            <v>0</v>
          </cell>
          <cell r="AF33">
            <v>0</v>
          </cell>
          <cell r="AG33">
            <v>0</v>
          </cell>
        </row>
        <row r="34">
          <cell r="B34" t="str">
            <v>SNPD</v>
          </cell>
          <cell r="E34">
            <v>0.99999768285553281</v>
          </cell>
          <cell r="F34">
            <v>4.6152117836446432E-2</v>
          </cell>
          <cell r="G34">
            <v>0.35094463821726063</v>
          </cell>
          <cell r="H34">
            <v>7.8674410306964523E-2</v>
          </cell>
          <cell r="I34">
            <v>0.10503950813832924</v>
          </cell>
          <cell r="J34">
            <v>8.9223971087787998E-2</v>
          </cell>
          <cell r="K34">
            <v>0.37393055691988819</v>
          </cell>
          <cell r="L34">
            <v>4.5256451436643544E-2</v>
          </cell>
          <cell r="M34">
            <v>1.5815537050541239E-2</v>
          </cell>
          <cell r="N34">
            <v>0</v>
          </cell>
          <cell r="O34">
            <v>0</v>
          </cell>
          <cell r="P34">
            <v>0</v>
          </cell>
          <cell r="S34" t="str">
            <v>SNPD</v>
          </cell>
          <cell r="V34">
            <v>1</v>
          </cell>
          <cell r="W34">
            <v>4.5918396361709315E-2</v>
          </cell>
          <cell r="X34">
            <v>0.35239333489135266</v>
          </cell>
          <cell r="Y34">
            <v>7.8433715405339346E-2</v>
          </cell>
          <cell r="Z34">
            <v>0.10468324128436825</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2.1293269790405221E-2</v>
          </cell>
          <cell r="G38">
            <v>0.32568068396094801</v>
          </cell>
          <cell r="H38">
            <v>8.65282495888655E-2</v>
          </cell>
          <cell r="I38">
            <v>0.14949593800885808</v>
          </cell>
          <cell r="J38">
            <v>0.12516762041591664</v>
          </cell>
          <cell r="K38">
            <v>0.36893469077876279</v>
          </cell>
          <cell r="L38">
            <v>4.6381753358455881E-2</v>
          </cell>
          <cell r="M38">
            <v>2.4328317592941448E-2</v>
          </cell>
          <cell r="N38">
            <v>1.6854145137045939E-3</v>
          </cell>
          <cell r="O38">
            <v>0</v>
          </cell>
          <cell r="P38">
            <v>0</v>
          </cell>
          <cell r="S38" t="str">
            <v>DNPGMU</v>
          </cell>
          <cell r="V38">
            <v>0.99999999999999978</v>
          </cell>
          <cell r="W38">
            <v>2.5741461567212326E-2</v>
          </cell>
          <cell r="X38">
            <v>0.32618337433849304</v>
          </cell>
          <cell r="Y38">
            <v>9.2594289718675754E-2</v>
          </cell>
          <cell r="Z38">
            <v>0.14581590288040736</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2.8364784752014781E-2</v>
          </cell>
          <cell r="G47">
            <v>0.33496679334315721</v>
          </cell>
          <cell r="H47">
            <v>8.015859733339864E-2</v>
          </cell>
          <cell r="I47">
            <v>8.1761442724129621E-2</v>
          </cell>
          <cell r="J47">
            <v>7.2908375207328999E-2</v>
          </cell>
          <cell r="K47">
            <v>0.43741895630001237</v>
          </cell>
          <cell r="L47">
            <v>3.732942554728734E-2</v>
          </cell>
          <cell r="M47">
            <v>8.8530675168006223E-3</v>
          </cell>
          <cell r="N47">
            <v>0</v>
          </cell>
          <cell r="O47">
            <v>0</v>
          </cell>
          <cell r="P47">
            <v>0</v>
          </cell>
          <cell r="S47" t="str">
            <v>CN</v>
          </cell>
          <cell r="V47">
            <v>1</v>
          </cell>
          <cell r="W47">
            <v>2.8617759392218493E-2</v>
          </cell>
          <cell r="X47">
            <v>0.33548393774517754</v>
          </cell>
          <cell r="Y47">
            <v>8.0736679765802635E-2</v>
          </cell>
          <cell r="Z47">
            <v>8.2286495009332716E-2</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0.68635987253155351</v>
          </cell>
          <cell r="H48">
            <v>0.16424805605042977</v>
          </cell>
          <cell r="I48">
            <v>0.14939207141801678</v>
          </cell>
          <cell r="J48">
            <v>0.14939207141801678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0.14162720963798953</v>
          </cell>
          <cell r="AA48">
            <v>0.14162720963798953</v>
          </cell>
          <cell r="AB48">
            <v>0</v>
          </cell>
          <cell r="AC48">
            <v>0</v>
          </cell>
          <cell r="AD48">
            <v>0</v>
          </cell>
          <cell r="AE48">
            <v>0</v>
          </cell>
          <cell r="AF48">
            <v>0</v>
          </cell>
          <cell r="AG48">
            <v>0</v>
          </cell>
        </row>
        <row r="49">
          <cell r="B49" t="str">
            <v>CNU</v>
          </cell>
          <cell r="E49">
            <v>0.99999999999999989</v>
          </cell>
          <cell r="F49">
            <v>0</v>
          </cell>
          <cell r="G49">
            <v>0</v>
          </cell>
          <cell r="H49">
            <v>0</v>
          </cell>
          <cell r="I49">
            <v>1.8306536360554217E-2</v>
          </cell>
          <cell r="J49">
            <v>0</v>
          </cell>
          <cell r="K49">
            <v>0.90450298872177803</v>
          </cell>
          <cell r="L49">
            <v>7.7190474917667715E-2</v>
          </cell>
          <cell r="M49">
            <v>1.8306536360554217E-2</v>
          </cell>
          <cell r="N49">
            <v>0</v>
          </cell>
          <cell r="O49">
            <v>0</v>
          </cell>
          <cell r="P49">
            <v>0</v>
          </cell>
          <cell r="S49" t="str">
            <v>CNU</v>
          </cell>
          <cell r="V49">
            <v>1</v>
          </cell>
          <cell r="W49">
            <v>0</v>
          </cell>
          <cell r="X49">
            <v>0</v>
          </cell>
          <cell r="Y49">
            <v>0</v>
          </cell>
          <cell r="Z49">
            <v>1.8453773183590979E-2</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1.0004507163465857</v>
          </cell>
          <cell r="F53">
            <v>1.1129308740645356E-3</v>
          </cell>
          <cell r="G53">
            <v>0.44015092031798225</v>
          </cell>
          <cell r="H53">
            <v>0.11352747017886516</v>
          </cell>
          <cell r="I53">
            <v>0.14645028475407687</v>
          </cell>
          <cell r="J53">
            <v>0.13404870039024339</v>
          </cell>
          <cell r="K53">
            <v>0.23049330421965644</v>
          </cell>
          <cell r="L53">
            <v>6.7410656935615959E-2</v>
          </cell>
          <cell r="M53">
            <v>1.2401584363833497E-2</v>
          </cell>
          <cell r="N53">
            <v>5.971898532912575E-3</v>
          </cell>
          <cell r="O53">
            <v>-1.6770774201727403E-4</v>
          </cell>
          <cell r="P53">
            <v>-4.4990417245705924E-3</v>
          </cell>
          <cell r="S53" t="str">
            <v>EXCTAX</v>
          </cell>
          <cell r="V53">
            <v>1.0000000000000009</v>
          </cell>
          <cell r="W53">
            <v>6.0243066596050391E-3</v>
          </cell>
          <cell r="X53">
            <v>0.37608180242414352</v>
          </cell>
          <cell r="Y53">
            <v>7.534275526718387E-2</v>
          </cell>
          <cell r="Z53">
            <v>0.11985627274733526</v>
          </cell>
          <cell r="AA53">
            <v>9.9379617533168291E-2</v>
          </cell>
          <cell r="AB53">
            <v>0.34179576421023633</v>
          </cell>
          <cell r="AC53">
            <v>5.9353288520957809E-2</v>
          </cell>
          <cell r="AD53">
            <v>2.0476655214166976E-2</v>
          </cell>
          <cell r="AE53">
            <v>5.1052944376450519E-3</v>
          </cell>
          <cell r="AF53">
            <v>2.1710900150793511E-2</v>
          </cell>
          <cell r="AG53">
            <v>-5.2703844178997143E-3</v>
          </cell>
        </row>
        <row r="54">
          <cell r="B54" t="str">
            <v>INT</v>
          </cell>
          <cell r="E54">
            <v>0.9999992826346098</v>
          </cell>
          <cell r="F54">
            <v>2.9361768467729522E-2</v>
          </cell>
          <cell r="G54">
            <v>0.32623877206819574</v>
          </cell>
          <cell r="H54">
            <v>8.366560971928598E-2</v>
          </cell>
          <cell r="I54">
            <v>0.12090792991626521</v>
          </cell>
          <cell r="J54">
            <v>0.1005095180256695</v>
          </cell>
          <cell r="K54">
            <v>0.38615497733945503</v>
          </cell>
          <cell r="L54">
            <v>4.6897268405117126E-2</v>
          </cell>
          <cell r="M54">
            <v>2.039841189059571E-2</v>
          </cell>
          <cell r="N54">
            <v>1.1919567185608012E-3</v>
          </cell>
          <cell r="O54">
            <v>0</v>
          </cell>
          <cell r="P54">
            <v>5.581E-3</v>
          </cell>
          <cell r="S54" t="str">
            <v>INT</v>
          </cell>
          <cell r="V54">
            <v>1</v>
          </cell>
          <cell r="W54">
            <v>3.1095940560188169E-2</v>
          </cell>
          <cell r="X54">
            <v>0.32491515766983475</v>
          </cell>
          <cell r="Y54">
            <v>8.678188639816134E-2</v>
          </cell>
          <cell r="Z54">
            <v>0.11715541626787224</v>
          </cell>
          <cell r="AA54">
            <v>0.10031336741694659</v>
          </cell>
          <cell r="AB54">
            <v>0.38527203868999987</v>
          </cell>
          <cell r="AC54">
            <v>4.7961914396547435E-2</v>
          </cell>
          <cell r="AD54">
            <v>1.6842048850925651E-2</v>
          </cell>
          <cell r="AE54">
            <v>1.2366460173961814E-3</v>
          </cell>
          <cell r="AF54">
            <v>0</v>
          </cell>
          <cell r="AG54">
            <v>5.581E-3</v>
          </cell>
        </row>
        <row r="55">
          <cell r="B55" t="str">
            <v>CIAC</v>
          </cell>
          <cell r="E55">
            <v>1</v>
          </cell>
          <cell r="F55">
            <v>2.0430513847173943E-2</v>
          </cell>
          <cell r="G55">
            <v>0.41851545369806725</v>
          </cell>
          <cell r="H55">
            <v>3.9702936788982388E-2</v>
          </cell>
          <cell r="I55">
            <v>7.7795659599528791E-2</v>
          </cell>
          <cell r="J55">
            <v>6.5872696531326089E-2</v>
          </cell>
          <cell r="K55">
            <v>0.3422458110004189</v>
          </cell>
          <cell r="L55">
            <v>0.10130962506582879</v>
          </cell>
          <cell r="M55">
            <v>1.1922963068202704E-2</v>
          </cell>
          <cell r="N55">
            <v>0</v>
          </cell>
          <cell r="O55">
            <v>0</v>
          </cell>
          <cell r="P55">
            <v>0</v>
          </cell>
          <cell r="S55" t="str">
            <v>CIAC</v>
          </cell>
          <cell r="V55">
            <v>1</v>
          </cell>
          <cell r="W55">
            <v>1.9881703559801383E-2</v>
          </cell>
          <cell r="X55">
            <v>0.40545797496340547</v>
          </cell>
          <cell r="Y55">
            <v>4.118071059420967E-2</v>
          </cell>
          <cell r="Z55">
            <v>0.12603775527124295</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2.2753387622369101E-2</v>
          </cell>
          <cell r="G58">
            <v>0.41312322075798702</v>
          </cell>
          <cell r="H58">
            <v>0.10084432583905176</v>
          </cell>
          <cell r="I58">
            <v>3.7659026300521453E-2</v>
          </cell>
          <cell r="J58">
            <v>2.7733081151266704E-2</v>
          </cell>
          <cell r="K58">
            <v>0.3954170549723392</v>
          </cell>
          <cell r="L58">
            <v>3.0202984507731526E-2</v>
          </cell>
          <cell r="M58">
            <v>9.925945149254746E-3</v>
          </cell>
          <cell r="N58">
            <v>0</v>
          </cell>
          <cell r="O58">
            <v>0</v>
          </cell>
          <cell r="P58">
            <v>0</v>
          </cell>
          <cell r="S58" t="str">
            <v>BADDEBT</v>
          </cell>
          <cell r="V58">
            <v>1.0000000000000002</v>
          </cell>
          <cell r="W58">
            <v>2.823020595384014E-2</v>
          </cell>
          <cell r="X58">
            <v>0.33243757832363813</v>
          </cell>
          <cell r="Y58">
            <v>7.9967745849188851E-2</v>
          </cell>
          <cell r="Z58">
            <v>8.1049126519715062E-2</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0</v>
          </cell>
          <cell r="X61">
            <v>0.70975999999999995</v>
          </cell>
          <cell r="Y61">
            <v>0.14180000000000001</v>
          </cell>
          <cell r="Z61">
            <v>0.10946</v>
          </cell>
          <cell r="AA61">
            <v>0.10946</v>
          </cell>
          <cell r="AB61">
            <v>0</v>
          </cell>
          <cell r="AC61">
            <v>0</v>
          </cell>
          <cell r="AD61">
            <v>0</v>
          </cell>
          <cell r="AE61">
            <v>0</v>
          </cell>
          <cell r="AF61">
            <v>0</v>
          </cell>
          <cell r="AG61">
            <v>3.8979999999999994E-2</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0.99999999999999989</v>
          </cell>
          <cell r="W62">
            <v>0</v>
          </cell>
          <cell r="X62">
            <v>0.67689999999999995</v>
          </cell>
          <cell r="Y62">
            <v>0.1336</v>
          </cell>
          <cell r="Z62">
            <v>0.11609999999999999</v>
          </cell>
          <cell r="AA62">
            <v>0.11609999999999999</v>
          </cell>
          <cell r="AB62">
            <v>0</v>
          </cell>
          <cell r="AC62">
            <v>0</v>
          </cell>
          <cell r="AD62">
            <v>0</v>
          </cell>
          <cell r="AE62">
            <v>0</v>
          </cell>
          <cell r="AF62">
            <v>0</v>
          </cell>
          <cell r="AG62">
            <v>7.3399999999999993E-2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0</v>
          </cell>
          <cell r="X63">
            <v>0.64607999999999999</v>
          </cell>
          <cell r="Y63">
            <v>0.13125999999999999</v>
          </cell>
          <cell r="Z63">
            <v>0.155</v>
          </cell>
          <cell r="AA63">
            <v>0.155</v>
          </cell>
          <cell r="AB63">
            <v>0</v>
          </cell>
          <cell r="AC63">
            <v>0</v>
          </cell>
          <cell r="AD63">
            <v>0</v>
          </cell>
          <cell r="AE63">
            <v>0</v>
          </cell>
          <cell r="AF63">
            <v>0</v>
          </cell>
          <cell r="AG63">
            <v>6.7659999999999998E-2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0</v>
          </cell>
          <cell r="X64">
            <v>0.61199999999999999</v>
          </cell>
          <cell r="Y64">
            <v>0.14960000000000001</v>
          </cell>
          <cell r="Z64">
            <v>0.1671</v>
          </cell>
          <cell r="AA64">
            <v>0.1671</v>
          </cell>
          <cell r="AB64">
            <v>0</v>
          </cell>
          <cell r="AC64">
            <v>0</v>
          </cell>
          <cell r="AD64">
            <v>0</v>
          </cell>
          <cell r="AE64">
            <v>0</v>
          </cell>
          <cell r="AF64">
            <v>0</v>
          </cell>
          <cell r="AG64">
            <v>7.1300000000000002E-2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0.99999999999999989</v>
          </cell>
          <cell r="W65">
            <v>0</v>
          </cell>
          <cell r="X65">
            <v>0.563558</v>
          </cell>
          <cell r="Y65">
            <v>0.15268799999999999</v>
          </cell>
          <cell r="Z65">
            <v>0.20677599999999999</v>
          </cell>
          <cell r="AA65">
            <v>0.20677599999999999</v>
          </cell>
          <cell r="AB65">
            <v>0</v>
          </cell>
          <cell r="AC65">
            <v>0</v>
          </cell>
          <cell r="AD65">
            <v>0</v>
          </cell>
          <cell r="AE65">
            <v>0</v>
          </cell>
          <cell r="AF65">
            <v>0</v>
          </cell>
          <cell r="AG65">
            <v>7.6978000000000005E-2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0</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2.1375633456991904E-2</v>
          </cell>
          <cell r="G69">
            <v>0.31191878000448747</v>
          </cell>
          <cell r="H69">
            <v>8.5435727172761114E-2</v>
          </cell>
          <cell r="I69">
            <v>0.12793905505395925</v>
          </cell>
          <cell r="J69">
            <v>0.10536863956109546</v>
          </cell>
          <cell r="K69">
            <v>0.40401244424312199</v>
          </cell>
          <cell r="L69">
            <v>4.7386987262868219E-2</v>
          </cell>
          <cell r="M69">
            <v>2.2570415492863802E-2</v>
          </cell>
          <cell r="N69">
            <v>1.931372805810032E-3</v>
          </cell>
          <cell r="O69">
            <v>0</v>
          </cell>
          <cell r="P69">
            <v>0</v>
          </cell>
          <cell r="S69" t="str">
            <v>SNPPS</v>
          </cell>
          <cell r="V69">
            <v>0.99999999999999956</v>
          </cell>
          <cell r="W69">
            <v>2.397709753737276E-2</v>
          </cell>
          <cell r="X69">
            <v>0.30763781363012893</v>
          </cell>
          <cell r="Y69">
            <v>8.9703262623200233E-2</v>
          </cell>
          <cell r="Z69">
            <v>0.12127245933352301</v>
          </cell>
          <cell r="AA69">
            <v>0.10424314401303929</v>
          </cell>
          <cell r="AB69">
            <v>0.40617996168125775</v>
          </cell>
          <cell r="AC69">
            <v>4.9213497079067713E-2</v>
          </cell>
          <cell r="AD69">
            <v>1.702931532048373E-2</v>
          </cell>
          <cell r="AE69">
            <v>2.0159081154494701E-3</v>
          </cell>
          <cell r="AF69">
            <v>0</v>
          </cell>
          <cell r="AG69">
            <v>0</v>
          </cell>
        </row>
        <row r="70">
          <cell r="B70" t="str">
            <v>SNPT</v>
          </cell>
          <cell r="E70">
            <v>0.99999999999999978</v>
          </cell>
          <cell r="F70">
            <v>2.0513337075165707E-2</v>
          </cell>
          <cell r="G70">
            <v>0.29933592785357099</v>
          </cell>
          <cell r="H70">
            <v>8.1989236636329121E-2</v>
          </cell>
          <cell r="I70">
            <v>0.12469117336192892</v>
          </cell>
          <cell r="J70">
            <v>0.10111805223537756</v>
          </cell>
          <cell r="K70">
            <v>0.42196096424491553</v>
          </cell>
          <cell r="L70">
            <v>4.9492185508198755E-2</v>
          </cell>
          <cell r="M70">
            <v>2.3573121126551352E-2</v>
          </cell>
          <cell r="N70">
            <v>2.0171753198908625E-3</v>
          </cell>
          <cell r="O70">
            <v>0</v>
          </cell>
          <cell r="P70">
            <v>0</v>
          </cell>
          <cell r="S70" t="str">
            <v>SNPT</v>
          </cell>
          <cell r="V70">
            <v>1.0000000000000004</v>
          </cell>
          <cell r="W70">
            <v>2.3274510258415294E-2</v>
          </cell>
          <cell r="X70">
            <v>0.29862327740255101</v>
          </cell>
          <cell r="Y70">
            <v>8.7074738837041116E-2</v>
          </cell>
          <cell r="Z70">
            <v>0.11877065126987418</v>
          </cell>
          <cell r="AA70">
            <v>0.10118856633582317</v>
          </cell>
          <cell r="AB70">
            <v>0.41936451644648992</v>
          </cell>
          <cell r="AC70">
            <v>5.0810961524979353E-2</v>
          </cell>
          <cell r="AD70">
            <v>1.7582084934051015E-2</v>
          </cell>
          <cell r="AE70">
            <v>2.0813442606492593E-3</v>
          </cell>
          <cell r="AF70">
            <v>0</v>
          </cell>
          <cell r="AG70">
            <v>0</v>
          </cell>
        </row>
        <row r="71">
          <cell r="B71" t="str">
            <v>SNPP</v>
          </cell>
          <cell r="E71">
            <v>0.99999999999999978</v>
          </cell>
          <cell r="F71">
            <v>2.2133905574851565E-2</v>
          </cell>
          <cell r="G71">
            <v>0.32298368315180631</v>
          </cell>
          <cell r="H71">
            <v>8.8466445767113669E-2</v>
          </cell>
          <cell r="I71">
            <v>0.13079512424441295</v>
          </cell>
          <cell r="J71">
            <v>0.10910645166555261</v>
          </cell>
          <cell r="K71">
            <v>0.38822916767946164</v>
          </cell>
          <cell r="L71">
            <v>4.5535752390908617E-2</v>
          </cell>
          <cell r="M71">
            <v>2.1688672578860334E-2</v>
          </cell>
          <cell r="N71">
            <v>1.8559211914451815E-3</v>
          </cell>
          <cell r="O71">
            <v>0</v>
          </cell>
          <cell r="P71">
            <v>0</v>
          </cell>
          <cell r="S71" t="str">
            <v>SNPP</v>
          </cell>
          <cell r="V71">
            <v>0.99999999999999978</v>
          </cell>
          <cell r="W71">
            <v>2.4879973310497433E-2</v>
          </cell>
          <cell r="X71">
            <v>0.31922214857270265</v>
          </cell>
          <cell r="Y71">
            <v>9.3081106937612665E-2</v>
          </cell>
          <cell r="Z71">
            <v>0.12448746472477951</v>
          </cell>
          <cell r="AA71">
            <v>0.1081684985767857</v>
          </cell>
          <cell r="AB71">
            <v>0.38923684951072823</v>
          </cell>
          <cell r="AC71">
            <v>4.7160639035890788E-2</v>
          </cell>
          <cell r="AD71">
            <v>1.6318966147993802E-2</v>
          </cell>
          <cell r="AE71">
            <v>1.9318179077884034E-3</v>
          </cell>
          <cell r="AF71">
            <v>0</v>
          </cell>
          <cell r="AG71">
            <v>0</v>
          </cell>
        </row>
        <row r="72">
          <cell r="B72" t="str">
            <v>SNPPH</v>
          </cell>
          <cell r="E72">
            <v>1</v>
          </cell>
          <cell r="F72">
            <v>2.8210680710936843E-2</v>
          </cell>
          <cell r="G72">
            <v>0.41165755991073449</v>
          </cell>
          <cell r="H72">
            <v>0.11275455417154466</v>
          </cell>
          <cell r="I72">
            <v>0.15368359638351409</v>
          </cell>
          <cell r="J72">
            <v>0.1390611910325189</v>
          </cell>
          <cell r="K72">
            <v>0.26174235598086865</v>
          </cell>
          <cell r="L72">
            <v>3.0699999135558039E-2</v>
          </cell>
          <cell r="M72">
            <v>1.4622405350995181E-2</v>
          </cell>
          <cell r="N72">
            <v>1.2512537068434728E-3</v>
          </cell>
          <cell r="O72">
            <v>0</v>
          </cell>
          <cell r="P72">
            <v>0</v>
          </cell>
          <cell r="S72" t="str">
            <v>SNPPH</v>
          </cell>
          <cell r="V72">
            <v>1.0000000000000002</v>
          </cell>
          <cell r="W72">
            <v>3.1845831686822618E-2</v>
          </cell>
          <cell r="X72">
            <v>0.4085974967610978</v>
          </cell>
          <cell r="Y72">
            <v>0.1191418185126295</v>
          </cell>
          <cell r="Z72">
            <v>0.14929184302491841</v>
          </cell>
          <cell r="AA72">
            <v>0.13845335589806379</v>
          </cell>
          <cell r="AB72">
            <v>0.25851751541491563</v>
          </cell>
          <cell r="AC72">
            <v>3.1322448643450268E-2</v>
          </cell>
          <cell r="AD72">
            <v>1.0838487126854607E-2</v>
          </cell>
          <cell r="AE72">
            <v>1.2830459561659095E-3</v>
          </cell>
          <cell r="AF72">
            <v>0</v>
          </cell>
          <cell r="AG72">
            <v>0</v>
          </cell>
        </row>
        <row r="73">
          <cell r="B73" t="str">
            <v>SNPPN</v>
          </cell>
          <cell r="E73">
            <v>0.99999999999999989</v>
          </cell>
          <cell r="F73">
            <v>3.5529998795005277E-2</v>
          </cell>
          <cell r="G73">
            <v>0.51846294520333447</v>
          </cell>
          <cell r="H73">
            <v>0.14200895096775207</v>
          </cell>
          <cell r="I73">
            <v>0.18125216758990934</v>
          </cell>
          <cell r="J73">
            <v>0.17514089789056053</v>
          </cell>
          <cell r="K73">
            <v>0.10939227102148295</v>
          </cell>
          <cell r="L73">
            <v>1.2830719022188856E-2</v>
          </cell>
          <cell r="M73">
            <v>6.1112696993487915E-3</v>
          </cell>
          <cell r="N73">
            <v>5.229474003269882E-4</v>
          </cell>
          <cell r="O73">
            <v>0</v>
          </cell>
          <cell r="P73">
            <v>0</v>
          </cell>
          <cell r="S73" t="str">
            <v>SNPPN</v>
          </cell>
          <cell r="V73">
            <v>0.99999999999999978</v>
          </cell>
          <cell r="W73">
            <v>3.9925330391006424E-2</v>
          </cell>
          <cell r="X73">
            <v>0.51226139155521766</v>
          </cell>
          <cell r="Y73">
            <v>0.1493688880315959</v>
          </cell>
          <cell r="Z73">
            <v>0.1780617277264476</v>
          </cell>
          <cell r="AA73">
            <v>0.17357989052806314</v>
          </cell>
          <cell r="AB73">
            <v>0.10689992094466227</v>
          </cell>
          <cell r="AC73">
            <v>1.2952187314673871E-2</v>
          </cell>
          <cell r="AD73">
            <v>4.4818371983844614E-3</v>
          </cell>
          <cell r="AE73">
            <v>5.305540363962155E-4</v>
          </cell>
          <cell r="AF73">
            <v>0</v>
          </cell>
          <cell r="AG73">
            <v>0</v>
          </cell>
        </row>
        <row r="74">
          <cell r="B74" t="str">
            <v>SNPPO</v>
          </cell>
          <cell r="E74">
            <v>1</v>
          </cell>
          <cell r="F74">
            <v>2.2980783707202315E-2</v>
          </cell>
          <cell r="G74">
            <v>0.33534154821282619</v>
          </cell>
          <cell r="H74">
            <v>9.1851311493300156E-2</v>
          </cell>
          <cell r="I74">
            <v>0.13398493234220138</v>
          </cell>
          <cell r="J74">
            <v>0.11328103656659808</v>
          </cell>
          <cell r="K74">
            <v>0.37060157533657406</v>
          </cell>
          <cell r="L74">
            <v>4.3468196042756195E-2</v>
          </cell>
          <cell r="M74">
            <v>2.0703895775603318E-2</v>
          </cell>
          <cell r="N74">
            <v>1.7716528651396915E-3</v>
          </cell>
          <cell r="O74">
            <v>0</v>
          </cell>
          <cell r="P74">
            <v>0</v>
          </cell>
          <cell r="S74" t="str">
            <v>SNPPO</v>
          </cell>
          <cell r="V74">
            <v>1</v>
          </cell>
          <cell r="W74">
            <v>2.6312894278088538E-2</v>
          </cell>
          <cell r="X74">
            <v>0.33760722094801393</v>
          </cell>
          <cell r="Y74">
            <v>9.8441959545972166E-2</v>
          </cell>
          <cell r="Z74">
            <v>0.12958988166095059</v>
          </cell>
          <cell r="AA74">
            <v>0.1143982845861673</v>
          </cell>
          <cell r="AB74">
            <v>0.36234705868006112</v>
          </cell>
          <cell r="AC74">
            <v>4.3902623458203935E-2</v>
          </cell>
          <cell r="AD74">
            <v>1.5191597074783281E-2</v>
          </cell>
          <cell r="AE74">
            <v>1.7983614287097559E-3</v>
          </cell>
          <cell r="AF74">
            <v>0</v>
          </cell>
          <cell r="AG74">
            <v>0</v>
          </cell>
        </row>
        <row r="75">
          <cell r="B75" t="str">
            <v>SNPG</v>
          </cell>
          <cell r="E75">
            <v>1.0000000000000002</v>
          </cell>
          <cell r="F75">
            <v>2.3116699830205856E-2</v>
          </cell>
          <cell r="G75">
            <v>0.33138079919075047</v>
          </cell>
          <cell r="H75">
            <v>9.0778664702239678E-2</v>
          </cell>
          <cell r="I75">
            <v>0.12909206916582311</v>
          </cell>
          <cell r="J75">
            <v>0.10309451808324767</v>
          </cell>
          <cell r="K75">
            <v>0.36673382175419456</v>
          </cell>
          <cell r="L75">
            <v>5.8195579333919563E-2</v>
          </cell>
          <cell r="M75">
            <v>2.5997551082575433E-2</v>
          </cell>
          <cell r="N75">
            <v>7.0236602286704154E-4</v>
          </cell>
          <cell r="O75">
            <v>0</v>
          </cell>
          <cell r="P75">
            <v>0</v>
          </cell>
          <cell r="S75" t="str">
            <v>SNPG</v>
          </cell>
          <cell r="V75">
            <v>1.0000000000000002</v>
          </cell>
          <cell r="W75">
            <v>2.4866632114640526E-2</v>
          </cell>
          <cell r="X75">
            <v>0.33020453702562758</v>
          </cell>
          <cell r="Y75">
            <v>9.4346260590027972E-2</v>
          </cell>
          <cell r="Z75">
            <v>0.12900006486766591</v>
          </cell>
          <cell r="AA75">
            <v>0.10483923523490503</v>
          </cell>
          <cell r="AB75">
            <v>0.36215524255205189</v>
          </cell>
          <cell r="AC75">
            <v>5.8704056108235134E-2</v>
          </cell>
          <cell r="AD75">
            <v>2.416082963276088E-2</v>
          </cell>
          <cell r="AE75">
            <v>7.2320674175124962E-4</v>
          </cell>
          <cell r="AF75">
            <v>0</v>
          </cell>
          <cell r="AG75">
            <v>0</v>
          </cell>
        </row>
        <row r="76">
          <cell r="B76" t="str">
            <v>SNPI</v>
          </cell>
          <cell r="E76">
            <v>1</v>
          </cell>
          <cell r="F76">
            <v>2.7719661638868992E-2</v>
          </cell>
          <cell r="G76">
            <v>0.32739113534561004</v>
          </cell>
          <cell r="H76">
            <v>8.2271029852004643E-2</v>
          </cell>
          <cell r="I76">
            <v>0.11744830676195411</v>
          </cell>
          <cell r="J76">
            <v>9.776756137015391E-2</v>
          </cell>
          <cell r="K76">
            <v>0.39593532660737035</v>
          </cell>
          <cell r="L76">
            <v>4.8222872125054037E-2</v>
          </cell>
          <cell r="M76">
            <v>1.9680745391800206E-2</v>
          </cell>
          <cell r="N76">
            <v>1.0116676691377541E-3</v>
          </cell>
          <cell r="O76">
            <v>0</v>
          </cell>
          <cell r="P76">
            <v>0</v>
          </cell>
          <cell r="S76" t="str">
            <v>SNPI</v>
          </cell>
          <cell r="V76">
            <v>0.99999999999999967</v>
          </cell>
          <cell r="W76">
            <v>2.9623314412940978E-2</v>
          </cell>
          <cell r="X76">
            <v>0.32429772671795759</v>
          </cell>
          <cell r="Y76">
            <v>8.6042838907540428E-2</v>
          </cell>
          <cell r="Z76">
            <v>0.11551205617269265</v>
          </cell>
          <cell r="AA76">
            <v>9.8796237222030459E-2</v>
          </cell>
          <cell r="AB76">
            <v>0.39454769324471339</v>
          </cell>
          <cell r="AC76">
            <v>4.8936881089217114E-2</v>
          </cell>
          <cell r="AD76">
            <v>1.6715818950662195E-2</v>
          </cell>
          <cell r="AE76">
            <v>1.0394894549374657E-3</v>
          </cell>
          <cell r="AF76">
            <v>0</v>
          </cell>
          <cell r="AG76">
            <v>0</v>
          </cell>
        </row>
        <row r="77">
          <cell r="B77" t="str">
            <v>TROJP</v>
          </cell>
          <cell r="E77">
            <v>0.99999999999999989</v>
          </cell>
          <cell r="F77">
            <v>3.3422200991676511E-2</v>
          </cell>
          <cell r="G77">
            <v>0.4899785257876893</v>
          </cell>
          <cell r="H77">
            <v>0.13380031748963328</v>
          </cell>
          <cell r="I77">
            <v>0.17663482491783988</v>
          </cell>
          <cell r="J77">
            <v>0.16782005114051232</v>
          </cell>
          <cell r="K77">
            <v>0.14767663725178287</v>
          </cell>
          <cell r="L77">
            <v>1.7793418359737304E-2</v>
          </cell>
          <cell r="M77">
            <v>8.8147737773275649E-3</v>
          </cell>
          <cell r="N77">
            <v>6.9407520164091734E-4</v>
          </cell>
          <cell r="O77">
            <v>0</v>
          </cell>
          <cell r="P77">
            <v>0</v>
          </cell>
          <cell r="S77" t="str">
            <v>TROJP</v>
          </cell>
          <cell r="V77">
            <v>0.99999999999999967</v>
          </cell>
          <cell r="W77">
            <v>3.7830167224261704E-2</v>
          </cell>
          <cell r="X77">
            <v>0.484757810565634</v>
          </cell>
          <cell r="Y77">
            <v>0.1409669004941119</v>
          </cell>
          <cell r="Z77">
            <v>0.17337512192596885</v>
          </cell>
          <cell r="AA77">
            <v>0.16699725753458688</v>
          </cell>
          <cell r="AB77">
            <v>0.14467106946985592</v>
          </cell>
          <cell r="AC77">
            <v>1.7692820421386257E-2</v>
          </cell>
          <cell r="AD77">
            <v>6.3778643913819611E-3</v>
          </cell>
          <cell r="AE77">
            <v>7.0610989878129408E-4</v>
          </cell>
          <cell r="AF77">
            <v>0</v>
          </cell>
          <cell r="AG77">
            <v>0</v>
          </cell>
        </row>
        <row r="78">
          <cell r="B78" t="str">
            <v>TROJD</v>
          </cell>
          <cell r="E78">
            <v>1</v>
          </cell>
          <cell r="F78">
            <v>3.427767534230456E-2</v>
          </cell>
          <cell r="G78">
            <v>0.50286330662555767</v>
          </cell>
          <cell r="H78">
            <v>0.13725768590665971</v>
          </cell>
          <cell r="I78">
            <v>0.18044370480921271</v>
          </cell>
          <cell r="J78">
            <v>0.17257910898701781</v>
          </cell>
          <cell r="K78">
            <v>0.12888298481366034</v>
          </cell>
          <cell r="L78">
            <v>1.5672509929444665E-2</v>
          </cell>
          <cell r="M78">
            <v>7.8645958221948854E-3</v>
          </cell>
          <cell r="N78">
            <v>6.0213257316040283E-4</v>
          </cell>
          <cell r="O78">
            <v>0</v>
          </cell>
          <cell r="P78">
            <v>0</v>
          </cell>
          <cell r="S78" t="str">
            <v>TROJD</v>
          </cell>
          <cell r="V78">
            <v>1</v>
          </cell>
          <cell r="W78">
            <v>3.879090747939918E-2</v>
          </cell>
          <cell r="X78">
            <v>0.49697478438980519</v>
          </cell>
          <cell r="Y78">
            <v>0.14446169336929196</v>
          </cell>
          <cell r="Z78">
            <v>0.17728611083486359</v>
          </cell>
          <cell r="AA78">
            <v>0.17162038469011628</v>
          </cell>
          <cell r="AB78">
            <v>0.12636901753237881</v>
          </cell>
          <cell r="AC78">
            <v>1.5504314047165549E-2</v>
          </cell>
          <cell r="AD78">
            <v>5.665726144747303E-3</v>
          </cell>
          <cell r="AE78">
            <v>6.1317234709564795E-4</v>
          </cell>
          <cell r="AF78">
            <v>0</v>
          </cell>
          <cell r="AG78">
            <v>0</v>
          </cell>
        </row>
        <row r="79">
          <cell r="B79" t="str">
            <v>IBT</v>
          </cell>
          <cell r="E79">
            <v>1.0004507163465857</v>
          </cell>
          <cell r="F79">
            <v>1.1129308740645356E-3</v>
          </cell>
          <cell r="G79">
            <v>0.4401509203179822</v>
          </cell>
          <cell r="H79">
            <v>0.11352747017886516</v>
          </cell>
          <cell r="I79">
            <v>0.14645028475407687</v>
          </cell>
          <cell r="J79">
            <v>0.13404870039024339</v>
          </cell>
          <cell r="K79">
            <v>0.23049330421965644</v>
          </cell>
          <cell r="L79">
            <v>6.7410656935615973E-2</v>
          </cell>
          <cell r="M79">
            <v>1.2401584363833497E-2</v>
          </cell>
          <cell r="N79">
            <v>5.971898532912575E-3</v>
          </cell>
          <cell r="O79">
            <v>-1.6770774201727403E-4</v>
          </cell>
          <cell r="P79">
            <v>-4.4990417245705924E-3</v>
          </cell>
          <cell r="S79" t="str">
            <v>IBT</v>
          </cell>
          <cell r="V79">
            <v>1.0000000000000009</v>
          </cell>
          <cell r="W79">
            <v>6.1714019829210822E-3</v>
          </cell>
          <cell r="X79">
            <v>0.38526458103197858</v>
          </cell>
          <cell r="Y79">
            <v>7.7182397166534744E-2</v>
          </cell>
          <cell r="Z79">
            <v>0.12278279992920038</v>
          </cell>
          <cell r="AA79">
            <v>0.10180616681062897</v>
          </cell>
          <cell r="AB79">
            <v>0.35014138160413155</v>
          </cell>
          <cell r="AC79">
            <v>6.0802516068320586E-2</v>
          </cell>
          <cell r="AD79">
            <v>2.0976633118571411E-2</v>
          </cell>
          <cell r="AE79">
            <v>5.2299502658359476E-3</v>
          </cell>
          <cell r="AF79">
            <v>-2.1759568055078594E-3</v>
          </cell>
          <cell r="AG79">
            <v>-5.3990712434142741E-3</v>
          </cell>
        </row>
        <row r="80">
          <cell r="B80" t="str">
            <v>DITEXPRL</v>
          </cell>
          <cell r="E80">
            <v>0.99999999999999978</v>
          </cell>
          <cell r="F80">
            <v>4.6162864785511362E-2</v>
          </cell>
          <cell r="G80">
            <v>0.44533070007462833</v>
          </cell>
          <cell r="H80">
            <v>0.13201566492519501</v>
          </cell>
          <cell r="I80">
            <v>0.15833695202015646</v>
          </cell>
          <cell r="J80">
            <v>0.15012418965815863</v>
          </cell>
          <cell r="K80">
            <v>0.20790603746067479</v>
          </cell>
          <cell r="L80">
            <v>2.5404397031333414E-2</v>
          </cell>
          <cell r="M80">
            <v>8.2127623619978347E-3</v>
          </cell>
          <cell r="N80">
            <v>2.4027036047523129E-4</v>
          </cell>
          <cell r="O80">
            <v>0</v>
          </cell>
          <cell r="P80">
            <v>-1.5396886657974614E-2</v>
          </cell>
          <cell r="S80" t="str">
            <v>DITEXPRL</v>
          </cell>
          <cell r="V80">
            <v>1</v>
          </cell>
          <cell r="W80">
            <v>3.820734230764735E-2</v>
          </cell>
          <cell r="X80">
            <v>0.40257223089749877</v>
          </cell>
          <cell r="Y80">
            <v>0.10602504897878147</v>
          </cell>
          <cell r="Z80">
            <v>0.14941471105592175</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1.0000000000000002</v>
          </cell>
          <cell r="F81">
            <v>2.4370037297614718E-2</v>
          </cell>
          <cell r="G81">
            <v>0.28612338457830622</v>
          </cell>
          <cell r="H81">
            <v>7.3212184023971866E-2</v>
          </cell>
          <cell r="I81">
            <v>0.11258414942249328</v>
          </cell>
          <cell r="J81">
            <v>9.0459606336194043E-2</v>
          </cell>
          <cell r="K81">
            <v>0.43436879914477344</v>
          </cell>
          <cell r="L81">
            <v>5.9365465009201264E-2</v>
          </cell>
          <cell r="M81">
            <v>2.2124543086299242E-2</v>
          </cell>
          <cell r="N81">
            <v>2.2444145651074384E-3</v>
          </cell>
          <cell r="O81">
            <v>1.3952272580165734E-3</v>
          </cell>
          <cell r="P81">
            <v>6.3363387005151541E-3</v>
          </cell>
          <cell r="S81" t="str">
            <v>DITBALRL</v>
          </cell>
          <cell r="V81">
            <v>0.99999999999999989</v>
          </cell>
          <cell r="W81">
            <v>2.4250772282932914E-2</v>
          </cell>
          <cell r="X81">
            <v>0.28012320363749954</v>
          </cell>
          <cell r="Y81">
            <v>7.1519913883084485E-2</v>
          </cell>
          <cell r="Z81">
            <v>0.10803121874567498</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1.0000000000000002</v>
          </cell>
          <cell r="F82">
            <v>3.1588812239881151E-2</v>
          </cell>
          <cell r="G82">
            <v>0.34555243367056593</v>
          </cell>
          <cell r="H82">
            <v>9.2528792082187297E-2</v>
          </cell>
          <cell r="I82">
            <v>0.12141202757881991</v>
          </cell>
          <cell r="J82">
            <v>0.10605304633870273</v>
          </cell>
          <cell r="K82">
            <v>0.35748958885427873</v>
          </cell>
          <cell r="L82">
            <v>4.5447234964201361E-2</v>
          </cell>
          <cell r="M82">
            <v>1.5358981240117189E-2</v>
          </cell>
          <cell r="N82">
            <v>9.863357592840166E-4</v>
          </cell>
          <cell r="O82">
            <v>1.7964572383558257E-4</v>
          </cell>
          <cell r="P82">
            <v>4.8151291269460817E-3</v>
          </cell>
          <cell r="S82" t="str">
            <v>TAXDEPRL</v>
          </cell>
          <cell r="V82">
            <v>0.99999999999999989</v>
          </cell>
          <cell r="W82">
            <v>3.1582644516885382E-2</v>
          </cell>
          <cell r="X82">
            <v>0.3454849644768776</v>
          </cell>
          <cell r="Y82">
            <v>9.2510725813840053E-2</v>
          </cell>
          <cell r="Z82">
            <v>0.12138832185197035</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1.0000000000000002</v>
          </cell>
          <cell r="F83">
            <v>4.7399051858883774E-2</v>
          </cell>
          <cell r="G83">
            <v>0.49318713341513415</v>
          </cell>
          <cell r="H83">
            <v>0.14010851514817119</v>
          </cell>
          <cell r="I83">
            <v>0.16965080906750693</v>
          </cell>
          <cell r="J83">
            <v>0.16323300805184129</v>
          </cell>
          <cell r="K83">
            <v>0.13889580426384754</v>
          </cell>
          <cell r="L83">
            <v>2.1415564873547829E-2</v>
          </cell>
          <cell r="M83">
            <v>6.4178010156656293E-3</v>
          </cell>
          <cell r="N83">
            <v>2.4210816007668627E-4</v>
          </cell>
          <cell r="O83">
            <v>0</v>
          </cell>
          <cell r="P83">
            <v>-1.0898986787168033E-2</v>
          </cell>
          <cell r="S83" t="str">
            <v>DITEXPMA</v>
          </cell>
          <cell r="V83">
            <v>1.0000000000000004</v>
          </cell>
          <cell r="W83">
            <v>3.7278690357503592E-2</v>
          </cell>
          <cell r="X83">
            <v>0.40248738463481665</v>
          </cell>
          <cell r="Y83">
            <v>0.10610300910400412</v>
          </cell>
          <cell r="Z83">
            <v>0.14642758386886701</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0.99999999999999978</v>
          </cell>
          <cell r="F84">
            <v>2.1042950071620672E-2</v>
          </cell>
          <cell r="G84">
            <v>0.23422551629679803</v>
          </cell>
          <cell r="H84">
            <v>6.0206273832913132E-2</v>
          </cell>
          <cell r="I84">
            <v>9.9050301492668927E-2</v>
          </cell>
          <cell r="J84">
            <v>7.3486214681285744E-2</v>
          </cell>
          <cell r="K84">
            <v>0.50792955193052503</v>
          </cell>
          <cell r="L84">
            <v>6.8426153885614877E-2</v>
          </cell>
          <cell r="M84">
            <v>2.5564086811383186E-2</v>
          </cell>
          <cell r="N84">
            <v>1.9128256095917325E-3</v>
          </cell>
          <cell r="O84">
            <v>8.6939124758085909E-4</v>
          </cell>
          <cell r="P84">
            <v>6.3370356326868096E-3</v>
          </cell>
          <cell r="S84" t="str">
            <v>DITBALMA</v>
          </cell>
          <cell r="V84">
            <v>1.0000000000000002</v>
          </cell>
          <cell r="W84">
            <v>2.1082242703550417E-2</v>
          </cell>
          <cell r="X84">
            <v>0.23181717898437315</v>
          </cell>
          <cell r="Y84">
            <v>5.9642459912231868E-2</v>
          </cell>
          <cell r="Z84">
            <v>9.7142318442144576E-2</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0.99999999999999989</v>
          </cell>
          <cell r="F85">
            <v>3.1731343730165743E-2</v>
          </cell>
          <cell r="G85">
            <v>0.34641010157337171</v>
          </cell>
          <cell r="H85">
            <v>9.2808072491215837E-2</v>
          </cell>
          <cell r="I85">
            <v>0.12163751779050906</v>
          </cell>
          <cell r="J85">
            <v>0.10632311523910022</v>
          </cell>
          <cell r="K85">
            <v>0.35614086106605097</v>
          </cell>
          <cell r="L85">
            <v>4.5298106279163863E-2</v>
          </cell>
          <cell r="M85">
            <v>1.5314402551408843E-2</v>
          </cell>
          <cell r="N85">
            <v>9.7937762378475499E-4</v>
          </cell>
          <cell r="O85">
            <v>1.7949031879201119E-4</v>
          </cell>
          <cell r="P85">
            <v>4.8151291269460817E-3</v>
          </cell>
          <cell r="S85" t="str">
            <v>TAXDEPRMA</v>
          </cell>
          <cell r="V85">
            <v>1.0000000000000002</v>
          </cell>
          <cell r="W85">
            <v>3.1725148177863073E-2</v>
          </cell>
          <cell r="X85">
            <v>0.34634246491982429</v>
          </cell>
          <cell r="Y85">
            <v>9.2789951693303258E-2</v>
          </cell>
          <cell r="Z85">
            <v>0.1216137680366428</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0.99999999999999978</v>
          </cell>
          <cell r="F86">
            <v>3.0938346247843303E-2</v>
          </cell>
          <cell r="G86">
            <v>0.33465971045561188</v>
          </cell>
          <cell r="H86">
            <v>8.2974042350589153E-2</v>
          </cell>
          <cell r="I86">
            <v>0.11737570353302852</v>
          </cell>
          <cell r="J86">
            <v>9.6860159508238938E-2</v>
          </cell>
          <cell r="K86">
            <v>0.38308205366200898</v>
          </cell>
          <cell r="L86">
            <v>4.985678711347237E-2</v>
          </cell>
          <cell r="M86">
            <v>2.0515544024789587E-2</v>
          </cell>
          <cell r="N86">
            <v>1.1133566374457058E-3</v>
          </cell>
          <cell r="O86">
            <v>0</v>
          </cell>
          <cell r="P86">
            <v>0</v>
          </cell>
          <cell r="S86" t="str">
            <v>SCHMDEXP</v>
          </cell>
          <cell r="V86">
            <v>1.0000000000000002</v>
          </cell>
          <cell r="W86">
            <v>3.1572628293554991E-2</v>
          </cell>
          <cell r="X86">
            <v>0.3297945955875291</v>
          </cell>
          <cell r="Y86">
            <v>8.5527833192310526E-2</v>
          </cell>
          <cell r="Z86">
            <v>0.11447425678931063</v>
          </cell>
          <cell r="AA86">
            <v>9.7261426716021226E-2</v>
          </cell>
          <cell r="AB86">
            <v>0.38564401835901535</v>
          </cell>
          <cell r="AC86">
            <v>5.1824345208386927E-2</v>
          </cell>
          <cell r="AD86">
            <v>1.7212830073289397E-2</v>
          </cell>
          <cell r="AE86">
            <v>1.1623225698925896E-3</v>
          </cell>
          <cell r="AF86">
            <v>0</v>
          </cell>
          <cell r="AG86">
            <v>0</v>
          </cell>
        </row>
        <row r="87">
          <cell r="B87" t="str">
            <v>SCHMAEXP</v>
          </cell>
          <cell r="E87">
            <v>1.0000000000000004</v>
          </cell>
          <cell r="F87">
            <v>2.8194087161696548E-2</v>
          </cell>
          <cell r="G87">
            <v>0.3384629059684845</v>
          </cell>
          <cell r="H87">
            <v>8.4018602543641421E-2</v>
          </cell>
          <cell r="I87">
            <v>0.12911965292079788</v>
          </cell>
          <cell r="J87">
            <v>0.10995571221400494</v>
          </cell>
          <cell r="K87">
            <v>0.37448450875572753</v>
          </cell>
          <cell r="L87">
            <v>4.4669537604687289E-2</v>
          </cell>
          <cell r="M87">
            <v>1.9163940706792951E-2</v>
          </cell>
          <cell r="N87">
            <v>1.0507050449651879E-3</v>
          </cell>
          <cell r="O87">
            <v>0</v>
          </cell>
          <cell r="P87">
            <v>0</v>
          </cell>
          <cell r="S87" t="str">
            <v>SCHMAEXP</v>
          </cell>
          <cell r="V87">
            <v>1</v>
          </cell>
          <cell r="W87">
            <v>3.0091609904050676E-2</v>
          </cell>
          <cell r="X87">
            <v>0.33452969652387987</v>
          </cell>
          <cell r="Y87">
            <v>8.7866036630209088E-2</v>
          </cell>
          <cell r="Z87">
            <v>0.12589122014741327</v>
          </cell>
          <cell r="AA87">
            <v>0.109833753166324</v>
          </cell>
          <cell r="AB87">
            <v>0.37499247596589597</v>
          </cell>
          <cell r="AC87">
            <v>4.5545907197585812E-2</v>
          </cell>
          <cell r="AD87">
            <v>1.6057466981089272E-2</v>
          </cell>
          <cell r="AE87">
            <v>1.0830536309650782E-3</v>
          </cell>
          <cell r="AF87">
            <v>0</v>
          </cell>
          <cell r="AG87">
            <v>0</v>
          </cell>
        </row>
        <row r="88">
          <cell r="B88" t="str">
            <v>SGCT</v>
          </cell>
          <cell r="E88">
            <v>0.99999999999999989</v>
          </cell>
          <cell r="F88">
            <v>2.2981488587479885E-2</v>
          </cell>
          <cell r="G88">
            <v>0.33535183400841068</v>
          </cell>
          <cell r="H88">
            <v>9.1854128811402327E-2</v>
          </cell>
          <cell r="I88">
            <v>0.13407194997084745</v>
          </cell>
          <cell r="J88">
            <v>0.1132845111899841</v>
          </cell>
          <cell r="K88">
            <v>0.37209700255922301</v>
          </cell>
          <cell r="L88">
            <v>4.3643596062636687E-2</v>
          </cell>
          <cell r="M88">
            <v>2.0787438780863355E-2</v>
          </cell>
          <cell r="N88">
            <v>0</v>
          </cell>
          <cell r="O88">
            <v>0</v>
          </cell>
          <cell r="P88">
            <v>0</v>
          </cell>
          <cell r="S88" t="str">
            <v>SGCT</v>
          </cell>
          <cell r="V88">
            <v>1</v>
          </cell>
          <cell r="W88">
            <v>2.63269321250915E-2</v>
          </cell>
          <cell r="X88">
            <v>0.33778733334707867</v>
          </cell>
          <cell r="Y88">
            <v>9.8494478024257884E-2</v>
          </cell>
          <cell r="Z88">
            <v>0.1297046463246152</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ver Sheet"/>
      <sheetName val="Lead Sheet"/>
      <sheetName val="Cash"/>
      <sheetName val="Fuel Stock"/>
      <sheetName val="Backup"/>
      <sheetName val="BW"/>
      <sheetName val="Fuel"/>
    </sheetNames>
    <sheetDataSet>
      <sheetData sheetId="0" refreshError="1"/>
      <sheetData sheetId="1" refreshError="1"/>
      <sheetData sheetId="2"/>
      <sheetData sheetId="3"/>
      <sheetData sheetId="4" refreshError="1"/>
      <sheetData sheetId="5"/>
      <sheetData sheetId="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sheetData sheetId="4" refreshError="1"/>
      <sheetData sheetId="5"/>
      <sheetData sheetId="6">
        <row r="2">
          <cell r="A2" t="str">
            <v>ADVN</v>
          </cell>
        </row>
        <row r="28">
          <cell r="D28" t="str">
            <v>Taxes Other Than Income</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row r="28">
          <cell r="D28" t="str">
            <v>Taxes Other Than Income</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emo"/>
      <sheetName val="Oreg WZAMRT97"/>
      <sheetName val="WZ AMORT TO EXP"/>
      <sheetName val="Oreg WZAMRT00  1999"/>
      <sheetName val="Oreg WZAMRT00"/>
      <sheetName val="Other States WZAMRT00"/>
      <sheetName val="2002 Projection"/>
      <sheetName val="Oreg WZAMRT98"/>
      <sheetName val="Other States WZAMRT98"/>
      <sheetName val="Utah CC Amort"/>
      <sheetName val="Utah NLR Amor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nversion"/>
    </sheetNames>
    <sheetDataSet>
      <sheetData sheetId="0">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WA SBC - Class 48T"/>
      <sheetName val="KWH pivot"/>
      <sheetName val="Cust Data"/>
      <sheetName val="&lt;&lt;new | old&gt;&gt;"/>
      <sheetName val="Monthly kWh"/>
      <sheetName val="JCBI Summary"/>
      <sheetName val="check"/>
      <sheetName val="RVN01"/>
      <sheetName val="SBC kWh"/>
      <sheetName val="SBC Rev"/>
      <sheetName val="SBC kWh (2)"/>
      <sheetName val="SBC Rev (2)"/>
      <sheetName val="JCBI"/>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F1" t="str">
            <v>Custagrm</v>
          </cell>
          <cell r="G1" t="str">
            <v>Name</v>
          </cell>
          <cell r="H1" t="str">
            <v>Rate Code</v>
          </cell>
        </row>
        <row r="2">
          <cell r="F2" t="str">
            <v>1094093100050001</v>
          </cell>
          <cell r="G2" t="str">
            <v xml:space="preserve">SAFEWAY INC                         </v>
          </cell>
          <cell r="H2" t="str">
            <v>48T</v>
          </cell>
        </row>
        <row r="3">
          <cell r="F3" t="str">
            <v>1264795100550001</v>
          </cell>
          <cell r="G3" t="str">
            <v xml:space="preserve">WEYERHAEUSER CO                     </v>
          </cell>
          <cell r="H3" t="str">
            <v>48T</v>
          </cell>
        </row>
        <row r="4">
          <cell r="F4" t="str">
            <v>1520510600010006</v>
          </cell>
          <cell r="G4" t="str">
            <v xml:space="preserve">COBANK                              </v>
          </cell>
          <cell r="H4" t="str">
            <v>48T</v>
          </cell>
        </row>
        <row r="5">
          <cell r="F5" t="str">
            <v>1996572800010002</v>
          </cell>
          <cell r="G5" t="str">
            <v xml:space="preserve">MACRO PLASTICS/WASHINGTON INC.      </v>
          </cell>
          <cell r="H5" t="str">
            <v>48T</v>
          </cell>
        </row>
        <row r="6">
          <cell r="F6" t="str">
            <v>2126474100500001</v>
          </cell>
          <cell r="G6" t="str">
            <v xml:space="preserve">BOISE CASCADE CORP                  </v>
          </cell>
          <cell r="H6" t="str">
            <v>48T</v>
          </cell>
        </row>
        <row r="7">
          <cell r="F7" t="str">
            <v>2126474100540001</v>
          </cell>
          <cell r="G7" t="str">
            <v xml:space="preserve">BOISE CASCADE CORP                  </v>
          </cell>
          <cell r="H7" t="str">
            <v>48T</v>
          </cell>
        </row>
        <row r="8">
          <cell r="F8" t="str">
            <v>2322537100020004</v>
          </cell>
          <cell r="G8" t="str">
            <v>WAL MART YAKIMA DISTRIBUTION</v>
          </cell>
          <cell r="H8" t="str">
            <v>48T</v>
          </cell>
        </row>
        <row r="9">
          <cell r="F9" t="str">
            <v>233059500010007</v>
          </cell>
          <cell r="G9" t="str">
            <v xml:space="preserve">FPL ENERGY VANSYCLE LLC             </v>
          </cell>
          <cell r="H9" t="str">
            <v>47T</v>
          </cell>
        </row>
        <row r="10">
          <cell r="F10" t="str">
            <v>325599300020001</v>
          </cell>
          <cell r="G10" t="str">
            <v xml:space="preserve">PONDEROSA FIBERS OF WASHINGTON      </v>
          </cell>
          <cell r="H10" t="str">
            <v>48T</v>
          </cell>
        </row>
        <row r="11">
          <cell r="F11" t="str">
            <v>3379775100050002</v>
          </cell>
          <cell r="G11" t="str">
            <v xml:space="preserve">U S VETERANS ADMIN                  </v>
          </cell>
          <cell r="H11" t="str">
            <v>48T</v>
          </cell>
        </row>
        <row r="12">
          <cell r="F12" t="str">
            <v>4243799100410001</v>
          </cell>
          <cell r="G12" t="str">
            <v xml:space="preserve">WHITMAN COLLEGE                     </v>
          </cell>
          <cell r="H12" t="str">
            <v>48T</v>
          </cell>
        </row>
        <row r="13">
          <cell r="F13" t="str">
            <v>4243799100410002</v>
          </cell>
          <cell r="G13" t="str">
            <v xml:space="preserve">WHITMAN COLLEGE                     </v>
          </cell>
          <cell r="H13" t="str">
            <v>48T</v>
          </cell>
        </row>
        <row r="14">
          <cell r="F14" t="str">
            <v>4250022100080001</v>
          </cell>
          <cell r="G14" t="str">
            <v xml:space="preserve">PROVIDENCE HEALTH SYSTEM            </v>
          </cell>
          <cell r="H14" t="str">
            <v>48T</v>
          </cell>
        </row>
        <row r="15">
          <cell r="F15" t="str">
            <v>4250022100100007</v>
          </cell>
          <cell r="G15" t="str">
            <v xml:space="preserve">PROVIDENCE HEALTH SYSTEM            </v>
          </cell>
          <cell r="H15" t="str">
            <v>48T</v>
          </cell>
        </row>
        <row r="16">
          <cell r="F16" t="str">
            <v>4285155100010028</v>
          </cell>
          <cell r="G16" t="str">
            <v xml:space="preserve">WALLA WALLA SCH DIST 140            </v>
          </cell>
          <cell r="H16" t="str">
            <v>48T</v>
          </cell>
        </row>
        <row r="17">
          <cell r="F17" t="str">
            <v>4327827100010008</v>
          </cell>
          <cell r="G17" t="str">
            <v xml:space="preserve">WA ST DEPT OF ADULT CORRECTIONS     </v>
          </cell>
          <cell r="H17" t="str">
            <v>48T</v>
          </cell>
        </row>
        <row r="18">
          <cell r="F18" t="str">
            <v>4327827100010010</v>
          </cell>
          <cell r="G18" t="str">
            <v xml:space="preserve">WA ST DEPT OF ADULT CORRECTIONS     </v>
          </cell>
          <cell r="H18" t="str">
            <v>48T</v>
          </cell>
        </row>
        <row r="19">
          <cell r="F19" t="str">
            <v>4335534100120001</v>
          </cell>
          <cell r="G19" t="str">
            <v xml:space="preserve">WALLA WALLA COMMUNITY COLLEGE       </v>
          </cell>
          <cell r="H19" t="str">
            <v>48T</v>
          </cell>
        </row>
        <row r="20">
          <cell r="F20" t="str">
            <v>4408866100080001</v>
          </cell>
          <cell r="G20" t="str">
            <v xml:space="preserve">IOWA BEEF PROCESSOR INC             </v>
          </cell>
          <cell r="H20" t="str">
            <v>48T</v>
          </cell>
        </row>
        <row r="21">
          <cell r="F21" t="str">
            <v>4408866100110001</v>
          </cell>
          <cell r="G21" t="str">
            <v xml:space="preserve">IOWA BEEF PROCESSOR INC             </v>
          </cell>
          <cell r="H21" t="str">
            <v>48T</v>
          </cell>
        </row>
        <row r="22">
          <cell r="F22" t="str">
            <v>4408866100120001</v>
          </cell>
          <cell r="G22" t="str">
            <v xml:space="preserve">IOWA BEEF PROCESSOR INC             </v>
          </cell>
          <cell r="H22" t="str">
            <v>48T</v>
          </cell>
        </row>
        <row r="23">
          <cell r="F23" t="str">
            <v>4408866100150001</v>
          </cell>
          <cell r="G23" t="str">
            <v xml:space="preserve">IOWA BEEF PROCESSOR INC             </v>
          </cell>
          <cell r="H23" t="str">
            <v>48T</v>
          </cell>
        </row>
        <row r="24">
          <cell r="F24" t="str">
            <v>4455801100070001</v>
          </cell>
          <cell r="G24" t="str">
            <v xml:space="preserve">SUNNYSIDE SCH DIST 201              </v>
          </cell>
          <cell r="H24" t="str">
            <v>48T</v>
          </cell>
        </row>
        <row r="25">
          <cell r="F25" t="str">
            <v>4459784100020001</v>
          </cell>
          <cell r="G25" t="str">
            <v xml:space="preserve">YAKIMA VALLEY MEMORIAL HOSPITAL     </v>
          </cell>
          <cell r="H25" t="str">
            <v>48T</v>
          </cell>
        </row>
        <row r="26">
          <cell r="F26" t="str">
            <v>4459784100070002</v>
          </cell>
          <cell r="G26" t="str">
            <v xml:space="preserve">YAKIMA VALLEY MEMORIAL HOSPITAL     </v>
          </cell>
          <cell r="H26" t="str">
            <v>48T</v>
          </cell>
        </row>
        <row r="27">
          <cell r="F27" t="str">
            <v>4513222100010001</v>
          </cell>
          <cell r="G27" t="str">
            <v xml:space="preserve">PW PIPE                             </v>
          </cell>
          <cell r="H27" t="str">
            <v>48T</v>
          </cell>
        </row>
        <row r="28">
          <cell r="F28" t="str">
            <v>4513243100080001</v>
          </cell>
          <cell r="G28" t="str">
            <v xml:space="preserve">TREE TOP INC                        </v>
          </cell>
          <cell r="H28" t="str">
            <v>48T</v>
          </cell>
        </row>
        <row r="29">
          <cell r="F29" t="str">
            <v>4513243100120001</v>
          </cell>
          <cell r="G29" t="str">
            <v xml:space="preserve">TREE TOP INC                        </v>
          </cell>
          <cell r="H29" t="str">
            <v>48T</v>
          </cell>
        </row>
        <row r="30">
          <cell r="F30" t="str">
            <v>4513243100150001</v>
          </cell>
          <cell r="G30" t="str">
            <v xml:space="preserve">TREE TOP INC                        </v>
          </cell>
          <cell r="H30" t="str">
            <v>48T</v>
          </cell>
        </row>
        <row r="31">
          <cell r="F31" t="str">
            <v>4538688100010001</v>
          </cell>
          <cell r="G31" t="str">
            <v xml:space="preserve">J M SMUCKER CO                      </v>
          </cell>
          <cell r="H31" t="str">
            <v>48T</v>
          </cell>
        </row>
        <row r="32">
          <cell r="F32" t="str">
            <v>4538695100060001</v>
          </cell>
          <cell r="G32" t="str">
            <v xml:space="preserve">WELCH'S FOOD                        </v>
          </cell>
          <cell r="H32" t="str">
            <v>48T</v>
          </cell>
        </row>
        <row r="33">
          <cell r="F33" t="str">
            <v>4545205100070001</v>
          </cell>
          <cell r="G33" t="str">
            <v xml:space="preserve">KENYON ZERO STORAGE INC             </v>
          </cell>
          <cell r="H33" t="str">
            <v>48T</v>
          </cell>
        </row>
        <row r="34">
          <cell r="F34" t="str">
            <v>4546465100040001</v>
          </cell>
          <cell r="G34" t="str">
            <v xml:space="preserve">WELCH FOODS INC                     </v>
          </cell>
          <cell r="H34" t="str">
            <v>48T</v>
          </cell>
        </row>
        <row r="35">
          <cell r="F35" t="str">
            <v>4553514100380001</v>
          </cell>
          <cell r="G35" t="str">
            <v xml:space="preserve">YAKIMA MALL CORP                    </v>
          </cell>
          <cell r="H35" t="str">
            <v>48T</v>
          </cell>
        </row>
        <row r="36">
          <cell r="F36" t="str">
            <v>4553640100670001</v>
          </cell>
          <cell r="G36" t="str">
            <v xml:space="preserve">CITY OF YAKIMA                      </v>
          </cell>
          <cell r="H36" t="str">
            <v>48T</v>
          </cell>
        </row>
        <row r="37">
          <cell r="F37" t="str">
            <v>4554459100010004</v>
          </cell>
          <cell r="G37" t="str">
            <v xml:space="preserve">BUNZL EXTRUSION YAKIMA              </v>
          </cell>
          <cell r="H37" t="str">
            <v>48T</v>
          </cell>
        </row>
        <row r="38">
          <cell r="F38" t="str">
            <v>4563874100130001</v>
          </cell>
          <cell r="G38" t="str">
            <v xml:space="preserve">WASHINGTON BEEF INC                 </v>
          </cell>
          <cell r="H38" t="str">
            <v>48T</v>
          </cell>
        </row>
        <row r="39">
          <cell r="F39" t="str">
            <v>4563874100200002</v>
          </cell>
          <cell r="G39" t="str">
            <v xml:space="preserve">WASHINGTON BEEF INC                 </v>
          </cell>
          <cell r="H39" t="str">
            <v>48T</v>
          </cell>
        </row>
        <row r="40">
          <cell r="F40" t="str">
            <v>4567724100010006</v>
          </cell>
          <cell r="G40" t="str">
            <v xml:space="preserve">CONGDON ORCHARDS INC                </v>
          </cell>
          <cell r="H40" t="str">
            <v>48T</v>
          </cell>
        </row>
        <row r="41">
          <cell r="F41" t="str">
            <v>4588815100010001</v>
          </cell>
          <cell r="G41" t="str">
            <v xml:space="preserve">WASHINGTON FRUIT &amp; PRODUCE          </v>
          </cell>
          <cell r="H41" t="str">
            <v>48T</v>
          </cell>
        </row>
        <row r="42">
          <cell r="F42" t="str">
            <v>4588815100070001</v>
          </cell>
          <cell r="G42" t="str">
            <v xml:space="preserve">WASHINGTON FRUIT &amp; PRODUCE          </v>
          </cell>
          <cell r="H42" t="str">
            <v>48T</v>
          </cell>
        </row>
        <row r="43">
          <cell r="F43" t="str">
            <v>4610879100060002</v>
          </cell>
          <cell r="G43" t="str">
            <v xml:space="preserve">CENTRAL WA FAIR ASSN                </v>
          </cell>
          <cell r="H43" t="str">
            <v>48T</v>
          </cell>
        </row>
        <row r="44">
          <cell r="F44" t="str">
            <v>4668846100240031</v>
          </cell>
          <cell r="G44" t="str">
            <v xml:space="preserve">PROVIDENCE HEALTH SYSTEM            </v>
          </cell>
          <cell r="H44" t="str">
            <v>48T</v>
          </cell>
        </row>
        <row r="45">
          <cell r="F45" t="str">
            <v>4668846100530001</v>
          </cell>
          <cell r="G45" t="str">
            <v xml:space="preserve">PROVIDENCE HEALTH SYSTEM            </v>
          </cell>
          <cell r="H45" t="str">
            <v>48T</v>
          </cell>
        </row>
        <row r="46">
          <cell r="F46" t="str">
            <v>4685548100010002</v>
          </cell>
          <cell r="G46" t="str">
            <v xml:space="preserve">CENTRAL PREMIX                      </v>
          </cell>
          <cell r="H46" t="str">
            <v>48T</v>
          </cell>
        </row>
        <row r="47">
          <cell r="F47" t="str">
            <v>4711602100340001</v>
          </cell>
          <cell r="G47" t="str">
            <v xml:space="preserve">ZIRKLE FRUIT CO                     </v>
          </cell>
          <cell r="H47" t="str">
            <v>48T</v>
          </cell>
        </row>
        <row r="48">
          <cell r="F48" t="str">
            <v>4711602100350005</v>
          </cell>
          <cell r="G48" t="str">
            <v xml:space="preserve">ZIRKLE FRUIT CO                     </v>
          </cell>
          <cell r="H48" t="str">
            <v>48T</v>
          </cell>
        </row>
        <row r="49">
          <cell r="F49" t="str">
            <v>4712561100010001</v>
          </cell>
          <cell r="G49" t="str">
            <v xml:space="preserve">JELD-WEN                            </v>
          </cell>
          <cell r="H49" t="str">
            <v>48T</v>
          </cell>
        </row>
        <row r="50">
          <cell r="F50" t="str">
            <v>4729816100020001</v>
          </cell>
          <cell r="G50" t="str">
            <v xml:space="preserve">INLAND FRUIT CO                     </v>
          </cell>
          <cell r="H50" t="str">
            <v>48T</v>
          </cell>
        </row>
        <row r="51">
          <cell r="F51" t="str">
            <v>4729851100040001</v>
          </cell>
          <cell r="G51" t="str">
            <v xml:space="preserve">DEL MONTE CORP                      </v>
          </cell>
          <cell r="H51" t="str">
            <v>48T</v>
          </cell>
        </row>
        <row r="52">
          <cell r="F52" t="str">
            <v>4729977100020001</v>
          </cell>
          <cell r="G52" t="str">
            <v xml:space="preserve">SHIELDS BAG &amp; PRINTING              </v>
          </cell>
          <cell r="H52" t="str">
            <v>48T</v>
          </cell>
        </row>
        <row r="53">
          <cell r="F53" t="str">
            <v>4729977100040001</v>
          </cell>
          <cell r="G53" t="str">
            <v xml:space="preserve">SHIELDS BAG &amp; PRINTING              </v>
          </cell>
          <cell r="H53" t="str">
            <v>48T</v>
          </cell>
        </row>
        <row r="54">
          <cell r="F54" t="str">
            <v>4729977100050001</v>
          </cell>
          <cell r="G54" t="str">
            <v xml:space="preserve">SHIELDS BAG &amp; PRINTING              </v>
          </cell>
          <cell r="H54" t="str">
            <v>48T</v>
          </cell>
        </row>
        <row r="55">
          <cell r="F55" t="str">
            <v>4799312100030001</v>
          </cell>
          <cell r="G55" t="str">
            <v xml:space="preserve">JELD-WEN                            </v>
          </cell>
          <cell r="H55" t="str">
            <v>48T</v>
          </cell>
        </row>
        <row r="56">
          <cell r="F56" t="str">
            <v>4810218100040002</v>
          </cell>
          <cell r="G56" t="str">
            <v xml:space="preserve">PACTIV                              </v>
          </cell>
          <cell r="H56" t="str">
            <v>48T</v>
          </cell>
        </row>
        <row r="57">
          <cell r="F57" t="str">
            <v>4834816100020001</v>
          </cell>
          <cell r="G57" t="str">
            <v xml:space="preserve">LAYMAN LUMBER CO INC                </v>
          </cell>
          <cell r="H57" t="str">
            <v>48T</v>
          </cell>
        </row>
        <row r="58">
          <cell r="F58" t="str">
            <v>4911760100010001</v>
          </cell>
          <cell r="G58" t="str">
            <v xml:space="preserve">DOWTY AEROSPACE                     </v>
          </cell>
          <cell r="H58" t="str">
            <v>48T</v>
          </cell>
        </row>
        <row r="59">
          <cell r="F59" t="str">
            <v>4966269100010001</v>
          </cell>
          <cell r="G59" t="str">
            <v xml:space="preserve">LONGVIEW FIBRE                      </v>
          </cell>
          <cell r="H59" t="str">
            <v>48T</v>
          </cell>
        </row>
        <row r="60">
          <cell r="F60" t="str">
            <v>4982740100010001</v>
          </cell>
          <cell r="G60" t="str">
            <v xml:space="preserve">GRAHAM PACKAGING                    </v>
          </cell>
          <cell r="H60" t="str">
            <v>48T</v>
          </cell>
        </row>
        <row r="61">
          <cell r="F61" t="str">
            <v>4982740100020001</v>
          </cell>
          <cell r="G61" t="str">
            <v xml:space="preserve">GRAHAM PACKAGING                    </v>
          </cell>
          <cell r="H61" t="str">
            <v>48T</v>
          </cell>
        </row>
        <row r="62">
          <cell r="F62" t="str">
            <v>4982740100030001</v>
          </cell>
          <cell r="G62" t="str">
            <v xml:space="preserve">GRAHAM PACKAGING                    </v>
          </cell>
          <cell r="H62" t="str">
            <v>48T</v>
          </cell>
        </row>
        <row r="63">
          <cell r="F63" t="str">
            <v>4982740100030002</v>
          </cell>
          <cell r="G63" t="str">
            <v xml:space="preserve">GRAHAM PACKAGING                    </v>
          </cell>
          <cell r="H63" t="str">
            <v>48T</v>
          </cell>
        </row>
        <row r="64">
          <cell r="F64" t="str">
            <v>4983356100010001</v>
          </cell>
          <cell r="G64" t="str">
            <v xml:space="preserve">DIRECTOR OF ENGINEERING             </v>
          </cell>
          <cell r="H64" t="str">
            <v>48T</v>
          </cell>
        </row>
        <row r="65">
          <cell r="F65" t="str">
            <v>4983370100040002</v>
          </cell>
          <cell r="G65" t="str">
            <v xml:space="preserve">LARSON FRUIT INC                    </v>
          </cell>
          <cell r="H65" t="str">
            <v>48T</v>
          </cell>
        </row>
        <row r="66">
          <cell r="F66" t="str">
            <v>5048981100010003</v>
          </cell>
          <cell r="G66" t="str">
            <v xml:space="preserve">ALEXANDRIA MOULDING INC.            </v>
          </cell>
          <cell r="H66" t="str">
            <v>48T</v>
          </cell>
        </row>
        <row r="67">
          <cell r="F67" t="str">
            <v>5048981100010007</v>
          </cell>
          <cell r="G67" t="str">
            <v xml:space="preserve">ALEXANDRIA MOULDING INC.            </v>
          </cell>
          <cell r="H67" t="str">
            <v>48T</v>
          </cell>
        </row>
        <row r="68">
          <cell r="F68" t="str">
            <v>5148787100010001</v>
          </cell>
          <cell r="G68" t="str">
            <v xml:space="preserve">JELD-WEN                            </v>
          </cell>
          <cell r="H68" t="str">
            <v>48T</v>
          </cell>
        </row>
        <row r="69">
          <cell r="F69" t="str">
            <v>5149116100010004</v>
          </cell>
          <cell r="G69" t="str">
            <v xml:space="preserve">YAKAMA FOREST PRODUCTS              </v>
          </cell>
          <cell r="H69" t="str">
            <v>48T</v>
          </cell>
        </row>
        <row r="70">
          <cell r="F70" t="str">
            <v>5149116100030002</v>
          </cell>
          <cell r="G70" t="str">
            <v xml:space="preserve">YAKAMA FOREST PRODUCTS              </v>
          </cell>
          <cell r="H70" t="str">
            <v>48T</v>
          </cell>
        </row>
        <row r="71">
          <cell r="F71" t="str">
            <v>5149116100040008</v>
          </cell>
          <cell r="G71" t="str">
            <v xml:space="preserve">YAKAMA FOREST PRODUCTS              </v>
          </cell>
          <cell r="H71" t="str">
            <v>48T</v>
          </cell>
        </row>
        <row r="72">
          <cell r="F72" t="str">
            <v>6052568100010001</v>
          </cell>
          <cell r="G72" t="str">
            <v xml:space="preserve">LARSON FRUIT CO                     </v>
          </cell>
          <cell r="H72" t="str">
            <v>48T</v>
          </cell>
        </row>
        <row r="73">
          <cell r="F73" t="str">
            <v>6052568100020001</v>
          </cell>
          <cell r="G73" t="str">
            <v xml:space="preserve">LARSON FRUIT CO                     </v>
          </cell>
          <cell r="H73" t="str">
            <v>48T</v>
          </cell>
        </row>
        <row r="74">
          <cell r="F74" t="str">
            <v>6196106900010008</v>
          </cell>
          <cell r="G74" t="str">
            <v xml:space="preserve">WASHINGTON FRUIT &amp; PRODUCE          </v>
          </cell>
          <cell r="H74" t="str">
            <v>48T</v>
          </cell>
        </row>
        <row r="75">
          <cell r="F75" t="str">
            <v>8219974500010001</v>
          </cell>
          <cell r="G75" t="str">
            <v xml:space="preserve">JELD-WEN                            </v>
          </cell>
          <cell r="H75" t="str">
            <v>48T</v>
          </cell>
        </row>
        <row r="76">
          <cell r="F76" t="str">
            <v>864370900010001</v>
          </cell>
          <cell r="G76" t="str">
            <v xml:space="preserve">BENENSON CAPITAL CO                 </v>
          </cell>
          <cell r="H76" t="str">
            <v>48T</v>
          </cell>
        </row>
        <row r="77">
          <cell r="F77" t="str">
            <v>8865030000010001</v>
          </cell>
          <cell r="G77" t="str">
            <v xml:space="preserve">TRANSALTA_CENTRALIA MINING LLC      </v>
          </cell>
          <cell r="H77" t="str">
            <v>48M</v>
          </cell>
        </row>
        <row r="78">
          <cell r="F78" t="str">
            <v>9095102400010001</v>
          </cell>
          <cell r="G78" t="str">
            <v xml:space="preserve">AGRIFROZEN FOODS                    </v>
          </cell>
          <cell r="H78" t="str">
            <v>48T</v>
          </cell>
        </row>
        <row r="79">
          <cell r="F79" t="str">
            <v>9095102400020002</v>
          </cell>
          <cell r="G79" t="str">
            <v xml:space="preserve">AGRIFROZEN FOODS                    </v>
          </cell>
          <cell r="H79" t="str">
            <v>48T</v>
          </cell>
        </row>
        <row r="80">
          <cell r="F80" t="str">
            <v>9520244400010002</v>
          </cell>
          <cell r="G80" t="str">
            <v xml:space="preserve">VIERRA VINEYARD                     </v>
          </cell>
          <cell r="H80" t="str">
            <v>48T</v>
          </cell>
        </row>
        <row r="81">
          <cell r="F81" t="str">
            <v>2126474100740001</v>
          </cell>
          <cell r="G81" t="str">
            <v xml:space="preserve">BOISE CASCADE CORP                  </v>
          </cell>
          <cell r="H81" t="str">
            <v>48T</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Jan"/>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Variables"/>
      <sheetName val="Report"/>
      <sheetName val="Factors"/>
      <sheetName val="FReport"/>
      <sheetName val="FFact"/>
      <sheetName val="Diverg"/>
      <sheetName val="Dbase"/>
      <sheetName val="Load Input"/>
      <sheetName val="Inputs"/>
      <sheetName val="Revenue"/>
      <sheetName val="O&amp;M"/>
      <sheetName val="Oth Tax"/>
      <sheetName val="DIT"/>
      <sheetName val="NPC"/>
      <sheetName val="CA Inputs"/>
      <sheetName val="CA Output"/>
      <sheetName val="Norm Adj"/>
    </sheetNames>
    <sheetDataSet>
      <sheetData sheetId="0" refreshError="1">
        <row r="7">
          <cell r="B7">
            <v>1999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s>
    <sheetDataSet>
      <sheetData sheetId="0"/>
      <sheetData sheetId="1"/>
      <sheetData sheetId="2"/>
      <sheetData sheetId="3"/>
      <sheetData sheetId="4"/>
      <sheetData sheetId="5" refreshError="1">
        <row r="1">
          <cell r="AL1">
            <v>1</v>
          </cell>
          <cell r="AM1" t="str">
            <v>January</v>
          </cell>
        </row>
        <row r="2">
          <cell r="AL2">
            <v>2</v>
          </cell>
          <cell r="AM2" t="str">
            <v>February</v>
          </cell>
        </row>
        <row r="3">
          <cell r="AL3">
            <v>3</v>
          </cell>
          <cell r="AM3" t="str">
            <v>March</v>
          </cell>
        </row>
        <row r="4">
          <cell r="AL4">
            <v>4</v>
          </cell>
          <cell r="AM4" t="str">
            <v>April</v>
          </cell>
        </row>
        <row r="5">
          <cell r="AL5">
            <v>5</v>
          </cell>
          <cell r="AM5" t="str">
            <v>May</v>
          </cell>
        </row>
        <row r="6">
          <cell r="AL6">
            <v>6</v>
          </cell>
          <cell r="AM6" t="str">
            <v>June</v>
          </cell>
        </row>
        <row r="7">
          <cell r="AL7">
            <v>7</v>
          </cell>
          <cell r="AM7" t="str">
            <v>July</v>
          </cell>
        </row>
        <row r="8">
          <cell r="AL8">
            <v>8</v>
          </cell>
          <cell r="AM8" t="str">
            <v>August</v>
          </cell>
        </row>
        <row r="9">
          <cell r="AL9">
            <v>9</v>
          </cell>
          <cell r="AM9" t="str">
            <v>September</v>
          </cell>
        </row>
        <row r="10">
          <cell r="AL10">
            <v>10</v>
          </cell>
          <cell r="AM10" t="str">
            <v>October</v>
          </cell>
        </row>
        <row r="11">
          <cell r="AL11">
            <v>11</v>
          </cell>
          <cell r="AM11" t="str">
            <v>November</v>
          </cell>
        </row>
        <row r="12">
          <cell r="AL12">
            <v>12</v>
          </cell>
          <cell r="AM12" t="str">
            <v>December</v>
          </cell>
        </row>
        <row r="38">
          <cell r="M38">
            <v>1346464881</v>
          </cell>
          <cell r="N38">
            <v>1263056567</v>
          </cell>
          <cell r="O38">
            <v>1164897263</v>
          </cell>
          <cell r="P38">
            <v>1093524808</v>
          </cell>
          <cell r="Q38">
            <v>1024275990</v>
          </cell>
          <cell r="R38">
            <v>1005758287</v>
          </cell>
          <cell r="S38">
            <v>1022560595</v>
          </cell>
          <cell r="T38">
            <v>1064743060</v>
          </cell>
          <cell r="U38">
            <v>1072441787</v>
          </cell>
          <cell r="V38">
            <v>0</v>
          </cell>
          <cell r="W38">
            <v>0</v>
          </cell>
          <cell r="X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Allocation FY2006"/>
      <sheetName val="2006 Plan "/>
      <sheetName val="Alloc % FY2006"/>
      <sheetName val="Allocation FY2005"/>
      <sheetName val="2005 Plan "/>
      <sheetName val="Allocation FY2004"/>
      <sheetName val="2004 Plan"/>
      <sheetName val="Allocation FY2003"/>
      <sheetName val="2003 Plan"/>
      <sheetName val="Prior Year Da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cenarios"/>
      <sheetName val="EPIS Adj Summary"/>
      <sheetName val="DPU 7.1 Adds &amp; Ret"/>
      <sheetName val="DPU 7.2 Depreciation"/>
      <sheetName val="DPU 7.3 Accum Dep"/>
      <sheetName val="JAM Inputs"/>
      <sheetName val="EPIS"/>
      <sheetName val="Retirements"/>
      <sheetName val="Depreciation Exp"/>
      <sheetName val="Accum Dep"/>
      <sheetName val="Plant Adds (Flowthrough)"/>
      <sheetName val="Plant Adds (DPU)"/>
      <sheetName val="Plant Adds (As Filed)"/>
      <sheetName val="Plant Adds (Actuals)"/>
      <sheetName val="DPU Set 30"/>
      <sheetName val="Factors"/>
      <sheetName val="Revised Ret Rates"/>
      <sheetName val="Deprec Rates"/>
    </sheetNames>
    <sheetDataSet>
      <sheetData sheetId="0">
        <row r="3">
          <cell r="C3">
            <v>40724</v>
          </cell>
        </row>
      </sheetData>
      <sheetData sheetId="1"/>
      <sheetData sheetId="2"/>
      <sheetData sheetId="3"/>
      <sheetData sheetId="4"/>
      <sheetData sheetId="5"/>
      <sheetData sheetId="6"/>
      <sheetData sheetId="7"/>
      <sheetData sheetId="8"/>
      <sheetData sheetId="9"/>
      <sheetData sheetId="10">
        <row r="8">
          <cell r="F8" t="str">
            <v>STMPDGP</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F9" t="str">
            <v>STMPDGU</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row>
        <row r="10">
          <cell r="F10" t="str">
            <v>STMPSG</v>
          </cell>
          <cell r="H10">
            <v>12504065.600000001</v>
          </cell>
          <cell r="I10">
            <v>4496606.2599999988</v>
          </cell>
          <cell r="J10">
            <v>2685738.3399999994</v>
          </cell>
          <cell r="K10">
            <v>17579731.229999997</v>
          </cell>
          <cell r="L10">
            <v>36842353.459999993</v>
          </cell>
          <cell r="M10">
            <v>23157804.860000014</v>
          </cell>
          <cell r="N10">
            <v>492274.17</v>
          </cell>
          <cell r="O10">
            <v>167239.62</v>
          </cell>
          <cell r="P10">
            <v>6279514.4500000002</v>
          </cell>
          <cell r="Q10">
            <v>57638260.18</v>
          </cell>
          <cell r="R10">
            <v>18864675.130000006</v>
          </cell>
          <cell r="S10">
            <v>21820246.060000002</v>
          </cell>
          <cell r="T10">
            <v>18826391.649999995</v>
          </cell>
          <cell r="U10">
            <v>7554535.29</v>
          </cell>
          <cell r="V10">
            <v>3378170.1799999997</v>
          </cell>
          <cell r="W10">
            <v>7651449.0200000005</v>
          </cell>
          <cell r="X10">
            <v>10633803.210000003</v>
          </cell>
          <cell r="Y10">
            <v>32857240.010000002</v>
          </cell>
          <cell r="Z10">
            <v>0</v>
          </cell>
          <cell r="AA10">
            <v>0</v>
          </cell>
          <cell r="AB10">
            <v>0</v>
          </cell>
          <cell r="AC10">
            <v>15639687.939999999</v>
          </cell>
          <cell r="AD10">
            <v>53046837.160000004</v>
          </cell>
        </row>
        <row r="11">
          <cell r="F11" t="str">
            <v>STMPRSG</v>
          </cell>
          <cell r="H11">
            <v>0</v>
          </cell>
          <cell r="I11">
            <v>0</v>
          </cell>
          <cell r="J11">
            <v>0</v>
          </cell>
          <cell r="K11">
            <v>0</v>
          </cell>
          <cell r="L11">
            <v>194410.53999999998</v>
          </cell>
          <cell r="M11">
            <v>2058</v>
          </cell>
          <cell r="N11">
            <v>0</v>
          </cell>
          <cell r="O11">
            <v>0</v>
          </cell>
          <cell r="P11">
            <v>0</v>
          </cell>
          <cell r="Q11">
            <v>0</v>
          </cell>
          <cell r="R11">
            <v>0</v>
          </cell>
          <cell r="S11">
            <v>0</v>
          </cell>
          <cell r="T11">
            <v>0</v>
          </cell>
          <cell r="U11">
            <v>0</v>
          </cell>
          <cell r="V11">
            <v>0</v>
          </cell>
          <cell r="W11">
            <v>210072.00000000003</v>
          </cell>
          <cell r="X11">
            <v>0</v>
          </cell>
          <cell r="Y11">
            <v>112028</v>
          </cell>
          <cell r="Z11">
            <v>0</v>
          </cell>
          <cell r="AA11">
            <v>0</v>
          </cell>
          <cell r="AB11">
            <v>0</v>
          </cell>
          <cell r="AC11">
            <v>0</v>
          </cell>
          <cell r="AD11">
            <v>0</v>
          </cell>
        </row>
        <row r="12">
          <cell r="F12" t="str">
            <v>STMPPCSG</v>
          </cell>
          <cell r="H12">
            <v>1947488.9100000004</v>
          </cell>
          <cell r="I12">
            <v>13526939.990000002</v>
          </cell>
          <cell r="J12">
            <v>1307519.96</v>
          </cell>
          <cell r="K12">
            <v>605515.9800000001</v>
          </cell>
          <cell r="L12">
            <v>152339878.90000004</v>
          </cell>
          <cell r="M12">
            <v>6334260.5199999949</v>
          </cell>
          <cell r="N12">
            <v>1670761.8800000045</v>
          </cell>
          <cell r="O12">
            <v>3040684.2900000066</v>
          </cell>
          <cell r="P12">
            <v>12715838.430000016</v>
          </cell>
          <cell r="Q12">
            <v>100157465.78000002</v>
          </cell>
          <cell r="R12">
            <v>127264830.77</v>
          </cell>
          <cell r="S12">
            <v>48576409.090000018</v>
          </cell>
          <cell r="T12">
            <v>1964253.8200000152</v>
          </cell>
          <cell r="U12">
            <v>4012383.5600000042</v>
          </cell>
          <cell r="V12">
            <v>2277705.0899999887</v>
          </cell>
          <cell r="W12">
            <v>2317808.9799999967</v>
          </cell>
          <cell r="X12">
            <v>852814.35000000894</v>
          </cell>
          <cell r="Y12">
            <v>9128801.2000000104</v>
          </cell>
          <cell r="Z12">
            <v>515372.93999999762</v>
          </cell>
          <cell r="AA12">
            <v>4456761.6800000072</v>
          </cell>
          <cell r="AB12">
            <v>226333</v>
          </cell>
          <cell r="AC12">
            <v>226333.36000001431</v>
          </cell>
          <cell r="AD12">
            <v>204304</v>
          </cell>
        </row>
        <row r="13">
          <cell r="F13" t="str">
            <v>STMPPCSSGCH</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F14" t="str">
            <v>STMPSSGCH</v>
          </cell>
          <cell r="H14">
            <v>0</v>
          </cell>
          <cell r="I14">
            <v>0</v>
          </cell>
          <cell r="J14">
            <v>0</v>
          </cell>
          <cell r="K14">
            <v>1959484.29</v>
          </cell>
          <cell r="L14">
            <v>2753624.4699999997</v>
          </cell>
          <cell r="M14">
            <v>4577304.3</v>
          </cell>
          <cell r="N14">
            <v>0</v>
          </cell>
          <cell r="O14">
            <v>0</v>
          </cell>
          <cell r="P14">
            <v>0</v>
          </cell>
          <cell r="Q14">
            <v>0</v>
          </cell>
          <cell r="R14">
            <v>0</v>
          </cell>
          <cell r="S14">
            <v>316942.75</v>
          </cell>
          <cell r="T14">
            <v>52486.679999999993</v>
          </cell>
          <cell r="U14">
            <v>58654.679999999993</v>
          </cell>
          <cell r="V14">
            <v>59682.679999999993</v>
          </cell>
          <cell r="W14">
            <v>60710.679999999993</v>
          </cell>
          <cell r="X14">
            <v>54542.680000000051</v>
          </cell>
          <cell r="Y14">
            <v>3487113.98</v>
          </cell>
          <cell r="Z14">
            <v>0</v>
          </cell>
          <cell r="AA14">
            <v>0</v>
          </cell>
          <cell r="AB14">
            <v>0</v>
          </cell>
          <cell r="AC14">
            <v>0</v>
          </cell>
          <cell r="AD14">
            <v>8389972.3100000005</v>
          </cell>
        </row>
        <row r="15">
          <cell r="F15" t="str">
            <v>HYDPDGP</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F16" t="str">
            <v>HYDPDGU</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row>
        <row r="17">
          <cell r="F17" t="str">
            <v>HYDPSG-P</v>
          </cell>
          <cell r="H17">
            <v>370390.07</v>
          </cell>
          <cell r="I17">
            <v>242362.47</v>
          </cell>
          <cell r="J17">
            <v>390001.04999999993</v>
          </cell>
          <cell r="K17">
            <v>17731</v>
          </cell>
          <cell r="L17">
            <v>19156911.129999995</v>
          </cell>
          <cell r="M17">
            <v>25792024.530000005</v>
          </cell>
          <cell r="N17">
            <v>408591.64000000095</v>
          </cell>
          <cell r="O17">
            <v>3183199.4299999997</v>
          </cell>
          <cell r="P17">
            <v>315581.64</v>
          </cell>
          <cell r="Q17">
            <v>65261.64</v>
          </cell>
          <cell r="R17">
            <v>928913.62000000023</v>
          </cell>
          <cell r="S17">
            <v>814813.22</v>
          </cell>
          <cell r="T17">
            <v>1104587.3299999998</v>
          </cell>
          <cell r="U17">
            <v>432204.97</v>
          </cell>
          <cell r="V17">
            <v>73249380.460000008</v>
          </cell>
          <cell r="W17">
            <v>5391677.299999998</v>
          </cell>
          <cell r="X17">
            <v>23269746.939999998</v>
          </cell>
          <cell r="Y17">
            <v>118284497.03999998</v>
          </cell>
          <cell r="Z17">
            <v>429180.83000000007</v>
          </cell>
          <cell r="AA17">
            <v>402457</v>
          </cell>
          <cell r="AB17">
            <v>402590.90000000037</v>
          </cell>
          <cell r="AC17">
            <v>115370</v>
          </cell>
          <cell r="AD17">
            <v>137678</v>
          </cell>
        </row>
        <row r="18">
          <cell r="F18" t="str">
            <v>HYDPSG-U</v>
          </cell>
          <cell r="H18">
            <v>1065138.3799999999</v>
          </cell>
          <cell r="I18">
            <v>343393.52999999997</v>
          </cell>
          <cell r="J18">
            <v>160675.75</v>
          </cell>
          <cell r="K18">
            <v>0</v>
          </cell>
          <cell r="L18">
            <v>0</v>
          </cell>
          <cell r="M18">
            <v>2964201.2600000002</v>
          </cell>
          <cell r="N18">
            <v>0</v>
          </cell>
          <cell r="O18">
            <v>0</v>
          </cell>
          <cell r="P18">
            <v>0</v>
          </cell>
          <cell r="Q18">
            <v>170379.97000000003</v>
          </cell>
          <cell r="R18">
            <v>0</v>
          </cell>
          <cell r="S18">
            <v>0</v>
          </cell>
          <cell r="T18">
            <v>0</v>
          </cell>
          <cell r="U18">
            <v>0</v>
          </cell>
          <cell r="V18">
            <v>0</v>
          </cell>
          <cell r="W18">
            <v>0</v>
          </cell>
          <cell r="X18">
            <v>18444586.530000001</v>
          </cell>
          <cell r="Y18">
            <v>1172334.0099999998</v>
          </cell>
          <cell r="Z18">
            <v>0</v>
          </cell>
          <cell r="AA18">
            <v>0</v>
          </cell>
          <cell r="AB18">
            <v>0</v>
          </cell>
          <cell r="AC18">
            <v>0</v>
          </cell>
          <cell r="AD18">
            <v>0</v>
          </cell>
        </row>
        <row r="19">
          <cell r="F19" t="str">
            <v>OTHPDGU</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F20" t="str">
            <v>OTHPSG</v>
          </cell>
          <cell r="H20">
            <v>2920977.8800000004</v>
          </cell>
          <cell r="I20">
            <v>-111842.84000000008</v>
          </cell>
          <cell r="J20">
            <v>0</v>
          </cell>
          <cell r="K20">
            <v>969077.12000000011</v>
          </cell>
          <cell r="L20">
            <v>178325</v>
          </cell>
          <cell r="M20">
            <v>736224.97000000009</v>
          </cell>
          <cell r="N20">
            <v>0</v>
          </cell>
          <cell r="O20">
            <v>0</v>
          </cell>
          <cell r="P20">
            <v>0</v>
          </cell>
          <cell r="Q20">
            <v>0</v>
          </cell>
          <cell r="R20">
            <v>254259.26</v>
          </cell>
          <cell r="S20">
            <v>672282.02</v>
          </cell>
          <cell r="T20">
            <v>571712.88</v>
          </cell>
          <cell r="U20">
            <v>0</v>
          </cell>
          <cell r="V20">
            <v>0</v>
          </cell>
          <cell r="W20">
            <v>17641071.98</v>
          </cell>
          <cell r="X20">
            <v>0</v>
          </cell>
          <cell r="Y20">
            <v>3990411.0199999996</v>
          </cell>
          <cell r="Z20">
            <v>0</v>
          </cell>
          <cell r="AA20">
            <v>0</v>
          </cell>
          <cell r="AB20">
            <v>2921306.7</v>
          </cell>
          <cell r="AC20">
            <v>2902285.71</v>
          </cell>
          <cell r="AD20">
            <v>156887.25</v>
          </cell>
        </row>
        <row r="21">
          <cell r="F21" t="str">
            <v>OTHPSG-W</v>
          </cell>
          <cell r="H21">
            <v>149794.66</v>
          </cell>
          <cell r="I21">
            <v>-27306.45</v>
          </cell>
          <cell r="J21">
            <v>1065607.52</v>
          </cell>
          <cell r="K21">
            <v>1839261.26</v>
          </cell>
          <cell r="L21">
            <v>1282040.8399999999</v>
          </cell>
          <cell r="M21">
            <v>470000.18</v>
          </cell>
          <cell r="N21">
            <v>0</v>
          </cell>
          <cell r="O21">
            <v>842322.08000000007</v>
          </cell>
          <cell r="P21">
            <v>0</v>
          </cell>
          <cell r="Q21">
            <v>0</v>
          </cell>
          <cell r="R21">
            <v>0</v>
          </cell>
          <cell r="S21">
            <v>0</v>
          </cell>
          <cell r="T21">
            <v>0</v>
          </cell>
          <cell r="U21">
            <v>0</v>
          </cell>
          <cell r="V21">
            <v>0</v>
          </cell>
          <cell r="W21">
            <v>0</v>
          </cell>
          <cell r="X21">
            <v>0</v>
          </cell>
          <cell r="Y21">
            <v>2551624.0699999998</v>
          </cell>
          <cell r="Z21">
            <v>0</v>
          </cell>
          <cell r="AA21">
            <v>849713.23000000045</v>
          </cell>
          <cell r="AB21">
            <v>375253.54</v>
          </cell>
          <cell r="AC21">
            <v>0</v>
          </cell>
          <cell r="AD21">
            <v>0</v>
          </cell>
        </row>
        <row r="22">
          <cell r="F22" t="str">
            <v>OTHPSSGCT</v>
          </cell>
          <cell r="H22">
            <v>0</v>
          </cell>
          <cell r="I22">
            <v>0</v>
          </cell>
          <cell r="J22">
            <v>0</v>
          </cell>
          <cell r="K22">
            <v>162982.29</v>
          </cell>
          <cell r="L22">
            <v>34083.75</v>
          </cell>
          <cell r="M22">
            <v>2552494</v>
          </cell>
          <cell r="N22">
            <v>0</v>
          </cell>
          <cell r="O22">
            <v>0</v>
          </cell>
          <cell r="P22">
            <v>0</v>
          </cell>
          <cell r="Q22">
            <v>0</v>
          </cell>
          <cell r="R22">
            <v>0</v>
          </cell>
          <cell r="S22">
            <v>0</v>
          </cell>
          <cell r="T22">
            <v>0</v>
          </cell>
          <cell r="U22">
            <v>0</v>
          </cell>
          <cell r="V22">
            <v>0</v>
          </cell>
          <cell r="W22">
            <v>0</v>
          </cell>
          <cell r="X22">
            <v>0</v>
          </cell>
          <cell r="Y22">
            <v>106246.59000000001</v>
          </cell>
          <cell r="Z22">
            <v>0</v>
          </cell>
          <cell r="AA22">
            <v>0</v>
          </cell>
          <cell r="AB22">
            <v>0</v>
          </cell>
          <cell r="AC22">
            <v>0</v>
          </cell>
          <cell r="AD22">
            <v>0</v>
          </cell>
        </row>
        <row r="23">
          <cell r="F23" t="str">
            <v>TRNPDGP</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F24" t="str">
            <v>TRNPDGU</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F25" t="str">
            <v>TRNPSG</v>
          </cell>
          <cell r="H25">
            <v>9587041.0400000028</v>
          </cell>
          <cell r="I25">
            <v>14506599.310000002</v>
          </cell>
          <cell r="J25">
            <v>8321286.5000000009</v>
          </cell>
          <cell r="K25">
            <v>7415505.9700000025</v>
          </cell>
          <cell r="L25">
            <v>13675067.210000001</v>
          </cell>
          <cell r="M25">
            <v>23044303.229999997</v>
          </cell>
          <cell r="N25">
            <v>3998249.4055000013</v>
          </cell>
          <cell r="O25">
            <v>4107318.4005000009</v>
          </cell>
          <cell r="P25">
            <v>6156381.0729999999</v>
          </cell>
          <cell r="Q25">
            <v>8096481.9365000017</v>
          </cell>
          <cell r="R25">
            <v>59211961.271500006</v>
          </cell>
          <cell r="S25">
            <v>28285384.263000004</v>
          </cell>
          <cell r="T25">
            <v>6819799.8254999993</v>
          </cell>
          <cell r="U25">
            <v>26941988.726499997</v>
          </cell>
          <cell r="V25">
            <v>5920381.4619999994</v>
          </cell>
          <cell r="W25">
            <v>10385274.317499999</v>
          </cell>
          <cell r="X25">
            <v>8888997.9525000006</v>
          </cell>
          <cell r="Y25">
            <v>74303653.136000007</v>
          </cell>
          <cell r="Z25">
            <v>7718373.320448</v>
          </cell>
          <cell r="AA25">
            <v>5930627.6858300008</v>
          </cell>
          <cell r="AB25">
            <v>23619831.203536004</v>
          </cell>
          <cell r="AC25">
            <v>6163251.6201680014</v>
          </cell>
          <cell r="AD25">
            <v>415070332.49053997</v>
          </cell>
        </row>
        <row r="26">
          <cell r="F26" t="str">
            <v>DSTPCA</v>
          </cell>
          <cell r="H26">
            <v>480181.89999999997</v>
          </cell>
          <cell r="I26">
            <v>634382.56000000017</v>
          </cell>
          <cell r="J26">
            <v>1861440.77</v>
          </cell>
          <cell r="K26">
            <v>778690.73256399983</v>
          </cell>
          <cell r="L26">
            <v>1002326.4245639999</v>
          </cell>
          <cell r="M26">
            <v>2529582.2102759997</v>
          </cell>
          <cell r="N26">
            <v>542499.43299999996</v>
          </cell>
          <cell r="O26">
            <v>571405.30299999996</v>
          </cell>
          <cell r="P26">
            <v>662849.00399999996</v>
          </cell>
          <cell r="Q26">
            <v>572783.50699999998</v>
          </cell>
          <cell r="R26">
            <v>572159.93900000001</v>
          </cell>
          <cell r="S26">
            <v>593011.59</v>
          </cell>
          <cell r="T26">
            <v>568145.82499999995</v>
          </cell>
          <cell r="U26">
            <v>673203.90699999989</v>
          </cell>
          <cell r="V26">
            <v>585271.74399999995</v>
          </cell>
          <cell r="W26">
            <v>535640.23600000003</v>
          </cell>
          <cell r="X26">
            <v>499857.91799999995</v>
          </cell>
          <cell r="Y26">
            <v>620983.59400000004</v>
          </cell>
          <cell r="Z26">
            <v>485509.85563599999</v>
          </cell>
          <cell r="AA26">
            <v>489334.89189000003</v>
          </cell>
          <cell r="AB26">
            <v>537423.37338200002</v>
          </cell>
          <cell r="AC26">
            <v>468290.01610200002</v>
          </cell>
          <cell r="AD26">
            <v>478879.913802</v>
          </cell>
        </row>
        <row r="27">
          <cell r="F27" t="str">
            <v>DSTPOR</v>
          </cell>
          <cell r="H27">
            <v>5779600.0900000017</v>
          </cell>
          <cell r="I27">
            <v>8140356.3299999991</v>
          </cell>
          <cell r="J27">
            <v>3946671.169999999</v>
          </cell>
          <cell r="K27">
            <v>6861133.9220260018</v>
          </cell>
          <cell r="L27">
            <v>8912092.0000260007</v>
          </cell>
          <cell r="M27">
            <v>11719002.288034</v>
          </cell>
          <cell r="N27">
            <v>2720288.1910000001</v>
          </cell>
          <cell r="O27">
            <v>2788909.4389999998</v>
          </cell>
          <cell r="P27">
            <v>3141619.28</v>
          </cell>
          <cell r="Q27">
            <v>2963543.7439999995</v>
          </cell>
          <cell r="R27">
            <v>2847799.0040000002</v>
          </cell>
          <cell r="S27">
            <v>3041600.085</v>
          </cell>
          <cell r="T27">
            <v>2757217.926</v>
          </cell>
          <cell r="U27">
            <v>3094388.0179999997</v>
          </cell>
          <cell r="V27">
            <v>2593819.0029999996</v>
          </cell>
          <cell r="W27">
            <v>2531154.0899999994</v>
          </cell>
          <cell r="X27">
            <v>2448738.7349999999</v>
          </cell>
          <cell r="Y27">
            <v>2992036.4850000003</v>
          </cell>
          <cell r="Z27">
            <v>3254707.0984999989</v>
          </cell>
          <cell r="AA27">
            <v>5972641.5559219997</v>
          </cell>
          <cell r="AB27">
            <v>3716226.1003639996</v>
          </cell>
          <cell r="AC27">
            <v>3484775.6614539996</v>
          </cell>
          <cell r="AD27">
            <v>3384299.274216</v>
          </cell>
        </row>
        <row r="28">
          <cell r="F28" t="str">
            <v>DSTPWA</v>
          </cell>
          <cell r="H28">
            <v>1187191.6500000001</v>
          </cell>
          <cell r="I28">
            <v>705117.35</v>
          </cell>
          <cell r="J28">
            <v>1107431.7999999996</v>
          </cell>
          <cell r="K28">
            <v>1094767.6054100001</v>
          </cell>
          <cell r="L28">
            <v>1409178.8354099998</v>
          </cell>
          <cell r="M28">
            <v>1582892.3416900001</v>
          </cell>
          <cell r="N28">
            <v>756135.74999999988</v>
          </cell>
          <cell r="O28">
            <v>798123.53</v>
          </cell>
          <cell r="P28">
            <v>925940.63499999978</v>
          </cell>
          <cell r="Q28">
            <v>849882.72699999996</v>
          </cell>
          <cell r="R28">
            <v>846904.1399999999</v>
          </cell>
          <cell r="S28">
            <v>879300.02899999998</v>
          </cell>
          <cell r="T28">
            <v>825679.93200000003</v>
          </cell>
          <cell r="U28">
            <v>922703.35799999989</v>
          </cell>
          <cell r="V28">
            <v>796813.93799999985</v>
          </cell>
          <cell r="W28">
            <v>751548.79499999993</v>
          </cell>
          <cell r="X28">
            <v>619745.07399999991</v>
          </cell>
          <cell r="Y28">
            <v>813463.09199999995</v>
          </cell>
          <cell r="Z28">
            <v>743080.20776999998</v>
          </cell>
          <cell r="AA28">
            <v>767596.51445799996</v>
          </cell>
          <cell r="AB28">
            <v>899154.54284799984</v>
          </cell>
          <cell r="AC28">
            <v>805337.36799799989</v>
          </cell>
          <cell r="AD28">
            <v>1818845.1378260001</v>
          </cell>
        </row>
        <row r="29">
          <cell r="F29" t="str">
            <v>DSTPWYP</v>
          </cell>
          <cell r="H29">
            <v>4370966.7600000007</v>
          </cell>
          <cell r="I29">
            <v>4126937.7100000009</v>
          </cell>
          <cell r="J29">
            <v>3309044.6</v>
          </cell>
          <cell r="K29">
            <v>7709253.759962</v>
          </cell>
          <cell r="L29">
            <v>3360272.4872199995</v>
          </cell>
          <cell r="M29">
            <v>3202090.8119319999</v>
          </cell>
          <cell r="N29">
            <v>1346805.4580000003</v>
          </cell>
          <cell r="O29">
            <v>1310088.2890000001</v>
          </cell>
          <cell r="P29">
            <v>1361186.0380000002</v>
          </cell>
          <cell r="Q29">
            <v>1432755.669</v>
          </cell>
          <cell r="R29">
            <v>1429209.9980000001</v>
          </cell>
          <cell r="S29">
            <v>1483218.3530000001</v>
          </cell>
          <cell r="T29">
            <v>1595717.9780000004</v>
          </cell>
          <cell r="U29">
            <v>1704720.4129999999</v>
          </cell>
          <cell r="V29">
            <v>1544873.8090000001</v>
          </cell>
          <cell r="W29">
            <v>1489718.5730000001</v>
          </cell>
          <cell r="X29">
            <v>1402017.649</v>
          </cell>
          <cell r="Y29">
            <v>2624687.773</v>
          </cell>
          <cell r="Z29">
            <v>1164054.51636</v>
          </cell>
          <cell r="AA29">
            <v>1206736.0537319998</v>
          </cell>
          <cell r="AB29">
            <v>1260167.5509800001</v>
          </cell>
          <cell r="AC29">
            <v>1387133.777372</v>
          </cell>
          <cell r="AD29">
            <v>1443636.5297199998</v>
          </cell>
        </row>
        <row r="30">
          <cell r="F30" t="str">
            <v>DSTPUT</v>
          </cell>
          <cell r="H30">
            <v>7738561.8899999997</v>
          </cell>
          <cell r="I30">
            <v>8556060.9700000044</v>
          </cell>
          <cell r="J30">
            <v>9258306.2600000016</v>
          </cell>
          <cell r="K30">
            <v>11175046.114581998</v>
          </cell>
          <cell r="L30">
            <v>15736649.459419999</v>
          </cell>
          <cell r="M30">
            <v>14850736.961252002</v>
          </cell>
          <cell r="N30">
            <v>3567729.6455000006</v>
          </cell>
          <cell r="O30">
            <v>3376100.7715000003</v>
          </cell>
          <cell r="P30">
            <v>5603055.6129999999</v>
          </cell>
          <cell r="Q30">
            <v>3831907.3815000006</v>
          </cell>
          <cell r="R30">
            <v>33743271.225500003</v>
          </cell>
          <cell r="S30">
            <v>11573784.403000001</v>
          </cell>
          <cell r="T30">
            <v>4702684.7555</v>
          </cell>
          <cell r="U30">
            <v>5115272.0055000018</v>
          </cell>
          <cell r="V30">
            <v>4598330.9989999998</v>
          </cell>
          <cell r="W30">
            <v>4350740.3454999998</v>
          </cell>
          <cell r="X30">
            <v>3962755.3215000001</v>
          </cell>
          <cell r="Y30">
            <v>4623498.2129999995</v>
          </cell>
          <cell r="Z30">
            <v>3624030.7644300009</v>
          </cell>
          <cell r="AA30">
            <v>3449732.2310180003</v>
          </cell>
          <cell r="AB30">
            <v>3675134.4662300004</v>
          </cell>
          <cell r="AC30">
            <v>3920555.0932179997</v>
          </cell>
          <cell r="AD30">
            <v>11001728.60203</v>
          </cell>
        </row>
        <row r="31">
          <cell r="F31" t="str">
            <v>DSTPID</v>
          </cell>
          <cell r="H31">
            <v>621330.52</v>
          </cell>
          <cell r="I31">
            <v>806860.94000000006</v>
          </cell>
          <cell r="J31">
            <v>950602.63</v>
          </cell>
          <cell r="K31">
            <v>988894.78545600025</v>
          </cell>
          <cell r="L31">
            <v>992412.68336000026</v>
          </cell>
          <cell r="M31">
            <v>1023230.8068160001</v>
          </cell>
          <cell r="N31">
            <v>1092955.4710000001</v>
          </cell>
          <cell r="O31">
            <v>1069640.561</v>
          </cell>
          <cell r="P31">
            <v>1138131.577</v>
          </cell>
          <cell r="Q31">
            <v>1225836.1470000001</v>
          </cell>
          <cell r="R31">
            <v>1204658.851</v>
          </cell>
          <cell r="S31">
            <v>1255135.6779999998</v>
          </cell>
          <cell r="T31">
            <v>1255091.2510000002</v>
          </cell>
          <cell r="U31">
            <v>1326390.882</v>
          </cell>
          <cell r="V31">
            <v>1237361.3970000001</v>
          </cell>
          <cell r="W31">
            <v>1168521.142</v>
          </cell>
          <cell r="X31">
            <v>1131123.6410000001</v>
          </cell>
          <cell r="Y31">
            <v>1195153.402</v>
          </cell>
          <cell r="Z31">
            <v>546348.75658799999</v>
          </cell>
          <cell r="AA31">
            <v>522228.39692799991</v>
          </cell>
          <cell r="AB31">
            <v>593625.47164599993</v>
          </cell>
          <cell r="AC31">
            <v>683421.14947599987</v>
          </cell>
          <cell r="AD31">
            <v>663141.62644800008</v>
          </cell>
        </row>
        <row r="32">
          <cell r="F32" t="str">
            <v>DSTPWYU</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F33" t="str">
            <v>GNLPCA</v>
          </cell>
          <cell r="H33">
            <v>14029.489999999998</v>
          </cell>
          <cell r="I33">
            <v>32154.319999999996</v>
          </cell>
          <cell r="J33">
            <v>245265.03999999998</v>
          </cell>
          <cell r="K33">
            <v>287812.33452999999</v>
          </cell>
          <cell r="L33">
            <v>277430.20853</v>
          </cell>
          <cell r="M33">
            <v>2326770.0836140001</v>
          </cell>
          <cell r="N33">
            <v>71853.861000000004</v>
          </cell>
          <cell r="O33">
            <v>110204.648</v>
          </cell>
          <cell r="P33">
            <v>54244.301000000007</v>
          </cell>
          <cell r="Q33">
            <v>288001.587</v>
          </cell>
          <cell r="R33">
            <v>53612.581000000006</v>
          </cell>
          <cell r="S33">
            <v>609254.20212000003</v>
          </cell>
          <cell r="T33">
            <v>53296.721000000005</v>
          </cell>
          <cell r="U33">
            <v>53903.182000000001</v>
          </cell>
          <cell r="V33">
            <v>457850.19199999998</v>
          </cell>
          <cell r="W33">
            <v>82431.462</v>
          </cell>
          <cell r="X33">
            <v>53127.650999999998</v>
          </cell>
          <cell r="Y33">
            <v>52560.777000000002</v>
          </cell>
          <cell r="Z33">
            <v>102262.63009999999</v>
          </cell>
          <cell r="AA33">
            <v>108401.31771</v>
          </cell>
          <cell r="AB33">
            <v>153425.35554000002</v>
          </cell>
          <cell r="AC33">
            <v>133289.94466400001</v>
          </cell>
          <cell r="AD33">
            <v>127358.16249999999</v>
          </cell>
        </row>
        <row r="34">
          <cell r="F34" t="str">
            <v>GNLPOR</v>
          </cell>
          <cell r="H34">
            <v>377378.4</v>
          </cell>
          <cell r="I34">
            <v>268714.78000000003</v>
          </cell>
          <cell r="J34">
            <v>3694782.1400000006</v>
          </cell>
          <cell r="K34">
            <v>3670132.1241449993</v>
          </cell>
          <cell r="L34">
            <v>4028416.8451449997</v>
          </cell>
          <cell r="M34">
            <v>7542813.008351</v>
          </cell>
          <cell r="N34">
            <v>1413002.9840000002</v>
          </cell>
          <cell r="O34">
            <v>3299055.6230000001</v>
          </cell>
          <cell r="P34">
            <v>608642.20400000003</v>
          </cell>
          <cell r="Q34">
            <v>918619.47699999996</v>
          </cell>
          <cell r="R34">
            <v>2049151.4040000001</v>
          </cell>
          <cell r="S34">
            <v>3169797.9896600004</v>
          </cell>
          <cell r="T34">
            <v>319521.28399999999</v>
          </cell>
          <cell r="U34">
            <v>1056182.5789999999</v>
          </cell>
          <cell r="V34">
            <v>2231318.0070000002</v>
          </cell>
          <cell r="W34">
            <v>299410.299</v>
          </cell>
          <cell r="X34">
            <v>499811.17700000003</v>
          </cell>
          <cell r="Y34">
            <v>795836.049</v>
          </cell>
          <cell r="Z34">
            <v>685949.07354400004</v>
          </cell>
          <cell r="AA34">
            <v>693456.97726200009</v>
          </cell>
          <cell r="AB34">
            <v>704382.93610400008</v>
          </cell>
          <cell r="AC34">
            <v>700616.57838800002</v>
          </cell>
          <cell r="AD34">
            <v>695980.40482400008</v>
          </cell>
        </row>
        <row r="35">
          <cell r="F35" t="str">
            <v>GNLPWA</v>
          </cell>
          <cell r="H35">
            <v>613094.36999999988</v>
          </cell>
          <cell r="I35">
            <v>444837.77999999991</v>
          </cell>
          <cell r="J35">
            <v>1355219.04</v>
          </cell>
          <cell r="K35">
            <v>772030.05132500001</v>
          </cell>
          <cell r="L35">
            <v>661524.21632499993</v>
          </cell>
          <cell r="M35">
            <v>786613.45803500002</v>
          </cell>
          <cell r="N35">
            <v>63653.749000000003</v>
          </cell>
          <cell r="O35">
            <v>585140.429</v>
          </cell>
          <cell r="P35">
            <v>210333.46900000001</v>
          </cell>
          <cell r="Q35">
            <v>66957.553</v>
          </cell>
          <cell r="R35">
            <v>67127.129000000015</v>
          </cell>
          <cell r="S35">
            <v>403909.11222000001</v>
          </cell>
          <cell r="T35">
            <v>67477.52900000001</v>
          </cell>
          <cell r="U35">
            <v>67681.508000000002</v>
          </cell>
          <cell r="V35">
            <v>65220.213000000003</v>
          </cell>
          <cell r="W35">
            <v>64944.748000000007</v>
          </cell>
          <cell r="X35">
            <v>301927.13699999999</v>
          </cell>
          <cell r="Y35">
            <v>63277.748000000007</v>
          </cell>
          <cell r="Z35">
            <v>125413.00373000001</v>
          </cell>
          <cell r="AA35">
            <v>126924.62887599999</v>
          </cell>
          <cell r="AB35">
            <v>130557.89429000003</v>
          </cell>
          <cell r="AC35">
            <v>129690.007552</v>
          </cell>
          <cell r="AD35">
            <v>127985.44901000003</v>
          </cell>
        </row>
        <row r="36">
          <cell r="F36" t="str">
            <v>GNLPWYP</v>
          </cell>
          <cell r="H36">
            <v>1563621.7000000002</v>
          </cell>
          <cell r="I36">
            <v>261647.78999999998</v>
          </cell>
          <cell r="J36">
            <v>2033053.5699999998</v>
          </cell>
          <cell r="K36">
            <v>699774.74839599989</v>
          </cell>
          <cell r="L36">
            <v>3097746.8146000002</v>
          </cell>
          <cell r="M36">
            <v>1091599.9220799999</v>
          </cell>
          <cell r="N36">
            <v>1071342.1129999999</v>
          </cell>
          <cell r="O36">
            <v>694234.71600000001</v>
          </cell>
          <cell r="P36">
            <v>871222.73300000001</v>
          </cell>
          <cell r="Q36">
            <v>236818.91600000003</v>
          </cell>
          <cell r="R36">
            <v>240581.29300000003</v>
          </cell>
          <cell r="S36">
            <v>469183.36100000003</v>
          </cell>
          <cell r="T36">
            <v>517104.29300000001</v>
          </cell>
          <cell r="U36">
            <v>298489.86100000003</v>
          </cell>
          <cell r="V36">
            <v>627583.35600000003</v>
          </cell>
          <cell r="W36">
            <v>419959.90099999995</v>
          </cell>
          <cell r="X36">
            <v>634838.51600000006</v>
          </cell>
          <cell r="Y36">
            <v>671443.86100000003</v>
          </cell>
          <cell r="Z36">
            <v>284442.57652</v>
          </cell>
          <cell r="AA36">
            <v>307401.330992</v>
          </cell>
          <cell r="AB36">
            <v>265439.35674000002</v>
          </cell>
          <cell r="AC36">
            <v>263114.39133200003</v>
          </cell>
          <cell r="AD36">
            <v>266999.51300000004</v>
          </cell>
        </row>
        <row r="37">
          <cell r="F37" t="str">
            <v>GNLPUT</v>
          </cell>
          <cell r="H37">
            <v>6284424.4400000023</v>
          </cell>
          <cell r="I37">
            <v>582839.56999999995</v>
          </cell>
          <cell r="J37">
            <v>1327776.18</v>
          </cell>
          <cell r="K37">
            <v>2742463.4523560004</v>
          </cell>
          <cell r="L37">
            <v>5657536.3405999998</v>
          </cell>
          <cell r="M37">
            <v>4990763.6628799997</v>
          </cell>
          <cell r="N37">
            <v>748154.43700000003</v>
          </cell>
          <cell r="O37">
            <v>2200856.7379999999</v>
          </cell>
          <cell r="P37">
            <v>1534384.6170000001</v>
          </cell>
          <cell r="Q37">
            <v>1370292.6380000003</v>
          </cell>
          <cell r="R37">
            <v>789260.33699999994</v>
          </cell>
          <cell r="S37">
            <v>2877773.2629999993</v>
          </cell>
          <cell r="T37">
            <v>1019509.197</v>
          </cell>
          <cell r="U37">
            <v>672729.44500000007</v>
          </cell>
          <cell r="V37">
            <v>654154.30800000008</v>
          </cell>
          <cell r="W37">
            <v>1242511.825</v>
          </cell>
          <cell r="X37">
            <v>695795.99800000014</v>
          </cell>
          <cell r="Y37">
            <v>1984399.8650000002</v>
          </cell>
          <cell r="Z37">
            <v>974149.07114200003</v>
          </cell>
          <cell r="AA37">
            <v>558719.01005599997</v>
          </cell>
          <cell r="AB37">
            <v>506768.15614199999</v>
          </cell>
          <cell r="AC37">
            <v>497665.51877600001</v>
          </cell>
          <cell r="AD37">
            <v>538193.51154200011</v>
          </cell>
        </row>
        <row r="38">
          <cell r="F38" t="str">
            <v>GNLPID</v>
          </cell>
          <cell r="H38">
            <v>1543495.82</v>
          </cell>
          <cell r="I38">
            <v>71644.100000000006</v>
          </cell>
          <cell r="J38">
            <v>181850.48</v>
          </cell>
          <cell r="K38">
            <v>216948.77924799998</v>
          </cell>
          <cell r="L38">
            <v>440465.86479999998</v>
          </cell>
          <cell r="M38">
            <v>386785.57504000003</v>
          </cell>
          <cell r="N38">
            <v>143867.87</v>
          </cell>
          <cell r="O38">
            <v>556643.89599999995</v>
          </cell>
          <cell r="P38">
            <v>148540.82</v>
          </cell>
          <cell r="Q38">
            <v>1097622.906</v>
          </cell>
          <cell r="R38">
            <v>150984.60999999999</v>
          </cell>
          <cell r="S38">
            <v>152408.59399999998</v>
          </cell>
          <cell r="T38">
            <v>242861.14</v>
          </cell>
          <cell r="U38">
            <v>375825.45400000003</v>
          </cell>
          <cell r="V38">
            <v>232714.71600000001</v>
          </cell>
          <cell r="W38">
            <v>157612.90399999998</v>
          </cell>
          <cell r="X38">
            <v>331503.576</v>
          </cell>
          <cell r="Y38">
            <v>169223.85399999999</v>
          </cell>
          <cell r="Z38">
            <v>148566.67975200003</v>
          </cell>
          <cell r="AA38">
            <v>155865.58094400002</v>
          </cell>
          <cell r="AB38">
            <v>147156.26111200001</v>
          </cell>
          <cell r="AC38">
            <v>145204.04658400003</v>
          </cell>
          <cell r="AD38">
            <v>148856.28039200002</v>
          </cell>
        </row>
        <row r="39">
          <cell r="F39" t="str">
            <v>GNLPWYU</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F40" t="str">
            <v>GNLPDGP</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F41" t="str">
            <v>GNLPDGU</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row>
        <row r="42">
          <cell r="F42" t="str">
            <v>GNLPSG</v>
          </cell>
          <cell r="H42">
            <v>2760.72</v>
          </cell>
          <cell r="I42">
            <v>1862547.37</v>
          </cell>
          <cell r="J42">
            <v>1657769.83</v>
          </cell>
          <cell r="K42">
            <v>600296</v>
          </cell>
          <cell r="L42">
            <v>3567680.6799999997</v>
          </cell>
          <cell r="M42">
            <v>6447014.4740000004</v>
          </cell>
          <cell r="N42">
            <v>9000</v>
          </cell>
          <cell r="O42">
            <v>525900</v>
          </cell>
          <cell r="P42">
            <v>1615212.6300000004</v>
          </cell>
          <cell r="Q42">
            <v>2250</v>
          </cell>
          <cell r="R42">
            <v>177935.76</v>
          </cell>
          <cell r="S42">
            <v>631915.13</v>
          </cell>
          <cell r="T42">
            <v>226560</v>
          </cell>
          <cell r="U42">
            <v>959550</v>
          </cell>
          <cell r="V42">
            <v>1145209.1000000001</v>
          </cell>
          <cell r="W42">
            <v>1623004</v>
          </cell>
          <cell r="X42">
            <v>12000</v>
          </cell>
          <cell r="Y42">
            <v>3670632.45</v>
          </cell>
          <cell r="Z42">
            <v>6108</v>
          </cell>
          <cell r="AA42">
            <v>5090</v>
          </cell>
          <cell r="AB42">
            <v>2036</v>
          </cell>
          <cell r="AC42">
            <v>1527</v>
          </cell>
          <cell r="AD42">
            <v>1527</v>
          </cell>
        </row>
        <row r="43">
          <cell r="F43" t="str">
            <v>GNLPSO</v>
          </cell>
          <cell r="H43">
            <v>1067000</v>
          </cell>
          <cell r="I43">
            <v>479000</v>
          </cell>
          <cell r="J43">
            <v>1083000</v>
          </cell>
          <cell r="K43">
            <v>1848239.1934056601</v>
          </cell>
          <cell r="L43">
            <v>2185960.5184513181</v>
          </cell>
          <cell r="M43">
            <v>5600661.6147671621</v>
          </cell>
          <cell r="N43">
            <v>1530129.4672539078</v>
          </cell>
          <cell r="O43">
            <v>334217.37508091441</v>
          </cell>
          <cell r="P43">
            <v>280438.57998746168</v>
          </cell>
          <cell r="Q43">
            <v>289879.62221361289</v>
          </cell>
          <cell r="R43">
            <v>247734.36890299115</v>
          </cell>
          <cell r="S43">
            <v>668839.72105190856</v>
          </cell>
          <cell r="T43">
            <v>1022994.7665300252</v>
          </cell>
          <cell r="U43">
            <v>676991.18107037758</v>
          </cell>
          <cell r="V43">
            <v>890289.32139617065</v>
          </cell>
          <cell r="W43">
            <v>1635593.1359218899</v>
          </cell>
          <cell r="X43">
            <v>1923891.7556727405</v>
          </cell>
          <cell r="Y43">
            <v>2309634.5959177325</v>
          </cell>
          <cell r="Z43">
            <v>1615254.1822045813</v>
          </cell>
          <cell r="AA43">
            <v>383931.79868707765</v>
          </cell>
          <cell r="AB43">
            <v>320077.51805613679</v>
          </cell>
          <cell r="AC43">
            <v>328171.17483676423</v>
          </cell>
          <cell r="AD43">
            <v>1145714.9913776247</v>
          </cell>
        </row>
        <row r="44">
          <cell r="F44" t="str">
            <v>GNLPSSGCH</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F45" t="str">
            <v>GNLPSSGCT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row r="46">
          <cell r="F46" t="str">
            <v>GNLPCN</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row>
        <row r="47">
          <cell r="F47" t="str">
            <v>GNLPSE</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F48" t="str">
            <v>MNGPSE</v>
          </cell>
          <cell r="H48">
            <v>1023602.19</v>
          </cell>
          <cell r="I48">
            <v>1877432.5</v>
          </cell>
          <cell r="J48">
            <v>83371.279999999984</v>
          </cell>
          <cell r="K48">
            <v>2631452.2999999998</v>
          </cell>
          <cell r="L48">
            <v>933057.75</v>
          </cell>
          <cell r="M48">
            <v>3585564.82</v>
          </cell>
          <cell r="N48">
            <v>2541858.08</v>
          </cell>
          <cell r="O48">
            <v>813000</v>
          </cell>
          <cell r="P48">
            <v>658916.51999999979</v>
          </cell>
          <cell r="Q48">
            <v>189000</v>
          </cell>
          <cell r="R48">
            <v>997000</v>
          </cell>
          <cell r="S48">
            <v>1203000</v>
          </cell>
          <cell r="T48">
            <v>1417000</v>
          </cell>
          <cell r="U48">
            <v>487000</v>
          </cell>
          <cell r="V48">
            <v>282000</v>
          </cell>
          <cell r="W48">
            <v>367000</v>
          </cell>
          <cell r="X48">
            <v>401000</v>
          </cell>
          <cell r="Y48">
            <v>4268263.0999999996</v>
          </cell>
          <cell r="Z48">
            <v>15000</v>
          </cell>
          <cell r="AA48">
            <v>48000</v>
          </cell>
          <cell r="AB48">
            <v>225000</v>
          </cell>
          <cell r="AC48">
            <v>48000</v>
          </cell>
          <cell r="AD48">
            <v>488000</v>
          </cell>
        </row>
        <row r="49">
          <cell r="F49" t="str">
            <v>INTPCA</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row>
        <row r="50">
          <cell r="F50" t="str">
            <v>INTPCN</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F51" t="str">
            <v>INTPID</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2">
          <cell r="F52" t="str">
            <v>INTPOR</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3">
          <cell r="F53" t="str">
            <v>INTPSE</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row>
        <row r="54">
          <cell r="F54" t="str">
            <v>INTPSG</v>
          </cell>
          <cell r="H54">
            <v>-56533.369999999995</v>
          </cell>
          <cell r="I54">
            <v>53312.599999999991</v>
          </cell>
          <cell r="J54">
            <v>5624.89</v>
          </cell>
          <cell r="K54">
            <v>85860.28</v>
          </cell>
          <cell r="L54">
            <v>508654.98000000004</v>
          </cell>
          <cell r="M54">
            <v>582399.96</v>
          </cell>
          <cell r="N54">
            <v>0</v>
          </cell>
          <cell r="O54">
            <v>0</v>
          </cell>
          <cell r="P54">
            <v>0</v>
          </cell>
          <cell r="Q54">
            <v>0</v>
          </cell>
          <cell r="R54">
            <v>0</v>
          </cell>
          <cell r="S54">
            <v>0</v>
          </cell>
          <cell r="T54">
            <v>0</v>
          </cell>
          <cell r="U54">
            <v>0</v>
          </cell>
          <cell r="V54">
            <v>0</v>
          </cell>
          <cell r="W54">
            <v>751161.51</v>
          </cell>
          <cell r="X54">
            <v>2576838.4100000006</v>
          </cell>
          <cell r="Y54">
            <v>5654829.1800000016</v>
          </cell>
          <cell r="Z54">
            <v>0</v>
          </cell>
          <cell r="AA54">
            <v>0</v>
          </cell>
          <cell r="AB54">
            <v>0</v>
          </cell>
          <cell r="AC54">
            <v>0</v>
          </cell>
          <cell r="AD54">
            <v>0</v>
          </cell>
        </row>
        <row r="55">
          <cell r="F55" t="str">
            <v>INTPSG-P</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F56" t="str">
            <v>INTPSG-U</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F57" t="str">
            <v>INTPSO</v>
          </cell>
          <cell r="H57">
            <v>910000</v>
          </cell>
          <cell r="I57">
            <v>409000</v>
          </cell>
          <cell r="J57">
            <v>930319.02</v>
          </cell>
          <cell r="K57">
            <v>1560798.4980175029</v>
          </cell>
          <cell r="L57">
            <v>1846137.808596387</v>
          </cell>
          <cell r="M57">
            <v>6082833.1564776907</v>
          </cell>
          <cell r="N57">
            <v>1019270.2799999999</v>
          </cell>
          <cell r="O57">
            <v>262140.00000000017</v>
          </cell>
          <cell r="P57">
            <v>307870</v>
          </cell>
          <cell r="Q57">
            <v>444295</v>
          </cell>
          <cell r="R57">
            <v>379865</v>
          </cell>
          <cell r="S57">
            <v>2397174.89</v>
          </cell>
          <cell r="T57">
            <v>698445.00000000012</v>
          </cell>
          <cell r="U57">
            <v>456195</v>
          </cell>
          <cell r="V57">
            <v>604605.00000000012</v>
          </cell>
          <cell r="W57">
            <v>1125655</v>
          </cell>
          <cell r="X57">
            <v>1329910.0000000002</v>
          </cell>
          <cell r="Y57">
            <v>2363255</v>
          </cell>
          <cell r="Z57">
            <v>1131120.1599999999</v>
          </cell>
          <cell r="AA57">
            <v>274040.50999999995</v>
          </cell>
          <cell r="AB57">
            <v>320853.24000000005</v>
          </cell>
          <cell r="AC57">
            <v>462812.91820088518</v>
          </cell>
          <cell r="AD57">
            <v>395738.18417035922</v>
          </cell>
        </row>
        <row r="58">
          <cell r="F58" t="str">
            <v>INTPSSGCH</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row>
        <row r="59">
          <cell r="F59" t="str">
            <v>INTPUT</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F60" t="str">
            <v>INTPWA</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row>
        <row r="61">
          <cell r="F61" t="str">
            <v>INTPWYP</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F62" t="str">
            <v>INTPWYU</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sheetData>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sheetData sheetId="1"/>
      <sheetData sheetId="2"/>
      <sheetData sheetId="3"/>
      <sheetData sheetId="4"/>
      <sheetData sheetId="5" refreshError="1">
        <row r="21">
          <cell r="B21" t="str">
            <v>26</v>
          </cell>
          <cell r="G21">
            <v>83871482</v>
          </cell>
          <cell r="J21">
            <v>0</v>
          </cell>
        </row>
        <row r="22">
          <cell r="G22">
            <v>1931963666</v>
          </cell>
          <cell r="J22">
            <v>1056426642</v>
          </cell>
        </row>
        <row r="23">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ver Sheet"/>
      <sheetName val="Lead Sheet"/>
      <sheetName val="Summary"/>
      <sheetName val="Apr 06 - Mar 07 Cap Add Detail"/>
      <sheetName val="Currant Creek"/>
      <sheetName val="Backup"/>
      <sheetName val="Apr 06 - Mar 07 Adds"/>
      <sheetName val="Apr 05 - Mar 06 Adds"/>
      <sheetName val="Issue Card"/>
      <sheetName val="Apr 05 - Mar 06 Cap Add Detail"/>
      <sheetName val="DIT - Type 2"/>
      <sheetName val="DIT - Type 3"/>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sheetData sheetId="3"/>
      <sheetData sheetId="4"/>
      <sheetData sheetId="5"/>
      <sheetData sheetId="6"/>
      <sheetData sheetId="7" refreshError="1">
        <row r="22">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AC23" t="str">
            <v>S</v>
          </cell>
          <cell r="AG23">
            <v>1</v>
          </cell>
          <cell r="AH23">
            <v>1</v>
          </cell>
          <cell r="AI23">
            <v>1</v>
          </cell>
          <cell r="AJ23">
            <v>1</v>
          </cell>
          <cell r="AK23">
            <v>1</v>
          </cell>
          <cell r="AL23">
            <v>1</v>
          </cell>
          <cell r="AM23">
            <v>1</v>
          </cell>
          <cell r="AN23">
            <v>1</v>
          </cell>
          <cell r="AO23">
            <v>1</v>
          </cell>
          <cell r="AP23">
            <v>1</v>
          </cell>
        </row>
        <row r="24">
          <cell r="AC24" t="str">
            <v>SG</v>
          </cell>
          <cell r="AF24">
            <v>1</v>
          </cell>
          <cell r="AG24">
            <v>1.77376914240263E-2</v>
          </cell>
          <cell r="AH24">
            <v>0.26854972523867682</v>
          </cell>
          <cell r="AI24">
            <v>8.4660950062950643E-2</v>
          </cell>
          <cell r="AJ24">
            <v>0</v>
          </cell>
          <cell r="AK24">
            <v>0.12195517768545096</v>
          </cell>
          <cell r="AL24">
            <v>0.42643948459130382</v>
          </cell>
          <cell r="AM24">
            <v>5.7447032935563747E-2</v>
          </cell>
          <cell r="AN24">
            <v>1.9672178566932715E-2</v>
          </cell>
          <cell r="AO24">
            <v>3.5377594950950554E-3</v>
          </cell>
        </row>
        <row r="25">
          <cell r="AC25" t="str">
            <v>SG-P</v>
          </cell>
          <cell r="AF25">
            <v>1</v>
          </cell>
          <cell r="AG25">
            <v>1.77376914240263E-2</v>
          </cell>
          <cell r="AH25">
            <v>0.26854972523867682</v>
          </cell>
          <cell r="AI25">
            <v>8.4660950062950643E-2</v>
          </cell>
          <cell r="AJ25">
            <v>0</v>
          </cell>
          <cell r="AK25">
            <v>0.12195517768545096</v>
          </cell>
          <cell r="AL25">
            <v>0.42643948459130382</v>
          </cell>
          <cell r="AM25">
            <v>5.7447032935563747E-2</v>
          </cell>
          <cell r="AN25">
            <v>1.9672178566932715E-2</v>
          </cell>
          <cell r="AO25">
            <v>3.5377594950950554E-3</v>
          </cell>
        </row>
        <row r="26">
          <cell r="AC26" t="str">
            <v>SG-U</v>
          </cell>
          <cell r="AF26">
            <v>1</v>
          </cell>
          <cell r="AG26">
            <v>1.77376914240263E-2</v>
          </cell>
          <cell r="AH26">
            <v>0.26854972523867682</v>
          </cell>
          <cell r="AI26">
            <v>8.4660950062950643E-2</v>
          </cell>
          <cell r="AJ26">
            <v>0</v>
          </cell>
          <cell r="AK26">
            <v>0.12195517768545096</v>
          </cell>
          <cell r="AL26">
            <v>0.42643948459130382</v>
          </cell>
          <cell r="AM26">
            <v>5.7447032935563747E-2</v>
          </cell>
          <cell r="AN26">
            <v>1.9672178566932715E-2</v>
          </cell>
          <cell r="AO26">
            <v>3.5377594950950554E-3</v>
          </cell>
        </row>
        <row r="27">
          <cell r="AC27" t="str">
            <v>DGP</v>
          </cell>
          <cell r="AF27">
            <v>1</v>
          </cell>
          <cell r="AG27">
            <v>3.5986130806217598E-2</v>
          </cell>
          <cell r="AH27">
            <v>0.54483220557792078</v>
          </cell>
          <cell r="AI27">
            <v>0.17175966986421065</v>
          </cell>
          <cell r="AJ27">
            <v>0</v>
          </cell>
          <cell r="AK27">
            <v>0.24742199375165094</v>
          </cell>
          <cell r="AL27">
            <v>0</v>
          </cell>
          <cell r="AM27">
            <v>0</v>
          </cell>
          <cell r="AN27">
            <v>0</v>
          </cell>
          <cell r="AO27">
            <v>0</v>
          </cell>
        </row>
        <row r="28">
          <cell r="AC28" t="str">
            <v>DGU</v>
          </cell>
          <cell r="AF28">
            <v>0.99999999999999989</v>
          </cell>
          <cell r="AG28">
            <v>0</v>
          </cell>
          <cell r="AH28">
            <v>0</v>
          </cell>
          <cell r="AI28">
            <v>0</v>
          </cell>
          <cell r="AJ28">
            <v>0</v>
          </cell>
          <cell r="AK28">
            <v>0</v>
          </cell>
          <cell r="AL28">
            <v>0.84094353232281238</v>
          </cell>
          <cell r="AM28">
            <v>0.11328620482832999</v>
          </cell>
          <cell r="AN28">
            <v>3.879376073352208E-2</v>
          </cell>
          <cell r="AO28">
            <v>6.976502115335485E-3</v>
          </cell>
        </row>
        <row r="29">
          <cell r="AC29" t="str">
            <v>SC</v>
          </cell>
          <cell r="AF29">
            <v>1</v>
          </cell>
          <cell r="AG29">
            <v>1.7971461414725283E-2</v>
          </cell>
          <cell r="AH29">
            <v>0.27085218094880281</v>
          </cell>
          <cell r="AI29">
            <v>8.56210623830123E-2</v>
          </cell>
          <cell r="AJ29">
            <v>0</v>
          </cell>
          <cell r="AK29">
            <v>0.11777476018573839</v>
          </cell>
          <cell r="AL29">
            <v>0.42998227818956319</v>
          </cell>
          <cell r="AM29">
            <v>5.5223614915049006E-2</v>
          </cell>
          <cell r="AN29">
            <v>1.9007884211547681E-2</v>
          </cell>
          <cell r="AO29">
            <v>3.5667577515613664E-3</v>
          </cell>
        </row>
        <row r="30">
          <cell r="AC30" t="str">
            <v>SE</v>
          </cell>
          <cell r="AF30">
            <v>1</v>
          </cell>
          <cell r="AG30">
            <v>1.7036381451929358E-2</v>
          </cell>
          <cell r="AH30">
            <v>0.26164235810829872</v>
          </cell>
          <cell r="AI30">
            <v>8.1780613102765673E-2</v>
          </cell>
          <cell r="AJ30">
            <v>0</v>
          </cell>
          <cell r="AK30">
            <v>0.13449643018458868</v>
          </cell>
          <cell r="AL30">
            <v>0.41581110379652569</v>
          </cell>
          <cell r="AM30">
            <v>6.4117286997107975E-2</v>
          </cell>
          <cell r="AN30">
            <v>2.1665061633087811E-2</v>
          </cell>
          <cell r="AO30">
            <v>3.4507647256961219E-3</v>
          </cell>
        </row>
        <row r="31">
          <cell r="AC31" t="str">
            <v>SE-P</v>
          </cell>
          <cell r="AF31">
            <v>1</v>
          </cell>
          <cell r="AG31">
            <v>1.7036381451929358E-2</v>
          </cell>
          <cell r="AH31">
            <v>0.26164235810829872</v>
          </cell>
          <cell r="AI31">
            <v>8.1780613102765673E-2</v>
          </cell>
          <cell r="AJ31">
            <v>0</v>
          </cell>
          <cell r="AK31">
            <v>0.13449643018458868</v>
          </cell>
          <cell r="AL31">
            <v>0.41581110379652569</v>
          </cell>
          <cell r="AM31">
            <v>6.4117286997107975E-2</v>
          </cell>
          <cell r="AN31">
            <v>2.1665061633087811E-2</v>
          </cell>
          <cell r="AO31">
            <v>3.4507647256961219E-3</v>
          </cell>
        </row>
        <row r="32">
          <cell r="AC32" t="str">
            <v>SE-U</v>
          </cell>
          <cell r="AF32">
            <v>1</v>
          </cell>
          <cell r="AG32">
            <v>1.7036381451929358E-2</v>
          </cell>
          <cell r="AH32">
            <v>0.26164235810829872</v>
          </cell>
          <cell r="AI32">
            <v>8.1780613102765673E-2</v>
          </cell>
          <cell r="AJ32">
            <v>0</v>
          </cell>
          <cell r="AK32">
            <v>0.13449643018458868</v>
          </cell>
          <cell r="AL32">
            <v>0.41581110379652569</v>
          </cell>
          <cell r="AM32">
            <v>6.4117286997107975E-2</v>
          </cell>
          <cell r="AN32">
            <v>2.1665061633087811E-2</v>
          </cell>
          <cell r="AO32">
            <v>3.4507647256961219E-3</v>
          </cell>
        </row>
        <row r="33">
          <cell r="AC33" t="str">
            <v>DEP</v>
          </cell>
          <cell r="AF33">
            <v>1</v>
          </cell>
          <cell r="AG33">
            <v>3.4420006882060351E-2</v>
          </cell>
          <cell r="AH33">
            <v>0.5286176405557208</v>
          </cell>
          <cell r="AI33">
            <v>0.16522811923171193</v>
          </cell>
          <cell r="AJ33">
            <v>0</v>
          </cell>
          <cell r="AK33">
            <v>0.27173423333050689</v>
          </cell>
          <cell r="AL33">
            <v>0</v>
          </cell>
          <cell r="AM33">
            <v>0</v>
          </cell>
          <cell r="AN33">
            <v>0</v>
          </cell>
          <cell r="AO33">
            <v>0</v>
          </cell>
        </row>
        <row r="34">
          <cell r="AC34" t="str">
            <v>DEU</v>
          </cell>
          <cell r="AF34">
            <v>0.99999999999999989</v>
          </cell>
          <cell r="AG34">
            <v>0</v>
          </cell>
          <cell r="AH34">
            <v>0</v>
          </cell>
          <cell r="AI34">
            <v>0</v>
          </cell>
          <cell r="AJ34">
            <v>0</v>
          </cell>
          <cell r="AK34">
            <v>0</v>
          </cell>
          <cell r="AL34">
            <v>0.82331623583571845</v>
          </cell>
          <cell r="AM34">
            <v>0.12695380883404506</v>
          </cell>
          <cell r="AN34">
            <v>4.2897356107236641E-2</v>
          </cell>
          <cell r="AO34">
            <v>6.8325992229997419E-3</v>
          </cell>
        </row>
        <row r="35">
          <cell r="AC35" t="str">
            <v>SO</v>
          </cell>
          <cell r="AF35">
            <v>1.0000000000000002</v>
          </cell>
          <cell r="AG35">
            <v>2.5406462253114933E-2</v>
          </cell>
          <cell r="AH35">
            <v>0.2866120831356137</v>
          </cell>
          <cell r="AI35">
            <v>8.1347808453091905E-2</v>
          </cell>
          <cell r="AJ35">
            <v>0</v>
          </cell>
          <cell r="AK35">
            <v>0.10852884403482237</v>
          </cell>
          <cell r="AL35">
            <v>0.42235226942443005</v>
          </cell>
          <cell r="AM35">
            <v>5.4972321694304813E-2</v>
          </cell>
          <cell r="AN35">
            <v>1.8528833912229186E-2</v>
          </cell>
          <cell r="AO35">
            <v>2.2513770923932169E-3</v>
          </cell>
        </row>
        <row r="36">
          <cell r="AC36" t="str">
            <v>SO-P</v>
          </cell>
          <cell r="AF36">
            <v>1.0000000000000002</v>
          </cell>
          <cell r="AG36">
            <v>2.5406462253114933E-2</v>
          </cell>
          <cell r="AH36">
            <v>0.2866120831356137</v>
          </cell>
          <cell r="AI36">
            <v>8.1347808453091905E-2</v>
          </cell>
          <cell r="AJ36">
            <v>0</v>
          </cell>
          <cell r="AK36">
            <v>0.10852884403482237</v>
          </cell>
          <cell r="AL36">
            <v>0.42235226942443005</v>
          </cell>
          <cell r="AM36">
            <v>5.4972321694304813E-2</v>
          </cell>
          <cell r="AN36">
            <v>1.8528833912229186E-2</v>
          </cell>
          <cell r="AO36">
            <v>2.2513770923932169E-3</v>
          </cell>
        </row>
        <row r="37">
          <cell r="AC37" t="str">
            <v>SO-U</v>
          </cell>
          <cell r="AF37">
            <v>1.0000000000000002</v>
          </cell>
          <cell r="AG37">
            <v>2.5406462253114933E-2</v>
          </cell>
          <cell r="AH37">
            <v>0.2866120831356137</v>
          </cell>
          <cell r="AI37">
            <v>8.1347808453091905E-2</v>
          </cell>
          <cell r="AJ37">
            <v>0</v>
          </cell>
          <cell r="AK37">
            <v>0.10852884403482237</v>
          </cell>
          <cell r="AL37">
            <v>0.42235226942443005</v>
          </cell>
          <cell r="AM37">
            <v>5.4972321694304813E-2</v>
          </cell>
          <cell r="AN37">
            <v>1.8528833912229186E-2</v>
          </cell>
          <cell r="AO37">
            <v>2.2513770923932169E-3</v>
          </cell>
        </row>
        <row r="38">
          <cell r="AC38" t="str">
            <v>DOP</v>
          </cell>
          <cell r="AF38">
            <v>0</v>
          </cell>
          <cell r="AG38">
            <v>0</v>
          </cell>
          <cell r="AH38">
            <v>0</v>
          </cell>
          <cell r="AI38">
            <v>0</v>
          </cell>
          <cell r="AJ38">
            <v>0</v>
          </cell>
          <cell r="AK38">
            <v>0</v>
          </cell>
          <cell r="AL38">
            <v>0</v>
          </cell>
          <cell r="AM38">
            <v>0</v>
          </cell>
          <cell r="AN38">
            <v>0</v>
          </cell>
          <cell r="AO38">
            <v>0</v>
          </cell>
        </row>
        <row r="39">
          <cell r="AC39" t="str">
            <v>DOU</v>
          </cell>
          <cell r="AF39">
            <v>0</v>
          </cell>
          <cell r="AG39">
            <v>0</v>
          </cell>
          <cell r="AH39">
            <v>0</v>
          </cell>
          <cell r="AI39">
            <v>0</v>
          </cell>
          <cell r="AJ39">
            <v>0</v>
          </cell>
          <cell r="AK39">
            <v>0</v>
          </cell>
          <cell r="AL39">
            <v>0</v>
          </cell>
          <cell r="AM39">
            <v>0</v>
          </cell>
          <cell r="AN39">
            <v>0</v>
          </cell>
          <cell r="AO39">
            <v>0</v>
          </cell>
        </row>
        <row r="40">
          <cell r="AC40" t="str">
            <v>GPS</v>
          </cell>
          <cell r="AF40">
            <v>1.0000000000000004</v>
          </cell>
          <cell r="AG40">
            <v>2.540646225311494E-2</v>
          </cell>
          <cell r="AH40">
            <v>0.28661208313561376</v>
          </cell>
          <cell r="AI40">
            <v>8.1347808453091919E-2</v>
          </cell>
          <cell r="AJ40">
            <v>0</v>
          </cell>
          <cell r="AK40">
            <v>0.10852884403482238</v>
          </cell>
          <cell r="AL40">
            <v>0.4223522694244301</v>
          </cell>
          <cell r="AM40">
            <v>5.4972321694304806E-2</v>
          </cell>
          <cell r="AN40">
            <v>1.852883391222919E-2</v>
          </cell>
          <cell r="AO40">
            <v>2.2513770923932165E-3</v>
          </cell>
        </row>
        <row r="41">
          <cell r="AC41" t="str">
            <v>SGPP</v>
          </cell>
          <cell r="AF41">
            <v>0</v>
          </cell>
          <cell r="AG41">
            <v>0</v>
          </cell>
          <cell r="AH41">
            <v>0</v>
          </cell>
          <cell r="AI41">
            <v>0</v>
          </cell>
          <cell r="AJ41">
            <v>0</v>
          </cell>
          <cell r="AK41">
            <v>0</v>
          </cell>
          <cell r="AL41">
            <v>0</v>
          </cell>
          <cell r="AM41">
            <v>0</v>
          </cell>
          <cell r="AN41">
            <v>0</v>
          </cell>
          <cell r="AO41">
            <v>0</v>
          </cell>
        </row>
        <row r="42">
          <cell r="AC42" t="str">
            <v>SGPU</v>
          </cell>
          <cell r="AF42">
            <v>0</v>
          </cell>
          <cell r="AG42">
            <v>0</v>
          </cell>
          <cell r="AH42">
            <v>0</v>
          </cell>
          <cell r="AI42">
            <v>0</v>
          </cell>
          <cell r="AJ42">
            <v>0</v>
          </cell>
          <cell r="AK42">
            <v>0</v>
          </cell>
          <cell r="AL42">
            <v>0</v>
          </cell>
          <cell r="AM42">
            <v>0</v>
          </cell>
          <cell r="AN42">
            <v>0</v>
          </cell>
          <cell r="AO42">
            <v>0</v>
          </cell>
        </row>
        <row r="43">
          <cell r="AC43" t="str">
            <v>SNP</v>
          </cell>
          <cell r="AF43">
            <v>1.0000000000000004</v>
          </cell>
          <cell r="AG43">
            <v>2.4760245107508041E-2</v>
          </cell>
          <cell r="AH43">
            <v>0.28172735309314167</v>
          </cell>
          <cell r="AI43">
            <v>7.9460073174299137E-2</v>
          </cell>
          <cell r="AJ43">
            <v>0</v>
          </cell>
          <cell r="AK43">
            <v>0.10550208814405276</v>
          </cell>
          <cell r="AL43">
            <v>0.43473658999210457</v>
          </cell>
          <cell r="AM43">
            <v>5.3352406097391163E-2</v>
          </cell>
          <cell r="AN43">
            <v>1.8265260477379086E-2</v>
          </cell>
          <cell r="AO43">
            <v>2.1959839141240762E-3</v>
          </cell>
        </row>
        <row r="44">
          <cell r="AC44" t="str">
            <v>SSCCT</v>
          </cell>
          <cell r="AF44">
            <v>1.0000000000000002</v>
          </cell>
          <cell r="AG44">
            <v>1.7248281780818109E-2</v>
          </cell>
          <cell r="AH44">
            <v>0.24802280700807078</v>
          </cell>
          <cell r="AI44">
            <v>8.2656355609177667E-2</v>
          </cell>
          <cell r="AJ44">
            <v>0</v>
          </cell>
          <cell r="AK44">
            <v>0.11400453810766982</v>
          </cell>
          <cell r="AL44">
            <v>0.45740637990625532</v>
          </cell>
          <cell r="AM44">
            <v>5.9230013424269763E-2</v>
          </cell>
          <cell r="AN44">
            <v>1.751750343341504E-2</v>
          </cell>
          <cell r="AO44">
            <v>3.9141207303235014E-3</v>
          </cell>
        </row>
        <row r="45">
          <cell r="AC45" t="str">
            <v>SSECT</v>
          </cell>
          <cell r="AF45">
            <v>1</v>
          </cell>
          <cell r="AG45">
            <v>1.7578696877635986E-2</v>
          </cell>
          <cell r="AH45">
            <v>0.24914456745503938</v>
          </cell>
          <cell r="AI45">
            <v>7.8644960559042465E-2</v>
          </cell>
          <cell r="AJ45">
            <v>0</v>
          </cell>
          <cell r="AK45">
            <v>0.13255298089557729</v>
          </cell>
          <cell r="AL45">
            <v>0.42610377871031058</v>
          </cell>
          <cell r="AM45">
            <v>7.1937034913409054E-2</v>
          </cell>
          <cell r="AN45">
            <v>2.0365757474613118E-2</v>
          </cell>
          <cell r="AO45">
            <v>3.6722231143721676E-3</v>
          </cell>
        </row>
        <row r="46">
          <cell r="AC46" t="str">
            <v>SSCCH</v>
          </cell>
          <cell r="AF46">
            <v>1</v>
          </cell>
          <cell r="AG46">
            <v>1.8300105143908282E-2</v>
          </cell>
          <cell r="AH46">
            <v>0.28411282985113206</v>
          </cell>
          <cell r="AI46">
            <v>8.7817167415049122E-2</v>
          </cell>
          <cell r="AJ46">
            <v>0</v>
          </cell>
          <cell r="AK46">
            <v>0.11928524350527576</v>
          </cell>
          <cell r="AL46">
            <v>0.41486819460180863</v>
          </cell>
          <cell r="AM46">
            <v>5.2772186403529521E-2</v>
          </cell>
          <cell r="AN46">
            <v>1.9461598165095587E-2</v>
          </cell>
          <cell r="AO46">
            <v>3.3826749142010044E-3</v>
          </cell>
        </row>
        <row r="47">
          <cell r="AC47" t="str">
            <v>SSECH</v>
          </cell>
          <cell r="AF47">
            <v>0.99999999999999978</v>
          </cell>
          <cell r="AG47">
            <v>1.6702230470606542E-2</v>
          </cell>
          <cell r="AH47">
            <v>0.26876471110096628</v>
          </cell>
          <cell r="AI47">
            <v>8.4315474044338146E-2</v>
          </cell>
          <cell r="AJ47">
            <v>0</v>
          </cell>
          <cell r="AK47">
            <v>0.13515779196543534</v>
          </cell>
          <cell r="AL47">
            <v>0.40970999791437213</v>
          </cell>
          <cell r="AM47">
            <v>6.0047284372173416E-2</v>
          </cell>
          <cell r="AN47">
            <v>2.1968861593284861E-2</v>
          </cell>
          <cell r="AO47">
            <v>3.3336485388231387E-3</v>
          </cell>
        </row>
        <row r="48">
          <cell r="AC48" t="str">
            <v>SSGCH</v>
          </cell>
          <cell r="AF48">
            <v>0.99999999999999989</v>
          </cell>
          <cell r="AG48">
            <v>1.7900636475582845E-2</v>
          </cell>
          <cell r="AH48">
            <v>0.2802758001635906</v>
          </cell>
          <cell r="AI48">
            <v>8.6941744072371374E-2</v>
          </cell>
          <cell r="AJ48">
            <v>0</v>
          </cell>
          <cell r="AK48">
            <v>0.12325338062031566</v>
          </cell>
          <cell r="AL48">
            <v>0.41357864542994949</v>
          </cell>
          <cell r="AM48">
            <v>5.4590960895690495E-2</v>
          </cell>
          <cell r="AN48">
            <v>2.0088414022142904E-2</v>
          </cell>
          <cell r="AO48">
            <v>3.3704183203565378E-3</v>
          </cell>
        </row>
        <row r="49">
          <cell r="AC49" t="str">
            <v>SSCP</v>
          </cell>
          <cell r="AF49">
            <v>1</v>
          </cell>
          <cell r="AG49">
            <v>1.6760014609546472E-2</v>
          </cell>
          <cell r="AH49">
            <v>0.23430549370634943</v>
          </cell>
          <cell r="AI49">
            <v>8.1758603033879093E-2</v>
          </cell>
          <cell r="AJ49">
            <v>0</v>
          </cell>
          <cell r="AK49">
            <v>0.11038210865046211</v>
          </cell>
          <cell r="AL49">
            <v>0.47700061411463285</v>
          </cell>
          <cell r="AM49">
            <v>5.9430685547309965E-2</v>
          </cell>
          <cell r="AN49">
            <v>1.6274614945502055E-2</v>
          </cell>
          <cell r="AO49">
            <v>4.087865392317932E-3</v>
          </cell>
        </row>
        <row r="50">
          <cell r="AC50" t="str">
            <v>SSEP</v>
          </cell>
          <cell r="AF50">
            <v>1</v>
          </cell>
          <cell r="AG50">
            <v>1.8069044013282302E-2</v>
          </cell>
          <cell r="AH50">
            <v>0.24140914714171635</v>
          </cell>
          <cell r="AI50">
            <v>7.7126228353429402E-2</v>
          </cell>
          <cell r="AJ50">
            <v>0</v>
          </cell>
          <cell r="AK50">
            <v>0.13023268249261419</v>
          </cell>
          <cell r="AL50">
            <v>0.43478744795398416</v>
          </cell>
          <cell r="AM50">
            <v>7.5367442146309596E-2</v>
          </cell>
          <cell r="AN50">
            <v>1.9233485911873304E-2</v>
          </cell>
          <cell r="AO50">
            <v>3.7745219867906486E-3</v>
          </cell>
        </row>
        <row r="51">
          <cell r="AC51" t="str">
            <v>SSGC</v>
          </cell>
          <cell r="AF51">
            <v>0.99999999999999989</v>
          </cell>
          <cell r="AG51">
            <v>1.7087271960480429E-2</v>
          </cell>
          <cell r="AH51">
            <v>0.23608140706519115</v>
          </cell>
          <cell r="AI51">
            <v>8.060050936376667E-2</v>
          </cell>
          <cell r="AJ51">
            <v>0</v>
          </cell>
          <cell r="AK51">
            <v>0.11534475211100012</v>
          </cell>
          <cell r="AL51">
            <v>0.46644732257447069</v>
          </cell>
          <cell r="AM51">
            <v>6.3414874697059878E-2</v>
          </cell>
          <cell r="AN51">
            <v>1.7014332687094867E-2</v>
          </cell>
          <cell r="AO51">
            <v>4.0095295409361114E-3</v>
          </cell>
        </row>
        <row r="52">
          <cell r="AC52" t="str">
            <v>SSGCT</v>
          </cell>
          <cell r="AF52">
            <v>1</v>
          </cell>
          <cell r="AG52">
            <v>1.7330885555022577E-2</v>
          </cell>
          <cell r="AH52">
            <v>0.24830324711981294</v>
          </cell>
          <cell r="AI52">
            <v>8.1653506846643867E-2</v>
          </cell>
          <cell r="AJ52">
            <v>0</v>
          </cell>
          <cell r="AK52">
            <v>0.1186416488046467</v>
          </cell>
          <cell r="AL52">
            <v>0.44958072960726914</v>
          </cell>
          <cell r="AM52">
            <v>6.2406768796554588E-2</v>
          </cell>
          <cell r="AN52">
            <v>1.822956694371456E-2</v>
          </cell>
          <cell r="AO52">
            <v>3.8536463263356682E-3</v>
          </cell>
        </row>
        <row r="53">
          <cell r="AC53" t="str">
            <v>MC</v>
          </cell>
          <cell r="AF53">
            <v>1.0000000000000002</v>
          </cell>
          <cell r="AG53">
            <v>5.1923078973405631E-3</v>
          </cell>
          <cell r="AH53">
            <v>0.69900878905273056</v>
          </cell>
          <cell r="AI53">
            <v>0.11165826799179777</v>
          </cell>
          <cell r="AJ53">
            <v>0</v>
          </cell>
          <cell r="AK53">
            <v>3.5699619363093044E-2</v>
          </cell>
          <cell r="AL53">
            <v>0.12483051208017135</v>
          </cell>
          <cell r="AM53">
            <v>1.6816319308953429E-2</v>
          </cell>
          <cell r="AN53">
            <v>5.7585852459143029E-3</v>
          </cell>
          <cell r="AO53">
            <v>1.0355990599989809E-3</v>
          </cell>
        </row>
        <row r="54">
          <cell r="AC54" t="str">
            <v>SNPD</v>
          </cell>
          <cell r="AF54">
            <v>1</v>
          </cell>
          <cell r="AG54">
            <v>3.7767458422051661E-2</v>
          </cell>
          <cell r="AH54">
            <v>0.30111007847212473</v>
          </cell>
          <cell r="AI54">
            <v>6.8982563140269931E-2</v>
          </cell>
          <cell r="AJ54">
            <v>0</v>
          </cell>
          <cell r="AK54">
            <v>7.5788480211939319E-2</v>
          </cell>
          <cell r="AL54">
            <v>0.45700862611788701</v>
          </cell>
          <cell r="AM54">
            <v>4.4303608746911145E-2</v>
          </cell>
          <cell r="AN54">
            <v>1.5039184888816261E-2</v>
          </cell>
          <cell r="AO54">
            <v>0</v>
          </cell>
        </row>
        <row r="55">
          <cell r="AC55" t="str">
            <v>DGUH</v>
          </cell>
          <cell r="AF55">
            <v>0.99999999999999989</v>
          </cell>
          <cell r="AG55">
            <v>0</v>
          </cell>
          <cell r="AH55">
            <v>0</v>
          </cell>
          <cell r="AI55">
            <v>0</v>
          </cell>
          <cell r="AJ55">
            <v>0</v>
          </cell>
          <cell r="AK55">
            <v>0</v>
          </cell>
          <cell r="AL55">
            <v>0.84094353232281238</v>
          </cell>
          <cell r="AM55">
            <v>0.11328620482832999</v>
          </cell>
          <cell r="AN55">
            <v>3.879376073352208E-2</v>
          </cell>
          <cell r="AO55">
            <v>6.976502115335485E-3</v>
          </cell>
        </row>
        <row r="56">
          <cell r="AC56" t="str">
            <v>DEUH</v>
          </cell>
          <cell r="AF56">
            <v>0.99999999999999989</v>
          </cell>
          <cell r="AG56">
            <v>0</v>
          </cell>
          <cell r="AH56">
            <v>0</v>
          </cell>
          <cell r="AI56">
            <v>0</v>
          </cell>
          <cell r="AJ56">
            <v>0</v>
          </cell>
          <cell r="AK56">
            <v>0</v>
          </cell>
          <cell r="AL56">
            <v>0.82331623583571845</v>
          </cell>
          <cell r="AM56">
            <v>0.12695380883404506</v>
          </cell>
          <cell r="AN56">
            <v>4.2897356107236641E-2</v>
          </cell>
          <cell r="AO56">
            <v>6.8325992229997419E-3</v>
          </cell>
        </row>
        <row r="57">
          <cell r="AC57" t="str">
            <v>DNPGMP</v>
          </cell>
          <cell r="AF57">
            <v>0</v>
          </cell>
          <cell r="AG57">
            <v>0</v>
          </cell>
          <cell r="AH57">
            <v>0</v>
          </cell>
          <cell r="AI57">
            <v>0</v>
          </cell>
          <cell r="AJ57">
            <v>0</v>
          </cell>
          <cell r="AK57">
            <v>0</v>
          </cell>
          <cell r="AL57">
            <v>0</v>
          </cell>
          <cell r="AM57">
            <v>0</v>
          </cell>
          <cell r="AN57">
            <v>0</v>
          </cell>
          <cell r="AO57">
            <v>0</v>
          </cell>
        </row>
        <row r="58">
          <cell r="AC58" t="str">
            <v>DNPGMU</v>
          </cell>
          <cell r="AF58">
            <v>1</v>
          </cell>
          <cell r="AG58">
            <v>1.7036381451929358E-2</v>
          </cell>
          <cell r="AH58">
            <v>0.26164235810829867</v>
          </cell>
          <cell r="AI58">
            <v>8.1780613102765673E-2</v>
          </cell>
          <cell r="AJ58">
            <v>0</v>
          </cell>
          <cell r="AK58">
            <v>0.13449643018458865</v>
          </cell>
          <cell r="AL58">
            <v>0.41581110379652569</v>
          </cell>
          <cell r="AM58">
            <v>6.4117286997107975E-2</v>
          </cell>
          <cell r="AN58">
            <v>2.1665061633087811E-2</v>
          </cell>
          <cell r="AO58">
            <v>3.4507647256961224E-3</v>
          </cell>
        </row>
        <row r="59">
          <cell r="AC59" t="str">
            <v>DNPIP</v>
          </cell>
          <cell r="AF59">
            <v>0</v>
          </cell>
          <cell r="AG59">
            <v>0</v>
          </cell>
          <cell r="AH59">
            <v>0</v>
          </cell>
          <cell r="AI59">
            <v>0</v>
          </cell>
          <cell r="AJ59">
            <v>0</v>
          </cell>
          <cell r="AK59">
            <v>0</v>
          </cell>
          <cell r="AL59">
            <v>0</v>
          </cell>
          <cell r="AM59">
            <v>0</v>
          </cell>
          <cell r="AN59">
            <v>0</v>
          </cell>
          <cell r="AO59">
            <v>0</v>
          </cell>
        </row>
        <row r="60">
          <cell r="AC60" t="str">
            <v>DNPIU</v>
          </cell>
          <cell r="AF60">
            <v>0</v>
          </cell>
          <cell r="AG60">
            <v>0</v>
          </cell>
          <cell r="AH60">
            <v>0</v>
          </cell>
          <cell r="AI60">
            <v>0</v>
          </cell>
          <cell r="AJ60">
            <v>0</v>
          </cell>
          <cell r="AK60">
            <v>0</v>
          </cell>
          <cell r="AL60">
            <v>0</v>
          </cell>
          <cell r="AM60">
            <v>0</v>
          </cell>
          <cell r="AN60">
            <v>0</v>
          </cell>
          <cell r="AO60">
            <v>0</v>
          </cell>
        </row>
        <row r="61">
          <cell r="AC61" t="str">
            <v>DNPPSP</v>
          </cell>
          <cell r="AF61">
            <v>0</v>
          </cell>
          <cell r="AG61">
            <v>0</v>
          </cell>
          <cell r="AH61">
            <v>0</v>
          </cell>
          <cell r="AI61">
            <v>0</v>
          </cell>
          <cell r="AJ61">
            <v>0</v>
          </cell>
          <cell r="AK61">
            <v>0</v>
          </cell>
          <cell r="AL61">
            <v>0</v>
          </cell>
          <cell r="AM61">
            <v>0</v>
          </cell>
          <cell r="AN61">
            <v>0</v>
          </cell>
          <cell r="AO61">
            <v>0</v>
          </cell>
        </row>
        <row r="62">
          <cell r="AC62" t="str">
            <v>DNPPSU</v>
          </cell>
          <cell r="AF62">
            <v>0</v>
          </cell>
          <cell r="AG62">
            <v>0</v>
          </cell>
          <cell r="AH62">
            <v>0</v>
          </cell>
          <cell r="AI62">
            <v>0</v>
          </cell>
          <cell r="AJ62">
            <v>0</v>
          </cell>
          <cell r="AK62">
            <v>0</v>
          </cell>
          <cell r="AL62">
            <v>0</v>
          </cell>
          <cell r="AM62">
            <v>0</v>
          </cell>
          <cell r="AN62">
            <v>0</v>
          </cell>
          <cell r="AO62">
            <v>0</v>
          </cell>
        </row>
        <row r="63">
          <cell r="AC63" t="str">
            <v>DNPPHP</v>
          </cell>
          <cell r="AF63">
            <v>0</v>
          </cell>
          <cell r="AG63">
            <v>0</v>
          </cell>
          <cell r="AH63">
            <v>0</v>
          </cell>
          <cell r="AI63">
            <v>0</v>
          </cell>
          <cell r="AJ63">
            <v>0</v>
          </cell>
          <cell r="AK63">
            <v>0</v>
          </cell>
          <cell r="AL63">
            <v>0</v>
          </cell>
          <cell r="AM63">
            <v>0</v>
          </cell>
          <cell r="AN63">
            <v>0</v>
          </cell>
          <cell r="AO63">
            <v>0</v>
          </cell>
        </row>
        <row r="64">
          <cell r="AC64" t="str">
            <v>DNPPHU</v>
          </cell>
          <cell r="AF64">
            <v>0</v>
          </cell>
          <cell r="AG64">
            <v>0</v>
          </cell>
          <cell r="AH64">
            <v>0</v>
          </cell>
          <cell r="AI64">
            <v>0</v>
          </cell>
          <cell r="AJ64">
            <v>0</v>
          </cell>
          <cell r="AK64">
            <v>0</v>
          </cell>
          <cell r="AL64">
            <v>0</v>
          </cell>
          <cell r="AM64">
            <v>0</v>
          </cell>
          <cell r="AN64">
            <v>0</v>
          </cell>
          <cell r="AO64">
            <v>0</v>
          </cell>
        </row>
        <row r="65">
          <cell r="AC65" t="str">
            <v>SNPPH-P</v>
          </cell>
          <cell r="AF65">
            <v>1.0000000000000004</v>
          </cell>
          <cell r="AG65">
            <v>1.7737691424026297E-2</v>
          </cell>
          <cell r="AH65">
            <v>0.26854972523867704</v>
          </cell>
          <cell r="AI65">
            <v>8.4660950062950699E-2</v>
          </cell>
          <cell r="AJ65">
            <v>0</v>
          </cell>
          <cell r="AK65">
            <v>0.121955177685451</v>
          </cell>
          <cell r="AL65">
            <v>0.42643948459130387</v>
          </cell>
          <cell r="AM65">
            <v>5.744703293556376E-2</v>
          </cell>
          <cell r="AN65">
            <v>1.9672178566932725E-2</v>
          </cell>
          <cell r="AO65">
            <v>3.5377594950950549E-3</v>
          </cell>
        </row>
        <row r="66">
          <cell r="AC66" t="str">
            <v>SNPPH-U</v>
          </cell>
          <cell r="AF66">
            <v>1.0000000000000004</v>
          </cell>
          <cell r="AG66">
            <v>1.7737691424026297E-2</v>
          </cell>
          <cell r="AH66">
            <v>0.26854972523867704</v>
          </cell>
          <cell r="AI66">
            <v>8.4660950062950699E-2</v>
          </cell>
          <cell r="AJ66">
            <v>0</v>
          </cell>
          <cell r="AK66">
            <v>0.121955177685451</v>
          </cell>
          <cell r="AL66">
            <v>0.42643948459130387</v>
          </cell>
          <cell r="AM66">
            <v>5.744703293556376E-2</v>
          </cell>
          <cell r="AN66">
            <v>1.9672178566932725E-2</v>
          </cell>
          <cell r="AO66">
            <v>3.5377594950950549E-3</v>
          </cell>
        </row>
        <row r="67">
          <cell r="AC67" t="str">
            <v>CN</v>
          </cell>
          <cell r="AF67">
            <v>1</v>
          </cell>
          <cell r="AG67">
            <v>2.6957123579801429E-2</v>
          </cell>
          <cell r="AH67">
            <v>0.32817086304456855</v>
          </cell>
          <cell r="AI67">
            <v>7.5227534152266906E-2</v>
          </cell>
          <cell r="AJ67">
            <v>0</v>
          </cell>
          <cell r="AK67">
            <v>6.8891580793484689E-2</v>
          </cell>
          <cell r="AL67">
            <v>0.45192354095003867</v>
          </cell>
          <cell r="AM67">
            <v>4.0092070467627812E-2</v>
          </cell>
          <cell r="AN67">
            <v>8.7372870122119205E-3</v>
          </cell>
          <cell r="AO67">
            <v>0</v>
          </cell>
          <cell r="AP67">
            <v>0</v>
          </cell>
          <cell r="AQ67">
            <v>0</v>
          </cell>
        </row>
        <row r="68">
          <cell r="AC68" t="str">
            <v>CNP</v>
          </cell>
          <cell r="AF68">
            <v>1</v>
          </cell>
          <cell r="AG68">
            <v>0</v>
          </cell>
          <cell r="AH68">
            <v>0.69485036384001908</v>
          </cell>
          <cell r="AI68">
            <v>0.15928251213877917</v>
          </cell>
          <cell r="AJ68">
            <v>0</v>
          </cell>
          <cell r="AK68">
            <v>0.1458671240212018</v>
          </cell>
          <cell r="AL68">
            <v>0</v>
          </cell>
          <cell r="AM68">
            <v>0</v>
          </cell>
          <cell r="AN68">
            <v>0</v>
          </cell>
          <cell r="AO68">
            <v>0</v>
          </cell>
          <cell r="AP68">
            <v>0</v>
          </cell>
          <cell r="AQ68">
            <v>0</v>
          </cell>
        </row>
        <row r="69">
          <cell r="AC69" t="str">
            <v>CNU</v>
          </cell>
          <cell r="AF69">
            <v>1</v>
          </cell>
          <cell r="AG69">
            <v>0</v>
          </cell>
          <cell r="AH69">
            <v>0</v>
          </cell>
          <cell r="AI69">
            <v>0</v>
          </cell>
          <cell r="AJ69">
            <v>0</v>
          </cell>
          <cell r="AK69">
            <v>0</v>
          </cell>
          <cell r="AL69">
            <v>0.90248811812583563</v>
          </cell>
          <cell r="AM69">
            <v>8.006358144573375E-2</v>
          </cell>
          <cell r="AN69">
            <v>1.7448300428430617E-2</v>
          </cell>
          <cell r="AO69">
            <v>0</v>
          </cell>
          <cell r="AP69">
            <v>0</v>
          </cell>
          <cell r="AQ69">
            <v>0</v>
          </cell>
        </row>
        <row r="70">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AC71" t="str">
            <v>OPRV-ID</v>
          </cell>
          <cell r="AF71">
            <v>0</v>
          </cell>
          <cell r="AG71">
            <v>0</v>
          </cell>
          <cell r="AH71">
            <v>0</v>
          </cell>
          <cell r="AI71">
            <v>0</v>
          </cell>
          <cell r="AJ71">
            <v>0</v>
          </cell>
          <cell r="AK71">
            <v>0</v>
          </cell>
          <cell r="AL71">
            <v>0</v>
          </cell>
          <cell r="AM71">
            <v>0</v>
          </cell>
          <cell r="AN71">
            <v>0</v>
          </cell>
          <cell r="AO71">
            <v>0</v>
          </cell>
        </row>
        <row r="72">
          <cell r="AC72" t="str">
            <v>OPRV-WY</v>
          </cell>
          <cell r="AF72">
            <v>0</v>
          </cell>
          <cell r="AG72">
            <v>0</v>
          </cell>
          <cell r="AH72">
            <v>0</v>
          </cell>
          <cell r="AI72">
            <v>0</v>
          </cell>
          <cell r="AJ72">
            <v>0</v>
          </cell>
          <cell r="AK72">
            <v>0</v>
          </cell>
          <cell r="AL72">
            <v>0</v>
          </cell>
          <cell r="AM72">
            <v>0</v>
          </cell>
          <cell r="AN72">
            <v>0</v>
          </cell>
          <cell r="AO72">
            <v>0</v>
          </cell>
        </row>
        <row r="73">
          <cell r="AC73" t="str">
            <v>EXCTAX</v>
          </cell>
          <cell r="AF73">
            <v>0</v>
          </cell>
          <cell r="AG73">
            <v>2.0474047565334205E-2</v>
          </cell>
          <cell r="AH73">
            <v>0.37409579955003186</v>
          </cell>
          <cell r="AI73">
            <v>6.3916564511119975E-2</v>
          </cell>
          <cell r="AJ73">
            <v>0</v>
          </cell>
          <cell r="AK73">
            <v>0.10961521102970849</v>
          </cell>
          <cell r="AL73">
            <v>0.31757203216205238</v>
          </cell>
          <cell r="AM73">
            <v>5.8687941005416161E-2</v>
          </cell>
          <cell r="AN73">
            <v>2.6059337579465297E-3</v>
          </cell>
          <cell r="AO73">
            <v>-5.3684014429436564E-4</v>
          </cell>
          <cell r="AP73">
            <v>5.3565061419671933E-2</v>
          </cell>
          <cell r="AQ73">
            <v>4.2491430122068796E-6</v>
          </cell>
        </row>
        <row r="74">
          <cell r="AC74" t="str">
            <v>INT</v>
          </cell>
          <cell r="AF74">
            <v>1.0000000000000004</v>
          </cell>
          <cell r="AG74">
            <v>2.4760245107508041E-2</v>
          </cell>
          <cell r="AH74">
            <v>0.28172735309314167</v>
          </cell>
          <cell r="AI74">
            <v>7.9460073174299137E-2</v>
          </cell>
          <cell r="AJ74">
            <v>0</v>
          </cell>
          <cell r="AK74">
            <v>0.10550208814405276</v>
          </cell>
          <cell r="AL74">
            <v>0.43473658999210457</v>
          </cell>
          <cell r="AM74">
            <v>5.3352406097391163E-2</v>
          </cell>
          <cell r="AN74">
            <v>1.8265260477379086E-2</v>
          </cell>
          <cell r="AO74">
            <v>2.1959839141240762E-3</v>
          </cell>
          <cell r="AQ74">
            <v>0</v>
          </cell>
        </row>
        <row r="75">
          <cell r="AC75" t="str">
            <v>CIAC</v>
          </cell>
          <cell r="AF75">
            <v>1</v>
          </cell>
          <cell r="AG75">
            <v>2.5463790848516771E-2</v>
          </cell>
          <cell r="AH75">
            <v>0.2872588110423826</v>
          </cell>
          <cell r="AI75">
            <v>8.1531366303499109E-2</v>
          </cell>
          <cell r="AJ75">
            <v>0</v>
          </cell>
          <cell r="AK75">
            <v>0.10877373472944628</v>
          </cell>
          <cell r="AL75">
            <v>0.42330528925574928</v>
          </cell>
          <cell r="AM75">
            <v>5.5096364386959751E-2</v>
          </cell>
          <cell r="AN75">
            <v>1.8570643433446245E-2</v>
          </cell>
          <cell r="AO75">
            <v>0</v>
          </cell>
        </row>
        <row r="76">
          <cell r="AC76" t="str">
            <v>IDSIT</v>
          </cell>
          <cell r="AF76">
            <v>1</v>
          </cell>
          <cell r="AG76">
            <v>0</v>
          </cell>
          <cell r="AH76">
            <v>0</v>
          </cell>
          <cell r="AI76">
            <v>0</v>
          </cell>
          <cell r="AJ76">
            <v>0</v>
          </cell>
          <cell r="AK76">
            <v>0</v>
          </cell>
          <cell r="AL76">
            <v>0</v>
          </cell>
          <cell r="AM76">
            <v>1</v>
          </cell>
          <cell r="AN76">
            <v>0</v>
          </cell>
          <cell r="AO76">
            <v>0</v>
          </cell>
          <cell r="AQ76">
            <v>0</v>
          </cell>
        </row>
        <row r="77">
          <cell r="AC77" t="str">
            <v>DONOTUSE</v>
          </cell>
          <cell r="AF77">
            <v>0</v>
          </cell>
          <cell r="AG77">
            <v>0</v>
          </cell>
          <cell r="AH77">
            <v>0</v>
          </cell>
          <cell r="AI77">
            <v>0</v>
          </cell>
          <cell r="AJ77">
            <v>0</v>
          </cell>
          <cell r="AK77">
            <v>0</v>
          </cell>
          <cell r="AL77">
            <v>0</v>
          </cell>
          <cell r="AM77">
            <v>0</v>
          </cell>
          <cell r="AN77">
            <v>0</v>
          </cell>
          <cell r="AO77">
            <v>0</v>
          </cell>
        </row>
        <row r="78">
          <cell r="AC78" t="str">
            <v>BADDEBT</v>
          </cell>
          <cell r="AF78">
            <v>1</v>
          </cell>
          <cell r="AG78">
            <v>5.4039984488696423E-2</v>
          </cell>
          <cell r="AH78">
            <v>0.48038498829744258</v>
          </cell>
          <cell r="AI78">
            <v>9.7129829159288042E-2</v>
          </cell>
          <cell r="AJ78">
            <v>0</v>
          </cell>
          <cell r="AK78">
            <v>4.5824982860774105E-2</v>
          </cell>
          <cell r="AL78">
            <v>0.32418350251758316</v>
          </cell>
          <cell r="AM78">
            <v>-1.8583768530757824E-3</v>
          </cell>
          <cell r="AN78">
            <v>2.9508952929150186E-4</v>
          </cell>
          <cell r="AO78">
            <v>0</v>
          </cell>
          <cell r="AP78">
            <v>0</v>
          </cell>
          <cell r="AQ78">
            <v>0</v>
          </cell>
        </row>
        <row r="79">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AC81" t="str">
            <v>ITC84</v>
          </cell>
          <cell r="AF81">
            <v>0.99999999999999989</v>
          </cell>
          <cell r="AG81">
            <v>3.2870000000000003E-2</v>
          </cell>
          <cell r="AH81">
            <v>0.70975999999999995</v>
          </cell>
          <cell r="AI81">
            <v>0.14180000000000001</v>
          </cell>
          <cell r="AJ81">
            <v>0</v>
          </cell>
          <cell r="AK81">
            <v>0.10946</v>
          </cell>
          <cell r="AQ81">
            <v>6.11E-3</v>
          </cell>
        </row>
        <row r="82">
          <cell r="AC82" t="str">
            <v>ITC85</v>
          </cell>
          <cell r="AF82">
            <v>1</v>
          </cell>
          <cell r="AG82">
            <v>5.4199999999999998E-2</v>
          </cell>
          <cell r="AH82">
            <v>0.67689999999999995</v>
          </cell>
          <cell r="AI82">
            <v>0.1336</v>
          </cell>
          <cell r="AJ82">
            <v>0</v>
          </cell>
          <cell r="AK82">
            <v>0.11609999999999999</v>
          </cell>
          <cell r="AQ82">
            <v>1.9199999999999998E-2</v>
          </cell>
        </row>
        <row r="83">
          <cell r="AC83" t="str">
            <v>ITC86</v>
          </cell>
          <cell r="AF83">
            <v>0.99999999999999989</v>
          </cell>
          <cell r="AG83">
            <v>4.7890000000000002E-2</v>
          </cell>
          <cell r="AH83">
            <v>0.64607999999999999</v>
          </cell>
          <cell r="AI83">
            <v>0.13125999999999999</v>
          </cell>
          <cell r="AJ83">
            <v>0</v>
          </cell>
          <cell r="AK83">
            <v>0.155</v>
          </cell>
          <cell r="AQ83">
            <v>1.9769999999999999E-2</v>
          </cell>
        </row>
        <row r="84">
          <cell r="AC84" t="str">
            <v>ITC88</v>
          </cell>
          <cell r="AF84">
            <v>1</v>
          </cell>
          <cell r="AG84">
            <v>4.2700000000000002E-2</v>
          </cell>
          <cell r="AH84">
            <v>0.61199999999999999</v>
          </cell>
          <cell r="AI84">
            <v>0.14960000000000001</v>
          </cell>
          <cell r="AJ84">
            <v>0</v>
          </cell>
          <cell r="AK84">
            <v>0.1671</v>
          </cell>
          <cell r="AQ84">
            <v>2.86E-2</v>
          </cell>
        </row>
        <row r="85">
          <cell r="AC85" t="str">
            <v>ITC89</v>
          </cell>
          <cell r="AF85">
            <v>1</v>
          </cell>
          <cell r="AG85">
            <v>4.8806000000000002E-2</v>
          </cell>
          <cell r="AH85">
            <v>0.563558</v>
          </cell>
          <cell r="AI85">
            <v>0.15268799999999999</v>
          </cell>
          <cell r="AJ85">
            <v>0</v>
          </cell>
          <cell r="AK85">
            <v>0.20677599999999999</v>
          </cell>
          <cell r="AQ85">
            <v>2.8171999999999999E-2</v>
          </cell>
        </row>
        <row r="86">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AC89" t="str">
            <v>SNPPS</v>
          </cell>
          <cell r="AF89">
            <v>1.0000000000000004</v>
          </cell>
          <cell r="AG89">
            <v>1.7749585288549669E-2</v>
          </cell>
          <cell r="AH89">
            <v>0.2694056478040785</v>
          </cell>
          <cell r="AI89">
            <v>8.482743228928788E-2</v>
          </cell>
          <cell r="AJ89">
            <v>0</v>
          </cell>
          <cell r="AK89">
            <v>0.122049937542738</v>
          </cell>
          <cell r="AL89">
            <v>0.42550073206595423</v>
          </cell>
          <cell r="AM89">
            <v>5.7238559382137413E-2</v>
          </cell>
          <cell r="AN89">
            <v>1.9702560883344298E-2</v>
          </cell>
          <cell r="AO89">
            <v>3.525544743910479E-3</v>
          </cell>
        </row>
        <row r="90">
          <cell r="AC90" t="str">
            <v>SNPT</v>
          </cell>
          <cell r="AF90">
            <v>1.0000000000000009</v>
          </cell>
          <cell r="AG90">
            <v>1.7737691424026324E-2</v>
          </cell>
          <cell r="AH90">
            <v>0.26854972523867698</v>
          </cell>
          <cell r="AI90">
            <v>8.4660950062950685E-2</v>
          </cell>
          <cell r="AJ90">
            <v>0</v>
          </cell>
          <cell r="AK90">
            <v>0.121955177685451</v>
          </cell>
          <cell r="AL90">
            <v>0.42643948459130426</v>
          </cell>
          <cell r="AM90">
            <v>5.7447032935563795E-2</v>
          </cell>
          <cell r="AN90">
            <v>1.9672178566932718E-2</v>
          </cell>
          <cell r="AO90">
            <v>3.5377594950950558E-3</v>
          </cell>
        </row>
        <row r="91">
          <cell r="AC91" t="str">
            <v>SNPP</v>
          </cell>
          <cell r="AF91">
            <v>1.0000000000000002</v>
          </cell>
          <cell r="AG91">
            <v>1.7737393629005935E-2</v>
          </cell>
          <cell r="AH91">
            <v>0.26872256905830083</v>
          </cell>
          <cell r="AI91">
            <v>8.4714593943179858E-2</v>
          </cell>
          <cell r="AJ91">
            <v>0</v>
          </cell>
          <cell r="AK91">
            <v>0.1219512460135401</v>
          </cell>
          <cell r="AL91">
            <v>0.42627004299912424</v>
          </cell>
          <cell r="AM91">
            <v>5.7405544830598565E-2</v>
          </cell>
          <cell r="AN91">
            <v>1.9662736716724249E-2</v>
          </cell>
          <cell r="AO91">
            <v>3.5358728095263685E-3</v>
          </cell>
        </row>
        <row r="92">
          <cell r="AC92" t="str">
            <v>SNPPH</v>
          </cell>
          <cell r="AF92">
            <v>1.0000000000000004</v>
          </cell>
          <cell r="AG92">
            <v>1.7737691424026297E-2</v>
          </cell>
          <cell r="AH92">
            <v>0.26854972523867704</v>
          </cell>
          <cell r="AI92">
            <v>8.4660950062950699E-2</v>
          </cell>
          <cell r="AJ92">
            <v>0</v>
          </cell>
          <cell r="AK92">
            <v>0.121955177685451</v>
          </cell>
          <cell r="AL92">
            <v>0.42643948459130387</v>
          </cell>
          <cell r="AM92">
            <v>5.744703293556376E-2</v>
          </cell>
          <cell r="AN92">
            <v>1.9672178566932725E-2</v>
          </cell>
          <cell r="AO92">
            <v>3.5377594950950549E-3</v>
          </cell>
        </row>
        <row r="93">
          <cell r="AC93" t="str">
            <v>SNPPN</v>
          </cell>
          <cell r="AF93">
            <v>1</v>
          </cell>
          <cell r="AG93">
            <v>1.7737691424026304E-2</v>
          </cell>
          <cell r="AH93">
            <v>0.26854972523867682</v>
          </cell>
          <cell r="AI93">
            <v>8.4660950062950643E-2</v>
          </cell>
          <cell r="AJ93">
            <v>0</v>
          </cell>
          <cell r="AK93">
            <v>0.12195517768545097</v>
          </cell>
          <cell r="AL93">
            <v>0.42643948459130382</v>
          </cell>
          <cell r="AM93">
            <v>5.744703293556374E-2</v>
          </cell>
          <cell r="AN93">
            <v>1.9672178566932711E-2</v>
          </cell>
          <cell r="AO93">
            <v>3.5377594950950558E-3</v>
          </cell>
        </row>
        <row r="94">
          <cell r="AC94" t="str">
            <v>SNPPO</v>
          </cell>
          <cell r="AF94">
            <v>1</v>
          </cell>
          <cell r="AG94">
            <v>1.7688878084298393E-2</v>
          </cell>
          <cell r="AH94">
            <v>0.26612031531612518</v>
          </cell>
          <cell r="AI94">
            <v>8.430008175053047E-2</v>
          </cell>
          <cell r="AJ94">
            <v>0</v>
          </cell>
          <cell r="AK94">
            <v>0.12155758162482118</v>
          </cell>
          <cell r="AL94">
            <v>0.42921624259987839</v>
          </cell>
          <cell r="AM94">
            <v>5.8042160218599703E-2</v>
          </cell>
          <cell r="AN94">
            <v>1.9499077103495022E-2</v>
          </cell>
          <cell r="AO94">
            <v>3.5756633022517356E-3</v>
          </cell>
        </row>
        <row r="95">
          <cell r="AC95" t="str">
            <v>SNPG</v>
          </cell>
          <cell r="AF95">
            <v>1</v>
          </cell>
          <cell r="AG95">
            <v>2.2900407415273643E-2</v>
          </cell>
          <cell r="AH95">
            <v>0.30168064694851798</v>
          </cell>
          <cell r="AI95">
            <v>8.5305707754576243E-2</v>
          </cell>
          <cell r="AJ95">
            <v>0</v>
          </cell>
          <cell r="AK95">
            <v>0.10285888804938245</v>
          </cell>
          <cell r="AL95">
            <v>0.40569808443863004</v>
          </cell>
          <cell r="AM95">
            <v>5.881477899931449E-2</v>
          </cell>
          <cell r="AN95">
            <v>2.1489361153445054E-2</v>
          </cell>
          <cell r="AO95">
            <v>1.2521252408601207E-3</v>
          </cell>
        </row>
        <row r="96">
          <cell r="AC96" t="str">
            <v>SNPI</v>
          </cell>
          <cell r="AF96">
            <v>1</v>
          </cell>
          <cell r="AG96">
            <v>2.271811971621162E-2</v>
          </cell>
          <cell r="AH96">
            <v>0.28307795456126811</v>
          </cell>
          <cell r="AI96">
            <v>8.2256379630732054E-2</v>
          </cell>
          <cell r="AJ96">
            <v>0</v>
          </cell>
          <cell r="AK96">
            <v>0.1093037337215385</v>
          </cell>
          <cell r="AL96">
            <v>0.42565934576347392</v>
          </cell>
          <cell r="AM96">
            <v>5.6717547230119188E-2</v>
          </cell>
          <cell r="AN96">
            <v>1.7765309303245873E-2</v>
          </cell>
          <cell r="AO96">
            <v>2.5016100734107636E-3</v>
          </cell>
        </row>
        <row r="97">
          <cell r="AC97" t="str">
            <v>TROJP</v>
          </cell>
          <cell r="AF97">
            <v>1</v>
          </cell>
          <cell r="AG97">
            <v>1.7631157072049927E-2</v>
          </cell>
          <cell r="AH97">
            <v>0.26750044330860895</v>
          </cell>
          <cell r="AI97">
            <v>8.4223404835111662E-2</v>
          </cell>
          <cell r="AJ97">
            <v>0</v>
          </cell>
          <cell r="AK97">
            <v>0.12386028991987824</v>
          </cell>
          <cell r="AL97">
            <v>0.42482495220822042</v>
          </cell>
          <cell r="AM97">
            <v>5.8460295575819159E-2</v>
          </cell>
          <cell r="AN97">
            <v>1.9974912756470481E-2</v>
          </cell>
          <cell r="AO97">
            <v>3.5245443238412682E-3</v>
          </cell>
        </row>
        <row r="98">
          <cell r="AC98" t="str">
            <v>TROJD</v>
          </cell>
          <cell r="AF98">
            <v>1</v>
          </cell>
          <cell r="AG98">
            <v>1.7612340952425479E-2</v>
          </cell>
          <cell r="AH98">
            <v>0.2673151189137104</v>
          </cell>
          <cell r="AI98">
            <v>8.4146125505060898E-2</v>
          </cell>
          <cell r="AJ98">
            <v>0</v>
          </cell>
          <cell r="AK98">
            <v>0.12419677124290664</v>
          </cell>
          <cell r="AL98">
            <v>0.42453979315957496</v>
          </cell>
          <cell r="AM98">
            <v>5.8639258236184891E-2</v>
          </cell>
          <cell r="AN98">
            <v>2.0028381732618349E-2</v>
          </cell>
          <cell r="AO98">
            <v>3.5222102575184736E-3</v>
          </cell>
        </row>
        <row r="99">
          <cell r="AC99" t="str">
            <v>IBT</v>
          </cell>
          <cell r="AF99">
            <v>0</v>
          </cell>
          <cell r="AG99">
            <v>2.0552236968517108E-2</v>
          </cell>
          <cell r="AH99">
            <v>0.37560082920717308</v>
          </cell>
          <cell r="AI99">
            <v>6.41166626285158E-2</v>
          </cell>
          <cell r="AJ99">
            <v>0</v>
          </cell>
          <cell r="AK99">
            <v>0.10996722857273628</v>
          </cell>
          <cell r="AL99">
            <v>0.31855164101862987</v>
          </cell>
          <cell r="AM99">
            <v>5.8888553370350795E-2</v>
          </cell>
          <cell r="AN99">
            <v>2.585889090456843E-3</v>
          </cell>
          <cell r="AO99">
            <v>-5.4488675882206547E-4</v>
          </cell>
          <cell r="AP99">
            <v>5.0367898263004987E-2</v>
          </cell>
          <cell r="AQ99">
            <v>-8.605236056368619E-5</v>
          </cell>
        </row>
        <row r="100">
          <cell r="AC100" t="str">
            <v>DITEXP</v>
          </cell>
          <cell r="AF100">
            <v>0.99999999999999989</v>
          </cell>
          <cell r="AG100">
            <v>3.0433000000000002E-2</v>
          </cell>
          <cell r="AH100">
            <v>0.34444000000000002</v>
          </cell>
          <cell r="AI100">
            <v>9.2978000000000005E-2</v>
          </cell>
          <cell r="AJ100">
            <v>0</v>
          </cell>
          <cell r="AK100">
            <v>0.12206400000000001</v>
          </cell>
          <cell r="AL100">
            <v>0.33034400000000003</v>
          </cell>
          <cell r="AM100">
            <v>5.4635999999999997E-2</v>
          </cell>
          <cell r="AN100">
            <v>1.3079E-2</v>
          </cell>
          <cell r="AO100">
            <v>2.418E-3</v>
          </cell>
          <cell r="AP100">
            <v>-5.3999999999999998E-5</v>
          </cell>
          <cell r="AQ100">
            <v>9.6620000000000004E-3</v>
          </cell>
        </row>
        <row r="101">
          <cell r="AC101" t="str">
            <v>DITBAL</v>
          </cell>
          <cell r="AF101">
            <v>0.99999999999999989</v>
          </cell>
          <cell r="AG101">
            <v>2.3895E-2</v>
          </cell>
          <cell r="AH101">
            <v>0.26166</v>
          </cell>
          <cell r="AI101">
            <v>6.6890000000000005E-2</v>
          </cell>
          <cell r="AJ101">
            <v>0</v>
          </cell>
          <cell r="AK101">
            <v>8.9915999999999996E-2</v>
          </cell>
          <cell r="AL101">
            <v>0.46648000000000001</v>
          </cell>
          <cell r="AM101">
            <v>6.7479999999999998E-2</v>
          </cell>
          <cell r="AN101">
            <v>2.2651000000000001E-2</v>
          </cell>
          <cell r="AO101">
            <v>2.1299999999999999E-3</v>
          </cell>
          <cell r="AP101">
            <v>4.6999999999999997E-5</v>
          </cell>
          <cell r="AQ101">
            <v>-1.1490000000000001E-3</v>
          </cell>
        </row>
        <row r="102">
          <cell r="AC102" t="str">
            <v>TAXDEPR</v>
          </cell>
          <cell r="AF102">
            <v>0.99999999999999978</v>
          </cell>
          <cell r="AG102">
            <v>2.5025977371689087E-2</v>
          </cell>
          <cell r="AH102">
            <v>0.29485897633717845</v>
          </cell>
          <cell r="AI102">
            <v>8.4171215103580929E-2</v>
          </cell>
          <cell r="AJ102">
            <v>0</v>
          </cell>
          <cell r="AK102">
            <v>0.10879834200083925</v>
          </cell>
          <cell r="AL102">
            <v>0.41146479342767778</v>
          </cell>
          <cell r="AM102">
            <v>5.4666694688741739E-2</v>
          </cell>
          <cell r="AN102">
            <v>1.8782263123105544E-2</v>
          </cell>
          <cell r="AO102">
            <v>2.2317379471871335E-3</v>
          </cell>
          <cell r="AP102">
            <v>0</v>
          </cell>
          <cell r="AQ102">
            <v>0</v>
          </cell>
        </row>
        <row r="103">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AC106" t="str">
            <v>SCHMDEXP</v>
          </cell>
          <cell r="AF106">
            <v>0.99999999999999978</v>
          </cell>
          <cell r="AG106">
            <v>2.5025977371689087E-2</v>
          </cell>
          <cell r="AH106">
            <v>0.29485897633717845</v>
          </cell>
          <cell r="AI106">
            <v>8.4171215103580929E-2</v>
          </cell>
          <cell r="AJ106">
            <v>0</v>
          </cell>
          <cell r="AK106">
            <v>0.10879834200083925</v>
          </cell>
          <cell r="AL106">
            <v>0.41146479342767778</v>
          </cell>
          <cell r="AM106">
            <v>5.4666694688741739E-2</v>
          </cell>
          <cell r="AN106">
            <v>1.8782263123105544E-2</v>
          </cell>
          <cell r="AO106">
            <v>2.2317379471871335E-3</v>
          </cell>
          <cell r="AP106">
            <v>0</v>
          </cell>
          <cell r="AQ106">
            <v>0</v>
          </cell>
        </row>
        <row r="107">
          <cell r="AC107" t="str">
            <v>SCHMAEXP</v>
          </cell>
          <cell r="AF107">
            <v>1.0000000000000002</v>
          </cell>
          <cell r="AG107">
            <v>2.4166882773027625E-2</v>
          </cell>
          <cell r="AH107">
            <v>0.28050867872429686</v>
          </cell>
          <cell r="AI107">
            <v>7.7063611268313029E-2</v>
          </cell>
          <cell r="AJ107">
            <v>0</v>
          </cell>
          <cell r="AK107">
            <v>0.10609378646620649</v>
          </cell>
          <cell r="AL107">
            <v>0.41773026365949856</v>
          </cell>
          <cell r="AM107">
            <v>5.4440619498505649E-2</v>
          </cell>
          <cell r="AN107">
            <v>1.8203597061352148E-2</v>
          </cell>
          <cell r="AO107">
            <v>2.0636704785363816E-3</v>
          </cell>
          <cell r="AP107">
            <v>1.9728890070263367E-2</v>
          </cell>
          <cell r="AQ107">
            <v>0</v>
          </cell>
        </row>
        <row r="108">
          <cell r="AC108" t="str">
            <v>SGCT</v>
          </cell>
          <cell r="AF108">
            <v>1</v>
          </cell>
          <cell r="AG108">
            <v>1.7800665898828897E-2</v>
          </cell>
          <cell r="AH108">
            <v>0.26950316261116258</v>
          </cell>
          <cell r="AI108">
            <v>8.4961523499428482E-2</v>
          </cell>
          <cell r="AJ108">
            <v>0</v>
          </cell>
          <cell r="AK108">
            <v>0.12238815755191744</v>
          </cell>
          <cell r="AL108">
            <v>0.42795348108246228</v>
          </cell>
          <cell r="AM108">
            <v>5.7650988266705901E-2</v>
          </cell>
          <cell r="AN108">
            <v>1.9742021089494442E-2</v>
          </cell>
        </row>
      </sheetData>
      <sheetData sheetId="8"/>
      <sheetData sheetId="9"/>
      <sheetData sheetId="10"/>
      <sheetData sheetId="11" refreshError="1">
        <row r="2">
          <cell r="AB2">
            <v>3</v>
          </cell>
        </row>
      </sheetData>
      <sheetData sheetId="12" refreshError="1">
        <row r="3">
          <cell r="A3" t="str">
            <v>1011390OR</v>
          </cell>
          <cell r="B3" t="str">
            <v>1011390</v>
          </cell>
          <cell r="D3">
            <v>5923789.2300000004</v>
          </cell>
          <cell r="F3" t="str">
            <v>1011390OR</v>
          </cell>
          <cell r="G3" t="str">
            <v>1011390</v>
          </cell>
          <cell r="I3">
            <v>5923789.2300000004</v>
          </cell>
        </row>
        <row r="4">
          <cell r="A4" t="str">
            <v>1011390SO</v>
          </cell>
          <cell r="B4" t="str">
            <v>1011390</v>
          </cell>
          <cell r="D4">
            <v>16984736.050000001</v>
          </cell>
          <cell r="F4" t="str">
            <v>1011390SO</v>
          </cell>
          <cell r="G4" t="str">
            <v>1011390</v>
          </cell>
          <cell r="I4">
            <v>16984736.050000001</v>
          </cell>
        </row>
        <row r="5">
          <cell r="A5" t="str">
            <v>1011390WYP</v>
          </cell>
          <cell r="B5" t="str">
            <v>1011390</v>
          </cell>
          <cell r="D5">
            <v>1387755.33</v>
          </cell>
          <cell r="F5" t="str">
            <v>1011390WYP</v>
          </cell>
          <cell r="G5" t="str">
            <v>1011390</v>
          </cell>
          <cell r="I5">
            <v>1387755.33</v>
          </cell>
        </row>
        <row r="6">
          <cell r="A6" t="str">
            <v>105OR</v>
          </cell>
          <cell r="B6" t="str">
            <v>105</v>
          </cell>
          <cell r="D6">
            <v>0</v>
          </cell>
          <cell r="F6" t="str">
            <v>105OR</v>
          </cell>
          <cell r="G6" t="str">
            <v>105</v>
          </cell>
          <cell r="I6">
            <v>0</v>
          </cell>
        </row>
        <row r="7">
          <cell r="A7" t="str">
            <v>105SE</v>
          </cell>
          <cell r="B7" t="str">
            <v>105</v>
          </cell>
          <cell r="D7">
            <v>953013.91</v>
          </cell>
          <cell r="F7" t="str">
            <v>105SE</v>
          </cell>
          <cell r="G7" t="str">
            <v>105</v>
          </cell>
          <cell r="I7">
            <v>953013.91</v>
          </cell>
        </row>
        <row r="8">
          <cell r="A8" t="str">
            <v>105SNPT</v>
          </cell>
          <cell r="B8" t="str">
            <v>105</v>
          </cell>
          <cell r="D8">
            <v>119475.33</v>
          </cell>
          <cell r="F8" t="str">
            <v>105SNPT</v>
          </cell>
          <cell r="G8" t="str">
            <v>105</v>
          </cell>
          <cell r="I8">
            <v>119475.33</v>
          </cell>
        </row>
        <row r="9">
          <cell r="A9" t="str">
            <v>105UT</v>
          </cell>
          <cell r="B9" t="str">
            <v>105</v>
          </cell>
          <cell r="D9">
            <v>273611.98</v>
          </cell>
          <cell r="F9" t="str">
            <v>105UT</v>
          </cell>
          <cell r="G9" t="str">
            <v>105</v>
          </cell>
          <cell r="I9">
            <v>273611.98</v>
          </cell>
        </row>
        <row r="10">
          <cell r="A10" t="str">
            <v>105WYP</v>
          </cell>
          <cell r="B10" t="str">
            <v>105</v>
          </cell>
          <cell r="D10">
            <v>0</v>
          </cell>
          <cell r="F10" t="str">
            <v>105WYP</v>
          </cell>
          <cell r="G10" t="str">
            <v>105</v>
          </cell>
          <cell r="I10">
            <v>0</v>
          </cell>
        </row>
        <row r="11">
          <cell r="A11" t="str">
            <v>108360CA</v>
          </cell>
          <cell r="B11" t="str">
            <v>108360</v>
          </cell>
          <cell r="D11">
            <v>-394882.66</v>
          </cell>
          <cell r="F11" t="str">
            <v>108360CA</v>
          </cell>
          <cell r="G11" t="str">
            <v>108360</v>
          </cell>
          <cell r="I11">
            <v>-394882.66</v>
          </cell>
        </row>
        <row r="12">
          <cell r="A12" t="str">
            <v>108360IDU</v>
          </cell>
          <cell r="B12" t="str">
            <v>108360</v>
          </cell>
          <cell r="D12">
            <v>-178475.2</v>
          </cell>
          <cell r="F12" t="str">
            <v>108360IDU</v>
          </cell>
          <cell r="G12" t="str">
            <v>108360</v>
          </cell>
          <cell r="I12">
            <v>-178475.2</v>
          </cell>
        </row>
        <row r="13">
          <cell r="A13" t="str">
            <v>108360OR</v>
          </cell>
          <cell r="B13" t="str">
            <v>108360</v>
          </cell>
          <cell r="D13">
            <v>-1463244.22</v>
          </cell>
          <cell r="F13" t="str">
            <v>108360OR</v>
          </cell>
          <cell r="G13" t="str">
            <v>108360</v>
          </cell>
          <cell r="I13">
            <v>-1463244.22</v>
          </cell>
        </row>
        <row r="14">
          <cell r="A14" t="str">
            <v>108360UT</v>
          </cell>
          <cell r="B14" t="str">
            <v>108360</v>
          </cell>
          <cell r="D14">
            <v>-1131314.06</v>
          </cell>
          <cell r="F14" t="str">
            <v>108360UT</v>
          </cell>
          <cell r="G14" t="str">
            <v>108360</v>
          </cell>
          <cell r="I14">
            <v>-1131314.06</v>
          </cell>
        </row>
        <row r="15">
          <cell r="A15" t="str">
            <v>108360WA</v>
          </cell>
          <cell r="B15" t="str">
            <v>108360</v>
          </cell>
          <cell r="D15">
            <v>-170723.35</v>
          </cell>
          <cell r="F15" t="str">
            <v>108360WA</v>
          </cell>
          <cell r="G15" t="str">
            <v>108360</v>
          </cell>
          <cell r="I15">
            <v>-170723.35</v>
          </cell>
        </row>
        <row r="16">
          <cell r="A16" t="str">
            <v>108360WYP</v>
          </cell>
          <cell r="B16" t="str">
            <v>108360</v>
          </cell>
          <cell r="D16">
            <v>-1062831.21</v>
          </cell>
          <cell r="F16" t="str">
            <v>108360WYP</v>
          </cell>
          <cell r="G16" t="str">
            <v>108360</v>
          </cell>
          <cell r="I16">
            <v>-1062831.21</v>
          </cell>
        </row>
        <row r="17">
          <cell r="A17" t="str">
            <v>108360WYU</v>
          </cell>
          <cell r="B17" t="str">
            <v>108360</v>
          </cell>
          <cell r="D17">
            <v>-259086.4</v>
          </cell>
          <cell r="F17" t="str">
            <v>108360WYU</v>
          </cell>
          <cell r="G17" t="str">
            <v>108360</v>
          </cell>
          <cell r="I17">
            <v>-259086.4</v>
          </cell>
        </row>
        <row r="18">
          <cell r="A18" t="str">
            <v>108361CA</v>
          </cell>
          <cell r="B18" t="str">
            <v>108361</v>
          </cell>
          <cell r="D18">
            <v>-519362.89</v>
          </cell>
          <cell r="F18" t="str">
            <v>108361CA</v>
          </cell>
          <cell r="G18" t="str">
            <v>108361</v>
          </cell>
          <cell r="I18">
            <v>-519362.89</v>
          </cell>
        </row>
        <row r="19">
          <cell r="A19" t="str">
            <v>108361IDU</v>
          </cell>
          <cell r="B19" t="str">
            <v>108361</v>
          </cell>
          <cell r="D19">
            <v>-518086.47</v>
          </cell>
          <cell r="F19" t="str">
            <v>108361IDU</v>
          </cell>
          <cell r="G19" t="str">
            <v>108361</v>
          </cell>
          <cell r="I19">
            <v>-518086.47</v>
          </cell>
        </row>
        <row r="20">
          <cell r="A20" t="str">
            <v>108361OR</v>
          </cell>
          <cell r="B20" t="str">
            <v>108361</v>
          </cell>
          <cell r="D20">
            <v>-3464683.86</v>
          </cell>
          <cell r="F20" t="str">
            <v>108361OR</v>
          </cell>
          <cell r="G20" t="str">
            <v>108361</v>
          </cell>
          <cell r="I20">
            <v>-3464683.86</v>
          </cell>
        </row>
        <row r="21">
          <cell r="A21" t="str">
            <v>108361UT</v>
          </cell>
          <cell r="B21" t="str">
            <v>108361</v>
          </cell>
          <cell r="D21">
            <v>-5858478.2299999977</v>
          </cell>
          <cell r="F21" t="str">
            <v>108361UT</v>
          </cell>
          <cell r="G21" t="str">
            <v>108361</v>
          </cell>
          <cell r="I21">
            <v>-5858478.2299999977</v>
          </cell>
        </row>
        <row r="22">
          <cell r="A22" t="str">
            <v>108361WA</v>
          </cell>
          <cell r="B22" t="str">
            <v>108361</v>
          </cell>
          <cell r="D22">
            <v>-489640.19</v>
          </cell>
          <cell r="F22" t="str">
            <v>108361WA</v>
          </cell>
          <cell r="G22" t="str">
            <v>108361</v>
          </cell>
          <cell r="I22">
            <v>-489640.19</v>
          </cell>
        </row>
        <row r="23">
          <cell r="A23" t="str">
            <v>108361WYP</v>
          </cell>
          <cell r="B23" t="str">
            <v>108361</v>
          </cell>
          <cell r="D23">
            <v>-2218300.59</v>
          </cell>
          <cell r="F23" t="str">
            <v>108361WYP</v>
          </cell>
          <cell r="G23" t="str">
            <v>108361</v>
          </cell>
          <cell r="I23">
            <v>-2218300.59</v>
          </cell>
        </row>
        <row r="24">
          <cell r="A24" t="str">
            <v>108361WYU</v>
          </cell>
          <cell r="B24" t="str">
            <v>108361</v>
          </cell>
          <cell r="D24">
            <v>-89113.7</v>
          </cell>
          <cell r="F24" t="str">
            <v>108361WYU</v>
          </cell>
          <cell r="G24" t="str">
            <v>108361</v>
          </cell>
          <cell r="I24">
            <v>-89113.7</v>
          </cell>
        </row>
        <row r="25">
          <cell r="A25" t="str">
            <v>108362CA</v>
          </cell>
          <cell r="B25" t="str">
            <v>108362</v>
          </cell>
          <cell r="D25">
            <v>-4583385.76</v>
          </cell>
          <cell r="F25" t="str">
            <v>108362CA</v>
          </cell>
          <cell r="G25" t="str">
            <v>108362</v>
          </cell>
          <cell r="I25">
            <v>-4583385.76</v>
          </cell>
        </row>
        <row r="26">
          <cell r="A26" t="str">
            <v>108362IDU</v>
          </cell>
          <cell r="B26" t="str">
            <v>108362</v>
          </cell>
          <cell r="D26">
            <v>-7334644.0100000035</v>
          </cell>
          <cell r="F26" t="str">
            <v>108362IDU</v>
          </cell>
          <cell r="G26" t="str">
            <v>108362</v>
          </cell>
          <cell r="I26">
            <v>-7334644.0100000035</v>
          </cell>
        </row>
        <row r="27">
          <cell r="A27" t="str">
            <v>108362OR</v>
          </cell>
          <cell r="B27" t="str">
            <v>108362</v>
          </cell>
          <cell r="D27">
            <v>-37655479.080000006</v>
          </cell>
          <cell r="F27" t="str">
            <v>108362OR</v>
          </cell>
          <cell r="G27" t="str">
            <v>108362</v>
          </cell>
          <cell r="I27">
            <v>-37655479.080000006</v>
          </cell>
        </row>
        <row r="28">
          <cell r="A28" t="str">
            <v>108362UT</v>
          </cell>
          <cell r="B28" t="str">
            <v>108362</v>
          </cell>
          <cell r="D28">
            <v>-60068625.359999955</v>
          </cell>
          <cell r="F28" t="str">
            <v>108362UT</v>
          </cell>
          <cell r="G28" t="str">
            <v>108362</v>
          </cell>
          <cell r="I28">
            <v>-60068625.359999955</v>
          </cell>
        </row>
        <row r="29">
          <cell r="A29" t="str">
            <v>108362WA</v>
          </cell>
          <cell r="B29" t="str">
            <v>108362</v>
          </cell>
          <cell r="D29">
            <v>-15627488.18</v>
          </cell>
          <cell r="F29" t="str">
            <v>108362WA</v>
          </cell>
          <cell r="G29" t="str">
            <v>108362</v>
          </cell>
          <cell r="I29">
            <v>-15627488.18</v>
          </cell>
        </row>
        <row r="30">
          <cell r="A30" t="str">
            <v>108362WYP</v>
          </cell>
          <cell r="B30" t="str">
            <v>108362</v>
          </cell>
          <cell r="D30">
            <v>-27123598.259999987</v>
          </cell>
          <cell r="F30" t="str">
            <v>108362WYP</v>
          </cell>
          <cell r="G30" t="str">
            <v>108362</v>
          </cell>
          <cell r="I30">
            <v>-27123598.259999987</v>
          </cell>
        </row>
        <row r="31">
          <cell r="A31" t="str">
            <v>108362WYU</v>
          </cell>
          <cell r="B31" t="str">
            <v>108362</v>
          </cell>
          <cell r="D31">
            <v>-1624110.41</v>
          </cell>
          <cell r="F31" t="str">
            <v>108362WYU</v>
          </cell>
          <cell r="G31" t="str">
            <v>108362</v>
          </cell>
          <cell r="I31">
            <v>-1624110.41</v>
          </cell>
        </row>
        <row r="32">
          <cell r="A32" t="str">
            <v>108364CA</v>
          </cell>
          <cell r="B32" t="str">
            <v>108364</v>
          </cell>
          <cell r="D32">
            <v>-26702837.483780548</v>
          </cell>
          <cell r="F32" t="str">
            <v>108364CA</v>
          </cell>
          <cell r="G32" t="str">
            <v>108364</v>
          </cell>
          <cell r="I32">
            <v>-26702837.483780548</v>
          </cell>
        </row>
        <row r="33">
          <cell r="A33" t="str">
            <v>108364IDU</v>
          </cell>
          <cell r="B33" t="str">
            <v>108364</v>
          </cell>
          <cell r="D33">
            <v>-25563190.221224442</v>
          </cell>
          <cell r="F33" t="str">
            <v>108364IDU</v>
          </cell>
          <cell r="G33" t="str">
            <v>108364</v>
          </cell>
          <cell r="I33">
            <v>-25563190.221224442</v>
          </cell>
        </row>
        <row r="34">
          <cell r="A34" t="str">
            <v>108364OR</v>
          </cell>
          <cell r="B34" t="str">
            <v>108364</v>
          </cell>
          <cell r="D34">
            <v>-202380679.55818895</v>
          </cell>
          <cell r="F34" t="str">
            <v>108364OR</v>
          </cell>
          <cell r="G34" t="str">
            <v>108364</v>
          </cell>
          <cell r="I34">
            <v>-202380679.55818895</v>
          </cell>
        </row>
        <row r="35">
          <cell r="A35" t="str">
            <v>108364UT</v>
          </cell>
          <cell r="B35" t="str">
            <v>108364</v>
          </cell>
          <cell r="D35">
            <v>-133674607.86242774</v>
          </cell>
          <cell r="F35" t="str">
            <v>108364UT</v>
          </cell>
          <cell r="G35" t="str">
            <v>108364</v>
          </cell>
          <cell r="I35">
            <v>-133674607.86242774</v>
          </cell>
        </row>
        <row r="36">
          <cell r="A36" t="str">
            <v>108364WA</v>
          </cell>
          <cell r="B36" t="str">
            <v>108364</v>
          </cell>
          <cell r="D36">
            <v>-59170004.052904651</v>
          </cell>
          <cell r="F36" t="str">
            <v>108364WA</v>
          </cell>
          <cell r="G36" t="str">
            <v>108364</v>
          </cell>
          <cell r="I36">
            <v>-59170004.052904651</v>
          </cell>
        </row>
        <row r="37">
          <cell r="A37" t="str">
            <v>108364WYP</v>
          </cell>
          <cell r="B37" t="str">
            <v>108364</v>
          </cell>
          <cell r="D37">
            <v>-50592554.193829328</v>
          </cell>
          <cell r="F37" t="str">
            <v>108364WYP</v>
          </cell>
          <cell r="G37" t="str">
            <v>108364</v>
          </cell>
          <cell r="I37">
            <v>-50592554.193829328</v>
          </cell>
        </row>
        <row r="38">
          <cell r="A38" t="str">
            <v>108364WYU</v>
          </cell>
          <cell r="B38" t="str">
            <v>108364</v>
          </cell>
          <cell r="D38">
            <v>-7808333.2371723205</v>
          </cell>
          <cell r="F38" t="str">
            <v>108364WYU</v>
          </cell>
          <cell r="G38" t="str">
            <v>108364</v>
          </cell>
          <cell r="I38">
            <v>-7808333.2371723205</v>
          </cell>
        </row>
        <row r="39">
          <cell r="A39" t="str">
            <v>108365CA</v>
          </cell>
          <cell r="B39" t="str">
            <v>108365</v>
          </cell>
          <cell r="D39">
            <v>-11019141.280000001</v>
          </cell>
          <cell r="F39" t="str">
            <v>108365CA</v>
          </cell>
          <cell r="G39" t="str">
            <v>108365</v>
          </cell>
          <cell r="I39">
            <v>-11019141.280000001</v>
          </cell>
        </row>
        <row r="40">
          <cell r="A40" t="str">
            <v>108365IDU</v>
          </cell>
          <cell r="B40" t="str">
            <v>108365</v>
          </cell>
          <cell r="D40">
            <v>-9887144.1899999995</v>
          </cell>
          <cell r="F40" t="str">
            <v>108365IDU</v>
          </cell>
          <cell r="G40" t="str">
            <v>108365</v>
          </cell>
          <cell r="I40">
            <v>-9887144.1899999995</v>
          </cell>
        </row>
        <row r="41">
          <cell r="A41" t="str">
            <v>108365OR</v>
          </cell>
          <cell r="B41" t="str">
            <v>108365</v>
          </cell>
          <cell r="D41">
            <v>-96967415.900000006</v>
          </cell>
          <cell r="F41" t="str">
            <v>108365OR</v>
          </cell>
          <cell r="G41" t="str">
            <v>108365</v>
          </cell>
          <cell r="I41">
            <v>-96967415.900000006</v>
          </cell>
        </row>
        <row r="42">
          <cell r="A42" t="str">
            <v>108365UT</v>
          </cell>
          <cell r="B42" t="str">
            <v>108365</v>
          </cell>
          <cell r="D42">
            <v>-45323673.670000002</v>
          </cell>
          <cell r="F42" t="str">
            <v>108365UT</v>
          </cell>
          <cell r="G42" t="str">
            <v>108365</v>
          </cell>
          <cell r="I42">
            <v>-45323673.670000002</v>
          </cell>
        </row>
        <row r="43">
          <cell r="A43" t="str">
            <v>108365WA</v>
          </cell>
          <cell r="B43" t="str">
            <v>108365</v>
          </cell>
          <cell r="D43">
            <v>-18702715.550000001</v>
          </cell>
          <cell r="F43" t="str">
            <v>108365WA</v>
          </cell>
          <cell r="G43" t="str">
            <v>108365</v>
          </cell>
          <cell r="I43">
            <v>-18702715.550000001</v>
          </cell>
        </row>
        <row r="44">
          <cell r="A44" t="str">
            <v>108365WYP</v>
          </cell>
          <cell r="B44" t="str">
            <v>108365</v>
          </cell>
          <cell r="D44">
            <v>-29424505.57</v>
          </cell>
          <cell r="F44" t="str">
            <v>108365WYP</v>
          </cell>
          <cell r="G44" t="str">
            <v>108365</v>
          </cell>
          <cell r="I44">
            <v>-29424505.57</v>
          </cell>
        </row>
        <row r="45">
          <cell r="A45" t="str">
            <v>108365WYU</v>
          </cell>
          <cell r="B45" t="str">
            <v>108365</v>
          </cell>
          <cell r="D45">
            <v>-2225654.2599999998</v>
          </cell>
          <cell r="F45" t="str">
            <v>108365WYU</v>
          </cell>
          <cell r="G45" t="str">
            <v>108365</v>
          </cell>
          <cell r="I45">
            <v>-2225654.2599999998</v>
          </cell>
        </row>
        <row r="46">
          <cell r="A46" t="str">
            <v>108366CA</v>
          </cell>
          <cell r="B46" t="str">
            <v>108366</v>
          </cell>
          <cell r="D46">
            <v>-2701972.01</v>
          </cell>
          <cell r="F46" t="str">
            <v>108366CA</v>
          </cell>
          <cell r="G46" t="str">
            <v>108366</v>
          </cell>
          <cell r="I46">
            <v>-2701972.01</v>
          </cell>
        </row>
        <row r="47">
          <cell r="A47" t="str">
            <v>108366IDU</v>
          </cell>
          <cell r="B47" t="str">
            <v>108366</v>
          </cell>
          <cell r="D47">
            <v>-3009837.46</v>
          </cell>
          <cell r="F47" t="str">
            <v>108366IDU</v>
          </cell>
          <cell r="G47" t="str">
            <v>108366</v>
          </cell>
          <cell r="I47">
            <v>-3009837.46</v>
          </cell>
        </row>
        <row r="48">
          <cell r="A48" t="str">
            <v>108366OR</v>
          </cell>
          <cell r="B48" t="str">
            <v>108366</v>
          </cell>
          <cell r="D48">
            <v>-31373872.939999994</v>
          </cell>
          <cell r="F48" t="str">
            <v>108366OR</v>
          </cell>
          <cell r="G48" t="str">
            <v>108366</v>
          </cell>
          <cell r="I48">
            <v>-31373872.939999994</v>
          </cell>
        </row>
        <row r="49">
          <cell r="A49" t="str">
            <v>108366UT</v>
          </cell>
          <cell r="B49" t="str">
            <v>108366</v>
          </cell>
          <cell r="D49">
            <v>-51874766.040000014</v>
          </cell>
          <cell r="F49" t="str">
            <v>108366UT</v>
          </cell>
          <cell r="G49" t="str">
            <v>108366</v>
          </cell>
          <cell r="I49">
            <v>-51874766.040000014</v>
          </cell>
        </row>
        <row r="50">
          <cell r="A50" t="str">
            <v>108366WA</v>
          </cell>
          <cell r="B50" t="str">
            <v>108366</v>
          </cell>
          <cell r="D50">
            <v>-3224642.63</v>
          </cell>
          <cell r="F50" t="str">
            <v>108366WA</v>
          </cell>
          <cell r="G50" t="str">
            <v>108366</v>
          </cell>
          <cell r="I50">
            <v>-3224642.63</v>
          </cell>
        </row>
        <row r="51">
          <cell r="A51" t="str">
            <v>108366WYP</v>
          </cell>
          <cell r="B51" t="str">
            <v>108366</v>
          </cell>
          <cell r="D51">
            <v>-3666459.04</v>
          </cell>
          <cell r="F51" t="str">
            <v>108366WYP</v>
          </cell>
          <cell r="G51" t="str">
            <v>108366</v>
          </cell>
          <cell r="I51">
            <v>-3666459.04</v>
          </cell>
        </row>
        <row r="52">
          <cell r="A52" t="str">
            <v>108366WYU</v>
          </cell>
          <cell r="B52" t="str">
            <v>108366</v>
          </cell>
          <cell r="D52">
            <v>-1416509.34</v>
          </cell>
          <cell r="F52" t="str">
            <v>108366WYU</v>
          </cell>
          <cell r="G52" t="str">
            <v>108366</v>
          </cell>
          <cell r="I52">
            <v>-1416509.34</v>
          </cell>
        </row>
        <row r="53">
          <cell r="A53" t="str">
            <v>108367CA</v>
          </cell>
          <cell r="B53" t="str">
            <v>108367</v>
          </cell>
          <cell r="D53">
            <v>-4643839.37</v>
          </cell>
          <cell r="F53" t="str">
            <v>108367CA</v>
          </cell>
          <cell r="G53" t="str">
            <v>108367</v>
          </cell>
          <cell r="I53">
            <v>-4643839.37</v>
          </cell>
        </row>
        <row r="54">
          <cell r="A54" t="str">
            <v>108367IDU</v>
          </cell>
          <cell r="B54" t="str">
            <v>108367</v>
          </cell>
          <cell r="D54">
            <v>-9979373.5199999996</v>
          </cell>
          <cell r="F54" t="str">
            <v>108367IDU</v>
          </cell>
          <cell r="G54" t="str">
            <v>108367</v>
          </cell>
          <cell r="I54">
            <v>-9979373.5199999996</v>
          </cell>
        </row>
        <row r="55">
          <cell r="A55" t="str">
            <v>108367OR</v>
          </cell>
          <cell r="B55" t="str">
            <v>108367</v>
          </cell>
          <cell r="D55">
            <v>-38960008.709999993</v>
          </cell>
          <cell r="F55" t="str">
            <v>108367OR</v>
          </cell>
          <cell r="G55" t="str">
            <v>108367</v>
          </cell>
          <cell r="I55">
            <v>-38960008.709999993</v>
          </cell>
        </row>
        <row r="56">
          <cell r="A56" t="str">
            <v>108367UT</v>
          </cell>
          <cell r="B56" t="str">
            <v>108367</v>
          </cell>
          <cell r="D56">
            <v>-127220854.16</v>
          </cell>
          <cell r="F56" t="str">
            <v>108367UT</v>
          </cell>
          <cell r="G56" t="str">
            <v>108367</v>
          </cell>
          <cell r="I56">
            <v>-127220854.16</v>
          </cell>
        </row>
        <row r="57">
          <cell r="A57" t="str">
            <v>108367WA</v>
          </cell>
          <cell r="B57" t="str">
            <v>108367</v>
          </cell>
          <cell r="D57">
            <v>-4806959.46</v>
          </cell>
          <cell r="F57" t="str">
            <v>108367WA</v>
          </cell>
          <cell r="G57" t="str">
            <v>108367</v>
          </cell>
          <cell r="I57">
            <v>-4806959.46</v>
          </cell>
        </row>
        <row r="58">
          <cell r="A58" t="str">
            <v>108367WYP</v>
          </cell>
          <cell r="B58" t="str">
            <v>108367</v>
          </cell>
          <cell r="D58">
            <v>-9651749.870000001</v>
          </cell>
          <cell r="F58" t="str">
            <v>108367WYP</v>
          </cell>
          <cell r="G58" t="str">
            <v>108367</v>
          </cell>
          <cell r="I58">
            <v>-9651749.870000001</v>
          </cell>
        </row>
        <row r="59">
          <cell r="A59" t="str">
            <v>108367WYU</v>
          </cell>
          <cell r="B59" t="str">
            <v>108367</v>
          </cell>
          <cell r="D59">
            <v>-7659384.9399999995</v>
          </cell>
          <cell r="F59" t="str">
            <v>108367WYU</v>
          </cell>
          <cell r="G59" t="str">
            <v>108367</v>
          </cell>
          <cell r="I59">
            <v>-7659384.9399999995</v>
          </cell>
        </row>
        <row r="60">
          <cell r="A60" t="str">
            <v>108368CA</v>
          </cell>
          <cell r="B60" t="str">
            <v>108368</v>
          </cell>
          <cell r="D60">
            <v>-22513438.640000001</v>
          </cell>
          <cell r="F60" t="str">
            <v>108368CA</v>
          </cell>
          <cell r="G60" t="str">
            <v>108368</v>
          </cell>
          <cell r="I60">
            <v>-22513438.640000001</v>
          </cell>
        </row>
        <row r="61">
          <cell r="A61" t="str">
            <v>108368IDU</v>
          </cell>
          <cell r="B61" t="str">
            <v>108368</v>
          </cell>
          <cell r="D61">
            <v>-26072878.759999998</v>
          </cell>
          <cell r="F61" t="str">
            <v>108368IDU</v>
          </cell>
          <cell r="G61" t="str">
            <v>108368</v>
          </cell>
          <cell r="I61">
            <v>-26072878.759999998</v>
          </cell>
        </row>
        <row r="62">
          <cell r="A62" t="str">
            <v>108368OR</v>
          </cell>
          <cell r="B62" t="str">
            <v>108368</v>
          </cell>
          <cell r="D62">
            <v>-120416926.77</v>
          </cell>
          <cell r="F62" t="str">
            <v>108368OR</v>
          </cell>
          <cell r="G62" t="str">
            <v>108368</v>
          </cell>
          <cell r="I62">
            <v>-120416926.77</v>
          </cell>
        </row>
        <row r="63">
          <cell r="A63" t="str">
            <v>108368UT</v>
          </cell>
          <cell r="B63" t="str">
            <v>108368</v>
          </cell>
          <cell r="D63">
            <v>-100848586.68999998</v>
          </cell>
          <cell r="F63" t="str">
            <v>108368UT</v>
          </cell>
          <cell r="G63" t="str">
            <v>108368</v>
          </cell>
          <cell r="I63">
            <v>-100848586.68999998</v>
          </cell>
        </row>
        <row r="64">
          <cell r="A64" t="str">
            <v>108368WA</v>
          </cell>
          <cell r="B64" t="str">
            <v>108368</v>
          </cell>
          <cell r="D64">
            <v>-26265485.880000003</v>
          </cell>
          <cell r="F64" t="str">
            <v>108368WA</v>
          </cell>
          <cell r="G64" t="str">
            <v>108368</v>
          </cell>
          <cell r="I64">
            <v>-26265485.880000003</v>
          </cell>
        </row>
        <row r="65">
          <cell r="A65" t="str">
            <v>108368WYP</v>
          </cell>
          <cell r="B65" t="str">
            <v>108368</v>
          </cell>
          <cell r="D65">
            <v>-21359836.710000001</v>
          </cell>
          <cell r="F65" t="str">
            <v>108368WYP</v>
          </cell>
          <cell r="G65" t="str">
            <v>108368</v>
          </cell>
          <cell r="I65">
            <v>-21359836.710000001</v>
          </cell>
        </row>
        <row r="66">
          <cell r="A66" t="str">
            <v>108368WYU</v>
          </cell>
          <cell r="B66" t="str">
            <v>108368</v>
          </cell>
          <cell r="D66">
            <v>-4106594.56</v>
          </cell>
          <cell r="F66" t="str">
            <v>108368WYU</v>
          </cell>
          <cell r="G66" t="str">
            <v>108368</v>
          </cell>
          <cell r="I66">
            <v>-4106594.56</v>
          </cell>
        </row>
        <row r="67">
          <cell r="A67" t="str">
            <v>108369CA</v>
          </cell>
          <cell r="B67" t="str">
            <v>108369</v>
          </cell>
          <cell r="D67">
            <v>-4172305.17</v>
          </cell>
          <cell r="F67" t="str">
            <v>108369CA</v>
          </cell>
          <cell r="G67" t="str">
            <v>108369</v>
          </cell>
          <cell r="I67">
            <v>-4172305.17</v>
          </cell>
        </row>
        <row r="68">
          <cell r="A68" t="str">
            <v>108369IDU</v>
          </cell>
          <cell r="B68" t="str">
            <v>108369</v>
          </cell>
          <cell r="D68">
            <v>-9635935.1799999997</v>
          </cell>
          <cell r="F68" t="str">
            <v>108369IDU</v>
          </cell>
          <cell r="G68" t="str">
            <v>108369</v>
          </cell>
          <cell r="I68">
            <v>-9635935.1799999997</v>
          </cell>
        </row>
        <row r="69">
          <cell r="A69" t="str">
            <v>108369OR</v>
          </cell>
          <cell r="B69" t="str">
            <v>108369</v>
          </cell>
          <cell r="D69">
            <v>-42417283.399999999</v>
          </cell>
          <cell r="F69" t="str">
            <v>108369OR</v>
          </cell>
          <cell r="G69" t="str">
            <v>108369</v>
          </cell>
          <cell r="I69">
            <v>-42417283.399999999</v>
          </cell>
        </row>
        <row r="70">
          <cell r="A70" t="str">
            <v>108369UT</v>
          </cell>
          <cell r="B70" t="str">
            <v>108369</v>
          </cell>
          <cell r="D70">
            <v>-49709628.420000002</v>
          </cell>
          <cell r="F70" t="str">
            <v>108369UT</v>
          </cell>
          <cell r="G70" t="str">
            <v>108369</v>
          </cell>
          <cell r="I70">
            <v>-49709628.420000002</v>
          </cell>
        </row>
        <row r="71">
          <cell r="A71" t="str">
            <v>108369WA</v>
          </cell>
          <cell r="B71" t="str">
            <v>108369</v>
          </cell>
          <cell r="D71">
            <v>-9926836.3299999982</v>
          </cell>
          <cell r="F71" t="str">
            <v>108369WA</v>
          </cell>
          <cell r="G71" t="str">
            <v>108369</v>
          </cell>
          <cell r="I71">
            <v>-9926836.3299999982</v>
          </cell>
        </row>
        <row r="72">
          <cell r="A72" t="str">
            <v>108369WYP</v>
          </cell>
          <cell r="B72" t="str">
            <v>108369</v>
          </cell>
          <cell r="D72">
            <v>-7342666.7999999998</v>
          </cell>
          <cell r="F72" t="str">
            <v>108369WYP</v>
          </cell>
          <cell r="G72" t="str">
            <v>108369</v>
          </cell>
          <cell r="I72">
            <v>-7342666.7999999998</v>
          </cell>
        </row>
        <row r="73">
          <cell r="A73" t="str">
            <v>108369WYU</v>
          </cell>
          <cell r="B73" t="str">
            <v>108369</v>
          </cell>
          <cell r="D73">
            <v>-1277127</v>
          </cell>
          <cell r="F73" t="str">
            <v>108369WYU</v>
          </cell>
          <cell r="G73" t="str">
            <v>108369</v>
          </cell>
          <cell r="I73">
            <v>-1277127</v>
          </cell>
        </row>
        <row r="74">
          <cell r="A74" t="str">
            <v>108370CA</v>
          </cell>
          <cell r="B74" t="str">
            <v>108370</v>
          </cell>
          <cell r="D74">
            <v>-1553766.08</v>
          </cell>
          <cell r="F74" t="str">
            <v>108370CA</v>
          </cell>
          <cell r="G74" t="str">
            <v>108370</v>
          </cell>
          <cell r="I74">
            <v>-1553766.08</v>
          </cell>
        </row>
        <row r="75">
          <cell r="A75" t="str">
            <v>108370IDU</v>
          </cell>
          <cell r="B75" t="str">
            <v>108370</v>
          </cell>
          <cell r="D75">
            <v>-5546284.2700000005</v>
          </cell>
          <cell r="F75" t="str">
            <v>108370IDU</v>
          </cell>
          <cell r="G75" t="str">
            <v>108370</v>
          </cell>
          <cell r="I75">
            <v>-5546284.2700000005</v>
          </cell>
        </row>
        <row r="76">
          <cell r="A76" t="str">
            <v>108370OR</v>
          </cell>
          <cell r="B76" t="str">
            <v>108370</v>
          </cell>
          <cell r="D76">
            <v>-27025544.830000002</v>
          </cell>
          <cell r="F76" t="str">
            <v>108370OR</v>
          </cell>
          <cell r="G76" t="str">
            <v>108370</v>
          </cell>
          <cell r="I76">
            <v>-27025544.830000002</v>
          </cell>
        </row>
        <row r="77">
          <cell r="A77" t="str">
            <v>108370UT</v>
          </cell>
          <cell r="B77" t="str">
            <v>108370</v>
          </cell>
          <cell r="D77">
            <v>-39709481.030000001</v>
          </cell>
          <cell r="F77" t="str">
            <v>108370UT</v>
          </cell>
          <cell r="G77" t="str">
            <v>108370</v>
          </cell>
          <cell r="I77">
            <v>-39709481.030000001</v>
          </cell>
        </row>
        <row r="78">
          <cell r="A78" t="str">
            <v>108370WA</v>
          </cell>
          <cell r="B78" t="str">
            <v>108370</v>
          </cell>
          <cell r="D78">
            <v>-6419196.54</v>
          </cell>
          <cell r="F78" t="str">
            <v>108370WA</v>
          </cell>
          <cell r="G78" t="str">
            <v>108370</v>
          </cell>
          <cell r="I78">
            <v>-6419196.54</v>
          </cell>
        </row>
        <row r="79">
          <cell r="A79" t="str">
            <v>108370WYP</v>
          </cell>
          <cell r="B79" t="str">
            <v>108370</v>
          </cell>
          <cell r="D79">
            <v>-5448914.3700000001</v>
          </cell>
          <cell r="F79" t="str">
            <v>108370WYP</v>
          </cell>
          <cell r="G79" t="str">
            <v>108370</v>
          </cell>
          <cell r="I79">
            <v>-5448914.3700000001</v>
          </cell>
        </row>
        <row r="80">
          <cell r="A80" t="str">
            <v>108370WYU</v>
          </cell>
          <cell r="B80" t="str">
            <v>108370</v>
          </cell>
          <cell r="D80">
            <v>-1392566.55</v>
          </cell>
          <cell r="F80" t="str">
            <v>108370WYU</v>
          </cell>
          <cell r="G80" t="str">
            <v>108370</v>
          </cell>
          <cell r="I80">
            <v>-1392566.55</v>
          </cell>
        </row>
        <row r="81">
          <cell r="A81" t="str">
            <v>108371CA</v>
          </cell>
          <cell r="B81" t="str">
            <v>108371</v>
          </cell>
          <cell r="D81">
            <v>-89359.65</v>
          </cell>
          <cell r="F81" t="str">
            <v>108371CA</v>
          </cell>
          <cell r="G81" t="str">
            <v>108371</v>
          </cell>
          <cell r="I81">
            <v>-89359.65</v>
          </cell>
        </row>
        <row r="82">
          <cell r="A82" t="str">
            <v>108371IDU</v>
          </cell>
          <cell r="B82" t="str">
            <v>108371</v>
          </cell>
          <cell r="D82">
            <v>-138927.67000000001</v>
          </cell>
          <cell r="F82" t="str">
            <v>108371IDU</v>
          </cell>
          <cell r="G82" t="str">
            <v>108371</v>
          </cell>
          <cell r="I82">
            <v>-138927.67000000001</v>
          </cell>
        </row>
        <row r="83">
          <cell r="A83" t="str">
            <v>108371OR</v>
          </cell>
          <cell r="B83" t="str">
            <v>108371</v>
          </cell>
          <cell r="D83">
            <v>-1473122.97</v>
          </cell>
          <cell r="F83" t="str">
            <v>108371OR</v>
          </cell>
          <cell r="G83" t="str">
            <v>108371</v>
          </cell>
          <cell r="I83">
            <v>-1473122.97</v>
          </cell>
        </row>
        <row r="84">
          <cell r="A84" t="str">
            <v>108371UT</v>
          </cell>
          <cell r="B84" t="str">
            <v>108371</v>
          </cell>
          <cell r="D84">
            <v>-3368243.15</v>
          </cell>
          <cell r="F84" t="str">
            <v>108371UT</v>
          </cell>
          <cell r="G84" t="str">
            <v>108371</v>
          </cell>
          <cell r="I84">
            <v>-3368243.15</v>
          </cell>
        </row>
        <row r="85">
          <cell r="A85" t="str">
            <v>108371WA</v>
          </cell>
          <cell r="B85" t="str">
            <v>108371</v>
          </cell>
          <cell r="D85">
            <v>-297573.69</v>
          </cell>
          <cell r="F85" t="str">
            <v>108371WA</v>
          </cell>
          <cell r="G85" t="str">
            <v>108371</v>
          </cell>
          <cell r="I85">
            <v>-297573.69</v>
          </cell>
        </row>
        <row r="86">
          <cell r="A86" t="str">
            <v>108371WYP</v>
          </cell>
          <cell r="B86" t="str">
            <v>108371</v>
          </cell>
          <cell r="D86">
            <v>-419427.51</v>
          </cell>
          <cell r="F86" t="str">
            <v>108371WYP</v>
          </cell>
          <cell r="G86" t="str">
            <v>108371</v>
          </cell>
          <cell r="I86">
            <v>-419427.51</v>
          </cell>
        </row>
        <row r="87">
          <cell r="A87" t="str">
            <v>108371WYU</v>
          </cell>
          <cell r="B87" t="str">
            <v>108371</v>
          </cell>
          <cell r="D87">
            <v>-64521.19</v>
          </cell>
          <cell r="F87" t="str">
            <v>108371WYU</v>
          </cell>
          <cell r="G87" t="str">
            <v>108371</v>
          </cell>
          <cell r="I87">
            <v>-64521.19</v>
          </cell>
        </row>
        <row r="88">
          <cell r="A88" t="str">
            <v>108372IDU</v>
          </cell>
          <cell r="B88" t="str">
            <v>108372</v>
          </cell>
          <cell r="D88">
            <v>-5054.76</v>
          </cell>
          <cell r="F88" t="str">
            <v>108372IDU</v>
          </cell>
          <cell r="G88" t="str">
            <v>108372</v>
          </cell>
          <cell r="I88">
            <v>-5054.76</v>
          </cell>
        </row>
        <row r="89">
          <cell r="A89" t="str">
            <v>108372UT</v>
          </cell>
          <cell r="B89" t="str">
            <v>108372</v>
          </cell>
          <cell r="D89">
            <v>-39116.75</v>
          </cell>
          <cell r="F89" t="str">
            <v>108372UT</v>
          </cell>
          <cell r="G89" t="str">
            <v>108372</v>
          </cell>
          <cell r="I89">
            <v>-39116.75</v>
          </cell>
        </row>
        <row r="90">
          <cell r="A90" t="str">
            <v>108373CA</v>
          </cell>
          <cell r="B90" t="str">
            <v>108373</v>
          </cell>
          <cell r="D90">
            <v>-440103.98</v>
          </cell>
          <cell r="F90" t="str">
            <v>108373CA</v>
          </cell>
          <cell r="G90" t="str">
            <v>108373</v>
          </cell>
          <cell r="I90">
            <v>-440103.98</v>
          </cell>
        </row>
        <row r="91">
          <cell r="A91" t="str">
            <v>108373IDU</v>
          </cell>
          <cell r="B91" t="str">
            <v>108373</v>
          </cell>
          <cell r="D91">
            <v>-256036.33</v>
          </cell>
          <cell r="F91" t="str">
            <v>108373IDU</v>
          </cell>
          <cell r="G91" t="str">
            <v>108373</v>
          </cell>
          <cell r="I91">
            <v>-256036.33</v>
          </cell>
        </row>
        <row r="92">
          <cell r="A92" t="str">
            <v>108373OR</v>
          </cell>
          <cell r="B92" t="str">
            <v>108373</v>
          </cell>
          <cell r="D92">
            <v>-6147365.3600000013</v>
          </cell>
          <cell r="F92" t="str">
            <v>108373OR</v>
          </cell>
          <cell r="G92" t="str">
            <v>108373</v>
          </cell>
          <cell r="I92">
            <v>-6147365.3600000013</v>
          </cell>
        </row>
        <row r="93">
          <cell r="A93" t="str">
            <v>108373UT</v>
          </cell>
          <cell r="B93" t="str">
            <v>108373</v>
          </cell>
          <cell r="D93">
            <v>-8796621.0199999977</v>
          </cell>
          <cell r="F93" t="str">
            <v>108373UT</v>
          </cell>
          <cell r="G93" t="str">
            <v>108373</v>
          </cell>
          <cell r="I93">
            <v>-8796621.0199999977</v>
          </cell>
        </row>
        <row r="94">
          <cell r="A94" t="str">
            <v>108373WA</v>
          </cell>
          <cell r="B94" t="str">
            <v>108373</v>
          </cell>
          <cell r="D94">
            <v>-1501375.69</v>
          </cell>
          <cell r="F94" t="str">
            <v>108373WA</v>
          </cell>
          <cell r="G94" t="str">
            <v>108373</v>
          </cell>
          <cell r="I94">
            <v>-1501375.69</v>
          </cell>
        </row>
        <row r="95">
          <cell r="A95" t="str">
            <v>108373WYP</v>
          </cell>
          <cell r="B95" t="str">
            <v>108373</v>
          </cell>
          <cell r="D95">
            <v>-1212294.45</v>
          </cell>
          <cell r="F95" t="str">
            <v>108373WYP</v>
          </cell>
          <cell r="G95" t="str">
            <v>108373</v>
          </cell>
          <cell r="I95">
            <v>-1212294.45</v>
          </cell>
        </row>
        <row r="96">
          <cell r="A96" t="str">
            <v>108373WYU</v>
          </cell>
          <cell r="B96" t="str">
            <v>108373</v>
          </cell>
          <cell r="D96">
            <v>-473987.9</v>
          </cell>
          <cell r="F96" t="str">
            <v>108373WYU</v>
          </cell>
          <cell r="G96" t="str">
            <v>108373</v>
          </cell>
          <cell r="I96">
            <v>-473987.9</v>
          </cell>
        </row>
        <row r="97">
          <cell r="A97" t="str">
            <v>108DPUT</v>
          </cell>
          <cell r="B97" t="str">
            <v>108DP</v>
          </cell>
          <cell r="D97">
            <v>0</v>
          </cell>
          <cell r="F97" t="str">
            <v>108DPUT</v>
          </cell>
          <cell r="G97" t="str">
            <v>108DP</v>
          </cell>
          <cell r="I97">
            <v>0</v>
          </cell>
        </row>
        <row r="98">
          <cell r="A98" t="str">
            <v>108GPCA</v>
          </cell>
          <cell r="B98" t="str">
            <v>108GP</v>
          </cell>
          <cell r="D98">
            <v>-4113131.7616412155</v>
          </cell>
          <cell r="F98" t="str">
            <v>108GPCA</v>
          </cell>
          <cell r="G98" t="str">
            <v>108GP</v>
          </cell>
          <cell r="I98">
            <v>-4113131.7616412155</v>
          </cell>
        </row>
        <row r="99">
          <cell r="A99" t="str">
            <v>108GPCN</v>
          </cell>
          <cell r="B99" t="str">
            <v>108GP</v>
          </cell>
          <cell r="D99">
            <v>-5881586.3086460549</v>
          </cell>
          <cell r="F99" t="str">
            <v>108GPCN</v>
          </cell>
          <cell r="G99" t="str">
            <v>108GP</v>
          </cell>
          <cell r="I99">
            <v>-5881586.3086460549</v>
          </cell>
        </row>
        <row r="100">
          <cell r="A100" t="str">
            <v>108GPDGP</v>
          </cell>
          <cell r="B100" t="str">
            <v>108GP</v>
          </cell>
          <cell r="D100">
            <v>-9059959.7689102348</v>
          </cell>
          <cell r="F100" t="str">
            <v>108GPDGP</v>
          </cell>
          <cell r="G100" t="str">
            <v>108GP</v>
          </cell>
          <cell r="I100">
            <v>-9059959.7689102348</v>
          </cell>
        </row>
        <row r="101">
          <cell r="A101" t="str">
            <v>108GPDGU</v>
          </cell>
          <cell r="B101" t="str">
            <v>108GP</v>
          </cell>
          <cell r="D101">
            <v>-18428124.30835234</v>
          </cell>
          <cell r="F101" t="str">
            <v>108GPDGU</v>
          </cell>
          <cell r="G101" t="str">
            <v>108GP</v>
          </cell>
          <cell r="I101">
            <v>-18428124.30835234</v>
          </cell>
        </row>
        <row r="102">
          <cell r="A102" t="str">
            <v>108GPIDU</v>
          </cell>
          <cell r="B102" t="str">
            <v>108GP</v>
          </cell>
          <cell r="D102">
            <v>-10861602.354237733</v>
          </cell>
          <cell r="F102" t="str">
            <v>108GPIDU</v>
          </cell>
          <cell r="G102" t="str">
            <v>108GP</v>
          </cell>
          <cell r="I102">
            <v>-10861602.354237733</v>
          </cell>
        </row>
        <row r="103">
          <cell r="A103" t="str">
            <v>108GPOR</v>
          </cell>
          <cell r="B103" t="str">
            <v>108GP</v>
          </cell>
          <cell r="D103">
            <v>-44659489.108126707</v>
          </cell>
          <cell r="F103" t="str">
            <v>108GPOR</v>
          </cell>
          <cell r="G103" t="str">
            <v>108GP</v>
          </cell>
          <cell r="I103">
            <v>-44659489.108126707</v>
          </cell>
        </row>
        <row r="104">
          <cell r="A104" t="str">
            <v>108GPSE</v>
          </cell>
          <cell r="B104" t="str">
            <v>108GP</v>
          </cell>
          <cell r="D104">
            <v>-752316.54910459253</v>
          </cell>
          <cell r="F104" t="str">
            <v>108GPSE</v>
          </cell>
          <cell r="G104" t="str">
            <v>108GP</v>
          </cell>
          <cell r="I104">
            <v>-752316.54910459253</v>
          </cell>
        </row>
        <row r="105">
          <cell r="A105" t="str">
            <v>108GPSG</v>
          </cell>
          <cell r="B105" t="str">
            <v>108GP</v>
          </cell>
          <cell r="D105">
            <v>-36595498.567529015</v>
          </cell>
          <cell r="F105" t="str">
            <v>108GPSG</v>
          </cell>
          <cell r="G105" t="str">
            <v>108GP</v>
          </cell>
          <cell r="I105">
            <v>-36595498.567529015</v>
          </cell>
        </row>
        <row r="106">
          <cell r="A106" t="str">
            <v>108GPSO</v>
          </cell>
          <cell r="B106" t="str">
            <v>108GP</v>
          </cell>
          <cell r="D106">
            <v>-108779411.52875423</v>
          </cell>
          <cell r="F106" t="str">
            <v>108GPSO</v>
          </cell>
          <cell r="G106" t="str">
            <v>108GP</v>
          </cell>
          <cell r="I106">
            <v>-108779411.52875423</v>
          </cell>
        </row>
        <row r="107">
          <cell r="A107" t="str">
            <v>108GPSSGCH</v>
          </cell>
          <cell r="B107" t="str">
            <v>108GP</v>
          </cell>
          <cell r="D107">
            <v>-2607159.1138869845</v>
          </cell>
          <cell r="F107" t="str">
            <v>108GPSSGCH</v>
          </cell>
          <cell r="G107" t="str">
            <v>108GP</v>
          </cell>
          <cell r="I107">
            <v>-2607159.1138869845</v>
          </cell>
        </row>
        <row r="108">
          <cell r="A108" t="str">
            <v>108GPSSGCT</v>
          </cell>
          <cell r="B108" t="str">
            <v>108GP</v>
          </cell>
          <cell r="D108">
            <v>-21616.842981650712</v>
          </cell>
          <cell r="F108" t="str">
            <v>108GPSSGCT</v>
          </cell>
          <cell r="G108" t="str">
            <v>108GP</v>
          </cell>
          <cell r="I108">
            <v>-21616.842981650712</v>
          </cell>
        </row>
        <row r="109">
          <cell r="A109" t="str">
            <v>108GPUT</v>
          </cell>
          <cell r="B109" t="str">
            <v>108GP</v>
          </cell>
          <cell r="D109">
            <v>-54008515.706102222</v>
          </cell>
          <cell r="F109" t="str">
            <v>108GPUT</v>
          </cell>
          <cell r="G109" t="str">
            <v>108GP</v>
          </cell>
          <cell r="I109">
            <v>-54008515.706102222</v>
          </cell>
        </row>
        <row r="110">
          <cell r="A110" t="str">
            <v>108GPWA</v>
          </cell>
          <cell r="B110" t="str">
            <v>108GP</v>
          </cell>
          <cell r="D110">
            <v>-13186442.495565886</v>
          </cell>
          <cell r="F110" t="str">
            <v>108GPWA</v>
          </cell>
          <cell r="G110" t="str">
            <v>108GP</v>
          </cell>
          <cell r="I110">
            <v>-13186442.495565886</v>
          </cell>
        </row>
        <row r="111">
          <cell r="A111" t="str">
            <v>108GPWYP</v>
          </cell>
          <cell r="B111" t="str">
            <v>108GP</v>
          </cell>
          <cell r="D111">
            <v>-16157055.032508016</v>
          </cell>
          <cell r="F111" t="str">
            <v>108GPWYP</v>
          </cell>
          <cell r="G111" t="str">
            <v>108GP</v>
          </cell>
          <cell r="I111">
            <v>-16157055.032508016</v>
          </cell>
        </row>
        <row r="112">
          <cell r="A112" t="str">
            <v>108GPWYU</v>
          </cell>
          <cell r="B112" t="str">
            <v>108GP</v>
          </cell>
          <cell r="D112">
            <v>-4252076.4649415193</v>
          </cell>
          <cell r="F112" t="str">
            <v>108GPWYU</v>
          </cell>
          <cell r="G112" t="str">
            <v>108GP</v>
          </cell>
          <cell r="I112">
            <v>-4252076.4649415193</v>
          </cell>
        </row>
        <row r="113">
          <cell r="A113" t="str">
            <v>108HPDGP</v>
          </cell>
          <cell r="B113" t="str">
            <v>108HP</v>
          </cell>
          <cell r="D113">
            <v>-154901814.77835774</v>
          </cell>
          <cell r="F113" t="str">
            <v>108HPDGP</v>
          </cell>
          <cell r="G113" t="str">
            <v>108HP</v>
          </cell>
          <cell r="I113">
            <v>-154901814.77835774</v>
          </cell>
        </row>
        <row r="114">
          <cell r="A114" t="str">
            <v>108HPDGU</v>
          </cell>
          <cell r="B114" t="str">
            <v>108HP</v>
          </cell>
          <cell r="D114">
            <v>-31136840.686439708</v>
          </cell>
          <cell r="F114" t="str">
            <v>108HPDGU</v>
          </cell>
          <cell r="G114" t="str">
            <v>108HP</v>
          </cell>
          <cell r="I114">
            <v>-31136840.686439708</v>
          </cell>
        </row>
        <row r="115">
          <cell r="A115" t="str">
            <v>108HPSG-P</v>
          </cell>
          <cell r="B115" t="str">
            <v>108HP</v>
          </cell>
          <cell r="D115">
            <v>-42304740.635514647</v>
          </cell>
          <cell r="F115" t="str">
            <v>108HPSG-P</v>
          </cell>
          <cell r="G115" t="str">
            <v>108HP</v>
          </cell>
          <cell r="I115">
            <v>-42304740.635514647</v>
          </cell>
        </row>
        <row r="116">
          <cell r="A116" t="str">
            <v>108HPSG-U</v>
          </cell>
          <cell r="B116" t="str">
            <v>108HP</v>
          </cell>
          <cell r="D116">
            <v>-13644973.041645167</v>
          </cell>
          <cell r="F116" t="str">
            <v>108HPSG-U</v>
          </cell>
          <cell r="G116" t="str">
            <v>108HP</v>
          </cell>
          <cell r="I116">
            <v>-13644973.041645167</v>
          </cell>
        </row>
        <row r="117">
          <cell r="A117" t="str">
            <v>108MPSE</v>
          </cell>
          <cell r="B117" t="str">
            <v>108MP</v>
          </cell>
          <cell r="D117">
            <v>-129773280.65253814</v>
          </cell>
          <cell r="F117" t="str">
            <v>108MPSE</v>
          </cell>
          <cell r="G117" t="str">
            <v>108MP</v>
          </cell>
          <cell r="I117">
            <v>-129773280.65253814</v>
          </cell>
        </row>
        <row r="118">
          <cell r="A118" t="str">
            <v>108OPDGU</v>
          </cell>
          <cell r="B118" t="str">
            <v>108OP</v>
          </cell>
          <cell r="D118">
            <v>-2376613.6361310231</v>
          </cell>
          <cell r="F118" t="str">
            <v>108OPDGU</v>
          </cell>
          <cell r="G118" t="str">
            <v>108OP</v>
          </cell>
          <cell r="I118">
            <v>-2376613.6361310231</v>
          </cell>
        </row>
        <row r="119">
          <cell r="A119" t="str">
            <v>108OPSG</v>
          </cell>
          <cell r="B119" t="str">
            <v>108OP</v>
          </cell>
          <cell r="D119">
            <v>-70392460.877258152</v>
          </cell>
          <cell r="F119" t="str">
            <v>108OPSG</v>
          </cell>
          <cell r="G119" t="str">
            <v>108OP</v>
          </cell>
          <cell r="I119">
            <v>-70392460.877258152</v>
          </cell>
        </row>
        <row r="120">
          <cell r="A120" t="str">
            <v>108OPSSGCT</v>
          </cell>
          <cell r="B120" t="str">
            <v>108OP</v>
          </cell>
          <cell r="D120">
            <v>-12531060.387706695</v>
          </cell>
          <cell r="F120" t="str">
            <v>108OPSSGCT</v>
          </cell>
          <cell r="G120" t="str">
            <v>108OP</v>
          </cell>
          <cell r="I120">
            <v>-12531060.387706695</v>
          </cell>
        </row>
        <row r="121">
          <cell r="A121" t="str">
            <v>108SPDGP</v>
          </cell>
          <cell r="B121" t="str">
            <v>108SP</v>
          </cell>
          <cell r="D121">
            <v>-830389657.74563193</v>
          </cell>
          <cell r="F121" t="str">
            <v>108SPDGP</v>
          </cell>
          <cell r="G121" t="str">
            <v>108SP</v>
          </cell>
          <cell r="I121">
            <v>-830389657.74563193</v>
          </cell>
        </row>
        <row r="122">
          <cell r="A122" t="str">
            <v>108SPDGU</v>
          </cell>
          <cell r="B122" t="str">
            <v>108SP</v>
          </cell>
          <cell r="D122">
            <v>-927852563.43022108</v>
          </cell>
          <cell r="F122" t="str">
            <v>108SPDGU</v>
          </cell>
          <cell r="G122" t="str">
            <v>108SP</v>
          </cell>
          <cell r="I122">
            <v>-927852563.43022108</v>
          </cell>
        </row>
        <row r="123">
          <cell r="A123" t="str">
            <v>108SPSG</v>
          </cell>
          <cell r="B123" t="str">
            <v>108SP</v>
          </cell>
          <cell r="D123">
            <v>-399920200.43571907</v>
          </cell>
          <cell r="F123" t="str">
            <v>108SPSG</v>
          </cell>
          <cell r="G123" t="str">
            <v>108SP</v>
          </cell>
          <cell r="I123">
            <v>-399920200.43571907</v>
          </cell>
        </row>
        <row r="124">
          <cell r="A124" t="str">
            <v>108SPSSGCH</v>
          </cell>
          <cell r="B124" t="str">
            <v>108SP</v>
          </cell>
          <cell r="D124">
            <v>-204911454.07673258</v>
          </cell>
          <cell r="F124" t="str">
            <v>108SPSSGCH</v>
          </cell>
          <cell r="G124" t="str">
            <v>108SP</v>
          </cell>
          <cell r="I124">
            <v>-204911454.07673258</v>
          </cell>
        </row>
        <row r="125">
          <cell r="A125" t="str">
            <v>108TPDGP</v>
          </cell>
          <cell r="B125" t="str">
            <v>108TP</v>
          </cell>
          <cell r="D125">
            <v>-365214102.76991618</v>
          </cell>
          <cell r="F125" t="str">
            <v>108TPDGP</v>
          </cell>
          <cell r="G125" t="str">
            <v>108TP</v>
          </cell>
          <cell r="I125">
            <v>-365214102.76991618</v>
          </cell>
        </row>
        <row r="126">
          <cell r="A126" t="str">
            <v>108TPDGU</v>
          </cell>
          <cell r="B126" t="str">
            <v>108TP</v>
          </cell>
          <cell r="D126">
            <v>-363778939.134224</v>
          </cell>
          <cell r="F126" t="str">
            <v>108TPDGU</v>
          </cell>
          <cell r="G126" t="str">
            <v>108TP</v>
          </cell>
          <cell r="I126">
            <v>-363778939.134224</v>
          </cell>
        </row>
        <row r="127">
          <cell r="A127" t="str">
            <v>108TPSG</v>
          </cell>
          <cell r="B127" t="str">
            <v>108TP</v>
          </cell>
          <cell r="D127">
            <v>-289131390.94646019</v>
          </cell>
          <cell r="F127" t="str">
            <v>108TPSG</v>
          </cell>
          <cell r="G127" t="str">
            <v>108TP</v>
          </cell>
          <cell r="I127">
            <v>-289131390.94646019</v>
          </cell>
        </row>
        <row r="128">
          <cell r="A128" t="str">
            <v>111390OR</v>
          </cell>
          <cell r="B128" t="str">
            <v>111390</v>
          </cell>
          <cell r="D128">
            <v>-377929.83</v>
          </cell>
          <cell r="F128" t="str">
            <v>111390OR</v>
          </cell>
          <cell r="G128" t="str">
            <v>111390</v>
          </cell>
          <cell r="I128">
            <v>-377929.83</v>
          </cell>
        </row>
        <row r="129">
          <cell r="A129" t="str">
            <v>111390SO</v>
          </cell>
          <cell r="B129" t="str">
            <v>111390</v>
          </cell>
          <cell r="D129">
            <v>2771857.69</v>
          </cell>
          <cell r="F129" t="str">
            <v>111390SO</v>
          </cell>
          <cell r="G129" t="str">
            <v>111390</v>
          </cell>
          <cell r="I129">
            <v>2771857.69</v>
          </cell>
        </row>
        <row r="130">
          <cell r="A130" t="str">
            <v>111390WYP</v>
          </cell>
          <cell r="B130" t="str">
            <v>111390</v>
          </cell>
          <cell r="D130">
            <v>-114919.47</v>
          </cell>
          <cell r="F130" t="str">
            <v>111390WYP</v>
          </cell>
          <cell r="G130" t="str">
            <v>111390</v>
          </cell>
          <cell r="I130">
            <v>-114919.47</v>
          </cell>
        </row>
        <row r="131">
          <cell r="A131" t="str">
            <v>111GPCA</v>
          </cell>
          <cell r="B131" t="str">
            <v>111GP</v>
          </cell>
          <cell r="D131">
            <v>-613222.27</v>
          </cell>
          <cell r="F131" t="str">
            <v>111GPCA</v>
          </cell>
          <cell r="G131" t="str">
            <v>111GP</v>
          </cell>
          <cell r="I131">
            <v>-613222.27</v>
          </cell>
        </row>
        <row r="132">
          <cell r="A132" t="str">
            <v>111GPCN</v>
          </cell>
          <cell r="B132" t="str">
            <v>111GP</v>
          </cell>
          <cell r="D132">
            <v>-1740072.7</v>
          </cell>
          <cell r="F132" t="str">
            <v>111GPCN</v>
          </cell>
          <cell r="G132" t="str">
            <v>111GP</v>
          </cell>
          <cell r="I132">
            <v>-1740072.7</v>
          </cell>
        </row>
        <row r="133">
          <cell r="A133" t="str">
            <v>111GPOR</v>
          </cell>
          <cell r="B133" t="str">
            <v>111GP</v>
          </cell>
          <cell r="D133">
            <v>-7041717.2100000018</v>
          </cell>
          <cell r="F133" t="str">
            <v>111GPOR</v>
          </cell>
          <cell r="G133" t="str">
            <v>111GP</v>
          </cell>
          <cell r="I133">
            <v>-7041717.2100000018</v>
          </cell>
        </row>
        <row r="134">
          <cell r="A134" t="str">
            <v>111GPSO</v>
          </cell>
          <cell r="B134" t="str">
            <v>111GP</v>
          </cell>
          <cell r="D134">
            <v>-7886431.5199999986</v>
          </cell>
          <cell r="F134" t="str">
            <v>111GPSO</v>
          </cell>
          <cell r="G134" t="str">
            <v>111GP</v>
          </cell>
          <cell r="I134">
            <v>-7886431.5199999986</v>
          </cell>
        </row>
        <row r="135">
          <cell r="A135" t="str">
            <v>111GPUT</v>
          </cell>
          <cell r="B135" t="str">
            <v>111GP</v>
          </cell>
          <cell r="D135">
            <v>-22703.99</v>
          </cell>
          <cell r="F135" t="str">
            <v>111GPUT</v>
          </cell>
          <cell r="G135" t="str">
            <v>111GP</v>
          </cell>
          <cell r="I135">
            <v>-22703.99</v>
          </cell>
        </row>
        <row r="136">
          <cell r="A136" t="str">
            <v>111GPWA</v>
          </cell>
          <cell r="B136" t="str">
            <v>111GP</v>
          </cell>
          <cell r="D136">
            <v>-1171952</v>
          </cell>
          <cell r="F136" t="str">
            <v>111GPWA</v>
          </cell>
          <cell r="G136" t="str">
            <v>111GP</v>
          </cell>
          <cell r="I136">
            <v>-1171952</v>
          </cell>
        </row>
        <row r="137">
          <cell r="A137" t="str">
            <v>111GPWYP</v>
          </cell>
          <cell r="B137" t="str">
            <v>111GP</v>
          </cell>
          <cell r="D137">
            <v>-5459214.8799999999</v>
          </cell>
          <cell r="F137" t="str">
            <v>111GPWYP</v>
          </cell>
          <cell r="G137" t="str">
            <v>111GP</v>
          </cell>
          <cell r="I137">
            <v>-5459214.8799999999</v>
          </cell>
        </row>
        <row r="138">
          <cell r="A138" t="str">
            <v>111GPWYU</v>
          </cell>
          <cell r="B138" t="str">
            <v>111GP</v>
          </cell>
          <cell r="D138">
            <v>-21442.67</v>
          </cell>
          <cell r="F138" t="str">
            <v>111GPWYU</v>
          </cell>
          <cell r="G138" t="str">
            <v>111GP</v>
          </cell>
          <cell r="I138">
            <v>-21442.67</v>
          </cell>
        </row>
        <row r="139">
          <cell r="A139" t="str">
            <v>111HPSG</v>
          </cell>
          <cell r="B139" t="str">
            <v>111HP</v>
          </cell>
          <cell r="D139">
            <v>-208154.93</v>
          </cell>
          <cell r="F139" t="str">
            <v>111HPSG</v>
          </cell>
          <cell r="G139" t="str">
            <v>111HP</v>
          </cell>
          <cell r="I139">
            <v>-208154.93</v>
          </cell>
        </row>
        <row r="140">
          <cell r="A140" t="str">
            <v>111IPCA</v>
          </cell>
          <cell r="B140" t="str">
            <v>111IP</v>
          </cell>
          <cell r="D140">
            <v>-809955.12598517328</v>
          </cell>
          <cell r="F140" t="str">
            <v>111IPCA</v>
          </cell>
          <cell r="G140" t="str">
            <v>111IP</v>
          </cell>
          <cell r="I140">
            <v>-809955.12598517328</v>
          </cell>
        </row>
        <row r="141">
          <cell r="A141" t="str">
            <v>111IPCN</v>
          </cell>
          <cell r="B141" t="str">
            <v>111IP</v>
          </cell>
          <cell r="D141">
            <v>-79276291.294796139</v>
          </cell>
          <cell r="F141" t="str">
            <v>111IPCN</v>
          </cell>
          <cell r="G141" t="str">
            <v>111IP</v>
          </cell>
          <cell r="I141">
            <v>-79276291.294796139</v>
          </cell>
        </row>
        <row r="142">
          <cell r="A142" t="str">
            <v>111IPDGP</v>
          </cell>
          <cell r="B142" t="str">
            <v>111IP</v>
          </cell>
          <cell r="D142">
            <v>-2729537.0298926528</v>
          </cell>
          <cell r="F142" t="str">
            <v>111IPDGP</v>
          </cell>
          <cell r="G142" t="str">
            <v>111IP</v>
          </cell>
          <cell r="I142">
            <v>-2729537.0298926528</v>
          </cell>
        </row>
        <row r="143">
          <cell r="A143" t="str">
            <v>111IPDGU</v>
          </cell>
          <cell r="B143" t="str">
            <v>111IP</v>
          </cell>
          <cell r="D143">
            <v>-326294.31178299617</v>
          </cell>
          <cell r="F143" t="str">
            <v>111IPDGU</v>
          </cell>
          <cell r="G143" t="str">
            <v>111IP</v>
          </cell>
          <cell r="I143">
            <v>-326294.31178299617</v>
          </cell>
        </row>
        <row r="144">
          <cell r="A144" t="str">
            <v>111IPIDU</v>
          </cell>
          <cell r="B144" t="str">
            <v>111IP</v>
          </cell>
          <cell r="D144">
            <v>-2534349.0187148615</v>
          </cell>
          <cell r="F144" t="str">
            <v>111IPIDU</v>
          </cell>
          <cell r="G144" t="str">
            <v>111IP</v>
          </cell>
          <cell r="I144">
            <v>-2534349.0187148615</v>
          </cell>
        </row>
        <row r="145">
          <cell r="A145" t="str">
            <v>111IPOR</v>
          </cell>
          <cell r="B145" t="str">
            <v>111IP</v>
          </cell>
          <cell r="D145">
            <v>-1093752.3395360499</v>
          </cell>
          <cell r="F145" t="str">
            <v>111IPOR</v>
          </cell>
          <cell r="G145" t="str">
            <v>111IP</v>
          </cell>
          <cell r="I145">
            <v>-1093752.3395360499</v>
          </cell>
        </row>
        <row r="146">
          <cell r="A146" t="str">
            <v>111IPSE</v>
          </cell>
          <cell r="B146" t="str">
            <v>111IP</v>
          </cell>
          <cell r="D146">
            <v>-874110.19848358852</v>
          </cell>
          <cell r="F146" t="str">
            <v>111IPSE</v>
          </cell>
          <cell r="G146" t="str">
            <v>111IP</v>
          </cell>
          <cell r="I146">
            <v>-874110.19848358852</v>
          </cell>
        </row>
        <row r="147">
          <cell r="A147" t="str">
            <v>111IPSG</v>
          </cell>
          <cell r="B147" t="str">
            <v>111IP</v>
          </cell>
          <cell r="D147">
            <v>-18605983.757621642</v>
          </cell>
          <cell r="F147" t="str">
            <v>111IPSG</v>
          </cell>
          <cell r="G147" t="str">
            <v>111IP</v>
          </cell>
          <cell r="I147">
            <v>-18605983.757621642</v>
          </cell>
        </row>
        <row r="148">
          <cell r="A148" t="str">
            <v>111IPSG-P</v>
          </cell>
          <cell r="B148" t="str">
            <v>111IP</v>
          </cell>
          <cell r="D148">
            <v>-10365003.992019074</v>
          </cell>
          <cell r="F148" t="str">
            <v>111IPSG-P</v>
          </cell>
          <cell r="G148" t="str">
            <v>111IP</v>
          </cell>
          <cell r="I148">
            <v>-10365003.992019074</v>
          </cell>
        </row>
        <row r="149">
          <cell r="A149" t="str">
            <v>111IPSG-U</v>
          </cell>
          <cell r="B149" t="str">
            <v>111IP</v>
          </cell>
          <cell r="D149">
            <v>-2515191.0067030014</v>
          </cell>
          <cell r="F149" t="str">
            <v>111IPSG-U</v>
          </cell>
          <cell r="G149" t="str">
            <v>111IP</v>
          </cell>
          <cell r="I149">
            <v>-2515191.0067030014</v>
          </cell>
        </row>
        <row r="150">
          <cell r="A150" t="str">
            <v>111IPSO</v>
          </cell>
          <cell r="B150" t="str">
            <v>111IP</v>
          </cell>
          <cell r="D150">
            <v>-247394813.37810645</v>
          </cell>
          <cell r="F150" t="str">
            <v>111IPSO</v>
          </cell>
          <cell r="G150" t="str">
            <v>111IP</v>
          </cell>
          <cell r="I150">
            <v>-247394813.37810645</v>
          </cell>
        </row>
        <row r="151">
          <cell r="A151" t="str">
            <v>111IPSSGCH</v>
          </cell>
          <cell r="B151" t="str">
            <v>111IP</v>
          </cell>
          <cell r="D151">
            <v>-7699.8479655317769</v>
          </cell>
          <cell r="F151" t="str">
            <v>111IPSSGCH</v>
          </cell>
          <cell r="G151" t="str">
            <v>111IP</v>
          </cell>
          <cell r="I151">
            <v>-7699.8479655317769</v>
          </cell>
        </row>
        <row r="152">
          <cell r="A152" t="str">
            <v>111IPSSGCT</v>
          </cell>
          <cell r="B152" t="str">
            <v>111IP</v>
          </cell>
          <cell r="D152">
            <v>-28413.83</v>
          </cell>
          <cell r="F152" t="str">
            <v>111IPSSGCT</v>
          </cell>
          <cell r="G152" t="str">
            <v>111IP</v>
          </cell>
          <cell r="I152">
            <v>-28413.83</v>
          </cell>
        </row>
        <row r="153">
          <cell r="A153" t="str">
            <v>111IPUT</v>
          </cell>
          <cell r="B153" t="str">
            <v>111IP</v>
          </cell>
          <cell r="D153">
            <v>-10856941.318424961</v>
          </cell>
          <cell r="F153" t="str">
            <v>111IPUT</v>
          </cell>
          <cell r="G153" t="str">
            <v>111IP</v>
          </cell>
          <cell r="I153">
            <v>-10856941.318424961</v>
          </cell>
        </row>
        <row r="154">
          <cell r="A154" t="str">
            <v>111IPWA</v>
          </cell>
          <cell r="B154" t="str">
            <v>111IP</v>
          </cell>
          <cell r="D154">
            <v>-64004.683232162162</v>
          </cell>
          <cell r="F154" t="str">
            <v>111IPWA</v>
          </cell>
          <cell r="G154" t="str">
            <v>111IP</v>
          </cell>
          <cell r="I154">
            <v>-64004.683232162162</v>
          </cell>
        </row>
        <row r="155">
          <cell r="A155" t="str">
            <v>111IPWYP</v>
          </cell>
          <cell r="B155" t="str">
            <v>111IP</v>
          </cell>
          <cell r="D155">
            <v>-3571359.4378900048</v>
          </cell>
          <cell r="F155" t="str">
            <v>111IPWYP</v>
          </cell>
          <cell r="G155" t="str">
            <v>111IP</v>
          </cell>
          <cell r="I155">
            <v>-3571359.4378900048</v>
          </cell>
        </row>
        <row r="156">
          <cell r="A156" t="str">
            <v>111IPWYU</v>
          </cell>
          <cell r="B156" t="str">
            <v>111IP</v>
          </cell>
          <cell r="D156">
            <v>-1432539.8402307166</v>
          </cell>
          <cell r="F156" t="str">
            <v>111IPWYU</v>
          </cell>
          <cell r="G156" t="str">
            <v>111IP</v>
          </cell>
          <cell r="I156">
            <v>-1432539.8402307166</v>
          </cell>
        </row>
        <row r="157">
          <cell r="A157" t="str">
            <v>111SPSG</v>
          </cell>
          <cell r="B157" t="str">
            <v>111SP</v>
          </cell>
          <cell r="D157">
            <v>0</v>
          </cell>
          <cell r="F157" t="str">
            <v>111SPSG</v>
          </cell>
          <cell r="G157" t="str">
            <v>111SP</v>
          </cell>
          <cell r="I157">
            <v>0</v>
          </cell>
        </row>
        <row r="158">
          <cell r="A158" t="str">
            <v>114DGP</v>
          </cell>
          <cell r="B158" t="str">
            <v>114</v>
          </cell>
          <cell r="D158">
            <v>14560710.68</v>
          </cell>
          <cell r="F158" t="str">
            <v>114DGP</v>
          </cell>
          <cell r="G158" t="str">
            <v>114</v>
          </cell>
          <cell r="I158">
            <v>14560710.68</v>
          </cell>
        </row>
        <row r="159">
          <cell r="A159" t="str">
            <v>114SG</v>
          </cell>
          <cell r="B159" t="str">
            <v>114</v>
          </cell>
          <cell r="D159">
            <v>142633069.09999999</v>
          </cell>
          <cell r="F159" t="str">
            <v>114SG</v>
          </cell>
          <cell r="G159" t="str">
            <v>114</v>
          </cell>
          <cell r="I159">
            <v>142633069.09999999</v>
          </cell>
        </row>
        <row r="160">
          <cell r="A160" t="str">
            <v>115DGP</v>
          </cell>
          <cell r="B160" t="str">
            <v>115</v>
          </cell>
          <cell r="D160">
            <v>-10075152.010000017</v>
          </cell>
          <cell r="F160" t="str">
            <v>115DGP</v>
          </cell>
          <cell r="G160" t="str">
            <v>115</v>
          </cell>
          <cell r="I160">
            <v>-10075152.010000017</v>
          </cell>
        </row>
        <row r="161">
          <cell r="A161" t="str">
            <v>115SG</v>
          </cell>
          <cell r="B161" t="str">
            <v>115</v>
          </cell>
          <cell r="D161">
            <v>-68443824.009999961</v>
          </cell>
          <cell r="F161" t="str">
            <v>115SG</v>
          </cell>
          <cell r="G161" t="str">
            <v>115</v>
          </cell>
          <cell r="I161">
            <v>-68443824.009999961</v>
          </cell>
        </row>
        <row r="162">
          <cell r="A162" t="str">
            <v>124CA</v>
          </cell>
          <cell r="B162" t="str">
            <v>124</v>
          </cell>
          <cell r="D162">
            <v>453046.32661675429</v>
          </cell>
          <cell r="F162" t="str">
            <v>124CA</v>
          </cell>
          <cell r="G162" t="str">
            <v>124</v>
          </cell>
          <cell r="I162">
            <v>453046.32661675429</v>
          </cell>
        </row>
        <row r="163">
          <cell r="A163" t="str">
            <v>124IDU</v>
          </cell>
          <cell r="B163" t="str">
            <v>124</v>
          </cell>
          <cell r="D163">
            <v>46602.304211872121</v>
          </cell>
          <cell r="F163" t="str">
            <v>124IDU</v>
          </cell>
          <cell r="G163" t="str">
            <v>124</v>
          </cell>
          <cell r="I163">
            <v>46602.304211872121</v>
          </cell>
        </row>
        <row r="164">
          <cell r="A164" t="str">
            <v>124OR</v>
          </cell>
          <cell r="B164" t="str">
            <v>124</v>
          </cell>
          <cell r="D164">
            <v>40831.554883113567</v>
          </cell>
          <cell r="F164" t="str">
            <v>124OR</v>
          </cell>
          <cell r="G164" t="str">
            <v>124</v>
          </cell>
          <cell r="I164">
            <v>40831.554883113567</v>
          </cell>
        </row>
        <row r="165">
          <cell r="A165" t="str">
            <v>124OTHER</v>
          </cell>
          <cell r="B165" t="str">
            <v>124</v>
          </cell>
          <cell r="D165">
            <v>-1061795.76</v>
          </cell>
          <cell r="F165" t="str">
            <v>124OTHER</v>
          </cell>
          <cell r="G165" t="str">
            <v>124</v>
          </cell>
          <cell r="I165">
            <v>-1061795.76</v>
          </cell>
        </row>
        <row r="166">
          <cell r="A166" t="str">
            <v>124SO</v>
          </cell>
          <cell r="B166" t="str">
            <v>124</v>
          </cell>
          <cell r="D166">
            <v>0</v>
          </cell>
          <cell r="F166" t="str">
            <v>124SO</v>
          </cell>
          <cell r="G166" t="str">
            <v>124</v>
          </cell>
          <cell r="I166">
            <v>0</v>
          </cell>
        </row>
        <row r="167">
          <cell r="A167" t="str">
            <v>124UT</v>
          </cell>
          <cell r="B167" t="str">
            <v>124</v>
          </cell>
          <cell r="D167">
            <v>5927954.8205778804</v>
          </cell>
          <cell r="F167" t="str">
            <v>124UT</v>
          </cell>
          <cell r="G167" t="str">
            <v>124</v>
          </cell>
          <cell r="I167">
            <v>5927954.8205778804</v>
          </cell>
        </row>
        <row r="168">
          <cell r="A168" t="str">
            <v>124WA</v>
          </cell>
          <cell r="B168" t="str">
            <v>124</v>
          </cell>
          <cell r="D168">
            <v>2193032.8198481048</v>
          </cell>
          <cell r="F168" t="str">
            <v>124WA</v>
          </cell>
          <cell r="G168" t="str">
            <v>124</v>
          </cell>
          <cell r="I168">
            <v>2193032.8198481048</v>
          </cell>
        </row>
        <row r="169">
          <cell r="A169" t="str">
            <v>124WYP</v>
          </cell>
          <cell r="B169" t="str">
            <v>124</v>
          </cell>
          <cell r="D169">
            <v>114856.86</v>
          </cell>
          <cell r="F169" t="str">
            <v>124WYP</v>
          </cell>
          <cell r="G169" t="str">
            <v>124</v>
          </cell>
          <cell r="I169">
            <v>114856.86</v>
          </cell>
        </row>
        <row r="170">
          <cell r="A170" t="str">
            <v>124WYU</v>
          </cell>
          <cell r="B170" t="str">
            <v>124</v>
          </cell>
          <cell r="D170">
            <v>13897.416342905062</v>
          </cell>
          <cell r="F170" t="str">
            <v>124WYU</v>
          </cell>
          <cell r="G170" t="str">
            <v>124</v>
          </cell>
          <cell r="I170">
            <v>13897.416342905062</v>
          </cell>
        </row>
        <row r="171">
          <cell r="A171" t="str">
            <v>131SNP</v>
          </cell>
          <cell r="B171" t="str">
            <v>131</v>
          </cell>
          <cell r="D171">
            <v>16273751.999166666</v>
          </cell>
          <cell r="F171" t="str">
            <v>131SNP</v>
          </cell>
          <cell r="G171" t="str">
            <v>131</v>
          </cell>
          <cell r="I171">
            <v>16273751.999166666</v>
          </cell>
        </row>
        <row r="172">
          <cell r="A172" t="str">
            <v>135SG</v>
          </cell>
          <cell r="B172" t="str">
            <v>135</v>
          </cell>
          <cell r="D172">
            <v>-24549.195833333335</v>
          </cell>
          <cell r="F172" t="str">
            <v>135SG</v>
          </cell>
          <cell r="G172" t="str">
            <v>135</v>
          </cell>
          <cell r="I172">
            <v>-24549.195833333335</v>
          </cell>
        </row>
        <row r="173">
          <cell r="A173" t="str">
            <v>141DGU</v>
          </cell>
          <cell r="B173" t="str">
            <v>141</v>
          </cell>
          <cell r="D173">
            <v>416972.98</v>
          </cell>
          <cell r="F173" t="str">
            <v>141DGU</v>
          </cell>
          <cell r="G173" t="str">
            <v>141</v>
          </cell>
          <cell r="I173">
            <v>416972.98</v>
          </cell>
        </row>
        <row r="174">
          <cell r="A174" t="str">
            <v>143SO</v>
          </cell>
          <cell r="B174" t="str">
            <v>143</v>
          </cell>
          <cell r="D174">
            <v>11667166.492500002</v>
          </cell>
          <cell r="F174" t="str">
            <v>143SO</v>
          </cell>
          <cell r="G174" t="str">
            <v>143</v>
          </cell>
          <cell r="I174">
            <v>11667166.492500002</v>
          </cell>
        </row>
        <row r="175">
          <cell r="A175" t="str">
            <v>151SE</v>
          </cell>
          <cell r="B175" t="str">
            <v>151</v>
          </cell>
          <cell r="D175">
            <v>56387875.469999999</v>
          </cell>
          <cell r="F175" t="str">
            <v>151SE</v>
          </cell>
          <cell r="G175" t="str">
            <v>151</v>
          </cell>
          <cell r="I175">
            <v>56387875.469999999</v>
          </cell>
        </row>
        <row r="176">
          <cell r="A176" t="str">
            <v>151SSECH</v>
          </cell>
          <cell r="B176" t="str">
            <v>151</v>
          </cell>
          <cell r="D176">
            <v>8679554.7699999996</v>
          </cell>
          <cell r="F176" t="str">
            <v>151SSECH</v>
          </cell>
          <cell r="G176" t="str">
            <v>151</v>
          </cell>
          <cell r="I176">
            <v>8679554.7699999996</v>
          </cell>
        </row>
        <row r="177">
          <cell r="A177" t="str">
            <v>151SSECT</v>
          </cell>
          <cell r="B177" t="str">
            <v>151</v>
          </cell>
          <cell r="D177">
            <v>84819.76</v>
          </cell>
          <cell r="F177" t="str">
            <v>151SSECT</v>
          </cell>
          <cell r="G177" t="str">
            <v>151</v>
          </cell>
          <cell r="I177">
            <v>84819.76</v>
          </cell>
        </row>
        <row r="178">
          <cell r="A178" t="str">
            <v>154CA</v>
          </cell>
          <cell r="B178" t="str">
            <v>154</v>
          </cell>
          <cell r="D178">
            <v>732212.44</v>
          </cell>
          <cell r="F178" t="str">
            <v>154CA</v>
          </cell>
          <cell r="G178" t="str">
            <v>154</v>
          </cell>
          <cell r="I178">
            <v>732212.44</v>
          </cell>
        </row>
        <row r="179">
          <cell r="A179" t="str">
            <v>154IDU</v>
          </cell>
          <cell r="B179" t="str">
            <v>154</v>
          </cell>
          <cell r="D179">
            <v>2691048.39</v>
          </cell>
          <cell r="F179" t="str">
            <v>154IDU</v>
          </cell>
          <cell r="G179" t="str">
            <v>154</v>
          </cell>
          <cell r="I179">
            <v>2691048.39</v>
          </cell>
        </row>
        <row r="180">
          <cell r="A180" t="str">
            <v>154OR</v>
          </cell>
          <cell r="B180" t="str">
            <v>154</v>
          </cell>
          <cell r="D180">
            <v>12807331.410000004</v>
          </cell>
          <cell r="F180" t="str">
            <v>154OR</v>
          </cell>
          <cell r="G180" t="str">
            <v>154</v>
          </cell>
          <cell r="I180">
            <v>12807331.410000004</v>
          </cell>
        </row>
        <row r="181">
          <cell r="A181" t="str">
            <v>154SE</v>
          </cell>
          <cell r="B181" t="str">
            <v>154</v>
          </cell>
          <cell r="D181">
            <v>2710855.28</v>
          </cell>
          <cell r="F181" t="str">
            <v>154SE</v>
          </cell>
          <cell r="G181" t="str">
            <v>154</v>
          </cell>
          <cell r="I181">
            <v>2710855.28</v>
          </cell>
        </row>
        <row r="182">
          <cell r="A182" t="str">
            <v>154SNPD</v>
          </cell>
          <cell r="B182" t="str">
            <v>154</v>
          </cell>
          <cell r="D182">
            <v>208396.03</v>
          </cell>
          <cell r="F182" t="str">
            <v>154SNPD</v>
          </cell>
          <cell r="G182" t="str">
            <v>154</v>
          </cell>
          <cell r="I182">
            <v>208396.03</v>
          </cell>
        </row>
        <row r="183">
          <cell r="A183" t="str">
            <v>154SNPPH</v>
          </cell>
          <cell r="B183" t="str">
            <v>154</v>
          </cell>
          <cell r="D183">
            <v>-19220.939999999999</v>
          </cell>
          <cell r="F183" t="str">
            <v>154SNPPH</v>
          </cell>
          <cell r="G183" t="str">
            <v>154</v>
          </cell>
          <cell r="I183">
            <v>-19220.939999999999</v>
          </cell>
        </row>
        <row r="184">
          <cell r="A184" t="str">
            <v>154SNPPS</v>
          </cell>
          <cell r="B184" t="str">
            <v>154</v>
          </cell>
          <cell r="D184">
            <v>52859974.04999999</v>
          </cell>
          <cell r="F184" t="str">
            <v>154SNPPS</v>
          </cell>
          <cell r="G184" t="str">
            <v>154</v>
          </cell>
          <cell r="I184">
            <v>52859974.04999999</v>
          </cell>
        </row>
        <row r="185">
          <cell r="A185" t="str">
            <v>154SNPT</v>
          </cell>
          <cell r="B185" t="str">
            <v>154</v>
          </cell>
          <cell r="D185">
            <v>14206257.459999997</v>
          </cell>
          <cell r="F185" t="str">
            <v>154SNPT</v>
          </cell>
          <cell r="G185" t="str">
            <v>154</v>
          </cell>
          <cell r="I185">
            <v>14206257.459999997</v>
          </cell>
        </row>
        <row r="186">
          <cell r="A186" t="str">
            <v>154SO</v>
          </cell>
          <cell r="B186" t="str">
            <v>154</v>
          </cell>
          <cell r="D186">
            <v>-5363443.24</v>
          </cell>
          <cell r="F186" t="str">
            <v>154SO</v>
          </cell>
          <cell r="G186" t="str">
            <v>154</v>
          </cell>
          <cell r="I186">
            <v>-5363443.24</v>
          </cell>
        </row>
        <row r="187">
          <cell r="A187" t="str">
            <v>154SSGCH</v>
          </cell>
          <cell r="B187" t="str">
            <v>154</v>
          </cell>
          <cell r="D187">
            <v>222216.23</v>
          </cell>
          <cell r="F187" t="str">
            <v>154SSGCH</v>
          </cell>
          <cell r="G187" t="str">
            <v>154</v>
          </cell>
          <cell r="I187">
            <v>222216.23</v>
          </cell>
        </row>
        <row r="188">
          <cell r="A188" t="str">
            <v>154SSGCT</v>
          </cell>
          <cell r="B188" t="str">
            <v>154</v>
          </cell>
          <cell r="D188">
            <v>4016.56</v>
          </cell>
          <cell r="F188" t="str">
            <v>154SSGCT</v>
          </cell>
          <cell r="G188" t="str">
            <v>154</v>
          </cell>
          <cell r="I188">
            <v>4016.56</v>
          </cell>
        </row>
        <row r="189">
          <cell r="A189" t="str">
            <v>154UT</v>
          </cell>
          <cell r="B189" t="str">
            <v>154</v>
          </cell>
          <cell r="D189">
            <v>19718661.570000004</v>
          </cell>
          <cell r="F189" t="str">
            <v>154UT</v>
          </cell>
          <cell r="G189" t="str">
            <v>154</v>
          </cell>
          <cell r="I189">
            <v>19718661.570000004</v>
          </cell>
        </row>
        <row r="190">
          <cell r="A190" t="str">
            <v>154WA</v>
          </cell>
          <cell r="B190" t="str">
            <v>154</v>
          </cell>
          <cell r="D190">
            <v>3259642.6</v>
          </cell>
          <cell r="F190" t="str">
            <v>154WA</v>
          </cell>
          <cell r="G190" t="str">
            <v>154</v>
          </cell>
          <cell r="I190">
            <v>3259642.6</v>
          </cell>
        </row>
        <row r="191">
          <cell r="A191" t="str">
            <v>154WYP</v>
          </cell>
          <cell r="B191" t="str">
            <v>154</v>
          </cell>
          <cell r="D191">
            <v>4057081.06</v>
          </cell>
          <cell r="F191" t="str">
            <v>154WYP</v>
          </cell>
          <cell r="G191" t="str">
            <v>154</v>
          </cell>
          <cell r="I191">
            <v>4057081.06</v>
          </cell>
        </row>
        <row r="192">
          <cell r="A192" t="str">
            <v>154WYU</v>
          </cell>
          <cell r="B192" t="str">
            <v>154</v>
          </cell>
          <cell r="D192">
            <v>468764.86</v>
          </cell>
          <cell r="F192" t="str">
            <v>154WYU</v>
          </cell>
          <cell r="G192" t="str">
            <v>154</v>
          </cell>
          <cell r="I192">
            <v>468764.86</v>
          </cell>
        </row>
        <row r="193">
          <cell r="A193" t="str">
            <v>165GPS</v>
          </cell>
          <cell r="B193" t="str">
            <v>165</v>
          </cell>
          <cell r="D193">
            <v>5402149.6900000004</v>
          </cell>
          <cell r="F193" t="str">
            <v>165GPS</v>
          </cell>
          <cell r="G193" t="str">
            <v>165</v>
          </cell>
          <cell r="I193">
            <v>5402149.6900000004</v>
          </cell>
        </row>
        <row r="194">
          <cell r="A194" t="str">
            <v>165IDU</v>
          </cell>
          <cell r="B194" t="str">
            <v>165</v>
          </cell>
          <cell r="D194">
            <v>76820.75</v>
          </cell>
          <cell r="F194" t="str">
            <v>165IDU</v>
          </cell>
          <cell r="G194" t="str">
            <v>165</v>
          </cell>
          <cell r="I194">
            <v>76820.75</v>
          </cell>
        </row>
        <row r="195">
          <cell r="A195" t="str">
            <v>165OR</v>
          </cell>
          <cell r="B195" t="str">
            <v>165</v>
          </cell>
          <cell r="D195">
            <v>2447995.4300000002</v>
          </cell>
          <cell r="F195" t="str">
            <v>165OR</v>
          </cell>
          <cell r="G195" t="str">
            <v>165</v>
          </cell>
          <cell r="I195">
            <v>2447995.4300000002</v>
          </cell>
        </row>
        <row r="196">
          <cell r="A196" t="str">
            <v>165OTHER</v>
          </cell>
          <cell r="B196" t="str">
            <v>165</v>
          </cell>
          <cell r="D196">
            <v>110515.42</v>
          </cell>
          <cell r="F196" t="str">
            <v>165OTHER</v>
          </cell>
          <cell r="G196" t="str">
            <v>165</v>
          </cell>
          <cell r="I196">
            <v>110515.42</v>
          </cell>
        </row>
        <row r="197">
          <cell r="A197" t="str">
            <v>165SE</v>
          </cell>
          <cell r="B197" t="str">
            <v>165</v>
          </cell>
          <cell r="D197">
            <v>3117742.2600000114</v>
          </cell>
          <cell r="F197" t="str">
            <v>165SE</v>
          </cell>
          <cell r="G197" t="str">
            <v>165</v>
          </cell>
          <cell r="I197">
            <v>3117742.2600000114</v>
          </cell>
        </row>
        <row r="198">
          <cell r="A198" t="str">
            <v>165SG</v>
          </cell>
          <cell r="B198" t="str">
            <v>165</v>
          </cell>
          <cell r="D198">
            <v>1106639.67</v>
          </cell>
          <cell r="F198" t="str">
            <v>165SG</v>
          </cell>
          <cell r="G198" t="str">
            <v>165</v>
          </cell>
          <cell r="I198">
            <v>1106639.67</v>
          </cell>
        </row>
        <row r="199">
          <cell r="A199" t="str">
            <v>165SO</v>
          </cell>
          <cell r="B199" t="str">
            <v>165</v>
          </cell>
          <cell r="D199">
            <v>7438750.3099999996</v>
          </cell>
          <cell r="F199" t="str">
            <v>165SO</v>
          </cell>
          <cell r="G199" t="str">
            <v>165</v>
          </cell>
          <cell r="I199">
            <v>7438750.3099999996</v>
          </cell>
        </row>
        <row r="200">
          <cell r="A200" t="str">
            <v>165UT</v>
          </cell>
          <cell r="B200" t="str">
            <v>165</v>
          </cell>
          <cell r="D200">
            <v>731582.25</v>
          </cell>
          <cell r="F200" t="str">
            <v>165UT</v>
          </cell>
          <cell r="G200" t="str">
            <v>165</v>
          </cell>
          <cell r="I200">
            <v>731582.25</v>
          </cell>
        </row>
        <row r="201">
          <cell r="A201" t="str">
            <v>165WA</v>
          </cell>
          <cell r="B201" t="str">
            <v>165</v>
          </cell>
          <cell r="D201">
            <v>0</v>
          </cell>
          <cell r="F201" t="str">
            <v>165WA</v>
          </cell>
          <cell r="G201" t="str">
            <v>165</v>
          </cell>
          <cell r="I201">
            <v>0</v>
          </cell>
        </row>
        <row r="202">
          <cell r="A202" t="str">
            <v>165WYP</v>
          </cell>
          <cell r="B202" t="str">
            <v>165</v>
          </cell>
          <cell r="D202">
            <v>226078.61</v>
          </cell>
          <cell r="F202" t="str">
            <v>165WYP</v>
          </cell>
          <cell r="G202" t="str">
            <v>165</v>
          </cell>
          <cell r="I202">
            <v>226078.61</v>
          </cell>
        </row>
        <row r="203">
          <cell r="A203" t="str">
            <v>165WYU</v>
          </cell>
          <cell r="B203" t="str">
            <v>165</v>
          </cell>
          <cell r="D203">
            <v>0</v>
          </cell>
          <cell r="F203" t="str">
            <v>165WYU</v>
          </cell>
          <cell r="G203" t="str">
            <v>165</v>
          </cell>
          <cell r="I203">
            <v>0</v>
          </cell>
        </row>
        <row r="204">
          <cell r="A204" t="str">
            <v>18222OR</v>
          </cell>
          <cell r="B204" t="str">
            <v>18222</v>
          </cell>
          <cell r="D204">
            <v>-294464.21000000002</v>
          </cell>
          <cell r="F204" t="str">
            <v>18222OR</v>
          </cell>
          <cell r="G204" t="str">
            <v>18222</v>
          </cell>
          <cell r="I204">
            <v>-294464.21000000002</v>
          </cell>
        </row>
        <row r="205">
          <cell r="A205" t="str">
            <v>18222TROJD</v>
          </cell>
          <cell r="B205" t="str">
            <v>18222</v>
          </cell>
          <cell r="D205">
            <v>5185083.2</v>
          </cell>
          <cell r="F205" t="str">
            <v>18222TROJD</v>
          </cell>
          <cell r="G205" t="str">
            <v>18222</v>
          </cell>
          <cell r="I205">
            <v>5185083.2</v>
          </cell>
        </row>
        <row r="206">
          <cell r="A206" t="str">
            <v>18222TROJP</v>
          </cell>
          <cell r="B206" t="str">
            <v>18222</v>
          </cell>
          <cell r="D206">
            <v>3562103.48</v>
          </cell>
          <cell r="F206" t="str">
            <v>18222TROJP</v>
          </cell>
          <cell r="G206" t="str">
            <v>18222</v>
          </cell>
          <cell r="I206">
            <v>3562103.48</v>
          </cell>
        </row>
        <row r="207">
          <cell r="A207" t="str">
            <v>18222WA</v>
          </cell>
          <cell r="B207" t="str">
            <v>18222</v>
          </cell>
          <cell r="D207">
            <v>-1194984.21</v>
          </cell>
          <cell r="F207" t="str">
            <v>18222WA</v>
          </cell>
          <cell r="G207" t="str">
            <v>18222</v>
          </cell>
          <cell r="I207">
            <v>-1194984.21</v>
          </cell>
        </row>
        <row r="208">
          <cell r="A208" t="str">
            <v>182MCA</v>
          </cell>
          <cell r="B208" t="str">
            <v>182M</v>
          </cell>
          <cell r="D208">
            <v>721726.9</v>
          </cell>
          <cell r="F208" t="str">
            <v>182MCA</v>
          </cell>
          <cell r="G208" t="str">
            <v>182M</v>
          </cell>
          <cell r="I208">
            <v>721726.9</v>
          </cell>
        </row>
        <row r="209">
          <cell r="A209" t="str">
            <v>182MIDU</v>
          </cell>
          <cell r="B209" t="str">
            <v>182M</v>
          </cell>
          <cell r="D209">
            <v>0</v>
          </cell>
          <cell r="F209" t="str">
            <v>182MIDU</v>
          </cell>
          <cell r="G209" t="str">
            <v>182M</v>
          </cell>
          <cell r="I209">
            <v>0</v>
          </cell>
        </row>
        <row r="210">
          <cell r="A210" t="str">
            <v>182MOR</v>
          </cell>
          <cell r="B210" t="str">
            <v>182M</v>
          </cell>
          <cell r="D210">
            <v>18976687.509999998</v>
          </cell>
          <cell r="F210" t="str">
            <v>182MOR</v>
          </cell>
          <cell r="G210" t="str">
            <v>182M</v>
          </cell>
          <cell r="I210">
            <v>18976687.509999998</v>
          </cell>
        </row>
        <row r="211">
          <cell r="A211" t="str">
            <v>182MOTHER</v>
          </cell>
          <cell r="B211" t="str">
            <v>182M</v>
          </cell>
          <cell r="D211">
            <v>35008107.289999999</v>
          </cell>
          <cell r="F211" t="str">
            <v>182MOTHER</v>
          </cell>
          <cell r="G211" t="str">
            <v>182M</v>
          </cell>
          <cell r="I211">
            <v>35008107.289999999</v>
          </cell>
        </row>
        <row r="212">
          <cell r="A212" t="str">
            <v>182MSE</v>
          </cell>
          <cell r="B212" t="str">
            <v>182M</v>
          </cell>
          <cell r="D212">
            <v>5304104.42</v>
          </cell>
          <cell r="F212" t="str">
            <v>182MSE</v>
          </cell>
          <cell r="G212" t="str">
            <v>182M</v>
          </cell>
          <cell r="I212">
            <v>5304104.42</v>
          </cell>
        </row>
        <row r="213">
          <cell r="A213" t="str">
            <v>182MSGCT</v>
          </cell>
          <cell r="B213" t="str">
            <v>182M</v>
          </cell>
          <cell r="D213">
            <v>12159604.6</v>
          </cell>
          <cell r="F213" t="str">
            <v>182MSGCT</v>
          </cell>
          <cell r="G213" t="str">
            <v>182M</v>
          </cell>
          <cell r="I213">
            <v>12159604.6</v>
          </cell>
        </row>
        <row r="214">
          <cell r="A214" t="str">
            <v>182MSG-P</v>
          </cell>
          <cell r="B214" t="str">
            <v>182M</v>
          </cell>
          <cell r="D214">
            <v>0</v>
          </cell>
          <cell r="F214" t="str">
            <v>182MSG-P</v>
          </cell>
          <cell r="G214" t="str">
            <v>182M</v>
          </cell>
          <cell r="I214">
            <v>0</v>
          </cell>
        </row>
        <row r="215">
          <cell r="A215" t="str">
            <v>182MSG-U</v>
          </cell>
          <cell r="B215" t="str">
            <v>182M</v>
          </cell>
          <cell r="D215">
            <v>0</v>
          </cell>
          <cell r="F215" t="str">
            <v>182MSG-U</v>
          </cell>
          <cell r="G215" t="str">
            <v>182M</v>
          </cell>
          <cell r="I215">
            <v>0</v>
          </cell>
        </row>
        <row r="216">
          <cell r="A216" t="str">
            <v>182MSO</v>
          </cell>
          <cell r="B216" t="str">
            <v>182M</v>
          </cell>
          <cell r="D216">
            <v>-3552466.5670000017</v>
          </cell>
          <cell r="F216" t="str">
            <v>182MSO</v>
          </cell>
          <cell r="G216" t="str">
            <v>182M</v>
          </cell>
          <cell r="I216">
            <v>-3552466.5670000017</v>
          </cell>
        </row>
        <row r="217">
          <cell r="A217" t="str">
            <v>182MUT</v>
          </cell>
          <cell r="B217" t="str">
            <v>182M</v>
          </cell>
          <cell r="D217">
            <v>8005589.6799999997</v>
          </cell>
          <cell r="F217" t="str">
            <v>182MUT</v>
          </cell>
          <cell r="G217" t="str">
            <v>182M</v>
          </cell>
          <cell r="I217">
            <v>8005589.6799999997</v>
          </cell>
        </row>
        <row r="218">
          <cell r="A218" t="str">
            <v>182MWA</v>
          </cell>
          <cell r="B218" t="str">
            <v>182M</v>
          </cell>
          <cell r="D218">
            <v>-561960.31999999995</v>
          </cell>
          <cell r="F218" t="str">
            <v>182MWA</v>
          </cell>
          <cell r="G218" t="str">
            <v>182M</v>
          </cell>
          <cell r="I218">
            <v>-561960.31999999995</v>
          </cell>
        </row>
        <row r="219">
          <cell r="A219" t="str">
            <v>182MWYP</v>
          </cell>
          <cell r="B219" t="str">
            <v>182M</v>
          </cell>
          <cell r="D219">
            <v>0</v>
          </cell>
          <cell r="F219" t="str">
            <v>182MWYP</v>
          </cell>
          <cell r="G219" t="str">
            <v>182M</v>
          </cell>
          <cell r="I219">
            <v>0</v>
          </cell>
        </row>
        <row r="220">
          <cell r="A220" t="str">
            <v>182MWYU</v>
          </cell>
          <cell r="B220" t="str">
            <v>182M</v>
          </cell>
          <cell r="D220">
            <v>0</v>
          </cell>
          <cell r="F220" t="str">
            <v>182MWYU</v>
          </cell>
          <cell r="G220" t="str">
            <v>182M</v>
          </cell>
          <cell r="I220">
            <v>0</v>
          </cell>
        </row>
        <row r="221">
          <cell r="A221" t="str">
            <v>182WCA</v>
          </cell>
          <cell r="B221" t="str">
            <v>182W</v>
          </cell>
          <cell r="D221">
            <v>0</v>
          </cell>
          <cell r="F221" t="str">
            <v>182WCA</v>
          </cell>
          <cell r="G221" t="str">
            <v>182W</v>
          </cell>
          <cell r="I221">
            <v>0</v>
          </cell>
        </row>
        <row r="222">
          <cell r="A222" t="str">
            <v>182WIDU</v>
          </cell>
          <cell r="B222" t="str">
            <v>182W</v>
          </cell>
          <cell r="D222">
            <v>7553089.4474999998</v>
          </cell>
          <cell r="F222" t="str">
            <v>182WIDU</v>
          </cell>
          <cell r="G222" t="str">
            <v>182W</v>
          </cell>
          <cell r="I222">
            <v>7553089.4474999998</v>
          </cell>
        </row>
        <row r="223">
          <cell r="A223" t="str">
            <v>182WOR</v>
          </cell>
          <cell r="B223" t="str">
            <v>182W</v>
          </cell>
          <cell r="D223">
            <v>0</v>
          </cell>
          <cell r="F223" t="str">
            <v>182WOR</v>
          </cell>
          <cell r="G223" t="str">
            <v>182W</v>
          </cell>
          <cell r="I223">
            <v>0</v>
          </cell>
        </row>
        <row r="224">
          <cell r="A224" t="str">
            <v>182WOTHER</v>
          </cell>
          <cell r="B224" t="str">
            <v>182W</v>
          </cell>
          <cell r="D224">
            <v>13239336.990000002</v>
          </cell>
          <cell r="F224" t="str">
            <v>182WOTHER</v>
          </cell>
          <cell r="G224" t="str">
            <v>182W</v>
          </cell>
          <cell r="I224">
            <v>13239336.990000002</v>
          </cell>
        </row>
        <row r="225">
          <cell r="A225" t="str">
            <v>182WUT</v>
          </cell>
          <cell r="B225" t="str">
            <v>182W</v>
          </cell>
          <cell r="D225">
            <v>4304329.7</v>
          </cell>
          <cell r="F225" t="str">
            <v>182WUT</v>
          </cell>
          <cell r="G225" t="str">
            <v>182W</v>
          </cell>
          <cell r="I225">
            <v>4304329.7</v>
          </cell>
        </row>
        <row r="226">
          <cell r="A226" t="str">
            <v>182WWA</v>
          </cell>
          <cell r="B226" t="str">
            <v>182W</v>
          </cell>
          <cell r="D226">
            <v>0</v>
          </cell>
          <cell r="F226" t="str">
            <v>182WWA</v>
          </cell>
          <cell r="G226" t="str">
            <v>182W</v>
          </cell>
          <cell r="I226">
            <v>0</v>
          </cell>
        </row>
        <row r="227">
          <cell r="A227" t="str">
            <v>182WWYP</v>
          </cell>
          <cell r="B227" t="str">
            <v>182W</v>
          </cell>
          <cell r="D227">
            <v>436965.96275000001</v>
          </cell>
          <cell r="F227" t="str">
            <v>182WWYP</v>
          </cell>
          <cell r="G227" t="str">
            <v>182W</v>
          </cell>
          <cell r="I227">
            <v>436965.96275000001</v>
          </cell>
        </row>
        <row r="228">
          <cell r="A228" t="str">
            <v>182WWYU</v>
          </cell>
          <cell r="B228" t="str">
            <v>182W</v>
          </cell>
          <cell r="D228">
            <v>21383.94</v>
          </cell>
          <cell r="F228" t="str">
            <v>182WWYU</v>
          </cell>
          <cell r="G228" t="str">
            <v>182W</v>
          </cell>
          <cell r="I228">
            <v>21383.94</v>
          </cell>
        </row>
        <row r="229">
          <cell r="A229" t="str">
            <v>186MCA</v>
          </cell>
          <cell r="B229" t="str">
            <v>186M</v>
          </cell>
          <cell r="D229">
            <v>0</v>
          </cell>
          <cell r="F229" t="str">
            <v>186MCA</v>
          </cell>
          <cell r="G229" t="str">
            <v>186M</v>
          </cell>
          <cell r="I229">
            <v>0</v>
          </cell>
        </row>
        <row r="230">
          <cell r="A230" t="str">
            <v>186MIDU</v>
          </cell>
          <cell r="B230" t="str">
            <v>186M</v>
          </cell>
          <cell r="D230">
            <v>5000</v>
          </cell>
          <cell r="F230" t="str">
            <v>186MIDU</v>
          </cell>
          <cell r="G230" t="str">
            <v>186M</v>
          </cell>
          <cell r="I230">
            <v>5000</v>
          </cell>
        </row>
        <row r="231">
          <cell r="A231" t="str">
            <v>186MOR</v>
          </cell>
          <cell r="B231" t="str">
            <v>186M</v>
          </cell>
          <cell r="D231">
            <v>0</v>
          </cell>
          <cell r="F231" t="str">
            <v>186MOR</v>
          </cell>
          <cell r="G231" t="str">
            <v>186M</v>
          </cell>
          <cell r="I231">
            <v>0</v>
          </cell>
        </row>
        <row r="232">
          <cell r="A232" t="str">
            <v>186MOTHER</v>
          </cell>
          <cell r="B232" t="str">
            <v>186M</v>
          </cell>
          <cell r="D232">
            <v>4244783.0999999996</v>
          </cell>
          <cell r="F232" t="str">
            <v>186MOTHER</v>
          </cell>
          <cell r="G232" t="str">
            <v>186M</v>
          </cell>
          <cell r="I232">
            <v>4244783.0999999996</v>
          </cell>
        </row>
        <row r="233">
          <cell r="A233" t="str">
            <v>186MSE</v>
          </cell>
          <cell r="B233" t="str">
            <v>186M</v>
          </cell>
          <cell r="D233">
            <v>772375.10999997216</v>
          </cell>
          <cell r="F233" t="str">
            <v>186MSE</v>
          </cell>
          <cell r="G233" t="str">
            <v>186M</v>
          </cell>
          <cell r="I233">
            <v>772375.10999997216</v>
          </cell>
        </row>
        <row r="234">
          <cell r="A234" t="str">
            <v>186MSG</v>
          </cell>
          <cell r="B234" t="str">
            <v>186M</v>
          </cell>
          <cell r="D234">
            <v>25099000.080000002</v>
          </cell>
          <cell r="F234" t="str">
            <v>186MSG</v>
          </cell>
          <cell r="G234" t="str">
            <v>186M</v>
          </cell>
          <cell r="I234">
            <v>25099000.080000002</v>
          </cell>
        </row>
        <row r="235">
          <cell r="A235" t="str">
            <v>186MSO</v>
          </cell>
          <cell r="B235" t="str">
            <v>186M</v>
          </cell>
          <cell r="D235">
            <v>0</v>
          </cell>
          <cell r="F235" t="str">
            <v>186MSO</v>
          </cell>
          <cell r="G235" t="str">
            <v>186M</v>
          </cell>
          <cell r="I235">
            <v>0</v>
          </cell>
        </row>
        <row r="236">
          <cell r="A236" t="str">
            <v>186MWA</v>
          </cell>
          <cell r="B236" t="str">
            <v>186M</v>
          </cell>
          <cell r="D236">
            <v>0</v>
          </cell>
          <cell r="F236" t="str">
            <v>186MWA</v>
          </cell>
          <cell r="G236" t="str">
            <v>186M</v>
          </cell>
          <cell r="I236">
            <v>0</v>
          </cell>
        </row>
        <row r="237">
          <cell r="A237" t="str">
            <v>190BADDEBT</v>
          </cell>
          <cell r="B237" t="str">
            <v>190</v>
          </cell>
          <cell r="D237">
            <v>20957887.5</v>
          </cell>
          <cell r="F237" t="str">
            <v>190BADDEBT</v>
          </cell>
          <cell r="G237" t="str">
            <v>190</v>
          </cell>
          <cell r="I237">
            <v>20957887.5</v>
          </cell>
        </row>
        <row r="238">
          <cell r="A238" t="str">
            <v>190CA</v>
          </cell>
          <cell r="B238" t="str">
            <v>190</v>
          </cell>
          <cell r="D238">
            <v>0</v>
          </cell>
          <cell r="F238" t="str">
            <v>190CA</v>
          </cell>
          <cell r="G238" t="str">
            <v>190</v>
          </cell>
          <cell r="I238">
            <v>0</v>
          </cell>
        </row>
        <row r="239">
          <cell r="A239" t="str">
            <v>190DGP</v>
          </cell>
          <cell r="B239" t="str">
            <v>190</v>
          </cell>
          <cell r="D239">
            <v>3416.5</v>
          </cell>
          <cell r="F239" t="str">
            <v>190DGP</v>
          </cell>
          <cell r="G239" t="str">
            <v>190</v>
          </cell>
          <cell r="I239">
            <v>3416.5</v>
          </cell>
        </row>
        <row r="240">
          <cell r="A240" t="str">
            <v>190IDU</v>
          </cell>
          <cell r="B240" t="str">
            <v>190</v>
          </cell>
          <cell r="D240">
            <v>0</v>
          </cell>
          <cell r="F240" t="str">
            <v>190IDU</v>
          </cell>
          <cell r="G240" t="str">
            <v>190</v>
          </cell>
          <cell r="I240">
            <v>0</v>
          </cell>
        </row>
        <row r="241">
          <cell r="A241" t="str">
            <v>190CN</v>
          </cell>
          <cell r="B241" t="str">
            <v>190</v>
          </cell>
          <cell r="D241">
            <v>0</v>
          </cell>
          <cell r="F241" t="str">
            <v>190CN</v>
          </cell>
          <cell r="G241" t="str">
            <v>190</v>
          </cell>
          <cell r="I241">
            <v>0</v>
          </cell>
        </row>
        <row r="242">
          <cell r="A242" t="str">
            <v>190OR</v>
          </cell>
          <cell r="B242" t="str">
            <v>190</v>
          </cell>
          <cell r="D242">
            <v>544123</v>
          </cell>
          <cell r="F242" t="str">
            <v>190OR</v>
          </cell>
          <cell r="G242" t="str">
            <v>190</v>
          </cell>
          <cell r="I242">
            <v>544123</v>
          </cell>
        </row>
        <row r="243">
          <cell r="A243" t="str">
            <v>190OTHER</v>
          </cell>
          <cell r="B243" t="str">
            <v>190</v>
          </cell>
          <cell r="D243">
            <v>22570</v>
          </cell>
          <cell r="F243" t="str">
            <v>190OTHER</v>
          </cell>
          <cell r="G243" t="str">
            <v>190</v>
          </cell>
          <cell r="I243">
            <v>22570</v>
          </cell>
        </row>
        <row r="244">
          <cell r="A244" t="str">
            <v>190SE</v>
          </cell>
          <cell r="B244" t="str">
            <v>190</v>
          </cell>
          <cell r="D244">
            <v>20952479.001139998</v>
          </cell>
          <cell r="F244" t="str">
            <v>190SE</v>
          </cell>
          <cell r="G244" t="str">
            <v>190</v>
          </cell>
          <cell r="I244">
            <v>20952479.001139998</v>
          </cell>
        </row>
        <row r="245">
          <cell r="A245" t="str">
            <v>190SG</v>
          </cell>
          <cell r="B245" t="str">
            <v>190</v>
          </cell>
          <cell r="D245">
            <v>1536680</v>
          </cell>
          <cell r="F245" t="str">
            <v>190SG</v>
          </cell>
          <cell r="G245" t="str">
            <v>190</v>
          </cell>
          <cell r="I245">
            <v>1536680</v>
          </cell>
        </row>
        <row r="246">
          <cell r="A246" t="str">
            <v>190SNP</v>
          </cell>
          <cell r="B246" t="str">
            <v>190</v>
          </cell>
          <cell r="D246">
            <v>29016.5</v>
          </cell>
          <cell r="F246" t="str">
            <v>190SNP</v>
          </cell>
          <cell r="G246" t="str">
            <v>190</v>
          </cell>
          <cell r="I246">
            <v>29016.5</v>
          </cell>
        </row>
        <row r="247">
          <cell r="A247" t="str">
            <v>190SNPD</v>
          </cell>
          <cell r="B247" t="str">
            <v>190</v>
          </cell>
          <cell r="D247">
            <v>0</v>
          </cell>
          <cell r="F247" t="str">
            <v>190SNPD</v>
          </cell>
          <cell r="G247" t="str">
            <v>190</v>
          </cell>
          <cell r="I247">
            <v>0</v>
          </cell>
        </row>
        <row r="248">
          <cell r="A248" t="str">
            <v>190SO</v>
          </cell>
          <cell r="B248" t="str">
            <v>190</v>
          </cell>
          <cell r="D248">
            <v>101692027.7775</v>
          </cell>
          <cell r="F248" t="str">
            <v>190SO</v>
          </cell>
          <cell r="G248" t="str">
            <v>190</v>
          </cell>
          <cell r="I248">
            <v>101692027.7775</v>
          </cell>
        </row>
        <row r="249">
          <cell r="A249" t="str">
            <v>190TROJD</v>
          </cell>
          <cell r="B249" t="str">
            <v>190</v>
          </cell>
          <cell r="D249">
            <v>18185.5</v>
          </cell>
          <cell r="F249" t="str">
            <v>190TROJD</v>
          </cell>
          <cell r="G249" t="str">
            <v>190</v>
          </cell>
          <cell r="I249">
            <v>18185.5</v>
          </cell>
        </row>
        <row r="250">
          <cell r="A250" t="str">
            <v>190UT</v>
          </cell>
          <cell r="B250" t="str">
            <v>190</v>
          </cell>
          <cell r="D250">
            <v>0</v>
          </cell>
          <cell r="F250" t="str">
            <v>190UT</v>
          </cell>
          <cell r="G250" t="str">
            <v>190</v>
          </cell>
          <cell r="I250">
            <v>0</v>
          </cell>
        </row>
        <row r="251">
          <cell r="A251" t="str">
            <v>190WA</v>
          </cell>
          <cell r="B251" t="str">
            <v>190</v>
          </cell>
          <cell r="D251">
            <v>0</v>
          </cell>
          <cell r="F251" t="str">
            <v>190WA</v>
          </cell>
          <cell r="G251" t="str">
            <v>190</v>
          </cell>
          <cell r="I251">
            <v>0</v>
          </cell>
        </row>
        <row r="252">
          <cell r="A252" t="str">
            <v>190WYP</v>
          </cell>
          <cell r="B252" t="str">
            <v>190</v>
          </cell>
          <cell r="D252">
            <v>0</v>
          </cell>
          <cell r="F252" t="str">
            <v>190WYP</v>
          </cell>
          <cell r="G252" t="str">
            <v>190</v>
          </cell>
          <cell r="I252">
            <v>0</v>
          </cell>
        </row>
        <row r="253">
          <cell r="A253" t="str">
            <v>2281SO</v>
          </cell>
          <cell r="B253" t="str">
            <v>2281</v>
          </cell>
          <cell r="D253">
            <v>-126291.44</v>
          </cell>
          <cell r="F253" t="str">
            <v>2281SO</v>
          </cell>
          <cell r="G253" t="str">
            <v>2281</v>
          </cell>
          <cell r="I253">
            <v>-126291.44</v>
          </cell>
        </row>
        <row r="254">
          <cell r="A254" t="str">
            <v>2282SO</v>
          </cell>
          <cell r="B254" t="str">
            <v>2282</v>
          </cell>
          <cell r="D254">
            <v>-5093636.5599999996</v>
          </cell>
          <cell r="F254" t="str">
            <v>2282SO</v>
          </cell>
          <cell r="G254" t="str">
            <v>2282</v>
          </cell>
          <cell r="I254">
            <v>-5093636.5599999996</v>
          </cell>
        </row>
        <row r="255">
          <cell r="A255" t="str">
            <v>2283SO</v>
          </cell>
          <cell r="B255" t="str">
            <v>2283</v>
          </cell>
          <cell r="D255">
            <v>-49699662.300833344</v>
          </cell>
          <cell r="F255" t="str">
            <v>2283SO</v>
          </cell>
          <cell r="G255" t="str">
            <v>2283</v>
          </cell>
          <cell r="I255">
            <v>-49699662.300833344</v>
          </cell>
        </row>
        <row r="256">
          <cell r="A256" t="str">
            <v>22841SE</v>
          </cell>
          <cell r="B256" t="str">
            <v>22841</v>
          </cell>
          <cell r="D256">
            <v>0</v>
          </cell>
          <cell r="F256" t="str">
            <v>22841SE</v>
          </cell>
          <cell r="G256" t="str">
            <v>22841</v>
          </cell>
          <cell r="I256">
            <v>0</v>
          </cell>
        </row>
        <row r="257">
          <cell r="A257" t="str">
            <v>22842TROJD</v>
          </cell>
          <cell r="B257" t="str">
            <v>22842</v>
          </cell>
          <cell r="D257">
            <v>-2858991.14</v>
          </cell>
          <cell r="F257" t="str">
            <v>22842TROJD</v>
          </cell>
          <cell r="G257" t="str">
            <v>22842</v>
          </cell>
          <cell r="I257">
            <v>-2858991.14</v>
          </cell>
        </row>
        <row r="258">
          <cell r="A258" t="str">
            <v>22844SG-P</v>
          </cell>
          <cell r="B258" t="str">
            <v>22844</v>
          </cell>
          <cell r="D258">
            <v>0</v>
          </cell>
          <cell r="F258" t="str">
            <v>22844SG-P</v>
          </cell>
          <cell r="G258" t="str">
            <v>22844</v>
          </cell>
          <cell r="I258">
            <v>0</v>
          </cell>
        </row>
        <row r="259">
          <cell r="A259" t="str">
            <v>22844SG-U</v>
          </cell>
          <cell r="B259" t="str">
            <v>22844</v>
          </cell>
          <cell r="D259">
            <v>0</v>
          </cell>
          <cell r="F259" t="str">
            <v>22844SG-U</v>
          </cell>
          <cell r="G259" t="str">
            <v>22844</v>
          </cell>
          <cell r="I259">
            <v>0</v>
          </cell>
        </row>
        <row r="260">
          <cell r="A260" t="str">
            <v>230SE</v>
          </cell>
          <cell r="B260" t="str">
            <v>230</v>
          </cell>
          <cell r="D260">
            <v>-2192563.6674999995</v>
          </cell>
          <cell r="F260" t="str">
            <v>230SE</v>
          </cell>
          <cell r="G260" t="str">
            <v>230</v>
          </cell>
          <cell r="I260">
            <v>-2192563.6674999995</v>
          </cell>
        </row>
        <row r="261">
          <cell r="A261" t="str">
            <v>230TROJD</v>
          </cell>
          <cell r="B261" t="str">
            <v>230</v>
          </cell>
          <cell r="D261">
            <v>0</v>
          </cell>
          <cell r="F261" t="str">
            <v>230TROJD</v>
          </cell>
          <cell r="G261" t="str">
            <v>230</v>
          </cell>
          <cell r="I261">
            <v>0</v>
          </cell>
        </row>
        <row r="262">
          <cell r="A262" t="str">
            <v>230TROJP</v>
          </cell>
          <cell r="B262" t="str">
            <v>230</v>
          </cell>
          <cell r="D262">
            <v>-2131049</v>
          </cell>
          <cell r="F262" t="str">
            <v>230TROJP</v>
          </cell>
          <cell r="G262" t="str">
            <v>230</v>
          </cell>
          <cell r="I262">
            <v>-2131049</v>
          </cell>
        </row>
        <row r="263">
          <cell r="A263" t="str">
            <v>232SE</v>
          </cell>
          <cell r="B263" t="str">
            <v>232</v>
          </cell>
          <cell r="D263">
            <v>-1532813.8125</v>
          </cell>
          <cell r="F263" t="str">
            <v>232SE</v>
          </cell>
          <cell r="G263" t="str">
            <v>232</v>
          </cell>
          <cell r="I263">
            <v>-1532813.8125</v>
          </cell>
        </row>
        <row r="264">
          <cell r="A264" t="str">
            <v>232SO</v>
          </cell>
          <cell r="B264" t="str">
            <v>232</v>
          </cell>
          <cell r="D264">
            <v>-5457691.2441666676</v>
          </cell>
          <cell r="F264" t="str">
            <v>232SO</v>
          </cell>
          <cell r="G264" t="str">
            <v>232</v>
          </cell>
          <cell r="I264">
            <v>-5457691.2441666676</v>
          </cell>
        </row>
        <row r="265">
          <cell r="A265" t="str">
            <v>235UT</v>
          </cell>
          <cell r="B265" t="str">
            <v>235</v>
          </cell>
          <cell r="D265">
            <v>0</v>
          </cell>
          <cell r="F265" t="str">
            <v>235UT</v>
          </cell>
          <cell r="G265" t="str">
            <v>235</v>
          </cell>
          <cell r="I265">
            <v>0</v>
          </cell>
        </row>
        <row r="266">
          <cell r="A266" t="str">
            <v>252CA</v>
          </cell>
          <cell r="B266" t="str">
            <v>252</v>
          </cell>
          <cell r="D266">
            <v>-142755.68</v>
          </cell>
          <cell r="F266" t="str">
            <v>252CA</v>
          </cell>
          <cell r="G266" t="str">
            <v>252</v>
          </cell>
          <cell r="I266">
            <v>-142755.68</v>
          </cell>
        </row>
        <row r="267">
          <cell r="A267" t="str">
            <v>252CN</v>
          </cell>
          <cell r="B267" t="str">
            <v>252</v>
          </cell>
          <cell r="D267">
            <v>0</v>
          </cell>
          <cell r="F267" t="str">
            <v>252CN</v>
          </cell>
          <cell r="G267" t="str">
            <v>252</v>
          </cell>
          <cell r="I267">
            <v>0</v>
          </cell>
        </row>
        <row r="268">
          <cell r="A268" t="str">
            <v>252IDU</v>
          </cell>
          <cell r="B268" t="str">
            <v>252</v>
          </cell>
          <cell r="D268">
            <v>0</v>
          </cell>
          <cell r="F268" t="str">
            <v>252IDU</v>
          </cell>
          <cell r="G268" t="str">
            <v>252</v>
          </cell>
          <cell r="I268">
            <v>0</v>
          </cell>
        </row>
        <row r="269">
          <cell r="A269" t="str">
            <v>252OR</v>
          </cell>
          <cell r="B269" t="str">
            <v>252</v>
          </cell>
          <cell r="D269">
            <v>0</v>
          </cell>
          <cell r="F269" t="str">
            <v>252OR</v>
          </cell>
          <cell r="G269" t="str">
            <v>252</v>
          </cell>
          <cell r="I269">
            <v>0</v>
          </cell>
        </row>
        <row r="270">
          <cell r="A270" t="str">
            <v>252SG</v>
          </cell>
          <cell r="B270" t="str">
            <v>252</v>
          </cell>
          <cell r="D270">
            <v>0</v>
          </cell>
          <cell r="F270" t="str">
            <v>252SG</v>
          </cell>
          <cell r="G270" t="str">
            <v>252</v>
          </cell>
          <cell r="I270">
            <v>0</v>
          </cell>
        </row>
        <row r="271">
          <cell r="A271" t="str">
            <v>252UT</v>
          </cell>
          <cell r="B271" t="str">
            <v>252</v>
          </cell>
          <cell r="D271">
            <v>-4894525.78</v>
          </cell>
          <cell r="F271" t="str">
            <v>252UT</v>
          </cell>
          <cell r="G271" t="str">
            <v>252</v>
          </cell>
          <cell r="I271">
            <v>-4894525.78</v>
          </cell>
        </row>
        <row r="272">
          <cell r="A272" t="str">
            <v>252WA</v>
          </cell>
          <cell r="B272" t="str">
            <v>252</v>
          </cell>
          <cell r="D272">
            <v>0</v>
          </cell>
          <cell r="F272" t="str">
            <v>252WA</v>
          </cell>
          <cell r="G272" t="str">
            <v>252</v>
          </cell>
          <cell r="I272">
            <v>0</v>
          </cell>
        </row>
        <row r="273">
          <cell r="A273" t="str">
            <v>252WYP</v>
          </cell>
          <cell r="B273" t="str">
            <v>252</v>
          </cell>
          <cell r="D273">
            <v>0</v>
          </cell>
          <cell r="F273" t="str">
            <v>252WYP</v>
          </cell>
          <cell r="G273" t="str">
            <v>252</v>
          </cell>
          <cell r="I273">
            <v>0</v>
          </cell>
        </row>
        <row r="274">
          <cell r="A274" t="str">
            <v>252WYU</v>
          </cell>
          <cell r="B274" t="str">
            <v>252</v>
          </cell>
          <cell r="D274">
            <v>0</v>
          </cell>
          <cell r="F274" t="str">
            <v>252WYU</v>
          </cell>
          <cell r="G274" t="str">
            <v>252</v>
          </cell>
          <cell r="I274">
            <v>0</v>
          </cell>
        </row>
        <row r="275">
          <cell r="A275" t="str">
            <v>25316SE</v>
          </cell>
          <cell r="B275" t="str">
            <v>25316</v>
          </cell>
          <cell r="D275">
            <v>-433000</v>
          </cell>
          <cell r="F275" t="str">
            <v>25316SE</v>
          </cell>
          <cell r="G275" t="str">
            <v>25316</v>
          </cell>
          <cell r="I275">
            <v>-433000</v>
          </cell>
        </row>
        <row r="276">
          <cell r="A276" t="str">
            <v>25317SE</v>
          </cell>
          <cell r="B276" t="str">
            <v>25317</v>
          </cell>
          <cell r="D276">
            <v>-1159359</v>
          </cell>
          <cell r="F276" t="str">
            <v>25317SE</v>
          </cell>
          <cell r="G276" t="str">
            <v>25317</v>
          </cell>
          <cell r="I276">
            <v>-1159359</v>
          </cell>
        </row>
        <row r="277">
          <cell r="A277" t="str">
            <v>25318SNPPS</v>
          </cell>
          <cell r="B277" t="str">
            <v>25318</v>
          </cell>
          <cell r="D277">
            <v>-273000</v>
          </cell>
          <cell r="F277" t="str">
            <v>25318SNPPS</v>
          </cell>
          <cell r="G277" t="str">
            <v>25318</v>
          </cell>
          <cell r="I277">
            <v>-273000</v>
          </cell>
        </row>
        <row r="278">
          <cell r="A278" t="str">
            <v>2533SE</v>
          </cell>
          <cell r="B278" t="str">
            <v>2533</v>
          </cell>
          <cell r="D278">
            <v>-5250348.9441666678</v>
          </cell>
          <cell r="F278" t="str">
            <v>2533SE</v>
          </cell>
          <cell r="G278" t="str">
            <v>2533</v>
          </cell>
          <cell r="I278">
            <v>-5250348.9441666678</v>
          </cell>
        </row>
        <row r="279">
          <cell r="A279" t="str">
            <v>25398SE</v>
          </cell>
          <cell r="B279" t="str">
            <v>25398</v>
          </cell>
          <cell r="D279">
            <v>-20851380.029999997</v>
          </cell>
          <cell r="F279" t="str">
            <v>25398SE</v>
          </cell>
          <cell r="G279" t="str">
            <v>25398</v>
          </cell>
          <cell r="I279">
            <v>-20851380.029999997</v>
          </cell>
        </row>
        <row r="280">
          <cell r="A280" t="str">
            <v>25399CA</v>
          </cell>
          <cell r="B280" t="str">
            <v>25399</v>
          </cell>
          <cell r="D280">
            <v>-116601.89</v>
          </cell>
          <cell r="F280" t="str">
            <v>25399CA</v>
          </cell>
          <cell r="G280" t="str">
            <v>25399</v>
          </cell>
          <cell r="I280">
            <v>-116601.89</v>
          </cell>
        </row>
        <row r="281">
          <cell r="A281" t="str">
            <v>25399IDU</v>
          </cell>
          <cell r="B281" t="str">
            <v>25399</v>
          </cell>
          <cell r="D281">
            <v>-21771.01</v>
          </cell>
          <cell r="F281" t="str">
            <v>25399IDU</v>
          </cell>
          <cell r="G281" t="str">
            <v>25399</v>
          </cell>
          <cell r="I281">
            <v>-21771.01</v>
          </cell>
        </row>
        <row r="282">
          <cell r="A282" t="str">
            <v>25399OR</v>
          </cell>
          <cell r="B282" t="str">
            <v>25399</v>
          </cell>
          <cell r="D282">
            <v>-968313.35</v>
          </cell>
          <cell r="F282" t="str">
            <v>25399OR</v>
          </cell>
          <cell r="G282" t="str">
            <v>25399</v>
          </cell>
          <cell r="I282">
            <v>-968313.35</v>
          </cell>
        </row>
        <row r="283">
          <cell r="A283" t="str">
            <v>25399OTHER</v>
          </cell>
          <cell r="B283" t="str">
            <v>25399</v>
          </cell>
          <cell r="D283">
            <v>-2277779.2000000002</v>
          </cell>
          <cell r="F283" t="str">
            <v>25399OTHER</v>
          </cell>
          <cell r="G283" t="str">
            <v>25399</v>
          </cell>
          <cell r="I283">
            <v>-2277779.2000000002</v>
          </cell>
        </row>
        <row r="284">
          <cell r="A284" t="str">
            <v>25399SE</v>
          </cell>
          <cell r="B284" t="str">
            <v>25399</v>
          </cell>
          <cell r="D284">
            <v>-3291517.3</v>
          </cell>
          <cell r="F284" t="str">
            <v>25399SE</v>
          </cell>
          <cell r="G284" t="str">
            <v>25399</v>
          </cell>
          <cell r="I284">
            <v>-3291517.3</v>
          </cell>
        </row>
        <row r="285">
          <cell r="A285" t="str">
            <v>25399SG</v>
          </cell>
          <cell r="B285" t="str">
            <v>25399</v>
          </cell>
          <cell r="D285">
            <v>-11199991.49</v>
          </cell>
          <cell r="F285" t="str">
            <v>25399SG</v>
          </cell>
          <cell r="G285" t="str">
            <v>25399</v>
          </cell>
          <cell r="I285">
            <v>-11199991.49</v>
          </cell>
        </row>
        <row r="286">
          <cell r="A286" t="str">
            <v>25399UT</v>
          </cell>
          <cell r="B286" t="str">
            <v>25399</v>
          </cell>
          <cell r="D286">
            <v>-338978.2</v>
          </cell>
          <cell r="F286" t="str">
            <v>25399UT</v>
          </cell>
          <cell r="G286" t="str">
            <v>25399</v>
          </cell>
          <cell r="I286">
            <v>-338978.2</v>
          </cell>
        </row>
        <row r="287">
          <cell r="A287" t="str">
            <v>25399WA</v>
          </cell>
          <cell r="B287" t="str">
            <v>25399</v>
          </cell>
          <cell r="D287">
            <v>-68233.73</v>
          </cell>
          <cell r="F287" t="str">
            <v>25399WA</v>
          </cell>
          <cell r="G287" t="str">
            <v>25399</v>
          </cell>
          <cell r="I287">
            <v>-68233.73</v>
          </cell>
        </row>
        <row r="288">
          <cell r="A288" t="str">
            <v>25399WYP</v>
          </cell>
          <cell r="B288" t="str">
            <v>25399</v>
          </cell>
          <cell r="D288">
            <v>-102506.91</v>
          </cell>
          <cell r="F288" t="str">
            <v>25399WYP</v>
          </cell>
          <cell r="G288" t="str">
            <v>25399</v>
          </cell>
          <cell r="I288">
            <v>-102506.91</v>
          </cell>
        </row>
        <row r="289">
          <cell r="A289" t="str">
            <v>25399WYU</v>
          </cell>
          <cell r="B289" t="str">
            <v>25399</v>
          </cell>
          <cell r="D289">
            <v>-7013.82</v>
          </cell>
          <cell r="F289" t="str">
            <v>25399WYU</v>
          </cell>
          <cell r="G289" t="str">
            <v>25399</v>
          </cell>
          <cell r="I289">
            <v>-7013.82</v>
          </cell>
        </row>
        <row r="290">
          <cell r="A290" t="str">
            <v>254105SE</v>
          </cell>
          <cell r="B290" t="str">
            <v>254105</v>
          </cell>
          <cell r="D290">
            <v>-281186.15583333327</v>
          </cell>
          <cell r="F290" t="str">
            <v>254105SE</v>
          </cell>
          <cell r="G290" t="str">
            <v>254105</v>
          </cell>
          <cell r="I290">
            <v>-281186.15583333327</v>
          </cell>
        </row>
        <row r="291">
          <cell r="A291" t="str">
            <v>254105TROJD</v>
          </cell>
          <cell r="B291" t="str">
            <v>254105</v>
          </cell>
          <cell r="D291">
            <v>0</v>
          </cell>
          <cell r="F291" t="str">
            <v>254105TROJD</v>
          </cell>
          <cell r="G291" t="str">
            <v>254105</v>
          </cell>
          <cell r="I291">
            <v>0</v>
          </cell>
        </row>
        <row r="292">
          <cell r="A292" t="str">
            <v>254105TROJP</v>
          </cell>
          <cell r="B292" t="str">
            <v>254105</v>
          </cell>
          <cell r="D292">
            <v>-888670</v>
          </cell>
          <cell r="F292" t="str">
            <v>254105TROJP</v>
          </cell>
          <cell r="G292" t="str">
            <v>254105</v>
          </cell>
          <cell r="I292">
            <v>-888670</v>
          </cell>
        </row>
        <row r="293">
          <cell r="A293" t="str">
            <v>254OTHER</v>
          </cell>
          <cell r="B293" t="str">
            <v>254</v>
          </cell>
          <cell r="D293">
            <v>-2196402.7200000002</v>
          </cell>
          <cell r="F293" t="str">
            <v>254OTHER</v>
          </cell>
          <cell r="G293" t="str">
            <v>254</v>
          </cell>
          <cell r="I293">
            <v>-2196402.7200000002</v>
          </cell>
        </row>
        <row r="294">
          <cell r="A294" t="str">
            <v>254SO</v>
          </cell>
          <cell r="B294" t="str">
            <v>254</v>
          </cell>
          <cell r="D294">
            <v>-3834387</v>
          </cell>
          <cell r="F294" t="str">
            <v>254SO</v>
          </cell>
          <cell r="G294" t="str">
            <v>254</v>
          </cell>
          <cell r="I294">
            <v>-3834387</v>
          </cell>
        </row>
        <row r="295">
          <cell r="A295" t="str">
            <v>255DGU</v>
          </cell>
          <cell r="B295" t="str">
            <v>255</v>
          </cell>
          <cell r="D295">
            <v>0</v>
          </cell>
          <cell r="F295" t="str">
            <v>255DGU</v>
          </cell>
          <cell r="G295" t="str">
            <v>255</v>
          </cell>
          <cell r="I295">
            <v>0</v>
          </cell>
        </row>
        <row r="296">
          <cell r="A296" t="str">
            <v>255ITC84</v>
          </cell>
          <cell r="B296" t="str">
            <v>255</v>
          </cell>
          <cell r="D296">
            <v>-3578235.8084141039</v>
          </cell>
          <cell r="F296" t="str">
            <v>255ITC84</v>
          </cell>
          <cell r="G296" t="str">
            <v>255</v>
          </cell>
          <cell r="I296">
            <v>-3578235.8084141039</v>
          </cell>
        </row>
        <row r="297">
          <cell r="A297" t="str">
            <v>255ITC85</v>
          </cell>
          <cell r="B297" t="str">
            <v>255</v>
          </cell>
          <cell r="D297">
            <v>-4974563.0640326701</v>
          </cell>
          <cell r="F297" t="str">
            <v>255ITC85</v>
          </cell>
          <cell r="G297" t="str">
            <v>255</v>
          </cell>
          <cell r="I297">
            <v>-4974563.0640326701</v>
          </cell>
        </row>
        <row r="298">
          <cell r="A298" t="str">
            <v>255ITC86</v>
          </cell>
          <cell r="B298" t="str">
            <v>255</v>
          </cell>
          <cell r="D298">
            <v>-2104054.7578688441</v>
          </cell>
          <cell r="F298" t="str">
            <v>255ITC86</v>
          </cell>
          <cell r="G298" t="str">
            <v>255</v>
          </cell>
          <cell r="I298">
            <v>-2104054.7578688441</v>
          </cell>
        </row>
        <row r="299">
          <cell r="A299" t="str">
            <v>255ITC88</v>
          </cell>
          <cell r="B299" t="str">
            <v>255</v>
          </cell>
          <cell r="D299">
            <v>-288066.18377875985</v>
          </cell>
          <cell r="F299" t="str">
            <v>255ITC88</v>
          </cell>
          <cell r="G299" t="str">
            <v>255</v>
          </cell>
          <cell r="I299">
            <v>-288066.18377875985</v>
          </cell>
        </row>
        <row r="300">
          <cell r="A300" t="str">
            <v>255ITC89</v>
          </cell>
          <cell r="B300" t="str">
            <v>255</v>
          </cell>
          <cell r="D300">
            <v>-608374.63184382743</v>
          </cell>
          <cell r="F300" t="str">
            <v>255ITC89</v>
          </cell>
          <cell r="G300" t="str">
            <v>255</v>
          </cell>
          <cell r="I300">
            <v>-608374.63184382743</v>
          </cell>
        </row>
        <row r="301">
          <cell r="A301" t="str">
            <v>255ITC90</v>
          </cell>
          <cell r="B301" t="str">
            <v>255</v>
          </cell>
          <cell r="D301">
            <v>-359184.55406179558</v>
          </cell>
          <cell r="F301" t="str">
            <v>255ITC90</v>
          </cell>
          <cell r="G301" t="str">
            <v>255</v>
          </cell>
          <cell r="I301">
            <v>-359184.55406179558</v>
          </cell>
        </row>
        <row r="302">
          <cell r="A302" t="str">
            <v>281DGP</v>
          </cell>
          <cell r="B302" t="str">
            <v>281</v>
          </cell>
          <cell r="D302">
            <v>-383751</v>
          </cell>
          <cell r="F302" t="str">
            <v>281DGP</v>
          </cell>
          <cell r="G302" t="str">
            <v>281</v>
          </cell>
          <cell r="I302">
            <v>-383751</v>
          </cell>
        </row>
        <row r="303">
          <cell r="A303" t="str">
            <v>282CA</v>
          </cell>
          <cell r="B303" t="str">
            <v>282</v>
          </cell>
          <cell r="D303">
            <v>-2210980.5</v>
          </cell>
          <cell r="F303" t="str">
            <v>282CA</v>
          </cell>
          <cell r="G303" t="str">
            <v>282</v>
          </cell>
          <cell r="I303">
            <v>-2210980.5</v>
          </cell>
        </row>
        <row r="304">
          <cell r="A304" t="str">
            <v>282DGP</v>
          </cell>
          <cell r="B304" t="str">
            <v>282</v>
          </cell>
          <cell r="D304">
            <v>0</v>
          </cell>
          <cell r="F304" t="str">
            <v>282DGP</v>
          </cell>
          <cell r="G304" t="str">
            <v>282</v>
          </cell>
          <cell r="I304">
            <v>0</v>
          </cell>
        </row>
        <row r="305">
          <cell r="A305" t="str">
            <v>282DITBAL</v>
          </cell>
          <cell r="B305" t="str">
            <v>282</v>
          </cell>
          <cell r="D305">
            <v>-1227024918.54</v>
          </cell>
          <cell r="F305" t="str">
            <v>282DITBAL</v>
          </cell>
          <cell r="G305" t="str">
            <v>282</v>
          </cell>
          <cell r="I305">
            <v>-1227024918.54</v>
          </cell>
        </row>
        <row r="306">
          <cell r="A306" t="str">
            <v>282FERC</v>
          </cell>
          <cell r="B306" t="str">
            <v>282</v>
          </cell>
          <cell r="D306">
            <v>-197474</v>
          </cell>
          <cell r="F306" t="str">
            <v>282FERC</v>
          </cell>
          <cell r="G306" t="str">
            <v>282</v>
          </cell>
          <cell r="I306">
            <v>-197474</v>
          </cell>
        </row>
        <row r="307">
          <cell r="A307" t="str">
            <v>282IDU</v>
          </cell>
          <cell r="B307" t="str">
            <v>282</v>
          </cell>
          <cell r="D307">
            <v>-2202107</v>
          </cell>
          <cell r="F307" t="str">
            <v>282IDU</v>
          </cell>
          <cell r="G307" t="str">
            <v>282</v>
          </cell>
          <cell r="I307">
            <v>-2202107</v>
          </cell>
        </row>
        <row r="308">
          <cell r="A308" t="str">
            <v>282NUTIL</v>
          </cell>
          <cell r="B308" t="str">
            <v>282</v>
          </cell>
          <cell r="D308">
            <v>0</v>
          </cell>
          <cell r="F308" t="str">
            <v>282NUTIL</v>
          </cell>
          <cell r="G308" t="str">
            <v>282</v>
          </cell>
          <cell r="I308">
            <v>0</v>
          </cell>
        </row>
        <row r="309">
          <cell r="A309" t="str">
            <v>282OR</v>
          </cell>
          <cell r="B309" t="str">
            <v>282</v>
          </cell>
          <cell r="D309">
            <v>-27880488.5</v>
          </cell>
          <cell r="F309" t="str">
            <v>282OR</v>
          </cell>
          <cell r="G309" t="str">
            <v>282</v>
          </cell>
          <cell r="I309">
            <v>-27880488.5</v>
          </cell>
        </row>
        <row r="310">
          <cell r="A310" t="str">
            <v>282OTHER</v>
          </cell>
          <cell r="B310" t="str">
            <v>282</v>
          </cell>
          <cell r="D310">
            <v>0</v>
          </cell>
          <cell r="F310" t="str">
            <v>282OTHER</v>
          </cell>
          <cell r="G310" t="str">
            <v>282</v>
          </cell>
          <cell r="I310">
            <v>0</v>
          </cell>
        </row>
        <row r="311">
          <cell r="A311" t="str">
            <v>282SE</v>
          </cell>
          <cell r="B311" t="str">
            <v>282</v>
          </cell>
          <cell r="D311">
            <v>-19888214.5</v>
          </cell>
          <cell r="F311" t="str">
            <v>282SE</v>
          </cell>
          <cell r="G311" t="str">
            <v>282</v>
          </cell>
          <cell r="I311">
            <v>-19888214.5</v>
          </cell>
        </row>
        <row r="312">
          <cell r="A312" t="str">
            <v>282SG</v>
          </cell>
          <cell r="B312" t="str">
            <v>282</v>
          </cell>
          <cell r="D312">
            <v>16374680.5</v>
          </cell>
          <cell r="F312" t="str">
            <v>282SG</v>
          </cell>
          <cell r="G312" t="str">
            <v>282</v>
          </cell>
          <cell r="I312">
            <v>16374680.5</v>
          </cell>
        </row>
        <row r="313">
          <cell r="A313" t="str">
            <v>282SO</v>
          </cell>
          <cell r="B313" t="str">
            <v>282</v>
          </cell>
          <cell r="D313">
            <v>0</v>
          </cell>
          <cell r="F313" t="str">
            <v>282SO</v>
          </cell>
          <cell r="G313" t="str">
            <v>282</v>
          </cell>
          <cell r="I313">
            <v>0</v>
          </cell>
        </row>
        <row r="314">
          <cell r="A314" t="str">
            <v>282UT</v>
          </cell>
          <cell r="B314" t="str">
            <v>282</v>
          </cell>
          <cell r="D314">
            <v>-13473907</v>
          </cell>
          <cell r="F314" t="str">
            <v>282UT</v>
          </cell>
          <cell r="G314" t="str">
            <v>282</v>
          </cell>
          <cell r="I314">
            <v>-13473907</v>
          </cell>
        </row>
        <row r="315">
          <cell r="A315" t="str">
            <v>282WA</v>
          </cell>
          <cell r="B315" t="str">
            <v>282</v>
          </cell>
          <cell r="D315">
            <v>-5970918.5</v>
          </cell>
          <cell r="F315" t="str">
            <v>282WA</v>
          </cell>
          <cell r="G315" t="str">
            <v>282</v>
          </cell>
          <cell r="I315">
            <v>-5970918.5</v>
          </cell>
        </row>
        <row r="316">
          <cell r="A316" t="str">
            <v>282WYP</v>
          </cell>
          <cell r="B316" t="str">
            <v>282</v>
          </cell>
          <cell r="D316">
            <v>-9573964</v>
          </cell>
          <cell r="F316" t="str">
            <v>282WYP</v>
          </cell>
          <cell r="G316" t="str">
            <v>282</v>
          </cell>
          <cell r="I316">
            <v>-9573964</v>
          </cell>
        </row>
        <row r="317">
          <cell r="A317" t="str">
            <v>282WYU</v>
          </cell>
          <cell r="B317" t="str">
            <v>282</v>
          </cell>
          <cell r="D317">
            <v>-468061</v>
          </cell>
          <cell r="F317" t="str">
            <v>282WYU</v>
          </cell>
          <cell r="G317" t="str">
            <v>282</v>
          </cell>
          <cell r="I317">
            <v>-468061</v>
          </cell>
        </row>
        <row r="318">
          <cell r="A318" t="str">
            <v>283CA</v>
          </cell>
          <cell r="B318" t="str">
            <v>283</v>
          </cell>
          <cell r="D318">
            <v>-273901.5</v>
          </cell>
          <cell r="F318" t="str">
            <v>283CA</v>
          </cell>
          <cell r="G318" t="str">
            <v>283</v>
          </cell>
          <cell r="I318">
            <v>-273901.5</v>
          </cell>
        </row>
        <row r="319">
          <cell r="A319" t="str">
            <v>283GPS</v>
          </cell>
          <cell r="B319" t="str">
            <v>283</v>
          </cell>
          <cell r="D319">
            <v>-1003081</v>
          </cell>
          <cell r="F319" t="str">
            <v>283GPS</v>
          </cell>
          <cell r="G319" t="str">
            <v>283</v>
          </cell>
          <cell r="I319">
            <v>-1003081</v>
          </cell>
        </row>
        <row r="320">
          <cell r="A320" t="str">
            <v>283IDU</v>
          </cell>
          <cell r="B320" t="str">
            <v>283</v>
          </cell>
          <cell r="D320">
            <v>-37208.5</v>
          </cell>
          <cell r="F320" t="str">
            <v>283IDU</v>
          </cell>
          <cell r="G320" t="str">
            <v>283</v>
          </cell>
          <cell r="I320">
            <v>-37208.5</v>
          </cell>
        </row>
        <row r="321">
          <cell r="A321" t="str">
            <v>283NUTIL</v>
          </cell>
          <cell r="B321" t="str">
            <v>283</v>
          </cell>
          <cell r="D321">
            <v>0</v>
          </cell>
          <cell r="F321" t="str">
            <v>283NUTIL</v>
          </cell>
          <cell r="G321" t="str">
            <v>283</v>
          </cell>
          <cell r="I321">
            <v>0</v>
          </cell>
        </row>
        <row r="322">
          <cell r="A322" t="str">
            <v>283OR</v>
          </cell>
          <cell r="B322" t="str">
            <v>283</v>
          </cell>
          <cell r="D322">
            <v>-6945866.5</v>
          </cell>
          <cell r="F322" t="str">
            <v>283OR</v>
          </cell>
          <cell r="G322" t="str">
            <v>283</v>
          </cell>
          <cell r="I322">
            <v>-6945866.5</v>
          </cell>
        </row>
        <row r="323">
          <cell r="A323" t="str">
            <v>283OTHER</v>
          </cell>
          <cell r="B323" t="str">
            <v>283</v>
          </cell>
          <cell r="D323">
            <v>0</v>
          </cell>
          <cell r="F323" t="str">
            <v>283OTHER</v>
          </cell>
          <cell r="G323" t="str">
            <v>283</v>
          </cell>
          <cell r="I323">
            <v>0</v>
          </cell>
        </row>
        <row r="324">
          <cell r="A324" t="str">
            <v>283SE</v>
          </cell>
          <cell r="B324" t="str">
            <v>283</v>
          </cell>
          <cell r="D324">
            <v>-927257.5</v>
          </cell>
          <cell r="F324" t="str">
            <v>283SE</v>
          </cell>
          <cell r="G324" t="str">
            <v>283</v>
          </cell>
          <cell r="I324">
            <v>-927257.5</v>
          </cell>
        </row>
        <row r="325">
          <cell r="A325" t="str">
            <v>283SG</v>
          </cell>
          <cell r="B325" t="str">
            <v>283</v>
          </cell>
          <cell r="D325">
            <v>-3799327</v>
          </cell>
          <cell r="F325" t="str">
            <v>283SG</v>
          </cell>
          <cell r="G325" t="str">
            <v>283</v>
          </cell>
          <cell r="I325">
            <v>-3799327</v>
          </cell>
        </row>
        <row r="326">
          <cell r="A326" t="str">
            <v>283SGCT</v>
          </cell>
          <cell r="B326" t="str">
            <v>283</v>
          </cell>
          <cell r="D326">
            <v>-3859052.5</v>
          </cell>
          <cell r="F326" t="str">
            <v>283SGCT</v>
          </cell>
          <cell r="G326" t="str">
            <v>283</v>
          </cell>
          <cell r="I326">
            <v>-3859052.5</v>
          </cell>
        </row>
        <row r="327">
          <cell r="A327" t="str">
            <v>283SNP</v>
          </cell>
          <cell r="B327" t="str">
            <v>283</v>
          </cell>
          <cell r="D327">
            <v>-10809360.5</v>
          </cell>
          <cell r="F327" t="str">
            <v>283SNP</v>
          </cell>
          <cell r="G327" t="str">
            <v>283</v>
          </cell>
          <cell r="I327">
            <v>-10809360.5</v>
          </cell>
        </row>
        <row r="328">
          <cell r="A328" t="str">
            <v>283SO</v>
          </cell>
          <cell r="B328" t="str">
            <v>283</v>
          </cell>
          <cell r="D328">
            <v>-19149933.500000004</v>
          </cell>
          <cell r="F328" t="str">
            <v>283SO</v>
          </cell>
          <cell r="G328" t="str">
            <v>283</v>
          </cell>
          <cell r="I328">
            <v>-19149933.500000004</v>
          </cell>
        </row>
        <row r="329">
          <cell r="A329" t="str">
            <v>283TROJD</v>
          </cell>
          <cell r="B329" t="str">
            <v>283</v>
          </cell>
          <cell r="D329">
            <v>-1708887.5</v>
          </cell>
          <cell r="F329" t="str">
            <v>283TROJD</v>
          </cell>
          <cell r="G329" t="str">
            <v>283</v>
          </cell>
          <cell r="I329">
            <v>-1708887.5</v>
          </cell>
        </row>
        <row r="330">
          <cell r="A330" t="str">
            <v>283UT</v>
          </cell>
          <cell r="B330" t="str">
            <v>283</v>
          </cell>
          <cell r="D330">
            <v>-3736077.5</v>
          </cell>
          <cell r="F330" t="str">
            <v>283UT</v>
          </cell>
          <cell r="G330" t="str">
            <v>283</v>
          </cell>
          <cell r="I330">
            <v>-3736077.5</v>
          </cell>
        </row>
        <row r="331">
          <cell r="A331" t="str">
            <v>283WA</v>
          </cell>
          <cell r="B331" t="str">
            <v>283</v>
          </cell>
          <cell r="D331">
            <v>-283895</v>
          </cell>
          <cell r="F331" t="str">
            <v>283WA</v>
          </cell>
          <cell r="G331" t="str">
            <v>283</v>
          </cell>
          <cell r="I331">
            <v>-283895</v>
          </cell>
        </row>
        <row r="332">
          <cell r="A332" t="str">
            <v>283WYP</v>
          </cell>
          <cell r="B332" t="str">
            <v>283</v>
          </cell>
          <cell r="D332">
            <v>-91489.5</v>
          </cell>
          <cell r="F332" t="str">
            <v>283WYP</v>
          </cell>
          <cell r="G332" t="str">
            <v>283</v>
          </cell>
          <cell r="I332">
            <v>-91489.5</v>
          </cell>
        </row>
        <row r="333">
          <cell r="A333" t="str">
            <v>283WYU</v>
          </cell>
          <cell r="B333" t="str">
            <v>283</v>
          </cell>
          <cell r="D333">
            <v>0</v>
          </cell>
          <cell r="F333" t="str">
            <v>283WYU</v>
          </cell>
          <cell r="G333" t="str">
            <v>283</v>
          </cell>
          <cell r="I333">
            <v>0</v>
          </cell>
        </row>
        <row r="334">
          <cell r="A334" t="str">
            <v>301CA</v>
          </cell>
          <cell r="B334" t="str">
            <v>301</v>
          </cell>
          <cell r="D334">
            <v>699937.58</v>
          </cell>
          <cell r="F334" t="str">
            <v>301CA</v>
          </cell>
          <cell r="G334" t="str">
            <v>301</v>
          </cell>
          <cell r="I334">
            <v>699937.58</v>
          </cell>
        </row>
        <row r="335">
          <cell r="A335" t="str">
            <v>301IDU</v>
          </cell>
          <cell r="B335" t="str">
            <v>301</v>
          </cell>
          <cell r="D335">
            <v>1600525.54</v>
          </cell>
          <cell r="F335" t="str">
            <v>301IDU</v>
          </cell>
          <cell r="G335" t="str">
            <v>301</v>
          </cell>
          <cell r="I335">
            <v>1600525.54</v>
          </cell>
        </row>
        <row r="336">
          <cell r="A336" t="str">
            <v>301OR</v>
          </cell>
          <cell r="B336" t="str">
            <v>301</v>
          </cell>
          <cell r="D336">
            <v>0</v>
          </cell>
          <cell r="F336" t="str">
            <v>301OR</v>
          </cell>
          <cell r="G336" t="str">
            <v>301</v>
          </cell>
          <cell r="I336">
            <v>0</v>
          </cell>
        </row>
        <row r="337">
          <cell r="A337" t="str">
            <v>301UT</v>
          </cell>
          <cell r="B337" t="str">
            <v>301</v>
          </cell>
          <cell r="D337">
            <v>10028070.539999999</v>
          </cell>
          <cell r="F337" t="str">
            <v>301UT</v>
          </cell>
          <cell r="G337" t="str">
            <v>301</v>
          </cell>
          <cell r="I337">
            <v>10028070.539999999</v>
          </cell>
        </row>
        <row r="338">
          <cell r="A338" t="str">
            <v>301WA</v>
          </cell>
          <cell r="B338" t="str">
            <v>301</v>
          </cell>
          <cell r="D338">
            <v>0</v>
          </cell>
          <cell r="F338" t="str">
            <v>301WA</v>
          </cell>
          <cell r="G338" t="str">
            <v>301</v>
          </cell>
          <cell r="I338">
            <v>0</v>
          </cell>
        </row>
        <row r="339">
          <cell r="A339" t="str">
            <v>301WYP</v>
          </cell>
          <cell r="B339" t="str">
            <v>301</v>
          </cell>
          <cell r="D339">
            <v>3129176.77</v>
          </cell>
          <cell r="F339" t="str">
            <v>301WYP</v>
          </cell>
          <cell r="G339" t="str">
            <v>301</v>
          </cell>
          <cell r="I339">
            <v>3129176.77</v>
          </cell>
        </row>
        <row r="340">
          <cell r="A340" t="str">
            <v>301WYU</v>
          </cell>
          <cell r="B340" t="str">
            <v>301</v>
          </cell>
          <cell r="D340">
            <v>1329958.77</v>
          </cell>
          <cell r="F340" t="str">
            <v>301WYU</v>
          </cell>
          <cell r="G340" t="str">
            <v>301</v>
          </cell>
          <cell r="I340">
            <v>1329958.77</v>
          </cell>
        </row>
        <row r="341">
          <cell r="A341" t="str">
            <v>302CA</v>
          </cell>
          <cell r="B341" t="str">
            <v>302</v>
          </cell>
          <cell r="D341">
            <v>-3798.749080191792</v>
          </cell>
          <cell r="F341" t="str">
            <v>302CA</v>
          </cell>
          <cell r="G341" t="str">
            <v>302</v>
          </cell>
          <cell r="I341">
            <v>-3798.749080191792</v>
          </cell>
        </row>
        <row r="342">
          <cell r="A342" t="str">
            <v>302DGP</v>
          </cell>
          <cell r="B342" t="str">
            <v>302</v>
          </cell>
          <cell r="D342">
            <v>2829438.3124012472</v>
          </cell>
          <cell r="F342" t="str">
            <v>302DGP</v>
          </cell>
          <cell r="G342" t="str">
            <v>302</v>
          </cell>
          <cell r="I342">
            <v>2829438.3124012472</v>
          </cell>
        </row>
        <row r="343">
          <cell r="A343" t="str">
            <v>302DGU</v>
          </cell>
          <cell r="B343" t="str">
            <v>302</v>
          </cell>
          <cell r="D343">
            <v>675897.23695678439</v>
          </cell>
          <cell r="F343" t="str">
            <v>302DGU</v>
          </cell>
          <cell r="G343" t="str">
            <v>302</v>
          </cell>
          <cell r="I343">
            <v>675897.23695678439</v>
          </cell>
        </row>
        <row r="344">
          <cell r="A344" t="str">
            <v>302IDU</v>
          </cell>
          <cell r="B344" t="str">
            <v>302</v>
          </cell>
          <cell r="D344">
            <v>983767.57834769017</v>
          </cell>
          <cell r="F344" t="str">
            <v>302IDU</v>
          </cell>
          <cell r="G344" t="str">
            <v>302</v>
          </cell>
          <cell r="I344">
            <v>983767.57834769017</v>
          </cell>
        </row>
        <row r="345">
          <cell r="A345" t="str">
            <v>302SG</v>
          </cell>
          <cell r="B345" t="str">
            <v>302</v>
          </cell>
          <cell r="D345">
            <v>4113878.1174785271</v>
          </cell>
          <cell r="F345" t="str">
            <v>302SG</v>
          </cell>
          <cell r="G345" t="str">
            <v>302</v>
          </cell>
          <cell r="I345">
            <v>4113878.1174785271</v>
          </cell>
        </row>
        <row r="346">
          <cell r="A346" t="str">
            <v>302SG-P</v>
          </cell>
          <cell r="B346" t="str">
            <v>302</v>
          </cell>
          <cell r="D346">
            <v>64670702.317704238</v>
          </cell>
          <cell r="F346" t="str">
            <v>302SG-P</v>
          </cell>
          <cell r="G346" t="str">
            <v>302</v>
          </cell>
          <cell r="I346">
            <v>64670702.317704238</v>
          </cell>
        </row>
        <row r="347">
          <cell r="A347" t="str">
            <v>302SG-U</v>
          </cell>
          <cell r="B347" t="str">
            <v>302</v>
          </cell>
          <cell r="D347">
            <v>9650480.3748345263</v>
          </cell>
          <cell r="F347" t="str">
            <v>302SG-U</v>
          </cell>
          <cell r="G347" t="str">
            <v>302</v>
          </cell>
          <cell r="I347">
            <v>9650480.3748345263</v>
          </cell>
        </row>
        <row r="348">
          <cell r="A348" t="str">
            <v>302UT</v>
          </cell>
          <cell r="B348" t="str">
            <v>302</v>
          </cell>
          <cell r="D348">
            <v>-54652.524682458563</v>
          </cell>
          <cell r="F348" t="str">
            <v>302UT</v>
          </cell>
          <cell r="G348" t="str">
            <v>302</v>
          </cell>
          <cell r="I348">
            <v>-54652.524682458563</v>
          </cell>
        </row>
        <row r="349">
          <cell r="A349" t="str">
            <v>302WA</v>
          </cell>
          <cell r="B349" t="str">
            <v>302</v>
          </cell>
          <cell r="D349">
            <v>-44.318747771624672</v>
          </cell>
          <cell r="F349" t="str">
            <v>302WA</v>
          </cell>
          <cell r="G349" t="str">
            <v>302</v>
          </cell>
          <cell r="I349">
            <v>-44.318747771624672</v>
          </cell>
        </row>
        <row r="350">
          <cell r="A350" t="str">
            <v>302WYP</v>
          </cell>
          <cell r="B350" t="str">
            <v>302</v>
          </cell>
          <cell r="D350">
            <v>-18036.123708799358</v>
          </cell>
          <cell r="F350" t="str">
            <v>302WYP</v>
          </cell>
          <cell r="G350" t="str">
            <v>302</v>
          </cell>
          <cell r="I350">
            <v>-18036.123708799358</v>
          </cell>
        </row>
        <row r="351">
          <cell r="A351" t="str">
            <v>302WYU</v>
          </cell>
          <cell r="B351" t="str">
            <v>302</v>
          </cell>
          <cell r="D351">
            <v>-7218.0431492626922</v>
          </cell>
          <cell r="F351" t="str">
            <v>302WYU</v>
          </cell>
          <cell r="G351" t="str">
            <v>302</v>
          </cell>
          <cell r="I351">
            <v>-7218.0431492626922</v>
          </cell>
        </row>
        <row r="352">
          <cell r="A352" t="str">
            <v>303CN</v>
          </cell>
          <cell r="B352" t="str">
            <v>303</v>
          </cell>
          <cell r="D352">
            <v>99936721.61948137</v>
          </cell>
          <cell r="F352" t="str">
            <v>303CN</v>
          </cell>
          <cell r="G352" t="str">
            <v>303</v>
          </cell>
          <cell r="I352">
            <v>99936721.61948137</v>
          </cell>
        </row>
        <row r="353">
          <cell r="A353" t="str">
            <v>303IDU</v>
          </cell>
          <cell r="B353" t="str">
            <v>303</v>
          </cell>
          <cell r="D353">
            <v>390375.33</v>
          </cell>
          <cell r="F353" t="str">
            <v>303IDU</v>
          </cell>
          <cell r="G353" t="str">
            <v>303</v>
          </cell>
          <cell r="I353">
            <v>390375.33</v>
          </cell>
        </row>
        <row r="354">
          <cell r="A354" t="str">
            <v>303OR</v>
          </cell>
          <cell r="B354" t="str">
            <v>303</v>
          </cell>
          <cell r="D354">
            <v>345833.65574208117</v>
          </cell>
          <cell r="F354" t="str">
            <v>303OR</v>
          </cell>
          <cell r="G354" t="str">
            <v>303</v>
          </cell>
          <cell r="I354">
            <v>345833.65574208117</v>
          </cell>
        </row>
        <row r="355">
          <cell r="A355" t="str">
            <v>303SE</v>
          </cell>
          <cell r="B355" t="str">
            <v>303</v>
          </cell>
          <cell r="D355">
            <v>1196682.1439567991</v>
          </cell>
          <cell r="F355" t="str">
            <v>303SE</v>
          </cell>
          <cell r="G355" t="str">
            <v>303</v>
          </cell>
          <cell r="I355">
            <v>1196682.1439567991</v>
          </cell>
        </row>
        <row r="356">
          <cell r="A356" t="str">
            <v>303SG</v>
          </cell>
          <cell r="B356" t="str">
            <v>303</v>
          </cell>
          <cell r="D356">
            <v>33260014.640000001</v>
          </cell>
          <cell r="F356" t="str">
            <v>303SG</v>
          </cell>
          <cell r="G356" t="str">
            <v>303</v>
          </cell>
          <cell r="I356">
            <v>33260014.640000001</v>
          </cell>
        </row>
        <row r="357">
          <cell r="A357" t="str">
            <v>303SO</v>
          </cell>
          <cell r="B357" t="str">
            <v>303</v>
          </cell>
          <cell r="D357">
            <v>392922046.14101475</v>
          </cell>
          <cell r="F357" t="str">
            <v>303SO</v>
          </cell>
          <cell r="G357" t="str">
            <v>303</v>
          </cell>
          <cell r="I357">
            <v>392922046.14101475</v>
          </cell>
        </row>
        <row r="358">
          <cell r="A358" t="str">
            <v>303SSGCH</v>
          </cell>
          <cell r="B358" t="str">
            <v>303</v>
          </cell>
          <cell r="D358">
            <v>28729.04890313221</v>
          </cell>
          <cell r="F358" t="str">
            <v>303SSGCH</v>
          </cell>
          <cell r="G358" t="str">
            <v>303</v>
          </cell>
          <cell r="I358">
            <v>28729.04890313221</v>
          </cell>
        </row>
        <row r="359">
          <cell r="A359" t="str">
            <v>303UT</v>
          </cell>
          <cell r="B359" t="str">
            <v>303</v>
          </cell>
          <cell r="D359">
            <v>41916.99</v>
          </cell>
          <cell r="F359" t="str">
            <v>303UT</v>
          </cell>
          <cell r="G359" t="str">
            <v>303</v>
          </cell>
          <cell r="I359">
            <v>41916.99</v>
          </cell>
        </row>
        <row r="360">
          <cell r="A360" t="str">
            <v>303WA</v>
          </cell>
          <cell r="B360" t="str">
            <v>303</v>
          </cell>
          <cell r="D360">
            <v>8165.94</v>
          </cell>
          <cell r="F360" t="str">
            <v>303WA</v>
          </cell>
          <cell r="G360" t="str">
            <v>303</v>
          </cell>
          <cell r="I360">
            <v>8165.94</v>
          </cell>
        </row>
        <row r="361">
          <cell r="A361" t="str">
            <v>303WYP</v>
          </cell>
          <cell r="B361" t="str">
            <v>303</v>
          </cell>
          <cell r="D361">
            <v>194064.78</v>
          </cell>
          <cell r="F361" t="str">
            <v>303WYP</v>
          </cell>
          <cell r="G361" t="str">
            <v>303</v>
          </cell>
          <cell r="I361">
            <v>194064.78</v>
          </cell>
        </row>
        <row r="362">
          <cell r="A362" t="str">
            <v>310DGP</v>
          </cell>
          <cell r="B362" t="str">
            <v>310</v>
          </cell>
          <cell r="D362">
            <v>3620785.26</v>
          </cell>
          <cell r="F362" t="str">
            <v>310DGP</v>
          </cell>
          <cell r="G362" t="str">
            <v>310</v>
          </cell>
          <cell r="I362">
            <v>3620785.26</v>
          </cell>
        </row>
        <row r="363">
          <cell r="A363" t="str">
            <v>310DGU</v>
          </cell>
          <cell r="B363" t="str">
            <v>310</v>
          </cell>
          <cell r="D363">
            <v>35043235.450000003</v>
          </cell>
          <cell r="F363" t="str">
            <v>310DGU</v>
          </cell>
          <cell r="G363" t="str">
            <v>310</v>
          </cell>
          <cell r="I363">
            <v>35043235.450000003</v>
          </cell>
        </row>
        <row r="364">
          <cell r="A364" t="str">
            <v>310SG</v>
          </cell>
          <cell r="B364" t="str">
            <v>310</v>
          </cell>
          <cell r="D364">
            <v>41501781.990000002</v>
          </cell>
          <cell r="F364" t="str">
            <v>310SG</v>
          </cell>
          <cell r="G364" t="str">
            <v>310</v>
          </cell>
          <cell r="I364">
            <v>41501781.990000002</v>
          </cell>
        </row>
        <row r="365">
          <cell r="A365" t="str">
            <v>310SSGCH</v>
          </cell>
          <cell r="B365" t="str">
            <v>310</v>
          </cell>
          <cell r="D365">
            <v>1231556.6599999999</v>
          </cell>
          <cell r="F365" t="str">
            <v>310SSGCH</v>
          </cell>
          <cell r="G365" t="str">
            <v>310</v>
          </cell>
          <cell r="I365">
            <v>1231556.6599999999</v>
          </cell>
        </row>
        <row r="366">
          <cell r="A366" t="str">
            <v>311DGP</v>
          </cell>
          <cell r="B366" t="str">
            <v>311</v>
          </cell>
          <cell r="D366">
            <v>238729737.81</v>
          </cell>
          <cell r="F366" t="str">
            <v>311DGP</v>
          </cell>
          <cell r="G366" t="str">
            <v>311</v>
          </cell>
          <cell r="I366">
            <v>238729737.81</v>
          </cell>
        </row>
        <row r="367">
          <cell r="A367" t="str">
            <v>311DGU</v>
          </cell>
          <cell r="B367" t="str">
            <v>311</v>
          </cell>
          <cell r="D367">
            <v>330789151.20000005</v>
          </cell>
          <cell r="F367" t="str">
            <v>311DGU</v>
          </cell>
          <cell r="G367" t="str">
            <v>311</v>
          </cell>
          <cell r="I367">
            <v>330789151.20000005</v>
          </cell>
        </row>
        <row r="368">
          <cell r="A368" t="str">
            <v>311SG</v>
          </cell>
          <cell r="B368" t="str">
            <v>311</v>
          </cell>
          <cell r="D368">
            <v>152172905.96000004</v>
          </cell>
          <cell r="F368" t="str">
            <v>311SG</v>
          </cell>
          <cell r="G368" t="str">
            <v>311</v>
          </cell>
          <cell r="I368">
            <v>152172905.96000004</v>
          </cell>
        </row>
        <row r="369">
          <cell r="A369" t="str">
            <v>311SSGCH</v>
          </cell>
          <cell r="B369" t="str">
            <v>311</v>
          </cell>
          <cell r="D369">
            <v>46079970.730000004</v>
          </cell>
          <cell r="F369" t="str">
            <v>311SSGCH</v>
          </cell>
          <cell r="G369" t="str">
            <v>311</v>
          </cell>
          <cell r="I369">
            <v>46079970.730000004</v>
          </cell>
        </row>
        <row r="370">
          <cell r="A370" t="str">
            <v>312DGP</v>
          </cell>
          <cell r="B370" t="str">
            <v>312</v>
          </cell>
          <cell r="D370">
            <v>754866264.76999998</v>
          </cell>
          <cell r="F370" t="str">
            <v>312DGP</v>
          </cell>
          <cell r="G370" t="str">
            <v>312</v>
          </cell>
          <cell r="I370">
            <v>754866264.76999998</v>
          </cell>
        </row>
        <row r="371">
          <cell r="A371" t="str">
            <v>312DGU</v>
          </cell>
          <cell r="B371" t="str">
            <v>312</v>
          </cell>
          <cell r="D371">
            <v>717498427.11000001</v>
          </cell>
          <cell r="F371" t="str">
            <v>312DGU</v>
          </cell>
          <cell r="G371" t="str">
            <v>312</v>
          </cell>
          <cell r="I371">
            <v>717498427.11000001</v>
          </cell>
        </row>
        <row r="372">
          <cell r="A372" t="str">
            <v>312SG</v>
          </cell>
          <cell r="B372" t="str">
            <v>312</v>
          </cell>
          <cell r="D372">
            <v>805335835.12</v>
          </cell>
          <cell r="F372" t="str">
            <v>312SG</v>
          </cell>
          <cell r="G372" t="str">
            <v>312</v>
          </cell>
          <cell r="I372">
            <v>805335835.12</v>
          </cell>
        </row>
        <row r="373">
          <cell r="A373" t="str">
            <v>312SSGCH</v>
          </cell>
          <cell r="B373" t="str">
            <v>312</v>
          </cell>
          <cell r="D373">
            <v>222875207.28999999</v>
          </cell>
          <cell r="F373" t="str">
            <v>312SSGCH</v>
          </cell>
          <cell r="G373" t="str">
            <v>312</v>
          </cell>
          <cell r="I373">
            <v>222875207.28999999</v>
          </cell>
        </row>
        <row r="374">
          <cell r="A374" t="str">
            <v>314DGP</v>
          </cell>
          <cell r="B374" t="str">
            <v>314</v>
          </cell>
          <cell r="D374">
            <v>143294899.63733503</v>
          </cell>
          <cell r="F374" t="str">
            <v>314DGP</v>
          </cell>
          <cell r="G374" t="str">
            <v>314</v>
          </cell>
          <cell r="I374">
            <v>143294899.63733503</v>
          </cell>
        </row>
        <row r="375">
          <cell r="A375" t="str">
            <v>314DGU</v>
          </cell>
          <cell r="B375" t="str">
            <v>314</v>
          </cell>
          <cell r="D375">
            <v>137051680.53231964</v>
          </cell>
          <cell r="F375" t="str">
            <v>314DGU</v>
          </cell>
          <cell r="G375" t="str">
            <v>314</v>
          </cell>
          <cell r="I375">
            <v>137051680.53231964</v>
          </cell>
        </row>
        <row r="376">
          <cell r="A376" t="str">
            <v>314SG</v>
          </cell>
          <cell r="B376" t="str">
            <v>314</v>
          </cell>
          <cell r="D376">
            <v>600859202.05781078</v>
          </cell>
          <cell r="F376" t="str">
            <v>314SG</v>
          </cell>
          <cell r="G376" t="str">
            <v>314</v>
          </cell>
          <cell r="I376">
            <v>600859202.05781078</v>
          </cell>
        </row>
        <row r="377">
          <cell r="A377" t="str">
            <v>314SSGCH</v>
          </cell>
          <cell r="B377" t="str">
            <v>314</v>
          </cell>
          <cell r="D377">
            <v>51531089.708938442</v>
          </cell>
          <cell r="F377" t="str">
            <v>314SSGCH</v>
          </cell>
          <cell r="G377" t="str">
            <v>314</v>
          </cell>
          <cell r="I377">
            <v>51531089.708938442</v>
          </cell>
        </row>
        <row r="378">
          <cell r="A378" t="str">
            <v>315DGP</v>
          </cell>
          <cell r="B378" t="str">
            <v>315</v>
          </cell>
          <cell r="D378">
            <v>88656521.739999995</v>
          </cell>
          <cell r="F378" t="str">
            <v>315DGP</v>
          </cell>
          <cell r="G378" t="str">
            <v>315</v>
          </cell>
          <cell r="I378">
            <v>88656521.739999995</v>
          </cell>
        </row>
        <row r="379">
          <cell r="A379" t="str">
            <v>315DGU</v>
          </cell>
          <cell r="B379" t="str">
            <v>315</v>
          </cell>
          <cell r="D379">
            <v>140352848.68999997</v>
          </cell>
          <cell r="F379" t="str">
            <v>315DGU</v>
          </cell>
          <cell r="G379" t="str">
            <v>315</v>
          </cell>
          <cell r="I379">
            <v>140352848.68999997</v>
          </cell>
        </row>
        <row r="380">
          <cell r="A380" t="str">
            <v>315SG</v>
          </cell>
          <cell r="B380" t="str">
            <v>315</v>
          </cell>
          <cell r="D380">
            <v>52134644.159999989</v>
          </cell>
          <cell r="F380" t="str">
            <v>315SG</v>
          </cell>
          <cell r="G380" t="str">
            <v>315</v>
          </cell>
          <cell r="I380">
            <v>52134644.159999989</v>
          </cell>
        </row>
        <row r="381">
          <cell r="A381" t="str">
            <v>315SSGCH</v>
          </cell>
          <cell r="B381" t="str">
            <v>315</v>
          </cell>
          <cell r="D381">
            <v>45864998.309999995</v>
          </cell>
          <cell r="F381" t="str">
            <v>315SSGCH</v>
          </cell>
          <cell r="G381" t="str">
            <v>315</v>
          </cell>
          <cell r="I381">
            <v>45864998.309999995</v>
          </cell>
        </row>
        <row r="382">
          <cell r="A382" t="str">
            <v>316DGP</v>
          </cell>
          <cell r="B382" t="str">
            <v>316</v>
          </cell>
          <cell r="D382">
            <v>5453232.5899999999</v>
          </cell>
          <cell r="F382" t="str">
            <v>316DGP</v>
          </cell>
          <cell r="G382" t="str">
            <v>316</v>
          </cell>
          <cell r="I382">
            <v>5453232.5899999999</v>
          </cell>
        </row>
        <row r="383">
          <cell r="A383" t="str">
            <v>316DGU</v>
          </cell>
          <cell r="B383" t="str">
            <v>316</v>
          </cell>
          <cell r="D383">
            <v>7373786.1699999999</v>
          </cell>
          <cell r="F383" t="str">
            <v>316DGU</v>
          </cell>
          <cell r="G383" t="str">
            <v>316</v>
          </cell>
          <cell r="I383">
            <v>7373786.1699999999</v>
          </cell>
        </row>
        <row r="384">
          <cell r="A384" t="str">
            <v>316SG</v>
          </cell>
          <cell r="B384" t="str">
            <v>316</v>
          </cell>
          <cell r="D384">
            <v>9139529.75</v>
          </cell>
          <cell r="F384" t="str">
            <v>316SG</v>
          </cell>
          <cell r="G384" t="str">
            <v>316</v>
          </cell>
          <cell r="I384">
            <v>9139529.75</v>
          </cell>
        </row>
        <row r="385">
          <cell r="A385" t="str">
            <v>316SSGCH</v>
          </cell>
          <cell r="B385" t="str">
            <v>316</v>
          </cell>
          <cell r="D385">
            <v>3133709.25</v>
          </cell>
          <cell r="F385" t="str">
            <v>316SSGCH</v>
          </cell>
          <cell r="G385" t="str">
            <v>316</v>
          </cell>
          <cell r="I385">
            <v>3133709.25</v>
          </cell>
        </row>
        <row r="386">
          <cell r="A386" t="str">
            <v>330DGP</v>
          </cell>
          <cell r="B386" t="str">
            <v>330</v>
          </cell>
          <cell r="D386">
            <v>10683856.140000001</v>
          </cell>
          <cell r="F386" t="str">
            <v>330DGP</v>
          </cell>
          <cell r="G386" t="str">
            <v>330</v>
          </cell>
          <cell r="I386">
            <v>10683856.140000001</v>
          </cell>
        </row>
        <row r="387">
          <cell r="A387" t="str">
            <v>330DGU</v>
          </cell>
          <cell r="B387" t="str">
            <v>330</v>
          </cell>
          <cell r="D387">
            <v>5295397.76</v>
          </cell>
          <cell r="F387" t="str">
            <v>330DGU</v>
          </cell>
          <cell r="G387" t="str">
            <v>330</v>
          </cell>
          <cell r="I387">
            <v>5295397.76</v>
          </cell>
        </row>
        <row r="388">
          <cell r="A388" t="str">
            <v>330SG-P</v>
          </cell>
          <cell r="B388" t="str">
            <v>330</v>
          </cell>
          <cell r="D388">
            <v>3154337.95</v>
          </cell>
          <cell r="F388" t="str">
            <v>330SG-P</v>
          </cell>
          <cell r="G388" t="str">
            <v>330</v>
          </cell>
          <cell r="I388">
            <v>3154337.95</v>
          </cell>
        </row>
        <row r="389">
          <cell r="A389" t="str">
            <v>330SG-U</v>
          </cell>
          <cell r="B389" t="str">
            <v>330</v>
          </cell>
          <cell r="D389">
            <v>635699.65</v>
          </cell>
          <cell r="F389" t="str">
            <v>330SG-U</v>
          </cell>
          <cell r="G389" t="str">
            <v>330</v>
          </cell>
          <cell r="I389">
            <v>635699.65</v>
          </cell>
        </row>
        <row r="390">
          <cell r="A390" t="str">
            <v>331DGP</v>
          </cell>
          <cell r="B390" t="str">
            <v>331</v>
          </cell>
          <cell r="D390">
            <v>21865263.990000002</v>
          </cell>
          <cell r="F390" t="str">
            <v>331DGP</v>
          </cell>
          <cell r="G390" t="str">
            <v>331</v>
          </cell>
          <cell r="I390">
            <v>21865263.990000002</v>
          </cell>
        </row>
        <row r="391">
          <cell r="A391" t="str">
            <v>331DGU</v>
          </cell>
          <cell r="B391" t="str">
            <v>331</v>
          </cell>
          <cell r="D391">
            <v>6482540.3999999994</v>
          </cell>
          <cell r="F391" t="str">
            <v>331DGU</v>
          </cell>
          <cell r="G391" t="str">
            <v>331</v>
          </cell>
          <cell r="I391">
            <v>6482540.3999999994</v>
          </cell>
        </row>
        <row r="392">
          <cell r="A392" t="str">
            <v>331SG-P</v>
          </cell>
          <cell r="B392" t="str">
            <v>331</v>
          </cell>
          <cell r="D392">
            <v>45323174.629999995</v>
          </cell>
          <cell r="F392" t="str">
            <v>331SG-P</v>
          </cell>
          <cell r="G392" t="str">
            <v>331</v>
          </cell>
          <cell r="I392">
            <v>45323174.629999995</v>
          </cell>
        </row>
        <row r="393">
          <cell r="A393" t="str">
            <v>331SG-U</v>
          </cell>
          <cell r="B393" t="str">
            <v>331</v>
          </cell>
          <cell r="D393">
            <v>5503302.4999999981</v>
          </cell>
          <cell r="F393" t="str">
            <v>331SG-U</v>
          </cell>
          <cell r="G393" t="str">
            <v>331</v>
          </cell>
          <cell r="I393">
            <v>5503302.4999999981</v>
          </cell>
        </row>
        <row r="394">
          <cell r="A394" t="str">
            <v>332DGP</v>
          </cell>
          <cell r="B394" t="str">
            <v>332</v>
          </cell>
          <cell r="D394">
            <v>157911570.53748327</v>
          </cell>
          <cell r="F394" t="str">
            <v>332DGP</v>
          </cell>
          <cell r="G394" t="str">
            <v>332</v>
          </cell>
          <cell r="I394">
            <v>157911570.53748327</v>
          </cell>
        </row>
        <row r="395">
          <cell r="A395" t="str">
            <v>332DGU</v>
          </cell>
          <cell r="B395" t="str">
            <v>332</v>
          </cell>
          <cell r="D395">
            <v>22324791.373270456</v>
          </cell>
          <cell r="F395" t="str">
            <v>332DGU</v>
          </cell>
          <cell r="G395" t="str">
            <v>332</v>
          </cell>
          <cell r="I395">
            <v>22324791.373270456</v>
          </cell>
        </row>
        <row r="396">
          <cell r="A396" t="str">
            <v>332SG-P</v>
          </cell>
          <cell r="B396" t="str">
            <v>332</v>
          </cell>
          <cell r="D396">
            <v>131448160.65013686</v>
          </cell>
          <cell r="F396" t="str">
            <v>332SG-P</v>
          </cell>
          <cell r="G396" t="str">
            <v>332</v>
          </cell>
          <cell r="I396">
            <v>131448160.65013686</v>
          </cell>
        </row>
        <row r="397">
          <cell r="A397" t="str">
            <v>332SG-U</v>
          </cell>
          <cell r="B397" t="str">
            <v>332</v>
          </cell>
          <cell r="D397">
            <v>46019281.733299308</v>
          </cell>
          <cell r="F397" t="str">
            <v>332SG-U</v>
          </cell>
          <cell r="G397" t="str">
            <v>332</v>
          </cell>
          <cell r="I397">
            <v>46019281.733299308</v>
          </cell>
        </row>
        <row r="398">
          <cell r="A398" t="str">
            <v>333DGP</v>
          </cell>
          <cell r="B398" t="str">
            <v>333</v>
          </cell>
          <cell r="D398">
            <v>31989300.359999999</v>
          </cell>
          <cell r="F398" t="str">
            <v>333DGP</v>
          </cell>
          <cell r="G398" t="str">
            <v>333</v>
          </cell>
          <cell r="I398">
            <v>31989300.359999999</v>
          </cell>
        </row>
        <row r="399">
          <cell r="A399" t="str">
            <v>333DGU</v>
          </cell>
          <cell r="B399" t="str">
            <v>333</v>
          </cell>
          <cell r="D399">
            <v>10126484.080000002</v>
          </cell>
          <cell r="F399" t="str">
            <v>333DGU</v>
          </cell>
          <cell r="G399" t="str">
            <v>333</v>
          </cell>
          <cell r="I399">
            <v>10126484.080000002</v>
          </cell>
        </row>
        <row r="400">
          <cell r="A400" t="str">
            <v>333SG-P</v>
          </cell>
          <cell r="B400" t="str">
            <v>333</v>
          </cell>
          <cell r="D400">
            <v>31919567.959999997</v>
          </cell>
          <cell r="F400" t="str">
            <v>333SG-P</v>
          </cell>
          <cell r="G400" t="str">
            <v>333</v>
          </cell>
          <cell r="I400">
            <v>31919567.959999997</v>
          </cell>
        </row>
        <row r="401">
          <cell r="A401" t="str">
            <v>333SG-U</v>
          </cell>
          <cell r="B401" t="str">
            <v>333</v>
          </cell>
          <cell r="D401">
            <v>7251737.9399999995</v>
          </cell>
          <cell r="F401" t="str">
            <v>333SG-U</v>
          </cell>
          <cell r="G401" t="str">
            <v>333</v>
          </cell>
          <cell r="I401">
            <v>7251737.9399999995</v>
          </cell>
        </row>
        <row r="402">
          <cell r="A402" t="str">
            <v>334DGP</v>
          </cell>
          <cell r="B402" t="str">
            <v>334</v>
          </cell>
          <cell r="D402">
            <v>5998823.3999999994</v>
          </cell>
          <cell r="F402" t="str">
            <v>334DGP</v>
          </cell>
          <cell r="G402" t="str">
            <v>334</v>
          </cell>
          <cell r="I402">
            <v>5998823.3999999994</v>
          </cell>
        </row>
        <row r="403">
          <cell r="A403" t="str">
            <v>334DGU</v>
          </cell>
          <cell r="B403" t="str">
            <v>334</v>
          </cell>
          <cell r="D403">
            <v>4428870.34</v>
          </cell>
          <cell r="F403" t="str">
            <v>334DGU</v>
          </cell>
          <cell r="G403" t="str">
            <v>334</v>
          </cell>
          <cell r="I403">
            <v>4428870.34</v>
          </cell>
        </row>
        <row r="404">
          <cell r="A404" t="str">
            <v>334SG-P</v>
          </cell>
          <cell r="B404" t="str">
            <v>334</v>
          </cell>
          <cell r="D404">
            <v>24823507.970000003</v>
          </cell>
          <cell r="F404" t="str">
            <v>334SG-P</v>
          </cell>
          <cell r="G404" t="str">
            <v>334</v>
          </cell>
          <cell r="I404">
            <v>24823507.970000003</v>
          </cell>
        </row>
        <row r="405">
          <cell r="A405" t="str">
            <v>334SG-U</v>
          </cell>
          <cell r="B405" t="str">
            <v>334</v>
          </cell>
          <cell r="D405">
            <v>3571148.55</v>
          </cell>
          <cell r="F405" t="str">
            <v>334SG-U</v>
          </cell>
          <cell r="G405" t="str">
            <v>334</v>
          </cell>
          <cell r="I405">
            <v>3571148.55</v>
          </cell>
        </row>
        <row r="406">
          <cell r="A406" t="str">
            <v>335DGP</v>
          </cell>
          <cell r="B406" t="str">
            <v>335</v>
          </cell>
          <cell r="D406">
            <v>1724870.32</v>
          </cell>
          <cell r="F406" t="str">
            <v>335DGP</v>
          </cell>
          <cell r="G406" t="str">
            <v>335</v>
          </cell>
          <cell r="I406">
            <v>1724870.32</v>
          </cell>
        </row>
        <row r="407">
          <cell r="A407" t="str">
            <v>335DGU</v>
          </cell>
          <cell r="B407" t="str">
            <v>335</v>
          </cell>
          <cell r="D407">
            <v>234868.78</v>
          </cell>
          <cell r="F407" t="str">
            <v>335DGU</v>
          </cell>
          <cell r="G407" t="str">
            <v>335</v>
          </cell>
          <cell r="I407">
            <v>234868.78</v>
          </cell>
        </row>
        <row r="408">
          <cell r="A408" t="str">
            <v>335SG-P</v>
          </cell>
          <cell r="B408" t="str">
            <v>335</v>
          </cell>
          <cell r="D408">
            <v>1120101.99</v>
          </cell>
          <cell r="F408" t="str">
            <v>335SG-P</v>
          </cell>
          <cell r="G408" t="str">
            <v>335</v>
          </cell>
          <cell r="I408">
            <v>1120101.99</v>
          </cell>
        </row>
        <row r="409">
          <cell r="A409" t="str">
            <v>335SG-U</v>
          </cell>
          <cell r="B409" t="str">
            <v>335</v>
          </cell>
          <cell r="D409">
            <v>109665.09</v>
          </cell>
          <cell r="F409" t="str">
            <v>335SG-U</v>
          </cell>
          <cell r="G409" t="str">
            <v>335</v>
          </cell>
          <cell r="I409">
            <v>109665.09</v>
          </cell>
        </row>
        <row r="410">
          <cell r="A410" t="str">
            <v>336DGP</v>
          </cell>
          <cell r="B410" t="str">
            <v>336</v>
          </cell>
          <cell r="D410">
            <v>4670040.8899999997</v>
          </cell>
          <cell r="F410" t="str">
            <v>336DGP</v>
          </cell>
          <cell r="G410" t="str">
            <v>336</v>
          </cell>
          <cell r="I410">
            <v>4670040.8899999997</v>
          </cell>
        </row>
        <row r="411">
          <cell r="A411" t="str">
            <v>336DGU</v>
          </cell>
          <cell r="B411" t="str">
            <v>336</v>
          </cell>
          <cell r="D411">
            <v>843536.95</v>
          </cell>
          <cell r="F411" t="str">
            <v>336DGU</v>
          </cell>
          <cell r="G411" t="str">
            <v>336</v>
          </cell>
          <cell r="I411">
            <v>843536.95</v>
          </cell>
        </row>
        <row r="412">
          <cell r="A412" t="str">
            <v>336SG-P</v>
          </cell>
          <cell r="B412" t="str">
            <v>336</v>
          </cell>
          <cell r="D412">
            <v>6696728.6699999999</v>
          </cell>
          <cell r="F412" t="str">
            <v>336SG-P</v>
          </cell>
          <cell r="G412" t="str">
            <v>336</v>
          </cell>
          <cell r="I412">
            <v>6696728.6699999999</v>
          </cell>
        </row>
        <row r="413">
          <cell r="A413" t="str">
            <v>336SG-U</v>
          </cell>
          <cell r="B413" t="str">
            <v>336</v>
          </cell>
          <cell r="D413">
            <v>509600.43</v>
          </cell>
          <cell r="F413" t="str">
            <v>336SG-U</v>
          </cell>
          <cell r="G413" t="str">
            <v>336</v>
          </cell>
          <cell r="I413">
            <v>509600.43</v>
          </cell>
        </row>
        <row r="414">
          <cell r="A414" t="str">
            <v>340DGU</v>
          </cell>
          <cell r="B414" t="str">
            <v>340</v>
          </cell>
          <cell r="D414">
            <v>635.22</v>
          </cell>
          <cell r="F414" t="str">
            <v>340DGU</v>
          </cell>
          <cell r="G414" t="str">
            <v>340</v>
          </cell>
          <cell r="I414">
            <v>635.22</v>
          </cell>
        </row>
        <row r="415">
          <cell r="A415" t="str">
            <v>340SG</v>
          </cell>
          <cell r="B415" t="str">
            <v>340</v>
          </cell>
          <cell r="D415">
            <v>18138744.879999999</v>
          </cell>
          <cell r="F415" t="str">
            <v>340SG</v>
          </cell>
          <cell r="G415" t="str">
            <v>340</v>
          </cell>
          <cell r="I415">
            <v>18138744.879999999</v>
          </cell>
        </row>
        <row r="416">
          <cell r="A416" t="str">
            <v>340SSGCT</v>
          </cell>
          <cell r="B416" t="str">
            <v>340</v>
          </cell>
          <cell r="D416">
            <v>3357801.96</v>
          </cell>
          <cell r="F416" t="str">
            <v>340SSGCT</v>
          </cell>
          <cell r="G416" t="str">
            <v>340</v>
          </cell>
          <cell r="I416">
            <v>3357801.96</v>
          </cell>
        </row>
        <row r="417">
          <cell r="A417" t="str">
            <v>341DGU</v>
          </cell>
          <cell r="B417" t="str">
            <v>341</v>
          </cell>
          <cell r="D417">
            <v>173936.77</v>
          </cell>
          <cell r="F417" t="str">
            <v>341DGU</v>
          </cell>
          <cell r="G417" t="str">
            <v>341</v>
          </cell>
          <cell r="I417">
            <v>173936.77</v>
          </cell>
        </row>
        <row r="418">
          <cell r="A418" t="str">
            <v>341SG</v>
          </cell>
          <cell r="B418" t="str">
            <v>341</v>
          </cell>
          <cell r="D418">
            <v>12510344.210000001</v>
          </cell>
          <cell r="F418" t="str">
            <v>341SG</v>
          </cell>
          <cell r="G418" t="str">
            <v>341</v>
          </cell>
          <cell r="I418">
            <v>12510344.210000001</v>
          </cell>
        </row>
        <row r="419">
          <cell r="A419" t="str">
            <v>341SSGCT</v>
          </cell>
          <cell r="B419" t="str">
            <v>341</v>
          </cell>
          <cell r="D419">
            <v>4294373.5199999996</v>
          </cell>
          <cell r="F419" t="str">
            <v>341SSGCT</v>
          </cell>
          <cell r="G419" t="str">
            <v>341</v>
          </cell>
          <cell r="I419">
            <v>4294373.5199999996</v>
          </cell>
        </row>
        <row r="420">
          <cell r="A420" t="str">
            <v>342DGU</v>
          </cell>
          <cell r="B420" t="str">
            <v>342</v>
          </cell>
          <cell r="D420">
            <v>120135.93019378911</v>
          </cell>
          <cell r="F420" t="str">
            <v>342DGU</v>
          </cell>
          <cell r="G420" t="str">
            <v>342</v>
          </cell>
          <cell r="I420">
            <v>120135.93019378911</v>
          </cell>
        </row>
        <row r="421">
          <cell r="A421" t="str">
            <v>342SG</v>
          </cell>
          <cell r="B421" t="str">
            <v>342</v>
          </cell>
          <cell r="D421">
            <v>361096712.05062985</v>
          </cell>
          <cell r="F421" t="str">
            <v>342SG</v>
          </cell>
          <cell r="G421" t="str">
            <v>342</v>
          </cell>
          <cell r="I421">
            <v>361096712.05062985</v>
          </cell>
        </row>
        <row r="422">
          <cell r="A422" t="str">
            <v>342SSGCT</v>
          </cell>
          <cell r="B422" t="str">
            <v>342</v>
          </cell>
          <cell r="D422">
            <v>2059744.3217898197</v>
          </cell>
          <cell r="F422" t="str">
            <v>342SSGCT</v>
          </cell>
          <cell r="G422" t="str">
            <v>342</v>
          </cell>
          <cell r="I422">
            <v>2059744.3217898197</v>
          </cell>
        </row>
        <row r="423">
          <cell r="A423" t="str">
            <v>343DGU</v>
          </cell>
          <cell r="B423" t="str">
            <v>343</v>
          </cell>
          <cell r="D423">
            <v>818416.49</v>
          </cell>
          <cell r="F423" t="str">
            <v>343DGU</v>
          </cell>
          <cell r="G423" t="str">
            <v>343</v>
          </cell>
          <cell r="I423">
            <v>818416.49</v>
          </cell>
        </row>
        <row r="424">
          <cell r="A424" t="str">
            <v>343SG</v>
          </cell>
          <cell r="B424" t="str">
            <v>343</v>
          </cell>
          <cell r="D424">
            <v>125483397.45</v>
          </cell>
          <cell r="F424" t="str">
            <v>343SG</v>
          </cell>
          <cell r="G424" t="str">
            <v>343</v>
          </cell>
          <cell r="I424">
            <v>125483397.45</v>
          </cell>
        </row>
        <row r="425">
          <cell r="A425" t="str">
            <v>343SSGCT</v>
          </cell>
          <cell r="B425" t="str">
            <v>343</v>
          </cell>
          <cell r="D425">
            <v>50696521.420000002</v>
          </cell>
          <cell r="F425" t="str">
            <v>343SSGCT</v>
          </cell>
          <cell r="G425" t="str">
            <v>343</v>
          </cell>
          <cell r="I425">
            <v>50696521.420000002</v>
          </cell>
        </row>
        <row r="426">
          <cell r="A426" t="str">
            <v>344DGU</v>
          </cell>
          <cell r="B426" t="str">
            <v>344</v>
          </cell>
          <cell r="D426">
            <v>87835.45</v>
          </cell>
          <cell r="F426" t="str">
            <v>344DGU</v>
          </cell>
          <cell r="G426" t="str">
            <v>344</v>
          </cell>
          <cell r="I426">
            <v>87835.45</v>
          </cell>
        </row>
        <row r="427">
          <cell r="A427" t="str">
            <v>344SG</v>
          </cell>
          <cell r="B427" t="str">
            <v>344</v>
          </cell>
          <cell r="D427">
            <v>45571946.340000004</v>
          </cell>
          <cell r="F427" t="str">
            <v>344SG</v>
          </cell>
          <cell r="G427" t="str">
            <v>344</v>
          </cell>
          <cell r="I427">
            <v>45571946.340000004</v>
          </cell>
        </row>
        <row r="428">
          <cell r="A428" t="str">
            <v>344SSGCT</v>
          </cell>
          <cell r="B428" t="str">
            <v>344</v>
          </cell>
          <cell r="D428">
            <v>15873643.469999999</v>
          </cell>
          <cell r="F428" t="str">
            <v>344SSGCT</v>
          </cell>
          <cell r="G428" t="str">
            <v>344</v>
          </cell>
          <cell r="I428">
            <v>15873643.469999999</v>
          </cell>
        </row>
        <row r="429">
          <cell r="A429" t="str">
            <v>345DGU</v>
          </cell>
          <cell r="B429" t="str">
            <v>345</v>
          </cell>
          <cell r="D429">
            <v>157667.13</v>
          </cell>
          <cell r="F429" t="str">
            <v>345DGU</v>
          </cell>
          <cell r="G429" t="str">
            <v>345</v>
          </cell>
          <cell r="I429">
            <v>157667.13</v>
          </cell>
        </row>
        <row r="430">
          <cell r="A430" t="str">
            <v>345SG</v>
          </cell>
          <cell r="B430" t="str">
            <v>345</v>
          </cell>
          <cell r="D430">
            <v>11329003.960000001</v>
          </cell>
          <cell r="F430" t="str">
            <v>345SG</v>
          </cell>
          <cell r="G430" t="str">
            <v>345</v>
          </cell>
          <cell r="I430">
            <v>11329003.960000001</v>
          </cell>
        </row>
        <row r="431">
          <cell r="A431" t="str">
            <v>345SSGCT</v>
          </cell>
          <cell r="B431" t="str">
            <v>345</v>
          </cell>
          <cell r="D431">
            <v>5000728.8099999996</v>
          </cell>
          <cell r="F431" t="str">
            <v>345SSGCT</v>
          </cell>
          <cell r="G431" t="str">
            <v>345</v>
          </cell>
          <cell r="I431">
            <v>5000728.8099999996</v>
          </cell>
        </row>
        <row r="432">
          <cell r="A432" t="str">
            <v>346DGU</v>
          </cell>
          <cell r="B432" t="str">
            <v>346</v>
          </cell>
          <cell r="D432">
            <v>11813.11</v>
          </cell>
          <cell r="F432" t="str">
            <v>346DGU</v>
          </cell>
          <cell r="G432" t="str">
            <v>346</v>
          </cell>
          <cell r="I432">
            <v>11813.11</v>
          </cell>
        </row>
        <row r="433">
          <cell r="A433" t="str">
            <v>346SG</v>
          </cell>
          <cell r="B433" t="str">
            <v>346</v>
          </cell>
          <cell r="D433">
            <v>497343.1</v>
          </cell>
          <cell r="F433" t="str">
            <v>346SG</v>
          </cell>
          <cell r="G433" t="str">
            <v>346</v>
          </cell>
          <cell r="I433">
            <v>497343.1</v>
          </cell>
        </row>
        <row r="434">
          <cell r="A434" t="str">
            <v>350DGP</v>
          </cell>
          <cell r="B434" t="str">
            <v>350</v>
          </cell>
          <cell r="D434">
            <v>21330277.010000009</v>
          </cell>
          <cell r="F434" t="str">
            <v>350DGP</v>
          </cell>
          <cell r="G434" t="str">
            <v>350</v>
          </cell>
          <cell r="I434">
            <v>21330277.010000009</v>
          </cell>
        </row>
        <row r="435">
          <cell r="A435" t="str">
            <v>350DGU</v>
          </cell>
          <cell r="B435" t="str">
            <v>350</v>
          </cell>
          <cell r="D435">
            <v>49349002.849999957</v>
          </cell>
          <cell r="F435" t="str">
            <v>350DGU</v>
          </cell>
          <cell r="G435" t="str">
            <v>350</v>
          </cell>
          <cell r="I435">
            <v>49349002.849999957</v>
          </cell>
        </row>
        <row r="436">
          <cell r="A436" t="str">
            <v>350SG</v>
          </cell>
          <cell r="B436" t="str">
            <v>350</v>
          </cell>
          <cell r="D436">
            <v>17507110.359999992</v>
          </cell>
          <cell r="F436" t="str">
            <v>350SG</v>
          </cell>
          <cell r="G436" t="str">
            <v>350</v>
          </cell>
          <cell r="I436">
            <v>17507110.359999992</v>
          </cell>
        </row>
        <row r="437">
          <cell r="A437" t="str">
            <v>352DGP</v>
          </cell>
          <cell r="B437" t="str">
            <v>352</v>
          </cell>
          <cell r="D437">
            <v>8664597.8400000017</v>
          </cell>
          <cell r="F437" t="str">
            <v>352DGP</v>
          </cell>
          <cell r="G437" t="str">
            <v>352</v>
          </cell>
          <cell r="I437">
            <v>8664597.8400000017</v>
          </cell>
        </row>
        <row r="438">
          <cell r="A438" t="str">
            <v>352DGU</v>
          </cell>
          <cell r="B438" t="str">
            <v>352</v>
          </cell>
          <cell r="D438">
            <v>18262762.530000005</v>
          </cell>
          <cell r="F438" t="str">
            <v>352DGU</v>
          </cell>
          <cell r="G438" t="str">
            <v>352</v>
          </cell>
          <cell r="I438">
            <v>18262762.530000005</v>
          </cell>
        </row>
        <row r="439">
          <cell r="A439" t="str">
            <v>352SG</v>
          </cell>
          <cell r="B439" t="str">
            <v>352</v>
          </cell>
          <cell r="D439">
            <v>23515132.899999999</v>
          </cell>
          <cell r="F439" t="str">
            <v>352SG</v>
          </cell>
          <cell r="G439" t="str">
            <v>352</v>
          </cell>
          <cell r="I439">
            <v>23515132.899999999</v>
          </cell>
        </row>
        <row r="440">
          <cell r="A440" t="str">
            <v>353DGP</v>
          </cell>
          <cell r="B440" t="str">
            <v>353</v>
          </cell>
          <cell r="D440">
            <v>138038314.49000004</v>
          </cell>
          <cell r="F440" t="str">
            <v>353DGP</v>
          </cell>
          <cell r="G440" t="str">
            <v>353</v>
          </cell>
          <cell r="I440">
            <v>138038314.49000004</v>
          </cell>
        </row>
        <row r="441">
          <cell r="A441" t="str">
            <v>353DGU</v>
          </cell>
          <cell r="B441" t="str">
            <v>353</v>
          </cell>
          <cell r="D441">
            <v>199814560.94999993</v>
          </cell>
          <cell r="F441" t="str">
            <v>353DGU</v>
          </cell>
          <cell r="G441" t="str">
            <v>353</v>
          </cell>
          <cell r="I441">
            <v>199814560.94999993</v>
          </cell>
        </row>
        <row r="442">
          <cell r="A442" t="str">
            <v>353SG</v>
          </cell>
          <cell r="B442" t="str">
            <v>353</v>
          </cell>
          <cell r="D442">
            <v>531974235.61999995</v>
          </cell>
          <cell r="F442" t="str">
            <v>353SG</v>
          </cell>
          <cell r="G442" t="str">
            <v>353</v>
          </cell>
          <cell r="I442">
            <v>531974235.61999995</v>
          </cell>
        </row>
        <row r="443">
          <cell r="A443" t="str">
            <v>354DGP</v>
          </cell>
          <cell r="B443" t="str">
            <v>354</v>
          </cell>
          <cell r="D443">
            <v>156414718.98999998</v>
          </cell>
          <cell r="F443" t="str">
            <v>354DGP</v>
          </cell>
          <cell r="G443" t="str">
            <v>354</v>
          </cell>
          <cell r="I443">
            <v>156414718.98999998</v>
          </cell>
        </row>
        <row r="444">
          <cell r="A444" t="str">
            <v>354DGU</v>
          </cell>
          <cell r="B444" t="str">
            <v>354</v>
          </cell>
          <cell r="D444">
            <v>127295491.72999996</v>
          </cell>
          <cell r="F444" t="str">
            <v>354DGU</v>
          </cell>
          <cell r="G444" t="str">
            <v>354</v>
          </cell>
          <cell r="I444">
            <v>127295491.72999996</v>
          </cell>
        </row>
        <row r="445">
          <cell r="A445" t="str">
            <v>354SG</v>
          </cell>
          <cell r="B445" t="str">
            <v>354</v>
          </cell>
          <cell r="D445">
            <v>77310763.540000036</v>
          </cell>
          <cell r="F445" t="str">
            <v>354SG</v>
          </cell>
          <cell r="G445" t="str">
            <v>354</v>
          </cell>
          <cell r="I445">
            <v>77310763.540000036</v>
          </cell>
        </row>
        <row r="446">
          <cell r="A446" t="str">
            <v>355DGP</v>
          </cell>
          <cell r="B446" t="str">
            <v>355</v>
          </cell>
          <cell r="D446">
            <v>67223917.383204252</v>
          </cell>
          <cell r="F446" t="str">
            <v>355DGP</v>
          </cell>
          <cell r="G446" t="str">
            <v>355</v>
          </cell>
          <cell r="I446">
            <v>67223917.383204252</v>
          </cell>
        </row>
        <row r="447">
          <cell r="A447" t="str">
            <v>355DGU</v>
          </cell>
          <cell r="B447" t="str">
            <v>355</v>
          </cell>
          <cell r="D447">
            <v>115773273.42625532</v>
          </cell>
          <cell r="F447" t="str">
            <v>355DGU</v>
          </cell>
          <cell r="G447" t="str">
            <v>355</v>
          </cell>
          <cell r="I447">
            <v>115773273.42625532</v>
          </cell>
        </row>
        <row r="448">
          <cell r="A448" t="str">
            <v>355SG</v>
          </cell>
          <cell r="B448" t="str">
            <v>355</v>
          </cell>
          <cell r="D448">
            <v>483459280.03351653</v>
          </cell>
          <cell r="F448" t="str">
            <v>355SG</v>
          </cell>
          <cell r="G448" t="str">
            <v>355</v>
          </cell>
          <cell r="I448">
            <v>483459280.03351653</v>
          </cell>
        </row>
        <row r="449">
          <cell r="A449" t="str">
            <v>356DGP</v>
          </cell>
          <cell r="B449" t="str">
            <v>356</v>
          </cell>
          <cell r="D449">
            <v>208453478.64000005</v>
          </cell>
          <cell r="F449" t="str">
            <v>356DGP</v>
          </cell>
          <cell r="G449" t="str">
            <v>356</v>
          </cell>
          <cell r="I449">
            <v>208453478.64000005</v>
          </cell>
        </row>
        <row r="450">
          <cell r="A450" t="str">
            <v>356DGU</v>
          </cell>
          <cell r="B450" t="str">
            <v>356</v>
          </cell>
          <cell r="D450">
            <v>158759662.63000005</v>
          </cell>
          <cell r="F450" t="str">
            <v>356DGU</v>
          </cell>
          <cell r="G450" t="str">
            <v>356</v>
          </cell>
          <cell r="I450">
            <v>158759662.63000005</v>
          </cell>
        </row>
        <row r="451">
          <cell r="A451" t="str">
            <v>356SG</v>
          </cell>
          <cell r="B451" t="str">
            <v>356</v>
          </cell>
          <cell r="D451">
            <v>251818889.07000035</v>
          </cell>
          <cell r="F451" t="str">
            <v>356SG</v>
          </cell>
          <cell r="G451" t="str">
            <v>356</v>
          </cell>
          <cell r="I451">
            <v>251818889.07000035</v>
          </cell>
        </row>
        <row r="452">
          <cell r="A452" t="str">
            <v>357DGP</v>
          </cell>
          <cell r="B452" t="str">
            <v>357</v>
          </cell>
          <cell r="D452">
            <v>6370.99</v>
          </cell>
          <cell r="F452" t="str">
            <v>357DGP</v>
          </cell>
          <cell r="G452" t="str">
            <v>357</v>
          </cell>
          <cell r="I452">
            <v>6370.99</v>
          </cell>
        </row>
        <row r="453">
          <cell r="A453" t="str">
            <v>357DGU</v>
          </cell>
          <cell r="B453" t="str">
            <v>357</v>
          </cell>
          <cell r="D453">
            <v>162746.45000000001</v>
          </cell>
          <cell r="F453" t="str">
            <v>357DGU</v>
          </cell>
          <cell r="G453" t="str">
            <v>357</v>
          </cell>
          <cell r="I453">
            <v>162746.45000000001</v>
          </cell>
        </row>
        <row r="454">
          <cell r="A454" t="str">
            <v>357SG</v>
          </cell>
          <cell r="B454" t="str">
            <v>357</v>
          </cell>
          <cell r="D454">
            <v>2197775.4900000002</v>
          </cell>
          <cell r="F454" t="str">
            <v>357SG</v>
          </cell>
          <cell r="G454" t="str">
            <v>357</v>
          </cell>
          <cell r="I454">
            <v>2197775.4900000002</v>
          </cell>
        </row>
        <row r="455">
          <cell r="A455" t="str">
            <v>358DGU</v>
          </cell>
          <cell r="B455" t="str">
            <v>358</v>
          </cell>
          <cell r="D455">
            <v>1018662.8</v>
          </cell>
          <cell r="F455" t="str">
            <v>358DGU</v>
          </cell>
          <cell r="G455" t="str">
            <v>358</v>
          </cell>
          <cell r="I455">
            <v>1018662.8</v>
          </cell>
        </row>
        <row r="456">
          <cell r="A456" t="str">
            <v>358SG</v>
          </cell>
          <cell r="B456" t="str">
            <v>358</v>
          </cell>
          <cell r="D456">
            <v>2923474.97</v>
          </cell>
          <cell r="F456" t="str">
            <v>358SG</v>
          </cell>
          <cell r="G456" t="str">
            <v>358</v>
          </cell>
          <cell r="I456">
            <v>2923474.97</v>
          </cell>
        </row>
        <row r="457">
          <cell r="A457" t="str">
            <v>359DGP</v>
          </cell>
          <cell r="B457" t="str">
            <v>359</v>
          </cell>
          <cell r="D457">
            <v>1942448.34</v>
          </cell>
          <cell r="F457" t="str">
            <v>359DGP</v>
          </cell>
          <cell r="G457" t="str">
            <v>359</v>
          </cell>
          <cell r="I457">
            <v>1942448.34</v>
          </cell>
        </row>
        <row r="458">
          <cell r="A458" t="str">
            <v>359DGU</v>
          </cell>
          <cell r="B458" t="str">
            <v>359</v>
          </cell>
          <cell r="D458">
            <v>501203.41</v>
          </cell>
          <cell r="F458" t="str">
            <v>359DGU</v>
          </cell>
          <cell r="G458" t="str">
            <v>359</v>
          </cell>
          <cell r="I458">
            <v>501203.41</v>
          </cell>
        </row>
        <row r="459">
          <cell r="A459" t="str">
            <v>359SG</v>
          </cell>
          <cell r="B459" t="str">
            <v>359</v>
          </cell>
          <cell r="D459">
            <v>8926521.870000001</v>
          </cell>
          <cell r="F459" t="str">
            <v>359SG</v>
          </cell>
          <cell r="G459" t="str">
            <v>359</v>
          </cell>
          <cell r="I459">
            <v>8926521.870000001</v>
          </cell>
        </row>
        <row r="460">
          <cell r="A460" t="str">
            <v>360CA</v>
          </cell>
          <cell r="B460" t="str">
            <v>360</v>
          </cell>
          <cell r="D460">
            <v>1029975.23</v>
          </cell>
          <cell r="F460" t="str">
            <v>360CA</v>
          </cell>
          <cell r="G460" t="str">
            <v>360</v>
          </cell>
          <cell r="I460">
            <v>1029975.23</v>
          </cell>
        </row>
        <row r="461">
          <cell r="A461" t="str">
            <v>360IDU</v>
          </cell>
          <cell r="B461" t="str">
            <v>360</v>
          </cell>
          <cell r="D461">
            <v>1162007.1399999999</v>
          </cell>
          <cell r="F461" t="str">
            <v>360IDU</v>
          </cell>
          <cell r="G461" t="str">
            <v>360</v>
          </cell>
          <cell r="I461">
            <v>1162007.1399999999</v>
          </cell>
        </row>
        <row r="462">
          <cell r="A462" t="str">
            <v>360OR</v>
          </cell>
          <cell r="B462" t="str">
            <v>360</v>
          </cell>
          <cell r="D462">
            <v>7400347.0999999996</v>
          </cell>
          <cell r="F462" t="str">
            <v>360OR</v>
          </cell>
          <cell r="G462" t="str">
            <v>360</v>
          </cell>
          <cell r="I462">
            <v>7400347.0999999996</v>
          </cell>
        </row>
        <row r="463">
          <cell r="A463" t="str">
            <v>360UT</v>
          </cell>
          <cell r="B463" t="str">
            <v>360</v>
          </cell>
          <cell r="D463">
            <v>19069484.289999984</v>
          </cell>
          <cell r="F463" t="str">
            <v>360UT</v>
          </cell>
          <cell r="G463" t="str">
            <v>360</v>
          </cell>
          <cell r="I463">
            <v>19069484.289999984</v>
          </cell>
        </row>
        <row r="464">
          <cell r="A464" t="str">
            <v>360WA</v>
          </cell>
          <cell r="B464" t="str">
            <v>360</v>
          </cell>
          <cell r="D464">
            <v>956737.21</v>
          </cell>
          <cell r="F464" t="str">
            <v>360WA</v>
          </cell>
          <cell r="G464" t="str">
            <v>360</v>
          </cell>
          <cell r="I464">
            <v>956737.21</v>
          </cell>
        </row>
        <row r="465">
          <cell r="A465" t="str">
            <v>360WYP</v>
          </cell>
          <cell r="B465" t="str">
            <v>360</v>
          </cell>
          <cell r="D465">
            <v>2406493.37</v>
          </cell>
          <cell r="F465" t="str">
            <v>360WYP</v>
          </cell>
          <cell r="G465" t="str">
            <v>360</v>
          </cell>
          <cell r="I465">
            <v>2406493.37</v>
          </cell>
        </row>
        <row r="466">
          <cell r="A466" t="str">
            <v>360WYU</v>
          </cell>
          <cell r="B466" t="str">
            <v>360</v>
          </cell>
          <cell r="D466">
            <v>1384181.77</v>
          </cell>
          <cell r="F466" t="str">
            <v>360WYU</v>
          </cell>
          <cell r="G466" t="str">
            <v>360</v>
          </cell>
          <cell r="I466">
            <v>1384181.77</v>
          </cell>
        </row>
        <row r="467">
          <cell r="A467" t="str">
            <v>361CA</v>
          </cell>
          <cell r="B467" t="str">
            <v>361</v>
          </cell>
          <cell r="D467">
            <v>1459644.63</v>
          </cell>
          <cell r="F467" t="str">
            <v>361CA</v>
          </cell>
          <cell r="G467" t="str">
            <v>361</v>
          </cell>
          <cell r="I467">
            <v>1459644.63</v>
          </cell>
        </row>
        <row r="468">
          <cell r="A468" t="str">
            <v>361IDU</v>
          </cell>
          <cell r="B468" t="str">
            <v>361</v>
          </cell>
          <cell r="D468">
            <v>762906.53</v>
          </cell>
          <cell r="F468" t="str">
            <v>361IDU</v>
          </cell>
          <cell r="G468" t="str">
            <v>361</v>
          </cell>
          <cell r="I468">
            <v>762906.53</v>
          </cell>
        </row>
        <row r="469">
          <cell r="A469" t="str">
            <v>361OR</v>
          </cell>
          <cell r="B469" t="str">
            <v>361</v>
          </cell>
          <cell r="D469">
            <v>10829517.490000006</v>
          </cell>
          <cell r="F469" t="str">
            <v>361OR</v>
          </cell>
          <cell r="G469" t="str">
            <v>361</v>
          </cell>
          <cell r="I469">
            <v>10829517.490000006</v>
          </cell>
        </row>
        <row r="470">
          <cell r="A470" t="str">
            <v>361UT</v>
          </cell>
          <cell r="B470" t="str">
            <v>361</v>
          </cell>
          <cell r="D470">
            <v>18109486.809999999</v>
          </cell>
          <cell r="F470" t="str">
            <v>361UT</v>
          </cell>
          <cell r="G470" t="str">
            <v>361</v>
          </cell>
          <cell r="I470">
            <v>18109486.809999999</v>
          </cell>
        </row>
        <row r="471">
          <cell r="A471" t="str">
            <v>361WA</v>
          </cell>
          <cell r="B471" t="str">
            <v>361</v>
          </cell>
          <cell r="D471">
            <v>1578534.17</v>
          </cell>
          <cell r="F471" t="str">
            <v>361WA</v>
          </cell>
          <cell r="G471" t="str">
            <v>361</v>
          </cell>
          <cell r="I471">
            <v>1578534.17</v>
          </cell>
        </row>
        <row r="472">
          <cell r="A472" t="str">
            <v>361WYP</v>
          </cell>
          <cell r="B472" t="str">
            <v>361</v>
          </cell>
          <cell r="D472">
            <v>5046662.5</v>
          </cell>
          <cell r="F472" t="str">
            <v>361WYP</v>
          </cell>
          <cell r="G472" t="str">
            <v>361</v>
          </cell>
          <cell r="I472">
            <v>5046662.5</v>
          </cell>
        </row>
        <row r="473">
          <cell r="A473" t="str">
            <v>361WYU</v>
          </cell>
          <cell r="B473" t="str">
            <v>361</v>
          </cell>
          <cell r="D473">
            <v>177952.36</v>
          </cell>
          <cell r="F473" t="str">
            <v>361WYU</v>
          </cell>
          <cell r="G473" t="str">
            <v>361</v>
          </cell>
          <cell r="I473">
            <v>177952.36</v>
          </cell>
        </row>
        <row r="474">
          <cell r="A474" t="str">
            <v>362CA</v>
          </cell>
          <cell r="B474" t="str">
            <v>362</v>
          </cell>
          <cell r="D474">
            <v>13071743.600000007</v>
          </cell>
          <cell r="F474" t="str">
            <v>362CA</v>
          </cell>
          <cell r="G474" t="str">
            <v>362</v>
          </cell>
          <cell r="I474">
            <v>13071743.600000007</v>
          </cell>
        </row>
        <row r="475">
          <cell r="A475" t="str">
            <v>362IDU</v>
          </cell>
          <cell r="B475" t="str">
            <v>362</v>
          </cell>
          <cell r="D475">
            <v>19142017.670000002</v>
          </cell>
          <cell r="F475" t="str">
            <v>362IDU</v>
          </cell>
          <cell r="G475" t="str">
            <v>362</v>
          </cell>
          <cell r="I475">
            <v>19142017.670000002</v>
          </cell>
        </row>
        <row r="476">
          <cell r="A476" t="str">
            <v>362OR</v>
          </cell>
          <cell r="B476" t="str">
            <v>362</v>
          </cell>
          <cell r="D476">
            <v>152591470.57000005</v>
          </cell>
          <cell r="F476" t="str">
            <v>362OR</v>
          </cell>
          <cell r="G476" t="str">
            <v>362</v>
          </cell>
          <cell r="I476">
            <v>152591470.57000005</v>
          </cell>
        </row>
        <row r="477">
          <cell r="A477" t="str">
            <v>362UT</v>
          </cell>
          <cell r="B477" t="str">
            <v>362</v>
          </cell>
          <cell r="D477">
            <v>298532331.63999981</v>
          </cell>
          <cell r="F477" t="str">
            <v>362UT</v>
          </cell>
          <cell r="G477" t="str">
            <v>362</v>
          </cell>
          <cell r="I477">
            <v>298532331.63999981</v>
          </cell>
        </row>
        <row r="478">
          <cell r="A478" t="str">
            <v>362WA</v>
          </cell>
          <cell r="B478" t="str">
            <v>362</v>
          </cell>
          <cell r="D478">
            <v>41910299.960000001</v>
          </cell>
          <cell r="F478" t="str">
            <v>362WA</v>
          </cell>
          <cell r="G478" t="str">
            <v>362</v>
          </cell>
          <cell r="I478">
            <v>41910299.960000001</v>
          </cell>
        </row>
        <row r="479">
          <cell r="A479" t="str">
            <v>362WYP</v>
          </cell>
          <cell r="B479" t="str">
            <v>362</v>
          </cell>
          <cell r="D479">
            <v>88175031.37000002</v>
          </cell>
          <cell r="F479" t="str">
            <v>362WYP</v>
          </cell>
          <cell r="G479" t="str">
            <v>362</v>
          </cell>
          <cell r="I479">
            <v>88175031.37000002</v>
          </cell>
        </row>
        <row r="480">
          <cell r="A480" t="str">
            <v>362WYU</v>
          </cell>
          <cell r="B480" t="str">
            <v>362</v>
          </cell>
          <cell r="D480">
            <v>4663810.01</v>
          </cell>
          <cell r="F480" t="str">
            <v>362WYU</v>
          </cell>
          <cell r="G480" t="str">
            <v>362</v>
          </cell>
          <cell r="I480">
            <v>4663810.01</v>
          </cell>
        </row>
        <row r="481">
          <cell r="A481" t="str">
            <v>364CA</v>
          </cell>
          <cell r="B481" t="str">
            <v>364</v>
          </cell>
          <cell r="D481">
            <v>48861704.055723883</v>
          </cell>
          <cell r="F481" t="str">
            <v>364CA</v>
          </cell>
          <cell r="G481" t="str">
            <v>364</v>
          </cell>
          <cell r="I481">
            <v>48861704.055723883</v>
          </cell>
        </row>
        <row r="482">
          <cell r="A482" t="str">
            <v>364IDU</v>
          </cell>
          <cell r="B482" t="str">
            <v>364</v>
          </cell>
          <cell r="D482">
            <v>59077454.39915809</v>
          </cell>
          <cell r="F482" t="str">
            <v>364IDU</v>
          </cell>
          <cell r="G482" t="str">
            <v>364</v>
          </cell>
          <cell r="I482">
            <v>59077454.39915809</v>
          </cell>
        </row>
        <row r="483">
          <cell r="A483" t="str">
            <v>364OR</v>
          </cell>
          <cell r="B483" t="str">
            <v>364</v>
          </cell>
          <cell r="D483">
            <v>341386590.51736391</v>
          </cell>
          <cell r="F483" t="str">
            <v>364OR</v>
          </cell>
          <cell r="G483" t="str">
            <v>364</v>
          </cell>
          <cell r="I483">
            <v>341386590.51736391</v>
          </cell>
        </row>
        <row r="484">
          <cell r="A484" t="str">
            <v>364UT</v>
          </cell>
          <cell r="B484" t="str">
            <v>364</v>
          </cell>
          <cell r="D484">
            <v>405428903.48639923</v>
          </cell>
          <cell r="F484" t="str">
            <v>364UT</v>
          </cell>
          <cell r="G484" t="str">
            <v>364</v>
          </cell>
          <cell r="I484">
            <v>405428903.48639923</v>
          </cell>
        </row>
        <row r="485">
          <cell r="A485" t="str">
            <v>364WA</v>
          </cell>
          <cell r="B485" t="str">
            <v>364</v>
          </cell>
          <cell r="D485">
            <v>88951323.89100188</v>
          </cell>
          <cell r="F485" t="str">
            <v>364WA</v>
          </cell>
          <cell r="G485" t="str">
            <v>364</v>
          </cell>
          <cell r="I485">
            <v>88951323.89100188</v>
          </cell>
        </row>
        <row r="486">
          <cell r="A486" t="str">
            <v>364WYP</v>
          </cell>
          <cell r="B486" t="str">
            <v>364</v>
          </cell>
          <cell r="D486">
            <v>87185488.408642575</v>
          </cell>
          <cell r="F486" t="str">
            <v>364WYP</v>
          </cell>
          <cell r="G486" t="str">
            <v>364</v>
          </cell>
          <cell r="I486">
            <v>87185488.408642575</v>
          </cell>
        </row>
        <row r="487">
          <cell r="A487" t="str">
            <v>364WYU</v>
          </cell>
          <cell r="B487" t="str">
            <v>364</v>
          </cell>
          <cell r="D487">
            <v>16872637.359725356</v>
          </cell>
          <cell r="F487" t="str">
            <v>364WYU</v>
          </cell>
          <cell r="G487" t="str">
            <v>364</v>
          </cell>
          <cell r="I487">
            <v>16872637.359725356</v>
          </cell>
        </row>
        <row r="488">
          <cell r="A488" t="str">
            <v>365CA</v>
          </cell>
          <cell r="B488" t="str">
            <v>365</v>
          </cell>
          <cell r="D488">
            <v>30753833.219999999</v>
          </cell>
          <cell r="F488" t="str">
            <v>365CA</v>
          </cell>
          <cell r="G488" t="str">
            <v>365</v>
          </cell>
          <cell r="I488">
            <v>30753833.219999999</v>
          </cell>
        </row>
        <row r="489">
          <cell r="A489" t="str">
            <v>365IDU</v>
          </cell>
          <cell r="B489" t="str">
            <v>365</v>
          </cell>
          <cell r="D489">
            <v>30787683.970000003</v>
          </cell>
          <cell r="F489" t="str">
            <v>365IDU</v>
          </cell>
          <cell r="G489" t="str">
            <v>365</v>
          </cell>
          <cell r="I489">
            <v>30787683.970000003</v>
          </cell>
        </row>
        <row r="490">
          <cell r="A490" t="str">
            <v>365OR</v>
          </cell>
          <cell r="B490" t="str">
            <v>365</v>
          </cell>
          <cell r="D490">
            <v>202051149.28000003</v>
          </cell>
          <cell r="F490" t="str">
            <v>365OR</v>
          </cell>
          <cell r="G490" t="str">
            <v>365</v>
          </cell>
          <cell r="I490">
            <v>202051149.28000003</v>
          </cell>
        </row>
        <row r="491">
          <cell r="A491" t="str">
            <v>365UT</v>
          </cell>
          <cell r="B491" t="str">
            <v>365</v>
          </cell>
          <cell r="D491">
            <v>169793704.49000001</v>
          </cell>
          <cell r="F491" t="str">
            <v>365UT</v>
          </cell>
          <cell r="G491" t="str">
            <v>365</v>
          </cell>
          <cell r="I491">
            <v>169793704.49000001</v>
          </cell>
        </row>
        <row r="492">
          <cell r="A492" t="str">
            <v>365WA</v>
          </cell>
          <cell r="B492" t="str">
            <v>365</v>
          </cell>
          <cell r="D492">
            <v>50380924.440000005</v>
          </cell>
          <cell r="F492" t="str">
            <v>365WA</v>
          </cell>
          <cell r="G492" t="str">
            <v>365</v>
          </cell>
          <cell r="I492">
            <v>50380924.440000005</v>
          </cell>
        </row>
        <row r="493">
          <cell r="A493" t="str">
            <v>365WYP</v>
          </cell>
          <cell r="B493" t="str">
            <v>365</v>
          </cell>
          <cell r="D493">
            <v>68042025.610000014</v>
          </cell>
          <cell r="F493" t="str">
            <v>365WYP</v>
          </cell>
          <cell r="G493" t="str">
            <v>365</v>
          </cell>
          <cell r="I493">
            <v>68042025.610000014</v>
          </cell>
        </row>
        <row r="494">
          <cell r="A494" t="str">
            <v>365WYU</v>
          </cell>
          <cell r="B494" t="str">
            <v>365</v>
          </cell>
          <cell r="D494">
            <v>9264995.7399999984</v>
          </cell>
          <cell r="F494" t="str">
            <v>365WYU</v>
          </cell>
          <cell r="G494" t="str">
            <v>365</v>
          </cell>
          <cell r="I494">
            <v>9264995.7399999984</v>
          </cell>
        </row>
        <row r="495">
          <cell r="A495" t="str">
            <v>366CA</v>
          </cell>
          <cell r="B495" t="str">
            <v>366</v>
          </cell>
          <cell r="D495">
            <v>14265654.600000001</v>
          </cell>
          <cell r="F495" t="str">
            <v>366CA</v>
          </cell>
          <cell r="G495" t="str">
            <v>366</v>
          </cell>
          <cell r="I495">
            <v>14265654.600000001</v>
          </cell>
        </row>
        <row r="496">
          <cell r="A496" t="str">
            <v>366IDU</v>
          </cell>
          <cell r="B496" t="str">
            <v>366</v>
          </cell>
          <cell r="D496">
            <v>5867861.0199999996</v>
          </cell>
          <cell r="F496" t="str">
            <v>366IDU</v>
          </cell>
          <cell r="G496" t="str">
            <v>366</v>
          </cell>
          <cell r="I496">
            <v>5867861.0199999996</v>
          </cell>
        </row>
        <row r="497">
          <cell r="A497" t="str">
            <v>366OR</v>
          </cell>
          <cell r="B497" t="str">
            <v>366</v>
          </cell>
          <cell r="D497">
            <v>69045552.649999991</v>
          </cell>
          <cell r="F497" t="str">
            <v>366OR</v>
          </cell>
          <cell r="G497" t="str">
            <v>366</v>
          </cell>
          <cell r="I497">
            <v>69045552.649999991</v>
          </cell>
        </row>
        <row r="498">
          <cell r="A498" t="str">
            <v>366UT</v>
          </cell>
          <cell r="B498" t="str">
            <v>366</v>
          </cell>
          <cell r="D498">
            <v>123227056.61000001</v>
          </cell>
          <cell r="F498" t="str">
            <v>366UT</v>
          </cell>
          <cell r="G498" t="str">
            <v>366</v>
          </cell>
          <cell r="I498">
            <v>123227056.61000001</v>
          </cell>
        </row>
        <row r="499">
          <cell r="A499" t="str">
            <v>366WA</v>
          </cell>
          <cell r="B499" t="str">
            <v>366</v>
          </cell>
          <cell r="D499">
            <v>12689164.129999999</v>
          </cell>
          <cell r="F499" t="str">
            <v>366WA</v>
          </cell>
          <cell r="G499" t="str">
            <v>366</v>
          </cell>
          <cell r="I499">
            <v>12689164.129999999</v>
          </cell>
        </row>
        <row r="500">
          <cell r="A500" t="str">
            <v>366WYP</v>
          </cell>
          <cell r="B500" t="str">
            <v>366</v>
          </cell>
          <cell r="D500">
            <v>8499488.0199999996</v>
          </cell>
          <cell r="F500" t="str">
            <v>366WYP</v>
          </cell>
          <cell r="G500" t="str">
            <v>366</v>
          </cell>
          <cell r="I500">
            <v>8499488.0199999996</v>
          </cell>
        </row>
        <row r="501">
          <cell r="A501" t="str">
            <v>366WYU</v>
          </cell>
          <cell r="B501" t="str">
            <v>366</v>
          </cell>
          <cell r="D501">
            <v>3158965.39</v>
          </cell>
          <cell r="F501" t="str">
            <v>366WYU</v>
          </cell>
          <cell r="G501" t="str">
            <v>366</v>
          </cell>
          <cell r="I501">
            <v>3158965.39</v>
          </cell>
        </row>
        <row r="502">
          <cell r="A502" t="str">
            <v>367CA</v>
          </cell>
          <cell r="B502" t="str">
            <v>367</v>
          </cell>
          <cell r="D502">
            <v>15139339.07</v>
          </cell>
          <cell r="F502" t="str">
            <v>367CA</v>
          </cell>
          <cell r="G502" t="str">
            <v>367</v>
          </cell>
          <cell r="I502">
            <v>15139339.07</v>
          </cell>
        </row>
        <row r="503">
          <cell r="A503" t="str">
            <v>367IDU</v>
          </cell>
          <cell r="B503" t="str">
            <v>367</v>
          </cell>
          <cell r="D503">
            <v>19599486.169999998</v>
          </cell>
          <cell r="F503" t="str">
            <v>367IDU</v>
          </cell>
          <cell r="G503" t="str">
            <v>367</v>
          </cell>
          <cell r="I503">
            <v>19599486.169999998</v>
          </cell>
        </row>
        <row r="504">
          <cell r="A504" t="str">
            <v>367OR</v>
          </cell>
          <cell r="B504" t="str">
            <v>367</v>
          </cell>
          <cell r="D504">
            <v>121455987.11000001</v>
          </cell>
          <cell r="F504" t="str">
            <v>367OR</v>
          </cell>
          <cell r="G504" t="str">
            <v>367</v>
          </cell>
          <cell r="I504">
            <v>121455987.11000001</v>
          </cell>
        </row>
        <row r="505">
          <cell r="A505" t="str">
            <v>367UT</v>
          </cell>
          <cell r="B505" t="str">
            <v>367</v>
          </cell>
          <cell r="D505">
            <v>350020848.44</v>
          </cell>
          <cell r="F505" t="str">
            <v>367UT</v>
          </cell>
          <cell r="G505" t="str">
            <v>367</v>
          </cell>
          <cell r="I505">
            <v>350020848.44</v>
          </cell>
        </row>
        <row r="506">
          <cell r="A506" t="str">
            <v>367WA</v>
          </cell>
          <cell r="B506" t="str">
            <v>367</v>
          </cell>
          <cell r="D506">
            <v>15728011.57</v>
          </cell>
          <cell r="F506" t="str">
            <v>367WA</v>
          </cell>
          <cell r="G506" t="str">
            <v>367</v>
          </cell>
          <cell r="I506">
            <v>15728011.57</v>
          </cell>
        </row>
        <row r="507">
          <cell r="A507" t="str">
            <v>367WYP</v>
          </cell>
          <cell r="B507" t="str">
            <v>367</v>
          </cell>
          <cell r="D507">
            <v>20201753.490000002</v>
          </cell>
          <cell r="F507" t="str">
            <v>367WYP</v>
          </cell>
          <cell r="G507" t="str">
            <v>367</v>
          </cell>
          <cell r="I507">
            <v>20201753.490000002</v>
          </cell>
        </row>
        <row r="508">
          <cell r="A508" t="str">
            <v>367WYU</v>
          </cell>
          <cell r="B508" t="str">
            <v>367</v>
          </cell>
          <cell r="D508">
            <v>14290854.059999999</v>
          </cell>
          <cell r="F508" t="str">
            <v>367WYU</v>
          </cell>
          <cell r="G508" t="str">
            <v>367</v>
          </cell>
          <cell r="I508">
            <v>14290854.059999999</v>
          </cell>
        </row>
        <row r="509">
          <cell r="A509" t="str">
            <v>368CA</v>
          </cell>
          <cell r="B509" t="str">
            <v>368</v>
          </cell>
          <cell r="D509">
            <v>39751340.57</v>
          </cell>
          <cell r="F509" t="str">
            <v>368CA</v>
          </cell>
          <cell r="G509" t="str">
            <v>368</v>
          </cell>
          <cell r="I509">
            <v>39751340.57</v>
          </cell>
        </row>
        <row r="510">
          <cell r="A510" t="str">
            <v>368IDU</v>
          </cell>
          <cell r="B510" t="str">
            <v>368</v>
          </cell>
          <cell r="D510">
            <v>54015519.68</v>
          </cell>
          <cell r="F510" t="str">
            <v>368IDU</v>
          </cell>
          <cell r="G510" t="str">
            <v>368</v>
          </cell>
          <cell r="I510">
            <v>54015519.68</v>
          </cell>
        </row>
        <row r="511">
          <cell r="A511" t="str">
            <v>368OR</v>
          </cell>
          <cell r="B511" t="str">
            <v>368</v>
          </cell>
          <cell r="D511">
            <v>322394364.02999997</v>
          </cell>
          <cell r="F511" t="str">
            <v>368OR</v>
          </cell>
          <cell r="G511" t="str">
            <v>368</v>
          </cell>
          <cell r="I511">
            <v>322394364.02999997</v>
          </cell>
        </row>
        <row r="512">
          <cell r="A512" t="str">
            <v>368UT</v>
          </cell>
          <cell r="B512" t="str">
            <v>368</v>
          </cell>
          <cell r="D512">
            <v>293660026.56</v>
          </cell>
          <cell r="F512" t="str">
            <v>368UT</v>
          </cell>
          <cell r="G512" t="str">
            <v>368</v>
          </cell>
          <cell r="I512">
            <v>293660026.56</v>
          </cell>
        </row>
        <row r="513">
          <cell r="A513" t="str">
            <v>368WA</v>
          </cell>
          <cell r="B513" t="str">
            <v>368</v>
          </cell>
          <cell r="D513">
            <v>77077107.24000001</v>
          </cell>
          <cell r="F513" t="str">
            <v>368WA</v>
          </cell>
          <cell r="G513" t="str">
            <v>368</v>
          </cell>
          <cell r="I513">
            <v>77077107.24000001</v>
          </cell>
        </row>
        <row r="514">
          <cell r="A514" t="str">
            <v>368WYP</v>
          </cell>
          <cell r="B514" t="str">
            <v>368</v>
          </cell>
          <cell r="D514">
            <v>56080331.719999999</v>
          </cell>
          <cell r="F514" t="str">
            <v>368WYP</v>
          </cell>
          <cell r="G514" t="str">
            <v>368</v>
          </cell>
          <cell r="I514">
            <v>56080331.719999999</v>
          </cell>
        </row>
        <row r="515">
          <cell r="A515" t="str">
            <v>368WYU</v>
          </cell>
          <cell r="B515" t="str">
            <v>368</v>
          </cell>
          <cell r="D515">
            <v>8745067.5199999996</v>
          </cell>
          <cell r="F515" t="str">
            <v>368WYU</v>
          </cell>
          <cell r="G515" t="str">
            <v>368</v>
          </cell>
          <cell r="I515">
            <v>8745067.5199999996</v>
          </cell>
        </row>
        <row r="516">
          <cell r="A516" t="str">
            <v>369CA</v>
          </cell>
          <cell r="B516" t="str">
            <v>369</v>
          </cell>
          <cell r="D516">
            <v>17643477.669999998</v>
          </cell>
          <cell r="F516" t="str">
            <v>369CA</v>
          </cell>
          <cell r="G516" t="str">
            <v>369</v>
          </cell>
          <cell r="I516">
            <v>17643477.669999998</v>
          </cell>
        </row>
        <row r="517">
          <cell r="A517" t="str">
            <v>369IDU</v>
          </cell>
          <cell r="B517" t="str">
            <v>369</v>
          </cell>
          <cell r="D517">
            <v>19011902.959999997</v>
          </cell>
          <cell r="F517" t="str">
            <v>369IDU</v>
          </cell>
          <cell r="G517" t="str">
            <v>369</v>
          </cell>
          <cell r="I517">
            <v>19011902.959999997</v>
          </cell>
        </row>
        <row r="518">
          <cell r="A518" t="str">
            <v>369OR</v>
          </cell>
          <cell r="B518" t="str">
            <v>369</v>
          </cell>
          <cell r="D518">
            <v>160161136.53999999</v>
          </cell>
          <cell r="F518" t="str">
            <v>369OR</v>
          </cell>
          <cell r="G518" t="str">
            <v>369</v>
          </cell>
          <cell r="I518">
            <v>160161136.53999999</v>
          </cell>
        </row>
        <row r="519">
          <cell r="A519" t="str">
            <v>369UT</v>
          </cell>
          <cell r="B519" t="str">
            <v>369</v>
          </cell>
          <cell r="D519">
            <v>136168919.40000004</v>
          </cell>
          <cell r="F519" t="str">
            <v>369UT</v>
          </cell>
          <cell r="G519" t="str">
            <v>369</v>
          </cell>
          <cell r="I519">
            <v>136168919.40000004</v>
          </cell>
        </row>
        <row r="520">
          <cell r="A520" t="str">
            <v>369WA</v>
          </cell>
          <cell r="B520" t="str">
            <v>369</v>
          </cell>
          <cell r="D520">
            <v>35209996.159999996</v>
          </cell>
          <cell r="F520" t="str">
            <v>369WA</v>
          </cell>
          <cell r="G520" t="str">
            <v>369</v>
          </cell>
          <cell r="I520">
            <v>35209996.159999996</v>
          </cell>
        </row>
        <row r="521">
          <cell r="A521" t="str">
            <v>369WYP</v>
          </cell>
          <cell r="B521" t="str">
            <v>369</v>
          </cell>
          <cell r="D521">
            <v>22773786.989999998</v>
          </cell>
          <cell r="F521" t="str">
            <v>369WYP</v>
          </cell>
          <cell r="G521" t="str">
            <v>369</v>
          </cell>
          <cell r="I521">
            <v>22773786.989999998</v>
          </cell>
        </row>
        <row r="522">
          <cell r="A522" t="str">
            <v>369WYU</v>
          </cell>
          <cell r="B522" t="str">
            <v>369</v>
          </cell>
          <cell r="D522">
            <v>4716101.67</v>
          </cell>
          <cell r="F522" t="str">
            <v>369WYU</v>
          </cell>
          <cell r="G522" t="str">
            <v>369</v>
          </cell>
          <cell r="I522">
            <v>4716101.67</v>
          </cell>
        </row>
        <row r="523">
          <cell r="A523" t="str">
            <v>370CA</v>
          </cell>
          <cell r="B523" t="str">
            <v>370</v>
          </cell>
          <cell r="D523">
            <v>3926311.74</v>
          </cell>
          <cell r="F523" t="str">
            <v>370CA</v>
          </cell>
          <cell r="G523" t="str">
            <v>370</v>
          </cell>
          <cell r="I523">
            <v>3926311.74</v>
          </cell>
        </row>
        <row r="524">
          <cell r="A524" t="str">
            <v>370IDU</v>
          </cell>
          <cell r="B524" t="str">
            <v>370</v>
          </cell>
          <cell r="D524">
            <v>13730608.66</v>
          </cell>
          <cell r="F524" t="str">
            <v>370IDU</v>
          </cell>
          <cell r="G524" t="str">
            <v>370</v>
          </cell>
          <cell r="I524">
            <v>13730608.66</v>
          </cell>
        </row>
        <row r="525">
          <cell r="A525" t="str">
            <v>370OR</v>
          </cell>
          <cell r="B525" t="str">
            <v>370</v>
          </cell>
          <cell r="D525">
            <v>57807703.07</v>
          </cell>
          <cell r="F525" t="str">
            <v>370OR</v>
          </cell>
          <cell r="G525" t="str">
            <v>370</v>
          </cell>
          <cell r="I525">
            <v>57807703.07</v>
          </cell>
        </row>
        <row r="526">
          <cell r="A526" t="str">
            <v>370UT</v>
          </cell>
          <cell r="B526" t="str">
            <v>370</v>
          </cell>
          <cell r="D526">
            <v>80479273.239999995</v>
          </cell>
          <cell r="F526" t="str">
            <v>370UT</v>
          </cell>
          <cell r="G526" t="str">
            <v>370</v>
          </cell>
          <cell r="I526">
            <v>80479273.239999995</v>
          </cell>
        </row>
        <row r="527">
          <cell r="A527" t="str">
            <v>370WA</v>
          </cell>
          <cell r="B527" t="str">
            <v>370</v>
          </cell>
          <cell r="D527">
            <v>13832974.199999999</v>
          </cell>
          <cell r="F527" t="str">
            <v>370WA</v>
          </cell>
          <cell r="G527" t="str">
            <v>370</v>
          </cell>
          <cell r="I527">
            <v>13832974.199999999</v>
          </cell>
        </row>
        <row r="528">
          <cell r="A528" t="str">
            <v>370WYP</v>
          </cell>
          <cell r="B528" t="str">
            <v>370</v>
          </cell>
          <cell r="D528">
            <v>11510032.649999999</v>
          </cell>
          <cell r="F528" t="str">
            <v>370WYP</v>
          </cell>
          <cell r="G528" t="str">
            <v>370</v>
          </cell>
          <cell r="I528">
            <v>11510032.649999999</v>
          </cell>
        </row>
        <row r="529">
          <cell r="A529" t="str">
            <v>370WYU</v>
          </cell>
          <cell r="B529" t="str">
            <v>370</v>
          </cell>
          <cell r="D529">
            <v>2688075.84</v>
          </cell>
          <cell r="F529" t="str">
            <v>370WYU</v>
          </cell>
          <cell r="G529" t="str">
            <v>370</v>
          </cell>
          <cell r="I529">
            <v>2688075.84</v>
          </cell>
        </row>
        <row r="530">
          <cell r="A530" t="str">
            <v>371CA</v>
          </cell>
          <cell r="B530" t="str">
            <v>371</v>
          </cell>
          <cell r="D530">
            <v>265064.57</v>
          </cell>
          <cell r="F530" t="str">
            <v>371CA</v>
          </cell>
          <cell r="G530" t="str">
            <v>371</v>
          </cell>
          <cell r="I530">
            <v>265064.57</v>
          </cell>
        </row>
        <row r="531">
          <cell r="A531" t="str">
            <v>371IDU</v>
          </cell>
          <cell r="B531" t="str">
            <v>371</v>
          </cell>
          <cell r="D531">
            <v>156828.98000000001</v>
          </cell>
          <cell r="F531" t="str">
            <v>371IDU</v>
          </cell>
          <cell r="G531" t="str">
            <v>371</v>
          </cell>
          <cell r="I531">
            <v>156828.98000000001</v>
          </cell>
        </row>
        <row r="532">
          <cell r="A532" t="str">
            <v>371OR</v>
          </cell>
          <cell r="B532" t="str">
            <v>371</v>
          </cell>
          <cell r="D532">
            <v>2448123.7599999998</v>
          </cell>
          <cell r="F532" t="str">
            <v>371OR</v>
          </cell>
          <cell r="G532" t="str">
            <v>371</v>
          </cell>
          <cell r="I532">
            <v>2448123.7599999998</v>
          </cell>
        </row>
        <row r="533">
          <cell r="A533" t="str">
            <v>371UT</v>
          </cell>
          <cell r="B533" t="str">
            <v>371</v>
          </cell>
          <cell r="D533">
            <v>4667446.5599999996</v>
          </cell>
          <cell r="F533" t="str">
            <v>371UT</v>
          </cell>
          <cell r="G533" t="str">
            <v>371</v>
          </cell>
          <cell r="I533">
            <v>4667446.5599999996</v>
          </cell>
        </row>
        <row r="534">
          <cell r="A534" t="str">
            <v>371WA</v>
          </cell>
          <cell r="B534" t="str">
            <v>371</v>
          </cell>
          <cell r="D534">
            <v>546265.1</v>
          </cell>
          <cell r="F534" t="str">
            <v>371WA</v>
          </cell>
          <cell r="G534" t="str">
            <v>371</v>
          </cell>
          <cell r="I534">
            <v>546265.1</v>
          </cell>
        </row>
        <row r="535">
          <cell r="A535" t="str">
            <v>371WYP</v>
          </cell>
          <cell r="B535" t="str">
            <v>371</v>
          </cell>
          <cell r="D535">
            <v>744501.19</v>
          </cell>
          <cell r="F535" t="str">
            <v>371WYP</v>
          </cell>
          <cell r="G535" t="str">
            <v>371</v>
          </cell>
          <cell r="I535">
            <v>744501.19</v>
          </cell>
        </row>
        <row r="536">
          <cell r="A536" t="str">
            <v>371WYU</v>
          </cell>
          <cell r="B536" t="str">
            <v>371</v>
          </cell>
          <cell r="D536">
            <v>145168.9</v>
          </cell>
          <cell r="F536" t="str">
            <v>371WYU</v>
          </cell>
          <cell r="G536" t="str">
            <v>371</v>
          </cell>
          <cell r="I536">
            <v>145168.9</v>
          </cell>
        </row>
        <row r="537">
          <cell r="A537" t="str">
            <v>372IDU</v>
          </cell>
          <cell r="B537" t="str">
            <v>372</v>
          </cell>
          <cell r="D537">
            <v>4873.1400000000003</v>
          </cell>
          <cell r="F537" t="str">
            <v>372IDU</v>
          </cell>
          <cell r="G537" t="str">
            <v>372</v>
          </cell>
          <cell r="I537">
            <v>4873.1400000000003</v>
          </cell>
        </row>
        <row r="538">
          <cell r="A538" t="str">
            <v>372UT</v>
          </cell>
          <cell r="B538" t="str">
            <v>372</v>
          </cell>
          <cell r="D538">
            <v>44784.75</v>
          </cell>
          <cell r="F538" t="str">
            <v>372UT</v>
          </cell>
          <cell r="G538" t="str">
            <v>372</v>
          </cell>
          <cell r="I538">
            <v>44784.75</v>
          </cell>
        </row>
        <row r="539">
          <cell r="A539" t="str">
            <v>373CA</v>
          </cell>
          <cell r="B539" t="str">
            <v>373</v>
          </cell>
          <cell r="D539">
            <v>659020.93999999994</v>
          </cell>
          <cell r="F539" t="str">
            <v>373CA</v>
          </cell>
          <cell r="G539" t="str">
            <v>373</v>
          </cell>
          <cell r="I539">
            <v>659020.93999999994</v>
          </cell>
        </row>
        <row r="540">
          <cell r="A540" t="str">
            <v>373IDU</v>
          </cell>
          <cell r="B540" t="str">
            <v>373</v>
          </cell>
          <cell r="D540">
            <v>534305.57999999996</v>
          </cell>
          <cell r="F540" t="str">
            <v>373IDU</v>
          </cell>
          <cell r="G540" t="str">
            <v>373</v>
          </cell>
          <cell r="I540">
            <v>534305.57999999996</v>
          </cell>
        </row>
        <row r="541">
          <cell r="A541" t="str">
            <v>373OR</v>
          </cell>
          <cell r="B541" t="str">
            <v>373</v>
          </cell>
          <cell r="D541">
            <v>17849041.569999997</v>
          </cell>
          <cell r="F541" t="str">
            <v>373OR</v>
          </cell>
          <cell r="G541" t="str">
            <v>373</v>
          </cell>
          <cell r="I541">
            <v>17849041.569999997</v>
          </cell>
        </row>
        <row r="542">
          <cell r="A542" t="str">
            <v>373UT</v>
          </cell>
          <cell r="B542" t="str">
            <v>373</v>
          </cell>
          <cell r="D542">
            <v>23991498.310000002</v>
          </cell>
          <cell r="F542" t="str">
            <v>373UT</v>
          </cell>
          <cell r="G542" t="str">
            <v>373</v>
          </cell>
          <cell r="I542">
            <v>23991498.310000002</v>
          </cell>
        </row>
        <row r="543">
          <cell r="A543" t="str">
            <v>373WA</v>
          </cell>
          <cell r="B543" t="str">
            <v>373</v>
          </cell>
          <cell r="D543">
            <v>3356404.91</v>
          </cell>
          <cell r="F543" t="str">
            <v>373WA</v>
          </cell>
          <cell r="G543" t="str">
            <v>373</v>
          </cell>
          <cell r="I543">
            <v>3356404.91</v>
          </cell>
        </row>
        <row r="544">
          <cell r="A544" t="str">
            <v>373WYP</v>
          </cell>
          <cell r="B544" t="str">
            <v>373</v>
          </cell>
          <cell r="D544">
            <v>5676469.9100000001</v>
          </cell>
          <cell r="F544" t="str">
            <v>373WYP</v>
          </cell>
          <cell r="G544" t="str">
            <v>373</v>
          </cell>
          <cell r="I544">
            <v>5676469.9100000001</v>
          </cell>
        </row>
        <row r="545">
          <cell r="A545" t="str">
            <v>373WYU</v>
          </cell>
          <cell r="B545" t="str">
            <v>373</v>
          </cell>
          <cell r="D545">
            <v>2014714.06</v>
          </cell>
          <cell r="F545" t="str">
            <v>373WYU</v>
          </cell>
          <cell r="G545" t="str">
            <v>373</v>
          </cell>
          <cell r="I545">
            <v>2014714.06</v>
          </cell>
        </row>
        <row r="546">
          <cell r="A546" t="str">
            <v>389CA</v>
          </cell>
          <cell r="B546" t="str">
            <v>389</v>
          </cell>
          <cell r="D546">
            <v>217568.45</v>
          </cell>
          <cell r="F546" t="str">
            <v>389CA</v>
          </cell>
          <cell r="G546" t="str">
            <v>389</v>
          </cell>
          <cell r="I546">
            <v>217568.45</v>
          </cell>
        </row>
        <row r="547">
          <cell r="A547" t="str">
            <v>389CN</v>
          </cell>
          <cell r="B547" t="str">
            <v>389</v>
          </cell>
          <cell r="D547">
            <v>1109264.1499999999</v>
          </cell>
          <cell r="F547" t="str">
            <v>389CN</v>
          </cell>
          <cell r="G547" t="str">
            <v>389</v>
          </cell>
          <cell r="I547">
            <v>1109264.1499999999</v>
          </cell>
        </row>
        <row r="548">
          <cell r="A548" t="str">
            <v>389DGU</v>
          </cell>
          <cell r="B548" t="str">
            <v>389</v>
          </cell>
          <cell r="D548">
            <v>3510.16</v>
          </cell>
          <cell r="F548" t="str">
            <v>389DGU</v>
          </cell>
          <cell r="G548" t="str">
            <v>389</v>
          </cell>
          <cell r="I548">
            <v>3510.16</v>
          </cell>
        </row>
        <row r="549">
          <cell r="A549" t="str">
            <v>389IDU</v>
          </cell>
          <cell r="B549" t="str">
            <v>389</v>
          </cell>
          <cell r="D549">
            <v>197638.82</v>
          </cell>
          <cell r="F549" t="str">
            <v>389IDU</v>
          </cell>
          <cell r="G549" t="str">
            <v>389</v>
          </cell>
          <cell r="I549">
            <v>197638.82</v>
          </cell>
        </row>
        <row r="550">
          <cell r="A550" t="str">
            <v>389OR</v>
          </cell>
          <cell r="B550" t="str">
            <v>389</v>
          </cell>
          <cell r="D550">
            <v>1896910.33</v>
          </cell>
          <cell r="F550" t="str">
            <v>389OR</v>
          </cell>
          <cell r="G550" t="str">
            <v>389</v>
          </cell>
          <cell r="I550">
            <v>1896910.33</v>
          </cell>
        </row>
        <row r="551">
          <cell r="A551" t="str">
            <v>389SG</v>
          </cell>
          <cell r="B551" t="str">
            <v>389</v>
          </cell>
          <cell r="D551">
            <v>1227.55</v>
          </cell>
          <cell r="F551" t="str">
            <v>389SG</v>
          </cell>
          <cell r="G551" t="str">
            <v>389</v>
          </cell>
          <cell r="I551">
            <v>1227.55</v>
          </cell>
        </row>
        <row r="552">
          <cell r="A552" t="str">
            <v>389SO</v>
          </cell>
          <cell r="B552" t="str">
            <v>389</v>
          </cell>
          <cell r="D552">
            <v>5598054.8599999994</v>
          </cell>
          <cell r="F552" t="str">
            <v>389SO</v>
          </cell>
          <cell r="G552" t="str">
            <v>389</v>
          </cell>
          <cell r="I552">
            <v>5598054.8599999994</v>
          </cell>
        </row>
        <row r="553">
          <cell r="A553" t="str">
            <v>389UT</v>
          </cell>
          <cell r="B553" t="str">
            <v>389</v>
          </cell>
          <cell r="D553">
            <v>4112029.93</v>
          </cell>
          <cell r="F553" t="str">
            <v>389UT</v>
          </cell>
          <cell r="G553" t="str">
            <v>389</v>
          </cell>
          <cell r="I553">
            <v>4112029.93</v>
          </cell>
        </row>
        <row r="554">
          <cell r="A554" t="str">
            <v>389WA</v>
          </cell>
          <cell r="B554" t="str">
            <v>389</v>
          </cell>
          <cell r="D554">
            <v>1098826.3500000001</v>
          </cell>
          <cell r="F554" t="str">
            <v>389WA</v>
          </cell>
          <cell r="G554" t="str">
            <v>389</v>
          </cell>
          <cell r="I554">
            <v>1098826.3500000001</v>
          </cell>
        </row>
        <row r="555">
          <cell r="A555" t="str">
            <v>389WYP</v>
          </cell>
          <cell r="B555" t="str">
            <v>389</v>
          </cell>
          <cell r="D555">
            <v>137356.04999999999</v>
          </cell>
          <cell r="F555" t="str">
            <v>389WYP</v>
          </cell>
          <cell r="G555" t="str">
            <v>389</v>
          </cell>
          <cell r="I555">
            <v>137356.04999999999</v>
          </cell>
        </row>
        <row r="556">
          <cell r="A556" t="str">
            <v>389WYU</v>
          </cell>
          <cell r="B556" t="str">
            <v>389</v>
          </cell>
          <cell r="D556">
            <v>515910.92</v>
          </cell>
          <cell r="F556" t="str">
            <v>389WYU</v>
          </cell>
          <cell r="G556" t="str">
            <v>389</v>
          </cell>
          <cell r="I556">
            <v>515910.92</v>
          </cell>
        </row>
        <row r="557">
          <cell r="A557" t="str">
            <v>390CA</v>
          </cell>
          <cell r="B557" t="str">
            <v>390</v>
          </cell>
          <cell r="D557">
            <v>2134173.14</v>
          </cell>
          <cell r="F557" t="str">
            <v>390CA</v>
          </cell>
          <cell r="G557" t="str">
            <v>390</v>
          </cell>
          <cell r="I557">
            <v>2134173.14</v>
          </cell>
        </row>
        <row r="558">
          <cell r="A558" t="str">
            <v>390CN</v>
          </cell>
          <cell r="B558" t="str">
            <v>390</v>
          </cell>
          <cell r="D558">
            <v>11512779.629999999</v>
          </cell>
          <cell r="F558" t="str">
            <v>390CN</v>
          </cell>
          <cell r="G558" t="str">
            <v>390</v>
          </cell>
          <cell r="I558">
            <v>11512779.629999999</v>
          </cell>
        </row>
        <row r="559">
          <cell r="A559" t="str">
            <v>390DGP</v>
          </cell>
          <cell r="B559" t="str">
            <v>390</v>
          </cell>
          <cell r="D559">
            <v>385673.45</v>
          </cell>
          <cell r="F559" t="str">
            <v>390DGP</v>
          </cell>
          <cell r="G559" t="str">
            <v>390</v>
          </cell>
          <cell r="I559">
            <v>385673.45</v>
          </cell>
        </row>
        <row r="560">
          <cell r="A560" t="str">
            <v>390DGU</v>
          </cell>
          <cell r="B560" t="str">
            <v>390</v>
          </cell>
          <cell r="D560">
            <v>1642678.89</v>
          </cell>
          <cell r="F560" t="str">
            <v>390DGU</v>
          </cell>
          <cell r="G560" t="str">
            <v>390</v>
          </cell>
          <cell r="I560">
            <v>1642678.89</v>
          </cell>
        </row>
        <row r="561">
          <cell r="A561" t="str">
            <v>390IDU</v>
          </cell>
          <cell r="B561" t="str">
            <v>390</v>
          </cell>
          <cell r="D561">
            <v>9321338.6099999994</v>
          </cell>
          <cell r="F561" t="str">
            <v>390IDU</v>
          </cell>
          <cell r="G561" t="str">
            <v>390</v>
          </cell>
          <cell r="I561">
            <v>9321338.6099999994</v>
          </cell>
        </row>
        <row r="562">
          <cell r="A562" t="str">
            <v>390OR</v>
          </cell>
          <cell r="B562" t="str">
            <v>390</v>
          </cell>
          <cell r="D562">
            <v>26338713.639999989</v>
          </cell>
          <cell r="F562" t="str">
            <v>390OR</v>
          </cell>
          <cell r="G562" t="str">
            <v>390</v>
          </cell>
          <cell r="I562">
            <v>26338713.639999989</v>
          </cell>
        </row>
        <row r="563">
          <cell r="A563" t="str">
            <v>390SG</v>
          </cell>
          <cell r="B563" t="str">
            <v>390</v>
          </cell>
          <cell r="D563">
            <v>3085857.9</v>
          </cell>
          <cell r="F563" t="str">
            <v>390SG</v>
          </cell>
          <cell r="G563" t="str">
            <v>390</v>
          </cell>
          <cell r="I563">
            <v>3085857.9</v>
          </cell>
        </row>
        <row r="564">
          <cell r="A564" t="str">
            <v>390SO</v>
          </cell>
          <cell r="B564" t="str">
            <v>390</v>
          </cell>
          <cell r="D564">
            <v>101214941.59</v>
          </cell>
          <cell r="F564" t="str">
            <v>390SO</v>
          </cell>
          <cell r="G564" t="str">
            <v>390</v>
          </cell>
          <cell r="I564">
            <v>101214941.59</v>
          </cell>
        </row>
        <row r="565">
          <cell r="A565" t="str">
            <v>390UT</v>
          </cell>
          <cell r="B565" t="str">
            <v>390</v>
          </cell>
          <cell r="D565">
            <v>34317167.200000018</v>
          </cell>
          <cell r="F565" t="str">
            <v>390UT</v>
          </cell>
          <cell r="G565" t="str">
            <v>390</v>
          </cell>
          <cell r="I565">
            <v>34317167.200000018</v>
          </cell>
        </row>
        <row r="566">
          <cell r="A566" t="str">
            <v>390WA</v>
          </cell>
          <cell r="B566" t="str">
            <v>390</v>
          </cell>
          <cell r="D566">
            <v>12858211.199999999</v>
          </cell>
          <cell r="F566" t="str">
            <v>390WA</v>
          </cell>
          <cell r="G566" t="str">
            <v>390</v>
          </cell>
          <cell r="I566">
            <v>12858211.199999999</v>
          </cell>
        </row>
        <row r="567">
          <cell r="A567" t="str">
            <v>390WYP</v>
          </cell>
          <cell r="B567" t="str">
            <v>390</v>
          </cell>
          <cell r="D567">
            <v>8447538.8800000008</v>
          </cell>
          <cell r="F567" t="str">
            <v>390WYP</v>
          </cell>
          <cell r="G567" t="str">
            <v>390</v>
          </cell>
          <cell r="I567">
            <v>8447538.8800000008</v>
          </cell>
        </row>
        <row r="568">
          <cell r="A568" t="str">
            <v>390WYU</v>
          </cell>
          <cell r="B568" t="str">
            <v>390</v>
          </cell>
          <cell r="D568">
            <v>2190230.91</v>
          </cell>
          <cell r="F568" t="str">
            <v>390WYU</v>
          </cell>
          <cell r="G568" t="str">
            <v>390</v>
          </cell>
          <cell r="I568">
            <v>2190230.91</v>
          </cell>
        </row>
        <row r="569">
          <cell r="A569" t="str">
            <v>391CA</v>
          </cell>
          <cell r="B569" t="str">
            <v>391</v>
          </cell>
          <cell r="D569">
            <v>349916.7</v>
          </cell>
          <cell r="F569" t="str">
            <v>391CA</v>
          </cell>
          <cell r="G569" t="str">
            <v>391</v>
          </cell>
          <cell r="I569">
            <v>349916.7</v>
          </cell>
        </row>
        <row r="570">
          <cell r="A570" t="str">
            <v>391CN</v>
          </cell>
          <cell r="B570" t="str">
            <v>391</v>
          </cell>
          <cell r="D570">
            <v>6709945.9799999995</v>
          </cell>
          <cell r="F570" t="str">
            <v>391CN</v>
          </cell>
          <cell r="G570" t="str">
            <v>391</v>
          </cell>
          <cell r="I570">
            <v>6709945.9799999995</v>
          </cell>
        </row>
        <row r="571">
          <cell r="A571" t="str">
            <v>391DGP</v>
          </cell>
          <cell r="B571" t="str">
            <v>391</v>
          </cell>
          <cell r="D571">
            <v>454100.23</v>
          </cell>
          <cell r="F571" t="str">
            <v>391DGP</v>
          </cell>
          <cell r="G571" t="str">
            <v>391</v>
          </cell>
          <cell r="I571">
            <v>454100.23</v>
          </cell>
        </row>
        <row r="572">
          <cell r="A572" t="str">
            <v>391DGU</v>
          </cell>
          <cell r="B572" t="str">
            <v>391</v>
          </cell>
          <cell r="D572">
            <v>642229.51</v>
          </cell>
          <cell r="F572" t="str">
            <v>391DGU</v>
          </cell>
          <cell r="G572" t="str">
            <v>391</v>
          </cell>
          <cell r="I572">
            <v>642229.51</v>
          </cell>
        </row>
        <row r="573">
          <cell r="A573" t="str">
            <v>391IDU</v>
          </cell>
          <cell r="B573" t="str">
            <v>391</v>
          </cell>
          <cell r="D573">
            <v>944866.93</v>
          </cell>
          <cell r="F573" t="str">
            <v>391IDU</v>
          </cell>
          <cell r="G573" t="str">
            <v>391</v>
          </cell>
          <cell r="I573">
            <v>944866.93</v>
          </cell>
        </row>
        <row r="574">
          <cell r="A574" t="str">
            <v>391OR</v>
          </cell>
          <cell r="B574" t="str">
            <v>391</v>
          </cell>
          <cell r="D574">
            <v>5776791.3400000008</v>
          </cell>
          <cell r="F574" t="str">
            <v>391OR</v>
          </cell>
          <cell r="G574" t="str">
            <v>391</v>
          </cell>
          <cell r="I574">
            <v>5776791.3400000008</v>
          </cell>
        </row>
        <row r="575">
          <cell r="A575" t="str">
            <v>391SE</v>
          </cell>
          <cell r="B575" t="str">
            <v>391</v>
          </cell>
          <cell r="D575">
            <v>132398.04999999999</v>
          </cell>
          <cell r="F575" t="str">
            <v>391SE</v>
          </cell>
          <cell r="G575" t="str">
            <v>391</v>
          </cell>
          <cell r="I575">
            <v>132398.04999999999</v>
          </cell>
        </row>
        <row r="576">
          <cell r="A576" t="str">
            <v>391SG</v>
          </cell>
          <cell r="B576" t="str">
            <v>391</v>
          </cell>
          <cell r="D576">
            <v>6389813.0000000009</v>
          </cell>
          <cell r="F576" t="str">
            <v>391SG</v>
          </cell>
          <cell r="G576" t="str">
            <v>391</v>
          </cell>
          <cell r="I576">
            <v>6389813.0000000009</v>
          </cell>
        </row>
        <row r="577">
          <cell r="A577" t="str">
            <v>391SO</v>
          </cell>
          <cell r="B577" t="str">
            <v>391</v>
          </cell>
          <cell r="D577">
            <v>86173426.200000018</v>
          </cell>
          <cell r="F577" t="str">
            <v>391SO</v>
          </cell>
          <cell r="G577" t="str">
            <v>391</v>
          </cell>
          <cell r="I577">
            <v>86173426.200000018</v>
          </cell>
        </row>
        <row r="578">
          <cell r="A578" t="str">
            <v>391SSGCH</v>
          </cell>
          <cell r="B578" t="str">
            <v>391</v>
          </cell>
          <cell r="D578">
            <v>332263.43</v>
          </cell>
          <cell r="F578" t="str">
            <v>391SSGCH</v>
          </cell>
          <cell r="G578" t="str">
            <v>391</v>
          </cell>
          <cell r="I578">
            <v>332263.43</v>
          </cell>
        </row>
        <row r="579">
          <cell r="A579" t="str">
            <v>391SSGCT</v>
          </cell>
          <cell r="B579" t="str">
            <v>391</v>
          </cell>
          <cell r="D579">
            <v>6616.78</v>
          </cell>
          <cell r="F579" t="str">
            <v>391SSGCT</v>
          </cell>
          <cell r="G579" t="str">
            <v>391</v>
          </cell>
          <cell r="I579">
            <v>6616.78</v>
          </cell>
        </row>
        <row r="580">
          <cell r="A580" t="str">
            <v>391UT</v>
          </cell>
          <cell r="B580" t="str">
            <v>391</v>
          </cell>
          <cell r="D580">
            <v>4583086.9000000004</v>
          </cell>
          <cell r="F580" t="str">
            <v>391UT</v>
          </cell>
          <cell r="G580" t="str">
            <v>391</v>
          </cell>
          <cell r="I580">
            <v>4583086.9000000004</v>
          </cell>
        </row>
        <row r="581">
          <cell r="A581" t="str">
            <v>391WA</v>
          </cell>
          <cell r="B581" t="str">
            <v>391</v>
          </cell>
          <cell r="D581">
            <v>1483694.91</v>
          </cell>
          <cell r="F581" t="str">
            <v>391WA</v>
          </cell>
          <cell r="G581" t="str">
            <v>391</v>
          </cell>
          <cell r="I581">
            <v>1483694.91</v>
          </cell>
        </row>
        <row r="582">
          <cell r="A582" t="str">
            <v>391WYP</v>
          </cell>
          <cell r="B582" t="str">
            <v>391</v>
          </cell>
          <cell r="D582">
            <v>2924117.03</v>
          </cell>
          <cell r="F582" t="str">
            <v>391WYP</v>
          </cell>
          <cell r="G582" t="str">
            <v>391</v>
          </cell>
          <cell r="I582">
            <v>2924117.03</v>
          </cell>
        </row>
        <row r="583">
          <cell r="A583" t="str">
            <v>391WYU</v>
          </cell>
          <cell r="B583" t="str">
            <v>391</v>
          </cell>
          <cell r="D583">
            <v>317989.03000000003</v>
          </cell>
          <cell r="F583" t="str">
            <v>391WYU</v>
          </cell>
          <cell r="G583" t="str">
            <v>391</v>
          </cell>
          <cell r="I583">
            <v>317989.03000000003</v>
          </cell>
        </row>
        <row r="584">
          <cell r="A584" t="str">
            <v>392CA</v>
          </cell>
          <cell r="B584" t="str">
            <v>392</v>
          </cell>
          <cell r="D584">
            <v>1366709.89</v>
          </cell>
          <cell r="F584" t="str">
            <v>392CA</v>
          </cell>
          <cell r="G584" t="str">
            <v>392</v>
          </cell>
          <cell r="I584">
            <v>1366709.89</v>
          </cell>
        </row>
        <row r="585">
          <cell r="A585" t="str">
            <v>392CN</v>
          </cell>
          <cell r="B585" t="str">
            <v>392</v>
          </cell>
          <cell r="D585">
            <v>19078.400000000001</v>
          </cell>
          <cell r="F585" t="str">
            <v>392CN</v>
          </cell>
          <cell r="G585" t="str">
            <v>392</v>
          </cell>
          <cell r="I585">
            <v>19078.400000000001</v>
          </cell>
        </row>
        <row r="586">
          <cell r="A586" t="str">
            <v>392DGP</v>
          </cell>
          <cell r="B586" t="str">
            <v>392</v>
          </cell>
          <cell r="D586">
            <v>218612.04</v>
          </cell>
          <cell r="F586" t="str">
            <v>392DGP</v>
          </cell>
          <cell r="G586" t="str">
            <v>392</v>
          </cell>
          <cell r="I586">
            <v>218612.04</v>
          </cell>
        </row>
        <row r="587">
          <cell r="A587" t="str">
            <v>392DGU</v>
          </cell>
          <cell r="B587" t="str">
            <v>392</v>
          </cell>
          <cell r="D587">
            <v>1243469.1499999999</v>
          </cell>
          <cell r="F587" t="str">
            <v>392DGU</v>
          </cell>
          <cell r="G587" t="str">
            <v>392</v>
          </cell>
          <cell r="I587">
            <v>1243469.1499999999</v>
          </cell>
        </row>
        <row r="588">
          <cell r="A588" t="str">
            <v>392IDU</v>
          </cell>
          <cell r="B588" t="str">
            <v>392</v>
          </cell>
          <cell r="D588">
            <v>4526062.68</v>
          </cell>
          <cell r="F588" t="str">
            <v>392IDU</v>
          </cell>
          <cell r="G588" t="str">
            <v>392</v>
          </cell>
          <cell r="I588">
            <v>4526062.68</v>
          </cell>
        </row>
        <row r="589">
          <cell r="A589" t="str">
            <v>392OR</v>
          </cell>
          <cell r="B589" t="str">
            <v>392</v>
          </cell>
          <cell r="D589">
            <v>15844083.649999997</v>
          </cell>
          <cell r="F589" t="str">
            <v>392OR</v>
          </cell>
          <cell r="G589" t="str">
            <v>392</v>
          </cell>
          <cell r="I589">
            <v>15844083.649999997</v>
          </cell>
        </row>
        <row r="590">
          <cell r="A590" t="str">
            <v>392SE</v>
          </cell>
          <cell r="B590" t="str">
            <v>392</v>
          </cell>
          <cell r="D590">
            <v>864632.03</v>
          </cell>
          <cell r="F590" t="str">
            <v>392SE</v>
          </cell>
          <cell r="G590" t="str">
            <v>392</v>
          </cell>
          <cell r="I590">
            <v>864632.03</v>
          </cell>
        </row>
        <row r="591">
          <cell r="A591" t="str">
            <v>392SG</v>
          </cell>
          <cell r="B591" t="str">
            <v>392</v>
          </cell>
          <cell r="D591">
            <v>10889382.210000003</v>
          </cell>
          <cell r="F591" t="str">
            <v>392SG</v>
          </cell>
          <cell r="G591" t="str">
            <v>392</v>
          </cell>
          <cell r="I591">
            <v>10889382.210000003</v>
          </cell>
        </row>
        <row r="592">
          <cell r="A592" t="str">
            <v>392SO</v>
          </cell>
          <cell r="B592" t="str">
            <v>392</v>
          </cell>
          <cell r="D592">
            <v>7468470.6699999999</v>
          </cell>
          <cell r="F592" t="str">
            <v>392SO</v>
          </cell>
          <cell r="G592" t="str">
            <v>392</v>
          </cell>
          <cell r="I592">
            <v>7468470.6699999999</v>
          </cell>
        </row>
        <row r="593">
          <cell r="A593" t="str">
            <v>392SSGCH</v>
          </cell>
          <cell r="B593" t="str">
            <v>392</v>
          </cell>
          <cell r="D593">
            <v>371609.54</v>
          </cell>
          <cell r="F593" t="str">
            <v>392SSGCH</v>
          </cell>
          <cell r="G593" t="str">
            <v>392</v>
          </cell>
          <cell r="I593">
            <v>371609.54</v>
          </cell>
        </row>
        <row r="594">
          <cell r="A594" t="str">
            <v>392SSGCT</v>
          </cell>
          <cell r="B594" t="str">
            <v>392</v>
          </cell>
          <cell r="D594">
            <v>117116.29</v>
          </cell>
          <cell r="F594" t="str">
            <v>392SSGCT</v>
          </cell>
          <cell r="G594" t="str">
            <v>392</v>
          </cell>
          <cell r="I594">
            <v>117116.29</v>
          </cell>
        </row>
        <row r="595">
          <cell r="A595" t="str">
            <v>392UT</v>
          </cell>
          <cell r="B595" t="str">
            <v>392</v>
          </cell>
          <cell r="D595">
            <v>30055043.810000002</v>
          </cell>
          <cell r="F595" t="str">
            <v>392UT</v>
          </cell>
          <cell r="G595" t="str">
            <v>392</v>
          </cell>
          <cell r="I595">
            <v>30055043.810000002</v>
          </cell>
        </row>
        <row r="596">
          <cell r="A596" t="str">
            <v>392WA</v>
          </cell>
          <cell r="B596" t="str">
            <v>392</v>
          </cell>
          <cell r="D596">
            <v>3591924.99</v>
          </cell>
          <cell r="F596" t="str">
            <v>392WA</v>
          </cell>
          <cell r="G596" t="str">
            <v>392</v>
          </cell>
          <cell r="I596">
            <v>3591924.99</v>
          </cell>
        </row>
        <row r="597">
          <cell r="A597" t="str">
            <v>392WYP</v>
          </cell>
          <cell r="B597" t="str">
            <v>392</v>
          </cell>
          <cell r="D597">
            <v>6089401.9699999997</v>
          </cell>
          <cell r="F597" t="str">
            <v>392WYP</v>
          </cell>
          <cell r="G597" t="str">
            <v>392</v>
          </cell>
          <cell r="I597">
            <v>6089401.9699999997</v>
          </cell>
        </row>
        <row r="598">
          <cell r="A598" t="str">
            <v>392WYU</v>
          </cell>
          <cell r="B598" t="str">
            <v>392</v>
          </cell>
          <cell r="D598">
            <v>1563207.57</v>
          </cell>
          <cell r="F598" t="str">
            <v>392WYU</v>
          </cell>
          <cell r="G598" t="str">
            <v>392</v>
          </cell>
          <cell r="I598">
            <v>1563207.57</v>
          </cell>
        </row>
        <row r="599">
          <cell r="A599" t="str">
            <v>393CA</v>
          </cell>
          <cell r="B599" t="str">
            <v>393</v>
          </cell>
          <cell r="D599">
            <v>153600.31</v>
          </cell>
          <cell r="F599" t="str">
            <v>393CA</v>
          </cell>
          <cell r="G599" t="str">
            <v>393</v>
          </cell>
          <cell r="I599">
            <v>153600.31</v>
          </cell>
        </row>
        <row r="600">
          <cell r="A600" t="str">
            <v>393DGP</v>
          </cell>
          <cell r="B600" t="str">
            <v>393</v>
          </cell>
          <cell r="D600">
            <v>331731.98</v>
          </cell>
          <cell r="F600" t="str">
            <v>393DGP</v>
          </cell>
          <cell r="G600" t="str">
            <v>393</v>
          </cell>
          <cell r="I600">
            <v>331731.98</v>
          </cell>
        </row>
        <row r="601">
          <cell r="A601" t="str">
            <v>393DGU</v>
          </cell>
          <cell r="B601" t="str">
            <v>393</v>
          </cell>
          <cell r="D601">
            <v>966671.37</v>
          </cell>
          <cell r="F601" t="str">
            <v>393DGU</v>
          </cell>
          <cell r="G601" t="str">
            <v>393</v>
          </cell>
          <cell r="I601">
            <v>966671.37</v>
          </cell>
        </row>
        <row r="602">
          <cell r="A602" t="str">
            <v>393IDU</v>
          </cell>
          <cell r="B602" t="str">
            <v>393</v>
          </cell>
          <cell r="D602">
            <v>547176.47</v>
          </cell>
          <cell r="F602" t="str">
            <v>393IDU</v>
          </cell>
          <cell r="G602" t="str">
            <v>393</v>
          </cell>
          <cell r="I602">
            <v>547176.47</v>
          </cell>
        </row>
        <row r="603">
          <cell r="A603" t="str">
            <v>393OR</v>
          </cell>
          <cell r="B603" t="str">
            <v>393</v>
          </cell>
          <cell r="D603">
            <v>2126257.33</v>
          </cell>
          <cell r="F603" t="str">
            <v>393OR</v>
          </cell>
          <cell r="G603" t="str">
            <v>393</v>
          </cell>
          <cell r="I603">
            <v>2126257.33</v>
          </cell>
        </row>
        <row r="604">
          <cell r="A604" t="str">
            <v>393SG</v>
          </cell>
          <cell r="B604" t="str">
            <v>393</v>
          </cell>
          <cell r="D604">
            <v>1551359.61</v>
          </cell>
          <cell r="F604" t="str">
            <v>393SG</v>
          </cell>
          <cell r="G604" t="str">
            <v>393</v>
          </cell>
          <cell r="I604">
            <v>1551359.61</v>
          </cell>
        </row>
        <row r="605">
          <cell r="A605" t="str">
            <v>393SO</v>
          </cell>
          <cell r="B605" t="str">
            <v>393</v>
          </cell>
          <cell r="D605">
            <v>761109.87</v>
          </cell>
          <cell r="F605" t="str">
            <v>393SO</v>
          </cell>
          <cell r="G605" t="str">
            <v>393</v>
          </cell>
          <cell r="I605">
            <v>761109.87</v>
          </cell>
        </row>
        <row r="606">
          <cell r="A606" t="str">
            <v>393SSGCT</v>
          </cell>
          <cell r="B606" t="str">
            <v>393</v>
          </cell>
          <cell r="D606">
            <v>95037.01</v>
          </cell>
          <cell r="F606" t="str">
            <v>393SSGCT</v>
          </cell>
          <cell r="G606" t="str">
            <v>393</v>
          </cell>
          <cell r="I606">
            <v>95037.01</v>
          </cell>
        </row>
        <row r="607">
          <cell r="A607" t="str">
            <v>393UT</v>
          </cell>
          <cell r="B607" t="str">
            <v>393</v>
          </cell>
          <cell r="D607">
            <v>3239961.13</v>
          </cell>
          <cell r="F607" t="str">
            <v>393UT</v>
          </cell>
          <cell r="G607" t="str">
            <v>393</v>
          </cell>
          <cell r="I607">
            <v>3239961.13</v>
          </cell>
        </row>
        <row r="608">
          <cell r="A608" t="str">
            <v>393WA</v>
          </cell>
          <cell r="B608" t="str">
            <v>393</v>
          </cell>
          <cell r="D608">
            <v>482491.24</v>
          </cell>
          <cell r="F608" t="str">
            <v>393WA</v>
          </cell>
          <cell r="G608" t="str">
            <v>393</v>
          </cell>
          <cell r="I608">
            <v>482491.24</v>
          </cell>
        </row>
        <row r="609">
          <cell r="A609" t="str">
            <v>393WYP</v>
          </cell>
          <cell r="B609" t="str">
            <v>393</v>
          </cell>
          <cell r="D609">
            <v>880042.87</v>
          </cell>
          <cell r="F609" t="str">
            <v>393WYP</v>
          </cell>
          <cell r="G609" t="str">
            <v>393</v>
          </cell>
          <cell r="I609">
            <v>880042.87</v>
          </cell>
        </row>
        <row r="610">
          <cell r="A610" t="str">
            <v>393WYU</v>
          </cell>
          <cell r="B610" t="str">
            <v>393</v>
          </cell>
          <cell r="D610">
            <v>264303.06</v>
          </cell>
          <cell r="F610" t="str">
            <v>393WYU</v>
          </cell>
          <cell r="G610" t="str">
            <v>393</v>
          </cell>
          <cell r="I610">
            <v>264303.06</v>
          </cell>
        </row>
        <row r="611">
          <cell r="A611" t="str">
            <v>394CA</v>
          </cell>
          <cell r="B611" t="str">
            <v>394</v>
          </cell>
          <cell r="D611">
            <v>996195.1891086793</v>
          </cell>
          <cell r="F611" t="str">
            <v>394CA</v>
          </cell>
          <cell r="G611" t="str">
            <v>394</v>
          </cell>
          <cell r="I611">
            <v>996195.1891086793</v>
          </cell>
        </row>
        <row r="612">
          <cell r="A612" t="str">
            <v>394DGP</v>
          </cell>
          <cell r="B612" t="str">
            <v>394</v>
          </cell>
          <cell r="D612">
            <v>2673414.581720286</v>
          </cell>
          <cell r="F612" t="str">
            <v>394DGP</v>
          </cell>
          <cell r="G612" t="str">
            <v>394</v>
          </cell>
          <cell r="I612">
            <v>2673414.581720286</v>
          </cell>
        </row>
        <row r="613">
          <cell r="A613" t="str">
            <v>394DGU</v>
          </cell>
          <cell r="B613" t="str">
            <v>394</v>
          </cell>
          <cell r="D613">
            <v>3611186.3013282781</v>
          </cell>
          <cell r="F613" t="str">
            <v>394DGU</v>
          </cell>
          <cell r="G613" t="str">
            <v>394</v>
          </cell>
          <cell r="I613">
            <v>3611186.3013282781</v>
          </cell>
        </row>
        <row r="614">
          <cell r="A614" t="str">
            <v>394IDU</v>
          </cell>
          <cell r="B614" t="str">
            <v>394</v>
          </cell>
          <cell r="D614">
            <v>1379216.2282907243</v>
          </cell>
          <cell r="F614" t="str">
            <v>394IDU</v>
          </cell>
          <cell r="G614" t="str">
            <v>394</v>
          </cell>
          <cell r="I614">
            <v>1379216.2282907243</v>
          </cell>
        </row>
        <row r="615">
          <cell r="A615" t="str">
            <v>394OR</v>
          </cell>
          <cell r="B615" t="str">
            <v>394</v>
          </cell>
          <cell r="D615">
            <v>12175762.699780727</v>
          </cell>
          <cell r="F615" t="str">
            <v>394OR</v>
          </cell>
          <cell r="G615" t="str">
            <v>394</v>
          </cell>
          <cell r="I615">
            <v>12175762.699780727</v>
          </cell>
        </row>
        <row r="616">
          <cell r="A616" t="str">
            <v>394SE</v>
          </cell>
          <cell r="B616" t="str">
            <v>394</v>
          </cell>
          <cell r="D616">
            <v>-14532.210574881105</v>
          </cell>
          <cell r="F616" t="str">
            <v>394SE</v>
          </cell>
          <cell r="G616" t="str">
            <v>394</v>
          </cell>
          <cell r="I616">
            <v>-14532.210574881105</v>
          </cell>
        </row>
        <row r="617">
          <cell r="A617" t="str">
            <v>394SG</v>
          </cell>
          <cell r="B617" t="str">
            <v>394</v>
          </cell>
          <cell r="D617">
            <v>11604173.104030762</v>
          </cell>
          <cell r="F617" t="str">
            <v>394SG</v>
          </cell>
          <cell r="G617" t="str">
            <v>394</v>
          </cell>
          <cell r="I617">
            <v>11604173.104030762</v>
          </cell>
        </row>
        <row r="618">
          <cell r="A618" t="str">
            <v>394SO</v>
          </cell>
          <cell r="B618" t="str">
            <v>394</v>
          </cell>
          <cell r="D618">
            <v>4635255.8499999996</v>
          </cell>
          <cell r="F618" t="str">
            <v>394SO</v>
          </cell>
          <cell r="G618" t="str">
            <v>394</v>
          </cell>
          <cell r="I618">
            <v>4635255.8499999996</v>
          </cell>
        </row>
        <row r="619">
          <cell r="A619" t="str">
            <v>394SSGCH</v>
          </cell>
          <cell r="B619" t="str">
            <v>394</v>
          </cell>
          <cell r="D619">
            <v>1955220.9259509929</v>
          </cell>
          <cell r="F619" t="str">
            <v>394SSGCH</v>
          </cell>
          <cell r="G619" t="str">
            <v>394</v>
          </cell>
          <cell r="I619">
            <v>1955220.9259509929</v>
          </cell>
        </row>
        <row r="620">
          <cell r="A620" t="str">
            <v>394SSGCT</v>
          </cell>
          <cell r="B620" t="str">
            <v>394</v>
          </cell>
          <cell r="D620">
            <v>-105988.17939050306</v>
          </cell>
          <cell r="F620" t="str">
            <v>394SSGCT</v>
          </cell>
          <cell r="G620" t="str">
            <v>394</v>
          </cell>
          <cell r="I620">
            <v>-105988.17939050306</v>
          </cell>
        </row>
        <row r="621">
          <cell r="A621" t="str">
            <v>394UT</v>
          </cell>
          <cell r="B621" t="str">
            <v>394</v>
          </cell>
          <cell r="D621">
            <v>22010849.581662625</v>
          </cell>
          <cell r="F621" t="str">
            <v>394UT</v>
          </cell>
          <cell r="G621" t="str">
            <v>394</v>
          </cell>
          <cell r="I621">
            <v>22010849.581662625</v>
          </cell>
        </row>
        <row r="622">
          <cell r="A622" t="str">
            <v>394WA</v>
          </cell>
          <cell r="B622" t="str">
            <v>394</v>
          </cell>
          <cell r="D622">
            <v>3532760.6587071884</v>
          </cell>
          <cell r="F622" t="str">
            <v>394WA</v>
          </cell>
          <cell r="G622" t="str">
            <v>394</v>
          </cell>
          <cell r="I622">
            <v>3532760.6587071884</v>
          </cell>
        </row>
        <row r="623">
          <cell r="A623" t="str">
            <v>394WYP</v>
          </cell>
          <cell r="B623" t="str">
            <v>394</v>
          </cell>
          <cell r="D623">
            <v>2571080.4583564023</v>
          </cell>
          <cell r="F623" t="str">
            <v>394WYP</v>
          </cell>
          <cell r="G623" t="str">
            <v>394</v>
          </cell>
          <cell r="I623">
            <v>2571080.4583564023</v>
          </cell>
        </row>
        <row r="624">
          <cell r="A624" t="str">
            <v>394WYU</v>
          </cell>
          <cell r="B624" t="str">
            <v>394</v>
          </cell>
          <cell r="D624">
            <v>275123.70337974519</v>
          </cell>
          <cell r="F624" t="str">
            <v>394WYU</v>
          </cell>
          <cell r="G624" t="str">
            <v>394</v>
          </cell>
          <cell r="I624">
            <v>275123.70337974519</v>
          </cell>
        </row>
        <row r="625">
          <cell r="A625" t="str">
            <v>395CA</v>
          </cell>
          <cell r="B625" t="str">
            <v>395</v>
          </cell>
          <cell r="D625">
            <v>262459.81</v>
          </cell>
          <cell r="F625" t="str">
            <v>395CA</v>
          </cell>
          <cell r="G625" t="str">
            <v>395</v>
          </cell>
          <cell r="I625">
            <v>262459.81</v>
          </cell>
        </row>
        <row r="626">
          <cell r="A626" t="str">
            <v>395DGP</v>
          </cell>
          <cell r="B626" t="str">
            <v>395</v>
          </cell>
          <cell r="D626">
            <v>161609.76999999999</v>
          </cell>
          <cell r="F626" t="str">
            <v>395DGP</v>
          </cell>
          <cell r="G626" t="str">
            <v>395</v>
          </cell>
          <cell r="I626">
            <v>161609.76999999999</v>
          </cell>
        </row>
        <row r="627">
          <cell r="A627" t="str">
            <v>395DGU</v>
          </cell>
          <cell r="B627" t="str">
            <v>395</v>
          </cell>
          <cell r="D627">
            <v>1160471.18</v>
          </cell>
          <cell r="F627" t="str">
            <v>395DGU</v>
          </cell>
          <cell r="G627" t="str">
            <v>395</v>
          </cell>
          <cell r="I627">
            <v>1160471.18</v>
          </cell>
        </row>
        <row r="628">
          <cell r="A628" t="str">
            <v>395IDU</v>
          </cell>
          <cell r="B628" t="str">
            <v>395</v>
          </cell>
          <cell r="D628">
            <v>913305</v>
          </cell>
          <cell r="F628" t="str">
            <v>395IDU</v>
          </cell>
          <cell r="G628" t="str">
            <v>395</v>
          </cell>
          <cell r="I628">
            <v>913305</v>
          </cell>
        </row>
        <row r="629">
          <cell r="A629" t="str">
            <v>395OR</v>
          </cell>
          <cell r="B629" t="str">
            <v>395</v>
          </cell>
          <cell r="D629">
            <v>8724707.9899999984</v>
          </cell>
          <cell r="F629" t="str">
            <v>395OR</v>
          </cell>
          <cell r="G629" t="str">
            <v>395</v>
          </cell>
          <cell r="I629">
            <v>8724707.9899999984</v>
          </cell>
        </row>
        <row r="630">
          <cell r="A630" t="str">
            <v>395SE</v>
          </cell>
          <cell r="B630" t="str">
            <v>395</v>
          </cell>
          <cell r="D630">
            <v>42438.17</v>
          </cell>
          <cell r="F630" t="str">
            <v>395SE</v>
          </cell>
          <cell r="G630" t="str">
            <v>395</v>
          </cell>
          <cell r="I630">
            <v>42438.17</v>
          </cell>
        </row>
        <row r="631">
          <cell r="A631" t="str">
            <v>395SG</v>
          </cell>
          <cell r="B631" t="str">
            <v>395</v>
          </cell>
          <cell r="D631">
            <v>4682133.97</v>
          </cell>
          <cell r="F631" t="str">
            <v>395SG</v>
          </cell>
          <cell r="G631" t="str">
            <v>395</v>
          </cell>
          <cell r="I631">
            <v>4682133.97</v>
          </cell>
        </row>
        <row r="632">
          <cell r="A632" t="str">
            <v>395SO</v>
          </cell>
          <cell r="B632" t="str">
            <v>395</v>
          </cell>
          <cell r="D632">
            <v>5892972.1800000006</v>
          </cell>
          <cell r="F632" t="str">
            <v>395SO</v>
          </cell>
          <cell r="G632" t="str">
            <v>395</v>
          </cell>
          <cell r="I632">
            <v>5892972.1800000006</v>
          </cell>
        </row>
        <row r="633">
          <cell r="A633" t="str">
            <v>395SSGCH</v>
          </cell>
          <cell r="B633" t="str">
            <v>395</v>
          </cell>
          <cell r="D633">
            <v>64450.21</v>
          </cell>
          <cell r="F633" t="str">
            <v>395SSGCH</v>
          </cell>
          <cell r="G633" t="str">
            <v>395</v>
          </cell>
          <cell r="I633">
            <v>64450.21</v>
          </cell>
        </row>
        <row r="634">
          <cell r="A634" t="str">
            <v>395SSGCT</v>
          </cell>
          <cell r="B634" t="str">
            <v>395</v>
          </cell>
          <cell r="D634">
            <v>105769.82</v>
          </cell>
          <cell r="F634" t="str">
            <v>395SSGCT</v>
          </cell>
          <cell r="G634" t="str">
            <v>395</v>
          </cell>
          <cell r="I634">
            <v>105769.82</v>
          </cell>
        </row>
        <row r="635">
          <cell r="A635" t="str">
            <v>395UT</v>
          </cell>
          <cell r="B635" t="str">
            <v>395</v>
          </cell>
          <cell r="D635">
            <v>8115148.9699999997</v>
          </cell>
          <cell r="F635" t="str">
            <v>395UT</v>
          </cell>
          <cell r="G635" t="str">
            <v>395</v>
          </cell>
          <cell r="I635">
            <v>8115148.9699999997</v>
          </cell>
        </row>
        <row r="636">
          <cell r="A636" t="str">
            <v>395WA</v>
          </cell>
          <cell r="B636" t="str">
            <v>395</v>
          </cell>
          <cell r="D636">
            <v>1700761.8</v>
          </cell>
          <cell r="F636" t="str">
            <v>395WA</v>
          </cell>
          <cell r="G636" t="str">
            <v>395</v>
          </cell>
          <cell r="I636">
            <v>1700761.8</v>
          </cell>
        </row>
        <row r="637">
          <cell r="A637" t="str">
            <v>395WYP</v>
          </cell>
          <cell r="B637" t="str">
            <v>395</v>
          </cell>
          <cell r="D637">
            <v>3203565.23</v>
          </cell>
          <cell r="F637" t="str">
            <v>395WYP</v>
          </cell>
          <cell r="G637" t="str">
            <v>395</v>
          </cell>
          <cell r="I637">
            <v>3203565.23</v>
          </cell>
        </row>
        <row r="638">
          <cell r="A638" t="str">
            <v>395WYU</v>
          </cell>
          <cell r="B638" t="str">
            <v>395</v>
          </cell>
          <cell r="D638">
            <v>997626.32</v>
          </cell>
          <cell r="F638" t="str">
            <v>395WYU</v>
          </cell>
          <cell r="G638" t="str">
            <v>395</v>
          </cell>
          <cell r="I638">
            <v>997626.32</v>
          </cell>
        </row>
        <row r="639">
          <cell r="A639" t="str">
            <v>396CA</v>
          </cell>
          <cell r="B639" t="str">
            <v>396</v>
          </cell>
          <cell r="D639">
            <v>2899929.01</v>
          </cell>
          <cell r="F639" t="str">
            <v>396CA</v>
          </cell>
          <cell r="G639" t="str">
            <v>396</v>
          </cell>
          <cell r="I639">
            <v>2899929.01</v>
          </cell>
        </row>
        <row r="640">
          <cell r="A640" t="str">
            <v>396DGP</v>
          </cell>
          <cell r="B640" t="str">
            <v>396</v>
          </cell>
          <cell r="D640">
            <v>2027771.56</v>
          </cell>
          <cell r="F640" t="str">
            <v>396DGP</v>
          </cell>
          <cell r="G640" t="str">
            <v>396</v>
          </cell>
          <cell r="I640">
            <v>2027771.56</v>
          </cell>
        </row>
        <row r="641">
          <cell r="A641" t="str">
            <v>396DGU</v>
          </cell>
          <cell r="B641" t="str">
            <v>396</v>
          </cell>
          <cell r="D641">
            <v>1655742.74</v>
          </cell>
          <cell r="F641" t="str">
            <v>396DGU</v>
          </cell>
          <cell r="G641" t="str">
            <v>396</v>
          </cell>
          <cell r="I641">
            <v>1655742.74</v>
          </cell>
        </row>
        <row r="642">
          <cell r="A642" t="str">
            <v>396IDU</v>
          </cell>
          <cell r="B642" t="str">
            <v>396</v>
          </cell>
          <cell r="D642">
            <v>5486903.71</v>
          </cell>
          <cell r="F642" t="str">
            <v>396IDU</v>
          </cell>
          <cell r="G642" t="str">
            <v>396</v>
          </cell>
          <cell r="I642">
            <v>5486903.71</v>
          </cell>
        </row>
        <row r="643">
          <cell r="A643" t="str">
            <v>396OR</v>
          </cell>
          <cell r="B643" t="str">
            <v>396</v>
          </cell>
          <cell r="D643">
            <v>23406706.949999999</v>
          </cell>
          <cell r="F643" t="str">
            <v>396OR</v>
          </cell>
          <cell r="G643" t="str">
            <v>396</v>
          </cell>
          <cell r="I643">
            <v>23406706.949999999</v>
          </cell>
        </row>
        <row r="644">
          <cell r="A644" t="str">
            <v>396SE</v>
          </cell>
          <cell r="B644" t="str">
            <v>396</v>
          </cell>
          <cell r="D644">
            <v>73822.83</v>
          </cell>
          <cell r="F644" t="str">
            <v>396SE</v>
          </cell>
          <cell r="G644" t="str">
            <v>396</v>
          </cell>
          <cell r="I644">
            <v>73822.83</v>
          </cell>
        </row>
        <row r="645">
          <cell r="A645" t="str">
            <v>396SG</v>
          </cell>
          <cell r="B645" t="str">
            <v>396</v>
          </cell>
          <cell r="D645">
            <v>18343253.900000002</v>
          </cell>
          <cell r="F645" t="str">
            <v>396SG</v>
          </cell>
          <cell r="G645" t="str">
            <v>396</v>
          </cell>
          <cell r="I645">
            <v>18343253.900000002</v>
          </cell>
        </row>
        <row r="646">
          <cell r="A646" t="str">
            <v>396SO</v>
          </cell>
          <cell r="B646" t="str">
            <v>396</v>
          </cell>
          <cell r="D646">
            <v>4835256.66</v>
          </cell>
          <cell r="F646" t="str">
            <v>396SO</v>
          </cell>
          <cell r="G646" t="str">
            <v>396</v>
          </cell>
          <cell r="I646">
            <v>4835256.66</v>
          </cell>
        </row>
        <row r="647">
          <cell r="A647" t="str">
            <v>396SSGCH</v>
          </cell>
          <cell r="B647" t="str">
            <v>396</v>
          </cell>
          <cell r="D647">
            <v>1001269.34</v>
          </cell>
          <cell r="F647" t="str">
            <v>396SSGCH</v>
          </cell>
          <cell r="G647" t="str">
            <v>396</v>
          </cell>
          <cell r="I647">
            <v>1001269.34</v>
          </cell>
        </row>
        <row r="648">
          <cell r="A648" t="str">
            <v>396UT</v>
          </cell>
          <cell r="B648" t="str">
            <v>396</v>
          </cell>
          <cell r="D648">
            <v>32140137.979999993</v>
          </cell>
          <cell r="F648" t="str">
            <v>396UT</v>
          </cell>
          <cell r="G648" t="str">
            <v>396</v>
          </cell>
          <cell r="I648">
            <v>32140137.979999993</v>
          </cell>
        </row>
        <row r="649">
          <cell r="A649" t="str">
            <v>396WA</v>
          </cell>
          <cell r="B649" t="str">
            <v>396</v>
          </cell>
          <cell r="D649">
            <v>5630213.8199999994</v>
          </cell>
          <cell r="F649" t="str">
            <v>396WA</v>
          </cell>
          <cell r="G649" t="str">
            <v>396</v>
          </cell>
          <cell r="I649">
            <v>5630213.8199999994</v>
          </cell>
        </row>
        <row r="650">
          <cell r="A650" t="str">
            <v>396WYP</v>
          </cell>
          <cell r="B650" t="str">
            <v>396</v>
          </cell>
          <cell r="D650">
            <v>8335948.7000000011</v>
          </cell>
          <cell r="F650" t="str">
            <v>396WYP</v>
          </cell>
          <cell r="G650" t="str">
            <v>396</v>
          </cell>
          <cell r="I650">
            <v>8335948.7000000011</v>
          </cell>
        </row>
        <row r="651">
          <cell r="A651" t="str">
            <v>396WYU</v>
          </cell>
          <cell r="B651" t="str">
            <v>396</v>
          </cell>
          <cell r="D651">
            <v>2078626.69</v>
          </cell>
          <cell r="F651" t="str">
            <v>396WYU</v>
          </cell>
          <cell r="G651" t="str">
            <v>396</v>
          </cell>
          <cell r="I651">
            <v>2078626.69</v>
          </cell>
        </row>
        <row r="652">
          <cell r="A652" t="str">
            <v>397CA</v>
          </cell>
          <cell r="B652" t="str">
            <v>397</v>
          </cell>
          <cell r="D652">
            <v>2770873.56</v>
          </cell>
          <cell r="F652" t="str">
            <v>397CA</v>
          </cell>
          <cell r="G652" t="str">
            <v>397</v>
          </cell>
          <cell r="I652">
            <v>2770873.56</v>
          </cell>
        </row>
        <row r="653">
          <cell r="A653" t="str">
            <v>397CN</v>
          </cell>
          <cell r="B653" t="str">
            <v>397</v>
          </cell>
          <cell r="D653">
            <v>5846109.9399999995</v>
          </cell>
          <cell r="F653" t="str">
            <v>397CN</v>
          </cell>
          <cell r="G653" t="str">
            <v>397</v>
          </cell>
          <cell r="I653">
            <v>5846109.9399999995</v>
          </cell>
        </row>
        <row r="654">
          <cell r="A654" t="str">
            <v>397DGP</v>
          </cell>
          <cell r="B654" t="str">
            <v>397</v>
          </cell>
          <cell r="D654">
            <v>6596889.6500000013</v>
          </cell>
          <cell r="F654" t="str">
            <v>397DGP</v>
          </cell>
          <cell r="G654" t="str">
            <v>397</v>
          </cell>
          <cell r="I654">
            <v>6596889.6500000013</v>
          </cell>
        </row>
        <row r="655">
          <cell r="A655" t="str">
            <v>397DGU</v>
          </cell>
          <cell r="B655" t="str">
            <v>397</v>
          </cell>
          <cell r="D655">
            <v>12847238.830000002</v>
          </cell>
          <cell r="F655" t="str">
            <v>397DGU</v>
          </cell>
          <cell r="G655" t="str">
            <v>397</v>
          </cell>
          <cell r="I655">
            <v>12847238.830000002</v>
          </cell>
        </row>
        <row r="656">
          <cell r="A656" t="str">
            <v>397IDU</v>
          </cell>
          <cell r="B656" t="str">
            <v>397</v>
          </cell>
          <cell r="D656">
            <v>5588172.4699999997</v>
          </cell>
          <cell r="F656" t="str">
            <v>397IDU</v>
          </cell>
          <cell r="G656" t="str">
            <v>397</v>
          </cell>
          <cell r="I656">
            <v>5588172.4699999997</v>
          </cell>
        </row>
        <row r="657">
          <cell r="A657" t="str">
            <v>397OR</v>
          </cell>
          <cell r="B657" t="str">
            <v>397</v>
          </cell>
          <cell r="D657">
            <v>40976468.410000011</v>
          </cell>
          <cell r="F657" t="str">
            <v>397OR</v>
          </cell>
          <cell r="G657" t="str">
            <v>397</v>
          </cell>
          <cell r="I657">
            <v>40976468.410000011</v>
          </cell>
        </row>
        <row r="658">
          <cell r="A658" t="str">
            <v>397SE</v>
          </cell>
          <cell r="B658" t="str">
            <v>397</v>
          </cell>
          <cell r="D658">
            <v>49490.92</v>
          </cell>
          <cell r="F658" t="str">
            <v>397SE</v>
          </cell>
          <cell r="G658" t="str">
            <v>397</v>
          </cell>
          <cell r="I658">
            <v>49490.92</v>
          </cell>
        </row>
        <row r="659">
          <cell r="A659" t="str">
            <v>397SG</v>
          </cell>
          <cell r="B659" t="str">
            <v>397</v>
          </cell>
          <cell r="D659">
            <v>48113681.859999999</v>
          </cell>
          <cell r="F659" t="str">
            <v>397SG</v>
          </cell>
          <cell r="G659" t="str">
            <v>397</v>
          </cell>
          <cell r="I659">
            <v>48113681.859999999</v>
          </cell>
        </row>
        <row r="660">
          <cell r="A660" t="str">
            <v>397SO</v>
          </cell>
          <cell r="B660" t="str">
            <v>397</v>
          </cell>
          <cell r="D660">
            <v>76554908.700538278</v>
          </cell>
          <cell r="F660" t="str">
            <v>397SO</v>
          </cell>
          <cell r="G660" t="str">
            <v>397</v>
          </cell>
          <cell r="I660">
            <v>76554908.700538278</v>
          </cell>
        </row>
        <row r="661">
          <cell r="A661" t="str">
            <v>397SSGCH</v>
          </cell>
          <cell r="B661" t="str">
            <v>397</v>
          </cell>
          <cell r="D661">
            <v>868562.69</v>
          </cell>
          <cell r="F661" t="str">
            <v>397SSGCH</v>
          </cell>
          <cell r="G661" t="str">
            <v>397</v>
          </cell>
          <cell r="I661">
            <v>868562.69</v>
          </cell>
        </row>
        <row r="662">
          <cell r="A662" t="str">
            <v>397SSGCT</v>
          </cell>
          <cell r="B662" t="str">
            <v>397</v>
          </cell>
          <cell r="D662">
            <v>8397.57</v>
          </cell>
          <cell r="F662" t="str">
            <v>397SSGCT</v>
          </cell>
          <cell r="G662" t="str">
            <v>397</v>
          </cell>
          <cell r="I662">
            <v>8397.57</v>
          </cell>
        </row>
        <row r="663">
          <cell r="A663" t="str">
            <v>397UT</v>
          </cell>
          <cell r="B663" t="str">
            <v>397</v>
          </cell>
          <cell r="D663">
            <v>25966917.239999995</v>
          </cell>
          <cell r="F663" t="str">
            <v>397UT</v>
          </cell>
          <cell r="G663" t="str">
            <v>397</v>
          </cell>
          <cell r="I663">
            <v>25966917.239999995</v>
          </cell>
        </row>
        <row r="664">
          <cell r="A664" t="str">
            <v>397WA</v>
          </cell>
          <cell r="B664" t="str">
            <v>397</v>
          </cell>
          <cell r="D664">
            <v>9406264.1000000015</v>
          </cell>
          <cell r="F664" t="str">
            <v>397WA</v>
          </cell>
          <cell r="G664" t="str">
            <v>397</v>
          </cell>
          <cell r="I664">
            <v>9406264.1000000015</v>
          </cell>
        </row>
        <row r="665">
          <cell r="A665" t="str">
            <v>397WYP</v>
          </cell>
          <cell r="B665" t="str">
            <v>397</v>
          </cell>
          <cell r="D665">
            <v>14985286.510000002</v>
          </cell>
          <cell r="F665" t="str">
            <v>397WYP</v>
          </cell>
          <cell r="G665" t="str">
            <v>397</v>
          </cell>
          <cell r="I665">
            <v>14985286.510000002</v>
          </cell>
        </row>
        <row r="666">
          <cell r="A666" t="str">
            <v>397WYU</v>
          </cell>
          <cell r="B666" t="str">
            <v>397</v>
          </cell>
          <cell r="D666">
            <v>3173303.56</v>
          </cell>
          <cell r="F666" t="str">
            <v>397WYU</v>
          </cell>
          <cell r="G666" t="str">
            <v>397</v>
          </cell>
          <cell r="I666">
            <v>3173303.56</v>
          </cell>
        </row>
        <row r="667">
          <cell r="A667" t="str">
            <v>398CA</v>
          </cell>
          <cell r="B667" t="str">
            <v>398</v>
          </cell>
          <cell r="D667">
            <v>9861.23</v>
          </cell>
          <cell r="F667" t="str">
            <v>398CA</v>
          </cell>
          <cell r="G667" t="str">
            <v>398</v>
          </cell>
          <cell r="I667">
            <v>9861.23</v>
          </cell>
        </row>
        <row r="668">
          <cell r="A668" t="str">
            <v>398CN</v>
          </cell>
          <cell r="B668" t="str">
            <v>398</v>
          </cell>
          <cell r="D668">
            <v>-119311.21936404362</v>
          </cell>
          <cell r="F668" t="str">
            <v>398CN</v>
          </cell>
          <cell r="G668" t="str">
            <v>398</v>
          </cell>
          <cell r="I668">
            <v>-119311.21936404362</v>
          </cell>
        </row>
        <row r="669">
          <cell r="A669" t="str">
            <v>398DGP</v>
          </cell>
          <cell r="B669" t="str">
            <v>398</v>
          </cell>
          <cell r="D669">
            <v>53505.919999999998</v>
          </cell>
          <cell r="F669" t="str">
            <v>398DGP</v>
          </cell>
          <cell r="G669" t="str">
            <v>398</v>
          </cell>
          <cell r="I669">
            <v>53505.919999999998</v>
          </cell>
        </row>
        <row r="670">
          <cell r="A670" t="str">
            <v>398DGU</v>
          </cell>
          <cell r="B670" t="str">
            <v>398</v>
          </cell>
          <cell r="D670">
            <v>451498.42</v>
          </cell>
          <cell r="F670" t="str">
            <v>398DGU</v>
          </cell>
          <cell r="G670" t="str">
            <v>398</v>
          </cell>
          <cell r="I670">
            <v>451498.42</v>
          </cell>
        </row>
        <row r="671">
          <cell r="A671" t="str">
            <v>398IDU</v>
          </cell>
          <cell r="B671" t="str">
            <v>398</v>
          </cell>
          <cell r="D671">
            <v>50449.68</v>
          </cell>
          <cell r="F671" t="str">
            <v>398IDU</v>
          </cell>
          <cell r="G671" t="str">
            <v>398</v>
          </cell>
          <cell r="I671">
            <v>50449.68</v>
          </cell>
        </row>
        <row r="672">
          <cell r="A672" t="str">
            <v>398OR</v>
          </cell>
          <cell r="B672" t="str">
            <v>398</v>
          </cell>
          <cell r="D672">
            <v>359836.88</v>
          </cell>
          <cell r="F672" t="str">
            <v>398OR</v>
          </cell>
          <cell r="G672" t="str">
            <v>398</v>
          </cell>
          <cell r="I672">
            <v>359836.88</v>
          </cell>
        </row>
        <row r="673">
          <cell r="A673" t="str">
            <v>398SE</v>
          </cell>
          <cell r="B673" t="str">
            <v>398</v>
          </cell>
          <cell r="D673">
            <v>4206.6000000000004</v>
          </cell>
          <cell r="F673" t="str">
            <v>398SE</v>
          </cell>
          <cell r="G673" t="str">
            <v>398</v>
          </cell>
          <cell r="I673">
            <v>4206.6000000000004</v>
          </cell>
        </row>
        <row r="674">
          <cell r="A674" t="str">
            <v>398SG</v>
          </cell>
          <cell r="B674" t="str">
            <v>398</v>
          </cell>
          <cell r="D674">
            <v>832198.9</v>
          </cell>
          <cell r="F674" t="str">
            <v>398SG</v>
          </cell>
          <cell r="G674" t="str">
            <v>398</v>
          </cell>
          <cell r="I674">
            <v>832198.9</v>
          </cell>
        </row>
        <row r="675">
          <cell r="A675" t="str">
            <v>398SO</v>
          </cell>
          <cell r="B675" t="str">
            <v>398</v>
          </cell>
          <cell r="D675">
            <v>3089299.52</v>
          </cell>
          <cell r="F675" t="str">
            <v>398SO</v>
          </cell>
          <cell r="G675" t="str">
            <v>398</v>
          </cell>
          <cell r="I675">
            <v>3089299.52</v>
          </cell>
        </row>
        <row r="676">
          <cell r="A676" t="str">
            <v>398SSGCT</v>
          </cell>
          <cell r="B676" t="str">
            <v>398</v>
          </cell>
          <cell r="D676">
            <v>2650.04</v>
          </cell>
          <cell r="F676" t="str">
            <v>398SSGCT</v>
          </cell>
          <cell r="G676" t="str">
            <v>398</v>
          </cell>
          <cell r="I676">
            <v>2650.04</v>
          </cell>
        </row>
        <row r="677">
          <cell r="A677" t="str">
            <v>398UT</v>
          </cell>
          <cell r="B677" t="str">
            <v>398</v>
          </cell>
          <cell r="D677">
            <v>313974.26</v>
          </cell>
          <cell r="F677" t="str">
            <v>398UT</v>
          </cell>
          <cell r="G677" t="str">
            <v>398</v>
          </cell>
          <cell r="I677">
            <v>313974.26</v>
          </cell>
        </row>
        <row r="678">
          <cell r="A678" t="str">
            <v>398WA</v>
          </cell>
          <cell r="B678" t="str">
            <v>398</v>
          </cell>
          <cell r="D678">
            <v>86380.07</v>
          </cell>
          <cell r="F678" t="str">
            <v>398WA</v>
          </cell>
          <cell r="G678" t="str">
            <v>398</v>
          </cell>
          <cell r="I678">
            <v>86380.07</v>
          </cell>
        </row>
        <row r="679">
          <cell r="A679" t="str">
            <v>398WYP</v>
          </cell>
          <cell r="B679" t="str">
            <v>398</v>
          </cell>
          <cell r="D679">
            <v>128769.83</v>
          </cell>
          <cell r="F679" t="str">
            <v>398WYP</v>
          </cell>
          <cell r="G679" t="str">
            <v>398</v>
          </cell>
          <cell r="I679">
            <v>128769.83</v>
          </cell>
        </row>
        <row r="680">
          <cell r="A680" t="str">
            <v>398WYU</v>
          </cell>
          <cell r="B680" t="str">
            <v>398</v>
          </cell>
          <cell r="D680">
            <v>22181.75</v>
          </cell>
          <cell r="F680" t="str">
            <v>398WYU</v>
          </cell>
          <cell r="G680" t="str">
            <v>398</v>
          </cell>
          <cell r="I680">
            <v>22181.75</v>
          </cell>
        </row>
        <row r="681">
          <cell r="A681" t="str">
            <v>399SE</v>
          </cell>
          <cell r="B681" t="str">
            <v>399</v>
          </cell>
          <cell r="D681">
            <v>327718417.29080206</v>
          </cell>
          <cell r="F681" t="str">
            <v>399SE</v>
          </cell>
          <cell r="G681" t="str">
            <v>399</v>
          </cell>
          <cell r="I681">
            <v>327718417.29080206</v>
          </cell>
        </row>
        <row r="682">
          <cell r="A682" t="str">
            <v>403364CA</v>
          </cell>
          <cell r="B682" t="str">
            <v>403364</v>
          </cell>
          <cell r="D682">
            <v>4923878.5469852556</v>
          </cell>
          <cell r="F682" t="str">
            <v>403364CA</v>
          </cell>
          <cell r="G682" t="str">
            <v>403364</v>
          </cell>
          <cell r="I682">
            <v>4923878.5469852556</v>
          </cell>
        </row>
        <row r="683">
          <cell r="A683" t="str">
            <v>403364IDU</v>
          </cell>
          <cell r="B683" t="str">
            <v>403364</v>
          </cell>
          <cell r="D683">
            <v>6116084.4130890854</v>
          </cell>
          <cell r="F683" t="str">
            <v>403364IDU</v>
          </cell>
          <cell r="G683" t="str">
            <v>403364</v>
          </cell>
          <cell r="I683">
            <v>6116084.4130890854</v>
          </cell>
        </row>
        <row r="684">
          <cell r="A684" t="str">
            <v>403364OR</v>
          </cell>
          <cell r="B684" t="str">
            <v>403364</v>
          </cell>
          <cell r="D684">
            <v>42515869.176205635</v>
          </cell>
          <cell r="F684" t="str">
            <v>403364OR</v>
          </cell>
          <cell r="G684" t="str">
            <v>403364</v>
          </cell>
          <cell r="I684">
            <v>42515869.176205635</v>
          </cell>
        </row>
        <row r="685">
          <cell r="A685" t="str">
            <v>403364UT</v>
          </cell>
          <cell r="B685" t="str">
            <v>403364</v>
          </cell>
          <cell r="D685">
            <v>48765438.714843079</v>
          </cell>
          <cell r="F685" t="str">
            <v>403364UT</v>
          </cell>
          <cell r="G685" t="str">
            <v>403364</v>
          </cell>
          <cell r="I685">
            <v>48765438.714843079</v>
          </cell>
        </row>
        <row r="686">
          <cell r="A686" t="str">
            <v>403364WA</v>
          </cell>
          <cell r="B686" t="str">
            <v>403364</v>
          </cell>
          <cell r="D686">
            <v>10184713.380374877</v>
          </cell>
          <cell r="F686" t="str">
            <v>403364WA</v>
          </cell>
          <cell r="G686" t="str">
            <v>403364</v>
          </cell>
          <cell r="I686">
            <v>10184713.380374877</v>
          </cell>
        </row>
        <row r="687">
          <cell r="A687" t="str">
            <v>403364WYP</v>
          </cell>
          <cell r="B687" t="str">
            <v>403364</v>
          </cell>
          <cell r="D687">
            <v>10411102.623222837</v>
          </cell>
          <cell r="F687" t="str">
            <v>403364WYP</v>
          </cell>
          <cell r="G687" t="str">
            <v>403364</v>
          </cell>
          <cell r="I687">
            <v>10411102.623222837</v>
          </cell>
        </row>
        <row r="688">
          <cell r="A688" t="str">
            <v>403364WYU</v>
          </cell>
          <cell r="B688" t="str">
            <v>403364</v>
          </cell>
          <cell r="D688">
            <v>2062519.9904525948</v>
          </cell>
          <cell r="F688" t="str">
            <v>403364WYU</v>
          </cell>
          <cell r="G688" t="str">
            <v>403364</v>
          </cell>
          <cell r="I688">
            <v>2062519.9904525948</v>
          </cell>
        </row>
        <row r="689">
          <cell r="A689" t="str">
            <v>403GPCA</v>
          </cell>
          <cell r="B689" t="str">
            <v>403GP</v>
          </cell>
          <cell r="D689">
            <v>252565.04393953641</v>
          </cell>
          <cell r="F689" t="str">
            <v>403GPCA</v>
          </cell>
          <cell r="G689" t="str">
            <v>403GP</v>
          </cell>
          <cell r="I689">
            <v>252565.04393953641</v>
          </cell>
        </row>
        <row r="690">
          <cell r="A690" t="str">
            <v>403GPCN</v>
          </cell>
          <cell r="B690" t="str">
            <v>403GP</v>
          </cell>
          <cell r="D690">
            <v>1576664.1303756947</v>
          </cell>
          <cell r="F690" t="str">
            <v>403GPCN</v>
          </cell>
          <cell r="G690" t="str">
            <v>403GP</v>
          </cell>
          <cell r="I690">
            <v>1576664.1303756947</v>
          </cell>
        </row>
        <row r="691">
          <cell r="A691" t="str">
            <v>403GPDGP</v>
          </cell>
          <cell r="B691" t="str">
            <v>403GP</v>
          </cell>
          <cell r="D691">
            <v>501052.04056647437</v>
          </cell>
          <cell r="F691" t="str">
            <v>403GPDGP</v>
          </cell>
          <cell r="G691" t="str">
            <v>403GP</v>
          </cell>
          <cell r="I691">
            <v>501052.04056647437</v>
          </cell>
        </row>
        <row r="692">
          <cell r="A692" t="str">
            <v>403GPDGU</v>
          </cell>
          <cell r="B692" t="str">
            <v>403GP</v>
          </cell>
          <cell r="D692">
            <v>957899.48584202887</v>
          </cell>
          <cell r="F692" t="str">
            <v>403GPDGU</v>
          </cell>
          <cell r="G692" t="str">
            <v>403GP</v>
          </cell>
          <cell r="I692">
            <v>957899.48584202887</v>
          </cell>
        </row>
        <row r="693">
          <cell r="A693" t="str">
            <v>403GPIDU</v>
          </cell>
          <cell r="B693" t="str">
            <v>403GP</v>
          </cell>
          <cell r="D693">
            <v>784472.45715094754</v>
          </cell>
          <cell r="F693" t="str">
            <v>403GPIDU</v>
          </cell>
          <cell r="G693" t="str">
            <v>403GP</v>
          </cell>
          <cell r="I693">
            <v>784472.45715094754</v>
          </cell>
        </row>
        <row r="694">
          <cell r="A694" t="str">
            <v>403GPOR</v>
          </cell>
          <cell r="B694" t="str">
            <v>403GP</v>
          </cell>
          <cell r="D694">
            <v>4495694.5655515119</v>
          </cell>
          <cell r="F694" t="str">
            <v>403GPOR</v>
          </cell>
          <cell r="G694" t="str">
            <v>403GP</v>
          </cell>
          <cell r="I694">
            <v>4495694.5655515119</v>
          </cell>
        </row>
        <row r="695">
          <cell r="A695" t="str">
            <v>403GPSE</v>
          </cell>
          <cell r="B695" t="str">
            <v>403GP</v>
          </cell>
          <cell r="D695">
            <v>32131.192293838139</v>
          </cell>
          <cell r="F695" t="str">
            <v>403GPSE</v>
          </cell>
          <cell r="G695" t="str">
            <v>403GP</v>
          </cell>
          <cell r="I695">
            <v>32131.192293838139</v>
          </cell>
        </row>
        <row r="696">
          <cell r="A696" t="str">
            <v>403GPSG</v>
          </cell>
          <cell r="B696" t="str">
            <v>403GP</v>
          </cell>
          <cell r="D696">
            <v>4240332.4112036079</v>
          </cell>
          <cell r="F696" t="str">
            <v>403GPSG</v>
          </cell>
          <cell r="G696" t="str">
            <v>403GP</v>
          </cell>
          <cell r="I696">
            <v>4240332.4112036079</v>
          </cell>
        </row>
        <row r="697">
          <cell r="A697" t="str">
            <v>403GPSO</v>
          </cell>
          <cell r="B697" t="str">
            <v>403GP</v>
          </cell>
          <cell r="D697">
            <v>21476548.198052153</v>
          </cell>
          <cell r="F697" t="str">
            <v>403GPSO</v>
          </cell>
          <cell r="G697" t="str">
            <v>403GP</v>
          </cell>
          <cell r="I697">
            <v>21476548.198052153</v>
          </cell>
        </row>
        <row r="698">
          <cell r="A698" t="str">
            <v>403GPSSGCH</v>
          </cell>
          <cell r="B698" t="str">
            <v>403GP</v>
          </cell>
          <cell r="D698">
            <v>101063.4880082927</v>
          </cell>
          <cell r="F698" t="str">
            <v>403GPSSGCH</v>
          </cell>
          <cell r="G698" t="str">
            <v>403GP</v>
          </cell>
          <cell r="I698">
            <v>101063.4880082927</v>
          </cell>
        </row>
        <row r="699">
          <cell r="A699" t="str">
            <v>403GPSSGCT</v>
          </cell>
          <cell r="B699" t="str">
            <v>403GP</v>
          </cell>
          <cell r="D699">
            <v>74120.561397919912</v>
          </cell>
          <cell r="F699" t="str">
            <v>403GPSSGCT</v>
          </cell>
          <cell r="G699" t="str">
            <v>403GP</v>
          </cell>
          <cell r="I699">
            <v>74120.561397919912</v>
          </cell>
        </row>
        <row r="700">
          <cell r="A700" t="str">
            <v>403GPUT</v>
          </cell>
          <cell r="B700" t="str">
            <v>403GP</v>
          </cell>
          <cell r="D700">
            <v>4141650.0854121782</v>
          </cell>
          <cell r="F700" t="str">
            <v>403GPUT</v>
          </cell>
          <cell r="G700" t="str">
            <v>403GP</v>
          </cell>
          <cell r="I700">
            <v>4141650.0854121782</v>
          </cell>
        </row>
        <row r="701">
          <cell r="A701" t="str">
            <v>403GPWA</v>
          </cell>
          <cell r="B701" t="str">
            <v>403GP</v>
          </cell>
          <cell r="D701">
            <v>1368291.4173925424</v>
          </cell>
          <cell r="F701" t="str">
            <v>403GPWA</v>
          </cell>
          <cell r="G701" t="str">
            <v>403GP</v>
          </cell>
          <cell r="I701">
            <v>1368291.4173925424</v>
          </cell>
        </row>
        <row r="702">
          <cell r="A702" t="str">
            <v>403GPWYP</v>
          </cell>
          <cell r="B702" t="str">
            <v>403GP</v>
          </cell>
          <cell r="D702">
            <v>1521594.4832056579</v>
          </cell>
          <cell r="F702" t="str">
            <v>403GPWYP</v>
          </cell>
          <cell r="G702" t="str">
            <v>403GP</v>
          </cell>
          <cell r="I702">
            <v>1521594.4832056579</v>
          </cell>
        </row>
        <row r="703">
          <cell r="A703" t="str">
            <v>403GPWYU</v>
          </cell>
          <cell r="B703" t="str">
            <v>403GP</v>
          </cell>
          <cell r="D703">
            <v>337249.39658212027</v>
          </cell>
          <cell r="F703" t="str">
            <v>403GPWYU</v>
          </cell>
          <cell r="G703" t="str">
            <v>403GP</v>
          </cell>
          <cell r="I703">
            <v>337249.39658212027</v>
          </cell>
        </row>
        <row r="704">
          <cell r="A704" t="str">
            <v>403HPDGP</v>
          </cell>
          <cell r="B704" t="str">
            <v>403HP</v>
          </cell>
          <cell r="D704">
            <v>5226738.1016249591</v>
          </cell>
          <cell r="F704" t="str">
            <v>403HPDGP</v>
          </cell>
          <cell r="G704" t="str">
            <v>403HP</v>
          </cell>
          <cell r="I704">
            <v>5226738.1016249591</v>
          </cell>
        </row>
        <row r="705">
          <cell r="A705" t="str">
            <v>403HPDGU</v>
          </cell>
          <cell r="B705" t="str">
            <v>403HP</v>
          </cell>
          <cell r="D705">
            <v>1236002.2245793077</v>
          </cell>
          <cell r="F705" t="str">
            <v>403HPDGU</v>
          </cell>
          <cell r="G705" t="str">
            <v>403HP</v>
          </cell>
          <cell r="I705">
            <v>1236002.2245793077</v>
          </cell>
        </row>
        <row r="706">
          <cell r="A706" t="str">
            <v>403HPSG-P</v>
          </cell>
          <cell r="B706" t="str">
            <v>403HP</v>
          </cell>
          <cell r="D706">
            <v>6862226.7734354306</v>
          </cell>
          <cell r="F706" t="str">
            <v>403HPSG-P</v>
          </cell>
          <cell r="G706" t="str">
            <v>403HP</v>
          </cell>
          <cell r="I706">
            <v>6862226.7734354306</v>
          </cell>
        </row>
        <row r="707">
          <cell r="A707" t="str">
            <v>403HPSG-U</v>
          </cell>
          <cell r="B707" t="str">
            <v>403HP</v>
          </cell>
          <cell r="D707">
            <v>1744869.2171441731</v>
          </cell>
          <cell r="F707" t="str">
            <v>403HPSG-U</v>
          </cell>
          <cell r="G707" t="str">
            <v>403HP</v>
          </cell>
          <cell r="I707">
            <v>1744869.2171441731</v>
          </cell>
        </row>
        <row r="708">
          <cell r="A708" t="str">
            <v>403OPDGU</v>
          </cell>
          <cell r="B708" t="str">
            <v>403OP</v>
          </cell>
          <cell r="D708">
            <v>44711.272365129844</v>
          </cell>
          <cell r="F708" t="str">
            <v>403OPDGU</v>
          </cell>
          <cell r="G708" t="str">
            <v>403OP</v>
          </cell>
          <cell r="I708">
            <v>44711.272365129844</v>
          </cell>
        </row>
        <row r="709">
          <cell r="A709" t="str">
            <v>403OPSG</v>
          </cell>
          <cell r="B709" t="str">
            <v>403OP</v>
          </cell>
          <cell r="D709">
            <v>16990401.312689729</v>
          </cell>
          <cell r="F709" t="str">
            <v>403OPSG</v>
          </cell>
          <cell r="G709" t="str">
            <v>403OP</v>
          </cell>
          <cell r="I709">
            <v>16990401.312689729</v>
          </cell>
        </row>
        <row r="710">
          <cell r="A710" t="str">
            <v>403OPSSGCT</v>
          </cell>
          <cell r="B710" t="str">
            <v>403OP</v>
          </cell>
          <cell r="D710">
            <v>3172695.5972707276</v>
          </cell>
          <cell r="F710" t="str">
            <v>403OPSSGCT</v>
          </cell>
          <cell r="G710" t="str">
            <v>403OP</v>
          </cell>
          <cell r="I710">
            <v>3172695.5972707276</v>
          </cell>
        </row>
        <row r="711">
          <cell r="A711" t="str">
            <v>403SPDGP</v>
          </cell>
          <cell r="B711" t="str">
            <v>403SP</v>
          </cell>
          <cell r="D711">
            <v>38147253.975786805</v>
          </cell>
          <cell r="F711" t="str">
            <v>403SPDGP</v>
          </cell>
          <cell r="G711" t="str">
            <v>403SP</v>
          </cell>
          <cell r="I711">
            <v>38147253.975786805</v>
          </cell>
        </row>
        <row r="712">
          <cell r="A712" t="str">
            <v>403SPDGU</v>
          </cell>
          <cell r="B712" t="str">
            <v>403SP</v>
          </cell>
          <cell r="D712">
            <v>41247688.137818977</v>
          </cell>
          <cell r="F712" t="str">
            <v>403SPDGU</v>
          </cell>
          <cell r="G712" t="str">
            <v>403SP</v>
          </cell>
          <cell r="I712">
            <v>41247688.137818977</v>
          </cell>
        </row>
        <row r="713">
          <cell r="A713" t="str">
            <v>403SPSG</v>
          </cell>
          <cell r="B713" t="str">
            <v>403SP</v>
          </cell>
          <cell r="D713">
            <v>54153467.842561841</v>
          </cell>
          <cell r="F713" t="str">
            <v>403SPSG</v>
          </cell>
          <cell r="G713" t="str">
            <v>403SP</v>
          </cell>
          <cell r="I713">
            <v>54153467.842561841</v>
          </cell>
        </row>
        <row r="714">
          <cell r="A714" t="str">
            <v>403SPSSGCH</v>
          </cell>
          <cell r="B714" t="str">
            <v>403SP</v>
          </cell>
          <cell r="D714">
            <v>8879820.7693159301</v>
          </cell>
          <cell r="F714" t="str">
            <v>403SPSSGCH</v>
          </cell>
          <cell r="G714" t="str">
            <v>403SP</v>
          </cell>
          <cell r="I714">
            <v>8879820.7693159301</v>
          </cell>
        </row>
        <row r="715">
          <cell r="A715" t="str">
            <v>403TPDGP</v>
          </cell>
          <cell r="B715" t="str">
            <v>403TP</v>
          </cell>
          <cell r="D715">
            <v>12411035.114823798</v>
          </cell>
          <cell r="F715" t="str">
            <v>403TPDGP</v>
          </cell>
          <cell r="G715" t="str">
            <v>403TP</v>
          </cell>
          <cell r="I715">
            <v>12411035.114823798</v>
          </cell>
        </row>
        <row r="716">
          <cell r="A716" t="str">
            <v>403TPDGU</v>
          </cell>
          <cell r="B716" t="str">
            <v>403TP</v>
          </cell>
          <cell r="D716">
            <v>13310890.65524108</v>
          </cell>
          <cell r="F716" t="str">
            <v>403TPDGU</v>
          </cell>
          <cell r="G716" t="str">
            <v>403TP</v>
          </cell>
          <cell r="I716">
            <v>13310890.65524108</v>
          </cell>
        </row>
        <row r="717">
          <cell r="A717" t="str">
            <v>403TPSG</v>
          </cell>
          <cell r="B717" t="str">
            <v>403TP</v>
          </cell>
          <cell r="D717">
            <v>29016566.09296399</v>
          </cell>
          <cell r="F717" t="str">
            <v>403TPSG</v>
          </cell>
          <cell r="G717" t="str">
            <v>403TP</v>
          </cell>
          <cell r="I717">
            <v>29016566.09296399</v>
          </cell>
        </row>
        <row r="718">
          <cell r="A718" t="str">
            <v>404GPCA</v>
          </cell>
          <cell r="B718" t="str">
            <v>404GP</v>
          </cell>
          <cell r="D718">
            <v>38216.28</v>
          </cell>
          <cell r="F718" t="str">
            <v>404GPCA</v>
          </cell>
          <cell r="G718" t="str">
            <v>404GP</v>
          </cell>
          <cell r="I718">
            <v>38216.28</v>
          </cell>
        </row>
        <row r="719">
          <cell r="A719" t="str">
            <v>404GPCN</v>
          </cell>
          <cell r="B719" t="str">
            <v>404GP</v>
          </cell>
          <cell r="D719">
            <v>161809.78</v>
          </cell>
          <cell r="F719" t="str">
            <v>404GPCN</v>
          </cell>
          <cell r="G719" t="str">
            <v>404GP</v>
          </cell>
          <cell r="I719">
            <v>161809.78</v>
          </cell>
        </row>
        <row r="720">
          <cell r="A720" t="str">
            <v>404GPOR</v>
          </cell>
          <cell r="B720" t="str">
            <v>404GP</v>
          </cell>
          <cell r="D720">
            <v>470318.19</v>
          </cell>
          <cell r="F720" t="str">
            <v>404GPOR</v>
          </cell>
          <cell r="G720" t="str">
            <v>404GP</v>
          </cell>
          <cell r="I720">
            <v>470318.19</v>
          </cell>
        </row>
        <row r="721">
          <cell r="A721" t="str">
            <v>404GPSO</v>
          </cell>
          <cell r="B721" t="str">
            <v>404GP</v>
          </cell>
          <cell r="D721">
            <v>1123305.23</v>
          </cell>
          <cell r="F721" t="str">
            <v>404GPSO</v>
          </cell>
          <cell r="G721" t="str">
            <v>404GP</v>
          </cell>
          <cell r="I721">
            <v>1123305.23</v>
          </cell>
        </row>
        <row r="722">
          <cell r="A722" t="str">
            <v>404GPUT</v>
          </cell>
          <cell r="B722" t="str">
            <v>404GP</v>
          </cell>
          <cell r="D722">
            <v>15663.38</v>
          </cell>
          <cell r="F722" t="str">
            <v>404GPUT</v>
          </cell>
          <cell r="G722" t="str">
            <v>404GP</v>
          </cell>
          <cell r="I722">
            <v>15663.38</v>
          </cell>
        </row>
        <row r="723">
          <cell r="A723" t="str">
            <v>404GPWA</v>
          </cell>
          <cell r="B723" t="str">
            <v>404GP</v>
          </cell>
          <cell r="D723">
            <v>37424.720000000001</v>
          </cell>
          <cell r="F723" t="str">
            <v>404GPWA</v>
          </cell>
          <cell r="G723" t="str">
            <v>404GP</v>
          </cell>
          <cell r="I723">
            <v>37424.720000000001</v>
          </cell>
        </row>
        <row r="724">
          <cell r="A724" t="str">
            <v>404GPWYP</v>
          </cell>
          <cell r="B724" t="str">
            <v>404GP</v>
          </cell>
          <cell r="D724">
            <v>121470.91</v>
          </cell>
          <cell r="F724" t="str">
            <v>404GPWYP</v>
          </cell>
          <cell r="G724" t="str">
            <v>404GP</v>
          </cell>
          <cell r="I724">
            <v>121470.91</v>
          </cell>
        </row>
        <row r="725">
          <cell r="A725" t="str">
            <v>404GPWYU</v>
          </cell>
          <cell r="B725" t="str">
            <v>404GP</v>
          </cell>
          <cell r="D725">
            <v>1712.54</v>
          </cell>
          <cell r="F725" t="str">
            <v>404GPWYU</v>
          </cell>
          <cell r="G725" t="str">
            <v>404GP</v>
          </cell>
          <cell r="I725">
            <v>1712.54</v>
          </cell>
        </row>
        <row r="726">
          <cell r="A726" t="str">
            <v>404HPSG-U</v>
          </cell>
          <cell r="B726" t="str">
            <v>404HP</v>
          </cell>
          <cell r="D726">
            <v>38449.120000000003</v>
          </cell>
          <cell r="F726" t="str">
            <v>404HPSG-U</v>
          </cell>
          <cell r="G726" t="str">
            <v>404HP</v>
          </cell>
          <cell r="I726">
            <v>38449.120000000003</v>
          </cell>
        </row>
        <row r="727">
          <cell r="A727" t="str">
            <v>404IPCA</v>
          </cell>
          <cell r="B727" t="str">
            <v>404IP</v>
          </cell>
          <cell r="D727">
            <v>60738.054681210429</v>
          </cell>
          <cell r="F727" t="str">
            <v>404IPCA</v>
          </cell>
          <cell r="G727" t="str">
            <v>404IP</v>
          </cell>
          <cell r="I727">
            <v>60738.054681210429</v>
          </cell>
        </row>
        <row r="728">
          <cell r="A728" t="str">
            <v>404IPCN</v>
          </cell>
          <cell r="B728" t="str">
            <v>404IP</v>
          </cell>
          <cell r="D728">
            <v>8719470.5894580316</v>
          </cell>
          <cell r="F728" t="str">
            <v>404IPCN</v>
          </cell>
          <cell r="G728" t="str">
            <v>404IP</v>
          </cell>
          <cell r="I728">
            <v>8719470.5894580316</v>
          </cell>
        </row>
        <row r="729">
          <cell r="A729" t="str">
            <v>404IPDGP</v>
          </cell>
          <cell r="B729" t="str">
            <v>404IP</v>
          </cell>
          <cell r="D729">
            <v>114348.84285358631</v>
          </cell>
          <cell r="F729" t="str">
            <v>404IPDGP</v>
          </cell>
          <cell r="G729" t="str">
            <v>404IP</v>
          </cell>
          <cell r="I729">
            <v>114348.84285358631</v>
          </cell>
        </row>
        <row r="730">
          <cell r="A730" t="str">
            <v>404IPDGU</v>
          </cell>
          <cell r="B730" t="str">
            <v>404IP</v>
          </cell>
          <cell r="D730">
            <v>27315.692515788691</v>
          </cell>
          <cell r="F730" t="str">
            <v>404IPDGU</v>
          </cell>
          <cell r="G730" t="str">
            <v>404IP</v>
          </cell>
          <cell r="I730">
            <v>27315.692515788691</v>
          </cell>
        </row>
        <row r="731">
          <cell r="A731" t="str">
            <v>404IPIDU</v>
          </cell>
          <cell r="B731" t="str">
            <v>404IP</v>
          </cell>
          <cell r="D731">
            <v>259539.57292611705</v>
          </cell>
          <cell r="F731" t="str">
            <v>404IPIDU</v>
          </cell>
          <cell r="G731" t="str">
            <v>404IP</v>
          </cell>
          <cell r="I731">
            <v>259539.57292611705</v>
          </cell>
        </row>
        <row r="732">
          <cell r="A732" t="str">
            <v>404IPOR</v>
          </cell>
          <cell r="B732" t="str">
            <v>404IP</v>
          </cell>
          <cell r="D732">
            <v>30173.957492517948</v>
          </cell>
          <cell r="F732" t="str">
            <v>404IPOR</v>
          </cell>
          <cell r="G732" t="str">
            <v>404IP</v>
          </cell>
          <cell r="I732">
            <v>30173.957492517948</v>
          </cell>
        </row>
        <row r="733">
          <cell r="A733" t="str">
            <v>404IPSE</v>
          </cell>
          <cell r="B733" t="str">
            <v>404IP</v>
          </cell>
          <cell r="D733">
            <v>104410.41681246059</v>
          </cell>
          <cell r="F733" t="str">
            <v>404IPSE</v>
          </cell>
          <cell r="G733" t="str">
            <v>404IP</v>
          </cell>
          <cell r="I733">
            <v>104410.41681246059</v>
          </cell>
        </row>
        <row r="734">
          <cell r="A734" t="str">
            <v>404IPSG</v>
          </cell>
          <cell r="B734" t="str">
            <v>404IP</v>
          </cell>
          <cell r="D734">
            <v>3260869.0122256959</v>
          </cell>
          <cell r="F734" t="str">
            <v>404IPSG</v>
          </cell>
          <cell r="G734" t="str">
            <v>404IP</v>
          </cell>
          <cell r="I734">
            <v>3260869.0122256959</v>
          </cell>
        </row>
        <row r="735">
          <cell r="A735" t="str">
            <v>404IPSG-P</v>
          </cell>
          <cell r="B735" t="str">
            <v>404IP</v>
          </cell>
          <cell r="D735">
            <v>2613600.0011544065</v>
          </cell>
          <cell r="F735" t="str">
            <v>404IPSG-P</v>
          </cell>
          <cell r="G735" t="str">
            <v>404IP</v>
          </cell>
          <cell r="I735">
            <v>2613600.0011544065</v>
          </cell>
        </row>
        <row r="736">
          <cell r="A736" t="str">
            <v>404IPSG-U</v>
          </cell>
          <cell r="B736" t="str">
            <v>404IP</v>
          </cell>
          <cell r="D736">
            <v>390014.25088750263</v>
          </cell>
          <cell r="F736" t="str">
            <v>404IPSG-U</v>
          </cell>
          <cell r="G736" t="str">
            <v>404IP</v>
          </cell>
          <cell r="I736">
            <v>390014.25088750263</v>
          </cell>
        </row>
        <row r="737">
          <cell r="A737" t="str">
            <v>404IPSO</v>
          </cell>
          <cell r="B737" t="str">
            <v>404IP</v>
          </cell>
          <cell r="D737">
            <v>34282415.610163271</v>
          </cell>
          <cell r="F737" t="str">
            <v>404IPSO</v>
          </cell>
          <cell r="G737" t="str">
            <v>404IP</v>
          </cell>
          <cell r="I737">
            <v>34282415.610163271</v>
          </cell>
        </row>
        <row r="738">
          <cell r="A738" t="str">
            <v>404IPSSGCH</v>
          </cell>
          <cell r="B738" t="str">
            <v>404IP</v>
          </cell>
          <cell r="D738">
            <v>2506.6071101248799</v>
          </cell>
          <cell r="F738" t="str">
            <v>404IPSSGCH</v>
          </cell>
          <cell r="G738" t="str">
            <v>404IP</v>
          </cell>
          <cell r="I738">
            <v>2506.6071101248799</v>
          </cell>
        </row>
        <row r="739">
          <cell r="A739" t="str">
            <v>404IPSSGCT</v>
          </cell>
          <cell r="B739" t="str">
            <v>404IP</v>
          </cell>
          <cell r="D739">
            <v>0</v>
          </cell>
          <cell r="F739" t="str">
            <v>404IPSSGCT</v>
          </cell>
          <cell r="G739" t="str">
            <v>404IP</v>
          </cell>
          <cell r="I739">
            <v>0</v>
          </cell>
        </row>
        <row r="740">
          <cell r="A740" t="str">
            <v>404IPUT</v>
          </cell>
          <cell r="B740" t="str">
            <v>404IP</v>
          </cell>
          <cell r="D740">
            <v>873837.14021505637</v>
          </cell>
          <cell r="F740" t="str">
            <v>404IPUT</v>
          </cell>
          <cell r="G740" t="str">
            <v>404IP</v>
          </cell>
          <cell r="I740">
            <v>873837.14021505637</v>
          </cell>
        </row>
        <row r="741">
          <cell r="A741" t="str">
            <v>404IPWA</v>
          </cell>
          <cell r="B741" t="str">
            <v>404IP</v>
          </cell>
          <cell r="D741">
            <v>708.61077389712887</v>
          </cell>
          <cell r="F741" t="str">
            <v>404IPWA</v>
          </cell>
          <cell r="G741" t="str">
            <v>404IP</v>
          </cell>
          <cell r="I741">
            <v>708.61077389712887</v>
          </cell>
        </row>
        <row r="742">
          <cell r="A742" t="str">
            <v>404IPWYP</v>
          </cell>
          <cell r="B742" t="str">
            <v>404IP</v>
          </cell>
          <cell r="D742">
            <v>288378.89656213415</v>
          </cell>
          <cell r="F742" t="str">
            <v>404IPWYP</v>
          </cell>
          <cell r="G742" t="str">
            <v>404IP</v>
          </cell>
          <cell r="I742">
            <v>288378.89656213415</v>
          </cell>
        </row>
        <row r="743">
          <cell r="A743" t="str">
            <v>404IPWYU</v>
          </cell>
          <cell r="B743" t="str">
            <v>404IP</v>
          </cell>
          <cell r="D743">
            <v>115409.01760984941</v>
          </cell>
          <cell r="F743" t="str">
            <v>404IPWYU</v>
          </cell>
          <cell r="G743" t="str">
            <v>404IP</v>
          </cell>
          <cell r="I743">
            <v>115409.01760984941</v>
          </cell>
        </row>
        <row r="744">
          <cell r="A744" t="str">
            <v>406SG</v>
          </cell>
          <cell r="B744" t="str">
            <v>406</v>
          </cell>
          <cell r="D744">
            <v>5479353</v>
          </cell>
          <cell r="F744" t="str">
            <v>406SG</v>
          </cell>
          <cell r="G744" t="str">
            <v>406</v>
          </cell>
          <cell r="I744">
            <v>5479353</v>
          </cell>
        </row>
        <row r="745">
          <cell r="A745" t="str">
            <v>407OR</v>
          </cell>
          <cell r="B745" t="str">
            <v>407</v>
          </cell>
          <cell r="D745">
            <v>0</v>
          </cell>
          <cell r="F745" t="str">
            <v>407OR</v>
          </cell>
          <cell r="G745" t="str">
            <v>407</v>
          </cell>
          <cell r="I745">
            <v>0</v>
          </cell>
        </row>
        <row r="746">
          <cell r="A746" t="str">
            <v>407OTHER</v>
          </cell>
          <cell r="B746" t="str">
            <v>407</v>
          </cell>
          <cell r="D746">
            <v>1196558</v>
          </cell>
          <cell r="F746" t="str">
            <v>407OTHER</v>
          </cell>
          <cell r="G746" t="str">
            <v>407</v>
          </cell>
          <cell r="I746">
            <v>1196558</v>
          </cell>
        </row>
        <row r="747">
          <cell r="A747" t="str">
            <v>407SG</v>
          </cell>
          <cell r="B747" t="str">
            <v>407</v>
          </cell>
          <cell r="D747">
            <v>0</v>
          </cell>
          <cell r="F747" t="str">
            <v>407SG</v>
          </cell>
          <cell r="G747" t="str">
            <v>407</v>
          </cell>
          <cell r="I747">
            <v>0</v>
          </cell>
        </row>
        <row r="748">
          <cell r="A748" t="str">
            <v>407TROJP</v>
          </cell>
          <cell r="B748" t="str">
            <v>407</v>
          </cell>
          <cell r="D748">
            <v>822024</v>
          </cell>
          <cell r="F748" t="str">
            <v>407TROJP</v>
          </cell>
          <cell r="G748" t="str">
            <v>407</v>
          </cell>
          <cell r="I748">
            <v>822024</v>
          </cell>
        </row>
        <row r="749">
          <cell r="A749" t="str">
            <v>407WA</v>
          </cell>
          <cell r="B749" t="str">
            <v>407</v>
          </cell>
          <cell r="D749">
            <v>0</v>
          </cell>
          <cell r="F749" t="str">
            <v>407WA</v>
          </cell>
          <cell r="G749" t="str">
            <v>407</v>
          </cell>
          <cell r="I749">
            <v>0</v>
          </cell>
        </row>
        <row r="750">
          <cell r="A750" t="str">
            <v>408CA</v>
          </cell>
          <cell r="B750" t="str">
            <v>408</v>
          </cell>
          <cell r="D750">
            <v>840000</v>
          </cell>
          <cell r="F750" t="str">
            <v>408CA</v>
          </cell>
          <cell r="G750" t="str">
            <v>408</v>
          </cell>
          <cell r="I750">
            <v>840000</v>
          </cell>
        </row>
        <row r="751">
          <cell r="A751" t="str">
            <v>408GPS</v>
          </cell>
          <cell r="B751" t="str">
            <v>408</v>
          </cell>
          <cell r="D751">
            <v>82620000</v>
          </cell>
          <cell r="F751" t="str">
            <v>408GPS</v>
          </cell>
          <cell r="G751" t="str">
            <v>408</v>
          </cell>
          <cell r="I751">
            <v>82620000</v>
          </cell>
        </row>
        <row r="752">
          <cell r="A752" t="str">
            <v>408OR</v>
          </cell>
          <cell r="B752" t="str">
            <v>408</v>
          </cell>
          <cell r="D752">
            <v>20090000</v>
          </cell>
          <cell r="F752" t="str">
            <v>408OR</v>
          </cell>
          <cell r="G752" t="str">
            <v>408</v>
          </cell>
          <cell r="I752">
            <v>20090000</v>
          </cell>
        </row>
        <row r="753">
          <cell r="A753" t="str">
            <v>408SE</v>
          </cell>
          <cell r="B753" t="str">
            <v>408</v>
          </cell>
          <cell r="D753">
            <v>424000</v>
          </cell>
          <cell r="F753" t="str">
            <v>408SE</v>
          </cell>
          <cell r="G753" t="str">
            <v>408</v>
          </cell>
          <cell r="I753">
            <v>424000</v>
          </cell>
        </row>
        <row r="754">
          <cell r="A754" t="str">
            <v>408SO</v>
          </cell>
          <cell r="B754" t="str">
            <v>408</v>
          </cell>
          <cell r="D754">
            <v>7600000</v>
          </cell>
          <cell r="F754" t="str">
            <v>408SO</v>
          </cell>
          <cell r="G754" t="str">
            <v>408</v>
          </cell>
          <cell r="I754">
            <v>7600000</v>
          </cell>
        </row>
        <row r="755">
          <cell r="A755" t="str">
            <v>408UT</v>
          </cell>
          <cell r="B755" t="str">
            <v>408</v>
          </cell>
          <cell r="D755">
            <v>10000</v>
          </cell>
          <cell r="F755" t="str">
            <v>408UT</v>
          </cell>
          <cell r="G755" t="str">
            <v>408</v>
          </cell>
          <cell r="I755">
            <v>10000</v>
          </cell>
        </row>
        <row r="756">
          <cell r="A756" t="str">
            <v>408WA</v>
          </cell>
          <cell r="B756" t="str">
            <v>408</v>
          </cell>
          <cell r="D756">
            <v>30000</v>
          </cell>
          <cell r="F756" t="str">
            <v>408WA</v>
          </cell>
          <cell r="G756" t="str">
            <v>408</v>
          </cell>
          <cell r="I756">
            <v>30000</v>
          </cell>
        </row>
        <row r="757">
          <cell r="A757" t="str">
            <v>408WYP</v>
          </cell>
          <cell r="B757" t="str">
            <v>408</v>
          </cell>
          <cell r="D757">
            <v>1076600</v>
          </cell>
          <cell r="F757" t="str">
            <v>408WYP</v>
          </cell>
          <cell r="G757" t="str">
            <v>408</v>
          </cell>
          <cell r="I757">
            <v>1076600</v>
          </cell>
        </row>
        <row r="758">
          <cell r="A758" t="str">
            <v>408WYU</v>
          </cell>
          <cell r="B758" t="str">
            <v>408</v>
          </cell>
          <cell r="D758">
            <v>153400</v>
          </cell>
          <cell r="F758" t="str">
            <v>408WYU</v>
          </cell>
          <cell r="G758" t="str">
            <v>408</v>
          </cell>
          <cell r="I758">
            <v>153400</v>
          </cell>
        </row>
        <row r="759">
          <cell r="A759" t="str">
            <v>40910SE</v>
          </cell>
          <cell r="B759" t="str">
            <v>40910</v>
          </cell>
          <cell r="D759">
            <v>-2002546.04</v>
          </cell>
          <cell r="F759" t="str">
            <v>40910SE</v>
          </cell>
          <cell r="G759" t="str">
            <v>40910</v>
          </cell>
          <cell r="I759">
            <v>-2002546.04</v>
          </cell>
        </row>
        <row r="760">
          <cell r="A760" t="str">
            <v>41010BADDEBT</v>
          </cell>
          <cell r="B760" t="str">
            <v>41010</v>
          </cell>
          <cell r="D760">
            <v>0</v>
          </cell>
          <cell r="F760" t="str">
            <v>41010BADDEBT</v>
          </cell>
          <cell r="G760" t="str">
            <v>41010</v>
          </cell>
          <cell r="I760">
            <v>0</v>
          </cell>
        </row>
        <row r="761">
          <cell r="A761" t="str">
            <v>41010CA</v>
          </cell>
          <cell r="B761" t="str">
            <v>41010</v>
          </cell>
          <cell r="D761">
            <v>1057351</v>
          </cell>
          <cell r="F761" t="str">
            <v>41010CA</v>
          </cell>
          <cell r="G761" t="str">
            <v>41010</v>
          </cell>
          <cell r="I761">
            <v>1057351</v>
          </cell>
        </row>
        <row r="762">
          <cell r="A762" t="str">
            <v>41010CN</v>
          </cell>
          <cell r="B762" t="str">
            <v>41010</v>
          </cell>
          <cell r="D762">
            <v>0</v>
          </cell>
          <cell r="F762" t="str">
            <v>41010CN</v>
          </cell>
          <cell r="G762" t="str">
            <v>41010</v>
          </cell>
          <cell r="I762">
            <v>0</v>
          </cell>
        </row>
        <row r="763">
          <cell r="A763" t="str">
            <v>41010DGP</v>
          </cell>
          <cell r="B763" t="str">
            <v>41010</v>
          </cell>
          <cell r="D763">
            <v>2437</v>
          </cell>
          <cell r="F763" t="str">
            <v>41010DGP</v>
          </cell>
          <cell r="G763" t="str">
            <v>41010</v>
          </cell>
          <cell r="I763">
            <v>2437</v>
          </cell>
        </row>
        <row r="764">
          <cell r="A764" t="str">
            <v>41010FERC</v>
          </cell>
          <cell r="B764" t="str">
            <v>41010</v>
          </cell>
          <cell r="D764">
            <v>78199</v>
          </cell>
          <cell r="F764" t="str">
            <v>41010FERC</v>
          </cell>
          <cell r="G764" t="str">
            <v>41010</v>
          </cell>
          <cell r="I764">
            <v>78199</v>
          </cell>
        </row>
        <row r="765">
          <cell r="A765" t="str">
            <v>41010GPS</v>
          </cell>
          <cell r="B765" t="str">
            <v>41010</v>
          </cell>
          <cell r="D765">
            <v>0</v>
          </cell>
          <cell r="F765" t="str">
            <v>41010GPS</v>
          </cell>
          <cell r="G765" t="str">
            <v>41010</v>
          </cell>
          <cell r="I765">
            <v>0</v>
          </cell>
        </row>
        <row r="766">
          <cell r="A766" t="str">
            <v>41010IDU</v>
          </cell>
          <cell r="B766" t="str">
            <v>41010</v>
          </cell>
          <cell r="D766">
            <v>619377</v>
          </cell>
          <cell r="F766" t="str">
            <v>41010IDU</v>
          </cell>
          <cell r="G766" t="str">
            <v>41010</v>
          </cell>
          <cell r="I766">
            <v>619377</v>
          </cell>
        </row>
        <row r="767">
          <cell r="A767" t="str">
            <v>41010NUTIL</v>
          </cell>
          <cell r="B767" t="str">
            <v>41010</v>
          </cell>
          <cell r="D767">
            <v>0</v>
          </cell>
          <cell r="F767" t="str">
            <v>41010NUTIL</v>
          </cell>
          <cell r="G767" t="str">
            <v>41010</v>
          </cell>
          <cell r="I767">
            <v>0</v>
          </cell>
        </row>
        <row r="768">
          <cell r="A768" t="str">
            <v>41010OR</v>
          </cell>
          <cell r="B768" t="str">
            <v>41010</v>
          </cell>
          <cell r="D768">
            <v>15160340</v>
          </cell>
          <cell r="F768" t="str">
            <v>41010OR</v>
          </cell>
          <cell r="G768" t="str">
            <v>41010</v>
          </cell>
          <cell r="I768">
            <v>15160340</v>
          </cell>
        </row>
        <row r="769">
          <cell r="A769" t="str">
            <v>41010OTHER</v>
          </cell>
          <cell r="B769" t="str">
            <v>41010</v>
          </cell>
          <cell r="D769">
            <v>629900</v>
          </cell>
          <cell r="F769" t="str">
            <v>41010OTHER</v>
          </cell>
          <cell r="G769" t="str">
            <v>41010</v>
          </cell>
          <cell r="I769">
            <v>629900</v>
          </cell>
        </row>
        <row r="770">
          <cell r="A770" t="str">
            <v>41010SE</v>
          </cell>
          <cell r="B770" t="str">
            <v>41010</v>
          </cell>
          <cell r="D770">
            <v>2683697.512240001</v>
          </cell>
          <cell r="F770" t="str">
            <v>41010SE</v>
          </cell>
          <cell r="G770" t="str">
            <v>41010</v>
          </cell>
          <cell r="I770">
            <v>2683697.512240001</v>
          </cell>
        </row>
        <row r="771">
          <cell r="A771" t="str">
            <v>41010SG</v>
          </cell>
          <cell r="B771" t="str">
            <v>41010</v>
          </cell>
          <cell r="D771">
            <v>1610826</v>
          </cell>
          <cell r="F771" t="str">
            <v>41010SG</v>
          </cell>
          <cell r="G771" t="str">
            <v>41010</v>
          </cell>
          <cell r="I771">
            <v>1610826</v>
          </cell>
        </row>
        <row r="772">
          <cell r="A772" t="str">
            <v>41010SGCT</v>
          </cell>
          <cell r="B772" t="str">
            <v>41010</v>
          </cell>
          <cell r="D772">
            <v>0</v>
          </cell>
          <cell r="F772" t="str">
            <v>41010SGCT</v>
          </cell>
          <cell r="G772" t="str">
            <v>41010</v>
          </cell>
          <cell r="I772">
            <v>0</v>
          </cell>
        </row>
        <row r="773">
          <cell r="A773" t="str">
            <v>41010SNP</v>
          </cell>
          <cell r="B773" t="str">
            <v>41010</v>
          </cell>
          <cell r="D773">
            <v>32363</v>
          </cell>
          <cell r="F773" t="str">
            <v>41010SNP</v>
          </cell>
          <cell r="G773" t="str">
            <v>41010</v>
          </cell>
          <cell r="I773">
            <v>32363</v>
          </cell>
        </row>
        <row r="774">
          <cell r="A774" t="str">
            <v>41010SNPD</v>
          </cell>
          <cell r="B774" t="str">
            <v>41010</v>
          </cell>
          <cell r="D774">
            <v>0</v>
          </cell>
          <cell r="F774" t="str">
            <v>41010SNPD</v>
          </cell>
          <cell r="G774" t="str">
            <v>41010</v>
          </cell>
          <cell r="I774">
            <v>0</v>
          </cell>
        </row>
        <row r="775">
          <cell r="A775" t="str">
            <v>41010SO</v>
          </cell>
          <cell r="B775" t="str">
            <v>41010</v>
          </cell>
          <cell r="D775">
            <v>31371190</v>
          </cell>
          <cell r="F775" t="str">
            <v>41010SO</v>
          </cell>
          <cell r="G775" t="str">
            <v>41010</v>
          </cell>
          <cell r="I775">
            <v>31371190</v>
          </cell>
        </row>
        <row r="776">
          <cell r="A776" t="str">
            <v>41010TROJD</v>
          </cell>
          <cell r="B776" t="str">
            <v>41010</v>
          </cell>
          <cell r="D776">
            <v>14659</v>
          </cell>
          <cell r="F776" t="str">
            <v>41010TROJD</v>
          </cell>
          <cell r="G776" t="str">
            <v>41010</v>
          </cell>
          <cell r="I776">
            <v>14659</v>
          </cell>
        </row>
        <row r="777">
          <cell r="A777" t="str">
            <v>41010UT</v>
          </cell>
          <cell r="B777" t="str">
            <v>41010</v>
          </cell>
          <cell r="D777">
            <v>6812449</v>
          </cell>
          <cell r="F777" t="str">
            <v>41010UT</v>
          </cell>
          <cell r="G777" t="str">
            <v>41010</v>
          </cell>
          <cell r="I777">
            <v>6812449</v>
          </cell>
        </row>
        <row r="778">
          <cell r="A778" t="str">
            <v>41010WA</v>
          </cell>
          <cell r="B778" t="str">
            <v>41010</v>
          </cell>
          <cell r="D778">
            <v>3106395</v>
          </cell>
          <cell r="F778" t="str">
            <v>41010WA</v>
          </cell>
          <cell r="G778" t="str">
            <v>41010</v>
          </cell>
          <cell r="I778">
            <v>3106395</v>
          </cell>
        </row>
        <row r="779">
          <cell r="A779" t="str">
            <v>41010WYP</v>
          </cell>
          <cell r="B779" t="str">
            <v>41010</v>
          </cell>
          <cell r="D779">
            <v>5522357</v>
          </cell>
          <cell r="F779" t="str">
            <v>41010WYP</v>
          </cell>
          <cell r="G779" t="str">
            <v>41010</v>
          </cell>
          <cell r="I779">
            <v>5522357</v>
          </cell>
        </row>
        <row r="780">
          <cell r="A780" t="str">
            <v>41010WYU</v>
          </cell>
          <cell r="B780" t="str">
            <v>41010</v>
          </cell>
          <cell r="D780">
            <v>120646</v>
          </cell>
          <cell r="F780" t="str">
            <v>41010WYU</v>
          </cell>
          <cell r="G780" t="str">
            <v>41010</v>
          </cell>
          <cell r="I780">
            <v>120646</v>
          </cell>
        </row>
        <row r="781">
          <cell r="A781" t="str">
            <v>41110BADDEBT</v>
          </cell>
          <cell r="B781" t="str">
            <v>41110</v>
          </cell>
          <cell r="D781">
            <v>-1975555</v>
          </cell>
          <cell r="F781" t="str">
            <v>41110BADDEBT</v>
          </cell>
          <cell r="G781" t="str">
            <v>41110</v>
          </cell>
          <cell r="I781">
            <v>-1975555</v>
          </cell>
        </row>
        <row r="782">
          <cell r="A782" t="str">
            <v>41110CA</v>
          </cell>
          <cell r="B782" t="str">
            <v>41110</v>
          </cell>
          <cell r="D782">
            <v>-126417</v>
          </cell>
          <cell r="F782" t="str">
            <v>41110CA</v>
          </cell>
          <cell r="G782" t="str">
            <v>41110</v>
          </cell>
          <cell r="I782">
            <v>-126417</v>
          </cell>
        </row>
        <row r="783">
          <cell r="A783" t="str">
            <v>41110CN</v>
          </cell>
          <cell r="B783" t="str">
            <v>41110</v>
          </cell>
          <cell r="D783">
            <v>0</v>
          </cell>
          <cell r="F783" t="str">
            <v>41110CN</v>
          </cell>
          <cell r="G783" t="str">
            <v>41110</v>
          </cell>
          <cell r="I783">
            <v>0</v>
          </cell>
        </row>
        <row r="784">
          <cell r="A784" t="str">
            <v>41110DGP</v>
          </cell>
          <cell r="B784" t="str">
            <v>41110</v>
          </cell>
          <cell r="D784">
            <v>-334292</v>
          </cell>
          <cell r="F784" t="str">
            <v>41110DGP</v>
          </cell>
          <cell r="G784" t="str">
            <v>41110</v>
          </cell>
          <cell r="I784">
            <v>-334292</v>
          </cell>
        </row>
        <row r="785">
          <cell r="A785" t="str">
            <v>41110FERC</v>
          </cell>
          <cell r="B785" t="str">
            <v>41110</v>
          </cell>
          <cell r="D785">
            <v>-23521</v>
          </cell>
          <cell r="F785" t="str">
            <v>41110FERC</v>
          </cell>
          <cell r="G785" t="str">
            <v>41110</v>
          </cell>
          <cell r="I785">
            <v>-23521</v>
          </cell>
        </row>
        <row r="786">
          <cell r="A786" t="str">
            <v>41110GPS</v>
          </cell>
          <cell r="B786" t="str">
            <v>41110</v>
          </cell>
          <cell r="D786">
            <v>-289462</v>
          </cell>
          <cell r="F786" t="str">
            <v>41110GPS</v>
          </cell>
          <cell r="G786" t="str">
            <v>41110</v>
          </cell>
          <cell r="I786">
            <v>-289462</v>
          </cell>
        </row>
        <row r="787">
          <cell r="A787" t="str">
            <v>41110IDU</v>
          </cell>
          <cell r="B787" t="str">
            <v>41110</v>
          </cell>
          <cell r="D787">
            <v>0</v>
          </cell>
          <cell r="F787" t="str">
            <v>41110IDU</v>
          </cell>
          <cell r="G787" t="str">
            <v>41110</v>
          </cell>
          <cell r="I787">
            <v>0</v>
          </cell>
        </row>
        <row r="788">
          <cell r="A788" t="str">
            <v>41110NUTIL</v>
          </cell>
          <cell r="B788" t="str">
            <v>41110</v>
          </cell>
          <cell r="D788">
            <v>0</v>
          </cell>
          <cell r="F788" t="str">
            <v>41110NUTIL</v>
          </cell>
          <cell r="G788" t="str">
            <v>41110</v>
          </cell>
          <cell r="I788">
            <v>0</v>
          </cell>
        </row>
        <row r="789">
          <cell r="A789" t="str">
            <v>41110OR</v>
          </cell>
          <cell r="B789" t="str">
            <v>41110</v>
          </cell>
          <cell r="D789">
            <v>-130944</v>
          </cell>
          <cell r="F789" t="str">
            <v>41110OR</v>
          </cell>
          <cell r="G789" t="str">
            <v>41110</v>
          </cell>
          <cell r="I789">
            <v>-130944</v>
          </cell>
        </row>
        <row r="790">
          <cell r="A790" t="str">
            <v>41110OTHER</v>
          </cell>
          <cell r="B790" t="str">
            <v>41110</v>
          </cell>
          <cell r="D790">
            <v>-629900</v>
          </cell>
          <cell r="F790" t="str">
            <v>41110OTHER</v>
          </cell>
          <cell r="G790" t="str">
            <v>41110</v>
          </cell>
          <cell r="I790">
            <v>-629900</v>
          </cell>
        </row>
        <row r="791">
          <cell r="A791" t="str">
            <v>41110SE</v>
          </cell>
          <cell r="B791" t="str">
            <v>41110</v>
          </cell>
          <cell r="D791">
            <v>-3110689</v>
          </cell>
          <cell r="F791" t="str">
            <v>41110SE</v>
          </cell>
          <cell r="G791" t="str">
            <v>41110</v>
          </cell>
          <cell r="I791">
            <v>-3110689</v>
          </cell>
        </row>
        <row r="792">
          <cell r="A792" t="str">
            <v>41110SG</v>
          </cell>
          <cell r="B792" t="str">
            <v>41110</v>
          </cell>
          <cell r="D792">
            <v>-4567857</v>
          </cell>
          <cell r="F792" t="str">
            <v>41110SG</v>
          </cell>
          <cell r="G792" t="str">
            <v>41110</v>
          </cell>
          <cell r="I792">
            <v>-4567857</v>
          </cell>
        </row>
        <row r="793">
          <cell r="A793" t="str">
            <v>41110SGCT</v>
          </cell>
          <cell r="B793" t="str">
            <v>41110</v>
          </cell>
          <cell r="D793">
            <v>-356221</v>
          </cell>
          <cell r="F793" t="str">
            <v>41110SGCT</v>
          </cell>
          <cell r="G793" t="str">
            <v>41110</v>
          </cell>
          <cell r="I793">
            <v>-356221</v>
          </cell>
        </row>
        <row r="794">
          <cell r="A794" t="str">
            <v>41110SNP</v>
          </cell>
          <cell r="B794" t="str">
            <v>41110</v>
          </cell>
          <cell r="D794">
            <v>-2220117</v>
          </cell>
          <cell r="F794" t="str">
            <v>41110SNP</v>
          </cell>
          <cell r="G794" t="str">
            <v>41110</v>
          </cell>
          <cell r="I794">
            <v>-2220117</v>
          </cell>
        </row>
        <row r="795">
          <cell r="A795" t="str">
            <v>41110SNPD</v>
          </cell>
          <cell r="B795" t="str">
            <v>41110</v>
          </cell>
          <cell r="D795">
            <v>0</v>
          </cell>
          <cell r="F795" t="str">
            <v>41110SNPD</v>
          </cell>
          <cell r="G795" t="str">
            <v>41110</v>
          </cell>
          <cell r="I795">
            <v>0</v>
          </cell>
        </row>
        <row r="796">
          <cell r="A796" t="str">
            <v>41110SO</v>
          </cell>
          <cell r="B796" t="str">
            <v>41110</v>
          </cell>
          <cell r="D796">
            <v>-46612129</v>
          </cell>
          <cell r="F796" t="str">
            <v>41110SO</v>
          </cell>
          <cell r="G796" t="str">
            <v>41110</v>
          </cell>
          <cell r="I796">
            <v>-46612129</v>
          </cell>
        </row>
        <row r="797">
          <cell r="A797" t="str">
            <v>41110TROJD</v>
          </cell>
          <cell r="B797" t="str">
            <v>41110</v>
          </cell>
          <cell r="D797">
            <v>-609301</v>
          </cell>
          <cell r="F797" t="str">
            <v>41110TROJD</v>
          </cell>
          <cell r="G797" t="str">
            <v>41110</v>
          </cell>
          <cell r="I797">
            <v>-609301</v>
          </cell>
        </row>
        <row r="798">
          <cell r="A798" t="str">
            <v>41110UT</v>
          </cell>
          <cell r="B798" t="str">
            <v>41110</v>
          </cell>
          <cell r="D798">
            <v>0</v>
          </cell>
          <cell r="F798" t="str">
            <v>41110UT</v>
          </cell>
          <cell r="G798" t="str">
            <v>41110</v>
          </cell>
          <cell r="I798">
            <v>0</v>
          </cell>
        </row>
        <row r="799">
          <cell r="A799" t="str">
            <v>41110WA</v>
          </cell>
          <cell r="B799" t="str">
            <v>41110</v>
          </cell>
          <cell r="D799">
            <v>-19806</v>
          </cell>
          <cell r="F799" t="str">
            <v>41110WA</v>
          </cell>
          <cell r="G799" t="str">
            <v>41110</v>
          </cell>
          <cell r="I799">
            <v>-19806</v>
          </cell>
        </row>
        <row r="800">
          <cell r="A800" t="str">
            <v>41110WYP</v>
          </cell>
          <cell r="B800" t="str">
            <v>41110</v>
          </cell>
          <cell r="D800">
            <v>0</v>
          </cell>
          <cell r="F800" t="str">
            <v>41110WYP</v>
          </cell>
          <cell r="G800" t="str">
            <v>41110</v>
          </cell>
          <cell r="I800">
            <v>0</v>
          </cell>
        </row>
        <row r="801">
          <cell r="A801" t="str">
            <v>41110WYU</v>
          </cell>
          <cell r="B801" t="str">
            <v>41110</v>
          </cell>
          <cell r="D801">
            <v>0</v>
          </cell>
          <cell r="F801" t="str">
            <v>41110WYU</v>
          </cell>
          <cell r="G801" t="str">
            <v>41110</v>
          </cell>
          <cell r="I801">
            <v>0</v>
          </cell>
        </row>
        <row r="802">
          <cell r="A802" t="str">
            <v>41140DGU</v>
          </cell>
          <cell r="B802" t="str">
            <v>41140</v>
          </cell>
          <cell r="D802">
            <v>-5854860</v>
          </cell>
          <cell r="F802" t="str">
            <v>41140DGU</v>
          </cell>
          <cell r="G802" t="str">
            <v>41140</v>
          </cell>
          <cell r="I802">
            <v>-5854860</v>
          </cell>
        </row>
        <row r="803">
          <cell r="A803" t="str">
            <v>440CA</v>
          </cell>
          <cell r="B803" t="str">
            <v>440</v>
          </cell>
          <cell r="D803">
            <v>32995898</v>
          </cell>
          <cell r="F803" t="str">
            <v>440CA</v>
          </cell>
          <cell r="G803" t="str">
            <v>440</v>
          </cell>
          <cell r="I803">
            <v>32995898</v>
          </cell>
        </row>
        <row r="804">
          <cell r="A804" t="str">
            <v>440IDU</v>
          </cell>
          <cell r="B804" t="str">
            <v>440</v>
          </cell>
          <cell r="D804">
            <v>48901898</v>
          </cell>
          <cell r="F804" t="str">
            <v>440IDU</v>
          </cell>
          <cell r="G804" t="str">
            <v>440</v>
          </cell>
          <cell r="I804">
            <v>48901898</v>
          </cell>
        </row>
        <row r="805">
          <cell r="A805" t="str">
            <v>440OR</v>
          </cell>
          <cell r="B805" t="str">
            <v>440</v>
          </cell>
          <cell r="D805">
            <v>412030608</v>
          </cell>
          <cell r="F805" t="str">
            <v>440OR</v>
          </cell>
          <cell r="G805" t="str">
            <v>440</v>
          </cell>
          <cell r="I805">
            <v>412030608</v>
          </cell>
        </row>
        <row r="806">
          <cell r="A806" t="str">
            <v>440UT</v>
          </cell>
          <cell r="B806" t="str">
            <v>440</v>
          </cell>
          <cell r="D806">
            <v>432802147</v>
          </cell>
          <cell r="F806" t="str">
            <v>440UT</v>
          </cell>
          <cell r="G806" t="str">
            <v>440</v>
          </cell>
          <cell r="I806">
            <v>432802147</v>
          </cell>
        </row>
        <row r="807">
          <cell r="A807" t="str">
            <v>440WA</v>
          </cell>
          <cell r="B807" t="str">
            <v>440</v>
          </cell>
          <cell r="D807">
            <v>90097570</v>
          </cell>
          <cell r="F807" t="str">
            <v>440WA</v>
          </cell>
          <cell r="G807" t="str">
            <v>440</v>
          </cell>
          <cell r="I807">
            <v>90097570</v>
          </cell>
        </row>
        <row r="808">
          <cell r="A808" t="str">
            <v>440WYP</v>
          </cell>
          <cell r="B808" t="str">
            <v>440</v>
          </cell>
          <cell r="D808">
            <v>57352545.933304511</v>
          </cell>
          <cell r="F808" t="str">
            <v>440WYP</v>
          </cell>
          <cell r="G808" t="str">
            <v>440</v>
          </cell>
          <cell r="I808">
            <v>57352545.933304511</v>
          </cell>
        </row>
        <row r="809">
          <cell r="A809" t="str">
            <v>440WYU</v>
          </cell>
          <cell r="B809" t="str">
            <v>440</v>
          </cell>
          <cell r="D809">
            <v>8212968.434927959</v>
          </cell>
          <cell r="F809" t="str">
            <v>440WYU</v>
          </cell>
          <cell r="G809" t="str">
            <v>440</v>
          </cell>
          <cell r="I809">
            <v>8212968.434927959</v>
          </cell>
        </row>
        <row r="810">
          <cell r="A810" t="str">
            <v>442CA</v>
          </cell>
          <cell r="B810" t="str">
            <v>442</v>
          </cell>
          <cell r="D810">
            <v>32402515</v>
          </cell>
          <cell r="F810" t="str">
            <v>442CA</v>
          </cell>
          <cell r="G810" t="str">
            <v>442</v>
          </cell>
          <cell r="I810">
            <v>32402515</v>
          </cell>
        </row>
        <row r="811">
          <cell r="A811" t="str">
            <v>442IDU</v>
          </cell>
          <cell r="B811" t="str">
            <v>442</v>
          </cell>
          <cell r="D811">
            <v>119372349</v>
          </cell>
          <cell r="F811" t="str">
            <v>442IDU</v>
          </cell>
          <cell r="G811" t="str">
            <v>442</v>
          </cell>
          <cell r="I811">
            <v>119372349</v>
          </cell>
        </row>
        <row r="812">
          <cell r="A812" t="str">
            <v>442OR</v>
          </cell>
          <cell r="B812" t="str">
            <v>442</v>
          </cell>
          <cell r="D812">
            <v>426260941</v>
          </cell>
          <cell r="F812" t="str">
            <v>442OR</v>
          </cell>
          <cell r="G812" t="str">
            <v>442</v>
          </cell>
          <cell r="I812">
            <v>426260941</v>
          </cell>
        </row>
        <row r="813">
          <cell r="A813" t="str">
            <v>442SE</v>
          </cell>
          <cell r="B813" t="str">
            <v>442</v>
          </cell>
          <cell r="D813">
            <v>0</v>
          </cell>
          <cell r="F813" t="str">
            <v>442SE</v>
          </cell>
          <cell r="G813" t="str">
            <v>442</v>
          </cell>
          <cell r="I813">
            <v>0</v>
          </cell>
        </row>
        <row r="814">
          <cell r="A814" t="str">
            <v>442UT</v>
          </cell>
          <cell r="B814" t="str">
            <v>442</v>
          </cell>
          <cell r="D814">
            <v>768000414</v>
          </cell>
          <cell r="F814" t="str">
            <v>442UT</v>
          </cell>
          <cell r="G814" t="str">
            <v>442</v>
          </cell>
          <cell r="I814">
            <v>768000414</v>
          </cell>
        </row>
        <row r="815">
          <cell r="A815" t="str">
            <v>442WA</v>
          </cell>
          <cell r="B815" t="str">
            <v>442</v>
          </cell>
          <cell r="D815">
            <v>130413779</v>
          </cell>
          <cell r="F815" t="str">
            <v>442WA</v>
          </cell>
          <cell r="G815" t="str">
            <v>442</v>
          </cell>
          <cell r="I815">
            <v>130413779</v>
          </cell>
        </row>
        <row r="816">
          <cell r="A816" t="str">
            <v>442WYP</v>
          </cell>
          <cell r="B816" t="str">
            <v>442</v>
          </cell>
          <cell r="D816">
            <v>258723587.41594887</v>
          </cell>
          <cell r="F816" t="str">
            <v>442WYP</v>
          </cell>
          <cell r="G816" t="str">
            <v>442</v>
          </cell>
          <cell r="I816">
            <v>258723587.41594887</v>
          </cell>
        </row>
        <row r="817">
          <cell r="A817" t="str">
            <v>442WYU</v>
          </cell>
          <cell r="B817" t="str">
            <v>442</v>
          </cell>
          <cell r="D817">
            <v>39200108.785296112</v>
          </cell>
          <cell r="F817" t="str">
            <v>442WYU</v>
          </cell>
          <cell r="G817" t="str">
            <v>442</v>
          </cell>
          <cell r="I817">
            <v>39200108.785296112</v>
          </cell>
        </row>
        <row r="818">
          <cell r="A818" t="str">
            <v>444CA</v>
          </cell>
          <cell r="B818" t="str">
            <v>444</v>
          </cell>
          <cell r="D818">
            <v>318864</v>
          </cell>
          <cell r="F818" t="str">
            <v>444CA</v>
          </cell>
          <cell r="G818" t="str">
            <v>444</v>
          </cell>
          <cell r="I818">
            <v>318864</v>
          </cell>
        </row>
        <row r="819">
          <cell r="A819" t="str">
            <v>444IDU</v>
          </cell>
          <cell r="B819" t="str">
            <v>444</v>
          </cell>
          <cell r="D819">
            <v>202945</v>
          </cell>
          <cell r="F819" t="str">
            <v>444IDU</v>
          </cell>
          <cell r="G819" t="str">
            <v>444</v>
          </cell>
          <cell r="I819">
            <v>202945</v>
          </cell>
        </row>
        <row r="820">
          <cell r="A820" t="str">
            <v>444OR</v>
          </cell>
          <cell r="B820" t="str">
            <v>444</v>
          </cell>
          <cell r="D820">
            <v>5513353</v>
          </cell>
          <cell r="F820" t="str">
            <v>444OR</v>
          </cell>
          <cell r="G820" t="str">
            <v>444</v>
          </cell>
          <cell r="I820">
            <v>5513353</v>
          </cell>
        </row>
        <row r="821">
          <cell r="A821" t="str">
            <v>444UT</v>
          </cell>
          <cell r="B821" t="str">
            <v>444</v>
          </cell>
          <cell r="D821">
            <v>9553510</v>
          </cell>
          <cell r="F821" t="str">
            <v>444UT</v>
          </cell>
          <cell r="G821" t="str">
            <v>444</v>
          </cell>
          <cell r="I821">
            <v>9553510</v>
          </cell>
        </row>
        <row r="822">
          <cell r="A822" t="str">
            <v>444WA</v>
          </cell>
          <cell r="B822" t="str">
            <v>444</v>
          </cell>
          <cell r="D822">
            <v>890792</v>
          </cell>
          <cell r="F822" t="str">
            <v>444WA</v>
          </cell>
          <cell r="G822" t="str">
            <v>444</v>
          </cell>
          <cell r="I822">
            <v>890792</v>
          </cell>
        </row>
        <row r="823">
          <cell r="A823" t="str">
            <v>444WYP</v>
          </cell>
          <cell r="B823" t="str">
            <v>444</v>
          </cell>
          <cell r="D823">
            <v>1429667.1060521519</v>
          </cell>
          <cell r="F823" t="str">
            <v>444WYP</v>
          </cell>
          <cell r="G823" t="str">
            <v>444</v>
          </cell>
          <cell r="I823">
            <v>1429667.1060521519</v>
          </cell>
        </row>
        <row r="824">
          <cell r="A824" t="str">
            <v>444WYU</v>
          </cell>
          <cell r="B824" t="str">
            <v>444</v>
          </cell>
          <cell r="D824">
            <v>459052.83148143528</v>
          </cell>
          <cell r="F824" t="str">
            <v>444WYU</v>
          </cell>
          <cell r="G824" t="str">
            <v>444</v>
          </cell>
          <cell r="I824">
            <v>459052.83148143528</v>
          </cell>
        </row>
        <row r="825">
          <cell r="A825" t="str">
            <v>445UT</v>
          </cell>
          <cell r="B825" t="str">
            <v>445</v>
          </cell>
          <cell r="D825">
            <v>19884169</v>
          </cell>
          <cell r="F825" t="str">
            <v>445UT</v>
          </cell>
          <cell r="G825" t="str">
            <v>445</v>
          </cell>
          <cell r="I825">
            <v>19884169</v>
          </cell>
        </row>
        <row r="826">
          <cell r="A826" t="str">
            <v>448OR</v>
          </cell>
          <cell r="B826" t="str">
            <v>448</v>
          </cell>
          <cell r="D826">
            <v>0</v>
          </cell>
          <cell r="F826" t="str">
            <v>448OR</v>
          </cell>
          <cell r="G826" t="str">
            <v>448</v>
          </cell>
          <cell r="I826">
            <v>0</v>
          </cell>
        </row>
        <row r="827">
          <cell r="A827" t="str">
            <v>447FERC</v>
          </cell>
          <cell r="B827" t="str">
            <v>447</v>
          </cell>
          <cell r="D827">
            <v>6200457.6299999999</v>
          </cell>
          <cell r="F827" t="str">
            <v>447FERC</v>
          </cell>
          <cell r="G827" t="str">
            <v>447</v>
          </cell>
          <cell r="I827">
            <v>6200457.6299999999</v>
          </cell>
        </row>
        <row r="828">
          <cell r="A828" t="str">
            <v>447OR</v>
          </cell>
          <cell r="B828" t="str">
            <v>447</v>
          </cell>
          <cell r="D828">
            <v>883757.36</v>
          </cell>
          <cell r="F828" t="str">
            <v>447OR</v>
          </cell>
          <cell r="G828" t="str">
            <v>447</v>
          </cell>
          <cell r="I828">
            <v>883757.36</v>
          </cell>
        </row>
        <row r="829">
          <cell r="A829" t="str">
            <v>447OTHER</v>
          </cell>
          <cell r="B829" t="str">
            <v>447</v>
          </cell>
          <cell r="D829">
            <v>0</v>
          </cell>
          <cell r="F829" t="str">
            <v>447OTHER</v>
          </cell>
          <cell r="G829" t="str">
            <v>447</v>
          </cell>
          <cell r="I829">
            <v>0</v>
          </cell>
        </row>
        <row r="830">
          <cell r="A830" t="str">
            <v>447SE</v>
          </cell>
          <cell r="B830" t="str">
            <v>447</v>
          </cell>
          <cell r="D830">
            <v>0</v>
          </cell>
          <cell r="F830" t="str">
            <v>447SE</v>
          </cell>
          <cell r="G830" t="str">
            <v>447</v>
          </cell>
          <cell r="I830">
            <v>0</v>
          </cell>
        </row>
        <row r="831">
          <cell r="A831" t="str">
            <v>447SG</v>
          </cell>
          <cell r="B831" t="str">
            <v>447</v>
          </cell>
          <cell r="D831">
            <v>1138704899.3099999</v>
          </cell>
          <cell r="F831" t="str">
            <v>447SG</v>
          </cell>
          <cell r="G831" t="str">
            <v>447</v>
          </cell>
          <cell r="I831">
            <v>1138704899.3099999</v>
          </cell>
        </row>
        <row r="832">
          <cell r="A832" t="str">
            <v>447WYP</v>
          </cell>
          <cell r="B832" t="str">
            <v>447</v>
          </cell>
          <cell r="D832">
            <v>30892.27</v>
          </cell>
          <cell r="F832" t="str">
            <v>447WYP</v>
          </cell>
          <cell r="G832" t="str">
            <v>447</v>
          </cell>
          <cell r="I832">
            <v>30892.27</v>
          </cell>
        </row>
        <row r="833">
          <cell r="A833" t="str">
            <v>450CA</v>
          </cell>
          <cell r="B833" t="str">
            <v>450</v>
          </cell>
          <cell r="D833">
            <v>203478.89</v>
          </cell>
          <cell r="F833" t="str">
            <v>450CA</v>
          </cell>
          <cell r="G833" t="str">
            <v>450</v>
          </cell>
          <cell r="I833">
            <v>203478.89</v>
          </cell>
        </row>
        <row r="834">
          <cell r="A834" t="str">
            <v>450IDU</v>
          </cell>
          <cell r="B834" t="str">
            <v>450</v>
          </cell>
          <cell r="D834">
            <v>220101.97</v>
          </cell>
          <cell r="F834" t="str">
            <v>450IDU</v>
          </cell>
          <cell r="G834" t="str">
            <v>450</v>
          </cell>
          <cell r="I834">
            <v>220101.97</v>
          </cell>
        </row>
        <row r="835">
          <cell r="A835" t="str">
            <v>450OR</v>
          </cell>
          <cell r="B835" t="str">
            <v>450</v>
          </cell>
          <cell r="D835">
            <v>1984496.3</v>
          </cell>
          <cell r="F835" t="str">
            <v>450OR</v>
          </cell>
          <cell r="G835" t="str">
            <v>450</v>
          </cell>
          <cell r="I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
          </cell>
          <cell r="D837">
            <v>354599.1</v>
          </cell>
          <cell r="F837" t="str">
            <v>450WA</v>
          </cell>
          <cell r="G837" t="str">
            <v>450</v>
          </cell>
          <cell r="I837">
            <v>354599.1</v>
          </cell>
        </row>
        <row r="838">
          <cell r="A838" t="str">
            <v>450WYP</v>
          </cell>
          <cell r="B838" t="str">
            <v>450</v>
          </cell>
          <cell r="D838">
            <v>330622.67</v>
          </cell>
          <cell r="F838" t="str">
            <v>450WYP</v>
          </cell>
          <cell r="G838" t="str">
            <v>450</v>
          </cell>
          <cell r="I838">
            <v>330622.67</v>
          </cell>
        </row>
        <row r="839">
          <cell r="A839" t="str">
            <v>450WYU</v>
          </cell>
          <cell r="B839" t="str">
            <v>450</v>
          </cell>
          <cell r="D839">
            <v>67346.080000000002</v>
          </cell>
          <cell r="F839" t="str">
            <v>450WYU</v>
          </cell>
          <cell r="G839" t="str">
            <v>450</v>
          </cell>
          <cell r="I839">
            <v>67346.080000000002</v>
          </cell>
        </row>
        <row r="840">
          <cell r="A840" t="str">
            <v>451CA</v>
          </cell>
          <cell r="B840" t="str">
            <v>451</v>
          </cell>
          <cell r="D840">
            <v>62067.82</v>
          </cell>
          <cell r="F840" t="str">
            <v>451CA</v>
          </cell>
          <cell r="G840" t="str">
            <v>451</v>
          </cell>
          <cell r="I840">
            <v>62067.82</v>
          </cell>
        </row>
        <row r="841">
          <cell r="A841" t="str">
            <v>451IDU</v>
          </cell>
          <cell r="B841" t="str">
            <v>451</v>
          </cell>
          <cell r="D841">
            <v>134484.53</v>
          </cell>
          <cell r="F841" t="str">
            <v>451IDU</v>
          </cell>
          <cell r="G841" t="str">
            <v>451</v>
          </cell>
          <cell r="I841">
            <v>134484.53</v>
          </cell>
        </row>
        <row r="842">
          <cell r="A842" t="str">
            <v>451OR</v>
          </cell>
          <cell r="B842" t="str">
            <v>451</v>
          </cell>
          <cell r="D842">
            <v>1548968.56</v>
          </cell>
          <cell r="F842" t="str">
            <v>451OR</v>
          </cell>
          <cell r="G842" t="str">
            <v>451</v>
          </cell>
          <cell r="I842">
            <v>1548968.56</v>
          </cell>
        </row>
        <row r="843">
          <cell r="A843" t="str">
            <v>451UT</v>
          </cell>
          <cell r="B843" t="str">
            <v>451</v>
          </cell>
          <cell r="D843">
            <v>4428550.3600000003</v>
          </cell>
          <cell r="F843" t="str">
            <v>451UT</v>
          </cell>
          <cell r="G843" t="str">
            <v>451</v>
          </cell>
          <cell r="I843">
            <v>4428550.3600000003</v>
          </cell>
        </row>
        <row r="844">
          <cell r="A844" t="str">
            <v>451WA</v>
          </cell>
          <cell r="B844" t="str">
            <v>451</v>
          </cell>
          <cell r="D844">
            <v>256741.33</v>
          </cell>
          <cell r="F844" t="str">
            <v>451WA</v>
          </cell>
          <cell r="G844" t="str">
            <v>451</v>
          </cell>
          <cell r="I844">
            <v>256741.33</v>
          </cell>
        </row>
        <row r="845">
          <cell r="A845" t="str">
            <v>451WYP</v>
          </cell>
          <cell r="B845" t="str">
            <v>451</v>
          </cell>
          <cell r="D845">
            <v>185121.36</v>
          </cell>
          <cell r="F845" t="str">
            <v>451WYP</v>
          </cell>
          <cell r="G845" t="str">
            <v>451</v>
          </cell>
          <cell r="I845">
            <v>185121.36</v>
          </cell>
        </row>
        <row r="846">
          <cell r="A846" t="str">
            <v>451WYU</v>
          </cell>
          <cell r="B846" t="str">
            <v>451</v>
          </cell>
          <cell r="D846">
            <v>97566.8</v>
          </cell>
          <cell r="F846" t="str">
            <v>451WYU</v>
          </cell>
          <cell r="G846" t="str">
            <v>451</v>
          </cell>
          <cell r="I846">
            <v>97566.8</v>
          </cell>
        </row>
        <row r="847">
          <cell r="A847" t="str">
            <v>454CA</v>
          </cell>
          <cell r="B847" t="str">
            <v>454</v>
          </cell>
          <cell r="D847">
            <v>1217389.82</v>
          </cell>
          <cell r="F847" t="str">
            <v>454CA</v>
          </cell>
          <cell r="G847" t="str">
            <v>454</v>
          </cell>
          <cell r="I847">
            <v>1217389.82</v>
          </cell>
        </row>
        <row r="848">
          <cell r="A848" t="str">
            <v>454IDU</v>
          </cell>
          <cell r="B848" t="str">
            <v>454</v>
          </cell>
          <cell r="D848">
            <v>399070.75</v>
          </cell>
          <cell r="F848" t="str">
            <v>454IDU</v>
          </cell>
          <cell r="G848" t="str">
            <v>454</v>
          </cell>
          <cell r="I848">
            <v>399070.75</v>
          </cell>
        </row>
        <row r="849">
          <cell r="A849" t="str">
            <v>454OR</v>
          </cell>
          <cell r="B849" t="str">
            <v>454</v>
          </cell>
          <cell r="D849">
            <v>5114897.08</v>
          </cell>
          <cell r="F849" t="str">
            <v>454OR</v>
          </cell>
          <cell r="G849" t="str">
            <v>454</v>
          </cell>
          <cell r="I849">
            <v>5114897.08</v>
          </cell>
        </row>
        <row r="850">
          <cell r="A850" t="str">
            <v>454SG</v>
          </cell>
          <cell r="B850" t="str">
            <v>454</v>
          </cell>
          <cell r="D850">
            <v>4988017.32</v>
          </cell>
          <cell r="F850" t="str">
            <v>454SG</v>
          </cell>
          <cell r="G850" t="str">
            <v>454</v>
          </cell>
          <cell r="I850">
            <v>4988017.32</v>
          </cell>
        </row>
        <row r="851">
          <cell r="A851" t="str">
            <v>454SO</v>
          </cell>
          <cell r="B851" t="str">
            <v>454</v>
          </cell>
          <cell r="D851">
            <v>1499608.1</v>
          </cell>
          <cell r="F851" t="str">
            <v>454SO</v>
          </cell>
          <cell r="G851" t="str">
            <v>454</v>
          </cell>
          <cell r="I851">
            <v>1499608.1</v>
          </cell>
        </row>
        <row r="852">
          <cell r="A852" t="str">
            <v>454UT</v>
          </cell>
          <cell r="B852" t="str">
            <v>454</v>
          </cell>
          <cell r="D852">
            <v>5537954.2500000009</v>
          </cell>
          <cell r="F852" t="str">
            <v>454UT</v>
          </cell>
          <cell r="G852" t="str">
            <v>454</v>
          </cell>
          <cell r="I852">
            <v>5537954.2500000009</v>
          </cell>
        </row>
        <row r="853">
          <cell r="A853" t="str">
            <v>454WA</v>
          </cell>
          <cell r="B853" t="str">
            <v>454</v>
          </cell>
          <cell r="D853">
            <v>-120059.65</v>
          </cell>
          <cell r="F853" t="str">
            <v>454WA</v>
          </cell>
          <cell r="G853" t="str">
            <v>454</v>
          </cell>
          <cell r="I853">
            <v>-120059.65</v>
          </cell>
        </row>
        <row r="854">
          <cell r="A854" t="str">
            <v>454WYP</v>
          </cell>
          <cell r="B854" t="str">
            <v>454</v>
          </cell>
          <cell r="D854">
            <v>314642.46000000002</v>
          </cell>
          <cell r="F854" t="str">
            <v>454WYP</v>
          </cell>
          <cell r="G854" t="str">
            <v>454</v>
          </cell>
          <cell r="I854">
            <v>314642.46000000002</v>
          </cell>
        </row>
        <row r="855">
          <cell r="A855" t="str">
            <v>454WYU</v>
          </cell>
          <cell r="B855" t="str">
            <v>454</v>
          </cell>
          <cell r="D855">
            <v>167760.72</v>
          </cell>
          <cell r="F855" t="str">
            <v>454WYU</v>
          </cell>
          <cell r="G855" t="str">
            <v>454</v>
          </cell>
          <cell r="I855">
            <v>167760.72</v>
          </cell>
        </row>
        <row r="856">
          <cell r="A856" t="str">
            <v>453SG</v>
          </cell>
          <cell r="B856" t="str">
            <v>453</v>
          </cell>
          <cell r="D856">
            <v>0</v>
          </cell>
          <cell r="F856" t="str">
            <v>453SG</v>
          </cell>
          <cell r="G856" t="str">
            <v>453</v>
          </cell>
          <cell r="I856">
            <v>0</v>
          </cell>
        </row>
        <row r="857">
          <cell r="A857" t="str">
            <v>456CA</v>
          </cell>
          <cell r="B857" t="str">
            <v>456</v>
          </cell>
          <cell r="D857">
            <v>0</v>
          </cell>
          <cell r="F857" t="str">
            <v>456CA</v>
          </cell>
          <cell r="G857" t="str">
            <v>456</v>
          </cell>
          <cell r="I857">
            <v>0</v>
          </cell>
        </row>
        <row r="858">
          <cell r="A858" t="str">
            <v>456IDU</v>
          </cell>
          <cell r="B858" t="str">
            <v>456</v>
          </cell>
          <cell r="D858">
            <v>2805314.81</v>
          </cell>
          <cell r="F858" t="str">
            <v>456IDU</v>
          </cell>
          <cell r="G858" t="str">
            <v>456</v>
          </cell>
          <cell r="I858">
            <v>2805314.81</v>
          </cell>
        </row>
        <row r="859">
          <cell r="A859" t="str">
            <v>456OR</v>
          </cell>
          <cell r="B859" t="str">
            <v>456</v>
          </cell>
          <cell r="D859">
            <v>20923881.490000002</v>
          </cell>
          <cell r="F859" t="str">
            <v>456OR</v>
          </cell>
          <cell r="G859" t="str">
            <v>456</v>
          </cell>
          <cell r="I859">
            <v>20923881.490000002</v>
          </cell>
        </row>
        <row r="860">
          <cell r="A860" t="str">
            <v>456OTHER</v>
          </cell>
          <cell r="B860" t="str">
            <v>456</v>
          </cell>
          <cell r="D860">
            <v>24783383.239999998</v>
          </cell>
          <cell r="F860" t="str">
            <v>456OTHER</v>
          </cell>
          <cell r="G860" t="str">
            <v>456</v>
          </cell>
          <cell r="I860">
            <v>24783383.239999998</v>
          </cell>
        </row>
        <row r="861">
          <cell r="A861" t="str">
            <v>456SE</v>
          </cell>
          <cell r="B861" t="str">
            <v>456</v>
          </cell>
          <cell r="D861">
            <v>15918162.49</v>
          </cell>
          <cell r="F861" t="str">
            <v>456SE</v>
          </cell>
          <cell r="G861" t="str">
            <v>456</v>
          </cell>
          <cell r="I861">
            <v>15918162.49</v>
          </cell>
        </row>
        <row r="862">
          <cell r="A862" t="str">
            <v>456SG</v>
          </cell>
          <cell r="B862" t="str">
            <v>456</v>
          </cell>
          <cell r="D862">
            <v>42590070.766000003</v>
          </cell>
          <cell r="F862" t="str">
            <v>456SG</v>
          </cell>
          <cell r="G862" t="str">
            <v>456</v>
          </cell>
          <cell r="I862">
            <v>42590070.766000003</v>
          </cell>
        </row>
        <row r="863">
          <cell r="A863" t="str">
            <v>456SO</v>
          </cell>
          <cell r="B863" t="str">
            <v>456</v>
          </cell>
          <cell r="D863">
            <v>-111169.9000000018</v>
          </cell>
          <cell r="F863" t="str">
            <v>456SO</v>
          </cell>
          <cell r="G863" t="str">
            <v>456</v>
          </cell>
          <cell r="I863">
            <v>-111169.9000000018</v>
          </cell>
        </row>
        <row r="864">
          <cell r="A864" t="str">
            <v>456UT</v>
          </cell>
          <cell r="B864" t="str">
            <v>456</v>
          </cell>
          <cell r="D864">
            <v>555782.24</v>
          </cell>
          <cell r="F864" t="str">
            <v>456UT</v>
          </cell>
          <cell r="G864" t="str">
            <v>456</v>
          </cell>
          <cell r="I864">
            <v>555782.24</v>
          </cell>
        </row>
        <row r="865">
          <cell r="A865" t="str">
            <v>456WA</v>
          </cell>
          <cell r="B865" t="str">
            <v>456</v>
          </cell>
          <cell r="D865">
            <v>-40061.040000000001</v>
          </cell>
          <cell r="F865" t="str">
            <v>456WA</v>
          </cell>
          <cell r="G865" t="str">
            <v>456</v>
          </cell>
          <cell r="I865">
            <v>-40061.040000000001</v>
          </cell>
        </row>
        <row r="866">
          <cell r="A866" t="str">
            <v>456WYP</v>
          </cell>
          <cell r="B866" t="str">
            <v>456</v>
          </cell>
          <cell r="D866">
            <v>275995.34000000003</v>
          </cell>
          <cell r="F866" t="str">
            <v>456WYP</v>
          </cell>
          <cell r="G866" t="str">
            <v>456</v>
          </cell>
          <cell r="I866">
            <v>275995.34000000003</v>
          </cell>
        </row>
        <row r="867">
          <cell r="A867" t="str">
            <v>4118SE</v>
          </cell>
          <cell r="B867" t="str">
            <v>4118</v>
          </cell>
          <cell r="D867">
            <v>-2236688.2999999998</v>
          </cell>
          <cell r="F867" t="str">
            <v>4118SE</v>
          </cell>
          <cell r="G867" t="str">
            <v>4118</v>
          </cell>
          <cell r="I867">
            <v>-2236688.2999999998</v>
          </cell>
        </row>
        <row r="868">
          <cell r="A868" t="str">
            <v>421DGU</v>
          </cell>
          <cell r="B868" t="str">
            <v>421</v>
          </cell>
          <cell r="D868">
            <v>-130270.43</v>
          </cell>
          <cell r="F868" t="str">
            <v>421DGU</v>
          </cell>
          <cell r="G868" t="str">
            <v>421</v>
          </cell>
          <cell r="I868">
            <v>-130270.43</v>
          </cell>
        </row>
        <row r="869">
          <cell r="A869" t="str">
            <v>421IDU</v>
          </cell>
          <cell r="B869" t="str">
            <v>421</v>
          </cell>
          <cell r="D869">
            <v>0</v>
          </cell>
          <cell r="F869" t="str">
            <v>421IDU</v>
          </cell>
          <cell r="G869" t="str">
            <v>421</v>
          </cell>
          <cell r="I869">
            <v>0</v>
          </cell>
        </row>
        <row r="870">
          <cell r="A870" t="str">
            <v>421OR</v>
          </cell>
          <cell r="B870" t="str">
            <v>421</v>
          </cell>
          <cell r="D870">
            <v>128790.75</v>
          </cell>
          <cell r="F870" t="str">
            <v>421OR</v>
          </cell>
          <cell r="G870" t="str">
            <v>421</v>
          </cell>
          <cell r="I870">
            <v>128790.75</v>
          </cell>
        </row>
        <row r="871">
          <cell r="A871" t="str">
            <v>421SG</v>
          </cell>
          <cell r="B871" t="str">
            <v>421</v>
          </cell>
          <cell r="D871">
            <v>-1567017.49</v>
          </cell>
          <cell r="F871" t="str">
            <v>421SG</v>
          </cell>
          <cell r="G871" t="str">
            <v>421</v>
          </cell>
          <cell r="I871">
            <v>-1567017.49</v>
          </cell>
        </row>
        <row r="872">
          <cell r="A872" t="str">
            <v>421SO</v>
          </cell>
          <cell r="B872" t="str">
            <v>421</v>
          </cell>
          <cell r="D872">
            <v>0</v>
          </cell>
          <cell r="F872" t="str">
            <v>421SO</v>
          </cell>
          <cell r="G872" t="str">
            <v>421</v>
          </cell>
          <cell r="I872">
            <v>0</v>
          </cell>
        </row>
        <row r="873">
          <cell r="A873" t="str">
            <v>421UT</v>
          </cell>
          <cell r="B873" t="str">
            <v>421</v>
          </cell>
          <cell r="D873">
            <v>-14499.29</v>
          </cell>
          <cell r="F873" t="str">
            <v>421UT</v>
          </cell>
          <cell r="G873" t="str">
            <v>421</v>
          </cell>
          <cell r="I873">
            <v>-14499.29</v>
          </cell>
        </row>
        <row r="874">
          <cell r="A874" t="str">
            <v>421WYP</v>
          </cell>
          <cell r="B874" t="str">
            <v>421</v>
          </cell>
          <cell r="D874">
            <v>0</v>
          </cell>
          <cell r="F874" t="str">
            <v>421WYP</v>
          </cell>
          <cell r="G874" t="str">
            <v>421</v>
          </cell>
          <cell r="I874">
            <v>0</v>
          </cell>
        </row>
        <row r="875">
          <cell r="A875" t="str">
            <v>500SNPPS</v>
          </cell>
          <cell r="B875" t="str">
            <v>500</v>
          </cell>
          <cell r="D875">
            <v>19953035.094271019</v>
          </cell>
          <cell r="F875" t="str">
            <v>500SNPPS</v>
          </cell>
          <cell r="G875" t="str">
            <v>500</v>
          </cell>
          <cell r="I875">
            <v>19953035.094271019</v>
          </cell>
        </row>
        <row r="876">
          <cell r="A876" t="str">
            <v>500SSGCH</v>
          </cell>
          <cell r="B876" t="str">
            <v>500</v>
          </cell>
          <cell r="D876">
            <v>1477672.5572198934</v>
          </cell>
          <cell r="F876" t="str">
            <v>500SSGCH</v>
          </cell>
          <cell r="G876" t="str">
            <v>500</v>
          </cell>
          <cell r="I876">
            <v>1477672.5572198934</v>
          </cell>
        </row>
        <row r="877">
          <cell r="A877" t="str">
            <v>501SE</v>
          </cell>
          <cell r="B877" t="str">
            <v>501</v>
          </cell>
          <cell r="D877">
            <v>262695433.89428085</v>
          </cell>
          <cell r="F877" t="str">
            <v>501SE</v>
          </cell>
          <cell r="G877" t="str">
            <v>501</v>
          </cell>
          <cell r="I877">
            <v>262695433.89428085</v>
          </cell>
        </row>
        <row r="878">
          <cell r="A878" t="str">
            <v>501SE-C</v>
          </cell>
          <cell r="B878" t="str">
            <v>501</v>
          </cell>
          <cell r="D878">
            <v>171044967</v>
          </cell>
          <cell r="F878" t="str">
            <v>501SE-C</v>
          </cell>
          <cell r="G878" t="str">
            <v>501</v>
          </cell>
          <cell r="I878">
            <v>171044967</v>
          </cell>
        </row>
        <row r="879">
          <cell r="A879" t="str">
            <v>501SSECH</v>
          </cell>
          <cell r="B879" t="str">
            <v>501</v>
          </cell>
          <cell r="D879">
            <v>48608301.82</v>
          </cell>
          <cell r="F879" t="str">
            <v>501SSECH</v>
          </cell>
          <cell r="G879" t="str">
            <v>501</v>
          </cell>
          <cell r="I879">
            <v>48608301.82</v>
          </cell>
        </row>
        <row r="880">
          <cell r="A880" t="str">
            <v>502SNPPS</v>
          </cell>
          <cell r="B880" t="str">
            <v>502</v>
          </cell>
          <cell r="D880">
            <v>33550041.834949538</v>
          </cell>
          <cell r="F880" t="str">
            <v>502SNPPS</v>
          </cell>
          <cell r="G880" t="str">
            <v>502</v>
          </cell>
          <cell r="I880">
            <v>33550041.834949538</v>
          </cell>
        </row>
        <row r="881">
          <cell r="A881" t="str">
            <v>502SSGCH</v>
          </cell>
          <cell r="B881" t="str">
            <v>502</v>
          </cell>
          <cell r="D881">
            <v>2503191.0728868134</v>
          </cell>
          <cell r="F881" t="str">
            <v>502SSGCH</v>
          </cell>
          <cell r="G881" t="str">
            <v>502</v>
          </cell>
          <cell r="I881">
            <v>2503191.0728868134</v>
          </cell>
        </row>
        <row r="882">
          <cell r="A882" t="str">
            <v>503SE</v>
          </cell>
          <cell r="B882" t="str">
            <v>503</v>
          </cell>
          <cell r="D882">
            <v>4352619.8099999996</v>
          </cell>
          <cell r="F882" t="str">
            <v>503SE</v>
          </cell>
          <cell r="G882" t="str">
            <v>503</v>
          </cell>
          <cell r="I882">
            <v>4352619.8099999996</v>
          </cell>
        </row>
        <row r="883">
          <cell r="A883" t="str">
            <v>505SNPPS</v>
          </cell>
          <cell r="B883" t="str">
            <v>505</v>
          </cell>
          <cell r="D883">
            <v>2327306.4205959952</v>
          </cell>
          <cell r="F883" t="str">
            <v>505SNPPS</v>
          </cell>
          <cell r="G883" t="str">
            <v>505</v>
          </cell>
          <cell r="I883">
            <v>2327306.4205959952</v>
          </cell>
        </row>
        <row r="884">
          <cell r="A884" t="str">
            <v>505SSGCH</v>
          </cell>
          <cell r="B884" t="str">
            <v>505</v>
          </cell>
          <cell r="D884">
            <v>1200333.2544359756</v>
          </cell>
          <cell r="F884" t="str">
            <v>505SSGCH</v>
          </cell>
          <cell r="G884" t="str">
            <v>505</v>
          </cell>
          <cell r="I884">
            <v>1200333.2544359756</v>
          </cell>
        </row>
        <row r="885">
          <cell r="A885" t="str">
            <v>506SNPPS</v>
          </cell>
          <cell r="B885" t="str">
            <v>506</v>
          </cell>
          <cell r="D885">
            <v>31187578.843909536</v>
          </cell>
          <cell r="F885" t="str">
            <v>506SNPPS</v>
          </cell>
          <cell r="G885" t="str">
            <v>506</v>
          </cell>
          <cell r="I885">
            <v>31187578.843909536</v>
          </cell>
        </row>
        <row r="886">
          <cell r="A886" t="str">
            <v>506SSGCH</v>
          </cell>
          <cell r="B886" t="str">
            <v>506</v>
          </cell>
          <cell r="D886">
            <v>1579531.4417435215</v>
          </cell>
          <cell r="F886" t="str">
            <v>506SSGCH</v>
          </cell>
          <cell r="G886" t="str">
            <v>506</v>
          </cell>
          <cell r="I886">
            <v>1579531.4417435215</v>
          </cell>
        </row>
        <row r="887">
          <cell r="A887" t="str">
            <v>507SNPPS</v>
          </cell>
          <cell r="B887" t="str">
            <v>507</v>
          </cell>
          <cell r="D887">
            <v>1172389.8720588796</v>
          </cell>
          <cell r="F887" t="str">
            <v>507SNPPS</v>
          </cell>
          <cell r="G887" t="str">
            <v>507</v>
          </cell>
          <cell r="I887">
            <v>1172389.8720588796</v>
          </cell>
        </row>
        <row r="888">
          <cell r="A888" t="str">
            <v>507SSGCH</v>
          </cell>
          <cell r="B888" t="str">
            <v>507</v>
          </cell>
          <cell r="D888">
            <v>27729.841760670733</v>
          </cell>
          <cell r="F888" t="str">
            <v>507SSGCH</v>
          </cell>
          <cell r="G888" t="str">
            <v>507</v>
          </cell>
          <cell r="I888">
            <v>27729.841760670733</v>
          </cell>
        </row>
        <row r="889">
          <cell r="A889" t="str">
            <v>510SNPPS</v>
          </cell>
          <cell r="B889" t="str">
            <v>510</v>
          </cell>
          <cell r="D889">
            <v>5561594.9206428714</v>
          </cell>
          <cell r="F889" t="str">
            <v>510SNPPS</v>
          </cell>
          <cell r="G889" t="str">
            <v>510</v>
          </cell>
          <cell r="I889">
            <v>5561594.9206428714</v>
          </cell>
        </row>
        <row r="890">
          <cell r="A890" t="str">
            <v>510SSGCH</v>
          </cell>
          <cell r="B890" t="str">
            <v>510</v>
          </cell>
          <cell r="D890">
            <v>2609149.9680178887</v>
          </cell>
          <cell r="F890" t="str">
            <v>510SSGCH</v>
          </cell>
          <cell r="G890" t="str">
            <v>510</v>
          </cell>
          <cell r="I890">
            <v>2609149.9680178887</v>
          </cell>
        </row>
        <row r="891">
          <cell r="A891" t="str">
            <v>511SNPPS</v>
          </cell>
          <cell r="B891" t="str">
            <v>511</v>
          </cell>
          <cell r="D891">
            <v>18307253.932096332</v>
          </cell>
          <cell r="F891" t="str">
            <v>511SNPPS</v>
          </cell>
          <cell r="G891" t="str">
            <v>511</v>
          </cell>
          <cell r="I891">
            <v>18307253.932096332</v>
          </cell>
        </row>
        <row r="892">
          <cell r="A892" t="str">
            <v>511SSGCH</v>
          </cell>
          <cell r="B892" t="str">
            <v>511</v>
          </cell>
          <cell r="D892">
            <v>869387.76607039827</v>
          </cell>
          <cell r="F892" t="str">
            <v>511SSGCH</v>
          </cell>
          <cell r="G892" t="str">
            <v>511</v>
          </cell>
          <cell r="I892">
            <v>869387.76607039827</v>
          </cell>
        </row>
        <row r="893">
          <cell r="A893" t="str">
            <v>512SNPPS</v>
          </cell>
          <cell r="B893" t="str">
            <v>512</v>
          </cell>
          <cell r="D893">
            <v>79376175.545696512</v>
          </cell>
          <cell r="F893" t="str">
            <v>512SNPPS</v>
          </cell>
          <cell r="G893" t="str">
            <v>512</v>
          </cell>
          <cell r="I893">
            <v>79376175.545696512</v>
          </cell>
        </row>
        <row r="894">
          <cell r="A894" t="str">
            <v>512SSGCH</v>
          </cell>
          <cell r="B894" t="str">
            <v>512</v>
          </cell>
          <cell r="D894">
            <v>6277786.8734275838</v>
          </cell>
          <cell r="F894" t="str">
            <v>512SSGCH</v>
          </cell>
          <cell r="G894" t="str">
            <v>512</v>
          </cell>
          <cell r="I894">
            <v>6277786.8734275838</v>
          </cell>
        </row>
        <row r="895">
          <cell r="A895" t="str">
            <v>513SNPPS</v>
          </cell>
          <cell r="B895" t="str">
            <v>513</v>
          </cell>
          <cell r="D895">
            <v>28489436.114670005</v>
          </cell>
          <cell r="F895" t="str">
            <v>513SNPPS</v>
          </cell>
          <cell r="G895" t="str">
            <v>513</v>
          </cell>
          <cell r="I895">
            <v>28489436.114670005</v>
          </cell>
        </row>
        <row r="896">
          <cell r="A896" t="str">
            <v>513SSGCH</v>
          </cell>
          <cell r="B896" t="str">
            <v>513</v>
          </cell>
          <cell r="D896">
            <v>2533934.0634016162</v>
          </cell>
          <cell r="F896" t="str">
            <v>513SSGCH</v>
          </cell>
          <cell r="G896" t="str">
            <v>513</v>
          </cell>
          <cell r="I896">
            <v>2533934.0634016162</v>
          </cell>
        </row>
        <row r="897">
          <cell r="A897" t="str">
            <v>514SNPPS</v>
          </cell>
          <cell r="B897" t="str">
            <v>514</v>
          </cell>
          <cell r="D897">
            <v>25447113.307696175</v>
          </cell>
          <cell r="F897" t="str">
            <v>514SNPPS</v>
          </cell>
          <cell r="G897" t="str">
            <v>514</v>
          </cell>
          <cell r="I897">
            <v>25447113.307696175</v>
          </cell>
        </row>
        <row r="898">
          <cell r="A898" t="str">
            <v>514SSGCH</v>
          </cell>
          <cell r="B898" t="str">
            <v>514</v>
          </cell>
          <cell r="D898">
            <v>-2588705.7424176182</v>
          </cell>
          <cell r="F898" t="str">
            <v>514SSGCH</v>
          </cell>
          <cell r="G898" t="str">
            <v>514</v>
          </cell>
          <cell r="I898">
            <v>-2588705.7424176182</v>
          </cell>
        </row>
        <row r="899">
          <cell r="A899" t="str">
            <v>535SNPPH-P</v>
          </cell>
          <cell r="B899" t="str">
            <v>535</v>
          </cell>
          <cell r="D899">
            <v>3029357.6895779907</v>
          </cell>
          <cell r="F899" t="str">
            <v>535SNPPH-P</v>
          </cell>
          <cell r="G899" t="str">
            <v>535</v>
          </cell>
          <cell r="I899">
            <v>3029357.6895779907</v>
          </cell>
        </row>
        <row r="900">
          <cell r="A900" t="str">
            <v>535SNPPH-U</v>
          </cell>
          <cell r="B900" t="str">
            <v>535</v>
          </cell>
          <cell r="D900">
            <v>1360352.1764540139</v>
          </cell>
          <cell r="F900" t="str">
            <v>535SNPPH-U</v>
          </cell>
          <cell r="G900" t="str">
            <v>535</v>
          </cell>
          <cell r="I900">
            <v>1360352.1764540139</v>
          </cell>
        </row>
        <row r="901">
          <cell r="A901" t="str">
            <v>536SNPPH-P</v>
          </cell>
          <cell r="B901" t="str">
            <v>536</v>
          </cell>
          <cell r="D901">
            <v>53604.660859812866</v>
          </cell>
          <cell r="F901" t="str">
            <v>536SNPPH-P</v>
          </cell>
          <cell r="G901" t="str">
            <v>536</v>
          </cell>
          <cell r="I901">
            <v>53604.660859812866</v>
          </cell>
        </row>
        <row r="902">
          <cell r="A902" t="str">
            <v>536SNPPH-U</v>
          </cell>
          <cell r="B902" t="str">
            <v>536</v>
          </cell>
          <cell r="D902">
            <v>71566.860075516699</v>
          </cell>
          <cell r="F902" t="str">
            <v>536SNPPH-U</v>
          </cell>
          <cell r="G902" t="str">
            <v>536</v>
          </cell>
          <cell r="I902">
            <v>71566.860075516699</v>
          </cell>
        </row>
        <row r="903">
          <cell r="A903" t="str">
            <v>537SNPPH-P</v>
          </cell>
          <cell r="B903" t="str">
            <v>537</v>
          </cell>
          <cell r="D903">
            <v>3890702.6966905948</v>
          </cell>
          <cell r="F903" t="str">
            <v>537SNPPH-P</v>
          </cell>
          <cell r="G903" t="str">
            <v>537</v>
          </cell>
          <cell r="I903">
            <v>3890702.6966905948</v>
          </cell>
        </row>
        <row r="904">
          <cell r="A904" t="str">
            <v>537SNPPH-U</v>
          </cell>
          <cell r="B904" t="str">
            <v>537</v>
          </cell>
          <cell r="D904">
            <v>507285.67671111668</v>
          </cell>
          <cell r="F904" t="str">
            <v>537SNPPH-U</v>
          </cell>
          <cell r="G904" t="str">
            <v>537</v>
          </cell>
          <cell r="I904">
            <v>507285.67671111668</v>
          </cell>
        </row>
        <row r="905">
          <cell r="A905" t="str">
            <v>538SNPPH-P</v>
          </cell>
          <cell r="B905" t="str">
            <v>538</v>
          </cell>
          <cell r="D905">
            <v>597.15651361825212</v>
          </cell>
          <cell r="F905" t="str">
            <v>538SNPPH-P</v>
          </cell>
          <cell r="G905" t="str">
            <v>538</v>
          </cell>
          <cell r="I905">
            <v>597.15651361825212</v>
          </cell>
        </row>
        <row r="906">
          <cell r="A906" t="str">
            <v>538SNPPH-U</v>
          </cell>
          <cell r="B906" t="str">
            <v>538</v>
          </cell>
          <cell r="D906">
            <v>0</v>
          </cell>
          <cell r="F906" t="str">
            <v>538SNPPH-U</v>
          </cell>
          <cell r="G906" t="str">
            <v>538</v>
          </cell>
          <cell r="I906">
            <v>0</v>
          </cell>
        </row>
        <row r="907">
          <cell r="A907" t="str">
            <v>539SNPPH-P</v>
          </cell>
          <cell r="B907" t="str">
            <v>539</v>
          </cell>
          <cell r="D907">
            <v>11163042.004088722</v>
          </cell>
          <cell r="F907" t="str">
            <v>539SNPPH-P</v>
          </cell>
          <cell r="G907" t="str">
            <v>539</v>
          </cell>
          <cell r="I907">
            <v>11163042.004088722</v>
          </cell>
        </row>
        <row r="908">
          <cell r="A908" t="str">
            <v>539SNPPH-U</v>
          </cell>
          <cell r="B908" t="str">
            <v>539</v>
          </cell>
          <cell r="D908">
            <v>7411527.5120925885</v>
          </cell>
          <cell r="F908" t="str">
            <v>539SNPPH-U</v>
          </cell>
          <cell r="G908" t="str">
            <v>539</v>
          </cell>
          <cell r="I908">
            <v>7411527.5120925885</v>
          </cell>
        </row>
        <row r="909">
          <cell r="A909" t="str">
            <v>540SNPPH-P</v>
          </cell>
          <cell r="B909" t="str">
            <v>540</v>
          </cell>
          <cell r="D909">
            <v>113323.04286753574</v>
          </cell>
          <cell r="F909" t="str">
            <v>540SNPPH-P</v>
          </cell>
          <cell r="G909" t="str">
            <v>540</v>
          </cell>
          <cell r="I909">
            <v>113323.04286753574</v>
          </cell>
        </row>
        <row r="910">
          <cell r="A910" t="str">
            <v>540SNPPH-U</v>
          </cell>
          <cell r="B910" t="str">
            <v>540</v>
          </cell>
          <cell r="D910">
            <v>26250.9396263911</v>
          </cell>
          <cell r="F910" t="str">
            <v>540SNPPH-U</v>
          </cell>
          <cell r="G910" t="str">
            <v>540</v>
          </cell>
          <cell r="I910">
            <v>26250.9396263911</v>
          </cell>
        </row>
        <row r="911">
          <cell r="A911" t="str">
            <v>542SNPPH-P</v>
          </cell>
          <cell r="B911" t="str">
            <v>542</v>
          </cell>
          <cell r="D911">
            <v>977232.67334266345</v>
          </cell>
          <cell r="F911" t="str">
            <v>542SNPPH-P</v>
          </cell>
          <cell r="G911" t="str">
            <v>542</v>
          </cell>
          <cell r="I911">
            <v>977232.67334266345</v>
          </cell>
        </row>
        <row r="912">
          <cell r="A912" t="str">
            <v>542SNPPH-U</v>
          </cell>
          <cell r="B912" t="str">
            <v>542</v>
          </cell>
          <cell r="D912">
            <v>134456.22006506909</v>
          </cell>
          <cell r="F912" t="str">
            <v>542SNPPH-U</v>
          </cell>
          <cell r="G912" t="str">
            <v>542</v>
          </cell>
          <cell r="I912">
            <v>134456.22006506909</v>
          </cell>
        </row>
        <row r="913">
          <cell r="A913" t="str">
            <v>543SNPPH-P</v>
          </cell>
          <cell r="B913" t="str">
            <v>543</v>
          </cell>
          <cell r="D913">
            <v>1390124.981050367</v>
          </cell>
          <cell r="F913" t="str">
            <v>543SNPPH-P</v>
          </cell>
          <cell r="G913" t="str">
            <v>543</v>
          </cell>
          <cell r="I913">
            <v>1390124.981050367</v>
          </cell>
        </row>
        <row r="914">
          <cell r="A914" t="str">
            <v>543SNPPH-U</v>
          </cell>
          <cell r="B914" t="str">
            <v>543</v>
          </cell>
          <cell r="D914">
            <v>753681.73722513742</v>
          </cell>
          <cell r="F914" t="str">
            <v>543SNPPH-U</v>
          </cell>
          <cell r="G914" t="str">
            <v>543</v>
          </cell>
          <cell r="I914">
            <v>753681.73722513742</v>
          </cell>
        </row>
        <row r="915">
          <cell r="A915" t="str">
            <v>544SNPPH-P</v>
          </cell>
          <cell r="B915" t="str">
            <v>544</v>
          </cell>
          <cell r="D915">
            <v>1464214.6913041568</v>
          </cell>
          <cell r="F915" t="str">
            <v>544SNPPH-P</v>
          </cell>
          <cell r="G915" t="str">
            <v>544</v>
          </cell>
          <cell r="I915">
            <v>1464214.6913041568</v>
          </cell>
        </row>
        <row r="916">
          <cell r="A916" t="str">
            <v>544SNPPH-U</v>
          </cell>
          <cell r="B916" t="str">
            <v>544</v>
          </cell>
          <cell r="D916">
            <v>820806.69101361383</v>
          </cell>
          <cell r="F916" t="str">
            <v>544SNPPH-U</v>
          </cell>
          <cell r="G916" t="str">
            <v>544</v>
          </cell>
          <cell r="I916">
            <v>820806.69101361383</v>
          </cell>
        </row>
        <row r="917">
          <cell r="A917" t="str">
            <v>545SNPPH-P</v>
          </cell>
          <cell r="B917" t="str">
            <v>545</v>
          </cell>
          <cell r="D917">
            <v>3174874.3744490375</v>
          </cell>
          <cell r="F917" t="str">
            <v>545SNPPH-P</v>
          </cell>
          <cell r="G917" t="str">
            <v>545</v>
          </cell>
          <cell r="I917">
            <v>3174874.3744490375</v>
          </cell>
        </row>
        <row r="918">
          <cell r="A918" t="str">
            <v>545SNPPH-U</v>
          </cell>
          <cell r="B918" t="str">
            <v>545</v>
          </cell>
          <cell r="D918">
            <v>813665.3896782446</v>
          </cell>
          <cell r="F918" t="str">
            <v>545SNPPH-U</v>
          </cell>
          <cell r="G918" t="str">
            <v>545</v>
          </cell>
          <cell r="I918">
            <v>813665.3896782446</v>
          </cell>
        </row>
        <row r="919">
          <cell r="A919" t="str">
            <v>546SNPPO</v>
          </cell>
          <cell r="B919" t="str">
            <v>546</v>
          </cell>
          <cell r="D919">
            <v>14636.25312519872</v>
          </cell>
          <cell r="F919" t="str">
            <v>546SNPPO</v>
          </cell>
          <cell r="G919" t="str">
            <v>546</v>
          </cell>
          <cell r="I919">
            <v>14636.25312519872</v>
          </cell>
        </row>
        <row r="920">
          <cell r="A920" t="str">
            <v>547SE</v>
          </cell>
          <cell r="B920" t="str">
            <v>547</v>
          </cell>
          <cell r="D920">
            <v>136588696.75</v>
          </cell>
          <cell r="F920" t="str">
            <v>547SE</v>
          </cell>
          <cell r="G920" t="str">
            <v>547</v>
          </cell>
          <cell r="I920">
            <v>136588696.75</v>
          </cell>
        </row>
        <row r="921">
          <cell r="A921" t="str">
            <v>547SSECT</v>
          </cell>
          <cell r="B921" t="str">
            <v>547</v>
          </cell>
          <cell r="D921">
            <v>20116638.52</v>
          </cell>
          <cell r="F921" t="str">
            <v>547SSECT</v>
          </cell>
          <cell r="G921" t="str">
            <v>547</v>
          </cell>
          <cell r="I921">
            <v>20116638.52</v>
          </cell>
        </row>
        <row r="922">
          <cell r="A922" t="str">
            <v>548SNPPO</v>
          </cell>
          <cell r="B922" t="str">
            <v>548</v>
          </cell>
          <cell r="D922">
            <v>7301943.8464916609</v>
          </cell>
          <cell r="F922" t="str">
            <v>548SNPPO</v>
          </cell>
          <cell r="G922" t="str">
            <v>548</v>
          </cell>
          <cell r="I922">
            <v>7301943.8464916609</v>
          </cell>
        </row>
        <row r="923">
          <cell r="A923" t="str">
            <v>548SSGCT</v>
          </cell>
          <cell r="B923" t="str">
            <v>548</v>
          </cell>
          <cell r="D923">
            <v>3022595.0069391732</v>
          </cell>
          <cell r="F923" t="str">
            <v>548SSGCT</v>
          </cell>
          <cell r="G923" t="str">
            <v>548</v>
          </cell>
          <cell r="I923">
            <v>3022595.0069391732</v>
          </cell>
        </row>
        <row r="924">
          <cell r="A924" t="str">
            <v>549SNPPO</v>
          </cell>
          <cell r="B924" t="str">
            <v>549</v>
          </cell>
          <cell r="D924">
            <v>1557368.540210553</v>
          </cell>
          <cell r="F924" t="str">
            <v>549SNPPO</v>
          </cell>
          <cell r="G924" t="str">
            <v>549</v>
          </cell>
          <cell r="I924">
            <v>1557368.540210553</v>
          </cell>
        </row>
        <row r="925">
          <cell r="A925" t="str">
            <v>549SSGCT</v>
          </cell>
          <cell r="B925" t="str">
            <v>549</v>
          </cell>
          <cell r="D925">
            <v>917.24412678682404</v>
          </cell>
          <cell r="F925" t="str">
            <v>549SSGCT</v>
          </cell>
          <cell r="G925" t="str">
            <v>549</v>
          </cell>
          <cell r="I925">
            <v>917.24412678682404</v>
          </cell>
        </row>
        <row r="926">
          <cell r="A926" t="str">
            <v>550SNPPO</v>
          </cell>
          <cell r="B926" t="str">
            <v>550</v>
          </cell>
          <cell r="D926">
            <v>372694.38000400312</v>
          </cell>
          <cell r="F926" t="str">
            <v>550SNPPO</v>
          </cell>
          <cell r="G926" t="str">
            <v>550</v>
          </cell>
          <cell r="I926">
            <v>372694.38000400312</v>
          </cell>
        </row>
        <row r="927">
          <cell r="A927" t="str">
            <v>550SSGCT</v>
          </cell>
          <cell r="B927" t="str">
            <v>550</v>
          </cell>
          <cell r="D927">
            <v>17701764.901421133</v>
          </cell>
          <cell r="F927" t="str">
            <v>550SSGCT</v>
          </cell>
          <cell r="G927" t="str">
            <v>550</v>
          </cell>
          <cell r="I927">
            <v>17701764.901421133</v>
          </cell>
        </row>
        <row r="928">
          <cell r="A928" t="str">
            <v>552SNPPO</v>
          </cell>
          <cell r="B928" t="str">
            <v>552</v>
          </cell>
          <cell r="D928">
            <v>3900.3731709935882</v>
          </cell>
          <cell r="F928" t="str">
            <v>552SNPPO</v>
          </cell>
          <cell r="G928" t="str">
            <v>552</v>
          </cell>
          <cell r="I928">
            <v>3900.3731709935882</v>
          </cell>
        </row>
        <row r="929">
          <cell r="A929" t="str">
            <v>552SSGCT</v>
          </cell>
          <cell r="B929" t="str">
            <v>552</v>
          </cell>
          <cell r="D929">
            <v>145627.5068504207</v>
          </cell>
          <cell r="F929" t="str">
            <v>552SSGCT</v>
          </cell>
          <cell r="G929" t="str">
            <v>552</v>
          </cell>
          <cell r="I929">
            <v>145627.5068504207</v>
          </cell>
        </row>
        <row r="930">
          <cell r="A930" t="str">
            <v>553SNPPO</v>
          </cell>
          <cell r="B930" t="str">
            <v>553</v>
          </cell>
          <cell r="D930">
            <v>4150.2525313874439</v>
          </cell>
          <cell r="F930" t="str">
            <v>553SNPPO</v>
          </cell>
          <cell r="G930" t="str">
            <v>553</v>
          </cell>
          <cell r="I930">
            <v>4150.2525313874439</v>
          </cell>
        </row>
        <row r="931">
          <cell r="A931" t="str">
            <v>553SSGCT</v>
          </cell>
          <cell r="B931" t="str">
            <v>553</v>
          </cell>
          <cell r="D931">
            <v>955088.92235582159</v>
          </cell>
          <cell r="F931" t="str">
            <v>553SSGCT</v>
          </cell>
          <cell r="G931" t="str">
            <v>553</v>
          </cell>
          <cell r="I931">
            <v>955088.92235582159</v>
          </cell>
        </row>
        <row r="932">
          <cell r="A932" t="str">
            <v>554SNPPO</v>
          </cell>
          <cell r="B932" t="str">
            <v>554</v>
          </cell>
          <cell r="D932">
            <v>-871803.00672114699</v>
          </cell>
          <cell r="F932" t="str">
            <v>554SNPPO</v>
          </cell>
          <cell r="G932" t="str">
            <v>554</v>
          </cell>
          <cell r="I932">
            <v>-871803.00672114699</v>
          </cell>
        </row>
        <row r="933">
          <cell r="A933" t="str">
            <v>554SSGCT</v>
          </cell>
          <cell r="B933" t="str">
            <v>554</v>
          </cell>
          <cell r="D933">
            <v>207774.87194705795</v>
          </cell>
          <cell r="F933" t="str">
            <v>554SSGCT</v>
          </cell>
          <cell r="G933" t="str">
            <v>554</v>
          </cell>
          <cell r="I933">
            <v>207774.87194705795</v>
          </cell>
        </row>
        <row r="934">
          <cell r="A934" t="str">
            <v>555IDU</v>
          </cell>
          <cell r="B934" t="str">
            <v>555</v>
          </cell>
          <cell r="D934">
            <v>-1.9999995827674866E-2</v>
          </cell>
          <cell r="F934" t="str">
            <v>555IDU</v>
          </cell>
          <cell r="G934" t="str">
            <v>555</v>
          </cell>
          <cell r="I934">
            <v>-1.9999995827674866E-2</v>
          </cell>
        </row>
        <row r="935">
          <cell r="A935" t="str">
            <v>555OR</v>
          </cell>
          <cell r="B935" t="str">
            <v>555</v>
          </cell>
          <cell r="D935">
            <v>0.37999998778104782</v>
          </cell>
          <cell r="F935" t="str">
            <v>555OR</v>
          </cell>
          <cell r="G935" t="str">
            <v>555</v>
          </cell>
          <cell r="I935">
            <v>0.37999998778104782</v>
          </cell>
        </row>
        <row r="936">
          <cell r="A936" t="str">
            <v>555SE</v>
          </cell>
          <cell r="B936" t="str">
            <v>555</v>
          </cell>
          <cell r="D936">
            <v>115187424.41</v>
          </cell>
          <cell r="F936" t="str">
            <v>555SE</v>
          </cell>
          <cell r="G936" t="str">
            <v>555</v>
          </cell>
          <cell r="I936">
            <v>115187424.41</v>
          </cell>
        </row>
        <row r="937">
          <cell r="A937" t="str">
            <v>555SG</v>
          </cell>
          <cell r="B937" t="str">
            <v>555</v>
          </cell>
          <cell r="D937">
            <v>1014197686.9499999</v>
          </cell>
          <cell r="F937" t="str">
            <v>555SG</v>
          </cell>
          <cell r="G937" t="str">
            <v>555</v>
          </cell>
          <cell r="I937">
            <v>1014197686.9499999</v>
          </cell>
        </row>
        <row r="938">
          <cell r="A938" t="str">
            <v>555WA</v>
          </cell>
          <cell r="B938" t="str">
            <v>555</v>
          </cell>
          <cell r="D938">
            <v>-0.35999999940395355</v>
          </cell>
          <cell r="F938" t="str">
            <v>555WA</v>
          </cell>
          <cell r="G938" t="str">
            <v>555</v>
          </cell>
          <cell r="I938">
            <v>-0.35999999940395355</v>
          </cell>
        </row>
        <row r="939">
          <cell r="A939" t="str">
            <v>555SSGC</v>
          </cell>
          <cell r="B939" t="str">
            <v>555</v>
          </cell>
          <cell r="D939">
            <v>37406020</v>
          </cell>
          <cell r="F939" t="str">
            <v>555SSGC</v>
          </cell>
          <cell r="G939" t="str">
            <v>555</v>
          </cell>
          <cell r="I939">
            <v>37406020</v>
          </cell>
        </row>
        <row r="940">
          <cell r="A940" t="str">
            <v>556SG</v>
          </cell>
          <cell r="B940" t="str">
            <v>556</v>
          </cell>
          <cell r="D940">
            <v>1594846.6893924635</v>
          </cell>
          <cell r="F940" t="str">
            <v>556SG</v>
          </cell>
          <cell r="G940" t="str">
            <v>556</v>
          </cell>
          <cell r="I940">
            <v>1594846.6893924635</v>
          </cell>
        </row>
        <row r="941">
          <cell r="A941" t="str">
            <v>557SG</v>
          </cell>
          <cell r="B941" t="str">
            <v>557</v>
          </cell>
          <cell r="D941">
            <v>45496191.575765222</v>
          </cell>
          <cell r="F941" t="str">
            <v>557SG</v>
          </cell>
          <cell r="G941" t="str">
            <v>557</v>
          </cell>
          <cell r="I941">
            <v>45496191.575765222</v>
          </cell>
        </row>
        <row r="942">
          <cell r="A942" t="str">
            <v>557SSGCT</v>
          </cell>
          <cell r="B942" t="str">
            <v>557</v>
          </cell>
          <cell r="D942">
            <v>448534.52217837167</v>
          </cell>
          <cell r="F942" t="str">
            <v>557SSGCT</v>
          </cell>
          <cell r="G942" t="str">
            <v>557</v>
          </cell>
          <cell r="I942">
            <v>448534.52217837167</v>
          </cell>
        </row>
        <row r="943">
          <cell r="A943" t="str">
            <v>560SNPT</v>
          </cell>
          <cell r="B943" t="str">
            <v>560</v>
          </cell>
          <cell r="D943">
            <v>4388408.9092850881</v>
          </cell>
          <cell r="F943" t="str">
            <v>560SNPT</v>
          </cell>
          <cell r="G943" t="str">
            <v>560</v>
          </cell>
          <cell r="I943">
            <v>4388408.9092850881</v>
          </cell>
        </row>
        <row r="944">
          <cell r="A944" t="str">
            <v>561SNPT</v>
          </cell>
          <cell r="B944" t="str">
            <v>561</v>
          </cell>
          <cell r="D944">
            <v>5975235.8388717137</v>
          </cell>
          <cell r="F944" t="str">
            <v>561SNPT</v>
          </cell>
          <cell r="G944" t="str">
            <v>561</v>
          </cell>
          <cell r="I944">
            <v>5975235.8388717137</v>
          </cell>
        </row>
        <row r="945">
          <cell r="A945" t="str">
            <v>562SNPT</v>
          </cell>
          <cell r="B945" t="str">
            <v>562</v>
          </cell>
          <cell r="D945">
            <v>770529.78181156516</v>
          </cell>
          <cell r="F945" t="str">
            <v>562SNPT</v>
          </cell>
          <cell r="G945" t="str">
            <v>562</v>
          </cell>
          <cell r="I945">
            <v>770529.78181156516</v>
          </cell>
        </row>
        <row r="946">
          <cell r="A946" t="str">
            <v>563SNPT</v>
          </cell>
          <cell r="B946" t="str">
            <v>563</v>
          </cell>
          <cell r="D946">
            <v>2279443.2663829098</v>
          </cell>
          <cell r="F946" t="str">
            <v>563SNPT</v>
          </cell>
          <cell r="G946" t="str">
            <v>563</v>
          </cell>
          <cell r="I946">
            <v>2279443.2663829098</v>
          </cell>
        </row>
        <row r="947">
          <cell r="A947" t="str">
            <v>565SE</v>
          </cell>
          <cell r="B947" t="str">
            <v>565</v>
          </cell>
          <cell r="D947">
            <v>294050.71999999997</v>
          </cell>
          <cell r="F947" t="str">
            <v>565SE</v>
          </cell>
          <cell r="G947" t="str">
            <v>565</v>
          </cell>
          <cell r="I947">
            <v>294050.71999999997</v>
          </cell>
        </row>
        <row r="948">
          <cell r="A948" t="str">
            <v>565SG</v>
          </cell>
          <cell r="B948" t="str">
            <v>565</v>
          </cell>
          <cell r="D948">
            <v>81833398.090000004</v>
          </cell>
          <cell r="F948" t="str">
            <v>565SG</v>
          </cell>
          <cell r="G948" t="str">
            <v>565</v>
          </cell>
          <cell r="I948">
            <v>81833398.090000004</v>
          </cell>
        </row>
        <row r="949">
          <cell r="A949" t="str">
            <v>566SNPT</v>
          </cell>
          <cell r="B949" t="str">
            <v>566</v>
          </cell>
          <cell r="D949">
            <v>-1057.9481801501825</v>
          </cell>
          <cell r="F949" t="str">
            <v>566SNPT</v>
          </cell>
          <cell r="G949" t="str">
            <v>566</v>
          </cell>
          <cell r="I949">
            <v>-1057.9481801501825</v>
          </cell>
        </row>
        <row r="950">
          <cell r="A950" t="str">
            <v>567SNPT</v>
          </cell>
          <cell r="B950" t="str">
            <v>567</v>
          </cell>
          <cell r="D950">
            <v>498013.78100954555</v>
          </cell>
          <cell r="F950" t="str">
            <v>567SNPT</v>
          </cell>
          <cell r="G950" t="str">
            <v>567</v>
          </cell>
          <cell r="I950">
            <v>498013.78100954555</v>
          </cell>
        </row>
        <row r="951">
          <cell r="A951" t="str">
            <v>568SNPT</v>
          </cell>
          <cell r="B951" t="str">
            <v>568</v>
          </cell>
          <cell r="D951">
            <v>5002.0520540540556</v>
          </cell>
          <cell r="F951" t="str">
            <v>568SNPT</v>
          </cell>
          <cell r="G951" t="str">
            <v>568</v>
          </cell>
          <cell r="I951">
            <v>5002.0520540540556</v>
          </cell>
        </row>
        <row r="952">
          <cell r="A952" t="str">
            <v>569SNPT</v>
          </cell>
          <cell r="B952" t="str">
            <v>569</v>
          </cell>
          <cell r="D952">
            <v>517.56589768339779</v>
          </cell>
          <cell r="F952" t="str">
            <v>569SNPT</v>
          </cell>
          <cell r="G952" t="str">
            <v>569</v>
          </cell>
          <cell r="I952">
            <v>517.56589768339779</v>
          </cell>
        </row>
        <row r="953">
          <cell r="A953" t="str">
            <v>570SNPT</v>
          </cell>
          <cell r="B953" t="str">
            <v>570</v>
          </cell>
          <cell r="D953">
            <v>7637193.2298898194</v>
          </cell>
          <cell r="F953" t="str">
            <v>570SNPT</v>
          </cell>
          <cell r="G953" t="str">
            <v>570</v>
          </cell>
          <cell r="I953">
            <v>7637193.2298898194</v>
          </cell>
        </row>
        <row r="954">
          <cell r="A954" t="str">
            <v>571SNPT</v>
          </cell>
          <cell r="B954" t="str">
            <v>571</v>
          </cell>
          <cell r="D954">
            <v>7493719.0459565055</v>
          </cell>
          <cell r="F954" t="str">
            <v>571SNPT</v>
          </cell>
          <cell r="G954" t="str">
            <v>571</v>
          </cell>
          <cell r="I954">
            <v>7493719.0459565055</v>
          </cell>
        </row>
        <row r="955">
          <cell r="A955" t="str">
            <v>572SNPT</v>
          </cell>
          <cell r="B955" t="str">
            <v>572</v>
          </cell>
          <cell r="D955">
            <v>21516.503181403183</v>
          </cell>
          <cell r="F955" t="str">
            <v>572SNPT</v>
          </cell>
          <cell r="G955" t="str">
            <v>572</v>
          </cell>
          <cell r="I955">
            <v>21516.503181403183</v>
          </cell>
        </row>
        <row r="956">
          <cell r="A956" t="str">
            <v>573SNPT</v>
          </cell>
          <cell r="B956" t="str">
            <v>573</v>
          </cell>
          <cell r="D956">
            <v>522712.08526568353</v>
          </cell>
          <cell r="F956" t="str">
            <v>573SNPT</v>
          </cell>
          <cell r="G956" t="str">
            <v>573</v>
          </cell>
          <cell r="I956">
            <v>522712.08526568353</v>
          </cell>
        </row>
        <row r="957">
          <cell r="A957" t="str">
            <v>580CA</v>
          </cell>
          <cell r="B957" t="str">
            <v>580</v>
          </cell>
          <cell r="D957">
            <v>29949.692321917806</v>
          </cell>
          <cell r="F957" t="str">
            <v>580CA</v>
          </cell>
          <cell r="G957" t="str">
            <v>580</v>
          </cell>
          <cell r="I957">
            <v>29949.692321917806</v>
          </cell>
        </row>
        <row r="958">
          <cell r="A958" t="str">
            <v>580IDU</v>
          </cell>
          <cell r="B958" t="str">
            <v>580</v>
          </cell>
          <cell r="D958">
            <v>-24492.389732876713</v>
          </cell>
          <cell r="F958" t="str">
            <v>580IDU</v>
          </cell>
          <cell r="G958" t="str">
            <v>580</v>
          </cell>
          <cell r="I958">
            <v>-24492.389732876713</v>
          </cell>
        </row>
        <row r="959">
          <cell r="A959" t="str">
            <v>580OR</v>
          </cell>
          <cell r="B959" t="str">
            <v>580</v>
          </cell>
          <cell r="D959">
            <v>-11790.253185367459</v>
          </cell>
          <cell r="F959" t="str">
            <v>580OR</v>
          </cell>
          <cell r="G959" t="str">
            <v>580</v>
          </cell>
          <cell r="I959">
            <v>-11790.253185367459</v>
          </cell>
        </row>
        <row r="960">
          <cell r="A960" t="str">
            <v>580SNPD</v>
          </cell>
          <cell r="B960" t="str">
            <v>580</v>
          </cell>
          <cell r="D960">
            <v>26449247.265437204</v>
          </cell>
          <cell r="F960" t="str">
            <v>580SNPD</v>
          </cell>
          <cell r="G960" t="str">
            <v>580</v>
          </cell>
          <cell r="I960">
            <v>26449247.265437204</v>
          </cell>
        </row>
        <row r="961">
          <cell r="A961" t="str">
            <v>580UT</v>
          </cell>
          <cell r="B961" t="str">
            <v>580</v>
          </cell>
          <cell r="D961">
            <v>-1485126.4305614266</v>
          </cell>
          <cell r="F961" t="str">
            <v>580UT</v>
          </cell>
          <cell r="G961" t="str">
            <v>580</v>
          </cell>
          <cell r="I961">
            <v>-1485126.4305614266</v>
          </cell>
        </row>
        <row r="962">
          <cell r="A962" t="str">
            <v>580WA</v>
          </cell>
          <cell r="B962" t="str">
            <v>580</v>
          </cell>
          <cell r="D962">
            <v>-134056.20431115461</v>
          </cell>
          <cell r="F962" t="str">
            <v>580WA</v>
          </cell>
          <cell r="G962" t="str">
            <v>580</v>
          </cell>
          <cell r="I962">
            <v>-134056.20431115461</v>
          </cell>
        </row>
        <row r="963">
          <cell r="A963" t="str">
            <v>580WYP</v>
          </cell>
          <cell r="B963" t="str">
            <v>580</v>
          </cell>
          <cell r="D963">
            <v>-121.90247553816047</v>
          </cell>
          <cell r="F963" t="str">
            <v>580WYP</v>
          </cell>
          <cell r="G963" t="str">
            <v>580</v>
          </cell>
          <cell r="I963">
            <v>-121.90247553816047</v>
          </cell>
        </row>
        <row r="964">
          <cell r="A964" t="str">
            <v>581SNPD</v>
          </cell>
          <cell r="B964" t="str">
            <v>581</v>
          </cell>
          <cell r="D964">
            <v>8364485.975533681</v>
          </cell>
          <cell r="F964" t="str">
            <v>581SNPD</v>
          </cell>
          <cell r="G964" t="str">
            <v>581</v>
          </cell>
          <cell r="I964">
            <v>8364485.975533681</v>
          </cell>
        </row>
        <row r="965">
          <cell r="A965" t="str">
            <v>582CA</v>
          </cell>
          <cell r="B965" t="str">
            <v>582</v>
          </cell>
          <cell r="D965">
            <v>39879.934102809639</v>
          </cell>
          <cell r="F965" t="str">
            <v>582CA</v>
          </cell>
          <cell r="G965" t="str">
            <v>582</v>
          </cell>
          <cell r="I965">
            <v>39879.934102809639</v>
          </cell>
        </row>
        <row r="966">
          <cell r="A966" t="str">
            <v>582IDU</v>
          </cell>
          <cell r="B966" t="str">
            <v>582</v>
          </cell>
          <cell r="D966">
            <v>189800.52821784868</v>
          </cell>
          <cell r="F966" t="str">
            <v>582IDU</v>
          </cell>
          <cell r="G966" t="str">
            <v>582</v>
          </cell>
          <cell r="I966">
            <v>189800.52821784868</v>
          </cell>
        </row>
        <row r="967">
          <cell r="A967" t="str">
            <v>582OR</v>
          </cell>
          <cell r="B967" t="str">
            <v>582</v>
          </cell>
          <cell r="D967">
            <v>628194.65530750784</v>
          </cell>
          <cell r="F967" t="str">
            <v>582OR</v>
          </cell>
          <cell r="G967" t="str">
            <v>582</v>
          </cell>
          <cell r="I967">
            <v>628194.65530750784</v>
          </cell>
        </row>
        <row r="968">
          <cell r="A968" t="str">
            <v>582SNPD</v>
          </cell>
          <cell r="B968" t="str">
            <v>582</v>
          </cell>
          <cell r="D968">
            <v>416596.3148927915</v>
          </cell>
          <cell r="F968" t="str">
            <v>582SNPD</v>
          </cell>
          <cell r="G968" t="str">
            <v>582</v>
          </cell>
          <cell r="I968">
            <v>416596.3148927915</v>
          </cell>
        </row>
        <row r="969">
          <cell r="A969" t="str">
            <v>582UT</v>
          </cell>
          <cell r="B969" t="str">
            <v>582</v>
          </cell>
          <cell r="D969">
            <v>872680.53618876869</v>
          </cell>
          <cell r="F969" t="str">
            <v>582UT</v>
          </cell>
          <cell r="G969" t="str">
            <v>582</v>
          </cell>
          <cell r="I969">
            <v>872680.53618876869</v>
          </cell>
        </row>
        <row r="970">
          <cell r="A970" t="str">
            <v>582WA</v>
          </cell>
          <cell r="B970" t="str">
            <v>582</v>
          </cell>
          <cell r="D970">
            <v>148230.8011136541</v>
          </cell>
          <cell r="F970" t="str">
            <v>582WA</v>
          </cell>
          <cell r="G970" t="str">
            <v>582</v>
          </cell>
          <cell r="I970">
            <v>148230.8011136541</v>
          </cell>
        </row>
        <row r="971">
          <cell r="A971" t="str">
            <v>582WYP</v>
          </cell>
          <cell r="B971" t="str">
            <v>582</v>
          </cell>
          <cell r="D971">
            <v>344807.47175320011</v>
          </cell>
          <cell r="F971" t="str">
            <v>582WYP</v>
          </cell>
          <cell r="G971" t="str">
            <v>582</v>
          </cell>
          <cell r="I971">
            <v>344807.47175320011</v>
          </cell>
        </row>
        <row r="972">
          <cell r="A972" t="str">
            <v>583CA</v>
          </cell>
          <cell r="B972" t="str">
            <v>583</v>
          </cell>
          <cell r="D972">
            <v>1052297.5568905314</v>
          </cell>
          <cell r="F972" t="str">
            <v>583CA</v>
          </cell>
          <cell r="G972" t="str">
            <v>583</v>
          </cell>
          <cell r="I972">
            <v>1052297.5568905314</v>
          </cell>
        </row>
        <row r="973">
          <cell r="A973" t="str">
            <v>583IDU</v>
          </cell>
          <cell r="B973" t="str">
            <v>583</v>
          </cell>
          <cell r="D973">
            <v>1204272.2392740205</v>
          </cell>
          <cell r="F973" t="str">
            <v>583IDU</v>
          </cell>
          <cell r="G973" t="str">
            <v>583</v>
          </cell>
          <cell r="I973">
            <v>1204272.2392740205</v>
          </cell>
        </row>
        <row r="974">
          <cell r="A974" t="str">
            <v>583OR</v>
          </cell>
          <cell r="B974" t="str">
            <v>583</v>
          </cell>
          <cell r="D974">
            <v>6767802.673488196</v>
          </cell>
          <cell r="F974" t="str">
            <v>583OR</v>
          </cell>
          <cell r="G974" t="str">
            <v>583</v>
          </cell>
          <cell r="I974">
            <v>6767802.673488196</v>
          </cell>
        </row>
        <row r="975">
          <cell r="A975" t="str">
            <v>583SNPD</v>
          </cell>
          <cell r="B975" t="str">
            <v>583</v>
          </cell>
          <cell r="D975">
            <v>3944018.7973869145</v>
          </cell>
          <cell r="F975" t="str">
            <v>583SNPD</v>
          </cell>
          <cell r="G975" t="str">
            <v>583</v>
          </cell>
          <cell r="I975">
            <v>3944018.7973869145</v>
          </cell>
        </row>
        <row r="976">
          <cell r="A976" t="str">
            <v>583UT</v>
          </cell>
          <cell r="B976" t="str">
            <v>583</v>
          </cell>
          <cell r="D976">
            <v>6635697.281739586</v>
          </cell>
          <cell r="F976" t="str">
            <v>583UT</v>
          </cell>
          <cell r="G976" t="str">
            <v>583</v>
          </cell>
          <cell r="I976">
            <v>6635697.281739586</v>
          </cell>
        </row>
        <row r="977">
          <cell r="A977" t="str">
            <v>583WA</v>
          </cell>
          <cell r="B977" t="str">
            <v>583</v>
          </cell>
          <cell r="D977">
            <v>1718808.8835243238</v>
          </cell>
          <cell r="F977" t="str">
            <v>583WA</v>
          </cell>
          <cell r="G977" t="str">
            <v>583</v>
          </cell>
          <cell r="I977">
            <v>1718808.8835243238</v>
          </cell>
        </row>
        <row r="978">
          <cell r="A978" t="str">
            <v>583WYP</v>
          </cell>
          <cell r="B978" t="str">
            <v>583</v>
          </cell>
          <cell r="D978">
            <v>1219093.5815595102</v>
          </cell>
          <cell r="F978" t="str">
            <v>583WYP</v>
          </cell>
          <cell r="G978" t="str">
            <v>583</v>
          </cell>
          <cell r="I978">
            <v>1219093.5815595102</v>
          </cell>
        </row>
        <row r="979">
          <cell r="A979" t="str">
            <v>583WYU</v>
          </cell>
          <cell r="B979" t="str">
            <v>583</v>
          </cell>
          <cell r="D979">
            <v>253748.65572912263</v>
          </cell>
          <cell r="F979" t="str">
            <v>583WYU</v>
          </cell>
          <cell r="G979" t="str">
            <v>583</v>
          </cell>
          <cell r="I979">
            <v>253748.65572912263</v>
          </cell>
        </row>
        <row r="980">
          <cell r="A980" t="str">
            <v>584CA</v>
          </cell>
          <cell r="B980" t="str">
            <v>584</v>
          </cell>
          <cell r="D980">
            <v>27241.666047589486</v>
          </cell>
          <cell r="F980" t="str">
            <v>584CA</v>
          </cell>
          <cell r="G980" t="str">
            <v>584</v>
          </cell>
          <cell r="I980">
            <v>27241.666047589486</v>
          </cell>
        </row>
        <row r="981">
          <cell r="A981" t="str">
            <v>584IDU</v>
          </cell>
          <cell r="B981" t="str">
            <v>584</v>
          </cell>
          <cell r="D981">
            <v>25601.16976285728</v>
          </cell>
          <cell r="F981" t="str">
            <v>584IDU</v>
          </cell>
          <cell r="G981" t="str">
            <v>584</v>
          </cell>
          <cell r="I981">
            <v>25601.16976285728</v>
          </cell>
        </row>
        <row r="982">
          <cell r="A982" t="str">
            <v>584OR</v>
          </cell>
          <cell r="B982" t="str">
            <v>584</v>
          </cell>
          <cell r="D982">
            <v>621936.64796988748</v>
          </cell>
          <cell r="F982" t="str">
            <v>584OR</v>
          </cell>
          <cell r="G982" t="str">
            <v>584</v>
          </cell>
          <cell r="I982">
            <v>621936.64796988748</v>
          </cell>
        </row>
        <row r="983">
          <cell r="A983" t="str">
            <v>584SNPD</v>
          </cell>
          <cell r="B983" t="str">
            <v>584</v>
          </cell>
          <cell r="D983">
            <v>1274.2986457221111</v>
          </cell>
          <cell r="F983" t="str">
            <v>584SNPD</v>
          </cell>
          <cell r="G983" t="str">
            <v>584</v>
          </cell>
          <cell r="I983">
            <v>1274.2986457221111</v>
          </cell>
        </row>
        <row r="984">
          <cell r="A984" t="str">
            <v>584UT</v>
          </cell>
          <cell r="B984" t="str">
            <v>584</v>
          </cell>
          <cell r="D984">
            <v>493483.6022546828</v>
          </cell>
          <cell r="F984" t="str">
            <v>584UT</v>
          </cell>
          <cell r="G984" t="str">
            <v>584</v>
          </cell>
          <cell r="I984">
            <v>493483.6022546828</v>
          </cell>
        </row>
        <row r="985">
          <cell r="A985" t="str">
            <v>584WA</v>
          </cell>
          <cell r="B985" t="str">
            <v>584</v>
          </cell>
          <cell r="D985">
            <v>44117.88452515479</v>
          </cell>
          <cell r="F985" t="str">
            <v>584WA</v>
          </cell>
          <cell r="G985" t="str">
            <v>584</v>
          </cell>
          <cell r="I985">
            <v>44117.88452515479</v>
          </cell>
        </row>
        <row r="986">
          <cell r="A986" t="str">
            <v>584WYP</v>
          </cell>
          <cell r="B986" t="str">
            <v>584</v>
          </cell>
          <cell r="D986">
            <v>45104.431813156145</v>
          </cell>
          <cell r="F986" t="str">
            <v>584WYP</v>
          </cell>
          <cell r="G986" t="str">
            <v>584</v>
          </cell>
          <cell r="I986">
            <v>45104.431813156145</v>
          </cell>
        </row>
        <row r="987">
          <cell r="A987" t="str">
            <v>584WYU</v>
          </cell>
          <cell r="B987" t="str">
            <v>584</v>
          </cell>
          <cell r="D987">
            <v>33399.059815846857</v>
          </cell>
          <cell r="F987" t="str">
            <v>584WYU</v>
          </cell>
          <cell r="G987" t="str">
            <v>584</v>
          </cell>
          <cell r="I987">
            <v>33399.059815846857</v>
          </cell>
        </row>
        <row r="988">
          <cell r="A988" t="str">
            <v>585SNPD</v>
          </cell>
          <cell r="B988" t="str">
            <v>585</v>
          </cell>
          <cell r="D988">
            <v>325409.97649622825</v>
          </cell>
          <cell r="F988" t="str">
            <v>585SNPD</v>
          </cell>
          <cell r="G988" t="str">
            <v>585</v>
          </cell>
          <cell r="I988">
            <v>325409.97649622825</v>
          </cell>
        </row>
        <row r="989">
          <cell r="A989" t="str">
            <v>586CA</v>
          </cell>
          <cell r="B989" t="str">
            <v>586</v>
          </cell>
          <cell r="D989">
            <v>143490.40853533725</v>
          </cell>
          <cell r="F989" t="str">
            <v>586CA</v>
          </cell>
          <cell r="G989" t="str">
            <v>586</v>
          </cell>
          <cell r="I989">
            <v>143490.40853533725</v>
          </cell>
        </row>
        <row r="990">
          <cell r="A990" t="str">
            <v>586IDU</v>
          </cell>
          <cell r="B990" t="str">
            <v>586</v>
          </cell>
          <cell r="D990">
            <v>261429.04623685597</v>
          </cell>
          <cell r="F990" t="str">
            <v>586IDU</v>
          </cell>
          <cell r="G990" t="str">
            <v>586</v>
          </cell>
          <cell r="I990">
            <v>261429.04623685597</v>
          </cell>
        </row>
        <row r="991">
          <cell r="A991" t="str">
            <v>586OR</v>
          </cell>
          <cell r="B991" t="str">
            <v>586</v>
          </cell>
          <cell r="D991">
            <v>1431784.8741373583</v>
          </cell>
          <cell r="F991" t="str">
            <v>586OR</v>
          </cell>
          <cell r="G991" t="str">
            <v>586</v>
          </cell>
          <cell r="I991">
            <v>1431784.8741373583</v>
          </cell>
        </row>
        <row r="992">
          <cell r="A992" t="str">
            <v>586SNPD</v>
          </cell>
          <cell r="B992" t="str">
            <v>586</v>
          </cell>
          <cell r="D992">
            <v>1945726.4404829359</v>
          </cell>
          <cell r="F992" t="str">
            <v>586SNPD</v>
          </cell>
          <cell r="G992" t="str">
            <v>586</v>
          </cell>
          <cell r="I992">
            <v>1945726.4404829359</v>
          </cell>
        </row>
        <row r="993">
          <cell r="A993" t="str">
            <v>586UT</v>
          </cell>
          <cell r="B993" t="str">
            <v>586</v>
          </cell>
          <cell r="D993">
            <v>1043335.2586151332</v>
          </cell>
          <cell r="F993" t="str">
            <v>586UT</v>
          </cell>
          <cell r="G993" t="str">
            <v>586</v>
          </cell>
          <cell r="I993">
            <v>1043335.2586151332</v>
          </cell>
        </row>
        <row r="994">
          <cell r="A994" t="str">
            <v>586WA</v>
          </cell>
          <cell r="B994" t="str">
            <v>586</v>
          </cell>
          <cell r="D994">
            <v>420043.48172639892</v>
          </cell>
          <cell r="F994" t="str">
            <v>586WA</v>
          </cell>
          <cell r="G994" t="str">
            <v>586</v>
          </cell>
          <cell r="I994">
            <v>420043.48172639892</v>
          </cell>
        </row>
        <row r="995">
          <cell r="A995" t="str">
            <v>586WYP</v>
          </cell>
          <cell r="B995" t="str">
            <v>586</v>
          </cell>
          <cell r="D995">
            <v>259798.77156749822</v>
          </cell>
          <cell r="F995" t="str">
            <v>586WYP</v>
          </cell>
          <cell r="G995" t="str">
            <v>586</v>
          </cell>
          <cell r="I995">
            <v>259798.77156749822</v>
          </cell>
        </row>
        <row r="996">
          <cell r="A996" t="str">
            <v>586WYU</v>
          </cell>
          <cell r="B996" t="str">
            <v>586</v>
          </cell>
          <cell r="D996">
            <v>52394.52199254946</v>
          </cell>
          <cell r="F996" t="str">
            <v>586WYU</v>
          </cell>
          <cell r="G996" t="str">
            <v>586</v>
          </cell>
          <cell r="I996">
            <v>52394.52199254946</v>
          </cell>
        </row>
        <row r="997">
          <cell r="A997" t="str">
            <v>587OR</v>
          </cell>
          <cell r="B997" t="str">
            <v>587</v>
          </cell>
          <cell r="D997">
            <v>11911.459419291157</v>
          </cell>
          <cell r="F997" t="str">
            <v>587OR</v>
          </cell>
          <cell r="G997" t="str">
            <v>587</v>
          </cell>
          <cell r="I997">
            <v>11911.459419291157</v>
          </cell>
        </row>
        <row r="998">
          <cell r="A998" t="str">
            <v>587SNPD</v>
          </cell>
          <cell r="B998" t="str">
            <v>587</v>
          </cell>
          <cell r="D998">
            <v>67024.028106718979</v>
          </cell>
          <cell r="F998" t="str">
            <v>587SNPD</v>
          </cell>
          <cell r="G998" t="str">
            <v>587</v>
          </cell>
          <cell r="I998">
            <v>67024.028106718979</v>
          </cell>
        </row>
        <row r="999">
          <cell r="A999" t="str">
            <v>588CA</v>
          </cell>
          <cell r="B999" t="str">
            <v>588</v>
          </cell>
          <cell r="D999">
            <v>117023.5935352362</v>
          </cell>
          <cell r="F999" t="str">
            <v>588CA</v>
          </cell>
          <cell r="G999" t="str">
            <v>588</v>
          </cell>
          <cell r="I999">
            <v>117023.5935352362</v>
          </cell>
        </row>
        <row r="1000">
          <cell r="A1000" t="str">
            <v>588IDU</v>
          </cell>
          <cell r="B1000" t="str">
            <v>588</v>
          </cell>
          <cell r="D1000">
            <v>867617.53493521386</v>
          </cell>
          <cell r="F1000" t="str">
            <v>588IDU</v>
          </cell>
          <cell r="G1000" t="str">
            <v>588</v>
          </cell>
          <cell r="I1000">
            <v>867617.53493521386</v>
          </cell>
        </row>
        <row r="1001">
          <cell r="A1001" t="str">
            <v>588OR</v>
          </cell>
          <cell r="B1001" t="str">
            <v>588</v>
          </cell>
          <cell r="D1001">
            <v>4497433.2268166607</v>
          </cell>
          <cell r="F1001" t="str">
            <v>588OR</v>
          </cell>
          <cell r="G1001" t="str">
            <v>588</v>
          </cell>
          <cell r="I1001">
            <v>4497433.2268166607</v>
          </cell>
        </row>
        <row r="1002">
          <cell r="A1002" t="str">
            <v>588SNPD</v>
          </cell>
          <cell r="B1002" t="str">
            <v>588</v>
          </cell>
          <cell r="D1002">
            <v>13575560.126644596</v>
          </cell>
          <cell r="F1002" t="str">
            <v>588SNPD</v>
          </cell>
          <cell r="G1002" t="str">
            <v>588</v>
          </cell>
          <cell r="I1002">
            <v>13575560.126644596</v>
          </cell>
        </row>
        <row r="1003">
          <cell r="A1003" t="str">
            <v>588UT</v>
          </cell>
          <cell r="B1003" t="str">
            <v>588</v>
          </cell>
          <cell r="D1003">
            <v>5030015.1378090717</v>
          </cell>
          <cell r="F1003" t="str">
            <v>588UT</v>
          </cell>
          <cell r="G1003" t="str">
            <v>588</v>
          </cell>
          <cell r="I1003">
            <v>5030015.1378090717</v>
          </cell>
        </row>
        <row r="1004">
          <cell r="A1004" t="str">
            <v>588WA</v>
          </cell>
          <cell r="B1004" t="str">
            <v>588</v>
          </cell>
          <cell r="D1004">
            <v>462350.18320067145</v>
          </cell>
          <cell r="F1004" t="str">
            <v>588WA</v>
          </cell>
          <cell r="G1004" t="str">
            <v>588</v>
          </cell>
          <cell r="I1004">
            <v>462350.18320067145</v>
          </cell>
        </row>
        <row r="1005">
          <cell r="A1005" t="str">
            <v>588WYP</v>
          </cell>
          <cell r="B1005" t="str">
            <v>588</v>
          </cell>
          <cell r="D1005">
            <v>903412.43844312546</v>
          </cell>
          <cell r="F1005" t="str">
            <v>588WYP</v>
          </cell>
          <cell r="G1005" t="str">
            <v>588</v>
          </cell>
          <cell r="I1005">
            <v>903412.43844312546</v>
          </cell>
        </row>
        <row r="1006">
          <cell r="A1006" t="str">
            <v>588WYU</v>
          </cell>
          <cell r="B1006" t="str">
            <v>588</v>
          </cell>
          <cell r="D1006">
            <v>154263.27862978214</v>
          </cell>
          <cell r="F1006" t="str">
            <v>588WYU</v>
          </cell>
          <cell r="G1006" t="str">
            <v>588</v>
          </cell>
          <cell r="I1006">
            <v>154263.27862978214</v>
          </cell>
        </row>
        <row r="1007">
          <cell r="A1007" t="str">
            <v>589CA</v>
          </cell>
          <cell r="B1007" t="str">
            <v>589</v>
          </cell>
          <cell r="D1007">
            <v>123745.84258023485</v>
          </cell>
          <cell r="F1007" t="str">
            <v>589CA</v>
          </cell>
          <cell r="G1007" t="str">
            <v>589</v>
          </cell>
          <cell r="I1007">
            <v>123745.84258023485</v>
          </cell>
        </row>
        <row r="1008">
          <cell r="A1008" t="str">
            <v>589IDU</v>
          </cell>
          <cell r="B1008" t="str">
            <v>589</v>
          </cell>
          <cell r="D1008">
            <v>14151.806996086105</v>
          </cell>
          <cell r="F1008" t="str">
            <v>589IDU</v>
          </cell>
          <cell r="G1008" t="str">
            <v>589</v>
          </cell>
          <cell r="I1008">
            <v>14151.806996086105</v>
          </cell>
        </row>
        <row r="1009">
          <cell r="A1009" t="str">
            <v>589OR</v>
          </cell>
          <cell r="B1009" t="str">
            <v>589</v>
          </cell>
          <cell r="D1009">
            <v>1469424.7966624268</v>
          </cell>
          <cell r="F1009" t="str">
            <v>589OR</v>
          </cell>
          <cell r="G1009" t="str">
            <v>589</v>
          </cell>
          <cell r="I1009">
            <v>1469424.7966624268</v>
          </cell>
        </row>
        <row r="1010">
          <cell r="A1010" t="str">
            <v>589SNPD</v>
          </cell>
          <cell r="B1010" t="str">
            <v>589</v>
          </cell>
          <cell r="D1010">
            <v>1083820.9114902152</v>
          </cell>
          <cell r="F1010" t="str">
            <v>589SNPD</v>
          </cell>
          <cell r="G1010" t="str">
            <v>589</v>
          </cell>
          <cell r="I1010">
            <v>1083820.9114902152</v>
          </cell>
        </row>
        <row r="1011">
          <cell r="A1011" t="str">
            <v>589UT</v>
          </cell>
          <cell r="B1011" t="str">
            <v>589</v>
          </cell>
          <cell r="D1011">
            <v>508073.0357475538</v>
          </cell>
          <cell r="F1011" t="str">
            <v>589UT</v>
          </cell>
          <cell r="G1011" t="str">
            <v>589</v>
          </cell>
          <cell r="I1011">
            <v>508073.0357475538</v>
          </cell>
        </row>
        <row r="1012">
          <cell r="A1012" t="str">
            <v>589WA</v>
          </cell>
          <cell r="B1012" t="str">
            <v>589</v>
          </cell>
          <cell r="D1012">
            <v>267642.78790900193</v>
          </cell>
          <cell r="F1012" t="str">
            <v>589WA</v>
          </cell>
          <cell r="G1012" t="str">
            <v>589</v>
          </cell>
          <cell r="I1012">
            <v>267642.78790900193</v>
          </cell>
        </row>
        <row r="1013">
          <cell r="A1013" t="str">
            <v>589WYP</v>
          </cell>
          <cell r="B1013" t="str">
            <v>589</v>
          </cell>
          <cell r="D1013">
            <v>619890.70550782781</v>
          </cell>
          <cell r="F1013" t="str">
            <v>589WYP</v>
          </cell>
          <cell r="G1013" t="str">
            <v>589</v>
          </cell>
          <cell r="I1013">
            <v>619890.70550782781</v>
          </cell>
        </row>
        <row r="1014">
          <cell r="A1014" t="str">
            <v>589WYU</v>
          </cell>
          <cell r="B1014" t="str">
            <v>589</v>
          </cell>
          <cell r="D1014">
            <v>2079.3569324853229</v>
          </cell>
          <cell r="F1014" t="str">
            <v>589WYU</v>
          </cell>
          <cell r="G1014" t="str">
            <v>589</v>
          </cell>
          <cell r="I1014">
            <v>2079.3569324853229</v>
          </cell>
        </row>
        <row r="1015">
          <cell r="A1015" t="str">
            <v>590OR</v>
          </cell>
          <cell r="B1015" t="str">
            <v>590</v>
          </cell>
          <cell r="D1015">
            <v>355600.63668404095</v>
          </cell>
          <cell r="F1015" t="str">
            <v>590OR</v>
          </cell>
          <cell r="G1015" t="str">
            <v>590</v>
          </cell>
          <cell r="I1015">
            <v>355600.63668404095</v>
          </cell>
        </row>
        <row r="1016">
          <cell r="A1016" t="str">
            <v>590SNPD</v>
          </cell>
          <cell r="B1016" t="str">
            <v>590</v>
          </cell>
          <cell r="D1016">
            <v>342245.74273444334</v>
          </cell>
          <cell r="F1016" t="str">
            <v>590SNPD</v>
          </cell>
          <cell r="G1016" t="str">
            <v>590</v>
          </cell>
          <cell r="I1016">
            <v>342245.74273444334</v>
          </cell>
        </row>
        <row r="1017">
          <cell r="A1017" t="str">
            <v>590UT</v>
          </cell>
          <cell r="B1017" t="str">
            <v>590</v>
          </cell>
          <cell r="D1017">
            <v>285247.21686810232</v>
          </cell>
          <cell r="F1017" t="str">
            <v>590UT</v>
          </cell>
          <cell r="G1017" t="str">
            <v>590</v>
          </cell>
          <cell r="I1017">
            <v>285247.21686810232</v>
          </cell>
        </row>
        <row r="1018">
          <cell r="A1018" t="str">
            <v>590WYP</v>
          </cell>
          <cell r="B1018" t="str">
            <v>590</v>
          </cell>
          <cell r="D1018">
            <v>188082.32535234105</v>
          </cell>
          <cell r="F1018" t="str">
            <v>590WYP</v>
          </cell>
          <cell r="G1018" t="str">
            <v>590</v>
          </cell>
          <cell r="I1018">
            <v>188082.32535234105</v>
          </cell>
        </row>
        <row r="1019">
          <cell r="A1019" t="str">
            <v>591CA</v>
          </cell>
          <cell r="B1019" t="str">
            <v>591</v>
          </cell>
          <cell r="D1019">
            <v>46958.284557547726</v>
          </cell>
          <cell r="F1019" t="str">
            <v>591CA</v>
          </cell>
          <cell r="G1019" t="str">
            <v>591</v>
          </cell>
          <cell r="I1019">
            <v>46958.284557547726</v>
          </cell>
        </row>
        <row r="1020">
          <cell r="A1020" t="str">
            <v>591IDU</v>
          </cell>
          <cell r="B1020" t="str">
            <v>591</v>
          </cell>
          <cell r="D1020">
            <v>107628.96159629847</v>
          </cell>
          <cell r="F1020" t="str">
            <v>591IDU</v>
          </cell>
          <cell r="G1020" t="str">
            <v>591</v>
          </cell>
          <cell r="I1020">
            <v>107628.96159629847</v>
          </cell>
        </row>
        <row r="1021">
          <cell r="A1021" t="str">
            <v>591OR</v>
          </cell>
          <cell r="B1021" t="str">
            <v>591</v>
          </cell>
          <cell r="D1021">
            <v>384243.40737998846</v>
          </cell>
          <cell r="F1021" t="str">
            <v>591OR</v>
          </cell>
          <cell r="G1021" t="str">
            <v>591</v>
          </cell>
          <cell r="I1021">
            <v>384243.40737998846</v>
          </cell>
        </row>
        <row r="1022">
          <cell r="A1022" t="str">
            <v>591SNPD</v>
          </cell>
          <cell r="B1022" t="str">
            <v>591</v>
          </cell>
          <cell r="D1022">
            <v>536459.43493348768</v>
          </cell>
          <cell r="F1022" t="str">
            <v>591SNPD</v>
          </cell>
          <cell r="G1022" t="str">
            <v>591</v>
          </cell>
          <cell r="I1022">
            <v>536459.43493348768</v>
          </cell>
        </row>
        <row r="1023">
          <cell r="A1023" t="str">
            <v>591UT</v>
          </cell>
          <cell r="B1023" t="str">
            <v>591</v>
          </cell>
          <cell r="D1023">
            <v>843587.30785425124</v>
          </cell>
          <cell r="F1023" t="str">
            <v>591UT</v>
          </cell>
          <cell r="G1023" t="str">
            <v>591</v>
          </cell>
          <cell r="I1023">
            <v>843587.30785425124</v>
          </cell>
        </row>
        <row r="1024">
          <cell r="A1024" t="str">
            <v>591WA</v>
          </cell>
          <cell r="B1024" t="str">
            <v>591</v>
          </cell>
          <cell r="D1024">
            <v>92000.416818970523</v>
          </cell>
          <cell r="F1024" t="str">
            <v>591WA</v>
          </cell>
          <cell r="G1024" t="str">
            <v>591</v>
          </cell>
          <cell r="I1024">
            <v>92000.416818970523</v>
          </cell>
        </row>
        <row r="1025">
          <cell r="A1025" t="str">
            <v>591WYP</v>
          </cell>
          <cell r="B1025" t="str">
            <v>591</v>
          </cell>
          <cell r="D1025">
            <v>156691.26690572588</v>
          </cell>
          <cell r="F1025" t="str">
            <v>591WYP</v>
          </cell>
          <cell r="G1025" t="str">
            <v>591</v>
          </cell>
          <cell r="I1025">
            <v>156691.26690572588</v>
          </cell>
        </row>
        <row r="1026">
          <cell r="A1026" t="str">
            <v>591WYU</v>
          </cell>
          <cell r="B1026" t="str">
            <v>591</v>
          </cell>
          <cell r="D1026">
            <v>22557.08481203008</v>
          </cell>
          <cell r="F1026" t="str">
            <v>591WYU</v>
          </cell>
          <cell r="G1026" t="str">
            <v>591</v>
          </cell>
          <cell r="I1026">
            <v>22557.08481203008</v>
          </cell>
        </row>
        <row r="1027">
          <cell r="A1027" t="str">
            <v>592CA</v>
          </cell>
          <cell r="B1027" t="str">
            <v>592</v>
          </cell>
          <cell r="D1027">
            <v>150751.95200847302</v>
          </cell>
          <cell r="F1027" t="str">
            <v>592CA</v>
          </cell>
          <cell r="G1027" t="str">
            <v>592</v>
          </cell>
          <cell r="I1027">
            <v>150751.95200847302</v>
          </cell>
        </row>
        <row r="1028">
          <cell r="A1028" t="str">
            <v>592IDU</v>
          </cell>
          <cell r="B1028" t="str">
            <v>592</v>
          </cell>
          <cell r="D1028">
            <v>332365.28272341535</v>
          </cell>
          <cell r="F1028" t="str">
            <v>592IDU</v>
          </cell>
          <cell r="G1028" t="str">
            <v>592</v>
          </cell>
          <cell r="I1028">
            <v>332365.28272341535</v>
          </cell>
        </row>
        <row r="1029">
          <cell r="A1029" t="str">
            <v>592OR</v>
          </cell>
          <cell r="B1029" t="str">
            <v>592</v>
          </cell>
          <cell r="D1029">
            <v>2152219.2208677297</v>
          </cell>
          <cell r="F1029" t="str">
            <v>592OR</v>
          </cell>
          <cell r="G1029" t="str">
            <v>592</v>
          </cell>
          <cell r="I1029">
            <v>2152219.2208677297</v>
          </cell>
        </row>
        <row r="1030">
          <cell r="A1030" t="str">
            <v>592SNPD</v>
          </cell>
          <cell r="B1030" t="str">
            <v>592</v>
          </cell>
          <cell r="D1030">
            <v>1944595.9030356463</v>
          </cell>
          <cell r="F1030" t="str">
            <v>592SNPD</v>
          </cell>
          <cell r="G1030" t="str">
            <v>592</v>
          </cell>
          <cell r="I1030">
            <v>1944595.9030356463</v>
          </cell>
        </row>
        <row r="1031">
          <cell r="A1031" t="str">
            <v>592UT</v>
          </cell>
          <cell r="B1031" t="str">
            <v>592</v>
          </cell>
          <cell r="D1031">
            <v>2629501.001851758</v>
          </cell>
          <cell r="F1031" t="str">
            <v>592UT</v>
          </cell>
          <cell r="G1031" t="str">
            <v>592</v>
          </cell>
          <cell r="I1031">
            <v>2629501.001851758</v>
          </cell>
        </row>
        <row r="1032">
          <cell r="A1032" t="str">
            <v>592WA</v>
          </cell>
          <cell r="B1032" t="str">
            <v>592</v>
          </cell>
          <cell r="D1032">
            <v>757299.9242778637</v>
          </cell>
          <cell r="F1032" t="str">
            <v>592WA</v>
          </cell>
          <cell r="G1032" t="str">
            <v>592</v>
          </cell>
          <cell r="I1032">
            <v>757299.9242778637</v>
          </cell>
        </row>
        <row r="1033">
          <cell r="A1033" t="str">
            <v>592WYP</v>
          </cell>
          <cell r="B1033" t="str">
            <v>592</v>
          </cell>
          <cell r="D1033">
            <v>1084873.1514497853</v>
          </cell>
          <cell r="F1033" t="str">
            <v>592WYP</v>
          </cell>
          <cell r="G1033" t="str">
            <v>592</v>
          </cell>
          <cell r="I1033">
            <v>1084873.1514497853</v>
          </cell>
        </row>
        <row r="1034">
          <cell r="A1034" t="str">
            <v>592WYU</v>
          </cell>
          <cell r="B1034" t="str">
            <v>592</v>
          </cell>
          <cell r="D1034">
            <v>11362.831871048586</v>
          </cell>
          <cell r="F1034" t="str">
            <v>592WYU</v>
          </cell>
          <cell r="G1034" t="str">
            <v>592</v>
          </cell>
          <cell r="I1034">
            <v>11362.831871048586</v>
          </cell>
        </row>
        <row r="1035">
          <cell r="A1035" t="str">
            <v>593CA</v>
          </cell>
          <cell r="B1035" t="str">
            <v>593</v>
          </cell>
          <cell r="D1035">
            <v>5041221.9235233357</v>
          </cell>
          <cell r="F1035" t="str">
            <v>593CA</v>
          </cell>
          <cell r="G1035" t="str">
            <v>593</v>
          </cell>
          <cell r="I1035">
            <v>5041221.9235233357</v>
          </cell>
        </row>
        <row r="1036">
          <cell r="A1036" t="str">
            <v>593IDU</v>
          </cell>
          <cell r="B1036" t="str">
            <v>593</v>
          </cell>
          <cell r="D1036">
            <v>3327106.8554959726</v>
          </cell>
          <cell r="F1036" t="str">
            <v>593IDU</v>
          </cell>
          <cell r="G1036" t="str">
            <v>593</v>
          </cell>
          <cell r="I1036">
            <v>3327106.8554959726</v>
          </cell>
        </row>
        <row r="1037">
          <cell r="A1037" t="str">
            <v>593OR</v>
          </cell>
          <cell r="B1037" t="str">
            <v>593</v>
          </cell>
          <cell r="D1037">
            <v>36461455.990894392</v>
          </cell>
          <cell r="F1037" t="str">
            <v>593OR</v>
          </cell>
          <cell r="G1037" t="str">
            <v>593</v>
          </cell>
          <cell r="I1037">
            <v>36461455.990894392</v>
          </cell>
        </row>
        <row r="1038">
          <cell r="A1038" t="str">
            <v>593SNPD</v>
          </cell>
          <cell r="B1038" t="str">
            <v>593</v>
          </cell>
          <cell r="D1038">
            <v>-44729128.207754336</v>
          </cell>
          <cell r="F1038" t="str">
            <v>593SNPD</v>
          </cell>
          <cell r="G1038" t="str">
            <v>593</v>
          </cell>
          <cell r="I1038">
            <v>-44729128.207754336</v>
          </cell>
        </row>
        <row r="1039">
          <cell r="A1039" t="str">
            <v>593UT</v>
          </cell>
          <cell r="B1039" t="str">
            <v>593</v>
          </cell>
          <cell r="D1039">
            <v>42215586.797238238</v>
          </cell>
          <cell r="F1039" t="str">
            <v>593UT</v>
          </cell>
          <cell r="G1039" t="str">
            <v>593</v>
          </cell>
          <cell r="I1039">
            <v>42215586.797238238</v>
          </cell>
        </row>
        <row r="1040">
          <cell r="A1040" t="str">
            <v>593WA</v>
          </cell>
          <cell r="B1040" t="str">
            <v>593</v>
          </cell>
          <cell r="D1040">
            <v>5252377.0510306973</v>
          </cell>
          <cell r="F1040" t="str">
            <v>593WA</v>
          </cell>
          <cell r="G1040" t="str">
            <v>593</v>
          </cell>
          <cell r="I1040">
            <v>5252377.0510306973</v>
          </cell>
        </row>
        <row r="1041">
          <cell r="A1041" t="str">
            <v>593WYP</v>
          </cell>
          <cell r="B1041" t="str">
            <v>593</v>
          </cell>
          <cell r="D1041">
            <v>4550658.4990877844</v>
          </cell>
          <cell r="F1041" t="str">
            <v>593WYP</v>
          </cell>
          <cell r="G1041" t="str">
            <v>593</v>
          </cell>
          <cell r="I1041">
            <v>4550658.4990877844</v>
          </cell>
        </row>
        <row r="1042">
          <cell r="A1042" t="str">
            <v>593WYU</v>
          </cell>
          <cell r="B1042" t="str">
            <v>593</v>
          </cell>
          <cell r="D1042">
            <v>860323.86614763271</v>
          </cell>
          <cell r="F1042" t="str">
            <v>593WYU</v>
          </cell>
          <cell r="G1042" t="str">
            <v>593</v>
          </cell>
          <cell r="I1042">
            <v>860323.86614763271</v>
          </cell>
        </row>
        <row r="1043">
          <cell r="A1043" t="str">
            <v>594CA</v>
          </cell>
          <cell r="B1043" t="str">
            <v>594</v>
          </cell>
          <cell r="D1043">
            <v>623567.86746458197</v>
          </cell>
          <cell r="F1043" t="str">
            <v>594CA</v>
          </cell>
          <cell r="G1043" t="str">
            <v>594</v>
          </cell>
          <cell r="I1043">
            <v>623567.86746458197</v>
          </cell>
        </row>
        <row r="1044">
          <cell r="A1044" t="str">
            <v>594IDU</v>
          </cell>
          <cell r="B1044" t="str">
            <v>594</v>
          </cell>
          <cell r="D1044">
            <v>765088.70418300922</v>
          </cell>
          <cell r="F1044" t="str">
            <v>594IDU</v>
          </cell>
          <cell r="G1044" t="str">
            <v>594</v>
          </cell>
          <cell r="I1044">
            <v>765088.70418300922</v>
          </cell>
        </row>
        <row r="1045">
          <cell r="A1045" t="str">
            <v>594OR</v>
          </cell>
          <cell r="B1045" t="str">
            <v>594</v>
          </cell>
          <cell r="D1045">
            <v>6928718.1691250224</v>
          </cell>
          <cell r="F1045" t="str">
            <v>594OR</v>
          </cell>
          <cell r="G1045" t="str">
            <v>594</v>
          </cell>
          <cell r="I1045">
            <v>6928718.1691250224</v>
          </cell>
        </row>
        <row r="1046">
          <cell r="A1046" t="str">
            <v>594SNPD</v>
          </cell>
          <cell r="B1046" t="str">
            <v>594</v>
          </cell>
          <cell r="D1046">
            <v>1600349.1792522692</v>
          </cell>
          <cell r="F1046" t="str">
            <v>594SNPD</v>
          </cell>
          <cell r="G1046" t="str">
            <v>594</v>
          </cell>
          <cell r="I1046">
            <v>1600349.1792522692</v>
          </cell>
        </row>
        <row r="1047">
          <cell r="A1047" t="str">
            <v>594UT</v>
          </cell>
          <cell r="B1047" t="str">
            <v>594</v>
          </cell>
          <cell r="D1047">
            <v>11441548.081003001</v>
          </cell>
          <cell r="F1047" t="str">
            <v>594UT</v>
          </cell>
          <cell r="G1047" t="str">
            <v>594</v>
          </cell>
          <cell r="I1047">
            <v>11441548.081003001</v>
          </cell>
        </row>
        <row r="1048">
          <cell r="A1048" t="str">
            <v>594WA</v>
          </cell>
          <cell r="B1048" t="str">
            <v>594</v>
          </cell>
          <cell r="D1048">
            <v>1385916.529744775</v>
          </cell>
          <cell r="F1048" t="str">
            <v>594WA</v>
          </cell>
          <cell r="G1048" t="str">
            <v>594</v>
          </cell>
          <cell r="I1048">
            <v>1385916.529744775</v>
          </cell>
        </row>
        <row r="1049">
          <cell r="A1049" t="str">
            <v>594WYP</v>
          </cell>
          <cell r="B1049" t="str">
            <v>594</v>
          </cell>
          <cell r="D1049">
            <v>1343060.7274626577</v>
          </cell>
          <cell r="F1049" t="str">
            <v>594WYP</v>
          </cell>
          <cell r="G1049" t="str">
            <v>594</v>
          </cell>
          <cell r="I1049">
            <v>1343060.7274626577</v>
          </cell>
        </row>
        <row r="1050">
          <cell r="A1050" t="str">
            <v>594WYU</v>
          </cell>
          <cell r="B1050" t="str">
            <v>594</v>
          </cell>
          <cell r="D1050">
            <v>368713.8846674072</v>
          </cell>
          <cell r="F1050" t="str">
            <v>594WYU</v>
          </cell>
          <cell r="G1050" t="str">
            <v>594</v>
          </cell>
          <cell r="I1050">
            <v>368713.8846674072</v>
          </cell>
        </row>
        <row r="1051">
          <cell r="A1051" t="str">
            <v>595CA</v>
          </cell>
          <cell r="B1051" t="str">
            <v>595</v>
          </cell>
          <cell r="D1051">
            <v>26954.997834256334</v>
          </cell>
          <cell r="F1051" t="str">
            <v>595CA</v>
          </cell>
          <cell r="G1051" t="str">
            <v>595</v>
          </cell>
          <cell r="I1051">
            <v>26954.997834256334</v>
          </cell>
        </row>
        <row r="1052">
          <cell r="A1052" t="str">
            <v>595IDU</v>
          </cell>
          <cell r="B1052" t="str">
            <v>595</v>
          </cell>
          <cell r="D1052">
            <v>41828.41427020105</v>
          </cell>
          <cell r="F1052" t="str">
            <v>595IDU</v>
          </cell>
          <cell r="G1052" t="str">
            <v>595</v>
          </cell>
          <cell r="I1052">
            <v>41828.41427020105</v>
          </cell>
        </row>
        <row r="1053">
          <cell r="A1053" t="str">
            <v>595OR</v>
          </cell>
          <cell r="B1053" t="str">
            <v>595</v>
          </cell>
          <cell r="D1053">
            <v>675659.80885250773</v>
          </cell>
          <cell r="F1053" t="str">
            <v>595OR</v>
          </cell>
          <cell r="G1053" t="str">
            <v>595</v>
          </cell>
          <cell r="I1053">
            <v>675659.80885250773</v>
          </cell>
        </row>
        <row r="1054">
          <cell r="A1054" t="str">
            <v>595SNPD</v>
          </cell>
          <cell r="B1054" t="str">
            <v>595</v>
          </cell>
          <cell r="D1054">
            <v>23240.270880651835</v>
          </cell>
          <cell r="F1054" t="str">
            <v>595SNPD</v>
          </cell>
          <cell r="G1054" t="str">
            <v>595</v>
          </cell>
          <cell r="I1054">
            <v>23240.270880651835</v>
          </cell>
        </row>
        <row r="1055">
          <cell r="A1055" t="str">
            <v>595UT</v>
          </cell>
          <cell r="B1055" t="str">
            <v>595</v>
          </cell>
          <cell r="D1055">
            <v>48406.209932337966</v>
          </cell>
          <cell r="F1055" t="str">
            <v>595UT</v>
          </cell>
          <cell r="G1055" t="str">
            <v>595</v>
          </cell>
          <cell r="I1055">
            <v>48406.209932337966</v>
          </cell>
        </row>
        <row r="1056">
          <cell r="A1056" t="str">
            <v>595WA</v>
          </cell>
          <cell r="B1056" t="str">
            <v>595</v>
          </cell>
          <cell r="D1056">
            <v>129935.02635646329</v>
          </cell>
          <cell r="F1056" t="str">
            <v>595WA</v>
          </cell>
          <cell r="G1056" t="str">
            <v>595</v>
          </cell>
          <cell r="I1056">
            <v>129935.02635646329</v>
          </cell>
        </row>
        <row r="1057">
          <cell r="A1057" t="str">
            <v>595WYP</v>
          </cell>
          <cell r="B1057" t="str">
            <v>595</v>
          </cell>
          <cell r="D1057">
            <v>114885.92782438206</v>
          </cell>
          <cell r="F1057" t="str">
            <v>595WYP</v>
          </cell>
          <cell r="G1057" t="str">
            <v>595</v>
          </cell>
          <cell r="I1057">
            <v>114885.92782438206</v>
          </cell>
        </row>
        <row r="1058">
          <cell r="A1058" t="str">
            <v>596CA</v>
          </cell>
          <cell r="B1058" t="str">
            <v>596</v>
          </cell>
          <cell r="D1058">
            <v>60722.310002072692</v>
          </cell>
          <cell r="F1058" t="str">
            <v>596CA</v>
          </cell>
          <cell r="G1058" t="str">
            <v>596</v>
          </cell>
          <cell r="I1058">
            <v>60722.310002072692</v>
          </cell>
        </row>
        <row r="1059">
          <cell r="A1059" t="str">
            <v>596IDU</v>
          </cell>
          <cell r="B1059" t="str">
            <v>596</v>
          </cell>
          <cell r="D1059">
            <v>123047.59659631623</v>
          </cell>
          <cell r="F1059" t="str">
            <v>596IDU</v>
          </cell>
          <cell r="G1059" t="str">
            <v>596</v>
          </cell>
          <cell r="I1059">
            <v>123047.59659631623</v>
          </cell>
        </row>
        <row r="1060">
          <cell r="A1060" t="str">
            <v>596OR</v>
          </cell>
          <cell r="B1060" t="str">
            <v>596</v>
          </cell>
          <cell r="D1060">
            <v>729070.81022470072</v>
          </cell>
          <cell r="F1060" t="str">
            <v>596OR</v>
          </cell>
          <cell r="G1060" t="str">
            <v>596</v>
          </cell>
          <cell r="I1060">
            <v>729070.81022470072</v>
          </cell>
        </row>
        <row r="1061">
          <cell r="A1061" t="str">
            <v>596SNPD</v>
          </cell>
          <cell r="B1061" t="str">
            <v>596</v>
          </cell>
          <cell r="D1061">
            <v>787796.85935459961</v>
          </cell>
          <cell r="F1061" t="str">
            <v>596SNPD</v>
          </cell>
          <cell r="G1061" t="str">
            <v>596</v>
          </cell>
          <cell r="I1061">
            <v>787796.85935459961</v>
          </cell>
        </row>
        <row r="1062">
          <cell r="A1062" t="str">
            <v>596UT</v>
          </cell>
          <cell r="B1062" t="str">
            <v>596</v>
          </cell>
          <cell r="D1062">
            <v>2416493.7601779876</v>
          </cell>
          <cell r="F1062" t="str">
            <v>596UT</v>
          </cell>
          <cell r="G1062" t="str">
            <v>596</v>
          </cell>
          <cell r="I1062">
            <v>2416493.7601779876</v>
          </cell>
        </row>
        <row r="1063">
          <cell r="A1063" t="str">
            <v>596WA</v>
          </cell>
          <cell r="B1063" t="str">
            <v>596</v>
          </cell>
          <cell r="D1063">
            <v>158822.59149637516</v>
          </cell>
          <cell r="F1063" t="str">
            <v>596WA</v>
          </cell>
          <cell r="G1063" t="str">
            <v>596</v>
          </cell>
          <cell r="I1063">
            <v>158822.59149637516</v>
          </cell>
        </row>
        <row r="1064">
          <cell r="A1064" t="str">
            <v>596WYP</v>
          </cell>
          <cell r="B1064" t="str">
            <v>596</v>
          </cell>
          <cell r="D1064">
            <v>248597.30943350555</v>
          </cell>
          <cell r="F1064" t="str">
            <v>596WYP</v>
          </cell>
          <cell r="G1064" t="str">
            <v>596</v>
          </cell>
          <cell r="I1064">
            <v>248597.30943350555</v>
          </cell>
        </row>
        <row r="1065">
          <cell r="A1065" t="str">
            <v>596WYU</v>
          </cell>
          <cell r="B1065" t="str">
            <v>596</v>
          </cell>
          <cell r="D1065">
            <v>76313.756925574882</v>
          </cell>
          <cell r="F1065" t="str">
            <v>596WYU</v>
          </cell>
          <cell r="G1065" t="str">
            <v>596</v>
          </cell>
          <cell r="I1065">
            <v>76313.756925574882</v>
          </cell>
        </row>
        <row r="1066">
          <cell r="A1066" t="str">
            <v>597CA</v>
          </cell>
          <cell r="B1066" t="str">
            <v>597</v>
          </cell>
          <cell r="D1066">
            <v>30002.19019998076</v>
          </cell>
          <cell r="F1066" t="str">
            <v>597CA</v>
          </cell>
          <cell r="G1066" t="str">
            <v>597</v>
          </cell>
          <cell r="I1066">
            <v>30002.19019998076</v>
          </cell>
        </row>
        <row r="1067">
          <cell r="A1067" t="str">
            <v>597IDU</v>
          </cell>
          <cell r="B1067" t="str">
            <v>597</v>
          </cell>
          <cell r="D1067">
            <v>220112.88315558099</v>
          </cell>
          <cell r="F1067" t="str">
            <v>597IDU</v>
          </cell>
          <cell r="G1067" t="str">
            <v>597</v>
          </cell>
          <cell r="I1067">
            <v>220112.88315558099</v>
          </cell>
        </row>
        <row r="1068">
          <cell r="A1068" t="str">
            <v>597OR</v>
          </cell>
          <cell r="B1068" t="str">
            <v>597</v>
          </cell>
          <cell r="D1068">
            <v>906840.21533664432</v>
          </cell>
          <cell r="F1068" t="str">
            <v>597OR</v>
          </cell>
          <cell r="G1068" t="str">
            <v>597</v>
          </cell>
          <cell r="I1068">
            <v>906840.21533664432</v>
          </cell>
        </row>
        <row r="1069">
          <cell r="A1069" t="str">
            <v>597SNPD</v>
          </cell>
          <cell r="B1069" t="str">
            <v>597</v>
          </cell>
          <cell r="D1069">
            <v>1499592.773862828</v>
          </cell>
          <cell r="F1069" t="str">
            <v>597SNPD</v>
          </cell>
          <cell r="G1069" t="str">
            <v>597</v>
          </cell>
          <cell r="I1069">
            <v>1499592.773862828</v>
          </cell>
        </row>
        <row r="1070">
          <cell r="A1070" t="str">
            <v>597UT</v>
          </cell>
          <cell r="B1070" t="str">
            <v>597</v>
          </cell>
          <cell r="D1070">
            <v>1104068.0671082579</v>
          </cell>
          <cell r="F1070" t="str">
            <v>597UT</v>
          </cell>
          <cell r="G1070" t="str">
            <v>597</v>
          </cell>
          <cell r="I1070">
            <v>1104068.0671082579</v>
          </cell>
        </row>
        <row r="1071">
          <cell r="A1071" t="str">
            <v>597WA</v>
          </cell>
          <cell r="B1071" t="str">
            <v>597</v>
          </cell>
          <cell r="D1071">
            <v>268749.79440657777</v>
          </cell>
          <cell r="F1071" t="str">
            <v>597WA</v>
          </cell>
          <cell r="G1071" t="str">
            <v>597</v>
          </cell>
          <cell r="I1071">
            <v>268749.79440657777</v>
          </cell>
        </row>
        <row r="1072">
          <cell r="A1072" t="str">
            <v>597WYP</v>
          </cell>
          <cell r="B1072" t="str">
            <v>597</v>
          </cell>
          <cell r="D1072">
            <v>380400.66070110752</v>
          </cell>
          <cell r="F1072" t="str">
            <v>597WYP</v>
          </cell>
          <cell r="G1072" t="str">
            <v>597</v>
          </cell>
          <cell r="I1072">
            <v>380400.66070110752</v>
          </cell>
        </row>
        <row r="1073">
          <cell r="A1073" t="str">
            <v>597WYU</v>
          </cell>
          <cell r="B1073" t="str">
            <v>597</v>
          </cell>
          <cell r="D1073">
            <v>59738.224224123391</v>
          </cell>
          <cell r="F1073" t="str">
            <v>597WYU</v>
          </cell>
          <cell r="G1073" t="str">
            <v>597</v>
          </cell>
          <cell r="I1073">
            <v>59738.224224123391</v>
          </cell>
        </row>
        <row r="1074">
          <cell r="A1074" t="str">
            <v>598CA</v>
          </cell>
          <cell r="B1074" t="str">
            <v>598</v>
          </cell>
          <cell r="D1074">
            <v>221925.38869807599</v>
          </cell>
          <cell r="F1074" t="str">
            <v>598CA</v>
          </cell>
          <cell r="G1074" t="str">
            <v>598</v>
          </cell>
          <cell r="I1074">
            <v>221925.38869807599</v>
          </cell>
        </row>
        <row r="1075">
          <cell r="A1075" t="str">
            <v>598IDU</v>
          </cell>
          <cell r="B1075" t="str">
            <v>598</v>
          </cell>
          <cell r="D1075">
            <v>800684.05600804463</v>
          </cell>
          <cell r="F1075" t="str">
            <v>598IDU</v>
          </cell>
          <cell r="G1075" t="str">
            <v>598</v>
          </cell>
          <cell r="I1075">
            <v>800684.05600804463</v>
          </cell>
        </row>
        <row r="1076">
          <cell r="A1076" t="str">
            <v>598OR</v>
          </cell>
          <cell r="B1076" t="str">
            <v>598</v>
          </cell>
          <cell r="D1076">
            <v>2953309.2888040445</v>
          </cell>
          <cell r="F1076" t="str">
            <v>598OR</v>
          </cell>
          <cell r="G1076" t="str">
            <v>598</v>
          </cell>
          <cell r="I1076">
            <v>2953309.2888040445</v>
          </cell>
        </row>
        <row r="1077">
          <cell r="A1077" t="str">
            <v>598SNPD</v>
          </cell>
          <cell r="B1077" t="str">
            <v>598</v>
          </cell>
          <cell r="D1077">
            <v>19725319.362643916</v>
          </cell>
          <cell r="F1077" t="str">
            <v>598SNPD</v>
          </cell>
          <cell r="G1077" t="str">
            <v>598</v>
          </cell>
          <cell r="I1077">
            <v>19725319.362643916</v>
          </cell>
        </row>
        <row r="1078">
          <cell r="A1078" t="str">
            <v>598UT</v>
          </cell>
          <cell r="B1078" t="str">
            <v>598</v>
          </cell>
          <cell r="D1078">
            <v>4292195.3185811518</v>
          </cell>
          <cell r="F1078" t="str">
            <v>598UT</v>
          </cell>
          <cell r="G1078" t="str">
            <v>598</v>
          </cell>
          <cell r="I1078">
            <v>4292195.3185811518</v>
          </cell>
        </row>
        <row r="1079">
          <cell r="A1079" t="str">
            <v>598WA</v>
          </cell>
          <cell r="B1079" t="str">
            <v>598</v>
          </cell>
          <cell r="D1079">
            <v>853738.99713042262</v>
          </cell>
          <cell r="F1079" t="str">
            <v>598WA</v>
          </cell>
          <cell r="G1079" t="str">
            <v>598</v>
          </cell>
          <cell r="I1079">
            <v>853738.99713042262</v>
          </cell>
        </row>
        <row r="1080">
          <cell r="A1080" t="str">
            <v>598WYP</v>
          </cell>
          <cell r="B1080" t="str">
            <v>598</v>
          </cell>
          <cell r="D1080">
            <v>3198137.9131061225</v>
          </cell>
          <cell r="F1080" t="str">
            <v>598WYP</v>
          </cell>
          <cell r="G1080" t="str">
            <v>598</v>
          </cell>
          <cell r="I1080">
            <v>3198137.9131061225</v>
          </cell>
        </row>
        <row r="1081">
          <cell r="A1081" t="str">
            <v>598WYU</v>
          </cell>
          <cell r="B1081" t="str">
            <v>598</v>
          </cell>
          <cell r="D1081">
            <v>247583.37941694894</v>
          </cell>
          <cell r="F1081" t="str">
            <v>598WYU</v>
          </cell>
          <cell r="G1081" t="str">
            <v>598</v>
          </cell>
          <cell r="I1081">
            <v>247583.37941694894</v>
          </cell>
        </row>
        <row r="1082">
          <cell r="A1082" t="str">
            <v>901CA</v>
          </cell>
          <cell r="B1082" t="str">
            <v>901</v>
          </cell>
          <cell r="D1082">
            <v>35677.187099888622</v>
          </cell>
          <cell r="F1082" t="str">
            <v>901CA</v>
          </cell>
          <cell r="G1082" t="str">
            <v>901</v>
          </cell>
          <cell r="I1082">
            <v>35677.187099888622</v>
          </cell>
        </row>
        <row r="1083">
          <cell r="A1083" t="str">
            <v>901CN</v>
          </cell>
          <cell r="B1083" t="str">
            <v>901</v>
          </cell>
          <cell r="D1083">
            <v>6800098.1645740252</v>
          </cell>
          <cell r="F1083" t="str">
            <v>901CN</v>
          </cell>
          <cell r="G1083" t="str">
            <v>901</v>
          </cell>
          <cell r="I1083">
            <v>6800098.1645740252</v>
          </cell>
        </row>
        <row r="1084">
          <cell r="A1084" t="str">
            <v>901IDU</v>
          </cell>
          <cell r="B1084" t="str">
            <v>901</v>
          </cell>
          <cell r="D1084">
            <v>140351.85225576896</v>
          </cell>
          <cell r="F1084" t="str">
            <v>901IDU</v>
          </cell>
          <cell r="G1084" t="str">
            <v>901</v>
          </cell>
          <cell r="I1084">
            <v>140351.85225576896</v>
          </cell>
        </row>
        <row r="1085">
          <cell r="A1085" t="str">
            <v>901OR</v>
          </cell>
          <cell r="B1085" t="str">
            <v>901</v>
          </cell>
          <cell r="D1085">
            <v>1155419.215255118</v>
          </cell>
          <cell r="F1085" t="str">
            <v>901OR</v>
          </cell>
          <cell r="G1085" t="str">
            <v>901</v>
          </cell>
          <cell r="I1085">
            <v>1155419.215255118</v>
          </cell>
        </row>
        <row r="1086">
          <cell r="A1086" t="str">
            <v>901UT</v>
          </cell>
          <cell r="B1086" t="str">
            <v>901</v>
          </cell>
          <cell r="D1086">
            <v>-588721.78722021426</v>
          </cell>
          <cell r="F1086" t="str">
            <v>901UT</v>
          </cell>
          <cell r="G1086" t="str">
            <v>901</v>
          </cell>
          <cell r="I1086">
            <v>-588721.78722021426</v>
          </cell>
        </row>
        <row r="1087">
          <cell r="A1087" t="str">
            <v>901WA</v>
          </cell>
          <cell r="B1087" t="str">
            <v>901</v>
          </cell>
          <cell r="D1087">
            <v>205075.61564172595</v>
          </cell>
          <cell r="F1087" t="str">
            <v>901WA</v>
          </cell>
          <cell r="G1087" t="str">
            <v>901</v>
          </cell>
          <cell r="I1087">
            <v>205075.61564172595</v>
          </cell>
        </row>
        <row r="1088">
          <cell r="A1088" t="str">
            <v>901WYP</v>
          </cell>
          <cell r="B1088" t="str">
            <v>901</v>
          </cell>
          <cell r="D1088">
            <v>562804.31655206473</v>
          </cell>
          <cell r="F1088" t="str">
            <v>901WYP</v>
          </cell>
          <cell r="G1088" t="str">
            <v>901</v>
          </cell>
          <cell r="I1088">
            <v>562804.31655206473</v>
          </cell>
        </row>
        <row r="1089">
          <cell r="A1089" t="str">
            <v>901WYU</v>
          </cell>
          <cell r="B1089" t="str">
            <v>901</v>
          </cell>
          <cell r="D1089">
            <v>122590.96988675848</v>
          </cell>
          <cell r="F1089" t="str">
            <v>901WYU</v>
          </cell>
          <cell r="G1089" t="str">
            <v>901</v>
          </cell>
          <cell r="I1089">
            <v>122590.96988675848</v>
          </cell>
        </row>
        <row r="1090">
          <cell r="A1090" t="str">
            <v>902CA</v>
          </cell>
          <cell r="B1090" t="str">
            <v>902</v>
          </cell>
          <cell r="D1090">
            <v>750584.36182723322</v>
          </cell>
          <cell r="F1090" t="str">
            <v>902CA</v>
          </cell>
          <cell r="G1090" t="str">
            <v>902</v>
          </cell>
          <cell r="I1090">
            <v>750584.36182723322</v>
          </cell>
        </row>
        <row r="1091">
          <cell r="A1091" t="str">
            <v>902CN</v>
          </cell>
          <cell r="B1091" t="str">
            <v>902</v>
          </cell>
          <cell r="D1091">
            <v>358669.47354085918</v>
          </cell>
          <cell r="F1091" t="str">
            <v>902CN</v>
          </cell>
          <cell r="G1091" t="str">
            <v>902</v>
          </cell>
          <cell r="I1091">
            <v>358669.47354085918</v>
          </cell>
        </row>
        <row r="1092">
          <cell r="A1092" t="str">
            <v>902IDU</v>
          </cell>
          <cell r="B1092" t="str">
            <v>902</v>
          </cell>
          <cell r="D1092">
            <v>1119834.9815423393</v>
          </cell>
          <cell r="F1092" t="str">
            <v>902IDU</v>
          </cell>
          <cell r="G1092" t="str">
            <v>902</v>
          </cell>
          <cell r="I1092">
            <v>1119834.9815423393</v>
          </cell>
        </row>
        <row r="1093">
          <cell r="A1093" t="str">
            <v>902OR</v>
          </cell>
          <cell r="B1093" t="str">
            <v>902</v>
          </cell>
          <cell r="D1093">
            <v>7898252.2097671703</v>
          </cell>
          <cell r="F1093" t="str">
            <v>902OR</v>
          </cell>
          <cell r="G1093" t="str">
            <v>902</v>
          </cell>
          <cell r="I1093">
            <v>7898252.2097671703</v>
          </cell>
        </row>
        <row r="1094">
          <cell r="A1094" t="str">
            <v>902UT</v>
          </cell>
          <cell r="B1094" t="str">
            <v>902</v>
          </cell>
          <cell r="D1094">
            <v>11182218.494236499</v>
          </cell>
          <cell r="F1094" t="str">
            <v>902UT</v>
          </cell>
          <cell r="G1094" t="str">
            <v>902</v>
          </cell>
          <cell r="I1094">
            <v>11182218.494236499</v>
          </cell>
        </row>
        <row r="1095">
          <cell r="A1095" t="str">
            <v>902WA</v>
          </cell>
          <cell r="B1095" t="str">
            <v>902</v>
          </cell>
          <cell r="D1095">
            <v>2054047.2638706693</v>
          </cell>
          <cell r="F1095" t="str">
            <v>902WA</v>
          </cell>
          <cell r="G1095" t="str">
            <v>902</v>
          </cell>
          <cell r="I1095">
            <v>2054047.2638706693</v>
          </cell>
        </row>
        <row r="1096">
          <cell r="A1096" t="str">
            <v>902WYP</v>
          </cell>
          <cell r="B1096" t="str">
            <v>902</v>
          </cell>
          <cell r="D1096">
            <v>2164889.298828796</v>
          </cell>
          <cell r="F1096" t="str">
            <v>902WYP</v>
          </cell>
          <cell r="G1096" t="str">
            <v>902</v>
          </cell>
          <cell r="I1096">
            <v>2164889.298828796</v>
          </cell>
        </row>
        <row r="1097">
          <cell r="A1097" t="str">
            <v>902WYU</v>
          </cell>
          <cell r="B1097" t="str">
            <v>902</v>
          </cell>
          <cell r="D1097">
            <v>315670.27991828363</v>
          </cell>
          <cell r="F1097" t="str">
            <v>902WYU</v>
          </cell>
          <cell r="G1097" t="str">
            <v>902</v>
          </cell>
          <cell r="I1097">
            <v>315670.27991828363</v>
          </cell>
        </row>
        <row r="1098">
          <cell r="A1098" t="str">
            <v>903CA</v>
          </cell>
          <cell r="B1098" t="str">
            <v>903</v>
          </cell>
          <cell r="D1098">
            <v>213111.9285615191</v>
          </cell>
          <cell r="F1098" t="str">
            <v>903CA</v>
          </cell>
          <cell r="G1098" t="str">
            <v>903</v>
          </cell>
          <cell r="I1098">
            <v>213111.9285615191</v>
          </cell>
        </row>
        <row r="1099">
          <cell r="A1099" t="str">
            <v>903CN</v>
          </cell>
          <cell r="B1099" t="str">
            <v>903</v>
          </cell>
          <cell r="D1099">
            <v>45145290.196319342</v>
          </cell>
          <cell r="F1099" t="str">
            <v>903CN</v>
          </cell>
          <cell r="G1099" t="str">
            <v>903</v>
          </cell>
          <cell r="I1099">
            <v>45145290.196319342</v>
          </cell>
        </row>
        <row r="1100">
          <cell r="A1100" t="str">
            <v>903IDU</v>
          </cell>
          <cell r="B1100" t="str">
            <v>903</v>
          </cell>
          <cell r="D1100">
            <v>401505.92343629728</v>
          </cell>
          <cell r="F1100" t="str">
            <v>903IDU</v>
          </cell>
          <cell r="G1100" t="str">
            <v>903</v>
          </cell>
          <cell r="I1100">
            <v>401505.92343629728</v>
          </cell>
        </row>
        <row r="1101">
          <cell r="A1101" t="str">
            <v>903OR</v>
          </cell>
          <cell r="B1101" t="str">
            <v>903</v>
          </cell>
          <cell r="D1101">
            <v>2090919.4730065884</v>
          </cell>
          <cell r="F1101" t="str">
            <v>903OR</v>
          </cell>
          <cell r="G1101" t="str">
            <v>903</v>
          </cell>
          <cell r="I1101">
            <v>2090919.4730065884</v>
          </cell>
        </row>
        <row r="1102">
          <cell r="A1102" t="str">
            <v>903UT</v>
          </cell>
          <cell r="B1102" t="str">
            <v>903</v>
          </cell>
          <cell r="D1102">
            <v>3573460.6486932086</v>
          </cell>
          <cell r="F1102" t="str">
            <v>903UT</v>
          </cell>
          <cell r="G1102" t="str">
            <v>903</v>
          </cell>
          <cell r="I1102">
            <v>3573460.6486932086</v>
          </cell>
        </row>
        <row r="1103">
          <cell r="A1103" t="str">
            <v>903WA</v>
          </cell>
          <cell r="B1103" t="str">
            <v>903</v>
          </cell>
          <cell r="D1103">
            <v>527230.03037995123</v>
          </cell>
          <cell r="F1103" t="str">
            <v>903WA</v>
          </cell>
          <cell r="G1103" t="str">
            <v>903</v>
          </cell>
          <cell r="I1103">
            <v>527230.03037995123</v>
          </cell>
        </row>
        <row r="1104">
          <cell r="A1104" t="str">
            <v>903WYP</v>
          </cell>
          <cell r="B1104" t="str">
            <v>903</v>
          </cell>
          <cell r="D1104">
            <v>294088.51915462775</v>
          </cell>
          <cell r="F1104" t="str">
            <v>903WYP</v>
          </cell>
          <cell r="G1104" t="str">
            <v>903</v>
          </cell>
          <cell r="I1104">
            <v>294088.51915462775</v>
          </cell>
        </row>
        <row r="1105">
          <cell r="A1105" t="str">
            <v>903WYU</v>
          </cell>
          <cell r="B1105" t="str">
            <v>903</v>
          </cell>
          <cell r="D1105">
            <v>54501.912414606748</v>
          </cell>
          <cell r="F1105" t="str">
            <v>903WYU</v>
          </cell>
          <cell r="G1105" t="str">
            <v>903</v>
          </cell>
          <cell r="I1105">
            <v>54501.912414606748</v>
          </cell>
        </row>
        <row r="1106">
          <cell r="A1106" t="str">
            <v>904CA</v>
          </cell>
          <cell r="B1106" t="str">
            <v>904</v>
          </cell>
          <cell r="D1106">
            <v>604096.74480761751</v>
          </cell>
          <cell r="F1106" t="str">
            <v>904CA</v>
          </cell>
          <cell r="G1106" t="str">
            <v>904</v>
          </cell>
          <cell r="I1106">
            <v>604096.74480761751</v>
          </cell>
        </row>
        <row r="1107">
          <cell r="A1107" t="str">
            <v>904CN</v>
          </cell>
          <cell r="B1107" t="str">
            <v>904</v>
          </cell>
          <cell r="D1107">
            <v>384014.47115040786</v>
          </cell>
          <cell r="F1107" t="str">
            <v>904CN</v>
          </cell>
          <cell r="G1107" t="str">
            <v>904</v>
          </cell>
          <cell r="I1107">
            <v>384014.47115040786</v>
          </cell>
        </row>
        <row r="1108">
          <cell r="A1108" t="str">
            <v>904IDU</v>
          </cell>
          <cell r="B1108" t="str">
            <v>904</v>
          </cell>
          <cell r="D1108">
            <v>-36526.163109211033</v>
          </cell>
          <cell r="F1108" t="str">
            <v>904IDU</v>
          </cell>
          <cell r="G1108" t="str">
            <v>904</v>
          </cell>
          <cell r="I1108">
            <v>-36526.163109211033</v>
          </cell>
        </row>
        <row r="1109">
          <cell r="A1109" t="str">
            <v>904OR</v>
          </cell>
          <cell r="B1109" t="str">
            <v>904</v>
          </cell>
          <cell r="D1109">
            <v>5336079.8239992224</v>
          </cell>
          <cell r="F1109" t="str">
            <v>904OR</v>
          </cell>
          <cell r="G1109" t="str">
            <v>904</v>
          </cell>
          <cell r="I1109">
            <v>5336079.8239992224</v>
          </cell>
        </row>
        <row r="1110">
          <cell r="A1110" t="str">
            <v>904UT</v>
          </cell>
          <cell r="B1110" t="str">
            <v>904</v>
          </cell>
          <cell r="D1110">
            <v>3512505.5097434903</v>
          </cell>
          <cell r="F1110" t="str">
            <v>904UT</v>
          </cell>
          <cell r="G1110" t="str">
            <v>904</v>
          </cell>
          <cell r="I1110">
            <v>3512505.5097434903</v>
          </cell>
        </row>
        <row r="1111">
          <cell r="A1111" t="str">
            <v>904WA</v>
          </cell>
          <cell r="B1111" t="str">
            <v>904</v>
          </cell>
          <cell r="D1111">
            <v>1075502.9429576369</v>
          </cell>
          <cell r="F1111" t="str">
            <v>904WA</v>
          </cell>
          <cell r="G1111" t="str">
            <v>904</v>
          </cell>
          <cell r="I1111">
            <v>1075502.9429576369</v>
          </cell>
        </row>
        <row r="1112">
          <cell r="A1112" t="str">
            <v>904WYP</v>
          </cell>
          <cell r="B1112" t="str">
            <v>904</v>
          </cell>
          <cell r="D1112">
            <v>494586.60254566651</v>
          </cell>
          <cell r="F1112" t="str">
            <v>904WYP</v>
          </cell>
          <cell r="G1112" t="str">
            <v>904</v>
          </cell>
          <cell r="I1112">
            <v>494586.60254566651</v>
          </cell>
        </row>
        <row r="1113">
          <cell r="A1113" t="str">
            <v>905CA</v>
          </cell>
          <cell r="B1113" t="str">
            <v>905</v>
          </cell>
          <cell r="D1113">
            <v>0</v>
          </cell>
          <cell r="F1113" t="str">
            <v>905CA</v>
          </cell>
          <cell r="G1113" t="str">
            <v>905</v>
          </cell>
          <cell r="I1113">
            <v>0</v>
          </cell>
        </row>
        <row r="1114">
          <cell r="A1114" t="str">
            <v>905CN</v>
          </cell>
          <cell r="B1114" t="str">
            <v>905</v>
          </cell>
          <cell r="D1114">
            <v>1098365.258608669</v>
          </cell>
          <cell r="F1114" t="str">
            <v>905CN</v>
          </cell>
          <cell r="G1114" t="str">
            <v>905</v>
          </cell>
          <cell r="I1114">
            <v>1098365.258608669</v>
          </cell>
        </row>
        <row r="1115">
          <cell r="A1115" t="str">
            <v>905IDU</v>
          </cell>
          <cell r="B1115" t="str">
            <v>905</v>
          </cell>
          <cell r="D1115">
            <v>-70.12823163622231</v>
          </cell>
          <cell r="F1115" t="str">
            <v>905IDU</v>
          </cell>
          <cell r="G1115" t="str">
            <v>905</v>
          </cell>
          <cell r="I1115">
            <v>-70.12823163622231</v>
          </cell>
        </row>
        <row r="1116">
          <cell r="A1116" t="str">
            <v>905OR</v>
          </cell>
          <cell r="B1116" t="str">
            <v>905</v>
          </cell>
          <cell r="D1116">
            <v>8664.8442304702694</v>
          </cell>
          <cell r="F1116" t="str">
            <v>905OR</v>
          </cell>
          <cell r="G1116" t="str">
            <v>905</v>
          </cell>
          <cell r="I1116">
            <v>8664.8442304702694</v>
          </cell>
        </row>
        <row r="1117">
          <cell r="A1117" t="str">
            <v>905UT</v>
          </cell>
          <cell r="B1117" t="str">
            <v>905</v>
          </cell>
          <cell r="D1117">
            <v>4574.9661756704236</v>
          </cell>
          <cell r="F1117" t="str">
            <v>905UT</v>
          </cell>
          <cell r="G1117" t="str">
            <v>905</v>
          </cell>
          <cell r="I1117">
            <v>4574.9661756704236</v>
          </cell>
        </row>
        <row r="1118">
          <cell r="A1118" t="str">
            <v>905WYP</v>
          </cell>
          <cell r="B1118" t="str">
            <v>905</v>
          </cell>
          <cell r="D1118">
            <v>1312.1083268558104</v>
          </cell>
          <cell r="F1118" t="str">
            <v>905WYP</v>
          </cell>
          <cell r="G1118" t="str">
            <v>905</v>
          </cell>
          <cell r="I1118">
            <v>1312.1083268558104</v>
          </cell>
        </row>
        <row r="1119">
          <cell r="A1119" t="str">
            <v>907CN</v>
          </cell>
          <cell r="B1119" t="str">
            <v>907</v>
          </cell>
          <cell r="D1119">
            <v>2295255.9323568684</v>
          </cell>
          <cell r="F1119" t="str">
            <v>907CN</v>
          </cell>
          <cell r="G1119" t="str">
            <v>907</v>
          </cell>
          <cell r="I1119">
            <v>2295255.9323568684</v>
          </cell>
        </row>
        <row r="1120">
          <cell r="A1120" t="str">
            <v>908CA</v>
          </cell>
          <cell r="B1120" t="str">
            <v>908</v>
          </cell>
          <cell r="D1120">
            <v>346305.31231530057</v>
          </cell>
          <cell r="F1120" t="str">
            <v>908CA</v>
          </cell>
          <cell r="G1120" t="str">
            <v>908</v>
          </cell>
          <cell r="I1120">
            <v>346305.31231530057</v>
          </cell>
        </row>
        <row r="1121">
          <cell r="A1121" t="str">
            <v>908CN</v>
          </cell>
          <cell r="B1121" t="str">
            <v>908</v>
          </cell>
          <cell r="D1121">
            <v>1293202.0029428154</v>
          </cell>
          <cell r="F1121" t="str">
            <v>908CN</v>
          </cell>
          <cell r="G1121" t="str">
            <v>908</v>
          </cell>
          <cell r="I1121">
            <v>1293202.0029428154</v>
          </cell>
        </row>
        <row r="1122">
          <cell r="A1122" t="str">
            <v>908IDU</v>
          </cell>
          <cell r="B1122" t="str">
            <v>908</v>
          </cell>
          <cell r="D1122">
            <v>1258123.7725977465</v>
          </cell>
          <cell r="F1122" t="str">
            <v>908IDU</v>
          </cell>
          <cell r="G1122" t="str">
            <v>908</v>
          </cell>
          <cell r="I1122">
            <v>1258123.7725977465</v>
          </cell>
        </row>
        <row r="1123">
          <cell r="A1123" t="str">
            <v>908OR</v>
          </cell>
          <cell r="B1123" t="str">
            <v>908</v>
          </cell>
          <cell r="D1123">
            <v>1123289.0727369064</v>
          </cell>
          <cell r="F1123" t="str">
            <v>908OR</v>
          </cell>
          <cell r="G1123" t="str">
            <v>908</v>
          </cell>
          <cell r="I1123">
            <v>1123289.0727369064</v>
          </cell>
        </row>
        <row r="1124">
          <cell r="A1124" t="str">
            <v>908OTHER</v>
          </cell>
          <cell r="B1124" t="str">
            <v>908</v>
          </cell>
          <cell r="D1124">
            <v>48260.427133143909</v>
          </cell>
          <cell r="F1124" t="str">
            <v>908OTHER</v>
          </cell>
          <cell r="G1124" t="str">
            <v>908</v>
          </cell>
          <cell r="I1124">
            <v>48260.427133143909</v>
          </cell>
        </row>
        <row r="1125">
          <cell r="A1125" t="str">
            <v>908UT</v>
          </cell>
          <cell r="B1125" t="str">
            <v>908</v>
          </cell>
          <cell r="D1125">
            <v>33630382.245079435</v>
          </cell>
          <cell r="F1125" t="str">
            <v>908UT</v>
          </cell>
          <cell r="G1125" t="str">
            <v>908</v>
          </cell>
          <cell r="I1125">
            <v>33630382.245079435</v>
          </cell>
        </row>
        <row r="1126">
          <cell r="A1126" t="str">
            <v>908WA</v>
          </cell>
          <cell r="B1126" t="str">
            <v>908</v>
          </cell>
          <cell r="D1126">
            <v>4809565.2186166607</v>
          </cell>
          <cell r="F1126" t="str">
            <v>908WA</v>
          </cell>
          <cell r="G1126" t="str">
            <v>908</v>
          </cell>
          <cell r="I1126">
            <v>4809565.2186166607</v>
          </cell>
        </row>
        <row r="1127">
          <cell r="A1127" t="str">
            <v>908WYP</v>
          </cell>
          <cell r="B1127" t="str">
            <v>908</v>
          </cell>
          <cell r="D1127">
            <v>675512.89102836465</v>
          </cell>
          <cell r="F1127" t="str">
            <v>908WYP</v>
          </cell>
          <cell r="G1127" t="str">
            <v>908</v>
          </cell>
          <cell r="I1127">
            <v>675512.89102836465</v>
          </cell>
        </row>
        <row r="1128">
          <cell r="A1128" t="str">
            <v>909CA</v>
          </cell>
          <cell r="B1128" t="str">
            <v>909</v>
          </cell>
          <cell r="D1128">
            <v>4219.8422975441445</v>
          </cell>
          <cell r="F1128" t="str">
            <v>909CA</v>
          </cell>
          <cell r="G1128" t="str">
            <v>909</v>
          </cell>
          <cell r="I1128">
            <v>4219.8422975441445</v>
          </cell>
        </row>
        <row r="1129">
          <cell r="A1129" t="str">
            <v>909CN</v>
          </cell>
          <cell r="B1129" t="str">
            <v>909</v>
          </cell>
          <cell r="D1129">
            <v>685493.49096873053</v>
          </cell>
          <cell r="F1129" t="str">
            <v>909CN</v>
          </cell>
          <cell r="G1129" t="str">
            <v>909</v>
          </cell>
          <cell r="I1129">
            <v>685493.49096873053</v>
          </cell>
        </row>
        <row r="1130">
          <cell r="A1130" t="str">
            <v>909IDU</v>
          </cell>
          <cell r="B1130" t="str">
            <v>909</v>
          </cell>
          <cell r="D1130">
            <v>2333.8597980515528</v>
          </cell>
          <cell r="F1130" t="str">
            <v>909IDU</v>
          </cell>
          <cell r="G1130" t="str">
            <v>909</v>
          </cell>
          <cell r="I1130">
            <v>2333.8597980515528</v>
          </cell>
        </row>
        <row r="1131">
          <cell r="A1131" t="str">
            <v>909OR</v>
          </cell>
          <cell r="B1131" t="str">
            <v>909</v>
          </cell>
          <cell r="D1131">
            <v>7906.95290237467</v>
          </cell>
          <cell r="F1131" t="str">
            <v>909OR</v>
          </cell>
          <cell r="G1131" t="str">
            <v>909</v>
          </cell>
          <cell r="I1131">
            <v>7906.95290237467</v>
          </cell>
        </row>
        <row r="1132">
          <cell r="A1132" t="str">
            <v>909UT</v>
          </cell>
          <cell r="B1132" t="str">
            <v>909</v>
          </cell>
          <cell r="D1132">
            <v>11813.894621473513</v>
          </cell>
          <cell r="F1132" t="str">
            <v>909UT</v>
          </cell>
          <cell r="G1132" t="str">
            <v>909</v>
          </cell>
          <cell r="I1132">
            <v>11813.894621473513</v>
          </cell>
        </row>
        <row r="1133">
          <cell r="A1133" t="str">
            <v>909WA</v>
          </cell>
          <cell r="B1133" t="str">
            <v>909</v>
          </cell>
          <cell r="D1133">
            <v>2261.8063547797851</v>
          </cell>
          <cell r="F1133" t="str">
            <v>909WA</v>
          </cell>
          <cell r="G1133" t="str">
            <v>909</v>
          </cell>
          <cell r="I1133">
            <v>2261.8063547797851</v>
          </cell>
        </row>
        <row r="1134">
          <cell r="A1134" t="str">
            <v>909WYP</v>
          </cell>
          <cell r="B1134" t="str">
            <v>909</v>
          </cell>
          <cell r="D1134">
            <v>4901.0275847371631</v>
          </cell>
          <cell r="F1134" t="str">
            <v>909WYP</v>
          </cell>
          <cell r="G1134" t="str">
            <v>909</v>
          </cell>
          <cell r="I1134">
            <v>4901.0275847371631</v>
          </cell>
        </row>
        <row r="1135">
          <cell r="A1135" t="str">
            <v>910CN</v>
          </cell>
          <cell r="B1135" t="str">
            <v>910</v>
          </cell>
          <cell r="D1135">
            <v>142345.04758209796</v>
          </cell>
          <cell r="F1135" t="str">
            <v>910CN</v>
          </cell>
          <cell r="G1135" t="str">
            <v>910</v>
          </cell>
          <cell r="I1135">
            <v>142345.04758209796</v>
          </cell>
        </row>
        <row r="1136">
          <cell r="A1136" t="str">
            <v>910IDU</v>
          </cell>
          <cell r="B1136" t="str">
            <v>910</v>
          </cell>
          <cell r="D1136">
            <v>22626.673773087074</v>
          </cell>
          <cell r="F1136" t="str">
            <v>910IDU</v>
          </cell>
          <cell r="G1136" t="str">
            <v>910</v>
          </cell>
          <cell r="I1136">
            <v>22626.673773087074</v>
          </cell>
        </row>
        <row r="1137">
          <cell r="A1137" t="str">
            <v>910OR</v>
          </cell>
          <cell r="B1137" t="str">
            <v>910</v>
          </cell>
          <cell r="D1137">
            <v>55812.925761112238</v>
          </cell>
          <cell r="F1137" t="str">
            <v>910OR</v>
          </cell>
          <cell r="G1137" t="str">
            <v>910</v>
          </cell>
          <cell r="I1137">
            <v>55812.925761112238</v>
          </cell>
        </row>
        <row r="1138">
          <cell r="A1138" t="str">
            <v>910UT</v>
          </cell>
          <cell r="B1138" t="str">
            <v>910</v>
          </cell>
          <cell r="D1138">
            <v>71285.623319682927</v>
          </cell>
          <cell r="F1138" t="str">
            <v>910UT</v>
          </cell>
          <cell r="G1138" t="str">
            <v>910</v>
          </cell>
          <cell r="I1138">
            <v>71285.623319682927</v>
          </cell>
        </row>
        <row r="1139">
          <cell r="A1139" t="str">
            <v>910WA</v>
          </cell>
          <cell r="B1139" t="str">
            <v>910</v>
          </cell>
          <cell r="D1139">
            <v>6798.7191587172729</v>
          </cell>
          <cell r="F1139" t="str">
            <v>910WA</v>
          </cell>
          <cell r="G1139" t="str">
            <v>910</v>
          </cell>
          <cell r="I1139">
            <v>6798.7191587172729</v>
          </cell>
        </row>
        <row r="1140">
          <cell r="A1140" t="str">
            <v>910WYP</v>
          </cell>
          <cell r="B1140" t="str">
            <v>910</v>
          </cell>
          <cell r="D1140">
            <v>43903.944303836011</v>
          </cell>
          <cell r="F1140" t="str">
            <v>910WYP</v>
          </cell>
          <cell r="G1140" t="str">
            <v>910</v>
          </cell>
          <cell r="I1140">
            <v>43903.944303836011</v>
          </cell>
        </row>
        <row r="1141">
          <cell r="A1141" t="str">
            <v>920IDU</v>
          </cell>
          <cell r="B1141" t="str">
            <v>920</v>
          </cell>
          <cell r="D1141">
            <v>8440.320585477617</v>
          </cell>
          <cell r="F1141" t="str">
            <v>920IDU</v>
          </cell>
          <cell r="G1141" t="str">
            <v>920</v>
          </cell>
          <cell r="I1141">
            <v>8440.320585477617</v>
          </cell>
        </row>
        <row r="1142">
          <cell r="A1142" t="str">
            <v>920OR</v>
          </cell>
          <cell r="B1142" t="str">
            <v>920</v>
          </cell>
          <cell r="D1142">
            <v>187279.4884311966</v>
          </cell>
          <cell r="F1142" t="str">
            <v>920OR</v>
          </cell>
          <cell r="G1142" t="str">
            <v>920</v>
          </cell>
          <cell r="I1142">
            <v>187279.4884311966</v>
          </cell>
        </row>
        <row r="1143">
          <cell r="A1143" t="str">
            <v>920SO</v>
          </cell>
          <cell r="B1143" t="str">
            <v>920</v>
          </cell>
          <cell r="D1143">
            <v>138955193.76111209</v>
          </cell>
          <cell r="F1143" t="str">
            <v>920SO</v>
          </cell>
          <cell r="G1143" t="str">
            <v>920</v>
          </cell>
          <cell r="I1143">
            <v>138955193.76111209</v>
          </cell>
        </row>
        <row r="1144">
          <cell r="A1144" t="str">
            <v>920UT</v>
          </cell>
          <cell r="B1144" t="str">
            <v>920</v>
          </cell>
          <cell r="D1144">
            <v>591089.9145710381</v>
          </cell>
          <cell r="F1144" t="str">
            <v>920UT</v>
          </cell>
          <cell r="G1144" t="str">
            <v>920</v>
          </cell>
          <cell r="I1144">
            <v>591089.9145710381</v>
          </cell>
        </row>
        <row r="1145">
          <cell r="A1145" t="str">
            <v>920WA</v>
          </cell>
          <cell r="B1145" t="str">
            <v>920</v>
          </cell>
          <cell r="D1145">
            <v>1015.5267656661974</v>
          </cell>
          <cell r="F1145" t="str">
            <v>920WA</v>
          </cell>
          <cell r="G1145" t="str">
            <v>920</v>
          </cell>
          <cell r="I1145">
            <v>1015.5267656661974</v>
          </cell>
        </row>
        <row r="1146">
          <cell r="A1146" t="str">
            <v>920WYP</v>
          </cell>
          <cell r="B1146" t="str">
            <v>920</v>
          </cell>
          <cell r="D1146">
            <v>303131.58997357904</v>
          </cell>
          <cell r="F1146" t="str">
            <v>920WYP</v>
          </cell>
          <cell r="G1146" t="str">
            <v>920</v>
          </cell>
          <cell r="I1146">
            <v>303131.58997357904</v>
          </cell>
        </row>
        <row r="1147">
          <cell r="A1147" t="str">
            <v>921CA</v>
          </cell>
          <cell r="B1147" t="str">
            <v>921</v>
          </cell>
          <cell r="D1147">
            <v>167.54168730394588</v>
          </cell>
          <cell r="F1147" t="str">
            <v>921CA</v>
          </cell>
          <cell r="G1147" t="str">
            <v>921</v>
          </cell>
          <cell r="I1147">
            <v>167.54168730394588</v>
          </cell>
        </row>
        <row r="1148">
          <cell r="A1148" t="str">
            <v>921CN</v>
          </cell>
          <cell r="B1148" t="str">
            <v>921</v>
          </cell>
          <cell r="D1148">
            <v>7177.8942669638445</v>
          </cell>
          <cell r="F1148" t="str">
            <v>921CN</v>
          </cell>
          <cell r="G1148" t="str">
            <v>921</v>
          </cell>
          <cell r="I1148">
            <v>7177.8942669638445</v>
          </cell>
        </row>
        <row r="1149">
          <cell r="A1149" t="str">
            <v>921IDU</v>
          </cell>
          <cell r="B1149" t="str">
            <v>921</v>
          </cell>
          <cell r="D1149">
            <v>5081.9791728578521</v>
          </cell>
          <cell r="F1149" t="str">
            <v>921IDU</v>
          </cell>
          <cell r="G1149" t="str">
            <v>921</v>
          </cell>
          <cell r="I1149">
            <v>5081.9791728578521</v>
          </cell>
        </row>
        <row r="1150">
          <cell r="A1150" t="str">
            <v>921OR</v>
          </cell>
          <cell r="B1150" t="str">
            <v>921</v>
          </cell>
          <cell r="D1150">
            <v>14061.239776291897</v>
          </cell>
          <cell r="F1150" t="str">
            <v>921OR</v>
          </cell>
          <cell r="G1150" t="str">
            <v>921</v>
          </cell>
          <cell r="I1150">
            <v>14061.239776291897</v>
          </cell>
        </row>
        <row r="1151">
          <cell r="A1151" t="str">
            <v>921SO</v>
          </cell>
          <cell r="B1151" t="str">
            <v>921</v>
          </cell>
          <cell r="D1151">
            <v>11683489.584649991</v>
          </cell>
          <cell r="F1151" t="str">
            <v>921SO</v>
          </cell>
          <cell r="G1151" t="str">
            <v>921</v>
          </cell>
          <cell r="I1151">
            <v>11683489.584649991</v>
          </cell>
        </row>
        <row r="1152">
          <cell r="A1152" t="str">
            <v>921UT</v>
          </cell>
          <cell r="B1152" t="str">
            <v>921</v>
          </cell>
          <cell r="D1152">
            <v>32590.407970117223</v>
          </cell>
          <cell r="F1152" t="str">
            <v>921UT</v>
          </cell>
          <cell r="G1152" t="str">
            <v>921</v>
          </cell>
          <cell r="I1152">
            <v>32590.407970117223</v>
          </cell>
        </row>
        <row r="1153">
          <cell r="A1153" t="str">
            <v>921WA</v>
          </cell>
          <cell r="B1153" t="str">
            <v>921</v>
          </cell>
          <cell r="D1153">
            <v>2642.3418358923568</v>
          </cell>
          <cell r="F1153" t="str">
            <v>921WA</v>
          </cell>
          <cell r="G1153" t="str">
            <v>921</v>
          </cell>
          <cell r="I1153">
            <v>2642.3418358923568</v>
          </cell>
        </row>
        <row r="1154">
          <cell r="A1154" t="str">
            <v>921WYP</v>
          </cell>
          <cell r="B1154" t="str">
            <v>921</v>
          </cell>
          <cell r="D1154">
            <v>14509.706987782733</v>
          </cell>
          <cell r="F1154" t="str">
            <v>921WYP</v>
          </cell>
          <cell r="G1154" t="str">
            <v>921</v>
          </cell>
          <cell r="I1154">
            <v>14509.706987782733</v>
          </cell>
        </row>
        <row r="1155">
          <cell r="A1155" t="str">
            <v>921WYU</v>
          </cell>
          <cell r="B1155" t="str">
            <v>921</v>
          </cell>
          <cell r="D1155">
            <v>518.33209509658252</v>
          </cell>
          <cell r="F1155" t="str">
            <v>921WYU</v>
          </cell>
          <cell r="G1155" t="str">
            <v>921</v>
          </cell>
          <cell r="I1155">
            <v>518.33209509658252</v>
          </cell>
        </row>
        <row r="1156">
          <cell r="A1156" t="str">
            <v>922SO</v>
          </cell>
          <cell r="B1156" t="str">
            <v>922</v>
          </cell>
          <cell r="D1156">
            <v>-31433120.11733922</v>
          </cell>
          <cell r="F1156" t="str">
            <v>922SO</v>
          </cell>
          <cell r="G1156" t="str">
            <v>922</v>
          </cell>
          <cell r="I1156">
            <v>-31433120.11733922</v>
          </cell>
        </row>
        <row r="1157">
          <cell r="A1157" t="str">
            <v>923CA</v>
          </cell>
          <cell r="B1157" t="str">
            <v>923</v>
          </cell>
          <cell r="D1157">
            <v>0</v>
          </cell>
          <cell r="F1157" t="str">
            <v>923CA</v>
          </cell>
          <cell r="G1157" t="str">
            <v>923</v>
          </cell>
          <cell r="I1157">
            <v>0</v>
          </cell>
        </row>
        <row r="1158">
          <cell r="A1158" t="str">
            <v>923CN</v>
          </cell>
          <cell r="B1158" t="str">
            <v>923</v>
          </cell>
          <cell r="D1158">
            <v>0</v>
          </cell>
          <cell r="F1158" t="str">
            <v>923CN</v>
          </cell>
          <cell r="G1158" t="str">
            <v>923</v>
          </cell>
          <cell r="I1158">
            <v>0</v>
          </cell>
        </row>
        <row r="1159">
          <cell r="A1159" t="str">
            <v>923IDU</v>
          </cell>
          <cell r="B1159" t="str">
            <v>923</v>
          </cell>
          <cell r="D1159">
            <v>112.56707115733863</v>
          </cell>
          <cell r="F1159" t="str">
            <v>923IDU</v>
          </cell>
          <cell r="G1159" t="str">
            <v>923</v>
          </cell>
          <cell r="I1159">
            <v>112.56707115733863</v>
          </cell>
        </row>
        <row r="1160">
          <cell r="A1160" t="str">
            <v>923OR</v>
          </cell>
          <cell r="B1160" t="str">
            <v>923</v>
          </cell>
          <cell r="D1160">
            <v>13685.538013868254</v>
          </cell>
          <cell r="F1160" t="str">
            <v>923OR</v>
          </cell>
          <cell r="G1160" t="str">
            <v>923</v>
          </cell>
          <cell r="I1160">
            <v>13685.538013868254</v>
          </cell>
        </row>
        <row r="1161">
          <cell r="A1161" t="str">
            <v>923SO</v>
          </cell>
          <cell r="B1161" t="str">
            <v>923</v>
          </cell>
          <cell r="D1161">
            <v>35188638.700386614</v>
          </cell>
          <cell r="F1161" t="str">
            <v>923SO</v>
          </cell>
          <cell r="G1161" t="str">
            <v>923</v>
          </cell>
          <cell r="I1161">
            <v>35188638.700386614</v>
          </cell>
        </row>
        <row r="1162">
          <cell r="A1162" t="str">
            <v>923UT</v>
          </cell>
          <cell r="B1162" t="str">
            <v>923</v>
          </cell>
          <cell r="D1162">
            <v>18013.139796929172</v>
          </cell>
          <cell r="F1162" t="str">
            <v>923UT</v>
          </cell>
          <cell r="G1162" t="str">
            <v>923</v>
          </cell>
          <cell r="I1162">
            <v>18013.139796929172</v>
          </cell>
        </row>
        <row r="1163">
          <cell r="A1163" t="str">
            <v>923WA</v>
          </cell>
          <cell r="B1163" t="str">
            <v>923</v>
          </cell>
          <cell r="D1163">
            <v>0</v>
          </cell>
          <cell r="F1163" t="str">
            <v>923WA</v>
          </cell>
          <cell r="G1163" t="str">
            <v>923</v>
          </cell>
          <cell r="I1163">
            <v>0</v>
          </cell>
        </row>
        <row r="1164">
          <cell r="A1164" t="str">
            <v>923WYP</v>
          </cell>
          <cell r="B1164" t="str">
            <v>923</v>
          </cell>
          <cell r="D1164">
            <v>0</v>
          </cell>
          <cell r="F1164" t="str">
            <v>923WYP</v>
          </cell>
          <cell r="G1164" t="str">
            <v>923</v>
          </cell>
          <cell r="I1164">
            <v>0</v>
          </cell>
        </row>
        <row r="1165">
          <cell r="A1165" t="str">
            <v>924SO</v>
          </cell>
          <cell r="B1165" t="str">
            <v>924</v>
          </cell>
          <cell r="D1165">
            <v>23357500.93</v>
          </cell>
          <cell r="F1165" t="str">
            <v>924SO</v>
          </cell>
          <cell r="G1165" t="str">
            <v>924</v>
          </cell>
          <cell r="I1165">
            <v>23357500.93</v>
          </cell>
        </row>
        <row r="1166">
          <cell r="A1166" t="str">
            <v>925SO</v>
          </cell>
          <cell r="B1166" t="str">
            <v>925</v>
          </cell>
          <cell r="D1166">
            <v>13043133.540000001</v>
          </cell>
          <cell r="F1166" t="str">
            <v>925SO</v>
          </cell>
          <cell r="G1166" t="str">
            <v>925</v>
          </cell>
          <cell r="I1166">
            <v>13043133.540000001</v>
          </cell>
        </row>
        <row r="1167">
          <cell r="A1167" t="str">
            <v>926SO</v>
          </cell>
          <cell r="B1167" t="str">
            <v>926</v>
          </cell>
          <cell r="D1167">
            <v>0</v>
          </cell>
          <cell r="F1167" t="str">
            <v>926SO</v>
          </cell>
          <cell r="G1167" t="str">
            <v>926</v>
          </cell>
          <cell r="I1167">
            <v>0</v>
          </cell>
        </row>
        <row r="1168">
          <cell r="A1168" t="str">
            <v>928CA</v>
          </cell>
          <cell r="B1168" t="str">
            <v>928</v>
          </cell>
          <cell r="D1168">
            <v>106354.48926448739</v>
          </cell>
          <cell r="F1168" t="str">
            <v>928CA</v>
          </cell>
          <cell r="G1168" t="str">
            <v>928</v>
          </cell>
          <cell r="I1168">
            <v>106354.48926448739</v>
          </cell>
        </row>
        <row r="1169">
          <cell r="A1169" t="str">
            <v>928CN</v>
          </cell>
          <cell r="B1169" t="str">
            <v>928</v>
          </cell>
          <cell r="D1169">
            <v>0</v>
          </cell>
          <cell r="F1169" t="str">
            <v>928CN</v>
          </cell>
          <cell r="G1169" t="str">
            <v>928</v>
          </cell>
          <cell r="I1169">
            <v>0</v>
          </cell>
        </row>
        <row r="1170">
          <cell r="A1170" t="str">
            <v>928IDU</v>
          </cell>
          <cell r="B1170" t="str">
            <v>928</v>
          </cell>
          <cell r="D1170">
            <v>317902.78086924227</v>
          </cell>
          <cell r="F1170" t="str">
            <v>928IDU</v>
          </cell>
          <cell r="G1170" t="str">
            <v>928</v>
          </cell>
          <cell r="I1170">
            <v>317902.78086924227</v>
          </cell>
        </row>
        <row r="1171">
          <cell r="A1171" t="str">
            <v>928OR</v>
          </cell>
          <cell r="B1171" t="str">
            <v>928</v>
          </cell>
          <cell r="D1171">
            <v>2499016.425115569</v>
          </cell>
          <cell r="F1171" t="str">
            <v>928OR</v>
          </cell>
          <cell r="G1171" t="str">
            <v>928</v>
          </cell>
          <cell r="I1171">
            <v>2499016.425115569</v>
          </cell>
        </row>
        <row r="1172">
          <cell r="A1172" t="str">
            <v>928SG</v>
          </cell>
          <cell r="B1172" t="str">
            <v>928</v>
          </cell>
          <cell r="D1172">
            <v>953400.65229899297</v>
          </cell>
          <cell r="F1172" t="str">
            <v>928SG</v>
          </cell>
          <cell r="G1172" t="str">
            <v>928</v>
          </cell>
          <cell r="I1172">
            <v>953400.65229899297</v>
          </cell>
        </row>
        <row r="1173">
          <cell r="A1173" t="str">
            <v>928SO</v>
          </cell>
          <cell r="B1173" t="str">
            <v>928</v>
          </cell>
          <cell r="D1173">
            <v>0</v>
          </cell>
          <cell r="F1173" t="str">
            <v>928SO</v>
          </cell>
          <cell r="G1173" t="str">
            <v>928</v>
          </cell>
          <cell r="I1173">
            <v>0</v>
          </cell>
        </row>
        <row r="1174">
          <cell r="A1174" t="str">
            <v>928UT</v>
          </cell>
          <cell r="B1174" t="str">
            <v>928</v>
          </cell>
          <cell r="D1174">
            <v>3084470.2228289582</v>
          </cell>
          <cell r="F1174" t="str">
            <v>928UT</v>
          </cell>
          <cell r="G1174" t="str">
            <v>928</v>
          </cell>
          <cell r="I1174">
            <v>3084470.2228289582</v>
          </cell>
        </row>
        <row r="1175">
          <cell r="A1175" t="str">
            <v>928WA</v>
          </cell>
          <cell r="B1175" t="str">
            <v>928</v>
          </cell>
          <cell r="D1175">
            <v>405715.94469621935</v>
          </cell>
          <cell r="F1175" t="str">
            <v>928WA</v>
          </cell>
          <cell r="G1175" t="str">
            <v>928</v>
          </cell>
          <cell r="I1175">
            <v>405715.94469621935</v>
          </cell>
        </row>
        <row r="1176">
          <cell r="A1176" t="str">
            <v>928WYP</v>
          </cell>
          <cell r="B1176" t="str">
            <v>928</v>
          </cell>
          <cell r="D1176">
            <v>481164.83566947345</v>
          </cell>
          <cell r="F1176" t="str">
            <v>928WYP</v>
          </cell>
          <cell r="G1176" t="str">
            <v>928</v>
          </cell>
          <cell r="I1176">
            <v>481164.83566947345</v>
          </cell>
        </row>
        <row r="1177">
          <cell r="A1177" t="str">
            <v>928WYU</v>
          </cell>
          <cell r="B1177" t="str">
            <v>928</v>
          </cell>
          <cell r="D1177">
            <v>464365.92283721321</v>
          </cell>
          <cell r="F1177" t="str">
            <v>928WYU</v>
          </cell>
          <cell r="G1177" t="str">
            <v>928</v>
          </cell>
          <cell r="I1177">
            <v>464365.92283721321</v>
          </cell>
        </row>
        <row r="1178">
          <cell r="A1178" t="str">
            <v>929SO</v>
          </cell>
          <cell r="B1178" t="str">
            <v>929</v>
          </cell>
          <cell r="D1178">
            <v>-14080693.041385379</v>
          </cell>
          <cell r="F1178" t="str">
            <v>929SO</v>
          </cell>
          <cell r="G1178" t="str">
            <v>929</v>
          </cell>
          <cell r="I1178">
            <v>-14080693.041385379</v>
          </cell>
        </row>
        <row r="1179">
          <cell r="A1179" t="str">
            <v>930CA</v>
          </cell>
          <cell r="B1179" t="str">
            <v>930</v>
          </cell>
          <cell r="D1179">
            <v>-36800.625858510815</v>
          </cell>
          <cell r="F1179" t="str">
            <v>930CA</v>
          </cell>
          <cell r="G1179" t="str">
            <v>930</v>
          </cell>
          <cell r="I1179">
            <v>-36800.625858510815</v>
          </cell>
        </row>
        <row r="1180">
          <cell r="A1180" t="str">
            <v>930CN</v>
          </cell>
          <cell r="B1180" t="str">
            <v>930</v>
          </cell>
          <cell r="D1180">
            <v>140.31616311705466</v>
          </cell>
          <cell r="F1180" t="str">
            <v>930CN</v>
          </cell>
          <cell r="G1180" t="str">
            <v>930</v>
          </cell>
          <cell r="I1180">
            <v>140.31616311705466</v>
          </cell>
        </row>
        <row r="1181">
          <cell r="A1181" t="str">
            <v>930IDU</v>
          </cell>
          <cell r="B1181" t="str">
            <v>930</v>
          </cell>
          <cell r="D1181">
            <v>2938650.6189532774</v>
          </cell>
          <cell r="F1181" t="str">
            <v>930IDU</v>
          </cell>
          <cell r="G1181" t="str">
            <v>930</v>
          </cell>
          <cell r="I1181">
            <v>2938650.6189532774</v>
          </cell>
        </row>
        <row r="1182">
          <cell r="A1182" t="str">
            <v>930OR</v>
          </cell>
          <cell r="B1182" t="str">
            <v>930</v>
          </cell>
          <cell r="D1182">
            <v>7714950.5906636948</v>
          </cell>
          <cell r="F1182" t="str">
            <v>930OR</v>
          </cell>
          <cell r="G1182" t="str">
            <v>930</v>
          </cell>
          <cell r="I1182">
            <v>7714950.5906636948</v>
          </cell>
        </row>
        <row r="1183">
          <cell r="A1183" t="str">
            <v>930SO</v>
          </cell>
          <cell r="B1183" t="str">
            <v>930</v>
          </cell>
          <cell r="D1183">
            <v>20876844.263864126</v>
          </cell>
          <cell r="F1183" t="str">
            <v>930SO</v>
          </cell>
          <cell r="G1183" t="str">
            <v>930</v>
          </cell>
          <cell r="I1183">
            <v>20876844.263864126</v>
          </cell>
        </row>
        <row r="1184">
          <cell r="A1184" t="str">
            <v>930UT</v>
          </cell>
          <cell r="B1184" t="str">
            <v>930</v>
          </cell>
          <cell r="D1184">
            <v>4123999.1559765595</v>
          </cell>
          <cell r="F1184" t="str">
            <v>930UT</v>
          </cell>
          <cell r="G1184" t="str">
            <v>930</v>
          </cell>
          <cell r="I1184">
            <v>4123999.1559765595</v>
          </cell>
        </row>
        <row r="1185">
          <cell r="A1185" t="str">
            <v>930WA</v>
          </cell>
          <cell r="B1185" t="str">
            <v>930</v>
          </cell>
          <cell r="D1185">
            <v>1300113.493334159</v>
          </cell>
          <cell r="F1185" t="str">
            <v>930WA</v>
          </cell>
          <cell r="G1185" t="str">
            <v>930</v>
          </cell>
          <cell r="I1185">
            <v>1300113.493334159</v>
          </cell>
        </row>
        <row r="1186">
          <cell r="A1186" t="str">
            <v>930WYP</v>
          </cell>
          <cell r="B1186" t="str">
            <v>930</v>
          </cell>
          <cell r="D1186">
            <v>-6867.7431896979688</v>
          </cell>
          <cell r="F1186" t="str">
            <v>930WYP</v>
          </cell>
          <cell r="G1186" t="str">
            <v>930</v>
          </cell>
          <cell r="I1186">
            <v>-6867.7431896979688</v>
          </cell>
        </row>
        <row r="1187">
          <cell r="A1187" t="str">
            <v>931OR</v>
          </cell>
          <cell r="B1187" t="str">
            <v>931</v>
          </cell>
          <cell r="D1187">
            <v>16294.905551428103</v>
          </cell>
          <cell r="F1187" t="str">
            <v>931OR</v>
          </cell>
          <cell r="G1187" t="str">
            <v>931</v>
          </cell>
          <cell r="I1187">
            <v>16294.905551428103</v>
          </cell>
        </row>
        <row r="1188">
          <cell r="A1188" t="str">
            <v>931SO</v>
          </cell>
          <cell r="B1188" t="str">
            <v>931</v>
          </cell>
          <cell r="D1188">
            <v>7870242.9596541207</v>
          </cell>
          <cell r="F1188" t="str">
            <v>931SO</v>
          </cell>
          <cell r="G1188" t="str">
            <v>931</v>
          </cell>
          <cell r="I1188">
            <v>7870242.9596541207</v>
          </cell>
        </row>
        <row r="1189">
          <cell r="A1189" t="str">
            <v>931UT</v>
          </cell>
          <cell r="B1189" t="str">
            <v>931</v>
          </cell>
          <cell r="D1189">
            <v>-388.17314677232957</v>
          </cell>
          <cell r="F1189" t="str">
            <v>931UT</v>
          </cell>
          <cell r="G1189" t="str">
            <v>931</v>
          </cell>
          <cell r="I1189">
            <v>-388.17314677232957</v>
          </cell>
        </row>
        <row r="1190">
          <cell r="A1190" t="str">
            <v>935CA</v>
          </cell>
          <cell r="B1190" t="str">
            <v>935</v>
          </cell>
          <cell r="D1190">
            <v>33047.078515212925</v>
          </cell>
          <cell r="F1190" t="str">
            <v>935CA</v>
          </cell>
          <cell r="G1190" t="str">
            <v>935</v>
          </cell>
          <cell r="I1190">
            <v>33047.078515212925</v>
          </cell>
        </row>
        <row r="1191">
          <cell r="A1191" t="str">
            <v>935CN</v>
          </cell>
          <cell r="B1191" t="str">
            <v>935</v>
          </cell>
          <cell r="D1191">
            <v>77728.86323140093</v>
          </cell>
          <cell r="F1191" t="str">
            <v>935CN</v>
          </cell>
          <cell r="G1191" t="str">
            <v>935</v>
          </cell>
          <cell r="I1191">
            <v>77728.86323140093</v>
          </cell>
        </row>
        <row r="1192">
          <cell r="A1192" t="str">
            <v>935IDU</v>
          </cell>
          <cell r="B1192" t="str">
            <v>935</v>
          </cell>
          <cell r="D1192">
            <v>201131.28441462718</v>
          </cell>
          <cell r="F1192" t="str">
            <v>935IDU</v>
          </cell>
          <cell r="G1192" t="str">
            <v>935</v>
          </cell>
          <cell r="I1192">
            <v>201131.28441462718</v>
          </cell>
        </row>
        <row r="1193">
          <cell r="A1193" t="str">
            <v>935OR</v>
          </cell>
          <cell r="B1193" t="str">
            <v>935</v>
          </cell>
          <cell r="D1193">
            <v>396725.27524394164</v>
          </cell>
          <cell r="F1193" t="str">
            <v>935OR</v>
          </cell>
          <cell r="G1193" t="str">
            <v>935</v>
          </cell>
          <cell r="I1193">
            <v>396725.27524394164</v>
          </cell>
        </row>
        <row r="1194">
          <cell r="A1194" t="str">
            <v>935SO</v>
          </cell>
          <cell r="B1194" t="str">
            <v>935</v>
          </cell>
          <cell r="D1194">
            <v>17623884.042195369</v>
          </cell>
          <cell r="F1194" t="str">
            <v>935SO</v>
          </cell>
          <cell r="G1194" t="str">
            <v>935</v>
          </cell>
          <cell r="I1194">
            <v>17623884.042195369</v>
          </cell>
        </row>
        <row r="1195">
          <cell r="A1195" t="str">
            <v>935UT</v>
          </cell>
          <cell r="B1195" t="str">
            <v>935</v>
          </cell>
          <cell r="D1195">
            <v>459088.29129370791</v>
          </cell>
          <cell r="F1195" t="str">
            <v>935UT</v>
          </cell>
          <cell r="G1195" t="str">
            <v>935</v>
          </cell>
          <cell r="I1195">
            <v>459088.29129370791</v>
          </cell>
        </row>
        <row r="1196">
          <cell r="A1196" t="str">
            <v>935WA</v>
          </cell>
          <cell r="B1196" t="str">
            <v>935</v>
          </cell>
          <cell r="D1196">
            <v>101200.78780413455</v>
          </cell>
          <cell r="F1196" t="str">
            <v>935WA</v>
          </cell>
          <cell r="G1196" t="str">
            <v>935</v>
          </cell>
          <cell r="I1196">
            <v>101200.78780413455</v>
          </cell>
        </row>
        <row r="1197">
          <cell r="A1197" t="str">
            <v>935WYP</v>
          </cell>
          <cell r="B1197" t="str">
            <v>935</v>
          </cell>
          <cell r="D1197">
            <v>162386.32105927815</v>
          </cell>
          <cell r="F1197" t="str">
            <v>935WYP</v>
          </cell>
          <cell r="G1197" t="str">
            <v>935</v>
          </cell>
          <cell r="I1197">
            <v>162386.32105927815</v>
          </cell>
        </row>
        <row r="1198">
          <cell r="A1198" t="str">
            <v>935WYU</v>
          </cell>
          <cell r="B1198" t="str">
            <v>935</v>
          </cell>
          <cell r="D1198">
            <v>3985.8180955611865</v>
          </cell>
          <cell r="F1198" t="str">
            <v>935WYU</v>
          </cell>
          <cell r="G1198" t="str">
            <v>935</v>
          </cell>
          <cell r="I1198">
            <v>3985.8180955611865</v>
          </cell>
        </row>
        <row r="1199">
          <cell r="A1199" t="str">
            <v>DPCA</v>
          </cell>
          <cell r="B1199" t="str">
            <v>DP</v>
          </cell>
          <cell r="D1199">
            <v>554045.93999999994</v>
          </cell>
          <cell r="F1199" t="str">
            <v>DPCA</v>
          </cell>
          <cell r="G1199" t="str">
            <v>DP</v>
          </cell>
          <cell r="I1199">
            <v>554045.93999999994</v>
          </cell>
        </row>
        <row r="1200">
          <cell r="A1200" t="str">
            <v>DPIDU</v>
          </cell>
          <cell r="B1200" t="str">
            <v>DP</v>
          </cell>
          <cell r="D1200">
            <v>1018071.49</v>
          </cell>
          <cell r="F1200" t="str">
            <v>DPIDU</v>
          </cell>
          <cell r="G1200" t="str">
            <v>DP</v>
          </cell>
          <cell r="I1200">
            <v>1018071.49</v>
          </cell>
        </row>
        <row r="1201">
          <cell r="A1201" t="str">
            <v>DPOR</v>
          </cell>
          <cell r="B1201" t="str">
            <v>DP</v>
          </cell>
          <cell r="D1201">
            <v>5753238.8200000003</v>
          </cell>
          <cell r="F1201" t="str">
            <v>DPOR</v>
          </cell>
          <cell r="G1201" t="str">
            <v>DP</v>
          </cell>
          <cell r="I1201">
            <v>5753238.8200000003</v>
          </cell>
        </row>
        <row r="1202">
          <cell r="A1202" t="str">
            <v>DPUT</v>
          </cell>
          <cell r="B1202" t="str">
            <v>DP</v>
          </cell>
          <cell r="D1202">
            <v>11860061.689999999</v>
          </cell>
          <cell r="F1202" t="str">
            <v>DPUT</v>
          </cell>
          <cell r="G1202" t="str">
            <v>DP</v>
          </cell>
          <cell r="I1202">
            <v>11860061.689999999</v>
          </cell>
        </row>
        <row r="1203">
          <cell r="A1203" t="str">
            <v>DPWA</v>
          </cell>
          <cell r="B1203" t="str">
            <v>DP</v>
          </cell>
          <cell r="D1203">
            <v>1733166.48</v>
          </cell>
          <cell r="F1203" t="str">
            <v>DPWA</v>
          </cell>
          <cell r="G1203" t="str">
            <v>DP</v>
          </cell>
          <cell r="I1203">
            <v>1733166.48</v>
          </cell>
        </row>
        <row r="1204">
          <cell r="A1204" t="str">
            <v>DPWYP</v>
          </cell>
          <cell r="B1204" t="str">
            <v>DP</v>
          </cell>
          <cell r="D1204">
            <v>0</v>
          </cell>
          <cell r="F1204" t="str">
            <v>DPWYP</v>
          </cell>
          <cell r="G1204" t="str">
            <v>DP</v>
          </cell>
          <cell r="I1204">
            <v>0</v>
          </cell>
        </row>
        <row r="1205">
          <cell r="A1205" t="str">
            <v>DPWYU</v>
          </cell>
          <cell r="B1205" t="str">
            <v>DP</v>
          </cell>
          <cell r="D1205">
            <v>3299208.36</v>
          </cell>
          <cell r="F1205" t="str">
            <v>DPWYU</v>
          </cell>
          <cell r="G1205" t="str">
            <v>DP</v>
          </cell>
          <cell r="I1205">
            <v>3299208.36</v>
          </cell>
        </row>
        <row r="1206">
          <cell r="A1206" t="str">
            <v>GPSO</v>
          </cell>
          <cell r="B1206" t="str">
            <v>GP</v>
          </cell>
          <cell r="D1206">
            <v>77610.41</v>
          </cell>
          <cell r="F1206" t="str">
            <v>GPSO</v>
          </cell>
          <cell r="G1206" t="str">
            <v>GP</v>
          </cell>
          <cell r="I1206">
            <v>77610.41</v>
          </cell>
        </row>
        <row r="1207">
          <cell r="A1207" t="str">
            <v>HPSG-P</v>
          </cell>
          <cell r="B1207" t="str">
            <v>HP</v>
          </cell>
          <cell r="D1207">
            <v>192231.11</v>
          </cell>
          <cell r="F1207" t="str">
            <v>HPSG-P</v>
          </cell>
          <cell r="G1207" t="str">
            <v>HP</v>
          </cell>
          <cell r="I1207">
            <v>192231.11</v>
          </cell>
        </row>
        <row r="1208">
          <cell r="A1208" t="str">
            <v>IPSO</v>
          </cell>
          <cell r="B1208" t="str">
            <v>IP</v>
          </cell>
          <cell r="D1208">
            <v>0</v>
          </cell>
          <cell r="F1208" t="str">
            <v>IPSO</v>
          </cell>
          <cell r="G1208" t="str">
            <v>IP</v>
          </cell>
          <cell r="I1208">
            <v>0</v>
          </cell>
        </row>
        <row r="1209">
          <cell r="A1209" t="str">
            <v>OPSG</v>
          </cell>
          <cell r="B1209" t="str">
            <v>OP</v>
          </cell>
          <cell r="D1209">
            <v>990155.64</v>
          </cell>
          <cell r="F1209" t="str">
            <v>OPSG</v>
          </cell>
          <cell r="G1209" t="str">
            <v>OP</v>
          </cell>
          <cell r="I1209">
            <v>990155.64</v>
          </cell>
        </row>
        <row r="1210">
          <cell r="A1210" t="str">
            <v>SCHMAPNUTIL</v>
          </cell>
          <cell r="B1210" t="str">
            <v>SCHMAP</v>
          </cell>
          <cell r="D1210">
            <v>0</v>
          </cell>
          <cell r="F1210" t="str">
            <v>SCHMAPNUTIL</v>
          </cell>
          <cell r="G1210" t="str">
            <v>SCHMAP</v>
          </cell>
          <cell r="I1210">
            <v>0</v>
          </cell>
        </row>
        <row r="1211">
          <cell r="A1211" t="str">
            <v>SCHMAPNUTIL</v>
          </cell>
          <cell r="B1211" t="str">
            <v>SCHMAP</v>
          </cell>
          <cell r="D1211">
            <v>0</v>
          </cell>
          <cell r="F1211" t="str">
            <v>SCHMAPNUTIL</v>
          </cell>
          <cell r="G1211" t="str">
            <v>SCHMAP</v>
          </cell>
          <cell r="I1211">
            <v>0</v>
          </cell>
        </row>
        <row r="1212">
          <cell r="A1212" t="str">
            <v>SCHMAPOTHER</v>
          </cell>
          <cell r="B1212" t="str">
            <v>SCHMAP</v>
          </cell>
          <cell r="D1212">
            <v>0</v>
          </cell>
          <cell r="F1212" t="str">
            <v>SCHMAPOTHER</v>
          </cell>
          <cell r="G1212" t="str">
            <v>SCHMAP</v>
          </cell>
          <cell r="I1212">
            <v>0</v>
          </cell>
        </row>
        <row r="1213">
          <cell r="A1213" t="str">
            <v>SCHMAPSE</v>
          </cell>
          <cell r="B1213" t="str">
            <v>SCHMAP</v>
          </cell>
          <cell r="D1213">
            <v>1393973</v>
          </cell>
          <cell r="F1213" t="str">
            <v>SCHMAPSE</v>
          </cell>
          <cell r="G1213" t="str">
            <v>SCHMAP</v>
          </cell>
          <cell r="I1213">
            <v>1393973</v>
          </cell>
        </row>
        <row r="1214">
          <cell r="A1214" t="str">
            <v>SCHMAPSNP</v>
          </cell>
          <cell r="B1214" t="str">
            <v>SCHMAP</v>
          </cell>
          <cell r="D1214">
            <v>4157337</v>
          </cell>
          <cell r="F1214" t="str">
            <v>SCHMAPSNP</v>
          </cell>
          <cell r="G1214" t="str">
            <v>SCHMAP</v>
          </cell>
          <cell r="I1214">
            <v>4157337</v>
          </cell>
        </row>
        <row r="1215">
          <cell r="A1215" t="str">
            <v>SCHMAPSO</v>
          </cell>
          <cell r="B1215" t="str">
            <v>SCHMAP</v>
          </cell>
          <cell r="D1215">
            <v>823180</v>
          </cell>
          <cell r="F1215" t="str">
            <v>SCHMAPSO</v>
          </cell>
          <cell r="G1215" t="str">
            <v>SCHMAP</v>
          </cell>
          <cell r="I1215">
            <v>823180</v>
          </cell>
        </row>
        <row r="1216">
          <cell r="A1216" t="str">
            <v>SCHMATCA</v>
          </cell>
          <cell r="B1216" t="str">
            <v>SCHMAT</v>
          </cell>
          <cell r="D1216">
            <v>333105</v>
          </cell>
          <cell r="F1216" t="str">
            <v>SCHMATCA</v>
          </cell>
          <cell r="G1216" t="str">
            <v>SCHMAT</v>
          </cell>
          <cell r="I1216">
            <v>333105</v>
          </cell>
        </row>
        <row r="1217">
          <cell r="A1217" t="str">
            <v>SCHMATCIAC</v>
          </cell>
          <cell r="B1217" t="str">
            <v>SCHMAT</v>
          </cell>
          <cell r="D1217">
            <v>53173026</v>
          </cell>
          <cell r="F1217" t="str">
            <v>SCHMATCIAC</v>
          </cell>
          <cell r="G1217" t="str">
            <v>SCHMAT</v>
          </cell>
          <cell r="I1217">
            <v>53173026</v>
          </cell>
        </row>
        <row r="1218">
          <cell r="A1218" t="str">
            <v>SCHMATCN</v>
          </cell>
          <cell r="B1218" t="str">
            <v>SCHMAT</v>
          </cell>
          <cell r="D1218">
            <v>0</v>
          </cell>
          <cell r="F1218" t="str">
            <v>SCHMATCN</v>
          </cell>
          <cell r="G1218" t="str">
            <v>SCHMAT</v>
          </cell>
          <cell r="I1218">
            <v>0</v>
          </cell>
        </row>
        <row r="1219">
          <cell r="A1219" t="str">
            <v>SCHMATGPS</v>
          </cell>
          <cell r="B1219" t="str">
            <v>SCHMAT</v>
          </cell>
          <cell r="D1219">
            <v>-26365432</v>
          </cell>
          <cell r="F1219" t="str">
            <v>SCHMATGPS</v>
          </cell>
          <cell r="G1219" t="str">
            <v>SCHMAT</v>
          </cell>
          <cell r="I1219">
            <v>-26365432</v>
          </cell>
        </row>
        <row r="1220">
          <cell r="A1220" t="str">
            <v>SCHMATIDU</v>
          </cell>
          <cell r="B1220" t="str">
            <v>SCHMAT</v>
          </cell>
          <cell r="D1220">
            <v>0</v>
          </cell>
          <cell r="F1220" t="str">
            <v>SCHMATIDU</v>
          </cell>
          <cell r="G1220" t="str">
            <v>SCHMAT</v>
          </cell>
          <cell r="I1220">
            <v>0</v>
          </cell>
        </row>
        <row r="1221">
          <cell r="A1221" t="str">
            <v>SCHMATNUTIL</v>
          </cell>
          <cell r="B1221" t="str">
            <v>SCHMAT</v>
          </cell>
          <cell r="D1221">
            <v>0</v>
          </cell>
          <cell r="F1221" t="str">
            <v>SCHMATNUTIL</v>
          </cell>
          <cell r="G1221" t="str">
            <v>SCHMAT</v>
          </cell>
          <cell r="I1221">
            <v>0</v>
          </cell>
        </row>
        <row r="1222">
          <cell r="A1222" t="str">
            <v>SCHMATOR</v>
          </cell>
          <cell r="B1222" t="str">
            <v>SCHMAT</v>
          </cell>
          <cell r="D1222">
            <v>0</v>
          </cell>
          <cell r="F1222" t="str">
            <v>SCHMATOR</v>
          </cell>
          <cell r="G1222" t="str">
            <v>SCHMAT</v>
          </cell>
          <cell r="I1222">
            <v>0</v>
          </cell>
        </row>
        <row r="1223">
          <cell r="A1223" t="str">
            <v>SCHMATOTHER</v>
          </cell>
          <cell r="B1223" t="str">
            <v>SCHMAT</v>
          </cell>
          <cell r="D1223">
            <v>0</v>
          </cell>
          <cell r="F1223" t="str">
            <v>SCHMATOTHER</v>
          </cell>
          <cell r="G1223" t="str">
            <v>SCHMAT</v>
          </cell>
          <cell r="I1223">
            <v>0</v>
          </cell>
        </row>
        <row r="1224">
          <cell r="A1224" t="str">
            <v>SCHMATSCHMDEXP</v>
          </cell>
          <cell r="B1224" t="str">
            <v>SCHMAT</v>
          </cell>
          <cell r="D1224">
            <v>422593188</v>
          </cell>
          <cell r="F1224" t="str">
            <v>SCHMATSCHMDEXP</v>
          </cell>
          <cell r="G1224" t="str">
            <v>SCHMAT</v>
          </cell>
          <cell r="I1224">
            <v>422593188</v>
          </cell>
        </row>
        <row r="1225">
          <cell r="A1225" t="str">
            <v>SCHMATSE</v>
          </cell>
          <cell r="B1225" t="str">
            <v>SCHMAT</v>
          </cell>
          <cell r="D1225">
            <v>6363628</v>
          </cell>
          <cell r="F1225" t="str">
            <v>SCHMATSE</v>
          </cell>
          <cell r="G1225" t="str">
            <v>SCHMAT</v>
          </cell>
          <cell r="I1225">
            <v>6363628</v>
          </cell>
        </row>
        <row r="1226">
          <cell r="A1226" t="str">
            <v>SCHMATSG</v>
          </cell>
          <cell r="B1226" t="str">
            <v>SCHMAT</v>
          </cell>
          <cell r="D1226">
            <v>2721363</v>
          </cell>
          <cell r="F1226" t="str">
            <v>SCHMATSG</v>
          </cell>
          <cell r="G1226" t="str">
            <v>SCHMAT</v>
          </cell>
          <cell r="I1226">
            <v>2721363</v>
          </cell>
        </row>
        <row r="1227">
          <cell r="A1227" t="str">
            <v>SCHMATSGCT</v>
          </cell>
          <cell r="B1227" t="str">
            <v>SCHMAT</v>
          </cell>
          <cell r="D1227">
            <v>938633</v>
          </cell>
          <cell r="F1227" t="str">
            <v>SCHMATSGCT</v>
          </cell>
          <cell r="G1227" t="str">
            <v>SCHMAT</v>
          </cell>
          <cell r="I1227">
            <v>938633</v>
          </cell>
        </row>
        <row r="1228">
          <cell r="A1228" t="str">
            <v>SCHMATSNP</v>
          </cell>
          <cell r="B1228" t="str">
            <v>SCHMAT</v>
          </cell>
          <cell r="D1228">
            <v>18640972</v>
          </cell>
          <cell r="F1228" t="str">
            <v>SCHMATSNP</v>
          </cell>
          <cell r="G1228" t="str">
            <v>SCHMAT</v>
          </cell>
          <cell r="I1228">
            <v>18640972</v>
          </cell>
        </row>
        <row r="1229">
          <cell r="A1229" t="str">
            <v>SCHMATSNPD</v>
          </cell>
          <cell r="B1229" t="str">
            <v>SCHMAT</v>
          </cell>
          <cell r="D1229">
            <v>11272280</v>
          </cell>
          <cell r="F1229" t="str">
            <v>SCHMATSNPD</v>
          </cell>
          <cell r="G1229" t="str">
            <v>SCHMAT</v>
          </cell>
          <cell r="I1229">
            <v>11272280</v>
          </cell>
        </row>
        <row r="1230">
          <cell r="A1230" t="str">
            <v>SCHMATSO</v>
          </cell>
          <cell r="B1230" t="str">
            <v>SCHMAT</v>
          </cell>
          <cell r="D1230">
            <v>-1454639.8354325257</v>
          </cell>
          <cell r="F1230" t="str">
            <v>SCHMATSO</v>
          </cell>
          <cell r="G1230" t="str">
            <v>SCHMAT</v>
          </cell>
          <cell r="I1230">
            <v>-1454639.8354325257</v>
          </cell>
        </row>
        <row r="1231">
          <cell r="A1231" t="str">
            <v>SCHMATTROJD</v>
          </cell>
          <cell r="B1231" t="str">
            <v>SCHMAT</v>
          </cell>
          <cell r="D1231">
            <v>1566947</v>
          </cell>
          <cell r="F1231" t="str">
            <v>SCHMATTROJD</v>
          </cell>
          <cell r="G1231" t="str">
            <v>SCHMAT</v>
          </cell>
          <cell r="I1231">
            <v>1566947</v>
          </cell>
        </row>
        <row r="1232">
          <cell r="A1232" t="str">
            <v>SCHMATUT</v>
          </cell>
          <cell r="B1232" t="str">
            <v>SCHMAT</v>
          </cell>
          <cell r="D1232">
            <v>0</v>
          </cell>
          <cell r="F1232" t="str">
            <v>SCHMATUT</v>
          </cell>
          <cell r="G1232" t="str">
            <v>SCHMAT</v>
          </cell>
          <cell r="I1232">
            <v>0</v>
          </cell>
        </row>
        <row r="1233">
          <cell r="A1233" t="str">
            <v>SCHMATWA</v>
          </cell>
          <cell r="B1233" t="str">
            <v>SCHMAT</v>
          </cell>
          <cell r="D1233">
            <v>0</v>
          </cell>
          <cell r="F1233" t="str">
            <v>SCHMATWA</v>
          </cell>
          <cell r="G1233" t="str">
            <v>SCHMAT</v>
          </cell>
          <cell r="I1233">
            <v>0</v>
          </cell>
        </row>
        <row r="1234">
          <cell r="A1234" t="str">
            <v>SCHMATWYP</v>
          </cell>
          <cell r="B1234" t="str">
            <v>SCHMAT</v>
          </cell>
          <cell r="D1234">
            <v>0</v>
          </cell>
          <cell r="F1234" t="str">
            <v>SCHMATWYP</v>
          </cell>
          <cell r="G1234" t="str">
            <v>SCHMAT</v>
          </cell>
          <cell r="I1234">
            <v>0</v>
          </cell>
        </row>
        <row r="1235">
          <cell r="A1235" t="str">
            <v>SCHMATWYU</v>
          </cell>
          <cell r="B1235" t="str">
            <v>SCHMAT</v>
          </cell>
          <cell r="D1235">
            <v>0</v>
          </cell>
          <cell r="F1235" t="str">
            <v>SCHMATWYU</v>
          </cell>
          <cell r="G1235" t="str">
            <v>SCHMAT</v>
          </cell>
          <cell r="I1235">
            <v>0</v>
          </cell>
        </row>
        <row r="1236">
          <cell r="A1236" t="str">
            <v>SCHMDFDGP</v>
          </cell>
          <cell r="B1236" t="str">
            <v>SCHMDF</v>
          </cell>
          <cell r="D1236">
            <v>6423</v>
          </cell>
          <cell r="F1236" t="str">
            <v>SCHMDFDGP</v>
          </cell>
          <cell r="G1236" t="str">
            <v>SCHMDF</v>
          </cell>
          <cell r="I1236">
            <v>6423</v>
          </cell>
        </row>
        <row r="1237">
          <cell r="A1237" t="str">
            <v>SCHMDPSE</v>
          </cell>
          <cell r="B1237" t="str">
            <v>SCHMDP</v>
          </cell>
          <cell r="D1237">
            <v>7330652</v>
          </cell>
          <cell r="F1237" t="str">
            <v>SCHMDPSE</v>
          </cell>
          <cell r="G1237" t="str">
            <v>SCHMDP</v>
          </cell>
          <cell r="I1237">
            <v>7330652</v>
          </cell>
        </row>
        <row r="1238">
          <cell r="A1238" t="str">
            <v>SCHMDPSG</v>
          </cell>
          <cell r="B1238" t="str">
            <v>SCHMDP</v>
          </cell>
          <cell r="D1238">
            <v>3946595</v>
          </cell>
          <cell r="F1238" t="str">
            <v>SCHMDPSG</v>
          </cell>
          <cell r="G1238" t="str">
            <v>SCHMDP</v>
          </cell>
          <cell r="I1238">
            <v>3946595</v>
          </cell>
        </row>
        <row r="1239">
          <cell r="A1239" t="str">
            <v>SCHMDPSNP</v>
          </cell>
          <cell r="B1239" t="str">
            <v>SCHMDP</v>
          </cell>
          <cell r="D1239">
            <v>381063</v>
          </cell>
          <cell r="F1239" t="str">
            <v>SCHMDPSNP</v>
          </cell>
          <cell r="G1239" t="str">
            <v>SCHMDP</v>
          </cell>
          <cell r="I1239">
            <v>381063</v>
          </cell>
        </row>
        <row r="1240">
          <cell r="A1240" t="str">
            <v>SCHMDPSO</v>
          </cell>
          <cell r="B1240" t="str">
            <v>SCHMDP</v>
          </cell>
          <cell r="D1240">
            <v>9158887</v>
          </cell>
          <cell r="F1240" t="str">
            <v>SCHMDPSO</v>
          </cell>
          <cell r="G1240" t="str">
            <v>SCHMDP</v>
          </cell>
          <cell r="I1240">
            <v>9158887</v>
          </cell>
        </row>
        <row r="1241">
          <cell r="A1241" t="str">
            <v>SCHMDTBADDEBT</v>
          </cell>
          <cell r="B1241" t="str">
            <v>SCHMDT</v>
          </cell>
          <cell r="D1241">
            <v>-5205950</v>
          </cell>
          <cell r="F1241" t="str">
            <v>SCHMDTBADDEBT</v>
          </cell>
          <cell r="G1241" t="str">
            <v>SCHMDT</v>
          </cell>
          <cell r="I1241">
            <v>-5205950</v>
          </cell>
        </row>
        <row r="1242">
          <cell r="A1242" t="str">
            <v>SCHMDTGPS</v>
          </cell>
          <cell r="B1242" t="str">
            <v>SCHMDT</v>
          </cell>
          <cell r="D1242">
            <v>26111935</v>
          </cell>
          <cell r="F1242" t="str">
            <v>SCHMDTGPS</v>
          </cell>
          <cell r="G1242" t="str">
            <v>SCHMDT</v>
          </cell>
          <cell r="I1242">
            <v>26111935</v>
          </cell>
        </row>
        <row r="1243">
          <cell r="A1243" t="str">
            <v>SCHMDTIDU</v>
          </cell>
          <cell r="B1243" t="str">
            <v>SCHMDT</v>
          </cell>
          <cell r="D1243">
            <v>14146</v>
          </cell>
          <cell r="F1243" t="str">
            <v>SCHMDTIDU</v>
          </cell>
          <cell r="G1243" t="str">
            <v>SCHMDT</v>
          </cell>
          <cell r="I1243">
            <v>14146</v>
          </cell>
        </row>
        <row r="1244">
          <cell r="A1244" t="str">
            <v>SCHMDTNUTIL</v>
          </cell>
          <cell r="B1244" t="str">
            <v>SCHMDT</v>
          </cell>
          <cell r="D1244">
            <v>0</v>
          </cell>
          <cell r="F1244" t="str">
            <v>SCHMDTNUTIL</v>
          </cell>
          <cell r="G1244" t="str">
            <v>SCHMDT</v>
          </cell>
          <cell r="I1244">
            <v>0</v>
          </cell>
        </row>
        <row r="1245">
          <cell r="A1245" t="str">
            <v>SCHMDTOR</v>
          </cell>
          <cell r="B1245" t="str">
            <v>SCHMDT</v>
          </cell>
          <cell r="D1245">
            <v>821541</v>
          </cell>
          <cell r="F1245" t="str">
            <v>SCHMDTOR</v>
          </cell>
          <cell r="G1245" t="str">
            <v>SCHMDT</v>
          </cell>
          <cell r="I1245">
            <v>821541</v>
          </cell>
        </row>
        <row r="1246">
          <cell r="A1246" t="str">
            <v>SCHMDTOTHER</v>
          </cell>
          <cell r="B1246" t="str">
            <v>SCHMDT</v>
          </cell>
          <cell r="D1246">
            <v>0</v>
          </cell>
          <cell r="F1246" t="str">
            <v>SCHMDTOTHER</v>
          </cell>
          <cell r="G1246" t="str">
            <v>SCHMDT</v>
          </cell>
          <cell r="I1246">
            <v>0</v>
          </cell>
        </row>
        <row r="1247">
          <cell r="A1247" t="str">
            <v>SCHMDTSE</v>
          </cell>
          <cell r="B1247" t="str">
            <v>SCHMDT</v>
          </cell>
          <cell r="D1247">
            <v>9888131</v>
          </cell>
          <cell r="F1247" t="str">
            <v>SCHMDTSE</v>
          </cell>
          <cell r="G1247" t="str">
            <v>SCHMDT</v>
          </cell>
          <cell r="I1247">
            <v>9888131</v>
          </cell>
        </row>
        <row r="1248">
          <cell r="A1248" t="str">
            <v>SCHMDTSG</v>
          </cell>
          <cell r="B1248" t="str">
            <v>SCHMDT</v>
          </cell>
          <cell r="D1248">
            <v>3067997</v>
          </cell>
          <cell r="F1248" t="str">
            <v>SCHMDTSG</v>
          </cell>
          <cell r="G1248" t="str">
            <v>SCHMDT</v>
          </cell>
          <cell r="I1248">
            <v>3067997</v>
          </cell>
        </row>
        <row r="1249">
          <cell r="A1249" t="str">
            <v>SCHMDTSNP</v>
          </cell>
          <cell r="B1249" t="str">
            <v>SCHMDT</v>
          </cell>
          <cell r="D1249">
            <v>40229607.969198525</v>
          </cell>
          <cell r="F1249" t="str">
            <v>SCHMDTSNP</v>
          </cell>
          <cell r="G1249" t="str">
            <v>SCHMDT</v>
          </cell>
          <cell r="I1249">
            <v>40229607.969198525</v>
          </cell>
        </row>
        <row r="1250">
          <cell r="A1250" t="str">
            <v>SCHMDTSNPD</v>
          </cell>
          <cell r="B1250" t="str">
            <v>SCHMDT</v>
          </cell>
          <cell r="D1250">
            <v>0</v>
          </cell>
          <cell r="F1250" t="str">
            <v>SCHMDTSNPD</v>
          </cell>
          <cell r="G1250" t="str">
            <v>SCHMDT</v>
          </cell>
          <cell r="I1250">
            <v>0</v>
          </cell>
        </row>
        <row r="1251">
          <cell r="A1251" t="str">
            <v>SCHMDTSO</v>
          </cell>
          <cell r="B1251" t="str">
            <v>SCHMDT</v>
          </cell>
          <cell r="D1251">
            <v>-54769182.447416462</v>
          </cell>
          <cell r="F1251" t="str">
            <v>SCHMDTSO</v>
          </cell>
          <cell r="G1251" t="str">
            <v>SCHMDT</v>
          </cell>
          <cell r="I1251">
            <v>-54769182.447416462</v>
          </cell>
        </row>
        <row r="1252">
          <cell r="A1252" t="str">
            <v>SCHMDTTAXDEPR</v>
          </cell>
          <cell r="B1252" t="str">
            <v>SCHMDT</v>
          </cell>
          <cell r="D1252">
            <v>460953562</v>
          </cell>
          <cell r="F1252" t="str">
            <v>SCHMDTTAXDEPR</v>
          </cell>
          <cell r="G1252" t="str">
            <v>SCHMDT</v>
          </cell>
          <cell r="I1252">
            <v>460953562</v>
          </cell>
        </row>
        <row r="1253">
          <cell r="A1253" t="str">
            <v>SCHMDTUT</v>
          </cell>
          <cell r="B1253" t="str">
            <v>SCHMDT</v>
          </cell>
          <cell r="D1253">
            <v>931</v>
          </cell>
          <cell r="F1253" t="str">
            <v>SCHMDTUT</v>
          </cell>
          <cell r="G1253" t="str">
            <v>SCHMDT</v>
          </cell>
          <cell r="I1253">
            <v>931</v>
          </cell>
        </row>
        <row r="1254">
          <cell r="A1254" t="str">
            <v>SCHMDTWYP</v>
          </cell>
          <cell r="B1254" t="str">
            <v>SCHMDT</v>
          </cell>
          <cell r="D1254">
            <v>9993</v>
          </cell>
          <cell r="F1254" t="str">
            <v>SCHMDTWYP</v>
          </cell>
          <cell r="G1254" t="str">
            <v>SCHMDT</v>
          </cell>
          <cell r="I1254">
            <v>9993</v>
          </cell>
        </row>
        <row r="1255">
          <cell r="A1255" t="str">
            <v>TPSG</v>
          </cell>
          <cell r="B1255" t="str">
            <v>TP</v>
          </cell>
          <cell r="D1255">
            <v>5696340.3599999994</v>
          </cell>
          <cell r="F1255" t="str">
            <v>TPSG</v>
          </cell>
          <cell r="G1255" t="str">
            <v>TP</v>
          </cell>
          <cell r="I1255">
            <v>5696340.3599999994</v>
          </cell>
        </row>
        <row r="1256">
          <cell r="A1256" t="str">
            <v>SCHMDTSG</v>
          </cell>
          <cell r="B1256" t="str">
            <v>SCHMDT</v>
          </cell>
          <cell r="D1256">
            <v>3067997</v>
          </cell>
          <cell r="F1256" t="str">
            <v>SCHMDTSG</v>
          </cell>
          <cell r="G1256" t="str">
            <v>SCHMDT</v>
          </cell>
          <cell r="I1256">
            <v>3067997</v>
          </cell>
        </row>
        <row r="1257">
          <cell r="A1257" t="str">
            <v>SCHMDTSNP</v>
          </cell>
          <cell r="B1257" t="str">
            <v>SCHMDT</v>
          </cell>
          <cell r="D1257">
            <v>40229607.969198525</v>
          </cell>
          <cell r="F1257" t="str">
            <v>SCHMDTSNP</v>
          </cell>
          <cell r="G1257" t="str">
            <v>SCHMDT</v>
          </cell>
          <cell r="I1257">
            <v>40229607.969198525</v>
          </cell>
        </row>
        <row r="1258">
          <cell r="A1258" t="str">
            <v>SCHMDTSNPD</v>
          </cell>
          <cell r="B1258" t="str">
            <v>SCHMDT</v>
          </cell>
          <cell r="D1258">
            <v>0</v>
          </cell>
          <cell r="F1258" t="str">
            <v>SCHMDTSNPD</v>
          </cell>
          <cell r="G1258" t="str">
            <v>SCHMDT</v>
          </cell>
          <cell r="I1258">
            <v>0</v>
          </cell>
        </row>
        <row r="1259">
          <cell r="A1259" t="str">
            <v>SCHMDTSO</v>
          </cell>
          <cell r="B1259" t="str">
            <v>SCHMDT</v>
          </cell>
          <cell r="D1259">
            <v>-51000271</v>
          </cell>
          <cell r="F1259" t="str">
            <v>SCHMDTSO</v>
          </cell>
          <cell r="G1259" t="str">
            <v>SCHMDT</v>
          </cell>
          <cell r="I1259">
            <v>-51000271</v>
          </cell>
        </row>
        <row r="1260">
          <cell r="A1260" t="str">
            <v>SCHMDTTAXDEPR</v>
          </cell>
          <cell r="B1260" t="str">
            <v>SCHMDT</v>
          </cell>
          <cell r="D1260">
            <v>460953562</v>
          </cell>
          <cell r="F1260" t="str">
            <v>SCHMDTTAXDEPR</v>
          </cell>
          <cell r="G1260" t="str">
            <v>SCHMDT</v>
          </cell>
          <cell r="I1260">
            <v>460953562</v>
          </cell>
        </row>
        <row r="1261">
          <cell r="A1261" t="str">
            <v>SCHMDTUT</v>
          </cell>
          <cell r="B1261" t="str">
            <v>SCHMDT</v>
          </cell>
          <cell r="D1261">
            <v>931</v>
          </cell>
          <cell r="F1261" t="str">
            <v>SCHMDTUT</v>
          </cell>
          <cell r="G1261" t="str">
            <v>SCHMDT</v>
          </cell>
          <cell r="I1261">
            <v>931</v>
          </cell>
        </row>
        <row r="1262">
          <cell r="A1262" t="str">
            <v>SCHMDTWYU</v>
          </cell>
          <cell r="B1262" t="str">
            <v>SCHMDT</v>
          </cell>
          <cell r="D1262">
            <v>9993</v>
          </cell>
          <cell r="F1262" t="str">
            <v>SCHMDTWYU</v>
          </cell>
          <cell r="G1262" t="str">
            <v>SCHMDT</v>
          </cell>
          <cell r="I1262">
            <v>9993</v>
          </cell>
        </row>
        <row r="1263">
          <cell r="A1263" t="str">
            <v>TPSG</v>
          </cell>
          <cell r="B1263" t="str">
            <v>TP</v>
          </cell>
          <cell r="D1263">
            <v>5696340.3599999994</v>
          </cell>
          <cell r="F1263" t="str">
            <v>TPSG</v>
          </cell>
          <cell r="G1263" t="str">
            <v>TP</v>
          </cell>
          <cell r="I1263">
            <v>5696340.3599999994</v>
          </cell>
        </row>
      </sheetData>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Notes"/>
      <sheetName val="To Tax-(1)"/>
      <sheetName val="To Tax (2)"/>
      <sheetName val="Capital Balance Wksht"/>
      <sheetName val="Depreciation Wksht"/>
      <sheetName val="Pivot-JAM Actuals-Totals"/>
      <sheetName val="Pivot-JAM Actuals by Function"/>
      <sheetName val="JAM Actuals-Detail"/>
      <sheetName val="Adds Mnth Summary"/>
      <sheetName val="Pivot-Monthly"/>
      <sheetName val="Pivot Discreet Project YorN"/>
      <sheetName val="Cap Adds Detail"/>
      <sheetName val="Retire Rates -5Yr Ave"/>
      <sheetName val="Retirement info -Ethridge"/>
      <sheetName val="Depr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dimension ref="B1:Z49"/>
  <sheetViews>
    <sheetView zoomScale="55" zoomScaleNormal="55" workbookViewId="0">
      <selection activeCell="AD20" sqref="AD20"/>
    </sheetView>
  </sheetViews>
  <sheetFormatPr defaultRowHeight="15"/>
  <cols>
    <col min="1" max="1" width="9.140625" style="1085"/>
    <col min="2" max="2" width="6.140625" style="1085" customWidth="1"/>
    <col min="3" max="5" width="9.140625" style="1085"/>
    <col min="6" max="6" width="11" style="1085" customWidth="1"/>
    <col min="7" max="7" width="4.140625" style="1085" customWidth="1"/>
    <col min="8" max="9" width="9.140625" style="1085"/>
    <col min="10" max="10" width="4" style="1085" customWidth="1"/>
    <col min="11" max="14" width="9.140625" style="1085"/>
    <col min="15" max="15" width="3.7109375" style="1085" customWidth="1"/>
    <col min="16" max="17" width="9.140625" style="1085"/>
    <col min="18" max="18" width="4.42578125" style="1085" customWidth="1"/>
    <col min="19" max="19" width="9.140625" style="1085"/>
    <col min="20" max="20" width="8.7109375" style="1085" customWidth="1"/>
    <col min="21" max="21" width="9.140625" style="1085" customWidth="1"/>
    <col min="22" max="22" width="12.28515625" style="1085" customWidth="1"/>
    <col min="23" max="16384" width="9.140625" style="1085"/>
  </cols>
  <sheetData>
    <row r="1" spans="2:26" ht="36">
      <c r="B1" s="1104" t="s">
        <v>3676</v>
      </c>
      <c r="C1" s="1104"/>
      <c r="D1" s="1104"/>
      <c r="E1" s="1104"/>
      <c r="F1" s="1104"/>
      <c r="G1" s="1104"/>
      <c r="H1" s="1104"/>
      <c r="I1" s="1104"/>
      <c r="J1" s="1104"/>
      <c r="K1" s="1104"/>
      <c r="L1" s="1104"/>
      <c r="M1" s="1104"/>
      <c r="N1" s="1104"/>
      <c r="O1" s="1104"/>
      <c r="P1" s="1104"/>
      <c r="Q1" s="1104"/>
      <c r="R1" s="1104"/>
      <c r="S1" s="1104"/>
      <c r="T1" s="1104"/>
      <c r="U1" s="1104"/>
      <c r="V1" s="1104"/>
      <c r="W1" s="1104"/>
    </row>
    <row r="2" spans="2:26" ht="15.75" thickBot="1"/>
    <row r="3" spans="2:26" ht="15" customHeight="1" thickBot="1">
      <c r="B3" s="1092" t="s">
        <v>3677</v>
      </c>
      <c r="C3" s="1093"/>
      <c r="D3" s="1093"/>
      <c r="E3" s="1093"/>
      <c r="F3" s="1093"/>
      <c r="G3" s="1093"/>
      <c r="H3" s="1093"/>
      <c r="I3" s="1093"/>
      <c r="J3" s="1093"/>
      <c r="K3" s="1093"/>
      <c r="L3" s="1093"/>
      <c r="M3" s="1093"/>
      <c r="N3" s="1093"/>
      <c r="O3" s="1093"/>
      <c r="P3" s="1093"/>
      <c r="Q3" s="1093"/>
      <c r="R3" s="1093"/>
      <c r="S3" s="1093"/>
      <c r="T3" s="1093"/>
      <c r="U3" s="1093"/>
      <c r="V3" s="1093"/>
      <c r="W3" s="1094"/>
    </row>
    <row r="4" spans="2:26" ht="15" customHeight="1">
      <c r="B4" s="1105" t="s">
        <v>3678</v>
      </c>
      <c r="C4" s="1106"/>
      <c r="D4" s="1106"/>
      <c r="E4" s="1106"/>
      <c r="F4" s="1106"/>
      <c r="G4" s="1106"/>
      <c r="H4" s="1106"/>
      <c r="I4" s="1106"/>
      <c r="J4" s="1106"/>
      <c r="K4" s="1106"/>
      <c r="L4" s="1106"/>
      <c r="M4" s="1106"/>
      <c r="N4" s="1106"/>
      <c r="O4" s="1106"/>
      <c r="P4" s="1106"/>
      <c r="Q4" s="1106"/>
      <c r="R4" s="1106"/>
      <c r="S4" s="1106"/>
      <c r="T4" s="1106"/>
      <c r="U4" s="1106"/>
      <c r="V4" s="1106"/>
      <c r="W4" s="1107"/>
    </row>
    <row r="5" spans="2:26">
      <c r="B5" s="1108"/>
      <c r="C5" s="1109"/>
      <c r="D5" s="1109"/>
      <c r="E5" s="1109"/>
      <c r="F5" s="1109"/>
      <c r="G5" s="1109"/>
      <c r="H5" s="1109"/>
      <c r="I5" s="1109"/>
      <c r="J5" s="1109"/>
      <c r="K5" s="1109"/>
      <c r="L5" s="1109"/>
      <c r="M5" s="1109"/>
      <c r="N5" s="1109"/>
      <c r="O5" s="1109"/>
      <c r="P5" s="1109"/>
      <c r="Q5" s="1109"/>
      <c r="R5" s="1109"/>
      <c r="S5" s="1109"/>
      <c r="T5" s="1109"/>
      <c r="U5" s="1109"/>
      <c r="V5" s="1109"/>
      <c r="W5" s="1110"/>
    </row>
    <row r="6" spans="2:26" ht="15.75" thickBot="1">
      <c r="B6" s="1111"/>
      <c r="C6" s="1112"/>
      <c r="D6" s="1112"/>
      <c r="E6" s="1112"/>
      <c r="F6" s="1112"/>
      <c r="G6" s="1112"/>
      <c r="H6" s="1112"/>
      <c r="I6" s="1112"/>
      <c r="J6" s="1112"/>
      <c r="K6" s="1112"/>
      <c r="L6" s="1112"/>
      <c r="M6" s="1112"/>
      <c r="N6" s="1112"/>
      <c r="O6" s="1112"/>
      <c r="P6" s="1112"/>
      <c r="Q6" s="1112"/>
      <c r="R6" s="1112"/>
      <c r="S6" s="1112"/>
      <c r="T6" s="1112"/>
      <c r="U6" s="1112"/>
      <c r="V6" s="1112"/>
      <c r="W6" s="1113"/>
    </row>
    <row r="7" spans="2:26">
      <c r="B7" s="1086"/>
      <c r="C7" s="1086"/>
      <c r="D7" s="1086"/>
      <c r="E7" s="1086"/>
      <c r="F7" s="1086"/>
      <c r="G7" s="1086"/>
      <c r="H7" s="1086"/>
      <c r="I7" s="1086"/>
      <c r="J7" s="1086"/>
      <c r="K7" s="1086"/>
      <c r="L7" s="1086"/>
      <c r="M7" s="1086"/>
      <c r="N7" s="1086"/>
      <c r="O7" s="1086"/>
      <c r="P7" s="1086"/>
      <c r="Q7" s="1086"/>
      <c r="R7" s="1086"/>
      <c r="S7" s="1086"/>
      <c r="T7" s="1086"/>
      <c r="U7" s="1086"/>
      <c r="V7" s="1086"/>
      <c r="W7" s="1086"/>
    </row>
    <row r="8" spans="2:26" ht="15.75" thickBot="1">
      <c r="H8" s="1086"/>
      <c r="I8" s="1086"/>
      <c r="J8" s="1086"/>
      <c r="K8" s="1086"/>
      <c r="L8" s="1086"/>
      <c r="M8" s="1086"/>
      <c r="N8" s="1086"/>
      <c r="O8" s="1086"/>
      <c r="P8" s="1086"/>
      <c r="Q8" s="1086"/>
      <c r="R8" s="1086"/>
      <c r="S8" s="1086"/>
      <c r="T8" s="1086"/>
      <c r="U8" s="1086"/>
      <c r="V8" s="1086"/>
      <c r="W8" s="1086"/>
    </row>
    <row r="9" spans="2:26" ht="15" customHeight="1" thickBot="1">
      <c r="B9" s="1114" t="s">
        <v>3695</v>
      </c>
      <c r="C9" s="1115"/>
      <c r="D9" s="1115"/>
      <c r="E9" s="1115"/>
      <c r="F9" s="1115"/>
      <c r="G9" s="1116"/>
      <c r="H9" s="1086"/>
      <c r="I9" s="1092" t="s">
        <v>3679</v>
      </c>
      <c r="J9" s="1093"/>
      <c r="K9" s="1093"/>
      <c r="L9" s="1093"/>
      <c r="M9" s="1093"/>
      <c r="N9" s="1093"/>
      <c r="O9" s="1093"/>
      <c r="P9" s="1094"/>
      <c r="Q9" s="1086"/>
      <c r="R9" s="1086"/>
      <c r="S9" s="1086"/>
      <c r="T9" s="1086"/>
      <c r="U9" s="1086"/>
      <c r="V9" s="1086"/>
      <c r="W9" s="1086"/>
    </row>
    <row r="10" spans="2:26" ht="15.75" thickBot="1">
      <c r="B10" s="1117"/>
      <c r="C10" s="1118"/>
      <c r="D10" s="1118"/>
      <c r="E10" s="1118"/>
      <c r="F10" s="1118"/>
      <c r="G10" s="1119"/>
      <c r="H10" s="1087"/>
      <c r="I10" s="1095" t="s">
        <v>3680</v>
      </c>
      <c r="J10" s="1096"/>
      <c r="K10" s="1096"/>
      <c r="L10" s="1096"/>
      <c r="M10" s="1096"/>
      <c r="N10" s="1096"/>
      <c r="O10" s="1096"/>
      <c r="P10" s="1097"/>
      <c r="Q10" s="1088"/>
      <c r="U10" s="1089"/>
      <c r="V10" s="1089"/>
      <c r="W10" s="1089"/>
      <c r="X10" s="1089"/>
      <c r="Y10" s="1089"/>
      <c r="Z10" s="1089"/>
    </row>
    <row r="11" spans="2:26" ht="15.75" thickBot="1">
      <c r="I11" s="1098"/>
      <c r="J11" s="1099"/>
      <c r="K11" s="1099"/>
      <c r="L11" s="1099"/>
      <c r="M11" s="1099"/>
      <c r="N11" s="1099"/>
      <c r="O11" s="1099"/>
      <c r="P11" s="1100"/>
    </row>
    <row r="12" spans="2:26" ht="15.75" thickBot="1">
      <c r="B12" s="1092" t="s">
        <v>3681</v>
      </c>
      <c r="C12" s="1093"/>
      <c r="D12" s="1093"/>
      <c r="E12" s="1093"/>
      <c r="F12" s="1093"/>
      <c r="G12" s="1094"/>
      <c r="H12" s="1089"/>
      <c r="I12" s="1098"/>
      <c r="J12" s="1099"/>
      <c r="K12" s="1099"/>
      <c r="L12" s="1099"/>
      <c r="M12" s="1099"/>
      <c r="N12" s="1099"/>
      <c r="O12" s="1099"/>
      <c r="P12" s="1100"/>
      <c r="Q12" s="1089"/>
      <c r="R12" s="1089"/>
    </row>
    <row r="13" spans="2:26" ht="15" customHeight="1">
      <c r="B13" s="1095" t="s">
        <v>3682</v>
      </c>
      <c r="C13" s="1096"/>
      <c r="D13" s="1096"/>
      <c r="E13" s="1096"/>
      <c r="F13" s="1096"/>
      <c r="G13" s="1097"/>
      <c r="H13" s="1087"/>
      <c r="I13" s="1098"/>
      <c r="J13" s="1099"/>
      <c r="K13" s="1099"/>
      <c r="L13" s="1099"/>
      <c r="M13" s="1099"/>
      <c r="N13" s="1099"/>
      <c r="O13" s="1099"/>
      <c r="P13" s="1100"/>
      <c r="Q13" s="1087"/>
      <c r="R13" s="1087"/>
    </row>
    <row r="14" spans="2:26" ht="15.75" thickBot="1">
      <c r="B14" s="1101"/>
      <c r="C14" s="1102"/>
      <c r="D14" s="1102"/>
      <c r="E14" s="1102"/>
      <c r="F14" s="1102"/>
      <c r="G14" s="1103"/>
      <c r="H14" s="1087"/>
      <c r="I14" s="1098"/>
      <c r="J14" s="1099"/>
      <c r="K14" s="1099"/>
      <c r="L14" s="1099"/>
      <c r="M14" s="1099"/>
      <c r="N14" s="1099"/>
      <c r="O14" s="1099"/>
      <c r="P14" s="1100"/>
      <c r="Q14" s="1087"/>
      <c r="R14" s="1087"/>
    </row>
    <row r="15" spans="2:26" ht="15.75" thickBot="1">
      <c r="C15" s="1087"/>
      <c r="D15" s="1087"/>
      <c r="E15" s="1087"/>
      <c r="F15" s="1087"/>
      <c r="G15" s="1087"/>
      <c r="H15" s="1087"/>
      <c r="I15" s="1101"/>
      <c r="J15" s="1102"/>
      <c r="K15" s="1102"/>
      <c r="L15" s="1102"/>
      <c r="M15" s="1102"/>
      <c r="N15" s="1102"/>
      <c r="O15" s="1102"/>
      <c r="P15" s="1103"/>
      <c r="Q15" s="1087"/>
      <c r="R15" s="1087"/>
    </row>
    <row r="16" spans="2:26">
      <c r="B16" s="1087"/>
      <c r="C16" s="1088"/>
    </row>
    <row r="17" spans="3:22">
      <c r="D17" s="1090"/>
      <c r="E17" s="1090"/>
      <c r="F17" s="1090"/>
      <c r="G17" s="1090"/>
      <c r="H17" s="1090"/>
      <c r="I17" s="1090"/>
      <c r="J17" s="1090"/>
      <c r="K17" s="1090"/>
      <c r="L17" s="1090"/>
    </row>
    <row r="18" spans="3:22">
      <c r="D18" s="1090"/>
      <c r="E18" s="1090"/>
      <c r="F18" s="1090"/>
      <c r="G18" s="1090"/>
      <c r="H18" s="1090"/>
      <c r="I18" s="1090"/>
      <c r="J18" s="1090"/>
      <c r="K18" s="1090"/>
      <c r="L18" s="1090"/>
    </row>
    <row r="19" spans="3:22">
      <c r="D19" s="1090"/>
      <c r="E19" s="1090"/>
      <c r="F19" s="1090"/>
      <c r="G19" s="1090"/>
      <c r="H19" s="1090"/>
      <c r="I19" s="1090"/>
      <c r="J19" s="1090"/>
      <c r="K19" s="1090"/>
      <c r="L19" s="1090"/>
    </row>
    <row r="20" spans="3:22">
      <c r="D20" s="1090"/>
      <c r="E20" s="1090"/>
      <c r="F20" s="1090"/>
      <c r="G20" s="1090"/>
      <c r="H20" s="1090"/>
      <c r="I20" s="1090"/>
      <c r="J20" s="1090"/>
      <c r="K20" s="1090"/>
      <c r="L20" s="1090"/>
    </row>
    <row r="21" spans="3:22">
      <c r="D21" s="1090"/>
      <c r="E21" s="1090"/>
      <c r="F21" s="1090"/>
      <c r="G21" s="1090"/>
      <c r="H21" s="1090"/>
      <c r="I21" s="1090"/>
      <c r="J21" s="1090"/>
      <c r="K21" s="1090"/>
      <c r="L21" s="1090"/>
    </row>
    <row r="22" spans="3:22" ht="15.75" thickBot="1">
      <c r="D22" s="1090"/>
      <c r="E22" s="1090"/>
      <c r="F22" s="1090"/>
      <c r="G22" s="1090"/>
      <c r="H22" s="1090"/>
      <c r="I22" s="1090"/>
      <c r="J22" s="1090"/>
      <c r="K22" s="1090"/>
      <c r="L22" s="1090"/>
    </row>
    <row r="23" spans="3:22" ht="15.75" thickBot="1">
      <c r="C23" s="1092" t="s">
        <v>3589</v>
      </c>
      <c r="D23" s="1093"/>
      <c r="E23" s="1093"/>
      <c r="F23" s="1094"/>
      <c r="G23" s="1091"/>
      <c r="H23" s="1091"/>
      <c r="I23" s="1091"/>
      <c r="J23" s="1091"/>
      <c r="K23" s="1092" t="s">
        <v>48</v>
      </c>
      <c r="L23" s="1093"/>
      <c r="M23" s="1093"/>
      <c r="N23" s="1094"/>
      <c r="S23" s="1092" t="s">
        <v>1384</v>
      </c>
      <c r="T23" s="1093"/>
      <c r="U23" s="1093"/>
      <c r="V23" s="1094"/>
    </row>
    <row r="24" spans="3:22">
      <c r="C24" s="1095" t="s">
        <v>3683</v>
      </c>
      <c r="D24" s="1096"/>
      <c r="E24" s="1096"/>
      <c r="F24" s="1097"/>
      <c r="G24" s="1090"/>
      <c r="H24" s="1090"/>
      <c r="I24" s="1090"/>
      <c r="J24" s="1090"/>
      <c r="K24" s="1095" t="s">
        <v>3684</v>
      </c>
      <c r="L24" s="1096"/>
      <c r="M24" s="1096"/>
      <c r="N24" s="1097"/>
      <c r="S24" s="1095" t="s">
        <v>3685</v>
      </c>
      <c r="T24" s="1096"/>
      <c r="U24" s="1096"/>
      <c r="V24" s="1097"/>
    </row>
    <row r="25" spans="3:22">
      <c r="C25" s="1098"/>
      <c r="D25" s="1099"/>
      <c r="E25" s="1099"/>
      <c r="F25" s="1100"/>
      <c r="G25" s="1090"/>
      <c r="H25" s="1090"/>
      <c r="I25" s="1090"/>
      <c r="J25" s="1090"/>
      <c r="K25" s="1098"/>
      <c r="L25" s="1099"/>
      <c r="M25" s="1099"/>
      <c r="N25" s="1100"/>
      <c r="S25" s="1098"/>
      <c r="T25" s="1099"/>
      <c r="U25" s="1099"/>
      <c r="V25" s="1100"/>
    </row>
    <row r="26" spans="3:22">
      <c r="C26" s="1098"/>
      <c r="D26" s="1099"/>
      <c r="E26" s="1099"/>
      <c r="F26" s="1100"/>
      <c r="G26" s="1090"/>
      <c r="H26" s="1090"/>
      <c r="I26" s="1090"/>
      <c r="J26" s="1090"/>
      <c r="K26" s="1098"/>
      <c r="L26" s="1099"/>
      <c r="M26" s="1099"/>
      <c r="N26" s="1100"/>
      <c r="S26" s="1098"/>
      <c r="T26" s="1099"/>
      <c r="U26" s="1099"/>
      <c r="V26" s="1100"/>
    </row>
    <row r="27" spans="3:22" ht="15.75" thickBot="1">
      <c r="C27" s="1101"/>
      <c r="D27" s="1102"/>
      <c r="E27" s="1102"/>
      <c r="F27" s="1103"/>
      <c r="G27" s="1090"/>
      <c r="H27" s="1090"/>
      <c r="I27" s="1090"/>
      <c r="J27" s="1090"/>
      <c r="K27" s="1101"/>
      <c r="L27" s="1102"/>
      <c r="M27" s="1102"/>
      <c r="N27" s="1103"/>
      <c r="S27" s="1101"/>
      <c r="T27" s="1102"/>
      <c r="U27" s="1102"/>
      <c r="V27" s="1103"/>
    </row>
    <row r="30" spans="3:22" ht="15.75" thickBot="1"/>
    <row r="31" spans="3:22" ht="15.75" thickBot="1">
      <c r="K31" s="1092" t="s">
        <v>3686</v>
      </c>
      <c r="L31" s="1093"/>
      <c r="M31" s="1093"/>
      <c r="N31" s="1094"/>
    </row>
    <row r="32" spans="3:22">
      <c r="K32" s="1095" t="s">
        <v>3687</v>
      </c>
      <c r="L32" s="1096"/>
      <c r="M32" s="1096"/>
      <c r="N32" s="1097"/>
    </row>
    <row r="33" spans="11:14">
      <c r="K33" s="1098"/>
      <c r="L33" s="1099"/>
      <c r="M33" s="1099"/>
      <c r="N33" s="1100"/>
    </row>
    <row r="34" spans="11:14" ht="15.75" thickBot="1">
      <c r="K34" s="1101"/>
      <c r="L34" s="1102"/>
      <c r="M34" s="1102"/>
      <c r="N34" s="1103"/>
    </row>
    <row r="37" spans="11:14" ht="15.75" thickBot="1"/>
    <row r="38" spans="11:14" ht="15.75" thickBot="1">
      <c r="K38" s="1092" t="s">
        <v>1461</v>
      </c>
      <c r="L38" s="1093"/>
      <c r="M38" s="1093"/>
      <c r="N38" s="1094"/>
    </row>
    <row r="39" spans="11:14" ht="15" customHeight="1">
      <c r="K39" s="1095" t="s">
        <v>3688</v>
      </c>
      <c r="L39" s="1096"/>
      <c r="M39" s="1096"/>
      <c r="N39" s="1097"/>
    </row>
    <row r="40" spans="11:14">
      <c r="K40" s="1098"/>
      <c r="L40" s="1099"/>
      <c r="M40" s="1099"/>
      <c r="N40" s="1100"/>
    </row>
    <row r="41" spans="11:14">
      <c r="K41" s="1098"/>
      <c r="L41" s="1099"/>
      <c r="M41" s="1099"/>
      <c r="N41" s="1100"/>
    </row>
    <row r="42" spans="11:14">
      <c r="K42" s="1098"/>
      <c r="L42" s="1099"/>
      <c r="M42" s="1099"/>
      <c r="N42" s="1100"/>
    </row>
    <row r="43" spans="11:14" ht="15.75" thickBot="1">
      <c r="K43" s="1101"/>
      <c r="L43" s="1102"/>
      <c r="M43" s="1102"/>
      <c r="N43" s="1103"/>
    </row>
    <row r="48" spans="11:14" ht="15.75" thickBot="1"/>
    <row r="49" spans="3:22" ht="15.75" thickBot="1">
      <c r="C49" s="1092" t="s">
        <v>3689</v>
      </c>
      <c r="D49" s="1093"/>
      <c r="E49" s="1093"/>
      <c r="F49" s="1094"/>
      <c r="K49" s="1092" t="s">
        <v>3690</v>
      </c>
      <c r="L49" s="1093"/>
      <c r="M49" s="1093"/>
      <c r="N49" s="1094"/>
      <c r="S49" s="1092" t="s">
        <v>3691</v>
      </c>
      <c r="T49" s="1093"/>
      <c r="U49" s="1093"/>
      <c r="V49" s="1094"/>
    </row>
  </sheetData>
  <mergeCells count="21">
    <mergeCell ref="B1:W1"/>
    <mergeCell ref="B3:W3"/>
    <mergeCell ref="B4:W6"/>
    <mergeCell ref="B9:G10"/>
    <mergeCell ref="I9:P9"/>
    <mergeCell ref="I10:P15"/>
    <mergeCell ref="B12:G12"/>
    <mergeCell ref="B13:G14"/>
    <mergeCell ref="C49:F49"/>
    <mergeCell ref="K49:N49"/>
    <mergeCell ref="C23:F23"/>
    <mergeCell ref="K23:N23"/>
    <mergeCell ref="S23:V23"/>
    <mergeCell ref="C24:F27"/>
    <mergeCell ref="K24:N27"/>
    <mergeCell ref="S24:V27"/>
    <mergeCell ref="S49:V49"/>
    <mergeCell ref="K31:N31"/>
    <mergeCell ref="K32:N34"/>
    <mergeCell ref="K38:N38"/>
    <mergeCell ref="K39:N43"/>
  </mergeCells>
  <pageMargins left="0.7" right="0.7" top="0.75" bottom="0.75" header="0.3" footer="0.3"/>
  <pageSetup scale="48" orientation="portrait" verticalDpi="0" r:id="rId1"/>
  <drawing r:id="rId2"/>
</worksheet>
</file>

<file path=xl/worksheets/sheet10.xml><?xml version="1.0" encoding="utf-8"?>
<worksheet xmlns="http://schemas.openxmlformats.org/spreadsheetml/2006/main" xmlns:r="http://schemas.openxmlformats.org/officeDocument/2006/relationships">
  <sheetPr codeName="Sheet9"/>
  <dimension ref="A1:HH141"/>
  <sheetViews>
    <sheetView zoomScale="70" zoomScaleNormal="70" workbookViewId="0">
      <pane xSplit="7" ySplit="5" topLeftCell="FE96" activePane="bottomRight" state="frozen"/>
      <selection pane="topRight" activeCell="H1" sqref="H1"/>
      <selection pane="bottomLeft" activeCell="A6" sqref="A6"/>
      <selection pane="bottomRight" activeCell="B131" sqref="B131"/>
    </sheetView>
  </sheetViews>
  <sheetFormatPr defaultRowHeight="12.75"/>
  <cols>
    <col min="1" max="1" width="26.140625" bestFit="1" customWidth="1"/>
    <col min="5" max="5" width="13" bestFit="1" customWidth="1"/>
    <col min="6" max="6" width="16.7109375" bestFit="1" customWidth="1"/>
    <col min="7" max="7" width="15.42578125" bestFit="1" customWidth="1"/>
    <col min="8" max="9" width="15.42578125" customWidth="1"/>
    <col min="10" max="10" width="14.85546875" style="8" customWidth="1"/>
    <col min="11" max="32" width="14.42578125" style="8" customWidth="1"/>
    <col min="33" max="33" width="15.42578125" style="34" customWidth="1"/>
    <col min="34" max="57" width="15.42578125" customWidth="1"/>
    <col min="58" max="58" width="15.42578125" style="34" customWidth="1"/>
    <col min="59" max="82" width="15.42578125" customWidth="1"/>
    <col min="83" max="83" width="23.85546875" bestFit="1" customWidth="1"/>
    <col min="84" max="154" width="15.42578125" customWidth="1"/>
    <col min="155" max="155" width="15.7109375" bestFit="1" customWidth="1"/>
    <col min="156" max="157" width="15.42578125" customWidth="1"/>
    <col min="158" max="158" width="15.7109375" bestFit="1" customWidth="1"/>
    <col min="159" max="180" width="15.42578125" customWidth="1"/>
    <col min="181" max="207" width="15" customWidth="1"/>
    <col min="208" max="208" width="19.7109375" bestFit="1" customWidth="1"/>
    <col min="209" max="209" width="17.28515625" style="5" customWidth="1"/>
    <col min="210" max="210" width="16.28515625" style="5" customWidth="1"/>
    <col min="212" max="212" width="16" style="46" bestFit="1" customWidth="1"/>
    <col min="213" max="214" width="19.7109375" style="46" bestFit="1" customWidth="1"/>
    <col min="216" max="216" width="13.42578125" style="13" bestFit="1" customWidth="1"/>
  </cols>
  <sheetData>
    <row r="1" spans="1:216" ht="13.5" thickBot="1">
      <c r="GI1" s="36"/>
      <c r="GJ1" s="36"/>
    </row>
    <row r="2" spans="1:216" ht="36.75" customHeight="1" thickBot="1">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G2" s="391" t="s">
        <v>3546</v>
      </c>
      <c r="BH2" s="391" t="s">
        <v>3546</v>
      </c>
      <c r="BI2" s="391" t="s">
        <v>3546</v>
      </c>
      <c r="BJ2" s="391" t="s">
        <v>3546</v>
      </c>
      <c r="BK2" s="391" t="s">
        <v>3546</v>
      </c>
      <c r="BL2" s="391" t="s">
        <v>3546</v>
      </c>
      <c r="BM2" s="391" t="s">
        <v>3546</v>
      </c>
      <c r="BN2" s="391" t="s">
        <v>3546</v>
      </c>
      <c r="BO2" s="391" t="s">
        <v>3546</v>
      </c>
      <c r="BP2" s="391" t="s">
        <v>3546</v>
      </c>
      <c r="BQ2" s="391" t="s">
        <v>3546</v>
      </c>
      <c r="BR2" s="391" t="s">
        <v>3546</v>
      </c>
      <c r="BS2" s="391" t="s">
        <v>3546</v>
      </c>
      <c r="BT2" s="391" t="s">
        <v>3546</v>
      </c>
      <c r="BU2" s="391" t="s">
        <v>3546</v>
      </c>
      <c r="BV2" s="391" t="s">
        <v>3546</v>
      </c>
      <c r="BW2" s="391" t="s">
        <v>3546</v>
      </c>
      <c r="BX2" s="391" t="s">
        <v>3546</v>
      </c>
      <c r="BY2" s="391" t="s">
        <v>3546</v>
      </c>
      <c r="BZ2" s="391" t="s">
        <v>3546</v>
      </c>
      <c r="CA2" s="391" t="s">
        <v>3546</v>
      </c>
      <c r="CB2" s="391" t="s">
        <v>3546</v>
      </c>
      <c r="CC2" s="391" t="s">
        <v>3546</v>
      </c>
      <c r="CE2" s="391" t="s">
        <v>3546</v>
      </c>
      <c r="CF2" s="391" t="s">
        <v>3546</v>
      </c>
      <c r="CG2" s="391" t="s">
        <v>3546</v>
      </c>
      <c r="CH2" s="391" t="s">
        <v>3546</v>
      </c>
      <c r="CI2" s="391" t="s">
        <v>3546</v>
      </c>
      <c r="CJ2" s="391" t="s">
        <v>3546</v>
      </c>
      <c r="CK2" s="391" t="s">
        <v>3546</v>
      </c>
      <c r="CL2" s="391" t="s">
        <v>3546</v>
      </c>
      <c r="CM2" s="391" t="s">
        <v>3546</v>
      </c>
      <c r="CN2" s="391" t="s">
        <v>3546</v>
      </c>
      <c r="CO2" s="391" t="s">
        <v>3546</v>
      </c>
      <c r="CP2" s="391" t="s">
        <v>3546</v>
      </c>
      <c r="CQ2" s="391" t="s">
        <v>3546</v>
      </c>
      <c r="CR2" s="391" t="s">
        <v>3546</v>
      </c>
      <c r="CS2" s="391" t="s">
        <v>3546</v>
      </c>
      <c r="CT2" s="391" t="s">
        <v>3546</v>
      </c>
      <c r="CU2" s="391" t="s">
        <v>3546</v>
      </c>
      <c r="CV2" s="391" t="s">
        <v>3546</v>
      </c>
      <c r="CW2" s="391" t="s">
        <v>3546</v>
      </c>
      <c r="CX2" s="391" t="s">
        <v>3546</v>
      </c>
      <c r="CY2" s="391" t="s">
        <v>3546</v>
      </c>
      <c r="CZ2" s="391" t="s">
        <v>3546</v>
      </c>
      <c r="DA2" s="391" t="s">
        <v>3546</v>
      </c>
      <c r="DC2" s="391" t="s">
        <v>3546</v>
      </c>
      <c r="DD2" s="391" t="s">
        <v>3546</v>
      </c>
      <c r="DE2" s="391" t="s">
        <v>3546</v>
      </c>
      <c r="DF2" s="391" t="s">
        <v>3546</v>
      </c>
      <c r="DG2" s="391" t="s">
        <v>3546</v>
      </c>
      <c r="DH2" s="391" t="s">
        <v>3546</v>
      </c>
      <c r="DI2" s="391" t="s">
        <v>3546</v>
      </c>
      <c r="DJ2" s="391" t="s">
        <v>3546</v>
      </c>
      <c r="DK2" s="391" t="s">
        <v>3546</v>
      </c>
      <c r="DL2" s="391" t="s">
        <v>3546</v>
      </c>
      <c r="DM2" s="391" t="s">
        <v>3546</v>
      </c>
      <c r="DN2" s="391" t="s">
        <v>3546</v>
      </c>
      <c r="DO2" s="391" t="s">
        <v>3546</v>
      </c>
      <c r="DP2" s="391" t="s">
        <v>3546</v>
      </c>
      <c r="DQ2" s="391" t="s">
        <v>3546</v>
      </c>
      <c r="DR2" s="391" t="s">
        <v>3546</v>
      </c>
      <c r="DS2" s="391" t="s">
        <v>3546</v>
      </c>
      <c r="DT2" s="391" t="s">
        <v>3546</v>
      </c>
      <c r="DU2" s="391" t="s">
        <v>3546</v>
      </c>
      <c r="DV2" s="391" t="s">
        <v>3546</v>
      </c>
      <c r="DW2" s="391" t="s">
        <v>3546</v>
      </c>
      <c r="DX2" s="391" t="s">
        <v>3546</v>
      </c>
      <c r="DY2" s="391" t="s">
        <v>3546</v>
      </c>
      <c r="EA2" s="391" t="s">
        <v>3546</v>
      </c>
      <c r="EB2" s="391" t="s">
        <v>3546</v>
      </c>
      <c r="EC2" s="391" t="s">
        <v>3546</v>
      </c>
      <c r="ED2" s="391" t="s">
        <v>3546</v>
      </c>
      <c r="EE2" s="391" t="s">
        <v>3546</v>
      </c>
      <c r="EF2" s="391" t="s">
        <v>3546</v>
      </c>
      <c r="EG2" s="391" t="s">
        <v>3546</v>
      </c>
      <c r="EH2" s="391" t="s">
        <v>3546</v>
      </c>
      <c r="EI2" s="391" t="s">
        <v>3546</v>
      </c>
      <c r="EJ2" s="391" t="s">
        <v>3546</v>
      </c>
      <c r="EK2" s="391" t="s">
        <v>3546</v>
      </c>
      <c r="EL2" s="391" t="s">
        <v>3546</v>
      </c>
      <c r="EM2" s="391" t="s">
        <v>3546</v>
      </c>
      <c r="EN2" s="391" t="s">
        <v>3546</v>
      </c>
      <c r="EO2" s="391" t="s">
        <v>3546</v>
      </c>
      <c r="EP2" s="391" t="s">
        <v>3546</v>
      </c>
      <c r="EQ2" s="391" t="s">
        <v>3546</v>
      </c>
      <c r="ER2" s="391" t="s">
        <v>3546</v>
      </c>
      <c r="ES2" s="391" t="s">
        <v>3546</v>
      </c>
      <c r="ET2" s="391" t="s">
        <v>3546</v>
      </c>
      <c r="EU2" s="391" t="s">
        <v>3546</v>
      </c>
      <c r="EV2" s="391" t="s">
        <v>3546</v>
      </c>
      <c r="EW2" s="391" t="s">
        <v>3546</v>
      </c>
      <c r="EY2" s="391" t="s">
        <v>3546</v>
      </c>
      <c r="EZ2" s="391" t="s">
        <v>3546</v>
      </c>
      <c r="FA2" s="391" t="s">
        <v>3546</v>
      </c>
      <c r="FB2" s="391" t="s">
        <v>3546</v>
      </c>
      <c r="FC2" s="391" t="s">
        <v>3546</v>
      </c>
      <c r="FD2" s="391" t="s">
        <v>3546</v>
      </c>
      <c r="FE2" s="391" t="s">
        <v>3546</v>
      </c>
      <c r="FF2" s="391" t="s">
        <v>3546</v>
      </c>
      <c r="FG2" s="391" t="s">
        <v>3546</v>
      </c>
      <c r="FH2" s="391" t="s">
        <v>3546</v>
      </c>
      <c r="FI2" s="391" t="s">
        <v>3546</v>
      </c>
      <c r="FJ2" s="391" t="s">
        <v>3546</v>
      </c>
      <c r="FK2" s="391" t="s">
        <v>3546</v>
      </c>
      <c r="FL2" s="391" t="s">
        <v>3546</v>
      </c>
      <c r="FM2" s="391" t="s">
        <v>3546</v>
      </c>
      <c r="FN2" s="391" t="s">
        <v>3546</v>
      </c>
      <c r="FO2" s="391" t="s">
        <v>3546</v>
      </c>
      <c r="FP2" s="391" t="s">
        <v>3546</v>
      </c>
      <c r="FQ2" s="391" t="s">
        <v>3546</v>
      </c>
      <c r="FR2" s="391" t="s">
        <v>3546</v>
      </c>
      <c r="FS2" s="391" t="s">
        <v>3546</v>
      </c>
      <c r="FT2" s="391" t="s">
        <v>3546</v>
      </c>
      <c r="FU2" s="391" t="s">
        <v>3546</v>
      </c>
      <c r="GI2" s="36"/>
      <c r="GZ2" s="1164" t="s">
        <v>1224</v>
      </c>
      <c r="HA2" s="1165"/>
      <c r="HB2" s="1166"/>
      <c r="HD2" s="1161" t="s">
        <v>1223</v>
      </c>
      <c r="HE2" s="1162"/>
      <c r="HF2" s="1163"/>
    </row>
    <row r="3" spans="1:216" ht="36" customHeight="1" thickBot="1">
      <c r="J3" s="767" t="str">
        <f>Retirements!ED7</f>
        <v>Actuals</v>
      </c>
      <c r="K3" s="767" t="str">
        <f>Retirements!EE7</f>
        <v>Actuals</v>
      </c>
      <c r="L3" s="767" t="str">
        <f>Retirements!EF7</f>
        <v>Actuals</v>
      </c>
      <c r="M3" s="767" t="str">
        <f>Retirements!EG7</f>
        <v>Actuals</v>
      </c>
      <c r="N3" s="767" t="str">
        <f>Retirements!EH7</f>
        <v>Actuals</v>
      </c>
      <c r="O3" s="767" t="str">
        <f>Retirements!EI7</f>
        <v>Actuals</v>
      </c>
      <c r="P3" s="767" t="str">
        <f>Retirements!EJ7</f>
        <v>Actuals</v>
      </c>
      <c r="Q3" s="767" t="str">
        <f>Retirements!EK7</f>
        <v>Actuals</v>
      </c>
      <c r="R3" s="767" t="str">
        <f>Retirements!EL7</f>
        <v>Actuals</v>
      </c>
      <c r="S3" s="767" t="str">
        <f>Retirements!EM7</f>
        <v>Filed Formula</v>
      </c>
      <c r="T3" s="767" t="str">
        <f>Retirements!EN7</f>
        <v>Filed Formula</v>
      </c>
      <c r="U3" s="767" t="str">
        <f>Retirements!EO7</f>
        <v>Filed Formula</v>
      </c>
      <c r="V3" s="767" t="str">
        <f>Retirements!EP7</f>
        <v>Filed Formula</v>
      </c>
      <c r="W3" s="767" t="str">
        <f>Retirements!EQ7</f>
        <v>Filed Formula</v>
      </c>
      <c r="X3" s="767" t="str">
        <f>Retirements!ER7</f>
        <v>Filed Formula</v>
      </c>
      <c r="Y3" s="767" t="str">
        <f>Retirements!ES7</f>
        <v>Filed Formula</v>
      </c>
      <c r="Z3" s="767" t="str">
        <f>Retirements!ET7</f>
        <v>Filed Formula</v>
      </c>
      <c r="AA3" s="767" t="str">
        <f>Retirements!EU7</f>
        <v>Filed Formula</v>
      </c>
      <c r="AB3" s="767" t="str">
        <f>Retirements!EV7</f>
        <v>Filed Formula</v>
      </c>
      <c r="AC3" s="767" t="str">
        <f>Retirements!EW7</f>
        <v>Filed Formula</v>
      </c>
      <c r="AD3" s="767" t="str">
        <f>Retirements!EX7</f>
        <v>Filed Formula</v>
      </c>
      <c r="AE3" s="767" t="str">
        <f>Retirements!EY7</f>
        <v>Filed Formula</v>
      </c>
      <c r="AF3" s="767" t="str">
        <f>Retirements!EZ7</f>
        <v>Filed Formula</v>
      </c>
      <c r="AH3" s="586"/>
      <c r="AI3" s="586"/>
      <c r="AJ3" s="586"/>
      <c r="AK3" s="586"/>
      <c r="AL3" s="586"/>
      <c r="AM3" s="586"/>
      <c r="AN3" s="586"/>
      <c r="AO3" s="586"/>
      <c r="AP3" s="586"/>
      <c r="AQ3" s="586"/>
      <c r="AR3" s="586"/>
      <c r="AS3" s="586"/>
      <c r="AT3" s="586"/>
      <c r="AU3" s="586"/>
      <c r="AV3" s="586"/>
      <c r="AW3" s="586"/>
      <c r="AX3" s="586"/>
      <c r="AY3" s="586"/>
      <c r="AZ3" s="586"/>
      <c r="BA3" s="586"/>
      <c r="BB3" s="586"/>
      <c r="BC3" s="586"/>
      <c r="BD3" s="586"/>
      <c r="BG3" s="55" t="str">
        <f>VLOOKUP(BG4&amp;BG5,Scenarios!$R$19:$U$152,4,0)</f>
        <v>Actuals</v>
      </c>
      <c r="BH3" s="55" t="str">
        <f>VLOOKUP(BH4&amp;BH5,Scenarios!$R$19:$U$152,4,0)</f>
        <v>Actuals</v>
      </c>
      <c r="BI3" s="55" t="str">
        <f>VLOOKUP(BI4&amp;BI5,Scenarios!$R$19:$U$152,4,0)</f>
        <v>Actuals</v>
      </c>
      <c r="BJ3" s="55" t="str">
        <f>VLOOKUP(BJ4&amp;BJ5,Scenarios!$R$19:$U$152,4,0)</f>
        <v>Actuals</v>
      </c>
      <c r="BK3" s="55" t="str">
        <f>VLOOKUP(BK4&amp;BK5,Scenarios!$R$19:$U$152,4,0)</f>
        <v>Actuals</v>
      </c>
      <c r="BL3" s="55" t="str">
        <f>VLOOKUP(BL4&amp;BL5,Scenarios!$R$19:$U$152,4,0)</f>
        <v>Actuals</v>
      </c>
      <c r="BM3" s="55" t="str">
        <f>VLOOKUP(BM4&amp;BM5,Scenarios!$R$19:$U$152,4,0)</f>
        <v>Actuals</v>
      </c>
      <c r="BN3" s="55" t="str">
        <f>VLOOKUP(BN4&amp;BN5,Scenarios!$R$19:$U$152,4,0)</f>
        <v>Actuals</v>
      </c>
      <c r="BO3" s="55" t="str">
        <f>VLOOKUP(BO4&amp;BO5,Scenarios!$R$19:$U$152,4,0)</f>
        <v>Actuals</v>
      </c>
      <c r="BP3" s="55" t="str">
        <f>VLOOKUP(BP4&amp;BP5,Scenarios!$R$19:$U$152,4,0)</f>
        <v>As Filed</v>
      </c>
      <c r="BQ3" s="55" t="str">
        <f>VLOOKUP(BQ4&amp;BQ5,Scenarios!$R$19:$U$152,4,0)</f>
        <v>As Filed</v>
      </c>
      <c r="BR3" s="55" t="str">
        <f>VLOOKUP(BR4&amp;BR5,Scenarios!$R$19:$U$152,4,0)</f>
        <v>As Filed</v>
      </c>
      <c r="BS3" s="55" t="str">
        <f>VLOOKUP(BS4&amp;BS5,Scenarios!$R$19:$U$152,4,0)</f>
        <v>As Filed</v>
      </c>
      <c r="BT3" s="55" t="str">
        <f>VLOOKUP(BT4&amp;BT5,Scenarios!$R$19:$U$152,4,0)</f>
        <v>As Filed</v>
      </c>
      <c r="BU3" s="55" t="str">
        <f>VLOOKUP(BU4&amp;BU5,Scenarios!$R$19:$U$152,4,0)</f>
        <v>As Filed</v>
      </c>
      <c r="BV3" s="55" t="str">
        <f>VLOOKUP(BV4&amp;BV5,Scenarios!$R$19:$U$152,4,0)</f>
        <v>As Filed</v>
      </c>
      <c r="BW3" s="55" t="str">
        <f>VLOOKUP(BW4&amp;BW5,Scenarios!$R$19:$U$152,4,0)</f>
        <v>As Filed</v>
      </c>
      <c r="BX3" s="55" t="str">
        <f>VLOOKUP(BX4&amp;BX5,Scenarios!$R$19:$U$152,4,0)</f>
        <v>As Filed</v>
      </c>
      <c r="BY3" s="55" t="str">
        <f>VLOOKUP(BY4&amp;BY5,Scenarios!$R$19:$U$152,4,0)</f>
        <v>As Filed</v>
      </c>
      <c r="BZ3" s="55" t="str">
        <f>VLOOKUP(BZ4&amp;BZ5,Scenarios!$R$19:$U$152,4,0)</f>
        <v>As Filed</v>
      </c>
      <c r="CA3" s="55" t="str">
        <f>VLOOKUP(CA4&amp;CA5,Scenarios!$R$19:$U$152,4,0)</f>
        <v>As Filed</v>
      </c>
      <c r="CB3" s="55" t="str">
        <f>VLOOKUP(CB4&amp;CB5,Scenarios!$R$19:$U$152,4,0)</f>
        <v>As Filed</v>
      </c>
      <c r="CC3" s="55" t="str">
        <f>VLOOKUP(CC4&amp;CC5,Scenarios!$R$19:$U$152,4,0)</f>
        <v>As Filed</v>
      </c>
      <c r="CE3" s="55" t="str">
        <f>VLOOKUP(CE4&amp;CE5,Scenarios!$R$19:$U$152,4,0)</f>
        <v>Actuals</v>
      </c>
      <c r="CF3" s="55" t="str">
        <f>VLOOKUP(CF4&amp;CF5,Scenarios!$R$19:$U$152,4,0)</f>
        <v>Actuals</v>
      </c>
      <c r="CG3" s="55" t="str">
        <f>VLOOKUP(CG4&amp;CG5,Scenarios!$R$19:$U$152,4,0)</f>
        <v>Actuals</v>
      </c>
      <c r="CH3" s="55" t="str">
        <f>VLOOKUP(CH4&amp;CH5,Scenarios!$R$19:$U$152,4,0)</f>
        <v>Actuals</v>
      </c>
      <c r="CI3" s="55" t="str">
        <f>VLOOKUP(CI4&amp;CI5,Scenarios!$R$19:$U$152,4,0)</f>
        <v>Actuals</v>
      </c>
      <c r="CJ3" s="55" t="str">
        <f>VLOOKUP(CJ4&amp;CJ5,Scenarios!$R$19:$U$152,4,0)</f>
        <v>Actuals</v>
      </c>
      <c r="CK3" s="55" t="str">
        <f>VLOOKUP(CK4&amp;CK5,Scenarios!$R$19:$U$152,4,0)</f>
        <v>Actuals</v>
      </c>
      <c r="CL3" s="55" t="str">
        <f>VLOOKUP(CL4&amp;CL5,Scenarios!$R$19:$U$152,4,0)</f>
        <v>Actuals</v>
      </c>
      <c r="CM3" s="55" t="str">
        <f>VLOOKUP(CM4&amp;CM5,Scenarios!$R$19:$U$152,4,0)</f>
        <v>Actuals</v>
      </c>
      <c r="CN3" s="55" t="str">
        <f>VLOOKUP(CN4&amp;CN5,Scenarios!$R$19:$U$152,4,0)</f>
        <v>As Filed</v>
      </c>
      <c r="CO3" s="55" t="str">
        <f>VLOOKUP(CO4&amp;CO5,Scenarios!$R$19:$U$152,4,0)</f>
        <v>As Filed</v>
      </c>
      <c r="CP3" s="55" t="str">
        <f>VLOOKUP(CP4&amp;CP5,Scenarios!$R$19:$U$152,4,0)</f>
        <v>As Filed</v>
      </c>
      <c r="CQ3" s="55" t="str">
        <f>VLOOKUP(CQ4&amp;CQ5,Scenarios!$R$19:$U$152,4,0)</f>
        <v>As Filed</v>
      </c>
      <c r="CR3" s="55" t="str">
        <f>VLOOKUP(CR4&amp;CR5,Scenarios!$R$19:$U$152,4,0)</f>
        <v>As Filed</v>
      </c>
      <c r="CS3" s="55" t="str">
        <f>VLOOKUP(CS4&amp;CS5,Scenarios!$R$19:$U$152,4,0)</f>
        <v>As Filed</v>
      </c>
      <c r="CT3" s="55" t="str">
        <f>VLOOKUP(CT4&amp;CT5,Scenarios!$R$19:$U$152,4,0)</f>
        <v>As Filed</v>
      </c>
      <c r="CU3" s="55" t="str">
        <f>VLOOKUP(CU4&amp;CU5,Scenarios!$R$19:$U$152,4,0)</f>
        <v>As Filed</v>
      </c>
      <c r="CV3" s="55" t="str">
        <f>VLOOKUP(CV4&amp;CV5,Scenarios!$R$19:$U$152,4,0)</f>
        <v>As Filed</v>
      </c>
      <c r="CW3" s="55" t="str">
        <f>VLOOKUP(CW4&amp;CW5,Scenarios!$R$19:$U$152,4,0)</f>
        <v>As Filed</v>
      </c>
      <c r="CX3" s="55" t="str">
        <f>VLOOKUP(CX4&amp;CX5,Scenarios!$R$19:$U$152,4,0)</f>
        <v>As Filed</v>
      </c>
      <c r="CY3" s="55" t="str">
        <f>VLOOKUP(CY4&amp;CY5,Scenarios!$R$19:$U$152,4,0)</f>
        <v>As Filed</v>
      </c>
      <c r="CZ3" s="55" t="str">
        <f>VLOOKUP(CZ4&amp;CZ5,Scenarios!$R$19:$U$152,4,0)</f>
        <v>As Filed</v>
      </c>
      <c r="DA3" s="55" t="str">
        <f>VLOOKUP(DA4&amp;DA5,Scenarios!$R$19:$U$152,4,0)</f>
        <v>As Filed</v>
      </c>
      <c r="DC3" s="55" t="str">
        <f>VLOOKUP(DC4&amp;DC5,Scenarios!$R$19:$U$152,4,0)</f>
        <v>Actuals</v>
      </c>
      <c r="DD3" s="55" t="str">
        <f>VLOOKUP(DD4&amp;DD5,Scenarios!$R$19:$U$152,4,0)</f>
        <v>Actuals</v>
      </c>
      <c r="DE3" s="55" t="str">
        <f>VLOOKUP(DE4&amp;DE5,Scenarios!$R$19:$U$152,4,0)</f>
        <v>Actuals</v>
      </c>
      <c r="DF3" s="55" t="str">
        <f>VLOOKUP(DF4&amp;DF5,Scenarios!$R$19:$U$152,4,0)</f>
        <v>Actuals</v>
      </c>
      <c r="DG3" s="55" t="str">
        <f>VLOOKUP(DG4&amp;DG5,Scenarios!$R$19:$U$152,4,0)</f>
        <v>Actuals</v>
      </c>
      <c r="DH3" s="55" t="str">
        <f>VLOOKUP(DH4&amp;DH5,Scenarios!$R$19:$U$152,4,0)</f>
        <v>Actuals</v>
      </c>
      <c r="DI3" s="55" t="str">
        <f>VLOOKUP(DI4&amp;DI5,Scenarios!$R$19:$U$152,4,0)</f>
        <v>Actuals</v>
      </c>
      <c r="DJ3" s="55" t="str">
        <f>VLOOKUP(DJ4&amp;DJ5,Scenarios!$R$19:$U$152,4,0)</f>
        <v>Actuals</v>
      </c>
      <c r="DK3" s="55" t="str">
        <f>VLOOKUP(DK4&amp;DK5,Scenarios!$R$19:$U$152,4,0)</f>
        <v>Actuals</v>
      </c>
      <c r="DL3" s="55" t="str">
        <f>VLOOKUP(DL4&amp;DL5,Scenarios!$R$19:$U$152,4,0)</f>
        <v>As Filed</v>
      </c>
      <c r="DM3" s="55" t="str">
        <f>VLOOKUP(DM4&amp;DM5,Scenarios!$R$19:$U$152,4,0)</f>
        <v>As Filed</v>
      </c>
      <c r="DN3" s="55" t="str">
        <f>VLOOKUP(DN4&amp;DN5,Scenarios!$R$19:$U$152,4,0)</f>
        <v>As Filed</v>
      </c>
      <c r="DO3" s="55" t="str">
        <f>VLOOKUP(DO4&amp;DO5,Scenarios!$R$19:$U$152,4,0)</f>
        <v>As Filed</v>
      </c>
      <c r="DP3" s="55" t="str">
        <f>VLOOKUP(DP4&amp;DP5,Scenarios!$R$19:$U$152,4,0)</f>
        <v>As Filed</v>
      </c>
      <c r="DQ3" s="55" t="str">
        <f>VLOOKUP(DQ4&amp;DQ5,Scenarios!$R$19:$U$152,4,0)</f>
        <v>As Filed</v>
      </c>
      <c r="DR3" s="55" t="str">
        <f>VLOOKUP(DR4&amp;DR5,Scenarios!$R$19:$U$152,4,0)</f>
        <v>As Filed</v>
      </c>
      <c r="DS3" s="55" t="str">
        <f>VLOOKUP(DS4&amp;DS5,Scenarios!$R$19:$U$152,4,0)</f>
        <v>As Filed</v>
      </c>
      <c r="DT3" s="55" t="str">
        <f>VLOOKUP(DT4&amp;DT5,Scenarios!$R$19:$U$152,4,0)</f>
        <v>As Filed</v>
      </c>
      <c r="DU3" s="55" t="str">
        <f>VLOOKUP(DU4&amp;DU5,Scenarios!$R$19:$U$152,4,0)</f>
        <v>As Filed</v>
      </c>
      <c r="DV3" s="55" t="str">
        <f>VLOOKUP(DV4&amp;DV5,Scenarios!$R$19:$U$152,4,0)</f>
        <v>As Filed</v>
      </c>
      <c r="DW3" s="55" t="str">
        <f>VLOOKUP(DW4&amp;DW5,Scenarios!$R$19:$U$152,4,0)</f>
        <v>As Filed</v>
      </c>
      <c r="DX3" s="55" t="str">
        <f>VLOOKUP(DX4&amp;DX5,Scenarios!$R$19:$U$152,4,0)</f>
        <v>As Filed</v>
      </c>
      <c r="DY3" s="55" t="str">
        <f>VLOOKUP(DY4&amp;DY5,Scenarios!$R$19:$U$152,4,0)</f>
        <v>As Filed</v>
      </c>
      <c r="EA3" s="55" t="str">
        <f>VLOOKUP(EA4&amp;EA5,Scenarios!$R$19:$U$152,4,0)</f>
        <v>Actuals</v>
      </c>
      <c r="EB3" s="55" t="str">
        <f>VLOOKUP(EB4&amp;EB5,Scenarios!$R$19:$U$152,4,0)</f>
        <v>Actuals</v>
      </c>
      <c r="EC3" s="55" t="str">
        <f>VLOOKUP(EC4&amp;EC5,Scenarios!$R$19:$U$152,4,0)</f>
        <v>Actuals</v>
      </c>
      <c r="ED3" s="55" t="str">
        <f>VLOOKUP(ED4&amp;ED5,Scenarios!$R$19:$U$152,4,0)</f>
        <v>Actuals</v>
      </c>
      <c r="EE3" s="55" t="str">
        <f>VLOOKUP(EE4&amp;EE5,Scenarios!$R$19:$U$152,4,0)</f>
        <v>Actuals</v>
      </c>
      <c r="EF3" s="55" t="str">
        <f>VLOOKUP(EF4&amp;EF5,Scenarios!$R$19:$U$152,4,0)</f>
        <v>Actuals</v>
      </c>
      <c r="EG3" s="55" t="str">
        <f>VLOOKUP(EG4&amp;EG5,Scenarios!$R$19:$U$152,4,0)</f>
        <v>Actuals</v>
      </c>
      <c r="EH3" s="55" t="str">
        <f>VLOOKUP(EH4&amp;EH5,Scenarios!$R$19:$U$152,4,0)</f>
        <v>Actuals</v>
      </c>
      <c r="EI3" s="55" t="str">
        <f>VLOOKUP(EI4&amp;EI5,Scenarios!$R$19:$U$152,4,0)</f>
        <v>Actuals</v>
      </c>
      <c r="EJ3" s="55" t="str">
        <f>VLOOKUP(EJ4&amp;EJ5,Scenarios!$R$19:$U$152,4,0)</f>
        <v>As Filed</v>
      </c>
      <c r="EK3" s="55" t="str">
        <f>VLOOKUP(EK4&amp;EK5,Scenarios!$R$19:$U$152,4,0)</f>
        <v>As Filed</v>
      </c>
      <c r="EL3" s="55" t="str">
        <f>VLOOKUP(EL4&amp;EL5,Scenarios!$R$19:$U$152,4,0)</f>
        <v>As Filed</v>
      </c>
      <c r="EM3" s="55" t="str">
        <f>VLOOKUP(EM4&amp;EM5,Scenarios!$R$19:$U$152,4,0)</f>
        <v>As Filed</v>
      </c>
      <c r="EN3" s="55" t="str">
        <f>VLOOKUP(EN4&amp;EN5,Scenarios!$R$19:$U$152,4,0)</f>
        <v>As Filed</v>
      </c>
      <c r="EO3" s="55" t="str">
        <f>VLOOKUP(EO4&amp;EO5,Scenarios!$R$19:$U$152,4,0)</f>
        <v>As Filed</v>
      </c>
      <c r="EP3" s="55" t="str">
        <f>VLOOKUP(EP4&amp;EP5,Scenarios!$R$19:$U$152,4,0)</f>
        <v>As Filed</v>
      </c>
      <c r="EQ3" s="55" t="str">
        <f>VLOOKUP(EQ4&amp;EQ5,Scenarios!$R$19:$U$152,4,0)</f>
        <v>As Filed</v>
      </c>
      <c r="ER3" s="55" t="str">
        <f>VLOOKUP(ER4&amp;ER5,Scenarios!$R$19:$U$152,4,0)</f>
        <v>As Filed</v>
      </c>
      <c r="ES3" s="55" t="str">
        <f>VLOOKUP(ES4&amp;ES5,Scenarios!$R$19:$U$152,4,0)</f>
        <v>As Filed</v>
      </c>
      <c r="ET3" s="55" t="str">
        <f>VLOOKUP(ET4&amp;ET5,Scenarios!$R$19:$U$152,4,0)</f>
        <v>As Filed</v>
      </c>
      <c r="EU3" s="55" t="str">
        <f>VLOOKUP(EU4&amp;EU5,Scenarios!$R$19:$U$152,4,0)</f>
        <v>As Filed</v>
      </c>
      <c r="EV3" s="55" t="str">
        <f>VLOOKUP(EV4&amp;EV5,Scenarios!$R$19:$U$152,4,0)</f>
        <v>As Filed</v>
      </c>
      <c r="EW3" s="55" t="str">
        <f>VLOOKUP(EW4&amp;EW5,Scenarios!$R$19:$U$152,4,0)</f>
        <v>As Filed</v>
      </c>
      <c r="EY3" s="55" t="str">
        <f>VLOOKUP(EY4&amp;EY5,Scenarios!$R$19:$U$152,4,0)</f>
        <v>Actuals</v>
      </c>
      <c r="EZ3" s="55" t="str">
        <f>VLOOKUP(EZ4&amp;EZ5,Scenarios!$R$19:$U$152,4,0)</f>
        <v>Actuals</v>
      </c>
      <c r="FA3" s="55" t="str">
        <f>VLOOKUP(FA4&amp;FA5,Scenarios!$R$19:$U$152,4,0)</f>
        <v>Actuals</v>
      </c>
      <c r="FB3" s="55" t="str">
        <f>VLOOKUP(FB4&amp;FB5,Scenarios!$R$19:$U$152,4,0)</f>
        <v>Actuals</v>
      </c>
      <c r="FC3" s="55" t="str">
        <f>VLOOKUP(FC4&amp;FC5,Scenarios!$R$19:$U$152,4,0)</f>
        <v>Actuals</v>
      </c>
      <c r="FD3" s="55" t="str">
        <f>VLOOKUP(FD4&amp;FD5,Scenarios!$R$19:$U$152,4,0)</f>
        <v>Actuals</v>
      </c>
      <c r="FE3" s="55" t="str">
        <f>VLOOKUP(FE4&amp;FE5,Scenarios!$R$19:$U$152,4,0)</f>
        <v>Actuals</v>
      </c>
      <c r="FF3" s="55" t="str">
        <f>VLOOKUP(FF4&amp;FF5,Scenarios!$R$19:$U$152,4,0)</f>
        <v>Actuals</v>
      </c>
      <c r="FG3" s="55" t="str">
        <f>VLOOKUP(FG4&amp;FG5,Scenarios!$R$19:$U$152,4,0)</f>
        <v>Actuals</v>
      </c>
      <c r="FH3" s="55" t="str">
        <f>VLOOKUP(FH4&amp;FH5,Scenarios!$R$19:$U$152,4,0)</f>
        <v>As Filed</v>
      </c>
      <c r="FI3" s="55" t="str">
        <f>VLOOKUP(FI4&amp;FI5,Scenarios!$R$19:$U$152,4,0)</f>
        <v>As Filed</v>
      </c>
      <c r="FJ3" s="55" t="str">
        <f>VLOOKUP(FJ4&amp;FJ5,Scenarios!$R$19:$U$152,4,0)</f>
        <v>As Filed</v>
      </c>
      <c r="FK3" s="55" t="str">
        <f>VLOOKUP(FK4&amp;FK5,Scenarios!$R$19:$U$152,4,0)</f>
        <v>As Filed</v>
      </c>
      <c r="FL3" s="55" t="str">
        <f>VLOOKUP(FL4&amp;FL5,Scenarios!$R$19:$U$152,4,0)</f>
        <v>As Filed</v>
      </c>
      <c r="FM3" s="55" t="str">
        <f>VLOOKUP(FM4&amp;FM5,Scenarios!$R$19:$U$152,4,0)</f>
        <v>As Filed</v>
      </c>
      <c r="FN3" s="55" t="str">
        <f>VLOOKUP(FN4&amp;FN5,Scenarios!$R$19:$U$152,4,0)</f>
        <v>As Filed</v>
      </c>
      <c r="FO3" s="55" t="str">
        <f>VLOOKUP(FO4&amp;FO5,Scenarios!$R$19:$U$152,4,0)</f>
        <v>As Filed</v>
      </c>
      <c r="FP3" s="55" t="str">
        <f>VLOOKUP(FP4&amp;FP5,Scenarios!$R$19:$U$152,4,0)</f>
        <v>As Filed</v>
      </c>
      <c r="FQ3" s="55" t="str">
        <f>VLOOKUP(FQ4&amp;FQ5,Scenarios!$R$19:$U$152,4,0)</f>
        <v>As Filed</v>
      </c>
      <c r="FR3" s="55" t="str">
        <f>VLOOKUP(FR4&amp;FR5,Scenarios!$R$19:$U$152,4,0)</f>
        <v>As Filed</v>
      </c>
      <c r="FS3" s="55" t="str">
        <f>VLOOKUP(FS4&amp;FS5,Scenarios!$R$19:$U$152,4,0)</f>
        <v>As Filed</v>
      </c>
      <c r="FT3" s="55" t="str">
        <f>VLOOKUP(FT4&amp;FT5,Scenarios!$R$19:$U$152,4,0)</f>
        <v>As Filed</v>
      </c>
      <c r="FU3" s="55" t="str">
        <f>VLOOKUP(FU4&amp;FU5,Scenarios!$R$19:$U$152,4,0)</f>
        <v>As Filed</v>
      </c>
      <c r="GI3" s="36"/>
      <c r="GZ3" s="180" t="s">
        <v>732</v>
      </c>
      <c r="HA3" s="198" t="s">
        <v>1213</v>
      </c>
      <c r="HB3" s="199" t="s">
        <v>734</v>
      </c>
      <c r="HD3" s="133" t="s">
        <v>1212</v>
      </c>
      <c r="HE3" s="108" t="s">
        <v>1213</v>
      </c>
      <c r="HF3" s="201" t="s">
        <v>736</v>
      </c>
      <c r="HH3" s="597" t="s">
        <v>1440</v>
      </c>
    </row>
    <row r="4" spans="1:216" ht="45.75" customHeight="1">
      <c r="J4" s="767" t="str">
        <f>Retirements!ED8</f>
        <v>Total Retirements</v>
      </c>
      <c r="K4" s="767" t="str">
        <f>Retirements!EE8</f>
        <v>Total Retirements</v>
      </c>
      <c r="L4" s="767" t="str">
        <f>Retirements!EF8</f>
        <v>Total Retirements</v>
      </c>
      <c r="M4" s="767" t="str">
        <f>Retirements!EG8</f>
        <v>Total Retirements</v>
      </c>
      <c r="N4" s="767" t="str">
        <f>Retirements!EH8</f>
        <v>Total Retirements</v>
      </c>
      <c r="O4" s="767" t="str">
        <f>Retirements!EI8</f>
        <v>Total Retirements</v>
      </c>
      <c r="P4" s="767" t="str">
        <f>Retirements!EJ8</f>
        <v>Total Retirements</v>
      </c>
      <c r="Q4" s="767" t="str">
        <f>Retirements!EK8</f>
        <v>Total Retirements</v>
      </c>
      <c r="R4" s="767" t="str">
        <f>Retirements!EL8</f>
        <v>Total Retirements</v>
      </c>
      <c r="S4" s="767" t="str">
        <f>Retirements!EM8</f>
        <v>Total Retirements</v>
      </c>
      <c r="T4" s="767" t="str">
        <f>Retirements!EN8</f>
        <v>Total Retirements</v>
      </c>
      <c r="U4" s="767" t="str">
        <f>Retirements!EO8</f>
        <v>Total Retirements</v>
      </c>
      <c r="V4" s="767" t="str">
        <f>Retirements!EP8</f>
        <v>Total Retirements</v>
      </c>
      <c r="W4" s="767" t="str">
        <f>Retirements!EQ8</f>
        <v>Total Retirements</v>
      </c>
      <c r="X4" s="767" t="str">
        <f>Retirements!ER8</f>
        <v>Total Retirements</v>
      </c>
      <c r="Y4" s="767" t="str">
        <f>Retirements!ES8</f>
        <v>Total Retirements</v>
      </c>
      <c r="Z4" s="767" t="str">
        <f>Retirements!ET8</f>
        <v>Total Retirements</v>
      </c>
      <c r="AA4" s="767" t="str">
        <f>Retirements!EU8</f>
        <v>Total Retirements</v>
      </c>
      <c r="AB4" s="767" t="str">
        <f>Retirements!EV8</f>
        <v>Total Retirements</v>
      </c>
      <c r="AC4" s="767" t="str">
        <f>Retirements!EW8</f>
        <v>Total Retirements</v>
      </c>
      <c r="AD4" s="767" t="str">
        <f>Retirements!EX8</f>
        <v>Total Retirements</v>
      </c>
      <c r="AE4" s="767" t="str">
        <f>Retirements!EY8</f>
        <v>Total Retirements</v>
      </c>
      <c r="AF4" s="767" t="str">
        <f>Retirements!EZ8</f>
        <v>Total Retirements</v>
      </c>
      <c r="AH4" s="391" t="s">
        <v>2002</v>
      </c>
      <c r="AI4" s="391" t="s">
        <v>2002</v>
      </c>
      <c r="AJ4" s="391" t="s">
        <v>2002</v>
      </c>
      <c r="AK4" s="391" t="s">
        <v>2002</v>
      </c>
      <c r="AL4" s="391" t="s">
        <v>2002</v>
      </c>
      <c r="AM4" s="391" t="s">
        <v>2002</v>
      </c>
      <c r="AN4" s="391" t="s">
        <v>2002</v>
      </c>
      <c r="AO4" s="391" t="s">
        <v>2002</v>
      </c>
      <c r="AP4" s="391" t="s">
        <v>2002</v>
      </c>
      <c r="AQ4" s="391" t="s">
        <v>2002</v>
      </c>
      <c r="AR4" s="391" t="s">
        <v>2002</v>
      </c>
      <c r="AS4" s="391" t="s">
        <v>2002</v>
      </c>
      <c r="AT4" s="391" t="s">
        <v>2002</v>
      </c>
      <c r="AU4" s="391" t="s">
        <v>2002</v>
      </c>
      <c r="AV4" s="391" t="s">
        <v>2002</v>
      </c>
      <c r="AW4" s="391" t="s">
        <v>2002</v>
      </c>
      <c r="AX4" s="391" t="s">
        <v>2002</v>
      </c>
      <c r="AY4" s="391" t="s">
        <v>2002</v>
      </c>
      <c r="AZ4" s="391" t="s">
        <v>2002</v>
      </c>
      <c r="BA4" s="391" t="s">
        <v>2002</v>
      </c>
      <c r="BB4" s="391" t="s">
        <v>2002</v>
      </c>
      <c r="BC4" s="391" t="s">
        <v>2002</v>
      </c>
      <c r="BD4" s="391" t="s">
        <v>2002</v>
      </c>
      <c r="BE4" s="391" t="s">
        <v>2002</v>
      </c>
      <c r="BF4" s="580"/>
      <c r="BG4" s="784" t="s">
        <v>379</v>
      </c>
      <c r="BH4" s="784" t="s">
        <v>379</v>
      </c>
      <c r="BI4" s="784" t="s">
        <v>379</v>
      </c>
      <c r="BJ4" s="784" t="s">
        <v>379</v>
      </c>
      <c r="BK4" s="784" t="s">
        <v>379</v>
      </c>
      <c r="BL4" s="784" t="s">
        <v>379</v>
      </c>
      <c r="BM4" s="784" t="s">
        <v>379</v>
      </c>
      <c r="BN4" s="784" t="s">
        <v>379</v>
      </c>
      <c r="BO4" s="784" t="s">
        <v>379</v>
      </c>
      <c r="BP4" s="784" t="s">
        <v>379</v>
      </c>
      <c r="BQ4" s="784" t="s">
        <v>379</v>
      </c>
      <c r="BR4" s="784" t="s">
        <v>379</v>
      </c>
      <c r="BS4" s="784" t="s">
        <v>379</v>
      </c>
      <c r="BT4" s="784" t="s">
        <v>379</v>
      </c>
      <c r="BU4" s="784" t="s">
        <v>379</v>
      </c>
      <c r="BV4" s="784" t="s">
        <v>379</v>
      </c>
      <c r="BW4" s="784" t="s">
        <v>379</v>
      </c>
      <c r="BX4" s="784" t="s">
        <v>379</v>
      </c>
      <c r="BY4" s="784" t="s">
        <v>379</v>
      </c>
      <c r="BZ4" s="784" t="s">
        <v>379</v>
      </c>
      <c r="CA4" s="784" t="s">
        <v>379</v>
      </c>
      <c r="CB4" s="784" t="s">
        <v>379</v>
      </c>
      <c r="CC4" s="784" t="s">
        <v>379</v>
      </c>
      <c r="CE4" s="784" t="s">
        <v>3552</v>
      </c>
      <c r="CF4" s="784" t="s">
        <v>3552</v>
      </c>
      <c r="CG4" s="784" t="s">
        <v>3552</v>
      </c>
      <c r="CH4" s="784" t="s">
        <v>3552</v>
      </c>
      <c r="CI4" s="784" t="s">
        <v>3552</v>
      </c>
      <c r="CJ4" s="784" t="s">
        <v>3552</v>
      </c>
      <c r="CK4" s="784" t="s">
        <v>3552</v>
      </c>
      <c r="CL4" s="784" t="s">
        <v>3552</v>
      </c>
      <c r="CM4" s="784" t="s">
        <v>3552</v>
      </c>
      <c r="CN4" s="784" t="s">
        <v>3552</v>
      </c>
      <c r="CO4" s="784" t="s">
        <v>3552</v>
      </c>
      <c r="CP4" s="784" t="s">
        <v>3552</v>
      </c>
      <c r="CQ4" s="784" t="s">
        <v>3552</v>
      </c>
      <c r="CR4" s="784" t="s">
        <v>3552</v>
      </c>
      <c r="CS4" s="784" t="s">
        <v>3552</v>
      </c>
      <c r="CT4" s="784" t="s">
        <v>3552</v>
      </c>
      <c r="CU4" s="784" t="s">
        <v>3552</v>
      </c>
      <c r="CV4" s="784" t="s">
        <v>3552</v>
      </c>
      <c r="CW4" s="784" t="s">
        <v>3552</v>
      </c>
      <c r="CX4" s="784" t="s">
        <v>3552</v>
      </c>
      <c r="CY4" s="784" t="s">
        <v>3552</v>
      </c>
      <c r="CZ4" s="784" t="s">
        <v>3552</v>
      </c>
      <c r="DA4" s="784" t="s">
        <v>3552</v>
      </c>
      <c r="DC4" s="784" t="s">
        <v>3553</v>
      </c>
      <c r="DD4" s="784" t="s">
        <v>3553</v>
      </c>
      <c r="DE4" s="784" t="s">
        <v>3553</v>
      </c>
      <c r="DF4" s="784" t="s">
        <v>3553</v>
      </c>
      <c r="DG4" s="784" t="s">
        <v>3553</v>
      </c>
      <c r="DH4" s="784" t="s">
        <v>3553</v>
      </c>
      <c r="DI4" s="784" t="s">
        <v>3553</v>
      </c>
      <c r="DJ4" s="784" t="s">
        <v>3553</v>
      </c>
      <c r="DK4" s="784" t="s">
        <v>3553</v>
      </c>
      <c r="DL4" s="784" t="s">
        <v>3553</v>
      </c>
      <c r="DM4" s="784" t="s">
        <v>3553</v>
      </c>
      <c r="DN4" s="784" t="s">
        <v>3553</v>
      </c>
      <c r="DO4" s="784" t="s">
        <v>3553</v>
      </c>
      <c r="DP4" s="784" t="s">
        <v>3553</v>
      </c>
      <c r="DQ4" s="784" t="s">
        <v>3553</v>
      </c>
      <c r="DR4" s="784" t="s">
        <v>3553</v>
      </c>
      <c r="DS4" s="784" t="s">
        <v>3553</v>
      </c>
      <c r="DT4" s="784" t="s">
        <v>3553</v>
      </c>
      <c r="DU4" s="784" t="s">
        <v>3553</v>
      </c>
      <c r="DV4" s="784" t="s">
        <v>3553</v>
      </c>
      <c r="DW4" s="784" t="s">
        <v>3553</v>
      </c>
      <c r="DX4" s="784" t="s">
        <v>3553</v>
      </c>
      <c r="DY4" s="784" t="s">
        <v>3553</v>
      </c>
      <c r="EA4" s="784" t="s">
        <v>3554</v>
      </c>
      <c r="EB4" s="784" t="s">
        <v>3554</v>
      </c>
      <c r="EC4" s="784" t="s">
        <v>3554</v>
      </c>
      <c r="ED4" s="784" t="s">
        <v>3554</v>
      </c>
      <c r="EE4" s="784" t="s">
        <v>3554</v>
      </c>
      <c r="EF4" s="784" t="s">
        <v>3554</v>
      </c>
      <c r="EG4" s="784" t="s">
        <v>3554</v>
      </c>
      <c r="EH4" s="784" t="s">
        <v>3554</v>
      </c>
      <c r="EI4" s="784" t="s">
        <v>3554</v>
      </c>
      <c r="EJ4" s="784" t="s">
        <v>3554</v>
      </c>
      <c r="EK4" s="784" t="s">
        <v>3554</v>
      </c>
      <c r="EL4" s="784" t="s">
        <v>3554</v>
      </c>
      <c r="EM4" s="784" t="s">
        <v>3554</v>
      </c>
      <c r="EN4" s="784" t="s">
        <v>3554</v>
      </c>
      <c r="EO4" s="784" t="s">
        <v>3554</v>
      </c>
      <c r="EP4" s="784" t="s">
        <v>3554</v>
      </c>
      <c r="EQ4" s="784" t="s">
        <v>3554</v>
      </c>
      <c r="ER4" s="784" t="s">
        <v>3554</v>
      </c>
      <c r="ES4" s="784" t="s">
        <v>3554</v>
      </c>
      <c r="ET4" s="784" t="s">
        <v>3554</v>
      </c>
      <c r="EU4" s="784" t="s">
        <v>3554</v>
      </c>
      <c r="EV4" s="784" t="s">
        <v>3554</v>
      </c>
      <c r="EW4" s="784" t="s">
        <v>3554</v>
      </c>
      <c r="EY4" s="784" t="s">
        <v>1988</v>
      </c>
      <c r="EZ4" s="784" t="s">
        <v>1988</v>
      </c>
      <c r="FA4" s="784" t="s">
        <v>1988</v>
      </c>
      <c r="FB4" s="784" t="s">
        <v>1988</v>
      </c>
      <c r="FC4" s="784" t="s">
        <v>1988</v>
      </c>
      <c r="FD4" s="784" t="s">
        <v>1988</v>
      </c>
      <c r="FE4" s="784" t="s">
        <v>1988</v>
      </c>
      <c r="FF4" s="784" t="s">
        <v>1988</v>
      </c>
      <c r="FG4" s="784" t="s">
        <v>1988</v>
      </c>
      <c r="FH4" s="784" t="s">
        <v>1988</v>
      </c>
      <c r="FI4" s="784" t="s">
        <v>1988</v>
      </c>
      <c r="FJ4" s="784" t="s">
        <v>1988</v>
      </c>
      <c r="FK4" s="784" t="s">
        <v>1988</v>
      </c>
      <c r="FL4" s="784" t="s">
        <v>1988</v>
      </c>
      <c r="FM4" s="784" t="s">
        <v>1988</v>
      </c>
      <c r="FN4" s="784" t="s">
        <v>1988</v>
      </c>
      <c r="FO4" s="784" t="s">
        <v>1988</v>
      </c>
      <c r="FP4" s="784" t="s">
        <v>1988</v>
      </c>
      <c r="FQ4" s="784" t="s">
        <v>1988</v>
      </c>
      <c r="FR4" s="784" t="s">
        <v>1988</v>
      </c>
      <c r="FS4" s="784" t="s">
        <v>1988</v>
      </c>
      <c r="FT4" s="784" t="s">
        <v>1988</v>
      </c>
      <c r="FU4" s="784" t="s">
        <v>1988</v>
      </c>
      <c r="FY4" s="355" t="s">
        <v>388</v>
      </c>
      <c r="FZ4" s="9" t="s">
        <v>388</v>
      </c>
      <c r="GA4" s="9" t="s">
        <v>388</v>
      </c>
      <c r="GB4" s="9" t="s">
        <v>388</v>
      </c>
      <c r="GC4" s="9" t="s">
        <v>388</v>
      </c>
      <c r="GD4" s="9" t="s">
        <v>388</v>
      </c>
      <c r="GE4" s="9" t="s">
        <v>388</v>
      </c>
      <c r="GF4" s="9" t="s">
        <v>388</v>
      </c>
      <c r="GG4" s="9" t="s">
        <v>388</v>
      </c>
      <c r="GH4" s="9" t="s">
        <v>388</v>
      </c>
      <c r="GI4" s="9" t="s">
        <v>388</v>
      </c>
      <c r="GJ4" s="9" t="s">
        <v>388</v>
      </c>
      <c r="GK4" s="9" t="s">
        <v>388</v>
      </c>
      <c r="GL4" s="9" t="s">
        <v>388</v>
      </c>
      <c r="GM4" s="9" t="s">
        <v>388</v>
      </c>
      <c r="GN4" s="9" t="s">
        <v>388</v>
      </c>
      <c r="GO4" s="9" t="s">
        <v>388</v>
      </c>
      <c r="GP4" s="9" t="s">
        <v>388</v>
      </c>
      <c r="GQ4" s="9" t="s">
        <v>388</v>
      </c>
      <c r="GR4" s="9" t="s">
        <v>388</v>
      </c>
      <c r="GS4" s="9" t="s">
        <v>388</v>
      </c>
      <c r="GT4" s="9" t="s">
        <v>388</v>
      </c>
      <c r="GU4" s="9" t="s">
        <v>388</v>
      </c>
      <c r="GV4" s="9" t="s">
        <v>388</v>
      </c>
      <c r="GW4" s="9"/>
      <c r="GX4" s="1169" t="s">
        <v>362</v>
      </c>
      <c r="GY4" s="1167" t="s">
        <v>2003</v>
      </c>
      <c r="GZ4" s="125" t="s">
        <v>388</v>
      </c>
      <c r="HA4" s="125" t="s">
        <v>388</v>
      </c>
      <c r="HB4" s="125" t="s">
        <v>388</v>
      </c>
      <c r="HD4" s="134" t="s">
        <v>388</v>
      </c>
      <c r="HE4" s="104" t="s">
        <v>388</v>
      </c>
      <c r="HF4" s="104" t="s">
        <v>388</v>
      </c>
      <c r="HH4" s="247"/>
    </row>
    <row r="5" spans="1:216" ht="13.5" thickBot="1">
      <c r="A5" s="10" t="s">
        <v>180</v>
      </c>
      <c r="B5" s="10" t="s">
        <v>176</v>
      </c>
      <c r="C5" s="10" t="s">
        <v>176</v>
      </c>
      <c r="D5" s="11" t="s">
        <v>181</v>
      </c>
      <c r="E5" s="11" t="s">
        <v>175</v>
      </c>
      <c r="F5" s="12" t="s">
        <v>182</v>
      </c>
      <c r="G5" s="12" t="s">
        <v>183</v>
      </c>
      <c r="H5" s="26" t="s">
        <v>362</v>
      </c>
      <c r="I5" s="88"/>
      <c r="J5" s="767">
        <f>Retirements!ED9</f>
        <v>40724</v>
      </c>
      <c r="K5" s="767">
        <f>Retirements!EE9</f>
        <v>40755</v>
      </c>
      <c r="L5" s="767">
        <f>Retirements!EF9</f>
        <v>40786</v>
      </c>
      <c r="M5" s="767">
        <f>Retirements!EG9</f>
        <v>40816</v>
      </c>
      <c r="N5" s="767">
        <f>Retirements!EH9</f>
        <v>40847</v>
      </c>
      <c r="O5" s="767">
        <f>Retirements!EI9</f>
        <v>40877</v>
      </c>
      <c r="P5" s="767">
        <f>Retirements!EJ9</f>
        <v>40908</v>
      </c>
      <c r="Q5" s="767">
        <f>Retirements!EK9</f>
        <v>40939</v>
      </c>
      <c r="R5" s="767">
        <f>Retirements!EL9</f>
        <v>40968</v>
      </c>
      <c r="S5" s="767">
        <f>Retirements!EM9</f>
        <v>40999</v>
      </c>
      <c r="T5" s="767">
        <f>Retirements!EN9</f>
        <v>41029</v>
      </c>
      <c r="U5" s="767">
        <f>Retirements!EO9</f>
        <v>41060</v>
      </c>
      <c r="V5" s="767">
        <f>Retirements!EP9</f>
        <v>41090</v>
      </c>
      <c r="W5" s="767">
        <f>Retirements!EQ9</f>
        <v>41121</v>
      </c>
      <c r="X5" s="767">
        <f>Retirements!ER9</f>
        <v>41152</v>
      </c>
      <c r="Y5" s="767">
        <f>Retirements!ES9</f>
        <v>41182</v>
      </c>
      <c r="Z5" s="767">
        <f>Retirements!ET9</f>
        <v>41213</v>
      </c>
      <c r="AA5" s="767">
        <f>Retirements!EU9</f>
        <v>41243</v>
      </c>
      <c r="AB5" s="767">
        <f>Retirements!EV9</f>
        <v>41274</v>
      </c>
      <c r="AC5" s="767">
        <f>Retirements!EW9</f>
        <v>41305</v>
      </c>
      <c r="AD5" s="767">
        <f>Retirements!EX9</f>
        <v>41333</v>
      </c>
      <c r="AE5" s="767">
        <f>Retirements!EY9</f>
        <v>41364</v>
      </c>
      <c r="AF5" s="767">
        <f>Retirements!EZ9</f>
        <v>41394</v>
      </c>
      <c r="AG5" s="26"/>
      <c r="AH5" s="91">
        <f>J5</f>
        <v>40724</v>
      </c>
      <c r="AI5" s="91">
        <f>EOMONTH(AH5,1)</f>
        <v>40755</v>
      </c>
      <c r="AJ5" s="91">
        <f t="shared" ref="AJ5:BD5" si="0">EOMONTH(AI5,1)</f>
        <v>40786</v>
      </c>
      <c r="AK5" s="91">
        <f t="shared" si="0"/>
        <v>40816</v>
      </c>
      <c r="AL5" s="91">
        <f t="shared" si="0"/>
        <v>40847</v>
      </c>
      <c r="AM5" s="91">
        <f t="shared" si="0"/>
        <v>40877</v>
      </c>
      <c r="AN5" s="91">
        <f t="shared" si="0"/>
        <v>40908</v>
      </c>
      <c r="AO5" s="91">
        <f t="shared" si="0"/>
        <v>40939</v>
      </c>
      <c r="AP5" s="91">
        <f t="shared" si="0"/>
        <v>40968</v>
      </c>
      <c r="AQ5" s="91">
        <f t="shared" si="0"/>
        <v>40999</v>
      </c>
      <c r="AR5" s="91">
        <f t="shared" si="0"/>
        <v>41029</v>
      </c>
      <c r="AS5" s="91">
        <f t="shared" si="0"/>
        <v>41060</v>
      </c>
      <c r="AT5" s="91">
        <f t="shared" si="0"/>
        <v>41090</v>
      </c>
      <c r="AU5" s="91">
        <f t="shared" si="0"/>
        <v>41121</v>
      </c>
      <c r="AV5" s="91">
        <f t="shared" si="0"/>
        <v>41152</v>
      </c>
      <c r="AW5" s="91">
        <f t="shared" si="0"/>
        <v>41182</v>
      </c>
      <c r="AX5" s="91">
        <f t="shared" si="0"/>
        <v>41213</v>
      </c>
      <c r="AY5" s="91">
        <f t="shared" si="0"/>
        <v>41243</v>
      </c>
      <c r="AZ5" s="91">
        <f t="shared" si="0"/>
        <v>41274</v>
      </c>
      <c r="BA5" s="91">
        <f t="shared" si="0"/>
        <v>41305</v>
      </c>
      <c r="BB5" s="91">
        <f t="shared" si="0"/>
        <v>41333</v>
      </c>
      <c r="BC5" s="91">
        <f t="shared" si="0"/>
        <v>41364</v>
      </c>
      <c r="BD5" s="91">
        <f t="shared" si="0"/>
        <v>41394</v>
      </c>
      <c r="BE5" s="91">
        <f t="shared" ref="BE5" si="1">EOMONTH(BD5,1)</f>
        <v>41425</v>
      </c>
      <c r="BF5" s="594"/>
      <c r="BG5" s="124">
        <f>EOMONTH(Scenarios!E7,1)</f>
        <v>40755</v>
      </c>
      <c r="BH5" s="124">
        <f>EOMONTH(BG5,1)</f>
        <v>40786</v>
      </c>
      <c r="BI5" s="124">
        <f t="shared" ref="BI5:CC5" si="2">EOMONTH(BH5,1)</f>
        <v>40816</v>
      </c>
      <c r="BJ5" s="124">
        <f t="shared" si="2"/>
        <v>40847</v>
      </c>
      <c r="BK5" s="124">
        <f t="shared" si="2"/>
        <v>40877</v>
      </c>
      <c r="BL5" s="124">
        <f t="shared" si="2"/>
        <v>40908</v>
      </c>
      <c r="BM5" s="124">
        <f t="shared" si="2"/>
        <v>40939</v>
      </c>
      <c r="BN5" s="124">
        <f t="shared" si="2"/>
        <v>40968</v>
      </c>
      <c r="BO5" s="124">
        <f t="shared" si="2"/>
        <v>40999</v>
      </c>
      <c r="BP5" s="124">
        <f t="shared" si="2"/>
        <v>41029</v>
      </c>
      <c r="BQ5" s="124">
        <f t="shared" si="2"/>
        <v>41060</v>
      </c>
      <c r="BR5" s="124">
        <f t="shared" si="2"/>
        <v>41090</v>
      </c>
      <c r="BS5" s="124">
        <f t="shared" si="2"/>
        <v>41121</v>
      </c>
      <c r="BT5" s="124">
        <f t="shared" si="2"/>
        <v>41152</v>
      </c>
      <c r="BU5" s="124">
        <f t="shared" si="2"/>
        <v>41182</v>
      </c>
      <c r="BV5" s="124">
        <f t="shared" si="2"/>
        <v>41213</v>
      </c>
      <c r="BW5" s="124">
        <f t="shared" si="2"/>
        <v>41243</v>
      </c>
      <c r="BX5" s="124">
        <f t="shared" si="2"/>
        <v>41274</v>
      </c>
      <c r="BY5" s="124">
        <f t="shared" si="2"/>
        <v>41305</v>
      </c>
      <c r="BZ5" s="124">
        <f t="shared" si="2"/>
        <v>41333</v>
      </c>
      <c r="CA5" s="124">
        <f t="shared" si="2"/>
        <v>41364</v>
      </c>
      <c r="CB5" s="124">
        <f t="shared" si="2"/>
        <v>41394</v>
      </c>
      <c r="CC5" s="124">
        <f t="shared" si="2"/>
        <v>41425</v>
      </c>
      <c r="CD5" s="26"/>
      <c r="CE5" s="124">
        <f>BG5</f>
        <v>40755</v>
      </c>
      <c r="CF5" s="124">
        <f t="shared" ref="CF5:CY5" si="3">BH5</f>
        <v>40786</v>
      </c>
      <c r="CG5" s="124">
        <f t="shared" si="3"/>
        <v>40816</v>
      </c>
      <c r="CH5" s="124">
        <f t="shared" si="3"/>
        <v>40847</v>
      </c>
      <c r="CI5" s="124">
        <f t="shared" si="3"/>
        <v>40877</v>
      </c>
      <c r="CJ5" s="124">
        <f t="shared" si="3"/>
        <v>40908</v>
      </c>
      <c r="CK5" s="124">
        <f t="shared" si="3"/>
        <v>40939</v>
      </c>
      <c r="CL5" s="124">
        <f t="shared" si="3"/>
        <v>40968</v>
      </c>
      <c r="CM5" s="124">
        <f t="shared" si="3"/>
        <v>40999</v>
      </c>
      <c r="CN5" s="124">
        <f t="shared" si="3"/>
        <v>41029</v>
      </c>
      <c r="CO5" s="124">
        <f t="shared" si="3"/>
        <v>41060</v>
      </c>
      <c r="CP5" s="124">
        <f t="shared" si="3"/>
        <v>41090</v>
      </c>
      <c r="CQ5" s="124">
        <f t="shared" si="3"/>
        <v>41121</v>
      </c>
      <c r="CR5" s="124">
        <f t="shared" si="3"/>
        <v>41152</v>
      </c>
      <c r="CS5" s="124">
        <f t="shared" si="3"/>
        <v>41182</v>
      </c>
      <c r="CT5" s="124">
        <f t="shared" si="3"/>
        <v>41213</v>
      </c>
      <c r="CU5" s="124">
        <f t="shared" si="3"/>
        <v>41243</v>
      </c>
      <c r="CV5" s="124">
        <f t="shared" si="3"/>
        <v>41274</v>
      </c>
      <c r="CW5" s="124">
        <f t="shared" si="3"/>
        <v>41305</v>
      </c>
      <c r="CX5" s="124">
        <f t="shared" si="3"/>
        <v>41333</v>
      </c>
      <c r="CY5" s="124">
        <f t="shared" si="3"/>
        <v>41364</v>
      </c>
      <c r="CZ5" s="124">
        <f>CB5</f>
        <v>41394</v>
      </c>
      <c r="DA5" s="124">
        <f t="shared" ref="DA5:DC5" si="4">CC5</f>
        <v>41425</v>
      </c>
      <c r="DB5" s="26"/>
      <c r="DC5" s="124">
        <f t="shared" si="4"/>
        <v>40755</v>
      </c>
      <c r="DD5" s="124">
        <f t="shared" ref="DD5" si="5">CF5</f>
        <v>40786</v>
      </c>
      <c r="DE5" s="124">
        <f t="shared" ref="DE5" si="6">CG5</f>
        <v>40816</v>
      </c>
      <c r="DF5" s="124">
        <f t="shared" ref="DF5" si="7">CH5</f>
        <v>40847</v>
      </c>
      <c r="DG5" s="124">
        <f t="shared" ref="DG5" si="8">CI5</f>
        <v>40877</v>
      </c>
      <c r="DH5" s="124">
        <f t="shared" ref="DH5" si="9">CJ5</f>
        <v>40908</v>
      </c>
      <c r="DI5" s="124">
        <f t="shared" ref="DI5" si="10">CK5</f>
        <v>40939</v>
      </c>
      <c r="DJ5" s="124">
        <f t="shared" ref="DJ5" si="11">CL5</f>
        <v>40968</v>
      </c>
      <c r="DK5" s="124">
        <f t="shared" ref="DK5" si="12">CM5</f>
        <v>40999</v>
      </c>
      <c r="DL5" s="124">
        <f t="shared" ref="DL5" si="13">CN5</f>
        <v>41029</v>
      </c>
      <c r="DM5" s="124">
        <f t="shared" ref="DM5" si="14">CO5</f>
        <v>41060</v>
      </c>
      <c r="DN5" s="124">
        <f t="shared" ref="DN5" si="15">CP5</f>
        <v>41090</v>
      </c>
      <c r="DO5" s="124">
        <f t="shared" ref="DO5" si="16">CQ5</f>
        <v>41121</v>
      </c>
      <c r="DP5" s="124">
        <f t="shared" ref="DP5" si="17">CR5</f>
        <v>41152</v>
      </c>
      <c r="DQ5" s="124">
        <f t="shared" ref="DQ5" si="18">CS5</f>
        <v>41182</v>
      </c>
      <c r="DR5" s="124">
        <f t="shared" ref="DR5" si="19">CT5</f>
        <v>41213</v>
      </c>
      <c r="DS5" s="124">
        <f t="shared" ref="DS5" si="20">CU5</f>
        <v>41243</v>
      </c>
      <c r="DT5" s="124">
        <f t="shared" ref="DT5" si="21">CV5</f>
        <v>41274</v>
      </c>
      <c r="DU5" s="124">
        <f t="shared" ref="DU5" si="22">CW5</f>
        <v>41305</v>
      </c>
      <c r="DV5" s="124">
        <f t="shared" ref="DV5" si="23">CX5</f>
        <v>41333</v>
      </c>
      <c r="DW5" s="124">
        <f t="shared" ref="DW5" si="24">CY5</f>
        <v>41364</v>
      </c>
      <c r="DX5" s="124">
        <f t="shared" ref="DX5:DY5" si="25">CZ5</f>
        <v>41394</v>
      </c>
      <c r="DY5" s="124">
        <f t="shared" si="25"/>
        <v>41425</v>
      </c>
      <c r="DZ5" s="26"/>
      <c r="EA5" s="124">
        <f>DC5</f>
        <v>40755</v>
      </c>
      <c r="EB5" s="124">
        <f>DD5</f>
        <v>40786</v>
      </c>
      <c r="EC5" s="124">
        <f t="shared" ref="EC5:EW5" si="26">DE5</f>
        <v>40816</v>
      </c>
      <c r="ED5" s="124">
        <f t="shared" si="26"/>
        <v>40847</v>
      </c>
      <c r="EE5" s="124">
        <f t="shared" si="26"/>
        <v>40877</v>
      </c>
      <c r="EF5" s="124">
        <f t="shared" si="26"/>
        <v>40908</v>
      </c>
      <c r="EG5" s="124">
        <f t="shared" si="26"/>
        <v>40939</v>
      </c>
      <c r="EH5" s="124">
        <f t="shared" si="26"/>
        <v>40968</v>
      </c>
      <c r="EI5" s="124">
        <f t="shared" si="26"/>
        <v>40999</v>
      </c>
      <c r="EJ5" s="124">
        <f t="shared" si="26"/>
        <v>41029</v>
      </c>
      <c r="EK5" s="124">
        <f t="shared" si="26"/>
        <v>41060</v>
      </c>
      <c r="EL5" s="124">
        <f t="shared" si="26"/>
        <v>41090</v>
      </c>
      <c r="EM5" s="124">
        <f t="shared" si="26"/>
        <v>41121</v>
      </c>
      <c r="EN5" s="124">
        <f t="shared" si="26"/>
        <v>41152</v>
      </c>
      <c r="EO5" s="124">
        <f t="shared" si="26"/>
        <v>41182</v>
      </c>
      <c r="EP5" s="124">
        <f t="shared" si="26"/>
        <v>41213</v>
      </c>
      <c r="EQ5" s="124">
        <f t="shared" si="26"/>
        <v>41243</v>
      </c>
      <c r="ER5" s="124">
        <f t="shared" si="26"/>
        <v>41274</v>
      </c>
      <c r="ES5" s="124">
        <f t="shared" si="26"/>
        <v>41305</v>
      </c>
      <c r="ET5" s="124">
        <f t="shared" si="26"/>
        <v>41333</v>
      </c>
      <c r="EU5" s="124">
        <f t="shared" si="26"/>
        <v>41364</v>
      </c>
      <c r="EV5" s="124">
        <f t="shared" si="26"/>
        <v>41394</v>
      </c>
      <c r="EW5" s="124">
        <f t="shared" si="26"/>
        <v>41425</v>
      </c>
      <c r="EX5" s="26"/>
      <c r="EY5" s="124">
        <f>EA5</f>
        <v>40755</v>
      </c>
      <c r="EZ5" s="124">
        <f t="shared" ref="EZ5:FU5" si="27">EB5</f>
        <v>40786</v>
      </c>
      <c r="FA5" s="124">
        <f t="shared" si="27"/>
        <v>40816</v>
      </c>
      <c r="FB5" s="124">
        <f t="shared" si="27"/>
        <v>40847</v>
      </c>
      <c r="FC5" s="124">
        <f t="shared" si="27"/>
        <v>40877</v>
      </c>
      <c r="FD5" s="124">
        <f t="shared" si="27"/>
        <v>40908</v>
      </c>
      <c r="FE5" s="124">
        <f t="shared" si="27"/>
        <v>40939</v>
      </c>
      <c r="FF5" s="124">
        <f t="shared" si="27"/>
        <v>40968</v>
      </c>
      <c r="FG5" s="124">
        <f t="shared" si="27"/>
        <v>40999</v>
      </c>
      <c r="FH5" s="124">
        <f t="shared" si="27"/>
        <v>41029</v>
      </c>
      <c r="FI5" s="124">
        <f t="shared" si="27"/>
        <v>41060</v>
      </c>
      <c r="FJ5" s="124">
        <f t="shared" si="27"/>
        <v>41090</v>
      </c>
      <c r="FK5" s="124">
        <f t="shared" si="27"/>
        <v>41121</v>
      </c>
      <c r="FL5" s="124">
        <f t="shared" si="27"/>
        <v>41152</v>
      </c>
      <c r="FM5" s="124">
        <f t="shared" si="27"/>
        <v>41182</v>
      </c>
      <c r="FN5" s="124">
        <f t="shared" si="27"/>
        <v>41213</v>
      </c>
      <c r="FO5" s="124">
        <f t="shared" si="27"/>
        <v>41243</v>
      </c>
      <c r="FP5" s="124">
        <f t="shared" si="27"/>
        <v>41274</v>
      </c>
      <c r="FQ5" s="124">
        <f t="shared" si="27"/>
        <v>41305</v>
      </c>
      <c r="FR5" s="124">
        <f t="shared" si="27"/>
        <v>41333</v>
      </c>
      <c r="FS5" s="124">
        <f t="shared" si="27"/>
        <v>41364</v>
      </c>
      <c r="FT5" s="124">
        <f t="shared" si="27"/>
        <v>41394</v>
      </c>
      <c r="FU5" s="124">
        <f t="shared" si="27"/>
        <v>41425</v>
      </c>
      <c r="FV5" s="26"/>
      <c r="FW5" s="26"/>
      <c r="FX5" s="26"/>
      <c r="FY5" s="587">
        <f>Scenarios!E7</f>
        <v>40724</v>
      </c>
      <c r="FZ5" s="114">
        <f>EOMONTH(FY5,1)</f>
        <v>40755</v>
      </c>
      <c r="GA5" s="114">
        <f t="shared" ref="GA5:GV5" si="28">EOMONTH(FZ5,1)</f>
        <v>40786</v>
      </c>
      <c r="GB5" s="114">
        <f t="shared" si="28"/>
        <v>40816</v>
      </c>
      <c r="GC5" s="114">
        <f>EOMONTH(GB5,1)</f>
        <v>40847</v>
      </c>
      <c r="GD5" s="114">
        <f t="shared" si="28"/>
        <v>40877</v>
      </c>
      <c r="GE5" s="114">
        <f t="shared" si="28"/>
        <v>40908</v>
      </c>
      <c r="GF5" s="114">
        <f t="shared" si="28"/>
        <v>40939</v>
      </c>
      <c r="GG5" s="114">
        <f t="shared" si="28"/>
        <v>40968</v>
      </c>
      <c r="GH5" s="114">
        <f t="shared" si="28"/>
        <v>40999</v>
      </c>
      <c r="GI5" s="114">
        <f t="shared" si="28"/>
        <v>41029</v>
      </c>
      <c r="GJ5" s="114">
        <f t="shared" si="28"/>
        <v>41060</v>
      </c>
      <c r="GK5" s="114">
        <f t="shared" si="28"/>
        <v>41090</v>
      </c>
      <c r="GL5" s="114">
        <f t="shared" si="28"/>
        <v>41121</v>
      </c>
      <c r="GM5" s="114">
        <f t="shared" si="28"/>
        <v>41152</v>
      </c>
      <c r="GN5" s="114">
        <f t="shared" si="28"/>
        <v>41182</v>
      </c>
      <c r="GO5" s="114">
        <f t="shared" si="28"/>
        <v>41213</v>
      </c>
      <c r="GP5" s="114">
        <f t="shared" si="28"/>
        <v>41243</v>
      </c>
      <c r="GQ5" s="114">
        <f t="shared" si="28"/>
        <v>41274</v>
      </c>
      <c r="GR5" s="114">
        <f t="shared" si="28"/>
        <v>41305</v>
      </c>
      <c r="GS5" s="114">
        <f t="shared" si="28"/>
        <v>41333</v>
      </c>
      <c r="GT5" s="114">
        <f t="shared" si="28"/>
        <v>41364</v>
      </c>
      <c r="GU5" s="114">
        <f t="shared" si="28"/>
        <v>41394</v>
      </c>
      <c r="GV5" s="114">
        <f t="shared" si="28"/>
        <v>41425</v>
      </c>
      <c r="GW5" s="114"/>
      <c r="GX5" s="1170"/>
      <c r="GY5" s="1168"/>
      <c r="GZ5" s="561" t="s">
        <v>389</v>
      </c>
      <c r="HA5" s="200" t="s">
        <v>389</v>
      </c>
      <c r="HB5" s="200" t="s">
        <v>389</v>
      </c>
      <c r="HD5" s="135" t="s">
        <v>389</v>
      </c>
      <c r="HE5" s="202" t="s">
        <v>389</v>
      </c>
      <c r="HF5" s="202" t="s">
        <v>389</v>
      </c>
      <c r="HH5" s="503"/>
    </row>
    <row r="6" spans="1:216">
      <c r="A6" s="45"/>
      <c r="B6" s="45"/>
      <c r="C6" s="45"/>
      <c r="D6" s="7"/>
      <c r="E6" s="7"/>
      <c r="F6" s="26"/>
      <c r="G6" s="26"/>
      <c r="H6" s="26"/>
      <c r="I6" s="26"/>
      <c r="J6" s="28"/>
      <c r="K6" s="28"/>
      <c r="L6" s="28"/>
      <c r="M6" s="28"/>
      <c r="N6" s="28"/>
      <c r="O6" s="28"/>
      <c r="P6" s="28"/>
      <c r="Q6" s="28"/>
      <c r="R6" s="28"/>
      <c r="S6" s="28"/>
      <c r="T6" s="28"/>
      <c r="U6" s="28"/>
      <c r="V6" s="28"/>
      <c r="W6" s="28"/>
      <c r="X6" s="28"/>
      <c r="Y6" s="28"/>
      <c r="Z6" s="28"/>
      <c r="AA6" s="28"/>
      <c r="AB6" s="28"/>
      <c r="AC6" s="28"/>
      <c r="AD6" s="28"/>
      <c r="AE6" s="28"/>
      <c r="AF6" s="28"/>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357"/>
      <c r="GX6" s="402"/>
      <c r="GY6" s="412"/>
      <c r="GZ6" s="562"/>
      <c r="HA6" s="129"/>
      <c r="HB6" s="203"/>
      <c r="HD6" s="105"/>
      <c r="HE6" s="105"/>
      <c r="HF6" s="105"/>
      <c r="HH6" s="106"/>
    </row>
    <row r="7" spans="1:216">
      <c r="A7" s="45"/>
      <c r="B7" s="45"/>
      <c r="C7" s="45"/>
      <c r="D7" s="7"/>
      <c r="E7" s="7"/>
      <c r="F7" s="26"/>
      <c r="G7" s="26"/>
      <c r="H7" s="26"/>
      <c r="I7" s="26"/>
      <c r="J7" s="28"/>
      <c r="K7" s="28"/>
      <c r="L7" s="28"/>
      <c r="M7" s="28"/>
      <c r="N7" s="28"/>
      <c r="O7" s="28"/>
      <c r="P7" s="28"/>
      <c r="Q7" s="28"/>
      <c r="R7" s="28"/>
      <c r="S7" s="28"/>
      <c r="T7" s="28"/>
      <c r="U7" s="28"/>
      <c r="V7" s="28"/>
      <c r="W7" s="28"/>
      <c r="X7" s="28"/>
      <c r="Y7" s="28"/>
      <c r="Z7" s="28"/>
      <c r="AA7" s="28"/>
      <c r="AB7" s="28"/>
      <c r="AC7" s="28"/>
      <c r="AD7" s="28"/>
      <c r="AE7" s="28"/>
      <c r="AF7" s="28"/>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357"/>
      <c r="GX7" s="402"/>
      <c r="GY7" s="412"/>
      <c r="GZ7" s="562"/>
      <c r="HA7" s="129"/>
      <c r="HB7" s="203"/>
      <c r="HD7" s="105"/>
      <c r="HE7" s="105"/>
      <c r="HF7" s="105"/>
      <c r="HH7" s="106"/>
    </row>
    <row r="8" spans="1:216">
      <c r="A8" s="6" t="s">
        <v>184</v>
      </c>
      <c r="B8" s="6"/>
      <c r="D8" s="5"/>
      <c r="E8" s="5"/>
      <c r="F8" s="5"/>
      <c r="G8" s="5"/>
      <c r="H8" s="5"/>
      <c r="I8" s="5"/>
      <c r="J8" s="32"/>
      <c r="K8" s="32"/>
      <c r="L8" s="32"/>
      <c r="M8" s="32"/>
      <c r="N8" s="32"/>
      <c r="O8" s="32"/>
      <c r="P8" s="32"/>
      <c r="Q8" s="32"/>
      <c r="R8" s="32"/>
      <c r="S8" s="32"/>
      <c r="T8" s="32"/>
      <c r="U8" s="32"/>
      <c r="V8" s="32"/>
      <c r="W8" s="32"/>
      <c r="X8" s="32"/>
      <c r="Y8" s="32"/>
      <c r="Z8" s="32"/>
      <c r="AA8" s="32"/>
      <c r="AB8" s="32"/>
      <c r="AC8" s="32"/>
      <c r="AD8" s="32"/>
      <c r="AE8" s="32"/>
      <c r="AF8" s="32"/>
      <c r="AG8" s="7"/>
      <c r="AH8" s="5"/>
      <c r="AI8" s="5"/>
      <c r="AJ8" s="5"/>
      <c r="AK8" s="5"/>
      <c r="AL8" s="5"/>
      <c r="AM8" s="5"/>
      <c r="AN8" s="5"/>
      <c r="AO8" s="5"/>
      <c r="AP8" s="5"/>
      <c r="AQ8" s="5"/>
      <c r="AR8" s="5"/>
      <c r="AS8" s="5"/>
      <c r="AT8" s="5"/>
      <c r="AU8" s="5"/>
      <c r="AV8" s="5"/>
      <c r="AW8" s="5"/>
      <c r="AX8" s="5"/>
      <c r="AY8" s="5"/>
      <c r="AZ8" s="5"/>
      <c r="BA8" s="5"/>
      <c r="BB8" s="5"/>
      <c r="BC8" s="5"/>
      <c r="BD8" s="5"/>
      <c r="BE8" s="5"/>
      <c r="BF8" s="7"/>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357"/>
      <c r="FZ8" s="36"/>
      <c r="GX8" s="402"/>
      <c r="GY8" s="412"/>
      <c r="GZ8" s="562"/>
      <c r="HA8" s="129"/>
      <c r="HB8" s="203"/>
      <c r="HD8" s="105"/>
      <c r="HE8" s="105"/>
      <c r="HF8" s="105"/>
      <c r="HH8" s="106"/>
    </row>
    <row r="9" spans="1:216">
      <c r="A9" t="s">
        <v>0</v>
      </c>
      <c r="B9" t="s">
        <v>7</v>
      </c>
      <c r="C9" t="s">
        <v>1</v>
      </c>
      <c r="D9" s="5" t="s">
        <v>106</v>
      </c>
      <c r="E9" s="5" t="s">
        <v>3</v>
      </c>
      <c r="F9" s="5" t="s">
        <v>107</v>
      </c>
      <c r="G9" s="5" t="s">
        <v>49</v>
      </c>
      <c r="H9" s="5" t="s">
        <v>1002</v>
      </c>
      <c r="I9" s="5"/>
      <c r="J9" s="119">
        <f>SUMIF(Retirements!$E$10:$E$96,'Accum Dep'!$F9,Retirements!ED$10:ED$97)</f>
        <v>-140096.20000000001</v>
      </c>
      <c r="K9" s="119">
        <f>SUMIF(Retirements!$E$10:$E$96,'Accum Dep'!$F9,Retirements!EE$10:EE$97)</f>
        <v>-714639.73</v>
      </c>
      <c r="L9" s="119">
        <f>SUMIF(Retirements!$E$10:$E$96,'Accum Dep'!$F9,Retirements!EF$10:EF$97)</f>
        <v>-7622807.8300000001</v>
      </c>
      <c r="M9" s="119">
        <f>SUMIF(Retirements!$E$10:$E$96,'Accum Dep'!$F9,Retirements!EG$10:EG$97)</f>
        <v>-263159.38</v>
      </c>
      <c r="N9" s="119">
        <f>SUMIF(Retirements!$E$10:$E$96,'Accum Dep'!$F9,Retirements!EH$10:EH$97)</f>
        <v>-1547438.7400000002</v>
      </c>
      <c r="O9" s="119">
        <f>SUMIF(Retirements!$E$10:$E$96,'Accum Dep'!$F9,Retirements!EI$10:EI$97)</f>
        <v>-319731.53999999998</v>
      </c>
      <c r="P9" s="119">
        <f>SUMIF(Retirements!$E$10:$E$96,'Accum Dep'!$F9,Retirements!EJ$10:EJ$97)</f>
        <v>-94956.64</v>
      </c>
      <c r="Q9" s="119">
        <f>SUMIF(Retirements!$E$10:$E$96,'Accum Dep'!$F9,Retirements!EK$10:EK$97)</f>
        <v>-360089.01</v>
      </c>
      <c r="R9" s="119">
        <f>SUMIF(Retirements!$E$10:$E$96,'Accum Dep'!$F9,Retirements!EL$10:EL$97)</f>
        <v>-618789.7699999999</v>
      </c>
      <c r="S9" s="119">
        <f>SUMIF(Retirements!$E$10:$E$96,'Accum Dep'!$F9,Retirements!EM$10:EM$97)</f>
        <v>-2248636.6705400352</v>
      </c>
      <c r="T9" s="119">
        <f>SUMIF(Retirements!$E$10:$E$96,'Accum Dep'!$F9,Retirements!EN$10:EN$97)</f>
        <v>-2248636.6705400352</v>
      </c>
      <c r="U9" s="119">
        <f>SUMIF(Retirements!$E$10:$E$96,'Accum Dep'!$F9,Retirements!EO$10:EO$97)</f>
        <v>-2248636.6705400352</v>
      </c>
      <c r="V9" s="119">
        <f>SUMIF(Retirements!$E$10:$E$96,'Accum Dep'!$F9,Retirements!EP$10:EP$97)</f>
        <v>-2248636.6705400352</v>
      </c>
      <c r="W9" s="119">
        <f>SUMIF(Retirements!$E$10:$E$96,'Accum Dep'!$F9,Retirements!EQ$10:EQ$97)</f>
        <v>-2248636.6705400352</v>
      </c>
      <c r="X9" s="119">
        <f>SUMIF(Retirements!$E$10:$E$96,'Accum Dep'!$F9,Retirements!ER$10:ER$97)</f>
        <v>-2248636.6705400352</v>
      </c>
      <c r="Y9" s="119">
        <f>SUMIF(Retirements!$E$10:$E$96,'Accum Dep'!$F9,Retirements!ES$10:ES$97)</f>
        <v>-2248636.6705400352</v>
      </c>
      <c r="Z9" s="119">
        <f>SUMIF(Retirements!$E$10:$E$96,'Accum Dep'!$F9,Retirements!ET$10:ET$97)</f>
        <v>-2248636.6705400352</v>
      </c>
      <c r="AA9" s="119">
        <f>SUMIF(Retirements!$E$10:$E$96,'Accum Dep'!$F9,Retirements!EU$10:EU$97)</f>
        <v>-2248636.6705400352</v>
      </c>
      <c r="AB9" s="119">
        <f>SUMIF(Retirements!$E$10:$E$96,'Accum Dep'!$F9,Retirements!EV$10:EV$97)</f>
        <v>-2204241.3531743973</v>
      </c>
      <c r="AC9" s="119">
        <f>SUMIF(Retirements!$E$10:$E$96,'Accum Dep'!$F9,Retirements!EW$10:EW$97)</f>
        <v>-2204241.3531743973</v>
      </c>
      <c r="AD9" s="119">
        <f>SUMIF(Retirements!$E$10:$E$96,'Accum Dep'!$F9,Retirements!EX$10:EX$97)</f>
        <v>-2204241.3531743973</v>
      </c>
      <c r="AE9" s="119">
        <f>SUMIF(Retirements!$E$10:$E$96,'Accum Dep'!$F9,Retirements!EY$10:EY$97)</f>
        <v>-2204241.3531743973</v>
      </c>
      <c r="AF9" s="119">
        <f>SUMIF(Retirements!$E$10:$E$96,'Accum Dep'!$F9,Retirements!EZ$10:EZ$97)</f>
        <v>-2204241.3531743973</v>
      </c>
      <c r="AG9" s="7"/>
      <c r="AH9" s="27">
        <f>SUMIF('Depreciation Exp'!$F$8:$F$130,'Accum Dep'!$F9,'Depreciation Exp'!CH$8:CH$133)</f>
        <v>1750905.2516199748</v>
      </c>
      <c r="AI9" s="27">
        <f>SUMIF('Depreciation Exp'!$F$8:$F$130,'Accum Dep'!$F9,'Depreciation Exp'!CI$8:CI$133)</f>
        <v>1750792.7355759237</v>
      </c>
      <c r="AJ9" s="27">
        <f>SUMIF('Depreciation Exp'!$F$8:$F$130,'Accum Dep'!$F9,'Depreciation Exp'!CJ$8:CJ$133)</f>
        <v>1750106.2679518766</v>
      </c>
      <c r="AK9" s="27">
        <f>SUMIF('Depreciation Exp'!$F$8:$F$130,'Accum Dep'!$F9,'Depreciation Exp'!CK$8:CK$133)</f>
        <v>1743410.1790006033</v>
      </c>
      <c r="AL9" s="27">
        <f>SUMIF('Depreciation Exp'!$F$8:$F$130,'Accum Dep'!$F9,'Depreciation Exp'!CL$8:CL$133)</f>
        <v>1737076.6893414508</v>
      </c>
      <c r="AM9" s="27">
        <f>SUMIF('Depreciation Exp'!$F$8:$F$130,'Accum Dep'!$F9,'Depreciation Exp'!CM$8:CM$133)</f>
        <v>1735622.536139373</v>
      </c>
      <c r="AN9" s="27">
        <f>SUMIF('Depreciation Exp'!$F$8:$F$130,'Accum Dep'!$F9,'Depreciation Exp'!CN$8:CN$133)</f>
        <v>1734122.9479030359</v>
      </c>
      <c r="AO9" s="27">
        <f>SUMIF('Depreciation Exp'!$F$8:$F$130,'Accum Dep'!$F9,'Depreciation Exp'!CO$8:CO$133)</f>
        <v>1733789.8976595001</v>
      </c>
      <c r="AP9" s="27">
        <f>SUMIF('Depreciation Exp'!$F$8:$F$130,'Accum Dep'!$F9,'Depreciation Exp'!CP$8:CP$133)</f>
        <v>1733424.4349531552</v>
      </c>
      <c r="AQ9" s="27">
        <f>SUMIF('Depreciation Exp'!$F$8:$F$130,'Accum Dep'!$F9,'Depreciation Exp'!CQ$8:CQ$133)</f>
        <v>1732638.2639654248</v>
      </c>
      <c r="AR9" s="27">
        <f>SUMIF('Depreciation Exp'!$F$8:$F$130,'Accum Dep'!$F9,'Depreciation Exp'!CR$8:CR$133)</f>
        <v>1730335.3358367723</v>
      </c>
      <c r="AS9" s="27">
        <f>SUMIF('Depreciation Exp'!$F$8:$F$130,'Accum Dep'!$F9,'Depreciation Exp'!CS$8:CS$133)</f>
        <v>1726723.4219850388</v>
      </c>
      <c r="AT9" s="27">
        <f>SUMIF('Depreciation Exp'!$F$8:$F$130,'Accum Dep'!$F9,'Depreciation Exp'!CT$8:CT$133)</f>
        <v>1723111.5081333057</v>
      </c>
      <c r="AU9" s="27">
        <f>SUMIF('Depreciation Exp'!$F$8:$F$130,'Accum Dep'!$F9,'Depreciation Exp'!CU$8:CU$133)</f>
        <v>1719499.5942815726</v>
      </c>
      <c r="AV9" s="27">
        <f>SUMIF('Depreciation Exp'!$F$8:$F$130,'Accum Dep'!$F9,'Depreciation Exp'!CV$8:CV$133)</f>
        <v>1715887.6804298393</v>
      </c>
      <c r="AW9" s="27">
        <f>SUMIF('Depreciation Exp'!$F$8:$F$130,'Accum Dep'!$F9,'Depreciation Exp'!CW$8:CW$133)</f>
        <v>1712275.766578106</v>
      </c>
      <c r="AX9" s="27">
        <f>SUMIF('Depreciation Exp'!$F$8:$F$130,'Accum Dep'!$F9,'Depreciation Exp'!CX$8:CX$133)</f>
        <v>1708663.8527263729</v>
      </c>
      <c r="AY9" s="27">
        <f>SUMIF('Depreciation Exp'!$F$8:$F$130,'Accum Dep'!$F9,'Depreciation Exp'!CY$8:CY$133)</f>
        <v>1705051.9388746396</v>
      </c>
      <c r="AZ9" s="27">
        <f>SUMIF('Depreciation Exp'!$F$8:$F$130,'Accum Dep'!$F9,'Depreciation Exp'!CZ$8:CZ$133)</f>
        <v>1701440.0250229063</v>
      </c>
      <c r="BA9" s="27">
        <f>SUMIF('Depreciation Exp'!$F$8:$F$130,'Accum Dep'!$F9,'Depreciation Exp'!DA$8:DA$133)</f>
        <v>1697863.7665671394</v>
      </c>
      <c r="BB9" s="27">
        <f>SUMIF('Depreciation Exp'!$F$8:$F$130,'Accum Dep'!$F9,'Depreciation Exp'!DB$8:DB$133)</f>
        <v>1694323.1635073388</v>
      </c>
      <c r="BC9" s="27">
        <f>SUMIF('Depreciation Exp'!$F$8:$F$130,'Accum Dep'!$F9,'Depreciation Exp'!DC$8:DC$133)</f>
        <v>1690782.5604475383</v>
      </c>
      <c r="BD9" s="27">
        <f>SUMIF('Depreciation Exp'!$F$8:$F$130,'Accum Dep'!$F9,'Depreciation Exp'!DD$8:DD$133)</f>
        <v>1687241.9573877377</v>
      </c>
      <c r="BE9" s="27">
        <f>SUMIF('Depreciation Exp'!$F$8:$F$130,'Accum Dep'!$F9,'Depreciation Exp'!DE$8:DE$133)</f>
        <v>1683701.3543279371</v>
      </c>
      <c r="BF9" s="59"/>
      <c r="BG9" s="27">
        <f>SUMIF(Adjustments!$J$4:$J$921,($F9&amp;"/"&amp;BG$4&amp;"/"&amp;BG$3&amp;"/"&amp;BG$2),Adjustments!L$4:L$921)</f>
        <v>0</v>
      </c>
      <c r="BH9" s="27">
        <f>SUMIF(Adjustments!$J$4:$J$921,($F9&amp;"/"&amp;BH$4&amp;"/"&amp;BH$3&amp;"/"&amp;BH$2),Adjustments!M$4:M$921)</f>
        <v>0</v>
      </c>
      <c r="BI9" s="27">
        <f>SUMIF(Adjustments!$J$4:$J$921,($F9&amp;"/"&amp;BI$4&amp;"/"&amp;BI$3&amp;"/"&amp;BI$2),Adjustments!N$4:N$921)</f>
        <v>0</v>
      </c>
      <c r="BJ9" s="27">
        <f>SUMIF(Adjustments!$J$4:$J$921,($F9&amp;"/"&amp;BJ$4&amp;"/"&amp;BJ$3&amp;"/"&amp;BJ$2),Adjustments!O$4:O$921)</f>
        <v>0</v>
      </c>
      <c r="BK9" s="27">
        <f>SUMIF(Adjustments!$J$4:$J$921,($F9&amp;"/"&amp;BK$4&amp;"/"&amp;BK$3&amp;"/"&amp;BK$2),Adjustments!P$4:P$921)</f>
        <v>0</v>
      </c>
      <c r="BL9" s="27">
        <f>SUMIF(Adjustments!$J$4:$J$921,($F9&amp;"/"&amp;BL$4&amp;"/"&amp;BL$3&amp;"/"&amp;BL$2),Adjustments!Q$4:Q$921)</f>
        <v>0</v>
      </c>
      <c r="BM9" s="27">
        <f>SUMIF(Adjustments!$J$4:$J$921,($F9&amp;"/"&amp;BM$4&amp;"/"&amp;BM$3&amp;"/"&amp;BM$2),Adjustments!R$4:R$921)</f>
        <v>0</v>
      </c>
      <c r="BN9" s="27">
        <f>SUMIF(Adjustments!$J$4:$J$921,($F9&amp;"/"&amp;BN$4&amp;"/"&amp;BN$3&amp;"/"&amp;BN$2),Adjustments!S$4:S$921)</f>
        <v>0</v>
      </c>
      <c r="BO9" s="27">
        <f>SUMIF(Adjustments!$J$4:$J$921,($F9&amp;"/"&amp;BO$4&amp;"/"&amp;BO$3&amp;"/"&amp;BO$2),Adjustments!T$4:T$921)</f>
        <v>0</v>
      </c>
      <c r="BP9" s="27">
        <f>SUMIF(Adjustments!$J$4:$J$921,($F9&amp;"/"&amp;BP$4&amp;"/"&amp;BP$3&amp;"/"&amp;BP$2),Adjustments!U$4:U$921)</f>
        <v>0</v>
      </c>
      <c r="BQ9" s="27">
        <f>SUMIF(Adjustments!$J$4:$J$921,($F9&amp;"/"&amp;BQ$4&amp;"/"&amp;BQ$3&amp;"/"&amp;BQ$2),Adjustments!V$4:V$921)</f>
        <v>0</v>
      </c>
      <c r="BR9" s="27">
        <f>SUMIF(Adjustments!$J$4:$J$921,($F9&amp;"/"&amp;BR$4&amp;"/"&amp;BR$3&amp;"/"&amp;BR$2),Adjustments!W$4:W$921)</f>
        <v>0</v>
      </c>
      <c r="BS9" s="27">
        <f>SUMIF(Adjustments!$J$4:$J$921,($F9&amp;"/"&amp;BS$4&amp;"/"&amp;BS$3&amp;"/"&amp;BS$2),Adjustments!X$4:X$921)</f>
        <v>0</v>
      </c>
      <c r="BT9" s="27">
        <f>SUMIF(Adjustments!$J$4:$J$921,($F9&amp;"/"&amp;BT$4&amp;"/"&amp;BT$3&amp;"/"&amp;BT$2),Adjustments!Y$4:Y$921)</f>
        <v>0</v>
      </c>
      <c r="BU9" s="27">
        <f>SUMIF(Adjustments!$J$4:$J$921,($F9&amp;"/"&amp;BU$4&amp;"/"&amp;BU$3&amp;"/"&amp;BU$2),Adjustments!Z$4:Z$921)</f>
        <v>0</v>
      </c>
      <c r="BV9" s="27">
        <f>SUMIF(Adjustments!$J$4:$J$921,($F9&amp;"/"&amp;BV$4&amp;"/"&amp;BV$3&amp;"/"&amp;BV$2),Adjustments!AA$4:AA$921)</f>
        <v>0</v>
      </c>
      <c r="BW9" s="27">
        <f>SUMIF(Adjustments!$J$4:$J$921,($F9&amp;"/"&amp;BW$4&amp;"/"&amp;BW$3&amp;"/"&amp;BW$2),Adjustments!AB$4:AB$921)</f>
        <v>0</v>
      </c>
      <c r="BX9" s="27">
        <f>SUMIF(Adjustments!$J$4:$J$921,($F9&amp;"/"&amp;BX$4&amp;"/"&amp;BX$3&amp;"/"&amp;BX$2),Adjustments!AC$4:AC$921)</f>
        <v>0</v>
      </c>
      <c r="BY9" s="27">
        <f>SUMIF(Adjustments!$J$4:$J$921,($F9&amp;"/"&amp;BY$4&amp;"/"&amp;BY$3&amp;"/"&amp;BY$2),Adjustments!AD$4:AD$921)</f>
        <v>0</v>
      </c>
      <c r="BZ9" s="27">
        <f>SUMIF(Adjustments!$J$4:$J$921,($F9&amp;"/"&amp;BZ$4&amp;"/"&amp;BZ$3&amp;"/"&amp;BZ$2),Adjustments!AE$4:AE$921)</f>
        <v>0</v>
      </c>
      <c r="CA9" s="27">
        <f>SUMIF(Adjustments!$J$4:$J$921,($F9&amp;"/"&amp;CA$4&amp;"/"&amp;CA$3&amp;"/"&amp;CA$2),Adjustments!AF$4:AF$921)</f>
        <v>0</v>
      </c>
      <c r="CB9" s="27">
        <f>SUMIF(Adjustments!$J$4:$J$921,($F9&amp;"/"&amp;CB$4&amp;"/"&amp;CB$3&amp;"/"&amp;CB$2),Adjustments!AG$4:AG$921)</f>
        <v>0</v>
      </c>
      <c r="CC9" s="27">
        <f>SUMIF(Adjustments!$J$4:$J$921,($F9&amp;"/"&amp;CC$4&amp;"/"&amp;CC$3&amp;"/"&amp;CC$2),Adjustments!AH$4:AH$921)</f>
        <v>0</v>
      </c>
      <c r="CD9" s="115"/>
      <c r="CE9" s="27">
        <f>SUMIF(Adjustments!$J$4:$J$921,($F9&amp;"/"&amp;CE$4&amp;"/"&amp;CE$3&amp;"/"&amp;CE$2),Adjustments!L$4:L$921)</f>
        <v>0</v>
      </c>
      <c r="CF9" s="27">
        <f>SUMIF(Adjustments!$J$4:$J$921,($F9&amp;"/"&amp;CF$4&amp;"/"&amp;CF$3&amp;"/"&amp;CF$2),Adjustments!M$4:M$921)</f>
        <v>0</v>
      </c>
      <c r="CG9" s="27">
        <f>SUMIF(Adjustments!$J$4:$J$921,($F9&amp;"/"&amp;CG$4&amp;"/"&amp;CG$3&amp;"/"&amp;CG$2),Adjustments!N$4:N$921)</f>
        <v>0</v>
      </c>
      <c r="CH9" s="27">
        <f>SUMIF(Adjustments!$J$4:$J$921,($F9&amp;"/"&amp;CH$4&amp;"/"&amp;CH$3&amp;"/"&amp;CH$2),Adjustments!O$4:O$921)</f>
        <v>0</v>
      </c>
      <c r="CI9" s="27">
        <f>SUMIF(Adjustments!$J$4:$J$921,($F9&amp;"/"&amp;CI$4&amp;"/"&amp;CI$3&amp;"/"&amp;CI$2),Adjustments!P$4:P$921)</f>
        <v>0</v>
      </c>
      <c r="CJ9" s="27">
        <f>SUMIF(Adjustments!$J$4:$J$921,($F9&amp;"/"&amp;CJ$4&amp;"/"&amp;CJ$3&amp;"/"&amp;CJ$2),Adjustments!Q$4:Q$921)</f>
        <v>0</v>
      </c>
      <c r="CK9" s="27">
        <f>SUMIF(Adjustments!$J$4:$J$921,($F9&amp;"/"&amp;CK$4&amp;"/"&amp;CK$3&amp;"/"&amp;CK$2),Adjustments!R$4:R$921)</f>
        <v>0</v>
      </c>
      <c r="CL9" s="27">
        <f>SUMIF(Adjustments!$J$4:$J$921,($F9&amp;"/"&amp;CL$4&amp;"/"&amp;CL$3&amp;"/"&amp;CL$2),Adjustments!S$4:S$921)</f>
        <v>0</v>
      </c>
      <c r="CM9" s="27">
        <f>SUMIF(Adjustments!$J$4:$J$921,($F9&amp;"/"&amp;CM$4&amp;"/"&amp;CM$3&amp;"/"&amp;CM$2),Adjustments!T$4:T$921)</f>
        <v>0</v>
      </c>
      <c r="CN9" s="27">
        <f>SUMIF(Adjustments!$J$4:$J$921,($F9&amp;"/"&amp;CN$4&amp;"/"&amp;CN$3&amp;"/"&amp;CN$2),Adjustments!U$4:U$921)</f>
        <v>0</v>
      </c>
      <c r="CO9" s="27">
        <f>SUMIF(Adjustments!$J$4:$J$921,($F9&amp;"/"&amp;CO$4&amp;"/"&amp;CO$3&amp;"/"&amp;CO$2),Adjustments!V$4:V$921)</f>
        <v>0</v>
      </c>
      <c r="CP9" s="27">
        <f>SUMIF(Adjustments!$J$4:$J$921,($F9&amp;"/"&amp;CP$4&amp;"/"&amp;CP$3&amp;"/"&amp;CP$2),Adjustments!W$4:W$921)</f>
        <v>0</v>
      </c>
      <c r="CQ9" s="27">
        <f>SUMIF(Adjustments!$J$4:$J$921,($F9&amp;"/"&amp;CQ$4&amp;"/"&amp;CQ$3&amp;"/"&amp;CQ$2),Adjustments!X$4:X$921)</f>
        <v>0</v>
      </c>
      <c r="CR9" s="27">
        <f>SUMIF(Adjustments!$J$4:$J$921,($F9&amp;"/"&amp;CR$4&amp;"/"&amp;CR$3&amp;"/"&amp;CR$2),Adjustments!Y$4:Y$921)</f>
        <v>0</v>
      </c>
      <c r="CS9" s="27">
        <f>SUMIF(Adjustments!$J$4:$J$921,($F9&amp;"/"&amp;CS$4&amp;"/"&amp;CS$3&amp;"/"&amp;CS$2),Adjustments!Z$4:Z$921)</f>
        <v>0</v>
      </c>
      <c r="CT9" s="27">
        <f>SUMIF(Adjustments!$J$4:$J$921,($F9&amp;"/"&amp;CT$4&amp;"/"&amp;CT$3&amp;"/"&amp;CT$2),Adjustments!AA$4:AA$921)</f>
        <v>0</v>
      </c>
      <c r="CU9" s="27">
        <f>SUMIF(Adjustments!$J$4:$J$921,($F9&amp;"/"&amp;CU$4&amp;"/"&amp;CU$3&amp;"/"&amp;CU$2),Adjustments!AB$4:AB$921)</f>
        <v>0</v>
      </c>
      <c r="CV9" s="27">
        <f>SUMIF(Adjustments!$J$4:$J$921,($F9&amp;"/"&amp;CV$4&amp;"/"&amp;CV$3&amp;"/"&amp;CV$2),Adjustments!AC$4:AC$921)</f>
        <v>0</v>
      </c>
      <c r="CW9" s="27">
        <f>SUMIF(Adjustments!$J$4:$J$921,($F9&amp;"/"&amp;CW$4&amp;"/"&amp;CW$3&amp;"/"&amp;CW$2),Adjustments!AD$4:AD$921)</f>
        <v>0</v>
      </c>
      <c r="CX9" s="27">
        <f>SUMIF(Adjustments!$J$4:$J$921,($F9&amp;"/"&amp;CX$4&amp;"/"&amp;CX$3&amp;"/"&amp;CX$2),Adjustments!AE$4:AE$921)</f>
        <v>0</v>
      </c>
      <c r="CY9" s="27">
        <f>SUMIF(Adjustments!$J$4:$J$921,($F9&amp;"/"&amp;CY$4&amp;"/"&amp;CY$3&amp;"/"&amp;CY$2),Adjustments!AF$4:AF$921)</f>
        <v>0</v>
      </c>
      <c r="CZ9" s="27">
        <f>SUMIF(Adjustments!$J$4:$J$921,($F9&amp;"/"&amp;CZ$4&amp;"/"&amp;CZ$3&amp;"/"&amp;CZ$2),Adjustments!AG$4:AG$921)</f>
        <v>0</v>
      </c>
      <c r="DA9" s="27">
        <f>SUMIF(Adjustments!$J$4:$J$921,($F9&amp;"/"&amp;DA$4&amp;"/"&amp;DA$3&amp;"/"&amp;DA$2),Adjustments!AH$4:AH$921)</f>
        <v>0</v>
      </c>
      <c r="DB9" s="115"/>
      <c r="DC9" s="27">
        <f>SUMIF(Adjustments!$J$4:$J$921,($F9&amp;"/"&amp;DC$4&amp;"/"&amp;DC$3&amp;"/"&amp;DC$2),Adjustments!L$4:L$921)</f>
        <v>0</v>
      </c>
      <c r="DD9" s="27">
        <f>SUMIF(Adjustments!$J$4:$J$921,($F9&amp;"/"&amp;DD$4&amp;"/"&amp;DD$3&amp;"/"&amp;DD$2),Adjustments!M$4:M$921)</f>
        <v>0</v>
      </c>
      <c r="DE9" s="27">
        <f>SUMIF(Adjustments!$J$4:$J$921,($F9&amp;"/"&amp;DE$4&amp;"/"&amp;DE$3&amp;"/"&amp;DE$2),Adjustments!N$4:N$921)</f>
        <v>0</v>
      </c>
      <c r="DF9" s="27">
        <f>SUMIF(Adjustments!$J$4:$J$921,($F9&amp;"/"&amp;DF$4&amp;"/"&amp;DF$3&amp;"/"&amp;DF$2),Adjustments!O$4:O$921)</f>
        <v>0</v>
      </c>
      <c r="DG9" s="27">
        <f>SUMIF(Adjustments!$J$4:$J$921,($F9&amp;"/"&amp;DG$4&amp;"/"&amp;DG$3&amp;"/"&amp;DG$2),Adjustments!P$4:P$921)</f>
        <v>0</v>
      </c>
      <c r="DH9" s="27">
        <f>SUMIF(Adjustments!$J$4:$J$921,($F9&amp;"/"&amp;DH$4&amp;"/"&amp;DH$3&amp;"/"&amp;DH$2),Adjustments!Q$4:Q$921)</f>
        <v>0</v>
      </c>
      <c r="DI9" s="27">
        <f>SUMIF(Adjustments!$J$4:$J$921,($F9&amp;"/"&amp;DI$4&amp;"/"&amp;DI$3&amp;"/"&amp;DI$2),Adjustments!R$4:R$921)</f>
        <v>0</v>
      </c>
      <c r="DJ9" s="27">
        <f>SUMIF(Adjustments!$J$4:$J$921,($F9&amp;"/"&amp;DJ$4&amp;"/"&amp;DJ$3&amp;"/"&amp;DJ$2),Adjustments!S$4:S$921)</f>
        <v>0</v>
      </c>
      <c r="DK9" s="27">
        <f>SUMIF(Adjustments!$J$4:$J$921,($F9&amp;"/"&amp;DK$4&amp;"/"&amp;DK$3&amp;"/"&amp;DK$2),Adjustments!T$4:T$921)</f>
        <v>0</v>
      </c>
      <c r="DL9" s="27">
        <f>SUMIF(Adjustments!$J$4:$J$921,($F9&amp;"/"&amp;DL$4&amp;"/"&amp;DL$3&amp;"/"&amp;DL$2),Adjustments!U$4:U$921)</f>
        <v>0</v>
      </c>
      <c r="DM9" s="27">
        <f>SUMIF(Adjustments!$J$4:$J$921,($F9&amp;"/"&amp;DM$4&amp;"/"&amp;DM$3&amp;"/"&amp;DM$2),Adjustments!V$4:V$921)</f>
        <v>0</v>
      </c>
      <c r="DN9" s="27">
        <f>SUMIF(Adjustments!$J$4:$J$921,($F9&amp;"/"&amp;DN$4&amp;"/"&amp;DN$3&amp;"/"&amp;DN$2),Adjustments!W$4:W$921)</f>
        <v>0</v>
      </c>
      <c r="DO9" s="27">
        <f>SUMIF(Adjustments!$J$4:$J$921,($F9&amp;"/"&amp;DO$4&amp;"/"&amp;DO$3&amp;"/"&amp;DO$2),Adjustments!X$4:X$921)</f>
        <v>0</v>
      </c>
      <c r="DP9" s="27">
        <f>SUMIF(Adjustments!$J$4:$J$921,($F9&amp;"/"&amp;DP$4&amp;"/"&amp;DP$3&amp;"/"&amp;DP$2),Adjustments!Y$4:Y$921)</f>
        <v>0</v>
      </c>
      <c r="DQ9" s="27">
        <f>SUMIF(Adjustments!$J$4:$J$921,($F9&amp;"/"&amp;DQ$4&amp;"/"&amp;DQ$3&amp;"/"&amp;DQ$2),Adjustments!Z$4:Z$921)</f>
        <v>0</v>
      </c>
      <c r="DR9" s="27">
        <f>SUMIF(Adjustments!$J$4:$J$921,($F9&amp;"/"&amp;DR$4&amp;"/"&amp;DR$3&amp;"/"&amp;DR$2),Adjustments!AA$4:AA$921)</f>
        <v>0</v>
      </c>
      <c r="DS9" s="27">
        <f>SUMIF(Adjustments!$J$4:$J$921,($F9&amp;"/"&amp;DS$4&amp;"/"&amp;DS$3&amp;"/"&amp;DS$2),Adjustments!AB$4:AB$921)</f>
        <v>0</v>
      </c>
      <c r="DT9" s="27">
        <f>SUMIF(Adjustments!$J$4:$J$921,($F9&amp;"/"&amp;DT$4&amp;"/"&amp;DT$3&amp;"/"&amp;DT$2),Adjustments!AC$4:AC$921)</f>
        <v>0</v>
      </c>
      <c r="DU9" s="27">
        <f>SUMIF(Adjustments!$J$4:$J$921,($F9&amp;"/"&amp;DU$4&amp;"/"&amp;DU$3&amp;"/"&amp;DU$2),Adjustments!AD$4:AD$921)</f>
        <v>0</v>
      </c>
      <c r="DV9" s="27">
        <f>SUMIF(Adjustments!$J$4:$J$921,($F9&amp;"/"&amp;DV$4&amp;"/"&amp;DV$3&amp;"/"&amp;DV$2),Adjustments!AE$4:AE$921)</f>
        <v>0</v>
      </c>
      <c r="DW9" s="27">
        <f>SUMIF(Adjustments!$J$4:$J$921,($F9&amp;"/"&amp;DW$4&amp;"/"&amp;DW$3&amp;"/"&amp;DW$2),Adjustments!AF$4:AF$921)</f>
        <v>0</v>
      </c>
      <c r="DX9" s="27">
        <f>SUMIF(Adjustments!$J$4:$J$921,($F9&amp;"/"&amp;DX$4&amp;"/"&amp;DX$3&amp;"/"&amp;DX$2),Adjustments!AG$4:AG$921)</f>
        <v>0</v>
      </c>
      <c r="DY9" s="27">
        <f>SUMIF(Adjustments!$J$4:$J$921,($F9&amp;"/"&amp;DY$4&amp;"/"&amp;DY$3&amp;"/"&amp;DY$2),Adjustments!AH$4:AH$921)</f>
        <v>0</v>
      </c>
      <c r="DZ9" s="115"/>
      <c r="EA9" s="27">
        <f>SUMIF(Adjustments!$J$4:$J$921,($F9&amp;"/"&amp;EA$4&amp;"/"&amp;EA$3&amp;"/"&amp;EA$2),Adjustments!L$4:L$921)</f>
        <v>0</v>
      </c>
      <c r="EB9" s="27">
        <f>SUMIF(Adjustments!$J$4:$J$921,($F9&amp;"/"&amp;EB$4&amp;"/"&amp;EB$3&amp;"/"&amp;EB$2),Adjustments!M$4:M$921)</f>
        <v>0</v>
      </c>
      <c r="EC9" s="27">
        <f>SUMIF(Adjustments!$J$4:$J$921,($F9&amp;"/"&amp;EC$4&amp;"/"&amp;EC$3&amp;"/"&amp;EC$2),Adjustments!N$4:N$921)</f>
        <v>0</v>
      </c>
      <c r="ED9" s="27">
        <f>SUMIF(Adjustments!$J$4:$J$921,($F9&amp;"/"&amp;ED$4&amp;"/"&amp;ED$3&amp;"/"&amp;ED$2),Adjustments!O$4:O$921)</f>
        <v>0</v>
      </c>
      <c r="EE9" s="27">
        <f>SUMIF(Adjustments!$J$4:$J$921,($F9&amp;"/"&amp;EE$4&amp;"/"&amp;EE$3&amp;"/"&amp;EE$2),Adjustments!P$4:P$921)</f>
        <v>0</v>
      </c>
      <c r="EF9" s="27">
        <f>SUMIF(Adjustments!$J$4:$J$921,($F9&amp;"/"&amp;EF$4&amp;"/"&amp;EF$3&amp;"/"&amp;EF$2),Adjustments!Q$4:Q$921)</f>
        <v>0</v>
      </c>
      <c r="EG9" s="27">
        <f>SUMIF(Adjustments!$J$4:$J$921,($F9&amp;"/"&amp;EG$4&amp;"/"&amp;EG$3&amp;"/"&amp;EG$2),Adjustments!R$4:R$921)</f>
        <v>0</v>
      </c>
      <c r="EH9" s="27">
        <f>SUMIF(Adjustments!$J$4:$J$921,($F9&amp;"/"&amp;EH$4&amp;"/"&amp;EH$3&amp;"/"&amp;EH$2),Adjustments!S$4:S$921)</f>
        <v>0</v>
      </c>
      <c r="EI9" s="27">
        <f>SUMIF(Adjustments!$J$4:$J$921,($F9&amp;"/"&amp;EI$4&amp;"/"&amp;EI$3&amp;"/"&amp;EI$2),Adjustments!T$4:T$921)</f>
        <v>0</v>
      </c>
      <c r="EJ9" s="27">
        <f>SUMIF(Adjustments!$J$4:$J$921,($F9&amp;"/"&amp;EJ$4&amp;"/"&amp;EJ$3&amp;"/"&amp;EJ$2),Adjustments!U$4:U$921)</f>
        <v>0</v>
      </c>
      <c r="EK9" s="27">
        <f>SUMIF(Adjustments!$J$4:$J$921,($F9&amp;"/"&amp;EK$4&amp;"/"&amp;EK$3&amp;"/"&amp;EK$2),Adjustments!V$4:V$921)</f>
        <v>0</v>
      </c>
      <c r="EL9" s="27">
        <f>SUMIF(Adjustments!$J$4:$J$921,($F9&amp;"/"&amp;EL$4&amp;"/"&amp;EL$3&amp;"/"&amp;EL$2),Adjustments!W$4:W$921)</f>
        <v>0</v>
      </c>
      <c r="EM9" s="27">
        <f>SUMIF(Adjustments!$J$4:$J$921,($F9&amp;"/"&amp;EM$4&amp;"/"&amp;EM$3&amp;"/"&amp;EM$2),Adjustments!X$4:X$921)</f>
        <v>0</v>
      </c>
      <c r="EN9" s="27">
        <f>SUMIF(Adjustments!$J$4:$J$921,($F9&amp;"/"&amp;EN$4&amp;"/"&amp;EN$3&amp;"/"&amp;EN$2),Adjustments!Y$4:Y$921)</f>
        <v>0</v>
      </c>
      <c r="EO9" s="27">
        <f>SUMIF(Adjustments!$J$4:$J$921,($F9&amp;"/"&amp;EO$4&amp;"/"&amp;EO$3&amp;"/"&amp;EO$2),Adjustments!Z$4:Z$921)</f>
        <v>0</v>
      </c>
      <c r="EP9" s="27">
        <f>SUMIF(Adjustments!$J$4:$J$921,($F9&amp;"/"&amp;EP$4&amp;"/"&amp;EP$3&amp;"/"&amp;EP$2),Adjustments!AA$4:AA$921)</f>
        <v>0</v>
      </c>
      <c r="EQ9" s="27">
        <f>SUMIF(Adjustments!$J$4:$J$921,($F9&amp;"/"&amp;EQ$4&amp;"/"&amp;EQ$3&amp;"/"&amp;EQ$2),Adjustments!AB$4:AB$921)</f>
        <v>0</v>
      </c>
      <c r="ER9" s="27">
        <f>SUMIF(Adjustments!$J$4:$J$921,($F9&amp;"/"&amp;ER$4&amp;"/"&amp;ER$3&amp;"/"&amp;ER$2),Adjustments!AC$4:AC$921)</f>
        <v>0</v>
      </c>
      <c r="ES9" s="27">
        <f>SUMIF(Adjustments!$J$4:$J$921,($F9&amp;"/"&amp;ES$4&amp;"/"&amp;ES$3&amp;"/"&amp;ES$2),Adjustments!AD$4:AD$921)</f>
        <v>0</v>
      </c>
      <c r="ET9" s="27">
        <f>SUMIF(Adjustments!$J$4:$J$921,($F9&amp;"/"&amp;ET$4&amp;"/"&amp;ET$3&amp;"/"&amp;ET$2),Adjustments!AE$4:AE$921)</f>
        <v>0</v>
      </c>
      <c r="EU9" s="27">
        <f>SUMIF(Adjustments!$J$4:$J$921,($F9&amp;"/"&amp;EU$4&amp;"/"&amp;EU$3&amp;"/"&amp;EU$2),Adjustments!AF$4:AF$921)</f>
        <v>0</v>
      </c>
      <c r="EV9" s="27">
        <f>SUMIF(Adjustments!$J$4:$J$921,($F9&amp;"/"&amp;EV$4&amp;"/"&amp;EV$3&amp;"/"&amp;EV$2),Adjustments!AG$4:AG$921)</f>
        <v>0</v>
      </c>
      <c r="EW9" s="27">
        <f>SUMIF(Adjustments!$J$4:$J$921,($F9&amp;"/"&amp;EW$4&amp;"/"&amp;EW$3&amp;"/"&amp;EW$2),Adjustments!AH$4:AH$921)</f>
        <v>0</v>
      </c>
      <c r="EX9" s="115"/>
      <c r="EY9" s="27">
        <f>SUMIF(Adjustments!$J$4:$J$921,($F9&amp;"/"&amp;EY$4&amp;"/"&amp;EY$3&amp;"/"&amp;EY$2),Adjustments!L$4:L$921)</f>
        <v>0</v>
      </c>
      <c r="EZ9" s="27">
        <f>SUMIF(Adjustments!$J$4:$J$921,($F9&amp;"/"&amp;EZ$4&amp;"/"&amp;EZ$3&amp;"/"&amp;EZ$2),Adjustments!M$4:M$921)</f>
        <v>0</v>
      </c>
      <c r="FA9" s="27">
        <f>SUMIF(Adjustments!$J$4:$J$921,($F9&amp;"/"&amp;FA$4&amp;"/"&amp;FA$3&amp;"/"&amp;FA$2),Adjustments!N$4:N$921)</f>
        <v>0</v>
      </c>
      <c r="FB9" s="27">
        <f>SUMIF(Adjustments!$J$4:$J$921,($F9&amp;"/"&amp;FB$4&amp;"/"&amp;FB$3&amp;"/"&amp;FB$2),Adjustments!O$4:O$921)</f>
        <v>0</v>
      </c>
      <c r="FC9" s="27">
        <f>SUMIF(Adjustments!$J$4:$J$921,($F9&amp;"/"&amp;FC$4&amp;"/"&amp;FC$3&amp;"/"&amp;FC$2),Adjustments!P$4:P$921)</f>
        <v>0</v>
      </c>
      <c r="FD9" s="27">
        <f>SUMIF(Adjustments!$J$4:$J$921,($F9&amp;"/"&amp;FD$4&amp;"/"&amp;FD$3&amp;"/"&amp;FD$2),Adjustments!Q$4:Q$921)</f>
        <v>0</v>
      </c>
      <c r="FE9" s="27">
        <f>SUMIF(Adjustments!$J$4:$J$921,($F9&amp;"/"&amp;FE$4&amp;"/"&amp;FE$3&amp;"/"&amp;FE$2),Adjustments!R$4:R$921)</f>
        <v>0</v>
      </c>
      <c r="FF9" s="27">
        <f>SUMIF(Adjustments!$J$4:$J$921,($F9&amp;"/"&amp;FF$4&amp;"/"&amp;FF$3&amp;"/"&amp;FF$2),Adjustments!S$4:S$921)</f>
        <v>0</v>
      </c>
      <c r="FG9" s="27">
        <f>SUMIF(Adjustments!$J$4:$J$921,($F9&amp;"/"&amp;FG$4&amp;"/"&amp;FG$3&amp;"/"&amp;FG$2),Adjustments!T$4:T$921)</f>
        <v>0</v>
      </c>
      <c r="FH9" s="27">
        <f>SUMIF(Adjustments!$J$4:$J$921,($F9&amp;"/"&amp;FH$4&amp;"/"&amp;FH$3&amp;"/"&amp;FH$2),Adjustments!U$4:U$921)</f>
        <v>0</v>
      </c>
      <c r="FI9" s="27">
        <f>SUMIF(Adjustments!$J$4:$J$921,($F9&amp;"/"&amp;FI$4&amp;"/"&amp;FI$3&amp;"/"&amp;FI$2),Adjustments!V$4:V$921)</f>
        <v>0</v>
      </c>
      <c r="FJ9" s="27">
        <f>SUMIF(Adjustments!$J$4:$J$921,($F9&amp;"/"&amp;FJ$4&amp;"/"&amp;FJ$3&amp;"/"&amp;FJ$2),Adjustments!W$4:W$921)</f>
        <v>0</v>
      </c>
      <c r="FK9" s="27">
        <f>SUMIF(Adjustments!$J$4:$J$921,($F9&amp;"/"&amp;FK$4&amp;"/"&amp;FK$3&amp;"/"&amp;FK$2),Adjustments!X$4:X$921)</f>
        <v>0</v>
      </c>
      <c r="FL9" s="27">
        <f>SUMIF(Adjustments!$J$4:$J$921,($F9&amp;"/"&amp;FL$4&amp;"/"&amp;FL$3&amp;"/"&amp;FL$2),Adjustments!Y$4:Y$921)</f>
        <v>0</v>
      </c>
      <c r="FM9" s="27">
        <f>SUMIF(Adjustments!$J$4:$J$921,($F9&amp;"/"&amp;FM$4&amp;"/"&amp;FM$3&amp;"/"&amp;FM$2),Adjustments!Z$4:Z$921)</f>
        <v>0</v>
      </c>
      <c r="FN9" s="27">
        <f>SUMIF(Adjustments!$J$4:$J$921,($F9&amp;"/"&amp;FN$4&amp;"/"&amp;FN$3&amp;"/"&amp;FN$2),Adjustments!AA$4:AA$921)</f>
        <v>0</v>
      </c>
      <c r="FO9" s="27">
        <f>SUMIF(Adjustments!$J$4:$J$921,($F9&amp;"/"&amp;FO$4&amp;"/"&amp;FO$3&amp;"/"&amp;FO$2),Adjustments!AB$4:AB$921)</f>
        <v>0</v>
      </c>
      <c r="FP9" s="27">
        <f>SUMIF(Adjustments!$J$4:$J$921,($F9&amp;"/"&amp;FP$4&amp;"/"&amp;FP$3&amp;"/"&amp;FP$2),Adjustments!AC$4:AC$921)</f>
        <v>0</v>
      </c>
      <c r="FQ9" s="27">
        <f>SUMIF(Adjustments!$J$4:$J$921,($F9&amp;"/"&amp;FQ$4&amp;"/"&amp;FQ$3&amp;"/"&amp;FQ$2),Adjustments!AD$4:AD$921)</f>
        <v>0</v>
      </c>
      <c r="FR9" s="27">
        <f>SUMIF(Adjustments!$J$4:$J$921,($F9&amp;"/"&amp;FR$4&amp;"/"&amp;FR$3&amp;"/"&amp;FR$2),Adjustments!AE$4:AE$921)</f>
        <v>0</v>
      </c>
      <c r="FS9" s="27">
        <f>SUMIF(Adjustments!$J$4:$J$921,($F9&amp;"/"&amp;FS$4&amp;"/"&amp;FS$3&amp;"/"&amp;FS$2),Adjustments!AF$4:AF$921)</f>
        <v>0</v>
      </c>
      <c r="FT9" s="27">
        <f>SUMIF(Adjustments!$J$4:$J$921,($F9&amp;"/"&amp;FT$4&amp;"/"&amp;FT$3&amp;"/"&amp;FT$2),Adjustments!AG$4:AG$921)</f>
        <v>0</v>
      </c>
      <c r="FU9" s="27">
        <f>SUMIF(Adjustments!$J$4:$J$921,($F9&amp;"/"&amp;FU$4&amp;"/"&amp;FU$3&amp;"/"&amp;FU$2),Adjustments!AH$4:AH$921)</f>
        <v>0</v>
      </c>
      <c r="FV9" s="115"/>
      <c r="FW9" s="27">
        <f t="shared" ref="FW9:FW71" si="29">SUM(EY9:FU9)</f>
        <v>0</v>
      </c>
      <c r="FX9" s="115"/>
      <c r="FY9" s="358">
        <f>VLOOKUP(F9,Scenarios!Z11:AD132,5,0)</f>
        <v>-764758175.33000004</v>
      </c>
      <c r="FZ9" s="16">
        <f t="shared" ref="FZ9:FZ15" si="30">FY9-J9-AI9-(BG9+CE9+DC9+EA9+EY9)</f>
        <v>-766368871.86557591</v>
      </c>
      <c r="GA9" s="16">
        <f t="shared" ref="GA9:GA15" si="31">FZ9-K9-AJ9-(BH9+CF9+DD9+EB9+EZ9)</f>
        <v>-767404338.40352774</v>
      </c>
      <c r="GB9" s="16">
        <f t="shared" ref="GB9:GB15" si="32">GA9-L9-AK9-(BI9+CG9+DE9+EC9+FA9)</f>
        <v>-761524940.75252831</v>
      </c>
      <c r="GC9" s="16">
        <f t="shared" ref="GC9:GC15" si="33">GB9-M9-AL9-(BJ9+CH9+DF9+ED9+FB9)</f>
        <v>-762998858.06186974</v>
      </c>
      <c r="GD9" s="16">
        <f t="shared" ref="GD9:GD15" si="34">GC9-N9-AM9-(BK9+CI9+DG9+EE9+FC9)</f>
        <v>-763187041.8580091</v>
      </c>
      <c r="GE9" s="16">
        <f t="shared" ref="GE9:GE15" si="35">GD9-O9-AN9-(BL9+CJ9+DH9+EF9+FD9)</f>
        <v>-764601433.26591218</v>
      </c>
      <c r="GF9" s="16">
        <f t="shared" ref="GF9:GF15" si="36">GE9-P9-AO9-(BM9+CK9+DI9+EG9+FE9)</f>
        <v>-766240266.52357173</v>
      </c>
      <c r="GG9" s="16">
        <f t="shared" ref="GG9:GG15" si="37">GF9-Q9-AP9-(BN9+CL9+DJ9+EH9+FF9)</f>
        <v>-767613601.94852495</v>
      </c>
      <c r="GH9" s="16">
        <f t="shared" ref="GH9:GH15" si="38">GG9-R9-AQ9-(BO9+CM9+DK9+EI9+FG9)</f>
        <v>-768727450.44249034</v>
      </c>
      <c r="GI9" s="16">
        <f t="shared" ref="GI9:GI15" si="39">GH9-S9-AR9-(BP9+CN9+DL9+EJ9+FH9)</f>
        <v>-768209149.10778701</v>
      </c>
      <c r="GJ9" s="16">
        <f t="shared" ref="GJ9:GJ15" si="40">GI9-T9-AS9-(BQ9+CO9+DM9+EK9+FI9)</f>
        <v>-767687235.85923195</v>
      </c>
      <c r="GK9" s="16">
        <f t="shared" ref="GK9:GK15" si="41">GJ9-U9-AT9-(BR9+CP9+DN9+EL9+FJ9)</f>
        <v>-767161710.69682515</v>
      </c>
      <c r="GL9" s="16">
        <f t="shared" ref="GL9:GL15" si="42">GK9-V9-AU9-(BS9+CQ9+DO9+EM9+FK9)</f>
        <v>-766632573.62056661</v>
      </c>
      <c r="GM9" s="16">
        <f t="shared" ref="GM9:GM15" si="43">GL9-W9-AV9-(BT9+CR9+DP9+EN9+FL9)</f>
        <v>-766099824.63045633</v>
      </c>
      <c r="GN9" s="16">
        <f t="shared" ref="GN9:GN15" si="44">GM9-X9-AW9-(BU9+CS9+DQ9+EO9+FM9)</f>
        <v>-765563463.72649431</v>
      </c>
      <c r="GO9" s="16">
        <f t="shared" ref="GO9:GO15" si="45">GN9-Y9-AX9-(BV9+CT9+DR9+EP9+FN9)</f>
        <v>-765023490.90868056</v>
      </c>
      <c r="GP9" s="16">
        <f t="shared" ref="GP9:GP15" si="46">GO9-Z9-AY9-(BW9+CU9+DS9+EQ9+FO9)</f>
        <v>-764479906.17701507</v>
      </c>
      <c r="GQ9" s="16">
        <f t="shared" ref="GQ9:GQ15" si="47">GP9-AA9-AZ9-(BX9+CV9+DT9+ER9+FP9)</f>
        <v>-763932709.53149784</v>
      </c>
      <c r="GR9" s="16">
        <f t="shared" ref="GR9:GR15" si="48">GQ9-AB9-BA9-(BY9+CW9+DU9+ES9+FQ9)</f>
        <v>-763426331.9448905</v>
      </c>
      <c r="GS9" s="16">
        <f t="shared" ref="GS9:GS15" si="49">GR9-AC9-BB9-(BZ9+CX9+DV9+ET9+FR9)</f>
        <v>-762916413.75522339</v>
      </c>
      <c r="GT9" s="16">
        <f t="shared" ref="GT9:GT15" si="50">GS9-AD9-BC9-(CA9+CY9+DW9+EU9+FS9)</f>
        <v>-762402954.96249652</v>
      </c>
      <c r="GU9" s="16">
        <f t="shared" ref="GU9:GU15" si="51">GT9-AE9-BD9-(CB9+CZ9+DX9+EV9+FT9)</f>
        <v>-761885955.56670976</v>
      </c>
      <c r="GV9" s="16">
        <f t="shared" ref="GV9:GV15" si="52">GU9-AF9-BE9-(CC9+DA9+DY9+EW9+FU9)</f>
        <v>-761365415.56786323</v>
      </c>
      <c r="GW9" s="13"/>
      <c r="GX9" s="569" t="s">
        <v>1002</v>
      </c>
      <c r="GY9" s="599" t="str">
        <f>GX9</f>
        <v>108SPDGP</v>
      </c>
      <c r="GZ9" s="563">
        <f>AVERAGE(GJ9:GV9)</f>
        <v>-764505998.99599636</v>
      </c>
      <c r="HA9" s="127">
        <f>VLOOKUP($GX9,Scenarios!$V$11:$Y$132,4,0)</f>
        <v>-789370547.95000005</v>
      </c>
      <c r="HB9" s="127">
        <f>GZ9-HA9</f>
        <v>24864548.954003692</v>
      </c>
      <c r="HD9" s="106">
        <f>VLOOKUP($GX9,Scenarios!$AE$11:$AF$132,2,0)</f>
        <v>-765632930.44410396</v>
      </c>
      <c r="HE9" s="106">
        <f>VLOOKUP($GX9,Scenarios!$V$11:$Y$132,4,0)</f>
        <v>-789370547.95000005</v>
      </c>
      <c r="HF9" s="106">
        <f>HD9-HE9</f>
        <v>23737617.505896091</v>
      </c>
      <c r="HH9" s="106">
        <f>HF9-HB9</f>
        <v>-1126931.4481076002</v>
      </c>
    </row>
    <row r="10" spans="1:216">
      <c r="A10" t="s">
        <v>4</v>
      </c>
      <c r="B10" t="s">
        <v>7</v>
      </c>
      <c r="C10" t="s">
        <v>5</v>
      </c>
      <c r="D10" s="5" t="s">
        <v>106</v>
      </c>
      <c r="E10" s="5" t="s">
        <v>3</v>
      </c>
      <c r="F10" s="5" t="s">
        <v>108</v>
      </c>
      <c r="G10" s="5" t="s">
        <v>50</v>
      </c>
      <c r="H10" s="5" t="s">
        <v>1003</v>
      </c>
      <c r="I10" s="5"/>
      <c r="J10" s="119">
        <f>SUMIF(Retirements!$E$10:$E$96,'Accum Dep'!$F10,Retirements!ED$10:ED$97)</f>
        <v>-608936.05000000005</v>
      </c>
      <c r="K10" s="119">
        <f>SUMIF(Retirements!$E$10:$E$96,'Accum Dep'!$F10,Retirements!EE$10:EE$97)</f>
        <v>-217038.59000000003</v>
      </c>
      <c r="L10" s="119">
        <f>SUMIF(Retirements!$E$10:$E$96,'Accum Dep'!$F10,Retirements!EF$10:EF$97)</f>
        <v>-301249.36</v>
      </c>
      <c r="M10" s="119">
        <f>SUMIF(Retirements!$E$10:$E$96,'Accum Dep'!$F10,Retirements!EG$10:EG$97)</f>
        <v>-4383078.21</v>
      </c>
      <c r="N10" s="119">
        <f>SUMIF(Retirements!$E$10:$E$96,'Accum Dep'!$F10,Retirements!EH$10:EH$97)</f>
        <v>-1399001.13</v>
      </c>
      <c r="O10" s="119">
        <f>SUMIF(Retirements!$E$10:$E$96,'Accum Dep'!$F10,Retirements!EI$10:EI$97)</f>
        <v>-3921606.8000000003</v>
      </c>
      <c r="P10" s="119">
        <f>SUMIF(Retirements!$E$10:$E$96,'Accum Dep'!$F10,Retirements!EJ$10:EJ$97)</f>
        <v>-116666.48999999999</v>
      </c>
      <c r="Q10" s="119">
        <f>SUMIF(Retirements!$E$10:$E$96,'Accum Dep'!$F10,Retirements!EK$10:EK$97)</f>
        <v>-2210168.4199999995</v>
      </c>
      <c r="R10" s="119">
        <f>SUMIF(Retirements!$E$10:$E$96,'Accum Dep'!$F10,Retirements!EL$10:EL$97)</f>
        <v>-2804179.9699999997</v>
      </c>
      <c r="S10" s="119">
        <f>SUMIF(Retirements!$E$10:$E$96,'Accum Dep'!$F10,Retirements!EM$10:EM$97)</f>
        <v>-2043544.7165372465</v>
      </c>
      <c r="T10" s="119">
        <f>SUMIF(Retirements!$E$10:$E$96,'Accum Dep'!$F10,Retirements!EN$10:EN$97)</f>
        <v>-2043544.7165372465</v>
      </c>
      <c r="U10" s="119">
        <f>SUMIF(Retirements!$E$10:$E$96,'Accum Dep'!$F10,Retirements!EO$10:EO$97)</f>
        <v>-2043544.7165372465</v>
      </c>
      <c r="V10" s="119">
        <f>SUMIF(Retirements!$E$10:$E$96,'Accum Dep'!$F10,Retirements!EP$10:EP$97)</f>
        <v>-2043544.7165372465</v>
      </c>
      <c r="W10" s="119">
        <f>SUMIF(Retirements!$E$10:$E$96,'Accum Dep'!$F10,Retirements!EQ$10:EQ$97)</f>
        <v>-2043544.7165372465</v>
      </c>
      <c r="X10" s="119">
        <f>SUMIF(Retirements!$E$10:$E$96,'Accum Dep'!$F10,Retirements!ER$10:ER$97)</f>
        <v>-2043544.7165372465</v>
      </c>
      <c r="Y10" s="119">
        <f>SUMIF(Retirements!$E$10:$E$96,'Accum Dep'!$F10,Retirements!ES$10:ES$97)</f>
        <v>-2043544.7165372465</v>
      </c>
      <c r="Z10" s="119">
        <f>SUMIF(Retirements!$E$10:$E$96,'Accum Dep'!$F10,Retirements!ET$10:ET$97)</f>
        <v>-2043544.7165372465</v>
      </c>
      <c r="AA10" s="119">
        <f>SUMIF(Retirements!$E$10:$E$96,'Accum Dep'!$F10,Retirements!EU$10:EU$97)</f>
        <v>-2043544.7165372465</v>
      </c>
      <c r="AB10" s="119">
        <f>SUMIF(Retirements!$E$10:$E$96,'Accum Dep'!$F10,Retirements!EV$10:EV$97)</f>
        <v>-2004193.6999507674</v>
      </c>
      <c r="AC10" s="119">
        <f>SUMIF(Retirements!$E$10:$E$96,'Accum Dep'!$F10,Retirements!EW$10:EW$97)</f>
        <v>-2004193.6999507674</v>
      </c>
      <c r="AD10" s="119">
        <f>SUMIF(Retirements!$E$10:$E$96,'Accum Dep'!$F10,Retirements!EX$10:EX$97)</f>
        <v>-2004193.6999507674</v>
      </c>
      <c r="AE10" s="119">
        <f>SUMIF(Retirements!$E$10:$E$96,'Accum Dep'!$F10,Retirements!EY$10:EY$97)</f>
        <v>-2004193.6999507674</v>
      </c>
      <c r="AF10" s="119">
        <f>SUMIF(Retirements!$E$10:$E$96,'Accum Dep'!$F10,Retirements!EZ$10:EZ$97)</f>
        <v>-2004193.6999507674</v>
      </c>
      <c r="AG10" s="7"/>
      <c r="AH10" s="27">
        <f>SUMIF('Depreciation Exp'!$F$8:$F$130,'Accum Dep'!$F10,'Depreciation Exp'!CH$8:CH$133)</f>
        <v>2013046.1370606069</v>
      </c>
      <c r="AI10" s="27">
        <f>SUMIF('Depreciation Exp'!$F$8:$F$130,'Accum Dep'!$F10,'Depreciation Exp'!CI$8:CI$133)</f>
        <v>2012548.8096407067</v>
      </c>
      <c r="AJ10" s="27">
        <f>SUMIF('Depreciation Exp'!$F$8:$F$130,'Accum Dep'!$F10,'Depreciation Exp'!CJ$8:CJ$133)</f>
        <v>2011874.2234725624</v>
      </c>
      <c r="AK10" s="27">
        <f>SUMIF('Depreciation Exp'!$F$8:$F$130,'Accum Dep'!$F10,'Depreciation Exp'!CK$8:CK$133)</f>
        <v>2011450.9297474844</v>
      </c>
      <c r="AL10" s="27">
        <f>SUMIF('Depreciation Exp'!$F$8:$F$130,'Accum Dep'!$F10,'Depreciation Exp'!CL$8:CL$133)</f>
        <v>2007625.1675112762</v>
      </c>
      <c r="AM10" s="27">
        <f>SUMIF('Depreciation Exp'!$F$8:$F$130,'Accum Dep'!$F10,'Depreciation Exp'!CM$8:CM$133)</f>
        <v>2002902.8545527628</v>
      </c>
      <c r="AN10" s="27">
        <f>SUMIF('Depreciation Exp'!$F$8:$F$130,'Accum Dep'!$F10,'Depreciation Exp'!CN$8:CN$133)</f>
        <v>1998557.4323789102</v>
      </c>
      <c r="AO10" s="27">
        <f>SUMIF('Depreciation Exp'!$F$8:$F$130,'Accum Dep'!$F10,'Depreciation Exp'!CO$8:CO$133)</f>
        <v>1995259.3125908505</v>
      </c>
      <c r="AP10" s="27">
        <f>SUMIF('Depreciation Exp'!$F$8:$F$130,'Accum Dep'!$F10,'Depreciation Exp'!CP$8:CP$133)</f>
        <v>1993358.9508002747</v>
      </c>
      <c r="AQ10" s="27">
        <f>SUMIF('Depreciation Exp'!$F$8:$F$130,'Accum Dep'!$F10,'Depreciation Exp'!CQ$8:CQ$133)</f>
        <v>1989263.6554941747</v>
      </c>
      <c r="AR10" s="27">
        <f>SUMIF('Depreciation Exp'!$F$8:$F$130,'Accum Dep'!$F10,'Depreciation Exp'!CR$8:CR$133)</f>
        <v>1985304.4443245579</v>
      </c>
      <c r="AS10" s="27">
        <f>SUMIF('Depreciation Exp'!$F$8:$F$130,'Accum Dep'!$F10,'Depreciation Exp'!CS$8:CS$133)</f>
        <v>1981966.4556430653</v>
      </c>
      <c r="AT10" s="27">
        <f>SUMIF('Depreciation Exp'!$F$8:$F$130,'Accum Dep'!$F10,'Depreciation Exp'!CT$8:CT$133)</f>
        <v>1978628.4669615731</v>
      </c>
      <c r="AU10" s="27">
        <f>SUMIF('Depreciation Exp'!$F$8:$F$130,'Accum Dep'!$F10,'Depreciation Exp'!CU$8:CU$133)</f>
        <v>1975290.4782800805</v>
      </c>
      <c r="AV10" s="27">
        <f>SUMIF('Depreciation Exp'!$F$8:$F$130,'Accum Dep'!$F10,'Depreciation Exp'!CV$8:CV$133)</f>
        <v>1971952.4895985886</v>
      </c>
      <c r="AW10" s="27">
        <f>SUMIF('Depreciation Exp'!$F$8:$F$130,'Accum Dep'!$F10,'Depreciation Exp'!CW$8:CW$133)</f>
        <v>1968614.5009170957</v>
      </c>
      <c r="AX10" s="27">
        <f>SUMIF('Depreciation Exp'!$F$8:$F$130,'Accum Dep'!$F10,'Depreciation Exp'!CX$8:CX$133)</f>
        <v>1965276.5122356038</v>
      </c>
      <c r="AY10" s="27">
        <f>SUMIF('Depreciation Exp'!$F$8:$F$130,'Accum Dep'!$F10,'Depreciation Exp'!CY$8:CY$133)</f>
        <v>1961938.5235541109</v>
      </c>
      <c r="AZ10" s="27">
        <f>SUMIF('Depreciation Exp'!$F$8:$F$130,'Accum Dep'!$F10,'Depreciation Exp'!CZ$8:CZ$133)</f>
        <v>1958600.534872619</v>
      </c>
      <c r="BA10" s="27">
        <f>SUMIF('Depreciation Exp'!$F$8:$F$130,'Accum Dep'!$F10,'Depreciation Exp'!DA$8:DA$133)</f>
        <v>1955294.6847704556</v>
      </c>
      <c r="BB10" s="27">
        <f>SUMIF('Depreciation Exp'!$F$8:$F$130,'Accum Dep'!$F10,'Depreciation Exp'!DB$8:DB$133)</f>
        <v>1952020.9732476221</v>
      </c>
      <c r="BC10" s="27">
        <f>SUMIF('Depreciation Exp'!$F$8:$F$130,'Accum Dep'!$F10,'Depreciation Exp'!DC$8:DC$133)</f>
        <v>1948747.2617247885</v>
      </c>
      <c r="BD10" s="27">
        <f>SUMIF('Depreciation Exp'!$F$8:$F$130,'Accum Dep'!$F10,'Depreciation Exp'!DD$8:DD$133)</f>
        <v>1945473.5502019548</v>
      </c>
      <c r="BE10" s="27">
        <f>SUMIF('Depreciation Exp'!$F$8:$F$130,'Accum Dep'!$F10,'Depreciation Exp'!DE$8:DE$133)</f>
        <v>1942199.8386791211</v>
      </c>
      <c r="BF10" s="59"/>
      <c r="BG10" s="27">
        <f>SUMIF(Adjustments!$J$4:$J$921,($F10&amp;"/"&amp;BG$4&amp;"/"&amp;BG$3&amp;"/"&amp;BG$2),Adjustments!L$4:L$921)</f>
        <v>0</v>
      </c>
      <c r="BH10" s="27">
        <f>SUMIF(Adjustments!$J$4:$J$921,($F10&amp;"/"&amp;BH$4&amp;"/"&amp;BH$3&amp;"/"&amp;BH$2),Adjustments!M$4:M$921)</f>
        <v>0</v>
      </c>
      <c r="BI10" s="27">
        <f>SUMIF(Adjustments!$J$4:$J$921,($F10&amp;"/"&amp;BI$4&amp;"/"&amp;BI$3&amp;"/"&amp;BI$2),Adjustments!N$4:N$921)</f>
        <v>0</v>
      </c>
      <c r="BJ10" s="27">
        <f>SUMIF(Adjustments!$J$4:$J$921,($F10&amp;"/"&amp;BJ$4&amp;"/"&amp;BJ$3&amp;"/"&amp;BJ$2),Adjustments!O$4:O$921)</f>
        <v>0</v>
      </c>
      <c r="BK10" s="27">
        <f>SUMIF(Adjustments!$J$4:$J$921,($F10&amp;"/"&amp;BK$4&amp;"/"&amp;BK$3&amp;"/"&amp;BK$2),Adjustments!P$4:P$921)</f>
        <v>0</v>
      </c>
      <c r="BL10" s="27">
        <f>SUMIF(Adjustments!$J$4:$J$921,($F10&amp;"/"&amp;BL$4&amp;"/"&amp;BL$3&amp;"/"&amp;BL$2),Adjustments!Q$4:Q$921)</f>
        <v>0</v>
      </c>
      <c r="BM10" s="27">
        <f>SUMIF(Adjustments!$J$4:$J$921,($F10&amp;"/"&amp;BM$4&amp;"/"&amp;BM$3&amp;"/"&amp;BM$2),Adjustments!R$4:R$921)</f>
        <v>0</v>
      </c>
      <c r="BN10" s="27">
        <f>SUMIF(Adjustments!$J$4:$J$921,($F10&amp;"/"&amp;BN$4&amp;"/"&amp;BN$3&amp;"/"&amp;BN$2),Adjustments!S$4:S$921)</f>
        <v>0</v>
      </c>
      <c r="BO10" s="27">
        <f>SUMIF(Adjustments!$J$4:$J$921,($F10&amp;"/"&amp;BO$4&amp;"/"&amp;BO$3&amp;"/"&amp;BO$2),Adjustments!T$4:T$921)</f>
        <v>0</v>
      </c>
      <c r="BP10" s="27">
        <f>SUMIF(Adjustments!$J$4:$J$921,($F10&amp;"/"&amp;BP$4&amp;"/"&amp;BP$3&amp;"/"&amp;BP$2),Adjustments!U$4:U$921)</f>
        <v>0</v>
      </c>
      <c r="BQ10" s="27">
        <f>SUMIF(Adjustments!$J$4:$J$921,($F10&amp;"/"&amp;BQ$4&amp;"/"&amp;BQ$3&amp;"/"&amp;BQ$2),Adjustments!V$4:V$921)</f>
        <v>0</v>
      </c>
      <c r="BR10" s="27">
        <f>SUMIF(Adjustments!$J$4:$J$921,($F10&amp;"/"&amp;BR$4&amp;"/"&amp;BR$3&amp;"/"&amp;BR$2),Adjustments!W$4:W$921)</f>
        <v>0</v>
      </c>
      <c r="BS10" s="27">
        <f>SUMIF(Adjustments!$J$4:$J$921,($F10&amp;"/"&amp;BS$4&amp;"/"&amp;BS$3&amp;"/"&amp;BS$2),Adjustments!X$4:X$921)</f>
        <v>0</v>
      </c>
      <c r="BT10" s="27">
        <f>SUMIF(Adjustments!$J$4:$J$921,($F10&amp;"/"&amp;BT$4&amp;"/"&amp;BT$3&amp;"/"&amp;BT$2),Adjustments!Y$4:Y$921)</f>
        <v>0</v>
      </c>
      <c r="BU10" s="27">
        <f>SUMIF(Adjustments!$J$4:$J$921,($F10&amp;"/"&amp;BU$4&amp;"/"&amp;BU$3&amp;"/"&amp;BU$2),Adjustments!Z$4:Z$921)</f>
        <v>0</v>
      </c>
      <c r="BV10" s="27">
        <f>SUMIF(Adjustments!$J$4:$J$921,($F10&amp;"/"&amp;BV$4&amp;"/"&amp;BV$3&amp;"/"&amp;BV$2),Adjustments!AA$4:AA$921)</f>
        <v>0</v>
      </c>
      <c r="BW10" s="27">
        <f>SUMIF(Adjustments!$J$4:$J$921,($F10&amp;"/"&amp;BW$4&amp;"/"&amp;BW$3&amp;"/"&amp;BW$2),Adjustments!AB$4:AB$921)</f>
        <v>0</v>
      </c>
      <c r="BX10" s="27">
        <f>SUMIF(Adjustments!$J$4:$J$921,($F10&amp;"/"&amp;BX$4&amp;"/"&amp;BX$3&amp;"/"&amp;BX$2),Adjustments!AC$4:AC$921)</f>
        <v>0</v>
      </c>
      <c r="BY10" s="27">
        <f>SUMIF(Adjustments!$J$4:$J$921,($F10&amp;"/"&amp;BY$4&amp;"/"&amp;BY$3&amp;"/"&amp;BY$2),Adjustments!AD$4:AD$921)</f>
        <v>0</v>
      </c>
      <c r="BZ10" s="27">
        <f>SUMIF(Adjustments!$J$4:$J$921,($F10&amp;"/"&amp;BZ$4&amp;"/"&amp;BZ$3&amp;"/"&amp;BZ$2),Adjustments!AE$4:AE$921)</f>
        <v>0</v>
      </c>
      <c r="CA10" s="27">
        <f>SUMIF(Adjustments!$J$4:$J$921,($F10&amp;"/"&amp;CA$4&amp;"/"&amp;CA$3&amp;"/"&amp;CA$2),Adjustments!AF$4:AF$921)</f>
        <v>0</v>
      </c>
      <c r="CB10" s="27">
        <f>SUMIF(Adjustments!$J$4:$J$921,($F10&amp;"/"&amp;CB$4&amp;"/"&amp;CB$3&amp;"/"&amp;CB$2),Adjustments!AG$4:AG$921)</f>
        <v>0</v>
      </c>
      <c r="CC10" s="27">
        <f>SUMIF(Adjustments!$J$4:$J$921,($F10&amp;"/"&amp;CC$4&amp;"/"&amp;CC$3&amp;"/"&amp;CC$2),Adjustments!AH$4:AH$921)</f>
        <v>0</v>
      </c>
      <c r="CD10" s="5"/>
      <c r="CE10" s="27">
        <f>SUMIF(Adjustments!$J$4:$J$921,($F10&amp;"/"&amp;CE$4&amp;"/"&amp;CE$3&amp;"/"&amp;CE$2),Adjustments!L$4:L$921)</f>
        <v>0</v>
      </c>
      <c r="CF10" s="27">
        <f>SUMIF(Adjustments!$J$4:$J$921,($F10&amp;"/"&amp;CF$4&amp;"/"&amp;CF$3&amp;"/"&amp;CF$2),Adjustments!M$4:M$921)</f>
        <v>0</v>
      </c>
      <c r="CG10" s="27">
        <f>SUMIF(Adjustments!$J$4:$J$921,($F10&amp;"/"&amp;CG$4&amp;"/"&amp;CG$3&amp;"/"&amp;CG$2),Adjustments!N$4:N$921)</f>
        <v>0</v>
      </c>
      <c r="CH10" s="27">
        <f>SUMIF(Adjustments!$J$4:$J$921,($F10&amp;"/"&amp;CH$4&amp;"/"&amp;CH$3&amp;"/"&amp;CH$2),Adjustments!O$4:O$921)</f>
        <v>0</v>
      </c>
      <c r="CI10" s="27">
        <f>SUMIF(Adjustments!$J$4:$J$921,($F10&amp;"/"&amp;CI$4&amp;"/"&amp;CI$3&amp;"/"&amp;CI$2),Adjustments!P$4:P$921)</f>
        <v>0</v>
      </c>
      <c r="CJ10" s="27">
        <f>SUMIF(Adjustments!$J$4:$J$921,($F10&amp;"/"&amp;CJ$4&amp;"/"&amp;CJ$3&amp;"/"&amp;CJ$2),Adjustments!Q$4:Q$921)</f>
        <v>0</v>
      </c>
      <c r="CK10" s="27">
        <f>SUMIF(Adjustments!$J$4:$J$921,($F10&amp;"/"&amp;CK$4&amp;"/"&amp;CK$3&amp;"/"&amp;CK$2),Adjustments!R$4:R$921)</f>
        <v>0</v>
      </c>
      <c r="CL10" s="27">
        <f>SUMIF(Adjustments!$J$4:$J$921,($F10&amp;"/"&amp;CL$4&amp;"/"&amp;CL$3&amp;"/"&amp;CL$2),Adjustments!S$4:S$921)</f>
        <v>0</v>
      </c>
      <c r="CM10" s="27">
        <f>SUMIF(Adjustments!$J$4:$J$921,($F10&amp;"/"&amp;CM$4&amp;"/"&amp;CM$3&amp;"/"&amp;CM$2),Adjustments!T$4:T$921)</f>
        <v>0</v>
      </c>
      <c r="CN10" s="27">
        <f>SUMIF(Adjustments!$J$4:$J$921,($F10&amp;"/"&amp;CN$4&amp;"/"&amp;CN$3&amp;"/"&amp;CN$2),Adjustments!U$4:U$921)</f>
        <v>0</v>
      </c>
      <c r="CO10" s="27">
        <f>SUMIF(Adjustments!$J$4:$J$921,($F10&amp;"/"&amp;CO$4&amp;"/"&amp;CO$3&amp;"/"&amp;CO$2),Adjustments!V$4:V$921)</f>
        <v>0</v>
      </c>
      <c r="CP10" s="27">
        <f>SUMIF(Adjustments!$J$4:$J$921,($F10&amp;"/"&amp;CP$4&amp;"/"&amp;CP$3&amp;"/"&amp;CP$2),Adjustments!W$4:W$921)</f>
        <v>0</v>
      </c>
      <c r="CQ10" s="27">
        <f>SUMIF(Adjustments!$J$4:$J$921,($F10&amp;"/"&amp;CQ$4&amp;"/"&amp;CQ$3&amp;"/"&amp;CQ$2),Adjustments!X$4:X$921)</f>
        <v>0</v>
      </c>
      <c r="CR10" s="27">
        <f>SUMIF(Adjustments!$J$4:$J$921,($F10&amp;"/"&amp;CR$4&amp;"/"&amp;CR$3&amp;"/"&amp;CR$2),Adjustments!Y$4:Y$921)</f>
        <v>0</v>
      </c>
      <c r="CS10" s="27">
        <f>SUMIF(Adjustments!$J$4:$J$921,($F10&amp;"/"&amp;CS$4&amp;"/"&amp;CS$3&amp;"/"&amp;CS$2),Adjustments!Z$4:Z$921)</f>
        <v>0</v>
      </c>
      <c r="CT10" s="27">
        <f>SUMIF(Adjustments!$J$4:$J$921,($F10&amp;"/"&amp;CT$4&amp;"/"&amp;CT$3&amp;"/"&amp;CT$2),Adjustments!AA$4:AA$921)</f>
        <v>0</v>
      </c>
      <c r="CU10" s="27">
        <f>SUMIF(Adjustments!$J$4:$J$921,($F10&amp;"/"&amp;CU$4&amp;"/"&amp;CU$3&amp;"/"&amp;CU$2),Adjustments!AB$4:AB$921)</f>
        <v>0</v>
      </c>
      <c r="CV10" s="27">
        <f>SUMIF(Adjustments!$J$4:$J$921,($F10&amp;"/"&amp;CV$4&amp;"/"&amp;CV$3&amp;"/"&amp;CV$2),Adjustments!AC$4:AC$921)</f>
        <v>0</v>
      </c>
      <c r="CW10" s="27">
        <f>SUMIF(Adjustments!$J$4:$J$921,($F10&amp;"/"&amp;CW$4&amp;"/"&amp;CW$3&amp;"/"&amp;CW$2),Adjustments!AD$4:AD$921)</f>
        <v>0</v>
      </c>
      <c r="CX10" s="27">
        <f>SUMIF(Adjustments!$J$4:$J$921,($F10&amp;"/"&amp;CX$4&amp;"/"&amp;CX$3&amp;"/"&amp;CX$2),Adjustments!AE$4:AE$921)</f>
        <v>0</v>
      </c>
      <c r="CY10" s="27">
        <f>SUMIF(Adjustments!$J$4:$J$921,($F10&amp;"/"&amp;CY$4&amp;"/"&amp;CY$3&amp;"/"&amp;CY$2),Adjustments!AF$4:AF$921)</f>
        <v>0</v>
      </c>
      <c r="CZ10" s="27">
        <f>SUMIF(Adjustments!$J$4:$J$921,($F10&amp;"/"&amp;CZ$4&amp;"/"&amp;CZ$3&amp;"/"&amp;CZ$2),Adjustments!AG$4:AG$921)</f>
        <v>0</v>
      </c>
      <c r="DA10" s="27">
        <f>SUMIF(Adjustments!$J$4:$J$921,($F10&amp;"/"&amp;DA$4&amp;"/"&amp;DA$3&amp;"/"&amp;DA$2),Adjustments!AH$4:AH$921)</f>
        <v>0</v>
      </c>
      <c r="DB10" s="5"/>
      <c r="DC10" s="27">
        <f>SUMIF(Adjustments!$J$4:$J$921,($F10&amp;"/"&amp;DC$4&amp;"/"&amp;DC$3&amp;"/"&amp;DC$2),Adjustments!L$4:L$921)</f>
        <v>0</v>
      </c>
      <c r="DD10" s="27">
        <f>SUMIF(Adjustments!$J$4:$J$921,($F10&amp;"/"&amp;DD$4&amp;"/"&amp;DD$3&amp;"/"&amp;DD$2),Adjustments!M$4:M$921)</f>
        <v>0</v>
      </c>
      <c r="DE10" s="27">
        <f>SUMIF(Adjustments!$J$4:$J$921,($F10&amp;"/"&amp;DE$4&amp;"/"&amp;DE$3&amp;"/"&amp;DE$2),Adjustments!N$4:N$921)</f>
        <v>0</v>
      </c>
      <c r="DF10" s="27">
        <f>SUMIF(Adjustments!$J$4:$J$921,($F10&amp;"/"&amp;DF$4&amp;"/"&amp;DF$3&amp;"/"&amp;DF$2),Adjustments!O$4:O$921)</f>
        <v>0</v>
      </c>
      <c r="DG10" s="27">
        <f>SUMIF(Adjustments!$J$4:$J$921,($F10&amp;"/"&amp;DG$4&amp;"/"&amp;DG$3&amp;"/"&amp;DG$2),Adjustments!P$4:P$921)</f>
        <v>0</v>
      </c>
      <c r="DH10" s="27">
        <f>SUMIF(Adjustments!$J$4:$J$921,($F10&amp;"/"&amp;DH$4&amp;"/"&amp;DH$3&amp;"/"&amp;DH$2),Adjustments!Q$4:Q$921)</f>
        <v>0</v>
      </c>
      <c r="DI10" s="27">
        <f>SUMIF(Adjustments!$J$4:$J$921,($F10&amp;"/"&amp;DI$4&amp;"/"&amp;DI$3&amp;"/"&amp;DI$2),Adjustments!R$4:R$921)</f>
        <v>0</v>
      </c>
      <c r="DJ10" s="27">
        <f>SUMIF(Adjustments!$J$4:$J$921,($F10&amp;"/"&amp;DJ$4&amp;"/"&amp;DJ$3&amp;"/"&amp;DJ$2),Adjustments!S$4:S$921)</f>
        <v>0</v>
      </c>
      <c r="DK10" s="27">
        <f>SUMIF(Adjustments!$J$4:$J$921,($F10&amp;"/"&amp;DK$4&amp;"/"&amp;DK$3&amp;"/"&amp;DK$2),Adjustments!T$4:T$921)</f>
        <v>0</v>
      </c>
      <c r="DL10" s="27">
        <f>SUMIF(Adjustments!$J$4:$J$921,($F10&amp;"/"&amp;DL$4&amp;"/"&amp;DL$3&amp;"/"&amp;DL$2),Adjustments!U$4:U$921)</f>
        <v>0</v>
      </c>
      <c r="DM10" s="27">
        <f>SUMIF(Adjustments!$J$4:$J$921,($F10&amp;"/"&amp;DM$4&amp;"/"&amp;DM$3&amp;"/"&amp;DM$2),Adjustments!V$4:V$921)</f>
        <v>0</v>
      </c>
      <c r="DN10" s="27">
        <f>SUMIF(Adjustments!$J$4:$J$921,($F10&amp;"/"&amp;DN$4&amp;"/"&amp;DN$3&amp;"/"&amp;DN$2),Adjustments!W$4:W$921)</f>
        <v>0</v>
      </c>
      <c r="DO10" s="27">
        <f>SUMIF(Adjustments!$J$4:$J$921,($F10&amp;"/"&amp;DO$4&amp;"/"&amp;DO$3&amp;"/"&amp;DO$2),Adjustments!X$4:X$921)</f>
        <v>0</v>
      </c>
      <c r="DP10" s="27">
        <f>SUMIF(Adjustments!$J$4:$J$921,($F10&amp;"/"&amp;DP$4&amp;"/"&amp;DP$3&amp;"/"&amp;DP$2),Adjustments!Y$4:Y$921)</f>
        <v>0</v>
      </c>
      <c r="DQ10" s="27">
        <f>SUMIF(Adjustments!$J$4:$J$921,($F10&amp;"/"&amp;DQ$4&amp;"/"&amp;DQ$3&amp;"/"&amp;DQ$2),Adjustments!Z$4:Z$921)</f>
        <v>0</v>
      </c>
      <c r="DR10" s="27">
        <f>SUMIF(Adjustments!$J$4:$J$921,($F10&amp;"/"&amp;DR$4&amp;"/"&amp;DR$3&amp;"/"&amp;DR$2),Adjustments!AA$4:AA$921)</f>
        <v>0</v>
      </c>
      <c r="DS10" s="27">
        <f>SUMIF(Adjustments!$J$4:$J$921,($F10&amp;"/"&amp;DS$4&amp;"/"&amp;DS$3&amp;"/"&amp;DS$2),Adjustments!AB$4:AB$921)</f>
        <v>0</v>
      </c>
      <c r="DT10" s="27">
        <f>SUMIF(Adjustments!$J$4:$J$921,($F10&amp;"/"&amp;DT$4&amp;"/"&amp;DT$3&amp;"/"&amp;DT$2),Adjustments!AC$4:AC$921)</f>
        <v>0</v>
      </c>
      <c r="DU10" s="27">
        <f>SUMIF(Adjustments!$J$4:$J$921,($F10&amp;"/"&amp;DU$4&amp;"/"&amp;DU$3&amp;"/"&amp;DU$2),Adjustments!AD$4:AD$921)</f>
        <v>0</v>
      </c>
      <c r="DV10" s="27">
        <f>SUMIF(Adjustments!$J$4:$J$921,($F10&amp;"/"&amp;DV$4&amp;"/"&amp;DV$3&amp;"/"&amp;DV$2),Adjustments!AE$4:AE$921)</f>
        <v>0</v>
      </c>
      <c r="DW10" s="27">
        <f>SUMIF(Adjustments!$J$4:$J$921,($F10&amp;"/"&amp;DW$4&amp;"/"&amp;DW$3&amp;"/"&amp;DW$2),Adjustments!AF$4:AF$921)</f>
        <v>0</v>
      </c>
      <c r="DX10" s="27">
        <f>SUMIF(Adjustments!$J$4:$J$921,($F10&amp;"/"&amp;DX$4&amp;"/"&amp;DX$3&amp;"/"&amp;DX$2),Adjustments!AG$4:AG$921)</f>
        <v>0</v>
      </c>
      <c r="DY10" s="27">
        <f>SUMIF(Adjustments!$J$4:$J$921,($F10&amp;"/"&amp;DY$4&amp;"/"&amp;DY$3&amp;"/"&amp;DY$2),Adjustments!AH$4:AH$921)</f>
        <v>0</v>
      </c>
      <c r="DZ10" s="5"/>
      <c r="EA10" s="27">
        <f>SUMIF(Adjustments!$J$4:$J$921,($F10&amp;"/"&amp;EA$4&amp;"/"&amp;EA$3&amp;"/"&amp;EA$2),Adjustments!L$4:L$921)</f>
        <v>0</v>
      </c>
      <c r="EB10" s="27">
        <f>SUMIF(Adjustments!$J$4:$J$921,($F10&amp;"/"&amp;EB$4&amp;"/"&amp;EB$3&amp;"/"&amp;EB$2),Adjustments!M$4:M$921)</f>
        <v>0</v>
      </c>
      <c r="EC10" s="27">
        <f>SUMIF(Adjustments!$J$4:$J$921,($F10&amp;"/"&amp;EC$4&amp;"/"&amp;EC$3&amp;"/"&amp;EC$2),Adjustments!N$4:N$921)</f>
        <v>0</v>
      </c>
      <c r="ED10" s="27">
        <f>SUMIF(Adjustments!$J$4:$J$921,($F10&amp;"/"&amp;ED$4&amp;"/"&amp;ED$3&amp;"/"&amp;ED$2),Adjustments!O$4:O$921)</f>
        <v>0</v>
      </c>
      <c r="EE10" s="27">
        <f>SUMIF(Adjustments!$J$4:$J$921,($F10&amp;"/"&amp;EE$4&amp;"/"&amp;EE$3&amp;"/"&amp;EE$2),Adjustments!P$4:P$921)</f>
        <v>0</v>
      </c>
      <c r="EF10" s="27">
        <f>SUMIF(Adjustments!$J$4:$J$921,($F10&amp;"/"&amp;EF$4&amp;"/"&amp;EF$3&amp;"/"&amp;EF$2),Adjustments!Q$4:Q$921)</f>
        <v>0</v>
      </c>
      <c r="EG10" s="27">
        <f>SUMIF(Adjustments!$J$4:$J$921,($F10&amp;"/"&amp;EG$4&amp;"/"&amp;EG$3&amp;"/"&amp;EG$2),Adjustments!R$4:R$921)</f>
        <v>0</v>
      </c>
      <c r="EH10" s="27">
        <f>SUMIF(Adjustments!$J$4:$J$921,($F10&amp;"/"&amp;EH$4&amp;"/"&amp;EH$3&amp;"/"&amp;EH$2),Adjustments!S$4:S$921)</f>
        <v>0</v>
      </c>
      <c r="EI10" s="27">
        <f>SUMIF(Adjustments!$J$4:$J$921,($F10&amp;"/"&amp;EI$4&amp;"/"&amp;EI$3&amp;"/"&amp;EI$2),Adjustments!T$4:T$921)</f>
        <v>0</v>
      </c>
      <c r="EJ10" s="27">
        <f>SUMIF(Adjustments!$J$4:$J$921,($F10&amp;"/"&amp;EJ$4&amp;"/"&amp;EJ$3&amp;"/"&amp;EJ$2),Adjustments!U$4:U$921)</f>
        <v>0</v>
      </c>
      <c r="EK10" s="27">
        <f>SUMIF(Adjustments!$J$4:$J$921,($F10&amp;"/"&amp;EK$4&amp;"/"&amp;EK$3&amp;"/"&amp;EK$2),Adjustments!V$4:V$921)</f>
        <v>0</v>
      </c>
      <c r="EL10" s="27">
        <f>SUMIF(Adjustments!$J$4:$J$921,($F10&amp;"/"&amp;EL$4&amp;"/"&amp;EL$3&amp;"/"&amp;EL$2),Adjustments!W$4:W$921)</f>
        <v>0</v>
      </c>
      <c r="EM10" s="27">
        <f>SUMIF(Adjustments!$J$4:$J$921,($F10&amp;"/"&amp;EM$4&amp;"/"&amp;EM$3&amp;"/"&amp;EM$2),Adjustments!X$4:X$921)</f>
        <v>0</v>
      </c>
      <c r="EN10" s="27">
        <f>SUMIF(Adjustments!$J$4:$J$921,($F10&amp;"/"&amp;EN$4&amp;"/"&amp;EN$3&amp;"/"&amp;EN$2),Adjustments!Y$4:Y$921)</f>
        <v>0</v>
      </c>
      <c r="EO10" s="27">
        <f>SUMIF(Adjustments!$J$4:$J$921,($F10&amp;"/"&amp;EO$4&amp;"/"&amp;EO$3&amp;"/"&amp;EO$2),Adjustments!Z$4:Z$921)</f>
        <v>0</v>
      </c>
      <c r="EP10" s="27">
        <f>SUMIF(Adjustments!$J$4:$J$921,($F10&amp;"/"&amp;EP$4&amp;"/"&amp;EP$3&amp;"/"&amp;EP$2),Adjustments!AA$4:AA$921)</f>
        <v>0</v>
      </c>
      <c r="EQ10" s="27">
        <f>SUMIF(Adjustments!$J$4:$J$921,($F10&amp;"/"&amp;EQ$4&amp;"/"&amp;EQ$3&amp;"/"&amp;EQ$2),Adjustments!AB$4:AB$921)</f>
        <v>0</v>
      </c>
      <c r="ER10" s="27">
        <f>SUMIF(Adjustments!$J$4:$J$921,($F10&amp;"/"&amp;ER$4&amp;"/"&amp;ER$3&amp;"/"&amp;ER$2),Adjustments!AC$4:AC$921)</f>
        <v>0</v>
      </c>
      <c r="ES10" s="27">
        <f>SUMIF(Adjustments!$J$4:$J$921,($F10&amp;"/"&amp;ES$4&amp;"/"&amp;ES$3&amp;"/"&amp;ES$2),Adjustments!AD$4:AD$921)</f>
        <v>0</v>
      </c>
      <c r="ET10" s="27">
        <f>SUMIF(Adjustments!$J$4:$J$921,($F10&amp;"/"&amp;ET$4&amp;"/"&amp;ET$3&amp;"/"&amp;ET$2),Adjustments!AE$4:AE$921)</f>
        <v>0</v>
      </c>
      <c r="EU10" s="27">
        <f>SUMIF(Adjustments!$J$4:$J$921,($F10&amp;"/"&amp;EU$4&amp;"/"&amp;EU$3&amp;"/"&amp;EU$2),Adjustments!AF$4:AF$921)</f>
        <v>0</v>
      </c>
      <c r="EV10" s="27">
        <f>SUMIF(Adjustments!$J$4:$J$921,($F10&amp;"/"&amp;EV$4&amp;"/"&amp;EV$3&amp;"/"&amp;EV$2),Adjustments!AG$4:AG$921)</f>
        <v>0</v>
      </c>
      <c r="EW10" s="27">
        <f>SUMIF(Adjustments!$J$4:$J$921,($F10&amp;"/"&amp;EW$4&amp;"/"&amp;EW$3&amp;"/"&amp;EW$2),Adjustments!AH$4:AH$921)</f>
        <v>0</v>
      </c>
      <c r="EX10" s="5"/>
      <c r="EY10" s="27">
        <f>SUMIF(Adjustments!$J$4:$J$921,($F10&amp;"/"&amp;EY$4&amp;"/"&amp;EY$3&amp;"/"&amp;EY$2),Adjustments!L$4:L$921)</f>
        <v>0</v>
      </c>
      <c r="EZ10" s="27">
        <f>SUMIF(Adjustments!$J$4:$J$921,($F10&amp;"/"&amp;EZ$4&amp;"/"&amp;EZ$3&amp;"/"&amp;EZ$2),Adjustments!M$4:M$921)</f>
        <v>0</v>
      </c>
      <c r="FA10" s="27">
        <f>SUMIF(Adjustments!$J$4:$J$921,($F10&amp;"/"&amp;FA$4&amp;"/"&amp;FA$3&amp;"/"&amp;FA$2),Adjustments!N$4:N$921)</f>
        <v>0</v>
      </c>
      <c r="FB10" s="27">
        <f>SUMIF(Adjustments!$J$4:$J$921,($F10&amp;"/"&amp;FB$4&amp;"/"&amp;FB$3&amp;"/"&amp;FB$2),Adjustments!O$4:O$921)</f>
        <v>0</v>
      </c>
      <c r="FC10" s="27">
        <f>SUMIF(Adjustments!$J$4:$J$921,($F10&amp;"/"&amp;FC$4&amp;"/"&amp;FC$3&amp;"/"&amp;FC$2),Adjustments!P$4:P$921)</f>
        <v>0</v>
      </c>
      <c r="FD10" s="27">
        <f>SUMIF(Adjustments!$J$4:$J$921,($F10&amp;"/"&amp;FD$4&amp;"/"&amp;FD$3&amp;"/"&amp;FD$2),Adjustments!Q$4:Q$921)</f>
        <v>0</v>
      </c>
      <c r="FE10" s="27">
        <f>SUMIF(Adjustments!$J$4:$J$921,($F10&amp;"/"&amp;FE$4&amp;"/"&amp;FE$3&amp;"/"&amp;FE$2),Adjustments!R$4:R$921)</f>
        <v>0</v>
      </c>
      <c r="FF10" s="27">
        <f>SUMIF(Adjustments!$J$4:$J$921,($F10&amp;"/"&amp;FF$4&amp;"/"&amp;FF$3&amp;"/"&amp;FF$2),Adjustments!S$4:S$921)</f>
        <v>0</v>
      </c>
      <c r="FG10" s="27">
        <f>SUMIF(Adjustments!$J$4:$J$921,($F10&amp;"/"&amp;FG$4&amp;"/"&amp;FG$3&amp;"/"&amp;FG$2),Adjustments!T$4:T$921)</f>
        <v>0</v>
      </c>
      <c r="FH10" s="27">
        <f>SUMIF(Adjustments!$J$4:$J$921,($F10&amp;"/"&amp;FH$4&amp;"/"&amp;FH$3&amp;"/"&amp;FH$2),Adjustments!U$4:U$921)</f>
        <v>0</v>
      </c>
      <c r="FI10" s="27">
        <f>SUMIF(Adjustments!$J$4:$J$921,($F10&amp;"/"&amp;FI$4&amp;"/"&amp;FI$3&amp;"/"&amp;FI$2),Adjustments!V$4:V$921)</f>
        <v>0</v>
      </c>
      <c r="FJ10" s="27">
        <f>SUMIF(Adjustments!$J$4:$J$921,($F10&amp;"/"&amp;FJ$4&amp;"/"&amp;FJ$3&amp;"/"&amp;FJ$2),Adjustments!W$4:W$921)</f>
        <v>0</v>
      </c>
      <c r="FK10" s="27">
        <f>SUMIF(Adjustments!$J$4:$J$921,($F10&amp;"/"&amp;FK$4&amp;"/"&amp;FK$3&amp;"/"&amp;FK$2),Adjustments!X$4:X$921)</f>
        <v>0</v>
      </c>
      <c r="FL10" s="27">
        <f>SUMIF(Adjustments!$J$4:$J$921,($F10&amp;"/"&amp;FL$4&amp;"/"&amp;FL$3&amp;"/"&amp;FL$2),Adjustments!Y$4:Y$921)</f>
        <v>0</v>
      </c>
      <c r="FM10" s="27">
        <f>SUMIF(Adjustments!$J$4:$J$921,($F10&amp;"/"&amp;FM$4&amp;"/"&amp;FM$3&amp;"/"&amp;FM$2),Adjustments!Z$4:Z$921)</f>
        <v>0</v>
      </c>
      <c r="FN10" s="27">
        <f>SUMIF(Adjustments!$J$4:$J$921,($F10&amp;"/"&amp;FN$4&amp;"/"&amp;FN$3&amp;"/"&amp;FN$2),Adjustments!AA$4:AA$921)</f>
        <v>0</v>
      </c>
      <c r="FO10" s="27">
        <f>SUMIF(Adjustments!$J$4:$J$921,($F10&amp;"/"&amp;FO$4&amp;"/"&amp;FO$3&amp;"/"&amp;FO$2),Adjustments!AB$4:AB$921)</f>
        <v>0</v>
      </c>
      <c r="FP10" s="27">
        <f>SUMIF(Adjustments!$J$4:$J$921,($F10&amp;"/"&amp;FP$4&amp;"/"&amp;FP$3&amp;"/"&amp;FP$2),Adjustments!AC$4:AC$921)</f>
        <v>0</v>
      </c>
      <c r="FQ10" s="27">
        <f>SUMIF(Adjustments!$J$4:$J$921,($F10&amp;"/"&amp;FQ$4&amp;"/"&amp;FQ$3&amp;"/"&amp;FQ$2),Adjustments!AD$4:AD$921)</f>
        <v>0</v>
      </c>
      <c r="FR10" s="27">
        <f>SUMIF(Adjustments!$J$4:$J$921,($F10&amp;"/"&amp;FR$4&amp;"/"&amp;FR$3&amp;"/"&amp;FR$2),Adjustments!AE$4:AE$921)</f>
        <v>0</v>
      </c>
      <c r="FS10" s="27">
        <f>SUMIF(Adjustments!$J$4:$J$921,($F10&amp;"/"&amp;FS$4&amp;"/"&amp;FS$3&amp;"/"&amp;FS$2),Adjustments!AF$4:AF$921)</f>
        <v>0</v>
      </c>
      <c r="FT10" s="27">
        <f>SUMIF(Adjustments!$J$4:$J$921,($F10&amp;"/"&amp;FT$4&amp;"/"&amp;FT$3&amp;"/"&amp;FT$2),Adjustments!AG$4:AG$921)</f>
        <v>0</v>
      </c>
      <c r="FU10" s="27">
        <f>SUMIF(Adjustments!$J$4:$J$921,($F10&amp;"/"&amp;FU$4&amp;"/"&amp;FU$3&amp;"/"&amp;FU$2),Adjustments!AH$4:AH$921)</f>
        <v>0</v>
      </c>
      <c r="FV10" s="5"/>
      <c r="FW10" s="27">
        <f t="shared" si="29"/>
        <v>0</v>
      </c>
      <c r="FX10" s="5"/>
      <c r="FY10" s="358">
        <f>VLOOKUP(F10,Scenarios!Z12:AD133,5,0)</f>
        <v>-855622228.50999999</v>
      </c>
      <c r="FZ10" s="16">
        <f t="shared" si="30"/>
        <v>-857025841.2696408</v>
      </c>
      <c r="GA10" s="16">
        <f t="shared" si="31"/>
        <v>-858820676.90311337</v>
      </c>
      <c r="GB10" s="16">
        <f t="shared" si="32"/>
        <v>-860530878.47286081</v>
      </c>
      <c r="GC10" s="16">
        <f t="shared" si="33"/>
        <v>-858155425.430372</v>
      </c>
      <c r="GD10" s="16">
        <f t="shared" si="34"/>
        <v>-858759327.15492475</v>
      </c>
      <c r="GE10" s="16">
        <f t="shared" si="35"/>
        <v>-856836277.78730369</v>
      </c>
      <c r="GF10" s="16">
        <f t="shared" si="36"/>
        <v>-858714870.60989451</v>
      </c>
      <c r="GG10" s="16">
        <f t="shared" si="37"/>
        <v>-858498061.14069486</v>
      </c>
      <c r="GH10" s="16">
        <f t="shared" si="38"/>
        <v>-857683144.82618904</v>
      </c>
      <c r="GI10" s="16">
        <f t="shared" si="39"/>
        <v>-857624904.55397642</v>
      </c>
      <c r="GJ10" s="16">
        <f t="shared" si="40"/>
        <v>-857563326.29308224</v>
      </c>
      <c r="GK10" s="16">
        <f t="shared" si="41"/>
        <v>-857498410.04350662</v>
      </c>
      <c r="GL10" s="16">
        <f t="shared" si="42"/>
        <v>-857430155.80524945</v>
      </c>
      <c r="GM10" s="16">
        <f t="shared" si="43"/>
        <v>-857358563.57831085</v>
      </c>
      <c r="GN10" s="16">
        <f t="shared" si="44"/>
        <v>-857283633.36269069</v>
      </c>
      <c r="GO10" s="16">
        <f t="shared" si="45"/>
        <v>-857205365.15838909</v>
      </c>
      <c r="GP10" s="16">
        <f t="shared" si="46"/>
        <v>-857123758.96540594</v>
      </c>
      <c r="GQ10" s="16">
        <f t="shared" si="47"/>
        <v>-857038814.78374135</v>
      </c>
      <c r="GR10" s="16">
        <f t="shared" si="48"/>
        <v>-856989915.76856101</v>
      </c>
      <c r="GS10" s="16">
        <f t="shared" si="49"/>
        <v>-856937743.04185784</v>
      </c>
      <c r="GT10" s="16">
        <f t="shared" si="50"/>
        <v>-856882296.60363185</v>
      </c>
      <c r="GU10" s="16">
        <f t="shared" si="51"/>
        <v>-856823576.45388305</v>
      </c>
      <c r="GV10" s="16">
        <f t="shared" si="52"/>
        <v>-856761582.59261131</v>
      </c>
      <c r="GW10" s="13"/>
      <c r="GX10" s="569" t="s">
        <v>1003</v>
      </c>
      <c r="GY10" s="599" t="str">
        <f t="shared" ref="GY10:GY11" si="53">GX10</f>
        <v>108SPDGU</v>
      </c>
      <c r="GZ10" s="563">
        <f>AVERAGE(GJ10:GV10)</f>
        <v>-857145934.03468621</v>
      </c>
      <c r="HA10" s="127">
        <f>VLOOKUP($GX10,Scenarios!$V$11:$Y$132,4,0)</f>
        <v>-889606209.53999901</v>
      </c>
      <c r="HB10" s="127">
        <f>GZ10-HA10</f>
        <v>32460275.5053128</v>
      </c>
      <c r="HD10" s="106">
        <f>VLOOKUP($GX10,Scenarios!$AE$11:$AF$132,2,0)</f>
        <v>-868647414.0180912</v>
      </c>
      <c r="HE10" s="106">
        <f>VLOOKUP($GX10,Scenarios!$V$11:$Y$132,4,0)</f>
        <v>-889606209.53999901</v>
      </c>
      <c r="HF10" s="106">
        <f>HD10-HE10</f>
        <v>20958795.521907806</v>
      </c>
      <c r="HH10" s="106">
        <f t="shared" ref="HH10:HH71" si="54">HF10-HB10</f>
        <v>-11501479.983404994</v>
      </c>
    </row>
    <row r="11" spans="1:216">
      <c r="A11" t="s">
        <v>6</v>
      </c>
      <c r="B11" t="s">
        <v>7</v>
      </c>
      <c r="C11" t="s">
        <v>7</v>
      </c>
      <c r="D11" s="5" t="s">
        <v>106</v>
      </c>
      <c r="E11" s="5" t="s">
        <v>3</v>
      </c>
      <c r="F11" s="5" t="s">
        <v>109</v>
      </c>
      <c r="G11" s="5" t="s">
        <v>51</v>
      </c>
      <c r="H11" s="5" t="s">
        <v>1004</v>
      </c>
      <c r="I11" s="5"/>
      <c r="J11" s="119">
        <f>SUMIF(Retirements!$E$10:$E$96,'Accum Dep'!$F11,Retirements!ED$10:ED$97)</f>
        <v>-2879580.69</v>
      </c>
      <c r="K11" s="119">
        <f>SUMIF(Retirements!$E$10:$E$96,'Accum Dep'!$F11,Retirements!EE$10:EE$97)</f>
        <v>-270749.94</v>
      </c>
      <c r="L11" s="119">
        <f>SUMIF(Retirements!$E$10:$E$96,'Accum Dep'!$F11,Retirements!EF$10:EF$97)</f>
        <v>-9373012.4300000016</v>
      </c>
      <c r="M11" s="119">
        <f>SUMIF(Retirements!$E$10:$E$96,'Accum Dep'!$F11,Retirements!EG$10:EG$97)</f>
        <v>-1317350.33</v>
      </c>
      <c r="N11" s="119">
        <f>SUMIF(Retirements!$E$10:$E$96,'Accum Dep'!$F11,Retirements!EH$10:EH$97)</f>
        <v>-2096886.6099999999</v>
      </c>
      <c r="O11" s="119">
        <f>SUMIF(Retirements!$E$10:$E$96,'Accum Dep'!$F11,Retirements!EI$10:EI$97)</f>
        <v>-1052796.2099999997</v>
      </c>
      <c r="P11" s="119">
        <f>SUMIF(Retirements!$E$10:$E$96,'Accum Dep'!$F11,Retirements!EJ$10:EJ$97)</f>
        <v>-2957961.5400000005</v>
      </c>
      <c r="Q11" s="119">
        <f>SUMIF(Retirements!$E$10:$E$96,'Accum Dep'!$F11,Retirements!EK$10:EK$97)</f>
        <v>-1552065.51</v>
      </c>
      <c r="R11" s="119">
        <f>SUMIF(Retirements!$E$10:$E$96,'Accum Dep'!$F11,Retirements!EL$10:EL$97)</f>
        <v>-4015054.8499999996</v>
      </c>
      <c r="S11" s="119">
        <f>SUMIF(Retirements!$E$10:$E$96,'Accum Dep'!$F11,Retirements!EM$10:EM$97)</f>
        <v>-2688390.526837904</v>
      </c>
      <c r="T11" s="119">
        <f>SUMIF(Retirements!$E$10:$E$96,'Accum Dep'!$F11,Retirements!EN$10:EN$97)</f>
        <v>-2688390.526837904</v>
      </c>
      <c r="U11" s="119">
        <f>SUMIF(Retirements!$E$10:$E$96,'Accum Dep'!$F11,Retirements!EO$10:EO$97)</f>
        <v>-2688390.526837904</v>
      </c>
      <c r="V11" s="119">
        <f>SUMIF(Retirements!$E$10:$E$96,'Accum Dep'!$F11,Retirements!EP$10:EP$97)</f>
        <v>-2688390.526837904</v>
      </c>
      <c r="W11" s="119">
        <f>SUMIF(Retirements!$E$10:$E$96,'Accum Dep'!$F11,Retirements!EQ$10:EQ$97)</f>
        <v>-2688390.526837904</v>
      </c>
      <c r="X11" s="119">
        <f>SUMIF(Retirements!$E$10:$E$96,'Accum Dep'!$F11,Retirements!ER$10:ER$97)</f>
        <v>-2688390.526837904</v>
      </c>
      <c r="Y11" s="119">
        <f>SUMIF(Retirements!$E$10:$E$96,'Accum Dep'!$F11,Retirements!ES$10:ES$97)</f>
        <v>-2688390.526837904</v>
      </c>
      <c r="Z11" s="119">
        <f>SUMIF(Retirements!$E$10:$E$96,'Accum Dep'!$F11,Retirements!ET$10:ET$97)</f>
        <v>-2688390.526837904</v>
      </c>
      <c r="AA11" s="119">
        <f>SUMIF(Retirements!$E$10:$E$96,'Accum Dep'!$F11,Retirements!EU$10:EU$97)</f>
        <v>-2688390.526837904</v>
      </c>
      <c r="AB11" s="119">
        <f>SUMIF(Retirements!$E$10:$E$96,'Accum Dep'!$F11,Retirements!EV$10:EV$97)</f>
        <v>-2836490.2999389279</v>
      </c>
      <c r="AC11" s="119">
        <f>SUMIF(Retirements!$E$10:$E$96,'Accum Dep'!$F11,Retirements!EW$10:EW$97)</f>
        <v>-2836490.2999389279</v>
      </c>
      <c r="AD11" s="119">
        <f>SUMIF(Retirements!$E$10:$E$96,'Accum Dep'!$F11,Retirements!EX$10:EX$97)</f>
        <v>-2836490.2999389279</v>
      </c>
      <c r="AE11" s="119">
        <f>SUMIF(Retirements!$E$10:$E$96,'Accum Dep'!$F11,Retirements!EY$10:EY$97)</f>
        <v>-2836490.2999389279</v>
      </c>
      <c r="AF11" s="119">
        <f>SUMIF(Retirements!$E$10:$E$96,'Accum Dep'!$F11,Retirements!EZ$10:EZ$97)</f>
        <v>-2836490.2999389279</v>
      </c>
      <c r="AG11" s="7"/>
      <c r="AH11" s="27">
        <f>SUMIF('Depreciation Exp'!$F$8:$F$130,'Accum Dep'!$F11,'Depreciation Exp'!CH$8:CH$133)</f>
        <v>6335406.24094069</v>
      </c>
      <c r="AI11" s="27">
        <f>SUMIF('Depreciation Exp'!$F$8:$F$130,'Accum Dep'!$F11,'Depreciation Exp'!CI$8:CI$133)</f>
        <v>6346407.6111294171</v>
      </c>
      <c r="AJ11" s="27">
        <f>SUMIF('Depreciation Exp'!$F$8:$F$130,'Accum Dep'!$F11,'Depreciation Exp'!CJ$8:CJ$133)</f>
        <v>6382212.7340294449</v>
      </c>
      <c r="AK11" s="27">
        <f>SUMIF('Depreciation Exp'!$F$8:$F$130,'Accum Dep'!$F11,'Depreciation Exp'!CK$8:CK$133)</f>
        <v>6390864.9116182514</v>
      </c>
      <c r="AL11" s="27">
        <f>SUMIF('Depreciation Exp'!$F$8:$F$130,'Accum Dep'!$F11,'Depreciation Exp'!CL$8:CL$133)</f>
        <v>6387775.2324726377</v>
      </c>
      <c r="AM11" s="27">
        <f>SUMIF('Depreciation Exp'!$F$8:$F$130,'Accum Dep'!$F11,'Depreciation Exp'!CM$8:CM$133)</f>
        <v>6598904.671519693</v>
      </c>
      <c r="AN11" s="27">
        <f>SUMIF('Depreciation Exp'!$F$8:$F$130,'Accum Dep'!$F11,'Depreciation Exp'!CN$8:CN$133)</f>
        <v>6828116.2938402807</v>
      </c>
      <c r="AO11" s="27">
        <f>SUMIF('Depreciation Exp'!$F$8:$F$130,'Accum Dep'!$F11,'Depreciation Exp'!CO$8:CO$133)</f>
        <v>6851939.1760706864</v>
      </c>
      <c r="AP11" s="27">
        <f>SUMIF('Depreciation Exp'!$F$8:$F$130,'Accum Dep'!$F11,'Depreciation Exp'!CP$8:CP$133)</f>
        <v>6844411.6214283099</v>
      </c>
      <c r="AQ11" s="27">
        <f>SUMIF('Depreciation Exp'!$F$8:$F$130,'Accum Dep'!$F11,'Depreciation Exp'!CQ$8:CQ$133)</f>
        <v>6934869.7501668474</v>
      </c>
      <c r="AR11" s="27">
        <f>SUMIF('Depreciation Exp'!$F$8:$F$130,'Accum Dep'!$F11,'Depreciation Exp'!CR$8:CR$133)</f>
        <v>7041595.5949021094</v>
      </c>
      <c r="AS11" s="27">
        <f>SUMIF('Depreciation Exp'!$F$8:$F$130,'Accum Dep'!$F11,'Depreciation Exp'!CS$8:CS$133)</f>
        <v>7076537.8593317894</v>
      </c>
      <c r="AT11" s="27">
        <f>SUMIF('Depreciation Exp'!$F$8:$F$130,'Accum Dep'!$F11,'Depreciation Exp'!CT$8:CT$133)</f>
        <v>7112258.5577253727</v>
      </c>
      <c r="AU11" s="27">
        <f>SUMIF('Depreciation Exp'!$F$8:$F$130,'Accum Dep'!$F11,'Depreciation Exp'!CU$8:CU$133)</f>
        <v>7142289.8796696253</v>
      </c>
      <c r="AV11" s="27">
        <f>SUMIF('Depreciation Exp'!$F$8:$F$130,'Accum Dep'!$F11,'Depreciation Exp'!CV$8:CV$133)</f>
        <v>7157104.7710055616</v>
      </c>
      <c r="AW11" s="27">
        <f>SUMIF('Depreciation Exp'!$F$8:$F$130,'Accum Dep'!$F11,'Depreciation Exp'!CW$8:CW$133)</f>
        <v>7159409.3758622305</v>
      </c>
      <c r="AX11" s="27">
        <f>SUMIF('Depreciation Exp'!$F$8:$F$130,'Accum Dep'!$F11,'Depreciation Exp'!CX$8:CX$133)</f>
        <v>7164992.2560125021</v>
      </c>
      <c r="AY11" s="27">
        <f>SUMIF('Depreciation Exp'!$F$8:$F$130,'Accum Dep'!$F11,'Depreciation Exp'!CY$8:CY$133)</f>
        <v>7177771.9562264662</v>
      </c>
      <c r="AZ11" s="27">
        <f>SUMIF('Depreciation Exp'!$F$8:$F$130,'Accum Dep'!$F11,'Depreciation Exp'!CZ$8:CZ$133)</f>
        <v>7213884.4421855146</v>
      </c>
      <c r="BA11" s="27">
        <f>SUMIF('Depreciation Exp'!$F$8:$F$130,'Accum Dep'!$F11,'Depreciation Exp'!DA$8:DA$133)</f>
        <v>7239317.4782910058</v>
      </c>
      <c r="BB11" s="27">
        <f>SUMIF('Depreciation Exp'!$F$8:$F$130,'Accum Dep'!$F11,'Depreciation Exp'!DB$8:DB$133)</f>
        <v>7233714.7049647383</v>
      </c>
      <c r="BC11" s="27">
        <f>SUMIF('Depreciation Exp'!$F$8:$F$130,'Accum Dep'!$F11,'Depreciation Exp'!DC$8:DC$133)</f>
        <v>7228111.9316384699</v>
      </c>
      <c r="BD11" s="27">
        <f>SUMIF('Depreciation Exp'!$F$8:$F$130,'Accum Dep'!$F11,'Depreciation Exp'!DD$8:DD$133)</f>
        <v>7237955.2937041093</v>
      </c>
      <c r="BE11" s="27">
        <f>SUMIF('Depreciation Exp'!$F$8:$F$130,'Accum Dep'!$F11,'Depreciation Exp'!DE$8:DE$133)</f>
        <v>7300188.9996199096</v>
      </c>
      <c r="BF11" s="59"/>
      <c r="BG11" s="27">
        <f>SUMIF(Adjustments!$J$4:$J$921,($F11&amp;"/"&amp;BG$4&amp;"/"&amp;BG$3&amp;"/"&amp;BG$2),Adjustments!L$4:L$921)</f>
        <v>0</v>
      </c>
      <c r="BH11" s="27">
        <f>SUMIF(Adjustments!$J$4:$J$921,($F11&amp;"/"&amp;BH$4&amp;"/"&amp;BH$3&amp;"/"&amp;BH$2),Adjustments!M$4:M$921)</f>
        <v>0</v>
      </c>
      <c r="BI11" s="27">
        <f>SUMIF(Adjustments!$J$4:$J$921,($F11&amp;"/"&amp;BI$4&amp;"/"&amp;BI$3&amp;"/"&amp;BI$2),Adjustments!N$4:N$921)</f>
        <v>0</v>
      </c>
      <c r="BJ11" s="27">
        <f>SUMIF(Adjustments!$J$4:$J$921,($F11&amp;"/"&amp;BJ$4&amp;"/"&amp;BJ$3&amp;"/"&amp;BJ$2),Adjustments!O$4:O$921)</f>
        <v>0</v>
      </c>
      <c r="BK11" s="27">
        <f>SUMIF(Adjustments!$J$4:$J$921,($F11&amp;"/"&amp;BK$4&amp;"/"&amp;BK$3&amp;"/"&amp;BK$2),Adjustments!P$4:P$921)</f>
        <v>0</v>
      </c>
      <c r="BL11" s="27">
        <f>SUMIF(Adjustments!$J$4:$J$921,($F11&amp;"/"&amp;BL$4&amp;"/"&amp;BL$3&amp;"/"&amp;BL$2),Adjustments!Q$4:Q$921)</f>
        <v>0</v>
      </c>
      <c r="BM11" s="27">
        <f>SUMIF(Adjustments!$J$4:$J$921,($F11&amp;"/"&amp;BM$4&amp;"/"&amp;BM$3&amp;"/"&amp;BM$2),Adjustments!R$4:R$921)</f>
        <v>0</v>
      </c>
      <c r="BN11" s="27">
        <f>SUMIF(Adjustments!$J$4:$J$921,($F11&amp;"/"&amp;BN$4&amp;"/"&amp;BN$3&amp;"/"&amp;BN$2),Adjustments!S$4:S$921)</f>
        <v>0</v>
      </c>
      <c r="BO11" s="27">
        <f>SUMIF(Adjustments!$J$4:$J$921,($F11&amp;"/"&amp;BO$4&amp;"/"&amp;BO$3&amp;"/"&amp;BO$2),Adjustments!T$4:T$921)</f>
        <v>0</v>
      </c>
      <c r="BP11" s="27">
        <f>SUMIF(Adjustments!$J$4:$J$921,($F11&amp;"/"&amp;BP$4&amp;"/"&amp;BP$3&amp;"/"&amp;BP$2),Adjustments!U$4:U$921)</f>
        <v>0</v>
      </c>
      <c r="BQ11" s="27">
        <f>SUMIF(Adjustments!$J$4:$J$921,($F11&amp;"/"&amp;BQ$4&amp;"/"&amp;BQ$3&amp;"/"&amp;BQ$2),Adjustments!V$4:V$921)</f>
        <v>0</v>
      </c>
      <c r="BR11" s="27">
        <f>SUMIF(Adjustments!$J$4:$J$921,($F11&amp;"/"&amp;BR$4&amp;"/"&amp;BR$3&amp;"/"&amp;BR$2),Adjustments!W$4:W$921)</f>
        <v>0</v>
      </c>
      <c r="BS11" s="27">
        <f>SUMIF(Adjustments!$J$4:$J$921,($F11&amp;"/"&amp;BS$4&amp;"/"&amp;BS$3&amp;"/"&amp;BS$2),Adjustments!X$4:X$921)</f>
        <v>0</v>
      </c>
      <c r="BT11" s="27">
        <f>SUMIF(Adjustments!$J$4:$J$921,($F11&amp;"/"&amp;BT$4&amp;"/"&amp;BT$3&amp;"/"&amp;BT$2),Adjustments!Y$4:Y$921)</f>
        <v>0</v>
      </c>
      <c r="BU11" s="27">
        <f>SUMIF(Adjustments!$J$4:$J$921,($F11&amp;"/"&amp;BU$4&amp;"/"&amp;BU$3&amp;"/"&amp;BU$2),Adjustments!Z$4:Z$921)</f>
        <v>0</v>
      </c>
      <c r="BV11" s="27">
        <f>SUMIF(Adjustments!$J$4:$J$921,($F11&amp;"/"&amp;BV$4&amp;"/"&amp;BV$3&amp;"/"&amp;BV$2),Adjustments!AA$4:AA$921)</f>
        <v>0</v>
      </c>
      <c r="BW11" s="27">
        <f>SUMIF(Adjustments!$J$4:$J$921,($F11&amp;"/"&amp;BW$4&amp;"/"&amp;BW$3&amp;"/"&amp;BW$2),Adjustments!AB$4:AB$921)</f>
        <v>0</v>
      </c>
      <c r="BX11" s="27">
        <f>SUMIF(Adjustments!$J$4:$J$921,($F11&amp;"/"&amp;BX$4&amp;"/"&amp;BX$3&amp;"/"&amp;BX$2),Adjustments!AC$4:AC$921)</f>
        <v>0</v>
      </c>
      <c r="BY11" s="27">
        <f>SUMIF(Adjustments!$J$4:$J$921,($F11&amp;"/"&amp;BY$4&amp;"/"&amp;BY$3&amp;"/"&amp;BY$2),Adjustments!AD$4:AD$921)</f>
        <v>0</v>
      </c>
      <c r="BZ11" s="27">
        <f>SUMIF(Adjustments!$J$4:$J$921,($F11&amp;"/"&amp;BZ$4&amp;"/"&amp;BZ$3&amp;"/"&amp;BZ$2),Adjustments!AE$4:AE$921)</f>
        <v>0</v>
      </c>
      <c r="CA11" s="27">
        <f>SUMIF(Adjustments!$J$4:$J$921,($F11&amp;"/"&amp;CA$4&amp;"/"&amp;CA$3&amp;"/"&amp;CA$2),Adjustments!AF$4:AF$921)</f>
        <v>0</v>
      </c>
      <c r="CB11" s="27">
        <f>SUMIF(Adjustments!$J$4:$J$921,($F11&amp;"/"&amp;CB$4&amp;"/"&amp;CB$3&amp;"/"&amp;CB$2),Adjustments!AG$4:AG$921)</f>
        <v>0</v>
      </c>
      <c r="CC11" s="27">
        <f>SUMIF(Adjustments!$J$4:$J$921,($F11&amp;"/"&amp;CC$4&amp;"/"&amp;CC$3&amp;"/"&amp;CC$2),Adjustments!AH$4:AH$921)</f>
        <v>0</v>
      </c>
      <c r="CD11" s="5"/>
      <c r="CE11" s="27">
        <f>SUMIF(Adjustments!$J$4:$J$921,($F11&amp;"/"&amp;CE$4&amp;"/"&amp;CE$3&amp;"/"&amp;CE$2),Adjustments!L$4:L$921)</f>
        <v>106031.56000000065</v>
      </c>
      <c r="CF11" s="27">
        <f>SUMIF(Adjustments!$J$4:$J$921,($F11&amp;"/"&amp;CF$4&amp;"/"&amp;CF$3&amp;"/"&amp;CF$2),Adjustments!M$4:M$921)</f>
        <v>106031.51000000318</v>
      </c>
      <c r="CG11" s="27">
        <f>SUMIF(Adjustments!$J$4:$J$921,($F11&amp;"/"&amp;CG$4&amp;"/"&amp;CG$3&amp;"/"&amp;CG$2),Adjustments!N$4:N$921)</f>
        <v>106031.51999999782</v>
      </c>
      <c r="CH11" s="27">
        <f>SUMIF(Adjustments!$J$4:$J$921,($F11&amp;"/"&amp;CH$4&amp;"/"&amp;CH$3&amp;"/"&amp;CH$2),Adjustments!O$4:O$921)</f>
        <v>106031.57000000043</v>
      </c>
      <c r="CI11" s="27">
        <f>SUMIF(Adjustments!$J$4:$J$921,($F11&amp;"/"&amp;CI$4&amp;"/"&amp;CI$3&amp;"/"&amp;CI$2),Adjustments!P$4:P$921)</f>
        <v>106031.55999999879</v>
      </c>
      <c r="CJ11" s="27">
        <f>SUMIF(Adjustments!$J$4:$J$921,($F11&amp;"/"&amp;CJ$4&amp;"/"&amp;CJ$3&amp;"/"&amp;CJ$2),Adjustments!Q$4:Q$921)</f>
        <v>106031.5499999983</v>
      </c>
      <c r="CK11" s="27">
        <f>SUMIF(Adjustments!$J$4:$J$921,($F11&amp;"/"&amp;CK$4&amp;"/"&amp;CK$3&amp;"/"&amp;CK$2),Adjustments!R$4:R$921)</f>
        <v>106031.58000000114</v>
      </c>
      <c r="CL11" s="27">
        <f>SUMIF(Adjustments!$J$4:$J$921,($F11&amp;"/"&amp;CL$4&amp;"/"&amp;CL$3&amp;"/"&amp;CL$2),Adjustments!S$4:S$921)</f>
        <v>106031.54000000085</v>
      </c>
      <c r="CM11" s="27">
        <f>SUMIF(Adjustments!$J$4:$J$921,($F11&amp;"/"&amp;CM$4&amp;"/"&amp;CM$3&amp;"/"&amp;CM$2),Adjustments!T$4:T$921)</f>
        <v>106031.54999999946</v>
      </c>
      <c r="CN11" s="27">
        <f>SUMIF(Adjustments!$J$4:$J$921,($F11&amp;"/"&amp;CN$4&amp;"/"&amp;CN$3&amp;"/"&amp;CN$2),Adjustments!U$4:U$921)</f>
        <v>106031.56606565799</v>
      </c>
      <c r="CO11" s="27">
        <f>SUMIF(Adjustments!$J$4:$J$921,($F11&amp;"/"&amp;CO$4&amp;"/"&amp;CO$3&amp;"/"&amp;CO$2),Adjustments!V$4:V$921)</f>
        <v>106031.56606565799</v>
      </c>
      <c r="CP11" s="27">
        <f>SUMIF(Adjustments!$J$4:$J$921,($F11&amp;"/"&amp;CP$4&amp;"/"&amp;CP$3&amp;"/"&amp;CP$2),Adjustments!W$4:W$921)</f>
        <v>106031.56606565799</v>
      </c>
      <c r="CQ11" s="27">
        <f>SUMIF(Adjustments!$J$4:$J$921,($F11&amp;"/"&amp;CQ$4&amp;"/"&amp;CQ$3&amp;"/"&amp;CQ$2),Adjustments!X$4:X$921)</f>
        <v>106031.56606565799</v>
      </c>
      <c r="CR11" s="27">
        <f>SUMIF(Adjustments!$J$4:$J$921,($F11&amp;"/"&amp;CR$4&amp;"/"&amp;CR$3&amp;"/"&amp;CR$2),Adjustments!Y$4:Y$921)</f>
        <v>106031.56606565799</v>
      </c>
      <c r="CS11" s="27">
        <f>SUMIF(Adjustments!$J$4:$J$921,($F11&amp;"/"&amp;CS$4&amp;"/"&amp;CS$3&amp;"/"&amp;CS$2),Adjustments!Z$4:Z$921)</f>
        <v>106031.56606565799</v>
      </c>
      <c r="CT11" s="27">
        <f>SUMIF(Adjustments!$J$4:$J$921,($F11&amp;"/"&amp;CT$4&amp;"/"&amp;CT$3&amp;"/"&amp;CT$2),Adjustments!AA$4:AA$921)</f>
        <v>106031.56606565799</v>
      </c>
      <c r="CU11" s="27">
        <f>SUMIF(Adjustments!$J$4:$J$921,($F11&amp;"/"&amp;CU$4&amp;"/"&amp;CU$3&amp;"/"&amp;CU$2),Adjustments!AB$4:AB$921)</f>
        <v>106031.56606565799</v>
      </c>
      <c r="CV11" s="27">
        <f>SUMIF(Adjustments!$J$4:$J$921,($F11&amp;"/"&amp;CV$4&amp;"/"&amp;CV$3&amp;"/"&amp;CV$2),Adjustments!AC$4:AC$921)</f>
        <v>106031.56606565799</v>
      </c>
      <c r="CW11" s="27">
        <f>SUMIF(Adjustments!$J$4:$J$921,($F11&amp;"/"&amp;CW$4&amp;"/"&amp;CW$3&amp;"/"&amp;CW$2),Adjustments!AD$4:AD$921)</f>
        <v>106031.56606565799</v>
      </c>
      <c r="CX11" s="27">
        <f>SUMIF(Adjustments!$J$4:$J$921,($F11&amp;"/"&amp;CX$4&amp;"/"&amp;CX$3&amp;"/"&amp;CX$2),Adjustments!AE$4:AE$921)</f>
        <v>106031.56606565799</v>
      </c>
      <c r="CY11" s="27">
        <f>SUMIF(Adjustments!$J$4:$J$921,($F11&amp;"/"&amp;CY$4&amp;"/"&amp;CY$3&amp;"/"&amp;CY$2),Adjustments!AF$4:AF$921)</f>
        <v>106031.56606565799</v>
      </c>
      <c r="CZ11" s="27">
        <f>SUMIF(Adjustments!$J$4:$J$921,($F11&amp;"/"&amp;CZ$4&amp;"/"&amp;CZ$3&amp;"/"&amp;CZ$2),Adjustments!AG$4:AG$921)</f>
        <v>106031.56606565799</v>
      </c>
      <c r="DA11" s="27">
        <f>SUMIF(Adjustments!$J$4:$J$921,($F11&amp;"/"&amp;DA$4&amp;"/"&amp;DA$3&amp;"/"&amp;DA$2),Adjustments!AH$4:AH$921)</f>
        <v>106031.56606565799</v>
      </c>
      <c r="DB11" s="5"/>
      <c r="DC11" s="27">
        <f>SUMIF(Adjustments!$J$4:$J$921,($F11&amp;"/"&amp;DC$4&amp;"/"&amp;DC$3&amp;"/"&amp;DC$2),Adjustments!L$4:L$921)</f>
        <v>0</v>
      </c>
      <c r="DD11" s="27">
        <f>SUMIF(Adjustments!$J$4:$J$921,($F11&amp;"/"&amp;DD$4&amp;"/"&amp;DD$3&amp;"/"&amp;DD$2),Adjustments!M$4:M$921)</f>
        <v>0</v>
      </c>
      <c r="DE11" s="27">
        <f>SUMIF(Adjustments!$J$4:$J$921,($F11&amp;"/"&amp;DE$4&amp;"/"&amp;DE$3&amp;"/"&amp;DE$2),Adjustments!N$4:N$921)</f>
        <v>0</v>
      </c>
      <c r="DF11" s="27">
        <f>SUMIF(Adjustments!$J$4:$J$921,($F11&amp;"/"&amp;DF$4&amp;"/"&amp;DF$3&amp;"/"&amp;DF$2),Adjustments!O$4:O$921)</f>
        <v>0</v>
      </c>
      <c r="DG11" s="27">
        <f>SUMIF(Adjustments!$J$4:$J$921,($F11&amp;"/"&amp;DG$4&amp;"/"&amp;DG$3&amp;"/"&amp;DG$2),Adjustments!P$4:P$921)</f>
        <v>0</v>
      </c>
      <c r="DH11" s="27">
        <f>SUMIF(Adjustments!$J$4:$J$921,($F11&amp;"/"&amp;DH$4&amp;"/"&amp;DH$3&amp;"/"&amp;DH$2),Adjustments!Q$4:Q$921)</f>
        <v>0</v>
      </c>
      <c r="DI11" s="27">
        <f>SUMIF(Adjustments!$J$4:$J$921,($F11&amp;"/"&amp;DI$4&amp;"/"&amp;DI$3&amp;"/"&amp;DI$2),Adjustments!R$4:R$921)</f>
        <v>0</v>
      </c>
      <c r="DJ11" s="27">
        <f>SUMIF(Adjustments!$J$4:$J$921,($F11&amp;"/"&amp;DJ$4&amp;"/"&amp;DJ$3&amp;"/"&amp;DJ$2),Adjustments!S$4:S$921)</f>
        <v>0</v>
      </c>
      <c r="DK11" s="27">
        <f>SUMIF(Adjustments!$J$4:$J$921,($F11&amp;"/"&amp;DK$4&amp;"/"&amp;DK$3&amp;"/"&amp;DK$2),Adjustments!T$4:T$921)</f>
        <v>0</v>
      </c>
      <c r="DL11" s="27">
        <f>SUMIF(Adjustments!$J$4:$J$921,($F11&amp;"/"&amp;DL$4&amp;"/"&amp;DL$3&amp;"/"&amp;DL$2),Adjustments!U$4:U$921)</f>
        <v>0</v>
      </c>
      <c r="DM11" s="27">
        <f>SUMIF(Adjustments!$J$4:$J$921,($F11&amp;"/"&amp;DM$4&amp;"/"&amp;DM$3&amp;"/"&amp;DM$2),Adjustments!V$4:V$921)</f>
        <v>0</v>
      </c>
      <c r="DN11" s="27">
        <f>SUMIF(Adjustments!$J$4:$J$921,($F11&amp;"/"&amp;DN$4&amp;"/"&amp;DN$3&amp;"/"&amp;DN$2),Adjustments!W$4:W$921)</f>
        <v>0</v>
      </c>
      <c r="DO11" s="27">
        <f>SUMIF(Adjustments!$J$4:$J$921,($F11&amp;"/"&amp;DO$4&amp;"/"&amp;DO$3&amp;"/"&amp;DO$2),Adjustments!X$4:X$921)</f>
        <v>0</v>
      </c>
      <c r="DP11" s="27">
        <f>SUMIF(Adjustments!$J$4:$J$921,($F11&amp;"/"&amp;DP$4&amp;"/"&amp;DP$3&amp;"/"&amp;DP$2),Adjustments!Y$4:Y$921)</f>
        <v>0</v>
      </c>
      <c r="DQ11" s="27">
        <f>SUMIF(Adjustments!$J$4:$J$921,($F11&amp;"/"&amp;DQ$4&amp;"/"&amp;DQ$3&amp;"/"&amp;DQ$2),Adjustments!Z$4:Z$921)</f>
        <v>0</v>
      </c>
      <c r="DR11" s="27">
        <f>SUMIF(Adjustments!$J$4:$J$921,($F11&amp;"/"&amp;DR$4&amp;"/"&amp;DR$3&amp;"/"&amp;DR$2),Adjustments!AA$4:AA$921)</f>
        <v>0</v>
      </c>
      <c r="DS11" s="27">
        <f>SUMIF(Adjustments!$J$4:$J$921,($F11&amp;"/"&amp;DS$4&amp;"/"&amp;DS$3&amp;"/"&amp;DS$2),Adjustments!AB$4:AB$921)</f>
        <v>0</v>
      </c>
      <c r="DT11" s="27">
        <f>SUMIF(Adjustments!$J$4:$J$921,($F11&amp;"/"&amp;DT$4&amp;"/"&amp;DT$3&amp;"/"&amp;DT$2),Adjustments!AC$4:AC$921)</f>
        <v>0</v>
      </c>
      <c r="DU11" s="27">
        <f>SUMIF(Adjustments!$J$4:$J$921,($F11&amp;"/"&amp;DU$4&amp;"/"&amp;DU$3&amp;"/"&amp;DU$2),Adjustments!AD$4:AD$921)</f>
        <v>0</v>
      </c>
      <c r="DV11" s="27">
        <f>SUMIF(Adjustments!$J$4:$J$921,($F11&amp;"/"&amp;DV$4&amp;"/"&amp;DV$3&amp;"/"&amp;DV$2),Adjustments!AE$4:AE$921)</f>
        <v>0</v>
      </c>
      <c r="DW11" s="27">
        <f>SUMIF(Adjustments!$J$4:$J$921,($F11&amp;"/"&amp;DW$4&amp;"/"&amp;DW$3&amp;"/"&amp;DW$2),Adjustments!AF$4:AF$921)</f>
        <v>0</v>
      </c>
      <c r="DX11" s="27">
        <f>SUMIF(Adjustments!$J$4:$J$921,($F11&amp;"/"&amp;DX$4&amp;"/"&amp;DX$3&amp;"/"&amp;DX$2),Adjustments!AG$4:AG$921)</f>
        <v>0</v>
      </c>
      <c r="DY11" s="27">
        <f>SUMIF(Adjustments!$J$4:$J$921,($F11&amp;"/"&amp;DY$4&amp;"/"&amp;DY$3&amp;"/"&amp;DY$2),Adjustments!AH$4:AH$921)</f>
        <v>0</v>
      </c>
      <c r="DZ11" s="5"/>
      <c r="EA11" s="27">
        <f>SUMIF(Adjustments!$J$4:$J$921,($F11&amp;"/"&amp;EA$4&amp;"/"&amp;EA$3&amp;"/"&amp;EA$2),Adjustments!L$4:L$921)</f>
        <v>0</v>
      </c>
      <c r="EB11" s="27">
        <f>SUMIF(Adjustments!$J$4:$J$921,($F11&amp;"/"&amp;EB$4&amp;"/"&amp;EB$3&amp;"/"&amp;EB$2),Adjustments!M$4:M$921)</f>
        <v>0</v>
      </c>
      <c r="EC11" s="27">
        <f>SUMIF(Adjustments!$J$4:$J$921,($F11&amp;"/"&amp;EC$4&amp;"/"&amp;EC$3&amp;"/"&amp;EC$2),Adjustments!N$4:N$921)</f>
        <v>0</v>
      </c>
      <c r="ED11" s="27">
        <f>SUMIF(Adjustments!$J$4:$J$921,($F11&amp;"/"&amp;ED$4&amp;"/"&amp;ED$3&amp;"/"&amp;ED$2),Adjustments!O$4:O$921)</f>
        <v>0</v>
      </c>
      <c r="EE11" s="27">
        <f>SUMIF(Adjustments!$J$4:$J$921,($F11&amp;"/"&amp;EE$4&amp;"/"&amp;EE$3&amp;"/"&amp;EE$2),Adjustments!P$4:P$921)</f>
        <v>0</v>
      </c>
      <c r="EF11" s="27">
        <f>SUMIF(Adjustments!$J$4:$J$921,($F11&amp;"/"&amp;EF$4&amp;"/"&amp;EF$3&amp;"/"&amp;EF$2),Adjustments!Q$4:Q$921)</f>
        <v>0</v>
      </c>
      <c r="EG11" s="27">
        <f>SUMIF(Adjustments!$J$4:$J$921,($F11&amp;"/"&amp;EG$4&amp;"/"&amp;EG$3&amp;"/"&amp;EG$2),Adjustments!R$4:R$921)</f>
        <v>0</v>
      </c>
      <c r="EH11" s="27">
        <f>SUMIF(Adjustments!$J$4:$J$921,($F11&amp;"/"&amp;EH$4&amp;"/"&amp;EH$3&amp;"/"&amp;EH$2),Adjustments!S$4:S$921)</f>
        <v>0</v>
      </c>
      <c r="EI11" s="27">
        <f>SUMIF(Adjustments!$J$4:$J$921,($F11&amp;"/"&amp;EI$4&amp;"/"&amp;EI$3&amp;"/"&amp;EI$2),Adjustments!T$4:T$921)</f>
        <v>0</v>
      </c>
      <c r="EJ11" s="27">
        <f>SUMIF(Adjustments!$J$4:$J$921,($F11&amp;"/"&amp;EJ$4&amp;"/"&amp;EJ$3&amp;"/"&amp;EJ$2),Adjustments!U$4:U$921)</f>
        <v>0</v>
      </c>
      <c r="EK11" s="27">
        <f>SUMIF(Adjustments!$J$4:$J$921,($F11&amp;"/"&amp;EK$4&amp;"/"&amp;EK$3&amp;"/"&amp;EK$2),Adjustments!V$4:V$921)</f>
        <v>0</v>
      </c>
      <c r="EL11" s="27">
        <f>SUMIF(Adjustments!$J$4:$J$921,($F11&amp;"/"&amp;EL$4&amp;"/"&amp;EL$3&amp;"/"&amp;EL$2),Adjustments!W$4:W$921)</f>
        <v>0</v>
      </c>
      <c r="EM11" s="27">
        <f>SUMIF(Adjustments!$J$4:$J$921,($F11&amp;"/"&amp;EM$4&amp;"/"&amp;EM$3&amp;"/"&amp;EM$2),Adjustments!X$4:X$921)</f>
        <v>0</v>
      </c>
      <c r="EN11" s="27">
        <f>SUMIF(Adjustments!$J$4:$J$921,($F11&amp;"/"&amp;EN$4&amp;"/"&amp;EN$3&amp;"/"&amp;EN$2),Adjustments!Y$4:Y$921)</f>
        <v>0</v>
      </c>
      <c r="EO11" s="27">
        <f>SUMIF(Adjustments!$J$4:$J$921,($F11&amp;"/"&amp;EO$4&amp;"/"&amp;EO$3&amp;"/"&amp;EO$2),Adjustments!Z$4:Z$921)</f>
        <v>0</v>
      </c>
      <c r="EP11" s="27">
        <f>SUMIF(Adjustments!$J$4:$J$921,($F11&amp;"/"&amp;EP$4&amp;"/"&amp;EP$3&amp;"/"&amp;EP$2),Adjustments!AA$4:AA$921)</f>
        <v>0</v>
      </c>
      <c r="EQ11" s="27">
        <f>SUMIF(Adjustments!$J$4:$J$921,($F11&amp;"/"&amp;EQ$4&amp;"/"&amp;EQ$3&amp;"/"&amp;EQ$2),Adjustments!AB$4:AB$921)</f>
        <v>0</v>
      </c>
      <c r="ER11" s="27">
        <f>SUMIF(Adjustments!$J$4:$J$921,($F11&amp;"/"&amp;ER$4&amp;"/"&amp;ER$3&amp;"/"&amp;ER$2),Adjustments!AC$4:AC$921)</f>
        <v>0</v>
      </c>
      <c r="ES11" s="27">
        <f>SUMIF(Adjustments!$J$4:$J$921,($F11&amp;"/"&amp;ES$4&amp;"/"&amp;ES$3&amp;"/"&amp;ES$2),Adjustments!AD$4:AD$921)</f>
        <v>0</v>
      </c>
      <c r="ET11" s="27">
        <f>SUMIF(Adjustments!$J$4:$J$921,($F11&amp;"/"&amp;ET$4&amp;"/"&amp;ET$3&amp;"/"&amp;ET$2),Adjustments!AE$4:AE$921)</f>
        <v>0</v>
      </c>
      <c r="EU11" s="27">
        <f>SUMIF(Adjustments!$J$4:$J$921,($F11&amp;"/"&amp;EU$4&amp;"/"&amp;EU$3&amp;"/"&amp;EU$2),Adjustments!AF$4:AF$921)</f>
        <v>0</v>
      </c>
      <c r="EV11" s="27">
        <f>SUMIF(Adjustments!$J$4:$J$921,($F11&amp;"/"&amp;EV$4&amp;"/"&amp;EV$3&amp;"/"&amp;EV$2),Adjustments!AG$4:AG$921)</f>
        <v>0</v>
      </c>
      <c r="EW11" s="27">
        <f>SUMIF(Adjustments!$J$4:$J$921,($F11&amp;"/"&amp;EW$4&amp;"/"&amp;EW$3&amp;"/"&amp;EW$2),Adjustments!AH$4:AH$921)</f>
        <v>0</v>
      </c>
      <c r="EX11" s="5"/>
      <c r="EY11" s="27">
        <f>SUMIF(Adjustments!$J$4:$J$921,($F11&amp;"/"&amp;EY$4&amp;"/"&amp;EY$3&amp;"/"&amp;EY$2),Adjustments!L$4:L$921)</f>
        <v>-644045.06000000006</v>
      </c>
      <c r="EZ11" s="27">
        <f>SUMIF(Adjustments!$J$4:$J$921,($F11&amp;"/"&amp;EZ$4&amp;"/"&amp;EZ$3&amp;"/"&amp;EZ$2),Adjustments!M$4:M$921)</f>
        <v>-1340819.2799999998</v>
      </c>
      <c r="FA11" s="27">
        <f>SUMIF(Adjustments!$J$4:$J$921,($F11&amp;"/"&amp;FA$4&amp;"/"&amp;FA$3&amp;"/"&amp;FA$2),Adjustments!N$4:N$921)</f>
        <v>-1727189.92</v>
      </c>
      <c r="FB11" s="27">
        <f>SUMIF(Adjustments!$J$4:$J$921,($F11&amp;"/"&amp;FB$4&amp;"/"&amp;FB$3&amp;"/"&amp;FB$2),Adjustments!O$4:O$921)</f>
        <v>-2200476.06</v>
      </c>
      <c r="FC11" s="27">
        <f>SUMIF(Adjustments!$J$4:$J$921,($F11&amp;"/"&amp;FC$4&amp;"/"&amp;FC$3&amp;"/"&amp;FC$2),Adjustments!P$4:P$921)</f>
        <v>-2082362.8900000001</v>
      </c>
      <c r="FD11" s="27">
        <f>SUMIF(Adjustments!$J$4:$J$921,($F11&amp;"/"&amp;FD$4&amp;"/"&amp;FD$3&amp;"/"&amp;FD$2),Adjustments!Q$4:Q$921)</f>
        <v>-3255796.74</v>
      </c>
      <c r="FE11" s="27">
        <f>SUMIF(Adjustments!$J$4:$J$921,($F11&amp;"/"&amp;FE$4&amp;"/"&amp;FE$3&amp;"/"&amp;FE$2),Adjustments!R$4:R$921)</f>
        <v>-1896798.5</v>
      </c>
      <c r="FF11" s="27">
        <f>SUMIF(Adjustments!$J$4:$J$921,($F11&amp;"/"&amp;FF$4&amp;"/"&amp;FF$3&amp;"/"&amp;FF$2),Adjustments!S$4:S$921)</f>
        <v>-3599388.94</v>
      </c>
      <c r="FG11" s="27">
        <f>SUMIF(Adjustments!$J$4:$J$921,($F11&amp;"/"&amp;FG$4&amp;"/"&amp;FG$3&amp;"/"&amp;FG$2),Adjustments!T$4:T$921)</f>
        <v>-4152803.6899999995</v>
      </c>
      <c r="FH11" s="27">
        <f>SUMIF(Adjustments!$J$4:$J$921,($F11&amp;"/"&amp;FH$4&amp;"/"&amp;FH$3&amp;"/"&amp;FH$2),Adjustments!U$4:U$921)</f>
        <v>0</v>
      </c>
      <c r="FI11" s="27">
        <f>SUMIF(Adjustments!$J$4:$J$921,($F11&amp;"/"&amp;FI$4&amp;"/"&amp;FI$3&amp;"/"&amp;FI$2),Adjustments!V$4:V$921)</f>
        <v>0</v>
      </c>
      <c r="FJ11" s="27">
        <f>SUMIF(Adjustments!$J$4:$J$921,($F11&amp;"/"&amp;FJ$4&amp;"/"&amp;FJ$3&amp;"/"&amp;FJ$2),Adjustments!W$4:W$921)</f>
        <v>0</v>
      </c>
      <c r="FK11" s="27">
        <f>SUMIF(Adjustments!$J$4:$J$921,($F11&amp;"/"&amp;FK$4&amp;"/"&amp;FK$3&amp;"/"&amp;FK$2),Adjustments!X$4:X$921)</f>
        <v>0</v>
      </c>
      <c r="FL11" s="27">
        <f>SUMIF(Adjustments!$J$4:$J$921,($F11&amp;"/"&amp;FL$4&amp;"/"&amp;FL$3&amp;"/"&amp;FL$2),Adjustments!Y$4:Y$921)</f>
        <v>0</v>
      </c>
      <c r="FM11" s="27">
        <f>SUMIF(Adjustments!$J$4:$J$921,($F11&amp;"/"&amp;FM$4&amp;"/"&amp;FM$3&amp;"/"&amp;FM$2),Adjustments!Z$4:Z$921)</f>
        <v>0</v>
      </c>
      <c r="FN11" s="27">
        <f>SUMIF(Adjustments!$J$4:$J$921,($F11&amp;"/"&amp;FN$4&amp;"/"&amp;FN$3&amp;"/"&amp;FN$2),Adjustments!AA$4:AA$921)</f>
        <v>0</v>
      </c>
      <c r="FO11" s="27">
        <f>SUMIF(Adjustments!$J$4:$J$921,($F11&amp;"/"&amp;FO$4&amp;"/"&amp;FO$3&amp;"/"&amp;FO$2),Adjustments!AB$4:AB$921)</f>
        <v>0</v>
      </c>
      <c r="FP11" s="27">
        <f>SUMIF(Adjustments!$J$4:$J$921,($F11&amp;"/"&amp;FP$4&amp;"/"&amp;FP$3&amp;"/"&amp;FP$2),Adjustments!AC$4:AC$921)</f>
        <v>-1564499.9999999998</v>
      </c>
      <c r="FQ11" s="27">
        <f>SUMIF(Adjustments!$J$4:$J$921,($F11&amp;"/"&amp;FQ$4&amp;"/"&amp;FQ$3&amp;"/"&amp;FQ$2),Adjustments!AD$4:AD$921)</f>
        <v>0</v>
      </c>
      <c r="FR11" s="27">
        <f>SUMIF(Adjustments!$J$4:$J$921,($F11&amp;"/"&amp;FR$4&amp;"/"&amp;FR$3&amp;"/"&amp;FR$2),Adjustments!AE$4:AE$921)</f>
        <v>0</v>
      </c>
      <c r="FS11" s="27">
        <f>SUMIF(Adjustments!$J$4:$J$921,($F11&amp;"/"&amp;FS$4&amp;"/"&amp;FS$3&amp;"/"&amp;FS$2),Adjustments!AF$4:AF$921)</f>
        <v>0</v>
      </c>
      <c r="FT11" s="27">
        <f>SUMIF(Adjustments!$J$4:$J$921,($F11&amp;"/"&amp;FT$4&amp;"/"&amp;FT$3&amp;"/"&amp;FT$2),Adjustments!AG$4:AG$921)</f>
        <v>0</v>
      </c>
      <c r="FU11" s="27">
        <f>SUMIF(Adjustments!$J$4:$J$921,($F11&amp;"/"&amp;FU$4&amp;"/"&amp;FU$3&amp;"/"&amp;FU$2),Adjustments!AH$4:AH$921)</f>
        <v>0</v>
      </c>
      <c r="FV11" s="5"/>
      <c r="FW11" s="27">
        <f t="shared" si="29"/>
        <v>-22464181.079999998</v>
      </c>
      <c r="FX11" s="5"/>
      <c r="FY11" s="358">
        <f>VLOOKUP(F11,Scenarios!Z13:AD134,5,0)</f>
        <v>-631668711.90574408</v>
      </c>
      <c r="FZ11" s="16">
        <f t="shared" si="30"/>
        <v>-634597525.32687342</v>
      </c>
      <c r="GA11" s="16">
        <f t="shared" si="31"/>
        <v>-639474200.3509028</v>
      </c>
      <c r="GB11" s="16">
        <f t="shared" si="32"/>
        <v>-634870894.4325211</v>
      </c>
      <c r="GC11" s="16">
        <f t="shared" si="33"/>
        <v>-637846874.84499371</v>
      </c>
      <c r="GD11" s="16">
        <f t="shared" si="34"/>
        <v>-640372561.57651329</v>
      </c>
      <c r="GE11" s="16">
        <f t="shared" si="35"/>
        <v>-642998116.47035348</v>
      </c>
      <c r="GF11" s="16">
        <f t="shared" si="36"/>
        <v>-645101327.18642426</v>
      </c>
      <c r="GG11" s="16">
        <f t="shared" si="37"/>
        <v>-646900315.89785254</v>
      </c>
      <c r="GH11" s="16">
        <f t="shared" si="38"/>
        <v>-645773358.65801942</v>
      </c>
      <c r="GI11" s="16">
        <f t="shared" si="39"/>
        <v>-650232595.29214931</v>
      </c>
      <c r="GJ11" s="16">
        <f t="shared" si="40"/>
        <v>-654726774.19070888</v>
      </c>
      <c r="GK11" s="16">
        <f t="shared" si="41"/>
        <v>-659256673.78766203</v>
      </c>
      <c r="GL11" s="16">
        <f t="shared" si="42"/>
        <v>-663816604.70655942</v>
      </c>
      <c r="GM11" s="16">
        <f t="shared" si="43"/>
        <v>-668391350.51679265</v>
      </c>
      <c r="GN11" s="16">
        <f t="shared" si="44"/>
        <v>-672968400.93188262</v>
      </c>
      <c r="GO11" s="16">
        <f t="shared" si="45"/>
        <v>-677551034.2271229</v>
      </c>
      <c r="GP11" s="16">
        <f t="shared" si="46"/>
        <v>-682146447.2225771</v>
      </c>
      <c r="GQ11" s="16">
        <f t="shared" si="47"/>
        <v>-685213472.70399034</v>
      </c>
      <c r="GR11" s="16">
        <f t="shared" si="48"/>
        <v>-689722331.44840813</v>
      </c>
      <c r="GS11" s="16">
        <f t="shared" si="49"/>
        <v>-694225587.41949964</v>
      </c>
      <c r="GT11" s="16">
        <f t="shared" si="50"/>
        <v>-698723240.61726487</v>
      </c>
      <c r="GU11" s="16">
        <f t="shared" si="51"/>
        <v>-703230737.17709577</v>
      </c>
      <c r="GV11" s="16">
        <f t="shared" si="52"/>
        <v>-707800467.44284248</v>
      </c>
      <c r="GW11" s="13"/>
      <c r="GX11" s="570" t="s">
        <v>1004</v>
      </c>
      <c r="GY11" s="599" t="str">
        <f t="shared" si="53"/>
        <v>108SPSG</v>
      </c>
      <c r="GZ11" s="563">
        <f>(SUM(GJ11:GV13))/13</f>
        <v>-688004187.3889575</v>
      </c>
      <c r="HA11" s="127">
        <f>VLOOKUP($GX11,Scenarios!$V$11:$Y$132,4,0)</f>
        <v>-612333862.95287204</v>
      </c>
      <c r="HB11" s="540">
        <f>GZ11-HA11</f>
        <v>-75670324.436085463</v>
      </c>
      <c r="HD11" s="106">
        <f>VLOOKUP($GX11,Scenarios!$AE$11:$AF$132,2,0)</f>
        <v>-716148764.33729005</v>
      </c>
      <c r="HE11" s="106">
        <f>VLOOKUP($GX11,Scenarios!$V$11:$Y$132,4,0)</f>
        <v>-612333862.95287204</v>
      </c>
      <c r="HF11" s="576">
        <f>HD11-HE11</f>
        <v>-103814901.38441801</v>
      </c>
      <c r="HH11" s="576">
        <f>HF11-HB11</f>
        <v>-28144576.948332548</v>
      </c>
    </row>
    <row r="12" spans="1:216">
      <c r="A12" t="s">
        <v>350</v>
      </c>
      <c r="B12" t="s">
        <v>7</v>
      </c>
      <c r="C12" t="s">
        <v>7</v>
      </c>
      <c r="D12" s="5" t="s">
        <v>106</v>
      </c>
      <c r="E12" s="5" t="s">
        <v>9</v>
      </c>
      <c r="F12" s="5" t="s">
        <v>110</v>
      </c>
      <c r="G12" s="5" t="s">
        <v>52</v>
      </c>
      <c r="H12" s="5" t="s">
        <v>1004</v>
      </c>
      <c r="I12" s="5"/>
      <c r="J12" s="119">
        <f>SUMIF(Retirements!$E$10:$E$96,'Accum Dep'!$F12,Retirements!ED$10:ED$97)</f>
        <v>0</v>
      </c>
      <c r="K12" s="119">
        <f>SUMIF(Retirements!$E$10:$E$96,'Accum Dep'!$F12,Retirements!EE$10:EE$97)</f>
        <v>0</v>
      </c>
      <c r="L12" s="119">
        <f>SUMIF(Retirements!$E$10:$E$96,'Accum Dep'!$F12,Retirements!EF$10:EF$97)</f>
        <v>0</v>
      </c>
      <c r="M12" s="119">
        <f>SUMIF(Retirements!$E$10:$E$96,'Accum Dep'!$F12,Retirements!EG$10:EG$97)</f>
        <v>0</v>
      </c>
      <c r="N12" s="119">
        <f>SUMIF(Retirements!$E$10:$E$96,'Accum Dep'!$F12,Retirements!EH$10:EH$97)</f>
        <v>0</v>
      </c>
      <c r="O12" s="119">
        <f>SUMIF(Retirements!$E$10:$E$96,'Accum Dep'!$F12,Retirements!EI$10:EI$97)</f>
        <v>0</v>
      </c>
      <c r="P12" s="119">
        <f>SUMIF(Retirements!$E$10:$E$96,'Accum Dep'!$F12,Retirements!EJ$10:EJ$97)</f>
        <v>0</v>
      </c>
      <c r="Q12" s="119">
        <f>SUMIF(Retirements!$E$10:$E$96,'Accum Dep'!$F12,Retirements!EK$10:EK$97)</f>
        <v>0</v>
      </c>
      <c r="R12" s="119">
        <f>SUMIF(Retirements!$E$10:$E$96,'Accum Dep'!$F12,Retirements!EL$10:EL$97)</f>
        <v>0</v>
      </c>
      <c r="S12" s="119">
        <f>SUMIF(Retirements!$E$10:$E$96,'Accum Dep'!$F12,Retirements!EM$10:EM$97)</f>
        <v>-20339.910613876837</v>
      </c>
      <c r="T12" s="119">
        <f>SUMIF(Retirements!$E$10:$E$96,'Accum Dep'!$F12,Retirements!EN$10:EN$97)</f>
        <v>-20339.910613876837</v>
      </c>
      <c r="U12" s="119">
        <f>SUMIF(Retirements!$E$10:$E$96,'Accum Dep'!$F12,Retirements!EO$10:EO$97)</f>
        <v>-20339.910613876837</v>
      </c>
      <c r="V12" s="119">
        <f>SUMIF(Retirements!$E$10:$E$96,'Accum Dep'!$F12,Retirements!EP$10:EP$97)</f>
        <v>-20339.910613876837</v>
      </c>
      <c r="W12" s="119">
        <f>SUMIF(Retirements!$E$10:$E$96,'Accum Dep'!$F12,Retirements!EQ$10:EQ$97)</f>
        <v>-20339.910613876837</v>
      </c>
      <c r="X12" s="119">
        <f>SUMIF(Retirements!$E$10:$E$96,'Accum Dep'!$F12,Retirements!ER$10:ER$97)</f>
        <v>-20339.910613876837</v>
      </c>
      <c r="Y12" s="119">
        <f>SUMIF(Retirements!$E$10:$E$96,'Accum Dep'!$F12,Retirements!ES$10:ES$97)</f>
        <v>-20339.910613876837</v>
      </c>
      <c r="Z12" s="119">
        <f>SUMIF(Retirements!$E$10:$E$96,'Accum Dep'!$F12,Retirements!ET$10:ET$97)</f>
        <v>-20339.910613876837</v>
      </c>
      <c r="AA12" s="119">
        <f>SUMIF(Retirements!$E$10:$E$96,'Accum Dep'!$F12,Retirements!EU$10:EU$97)</f>
        <v>-20339.910613876837</v>
      </c>
      <c r="AB12" s="119">
        <f>SUMIF(Retirements!$E$10:$E$96,'Accum Dep'!$F12,Retirements!EV$10:EV$97)</f>
        <v>-20447.551952313373</v>
      </c>
      <c r="AC12" s="119">
        <f>SUMIF(Retirements!$E$10:$E$96,'Accum Dep'!$F12,Retirements!EW$10:EW$97)</f>
        <v>-20447.551952313373</v>
      </c>
      <c r="AD12" s="119">
        <f>SUMIF(Retirements!$E$10:$E$96,'Accum Dep'!$F12,Retirements!EX$10:EX$97)</f>
        <v>-20447.551952313373</v>
      </c>
      <c r="AE12" s="119">
        <f>SUMIF(Retirements!$E$10:$E$96,'Accum Dep'!$F12,Retirements!EY$10:EY$97)</f>
        <v>-20447.551952313373</v>
      </c>
      <c r="AF12" s="119">
        <f>SUMIF(Retirements!$E$10:$E$96,'Accum Dep'!$F12,Retirements!EZ$10:EZ$97)</f>
        <v>-20447.551952313373</v>
      </c>
      <c r="AG12" s="7"/>
      <c r="AH12" s="27">
        <f>SUMIF('Depreciation Exp'!$F$8:$F$130,'Accum Dep'!$F12,'Depreciation Exp'!CH$8:CH$133)</f>
        <v>51896.010446842454</v>
      </c>
      <c r="AI12" s="27">
        <f>SUMIF('Depreciation Exp'!$F$8:$F$130,'Accum Dep'!$F12,'Depreciation Exp'!CI$8:CI$133)</f>
        <v>51896.010446842454</v>
      </c>
      <c r="AJ12" s="27">
        <f>SUMIF('Depreciation Exp'!$F$8:$F$130,'Accum Dep'!$F12,'Depreciation Exp'!CJ$8:CJ$133)</f>
        <v>51896.010446842454</v>
      </c>
      <c r="AK12" s="27">
        <f>SUMIF('Depreciation Exp'!$F$8:$F$130,'Accum Dep'!$F12,'Depreciation Exp'!CK$8:CK$133)</f>
        <v>51896.010446842454</v>
      </c>
      <c r="AL12" s="27">
        <f>SUMIF('Depreciation Exp'!$F$8:$F$130,'Accum Dep'!$F12,'Depreciation Exp'!CL$8:CL$133)</f>
        <v>51896.010446842454</v>
      </c>
      <c r="AM12" s="27">
        <f>SUMIF('Depreciation Exp'!$F$8:$F$130,'Accum Dep'!$F12,'Depreciation Exp'!CM$8:CM$133)</f>
        <v>51896.010446842454</v>
      </c>
      <c r="AN12" s="27">
        <f>SUMIF('Depreciation Exp'!$F$8:$F$130,'Accum Dep'!$F12,'Depreciation Exp'!CN$8:CN$133)</f>
        <v>51896.010446842454</v>
      </c>
      <c r="AO12" s="27">
        <f>SUMIF('Depreciation Exp'!$F$8:$F$130,'Accum Dep'!$F12,'Depreciation Exp'!CO$8:CO$133)</f>
        <v>51896.010446842454</v>
      </c>
      <c r="AP12" s="27">
        <f>SUMIF('Depreciation Exp'!$F$8:$F$130,'Accum Dep'!$F12,'Depreciation Exp'!CP$8:CP$133)</f>
        <v>51896.010446842454</v>
      </c>
      <c r="AQ12" s="27">
        <f>SUMIF('Depreciation Exp'!$F$8:$F$130,'Accum Dep'!$F12,'Depreciation Exp'!CQ$8:CQ$133)</f>
        <v>51896.010446842454</v>
      </c>
      <c r="AR12" s="27">
        <f>SUMIF('Depreciation Exp'!$F$8:$F$130,'Accum Dep'!$F12,'Depreciation Exp'!CR$8:CR$133)</f>
        <v>51875.922257461272</v>
      </c>
      <c r="AS12" s="27">
        <f>SUMIF('Depreciation Exp'!$F$8:$F$130,'Accum Dep'!$F12,'Depreciation Exp'!CS$8:CS$133)</f>
        <v>51835.745878698923</v>
      </c>
      <c r="AT12" s="27">
        <f>SUMIF('Depreciation Exp'!$F$8:$F$130,'Accum Dep'!$F12,'Depreciation Exp'!CT$8:CT$133)</f>
        <v>51795.569499936566</v>
      </c>
      <c r="AU12" s="27">
        <f>SUMIF('Depreciation Exp'!$F$8:$F$130,'Accum Dep'!$F12,'Depreciation Exp'!CU$8:CU$133)</f>
        <v>51755.393121174224</v>
      </c>
      <c r="AV12" s="27">
        <f>SUMIF('Depreciation Exp'!$F$8:$F$130,'Accum Dep'!$F12,'Depreciation Exp'!CV$8:CV$133)</f>
        <v>51715.21674241186</v>
      </c>
      <c r="AW12" s="27">
        <f>SUMIF('Depreciation Exp'!$F$8:$F$130,'Accum Dep'!$F12,'Depreciation Exp'!CW$8:CW$133)</f>
        <v>51675.040363649518</v>
      </c>
      <c r="AX12" s="27">
        <f>SUMIF('Depreciation Exp'!$F$8:$F$130,'Accum Dep'!$F12,'Depreciation Exp'!CX$8:CX$133)</f>
        <v>51842.336190630464</v>
      </c>
      <c r="AY12" s="27">
        <f>SUMIF('Depreciation Exp'!$F$8:$F$130,'Accum Dep'!$F12,'Depreciation Exp'!CY$8:CY$133)</f>
        <v>52009.632017611417</v>
      </c>
      <c r="AZ12" s="27">
        <f>SUMIF('Depreciation Exp'!$F$8:$F$130,'Accum Dep'!$F12,'Depreciation Exp'!CZ$8:CZ$133)</f>
        <v>52080.097210619737</v>
      </c>
      <c r="BA12" s="27">
        <f>SUMIF('Depreciation Exp'!$F$8:$F$130,'Accum Dep'!$F12,'Depreciation Exp'!DA$8:DA$133)</f>
        <v>52150.456094429734</v>
      </c>
      <c r="BB12" s="27">
        <f>SUMIF('Depreciation Exp'!$F$8:$F$130,'Accum Dep'!$F12,'Depreciation Exp'!DB$8:DB$133)</f>
        <v>52110.067097270679</v>
      </c>
      <c r="BC12" s="27">
        <f>SUMIF('Depreciation Exp'!$F$8:$F$130,'Accum Dep'!$F12,'Depreciation Exp'!DC$8:DC$133)</f>
        <v>52069.678100111647</v>
      </c>
      <c r="BD12" s="27">
        <f>SUMIF('Depreciation Exp'!$F$8:$F$130,'Accum Dep'!$F12,'Depreciation Exp'!DD$8:DD$133)</f>
        <v>52029.289102952593</v>
      </c>
      <c r="BE12" s="27">
        <f>SUMIF('Depreciation Exp'!$F$8:$F$130,'Accum Dep'!$F12,'Depreciation Exp'!DE$8:DE$133)</f>
        <v>51988.90010579356</v>
      </c>
      <c r="BF12" s="59"/>
      <c r="BG12" s="27">
        <f>SUMIF(Adjustments!$J$4:$J$921,($F12&amp;"/"&amp;BG$4&amp;"/"&amp;BG$3&amp;"/"&amp;BG$2),Adjustments!L$4:L$921)</f>
        <v>0</v>
      </c>
      <c r="BH12" s="27">
        <f>SUMIF(Adjustments!$J$4:$J$921,($F12&amp;"/"&amp;BH$4&amp;"/"&amp;BH$3&amp;"/"&amp;BH$2),Adjustments!M$4:M$921)</f>
        <v>0</v>
      </c>
      <c r="BI12" s="27">
        <f>SUMIF(Adjustments!$J$4:$J$921,($F12&amp;"/"&amp;BI$4&amp;"/"&amp;BI$3&amp;"/"&amp;BI$2),Adjustments!N$4:N$921)</f>
        <v>0</v>
      </c>
      <c r="BJ12" s="27">
        <f>SUMIF(Adjustments!$J$4:$J$921,($F12&amp;"/"&amp;BJ$4&amp;"/"&amp;BJ$3&amp;"/"&amp;BJ$2),Adjustments!O$4:O$921)</f>
        <v>0</v>
      </c>
      <c r="BK12" s="27">
        <f>SUMIF(Adjustments!$J$4:$J$921,($F12&amp;"/"&amp;BK$4&amp;"/"&amp;BK$3&amp;"/"&amp;BK$2),Adjustments!P$4:P$921)</f>
        <v>0</v>
      </c>
      <c r="BL12" s="27">
        <f>SUMIF(Adjustments!$J$4:$J$921,($F12&amp;"/"&amp;BL$4&amp;"/"&amp;BL$3&amp;"/"&amp;BL$2),Adjustments!Q$4:Q$921)</f>
        <v>0</v>
      </c>
      <c r="BM12" s="27">
        <f>SUMIF(Adjustments!$J$4:$J$921,($F12&amp;"/"&amp;BM$4&amp;"/"&amp;BM$3&amp;"/"&amp;BM$2),Adjustments!R$4:R$921)</f>
        <v>0</v>
      </c>
      <c r="BN12" s="27">
        <f>SUMIF(Adjustments!$J$4:$J$921,($F12&amp;"/"&amp;BN$4&amp;"/"&amp;BN$3&amp;"/"&amp;BN$2),Adjustments!S$4:S$921)</f>
        <v>0</v>
      </c>
      <c r="BO12" s="27">
        <f>SUMIF(Adjustments!$J$4:$J$921,($F12&amp;"/"&amp;BO$4&amp;"/"&amp;BO$3&amp;"/"&amp;BO$2),Adjustments!T$4:T$921)</f>
        <v>0</v>
      </c>
      <c r="BP12" s="27">
        <f>SUMIF(Adjustments!$J$4:$J$921,($F12&amp;"/"&amp;BP$4&amp;"/"&amp;BP$3&amp;"/"&amp;BP$2),Adjustments!U$4:U$921)</f>
        <v>0</v>
      </c>
      <c r="BQ12" s="27">
        <f>SUMIF(Adjustments!$J$4:$J$921,($F12&amp;"/"&amp;BQ$4&amp;"/"&amp;BQ$3&amp;"/"&amp;BQ$2),Adjustments!V$4:V$921)</f>
        <v>0</v>
      </c>
      <c r="BR12" s="27">
        <f>SUMIF(Adjustments!$J$4:$J$921,($F12&amp;"/"&amp;BR$4&amp;"/"&amp;BR$3&amp;"/"&amp;BR$2),Adjustments!W$4:W$921)</f>
        <v>0</v>
      </c>
      <c r="BS12" s="27">
        <f>SUMIF(Adjustments!$J$4:$J$921,($F12&amp;"/"&amp;BS$4&amp;"/"&amp;BS$3&amp;"/"&amp;BS$2),Adjustments!X$4:X$921)</f>
        <v>0</v>
      </c>
      <c r="BT12" s="27">
        <f>SUMIF(Adjustments!$J$4:$J$921,($F12&amp;"/"&amp;BT$4&amp;"/"&amp;BT$3&amp;"/"&amp;BT$2),Adjustments!Y$4:Y$921)</f>
        <v>0</v>
      </c>
      <c r="BU12" s="27">
        <f>SUMIF(Adjustments!$J$4:$J$921,($F12&amp;"/"&amp;BU$4&amp;"/"&amp;BU$3&amp;"/"&amp;BU$2),Adjustments!Z$4:Z$921)</f>
        <v>0</v>
      </c>
      <c r="BV12" s="27">
        <f>SUMIF(Adjustments!$J$4:$J$921,($F12&amp;"/"&amp;BV$4&amp;"/"&amp;BV$3&amp;"/"&amp;BV$2),Adjustments!AA$4:AA$921)</f>
        <v>0</v>
      </c>
      <c r="BW12" s="27">
        <f>SUMIF(Adjustments!$J$4:$J$921,($F12&amp;"/"&amp;BW$4&amp;"/"&amp;BW$3&amp;"/"&amp;BW$2),Adjustments!AB$4:AB$921)</f>
        <v>0</v>
      </c>
      <c r="BX12" s="27">
        <f>SUMIF(Adjustments!$J$4:$J$921,($F12&amp;"/"&amp;BX$4&amp;"/"&amp;BX$3&amp;"/"&amp;BX$2),Adjustments!AC$4:AC$921)</f>
        <v>0</v>
      </c>
      <c r="BY12" s="27">
        <f>SUMIF(Adjustments!$J$4:$J$921,($F12&amp;"/"&amp;BY$4&amp;"/"&amp;BY$3&amp;"/"&amp;BY$2),Adjustments!AD$4:AD$921)</f>
        <v>0</v>
      </c>
      <c r="BZ12" s="27">
        <f>SUMIF(Adjustments!$J$4:$J$921,($F12&amp;"/"&amp;BZ$4&amp;"/"&amp;BZ$3&amp;"/"&amp;BZ$2),Adjustments!AE$4:AE$921)</f>
        <v>0</v>
      </c>
      <c r="CA12" s="27">
        <f>SUMIF(Adjustments!$J$4:$J$921,($F12&amp;"/"&amp;CA$4&amp;"/"&amp;CA$3&amp;"/"&amp;CA$2),Adjustments!AF$4:AF$921)</f>
        <v>0</v>
      </c>
      <c r="CB12" s="27">
        <f>SUMIF(Adjustments!$J$4:$J$921,($F12&amp;"/"&amp;CB$4&amp;"/"&amp;CB$3&amp;"/"&amp;CB$2),Adjustments!AG$4:AG$921)</f>
        <v>0</v>
      </c>
      <c r="CC12" s="27">
        <f>SUMIF(Adjustments!$J$4:$J$921,($F12&amp;"/"&amp;CC$4&amp;"/"&amp;CC$3&amp;"/"&amp;CC$2),Adjustments!AH$4:AH$921)</f>
        <v>0</v>
      </c>
      <c r="CD12" s="5"/>
      <c r="CE12" s="27">
        <f>SUMIF(Adjustments!$J$4:$J$921,($F12&amp;"/"&amp;CE$4&amp;"/"&amp;CE$3&amp;"/"&amp;CE$2),Adjustments!L$4:L$921)</f>
        <v>0</v>
      </c>
      <c r="CF12" s="27">
        <f>SUMIF(Adjustments!$J$4:$J$921,($F12&amp;"/"&amp;CF$4&amp;"/"&amp;CF$3&amp;"/"&amp;CF$2),Adjustments!M$4:M$921)</f>
        <v>0</v>
      </c>
      <c r="CG12" s="27">
        <f>SUMIF(Adjustments!$J$4:$J$921,($F12&amp;"/"&amp;CG$4&amp;"/"&amp;CG$3&amp;"/"&amp;CG$2),Adjustments!N$4:N$921)</f>
        <v>0</v>
      </c>
      <c r="CH12" s="27">
        <f>SUMIF(Adjustments!$J$4:$J$921,($F12&amp;"/"&amp;CH$4&amp;"/"&amp;CH$3&amp;"/"&amp;CH$2),Adjustments!O$4:O$921)</f>
        <v>0</v>
      </c>
      <c r="CI12" s="27">
        <f>SUMIF(Adjustments!$J$4:$J$921,($F12&amp;"/"&amp;CI$4&amp;"/"&amp;CI$3&amp;"/"&amp;CI$2),Adjustments!P$4:P$921)</f>
        <v>0</v>
      </c>
      <c r="CJ12" s="27">
        <f>SUMIF(Adjustments!$J$4:$J$921,($F12&amp;"/"&amp;CJ$4&amp;"/"&amp;CJ$3&amp;"/"&amp;CJ$2),Adjustments!Q$4:Q$921)</f>
        <v>0</v>
      </c>
      <c r="CK12" s="27">
        <f>SUMIF(Adjustments!$J$4:$J$921,($F12&amp;"/"&amp;CK$4&amp;"/"&amp;CK$3&amp;"/"&amp;CK$2),Adjustments!R$4:R$921)</f>
        <v>0</v>
      </c>
      <c r="CL12" s="27">
        <f>SUMIF(Adjustments!$J$4:$J$921,($F12&amp;"/"&amp;CL$4&amp;"/"&amp;CL$3&amp;"/"&amp;CL$2),Adjustments!S$4:S$921)</f>
        <v>0</v>
      </c>
      <c r="CM12" s="27">
        <f>SUMIF(Adjustments!$J$4:$J$921,($F12&amp;"/"&amp;CM$4&amp;"/"&amp;CM$3&amp;"/"&amp;CM$2),Adjustments!T$4:T$921)</f>
        <v>0</v>
      </c>
      <c r="CN12" s="27">
        <f>SUMIF(Adjustments!$J$4:$J$921,($F12&amp;"/"&amp;CN$4&amp;"/"&amp;CN$3&amp;"/"&amp;CN$2),Adjustments!U$4:U$921)</f>
        <v>0</v>
      </c>
      <c r="CO12" s="27">
        <f>SUMIF(Adjustments!$J$4:$J$921,($F12&amp;"/"&amp;CO$4&amp;"/"&amp;CO$3&amp;"/"&amp;CO$2),Adjustments!V$4:V$921)</f>
        <v>0</v>
      </c>
      <c r="CP12" s="27">
        <f>SUMIF(Adjustments!$J$4:$J$921,($F12&amp;"/"&amp;CP$4&amp;"/"&amp;CP$3&amp;"/"&amp;CP$2),Adjustments!W$4:W$921)</f>
        <v>0</v>
      </c>
      <c r="CQ12" s="27">
        <f>SUMIF(Adjustments!$J$4:$J$921,($F12&amp;"/"&amp;CQ$4&amp;"/"&amp;CQ$3&amp;"/"&amp;CQ$2),Adjustments!X$4:X$921)</f>
        <v>0</v>
      </c>
      <c r="CR12" s="27">
        <f>SUMIF(Adjustments!$J$4:$J$921,($F12&amp;"/"&amp;CR$4&amp;"/"&amp;CR$3&amp;"/"&amp;CR$2),Adjustments!Y$4:Y$921)</f>
        <v>0</v>
      </c>
      <c r="CS12" s="27">
        <f>SUMIF(Adjustments!$J$4:$J$921,($F12&amp;"/"&amp;CS$4&amp;"/"&amp;CS$3&amp;"/"&amp;CS$2),Adjustments!Z$4:Z$921)</f>
        <v>0</v>
      </c>
      <c r="CT12" s="27">
        <f>SUMIF(Adjustments!$J$4:$J$921,($F12&amp;"/"&amp;CT$4&amp;"/"&amp;CT$3&amp;"/"&amp;CT$2),Adjustments!AA$4:AA$921)</f>
        <v>0</v>
      </c>
      <c r="CU12" s="27">
        <f>SUMIF(Adjustments!$J$4:$J$921,($F12&amp;"/"&amp;CU$4&amp;"/"&amp;CU$3&amp;"/"&amp;CU$2),Adjustments!AB$4:AB$921)</f>
        <v>0</v>
      </c>
      <c r="CV12" s="27">
        <f>SUMIF(Adjustments!$J$4:$J$921,($F12&amp;"/"&amp;CV$4&amp;"/"&amp;CV$3&amp;"/"&amp;CV$2),Adjustments!AC$4:AC$921)</f>
        <v>0</v>
      </c>
      <c r="CW12" s="27">
        <f>SUMIF(Adjustments!$J$4:$J$921,($F12&amp;"/"&amp;CW$4&amp;"/"&amp;CW$3&amp;"/"&amp;CW$2),Adjustments!AD$4:AD$921)</f>
        <v>0</v>
      </c>
      <c r="CX12" s="27">
        <f>SUMIF(Adjustments!$J$4:$J$921,($F12&amp;"/"&amp;CX$4&amp;"/"&amp;CX$3&amp;"/"&amp;CX$2),Adjustments!AE$4:AE$921)</f>
        <v>0</v>
      </c>
      <c r="CY12" s="27">
        <f>SUMIF(Adjustments!$J$4:$J$921,($F12&amp;"/"&amp;CY$4&amp;"/"&amp;CY$3&amp;"/"&amp;CY$2),Adjustments!AF$4:AF$921)</f>
        <v>0</v>
      </c>
      <c r="CZ12" s="27">
        <f>SUMIF(Adjustments!$J$4:$J$921,($F12&amp;"/"&amp;CZ$4&amp;"/"&amp;CZ$3&amp;"/"&amp;CZ$2),Adjustments!AG$4:AG$921)</f>
        <v>0</v>
      </c>
      <c r="DA12" s="27">
        <f>SUMIF(Adjustments!$J$4:$J$921,($F12&amp;"/"&amp;DA$4&amp;"/"&amp;DA$3&amp;"/"&amp;DA$2),Adjustments!AH$4:AH$921)</f>
        <v>0</v>
      </c>
      <c r="DB12" s="5"/>
      <c r="DC12" s="27">
        <f>SUMIF(Adjustments!$J$4:$J$921,($F12&amp;"/"&amp;DC$4&amp;"/"&amp;DC$3&amp;"/"&amp;DC$2),Adjustments!L$4:L$921)</f>
        <v>0</v>
      </c>
      <c r="DD12" s="27">
        <f>SUMIF(Adjustments!$J$4:$J$921,($F12&amp;"/"&amp;DD$4&amp;"/"&amp;DD$3&amp;"/"&amp;DD$2),Adjustments!M$4:M$921)</f>
        <v>0</v>
      </c>
      <c r="DE12" s="27">
        <f>SUMIF(Adjustments!$J$4:$J$921,($F12&amp;"/"&amp;DE$4&amp;"/"&amp;DE$3&amp;"/"&amp;DE$2),Adjustments!N$4:N$921)</f>
        <v>0</v>
      </c>
      <c r="DF12" s="27">
        <f>SUMIF(Adjustments!$J$4:$J$921,($F12&amp;"/"&amp;DF$4&amp;"/"&amp;DF$3&amp;"/"&amp;DF$2),Adjustments!O$4:O$921)</f>
        <v>0</v>
      </c>
      <c r="DG12" s="27">
        <f>SUMIF(Adjustments!$J$4:$J$921,($F12&amp;"/"&amp;DG$4&amp;"/"&amp;DG$3&amp;"/"&amp;DG$2),Adjustments!P$4:P$921)</f>
        <v>0</v>
      </c>
      <c r="DH12" s="27">
        <f>SUMIF(Adjustments!$J$4:$J$921,($F12&amp;"/"&amp;DH$4&amp;"/"&amp;DH$3&amp;"/"&amp;DH$2),Adjustments!Q$4:Q$921)</f>
        <v>0</v>
      </c>
      <c r="DI12" s="27">
        <f>SUMIF(Adjustments!$J$4:$J$921,($F12&amp;"/"&amp;DI$4&amp;"/"&amp;DI$3&amp;"/"&amp;DI$2),Adjustments!R$4:R$921)</f>
        <v>0</v>
      </c>
      <c r="DJ12" s="27">
        <f>SUMIF(Adjustments!$J$4:$J$921,($F12&amp;"/"&amp;DJ$4&amp;"/"&amp;DJ$3&amp;"/"&amp;DJ$2),Adjustments!S$4:S$921)</f>
        <v>0</v>
      </c>
      <c r="DK12" s="27">
        <f>SUMIF(Adjustments!$J$4:$J$921,($F12&amp;"/"&amp;DK$4&amp;"/"&amp;DK$3&amp;"/"&amp;DK$2),Adjustments!T$4:T$921)</f>
        <v>0</v>
      </c>
      <c r="DL12" s="27">
        <f>SUMIF(Adjustments!$J$4:$J$921,($F12&amp;"/"&amp;DL$4&amp;"/"&amp;DL$3&amp;"/"&amp;DL$2),Adjustments!U$4:U$921)</f>
        <v>0</v>
      </c>
      <c r="DM12" s="27">
        <f>SUMIF(Adjustments!$J$4:$J$921,($F12&amp;"/"&amp;DM$4&amp;"/"&amp;DM$3&amp;"/"&amp;DM$2),Adjustments!V$4:V$921)</f>
        <v>0</v>
      </c>
      <c r="DN12" s="27">
        <f>SUMIF(Adjustments!$J$4:$J$921,($F12&amp;"/"&amp;DN$4&amp;"/"&amp;DN$3&amp;"/"&amp;DN$2),Adjustments!W$4:W$921)</f>
        <v>0</v>
      </c>
      <c r="DO12" s="27">
        <f>SUMIF(Adjustments!$J$4:$J$921,($F12&amp;"/"&amp;DO$4&amp;"/"&amp;DO$3&amp;"/"&amp;DO$2),Adjustments!X$4:X$921)</f>
        <v>0</v>
      </c>
      <c r="DP12" s="27">
        <f>SUMIF(Adjustments!$J$4:$J$921,($F12&amp;"/"&amp;DP$4&amp;"/"&amp;DP$3&amp;"/"&amp;DP$2),Adjustments!Y$4:Y$921)</f>
        <v>0</v>
      </c>
      <c r="DQ12" s="27">
        <f>SUMIF(Adjustments!$J$4:$J$921,($F12&amp;"/"&amp;DQ$4&amp;"/"&amp;DQ$3&amp;"/"&amp;DQ$2),Adjustments!Z$4:Z$921)</f>
        <v>0</v>
      </c>
      <c r="DR12" s="27">
        <f>SUMIF(Adjustments!$J$4:$J$921,($F12&amp;"/"&amp;DR$4&amp;"/"&amp;DR$3&amp;"/"&amp;DR$2),Adjustments!AA$4:AA$921)</f>
        <v>0</v>
      </c>
      <c r="DS12" s="27">
        <f>SUMIF(Adjustments!$J$4:$J$921,($F12&amp;"/"&amp;DS$4&amp;"/"&amp;DS$3&amp;"/"&amp;DS$2),Adjustments!AB$4:AB$921)</f>
        <v>0</v>
      </c>
      <c r="DT12" s="27">
        <f>SUMIF(Adjustments!$J$4:$J$921,($F12&amp;"/"&amp;DT$4&amp;"/"&amp;DT$3&amp;"/"&amp;DT$2),Adjustments!AC$4:AC$921)</f>
        <v>0</v>
      </c>
      <c r="DU12" s="27">
        <f>SUMIF(Adjustments!$J$4:$J$921,($F12&amp;"/"&amp;DU$4&amp;"/"&amp;DU$3&amp;"/"&amp;DU$2),Adjustments!AD$4:AD$921)</f>
        <v>0</v>
      </c>
      <c r="DV12" s="27">
        <f>SUMIF(Adjustments!$J$4:$J$921,($F12&amp;"/"&amp;DV$4&amp;"/"&amp;DV$3&amp;"/"&amp;DV$2),Adjustments!AE$4:AE$921)</f>
        <v>0</v>
      </c>
      <c r="DW12" s="27">
        <f>SUMIF(Adjustments!$J$4:$J$921,($F12&amp;"/"&amp;DW$4&amp;"/"&amp;DW$3&amp;"/"&amp;DW$2),Adjustments!AF$4:AF$921)</f>
        <v>0</v>
      </c>
      <c r="DX12" s="27">
        <f>SUMIF(Adjustments!$J$4:$J$921,($F12&amp;"/"&amp;DX$4&amp;"/"&amp;DX$3&amp;"/"&amp;DX$2),Adjustments!AG$4:AG$921)</f>
        <v>0</v>
      </c>
      <c r="DY12" s="27">
        <f>SUMIF(Adjustments!$J$4:$J$921,($F12&amp;"/"&amp;DY$4&amp;"/"&amp;DY$3&amp;"/"&amp;DY$2),Adjustments!AH$4:AH$921)</f>
        <v>0</v>
      </c>
      <c r="DZ12" s="5"/>
      <c r="EA12" s="27">
        <f>SUMIF(Adjustments!$J$4:$J$921,($F12&amp;"/"&amp;EA$4&amp;"/"&amp;EA$3&amp;"/"&amp;EA$2),Adjustments!L$4:L$921)</f>
        <v>0</v>
      </c>
      <c r="EB12" s="27">
        <f>SUMIF(Adjustments!$J$4:$J$921,($F12&amp;"/"&amp;EB$4&amp;"/"&amp;EB$3&amp;"/"&amp;EB$2),Adjustments!M$4:M$921)</f>
        <v>0</v>
      </c>
      <c r="EC12" s="27">
        <f>SUMIF(Adjustments!$J$4:$J$921,($F12&amp;"/"&amp;EC$4&amp;"/"&amp;EC$3&amp;"/"&amp;EC$2),Adjustments!N$4:N$921)</f>
        <v>0</v>
      </c>
      <c r="ED12" s="27">
        <f>SUMIF(Adjustments!$J$4:$J$921,($F12&amp;"/"&amp;ED$4&amp;"/"&amp;ED$3&amp;"/"&amp;ED$2),Adjustments!O$4:O$921)</f>
        <v>0</v>
      </c>
      <c r="EE12" s="27">
        <f>SUMIF(Adjustments!$J$4:$J$921,($F12&amp;"/"&amp;EE$4&amp;"/"&amp;EE$3&amp;"/"&amp;EE$2),Adjustments!P$4:P$921)</f>
        <v>0</v>
      </c>
      <c r="EF12" s="27">
        <f>SUMIF(Adjustments!$J$4:$J$921,($F12&amp;"/"&amp;EF$4&amp;"/"&amp;EF$3&amp;"/"&amp;EF$2),Adjustments!Q$4:Q$921)</f>
        <v>0</v>
      </c>
      <c r="EG12" s="27">
        <f>SUMIF(Adjustments!$J$4:$J$921,($F12&amp;"/"&amp;EG$4&amp;"/"&amp;EG$3&amp;"/"&amp;EG$2),Adjustments!R$4:R$921)</f>
        <v>0</v>
      </c>
      <c r="EH12" s="27">
        <f>SUMIF(Adjustments!$J$4:$J$921,($F12&amp;"/"&amp;EH$4&amp;"/"&amp;EH$3&amp;"/"&amp;EH$2),Adjustments!S$4:S$921)</f>
        <v>0</v>
      </c>
      <c r="EI12" s="27">
        <f>SUMIF(Adjustments!$J$4:$J$921,($F12&amp;"/"&amp;EI$4&amp;"/"&amp;EI$3&amp;"/"&amp;EI$2),Adjustments!T$4:T$921)</f>
        <v>0</v>
      </c>
      <c r="EJ12" s="27">
        <f>SUMIF(Adjustments!$J$4:$J$921,($F12&amp;"/"&amp;EJ$4&amp;"/"&amp;EJ$3&amp;"/"&amp;EJ$2),Adjustments!U$4:U$921)</f>
        <v>0</v>
      </c>
      <c r="EK12" s="27">
        <f>SUMIF(Adjustments!$J$4:$J$921,($F12&amp;"/"&amp;EK$4&amp;"/"&amp;EK$3&amp;"/"&amp;EK$2),Adjustments!V$4:V$921)</f>
        <v>0</v>
      </c>
      <c r="EL12" s="27">
        <f>SUMIF(Adjustments!$J$4:$J$921,($F12&amp;"/"&amp;EL$4&amp;"/"&amp;EL$3&amp;"/"&amp;EL$2),Adjustments!W$4:W$921)</f>
        <v>0</v>
      </c>
      <c r="EM12" s="27">
        <f>SUMIF(Adjustments!$J$4:$J$921,($F12&amp;"/"&amp;EM$4&amp;"/"&amp;EM$3&amp;"/"&amp;EM$2),Adjustments!X$4:X$921)</f>
        <v>0</v>
      </c>
      <c r="EN12" s="27">
        <f>SUMIF(Adjustments!$J$4:$J$921,($F12&amp;"/"&amp;EN$4&amp;"/"&amp;EN$3&amp;"/"&amp;EN$2),Adjustments!Y$4:Y$921)</f>
        <v>0</v>
      </c>
      <c r="EO12" s="27">
        <f>SUMIF(Adjustments!$J$4:$J$921,($F12&amp;"/"&amp;EO$4&amp;"/"&amp;EO$3&amp;"/"&amp;EO$2),Adjustments!Z$4:Z$921)</f>
        <v>0</v>
      </c>
      <c r="EP12" s="27">
        <f>SUMIF(Adjustments!$J$4:$J$921,($F12&amp;"/"&amp;EP$4&amp;"/"&amp;EP$3&amp;"/"&amp;EP$2),Adjustments!AA$4:AA$921)</f>
        <v>0</v>
      </c>
      <c r="EQ12" s="27">
        <f>SUMIF(Adjustments!$J$4:$J$921,($F12&amp;"/"&amp;EQ$4&amp;"/"&amp;EQ$3&amp;"/"&amp;EQ$2),Adjustments!AB$4:AB$921)</f>
        <v>0</v>
      </c>
      <c r="ER12" s="27">
        <f>SUMIF(Adjustments!$J$4:$J$921,($F12&amp;"/"&amp;ER$4&amp;"/"&amp;ER$3&amp;"/"&amp;ER$2),Adjustments!AC$4:AC$921)</f>
        <v>0</v>
      </c>
      <c r="ES12" s="27">
        <f>SUMIF(Adjustments!$J$4:$J$921,($F12&amp;"/"&amp;ES$4&amp;"/"&amp;ES$3&amp;"/"&amp;ES$2),Adjustments!AD$4:AD$921)</f>
        <v>0</v>
      </c>
      <c r="ET12" s="27">
        <f>SUMIF(Adjustments!$J$4:$J$921,($F12&amp;"/"&amp;ET$4&amp;"/"&amp;ET$3&amp;"/"&amp;ET$2),Adjustments!AE$4:AE$921)</f>
        <v>0</v>
      </c>
      <c r="EU12" s="27">
        <f>SUMIF(Adjustments!$J$4:$J$921,($F12&amp;"/"&amp;EU$4&amp;"/"&amp;EU$3&amp;"/"&amp;EU$2),Adjustments!AF$4:AF$921)</f>
        <v>0</v>
      </c>
      <c r="EV12" s="27">
        <f>SUMIF(Adjustments!$J$4:$J$921,($F12&amp;"/"&amp;EV$4&amp;"/"&amp;EV$3&amp;"/"&amp;EV$2),Adjustments!AG$4:AG$921)</f>
        <v>0</v>
      </c>
      <c r="EW12" s="27">
        <f>SUMIF(Adjustments!$J$4:$J$921,($F12&amp;"/"&amp;EW$4&amp;"/"&amp;EW$3&amp;"/"&amp;EW$2),Adjustments!AH$4:AH$921)</f>
        <v>0</v>
      </c>
      <c r="EX12" s="5"/>
      <c r="EY12" s="27">
        <f>SUMIF(Adjustments!$J$4:$J$921,($F12&amp;"/"&amp;EY$4&amp;"/"&amp;EY$3&amp;"/"&amp;EY$2),Adjustments!L$4:L$921)</f>
        <v>0</v>
      </c>
      <c r="EZ12" s="27">
        <f>SUMIF(Adjustments!$J$4:$J$921,($F12&amp;"/"&amp;EZ$4&amp;"/"&amp;EZ$3&amp;"/"&amp;EZ$2),Adjustments!M$4:M$921)</f>
        <v>0</v>
      </c>
      <c r="FA12" s="27">
        <f>SUMIF(Adjustments!$J$4:$J$921,($F12&amp;"/"&amp;FA$4&amp;"/"&amp;FA$3&amp;"/"&amp;FA$2),Adjustments!N$4:N$921)</f>
        <v>0</v>
      </c>
      <c r="FB12" s="27">
        <f>SUMIF(Adjustments!$J$4:$J$921,($F12&amp;"/"&amp;FB$4&amp;"/"&amp;FB$3&amp;"/"&amp;FB$2),Adjustments!O$4:O$921)</f>
        <v>0</v>
      </c>
      <c r="FC12" s="27">
        <f>SUMIF(Adjustments!$J$4:$J$921,($F12&amp;"/"&amp;FC$4&amp;"/"&amp;FC$3&amp;"/"&amp;FC$2),Adjustments!P$4:P$921)</f>
        <v>0</v>
      </c>
      <c r="FD12" s="27">
        <f>SUMIF(Adjustments!$J$4:$J$921,($F12&amp;"/"&amp;FD$4&amp;"/"&amp;FD$3&amp;"/"&amp;FD$2),Adjustments!Q$4:Q$921)</f>
        <v>0</v>
      </c>
      <c r="FE12" s="27">
        <f>SUMIF(Adjustments!$J$4:$J$921,($F12&amp;"/"&amp;FE$4&amp;"/"&amp;FE$3&amp;"/"&amp;FE$2),Adjustments!R$4:R$921)</f>
        <v>0</v>
      </c>
      <c r="FF12" s="27">
        <f>SUMIF(Adjustments!$J$4:$J$921,($F12&amp;"/"&amp;FF$4&amp;"/"&amp;FF$3&amp;"/"&amp;FF$2),Adjustments!S$4:S$921)</f>
        <v>0</v>
      </c>
      <c r="FG12" s="27">
        <f>SUMIF(Adjustments!$J$4:$J$921,($F12&amp;"/"&amp;FG$4&amp;"/"&amp;FG$3&amp;"/"&amp;FG$2),Adjustments!T$4:T$921)</f>
        <v>0</v>
      </c>
      <c r="FH12" s="27">
        <f>SUMIF(Adjustments!$J$4:$J$921,($F12&amp;"/"&amp;FH$4&amp;"/"&amp;FH$3&amp;"/"&amp;FH$2),Adjustments!U$4:U$921)</f>
        <v>0</v>
      </c>
      <c r="FI12" s="27">
        <f>SUMIF(Adjustments!$J$4:$J$921,($F12&amp;"/"&amp;FI$4&amp;"/"&amp;FI$3&amp;"/"&amp;FI$2),Adjustments!V$4:V$921)</f>
        <v>0</v>
      </c>
      <c r="FJ12" s="27">
        <f>SUMIF(Adjustments!$J$4:$J$921,($F12&amp;"/"&amp;FJ$4&amp;"/"&amp;FJ$3&amp;"/"&amp;FJ$2),Adjustments!W$4:W$921)</f>
        <v>0</v>
      </c>
      <c r="FK12" s="27">
        <f>SUMIF(Adjustments!$J$4:$J$921,($F12&amp;"/"&amp;FK$4&amp;"/"&amp;FK$3&amp;"/"&amp;FK$2),Adjustments!X$4:X$921)</f>
        <v>0</v>
      </c>
      <c r="FL12" s="27">
        <f>SUMIF(Adjustments!$J$4:$J$921,($F12&amp;"/"&amp;FL$4&amp;"/"&amp;FL$3&amp;"/"&amp;FL$2),Adjustments!Y$4:Y$921)</f>
        <v>0</v>
      </c>
      <c r="FM12" s="27">
        <f>SUMIF(Adjustments!$J$4:$J$921,($F12&amp;"/"&amp;FM$4&amp;"/"&amp;FM$3&amp;"/"&amp;FM$2),Adjustments!Z$4:Z$921)</f>
        <v>0</v>
      </c>
      <c r="FN12" s="27">
        <f>SUMIF(Adjustments!$J$4:$J$921,($F12&amp;"/"&amp;FN$4&amp;"/"&amp;FN$3&amp;"/"&amp;FN$2),Adjustments!AA$4:AA$921)</f>
        <v>0</v>
      </c>
      <c r="FO12" s="27">
        <f>SUMIF(Adjustments!$J$4:$J$921,($F12&amp;"/"&amp;FO$4&amp;"/"&amp;FO$3&amp;"/"&amp;FO$2),Adjustments!AB$4:AB$921)</f>
        <v>0</v>
      </c>
      <c r="FP12" s="27">
        <f>SUMIF(Adjustments!$J$4:$J$921,($F12&amp;"/"&amp;FP$4&amp;"/"&amp;FP$3&amp;"/"&amp;FP$2),Adjustments!AC$4:AC$921)</f>
        <v>0</v>
      </c>
      <c r="FQ12" s="27">
        <f>SUMIF(Adjustments!$J$4:$J$921,($F12&amp;"/"&amp;FQ$4&amp;"/"&amp;FQ$3&amp;"/"&amp;FQ$2),Adjustments!AD$4:AD$921)</f>
        <v>0</v>
      </c>
      <c r="FR12" s="27">
        <f>SUMIF(Adjustments!$J$4:$J$921,($F12&amp;"/"&amp;FR$4&amp;"/"&amp;FR$3&amp;"/"&amp;FR$2),Adjustments!AE$4:AE$921)</f>
        <v>0</v>
      </c>
      <c r="FS12" s="27">
        <f>SUMIF(Adjustments!$J$4:$J$921,($F12&amp;"/"&amp;FS$4&amp;"/"&amp;FS$3&amp;"/"&amp;FS$2),Adjustments!AF$4:AF$921)</f>
        <v>0</v>
      </c>
      <c r="FT12" s="27">
        <f>SUMIF(Adjustments!$J$4:$J$921,($F12&amp;"/"&amp;FT$4&amp;"/"&amp;FT$3&amp;"/"&amp;FT$2),Adjustments!AG$4:AG$921)</f>
        <v>0</v>
      </c>
      <c r="FU12" s="27">
        <f>SUMIF(Adjustments!$J$4:$J$921,($F12&amp;"/"&amp;FU$4&amp;"/"&amp;FU$3&amp;"/"&amp;FU$2),Adjustments!AH$4:AH$921)</f>
        <v>0</v>
      </c>
      <c r="FV12" s="5"/>
      <c r="FW12" s="27">
        <f t="shared" si="29"/>
        <v>0</v>
      </c>
      <c r="FX12" s="5"/>
      <c r="FY12" s="358">
        <f>VLOOKUP(F12,Scenarios!Z14:AD135,5,0)</f>
        <v>-2864947.34</v>
      </c>
      <c r="FZ12" s="16">
        <f t="shared" si="30"/>
        <v>-2916843.3504468421</v>
      </c>
      <c r="GA12" s="16">
        <f t="shared" si="31"/>
        <v>-2968739.3608936844</v>
      </c>
      <c r="GB12" s="16">
        <f t="shared" si="32"/>
        <v>-3020635.3713405267</v>
      </c>
      <c r="GC12" s="16">
        <f t="shared" si="33"/>
        <v>-3072531.381787369</v>
      </c>
      <c r="GD12" s="16">
        <f t="shared" si="34"/>
        <v>-3124427.3922342113</v>
      </c>
      <c r="GE12" s="16">
        <f t="shared" si="35"/>
        <v>-3176323.4026810536</v>
      </c>
      <c r="GF12" s="16">
        <f t="shared" si="36"/>
        <v>-3228219.4131278959</v>
      </c>
      <c r="GG12" s="16">
        <f t="shared" si="37"/>
        <v>-3280115.4235747382</v>
      </c>
      <c r="GH12" s="16">
        <f t="shared" si="38"/>
        <v>-3332011.4340215805</v>
      </c>
      <c r="GI12" s="16">
        <f t="shared" si="39"/>
        <v>-3363547.4456651649</v>
      </c>
      <c r="GJ12" s="16">
        <f t="shared" si="40"/>
        <v>-3395043.2809299869</v>
      </c>
      <c r="GK12" s="16">
        <f t="shared" si="41"/>
        <v>-3426498.9398160465</v>
      </c>
      <c r="GL12" s="16">
        <f t="shared" si="42"/>
        <v>-3457914.4223233438</v>
      </c>
      <c r="GM12" s="16">
        <f t="shared" si="43"/>
        <v>-3489289.7284518788</v>
      </c>
      <c r="GN12" s="16">
        <f t="shared" si="44"/>
        <v>-3520624.8582016514</v>
      </c>
      <c r="GO12" s="16">
        <f t="shared" si="45"/>
        <v>-3552127.2837784053</v>
      </c>
      <c r="GP12" s="16">
        <f t="shared" si="46"/>
        <v>-3583797.00518214</v>
      </c>
      <c r="GQ12" s="16">
        <f t="shared" si="47"/>
        <v>-3615537.1917788829</v>
      </c>
      <c r="GR12" s="16">
        <f t="shared" si="48"/>
        <v>-3647240.0959209995</v>
      </c>
      <c r="GS12" s="16">
        <f t="shared" si="49"/>
        <v>-3678902.6110659572</v>
      </c>
      <c r="GT12" s="16">
        <f t="shared" si="50"/>
        <v>-3710524.7372137555</v>
      </c>
      <c r="GU12" s="16">
        <f t="shared" si="51"/>
        <v>-3742106.4743643948</v>
      </c>
      <c r="GV12" s="16">
        <f t="shared" si="52"/>
        <v>-3773647.8225178751</v>
      </c>
      <c r="GW12" s="13"/>
      <c r="GX12" s="570"/>
      <c r="GY12" s="600"/>
      <c r="GZ12" s="574"/>
      <c r="HA12" s="575"/>
      <c r="HB12" s="575">
        <f t="shared" ref="HB12:HB16" si="55">HA12-GZ12</f>
        <v>0</v>
      </c>
      <c r="HD12" s="577"/>
      <c r="HE12" s="578"/>
      <c r="HF12" s="578"/>
      <c r="HH12" s="578"/>
    </row>
    <row r="13" spans="1:216">
      <c r="A13" t="s">
        <v>10</v>
      </c>
      <c r="B13" t="s">
        <v>7</v>
      </c>
      <c r="C13" t="s">
        <v>7</v>
      </c>
      <c r="D13" s="5" t="s">
        <v>106</v>
      </c>
      <c r="E13" s="5" t="s">
        <v>11</v>
      </c>
      <c r="F13" s="5" t="s">
        <v>111</v>
      </c>
      <c r="G13" s="5" t="s">
        <v>53</v>
      </c>
      <c r="H13" s="5" t="s">
        <v>1004</v>
      </c>
      <c r="I13" s="5"/>
      <c r="J13" s="119">
        <f>SUMIF(Retirements!$E$10:$E$96,'Accum Dep'!$F13,Retirements!ED$10:ED$97)</f>
        <v>0</v>
      </c>
      <c r="K13" s="119">
        <f>SUMIF(Retirements!$E$10:$E$96,'Accum Dep'!$F13,Retirements!EE$10:EE$97)</f>
        <v>0</v>
      </c>
      <c r="L13" s="119">
        <f>SUMIF(Retirements!$E$10:$E$96,'Accum Dep'!$F13,Retirements!EF$10:EF$97)</f>
        <v>0</v>
      </c>
      <c r="M13" s="119">
        <f>SUMIF(Retirements!$E$10:$E$96,'Accum Dep'!$F13,Retirements!EG$10:EG$97)</f>
        <v>0</v>
      </c>
      <c r="N13" s="119">
        <f>SUMIF(Retirements!$E$10:$E$96,'Accum Dep'!$F13,Retirements!EH$10:EH$97)</f>
        <v>0</v>
      </c>
      <c r="O13" s="119">
        <f>SUMIF(Retirements!$E$10:$E$96,'Accum Dep'!$F13,Retirements!EI$10:EI$97)</f>
        <v>0</v>
      </c>
      <c r="P13" s="119">
        <f>SUMIF(Retirements!$E$10:$E$96,'Accum Dep'!$F13,Retirements!EJ$10:EJ$97)</f>
        <v>0</v>
      </c>
      <c r="Q13" s="119">
        <f>SUMIF(Retirements!$E$10:$E$96,'Accum Dep'!$F13,Retirements!EK$10:EK$97)</f>
        <v>0</v>
      </c>
      <c r="R13" s="119">
        <f>SUMIF(Retirements!$E$10:$E$96,'Accum Dep'!$F13,Retirements!EL$10:EL$97)</f>
        <v>0</v>
      </c>
      <c r="S13" s="119">
        <f>SUMIF(Retirements!$E$10:$E$96,'Accum Dep'!$F13,Retirements!EM$10:EM$97)</f>
        <v>0</v>
      </c>
      <c r="T13" s="119">
        <f>SUMIF(Retirements!$E$10:$E$96,'Accum Dep'!$F13,Retirements!EN$10:EN$97)</f>
        <v>0</v>
      </c>
      <c r="U13" s="119">
        <f>SUMIF(Retirements!$E$10:$E$96,'Accum Dep'!$F13,Retirements!EO$10:EO$97)</f>
        <v>0</v>
      </c>
      <c r="V13" s="119">
        <f>SUMIF(Retirements!$E$10:$E$96,'Accum Dep'!$F13,Retirements!EP$10:EP$97)</f>
        <v>0</v>
      </c>
      <c r="W13" s="119">
        <f>SUMIF(Retirements!$E$10:$E$96,'Accum Dep'!$F13,Retirements!EQ$10:EQ$97)</f>
        <v>0</v>
      </c>
      <c r="X13" s="119">
        <f>SUMIF(Retirements!$E$10:$E$96,'Accum Dep'!$F13,Retirements!ER$10:ER$97)</f>
        <v>0</v>
      </c>
      <c r="Y13" s="119">
        <f>SUMIF(Retirements!$E$10:$E$96,'Accum Dep'!$F13,Retirements!ES$10:ES$97)</f>
        <v>0</v>
      </c>
      <c r="Z13" s="119">
        <f>SUMIF(Retirements!$E$10:$E$96,'Accum Dep'!$F13,Retirements!ET$10:ET$97)</f>
        <v>0</v>
      </c>
      <c r="AA13" s="119">
        <f>SUMIF(Retirements!$E$10:$E$96,'Accum Dep'!$F13,Retirements!EU$10:EU$97)</f>
        <v>0</v>
      </c>
      <c r="AB13" s="119">
        <f>SUMIF(Retirements!$E$10:$E$96,'Accum Dep'!$F13,Retirements!EV$10:EV$97)</f>
        <v>-193716.7400020822</v>
      </c>
      <c r="AC13" s="119">
        <f>SUMIF(Retirements!$E$10:$E$96,'Accum Dep'!$F13,Retirements!EW$10:EW$97)</f>
        <v>-193716.7400020822</v>
      </c>
      <c r="AD13" s="119">
        <f>SUMIF(Retirements!$E$10:$E$96,'Accum Dep'!$F13,Retirements!EX$10:EX$97)</f>
        <v>-193716.7400020822</v>
      </c>
      <c r="AE13" s="119">
        <f>SUMIF(Retirements!$E$10:$E$96,'Accum Dep'!$F13,Retirements!EY$10:EY$97)</f>
        <v>-193716.7400020822</v>
      </c>
      <c r="AF13" s="119">
        <f>SUMIF(Retirements!$E$10:$E$96,'Accum Dep'!$F13,Retirements!EZ$10:EZ$97)</f>
        <v>-193716.7400020822</v>
      </c>
      <c r="AG13" s="7"/>
      <c r="AH13" s="27">
        <f>SUMIF('Depreciation Exp'!$F$8:$F$130,'Accum Dep'!$F13,'Depreciation Exp'!CH$8:CH$133)</f>
        <v>0</v>
      </c>
      <c r="AI13" s="27">
        <f>SUMIF('Depreciation Exp'!$F$8:$F$130,'Accum Dep'!$F13,'Depreciation Exp'!CI$8:CI$133)</f>
        <v>0</v>
      </c>
      <c r="AJ13" s="27">
        <f>SUMIF('Depreciation Exp'!$F$8:$F$130,'Accum Dep'!$F13,'Depreciation Exp'!CJ$8:CJ$133)</f>
        <v>0</v>
      </c>
      <c r="AK13" s="27">
        <f>SUMIF('Depreciation Exp'!$F$8:$F$130,'Accum Dep'!$F13,'Depreciation Exp'!CK$8:CK$133)</f>
        <v>0</v>
      </c>
      <c r="AL13" s="27">
        <f>SUMIF('Depreciation Exp'!$F$8:$F$130,'Accum Dep'!$F13,'Depreciation Exp'!CL$8:CL$133)</f>
        <v>0</v>
      </c>
      <c r="AM13" s="27">
        <f>SUMIF('Depreciation Exp'!$F$8:$F$130,'Accum Dep'!$F13,'Depreciation Exp'!CM$8:CM$133)</f>
        <v>0</v>
      </c>
      <c r="AN13" s="27">
        <f>SUMIF('Depreciation Exp'!$F$8:$F$130,'Accum Dep'!$F13,'Depreciation Exp'!CN$8:CN$133)</f>
        <v>0</v>
      </c>
      <c r="AO13" s="27">
        <f>SUMIF('Depreciation Exp'!$F$8:$F$130,'Accum Dep'!$F13,'Depreciation Exp'!CO$8:CO$133)</f>
        <v>0</v>
      </c>
      <c r="AP13" s="27">
        <f>SUMIF('Depreciation Exp'!$F$8:$F$130,'Accum Dep'!$F13,'Depreciation Exp'!CP$8:CP$133)</f>
        <v>0</v>
      </c>
      <c r="AQ13" s="27">
        <f>SUMIF('Depreciation Exp'!$F$8:$F$130,'Accum Dep'!$F13,'Depreciation Exp'!CQ$8:CQ$133)</f>
        <v>0</v>
      </c>
      <c r="AR13" s="27">
        <f>SUMIF('Depreciation Exp'!$F$8:$F$130,'Accum Dep'!$F13,'Depreciation Exp'!CR$8:CR$133)</f>
        <v>98917.944071727019</v>
      </c>
      <c r="AS13" s="27">
        <f>SUMIF('Depreciation Exp'!$F$8:$F$130,'Accum Dep'!$F13,'Depreciation Exp'!CS$8:CS$133)</f>
        <v>325812.70791967254</v>
      </c>
      <c r="AT13" s="27">
        <f>SUMIF('Depreciation Exp'!$F$8:$F$130,'Accum Dep'!$F13,'Depreciation Exp'!CT$8:CT$133)</f>
        <v>457489.92950343684</v>
      </c>
      <c r="AU13" s="27">
        <f>SUMIF('Depreciation Exp'!$F$8:$F$130,'Accum Dep'!$F13,'Depreciation Exp'!CU$8:CU$133)</f>
        <v>463189.78646350669</v>
      </c>
      <c r="AV13" s="27">
        <f>SUMIF('Depreciation Exp'!$F$8:$F$130,'Accum Dep'!$F13,'Depreciation Exp'!CV$8:CV$133)</f>
        <v>469296.19990262925</v>
      </c>
      <c r="AW13" s="27">
        <f>SUMIF('Depreciation Exp'!$F$8:$F$130,'Accum Dep'!$F13,'Depreciation Exp'!CW$8:CW$133)</f>
        <v>474256.51791286451</v>
      </c>
      <c r="AX13" s="27">
        <f>SUMIF('Depreciation Exp'!$F$8:$F$130,'Accum Dep'!$F13,'Depreciation Exp'!CX$8:CX$133)</f>
        <v>475916.40072104323</v>
      </c>
      <c r="AY13" s="27">
        <f>SUMIF('Depreciation Exp'!$F$8:$F$130,'Accum Dep'!$F13,'Depreciation Exp'!CY$8:CY$133)</f>
        <v>476780.65089850052</v>
      </c>
      <c r="AZ13" s="27">
        <f>SUMIF('Depreciation Exp'!$F$8:$F$130,'Accum Dep'!$F13,'Depreciation Exp'!CZ$8:CZ$133)</f>
        <v>485547.26526212005</v>
      </c>
      <c r="BA13" s="27">
        <f>SUMIF('Depreciation Exp'!$F$8:$F$130,'Accum Dep'!$F13,'Depreciation Exp'!DA$8:DA$133)</f>
        <v>494111.0865862628</v>
      </c>
      <c r="BB13" s="27">
        <f>SUMIF('Depreciation Exp'!$F$8:$F$130,'Accum Dep'!$F13,'Depreciation Exp'!DB$8:DB$133)</f>
        <v>497712.43754096696</v>
      </c>
      <c r="BC13" s="27">
        <f>SUMIF('Depreciation Exp'!$F$8:$F$130,'Accum Dep'!$F13,'Depreciation Exp'!DC$8:DC$133)</f>
        <v>501305.88750150736</v>
      </c>
      <c r="BD13" s="27">
        <f>SUMIF('Depreciation Exp'!$F$8:$F$130,'Accum Dep'!$F13,'Depreciation Exp'!DD$8:DD$133)</f>
        <v>500999.95397560188</v>
      </c>
      <c r="BE13" s="27">
        <f>SUMIF('Depreciation Exp'!$F$8:$F$130,'Accum Dep'!$F13,'Depreciation Exp'!DE$8:DE$133)</f>
        <v>500672.2640746425</v>
      </c>
      <c r="BF13" s="59"/>
      <c r="BG13" s="27">
        <f>SUMIF(Adjustments!$J$4:$J$921,($F13&amp;"/"&amp;BG$4&amp;"/"&amp;BG$3&amp;"/"&amp;BG$2),Adjustments!L$4:L$921)</f>
        <v>0</v>
      </c>
      <c r="BH13" s="27">
        <f>SUMIF(Adjustments!$J$4:$J$921,($F13&amp;"/"&amp;BH$4&amp;"/"&amp;BH$3&amp;"/"&amp;BH$2),Adjustments!M$4:M$921)</f>
        <v>0</v>
      </c>
      <c r="BI13" s="27">
        <f>SUMIF(Adjustments!$J$4:$J$921,($F13&amp;"/"&amp;BI$4&amp;"/"&amp;BI$3&amp;"/"&amp;BI$2),Adjustments!N$4:N$921)</f>
        <v>0</v>
      </c>
      <c r="BJ13" s="27">
        <f>SUMIF(Adjustments!$J$4:$J$921,($F13&amp;"/"&amp;BJ$4&amp;"/"&amp;BJ$3&amp;"/"&amp;BJ$2),Adjustments!O$4:O$921)</f>
        <v>0</v>
      </c>
      <c r="BK13" s="27">
        <f>SUMIF(Adjustments!$J$4:$J$921,($F13&amp;"/"&amp;BK$4&amp;"/"&amp;BK$3&amp;"/"&amp;BK$2),Adjustments!P$4:P$921)</f>
        <v>0</v>
      </c>
      <c r="BL13" s="27">
        <f>SUMIF(Adjustments!$J$4:$J$921,($F13&amp;"/"&amp;BL$4&amp;"/"&amp;BL$3&amp;"/"&amp;BL$2),Adjustments!Q$4:Q$921)</f>
        <v>0</v>
      </c>
      <c r="BM13" s="27">
        <f>SUMIF(Adjustments!$J$4:$J$921,($F13&amp;"/"&amp;BM$4&amp;"/"&amp;BM$3&amp;"/"&amp;BM$2),Adjustments!R$4:R$921)</f>
        <v>0</v>
      </c>
      <c r="BN13" s="27">
        <f>SUMIF(Adjustments!$J$4:$J$921,($F13&amp;"/"&amp;BN$4&amp;"/"&amp;BN$3&amp;"/"&amp;BN$2),Adjustments!S$4:S$921)</f>
        <v>0</v>
      </c>
      <c r="BO13" s="27">
        <f>SUMIF(Adjustments!$J$4:$J$921,($F13&amp;"/"&amp;BO$4&amp;"/"&amp;BO$3&amp;"/"&amp;BO$2),Adjustments!T$4:T$921)</f>
        <v>0</v>
      </c>
      <c r="BP13" s="27">
        <f>SUMIF(Adjustments!$J$4:$J$921,($F13&amp;"/"&amp;BP$4&amp;"/"&amp;BP$3&amp;"/"&amp;BP$2),Adjustments!U$4:U$921)</f>
        <v>0</v>
      </c>
      <c r="BQ13" s="27">
        <f>SUMIF(Adjustments!$J$4:$J$921,($F13&amp;"/"&amp;BQ$4&amp;"/"&amp;BQ$3&amp;"/"&amp;BQ$2),Adjustments!V$4:V$921)</f>
        <v>0</v>
      </c>
      <c r="BR13" s="27">
        <f>SUMIF(Adjustments!$J$4:$J$921,($F13&amp;"/"&amp;BR$4&amp;"/"&amp;BR$3&amp;"/"&amp;BR$2),Adjustments!W$4:W$921)</f>
        <v>0</v>
      </c>
      <c r="BS13" s="27">
        <f>SUMIF(Adjustments!$J$4:$J$921,($F13&amp;"/"&amp;BS$4&amp;"/"&amp;BS$3&amp;"/"&amp;BS$2),Adjustments!X$4:X$921)</f>
        <v>0</v>
      </c>
      <c r="BT13" s="27">
        <f>SUMIF(Adjustments!$J$4:$J$921,($F13&amp;"/"&amp;BT$4&amp;"/"&amp;BT$3&amp;"/"&amp;BT$2),Adjustments!Y$4:Y$921)</f>
        <v>0</v>
      </c>
      <c r="BU13" s="27">
        <f>SUMIF(Adjustments!$J$4:$J$921,($F13&amp;"/"&amp;BU$4&amp;"/"&amp;BU$3&amp;"/"&amp;BU$2),Adjustments!Z$4:Z$921)</f>
        <v>0</v>
      </c>
      <c r="BV13" s="27">
        <f>SUMIF(Adjustments!$J$4:$J$921,($F13&amp;"/"&amp;BV$4&amp;"/"&amp;BV$3&amp;"/"&amp;BV$2),Adjustments!AA$4:AA$921)</f>
        <v>0</v>
      </c>
      <c r="BW13" s="27">
        <f>SUMIF(Adjustments!$J$4:$J$921,($F13&amp;"/"&amp;BW$4&amp;"/"&amp;BW$3&amp;"/"&amp;BW$2),Adjustments!AB$4:AB$921)</f>
        <v>0</v>
      </c>
      <c r="BX13" s="27">
        <f>SUMIF(Adjustments!$J$4:$J$921,($F13&amp;"/"&amp;BX$4&amp;"/"&amp;BX$3&amp;"/"&amp;BX$2),Adjustments!AC$4:AC$921)</f>
        <v>0</v>
      </c>
      <c r="BY13" s="27">
        <f>SUMIF(Adjustments!$J$4:$J$921,($F13&amp;"/"&amp;BY$4&amp;"/"&amp;BY$3&amp;"/"&amp;BY$2),Adjustments!AD$4:AD$921)</f>
        <v>0</v>
      </c>
      <c r="BZ13" s="27">
        <f>SUMIF(Adjustments!$J$4:$J$921,($F13&amp;"/"&amp;BZ$4&amp;"/"&amp;BZ$3&amp;"/"&amp;BZ$2),Adjustments!AE$4:AE$921)</f>
        <v>0</v>
      </c>
      <c r="CA13" s="27">
        <f>SUMIF(Adjustments!$J$4:$J$921,($F13&amp;"/"&amp;CA$4&amp;"/"&amp;CA$3&amp;"/"&amp;CA$2),Adjustments!AF$4:AF$921)</f>
        <v>0</v>
      </c>
      <c r="CB13" s="27">
        <f>SUMIF(Adjustments!$J$4:$J$921,($F13&amp;"/"&amp;CB$4&amp;"/"&amp;CB$3&amp;"/"&amp;CB$2),Adjustments!AG$4:AG$921)</f>
        <v>0</v>
      </c>
      <c r="CC13" s="27">
        <f>SUMIF(Adjustments!$J$4:$J$921,($F13&amp;"/"&amp;CC$4&amp;"/"&amp;CC$3&amp;"/"&amp;CC$2),Adjustments!AH$4:AH$921)</f>
        <v>0</v>
      </c>
      <c r="CD13" s="5"/>
      <c r="CE13" s="27">
        <f>SUMIF(Adjustments!$J$4:$J$921,($F13&amp;"/"&amp;CE$4&amp;"/"&amp;CE$3&amp;"/"&amp;CE$2),Adjustments!L$4:L$921)</f>
        <v>0</v>
      </c>
      <c r="CF13" s="27">
        <f>SUMIF(Adjustments!$J$4:$J$921,($F13&amp;"/"&amp;CF$4&amp;"/"&amp;CF$3&amp;"/"&amp;CF$2),Adjustments!M$4:M$921)</f>
        <v>0</v>
      </c>
      <c r="CG13" s="27">
        <f>SUMIF(Adjustments!$J$4:$J$921,($F13&amp;"/"&amp;CG$4&amp;"/"&amp;CG$3&amp;"/"&amp;CG$2),Adjustments!N$4:N$921)</f>
        <v>0</v>
      </c>
      <c r="CH13" s="27">
        <f>SUMIF(Adjustments!$J$4:$J$921,($F13&amp;"/"&amp;CH$4&amp;"/"&amp;CH$3&amp;"/"&amp;CH$2),Adjustments!O$4:O$921)</f>
        <v>0</v>
      </c>
      <c r="CI13" s="27">
        <f>SUMIF(Adjustments!$J$4:$J$921,($F13&amp;"/"&amp;CI$4&amp;"/"&amp;CI$3&amp;"/"&amp;CI$2),Adjustments!P$4:P$921)</f>
        <v>0</v>
      </c>
      <c r="CJ13" s="27">
        <f>SUMIF(Adjustments!$J$4:$J$921,($F13&amp;"/"&amp;CJ$4&amp;"/"&amp;CJ$3&amp;"/"&amp;CJ$2),Adjustments!Q$4:Q$921)</f>
        <v>0</v>
      </c>
      <c r="CK13" s="27">
        <f>SUMIF(Adjustments!$J$4:$J$921,($F13&amp;"/"&amp;CK$4&amp;"/"&amp;CK$3&amp;"/"&amp;CK$2),Adjustments!R$4:R$921)</f>
        <v>0</v>
      </c>
      <c r="CL13" s="27">
        <f>SUMIF(Adjustments!$J$4:$J$921,($F13&amp;"/"&amp;CL$4&amp;"/"&amp;CL$3&amp;"/"&amp;CL$2),Adjustments!S$4:S$921)</f>
        <v>0</v>
      </c>
      <c r="CM13" s="27">
        <f>SUMIF(Adjustments!$J$4:$J$921,($F13&amp;"/"&amp;CM$4&amp;"/"&amp;CM$3&amp;"/"&amp;CM$2),Adjustments!T$4:T$921)</f>
        <v>0</v>
      </c>
      <c r="CN13" s="27">
        <f>SUMIF(Adjustments!$J$4:$J$921,($F13&amp;"/"&amp;CN$4&amp;"/"&amp;CN$3&amp;"/"&amp;CN$2),Adjustments!U$4:U$921)</f>
        <v>0</v>
      </c>
      <c r="CO13" s="27">
        <f>SUMIF(Adjustments!$J$4:$J$921,($F13&amp;"/"&amp;CO$4&amp;"/"&amp;CO$3&amp;"/"&amp;CO$2),Adjustments!V$4:V$921)</f>
        <v>0</v>
      </c>
      <c r="CP13" s="27">
        <f>SUMIF(Adjustments!$J$4:$J$921,($F13&amp;"/"&amp;CP$4&amp;"/"&amp;CP$3&amp;"/"&amp;CP$2),Adjustments!W$4:W$921)</f>
        <v>0</v>
      </c>
      <c r="CQ13" s="27">
        <f>SUMIF(Adjustments!$J$4:$J$921,($F13&amp;"/"&amp;CQ$4&amp;"/"&amp;CQ$3&amp;"/"&amp;CQ$2),Adjustments!X$4:X$921)</f>
        <v>0</v>
      </c>
      <c r="CR13" s="27">
        <f>SUMIF(Adjustments!$J$4:$J$921,($F13&amp;"/"&amp;CR$4&amp;"/"&amp;CR$3&amp;"/"&amp;CR$2),Adjustments!Y$4:Y$921)</f>
        <v>0</v>
      </c>
      <c r="CS13" s="27">
        <f>SUMIF(Adjustments!$J$4:$J$921,($F13&amp;"/"&amp;CS$4&amp;"/"&amp;CS$3&amp;"/"&amp;CS$2),Adjustments!Z$4:Z$921)</f>
        <v>0</v>
      </c>
      <c r="CT13" s="27">
        <f>SUMIF(Adjustments!$J$4:$J$921,($F13&amp;"/"&amp;CT$4&amp;"/"&amp;CT$3&amp;"/"&amp;CT$2),Adjustments!AA$4:AA$921)</f>
        <v>0</v>
      </c>
      <c r="CU13" s="27">
        <f>SUMIF(Adjustments!$J$4:$J$921,($F13&amp;"/"&amp;CU$4&amp;"/"&amp;CU$3&amp;"/"&amp;CU$2),Adjustments!AB$4:AB$921)</f>
        <v>0</v>
      </c>
      <c r="CV13" s="27">
        <f>SUMIF(Adjustments!$J$4:$J$921,($F13&amp;"/"&amp;CV$4&amp;"/"&amp;CV$3&amp;"/"&amp;CV$2),Adjustments!AC$4:AC$921)</f>
        <v>0</v>
      </c>
      <c r="CW13" s="27">
        <f>SUMIF(Adjustments!$J$4:$J$921,($F13&amp;"/"&amp;CW$4&amp;"/"&amp;CW$3&amp;"/"&amp;CW$2),Adjustments!AD$4:AD$921)</f>
        <v>0</v>
      </c>
      <c r="CX13" s="27">
        <f>SUMIF(Adjustments!$J$4:$J$921,($F13&amp;"/"&amp;CX$4&amp;"/"&amp;CX$3&amp;"/"&amp;CX$2),Adjustments!AE$4:AE$921)</f>
        <v>0</v>
      </c>
      <c r="CY13" s="27">
        <f>SUMIF(Adjustments!$J$4:$J$921,($F13&amp;"/"&amp;CY$4&amp;"/"&amp;CY$3&amp;"/"&amp;CY$2),Adjustments!AF$4:AF$921)</f>
        <v>0</v>
      </c>
      <c r="CZ13" s="27">
        <f>SUMIF(Adjustments!$J$4:$J$921,($F13&amp;"/"&amp;CZ$4&amp;"/"&amp;CZ$3&amp;"/"&amp;CZ$2),Adjustments!AG$4:AG$921)</f>
        <v>0</v>
      </c>
      <c r="DA13" s="27">
        <f>SUMIF(Adjustments!$J$4:$J$921,($F13&amp;"/"&amp;DA$4&amp;"/"&amp;DA$3&amp;"/"&amp;DA$2),Adjustments!AH$4:AH$921)</f>
        <v>0</v>
      </c>
      <c r="DB13" s="5"/>
      <c r="DC13" s="27">
        <f>SUMIF(Adjustments!$J$4:$J$921,($F13&amp;"/"&amp;DC$4&amp;"/"&amp;DC$3&amp;"/"&amp;DC$2),Adjustments!L$4:L$921)</f>
        <v>0</v>
      </c>
      <c r="DD13" s="27">
        <f>SUMIF(Adjustments!$J$4:$J$921,($F13&amp;"/"&amp;DD$4&amp;"/"&amp;DD$3&amp;"/"&amp;DD$2),Adjustments!M$4:M$921)</f>
        <v>0</v>
      </c>
      <c r="DE13" s="27">
        <f>SUMIF(Adjustments!$J$4:$J$921,($F13&amp;"/"&amp;DE$4&amp;"/"&amp;DE$3&amp;"/"&amp;DE$2),Adjustments!N$4:N$921)</f>
        <v>0</v>
      </c>
      <c r="DF13" s="27">
        <f>SUMIF(Adjustments!$J$4:$J$921,($F13&amp;"/"&amp;DF$4&amp;"/"&amp;DF$3&amp;"/"&amp;DF$2),Adjustments!O$4:O$921)</f>
        <v>0</v>
      </c>
      <c r="DG13" s="27">
        <f>SUMIF(Adjustments!$J$4:$J$921,($F13&amp;"/"&amp;DG$4&amp;"/"&amp;DG$3&amp;"/"&amp;DG$2),Adjustments!P$4:P$921)</f>
        <v>0</v>
      </c>
      <c r="DH13" s="27">
        <f>SUMIF(Adjustments!$J$4:$J$921,($F13&amp;"/"&amp;DH$4&amp;"/"&amp;DH$3&amp;"/"&amp;DH$2),Adjustments!Q$4:Q$921)</f>
        <v>0</v>
      </c>
      <c r="DI13" s="27">
        <f>SUMIF(Adjustments!$J$4:$J$921,($F13&amp;"/"&amp;DI$4&amp;"/"&amp;DI$3&amp;"/"&amp;DI$2),Adjustments!R$4:R$921)</f>
        <v>0</v>
      </c>
      <c r="DJ13" s="27">
        <f>SUMIF(Adjustments!$J$4:$J$921,($F13&amp;"/"&amp;DJ$4&amp;"/"&amp;DJ$3&amp;"/"&amp;DJ$2),Adjustments!S$4:S$921)</f>
        <v>0</v>
      </c>
      <c r="DK13" s="27">
        <f>SUMIF(Adjustments!$J$4:$J$921,($F13&amp;"/"&amp;DK$4&amp;"/"&amp;DK$3&amp;"/"&amp;DK$2),Adjustments!T$4:T$921)</f>
        <v>0</v>
      </c>
      <c r="DL13" s="27">
        <f>SUMIF(Adjustments!$J$4:$J$921,($F13&amp;"/"&amp;DL$4&amp;"/"&amp;DL$3&amp;"/"&amp;DL$2),Adjustments!U$4:U$921)</f>
        <v>0</v>
      </c>
      <c r="DM13" s="27">
        <f>SUMIF(Adjustments!$J$4:$J$921,($F13&amp;"/"&amp;DM$4&amp;"/"&amp;DM$3&amp;"/"&amp;DM$2),Adjustments!V$4:V$921)</f>
        <v>0</v>
      </c>
      <c r="DN13" s="27">
        <f>SUMIF(Adjustments!$J$4:$J$921,($F13&amp;"/"&amp;DN$4&amp;"/"&amp;DN$3&amp;"/"&amp;DN$2),Adjustments!W$4:W$921)</f>
        <v>0</v>
      </c>
      <c r="DO13" s="27">
        <f>SUMIF(Adjustments!$J$4:$J$921,($F13&amp;"/"&amp;DO$4&amp;"/"&amp;DO$3&amp;"/"&amp;DO$2),Adjustments!X$4:X$921)</f>
        <v>0</v>
      </c>
      <c r="DP13" s="27">
        <f>SUMIF(Adjustments!$J$4:$J$921,($F13&amp;"/"&amp;DP$4&amp;"/"&amp;DP$3&amp;"/"&amp;DP$2),Adjustments!Y$4:Y$921)</f>
        <v>0</v>
      </c>
      <c r="DQ13" s="27">
        <f>SUMIF(Adjustments!$J$4:$J$921,($F13&amp;"/"&amp;DQ$4&amp;"/"&amp;DQ$3&amp;"/"&amp;DQ$2),Adjustments!Z$4:Z$921)</f>
        <v>0</v>
      </c>
      <c r="DR13" s="27">
        <f>SUMIF(Adjustments!$J$4:$J$921,($F13&amp;"/"&amp;DR$4&amp;"/"&amp;DR$3&amp;"/"&amp;DR$2),Adjustments!AA$4:AA$921)</f>
        <v>0</v>
      </c>
      <c r="DS13" s="27">
        <f>SUMIF(Adjustments!$J$4:$J$921,($F13&amp;"/"&amp;DS$4&amp;"/"&amp;DS$3&amp;"/"&amp;DS$2),Adjustments!AB$4:AB$921)</f>
        <v>0</v>
      </c>
      <c r="DT13" s="27">
        <f>SUMIF(Adjustments!$J$4:$J$921,($F13&amp;"/"&amp;DT$4&amp;"/"&amp;DT$3&amp;"/"&amp;DT$2),Adjustments!AC$4:AC$921)</f>
        <v>0</v>
      </c>
      <c r="DU13" s="27">
        <f>SUMIF(Adjustments!$J$4:$J$921,($F13&amp;"/"&amp;DU$4&amp;"/"&amp;DU$3&amp;"/"&amp;DU$2),Adjustments!AD$4:AD$921)</f>
        <v>0</v>
      </c>
      <c r="DV13" s="27">
        <f>SUMIF(Adjustments!$J$4:$J$921,($F13&amp;"/"&amp;DV$4&amp;"/"&amp;DV$3&amp;"/"&amp;DV$2),Adjustments!AE$4:AE$921)</f>
        <v>0</v>
      </c>
      <c r="DW13" s="27">
        <f>SUMIF(Adjustments!$J$4:$J$921,($F13&amp;"/"&amp;DW$4&amp;"/"&amp;DW$3&amp;"/"&amp;DW$2),Adjustments!AF$4:AF$921)</f>
        <v>0</v>
      </c>
      <c r="DX13" s="27">
        <f>SUMIF(Adjustments!$J$4:$J$921,($F13&amp;"/"&amp;DX$4&amp;"/"&amp;DX$3&amp;"/"&amp;DX$2),Adjustments!AG$4:AG$921)</f>
        <v>0</v>
      </c>
      <c r="DY13" s="27">
        <f>SUMIF(Adjustments!$J$4:$J$921,($F13&amp;"/"&amp;DY$4&amp;"/"&amp;DY$3&amp;"/"&amp;DY$2),Adjustments!AH$4:AH$921)</f>
        <v>0</v>
      </c>
      <c r="DZ13" s="5"/>
      <c r="EA13" s="27">
        <f>SUMIF(Adjustments!$J$4:$J$921,($F13&amp;"/"&amp;EA$4&amp;"/"&amp;EA$3&amp;"/"&amp;EA$2),Adjustments!L$4:L$921)</f>
        <v>0</v>
      </c>
      <c r="EB13" s="27">
        <f>SUMIF(Adjustments!$J$4:$J$921,($F13&amp;"/"&amp;EB$4&amp;"/"&amp;EB$3&amp;"/"&amp;EB$2),Adjustments!M$4:M$921)</f>
        <v>0</v>
      </c>
      <c r="EC13" s="27">
        <f>SUMIF(Adjustments!$J$4:$J$921,($F13&amp;"/"&amp;EC$4&amp;"/"&amp;EC$3&amp;"/"&amp;EC$2),Adjustments!N$4:N$921)</f>
        <v>0</v>
      </c>
      <c r="ED13" s="27">
        <f>SUMIF(Adjustments!$J$4:$J$921,($F13&amp;"/"&amp;ED$4&amp;"/"&amp;ED$3&amp;"/"&amp;ED$2),Adjustments!O$4:O$921)</f>
        <v>0</v>
      </c>
      <c r="EE13" s="27">
        <f>SUMIF(Adjustments!$J$4:$J$921,($F13&amp;"/"&amp;EE$4&amp;"/"&amp;EE$3&amp;"/"&amp;EE$2),Adjustments!P$4:P$921)</f>
        <v>0</v>
      </c>
      <c r="EF13" s="27">
        <f>SUMIF(Adjustments!$J$4:$J$921,($F13&amp;"/"&amp;EF$4&amp;"/"&amp;EF$3&amp;"/"&amp;EF$2),Adjustments!Q$4:Q$921)</f>
        <v>0</v>
      </c>
      <c r="EG13" s="27">
        <f>SUMIF(Adjustments!$J$4:$J$921,($F13&amp;"/"&amp;EG$4&amp;"/"&amp;EG$3&amp;"/"&amp;EG$2),Adjustments!R$4:R$921)</f>
        <v>0</v>
      </c>
      <c r="EH13" s="27">
        <f>SUMIF(Adjustments!$J$4:$J$921,($F13&amp;"/"&amp;EH$4&amp;"/"&amp;EH$3&amp;"/"&amp;EH$2),Adjustments!S$4:S$921)</f>
        <v>0</v>
      </c>
      <c r="EI13" s="27">
        <f>SUMIF(Adjustments!$J$4:$J$921,($F13&amp;"/"&amp;EI$4&amp;"/"&amp;EI$3&amp;"/"&amp;EI$2),Adjustments!T$4:T$921)</f>
        <v>0</v>
      </c>
      <c r="EJ13" s="27">
        <f>SUMIF(Adjustments!$J$4:$J$921,($F13&amp;"/"&amp;EJ$4&amp;"/"&amp;EJ$3&amp;"/"&amp;EJ$2),Adjustments!U$4:U$921)</f>
        <v>0</v>
      </c>
      <c r="EK13" s="27">
        <f>SUMIF(Adjustments!$J$4:$J$921,($F13&amp;"/"&amp;EK$4&amp;"/"&amp;EK$3&amp;"/"&amp;EK$2),Adjustments!V$4:V$921)</f>
        <v>0</v>
      </c>
      <c r="EL13" s="27">
        <f>SUMIF(Adjustments!$J$4:$J$921,($F13&amp;"/"&amp;EL$4&amp;"/"&amp;EL$3&amp;"/"&amp;EL$2),Adjustments!W$4:W$921)</f>
        <v>0</v>
      </c>
      <c r="EM13" s="27">
        <f>SUMIF(Adjustments!$J$4:$J$921,($F13&amp;"/"&amp;EM$4&amp;"/"&amp;EM$3&amp;"/"&amp;EM$2),Adjustments!X$4:X$921)</f>
        <v>0</v>
      </c>
      <c r="EN13" s="27">
        <f>SUMIF(Adjustments!$J$4:$J$921,($F13&amp;"/"&amp;EN$4&amp;"/"&amp;EN$3&amp;"/"&amp;EN$2),Adjustments!Y$4:Y$921)</f>
        <v>0</v>
      </c>
      <c r="EO13" s="27">
        <f>SUMIF(Adjustments!$J$4:$J$921,($F13&amp;"/"&amp;EO$4&amp;"/"&amp;EO$3&amp;"/"&amp;EO$2),Adjustments!Z$4:Z$921)</f>
        <v>0</v>
      </c>
      <c r="EP13" s="27">
        <f>SUMIF(Adjustments!$J$4:$J$921,($F13&amp;"/"&amp;EP$4&amp;"/"&amp;EP$3&amp;"/"&amp;EP$2),Adjustments!AA$4:AA$921)</f>
        <v>0</v>
      </c>
      <c r="EQ13" s="27">
        <f>SUMIF(Adjustments!$J$4:$J$921,($F13&amp;"/"&amp;EQ$4&amp;"/"&amp;EQ$3&amp;"/"&amp;EQ$2),Adjustments!AB$4:AB$921)</f>
        <v>0</v>
      </c>
      <c r="ER13" s="27">
        <f>SUMIF(Adjustments!$J$4:$J$921,($F13&amp;"/"&amp;ER$4&amp;"/"&amp;ER$3&amp;"/"&amp;ER$2),Adjustments!AC$4:AC$921)</f>
        <v>0</v>
      </c>
      <c r="ES13" s="27">
        <f>SUMIF(Adjustments!$J$4:$J$921,($F13&amp;"/"&amp;ES$4&amp;"/"&amp;ES$3&amp;"/"&amp;ES$2),Adjustments!AD$4:AD$921)</f>
        <v>0</v>
      </c>
      <c r="ET13" s="27">
        <f>SUMIF(Adjustments!$J$4:$J$921,($F13&amp;"/"&amp;ET$4&amp;"/"&amp;ET$3&amp;"/"&amp;ET$2),Adjustments!AE$4:AE$921)</f>
        <v>0</v>
      </c>
      <c r="EU13" s="27">
        <f>SUMIF(Adjustments!$J$4:$J$921,($F13&amp;"/"&amp;EU$4&amp;"/"&amp;EU$3&amp;"/"&amp;EU$2),Adjustments!AF$4:AF$921)</f>
        <v>0</v>
      </c>
      <c r="EV13" s="27">
        <f>SUMIF(Adjustments!$J$4:$J$921,($F13&amp;"/"&amp;EV$4&amp;"/"&amp;EV$3&amp;"/"&amp;EV$2),Adjustments!AG$4:AG$921)</f>
        <v>0</v>
      </c>
      <c r="EW13" s="27">
        <f>SUMIF(Adjustments!$J$4:$J$921,($F13&amp;"/"&amp;EW$4&amp;"/"&amp;EW$3&amp;"/"&amp;EW$2),Adjustments!AH$4:AH$921)</f>
        <v>0</v>
      </c>
      <c r="EX13" s="5"/>
      <c r="EY13" s="27">
        <f>SUMIF(Adjustments!$J$4:$J$921,($F13&amp;"/"&amp;EY$4&amp;"/"&amp;EY$3&amp;"/"&amp;EY$2),Adjustments!L$4:L$921)</f>
        <v>0</v>
      </c>
      <c r="EZ13" s="27">
        <f>SUMIF(Adjustments!$J$4:$J$921,($F13&amp;"/"&amp;EZ$4&amp;"/"&amp;EZ$3&amp;"/"&amp;EZ$2),Adjustments!M$4:M$921)</f>
        <v>0</v>
      </c>
      <c r="FA13" s="27">
        <f>SUMIF(Adjustments!$J$4:$J$921,($F13&amp;"/"&amp;FA$4&amp;"/"&amp;FA$3&amp;"/"&amp;FA$2),Adjustments!N$4:N$921)</f>
        <v>0</v>
      </c>
      <c r="FB13" s="27">
        <f>SUMIF(Adjustments!$J$4:$J$921,($F13&amp;"/"&amp;FB$4&amp;"/"&amp;FB$3&amp;"/"&amp;FB$2),Adjustments!O$4:O$921)</f>
        <v>0</v>
      </c>
      <c r="FC13" s="27">
        <f>SUMIF(Adjustments!$J$4:$J$921,($F13&amp;"/"&amp;FC$4&amp;"/"&amp;FC$3&amp;"/"&amp;FC$2),Adjustments!P$4:P$921)</f>
        <v>0</v>
      </c>
      <c r="FD13" s="27">
        <f>SUMIF(Adjustments!$J$4:$J$921,($F13&amp;"/"&amp;FD$4&amp;"/"&amp;FD$3&amp;"/"&amp;FD$2),Adjustments!Q$4:Q$921)</f>
        <v>0</v>
      </c>
      <c r="FE13" s="27">
        <f>SUMIF(Adjustments!$J$4:$J$921,($F13&amp;"/"&amp;FE$4&amp;"/"&amp;FE$3&amp;"/"&amp;FE$2),Adjustments!R$4:R$921)</f>
        <v>0</v>
      </c>
      <c r="FF13" s="27">
        <f>SUMIF(Adjustments!$J$4:$J$921,($F13&amp;"/"&amp;FF$4&amp;"/"&amp;FF$3&amp;"/"&amp;FF$2),Adjustments!S$4:S$921)</f>
        <v>0</v>
      </c>
      <c r="FG13" s="27">
        <f>SUMIF(Adjustments!$J$4:$J$921,($F13&amp;"/"&amp;FG$4&amp;"/"&amp;FG$3&amp;"/"&amp;FG$2),Adjustments!T$4:T$921)</f>
        <v>0</v>
      </c>
      <c r="FH13" s="27">
        <f>SUMIF(Adjustments!$J$4:$J$921,($F13&amp;"/"&amp;FH$4&amp;"/"&amp;FH$3&amp;"/"&amp;FH$2),Adjustments!U$4:U$921)</f>
        <v>0</v>
      </c>
      <c r="FI13" s="27">
        <f>SUMIF(Adjustments!$J$4:$J$921,($F13&amp;"/"&amp;FI$4&amp;"/"&amp;FI$3&amp;"/"&amp;FI$2),Adjustments!V$4:V$921)</f>
        <v>0</v>
      </c>
      <c r="FJ13" s="27">
        <f>SUMIF(Adjustments!$J$4:$J$921,($F13&amp;"/"&amp;FJ$4&amp;"/"&amp;FJ$3&amp;"/"&amp;FJ$2),Adjustments!W$4:W$921)</f>
        <v>0</v>
      </c>
      <c r="FK13" s="27">
        <f>SUMIF(Adjustments!$J$4:$J$921,($F13&amp;"/"&amp;FK$4&amp;"/"&amp;FK$3&amp;"/"&amp;FK$2),Adjustments!X$4:X$921)</f>
        <v>0</v>
      </c>
      <c r="FL13" s="27">
        <f>SUMIF(Adjustments!$J$4:$J$921,($F13&amp;"/"&amp;FL$4&amp;"/"&amp;FL$3&amp;"/"&amp;FL$2),Adjustments!Y$4:Y$921)</f>
        <v>0</v>
      </c>
      <c r="FM13" s="27">
        <f>SUMIF(Adjustments!$J$4:$J$921,($F13&amp;"/"&amp;FM$4&amp;"/"&amp;FM$3&amp;"/"&amp;FM$2),Adjustments!Z$4:Z$921)</f>
        <v>0</v>
      </c>
      <c r="FN13" s="27">
        <f>SUMIF(Adjustments!$J$4:$J$921,($F13&amp;"/"&amp;FN$4&amp;"/"&amp;FN$3&amp;"/"&amp;FN$2),Adjustments!AA$4:AA$921)</f>
        <v>0</v>
      </c>
      <c r="FO13" s="27">
        <f>SUMIF(Adjustments!$J$4:$J$921,($F13&amp;"/"&amp;FO$4&amp;"/"&amp;FO$3&amp;"/"&amp;FO$2),Adjustments!AB$4:AB$921)</f>
        <v>0</v>
      </c>
      <c r="FP13" s="27">
        <f>SUMIF(Adjustments!$J$4:$J$921,($F13&amp;"/"&amp;FP$4&amp;"/"&amp;FP$3&amp;"/"&amp;FP$2),Adjustments!AC$4:AC$921)</f>
        <v>0</v>
      </c>
      <c r="FQ13" s="27">
        <f>SUMIF(Adjustments!$J$4:$J$921,($F13&amp;"/"&amp;FQ$4&amp;"/"&amp;FQ$3&amp;"/"&amp;FQ$2),Adjustments!AD$4:AD$921)</f>
        <v>0</v>
      </c>
      <c r="FR13" s="27">
        <f>SUMIF(Adjustments!$J$4:$J$921,($F13&amp;"/"&amp;FR$4&amp;"/"&amp;FR$3&amp;"/"&amp;FR$2),Adjustments!AE$4:AE$921)</f>
        <v>0</v>
      </c>
      <c r="FS13" s="27">
        <f>SUMIF(Adjustments!$J$4:$J$921,($F13&amp;"/"&amp;FS$4&amp;"/"&amp;FS$3&amp;"/"&amp;FS$2),Adjustments!AF$4:AF$921)</f>
        <v>0</v>
      </c>
      <c r="FT13" s="27">
        <f>SUMIF(Adjustments!$J$4:$J$921,($F13&amp;"/"&amp;FT$4&amp;"/"&amp;FT$3&amp;"/"&amp;FT$2),Adjustments!AG$4:AG$921)</f>
        <v>0</v>
      </c>
      <c r="FU13" s="27">
        <f>SUMIF(Adjustments!$J$4:$J$921,($F13&amp;"/"&amp;FU$4&amp;"/"&amp;FU$3&amp;"/"&amp;FU$2),Adjustments!AH$4:AH$921)</f>
        <v>0</v>
      </c>
      <c r="FV13" s="5"/>
      <c r="FW13" s="27">
        <f t="shared" si="29"/>
        <v>0</v>
      </c>
      <c r="FX13" s="5"/>
      <c r="FY13" s="358">
        <f>VLOOKUP(F13,Scenarios!Z15:AD136,5,0)</f>
        <v>0</v>
      </c>
      <c r="FZ13" s="16">
        <f t="shared" si="30"/>
        <v>0</v>
      </c>
      <c r="GA13" s="16">
        <f t="shared" si="31"/>
        <v>0</v>
      </c>
      <c r="GB13" s="16">
        <f t="shared" si="32"/>
        <v>0</v>
      </c>
      <c r="GC13" s="16">
        <f t="shared" si="33"/>
        <v>0</v>
      </c>
      <c r="GD13" s="16">
        <f t="shared" si="34"/>
        <v>0</v>
      </c>
      <c r="GE13" s="16">
        <f t="shared" si="35"/>
        <v>0</v>
      </c>
      <c r="GF13" s="16">
        <f t="shared" si="36"/>
        <v>0</v>
      </c>
      <c r="GG13" s="16">
        <f t="shared" si="37"/>
        <v>0</v>
      </c>
      <c r="GH13" s="16">
        <f t="shared" si="38"/>
        <v>0</v>
      </c>
      <c r="GI13" s="16">
        <f t="shared" si="39"/>
        <v>-98917.944071727019</v>
      </c>
      <c r="GJ13" s="16">
        <f t="shared" si="40"/>
        <v>-424730.65199139959</v>
      </c>
      <c r="GK13" s="16">
        <f t="shared" si="41"/>
        <v>-882220.58149483637</v>
      </c>
      <c r="GL13" s="16">
        <f t="shared" si="42"/>
        <v>-1345410.3679583431</v>
      </c>
      <c r="GM13" s="16">
        <f t="shared" si="43"/>
        <v>-1814706.5678609724</v>
      </c>
      <c r="GN13" s="16">
        <f t="shared" si="44"/>
        <v>-2288963.0857738368</v>
      </c>
      <c r="GO13" s="16">
        <f t="shared" si="45"/>
        <v>-2764879.4864948802</v>
      </c>
      <c r="GP13" s="16">
        <f t="shared" si="46"/>
        <v>-3241660.1373933805</v>
      </c>
      <c r="GQ13" s="16">
        <f t="shared" si="47"/>
        <v>-3727207.4026555005</v>
      </c>
      <c r="GR13" s="16">
        <f t="shared" si="48"/>
        <v>-4027601.7492396813</v>
      </c>
      <c r="GS13" s="16">
        <f t="shared" si="49"/>
        <v>-4331597.4467785656</v>
      </c>
      <c r="GT13" s="16">
        <f t="shared" si="50"/>
        <v>-4639186.594277991</v>
      </c>
      <c r="GU13" s="16">
        <f t="shared" si="51"/>
        <v>-4946469.8082515104</v>
      </c>
      <c r="GV13" s="16">
        <f t="shared" si="52"/>
        <v>-5253425.3323240709</v>
      </c>
      <c r="GW13" s="13"/>
      <c r="GX13" s="570"/>
      <c r="GY13" s="600"/>
      <c r="GZ13" s="574"/>
      <c r="HA13" s="575"/>
      <c r="HB13" s="575">
        <f t="shared" si="55"/>
        <v>0</v>
      </c>
      <c r="HD13" s="577"/>
      <c r="HE13" s="578"/>
      <c r="HF13" s="578"/>
      <c r="HH13" s="578"/>
    </row>
    <row r="14" spans="1:216">
      <c r="A14" t="s">
        <v>10</v>
      </c>
      <c r="B14" t="s">
        <v>12</v>
      </c>
      <c r="C14" t="s">
        <v>12</v>
      </c>
      <c r="D14" s="5" t="s">
        <v>106</v>
      </c>
      <c r="E14" s="5" t="s">
        <v>11</v>
      </c>
      <c r="F14" s="5" t="s">
        <v>112</v>
      </c>
      <c r="G14" s="5" t="s">
        <v>54</v>
      </c>
      <c r="H14" s="5" t="s">
        <v>1005</v>
      </c>
      <c r="I14" s="5"/>
      <c r="J14" s="119">
        <f>SUMIF(Retirements!$E$10:$E$96,'Accum Dep'!$F14,Retirements!ED$10:ED$97)</f>
        <v>0</v>
      </c>
      <c r="K14" s="119">
        <f>SUMIF(Retirements!$E$10:$E$96,'Accum Dep'!$F14,Retirements!EE$10:EE$97)</f>
        <v>0</v>
      </c>
      <c r="L14" s="119">
        <f>SUMIF(Retirements!$E$10:$E$96,'Accum Dep'!$F14,Retirements!EF$10:EF$97)</f>
        <v>0</v>
      </c>
      <c r="M14" s="119">
        <f>SUMIF(Retirements!$E$10:$E$96,'Accum Dep'!$F14,Retirements!EG$10:EG$97)</f>
        <v>0</v>
      </c>
      <c r="N14" s="119">
        <f>SUMIF(Retirements!$E$10:$E$96,'Accum Dep'!$F14,Retirements!EH$10:EH$97)</f>
        <v>0</v>
      </c>
      <c r="O14" s="119">
        <f>SUMIF(Retirements!$E$10:$E$96,'Accum Dep'!$F14,Retirements!EI$10:EI$97)</f>
        <v>0</v>
      </c>
      <c r="P14" s="119">
        <f>SUMIF(Retirements!$E$10:$E$96,'Accum Dep'!$F14,Retirements!EJ$10:EJ$97)</f>
        <v>0</v>
      </c>
      <c r="Q14" s="119">
        <f>SUMIF(Retirements!$E$10:$E$96,'Accum Dep'!$F14,Retirements!EK$10:EK$97)</f>
        <v>0</v>
      </c>
      <c r="R14" s="119">
        <f>SUMIF(Retirements!$E$10:$E$96,'Accum Dep'!$F14,Retirements!EL$10:EL$97)</f>
        <v>0</v>
      </c>
      <c r="S14" s="119">
        <f>SUMIF(Retirements!$E$10:$E$96,'Accum Dep'!$F14,Retirements!EM$10:EM$97)</f>
        <v>0</v>
      </c>
      <c r="T14" s="119">
        <f>SUMIF(Retirements!$E$10:$E$96,'Accum Dep'!$F14,Retirements!EN$10:EN$97)</f>
        <v>0</v>
      </c>
      <c r="U14" s="119">
        <f>SUMIF(Retirements!$E$10:$E$96,'Accum Dep'!$F14,Retirements!EO$10:EO$97)</f>
        <v>0</v>
      </c>
      <c r="V14" s="119">
        <f>SUMIF(Retirements!$E$10:$E$96,'Accum Dep'!$F14,Retirements!EP$10:EP$97)</f>
        <v>0</v>
      </c>
      <c r="W14" s="119">
        <f>SUMIF(Retirements!$E$10:$E$96,'Accum Dep'!$F14,Retirements!EQ$10:EQ$97)</f>
        <v>0</v>
      </c>
      <c r="X14" s="119">
        <f>SUMIF(Retirements!$E$10:$E$96,'Accum Dep'!$F14,Retirements!ER$10:ER$97)</f>
        <v>0</v>
      </c>
      <c r="Y14" s="119">
        <f>SUMIF(Retirements!$E$10:$E$96,'Accum Dep'!$F14,Retirements!ES$10:ES$97)</f>
        <v>0</v>
      </c>
      <c r="Z14" s="119">
        <f>SUMIF(Retirements!$E$10:$E$96,'Accum Dep'!$F14,Retirements!ET$10:ET$97)</f>
        <v>0</v>
      </c>
      <c r="AA14" s="119">
        <f>SUMIF(Retirements!$E$10:$E$96,'Accum Dep'!$F14,Retirements!EU$10:EU$97)</f>
        <v>0</v>
      </c>
      <c r="AB14" s="119">
        <f>SUMIF(Retirements!$E$10:$E$96,'Accum Dep'!$F14,Retirements!EV$10:EV$97)</f>
        <v>0</v>
      </c>
      <c r="AC14" s="119">
        <f>SUMIF(Retirements!$E$10:$E$96,'Accum Dep'!$F14,Retirements!EW$10:EW$97)</f>
        <v>0</v>
      </c>
      <c r="AD14" s="119">
        <f>SUMIF(Retirements!$E$10:$E$96,'Accum Dep'!$F14,Retirements!EX$10:EX$97)</f>
        <v>0</v>
      </c>
      <c r="AE14" s="119">
        <f>SUMIF(Retirements!$E$10:$E$96,'Accum Dep'!$F14,Retirements!EY$10:EY$97)</f>
        <v>0</v>
      </c>
      <c r="AF14" s="119">
        <f>SUMIF(Retirements!$E$10:$E$96,'Accum Dep'!$F14,Retirements!EZ$10:EZ$97)</f>
        <v>0</v>
      </c>
      <c r="AG14" s="7"/>
      <c r="AH14" s="27">
        <f>SUMIF('Depreciation Exp'!$F$8:$F$130,'Accum Dep'!$F14,'Depreciation Exp'!CH$8:CH$133)</f>
        <v>0</v>
      </c>
      <c r="AI14" s="27">
        <f>SUMIF('Depreciation Exp'!$F$8:$F$130,'Accum Dep'!$F14,'Depreciation Exp'!CI$8:CI$133)</f>
        <v>0</v>
      </c>
      <c r="AJ14" s="27">
        <f>SUMIF('Depreciation Exp'!$F$8:$F$130,'Accum Dep'!$F14,'Depreciation Exp'!CJ$8:CJ$133)</f>
        <v>0</v>
      </c>
      <c r="AK14" s="27">
        <f>SUMIF('Depreciation Exp'!$F$8:$F$130,'Accum Dep'!$F14,'Depreciation Exp'!CK$8:CK$133)</f>
        <v>0</v>
      </c>
      <c r="AL14" s="27">
        <f>SUMIF('Depreciation Exp'!$F$8:$F$130,'Accum Dep'!$F14,'Depreciation Exp'!CL$8:CL$133)</f>
        <v>0</v>
      </c>
      <c r="AM14" s="27">
        <f>SUMIF('Depreciation Exp'!$F$8:$F$130,'Accum Dep'!$F14,'Depreciation Exp'!CM$8:CM$133)</f>
        <v>0</v>
      </c>
      <c r="AN14" s="27">
        <f>SUMIF('Depreciation Exp'!$F$8:$F$130,'Accum Dep'!$F14,'Depreciation Exp'!CN$8:CN$133)</f>
        <v>0</v>
      </c>
      <c r="AO14" s="27">
        <f>SUMIF('Depreciation Exp'!$F$8:$F$130,'Accum Dep'!$F14,'Depreciation Exp'!CO$8:CO$133)</f>
        <v>0</v>
      </c>
      <c r="AP14" s="27">
        <f>SUMIF('Depreciation Exp'!$F$8:$F$130,'Accum Dep'!$F14,'Depreciation Exp'!CP$8:CP$133)</f>
        <v>0</v>
      </c>
      <c r="AQ14" s="27">
        <f>SUMIF('Depreciation Exp'!$F$8:$F$130,'Accum Dep'!$F14,'Depreciation Exp'!CQ$8:CQ$133)</f>
        <v>0</v>
      </c>
      <c r="AR14" s="27">
        <f>SUMIF('Depreciation Exp'!$F$8:$F$130,'Accum Dep'!$F14,'Depreciation Exp'!CR$8:CR$133)</f>
        <v>0</v>
      </c>
      <c r="AS14" s="27">
        <f>SUMIF('Depreciation Exp'!$F$8:$F$130,'Accum Dep'!$F14,'Depreciation Exp'!CS$8:CS$133)</f>
        <v>0</v>
      </c>
      <c r="AT14" s="27">
        <f>SUMIF('Depreciation Exp'!$F$8:$F$130,'Accum Dep'!$F14,'Depreciation Exp'!CT$8:CT$133)</f>
        <v>0</v>
      </c>
      <c r="AU14" s="27">
        <f>SUMIF('Depreciation Exp'!$F$8:$F$130,'Accum Dep'!$F14,'Depreciation Exp'!CU$8:CU$133)</f>
        <v>0</v>
      </c>
      <c r="AV14" s="27">
        <f>SUMIF('Depreciation Exp'!$F$8:$F$130,'Accum Dep'!$F14,'Depreciation Exp'!CV$8:CV$133)</f>
        <v>0</v>
      </c>
      <c r="AW14" s="27">
        <f>SUMIF('Depreciation Exp'!$F$8:$F$130,'Accum Dep'!$F14,'Depreciation Exp'!CW$8:CW$133)</f>
        <v>0</v>
      </c>
      <c r="AX14" s="27">
        <f>SUMIF('Depreciation Exp'!$F$8:$F$130,'Accum Dep'!$F14,'Depreciation Exp'!CX$8:CX$133)</f>
        <v>0</v>
      </c>
      <c r="AY14" s="27">
        <f>SUMIF('Depreciation Exp'!$F$8:$F$130,'Accum Dep'!$F14,'Depreciation Exp'!CY$8:CY$133)</f>
        <v>0</v>
      </c>
      <c r="AZ14" s="27">
        <f>SUMIF('Depreciation Exp'!$F$8:$F$130,'Accum Dep'!$F14,'Depreciation Exp'!CZ$8:CZ$133)</f>
        <v>0</v>
      </c>
      <c r="BA14" s="27">
        <f>SUMIF('Depreciation Exp'!$F$8:$F$130,'Accum Dep'!$F14,'Depreciation Exp'!DA$8:DA$133)</f>
        <v>0</v>
      </c>
      <c r="BB14" s="27">
        <f>SUMIF('Depreciation Exp'!$F$8:$F$130,'Accum Dep'!$F14,'Depreciation Exp'!DB$8:DB$133)</f>
        <v>0</v>
      </c>
      <c r="BC14" s="27">
        <f>SUMIF('Depreciation Exp'!$F$8:$F$130,'Accum Dep'!$F14,'Depreciation Exp'!DC$8:DC$133)</f>
        <v>0</v>
      </c>
      <c r="BD14" s="27">
        <f>SUMIF('Depreciation Exp'!$F$8:$F$130,'Accum Dep'!$F14,'Depreciation Exp'!DD$8:DD$133)</f>
        <v>0</v>
      </c>
      <c r="BE14" s="27">
        <f>SUMIF('Depreciation Exp'!$F$8:$F$130,'Accum Dep'!$F14,'Depreciation Exp'!DE$8:DE$133)</f>
        <v>0</v>
      </c>
      <c r="BF14" s="59"/>
      <c r="BG14" s="27">
        <f>SUMIF(Adjustments!$J$4:$J$921,($F14&amp;"/"&amp;BG$4&amp;"/"&amp;BG$3&amp;"/"&amp;BG$2),Adjustments!L$4:L$921)</f>
        <v>0</v>
      </c>
      <c r="BH14" s="27">
        <f>SUMIF(Adjustments!$J$4:$J$921,($F14&amp;"/"&amp;BH$4&amp;"/"&amp;BH$3&amp;"/"&amp;BH$2),Adjustments!M$4:M$921)</f>
        <v>0</v>
      </c>
      <c r="BI14" s="27">
        <f>SUMIF(Adjustments!$J$4:$J$921,($F14&amp;"/"&amp;BI$4&amp;"/"&amp;BI$3&amp;"/"&amp;BI$2),Adjustments!N$4:N$921)</f>
        <v>0</v>
      </c>
      <c r="BJ14" s="27">
        <f>SUMIF(Adjustments!$J$4:$J$921,($F14&amp;"/"&amp;BJ$4&amp;"/"&amp;BJ$3&amp;"/"&amp;BJ$2),Adjustments!O$4:O$921)</f>
        <v>0</v>
      </c>
      <c r="BK14" s="27">
        <f>SUMIF(Adjustments!$J$4:$J$921,($F14&amp;"/"&amp;BK$4&amp;"/"&amp;BK$3&amp;"/"&amp;BK$2),Adjustments!P$4:P$921)</f>
        <v>0</v>
      </c>
      <c r="BL14" s="27">
        <f>SUMIF(Adjustments!$J$4:$J$921,($F14&amp;"/"&amp;BL$4&amp;"/"&amp;BL$3&amp;"/"&amp;BL$2),Adjustments!Q$4:Q$921)</f>
        <v>0</v>
      </c>
      <c r="BM14" s="27">
        <f>SUMIF(Adjustments!$J$4:$J$921,($F14&amp;"/"&amp;BM$4&amp;"/"&amp;BM$3&amp;"/"&amp;BM$2),Adjustments!R$4:R$921)</f>
        <v>0</v>
      </c>
      <c r="BN14" s="27">
        <f>SUMIF(Adjustments!$J$4:$J$921,($F14&amp;"/"&amp;BN$4&amp;"/"&amp;BN$3&amp;"/"&amp;BN$2),Adjustments!S$4:S$921)</f>
        <v>0</v>
      </c>
      <c r="BO14" s="27">
        <f>SUMIF(Adjustments!$J$4:$J$921,($F14&amp;"/"&amp;BO$4&amp;"/"&amp;BO$3&amp;"/"&amp;BO$2),Adjustments!T$4:T$921)</f>
        <v>0</v>
      </c>
      <c r="BP14" s="27">
        <f>SUMIF(Adjustments!$J$4:$J$921,($F14&amp;"/"&amp;BP$4&amp;"/"&amp;BP$3&amp;"/"&amp;BP$2),Adjustments!U$4:U$921)</f>
        <v>0</v>
      </c>
      <c r="BQ14" s="27">
        <f>SUMIF(Adjustments!$J$4:$J$921,($F14&amp;"/"&amp;BQ$4&amp;"/"&amp;BQ$3&amp;"/"&amp;BQ$2),Adjustments!V$4:V$921)</f>
        <v>0</v>
      </c>
      <c r="BR14" s="27">
        <f>SUMIF(Adjustments!$J$4:$J$921,($F14&amp;"/"&amp;BR$4&amp;"/"&amp;BR$3&amp;"/"&amp;BR$2),Adjustments!W$4:W$921)</f>
        <v>0</v>
      </c>
      <c r="BS14" s="27">
        <f>SUMIF(Adjustments!$J$4:$J$921,($F14&amp;"/"&amp;BS$4&amp;"/"&amp;BS$3&amp;"/"&amp;BS$2),Adjustments!X$4:X$921)</f>
        <v>0</v>
      </c>
      <c r="BT14" s="27">
        <f>SUMIF(Adjustments!$J$4:$J$921,($F14&amp;"/"&amp;BT$4&amp;"/"&amp;BT$3&amp;"/"&amp;BT$2),Adjustments!Y$4:Y$921)</f>
        <v>0</v>
      </c>
      <c r="BU14" s="27">
        <f>SUMIF(Adjustments!$J$4:$J$921,($F14&amp;"/"&amp;BU$4&amp;"/"&amp;BU$3&amp;"/"&amp;BU$2),Adjustments!Z$4:Z$921)</f>
        <v>0</v>
      </c>
      <c r="BV14" s="27">
        <f>SUMIF(Adjustments!$J$4:$J$921,($F14&amp;"/"&amp;BV$4&amp;"/"&amp;BV$3&amp;"/"&amp;BV$2),Adjustments!AA$4:AA$921)</f>
        <v>0</v>
      </c>
      <c r="BW14" s="27">
        <f>SUMIF(Adjustments!$J$4:$J$921,($F14&amp;"/"&amp;BW$4&amp;"/"&amp;BW$3&amp;"/"&amp;BW$2),Adjustments!AB$4:AB$921)</f>
        <v>0</v>
      </c>
      <c r="BX14" s="27">
        <f>SUMIF(Adjustments!$J$4:$J$921,($F14&amp;"/"&amp;BX$4&amp;"/"&amp;BX$3&amp;"/"&amp;BX$2),Adjustments!AC$4:AC$921)</f>
        <v>0</v>
      </c>
      <c r="BY14" s="27">
        <f>SUMIF(Adjustments!$J$4:$J$921,($F14&amp;"/"&amp;BY$4&amp;"/"&amp;BY$3&amp;"/"&amp;BY$2),Adjustments!AD$4:AD$921)</f>
        <v>0</v>
      </c>
      <c r="BZ14" s="27">
        <f>SUMIF(Adjustments!$J$4:$J$921,($F14&amp;"/"&amp;BZ$4&amp;"/"&amp;BZ$3&amp;"/"&amp;BZ$2),Adjustments!AE$4:AE$921)</f>
        <v>0</v>
      </c>
      <c r="CA14" s="27">
        <f>SUMIF(Adjustments!$J$4:$J$921,($F14&amp;"/"&amp;CA$4&amp;"/"&amp;CA$3&amp;"/"&amp;CA$2),Adjustments!AF$4:AF$921)</f>
        <v>0</v>
      </c>
      <c r="CB14" s="27">
        <f>SUMIF(Adjustments!$J$4:$J$921,($F14&amp;"/"&amp;CB$4&amp;"/"&amp;CB$3&amp;"/"&amp;CB$2),Adjustments!AG$4:AG$921)</f>
        <v>0</v>
      </c>
      <c r="CC14" s="27">
        <f>SUMIF(Adjustments!$J$4:$J$921,($F14&amp;"/"&amp;CC$4&amp;"/"&amp;CC$3&amp;"/"&amp;CC$2),Adjustments!AH$4:AH$921)</f>
        <v>0</v>
      </c>
      <c r="CD14" s="5"/>
      <c r="CE14" s="27">
        <f>SUMIF(Adjustments!$J$4:$J$921,($F14&amp;"/"&amp;CE$4&amp;"/"&amp;CE$3&amp;"/"&amp;CE$2),Adjustments!L$4:L$921)</f>
        <v>0</v>
      </c>
      <c r="CF14" s="27">
        <f>SUMIF(Adjustments!$J$4:$J$921,($F14&amp;"/"&amp;CF$4&amp;"/"&amp;CF$3&amp;"/"&amp;CF$2),Adjustments!M$4:M$921)</f>
        <v>0</v>
      </c>
      <c r="CG14" s="27">
        <f>SUMIF(Adjustments!$J$4:$J$921,($F14&amp;"/"&amp;CG$4&amp;"/"&amp;CG$3&amp;"/"&amp;CG$2),Adjustments!N$4:N$921)</f>
        <v>0</v>
      </c>
      <c r="CH14" s="27">
        <f>SUMIF(Adjustments!$J$4:$J$921,($F14&amp;"/"&amp;CH$4&amp;"/"&amp;CH$3&amp;"/"&amp;CH$2),Adjustments!O$4:O$921)</f>
        <v>0</v>
      </c>
      <c r="CI14" s="27">
        <f>SUMIF(Adjustments!$J$4:$J$921,($F14&amp;"/"&amp;CI$4&amp;"/"&amp;CI$3&amp;"/"&amp;CI$2),Adjustments!P$4:P$921)</f>
        <v>0</v>
      </c>
      <c r="CJ14" s="27">
        <f>SUMIF(Adjustments!$J$4:$J$921,($F14&amp;"/"&amp;CJ$4&amp;"/"&amp;CJ$3&amp;"/"&amp;CJ$2),Adjustments!Q$4:Q$921)</f>
        <v>0</v>
      </c>
      <c r="CK14" s="27">
        <f>SUMIF(Adjustments!$J$4:$J$921,($F14&amp;"/"&amp;CK$4&amp;"/"&amp;CK$3&amp;"/"&amp;CK$2),Adjustments!R$4:R$921)</f>
        <v>0</v>
      </c>
      <c r="CL14" s="27">
        <f>SUMIF(Adjustments!$J$4:$J$921,($F14&amp;"/"&amp;CL$4&amp;"/"&amp;CL$3&amp;"/"&amp;CL$2),Adjustments!S$4:S$921)</f>
        <v>0</v>
      </c>
      <c r="CM14" s="27">
        <f>SUMIF(Adjustments!$J$4:$J$921,($F14&amp;"/"&amp;CM$4&amp;"/"&amp;CM$3&amp;"/"&amp;CM$2),Adjustments!T$4:T$921)</f>
        <v>0</v>
      </c>
      <c r="CN14" s="27">
        <f>SUMIF(Adjustments!$J$4:$J$921,($F14&amp;"/"&amp;CN$4&amp;"/"&amp;CN$3&amp;"/"&amp;CN$2),Adjustments!U$4:U$921)</f>
        <v>0</v>
      </c>
      <c r="CO14" s="27">
        <f>SUMIF(Adjustments!$J$4:$J$921,($F14&amp;"/"&amp;CO$4&amp;"/"&amp;CO$3&amp;"/"&amp;CO$2),Adjustments!V$4:V$921)</f>
        <v>0</v>
      </c>
      <c r="CP14" s="27">
        <f>SUMIF(Adjustments!$J$4:$J$921,($F14&amp;"/"&amp;CP$4&amp;"/"&amp;CP$3&amp;"/"&amp;CP$2),Adjustments!W$4:W$921)</f>
        <v>0</v>
      </c>
      <c r="CQ14" s="27">
        <f>SUMIF(Adjustments!$J$4:$J$921,($F14&amp;"/"&amp;CQ$4&amp;"/"&amp;CQ$3&amp;"/"&amp;CQ$2),Adjustments!X$4:X$921)</f>
        <v>0</v>
      </c>
      <c r="CR14" s="27">
        <f>SUMIF(Adjustments!$J$4:$J$921,($F14&amp;"/"&amp;CR$4&amp;"/"&amp;CR$3&amp;"/"&amp;CR$2),Adjustments!Y$4:Y$921)</f>
        <v>0</v>
      </c>
      <c r="CS14" s="27">
        <f>SUMIF(Adjustments!$J$4:$J$921,($F14&amp;"/"&amp;CS$4&amp;"/"&amp;CS$3&amp;"/"&amp;CS$2),Adjustments!Z$4:Z$921)</f>
        <v>0</v>
      </c>
      <c r="CT14" s="27">
        <f>SUMIF(Adjustments!$J$4:$J$921,($F14&amp;"/"&amp;CT$4&amp;"/"&amp;CT$3&amp;"/"&amp;CT$2),Adjustments!AA$4:AA$921)</f>
        <v>0</v>
      </c>
      <c r="CU14" s="27">
        <f>SUMIF(Adjustments!$J$4:$J$921,($F14&amp;"/"&amp;CU$4&amp;"/"&amp;CU$3&amp;"/"&amp;CU$2),Adjustments!AB$4:AB$921)</f>
        <v>0</v>
      </c>
      <c r="CV14" s="27">
        <f>SUMIF(Adjustments!$J$4:$J$921,($F14&amp;"/"&amp;CV$4&amp;"/"&amp;CV$3&amp;"/"&amp;CV$2),Adjustments!AC$4:AC$921)</f>
        <v>0</v>
      </c>
      <c r="CW14" s="27">
        <f>SUMIF(Adjustments!$J$4:$J$921,($F14&amp;"/"&amp;CW$4&amp;"/"&amp;CW$3&amp;"/"&amp;CW$2),Adjustments!AD$4:AD$921)</f>
        <v>0</v>
      </c>
      <c r="CX14" s="27">
        <f>SUMIF(Adjustments!$J$4:$J$921,($F14&amp;"/"&amp;CX$4&amp;"/"&amp;CX$3&amp;"/"&amp;CX$2),Adjustments!AE$4:AE$921)</f>
        <v>0</v>
      </c>
      <c r="CY14" s="27">
        <f>SUMIF(Adjustments!$J$4:$J$921,($F14&amp;"/"&amp;CY$4&amp;"/"&amp;CY$3&amp;"/"&amp;CY$2),Adjustments!AF$4:AF$921)</f>
        <v>0</v>
      </c>
      <c r="CZ14" s="27">
        <f>SUMIF(Adjustments!$J$4:$J$921,($F14&amp;"/"&amp;CZ$4&amp;"/"&amp;CZ$3&amp;"/"&amp;CZ$2),Adjustments!AG$4:AG$921)</f>
        <v>0</v>
      </c>
      <c r="DA14" s="27">
        <f>SUMIF(Adjustments!$J$4:$J$921,($F14&amp;"/"&amp;DA$4&amp;"/"&amp;DA$3&amp;"/"&amp;DA$2),Adjustments!AH$4:AH$921)</f>
        <v>0</v>
      </c>
      <c r="DB14" s="5"/>
      <c r="DC14" s="27">
        <f>SUMIF(Adjustments!$J$4:$J$921,($F14&amp;"/"&amp;DC$4&amp;"/"&amp;DC$3&amp;"/"&amp;DC$2),Adjustments!L$4:L$921)</f>
        <v>0</v>
      </c>
      <c r="DD14" s="27">
        <f>SUMIF(Adjustments!$J$4:$J$921,($F14&amp;"/"&amp;DD$4&amp;"/"&amp;DD$3&amp;"/"&amp;DD$2),Adjustments!M$4:M$921)</f>
        <v>0</v>
      </c>
      <c r="DE14" s="27">
        <f>SUMIF(Adjustments!$J$4:$J$921,($F14&amp;"/"&amp;DE$4&amp;"/"&amp;DE$3&amp;"/"&amp;DE$2),Adjustments!N$4:N$921)</f>
        <v>0</v>
      </c>
      <c r="DF14" s="27">
        <f>SUMIF(Adjustments!$J$4:$J$921,($F14&amp;"/"&amp;DF$4&amp;"/"&amp;DF$3&amp;"/"&amp;DF$2),Adjustments!O$4:O$921)</f>
        <v>0</v>
      </c>
      <c r="DG14" s="27">
        <f>SUMIF(Adjustments!$J$4:$J$921,($F14&amp;"/"&amp;DG$4&amp;"/"&amp;DG$3&amp;"/"&amp;DG$2),Adjustments!P$4:P$921)</f>
        <v>0</v>
      </c>
      <c r="DH14" s="27">
        <f>SUMIF(Adjustments!$J$4:$J$921,($F14&amp;"/"&amp;DH$4&amp;"/"&amp;DH$3&amp;"/"&amp;DH$2),Adjustments!Q$4:Q$921)</f>
        <v>0</v>
      </c>
      <c r="DI14" s="27">
        <f>SUMIF(Adjustments!$J$4:$J$921,($F14&amp;"/"&amp;DI$4&amp;"/"&amp;DI$3&amp;"/"&amp;DI$2),Adjustments!R$4:R$921)</f>
        <v>0</v>
      </c>
      <c r="DJ14" s="27">
        <f>SUMIF(Adjustments!$J$4:$J$921,($F14&amp;"/"&amp;DJ$4&amp;"/"&amp;DJ$3&amp;"/"&amp;DJ$2),Adjustments!S$4:S$921)</f>
        <v>0</v>
      </c>
      <c r="DK14" s="27">
        <f>SUMIF(Adjustments!$J$4:$J$921,($F14&amp;"/"&amp;DK$4&amp;"/"&amp;DK$3&amp;"/"&amp;DK$2),Adjustments!T$4:T$921)</f>
        <v>0</v>
      </c>
      <c r="DL14" s="27">
        <f>SUMIF(Adjustments!$J$4:$J$921,($F14&amp;"/"&amp;DL$4&amp;"/"&amp;DL$3&amp;"/"&amp;DL$2),Adjustments!U$4:U$921)</f>
        <v>0</v>
      </c>
      <c r="DM14" s="27">
        <f>SUMIF(Adjustments!$J$4:$J$921,($F14&amp;"/"&amp;DM$4&amp;"/"&amp;DM$3&amp;"/"&amp;DM$2),Adjustments!V$4:V$921)</f>
        <v>0</v>
      </c>
      <c r="DN14" s="27">
        <f>SUMIF(Adjustments!$J$4:$J$921,($F14&amp;"/"&amp;DN$4&amp;"/"&amp;DN$3&amp;"/"&amp;DN$2),Adjustments!W$4:W$921)</f>
        <v>0</v>
      </c>
      <c r="DO14" s="27">
        <f>SUMIF(Adjustments!$J$4:$J$921,($F14&amp;"/"&amp;DO$4&amp;"/"&amp;DO$3&amp;"/"&amp;DO$2),Adjustments!X$4:X$921)</f>
        <v>0</v>
      </c>
      <c r="DP14" s="27">
        <f>SUMIF(Adjustments!$J$4:$J$921,($F14&amp;"/"&amp;DP$4&amp;"/"&amp;DP$3&amp;"/"&amp;DP$2),Adjustments!Y$4:Y$921)</f>
        <v>0</v>
      </c>
      <c r="DQ14" s="27">
        <f>SUMIF(Adjustments!$J$4:$J$921,($F14&amp;"/"&amp;DQ$4&amp;"/"&amp;DQ$3&amp;"/"&amp;DQ$2),Adjustments!Z$4:Z$921)</f>
        <v>0</v>
      </c>
      <c r="DR14" s="27">
        <f>SUMIF(Adjustments!$J$4:$J$921,($F14&amp;"/"&amp;DR$4&amp;"/"&amp;DR$3&amp;"/"&amp;DR$2),Adjustments!AA$4:AA$921)</f>
        <v>0</v>
      </c>
      <c r="DS14" s="27">
        <f>SUMIF(Adjustments!$J$4:$J$921,($F14&amp;"/"&amp;DS$4&amp;"/"&amp;DS$3&amp;"/"&amp;DS$2),Adjustments!AB$4:AB$921)</f>
        <v>0</v>
      </c>
      <c r="DT14" s="27">
        <f>SUMIF(Adjustments!$J$4:$J$921,($F14&amp;"/"&amp;DT$4&amp;"/"&amp;DT$3&amp;"/"&amp;DT$2),Adjustments!AC$4:AC$921)</f>
        <v>0</v>
      </c>
      <c r="DU14" s="27">
        <f>SUMIF(Adjustments!$J$4:$J$921,($F14&amp;"/"&amp;DU$4&amp;"/"&amp;DU$3&amp;"/"&amp;DU$2),Adjustments!AD$4:AD$921)</f>
        <v>0</v>
      </c>
      <c r="DV14" s="27">
        <f>SUMIF(Adjustments!$J$4:$J$921,($F14&amp;"/"&amp;DV$4&amp;"/"&amp;DV$3&amp;"/"&amp;DV$2),Adjustments!AE$4:AE$921)</f>
        <v>0</v>
      </c>
      <c r="DW14" s="27">
        <f>SUMIF(Adjustments!$J$4:$J$921,($F14&amp;"/"&amp;DW$4&amp;"/"&amp;DW$3&amp;"/"&amp;DW$2),Adjustments!AF$4:AF$921)</f>
        <v>0</v>
      </c>
      <c r="DX14" s="27">
        <f>SUMIF(Adjustments!$J$4:$J$921,($F14&amp;"/"&amp;DX$4&amp;"/"&amp;DX$3&amp;"/"&amp;DX$2),Adjustments!AG$4:AG$921)</f>
        <v>0</v>
      </c>
      <c r="DY14" s="27">
        <f>SUMIF(Adjustments!$J$4:$J$921,($F14&amp;"/"&amp;DY$4&amp;"/"&amp;DY$3&amp;"/"&amp;DY$2),Adjustments!AH$4:AH$921)</f>
        <v>0</v>
      </c>
      <c r="DZ14" s="5"/>
      <c r="EA14" s="27">
        <f>SUMIF(Adjustments!$J$4:$J$921,($F14&amp;"/"&amp;EA$4&amp;"/"&amp;EA$3&amp;"/"&amp;EA$2),Adjustments!L$4:L$921)</f>
        <v>0</v>
      </c>
      <c r="EB14" s="27">
        <f>SUMIF(Adjustments!$J$4:$J$921,($F14&amp;"/"&amp;EB$4&amp;"/"&amp;EB$3&amp;"/"&amp;EB$2),Adjustments!M$4:M$921)</f>
        <v>0</v>
      </c>
      <c r="EC14" s="27">
        <f>SUMIF(Adjustments!$J$4:$J$921,($F14&amp;"/"&amp;EC$4&amp;"/"&amp;EC$3&amp;"/"&amp;EC$2),Adjustments!N$4:N$921)</f>
        <v>0</v>
      </c>
      <c r="ED14" s="27">
        <f>SUMIF(Adjustments!$J$4:$J$921,($F14&amp;"/"&amp;ED$4&amp;"/"&amp;ED$3&amp;"/"&amp;ED$2),Adjustments!O$4:O$921)</f>
        <v>0</v>
      </c>
      <c r="EE14" s="27">
        <f>SUMIF(Adjustments!$J$4:$J$921,($F14&amp;"/"&amp;EE$4&amp;"/"&amp;EE$3&amp;"/"&amp;EE$2),Adjustments!P$4:P$921)</f>
        <v>0</v>
      </c>
      <c r="EF14" s="27">
        <f>SUMIF(Adjustments!$J$4:$J$921,($F14&amp;"/"&amp;EF$4&amp;"/"&amp;EF$3&amp;"/"&amp;EF$2),Adjustments!Q$4:Q$921)</f>
        <v>0</v>
      </c>
      <c r="EG14" s="27">
        <f>SUMIF(Adjustments!$J$4:$J$921,($F14&amp;"/"&amp;EG$4&amp;"/"&amp;EG$3&amp;"/"&amp;EG$2),Adjustments!R$4:R$921)</f>
        <v>0</v>
      </c>
      <c r="EH14" s="27">
        <f>SUMIF(Adjustments!$J$4:$J$921,($F14&amp;"/"&amp;EH$4&amp;"/"&amp;EH$3&amp;"/"&amp;EH$2),Adjustments!S$4:S$921)</f>
        <v>0</v>
      </c>
      <c r="EI14" s="27">
        <f>SUMIF(Adjustments!$J$4:$J$921,($F14&amp;"/"&amp;EI$4&amp;"/"&amp;EI$3&amp;"/"&amp;EI$2),Adjustments!T$4:T$921)</f>
        <v>0</v>
      </c>
      <c r="EJ14" s="27">
        <f>SUMIF(Adjustments!$J$4:$J$921,($F14&amp;"/"&amp;EJ$4&amp;"/"&amp;EJ$3&amp;"/"&amp;EJ$2),Adjustments!U$4:U$921)</f>
        <v>0</v>
      </c>
      <c r="EK14" s="27">
        <f>SUMIF(Adjustments!$J$4:$J$921,($F14&amp;"/"&amp;EK$4&amp;"/"&amp;EK$3&amp;"/"&amp;EK$2),Adjustments!V$4:V$921)</f>
        <v>0</v>
      </c>
      <c r="EL14" s="27">
        <f>SUMIF(Adjustments!$J$4:$J$921,($F14&amp;"/"&amp;EL$4&amp;"/"&amp;EL$3&amp;"/"&amp;EL$2),Adjustments!W$4:W$921)</f>
        <v>0</v>
      </c>
      <c r="EM14" s="27">
        <f>SUMIF(Adjustments!$J$4:$J$921,($F14&amp;"/"&amp;EM$4&amp;"/"&amp;EM$3&amp;"/"&amp;EM$2),Adjustments!X$4:X$921)</f>
        <v>0</v>
      </c>
      <c r="EN14" s="27">
        <f>SUMIF(Adjustments!$J$4:$J$921,($F14&amp;"/"&amp;EN$4&amp;"/"&amp;EN$3&amp;"/"&amp;EN$2),Adjustments!Y$4:Y$921)</f>
        <v>0</v>
      </c>
      <c r="EO14" s="27">
        <f>SUMIF(Adjustments!$J$4:$J$921,($F14&amp;"/"&amp;EO$4&amp;"/"&amp;EO$3&amp;"/"&amp;EO$2),Adjustments!Z$4:Z$921)</f>
        <v>0</v>
      </c>
      <c r="EP14" s="27">
        <f>SUMIF(Adjustments!$J$4:$J$921,($F14&amp;"/"&amp;EP$4&amp;"/"&amp;EP$3&amp;"/"&amp;EP$2),Adjustments!AA$4:AA$921)</f>
        <v>0</v>
      </c>
      <c r="EQ14" s="27">
        <f>SUMIF(Adjustments!$J$4:$J$921,($F14&amp;"/"&amp;EQ$4&amp;"/"&amp;EQ$3&amp;"/"&amp;EQ$2),Adjustments!AB$4:AB$921)</f>
        <v>0</v>
      </c>
      <c r="ER14" s="27">
        <f>SUMIF(Adjustments!$J$4:$J$921,($F14&amp;"/"&amp;ER$4&amp;"/"&amp;ER$3&amp;"/"&amp;ER$2),Adjustments!AC$4:AC$921)</f>
        <v>0</v>
      </c>
      <c r="ES14" s="27">
        <f>SUMIF(Adjustments!$J$4:$J$921,($F14&amp;"/"&amp;ES$4&amp;"/"&amp;ES$3&amp;"/"&amp;ES$2),Adjustments!AD$4:AD$921)</f>
        <v>0</v>
      </c>
      <c r="ET14" s="27">
        <f>SUMIF(Adjustments!$J$4:$J$921,($F14&amp;"/"&amp;ET$4&amp;"/"&amp;ET$3&amp;"/"&amp;ET$2),Adjustments!AE$4:AE$921)</f>
        <v>0</v>
      </c>
      <c r="EU14" s="27">
        <f>SUMIF(Adjustments!$J$4:$J$921,($F14&amp;"/"&amp;EU$4&amp;"/"&amp;EU$3&amp;"/"&amp;EU$2),Adjustments!AF$4:AF$921)</f>
        <v>0</v>
      </c>
      <c r="EV14" s="27">
        <f>SUMIF(Adjustments!$J$4:$J$921,($F14&amp;"/"&amp;EV$4&amp;"/"&amp;EV$3&amp;"/"&amp;EV$2),Adjustments!AG$4:AG$921)</f>
        <v>0</v>
      </c>
      <c r="EW14" s="27">
        <f>SUMIF(Adjustments!$J$4:$J$921,($F14&amp;"/"&amp;EW$4&amp;"/"&amp;EW$3&amp;"/"&amp;EW$2),Adjustments!AH$4:AH$921)</f>
        <v>0</v>
      </c>
      <c r="EX14" s="5"/>
      <c r="EY14" s="27">
        <f>SUMIF(Adjustments!$J$4:$J$921,($F14&amp;"/"&amp;EY$4&amp;"/"&amp;EY$3&amp;"/"&amp;EY$2),Adjustments!L$4:L$921)</f>
        <v>0</v>
      </c>
      <c r="EZ14" s="27">
        <f>SUMIF(Adjustments!$J$4:$J$921,($F14&amp;"/"&amp;EZ$4&amp;"/"&amp;EZ$3&amp;"/"&amp;EZ$2),Adjustments!M$4:M$921)</f>
        <v>0</v>
      </c>
      <c r="FA14" s="27">
        <f>SUMIF(Adjustments!$J$4:$J$921,($F14&amp;"/"&amp;FA$4&amp;"/"&amp;FA$3&amp;"/"&amp;FA$2),Adjustments!N$4:N$921)</f>
        <v>0</v>
      </c>
      <c r="FB14" s="27">
        <f>SUMIF(Adjustments!$J$4:$J$921,($F14&amp;"/"&amp;FB$4&amp;"/"&amp;FB$3&amp;"/"&amp;FB$2),Adjustments!O$4:O$921)</f>
        <v>0</v>
      </c>
      <c r="FC14" s="27">
        <f>SUMIF(Adjustments!$J$4:$J$921,($F14&amp;"/"&amp;FC$4&amp;"/"&amp;FC$3&amp;"/"&amp;FC$2),Adjustments!P$4:P$921)</f>
        <v>0</v>
      </c>
      <c r="FD14" s="27">
        <f>SUMIF(Adjustments!$J$4:$J$921,($F14&amp;"/"&amp;FD$4&amp;"/"&amp;FD$3&amp;"/"&amp;FD$2),Adjustments!Q$4:Q$921)</f>
        <v>0</v>
      </c>
      <c r="FE14" s="27">
        <f>SUMIF(Adjustments!$J$4:$J$921,($F14&amp;"/"&amp;FE$4&amp;"/"&amp;FE$3&amp;"/"&amp;FE$2),Adjustments!R$4:R$921)</f>
        <v>0</v>
      </c>
      <c r="FF14" s="27">
        <f>SUMIF(Adjustments!$J$4:$J$921,($F14&amp;"/"&amp;FF$4&amp;"/"&amp;FF$3&amp;"/"&amp;FF$2),Adjustments!S$4:S$921)</f>
        <v>0</v>
      </c>
      <c r="FG14" s="27">
        <f>SUMIF(Adjustments!$J$4:$J$921,($F14&amp;"/"&amp;FG$4&amp;"/"&amp;FG$3&amp;"/"&amp;FG$2),Adjustments!T$4:T$921)</f>
        <v>0</v>
      </c>
      <c r="FH14" s="27">
        <f>SUMIF(Adjustments!$J$4:$J$921,($F14&amp;"/"&amp;FH$4&amp;"/"&amp;FH$3&amp;"/"&amp;FH$2),Adjustments!U$4:U$921)</f>
        <v>0</v>
      </c>
      <c r="FI14" s="27">
        <f>SUMIF(Adjustments!$J$4:$J$921,($F14&amp;"/"&amp;FI$4&amp;"/"&amp;FI$3&amp;"/"&amp;FI$2),Adjustments!V$4:V$921)</f>
        <v>0</v>
      </c>
      <c r="FJ14" s="27">
        <f>SUMIF(Adjustments!$J$4:$J$921,($F14&amp;"/"&amp;FJ$4&amp;"/"&amp;FJ$3&amp;"/"&amp;FJ$2),Adjustments!W$4:W$921)</f>
        <v>0</v>
      </c>
      <c r="FK14" s="27">
        <f>SUMIF(Adjustments!$J$4:$J$921,($F14&amp;"/"&amp;FK$4&amp;"/"&amp;FK$3&amp;"/"&amp;FK$2),Adjustments!X$4:X$921)</f>
        <v>0</v>
      </c>
      <c r="FL14" s="27">
        <f>SUMIF(Adjustments!$J$4:$J$921,($F14&amp;"/"&amp;FL$4&amp;"/"&amp;FL$3&amp;"/"&amp;FL$2),Adjustments!Y$4:Y$921)</f>
        <v>0</v>
      </c>
      <c r="FM14" s="27">
        <f>SUMIF(Adjustments!$J$4:$J$921,($F14&amp;"/"&amp;FM$4&amp;"/"&amp;FM$3&amp;"/"&amp;FM$2),Adjustments!Z$4:Z$921)</f>
        <v>0</v>
      </c>
      <c r="FN14" s="27">
        <f>SUMIF(Adjustments!$J$4:$J$921,($F14&amp;"/"&amp;FN$4&amp;"/"&amp;FN$3&amp;"/"&amp;FN$2),Adjustments!AA$4:AA$921)</f>
        <v>0</v>
      </c>
      <c r="FO14" s="27">
        <f>SUMIF(Adjustments!$J$4:$J$921,($F14&amp;"/"&amp;FO$4&amp;"/"&amp;FO$3&amp;"/"&amp;FO$2),Adjustments!AB$4:AB$921)</f>
        <v>0</v>
      </c>
      <c r="FP14" s="27">
        <f>SUMIF(Adjustments!$J$4:$J$921,($F14&amp;"/"&amp;FP$4&amp;"/"&amp;FP$3&amp;"/"&amp;FP$2),Adjustments!AC$4:AC$921)</f>
        <v>0</v>
      </c>
      <c r="FQ14" s="27">
        <f>SUMIF(Adjustments!$J$4:$J$921,($F14&amp;"/"&amp;FQ$4&amp;"/"&amp;FQ$3&amp;"/"&amp;FQ$2),Adjustments!AD$4:AD$921)</f>
        <v>0</v>
      </c>
      <c r="FR14" s="27">
        <f>SUMIF(Adjustments!$J$4:$J$921,($F14&amp;"/"&amp;FR$4&amp;"/"&amp;FR$3&amp;"/"&amp;FR$2),Adjustments!AE$4:AE$921)</f>
        <v>0</v>
      </c>
      <c r="FS14" s="27">
        <f>SUMIF(Adjustments!$J$4:$J$921,($F14&amp;"/"&amp;FS$4&amp;"/"&amp;FS$3&amp;"/"&amp;FS$2),Adjustments!AF$4:AF$921)</f>
        <v>0</v>
      </c>
      <c r="FT14" s="27">
        <f>SUMIF(Adjustments!$J$4:$J$921,($F14&amp;"/"&amp;FT$4&amp;"/"&amp;FT$3&amp;"/"&amp;FT$2),Adjustments!AG$4:AG$921)</f>
        <v>0</v>
      </c>
      <c r="FU14" s="27">
        <f>SUMIF(Adjustments!$J$4:$J$921,($F14&amp;"/"&amp;FU$4&amp;"/"&amp;FU$3&amp;"/"&amp;FU$2),Adjustments!AH$4:AH$921)</f>
        <v>0</v>
      </c>
      <c r="FV14" s="5"/>
      <c r="FW14" s="27">
        <f t="shared" si="29"/>
        <v>0</v>
      </c>
      <c r="FX14" s="5"/>
      <c r="FY14" s="358">
        <f>VLOOKUP(F14,Scenarios!Z16:AD137,5,0)</f>
        <v>0</v>
      </c>
      <c r="FZ14" s="16">
        <f t="shared" si="30"/>
        <v>0</v>
      </c>
      <c r="GA14" s="16">
        <f t="shared" si="31"/>
        <v>0</v>
      </c>
      <c r="GB14" s="16">
        <f t="shared" si="32"/>
        <v>0</v>
      </c>
      <c r="GC14" s="16">
        <f t="shared" si="33"/>
        <v>0</v>
      </c>
      <c r="GD14" s="16">
        <f t="shared" si="34"/>
        <v>0</v>
      </c>
      <c r="GE14" s="16">
        <f t="shared" si="35"/>
        <v>0</v>
      </c>
      <c r="GF14" s="16">
        <f t="shared" si="36"/>
        <v>0</v>
      </c>
      <c r="GG14" s="16">
        <f t="shared" si="37"/>
        <v>0</v>
      </c>
      <c r="GH14" s="16">
        <f t="shared" si="38"/>
        <v>0</v>
      </c>
      <c r="GI14" s="16">
        <f t="shared" si="39"/>
        <v>0</v>
      </c>
      <c r="GJ14" s="16">
        <f t="shared" si="40"/>
        <v>0</v>
      </c>
      <c r="GK14" s="16">
        <f t="shared" si="41"/>
        <v>0</v>
      </c>
      <c r="GL14" s="16">
        <f t="shared" si="42"/>
        <v>0</v>
      </c>
      <c r="GM14" s="16">
        <f t="shared" si="43"/>
        <v>0</v>
      </c>
      <c r="GN14" s="16">
        <f t="shared" si="44"/>
        <v>0</v>
      </c>
      <c r="GO14" s="16">
        <f t="shared" si="45"/>
        <v>0</v>
      </c>
      <c r="GP14" s="16">
        <f t="shared" si="46"/>
        <v>0</v>
      </c>
      <c r="GQ14" s="16">
        <f t="shared" si="47"/>
        <v>0</v>
      </c>
      <c r="GR14" s="16">
        <f t="shared" si="48"/>
        <v>0</v>
      </c>
      <c r="GS14" s="16">
        <f t="shared" si="49"/>
        <v>0</v>
      </c>
      <c r="GT14" s="16">
        <f t="shared" si="50"/>
        <v>0</v>
      </c>
      <c r="GU14" s="16">
        <f t="shared" si="51"/>
        <v>0</v>
      </c>
      <c r="GV14" s="16">
        <f t="shared" si="52"/>
        <v>0</v>
      </c>
      <c r="GW14" s="13"/>
      <c r="GX14" s="402"/>
      <c r="GY14" s="34"/>
      <c r="GZ14" s="219"/>
      <c r="HA14" s="220"/>
      <c r="HB14" s="220"/>
      <c r="HD14" s="577"/>
      <c r="HE14" s="579"/>
      <c r="HF14" s="579"/>
      <c r="HH14" s="577"/>
    </row>
    <row r="15" spans="1:216">
      <c r="A15" t="s">
        <v>6</v>
      </c>
      <c r="B15" t="s">
        <v>12</v>
      </c>
      <c r="C15" t="s">
        <v>12</v>
      </c>
      <c r="D15" s="5" t="s">
        <v>106</v>
      </c>
      <c r="E15" s="5" t="s">
        <v>3</v>
      </c>
      <c r="F15" s="5" t="s">
        <v>113</v>
      </c>
      <c r="G15" s="5" t="s">
        <v>55</v>
      </c>
      <c r="H15" s="5" t="s">
        <v>1005</v>
      </c>
      <c r="I15" s="5"/>
      <c r="J15" s="119">
        <f>SUMIF(Retirements!$E$10:$E$96,'Accum Dep'!$F15,Retirements!ED$10:ED$97)</f>
        <v>0</v>
      </c>
      <c r="K15" s="119">
        <f>SUMIF(Retirements!$E$10:$E$96,'Accum Dep'!$F15,Retirements!EE$10:EE$97)</f>
        <v>0</v>
      </c>
      <c r="L15" s="119">
        <f>SUMIF(Retirements!$E$10:$E$96,'Accum Dep'!$F15,Retirements!EF$10:EF$97)</f>
        <v>0</v>
      </c>
      <c r="M15" s="119">
        <f>SUMIF(Retirements!$E$10:$E$96,'Accum Dep'!$F15,Retirements!EG$10:EG$97)</f>
        <v>0</v>
      </c>
      <c r="N15" s="119">
        <f>SUMIF(Retirements!$E$10:$E$96,'Accum Dep'!$F15,Retirements!EH$10:EH$97)</f>
        <v>-85827.839999999997</v>
      </c>
      <c r="O15" s="119">
        <f>SUMIF(Retirements!$E$10:$E$96,'Accum Dep'!$F15,Retirements!EI$10:EI$97)</f>
        <v>-2855966.41</v>
      </c>
      <c r="P15" s="119">
        <f>SUMIF(Retirements!$E$10:$E$96,'Accum Dep'!$F15,Retirements!EJ$10:EJ$97)</f>
        <v>0</v>
      </c>
      <c r="Q15" s="119">
        <f>SUMIF(Retirements!$E$10:$E$96,'Accum Dep'!$F15,Retirements!EK$10:EK$97)</f>
        <v>-242206</v>
      </c>
      <c r="R15" s="119">
        <f>SUMIF(Retirements!$E$10:$E$96,'Accum Dep'!$F15,Retirements!EL$10:EL$97)</f>
        <v>0</v>
      </c>
      <c r="S15" s="119">
        <f>SUMIF(Retirements!$E$10:$E$96,'Accum Dep'!$F15,Retirements!EM$10:EM$97)</f>
        <v>-1768620.5297612876</v>
      </c>
      <c r="T15" s="119">
        <f>SUMIF(Retirements!$E$10:$E$96,'Accum Dep'!$F15,Retirements!EN$10:EN$97)</f>
        <v>-1768620.5297612876</v>
      </c>
      <c r="U15" s="119">
        <f>SUMIF(Retirements!$E$10:$E$96,'Accum Dep'!$F15,Retirements!EO$10:EO$97)</f>
        <v>-1768620.5297612876</v>
      </c>
      <c r="V15" s="119">
        <f>SUMIF(Retirements!$E$10:$E$96,'Accum Dep'!$F15,Retirements!EP$10:EP$97)</f>
        <v>-1768620.5297612876</v>
      </c>
      <c r="W15" s="119">
        <f>SUMIF(Retirements!$E$10:$E$96,'Accum Dep'!$F15,Retirements!EQ$10:EQ$97)</f>
        <v>-1768620.5297612876</v>
      </c>
      <c r="X15" s="119">
        <f>SUMIF(Retirements!$E$10:$E$96,'Accum Dep'!$F15,Retirements!ER$10:ER$97)</f>
        <v>-1768620.5297612876</v>
      </c>
      <c r="Y15" s="119">
        <f>SUMIF(Retirements!$E$10:$E$96,'Accum Dep'!$F15,Retirements!ES$10:ES$97)</f>
        <v>-1768620.5297612876</v>
      </c>
      <c r="Z15" s="119">
        <f>SUMIF(Retirements!$E$10:$E$96,'Accum Dep'!$F15,Retirements!ET$10:ET$97)</f>
        <v>-1768620.5297612876</v>
      </c>
      <c r="AA15" s="119">
        <f>SUMIF(Retirements!$E$10:$E$96,'Accum Dep'!$F15,Retirements!EU$10:EU$97)</f>
        <v>-1768620.5297612876</v>
      </c>
      <c r="AB15" s="119">
        <f>SUMIF(Retirements!$E$10:$E$96,'Accum Dep'!$F15,Retirements!EV$10:EV$97)</f>
        <v>-1728946.1067432556</v>
      </c>
      <c r="AC15" s="119">
        <f>SUMIF(Retirements!$E$10:$E$96,'Accum Dep'!$F15,Retirements!EW$10:EW$97)</f>
        <v>-1728946.1067432556</v>
      </c>
      <c r="AD15" s="119">
        <f>SUMIF(Retirements!$E$10:$E$96,'Accum Dep'!$F15,Retirements!EX$10:EX$97)</f>
        <v>-1728946.1067432556</v>
      </c>
      <c r="AE15" s="119">
        <f>SUMIF(Retirements!$E$10:$E$96,'Accum Dep'!$F15,Retirements!EY$10:EY$97)</f>
        <v>-1728946.1067432556</v>
      </c>
      <c r="AF15" s="119">
        <f>SUMIF(Retirements!$E$10:$E$96,'Accum Dep'!$F15,Retirements!EZ$10:EZ$97)</f>
        <v>-1728946.1067432556</v>
      </c>
      <c r="AG15" s="7"/>
      <c r="AH15" s="27">
        <f>SUMIF('Depreciation Exp'!$F$8:$F$130,'Accum Dep'!$F15,'Depreciation Exp'!CH$8:CH$133)</f>
        <v>654456.78400881623</v>
      </c>
      <c r="AI15" s="27">
        <f>SUMIF('Depreciation Exp'!$F$8:$F$130,'Accum Dep'!$F15,'Depreciation Exp'!CI$8:CI$133)</f>
        <v>654458.47385764751</v>
      </c>
      <c r="AJ15" s="27">
        <f>SUMIF('Depreciation Exp'!$F$8:$F$130,'Accum Dep'!$F15,'Depreciation Exp'!CJ$8:CJ$133)</f>
        <v>654464.28146668081</v>
      </c>
      <c r="AK15" s="27">
        <f>SUMIF('Depreciation Exp'!$F$8:$F$130,'Accum Dep'!$F15,'Depreciation Exp'!CK$8:CK$133)</f>
        <v>654469.41311733366</v>
      </c>
      <c r="AL15" s="27">
        <f>SUMIF('Depreciation Exp'!$F$8:$F$130,'Accum Dep'!$F15,'Depreciation Exp'!CL$8:CL$133)</f>
        <v>654617.38963668887</v>
      </c>
      <c r="AM15" s="27">
        <f>SUMIF('Depreciation Exp'!$F$8:$F$130,'Accum Dep'!$F15,'Depreciation Exp'!CM$8:CM$133)</f>
        <v>659106.73611838336</v>
      </c>
      <c r="AN15" s="27">
        <f>SUMIF('Depreciation Exp'!$F$8:$F$130,'Accum Dep'!$F15,'Depreciation Exp'!CN$8:CN$133)</f>
        <v>661624.24513776321</v>
      </c>
      <c r="AO15" s="27">
        <f>SUMIF('Depreciation Exp'!$F$8:$F$130,'Accum Dep'!$F15,'Depreciation Exp'!CO$8:CO$133)</f>
        <v>659860.38696536818</v>
      </c>
      <c r="AP15" s="27">
        <f>SUMIF('Depreciation Exp'!$F$8:$F$130,'Accum Dep'!$F15,'Depreciation Exp'!CP$8:CP$133)</f>
        <v>659889.27423910226</v>
      </c>
      <c r="AQ15" s="27">
        <f>SUMIF('Depreciation Exp'!$F$8:$F$130,'Accum Dep'!$F15,'Depreciation Exp'!CQ$8:CQ$133)</f>
        <v>659858.60506918887</v>
      </c>
      <c r="AR15" s="27">
        <f>SUMIF('Depreciation Exp'!$F$8:$F$130,'Accum Dep'!$F15,'Depreciation Exp'!CR$8:CR$133)</f>
        <v>658748.89997625921</v>
      </c>
      <c r="AS15" s="27">
        <f>SUMIF('Depreciation Exp'!$F$8:$F$130,'Accum Dep'!$F15,'Depreciation Exp'!CS$8:CS$133)</f>
        <v>656526.56935566501</v>
      </c>
      <c r="AT15" s="27">
        <f>SUMIF('Depreciation Exp'!$F$8:$F$130,'Accum Dep'!$F15,'Depreciation Exp'!CT$8:CT$133)</f>
        <v>654503.36329753278</v>
      </c>
      <c r="AU15" s="27">
        <f>SUMIF('Depreciation Exp'!$F$8:$F$130,'Accum Dep'!$F15,'Depreciation Exp'!CU$8:CU$133)</f>
        <v>652513.13287045737</v>
      </c>
      <c r="AV15" s="27">
        <f>SUMIF('Depreciation Exp'!$F$8:$F$130,'Accum Dep'!$F15,'Depreciation Exp'!CV$8:CV$133)</f>
        <v>650360.62866072578</v>
      </c>
      <c r="AW15" s="27">
        <f>SUMIF('Depreciation Exp'!$F$8:$F$130,'Accum Dep'!$F15,'Depreciation Exp'!CW$8:CW$133)</f>
        <v>648212.64545786835</v>
      </c>
      <c r="AX15" s="27">
        <f>SUMIF('Depreciation Exp'!$F$8:$F$130,'Accum Dep'!$F15,'Depreciation Exp'!CX$8:CX$133)</f>
        <v>646065.95397126081</v>
      </c>
      <c r="AY15" s="27">
        <f>SUMIF('Depreciation Exp'!$F$8:$F$130,'Accum Dep'!$F15,'Depreciation Exp'!CY$8:CY$133)</f>
        <v>643916.03319402877</v>
      </c>
      <c r="AZ15" s="27">
        <f>SUMIF('Depreciation Exp'!$F$8:$F$130,'Accum Dep'!$F15,'Depreciation Exp'!CZ$8:CZ$133)</f>
        <v>643918.80736858572</v>
      </c>
      <c r="BA15" s="27">
        <f>SUMIF('Depreciation Exp'!$F$8:$F$130,'Accum Dep'!$F15,'Depreciation Exp'!DA$8:DA$133)</f>
        <v>643912.24031301169</v>
      </c>
      <c r="BB15" s="27">
        <f>SUMIF('Depreciation Exp'!$F$8:$F$130,'Accum Dep'!$F15,'Depreciation Exp'!DB$8:DB$133)</f>
        <v>641739.76192676835</v>
      </c>
      <c r="BC15" s="27">
        <f>SUMIF('Depreciation Exp'!$F$8:$F$130,'Accum Dep'!$F15,'Depreciation Exp'!DC$8:DC$133)</f>
        <v>639567.28354052489</v>
      </c>
      <c r="BD15" s="27">
        <f>SUMIF('Depreciation Exp'!$F$8:$F$130,'Accum Dep'!$F15,'Depreciation Exp'!DD$8:DD$133)</f>
        <v>637394.80515428155</v>
      </c>
      <c r="BE15" s="27">
        <f>SUMIF('Depreciation Exp'!$F$8:$F$130,'Accum Dep'!$F15,'Depreciation Exp'!DE$8:DE$133)</f>
        <v>640493.46663571999</v>
      </c>
      <c r="BF15" s="59"/>
      <c r="BG15" s="27">
        <f>SUMIF(Adjustments!$J$4:$J$921,($F15&amp;"/"&amp;BG$4&amp;"/"&amp;BG$3&amp;"/"&amp;BG$2),Adjustments!L$4:L$921)</f>
        <v>0</v>
      </c>
      <c r="BH15" s="27">
        <f>SUMIF(Adjustments!$J$4:$J$921,($F15&amp;"/"&amp;BH$4&amp;"/"&amp;BH$3&amp;"/"&amp;BH$2),Adjustments!M$4:M$921)</f>
        <v>0</v>
      </c>
      <c r="BI15" s="27">
        <f>SUMIF(Adjustments!$J$4:$J$921,($F15&amp;"/"&amp;BI$4&amp;"/"&amp;BI$3&amp;"/"&amp;BI$2),Adjustments!N$4:N$921)</f>
        <v>0</v>
      </c>
      <c r="BJ15" s="27">
        <f>SUMIF(Adjustments!$J$4:$J$921,($F15&amp;"/"&amp;BJ$4&amp;"/"&amp;BJ$3&amp;"/"&amp;BJ$2),Adjustments!O$4:O$921)</f>
        <v>0</v>
      </c>
      <c r="BK15" s="27">
        <f>SUMIF(Adjustments!$J$4:$J$921,($F15&amp;"/"&amp;BK$4&amp;"/"&amp;BK$3&amp;"/"&amp;BK$2),Adjustments!P$4:P$921)</f>
        <v>0</v>
      </c>
      <c r="BL15" s="27">
        <f>SUMIF(Adjustments!$J$4:$J$921,($F15&amp;"/"&amp;BL$4&amp;"/"&amp;BL$3&amp;"/"&amp;BL$2),Adjustments!Q$4:Q$921)</f>
        <v>0</v>
      </c>
      <c r="BM15" s="27">
        <f>SUMIF(Adjustments!$J$4:$J$921,($F15&amp;"/"&amp;BM$4&amp;"/"&amp;BM$3&amp;"/"&amp;BM$2),Adjustments!R$4:R$921)</f>
        <v>0</v>
      </c>
      <c r="BN15" s="27">
        <f>SUMIF(Adjustments!$J$4:$J$921,($F15&amp;"/"&amp;BN$4&amp;"/"&amp;BN$3&amp;"/"&amp;BN$2),Adjustments!S$4:S$921)</f>
        <v>0</v>
      </c>
      <c r="BO15" s="27">
        <f>SUMIF(Adjustments!$J$4:$J$921,($F15&amp;"/"&amp;BO$4&amp;"/"&amp;BO$3&amp;"/"&amp;BO$2),Adjustments!T$4:T$921)</f>
        <v>0</v>
      </c>
      <c r="BP15" s="27">
        <f>SUMIF(Adjustments!$J$4:$J$921,($F15&amp;"/"&amp;BP$4&amp;"/"&amp;BP$3&amp;"/"&amp;BP$2),Adjustments!U$4:U$921)</f>
        <v>0</v>
      </c>
      <c r="BQ15" s="27">
        <f>SUMIF(Adjustments!$J$4:$J$921,($F15&amp;"/"&amp;BQ$4&amp;"/"&amp;BQ$3&amp;"/"&amp;BQ$2),Adjustments!V$4:V$921)</f>
        <v>0</v>
      </c>
      <c r="BR15" s="27">
        <f>SUMIF(Adjustments!$J$4:$J$921,($F15&amp;"/"&amp;BR$4&amp;"/"&amp;BR$3&amp;"/"&amp;BR$2),Adjustments!W$4:W$921)</f>
        <v>0</v>
      </c>
      <c r="BS15" s="27">
        <f>SUMIF(Adjustments!$J$4:$J$921,($F15&amp;"/"&amp;BS$4&amp;"/"&amp;BS$3&amp;"/"&amp;BS$2),Adjustments!X$4:X$921)</f>
        <v>0</v>
      </c>
      <c r="BT15" s="27">
        <f>SUMIF(Adjustments!$J$4:$J$921,($F15&amp;"/"&amp;BT$4&amp;"/"&amp;BT$3&amp;"/"&amp;BT$2),Adjustments!Y$4:Y$921)</f>
        <v>0</v>
      </c>
      <c r="BU15" s="27">
        <f>SUMIF(Adjustments!$J$4:$J$921,($F15&amp;"/"&amp;BU$4&amp;"/"&amp;BU$3&amp;"/"&amp;BU$2),Adjustments!Z$4:Z$921)</f>
        <v>0</v>
      </c>
      <c r="BV15" s="27">
        <f>SUMIF(Adjustments!$J$4:$J$921,($F15&amp;"/"&amp;BV$4&amp;"/"&amp;BV$3&amp;"/"&amp;BV$2),Adjustments!AA$4:AA$921)</f>
        <v>0</v>
      </c>
      <c r="BW15" s="27">
        <f>SUMIF(Adjustments!$J$4:$J$921,($F15&amp;"/"&amp;BW$4&amp;"/"&amp;BW$3&amp;"/"&amp;BW$2),Adjustments!AB$4:AB$921)</f>
        <v>0</v>
      </c>
      <c r="BX15" s="27">
        <f>SUMIF(Adjustments!$J$4:$J$921,($F15&amp;"/"&amp;BX$4&amp;"/"&amp;BX$3&amp;"/"&amp;BX$2),Adjustments!AC$4:AC$921)</f>
        <v>0</v>
      </c>
      <c r="BY15" s="27">
        <f>SUMIF(Adjustments!$J$4:$J$921,($F15&amp;"/"&amp;BY$4&amp;"/"&amp;BY$3&amp;"/"&amp;BY$2),Adjustments!AD$4:AD$921)</f>
        <v>0</v>
      </c>
      <c r="BZ15" s="27">
        <f>SUMIF(Adjustments!$J$4:$J$921,($F15&amp;"/"&amp;BZ$4&amp;"/"&amp;BZ$3&amp;"/"&amp;BZ$2),Adjustments!AE$4:AE$921)</f>
        <v>0</v>
      </c>
      <c r="CA15" s="27">
        <f>SUMIF(Adjustments!$J$4:$J$921,($F15&amp;"/"&amp;CA$4&amp;"/"&amp;CA$3&amp;"/"&amp;CA$2),Adjustments!AF$4:AF$921)</f>
        <v>0</v>
      </c>
      <c r="CB15" s="27">
        <f>SUMIF(Adjustments!$J$4:$J$921,($F15&amp;"/"&amp;CB$4&amp;"/"&amp;CB$3&amp;"/"&amp;CB$2),Adjustments!AG$4:AG$921)</f>
        <v>0</v>
      </c>
      <c r="CC15" s="27">
        <f>SUMIF(Adjustments!$J$4:$J$921,($F15&amp;"/"&amp;CC$4&amp;"/"&amp;CC$3&amp;"/"&amp;CC$2),Adjustments!AH$4:AH$921)</f>
        <v>0</v>
      </c>
      <c r="CD15" s="5"/>
      <c r="CE15" s="27">
        <f>SUMIF(Adjustments!$J$4:$J$921,($F15&amp;"/"&amp;CE$4&amp;"/"&amp;CE$3&amp;"/"&amp;CE$2),Adjustments!L$4:L$921)</f>
        <v>0</v>
      </c>
      <c r="CF15" s="27">
        <f>SUMIF(Adjustments!$J$4:$J$921,($F15&amp;"/"&amp;CF$4&amp;"/"&amp;CF$3&amp;"/"&amp;CF$2),Adjustments!M$4:M$921)</f>
        <v>0</v>
      </c>
      <c r="CG15" s="27">
        <f>SUMIF(Adjustments!$J$4:$J$921,($F15&amp;"/"&amp;CG$4&amp;"/"&amp;CG$3&amp;"/"&amp;CG$2),Adjustments!N$4:N$921)</f>
        <v>0</v>
      </c>
      <c r="CH15" s="27">
        <f>SUMIF(Adjustments!$J$4:$J$921,($F15&amp;"/"&amp;CH$4&amp;"/"&amp;CH$3&amp;"/"&amp;CH$2),Adjustments!O$4:O$921)</f>
        <v>0</v>
      </c>
      <c r="CI15" s="27">
        <f>SUMIF(Adjustments!$J$4:$J$921,($F15&amp;"/"&amp;CI$4&amp;"/"&amp;CI$3&amp;"/"&amp;CI$2),Adjustments!P$4:P$921)</f>
        <v>0</v>
      </c>
      <c r="CJ15" s="27">
        <f>SUMIF(Adjustments!$J$4:$J$921,($F15&amp;"/"&amp;CJ$4&amp;"/"&amp;CJ$3&amp;"/"&amp;CJ$2),Adjustments!Q$4:Q$921)</f>
        <v>0</v>
      </c>
      <c r="CK15" s="27">
        <f>SUMIF(Adjustments!$J$4:$J$921,($F15&amp;"/"&amp;CK$4&amp;"/"&amp;CK$3&amp;"/"&amp;CK$2),Adjustments!R$4:R$921)</f>
        <v>0</v>
      </c>
      <c r="CL15" s="27">
        <f>SUMIF(Adjustments!$J$4:$J$921,($F15&amp;"/"&amp;CL$4&amp;"/"&amp;CL$3&amp;"/"&amp;CL$2),Adjustments!S$4:S$921)</f>
        <v>0</v>
      </c>
      <c r="CM15" s="27">
        <f>SUMIF(Adjustments!$J$4:$J$921,($F15&amp;"/"&amp;CM$4&amp;"/"&amp;CM$3&amp;"/"&amp;CM$2),Adjustments!T$4:T$921)</f>
        <v>0</v>
      </c>
      <c r="CN15" s="27">
        <f>SUMIF(Adjustments!$J$4:$J$921,($F15&amp;"/"&amp;CN$4&amp;"/"&amp;CN$3&amp;"/"&amp;CN$2),Adjustments!U$4:U$921)</f>
        <v>0</v>
      </c>
      <c r="CO15" s="27">
        <f>SUMIF(Adjustments!$J$4:$J$921,($F15&amp;"/"&amp;CO$4&amp;"/"&amp;CO$3&amp;"/"&amp;CO$2),Adjustments!V$4:V$921)</f>
        <v>0</v>
      </c>
      <c r="CP15" s="27">
        <f>SUMIF(Adjustments!$J$4:$J$921,($F15&amp;"/"&amp;CP$4&amp;"/"&amp;CP$3&amp;"/"&amp;CP$2),Adjustments!W$4:W$921)</f>
        <v>0</v>
      </c>
      <c r="CQ15" s="27">
        <f>SUMIF(Adjustments!$J$4:$J$921,($F15&amp;"/"&amp;CQ$4&amp;"/"&amp;CQ$3&amp;"/"&amp;CQ$2),Adjustments!X$4:X$921)</f>
        <v>0</v>
      </c>
      <c r="CR15" s="27">
        <f>SUMIF(Adjustments!$J$4:$J$921,($F15&amp;"/"&amp;CR$4&amp;"/"&amp;CR$3&amp;"/"&amp;CR$2),Adjustments!Y$4:Y$921)</f>
        <v>0</v>
      </c>
      <c r="CS15" s="27">
        <f>SUMIF(Adjustments!$J$4:$J$921,($F15&amp;"/"&amp;CS$4&amp;"/"&amp;CS$3&amp;"/"&amp;CS$2),Adjustments!Z$4:Z$921)</f>
        <v>0</v>
      </c>
      <c r="CT15" s="27">
        <f>SUMIF(Adjustments!$J$4:$J$921,($F15&amp;"/"&amp;CT$4&amp;"/"&amp;CT$3&amp;"/"&amp;CT$2),Adjustments!AA$4:AA$921)</f>
        <v>0</v>
      </c>
      <c r="CU15" s="27">
        <f>SUMIF(Adjustments!$J$4:$J$921,($F15&amp;"/"&amp;CU$4&amp;"/"&amp;CU$3&amp;"/"&amp;CU$2),Adjustments!AB$4:AB$921)</f>
        <v>0</v>
      </c>
      <c r="CV15" s="27">
        <f>SUMIF(Adjustments!$J$4:$J$921,($F15&amp;"/"&amp;CV$4&amp;"/"&amp;CV$3&amp;"/"&amp;CV$2),Adjustments!AC$4:AC$921)</f>
        <v>0</v>
      </c>
      <c r="CW15" s="27">
        <f>SUMIF(Adjustments!$J$4:$J$921,($F15&amp;"/"&amp;CW$4&amp;"/"&amp;CW$3&amp;"/"&amp;CW$2),Adjustments!AD$4:AD$921)</f>
        <v>0</v>
      </c>
      <c r="CX15" s="27">
        <f>SUMIF(Adjustments!$J$4:$J$921,($F15&amp;"/"&amp;CX$4&amp;"/"&amp;CX$3&amp;"/"&amp;CX$2),Adjustments!AE$4:AE$921)</f>
        <v>0</v>
      </c>
      <c r="CY15" s="27">
        <f>SUMIF(Adjustments!$J$4:$J$921,($F15&amp;"/"&amp;CY$4&amp;"/"&amp;CY$3&amp;"/"&amp;CY$2),Adjustments!AF$4:AF$921)</f>
        <v>0</v>
      </c>
      <c r="CZ15" s="27">
        <f>SUMIF(Adjustments!$J$4:$J$921,($F15&amp;"/"&amp;CZ$4&amp;"/"&amp;CZ$3&amp;"/"&amp;CZ$2),Adjustments!AG$4:AG$921)</f>
        <v>0</v>
      </c>
      <c r="DA15" s="27">
        <f>SUMIF(Adjustments!$J$4:$J$921,($F15&amp;"/"&amp;DA$4&amp;"/"&amp;DA$3&amp;"/"&amp;DA$2),Adjustments!AH$4:AH$921)</f>
        <v>0</v>
      </c>
      <c r="DB15" s="5"/>
      <c r="DC15" s="27">
        <f>SUMIF(Adjustments!$J$4:$J$921,($F15&amp;"/"&amp;DC$4&amp;"/"&amp;DC$3&amp;"/"&amp;DC$2),Adjustments!L$4:L$921)</f>
        <v>0</v>
      </c>
      <c r="DD15" s="27">
        <f>SUMIF(Adjustments!$J$4:$J$921,($F15&amp;"/"&amp;DD$4&amp;"/"&amp;DD$3&amp;"/"&amp;DD$2),Adjustments!M$4:M$921)</f>
        <v>0</v>
      </c>
      <c r="DE15" s="27">
        <f>SUMIF(Adjustments!$J$4:$J$921,($F15&amp;"/"&amp;DE$4&amp;"/"&amp;DE$3&amp;"/"&amp;DE$2),Adjustments!N$4:N$921)</f>
        <v>0</v>
      </c>
      <c r="DF15" s="27">
        <f>SUMIF(Adjustments!$J$4:$J$921,($F15&amp;"/"&amp;DF$4&amp;"/"&amp;DF$3&amp;"/"&amp;DF$2),Adjustments!O$4:O$921)</f>
        <v>0</v>
      </c>
      <c r="DG15" s="27">
        <f>SUMIF(Adjustments!$J$4:$J$921,($F15&amp;"/"&amp;DG$4&amp;"/"&amp;DG$3&amp;"/"&amp;DG$2),Adjustments!P$4:P$921)</f>
        <v>0</v>
      </c>
      <c r="DH15" s="27">
        <f>SUMIF(Adjustments!$J$4:$J$921,($F15&amp;"/"&amp;DH$4&amp;"/"&amp;DH$3&amp;"/"&amp;DH$2),Adjustments!Q$4:Q$921)</f>
        <v>0</v>
      </c>
      <c r="DI15" s="27">
        <f>SUMIF(Adjustments!$J$4:$J$921,($F15&amp;"/"&amp;DI$4&amp;"/"&amp;DI$3&amp;"/"&amp;DI$2),Adjustments!R$4:R$921)</f>
        <v>0</v>
      </c>
      <c r="DJ15" s="27">
        <f>SUMIF(Adjustments!$J$4:$J$921,($F15&amp;"/"&amp;DJ$4&amp;"/"&amp;DJ$3&amp;"/"&amp;DJ$2),Adjustments!S$4:S$921)</f>
        <v>0</v>
      </c>
      <c r="DK15" s="27">
        <f>SUMIF(Adjustments!$J$4:$J$921,($F15&amp;"/"&amp;DK$4&amp;"/"&amp;DK$3&amp;"/"&amp;DK$2),Adjustments!T$4:T$921)</f>
        <v>0</v>
      </c>
      <c r="DL15" s="27">
        <f>SUMIF(Adjustments!$J$4:$J$921,($F15&amp;"/"&amp;DL$4&amp;"/"&amp;DL$3&amp;"/"&amp;DL$2),Adjustments!U$4:U$921)</f>
        <v>0</v>
      </c>
      <c r="DM15" s="27">
        <f>SUMIF(Adjustments!$J$4:$J$921,($F15&amp;"/"&amp;DM$4&amp;"/"&amp;DM$3&amp;"/"&amp;DM$2),Adjustments!V$4:V$921)</f>
        <v>0</v>
      </c>
      <c r="DN15" s="27">
        <f>SUMIF(Adjustments!$J$4:$J$921,($F15&amp;"/"&amp;DN$4&amp;"/"&amp;DN$3&amp;"/"&amp;DN$2),Adjustments!W$4:W$921)</f>
        <v>0</v>
      </c>
      <c r="DO15" s="27">
        <f>SUMIF(Adjustments!$J$4:$J$921,($F15&amp;"/"&amp;DO$4&amp;"/"&amp;DO$3&amp;"/"&amp;DO$2),Adjustments!X$4:X$921)</f>
        <v>0</v>
      </c>
      <c r="DP15" s="27">
        <f>SUMIF(Adjustments!$J$4:$J$921,($F15&amp;"/"&amp;DP$4&amp;"/"&amp;DP$3&amp;"/"&amp;DP$2),Adjustments!Y$4:Y$921)</f>
        <v>0</v>
      </c>
      <c r="DQ15" s="27">
        <f>SUMIF(Adjustments!$J$4:$J$921,($F15&amp;"/"&amp;DQ$4&amp;"/"&amp;DQ$3&amp;"/"&amp;DQ$2),Adjustments!Z$4:Z$921)</f>
        <v>0</v>
      </c>
      <c r="DR15" s="27">
        <f>SUMIF(Adjustments!$J$4:$J$921,($F15&amp;"/"&amp;DR$4&amp;"/"&amp;DR$3&amp;"/"&amp;DR$2),Adjustments!AA$4:AA$921)</f>
        <v>0</v>
      </c>
      <c r="DS15" s="27">
        <f>SUMIF(Adjustments!$J$4:$J$921,($F15&amp;"/"&amp;DS$4&amp;"/"&amp;DS$3&amp;"/"&amp;DS$2),Adjustments!AB$4:AB$921)</f>
        <v>0</v>
      </c>
      <c r="DT15" s="27">
        <f>SUMIF(Adjustments!$J$4:$J$921,($F15&amp;"/"&amp;DT$4&amp;"/"&amp;DT$3&amp;"/"&amp;DT$2),Adjustments!AC$4:AC$921)</f>
        <v>0</v>
      </c>
      <c r="DU15" s="27">
        <f>SUMIF(Adjustments!$J$4:$J$921,($F15&amp;"/"&amp;DU$4&amp;"/"&amp;DU$3&amp;"/"&amp;DU$2),Adjustments!AD$4:AD$921)</f>
        <v>0</v>
      </c>
      <c r="DV15" s="27">
        <f>SUMIF(Adjustments!$J$4:$J$921,($F15&amp;"/"&amp;DV$4&amp;"/"&amp;DV$3&amp;"/"&amp;DV$2),Adjustments!AE$4:AE$921)</f>
        <v>0</v>
      </c>
      <c r="DW15" s="27">
        <f>SUMIF(Adjustments!$J$4:$J$921,($F15&amp;"/"&amp;DW$4&amp;"/"&amp;DW$3&amp;"/"&amp;DW$2),Adjustments!AF$4:AF$921)</f>
        <v>0</v>
      </c>
      <c r="DX15" s="27">
        <f>SUMIF(Adjustments!$J$4:$J$921,($F15&amp;"/"&amp;DX$4&amp;"/"&amp;DX$3&amp;"/"&amp;DX$2),Adjustments!AG$4:AG$921)</f>
        <v>0</v>
      </c>
      <c r="DY15" s="27">
        <f>SUMIF(Adjustments!$J$4:$J$921,($F15&amp;"/"&amp;DY$4&amp;"/"&amp;DY$3&amp;"/"&amp;DY$2),Adjustments!AH$4:AH$921)</f>
        <v>0</v>
      </c>
      <c r="DZ15" s="5"/>
      <c r="EA15" s="27">
        <f>SUMIF(Adjustments!$J$4:$J$921,($F15&amp;"/"&amp;EA$4&amp;"/"&amp;EA$3&amp;"/"&amp;EA$2),Adjustments!L$4:L$921)</f>
        <v>0</v>
      </c>
      <c r="EB15" s="27">
        <f>SUMIF(Adjustments!$J$4:$J$921,($F15&amp;"/"&amp;EB$4&amp;"/"&amp;EB$3&amp;"/"&amp;EB$2),Adjustments!M$4:M$921)</f>
        <v>0</v>
      </c>
      <c r="EC15" s="27">
        <f>SUMIF(Adjustments!$J$4:$J$921,($F15&amp;"/"&amp;EC$4&amp;"/"&amp;EC$3&amp;"/"&amp;EC$2),Adjustments!N$4:N$921)</f>
        <v>0</v>
      </c>
      <c r="ED15" s="27">
        <f>SUMIF(Adjustments!$J$4:$J$921,($F15&amp;"/"&amp;ED$4&amp;"/"&amp;ED$3&amp;"/"&amp;ED$2),Adjustments!O$4:O$921)</f>
        <v>0</v>
      </c>
      <c r="EE15" s="27">
        <f>SUMIF(Adjustments!$J$4:$J$921,($F15&amp;"/"&amp;EE$4&amp;"/"&amp;EE$3&amp;"/"&amp;EE$2),Adjustments!P$4:P$921)</f>
        <v>0</v>
      </c>
      <c r="EF15" s="27">
        <f>SUMIF(Adjustments!$J$4:$J$921,($F15&amp;"/"&amp;EF$4&amp;"/"&amp;EF$3&amp;"/"&amp;EF$2),Adjustments!Q$4:Q$921)</f>
        <v>0</v>
      </c>
      <c r="EG15" s="27">
        <f>SUMIF(Adjustments!$J$4:$J$921,($F15&amp;"/"&amp;EG$4&amp;"/"&amp;EG$3&amp;"/"&amp;EG$2),Adjustments!R$4:R$921)</f>
        <v>0</v>
      </c>
      <c r="EH15" s="27">
        <f>SUMIF(Adjustments!$J$4:$J$921,($F15&amp;"/"&amp;EH$4&amp;"/"&amp;EH$3&amp;"/"&amp;EH$2),Adjustments!S$4:S$921)</f>
        <v>0</v>
      </c>
      <c r="EI15" s="27">
        <f>SUMIF(Adjustments!$J$4:$J$921,($F15&amp;"/"&amp;EI$4&amp;"/"&amp;EI$3&amp;"/"&amp;EI$2),Adjustments!T$4:T$921)</f>
        <v>0</v>
      </c>
      <c r="EJ15" s="27">
        <f>SUMIF(Adjustments!$J$4:$J$921,($F15&amp;"/"&amp;EJ$4&amp;"/"&amp;EJ$3&amp;"/"&amp;EJ$2),Adjustments!U$4:U$921)</f>
        <v>0</v>
      </c>
      <c r="EK15" s="27">
        <f>SUMIF(Adjustments!$J$4:$J$921,($F15&amp;"/"&amp;EK$4&amp;"/"&amp;EK$3&amp;"/"&amp;EK$2),Adjustments!V$4:V$921)</f>
        <v>0</v>
      </c>
      <c r="EL15" s="27">
        <f>SUMIF(Adjustments!$J$4:$J$921,($F15&amp;"/"&amp;EL$4&amp;"/"&amp;EL$3&amp;"/"&amp;EL$2),Adjustments!W$4:W$921)</f>
        <v>0</v>
      </c>
      <c r="EM15" s="27">
        <f>SUMIF(Adjustments!$J$4:$J$921,($F15&amp;"/"&amp;EM$4&amp;"/"&amp;EM$3&amp;"/"&amp;EM$2),Adjustments!X$4:X$921)</f>
        <v>0</v>
      </c>
      <c r="EN15" s="27">
        <f>SUMIF(Adjustments!$J$4:$J$921,($F15&amp;"/"&amp;EN$4&amp;"/"&amp;EN$3&amp;"/"&amp;EN$2),Adjustments!Y$4:Y$921)</f>
        <v>0</v>
      </c>
      <c r="EO15" s="27">
        <f>SUMIF(Adjustments!$J$4:$J$921,($F15&amp;"/"&amp;EO$4&amp;"/"&amp;EO$3&amp;"/"&amp;EO$2),Adjustments!Z$4:Z$921)</f>
        <v>0</v>
      </c>
      <c r="EP15" s="27">
        <f>SUMIF(Adjustments!$J$4:$J$921,($F15&amp;"/"&amp;EP$4&amp;"/"&amp;EP$3&amp;"/"&amp;EP$2),Adjustments!AA$4:AA$921)</f>
        <v>0</v>
      </c>
      <c r="EQ15" s="27">
        <f>SUMIF(Adjustments!$J$4:$J$921,($F15&amp;"/"&amp;EQ$4&amp;"/"&amp;EQ$3&amp;"/"&amp;EQ$2),Adjustments!AB$4:AB$921)</f>
        <v>0</v>
      </c>
      <c r="ER15" s="27">
        <f>SUMIF(Adjustments!$J$4:$J$921,($F15&amp;"/"&amp;ER$4&amp;"/"&amp;ER$3&amp;"/"&amp;ER$2),Adjustments!AC$4:AC$921)</f>
        <v>0</v>
      </c>
      <c r="ES15" s="27">
        <f>SUMIF(Adjustments!$J$4:$J$921,($F15&amp;"/"&amp;ES$4&amp;"/"&amp;ES$3&amp;"/"&amp;ES$2),Adjustments!AD$4:AD$921)</f>
        <v>0</v>
      </c>
      <c r="ET15" s="27">
        <f>SUMIF(Adjustments!$J$4:$J$921,($F15&amp;"/"&amp;ET$4&amp;"/"&amp;ET$3&amp;"/"&amp;ET$2),Adjustments!AE$4:AE$921)</f>
        <v>0</v>
      </c>
      <c r="EU15" s="27">
        <f>SUMIF(Adjustments!$J$4:$J$921,($F15&amp;"/"&amp;EU$4&amp;"/"&amp;EU$3&amp;"/"&amp;EU$2),Adjustments!AF$4:AF$921)</f>
        <v>0</v>
      </c>
      <c r="EV15" s="27">
        <f>SUMIF(Adjustments!$J$4:$J$921,($F15&amp;"/"&amp;EV$4&amp;"/"&amp;EV$3&amp;"/"&amp;EV$2),Adjustments!AG$4:AG$921)</f>
        <v>0</v>
      </c>
      <c r="EW15" s="27">
        <f>SUMIF(Adjustments!$J$4:$J$921,($F15&amp;"/"&amp;EW$4&amp;"/"&amp;EW$3&amp;"/"&amp;EW$2),Adjustments!AH$4:AH$921)</f>
        <v>0</v>
      </c>
      <c r="EX15" s="5"/>
      <c r="EY15" s="27">
        <f>SUMIF(Adjustments!$J$4:$J$921,($F15&amp;"/"&amp;EY$4&amp;"/"&amp;EY$3&amp;"/"&amp;EY$2),Adjustments!L$4:L$921)</f>
        <v>0</v>
      </c>
      <c r="EZ15" s="27">
        <f>SUMIF(Adjustments!$J$4:$J$921,($F15&amp;"/"&amp;EZ$4&amp;"/"&amp;EZ$3&amp;"/"&amp;EZ$2),Adjustments!M$4:M$921)</f>
        <v>0</v>
      </c>
      <c r="FA15" s="27">
        <f>SUMIF(Adjustments!$J$4:$J$921,($F15&amp;"/"&amp;FA$4&amp;"/"&amp;FA$3&amp;"/"&amp;FA$2),Adjustments!N$4:N$921)</f>
        <v>0</v>
      </c>
      <c r="FB15" s="27">
        <f>SUMIF(Adjustments!$J$4:$J$921,($F15&amp;"/"&amp;FB$4&amp;"/"&amp;FB$3&amp;"/"&amp;FB$2),Adjustments!O$4:O$921)</f>
        <v>0</v>
      </c>
      <c r="FC15" s="27">
        <f>SUMIF(Adjustments!$J$4:$J$921,($F15&amp;"/"&amp;FC$4&amp;"/"&amp;FC$3&amp;"/"&amp;FC$2),Adjustments!P$4:P$921)</f>
        <v>0</v>
      </c>
      <c r="FD15" s="27">
        <f>SUMIF(Adjustments!$J$4:$J$921,($F15&amp;"/"&amp;FD$4&amp;"/"&amp;FD$3&amp;"/"&amp;FD$2),Adjustments!Q$4:Q$921)</f>
        <v>0</v>
      </c>
      <c r="FE15" s="27">
        <f>SUMIF(Adjustments!$J$4:$J$921,($F15&amp;"/"&amp;FE$4&amp;"/"&amp;FE$3&amp;"/"&amp;FE$2),Adjustments!R$4:R$921)</f>
        <v>0</v>
      </c>
      <c r="FF15" s="27">
        <f>SUMIF(Adjustments!$J$4:$J$921,($F15&amp;"/"&amp;FF$4&amp;"/"&amp;FF$3&amp;"/"&amp;FF$2),Adjustments!S$4:S$921)</f>
        <v>0</v>
      </c>
      <c r="FG15" s="27">
        <f>SUMIF(Adjustments!$J$4:$J$921,($F15&amp;"/"&amp;FG$4&amp;"/"&amp;FG$3&amp;"/"&amp;FG$2),Adjustments!T$4:T$921)</f>
        <v>0</v>
      </c>
      <c r="FH15" s="27">
        <f>SUMIF(Adjustments!$J$4:$J$921,($F15&amp;"/"&amp;FH$4&amp;"/"&amp;FH$3&amp;"/"&amp;FH$2),Adjustments!U$4:U$921)</f>
        <v>0</v>
      </c>
      <c r="FI15" s="27">
        <f>SUMIF(Adjustments!$J$4:$J$921,($F15&amp;"/"&amp;FI$4&amp;"/"&amp;FI$3&amp;"/"&amp;FI$2),Adjustments!V$4:V$921)</f>
        <v>0</v>
      </c>
      <c r="FJ15" s="27">
        <f>SUMIF(Adjustments!$J$4:$J$921,($F15&amp;"/"&amp;FJ$4&amp;"/"&amp;FJ$3&amp;"/"&amp;FJ$2),Adjustments!W$4:W$921)</f>
        <v>0</v>
      </c>
      <c r="FK15" s="27">
        <f>SUMIF(Adjustments!$J$4:$J$921,($F15&amp;"/"&amp;FK$4&amp;"/"&amp;FK$3&amp;"/"&amp;FK$2),Adjustments!X$4:X$921)</f>
        <v>0</v>
      </c>
      <c r="FL15" s="27">
        <f>SUMIF(Adjustments!$J$4:$J$921,($F15&amp;"/"&amp;FL$4&amp;"/"&amp;FL$3&amp;"/"&amp;FL$2),Adjustments!Y$4:Y$921)</f>
        <v>0</v>
      </c>
      <c r="FM15" s="27">
        <f>SUMIF(Adjustments!$J$4:$J$921,($F15&amp;"/"&amp;FM$4&amp;"/"&amp;FM$3&amp;"/"&amp;FM$2),Adjustments!Z$4:Z$921)</f>
        <v>0</v>
      </c>
      <c r="FN15" s="27">
        <f>SUMIF(Adjustments!$J$4:$J$921,($F15&amp;"/"&amp;FN$4&amp;"/"&amp;FN$3&amp;"/"&amp;FN$2),Adjustments!AA$4:AA$921)</f>
        <v>0</v>
      </c>
      <c r="FO15" s="27">
        <f>SUMIF(Adjustments!$J$4:$J$921,($F15&amp;"/"&amp;FO$4&amp;"/"&amp;FO$3&amp;"/"&amp;FO$2),Adjustments!AB$4:AB$921)</f>
        <v>0</v>
      </c>
      <c r="FP15" s="27">
        <f>SUMIF(Adjustments!$J$4:$J$921,($F15&amp;"/"&amp;FP$4&amp;"/"&amp;FP$3&amp;"/"&amp;FP$2),Adjustments!AC$4:AC$921)</f>
        <v>0</v>
      </c>
      <c r="FQ15" s="27">
        <f>SUMIF(Adjustments!$J$4:$J$921,($F15&amp;"/"&amp;FQ$4&amp;"/"&amp;FQ$3&amp;"/"&amp;FQ$2),Adjustments!AD$4:AD$921)</f>
        <v>0</v>
      </c>
      <c r="FR15" s="27">
        <f>SUMIF(Adjustments!$J$4:$J$921,($F15&amp;"/"&amp;FR$4&amp;"/"&amp;FR$3&amp;"/"&amp;FR$2),Adjustments!AE$4:AE$921)</f>
        <v>0</v>
      </c>
      <c r="FS15" s="27">
        <f>SUMIF(Adjustments!$J$4:$J$921,($F15&amp;"/"&amp;FS$4&amp;"/"&amp;FS$3&amp;"/"&amp;FS$2),Adjustments!AF$4:AF$921)</f>
        <v>0</v>
      </c>
      <c r="FT15" s="27">
        <f>SUMIF(Adjustments!$J$4:$J$921,($F15&amp;"/"&amp;FT$4&amp;"/"&amp;FT$3&amp;"/"&amp;FT$2),Adjustments!AG$4:AG$921)</f>
        <v>0</v>
      </c>
      <c r="FU15" s="27">
        <f>SUMIF(Adjustments!$J$4:$J$921,($F15&amp;"/"&amp;FU$4&amp;"/"&amp;FU$3&amp;"/"&amp;FU$2),Adjustments!AH$4:AH$921)</f>
        <v>0</v>
      </c>
      <c r="FV15" s="5"/>
      <c r="FW15" s="27">
        <f t="shared" si="29"/>
        <v>0</v>
      </c>
      <c r="FX15" s="5"/>
      <c r="FY15" s="358">
        <f>VLOOKUP(F15,Scenarios!Z17:AD138,5,0)</f>
        <v>-168303055.88999999</v>
      </c>
      <c r="FZ15" s="16">
        <f t="shared" si="30"/>
        <v>-168957514.36385763</v>
      </c>
      <c r="GA15" s="16">
        <f t="shared" si="31"/>
        <v>-169611978.64532432</v>
      </c>
      <c r="GB15" s="16">
        <f t="shared" si="32"/>
        <v>-170266448.05844164</v>
      </c>
      <c r="GC15" s="16">
        <f t="shared" si="33"/>
        <v>-170921065.44807833</v>
      </c>
      <c r="GD15" s="16">
        <f t="shared" si="34"/>
        <v>-171494344.34419671</v>
      </c>
      <c r="GE15" s="16">
        <f t="shared" si="35"/>
        <v>-169300002.17933446</v>
      </c>
      <c r="GF15" s="16">
        <f t="shared" si="36"/>
        <v>-169959862.56629983</v>
      </c>
      <c r="GG15" s="16">
        <f t="shared" si="37"/>
        <v>-170377545.84053892</v>
      </c>
      <c r="GH15" s="16">
        <f t="shared" si="38"/>
        <v>-171037404.44560811</v>
      </c>
      <c r="GI15" s="16">
        <f t="shared" si="39"/>
        <v>-169927532.81582308</v>
      </c>
      <c r="GJ15" s="16">
        <f t="shared" si="40"/>
        <v>-168815438.85541746</v>
      </c>
      <c r="GK15" s="16">
        <f t="shared" si="41"/>
        <v>-167701321.6889537</v>
      </c>
      <c r="GL15" s="16">
        <f t="shared" si="42"/>
        <v>-166585214.29206288</v>
      </c>
      <c r="GM15" s="16">
        <f t="shared" si="43"/>
        <v>-165466954.39096233</v>
      </c>
      <c r="GN15" s="16">
        <f t="shared" si="44"/>
        <v>-164346546.50665891</v>
      </c>
      <c r="GO15" s="16">
        <f t="shared" si="45"/>
        <v>-163223991.93086889</v>
      </c>
      <c r="GP15" s="16">
        <f t="shared" si="46"/>
        <v>-162099287.43430164</v>
      </c>
      <c r="GQ15" s="16">
        <f t="shared" si="47"/>
        <v>-160974585.71190894</v>
      </c>
      <c r="GR15" s="16">
        <f t="shared" si="48"/>
        <v>-159889551.84547871</v>
      </c>
      <c r="GS15" s="16">
        <f t="shared" si="49"/>
        <v>-158802345.50066224</v>
      </c>
      <c r="GT15" s="16">
        <f t="shared" si="50"/>
        <v>-157712966.67745951</v>
      </c>
      <c r="GU15" s="16">
        <f t="shared" si="51"/>
        <v>-156621415.37587056</v>
      </c>
      <c r="GV15" s="16">
        <f t="shared" si="52"/>
        <v>-155532962.73576304</v>
      </c>
      <c r="GW15" s="13"/>
      <c r="GX15" s="570" t="s">
        <v>1005</v>
      </c>
      <c r="GY15" s="599" t="str">
        <f>GX15</f>
        <v>108SPSSGCH</v>
      </c>
      <c r="GZ15" s="563">
        <f>(SUM(GJ14:GV15))/13</f>
        <v>-162136352.53433606</v>
      </c>
      <c r="HA15" s="127">
        <f>VLOOKUP($GX15,Scenarios!$V$11:$Y$132,4,0)</f>
        <v>-165111360.97</v>
      </c>
      <c r="HB15" s="249">
        <f>GZ15-HA15</f>
        <v>2975008.4356639385</v>
      </c>
      <c r="HD15" s="106">
        <f>VLOOKUP($GX15,Scenarios!$AE$11:$AF$132,2,0)</f>
        <v>-148641056.47235602</v>
      </c>
      <c r="HE15" s="106">
        <f>VLOOKUP($GX15,Scenarios!$V$11:$Y$132,4,0)</f>
        <v>-165111360.97</v>
      </c>
      <c r="HF15" s="106">
        <f>HD15-HE15</f>
        <v>16470304.497643977</v>
      </c>
      <c r="HH15" s="392">
        <f t="shared" si="54"/>
        <v>13495296.061980039</v>
      </c>
    </row>
    <row r="16" spans="1:216">
      <c r="A16" t="s">
        <v>185</v>
      </c>
      <c r="D16" s="5"/>
      <c r="E16" s="5"/>
      <c r="F16" s="5"/>
      <c r="G16" s="5"/>
      <c r="I16" s="5"/>
      <c r="J16" s="120">
        <f t="shared" ref="J16:AF16" si="56">SUM(J9:J15)</f>
        <v>-3628612.94</v>
      </c>
      <c r="K16" s="120">
        <f t="shared" si="56"/>
        <v>-1202428.26</v>
      </c>
      <c r="L16" s="120">
        <f t="shared" si="56"/>
        <v>-17297069.620000001</v>
      </c>
      <c r="M16" s="120">
        <f t="shared" si="56"/>
        <v>-5963587.9199999999</v>
      </c>
      <c r="N16" s="120">
        <f t="shared" si="56"/>
        <v>-5129154.32</v>
      </c>
      <c r="O16" s="120">
        <f t="shared" si="56"/>
        <v>-8150100.96</v>
      </c>
      <c r="P16" s="120">
        <f t="shared" si="56"/>
        <v>-3169584.6700000004</v>
      </c>
      <c r="Q16" s="120">
        <f t="shared" si="56"/>
        <v>-4364528.9399999995</v>
      </c>
      <c r="R16" s="120">
        <f t="shared" si="56"/>
        <v>-7438024.5899999999</v>
      </c>
      <c r="S16" s="120">
        <f t="shared" si="56"/>
        <v>-8769532.3542903494</v>
      </c>
      <c r="T16" s="120">
        <f t="shared" si="56"/>
        <v>-8769532.3542903494</v>
      </c>
      <c r="U16" s="120">
        <f t="shared" si="56"/>
        <v>-8769532.3542903494</v>
      </c>
      <c r="V16" s="120">
        <f t="shared" si="56"/>
        <v>-8769532.3542903494</v>
      </c>
      <c r="W16" s="120">
        <f t="shared" si="56"/>
        <v>-8769532.3542903494</v>
      </c>
      <c r="X16" s="120">
        <f t="shared" si="56"/>
        <v>-8769532.3542903494</v>
      </c>
      <c r="Y16" s="120">
        <f t="shared" si="56"/>
        <v>-8769532.3542903494</v>
      </c>
      <c r="Z16" s="120">
        <f t="shared" si="56"/>
        <v>-8769532.3542903494</v>
      </c>
      <c r="AA16" s="120">
        <f t="shared" si="56"/>
        <v>-8769532.3542903494</v>
      </c>
      <c r="AB16" s="120">
        <f t="shared" si="56"/>
        <v>-8988035.7517617438</v>
      </c>
      <c r="AC16" s="120">
        <f t="shared" si="56"/>
        <v>-8988035.7517617438</v>
      </c>
      <c r="AD16" s="120">
        <f t="shared" si="56"/>
        <v>-8988035.7517617438</v>
      </c>
      <c r="AE16" s="120">
        <f t="shared" si="56"/>
        <v>-8988035.7517617438</v>
      </c>
      <c r="AF16" s="120">
        <f t="shared" si="56"/>
        <v>-8988035.7517617438</v>
      </c>
      <c r="AG16" s="59"/>
      <c r="AH16" s="56">
        <f t="shared" ref="AH16:BD16" si="57">SUM(AH9:AH15)</f>
        <v>10805710.42407693</v>
      </c>
      <c r="AI16" s="56">
        <f t="shared" si="57"/>
        <v>10816103.640650537</v>
      </c>
      <c r="AJ16" s="56">
        <f t="shared" si="57"/>
        <v>10850553.517367408</v>
      </c>
      <c r="AK16" s="56">
        <f t="shared" si="57"/>
        <v>10852091.443930516</v>
      </c>
      <c r="AL16" s="56">
        <f t="shared" si="57"/>
        <v>10838990.489408895</v>
      </c>
      <c r="AM16" s="56">
        <f t="shared" si="57"/>
        <v>11048432.808777055</v>
      </c>
      <c r="AN16" s="56">
        <f t="shared" si="57"/>
        <v>11274316.929706834</v>
      </c>
      <c r="AO16" s="56">
        <f t="shared" si="57"/>
        <v>11292744.783733249</v>
      </c>
      <c r="AP16" s="56">
        <f t="shared" si="57"/>
        <v>11282980.291867685</v>
      </c>
      <c r="AQ16" s="56">
        <f t="shared" si="57"/>
        <v>11368526.285142478</v>
      </c>
      <c r="AR16" s="56">
        <f t="shared" si="57"/>
        <v>11566778.141368886</v>
      </c>
      <c r="AS16" s="56">
        <f t="shared" si="57"/>
        <v>11819402.760113928</v>
      </c>
      <c r="AT16" s="56">
        <f t="shared" si="57"/>
        <v>11977787.395121157</v>
      </c>
      <c r="AU16" s="56">
        <f t="shared" si="57"/>
        <v>12004538.264686417</v>
      </c>
      <c r="AV16" s="56">
        <f t="shared" si="57"/>
        <v>12016316.986339755</v>
      </c>
      <c r="AW16" s="56">
        <f t="shared" si="57"/>
        <v>12014443.847091815</v>
      </c>
      <c r="AX16" s="56">
        <f t="shared" si="57"/>
        <v>12012757.311857414</v>
      </c>
      <c r="AY16" s="56">
        <f t="shared" si="57"/>
        <v>12017468.734765358</v>
      </c>
      <c r="AZ16" s="56">
        <f t="shared" si="57"/>
        <v>12055471.171922365</v>
      </c>
      <c r="BA16" s="56">
        <f t="shared" si="57"/>
        <v>12082649.712622305</v>
      </c>
      <c r="BB16" s="56">
        <f t="shared" si="57"/>
        <v>12071621.108284704</v>
      </c>
      <c r="BC16" s="56">
        <f t="shared" si="57"/>
        <v>12060584.60295294</v>
      </c>
      <c r="BD16" s="56">
        <f t="shared" si="57"/>
        <v>12061094.849526636</v>
      </c>
      <c r="BE16" s="56">
        <f t="shared" ref="BE16" si="58">SUM(BE9:BE15)</f>
        <v>12119244.823443124</v>
      </c>
      <c r="BF16" s="59"/>
      <c r="BG16" s="56">
        <f t="shared" ref="BG16" si="59">SUM(BG9:BG15)</f>
        <v>0</v>
      </c>
      <c r="BH16" s="56">
        <f t="shared" ref="BH16:CC16" si="60">SUM(BH9:BH15)</f>
        <v>0</v>
      </c>
      <c r="BI16" s="56">
        <f t="shared" si="60"/>
        <v>0</v>
      </c>
      <c r="BJ16" s="56">
        <f t="shared" si="60"/>
        <v>0</v>
      </c>
      <c r="BK16" s="56">
        <f t="shared" si="60"/>
        <v>0</v>
      </c>
      <c r="BL16" s="56">
        <f t="shared" si="60"/>
        <v>0</v>
      </c>
      <c r="BM16" s="56">
        <f t="shared" si="60"/>
        <v>0</v>
      </c>
      <c r="BN16" s="56">
        <f t="shared" si="60"/>
        <v>0</v>
      </c>
      <c r="BO16" s="56">
        <f t="shared" si="60"/>
        <v>0</v>
      </c>
      <c r="BP16" s="56">
        <f t="shared" si="60"/>
        <v>0</v>
      </c>
      <c r="BQ16" s="56">
        <f t="shared" si="60"/>
        <v>0</v>
      </c>
      <c r="BR16" s="56">
        <f t="shared" si="60"/>
        <v>0</v>
      </c>
      <c r="BS16" s="56">
        <f t="shared" si="60"/>
        <v>0</v>
      </c>
      <c r="BT16" s="56">
        <f t="shared" si="60"/>
        <v>0</v>
      </c>
      <c r="BU16" s="56">
        <f t="shared" si="60"/>
        <v>0</v>
      </c>
      <c r="BV16" s="56">
        <f t="shared" si="60"/>
        <v>0</v>
      </c>
      <c r="BW16" s="56">
        <f t="shared" si="60"/>
        <v>0</v>
      </c>
      <c r="BX16" s="56">
        <f t="shared" si="60"/>
        <v>0</v>
      </c>
      <c r="BY16" s="56">
        <f t="shared" si="60"/>
        <v>0</v>
      </c>
      <c r="BZ16" s="56">
        <f t="shared" si="60"/>
        <v>0</v>
      </c>
      <c r="CA16" s="56">
        <f t="shared" si="60"/>
        <v>0</v>
      </c>
      <c r="CB16" s="56">
        <f t="shared" si="60"/>
        <v>0</v>
      </c>
      <c r="CC16" s="56">
        <f t="shared" si="60"/>
        <v>0</v>
      </c>
      <c r="CD16" s="5"/>
      <c r="CE16" s="56">
        <f t="shared" ref="CE16" si="61">SUM(CE9:CE15)</f>
        <v>106031.56000000065</v>
      </c>
      <c r="CF16" s="56">
        <f t="shared" ref="CF16:DA16" si="62">SUM(CF9:CF15)</f>
        <v>106031.51000000318</v>
      </c>
      <c r="CG16" s="56">
        <f t="shared" si="62"/>
        <v>106031.51999999782</v>
      </c>
      <c r="CH16" s="56">
        <f t="shared" si="62"/>
        <v>106031.57000000043</v>
      </c>
      <c r="CI16" s="56">
        <f t="shared" si="62"/>
        <v>106031.55999999879</v>
      </c>
      <c r="CJ16" s="56">
        <f t="shared" si="62"/>
        <v>106031.5499999983</v>
      </c>
      <c r="CK16" s="56">
        <f t="shared" si="62"/>
        <v>106031.58000000114</v>
      </c>
      <c r="CL16" s="56">
        <f t="shared" si="62"/>
        <v>106031.54000000085</v>
      </c>
      <c r="CM16" s="56">
        <f t="shared" si="62"/>
        <v>106031.54999999946</v>
      </c>
      <c r="CN16" s="56">
        <f t="shared" si="62"/>
        <v>106031.56606565799</v>
      </c>
      <c r="CO16" s="56">
        <f t="shared" si="62"/>
        <v>106031.56606565799</v>
      </c>
      <c r="CP16" s="56">
        <f t="shared" si="62"/>
        <v>106031.56606565799</v>
      </c>
      <c r="CQ16" s="56">
        <f t="shared" si="62"/>
        <v>106031.56606565799</v>
      </c>
      <c r="CR16" s="56">
        <f t="shared" si="62"/>
        <v>106031.56606565799</v>
      </c>
      <c r="CS16" s="56">
        <f t="shared" si="62"/>
        <v>106031.56606565799</v>
      </c>
      <c r="CT16" s="56">
        <f t="shared" si="62"/>
        <v>106031.56606565799</v>
      </c>
      <c r="CU16" s="56">
        <f t="shared" si="62"/>
        <v>106031.56606565799</v>
      </c>
      <c r="CV16" s="56">
        <f t="shared" si="62"/>
        <v>106031.56606565799</v>
      </c>
      <c r="CW16" s="56">
        <f t="shared" si="62"/>
        <v>106031.56606565799</v>
      </c>
      <c r="CX16" s="56">
        <f t="shared" si="62"/>
        <v>106031.56606565799</v>
      </c>
      <c r="CY16" s="56">
        <f t="shared" si="62"/>
        <v>106031.56606565799</v>
      </c>
      <c r="CZ16" s="56">
        <f t="shared" si="62"/>
        <v>106031.56606565799</v>
      </c>
      <c r="DA16" s="56">
        <f t="shared" si="62"/>
        <v>106031.56606565799</v>
      </c>
      <c r="DB16" s="5"/>
      <c r="DC16" s="56">
        <f t="shared" ref="DC16:DR16" si="63">SUM(DC9:DC15)</f>
        <v>0</v>
      </c>
      <c r="DD16" s="56">
        <f t="shared" si="63"/>
        <v>0</v>
      </c>
      <c r="DE16" s="56">
        <f t="shared" si="63"/>
        <v>0</v>
      </c>
      <c r="DF16" s="56">
        <f t="shared" si="63"/>
        <v>0</v>
      </c>
      <c r="DG16" s="56">
        <f t="shared" si="63"/>
        <v>0</v>
      </c>
      <c r="DH16" s="56">
        <f t="shared" si="63"/>
        <v>0</v>
      </c>
      <c r="DI16" s="56">
        <f t="shared" si="63"/>
        <v>0</v>
      </c>
      <c r="DJ16" s="56">
        <f t="shared" si="63"/>
        <v>0</v>
      </c>
      <c r="DK16" s="56">
        <f t="shared" si="63"/>
        <v>0</v>
      </c>
      <c r="DL16" s="56">
        <f t="shared" si="63"/>
        <v>0</v>
      </c>
      <c r="DM16" s="56">
        <f t="shared" si="63"/>
        <v>0</v>
      </c>
      <c r="DN16" s="56">
        <f t="shared" si="63"/>
        <v>0</v>
      </c>
      <c r="DO16" s="56">
        <f t="shared" si="63"/>
        <v>0</v>
      </c>
      <c r="DP16" s="56">
        <f t="shared" si="63"/>
        <v>0</v>
      </c>
      <c r="DQ16" s="56">
        <f t="shared" si="63"/>
        <v>0</v>
      </c>
      <c r="DR16" s="56">
        <f t="shared" si="63"/>
        <v>0</v>
      </c>
      <c r="DS16" s="56">
        <f t="shared" ref="DS16:DY16" si="64">SUM(DS9:DS15)</f>
        <v>0</v>
      </c>
      <c r="DT16" s="56">
        <f t="shared" si="64"/>
        <v>0</v>
      </c>
      <c r="DU16" s="56">
        <f t="shared" si="64"/>
        <v>0</v>
      </c>
      <c r="DV16" s="56">
        <f t="shared" si="64"/>
        <v>0</v>
      </c>
      <c r="DW16" s="56">
        <f t="shared" si="64"/>
        <v>0</v>
      </c>
      <c r="DX16" s="56">
        <f t="shared" si="64"/>
        <v>0</v>
      </c>
      <c r="DY16" s="56">
        <f t="shared" si="64"/>
        <v>0</v>
      </c>
      <c r="DZ16" s="5"/>
      <c r="EA16" s="56">
        <f t="shared" ref="EA16:EW16" si="65">SUM(EA9:EA15)</f>
        <v>0</v>
      </c>
      <c r="EB16" s="56">
        <f t="shared" si="65"/>
        <v>0</v>
      </c>
      <c r="EC16" s="56">
        <f t="shared" si="65"/>
        <v>0</v>
      </c>
      <c r="ED16" s="56">
        <f t="shared" si="65"/>
        <v>0</v>
      </c>
      <c r="EE16" s="56">
        <f t="shared" si="65"/>
        <v>0</v>
      </c>
      <c r="EF16" s="56">
        <f t="shared" si="65"/>
        <v>0</v>
      </c>
      <c r="EG16" s="56">
        <f t="shared" si="65"/>
        <v>0</v>
      </c>
      <c r="EH16" s="56">
        <f t="shared" si="65"/>
        <v>0</v>
      </c>
      <c r="EI16" s="56">
        <f t="shared" si="65"/>
        <v>0</v>
      </c>
      <c r="EJ16" s="56">
        <f t="shared" si="65"/>
        <v>0</v>
      </c>
      <c r="EK16" s="56">
        <f t="shared" si="65"/>
        <v>0</v>
      </c>
      <c r="EL16" s="56">
        <f t="shared" si="65"/>
        <v>0</v>
      </c>
      <c r="EM16" s="56">
        <f t="shared" si="65"/>
        <v>0</v>
      </c>
      <c r="EN16" s="56">
        <f t="shared" si="65"/>
        <v>0</v>
      </c>
      <c r="EO16" s="56">
        <f t="shared" si="65"/>
        <v>0</v>
      </c>
      <c r="EP16" s="56">
        <f t="shared" si="65"/>
        <v>0</v>
      </c>
      <c r="EQ16" s="56">
        <f t="shared" si="65"/>
        <v>0</v>
      </c>
      <c r="ER16" s="56">
        <f t="shared" si="65"/>
        <v>0</v>
      </c>
      <c r="ES16" s="56">
        <f t="shared" si="65"/>
        <v>0</v>
      </c>
      <c r="ET16" s="56">
        <f t="shared" si="65"/>
        <v>0</v>
      </c>
      <c r="EU16" s="56">
        <f t="shared" si="65"/>
        <v>0</v>
      </c>
      <c r="EV16" s="56">
        <f t="shared" si="65"/>
        <v>0</v>
      </c>
      <c r="EW16" s="56">
        <f t="shared" si="65"/>
        <v>0</v>
      </c>
      <c r="EX16" s="5"/>
      <c r="EY16" s="56">
        <f t="shared" ref="EY16:FU16" si="66">SUM(EY9:EY15)</f>
        <v>-644045.06000000006</v>
      </c>
      <c r="EZ16" s="56">
        <f t="shared" si="66"/>
        <v>-1340819.2799999998</v>
      </c>
      <c r="FA16" s="56">
        <f t="shared" si="66"/>
        <v>-1727189.92</v>
      </c>
      <c r="FB16" s="56">
        <f t="shared" si="66"/>
        <v>-2200476.06</v>
      </c>
      <c r="FC16" s="56">
        <f t="shared" si="66"/>
        <v>-2082362.8900000001</v>
      </c>
      <c r="FD16" s="56">
        <f t="shared" si="66"/>
        <v>-3255796.74</v>
      </c>
      <c r="FE16" s="56">
        <f t="shared" si="66"/>
        <v>-1896798.5</v>
      </c>
      <c r="FF16" s="56">
        <f t="shared" si="66"/>
        <v>-3599388.94</v>
      </c>
      <c r="FG16" s="56">
        <f t="shared" si="66"/>
        <v>-4152803.6899999995</v>
      </c>
      <c r="FH16" s="56">
        <f t="shared" si="66"/>
        <v>0</v>
      </c>
      <c r="FI16" s="56">
        <f t="shared" si="66"/>
        <v>0</v>
      </c>
      <c r="FJ16" s="56">
        <f t="shared" si="66"/>
        <v>0</v>
      </c>
      <c r="FK16" s="56">
        <f t="shared" si="66"/>
        <v>0</v>
      </c>
      <c r="FL16" s="56">
        <f t="shared" si="66"/>
        <v>0</v>
      </c>
      <c r="FM16" s="56">
        <f t="shared" si="66"/>
        <v>0</v>
      </c>
      <c r="FN16" s="56">
        <f t="shared" si="66"/>
        <v>0</v>
      </c>
      <c r="FO16" s="56">
        <f t="shared" si="66"/>
        <v>0</v>
      </c>
      <c r="FP16" s="56">
        <f t="shared" si="66"/>
        <v>-1564499.9999999998</v>
      </c>
      <c r="FQ16" s="56">
        <f t="shared" si="66"/>
        <v>0</v>
      </c>
      <c r="FR16" s="56">
        <f t="shared" si="66"/>
        <v>0</v>
      </c>
      <c r="FS16" s="56">
        <f t="shared" si="66"/>
        <v>0</v>
      </c>
      <c r="FT16" s="56">
        <f t="shared" si="66"/>
        <v>0</v>
      </c>
      <c r="FU16" s="56">
        <f t="shared" si="66"/>
        <v>0</v>
      </c>
      <c r="FV16" s="5"/>
      <c r="FW16" s="56">
        <f t="shared" si="29"/>
        <v>-22464181.079999998</v>
      </c>
      <c r="FX16" s="5"/>
      <c r="FY16" s="359">
        <f>SUM(FY9:FY15)</f>
        <v>-2423217118.9757442</v>
      </c>
      <c r="FZ16" s="56">
        <f t="shared" ref="FZ16:GV16" si="67">SUM(FZ9:FZ15)</f>
        <v>-2429866596.1763945</v>
      </c>
      <c r="GA16" s="56">
        <f t="shared" si="67"/>
        <v>-2438279933.6637621</v>
      </c>
      <c r="GB16" s="56">
        <f t="shared" si="67"/>
        <v>-2430213797.0876927</v>
      </c>
      <c r="GC16" s="56">
        <f t="shared" si="67"/>
        <v>-2432994755.1671009</v>
      </c>
      <c r="GD16" s="56">
        <f t="shared" si="67"/>
        <v>-2436937702.3258781</v>
      </c>
      <c r="GE16" s="56">
        <f t="shared" si="67"/>
        <v>-2436912153.1055851</v>
      </c>
      <c r="GF16" s="56">
        <f t="shared" si="67"/>
        <v>-2443244546.2993183</v>
      </c>
      <c r="GG16" s="56">
        <f t="shared" si="67"/>
        <v>-2446669640.2511864</v>
      </c>
      <c r="GH16" s="56">
        <f t="shared" si="67"/>
        <v>-2446553369.8063283</v>
      </c>
      <c r="GI16" s="56">
        <f t="shared" si="67"/>
        <v>-2449456647.1594729</v>
      </c>
      <c r="GJ16" s="56">
        <f t="shared" si="67"/>
        <v>-2452612549.131362</v>
      </c>
      <c r="GK16" s="56">
        <f t="shared" si="67"/>
        <v>-2455926835.7382584</v>
      </c>
      <c r="GL16" s="56">
        <f t="shared" si="67"/>
        <v>-2459267873.2147202</v>
      </c>
      <c r="GM16" s="56">
        <f t="shared" si="67"/>
        <v>-2462620689.4128346</v>
      </c>
      <c r="GN16" s="56">
        <f t="shared" si="67"/>
        <v>-2465971632.4717021</v>
      </c>
      <c r="GO16" s="56">
        <f t="shared" si="67"/>
        <v>-2469320888.9953346</v>
      </c>
      <c r="GP16" s="56">
        <f t="shared" si="67"/>
        <v>-2472674856.9418755</v>
      </c>
      <c r="GQ16" s="56">
        <f t="shared" si="67"/>
        <v>-2474502327.3255725</v>
      </c>
      <c r="GR16" s="56">
        <f t="shared" si="67"/>
        <v>-2477702972.8524985</v>
      </c>
      <c r="GS16" s="56">
        <f t="shared" si="67"/>
        <v>-2480892589.7750878</v>
      </c>
      <c r="GT16" s="56">
        <f t="shared" si="67"/>
        <v>-2484071170.1923442</v>
      </c>
      <c r="GU16" s="56">
        <f t="shared" si="67"/>
        <v>-2487250260.8561749</v>
      </c>
      <c r="GV16" s="56">
        <f t="shared" si="67"/>
        <v>-2490487501.4939222</v>
      </c>
      <c r="GW16" s="59"/>
      <c r="GX16" s="402"/>
      <c r="GY16" s="402"/>
      <c r="GZ16" s="64">
        <f>SUM(GZ9:GZ15)</f>
        <v>-2471792472.9539762</v>
      </c>
      <c r="HA16" s="64">
        <f>SUM(HA9:HA15)</f>
        <v>-2456421981.4128709</v>
      </c>
      <c r="HB16" s="64">
        <f t="shared" si="55"/>
        <v>15370491.54110527</v>
      </c>
      <c r="HD16" s="107">
        <f>SUM(HD9:HD15)</f>
        <v>-2499070165.271841</v>
      </c>
      <c r="HE16" s="107">
        <f>SUM(HE9:HE15)</f>
        <v>-2456421981.4128709</v>
      </c>
      <c r="HF16" s="107">
        <f>HE16-HD16</f>
        <v>42648183.858970165</v>
      </c>
      <c r="HH16" s="107">
        <f t="shared" si="54"/>
        <v>27277692.317864895</v>
      </c>
    </row>
    <row r="17" spans="1:216">
      <c r="D17" s="5"/>
      <c r="E17" s="5"/>
      <c r="F17" s="5"/>
      <c r="G17" s="5"/>
      <c r="I17" s="5"/>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59"/>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5"/>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5"/>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5"/>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5"/>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5"/>
      <c r="FW17" s="27"/>
      <c r="FX17" s="5"/>
      <c r="FY17" s="358"/>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402"/>
      <c r="GY17" s="412"/>
      <c r="GZ17" s="565"/>
      <c r="HA17" s="127"/>
      <c r="HB17" s="127"/>
      <c r="HD17" s="106"/>
      <c r="HE17" s="106"/>
      <c r="HF17" s="106"/>
      <c r="HH17" s="106"/>
    </row>
    <row r="18" spans="1:216">
      <c r="A18" s="6" t="s">
        <v>186</v>
      </c>
      <c r="B18" s="6"/>
      <c r="D18" s="5"/>
      <c r="E18" s="5"/>
      <c r="F18" s="5"/>
      <c r="G18" s="5"/>
      <c r="I18" s="5"/>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59"/>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5"/>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5"/>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5"/>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5"/>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5"/>
      <c r="FW18" s="27"/>
      <c r="FX18" s="5"/>
      <c r="FY18" s="358"/>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402"/>
      <c r="GY18" s="412"/>
      <c r="GZ18" s="565"/>
      <c r="HA18" s="127"/>
      <c r="HB18" s="127"/>
      <c r="HD18" s="106"/>
      <c r="HE18" s="106"/>
      <c r="HF18" s="106"/>
      <c r="HH18" s="106"/>
    </row>
    <row r="19" spans="1:216">
      <c r="A19" t="s">
        <v>0</v>
      </c>
      <c r="B19" t="s">
        <v>7</v>
      </c>
      <c r="C19" t="s">
        <v>1</v>
      </c>
      <c r="D19" s="5" t="s">
        <v>106</v>
      </c>
      <c r="E19" s="5" t="s">
        <v>13</v>
      </c>
      <c r="F19" s="5" t="s">
        <v>114</v>
      </c>
      <c r="G19" s="5" t="s">
        <v>56</v>
      </c>
      <c r="H19" s="5" t="s">
        <v>993</v>
      </c>
      <c r="I19" s="5"/>
      <c r="J19" s="119">
        <f>SUMIF(Retirements!$E$10:$E$96,'Accum Dep'!$F19,Retirements!ED$10:ED$97)</f>
        <v>-12658</v>
      </c>
      <c r="K19" s="119">
        <f>SUMIF(Retirements!$E$10:$E$96,'Accum Dep'!$F19,Retirements!EE$10:EE$97)</f>
        <v>-7403.75</v>
      </c>
      <c r="L19" s="119">
        <f>SUMIF(Retirements!$E$10:$E$96,'Accum Dep'!$F19,Retirements!EF$10:EF$97)</f>
        <v>-6639</v>
      </c>
      <c r="M19" s="119">
        <f>SUMIF(Retirements!$E$10:$E$96,'Accum Dep'!$F19,Retirements!EG$10:EG$97)</f>
        <v>-2844667.7299999995</v>
      </c>
      <c r="N19" s="119">
        <f>SUMIF(Retirements!$E$10:$E$96,'Accum Dep'!$F19,Retirements!EH$10:EH$97)</f>
        <v>-29479.739999999998</v>
      </c>
      <c r="O19" s="119">
        <f>SUMIF(Retirements!$E$10:$E$96,'Accum Dep'!$F19,Retirements!EI$10:EI$97)</f>
        <v>-761870.15999999968</v>
      </c>
      <c r="P19" s="119">
        <f>SUMIF(Retirements!$E$10:$E$96,'Accum Dep'!$F19,Retirements!EJ$10:EJ$97)</f>
        <v>-268961</v>
      </c>
      <c r="Q19" s="119">
        <f>SUMIF(Retirements!$E$10:$E$96,'Accum Dep'!$F19,Retirements!EK$10:EK$97)</f>
        <v>-3570</v>
      </c>
      <c r="R19" s="119">
        <f>SUMIF(Retirements!$E$10:$E$96,'Accum Dep'!$F19,Retirements!EL$10:EL$97)</f>
        <v>-89611.81</v>
      </c>
      <c r="S19" s="119">
        <f>SUMIF(Retirements!$E$10:$E$96,'Accum Dep'!$F19,Retirements!EM$10:EM$97)</f>
        <v>-206052.22917653376</v>
      </c>
      <c r="T19" s="119">
        <f>SUMIF(Retirements!$E$10:$E$96,'Accum Dep'!$F19,Retirements!EN$10:EN$97)</f>
        <v>-206052.22917653376</v>
      </c>
      <c r="U19" s="119">
        <f>SUMIF(Retirements!$E$10:$E$96,'Accum Dep'!$F19,Retirements!EO$10:EO$97)</f>
        <v>-206052.22917653376</v>
      </c>
      <c r="V19" s="119">
        <f>SUMIF(Retirements!$E$10:$E$96,'Accum Dep'!$F19,Retirements!EP$10:EP$97)</f>
        <v>-206052.22917653376</v>
      </c>
      <c r="W19" s="119">
        <f>SUMIF(Retirements!$E$10:$E$96,'Accum Dep'!$F19,Retirements!EQ$10:EQ$97)</f>
        <v>-206052.22917653376</v>
      </c>
      <c r="X19" s="119">
        <f>SUMIF(Retirements!$E$10:$E$96,'Accum Dep'!$F19,Retirements!ER$10:ER$97)</f>
        <v>-206052.22917653376</v>
      </c>
      <c r="Y19" s="119">
        <f>SUMIF(Retirements!$E$10:$E$96,'Accum Dep'!$F19,Retirements!ES$10:ES$97)</f>
        <v>-206052.22917653376</v>
      </c>
      <c r="Z19" s="119">
        <f>SUMIF(Retirements!$E$10:$E$96,'Accum Dep'!$F19,Retirements!ET$10:ET$97)</f>
        <v>-206052.22917653376</v>
      </c>
      <c r="AA19" s="119">
        <f>SUMIF(Retirements!$E$10:$E$96,'Accum Dep'!$F19,Retirements!EU$10:EU$97)</f>
        <v>-206052.22917653376</v>
      </c>
      <c r="AB19" s="119">
        <f>SUMIF(Retirements!$E$10:$E$96,'Accum Dep'!$F19,Retirements!EV$10:EV$97)</f>
        <v>-203648.21106353324</v>
      </c>
      <c r="AC19" s="119">
        <f>SUMIF(Retirements!$E$10:$E$96,'Accum Dep'!$F19,Retirements!EW$10:EW$97)</f>
        <v>-203648.21106353324</v>
      </c>
      <c r="AD19" s="119">
        <f>SUMIF(Retirements!$E$10:$E$96,'Accum Dep'!$F19,Retirements!EX$10:EX$97)</f>
        <v>-203648.21106353324</v>
      </c>
      <c r="AE19" s="119">
        <f>SUMIF(Retirements!$E$10:$E$96,'Accum Dep'!$F19,Retirements!EY$10:EY$97)</f>
        <v>-203648.21106353324</v>
      </c>
      <c r="AF19" s="119">
        <f>SUMIF(Retirements!$E$10:$E$96,'Accum Dep'!$F19,Retirements!EZ$10:EZ$97)</f>
        <v>-203648.21106353324</v>
      </c>
      <c r="AG19" s="7"/>
      <c r="AH19" s="27">
        <f>SUMIF('Depreciation Exp'!$F$8:$F$130,'Accum Dep'!$F19,'Depreciation Exp'!CH$8:CH$133)</f>
        <v>249505.58666993247</v>
      </c>
      <c r="AI19" s="27">
        <f>SUMIF('Depreciation Exp'!$F$8:$F$130,'Accum Dep'!$F19,'Depreciation Exp'!CI$8:CI$133)</f>
        <v>249497.43225028735</v>
      </c>
      <c r="AJ19" s="27">
        <f>SUMIF('Depreciation Exp'!$F$8:$F$130,'Accum Dep'!$F19,'Depreciation Exp'!CJ$8:CJ$133)</f>
        <v>249484.50825531853</v>
      </c>
      <c r="AK19" s="27">
        <f>SUMIF('Depreciation Exp'!$F$8:$F$130,'Accum Dep'!$F19,'Depreciation Exp'!CK$8:CK$133)</f>
        <v>249475.46176484044</v>
      </c>
      <c r="AL19" s="27">
        <f>SUMIF('Depreciation Exp'!$F$8:$F$130,'Accum Dep'!$F19,'Depreciation Exp'!CL$8:CL$133)</f>
        <v>247638.61932422162</v>
      </c>
      <c r="AM19" s="27">
        <f>SUMIF('Depreciation Exp'!$F$8:$F$130,'Accum Dep'!$F19,'Depreciation Exp'!CM$8:CM$133)</f>
        <v>245787.06263340812</v>
      </c>
      <c r="AN19" s="27">
        <f>SUMIF('Depreciation Exp'!$F$8:$F$130,'Accum Dep'!$F19,'Depreciation Exp'!CN$8:CN$133)</f>
        <v>245277.26652259141</v>
      </c>
      <c r="AO19" s="27">
        <f>SUMIF('Depreciation Exp'!$F$8:$F$130,'Accum Dep'!$F19,'Depreciation Exp'!CO$8:CO$133)</f>
        <v>244613.19401019628</v>
      </c>
      <c r="AP19" s="27">
        <f>SUMIF('Depreciation Exp'!$F$8:$F$130,'Accum Dep'!$F19,'Depreciation Exp'!CP$8:CP$133)</f>
        <v>244437.62661089923</v>
      </c>
      <c r="AQ19" s="27">
        <f>SUMIF('Depreciation Exp'!$F$8:$F$130,'Accum Dep'!$F19,'Depreciation Exp'!CQ$8:CQ$133)</f>
        <v>244377.59788740173</v>
      </c>
      <c r="AR19" s="27">
        <f>SUMIF('Depreciation Exp'!$F$8:$F$130,'Accum Dep'!$F19,'Depreciation Exp'!CR$8:CR$133)</f>
        <v>244187.12793563888</v>
      </c>
      <c r="AS19" s="27">
        <f>SUMIF('Depreciation Exp'!$F$8:$F$130,'Accum Dep'!$F19,'Depreciation Exp'!CS$8:CS$133)</f>
        <v>243921.64581436914</v>
      </c>
      <c r="AT19" s="27">
        <f>SUMIF('Depreciation Exp'!$F$8:$F$130,'Accum Dep'!$F19,'Depreciation Exp'!CT$8:CT$133)</f>
        <v>243656.1636930994</v>
      </c>
      <c r="AU19" s="27">
        <f>SUMIF('Depreciation Exp'!$F$8:$F$130,'Accum Dep'!$F19,'Depreciation Exp'!CU$8:CU$133)</f>
        <v>243390.68157182966</v>
      </c>
      <c r="AV19" s="27">
        <f>SUMIF('Depreciation Exp'!$F$8:$F$130,'Accum Dep'!$F19,'Depreciation Exp'!CV$8:CV$133)</f>
        <v>243125.19945055991</v>
      </c>
      <c r="AW19" s="27">
        <f>SUMIF('Depreciation Exp'!$F$8:$F$130,'Accum Dep'!$F19,'Depreciation Exp'!CW$8:CW$133)</f>
        <v>242859.71732929014</v>
      </c>
      <c r="AX19" s="27">
        <f>SUMIF('Depreciation Exp'!$F$8:$F$130,'Accum Dep'!$F19,'Depreciation Exp'!CX$8:CX$133)</f>
        <v>242594.2352080204</v>
      </c>
      <c r="AY19" s="27">
        <f>SUMIF('Depreciation Exp'!$F$8:$F$130,'Accum Dep'!$F19,'Depreciation Exp'!CY$8:CY$133)</f>
        <v>242328.75308675066</v>
      </c>
      <c r="AZ19" s="27">
        <f>SUMIF('Depreciation Exp'!$F$8:$F$130,'Accum Dep'!$F19,'Depreciation Exp'!CZ$8:CZ$133)</f>
        <v>242063.27096548092</v>
      </c>
      <c r="BA19" s="27">
        <f>SUMIF('Depreciation Exp'!$F$8:$F$130,'Accum Dep'!$F19,'Depreciation Exp'!DA$8:DA$133)</f>
        <v>241799.3375385174</v>
      </c>
      <c r="BB19" s="27">
        <f>SUMIF('Depreciation Exp'!$F$8:$F$130,'Accum Dep'!$F19,'Depreciation Exp'!DB$8:DB$133)</f>
        <v>241536.95280586</v>
      </c>
      <c r="BC19" s="27">
        <f>SUMIF('Depreciation Exp'!$F$8:$F$130,'Accum Dep'!$F19,'Depreciation Exp'!DC$8:DC$133)</f>
        <v>241274.56807320265</v>
      </c>
      <c r="BD19" s="27">
        <f>SUMIF('Depreciation Exp'!$F$8:$F$130,'Accum Dep'!$F19,'Depreciation Exp'!DD$8:DD$133)</f>
        <v>241012.18334054528</v>
      </c>
      <c r="BE19" s="27">
        <f>SUMIF('Depreciation Exp'!$F$8:$F$130,'Accum Dep'!$F19,'Depreciation Exp'!DE$8:DE$133)</f>
        <v>240749.79860788793</v>
      </c>
      <c r="BF19" s="59"/>
      <c r="BG19" s="27">
        <f>SUMIF(Adjustments!$J$4:$J$921,($F19&amp;"/"&amp;BG$4&amp;"/"&amp;BG$3&amp;"/"&amp;BG$2),Adjustments!L$4:L$921)</f>
        <v>0</v>
      </c>
      <c r="BH19" s="27">
        <f>SUMIF(Adjustments!$J$4:$J$921,($F19&amp;"/"&amp;BH$4&amp;"/"&amp;BH$3&amp;"/"&amp;BH$2),Adjustments!M$4:M$921)</f>
        <v>0</v>
      </c>
      <c r="BI19" s="27">
        <f>SUMIF(Adjustments!$J$4:$J$921,($F19&amp;"/"&amp;BI$4&amp;"/"&amp;BI$3&amp;"/"&amp;BI$2),Adjustments!N$4:N$921)</f>
        <v>0</v>
      </c>
      <c r="BJ19" s="27">
        <f>SUMIF(Adjustments!$J$4:$J$921,($F19&amp;"/"&amp;BJ$4&amp;"/"&amp;BJ$3&amp;"/"&amp;BJ$2),Adjustments!O$4:O$921)</f>
        <v>0</v>
      </c>
      <c r="BK19" s="27">
        <f>SUMIF(Adjustments!$J$4:$J$921,($F19&amp;"/"&amp;BK$4&amp;"/"&amp;BK$3&amp;"/"&amp;BK$2),Adjustments!P$4:P$921)</f>
        <v>0</v>
      </c>
      <c r="BL19" s="27">
        <f>SUMIF(Adjustments!$J$4:$J$921,($F19&amp;"/"&amp;BL$4&amp;"/"&amp;BL$3&amp;"/"&amp;BL$2),Adjustments!Q$4:Q$921)</f>
        <v>0</v>
      </c>
      <c r="BM19" s="27">
        <f>SUMIF(Adjustments!$J$4:$J$921,($F19&amp;"/"&amp;BM$4&amp;"/"&amp;BM$3&amp;"/"&amp;BM$2),Adjustments!R$4:R$921)</f>
        <v>0</v>
      </c>
      <c r="BN19" s="27">
        <f>SUMIF(Adjustments!$J$4:$J$921,($F19&amp;"/"&amp;BN$4&amp;"/"&amp;BN$3&amp;"/"&amp;BN$2),Adjustments!S$4:S$921)</f>
        <v>0</v>
      </c>
      <c r="BO19" s="27">
        <f>SUMIF(Adjustments!$J$4:$J$921,($F19&amp;"/"&amp;BO$4&amp;"/"&amp;BO$3&amp;"/"&amp;BO$2),Adjustments!T$4:T$921)</f>
        <v>0</v>
      </c>
      <c r="BP19" s="27">
        <f>SUMIF(Adjustments!$J$4:$J$921,($F19&amp;"/"&amp;BP$4&amp;"/"&amp;BP$3&amp;"/"&amp;BP$2),Adjustments!U$4:U$921)</f>
        <v>0</v>
      </c>
      <c r="BQ19" s="27">
        <f>SUMIF(Adjustments!$J$4:$J$921,($F19&amp;"/"&amp;BQ$4&amp;"/"&amp;BQ$3&amp;"/"&amp;BQ$2),Adjustments!V$4:V$921)</f>
        <v>0</v>
      </c>
      <c r="BR19" s="27">
        <f>SUMIF(Adjustments!$J$4:$J$921,($F19&amp;"/"&amp;BR$4&amp;"/"&amp;BR$3&amp;"/"&amp;BR$2),Adjustments!W$4:W$921)</f>
        <v>0</v>
      </c>
      <c r="BS19" s="27">
        <f>SUMIF(Adjustments!$J$4:$J$921,($F19&amp;"/"&amp;BS$4&amp;"/"&amp;BS$3&amp;"/"&amp;BS$2),Adjustments!X$4:X$921)</f>
        <v>0</v>
      </c>
      <c r="BT19" s="27">
        <f>SUMIF(Adjustments!$J$4:$J$921,($F19&amp;"/"&amp;BT$4&amp;"/"&amp;BT$3&amp;"/"&amp;BT$2),Adjustments!Y$4:Y$921)</f>
        <v>0</v>
      </c>
      <c r="BU19" s="27">
        <f>SUMIF(Adjustments!$J$4:$J$921,($F19&amp;"/"&amp;BU$4&amp;"/"&amp;BU$3&amp;"/"&amp;BU$2),Adjustments!Z$4:Z$921)</f>
        <v>0</v>
      </c>
      <c r="BV19" s="27">
        <f>SUMIF(Adjustments!$J$4:$J$921,($F19&amp;"/"&amp;BV$4&amp;"/"&amp;BV$3&amp;"/"&amp;BV$2),Adjustments!AA$4:AA$921)</f>
        <v>0</v>
      </c>
      <c r="BW19" s="27">
        <f>SUMIF(Adjustments!$J$4:$J$921,($F19&amp;"/"&amp;BW$4&amp;"/"&amp;BW$3&amp;"/"&amp;BW$2),Adjustments!AB$4:AB$921)</f>
        <v>0</v>
      </c>
      <c r="BX19" s="27">
        <f>SUMIF(Adjustments!$J$4:$J$921,($F19&amp;"/"&amp;BX$4&amp;"/"&amp;BX$3&amp;"/"&amp;BX$2),Adjustments!AC$4:AC$921)</f>
        <v>0</v>
      </c>
      <c r="BY19" s="27">
        <f>SUMIF(Adjustments!$J$4:$J$921,($F19&amp;"/"&amp;BY$4&amp;"/"&amp;BY$3&amp;"/"&amp;BY$2),Adjustments!AD$4:AD$921)</f>
        <v>0</v>
      </c>
      <c r="BZ19" s="27">
        <f>SUMIF(Adjustments!$J$4:$J$921,($F19&amp;"/"&amp;BZ$4&amp;"/"&amp;BZ$3&amp;"/"&amp;BZ$2),Adjustments!AE$4:AE$921)</f>
        <v>0</v>
      </c>
      <c r="CA19" s="27">
        <f>SUMIF(Adjustments!$J$4:$J$921,($F19&amp;"/"&amp;CA$4&amp;"/"&amp;CA$3&amp;"/"&amp;CA$2),Adjustments!AF$4:AF$921)</f>
        <v>0</v>
      </c>
      <c r="CB19" s="27">
        <f>SUMIF(Adjustments!$J$4:$J$921,($F19&amp;"/"&amp;CB$4&amp;"/"&amp;CB$3&amp;"/"&amp;CB$2),Adjustments!AG$4:AG$921)</f>
        <v>0</v>
      </c>
      <c r="CC19" s="27">
        <f>SUMIF(Adjustments!$J$4:$J$921,($F19&amp;"/"&amp;CC$4&amp;"/"&amp;CC$3&amp;"/"&amp;CC$2),Adjustments!AH$4:AH$921)</f>
        <v>0</v>
      </c>
      <c r="CD19" s="5"/>
      <c r="CE19" s="27">
        <f>SUMIF(Adjustments!$J$4:$J$921,($F19&amp;"/"&amp;CE$4&amp;"/"&amp;CE$3&amp;"/"&amp;CE$2),Adjustments!L$4:L$921)</f>
        <v>0</v>
      </c>
      <c r="CF19" s="27">
        <f>SUMIF(Adjustments!$J$4:$J$921,($F19&amp;"/"&amp;CF$4&amp;"/"&amp;CF$3&amp;"/"&amp;CF$2),Adjustments!M$4:M$921)</f>
        <v>0</v>
      </c>
      <c r="CG19" s="27">
        <f>SUMIF(Adjustments!$J$4:$J$921,($F19&amp;"/"&amp;CG$4&amp;"/"&amp;CG$3&amp;"/"&amp;CG$2),Adjustments!N$4:N$921)</f>
        <v>0</v>
      </c>
      <c r="CH19" s="27">
        <f>SUMIF(Adjustments!$J$4:$J$921,($F19&amp;"/"&amp;CH$4&amp;"/"&amp;CH$3&amp;"/"&amp;CH$2),Adjustments!O$4:O$921)</f>
        <v>0</v>
      </c>
      <c r="CI19" s="27">
        <f>SUMIF(Adjustments!$J$4:$J$921,($F19&amp;"/"&amp;CI$4&amp;"/"&amp;CI$3&amp;"/"&amp;CI$2),Adjustments!P$4:P$921)</f>
        <v>0</v>
      </c>
      <c r="CJ19" s="27">
        <f>SUMIF(Adjustments!$J$4:$J$921,($F19&amp;"/"&amp;CJ$4&amp;"/"&amp;CJ$3&amp;"/"&amp;CJ$2),Adjustments!Q$4:Q$921)</f>
        <v>0</v>
      </c>
      <c r="CK19" s="27">
        <f>SUMIF(Adjustments!$J$4:$J$921,($F19&amp;"/"&amp;CK$4&amp;"/"&amp;CK$3&amp;"/"&amp;CK$2),Adjustments!R$4:R$921)</f>
        <v>0</v>
      </c>
      <c r="CL19" s="27">
        <f>SUMIF(Adjustments!$J$4:$J$921,($F19&amp;"/"&amp;CL$4&amp;"/"&amp;CL$3&amp;"/"&amp;CL$2),Adjustments!S$4:S$921)</f>
        <v>0</v>
      </c>
      <c r="CM19" s="27">
        <f>SUMIF(Adjustments!$J$4:$J$921,($F19&amp;"/"&amp;CM$4&amp;"/"&amp;CM$3&amp;"/"&amp;CM$2),Adjustments!T$4:T$921)</f>
        <v>0</v>
      </c>
      <c r="CN19" s="27">
        <f>SUMIF(Adjustments!$J$4:$J$921,($F19&amp;"/"&amp;CN$4&amp;"/"&amp;CN$3&amp;"/"&amp;CN$2),Adjustments!U$4:U$921)</f>
        <v>0</v>
      </c>
      <c r="CO19" s="27">
        <f>SUMIF(Adjustments!$J$4:$J$921,($F19&amp;"/"&amp;CO$4&amp;"/"&amp;CO$3&amp;"/"&amp;CO$2),Adjustments!V$4:V$921)</f>
        <v>0</v>
      </c>
      <c r="CP19" s="27">
        <f>SUMIF(Adjustments!$J$4:$J$921,($F19&amp;"/"&amp;CP$4&amp;"/"&amp;CP$3&amp;"/"&amp;CP$2),Adjustments!W$4:W$921)</f>
        <v>0</v>
      </c>
      <c r="CQ19" s="27">
        <f>SUMIF(Adjustments!$J$4:$J$921,($F19&amp;"/"&amp;CQ$4&amp;"/"&amp;CQ$3&amp;"/"&amp;CQ$2),Adjustments!X$4:X$921)</f>
        <v>0</v>
      </c>
      <c r="CR19" s="27">
        <f>SUMIF(Adjustments!$J$4:$J$921,($F19&amp;"/"&amp;CR$4&amp;"/"&amp;CR$3&amp;"/"&amp;CR$2),Adjustments!Y$4:Y$921)</f>
        <v>0</v>
      </c>
      <c r="CS19" s="27">
        <f>SUMIF(Adjustments!$J$4:$J$921,($F19&amp;"/"&amp;CS$4&amp;"/"&amp;CS$3&amp;"/"&amp;CS$2),Adjustments!Z$4:Z$921)</f>
        <v>0</v>
      </c>
      <c r="CT19" s="27">
        <f>SUMIF(Adjustments!$J$4:$J$921,($F19&amp;"/"&amp;CT$4&amp;"/"&amp;CT$3&amp;"/"&amp;CT$2),Adjustments!AA$4:AA$921)</f>
        <v>0</v>
      </c>
      <c r="CU19" s="27">
        <f>SUMIF(Adjustments!$J$4:$J$921,($F19&amp;"/"&amp;CU$4&amp;"/"&amp;CU$3&amp;"/"&amp;CU$2),Adjustments!AB$4:AB$921)</f>
        <v>0</v>
      </c>
      <c r="CV19" s="27">
        <f>SUMIF(Adjustments!$J$4:$J$921,($F19&amp;"/"&amp;CV$4&amp;"/"&amp;CV$3&amp;"/"&amp;CV$2),Adjustments!AC$4:AC$921)</f>
        <v>0</v>
      </c>
      <c r="CW19" s="27">
        <f>SUMIF(Adjustments!$J$4:$J$921,($F19&amp;"/"&amp;CW$4&amp;"/"&amp;CW$3&amp;"/"&amp;CW$2),Adjustments!AD$4:AD$921)</f>
        <v>0</v>
      </c>
      <c r="CX19" s="27">
        <f>SUMIF(Adjustments!$J$4:$J$921,($F19&amp;"/"&amp;CX$4&amp;"/"&amp;CX$3&amp;"/"&amp;CX$2),Adjustments!AE$4:AE$921)</f>
        <v>0</v>
      </c>
      <c r="CY19" s="27">
        <f>SUMIF(Adjustments!$J$4:$J$921,($F19&amp;"/"&amp;CY$4&amp;"/"&amp;CY$3&amp;"/"&amp;CY$2),Adjustments!AF$4:AF$921)</f>
        <v>0</v>
      </c>
      <c r="CZ19" s="27">
        <f>SUMIF(Adjustments!$J$4:$J$921,($F19&amp;"/"&amp;CZ$4&amp;"/"&amp;CZ$3&amp;"/"&amp;CZ$2),Adjustments!AG$4:AG$921)</f>
        <v>0</v>
      </c>
      <c r="DA19" s="27">
        <f>SUMIF(Adjustments!$J$4:$J$921,($F19&amp;"/"&amp;DA$4&amp;"/"&amp;DA$3&amp;"/"&amp;DA$2),Adjustments!AH$4:AH$921)</f>
        <v>0</v>
      </c>
      <c r="DB19" s="5"/>
      <c r="DC19" s="27">
        <f>SUMIF(Adjustments!$J$4:$J$921,($F19&amp;"/"&amp;DC$4&amp;"/"&amp;DC$3&amp;"/"&amp;DC$2),Adjustments!L$4:L$921)</f>
        <v>0</v>
      </c>
      <c r="DD19" s="27">
        <f>SUMIF(Adjustments!$J$4:$J$921,($F19&amp;"/"&amp;DD$4&amp;"/"&amp;DD$3&amp;"/"&amp;DD$2),Adjustments!M$4:M$921)</f>
        <v>0</v>
      </c>
      <c r="DE19" s="27">
        <f>SUMIF(Adjustments!$J$4:$J$921,($F19&amp;"/"&amp;DE$4&amp;"/"&amp;DE$3&amp;"/"&amp;DE$2),Adjustments!N$4:N$921)</f>
        <v>0</v>
      </c>
      <c r="DF19" s="27">
        <f>SUMIF(Adjustments!$J$4:$J$921,($F19&amp;"/"&amp;DF$4&amp;"/"&amp;DF$3&amp;"/"&amp;DF$2),Adjustments!O$4:O$921)</f>
        <v>0</v>
      </c>
      <c r="DG19" s="27">
        <f>SUMIF(Adjustments!$J$4:$J$921,($F19&amp;"/"&amp;DG$4&amp;"/"&amp;DG$3&amp;"/"&amp;DG$2),Adjustments!P$4:P$921)</f>
        <v>0</v>
      </c>
      <c r="DH19" s="27">
        <f>SUMIF(Adjustments!$J$4:$J$921,($F19&amp;"/"&amp;DH$4&amp;"/"&amp;DH$3&amp;"/"&amp;DH$2),Adjustments!Q$4:Q$921)</f>
        <v>0</v>
      </c>
      <c r="DI19" s="27">
        <f>SUMIF(Adjustments!$J$4:$J$921,($F19&amp;"/"&amp;DI$4&amp;"/"&amp;DI$3&amp;"/"&amp;DI$2),Adjustments!R$4:R$921)</f>
        <v>0</v>
      </c>
      <c r="DJ19" s="27">
        <f>SUMIF(Adjustments!$J$4:$J$921,($F19&amp;"/"&amp;DJ$4&amp;"/"&amp;DJ$3&amp;"/"&amp;DJ$2),Adjustments!S$4:S$921)</f>
        <v>0</v>
      </c>
      <c r="DK19" s="27">
        <f>SUMIF(Adjustments!$J$4:$J$921,($F19&amp;"/"&amp;DK$4&amp;"/"&amp;DK$3&amp;"/"&amp;DK$2),Adjustments!T$4:T$921)</f>
        <v>0</v>
      </c>
      <c r="DL19" s="27">
        <f>SUMIF(Adjustments!$J$4:$J$921,($F19&amp;"/"&amp;DL$4&amp;"/"&amp;DL$3&amp;"/"&amp;DL$2),Adjustments!U$4:U$921)</f>
        <v>0</v>
      </c>
      <c r="DM19" s="27">
        <f>SUMIF(Adjustments!$J$4:$J$921,($F19&amp;"/"&amp;DM$4&amp;"/"&amp;DM$3&amp;"/"&amp;DM$2),Adjustments!V$4:V$921)</f>
        <v>0</v>
      </c>
      <c r="DN19" s="27">
        <f>SUMIF(Adjustments!$J$4:$J$921,($F19&amp;"/"&amp;DN$4&amp;"/"&amp;DN$3&amp;"/"&amp;DN$2),Adjustments!W$4:W$921)</f>
        <v>0</v>
      </c>
      <c r="DO19" s="27">
        <f>SUMIF(Adjustments!$J$4:$J$921,($F19&amp;"/"&amp;DO$4&amp;"/"&amp;DO$3&amp;"/"&amp;DO$2),Adjustments!X$4:X$921)</f>
        <v>0</v>
      </c>
      <c r="DP19" s="27">
        <f>SUMIF(Adjustments!$J$4:$J$921,($F19&amp;"/"&amp;DP$4&amp;"/"&amp;DP$3&amp;"/"&amp;DP$2),Adjustments!Y$4:Y$921)</f>
        <v>0</v>
      </c>
      <c r="DQ19" s="27">
        <f>SUMIF(Adjustments!$J$4:$J$921,($F19&amp;"/"&amp;DQ$4&amp;"/"&amp;DQ$3&amp;"/"&amp;DQ$2),Adjustments!Z$4:Z$921)</f>
        <v>0</v>
      </c>
      <c r="DR19" s="27">
        <f>SUMIF(Adjustments!$J$4:$J$921,($F19&amp;"/"&amp;DR$4&amp;"/"&amp;DR$3&amp;"/"&amp;DR$2),Adjustments!AA$4:AA$921)</f>
        <v>0</v>
      </c>
      <c r="DS19" s="27">
        <f>SUMIF(Adjustments!$J$4:$J$921,($F19&amp;"/"&amp;DS$4&amp;"/"&amp;DS$3&amp;"/"&amp;DS$2),Adjustments!AB$4:AB$921)</f>
        <v>0</v>
      </c>
      <c r="DT19" s="27">
        <f>SUMIF(Adjustments!$J$4:$J$921,($F19&amp;"/"&amp;DT$4&amp;"/"&amp;DT$3&amp;"/"&amp;DT$2),Adjustments!AC$4:AC$921)</f>
        <v>0</v>
      </c>
      <c r="DU19" s="27">
        <f>SUMIF(Adjustments!$J$4:$J$921,($F19&amp;"/"&amp;DU$4&amp;"/"&amp;DU$3&amp;"/"&amp;DU$2),Adjustments!AD$4:AD$921)</f>
        <v>0</v>
      </c>
      <c r="DV19" s="27">
        <f>SUMIF(Adjustments!$J$4:$J$921,($F19&amp;"/"&amp;DV$4&amp;"/"&amp;DV$3&amp;"/"&amp;DV$2),Adjustments!AE$4:AE$921)</f>
        <v>0</v>
      </c>
      <c r="DW19" s="27">
        <f>SUMIF(Adjustments!$J$4:$J$921,($F19&amp;"/"&amp;DW$4&amp;"/"&amp;DW$3&amp;"/"&amp;DW$2),Adjustments!AF$4:AF$921)</f>
        <v>0</v>
      </c>
      <c r="DX19" s="27">
        <f>SUMIF(Adjustments!$J$4:$J$921,($F19&amp;"/"&amp;DX$4&amp;"/"&amp;DX$3&amp;"/"&amp;DX$2),Adjustments!AG$4:AG$921)</f>
        <v>0</v>
      </c>
      <c r="DY19" s="27">
        <f>SUMIF(Adjustments!$J$4:$J$921,($F19&amp;"/"&amp;DY$4&amp;"/"&amp;DY$3&amp;"/"&amp;DY$2),Adjustments!AH$4:AH$921)</f>
        <v>0</v>
      </c>
      <c r="DZ19" s="5"/>
      <c r="EA19" s="27">
        <f>SUMIF(Adjustments!$J$4:$J$921,($F19&amp;"/"&amp;EA$4&amp;"/"&amp;EA$3&amp;"/"&amp;EA$2),Adjustments!L$4:L$921)</f>
        <v>0</v>
      </c>
      <c r="EB19" s="27">
        <f>SUMIF(Adjustments!$J$4:$J$921,($F19&amp;"/"&amp;EB$4&amp;"/"&amp;EB$3&amp;"/"&amp;EB$2),Adjustments!M$4:M$921)</f>
        <v>0</v>
      </c>
      <c r="EC19" s="27">
        <f>SUMIF(Adjustments!$J$4:$J$921,($F19&amp;"/"&amp;EC$4&amp;"/"&amp;EC$3&amp;"/"&amp;EC$2),Adjustments!N$4:N$921)</f>
        <v>0</v>
      </c>
      <c r="ED19" s="27">
        <f>SUMIF(Adjustments!$J$4:$J$921,($F19&amp;"/"&amp;ED$4&amp;"/"&amp;ED$3&amp;"/"&amp;ED$2),Adjustments!O$4:O$921)</f>
        <v>0</v>
      </c>
      <c r="EE19" s="27">
        <f>SUMIF(Adjustments!$J$4:$J$921,($F19&amp;"/"&amp;EE$4&amp;"/"&amp;EE$3&amp;"/"&amp;EE$2),Adjustments!P$4:P$921)</f>
        <v>0</v>
      </c>
      <c r="EF19" s="27">
        <f>SUMIF(Adjustments!$J$4:$J$921,($F19&amp;"/"&amp;EF$4&amp;"/"&amp;EF$3&amp;"/"&amp;EF$2),Adjustments!Q$4:Q$921)</f>
        <v>0</v>
      </c>
      <c r="EG19" s="27">
        <f>SUMIF(Adjustments!$J$4:$J$921,($F19&amp;"/"&amp;EG$4&amp;"/"&amp;EG$3&amp;"/"&amp;EG$2),Adjustments!R$4:R$921)</f>
        <v>0</v>
      </c>
      <c r="EH19" s="27">
        <f>SUMIF(Adjustments!$J$4:$J$921,($F19&amp;"/"&amp;EH$4&amp;"/"&amp;EH$3&amp;"/"&amp;EH$2),Adjustments!S$4:S$921)</f>
        <v>0</v>
      </c>
      <c r="EI19" s="27">
        <f>SUMIF(Adjustments!$J$4:$J$921,($F19&amp;"/"&amp;EI$4&amp;"/"&amp;EI$3&amp;"/"&amp;EI$2),Adjustments!T$4:T$921)</f>
        <v>0</v>
      </c>
      <c r="EJ19" s="27">
        <f>SUMIF(Adjustments!$J$4:$J$921,($F19&amp;"/"&amp;EJ$4&amp;"/"&amp;EJ$3&amp;"/"&amp;EJ$2),Adjustments!U$4:U$921)</f>
        <v>0</v>
      </c>
      <c r="EK19" s="27">
        <f>SUMIF(Adjustments!$J$4:$J$921,($F19&amp;"/"&amp;EK$4&amp;"/"&amp;EK$3&amp;"/"&amp;EK$2),Adjustments!V$4:V$921)</f>
        <v>0</v>
      </c>
      <c r="EL19" s="27">
        <f>SUMIF(Adjustments!$J$4:$J$921,($F19&amp;"/"&amp;EL$4&amp;"/"&amp;EL$3&amp;"/"&amp;EL$2),Adjustments!W$4:W$921)</f>
        <v>0</v>
      </c>
      <c r="EM19" s="27">
        <f>SUMIF(Adjustments!$J$4:$J$921,($F19&amp;"/"&amp;EM$4&amp;"/"&amp;EM$3&amp;"/"&amp;EM$2),Adjustments!X$4:X$921)</f>
        <v>0</v>
      </c>
      <c r="EN19" s="27">
        <f>SUMIF(Adjustments!$J$4:$J$921,($F19&amp;"/"&amp;EN$4&amp;"/"&amp;EN$3&amp;"/"&amp;EN$2),Adjustments!Y$4:Y$921)</f>
        <v>0</v>
      </c>
      <c r="EO19" s="27">
        <f>SUMIF(Adjustments!$J$4:$J$921,($F19&amp;"/"&amp;EO$4&amp;"/"&amp;EO$3&amp;"/"&amp;EO$2),Adjustments!Z$4:Z$921)</f>
        <v>0</v>
      </c>
      <c r="EP19" s="27">
        <f>SUMIF(Adjustments!$J$4:$J$921,($F19&amp;"/"&amp;EP$4&amp;"/"&amp;EP$3&amp;"/"&amp;EP$2),Adjustments!AA$4:AA$921)</f>
        <v>0</v>
      </c>
      <c r="EQ19" s="27">
        <f>SUMIF(Adjustments!$J$4:$J$921,($F19&amp;"/"&amp;EQ$4&amp;"/"&amp;EQ$3&amp;"/"&amp;EQ$2),Adjustments!AB$4:AB$921)</f>
        <v>0</v>
      </c>
      <c r="ER19" s="27">
        <f>SUMIF(Adjustments!$J$4:$J$921,($F19&amp;"/"&amp;ER$4&amp;"/"&amp;ER$3&amp;"/"&amp;ER$2),Adjustments!AC$4:AC$921)</f>
        <v>0</v>
      </c>
      <c r="ES19" s="27">
        <f>SUMIF(Adjustments!$J$4:$J$921,($F19&amp;"/"&amp;ES$4&amp;"/"&amp;ES$3&amp;"/"&amp;ES$2),Adjustments!AD$4:AD$921)</f>
        <v>0</v>
      </c>
      <c r="ET19" s="27">
        <f>SUMIF(Adjustments!$J$4:$J$921,($F19&amp;"/"&amp;ET$4&amp;"/"&amp;ET$3&amp;"/"&amp;ET$2),Adjustments!AE$4:AE$921)</f>
        <v>0</v>
      </c>
      <c r="EU19" s="27">
        <f>SUMIF(Adjustments!$J$4:$J$921,($F19&amp;"/"&amp;EU$4&amp;"/"&amp;EU$3&amp;"/"&amp;EU$2),Adjustments!AF$4:AF$921)</f>
        <v>0</v>
      </c>
      <c r="EV19" s="27">
        <f>SUMIF(Adjustments!$J$4:$J$921,($F19&amp;"/"&amp;EV$4&amp;"/"&amp;EV$3&amp;"/"&amp;EV$2),Adjustments!AG$4:AG$921)</f>
        <v>0</v>
      </c>
      <c r="EW19" s="27">
        <f>SUMIF(Adjustments!$J$4:$J$921,($F19&amp;"/"&amp;EW$4&amp;"/"&amp;EW$3&amp;"/"&amp;EW$2),Adjustments!AH$4:AH$921)</f>
        <v>0</v>
      </c>
      <c r="EX19" s="5"/>
      <c r="EY19" s="27">
        <f>SUMIF(Adjustments!$J$4:$J$921,($F19&amp;"/"&amp;EY$4&amp;"/"&amp;EY$3&amp;"/"&amp;EY$2),Adjustments!L$4:L$921)</f>
        <v>0</v>
      </c>
      <c r="EZ19" s="27">
        <f>SUMIF(Adjustments!$J$4:$J$921,($F19&amp;"/"&amp;EZ$4&amp;"/"&amp;EZ$3&amp;"/"&amp;EZ$2),Adjustments!M$4:M$921)</f>
        <v>0</v>
      </c>
      <c r="FA19" s="27">
        <f>SUMIF(Adjustments!$J$4:$J$921,($F19&amp;"/"&amp;FA$4&amp;"/"&amp;FA$3&amp;"/"&amp;FA$2),Adjustments!N$4:N$921)</f>
        <v>0</v>
      </c>
      <c r="FB19" s="27">
        <f>SUMIF(Adjustments!$J$4:$J$921,($F19&amp;"/"&amp;FB$4&amp;"/"&amp;FB$3&amp;"/"&amp;FB$2),Adjustments!O$4:O$921)</f>
        <v>0</v>
      </c>
      <c r="FC19" s="27">
        <f>SUMIF(Adjustments!$J$4:$J$921,($F19&amp;"/"&amp;FC$4&amp;"/"&amp;FC$3&amp;"/"&amp;FC$2),Adjustments!P$4:P$921)</f>
        <v>0</v>
      </c>
      <c r="FD19" s="27">
        <f>SUMIF(Adjustments!$J$4:$J$921,($F19&amp;"/"&amp;FD$4&amp;"/"&amp;FD$3&amp;"/"&amp;FD$2),Adjustments!Q$4:Q$921)</f>
        <v>0</v>
      </c>
      <c r="FE19" s="27">
        <f>SUMIF(Adjustments!$J$4:$J$921,($F19&amp;"/"&amp;FE$4&amp;"/"&amp;FE$3&amp;"/"&amp;FE$2),Adjustments!R$4:R$921)</f>
        <v>0</v>
      </c>
      <c r="FF19" s="27">
        <f>SUMIF(Adjustments!$J$4:$J$921,($F19&amp;"/"&amp;FF$4&amp;"/"&amp;FF$3&amp;"/"&amp;FF$2),Adjustments!S$4:S$921)</f>
        <v>0</v>
      </c>
      <c r="FG19" s="27">
        <f>SUMIF(Adjustments!$J$4:$J$921,($F19&amp;"/"&amp;FG$4&amp;"/"&amp;FG$3&amp;"/"&amp;FG$2),Adjustments!T$4:T$921)</f>
        <v>0</v>
      </c>
      <c r="FH19" s="27">
        <f>SUMIF(Adjustments!$J$4:$J$921,($F19&amp;"/"&amp;FH$4&amp;"/"&amp;FH$3&amp;"/"&amp;FH$2),Adjustments!U$4:U$921)</f>
        <v>0</v>
      </c>
      <c r="FI19" s="27">
        <f>SUMIF(Adjustments!$J$4:$J$921,($F19&amp;"/"&amp;FI$4&amp;"/"&amp;FI$3&amp;"/"&amp;FI$2),Adjustments!V$4:V$921)</f>
        <v>0</v>
      </c>
      <c r="FJ19" s="27">
        <f>SUMIF(Adjustments!$J$4:$J$921,($F19&amp;"/"&amp;FJ$4&amp;"/"&amp;FJ$3&amp;"/"&amp;FJ$2),Adjustments!W$4:W$921)</f>
        <v>0</v>
      </c>
      <c r="FK19" s="27">
        <f>SUMIF(Adjustments!$J$4:$J$921,($F19&amp;"/"&amp;FK$4&amp;"/"&amp;FK$3&amp;"/"&amp;FK$2),Adjustments!X$4:X$921)</f>
        <v>0</v>
      </c>
      <c r="FL19" s="27">
        <f>SUMIF(Adjustments!$J$4:$J$921,($F19&amp;"/"&amp;FL$4&amp;"/"&amp;FL$3&amp;"/"&amp;FL$2),Adjustments!Y$4:Y$921)</f>
        <v>0</v>
      </c>
      <c r="FM19" s="27">
        <f>SUMIF(Adjustments!$J$4:$J$921,($F19&amp;"/"&amp;FM$4&amp;"/"&amp;FM$3&amp;"/"&amp;FM$2),Adjustments!Z$4:Z$921)</f>
        <v>0</v>
      </c>
      <c r="FN19" s="27">
        <f>SUMIF(Adjustments!$J$4:$J$921,($F19&amp;"/"&amp;FN$4&amp;"/"&amp;FN$3&amp;"/"&amp;FN$2),Adjustments!AA$4:AA$921)</f>
        <v>0</v>
      </c>
      <c r="FO19" s="27">
        <f>SUMIF(Adjustments!$J$4:$J$921,($F19&amp;"/"&amp;FO$4&amp;"/"&amp;FO$3&amp;"/"&amp;FO$2),Adjustments!AB$4:AB$921)</f>
        <v>0</v>
      </c>
      <c r="FP19" s="27">
        <f>SUMIF(Adjustments!$J$4:$J$921,($F19&amp;"/"&amp;FP$4&amp;"/"&amp;FP$3&amp;"/"&amp;FP$2),Adjustments!AC$4:AC$921)</f>
        <v>0</v>
      </c>
      <c r="FQ19" s="27">
        <f>SUMIF(Adjustments!$J$4:$J$921,($F19&amp;"/"&amp;FQ$4&amp;"/"&amp;FQ$3&amp;"/"&amp;FQ$2),Adjustments!AD$4:AD$921)</f>
        <v>0</v>
      </c>
      <c r="FR19" s="27">
        <f>SUMIF(Adjustments!$J$4:$J$921,($F19&amp;"/"&amp;FR$4&amp;"/"&amp;FR$3&amp;"/"&amp;FR$2),Adjustments!AE$4:AE$921)</f>
        <v>0</v>
      </c>
      <c r="FS19" s="27">
        <f>SUMIF(Adjustments!$J$4:$J$921,($F19&amp;"/"&amp;FS$4&amp;"/"&amp;FS$3&amp;"/"&amp;FS$2),Adjustments!AF$4:AF$921)</f>
        <v>0</v>
      </c>
      <c r="FT19" s="27">
        <f>SUMIF(Adjustments!$J$4:$J$921,($F19&amp;"/"&amp;FT$4&amp;"/"&amp;FT$3&amp;"/"&amp;FT$2),Adjustments!AG$4:AG$921)</f>
        <v>0</v>
      </c>
      <c r="FU19" s="27">
        <f>SUMIF(Adjustments!$J$4:$J$921,($F19&amp;"/"&amp;FU$4&amp;"/"&amp;FU$3&amp;"/"&amp;FU$2),Adjustments!AH$4:AH$921)</f>
        <v>0</v>
      </c>
      <c r="FV19" s="5"/>
      <c r="FW19" s="27">
        <f t="shared" si="29"/>
        <v>0</v>
      </c>
      <c r="FX19" s="5"/>
      <c r="FY19" s="358">
        <f>VLOOKUP(F19,Scenarios!Z21:AD142,5,0)</f>
        <v>-132598114.20000002</v>
      </c>
      <c r="FZ19" s="16">
        <f t="shared" ref="FZ19:FZ22" si="68">FY19-J19-AI19-(BG19+CE19+DC19+EA19+EY19)</f>
        <v>-132834953.63225031</v>
      </c>
      <c r="GA19" s="16">
        <f t="shared" ref="GA19:GA22" si="69">FZ19-K19-AJ19-(BH19+CF19+DD19+EB19+EZ19)</f>
        <v>-133077034.39050563</v>
      </c>
      <c r="GB19" s="16">
        <f t="shared" ref="GB19:GB22" si="70">GA19-L19-AK19-(BI19+CG19+DE19+EC19+FA19)</f>
        <v>-133319870.85227047</v>
      </c>
      <c r="GC19" s="16">
        <f t="shared" ref="GC19:GC22" si="71">GB19-M19-AL19-(BJ19+CH19+DF19+ED19+FB19)</f>
        <v>-130722841.74159469</v>
      </c>
      <c r="GD19" s="16">
        <f t="shared" ref="GD19:GD22" si="72">GC19-N19-AM19-(BK19+CI19+DG19+EE19+FC19)</f>
        <v>-130939149.0642281</v>
      </c>
      <c r="GE19" s="16">
        <f t="shared" ref="GE19:GE22" si="73">GD19-O19-AN19-(BL19+CJ19+DH19+EF19+FD19)</f>
        <v>-130422556.17075069</v>
      </c>
      <c r="GF19" s="16">
        <f t="shared" ref="GF19:GF22" si="74">GE19-P19-AO19-(BM19+CK19+DI19+EG19+FE19)</f>
        <v>-130398208.36476089</v>
      </c>
      <c r="GG19" s="16">
        <f t="shared" ref="GG19:GG22" si="75">GF19-Q19-AP19-(BN19+CL19+DJ19+EH19+FF19)</f>
        <v>-130639075.9913718</v>
      </c>
      <c r="GH19" s="16">
        <f t="shared" ref="GH19:GH22" si="76">GG19-R19-AQ19-(BO19+CM19+DK19+EI19+FG19)</f>
        <v>-130793841.77925919</v>
      </c>
      <c r="GI19" s="16">
        <f t="shared" ref="GI19:GI22" si="77">GH19-S19-AR19-(BP19+CN19+DL19+EJ19+FH19)</f>
        <v>-130831976.67801829</v>
      </c>
      <c r="GJ19" s="16">
        <f t="shared" ref="GJ19:GJ22" si="78">GI19-T19-AS19-(BQ19+CO19+DM19+EK19+FI19)</f>
        <v>-130869846.09465612</v>
      </c>
      <c r="GK19" s="16">
        <f t="shared" ref="GK19:GK22" si="79">GJ19-U19-AT19-(BR19+CP19+DN19+EL19+FJ19)</f>
        <v>-130907450.02917269</v>
      </c>
      <c r="GL19" s="16">
        <f t="shared" ref="GL19:GL22" si="80">GK19-V19-AU19-(BS19+CQ19+DO19+EM19+FK19)</f>
        <v>-130944788.48156798</v>
      </c>
      <c r="GM19" s="16">
        <f t="shared" ref="GM19:GM22" si="81">GL19-W19-AV19-(BT19+CR19+DP19+EN19+FL19)</f>
        <v>-130981861.45184201</v>
      </c>
      <c r="GN19" s="16">
        <f t="shared" ref="GN19:GN22" si="82">GM19-X19-AW19-(BU19+CS19+DQ19+EO19+FM19)</f>
        <v>-131018668.93999477</v>
      </c>
      <c r="GO19" s="16">
        <f t="shared" ref="GO19:GO22" si="83">GN19-Y19-AX19-(BV19+CT19+DR19+EP19+FN19)</f>
        <v>-131055210.94602625</v>
      </c>
      <c r="GP19" s="16">
        <f t="shared" ref="GP19:GP22" si="84">GO19-Z19-AY19-(BW19+CU19+DS19+EQ19+FO19)</f>
        <v>-131091487.46993646</v>
      </c>
      <c r="GQ19" s="16">
        <f t="shared" ref="GQ19:GQ22" si="85">GP19-AA19-AZ19-(BX19+CV19+DT19+ER19+FP19)</f>
        <v>-131127498.51172541</v>
      </c>
      <c r="GR19" s="16">
        <f t="shared" ref="GR19:GR22" si="86">GQ19-AB19-BA19-(BY19+CW19+DU19+ES19+FQ19)</f>
        <v>-131165649.63820039</v>
      </c>
      <c r="GS19" s="16">
        <f t="shared" ref="GS19:GS22" si="87">GR19-AC19-BB19-(BZ19+CX19+DV19+ET19+FR19)</f>
        <v>-131203538.37994272</v>
      </c>
      <c r="GT19" s="16">
        <f t="shared" ref="GT19:GT22" si="88">GS19-AD19-BC19-(CA19+CY19+DW19+EU19+FS19)</f>
        <v>-131241164.73695238</v>
      </c>
      <c r="GU19" s="16">
        <f t="shared" ref="GU19:GU22" si="89">GT19-AE19-BD19-(CB19+CZ19+DX19+EV19+FT19)</f>
        <v>-131278528.70922939</v>
      </c>
      <c r="GV19" s="16">
        <f t="shared" ref="GV19:GV22" si="90">GU19-AF19-BE19-(CC19+DA19+DY19+EW19+FU19)</f>
        <v>-131315630.29677375</v>
      </c>
      <c r="GW19" s="13"/>
      <c r="GX19" s="569" t="s">
        <v>993</v>
      </c>
      <c r="GY19" s="599" t="str">
        <f t="shared" ref="GY19:GY22" si="91">GX19</f>
        <v>108HPDGP</v>
      </c>
      <c r="GZ19" s="563">
        <f t="shared" ref="GZ19:GZ22" si="92">AVERAGE(GJ19:GV19)</f>
        <v>-131092409.51430924</v>
      </c>
      <c r="HA19" s="127">
        <f>VLOOKUP($GX19,Scenarios!$V$11:$Y$132,4,0)</f>
        <v>-131356712.66499999</v>
      </c>
      <c r="HB19" s="127">
        <f t="shared" ref="HB19:HB81" si="93">GZ19-HA19</f>
        <v>264303.15069074929</v>
      </c>
      <c r="HD19" s="106">
        <f>VLOOKUP($GX19,Scenarios!$AE$11:$AF$132,2,0)</f>
        <v>-130408698.48882455</v>
      </c>
      <c r="HE19" s="106">
        <f>VLOOKUP($GX19,Scenarios!$V$11:$Y$132,4,0)</f>
        <v>-131356712.66499999</v>
      </c>
      <c r="HF19" s="106">
        <f t="shared" ref="HF19:HF81" si="94">HD19-HE19</f>
        <v>948014.17617544532</v>
      </c>
      <c r="HH19" s="106">
        <f t="shared" si="54"/>
        <v>683711.02548469603</v>
      </c>
    </row>
    <row r="20" spans="1:216">
      <c r="A20" t="s">
        <v>4</v>
      </c>
      <c r="B20" t="s">
        <v>7</v>
      </c>
      <c r="C20" t="s">
        <v>5</v>
      </c>
      <c r="D20" s="5" t="s">
        <v>106</v>
      </c>
      <c r="E20" s="5" t="s">
        <v>13</v>
      </c>
      <c r="F20" s="5" t="s">
        <v>115</v>
      </c>
      <c r="G20" s="5" t="s">
        <v>57</v>
      </c>
      <c r="H20" s="5" t="s">
        <v>994</v>
      </c>
      <c r="I20" s="5"/>
      <c r="J20" s="119">
        <f>SUMIF(Retirements!$E$10:$E$96,'Accum Dep'!$F20,Retirements!ED$10:ED$97)</f>
        <v>0</v>
      </c>
      <c r="K20" s="119">
        <f>SUMIF(Retirements!$E$10:$E$96,'Accum Dep'!$F20,Retirements!EE$10:EE$97)</f>
        <v>-18344.100000000002</v>
      </c>
      <c r="L20" s="119">
        <f>SUMIF(Retirements!$E$10:$E$96,'Accum Dep'!$F20,Retirements!EF$10:EF$97)</f>
        <v>-166142.34000000003</v>
      </c>
      <c r="M20" s="119">
        <f>SUMIF(Retirements!$E$10:$E$96,'Accum Dep'!$F20,Retirements!EG$10:EG$97)</f>
        <v>0</v>
      </c>
      <c r="N20" s="119">
        <f>SUMIF(Retirements!$E$10:$E$96,'Accum Dep'!$F20,Retirements!EH$10:EH$97)</f>
        <v>0</v>
      </c>
      <c r="O20" s="119">
        <f>SUMIF(Retirements!$E$10:$E$96,'Accum Dep'!$F20,Retirements!EI$10:EI$97)</f>
        <v>-47654</v>
      </c>
      <c r="P20" s="119">
        <f>SUMIF(Retirements!$E$10:$E$96,'Accum Dep'!$F20,Retirements!EJ$10:EJ$97)</f>
        <v>0</v>
      </c>
      <c r="Q20" s="119">
        <f>SUMIF(Retirements!$E$10:$E$96,'Accum Dep'!$F20,Retirements!EK$10:EK$97)</f>
        <v>-6180.6</v>
      </c>
      <c r="R20" s="119">
        <f>SUMIF(Retirements!$E$10:$E$96,'Accum Dep'!$F20,Retirements!EL$10:EL$97)</f>
        <v>-38661.24</v>
      </c>
      <c r="S20" s="119">
        <f>SUMIF(Retirements!$E$10:$E$96,'Accum Dep'!$F20,Retirements!EM$10:EM$97)</f>
        <v>-65122.737768057938</v>
      </c>
      <c r="T20" s="119">
        <f>SUMIF(Retirements!$E$10:$E$96,'Accum Dep'!$F20,Retirements!EN$10:EN$97)</f>
        <v>-65122.737768057938</v>
      </c>
      <c r="U20" s="119">
        <f>SUMIF(Retirements!$E$10:$E$96,'Accum Dep'!$F20,Retirements!EO$10:EO$97)</f>
        <v>-65122.737768057938</v>
      </c>
      <c r="V20" s="119">
        <f>SUMIF(Retirements!$E$10:$E$96,'Accum Dep'!$F20,Retirements!EP$10:EP$97)</f>
        <v>-65122.737768057938</v>
      </c>
      <c r="W20" s="119">
        <f>SUMIF(Retirements!$E$10:$E$96,'Accum Dep'!$F20,Retirements!EQ$10:EQ$97)</f>
        <v>-65122.737768057938</v>
      </c>
      <c r="X20" s="119">
        <f>SUMIF(Retirements!$E$10:$E$96,'Accum Dep'!$F20,Retirements!ER$10:ER$97)</f>
        <v>-65122.737768057938</v>
      </c>
      <c r="Y20" s="119">
        <f>SUMIF(Retirements!$E$10:$E$96,'Accum Dep'!$F20,Retirements!ES$10:ES$97)</f>
        <v>-65122.737768057938</v>
      </c>
      <c r="Z20" s="119">
        <f>SUMIF(Retirements!$E$10:$E$96,'Accum Dep'!$F20,Retirements!ET$10:ET$97)</f>
        <v>-65122.737768057938</v>
      </c>
      <c r="AA20" s="119">
        <f>SUMIF(Retirements!$E$10:$E$96,'Accum Dep'!$F20,Retirements!EU$10:EU$97)</f>
        <v>-65122.737768057938</v>
      </c>
      <c r="AB20" s="119">
        <f>SUMIF(Retirements!$E$10:$E$96,'Accum Dep'!$F20,Retirements!EV$10:EV$97)</f>
        <v>-64177.941173824016</v>
      </c>
      <c r="AC20" s="119">
        <f>SUMIF(Retirements!$E$10:$E$96,'Accum Dep'!$F20,Retirements!EW$10:EW$97)</f>
        <v>-64177.941173824016</v>
      </c>
      <c r="AD20" s="119">
        <f>SUMIF(Retirements!$E$10:$E$96,'Accum Dep'!$F20,Retirements!EX$10:EX$97)</f>
        <v>-64177.941173824016</v>
      </c>
      <c r="AE20" s="119">
        <f>SUMIF(Retirements!$E$10:$E$96,'Accum Dep'!$F20,Retirements!EY$10:EY$97)</f>
        <v>-64177.941173824016</v>
      </c>
      <c r="AF20" s="119">
        <f>SUMIF(Retirements!$E$10:$E$96,'Accum Dep'!$F20,Retirements!EZ$10:EZ$97)</f>
        <v>-64177.941173824016</v>
      </c>
      <c r="AG20" s="7"/>
      <c r="AH20" s="27">
        <f>SUMIF('Depreciation Exp'!$F$8:$F$130,'Accum Dep'!$F20,'Depreciation Exp'!CH$8:CH$133)</f>
        <v>81245.35406712917</v>
      </c>
      <c r="AI20" s="27">
        <f>SUMIF('Depreciation Exp'!$F$8:$F$130,'Accum Dep'!$F20,'Depreciation Exp'!CI$8:CI$133)</f>
        <v>81245.35406712917</v>
      </c>
      <c r="AJ20" s="27">
        <f>SUMIF('Depreciation Exp'!$F$8:$F$130,'Accum Dep'!$F20,'Depreciation Exp'!CJ$8:CJ$133)</f>
        <v>81228.310281007871</v>
      </c>
      <c r="AK20" s="27">
        <f>SUMIF('Depreciation Exp'!$F$8:$F$130,'Accum Dep'!$F20,'Depreciation Exp'!CK$8:CK$133)</f>
        <v>81056.901085373465</v>
      </c>
      <c r="AL20" s="27">
        <f>SUMIF('Depreciation Exp'!$F$8:$F$130,'Accum Dep'!$F20,'Depreciation Exp'!CL$8:CL$133)</f>
        <v>80902.535675860345</v>
      </c>
      <c r="AM20" s="27">
        <f>SUMIF('Depreciation Exp'!$F$8:$F$130,'Accum Dep'!$F20,'Depreciation Exp'!CM$8:CM$133)</f>
        <v>80902.535675860345</v>
      </c>
      <c r="AN20" s="27">
        <f>SUMIF('Depreciation Exp'!$F$8:$F$130,'Accum Dep'!$F20,'Depreciation Exp'!CN$8:CN$133)</f>
        <v>80858.259609777873</v>
      </c>
      <c r="AO20" s="27">
        <f>SUMIF('Depreciation Exp'!$F$8:$F$130,'Accum Dep'!$F20,'Depreciation Exp'!CO$8:CO$133)</f>
        <v>80813.983543695387</v>
      </c>
      <c r="AP20" s="27">
        <f>SUMIF('Depreciation Exp'!$F$8:$F$130,'Accum Dep'!$F20,'Depreciation Exp'!CP$8:CP$133)</f>
        <v>80808.241052948986</v>
      </c>
      <c r="AQ20" s="27">
        <f>SUMIF('Depreciation Exp'!$F$8:$F$130,'Accum Dep'!$F20,'Depreciation Exp'!CQ$8:CQ$133)</f>
        <v>80766.577808077607</v>
      </c>
      <c r="AR20" s="27">
        <f>SUMIF('Depreciation Exp'!$F$8:$F$130,'Accum Dep'!$F20,'Depreciation Exp'!CR$8:CR$133)</f>
        <v>80670.150514294059</v>
      </c>
      <c r="AS20" s="27">
        <f>SUMIF('Depreciation Exp'!$F$8:$F$130,'Accum Dep'!$F20,'Depreciation Exp'!CS$8:CS$133)</f>
        <v>80549.137434976845</v>
      </c>
      <c r="AT20" s="27">
        <f>SUMIF('Depreciation Exp'!$F$8:$F$130,'Accum Dep'!$F20,'Depreciation Exp'!CT$8:CT$133)</f>
        <v>80428.12435565966</v>
      </c>
      <c r="AU20" s="27">
        <f>SUMIF('Depreciation Exp'!$F$8:$F$130,'Accum Dep'!$F20,'Depreciation Exp'!CU$8:CU$133)</f>
        <v>80307.111276342461</v>
      </c>
      <c r="AV20" s="27">
        <f>SUMIF('Depreciation Exp'!$F$8:$F$130,'Accum Dep'!$F20,'Depreciation Exp'!CV$8:CV$133)</f>
        <v>80186.098197025276</v>
      </c>
      <c r="AW20" s="27">
        <f>SUMIF('Depreciation Exp'!$F$8:$F$130,'Accum Dep'!$F20,'Depreciation Exp'!CW$8:CW$133)</f>
        <v>80065.085117708062</v>
      </c>
      <c r="AX20" s="27">
        <f>SUMIF('Depreciation Exp'!$F$8:$F$130,'Accum Dep'!$F20,'Depreciation Exp'!CX$8:CX$133)</f>
        <v>79944.072038390877</v>
      </c>
      <c r="AY20" s="27">
        <f>SUMIF('Depreciation Exp'!$F$8:$F$130,'Accum Dep'!$F20,'Depreciation Exp'!CY$8:CY$133)</f>
        <v>79823.058959073664</v>
      </c>
      <c r="AZ20" s="27">
        <f>SUMIF('Depreciation Exp'!$F$8:$F$130,'Accum Dep'!$F20,'Depreciation Exp'!CZ$8:CZ$133)</f>
        <v>79702.045879756493</v>
      </c>
      <c r="BA20" s="27">
        <f>SUMIF('Depreciation Exp'!$F$8:$F$130,'Accum Dep'!$F20,'Depreciation Exp'!DA$8:DA$133)</f>
        <v>79581.910625520934</v>
      </c>
      <c r="BB20" s="27">
        <f>SUMIF('Depreciation Exp'!$F$8:$F$130,'Accum Dep'!$F20,'Depreciation Exp'!DB$8:DB$133)</f>
        <v>79462.653196367042</v>
      </c>
      <c r="BC20" s="27">
        <f>SUMIF('Depreciation Exp'!$F$8:$F$130,'Accum Dep'!$F20,'Depreciation Exp'!DC$8:DC$133)</f>
        <v>79343.395767213151</v>
      </c>
      <c r="BD20" s="27">
        <f>SUMIF('Depreciation Exp'!$F$8:$F$130,'Accum Dep'!$F20,'Depreciation Exp'!DD$8:DD$133)</f>
        <v>79224.13833805926</v>
      </c>
      <c r="BE20" s="27">
        <f>SUMIF('Depreciation Exp'!$F$8:$F$130,'Accum Dep'!$F20,'Depreciation Exp'!DE$8:DE$133)</f>
        <v>79104.880908905368</v>
      </c>
      <c r="BF20" s="59"/>
      <c r="BG20" s="27">
        <f>SUMIF(Adjustments!$J$4:$J$921,($F20&amp;"/"&amp;BG$4&amp;"/"&amp;BG$3&amp;"/"&amp;BG$2),Adjustments!L$4:L$921)</f>
        <v>0</v>
      </c>
      <c r="BH20" s="27">
        <f>SUMIF(Adjustments!$J$4:$J$921,($F20&amp;"/"&amp;BH$4&amp;"/"&amp;BH$3&amp;"/"&amp;BH$2),Adjustments!M$4:M$921)</f>
        <v>0</v>
      </c>
      <c r="BI20" s="27">
        <f>SUMIF(Adjustments!$J$4:$J$921,($F20&amp;"/"&amp;BI$4&amp;"/"&amp;BI$3&amp;"/"&amp;BI$2),Adjustments!N$4:N$921)</f>
        <v>0</v>
      </c>
      <c r="BJ20" s="27">
        <f>SUMIF(Adjustments!$J$4:$J$921,($F20&amp;"/"&amp;BJ$4&amp;"/"&amp;BJ$3&amp;"/"&amp;BJ$2),Adjustments!O$4:O$921)</f>
        <v>0</v>
      </c>
      <c r="BK20" s="27">
        <f>SUMIF(Adjustments!$J$4:$J$921,($F20&amp;"/"&amp;BK$4&amp;"/"&amp;BK$3&amp;"/"&amp;BK$2),Adjustments!P$4:P$921)</f>
        <v>0</v>
      </c>
      <c r="BL20" s="27">
        <f>SUMIF(Adjustments!$J$4:$J$921,($F20&amp;"/"&amp;BL$4&amp;"/"&amp;BL$3&amp;"/"&amp;BL$2),Adjustments!Q$4:Q$921)</f>
        <v>0</v>
      </c>
      <c r="BM20" s="27">
        <f>SUMIF(Adjustments!$J$4:$J$921,($F20&amp;"/"&amp;BM$4&amp;"/"&amp;BM$3&amp;"/"&amp;BM$2),Adjustments!R$4:R$921)</f>
        <v>0</v>
      </c>
      <c r="BN20" s="27">
        <f>SUMIF(Adjustments!$J$4:$J$921,($F20&amp;"/"&amp;BN$4&amp;"/"&amp;BN$3&amp;"/"&amp;BN$2),Adjustments!S$4:S$921)</f>
        <v>0</v>
      </c>
      <c r="BO20" s="27">
        <f>SUMIF(Adjustments!$J$4:$J$921,($F20&amp;"/"&amp;BO$4&amp;"/"&amp;BO$3&amp;"/"&amp;BO$2),Adjustments!T$4:T$921)</f>
        <v>0</v>
      </c>
      <c r="BP20" s="27">
        <f>SUMIF(Adjustments!$J$4:$J$921,($F20&amp;"/"&amp;BP$4&amp;"/"&amp;BP$3&amp;"/"&amp;BP$2),Adjustments!U$4:U$921)</f>
        <v>0</v>
      </c>
      <c r="BQ20" s="27">
        <f>SUMIF(Adjustments!$J$4:$J$921,($F20&amp;"/"&amp;BQ$4&amp;"/"&amp;BQ$3&amp;"/"&amp;BQ$2),Adjustments!V$4:V$921)</f>
        <v>0</v>
      </c>
      <c r="BR20" s="27">
        <f>SUMIF(Adjustments!$J$4:$J$921,($F20&amp;"/"&amp;BR$4&amp;"/"&amp;BR$3&amp;"/"&amp;BR$2),Adjustments!W$4:W$921)</f>
        <v>0</v>
      </c>
      <c r="BS20" s="27">
        <f>SUMIF(Adjustments!$J$4:$J$921,($F20&amp;"/"&amp;BS$4&amp;"/"&amp;BS$3&amp;"/"&amp;BS$2),Adjustments!X$4:X$921)</f>
        <v>0</v>
      </c>
      <c r="BT20" s="27">
        <f>SUMIF(Adjustments!$J$4:$J$921,($F20&amp;"/"&amp;BT$4&amp;"/"&amp;BT$3&amp;"/"&amp;BT$2),Adjustments!Y$4:Y$921)</f>
        <v>0</v>
      </c>
      <c r="BU20" s="27">
        <f>SUMIF(Adjustments!$J$4:$J$921,($F20&amp;"/"&amp;BU$4&amp;"/"&amp;BU$3&amp;"/"&amp;BU$2),Adjustments!Z$4:Z$921)</f>
        <v>0</v>
      </c>
      <c r="BV20" s="27">
        <f>SUMIF(Adjustments!$J$4:$J$921,($F20&amp;"/"&amp;BV$4&amp;"/"&amp;BV$3&amp;"/"&amp;BV$2),Adjustments!AA$4:AA$921)</f>
        <v>0</v>
      </c>
      <c r="BW20" s="27">
        <f>SUMIF(Adjustments!$J$4:$J$921,($F20&amp;"/"&amp;BW$4&amp;"/"&amp;BW$3&amp;"/"&amp;BW$2),Adjustments!AB$4:AB$921)</f>
        <v>0</v>
      </c>
      <c r="BX20" s="27">
        <f>SUMIF(Adjustments!$J$4:$J$921,($F20&amp;"/"&amp;BX$4&amp;"/"&amp;BX$3&amp;"/"&amp;BX$2),Adjustments!AC$4:AC$921)</f>
        <v>0</v>
      </c>
      <c r="BY20" s="27">
        <f>SUMIF(Adjustments!$J$4:$J$921,($F20&amp;"/"&amp;BY$4&amp;"/"&amp;BY$3&amp;"/"&amp;BY$2),Adjustments!AD$4:AD$921)</f>
        <v>0</v>
      </c>
      <c r="BZ20" s="27">
        <f>SUMIF(Adjustments!$J$4:$J$921,($F20&amp;"/"&amp;BZ$4&amp;"/"&amp;BZ$3&amp;"/"&amp;BZ$2),Adjustments!AE$4:AE$921)</f>
        <v>0</v>
      </c>
      <c r="CA20" s="27">
        <f>SUMIF(Adjustments!$J$4:$J$921,($F20&amp;"/"&amp;CA$4&amp;"/"&amp;CA$3&amp;"/"&amp;CA$2),Adjustments!AF$4:AF$921)</f>
        <v>0</v>
      </c>
      <c r="CB20" s="27">
        <f>SUMIF(Adjustments!$J$4:$J$921,($F20&amp;"/"&amp;CB$4&amp;"/"&amp;CB$3&amp;"/"&amp;CB$2),Adjustments!AG$4:AG$921)</f>
        <v>0</v>
      </c>
      <c r="CC20" s="27">
        <f>SUMIF(Adjustments!$J$4:$J$921,($F20&amp;"/"&amp;CC$4&amp;"/"&amp;CC$3&amp;"/"&amp;CC$2),Adjustments!AH$4:AH$921)</f>
        <v>0</v>
      </c>
      <c r="CD20" s="5"/>
      <c r="CE20" s="27">
        <f>SUMIF(Adjustments!$J$4:$J$921,($F20&amp;"/"&amp;CE$4&amp;"/"&amp;CE$3&amp;"/"&amp;CE$2),Adjustments!L$4:L$921)</f>
        <v>0</v>
      </c>
      <c r="CF20" s="27">
        <f>SUMIF(Adjustments!$J$4:$J$921,($F20&amp;"/"&amp;CF$4&amp;"/"&amp;CF$3&amp;"/"&amp;CF$2),Adjustments!M$4:M$921)</f>
        <v>0</v>
      </c>
      <c r="CG20" s="27">
        <f>SUMIF(Adjustments!$J$4:$J$921,($F20&amp;"/"&amp;CG$4&amp;"/"&amp;CG$3&amp;"/"&amp;CG$2),Adjustments!N$4:N$921)</f>
        <v>0</v>
      </c>
      <c r="CH20" s="27">
        <f>SUMIF(Adjustments!$J$4:$J$921,($F20&amp;"/"&amp;CH$4&amp;"/"&amp;CH$3&amp;"/"&amp;CH$2),Adjustments!O$4:O$921)</f>
        <v>0</v>
      </c>
      <c r="CI20" s="27">
        <f>SUMIF(Adjustments!$J$4:$J$921,($F20&amp;"/"&amp;CI$4&amp;"/"&amp;CI$3&amp;"/"&amp;CI$2),Adjustments!P$4:P$921)</f>
        <v>0</v>
      </c>
      <c r="CJ20" s="27">
        <f>SUMIF(Adjustments!$J$4:$J$921,($F20&amp;"/"&amp;CJ$4&amp;"/"&amp;CJ$3&amp;"/"&amp;CJ$2),Adjustments!Q$4:Q$921)</f>
        <v>0</v>
      </c>
      <c r="CK20" s="27">
        <f>SUMIF(Adjustments!$J$4:$J$921,($F20&amp;"/"&amp;CK$4&amp;"/"&amp;CK$3&amp;"/"&amp;CK$2),Adjustments!R$4:R$921)</f>
        <v>0</v>
      </c>
      <c r="CL20" s="27">
        <f>SUMIF(Adjustments!$J$4:$J$921,($F20&amp;"/"&amp;CL$4&amp;"/"&amp;CL$3&amp;"/"&amp;CL$2),Adjustments!S$4:S$921)</f>
        <v>0</v>
      </c>
      <c r="CM20" s="27">
        <f>SUMIF(Adjustments!$J$4:$J$921,($F20&amp;"/"&amp;CM$4&amp;"/"&amp;CM$3&amp;"/"&amp;CM$2),Adjustments!T$4:T$921)</f>
        <v>0</v>
      </c>
      <c r="CN20" s="27">
        <f>SUMIF(Adjustments!$J$4:$J$921,($F20&amp;"/"&amp;CN$4&amp;"/"&amp;CN$3&amp;"/"&amp;CN$2),Adjustments!U$4:U$921)</f>
        <v>0</v>
      </c>
      <c r="CO20" s="27">
        <f>SUMIF(Adjustments!$J$4:$J$921,($F20&amp;"/"&amp;CO$4&amp;"/"&amp;CO$3&amp;"/"&amp;CO$2),Adjustments!V$4:V$921)</f>
        <v>0</v>
      </c>
      <c r="CP20" s="27">
        <f>SUMIF(Adjustments!$J$4:$J$921,($F20&amp;"/"&amp;CP$4&amp;"/"&amp;CP$3&amp;"/"&amp;CP$2),Adjustments!W$4:W$921)</f>
        <v>0</v>
      </c>
      <c r="CQ20" s="27">
        <f>SUMIF(Adjustments!$J$4:$J$921,($F20&amp;"/"&amp;CQ$4&amp;"/"&amp;CQ$3&amp;"/"&amp;CQ$2),Adjustments!X$4:X$921)</f>
        <v>0</v>
      </c>
      <c r="CR20" s="27">
        <f>SUMIF(Adjustments!$J$4:$J$921,($F20&amp;"/"&amp;CR$4&amp;"/"&amp;CR$3&amp;"/"&amp;CR$2),Adjustments!Y$4:Y$921)</f>
        <v>0</v>
      </c>
      <c r="CS20" s="27">
        <f>SUMIF(Adjustments!$J$4:$J$921,($F20&amp;"/"&amp;CS$4&amp;"/"&amp;CS$3&amp;"/"&amp;CS$2),Adjustments!Z$4:Z$921)</f>
        <v>0</v>
      </c>
      <c r="CT20" s="27">
        <f>SUMIF(Adjustments!$J$4:$J$921,($F20&amp;"/"&amp;CT$4&amp;"/"&amp;CT$3&amp;"/"&amp;CT$2),Adjustments!AA$4:AA$921)</f>
        <v>0</v>
      </c>
      <c r="CU20" s="27">
        <f>SUMIF(Adjustments!$J$4:$J$921,($F20&amp;"/"&amp;CU$4&amp;"/"&amp;CU$3&amp;"/"&amp;CU$2),Adjustments!AB$4:AB$921)</f>
        <v>0</v>
      </c>
      <c r="CV20" s="27">
        <f>SUMIF(Adjustments!$J$4:$J$921,($F20&amp;"/"&amp;CV$4&amp;"/"&amp;CV$3&amp;"/"&amp;CV$2),Adjustments!AC$4:AC$921)</f>
        <v>0</v>
      </c>
      <c r="CW20" s="27">
        <f>SUMIF(Adjustments!$J$4:$J$921,($F20&amp;"/"&amp;CW$4&amp;"/"&amp;CW$3&amp;"/"&amp;CW$2),Adjustments!AD$4:AD$921)</f>
        <v>0</v>
      </c>
      <c r="CX20" s="27">
        <f>SUMIF(Adjustments!$J$4:$J$921,($F20&amp;"/"&amp;CX$4&amp;"/"&amp;CX$3&amp;"/"&amp;CX$2),Adjustments!AE$4:AE$921)</f>
        <v>0</v>
      </c>
      <c r="CY20" s="27">
        <f>SUMIF(Adjustments!$J$4:$J$921,($F20&amp;"/"&amp;CY$4&amp;"/"&amp;CY$3&amp;"/"&amp;CY$2),Adjustments!AF$4:AF$921)</f>
        <v>0</v>
      </c>
      <c r="CZ20" s="27">
        <f>SUMIF(Adjustments!$J$4:$J$921,($F20&amp;"/"&amp;CZ$4&amp;"/"&amp;CZ$3&amp;"/"&amp;CZ$2),Adjustments!AG$4:AG$921)</f>
        <v>0</v>
      </c>
      <c r="DA20" s="27">
        <f>SUMIF(Adjustments!$J$4:$J$921,($F20&amp;"/"&amp;DA$4&amp;"/"&amp;DA$3&amp;"/"&amp;DA$2),Adjustments!AH$4:AH$921)</f>
        <v>0</v>
      </c>
      <c r="DB20" s="5"/>
      <c r="DC20" s="27">
        <f>SUMIF(Adjustments!$J$4:$J$921,($F20&amp;"/"&amp;DC$4&amp;"/"&amp;DC$3&amp;"/"&amp;DC$2),Adjustments!L$4:L$921)</f>
        <v>0</v>
      </c>
      <c r="DD20" s="27">
        <f>SUMIF(Adjustments!$J$4:$J$921,($F20&amp;"/"&amp;DD$4&amp;"/"&amp;DD$3&amp;"/"&amp;DD$2),Adjustments!M$4:M$921)</f>
        <v>0</v>
      </c>
      <c r="DE20" s="27">
        <f>SUMIF(Adjustments!$J$4:$J$921,($F20&amp;"/"&amp;DE$4&amp;"/"&amp;DE$3&amp;"/"&amp;DE$2),Adjustments!N$4:N$921)</f>
        <v>0</v>
      </c>
      <c r="DF20" s="27">
        <f>SUMIF(Adjustments!$J$4:$J$921,($F20&amp;"/"&amp;DF$4&amp;"/"&amp;DF$3&amp;"/"&amp;DF$2),Adjustments!O$4:O$921)</f>
        <v>0</v>
      </c>
      <c r="DG20" s="27">
        <f>SUMIF(Adjustments!$J$4:$J$921,($F20&amp;"/"&amp;DG$4&amp;"/"&amp;DG$3&amp;"/"&amp;DG$2),Adjustments!P$4:P$921)</f>
        <v>0</v>
      </c>
      <c r="DH20" s="27">
        <f>SUMIF(Adjustments!$J$4:$J$921,($F20&amp;"/"&amp;DH$4&amp;"/"&amp;DH$3&amp;"/"&amp;DH$2),Adjustments!Q$4:Q$921)</f>
        <v>0</v>
      </c>
      <c r="DI20" s="27">
        <f>SUMIF(Adjustments!$J$4:$J$921,($F20&amp;"/"&amp;DI$4&amp;"/"&amp;DI$3&amp;"/"&amp;DI$2),Adjustments!R$4:R$921)</f>
        <v>0</v>
      </c>
      <c r="DJ20" s="27">
        <f>SUMIF(Adjustments!$J$4:$J$921,($F20&amp;"/"&amp;DJ$4&amp;"/"&amp;DJ$3&amp;"/"&amp;DJ$2),Adjustments!S$4:S$921)</f>
        <v>0</v>
      </c>
      <c r="DK20" s="27">
        <f>SUMIF(Adjustments!$J$4:$J$921,($F20&amp;"/"&amp;DK$4&amp;"/"&amp;DK$3&amp;"/"&amp;DK$2),Adjustments!T$4:T$921)</f>
        <v>0</v>
      </c>
      <c r="DL20" s="27">
        <f>SUMIF(Adjustments!$J$4:$J$921,($F20&amp;"/"&amp;DL$4&amp;"/"&amp;DL$3&amp;"/"&amp;DL$2),Adjustments!U$4:U$921)</f>
        <v>0</v>
      </c>
      <c r="DM20" s="27">
        <f>SUMIF(Adjustments!$J$4:$J$921,($F20&amp;"/"&amp;DM$4&amp;"/"&amp;DM$3&amp;"/"&amp;DM$2),Adjustments!V$4:V$921)</f>
        <v>0</v>
      </c>
      <c r="DN20" s="27">
        <f>SUMIF(Adjustments!$J$4:$J$921,($F20&amp;"/"&amp;DN$4&amp;"/"&amp;DN$3&amp;"/"&amp;DN$2),Adjustments!W$4:W$921)</f>
        <v>0</v>
      </c>
      <c r="DO20" s="27">
        <f>SUMIF(Adjustments!$J$4:$J$921,($F20&amp;"/"&amp;DO$4&amp;"/"&amp;DO$3&amp;"/"&amp;DO$2),Adjustments!X$4:X$921)</f>
        <v>0</v>
      </c>
      <c r="DP20" s="27">
        <f>SUMIF(Adjustments!$J$4:$J$921,($F20&amp;"/"&amp;DP$4&amp;"/"&amp;DP$3&amp;"/"&amp;DP$2),Adjustments!Y$4:Y$921)</f>
        <v>0</v>
      </c>
      <c r="DQ20" s="27">
        <f>SUMIF(Adjustments!$J$4:$J$921,($F20&amp;"/"&amp;DQ$4&amp;"/"&amp;DQ$3&amp;"/"&amp;DQ$2),Adjustments!Z$4:Z$921)</f>
        <v>0</v>
      </c>
      <c r="DR20" s="27">
        <f>SUMIF(Adjustments!$J$4:$J$921,($F20&amp;"/"&amp;DR$4&amp;"/"&amp;DR$3&amp;"/"&amp;DR$2),Adjustments!AA$4:AA$921)</f>
        <v>0</v>
      </c>
      <c r="DS20" s="27">
        <f>SUMIF(Adjustments!$J$4:$J$921,($F20&amp;"/"&amp;DS$4&amp;"/"&amp;DS$3&amp;"/"&amp;DS$2),Adjustments!AB$4:AB$921)</f>
        <v>0</v>
      </c>
      <c r="DT20" s="27">
        <f>SUMIF(Adjustments!$J$4:$J$921,($F20&amp;"/"&amp;DT$4&amp;"/"&amp;DT$3&amp;"/"&amp;DT$2),Adjustments!AC$4:AC$921)</f>
        <v>0</v>
      </c>
      <c r="DU20" s="27">
        <f>SUMIF(Adjustments!$J$4:$J$921,($F20&amp;"/"&amp;DU$4&amp;"/"&amp;DU$3&amp;"/"&amp;DU$2),Adjustments!AD$4:AD$921)</f>
        <v>0</v>
      </c>
      <c r="DV20" s="27">
        <f>SUMIF(Adjustments!$J$4:$J$921,($F20&amp;"/"&amp;DV$4&amp;"/"&amp;DV$3&amp;"/"&amp;DV$2),Adjustments!AE$4:AE$921)</f>
        <v>0</v>
      </c>
      <c r="DW20" s="27">
        <f>SUMIF(Adjustments!$J$4:$J$921,($F20&amp;"/"&amp;DW$4&amp;"/"&amp;DW$3&amp;"/"&amp;DW$2),Adjustments!AF$4:AF$921)</f>
        <v>0</v>
      </c>
      <c r="DX20" s="27">
        <f>SUMIF(Adjustments!$J$4:$J$921,($F20&amp;"/"&amp;DX$4&amp;"/"&amp;DX$3&amp;"/"&amp;DX$2),Adjustments!AG$4:AG$921)</f>
        <v>0</v>
      </c>
      <c r="DY20" s="27">
        <f>SUMIF(Adjustments!$J$4:$J$921,($F20&amp;"/"&amp;DY$4&amp;"/"&amp;DY$3&amp;"/"&amp;DY$2),Adjustments!AH$4:AH$921)</f>
        <v>0</v>
      </c>
      <c r="DZ20" s="5"/>
      <c r="EA20" s="27">
        <f>SUMIF(Adjustments!$J$4:$J$921,($F20&amp;"/"&amp;EA$4&amp;"/"&amp;EA$3&amp;"/"&amp;EA$2),Adjustments!L$4:L$921)</f>
        <v>0</v>
      </c>
      <c r="EB20" s="27">
        <f>SUMIF(Adjustments!$J$4:$J$921,($F20&amp;"/"&amp;EB$4&amp;"/"&amp;EB$3&amp;"/"&amp;EB$2),Adjustments!M$4:M$921)</f>
        <v>0</v>
      </c>
      <c r="EC20" s="27">
        <f>SUMIF(Adjustments!$J$4:$J$921,($F20&amp;"/"&amp;EC$4&amp;"/"&amp;EC$3&amp;"/"&amp;EC$2),Adjustments!N$4:N$921)</f>
        <v>0</v>
      </c>
      <c r="ED20" s="27">
        <f>SUMIF(Adjustments!$J$4:$J$921,($F20&amp;"/"&amp;ED$4&amp;"/"&amp;ED$3&amp;"/"&amp;ED$2),Adjustments!O$4:O$921)</f>
        <v>0</v>
      </c>
      <c r="EE20" s="27">
        <f>SUMIF(Adjustments!$J$4:$J$921,($F20&amp;"/"&amp;EE$4&amp;"/"&amp;EE$3&amp;"/"&amp;EE$2),Adjustments!P$4:P$921)</f>
        <v>0</v>
      </c>
      <c r="EF20" s="27">
        <f>SUMIF(Adjustments!$J$4:$J$921,($F20&amp;"/"&amp;EF$4&amp;"/"&amp;EF$3&amp;"/"&amp;EF$2),Adjustments!Q$4:Q$921)</f>
        <v>0</v>
      </c>
      <c r="EG20" s="27">
        <f>SUMIF(Adjustments!$J$4:$J$921,($F20&amp;"/"&amp;EG$4&amp;"/"&amp;EG$3&amp;"/"&amp;EG$2),Adjustments!R$4:R$921)</f>
        <v>0</v>
      </c>
      <c r="EH20" s="27">
        <f>SUMIF(Adjustments!$J$4:$J$921,($F20&amp;"/"&amp;EH$4&amp;"/"&amp;EH$3&amp;"/"&amp;EH$2),Adjustments!S$4:S$921)</f>
        <v>0</v>
      </c>
      <c r="EI20" s="27">
        <f>SUMIF(Adjustments!$J$4:$J$921,($F20&amp;"/"&amp;EI$4&amp;"/"&amp;EI$3&amp;"/"&amp;EI$2),Adjustments!T$4:T$921)</f>
        <v>0</v>
      </c>
      <c r="EJ20" s="27">
        <f>SUMIF(Adjustments!$J$4:$J$921,($F20&amp;"/"&amp;EJ$4&amp;"/"&amp;EJ$3&amp;"/"&amp;EJ$2),Adjustments!U$4:U$921)</f>
        <v>0</v>
      </c>
      <c r="EK20" s="27">
        <f>SUMIF(Adjustments!$J$4:$J$921,($F20&amp;"/"&amp;EK$4&amp;"/"&amp;EK$3&amp;"/"&amp;EK$2),Adjustments!V$4:V$921)</f>
        <v>0</v>
      </c>
      <c r="EL20" s="27">
        <f>SUMIF(Adjustments!$J$4:$J$921,($F20&amp;"/"&amp;EL$4&amp;"/"&amp;EL$3&amp;"/"&amp;EL$2),Adjustments!W$4:W$921)</f>
        <v>0</v>
      </c>
      <c r="EM20" s="27">
        <f>SUMIF(Adjustments!$J$4:$J$921,($F20&amp;"/"&amp;EM$4&amp;"/"&amp;EM$3&amp;"/"&amp;EM$2),Adjustments!X$4:X$921)</f>
        <v>0</v>
      </c>
      <c r="EN20" s="27">
        <f>SUMIF(Adjustments!$J$4:$J$921,($F20&amp;"/"&amp;EN$4&amp;"/"&amp;EN$3&amp;"/"&amp;EN$2),Adjustments!Y$4:Y$921)</f>
        <v>0</v>
      </c>
      <c r="EO20" s="27">
        <f>SUMIF(Adjustments!$J$4:$J$921,($F20&amp;"/"&amp;EO$4&amp;"/"&amp;EO$3&amp;"/"&amp;EO$2),Adjustments!Z$4:Z$921)</f>
        <v>0</v>
      </c>
      <c r="EP20" s="27">
        <f>SUMIF(Adjustments!$J$4:$J$921,($F20&amp;"/"&amp;EP$4&amp;"/"&amp;EP$3&amp;"/"&amp;EP$2),Adjustments!AA$4:AA$921)</f>
        <v>0</v>
      </c>
      <c r="EQ20" s="27">
        <f>SUMIF(Adjustments!$J$4:$J$921,($F20&amp;"/"&amp;EQ$4&amp;"/"&amp;EQ$3&amp;"/"&amp;EQ$2),Adjustments!AB$4:AB$921)</f>
        <v>0</v>
      </c>
      <c r="ER20" s="27">
        <f>SUMIF(Adjustments!$J$4:$J$921,($F20&amp;"/"&amp;ER$4&amp;"/"&amp;ER$3&amp;"/"&amp;ER$2),Adjustments!AC$4:AC$921)</f>
        <v>0</v>
      </c>
      <c r="ES20" s="27">
        <f>SUMIF(Adjustments!$J$4:$J$921,($F20&amp;"/"&amp;ES$4&amp;"/"&amp;ES$3&amp;"/"&amp;ES$2),Adjustments!AD$4:AD$921)</f>
        <v>0</v>
      </c>
      <c r="ET20" s="27">
        <f>SUMIF(Adjustments!$J$4:$J$921,($F20&amp;"/"&amp;ET$4&amp;"/"&amp;ET$3&amp;"/"&amp;ET$2),Adjustments!AE$4:AE$921)</f>
        <v>0</v>
      </c>
      <c r="EU20" s="27">
        <f>SUMIF(Adjustments!$J$4:$J$921,($F20&amp;"/"&amp;EU$4&amp;"/"&amp;EU$3&amp;"/"&amp;EU$2),Adjustments!AF$4:AF$921)</f>
        <v>0</v>
      </c>
      <c r="EV20" s="27">
        <f>SUMIF(Adjustments!$J$4:$J$921,($F20&amp;"/"&amp;EV$4&amp;"/"&amp;EV$3&amp;"/"&amp;EV$2),Adjustments!AG$4:AG$921)</f>
        <v>0</v>
      </c>
      <c r="EW20" s="27">
        <f>SUMIF(Adjustments!$J$4:$J$921,($F20&amp;"/"&amp;EW$4&amp;"/"&amp;EW$3&amp;"/"&amp;EW$2),Adjustments!AH$4:AH$921)</f>
        <v>0</v>
      </c>
      <c r="EX20" s="5"/>
      <c r="EY20" s="27">
        <f>SUMIF(Adjustments!$J$4:$J$921,($F20&amp;"/"&amp;EY$4&amp;"/"&amp;EY$3&amp;"/"&amp;EY$2),Adjustments!L$4:L$921)</f>
        <v>0</v>
      </c>
      <c r="EZ20" s="27">
        <f>SUMIF(Adjustments!$J$4:$J$921,($F20&amp;"/"&amp;EZ$4&amp;"/"&amp;EZ$3&amp;"/"&amp;EZ$2),Adjustments!M$4:M$921)</f>
        <v>0</v>
      </c>
      <c r="FA20" s="27">
        <f>SUMIF(Adjustments!$J$4:$J$921,($F20&amp;"/"&amp;FA$4&amp;"/"&amp;FA$3&amp;"/"&amp;FA$2),Adjustments!N$4:N$921)</f>
        <v>0</v>
      </c>
      <c r="FB20" s="27">
        <f>SUMIF(Adjustments!$J$4:$J$921,($F20&amp;"/"&amp;FB$4&amp;"/"&amp;FB$3&amp;"/"&amp;FB$2),Adjustments!O$4:O$921)</f>
        <v>0</v>
      </c>
      <c r="FC20" s="27">
        <f>SUMIF(Adjustments!$J$4:$J$921,($F20&amp;"/"&amp;FC$4&amp;"/"&amp;FC$3&amp;"/"&amp;FC$2),Adjustments!P$4:P$921)</f>
        <v>0</v>
      </c>
      <c r="FD20" s="27">
        <f>SUMIF(Adjustments!$J$4:$J$921,($F20&amp;"/"&amp;FD$4&amp;"/"&amp;FD$3&amp;"/"&amp;FD$2),Adjustments!Q$4:Q$921)</f>
        <v>0</v>
      </c>
      <c r="FE20" s="27">
        <f>SUMIF(Adjustments!$J$4:$J$921,($F20&amp;"/"&amp;FE$4&amp;"/"&amp;FE$3&amp;"/"&amp;FE$2),Adjustments!R$4:R$921)</f>
        <v>0</v>
      </c>
      <c r="FF20" s="27">
        <f>SUMIF(Adjustments!$J$4:$J$921,($F20&amp;"/"&amp;FF$4&amp;"/"&amp;FF$3&amp;"/"&amp;FF$2),Adjustments!S$4:S$921)</f>
        <v>0</v>
      </c>
      <c r="FG20" s="27">
        <f>SUMIF(Adjustments!$J$4:$J$921,($F20&amp;"/"&amp;FG$4&amp;"/"&amp;FG$3&amp;"/"&amp;FG$2),Adjustments!T$4:T$921)</f>
        <v>0</v>
      </c>
      <c r="FH20" s="27">
        <f>SUMIF(Adjustments!$J$4:$J$921,($F20&amp;"/"&amp;FH$4&amp;"/"&amp;FH$3&amp;"/"&amp;FH$2),Adjustments!U$4:U$921)</f>
        <v>0</v>
      </c>
      <c r="FI20" s="27">
        <f>SUMIF(Adjustments!$J$4:$J$921,($F20&amp;"/"&amp;FI$4&amp;"/"&amp;FI$3&amp;"/"&amp;FI$2),Adjustments!V$4:V$921)</f>
        <v>0</v>
      </c>
      <c r="FJ20" s="27">
        <f>SUMIF(Adjustments!$J$4:$J$921,($F20&amp;"/"&amp;FJ$4&amp;"/"&amp;FJ$3&amp;"/"&amp;FJ$2),Adjustments!W$4:W$921)</f>
        <v>0</v>
      </c>
      <c r="FK20" s="27">
        <f>SUMIF(Adjustments!$J$4:$J$921,($F20&amp;"/"&amp;FK$4&amp;"/"&amp;FK$3&amp;"/"&amp;FK$2),Adjustments!X$4:X$921)</f>
        <v>0</v>
      </c>
      <c r="FL20" s="27">
        <f>SUMIF(Adjustments!$J$4:$J$921,($F20&amp;"/"&amp;FL$4&amp;"/"&amp;FL$3&amp;"/"&amp;FL$2),Adjustments!Y$4:Y$921)</f>
        <v>0</v>
      </c>
      <c r="FM20" s="27">
        <f>SUMIF(Adjustments!$J$4:$J$921,($F20&amp;"/"&amp;FM$4&amp;"/"&amp;FM$3&amp;"/"&amp;FM$2),Adjustments!Z$4:Z$921)</f>
        <v>0</v>
      </c>
      <c r="FN20" s="27">
        <f>SUMIF(Adjustments!$J$4:$J$921,($F20&amp;"/"&amp;FN$4&amp;"/"&amp;FN$3&amp;"/"&amp;FN$2),Adjustments!AA$4:AA$921)</f>
        <v>0</v>
      </c>
      <c r="FO20" s="27">
        <f>SUMIF(Adjustments!$J$4:$J$921,($F20&amp;"/"&amp;FO$4&amp;"/"&amp;FO$3&amp;"/"&amp;FO$2),Adjustments!AB$4:AB$921)</f>
        <v>0</v>
      </c>
      <c r="FP20" s="27">
        <f>SUMIF(Adjustments!$J$4:$J$921,($F20&amp;"/"&amp;FP$4&amp;"/"&amp;FP$3&amp;"/"&amp;FP$2),Adjustments!AC$4:AC$921)</f>
        <v>0</v>
      </c>
      <c r="FQ20" s="27">
        <f>SUMIF(Adjustments!$J$4:$J$921,($F20&amp;"/"&amp;FQ$4&amp;"/"&amp;FQ$3&amp;"/"&amp;FQ$2),Adjustments!AD$4:AD$921)</f>
        <v>0</v>
      </c>
      <c r="FR20" s="27">
        <f>SUMIF(Adjustments!$J$4:$J$921,($F20&amp;"/"&amp;FR$4&amp;"/"&amp;FR$3&amp;"/"&amp;FR$2),Adjustments!AE$4:AE$921)</f>
        <v>0</v>
      </c>
      <c r="FS20" s="27">
        <f>SUMIF(Adjustments!$J$4:$J$921,($F20&amp;"/"&amp;FS$4&amp;"/"&amp;FS$3&amp;"/"&amp;FS$2),Adjustments!AF$4:AF$921)</f>
        <v>0</v>
      </c>
      <c r="FT20" s="27">
        <f>SUMIF(Adjustments!$J$4:$J$921,($F20&amp;"/"&amp;FT$4&amp;"/"&amp;FT$3&amp;"/"&amp;FT$2),Adjustments!AG$4:AG$921)</f>
        <v>0</v>
      </c>
      <c r="FU20" s="27">
        <f>SUMIF(Adjustments!$J$4:$J$921,($F20&amp;"/"&amp;FU$4&amp;"/"&amp;FU$3&amp;"/"&amp;FU$2),Adjustments!AH$4:AH$921)</f>
        <v>0</v>
      </c>
      <c r="FV20" s="5"/>
      <c r="FW20" s="27">
        <f t="shared" si="29"/>
        <v>0</v>
      </c>
      <c r="FX20" s="5"/>
      <c r="FY20" s="358">
        <f>VLOOKUP(F20,Scenarios!Z22:AD143,5,0)</f>
        <v>-29241673.75</v>
      </c>
      <c r="FZ20" s="16">
        <f t="shared" si="68"/>
        <v>-29322919.104067128</v>
      </c>
      <c r="GA20" s="16">
        <f t="shared" si="69"/>
        <v>-29385803.314348135</v>
      </c>
      <c r="GB20" s="16">
        <f t="shared" si="70"/>
        <v>-29300717.875433508</v>
      </c>
      <c r="GC20" s="16">
        <f t="shared" si="71"/>
        <v>-29381620.411109369</v>
      </c>
      <c r="GD20" s="16">
        <f t="shared" si="72"/>
        <v>-29462522.94678523</v>
      </c>
      <c r="GE20" s="16">
        <f t="shared" si="73"/>
        <v>-29495727.206395008</v>
      </c>
      <c r="GF20" s="16">
        <f t="shared" si="74"/>
        <v>-29576541.189938702</v>
      </c>
      <c r="GG20" s="16">
        <f t="shared" si="75"/>
        <v>-29651168.830991648</v>
      </c>
      <c r="GH20" s="16">
        <f t="shared" si="76"/>
        <v>-29693274.168799728</v>
      </c>
      <c r="GI20" s="16">
        <f t="shared" si="77"/>
        <v>-29708821.581545964</v>
      </c>
      <c r="GJ20" s="16">
        <f t="shared" si="78"/>
        <v>-29724247.981212884</v>
      </c>
      <c r="GK20" s="16">
        <f t="shared" si="79"/>
        <v>-29739553.367800485</v>
      </c>
      <c r="GL20" s="16">
        <f t="shared" si="80"/>
        <v>-29754737.741308771</v>
      </c>
      <c r="GM20" s="16">
        <f t="shared" si="81"/>
        <v>-29769801.101737738</v>
      </c>
      <c r="GN20" s="16">
        <f t="shared" si="82"/>
        <v>-29784743.449087389</v>
      </c>
      <c r="GO20" s="16">
        <f t="shared" si="83"/>
        <v>-29799564.783357721</v>
      </c>
      <c r="GP20" s="16">
        <f t="shared" si="84"/>
        <v>-29814265.104548737</v>
      </c>
      <c r="GQ20" s="16">
        <f t="shared" si="85"/>
        <v>-29828844.412660435</v>
      </c>
      <c r="GR20" s="16">
        <f t="shared" si="86"/>
        <v>-29844248.382112131</v>
      </c>
      <c r="GS20" s="16">
        <f t="shared" si="87"/>
        <v>-29859533.094134673</v>
      </c>
      <c r="GT20" s="16">
        <f t="shared" si="88"/>
        <v>-29874698.54872806</v>
      </c>
      <c r="GU20" s="16">
        <f t="shared" si="89"/>
        <v>-29889744.745892294</v>
      </c>
      <c r="GV20" s="16">
        <f t="shared" si="90"/>
        <v>-29904671.685627375</v>
      </c>
      <c r="GW20" s="13"/>
      <c r="GX20" s="569" t="s">
        <v>994</v>
      </c>
      <c r="GY20" s="599" t="str">
        <f t="shared" si="91"/>
        <v>108HPDGU</v>
      </c>
      <c r="GZ20" s="563">
        <f t="shared" si="92"/>
        <v>-29814511.876785282</v>
      </c>
      <c r="HA20" s="127">
        <f>VLOOKUP($GX20,Scenarios!$V$11:$Y$132,4,0)</f>
        <v>-28993762.475000001</v>
      </c>
      <c r="HB20" s="127">
        <f t="shared" si="93"/>
        <v>-820749.40178528056</v>
      </c>
      <c r="HD20" s="106">
        <f>VLOOKUP($GX20,Scenarios!$AE$11:$AF$132,2,0)</f>
        <v>-28700170.711990971</v>
      </c>
      <c r="HE20" s="106">
        <f>VLOOKUP($GX20,Scenarios!$V$11:$Y$132,4,0)</f>
        <v>-28993762.475000001</v>
      </c>
      <c r="HF20" s="106">
        <f t="shared" si="94"/>
        <v>293591.76300903037</v>
      </c>
      <c r="HH20" s="106">
        <f t="shared" si="54"/>
        <v>1114341.1647943109</v>
      </c>
    </row>
    <row r="21" spans="1:216">
      <c r="A21" t="s">
        <v>6</v>
      </c>
      <c r="B21" t="s">
        <v>14</v>
      </c>
      <c r="C21" t="s">
        <v>14</v>
      </c>
      <c r="D21" s="5" t="s">
        <v>106</v>
      </c>
      <c r="E21" s="5" t="s">
        <v>13</v>
      </c>
      <c r="F21" s="5" t="s">
        <v>116</v>
      </c>
      <c r="G21" s="5" t="s">
        <v>58</v>
      </c>
      <c r="H21" s="5" t="s">
        <v>995</v>
      </c>
      <c r="I21" s="5"/>
      <c r="J21" s="119">
        <f>SUMIF(Retirements!$E$10:$E$96,'Accum Dep'!$F21,Retirements!ED$10:ED$97)</f>
        <v>-21924.989999999998</v>
      </c>
      <c r="K21" s="119">
        <f>SUMIF(Retirements!$E$10:$E$96,'Accum Dep'!$F21,Retirements!EE$10:EE$97)</f>
        <v>-73624.149999999994</v>
      </c>
      <c r="L21" s="119">
        <f>SUMIF(Retirements!$E$10:$E$96,'Accum Dep'!$F21,Retirements!EF$10:EF$97)</f>
        <v>-3346</v>
      </c>
      <c r="M21" s="119">
        <f>SUMIF(Retirements!$E$10:$E$96,'Accum Dep'!$F21,Retirements!EG$10:EG$97)</f>
        <v>-2665701.92</v>
      </c>
      <c r="N21" s="119">
        <f>SUMIF(Retirements!$E$10:$E$96,'Accum Dep'!$F21,Retirements!EH$10:EH$97)</f>
        <v>-22585.65</v>
      </c>
      <c r="O21" s="119">
        <f>SUMIF(Retirements!$E$10:$E$96,'Accum Dep'!$F21,Retirements!EI$10:EI$97)</f>
        <v>-102447.84999999999</v>
      </c>
      <c r="P21" s="119">
        <f>SUMIF(Retirements!$E$10:$E$96,'Accum Dep'!$F21,Retirements!EJ$10:EJ$97)</f>
        <v>-52105.01</v>
      </c>
      <c r="Q21" s="119">
        <f>SUMIF(Retirements!$E$10:$E$96,'Accum Dep'!$F21,Retirements!EK$10:EK$97)</f>
        <v>-38193</v>
      </c>
      <c r="R21" s="119">
        <f>SUMIF(Retirements!$E$10:$E$96,'Accum Dep'!$F21,Retirements!EL$10:EL$97)</f>
        <v>-126130.98</v>
      </c>
      <c r="S21" s="119">
        <f>SUMIF(Retirements!$E$10:$E$96,'Accum Dep'!$F21,Retirements!EM$10:EM$97)</f>
        <v>-294960.45982024964</v>
      </c>
      <c r="T21" s="119">
        <f>SUMIF(Retirements!$E$10:$E$96,'Accum Dep'!$F21,Retirements!EN$10:EN$97)</f>
        <v>-294960.45982024964</v>
      </c>
      <c r="U21" s="119">
        <f>SUMIF(Retirements!$E$10:$E$96,'Accum Dep'!$F21,Retirements!EO$10:EO$97)</f>
        <v>-294960.45982024964</v>
      </c>
      <c r="V21" s="119">
        <f>SUMIF(Retirements!$E$10:$E$96,'Accum Dep'!$F21,Retirements!EP$10:EP$97)</f>
        <v>-294960.45982024964</v>
      </c>
      <c r="W21" s="119">
        <f>SUMIF(Retirements!$E$10:$E$96,'Accum Dep'!$F21,Retirements!EQ$10:EQ$97)</f>
        <v>-294960.45982024964</v>
      </c>
      <c r="X21" s="119">
        <f>SUMIF(Retirements!$E$10:$E$96,'Accum Dep'!$F21,Retirements!ER$10:ER$97)</f>
        <v>-294960.45982024964</v>
      </c>
      <c r="Y21" s="119">
        <f>SUMIF(Retirements!$E$10:$E$96,'Accum Dep'!$F21,Retirements!ES$10:ES$97)</f>
        <v>-294960.45982024964</v>
      </c>
      <c r="Z21" s="119">
        <f>SUMIF(Retirements!$E$10:$E$96,'Accum Dep'!$F21,Retirements!ET$10:ET$97)</f>
        <v>-294960.45982024964</v>
      </c>
      <c r="AA21" s="119">
        <f>SUMIF(Retirements!$E$10:$E$96,'Accum Dep'!$F21,Retirements!EU$10:EU$97)</f>
        <v>-294960.45982024964</v>
      </c>
      <c r="AB21" s="119">
        <f>SUMIF(Retirements!$E$10:$E$96,'Accum Dep'!$F21,Retirements!EV$10:EV$97)</f>
        <v>-445431.35552156233</v>
      </c>
      <c r="AC21" s="119">
        <f>SUMIF(Retirements!$E$10:$E$96,'Accum Dep'!$F21,Retirements!EW$10:EW$97)</f>
        <v>-445431.35552156233</v>
      </c>
      <c r="AD21" s="119">
        <f>SUMIF(Retirements!$E$10:$E$96,'Accum Dep'!$F21,Retirements!EX$10:EX$97)</f>
        <v>-445431.35552156233</v>
      </c>
      <c r="AE21" s="119">
        <f>SUMIF(Retirements!$E$10:$E$96,'Accum Dep'!$F21,Retirements!EY$10:EY$97)</f>
        <v>-445431.35552156233</v>
      </c>
      <c r="AF21" s="119">
        <f>SUMIF(Retirements!$E$10:$E$96,'Accum Dep'!$F21,Retirements!EZ$10:EZ$97)</f>
        <v>-445431.35552156233</v>
      </c>
      <c r="AG21" s="7"/>
      <c r="AH21" s="27">
        <f>SUMIF('Depreciation Exp'!$F$8:$F$130,'Accum Dep'!$F21,'Depreciation Exp'!CH$8:CH$133)</f>
        <v>400608.99323947082</v>
      </c>
      <c r="AI21" s="27">
        <f>SUMIF('Depreciation Exp'!$F$8:$F$130,'Accum Dep'!$F21,'Depreciation Exp'!CI$8:CI$133)</f>
        <v>401004.66138548747</v>
      </c>
      <c r="AJ21" s="27">
        <f>SUMIF('Depreciation Exp'!$F$8:$F$130,'Accum Dep'!$F21,'Depreciation Exp'!CJ$8:CJ$133)</f>
        <v>401599.93172228185</v>
      </c>
      <c r="AK21" s="27">
        <f>SUMIF('Depreciation Exp'!$F$8:$F$130,'Accum Dep'!$F21,'Depreciation Exp'!CK$8:CK$133)</f>
        <v>402059.50768928969</v>
      </c>
      <c r="AL21" s="27">
        <f>SUMIF('Depreciation Exp'!$F$8:$F$130,'Accum Dep'!$F21,'Depreciation Exp'!CL$8:CL$133)</f>
        <v>401453.16883033921</v>
      </c>
      <c r="AM21" s="27">
        <f>SUMIF('Depreciation Exp'!$F$8:$F$130,'Accum Dep'!$F21,'Depreciation Exp'!CM$8:CM$133)</f>
        <v>409440.47981879668</v>
      </c>
      <c r="AN21" s="27">
        <f>SUMIF('Depreciation Exp'!$F$8:$F$130,'Accum Dep'!$F21,'Depreciation Exp'!CN$8:CN$133)</f>
        <v>453978.02567589469</v>
      </c>
      <c r="AO21" s="27">
        <f>SUMIF('Depreciation Exp'!$F$8:$F$130,'Accum Dep'!$F21,'Depreciation Exp'!CO$8:CO$133)</f>
        <v>491074.47289094276</v>
      </c>
      <c r="AP21" s="27">
        <f>SUMIF('Depreciation Exp'!$F$8:$F$130,'Accum Dep'!$F21,'Depreciation Exp'!CP$8:CP$133)</f>
        <v>492731.17929614539</v>
      </c>
      <c r="AQ21" s="27">
        <f>SUMIF('Depreciation Exp'!$F$8:$F$130,'Accum Dep'!$F21,'Depreciation Exp'!CQ$8:CQ$133)</f>
        <v>492674.18764626735</v>
      </c>
      <c r="AR21" s="27">
        <f>SUMIF('Depreciation Exp'!$F$8:$F$130,'Accum Dep'!$F21,'Depreciation Exp'!CR$8:CR$133)</f>
        <v>492185.02673474397</v>
      </c>
      <c r="AS21" s="27">
        <f>SUMIF('Depreciation Exp'!$F$8:$F$130,'Accum Dep'!$F21,'Depreciation Exp'!CS$8:CS$133)</f>
        <v>492515.87257678289</v>
      </c>
      <c r="AT21" s="27">
        <f>SUMIF('Depreciation Exp'!$F$8:$F$130,'Accum Dep'!$F21,'Depreciation Exp'!CT$8:CT$133)</f>
        <v>493268.09862096084</v>
      </c>
      <c r="AU21" s="27">
        <f>SUMIF('Depreciation Exp'!$F$8:$F$130,'Accum Dep'!$F21,'Depreciation Exp'!CU$8:CU$133)</f>
        <v>518666.06418758287</v>
      </c>
      <c r="AV21" s="27">
        <f>SUMIF('Depreciation Exp'!$F$8:$F$130,'Accum Dep'!$F21,'Depreciation Exp'!CV$8:CV$133)</f>
        <v>550860.09852792136</v>
      </c>
      <c r="AW21" s="27">
        <f>SUMIF('Depreciation Exp'!$F$8:$F$130,'Accum Dep'!$F21,'Depreciation Exp'!CW$8:CW$133)</f>
        <v>618135.27684237715</v>
      </c>
      <c r="AX21" s="27">
        <f>SUMIF('Depreciation Exp'!$F$8:$F$130,'Accum Dep'!$F21,'Depreciation Exp'!CX$8:CX$133)</f>
        <v>682552.19864509569</v>
      </c>
      <c r="AY21" s="27">
        <f>SUMIF('Depreciation Exp'!$F$8:$F$130,'Accum Dep'!$F21,'Depreciation Exp'!CY$8:CY$133)</f>
        <v>705526.20096518192</v>
      </c>
      <c r="AZ21" s="27">
        <f>SUMIF('Depreciation Exp'!$F$8:$F$130,'Accum Dep'!$F21,'Depreciation Exp'!CZ$8:CZ$133)</f>
        <v>736124.19814971404</v>
      </c>
      <c r="BA21" s="27">
        <f>SUMIF('Depreciation Exp'!$F$8:$F$130,'Accum Dep'!$F21,'Depreciation Exp'!DA$8:DA$133)</f>
        <v>747662.01868606324</v>
      </c>
      <c r="BB21" s="27">
        <f>SUMIF('Depreciation Exp'!$F$8:$F$130,'Accum Dep'!$F21,'Depreciation Exp'!DB$8:DB$133)</f>
        <v>747137.40480378433</v>
      </c>
      <c r="BC21" s="27">
        <f>SUMIF('Depreciation Exp'!$F$8:$F$130,'Accum Dep'!$F21,'Depreciation Exp'!DC$8:DC$133)</f>
        <v>746516.97725115286</v>
      </c>
      <c r="BD21" s="27">
        <f>SUMIF('Depreciation Exp'!$F$8:$F$130,'Accum Dep'!$F21,'Depreciation Exp'!DD$8:DD$133)</f>
        <v>745799.2390987759</v>
      </c>
      <c r="BE21" s="27">
        <f>SUMIF('Depreciation Exp'!$F$8:$F$130,'Accum Dep'!$F21,'Depreciation Exp'!DE$8:DE$133)</f>
        <v>745964.156388656</v>
      </c>
      <c r="BF21" s="59"/>
      <c r="BG21" s="27">
        <f>SUMIF(Adjustments!$J$4:$J$921,($F21&amp;"/"&amp;BG$4&amp;"/"&amp;BG$3&amp;"/"&amp;BG$2),Adjustments!L$4:L$921)</f>
        <v>0</v>
      </c>
      <c r="BH21" s="27">
        <f>SUMIF(Adjustments!$J$4:$J$921,($F21&amp;"/"&amp;BH$4&amp;"/"&amp;BH$3&amp;"/"&amp;BH$2),Adjustments!M$4:M$921)</f>
        <v>0</v>
      </c>
      <c r="BI21" s="27">
        <f>SUMIF(Adjustments!$J$4:$J$921,($F21&amp;"/"&amp;BI$4&amp;"/"&amp;BI$3&amp;"/"&amp;BI$2),Adjustments!N$4:N$921)</f>
        <v>0</v>
      </c>
      <c r="BJ21" s="27">
        <f>SUMIF(Adjustments!$J$4:$J$921,($F21&amp;"/"&amp;BJ$4&amp;"/"&amp;BJ$3&amp;"/"&amp;BJ$2),Adjustments!O$4:O$921)</f>
        <v>0</v>
      </c>
      <c r="BK21" s="27">
        <f>SUMIF(Adjustments!$J$4:$J$921,($F21&amp;"/"&amp;BK$4&amp;"/"&amp;BK$3&amp;"/"&amp;BK$2),Adjustments!P$4:P$921)</f>
        <v>0</v>
      </c>
      <c r="BL21" s="27">
        <f>SUMIF(Adjustments!$J$4:$J$921,($F21&amp;"/"&amp;BL$4&amp;"/"&amp;BL$3&amp;"/"&amp;BL$2),Adjustments!Q$4:Q$921)</f>
        <v>0</v>
      </c>
      <c r="BM21" s="27">
        <f>SUMIF(Adjustments!$J$4:$J$921,($F21&amp;"/"&amp;BM$4&amp;"/"&amp;BM$3&amp;"/"&amp;BM$2),Adjustments!R$4:R$921)</f>
        <v>0</v>
      </c>
      <c r="BN21" s="27">
        <f>SUMIF(Adjustments!$J$4:$J$921,($F21&amp;"/"&amp;BN$4&amp;"/"&amp;BN$3&amp;"/"&amp;BN$2),Adjustments!S$4:S$921)</f>
        <v>0</v>
      </c>
      <c r="BO21" s="27">
        <f>SUMIF(Adjustments!$J$4:$J$921,($F21&amp;"/"&amp;BO$4&amp;"/"&amp;BO$3&amp;"/"&amp;BO$2),Adjustments!T$4:T$921)</f>
        <v>0</v>
      </c>
      <c r="BP21" s="27">
        <f>SUMIF(Adjustments!$J$4:$J$921,($F21&amp;"/"&amp;BP$4&amp;"/"&amp;BP$3&amp;"/"&amp;BP$2),Adjustments!U$4:U$921)</f>
        <v>0</v>
      </c>
      <c r="BQ21" s="27">
        <f>SUMIF(Adjustments!$J$4:$J$921,($F21&amp;"/"&amp;BQ$4&amp;"/"&amp;BQ$3&amp;"/"&amp;BQ$2),Adjustments!V$4:V$921)</f>
        <v>0</v>
      </c>
      <c r="BR21" s="27">
        <f>SUMIF(Adjustments!$J$4:$J$921,($F21&amp;"/"&amp;BR$4&amp;"/"&amp;BR$3&amp;"/"&amp;BR$2),Adjustments!W$4:W$921)</f>
        <v>0</v>
      </c>
      <c r="BS21" s="27">
        <f>SUMIF(Adjustments!$J$4:$J$921,($F21&amp;"/"&amp;BS$4&amp;"/"&amp;BS$3&amp;"/"&amp;BS$2),Adjustments!X$4:X$921)</f>
        <v>0</v>
      </c>
      <c r="BT21" s="27">
        <f>SUMIF(Adjustments!$J$4:$J$921,($F21&amp;"/"&amp;BT$4&amp;"/"&amp;BT$3&amp;"/"&amp;BT$2),Adjustments!Y$4:Y$921)</f>
        <v>0</v>
      </c>
      <c r="BU21" s="27">
        <f>SUMIF(Adjustments!$J$4:$J$921,($F21&amp;"/"&amp;BU$4&amp;"/"&amp;BU$3&amp;"/"&amp;BU$2),Adjustments!Z$4:Z$921)</f>
        <v>0</v>
      </c>
      <c r="BV21" s="27">
        <f>SUMIF(Adjustments!$J$4:$J$921,($F21&amp;"/"&amp;BV$4&amp;"/"&amp;BV$3&amp;"/"&amp;BV$2),Adjustments!AA$4:AA$921)</f>
        <v>0</v>
      </c>
      <c r="BW21" s="27">
        <f>SUMIF(Adjustments!$J$4:$J$921,($F21&amp;"/"&amp;BW$4&amp;"/"&amp;BW$3&amp;"/"&amp;BW$2),Adjustments!AB$4:AB$921)</f>
        <v>0</v>
      </c>
      <c r="BX21" s="27">
        <f>SUMIF(Adjustments!$J$4:$J$921,($F21&amp;"/"&amp;BX$4&amp;"/"&amp;BX$3&amp;"/"&amp;BX$2),Adjustments!AC$4:AC$921)</f>
        <v>0</v>
      </c>
      <c r="BY21" s="27">
        <f>SUMIF(Adjustments!$J$4:$J$921,($F21&amp;"/"&amp;BY$4&amp;"/"&amp;BY$3&amp;"/"&amp;BY$2),Adjustments!AD$4:AD$921)</f>
        <v>0</v>
      </c>
      <c r="BZ21" s="27">
        <f>SUMIF(Adjustments!$J$4:$J$921,($F21&amp;"/"&amp;BZ$4&amp;"/"&amp;BZ$3&amp;"/"&amp;BZ$2),Adjustments!AE$4:AE$921)</f>
        <v>0</v>
      </c>
      <c r="CA21" s="27">
        <f>SUMIF(Adjustments!$J$4:$J$921,($F21&amp;"/"&amp;CA$4&amp;"/"&amp;CA$3&amp;"/"&amp;CA$2),Adjustments!AF$4:AF$921)</f>
        <v>0</v>
      </c>
      <c r="CB21" s="27">
        <f>SUMIF(Adjustments!$J$4:$J$921,($F21&amp;"/"&amp;CB$4&amp;"/"&amp;CB$3&amp;"/"&amp;CB$2),Adjustments!AG$4:AG$921)</f>
        <v>0</v>
      </c>
      <c r="CC21" s="27">
        <f>SUMIF(Adjustments!$J$4:$J$921,($F21&amp;"/"&amp;CC$4&amp;"/"&amp;CC$3&amp;"/"&amp;CC$2),Adjustments!AH$4:AH$921)</f>
        <v>0</v>
      </c>
      <c r="CD21" s="5"/>
      <c r="CE21" s="27">
        <f>SUMIF(Adjustments!$J$4:$J$921,($F21&amp;"/"&amp;CE$4&amp;"/"&amp;CE$3&amp;"/"&amp;CE$2),Adjustments!L$4:L$921)</f>
        <v>0</v>
      </c>
      <c r="CF21" s="27">
        <f>SUMIF(Adjustments!$J$4:$J$921,($F21&amp;"/"&amp;CF$4&amp;"/"&amp;CF$3&amp;"/"&amp;CF$2),Adjustments!M$4:M$921)</f>
        <v>0</v>
      </c>
      <c r="CG21" s="27">
        <f>SUMIF(Adjustments!$J$4:$J$921,($F21&amp;"/"&amp;CG$4&amp;"/"&amp;CG$3&amp;"/"&amp;CG$2),Adjustments!N$4:N$921)</f>
        <v>0</v>
      </c>
      <c r="CH21" s="27">
        <f>SUMIF(Adjustments!$J$4:$J$921,($F21&amp;"/"&amp;CH$4&amp;"/"&amp;CH$3&amp;"/"&amp;CH$2),Adjustments!O$4:O$921)</f>
        <v>0</v>
      </c>
      <c r="CI21" s="27">
        <f>SUMIF(Adjustments!$J$4:$J$921,($F21&amp;"/"&amp;CI$4&amp;"/"&amp;CI$3&amp;"/"&amp;CI$2),Adjustments!P$4:P$921)</f>
        <v>0</v>
      </c>
      <c r="CJ21" s="27">
        <f>SUMIF(Adjustments!$J$4:$J$921,($F21&amp;"/"&amp;CJ$4&amp;"/"&amp;CJ$3&amp;"/"&amp;CJ$2),Adjustments!Q$4:Q$921)</f>
        <v>0</v>
      </c>
      <c r="CK21" s="27">
        <f>SUMIF(Adjustments!$J$4:$J$921,($F21&amp;"/"&amp;CK$4&amp;"/"&amp;CK$3&amp;"/"&amp;CK$2),Adjustments!R$4:R$921)</f>
        <v>0</v>
      </c>
      <c r="CL21" s="27">
        <f>SUMIF(Adjustments!$J$4:$J$921,($F21&amp;"/"&amp;CL$4&amp;"/"&amp;CL$3&amp;"/"&amp;CL$2),Adjustments!S$4:S$921)</f>
        <v>0</v>
      </c>
      <c r="CM21" s="27">
        <f>SUMIF(Adjustments!$J$4:$J$921,($F21&amp;"/"&amp;CM$4&amp;"/"&amp;CM$3&amp;"/"&amp;CM$2),Adjustments!T$4:T$921)</f>
        <v>0</v>
      </c>
      <c r="CN21" s="27">
        <f>SUMIF(Adjustments!$J$4:$J$921,($F21&amp;"/"&amp;CN$4&amp;"/"&amp;CN$3&amp;"/"&amp;CN$2),Adjustments!U$4:U$921)</f>
        <v>0</v>
      </c>
      <c r="CO21" s="27">
        <f>SUMIF(Adjustments!$J$4:$J$921,($F21&amp;"/"&amp;CO$4&amp;"/"&amp;CO$3&amp;"/"&amp;CO$2),Adjustments!V$4:V$921)</f>
        <v>0</v>
      </c>
      <c r="CP21" s="27">
        <f>SUMIF(Adjustments!$J$4:$J$921,($F21&amp;"/"&amp;CP$4&amp;"/"&amp;CP$3&amp;"/"&amp;CP$2),Adjustments!W$4:W$921)</f>
        <v>0</v>
      </c>
      <c r="CQ21" s="27">
        <f>SUMIF(Adjustments!$J$4:$J$921,($F21&amp;"/"&amp;CQ$4&amp;"/"&amp;CQ$3&amp;"/"&amp;CQ$2),Adjustments!X$4:X$921)</f>
        <v>0</v>
      </c>
      <c r="CR21" s="27">
        <f>SUMIF(Adjustments!$J$4:$J$921,($F21&amp;"/"&amp;CR$4&amp;"/"&amp;CR$3&amp;"/"&amp;CR$2),Adjustments!Y$4:Y$921)</f>
        <v>0</v>
      </c>
      <c r="CS21" s="27">
        <f>SUMIF(Adjustments!$J$4:$J$921,($F21&amp;"/"&amp;CS$4&amp;"/"&amp;CS$3&amp;"/"&amp;CS$2),Adjustments!Z$4:Z$921)</f>
        <v>0</v>
      </c>
      <c r="CT21" s="27">
        <f>SUMIF(Adjustments!$J$4:$J$921,($F21&amp;"/"&amp;CT$4&amp;"/"&amp;CT$3&amp;"/"&amp;CT$2),Adjustments!AA$4:AA$921)</f>
        <v>0</v>
      </c>
      <c r="CU21" s="27">
        <f>SUMIF(Adjustments!$J$4:$J$921,($F21&amp;"/"&amp;CU$4&amp;"/"&amp;CU$3&amp;"/"&amp;CU$2),Adjustments!AB$4:AB$921)</f>
        <v>0</v>
      </c>
      <c r="CV21" s="27">
        <f>SUMIF(Adjustments!$J$4:$J$921,($F21&amp;"/"&amp;CV$4&amp;"/"&amp;CV$3&amp;"/"&amp;CV$2),Adjustments!AC$4:AC$921)</f>
        <v>0</v>
      </c>
      <c r="CW21" s="27">
        <f>SUMIF(Adjustments!$J$4:$J$921,($F21&amp;"/"&amp;CW$4&amp;"/"&amp;CW$3&amp;"/"&amp;CW$2),Adjustments!AD$4:AD$921)</f>
        <v>0</v>
      </c>
      <c r="CX21" s="27">
        <f>SUMIF(Adjustments!$J$4:$J$921,($F21&amp;"/"&amp;CX$4&amp;"/"&amp;CX$3&amp;"/"&amp;CX$2),Adjustments!AE$4:AE$921)</f>
        <v>0</v>
      </c>
      <c r="CY21" s="27">
        <f>SUMIF(Adjustments!$J$4:$J$921,($F21&amp;"/"&amp;CY$4&amp;"/"&amp;CY$3&amp;"/"&amp;CY$2),Adjustments!AF$4:AF$921)</f>
        <v>0</v>
      </c>
      <c r="CZ21" s="27">
        <f>SUMIF(Adjustments!$J$4:$J$921,($F21&amp;"/"&amp;CZ$4&amp;"/"&amp;CZ$3&amp;"/"&amp;CZ$2),Adjustments!AG$4:AG$921)</f>
        <v>0</v>
      </c>
      <c r="DA21" s="27">
        <f>SUMIF(Adjustments!$J$4:$J$921,($F21&amp;"/"&amp;DA$4&amp;"/"&amp;DA$3&amp;"/"&amp;DA$2),Adjustments!AH$4:AH$921)</f>
        <v>0</v>
      </c>
      <c r="DB21" s="5"/>
      <c r="DC21" s="27">
        <f>SUMIF(Adjustments!$J$4:$J$921,($F21&amp;"/"&amp;DC$4&amp;"/"&amp;DC$3&amp;"/"&amp;DC$2),Adjustments!L$4:L$921)</f>
        <v>185352.38095238095</v>
      </c>
      <c r="DD21" s="27">
        <f>SUMIF(Adjustments!$J$4:$J$921,($F21&amp;"/"&amp;DD$4&amp;"/"&amp;DD$3&amp;"/"&amp;DD$2),Adjustments!M$4:M$921)</f>
        <v>185352.38095238095</v>
      </c>
      <c r="DE21" s="27">
        <f>SUMIF(Adjustments!$J$4:$J$921,($F21&amp;"/"&amp;DE$4&amp;"/"&amp;DE$3&amp;"/"&amp;DE$2),Adjustments!N$4:N$921)</f>
        <v>185352.38095238095</v>
      </c>
      <c r="DF21" s="27">
        <f>SUMIF(Adjustments!$J$4:$J$921,($F21&amp;"/"&amp;DF$4&amp;"/"&amp;DF$3&amp;"/"&amp;DF$2),Adjustments!O$4:O$921)</f>
        <v>185352.38095238095</v>
      </c>
      <c r="DG21" s="27">
        <f>SUMIF(Adjustments!$J$4:$J$921,($F21&amp;"/"&amp;DG$4&amp;"/"&amp;DG$3&amp;"/"&amp;DG$2),Adjustments!P$4:P$921)</f>
        <v>185352.38095238095</v>
      </c>
      <c r="DH21" s="27">
        <f>SUMIF(Adjustments!$J$4:$J$921,($F21&amp;"/"&amp;DH$4&amp;"/"&amp;DH$3&amp;"/"&amp;DH$2),Adjustments!Q$4:Q$921)</f>
        <v>185352.38095238095</v>
      </c>
      <c r="DI21" s="27">
        <f>SUMIF(Adjustments!$J$4:$J$921,($F21&amp;"/"&amp;DI$4&amp;"/"&amp;DI$3&amp;"/"&amp;DI$2),Adjustments!R$4:R$921)</f>
        <v>185352.38095238095</v>
      </c>
      <c r="DJ21" s="27">
        <f>SUMIF(Adjustments!$J$4:$J$921,($F21&amp;"/"&amp;DJ$4&amp;"/"&amp;DJ$3&amp;"/"&amp;DJ$2),Adjustments!S$4:S$921)</f>
        <v>185352.38095238095</v>
      </c>
      <c r="DK21" s="27">
        <f>SUMIF(Adjustments!$J$4:$J$921,($F21&amp;"/"&amp;DK$4&amp;"/"&amp;DK$3&amp;"/"&amp;DK$2),Adjustments!T$4:T$921)</f>
        <v>185352.38095238095</v>
      </c>
      <c r="DL21" s="27">
        <f>SUMIF(Adjustments!$J$4:$J$921,($F21&amp;"/"&amp;DL$4&amp;"/"&amp;DL$3&amp;"/"&amp;DL$2),Adjustments!U$4:U$921)</f>
        <v>185352.38095238095</v>
      </c>
      <c r="DM21" s="27">
        <f>SUMIF(Adjustments!$J$4:$J$921,($F21&amp;"/"&amp;DM$4&amp;"/"&amp;DM$3&amp;"/"&amp;DM$2),Adjustments!V$4:V$921)</f>
        <v>185352.38095238095</v>
      </c>
      <c r="DN21" s="27">
        <f>SUMIF(Adjustments!$J$4:$J$921,($F21&amp;"/"&amp;DN$4&amp;"/"&amp;DN$3&amp;"/"&amp;DN$2),Adjustments!W$4:W$921)</f>
        <v>185352.38095238095</v>
      </c>
      <c r="DO21" s="27">
        <f>SUMIF(Adjustments!$J$4:$J$921,($F21&amp;"/"&amp;DO$4&amp;"/"&amp;DO$3&amp;"/"&amp;DO$2),Adjustments!X$4:X$921)</f>
        <v>185352.38095238095</v>
      </c>
      <c r="DP21" s="27">
        <f>SUMIF(Adjustments!$J$4:$J$921,($F21&amp;"/"&amp;DP$4&amp;"/"&amp;DP$3&amp;"/"&amp;DP$2),Adjustments!Y$4:Y$921)</f>
        <v>185352.38095238095</v>
      </c>
      <c r="DQ21" s="27">
        <f>SUMIF(Adjustments!$J$4:$J$921,($F21&amp;"/"&amp;DQ$4&amp;"/"&amp;DQ$3&amp;"/"&amp;DQ$2),Adjustments!Z$4:Z$921)</f>
        <v>185352.38095238095</v>
      </c>
      <c r="DR21" s="27">
        <f>SUMIF(Adjustments!$J$4:$J$921,($F21&amp;"/"&amp;DR$4&amp;"/"&amp;DR$3&amp;"/"&amp;DR$2),Adjustments!AA$4:AA$921)</f>
        <v>185352.38095238095</v>
      </c>
      <c r="DS21" s="27">
        <f>SUMIF(Adjustments!$J$4:$J$921,($F21&amp;"/"&amp;DS$4&amp;"/"&amp;DS$3&amp;"/"&amp;DS$2),Adjustments!AB$4:AB$921)</f>
        <v>185352.38095238095</v>
      </c>
      <c r="DT21" s="27">
        <f>SUMIF(Adjustments!$J$4:$J$921,($F21&amp;"/"&amp;DT$4&amp;"/"&amp;DT$3&amp;"/"&amp;DT$2),Adjustments!AC$4:AC$921)</f>
        <v>185352.38095238095</v>
      </c>
      <c r="DU21" s="27">
        <f>SUMIF(Adjustments!$J$4:$J$921,($F21&amp;"/"&amp;DU$4&amp;"/"&amp;DU$3&amp;"/"&amp;DU$2),Adjustments!AD$4:AD$921)</f>
        <v>185352.38095238095</v>
      </c>
      <c r="DV21" s="27">
        <f>SUMIF(Adjustments!$J$4:$J$921,($F21&amp;"/"&amp;DV$4&amp;"/"&amp;DV$3&amp;"/"&amp;DV$2),Adjustments!AE$4:AE$921)</f>
        <v>185352.38095238095</v>
      </c>
      <c r="DW21" s="27">
        <f>SUMIF(Adjustments!$J$4:$J$921,($F21&amp;"/"&amp;DW$4&amp;"/"&amp;DW$3&amp;"/"&amp;DW$2),Adjustments!AF$4:AF$921)</f>
        <v>185352.38095238095</v>
      </c>
      <c r="DX21" s="27">
        <f>SUMIF(Adjustments!$J$4:$J$921,($F21&amp;"/"&amp;DX$4&amp;"/"&amp;DX$3&amp;"/"&amp;DX$2),Adjustments!AG$4:AG$921)</f>
        <v>185352.38095238095</v>
      </c>
      <c r="DY21" s="27">
        <f>SUMIF(Adjustments!$J$4:$J$921,($F21&amp;"/"&amp;DY$4&amp;"/"&amp;DY$3&amp;"/"&amp;DY$2),Adjustments!AH$4:AH$921)</f>
        <v>185352.38095238095</v>
      </c>
      <c r="DZ21" s="5"/>
      <c r="EA21" s="27">
        <f>SUMIF(Adjustments!$J$4:$J$921,($F21&amp;"/"&amp;EA$4&amp;"/"&amp;EA$3&amp;"/"&amp;EA$2),Adjustments!L$4:L$921)</f>
        <v>-510132.91</v>
      </c>
      <c r="EB21" s="27">
        <f>SUMIF(Adjustments!$J$4:$J$921,($F21&amp;"/"&amp;EB$4&amp;"/"&amp;EB$3&amp;"/"&amp;EB$2),Adjustments!M$4:M$921)</f>
        <v>-1297299.19</v>
      </c>
      <c r="EC21" s="27">
        <f>SUMIF(Adjustments!$J$4:$J$921,($F21&amp;"/"&amp;EC$4&amp;"/"&amp;EC$3&amp;"/"&amp;EC$2),Adjustments!N$4:N$921)</f>
        <v>-4262791.68</v>
      </c>
      <c r="ED21" s="27">
        <f>SUMIF(Adjustments!$J$4:$J$921,($F21&amp;"/"&amp;ED$4&amp;"/"&amp;ED$3&amp;"/"&amp;ED$2),Adjustments!O$4:O$921)</f>
        <v>-2233010.84</v>
      </c>
      <c r="EE21" s="27">
        <f>SUMIF(Adjustments!$J$4:$J$921,($F21&amp;"/"&amp;EE$4&amp;"/"&amp;EE$3&amp;"/"&amp;EE$2),Adjustments!P$4:P$921)</f>
        <v>-380160.63</v>
      </c>
      <c r="EF21" s="27">
        <f>SUMIF(Adjustments!$J$4:$J$921,($F21&amp;"/"&amp;EF$4&amp;"/"&amp;EF$3&amp;"/"&amp;EF$2),Adjustments!Q$4:Q$921)</f>
        <v>-1034852.98</v>
      </c>
      <c r="EG21" s="27">
        <f>SUMIF(Adjustments!$J$4:$J$921,($F21&amp;"/"&amp;EG$4&amp;"/"&amp;EG$3&amp;"/"&amp;EG$2),Adjustments!R$4:R$921)</f>
        <v>-629271.74</v>
      </c>
      <c r="EH21" s="27">
        <f>SUMIF(Adjustments!$J$4:$J$921,($F21&amp;"/"&amp;EH$4&amp;"/"&amp;EH$3&amp;"/"&amp;EH$2),Adjustments!S$4:S$921)</f>
        <v>-508069.05</v>
      </c>
      <c r="EI21" s="27">
        <f>SUMIF(Adjustments!$J$4:$J$921,($F21&amp;"/"&amp;EI$4&amp;"/"&amp;EI$3&amp;"/"&amp;EI$2),Adjustments!T$4:T$921)</f>
        <v>-1145320.17</v>
      </c>
      <c r="EJ21" s="27">
        <f>SUMIF(Adjustments!$J$4:$J$921,($F21&amp;"/"&amp;EJ$4&amp;"/"&amp;EJ$3&amp;"/"&amp;EJ$2),Adjustments!U$4:U$921)</f>
        <v>-1200000</v>
      </c>
      <c r="EK21" s="27">
        <f>SUMIF(Adjustments!$J$4:$J$921,($F21&amp;"/"&amp;EK$4&amp;"/"&amp;EK$3&amp;"/"&amp;EK$2),Adjustments!V$4:V$921)</f>
        <v>-1180000</v>
      </c>
      <c r="EL21" s="27">
        <f>SUMIF(Adjustments!$J$4:$J$921,($F21&amp;"/"&amp;EL$4&amp;"/"&amp;EL$3&amp;"/"&amp;EL$2),Adjustments!W$4:W$921)</f>
        <v>-1300000</v>
      </c>
      <c r="EM21" s="27">
        <f>SUMIF(Adjustments!$J$4:$J$921,($F21&amp;"/"&amp;EM$4&amp;"/"&amp;EM$3&amp;"/"&amp;EM$2),Adjustments!X$4:X$921)</f>
        <v>-1400000</v>
      </c>
      <c r="EN21" s="27">
        <f>SUMIF(Adjustments!$J$4:$J$921,($F21&amp;"/"&amp;EN$4&amp;"/"&amp;EN$3&amp;"/"&amp;EN$2),Adjustments!Y$4:Y$921)</f>
        <v>-1125000</v>
      </c>
      <c r="EO21" s="27">
        <f>SUMIF(Adjustments!$J$4:$J$921,($F21&amp;"/"&amp;EO$4&amp;"/"&amp;EO$3&amp;"/"&amp;EO$2),Adjustments!Z$4:Z$921)</f>
        <v>-1375000</v>
      </c>
      <c r="EP21" s="27">
        <f>SUMIF(Adjustments!$J$4:$J$921,($F21&amp;"/"&amp;EP$4&amp;"/"&amp;EP$3&amp;"/"&amp;EP$2),Adjustments!AA$4:AA$921)</f>
        <v>-500000</v>
      </c>
      <c r="EQ21" s="27">
        <f>SUMIF(Adjustments!$J$4:$J$921,($F21&amp;"/"&amp;EQ$4&amp;"/"&amp;EQ$3&amp;"/"&amp;EQ$2),Adjustments!AB$4:AB$921)</f>
        <v>-205000</v>
      </c>
      <c r="ER21" s="27">
        <f>SUMIF(Adjustments!$J$4:$J$921,($F21&amp;"/"&amp;ER$4&amp;"/"&amp;ER$3&amp;"/"&amp;ER$2),Adjustments!AC$4:AC$921)</f>
        <v>-305000</v>
      </c>
      <c r="ES21" s="27">
        <f>SUMIF(Adjustments!$J$4:$J$921,($F21&amp;"/"&amp;ES$4&amp;"/"&amp;ES$3&amp;"/"&amp;ES$2),Adjustments!AD$4:AD$921)</f>
        <v>-23000</v>
      </c>
      <c r="ET21" s="27">
        <f>SUMIF(Adjustments!$J$4:$J$921,($F21&amp;"/"&amp;ET$4&amp;"/"&amp;ET$3&amp;"/"&amp;ET$2),Adjustments!AE$4:AE$921)</f>
        <v>-23000</v>
      </c>
      <c r="EU21" s="27">
        <f>SUMIF(Adjustments!$J$4:$J$921,($F21&amp;"/"&amp;EU$4&amp;"/"&amp;EU$3&amp;"/"&amp;EU$2),Adjustments!AF$4:AF$921)</f>
        <v>-1313000</v>
      </c>
      <c r="EV21" s="27">
        <f>SUMIF(Adjustments!$J$4:$J$921,($F21&amp;"/"&amp;EV$4&amp;"/"&amp;EV$3&amp;"/"&amp;EV$2),Adjustments!AG$4:AG$921)</f>
        <v>-23000</v>
      </c>
      <c r="EW21" s="27">
        <f>SUMIF(Adjustments!$J$4:$J$921,($F21&amp;"/"&amp;EW$4&amp;"/"&amp;EW$3&amp;"/"&amp;EW$2),Adjustments!AH$4:AH$921)</f>
        <v>-23000</v>
      </c>
      <c r="EX21" s="5"/>
      <c r="EY21" s="27">
        <f>SUMIF(Adjustments!$J$4:$J$921,($F21&amp;"/"&amp;EY$4&amp;"/"&amp;EY$3&amp;"/"&amp;EY$2),Adjustments!L$4:L$921)</f>
        <v>-30469.69</v>
      </c>
      <c r="EZ21" s="27">
        <f>SUMIF(Adjustments!$J$4:$J$921,($F21&amp;"/"&amp;EZ$4&amp;"/"&amp;EZ$3&amp;"/"&amp;EZ$2),Adjustments!M$4:M$921)</f>
        <v>-286855.13</v>
      </c>
      <c r="FA21" s="27">
        <f>SUMIF(Adjustments!$J$4:$J$921,($F21&amp;"/"&amp;FA$4&amp;"/"&amp;FA$3&amp;"/"&amp;FA$2),Adjustments!N$4:N$921)</f>
        <v>-27466.129999999997</v>
      </c>
      <c r="FB21" s="27">
        <f>SUMIF(Adjustments!$J$4:$J$921,($F21&amp;"/"&amp;FB$4&amp;"/"&amp;FB$3&amp;"/"&amp;FB$2),Adjustments!O$4:O$921)</f>
        <v>-11431</v>
      </c>
      <c r="FC21" s="27">
        <f>SUMIF(Adjustments!$J$4:$J$921,($F21&amp;"/"&amp;FC$4&amp;"/"&amp;FC$3&amp;"/"&amp;FC$2),Adjustments!P$4:P$921)</f>
        <v>-31533.68</v>
      </c>
      <c r="FD21" s="27">
        <f>SUMIF(Adjustments!$J$4:$J$921,($F21&amp;"/"&amp;FD$4&amp;"/"&amp;FD$3&amp;"/"&amp;FD$2),Adjustments!Q$4:Q$921)</f>
        <v>-127174.79000000001</v>
      </c>
      <c r="FE21" s="27">
        <f>SUMIF(Adjustments!$J$4:$J$921,($F21&amp;"/"&amp;FE$4&amp;"/"&amp;FE$3&amp;"/"&amp;FE$2),Adjustments!R$4:R$921)</f>
        <v>-98596.01</v>
      </c>
      <c r="FF21" s="27">
        <f>SUMIF(Adjustments!$J$4:$J$921,($F21&amp;"/"&amp;FF$4&amp;"/"&amp;FF$3&amp;"/"&amp;FF$2),Adjustments!S$4:S$921)</f>
        <v>-16759</v>
      </c>
      <c r="FG21" s="27">
        <f>SUMIF(Adjustments!$J$4:$J$921,($F21&amp;"/"&amp;FG$4&amp;"/"&amp;FG$3&amp;"/"&amp;FG$2),Adjustments!T$4:T$921)</f>
        <v>-28740.959999999999</v>
      </c>
      <c r="FH21" s="27">
        <f>SUMIF(Adjustments!$J$4:$J$921,($F21&amp;"/"&amp;FH$4&amp;"/"&amp;FH$3&amp;"/"&amp;FH$2),Adjustments!U$4:U$921)</f>
        <v>0</v>
      </c>
      <c r="FI21" s="27">
        <f>SUMIF(Adjustments!$J$4:$J$921,($F21&amp;"/"&amp;FI$4&amp;"/"&amp;FI$3&amp;"/"&amp;FI$2),Adjustments!V$4:V$921)</f>
        <v>0</v>
      </c>
      <c r="FJ21" s="27">
        <f>SUMIF(Adjustments!$J$4:$J$921,($F21&amp;"/"&amp;FJ$4&amp;"/"&amp;FJ$3&amp;"/"&amp;FJ$2),Adjustments!W$4:W$921)</f>
        <v>0</v>
      </c>
      <c r="FK21" s="27">
        <f>SUMIF(Adjustments!$J$4:$J$921,($F21&amp;"/"&amp;FK$4&amp;"/"&amp;FK$3&amp;"/"&amp;FK$2),Adjustments!X$4:X$921)</f>
        <v>0</v>
      </c>
      <c r="FL21" s="27">
        <f>SUMIF(Adjustments!$J$4:$J$921,($F21&amp;"/"&amp;FL$4&amp;"/"&amp;FL$3&amp;"/"&amp;FL$2),Adjustments!Y$4:Y$921)</f>
        <v>0</v>
      </c>
      <c r="FM21" s="27">
        <f>SUMIF(Adjustments!$J$4:$J$921,($F21&amp;"/"&amp;FM$4&amp;"/"&amp;FM$3&amp;"/"&amp;FM$2),Adjustments!Z$4:Z$921)</f>
        <v>0</v>
      </c>
      <c r="FN21" s="27">
        <f>SUMIF(Adjustments!$J$4:$J$921,($F21&amp;"/"&amp;FN$4&amp;"/"&amp;FN$3&amp;"/"&amp;FN$2),Adjustments!AA$4:AA$921)</f>
        <v>0</v>
      </c>
      <c r="FO21" s="27">
        <f>SUMIF(Adjustments!$J$4:$J$921,($F21&amp;"/"&amp;FO$4&amp;"/"&amp;FO$3&amp;"/"&amp;FO$2),Adjustments!AB$4:AB$921)</f>
        <v>0</v>
      </c>
      <c r="FP21" s="27">
        <f>SUMIF(Adjustments!$J$4:$J$921,($F21&amp;"/"&amp;FP$4&amp;"/"&amp;FP$3&amp;"/"&amp;FP$2),Adjustments!AC$4:AC$921)</f>
        <v>0</v>
      </c>
      <c r="FQ21" s="27">
        <f>SUMIF(Adjustments!$J$4:$J$921,($F21&amp;"/"&amp;FQ$4&amp;"/"&amp;FQ$3&amp;"/"&amp;FQ$2),Adjustments!AD$4:AD$921)</f>
        <v>0</v>
      </c>
      <c r="FR21" s="27">
        <f>SUMIF(Adjustments!$J$4:$J$921,($F21&amp;"/"&amp;FR$4&amp;"/"&amp;FR$3&amp;"/"&amp;FR$2),Adjustments!AE$4:AE$921)</f>
        <v>0</v>
      </c>
      <c r="FS21" s="27">
        <f>SUMIF(Adjustments!$J$4:$J$921,($F21&amp;"/"&amp;FS$4&amp;"/"&amp;FS$3&amp;"/"&amp;FS$2),Adjustments!AF$4:AF$921)</f>
        <v>0</v>
      </c>
      <c r="FT21" s="27">
        <f>SUMIF(Adjustments!$J$4:$J$921,($F21&amp;"/"&amp;FT$4&amp;"/"&amp;FT$3&amp;"/"&amp;FT$2),Adjustments!AG$4:AG$921)</f>
        <v>0</v>
      </c>
      <c r="FU21" s="27">
        <f>SUMIF(Adjustments!$J$4:$J$921,($F21&amp;"/"&amp;FU$4&amp;"/"&amp;FU$3&amp;"/"&amp;FU$2),Adjustments!AH$4:AH$921)</f>
        <v>0</v>
      </c>
      <c r="FV21" s="5"/>
      <c r="FW21" s="27">
        <f t="shared" si="29"/>
        <v>-659026.39</v>
      </c>
      <c r="FX21" s="5"/>
      <c r="FY21" s="358">
        <f>VLOOKUP(F21,Scenarios!Z23:AD144,5,0)</f>
        <v>-59256678.409999996</v>
      </c>
      <c r="FZ21" s="16">
        <f t="shared" si="68"/>
        <v>-59280507.862337857</v>
      </c>
      <c r="GA21" s="16">
        <f t="shared" si="69"/>
        <v>-58209681.705012523</v>
      </c>
      <c r="GB21" s="16">
        <f t="shared" si="70"/>
        <v>-54503489.783654191</v>
      </c>
      <c r="GC21" s="16">
        <f t="shared" si="71"/>
        <v>-50180151.573436916</v>
      </c>
      <c r="GD21" s="16">
        <f t="shared" si="72"/>
        <v>-50340664.474208094</v>
      </c>
      <c r="GE21" s="16">
        <f t="shared" si="73"/>
        <v>-49715519.260836363</v>
      </c>
      <c r="GF21" s="16">
        <f t="shared" si="74"/>
        <v>-49611973.354679689</v>
      </c>
      <c r="GG21" s="16">
        <f t="shared" si="75"/>
        <v>-49727035.864928216</v>
      </c>
      <c r="GH21" s="16">
        <f t="shared" si="76"/>
        <v>-49104870.323526867</v>
      </c>
      <c r="GI21" s="16">
        <f t="shared" si="77"/>
        <v>-48287447.271393746</v>
      </c>
      <c r="GJ21" s="16">
        <f t="shared" si="78"/>
        <v>-47490355.065102659</v>
      </c>
      <c r="GK21" s="16">
        <f t="shared" si="79"/>
        <v>-46574015.08485575</v>
      </c>
      <c r="GL21" s="16">
        <f t="shared" si="80"/>
        <v>-45583073.070175469</v>
      </c>
      <c r="GM21" s="16">
        <f t="shared" si="81"/>
        <v>-44899325.089835525</v>
      </c>
      <c r="GN21" s="16">
        <f t="shared" si="82"/>
        <v>-44032852.287810035</v>
      </c>
      <c r="GO21" s="16">
        <f t="shared" si="83"/>
        <v>-44105796.40758726</v>
      </c>
      <c r="GP21" s="16">
        <f t="shared" si="84"/>
        <v>-44496714.529684573</v>
      </c>
      <c r="GQ21" s="16">
        <f t="shared" si="85"/>
        <v>-44818230.648966417</v>
      </c>
      <c r="GR21" s="16">
        <f t="shared" si="86"/>
        <v>-45282813.693083301</v>
      </c>
      <c r="GS21" s="16">
        <f t="shared" si="87"/>
        <v>-45746872.123317905</v>
      </c>
      <c r="GT21" s="16">
        <f t="shared" si="88"/>
        <v>-44920310.125999875</v>
      </c>
      <c r="GU21" s="16">
        <f t="shared" si="89"/>
        <v>-45383030.390529469</v>
      </c>
      <c r="GV21" s="16">
        <f t="shared" si="90"/>
        <v>-45845915.572348945</v>
      </c>
      <c r="GW21" s="13"/>
      <c r="GX21" s="569" t="s">
        <v>995</v>
      </c>
      <c r="GY21" s="599" t="str">
        <f t="shared" si="91"/>
        <v>108HPSG-P</v>
      </c>
      <c r="GZ21" s="563">
        <f t="shared" si="92"/>
        <v>-45321484.929945938</v>
      </c>
      <c r="HA21" s="127">
        <f>VLOOKUP($GX21,Scenarios!$V$11:$Y$132,4,0)</f>
        <v>-57759907.585000001</v>
      </c>
      <c r="HB21" s="127">
        <f t="shared" si="93"/>
        <v>12438422.655054063</v>
      </c>
      <c r="HD21" s="106">
        <f>VLOOKUP($GX21,Scenarios!$AE$11:$AF$132,2,0)</f>
        <v>-44062252.318487883</v>
      </c>
      <c r="HE21" s="106">
        <f>VLOOKUP($GX21,Scenarios!$V$11:$Y$132,4,0)</f>
        <v>-57759907.585000001</v>
      </c>
      <c r="HF21" s="106">
        <f t="shared" si="94"/>
        <v>13697655.266512118</v>
      </c>
      <c r="HH21" s="106">
        <f t="shared" si="54"/>
        <v>1259232.6114580557</v>
      </c>
    </row>
    <row r="22" spans="1:216">
      <c r="A22" t="s">
        <v>6</v>
      </c>
      <c r="B22" t="s">
        <v>15</v>
      </c>
      <c r="C22" t="s">
        <v>15</v>
      </c>
      <c r="D22" s="5" t="s">
        <v>106</v>
      </c>
      <c r="E22" s="5" t="s">
        <v>13</v>
      </c>
      <c r="F22" s="5" t="s">
        <v>117</v>
      </c>
      <c r="G22" s="5" t="s">
        <v>59</v>
      </c>
      <c r="H22" s="5" t="s">
        <v>996</v>
      </c>
      <c r="I22" s="5"/>
      <c r="J22" s="119">
        <f>SUMIF(Retirements!$E$10:$E$96,'Accum Dep'!$F22,Retirements!ED$10:ED$97)</f>
        <v>0</v>
      </c>
      <c r="K22" s="119">
        <f>SUMIF(Retirements!$E$10:$E$96,'Accum Dep'!$F22,Retirements!EE$10:EE$97)</f>
        <v>-87294.04</v>
      </c>
      <c r="L22" s="119">
        <f>SUMIF(Retirements!$E$10:$E$96,'Accum Dep'!$F22,Retirements!EF$10:EF$97)</f>
        <v>-826480.41000000027</v>
      </c>
      <c r="M22" s="119">
        <f>SUMIF(Retirements!$E$10:$E$96,'Accum Dep'!$F22,Retirements!EG$10:EG$97)</f>
        <v>0</v>
      </c>
      <c r="N22" s="119">
        <f>SUMIF(Retirements!$E$10:$E$96,'Accum Dep'!$F22,Retirements!EH$10:EH$97)</f>
        <v>0</v>
      </c>
      <c r="O22" s="119">
        <f>SUMIF(Retirements!$E$10:$E$96,'Accum Dep'!$F22,Retirements!EI$10:EI$97)</f>
        <v>-24388.71</v>
      </c>
      <c r="P22" s="119">
        <f>SUMIF(Retirements!$E$10:$E$96,'Accum Dep'!$F22,Retirements!EJ$10:EJ$97)</f>
        <v>-16541</v>
      </c>
      <c r="Q22" s="119">
        <f>SUMIF(Retirements!$E$10:$E$96,'Accum Dep'!$F22,Retirements!EK$10:EK$97)</f>
        <v>-7456</v>
      </c>
      <c r="R22" s="119">
        <f>SUMIF(Retirements!$E$10:$E$96,'Accum Dep'!$F22,Retirements!EL$10:EL$97)</f>
        <v>-9981.17</v>
      </c>
      <c r="S22" s="119">
        <f>SUMIF(Retirements!$E$10:$E$96,'Accum Dep'!$F22,Retirements!EM$10:EM$97)</f>
        <v>-87889.362337556071</v>
      </c>
      <c r="T22" s="119">
        <f>SUMIF(Retirements!$E$10:$E$96,'Accum Dep'!$F22,Retirements!EN$10:EN$97)</f>
        <v>-87889.362337556071</v>
      </c>
      <c r="U22" s="119">
        <f>SUMIF(Retirements!$E$10:$E$96,'Accum Dep'!$F22,Retirements!EO$10:EO$97)</f>
        <v>-87889.362337556071</v>
      </c>
      <c r="V22" s="119">
        <f>SUMIF(Retirements!$E$10:$E$96,'Accum Dep'!$F22,Retirements!EP$10:EP$97)</f>
        <v>-87889.362337556071</v>
      </c>
      <c r="W22" s="119">
        <f>SUMIF(Retirements!$E$10:$E$96,'Accum Dep'!$F22,Retirements!EQ$10:EQ$97)</f>
        <v>-87889.362337556071</v>
      </c>
      <c r="X22" s="119">
        <f>SUMIF(Retirements!$E$10:$E$96,'Accum Dep'!$F22,Retirements!ER$10:ER$97)</f>
        <v>-87889.362337556071</v>
      </c>
      <c r="Y22" s="119">
        <f>SUMIF(Retirements!$E$10:$E$96,'Accum Dep'!$F22,Retirements!ES$10:ES$97)</f>
        <v>-87889.362337556071</v>
      </c>
      <c r="Z22" s="119">
        <f>SUMIF(Retirements!$E$10:$E$96,'Accum Dep'!$F22,Retirements!ET$10:ET$97)</f>
        <v>-87889.362337556071</v>
      </c>
      <c r="AA22" s="119">
        <f>SUMIF(Retirements!$E$10:$E$96,'Accum Dep'!$F22,Retirements!EU$10:EU$97)</f>
        <v>-87889.362337556071</v>
      </c>
      <c r="AB22" s="119">
        <f>SUMIF(Retirements!$E$10:$E$96,'Accum Dep'!$F22,Retirements!EV$10:EV$97)</f>
        <v>-104869.8475224743</v>
      </c>
      <c r="AC22" s="119">
        <f>SUMIF(Retirements!$E$10:$E$96,'Accum Dep'!$F22,Retirements!EW$10:EW$97)</f>
        <v>-104869.8475224743</v>
      </c>
      <c r="AD22" s="119">
        <f>SUMIF(Retirements!$E$10:$E$96,'Accum Dep'!$F22,Retirements!EX$10:EX$97)</f>
        <v>-104869.8475224743</v>
      </c>
      <c r="AE22" s="119">
        <f>SUMIF(Retirements!$E$10:$E$96,'Accum Dep'!$F22,Retirements!EY$10:EY$97)</f>
        <v>-104869.8475224743</v>
      </c>
      <c r="AF22" s="119">
        <f>SUMIF(Retirements!$E$10:$E$96,'Accum Dep'!$F22,Retirements!EZ$10:EZ$97)</f>
        <v>-104869.8475224743</v>
      </c>
      <c r="AG22" s="7"/>
      <c r="AH22" s="27">
        <f>SUMIF('Depreciation Exp'!$F$8:$F$130,'Accum Dep'!$F22,'Depreciation Exp'!CH$8:CH$133)</f>
        <v>220830.11213194055</v>
      </c>
      <c r="AI22" s="27">
        <f>SUMIF('Depreciation Exp'!$F$8:$F$130,'Accum Dep'!$F22,'Depreciation Exp'!CI$8:CI$133)</f>
        <v>222112.55182017415</v>
      </c>
      <c r="AJ22" s="27">
        <f>SUMIF('Depreciation Exp'!$F$8:$F$130,'Accum Dep'!$F22,'Depreciation Exp'!CJ$8:CJ$133)</f>
        <v>223700.1557271682</v>
      </c>
      <c r="AK22" s="27">
        <f>SUMIF('Depreciation Exp'!$F$8:$F$130,'Accum Dep'!$F22,'Depreciation Exp'!CK$8:CK$133)</f>
        <v>223206.08108745774</v>
      </c>
      <c r="AL22" s="27">
        <f>SUMIF('Depreciation Exp'!$F$8:$F$130,'Accum Dep'!$F22,'Depreciation Exp'!CL$8:CL$133)</f>
        <v>222659.83998416484</v>
      </c>
      <c r="AM22" s="27">
        <f>SUMIF('Depreciation Exp'!$F$8:$F$130,'Accum Dep'!$F22,'Depreciation Exp'!CM$8:CM$133)</f>
        <v>223103.33513904954</v>
      </c>
      <c r="AN22" s="27">
        <f>SUMIF('Depreciation Exp'!$F$8:$F$130,'Accum Dep'!$F22,'Depreciation Exp'!CN$8:CN$133)</f>
        <v>226437.96485505477</v>
      </c>
      <c r="AO22" s="27">
        <f>SUMIF('Depreciation Exp'!$F$8:$F$130,'Accum Dep'!$F22,'Depreciation Exp'!CO$8:CO$133)</f>
        <v>230413.03945003988</v>
      </c>
      <c r="AP22" s="27">
        <f>SUMIF('Depreciation Exp'!$F$8:$F$130,'Accum Dep'!$F22,'Depreciation Exp'!CP$8:CP$133)</f>
        <v>231314.69071746877</v>
      </c>
      <c r="AQ22" s="27">
        <f>SUMIF('Depreciation Exp'!$F$8:$F$130,'Accum Dep'!$F22,'Depreciation Exp'!CQ$8:CQ$133)</f>
        <v>231057.72870587575</v>
      </c>
      <c r="AR22" s="27">
        <f>SUMIF('Depreciation Exp'!$F$8:$F$130,'Accum Dep'!$F22,'Depreciation Exp'!CR$8:CR$133)</f>
        <v>230824.55838193037</v>
      </c>
      <c r="AS22" s="27">
        <f>SUMIF('Depreciation Exp'!$F$8:$F$130,'Accum Dep'!$F22,'Depreciation Exp'!CS$8:CS$133)</f>
        <v>230818.37360547014</v>
      </c>
      <c r="AT22" s="27">
        <f>SUMIF('Depreciation Exp'!$F$8:$F$130,'Accum Dep'!$F22,'Depreciation Exp'!CT$8:CT$133)</f>
        <v>230617.00269976995</v>
      </c>
      <c r="AU22" s="27">
        <f>SUMIF('Depreciation Exp'!$F$8:$F$130,'Accum Dep'!$F22,'Depreciation Exp'!CU$8:CU$133)</f>
        <v>230415.63179406978</v>
      </c>
      <c r="AV22" s="27">
        <f>SUMIF('Depreciation Exp'!$F$8:$F$130,'Accum Dep'!$F22,'Depreciation Exp'!CV$8:CV$133)</f>
        <v>230214.26088836958</v>
      </c>
      <c r="AW22" s="27">
        <f>SUMIF('Depreciation Exp'!$F$8:$F$130,'Accum Dep'!$F22,'Depreciation Exp'!CW$8:CW$133)</f>
        <v>230012.88998266938</v>
      </c>
      <c r="AX22" s="27">
        <f>SUMIF('Depreciation Exp'!$F$8:$F$130,'Accum Dep'!$F22,'Depreciation Exp'!CX$8:CX$133)</f>
        <v>229811.51907696921</v>
      </c>
      <c r="AY22" s="27">
        <f>SUMIF('Depreciation Exp'!$F$8:$F$130,'Accum Dep'!$F22,'Depreciation Exp'!CY$8:CY$133)</f>
        <v>250740.14044807208</v>
      </c>
      <c r="AZ22" s="27">
        <f>SUMIF('Depreciation Exp'!$F$8:$F$130,'Accum Dep'!$F22,'Depreciation Exp'!CZ$8:CZ$133)</f>
        <v>273011.77964919474</v>
      </c>
      <c r="BA22" s="27">
        <f>SUMIF('Depreciation Exp'!$F$8:$F$130,'Accum Dep'!$F22,'Depreciation Exp'!DA$8:DA$133)</f>
        <v>274133.97384573275</v>
      </c>
      <c r="BB22" s="27">
        <f>SUMIF('Depreciation Exp'!$F$8:$F$130,'Accum Dep'!$F22,'Depreciation Exp'!DB$8:DB$133)</f>
        <v>273893.69748446922</v>
      </c>
      <c r="BC22" s="27">
        <f>SUMIF('Depreciation Exp'!$F$8:$F$130,'Accum Dep'!$F22,'Depreciation Exp'!DC$8:DC$133)</f>
        <v>273653.42112320568</v>
      </c>
      <c r="BD22" s="27">
        <f>SUMIF('Depreciation Exp'!$F$8:$F$130,'Accum Dep'!$F22,'Depreciation Exp'!DD$8:DD$133)</f>
        <v>273413.14476194221</v>
      </c>
      <c r="BE22" s="27">
        <f>SUMIF('Depreciation Exp'!$F$8:$F$130,'Accum Dep'!$F22,'Depreciation Exp'!DE$8:DE$133)</f>
        <v>273172.86840067868</v>
      </c>
      <c r="BF22" s="59"/>
      <c r="BG22" s="27">
        <f>SUMIF(Adjustments!$J$4:$J$921,($F22&amp;"/"&amp;BG$4&amp;"/"&amp;BG$3&amp;"/"&amp;BG$2),Adjustments!L$4:L$921)</f>
        <v>0</v>
      </c>
      <c r="BH22" s="27">
        <f>SUMIF(Adjustments!$J$4:$J$921,($F22&amp;"/"&amp;BH$4&amp;"/"&amp;BH$3&amp;"/"&amp;BH$2),Adjustments!M$4:M$921)</f>
        <v>0</v>
      </c>
      <c r="BI22" s="27">
        <f>SUMIF(Adjustments!$J$4:$J$921,($F22&amp;"/"&amp;BI$4&amp;"/"&amp;BI$3&amp;"/"&amp;BI$2),Adjustments!N$4:N$921)</f>
        <v>0</v>
      </c>
      <c r="BJ22" s="27">
        <f>SUMIF(Adjustments!$J$4:$J$921,($F22&amp;"/"&amp;BJ$4&amp;"/"&amp;BJ$3&amp;"/"&amp;BJ$2),Adjustments!O$4:O$921)</f>
        <v>0</v>
      </c>
      <c r="BK22" s="27">
        <f>SUMIF(Adjustments!$J$4:$J$921,($F22&amp;"/"&amp;BK$4&amp;"/"&amp;BK$3&amp;"/"&amp;BK$2),Adjustments!P$4:P$921)</f>
        <v>0</v>
      </c>
      <c r="BL22" s="27">
        <f>SUMIF(Adjustments!$J$4:$J$921,($F22&amp;"/"&amp;BL$4&amp;"/"&amp;BL$3&amp;"/"&amp;BL$2),Adjustments!Q$4:Q$921)</f>
        <v>0</v>
      </c>
      <c r="BM22" s="27">
        <f>SUMIF(Adjustments!$J$4:$J$921,($F22&amp;"/"&amp;BM$4&amp;"/"&amp;BM$3&amp;"/"&amp;BM$2),Adjustments!R$4:R$921)</f>
        <v>0</v>
      </c>
      <c r="BN22" s="27">
        <f>SUMIF(Adjustments!$J$4:$J$921,($F22&amp;"/"&amp;BN$4&amp;"/"&amp;BN$3&amp;"/"&amp;BN$2),Adjustments!S$4:S$921)</f>
        <v>0</v>
      </c>
      <c r="BO22" s="27">
        <f>SUMIF(Adjustments!$J$4:$J$921,($F22&amp;"/"&amp;BO$4&amp;"/"&amp;BO$3&amp;"/"&amp;BO$2),Adjustments!T$4:T$921)</f>
        <v>0</v>
      </c>
      <c r="BP22" s="27">
        <f>SUMIF(Adjustments!$J$4:$J$921,($F22&amp;"/"&amp;BP$4&amp;"/"&amp;BP$3&amp;"/"&amp;BP$2),Adjustments!U$4:U$921)</f>
        <v>0</v>
      </c>
      <c r="BQ22" s="27">
        <f>SUMIF(Adjustments!$J$4:$J$921,($F22&amp;"/"&amp;BQ$4&amp;"/"&amp;BQ$3&amp;"/"&amp;BQ$2),Adjustments!V$4:V$921)</f>
        <v>0</v>
      </c>
      <c r="BR22" s="27">
        <f>SUMIF(Adjustments!$J$4:$J$921,($F22&amp;"/"&amp;BR$4&amp;"/"&amp;BR$3&amp;"/"&amp;BR$2),Adjustments!W$4:W$921)</f>
        <v>0</v>
      </c>
      <c r="BS22" s="27">
        <f>SUMIF(Adjustments!$J$4:$J$921,($F22&amp;"/"&amp;BS$4&amp;"/"&amp;BS$3&amp;"/"&amp;BS$2),Adjustments!X$4:X$921)</f>
        <v>0</v>
      </c>
      <c r="BT22" s="27">
        <f>SUMIF(Adjustments!$J$4:$J$921,($F22&amp;"/"&amp;BT$4&amp;"/"&amp;BT$3&amp;"/"&amp;BT$2),Adjustments!Y$4:Y$921)</f>
        <v>0</v>
      </c>
      <c r="BU22" s="27">
        <f>SUMIF(Adjustments!$J$4:$J$921,($F22&amp;"/"&amp;BU$4&amp;"/"&amp;BU$3&amp;"/"&amp;BU$2),Adjustments!Z$4:Z$921)</f>
        <v>0</v>
      </c>
      <c r="BV22" s="27">
        <f>SUMIF(Adjustments!$J$4:$J$921,($F22&amp;"/"&amp;BV$4&amp;"/"&amp;BV$3&amp;"/"&amp;BV$2),Adjustments!AA$4:AA$921)</f>
        <v>0</v>
      </c>
      <c r="BW22" s="27">
        <f>SUMIF(Adjustments!$J$4:$J$921,($F22&amp;"/"&amp;BW$4&amp;"/"&amp;BW$3&amp;"/"&amp;BW$2),Adjustments!AB$4:AB$921)</f>
        <v>0</v>
      </c>
      <c r="BX22" s="27">
        <f>SUMIF(Adjustments!$J$4:$J$921,($F22&amp;"/"&amp;BX$4&amp;"/"&amp;BX$3&amp;"/"&amp;BX$2),Adjustments!AC$4:AC$921)</f>
        <v>0</v>
      </c>
      <c r="BY22" s="27">
        <f>SUMIF(Adjustments!$J$4:$J$921,($F22&amp;"/"&amp;BY$4&amp;"/"&amp;BY$3&amp;"/"&amp;BY$2),Adjustments!AD$4:AD$921)</f>
        <v>0</v>
      </c>
      <c r="BZ22" s="27">
        <f>SUMIF(Adjustments!$J$4:$J$921,($F22&amp;"/"&amp;BZ$4&amp;"/"&amp;BZ$3&amp;"/"&amp;BZ$2),Adjustments!AE$4:AE$921)</f>
        <v>0</v>
      </c>
      <c r="CA22" s="27">
        <f>SUMIF(Adjustments!$J$4:$J$921,($F22&amp;"/"&amp;CA$4&amp;"/"&amp;CA$3&amp;"/"&amp;CA$2),Adjustments!AF$4:AF$921)</f>
        <v>0</v>
      </c>
      <c r="CB22" s="27">
        <f>SUMIF(Adjustments!$J$4:$J$921,($F22&amp;"/"&amp;CB$4&amp;"/"&amp;CB$3&amp;"/"&amp;CB$2),Adjustments!AG$4:AG$921)</f>
        <v>0</v>
      </c>
      <c r="CC22" s="27">
        <f>SUMIF(Adjustments!$J$4:$J$921,($F22&amp;"/"&amp;CC$4&amp;"/"&amp;CC$3&amp;"/"&amp;CC$2),Adjustments!AH$4:AH$921)</f>
        <v>0</v>
      </c>
      <c r="CD22" s="5"/>
      <c r="CE22" s="27">
        <f>SUMIF(Adjustments!$J$4:$J$921,($F22&amp;"/"&amp;CE$4&amp;"/"&amp;CE$3&amp;"/"&amp;CE$2),Adjustments!L$4:L$921)</f>
        <v>0</v>
      </c>
      <c r="CF22" s="27">
        <f>SUMIF(Adjustments!$J$4:$J$921,($F22&amp;"/"&amp;CF$4&amp;"/"&amp;CF$3&amp;"/"&amp;CF$2),Adjustments!M$4:M$921)</f>
        <v>0</v>
      </c>
      <c r="CG22" s="27">
        <f>SUMIF(Adjustments!$J$4:$J$921,($F22&amp;"/"&amp;CG$4&amp;"/"&amp;CG$3&amp;"/"&amp;CG$2),Adjustments!N$4:N$921)</f>
        <v>0</v>
      </c>
      <c r="CH22" s="27">
        <f>SUMIF(Adjustments!$J$4:$J$921,($F22&amp;"/"&amp;CH$4&amp;"/"&amp;CH$3&amp;"/"&amp;CH$2),Adjustments!O$4:O$921)</f>
        <v>0</v>
      </c>
      <c r="CI22" s="27">
        <f>SUMIF(Adjustments!$J$4:$J$921,($F22&amp;"/"&amp;CI$4&amp;"/"&amp;CI$3&amp;"/"&amp;CI$2),Adjustments!P$4:P$921)</f>
        <v>0</v>
      </c>
      <c r="CJ22" s="27">
        <f>SUMIF(Adjustments!$J$4:$J$921,($F22&amp;"/"&amp;CJ$4&amp;"/"&amp;CJ$3&amp;"/"&amp;CJ$2),Adjustments!Q$4:Q$921)</f>
        <v>0</v>
      </c>
      <c r="CK22" s="27">
        <f>SUMIF(Adjustments!$J$4:$J$921,($F22&amp;"/"&amp;CK$4&amp;"/"&amp;CK$3&amp;"/"&amp;CK$2),Adjustments!R$4:R$921)</f>
        <v>0</v>
      </c>
      <c r="CL22" s="27">
        <f>SUMIF(Adjustments!$J$4:$J$921,($F22&amp;"/"&amp;CL$4&amp;"/"&amp;CL$3&amp;"/"&amp;CL$2),Adjustments!S$4:S$921)</f>
        <v>0</v>
      </c>
      <c r="CM22" s="27">
        <f>SUMIF(Adjustments!$J$4:$J$921,($F22&amp;"/"&amp;CM$4&amp;"/"&amp;CM$3&amp;"/"&amp;CM$2),Adjustments!T$4:T$921)</f>
        <v>0</v>
      </c>
      <c r="CN22" s="27">
        <f>SUMIF(Adjustments!$J$4:$J$921,($F22&amp;"/"&amp;CN$4&amp;"/"&amp;CN$3&amp;"/"&amp;CN$2),Adjustments!U$4:U$921)</f>
        <v>0</v>
      </c>
      <c r="CO22" s="27">
        <f>SUMIF(Adjustments!$J$4:$J$921,($F22&amp;"/"&amp;CO$4&amp;"/"&amp;CO$3&amp;"/"&amp;CO$2),Adjustments!V$4:V$921)</f>
        <v>0</v>
      </c>
      <c r="CP22" s="27">
        <f>SUMIF(Adjustments!$J$4:$J$921,($F22&amp;"/"&amp;CP$4&amp;"/"&amp;CP$3&amp;"/"&amp;CP$2),Adjustments!W$4:W$921)</f>
        <v>0</v>
      </c>
      <c r="CQ22" s="27">
        <f>SUMIF(Adjustments!$J$4:$J$921,($F22&amp;"/"&amp;CQ$4&amp;"/"&amp;CQ$3&amp;"/"&amp;CQ$2),Adjustments!X$4:X$921)</f>
        <v>0</v>
      </c>
      <c r="CR22" s="27">
        <f>SUMIF(Adjustments!$J$4:$J$921,($F22&amp;"/"&amp;CR$4&amp;"/"&amp;CR$3&amp;"/"&amp;CR$2),Adjustments!Y$4:Y$921)</f>
        <v>0</v>
      </c>
      <c r="CS22" s="27">
        <f>SUMIF(Adjustments!$J$4:$J$921,($F22&amp;"/"&amp;CS$4&amp;"/"&amp;CS$3&amp;"/"&amp;CS$2),Adjustments!Z$4:Z$921)</f>
        <v>0</v>
      </c>
      <c r="CT22" s="27">
        <f>SUMIF(Adjustments!$J$4:$J$921,($F22&amp;"/"&amp;CT$4&amp;"/"&amp;CT$3&amp;"/"&amp;CT$2),Adjustments!AA$4:AA$921)</f>
        <v>0</v>
      </c>
      <c r="CU22" s="27">
        <f>SUMIF(Adjustments!$J$4:$J$921,($F22&amp;"/"&amp;CU$4&amp;"/"&amp;CU$3&amp;"/"&amp;CU$2),Adjustments!AB$4:AB$921)</f>
        <v>0</v>
      </c>
      <c r="CV22" s="27">
        <f>SUMIF(Adjustments!$J$4:$J$921,($F22&amp;"/"&amp;CV$4&amp;"/"&amp;CV$3&amp;"/"&amp;CV$2),Adjustments!AC$4:AC$921)</f>
        <v>0</v>
      </c>
      <c r="CW22" s="27">
        <f>SUMIF(Adjustments!$J$4:$J$921,($F22&amp;"/"&amp;CW$4&amp;"/"&amp;CW$3&amp;"/"&amp;CW$2),Adjustments!AD$4:AD$921)</f>
        <v>0</v>
      </c>
      <c r="CX22" s="27">
        <f>SUMIF(Adjustments!$J$4:$J$921,($F22&amp;"/"&amp;CX$4&amp;"/"&amp;CX$3&amp;"/"&amp;CX$2),Adjustments!AE$4:AE$921)</f>
        <v>0</v>
      </c>
      <c r="CY22" s="27">
        <f>SUMIF(Adjustments!$J$4:$J$921,($F22&amp;"/"&amp;CY$4&amp;"/"&amp;CY$3&amp;"/"&amp;CY$2),Adjustments!AF$4:AF$921)</f>
        <v>0</v>
      </c>
      <c r="CZ22" s="27">
        <f>SUMIF(Adjustments!$J$4:$J$921,($F22&amp;"/"&amp;CZ$4&amp;"/"&amp;CZ$3&amp;"/"&amp;CZ$2),Adjustments!AG$4:AG$921)</f>
        <v>0</v>
      </c>
      <c r="DA22" s="27">
        <f>SUMIF(Adjustments!$J$4:$J$921,($F22&amp;"/"&amp;DA$4&amp;"/"&amp;DA$3&amp;"/"&amp;DA$2),Adjustments!AH$4:AH$921)</f>
        <v>0</v>
      </c>
      <c r="DB22" s="5"/>
      <c r="DC22" s="27">
        <f>SUMIF(Adjustments!$J$4:$J$921,($F22&amp;"/"&amp;DC$4&amp;"/"&amp;DC$3&amp;"/"&amp;DC$2),Adjustments!L$4:L$921)</f>
        <v>112545.83333333333</v>
      </c>
      <c r="DD22" s="27">
        <f>SUMIF(Adjustments!$J$4:$J$921,($F22&amp;"/"&amp;DD$4&amp;"/"&amp;DD$3&amp;"/"&amp;DD$2),Adjustments!M$4:M$921)</f>
        <v>112545.83333333333</v>
      </c>
      <c r="DE22" s="27">
        <f>SUMIF(Adjustments!$J$4:$J$921,($F22&amp;"/"&amp;DE$4&amp;"/"&amp;DE$3&amp;"/"&amp;DE$2),Adjustments!N$4:N$921)</f>
        <v>112545.83333333333</v>
      </c>
      <c r="DF22" s="27">
        <f>SUMIF(Adjustments!$J$4:$J$921,($F22&amp;"/"&amp;DF$4&amp;"/"&amp;DF$3&amp;"/"&amp;DF$2),Adjustments!O$4:O$921)</f>
        <v>112545.83333333333</v>
      </c>
      <c r="DG22" s="27">
        <f>SUMIF(Adjustments!$J$4:$J$921,($F22&amp;"/"&amp;DG$4&amp;"/"&amp;DG$3&amp;"/"&amp;DG$2),Adjustments!P$4:P$921)</f>
        <v>112545.83333333333</v>
      </c>
      <c r="DH22" s="27">
        <f>SUMIF(Adjustments!$J$4:$J$921,($F22&amp;"/"&amp;DH$4&amp;"/"&amp;DH$3&amp;"/"&amp;DH$2),Adjustments!Q$4:Q$921)</f>
        <v>112545.83333333333</v>
      </c>
      <c r="DI22" s="27">
        <f>SUMIF(Adjustments!$J$4:$J$921,($F22&amp;"/"&amp;DI$4&amp;"/"&amp;DI$3&amp;"/"&amp;DI$2),Adjustments!R$4:R$921)</f>
        <v>112545.83333333333</v>
      </c>
      <c r="DJ22" s="27">
        <f>SUMIF(Adjustments!$J$4:$J$921,($F22&amp;"/"&amp;DJ$4&amp;"/"&amp;DJ$3&amp;"/"&amp;DJ$2),Adjustments!S$4:S$921)</f>
        <v>112545.83333333333</v>
      </c>
      <c r="DK22" s="27">
        <f>SUMIF(Adjustments!$J$4:$J$921,($F22&amp;"/"&amp;DK$4&amp;"/"&amp;DK$3&amp;"/"&amp;DK$2),Adjustments!T$4:T$921)</f>
        <v>112545.83333333333</v>
      </c>
      <c r="DL22" s="27">
        <f>SUMIF(Adjustments!$J$4:$J$921,($F22&amp;"/"&amp;DL$4&amp;"/"&amp;DL$3&amp;"/"&amp;DL$2),Adjustments!U$4:U$921)</f>
        <v>112545.83333333333</v>
      </c>
      <c r="DM22" s="27">
        <f>SUMIF(Adjustments!$J$4:$J$921,($F22&amp;"/"&amp;DM$4&amp;"/"&amp;DM$3&amp;"/"&amp;DM$2),Adjustments!V$4:V$921)</f>
        <v>112545.83333333333</v>
      </c>
      <c r="DN22" s="27">
        <f>SUMIF(Adjustments!$J$4:$J$921,($F22&amp;"/"&amp;DN$4&amp;"/"&amp;DN$3&amp;"/"&amp;DN$2),Adjustments!W$4:W$921)</f>
        <v>112545.83333333333</v>
      </c>
      <c r="DO22" s="27">
        <f>SUMIF(Adjustments!$J$4:$J$921,($F22&amp;"/"&amp;DO$4&amp;"/"&amp;DO$3&amp;"/"&amp;DO$2),Adjustments!X$4:X$921)</f>
        <v>112545.83333333333</v>
      </c>
      <c r="DP22" s="27">
        <f>SUMIF(Adjustments!$J$4:$J$921,($F22&amp;"/"&amp;DP$4&amp;"/"&amp;DP$3&amp;"/"&amp;DP$2),Adjustments!Y$4:Y$921)</f>
        <v>112545.83333333333</v>
      </c>
      <c r="DQ22" s="27">
        <f>SUMIF(Adjustments!$J$4:$J$921,($F22&amp;"/"&amp;DQ$4&amp;"/"&amp;DQ$3&amp;"/"&amp;DQ$2),Adjustments!Z$4:Z$921)</f>
        <v>112545.83333333333</v>
      </c>
      <c r="DR22" s="27">
        <f>SUMIF(Adjustments!$J$4:$J$921,($F22&amp;"/"&amp;DR$4&amp;"/"&amp;DR$3&amp;"/"&amp;DR$2),Adjustments!AA$4:AA$921)</f>
        <v>112545.83333333333</v>
      </c>
      <c r="DS22" s="27">
        <f>SUMIF(Adjustments!$J$4:$J$921,($F22&amp;"/"&amp;DS$4&amp;"/"&amp;DS$3&amp;"/"&amp;DS$2),Adjustments!AB$4:AB$921)</f>
        <v>112545.83333333333</v>
      </c>
      <c r="DT22" s="27">
        <f>SUMIF(Adjustments!$J$4:$J$921,($F22&amp;"/"&amp;DT$4&amp;"/"&amp;DT$3&amp;"/"&amp;DT$2),Adjustments!AC$4:AC$921)</f>
        <v>112545.83333333333</v>
      </c>
      <c r="DU22" s="27">
        <f>SUMIF(Adjustments!$J$4:$J$921,($F22&amp;"/"&amp;DU$4&amp;"/"&amp;DU$3&amp;"/"&amp;DU$2),Adjustments!AD$4:AD$921)</f>
        <v>112545.83333333333</v>
      </c>
      <c r="DV22" s="27">
        <f>SUMIF(Adjustments!$J$4:$J$921,($F22&amp;"/"&amp;DV$4&amp;"/"&amp;DV$3&amp;"/"&amp;DV$2),Adjustments!AE$4:AE$921)</f>
        <v>112545.83333333333</v>
      </c>
      <c r="DW22" s="27">
        <f>SUMIF(Adjustments!$J$4:$J$921,($F22&amp;"/"&amp;DW$4&amp;"/"&amp;DW$3&amp;"/"&amp;DW$2),Adjustments!AF$4:AF$921)</f>
        <v>112545.83333333333</v>
      </c>
      <c r="DX22" s="27">
        <f>SUMIF(Adjustments!$J$4:$J$921,($F22&amp;"/"&amp;DX$4&amp;"/"&amp;DX$3&amp;"/"&amp;DX$2),Adjustments!AG$4:AG$921)</f>
        <v>112545.83333333333</v>
      </c>
      <c r="DY22" s="27">
        <f>SUMIF(Adjustments!$J$4:$J$921,($F22&amp;"/"&amp;DY$4&amp;"/"&amp;DY$3&amp;"/"&amp;DY$2),Adjustments!AH$4:AH$921)</f>
        <v>112545.83333333333</v>
      </c>
      <c r="DZ22" s="5"/>
      <c r="EA22" s="27">
        <f>SUMIF(Adjustments!$J$4:$J$921,($F22&amp;"/"&amp;EA$4&amp;"/"&amp;EA$3&amp;"/"&amp;EA$2),Adjustments!L$4:L$921)</f>
        <v>0</v>
      </c>
      <c r="EB22" s="27">
        <f>SUMIF(Adjustments!$J$4:$J$921,($F22&amp;"/"&amp;EB$4&amp;"/"&amp;EB$3&amp;"/"&amp;EB$2),Adjustments!M$4:M$921)</f>
        <v>0</v>
      </c>
      <c r="EC22" s="27">
        <f>SUMIF(Adjustments!$J$4:$J$921,($F22&amp;"/"&amp;EC$4&amp;"/"&amp;EC$3&amp;"/"&amp;EC$2),Adjustments!N$4:N$921)</f>
        <v>0</v>
      </c>
      <c r="ED22" s="27">
        <f>SUMIF(Adjustments!$J$4:$J$921,($F22&amp;"/"&amp;ED$4&amp;"/"&amp;ED$3&amp;"/"&amp;ED$2),Adjustments!O$4:O$921)</f>
        <v>0</v>
      </c>
      <c r="EE22" s="27">
        <f>SUMIF(Adjustments!$J$4:$J$921,($F22&amp;"/"&amp;EE$4&amp;"/"&amp;EE$3&amp;"/"&amp;EE$2),Adjustments!P$4:P$921)</f>
        <v>0</v>
      </c>
      <c r="EF22" s="27">
        <f>SUMIF(Adjustments!$J$4:$J$921,($F22&amp;"/"&amp;EF$4&amp;"/"&amp;EF$3&amp;"/"&amp;EF$2),Adjustments!Q$4:Q$921)</f>
        <v>0</v>
      </c>
      <c r="EG22" s="27">
        <f>SUMIF(Adjustments!$J$4:$J$921,($F22&amp;"/"&amp;EG$4&amp;"/"&amp;EG$3&amp;"/"&amp;EG$2),Adjustments!R$4:R$921)</f>
        <v>0</v>
      </c>
      <c r="EH22" s="27">
        <f>SUMIF(Adjustments!$J$4:$J$921,($F22&amp;"/"&amp;EH$4&amp;"/"&amp;EH$3&amp;"/"&amp;EH$2),Adjustments!S$4:S$921)</f>
        <v>0</v>
      </c>
      <c r="EI22" s="27">
        <f>SUMIF(Adjustments!$J$4:$J$921,($F22&amp;"/"&amp;EI$4&amp;"/"&amp;EI$3&amp;"/"&amp;EI$2),Adjustments!T$4:T$921)</f>
        <v>0</v>
      </c>
      <c r="EJ22" s="27">
        <f>SUMIF(Adjustments!$J$4:$J$921,($F22&amp;"/"&amp;EJ$4&amp;"/"&amp;EJ$3&amp;"/"&amp;EJ$2),Adjustments!U$4:U$921)</f>
        <v>0</v>
      </c>
      <c r="EK22" s="27">
        <f>SUMIF(Adjustments!$J$4:$J$921,($F22&amp;"/"&amp;EK$4&amp;"/"&amp;EK$3&amp;"/"&amp;EK$2),Adjustments!V$4:V$921)</f>
        <v>0</v>
      </c>
      <c r="EL22" s="27">
        <f>SUMIF(Adjustments!$J$4:$J$921,($F22&amp;"/"&amp;EL$4&amp;"/"&amp;EL$3&amp;"/"&amp;EL$2),Adjustments!W$4:W$921)</f>
        <v>0</v>
      </c>
      <c r="EM22" s="27">
        <f>SUMIF(Adjustments!$J$4:$J$921,($F22&amp;"/"&amp;EM$4&amp;"/"&amp;EM$3&amp;"/"&amp;EM$2),Adjustments!X$4:X$921)</f>
        <v>0</v>
      </c>
      <c r="EN22" s="27">
        <f>SUMIF(Adjustments!$J$4:$J$921,($F22&amp;"/"&amp;EN$4&amp;"/"&amp;EN$3&amp;"/"&amp;EN$2),Adjustments!Y$4:Y$921)</f>
        <v>0</v>
      </c>
      <c r="EO22" s="27">
        <f>SUMIF(Adjustments!$J$4:$J$921,($F22&amp;"/"&amp;EO$4&amp;"/"&amp;EO$3&amp;"/"&amp;EO$2),Adjustments!Z$4:Z$921)</f>
        <v>0</v>
      </c>
      <c r="EP22" s="27">
        <f>SUMIF(Adjustments!$J$4:$J$921,($F22&amp;"/"&amp;EP$4&amp;"/"&amp;EP$3&amp;"/"&amp;EP$2),Adjustments!AA$4:AA$921)</f>
        <v>0</v>
      </c>
      <c r="EQ22" s="27">
        <f>SUMIF(Adjustments!$J$4:$J$921,($F22&amp;"/"&amp;EQ$4&amp;"/"&amp;EQ$3&amp;"/"&amp;EQ$2),Adjustments!AB$4:AB$921)</f>
        <v>0</v>
      </c>
      <c r="ER22" s="27">
        <f>SUMIF(Adjustments!$J$4:$J$921,($F22&amp;"/"&amp;ER$4&amp;"/"&amp;ER$3&amp;"/"&amp;ER$2),Adjustments!AC$4:AC$921)</f>
        <v>0</v>
      </c>
      <c r="ES22" s="27">
        <f>SUMIF(Adjustments!$J$4:$J$921,($F22&amp;"/"&amp;ES$4&amp;"/"&amp;ES$3&amp;"/"&amp;ES$2),Adjustments!AD$4:AD$921)</f>
        <v>0</v>
      </c>
      <c r="ET22" s="27">
        <f>SUMIF(Adjustments!$J$4:$J$921,($F22&amp;"/"&amp;ET$4&amp;"/"&amp;ET$3&amp;"/"&amp;ET$2),Adjustments!AE$4:AE$921)</f>
        <v>0</v>
      </c>
      <c r="EU22" s="27">
        <f>SUMIF(Adjustments!$J$4:$J$921,($F22&amp;"/"&amp;EU$4&amp;"/"&amp;EU$3&amp;"/"&amp;EU$2),Adjustments!AF$4:AF$921)</f>
        <v>0</v>
      </c>
      <c r="EV22" s="27">
        <f>SUMIF(Adjustments!$J$4:$J$921,($F22&amp;"/"&amp;EV$4&amp;"/"&amp;EV$3&amp;"/"&amp;EV$2),Adjustments!AG$4:AG$921)</f>
        <v>0</v>
      </c>
      <c r="EW22" s="27">
        <f>SUMIF(Adjustments!$J$4:$J$921,($F22&amp;"/"&amp;EW$4&amp;"/"&amp;EW$3&amp;"/"&amp;EW$2),Adjustments!AH$4:AH$921)</f>
        <v>0</v>
      </c>
      <c r="EX22" s="5"/>
      <c r="EY22" s="27">
        <f>SUMIF(Adjustments!$J$4:$J$921,($F22&amp;"/"&amp;EY$4&amp;"/"&amp;EY$3&amp;"/"&amp;EY$2),Adjustments!L$4:L$921)</f>
        <v>0</v>
      </c>
      <c r="EZ22" s="27">
        <f>SUMIF(Adjustments!$J$4:$J$921,($F22&amp;"/"&amp;EZ$4&amp;"/"&amp;EZ$3&amp;"/"&amp;EZ$2),Adjustments!M$4:M$921)</f>
        <v>-5572</v>
      </c>
      <c r="FA22" s="27">
        <f>SUMIF(Adjustments!$J$4:$J$921,($F22&amp;"/"&amp;FA$4&amp;"/"&amp;FA$3&amp;"/"&amp;FA$2),Adjustments!N$4:N$921)</f>
        <v>0</v>
      </c>
      <c r="FB22" s="27">
        <f>SUMIF(Adjustments!$J$4:$J$921,($F22&amp;"/"&amp;FB$4&amp;"/"&amp;FB$3&amp;"/"&amp;FB$2),Adjustments!O$4:O$921)</f>
        <v>-4188</v>
      </c>
      <c r="FC22" s="27">
        <f>SUMIF(Adjustments!$J$4:$J$921,($F22&amp;"/"&amp;FC$4&amp;"/"&amp;FC$3&amp;"/"&amp;FC$2),Adjustments!P$4:P$921)</f>
        <v>0</v>
      </c>
      <c r="FD22" s="27">
        <f>SUMIF(Adjustments!$J$4:$J$921,($F22&amp;"/"&amp;FD$4&amp;"/"&amp;FD$3&amp;"/"&amp;FD$2),Adjustments!Q$4:Q$921)</f>
        <v>-320424</v>
      </c>
      <c r="FE22" s="27">
        <f>SUMIF(Adjustments!$J$4:$J$921,($F22&amp;"/"&amp;FE$4&amp;"/"&amp;FE$3&amp;"/"&amp;FE$2),Adjustments!R$4:R$921)</f>
        <v>-57626</v>
      </c>
      <c r="FF22" s="27">
        <f>SUMIF(Adjustments!$J$4:$J$921,($F22&amp;"/"&amp;FF$4&amp;"/"&amp;FF$3&amp;"/"&amp;FF$2),Adjustments!S$4:S$921)</f>
        <v>-5553</v>
      </c>
      <c r="FG22" s="27">
        <f>SUMIF(Adjustments!$J$4:$J$921,($F22&amp;"/"&amp;FG$4&amp;"/"&amp;FG$3&amp;"/"&amp;FG$2),Adjustments!T$4:T$921)</f>
        <v>-72273</v>
      </c>
      <c r="FH22" s="27">
        <f>SUMIF(Adjustments!$J$4:$J$921,($F22&amp;"/"&amp;FH$4&amp;"/"&amp;FH$3&amp;"/"&amp;FH$2),Adjustments!U$4:U$921)</f>
        <v>0</v>
      </c>
      <c r="FI22" s="27">
        <f>SUMIF(Adjustments!$J$4:$J$921,($F22&amp;"/"&amp;FI$4&amp;"/"&amp;FI$3&amp;"/"&amp;FI$2),Adjustments!V$4:V$921)</f>
        <v>0</v>
      </c>
      <c r="FJ22" s="27">
        <f>SUMIF(Adjustments!$J$4:$J$921,($F22&amp;"/"&amp;FJ$4&amp;"/"&amp;FJ$3&amp;"/"&amp;FJ$2),Adjustments!W$4:W$921)</f>
        <v>0</v>
      </c>
      <c r="FK22" s="27">
        <f>SUMIF(Adjustments!$J$4:$J$921,($F22&amp;"/"&amp;FK$4&amp;"/"&amp;FK$3&amp;"/"&amp;FK$2),Adjustments!X$4:X$921)</f>
        <v>0</v>
      </c>
      <c r="FL22" s="27">
        <f>SUMIF(Adjustments!$J$4:$J$921,($F22&amp;"/"&amp;FL$4&amp;"/"&amp;FL$3&amp;"/"&amp;FL$2),Adjustments!Y$4:Y$921)</f>
        <v>0</v>
      </c>
      <c r="FM22" s="27">
        <f>SUMIF(Adjustments!$J$4:$J$921,($F22&amp;"/"&amp;FM$4&amp;"/"&amp;FM$3&amp;"/"&amp;FM$2),Adjustments!Z$4:Z$921)</f>
        <v>0</v>
      </c>
      <c r="FN22" s="27">
        <f>SUMIF(Adjustments!$J$4:$J$921,($F22&amp;"/"&amp;FN$4&amp;"/"&amp;FN$3&amp;"/"&amp;FN$2),Adjustments!AA$4:AA$921)</f>
        <v>0</v>
      </c>
      <c r="FO22" s="27">
        <f>SUMIF(Adjustments!$J$4:$J$921,($F22&amp;"/"&amp;FO$4&amp;"/"&amp;FO$3&amp;"/"&amp;FO$2),Adjustments!AB$4:AB$921)</f>
        <v>0</v>
      </c>
      <c r="FP22" s="27">
        <f>SUMIF(Adjustments!$J$4:$J$921,($F22&amp;"/"&amp;FP$4&amp;"/"&amp;FP$3&amp;"/"&amp;FP$2),Adjustments!AC$4:AC$921)</f>
        <v>0</v>
      </c>
      <c r="FQ22" s="27">
        <f>SUMIF(Adjustments!$J$4:$J$921,($F22&amp;"/"&amp;FQ$4&amp;"/"&amp;FQ$3&amp;"/"&amp;FQ$2),Adjustments!AD$4:AD$921)</f>
        <v>0</v>
      </c>
      <c r="FR22" s="27">
        <f>SUMIF(Adjustments!$J$4:$J$921,($F22&amp;"/"&amp;FR$4&amp;"/"&amp;FR$3&amp;"/"&amp;FR$2),Adjustments!AE$4:AE$921)</f>
        <v>0</v>
      </c>
      <c r="FS22" s="27">
        <f>SUMIF(Adjustments!$J$4:$J$921,($F22&amp;"/"&amp;FS$4&amp;"/"&amp;FS$3&amp;"/"&amp;FS$2),Adjustments!AF$4:AF$921)</f>
        <v>0</v>
      </c>
      <c r="FT22" s="27">
        <f>SUMIF(Adjustments!$J$4:$J$921,($F22&amp;"/"&amp;FT$4&amp;"/"&amp;FT$3&amp;"/"&amp;FT$2),Adjustments!AG$4:AG$921)</f>
        <v>0</v>
      </c>
      <c r="FU22" s="27">
        <f>SUMIF(Adjustments!$J$4:$J$921,($F22&amp;"/"&amp;FU$4&amp;"/"&amp;FU$3&amp;"/"&amp;FU$2),Adjustments!AH$4:AH$921)</f>
        <v>0</v>
      </c>
      <c r="FV22" s="5"/>
      <c r="FW22" s="27">
        <f t="shared" si="29"/>
        <v>-465636</v>
      </c>
      <c r="FX22" s="5"/>
      <c r="FY22" s="358">
        <f>VLOOKUP(F22,Scenarios!Z24:AD145,5,0)</f>
        <v>-17589885.219999999</v>
      </c>
      <c r="FZ22" s="16">
        <f t="shared" si="68"/>
        <v>-17924543.605153505</v>
      </c>
      <c r="GA22" s="16">
        <f t="shared" si="69"/>
        <v>-18167923.554214004</v>
      </c>
      <c r="GB22" s="16">
        <f t="shared" si="70"/>
        <v>-17677195.058634795</v>
      </c>
      <c r="GC22" s="16">
        <f t="shared" si="71"/>
        <v>-18008212.731952291</v>
      </c>
      <c r="GD22" s="16">
        <f t="shared" si="72"/>
        <v>-18343861.900424674</v>
      </c>
      <c r="GE22" s="16">
        <f t="shared" si="73"/>
        <v>-18338032.988613062</v>
      </c>
      <c r="GF22" s="16">
        <f t="shared" si="74"/>
        <v>-18606824.861396432</v>
      </c>
      <c r="GG22" s="16">
        <f t="shared" si="75"/>
        <v>-18937676.385447234</v>
      </c>
      <c r="GH22" s="16">
        <f t="shared" si="76"/>
        <v>-19199025.77748644</v>
      </c>
      <c r="GI22" s="16">
        <f t="shared" si="77"/>
        <v>-19454506.806864146</v>
      </c>
      <c r="GJ22" s="16">
        <f t="shared" si="78"/>
        <v>-19709981.651465394</v>
      </c>
      <c r="GK22" s="16">
        <f t="shared" si="79"/>
        <v>-19965255.12516094</v>
      </c>
      <c r="GL22" s="16">
        <f t="shared" si="80"/>
        <v>-20220327.227950785</v>
      </c>
      <c r="GM22" s="16">
        <f t="shared" si="81"/>
        <v>-20475197.95983493</v>
      </c>
      <c r="GN22" s="16">
        <f t="shared" si="82"/>
        <v>-20729867.320813376</v>
      </c>
      <c r="GO22" s="16">
        <f t="shared" si="83"/>
        <v>-20984335.310886122</v>
      </c>
      <c r="GP22" s="16">
        <f t="shared" si="84"/>
        <v>-21259731.92232997</v>
      </c>
      <c r="GQ22" s="16">
        <f t="shared" si="85"/>
        <v>-21557400.17297494</v>
      </c>
      <c r="GR22" s="16">
        <f t="shared" si="86"/>
        <v>-21839210.132631529</v>
      </c>
      <c r="GS22" s="16">
        <f t="shared" si="87"/>
        <v>-22120779.815926857</v>
      </c>
      <c r="GT22" s="16">
        <f t="shared" si="88"/>
        <v>-22402109.222860921</v>
      </c>
      <c r="GU22" s="16">
        <f t="shared" si="89"/>
        <v>-22683198.353433721</v>
      </c>
      <c r="GV22" s="16">
        <f t="shared" si="90"/>
        <v>-22964047.207645256</v>
      </c>
      <c r="GW22" s="13"/>
      <c r="GX22" s="569" t="s">
        <v>996</v>
      </c>
      <c r="GY22" s="599" t="str">
        <f t="shared" si="91"/>
        <v>108HPSG-U</v>
      </c>
      <c r="GZ22" s="563">
        <f t="shared" si="92"/>
        <v>-21300880.109531902</v>
      </c>
      <c r="HA22" s="127">
        <f>VLOOKUP($GX22,Scenarios!$V$11:$Y$132,4,0)</f>
        <v>-16073826.145</v>
      </c>
      <c r="HB22" s="127">
        <f t="shared" si="93"/>
        <v>-5227053.9645319022</v>
      </c>
      <c r="HD22" s="106">
        <f>VLOOKUP($GX22,Scenarios!$AE$11:$AF$132,2,0)</f>
        <v>-21112209.446569126</v>
      </c>
      <c r="HE22" s="106">
        <f>VLOOKUP($GX22,Scenarios!$V$11:$Y$132,4,0)</f>
        <v>-16073826.145</v>
      </c>
      <c r="HF22" s="106">
        <f t="shared" si="94"/>
        <v>-5038383.3015691265</v>
      </c>
      <c r="HH22" s="106">
        <f t="shared" si="54"/>
        <v>188670.66296277568</v>
      </c>
    </row>
    <row r="23" spans="1:216">
      <c r="A23" s="14"/>
      <c r="B23" s="14"/>
      <c r="C23" s="14"/>
      <c r="D23" s="2"/>
      <c r="E23" s="2"/>
      <c r="F23" s="2"/>
      <c r="G23" s="2"/>
      <c r="H23" s="5"/>
      <c r="I23" s="2"/>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26"/>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59"/>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
      <c r="FW23" s="27">
        <f t="shared" si="29"/>
        <v>0</v>
      </c>
      <c r="FX23" s="2"/>
      <c r="FY23" s="358"/>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569"/>
      <c r="GY23" s="599"/>
      <c r="GZ23" s="565"/>
      <c r="HA23" s="127"/>
      <c r="HB23" s="127"/>
      <c r="HD23" s="106"/>
      <c r="HE23" s="106"/>
      <c r="HF23" s="106">
        <f t="shared" si="94"/>
        <v>0</v>
      </c>
      <c r="HH23" s="106">
        <f t="shared" si="54"/>
        <v>0</v>
      </c>
    </row>
    <row r="24" spans="1:216">
      <c r="A24" t="s">
        <v>187</v>
      </c>
      <c r="D24" s="5"/>
      <c r="E24" s="5"/>
      <c r="F24" s="5"/>
      <c r="G24" s="5"/>
      <c r="H24" s="5"/>
      <c r="I24" s="5"/>
      <c r="J24" s="120">
        <f t="shared" ref="J24:AF24" si="95">SUM(J19:J22)</f>
        <v>-34582.99</v>
      </c>
      <c r="K24" s="120">
        <f t="shared" si="95"/>
        <v>-186666.03999999998</v>
      </c>
      <c r="L24" s="120">
        <f t="shared" si="95"/>
        <v>-1002607.7500000002</v>
      </c>
      <c r="M24" s="120">
        <f t="shared" si="95"/>
        <v>-5510369.6499999994</v>
      </c>
      <c r="N24" s="120">
        <f t="shared" si="95"/>
        <v>-52065.39</v>
      </c>
      <c r="O24" s="120">
        <f t="shared" si="95"/>
        <v>-936360.71999999962</v>
      </c>
      <c r="P24" s="120">
        <f t="shared" si="95"/>
        <v>-337607.01</v>
      </c>
      <c r="Q24" s="120">
        <f t="shared" si="95"/>
        <v>-55399.6</v>
      </c>
      <c r="R24" s="120">
        <f t="shared" si="95"/>
        <v>-264385.19999999995</v>
      </c>
      <c r="S24" s="120">
        <f t="shared" si="95"/>
        <v>-654024.78910239751</v>
      </c>
      <c r="T24" s="120">
        <f t="shared" si="95"/>
        <v>-654024.78910239751</v>
      </c>
      <c r="U24" s="120">
        <f t="shared" si="95"/>
        <v>-654024.78910239751</v>
      </c>
      <c r="V24" s="120">
        <f t="shared" si="95"/>
        <v>-654024.78910239751</v>
      </c>
      <c r="W24" s="120">
        <f t="shared" si="95"/>
        <v>-654024.78910239751</v>
      </c>
      <c r="X24" s="120">
        <f t="shared" si="95"/>
        <v>-654024.78910239751</v>
      </c>
      <c r="Y24" s="120">
        <f t="shared" si="95"/>
        <v>-654024.78910239751</v>
      </c>
      <c r="Z24" s="120">
        <f t="shared" si="95"/>
        <v>-654024.78910239751</v>
      </c>
      <c r="AA24" s="120">
        <f t="shared" si="95"/>
        <v>-654024.78910239751</v>
      </c>
      <c r="AB24" s="120">
        <f t="shared" si="95"/>
        <v>-818127.35528139398</v>
      </c>
      <c r="AC24" s="120">
        <f t="shared" si="95"/>
        <v>-818127.35528139398</v>
      </c>
      <c r="AD24" s="120">
        <f t="shared" si="95"/>
        <v>-818127.35528139398</v>
      </c>
      <c r="AE24" s="120">
        <f t="shared" si="95"/>
        <v>-818127.35528139398</v>
      </c>
      <c r="AF24" s="120">
        <f t="shared" si="95"/>
        <v>-818127.35528139398</v>
      </c>
      <c r="AG24" s="59"/>
      <c r="AH24" s="56">
        <f t="shared" ref="AH24:BD24" si="96">SUM(AH19:AH22)</f>
        <v>952190.04610847298</v>
      </c>
      <c r="AI24" s="56">
        <f t="shared" si="96"/>
        <v>953859.99952307809</v>
      </c>
      <c r="AJ24" s="56">
        <f t="shared" si="96"/>
        <v>956012.90598577645</v>
      </c>
      <c r="AK24" s="56">
        <f t="shared" si="96"/>
        <v>955797.95162696135</v>
      </c>
      <c r="AL24" s="56">
        <f t="shared" si="96"/>
        <v>952654.16381458601</v>
      </c>
      <c r="AM24" s="56">
        <f t="shared" si="96"/>
        <v>959233.41326711478</v>
      </c>
      <c r="AN24" s="56">
        <f t="shared" si="96"/>
        <v>1006551.5166633187</v>
      </c>
      <c r="AO24" s="56">
        <f t="shared" si="96"/>
        <v>1046914.6898948743</v>
      </c>
      <c r="AP24" s="56">
        <f t="shared" si="96"/>
        <v>1049291.7376774624</v>
      </c>
      <c r="AQ24" s="56">
        <f t="shared" si="96"/>
        <v>1048876.0920476224</v>
      </c>
      <c r="AR24" s="56">
        <f t="shared" si="96"/>
        <v>1047866.8635666072</v>
      </c>
      <c r="AS24" s="56">
        <f t="shared" si="96"/>
        <v>1047805.029431599</v>
      </c>
      <c r="AT24" s="56">
        <f t="shared" si="96"/>
        <v>1047969.3893694897</v>
      </c>
      <c r="AU24" s="56">
        <f t="shared" si="96"/>
        <v>1072779.4888298246</v>
      </c>
      <c r="AV24" s="56">
        <f t="shared" si="96"/>
        <v>1104385.657063876</v>
      </c>
      <c r="AW24" s="56">
        <f t="shared" si="96"/>
        <v>1171072.9692720447</v>
      </c>
      <c r="AX24" s="56">
        <f t="shared" si="96"/>
        <v>1234902.0249684763</v>
      </c>
      <c r="AY24" s="56">
        <f t="shared" si="96"/>
        <v>1278418.1534590782</v>
      </c>
      <c r="AZ24" s="56">
        <f t="shared" si="96"/>
        <v>1330901.2946441462</v>
      </c>
      <c r="BA24" s="56">
        <f t="shared" si="96"/>
        <v>1343177.2406958342</v>
      </c>
      <c r="BB24" s="56">
        <f t="shared" si="96"/>
        <v>1342030.7082904808</v>
      </c>
      <c r="BC24" s="56">
        <f t="shared" si="96"/>
        <v>1340788.3622147744</v>
      </c>
      <c r="BD24" s="56">
        <f t="shared" si="96"/>
        <v>1339448.7055393225</v>
      </c>
      <c r="BE24" s="56">
        <f t="shared" ref="BE24" si="97">SUM(BE19:BE22)</f>
        <v>1338991.704306128</v>
      </c>
      <c r="BF24" s="59"/>
      <c r="BG24" s="56">
        <f t="shared" ref="BG24" si="98">SUM(BG19:BG22)</f>
        <v>0</v>
      </c>
      <c r="BH24" s="56">
        <f t="shared" ref="BH24:CC24" si="99">SUM(BH19:BH22)</f>
        <v>0</v>
      </c>
      <c r="BI24" s="56">
        <f t="shared" si="99"/>
        <v>0</v>
      </c>
      <c r="BJ24" s="56">
        <f t="shared" si="99"/>
        <v>0</v>
      </c>
      <c r="BK24" s="56">
        <f t="shared" si="99"/>
        <v>0</v>
      </c>
      <c r="BL24" s="56">
        <f t="shared" si="99"/>
        <v>0</v>
      </c>
      <c r="BM24" s="56">
        <f t="shared" si="99"/>
        <v>0</v>
      </c>
      <c r="BN24" s="56">
        <f t="shared" si="99"/>
        <v>0</v>
      </c>
      <c r="BO24" s="56">
        <f t="shared" si="99"/>
        <v>0</v>
      </c>
      <c r="BP24" s="56">
        <f t="shared" si="99"/>
        <v>0</v>
      </c>
      <c r="BQ24" s="56">
        <f t="shared" si="99"/>
        <v>0</v>
      </c>
      <c r="BR24" s="56">
        <f t="shared" si="99"/>
        <v>0</v>
      </c>
      <c r="BS24" s="56">
        <f t="shared" si="99"/>
        <v>0</v>
      </c>
      <c r="BT24" s="56">
        <f t="shared" si="99"/>
        <v>0</v>
      </c>
      <c r="BU24" s="56">
        <f t="shared" si="99"/>
        <v>0</v>
      </c>
      <c r="BV24" s="56">
        <f t="shared" si="99"/>
        <v>0</v>
      </c>
      <c r="BW24" s="56">
        <f t="shared" si="99"/>
        <v>0</v>
      </c>
      <c r="BX24" s="56">
        <f t="shared" si="99"/>
        <v>0</v>
      </c>
      <c r="BY24" s="56">
        <f t="shared" si="99"/>
        <v>0</v>
      </c>
      <c r="BZ24" s="56">
        <f t="shared" si="99"/>
        <v>0</v>
      </c>
      <c r="CA24" s="56">
        <f t="shared" si="99"/>
        <v>0</v>
      </c>
      <c r="CB24" s="56">
        <f t="shared" si="99"/>
        <v>0</v>
      </c>
      <c r="CC24" s="56">
        <f t="shared" si="99"/>
        <v>0</v>
      </c>
      <c r="CD24" s="5"/>
      <c r="CE24" s="56">
        <f t="shared" ref="CE24" si="100">SUM(CE19:CE22)</f>
        <v>0</v>
      </c>
      <c r="CF24" s="56">
        <f t="shared" ref="CF24:DA24" si="101">SUM(CF19:CF22)</f>
        <v>0</v>
      </c>
      <c r="CG24" s="56">
        <f t="shared" si="101"/>
        <v>0</v>
      </c>
      <c r="CH24" s="56">
        <f t="shared" si="101"/>
        <v>0</v>
      </c>
      <c r="CI24" s="56">
        <f t="shared" si="101"/>
        <v>0</v>
      </c>
      <c r="CJ24" s="56">
        <f t="shared" si="101"/>
        <v>0</v>
      </c>
      <c r="CK24" s="56">
        <f t="shared" si="101"/>
        <v>0</v>
      </c>
      <c r="CL24" s="56">
        <f t="shared" si="101"/>
        <v>0</v>
      </c>
      <c r="CM24" s="56">
        <f t="shared" si="101"/>
        <v>0</v>
      </c>
      <c r="CN24" s="56">
        <f t="shared" si="101"/>
        <v>0</v>
      </c>
      <c r="CO24" s="56">
        <f t="shared" si="101"/>
        <v>0</v>
      </c>
      <c r="CP24" s="56">
        <f t="shared" si="101"/>
        <v>0</v>
      </c>
      <c r="CQ24" s="56">
        <f t="shared" si="101"/>
        <v>0</v>
      </c>
      <c r="CR24" s="56">
        <f t="shared" si="101"/>
        <v>0</v>
      </c>
      <c r="CS24" s="56">
        <f t="shared" si="101"/>
        <v>0</v>
      </c>
      <c r="CT24" s="56">
        <f t="shared" si="101"/>
        <v>0</v>
      </c>
      <c r="CU24" s="56">
        <f t="shared" si="101"/>
        <v>0</v>
      </c>
      <c r="CV24" s="56">
        <f t="shared" si="101"/>
        <v>0</v>
      </c>
      <c r="CW24" s="56">
        <f t="shared" si="101"/>
        <v>0</v>
      </c>
      <c r="CX24" s="56">
        <f t="shared" si="101"/>
        <v>0</v>
      </c>
      <c r="CY24" s="56">
        <f t="shared" si="101"/>
        <v>0</v>
      </c>
      <c r="CZ24" s="56">
        <f t="shared" si="101"/>
        <v>0</v>
      </c>
      <c r="DA24" s="56">
        <f t="shared" si="101"/>
        <v>0</v>
      </c>
      <c r="DB24" s="5"/>
      <c r="DC24" s="56">
        <f t="shared" ref="DC24:DR24" si="102">SUM(DC19:DC22)</f>
        <v>297898.21428571426</v>
      </c>
      <c r="DD24" s="56">
        <f t="shared" si="102"/>
        <v>297898.21428571426</v>
      </c>
      <c r="DE24" s="56">
        <f t="shared" si="102"/>
        <v>297898.21428571426</v>
      </c>
      <c r="DF24" s="56">
        <f t="shared" si="102"/>
        <v>297898.21428571426</v>
      </c>
      <c r="DG24" s="56">
        <f t="shared" si="102"/>
        <v>297898.21428571426</v>
      </c>
      <c r="DH24" s="56">
        <f t="shared" si="102"/>
        <v>297898.21428571426</v>
      </c>
      <c r="DI24" s="56">
        <f t="shared" si="102"/>
        <v>297898.21428571426</v>
      </c>
      <c r="DJ24" s="56">
        <f t="shared" si="102"/>
        <v>297898.21428571426</v>
      </c>
      <c r="DK24" s="56">
        <f t="shared" si="102"/>
        <v>297898.21428571426</v>
      </c>
      <c r="DL24" s="56">
        <f t="shared" si="102"/>
        <v>297898.21428571426</v>
      </c>
      <c r="DM24" s="56">
        <f t="shared" si="102"/>
        <v>297898.21428571426</v>
      </c>
      <c r="DN24" s="56">
        <f t="shared" si="102"/>
        <v>297898.21428571426</v>
      </c>
      <c r="DO24" s="56">
        <f t="shared" si="102"/>
        <v>297898.21428571426</v>
      </c>
      <c r="DP24" s="56">
        <f t="shared" si="102"/>
        <v>297898.21428571426</v>
      </c>
      <c r="DQ24" s="56">
        <f t="shared" si="102"/>
        <v>297898.21428571426</v>
      </c>
      <c r="DR24" s="56">
        <f t="shared" si="102"/>
        <v>297898.21428571426</v>
      </c>
      <c r="DS24" s="56">
        <f t="shared" ref="DS24:DY24" si="103">SUM(DS19:DS22)</f>
        <v>297898.21428571426</v>
      </c>
      <c r="DT24" s="56">
        <f t="shared" si="103"/>
        <v>297898.21428571426</v>
      </c>
      <c r="DU24" s="56">
        <f t="shared" si="103"/>
        <v>297898.21428571426</v>
      </c>
      <c r="DV24" s="56">
        <f t="shared" si="103"/>
        <v>297898.21428571426</v>
      </c>
      <c r="DW24" s="56">
        <f t="shared" si="103"/>
        <v>297898.21428571426</v>
      </c>
      <c r="DX24" s="56">
        <f t="shared" si="103"/>
        <v>297898.21428571426</v>
      </c>
      <c r="DY24" s="56">
        <f t="shared" si="103"/>
        <v>297898.21428571426</v>
      </c>
      <c r="DZ24" s="5"/>
      <c r="EA24" s="56">
        <f t="shared" ref="EA24:EW24" si="104">SUM(EA19:EA22)</f>
        <v>-510132.91</v>
      </c>
      <c r="EB24" s="56">
        <f t="shared" si="104"/>
        <v>-1297299.19</v>
      </c>
      <c r="EC24" s="56">
        <f t="shared" si="104"/>
        <v>-4262791.68</v>
      </c>
      <c r="ED24" s="56">
        <f t="shared" si="104"/>
        <v>-2233010.84</v>
      </c>
      <c r="EE24" s="56">
        <f t="shared" si="104"/>
        <v>-380160.63</v>
      </c>
      <c r="EF24" s="56">
        <f t="shared" si="104"/>
        <v>-1034852.98</v>
      </c>
      <c r="EG24" s="56">
        <f t="shared" si="104"/>
        <v>-629271.74</v>
      </c>
      <c r="EH24" s="56">
        <f t="shared" si="104"/>
        <v>-508069.05</v>
      </c>
      <c r="EI24" s="56">
        <f t="shared" si="104"/>
        <v>-1145320.17</v>
      </c>
      <c r="EJ24" s="56">
        <f t="shared" si="104"/>
        <v>-1200000</v>
      </c>
      <c r="EK24" s="56">
        <f t="shared" si="104"/>
        <v>-1180000</v>
      </c>
      <c r="EL24" s="56">
        <f t="shared" si="104"/>
        <v>-1300000</v>
      </c>
      <c r="EM24" s="56">
        <f t="shared" si="104"/>
        <v>-1400000</v>
      </c>
      <c r="EN24" s="56">
        <f t="shared" si="104"/>
        <v>-1125000</v>
      </c>
      <c r="EO24" s="56">
        <f t="shared" si="104"/>
        <v>-1375000</v>
      </c>
      <c r="EP24" s="56">
        <f t="shared" si="104"/>
        <v>-500000</v>
      </c>
      <c r="EQ24" s="56">
        <f t="shared" si="104"/>
        <v>-205000</v>
      </c>
      <c r="ER24" s="56">
        <f t="shared" si="104"/>
        <v>-305000</v>
      </c>
      <c r="ES24" s="56">
        <f t="shared" si="104"/>
        <v>-23000</v>
      </c>
      <c r="ET24" s="56">
        <f t="shared" si="104"/>
        <v>-23000</v>
      </c>
      <c r="EU24" s="56">
        <f t="shared" si="104"/>
        <v>-1313000</v>
      </c>
      <c r="EV24" s="56">
        <f t="shared" si="104"/>
        <v>-23000</v>
      </c>
      <c r="EW24" s="56">
        <f t="shared" si="104"/>
        <v>-23000</v>
      </c>
      <c r="EX24" s="5"/>
      <c r="EY24" s="56">
        <f t="shared" ref="EY24:FU24" si="105">SUM(EY19:EY22)</f>
        <v>-30469.69</v>
      </c>
      <c r="EZ24" s="56">
        <f t="shared" si="105"/>
        <v>-292427.13</v>
      </c>
      <c r="FA24" s="56">
        <f t="shared" si="105"/>
        <v>-27466.129999999997</v>
      </c>
      <c r="FB24" s="56">
        <f t="shared" si="105"/>
        <v>-15619</v>
      </c>
      <c r="FC24" s="56">
        <f t="shared" si="105"/>
        <v>-31533.68</v>
      </c>
      <c r="FD24" s="56">
        <f t="shared" si="105"/>
        <v>-447598.79000000004</v>
      </c>
      <c r="FE24" s="56">
        <f t="shared" si="105"/>
        <v>-156222.01</v>
      </c>
      <c r="FF24" s="56">
        <f t="shared" si="105"/>
        <v>-22312</v>
      </c>
      <c r="FG24" s="56">
        <f t="shared" si="105"/>
        <v>-101013.95999999999</v>
      </c>
      <c r="FH24" s="56">
        <f t="shared" si="105"/>
        <v>0</v>
      </c>
      <c r="FI24" s="56">
        <f t="shared" si="105"/>
        <v>0</v>
      </c>
      <c r="FJ24" s="56">
        <f t="shared" si="105"/>
        <v>0</v>
      </c>
      <c r="FK24" s="56">
        <f t="shared" si="105"/>
        <v>0</v>
      </c>
      <c r="FL24" s="56">
        <f t="shared" si="105"/>
        <v>0</v>
      </c>
      <c r="FM24" s="56">
        <f t="shared" si="105"/>
        <v>0</v>
      </c>
      <c r="FN24" s="56">
        <f t="shared" si="105"/>
        <v>0</v>
      </c>
      <c r="FO24" s="56">
        <f t="shared" si="105"/>
        <v>0</v>
      </c>
      <c r="FP24" s="56">
        <f t="shared" si="105"/>
        <v>0</v>
      </c>
      <c r="FQ24" s="56">
        <f t="shared" si="105"/>
        <v>0</v>
      </c>
      <c r="FR24" s="56">
        <f t="shared" si="105"/>
        <v>0</v>
      </c>
      <c r="FS24" s="56">
        <f t="shared" si="105"/>
        <v>0</v>
      </c>
      <c r="FT24" s="56">
        <f t="shared" si="105"/>
        <v>0</v>
      </c>
      <c r="FU24" s="56">
        <f t="shared" si="105"/>
        <v>0</v>
      </c>
      <c r="FV24" s="5"/>
      <c r="FW24" s="56">
        <f t="shared" si="29"/>
        <v>-1124662.3900000001</v>
      </c>
      <c r="FX24" s="5"/>
      <c r="FY24" s="359">
        <f>SUM(FY19:FY23)</f>
        <v>-238686351.58000001</v>
      </c>
      <c r="FZ24" s="56">
        <f t="shared" ref="FZ24:GV24" si="106">SUM(FZ19:FZ22)</f>
        <v>-239362924.20380878</v>
      </c>
      <c r="GA24" s="56">
        <f t="shared" si="106"/>
        <v>-238840442.9640803</v>
      </c>
      <c r="GB24" s="56">
        <f t="shared" si="106"/>
        <v>-234801273.56999296</v>
      </c>
      <c r="GC24" s="56">
        <f t="shared" si="106"/>
        <v>-228292826.45809326</v>
      </c>
      <c r="GD24" s="56">
        <f t="shared" si="106"/>
        <v>-229086198.3856461</v>
      </c>
      <c r="GE24" s="56">
        <f t="shared" si="106"/>
        <v>-227971835.62659514</v>
      </c>
      <c r="GF24" s="56">
        <f t="shared" si="106"/>
        <v>-228193547.77077574</v>
      </c>
      <c r="GG24" s="56">
        <f t="shared" si="106"/>
        <v>-228954957.07273889</v>
      </c>
      <c r="GH24" s="56">
        <f t="shared" si="106"/>
        <v>-228791012.04907221</v>
      </c>
      <c r="GI24" s="56">
        <f t="shared" si="106"/>
        <v>-228282752.33782214</v>
      </c>
      <c r="GJ24" s="56">
        <f t="shared" si="106"/>
        <v>-227794430.79243708</v>
      </c>
      <c r="GK24" s="56">
        <f t="shared" si="106"/>
        <v>-227186273.60698986</v>
      </c>
      <c r="GL24" s="56">
        <f t="shared" si="106"/>
        <v>-226502926.52100301</v>
      </c>
      <c r="GM24" s="56">
        <f t="shared" si="106"/>
        <v>-226126185.60325021</v>
      </c>
      <c r="GN24" s="56">
        <f t="shared" si="106"/>
        <v>-225566131.99770558</v>
      </c>
      <c r="GO24" s="56">
        <f t="shared" si="106"/>
        <v>-225944907.44785735</v>
      </c>
      <c r="GP24" s="56">
        <f t="shared" si="106"/>
        <v>-226662199.02649972</v>
      </c>
      <c r="GQ24" s="56">
        <f t="shared" si="106"/>
        <v>-227331973.74632722</v>
      </c>
      <c r="GR24" s="56">
        <f t="shared" si="106"/>
        <v>-228131921.84602737</v>
      </c>
      <c r="GS24" s="56">
        <f t="shared" si="106"/>
        <v>-228930723.41332215</v>
      </c>
      <c r="GT24" s="56">
        <f t="shared" si="106"/>
        <v>-228438282.63454124</v>
      </c>
      <c r="GU24" s="56">
        <f t="shared" si="106"/>
        <v>-229234502.19908488</v>
      </c>
      <c r="GV24" s="56">
        <f t="shared" si="106"/>
        <v>-230030264.76239535</v>
      </c>
      <c r="GW24" s="59"/>
      <c r="GX24" s="569"/>
      <c r="GY24" s="599"/>
      <c r="GZ24" s="564">
        <f>SUM(GZ19:GZ23)</f>
        <v>-227529286.43057239</v>
      </c>
      <c r="HA24" s="564">
        <f>SUM(HA19:HA23)</f>
        <v>-234184208.87</v>
      </c>
      <c r="HB24" s="64">
        <f t="shared" si="93"/>
        <v>6654922.4394276142</v>
      </c>
      <c r="HD24" s="107">
        <f>SUM(HD19:HD23)</f>
        <v>-224283330.96587253</v>
      </c>
      <c r="HE24" s="107">
        <f>SUM(HE19:HE23)</f>
        <v>-234184208.87</v>
      </c>
      <c r="HF24" s="107">
        <f t="shared" si="94"/>
        <v>9900877.9041274786</v>
      </c>
      <c r="HH24" s="107">
        <f t="shared" si="54"/>
        <v>3245955.4646998644</v>
      </c>
    </row>
    <row r="25" spans="1:216">
      <c r="D25" s="5"/>
      <c r="E25" s="5"/>
      <c r="F25" s="5"/>
      <c r="G25" s="5"/>
      <c r="H25" s="5"/>
      <c r="I25" s="5"/>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59"/>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5"/>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5"/>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5"/>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5"/>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5"/>
      <c r="FW25" s="27"/>
      <c r="FX25" s="5"/>
      <c r="FY25" s="358"/>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569"/>
      <c r="GY25" s="599"/>
      <c r="GZ25" s="565"/>
      <c r="HA25" s="127"/>
      <c r="HB25" s="127"/>
      <c r="HD25" s="106"/>
      <c r="HE25" s="106"/>
      <c r="HF25" s="106"/>
      <c r="HH25" s="106"/>
    </row>
    <row r="26" spans="1:216">
      <c r="A26" s="6" t="s">
        <v>188</v>
      </c>
      <c r="B26" s="6"/>
      <c r="D26" s="5"/>
      <c r="E26" s="5"/>
      <c r="F26" s="5"/>
      <c r="G26" s="5"/>
      <c r="I26" s="5"/>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59"/>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5"/>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5"/>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5"/>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5"/>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5"/>
      <c r="FW26" s="27"/>
      <c r="FX26" s="5"/>
      <c r="FY26" s="358"/>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402"/>
      <c r="GY26" s="412"/>
      <c r="GZ26" s="565"/>
      <c r="HA26" s="127"/>
      <c r="HB26" s="127"/>
      <c r="HD26" s="106"/>
      <c r="HE26" s="106"/>
      <c r="HF26" s="106"/>
      <c r="HH26" s="106"/>
    </row>
    <row r="27" spans="1:216">
      <c r="A27" t="s">
        <v>4</v>
      </c>
      <c r="B27" t="s">
        <v>7</v>
      </c>
      <c r="C27" t="s">
        <v>5</v>
      </c>
      <c r="D27" s="5" t="s">
        <v>106</v>
      </c>
      <c r="E27" s="5" t="s">
        <v>16</v>
      </c>
      <c r="F27" s="5" t="s">
        <v>118</v>
      </c>
      <c r="G27" s="5" t="s">
        <v>60</v>
      </c>
      <c r="H27" s="2" t="s">
        <v>998</v>
      </c>
      <c r="I27" s="5"/>
      <c r="J27" s="119">
        <f>SUMIF(Retirements!$E$10:$E$96,'Accum Dep'!$F27,Retirements!ED$10:ED$97)</f>
        <v>0</v>
      </c>
      <c r="K27" s="119">
        <f>SUMIF(Retirements!$E$10:$E$96,'Accum Dep'!$F27,Retirements!EE$10:EE$97)</f>
        <v>0</v>
      </c>
      <c r="L27" s="119">
        <f>SUMIF(Retirements!$E$10:$E$96,'Accum Dep'!$F27,Retirements!EF$10:EF$97)</f>
        <v>0</v>
      </c>
      <c r="M27" s="119">
        <f>SUMIF(Retirements!$E$10:$E$96,'Accum Dep'!$F27,Retirements!EG$10:EG$97)</f>
        <v>0</v>
      </c>
      <c r="N27" s="119">
        <f>SUMIF(Retirements!$E$10:$E$96,'Accum Dep'!$F27,Retirements!EH$10:EH$97)</f>
        <v>0</v>
      </c>
      <c r="O27" s="119">
        <f>SUMIF(Retirements!$E$10:$E$96,'Accum Dep'!$F27,Retirements!EI$10:EI$97)</f>
        <v>-633637.30000000005</v>
      </c>
      <c r="P27" s="119">
        <f>SUMIF(Retirements!$E$10:$E$96,'Accum Dep'!$F27,Retirements!EJ$10:EJ$97)</f>
        <v>0</v>
      </c>
      <c r="Q27" s="119">
        <f>SUMIF(Retirements!$E$10:$E$96,'Accum Dep'!$F27,Retirements!EK$10:EK$97)</f>
        <v>0</v>
      </c>
      <c r="R27" s="119">
        <f>SUMIF(Retirements!$E$10:$E$96,'Accum Dep'!$F27,Retirements!EL$10:EL$97)</f>
        <v>0</v>
      </c>
      <c r="S27" s="119">
        <f>SUMIF(Retirements!$E$10:$E$96,'Accum Dep'!$F27,Retirements!EM$10:EM$97)</f>
        <v>-5230.9820601720548</v>
      </c>
      <c r="T27" s="119">
        <f>SUMIF(Retirements!$E$10:$E$96,'Accum Dep'!$F27,Retirements!EN$10:EN$97)</f>
        <v>-5230.9820601720548</v>
      </c>
      <c r="U27" s="119">
        <f>SUMIF(Retirements!$E$10:$E$96,'Accum Dep'!$F27,Retirements!EO$10:EO$97)</f>
        <v>-5230.9820601720548</v>
      </c>
      <c r="V27" s="119">
        <f>SUMIF(Retirements!$E$10:$E$96,'Accum Dep'!$F27,Retirements!EP$10:EP$97)</f>
        <v>-5230.9820601720548</v>
      </c>
      <c r="W27" s="119">
        <f>SUMIF(Retirements!$E$10:$E$96,'Accum Dep'!$F27,Retirements!EQ$10:EQ$97)</f>
        <v>-5230.9820601720548</v>
      </c>
      <c r="X27" s="119">
        <f>SUMIF(Retirements!$E$10:$E$96,'Accum Dep'!$F27,Retirements!ER$10:ER$97)</f>
        <v>-1212920.5920601722</v>
      </c>
      <c r="Y27" s="119">
        <f>SUMIF(Retirements!$E$10:$E$96,'Accum Dep'!$F27,Retirements!ES$10:ES$97)</f>
        <v>-5230.9820601720548</v>
      </c>
      <c r="Z27" s="119">
        <f>SUMIF(Retirements!$E$10:$E$96,'Accum Dep'!$F27,Retirements!ET$10:ET$97)</f>
        <v>-5230.9820601720548</v>
      </c>
      <c r="AA27" s="119">
        <f>SUMIF(Retirements!$E$10:$E$96,'Accum Dep'!$F27,Retirements!EU$10:EU$97)</f>
        <v>-5230.9820601720548</v>
      </c>
      <c r="AB27" s="119">
        <f>SUMIF(Retirements!$E$10:$E$96,'Accum Dep'!$F27,Retirements!EV$10:EV$97)</f>
        <v>6202.9432627497545</v>
      </c>
      <c r="AC27" s="119">
        <f>SUMIF(Retirements!$E$10:$E$96,'Accum Dep'!$F27,Retirements!EW$10:EW$97)</f>
        <v>6202.9432627497545</v>
      </c>
      <c r="AD27" s="119">
        <f>SUMIF(Retirements!$E$10:$E$96,'Accum Dep'!$F27,Retirements!EX$10:EX$97)</f>
        <v>6202.9432627497545</v>
      </c>
      <c r="AE27" s="119">
        <f>SUMIF(Retirements!$E$10:$E$96,'Accum Dep'!$F27,Retirements!EY$10:EY$97)</f>
        <v>6202.9432627497545</v>
      </c>
      <c r="AF27" s="119">
        <f>SUMIF(Retirements!$E$10:$E$96,'Accum Dep'!$F27,Retirements!EZ$10:EZ$97)</f>
        <v>6202.9432627497545</v>
      </c>
      <c r="AG27" s="7"/>
      <c r="AH27" s="27">
        <f>SUMIF('Depreciation Exp'!$F$8:$F$130,'Accum Dep'!$F27,'Depreciation Exp'!CH$8:CH$133)</f>
        <v>10299.319408147972</v>
      </c>
      <c r="AI27" s="27">
        <f>SUMIF('Depreciation Exp'!$F$8:$F$130,'Accum Dep'!$F27,'Depreciation Exp'!CI$8:CI$133)</f>
        <v>10299.319408147972</v>
      </c>
      <c r="AJ27" s="27">
        <f>SUMIF('Depreciation Exp'!$F$8:$F$130,'Accum Dep'!$F27,'Depreciation Exp'!CJ$8:CJ$133)</f>
        <v>10299.319408147972</v>
      </c>
      <c r="AK27" s="27">
        <f>SUMIF('Depreciation Exp'!$F$8:$F$130,'Accum Dep'!$F27,'Depreciation Exp'!CK$8:CK$133)</f>
        <v>10299.319408147972</v>
      </c>
      <c r="AL27" s="27">
        <f>SUMIF('Depreciation Exp'!$F$8:$F$130,'Accum Dep'!$F27,'Depreciation Exp'!CL$8:CL$133)</f>
        <v>10299.319408147972</v>
      </c>
      <c r="AM27" s="27">
        <f>SUMIF('Depreciation Exp'!$F$8:$F$130,'Accum Dep'!$F27,'Depreciation Exp'!CM$8:CM$133)</f>
        <v>10299.319408147972</v>
      </c>
      <c r="AN27" s="27">
        <f>SUMIF('Depreciation Exp'!$F$8:$F$130,'Accum Dep'!$F27,'Depreciation Exp'!CN$8:CN$133)</f>
        <v>7597.4526008246576</v>
      </c>
      <c r="AO27" s="27">
        <f>SUMIF('Depreciation Exp'!$F$8:$F$130,'Accum Dep'!$F27,'Depreciation Exp'!CO$8:CO$133)</f>
        <v>4895.5857935013419</v>
      </c>
      <c r="AP27" s="27">
        <f>SUMIF('Depreciation Exp'!$F$8:$F$130,'Accum Dep'!$F27,'Depreciation Exp'!CP$8:CP$133)</f>
        <v>4895.5857935013419</v>
      </c>
      <c r="AQ27" s="27">
        <f>SUMIF('Depreciation Exp'!$F$8:$F$130,'Accum Dep'!$F27,'Depreciation Exp'!CQ$8:CQ$133)</f>
        <v>4895.5857935013419</v>
      </c>
      <c r="AR27" s="27">
        <f>SUMIF('Depreciation Exp'!$F$8:$F$130,'Accum Dep'!$F27,'Depreciation Exp'!CR$8:CR$133)</f>
        <v>4873.2805775708994</v>
      </c>
      <c r="AS27" s="27">
        <f>SUMIF('Depreciation Exp'!$F$8:$F$130,'Accum Dep'!$F27,'Depreciation Exp'!CS$8:CS$133)</f>
        <v>4828.6701457100153</v>
      </c>
      <c r="AT27" s="27">
        <f>SUMIF('Depreciation Exp'!$F$8:$F$130,'Accum Dep'!$F27,'Depreciation Exp'!CT$8:CT$133)</f>
        <v>4784.0597138491303</v>
      </c>
      <c r="AU27" s="27">
        <f>SUMIF('Depreciation Exp'!$F$8:$F$130,'Accum Dep'!$F27,'Depreciation Exp'!CU$8:CU$133)</f>
        <v>4739.4492819882462</v>
      </c>
      <c r="AV27" s="27">
        <f>SUMIF('Depreciation Exp'!$F$8:$F$130,'Accum Dep'!$F27,'Depreciation Exp'!CV$8:CV$133)</f>
        <v>4694.8388501273603</v>
      </c>
      <c r="AW27" s="27">
        <f>SUMIF('Depreciation Exp'!$F$8:$F$130,'Accum Dep'!$F27,'Depreciation Exp'!CW$8:CW$133)</f>
        <v>-499.43128580751062</v>
      </c>
      <c r="AX27" s="27">
        <f>SUMIF('Depreciation Exp'!$F$8:$F$130,'Accum Dep'!$F27,'Depreciation Exp'!CX$8:CX$133)</f>
        <v>-5693.7014217423821</v>
      </c>
      <c r="AY27" s="27">
        <f>SUMIF('Depreciation Exp'!$F$8:$F$130,'Accum Dep'!$F27,'Depreciation Exp'!CY$8:CY$133)</f>
        <v>-5738.3118536032671</v>
      </c>
      <c r="AZ27" s="27">
        <f>SUMIF('Depreciation Exp'!$F$8:$F$130,'Accum Dep'!$F27,'Depreciation Exp'!CZ$8:CZ$133)</f>
        <v>-5782.9222854641512</v>
      </c>
      <c r="BA27" s="27">
        <f>SUMIF('Depreciation Exp'!$F$8:$F$130,'Accum Dep'!$F27,'Depreciation Exp'!DA$8:DA$133)</f>
        <v>-5778.7777855881959</v>
      </c>
      <c r="BB27" s="27">
        <f>SUMIF('Depreciation Exp'!$F$8:$F$130,'Accum Dep'!$F27,'Depreciation Exp'!DB$8:DB$133)</f>
        <v>-5725.8783539754013</v>
      </c>
      <c r="BC27" s="27">
        <f>SUMIF('Depreciation Exp'!$F$8:$F$130,'Accum Dep'!$F27,'Depreciation Exp'!DC$8:DC$133)</f>
        <v>-5672.9789223626049</v>
      </c>
      <c r="BD27" s="27">
        <f>SUMIF('Depreciation Exp'!$F$8:$F$130,'Accum Dep'!$F27,'Depreciation Exp'!DD$8:DD$133)</f>
        <v>-5620.0794907498102</v>
      </c>
      <c r="BE27" s="27">
        <f>SUMIF('Depreciation Exp'!$F$8:$F$130,'Accum Dep'!$F27,'Depreciation Exp'!DE$8:DE$133)</f>
        <v>-5567.1800591370138</v>
      </c>
      <c r="BF27" s="59"/>
      <c r="BG27" s="27">
        <f>SUMIF(Adjustments!$J$4:$J$921,($F27&amp;"/"&amp;BG$4&amp;"/"&amp;BG$3&amp;"/"&amp;BG$2),Adjustments!L$4:L$921)</f>
        <v>0</v>
      </c>
      <c r="BH27" s="27">
        <f>SUMIF(Adjustments!$J$4:$J$921,($F27&amp;"/"&amp;BH$4&amp;"/"&amp;BH$3&amp;"/"&amp;BH$2),Adjustments!M$4:M$921)</f>
        <v>0</v>
      </c>
      <c r="BI27" s="27">
        <f>SUMIF(Adjustments!$J$4:$J$921,($F27&amp;"/"&amp;BI$4&amp;"/"&amp;BI$3&amp;"/"&amp;BI$2),Adjustments!N$4:N$921)</f>
        <v>0</v>
      </c>
      <c r="BJ27" s="27">
        <f>SUMIF(Adjustments!$J$4:$J$921,($F27&amp;"/"&amp;BJ$4&amp;"/"&amp;BJ$3&amp;"/"&amp;BJ$2),Adjustments!O$4:O$921)</f>
        <v>0</v>
      </c>
      <c r="BK27" s="27">
        <f>SUMIF(Adjustments!$J$4:$J$921,($F27&amp;"/"&amp;BK$4&amp;"/"&amp;BK$3&amp;"/"&amp;BK$2),Adjustments!P$4:P$921)</f>
        <v>0</v>
      </c>
      <c r="BL27" s="27">
        <f>SUMIF(Adjustments!$J$4:$J$921,($F27&amp;"/"&amp;BL$4&amp;"/"&amp;BL$3&amp;"/"&amp;BL$2),Adjustments!Q$4:Q$921)</f>
        <v>0</v>
      </c>
      <c r="BM27" s="27">
        <f>SUMIF(Adjustments!$J$4:$J$921,($F27&amp;"/"&amp;BM$4&amp;"/"&amp;BM$3&amp;"/"&amp;BM$2),Adjustments!R$4:R$921)</f>
        <v>0</v>
      </c>
      <c r="BN27" s="27">
        <f>SUMIF(Adjustments!$J$4:$J$921,($F27&amp;"/"&amp;BN$4&amp;"/"&amp;BN$3&amp;"/"&amp;BN$2),Adjustments!S$4:S$921)</f>
        <v>0</v>
      </c>
      <c r="BO27" s="27">
        <f>SUMIF(Adjustments!$J$4:$J$921,($F27&amp;"/"&amp;BO$4&amp;"/"&amp;BO$3&amp;"/"&amp;BO$2),Adjustments!T$4:T$921)</f>
        <v>0</v>
      </c>
      <c r="BP27" s="27">
        <f>SUMIF(Adjustments!$J$4:$J$921,($F27&amp;"/"&amp;BP$4&amp;"/"&amp;BP$3&amp;"/"&amp;BP$2),Adjustments!U$4:U$921)</f>
        <v>0</v>
      </c>
      <c r="BQ27" s="27">
        <f>SUMIF(Adjustments!$J$4:$J$921,($F27&amp;"/"&amp;BQ$4&amp;"/"&amp;BQ$3&amp;"/"&amp;BQ$2),Adjustments!V$4:V$921)</f>
        <v>0</v>
      </c>
      <c r="BR27" s="27">
        <f>SUMIF(Adjustments!$J$4:$J$921,($F27&amp;"/"&amp;BR$4&amp;"/"&amp;BR$3&amp;"/"&amp;BR$2),Adjustments!W$4:W$921)</f>
        <v>0</v>
      </c>
      <c r="BS27" s="27">
        <f>SUMIF(Adjustments!$J$4:$J$921,($F27&amp;"/"&amp;BS$4&amp;"/"&amp;BS$3&amp;"/"&amp;BS$2),Adjustments!X$4:X$921)</f>
        <v>0</v>
      </c>
      <c r="BT27" s="27">
        <f>SUMIF(Adjustments!$J$4:$J$921,($F27&amp;"/"&amp;BT$4&amp;"/"&amp;BT$3&amp;"/"&amp;BT$2),Adjustments!Y$4:Y$921)</f>
        <v>0</v>
      </c>
      <c r="BU27" s="27">
        <f>SUMIF(Adjustments!$J$4:$J$921,($F27&amp;"/"&amp;BU$4&amp;"/"&amp;BU$3&amp;"/"&amp;BU$2),Adjustments!Z$4:Z$921)</f>
        <v>0</v>
      </c>
      <c r="BV27" s="27">
        <f>SUMIF(Adjustments!$J$4:$J$921,($F27&amp;"/"&amp;BV$4&amp;"/"&amp;BV$3&amp;"/"&amp;BV$2),Adjustments!AA$4:AA$921)</f>
        <v>0</v>
      </c>
      <c r="BW27" s="27">
        <f>SUMIF(Adjustments!$J$4:$J$921,($F27&amp;"/"&amp;BW$4&amp;"/"&amp;BW$3&amp;"/"&amp;BW$2),Adjustments!AB$4:AB$921)</f>
        <v>0</v>
      </c>
      <c r="BX27" s="27">
        <f>SUMIF(Adjustments!$J$4:$J$921,($F27&amp;"/"&amp;BX$4&amp;"/"&amp;BX$3&amp;"/"&amp;BX$2),Adjustments!AC$4:AC$921)</f>
        <v>0</v>
      </c>
      <c r="BY27" s="27">
        <f>SUMIF(Adjustments!$J$4:$J$921,($F27&amp;"/"&amp;BY$4&amp;"/"&amp;BY$3&amp;"/"&amp;BY$2),Adjustments!AD$4:AD$921)</f>
        <v>0</v>
      </c>
      <c r="BZ27" s="27">
        <f>SUMIF(Adjustments!$J$4:$J$921,($F27&amp;"/"&amp;BZ$4&amp;"/"&amp;BZ$3&amp;"/"&amp;BZ$2),Adjustments!AE$4:AE$921)</f>
        <v>0</v>
      </c>
      <c r="CA27" s="27">
        <f>SUMIF(Adjustments!$J$4:$J$921,($F27&amp;"/"&amp;CA$4&amp;"/"&amp;CA$3&amp;"/"&amp;CA$2),Adjustments!AF$4:AF$921)</f>
        <v>0</v>
      </c>
      <c r="CB27" s="27">
        <f>SUMIF(Adjustments!$J$4:$J$921,($F27&amp;"/"&amp;CB$4&amp;"/"&amp;CB$3&amp;"/"&amp;CB$2),Adjustments!AG$4:AG$921)</f>
        <v>0</v>
      </c>
      <c r="CC27" s="27">
        <f>SUMIF(Adjustments!$J$4:$J$921,($F27&amp;"/"&amp;CC$4&amp;"/"&amp;CC$3&amp;"/"&amp;CC$2),Adjustments!AH$4:AH$921)</f>
        <v>0</v>
      </c>
      <c r="CD27" s="5"/>
      <c r="CE27" s="27">
        <f>SUMIF(Adjustments!$J$4:$J$921,($F27&amp;"/"&amp;CE$4&amp;"/"&amp;CE$3&amp;"/"&amp;CE$2),Adjustments!L$4:L$921)</f>
        <v>0</v>
      </c>
      <c r="CF27" s="27">
        <f>SUMIF(Adjustments!$J$4:$J$921,($F27&amp;"/"&amp;CF$4&amp;"/"&amp;CF$3&amp;"/"&amp;CF$2),Adjustments!M$4:M$921)</f>
        <v>0</v>
      </c>
      <c r="CG27" s="27">
        <f>SUMIF(Adjustments!$J$4:$J$921,($F27&amp;"/"&amp;CG$4&amp;"/"&amp;CG$3&amp;"/"&amp;CG$2),Adjustments!N$4:N$921)</f>
        <v>0</v>
      </c>
      <c r="CH27" s="27">
        <f>SUMIF(Adjustments!$J$4:$J$921,($F27&amp;"/"&amp;CH$4&amp;"/"&amp;CH$3&amp;"/"&amp;CH$2),Adjustments!O$4:O$921)</f>
        <v>0</v>
      </c>
      <c r="CI27" s="27">
        <f>SUMIF(Adjustments!$J$4:$J$921,($F27&amp;"/"&amp;CI$4&amp;"/"&amp;CI$3&amp;"/"&amp;CI$2),Adjustments!P$4:P$921)</f>
        <v>0</v>
      </c>
      <c r="CJ27" s="27">
        <f>SUMIF(Adjustments!$J$4:$J$921,($F27&amp;"/"&amp;CJ$4&amp;"/"&amp;CJ$3&amp;"/"&amp;CJ$2),Adjustments!Q$4:Q$921)</f>
        <v>0</v>
      </c>
      <c r="CK27" s="27">
        <f>SUMIF(Adjustments!$J$4:$J$921,($F27&amp;"/"&amp;CK$4&amp;"/"&amp;CK$3&amp;"/"&amp;CK$2),Adjustments!R$4:R$921)</f>
        <v>0</v>
      </c>
      <c r="CL27" s="27">
        <f>SUMIF(Adjustments!$J$4:$J$921,($F27&amp;"/"&amp;CL$4&amp;"/"&amp;CL$3&amp;"/"&amp;CL$2),Adjustments!S$4:S$921)</f>
        <v>0</v>
      </c>
      <c r="CM27" s="27">
        <f>SUMIF(Adjustments!$J$4:$J$921,($F27&amp;"/"&amp;CM$4&amp;"/"&amp;CM$3&amp;"/"&amp;CM$2),Adjustments!T$4:T$921)</f>
        <v>0</v>
      </c>
      <c r="CN27" s="27">
        <f>SUMIF(Adjustments!$J$4:$J$921,($F27&amp;"/"&amp;CN$4&amp;"/"&amp;CN$3&amp;"/"&amp;CN$2),Adjustments!U$4:U$921)</f>
        <v>0</v>
      </c>
      <c r="CO27" s="27">
        <f>SUMIF(Adjustments!$J$4:$J$921,($F27&amp;"/"&amp;CO$4&amp;"/"&amp;CO$3&amp;"/"&amp;CO$2),Adjustments!V$4:V$921)</f>
        <v>0</v>
      </c>
      <c r="CP27" s="27">
        <f>SUMIF(Adjustments!$J$4:$J$921,($F27&amp;"/"&amp;CP$4&amp;"/"&amp;CP$3&amp;"/"&amp;CP$2),Adjustments!W$4:W$921)</f>
        <v>0</v>
      </c>
      <c r="CQ27" s="27">
        <f>SUMIF(Adjustments!$J$4:$J$921,($F27&amp;"/"&amp;CQ$4&amp;"/"&amp;CQ$3&amp;"/"&amp;CQ$2),Adjustments!X$4:X$921)</f>
        <v>0</v>
      </c>
      <c r="CR27" s="27">
        <f>SUMIF(Adjustments!$J$4:$J$921,($F27&amp;"/"&amp;CR$4&amp;"/"&amp;CR$3&amp;"/"&amp;CR$2),Adjustments!Y$4:Y$921)</f>
        <v>0</v>
      </c>
      <c r="CS27" s="27">
        <f>SUMIF(Adjustments!$J$4:$J$921,($F27&amp;"/"&amp;CS$4&amp;"/"&amp;CS$3&amp;"/"&amp;CS$2),Adjustments!Z$4:Z$921)</f>
        <v>0</v>
      </c>
      <c r="CT27" s="27">
        <f>SUMIF(Adjustments!$J$4:$J$921,($F27&amp;"/"&amp;CT$4&amp;"/"&amp;CT$3&amp;"/"&amp;CT$2),Adjustments!AA$4:AA$921)</f>
        <v>0</v>
      </c>
      <c r="CU27" s="27">
        <f>SUMIF(Adjustments!$J$4:$J$921,($F27&amp;"/"&amp;CU$4&amp;"/"&amp;CU$3&amp;"/"&amp;CU$2),Adjustments!AB$4:AB$921)</f>
        <v>0</v>
      </c>
      <c r="CV27" s="27">
        <f>SUMIF(Adjustments!$J$4:$J$921,($F27&amp;"/"&amp;CV$4&amp;"/"&amp;CV$3&amp;"/"&amp;CV$2),Adjustments!AC$4:AC$921)</f>
        <v>0</v>
      </c>
      <c r="CW27" s="27">
        <f>SUMIF(Adjustments!$J$4:$J$921,($F27&amp;"/"&amp;CW$4&amp;"/"&amp;CW$3&amp;"/"&amp;CW$2),Adjustments!AD$4:AD$921)</f>
        <v>0</v>
      </c>
      <c r="CX27" s="27">
        <f>SUMIF(Adjustments!$J$4:$J$921,($F27&amp;"/"&amp;CX$4&amp;"/"&amp;CX$3&amp;"/"&amp;CX$2),Adjustments!AE$4:AE$921)</f>
        <v>0</v>
      </c>
      <c r="CY27" s="27">
        <f>SUMIF(Adjustments!$J$4:$J$921,($F27&amp;"/"&amp;CY$4&amp;"/"&amp;CY$3&amp;"/"&amp;CY$2),Adjustments!AF$4:AF$921)</f>
        <v>0</v>
      </c>
      <c r="CZ27" s="27">
        <f>SUMIF(Adjustments!$J$4:$J$921,($F27&amp;"/"&amp;CZ$4&amp;"/"&amp;CZ$3&amp;"/"&amp;CZ$2),Adjustments!AG$4:AG$921)</f>
        <v>0</v>
      </c>
      <c r="DA27" s="27">
        <f>SUMIF(Adjustments!$J$4:$J$921,($F27&amp;"/"&amp;DA$4&amp;"/"&amp;DA$3&amp;"/"&amp;DA$2),Adjustments!AH$4:AH$921)</f>
        <v>0</v>
      </c>
      <c r="DB27" s="5"/>
      <c r="DC27" s="27">
        <f>SUMIF(Adjustments!$J$4:$J$921,($F27&amp;"/"&amp;DC$4&amp;"/"&amp;DC$3&amp;"/"&amp;DC$2),Adjustments!L$4:L$921)</f>
        <v>0</v>
      </c>
      <c r="DD27" s="27">
        <f>SUMIF(Adjustments!$J$4:$J$921,($F27&amp;"/"&amp;DD$4&amp;"/"&amp;DD$3&amp;"/"&amp;DD$2),Adjustments!M$4:M$921)</f>
        <v>0</v>
      </c>
      <c r="DE27" s="27">
        <f>SUMIF(Adjustments!$J$4:$J$921,($F27&amp;"/"&amp;DE$4&amp;"/"&amp;DE$3&amp;"/"&amp;DE$2),Adjustments!N$4:N$921)</f>
        <v>0</v>
      </c>
      <c r="DF27" s="27">
        <f>SUMIF(Adjustments!$J$4:$J$921,($F27&amp;"/"&amp;DF$4&amp;"/"&amp;DF$3&amp;"/"&amp;DF$2),Adjustments!O$4:O$921)</f>
        <v>0</v>
      </c>
      <c r="DG27" s="27">
        <f>SUMIF(Adjustments!$J$4:$J$921,($F27&amp;"/"&amp;DG$4&amp;"/"&amp;DG$3&amp;"/"&amp;DG$2),Adjustments!P$4:P$921)</f>
        <v>0</v>
      </c>
      <c r="DH27" s="27">
        <f>SUMIF(Adjustments!$J$4:$J$921,($F27&amp;"/"&amp;DH$4&amp;"/"&amp;DH$3&amp;"/"&amp;DH$2),Adjustments!Q$4:Q$921)</f>
        <v>0</v>
      </c>
      <c r="DI27" s="27">
        <f>SUMIF(Adjustments!$J$4:$J$921,($F27&amp;"/"&amp;DI$4&amp;"/"&amp;DI$3&amp;"/"&amp;DI$2),Adjustments!R$4:R$921)</f>
        <v>0</v>
      </c>
      <c r="DJ27" s="27">
        <f>SUMIF(Adjustments!$J$4:$J$921,($F27&amp;"/"&amp;DJ$4&amp;"/"&amp;DJ$3&amp;"/"&amp;DJ$2),Adjustments!S$4:S$921)</f>
        <v>0</v>
      </c>
      <c r="DK27" s="27">
        <f>SUMIF(Adjustments!$J$4:$J$921,($F27&amp;"/"&amp;DK$4&amp;"/"&amp;DK$3&amp;"/"&amp;DK$2),Adjustments!T$4:T$921)</f>
        <v>0</v>
      </c>
      <c r="DL27" s="27">
        <f>SUMIF(Adjustments!$J$4:$J$921,($F27&amp;"/"&amp;DL$4&amp;"/"&amp;DL$3&amp;"/"&amp;DL$2),Adjustments!U$4:U$921)</f>
        <v>0</v>
      </c>
      <c r="DM27" s="27">
        <f>SUMIF(Adjustments!$J$4:$J$921,($F27&amp;"/"&amp;DM$4&amp;"/"&amp;DM$3&amp;"/"&amp;DM$2),Adjustments!V$4:V$921)</f>
        <v>0</v>
      </c>
      <c r="DN27" s="27">
        <f>SUMIF(Adjustments!$J$4:$J$921,($F27&amp;"/"&amp;DN$4&amp;"/"&amp;DN$3&amp;"/"&amp;DN$2),Adjustments!W$4:W$921)</f>
        <v>0</v>
      </c>
      <c r="DO27" s="27">
        <f>SUMIF(Adjustments!$J$4:$J$921,($F27&amp;"/"&amp;DO$4&amp;"/"&amp;DO$3&amp;"/"&amp;DO$2),Adjustments!X$4:X$921)</f>
        <v>0</v>
      </c>
      <c r="DP27" s="27">
        <f>SUMIF(Adjustments!$J$4:$J$921,($F27&amp;"/"&amp;DP$4&amp;"/"&amp;DP$3&amp;"/"&amp;DP$2),Adjustments!Y$4:Y$921)</f>
        <v>0</v>
      </c>
      <c r="DQ27" s="27">
        <f>SUMIF(Adjustments!$J$4:$J$921,($F27&amp;"/"&amp;DQ$4&amp;"/"&amp;DQ$3&amp;"/"&amp;DQ$2),Adjustments!Z$4:Z$921)</f>
        <v>0</v>
      </c>
      <c r="DR27" s="27">
        <f>SUMIF(Adjustments!$J$4:$J$921,($F27&amp;"/"&amp;DR$4&amp;"/"&amp;DR$3&amp;"/"&amp;DR$2),Adjustments!AA$4:AA$921)</f>
        <v>0</v>
      </c>
      <c r="DS27" s="27">
        <f>SUMIF(Adjustments!$J$4:$J$921,($F27&amp;"/"&amp;DS$4&amp;"/"&amp;DS$3&amp;"/"&amp;DS$2),Adjustments!AB$4:AB$921)</f>
        <v>0</v>
      </c>
      <c r="DT27" s="27">
        <f>SUMIF(Adjustments!$J$4:$J$921,($F27&amp;"/"&amp;DT$4&amp;"/"&amp;DT$3&amp;"/"&amp;DT$2),Adjustments!AC$4:AC$921)</f>
        <v>0</v>
      </c>
      <c r="DU27" s="27">
        <f>SUMIF(Adjustments!$J$4:$J$921,($F27&amp;"/"&amp;DU$4&amp;"/"&amp;DU$3&amp;"/"&amp;DU$2),Adjustments!AD$4:AD$921)</f>
        <v>0</v>
      </c>
      <c r="DV27" s="27">
        <f>SUMIF(Adjustments!$J$4:$J$921,($F27&amp;"/"&amp;DV$4&amp;"/"&amp;DV$3&amp;"/"&amp;DV$2),Adjustments!AE$4:AE$921)</f>
        <v>0</v>
      </c>
      <c r="DW27" s="27">
        <f>SUMIF(Adjustments!$J$4:$J$921,($F27&amp;"/"&amp;DW$4&amp;"/"&amp;DW$3&amp;"/"&amp;DW$2),Adjustments!AF$4:AF$921)</f>
        <v>0</v>
      </c>
      <c r="DX27" s="27">
        <f>SUMIF(Adjustments!$J$4:$J$921,($F27&amp;"/"&amp;DX$4&amp;"/"&amp;DX$3&amp;"/"&amp;DX$2),Adjustments!AG$4:AG$921)</f>
        <v>0</v>
      </c>
      <c r="DY27" s="27">
        <f>SUMIF(Adjustments!$J$4:$J$921,($F27&amp;"/"&amp;DY$4&amp;"/"&amp;DY$3&amp;"/"&amp;DY$2),Adjustments!AH$4:AH$921)</f>
        <v>0</v>
      </c>
      <c r="DZ27" s="5"/>
      <c r="EA27" s="27">
        <f>SUMIF(Adjustments!$J$4:$J$921,($F27&amp;"/"&amp;EA$4&amp;"/"&amp;EA$3&amp;"/"&amp;EA$2),Adjustments!L$4:L$921)</f>
        <v>0</v>
      </c>
      <c r="EB27" s="27">
        <f>SUMIF(Adjustments!$J$4:$J$921,($F27&amp;"/"&amp;EB$4&amp;"/"&amp;EB$3&amp;"/"&amp;EB$2),Adjustments!M$4:M$921)</f>
        <v>0</v>
      </c>
      <c r="EC27" s="27">
        <f>SUMIF(Adjustments!$J$4:$J$921,($F27&amp;"/"&amp;EC$4&amp;"/"&amp;EC$3&amp;"/"&amp;EC$2),Adjustments!N$4:N$921)</f>
        <v>0</v>
      </c>
      <c r="ED27" s="27">
        <f>SUMIF(Adjustments!$J$4:$J$921,($F27&amp;"/"&amp;ED$4&amp;"/"&amp;ED$3&amp;"/"&amp;ED$2),Adjustments!O$4:O$921)</f>
        <v>0</v>
      </c>
      <c r="EE27" s="27">
        <f>SUMIF(Adjustments!$J$4:$J$921,($F27&amp;"/"&amp;EE$4&amp;"/"&amp;EE$3&amp;"/"&amp;EE$2),Adjustments!P$4:P$921)</f>
        <v>0</v>
      </c>
      <c r="EF27" s="27">
        <f>SUMIF(Adjustments!$J$4:$J$921,($F27&amp;"/"&amp;EF$4&amp;"/"&amp;EF$3&amp;"/"&amp;EF$2),Adjustments!Q$4:Q$921)</f>
        <v>0</v>
      </c>
      <c r="EG27" s="27">
        <f>SUMIF(Adjustments!$J$4:$J$921,($F27&amp;"/"&amp;EG$4&amp;"/"&amp;EG$3&amp;"/"&amp;EG$2),Adjustments!R$4:R$921)</f>
        <v>0</v>
      </c>
      <c r="EH27" s="27">
        <f>SUMIF(Adjustments!$J$4:$J$921,($F27&amp;"/"&amp;EH$4&amp;"/"&amp;EH$3&amp;"/"&amp;EH$2),Adjustments!S$4:S$921)</f>
        <v>0</v>
      </c>
      <c r="EI27" s="27">
        <f>SUMIF(Adjustments!$J$4:$J$921,($F27&amp;"/"&amp;EI$4&amp;"/"&amp;EI$3&amp;"/"&amp;EI$2),Adjustments!T$4:T$921)</f>
        <v>0</v>
      </c>
      <c r="EJ27" s="27">
        <f>SUMIF(Adjustments!$J$4:$J$921,($F27&amp;"/"&amp;EJ$4&amp;"/"&amp;EJ$3&amp;"/"&amp;EJ$2),Adjustments!U$4:U$921)</f>
        <v>0</v>
      </c>
      <c r="EK27" s="27">
        <f>SUMIF(Adjustments!$J$4:$J$921,($F27&amp;"/"&amp;EK$4&amp;"/"&amp;EK$3&amp;"/"&amp;EK$2),Adjustments!V$4:V$921)</f>
        <v>0</v>
      </c>
      <c r="EL27" s="27">
        <f>SUMIF(Adjustments!$J$4:$J$921,($F27&amp;"/"&amp;EL$4&amp;"/"&amp;EL$3&amp;"/"&amp;EL$2),Adjustments!W$4:W$921)</f>
        <v>0</v>
      </c>
      <c r="EM27" s="27">
        <f>SUMIF(Adjustments!$J$4:$J$921,($F27&amp;"/"&amp;EM$4&amp;"/"&amp;EM$3&amp;"/"&amp;EM$2),Adjustments!X$4:X$921)</f>
        <v>0</v>
      </c>
      <c r="EN27" s="27">
        <f>SUMIF(Adjustments!$J$4:$J$921,($F27&amp;"/"&amp;EN$4&amp;"/"&amp;EN$3&amp;"/"&amp;EN$2),Adjustments!Y$4:Y$921)</f>
        <v>0</v>
      </c>
      <c r="EO27" s="27">
        <f>SUMIF(Adjustments!$J$4:$J$921,($F27&amp;"/"&amp;EO$4&amp;"/"&amp;EO$3&amp;"/"&amp;EO$2),Adjustments!Z$4:Z$921)</f>
        <v>0</v>
      </c>
      <c r="EP27" s="27">
        <f>SUMIF(Adjustments!$J$4:$J$921,($F27&amp;"/"&amp;EP$4&amp;"/"&amp;EP$3&amp;"/"&amp;EP$2),Adjustments!AA$4:AA$921)</f>
        <v>0</v>
      </c>
      <c r="EQ27" s="27">
        <f>SUMIF(Adjustments!$J$4:$J$921,($F27&amp;"/"&amp;EQ$4&amp;"/"&amp;EQ$3&amp;"/"&amp;EQ$2),Adjustments!AB$4:AB$921)</f>
        <v>0</v>
      </c>
      <c r="ER27" s="27">
        <f>SUMIF(Adjustments!$J$4:$J$921,($F27&amp;"/"&amp;ER$4&amp;"/"&amp;ER$3&amp;"/"&amp;ER$2),Adjustments!AC$4:AC$921)</f>
        <v>0</v>
      </c>
      <c r="ES27" s="27">
        <f>SUMIF(Adjustments!$J$4:$J$921,($F27&amp;"/"&amp;ES$4&amp;"/"&amp;ES$3&amp;"/"&amp;ES$2),Adjustments!AD$4:AD$921)</f>
        <v>0</v>
      </c>
      <c r="ET27" s="27">
        <f>SUMIF(Adjustments!$J$4:$J$921,($F27&amp;"/"&amp;ET$4&amp;"/"&amp;ET$3&amp;"/"&amp;ET$2),Adjustments!AE$4:AE$921)</f>
        <v>0</v>
      </c>
      <c r="EU27" s="27">
        <f>SUMIF(Adjustments!$J$4:$J$921,($F27&amp;"/"&amp;EU$4&amp;"/"&amp;EU$3&amp;"/"&amp;EU$2),Adjustments!AF$4:AF$921)</f>
        <v>0</v>
      </c>
      <c r="EV27" s="27">
        <f>SUMIF(Adjustments!$J$4:$J$921,($F27&amp;"/"&amp;EV$4&amp;"/"&amp;EV$3&amp;"/"&amp;EV$2),Adjustments!AG$4:AG$921)</f>
        <v>0</v>
      </c>
      <c r="EW27" s="27">
        <f>SUMIF(Adjustments!$J$4:$J$921,($F27&amp;"/"&amp;EW$4&amp;"/"&amp;EW$3&amp;"/"&amp;EW$2),Adjustments!AH$4:AH$921)</f>
        <v>0</v>
      </c>
      <c r="EX27" s="5"/>
      <c r="EY27" s="27">
        <f>SUMIF(Adjustments!$J$4:$J$921,($F27&amp;"/"&amp;EY$4&amp;"/"&amp;EY$3&amp;"/"&amp;EY$2),Adjustments!L$4:L$921)</f>
        <v>0</v>
      </c>
      <c r="EZ27" s="27">
        <f>SUMIF(Adjustments!$J$4:$J$921,($F27&amp;"/"&amp;EZ$4&amp;"/"&amp;EZ$3&amp;"/"&amp;EZ$2),Adjustments!M$4:M$921)</f>
        <v>0</v>
      </c>
      <c r="FA27" s="27">
        <f>SUMIF(Adjustments!$J$4:$J$921,($F27&amp;"/"&amp;FA$4&amp;"/"&amp;FA$3&amp;"/"&amp;FA$2),Adjustments!N$4:N$921)</f>
        <v>0</v>
      </c>
      <c r="FB27" s="27">
        <f>SUMIF(Adjustments!$J$4:$J$921,($F27&amp;"/"&amp;FB$4&amp;"/"&amp;FB$3&amp;"/"&amp;FB$2),Adjustments!O$4:O$921)</f>
        <v>0</v>
      </c>
      <c r="FC27" s="27">
        <f>SUMIF(Adjustments!$J$4:$J$921,($F27&amp;"/"&amp;FC$4&amp;"/"&amp;FC$3&amp;"/"&amp;FC$2),Adjustments!P$4:P$921)</f>
        <v>0</v>
      </c>
      <c r="FD27" s="27">
        <f>SUMIF(Adjustments!$J$4:$J$921,($F27&amp;"/"&amp;FD$4&amp;"/"&amp;FD$3&amp;"/"&amp;FD$2),Adjustments!Q$4:Q$921)</f>
        <v>0</v>
      </c>
      <c r="FE27" s="27">
        <f>SUMIF(Adjustments!$J$4:$J$921,($F27&amp;"/"&amp;FE$4&amp;"/"&amp;FE$3&amp;"/"&amp;FE$2),Adjustments!R$4:R$921)</f>
        <v>0</v>
      </c>
      <c r="FF27" s="27">
        <f>SUMIF(Adjustments!$J$4:$J$921,($F27&amp;"/"&amp;FF$4&amp;"/"&amp;FF$3&amp;"/"&amp;FF$2),Adjustments!S$4:S$921)</f>
        <v>0</v>
      </c>
      <c r="FG27" s="27">
        <f>SUMIF(Adjustments!$J$4:$J$921,($F27&amp;"/"&amp;FG$4&amp;"/"&amp;FG$3&amp;"/"&amp;FG$2),Adjustments!T$4:T$921)</f>
        <v>0</v>
      </c>
      <c r="FH27" s="27">
        <f>SUMIF(Adjustments!$J$4:$J$921,($F27&amp;"/"&amp;FH$4&amp;"/"&amp;FH$3&amp;"/"&amp;FH$2),Adjustments!U$4:U$921)</f>
        <v>0</v>
      </c>
      <c r="FI27" s="27">
        <f>SUMIF(Adjustments!$J$4:$J$921,($F27&amp;"/"&amp;FI$4&amp;"/"&amp;FI$3&amp;"/"&amp;FI$2),Adjustments!V$4:V$921)</f>
        <v>0</v>
      </c>
      <c r="FJ27" s="27">
        <f>SUMIF(Adjustments!$J$4:$J$921,($F27&amp;"/"&amp;FJ$4&amp;"/"&amp;FJ$3&amp;"/"&amp;FJ$2),Adjustments!W$4:W$921)</f>
        <v>0</v>
      </c>
      <c r="FK27" s="27">
        <f>SUMIF(Adjustments!$J$4:$J$921,($F27&amp;"/"&amp;FK$4&amp;"/"&amp;FK$3&amp;"/"&amp;FK$2),Adjustments!X$4:X$921)</f>
        <v>0</v>
      </c>
      <c r="FL27" s="27">
        <f>SUMIF(Adjustments!$J$4:$J$921,($F27&amp;"/"&amp;FL$4&amp;"/"&amp;FL$3&amp;"/"&amp;FL$2),Adjustments!Y$4:Y$921)</f>
        <v>0</v>
      </c>
      <c r="FM27" s="27">
        <f>SUMIF(Adjustments!$J$4:$J$921,($F27&amp;"/"&amp;FM$4&amp;"/"&amp;FM$3&amp;"/"&amp;FM$2),Adjustments!Z$4:Z$921)</f>
        <v>0</v>
      </c>
      <c r="FN27" s="27">
        <f>SUMIF(Adjustments!$J$4:$J$921,($F27&amp;"/"&amp;FN$4&amp;"/"&amp;FN$3&amp;"/"&amp;FN$2),Adjustments!AA$4:AA$921)</f>
        <v>0</v>
      </c>
      <c r="FO27" s="27">
        <f>SUMIF(Adjustments!$J$4:$J$921,($F27&amp;"/"&amp;FO$4&amp;"/"&amp;FO$3&amp;"/"&amp;FO$2),Adjustments!AB$4:AB$921)</f>
        <v>0</v>
      </c>
      <c r="FP27" s="27">
        <f>SUMIF(Adjustments!$J$4:$J$921,($F27&amp;"/"&amp;FP$4&amp;"/"&amp;FP$3&amp;"/"&amp;FP$2),Adjustments!AC$4:AC$921)</f>
        <v>0</v>
      </c>
      <c r="FQ27" s="27">
        <f>SUMIF(Adjustments!$J$4:$J$921,($F27&amp;"/"&amp;FQ$4&amp;"/"&amp;FQ$3&amp;"/"&amp;FQ$2),Adjustments!AD$4:AD$921)</f>
        <v>0</v>
      </c>
      <c r="FR27" s="27">
        <f>SUMIF(Adjustments!$J$4:$J$921,($F27&amp;"/"&amp;FR$4&amp;"/"&amp;FR$3&amp;"/"&amp;FR$2),Adjustments!AE$4:AE$921)</f>
        <v>0</v>
      </c>
      <c r="FS27" s="27">
        <f>SUMIF(Adjustments!$J$4:$J$921,($F27&amp;"/"&amp;FS$4&amp;"/"&amp;FS$3&amp;"/"&amp;FS$2),Adjustments!AF$4:AF$921)</f>
        <v>0</v>
      </c>
      <c r="FT27" s="27">
        <f>SUMIF(Adjustments!$J$4:$J$921,($F27&amp;"/"&amp;FT$4&amp;"/"&amp;FT$3&amp;"/"&amp;FT$2),Adjustments!AG$4:AG$921)</f>
        <v>0</v>
      </c>
      <c r="FU27" s="27">
        <f>SUMIF(Adjustments!$J$4:$J$921,($F27&amp;"/"&amp;FU$4&amp;"/"&amp;FU$3&amp;"/"&amp;FU$2),Adjustments!AH$4:AH$921)</f>
        <v>0</v>
      </c>
      <c r="FV27" s="5"/>
      <c r="FW27" s="27">
        <f t="shared" si="29"/>
        <v>0</v>
      </c>
      <c r="FX27" s="5"/>
      <c r="FY27" s="358">
        <f>VLOOKUP(F27,Scenarios!Z29:AD150,5,0)</f>
        <v>-1548574.06</v>
      </c>
      <c r="FZ27" s="16">
        <f t="shared" ref="FZ27:FZ30" si="107">FY27-J27-AI27-(BG27+CE27+DC27+EA27+EY27)</f>
        <v>-1558873.3794081481</v>
      </c>
      <c r="GA27" s="16">
        <f t="shared" ref="GA27:GA30" si="108">FZ27-K27-AJ27-(BH27+CF27+DD27+EB27+EZ27)</f>
        <v>-1569172.6988162962</v>
      </c>
      <c r="GB27" s="16">
        <f t="shared" ref="GB27:GB30" si="109">GA27-L27-AK27-(BI27+CG27+DE27+EC27+FA27)</f>
        <v>-1579472.0182244442</v>
      </c>
      <c r="GC27" s="16">
        <f t="shared" ref="GC27:GC30" si="110">GB27-M27-AL27-(BJ27+CH27+DF27+ED27+FB27)</f>
        <v>-1589771.3376325923</v>
      </c>
      <c r="GD27" s="16">
        <f t="shared" ref="GD27:GD30" si="111">GC27-N27-AM27-(BK27+CI27+DG27+EE27+FC27)</f>
        <v>-1600070.6570407404</v>
      </c>
      <c r="GE27" s="16">
        <f t="shared" ref="GE27:GE30" si="112">GD27-O27-AN27-(BL27+CJ27+DH27+EF27+FD27)</f>
        <v>-974030.80964156496</v>
      </c>
      <c r="GF27" s="16">
        <f t="shared" ref="GF27:GF30" si="113">GE27-P27-AO27-(BM27+CK27+DI27+EG27+FE27)</f>
        <v>-978926.39543506631</v>
      </c>
      <c r="GG27" s="16">
        <f t="shared" ref="GG27:GG30" si="114">GF27-Q27-AP27-(BN27+CL27+DJ27+EH27+FF27)</f>
        <v>-983821.98122856766</v>
      </c>
      <c r="GH27" s="16">
        <f t="shared" ref="GH27:GH30" si="115">GG27-R27-AQ27-(BO27+CM27+DK27+EI27+FG27)</f>
        <v>-988717.56702206901</v>
      </c>
      <c r="GI27" s="16">
        <f t="shared" ref="GI27:GI30" si="116">GH27-S27-AR27-(BP27+CN27+DL27+EJ27+FH27)</f>
        <v>-988359.86553946789</v>
      </c>
      <c r="GJ27" s="16">
        <f t="shared" ref="GJ27:GJ30" si="117">GI27-T27-AS27-(BQ27+CO27+DM27+EK27+FI27)</f>
        <v>-987957.55362500588</v>
      </c>
      <c r="GK27" s="16">
        <f t="shared" ref="GK27:GK30" si="118">GJ27-U27-AT27-(BR27+CP27+DN27+EL27+FJ27)</f>
        <v>-987510.63127868297</v>
      </c>
      <c r="GL27" s="16">
        <f t="shared" ref="GL27:GL30" si="119">GK27-V27-AU27-(BS27+CQ27+DO27+EM27+FK27)</f>
        <v>-987019.09850049915</v>
      </c>
      <c r="GM27" s="16">
        <f t="shared" ref="GM27:GM30" si="120">GL27-W27-AV27-(BT27+CR27+DP27+EN27+FL27)</f>
        <v>-986482.95529045456</v>
      </c>
      <c r="GN27" s="16">
        <f t="shared" ref="GN27:GN30" si="121">GM27-X27-AW27-(BU27+CS27+DQ27+EO27+FM27)</f>
        <v>226937.06805552519</v>
      </c>
      <c r="GO27" s="16">
        <f t="shared" ref="GO27:GO30" si="122">GN27-Y27-AX27-(BV27+CT27+DR27+EP27+FN27)</f>
        <v>237861.75153743962</v>
      </c>
      <c r="GP27" s="16">
        <f t="shared" ref="GP27:GP30" si="123">GO27-Z27-AY27-(BW27+CU27+DS27+EQ27+FO27)</f>
        <v>248831.04545121492</v>
      </c>
      <c r="GQ27" s="16">
        <f t="shared" ref="GQ27:GQ30" si="124">GP27-AA27-AZ27-(BX27+CV27+DT27+ER27+FP27)</f>
        <v>259844.94979685111</v>
      </c>
      <c r="GR27" s="16">
        <f t="shared" ref="GR27:GR30" si="125">GQ27-AB27-BA27-(BY27+CW27+DU27+ES27+FQ27)</f>
        <v>259420.78431968956</v>
      </c>
      <c r="GS27" s="16">
        <f t="shared" ref="GS27:GS30" si="126">GR27-AC27-BB27-(BZ27+CX27+DV27+ET27+FR27)</f>
        <v>258943.71941091519</v>
      </c>
      <c r="GT27" s="16">
        <f t="shared" ref="GT27:GT30" si="127">GS27-AD27-BC27-(CA27+CY27+DW27+EU27+FS27)</f>
        <v>258413.75507052804</v>
      </c>
      <c r="GU27" s="16">
        <f t="shared" ref="GU27:GU30" si="128">GT27-AE27-BD27-(CB27+CZ27+DX27+EV27+FT27)</f>
        <v>257830.89129852809</v>
      </c>
      <c r="GV27" s="16">
        <f t="shared" ref="GV27:GV30" si="129">GU27-AF27-BE27-(CC27+DA27+DY27+EW27+FU27)</f>
        <v>257195.12809491536</v>
      </c>
      <c r="GW27" s="13"/>
      <c r="GX27" s="571" t="s">
        <v>998</v>
      </c>
      <c r="GY27" s="599" t="str">
        <f t="shared" ref="GY27:GY30" si="130">GX27</f>
        <v>108OPDGU</v>
      </c>
      <c r="GZ27" s="563">
        <f t="shared" ref="GZ27:GZ30" si="131">AVERAGE(GJ27:GV27)</f>
        <v>-129514.70351223348</v>
      </c>
      <c r="HA27" s="127">
        <f>VLOOKUP($GX27,Scenarios!$V$11:$Y$132,4,0)</f>
        <v>-1475595.62</v>
      </c>
      <c r="HB27" s="127">
        <f t="shared" si="93"/>
        <v>1346080.9164877667</v>
      </c>
      <c r="HD27" s="106">
        <f>VLOOKUP($GX27,Scenarios!$AE$11:$AF$132,2,0)</f>
        <v>-824739.58174812631</v>
      </c>
      <c r="HE27" s="106">
        <f>VLOOKUP($GX27,Scenarios!$V$11:$Y$132,4,0)</f>
        <v>-1475595.62</v>
      </c>
      <c r="HF27" s="106">
        <f t="shared" si="94"/>
        <v>650856.0382518738</v>
      </c>
      <c r="HH27" s="106">
        <f t="shared" si="54"/>
        <v>-695224.87823589286</v>
      </c>
    </row>
    <row r="28" spans="1:216">
      <c r="A28" t="s">
        <v>6</v>
      </c>
      <c r="B28" t="s">
        <v>7</v>
      </c>
      <c r="C28" t="s">
        <v>7</v>
      </c>
      <c r="D28" s="5" t="s">
        <v>106</v>
      </c>
      <c r="E28" s="5" t="s">
        <v>16</v>
      </c>
      <c r="F28" s="5" t="s">
        <v>119</v>
      </c>
      <c r="G28" s="5" t="s">
        <v>61</v>
      </c>
      <c r="H28" s="5" t="s">
        <v>999</v>
      </c>
      <c r="I28" s="5"/>
      <c r="J28" s="119">
        <f>SUMIF(Retirements!$E$10:$E$96,'Accum Dep'!$F28,Retirements!ED$10:ED$97)</f>
        <v>-678021</v>
      </c>
      <c r="K28" s="119">
        <f>SUMIF(Retirements!$E$10:$E$96,'Accum Dep'!$F28,Retirements!EE$10:EE$97)</f>
        <v>-772103</v>
      </c>
      <c r="L28" s="119">
        <f>SUMIF(Retirements!$E$10:$E$96,'Accum Dep'!$F28,Retirements!EF$10:EF$97)</f>
        <v>-85385</v>
      </c>
      <c r="M28" s="119">
        <f>SUMIF(Retirements!$E$10:$E$96,'Accum Dep'!$F28,Retirements!EG$10:EG$97)</f>
        <v>-539821.41999999993</v>
      </c>
      <c r="N28" s="119">
        <f>SUMIF(Retirements!$E$10:$E$96,'Accum Dep'!$F28,Retirements!EH$10:EH$97)</f>
        <v>-61081.919999999998</v>
      </c>
      <c r="O28" s="119">
        <f>SUMIF(Retirements!$E$10:$E$96,'Accum Dep'!$F28,Retirements!EI$10:EI$97)</f>
        <v>-3380065.9900000007</v>
      </c>
      <c r="P28" s="119">
        <f>SUMIF(Retirements!$E$10:$E$96,'Accum Dep'!$F28,Retirements!EJ$10:EJ$97)</f>
        <v>0</v>
      </c>
      <c r="Q28" s="119">
        <f>SUMIF(Retirements!$E$10:$E$96,'Accum Dep'!$F28,Retirements!EK$10:EK$97)</f>
        <v>-13277</v>
      </c>
      <c r="R28" s="119">
        <f>SUMIF(Retirements!$E$10:$E$96,'Accum Dep'!$F28,Retirements!EL$10:EL$97)</f>
        <v>-195733</v>
      </c>
      <c r="S28" s="119">
        <f>SUMIF(Retirements!$E$10:$E$96,'Accum Dep'!$F28,Retirements!EM$10:EM$97)</f>
        <v>-1641576.2051169556</v>
      </c>
      <c r="T28" s="119">
        <f>SUMIF(Retirements!$E$10:$E$96,'Accum Dep'!$F28,Retirements!EN$10:EN$97)</f>
        <v>-1641576.2051169556</v>
      </c>
      <c r="U28" s="119">
        <f>SUMIF(Retirements!$E$10:$E$96,'Accum Dep'!$F28,Retirements!EO$10:EO$97)</f>
        <v>-1641576.2051169556</v>
      </c>
      <c r="V28" s="119">
        <f>SUMIF(Retirements!$E$10:$E$96,'Accum Dep'!$F28,Retirements!EP$10:EP$97)</f>
        <v>-1641576.2051169556</v>
      </c>
      <c r="W28" s="119">
        <f>SUMIF(Retirements!$E$10:$E$96,'Accum Dep'!$F28,Retirements!EQ$10:EQ$97)</f>
        <v>-1641576.2051169556</v>
      </c>
      <c r="X28" s="119">
        <f>SUMIF(Retirements!$E$10:$E$96,'Accum Dep'!$F28,Retirements!ER$10:ER$97)</f>
        <v>-2166183.6351169543</v>
      </c>
      <c r="Y28" s="119">
        <f>SUMIF(Retirements!$E$10:$E$96,'Accum Dep'!$F28,Retirements!ES$10:ES$97)</f>
        <v>-1641576.2051169556</v>
      </c>
      <c r="Z28" s="119">
        <f>SUMIF(Retirements!$E$10:$E$96,'Accum Dep'!$F28,Retirements!ET$10:ET$97)</f>
        <v>-1641576.2051169556</v>
      </c>
      <c r="AA28" s="119">
        <f>SUMIF(Retirements!$E$10:$E$96,'Accum Dep'!$F28,Retirements!EU$10:EU$97)</f>
        <v>-1641576.2051169556</v>
      </c>
      <c r="AB28" s="119">
        <f>SUMIF(Retirements!$E$10:$E$96,'Accum Dep'!$F28,Retirements!EV$10:EV$97)</f>
        <v>-1653991.5302227931</v>
      </c>
      <c r="AC28" s="119">
        <f>SUMIF(Retirements!$E$10:$E$96,'Accum Dep'!$F28,Retirements!EW$10:EW$97)</f>
        <v>-1653991.5302227931</v>
      </c>
      <c r="AD28" s="119">
        <f>SUMIF(Retirements!$E$10:$E$96,'Accum Dep'!$F28,Retirements!EX$10:EX$97)</f>
        <v>-1653991.5302227931</v>
      </c>
      <c r="AE28" s="119">
        <f>SUMIF(Retirements!$E$10:$E$96,'Accum Dep'!$F28,Retirements!EY$10:EY$97)</f>
        <v>-1653991.5302227931</v>
      </c>
      <c r="AF28" s="119">
        <f>SUMIF(Retirements!$E$10:$E$96,'Accum Dep'!$F28,Retirements!EZ$10:EZ$97)</f>
        <v>-1653991.5302227931</v>
      </c>
      <c r="AG28" s="7"/>
      <c r="AH28" s="27">
        <f>SUMIF('Depreciation Exp'!$F$8:$F$130,'Accum Dep'!$F28,'Depreciation Exp'!CH$8:CH$133)</f>
        <v>2667682.2043004846</v>
      </c>
      <c r="AI28" s="27">
        <f>SUMIF('Depreciation Exp'!$F$8:$F$130,'Accum Dep'!$F28,'Depreciation Exp'!CI$8:CI$133)</f>
        <v>2669067.803362695</v>
      </c>
      <c r="AJ28" s="27">
        <f>SUMIF('Depreciation Exp'!$F$8:$F$130,'Accum Dep'!$F28,'Depreciation Exp'!CJ$8:CJ$133)</f>
        <v>2671255.6771080638</v>
      </c>
      <c r="AK28" s="27">
        <f>SUMIF('Depreciation Exp'!$F$8:$F$130,'Accum Dep'!$F28,'Depreciation Exp'!CK$8:CK$133)</f>
        <v>2672005.5723874965</v>
      </c>
      <c r="AL28" s="27">
        <f>SUMIF('Depreciation Exp'!$F$8:$F$130,'Accum Dep'!$F28,'Depreciation Exp'!CL$8:CL$133)</f>
        <v>2671550.762401273</v>
      </c>
      <c r="AM28" s="27">
        <f>SUMIF('Depreciation Exp'!$F$8:$F$130,'Accum Dep'!$F28,'Depreciation Exp'!CM$8:CM$133)</f>
        <v>2671108.3203840493</v>
      </c>
      <c r="AN28" s="27">
        <f>SUMIF('Depreciation Exp'!$F$8:$F$130,'Accum Dep'!$F28,'Depreciation Exp'!CN$8:CN$133)</f>
        <v>2667820.5858866633</v>
      </c>
      <c r="AO28" s="27">
        <f>SUMIF('Depreciation Exp'!$F$8:$F$130,'Accum Dep'!$F28,'Depreciation Exp'!CO$8:CO$133)</f>
        <v>2665438.4296742156</v>
      </c>
      <c r="AP28" s="27">
        <f>SUMIF('Depreciation Exp'!$F$8:$F$130,'Accum Dep'!$F28,'Depreciation Exp'!CP$8:CP$133)</f>
        <v>2667234.029389102</v>
      </c>
      <c r="AQ28" s="27">
        <f>SUMIF('Depreciation Exp'!$F$8:$F$130,'Accum Dep'!$F28,'Depreciation Exp'!CQ$8:CQ$133)</f>
        <v>2667955.3599967817</v>
      </c>
      <c r="AR28" s="27">
        <f>SUMIF('Depreciation Exp'!$F$8:$F$130,'Accum Dep'!$F28,'Depreciation Exp'!CR$8:CR$133)</f>
        <v>2665967.0822148244</v>
      </c>
      <c r="AS28" s="27">
        <f>SUMIF('Depreciation Exp'!$F$8:$F$130,'Accum Dep'!$F28,'Depreciation Exp'!CS$8:CS$133)</f>
        <v>2662683.5647630692</v>
      </c>
      <c r="AT28" s="27">
        <f>SUMIF('Depreciation Exp'!$F$8:$F$130,'Accum Dep'!$F28,'Depreciation Exp'!CT$8:CT$133)</f>
        <v>2660128.8448078516</v>
      </c>
      <c r="AU28" s="27">
        <f>SUMIF('Depreciation Exp'!$F$8:$F$130,'Accum Dep'!$F28,'Depreciation Exp'!CU$8:CU$133)</f>
        <v>2657918.2652530023</v>
      </c>
      <c r="AV28" s="27">
        <f>SUMIF('Depreciation Exp'!$F$8:$F$130,'Accum Dep'!$F28,'Depreciation Exp'!CV$8:CV$133)</f>
        <v>2654978.8882016158</v>
      </c>
      <c r="AW28" s="27">
        <f>SUMIF('Depreciation Exp'!$F$8:$F$130,'Accum Dep'!$F28,'Depreciation Exp'!CW$8:CW$133)</f>
        <v>2650851.0285290037</v>
      </c>
      <c r="AX28" s="27">
        <f>SUMIF('Depreciation Exp'!$F$8:$F$130,'Accum Dep'!$F28,'Depreciation Exp'!CX$8:CX$133)</f>
        <v>2665847.2398753795</v>
      </c>
      <c r="AY28" s="27">
        <f>SUMIF('Depreciation Exp'!$F$8:$F$130,'Accum Dep'!$F28,'Depreciation Exp'!CY$8:CY$133)</f>
        <v>2681412.1598444385</v>
      </c>
      <c r="AZ28" s="27">
        <f>SUMIF('Depreciation Exp'!$F$8:$F$130,'Accum Dep'!$F28,'Depreciation Exp'!CZ$8:CZ$133)</f>
        <v>2682178.8742423668</v>
      </c>
      <c r="BA28" s="27">
        <f>SUMIF('Depreciation Exp'!$F$8:$F$130,'Accum Dep'!$F28,'Depreciation Exp'!DA$8:DA$133)</f>
        <v>2682932.1296192491</v>
      </c>
      <c r="BB28" s="27">
        <f>SUMIF('Depreciation Exp'!$F$8:$F$130,'Accum Dep'!$F28,'Depreciation Exp'!DB$8:DB$133)</f>
        <v>2679346.0605272297</v>
      </c>
      <c r="BC28" s="27">
        <f>SUMIF('Depreciation Exp'!$F$8:$F$130,'Accum Dep'!$F28,'Depreciation Exp'!DC$8:DC$133)</f>
        <v>2678926.8781676255</v>
      </c>
      <c r="BD28" s="27">
        <f>SUMIF('Depreciation Exp'!$F$8:$F$130,'Accum Dep'!$F28,'Depreciation Exp'!DD$8:DD$133)</f>
        <v>2681653.9625484068</v>
      </c>
      <c r="BE28" s="27">
        <f>SUMIF('Depreciation Exp'!$F$8:$F$130,'Accum Dep'!$F28,'Depreciation Exp'!DE$8:DE$133)</f>
        <v>2681384.2361941035</v>
      </c>
      <c r="BF28" s="59"/>
      <c r="BG28" s="27">
        <f>SUMIF(Adjustments!$J$4:$J$921,($F28&amp;"/"&amp;BG$4&amp;"/"&amp;BG$3&amp;"/"&amp;BG$2),Adjustments!L$4:L$921)</f>
        <v>0</v>
      </c>
      <c r="BH28" s="27">
        <f>SUMIF(Adjustments!$J$4:$J$921,($F28&amp;"/"&amp;BH$4&amp;"/"&amp;BH$3&amp;"/"&amp;BH$2),Adjustments!M$4:M$921)</f>
        <v>0</v>
      </c>
      <c r="BI28" s="27">
        <f>SUMIF(Adjustments!$J$4:$J$921,($F28&amp;"/"&amp;BI$4&amp;"/"&amp;BI$3&amp;"/"&amp;BI$2),Adjustments!N$4:N$921)</f>
        <v>0</v>
      </c>
      <c r="BJ28" s="27">
        <f>SUMIF(Adjustments!$J$4:$J$921,($F28&amp;"/"&amp;BJ$4&amp;"/"&amp;BJ$3&amp;"/"&amp;BJ$2),Adjustments!O$4:O$921)</f>
        <v>0</v>
      </c>
      <c r="BK28" s="27">
        <f>SUMIF(Adjustments!$J$4:$J$921,($F28&amp;"/"&amp;BK$4&amp;"/"&amp;BK$3&amp;"/"&amp;BK$2),Adjustments!P$4:P$921)</f>
        <v>0</v>
      </c>
      <c r="BL28" s="27">
        <f>SUMIF(Adjustments!$J$4:$J$921,($F28&amp;"/"&amp;BL$4&amp;"/"&amp;BL$3&amp;"/"&amp;BL$2),Adjustments!Q$4:Q$921)</f>
        <v>0</v>
      </c>
      <c r="BM28" s="27">
        <f>SUMIF(Adjustments!$J$4:$J$921,($F28&amp;"/"&amp;BM$4&amp;"/"&amp;BM$3&amp;"/"&amp;BM$2),Adjustments!R$4:R$921)</f>
        <v>0</v>
      </c>
      <c r="BN28" s="27">
        <f>SUMIF(Adjustments!$J$4:$J$921,($F28&amp;"/"&amp;BN$4&amp;"/"&amp;BN$3&amp;"/"&amp;BN$2),Adjustments!S$4:S$921)</f>
        <v>0</v>
      </c>
      <c r="BO28" s="27">
        <f>SUMIF(Adjustments!$J$4:$J$921,($F28&amp;"/"&amp;BO$4&amp;"/"&amp;BO$3&amp;"/"&amp;BO$2),Adjustments!T$4:T$921)</f>
        <v>0</v>
      </c>
      <c r="BP28" s="27">
        <f>SUMIF(Adjustments!$J$4:$J$921,($F28&amp;"/"&amp;BP$4&amp;"/"&amp;BP$3&amp;"/"&amp;BP$2),Adjustments!U$4:U$921)</f>
        <v>0</v>
      </c>
      <c r="BQ28" s="27">
        <f>SUMIF(Adjustments!$J$4:$J$921,($F28&amp;"/"&amp;BQ$4&amp;"/"&amp;BQ$3&amp;"/"&amp;BQ$2),Adjustments!V$4:V$921)</f>
        <v>0</v>
      </c>
      <c r="BR28" s="27">
        <f>SUMIF(Adjustments!$J$4:$J$921,($F28&amp;"/"&amp;BR$4&amp;"/"&amp;BR$3&amp;"/"&amp;BR$2),Adjustments!W$4:W$921)</f>
        <v>0</v>
      </c>
      <c r="BS28" s="27">
        <f>SUMIF(Adjustments!$J$4:$J$921,($F28&amp;"/"&amp;BS$4&amp;"/"&amp;BS$3&amp;"/"&amp;BS$2),Adjustments!X$4:X$921)</f>
        <v>0</v>
      </c>
      <c r="BT28" s="27">
        <f>SUMIF(Adjustments!$J$4:$J$921,($F28&amp;"/"&amp;BT$4&amp;"/"&amp;BT$3&amp;"/"&amp;BT$2),Adjustments!Y$4:Y$921)</f>
        <v>0</v>
      </c>
      <c r="BU28" s="27">
        <f>SUMIF(Adjustments!$J$4:$J$921,($F28&amp;"/"&amp;BU$4&amp;"/"&amp;BU$3&amp;"/"&amp;BU$2),Adjustments!Z$4:Z$921)</f>
        <v>0</v>
      </c>
      <c r="BV28" s="27">
        <f>SUMIF(Adjustments!$J$4:$J$921,($F28&amp;"/"&amp;BV$4&amp;"/"&amp;BV$3&amp;"/"&amp;BV$2),Adjustments!AA$4:AA$921)</f>
        <v>0</v>
      </c>
      <c r="BW28" s="27">
        <f>SUMIF(Adjustments!$J$4:$J$921,($F28&amp;"/"&amp;BW$4&amp;"/"&amp;BW$3&amp;"/"&amp;BW$2),Adjustments!AB$4:AB$921)</f>
        <v>0</v>
      </c>
      <c r="BX28" s="27">
        <f>SUMIF(Adjustments!$J$4:$J$921,($F28&amp;"/"&amp;BX$4&amp;"/"&amp;BX$3&amp;"/"&amp;BX$2),Adjustments!AC$4:AC$921)</f>
        <v>0</v>
      </c>
      <c r="BY28" s="27">
        <f>SUMIF(Adjustments!$J$4:$J$921,($F28&amp;"/"&amp;BY$4&amp;"/"&amp;BY$3&amp;"/"&amp;BY$2),Adjustments!AD$4:AD$921)</f>
        <v>0</v>
      </c>
      <c r="BZ28" s="27">
        <f>SUMIF(Adjustments!$J$4:$J$921,($F28&amp;"/"&amp;BZ$4&amp;"/"&amp;BZ$3&amp;"/"&amp;BZ$2),Adjustments!AE$4:AE$921)</f>
        <v>0</v>
      </c>
      <c r="CA28" s="27">
        <f>SUMIF(Adjustments!$J$4:$J$921,($F28&amp;"/"&amp;CA$4&amp;"/"&amp;CA$3&amp;"/"&amp;CA$2),Adjustments!AF$4:AF$921)</f>
        <v>0</v>
      </c>
      <c r="CB28" s="27">
        <f>SUMIF(Adjustments!$J$4:$J$921,($F28&amp;"/"&amp;CB$4&amp;"/"&amp;CB$3&amp;"/"&amp;CB$2),Adjustments!AG$4:AG$921)</f>
        <v>0</v>
      </c>
      <c r="CC28" s="27">
        <f>SUMIF(Adjustments!$J$4:$J$921,($F28&amp;"/"&amp;CC$4&amp;"/"&amp;CC$3&amp;"/"&amp;CC$2),Adjustments!AH$4:AH$921)</f>
        <v>0</v>
      </c>
      <c r="CD28" s="5"/>
      <c r="CE28" s="27">
        <f>SUMIF(Adjustments!$J$4:$J$921,($F28&amp;"/"&amp;CE$4&amp;"/"&amp;CE$3&amp;"/"&amp;CE$2),Adjustments!L$4:L$921)</f>
        <v>0</v>
      </c>
      <c r="CF28" s="27">
        <f>SUMIF(Adjustments!$J$4:$J$921,($F28&amp;"/"&amp;CF$4&amp;"/"&amp;CF$3&amp;"/"&amp;CF$2),Adjustments!M$4:M$921)</f>
        <v>0</v>
      </c>
      <c r="CG28" s="27">
        <f>SUMIF(Adjustments!$J$4:$J$921,($F28&amp;"/"&amp;CG$4&amp;"/"&amp;CG$3&amp;"/"&amp;CG$2),Adjustments!N$4:N$921)</f>
        <v>0</v>
      </c>
      <c r="CH28" s="27">
        <f>SUMIF(Adjustments!$J$4:$J$921,($F28&amp;"/"&amp;CH$4&amp;"/"&amp;CH$3&amp;"/"&amp;CH$2),Adjustments!O$4:O$921)</f>
        <v>0</v>
      </c>
      <c r="CI28" s="27">
        <f>SUMIF(Adjustments!$J$4:$J$921,($F28&amp;"/"&amp;CI$4&amp;"/"&amp;CI$3&amp;"/"&amp;CI$2),Adjustments!P$4:P$921)</f>
        <v>0</v>
      </c>
      <c r="CJ28" s="27">
        <f>SUMIF(Adjustments!$J$4:$J$921,($F28&amp;"/"&amp;CJ$4&amp;"/"&amp;CJ$3&amp;"/"&amp;CJ$2),Adjustments!Q$4:Q$921)</f>
        <v>0</v>
      </c>
      <c r="CK28" s="27">
        <f>SUMIF(Adjustments!$J$4:$J$921,($F28&amp;"/"&amp;CK$4&amp;"/"&amp;CK$3&amp;"/"&amp;CK$2),Adjustments!R$4:R$921)</f>
        <v>0</v>
      </c>
      <c r="CL28" s="27">
        <f>SUMIF(Adjustments!$J$4:$J$921,($F28&amp;"/"&amp;CL$4&amp;"/"&amp;CL$3&amp;"/"&amp;CL$2),Adjustments!S$4:S$921)</f>
        <v>0</v>
      </c>
      <c r="CM28" s="27">
        <f>SUMIF(Adjustments!$J$4:$J$921,($F28&amp;"/"&amp;CM$4&amp;"/"&amp;CM$3&amp;"/"&amp;CM$2),Adjustments!T$4:T$921)</f>
        <v>0</v>
      </c>
      <c r="CN28" s="27">
        <f>SUMIF(Adjustments!$J$4:$J$921,($F28&amp;"/"&amp;CN$4&amp;"/"&amp;CN$3&amp;"/"&amp;CN$2),Adjustments!U$4:U$921)</f>
        <v>0</v>
      </c>
      <c r="CO28" s="27">
        <f>SUMIF(Adjustments!$J$4:$J$921,($F28&amp;"/"&amp;CO$4&amp;"/"&amp;CO$3&amp;"/"&amp;CO$2),Adjustments!V$4:V$921)</f>
        <v>0</v>
      </c>
      <c r="CP28" s="27">
        <f>SUMIF(Adjustments!$J$4:$J$921,($F28&amp;"/"&amp;CP$4&amp;"/"&amp;CP$3&amp;"/"&amp;CP$2),Adjustments!W$4:W$921)</f>
        <v>0</v>
      </c>
      <c r="CQ28" s="27">
        <f>SUMIF(Adjustments!$J$4:$J$921,($F28&amp;"/"&amp;CQ$4&amp;"/"&amp;CQ$3&amp;"/"&amp;CQ$2),Adjustments!X$4:X$921)</f>
        <v>0</v>
      </c>
      <c r="CR28" s="27">
        <f>SUMIF(Adjustments!$J$4:$J$921,($F28&amp;"/"&amp;CR$4&amp;"/"&amp;CR$3&amp;"/"&amp;CR$2),Adjustments!Y$4:Y$921)</f>
        <v>0</v>
      </c>
      <c r="CS28" s="27">
        <f>SUMIF(Adjustments!$J$4:$J$921,($F28&amp;"/"&amp;CS$4&amp;"/"&amp;CS$3&amp;"/"&amp;CS$2),Adjustments!Z$4:Z$921)</f>
        <v>0</v>
      </c>
      <c r="CT28" s="27">
        <f>SUMIF(Adjustments!$J$4:$J$921,($F28&amp;"/"&amp;CT$4&amp;"/"&amp;CT$3&amp;"/"&amp;CT$2),Adjustments!AA$4:AA$921)</f>
        <v>0</v>
      </c>
      <c r="CU28" s="27">
        <f>SUMIF(Adjustments!$J$4:$J$921,($F28&amp;"/"&amp;CU$4&amp;"/"&amp;CU$3&amp;"/"&amp;CU$2),Adjustments!AB$4:AB$921)</f>
        <v>0</v>
      </c>
      <c r="CV28" s="27">
        <f>SUMIF(Adjustments!$J$4:$J$921,($F28&amp;"/"&amp;CV$4&amp;"/"&amp;CV$3&amp;"/"&amp;CV$2),Adjustments!AC$4:AC$921)</f>
        <v>0</v>
      </c>
      <c r="CW28" s="27">
        <f>SUMIF(Adjustments!$J$4:$J$921,($F28&amp;"/"&amp;CW$4&amp;"/"&amp;CW$3&amp;"/"&amp;CW$2),Adjustments!AD$4:AD$921)</f>
        <v>0</v>
      </c>
      <c r="CX28" s="27">
        <f>SUMIF(Adjustments!$J$4:$J$921,($F28&amp;"/"&amp;CX$4&amp;"/"&amp;CX$3&amp;"/"&amp;CX$2),Adjustments!AE$4:AE$921)</f>
        <v>0</v>
      </c>
      <c r="CY28" s="27">
        <f>SUMIF(Adjustments!$J$4:$J$921,($F28&amp;"/"&amp;CY$4&amp;"/"&amp;CY$3&amp;"/"&amp;CY$2),Adjustments!AF$4:AF$921)</f>
        <v>0</v>
      </c>
      <c r="CZ28" s="27">
        <f>SUMIF(Adjustments!$J$4:$J$921,($F28&amp;"/"&amp;CZ$4&amp;"/"&amp;CZ$3&amp;"/"&amp;CZ$2),Adjustments!AG$4:AG$921)</f>
        <v>0</v>
      </c>
      <c r="DA28" s="27">
        <f>SUMIF(Adjustments!$J$4:$J$921,($F28&amp;"/"&amp;DA$4&amp;"/"&amp;DA$3&amp;"/"&amp;DA$2),Adjustments!AH$4:AH$921)</f>
        <v>0</v>
      </c>
      <c r="DB28" s="5"/>
      <c r="DC28" s="27">
        <f>SUMIF(Adjustments!$J$4:$J$921,($F28&amp;"/"&amp;DC$4&amp;"/"&amp;DC$3&amp;"/"&amp;DC$2),Adjustments!L$4:L$921)</f>
        <v>0</v>
      </c>
      <c r="DD28" s="27">
        <f>SUMIF(Adjustments!$J$4:$J$921,($F28&amp;"/"&amp;DD$4&amp;"/"&amp;DD$3&amp;"/"&amp;DD$2),Adjustments!M$4:M$921)</f>
        <v>0</v>
      </c>
      <c r="DE28" s="27">
        <f>SUMIF(Adjustments!$J$4:$J$921,($F28&amp;"/"&amp;DE$4&amp;"/"&amp;DE$3&amp;"/"&amp;DE$2),Adjustments!N$4:N$921)</f>
        <v>0</v>
      </c>
      <c r="DF28" s="27">
        <f>SUMIF(Adjustments!$J$4:$J$921,($F28&amp;"/"&amp;DF$4&amp;"/"&amp;DF$3&amp;"/"&amp;DF$2),Adjustments!O$4:O$921)</f>
        <v>0</v>
      </c>
      <c r="DG28" s="27">
        <f>SUMIF(Adjustments!$J$4:$J$921,($F28&amp;"/"&amp;DG$4&amp;"/"&amp;DG$3&amp;"/"&amp;DG$2),Adjustments!P$4:P$921)</f>
        <v>0</v>
      </c>
      <c r="DH28" s="27">
        <f>SUMIF(Adjustments!$J$4:$J$921,($F28&amp;"/"&amp;DH$4&amp;"/"&amp;DH$3&amp;"/"&amp;DH$2),Adjustments!Q$4:Q$921)</f>
        <v>0</v>
      </c>
      <c r="DI28" s="27">
        <f>SUMIF(Adjustments!$J$4:$J$921,($F28&amp;"/"&amp;DI$4&amp;"/"&amp;DI$3&amp;"/"&amp;DI$2),Adjustments!R$4:R$921)</f>
        <v>0</v>
      </c>
      <c r="DJ28" s="27">
        <f>SUMIF(Adjustments!$J$4:$J$921,($F28&amp;"/"&amp;DJ$4&amp;"/"&amp;DJ$3&amp;"/"&amp;DJ$2),Adjustments!S$4:S$921)</f>
        <v>0</v>
      </c>
      <c r="DK28" s="27">
        <f>SUMIF(Adjustments!$J$4:$J$921,($F28&amp;"/"&amp;DK$4&amp;"/"&amp;DK$3&amp;"/"&amp;DK$2),Adjustments!T$4:T$921)</f>
        <v>0</v>
      </c>
      <c r="DL28" s="27">
        <f>SUMIF(Adjustments!$J$4:$J$921,($F28&amp;"/"&amp;DL$4&amp;"/"&amp;DL$3&amp;"/"&amp;DL$2),Adjustments!U$4:U$921)</f>
        <v>0</v>
      </c>
      <c r="DM28" s="27">
        <f>SUMIF(Adjustments!$J$4:$J$921,($F28&amp;"/"&amp;DM$4&amp;"/"&amp;DM$3&amp;"/"&amp;DM$2),Adjustments!V$4:V$921)</f>
        <v>0</v>
      </c>
      <c r="DN28" s="27">
        <f>SUMIF(Adjustments!$J$4:$J$921,($F28&amp;"/"&amp;DN$4&amp;"/"&amp;DN$3&amp;"/"&amp;DN$2),Adjustments!W$4:W$921)</f>
        <v>0</v>
      </c>
      <c r="DO28" s="27">
        <f>SUMIF(Adjustments!$J$4:$J$921,($F28&amp;"/"&amp;DO$4&amp;"/"&amp;DO$3&amp;"/"&amp;DO$2),Adjustments!X$4:X$921)</f>
        <v>0</v>
      </c>
      <c r="DP28" s="27">
        <f>SUMIF(Adjustments!$J$4:$J$921,($F28&amp;"/"&amp;DP$4&amp;"/"&amp;DP$3&amp;"/"&amp;DP$2),Adjustments!Y$4:Y$921)</f>
        <v>0</v>
      </c>
      <c r="DQ28" s="27">
        <f>SUMIF(Adjustments!$J$4:$J$921,($F28&amp;"/"&amp;DQ$4&amp;"/"&amp;DQ$3&amp;"/"&amp;DQ$2),Adjustments!Z$4:Z$921)</f>
        <v>0</v>
      </c>
      <c r="DR28" s="27">
        <f>SUMIF(Adjustments!$J$4:$J$921,($F28&amp;"/"&amp;DR$4&amp;"/"&amp;DR$3&amp;"/"&amp;DR$2),Adjustments!AA$4:AA$921)</f>
        <v>0</v>
      </c>
      <c r="DS28" s="27">
        <f>SUMIF(Adjustments!$J$4:$J$921,($F28&amp;"/"&amp;DS$4&amp;"/"&amp;DS$3&amp;"/"&amp;DS$2),Adjustments!AB$4:AB$921)</f>
        <v>0</v>
      </c>
      <c r="DT28" s="27">
        <f>SUMIF(Adjustments!$J$4:$J$921,($F28&amp;"/"&amp;DT$4&amp;"/"&amp;DT$3&amp;"/"&amp;DT$2),Adjustments!AC$4:AC$921)</f>
        <v>0</v>
      </c>
      <c r="DU28" s="27">
        <f>SUMIF(Adjustments!$J$4:$J$921,($F28&amp;"/"&amp;DU$4&amp;"/"&amp;DU$3&amp;"/"&amp;DU$2),Adjustments!AD$4:AD$921)</f>
        <v>0</v>
      </c>
      <c r="DV28" s="27">
        <f>SUMIF(Adjustments!$J$4:$J$921,($F28&amp;"/"&amp;DV$4&amp;"/"&amp;DV$3&amp;"/"&amp;DV$2),Adjustments!AE$4:AE$921)</f>
        <v>0</v>
      </c>
      <c r="DW28" s="27">
        <f>SUMIF(Adjustments!$J$4:$J$921,($F28&amp;"/"&amp;DW$4&amp;"/"&amp;DW$3&amp;"/"&amp;DW$2),Adjustments!AF$4:AF$921)</f>
        <v>0</v>
      </c>
      <c r="DX28" s="27">
        <f>SUMIF(Adjustments!$J$4:$J$921,($F28&amp;"/"&amp;DX$4&amp;"/"&amp;DX$3&amp;"/"&amp;DX$2),Adjustments!AG$4:AG$921)</f>
        <v>0</v>
      </c>
      <c r="DY28" s="27">
        <f>SUMIF(Adjustments!$J$4:$J$921,($F28&amp;"/"&amp;DY$4&amp;"/"&amp;DY$3&amp;"/"&amp;DY$2),Adjustments!AH$4:AH$921)</f>
        <v>0</v>
      </c>
      <c r="DZ28" s="5"/>
      <c r="EA28" s="27">
        <f>SUMIF(Adjustments!$J$4:$J$921,($F28&amp;"/"&amp;EA$4&amp;"/"&amp;EA$3&amp;"/"&amp;EA$2),Adjustments!L$4:L$921)</f>
        <v>0</v>
      </c>
      <c r="EB28" s="27">
        <f>SUMIF(Adjustments!$J$4:$J$921,($F28&amp;"/"&amp;EB$4&amp;"/"&amp;EB$3&amp;"/"&amp;EB$2),Adjustments!M$4:M$921)</f>
        <v>0</v>
      </c>
      <c r="EC28" s="27">
        <f>SUMIF(Adjustments!$J$4:$J$921,($F28&amp;"/"&amp;EC$4&amp;"/"&amp;EC$3&amp;"/"&amp;EC$2),Adjustments!N$4:N$921)</f>
        <v>0</v>
      </c>
      <c r="ED28" s="27">
        <f>SUMIF(Adjustments!$J$4:$J$921,($F28&amp;"/"&amp;ED$4&amp;"/"&amp;ED$3&amp;"/"&amp;ED$2),Adjustments!O$4:O$921)</f>
        <v>0</v>
      </c>
      <c r="EE28" s="27">
        <f>SUMIF(Adjustments!$J$4:$J$921,($F28&amp;"/"&amp;EE$4&amp;"/"&amp;EE$3&amp;"/"&amp;EE$2),Adjustments!P$4:P$921)</f>
        <v>0</v>
      </c>
      <c r="EF28" s="27">
        <f>SUMIF(Adjustments!$J$4:$J$921,($F28&amp;"/"&amp;EF$4&amp;"/"&amp;EF$3&amp;"/"&amp;EF$2),Adjustments!Q$4:Q$921)</f>
        <v>0</v>
      </c>
      <c r="EG28" s="27">
        <f>SUMIF(Adjustments!$J$4:$J$921,($F28&amp;"/"&amp;EG$4&amp;"/"&amp;EG$3&amp;"/"&amp;EG$2),Adjustments!R$4:R$921)</f>
        <v>0</v>
      </c>
      <c r="EH28" s="27">
        <f>SUMIF(Adjustments!$J$4:$J$921,($F28&amp;"/"&amp;EH$4&amp;"/"&amp;EH$3&amp;"/"&amp;EH$2),Adjustments!S$4:S$921)</f>
        <v>0</v>
      </c>
      <c r="EI28" s="27">
        <f>SUMIF(Adjustments!$J$4:$J$921,($F28&amp;"/"&amp;EI$4&amp;"/"&amp;EI$3&amp;"/"&amp;EI$2),Adjustments!T$4:T$921)</f>
        <v>0</v>
      </c>
      <c r="EJ28" s="27">
        <f>SUMIF(Adjustments!$J$4:$J$921,($F28&amp;"/"&amp;EJ$4&amp;"/"&amp;EJ$3&amp;"/"&amp;EJ$2),Adjustments!U$4:U$921)</f>
        <v>0</v>
      </c>
      <c r="EK28" s="27">
        <f>SUMIF(Adjustments!$J$4:$J$921,($F28&amp;"/"&amp;EK$4&amp;"/"&amp;EK$3&amp;"/"&amp;EK$2),Adjustments!V$4:V$921)</f>
        <v>0</v>
      </c>
      <c r="EL28" s="27">
        <f>SUMIF(Adjustments!$J$4:$J$921,($F28&amp;"/"&amp;EL$4&amp;"/"&amp;EL$3&amp;"/"&amp;EL$2),Adjustments!W$4:W$921)</f>
        <v>0</v>
      </c>
      <c r="EM28" s="27">
        <f>SUMIF(Adjustments!$J$4:$J$921,($F28&amp;"/"&amp;EM$4&amp;"/"&amp;EM$3&amp;"/"&amp;EM$2),Adjustments!X$4:X$921)</f>
        <v>0</v>
      </c>
      <c r="EN28" s="27">
        <f>SUMIF(Adjustments!$J$4:$J$921,($F28&amp;"/"&amp;EN$4&amp;"/"&amp;EN$3&amp;"/"&amp;EN$2),Adjustments!Y$4:Y$921)</f>
        <v>0</v>
      </c>
      <c r="EO28" s="27">
        <f>SUMIF(Adjustments!$J$4:$J$921,($F28&amp;"/"&amp;EO$4&amp;"/"&amp;EO$3&amp;"/"&amp;EO$2),Adjustments!Z$4:Z$921)</f>
        <v>0</v>
      </c>
      <c r="EP28" s="27">
        <f>SUMIF(Adjustments!$J$4:$J$921,($F28&amp;"/"&amp;EP$4&amp;"/"&amp;EP$3&amp;"/"&amp;EP$2),Adjustments!AA$4:AA$921)</f>
        <v>0</v>
      </c>
      <c r="EQ28" s="27">
        <f>SUMIF(Adjustments!$J$4:$J$921,($F28&amp;"/"&amp;EQ$4&amp;"/"&amp;EQ$3&amp;"/"&amp;EQ$2),Adjustments!AB$4:AB$921)</f>
        <v>0</v>
      </c>
      <c r="ER28" s="27">
        <f>SUMIF(Adjustments!$J$4:$J$921,($F28&amp;"/"&amp;ER$4&amp;"/"&amp;ER$3&amp;"/"&amp;ER$2),Adjustments!AC$4:AC$921)</f>
        <v>0</v>
      </c>
      <c r="ES28" s="27">
        <f>SUMIF(Adjustments!$J$4:$J$921,($F28&amp;"/"&amp;ES$4&amp;"/"&amp;ES$3&amp;"/"&amp;ES$2),Adjustments!AD$4:AD$921)</f>
        <v>0</v>
      </c>
      <c r="ET28" s="27">
        <f>SUMIF(Adjustments!$J$4:$J$921,($F28&amp;"/"&amp;ET$4&amp;"/"&amp;ET$3&amp;"/"&amp;ET$2),Adjustments!AE$4:AE$921)</f>
        <v>0</v>
      </c>
      <c r="EU28" s="27">
        <f>SUMIF(Adjustments!$J$4:$J$921,($F28&amp;"/"&amp;EU$4&amp;"/"&amp;EU$3&amp;"/"&amp;EU$2),Adjustments!AF$4:AF$921)</f>
        <v>0</v>
      </c>
      <c r="EV28" s="27">
        <f>SUMIF(Adjustments!$J$4:$J$921,($F28&amp;"/"&amp;EV$4&amp;"/"&amp;EV$3&amp;"/"&amp;EV$2),Adjustments!AG$4:AG$921)</f>
        <v>0</v>
      </c>
      <c r="EW28" s="27">
        <f>SUMIF(Adjustments!$J$4:$J$921,($F28&amp;"/"&amp;EW$4&amp;"/"&amp;EW$3&amp;"/"&amp;EW$2),Adjustments!AH$4:AH$921)</f>
        <v>0</v>
      </c>
      <c r="EX28" s="5"/>
      <c r="EY28" s="27">
        <f>SUMIF(Adjustments!$J$4:$J$921,($F28&amp;"/"&amp;EY$4&amp;"/"&amp;EY$3&amp;"/"&amp;EY$2),Adjustments!L$4:L$921)</f>
        <v>-274797.28999999998</v>
      </c>
      <c r="EZ28" s="27">
        <f>SUMIF(Adjustments!$J$4:$J$921,($F28&amp;"/"&amp;EZ$4&amp;"/"&amp;EZ$3&amp;"/"&amp;EZ$2),Adjustments!M$4:M$921)</f>
        <v>-32623.889999999956</v>
      </c>
      <c r="FA28" s="27">
        <f>SUMIF(Adjustments!$J$4:$J$921,($F28&amp;"/"&amp;FA$4&amp;"/"&amp;FA$3&amp;"/"&amp;FA$2),Adjustments!N$4:N$921)</f>
        <v>-12095</v>
      </c>
      <c r="FB28" s="27">
        <f>SUMIF(Adjustments!$J$4:$J$921,($F28&amp;"/"&amp;FB$4&amp;"/"&amp;FB$3&amp;"/"&amp;FB$2),Adjustments!O$4:O$921)</f>
        <v>-197766.46</v>
      </c>
      <c r="FC28" s="27">
        <f>SUMIF(Adjustments!$J$4:$J$921,($F28&amp;"/"&amp;FC$4&amp;"/"&amp;FC$3&amp;"/"&amp;FC$2),Adjustments!P$4:P$921)</f>
        <v>-334850.36</v>
      </c>
      <c r="FD28" s="27">
        <f>SUMIF(Adjustments!$J$4:$J$921,($F28&amp;"/"&amp;FD$4&amp;"/"&amp;FD$3&amp;"/"&amp;FD$2),Adjustments!Q$4:Q$921)</f>
        <v>-365900.6</v>
      </c>
      <c r="FE28" s="27">
        <f>SUMIF(Adjustments!$J$4:$J$921,($F28&amp;"/"&amp;FE$4&amp;"/"&amp;FE$3&amp;"/"&amp;FE$2),Adjustments!R$4:R$921)</f>
        <v>-19373.150000000001</v>
      </c>
      <c r="FF28" s="27">
        <f>SUMIF(Adjustments!$J$4:$J$921,($F28&amp;"/"&amp;FF$4&amp;"/"&amp;FF$3&amp;"/"&amp;FF$2),Adjustments!S$4:S$921)</f>
        <v>-198061.93</v>
      </c>
      <c r="FG28" s="27">
        <f>SUMIF(Adjustments!$J$4:$J$921,($F28&amp;"/"&amp;FG$4&amp;"/"&amp;FG$3&amp;"/"&amp;FG$2),Adjustments!T$4:T$921)</f>
        <v>-66335.92</v>
      </c>
      <c r="FH28" s="27">
        <f>SUMIF(Adjustments!$J$4:$J$921,($F28&amp;"/"&amp;FH$4&amp;"/"&amp;FH$3&amp;"/"&amp;FH$2),Adjustments!U$4:U$921)</f>
        <v>0</v>
      </c>
      <c r="FI28" s="27">
        <f>SUMIF(Adjustments!$J$4:$J$921,($F28&amp;"/"&amp;FI$4&amp;"/"&amp;FI$3&amp;"/"&amp;FI$2),Adjustments!V$4:V$921)</f>
        <v>0</v>
      </c>
      <c r="FJ28" s="27">
        <f>SUMIF(Adjustments!$J$4:$J$921,($F28&amp;"/"&amp;FJ$4&amp;"/"&amp;FJ$3&amp;"/"&amp;FJ$2),Adjustments!W$4:W$921)</f>
        <v>0</v>
      </c>
      <c r="FK28" s="27">
        <f>SUMIF(Adjustments!$J$4:$J$921,($F28&amp;"/"&amp;FK$4&amp;"/"&amp;FK$3&amp;"/"&amp;FK$2),Adjustments!X$4:X$921)</f>
        <v>0</v>
      </c>
      <c r="FL28" s="27">
        <f>SUMIF(Adjustments!$J$4:$J$921,($F28&amp;"/"&amp;FL$4&amp;"/"&amp;FL$3&amp;"/"&amp;FL$2),Adjustments!Y$4:Y$921)</f>
        <v>0</v>
      </c>
      <c r="FM28" s="27">
        <f>SUMIF(Adjustments!$J$4:$J$921,($F28&amp;"/"&amp;FM$4&amp;"/"&amp;FM$3&amp;"/"&amp;FM$2),Adjustments!Z$4:Z$921)</f>
        <v>0</v>
      </c>
      <c r="FN28" s="27">
        <f>SUMIF(Adjustments!$J$4:$J$921,($F28&amp;"/"&amp;FN$4&amp;"/"&amp;FN$3&amp;"/"&amp;FN$2),Adjustments!AA$4:AA$921)</f>
        <v>0</v>
      </c>
      <c r="FO28" s="27">
        <f>SUMIF(Adjustments!$J$4:$J$921,($F28&amp;"/"&amp;FO$4&amp;"/"&amp;FO$3&amp;"/"&amp;FO$2),Adjustments!AB$4:AB$921)</f>
        <v>0</v>
      </c>
      <c r="FP28" s="27">
        <f>SUMIF(Adjustments!$J$4:$J$921,($F28&amp;"/"&amp;FP$4&amp;"/"&amp;FP$3&amp;"/"&amp;FP$2),Adjustments!AC$4:AC$921)</f>
        <v>-1062830.1399999999</v>
      </c>
      <c r="FQ28" s="27">
        <f>SUMIF(Adjustments!$J$4:$J$921,($F28&amp;"/"&amp;FQ$4&amp;"/"&amp;FQ$3&amp;"/"&amp;FQ$2),Adjustments!AD$4:AD$921)</f>
        <v>0</v>
      </c>
      <c r="FR28" s="27">
        <f>SUMIF(Adjustments!$J$4:$J$921,($F28&amp;"/"&amp;FR$4&amp;"/"&amp;FR$3&amp;"/"&amp;FR$2),Adjustments!AE$4:AE$921)</f>
        <v>0</v>
      </c>
      <c r="FS28" s="27">
        <f>SUMIF(Adjustments!$J$4:$J$921,($F28&amp;"/"&amp;FS$4&amp;"/"&amp;FS$3&amp;"/"&amp;FS$2),Adjustments!AF$4:AF$921)</f>
        <v>0</v>
      </c>
      <c r="FT28" s="27">
        <f>SUMIF(Adjustments!$J$4:$J$921,($F28&amp;"/"&amp;FT$4&amp;"/"&amp;FT$3&amp;"/"&amp;FT$2),Adjustments!AG$4:AG$921)</f>
        <v>0</v>
      </c>
      <c r="FU28" s="27">
        <f>SUMIF(Adjustments!$J$4:$J$921,($F28&amp;"/"&amp;FU$4&amp;"/"&amp;FU$3&amp;"/"&amp;FU$2),Adjustments!AH$4:AH$921)</f>
        <v>0</v>
      </c>
      <c r="FV28" s="5"/>
      <c r="FW28" s="27">
        <f t="shared" si="29"/>
        <v>-2564634.7399999993</v>
      </c>
      <c r="FX28" s="5"/>
      <c r="FY28" s="358">
        <f>VLOOKUP(F28,Scenarios!Z30:AD151,5,0)</f>
        <v>-187032712.66999999</v>
      </c>
      <c r="FZ28" s="16">
        <f t="shared" si="107"/>
        <v>-188748962.18336269</v>
      </c>
      <c r="GA28" s="16">
        <f t="shared" si="108"/>
        <v>-190615490.97047076</v>
      </c>
      <c r="GB28" s="16">
        <f t="shared" si="109"/>
        <v>-193190016.54285824</v>
      </c>
      <c r="GC28" s="16">
        <f t="shared" si="110"/>
        <v>-195123979.42525953</v>
      </c>
      <c r="GD28" s="16">
        <f t="shared" si="111"/>
        <v>-197399155.46564358</v>
      </c>
      <c r="GE28" s="16">
        <f t="shared" si="112"/>
        <v>-196321009.46153024</v>
      </c>
      <c r="GF28" s="16">
        <f t="shared" si="113"/>
        <v>-198967074.74120444</v>
      </c>
      <c r="GG28" s="16">
        <f t="shared" si="114"/>
        <v>-201422969.84059355</v>
      </c>
      <c r="GH28" s="16">
        <f t="shared" si="115"/>
        <v>-203828856.28059036</v>
      </c>
      <c r="GI28" s="16">
        <f t="shared" si="116"/>
        <v>-204853247.15768823</v>
      </c>
      <c r="GJ28" s="16">
        <f t="shared" si="117"/>
        <v>-205874354.51733434</v>
      </c>
      <c r="GK28" s="16">
        <f t="shared" si="118"/>
        <v>-206892907.15702525</v>
      </c>
      <c r="GL28" s="16">
        <f t="shared" si="119"/>
        <v>-207909249.2171613</v>
      </c>
      <c r="GM28" s="16">
        <f t="shared" si="120"/>
        <v>-208922651.90024596</v>
      </c>
      <c r="GN28" s="16">
        <f t="shared" si="121"/>
        <v>-209407319.29365802</v>
      </c>
      <c r="GO28" s="16">
        <f t="shared" si="122"/>
        <v>-210431590.32841644</v>
      </c>
      <c r="GP28" s="16">
        <f t="shared" si="123"/>
        <v>-211471426.28314391</v>
      </c>
      <c r="GQ28" s="16">
        <f t="shared" si="124"/>
        <v>-211449198.81226933</v>
      </c>
      <c r="GR28" s="16">
        <f t="shared" si="125"/>
        <v>-212478139.41166577</v>
      </c>
      <c r="GS28" s="16">
        <f t="shared" si="126"/>
        <v>-213503493.9419702</v>
      </c>
      <c r="GT28" s="16">
        <f t="shared" si="127"/>
        <v>-214528429.28991503</v>
      </c>
      <c r="GU28" s="16">
        <f t="shared" si="128"/>
        <v>-215556091.72224063</v>
      </c>
      <c r="GV28" s="16">
        <f t="shared" si="129"/>
        <v>-216583484.42821193</v>
      </c>
      <c r="GW28" s="13"/>
      <c r="GX28" s="569" t="s">
        <v>999</v>
      </c>
      <c r="GY28" s="599" t="str">
        <f t="shared" si="130"/>
        <v>108OPSG</v>
      </c>
      <c r="GZ28" s="563">
        <f t="shared" si="131"/>
        <v>-211154487.40794292</v>
      </c>
      <c r="HA28" s="127">
        <f>VLOOKUP($GX28,Scenarios!$V$11:$Y$132,4,0)</f>
        <v>-175657384.13</v>
      </c>
      <c r="HB28" s="127">
        <f t="shared" si="93"/>
        <v>-35497103.277942926</v>
      </c>
      <c r="HD28" s="106">
        <f>VLOOKUP($GX28,Scenarios!$AE$11:$AF$132,2,0)</f>
        <v>-190526941.2904515</v>
      </c>
      <c r="HE28" s="106">
        <f>VLOOKUP($GX28,Scenarios!$V$11:$Y$132,4,0)</f>
        <v>-175657384.13</v>
      </c>
      <c r="HF28" s="106">
        <f t="shared" si="94"/>
        <v>-14869557.160451502</v>
      </c>
      <c r="HH28" s="106">
        <f t="shared" si="54"/>
        <v>20627546.117491424</v>
      </c>
    </row>
    <row r="29" spans="1:216">
      <c r="A29" t="s">
        <v>17</v>
      </c>
      <c r="B29" t="s">
        <v>18</v>
      </c>
      <c r="C29" t="s">
        <v>18</v>
      </c>
      <c r="D29" s="5" t="s">
        <v>106</v>
      </c>
      <c r="E29" s="5" t="s">
        <v>16</v>
      </c>
      <c r="F29" s="5" t="s">
        <v>120</v>
      </c>
      <c r="G29" s="5" t="s">
        <v>62</v>
      </c>
      <c r="H29" s="5" t="s">
        <v>1000</v>
      </c>
      <c r="I29" s="5"/>
      <c r="J29" s="119">
        <f>SUMIF(Retirements!$E$10:$E$96,'Accum Dep'!$F29,Retirements!ED$10:ED$97)</f>
        <v>-463135</v>
      </c>
      <c r="K29" s="119">
        <f>SUMIF(Retirements!$E$10:$E$96,'Accum Dep'!$F29,Retirements!EE$10:EE$97)</f>
        <v>-1498</v>
      </c>
      <c r="L29" s="119">
        <f>SUMIF(Retirements!$E$10:$E$96,'Accum Dep'!$F29,Retirements!EF$10:EF$97)</f>
        <v>-353549</v>
      </c>
      <c r="M29" s="119">
        <f>SUMIF(Retirements!$E$10:$E$96,'Accum Dep'!$F29,Retirements!EG$10:EG$97)</f>
        <v>-73903</v>
      </c>
      <c r="N29" s="119">
        <f>SUMIF(Retirements!$E$10:$E$96,'Accum Dep'!$F29,Retirements!EH$10:EH$97)</f>
        <v>-338940</v>
      </c>
      <c r="O29" s="119">
        <f>SUMIF(Retirements!$E$10:$E$96,'Accum Dep'!$F29,Retirements!EI$10:EI$97)</f>
        <v>-891498</v>
      </c>
      <c r="P29" s="119">
        <f>SUMIF(Retirements!$E$10:$E$96,'Accum Dep'!$F29,Retirements!EJ$10:EJ$97)</f>
        <v>-517738</v>
      </c>
      <c r="Q29" s="119">
        <f>SUMIF(Retirements!$E$10:$E$96,'Accum Dep'!$F29,Retirements!EK$10:EK$97)</f>
        <v>-460726</v>
      </c>
      <c r="R29" s="119">
        <f>SUMIF(Retirements!$E$10:$E$96,'Accum Dep'!$F29,Retirements!EL$10:EL$97)</f>
        <v>-942481</v>
      </c>
      <c r="S29" s="119">
        <f>SUMIF(Retirements!$E$10:$E$96,'Accum Dep'!$F29,Retirements!EM$10:EM$97)</f>
        <v>-108589.5408827254</v>
      </c>
      <c r="T29" s="119">
        <f>SUMIF(Retirements!$E$10:$E$96,'Accum Dep'!$F29,Retirements!EN$10:EN$97)</f>
        <v>-108589.5408827254</v>
      </c>
      <c r="U29" s="119">
        <f>SUMIF(Retirements!$E$10:$E$96,'Accum Dep'!$F29,Retirements!EO$10:EO$97)</f>
        <v>-108589.5408827254</v>
      </c>
      <c r="V29" s="119">
        <f>SUMIF(Retirements!$E$10:$E$96,'Accum Dep'!$F29,Retirements!EP$10:EP$97)</f>
        <v>-108589.5408827254</v>
      </c>
      <c r="W29" s="119">
        <f>SUMIF(Retirements!$E$10:$E$96,'Accum Dep'!$F29,Retirements!EQ$10:EQ$97)</f>
        <v>-108589.5408827254</v>
      </c>
      <c r="X29" s="119">
        <f>SUMIF(Retirements!$E$10:$E$96,'Accum Dep'!$F29,Retirements!ER$10:ER$97)</f>
        <v>-108589.5408827254</v>
      </c>
      <c r="Y29" s="119">
        <f>SUMIF(Retirements!$E$10:$E$96,'Accum Dep'!$F29,Retirements!ES$10:ES$97)</f>
        <v>-108589.5408827254</v>
      </c>
      <c r="Z29" s="119">
        <f>SUMIF(Retirements!$E$10:$E$96,'Accum Dep'!$F29,Retirements!ET$10:ET$97)</f>
        <v>-108589.5408827254</v>
      </c>
      <c r="AA29" s="119">
        <f>SUMIF(Retirements!$E$10:$E$96,'Accum Dep'!$F29,Retirements!EU$10:EU$97)</f>
        <v>-108589.5408827254</v>
      </c>
      <c r="AB29" s="119">
        <f>SUMIF(Retirements!$E$10:$E$96,'Accum Dep'!$F29,Retirements!EV$10:EV$97)</f>
        <v>-108753.35799091688</v>
      </c>
      <c r="AC29" s="119">
        <f>SUMIF(Retirements!$E$10:$E$96,'Accum Dep'!$F29,Retirements!EW$10:EW$97)</f>
        <v>-108753.35799091688</v>
      </c>
      <c r="AD29" s="119">
        <f>SUMIF(Retirements!$E$10:$E$96,'Accum Dep'!$F29,Retirements!EX$10:EX$97)</f>
        <v>-108753.35799091688</v>
      </c>
      <c r="AE29" s="119">
        <f>SUMIF(Retirements!$E$10:$E$96,'Accum Dep'!$F29,Retirements!EY$10:EY$97)</f>
        <v>-108753.35799091688</v>
      </c>
      <c r="AF29" s="119">
        <f>SUMIF(Retirements!$E$10:$E$96,'Accum Dep'!$F29,Retirements!EZ$10:EZ$97)</f>
        <v>-108753.35799091688</v>
      </c>
      <c r="AG29" s="7"/>
      <c r="AH29" s="27">
        <f>SUMIF('Depreciation Exp'!$F$8:$F$130,'Accum Dep'!$F29,'Depreciation Exp'!CH$8:CH$133)</f>
        <v>6732737.9704130283</v>
      </c>
      <c r="AI29" s="27">
        <f>SUMIF('Depreciation Exp'!$F$8:$F$130,'Accum Dep'!$F29,'Depreciation Exp'!CI$8:CI$133)</f>
        <v>6732168.7202240452</v>
      </c>
      <c r="AJ29" s="27">
        <f>SUMIF('Depreciation Exp'!$F$8:$F$130,'Accum Dep'!$F29,'Depreciation Exp'!CJ$8:CJ$133)</f>
        <v>6731846.6235361965</v>
      </c>
      <c r="AK29" s="27">
        <f>SUMIF('Depreciation Exp'!$F$8:$F$130,'Accum Dep'!$F29,'Depreciation Exp'!CK$8:CK$133)</f>
        <v>6731628.3040519375</v>
      </c>
      <c r="AL29" s="27">
        <f>SUMIF('Depreciation Exp'!$F$8:$F$130,'Accum Dep'!$F29,'Depreciation Exp'!CL$8:CL$133)</f>
        <v>6733647.0035158163</v>
      </c>
      <c r="AM29" s="27">
        <f>SUMIF('Depreciation Exp'!$F$8:$F$130,'Accum Dep'!$F29,'Depreciation Exp'!CM$8:CM$133)</f>
        <v>6739586.0114120897</v>
      </c>
      <c r="AN29" s="27">
        <f>SUMIF('Depreciation Exp'!$F$8:$F$130,'Accum Dep'!$F29,'Depreciation Exp'!CN$8:CN$133)</f>
        <v>6742148.5031681489</v>
      </c>
      <c r="AO29" s="27">
        <f>SUMIF('Depreciation Exp'!$F$8:$F$130,'Accum Dep'!$F29,'Depreciation Exp'!CO$8:CO$133)</f>
        <v>6743498.6377979908</v>
      </c>
      <c r="AP29" s="27">
        <f>SUMIF('Depreciation Exp'!$F$8:$F$130,'Accum Dep'!$F29,'Depreciation Exp'!CP$8:CP$133)</f>
        <v>6746064.203406645</v>
      </c>
      <c r="AQ29" s="27">
        <f>SUMIF('Depreciation Exp'!$F$8:$F$130,'Accum Dep'!$F29,'Depreciation Exp'!CQ$8:CQ$133)</f>
        <v>6744948.1658520522</v>
      </c>
      <c r="AR29" s="27">
        <f>SUMIF('Depreciation Exp'!$F$8:$F$130,'Accum Dep'!$F29,'Depreciation Exp'!CR$8:CR$133)</f>
        <v>6743326.1724012746</v>
      </c>
      <c r="AS29" s="27">
        <f>SUMIF('Depreciation Exp'!$F$8:$F$130,'Accum Dep'!$F29,'Depreciation Exp'!CS$8:CS$133)</f>
        <v>6742960.4351846399</v>
      </c>
      <c r="AT29" s="27">
        <f>SUMIF('Depreciation Exp'!$F$8:$F$130,'Accum Dep'!$F29,'Depreciation Exp'!CT$8:CT$133)</f>
        <v>6742594.6979680071</v>
      </c>
      <c r="AU29" s="27">
        <f>SUMIF('Depreciation Exp'!$F$8:$F$130,'Accum Dep'!$F29,'Depreciation Exp'!CU$8:CU$133)</f>
        <v>6742228.9607513724</v>
      </c>
      <c r="AV29" s="27">
        <f>SUMIF('Depreciation Exp'!$F$8:$F$130,'Accum Dep'!$F29,'Depreciation Exp'!CV$8:CV$133)</f>
        <v>6741863.2235347396</v>
      </c>
      <c r="AW29" s="27">
        <f>SUMIF('Depreciation Exp'!$F$8:$F$130,'Accum Dep'!$F29,'Depreciation Exp'!CW$8:CW$133)</f>
        <v>6741497.4863181058</v>
      </c>
      <c r="AX29" s="27">
        <f>SUMIF('Depreciation Exp'!$F$8:$F$130,'Accum Dep'!$F29,'Depreciation Exp'!CX$8:CX$133)</f>
        <v>6741131.7491014721</v>
      </c>
      <c r="AY29" s="27">
        <f>SUMIF('Depreciation Exp'!$F$8:$F$130,'Accum Dep'!$F29,'Depreciation Exp'!CY$8:CY$133)</f>
        <v>6740766.0118848383</v>
      </c>
      <c r="AZ29" s="27">
        <f>SUMIF('Depreciation Exp'!$F$8:$F$130,'Accum Dep'!$F29,'Depreciation Exp'!CZ$8:CZ$133)</f>
        <v>6744697.299398534</v>
      </c>
      <c r="BA29" s="27">
        <f>SUMIF('Depreciation Exp'!$F$8:$F$130,'Accum Dep'!$F29,'Depreciation Exp'!DA$8:DA$133)</f>
        <v>6748628.311038455</v>
      </c>
      <c r="BB29" s="27">
        <f>SUMIF('Depreciation Exp'!$F$8:$F$130,'Accum Dep'!$F29,'Depreciation Exp'!DB$8:DB$133)</f>
        <v>6749692.9690565979</v>
      </c>
      <c r="BC29" s="27">
        <f>SUMIF('Depreciation Exp'!$F$8:$F$130,'Accum Dep'!$F29,'Depreciation Exp'!DC$8:DC$133)</f>
        <v>6751389.5672419779</v>
      </c>
      <c r="BD29" s="27">
        <f>SUMIF('Depreciation Exp'!$F$8:$F$130,'Accum Dep'!$F29,'Depreciation Exp'!DD$8:DD$133)</f>
        <v>6751655.218445031</v>
      </c>
      <c r="BE29" s="27">
        <f>SUMIF('Depreciation Exp'!$F$8:$F$130,'Accum Dep'!$F29,'Depreciation Exp'!DE$8:DE$133)</f>
        <v>6751288.9294808479</v>
      </c>
      <c r="BF29" s="59"/>
      <c r="BG29" s="27">
        <f>SUMIF(Adjustments!$J$4:$J$921,($F29&amp;"/"&amp;BG$4&amp;"/"&amp;BG$3&amp;"/"&amp;BG$2),Adjustments!L$4:L$921)</f>
        <v>0</v>
      </c>
      <c r="BH29" s="27">
        <f>SUMIF(Adjustments!$J$4:$J$921,($F29&amp;"/"&amp;BH$4&amp;"/"&amp;BH$3&amp;"/"&amp;BH$2),Adjustments!M$4:M$921)</f>
        <v>0</v>
      </c>
      <c r="BI29" s="27">
        <f>SUMIF(Adjustments!$J$4:$J$921,($F29&amp;"/"&amp;BI$4&amp;"/"&amp;BI$3&amp;"/"&amp;BI$2),Adjustments!N$4:N$921)</f>
        <v>0</v>
      </c>
      <c r="BJ29" s="27">
        <f>SUMIF(Adjustments!$J$4:$J$921,($F29&amp;"/"&amp;BJ$4&amp;"/"&amp;BJ$3&amp;"/"&amp;BJ$2),Adjustments!O$4:O$921)</f>
        <v>0</v>
      </c>
      <c r="BK29" s="27">
        <f>SUMIF(Adjustments!$J$4:$J$921,($F29&amp;"/"&amp;BK$4&amp;"/"&amp;BK$3&amp;"/"&amp;BK$2),Adjustments!P$4:P$921)</f>
        <v>0</v>
      </c>
      <c r="BL29" s="27">
        <f>SUMIF(Adjustments!$J$4:$J$921,($F29&amp;"/"&amp;BL$4&amp;"/"&amp;BL$3&amp;"/"&amp;BL$2),Adjustments!Q$4:Q$921)</f>
        <v>0</v>
      </c>
      <c r="BM29" s="27">
        <f>SUMIF(Adjustments!$J$4:$J$921,($F29&amp;"/"&amp;BM$4&amp;"/"&amp;BM$3&amp;"/"&amp;BM$2),Adjustments!R$4:R$921)</f>
        <v>0</v>
      </c>
      <c r="BN29" s="27">
        <f>SUMIF(Adjustments!$J$4:$J$921,($F29&amp;"/"&amp;BN$4&amp;"/"&amp;BN$3&amp;"/"&amp;BN$2),Adjustments!S$4:S$921)</f>
        <v>0</v>
      </c>
      <c r="BO29" s="27">
        <f>SUMIF(Adjustments!$J$4:$J$921,($F29&amp;"/"&amp;BO$4&amp;"/"&amp;BO$3&amp;"/"&amp;BO$2),Adjustments!T$4:T$921)</f>
        <v>0</v>
      </c>
      <c r="BP29" s="27">
        <f>SUMIF(Adjustments!$J$4:$J$921,($F29&amp;"/"&amp;BP$4&amp;"/"&amp;BP$3&amp;"/"&amp;BP$2),Adjustments!U$4:U$921)</f>
        <v>0</v>
      </c>
      <c r="BQ29" s="27">
        <f>SUMIF(Adjustments!$J$4:$J$921,($F29&amp;"/"&amp;BQ$4&amp;"/"&amp;BQ$3&amp;"/"&amp;BQ$2),Adjustments!V$4:V$921)</f>
        <v>0</v>
      </c>
      <c r="BR29" s="27">
        <f>SUMIF(Adjustments!$J$4:$J$921,($F29&amp;"/"&amp;BR$4&amp;"/"&amp;BR$3&amp;"/"&amp;BR$2),Adjustments!W$4:W$921)</f>
        <v>0</v>
      </c>
      <c r="BS29" s="27">
        <f>SUMIF(Adjustments!$J$4:$J$921,($F29&amp;"/"&amp;BS$4&amp;"/"&amp;BS$3&amp;"/"&amp;BS$2),Adjustments!X$4:X$921)</f>
        <v>0</v>
      </c>
      <c r="BT29" s="27">
        <f>SUMIF(Adjustments!$J$4:$J$921,($F29&amp;"/"&amp;BT$4&amp;"/"&amp;BT$3&amp;"/"&amp;BT$2),Adjustments!Y$4:Y$921)</f>
        <v>0</v>
      </c>
      <c r="BU29" s="27">
        <f>SUMIF(Adjustments!$J$4:$J$921,($F29&amp;"/"&amp;BU$4&amp;"/"&amp;BU$3&amp;"/"&amp;BU$2),Adjustments!Z$4:Z$921)</f>
        <v>0</v>
      </c>
      <c r="BV29" s="27">
        <f>SUMIF(Adjustments!$J$4:$J$921,($F29&amp;"/"&amp;BV$4&amp;"/"&amp;BV$3&amp;"/"&amp;BV$2),Adjustments!AA$4:AA$921)</f>
        <v>0</v>
      </c>
      <c r="BW29" s="27">
        <f>SUMIF(Adjustments!$J$4:$J$921,($F29&amp;"/"&amp;BW$4&amp;"/"&amp;BW$3&amp;"/"&amp;BW$2),Adjustments!AB$4:AB$921)</f>
        <v>0</v>
      </c>
      <c r="BX29" s="27">
        <f>SUMIF(Adjustments!$J$4:$J$921,($F29&amp;"/"&amp;BX$4&amp;"/"&amp;BX$3&amp;"/"&amp;BX$2),Adjustments!AC$4:AC$921)</f>
        <v>0</v>
      </c>
      <c r="BY29" s="27">
        <f>SUMIF(Adjustments!$J$4:$J$921,($F29&amp;"/"&amp;BY$4&amp;"/"&amp;BY$3&amp;"/"&amp;BY$2),Adjustments!AD$4:AD$921)</f>
        <v>0</v>
      </c>
      <c r="BZ29" s="27">
        <f>SUMIF(Adjustments!$J$4:$J$921,($F29&amp;"/"&amp;BZ$4&amp;"/"&amp;BZ$3&amp;"/"&amp;BZ$2),Adjustments!AE$4:AE$921)</f>
        <v>0</v>
      </c>
      <c r="CA29" s="27">
        <f>SUMIF(Adjustments!$J$4:$J$921,($F29&amp;"/"&amp;CA$4&amp;"/"&amp;CA$3&amp;"/"&amp;CA$2),Adjustments!AF$4:AF$921)</f>
        <v>0</v>
      </c>
      <c r="CB29" s="27">
        <f>SUMIF(Adjustments!$J$4:$J$921,($F29&amp;"/"&amp;CB$4&amp;"/"&amp;CB$3&amp;"/"&amp;CB$2),Adjustments!AG$4:AG$921)</f>
        <v>0</v>
      </c>
      <c r="CC29" s="27">
        <f>SUMIF(Adjustments!$J$4:$J$921,($F29&amp;"/"&amp;CC$4&amp;"/"&amp;CC$3&amp;"/"&amp;CC$2),Adjustments!AH$4:AH$921)</f>
        <v>0</v>
      </c>
      <c r="CD29" s="5"/>
      <c r="CE29" s="27">
        <f>SUMIF(Adjustments!$J$4:$J$921,($F29&amp;"/"&amp;CE$4&amp;"/"&amp;CE$3&amp;"/"&amp;CE$2),Adjustments!L$4:L$921)</f>
        <v>0</v>
      </c>
      <c r="CF29" s="27">
        <f>SUMIF(Adjustments!$J$4:$J$921,($F29&amp;"/"&amp;CF$4&amp;"/"&amp;CF$3&amp;"/"&amp;CF$2),Adjustments!M$4:M$921)</f>
        <v>0</v>
      </c>
      <c r="CG29" s="27">
        <f>SUMIF(Adjustments!$J$4:$J$921,($F29&amp;"/"&amp;CG$4&amp;"/"&amp;CG$3&amp;"/"&amp;CG$2),Adjustments!N$4:N$921)</f>
        <v>0</v>
      </c>
      <c r="CH29" s="27">
        <f>SUMIF(Adjustments!$J$4:$J$921,($F29&amp;"/"&amp;CH$4&amp;"/"&amp;CH$3&amp;"/"&amp;CH$2),Adjustments!O$4:O$921)</f>
        <v>0</v>
      </c>
      <c r="CI29" s="27">
        <f>SUMIF(Adjustments!$J$4:$J$921,($F29&amp;"/"&amp;CI$4&amp;"/"&amp;CI$3&amp;"/"&amp;CI$2),Adjustments!P$4:P$921)</f>
        <v>0</v>
      </c>
      <c r="CJ29" s="27">
        <f>SUMIF(Adjustments!$J$4:$J$921,($F29&amp;"/"&amp;CJ$4&amp;"/"&amp;CJ$3&amp;"/"&amp;CJ$2),Adjustments!Q$4:Q$921)</f>
        <v>0</v>
      </c>
      <c r="CK29" s="27">
        <f>SUMIF(Adjustments!$J$4:$J$921,($F29&amp;"/"&amp;CK$4&amp;"/"&amp;CK$3&amp;"/"&amp;CK$2),Adjustments!R$4:R$921)</f>
        <v>0</v>
      </c>
      <c r="CL29" s="27">
        <f>SUMIF(Adjustments!$J$4:$J$921,($F29&amp;"/"&amp;CL$4&amp;"/"&amp;CL$3&amp;"/"&amp;CL$2),Adjustments!S$4:S$921)</f>
        <v>0</v>
      </c>
      <c r="CM29" s="27">
        <f>SUMIF(Adjustments!$J$4:$J$921,($F29&amp;"/"&amp;CM$4&amp;"/"&amp;CM$3&amp;"/"&amp;CM$2),Adjustments!T$4:T$921)</f>
        <v>0</v>
      </c>
      <c r="CN29" s="27">
        <f>SUMIF(Adjustments!$J$4:$J$921,($F29&amp;"/"&amp;CN$4&amp;"/"&amp;CN$3&amp;"/"&amp;CN$2),Adjustments!U$4:U$921)</f>
        <v>0</v>
      </c>
      <c r="CO29" s="27">
        <f>SUMIF(Adjustments!$J$4:$J$921,($F29&amp;"/"&amp;CO$4&amp;"/"&amp;CO$3&amp;"/"&amp;CO$2),Adjustments!V$4:V$921)</f>
        <v>0</v>
      </c>
      <c r="CP29" s="27">
        <f>SUMIF(Adjustments!$J$4:$J$921,($F29&amp;"/"&amp;CP$4&amp;"/"&amp;CP$3&amp;"/"&amp;CP$2),Adjustments!W$4:W$921)</f>
        <v>0</v>
      </c>
      <c r="CQ29" s="27">
        <f>SUMIF(Adjustments!$J$4:$J$921,($F29&amp;"/"&amp;CQ$4&amp;"/"&amp;CQ$3&amp;"/"&amp;CQ$2),Adjustments!X$4:X$921)</f>
        <v>0</v>
      </c>
      <c r="CR29" s="27">
        <f>SUMIF(Adjustments!$J$4:$J$921,($F29&amp;"/"&amp;CR$4&amp;"/"&amp;CR$3&amp;"/"&amp;CR$2),Adjustments!Y$4:Y$921)</f>
        <v>0</v>
      </c>
      <c r="CS29" s="27">
        <f>SUMIF(Adjustments!$J$4:$J$921,($F29&amp;"/"&amp;CS$4&amp;"/"&amp;CS$3&amp;"/"&amp;CS$2),Adjustments!Z$4:Z$921)</f>
        <v>0</v>
      </c>
      <c r="CT29" s="27">
        <f>SUMIF(Adjustments!$J$4:$J$921,($F29&amp;"/"&amp;CT$4&amp;"/"&amp;CT$3&amp;"/"&amp;CT$2),Adjustments!AA$4:AA$921)</f>
        <v>0</v>
      </c>
      <c r="CU29" s="27">
        <f>SUMIF(Adjustments!$J$4:$J$921,($F29&amp;"/"&amp;CU$4&amp;"/"&amp;CU$3&amp;"/"&amp;CU$2),Adjustments!AB$4:AB$921)</f>
        <v>0</v>
      </c>
      <c r="CV29" s="27">
        <f>SUMIF(Adjustments!$J$4:$J$921,($F29&amp;"/"&amp;CV$4&amp;"/"&amp;CV$3&amp;"/"&amp;CV$2),Adjustments!AC$4:AC$921)</f>
        <v>0</v>
      </c>
      <c r="CW29" s="27">
        <f>SUMIF(Adjustments!$J$4:$J$921,($F29&amp;"/"&amp;CW$4&amp;"/"&amp;CW$3&amp;"/"&amp;CW$2),Adjustments!AD$4:AD$921)</f>
        <v>0</v>
      </c>
      <c r="CX29" s="27">
        <f>SUMIF(Adjustments!$J$4:$J$921,($F29&amp;"/"&amp;CX$4&amp;"/"&amp;CX$3&amp;"/"&amp;CX$2),Adjustments!AE$4:AE$921)</f>
        <v>0</v>
      </c>
      <c r="CY29" s="27">
        <f>SUMIF(Adjustments!$J$4:$J$921,($F29&amp;"/"&amp;CY$4&amp;"/"&amp;CY$3&amp;"/"&amp;CY$2),Adjustments!AF$4:AF$921)</f>
        <v>0</v>
      </c>
      <c r="CZ29" s="27">
        <f>SUMIF(Adjustments!$J$4:$J$921,($F29&amp;"/"&amp;CZ$4&amp;"/"&amp;CZ$3&amp;"/"&amp;CZ$2),Adjustments!AG$4:AG$921)</f>
        <v>0</v>
      </c>
      <c r="DA29" s="27">
        <f>SUMIF(Adjustments!$J$4:$J$921,($F29&amp;"/"&amp;DA$4&amp;"/"&amp;DA$3&amp;"/"&amp;DA$2),Adjustments!AH$4:AH$921)</f>
        <v>0</v>
      </c>
      <c r="DB29" s="5"/>
      <c r="DC29" s="27">
        <f>SUMIF(Adjustments!$J$4:$J$921,($F29&amp;"/"&amp;DC$4&amp;"/"&amp;DC$3&amp;"/"&amp;DC$2),Adjustments!L$4:L$921)</f>
        <v>0</v>
      </c>
      <c r="DD29" s="27">
        <f>SUMIF(Adjustments!$J$4:$J$921,($F29&amp;"/"&amp;DD$4&amp;"/"&amp;DD$3&amp;"/"&amp;DD$2),Adjustments!M$4:M$921)</f>
        <v>0</v>
      </c>
      <c r="DE29" s="27">
        <f>SUMIF(Adjustments!$J$4:$J$921,($F29&amp;"/"&amp;DE$4&amp;"/"&amp;DE$3&amp;"/"&amp;DE$2),Adjustments!N$4:N$921)</f>
        <v>0</v>
      </c>
      <c r="DF29" s="27">
        <f>SUMIF(Adjustments!$J$4:$J$921,($F29&amp;"/"&amp;DF$4&amp;"/"&amp;DF$3&amp;"/"&amp;DF$2),Adjustments!O$4:O$921)</f>
        <v>0</v>
      </c>
      <c r="DG29" s="27">
        <f>SUMIF(Adjustments!$J$4:$J$921,($F29&amp;"/"&amp;DG$4&amp;"/"&amp;DG$3&amp;"/"&amp;DG$2),Adjustments!P$4:P$921)</f>
        <v>0</v>
      </c>
      <c r="DH29" s="27">
        <f>SUMIF(Adjustments!$J$4:$J$921,($F29&amp;"/"&amp;DH$4&amp;"/"&amp;DH$3&amp;"/"&amp;DH$2),Adjustments!Q$4:Q$921)</f>
        <v>0</v>
      </c>
      <c r="DI29" s="27">
        <f>SUMIF(Adjustments!$J$4:$J$921,($F29&amp;"/"&amp;DI$4&amp;"/"&amp;DI$3&amp;"/"&amp;DI$2),Adjustments!R$4:R$921)</f>
        <v>0</v>
      </c>
      <c r="DJ29" s="27">
        <f>SUMIF(Adjustments!$J$4:$J$921,($F29&amp;"/"&amp;DJ$4&amp;"/"&amp;DJ$3&amp;"/"&amp;DJ$2),Adjustments!S$4:S$921)</f>
        <v>0</v>
      </c>
      <c r="DK29" s="27">
        <f>SUMIF(Adjustments!$J$4:$J$921,($F29&amp;"/"&amp;DK$4&amp;"/"&amp;DK$3&amp;"/"&amp;DK$2),Adjustments!T$4:T$921)</f>
        <v>0</v>
      </c>
      <c r="DL29" s="27">
        <f>SUMIF(Adjustments!$J$4:$J$921,($F29&amp;"/"&amp;DL$4&amp;"/"&amp;DL$3&amp;"/"&amp;DL$2),Adjustments!U$4:U$921)</f>
        <v>0</v>
      </c>
      <c r="DM29" s="27">
        <f>SUMIF(Adjustments!$J$4:$J$921,($F29&amp;"/"&amp;DM$4&amp;"/"&amp;DM$3&amp;"/"&amp;DM$2),Adjustments!V$4:V$921)</f>
        <v>0</v>
      </c>
      <c r="DN29" s="27">
        <f>SUMIF(Adjustments!$J$4:$J$921,($F29&amp;"/"&amp;DN$4&amp;"/"&amp;DN$3&amp;"/"&amp;DN$2),Adjustments!W$4:W$921)</f>
        <v>0</v>
      </c>
      <c r="DO29" s="27">
        <f>SUMIF(Adjustments!$J$4:$J$921,($F29&amp;"/"&amp;DO$4&amp;"/"&amp;DO$3&amp;"/"&amp;DO$2),Adjustments!X$4:X$921)</f>
        <v>0</v>
      </c>
      <c r="DP29" s="27">
        <f>SUMIF(Adjustments!$J$4:$J$921,($F29&amp;"/"&amp;DP$4&amp;"/"&amp;DP$3&amp;"/"&amp;DP$2),Adjustments!Y$4:Y$921)</f>
        <v>0</v>
      </c>
      <c r="DQ29" s="27">
        <f>SUMIF(Adjustments!$J$4:$J$921,($F29&amp;"/"&amp;DQ$4&amp;"/"&amp;DQ$3&amp;"/"&amp;DQ$2),Adjustments!Z$4:Z$921)</f>
        <v>0</v>
      </c>
      <c r="DR29" s="27">
        <f>SUMIF(Adjustments!$J$4:$J$921,($F29&amp;"/"&amp;DR$4&amp;"/"&amp;DR$3&amp;"/"&amp;DR$2),Adjustments!AA$4:AA$921)</f>
        <v>0</v>
      </c>
      <c r="DS29" s="27">
        <f>SUMIF(Adjustments!$J$4:$J$921,($F29&amp;"/"&amp;DS$4&amp;"/"&amp;DS$3&amp;"/"&amp;DS$2),Adjustments!AB$4:AB$921)</f>
        <v>0</v>
      </c>
      <c r="DT29" s="27">
        <f>SUMIF(Adjustments!$J$4:$J$921,($F29&amp;"/"&amp;DT$4&amp;"/"&amp;DT$3&amp;"/"&amp;DT$2),Adjustments!AC$4:AC$921)</f>
        <v>0</v>
      </c>
      <c r="DU29" s="27">
        <f>SUMIF(Adjustments!$J$4:$J$921,($F29&amp;"/"&amp;DU$4&amp;"/"&amp;DU$3&amp;"/"&amp;DU$2),Adjustments!AD$4:AD$921)</f>
        <v>0</v>
      </c>
      <c r="DV29" s="27">
        <f>SUMIF(Adjustments!$J$4:$J$921,($F29&amp;"/"&amp;DV$4&amp;"/"&amp;DV$3&amp;"/"&amp;DV$2),Adjustments!AE$4:AE$921)</f>
        <v>0</v>
      </c>
      <c r="DW29" s="27">
        <f>SUMIF(Adjustments!$J$4:$J$921,($F29&amp;"/"&amp;DW$4&amp;"/"&amp;DW$3&amp;"/"&amp;DW$2),Adjustments!AF$4:AF$921)</f>
        <v>0</v>
      </c>
      <c r="DX29" s="27">
        <f>SUMIF(Adjustments!$J$4:$J$921,($F29&amp;"/"&amp;DX$4&amp;"/"&amp;DX$3&amp;"/"&amp;DX$2),Adjustments!AG$4:AG$921)</f>
        <v>0</v>
      </c>
      <c r="DY29" s="27">
        <f>SUMIF(Adjustments!$J$4:$J$921,($F29&amp;"/"&amp;DY$4&amp;"/"&amp;DY$3&amp;"/"&amp;DY$2),Adjustments!AH$4:AH$921)</f>
        <v>0</v>
      </c>
      <c r="DZ29" s="5"/>
      <c r="EA29" s="27">
        <f>SUMIF(Adjustments!$J$4:$J$921,($F29&amp;"/"&amp;EA$4&amp;"/"&amp;EA$3&amp;"/"&amp;EA$2),Adjustments!L$4:L$921)</f>
        <v>0</v>
      </c>
      <c r="EB29" s="27">
        <f>SUMIF(Adjustments!$J$4:$J$921,($F29&amp;"/"&amp;EB$4&amp;"/"&amp;EB$3&amp;"/"&amp;EB$2),Adjustments!M$4:M$921)</f>
        <v>0</v>
      </c>
      <c r="EC29" s="27">
        <f>SUMIF(Adjustments!$J$4:$J$921,($F29&amp;"/"&amp;EC$4&amp;"/"&amp;EC$3&amp;"/"&amp;EC$2),Adjustments!N$4:N$921)</f>
        <v>0</v>
      </c>
      <c r="ED29" s="27">
        <f>SUMIF(Adjustments!$J$4:$J$921,($F29&amp;"/"&amp;ED$4&amp;"/"&amp;ED$3&amp;"/"&amp;ED$2),Adjustments!O$4:O$921)</f>
        <v>0</v>
      </c>
      <c r="EE29" s="27">
        <f>SUMIF(Adjustments!$J$4:$J$921,($F29&amp;"/"&amp;EE$4&amp;"/"&amp;EE$3&amp;"/"&amp;EE$2),Adjustments!P$4:P$921)</f>
        <v>0</v>
      </c>
      <c r="EF29" s="27">
        <f>SUMIF(Adjustments!$J$4:$J$921,($F29&amp;"/"&amp;EF$4&amp;"/"&amp;EF$3&amp;"/"&amp;EF$2),Adjustments!Q$4:Q$921)</f>
        <v>0</v>
      </c>
      <c r="EG29" s="27">
        <f>SUMIF(Adjustments!$J$4:$J$921,($F29&amp;"/"&amp;EG$4&amp;"/"&amp;EG$3&amp;"/"&amp;EG$2),Adjustments!R$4:R$921)</f>
        <v>0</v>
      </c>
      <c r="EH29" s="27">
        <f>SUMIF(Adjustments!$J$4:$J$921,($F29&amp;"/"&amp;EH$4&amp;"/"&amp;EH$3&amp;"/"&amp;EH$2),Adjustments!S$4:S$921)</f>
        <v>0</v>
      </c>
      <c r="EI29" s="27">
        <f>SUMIF(Adjustments!$J$4:$J$921,($F29&amp;"/"&amp;EI$4&amp;"/"&amp;EI$3&amp;"/"&amp;EI$2),Adjustments!T$4:T$921)</f>
        <v>0</v>
      </c>
      <c r="EJ29" s="27">
        <f>SUMIF(Adjustments!$J$4:$J$921,($F29&amp;"/"&amp;EJ$4&amp;"/"&amp;EJ$3&amp;"/"&amp;EJ$2),Adjustments!U$4:U$921)</f>
        <v>0</v>
      </c>
      <c r="EK29" s="27">
        <f>SUMIF(Adjustments!$J$4:$J$921,($F29&amp;"/"&amp;EK$4&amp;"/"&amp;EK$3&amp;"/"&amp;EK$2),Adjustments!V$4:V$921)</f>
        <v>0</v>
      </c>
      <c r="EL29" s="27">
        <f>SUMIF(Adjustments!$J$4:$J$921,($F29&amp;"/"&amp;EL$4&amp;"/"&amp;EL$3&amp;"/"&amp;EL$2),Adjustments!W$4:W$921)</f>
        <v>0</v>
      </c>
      <c r="EM29" s="27">
        <f>SUMIF(Adjustments!$J$4:$J$921,($F29&amp;"/"&amp;EM$4&amp;"/"&amp;EM$3&amp;"/"&amp;EM$2),Adjustments!X$4:X$921)</f>
        <v>0</v>
      </c>
      <c r="EN29" s="27">
        <f>SUMIF(Adjustments!$J$4:$J$921,($F29&amp;"/"&amp;EN$4&amp;"/"&amp;EN$3&amp;"/"&amp;EN$2),Adjustments!Y$4:Y$921)</f>
        <v>0</v>
      </c>
      <c r="EO29" s="27">
        <f>SUMIF(Adjustments!$J$4:$J$921,($F29&amp;"/"&amp;EO$4&amp;"/"&amp;EO$3&amp;"/"&amp;EO$2),Adjustments!Z$4:Z$921)</f>
        <v>0</v>
      </c>
      <c r="EP29" s="27">
        <f>SUMIF(Adjustments!$J$4:$J$921,($F29&amp;"/"&amp;EP$4&amp;"/"&amp;EP$3&amp;"/"&amp;EP$2),Adjustments!AA$4:AA$921)</f>
        <v>0</v>
      </c>
      <c r="EQ29" s="27">
        <f>SUMIF(Adjustments!$J$4:$J$921,($F29&amp;"/"&amp;EQ$4&amp;"/"&amp;EQ$3&amp;"/"&amp;EQ$2),Adjustments!AB$4:AB$921)</f>
        <v>0</v>
      </c>
      <c r="ER29" s="27">
        <f>SUMIF(Adjustments!$J$4:$J$921,($F29&amp;"/"&amp;ER$4&amp;"/"&amp;ER$3&amp;"/"&amp;ER$2),Adjustments!AC$4:AC$921)</f>
        <v>0</v>
      </c>
      <c r="ES29" s="27">
        <f>SUMIF(Adjustments!$J$4:$J$921,($F29&amp;"/"&amp;ES$4&amp;"/"&amp;ES$3&amp;"/"&amp;ES$2),Adjustments!AD$4:AD$921)</f>
        <v>0</v>
      </c>
      <c r="ET29" s="27">
        <f>SUMIF(Adjustments!$J$4:$J$921,($F29&amp;"/"&amp;ET$4&amp;"/"&amp;ET$3&amp;"/"&amp;ET$2),Adjustments!AE$4:AE$921)</f>
        <v>0</v>
      </c>
      <c r="EU29" s="27">
        <f>SUMIF(Adjustments!$J$4:$J$921,($F29&amp;"/"&amp;EU$4&amp;"/"&amp;EU$3&amp;"/"&amp;EU$2),Adjustments!AF$4:AF$921)</f>
        <v>0</v>
      </c>
      <c r="EV29" s="27">
        <f>SUMIF(Adjustments!$J$4:$J$921,($F29&amp;"/"&amp;EV$4&amp;"/"&amp;EV$3&amp;"/"&amp;EV$2),Adjustments!AG$4:AG$921)</f>
        <v>0</v>
      </c>
      <c r="EW29" s="27">
        <f>SUMIF(Adjustments!$J$4:$J$921,($F29&amp;"/"&amp;EW$4&amp;"/"&amp;EW$3&amp;"/"&amp;EW$2),Adjustments!AH$4:AH$921)</f>
        <v>0</v>
      </c>
      <c r="EX29" s="5"/>
      <c r="EY29" s="27">
        <f>SUMIF(Adjustments!$J$4:$J$921,($F29&amp;"/"&amp;EY$4&amp;"/"&amp;EY$3&amp;"/"&amp;EY$2),Adjustments!L$4:L$921)</f>
        <v>0</v>
      </c>
      <c r="EZ29" s="27">
        <f>SUMIF(Adjustments!$J$4:$J$921,($F29&amp;"/"&amp;EZ$4&amp;"/"&amp;EZ$3&amp;"/"&amp;EZ$2),Adjustments!M$4:M$921)</f>
        <v>0</v>
      </c>
      <c r="FA29" s="27">
        <f>SUMIF(Adjustments!$J$4:$J$921,($F29&amp;"/"&amp;FA$4&amp;"/"&amp;FA$3&amp;"/"&amp;FA$2),Adjustments!N$4:N$921)</f>
        <v>0</v>
      </c>
      <c r="FB29" s="27">
        <f>SUMIF(Adjustments!$J$4:$J$921,($F29&amp;"/"&amp;FB$4&amp;"/"&amp;FB$3&amp;"/"&amp;FB$2),Adjustments!O$4:O$921)</f>
        <v>0</v>
      </c>
      <c r="FC29" s="27">
        <f>SUMIF(Adjustments!$J$4:$J$921,($F29&amp;"/"&amp;FC$4&amp;"/"&amp;FC$3&amp;"/"&amp;FC$2),Adjustments!P$4:P$921)</f>
        <v>0</v>
      </c>
      <c r="FD29" s="27">
        <f>SUMIF(Adjustments!$J$4:$J$921,($F29&amp;"/"&amp;FD$4&amp;"/"&amp;FD$3&amp;"/"&amp;FD$2),Adjustments!Q$4:Q$921)</f>
        <v>0</v>
      </c>
      <c r="FE29" s="27">
        <f>SUMIF(Adjustments!$J$4:$J$921,($F29&amp;"/"&amp;FE$4&amp;"/"&amp;FE$3&amp;"/"&amp;FE$2),Adjustments!R$4:R$921)</f>
        <v>0</v>
      </c>
      <c r="FF29" s="27">
        <f>SUMIF(Adjustments!$J$4:$J$921,($F29&amp;"/"&amp;FF$4&amp;"/"&amp;FF$3&amp;"/"&amp;FF$2),Adjustments!S$4:S$921)</f>
        <v>0</v>
      </c>
      <c r="FG29" s="27">
        <f>SUMIF(Adjustments!$J$4:$J$921,($F29&amp;"/"&amp;FG$4&amp;"/"&amp;FG$3&amp;"/"&amp;FG$2),Adjustments!T$4:T$921)</f>
        <v>0</v>
      </c>
      <c r="FH29" s="27">
        <f>SUMIF(Adjustments!$J$4:$J$921,($F29&amp;"/"&amp;FH$4&amp;"/"&amp;FH$3&amp;"/"&amp;FH$2),Adjustments!U$4:U$921)</f>
        <v>0</v>
      </c>
      <c r="FI29" s="27">
        <f>SUMIF(Adjustments!$J$4:$J$921,($F29&amp;"/"&amp;FI$4&amp;"/"&amp;FI$3&amp;"/"&amp;FI$2),Adjustments!V$4:V$921)</f>
        <v>0</v>
      </c>
      <c r="FJ29" s="27">
        <f>SUMIF(Adjustments!$J$4:$J$921,($F29&amp;"/"&amp;FJ$4&amp;"/"&amp;FJ$3&amp;"/"&amp;FJ$2),Adjustments!W$4:W$921)</f>
        <v>0</v>
      </c>
      <c r="FK29" s="27">
        <f>SUMIF(Adjustments!$J$4:$J$921,($F29&amp;"/"&amp;FK$4&amp;"/"&amp;FK$3&amp;"/"&amp;FK$2),Adjustments!X$4:X$921)</f>
        <v>0</v>
      </c>
      <c r="FL29" s="27">
        <f>SUMIF(Adjustments!$J$4:$J$921,($F29&amp;"/"&amp;FL$4&amp;"/"&amp;FL$3&amp;"/"&amp;FL$2),Adjustments!Y$4:Y$921)</f>
        <v>0</v>
      </c>
      <c r="FM29" s="27">
        <f>SUMIF(Adjustments!$J$4:$J$921,($F29&amp;"/"&amp;FM$4&amp;"/"&amp;FM$3&amp;"/"&amp;FM$2),Adjustments!Z$4:Z$921)</f>
        <v>0</v>
      </c>
      <c r="FN29" s="27">
        <f>SUMIF(Adjustments!$J$4:$J$921,($F29&amp;"/"&amp;FN$4&amp;"/"&amp;FN$3&amp;"/"&amp;FN$2),Adjustments!AA$4:AA$921)</f>
        <v>0</v>
      </c>
      <c r="FO29" s="27">
        <f>SUMIF(Adjustments!$J$4:$J$921,($F29&amp;"/"&amp;FO$4&amp;"/"&amp;FO$3&amp;"/"&amp;FO$2),Adjustments!AB$4:AB$921)</f>
        <v>0</v>
      </c>
      <c r="FP29" s="27">
        <f>SUMIF(Adjustments!$J$4:$J$921,($F29&amp;"/"&amp;FP$4&amp;"/"&amp;FP$3&amp;"/"&amp;FP$2),Adjustments!AC$4:AC$921)</f>
        <v>0</v>
      </c>
      <c r="FQ29" s="27">
        <f>SUMIF(Adjustments!$J$4:$J$921,($F29&amp;"/"&amp;FQ$4&amp;"/"&amp;FQ$3&amp;"/"&amp;FQ$2),Adjustments!AD$4:AD$921)</f>
        <v>0</v>
      </c>
      <c r="FR29" s="27">
        <f>SUMIF(Adjustments!$J$4:$J$921,($F29&amp;"/"&amp;FR$4&amp;"/"&amp;FR$3&amp;"/"&amp;FR$2),Adjustments!AE$4:AE$921)</f>
        <v>0</v>
      </c>
      <c r="FS29" s="27">
        <f>SUMIF(Adjustments!$J$4:$J$921,($F29&amp;"/"&amp;FS$4&amp;"/"&amp;FS$3&amp;"/"&amp;FS$2),Adjustments!AF$4:AF$921)</f>
        <v>0</v>
      </c>
      <c r="FT29" s="27">
        <f>SUMIF(Adjustments!$J$4:$J$921,($F29&amp;"/"&amp;FT$4&amp;"/"&amp;FT$3&amp;"/"&amp;FT$2),Adjustments!AG$4:AG$921)</f>
        <v>0</v>
      </c>
      <c r="FU29" s="27">
        <f>SUMIF(Adjustments!$J$4:$J$921,($F29&amp;"/"&amp;FU$4&amp;"/"&amp;FU$3&amp;"/"&amp;FU$2),Adjustments!AH$4:AH$921)</f>
        <v>0</v>
      </c>
      <c r="FV29" s="5"/>
      <c r="FW29" s="27">
        <f t="shared" si="29"/>
        <v>0</v>
      </c>
      <c r="FX29" s="5"/>
      <c r="FY29" s="358">
        <f>VLOOKUP(F29,Scenarios!Z31:AD152,5,0)</f>
        <v>-225326375.63</v>
      </c>
      <c r="FZ29" s="16">
        <f t="shared" si="107"/>
        <v>-231595409.35022405</v>
      </c>
      <c r="GA29" s="16">
        <f t="shared" si="108"/>
        <v>-238325757.97376025</v>
      </c>
      <c r="GB29" s="16">
        <f t="shared" si="109"/>
        <v>-244703837.27781218</v>
      </c>
      <c r="GC29" s="16">
        <f t="shared" si="110"/>
        <v>-251363581.28132799</v>
      </c>
      <c r="GD29" s="16">
        <f t="shared" si="111"/>
        <v>-257764227.29274008</v>
      </c>
      <c r="GE29" s="16">
        <f t="shared" si="112"/>
        <v>-263614877.79590821</v>
      </c>
      <c r="GF29" s="16">
        <f t="shared" si="113"/>
        <v>-269840638.43370622</v>
      </c>
      <c r="GG29" s="16">
        <f t="shared" si="114"/>
        <v>-276125976.63711286</v>
      </c>
      <c r="GH29" s="16">
        <f t="shared" si="115"/>
        <v>-281928443.80296493</v>
      </c>
      <c r="GI29" s="16">
        <f t="shared" si="116"/>
        <v>-288563180.43448347</v>
      </c>
      <c r="GJ29" s="16">
        <f t="shared" si="117"/>
        <v>-295197551.32878542</v>
      </c>
      <c r="GK29" s="16">
        <f t="shared" si="118"/>
        <v>-301831556.48587072</v>
      </c>
      <c r="GL29" s="16">
        <f t="shared" si="119"/>
        <v>-308465195.90573937</v>
      </c>
      <c r="GM29" s="16">
        <f t="shared" si="120"/>
        <v>-315098469.58839142</v>
      </c>
      <c r="GN29" s="16">
        <f t="shared" si="121"/>
        <v>-321731377.53382683</v>
      </c>
      <c r="GO29" s="16">
        <f t="shared" si="122"/>
        <v>-328363919.74204558</v>
      </c>
      <c r="GP29" s="16">
        <f t="shared" si="123"/>
        <v>-334996096.21304774</v>
      </c>
      <c r="GQ29" s="16">
        <f t="shared" si="124"/>
        <v>-341632203.97156358</v>
      </c>
      <c r="GR29" s="16">
        <f t="shared" si="125"/>
        <v>-348272078.92461109</v>
      </c>
      <c r="GS29" s="16">
        <f t="shared" si="126"/>
        <v>-354913018.53567678</v>
      </c>
      <c r="GT29" s="16">
        <f t="shared" si="127"/>
        <v>-361555654.74492782</v>
      </c>
      <c r="GU29" s="16">
        <f t="shared" si="128"/>
        <v>-368198556.60538191</v>
      </c>
      <c r="GV29" s="16">
        <f t="shared" si="129"/>
        <v>-374841092.17687184</v>
      </c>
      <c r="GW29" s="13"/>
      <c r="GX29" s="569" t="s">
        <v>1000</v>
      </c>
      <c r="GY29" s="599" t="str">
        <f t="shared" si="130"/>
        <v>108OPSG-W</v>
      </c>
      <c r="GZ29" s="563">
        <f t="shared" si="131"/>
        <v>-335007443.98128772</v>
      </c>
      <c r="HA29" s="127">
        <f>VLOOKUP($GX29,Scenarios!$V$11:$Y$132,4,0)</f>
        <v>-187482366.18000001</v>
      </c>
      <c r="HB29" s="127">
        <f t="shared" si="93"/>
        <v>-147525077.80128771</v>
      </c>
      <c r="HD29" s="106">
        <f>VLOOKUP($GX29,Scenarios!$AE$11:$AF$132,2,0)</f>
        <v>-338399433.19656467</v>
      </c>
      <c r="HE29" s="106">
        <f>VLOOKUP($GX29,Scenarios!$V$11:$Y$132,4,0)</f>
        <v>-187482366.18000001</v>
      </c>
      <c r="HF29" s="106">
        <f t="shared" si="94"/>
        <v>-150917067.01656467</v>
      </c>
      <c r="HH29" s="106">
        <f t="shared" si="54"/>
        <v>-3391989.2152769566</v>
      </c>
    </row>
    <row r="30" spans="1:216">
      <c r="A30" t="s">
        <v>6</v>
      </c>
      <c r="B30" t="s">
        <v>19</v>
      </c>
      <c r="C30" t="s">
        <v>19</v>
      </c>
      <c r="D30" s="5" t="s">
        <v>106</v>
      </c>
      <c r="E30" s="5" t="s">
        <v>16</v>
      </c>
      <c r="F30" s="5" t="s">
        <v>121</v>
      </c>
      <c r="G30" s="5" t="s">
        <v>63</v>
      </c>
      <c r="H30" s="5" t="s">
        <v>1001</v>
      </c>
      <c r="I30" s="5"/>
      <c r="J30" s="119">
        <f>SUMIF(Retirements!$E$10:$E$96,'Accum Dep'!$F30,Retirements!ED$10:ED$97)</f>
        <v>0</v>
      </c>
      <c r="K30" s="119">
        <f>SUMIF(Retirements!$E$10:$E$96,'Accum Dep'!$F30,Retirements!EE$10:EE$97)</f>
        <v>0</v>
      </c>
      <c r="L30" s="119">
        <f>SUMIF(Retirements!$E$10:$E$96,'Accum Dep'!$F30,Retirements!EF$10:EF$97)</f>
        <v>0</v>
      </c>
      <c r="M30" s="119">
        <f>SUMIF(Retirements!$E$10:$E$96,'Accum Dep'!$F30,Retirements!EG$10:EG$97)</f>
        <v>0</v>
      </c>
      <c r="N30" s="119">
        <f>SUMIF(Retirements!$E$10:$E$96,'Accum Dep'!$F30,Retirements!EH$10:EH$97)</f>
        <v>0</v>
      </c>
      <c r="O30" s="119">
        <f>SUMIF(Retirements!$E$10:$E$96,'Accum Dep'!$F30,Retirements!EI$10:EI$97)</f>
        <v>0</v>
      </c>
      <c r="P30" s="119">
        <f>SUMIF(Retirements!$E$10:$E$96,'Accum Dep'!$F30,Retirements!EJ$10:EJ$97)</f>
        <v>0</v>
      </c>
      <c r="Q30" s="119">
        <f>SUMIF(Retirements!$E$10:$E$96,'Accum Dep'!$F30,Retirements!EK$10:EK$97)</f>
        <v>-108802.37</v>
      </c>
      <c r="R30" s="119">
        <f>SUMIF(Retirements!$E$10:$E$96,'Accum Dep'!$F30,Retirements!EL$10:EL$97)</f>
        <v>-746396.51</v>
      </c>
      <c r="S30" s="119">
        <f>SUMIF(Retirements!$E$10:$E$96,'Accum Dep'!$F30,Retirements!EM$10:EM$97)</f>
        <v>-61550.552668637167</v>
      </c>
      <c r="T30" s="119">
        <f>SUMIF(Retirements!$E$10:$E$96,'Accum Dep'!$F30,Retirements!EN$10:EN$97)</f>
        <v>-61550.552668637167</v>
      </c>
      <c r="U30" s="119">
        <f>SUMIF(Retirements!$E$10:$E$96,'Accum Dep'!$F30,Retirements!EO$10:EO$97)</f>
        <v>-61550.552668637167</v>
      </c>
      <c r="V30" s="119">
        <f>SUMIF(Retirements!$E$10:$E$96,'Accum Dep'!$F30,Retirements!EP$10:EP$97)</f>
        <v>-61550.552668637167</v>
      </c>
      <c r="W30" s="119">
        <f>SUMIF(Retirements!$E$10:$E$96,'Accum Dep'!$F30,Retirements!EQ$10:EQ$97)</f>
        <v>-61550.552668637167</v>
      </c>
      <c r="X30" s="119">
        <f>SUMIF(Retirements!$E$10:$E$96,'Accum Dep'!$F30,Retirements!ER$10:ER$97)</f>
        <v>-61550.552668637167</v>
      </c>
      <c r="Y30" s="119">
        <f>SUMIF(Retirements!$E$10:$E$96,'Accum Dep'!$F30,Retirements!ES$10:ES$97)</f>
        <v>-61550.552668637167</v>
      </c>
      <c r="Z30" s="119">
        <f>SUMIF(Retirements!$E$10:$E$96,'Accum Dep'!$F30,Retirements!ET$10:ET$97)</f>
        <v>-61550.552668637167</v>
      </c>
      <c r="AA30" s="119">
        <f>SUMIF(Retirements!$E$10:$E$96,'Accum Dep'!$F30,Retirements!EU$10:EU$97)</f>
        <v>-61550.552668637167</v>
      </c>
      <c r="AB30" s="119">
        <f>SUMIF(Retirements!$E$10:$E$96,'Accum Dep'!$F30,Retirements!EV$10:EV$97)</f>
        <v>-62047.234677248365</v>
      </c>
      <c r="AC30" s="119">
        <f>SUMIF(Retirements!$E$10:$E$96,'Accum Dep'!$F30,Retirements!EW$10:EW$97)</f>
        <v>-62047.234677248365</v>
      </c>
      <c r="AD30" s="119">
        <f>SUMIF(Retirements!$E$10:$E$96,'Accum Dep'!$F30,Retirements!EX$10:EX$97)</f>
        <v>-62047.234677248365</v>
      </c>
      <c r="AE30" s="119">
        <f>SUMIF(Retirements!$E$10:$E$96,'Accum Dep'!$F30,Retirements!EY$10:EY$97)</f>
        <v>-62047.234677248365</v>
      </c>
      <c r="AF30" s="119">
        <f>SUMIF(Retirements!$E$10:$E$96,'Accum Dep'!$F30,Retirements!EZ$10:EZ$97)</f>
        <v>-62047.234677248365</v>
      </c>
      <c r="AG30" s="7"/>
      <c r="AH30" s="27">
        <f>SUMIF('Depreciation Exp'!$F$8:$F$130,'Accum Dep'!$F30,'Depreciation Exp'!CH$8:CH$133)</f>
        <v>218514.15937856477</v>
      </c>
      <c r="AI30" s="27">
        <f>SUMIF('Depreciation Exp'!$F$8:$F$130,'Accum Dep'!$F30,'Depreciation Exp'!CI$8:CI$133)</f>
        <v>218514.15937856477</v>
      </c>
      <c r="AJ30" s="27">
        <f>SUMIF('Depreciation Exp'!$F$8:$F$130,'Accum Dep'!$F30,'Depreciation Exp'!CJ$8:CJ$133)</f>
        <v>218514.15937856477</v>
      </c>
      <c r="AK30" s="27">
        <f>SUMIF('Depreciation Exp'!$F$8:$F$130,'Accum Dep'!$F30,'Depreciation Exp'!CK$8:CK$133)</f>
        <v>218514.15937856477</v>
      </c>
      <c r="AL30" s="27">
        <f>SUMIF('Depreciation Exp'!$F$8:$F$130,'Accum Dep'!$F30,'Depreciation Exp'!CL$8:CL$133)</f>
        <v>218514.15937856477</v>
      </c>
      <c r="AM30" s="27">
        <f>SUMIF('Depreciation Exp'!$F$8:$F$130,'Accum Dep'!$F30,'Depreciation Exp'!CM$8:CM$133)</f>
        <v>218853.02074807233</v>
      </c>
      <c r="AN30" s="27">
        <f>SUMIF('Depreciation Exp'!$F$8:$F$130,'Accum Dep'!$F30,'Depreciation Exp'!CN$8:CN$133)</f>
        <v>219110.16053763474</v>
      </c>
      <c r="AO30" s="27">
        <f>SUMIF('Depreciation Exp'!$F$8:$F$130,'Accum Dep'!$F30,'Depreciation Exp'!CO$8:CO$133)</f>
        <v>222952.42154869216</v>
      </c>
      <c r="AP30" s="27">
        <f>SUMIF('Depreciation Exp'!$F$8:$F$130,'Accum Dep'!$F30,'Depreciation Exp'!CP$8:CP$133)</f>
        <v>226557.89142645098</v>
      </c>
      <c r="AQ30" s="27">
        <f>SUMIF('Depreciation Exp'!$F$8:$F$130,'Accum Dep'!$F30,'Depreciation Exp'!CQ$8:CQ$133)</f>
        <v>224137.07596694451</v>
      </c>
      <c r="AR30" s="27">
        <f>SUMIF('Depreciation Exp'!$F$8:$F$130,'Accum Dep'!$F30,'Depreciation Exp'!CR$8:CR$133)</f>
        <v>221949.61282039515</v>
      </c>
      <c r="AS30" s="27">
        <f>SUMIF('Depreciation Exp'!$F$8:$F$130,'Accum Dep'!$F30,'Depreciation Exp'!CS$8:CS$133)</f>
        <v>221779.29201982165</v>
      </c>
      <c r="AT30" s="27">
        <f>SUMIF('Depreciation Exp'!$F$8:$F$130,'Accum Dep'!$F30,'Depreciation Exp'!CT$8:CT$133)</f>
        <v>221608.97121924817</v>
      </c>
      <c r="AU30" s="27">
        <f>SUMIF('Depreciation Exp'!$F$8:$F$130,'Accum Dep'!$F30,'Depreciation Exp'!CU$8:CU$133)</f>
        <v>221438.65041867469</v>
      </c>
      <c r="AV30" s="27">
        <f>SUMIF('Depreciation Exp'!$F$8:$F$130,'Accum Dep'!$F30,'Depreciation Exp'!CV$8:CV$133)</f>
        <v>221268.32961810118</v>
      </c>
      <c r="AW30" s="27">
        <f>SUMIF('Depreciation Exp'!$F$8:$F$130,'Accum Dep'!$F30,'Depreciation Exp'!CW$8:CW$133)</f>
        <v>221098.00881752771</v>
      </c>
      <c r="AX30" s="27">
        <f>SUMIF('Depreciation Exp'!$F$8:$F$130,'Accum Dep'!$F30,'Depreciation Exp'!CX$8:CX$133)</f>
        <v>220927.6880169542</v>
      </c>
      <c r="AY30" s="27">
        <f>SUMIF('Depreciation Exp'!$F$8:$F$130,'Accum Dep'!$F30,'Depreciation Exp'!CY$8:CY$133)</f>
        <v>220757.36721638072</v>
      </c>
      <c r="AZ30" s="27">
        <f>SUMIF('Depreciation Exp'!$F$8:$F$130,'Accum Dep'!$F30,'Depreciation Exp'!CZ$8:CZ$133)</f>
        <v>220734.04756756316</v>
      </c>
      <c r="BA30" s="27">
        <f>SUMIF('Depreciation Exp'!$F$8:$F$130,'Accum Dep'!$F30,'Depreciation Exp'!DA$8:DA$133)</f>
        <v>220710.04071713917</v>
      </c>
      <c r="BB30" s="27">
        <f>SUMIF('Depreciation Exp'!$F$8:$F$130,'Accum Dep'!$F30,'Depreciation Exp'!DB$8:DB$133)</f>
        <v>220538.34551335283</v>
      </c>
      <c r="BC30" s="27">
        <f>SUMIF('Depreciation Exp'!$F$8:$F$130,'Accum Dep'!$F30,'Depreciation Exp'!DC$8:DC$133)</f>
        <v>220366.65030956652</v>
      </c>
      <c r="BD30" s="27">
        <f>SUMIF('Depreciation Exp'!$F$8:$F$130,'Accum Dep'!$F30,'Depreciation Exp'!DD$8:DD$133)</f>
        <v>220194.95510578019</v>
      </c>
      <c r="BE30" s="27">
        <f>SUMIF('Depreciation Exp'!$F$8:$F$130,'Accum Dep'!$F30,'Depreciation Exp'!DE$8:DE$133)</f>
        <v>220023.25990199388</v>
      </c>
      <c r="BF30" s="59"/>
      <c r="BG30" s="27">
        <f>SUMIF(Adjustments!$J$4:$J$921,($F30&amp;"/"&amp;BG$4&amp;"/"&amp;BG$3&amp;"/"&amp;BG$2),Adjustments!L$4:L$921)</f>
        <v>0</v>
      </c>
      <c r="BH30" s="27">
        <f>SUMIF(Adjustments!$J$4:$J$921,($F30&amp;"/"&amp;BH$4&amp;"/"&amp;BH$3&amp;"/"&amp;BH$2),Adjustments!M$4:M$921)</f>
        <v>0</v>
      </c>
      <c r="BI30" s="27">
        <f>SUMIF(Adjustments!$J$4:$J$921,($F30&amp;"/"&amp;BI$4&amp;"/"&amp;BI$3&amp;"/"&amp;BI$2),Adjustments!N$4:N$921)</f>
        <v>0</v>
      </c>
      <c r="BJ30" s="27">
        <f>SUMIF(Adjustments!$J$4:$J$921,($F30&amp;"/"&amp;BJ$4&amp;"/"&amp;BJ$3&amp;"/"&amp;BJ$2),Adjustments!O$4:O$921)</f>
        <v>0</v>
      </c>
      <c r="BK30" s="27">
        <f>SUMIF(Adjustments!$J$4:$J$921,($F30&amp;"/"&amp;BK$4&amp;"/"&amp;BK$3&amp;"/"&amp;BK$2),Adjustments!P$4:P$921)</f>
        <v>0</v>
      </c>
      <c r="BL30" s="27">
        <f>SUMIF(Adjustments!$J$4:$J$921,($F30&amp;"/"&amp;BL$4&amp;"/"&amp;BL$3&amp;"/"&amp;BL$2),Adjustments!Q$4:Q$921)</f>
        <v>0</v>
      </c>
      <c r="BM30" s="27">
        <f>SUMIF(Adjustments!$J$4:$J$921,($F30&amp;"/"&amp;BM$4&amp;"/"&amp;BM$3&amp;"/"&amp;BM$2),Adjustments!R$4:R$921)</f>
        <v>0</v>
      </c>
      <c r="BN30" s="27">
        <f>SUMIF(Adjustments!$J$4:$J$921,($F30&amp;"/"&amp;BN$4&amp;"/"&amp;BN$3&amp;"/"&amp;BN$2),Adjustments!S$4:S$921)</f>
        <v>0</v>
      </c>
      <c r="BO30" s="27">
        <f>SUMIF(Adjustments!$J$4:$J$921,($F30&amp;"/"&amp;BO$4&amp;"/"&amp;BO$3&amp;"/"&amp;BO$2),Adjustments!T$4:T$921)</f>
        <v>0</v>
      </c>
      <c r="BP30" s="27">
        <f>SUMIF(Adjustments!$J$4:$J$921,($F30&amp;"/"&amp;BP$4&amp;"/"&amp;BP$3&amp;"/"&amp;BP$2),Adjustments!U$4:U$921)</f>
        <v>0</v>
      </c>
      <c r="BQ30" s="27">
        <f>SUMIF(Adjustments!$J$4:$J$921,($F30&amp;"/"&amp;BQ$4&amp;"/"&amp;BQ$3&amp;"/"&amp;BQ$2),Adjustments!V$4:V$921)</f>
        <v>0</v>
      </c>
      <c r="BR30" s="27">
        <f>SUMIF(Adjustments!$J$4:$J$921,($F30&amp;"/"&amp;BR$4&amp;"/"&amp;BR$3&amp;"/"&amp;BR$2),Adjustments!W$4:W$921)</f>
        <v>0</v>
      </c>
      <c r="BS30" s="27">
        <f>SUMIF(Adjustments!$J$4:$J$921,($F30&amp;"/"&amp;BS$4&amp;"/"&amp;BS$3&amp;"/"&amp;BS$2),Adjustments!X$4:X$921)</f>
        <v>0</v>
      </c>
      <c r="BT30" s="27">
        <f>SUMIF(Adjustments!$J$4:$J$921,($F30&amp;"/"&amp;BT$4&amp;"/"&amp;BT$3&amp;"/"&amp;BT$2),Adjustments!Y$4:Y$921)</f>
        <v>0</v>
      </c>
      <c r="BU30" s="27">
        <f>SUMIF(Adjustments!$J$4:$J$921,($F30&amp;"/"&amp;BU$4&amp;"/"&amp;BU$3&amp;"/"&amp;BU$2),Adjustments!Z$4:Z$921)</f>
        <v>0</v>
      </c>
      <c r="BV30" s="27">
        <f>SUMIF(Adjustments!$J$4:$J$921,($F30&amp;"/"&amp;BV$4&amp;"/"&amp;BV$3&amp;"/"&amp;BV$2),Adjustments!AA$4:AA$921)</f>
        <v>0</v>
      </c>
      <c r="BW30" s="27">
        <f>SUMIF(Adjustments!$J$4:$J$921,($F30&amp;"/"&amp;BW$4&amp;"/"&amp;BW$3&amp;"/"&amp;BW$2),Adjustments!AB$4:AB$921)</f>
        <v>0</v>
      </c>
      <c r="BX30" s="27">
        <f>SUMIF(Adjustments!$J$4:$J$921,($F30&amp;"/"&amp;BX$4&amp;"/"&amp;BX$3&amp;"/"&amp;BX$2),Adjustments!AC$4:AC$921)</f>
        <v>0</v>
      </c>
      <c r="BY30" s="27">
        <f>SUMIF(Adjustments!$J$4:$J$921,($F30&amp;"/"&amp;BY$4&amp;"/"&amp;BY$3&amp;"/"&amp;BY$2),Adjustments!AD$4:AD$921)</f>
        <v>0</v>
      </c>
      <c r="BZ30" s="27">
        <f>SUMIF(Adjustments!$J$4:$J$921,($F30&amp;"/"&amp;BZ$4&amp;"/"&amp;BZ$3&amp;"/"&amp;BZ$2),Adjustments!AE$4:AE$921)</f>
        <v>0</v>
      </c>
      <c r="CA30" s="27">
        <f>SUMIF(Adjustments!$J$4:$J$921,($F30&amp;"/"&amp;CA$4&amp;"/"&amp;CA$3&amp;"/"&amp;CA$2),Adjustments!AF$4:AF$921)</f>
        <v>0</v>
      </c>
      <c r="CB30" s="27">
        <f>SUMIF(Adjustments!$J$4:$J$921,($F30&amp;"/"&amp;CB$4&amp;"/"&amp;CB$3&amp;"/"&amp;CB$2),Adjustments!AG$4:AG$921)</f>
        <v>0</v>
      </c>
      <c r="CC30" s="27">
        <f>SUMIF(Adjustments!$J$4:$J$921,($F30&amp;"/"&amp;CC$4&amp;"/"&amp;CC$3&amp;"/"&amp;CC$2),Adjustments!AH$4:AH$921)</f>
        <v>0</v>
      </c>
      <c r="CD30" s="5"/>
      <c r="CE30" s="27">
        <f>SUMIF(Adjustments!$J$4:$J$921,($F30&amp;"/"&amp;CE$4&amp;"/"&amp;CE$3&amp;"/"&amp;CE$2),Adjustments!L$4:L$921)</f>
        <v>0</v>
      </c>
      <c r="CF30" s="27">
        <f>SUMIF(Adjustments!$J$4:$J$921,($F30&amp;"/"&amp;CF$4&amp;"/"&amp;CF$3&amp;"/"&amp;CF$2),Adjustments!M$4:M$921)</f>
        <v>0</v>
      </c>
      <c r="CG30" s="27">
        <f>SUMIF(Adjustments!$J$4:$J$921,($F30&amp;"/"&amp;CG$4&amp;"/"&amp;CG$3&amp;"/"&amp;CG$2),Adjustments!N$4:N$921)</f>
        <v>0</v>
      </c>
      <c r="CH30" s="27">
        <f>SUMIF(Adjustments!$J$4:$J$921,($F30&amp;"/"&amp;CH$4&amp;"/"&amp;CH$3&amp;"/"&amp;CH$2),Adjustments!O$4:O$921)</f>
        <v>0</v>
      </c>
      <c r="CI30" s="27">
        <f>SUMIF(Adjustments!$J$4:$J$921,($F30&amp;"/"&amp;CI$4&amp;"/"&amp;CI$3&amp;"/"&amp;CI$2),Adjustments!P$4:P$921)</f>
        <v>0</v>
      </c>
      <c r="CJ30" s="27">
        <f>SUMIF(Adjustments!$J$4:$J$921,($F30&amp;"/"&amp;CJ$4&amp;"/"&amp;CJ$3&amp;"/"&amp;CJ$2),Adjustments!Q$4:Q$921)</f>
        <v>0</v>
      </c>
      <c r="CK30" s="27">
        <f>SUMIF(Adjustments!$J$4:$J$921,($F30&amp;"/"&amp;CK$4&amp;"/"&amp;CK$3&amp;"/"&amp;CK$2),Adjustments!R$4:R$921)</f>
        <v>0</v>
      </c>
      <c r="CL30" s="27">
        <f>SUMIF(Adjustments!$J$4:$J$921,($F30&amp;"/"&amp;CL$4&amp;"/"&amp;CL$3&amp;"/"&amp;CL$2),Adjustments!S$4:S$921)</f>
        <v>0</v>
      </c>
      <c r="CM30" s="27">
        <f>SUMIF(Adjustments!$J$4:$J$921,($F30&amp;"/"&amp;CM$4&amp;"/"&amp;CM$3&amp;"/"&amp;CM$2),Adjustments!T$4:T$921)</f>
        <v>0</v>
      </c>
      <c r="CN30" s="27">
        <f>SUMIF(Adjustments!$J$4:$J$921,($F30&amp;"/"&amp;CN$4&amp;"/"&amp;CN$3&amp;"/"&amp;CN$2),Adjustments!U$4:U$921)</f>
        <v>0</v>
      </c>
      <c r="CO30" s="27">
        <f>SUMIF(Adjustments!$J$4:$J$921,($F30&amp;"/"&amp;CO$4&amp;"/"&amp;CO$3&amp;"/"&amp;CO$2),Adjustments!V$4:V$921)</f>
        <v>0</v>
      </c>
      <c r="CP30" s="27">
        <f>SUMIF(Adjustments!$J$4:$J$921,($F30&amp;"/"&amp;CP$4&amp;"/"&amp;CP$3&amp;"/"&amp;CP$2),Adjustments!W$4:W$921)</f>
        <v>0</v>
      </c>
      <c r="CQ30" s="27">
        <f>SUMIF(Adjustments!$J$4:$J$921,($F30&amp;"/"&amp;CQ$4&amp;"/"&amp;CQ$3&amp;"/"&amp;CQ$2),Adjustments!X$4:X$921)</f>
        <v>0</v>
      </c>
      <c r="CR30" s="27">
        <f>SUMIF(Adjustments!$J$4:$J$921,($F30&amp;"/"&amp;CR$4&amp;"/"&amp;CR$3&amp;"/"&amp;CR$2),Adjustments!Y$4:Y$921)</f>
        <v>0</v>
      </c>
      <c r="CS30" s="27">
        <f>SUMIF(Adjustments!$J$4:$J$921,($F30&amp;"/"&amp;CS$4&amp;"/"&amp;CS$3&amp;"/"&amp;CS$2),Adjustments!Z$4:Z$921)</f>
        <v>0</v>
      </c>
      <c r="CT30" s="27">
        <f>SUMIF(Adjustments!$J$4:$J$921,($F30&amp;"/"&amp;CT$4&amp;"/"&amp;CT$3&amp;"/"&amp;CT$2),Adjustments!AA$4:AA$921)</f>
        <v>0</v>
      </c>
      <c r="CU30" s="27">
        <f>SUMIF(Adjustments!$J$4:$J$921,($F30&amp;"/"&amp;CU$4&amp;"/"&amp;CU$3&amp;"/"&amp;CU$2),Adjustments!AB$4:AB$921)</f>
        <v>0</v>
      </c>
      <c r="CV30" s="27">
        <f>SUMIF(Adjustments!$J$4:$J$921,($F30&amp;"/"&amp;CV$4&amp;"/"&amp;CV$3&amp;"/"&amp;CV$2),Adjustments!AC$4:AC$921)</f>
        <v>0</v>
      </c>
      <c r="CW30" s="27">
        <f>SUMIF(Adjustments!$J$4:$J$921,($F30&amp;"/"&amp;CW$4&amp;"/"&amp;CW$3&amp;"/"&amp;CW$2),Adjustments!AD$4:AD$921)</f>
        <v>0</v>
      </c>
      <c r="CX30" s="27">
        <f>SUMIF(Adjustments!$J$4:$J$921,($F30&amp;"/"&amp;CX$4&amp;"/"&amp;CX$3&amp;"/"&amp;CX$2),Adjustments!AE$4:AE$921)</f>
        <v>0</v>
      </c>
      <c r="CY30" s="27">
        <f>SUMIF(Adjustments!$J$4:$J$921,($F30&amp;"/"&amp;CY$4&amp;"/"&amp;CY$3&amp;"/"&amp;CY$2),Adjustments!AF$4:AF$921)</f>
        <v>0</v>
      </c>
      <c r="CZ30" s="27">
        <f>SUMIF(Adjustments!$J$4:$J$921,($F30&amp;"/"&amp;CZ$4&amp;"/"&amp;CZ$3&amp;"/"&amp;CZ$2),Adjustments!AG$4:AG$921)</f>
        <v>0</v>
      </c>
      <c r="DA30" s="27">
        <f>SUMIF(Adjustments!$J$4:$J$921,($F30&amp;"/"&amp;DA$4&amp;"/"&amp;DA$3&amp;"/"&amp;DA$2),Adjustments!AH$4:AH$921)</f>
        <v>0</v>
      </c>
      <c r="DB30" s="5"/>
      <c r="DC30" s="27">
        <f>SUMIF(Adjustments!$J$4:$J$921,($F30&amp;"/"&amp;DC$4&amp;"/"&amp;DC$3&amp;"/"&amp;DC$2),Adjustments!L$4:L$921)</f>
        <v>0</v>
      </c>
      <c r="DD30" s="27">
        <f>SUMIF(Adjustments!$J$4:$J$921,($F30&amp;"/"&amp;DD$4&amp;"/"&amp;DD$3&amp;"/"&amp;DD$2),Adjustments!M$4:M$921)</f>
        <v>0</v>
      </c>
      <c r="DE30" s="27">
        <f>SUMIF(Adjustments!$J$4:$J$921,($F30&amp;"/"&amp;DE$4&amp;"/"&amp;DE$3&amp;"/"&amp;DE$2),Adjustments!N$4:N$921)</f>
        <v>0</v>
      </c>
      <c r="DF30" s="27">
        <f>SUMIF(Adjustments!$J$4:$J$921,($F30&amp;"/"&amp;DF$4&amp;"/"&amp;DF$3&amp;"/"&amp;DF$2),Adjustments!O$4:O$921)</f>
        <v>0</v>
      </c>
      <c r="DG30" s="27">
        <f>SUMIF(Adjustments!$J$4:$J$921,($F30&amp;"/"&amp;DG$4&amp;"/"&amp;DG$3&amp;"/"&amp;DG$2),Adjustments!P$4:P$921)</f>
        <v>0</v>
      </c>
      <c r="DH30" s="27">
        <f>SUMIF(Adjustments!$J$4:$J$921,($F30&amp;"/"&amp;DH$4&amp;"/"&amp;DH$3&amp;"/"&amp;DH$2),Adjustments!Q$4:Q$921)</f>
        <v>0</v>
      </c>
      <c r="DI30" s="27">
        <f>SUMIF(Adjustments!$J$4:$J$921,($F30&amp;"/"&amp;DI$4&amp;"/"&amp;DI$3&amp;"/"&amp;DI$2),Adjustments!R$4:R$921)</f>
        <v>0</v>
      </c>
      <c r="DJ30" s="27">
        <f>SUMIF(Adjustments!$J$4:$J$921,($F30&amp;"/"&amp;DJ$4&amp;"/"&amp;DJ$3&amp;"/"&amp;DJ$2),Adjustments!S$4:S$921)</f>
        <v>0</v>
      </c>
      <c r="DK30" s="27">
        <f>SUMIF(Adjustments!$J$4:$J$921,($F30&amp;"/"&amp;DK$4&amp;"/"&amp;DK$3&amp;"/"&amp;DK$2),Adjustments!T$4:T$921)</f>
        <v>0</v>
      </c>
      <c r="DL30" s="27">
        <f>SUMIF(Adjustments!$J$4:$J$921,($F30&amp;"/"&amp;DL$4&amp;"/"&amp;DL$3&amp;"/"&amp;DL$2),Adjustments!U$4:U$921)</f>
        <v>0</v>
      </c>
      <c r="DM30" s="27">
        <f>SUMIF(Adjustments!$J$4:$J$921,($F30&amp;"/"&amp;DM$4&amp;"/"&amp;DM$3&amp;"/"&amp;DM$2),Adjustments!V$4:V$921)</f>
        <v>0</v>
      </c>
      <c r="DN30" s="27">
        <f>SUMIF(Adjustments!$J$4:$J$921,($F30&amp;"/"&amp;DN$4&amp;"/"&amp;DN$3&amp;"/"&amp;DN$2),Adjustments!W$4:W$921)</f>
        <v>0</v>
      </c>
      <c r="DO30" s="27">
        <f>SUMIF(Adjustments!$J$4:$J$921,($F30&amp;"/"&amp;DO$4&amp;"/"&amp;DO$3&amp;"/"&amp;DO$2),Adjustments!X$4:X$921)</f>
        <v>0</v>
      </c>
      <c r="DP30" s="27">
        <f>SUMIF(Adjustments!$J$4:$J$921,($F30&amp;"/"&amp;DP$4&amp;"/"&amp;DP$3&amp;"/"&amp;DP$2),Adjustments!Y$4:Y$921)</f>
        <v>0</v>
      </c>
      <c r="DQ30" s="27">
        <f>SUMIF(Adjustments!$J$4:$J$921,($F30&amp;"/"&amp;DQ$4&amp;"/"&amp;DQ$3&amp;"/"&amp;DQ$2),Adjustments!Z$4:Z$921)</f>
        <v>0</v>
      </c>
      <c r="DR30" s="27">
        <f>SUMIF(Adjustments!$J$4:$J$921,($F30&amp;"/"&amp;DR$4&amp;"/"&amp;DR$3&amp;"/"&amp;DR$2),Adjustments!AA$4:AA$921)</f>
        <v>0</v>
      </c>
      <c r="DS30" s="27">
        <f>SUMIF(Adjustments!$J$4:$J$921,($F30&amp;"/"&amp;DS$4&amp;"/"&amp;DS$3&amp;"/"&amp;DS$2),Adjustments!AB$4:AB$921)</f>
        <v>0</v>
      </c>
      <c r="DT30" s="27">
        <f>SUMIF(Adjustments!$J$4:$J$921,($F30&amp;"/"&amp;DT$4&amp;"/"&amp;DT$3&amp;"/"&amp;DT$2),Adjustments!AC$4:AC$921)</f>
        <v>0</v>
      </c>
      <c r="DU30" s="27">
        <f>SUMIF(Adjustments!$J$4:$J$921,($F30&amp;"/"&amp;DU$4&amp;"/"&amp;DU$3&amp;"/"&amp;DU$2),Adjustments!AD$4:AD$921)</f>
        <v>0</v>
      </c>
      <c r="DV30" s="27">
        <f>SUMIF(Adjustments!$J$4:$J$921,($F30&amp;"/"&amp;DV$4&amp;"/"&amp;DV$3&amp;"/"&amp;DV$2),Adjustments!AE$4:AE$921)</f>
        <v>0</v>
      </c>
      <c r="DW30" s="27">
        <f>SUMIF(Adjustments!$J$4:$J$921,($F30&amp;"/"&amp;DW$4&amp;"/"&amp;DW$3&amp;"/"&amp;DW$2),Adjustments!AF$4:AF$921)</f>
        <v>0</v>
      </c>
      <c r="DX30" s="27">
        <f>SUMIF(Adjustments!$J$4:$J$921,($F30&amp;"/"&amp;DX$4&amp;"/"&amp;DX$3&amp;"/"&amp;DX$2),Adjustments!AG$4:AG$921)</f>
        <v>0</v>
      </c>
      <c r="DY30" s="27">
        <f>SUMIF(Adjustments!$J$4:$J$921,($F30&amp;"/"&amp;DY$4&amp;"/"&amp;DY$3&amp;"/"&amp;DY$2),Adjustments!AH$4:AH$921)</f>
        <v>0</v>
      </c>
      <c r="DZ30" s="5"/>
      <c r="EA30" s="27">
        <f>SUMIF(Adjustments!$J$4:$J$921,($F30&amp;"/"&amp;EA$4&amp;"/"&amp;EA$3&amp;"/"&amp;EA$2),Adjustments!L$4:L$921)</f>
        <v>0</v>
      </c>
      <c r="EB30" s="27">
        <f>SUMIF(Adjustments!$J$4:$J$921,($F30&amp;"/"&amp;EB$4&amp;"/"&amp;EB$3&amp;"/"&amp;EB$2),Adjustments!M$4:M$921)</f>
        <v>0</v>
      </c>
      <c r="EC30" s="27">
        <f>SUMIF(Adjustments!$J$4:$J$921,($F30&amp;"/"&amp;EC$4&amp;"/"&amp;EC$3&amp;"/"&amp;EC$2),Adjustments!N$4:N$921)</f>
        <v>0</v>
      </c>
      <c r="ED30" s="27">
        <f>SUMIF(Adjustments!$J$4:$J$921,($F30&amp;"/"&amp;ED$4&amp;"/"&amp;ED$3&amp;"/"&amp;ED$2),Adjustments!O$4:O$921)</f>
        <v>0</v>
      </c>
      <c r="EE30" s="27">
        <f>SUMIF(Adjustments!$J$4:$J$921,($F30&amp;"/"&amp;EE$4&amp;"/"&amp;EE$3&amp;"/"&amp;EE$2),Adjustments!P$4:P$921)</f>
        <v>0</v>
      </c>
      <c r="EF30" s="27">
        <f>SUMIF(Adjustments!$J$4:$J$921,($F30&amp;"/"&amp;EF$4&amp;"/"&amp;EF$3&amp;"/"&amp;EF$2),Adjustments!Q$4:Q$921)</f>
        <v>0</v>
      </c>
      <c r="EG30" s="27">
        <f>SUMIF(Adjustments!$J$4:$J$921,($F30&amp;"/"&amp;EG$4&amp;"/"&amp;EG$3&amp;"/"&amp;EG$2),Adjustments!R$4:R$921)</f>
        <v>0</v>
      </c>
      <c r="EH30" s="27">
        <f>SUMIF(Adjustments!$J$4:$J$921,($F30&amp;"/"&amp;EH$4&amp;"/"&amp;EH$3&amp;"/"&amp;EH$2),Adjustments!S$4:S$921)</f>
        <v>0</v>
      </c>
      <c r="EI30" s="27">
        <f>SUMIF(Adjustments!$J$4:$J$921,($F30&amp;"/"&amp;EI$4&amp;"/"&amp;EI$3&amp;"/"&amp;EI$2),Adjustments!T$4:T$921)</f>
        <v>0</v>
      </c>
      <c r="EJ30" s="27">
        <f>SUMIF(Adjustments!$J$4:$J$921,($F30&amp;"/"&amp;EJ$4&amp;"/"&amp;EJ$3&amp;"/"&amp;EJ$2),Adjustments!U$4:U$921)</f>
        <v>0</v>
      </c>
      <c r="EK30" s="27">
        <f>SUMIF(Adjustments!$J$4:$J$921,($F30&amp;"/"&amp;EK$4&amp;"/"&amp;EK$3&amp;"/"&amp;EK$2),Adjustments!V$4:V$921)</f>
        <v>0</v>
      </c>
      <c r="EL30" s="27">
        <f>SUMIF(Adjustments!$J$4:$J$921,($F30&amp;"/"&amp;EL$4&amp;"/"&amp;EL$3&amp;"/"&amp;EL$2),Adjustments!W$4:W$921)</f>
        <v>0</v>
      </c>
      <c r="EM30" s="27">
        <f>SUMIF(Adjustments!$J$4:$J$921,($F30&amp;"/"&amp;EM$4&amp;"/"&amp;EM$3&amp;"/"&amp;EM$2),Adjustments!X$4:X$921)</f>
        <v>0</v>
      </c>
      <c r="EN30" s="27">
        <f>SUMIF(Adjustments!$J$4:$J$921,($F30&amp;"/"&amp;EN$4&amp;"/"&amp;EN$3&amp;"/"&amp;EN$2),Adjustments!Y$4:Y$921)</f>
        <v>0</v>
      </c>
      <c r="EO30" s="27">
        <f>SUMIF(Adjustments!$J$4:$J$921,($F30&amp;"/"&amp;EO$4&amp;"/"&amp;EO$3&amp;"/"&amp;EO$2),Adjustments!Z$4:Z$921)</f>
        <v>0</v>
      </c>
      <c r="EP30" s="27">
        <f>SUMIF(Adjustments!$J$4:$J$921,($F30&amp;"/"&amp;EP$4&amp;"/"&amp;EP$3&amp;"/"&amp;EP$2),Adjustments!AA$4:AA$921)</f>
        <v>0</v>
      </c>
      <c r="EQ30" s="27">
        <f>SUMIF(Adjustments!$J$4:$J$921,($F30&amp;"/"&amp;EQ$4&amp;"/"&amp;EQ$3&amp;"/"&amp;EQ$2),Adjustments!AB$4:AB$921)</f>
        <v>0</v>
      </c>
      <c r="ER30" s="27">
        <f>SUMIF(Adjustments!$J$4:$J$921,($F30&amp;"/"&amp;ER$4&amp;"/"&amp;ER$3&amp;"/"&amp;ER$2),Adjustments!AC$4:AC$921)</f>
        <v>0</v>
      </c>
      <c r="ES30" s="27">
        <f>SUMIF(Adjustments!$J$4:$J$921,($F30&amp;"/"&amp;ES$4&amp;"/"&amp;ES$3&amp;"/"&amp;ES$2),Adjustments!AD$4:AD$921)</f>
        <v>0</v>
      </c>
      <c r="ET30" s="27">
        <f>SUMIF(Adjustments!$J$4:$J$921,($F30&amp;"/"&amp;ET$4&amp;"/"&amp;ET$3&amp;"/"&amp;ET$2),Adjustments!AE$4:AE$921)</f>
        <v>0</v>
      </c>
      <c r="EU30" s="27">
        <f>SUMIF(Adjustments!$J$4:$J$921,($F30&amp;"/"&amp;EU$4&amp;"/"&amp;EU$3&amp;"/"&amp;EU$2),Adjustments!AF$4:AF$921)</f>
        <v>0</v>
      </c>
      <c r="EV30" s="27">
        <f>SUMIF(Adjustments!$J$4:$J$921,($F30&amp;"/"&amp;EV$4&amp;"/"&amp;EV$3&amp;"/"&amp;EV$2),Adjustments!AG$4:AG$921)</f>
        <v>0</v>
      </c>
      <c r="EW30" s="27">
        <f>SUMIF(Adjustments!$J$4:$J$921,($F30&amp;"/"&amp;EW$4&amp;"/"&amp;EW$3&amp;"/"&amp;EW$2),Adjustments!AH$4:AH$921)</f>
        <v>0</v>
      </c>
      <c r="EX30" s="5"/>
      <c r="EY30" s="27">
        <f>SUMIF(Adjustments!$J$4:$J$921,($F30&amp;"/"&amp;EY$4&amp;"/"&amp;EY$3&amp;"/"&amp;EY$2),Adjustments!L$4:L$921)</f>
        <v>0</v>
      </c>
      <c r="EZ30" s="27">
        <f>SUMIF(Adjustments!$J$4:$J$921,($F30&amp;"/"&amp;EZ$4&amp;"/"&amp;EZ$3&amp;"/"&amp;EZ$2),Adjustments!M$4:M$921)</f>
        <v>0</v>
      </c>
      <c r="FA30" s="27">
        <f>SUMIF(Adjustments!$J$4:$J$921,($F30&amp;"/"&amp;FA$4&amp;"/"&amp;FA$3&amp;"/"&amp;FA$2),Adjustments!N$4:N$921)</f>
        <v>0</v>
      </c>
      <c r="FB30" s="27">
        <f>SUMIF(Adjustments!$J$4:$J$921,($F30&amp;"/"&amp;FB$4&amp;"/"&amp;FB$3&amp;"/"&amp;FB$2),Adjustments!O$4:O$921)</f>
        <v>0</v>
      </c>
      <c r="FC30" s="27">
        <f>SUMIF(Adjustments!$J$4:$J$921,($F30&amp;"/"&amp;FC$4&amp;"/"&amp;FC$3&amp;"/"&amp;FC$2),Adjustments!P$4:P$921)</f>
        <v>0</v>
      </c>
      <c r="FD30" s="27">
        <f>SUMIF(Adjustments!$J$4:$J$921,($F30&amp;"/"&amp;FD$4&amp;"/"&amp;FD$3&amp;"/"&amp;FD$2),Adjustments!Q$4:Q$921)</f>
        <v>0</v>
      </c>
      <c r="FE30" s="27">
        <f>SUMIF(Adjustments!$J$4:$J$921,($F30&amp;"/"&amp;FE$4&amp;"/"&amp;FE$3&amp;"/"&amp;FE$2),Adjustments!R$4:R$921)</f>
        <v>0</v>
      </c>
      <c r="FF30" s="27">
        <f>SUMIF(Adjustments!$J$4:$J$921,($F30&amp;"/"&amp;FF$4&amp;"/"&amp;FF$3&amp;"/"&amp;FF$2),Adjustments!S$4:S$921)</f>
        <v>0</v>
      </c>
      <c r="FG30" s="27">
        <f>SUMIF(Adjustments!$J$4:$J$921,($F30&amp;"/"&amp;FG$4&amp;"/"&amp;FG$3&amp;"/"&amp;FG$2),Adjustments!T$4:T$921)</f>
        <v>0</v>
      </c>
      <c r="FH30" s="27">
        <f>SUMIF(Adjustments!$J$4:$J$921,($F30&amp;"/"&amp;FH$4&amp;"/"&amp;FH$3&amp;"/"&amp;FH$2),Adjustments!U$4:U$921)</f>
        <v>0</v>
      </c>
      <c r="FI30" s="27">
        <f>SUMIF(Adjustments!$J$4:$J$921,($F30&amp;"/"&amp;FI$4&amp;"/"&amp;FI$3&amp;"/"&amp;FI$2),Adjustments!V$4:V$921)</f>
        <v>0</v>
      </c>
      <c r="FJ30" s="27">
        <f>SUMIF(Adjustments!$J$4:$J$921,($F30&amp;"/"&amp;FJ$4&amp;"/"&amp;FJ$3&amp;"/"&amp;FJ$2),Adjustments!W$4:W$921)</f>
        <v>0</v>
      </c>
      <c r="FK30" s="27">
        <f>SUMIF(Adjustments!$J$4:$J$921,($F30&amp;"/"&amp;FK$4&amp;"/"&amp;FK$3&amp;"/"&amp;FK$2),Adjustments!X$4:X$921)</f>
        <v>0</v>
      </c>
      <c r="FL30" s="27">
        <f>SUMIF(Adjustments!$J$4:$J$921,($F30&amp;"/"&amp;FL$4&amp;"/"&amp;FL$3&amp;"/"&amp;FL$2),Adjustments!Y$4:Y$921)</f>
        <v>0</v>
      </c>
      <c r="FM30" s="27">
        <f>SUMIF(Adjustments!$J$4:$J$921,($F30&amp;"/"&amp;FM$4&amp;"/"&amp;FM$3&amp;"/"&amp;FM$2),Adjustments!Z$4:Z$921)</f>
        <v>0</v>
      </c>
      <c r="FN30" s="27">
        <f>SUMIF(Adjustments!$J$4:$J$921,($F30&amp;"/"&amp;FN$4&amp;"/"&amp;FN$3&amp;"/"&amp;FN$2),Adjustments!AA$4:AA$921)</f>
        <v>0</v>
      </c>
      <c r="FO30" s="27">
        <f>SUMIF(Adjustments!$J$4:$J$921,($F30&amp;"/"&amp;FO$4&amp;"/"&amp;FO$3&amp;"/"&amp;FO$2),Adjustments!AB$4:AB$921)</f>
        <v>0</v>
      </c>
      <c r="FP30" s="27">
        <f>SUMIF(Adjustments!$J$4:$J$921,($F30&amp;"/"&amp;FP$4&amp;"/"&amp;FP$3&amp;"/"&amp;FP$2),Adjustments!AC$4:AC$921)</f>
        <v>0</v>
      </c>
      <c r="FQ30" s="27">
        <f>SUMIF(Adjustments!$J$4:$J$921,($F30&amp;"/"&amp;FQ$4&amp;"/"&amp;FQ$3&amp;"/"&amp;FQ$2),Adjustments!AD$4:AD$921)</f>
        <v>0</v>
      </c>
      <c r="FR30" s="27">
        <f>SUMIF(Adjustments!$J$4:$J$921,($F30&amp;"/"&amp;FR$4&amp;"/"&amp;FR$3&amp;"/"&amp;FR$2),Adjustments!AE$4:AE$921)</f>
        <v>0</v>
      </c>
      <c r="FS30" s="27">
        <f>SUMIF(Adjustments!$J$4:$J$921,($F30&amp;"/"&amp;FS$4&amp;"/"&amp;FS$3&amp;"/"&amp;FS$2),Adjustments!AF$4:AF$921)</f>
        <v>0</v>
      </c>
      <c r="FT30" s="27">
        <f>SUMIF(Adjustments!$J$4:$J$921,($F30&amp;"/"&amp;FT$4&amp;"/"&amp;FT$3&amp;"/"&amp;FT$2),Adjustments!AG$4:AG$921)</f>
        <v>0</v>
      </c>
      <c r="FU30" s="27">
        <f>SUMIF(Adjustments!$J$4:$J$921,($F30&amp;"/"&amp;FU$4&amp;"/"&amp;FU$3&amp;"/"&amp;FU$2),Adjustments!AH$4:AH$921)</f>
        <v>0</v>
      </c>
      <c r="FV30" s="5"/>
      <c r="FW30" s="27">
        <f t="shared" si="29"/>
        <v>0</v>
      </c>
      <c r="FX30" s="5"/>
      <c r="FY30" s="358">
        <f>VLOOKUP(F30,Scenarios!Z32:AD153,5,0)</f>
        <v>-21791105.48</v>
      </c>
      <c r="FZ30" s="16">
        <f t="shared" si="107"/>
        <v>-22009619.639378566</v>
      </c>
      <c r="GA30" s="16">
        <f t="shared" si="108"/>
        <v>-22228133.798757132</v>
      </c>
      <c r="GB30" s="16">
        <f t="shared" si="109"/>
        <v>-22446647.958135698</v>
      </c>
      <c r="GC30" s="16">
        <f t="shared" si="110"/>
        <v>-22665162.117514264</v>
      </c>
      <c r="GD30" s="16">
        <f t="shared" si="111"/>
        <v>-22884015.138262335</v>
      </c>
      <c r="GE30" s="16">
        <f t="shared" si="112"/>
        <v>-23103125.298799969</v>
      </c>
      <c r="GF30" s="16">
        <f t="shared" si="113"/>
        <v>-23326077.72034866</v>
      </c>
      <c r="GG30" s="16">
        <f t="shared" si="114"/>
        <v>-23443833.24177511</v>
      </c>
      <c r="GH30" s="16">
        <f t="shared" si="115"/>
        <v>-22921573.807742052</v>
      </c>
      <c r="GI30" s="16">
        <f t="shared" si="116"/>
        <v>-23081972.867893808</v>
      </c>
      <c r="GJ30" s="16">
        <f t="shared" si="117"/>
        <v>-23242201.607244991</v>
      </c>
      <c r="GK30" s="16">
        <f t="shared" si="118"/>
        <v>-23402260.025795601</v>
      </c>
      <c r="GL30" s="16">
        <f t="shared" si="119"/>
        <v>-23562148.123545639</v>
      </c>
      <c r="GM30" s="16">
        <f t="shared" si="120"/>
        <v>-23721865.900495101</v>
      </c>
      <c r="GN30" s="16">
        <f t="shared" si="121"/>
        <v>-23881413.35664399</v>
      </c>
      <c r="GO30" s="16">
        <f t="shared" si="122"/>
        <v>-24040790.491992306</v>
      </c>
      <c r="GP30" s="16">
        <f t="shared" si="123"/>
        <v>-24199997.30654005</v>
      </c>
      <c r="GQ30" s="16">
        <f t="shared" si="124"/>
        <v>-24359180.801438976</v>
      </c>
      <c r="GR30" s="16">
        <f t="shared" si="125"/>
        <v>-24517843.607478868</v>
      </c>
      <c r="GS30" s="16">
        <f t="shared" si="126"/>
        <v>-24676334.718314972</v>
      </c>
      <c r="GT30" s="16">
        <f t="shared" si="127"/>
        <v>-24834654.13394729</v>
      </c>
      <c r="GU30" s="16">
        <f t="shared" si="128"/>
        <v>-24992801.854375824</v>
      </c>
      <c r="GV30" s="16">
        <f t="shared" si="129"/>
        <v>-25150777.87960057</v>
      </c>
      <c r="GW30" s="13"/>
      <c r="GX30" s="569" t="s">
        <v>1001</v>
      </c>
      <c r="GY30" s="599" t="str">
        <f t="shared" si="130"/>
        <v>108OPSSGCT</v>
      </c>
      <c r="GZ30" s="563">
        <f t="shared" si="131"/>
        <v>-24198636.139031861</v>
      </c>
      <c r="HA30" s="127">
        <f>VLOOKUP($GX30,Scenarios!$V$11:$Y$132,4,0)</f>
        <v>-20890383.414999899</v>
      </c>
      <c r="HB30" s="127">
        <f t="shared" si="93"/>
        <v>-3308252.7240319625</v>
      </c>
      <c r="HD30" s="106">
        <f>VLOOKUP($GX30,Scenarios!$AE$11:$AF$132,2,0)</f>
        <v>-24374979.497556441</v>
      </c>
      <c r="HE30" s="106">
        <f>VLOOKUP($GX30,Scenarios!$V$11:$Y$132,4,0)</f>
        <v>-20890383.414999899</v>
      </c>
      <c r="HF30" s="106">
        <f t="shared" si="94"/>
        <v>-3484596.082556542</v>
      </c>
      <c r="HH30" s="106">
        <f t="shared" si="54"/>
        <v>-176343.35852457955</v>
      </c>
    </row>
    <row r="31" spans="1:216">
      <c r="A31" t="s">
        <v>189</v>
      </c>
      <c r="D31" s="5"/>
      <c r="E31" s="5"/>
      <c r="F31" s="5"/>
      <c r="G31" s="5"/>
      <c r="H31" s="5"/>
      <c r="I31" s="5"/>
      <c r="J31" s="120">
        <f t="shared" ref="J31:AF31" si="132">SUM(J27:J30)</f>
        <v>-1141156</v>
      </c>
      <c r="K31" s="120">
        <f t="shared" si="132"/>
        <v>-773601</v>
      </c>
      <c r="L31" s="120">
        <f t="shared" si="132"/>
        <v>-438934</v>
      </c>
      <c r="M31" s="120">
        <f t="shared" si="132"/>
        <v>-613724.41999999993</v>
      </c>
      <c r="N31" s="120">
        <f t="shared" si="132"/>
        <v>-400021.92</v>
      </c>
      <c r="O31" s="120">
        <f t="shared" si="132"/>
        <v>-4905201.290000001</v>
      </c>
      <c r="P31" s="120">
        <f t="shared" si="132"/>
        <v>-517738</v>
      </c>
      <c r="Q31" s="120">
        <f t="shared" si="132"/>
        <v>-582805.37</v>
      </c>
      <c r="R31" s="120">
        <f t="shared" si="132"/>
        <v>-1884610.51</v>
      </c>
      <c r="S31" s="120">
        <f t="shared" si="132"/>
        <v>-1816947.2807284903</v>
      </c>
      <c r="T31" s="120">
        <f t="shared" si="132"/>
        <v>-1816947.2807284903</v>
      </c>
      <c r="U31" s="120">
        <f t="shared" si="132"/>
        <v>-1816947.2807284903</v>
      </c>
      <c r="V31" s="120">
        <f t="shared" si="132"/>
        <v>-1816947.2807284903</v>
      </c>
      <c r="W31" s="120">
        <f t="shared" si="132"/>
        <v>-1816947.2807284903</v>
      </c>
      <c r="X31" s="120">
        <f t="shared" si="132"/>
        <v>-3549244.3207284887</v>
      </c>
      <c r="Y31" s="120">
        <f t="shared" si="132"/>
        <v>-1816947.2807284903</v>
      </c>
      <c r="Z31" s="120">
        <f t="shared" si="132"/>
        <v>-1816947.2807284903</v>
      </c>
      <c r="AA31" s="120">
        <f t="shared" si="132"/>
        <v>-1816947.2807284903</v>
      </c>
      <c r="AB31" s="120">
        <f t="shared" si="132"/>
        <v>-1818589.1796282085</v>
      </c>
      <c r="AC31" s="120">
        <f t="shared" si="132"/>
        <v>-1818589.1796282085</v>
      </c>
      <c r="AD31" s="120">
        <f t="shared" si="132"/>
        <v>-1818589.1796282085</v>
      </c>
      <c r="AE31" s="120">
        <f t="shared" si="132"/>
        <v>-1818589.1796282085</v>
      </c>
      <c r="AF31" s="120">
        <f t="shared" si="132"/>
        <v>-1818589.1796282085</v>
      </c>
      <c r="AG31" s="59"/>
      <c r="AH31" s="56">
        <f t="shared" ref="AH31:BD31" si="133">SUM(AH27:AH30)</f>
        <v>9629233.6535002254</v>
      </c>
      <c r="AI31" s="56">
        <f t="shared" si="133"/>
        <v>9630050.0023734514</v>
      </c>
      <c r="AJ31" s="56">
        <f t="shared" si="133"/>
        <v>9631915.7794309724</v>
      </c>
      <c r="AK31" s="56">
        <f t="shared" si="133"/>
        <v>9632447.3552261461</v>
      </c>
      <c r="AL31" s="56">
        <f t="shared" si="133"/>
        <v>9634011.2447038013</v>
      </c>
      <c r="AM31" s="56">
        <f t="shared" si="133"/>
        <v>9639846.6719523612</v>
      </c>
      <c r="AN31" s="56">
        <f t="shared" si="133"/>
        <v>9636676.7021932714</v>
      </c>
      <c r="AO31" s="56">
        <f t="shared" si="133"/>
        <v>9636785.0748143997</v>
      </c>
      <c r="AP31" s="56">
        <f t="shared" si="133"/>
        <v>9644751.7100156993</v>
      </c>
      <c r="AQ31" s="56">
        <f t="shared" si="133"/>
        <v>9641936.1876092795</v>
      </c>
      <c r="AR31" s="56">
        <f t="shared" si="133"/>
        <v>9636116.1480140649</v>
      </c>
      <c r="AS31" s="56">
        <f t="shared" si="133"/>
        <v>9632251.9621132407</v>
      </c>
      <c r="AT31" s="56">
        <f t="shared" si="133"/>
        <v>9629116.5737089571</v>
      </c>
      <c r="AU31" s="56">
        <f t="shared" si="133"/>
        <v>9626325.3257050384</v>
      </c>
      <c r="AV31" s="56">
        <f t="shared" si="133"/>
        <v>9622805.2802045848</v>
      </c>
      <c r="AW31" s="56">
        <f t="shared" si="133"/>
        <v>9612947.0923788287</v>
      </c>
      <c r="AX31" s="56">
        <f t="shared" si="133"/>
        <v>9622212.9755720645</v>
      </c>
      <c r="AY31" s="56">
        <f t="shared" si="133"/>
        <v>9637197.2270920537</v>
      </c>
      <c r="AZ31" s="56">
        <f t="shared" si="133"/>
        <v>9641827.2989229988</v>
      </c>
      <c r="BA31" s="56">
        <f t="shared" si="133"/>
        <v>9646491.7035892569</v>
      </c>
      <c r="BB31" s="56">
        <f t="shared" si="133"/>
        <v>9643851.4967432059</v>
      </c>
      <c r="BC31" s="56">
        <f t="shared" si="133"/>
        <v>9645010.1167968065</v>
      </c>
      <c r="BD31" s="56">
        <f t="shared" si="133"/>
        <v>9647884.0566084683</v>
      </c>
      <c r="BE31" s="56">
        <f t="shared" ref="BE31" si="134">SUM(BE27:BE30)</f>
        <v>9647129.2455178071</v>
      </c>
      <c r="BF31" s="59"/>
      <c r="BG31" s="56">
        <f t="shared" ref="BG31" si="135">SUM(BG27:BG30)</f>
        <v>0</v>
      </c>
      <c r="BH31" s="56">
        <f t="shared" ref="BH31:CC31" si="136">SUM(BH27:BH30)</f>
        <v>0</v>
      </c>
      <c r="BI31" s="56">
        <f t="shared" si="136"/>
        <v>0</v>
      </c>
      <c r="BJ31" s="56">
        <f t="shared" si="136"/>
        <v>0</v>
      </c>
      <c r="BK31" s="56">
        <f t="shared" si="136"/>
        <v>0</v>
      </c>
      <c r="BL31" s="56">
        <f t="shared" si="136"/>
        <v>0</v>
      </c>
      <c r="BM31" s="56">
        <f t="shared" si="136"/>
        <v>0</v>
      </c>
      <c r="BN31" s="56">
        <f t="shared" si="136"/>
        <v>0</v>
      </c>
      <c r="BO31" s="56">
        <f t="shared" si="136"/>
        <v>0</v>
      </c>
      <c r="BP31" s="56">
        <f t="shared" si="136"/>
        <v>0</v>
      </c>
      <c r="BQ31" s="56">
        <f t="shared" si="136"/>
        <v>0</v>
      </c>
      <c r="BR31" s="56">
        <f t="shared" si="136"/>
        <v>0</v>
      </c>
      <c r="BS31" s="56">
        <f t="shared" si="136"/>
        <v>0</v>
      </c>
      <c r="BT31" s="56">
        <f t="shared" si="136"/>
        <v>0</v>
      </c>
      <c r="BU31" s="56">
        <f t="shared" si="136"/>
        <v>0</v>
      </c>
      <c r="BV31" s="56">
        <f t="shared" si="136"/>
        <v>0</v>
      </c>
      <c r="BW31" s="56">
        <f t="shared" si="136"/>
        <v>0</v>
      </c>
      <c r="BX31" s="56">
        <f t="shared" si="136"/>
        <v>0</v>
      </c>
      <c r="BY31" s="56">
        <f t="shared" si="136"/>
        <v>0</v>
      </c>
      <c r="BZ31" s="56">
        <f t="shared" si="136"/>
        <v>0</v>
      </c>
      <c r="CA31" s="56">
        <f t="shared" si="136"/>
        <v>0</v>
      </c>
      <c r="CB31" s="56">
        <f t="shared" si="136"/>
        <v>0</v>
      </c>
      <c r="CC31" s="56">
        <f t="shared" si="136"/>
        <v>0</v>
      </c>
      <c r="CD31" s="5"/>
      <c r="CE31" s="56">
        <f t="shared" ref="CE31" si="137">SUM(CE27:CE30)</f>
        <v>0</v>
      </c>
      <c r="CF31" s="56">
        <f t="shared" ref="CF31:DA31" si="138">SUM(CF27:CF30)</f>
        <v>0</v>
      </c>
      <c r="CG31" s="56">
        <f t="shared" si="138"/>
        <v>0</v>
      </c>
      <c r="CH31" s="56">
        <f t="shared" si="138"/>
        <v>0</v>
      </c>
      <c r="CI31" s="56">
        <f t="shared" si="138"/>
        <v>0</v>
      </c>
      <c r="CJ31" s="56">
        <f t="shared" si="138"/>
        <v>0</v>
      </c>
      <c r="CK31" s="56">
        <f t="shared" si="138"/>
        <v>0</v>
      </c>
      <c r="CL31" s="56">
        <f t="shared" si="138"/>
        <v>0</v>
      </c>
      <c r="CM31" s="56">
        <f t="shared" si="138"/>
        <v>0</v>
      </c>
      <c r="CN31" s="56">
        <f t="shared" si="138"/>
        <v>0</v>
      </c>
      <c r="CO31" s="56">
        <f t="shared" si="138"/>
        <v>0</v>
      </c>
      <c r="CP31" s="56">
        <f t="shared" si="138"/>
        <v>0</v>
      </c>
      <c r="CQ31" s="56">
        <f t="shared" si="138"/>
        <v>0</v>
      </c>
      <c r="CR31" s="56">
        <f t="shared" si="138"/>
        <v>0</v>
      </c>
      <c r="CS31" s="56">
        <f t="shared" si="138"/>
        <v>0</v>
      </c>
      <c r="CT31" s="56">
        <f t="shared" si="138"/>
        <v>0</v>
      </c>
      <c r="CU31" s="56">
        <f t="shared" si="138"/>
        <v>0</v>
      </c>
      <c r="CV31" s="56">
        <f t="shared" si="138"/>
        <v>0</v>
      </c>
      <c r="CW31" s="56">
        <f t="shared" si="138"/>
        <v>0</v>
      </c>
      <c r="CX31" s="56">
        <f t="shared" si="138"/>
        <v>0</v>
      </c>
      <c r="CY31" s="56">
        <f t="shared" si="138"/>
        <v>0</v>
      </c>
      <c r="CZ31" s="56">
        <f t="shared" si="138"/>
        <v>0</v>
      </c>
      <c r="DA31" s="56">
        <f t="shared" si="138"/>
        <v>0</v>
      </c>
      <c r="DB31" s="5"/>
      <c r="DC31" s="56">
        <f t="shared" ref="DC31:DR31" si="139">SUM(DC27:DC30)</f>
        <v>0</v>
      </c>
      <c r="DD31" s="56">
        <f t="shared" si="139"/>
        <v>0</v>
      </c>
      <c r="DE31" s="56">
        <f t="shared" si="139"/>
        <v>0</v>
      </c>
      <c r="DF31" s="56">
        <f t="shared" si="139"/>
        <v>0</v>
      </c>
      <c r="DG31" s="56">
        <f t="shared" si="139"/>
        <v>0</v>
      </c>
      <c r="DH31" s="56">
        <f t="shared" si="139"/>
        <v>0</v>
      </c>
      <c r="DI31" s="56">
        <f t="shared" si="139"/>
        <v>0</v>
      </c>
      <c r="DJ31" s="56">
        <f t="shared" si="139"/>
        <v>0</v>
      </c>
      <c r="DK31" s="56">
        <f t="shared" si="139"/>
        <v>0</v>
      </c>
      <c r="DL31" s="56">
        <f t="shared" si="139"/>
        <v>0</v>
      </c>
      <c r="DM31" s="56">
        <f t="shared" si="139"/>
        <v>0</v>
      </c>
      <c r="DN31" s="56">
        <f t="shared" si="139"/>
        <v>0</v>
      </c>
      <c r="DO31" s="56">
        <f t="shared" si="139"/>
        <v>0</v>
      </c>
      <c r="DP31" s="56">
        <f t="shared" si="139"/>
        <v>0</v>
      </c>
      <c r="DQ31" s="56">
        <f t="shared" si="139"/>
        <v>0</v>
      </c>
      <c r="DR31" s="56">
        <f t="shared" si="139"/>
        <v>0</v>
      </c>
      <c r="DS31" s="56">
        <f t="shared" ref="DS31:DY31" si="140">SUM(DS27:DS30)</f>
        <v>0</v>
      </c>
      <c r="DT31" s="56">
        <f t="shared" si="140"/>
        <v>0</v>
      </c>
      <c r="DU31" s="56">
        <f t="shared" si="140"/>
        <v>0</v>
      </c>
      <c r="DV31" s="56">
        <f t="shared" si="140"/>
        <v>0</v>
      </c>
      <c r="DW31" s="56">
        <f t="shared" si="140"/>
        <v>0</v>
      </c>
      <c r="DX31" s="56">
        <f t="shared" si="140"/>
        <v>0</v>
      </c>
      <c r="DY31" s="56">
        <f t="shared" si="140"/>
        <v>0</v>
      </c>
      <c r="DZ31" s="5"/>
      <c r="EA31" s="56">
        <f t="shared" ref="EA31:EW31" si="141">SUM(EA27:EA30)</f>
        <v>0</v>
      </c>
      <c r="EB31" s="56">
        <f t="shared" si="141"/>
        <v>0</v>
      </c>
      <c r="EC31" s="56">
        <f t="shared" si="141"/>
        <v>0</v>
      </c>
      <c r="ED31" s="56">
        <f t="shared" si="141"/>
        <v>0</v>
      </c>
      <c r="EE31" s="56">
        <f t="shared" si="141"/>
        <v>0</v>
      </c>
      <c r="EF31" s="56">
        <f t="shared" si="141"/>
        <v>0</v>
      </c>
      <c r="EG31" s="56">
        <f t="shared" si="141"/>
        <v>0</v>
      </c>
      <c r="EH31" s="56">
        <f t="shared" si="141"/>
        <v>0</v>
      </c>
      <c r="EI31" s="56">
        <f t="shared" si="141"/>
        <v>0</v>
      </c>
      <c r="EJ31" s="56">
        <f t="shared" si="141"/>
        <v>0</v>
      </c>
      <c r="EK31" s="56">
        <f t="shared" si="141"/>
        <v>0</v>
      </c>
      <c r="EL31" s="56">
        <f t="shared" si="141"/>
        <v>0</v>
      </c>
      <c r="EM31" s="56">
        <f t="shared" si="141"/>
        <v>0</v>
      </c>
      <c r="EN31" s="56">
        <f t="shared" si="141"/>
        <v>0</v>
      </c>
      <c r="EO31" s="56">
        <f t="shared" si="141"/>
        <v>0</v>
      </c>
      <c r="EP31" s="56">
        <f t="shared" si="141"/>
        <v>0</v>
      </c>
      <c r="EQ31" s="56">
        <f t="shared" si="141"/>
        <v>0</v>
      </c>
      <c r="ER31" s="56">
        <f t="shared" si="141"/>
        <v>0</v>
      </c>
      <c r="ES31" s="56">
        <f t="shared" si="141"/>
        <v>0</v>
      </c>
      <c r="ET31" s="56">
        <f t="shared" si="141"/>
        <v>0</v>
      </c>
      <c r="EU31" s="56">
        <f t="shared" si="141"/>
        <v>0</v>
      </c>
      <c r="EV31" s="56">
        <f t="shared" si="141"/>
        <v>0</v>
      </c>
      <c r="EW31" s="56">
        <f t="shared" si="141"/>
        <v>0</v>
      </c>
      <c r="EX31" s="5"/>
      <c r="EY31" s="56">
        <f t="shared" ref="EY31:FU31" si="142">SUM(EY27:EY30)</f>
        <v>-274797.28999999998</v>
      </c>
      <c r="EZ31" s="56">
        <f t="shared" si="142"/>
        <v>-32623.889999999956</v>
      </c>
      <c r="FA31" s="56">
        <f t="shared" si="142"/>
        <v>-12095</v>
      </c>
      <c r="FB31" s="56">
        <f t="shared" si="142"/>
        <v>-197766.46</v>
      </c>
      <c r="FC31" s="56">
        <f t="shared" si="142"/>
        <v>-334850.36</v>
      </c>
      <c r="FD31" s="56">
        <f t="shared" si="142"/>
        <v>-365900.6</v>
      </c>
      <c r="FE31" s="56">
        <f t="shared" si="142"/>
        <v>-19373.150000000001</v>
      </c>
      <c r="FF31" s="56">
        <f t="shared" si="142"/>
        <v>-198061.93</v>
      </c>
      <c r="FG31" s="56">
        <f t="shared" si="142"/>
        <v>-66335.92</v>
      </c>
      <c r="FH31" s="56">
        <f t="shared" si="142"/>
        <v>0</v>
      </c>
      <c r="FI31" s="56">
        <f t="shared" si="142"/>
        <v>0</v>
      </c>
      <c r="FJ31" s="56">
        <f t="shared" si="142"/>
        <v>0</v>
      </c>
      <c r="FK31" s="56">
        <f t="shared" si="142"/>
        <v>0</v>
      </c>
      <c r="FL31" s="56">
        <f t="shared" si="142"/>
        <v>0</v>
      </c>
      <c r="FM31" s="56">
        <f t="shared" si="142"/>
        <v>0</v>
      </c>
      <c r="FN31" s="56">
        <f t="shared" si="142"/>
        <v>0</v>
      </c>
      <c r="FO31" s="56">
        <f t="shared" si="142"/>
        <v>0</v>
      </c>
      <c r="FP31" s="56">
        <f t="shared" si="142"/>
        <v>-1062830.1399999999</v>
      </c>
      <c r="FQ31" s="56">
        <f t="shared" si="142"/>
        <v>0</v>
      </c>
      <c r="FR31" s="56">
        <f t="shared" si="142"/>
        <v>0</v>
      </c>
      <c r="FS31" s="56">
        <f t="shared" si="142"/>
        <v>0</v>
      </c>
      <c r="FT31" s="56">
        <f t="shared" si="142"/>
        <v>0</v>
      </c>
      <c r="FU31" s="56">
        <f t="shared" si="142"/>
        <v>0</v>
      </c>
      <c r="FV31" s="5"/>
      <c r="FW31" s="56">
        <f t="shared" si="29"/>
        <v>-2564634.7399999993</v>
      </c>
      <c r="FX31" s="5"/>
      <c r="FY31" s="359">
        <f>SUM(FY27:FY30)</f>
        <v>-435698767.84000003</v>
      </c>
      <c r="FZ31" s="56">
        <f t="shared" ref="FZ31:GV31" si="143">SUM(FZ27:FZ30)</f>
        <v>-443912864.55237341</v>
      </c>
      <c r="GA31" s="56">
        <f t="shared" si="143"/>
        <v>-452738555.44180447</v>
      </c>
      <c r="GB31" s="56">
        <f t="shared" si="143"/>
        <v>-461919973.79703057</v>
      </c>
      <c r="GC31" s="56">
        <f t="shared" si="143"/>
        <v>-470742494.16173434</v>
      </c>
      <c r="GD31" s="56">
        <f t="shared" si="143"/>
        <v>-479647468.55368674</v>
      </c>
      <c r="GE31" s="56">
        <f t="shared" si="143"/>
        <v>-484013043.36588001</v>
      </c>
      <c r="GF31" s="56">
        <f t="shared" si="143"/>
        <v>-493112717.29069442</v>
      </c>
      <c r="GG31" s="56">
        <f t="shared" si="143"/>
        <v>-501976601.70071006</v>
      </c>
      <c r="GH31" s="56">
        <f t="shared" si="143"/>
        <v>-509667591.45831937</v>
      </c>
      <c r="GI31" s="56">
        <f t="shared" si="143"/>
        <v>-517486760.32560498</v>
      </c>
      <c r="GJ31" s="56">
        <f t="shared" si="143"/>
        <v>-525302065.00698972</v>
      </c>
      <c r="GK31" s="56">
        <f t="shared" si="143"/>
        <v>-533114234.29997027</v>
      </c>
      <c r="GL31" s="56">
        <f t="shared" si="143"/>
        <v>-540923612.34494674</v>
      </c>
      <c r="GM31" s="56">
        <f t="shared" si="143"/>
        <v>-548729470.34442294</v>
      </c>
      <c r="GN31" s="56">
        <f t="shared" si="143"/>
        <v>-554793173.11607337</v>
      </c>
      <c r="GO31" s="56">
        <f t="shared" si="143"/>
        <v>-562598438.8109169</v>
      </c>
      <c r="GP31" s="56">
        <f t="shared" si="143"/>
        <v>-570418688.75728047</v>
      </c>
      <c r="GQ31" s="56">
        <f t="shared" si="143"/>
        <v>-577180738.63547504</v>
      </c>
      <c r="GR31" s="56">
        <f t="shared" si="143"/>
        <v>-585008641.15943599</v>
      </c>
      <c r="GS31" s="56">
        <f t="shared" si="143"/>
        <v>-592833903.47655106</v>
      </c>
      <c r="GT31" s="56">
        <f t="shared" si="143"/>
        <v>-600660324.41371953</v>
      </c>
      <c r="GU31" s="56">
        <f t="shared" si="143"/>
        <v>-608489619.29069984</v>
      </c>
      <c r="GV31" s="56">
        <f t="shared" si="143"/>
        <v>-616318159.35658932</v>
      </c>
      <c r="GW31" s="59"/>
      <c r="GX31" s="569"/>
      <c r="GY31" s="569"/>
      <c r="GZ31" s="64">
        <f>SUM(GZ27:GZ30)</f>
        <v>-570490082.23177481</v>
      </c>
      <c r="HA31" s="64">
        <f>SUM(HA27:HA30)</f>
        <v>-385505729.34499991</v>
      </c>
      <c r="HB31" s="64">
        <f t="shared" si="93"/>
        <v>-184984352.8867749</v>
      </c>
      <c r="HD31" s="107">
        <f>SUM(HD27:HD30)</f>
        <v>-554126093.56632078</v>
      </c>
      <c r="HE31" s="107">
        <f>SUM(HE27:HE30)</f>
        <v>-385505729.34499991</v>
      </c>
      <c r="HF31" s="107">
        <f t="shared" si="94"/>
        <v>-168620364.22132087</v>
      </c>
      <c r="HH31" s="107">
        <f t="shared" si="54"/>
        <v>16363988.66545403</v>
      </c>
    </row>
    <row r="32" spans="1:216">
      <c r="D32" s="5"/>
      <c r="E32" s="5"/>
      <c r="F32" s="5"/>
      <c r="G32" s="5"/>
      <c r="H32" s="5"/>
      <c r="I32" s="5"/>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59"/>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5"/>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5"/>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5"/>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5"/>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5"/>
      <c r="FW32" s="27"/>
      <c r="FX32" s="5"/>
      <c r="FY32" s="358"/>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569"/>
      <c r="GY32" s="599"/>
      <c r="GZ32" s="565"/>
      <c r="HA32" s="127"/>
      <c r="HB32" s="127"/>
      <c r="HD32" s="106"/>
      <c r="HE32" s="106"/>
      <c r="HF32" s="106"/>
      <c r="HH32" s="106"/>
    </row>
    <row r="33" spans="1:216">
      <c r="A33" s="6" t="s">
        <v>190</v>
      </c>
      <c r="B33" s="6"/>
      <c r="D33" s="5"/>
      <c r="E33" s="5"/>
      <c r="F33" s="5"/>
      <c r="G33" s="5"/>
      <c r="H33" s="5"/>
      <c r="I33" s="5"/>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59"/>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5"/>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5"/>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5"/>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5"/>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5"/>
      <c r="FW33" s="27"/>
      <c r="FX33" s="5"/>
      <c r="FY33" s="358"/>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569"/>
      <c r="GY33" s="599"/>
      <c r="GZ33" s="565"/>
      <c r="HA33" s="127"/>
      <c r="HB33" s="127"/>
      <c r="HD33" s="106"/>
      <c r="HE33" s="106"/>
      <c r="HF33" s="106"/>
      <c r="HH33" s="106"/>
    </row>
    <row r="34" spans="1:216">
      <c r="A34" t="s">
        <v>0</v>
      </c>
      <c r="B34" t="s">
        <v>7</v>
      </c>
      <c r="C34" t="s">
        <v>1</v>
      </c>
      <c r="D34" s="5" t="s">
        <v>106</v>
      </c>
      <c r="E34" s="5" t="s">
        <v>20</v>
      </c>
      <c r="F34" s="5" t="s">
        <v>122</v>
      </c>
      <c r="G34" s="5" t="s">
        <v>64</v>
      </c>
      <c r="H34" s="5" t="s">
        <v>1006</v>
      </c>
      <c r="I34" s="5"/>
      <c r="J34" s="119">
        <f>SUMIF(Retirements!$E$10:$E$96,'Accum Dep'!$F34,Retirements!ED$10:ED$97)</f>
        <v>-227162.40000000002</v>
      </c>
      <c r="K34" s="119">
        <f>SUMIF(Retirements!$E$10:$E$96,'Accum Dep'!$F34,Retirements!EE$10:EE$97)</f>
        <v>-121261.65999999999</v>
      </c>
      <c r="L34" s="119">
        <f>SUMIF(Retirements!$E$10:$E$96,'Accum Dep'!$F34,Retirements!EF$10:EF$97)</f>
        <v>-39238.299999999988</v>
      </c>
      <c r="M34" s="119">
        <f>SUMIF(Retirements!$E$10:$E$96,'Accum Dep'!$F34,Retirements!EG$10:EG$97)</f>
        <v>-635151.29999999981</v>
      </c>
      <c r="N34" s="119">
        <f>SUMIF(Retirements!$E$10:$E$96,'Accum Dep'!$F34,Retirements!EH$10:EH$97)</f>
        <v>-74147.260000000038</v>
      </c>
      <c r="O34" s="119">
        <f>SUMIF(Retirements!$E$10:$E$96,'Accum Dep'!$F34,Retirements!EI$10:EI$97)</f>
        <v>-1580671.2699999989</v>
      </c>
      <c r="P34" s="119">
        <f>SUMIF(Retirements!$E$10:$E$96,'Accum Dep'!$F34,Retirements!EJ$10:EJ$97)</f>
        <v>-107621.62000000001</v>
      </c>
      <c r="Q34" s="119">
        <f>SUMIF(Retirements!$E$10:$E$96,'Accum Dep'!$F34,Retirements!EK$10:EK$97)</f>
        <v>-131432.99</v>
      </c>
      <c r="R34" s="119">
        <f>SUMIF(Retirements!$E$10:$E$96,'Accum Dep'!$F34,Retirements!EL$10:EL$97)</f>
        <v>-233858.72999999992</v>
      </c>
      <c r="S34" s="119">
        <f>SUMIF(Retirements!$E$10:$E$96,'Accum Dep'!$F34,Retirements!EM$10:EM$97)</f>
        <v>-438331.55890103133</v>
      </c>
      <c r="T34" s="119">
        <f>SUMIF(Retirements!$E$10:$E$96,'Accum Dep'!$F34,Retirements!EN$10:EN$97)</f>
        <v>-438331.55890103133</v>
      </c>
      <c r="U34" s="119">
        <f>SUMIF(Retirements!$E$10:$E$96,'Accum Dep'!$F34,Retirements!EO$10:EO$97)</f>
        <v>-438331.55890103133</v>
      </c>
      <c r="V34" s="119">
        <f>SUMIF(Retirements!$E$10:$E$96,'Accum Dep'!$F34,Retirements!EP$10:EP$97)</f>
        <v>-438331.55890103133</v>
      </c>
      <c r="W34" s="119">
        <f>SUMIF(Retirements!$E$10:$E$96,'Accum Dep'!$F34,Retirements!EQ$10:EQ$97)</f>
        <v>-438331.55890103133</v>
      </c>
      <c r="X34" s="119">
        <f>SUMIF(Retirements!$E$10:$E$96,'Accum Dep'!$F34,Retirements!ER$10:ER$97)</f>
        <v>-438331.55890103133</v>
      </c>
      <c r="Y34" s="119">
        <f>SUMIF(Retirements!$E$10:$E$96,'Accum Dep'!$F34,Retirements!ES$10:ES$97)</f>
        <v>-438331.55890103133</v>
      </c>
      <c r="Z34" s="119">
        <f>SUMIF(Retirements!$E$10:$E$96,'Accum Dep'!$F34,Retirements!ET$10:ET$97)</f>
        <v>-438331.55890103133</v>
      </c>
      <c r="AA34" s="119">
        <f>SUMIF(Retirements!$E$10:$E$96,'Accum Dep'!$F34,Retirements!EU$10:EU$97)</f>
        <v>-438331.55890103133</v>
      </c>
      <c r="AB34" s="119">
        <f>SUMIF(Retirements!$E$10:$E$96,'Accum Dep'!$F34,Retirements!EV$10:EV$97)</f>
        <v>-434872.47026779986</v>
      </c>
      <c r="AC34" s="119">
        <f>SUMIF(Retirements!$E$10:$E$96,'Accum Dep'!$F34,Retirements!EW$10:EW$97)</f>
        <v>-434872.47026779986</v>
      </c>
      <c r="AD34" s="119">
        <f>SUMIF(Retirements!$E$10:$E$96,'Accum Dep'!$F34,Retirements!EX$10:EX$97)</f>
        <v>-434872.47026779986</v>
      </c>
      <c r="AE34" s="119">
        <f>SUMIF(Retirements!$E$10:$E$96,'Accum Dep'!$F34,Retirements!EY$10:EY$97)</f>
        <v>-434872.47026779986</v>
      </c>
      <c r="AF34" s="119">
        <f>SUMIF(Retirements!$E$10:$E$96,'Accum Dep'!$F34,Retirements!EZ$10:EZ$97)</f>
        <v>-434872.47026779986</v>
      </c>
      <c r="AG34" s="7"/>
      <c r="AH34" s="27">
        <f>SUMIF('Depreciation Exp'!$F$8:$F$130,'Accum Dep'!$F34,'Depreciation Exp'!CH$8:CH$133)</f>
        <v>911057.07605732209</v>
      </c>
      <c r="AI34" s="27">
        <f>SUMIF('Depreciation Exp'!$F$8:$F$130,'Accum Dep'!$F34,'Depreciation Exp'!CI$8:CI$133)</f>
        <v>910873.11617785913</v>
      </c>
      <c r="AJ34" s="27">
        <f>SUMIF('Depreciation Exp'!$F$8:$F$130,'Accum Dep'!$F34,'Depreciation Exp'!CJ$8:CJ$133)</f>
        <v>910590.95659476076</v>
      </c>
      <c r="AK34" s="27">
        <f>SUMIF('Depreciation Exp'!$F$8:$F$130,'Accum Dep'!$F34,'Depreciation Exp'!CK$8:CK$133)</f>
        <v>910460.98106493976</v>
      </c>
      <c r="AL34" s="27">
        <f>SUMIF('Depreciation Exp'!$F$8:$F$130,'Accum Dep'!$F34,'Depreciation Exp'!CL$8:CL$133)</f>
        <v>909914.84918075858</v>
      </c>
      <c r="AM34" s="27">
        <f>SUMIF('Depreciation Exp'!$F$8:$F$130,'Accum Dep'!$F34,'Depreciation Exp'!CM$8:CM$133)</f>
        <v>909340.44744173437</v>
      </c>
      <c r="AN34" s="27">
        <f>SUMIF('Depreciation Exp'!$F$8:$F$130,'Accum Dep'!$F34,'Depreciation Exp'!CN$8:CN$133)</f>
        <v>908000.34794766305</v>
      </c>
      <c r="AO34" s="27">
        <f>SUMIF('Depreciation Exp'!$F$8:$F$130,'Accum Dep'!$F34,'Depreciation Exp'!CO$8:CO$133)</f>
        <v>906633.14036162442</v>
      </c>
      <c r="AP34" s="27">
        <f>SUMIF('Depreciation Exp'!$F$8:$F$130,'Accum Dep'!$F34,'Depreciation Exp'!CP$8:CP$133)</f>
        <v>906439.54997324734</v>
      </c>
      <c r="AQ34" s="27">
        <f>SUMIF('Depreciation Exp'!$F$8:$F$130,'Accum Dep'!$F34,'Depreciation Exp'!CQ$8:CQ$133)</f>
        <v>906143.730679297</v>
      </c>
      <c r="AR34" s="27">
        <f>SUMIF('Depreciation Exp'!$F$8:$F$130,'Accum Dep'!$F34,'Depreciation Exp'!CR$8:CR$133)</f>
        <v>905599.37983372365</v>
      </c>
      <c r="AS34" s="27">
        <f>SUMIF('Depreciation Exp'!$F$8:$F$130,'Accum Dep'!$F34,'Depreciation Exp'!CS$8:CS$133)</f>
        <v>904889.44349971507</v>
      </c>
      <c r="AT34" s="27">
        <f>SUMIF('Depreciation Exp'!$F$8:$F$130,'Accum Dep'!$F34,'Depreciation Exp'!CT$8:CT$133)</f>
        <v>904179.5071657066</v>
      </c>
      <c r="AU34" s="27">
        <f>SUMIF('Depreciation Exp'!$F$8:$F$130,'Accum Dep'!$F34,'Depreciation Exp'!CU$8:CU$133)</f>
        <v>903469.57083169802</v>
      </c>
      <c r="AV34" s="27">
        <f>SUMIF('Depreciation Exp'!$F$8:$F$130,'Accum Dep'!$F34,'Depreciation Exp'!CV$8:CV$133)</f>
        <v>902759.63449768943</v>
      </c>
      <c r="AW34" s="27">
        <f>SUMIF('Depreciation Exp'!$F$8:$F$130,'Accum Dep'!$F34,'Depreciation Exp'!CW$8:CW$133)</f>
        <v>902049.69816368085</v>
      </c>
      <c r="AX34" s="27">
        <f>SUMIF('Depreciation Exp'!$F$8:$F$130,'Accum Dep'!$F34,'Depreciation Exp'!CX$8:CX$133)</f>
        <v>901339.76182967226</v>
      </c>
      <c r="AY34" s="27">
        <f>SUMIF('Depreciation Exp'!$F$8:$F$130,'Accum Dep'!$F34,'Depreciation Exp'!CY$8:CY$133)</f>
        <v>900629.8254956638</v>
      </c>
      <c r="AZ34" s="27">
        <f>SUMIF('Depreciation Exp'!$F$8:$F$130,'Accum Dep'!$F34,'Depreciation Exp'!CZ$8:CZ$133)</f>
        <v>899919.88916165521</v>
      </c>
      <c r="BA34" s="27">
        <f>SUMIF('Depreciation Exp'!$F$8:$F$130,'Accum Dep'!$F34,'Depreciation Exp'!DA$8:DA$133)</f>
        <v>899212.75405499781</v>
      </c>
      <c r="BB34" s="27">
        <f>SUMIF('Depreciation Exp'!$F$8:$F$130,'Accum Dep'!$F34,'Depreciation Exp'!DB$8:DB$133)</f>
        <v>898508.42017569148</v>
      </c>
      <c r="BC34" s="27">
        <f>SUMIF('Depreciation Exp'!$F$8:$F$130,'Accum Dep'!$F34,'Depreciation Exp'!DC$8:DC$133)</f>
        <v>897804.08629638527</v>
      </c>
      <c r="BD34" s="27">
        <f>SUMIF('Depreciation Exp'!$F$8:$F$130,'Accum Dep'!$F34,'Depreciation Exp'!DD$8:DD$133)</f>
        <v>897099.75241707906</v>
      </c>
      <c r="BE34" s="27">
        <f>SUMIF('Depreciation Exp'!$F$8:$F$130,'Accum Dep'!$F34,'Depreciation Exp'!DE$8:DE$133)</f>
        <v>896395.41853777284</v>
      </c>
      <c r="BF34" s="59"/>
      <c r="BG34" s="27">
        <f>SUMIF(Adjustments!$J$4:$J$921,($F34&amp;"/"&amp;BG$4&amp;"/"&amp;BG$3&amp;"/"&amp;BG$2),Adjustments!L$4:L$921)</f>
        <v>0</v>
      </c>
      <c r="BH34" s="27">
        <f>SUMIF(Adjustments!$J$4:$J$921,($F34&amp;"/"&amp;BH$4&amp;"/"&amp;BH$3&amp;"/"&amp;BH$2),Adjustments!M$4:M$921)</f>
        <v>0</v>
      </c>
      <c r="BI34" s="27">
        <f>SUMIF(Adjustments!$J$4:$J$921,($F34&amp;"/"&amp;BI$4&amp;"/"&amp;BI$3&amp;"/"&amp;BI$2),Adjustments!N$4:N$921)</f>
        <v>0</v>
      </c>
      <c r="BJ34" s="27">
        <f>SUMIF(Adjustments!$J$4:$J$921,($F34&amp;"/"&amp;BJ$4&amp;"/"&amp;BJ$3&amp;"/"&amp;BJ$2),Adjustments!O$4:O$921)</f>
        <v>0</v>
      </c>
      <c r="BK34" s="27">
        <f>SUMIF(Adjustments!$J$4:$J$921,($F34&amp;"/"&amp;BK$4&amp;"/"&amp;BK$3&amp;"/"&amp;BK$2),Adjustments!P$4:P$921)</f>
        <v>0</v>
      </c>
      <c r="BL34" s="27">
        <f>SUMIF(Adjustments!$J$4:$J$921,($F34&amp;"/"&amp;BL$4&amp;"/"&amp;BL$3&amp;"/"&amp;BL$2),Adjustments!Q$4:Q$921)</f>
        <v>0</v>
      </c>
      <c r="BM34" s="27">
        <f>SUMIF(Adjustments!$J$4:$J$921,($F34&amp;"/"&amp;BM$4&amp;"/"&amp;BM$3&amp;"/"&amp;BM$2),Adjustments!R$4:R$921)</f>
        <v>0</v>
      </c>
      <c r="BN34" s="27">
        <f>SUMIF(Adjustments!$J$4:$J$921,($F34&amp;"/"&amp;BN$4&amp;"/"&amp;BN$3&amp;"/"&amp;BN$2),Adjustments!S$4:S$921)</f>
        <v>0</v>
      </c>
      <c r="BO34" s="27">
        <f>SUMIF(Adjustments!$J$4:$J$921,($F34&amp;"/"&amp;BO$4&amp;"/"&amp;BO$3&amp;"/"&amp;BO$2),Adjustments!T$4:T$921)</f>
        <v>0</v>
      </c>
      <c r="BP34" s="27">
        <f>SUMIF(Adjustments!$J$4:$J$921,($F34&amp;"/"&amp;BP$4&amp;"/"&amp;BP$3&amp;"/"&amp;BP$2),Adjustments!U$4:U$921)</f>
        <v>0</v>
      </c>
      <c r="BQ34" s="27">
        <f>SUMIF(Adjustments!$J$4:$J$921,($F34&amp;"/"&amp;BQ$4&amp;"/"&amp;BQ$3&amp;"/"&amp;BQ$2),Adjustments!V$4:V$921)</f>
        <v>0</v>
      </c>
      <c r="BR34" s="27">
        <f>SUMIF(Adjustments!$J$4:$J$921,($F34&amp;"/"&amp;BR$4&amp;"/"&amp;BR$3&amp;"/"&amp;BR$2),Adjustments!W$4:W$921)</f>
        <v>0</v>
      </c>
      <c r="BS34" s="27">
        <f>SUMIF(Adjustments!$J$4:$J$921,($F34&amp;"/"&amp;BS$4&amp;"/"&amp;BS$3&amp;"/"&amp;BS$2),Adjustments!X$4:X$921)</f>
        <v>0</v>
      </c>
      <c r="BT34" s="27">
        <f>SUMIF(Adjustments!$J$4:$J$921,($F34&amp;"/"&amp;BT$4&amp;"/"&amp;BT$3&amp;"/"&amp;BT$2),Adjustments!Y$4:Y$921)</f>
        <v>0</v>
      </c>
      <c r="BU34" s="27">
        <f>SUMIF(Adjustments!$J$4:$J$921,($F34&amp;"/"&amp;BU$4&amp;"/"&amp;BU$3&amp;"/"&amp;BU$2),Adjustments!Z$4:Z$921)</f>
        <v>0</v>
      </c>
      <c r="BV34" s="27">
        <f>SUMIF(Adjustments!$J$4:$J$921,($F34&amp;"/"&amp;BV$4&amp;"/"&amp;BV$3&amp;"/"&amp;BV$2),Adjustments!AA$4:AA$921)</f>
        <v>0</v>
      </c>
      <c r="BW34" s="27">
        <f>SUMIF(Adjustments!$J$4:$J$921,($F34&amp;"/"&amp;BW$4&amp;"/"&amp;BW$3&amp;"/"&amp;BW$2),Adjustments!AB$4:AB$921)</f>
        <v>0</v>
      </c>
      <c r="BX34" s="27">
        <f>SUMIF(Adjustments!$J$4:$J$921,($F34&amp;"/"&amp;BX$4&amp;"/"&amp;BX$3&amp;"/"&amp;BX$2),Adjustments!AC$4:AC$921)</f>
        <v>0</v>
      </c>
      <c r="BY34" s="27">
        <f>SUMIF(Adjustments!$J$4:$J$921,($F34&amp;"/"&amp;BY$4&amp;"/"&amp;BY$3&amp;"/"&amp;BY$2),Adjustments!AD$4:AD$921)</f>
        <v>0</v>
      </c>
      <c r="BZ34" s="27">
        <f>SUMIF(Adjustments!$J$4:$J$921,($F34&amp;"/"&amp;BZ$4&amp;"/"&amp;BZ$3&amp;"/"&amp;BZ$2),Adjustments!AE$4:AE$921)</f>
        <v>0</v>
      </c>
      <c r="CA34" s="27">
        <f>SUMIF(Adjustments!$J$4:$J$921,($F34&amp;"/"&amp;CA$4&amp;"/"&amp;CA$3&amp;"/"&amp;CA$2),Adjustments!AF$4:AF$921)</f>
        <v>0</v>
      </c>
      <c r="CB34" s="27">
        <f>SUMIF(Adjustments!$J$4:$J$921,($F34&amp;"/"&amp;CB$4&amp;"/"&amp;CB$3&amp;"/"&amp;CB$2),Adjustments!AG$4:AG$921)</f>
        <v>0</v>
      </c>
      <c r="CC34" s="27">
        <f>SUMIF(Adjustments!$J$4:$J$921,($F34&amp;"/"&amp;CC$4&amp;"/"&amp;CC$3&amp;"/"&amp;CC$2),Adjustments!AH$4:AH$921)</f>
        <v>0</v>
      </c>
      <c r="CD34" s="5"/>
      <c r="CE34" s="27">
        <f>SUMIF(Adjustments!$J$4:$J$921,($F34&amp;"/"&amp;CE$4&amp;"/"&amp;CE$3&amp;"/"&amp;CE$2),Adjustments!L$4:L$921)</f>
        <v>0</v>
      </c>
      <c r="CF34" s="27">
        <f>SUMIF(Adjustments!$J$4:$J$921,($F34&amp;"/"&amp;CF$4&amp;"/"&amp;CF$3&amp;"/"&amp;CF$2),Adjustments!M$4:M$921)</f>
        <v>0</v>
      </c>
      <c r="CG34" s="27">
        <f>SUMIF(Adjustments!$J$4:$J$921,($F34&amp;"/"&amp;CG$4&amp;"/"&amp;CG$3&amp;"/"&amp;CG$2),Adjustments!N$4:N$921)</f>
        <v>0</v>
      </c>
      <c r="CH34" s="27">
        <f>SUMIF(Adjustments!$J$4:$J$921,($F34&amp;"/"&amp;CH$4&amp;"/"&amp;CH$3&amp;"/"&amp;CH$2),Adjustments!O$4:O$921)</f>
        <v>0</v>
      </c>
      <c r="CI34" s="27">
        <f>SUMIF(Adjustments!$J$4:$J$921,($F34&amp;"/"&amp;CI$4&amp;"/"&amp;CI$3&amp;"/"&amp;CI$2),Adjustments!P$4:P$921)</f>
        <v>0</v>
      </c>
      <c r="CJ34" s="27">
        <f>SUMIF(Adjustments!$J$4:$J$921,($F34&amp;"/"&amp;CJ$4&amp;"/"&amp;CJ$3&amp;"/"&amp;CJ$2),Adjustments!Q$4:Q$921)</f>
        <v>0</v>
      </c>
      <c r="CK34" s="27">
        <f>SUMIF(Adjustments!$J$4:$J$921,($F34&amp;"/"&amp;CK$4&amp;"/"&amp;CK$3&amp;"/"&amp;CK$2),Adjustments!R$4:R$921)</f>
        <v>0</v>
      </c>
      <c r="CL34" s="27">
        <f>SUMIF(Adjustments!$J$4:$J$921,($F34&amp;"/"&amp;CL$4&amp;"/"&amp;CL$3&amp;"/"&amp;CL$2),Adjustments!S$4:S$921)</f>
        <v>0</v>
      </c>
      <c r="CM34" s="27">
        <f>SUMIF(Adjustments!$J$4:$J$921,($F34&amp;"/"&amp;CM$4&amp;"/"&amp;CM$3&amp;"/"&amp;CM$2),Adjustments!T$4:T$921)</f>
        <v>0</v>
      </c>
      <c r="CN34" s="27">
        <f>SUMIF(Adjustments!$J$4:$J$921,($F34&amp;"/"&amp;CN$4&amp;"/"&amp;CN$3&amp;"/"&amp;CN$2),Adjustments!U$4:U$921)</f>
        <v>0</v>
      </c>
      <c r="CO34" s="27">
        <f>SUMIF(Adjustments!$J$4:$J$921,($F34&amp;"/"&amp;CO$4&amp;"/"&amp;CO$3&amp;"/"&amp;CO$2),Adjustments!V$4:V$921)</f>
        <v>0</v>
      </c>
      <c r="CP34" s="27">
        <f>SUMIF(Adjustments!$J$4:$J$921,($F34&amp;"/"&amp;CP$4&amp;"/"&amp;CP$3&amp;"/"&amp;CP$2),Adjustments!W$4:W$921)</f>
        <v>0</v>
      </c>
      <c r="CQ34" s="27">
        <f>SUMIF(Adjustments!$J$4:$J$921,($F34&amp;"/"&amp;CQ$4&amp;"/"&amp;CQ$3&amp;"/"&amp;CQ$2),Adjustments!X$4:X$921)</f>
        <v>0</v>
      </c>
      <c r="CR34" s="27">
        <f>SUMIF(Adjustments!$J$4:$J$921,($F34&amp;"/"&amp;CR$4&amp;"/"&amp;CR$3&amp;"/"&amp;CR$2),Adjustments!Y$4:Y$921)</f>
        <v>0</v>
      </c>
      <c r="CS34" s="27">
        <f>SUMIF(Adjustments!$J$4:$J$921,($F34&amp;"/"&amp;CS$4&amp;"/"&amp;CS$3&amp;"/"&amp;CS$2),Adjustments!Z$4:Z$921)</f>
        <v>0</v>
      </c>
      <c r="CT34" s="27">
        <f>SUMIF(Adjustments!$J$4:$J$921,($F34&amp;"/"&amp;CT$4&amp;"/"&amp;CT$3&amp;"/"&amp;CT$2),Adjustments!AA$4:AA$921)</f>
        <v>0</v>
      </c>
      <c r="CU34" s="27">
        <f>SUMIF(Adjustments!$J$4:$J$921,($F34&amp;"/"&amp;CU$4&amp;"/"&amp;CU$3&amp;"/"&amp;CU$2),Adjustments!AB$4:AB$921)</f>
        <v>0</v>
      </c>
      <c r="CV34" s="27">
        <f>SUMIF(Adjustments!$J$4:$J$921,($F34&amp;"/"&amp;CV$4&amp;"/"&amp;CV$3&amp;"/"&amp;CV$2),Adjustments!AC$4:AC$921)</f>
        <v>0</v>
      </c>
      <c r="CW34" s="27">
        <f>SUMIF(Adjustments!$J$4:$J$921,($F34&amp;"/"&amp;CW$4&amp;"/"&amp;CW$3&amp;"/"&amp;CW$2),Adjustments!AD$4:AD$921)</f>
        <v>0</v>
      </c>
      <c r="CX34" s="27">
        <f>SUMIF(Adjustments!$J$4:$J$921,($F34&amp;"/"&amp;CX$4&amp;"/"&amp;CX$3&amp;"/"&amp;CX$2),Adjustments!AE$4:AE$921)</f>
        <v>0</v>
      </c>
      <c r="CY34" s="27">
        <f>SUMIF(Adjustments!$J$4:$J$921,($F34&amp;"/"&amp;CY$4&amp;"/"&amp;CY$3&amp;"/"&amp;CY$2),Adjustments!AF$4:AF$921)</f>
        <v>0</v>
      </c>
      <c r="CZ34" s="27">
        <f>SUMIF(Adjustments!$J$4:$J$921,($F34&amp;"/"&amp;CZ$4&amp;"/"&amp;CZ$3&amp;"/"&amp;CZ$2),Adjustments!AG$4:AG$921)</f>
        <v>0</v>
      </c>
      <c r="DA34" s="27">
        <f>SUMIF(Adjustments!$J$4:$J$921,($F34&amp;"/"&amp;DA$4&amp;"/"&amp;DA$3&amp;"/"&amp;DA$2),Adjustments!AH$4:AH$921)</f>
        <v>0</v>
      </c>
      <c r="DB34" s="5"/>
      <c r="DC34" s="27">
        <f>SUMIF(Adjustments!$J$4:$J$921,($F34&amp;"/"&amp;DC$4&amp;"/"&amp;DC$3&amp;"/"&amp;DC$2),Adjustments!L$4:L$921)</f>
        <v>0</v>
      </c>
      <c r="DD34" s="27">
        <f>SUMIF(Adjustments!$J$4:$J$921,($F34&amp;"/"&amp;DD$4&amp;"/"&amp;DD$3&amp;"/"&amp;DD$2),Adjustments!M$4:M$921)</f>
        <v>0</v>
      </c>
      <c r="DE34" s="27">
        <f>SUMIF(Adjustments!$J$4:$J$921,($F34&amp;"/"&amp;DE$4&amp;"/"&amp;DE$3&amp;"/"&amp;DE$2),Adjustments!N$4:N$921)</f>
        <v>0</v>
      </c>
      <c r="DF34" s="27">
        <f>SUMIF(Adjustments!$J$4:$J$921,($F34&amp;"/"&amp;DF$4&amp;"/"&amp;DF$3&amp;"/"&amp;DF$2),Adjustments!O$4:O$921)</f>
        <v>0</v>
      </c>
      <c r="DG34" s="27">
        <f>SUMIF(Adjustments!$J$4:$J$921,($F34&amp;"/"&amp;DG$4&amp;"/"&amp;DG$3&amp;"/"&amp;DG$2),Adjustments!P$4:P$921)</f>
        <v>0</v>
      </c>
      <c r="DH34" s="27">
        <f>SUMIF(Adjustments!$J$4:$J$921,($F34&amp;"/"&amp;DH$4&amp;"/"&amp;DH$3&amp;"/"&amp;DH$2),Adjustments!Q$4:Q$921)</f>
        <v>0</v>
      </c>
      <c r="DI34" s="27">
        <f>SUMIF(Adjustments!$J$4:$J$921,($F34&amp;"/"&amp;DI$4&amp;"/"&amp;DI$3&amp;"/"&amp;DI$2),Adjustments!R$4:R$921)</f>
        <v>0</v>
      </c>
      <c r="DJ34" s="27">
        <f>SUMIF(Adjustments!$J$4:$J$921,($F34&amp;"/"&amp;DJ$4&amp;"/"&amp;DJ$3&amp;"/"&amp;DJ$2),Adjustments!S$4:S$921)</f>
        <v>0</v>
      </c>
      <c r="DK34" s="27">
        <f>SUMIF(Adjustments!$J$4:$J$921,($F34&amp;"/"&amp;DK$4&amp;"/"&amp;DK$3&amp;"/"&amp;DK$2),Adjustments!T$4:T$921)</f>
        <v>0</v>
      </c>
      <c r="DL34" s="27">
        <f>SUMIF(Adjustments!$J$4:$J$921,($F34&amp;"/"&amp;DL$4&amp;"/"&amp;DL$3&amp;"/"&amp;DL$2),Adjustments!U$4:U$921)</f>
        <v>0</v>
      </c>
      <c r="DM34" s="27">
        <f>SUMIF(Adjustments!$J$4:$J$921,($F34&amp;"/"&amp;DM$4&amp;"/"&amp;DM$3&amp;"/"&amp;DM$2),Adjustments!V$4:V$921)</f>
        <v>0</v>
      </c>
      <c r="DN34" s="27">
        <f>SUMIF(Adjustments!$J$4:$J$921,($F34&amp;"/"&amp;DN$4&amp;"/"&amp;DN$3&amp;"/"&amp;DN$2),Adjustments!W$4:W$921)</f>
        <v>0</v>
      </c>
      <c r="DO34" s="27">
        <f>SUMIF(Adjustments!$J$4:$J$921,($F34&amp;"/"&amp;DO$4&amp;"/"&amp;DO$3&amp;"/"&amp;DO$2),Adjustments!X$4:X$921)</f>
        <v>0</v>
      </c>
      <c r="DP34" s="27">
        <f>SUMIF(Adjustments!$J$4:$J$921,($F34&amp;"/"&amp;DP$4&amp;"/"&amp;DP$3&amp;"/"&amp;DP$2),Adjustments!Y$4:Y$921)</f>
        <v>0</v>
      </c>
      <c r="DQ34" s="27">
        <f>SUMIF(Adjustments!$J$4:$J$921,($F34&amp;"/"&amp;DQ$4&amp;"/"&amp;DQ$3&amp;"/"&amp;DQ$2),Adjustments!Z$4:Z$921)</f>
        <v>0</v>
      </c>
      <c r="DR34" s="27">
        <f>SUMIF(Adjustments!$J$4:$J$921,($F34&amp;"/"&amp;DR$4&amp;"/"&amp;DR$3&amp;"/"&amp;DR$2),Adjustments!AA$4:AA$921)</f>
        <v>0</v>
      </c>
      <c r="DS34" s="27">
        <f>SUMIF(Adjustments!$J$4:$J$921,($F34&amp;"/"&amp;DS$4&amp;"/"&amp;DS$3&amp;"/"&amp;DS$2),Adjustments!AB$4:AB$921)</f>
        <v>0</v>
      </c>
      <c r="DT34" s="27">
        <f>SUMIF(Adjustments!$J$4:$J$921,($F34&amp;"/"&amp;DT$4&amp;"/"&amp;DT$3&amp;"/"&amp;DT$2),Adjustments!AC$4:AC$921)</f>
        <v>0</v>
      </c>
      <c r="DU34" s="27">
        <f>SUMIF(Adjustments!$J$4:$J$921,($F34&amp;"/"&amp;DU$4&amp;"/"&amp;DU$3&amp;"/"&amp;DU$2),Adjustments!AD$4:AD$921)</f>
        <v>0</v>
      </c>
      <c r="DV34" s="27">
        <f>SUMIF(Adjustments!$J$4:$J$921,($F34&amp;"/"&amp;DV$4&amp;"/"&amp;DV$3&amp;"/"&amp;DV$2),Adjustments!AE$4:AE$921)</f>
        <v>0</v>
      </c>
      <c r="DW34" s="27">
        <f>SUMIF(Adjustments!$J$4:$J$921,($F34&amp;"/"&amp;DW$4&amp;"/"&amp;DW$3&amp;"/"&amp;DW$2),Adjustments!AF$4:AF$921)</f>
        <v>0</v>
      </c>
      <c r="DX34" s="27">
        <f>SUMIF(Adjustments!$J$4:$J$921,($F34&amp;"/"&amp;DX$4&amp;"/"&amp;DX$3&amp;"/"&amp;DX$2),Adjustments!AG$4:AG$921)</f>
        <v>0</v>
      </c>
      <c r="DY34" s="27">
        <f>SUMIF(Adjustments!$J$4:$J$921,($F34&amp;"/"&amp;DY$4&amp;"/"&amp;DY$3&amp;"/"&amp;DY$2),Adjustments!AH$4:AH$921)</f>
        <v>0</v>
      </c>
      <c r="DZ34" s="5"/>
      <c r="EA34" s="27">
        <f>SUMIF(Adjustments!$J$4:$J$921,($F34&amp;"/"&amp;EA$4&amp;"/"&amp;EA$3&amp;"/"&amp;EA$2),Adjustments!L$4:L$921)</f>
        <v>0</v>
      </c>
      <c r="EB34" s="27">
        <f>SUMIF(Adjustments!$J$4:$J$921,($F34&amp;"/"&amp;EB$4&amp;"/"&amp;EB$3&amp;"/"&amp;EB$2),Adjustments!M$4:M$921)</f>
        <v>0</v>
      </c>
      <c r="EC34" s="27">
        <f>SUMIF(Adjustments!$J$4:$J$921,($F34&amp;"/"&amp;EC$4&amp;"/"&amp;EC$3&amp;"/"&amp;EC$2),Adjustments!N$4:N$921)</f>
        <v>0</v>
      </c>
      <c r="ED34" s="27">
        <f>SUMIF(Adjustments!$J$4:$J$921,($F34&amp;"/"&amp;ED$4&amp;"/"&amp;ED$3&amp;"/"&amp;ED$2),Adjustments!O$4:O$921)</f>
        <v>0</v>
      </c>
      <c r="EE34" s="27">
        <f>SUMIF(Adjustments!$J$4:$J$921,($F34&amp;"/"&amp;EE$4&amp;"/"&amp;EE$3&amp;"/"&amp;EE$2),Adjustments!P$4:P$921)</f>
        <v>0</v>
      </c>
      <c r="EF34" s="27">
        <f>SUMIF(Adjustments!$J$4:$J$921,($F34&amp;"/"&amp;EF$4&amp;"/"&amp;EF$3&amp;"/"&amp;EF$2),Adjustments!Q$4:Q$921)</f>
        <v>0</v>
      </c>
      <c r="EG34" s="27">
        <f>SUMIF(Adjustments!$J$4:$J$921,($F34&amp;"/"&amp;EG$4&amp;"/"&amp;EG$3&amp;"/"&amp;EG$2),Adjustments!R$4:R$921)</f>
        <v>0</v>
      </c>
      <c r="EH34" s="27">
        <f>SUMIF(Adjustments!$J$4:$J$921,($F34&amp;"/"&amp;EH$4&amp;"/"&amp;EH$3&amp;"/"&amp;EH$2),Adjustments!S$4:S$921)</f>
        <v>0</v>
      </c>
      <c r="EI34" s="27">
        <f>SUMIF(Adjustments!$J$4:$J$921,($F34&amp;"/"&amp;EI$4&amp;"/"&amp;EI$3&amp;"/"&amp;EI$2),Adjustments!T$4:T$921)</f>
        <v>0</v>
      </c>
      <c r="EJ34" s="27">
        <f>SUMIF(Adjustments!$J$4:$J$921,($F34&amp;"/"&amp;EJ$4&amp;"/"&amp;EJ$3&amp;"/"&amp;EJ$2),Adjustments!U$4:U$921)</f>
        <v>0</v>
      </c>
      <c r="EK34" s="27">
        <f>SUMIF(Adjustments!$J$4:$J$921,($F34&amp;"/"&amp;EK$4&amp;"/"&amp;EK$3&amp;"/"&amp;EK$2),Adjustments!V$4:V$921)</f>
        <v>0</v>
      </c>
      <c r="EL34" s="27">
        <f>SUMIF(Adjustments!$J$4:$J$921,($F34&amp;"/"&amp;EL$4&amp;"/"&amp;EL$3&amp;"/"&amp;EL$2),Adjustments!W$4:W$921)</f>
        <v>0</v>
      </c>
      <c r="EM34" s="27">
        <f>SUMIF(Adjustments!$J$4:$J$921,($F34&amp;"/"&amp;EM$4&amp;"/"&amp;EM$3&amp;"/"&amp;EM$2),Adjustments!X$4:X$921)</f>
        <v>0</v>
      </c>
      <c r="EN34" s="27">
        <f>SUMIF(Adjustments!$J$4:$J$921,($F34&amp;"/"&amp;EN$4&amp;"/"&amp;EN$3&amp;"/"&amp;EN$2),Adjustments!Y$4:Y$921)</f>
        <v>0</v>
      </c>
      <c r="EO34" s="27">
        <f>SUMIF(Adjustments!$J$4:$J$921,($F34&amp;"/"&amp;EO$4&amp;"/"&amp;EO$3&amp;"/"&amp;EO$2),Adjustments!Z$4:Z$921)</f>
        <v>0</v>
      </c>
      <c r="EP34" s="27">
        <f>SUMIF(Adjustments!$J$4:$J$921,($F34&amp;"/"&amp;EP$4&amp;"/"&amp;EP$3&amp;"/"&amp;EP$2),Adjustments!AA$4:AA$921)</f>
        <v>0</v>
      </c>
      <c r="EQ34" s="27">
        <f>SUMIF(Adjustments!$J$4:$J$921,($F34&amp;"/"&amp;EQ$4&amp;"/"&amp;EQ$3&amp;"/"&amp;EQ$2),Adjustments!AB$4:AB$921)</f>
        <v>0</v>
      </c>
      <c r="ER34" s="27">
        <f>SUMIF(Adjustments!$J$4:$J$921,($F34&amp;"/"&amp;ER$4&amp;"/"&amp;ER$3&amp;"/"&amp;ER$2),Adjustments!AC$4:AC$921)</f>
        <v>0</v>
      </c>
      <c r="ES34" s="27">
        <f>SUMIF(Adjustments!$J$4:$J$921,($F34&amp;"/"&amp;ES$4&amp;"/"&amp;ES$3&amp;"/"&amp;ES$2),Adjustments!AD$4:AD$921)</f>
        <v>0</v>
      </c>
      <c r="ET34" s="27">
        <f>SUMIF(Adjustments!$J$4:$J$921,($F34&amp;"/"&amp;ET$4&amp;"/"&amp;ET$3&amp;"/"&amp;ET$2),Adjustments!AE$4:AE$921)</f>
        <v>0</v>
      </c>
      <c r="EU34" s="27">
        <f>SUMIF(Adjustments!$J$4:$J$921,($F34&amp;"/"&amp;EU$4&amp;"/"&amp;EU$3&amp;"/"&amp;EU$2),Adjustments!AF$4:AF$921)</f>
        <v>0</v>
      </c>
      <c r="EV34" s="27">
        <f>SUMIF(Adjustments!$J$4:$J$921,($F34&amp;"/"&amp;EV$4&amp;"/"&amp;EV$3&amp;"/"&amp;EV$2),Adjustments!AG$4:AG$921)</f>
        <v>0</v>
      </c>
      <c r="EW34" s="27">
        <f>SUMIF(Adjustments!$J$4:$J$921,($F34&amp;"/"&amp;EW$4&amp;"/"&amp;EW$3&amp;"/"&amp;EW$2),Adjustments!AH$4:AH$921)</f>
        <v>0</v>
      </c>
      <c r="EX34" s="5"/>
      <c r="EY34" s="27">
        <f>SUMIF(Adjustments!$J$4:$J$921,($F34&amp;"/"&amp;EY$4&amp;"/"&amp;EY$3&amp;"/"&amp;EY$2),Adjustments!L$4:L$921)</f>
        <v>0</v>
      </c>
      <c r="EZ34" s="27">
        <f>SUMIF(Adjustments!$J$4:$J$921,($F34&amp;"/"&amp;EZ$4&amp;"/"&amp;EZ$3&amp;"/"&amp;EZ$2),Adjustments!M$4:M$921)</f>
        <v>0</v>
      </c>
      <c r="FA34" s="27">
        <f>SUMIF(Adjustments!$J$4:$J$921,($F34&amp;"/"&amp;FA$4&amp;"/"&amp;FA$3&amp;"/"&amp;FA$2),Adjustments!N$4:N$921)</f>
        <v>0</v>
      </c>
      <c r="FB34" s="27">
        <f>SUMIF(Adjustments!$J$4:$J$921,($F34&amp;"/"&amp;FB$4&amp;"/"&amp;FB$3&amp;"/"&amp;FB$2),Adjustments!O$4:O$921)</f>
        <v>0</v>
      </c>
      <c r="FC34" s="27">
        <f>SUMIF(Adjustments!$J$4:$J$921,($F34&amp;"/"&amp;FC$4&amp;"/"&amp;FC$3&amp;"/"&amp;FC$2),Adjustments!P$4:P$921)</f>
        <v>0</v>
      </c>
      <c r="FD34" s="27">
        <f>SUMIF(Adjustments!$J$4:$J$921,($F34&amp;"/"&amp;FD$4&amp;"/"&amp;FD$3&amp;"/"&amp;FD$2),Adjustments!Q$4:Q$921)</f>
        <v>0</v>
      </c>
      <c r="FE34" s="27">
        <f>SUMIF(Adjustments!$J$4:$J$921,($F34&amp;"/"&amp;FE$4&amp;"/"&amp;FE$3&amp;"/"&amp;FE$2),Adjustments!R$4:R$921)</f>
        <v>0</v>
      </c>
      <c r="FF34" s="27">
        <f>SUMIF(Adjustments!$J$4:$J$921,($F34&amp;"/"&amp;FF$4&amp;"/"&amp;FF$3&amp;"/"&amp;FF$2),Adjustments!S$4:S$921)</f>
        <v>0</v>
      </c>
      <c r="FG34" s="27">
        <f>SUMIF(Adjustments!$J$4:$J$921,($F34&amp;"/"&amp;FG$4&amp;"/"&amp;FG$3&amp;"/"&amp;FG$2),Adjustments!T$4:T$921)</f>
        <v>0</v>
      </c>
      <c r="FH34" s="27">
        <f>SUMIF(Adjustments!$J$4:$J$921,($F34&amp;"/"&amp;FH$4&amp;"/"&amp;FH$3&amp;"/"&amp;FH$2),Adjustments!U$4:U$921)</f>
        <v>0</v>
      </c>
      <c r="FI34" s="27">
        <f>SUMIF(Adjustments!$J$4:$J$921,($F34&amp;"/"&amp;FI$4&amp;"/"&amp;FI$3&amp;"/"&amp;FI$2),Adjustments!V$4:V$921)</f>
        <v>0</v>
      </c>
      <c r="FJ34" s="27">
        <f>SUMIF(Adjustments!$J$4:$J$921,($F34&amp;"/"&amp;FJ$4&amp;"/"&amp;FJ$3&amp;"/"&amp;FJ$2),Adjustments!W$4:W$921)</f>
        <v>0</v>
      </c>
      <c r="FK34" s="27">
        <f>SUMIF(Adjustments!$J$4:$J$921,($F34&amp;"/"&amp;FK$4&amp;"/"&amp;FK$3&amp;"/"&amp;FK$2),Adjustments!X$4:X$921)</f>
        <v>0</v>
      </c>
      <c r="FL34" s="27">
        <f>SUMIF(Adjustments!$J$4:$J$921,($F34&amp;"/"&amp;FL$4&amp;"/"&amp;FL$3&amp;"/"&amp;FL$2),Adjustments!Y$4:Y$921)</f>
        <v>0</v>
      </c>
      <c r="FM34" s="27">
        <f>SUMIF(Adjustments!$J$4:$J$921,($F34&amp;"/"&amp;FM$4&amp;"/"&amp;FM$3&amp;"/"&amp;FM$2),Adjustments!Z$4:Z$921)</f>
        <v>0</v>
      </c>
      <c r="FN34" s="27">
        <f>SUMIF(Adjustments!$J$4:$J$921,($F34&amp;"/"&amp;FN$4&amp;"/"&amp;FN$3&amp;"/"&amp;FN$2),Adjustments!AA$4:AA$921)</f>
        <v>0</v>
      </c>
      <c r="FO34" s="27">
        <f>SUMIF(Adjustments!$J$4:$J$921,($F34&amp;"/"&amp;FO$4&amp;"/"&amp;FO$3&amp;"/"&amp;FO$2),Adjustments!AB$4:AB$921)</f>
        <v>0</v>
      </c>
      <c r="FP34" s="27">
        <f>SUMIF(Adjustments!$J$4:$J$921,($F34&amp;"/"&amp;FP$4&amp;"/"&amp;FP$3&amp;"/"&amp;FP$2),Adjustments!AC$4:AC$921)</f>
        <v>0</v>
      </c>
      <c r="FQ34" s="27">
        <f>SUMIF(Adjustments!$J$4:$J$921,($F34&amp;"/"&amp;FQ$4&amp;"/"&amp;FQ$3&amp;"/"&amp;FQ$2),Adjustments!AD$4:AD$921)</f>
        <v>0</v>
      </c>
      <c r="FR34" s="27">
        <f>SUMIF(Adjustments!$J$4:$J$921,($F34&amp;"/"&amp;FR$4&amp;"/"&amp;FR$3&amp;"/"&amp;FR$2),Adjustments!AE$4:AE$921)</f>
        <v>0</v>
      </c>
      <c r="FS34" s="27">
        <f>SUMIF(Adjustments!$J$4:$J$921,($F34&amp;"/"&amp;FS$4&amp;"/"&amp;FS$3&amp;"/"&amp;FS$2),Adjustments!AF$4:AF$921)</f>
        <v>0</v>
      </c>
      <c r="FT34" s="27">
        <f>SUMIF(Adjustments!$J$4:$J$921,($F34&amp;"/"&amp;FT$4&amp;"/"&amp;FT$3&amp;"/"&amp;FT$2),Adjustments!AG$4:AG$921)</f>
        <v>0</v>
      </c>
      <c r="FU34" s="27">
        <f>SUMIF(Adjustments!$J$4:$J$921,($F34&amp;"/"&amp;FU$4&amp;"/"&amp;FU$3&amp;"/"&amp;FU$2),Adjustments!AH$4:AH$921)</f>
        <v>0</v>
      </c>
      <c r="FV34" s="5"/>
      <c r="FW34" s="27">
        <f t="shared" si="29"/>
        <v>0</v>
      </c>
      <c r="FX34" s="5"/>
      <c r="FY34" s="358">
        <f>VLOOKUP(F34,Scenarios!Z36:AD157,5,0)</f>
        <v>-369436692.87</v>
      </c>
      <c r="FZ34" s="16">
        <f t="shared" ref="FZ34:FZ36" si="144">FY34-J34-AI34-(BG34+CE34+DC34+EA34+EY34)</f>
        <v>-370120403.58617789</v>
      </c>
      <c r="GA34" s="16">
        <f t="shared" ref="GA34:GA36" si="145">FZ34-K34-AJ34-(BH34+CF34+DD34+EB34+EZ34)</f>
        <v>-370909732.88277262</v>
      </c>
      <c r="GB34" s="16">
        <f t="shared" ref="GB34:GB36" si="146">GA34-L34-AK34-(BI34+CG34+DE34+EC34+FA34)</f>
        <v>-371780955.56383753</v>
      </c>
      <c r="GC34" s="16">
        <f t="shared" ref="GC34:GC36" si="147">GB34-M34-AL34-(BJ34+CH34+DF34+ED34+FB34)</f>
        <v>-372055719.11301827</v>
      </c>
      <c r="GD34" s="16">
        <f t="shared" ref="GD34:GD36" si="148">GC34-N34-AM34-(BK34+CI34+DG34+EE34+FC34)</f>
        <v>-372890912.30046004</v>
      </c>
      <c r="GE34" s="16">
        <f t="shared" ref="GE34:GE36" si="149">GD34-O34-AN34-(BL34+CJ34+DH34+EF34+FD34)</f>
        <v>-372218241.37840772</v>
      </c>
      <c r="GF34" s="16">
        <f t="shared" ref="GF34:GF36" si="150">GE34-P34-AO34-(BM34+CK34+DI34+EG34+FE34)</f>
        <v>-373017252.89876932</v>
      </c>
      <c r="GG34" s="16">
        <f t="shared" ref="GG34:GG36" si="151">GF34-Q34-AP34-(BN34+CL34+DJ34+EH34+FF34)</f>
        <v>-373792259.45874256</v>
      </c>
      <c r="GH34" s="16">
        <f t="shared" ref="GH34:GH36" si="152">GG34-R34-AQ34-(BO34+CM34+DK34+EI34+FG34)</f>
        <v>-374464544.45942181</v>
      </c>
      <c r="GI34" s="16">
        <f t="shared" ref="GI34:GI36" si="153">GH34-S34-AR34-(BP34+CN34+DL34+EJ34+FH34)</f>
        <v>-374931812.2803545</v>
      </c>
      <c r="GJ34" s="16">
        <f t="shared" ref="GJ34:GJ36" si="154">GI34-T34-AS34-(BQ34+CO34+DM34+EK34+FI34)</f>
        <v>-375398370.16495323</v>
      </c>
      <c r="GK34" s="16">
        <f t="shared" ref="GK34:GK36" si="155">GJ34-U34-AT34-(BR34+CP34+DN34+EL34+FJ34)</f>
        <v>-375864218.11321795</v>
      </c>
      <c r="GL34" s="16">
        <f t="shared" ref="GL34:GL36" si="156">GK34-V34-AU34-(BS34+CQ34+DO34+EM34+FK34)</f>
        <v>-376329356.12514865</v>
      </c>
      <c r="GM34" s="16">
        <f t="shared" ref="GM34:GM36" si="157">GL34-W34-AV34-(BT34+CR34+DP34+EN34+FL34)</f>
        <v>-376793784.20074534</v>
      </c>
      <c r="GN34" s="16">
        <f t="shared" ref="GN34:GN36" si="158">GM34-X34-AW34-(BU34+CS34+DQ34+EO34+FM34)</f>
        <v>-377257502.34000802</v>
      </c>
      <c r="GO34" s="16">
        <f t="shared" ref="GO34:GO36" si="159">GN34-Y34-AX34-(BV34+CT34+DR34+EP34+FN34)</f>
        <v>-377720510.54293668</v>
      </c>
      <c r="GP34" s="16">
        <f t="shared" ref="GP34:GP36" si="160">GO34-Z34-AY34-(BW34+CU34+DS34+EQ34+FO34)</f>
        <v>-378182808.80953133</v>
      </c>
      <c r="GQ34" s="16">
        <f t="shared" ref="GQ34:GQ36" si="161">GP34-AA34-AZ34-(BX34+CV34+DT34+ER34+FP34)</f>
        <v>-378644397.13979197</v>
      </c>
      <c r="GR34" s="16">
        <f t="shared" ref="GR34:GR36" si="162">GQ34-AB34-BA34-(BY34+CW34+DU34+ES34+FQ34)</f>
        <v>-379108737.42357922</v>
      </c>
      <c r="GS34" s="16">
        <f t="shared" ref="GS34:GS36" si="163">GR34-AC34-BB34-(BZ34+CX34+DV34+ET34+FR34)</f>
        <v>-379572373.37348711</v>
      </c>
      <c r="GT34" s="16">
        <f t="shared" ref="GT34:GT36" si="164">GS34-AD34-BC34-(CA34+CY34+DW34+EU34+FS34)</f>
        <v>-380035304.98951572</v>
      </c>
      <c r="GU34" s="16">
        <f t="shared" ref="GU34:GU36" si="165">GT34-AE34-BD34-(CB34+CZ34+DX34+EV34+FT34)</f>
        <v>-380497532.27166504</v>
      </c>
      <c r="GV34" s="16">
        <f t="shared" ref="GV34:GV36" si="166">GU34-AF34-BE34-(CC34+DA34+DY34+EW34+FU34)</f>
        <v>-380959055.21993506</v>
      </c>
      <c r="GW34" s="13"/>
      <c r="GX34" s="569" t="s">
        <v>1006</v>
      </c>
      <c r="GY34" s="599" t="str">
        <f t="shared" ref="GY34:GY36" si="167">GX34</f>
        <v>108TPDGP</v>
      </c>
      <c r="GZ34" s="563">
        <f t="shared" ref="GZ34:GZ36" si="168">AVERAGE(GJ34:GV34)</f>
        <v>-378181842.36265504</v>
      </c>
      <c r="HA34" s="127">
        <f>VLOOKUP($GX34,Scenarios!$V$11:$Y$132,4,0)</f>
        <v>-376340743.07000005</v>
      </c>
      <c r="HB34" s="127">
        <f t="shared" si="93"/>
        <v>-1841099.2926549911</v>
      </c>
      <c r="HD34" s="106">
        <f>VLOOKUP($GX34,Scenarios!$AE$11:$AF$132,2,0)</f>
        <v>-377796885.408328</v>
      </c>
      <c r="HE34" s="106">
        <f>VLOOKUP($GX34,Scenarios!$V$11:$Y$132,4,0)</f>
        <v>-376340743.07000005</v>
      </c>
      <c r="HF34" s="106">
        <f t="shared" si="94"/>
        <v>-1456142.3383279443</v>
      </c>
      <c r="HH34" s="106">
        <f t="shared" si="54"/>
        <v>384956.95432704687</v>
      </c>
    </row>
    <row r="35" spans="1:216">
      <c r="A35" t="s">
        <v>4</v>
      </c>
      <c r="B35" t="s">
        <v>7</v>
      </c>
      <c r="C35" t="s">
        <v>5</v>
      </c>
      <c r="D35" s="5" t="s">
        <v>106</v>
      </c>
      <c r="E35" s="5" t="s">
        <v>20</v>
      </c>
      <c r="F35" s="5" t="s">
        <v>123</v>
      </c>
      <c r="G35" s="5" t="s">
        <v>65</v>
      </c>
      <c r="H35" s="5" t="s">
        <v>1007</v>
      </c>
      <c r="I35" s="5"/>
      <c r="J35" s="119">
        <f>SUMIF(Retirements!$E$10:$E$96,'Accum Dep'!$F35,Retirements!ED$10:ED$97)</f>
        <v>-157733.55999999988</v>
      </c>
      <c r="K35" s="119">
        <f>SUMIF(Retirements!$E$10:$E$96,'Accum Dep'!$F35,Retirements!EE$10:EE$97)</f>
        <v>-87143.76999999999</v>
      </c>
      <c r="L35" s="119">
        <f>SUMIF(Retirements!$E$10:$E$96,'Accum Dep'!$F35,Retirements!EF$10:EF$97)</f>
        <v>-78277.490000000005</v>
      </c>
      <c r="M35" s="119">
        <f>SUMIF(Retirements!$E$10:$E$96,'Accum Dep'!$F35,Retirements!EG$10:EG$97)</f>
        <v>-63334.33</v>
      </c>
      <c r="N35" s="119">
        <f>SUMIF(Retirements!$E$10:$E$96,'Accum Dep'!$F35,Retirements!EH$10:EH$97)</f>
        <v>-132649.31000000006</v>
      </c>
      <c r="O35" s="119">
        <f>SUMIF(Retirements!$E$10:$E$96,'Accum Dep'!$F35,Retirements!EI$10:EI$97)</f>
        <v>-47795.780000000079</v>
      </c>
      <c r="P35" s="119">
        <f>SUMIF(Retirements!$E$10:$E$96,'Accum Dep'!$F35,Retirements!EJ$10:EJ$97)</f>
        <v>-297166.81999999989</v>
      </c>
      <c r="Q35" s="119">
        <f>SUMIF(Retirements!$E$10:$E$96,'Accum Dep'!$F35,Retirements!EK$10:EK$97)</f>
        <v>-102823.20999999999</v>
      </c>
      <c r="R35" s="119">
        <f>SUMIF(Retirements!$E$10:$E$96,'Accum Dep'!$F35,Retirements!EL$10:EL$97)</f>
        <v>-1512455.0199999998</v>
      </c>
      <c r="S35" s="119">
        <f>SUMIF(Retirements!$E$10:$E$96,'Accum Dep'!$F35,Retirements!EM$10:EM$97)</f>
        <v>-355521.34902193415</v>
      </c>
      <c r="T35" s="119">
        <f>SUMIF(Retirements!$E$10:$E$96,'Accum Dep'!$F35,Retirements!EN$10:EN$97)</f>
        <v>-355521.34902193415</v>
      </c>
      <c r="U35" s="119">
        <f>SUMIF(Retirements!$E$10:$E$96,'Accum Dep'!$F35,Retirements!EO$10:EO$97)</f>
        <v>-355521.34902193415</v>
      </c>
      <c r="V35" s="119">
        <f>SUMIF(Retirements!$E$10:$E$96,'Accum Dep'!$F35,Retirements!EP$10:EP$97)</f>
        <v>-355521.34902193415</v>
      </c>
      <c r="W35" s="119">
        <f>SUMIF(Retirements!$E$10:$E$96,'Accum Dep'!$F35,Retirements!EQ$10:EQ$97)</f>
        <v>-355521.34902193415</v>
      </c>
      <c r="X35" s="119">
        <f>SUMIF(Retirements!$E$10:$E$96,'Accum Dep'!$F35,Retirements!ER$10:ER$97)</f>
        <v>-355521.34902193415</v>
      </c>
      <c r="Y35" s="119">
        <f>SUMIF(Retirements!$E$10:$E$96,'Accum Dep'!$F35,Retirements!ES$10:ES$97)</f>
        <v>-355521.34902193415</v>
      </c>
      <c r="Z35" s="119">
        <f>SUMIF(Retirements!$E$10:$E$96,'Accum Dep'!$F35,Retirements!ET$10:ET$97)</f>
        <v>-355521.34902193415</v>
      </c>
      <c r="AA35" s="119">
        <f>SUMIF(Retirements!$E$10:$E$96,'Accum Dep'!$F35,Retirements!EU$10:EU$97)</f>
        <v>-355521.34902193415</v>
      </c>
      <c r="AB35" s="119">
        <f>SUMIF(Retirements!$E$10:$E$96,'Accum Dep'!$F35,Retirements!EV$10:EV$97)</f>
        <v>-352761.09523963678</v>
      </c>
      <c r="AC35" s="119">
        <f>SUMIF(Retirements!$E$10:$E$96,'Accum Dep'!$F35,Retirements!EW$10:EW$97)</f>
        <v>-352761.09523963678</v>
      </c>
      <c r="AD35" s="119">
        <f>SUMIF(Retirements!$E$10:$E$96,'Accum Dep'!$F35,Retirements!EX$10:EX$97)</f>
        <v>-352761.09523963678</v>
      </c>
      <c r="AE35" s="119">
        <f>SUMIF(Retirements!$E$10:$E$96,'Accum Dep'!$F35,Retirements!EY$10:EY$97)</f>
        <v>-352761.09523963678</v>
      </c>
      <c r="AF35" s="119">
        <f>SUMIF(Retirements!$E$10:$E$96,'Accum Dep'!$F35,Retirements!EZ$10:EZ$97)</f>
        <v>-352761.09523963678</v>
      </c>
      <c r="AG35" s="7"/>
      <c r="AH35" s="27">
        <f>SUMIF('Depreciation Exp'!$F$8:$F$130,'Accum Dep'!$F35,'Depreciation Exp'!CH$8:CH$133)</f>
        <v>1041671.3322633242</v>
      </c>
      <c r="AI35" s="27">
        <f>SUMIF('Depreciation Exp'!$F$8:$F$130,'Accum Dep'!$F35,'Depreciation Exp'!CI$8:CI$133)</f>
        <v>1041546.6708993168</v>
      </c>
      <c r="AJ35" s="27">
        <f>SUMIF('Depreciation Exp'!$F$8:$F$130,'Accum Dep'!$F35,'Depreciation Exp'!CJ$8:CJ$133)</f>
        <v>1041353.1373103185</v>
      </c>
      <c r="AK35" s="27">
        <f>SUMIF('Depreciation Exp'!$F$8:$F$130,'Accum Dep'!$F35,'Depreciation Exp'!CK$8:CK$133)</f>
        <v>1041222.4001361406</v>
      </c>
      <c r="AL35" s="27">
        <f>SUMIF('Depreciation Exp'!$F$8:$F$130,'Accum Dep'!$F35,'Depreciation Exp'!CL$8:CL$133)</f>
        <v>1041110.4802464179</v>
      </c>
      <c r="AM35" s="27">
        <f>SUMIF('Depreciation Exp'!$F$8:$F$130,'Accum Dep'!$F35,'Depreciation Exp'!CM$8:CM$133)</f>
        <v>1040955.588745297</v>
      </c>
      <c r="AN35" s="27">
        <f>SUMIF('Depreciation Exp'!$F$8:$F$130,'Accum Dep'!$F35,'Depreciation Exp'!CN$8:CN$133)</f>
        <v>1040812.9778066494</v>
      </c>
      <c r="AO35" s="27">
        <f>SUMIF('Depreciation Exp'!$F$8:$F$130,'Accum Dep'!$F35,'Depreciation Exp'!CO$8:CO$133)</f>
        <v>1040540.3439534128</v>
      </c>
      <c r="AP35" s="27">
        <f>SUMIF('Depreciation Exp'!$F$8:$F$130,'Accum Dep'!$F35,'Depreciation Exp'!CP$8:CP$133)</f>
        <v>1040224.2203413598</v>
      </c>
      <c r="AQ35" s="27">
        <f>SUMIF('Depreciation Exp'!$F$8:$F$130,'Accum Dep'!$F35,'Depreciation Exp'!CQ$8:CQ$133)</f>
        <v>1038947.6195507402</v>
      </c>
      <c r="AR35" s="27">
        <f>SUMIF('Depreciation Exp'!$F$8:$F$130,'Accum Dep'!$F35,'Depreciation Exp'!CR$8:CR$133)</f>
        <v>1037471.3041610677</v>
      </c>
      <c r="AS35" s="27">
        <f>SUMIF('Depreciation Exp'!$F$8:$F$130,'Accum Dep'!$F35,'Depreciation Exp'!CS$8:CS$133)</f>
        <v>1036909.3466892041</v>
      </c>
      <c r="AT35" s="27">
        <f>SUMIF('Depreciation Exp'!$F$8:$F$130,'Accum Dep'!$F35,'Depreciation Exp'!CT$8:CT$133)</f>
        <v>1036347.3892173406</v>
      </c>
      <c r="AU35" s="27">
        <f>SUMIF('Depreciation Exp'!$F$8:$F$130,'Accum Dep'!$F35,'Depreciation Exp'!CU$8:CU$133)</f>
        <v>1035785.431745477</v>
      </c>
      <c r="AV35" s="27">
        <f>SUMIF('Depreciation Exp'!$F$8:$F$130,'Accum Dep'!$F35,'Depreciation Exp'!CV$8:CV$133)</f>
        <v>1035223.4742736135</v>
      </c>
      <c r="AW35" s="27">
        <f>SUMIF('Depreciation Exp'!$F$8:$F$130,'Accum Dep'!$F35,'Depreciation Exp'!CW$8:CW$133)</f>
        <v>1034661.5168017499</v>
      </c>
      <c r="AX35" s="27">
        <f>SUMIF('Depreciation Exp'!$F$8:$F$130,'Accum Dep'!$F35,'Depreciation Exp'!CX$8:CX$133)</f>
        <v>1034099.5593298865</v>
      </c>
      <c r="AY35" s="27">
        <f>SUMIF('Depreciation Exp'!$F$8:$F$130,'Accum Dep'!$F35,'Depreciation Exp'!CY$8:CY$133)</f>
        <v>1033537.6018580229</v>
      </c>
      <c r="AZ35" s="27">
        <f>SUMIF('Depreciation Exp'!$F$8:$F$130,'Accum Dep'!$F35,'Depreciation Exp'!CZ$8:CZ$133)</f>
        <v>1032975.6443861594</v>
      </c>
      <c r="BA35" s="27">
        <f>SUMIF('Depreciation Exp'!$F$8:$F$130,'Accum Dep'!$F35,'Depreciation Exp'!DA$8:DA$133)</f>
        <v>1032415.8684221595</v>
      </c>
      <c r="BB35" s="27">
        <f>SUMIF('Depreciation Exp'!$F$8:$F$130,'Accum Dep'!$F35,'Depreciation Exp'!DB$8:DB$133)</f>
        <v>1031858.2739660232</v>
      </c>
      <c r="BC35" s="27">
        <f>SUMIF('Depreciation Exp'!$F$8:$F$130,'Accum Dep'!$F35,'Depreciation Exp'!DC$8:DC$133)</f>
        <v>1031300.679509887</v>
      </c>
      <c r="BD35" s="27">
        <f>SUMIF('Depreciation Exp'!$F$8:$F$130,'Accum Dep'!$F35,'Depreciation Exp'!DD$8:DD$133)</f>
        <v>1030743.0850537508</v>
      </c>
      <c r="BE35" s="27">
        <f>SUMIF('Depreciation Exp'!$F$8:$F$130,'Accum Dep'!$F35,'Depreciation Exp'!DE$8:DE$133)</f>
        <v>1030185.4905976147</v>
      </c>
      <c r="BF35" s="59"/>
      <c r="BG35" s="27">
        <f>SUMIF(Adjustments!$J$4:$J$921,($F35&amp;"/"&amp;BG$4&amp;"/"&amp;BG$3&amp;"/"&amp;BG$2),Adjustments!L$4:L$921)</f>
        <v>0</v>
      </c>
      <c r="BH35" s="27">
        <f>SUMIF(Adjustments!$J$4:$J$921,($F35&amp;"/"&amp;BH$4&amp;"/"&amp;BH$3&amp;"/"&amp;BH$2),Adjustments!M$4:M$921)</f>
        <v>0</v>
      </c>
      <c r="BI35" s="27">
        <f>SUMIF(Adjustments!$J$4:$J$921,($F35&amp;"/"&amp;BI$4&amp;"/"&amp;BI$3&amp;"/"&amp;BI$2),Adjustments!N$4:N$921)</f>
        <v>0</v>
      </c>
      <c r="BJ35" s="27">
        <f>SUMIF(Adjustments!$J$4:$J$921,($F35&amp;"/"&amp;BJ$4&amp;"/"&amp;BJ$3&amp;"/"&amp;BJ$2),Adjustments!O$4:O$921)</f>
        <v>0</v>
      </c>
      <c r="BK35" s="27">
        <f>SUMIF(Adjustments!$J$4:$J$921,($F35&amp;"/"&amp;BK$4&amp;"/"&amp;BK$3&amp;"/"&amp;BK$2),Adjustments!P$4:P$921)</f>
        <v>0</v>
      </c>
      <c r="BL35" s="27">
        <f>SUMIF(Adjustments!$J$4:$J$921,($F35&amp;"/"&amp;BL$4&amp;"/"&amp;BL$3&amp;"/"&amp;BL$2),Adjustments!Q$4:Q$921)</f>
        <v>0</v>
      </c>
      <c r="BM35" s="27">
        <f>SUMIF(Adjustments!$J$4:$J$921,($F35&amp;"/"&amp;BM$4&amp;"/"&amp;BM$3&amp;"/"&amp;BM$2),Adjustments!R$4:R$921)</f>
        <v>0</v>
      </c>
      <c r="BN35" s="27">
        <f>SUMIF(Adjustments!$J$4:$J$921,($F35&amp;"/"&amp;BN$4&amp;"/"&amp;BN$3&amp;"/"&amp;BN$2),Adjustments!S$4:S$921)</f>
        <v>0</v>
      </c>
      <c r="BO35" s="27">
        <f>SUMIF(Adjustments!$J$4:$J$921,($F35&amp;"/"&amp;BO$4&amp;"/"&amp;BO$3&amp;"/"&amp;BO$2),Adjustments!T$4:T$921)</f>
        <v>0</v>
      </c>
      <c r="BP35" s="27">
        <f>SUMIF(Adjustments!$J$4:$J$921,($F35&amp;"/"&amp;BP$4&amp;"/"&amp;BP$3&amp;"/"&amp;BP$2),Adjustments!U$4:U$921)</f>
        <v>0</v>
      </c>
      <c r="BQ35" s="27">
        <f>SUMIF(Adjustments!$J$4:$J$921,($F35&amp;"/"&amp;BQ$4&amp;"/"&amp;BQ$3&amp;"/"&amp;BQ$2),Adjustments!V$4:V$921)</f>
        <v>0</v>
      </c>
      <c r="BR35" s="27">
        <f>SUMIF(Adjustments!$J$4:$J$921,($F35&amp;"/"&amp;BR$4&amp;"/"&amp;BR$3&amp;"/"&amp;BR$2),Adjustments!W$4:W$921)</f>
        <v>0</v>
      </c>
      <c r="BS35" s="27">
        <f>SUMIF(Adjustments!$J$4:$J$921,($F35&amp;"/"&amp;BS$4&amp;"/"&amp;BS$3&amp;"/"&amp;BS$2),Adjustments!X$4:X$921)</f>
        <v>0</v>
      </c>
      <c r="BT35" s="27">
        <f>SUMIF(Adjustments!$J$4:$J$921,($F35&amp;"/"&amp;BT$4&amp;"/"&amp;BT$3&amp;"/"&amp;BT$2),Adjustments!Y$4:Y$921)</f>
        <v>0</v>
      </c>
      <c r="BU35" s="27">
        <f>SUMIF(Adjustments!$J$4:$J$921,($F35&amp;"/"&amp;BU$4&amp;"/"&amp;BU$3&amp;"/"&amp;BU$2),Adjustments!Z$4:Z$921)</f>
        <v>0</v>
      </c>
      <c r="BV35" s="27">
        <f>SUMIF(Adjustments!$J$4:$J$921,($F35&amp;"/"&amp;BV$4&amp;"/"&amp;BV$3&amp;"/"&amp;BV$2),Adjustments!AA$4:AA$921)</f>
        <v>0</v>
      </c>
      <c r="BW35" s="27">
        <f>SUMIF(Adjustments!$J$4:$J$921,($F35&amp;"/"&amp;BW$4&amp;"/"&amp;BW$3&amp;"/"&amp;BW$2),Adjustments!AB$4:AB$921)</f>
        <v>0</v>
      </c>
      <c r="BX35" s="27">
        <f>SUMIF(Adjustments!$J$4:$J$921,($F35&amp;"/"&amp;BX$4&amp;"/"&amp;BX$3&amp;"/"&amp;BX$2),Adjustments!AC$4:AC$921)</f>
        <v>0</v>
      </c>
      <c r="BY35" s="27">
        <f>SUMIF(Adjustments!$J$4:$J$921,($F35&amp;"/"&amp;BY$4&amp;"/"&amp;BY$3&amp;"/"&amp;BY$2),Adjustments!AD$4:AD$921)</f>
        <v>0</v>
      </c>
      <c r="BZ35" s="27">
        <f>SUMIF(Adjustments!$J$4:$J$921,($F35&amp;"/"&amp;BZ$4&amp;"/"&amp;BZ$3&amp;"/"&amp;BZ$2),Adjustments!AE$4:AE$921)</f>
        <v>0</v>
      </c>
      <c r="CA35" s="27">
        <f>SUMIF(Adjustments!$J$4:$J$921,($F35&amp;"/"&amp;CA$4&amp;"/"&amp;CA$3&amp;"/"&amp;CA$2),Adjustments!AF$4:AF$921)</f>
        <v>0</v>
      </c>
      <c r="CB35" s="27">
        <f>SUMIF(Adjustments!$J$4:$J$921,($F35&amp;"/"&amp;CB$4&amp;"/"&amp;CB$3&amp;"/"&amp;CB$2),Adjustments!AG$4:AG$921)</f>
        <v>0</v>
      </c>
      <c r="CC35" s="27">
        <f>SUMIF(Adjustments!$J$4:$J$921,($F35&amp;"/"&amp;CC$4&amp;"/"&amp;CC$3&amp;"/"&amp;CC$2),Adjustments!AH$4:AH$921)</f>
        <v>0</v>
      </c>
      <c r="CD35" s="5"/>
      <c r="CE35" s="27">
        <f>SUMIF(Adjustments!$J$4:$J$921,($F35&amp;"/"&amp;CE$4&amp;"/"&amp;CE$3&amp;"/"&amp;CE$2),Adjustments!L$4:L$921)</f>
        <v>0</v>
      </c>
      <c r="CF35" s="27">
        <f>SUMIF(Adjustments!$J$4:$J$921,($F35&amp;"/"&amp;CF$4&amp;"/"&amp;CF$3&amp;"/"&amp;CF$2),Adjustments!M$4:M$921)</f>
        <v>0</v>
      </c>
      <c r="CG35" s="27">
        <f>SUMIF(Adjustments!$J$4:$J$921,($F35&amp;"/"&amp;CG$4&amp;"/"&amp;CG$3&amp;"/"&amp;CG$2),Adjustments!N$4:N$921)</f>
        <v>0</v>
      </c>
      <c r="CH35" s="27">
        <f>SUMIF(Adjustments!$J$4:$J$921,($F35&amp;"/"&amp;CH$4&amp;"/"&amp;CH$3&amp;"/"&amp;CH$2),Adjustments!O$4:O$921)</f>
        <v>0</v>
      </c>
      <c r="CI35" s="27">
        <f>SUMIF(Adjustments!$J$4:$J$921,($F35&amp;"/"&amp;CI$4&amp;"/"&amp;CI$3&amp;"/"&amp;CI$2),Adjustments!P$4:P$921)</f>
        <v>0</v>
      </c>
      <c r="CJ35" s="27">
        <f>SUMIF(Adjustments!$J$4:$J$921,($F35&amp;"/"&amp;CJ$4&amp;"/"&amp;CJ$3&amp;"/"&amp;CJ$2),Adjustments!Q$4:Q$921)</f>
        <v>0</v>
      </c>
      <c r="CK35" s="27">
        <f>SUMIF(Adjustments!$J$4:$J$921,($F35&amp;"/"&amp;CK$4&amp;"/"&amp;CK$3&amp;"/"&amp;CK$2),Adjustments!R$4:R$921)</f>
        <v>0</v>
      </c>
      <c r="CL35" s="27">
        <f>SUMIF(Adjustments!$J$4:$J$921,($F35&amp;"/"&amp;CL$4&amp;"/"&amp;CL$3&amp;"/"&amp;CL$2),Adjustments!S$4:S$921)</f>
        <v>0</v>
      </c>
      <c r="CM35" s="27">
        <f>SUMIF(Adjustments!$J$4:$J$921,($F35&amp;"/"&amp;CM$4&amp;"/"&amp;CM$3&amp;"/"&amp;CM$2),Adjustments!T$4:T$921)</f>
        <v>0</v>
      </c>
      <c r="CN35" s="27">
        <f>SUMIF(Adjustments!$J$4:$J$921,($F35&amp;"/"&amp;CN$4&amp;"/"&amp;CN$3&amp;"/"&amp;CN$2),Adjustments!U$4:U$921)</f>
        <v>0</v>
      </c>
      <c r="CO35" s="27">
        <f>SUMIF(Adjustments!$J$4:$J$921,($F35&amp;"/"&amp;CO$4&amp;"/"&amp;CO$3&amp;"/"&amp;CO$2),Adjustments!V$4:V$921)</f>
        <v>0</v>
      </c>
      <c r="CP35" s="27">
        <f>SUMIF(Adjustments!$J$4:$J$921,($F35&amp;"/"&amp;CP$4&amp;"/"&amp;CP$3&amp;"/"&amp;CP$2),Adjustments!W$4:W$921)</f>
        <v>0</v>
      </c>
      <c r="CQ35" s="27">
        <f>SUMIF(Adjustments!$J$4:$J$921,($F35&amp;"/"&amp;CQ$4&amp;"/"&amp;CQ$3&amp;"/"&amp;CQ$2),Adjustments!X$4:X$921)</f>
        <v>0</v>
      </c>
      <c r="CR35" s="27">
        <f>SUMIF(Adjustments!$J$4:$J$921,($F35&amp;"/"&amp;CR$4&amp;"/"&amp;CR$3&amp;"/"&amp;CR$2),Adjustments!Y$4:Y$921)</f>
        <v>0</v>
      </c>
      <c r="CS35" s="27">
        <f>SUMIF(Adjustments!$J$4:$J$921,($F35&amp;"/"&amp;CS$4&amp;"/"&amp;CS$3&amp;"/"&amp;CS$2),Adjustments!Z$4:Z$921)</f>
        <v>0</v>
      </c>
      <c r="CT35" s="27">
        <f>SUMIF(Adjustments!$J$4:$J$921,($F35&amp;"/"&amp;CT$4&amp;"/"&amp;CT$3&amp;"/"&amp;CT$2),Adjustments!AA$4:AA$921)</f>
        <v>0</v>
      </c>
      <c r="CU35" s="27">
        <f>SUMIF(Adjustments!$J$4:$J$921,($F35&amp;"/"&amp;CU$4&amp;"/"&amp;CU$3&amp;"/"&amp;CU$2),Adjustments!AB$4:AB$921)</f>
        <v>0</v>
      </c>
      <c r="CV35" s="27">
        <f>SUMIF(Adjustments!$J$4:$J$921,($F35&amp;"/"&amp;CV$4&amp;"/"&amp;CV$3&amp;"/"&amp;CV$2),Adjustments!AC$4:AC$921)</f>
        <v>0</v>
      </c>
      <c r="CW35" s="27">
        <f>SUMIF(Adjustments!$J$4:$J$921,($F35&amp;"/"&amp;CW$4&amp;"/"&amp;CW$3&amp;"/"&amp;CW$2),Adjustments!AD$4:AD$921)</f>
        <v>0</v>
      </c>
      <c r="CX35" s="27">
        <f>SUMIF(Adjustments!$J$4:$J$921,($F35&amp;"/"&amp;CX$4&amp;"/"&amp;CX$3&amp;"/"&amp;CX$2),Adjustments!AE$4:AE$921)</f>
        <v>0</v>
      </c>
      <c r="CY35" s="27">
        <f>SUMIF(Adjustments!$J$4:$J$921,($F35&amp;"/"&amp;CY$4&amp;"/"&amp;CY$3&amp;"/"&amp;CY$2),Adjustments!AF$4:AF$921)</f>
        <v>0</v>
      </c>
      <c r="CZ35" s="27">
        <f>SUMIF(Adjustments!$J$4:$J$921,($F35&amp;"/"&amp;CZ$4&amp;"/"&amp;CZ$3&amp;"/"&amp;CZ$2),Adjustments!AG$4:AG$921)</f>
        <v>0</v>
      </c>
      <c r="DA35" s="27">
        <f>SUMIF(Adjustments!$J$4:$J$921,($F35&amp;"/"&amp;DA$4&amp;"/"&amp;DA$3&amp;"/"&amp;DA$2),Adjustments!AH$4:AH$921)</f>
        <v>0</v>
      </c>
      <c r="DB35" s="5"/>
      <c r="DC35" s="27">
        <f>SUMIF(Adjustments!$J$4:$J$921,($F35&amp;"/"&amp;DC$4&amp;"/"&amp;DC$3&amp;"/"&amp;DC$2),Adjustments!L$4:L$921)</f>
        <v>0</v>
      </c>
      <c r="DD35" s="27">
        <f>SUMIF(Adjustments!$J$4:$J$921,($F35&amp;"/"&amp;DD$4&amp;"/"&amp;DD$3&amp;"/"&amp;DD$2),Adjustments!M$4:M$921)</f>
        <v>0</v>
      </c>
      <c r="DE35" s="27">
        <f>SUMIF(Adjustments!$J$4:$J$921,($F35&amp;"/"&amp;DE$4&amp;"/"&amp;DE$3&amp;"/"&amp;DE$2),Adjustments!N$4:N$921)</f>
        <v>0</v>
      </c>
      <c r="DF35" s="27">
        <f>SUMIF(Adjustments!$J$4:$J$921,($F35&amp;"/"&amp;DF$4&amp;"/"&amp;DF$3&amp;"/"&amp;DF$2),Adjustments!O$4:O$921)</f>
        <v>0</v>
      </c>
      <c r="DG35" s="27">
        <f>SUMIF(Adjustments!$J$4:$J$921,($F35&amp;"/"&amp;DG$4&amp;"/"&amp;DG$3&amp;"/"&amp;DG$2),Adjustments!P$4:P$921)</f>
        <v>0</v>
      </c>
      <c r="DH35" s="27">
        <f>SUMIF(Adjustments!$J$4:$J$921,($F35&amp;"/"&amp;DH$4&amp;"/"&amp;DH$3&amp;"/"&amp;DH$2),Adjustments!Q$4:Q$921)</f>
        <v>0</v>
      </c>
      <c r="DI35" s="27">
        <f>SUMIF(Adjustments!$J$4:$J$921,($F35&amp;"/"&amp;DI$4&amp;"/"&amp;DI$3&amp;"/"&amp;DI$2),Adjustments!R$4:R$921)</f>
        <v>0</v>
      </c>
      <c r="DJ35" s="27">
        <f>SUMIF(Adjustments!$J$4:$J$921,($F35&amp;"/"&amp;DJ$4&amp;"/"&amp;DJ$3&amp;"/"&amp;DJ$2),Adjustments!S$4:S$921)</f>
        <v>0</v>
      </c>
      <c r="DK35" s="27">
        <f>SUMIF(Adjustments!$J$4:$J$921,($F35&amp;"/"&amp;DK$4&amp;"/"&amp;DK$3&amp;"/"&amp;DK$2),Adjustments!T$4:T$921)</f>
        <v>0</v>
      </c>
      <c r="DL35" s="27">
        <f>SUMIF(Adjustments!$J$4:$J$921,($F35&amp;"/"&amp;DL$4&amp;"/"&amp;DL$3&amp;"/"&amp;DL$2),Adjustments!U$4:U$921)</f>
        <v>0</v>
      </c>
      <c r="DM35" s="27">
        <f>SUMIF(Adjustments!$J$4:$J$921,($F35&amp;"/"&amp;DM$4&amp;"/"&amp;DM$3&amp;"/"&amp;DM$2),Adjustments!V$4:V$921)</f>
        <v>0</v>
      </c>
      <c r="DN35" s="27">
        <f>SUMIF(Adjustments!$J$4:$J$921,($F35&amp;"/"&amp;DN$4&amp;"/"&amp;DN$3&amp;"/"&amp;DN$2),Adjustments!W$4:W$921)</f>
        <v>0</v>
      </c>
      <c r="DO35" s="27">
        <f>SUMIF(Adjustments!$J$4:$J$921,($F35&amp;"/"&amp;DO$4&amp;"/"&amp;DO$3&amp;"/"&amp;DO$2),Adjustments!X$4:X$921)</f>
        <v>0</v>
      </c>
      <c r="DP35" s="27">
        <f>SUMIF(Adjustments!$J$4:$J$921,($F35&amp;"/"&amp;DP$4&amp;"/"&amp;DP$3&amp;"/"&amp;DP$2),Adjustments!Y$4:Y$921)</f>
        <v>0</v>
      </c>
      <c r="DQ35" s="27">
        <f>SUMIF(Adjustments!$J$4:$J$921,($F35&amp;"/"&amp;DQ$4&amp;"/"&amp;DQ$3&amp;"/"&amp;DQ$2),Adjustments!Z$4:Z$921)</f>
        <v>0</v>
      </c>
      <c r="DR35" s="27">
        <f>SUMIF(Adjustments!$J$4:$J$921,($F35&amp;"/"&amp;DR$4&amp;"/"&amp;DR$3&amp;"/"&amp;DR$2),Adjustments!AA$4:AA$921)</f>
        <v>0</v>
      </c>
      <c r="DS35" s="27">
        <f>SUMIF(Adjustments!$J$4:$J$921,($F35&amp;"/"&amp;DS$4&amp;"/"&amp;DS$3&amp;"/"&amp;DS$2),Adjustments!AB$4:AB$921)</f>
        <v>0</v>
      </c>
      <c r="DT35" s="27">
        <f>SUMIF(Adjustments!$J$4:$J$921,($F35&amp;"/"&amp;DT$4&amp;"/"&amp;DT$3&amp;"/"&amp;DT$2),Adjustments!AC$4:AC$921)</f>
        <v>0</v>
      </c>
      <c r="DU35" s="27">
        <f>SUMIF(Adjustments!$J$4:$J$921,($F35&amp;"/"&amp;DU$4&amp;"/"&amp;DU$3&amp;"/"&amp;DU$2),Adjustments!AD$4:AD$921)</f>
        <v>0</v>
      </c>
      <c r="DV35" s="27">
        <f>SUMIF(Adjustments!$J$4:$J$921,($F35&amp;"/"&amp;DV$4&amp;"/"&amp;DV$3&amp;"/"&amp;DV$2),Adjustments!AE$4:AE$921)</f>
        <v>0</v>
      </c>
      <c r="DW35" s="27">
        <f>SUMIF(Adjustments!$J$4:$J$921,($F35&amp;"/"&amp;DW$4&amp;"/"&amp;DW$3&amp;"/"&amp;DW$2),Adjustments!AF$4:AF$921)</f>
        <v>0</v>
      </c>
      <c r="DX35" s="27">
        <f>SUMIF(Adjustments!$J$4:$J$921,($F35&amp;"/"&amp;DX$4&amp;"/"&amp;DX$3&amp;"/"&amp;DX$2),Adjustments!AG$4:AG$921)</f>
        <v>0</v>
      </c>
      <c r="DY35" s="27">
        <f>SUMIF(Adjustments!$J$4:$J$921,($F35&amp;"/"&amp;DY$4&amp;"/"&amp;DY$3&amp;"/"&amp;DY$2),Adjustments!AH$4:AH$921)</f>
        <v>0</v>
      </c>
      <c r="DZ35" s="5"/>
      <c r="EA35" s="27">
        <f>SUMIF(Adjustments!$J$4:$J$921,($F35&amp;"/"&amp;EA$4&amp;"/"&amp;EA$3&amp;"/"&amp;EA$2),Adjustments!L$4:L$921)</f>
        <v>0</v>
      </c>
      <c r="EB35" s="27">
        <f>SUMIF(Adjustments!$J$4:$J$921,($F35&amp;"/"&amp;EB$4&amp;"/"&amp;EB$3&amp;"/"&amp;EB$2),Adjustments!M$4:M$921)</f>
        <v>0</v>
      </c>
      <c r="EC35" s="27">
        <f>SUMIF(Adjustments!$J$4:$J$921,($F35&amp;"/"&amp;EC$4&amp;"/"&amp;EC$3&amp;"/"&amp;EC$2),Adjustments!N$4:N$921)</f>
        <v>0</v>
      </c>
      <c r="ED35" s="27">
        <f>SUMIF(Adjustments!$J$4:$J$921,($F35&amp;"/"&amp;ED$4&amp;"/"&amp;ED$3&amp;"/"&amp;ED$2),Adjustments!O$4:O$921)</f>
        <v>0</v>
      </c>
      <c r="EE35" s="27">
        <f>SUMIF(Adjustments!$J$4:$J$921,($F35&amp;"/"&amp;EE$4&amp;"/"&amp;EE$3&amp;"/"&amp;EE$2),Adjustments!P$4:P$921)</f>
        <v>0</v>
      </c>
      <c r="EF35" s="27">
        <f>SUMIF(Adjustments!$J$4:$J$921,($F35&amp;"/"&amp;EF$4&amp;"/"&amp;EF$3&amp;"/"&amp;EF$2),Adjustments!Q$4:Q$921)</f>
        <v>0</v>
      </c>
      <c r="EG35" s="27">
        <f>SUMIF(Adjustments!$J$4:$J$921,($F35&amp;"/"&amp;EG$4&amp;"/"&amp;EG$3&amp;"/"&amp;EG$2),Adjustments!R$4:R$921)</f>
        <v>0</v>
      </c>
      <c r="EH35" s="27">
        <f>SUMIF(Adjustments!$J$4:$J$921,($F35&amp;"/"&amp;EH$4&amp;"/"&amp;EH$3&amp;"/"&amp;EH$2),Adjustments!S$4:S$921)</f>
        <v>0</v>
      </c>
      <c r="EI35" s="27">
        <f>SUMIF(Adjustments!$J$4:$J$921,($F35&amp;"/"&amp;EI$4&amp;"/"&amp;EI$3&amp;"/"&amp;EI$2),Adjustments!T$4:T$921)</f>
        <v>0</v>
      </c>
      <c r="EJ35" s="27">
        <f>SUMIF(Adjustments!$J$4:$J$921,($F35&amp;"/"&amp;EJ$4&amp;"/"&amp;EJ$3&amp;"/"&amp;EJ$2),Adjustments!U$4:U$921)</f>
        <v>0</v>
      </c>
      <c r="EK35" s="27">
        <f>SUMIF(Adjustments!$J$4:$J$921,($F35&amp;"/"&amp;EK$4&amp;"/"&amp;EK$3&amp;"/"&amp;EK$2),Adjustments!V$4:V$921)</f>
        <v>0</v>
      </c>
      <c r="EL35" s="27">
        <f>SUMIF(Adjustments!$J$4:$J$921,($F35&amp;"/"&amp;EL$4&amp;"/"&amp;EL$3&amp;"/"&amp;EL$2),Adjustments!W$4:W$921)</f>
        <v>0</v>
      </c>
      <c r="EM35" s="27">
        <f>SUMIF(Adjustments!$J$4:$J$921,($F35&amp;"/"&amp;EM$4&amp;"/"&amp;EM$3&amp;"/"&amp;EM$2),Adjustments!X$4:X$921)</f>
        <v>0</v>
      </c>
      <c r="EN35" s="27">
        <f>SUMIF(Adjustments!$J$4:$J$921,($F35&amp;"/"&amp;EN$4&amp;"/"&amp;EN$3&amp;"/"&amp;EN$2),Adjustments!Y$4:Y$921)</f>
        <v>0</v>
      </c>
      <c r="EO35" s="27">
        <f>SUMIF(Adjustments!$J$4:$J$921,($F35&amp;"/"&amp;EO$4&amp;"/"&amp;EO$3&amp;"/"&amp;EO$2),Adjustments!Z$4:Z$921)</f>
        <v>0</v>
      </c>
      <c r="EP35" s="27">
        <f>SUMIF(Adjustments!$J$4:$J$921,($F35&amp;"/"&amp;EP$4&amp;"/"&amp;EP$3&amp;"/"&amp;EP$2),Adjustments!AA$4:AA$921)</f>
        <v>0</v>
      </c>
      <c r="EQ35" s="27">
        <f>SUMIF(Adjustments!$J$4:$J$921,($F35&amp;"/"&amp;EQ$4&amp;"/"&amp;EQ$3&amp;"/"&amp;EQ$2),Adjustments!AB$4:AB$921)</f>
        <v>0</v>
      </c>
      <c r="ER35" s="27">
        <f>SUMIF(Adjustments!$J$4:$J$921,($F35&amp;"/"&amp;ER$4&amp;"/"&amp;ER$3&amp;"/"&amp;ER$2),Adjustments!AC$4:AC$921)</f>
        <v>0</v>
      </c>
      <c r="ES35" s="27">
        <f>SUMIF(Adjustments!$J$4:$J$921,($F35&amp;"/"&amp;ES$4&amp;"/"&amp;ES$3&amp;"/"&amp;ES$2),Adjustments!AD$4:AD$921)</f>
        <v>0</v>
      </c>
      <c r="ET35" s="27">
        <f>SUMIF(Adjustments!$J$4:$J$921,($F35&amp;"/"&amp;ET$4&amp;"/"&amp;ET$3&amp;"/"&amp;ET$2),Adjustments!AE$4:AE$921)</f>
        <v>0</v>
      </c>
      <c r="EU35" s="27">
        <f>SUMIF(Adjustments!$J$4:$J$921,($F35&amp;"/"&amp;EU$4&amp;"/"&amp;EU$3&amp;"/"&amp;EU$2),Adjustments!AF$4:AF$921)</f>
        <v>0</v>
      </c>
      <c r="EV35" s="27">
        <f>SUMIF(Adjustments!$J$4:$J$921,($F35&amp;"/"&amp;EV$4&amp;"/"&amp;EV$3&amp;"/"&amp;EV$2),Adjustments!AG$4:AG$921)</f>
        <v>0</v>
      </c>
      <c r="EW35" s="27">
        <f>SUMIF(Adjustments!$J$4:$J$921,($F35&amp;"/"&amp;EW$4&amp;"/"&amp;EW$3&amp;"/"&amp;EW$2),Adjustments!AH$4:AH$921)</f>
        <v>0</v>
      </c>
      <c r="EX35" s="5"/>
      <c r="EY35" s="27">
        <f>SUMIF(Adjustments!$J$4:$J$921,($F35&amp;"/"&amp;EY$4&amp;"/"&amp;EY$3&amp;"/"&amp;EY$2),Adjustments!L$4:L$921)</f>
        <v>0</v>
      </c>
      <c r="EZ35" s="27">
        <f>SUMIF(Adjustments!$J$4:$J$921,($F35&amp;"/"&amp;EZ$4&amp;"/"&amp;EZ$3&amp;"/"&amp;EZ$2),Adjustments!M$4:M$921)</f>
        <v>0</v>
      </c>
      <c r="FA35" s="27">
        <f>SUMIF(Adjustments!$J$4:$J$921,($F35&amp;"/"&amp;FA$4&amp;"/"&amp;FA$3&amp;"/"&amp;FA$2),Adjustments!N$4:N$921)</f>
        <v>0</v>
      </c>
      <c r="FB35" s="27">
        <f>SUMIF(Adjustments!$J$4:$J$921,($F35&amp;"/"&amp;FB$4&amp;"/"&amp;FB$3&amp;"/"&amp;FB$2),Adjustments!O$4:O$921)</f>
        <v>0</v>
      </c>
      <c r="FC35" s="27">
        <f>SUMIF(Adjustments!$J$4:$J$921,($F35&amp;"/"&amp;FC$4&amp;"/"&amp;FC$3&amp;"/"&amp;FC$2),Adjustments!P$4:P$921)</f>
        <v>0</v>
      </c>
      <c r="FD35" s="27">
        <f>SUMIF(Adjustments!$J$4:$J$921,($F35&amp;"/"&amp;FD$4&amp;"/"&amp;FD$3&amp;"/"&amp;FD$2),Adjustments!Q$4:Q$921)</f>
        <v>0</v>
      </c>
      <c r="FE35" s="27">
        <f>SUMIF(Adjustments!$J$4:$J$921,($F35&amp;"/"&amp;FE$4&amp;"/"&amp;FE$3&amp;"/"&amp;FE$2),Adjustments!R$4:R$921)</f>
        <v>0</v>
      </c>
      <c r="FF35" s="27">
        <f>SUMIF(Adjustments!$J$4:$J$921,($F35&amp;"/"&amp;FF$4&amp;"/"&amp;FF$3&amp;"/"&amp;FF$2),Adjustments!S$4:S$921)</f>
        <v>0</v>
      </c>
      <c r="FG35" s="27">
        <f>SUMIF(Adjustments!$J$4:$J$921,($F35&amp;"/"&amp;FG$4&amp;"/"&amp;FG$3&amp;"/"&amp;FG$2),Adjustments!T$4:T$921)</f>
        <v>0</v>
      </c>
      <c r="FH35" s="27">
        <f>SUMIF(Adjustments!$J$4:$J$921,($F35&amp;"/"&amp;FH$4&amp;"/"&amp;FH$3&amp;"/"&amp;FH$2),Adjustments!U$4:U$921)</f>
        <v>0</v>
      </c>
      <c r="FI35" s="27">
        <f>SUMIF(Adjustments!$J$4:$J$921,($F35&amp;"/"&amp;FI$4&amp;"/"&amp;FI$3&amp;"/"&amp;FI$2),Adjustments!V$4:V$921)</f>
        <v>0</v>
      </c>
      <c r="FJ35" s="27">
        <f>SUMIF(Adjustments!$J$4:$J$921,($F35&amp;"/"&amp;FJ$4&amp;"/"&amp;FJ$3&amp;"/"&amp;FJ$2),Adjustments!W$4:W$921)</f>
        <v>0</v>
      </c>
      <c r="FK35" s="27">
        <f>SUMIF(Adjustments!$J$4:$J$921,($F35&amp;"/"&amp;FK$4&amp;"/"&amp;FK$3&amp;"/"&amp;FK$2),Adjustments!X$4:X$921)</f>
        <v>0</v>
      </c>
      <c r="FL35" s="27">
        <f>SUMIF(Adjustments!$J$4:$J$921,($F35&amp;"/"&amp;FL$4&amp;"/"&amp;FL$3&amp;"/"&amp;FL$2),Adjustments!Y$4:Y$921)</f>
        <v>0</v>
      </c>
      <c r="FM35" s="27">
        <f>SUMIF(Adjustments!$J$4:$J$921,($F35&amp;"/"&amp;FM$4&amp;"/"&amp;FM$3&amp;"/"&amp;FM$2),Adjustments!Z$4:Z$921)</f>
        <v>0</v>
      </c>
      <c r="FN35" s="27">
        <f>SUMIF(Adjustments!$J$4:$J$921,($F35&amp;"/"&amp;FN$4&amp;"/"&amp;FN$3&amp;"/"&amp;FN$2),Adjustments!AA$4:AA$921)</f>
        <v>0</v>
      </c>
      <c r="FO35" s="27">
        <f>SUMIF(Adjustments!$J$4:$J$921,($F35&amp;"/"&amp;FO$4&amp;"/"&amp;FO$3&amp;"/"&amp;FO$2),Adjustments!AB$4:AB$921)</f>
        <v>0</v>
      </c>
      <c r="FP35" s="27">
        <f>SUMIF(Adjustments!$J$4:$J$921,($F35&amp;"/"&amp;FP$4&amp;"/"&amp;FP$3&amp;"/"&amp;FP$2),Adjustments!AC$4:AC$921)</f>
        <v>0</v>
      </c>
      <c r="FQ35" s="27">
        <f>SUMIF(Adjustments!$J$4:$J$921,($F35&amp;"/"&amp;FQ$4&amp;"/"&amp;FQ$3&amp;"/"&amp;FQ$2),Adjustments!AD$4:AD$921)</f>
        <v>0</v>
      </c>
      <c r="FR35" s="27">
        <f>SUMIF(Adjustments!$J$4:$J$921,($F35&amp;"/"&amp;FR$4&amp;"/"&amp;FR$3&amp;"/"&amp;FR$2),Adjustments!AE$4:AE$921)</f>
        <v>0</v>
      </c>
      <c r="FS35" s="27">
        <f>SUMIF(Adjustments!$J$4:$J$921,($F35&amp;"/"&amp;FS$4&amp;"/"&amp;FS$3&amp;"/"&amp;FS$2),Adjustments!AF$4:AF$921)</f>
        <v>0</v>
      </c>
      <c r="FT35" s="27">
        <f>SUMIF(Adjustments!$J$4:$J$921,($F35&amp;"/"&amp;FT$4&amp;"/"&amp;FT$3&amp;"/"&amp;FT$2),Adjustments!AG$4:AG$921)</f>
        <v>0</v>
      </c>
      <c r="FU35" s="27">
        <f>SUMIF(Adjustments!$J$4:$J$921,($F35&amp;"/"&amp;FU$4&amp;"/"&amp;FU$3&amp;"/"&amp;FU$2),Adjustments!AH$4:AH$921)</f>
        <v>0</v>
      </c>
      <c r="FV35" s="5"/>
      <c r="FW35" s="27">
        <f t="shared" si="29"/>
        <v>0</v>
      </c>
      <c r="FX35" s="5"/>
      <c r="FY35" s="358">
        <f>VLOOKUP(F35,Scenarios!Z37:AD158,5,0)</f>
        <v>-398038616.51999998</v>
      </c>
      <c r="FZ35" s="16">
        <f t="shared" si="144"/>
        <v>-398922429.63089931</v>
      </c>
      <c r="GA35" s="16">
        <f t="shared" si="145"/>
        <v>-399876638.99820966</v>
      </c>
      <c r="GB35" s="16">
        <f t="shared" si="146"/>
        <v>-400839583.90834576</v>
      </c>
      <c r="GC35" s="16">
        <f t="shared" si="147"/>
        <v>-401817360.0585922</v>
      </c>
      <c r="GD35" s="16">
        <f t="shared" si="148"/>
        <v>-402725666.33733749</v>
      </c>
      <c r="GE35" s="16">
        <f t="shared" si="149"/>
        <v>-403718683.53514415</v>
      </c>
      <c r="GF35" s="16">
        <f t="shared" si="150"/>
        <v>-404462057.05909759</v>
      </c>
      <c r="GG35" s="16">
        <f t="shared" si="151"/>
        <v>-405399458.06943899</v>
      </c>
      <c r="GH35" s="16">
        <f t="shared" si="152"/>
        <v>-404925950.66898978</v>
      </c>
      <c r="GI35" s="16">
        <f t="shared" si="153"/>
        <v>-405607900.62412894</v>
      </c>
      <c r="GJ35" s="16">
        <f t="shared" si="154"/>
        <v>-406289288.62179625</v>
      </c>
      <c r="GK35" s="16">
        <f t="shared" si="155"/>
        <v>-406970114.66199166</v>
      </c>
      <c r="GL35" s="16">
        <f t="shared" si="156"/>
        <v>-407650378.74471521</v>
      </c>
      <c r="GM35" s="16">
        <f t="shared" si="157"/>
        <v>-408330080.86996692</v>
      </c>
      <c r="GN35" s="16">
        <f t="shared" si="158"/>
        <v>-409009221.03774679</v>
      </c>
      <c r="GO35" s="16">
        <f t="shared" si="159"/>
        <v>-409687799.24805474</v>
      </c>
      <c r="GP35" s="16">
        <f t="shared" si="160"/>
        <v>-410365815.50089085</v>
      </c>
      <c r="GQ35" s="16">
        <f t="shared" si="161"/>
        <v>-411043269.79625511</v>
      </c>
      <c r="GR35" s="16">
        <f t="shared" si="162"/>
        <v>-411722924.56943762</v>
      </c>
      <c r="GS35" s="16">
        <f t="shared" si="163"/>
        <v>-412402021.748164</v>
      </c>
      <c r="GT35" s="16">
        <f t="shared" si="164"/>
        <v>-413080561.33243424</v>
      </c>
      <c r="GU35" s="16">
        <f t="shared" si="165"/>
        <v>-413758543.32224834</v>
      </c>
      <c r="GV35" s="16">
        <f t="shared" si="166"/>
        <v>-414435967.71760631</v>
      </c>
      <c r="GW35" s="13"/>
      <c r="GX35" s="569" t="s">
        <v>1007</v>
      </c>
      <c r="GY35" s="599" t="str">
        <f t="shared" si="167"/>
        <v>108TPDGU</v>
      </c>
      <c r="GZ35" s="563">
        <f t="shared" si="168"/>
        <v>-410365075.9362545</v>
      </c>
      <c r="HA35" s="127">
        <f>VLOOKUP($GX35,Scenarios!$V$11:$Y$132,4,0)</f>
        <v>-390179330.71000004</v>
      </c>
      <c r="HB35" s="127">
        <f t="shared" si="93"/>
        <v>-20185745.226254463</v>
      </c>
      <c r="HD35" s="106">
        <f>VLOOKUP($GX35,Scenarios!$AE$11:$AF$132,2,0)</f>
        <v>-410620625.39263499</v>
      </c>
      <c r="HE35" s="106">
        <f>VLOOKUP($GX35,Scenarios!$V$11:$Y$132,4,0)</f>
        <v>-390179330.71000004</v>
      </c>
      <c r="HF35" s="106">
        <f t="shared" si="94"/>
        <v>-20441294.68263495</v>
      </c>
      <c r="HH35" s="106">
        <f t="shared" si="54"/>
        <v>-255549.45638048649</v>
      </c>
    </row>
    <row r="36" spans="1:216">
      <c r="A36" t="s">
        <v>6</v>
      </c>
      <c r="B36" t="s">
        <v>7</v>
      </c>
      <c r="C36" t="s">
        <v>7</v>
      </c>
      <c r="D36" s="5" t="s">
        <v>106</v>
      </c>
      <c r="E36" s="5" t="s">
        <v>20</v>
      </c>
      <c r="F36" s="5" t="s">
        <v>124</v>
      </c>
      <c r="G36" s="5" t="s">
        <v>66</v>
      </c>
      <c r="H36" s="5" t="s">
        <v>1008</v>
      </c>
      <c r="I36" s="5"/>
      <c r="J36" s="119">
        <f>SUMIF(Retirements!$E$10:$E$96,'Accum Dep'!$F36,Retirements!ED$10:ED$97)</f>
        <v>-1427248.0900000003</v>
      </c>
      <c r="K36" s="119">
        <f>SUMIF(Retirements!$E$10:$E$96,'Accum Dep'!$F36,Retirements!EE$10:EE$97)</f>
        <v>-6974378.3499999987</v>
      </c>
      <c r="L36" s="119">
        <f>SUMIF(Retirements!$E$10:$E$96,'Accum Dep'!$F36,Retirements!EF$10:EF$97)</f>
        <v>-3422931.0699999994</v>
      </c>
      <c r="M36" s="119">
        <f>SUMIF(Retirements!$E$10:$E$96,'Accum Dep'!$F36,Retirements!EG$10:EG$97)</f>
        <v>-1764275.1700000002</v>
      </c>
      <c r="N36" s="119">
        <f>SUMIF(Retirements!$E$10:$E$96,'Accum Dep'!$F36,Retirements!EH$10:EH$97)</f>
        <v>-389419.31999999995</v>
      </c>
      <c r="O36" s="119">
        <f>SUMIF(Retirements!$E$10:$E$96,'Accum Dep'!$F36,Retirements!EI$10:EI$97)</f>
        <v>-3061799.6</v>
      </c>
      <c r="P36" s="119">
        <f>SUMIF(Retirements!$E$10:$E$96,'Accum Dep'!$F36,Retirements!EJ$10:EJ$97)</f>
        <v>-317769.91000000003</v>
      </c>
      <c r="Q36" s="119">
        <f>SUMIF(Retirements!$E$10:$E$96,'Accum Dep'!$F36,Retirements!EK$10:EK$97)</f>
        <v>-302853.5</v>
      </c>
      <c r="R36" s="119">
        <f>SUMIF(Retirements!$E$10:$E$96,'Accum Dep'!$F36,Retirements!EL$10:EL$97)</f>
        <v>-3115049.56</v>
      </c>
      <c r="S36" s="119">
        <f>SUMIF(Retirements!$E$10:$E$96,'Accum Dep'!$F36,Retirements!EM$10:EM$97)</f>
        <v>-2181390.5862092697</v>
      </c>
      <c r="T36" s="119">
        <f>SUMIF(Retirements!$E$10:$E$96,'Accum Dep'!$F36,Retirements!EN$10:EN$97)</f>
        <v>-2181390.5862092697</v>
      </c>
      <c r="U36" s="119">
        <f>SUMIF(Retirements!$E$10:$E$96,'Accum Dep'!$F36,Retirements!EO$10:EO$97)</f>
        <v>-2181390.5862092697</v>
      </c>
      <c r="V36" s="119">
        <f>SUMIF(Retirements!$E$10:$E$96,'Accum Dep'!$F36,Retirements!EP$10:EP$97)</f>
        <v>-2181390.5862092697</v>
      </c>
      <c r="W36" s="119">
        <f>SUMIF(Retirements!$E$10:$E$96,'Accum Dep'!$F36,Retirements!EQ$10:EQ$97)</f>
        <v>-2181390.5862092697</v>
      </c>
      <c r="X36" s="119">
        <f>SUMIF(Retirements!$E$10:$E$96,'Accum Dep'!$F36,Retirements!ER$10:ER$97)</f>
        <v>-2181390.5862092697</v>
      </c>
      <c r="Y36" s="119">
        <f>SUMIF(Retirements!$E$10:$E$96,'Accum Dep'!$F36,Retirements!ES$10:ES$97)</f>
        <v>-2181390.5862092697</v>
      </c>
      <c r="Z36" s="119">
        <f>SUMIF(Retirements!$E$10:$E$96,'Accum Dep'!$F36,Retirements!ET$10:ET$97)</f>
        <v>-2181390.5862092697</v>
      </c>
      <c r="AA36" s="119">
        <f>SUMIF(Retirements!$E$10:$E$96,'Accum Dep'!$F36,Retirements!EU$10:EU$97)</f>
        <v>-2181390.5862092697</v>
      </c>
      <c r="AB36" s="119">
        <f>SUMIF(Retirements!$E$10:$E$96,'Accum Dep'!$F36,Retirements!EV$10:EV$97)</f>
        <v>-2333517.7123589353</v>
      </c>
      <c r="AC36" s="119">
        <f>SUMIF(Retirements!$E$10:$E$96,'Accum Dep'!$F36,Retirements!EW$10:EW$97)</f>
        <v>-2333517.7123589353</v>
      </c>
      <c r="AD36" s="119">
        <f>SUMIF(Retirements!$E$10:$E$96,'Accum Dep'!$F36,Retirements!EX$10:EX$97)</f>
        <v>-2333517.7123589353</v>
      </c>
      <c r="AE36" s="119">
        <f>SUMIF(Retirements!$E$10:$E$96,'Accum Dep'!$F36,Retirements!EY$10:EY$97)</f>
        <v>-2333517.7123589353</v>
      </c>
      <c r="AF36" s="119">
        <f>SUMIF(Retirements!$E$10:$E$96,'Accum Dep'!$F36,Retirements!EZ$10:EZ$97)</f>
        <v>-2333517.7123589353</v>
      </c>
      <c r="AG36" s="7"/>
      <c r="AH36" s="27">
        <f>SUMIF('Depreciation Exp'!$F$8:$F$130,'Accum Dep'!$F36,'Depreciation Exp'!CH$8:CH$133)</f>
        <v>5092630.2889200822</v>
      </c>
      <c r="AI36" s="27">
        <f>SUMIF('Depreciation Exp'!$F$8:$F$130,'Accum Dep'!$F36,'Depreciation Exp'!CI$8:CI$133)</f>
        <v>5100279.6463559298</v>
      </c>
      <c r="AJ36" s="27">
        <f>SUMIF('Depreciation Exp'!$F$8:$F$130,'Accum Dep'!$F36,'Depreciation Exp'!CJ$8:CJ$133)</f>
        <v>5111965.1133873649</v>
      </c>
      <c r="AK36" s="27">
        <f>SUMIF('Depreciation Exp'!$F$8:$F$130,'Accum Dep'!$F36,'Depreciation Exp'!CK$8:CK$133)</f>
        <v>5119678.8751681028</v>
      </c>
      <c r="AL36" s="27">
        <f>SUMIF('Depreciation Exp'!$F$8:$F$130,'Accum Dep'!$F36,'Depreciation Exp'!CL$8:CL$133)</f>
        <v>5127583.1587578803</v>
      </c>
      <c r="AM36" s="27">
        <f>SUMIF('Depreciation Exp'!$F$8:$F$130,'Accum Dep'!$F36,'Depreciation Exp'!CM$8:CM$133)</f>
        <v>5139390.0695334626</v>
      </c>
      <c r="AN36" s="27">
        <f>SUMIF('Depreciation Exp'!$F$8:$F$130,'Accum Dep'!$F36,'Depreciation Exp'!CN$8:CN$133)</f>
        <v>5157792.6179585177</v>
      </c>
      <c r="AO36" s="27">
        <f>SUMIF('Depreciation Exp'!$F$8:$F$130,'Accum Dep'!$F36,'Depreciation Exp'!CO$8:CO$133)</f>
        <v>5180530.9923658865</v>
      </c>
      <c r="AP36" s="27">
        <f>SUMIF('Depreciation Exp'!$F$8:$F$130,'Accum Dep'!$F36,'Depreciation Exp'!CP$8:CP$133)</f>
        <v>5195955.8697741712</v>
      </c>
      <c r="AQ36" s="27">
        <f>SUMIF('Depreciation Exp'!$F$8:$F$130,'Accum Dep'!$F36,'Depreciation Exp'!CQ$8:CQ$133)</f>
        <v>5203564.1771471789</v>
      </c>
      <c r="AR36" s="27">
        <f>SUMIF('Depreciation Exp'!$F$8:$F$130,'Accum Dep'!$F36,'Depreciation Exp'!CR$8:CR$133)</f>
        <v>5212322.241370094</v>
      </c>
      <c r="AS36" s="27">
        <f>SUMIF('Depreciation Exp'!$F$8:$F$130,'Accum Dep'!$F36,'Depreciation Exp'!CS$8:CS$133)</f>
        <v>5258783.346953324</v>
      </c>
      <c r="AT36" s="27">
        <f>SUMIF('Depreciation Exp'!$F$8:$F$130,'Accum Dep'!$F36,'Depreciation Exp'!CT$8:CT$133)</f>
        <v>5312168.8650164306</v>
      </c>
      <c r="AU36" s="27">
        <f>SUMIF('Depreciation Exp'!$F$8:$F$130,'Accum Dep'!$F36,'Depreciation Exp'!CU$8:CU$133)</f>
        <v>5326637.3391006459</v>
      </c>
      <c r="AV36" s="27">
        <f>SUMIF('Depreciation Exp'!$F$8:$F$130,'Accum Dep'!$F36,'Depreciation Exp'!CV$8:CV$133)</f>
        <v>5343946.5115746902</v>
      </c>
      <c r="AW36" s="27">
        <f>SUMIF('Depreciation Exp'!$F$8:$F$130,'Accum Dep'!$F36,'Depreciation Exp'!CW$8:CW$133)</f>
        <v>5374312.8432432329</v>
      </c>
      <c r="AX36" s="27">
        <f>SUMIF('Depreciation Exp'!$F$8:$F$130,'Accum Dep'!$F36,'Depreciation Exp'!CX$8:CX$133)</f>
        <v>5396716.640677467</v>
      </c>
      <c r="AY36" s="27">
        <f>SUMIF('Depreciation Exp'!$F$8:$F$130,'Accum Dep'!$F36,'Depreciation Exp'!CY$8:CY$133)</f>
        <v>5409873.4751398163</v>
      </c>
      <c r="AZ36" s="27">
        <f>SUMIF('Depreciation Exp'!$F$8:$F$130,'Accum Dep'!$F36,'Depreciation Exp'!CZ$8:CZ$133)</f>
        <v>5476143.2020576727</v>
      </c>
      <c r="BA36" s="27">
        <f>SUMIF('Depreciation Exp'!$F$8:$F$130,'Accum Dep'!$F36,'Depreciation Exp'!DA$8:DA$133)</f>
        <v>5539958.1329509951</v>
      </c>
      <c r="BB36" s="27">
        <f>SUMIF('Depreciation Exp'!$F$8:$F$130,'Accum Dep'!$F36,'Depreciation Exp'!DB$8:DB$133)</f>
        <v>5547032.0298372526</v>
      </c>
      <c r="BC36" s="27">
        <f>SUMIF('Depreciation Exp'!$F$8:$F$130,'Accum Dep'!$F36,'Depreciation Exp'!DC$8:DC$133)</f>
        <v>5567259.4385959767</v>
      </c>
      <c r="BD36" s="27">
        <f>SUMIF('Depreciation Exp'!$F$8:$F$130,'Accum Dep'!$F36,'Depreciation Exp'!DD$8:DD$133)</f>
        <v>5587670.0542162536</v>
      </c>
      <c r="BE36" s="27">
        <f>SUMIF('Depreciation Exp'!$F$8:$F$130,'Accum Dep'!$F36,'Depreciation Exp'!DE$8:DE$133)</f>
        <v>5916027.1518940469</v>
      </c>
      <c r="BF36" s="59"/>
      <c r="BG36" s="27">
        <f>SUMIF(Adjustments!$J$4:$J$921,($F36&amp;"/"&amp;BG$4&amp;"/"&amp;BG$3&amp;"/"&amp;BG$2),Adjustments!L$4:L$921)</f>
        <v>0</v>
      </c>
      <c r="BH36" s="27">
        <f>SUMIF(Adjustments!$J$4:$J$921,($F36&amp;"/"&amp;BH$4&amp;"/"&amp;BH$3&amp;"/"&amp;BH$2),Adjustments!M$4:M$921)</f>
        <v>0</v>
      </c>
      <c r="BI36" s="27">
        <f>SUMIF(Adjustments!$J$4:$J$921,($F36&amp;"/"&amp;BI$4&amp;"/"&amp;BI$3&amp;"/"&amp;BI$2),Adjustments!N$4:N$921)</f>
        <v>0</v>
      </c>
      <c r="BJ36" s="27">
        <f>SUMIF(Adjustments!$J$4:$J$921,($F36&amp;"/"&amp;BJ$4&amp;"/"&amp;BJ$3&amp;"/"&amp;BJ$2),Adjustments!O$4:O$921)</f>
        <v>0</v>
      </c>
      <c r="BK36" s="27">
        <f>SUMIF(Adjustments!$J$4:$J$921,($F36&amp;"/"&amp;BK$4&amp;"/"&amp;BK$3&amp;"/"&amp;BK$2),Adjustments!P$4:P$921)</f>
        <v>0</v>
      </c>
      <c r="BL36" s="27">
        <f>SUMIF(Adjustments!$J$4:$J$921,($F36&amp;"/"&amp;BL$4&amp;"/"&amp;BL$3&amp;"/"&amp;BL$2),Adjustments!Q$4:Q$921)</f>
        <v>0</v>
      </c>
      <c r="BM36" s="27">
        <f>SUMIF(Adjustments!$J$4:$J$921,($F36&amp;"/"&amp;BM$4&amp;"/"&amp;BM$3&amp;"/"&amp;BM$2),Adjustments!R$4:R$921)</f>
        <v>0</v>
      </c>
      <c r="BN36" s="27">
        <f>SUMIF(Adjustments!$J$4:$J$921,($F36&amp;"/"&amp;BN$4&amp;"/"&amp;BN$3&amp;"/"&amp;BN$2),Adjustments!S$4:S$921)</f>
        <v>0</v>
      </c>
      <c r="BO36" s="27">
        <f>SUMIF(Adjustments!$J$4:$J$921,($F36&amp;"/"&amp;BO$4&amp;"/"&amp;BO$3&amp;"/"&amp;BO$2),Adjustments!T$4:T$921)</f>
        <v>0</v>
      </c>
      <c r="BP36" s="27">
        <f>SUMIF(Adjustments!$J$4:$J$921,($F36&amp;"/"&amp;BP$4&amp;"/"&amp;BP$3&amp;"/"&amp;BP$2),Adjustments!U$4:U$921)</f>
        <v>0</v>
      </c>
      <c r="BQ36" s="27">
        <f>SUMIF(Adjustments!$J$4:$J$921,($F36&amp;"/"&amp;BQ$4&amp;"/"&amp;BQ$3&amp;"/"&amp;BQ$2),Adjustments!V$4:V$921)</f>
        <v>0</v>
      </c>
      <c r="BR36" s="27">
        <f>SUMIF(Adjustments!$J$4:$J$921,($F36&amp;"/"&amp;BR$4&amp;"/"&amp;BR$3&amp;"/"&amp;BR$2),Adjustments!W$4:W$921)</f>
        <v>0</v>
      </c>
      <c r="BS36" s="27">
        <f>SUMIF(Adjustments!$J$4:$J$921,($F36&amp;"/"&amp;BS$4&amp;"/"&amp;BS$3&amp;"/"&amp;BS$2),Adjustments!X$4:X$921)</f>
        <v>0</v>
      </c>
      <c r="BT36" s="27">
        <f>SUMIF(Adjustments!$J$4:$J$921,($F36&amp;"/"&amp;BT$4&amp;"/"&amp;BT$3&amp;"/"&amp;BT$2),Adjustments!Y$4:Y$921)</f>
        <v>0</v>
      </c>
      <c r="BU36" s="27">
        <f>SUMIF(Adjustments!$J$4:$J$921,($F36&amp;"/"&amp;BU$4&amp;"/"&amp;BU$3&amp;"/"&amp;BU$2),Adjustments!Z$4:Z$921)</f>
        <v>0</v>
      </c>
      <c r="BV36" s="27">
        <f>SUMIF(Adjustments!$J$4:$J$921,($F36&amp;"/"&amp;BV$4&amp;"/"&amp;BV$3&amp;"/"&amp;BV$2),Adjustments!AA$4:AA$921)</f>
        <v>0</v>
      </c>
      <c r="BW36" s="27">
        <f>SUMIF(Adjustments!$J$4:$J$921,($F36&amp;"/"&amp;BW$4&amp;"/"&amp;BW$3&amp;"/"&amp;BW$2),Adjustments!AB$4:AB$921)</f>
        <v>0</v>
      </c>
      <c r="BX36" s="27">
        <f>SUMIF(Adjustments!$J$4:$J$921,($F36&amp;"/"&amp;BX$4&amp;"/"&amp;BX$3&amp;"/"&amp;BX$2),Adjustments!AC$4:AC$921)</f>
        <v>0</v>
      </c>
      <c r="BY36" s="27">
        <f>SUMIF(Adjustments!$J$4:$J$921,($F36&amp;"/"&amp;BY$4&amp;"/"&amp;BY$3&amp;"/"&amp;BY$2),Adjustments!AD$4:AD$921)</f>
        <v>0</v>
      </c>
      <c r="BZ36" s="27">
        <f>SUMIF(Adjustments!$J$4:$J$921,($F36&amp;"/"&amp;BZ$4&amp;"/"&amp;BZ$3&amp;"/"&amp;BZ$2),Adjustments!AE$4:AE$921)</f>
        <v>0</v>
      </c>
      <c r="CA36" s="27">
        <f>SUMIF(Adjustments!$J$4:$J$921,($F36&amp;"/"&amp;CA$4&amp;"/"&amp;CA$3&amp;"/"&amp;CA$2),Adjustments!AF$4:AF$921)</f>
        <v>0</v>
      </c>
      <c r="CB36" s="27">
        <f>SUMIF(Adjustments!$J$4:$J$921,($F36&amp;"/"&amp;CB$4&amp;"/"&amp;CB$3&amp;"/"&amp;CB$2),Adjustments!AG$4:AG$921)</f>
        <v>0</v>
      </c>
      <c r="CC36" s="27">
        <f>SUMIF(Adjustments!$J$4:$J$921,($F36&amp;"/"&amp;CC$4&amp;"/"&amp;CC$3&amp;"/"&amp;CC$2),Adjustments!AH$4:AH$921)</f>
        <v>0</v>
      </c>
      <c r="CD36" s="5"/>
      <c r="CE36" s="27">
        <f>SUMIF(Adjustments!$J$4:$J$921,($F36&amp;"/"&amp;CE$4&amp;"/"&amp;CE$3&amp;"/"&amp;CE$2),Adjustments!L$4:L$921)</f>
        <v>0</v>
      </c>
      <c r="CF36" s="27">
        <f>SUMIF(Adjustments!$J$4:$J$921,($F36&amp;"/"&amp;CF$4&amp;"/"&amp;CF$3&amp;"/"&amp;CF$2),Adjustments!M$4:M$921)</f>
        <v>0</v>
      </c>
      <c r="CG36" s="27">
        <f>SUMIF(Adjustments!$J$4:$J$921,($F36&amp;"/"&amp;CG$4&amp;"/"&amp;CG$3&amp;"/"&amp;CG$2),Adjustments!N$4:N$921)</f>
        <v>0</v>
      </c>
      <c r="CH36" s="27">
        <f>SUMIF(Adjustments!$J$4:$J$921,($F36&amp;"/"&amp;CH$4&amp;"/"&amp;CH$3&amp;"/"&amp;CH$2),Adjustments!O$4:O$921)</f>
        <v>0</v>
      </c>
      <c r="CI36" s="27">
        <f>SUMIF(Adjustments!$J$4:$J$921,($F36&amp;"/"&amp;CI$4&amp;"/"&amp;CI$3&amp;"/"&amp;CI$2),Adjustments!P$4:P$921)</f>
        <v>0</v>
      </c>
      <c r="CJ36" s="27">
        <f>SUMIF(Adjustments!$J$4:$J$921,($F36&amp;"/"&amp;CJ$4&amp;"/"&amp;CJ$3&amp;"/"&amp;CJ$2),Adjustments!Q$4:Q$921)</f>
        <v>0</v>
      </c>
      <c r="CK36" s="27">
        <f>SUMIF(Adjustments!$J$4:$J$921,($F36&amp;"/"&amp;CK$4&amp;"/"&amp;CK$3&amp;"/"&amp;CK$2),Adjustments!R$4:R$921)</f>
        <v>0</v>
      </c>
      <c r="CL36" s="27">
        <f>SUMIF(Adjustments!$J$4:$J$921,($F36&amp;"/"&amp;CL$4&amp;"/"&amp;CL$3&amp;"/"&amp;CL$2),Adjustments!S$4:S$921)</f>
        <v>0</v>
      </c>
      <c r="CM36" s="27">
        <f>SUMIF(Adjustments!$J$4:$J$921,($F36&amp;"/"&amp;CM$4&amp;"/"&amp;CM$3&amp;"/"&amp;CM$2),Adjustments!T$4:T$921)</f>
        <v>0</v>
      </c>
      <c r="CN36" s="27">
        <f>SUMIF(Adjustments!$J$4:$J$921,($F36&amp;"/"&amp;CN$4&amp;"/"&amp;CN$3&amp;"/"&amp;CN$2),Adjustments!U$4:U$921)</f>
        <v>0</v>
      </c>
      <c r="CO36" s="27">
        <f>SUMIF(Adjustments!$J$4:$J$921,($F36&amp;"/"&amp;CO$4&amp;"/"&amp;CO$3&amp;"/"&amp;CO$2),Adjustments!V$4:V$921)</f>
        <v>0</v>
      </c>
      <c r="CP36" s="27">
        <f>SUMIF(Adjustments!$J$4:$J$921,($F36&amp;"/"&amp;CP$4&amp;"/"&amp;CP$3&amp;"/"&amp;CP$2),Adjustments!W$4:W$921)</f>
        <v>0</v>
      </c>
      <c r="CQ36" s="27">
        <f>SUMIF(Adjustments!$J$4:$J$921,($F36&amp;"/"&amp;CQ$4&amp;"/"&amp;CQ$3&amp;"/"&amp;CQ$2),Adjustments!X$4:X$921)</f>
        <v>0</v>
      </c>
      <c r="CR36" s="27">
        <f>SUMIF(Adjustments!$J$4:$J$921,($F36&amp;"/"&amp;CR$4&amp;"/"&amp;CR$3&amp;"/"&amp;CR$2),Adjustments!Y$4:Y$921)</f>
        <v>0</v>
      </c>
      <c r="CS36" s="27">
        <f>SUMIF(Adjustments!$J$4:$J$921,($F36&amp;"/"&amp;CS$4&amp;"/"&amp;CS$3&amp;"/"&amp;CS$2),Adjustments!Z$4:Z$921)</f>
        <v>0</v>
      </c>
      <c r="CT36" s="27">
        <f>SUMIF(Adjustments!$J$4:$J$921,($F36&amp;"/"&amp;CT$4&amp;"/"&amp;CT$3&amp;"/"&amp;CT$2),Adjustments!AA$4:AA$921)</f>
        <v>0</v>
      </c>
      <c r="CU36" s="27">
        <f>SUMIF(Adjustments!$J$4:$J$921,($F36&amp;"/"&amp;CU$4&amp;"/"&amp;CU$3&amp;"/"&amp;CU$2),Adjustments!AB$4:AB$921)</f>
        <v>0</v>
      </c>
      <c r="CV36" s="27">
        <f>SUMIF(Adjustments!$J$4:$J$921,($F36&amp;"/"&amp;CV$4&amp;"/"&amp;CV$3&amp;"/"&amp;CV$2),Adjustments!AC$4:AC$921)</f>
        <v>0</v>
      </c>
      <c r="CW36" s="27">
        <f>SUMIF(Adjustments!$J$4:$J$921,($F36&amp;"/"&amp;CW$4&amp;"/"&amp;CW$3&amp;"/"&amp;CW$2),Adjustments!AD$4:AD$921)</f>
        <v>0</v>
      </c>
      <c r="CX36" s="27">
        <f>SUMIF(Adjustments!$J$4:$J$921,($F36&amp;"/"&amp;CX$4&amp;"/"&amp;CX$3&amp;"/"&amp;CX$2),Adjustments!AE$4:AE$921)</f>
        <v>0</v>
      </c>
      <c r="CY36" s="27">
        <f>SUMIF(Adjustments!$J$4:$J$921,($F36&amp;"/"&amp;CY$4&amp;"/"&amp;CY$3&amp;"/"&amp;CY$2),Adjustments!AF$4:AF$921)</f>
        <v>0</v>
      </c>
      <c r="CZ36" s="27">
        <f>SUMIF(Adjustments!$J$4:$J$921,($F36&amp;"/"&amp;CZ$4&amp;"/"&amp;CZ$3&amp;"/"&amp;CZ$2),Adjustments!AG$4:AG$921)</f>
        <v>0</v>
      </c>
      <c r="DA36" s="27">
        <f>SUMIF(Adjustments!$J$4:$J$921,($F36&amp;"/"&amp;DA$4&amp;"/"&amp;DA$3&amp;"/"&amp;DA$2),Adjustments!AH$4:AH$921)</f>
        <v>0</v>
      </c>
      <c r="DB36" s="5"/>
      <c r="DC36" s="27">
        <f>SUMIF(Adjustments!$J$4:$J$921,($F36&amp;"/"&amp;DC$4&amp;"/"&amp;DC$3&amp;"/"&amp;DC$2),Adjustments!L$4:L$921)</f>
        <v>0</v>
      </c>
      <c r="DD36" s="27">
        <f>SUMIF(Adjustments!$J$4:$J$921,($F36&amp;"/"&amp;DD$4&amp;"/"&amp;DD$3&amp;"/"&amp;DD$2),Adjustments!M$4:M$921)</f>
        <v>0</v>
      </c>
      <c r="DE36" s="27">
        <f>SUMIF(Adjustments!$J$4:$J$921,($F36&amp;"/"&amp;DE$4&amp;"/"&amp;DE$3&amp;"/"&amp;DE$2),Adjustments!N$4:N$921)</f>
        <v>0</v>
      </c>
      <c r="DF36" s="27">
        <f>SUMIF(Adjustments!$J$4:$J$921,($F36&amp;"/"&amp;DF$4&amp;"/"&amp;DF$3&amp;"/"&amp;DF$2),Adjustments!O$4:O$921)</f>
        <v>0</v>
      </c>
      <c r="DG36" s="27">
        <f>SUMIF(Adjustments!$J$4:$J$921,($F36&amp;"/"&amp;DG$4&amp;"/"&amp;DG$3&amp;"/"&amp;DG$2),Adjustments!P$4:P$921)</f>
        <v>0</v>
      </c>
      <c r="DH36" s="27">
        <f>SUMIF(Adjustments!$J$4:$J$921,($F36&amp;"/"&amp;DH$4&amp;"/"&amp;DH$3&amp;"/"&amp;DH$2),Adjustments!Q$4:Q$921)</f>
        <v>0</v>
      </c>
      <c r="DI36" s="27">
        <f>SUMIF(Adjustments!$J$4:$J$921,($F36&amp;"/"&amp;DI$4&amp;"/"&amp;DI$3&amp;"/"&amp;DI$2),Adjustments!R$4:R$921)</f>
        <v>0</v>
      </c>
      <c r="DJ36" s="27">
        <f>SUMIF(Adjustments!$J$4:$J$921,($F36&amp;"/"&amp;DJ$4&amp;"/"&amp;DJ$3&amp;"/"&amp;DJ$2),Adjustments!S$4:S$921)</f>
        <v>0</v>
      </c>
      <c r="DK36" s="27">
        <f>SUMIF(Adjustments!$J$4:$J$921,($F36&amp;"/"&amp;DK$4&amp;"/"&amp;DK$3&amp;"/"&amp;DK$2),Adjustments!T$4:T$921)</f>
        <v>0</v>
      </c>
      <c r="DL36" s="27">
        <f>SUMIF(Adjustments!$J$4:$J$921,($F36&amp;"/"&amp;DL$4&amp;"/"&amp;DL$3&amp;"/"&amp;DL$2),Adjustments!U$4:U$921)</f>
        <v>0</v>
      </c>
      <c r="DM36" s="27">
        <f>SUMIF(Adjustments!$J$4:$J$921,($F36&amp;"/"&amp;DM$4&amp;"/"&amp;DM$3&amp;"/"&amp;DM$2),Adjustments!V$4:V$921)</f>
        <v>0</v>
      </c>
      <c r="DN36" s="27">
        <f>SUMIF(Adjustments!$J$4:$J$921,($F36&amp;"/"&amp;DN$4&amp;"/"&amp;DN$3&amp;"/"&amp;DN$2),Adjustments!W$4:W$921)</f>
        <v>0</v>
      </c>
      <c r="DO36" s="27">
        <f>SUMIF(Adjustments!$J$4:$J$921,($F36&amp;"/"&amp;DO$4&amp;"/"&amp;DO$3&amp;"/"&amp;DO$2),Adjustments!X$4:X$921)</f>
        <v>0</v>
      </c>
      <c r="DP36" s="27">
        <f>SUMIF(Adjustments!$J$4:$J$921,($F36&amp;"/"&amp;DP$4&amp;"/"&amp;DP$3&amp;"/"&amp;DP$2),Adjustments!Y$4:Y$921)</f>
        <v>0</v>
      </c>
      <c r="DQ36" s="27">
        <f>SUMIF(Adjustments!$J$4:$J$921,($F36&amp;"/"&amp;DQ$4&amp;"/"&amp;DQ$3&amp;"/"&amp;DQ$2),Adjustments!Z$4:Z$921)</f>
        <v>0</v>
      </c>
      <c r="DR36" s="27">
        <f>SUMIF(Adjustments!$J$4:$J$921,($F36&amp;"/"&amp;DR$4&amp;"/"&amp;DR$3&amp;"/"&amp;DR$2),Adjustments!AA$4:AA$921)</f>
        <v>0</v>
      </c>
      <c r="DS36" s="27">
        <f>SUMIF(Adjustments!$J$4:$J$921,($F36&amp;"/"&amp;DS$4&amp;"/"&amp;DS$3&amp;"/"&amp;DS$2),Adjustments!AB$4:AB$921)</f>
        <v>0</v>
      </c>
      <c r="DT36" s="27">
        <f>SUMIF(Adjustments!$J$4:$J$921,($F36&amp;"/"&amp;DT$4&amp;"/"&amp;DT$3&amp;"/"&amp;DT$2),Adjustments!AC$4:AC$921)</f>
        <v>0</v>
      </c>
      <c r="DU36" s="27">
        <f>SUMIF(Adjustments!$J$4:$J$921,($F36&amp;"/"&amp;DU$4&amp;"/"&amp;DU$3&amp;"/"&amp;DU$2),Adjustments!AD$4:AD$921)</f>
        <v>0</v>
      </c>
      <c r="DV36" s="27">
        <f>SUMIF(Adjustments!$J$4:$J$921,($F36&amp;"/"&amp;DV$4&amp;"/"&amp;DV$3&amp;"/"&amp;DV$2),Adjustments!AE$4:AE$921)</f>
        <v>0</v>
      </c>
      <c r="DW36" s="27">
        <f>SUMIF(Adjustments!$J$4:$J$921,($F36&amp;"/"&amp;DW$4&amp;"/"&amp;DW$3&amp;"/"&amp;DW$2),Adjustments!AF$4:AF$921)</f>
        <v>0</v>
      </c>
      <c r="DX36" s="27">
        <f>SUMIF(Adjustments!$J$4:$J$921,($F36&amp;"/"&amp;DX$4&amp;"/"&amp;DX$3&amp;"/"&amp;DX$2),Adjustments!AG$4:AG$921)</f>
        <v>0</v>
      </c>
      <c r="DY36" s="27">
        <f>SUMIF(Adjustments!$J$4:$J$921,($F36&amp;"/"&amp;DY$4&amp;"/"&amp;DY$3&amp;"/"&amp;DY$2),Adjustments!AH$4:AH$921)</f>
        <v>0</v>
      </c>
      <c r="DZ36" s="5"/>
      <c r="EA36" s="27">
        <f>SUMIF(Adjustments!$J$4:$J$921,($F36&amp;"/"&amp;EA$4&amp;"/"&amp;EA$3&amp;"/"&amp;EA$2),Adjustments!L$4:L$921)</f>
        <v>0</v>
      </c>
      <c r="EB36" s="27">
        <f>SUMIF(Adjustments!$J$4:$J$921,($F36&amp;"/"&amp;EB$4&amp;"/"&amp;EB$3&amp;"/"&amp;EB$2),Adjustments!M$4:M$921)</f>
        <v>0</v>
      </c>
      <c r="EC36" s="27">
        <f>SUMIF(Adjustments!$J$4:$J$921,($F36&amp;"/"&amp;EC$4&amp;"/"&amp;EC$3&amp;"/"&amp;EC$2),Adjustments!N$4:N$921)</f>
        <v>0</v>
      </c>
      <c r="ED36" s="27">
        <f>SUMIF(Adjustments!$J$4:$J$921,($F36&amp;"/"&amp;ED$4&amp;"/"&amp;ED$3&amp;"/"&amp;ED$2),Adjustments!O$4:O$921)</f>
        <v>0</v>
      </c>
      <c r="EE36" s="27">
        <f>SUMIF(Adjustments!$J$4:$J$921,($F36&amp;"/"&amp;EE$4&amp;"/"&amp;EE$3&amp;"/"&amp;EE$2),Adjustments!P$4:P$921)</f>
        <v>0</v>
      </c>
      <c r="EF36" s="27">
        <f>SUMIF(Adjustments!$J$4:$J$921,($F36&amp;"/"&amp;EF$4&amp;"/"&amp;EF$3&amp;"/"&amp;EF$2),Adjustments!Q$4:Q$921)</f>
        <v>0</v>
      </c>
      <c r="EG36" s="27">
        <f>SUMIF(Adjustments!$J$4:$J$921,($F36&amp;"/"&amp;EG$4&amp;"/"&amp;EG$3&amp;"/"&amp;EG$2),Adjustments!R$4:R$921)</f>
        <v>0</v>
      </c>
      <c r="EH36" s="27">
        <f>SUMIF(Adjustments!$J$4:$J$921,($F36&amp;"/"&amp;EH$4&amp;"/"&amp;EH$3&amp;"/"&amp;EH$2),Adjustments!S$4:S$921)</f>
        <v>0</v>
      </c>
      <c r="EI36" s="27">
        <f>SUMIF(Adjustments!$J$4:$J$921,($F36&amp;"/"&amp;EI$4&amp;"/"&amp;EI$3&amp;"/"&amp;EI$2),Adjustments!T$4:T$921)</f>
        <v>0</v>
      </c>
      <c r="EJ36" s="27">
        <f>SUMIF(Adjustments!$J$4:$J$921,($F36&amp;"/"&amp;EJ$4&amp;"/"&amp;EJ$3&amp;"/"&amp;EJ$2),Adjustments!U$4:U$921)</f>
        <v>0</v>
      </c>
      <c r="EK36" s="27">
        <f>SUMIF(Adjustments!$J$4:$J$921,($F36&amp;"/"&amp;EK$4&amp;"/"&amp;EK$3&amp;"/"&amp;EK$2),Adjustments!V$4:V$921)</f>
        <v>0</v>
      </c>
      <c r="EL36" s="27">
        <f>SUMIF(Adjustments!$J$4:$J$921,($F36&amp;"/"&amp;EL$4&amp;"/"&amp;EL$3&amp;"/"&amp;EL$2),Adjustments!W$4:W$921)</f>
        <v>0</v>
      </c>
      <c r="EM36" s="27">
        <f>SUMIF(Adjustments!$J$4:$J$921,($F36&amp;"/"&amp;EM$4&amp;"/"&amp;EM$3&amp;"/"&amp;EM$2),Adjustments!X$4:X$921)</f>
        <v>0</v>
      </c>
      <c r="EN36" s="27">
        <f>SUMIF(Adjustments!$J$4:$J$921,($F36&amp;"/"&amp;EN$4&amp;"/"&amp;EN$3&amp;"/"&amp;EN$2),Adjustments!Y$4:Y$921)</f>
        <v>0</v>
      </c>
      <c r="EO36" s="27">
        <f>SUMIF(Adjustments!$J$4:$J$921,($F36&amp;"/"&amp;EO$4&amp;"/"&amp;EO$3&amp;"/"&amp;EO$2),Adjustments!Z$4:Z$921)</f>
        <v>0</v>
      </c>
      <c r="EP36" s="27">
        <f>SUMIF(Adjustments!$J$4:$J$921,($F36&amp;"/"&amp;EP$4&amp;"/"&amp;EP$3&amp;"/"&amp;EP$2),Adjustments!AA$4:AA$921)</f>
        <v>0</v>
      </c>
      <c r="EQ36" s="27">
        <f>SUMIF(Adjustments!$J$4:$J$921,($F36&amp;"/"&amp;EQ$4&amp;"/"&amp;EQ$3&amp;"/"&amp;EQ$2),Adjustments!AB$4:AB$921)</f>
        <v>0</v>
      </c>
      <c r="ER36" s="27">
        <f>SUMIF(Adjustments!$J$4:$J$921,($F36&amp;"/"&amp;ER$4&amp;"/"&amp;ER$3&amp;"/"&amp;ER$2),Adjustments!AC$4:AC$921)</f>
        <v>0</v>
      </c>
      <c r="ES36" s="27">
        <f>SUMIF(Adjustments!$J$4:$J$921,($F36&amp;"/"&amp;ES$4&amp;"/"&amp;ES$3&amp;"/"&amp;ES$2),Adjustments!AD$4:AD$921)</f>
        <v>0</v>
      </c>
      <c r="ET36" s="27">
        <f>SUMIF(Adjustments!$J$4:$J$921,($F36&amp;"/"&amp;ET$4&amp;"/"&amp;ET$3&amp;"/"&amp;ET$2),Adjustments!AE$4:AE$921)</f>
        <v>0</v>
      </c>
      <c r="EU36" s="27">
        <f>SUMIF(Adjustments!$J$4:$J$921,($F36&amp;"/"&amp;EU$4&amp;"/"&amp;EU$3&amp;"/"&amp;EU$2),Adjustments!AF$4:AF$921)</f>
        <v>0</v>
      </c>
      <c r="EV36" s="27">
        <f>SUMIF(Adjustments!$J$4:$J$921,($F36&amp;"/"&amp;EV$4&amp;"/"&amp;EV$3&amp;"/"&amp;EV$2),Adjustments!AG$4:AG$921)</f>
        <v>0</v>
      </c>
      <c r="EW36" s="27">
        <f>SUMIF(Adjustments!$J$4:$J$921,($F36&amp;"/"&amp;EW$4&amp;"/"&amp;EW$3&amp;"/"&amp;EW$2),Adjustments!AH$4:AH$921)</f>
        <v>0</v>
      </c>
      <c r="EX36" s="5"/>
      <c r="EY36" s="27">
        <f>SUMIF(Adjustments!$J$4:$J$921,($F36&amp;"/"&amp;EY$4&amp;"/"&amp;EY$3&amp;"/"&amp;EY$2),Adjustments!L$4:L$921)</f>
        <v>-253228.55000000002</v>
      </c>
      <c r="EZ36" s="27">
        <f>SUMIF(Adjustments!$J$4:$J$921,($F36&amp;"/"&amp;EZ$4&amp;"/"&amp;EZ$3&amp;"/"&amp;EZ$2),Adjustments!M$4:M$921)</f>
        <v>-377728.35</v>
      </c>
      <c r="FA36" s="27">
        <f>SUMIF(Adjustments!$J$4:$J$921,($F36&amp;"/"&amp;FA$4&amp;"/"&amp;FA$3&amp;"/"&amp;FA$2),Adjustments!N$4:N$921)</f>
        <v>-599477.18000000017</v>
      </c>
      <c r="FB36" s="27">
        <f>SUMIF(Adjustments!$J$4:$J$921,($F36&amp;"/"&amp;FB$4&amp;"/"&amp;FB$3&amp;"/"&amp;FB$2),Adjustments!O$4:O$921)</f>
        <v>-836091.3600000001</v>
      </c>
      <c r="FC36" s="27">
        <f>SUMIF(Adjustments!$J$4:$J$921,($F36&amp;"/"&amp;FC$4&amp;"/"&amp;FC$3&amp;"/"&amp;FC$2),Adjustments!P$4:P$921)</f>
        <v>-453645.58</v>
      </c>
      <c r="FD36" s="27">
        <f>SUMIF(Adjustments!$J$4:$J$921,($F36&amp;"/"&amp;FD$4&amp;"/"&amp;FD$3&amp;"/"&amp;FD$2),Adjustments!Q$4:Q$921)</f>
        <v>-469475.35</v>
      </c>
      <c r="FE36" s="27">
        <f>SUMIF(Adjustments!$J$4:$J$921,($F36&amp;"/"&amp;FE$4&amp;"/"&amp;FE$3&amp;"/"&amp;FE$2),Adjustments!R$4:R$921)</f>
        <v>-263280.40999999997</v>
      </c>
      <c r="FF36" s="27">
        <f>SUMIF(Adjustments!$J$4:$J$921,($F36&amp;"/"&amp;FF$4&amp;"/"&amp;FF$3&amp;"/"&amp;FF$2),Adjustments!S$4:S$921)</f>
        <v>-203222.54000000004</v>
      </c>
      <c r="FG36" s="27">
        <f>SUMIF(Adjustments!$J$4:$J$921,($F36&amp;"/"&amp;FG$4&amp;"/"&amp;FG$3&amp;"/"&amp;FG$2),Adjustments!T$4:T$921)</f>
        <v>-533233.00999999966</v>
      </c>
      <c r="FH36" s="27">
        <f>SUMIF(Adjustments!$J$4:$J$921,($F36&amp;"/"&amp;FH$4&amp;"/"&amp;FH$3&amp;"/"&amp;FH$2),Adjustments!U$4:U$921)</f>
        <v>0</v>
      </c>
      <c r="FI36" s="27">
        <f>SUMIF(Adjustments!$J$4:$J$921,($F36&amp;"/"&amp;FI$4&amp;"/"&amp;FI$3&amp;"/"&amp;FI$2),Adjustments!V$4:V$921)</f>
        <v>0</v>
      </c>
      <c r="FJ36" s="27">
        <f>SUMIF(Adjustments!$J$4:$J$921,($F36&amp;"/"&amp;FJ$4&amp;"/"&amp;FJ$3&amp;"/"&amp;FJ$2),Adjustments!W$4:W$921)</f>
        <v>0</v>
      </c>
      <c r="FK36" s="27">
        <f>SUMIF(Adjustments!$J$4:$J$921,($F36&amp;"/"&amp;FK$4&amp;"/"&amp;FK$3&amp;"/"&amp;FK$2),Adjustments!X$4:X$921)</f>
        <v>0</v>
      </c>
      <c r="FL36" s="27">
        <f>SUMIF(Adjustments!$J$4:$J$921,($F36&amp;"/"&amp;FL$4&amp;"/"&amp;FL$3&amp;"/"&amp;FL$2),Adjustments!Y$4:Y$921)</f>
        <v>0</v>
      </c>
      <c r="FM36" s="27">
        <f>SUMIF(Adjustments!$J$4:$J$921,($F36&amp;"/"&amp;FM$4&amp;"/"&amp;FM$3&amp;"/"&amp;FM$2),Adjustments!Z$4:Z$921)</f>
        <v>0</v>
      </c>
      <c r="FN36" s="27">
        <f>SUMIF(Adjustments!$J$4:$J$921,($F36&amp;"/"&amp;FN$4&amp;"/"&amp;FN$3&amp;"/"&amp;FN$2),Adjustments!AA$4:AA$921)</f>
        <v>0</v>
      </c>
      <c r="FO36" s="27">
        <f>SUMIF(Adjustments!$J$4:$J$921,($F36&amp;"/"&amp;FO$4&amp;"/"&amp;FO$3&amp;"/"&amp;FO$2),Adjustments!AB$4:AB$921)</f>
        <v>0</v>
      </c>
      <c r="FP36" s="27">
        <f>SUMIF(Adjustments!$J$4:$J$921,($F36&amp;"/"&amp;FP$4&amp;"/"&amp;FP$3&amp;"/"&amp;FP$2),Adjustments!AC$4:AC$921)</f>
        <v>0</v>
      </c>
      <c r="FQ36" s="27">
        <f>SUMIF(Adjustments!$J$4:$J$921,($F36&amp;"/"&amp;FQ$4&amp;"/"&amp;FQ$3&amp;"/"&amp;FQ$2),Adjustments!AD$4:AD$921)</f>
        <v>0</v>
      </c>
      <c r="FR36" s="27">
        <f>SUMIF(Adjustments!$J$4:$J$921,($F36&amp;"/"&amp;FR$4&amp;"/"&amp;FR$3&amp;"/"&amp;FR$2),Adjustments!AE$4:AE$921)</f>
        <v>0</v>
      </c>
      <c r="FS36" s="27">
        <f>SUMIF(Adjustments!$J$4:$J$921,($F36&amp;"/"&amp;FS$4&amp;"/"&amp;FS$3&amp;"/"&amp;FS$2),Adjustments!AF$4:AF$921)</f>
        <v>0</v>
      </c>
      <c r="FT36" s="27">
        <f>SUMIF(Adjustments!$J$4:$J$921,($F36&amp;"/"&amp;FT$4&amp;"/"&amp;FT$3&amp;"/"&amp;FT$2),Adjustments!AG$4:AG$921)</f>
        <v>0</v>
      </c>
      <c r="FU36" s="27">
        <f>SUMIF(Adjustments!$J$4:$J$921,($F36&amp;"/"&amp;FU$4&amp;"/"&amp;FU$3&amp;"/"&amp;FU$2),Adjustments!AH$4:AH$921)</f>
        <v>0</v>
      </c>
      <c r="FV36" s="5"/>
      <c r="FW36" s="27">
        <f t="shared" si="29"/>
        <v>-3989382.33</v>
      </c>
      <c r="FX36" s="5"/>
      <c r="FY36" s="358">
        <f>VLOOKUP(F36,Scenarios!Z38:AD159,5,0)</f>
        <v>-428515791.65271497</v>
      </c>
      <c r="FZ36" s="16">
        <f t="shared" si="144"/>
        <v>-431935594.65907091</v>
      </c>
      <c r="GA36" s="16">
        <f t="shared" si="145"/>
        <v>-429695453.07245821</v>
      </c>
      <c r="GB36" s="16">
        <f t="shared" si="146"/>
        <v>-430792723.69762629</v>
      </c>
      <c r="GC36" s="16">
        <f t="shared" si="147"/>
        <v>-433319940.32638413</v>
      </c>
      <c r="GD36" s="16">
        <f t="shared" si="148"/>
        <v>-437616265.49591762</v>
      </c>
      <c r="GE36" s="16">
        <f t="shared" si="149"/>
        <v>-439242783.16387612</v>
      </c>
      <c r="GF36" s="16">
        <f t="shared" si="150"/>
        <v>-443842263.83624196</v>
      </c>
      <c r="GG36" s="16">
        <f t="shared" si="151"/>
        <v>-448532143.6660161</v>
      </c>
      <c r="GH36" s="16">
        <f t="shared" si="152"/>
        <v>-450087425.27316326</v>
      </c>
      <c r="GI36" s="16">
        <f t="shared" si="153"/>
        <v>-453118356.92832404</v>
      </c>
      <c r="GJ36" s="16">
        <f t="shared" si="154"/>
        <v>-456195749.68906808</v>
      </c>
      <c r="GK36" s="16">
        <f t="shared" si="155"/>
        <v>-459326527.96787524</v>
      </c>
      <c r="GL36" s="16">
        <f t="shared" si="156"/>
        <v>-462471774.7207666</v>
      </c>
      <c r="GM36" s="16">
        <f t="shared" si="157"/>
        <v>-465634330.64613199</v>
      </c>
      <c r="GN36" s="16">
        <f t="shared" si="158"/>
        <v>-468827252.90316594</v>
      </c>
      <c r="GO36" s="16">
        <f t="shared" si="159"/>
        <v>-472042578.95763409</v>
      </c>
      <c r="GP36" s="16">
        <f t="shared" si="160"/>
        <v>-475271061.84656459</v>
      </c>
      <c r="GQ36" s="16">
        <f t="shared" si="161"/>
        <v>-478565814.46241295</v>
      </c>
      <c r="GR36" s="16">
        <f t="shared" si="162"/>
        <v>-481772254.88300502</v>
      </c>
      <c r="GS36" s="16">
        <f t="shared" si="163"/>
        <v>-484985769.20048332</v>
      </c>
      <c r="GT36" s="16">
        <f t="shared" si="164"/>
        <v>-488219510.92672032</v>
      </c>
      <c r="GU36" s="16">
        <f t="shared" si="165"/>
        <v>-491473663.26857764</v>
      </c>
      <c r="GV36" s="16">
        <f t="shared" si="166"/>
        <v>-495056172.70811272</v>
      </c>
      <c r="GW36" s="13"/>
      <c r="GX36" s="569" t="s">
        <v>1008</v>
      </c>
      <c r="GY36" s="599" t="str">
        <f t="shared" si="167"/>
        <v>108TPSG</v>
      </c>
      <c r="GZ36" s="563">
        <f t="shared" si="168"/>
        <v>-475372497.09080911</v>
      </c>
      <c r="HA36" s="127">
        <f>VLOOKUP($GX36,Scenarios!$V$11:$Y$132,4,0)</f>
        <v>-405142320.52089852</v>
      </c>
      <c r="HB36" s="127">
        <f t="shared" si="93"/>
        <v>-70230176.569910586</v>
      </c>
      <c r="HD36" s="106">
        <f>VLOOKUP($GX36,Scenarios!$AE$11:$AF$132,2,0)</f>
        <v>-484564924.69144189</v>
      </c>
      <c r="HE36" s="106">
        <f>VLOOKUP($GX36,Scenarios!$V$11:$Y$132,4,0)</f>
        <v>-405142320.52089852</v>
      </c>
      <c r="HF36" s="106">
        <f t="shared" si="94"/>
        <v>-79422604.170543373</v>
      </c>
      <c r="HH36" s="106">
        <f t="shared" si="54"/>
        <v>-9192427.6006327868</v>
      </c>
    </row>
    <row r="37" spans="1:216">
      <c r="A37" t="s">
        <v>191</v>
      </c>
      <c r="D37" s="5"/>
      <c r="E37" s="5"/>
      <c r="F37" s="5"/>
      <c r="G37" s="5"/>
      <c r="H37" s="5"/>
      <c r="I37" s="5"/>
      <c r="J37" s="120">
        <f>SUM(J34:J36)</f>
        <v>-1812144.0500000003</v>
      </c>
      <c r="K37" s="120">
        <f t="shared" ref="K37:AF37" si="169">SUM(K34:K36)</f>
        <v>-7182783.7799999984</v>
      </c>
      <c r="L37" s="120">
        <f t="shared" si="169"/>
        <v>-3540446.8599999994</v>
      </c>
      <c r="M37" s="120">
        <f t="shared" si="169"/>
        <v>-2462760.7999999998</v>
      </c>
      <c r="N37" s="120">
        <f t="shared" si="169"/>
        <v>-596215.89</v>
      </c>
      <c r="O37" s="120">
        <f t="shared" si="169"/>
        <v>-4690266.6499999985</v>
      </c>
      <c r="P37" s="120">
        <f t="shared" si="169"/>
        <v>-722558.34999999986</v>
      </c>
      <c r="Q37" s="120">
        <f t="shared" si="169"/>
        <v>-537109.69999999995</v>
      </c>
      <c r="R37" s="120">
        <f t="shared" si="169"/>
        <v>-4861363.3099999996</v>
      </c>
      <c r="S37" s="120">
        <f t="shared" si="169"/>
        <v>-2975243.4941322352</v>
      </c>
      <c r="T37" s="120">
        <f t="shared" si="169"/>
        <v>-2975243.4941322352</v>
      </c>
      <c r="U37" s="120">
        <f t="shared" si="169"/>
        <v>-2975243.4941322352</v>
      </c>
      <c r="V37" s="120">
        <f t="shared" si="169"/>
        <v>-2975243.4941322352</v>
      </c>
      <c r="W37" s="120">
        <f t="shared" si="169"/>
        <v>-2975243.4941322352</v>
      </c>
      <c r="X37" s="120">
        <f t="shared" si="169"/>
        <v>-2975243.4941322352</v>
      </c>
      <c r="Y37" s="120">
        <f t="shared" si="169"/>
        <v>-2975243.4941322352</v>
      </c>
      <c r="Z37" s="120">
        <f t="shared" si="169"/>
        <v>-2975243.4941322352</v>
      </c>
      <c r="AA37" s="120">
        <f t="shared" si="169"/>
        <v>-2975243.4941322352</v>
      </c>
      <c r="AB37" s="120">
        <f t="shared" si="169"/>
        <v>-3121151.2778663719</v>
      </c>
      <c r="AC37" s="120">
        <f t="shared" si="169"/>
        <v>-3121151.2778663719</v>
      </c>
      <c r="AD37" s="120">
        <f t="shared" si="169"/>
        <v>-3121151.2778663719</v>
      </c>
      <c r="AE37" s="120">
        <f t="shared" si="169"/>
        <v>-3121151.2778663719</v>
      </c>
      <c r="AF37" s="120">
        <f t="shared" si="169"/>
        <v>-3121151.2778663719</v>
      </c>
      <c r="AG37" s="7"/>
      <c r="AH37" s="56">
        <f t="shared" ref="AH37:BD37" si="170">SUM(AH34:AH36)</f>
        <v>7045358.6972407289</v>
      </c>
      <c r="AI37" s="56">
        <f t="shared" si="170"/>
        <v>7052699.4334331062</v>
      </c>
      <c r="AJ37" s="56">
        <f t="shared" si="170"/>
        <v>7063909.2072924441</v>
      </c>
      <c r="AK37" s="56">
        <f t="shared" si="170"/>
        <v>7071362.2563691828</v>
      </c>
      <c r="AL37" s="56">
        <f t="shared" si="170"/>
        <v>7078608.4881850574</v>
      </c>
      <c r="AM37" s="56">
        <f t="shared" si="170"/>
        <v>7089686.1057204939</v>
      </c>
      <c r="AN37" s="56">
        <f t="shared" si="170"/>
        <v>7106605.9437128305</v>
      </c>
      <c r="AO37" s="56">
        <f t="shared" si="170"/>
        <v>7127704.4766809233</v>
      </c>
      <c r="AP37" s="56">
        <f t="shared" si="170"/>
        <v>7142619.640088778</v>
      </c>
      <c r="AQ37" s="56">
        <f t="shared" si="170"/>
        <v>7148655.5273772161</v>
      </c>
      <c r="AR37" s="56">
        <f t="shared" si="170"/>
        <v>7155392.9253648855</v>
      </c>
      <c r="AS37" s="56">
        <f t="shared" si="170"/>
        <v>7200582.1371422429</v>
      </c>
      <c r="AT37" s="56">
        <f t="shared" si="170"/>
        <v>7252695.7613994777</v>
      </c>
      <c r="AU37" s="56">
        <f t="shared" si="170"/>
        <v>7265892.3416778203</v>
      </c>
      <c r="AV37" s="56">
        <f t="shared" si="170"/>
        <v>7281929.620345993</v>
      </c>
      <c r="AW37" s="56">
        <f t="shared" si="170"/>
        <v>7311024.0582086639</v>
      </c>
      <c r="AX37" s="56">
        <f t="shared" si="170"/>
        <v>7332155.9618370254</v>
      </c>
      <c r="AY37" s="56">
        <f t="shared" si="170"/>
        <v>7344040.9024935029</v>
      </c>
      <c r="AZ37" s="56">
        <f t="shared" si="170"/>
        <v>7409038.7356054876</v>
      </c>
      <c r="BA37" s="56">
        <f t="shared" si="170"/>
        <v>7471586.7554281522</v>
      </c>
      <c r="BB37" s="56">
        <f t="shared" si="170"/>
        <v>7477398.7239789674</v>
      </c>
      <c r="BC37" s="56">
        <f t="shared" si="170"/>
        <v>7496364.2044022493</v>
      </c>
      <c r="BD37" s="56">
        <f t="shared" si="170"/>
        <v>7515512.891687084</v>
      </c>
      <c r="BE37" s="56">
        <f t="shared" ref="BE37" si="171">SUM(BE34:BE36)</f>
        <v>7842608.0610294342</v>
      </c>
      <c r="BF37" s="59"/>
      <c r="BG37" s="56">
        <f t="shared" ref="BG37" si="172">SUM(BG34:BG36)</f>
        <v>0</v>
      </c>
      <c r="BH37" s="56">
        <f t="shared" ref="BH37:CC37" si="173">SUM(BH34:BH36)</f>
        <v>0</v>
      </c>
      <c r="BI37" s="56">
        <f t="shared" si="173"/>
        <v>0</v>
      </c>
      <c r="BJ37" s="56">
        <f t="shared" si="173"/>
        <v>0</v>
      </c>
      <c r="BK37" s="56">
        <f t="shared" si="173"/>
        <v>0</v>
      </c>
      <c r="BL37" s="56">
        <f t="shared" si="173"/>
        <v>0</v>
      </c>
      <c r="BM37" s="56">
        <f t="shared" si="173"/>
        <v>0</v>
      </c>
      <c r="BN37" s="56">
        <f t="shared" si="173"/>
        <v>0</v>
      </c>
      <c r="BO37" s="56">
        <f t="shared" si="173"/>
        <v>0</v>
      </c>
      <c r="BP37" s="56">
        <f t="shared" si="173"/>
        <v>0</v>
      </c>
      <c r="BQ37" s="56">
        <f t="shared" si="173"/>
        <v>0</v>
      </c>
      <c r="BR37" s="56">
        <f t="shared" si="173"/>
        <v>0</v>
      </c>
      <c r="BS37" s="56">
        <f t="shared" si="173"/>
        <v>0</v>
      </c>
      <c r="BT37" s="56">
        <f t="shared" si="173"/>
        <v>0</v>
      </c>
      <c r="BU37" s="56">
        <f t="shared" si="173"/>
        <v>0</v>
      </c>
      <c r="BV37" s="56">
        <f t="shared" si="173"/>
        <v>0</v>
      </c>
      <c r="BW37" s="56">
        <f t="shared" si="173"/>
        <v>0</v>
      </c>
      <c r="BX37" s="56">
        <f t="shared" si="173"/>
        <v>0</v>
      </c>
      <c r="BY37" s="56">
        <f t="shared" si="173"/>
        <v>0</v>
      </c>
      <c r="BZ37" s="56">
        <f t="shared" si="173"/>
        <v>0</v>
      </c>
      <c r="CA37" s="56">
        <f t="shared" si="173"/>
        <v>0</v>
      </c>
      <c r="CB37" s="56">
        <f t="shared" si="173"/>
        <v>0</v>
      </c>
      <c r="CC37" s="56">
        <f t="shared" si="173"/>
        <v>0</v>
      </c>
      <c r="CD37" s="5"/>
      <c r="CE37" s="56">
        <f t="shared" ref="CE37" si="174">SUM(CE34:CE36)</f>
        <v>0</v>
      </c>
      <c r="CF37" s="56">
        <f t="shared" ref="CF37:DA37" si="175">SUM(CF34:CF36)</f>
        <v>0</v>
      </c>
      <c r="CG37" s="56">
        <f t="shared" si="175"/>
        <v>0</v>
      </c>
      <c r="CH37" s="56">
        <f t="shared" si="175"/>
        <v>0</v>
      </c>
      <c r="CI37" s="56">
        <f t="shared" si="175"/>
        <v>0</v>
      </c>
      <c r="CJ37" s="56">
        <f t="shared" si="175"/>
        <v>0</v>
      </c>
      <c r="CK37" s="56">
        <f t="shared" si="175"/>
        <v>0</v>
      </c>
      <c r="CL37" s="56">
        <f t="shared" si="175"/>
        <v>0</v>
      </c>
      <c r="CM37" s="56">
        <f t="shared" si="175"/>
        <v>0</v>
      </c>
      <c r="CN37" s="56">
        <f t="shared" si="175"/>
        <v>0</v>
      </c>
      <c r="CO37" s="56">
        <f t="shared" si="175"/>
        <v>0</v>
      </c>
      <c r="CP37" s="56">
        <f t="shared" si="175"/>
        <v>0</v>
      </c>
      <c r="CQ37" s="56">
        <f t="shared" si="175"/>
        <v>0</v>
      </c>
      <c r="CR37" s="56">
        <f t="shared" si="175"/>
        <v>0</v>
      </c>
      <c r="CS37" s="56">
        <f t="shared" si="175"/>
        <v>0</v>
      </c>
      <c r="CT37" s="56">
        <f t="shared" si="175"/>
        <v>0</v>
      </c>
      <c r="CU37" s="56">
        <f t="shared" si="175"/>
        <v>0</v>
      </c>
      <c r="CV37" s="56">
        <f t="shared" si="175"/>
        <v>0</v>
      </c>
      <c r="CW37" s="56">
        <f t="shared" si="175"/>
        <v>0</v>
      </c>
      <c r="CX37" s="56">
        <f t="shared" si="175"/>
        <v>0</v>
      </c>
      <c r="CY37" s="56">
        <f t="shared" si="175"/>
        <v>0</v>
      </c>
      <c r="CZ37" s="56">
        <f t="shared" si="175"/>
        <v>0</v>
      </c>
      <c r="DA37" s="56">
        <f t="shared" si="175"/>
        <v>0</v>
      </c>
      <c r="DB37" s="5"/>
      <c r="DC37" s="56">
        <f t="shared" ref="DC37:DR37" si="176">SUM(DC34:DC36)</f>
        <v>0</v>
      </c>
      <c r="DD37" s="56">
        <f t="shared" si="176"/>
        <v>0</v>
      </c>
      <c r="DE37" s="56">
        <f t="shared" si="176"/>
        <v>0</v>
      </c>
      <c r="DF37" s="56">
        <f t="shared" si="176"/>
        <v>0</v>
      </c>
      <c r="DG37" s="56">
        <f t="shared" si="176"/>
        <v>0</v>
      </c>
      <c r="DH37" s="56">
        <f t="shared" si="176"/>
        <v>0</v>
      </c>
      <c r="DI37" s="56">
        <f t="shared" si="176"/>
        <v>0</v>
      </c>
      <c r="DJ37" s="56">
        <f t="shared" si="176"/>
        <v>0</v>
      </c>
      <c r="DK37" s="56">
        <f t="shared" si="176"/>
        <v>0</v>
      </c>
      <c r="DL37" s="56">
        <f t="shared" si="176"/>
        <v>0</v>
      </c>
      <c r="DM37" s="56">
        <f t="shared" si="176"/>
        <v>0</v>
      </c>
      <c r="DN37" s="56">
        <f t="shared" si="176"/>
        <v>0</v>
      </c>
      <c r="DO37" s="56">
        <f t="shared" si="176"/>
        <v>0</v>
      </c>
      <c r="DP37" s="56">
        <f t="shared" si="176"/>
        <v>0</v>
      </c>
      <c r="DQ37" s="56">
        <f t="shared" si="176"/>
        <v>0</v>
      </c>
      <c r="DR37" s="56">
        <f t="shared" si="176"/>
        <v>0</v>
      </c>
      <c r="DS37" s="56">
        <f t="shared" ref="DS37:DY37" si="177">SUM(DS34:DS36)</f>
        <v>0</v>
      </c>
      <c r="DT37" s="56">
        <f t="shared" si="177"/>
        <v>0</v>
      </c>
      <c r="DU37" s="56">
        <f t="shared" si="177"/>
        <v>0</v>
      </c>
      <c r="DV37" s="56">
        <f t="shared" si="177"/>
        <v>0</v>
      </c>
      <c r="DW37" s="56">
        <f t="shared" si="177"/>
        <v>0</v>
      </c>
      <c r="DX37" s="56">
        <f t="shared" si="177"/>
        <v>0</v>
      </c>
      <c r="DY37" s="56">
        <f t="shared" si="177"/>
        <v>0</v>
      </c>
      <c r="DZ37" s="5"/>
      <c r="EA37" s="56">
        <f t="shared" ref="EA37:EW37" si="178">SUM(EA34:EA36)</f>
        <v>0</v>
      </c>
      <c r="EB37" s="56">
        <f t="shared" si="178"/>
        <v>0</v>
      </c>
      <c r="EC37" s="56">
        <f t="shared" si="178"/>
        <v>0</v>
      </c>
      <c r="ED37" s="56">
        <f t="shared" si="178"/>
        <v>0</v>
      </c>
      <c r="EE37" s="56">
        <f t="shared" si="178"/>
        <v>0</v>
      </c>
      <c r="EF37" s="56">
        <f t="shared" si="178"/>
        <v>0</v>
      </c>
      <c r="EG37" s="56">
        <f t="shared" si="178"/>
        <v>0</v>
      </c>
      <c r="EH37" s="56">
        <f t="shared" si="178"/>
        <v>0</v>
      </c>
      <c r="EI37" s="56">
        <f t="shared" si="178"/>
        <v>0</v>
      </c>
      <c r="EJ37" s="56">
        <f t="shared" si="178"/>
        <v>0</v>
      </c>
      <c r="EK37" s="56">
        <f t="shared" si="178"/>
        <v>0</v>
      </c>
      <c r="EL37" s="56">
        <f t="shared" si="178"/>
        <v>0</v>
      </c>
      <c r="EM37" s="56">
        <f t="shared" si="178"/>
        <v>0</v>
      </c>
      <c r="EN37" s="56">
        <f t="shared" si="178"/>
        <v>0</v>
      </c>
      <c r="EO37" s="56">
        <f t="shared" si="178"/>
        <v>0</v>
      </c>
      <c r="EP37" s="56">
        <f t="shared" si="178"/>
        <v>0</v>
      </c>
      <c r="EQ37" s="56">
        <f t="shared" si="178"/>
        <v>0</v>
      </c>
      <c r="ER37" s="56">
        <f t="shared" si="178"/>
        <v>0</v>
      </c>
      <c r="ES37" s="56">
        <f t="shared" si="178"/>
        <v>0</v>
      </c>
      <c r="ET37" s="56">
        <f t="shared" si="178"/>
        <v>0</v>
      </c>
      <c r="EU37" s="56">
        <f t="shared" si="178"/>
        <v>0</v>
      </c>
      <c r="EV37" s="56">
        <f t="shared" si="178"/>
        <v>0</v>
      </c>
      <c r="EW37" s="56">
        <f t="shared" si="178"/>
        <v>0</v>
      </c>
      <c r="EX37" s="5"/>
      <c r="EY37" s="56">
        <f t="shared" ref="EY37:FU37" si="179">SUM(EY34:EY36)</f>
        <v>-253228.55000000002</v>
      </c>
      <c r="EZ37" s="56">
        <f t="shared" si="179"/>
        <v>-377728.35</v>
      </c>
      <c r="FA37" s="56">
        <f t="shared" si="179"/>
        <v>-599477.18000000017</v>
      </c>
      <c r="FB37" s="56">
        <f t="shared" si="179"/>
        <v>-836091.3600000001</v>
      </c>
      <c r="FC37" s="56">
        <f t="shared" si="179"/>
        <v>-453645.58</v>
      </c>
      <c r="FD37" s="56">
        <f t="shared" si="179"/>
        <v>-469475.35</v>
      </c>
      <c r="FE37" s="56">
        <f t="shared" si="179"/>
        <v>-263280.40999999997</v>
      </c>
      <c r="FF37" s="56">
        <f t="shared" si="179"/>
        <v>-203222.54000000004</v>
      </c>
      <c r="FG37" s="56">
        <f t="shared" si="179"/>
        <v>-533233.00999999966</v>
      </c>
      <c r="FH37" s="56">
        <f t="shared" si="179"/>
        <v>0</v>
      </c>
      <c r="FI37" s="56">
        <f t="shared" si="179"/>
        <v>0</v>
      </c>
      <c r="FJ37" s="56">
        <f t="shared" si="179"/>
        <v>0</v>
      </c>
      <c r="FK37" s="56">
        <f t="shared" si="179"/>
        <v>0</v>
      </c>
      <c r="FL37" s="56">
        <f t="shared" si="179"/>
        <v>0</v>
      </c>
      <c r="FM37" s="56">
        <f t="shared" si="179"/>
        <v>0</v>
      </c>
      <c r="FN37" s="56">
        <f t="shared" si="179"/>
        <v>0</v>
      </c>
      <c r="FO37" s="56">
        <f t="shared" si="179"/>
        <v>0</v>
      </c>
      <c r="FP37" s="56">
        <f t="shared" si="179"/>
        <v>0</v>
      </c>
      <c r="FQ37" s="56">
        <f t="shared" si="179"/>
        <v>0</v>
      </c>
      <c r="FR37" s="56">
        <f t="shared" si="179"/>
        <v>0</v>
      </c>
      <c r="FS37" s="56">
        <f t="shared" si="179"/>
        <v>0</v>
      </c>
      <c r="FT37" s="56">
        <f t="shared" si="179"/>
        <v>0</v>
      </c>
      <c r="FU37" s="56">
        <f t="shared" si="179"/>
        <v>0</v>
      </c>
      <c r="FV37" s="5"/>
      <c r="FW37" s="56">
        <f t="shared" si="29"/>
        <v>-3989382.33</v>
      </c>
      <c r="FX37" s="5"/>
      <c r="FY37" s="359">
        <f>SUM(FY34:FY36)</f>
        <v>-1195991101.0427151</v>
      </c>
      <c r="FZ37" s="56">
        <f t="shared" ref="FZ37:GV37" si="180">SUM(FZ34:FZ36)</f>
        <v>-1200978427.8761482</v>
      </c>
      <c r="GA37" s="56">
        <f t="shared" si="180"/>
        <v>-1200481824.9534404</v>
      </c>
      <c r="GB37" s="56">
        <f t="shared" si="180"/>
        <v>-1203413263.1698096</v>
      </c>
      <c r="GC37" s="56">
        <f t="shared" si="180"/>
        <v>-1207193019.4979947</v>
      </c>
      <c r="GD37" s="56">
        <f t="shared" si="180"/>
        <v>-1213232844.1337152</v>
      </c>
      <c r="GE37" s="56">
        <f t="shared" si="180"/>
        <v>-1215179708.0774279</v>
      </c>
      <c r="GF37" s="56">
        <f t="shared" si="180"/>
        <v>-1221321573.7941089</v>
      </c>
      <c r="GG37" s="56">
        <f t="shared" si="180"/>
        <v>-1227723861.1941977</v>
      </c>
      <c r="GH37" s="56">
        <f t="shared" si="180"/>
        <v>-1229477920.4015749</v>
      </c>
      <c r="GI37" s="56">
        <f t="shared" si="180"/>
        <v>-1233658069.8328075</v>
      </c>
      <c r="GJ37" s="56">
        <f t="shared" si="180"/>
        <v>-1237883408.4758177</v>
      </c>
      <c r="GK37" s="56">
        <f t="shared" si="180"/>
        <v>-1242160860.7430849</v>
      </c>
      <c r="GL37" s="56">
        <f t="shared" si="180"/>
        <v>-1246451509.5906305</v>
      </c>
      <c r="GM37" s="56">
        <f t="shared" si="180"/>
        <v>-1250758195.7168443</v>
      </c>
      <c r="GN37" s="56">
        <f t="shared" si="180"/>
        <v>-1255093976.2809207</v>
      </c>
      <c r="GO37" s="56">
        <f t="shared" si="180"/>
        <v>-1259450888.7486255</v>
      </c>
      <c r="GP37" s="56">
        <f t="shared" si="180"/>
        <v>-1263819686.1569867</v>
      </c>
      <c r="GQ37" s="56">
        <f t="shared" si="180"/>
        <v>-1268253481.3984599</v>
      </c>
      <c r="GR37" s="56">
        <f t="shared" si="180"/>
        <v>-1272603916.8760219</v>
      </c>
      <c r="GS37" s="56">
        <f t="shared" si="180"/>
        <v>-1276960164.3221345</v>
      </c>
      <c r="GT37" s="56">
        <f t="shared" si="180"/>
        <v>-1281335377.2486703</v>
      </c>
      <c r="GU37" s="56">
        <f t="shared" si="180"/>
        <v>-1285729738.8624909</v>
      </c>
      <c r="GV37" s="56">
        <f t="shared" si="180"/>
        <v>-1290451195.6456542</v>
      </c>
      <c r="GW37" s="59"/>
      <c r="GX37" s="569"/>
      <c r="GY37" s="599"/>
      <c r="GZ37" s="564">
        <f>SUM(GZ34:GZ36)</f>
        <v>-1263919415.3897185</v>
      </c>
      <c r="HA37" s="564">
        <f>SUM(HA34:HA36)</f>
        <v>-1171662394.3008986</v>
      </c>
      <c r="HB37" s="64">
        <f t="shared" si="93"/>
        <v>-92257021.088819981</v>
      </c>
      <c r="HD37" s="107">
        <f>SUM(HD34:HD36)</f>
        <v>-1272982435.4924049</v>
      </c>
      <c r="HE37" s="107">
        <f>SUM(HE34:HE36)</f>
        <v>-1171662394.3008986</v>
      </c>
      <c r="HF37" s="107">
        <f t="shared" si="94"/>
        <v>-101320041.19150639</v>
      </c>
      <c r="HH37" s="107">
        <f t="shared" si="54"/>
        <v>-9063020.1026864052</v>
      </c>
    </row>
    <row r="38" spans="1:216">
      <c r="D38" s="5"/>
      <c r="E38" s="5"/>
      <c r="F38" s="5"/>
      <c r="G38" s="5"/>
      <c r="H38" s="5"/>
      <c r="I38" s="5"/>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59"/>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5"/>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5"/>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5"/>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5"/>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5"/>
      <c r="FW38" s="27"/>
      <c r="FX38" s="5"/>
      <c r="FY38" s="358"/>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569"/>
      <c r="GY38" s="599"/>
      <c r="GZ38" s="565"/>
      <c r="HA38" s="127"/>
      <c r="HB38" s="127"/>
      <c r="HD38" s="106"/>
      <c r="HE38" s="106"/>
      <c r="HF38" s="106"/>
      <c r="HH38" s="106"/>
    </row>
    <row r="39" spans="1:216">
      <c r="A39" s="6" t="s">
        <v>192</v>
      </c>
      <c r="B39" s="6"/>
      <c r="D39" s="5"/>
      <c r="E39" s="5"/>
      <c r="F39" s="5"/>
      <c r="G39" s="5"/>
      <c r="H39" s="5"/>
      <c r="I39" s="5"/>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59"/>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5"/>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5"/>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5"/>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5"/>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5"/>
      <c r="FW39" s="27"/>
      <c r="FX39" s="5"/>
      <c r="FY39" s="358"/>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569"/>
      <c r="GY39" s="599"/>
      <c r="GZ39" s="565"/>
      <c r="HA39" s="127"/>
      <c r="HB39" s="127"/>
      <c r="HD39" s="106"/>
      <c r="HE39" s="106"/>
      <c r="HF39" s="106"/>
      <c r="HH39" s="106"/>
    </row>
    <row r="40" spans="1:216">
      <c r="A40" t="s">
        <v>21</v>
      </c>
      <c r="B40" t="s">
        <v>22</v>
      </c>
      <c r="C40" t="s">
        <v>22</v>
      </c>
      <c r="D40" s="5" t="s">
        <v>106</v>
      </c>
      <c r="E40" s="5" t="s">
        <v>23</v>
      </c>
      <c r="F40" s="5" t="s">
        <v>125</v>
      </c>
      <c r="G40" s="5" t="s">
        <v>67</v>
      </c>
      <c r="H40" s="5" t="s">
        <v>1200</v>
      </c>
      <c r="I40" s="5"/>
      <c r="J40" s="119">
        <f>SUMIF(Retirements!$E$10:$E$96,'Accum Dep'!$F40,Retirements!ED$10:ED$97)</f>
        <v>-100042.81000000004</v>
      </c>
      <c r="K40" s="119">
        <f>SUMIF(Retirements!$E$10:$E$96,'Accum Dep'!$F40,Retirements!EE$10:EE$97)</f>
        <v>-66033.739999999962</v>
      </c>
      <c r="L40" s="119">
        <f>SUMIF(Retirements!$E$10:$E$96,'Accum Dep'!$F40,Retirements!EF$10:EF$97)</f>
        <v>-119928.24000000008</v>
      </c>
      <c r="M40" s="119">
        <f>SUMIF(Retirements!$E$10:$E$96,'Accum Dep'!$F40,Retirements!EG$10:EG$97)</f>
        <v>-107077.72000000006</v>
      </c>
      <c r="N40" s="119">
        <f>SUMIF(Retirements!$E$10:$E$96,'Accum Dep'!$F40,Retirements!EH$10:EH$97)</f>
        <v>-45481.899999999972</v>
      </c>
      <c r="O40" s="119">
        <f>SUMIF(Retirements!$E$10:$E$96,'Accum Dep'!$F40,Retirements!EI$10:EI$97)</f>
        <v>-78339.939999999988</v>
      </c>
      <c r="P40" s="119">
        <f>SUMIF(Retirements!$E$10:$E$96,'Accum Dep'!$F40,Retirements!EJ$10:EJ$97)</f>
        <v>-116397.64999999994</v>
      </c>
      <c r="Q40" s="119">
        <f>SUMIF(Retirements!$E$10:$E$96,'Accum Dep'!$F40,Retirements!EK$10:EK$97)</f>
        <v>-59790.860000000008</v>
      </c>
      <c r="R40" s="119">
        <f>SUMIF(Retirements!$E$10:$E$96,'Accum Dep'!$F40,Retirements!EL$10:EL$97)</f>
        <v>-141222.85999999984</v>
      </c>
      <c r="S40" s="119">
        <f>SUMIF(Retirements!$E$10:$E$96,'Accum Dep'!$F40,Retirements!EM$10:EM$97)</f>
        <v>-90450.238974885608</v>
      </c>
      <c r="T40" s="119">
        <f>SUMIF(Retirements!$E$10:$E$96,'Accum Dep'!$F40,Retirements!EN$10:EN$97)</f>
        <v>-90450.238974885608</v>
      </c>
      <c r="U40" s="119">
        <f>SUMIF(Retirements!$E$10:$E$96,'Accum Dep'!$F40,Retirements!EO$10:EO$97)</f>
        <v>-90450.238974885608</v>
      </c>
      <c r="V40" s="119">
        <f>SUMIF(Retirements!$E$10:$E$96,'Accum Dep'!$F40,Retirements!EP$10:EP$97)</f>
        <v>-90450.238974885608</v>
      </c>
      <c r="W40" s="119">
        <f>SUMIF(Retirements!$E$10:$E$96,'Accum Dep'!$F40,Retirements!EQ$10:EQ$97)</f>
        <v>-90450.238974885608</v>
      </c>
      <c r="X40" s="119">
        <f>SUMIF(Retirements!$E$10:$E$96,'Accum Dep'!$F40,Retirements!ER$10:ER$97)</f>
        <v>-90450.238974885608</v>
      </c>
      <c r="Y40" s="119">
        <f>SUMIF(Retirements!$E$10:$E$96,'Accum Dep'!$F40,Retirements!ES$10:ES$97)</f>
        <v>-90450.238974885608</v>
      </c>
      <c r="Z40" s="119">
        <f>SUMIF(Retirements!$E$10:$E$96,'Accum Dep'!$F40,Retirements!ET$10:ET$97)</f>
        <v>-90450.238974885608</v>
      </c>
      <c r="AA40" s="119">
        <f>SUMIF(Retirements!$E$10:$E$96,'Accum Dep'!$F40,Retirements!EU$10:EU$97)</f>
        <v>-90450.238974885608</v>
      </c>
      <c r="AB40" s="119">
        <f>SUMIF(Retirements!$E$10:$E$96,'Accum Dep'!$F40,Retirements!EV$10:EV$97)</f>
        <v>-92568.798018235408</v>
      </c>
      <c r="AC40" s="119">
        <f>SUMIF(Retirements!$E$10:$E$96,'Accum Dep'!$F40,Retirements!EW$10:EW$97)</f>
        <v>-92568.798018235408</v>
      </c>
      <c r="AD40" s="119">
        <f>SUMIF(Retirements!$E$10:$E$96,'Accum Dep'!$F40,Retirements!EX$10:EX$97)</f>
        <v>-92568.798018235408</v>
      </c>
      <c r="AE40" s="119">
        <f>SUMIF(Retirements!$E$10:$E$96,'Accum Dep'!$F40,Retirements!EY$10:EY$97)</f>
        <v>-92568.798018235408</v>
      </c>
      <c r="AF40" s="119">
        <f>SUMIF(Retirements!$E$10:$E$96,'Accum Dep'!$F40,Retirements!EZ$10:EZ$97)</f>
        <v>-92568.798018235408</v>
      </c>
      <c r="AG40" s="7"/>
      <c r="AH40" s="27">
        <f>SUMIF('Depreciation Exp'!$F$8:$F$130,'Accum Dep'!$F40,'Depreciation Exp'!CH$8:CH$133)</f>
        <v>528087.7055521392</v>
      </c>
      <c r="AI40" s="27">
        <f>SUMIF('Depreciation Exp'!$F$8:$F$130,'Accum Dep'!$F40,'Depreciation Exp'!CI$8:CI$133)</f>
        <v>528543.9909158285</v>
      </c>
      <c r="AJ40" s="27">
        <f>SUMIF('Depreciation Exp'!$F$8:$F$130,'Accum Dep'!$F40,'Depreciation Exp'!CJ$8:CJ$133)</f>
        <v>529793.33717709477</v>
      </c>
      <c r="AK40" s="27">
        <f>SUMIF('Depreciation Exp'!$F$8:$F$130,'Accum Dep'!$F40,'Depreciation Exp'!CK$8:CK$133)</f>
        <v>532676.98990667902</v>
      </c>
      <c r="AL40" s="27">
        <f>SUMIF('Depreciation Exp'!$F$8:$F$130,'Accum Dep'!$F40,'Depreciation Exp'!CL$8:CL$133)</f>
        <v>535806.84640092391</v>
      </c>
      <c r="AM40" s="27">
        <f>SUMIF('Depreciation Exp'!$F$8:$F$130,'Accum Dep'!$F40,'Depreciation Exp'!CM$8:CM$133)</f>
        <v>538262.20410935779</v>
      </c>
      <c r="AN40" s="27">
        <f>SUMIF('Depreciation Exp'!$F$8:$F$130,'Accum Dep'!$F40,'Depreciation Exp'!CN$8:CN$133)</f>
        <v>540684.10027488112</v>
      </c>
      <c r="AO40" s="27">
        <f>SUMIF('Depreciation Exp'!$F$8:$F$130,'Accum Dep'!$F40,'Depreciation Exp'!CO$8:CO$133)</f>
        <v>542221.92225097748</v>
      </c>
      <c r="AP40" s="27">
        <f>SUMIF('Depreciation Exp'!$F$8:$F$130,'Accum Dep'!$F40,'Depreciation Exp'!CP$8:CP$133)</f>
        <v>543048.05892331596</v>
      </c>
      <c r="AQ40" s="27">
        <f>SUMIF('Depreciation Exp'!$F$8:$F$130,'Accum Dep'!$F40,'Depreciation Exp'!CQ$8:CQ$133)</f>
        <v>543570.09037126636</v>
      </c>
      <c r="AR40" s="27">
        <f>SUMIF('Depreciation Exp'!$F$8:$F$130,'Accum Dep'!$F40,'Depreciation Exp'!CR$8:CR$133)</f>
        <v>544376.95422584226</v>
      </c>
      <c r="AS40" s="27">
        <f>SUMIF('Depreciation Exp'!$F$8:$F$130,'Accum Dep'!$F40,'Depreciation Exp'!CS$8:CS$133)</f>
        <v>545534.10619432025</v>
      </c>
      <c r="AT40" s="27">
        <f>SUMIF('Depreciation Exp'!$F$8:$F$130,'Accum Dep'!$F40,'Depreciation Exp'!CT$8:CT$133)</f>
        <v>546715.53816570039</v>
      </c>
      <c r="AU40" s="27">
        <f>SUMIF('Depreciation Exp'!$F$8:$F$130,'Accum Dep'!$F40,'Depreciation Exp'!CU$8:CU$133)</f>
        <v>547892.15194943664</v>
      </c>
      <c r="AV40" s="27">
        <f>SUMIF('Depreciation Exp'!$F$8:$F$130,'Accum Dep'!$F40,'Depreciation Exp'!CV$8:CV$133)</f>
        <v>549165.02150241623</v>
      </c>
      <c r="AW40" s="27">
        <f>SUMIF('Depreciation Exp'!$F$8:$F$130,'Accum Dep'!$F40,'Depreciation Exp'!CW$8:CW$133)</f>
        <v>550458.44749482814</v>
      </c>
      <c r="AX40" s="27">
        <f>SUMIF('Depreciation Exp'!$F$8:$F$130,'Accum Dep'!$F40,'Depreciation Exp'!CX$8:CX$133)</f>
        <v>551586.7542156264</v>
      </c>
      <c r="AY40" s="27">
        <f>SUMIF('Depreciation Exp'!$F$8:$F$130,'Accum Dep'!$F40,'Depreciation Exp'!CY$8:CY$133)</f>
        <v>552612.53772929928</v>
      </c>
      <c r="AZ40" s="27">
        <f>SUMIF('Depreciation Exp'!$F$8:$F$130,'Accum Dep'!$F40,'Depreciation Exp'!CZ$8:CZ$133)</f>
        <v>553740.75986653904</v>
      </c>
      <c r="BA40" s="27">
        <f>SUMIF('Depreciation Exp'!$F$8:$F$130,'Accum Dep'!$F40,'Depreciation Exp'!DA$8:DA$133)</f>
        <v>554849.21692690218</v>
      </c>
      <c r="BB40" s="27">
        <f>SUMIF('Depreciation Exp'!$F$8:$F$130,'Accum Dep'!$F40,'Depreciation Exp'!DB$8:DB$133)</f>
        <v>555797.11159047252</v>
      </c>
      <c r="BC40" s="27">
        <f>SUMIF('Depreciation Exp'!$F$8:$F$130,'Accum Dep'!$F40,'Depreciation Exp'!DC$8:DC$133)</f>
        <v>556807.31865218398</v>
      </c>
      <c r="BD40" s="27">
        <f>SUMIF('Depreciation Exp'!$F$8:$F$130,'Accum Dep'!$F40,'Depreciation Exp'!DD$8:DD$133)</f>
        <v>557792.26530512574</v>
      </c>
      <c r="BE40" s="27">
        <f>SUMIF('Depreciation Exp'!$F$8:$F$130,'Accum Dep'!$F40,'Depreciation Exp'!DE$8:DE$133)</f>
        <v>558706.94156375981</v>
      </c>
      <c r="BF40" s="59"/>
      <c r="BG40" s="27">
        <f>SUMIF(Adjustments!$J$4:$J$921,($F40&amp;"/"&amp;BG$4&amp;"/"&amp;BG$3&amp;"/"&amp;BG$2),Adjustments!L$4:L$921)</f>
        <v>0</v>
      </c>
      <c r="BH40" s="27">
        <f>SUMIF(Adjustments!$J$4:$J$921,($F40&amp;"/"&amp;BH$4&amp;"/"&amp;BH$3&amp;"/"&amp;BH$2),Adjustments!M$4:M$921)</f>
        <v>0</v>
      </c>
      <c r="BI40" s="27">
        <f>SUMIF(Adjustments!$J$4:$J$921,($F40&amp;"/"&amp;BI$4&amp;"/"&amp;BI$3&amp;"/"&amp;BI$2),Adjustments!N$4:N$921)</f>
        <v>0</v>
      </c>
      <c r="BJ40" s="27">
        <f>SUMIF(Adjustments!$J$4:$J$921,($F40&amp;"/"&amp;BJ$4&amp;"/"&amp;BJ$3&amp;"/"&amp;BJ$2),Adjustments!O$4:O$921)</f>
        <v>0</v>
      </c>
      <c r="BK40" s="27">
        <f>SUMIF(Adjustments!$J$4:$J$921,($F40&amp;"/"&amp;BK$4&amp;"/"&amp;BK$3&amp;"/"&amp;BK$2),Adjustments!P$4:P$921)</f>
        <v>0</v>
      </c>
      <c r="BL40" s="27">
        <f>SUMIF(Adjustments!$J$4:$J$921,($F40&amp;"/"&amp;BL$4&amp;"/"&amp;BL$3&amp;"/"&amp;BL$2),Adjustments!Q$4:Q$921)</f>
        <v>0</v>
      </c>
      <c r="BM40" s="27">
        <f>SUMIF(Adjustments!$J$4:$J$921,($F40&amp;"/"&amp;BM$4&amp;"/"&amp;BM$3&amp;"/"&amp;BM$2),Adjustments!R$4:R$921)</f>
        <v>0</v>
      </c>
      <c r="BN40" s="27">
        <f>SUMIF(Adjustments!$J$4:$J$921,($F40&amp;"/"&amp;BN$4&amp;"/"&amp;BN$3&amp;"/"&amp;BN$2),Adjustments!S$4:S$921)</f>
        <v>0</v>
      </c>
      <c r="BO40" s="27">
        <f>SUMIF(Adjustments!$J$4:$J$921,($F40&amp;"/"&amp;BO$4&amp;"/"&amp;BO$3&amp;"/"&amp;BO$2),Adjustments!T$4:T$921)</f>
        <v>0</v>
      </c>
      <c r="BP40" s="27">
        <f>SUMIF(Adjustments!$J$4:$J$921,($F40&amp;"/"&amp;BP$4&amp;"/"&amp;BP$3&amp;"/"&amp;BP$2),Adjustments!U$4:U$921)</f>
        <v>0</v>
      </c>
      <c r="BQ40" s="27">
        <f>SUMIF(Adjustments!$J$4:$J$921,($F40&amp;"/"&amp;BQ$4&amp;"/"&amp;BQ$3&amp;"/"&amp;BQ$2),Adjustments!V$4:V$921)</f>
        <v>0</v>
      </c>
      <c r="BR40" s="27">
        <f>SUMIF(Adjustments!$J$4:$J$921,($F40&amp;"/"&amp;BR$4&amp;"/"&amp;BR$3&amp;"/"&amp;BR$2),Adjustments!W$4:W$921)</f>
        <v>0</v>
      </c>
      <c r="BS40" s="27">
        <f>SUMIF(Adjustments!$J$4:$J$921,($F40&amp;"/"&amp;BS$4&amp;"/"&amp;BS$3&amp;"/"&amp;BS$2),Adjustments!X$4:X$921)</f>
        <v>0</v>
      </c>
      <c r="BT40" s="27">
        <f>SUMIF(Adjustments!$J$4:$J$921,($F40&amp;"/"&amp;BT$4&amp;"/"&amp;BT$3&amp;"/"&amp;BT$2),Adjustments!Y$4:Y$921)</f>
        <v>0</v>
      </c>
      <c r="BU40" s="27">
        <f>SUMIF(Adjustments!$J$4:$J$921,($F40&amp;"/"&amp;BU$4&amp;"/"&amp;BU$3&amp;"/"&amp;BU$2),Adjustments!Z$4:Z$921)</f>
        <v>0</v>
      </c>
      <c r="BV40" s="27">
        <f>SUMIF(Adjustments!$J$4:$J$921,($F40&amp;"/"&amp;BV$4&amp;"/"&amp;BV$3&amp;"/"&amp;BV$2),Adjustments!AA$4:AA$921)</f>
        <v>0</v>
      </c>
      <c r="BW40" s="27">
        <f>SUMIF(Adjustments!$J$4:$J$921,($F40&amp;"/"&amp;BW$4&amp;"/"&amp;BW$3&amp;"/"&amp;BW$2),Adjustments!AB$4:AB$921)</f>
        <v>0</v>
      </c>
      <c r="BX40" s="27">
        <f>SUMIF(Adjustments!$J$4:$J$921,($F40&amp;"/"&amp;BX$4&amp;"/"&amp;BX$3&amp;"/"&amp;BX$2),Adjustments!AC$4:AC$921)</f>
        <v>0</v>
      </c>
      <c r="BY40" s="27">
        <f>SUMIF(Adjustments!$J$4:$J$921,($F40&amp;"/"&amp;BY$4&amp;"/"&amp;BY$3&amp;"/"&amp;BY$2),Adjustments!AD$4:AD$921)</f>
        <v>0</v>
      </c>
      <c r="BZ40" s="27">
        <f>SUMIF(Adjustments!$J$4:$J$921,($F40&amp;"/"&amp;BZ$4&amp;"/"&amp;BZ$3&amp;"/"&amp;BZ$2),Adjustments!AE$4:AE$921)</f>
        <v>0</v>
      </c>
      <c r="CA40" s="27">
        <f>SUMIF(Adjustments!$J$4:$J$921,($F40&amp;"/"&amp;CA$4&amp;"/"&amp;CA$3&amp;"/"&amp;CA$2),Adjustments!AF$4:AF$921)</f>
        <v>0</v>
      </c>
      <c r="CB40" s="27">
        <f>SUMIF(Adjustments!$J$4:$J$921,($F40&amp;"/"&amp;CB$4&amp;"/"&amp;CB$3&amp;"/"&amp;CB$2),Adjustments!AG$4:AG$921)</f>
        <v>0</v>
      </c>
      <c r="CC40" s="27">
        <f>SUMIF(Adjustments!$J$4:$J$921,($F40&amp;"/"&amp;CC$4&amp;"/"&amp;CC$3&amp;"/"&amp;CC$2),Adjustments!AH$4:AH$921)</f>
        <v>0</v>
      </c>
      <c r="CD40" s="117"/>
      <c r="CE40" s="27">
        <f>SUMIF(Adjustments!$J$4:$J$921,($F40&amp;"/"&amp;CE$4&amp;"/"&amp;CE$3&amp;"/"&amp;CE$2),Adjustments!L$4:L$921)</f>
        <v>0</v>
      </c>
      <c r="CF40" s="27">
        <f>SUMIF(Adjustments!$J$4:$J$921,($F40&amp;"/"&amp;CF$4&amp;"/"&amp;CF$3&amp;"/"&amp;CF$2),Adjustments!M$4:M$921)</f>
        <v>0</v>
      </c>
      <c r="CG40" s="27">
        <f>SUMIF(Adjustments!$J$4:$J$921,($F40&amp;"/"&amp;CG$4&amp;"/"&amp;CG$3&amp;"/"&amp;CG$2),Adjustments!N$4:N$921)</f>
        <v>0</v>
      </c>
      <c r="CH40" s="27">
        <f>SUMIF(Adjustments!$J$4:$J$921,($F40&amp;"/"&amp;CH$4&amp;"/"&amp;CH$3&amp;"/"&amp;CH$2),Adjustments!O$4:O$921)</f>
        <v>0</v>
      </c>
      <c r="CI40" s="27">
        <f>SUMIF(Adjustments!$J$4:$J$921,($F40&amp;"/"&amp;CI$4&amp;"/"&amp;CI$3&amp;"/"&amp;CI$2),Adjustments!P$4:P$921)</f>
        <v>0</v>
      </c>
      <c r="CJ40" s="27">
        <f>SUMIF(Adjustments!$J$4:$J$921,($F40&amp;"/"&amp;CJ$4&amp;"/"&amp;CJ$3&amp;"/"&amp;CJ$2),Adjustments!Q$4:Q$921)</f>
        <v>0</v>
      </c>
      <c r="CK40" s="27">
        <f>SUMIF(Adjustments!$J$4:$J$921,($F40&amp;"/"&amp;CK$4&amp;"/"&amp;CK$3&amp;"/"&amp;CK$2),Adjustments!R$4:R$921)</f>
        <v>0</v>
      </c>
      <c r="CL40" s="27">
        <f>SUMIF(Adjustments!$J$4:$J$921,($F40&amp;"/"&amp;CL$4&amp;"/"&amp;CL$3&amp;"/"&amp;CL$2),Adjustments!S$4:S$921)</f>
        <v>0</v>
      </c>
      <c r="CM40" s="27">
        <f>SUMIF(Adjustments!$J$4:$J$921,($F40&amp;"/"&amp;CM$4&amp;"/"&amp;CM$3&amp;"/"&amp;CM$2),Adjustments!T$4:T$921)</f>
        <v>0</v>
      </c>
      <c r="CN40" s="27">
        <f>SUMIF(Adjustments!$J$4:$J$921,($F40&amp;"/"&amp;CN$4&amp;"/"&amp;CN$3&amp;"/"&amp;CN$2),Adjustments!U$4:U$921)</f>
        <v>0</v>
      </c>
      <c r="CO40" s="27">
        <f>SUMIF(Adjustments!$J$4:$J$921,($F40&amp;"/"&amp;CO$4&amp;"/"&amp;CO$3&amp;"/"&amp;CO$2),Adjustments!V$4:V$921)</f>
        <v>0</v>
      </c>
      <c r="CP40" s="27">
        <f>SUMIF(Adjustments!$J$4:$J$921,($F40&amp;"/"&amp;CP$4&amp;"/"&amp;CP$3&amp;"/"&amp;CP$2),Adjustments!W$4:W$921)</f>
        <v>0</v>
      </c>
      <c r="CQ40" s="27">
        <f>SUMIF(Adjustments!$J$4:$J$921,($F40&amp;"/"&amp;CQ$4&amp;"/"&amp;CQ$3&amp;"/"&amp;CQ$2),Adjustments!X$4:X$921)</f>
        <v>0</v>
      </c>
      <c r="CR40" s="27">
        <f>SUMIF(Adjustments!$J$4:$J$921,($F40&amp;"/"&amp;CR$4&amp;"/"&amp;CR$3&amp;"/"&amp;CR$2),Adjustments!Y$4:Y$921)</f>
        <v>0</v>
      </c>
      <c r="CS40" s="27">
        <f>SUMIF(Adjustments!$J$4:$J$921,($F40&amp;"/"&amp;CS$4&amp;"/"&amp;CS$3&amp;"/"&amp;CS$2),Adjustments!Z$4:Z$921)</f>
        <v>0</v>
      </c>
      <c r="CT40" s="27">
        <f>SUMIF(Adjustments!$J$4:$J$921,($F40&amp;"/"&amp;CT$4&amp;"/"&amp;CT$3&amp;"/"&amp;CT$2),Adjustments!AA$4:AA$921)</f>
        <v>0</v>
      </c>
      <c r="CU40" s="27">
        <f>SUMIF(Adjustments!$J$4:$J$921,($F40&amp;"/"&amp;CU$4&amp;"/"&amp;CU$3&amp;"/"&amp;CU$2),Adjustments!AB$4:AB$921)</f>
        <v>0</v>
      </c>
      <c r="CV40" s="27">
        <f>SUMIF(Adjustments!$J$4:$J$921,($F40&amp;"/"&amp;CV$4&amp;"/"&amp;CV$3&amp;"/"&amp;CV$2),Adjustments!AC$4:AC$921)</f>
        <v>0</v>
      </c>
      <c r="CW40" s="27">
        <f>SUMIF(Adjustments!$J$4:$J$921,($F40&amp;"/"&amp;CW$4&amp;"/"&amp;CW$3&amp;"/"&amp;CW$2),Adjustments!AD$4:AD$921)</f>
        <v>0</v>
      </c>
      <c r="CX40" s="27">
        <f>SUMIF(Adjustments!$J$4:$J$921,($F40&amp;"/"&amp;CX$4&amp;"/"&amp;CX$3&amp;"/"&amp;CX$2),Adjustments!AE$4:AE$921)</f>
        <v>0</v>
      </c>
      <c r="CY40" s="27">
        <f>SUMIF(Adjustments!$J$4:$J$921,($F40&amp;"/"&amp;CY$4&amp;"/"&amp;CY$3&amp;"/"&amp;CY$2),Adjustments!AF$4:AF$921)</f>
        <v>0</v>
      </c>
      <c r="CZ40" s="27">
        <f>SUMIF(Adjustments!$J$4:$J$921,($F40&amp;"/"&amp;CZ$4&amp;"/"&amp;CZ$3&amp;"/"&amp;CZ$2),Adjustments!AG$4:AG$921)</f>
        <v>0</v>
      </c>
      <c r="DA40" s="27">
        <f>SUMIF(Adjustments!$J$4:$J$921,($F40&amp;"/"&amp;DA$4&amp;"/"&amp;DA$3&amp;"/"&amp;DA$2),Adjustments!AH$4:AH$921)</f>
        <v>0</v>
      </c>
      <c r="DB40" s="117"/>
      <c r="DC40" s="27">
        <f>SUMIF(Adjustments!$J$4:$J$921,($F40&amp;"/"&amp;DC$4&amp;"/"&amp;DC$3&amp;"/"&amp;DC$2),Adjustments!L$4:L$921)</f>
        <v>0</v>
      </c>
      <c r="DD40" s="27">
        <f>SUMIF(Adjustments!$J$4:$J$921,($F40&amp;"/"&amp;DD$4&amp;"/"&amp;DD$3&amp;"/"&amp;DD$2),Adjustments!M$4:M$921)</f>
        <v>0</v>
      </c>
      <c r="DE40" s="27">
        <f>SUMIF(Adjustments!$J$4:$J$921,($F40&amp;"/"&amp;DE$4&amp;"/"&amp;DE$3&amp;"/"&amp;DE$2),Adjustments!N$4:N$921)</f>
        <v>0</v>
      </c>
      <c r="DF40" s="27">
        <f>SUMIF(Adjustments!$J$4:$J$921,($F40&amp;"/"&amp;DF$4&amp;"/"&amp;DF$3&amp;"/"&amp;DF$2),Adjustments!O$4:O$921)</f>
        <v>0</v>
      </c>
      <c r="DG40" s="27">
        <f>SUMIF(Adjustments!$J$4:$J$921,($F40&amp;"/"&amp;DG$4&amp;"/"&amp;DG$3&amp;"/"&amp;DG$2),Adjustments!P$4:P$921)</f>
        <v>0</v>
      </c>
      <c r="DH40" s="27">
        <f>SUMIF(Adjustments!$J$4:$J$921,($F40&amp;"/"&amp;DH$4&amp;"/"&amp;DH$3&amp;"/"&amp;DH$2),Adjustments!Q$4:Q$921)</f>
        <v>0</v>
      </c>
      <c r="DI40" s="27">
        <f>SUMIF(Adjustments!$J$4:$J$921,($F40&amp;"/"&amp;DI$4&amp;"/"&amp;DI$3&amp;"/"&amp;DI$2),Adjustments!R$4:R$921)</f>
        <v>0</v>
      </c>
      <c r="DJ40" s="27">
        <f>SUMIF(Adjustments!$J$4:$J$921,($F40&amp;"/"&amp;DJ$4&amp;"/"&amp;DJ$3&amp;"/"&amp;DJ$2),Adjustments!S$4:S$921)</f>
        <v>0</v>
      </c>
      <c r="DK40" s="27">
        <f>SUMIF(Adjustments!$J$4:$J$921,($F40&amp;"/"&amp;DK$4&amp;"/"&amp;DK$3&amp;"/"&amp;DK$2),Adjustments!T$4:T$921)</f>
        <v>0</v>
      </c>
      <c r="DL40" s="27">
        <f>SUMIF(Adjustments!$J$4:$J$921,($F40&amp;"/"&amp;DL$4&amp;"/"&amp;DL$3&amp;"/"&amp;DL$2),Adjustments!U$4:U$921)</f>
        <v>0</v>
      </c>
      <c r="DM40" s="27">
        <f>SUMIF(Adjustments!$J$4:$J$921,($F40&amp;"/"&amp;DM$4&amp;"/"&amp;DM$3&amp;"/"&amp;DM$2),Adjustments!V$4:V$921)</f>
        <v>0</v>
      </c>
      <c r="DN40" s="27">
        <f>SUMIF(Adjustments!$J$4:$J$921,($F40&amp;"/"&amp;DN$4&amp;"/"&amp;DN$3&amp;"/"&amp;DN$2),Adjustments!W$4:W$921)</f>
        <v>0</v>
      </c>
      <c r="DO40" s="27">
        <f>SUMIF(Adjustments!$J$4:$J$921,($F40&amp;"/"&amp;DO$4&amp;"/"&amp;DO$3&amp;"/"&amp;DO$2),Adjustments!X$4:X$921)</f>
        <v>0</v>
      </c>
      <c r="DP40" s="27">
        <f>SUMIF(Adjustments!$J$4:$J$921,($F40&amp;"/"&amp;DP$4&amp;"/"&amp;DP$3&amp;"/"&amp;DP$2),Adjustments!Y$4:Y$921)</f>
        <v>0</v>
      </c>
      <c r="DQ40" s="27">
        <f>SUMIF(Adjustments!$J$4:$J$921,($F40&amp;"/"&amp;DQ$4&amp;"/"&amp;DQ$3&amp;"/"&amp;DQ$2),Adjustments!Z$4:Z$921)</f>
        <v>0</v>
      </c>
      <c r="DR40" s="27">
        <f>SUMIF(Adjustments!$J$4:$J$921,($F40&amp;"/"&amp;DR$4&amp;"/"&amp;DR$3&amp;"/"&amp;DR$2),Adjustments!AA$4:AA$921)</f>
        <v>0</v>
      </c>
      <c r="DS40" s="27">
        <f>SUMIF(Adjustments!$J$4:$J$921,($F40&amp;"/"&amp;DS$4&amp;"/"&amp;DS$3&amp;"/"&amp;DS$2),Adjustments!AB$4:AB$921)</f>
        <v>0</v>
      </c>
      <c r="DT40" s="27">
        <f>SUMIF(Adjustments!$J$4:$J$921,($F40&amp;"/"&amp;DT$4&amp;"/"&amp;DT$3&amp;"/"&amp;DT$2),Adjustments!AC$4:AC$921)</f>
        <v>0</v>
      </c>
      <c r="DU40" s="27">
        <f>SUMIF(Adjustments!$J$4:$J$921,($F40&amp;"/"&amp;DU$4&amp;"/"&amp;DU$3&amp;"/"&amp;DU$2),Adjustments!AD$4:AD$921)</f>
        <v>0</v>
      </c>
      <c r="DV40" s="27">
        <f>SUMIF(Adjustments!$J$4:$J$921,($F40&amp;"/"&amp;DV$4&amp;"/"&amp;DV$3&amp;"/"&amp;DV$2),Adjustments!AE$4:AE$921)</f>
        <v>0</v>
      </c>
      <c r="DW40" s="27">
        <f>SUMIF(Adjustments!$J$4:$J$921,($F40&amp;"/"&amp;DW$4&amp;"/"&amp;DW$3&amp;"/"&amp;DW$2),Adjustments!AF$4:AF$921)</f>
        <v>0</v>
      </c>
      <c r="DX40" s="27">
        <f>SUMIF(Adjustments!$J$4:$J$921,($F40&amp;"/"&amp;DX$4&amp;"/"&amp;DX$3&amp;"/"&amp;DX$2),Adjustments!AG$4:AG$921)</f>
        <v>0</v>
      </c>
      <c r="DY40" s="27">
        <f>SUMIF(Adjustments!$J$4:$J$921,($F40&amp;"/"&amp;DY$4&amp;"/"&amp;DY$3&amp;"/"&amp;DY$2),Adjustments!AH$4:AH$921)</f>
        <v>0</v>
      </c>
      <c r="DZ40" s="117"/>
      <c r="EA40" s="27">
        <f>SUMIF(Adjustments!$J$4:$J$921,($F40&amp;"/"&amp;EA$4&amp;"/"&amp;EA$3&amp;"/"&amp;EA$2),Adjustments!L$4:L$921)</f>
        <v>0</v>
      </c>
      <c r="EB40" s="27">
        <f>SUMIF(Adjustments!$J$4:$J$921,($F40&amp;"/"&amp;EB$4&amp;"/"&amp;EB$3&amp;"/"&amp;EB$2),Adjustments!M$4:M$921)</f>
        <v>0</v>
      </c>
      <c r="EC40" s="27">
        <f>SUMIF(Adjustments!$J$4:$J$921,($F40&amp;"/"&amp;EC$4&amp;"/"&amp;EC$3&amp;"/"&amp;EC$2),Adjustments!N$4:N$921)</f>
        <v>0</v>
      </c>
      <c r="ED40" s="27">
        <f>SUMIF(Adjustments!$J$4:$J$921,($F40&amp;"/"&amp;ED$4&amp;"/"&amp;ED$3&amp;"/"&amp;ED$2),Adjustments!O$4:O$921)</f>
        <v>0</v>
      </c>
      <c r="EE40" s="27">
        <f>SUMIF(Adjustments!$J$4:$J$921,($F40&amp;"/"&amp;EE$4&amp;"/"&amp;EE$3&amp;"/"&amp;EE$2),Adjustments!P$4:P$921)</f>
        <v>0</v>
      </c>
      <c r="EF40" s="27">
        <f>SUMIF(Adjustments!$J$4:$J$921,($F40&amp;"/"&amp;EF$4&amp;"/"&amp;EF$3&amp;"/"&amp;EF$2),Adjustments!Q$4:Q$921)</f>
        <v>0</v>
      </c>
      <c r="EG40" s="27">
        <f>SUMIF(Adjustments!$J$4:$J$921,($F40&amp;"/"&amp;EG$4&amp;"/"&amp;EG$3&amp;"/"&amp;EG$2),Adjustments!R$4:R$921)</f>
        <v>0</v>
      </c>
      <c r="EH40" s="27">
        <f>SUMIF(Adjustments!$J$4:$J$921,($F40&amp;"/"&amp;EH$4&amp;"/"&amp;EH$3&amp;"/"&amp;EH$2),Adjustments!S$4:S$921)</f>
        <v>0</v>
      </c>
      <c r="EI40" s="27">
        <f>SUMIF(Adjustments!$J$4:$J$921,($F40&amp;"/"&amp;EI$4&amp;"/"&amp;EI$3&amp;"/"&amp;EI$2),Adjustments!T$4:T$921)</f>
        <v>0</v>
      </c>
      <c r="EJ40" s="27">
        <f>SUMIF(Adjustments!$J$4:$J$921,($F40&amp;"/"&amp;EJ$4&amp;"/"&amp;EJ$3&amp;"/"&amp;EJ$2),Adjustments!U$4:U$921)</f>
        <v>0</v>
      </c>
      <c r="EK40" s="27">
        <f>SUMIF(Adjustments!$J$4:$J$921,($F40&amp;"/"&amp;EK$4&amp;"/"&amp;EK$3&amp;"/"&amp;EK$2),Adjustments!V$4:V$921)</f>
        <v>0</v>
      </c>
      <c r="EL40" s="27">
        <f>SUMIF(Adjustments!$J$4:$J$921,($F40&amp;"/"&amp;EL$4&amp;"/"&amp;EL$3&amp;"/"&amp;EL$2),Adjustments!W$4:W$921)</f>
        <v>0</v>
      </c>
      <c r="EM40" s="27">
        <f>SUMIF(Adjustments!$J$4:$J$921,($F40&amp;"/"&amp;EM$4&amp;"/"&amp;EM$3&amp;"/"&amp;EM$2),Adjustments!X$4:X$921)</f>
        <v>0</v>
      </c>
      <c r="EN40" s="27">
        <f>SUMIF(Adjustments!$J$4:$J$921,($F40&amp;"/"&amp;EN$4&amp;"/"&amp;EN$3&amp;"/"&amp;EN$2),Adjustments!Y$4:Y$921)</f>
        <v>0</v>
      </c>
      <c r="EO40" s="27">
        <f>SUMIF(Adjustments!$J$4:$J$921,($F40&amp;"/"&amp;EO$4&amp;"/"&amp;EO$3&amp;"/"&amp;EO$2),Adjustments!Z$4:Z$921)</f>
        <v>0</v>
      </c>
      <c r="EP40" s="27">
        <f>SUMIF(Adjustments!$J$4:$J$921,($F40&amp;"/"&amp;EP$4&amp;"/"&amp;EP$3&amp;"/"&amp;EP$2),Adjustments!AA$4:AA$921)</f>
        <v>0</v>
      </c>
      <c r="EQ40" s="27">
        <f>SUMIF(Adjustments!$J$4:$J$921,($F40&amp;"/"&amp;EQ$4&amp;"/"&amp;EQ$3&amp;"/"&amp;EQ$2),Adjustments!AB$4:AB$921)</f>
        <v>0</v>
      </c>
      <c r="ER40" s="27">
        <f>SUMIF(Adjustments!$J$4:$J$921,($F40&amp;"/"&amp;ER$4&amp;"/"&amp;ER$3&amp;"/"&amp;ER$2),Adjustments!AC$4:AC$921)</f>
        <v>0</v>
      </c>
      <c r="ES40" s="27">
        <f>SUMIF(Adjustments!$J$4:$J$921,($F40&amp;"/"&amp;ES$4&amp;"/"&amp;ES$3&amp;"/"&amp;ES$2),Adjustments!AD$4:AD$921)</f>
        <v>0</v>
      </c>
      <c r="ET40" s="27">
        <f>SUMIF(Adjustments!$J$4:$J$921,($F40&amp;"/"&amp;ET$4&amp;"/"&amp;ET$3&amp;"/"&amp;ET$2),Adjustments!AE$4:AE$921)</f>
        <v>0</v>
      </c>
      <c r="EU40" s="27">
        <f>SUMIF(Adjustments!$J$4:$J$921,($F40&amp;"/"&amp;EU$4&amp;"/"&amp;EU$3&amp;"/"&amp;EU$2),Adjustments!AF$4:AF$921)</f>
        <v>0</v>
      </c>
      <c r="EV40" s="27">
        <f>SUMIF(Adjustments!$J$4:$J$921,($F40&amp;"/"&amp;EV$4&amp;"/"&amp;EV$3&amp;"/"&amp;EV$2),Adjustments!AG$4:AG$921)</f>
        <v>0</v>
      </c>
      <c r="EW40" s="27">
        <f>SUMIF(Adjustments!$J$4:$J$921,($F40&amp;"/"&amp;EW$4&amp;"/"&amp;EW$3&amp;"/"&amp;EW$2),Adjustments!AH$4:AH$921)</f>
        <v>0</v>
      </c>
      <c r="EX40" s="117"/>
      <c r="EY40" s="27">
        <f>SUMIF(Adjustments!$J$4:$J$921,($F40&amp;"/"&amp;EY$4&amp;"/"&amp;EY$3&amp;"/"&amp;EY$2),Adjustments!L$4:L$921)</f>
        <v>-64743.56</v>
      </c>
      <c r="EZ40" s="27">
        <f>SUMIF(Adjustments!$J$4:$J$921,($F40&amp;"/"&amp;EZ$4&amp;"/"&amp;EZ$3&amp;"/"&amp;EZ$2),Adjustments!M$4:M$921)</f>
        <v>-72048.960000000006</v>
      </c>
      <c r="FA40" s="27">
        <f>SUMIF(Adjustments!$J$4:$J$921,($F40&amp;"/"&amp;FA$4&amp;"/"&amp;FA$3&amp;"/"&amp;FA$2),Adjustments!N$4:N$921)</f>
        <v>-58364.17</v>
      </c>
      <c r="FB40" s="27">
        <f>SUMIF(Adjustments!$J$4:$J$921,($F40&amp;"/"&amp;FB$4&amp;"/"&amp;FB$3&amp;"/"&amp;FB$2),Adjustments!O$4:O$921)</f>
        <v>-60679.3</v>
      </c>
      <c r="FC40" s="27">
        <f>SUMIF(Adjustments!$J$4:$J$921,($F40&amp;"/"&amp;FC$4&amp;"/"&amp;FC$3&amp;"/"&amp;FC$2),Adjustments!P$4:P$921)</f>
        <v>-57319.529999999992</v>
      </c>
      <c r="FD40" s="27">
        <f>SUMIF(Adjustments!$J$4:$J$921,($F40&amp;"/"&amp;FD$4&amp;"/"&amp;FD$3&amp;"/"&amp;FD$2),Adjustments!Q$4:Q$921)</f>
        <v>-61442.479999999989</v>
      </c>
      <c r="FE40" s="27">
        <f>SUMIF(Adjustments!$J$4:$J$921,($F40&amp;"/"&amp;FE$4&amp;"/"&amp;FE$3&amp;"/"&amp;FE$2),Adjustments!R$4:R$921)</f>
        <v>-65825.530000000013</v>
      </c>
      <c r="FF40" s="27">
        <f>SUMIF(Adjustments!$J$4:$J$921,($F40&amp;"/"&amp;FF$4&amp;"/"&amp;FF$3&amp;"/"&amp;FF$2),Adjustments!S$4:S$921)</f>
        <v>-60128.159999999989</v>
      </c>
      <c r="FG40" s="27">
        <f>SUMIF(Adjustments!$J$4:$J$921,($F40&amp;"/"&amp;FG$4&amp;"/"&amp;FG$3&amp;"/"&amp;FG$2),Adjustments!T$4:T$921)</f>
        <v>-48021.600000000006</v>
      </c>
      <c r="FH40" s="27">
        <f>SUMIF(Adjustments!$J$4:$J$921,($F40&amp;"/"&amp;FH$4&amp;"/"&amp;FH$3&amp;"/"&amp;FH$2),Adjustments!U$4:U$921)</f>
        <v>0</v>
      </c>
      <c r="FI40" s="27">
        <f>SUMIF(Adjustments!$J$4:$J$921,($F40&amp;"/"&amp;FI$4&amp;"/"&amp;FI$3&amp;"/"&amp;FI$2),Adjustments!V$4:V$921)</f>
        <v>0</v>
      </c>
      <c r="FJ40" s="27">
        <f>SUMIF(Adjustments!$J$4:$J$921,($F40&amp;"/"&amp;FJ$4&amp;"/"&amp;FJ$3&amp;"/"&amp;FJ$2),Adjustments!W$4:W$921)</f>
        <v>0</v>
      </c>
      <c r="FK40" s="27">
        <f>SUMIF(Adjustments!$J$4:$J$921,($F40&amp;"/"&amp;FK$4&amp;"/"&amp;FK$3&amp;"/"&amp;FK$2),Adjustments!X$4:X$921)</f>
        <v>0</v>
      </c>
      <c r="FL40" s="27">
        <f>SUMIF(Adjustments!$J$4:$J$921,($F40&amp;"/"&amp;FL$4&amp;"/"&amp;FL$3&amp;"/"&amp;FL$2),Adjustments!Y$4:Y$921)</f>
        <v>0</v>
      </c>
      <c r="FM40" s="27">
        <f>SUMIF(Adjustments!$J$4:$J$921,($F40&amp;"/"&amp;FM$4&amp;"/"&amp;FM$3&amp;"/"&amp;FM$2),Adjustments!Z$4:Z$921)</f>
        <v>0</v>
      </c>
      <c r="FN40" s="27">
        <f>SUMIF(Adjustments!$J$4:$J$921,($F40&amp;"/"&amp;FN$4&amp;"/"&amp;FN$3&amp;"/"&amp;FN$2),Adjustments!AA$4:AA$921)</f>
        <v>0</v>
      </c>
      <c r="FO40" s="27">
        <f>SUMIF(Adjustments!$J$4:$J$921,($F40&amp;"/"&amp;FO$4&amp;"/"&amp;FO$3&amp;"/"&amp;FO$2),Adjustments!AB$4:AB$921)</f>
        <v>0</v>
      </c>
      <c r="FP40" s="27">
        <f>SUMIF(Adjustments!$J$4:$J$921,($F40&amp;"/"&amp;FP$4&amp;"/"&amp;FP$3&amp;"/"&amp;FP$2),Adjustments!AC$4:AC$921)</f>
        <v>0</v>
      </c>
      <c r="FQ40" s="27">
        <f>SUMIF(Adjustments!$J$4:$J$921,($F40&amp;"/"&amp;FQ$4&amp;"/"&amp;FQ$3&amp;"/"&amp;FQ$2),Adjustments!AD$4:AD$921)</f>
        <v>0</v>
      </c>
      <c r="FR40" s="27">
        <f>SUMIF(Adjustments!$J$4:$J$921,($F40&amp;"/"&amp;FR$4&amp;"/"&amp;FR$3&amp;"/"&amp;FR$2),Adjustments!AE$4:AE$921)</f>
        <v>0</v>
      </c>
      <c r="FS40" s="27">
        <f>SUMIF(Adjustments!$J$4:$J$921,($F40&amp;"/"&amp;FS$4&amp;"/"&amp;FS$3&amp;"/"&amp;FS$2),Adjustments!AF$4:AF$921)</f>
        <v>0</v>
      </c>
      <c r="FT40" s="27">
        <f>SUMIF(Adjustments!$J$4:$J$921,($F40&amp;"/"&amp;FT$4&amp;"/"&amp;FT$3&amp;"/"&amp;FT$2),Adjustments!AG$4:AG$921)</f>
        <v>0</v>
      </c>
      <c r="FU40" s="27">
        <f>SUMIF(Adjustments!$J$4:$J$921,($F40&amp;"/"&amp;FU$4&amp;"/"&amp;FU$3&amp;"/"&amp;FU$2),Adjustments!AH$4:AH$921)</f>
        <v>0</v>
      </c>
      <c r="FV40" s="117"/>
      <c r="FW40" s="27">
        <f t="shared" si="29"/>
        <v>-548573.28999999992</v>
      </c>
      <c r="FX40" s="117"/>
      <c r="FY40" s="358">
        <f>VLOOKUP(F40,Scenarios!Z42:AD163,5,0)</f>
        <v>-99270653.660000011</v>
      </c>
      <c r="FZ40" s="16">
        <f t="shared" ref="FZ40:FZ46" si="181">FY40-J40-AI40-(BG40+CE40+DC40+EA40+EY40)</f>
        <v>-99634411.280915841</v>
      </c>
      <c r="GA40" s="16">
        <f t="shared" ref="GA40:GA46" si="182">FZ40-K40-AJ40-(BH40+CF40+DD40+EB40+EZ40)</f>
        <v>-100026121.91809295</v>
      </c>
      <c r="GB40" s="16">
        <f t="shared" ref="GB40:GB46" si="183">GA40-L40-AK40-(BI40+CG40+DE40+EC40+FA40)</f>
        <v>-100380506.49799964</v>
      </c>
      <c r="GC40" s="16">
        <f t="shared" ref="GC40:GC46" si="184">GB40-M40-AL40-(BJ40+CH40+DF40+ED40+FB40)</f>
        <v>-100748556.32440056</v>
      </c>
      <c r="GD40" s="16">
        <f t="shared" ref="GD40:GD46" si="185">GC40-N40-AM40-(BK40+CI40+DG40+EE40+FC40)</f>
        <v>-101184017.09850991</v>
      </c>
      <c r="GE40" s="16">
        <f t="shared" ref="GE40:GE46" si="186">GD40-O40-AN40-(BL40+CJ40+DH40+EF40+FD40)</f>
        <v>-101584918.77878478</v>
      </c>
      <c r="GF40" s="16">
        <f t="shared" ref="GF40:GF46" si="187">GE40-P40-AO40-(BM40+CK40+DI40+EG40+FE40)</f>
        <v>-101944917.52103575</v>
      </c>
      <c r="GG40" s="16">
        <f t="shared" ref="GG40:GG46" si="188">GF40-Q40-AP40-(BN40+CL40+DJ40+EH40+FF40)</f>
        <v>-102368046.55995907</v>
      </c>
      <c r="GH40" s="16">
        <f t="shared" ref="GH40:GH46" si="189">GG40-R40-AQ40-(BO40+CM40+DK40+EI40+FG40)</f>
        <v>-102722372.19033034</v>
      </c>
      <c r="GI40" s="16">
        <f t="shared" ref="GI40:GI46" si="190">GH40-S40-AR40-(BP40+CN40+DL40+EJ40+FH40)</f>
        <v>-103176298.9055813</v>
      </c>
      <c r="GJ40" s="16">
        <f t="shared" ref="GJ40:GJ46" si="191">GI40-T40-AS40-(BQ40+CO40+DM40+EK40+FI40)</f>
        <v>-103631382.77280073</v>
      </c>
      <c r="GK40" s="16">
        <f t="shared" ref="GK40:GK46" si="192">GJ40-U40-AT40-(BR40+CP40+DN40+EL40+FJ40)</f>
        <v>-104087648.07199155</v>
      </c>
      <c r="GL40" s="16">
        <f t="shared" ref="GL40:GL46" si="193">GK40-V40-AU40-(BS40+CQ40+DO40+EM40+FK40)</f>
        <v>-104545089.9849661</v>
      </c>
      <c r="GM40" s="16">
        <f t="shared" ref="GM40:GM46" si="194">GL40-W40-AV40-(BT40+CR40+DP40+EN40+FL40)</f>
        <v>-105003804.76749364</v>
      </c>
      <c r="GN40" s="16">
        <f t="shared" ref="GN40:GN46" si="195">GM40-X40-AW40-(BU40+CS40+DQ40+EO40+FM40)</f>
        <v>-105463812.97601359</v>
      </c>
      <c r="GO40" s="16">
        <f t="shared" ref="GO40:GO46" si="196">GN40-Y40-AX40-(BV40+CT40+DR40+EP40+FN40)</f>
        <v>-105924949.49125433</v>
      </c>
      <c r="GP40" s="16">
        <f t="shared" ref="GP40:GP46" si="197">GO40-Z40-AY40-(BW40+CU40+DS40+EQ40+FO40)</f>
        <v>-106387111.79000874</v>
      </c>
      <c r="GQ40" s="16">
        <f t="shared" ref="GQ40:GQ46" si="198">GP40-AA40-AZ40-(BX40+CV40+DT40+ER40+FP40)</f>
        <v>-106850402.31090039</v>
      </c>
      <c r="GR40" s="16">
        <f t="shared" ref="GR40:GR46" si="199">GQ40-AB40-BA40-(BY40+CW40+DU40+ES40+FQ40)</f>
        <v>-107312682.72980906</v>
      </c>
      <c r="GS40" s="16">
        <f t="shared" ref="GS40:GS46" si="200">GR40-AC40-BB40-(BZ40+CX40+DV40+ET40+FR40)</f>
        <v>-107775911.0433813</v>
      </c>
      <c r="GT40" s="16">
        <f t="shared" ref="GT40:GT46" si="201">GS40-AD40-BC40-(CA40+CY40+DW40+EU40+FS40)</f>
        <v>-108240149.56401525</v>
      </c>
      <c r="GU40" s="16">
        <f t="shared" ref="GU40:GU46" si="202">GT40-AE40-BD40-(CB40+CZ40+DX40+EV40+FT40)</f>
        <v>-108705373.03130215</v>
      </c>
      <c r="GV40" s="16">
        <f t="shared" ref="GV40:GV46" si="203">GU40-AF40-BE40-(CC40+DA40+DY40+EW40+FU40)</f>
        <v>-109171511.17484768</v>
      </c>
      <c r="GW40" s="13"/>
      <c r="GX40" s="569" t="s">
        <v>1200</v>
      </c>
      <c r="GY40" s="599" t="str">
        <f t="shared" ref="GY40:GY45" si="204">GX40</f>
        <v>108360-73CA</v>
      </c>
      <c r="GZ40" s="563">
        <f t="shared" ref="GZ40:GZ46" si="205">AVERAGE(GJ40:GV40)</f>
        <v>-106392294.59298342</v>
      </c>
      <c r="HA40" s="127">
        <f>VLOOKUP($GX40,Scenarios!$V$11:$Y$132,4,0)</f>
        <v>-99381214.21999979</v>
      </c>
      <c r="HB40" s="127">
        <f t="shared" si="93"/>
        <v>-7011080.3729836345</v>
      </c>
      <c r="HD40" s="106">
        <f>VLOOKUP($GX40,Scenarios!$AE$11:$AF$132,2,0)</f>
        <v>-106970096.03541674</v>
      </c>
      <c r="HE40" s="106">
        <f>VLOOKUP($GX40,Scenarios!$V$11:$Y$132,4,0)</f>
        <v>-99381214.21999979</v>
      </c>
      <c r="HF40" s="106">
        <f t="shared" si="94"/>
        <v>-7588881.815416947</v>
      </c>
      <c r="HH40" s="106">
        <f t="shared" si="54"/>
        <v>-577801.44243331254</v>
      </c>
    </row>
    <row r="41" spans="1:216">
      <c r="A41" t="s">
        <v>24</v>
      </c>
      <c r="B41" t="s">
        <v>25</v>
      </c>
      <c r="C41" t="s">
        <v>25</v>
      </c>
      <c r="D41" s="5" t="s">
        <v>106</v>
      </c>
      <c r="E41" s="5" t="s">
        <v>23</v>
      </c>
      <c r="F41" s="5" t="s">
        <v>126</v>
      </c>
      <c r="G41" s="5" t="s">
        <v>68</v>
      </c>
      <c r="H41" s="5" t="s">
        <v>1201</v>
      </c>
      <c r="I41" s="5"/>
      <c r="J41" s="119">
        <f>SUMIF(Retirements!$E$10:$E$96,'Accum Dep'!$F41,Retirements!ED$10:ED$97)</f>
        <v>-1028794.0299999987</v>
      </c>
      <c r="K41" s="119">
        <f>SUMIF(Retirements!$E$10:$E$96,'Accum Dep'!$F41,Retirements!EE$10:EE$97)</f>
        <v>-685836.44999999949</v>
      </c>
      <c r="L41" s="119">
        <f>SUMIF(Retirements!$E$10:$E$96,'Accum Dep'!$F41,Retirements!EF$10:EF$97)</f>
        <v>-801120.01999999909</v>
      </c>
      <c r="M41" s="119">
        <f>SUMIF(Retirements!$E$10:$E$96,'Accum Dep'!$F41,Retirements!EG$10:EG$97)</f>
        <v>-881162.34999999905</v>
      </c>
      <c r="N41" s="119">
        <f>SUMIF(Retirements!$E$10:$E$96,'Accum Dep'!$F41,Retirements!EH$10:EH$97)</f>
        <v>-770543.96999999927</v>
      </c>
      <c r="O41" s="119">
        <f>SUMIF(Retirements!$E$10:$E$96,'Accum Dep'!$F41,Retirements!EI$10:EI$97)</f>
        <v>-855229.71999999846</v>
      </c>
      <c r="P41" s="119">
        <f>SUMIF(Retirements!$E$10:$E$96,'Accum Dep'!$F41,Retirements!EJ$10:EJ$97)</f>
        <v>-777321.21999999706</v>
      </c>
      <c r="Q41" s="119">
        <f>SUMIF(Retirements!$E$10:$E$96,'Accum Dep'!$F41,Retirements!EK$10:EK$97)</f>
        <v>-758409.83999999973</v>
      </c>
      <c r="R41" s="119">
        <f>SUMIF(Retirements!$E$10:$E$96,'Accum Dep'!$F41,Retirements!EL$10:EL$97)</f>
        <v>-820365.19000000088</v>
      </c>
      <c r="S41" s="119">
        <f>SUMIF(Retirements!$E$10:$E$96,'Accum Dep'!$F41,Retirements!EM$10:EM$97)</f>
        <v>-822761.68443347944</v>
      </c>
      <c r="T41" s="119">
        <f>SUMIF(Retirements!$E$10:$E$96,'Accum Dep'!$F41,Retirements!EN$10:EN$97)</f>
        <v>-822761.68443347944</v>
      </c>
      <c r="U41" s="119">
        <f>SUMIF(Retirements!$E$10:$E$96,'Accum Dep'!$F41,Retirements!EO$10:EO$97)</f>
        <v>-822761.68443347944</v>
      </c>
      <c r="V41" s="119">
        <f>SUMIF(Retirements!$E$10:$E$96,'Accum Dep'!$F41,Retirements!EP$10:EP$97)</f>
        <v>-822761.68443347944</v>
      </c>
      <c r="W41" s="119">
        <f>SUMIF(Retirements!$E$10:$E$96,'Accum Dep'!$F41,Retirements!EQ$10:EQ$97)</f>
        <v>-822761.68443347944</v>
      </c>
      <c r="X41" s="119">
        <f>SUMIF(Retirements!$E$10:$E$96,'Accum Dep'!$F41,Retirements!ER$10:ER$97)</f>
        <v>-822761.68443347944</v>
      </c>
      <c r="Y41" s="119">
        <f>SUMIF(Retirements!$E$10:$E$96,'Accum Dep'!$F41,Retirements!ES$10:ES$97)</f>
        <v>-822761.68443347944</v>
      </c>
      <c r="Z41" s="119">
        <f>SUMIF(Retirements!$E$10:$E$96,'Accum Dep'!$F41,Retirements!ET$10:ET$97)</f>
        <v>-822761.68443347944</v>
      </c>
      <c r="AA41" s="119">
        <f>SUMIF(Retirements!$E$10:$E$96,'Accum Dep'!$F41,Retirements!EU$10:EU$97)</f>
        <v>-822761.68443347944</v>
      </c>
      <c r="AB41" s="119">
        <f>SUMIF(Retirements!$E$10:$E$96,'Accum Dep'!$F41,Retirements!EV$10:EV$97)</f>
        <v>-835819.86466174212</v>
      </c>
      <c r="AC41" s="119">
        <f>SUMIF(Retirements!$E$10:$E$96,'Accum Dep'!$F41,Retirements!EW$10:EW$97)</f>
        <v>-835819.86466174212</v>
      </c>
      <c r="AD41" s="119">
        <f>SUMIF(Retirements!$E$10:$E$96,'Accum Dep'!$F41,Retirements!EX$10:EX$97)</f>
        <v>-835819.86466174212</v>
      </c>
      <c r="AE41" s="119">
        <f>SUMIF(Retirements!$E$10:$E$96,'Accum Dep'!$F41,Retirements!EY$10:EY$97)</f>
        <v>-835819.86466174212</v>
      </c>
      <c r="AF41" s="119">
        <f>SUMIF(Retirements!$E$10:$E$96,'Accum Dep'!$F41,Retirements!EZ$10:EZ$97)</f>
        <v>-835819.86466174212</v>
      </c>
      <c r="AG41" s="7"/>
      <c r="AH41" s="27">
        <f>SUMIF('Depreciation Exp'!$F$8:$F$130,'Accum Dep'!$F41,'Depreciation Exp'!CH$8:CH$133)</f>
        <v>4089794.6554010063</v>
      </c>
      <c r="AI41" s="27">
        <f>SUMIF('Depreciation Exp'!$F$8:$F$130,'Accum Dep'!$F41,'Depreciation Exp'!CI$8:CI$133)</f>
        <v>4095473.8555613626</v>
      </c>
      <c r="AJ41" s="27">
        <f>SUMIF('Depreciation Exp'!$F$8:$F$130,'Accum Dep'!$F41,'Depreciation Exp'!CJ$8:CJ$133)</f>
        <v>4109993.4323433596</v>
      </c>
      <c r="AK41" s="27">
        <f>SUMIF('Depreciation Exp'!$F$8:$F$130,'Accum Dep'!$F41,'Depreciation Exp'!CK$8:CK$133)</f>
        <v>4122572.6392197618</v>
      </c>
      <c r="AL41" s="27">
        <f>SUMIF('Depreciation Exp'!$F$8:$F$130,'Accum Dep'!$F41,'Depreciation Exp'!CL$8:CL$133)</f>
        <v>4129193.9255157248</v>
      </c>
      <c r="AM41" s="27">
        <f>SUMIF('Depreciation Exp'!$F$8:$F$130,'Accum Dep'!$F41,'Depreciation Exp'!CM$8:CM$133)</f>
        <v>4139576.359875829</v>
      </c>
      <c r="AN41" s="27">
        <f>SUMIF('Depreciation Exp'!$F$8:$F$130,'Accum Dep'!$F41,'Depreciation Exp'!CN$8:CN$133)</f>
        <v>4157529.3363939226</v>
      </c>
      <c r="AO41" s="27">
        <f>SUMIF('Depreciation Exp'!$F$8:$F$130,'Accum Dep'!$F41,'Depreciation Exp'!CO$8:CO$133)</f>
        <v>4173291.5708602625</v>
      </c>
      <c r="AP41" s="27">
        <f>SUMIF('Depreciation Exp'!$F$8:$F$130,'Accum Dep'!$F41,'Depreciation Exp'!CP$8:CP$133)</f>
        <v>4181729.1091950419</v>
      </c>
      <c r="AQ41" s="27">
        <f>SUMIF('Depreciation Exp'!$F$8:$F$130,'Accum Dep'!$F41,'Depreciation Exp'!CQ$8:CQ$133)</f>
        <v>4188300.8137422339</v>
      </c>
      <c r="AR41" s="27">
        <f>SUMIF('Depreciation Exp'!$F$8:$F$130,'Accum Dep'!$F41,'Depreciation Exp'!CR$8:CR$133)</f>
        <v>4194283.9023504499</v>
      </c>
      <c r="AS41" s="27">
        <f>SUMIF('Depreciation Exp'!$F$8:$F$130,'Accum Dep'!$F41,'Depreciation Exp'!CS$8:CS$133)</f>
        <v>4199225.9624935621</v>
      </c>
      <c r="AT41" s="27">
        <f>SUMIF('Depreciation Exp'!$F$8:$F$130,'Accum Dep'!$F41,'Depreciation Exp'!CT$8:CT$133)</f>
        <v>4204260.6236586245</v>
      </c>
      <c r="AU41" s="27">
        <f>SUMIF('Depreciation Exp'!$F$8:$F$130,'Accum Dep'!$F41,'Depreciation Exp'!CU$8:CU$133)</f>
        <v>4209187.8252594192</v>
      </c>
      <c r="AV41" s="27">
        <f>SUMIF('Depreciation Exp'!$F$8:$F$130,'Accum Dep'!$F41,'Depreciation Exp'!CV$8:CV$133)</f>
        <v>4214177.6510683158</v>
      </c>
      <c r="AW41" s="27">
        <f>SUMIF('Depreciation Exp'!$F$8:$F$130,'Accum Dep'!$F41,'Depreciation Exp'!CW$8:CW$133)</f>
        <v>4218973.6309056785</v>
      </c>
      <c r="AX41" s="27">
        <f>SUMIF('Depreciation Exp'!$F$8:$F$130,'Accum Dep'!$F41,'Depreciation Exp'!CX$8:CX$133)</f>
        <v>4223101.4262411492</v>
      </c>
      <c r="AY41" s="27">
        <f>SUMIF('Depreciation Exp'!$F$8:$F$130,'Accum Dep'!$F41,'Depreciation Exp'!CY$8:CY$133)</f>
        <v>4227057.1076790206</v>
      </c>
      <c r="AZ41" s="27">
        <f>SUMIF('Depreciation Exp'!$F$8:$F$130,'Accum Dep'!$F41,'Depreciation Exp'!CZ$8:CZ$133)</f>
        <v>4231559.5503438432</v>
      </c>
      <c r="BA41" s="27">
        <f>SUMIF('Depreciation Exp'!$F$8:$F$130,'Accum Dep'!$F41,'Depreciation Exp'!DA$8:DA$133)</f>
        <v>4237002.6506457794</v>
      </c>
      <c r="BB41" s="27">
        <f>SUMIF('Depreciation Exp'!$F$8:$F$130,'Accum Dep'!$F41,'Depreciation Exp'!DB$8:DB$133)</f>
        <v>4245966.2576899845</v>
      </c>
      <c r="BC41" s="27">
        <f>SUMIF('Depreciation Exp'!$F$8:$F$130,'Accum Dep'!$F41,'Depreciation Exp'!DC$8:DC$133)</f>
        <v>4255477.3811905729</v>
      </c>
      <c r="BD41" s="27">
        <f>SUMIF('Depreciation Exp'!$F$8:$F$130,'Accum Dep'!$F41,'Depreciation Exp'!DD$8:DD$133)</f>
        <v>4262037.0606271103</v>
      </c>
      <c r="BE41" s="27">
        <f>SUMIF('Depreciation Exp'!$F$8:$F$130,'Accum Dep'!$F41,'Depreciation Exp'!DE$8:DE$133)</f>
        <v>4268202.9634284535</v>
      </c>
      <c r="BF41" s="59"/>
      <c r="BG41" s="27">
        <f>SUMIF(Adjustments!$J$4:$J$921,($F41&amp;"/"&amp;BG$4&amp;"/"&amp;BG$3&amp;"/"&amp;BG$2),Adjustments!L$4:L$921)</f>
        <v>0</v>
      </c>
      <c r="BH41" s="27">
        <f>SUMIF(Adjustments!$J$4:$J$921,($F41&amp;"/"&amp;BH$4&amp;"/"&amp;BH$3&amp;"/"&amp;BH$2),Adjustments!M$4:M$921)</f>
        <v>0</v>
      </c>
      <c r="BI41" s="27">
        <f>SUMIF(Adjustments!$J$4:$J$921,($F41&amp;"/"&amp;BI$4&amp;"/"&amp;BI$3&amp;"/"&amp;BI$2),Adjustments!N$4:N$921)</f>
        <v>0</v>
      </c>
      <c r="BJ41" s="27">
        <f>SUMIF(Adjustments!$J$4:$J$921,($F41&amp;"/"&amp;BJ$4&amp;"/"&amp;BJ$3&amp;"/"&amp;BJ$2),Adjustments!O$4:O$921)</f>
        <v>0</v>
      </c>
      <c r="BK41" s="27">
        <f>SUMIF(Adjustments!$J$4:$J$921,($F41&amp;"/"&amp;BK$4&amp;"/"&amp;BK$3&amp;"/"&amp;BK$2),Adjustments!P$4:P$921)</f>
        <v>0</v>
      </c>
      <c r="BL41" s="27">
        <f>SUMIF(Adjustments!$J$4:$J$921,($F41&amp;"/"&amp;BL$4&amp;"/"&amp;BL$3&amp;"/"&amp;BL$2),Adjustments!Q$4:Q$921)</f>
        <v>0</v>
      </c>
      <c r="BM41" s="27">
        <f>SUMIF(Adjustments!$J$4:$J$921,($F41&amp;"/"&amp;BM$4&amp;"/"&amp;BM$3&amp;"/"&amp;BM$2),Adjustments!R$4:R$921)</f>
        <v>0</v>
      </c>
      <c r="BN41" s="27">
        <f>SUMIF(Adjustments!$J$4:$J$921,($F41&amp;"/"&amp;BN$4&amp;"/"&amp;BN$3&amp;"/"&amp;BN$2),Adjustments!S$4:S$921)</f>
        <v>0</v>
      </c>
      <c r="BO41" s="27">
        <f>SUMIF(Adjustments!$J$4:$J$921,($F41&amp;"/"&amp;BO$4&amp;"/"&amp;BO$3&amp;"/"&amp;BO$2),Adjustments!T$4:T$921)</f>
        <v>0</v>
      </c>
      <c r="BP41" s="27">
        <f>SUMIF(Adjustments!$J$4:$J$921,($F41&amp;"/"&amp;BP$4&amp;"/"&amp;BP$3&amp;"/"&amp;BP$2),Adjustments!U$4:U$921)</f>
        <v>0</v>
      </c>
      <c r="BQ41" s="27">
        <f>SUMIF(Adjustments!$J$4:$J$921,($F41&amp;"/"&amp;BQ$4&amp;"/"&amp;BQ$3&amp;"/"&amp;BQ$2),Adjustments!V$4:V$921)</f>
        <v>0</v>
      </c>
      <c r="BR41" s="27">
        <f>SUMIF(Adjustments!$J$4:$J$921,($F41&amp;"/"&amp;BR$4&amp;"/"&amp;BR$3&amp;"/"&amp;BR$2),Adjustments!W$4:W$921)</f>
        <v>0</v>
      </c>
      <c r="BS41" s="27">
        <f>SUMIF(Adjustments!$J$4:$J$921,($F41&amp;"/"&amp;BS$4&amp;"/"&amp;BS$3&amp;"/"&amp;BS$2),Adjustments!X$4:X$921)</f>
        <v>0</v>
      </c>
      <c r="BT41" s="27">
        <f>SUMIF(Adjustments!$J$4:$J$921,($F41&amp;"/"&amp;BT$4&amp;"/"&amp;BT$3&amp;"/"&amp;BT$2),Adjustments!Y$4:Y$921)</f>
        <v>0</v>
      </c>
      <c r="BU41" s="27">
        <f>SUMIF(Adjustments!$J$4:$J$921,($F41&amp;"/"&amp;BU$4&amp;"/"&amp;BU$3&amp;"/"&amp;BU$2),Adjustments!Z$4:Z$921)</f>
        <v>0</v>
      </c>
      <c r="BV41" s="27">
        <f>SUMIF(Adjustments!$J$4:$J$921,($F41&amp;"/"&amp;BV$4&amp;"/"&amp;BV$3&amp;"/"&amp;BV$2),Adjustments!AA$4:AA$921)</f>
        <v>0</v>
      </c>
      <c r="BW41" s="27">
        <f>SUMIF(Adjustments!$J$4:$J$921,($F41&amp;"/"&amp;BW$4&amp;"/"&amp;BW$3&amp;"/"&amp;BW$2),Adjustments!AB$4:AB$921)</f>
        <v>0</v>
      </c>
      <c r="BX41" s="27">
        <f>SUMIF(Adjustments!$J$4:$J$921,($F41&amp;"/"&amp;BX$4&amp;"/"&amp;BX$3&amp;"/"&amp;BX$2),Adjustments!AC$4:AC$921)</f>
        <v>0</v>
      </c>
      <c r="BY41" s="27">
        <f>SUMIF(Adjustments!$J$4:$J$921,($F41&amp;"/"&amp;BY$4&amp;"/"&amp;BY$3&amp;"/"&amp;BY$2),Adjustments!AD$4:AD$921)</f>
        <v>0</v>
      </c>
      <c r="BZ41" s="27">
        <f>SUMIF(Adjustments!$J$4:$J$921,($F41&amp;"/"&amp;BZ$4&amp;"/"&amp;BZ$3&amp;"/"&amp;BZ$2),Adjustments!AE$4:AE$921)</f>
        <v>0</v>
      </c>
      <c r="CA41" s="27">
        <f>SUMIF(Adjustments!$J$4:$J$921,($F41&amp;"/"&amp;CA$4&amp;"/"&amp;CA$3&amp;"/"&amp;CA$2),Adjustments!AF$4:AF$921)</f>
        <v>0</v>
      </c>
      <c r="CB41" s="27">
        <f>SUMIF(Adjustments!$J$4:$J$921,($F41&amp;"/"&amp;CB$4&amp;"/"&amp;CB$3&amp;"/"&amp;CB$2),Adjustments!AG$4:AG$921)</f>
        <v>0</v>
      </c>
      <c r="CC41" s="27">
        <f>SUMIF(Adjustments!$J$4:$J$921,($F41&amp;"/"&amp;CC$4&amp;"/"&amp;CC$3&amp;"/"&amp;CC$2),Adjustments!AH$4:AH$921)</f>
        <v>0</v>
      </c>
      <c r="CD41" s="117"/>
      <c r="CE41" s="27">
        <f>SUMIF(Adjustments!$J$4:$J$921,($F41&amp;"/"&amp;CE$4&amp;"/"&amp;CE$3&amp;"/"&amp;CE$2),Adjustments!L$4:L$921)</f>
        <v>0</v>
      </c>
      <c r="CF41" s="27">
        <f>SUMIF(Adjustments!$J$4:$J$921,($F41&amp;"/"&amp;CF$4&amp;"/"&amp;CF$3&amp;"/"&amp;CF$2),Adjustments!M$4:M$921)</f>
        <v>0</v>
      </c>
      <c r="CG41" s="27">
        <f>SUMIF(Adjustments!$J$4:$J$921,($F41&amp;"/"&amp;CG$4&amp;"/"&amp;CG$3&amp;"/"&amp;CG$2),Adjustments!N$4:N$921)</f>
        <v>0</v>
      </c>
      <c r="CH41" s="27">
        <f>SUMIF(Adjustments!$J$4:$J$921,($F41&amp;"/"&amp;CH$4&amp;"/"&amp;CH$3&amp;"/"&amp;CH$2),Adjustments!O$4:O$921)</f>
        <v>0</v>
      </c>
      <c r="CI41" s="27">
        <f>SUMIF(Adjustments!$J$4:$J$921,($F41&amp;"/"&amp;CI$4&amp;"/"&amp;CI$3&amp;"/"&amp;CI$2),Adjustments!P$4:P$921)</f>
        <v>0</v>
      </c>
      <c r="CJ41" s="27">
        <f>SUMIF(Adjustments!$J$4:$J$921,($F41&amp;"/"&amp;CJ$4&amp;"/"&amp;CJ$3&amp;"/"&amp;CJ$2),Adjustments!Q$4:Q$921)</f>
        <v>0</v>
      </c>
      <c r="CK41" s="27">
        <f>SUMIF(Adjustments!$J$4:$J$921,($F41&amp;"/"&amp;CK$4&amp;"/"&amp;CK$3&amp;"/"&amp;CK$2),Adjustments!R$4:R$921)</f>
        <v>0</v>
      </c>
      <c r="CL41" s="27">
        <f>SUMIF(Adjustments!$J$4:$J$921,($F41&amp;"/"&amp;CL$4&amp;"/"&amp;CL$3&amp;"/"&amp;CL$2),Adjustments!S$4:S$921)</f>
        <v>0</v>
      </c>
      <c r="CM41" s="27">
        <f>SUMIF(Adjustments!$J$4:$J$921,($F41&amp;"/"&amp;CM$4&amp;"/"&amp;CM$3&amp;"/"&amp;CM$2),Adjustments!T$4:T$921)</f>
        <v>0</v>
      </c>
      <c r="CN41" s="27">
        <f>SUMIF(Adjustments!$J$4:$J$921,($F41&amp;"/"&amp;CN$4&amp;"/"&amp;CN$3&amp;"/"&amp;CN$2),Adjustments!U$4:U$921)</f>
        <v>0</v>
      </c>
      <c r="CO41" s="27">
        <f>SUMIF(Adjustments!$J$4:$J$921,($F41&amp;"/"&amp;CO$4&amp;"/"&amp;CO$3&amp;"/"&amp;CO$2),Adjustments!V$4:V$921)</f>
        <v>0</v>
      </c>
      <c r="CP41" s="27">
        <f>SUMIF(Adjustments!$J$4:$J$921,($F41&amp;"/"&amp;CP$4&amp;"/"&amp;CP$3&amp;"/"&amp;CP$2),Adjustments!W$4:W$921)</f>
        <v>0</v>
      </c>
      <c r="CQ41" s="27">
        <f>SUMIF(Adjustments!$J$4:$J$921,($F41&amp;"/"&amp;CQ$4&amp;"/"&amp;CQ$3&amp;"/"&amp;CQ$2),Adjustments!X$4:X$921)</f>
        <v>0</v>
      </c>
      <c r="CR41" s="27">
        <f>SUMIF(Adjustments!$J$4:$J$921,($F41&amp;"/"&amp;CR$4&amp;"/"&amp;CR$3&amp;"/"&amp;CR$2),Adjustments!Y$4:Y$921)</f>
        <v>0</v>
      </c>
      <c r="CS41" s="27">
        <f>SUMIF(Adjustments!$J$4:$J$921,($F41&amp;"/"&amp;CS$4&amp;"/"&amp;CS$3&amp;"/"&amp;CS$2),Adjustments!Z$4:Z$921)</f>
        <v>0</v>
      </c>
      <c r="CT41" s="27">
        <f>SUMIF(Adjustments!$J$4:$J$921,($F41&amp;"/"&amp;CT$4&amp;"/"&amp;CT$3&amp;"/"&amp;CT$2),Adjustments!AA$4:AA$921)</f>
        <v>0</v>
      </c>
      <c r="CU41" s="27">
        <f>SUMIF(Adjustments!$J$4:$J$921,($F41&amp;"/"&amp;CU$4&amp;"/"&amp;CU$3&amp;"/"&amp;CU$2),Adjustments!AB$4:AB$921)</f>
        <v>0</v>
      </c>
      <c r="CV41" s="27">
        <f>SUMIF(Adjustments!$J$4:$J$921,($F41&amp;"/"&amp;CV$4&amp;"/"&amp;CV$3&amp;"/"&amp;CV$2),Adjustments!AC$4:AC$921)</f>
        <v>0</v>
      </c>
      <c r="CW41" s="27">
        <f>SUMIF(Adjustments!$J$4:$J$921,($F41&amp;"/"&amp;CW$4&amp;"/"&amp;CW$3&amp;"/"&amp;CW$2),Adjustments!AD$4:AD$921)</f>
        <v>0</v>
      </c>
      <c r="CX41" s="27">
        <f>SUMIF(Adjustments!$J$4:$J$921,($F41&amp;"/"&amp;CX$4&amp;"/"&amp;CX$3&amp;"/"&amp;CX$2),Adjustments!AE$4:AE$921)</f>
        <v>0</v>
      </c>
      <c r="CY41" s="27">
        <f>SUMIF(Adjustments!$J$4:$J$921,($F41&amp;"/"&amp;CY$4&amp;"/"&amp;CY$3&amp;"/"&amp;CY$2),Adjustments!AF$4:AF$921)</f>
        <v>0</v>
      </c>
      <c r="CZ41" s="27">
        <f>SUMIF(Adjustments!$J$4:$J$921,($F41&amp;"/"&amp;CZ$4&amp;"/"&amp;CZ$3&amp;"/"&amp;CZ$2),Adjustments!AG$4:AG$921)</f>
        <v>0</v>
      </c>
      <c r="DA41" s="27">
        <f>SUMIF(Adjustments!$J$4:$J$921,($F41&amp;"/"&amp;DA$4&amp;"/"&amp;DA$3&amp;"/"&amp;DA$2),Adjustments!AH$4:AH$921)</f>
        <v>0</v>
      </c>
      <c r="DB41" s="117"/>
      <c r="DC41" s="27">
        <f>SUMIF(Adjustments!$J$4:$J$921,($F41&amp;"/"&amp;DC$4&amp;"/"&amp;DC$3&amp;"/"&amp;DC$2),Adjustments!L$4:L$921)</f>
        <v>0</v>
      </c>
      <c r="DD41" s="27">
        <f>SUMIF(Adjustments!$J$4:$J$921,($F41&amp;"/"&amp;DD$4&amp;"/"&amp;DD$3&amp;"/"&amp;DD$2),Adjustments!M$4:M$921)</f>
        <v>0</v>
      </c>
      <c r="DE41" s="27">
        <f>SUMIF(Adjustments!$J$4:$J$921,($F41&amp;"/"&amp;DE$4&amp;"/"&amp;DE$3&amp;"/"&amp;DE$2),Adjustments!N$4:N$921)</f>
        <v>0</v>
      </c>
      <c r="DF41" s="27">
        <f>SUMIF(Adjustments!$J$4:$J$921,($F41&amp;"/"&amp;DF$4&amp;"/"&amp;DF$3&amp;"/"&amp;DF$2),Adjustments!O$4:O$921)</f>
        <v>0</v>
      </c>
      <c r="DG41" s="27">
        <f>SUMIF(Adjustments!$J$4:$J$921,($F41&amp;"/"&amp;DG$4&amp;"/"&amp;DG$3&amp;"/"&amp;DG$2),Adjustments!P$4:P$921)</f>
        <v>0</v>
      </c>
      <c r="DH41" s="27">
        <f>SUMIF(Adjustments!$J$4:$J$921,($F41&amp;"/"&amp;DH$4&amp;"/"&amp;DH$3&amp;"/"&amp;DH$2),Adjustments!Q$4:Q$921)</f>
        <v>0</v>
      </c>
      <c r="DI41" s="27">
        <f>SUMIF(Adjustments!$J$4:$J$921,($F41&amp;"/"&amp;DI$4&amp;"/"&amp;DI$3&amp;"/"&amp;DI$2),Adjustments!R$4:R$921)</f>
        <v>0</v>
      </c>
      <c r="DJ41" s="27">
        <f>SUMIF(Adjustments!$J$4:$J$921,($F41&amp;"/"&amp;DJ$4&amp;"/"&amp;DJ$3&amp;"/"&amp;DJ$2),Adjustments!S$4:S$921)</f>
        <v>0</v>
      </c>
      <c r="DK41" s="27">
        <f>SUMIF(Adjustments!$J$4:$J$921,($F41&amp;"/"&amp;DK$4&amp;"/"&amp;DK$3&amp;"/"&amp;DK$2),Adjustments!T$4:T$921)</f>
        <v>0</v>
      </c>
      <c r="DL41" s="27">
        <f>SUMIF(Adjustments!$J$4:$J$921,($F41&amp;"/"&amp;DL$4&amp;"/"&amp;DL$3&amp;"/"&amp;DL$2),Adjustments!U$4:U$921)</f>
        <v>0</v>
      </c>
      <c r="DM41" s="27">
        <f>SUMIF(Adjustments!$J$4:$J$921,($F41&amp;"/"&amp;DM$4&amp;"/"&amp;DM$3&amp;"/"&amp;DM$2),Adjustments!V$4:V$921)</f>
        <v>0</v>
      </c>
      <c r="DN41" s="27">
        <f>SUMIF(Adjustments!$J$4:$J$921,($F41&amp;"/"&amp;DN$4&amp;"/"&amp;DN$3&amp;"/"&amp;DN$2),Adjustments!W$4:W$921)</f>
        <v>0</v>
      </c>
      <c r="DO41" s="27">
        <f>SUMIF(Adjustments!$J$4:$J$921,($F41&amp;"/"&amp;DO$4&amp;"/"&amp;DO$3&amp;"/"&amp;DO$2),Adjustments!X$4:X$921)</f>
        <v>0</v>
      </c>
      <c r="DP41" s="27">
        <f>SUMIF(Adjustments!$J$4:$J$921,($F41&amp;"/"&amp;DP$4&amp;"/"&amp;DP$3&amp;"/"&amp;DP$2),Adjustments!Y$4:Y$921)</f>
        <v>0</v>
      </c>
      <c r="DQ41" s="27">
        <f>SUMIF(Adjustments!$J$4:$J$921,($F41&amp;"/"&amp;DQ$4&amp;"/"&amp;DQ$3&amp;"/"&amp;DQ$2),Adjustments!Z$4:Z$921)</f>
        <v>0</v>
      </c>
      <c r="DR41" s="27">
        <f>SUMIF(Adjustments!$J$4:$J$921,($F41&amp;"/"&amp;DR$4&amp;"/"&amp;DR$3&amp;"/"&amp;DR$2),Adjustments!AA$4:AA$921)</f>
        <v>0</v>
      </c>
      <c r="DS41" s="27">
        <f>SUMIF(Adjustments!$J$4:$J$921,($F41&amp;"/"&amp;DS$4&amp;"/"&amp;DS$3&amp;"/"&amp;DS$2),Adjustments!AB$4:AB$921)</f>
        <v>0</v>
      </c>
      <c r="DT41" s="27">
        <f>SUMIF(Adjustments!$J$4:$J$921,($F41&amp;"/"&amp;DT$4&amp;"/"&amp;DT$3&amp;"/"&amp;DT$2),Adjustments!AC$4:AC$921)</f>
        <v>0</v>
      </c>
      <c r="DU41" s="27">
        <f>SUMIF(Adjustments!$J$4:$J$921,($F41&amp;"/"&amp;DU$4&amp;"/"&amp;DU$3&amp;"/"&amp;DU$2),Adjustments!AD$4:AD$921)</f>
        <v>0</v>
      </c>
      <c r="DV41" s="27">
        <f>SUMIF(Adjustments!$J$4:$J$921,($F41&amp;"/"&amp;DV$4&amp;"/"&amp;DV$3&amp;"/"&amp;DV$2),Adjustments!AE$4:AE$921)</f>
        <v>0</v>
      </c>
      <c r="DW41" s="27">
        <f>SUMIF(Adjustments!$J$4:$J$921,($F41&amp;"/"&amp;DW$4&amp;"/"&amp;DW$3&amp;"/"&amp;DW$2),Adjustments!AF$4:AF$921)</f>
        <v>0</v>
      </c>
      <c r="DX41" s="27">
        <f>SUMIF(Adjustments!$J$4:$J$921,($F41&amp;"/"&amp;DX$4&amp;"/"&amp;DX$3&amp;"/"&amp;DX$2),Adjustments!AG$4:AG$921)</f>
        <v>0</v>
      </c>
      <c r="DY41" s="27">
        <f>SUMIF(Adjustments!$J$4:$J$921,($F41&amp;"/"&amp;DY$4&amp;"/"&amp;DY$3&amp;"/"&amp;DY$2),Adjustments!AH$4:AH$921)</f>
        <v>0</v>
      </c>
      <c r="DZ41" s="117"/>
      <c r="EA41" s="27">
        <f>SUMIF(Adjustments!$J$4:$J$921,($F41&amp;"/"&amp;EA$4&amp;"/"&amp;EA$3&amp;"/"&amp;EA$2),Adjustments!L$4:L$921)</f>
        <v>0</v>
      </c>
      <c r="EB41" s="27">
        <f>SUMIF(Adjustments!$J$4:$J$921,($F41&amp;"/"&amp;EB$4&amp;"/"&amp;EB$3&amp;"/"&amp;EB$2),Adjustments!M$4:M$921)</f>
        <v>0</v>
      </c>
      <c r="EC41" s="27">
        <f>SUMIF(Adjustments!$J$4:$J$921,($F41&amp;"/"&amp;EC$4&amp;"/"&amp;EC$3&amp;"/"&amp;EC$2),Adjustments!N$4:N$921)</f>
        <v>0</v>
      </c>
      <c r="ED41" s="27">
        <f>SUMIF(Adjustments!$J$4:$J$921,($F41&amp;"/"&amp;ED$4&amp;"/"&amp;ED$3&amp;"/"&amp;ED$2),Adjustments!O$4:O$921)</f>
        <v>0</v>
      </c>
      <c r="EE41" s="27">
        <f>SUMIF(Adjustments!$J$4:$J$921,($F41&amp;"/"&amp;EE$4&amp;"/"&amp;EE$3&amp;"/"&amp;EE$2),Adjustments!P$4:P$921)</f>
        <v>0</v>
      </c>
      <c r="EF41" s="27">
        <f>SUMIF(Adjustments!$J$4:$J$921,($F41&amp;"/"&amp;EF$4&amp;"/"&amp;EF$3&amp;"/"&amp;EF$2),Adjustments!Q$4:Q$921)</f>
        <v>0</v>
      </c>
      <c r="EG41" s="27">
        <f>SUMIF(Adjustments!$J$4:$J$921,($F41&amp;"/"&amp;EG$4&amp;"/"&amp;EG$3&amp;"/"&amp;EG$2),Adjustments!R$4:R$921)</f>
        <v>0</v>
      </c>
      <c r="EH41" s="27">
        <f>SUMIF(Adjustments!$J$4:$J$921,($F41&amp;"/"&amp;EH$4&amp;"/"&amp;EH$3&amp;"/"&amp;EH$2),Adjustments!S$4:S$921)</f>
        <v>0</v>
      </c>
      <c r="EI41" s="27">
        <f>SUMIF(Adjustments!$J$4:$J$921,($F41&amp;"/"&amp;EI$4&amp;"/"&amp;EI$3&amp;"/"&amp;EI$2),Adjustments!T$4:T$921)</f>
        <v>0</v>
      </c>
      <c r="EJ41" s="27">
        <f>SUMIF(Adjustments!$J$4:$J$921,($F41&amp;"/"&amp;EJ$4&amp;"/"&amp;EJ$3&amp;"/"&amp;EJ$2),Adjustments!U$4:U$921)</f>
        <v>0</v>
      </c>
      <c r="EK41" s="27">
        <f>SUMIF(Adjustments!$J$4:$J$921,($F41&amp;"/"&amp;EK$4&amp;"/"&amp;EK$3&amp;"/"&amp;EK$2),Adjustments!V$4:V$921)</f>
        <v>0</v>
      </c>
      <c r="EL41" s="27">
        <f>SUMIF(Adjustments!$J$4:$J$921,($F41&amp;"/"&amp;EL$4&amp;"/"&amp;EL$3&amp;"/"&amp;EL$2),Adjustments!W$4:W$921)</f>
        <v>0</v>
      </c>
      <c r="EM41" s="27">
        <f>SUMIF(Adjustments!$J$4:$J$921,($F41&amp;"/"&amp;EM$4&amp;"/"&amp;EM$3&amp;"/"&amp;EM$2),Adjustments!X$4:X$921)</f>
        <v>0</v>
      </c>
      <c r="EN41" s="27">
        <f>SUMIF(Adjustments!$J$4:$J$921,($F41&amp;"/"&amp;EN$4&amp;"/"&amp;EN$3&amp;"/"&amp;EN$2),Adjustments!Y$4:Y$921)</f>
        <v>0</v>
      </c>
      <c r="EO41" s="27">
        <f>SUMIF(Adjustments!$J$4:$J$921,($F41&amp;"/"&amp;EO$4&amp;"/"&amp;EO$3&amp;"/"&amp;EO$2),Adjustments!Z$4:Z$921)</f>
        <v>0</v>
      </c>
      <c r="EP41" s="27">
        <f>SUMIF(Adjustments!$J$4:$J$921,($F41&amp;"/"&amp;EP$4&amp;"/"&amp;EP$3&amp;"/"&amp;EP$2),Adjustments!AA$4:AA$921)</f>
        <v>0</v>
      </c>
      <c r="EQ41" s="27">
        <f>SUMIF(Adjustments!$J$4:$J$921,($F41&amp;"/"&amp;EQ$4&amp;"/"&amp;EQ$3&amp;"/"&amp;EQ$2),Adjustments!AB$4:AB$921)</f>
        <v>0</v>
      </c>
      <c r="ER41" s="27">
        <f>SUMIF(Adjustments!$J$4:$J$921,($F41&amp;"/"&amp;ER$4&amp;"/"&amp;ER$3&amp;"/"&amp;ER$2),Adjustments!AC$4:AC$921)</f>
        <v>0</v>
      </c>
      <c r="ES41" s="27">
        <f>SUMIF(Adjustments!$J$4:$J$921,($F41&amp;"/"&amp;ES$4&amp;"/"&amp;ES$3&amp;"/"&amp;ES$2),Adjustments!AD$4:AD$921)</f>
        <v>0</v>
      </c>
      <c r="ET41" s="27">
        <f>SUMIF(Adjustments!$J$4:$J$921,($F41&amp;"/"&amp;ET$4&amp;"/"&amp;ET$3&amp;"/"&amp;ET$2),Adjustments!AE$4:AE$921)</f>
        <v>0</v>
      </c>
      <c r="EU41" s="27">
        <f>SUMIF(Adjustments!$J$4:$J$921,($F41&amp;"/"&amp;EU$4&amp;"/"&amp;EU$3&amp;"/"&amp;EU$2),Adjustments!AF$4:AF$921)</f>
        <v>0</v>
      </c>
      <c r="EV41" s="27">
        <f>SUMIF(Adjustments!$J$4:$J$921,($F41&amp;"/"&amp;EV$4&amp;"/"&amp;EV$3&amp;"/"&amp;EV$2),Adjustments!AG$4:AG$921)</f>
        <v>0</v>
      </c>
      <c r="EW41" s="27">
        <f>SUMIF(Adjustments!$J$4:$J$921,($F41&amp;"/"&amp;EW$4&amp;"/"&amp;EW$3&amp;"/"&amp;EW$2),Adjustments!AH$4:AH$921)</f>
        <v>0</v>
      </c>
      <c r="EX41" s="117"/>
      <c r="EY41" s="27">
        <f>SUMIF(Adjustments!$J$4:$J$921,($F41&amp;"/"&amp;EY$4&amp;"/"&amp;EY$3&amp;"/"&amp;EY$2),Adjustments!L$4:L$921)</f>
        <v>-490193.09</v>
      </c>
      <c r="EZ41" s="27">
        <f>SUMIF(Adjustments!$J$4:$J$921,($F41&amp;"/"&amp;EZ$4&amp;"/"&amp;EZ$3&amp;"/"&amp;EZ$2),Adjustments!M$4:M$921)</f>
        <v>-656735.75</v>
      </c>
      <c r="FA41" s="27">
        <f>SUMIF(Adjustments!$J$4:$J$921,($F41&amp;"/"&amp;FA$4&amp;"/"&amp;FA$3&amp;"/"&amp;FA$2),Adjustments!N$4:N$921)</f>
        <v>-492923.27999999968</v>
      </c>
      <c r="FB41" s="27">
        <f>SUMIF(Adjustments!$J$4:$J$921,($F41&amp;"/"&amp;FB$4&amp;"/"&amp;FB$3&amp;"/"&amp;FB$2),Adjustments!O$4:O$921)</f>
        <v>-698543.09000000008</v>
      </c>
      <c r="FC41" s="27">
        <f>SUMIF(Adjustments!$J$4:$J$921,($F41&amp;"/"&amp;FC$4&amp;"/"&amp;FC$3&amp;"/"&amp;FC$2),Adjustments!P$4:P$921)</f>
        <v>-563695.30000000005</v>
      </c>
      <c r="FD41" s="27">
        <f>SUMIF(Adjustments!$J$4:$J$921,($F41&amp;"/"&amp;FD$4&amp;"/"&amp;FD$3&amp;"/"&amp;FD$2),Adjustments!Q$4:Q$921)</f>
        <v>-658067.39999999979</v>
      </c>
      <c r="FE41" s="27">
        <f>SUMIF(Adjustments!$J$4:$J$921,($F41&amp;"/"&amp;FE$4&amp;"/"&amp;FE$3&amp;"/"&amp;FE$2),Adjustments!R$4:R$921)</f>
        <v>-513756.18999999983</v>
      </c>
      <c r="FF41" s="27">
        <f>SUMIF(Adjustments!$J$4:$J$921,($F41&amp;"/"&amp;FF$4&amp;"/"&amp;FF$3&amp;"/"&amp;FF$2),Adjustments!S$4:S$921)</f>
        <v>-473661.85000000033</v>
      </c>
      <c r="FG41" s="27">
        <f>SUMIF(Adjustments!$J$4:$J$921,($F41&amp;"/"&amp;FG$4&amp;"/"&amp;FG$3&amp;"/"&amp;FG$2),Adjustments!T$4:T$921)</f>
        <v>-561826.01999999955</v>
      </c>
      <c r="FH41" s="27">
        <f>SUMIF(Adjustments!$J$4:$J$921,($F41&amp;"/"&amp;FH$4&amp;"/"&amp;FH$3&amp;"/"&amp;FH$2),Adjustments!U$4:U$921)</f>
        <v>0</v>
      </c>
      <c r="FI41" s="27">
        <f>SUMIF(Adjustments!$J$4:$J$921,($F41&amp;"/"&amp;FI$4&amp;"/"&amp;FI$3&amp;"/"&amp;FI$2),Adjustments!V$4:V$921)</f>
        <v>0</v>
      </c>
      <c r="FJ41" s="27">
        <f>SUMIF(Adjustments!$J$4:$J$921,($F41&amp;"/"&amp;FJ$4&amp;"/"&amp;FJ$3&amp;"/"&amp;FJ$2),Adjustments!W$4:W$921)</f>
        <v>0</v>
      </c>
      <c r="FK41" s="27">
        <f>SUMIF(Adjustments!$J$4:$J$921,($F41&amp;"/"&amp;FK$4&amp;"/"&amp;FK$3&amp;"/"&amp;FK$2),Adjustments!X$4:X$921)</f>
        <v>0</v>
      </c>
      <c r="FL41" s="27">
        <f>SUMIF(Adjustments!$J$4:$J$921,($F41&amp;"/"&amp;FL$4&amp;"/"&amp;FL$3&amp;"/"&amp;FL$2),Adjustments!Y$4:Y$921)</f>
        <v>0</v>
      </c>
      <c r="FM41" s="27">
        <f>SUMIF(Adjustments!$J$4:$J$921,($F41&amp;"/"&amp;FM$4&amp;"/"&amp;FM$3&amp;"/"&amp;FM$2),Adjustments!Z$4:Z$921)</f>
        <v>0</v>
      </c>
      <c r="FN41" s="27">
        <f>SUMIF(Adjustments!$J$4:$J$921,($F41&amp;"/"&amp;FN$4&amp;"/"&amp;FN$3&amp;"/"&amp;FN$2),Adjustments!AA$4:AA$921)</f>
        <v>0</v>
      </c>
      <c r="FO41" s="27">
        <f>SUMIF(Adjustments!$J$4:$J$921,($F41&amp;"/"&amp;FO$4&amp;"/"&amp;FO$3&amp;"/"&amp;FO$2),Adjustments!AB$4:AB$921)</f>
        <v>0</v>
      </c>
      <c r="FP41" s="27">
        <f>SUMIF(Adjustments!$J$4:$J$921,($F41&amp;"/"&amp;FP$4&amp;"/"&amp;FP$3&amp;"/"&amp;FP$2),Adjustments!AC$4:AC$921)</f>
        <v>0</v>
      </c>
      <c r="FQ41" s="27">
        <f>SUMIF(Adjustments!$J$4:$J$921,($F41&amp;"/"&amp;FQ$4&amp;"/"&amp;FQ$3&amp;"/"&amp;FQ$2),Adjustments!AD$4:AD$921)</f>
        <v>0</v>
      </c>
      <c r="FR41" s="27">
        <f>SUMIF(Adjustments!$J$4:$J$921,($F41&amp;"/"&amp;FR$4&amp;"/"&amp;FR$3&amp;"/"&amp;FR$2),Adjustments!AE$4:AE$921)</f>
        <v>0</v>
      </c>
      <c r="FS41" s="27">
        <f>SUMIF(Adjustments!$J$4:$J$921,($F41&amp;"/"&amp;FS$4&amp;"/"&amp;FS$3&amp;"/"&amp;FS$2),Adjustments!AF$4:AF$921)</f>
        <v>0</v>
      </c>
      <c r="FT41" s="27">
        <f>SUMIF(Adjustments!$J$4:$J$921,($F41&amp;"/"&amp;FT$4&amp;"/"&amp;FT$3&amp;"/"&amp;FT$2),Adjustments!AG$4:AG$921)</f>
        <v>0</v>
      </c>
      <c r="FU41" s="27">
        <f>SUMIF(Adjustments!$J$4:$J$921,($F41&amp;"/"&amp;FU$4&amp;"/"&amp;FU$3&amp;"/"&amp;FU$2),Adjustments!AH$4:AH$921)</f>
        <v>0</v>
      </c>
      <c r="FV41" s="117"/>
      <c r="FW41" s="27">
        <f t="shared" si="29"/>
        <v>-5109401.97</v>
      </c>
      <c r="FX41" s="117"/>
      <c r="FY41" s="358">
        <f>VLOOKUP(F41,Scenarios!Z43:AD164,5,0)</f>
        <v>-775616895.41999996</v>
      </c>
      <c r="FZ41" s="16">
        <f t="shared" si="181"/>
        <v>-778193382.15556133</v>
      </c>
      <c r="GA41" s="16">
        <f t="shared" si="182"/>
        <v>-780960803.38790464</v>
      </c>
      <c r="GB41" s="16">
        <f t="shared" si="183"/>
        <v>-783789332.72712445</v>
      </c>
      <c r="GC41" s="16">
        <f t="shared" si="184"/>
        <v>-786338821.21264017</v>
      </c>
      <c r="GD41" s="16">
        <f t="shared" si="185"/>
        <v>-789144158.30251598</v>
      </c>
      <c r="GE41" s="16">
        <f t="shared" si="186"/>
        <v>-791788390.51890993</v>
      </c>
      <c r="GF41" s="16">
        <f t="shared" si="187"/>
        <v>-794670604.67977011</v>
      </c>
      <c r="GG41" s="16">
        <f t="shared" si="188"/>
        <v>-797620262.09896505</v>
      </c>
      <c r="GH41" s="16">
        <f t="shared" si="189"/>
        <v>-800426371.70270729</v>
      </c>
      <c r="GI41" s="16">
        <f t="shared" si="190"/>
        <v>-803797893.92062426</v>
      </c>
      <c r="GJ41" s="16">
        <f t="shared" si="191"/>
        <v>-807174358.19868433</v>
      </c>
      <c r="GK41" s="16">
        <f t="shared" si="192"/>
        <v>-810555857.13790953</v>
      </c>
      <c r="GL41" s="16">
        <f t="shared" si="193"/>
        <v>-813942283.27873552</v>
      </c>
      <c r="GM41" s="16">
        <f t="shared" si="194"/>
        <v>-817333699.24537039</v>
      </c>
      <c r="GN41" s="16">
        <f t="shared" si="195"/>
        <v>-820729911.19184256</v>
      </c>
      <c r="GO41" s="16">
        <f t="shared" si="196"/>
        <v>-824130250.93365026</v>
      </c>
      <c r="GP41" s="16">
        <f t="shared" si="197"/>
        <v>-827534546.3568958</v>
      </c>
      <c r="GQ41" s="16">
        <f t="shared" si="198"/>
        <v>-830943344.22280622</v>
      </c>
      <c r="GR41" s="16">
        <f t="shared" si="199"/>
        <v>-834344527.00879025</v>
      </c>
      <c r="GS41" s="16">
        <f t="shared" si="200"/>
        <v>-837754673.40181851</v>
      </c>
      <c r="GT41" s="16">
        <f t="shared" si="201"/>
        <v>-841174330.91834736</v>
      </c>
      <c r="GU41" s="16">
        <f t="shared" si="202"/>
        <v>-844600548.11431277</v>
      </c>
      <c r="GV41" s="16">
        <f t="shared" si="203"/>
        <v>-848032931.21307957</v>
      </c>
      <c r="GW41" s="13"/>
      <c r="GX41" s="569" t="s">
        <v>1201</v>
      </c>
      <c r="GY41" s="599" t="str">
        <f t="shared" si="204"/>
        <v>108360-73OR</v>
      </c>
      <c r="GZ41" s="563">
        <f t="shared" si="205"/>
        <v>-827557789.32478786</v>
      </c>
      <c r="HA41" s="127">
        <f>VLOOKUP($GX41,Scenarios!$V$11:$Y$132,4,0)</f>
        <v>-756855747.63999963</v>
      </c>
      <c r="HB41" s="127">
        <f t="shared" si="93"/>
        <v>-70702041.684788227</v>
      </c>
      <c r="HD41" s="106">
        <f>VLOOKUP($GX41,Scenarios!$AE$11:$AF$132,2,0)</f>
        <v>-831894435.05713463</v>
      </c>
      <c r="HE41" s="106">
        <f>VLOOKUP($GX41,Scenarios!$V$11:$Y$132,4,0)</f>
        <v>-756855747.63999963</v>
      </c>
      <c r="HF41" s="106">
        <f t="shared" si="94"/>
        <v>-75038687.417135</v>
      </c>
      <c r="HH41" s="106">
        <f t="shared" si="54"/>
        <v>-4336645.7323467731</v>
      </c>
    </row>
    <row r="42" spans="1:216">
      <c r="A42" t="s">
        <v>26</v>
      </c>
      <c r="B42" t="s">
        <v>27</v>
      </c>
      <c r="C42" t="s">
        <v>27</v>
      </c>
      <c r="D42" s="5" t="s">
        <v>106</v>
      </c>
      <c r="E42" s="5" t="s">
        <v>23</v>
      </c>
      <c r="F42" s="5" t="s">
        <v>127</v>
      </c>
      <c r="G42" s="5" t="s">
        <v>69</v>
      </c>
      <c r="H42" s="5" t="s">
        <v>1202</v>
      </c>
      <c r="I42" s="5"/>
      <c r="J42" s="119">
        <f>SUMIF(Retirements!$E$10:$E$96,'Accum Dep'!$F42,Retirements!ED$10:ED$97)</f>
        <v>-188901.82000000041</v>
      </c>
      <c r="K42" s="119">
        <f>SUMIF(Retirements!$E$10:$E$96,'Accum Dep'!$F42,Retirements!EE$10:EE$97)</f>
        <v>-228207.2900000003</v>
      </c>
      <c r="L42" s="119">
        <f>SUMIF(Retirements!$E$10:$E$96,'Accum Dep'!$F42,Retirements!EF$10:EF$97)</f>
        <v>-177717.8300000001</v>
      </c>
      <c r="M42" s="119">
        <f>SUMIF(Retirements!$E$10:$E$96,'Accum Dep'!$F42,Retirements!EG$10:EG$97)</f>
        <v>-2189201.5300000086</v>
      </c>
      <c r="N42" s="119">
        <f>SUMIF(Retirements!$E$10:$E$96,'Accum Dep'!$F42,Retirements!EH$10:EH$97)</f>
        <v>-239594.27000000031</v>
      </c>
      <c r="O42" s="119">
        <f>SUMIF(Retirements!$E$10:$E$96,'Accum Dep'!$F42,Retirements!EI$10:EI$97)</f>
        <v>-169373.08000000007</v>
      </c>
      <c r="P42" s="119">
        <f>SUMIF(Retirements!$E$10:$E$96,'Accum Dep'!$F42,Retirements!EJ$10:EJ$97)</f>
        <v>-141278.60999999984</v>
      </c>
      <c r="Q42" s="119">
        <f>SUMIF(Retirements!$E$10:$E$96,'Accum Dep'!$F42,Retirements!EK$10:EK$97)</f>
        <v>-186647.33000000007</v>
      </c>
      <c r="R42" s="119">
        <f>SUMIF(Retirements!$E$10:$E$96,'Accum Dep'!$F42,Retirements!EL$10:EL$97)</f>
        <v>-134295.44000000009</v>
      </c>
      <c r="S42" s="119">
        <f>SUMIF(Retirements!$E$10:$E$96,'Accum Dep'!$F42,Retirements!EM$10:EM$97)</f>
        <v>-408219.36650922103</v>
      </c>
      <c r="T42" s="119">
        <f>SUMIF(Retirements!$E$10:$E$96,'Accum Dep'!$F42,Retirements!EN$10:EN$97)</f>
        <v>-408219.36650922103</v>
      </c>
      <c r="U42" s="119">
        <f>SUMIF(Retirements!$E$10:$E$96,'Accum Dep'!$F42,Retirements!EO$10:EO$97)</f>
        <v>-408219.36650922103</v>
      </c>
      <c r="V42" s="119">
        <f>SUMIF(Retirements!$E$10:$E$96,'Accum Dep'!$F42,Retirements!EP$10:EP$97)</f>
        <v>-408219.36650922103</v>
      </c>
      <c r="W42" s="119">
        <f>SUMIF(Retirements!$E$10:$E$96,'Accum Dep'!$F42,Retirements!EQ$10:EQ$97)</f>
        <v>-408219.36650922103</v>
      </c>
      <c r="X42" s="119">
        <f>SUMIF(Retirements!$E$10:$E$96,'Accum Dep'!$F42,Retirements!ER$10:ER$97)</f>
        <v>-408219.36650922103</v>
      </c>
      <c r="Y42" s="119">
        <f>SUMIF(Retirements!$E$10:$E$96,'Accum Dep'!$F42,Retirements!ES$10:ES$97)</f>
        <v>-408219.36650922103</v>
      </c>
      <c r="Z42" s="119">
        <f>SUMIF(Retirements!$E$10:$E$96,'Accum Dep'!$F42,Retirements!ET$10:ET$97)</f>
        <v>-408219.36650922103</v>
      </c>
      <c r="AA42" s="119">
        <f>SUMIF(Retirements!$E$10:$E$96,'Accum Dep'!$F42,Retirements!EU$10:EU$97)</f>
        <v>-408219.36650922103</v>
      </c>
      <c r="AB42" s="119">
        <f>SUMIF(Retirements!$E$10:$E$96,'Accum Dep'!$F42,Retirements!EV$10:EV$97)</f>
        <v>-414420.81622319255</v>
      </c>
      <c r="AC42" s="119">
        <f>SUMIF(Retirements!$E$10:$E$96,'Accum Dep'!$F42,Retirements!EW$10:EW$97)</f>
        <v>-414420.81622319255</v>
      </c>
      <c r="AD42" s="119">
        <f>SUMIF(Retirements!$E$10:$E$96,'Accum Dep'!$F42,Retirements!EX$10:EX$97)</f>
        <v>-414420.81622319255</v>
      </c>
      <c r="AE42" s="119">
        <f>SUMIF(Retirements!$E$10:$E$96,'Accum Dep'!$F42,Retirements!EY$10:EY$97)</f>
        <v>-414420.81622319255</v>
      </c>
      <c r="AF42" s="119">
        <f>SUMIF(Retirements!$E$10:$E$96,'Accum Dep'!$F42,Retirements!EZ$10:EZ$97)</f>
        <v>-414420.81622319255</v>
      </c>
      <c r="AG42" s="7"/>
      <c r="AH42" s="27">
        <f>SUMIF('Depreciation Exp'!$F$8:$F$130,'Accum Dep'!$F42,'Depreciation Exp'!CH$8:CH$133)</f>
        <v>1044579.0561117143</v>
      </c>
      <c r="AI42" s="27">
        <f>SUMIF('Depreciation Exp'!$F$8:$F$130,'Accum Dep'!$F42,'Depreciation Exp'!CI$8:CI$133)</f>
        <v>1045877.1531053479</v>
      </c>
      <c r="AJ42" s="27">
        <f>SUMIF('Depreciation Exp'!$F$8:$F$130,'Accum Dep'!$F42,'Depreciation Exp'!CJ$8:CJ$133)</f>
        <v>1047795.3861521755</v>
      </c>
      <c r="AK42" s="27">
        <f>SUMIF('Depreciation Exp'!$F$8:$F$130,'Accum Dep'!$F42,'Depreciation Exp'!CK$8:CK$133)</f>
        <v>1049624.448584391</v>
      </c>
      <c r="AL42" s="27">
        <f>SUMIF('Depreciation Exp'!$F$8:$F$130,'Accum Dep'!$F42,'Depreciation Exp'!CL$8:CL$133)</f>
        <v>1048045.0594155891</v>
      </c>
      <c r="AM42" s="27">
        <f>SUMIF('Depreciation Exp'!$F$8:$F$130,'Accum Dep'!$F42,'Depreciation Exp'!CM$8:CM$133)</f>
        <v>1047175.0752968615</v>
      </c>
      <c r="AN42" s="27">
        <f>SUMIF('Depreciation Exp'!$F$8:$F$130,'Accum Dep'!$F42,'Depreciation Exp'!CN$8:CN$133)</f>
        <v>1051551.0980353775</v>
      </c>
      <c r="AO42" s="27">
        <f>SUMIF('Depreciation Exp'!$F$8:$F$130,'Accum Dep'!$F42,'Depreciation Exp'!CO$8:CO$133)</f>
        <v>1055719.8233517546</v>
      </c>
      <c r="AP42" s="27">
        <f>SUMIF('Depreciation Exp'!$F$8:$F$130,'Accum Dep'!$F42,'Depreciation Exp'!CP$8:CP$133)</f>
        <v>1058003.4845544184</v>
      </c>
      <c r="AQ42" s="27">
        <f>SUMIF('Depreciation Exp'!$F$8:$F$130,'Accum Dep'!$F42,'Depreciation Exp'!CQ$8:CQ$133)</f>
        <v>1059575.5668567624</v>
      </c>
      <c r="AR42" s="27">
        <f>SUMIF('Depreciation Exp'!$F$8:$F$130,'Accum Dep'!$F42,'Depreciation Exp'!CR$8:CR$133)</f>
        <v>1061149.3260013878</v>
      </c>
      <c r="AS42" s="27">
        <f>SUMIF('Depreciation Exp'!$F$8:$F$130,'Accum Dep'!$F42,'Depreciation Exp'!CS$8:CS$133)</f>
        <v>1062294.0609588425</v>
      </c>
      <c r="AT42" s="27">
        <f>SUMIF('Depreciation Exp'!$F$8:$F$130,'Accum Dep'!$F42,'Depreciation Exp'!CT$8:CT$133)</f>
        <v>1063477.0478448849</v>
      </c>
      <c r="AU42" s="27">
        <f>SUMIF('Depreciation Exp'!$F$8:$F$130,'Accum Dep'!$F42,'Depreciation Exp'!CU$8:CU$133)</f>
        <v>1064632.4364525825</v>
      </c>
      <c r="AV42" s="27">
        <f>SUMIF('Depreciation Exp'!$F$8:$F$130,'Accum Dep'!$F42,'Depreciation Exp'!CV$8:CV$133)</f>
        <v>1065844.2633101707</v>
      </c>
      <c r="AW42" s="27">
        <f>SUMIF('Depreciation Exp'!$F$8:$F$130,'Accum Dep'!$F42,'Depreciation Exp'!CW$8:CW$133)</f>
        <v>1067018.5551164104</v>
      </c>
      <c r="AX42" s="27">
        <f>SUMIF('Depreciation Exp'!$F$8:$F$130,'Accum Dep'!$F42,'Depreciation Exp'!CX$8:CX$133)</f>
        <v>1067970.2910906661</v>
      </c>
      <c r="AY42" s="27">
        <f>SUMIF('Depreciation Exp'!$F$8:$F$130,'Accum Dep'!$F42,'Depreciation Exp'!CY$8:CY$133)</f>
        <v>1068691.7807445475</v>
      </c>
      <c r="AZ42" s="27">
        <f>SUMIF('Depreciation Exp'!$F$8:$F$130,'Accum Dep'!$F42,'Depreciation Exp'!CZ$8:CZ$133)</f>
        <v>1069493.7788443563</v>
      </c>
      <c r="BA42" s="27">
        <f>SUMIF('Depreciation Exp'!$F$8:$F$130,'Accum Dep'!$F42,'Depreciation Exp'!DA$8:DA$133)</f>
        <v>1070448.0883056126</v>
      </c>
      <c r="BB42" s="27">
        <f>SUMIF('Depreciation Exp'!$F$8:$F$130,'Accum Dep'!$F42,'Depreciation Exp'!DB$8:DB$133)</f>
        <v>1071334.6926299294</v>
      </c>
      <c r="BC42" s="27">
        <f>SUMIF('Depreciation Exp'!$F$8:$F$130,'Accum Dep'!$F42,'Depreciation Exp'!DC$8:DC$133)</f>
        <v>1072424.2436527496</v>
      </c>
      <c r="BD42" s="27">
        <f>SUMIF('Depreciation Exp'!$F$8:$F$130,'Accum Dep'!$F42,'Depreciation Exp'!DD$8:DD$133)</f>
        <v>1073562.8698910484</v>
      </c>
      <c r="BE42" s="27">
        <f>SUMIF('Depreciation Exp'!$F$8:$F$130,'Accum Dep'!$F42,'Depreciation Exp'!DE$8:DE$133)</f>
        <v>1075897.388905711</v>
      </c>
      <c r="BF42" s="59"/>
      <c r="BG42" s="27">
        <f>SUMIF(Adjustments!$J$4:$J$921,($F42&amp;"/"&amp;BG$4&amp;"/"&amp;BG$3&amp;"/"&amp;BG$2),Adjustments!L$4:L$921)</f>
        <v>0</v>
      </c>
      <c r="BH42" s="27">
        <f>SUMIF(Adjustments!$J$4:$J$921,($F42&amp;"/"&amp;BH$4&amp;"/"&amp;BH$3&amp;"/"&amp;BH$2),Adjustments!M$4:M$921)</f>
        <v>0</v>
      </c>
      <c r="BI42" s="27">
        <f>SUMIF(Adjustments!$J$4:$J$921,($F42&amp;"/"&amp;BI$4&amp;"/"&amp;BI$3&amp;"/"&amp;BI$2),Adjustments!N$4:N$921)</f>
        <v>0</v>
      </c>
      <c r="BJ42" s="27">
        <f>SUMIF(Adjustments!$J$4:$J$921,($F42&amp;"/"&amp;BJ$4&amp;"/"&amp;BJ$3&amp;"/"&amp;BJ$2),Adjustments!O$4:O$921)</f>
        <v>0</v>
      </c>
      <c r="BK42" s="27">
        <f>SUMIF(Adjustments!$J$4:$J$921,($F42&amp;"/"&amp;BK$4&amp;"/"&amp;BK$3&amp;"/"&amp;BK$2),Adjustments!P$4:P$921)</f>
        <v>0</v>
      </c>
      <c r="BL42" s="27">
        <f>SUMIF(Adjustments!$J$4:$J$921,($F42&amp;"/"&amp;BL$4&amp;"/"&amp;BL$3&amp;"/"&amp;BL$2),Adjustments!Q$4:Q$921)</f>
        <v>0</v>
      </c>
      <c r="BM42" s="27">
        <f>SUMIF(Adjustments!$J$4:$J$921,($F42&amp;"/"&amp;BM$4&amp;"/"&amp;BM$3&amp;"/"&amp;BM$2),Adjustments!R$4:R$921)</f>
        <v>0</v>
      </c>
      <c r="BN42" s="27">
        <f>SUMIF(Adjustments!$J$4:$J$921,($F42&amp;"/"&amp;BN$4&amp;"/"&amp;BN$3&amp;"/"&amp;BN$2),Adjustments!S$4:S$921)</f>
        <v>0</v>
      </c>
      <c r="BO42" s="27">
        <f>SUMIF(Adjustments!$J$4:$J$921,($F42&amp;"/"&amp;BO$4&amp;"/"&amp;BO$3&amp;"/"&amp;BO$2),Adjustments!T$4:T$921)</f>
        <v>0</v>
      </c>
      <c r="BP42" s="27">
        <f>SUMIF(Adjustments!$J$4:$J$921,($F42&amp;"/"&amp;BP$4&amp;"/"&amp;BP$3&amp;"/"&amp;BP$2),Adjustments!U$4:U$921)</f>
        <v>0</v>
      </c>
      <c r="BQ42" s="27">
        <f>SUMIF(Adjustments!$J$4:$J$921,($F42&amp;"/"&amp;BQ$4&amp;"/"&amp;BQ$3&amp;"/"&amp;BQ$2),Adjustments!V$4:V$921)</f>
        <v>0</v>
      </c>
      <c r="BR42" s="27">
        <f>SUMIF(Adjustments!$J$4:$J$921,($F42&amp;"/"&amp;BR$4&amp;"/"&amp;BR$3&amp;"/"&amp;BR$2),Adjustments!W$4:W$921)</f>
        <v>0</v>
      </c>
      <c r="BS42" s="27">
        <f>SUMIF(Adjustments!$J$4:$J$921,($F42&amp;"/"&amp;BS$4&amp;"/"&amp;BS$3&amp;"/"&amp;BS$2),Adjustments!X$4:X$921)</f>
        <v>0</v>
      </c>
      <c r="BT42" s="27">
        <f>SUMIF(Adjustments!$J$4:$J$921,($F42&amp;"/"&amp;BT$4&amp;"/"&amp;BT$3&amp;"/"&amp;BT$2),Adjustments!Y$4:Y$921)</f>
        <v>0</v>
      </c>
      <c r="BU42" s="27">
        <f>SUMIF(Adjustments!$J$4:$J$921,($F42&amp;"/"&amp;BU$4&amp;"/"&amp;BU$3&amp;"/"&amp;BU$2),Adjustments!Z$4:Z$921)</f>
        <v>0</v>
      </c>
      <c r="BV42" s="27">
        <f>SUMIF(Adjustments!$J$4:$J$921,($F42&amp;"/"&amp;BV$4&amp;"/"&amp;BV$3&amp;"/"&amp;BV$2),Adjustments!AA$4:AA$921)</f>
        <v>0</v>
      </c>
      <c r="BW42" s="27">
        <f>SUMIF(Adjustments!$J$4:$J$921,($F42&amp;"/"&amp;BW$4&amp;"/"&amp;BW$3&amp;"/"&amp;BW$2),Adjustments!AB$4:AB$921)</f>
        <v>0</v>
      </c>
      <c r="BX42" s="27">
        <f>SUMIF(Adjustments!$J$4:$J$921,($F42&amp;"/"&amp;BX$4&amp;"/"&amp;BX$3&amp;"/"&amp;BX$2),Adjustments!AC$4:AC$921)</f>
        <v>0</v>
      </c>
      <c r="BY42" s="27">
        <f>SUMIF(Adjustments!$J$4:$J$921,($F42&amp;"/"&amp;BY$4&amp;"/"&amp;BY$3&amp;"/"&amp;BY$2),Adjustments!AD$4:AD$921)</f>
        <v>0</v>
      </c>
      <c r="BZ42" s="27">
        <f>SUMIF(Adjustments!$J$4:$J$921,($F42&amp;"/"&amp;BZ$4&amp;"/"&amp;BZ$3&amp;"/"&amp;BZ$2),Adjustments!AE$4:AE$921)</f>
        <v>0</v>
      </c>
      <c r="CA42" s="27">
        <f>SUMIF(Adjustments!$J$4:$J$921,($F42&amp;"/"&amp;CA$4&amp;"/"&amp;CA$3&amp;"/"&amp;CA$2),Adjustments!AF$4:AF$921)</f>
        <v>0</v>
      </c>
      <c r="CB42" s="27">
        <f>SUMIF(Adjustments!$J$4:$J$921,($F42&amp;"/"&amp;CB$4&amp;"/"&amp;CB$3&amp;"/"&amp;CB$2),Adjustments!AG$4:AG$921)</f>
        <v>0</v>
      </c>
      <c r="CC42" s="27">
        <f>SUMIF(Adjustments!$J$4:$J$921,($F42&amp;"/"&amp;CC$4&amp;"/"&amp;CC$3&amp;"/"&amp;CC$2),Adjustments!AH$4:AH$921)</f>
        <v>0</v>
      </c>
      <c r="CD42" s="117"/>
      <c r="CE42" s="27">
        <f>SUMIF(Adjustments!$J$4:$J$921,($F42&amp;"/"&amp;CE$4&amp;"/"&amp;CE$3&amp;"/"&amp;CE$2),Adjustments!L$4:L$921)</f>
        <v>0</v>
      </c>
      <c r="CF42" s="27">
        <f>SUMIF(Adjustments!$J$4:$J$921,($F42&amp;"/"&amp;CF$4&amp;"/"&amp;CF$3&amp;"/"&amp;CF$2),Adjustments!M$4:M$921)</f>
        <v>0</v>
      </c>
      <c r="CG42" s="27">
        <f>SUMIF(Adjustments!$J$4:$J$921,($F42&amp;"/"&amp;CG$4&amp;"/"&amp;CG$3&amp;"/"&amp;CG$2),Adjustments!N$4:N$921)</f>
        <v>0</v>
      </c>
      <c r="CH42" s="27">
        <f>SUMIF(Adjustments!$J$4:$J$921,($F42&amp;"/"&amp;CH$4&amp;"/"&amp;CH$3&amp;"/"&amp;CH$2),Adjustments!O$4:O$921)</f>
        <v>0</v>
      </c>
      <c r="CI42" s="27">
        <f>SUMIF(Adjustments!$J$4:$J$921,($F42&amp;"/"&amp;CI$4&amp;"/"&amp;CI$3&amp;"/"&amp;CI$2),Adjustments!P$4:P$921)</f>
        <v>0</v>
      </c>
      <c r="CJ42" s="27">
        <f>SUMIF(Adjustments!$J$4:$J$921,($F42&amp;"/"&amp;CJ$4&amp;"/"&amp;CJ$3&amp;"/"&amp;CJ$2),Adjustments!Q$4:Q$921)</f>
        <v>0</v>
      </c>
      <c r="CK42" s="27">
        <f>SUMIF(Adjustments!$J$4:$J$921,($F42&amp;"/"&amp;CK$4&amp;"/"&amp;CK$3&amp;"/"&amp;CK$2),Adjustments!R$4:R$921)</f>
        <v>0</v>
      </c>
      <c r="CL42" s="27">
        <f>SUMIF(Adjustments!$J$4:$J$921,($F42&amp;"/"&amp;CL$4&amp;"/"&amp;CL$3&amp;"/"&amp;CL$2),Adjustments!S$4:S$921)</f>
        <v>0</v>
      </c>
      <c r="CM42" s="27">
        <f>SUMIF(Adjustments!$J$4:$J$921,($F42&amp;"/"&amp;CM$4&amp;"/"&amp;CM$3&amp;"/"&amp;CM$2),Adjustments!T$4:T$921)</f>
        <v>0</v>
      </c>
      <c r="CN42" s="27">
        <f>SUMIF(Adjustments!$J$4:$J$921,($F42&amp;"/"&amp;CN$4&amp;"/"&amp;CN$3&amp;"/"&amp;CN$2),Adjustments!U$4:U$921)</f>
        <v>0</v>
      </c>
      <c r="CO42" s="27">
        <f>SUMIF(Adjustments!$J$4:$J$921,($F42&amp;"/"&amp;CO$4&amp;"/"&amp;CO$3&amp;"/"&amp;CO$2),Adjustments!V$4:V$921)</f>
        <v>0</v>
      </c>
      <c r="CP42" s="27">
        <f>SUMIF(Adjustments!$J$4:$J$921,($F42&amp;"/"&amp;CP$4&amp;"/"&amp;CP$3&amp;"/"&amp;CP$2),Adjustments!W$4:W$921)</f>
        <v>0</v>
      </c>
      <c r="CQ42" s="27">
        <f>SUMIF(Adjustments!$J$4:$J$921,($F42&amp;"/"&amp;CQ$4&amp;"/"&amp;CQ$3&amp;"/"&amp;CQ$2),Adjustments!X$4:X$921)</f>
        <v>0</v>
      </c>
      <c r="CR42" s="27">
        <f>SUMIF(Adjustments!$J$4:$J$921,($F42&amp;"/"&amp;CR$4&amp;"/"&amp;CR$3&amp;"/"&amp;CR$2),Adjustments!Y$4:Y$921)</f>
        <v>0</v>
      </c>
      <c r="CS42" s="27">
        <f>SUMIF(Adjustments!$J$4:$J$921,($F42&amp;"/"&amp;CS$4&amp;"/"&amp;CS$3&amp;"/"&amp;CS$2),Adjustments!Z$4:Z$921)</f>
        <v>0</v>
      </c>
      <c r="CT42" s="27">
        <f>SUMIF(Adjustments!$J$4:$J$921,($F42&amp;"/"&amp;CT$4&amp;"/"&amp;CT$3&amp;"/"&amp;CT$2),Adjustments!AA$4:AA$921)</f>
        <v>0</v>
      </c>
      <c r="CU42" s="27">
        <f>SUMIF(Adjustments!$J$4:$J$921,($F42&amp;"/"&amp;CU$4&amp;"/"&amp;CU$3&amp;"/"&amp;CU$2),Adjustments!AB$4:AB$921)</f>
        <v>0</v>
      </c>
      <c r="CV42" s="27">
        <f>SUMIF(Adjustments!$J$4:$J$921,($F42&amp;"/"&amp;CV$4&amp;"/"&amp;CV$3&amp;"/"&amp;CV$2),Adjustments!AC$4:AC$921)</f>
        <v>0</v>
      </c>
      <c r="CW42" s="27">
        <f>SUMIF(Adjustments!$J$4:$J$921,($F42&amp;"/"&amp;CW$4&amp;"/"&amp;CW$3&amp;"/"&amp;CW$2),Adjustments!AD$4:AD$921)</f>
        <v>0</v>
      </c>
      <c r="CX42" s="27">
        <f>SUMIF(Adjustments!$J$4:$J$921,($F42&amp;"/"&amp;CX$4&amp;"/"&amp;CX$3&amp;"/"&amp;CX$2),Adjustments!AE$4:AE$921)</f>
        <v>0</v>
      </c>
      <c r="CY42" s="27">
        <f>SUMIF(Adjustments!$J$4:$J$921,($F42&amp;"/"&amp;CY$4&amp;"/"&amp;CY$3&amp;"/"&amp;CY$2),Adjustments!AF$4:AF$921)</f>
        <v>0</v>
      </c>
      <c r="CZ42" s="27">
        <f>SUMIF(Adjustments!$J$4:$J$921,($F42&amp;"/"&amp;CZ$4&amp;"/"&amp;CZ$3&amp;"/"&amp;CZ$2),Adjustments!AG$4:AG$921)</f>
        <v>0</v>
      </c>
      <c r="DA42" s="27">
        <f>SUMIF(Adjustments!$J$4:$J$921,($F42&amp;"/"&amp;DA$4&amp;"/"&amp;DA$3&amp;"/"&amp;DA$2),Adjustments!AH$4:AH$921)</f>
        <v>0</v>
      </c>
      <c r="DB42" s="117"/>
      <c r="DC42" s="27">
        <f>SUMIF(Adjustments!$J$4:$J$921,($F42&amp;"/"&amp;DC$4&amp;"/"&amp;DC$3&amp;"/"&amp;DC$2),Adjustments!L$4:L$921)</f>
        <v>0</v>
      </c>
      <c r="DD42" s="27">
        <f>SUMIF(Adjustments!$J$4:$J$921,($F42&amp;"/"&amp;DD$4&amp;"/"&amp;DD$3&amp;"/"&amp;DD$2),Adjustments!M$4:M$921)</f>
        <v>0</v>
      </c>
      <c r="DE42" s="27">
        <f>SUMIF(Adjustments!$J$4:$J$921,($F42&amp;"/"&amp;DE$4&amp;"/"&amp;DE$3&amp;"/"&amp;DE$2),Adjustments!N$4:N$921)</f>
        <v>0</v>
      </c>
      <c r="DF42" s="27">
        <f>SUMIF(Adjustments!$J$4:$J$921,($F42&amp;"/"&amp;DF$4&amp;"/"&amp;DF$3&amp;"/"&amp;DF$2),Adjustments!O$4:O$921)</f>
        <v>0</v>
      </c>
      <c r="DG42" s="27">
        <f>SUMIF(Adjustments!$J$4:$J$921,($F42&amp;"/"&amp;DG$4&amp;"/"&amp;DG$3&amp;"/"&amp;DG$2),Adjustments!P$4:P$921)</f>
        <v>0</v>
      </c>
      <c r="DH42" s="27">
        <f>SUMIF(Adjustments!$J$4:$J$921,($F42&amp;"/"&amp;DH$4&amp;"/"&amp;DH$3&amp;"/"&amp;DH$2),Adjustments!Q$4:Q$921)</f>
        <v>0</v>
      </c>
      <c r="DI42" s="27">
        <f>SUMIF(Adjustments!$J$4:$J$921,($F42&amp;"/"&amp;DI$4&amp;"/"&amp;DI$3&amp;"/"&amp;DI$2),Adjustments!R$4:R$921)</f>
        <v>0</v>
      </c>
      <c r="DJ42" s="27">
        <f>SUMIF(Adjustments!$J$4:$J$921,($F42&amp;"/"&amp;DJ$4&amp;"/"&amp;DJ$3&amp;"/"&amp;DJ$2),Adjustments!S$4:S$921)</f>
        <v>0</v>
      </c>
      <c r="DK42" s="27">
        <f>SUMIF(Adjustments!$J$4:$J$921,($F42&amp;"/"&amp;DK$4&amp;"/"&amp;DK$3&amp;"/"&amp;DK$2),Adjustments!T$4:T$921)</f>
        <v>0</v>
      </c>
      <c r="DL42" s="27">
        <f>SUMIF(Adjustments!$J$4:$J$921,($F42&amp;"/"&amp;DL$4&amp;"/"&amp;DL$3&amp;"/"&amp;DL$2),Adjustments!U$4:U$921)</f>
        <v>0</v>
      </c>
      <c r="DM42" s="27">
        <f>SUMIF(Adjustments!$J$4:$J$921,($F42&amp;"/"&amp;DM$4&amp;"/"&amp;DM$3&amp;"/"&amp;DM$2),Adjustments!V$4:V$921)</f>
        <v>0</v>
      </c>
      <c r="DN42" s="27">
        <f>SUMIF(Adjustments!$J$4:$J$921,($F42&amp;"/"&amp;DN$4&amp;"/"&amp;DN$3&amp;"/"&amp;DN$2),Adjustments!W$4:W$921)</f>
        <v>0</v>
      </c>
      <c r="DO42" s="27">
        <f>SUMIF(Adjustments!$J$4:$J$921,($F42&amp;"/"&amp;DO$4&amp;"/"&amp;DO$3&amp;"/"&amp;DO$2),Adjustments!X$4:X$921)</f>
        <v>0</v>
      </c>
      <c r="DP42" s="27">
        <f>SUMIF(Adjustments!$J$4:$J$921,($F42&amp;"/"&amp;DP$4&amp;"/"&amp;DP$3&amp;"/"&amp;DP$2),Adjustments!Y$4:Y$921)</f>
        <v>0</v>
      </c>
      <c r="DQ42" s="27">
        <f>SUMIF(Adjustments!$J$4:$J$921,($F42&amp;"/"&amp;DQ$4&amp;"/"&amp;DQ$3&amp;"/"&amp;DQ$2),Adjustments!Z$4:Z$921)</f>
        <v>0</v>
      </c>
      <c r="DR42" s="27">
        <f>SUMIF(Adjustments!$J$4:$J$921,($F42&amp;"/"&amp;DR$4&amp;"/"&amp;DR$3&amp;"/"&amp;DR$2),Adjustments!AA$4:AA$921)</f>
        <v>0</v>
      </c>
      <c r="DS42" s="27">
        <f>SUMIF(Adjustments!$J$4:$J$921,($F42&amp;"/"&amp;DS$4&amp;"/"&amp;DS$3&amp;"/"&amp;DS$2),Adjustments!AB$4:AB$921)</f>
        <v>0</v>
      </c>
      <c r="DT42" s="27">
        <f>SUMIF(Adjustments!$J$4:$J$921,($F42&amp;"/"&amp;DT$4&amp;"/"&amp;DT$3&amp;"/"&amp;DT$2),Adjustments!AC$4:AC$921)</f>
        <v>0</v>
      </c>
      <c r="DU42" s="27">
        <f>SUMIF(Adjustments!$J$4:$J$921,($F42&amp;"/"&amp;DU$4&amp;"/"&amp;DU$3&amp;"/"&amp;DU$2),Adjustments!AD$4:AD$921)</f>
        <v>0</v>
      </c>
      <c r="DV42" s="27">
        <f>SUMIF(Adjustments!$J$4:$J$921,($F42&amp;"/"&amp;DV$4&amp;"/"&amp;DV$3&amp;"/"&amp;DV$2),Adjustments!AE$4:AE$921)</f>
        <v>0</v>
      </c>
      <c r="DW42" s="27">
        <f>SUMIF(Adjustments!$J$4:$J$921,($F42&amp;"/"&amp;DW$4&amp;"/"&amp;DW$3&amp;"/"&amp;DW$2),Adjustments!AF$4:AF$921)</f>
        <v>0</v>
      </c>
      <c r="DX42" s="27">
        <f>SUMIF(Adjustments!$J$4:$J$921,($F42&amp;"/"&amp;DX$4&amp;"/"&amp;DX$3&amp;"/"&amp;DX$2),Adjustments!AG$4:AG$921)</f>
        <v>0</v>
      </c>
      <c r="DY42" s="27">
        <f>SUMIF(Adjustments!$J$4:$J$921,($F42&amp;"/"&amp;DY$4&amp;"/"&amp;DY$3&amp;"/"&amp;DY$2),Adjustments!AH$4:AH$921)</f>
        <v>0</v>
      </c>
      <c r="DZ42" s="117"/>
      <c r="EA42" s="27">
        <f>SUMIF(Adjustments!$J$4:$J$921,($F42&amp;"/"&amp;EA$4&amp;"/"&amp;EA$3&amp;"/"&amp;EA$2),Adjustments!L$4:L$921)</f>
        <v>0</v>
      </c>
      <c r="EB42" s="27">
        <f>SUMIF(Adjustments!$J$4:$J$921,($F42&amp;"/"&amp;EB$4&amp;"/"&amp;EB$3&amp;"/"&amp;EB$2),Adjustments!M$4:M$921)</f>
        <v>0</v>
      </c>
      <c r="EC42" s="27">
        <f>SUMIF(Adjustments!$J$4:$J$921,($F42&amp;"/"&amp;EC$4&amp;"/"&amp;EC$3&amp;"/"&amp;EC$2),Adjustments!N$4:N$921)</f>
        <v>0</v>
      </c>
      <c r="ED42" s="27">
        <f>SUMIF(Adjustments!$J$4:$J$921,($F42&amp;"/"&amp;ED$4&amp;"/"&amp;ED$3&amp;"/"&amp;ED$2),Adjustments!O$4:O$921)</f>
        <v>0</v>
      </c>
      <c r="EE42" s="27">
        <f>SUMIF(Adjustments!$J$4:$J$921,($F42&amp;"/"&amp;EE$4&amp;"/"&amp;EE$3&amp;"/"&amp;EE$2),Adjustments!P$4:P$921)</f>
        <v>0</v>
      </c>
      <c r="EF42" s="27">
        <f>SUMIF(Adjustments!$J$4:$J$921,($F42&amp;"/"&amp;EF$4&amp;"/"&amp;EF$3&amp;"/"&amp;EF$2),Adjustments!Q$4:Q$921)</f>
        <v>0</v>
      </c>
      <c r="EG42" s="27">
        <f>SUMIF(Adjustments!$J$4:$J$921,($F42&amp;"/"&amp;EG$4&amp;"/"&amp;EG$3&amp;"/"&amp;EG$2),Adjustments!R$4:R$921)</f>
        <v>0</v>
      </c>
      <c r="EH42" s="27">
        <f>SUMIF(Adjustments!$J$4:$J$921,($F42&amp;"/"&amp;EH$4&amp;"/"&amp;EH$3&amp;"/"&amp;EH$2),Adjustments!S$4:S$921)</f>
        <v>0</v>
      </c>
      <c r="EI42" s="27">
        <f>SUMIF(Adjustments!$J$4:$J$921,($F42&amp;"/"&amp;EI$4&amp;"/"&amp;EI$3&amp;"/"&amp;EI$2),Adjustments!T$4:T$921)</f>
        <v>0</v>
      </c>
      <c r="EJ42" s="27">
        <f>SUMIF(Adjustments!$J$4:$J$921,($F42&amp;"/"&amp;EJ$4&amp;"/"&amp;EJ$3&amp;"/"&amp;EJ$2),Adjustments!U$4:U$921)</f>
        <v>0</v>
      </c>
      <c r="EK42" s="27">
        <f>SUMIF(Adjustments!$J$4:$J$921,($F42&amp;"/"&amp;EK$4&amp;"/"&amp;EK$3&amp;"/"&amp;EK$2),Adjustments!V$4:V$921)</f>
        <v>0</v>
      </c>
      <c r="EL42" s="27">
        <f>SUMIF(Adjustments!$J$4:$J$921,($F42&amp;"/"&amp;EL$4&amp;"/"&amp;EL$3&amp;"/"&amp;EL$2),Adjustments!W$4:W$921)</f>
        <v>0</v>
      </c>
      <c r="EM42" s="27">
        <f>SUMIF(Adjustments!$J$4:$J$921,($F42&amp;"/"&amp;EM$4&amp;"/"&amp;EM$3&amp;"/"&amp;EM$2),Adjustments!X$4:X$921)</f>
        <v>0</v>
      </c>
      <c r="EN42" s="27">
        <f>SUMIF(Adjustments!$J$4:$J$921,($F42&amp;"/"&amp;EN$4&amp;"/"&amp;EN$3&amp;"/"&amp;EN$2),Adjustments!Y$4:Y$921)</f>
        <v>0</v>
      </c>
      <c r="EO42" s="27">
        <f>SUMIF(Adjustments!$J$4:$J$921,($F42&amp;"/"&amp;EO$4&amp;"/"&amp;EO$3&amp;"/"&amp;EO$2),Adjustments!Z$4:Z$921)</f>
        <v>0</v>
      </c>
      <c r="EP42" s="27">
        <f>SUMIF(Adjustments!$J$4:$J$921,($F42&amp;"/"&amp;EP$4&amp;"/"&amp;EP$3&amp;"/"&amp;EP$2),Adjustments!AA$4:AA$921)</f>
        <v>0</v>
      </c>
      <c r="EQ42" s="27">
        <f>SUMIF(Adjustments!$J$4:$J$921,($F42&amp;"/"&amp;EQ$4&amp;"/"&amp;EQ$3&amp;"/"&amp;EQ$2),Adjustments!AB$4:AB$921)</f>
        <v>0</v>
      </c>
      <c r="ER42" s="27">
        <f>SUMIF(Adjustments!$J$4:$J$921,($F42&amp;"/"&amp;ER$4&amp;"/"&amp;ER$3&amp;"/"&amp;ER$2),Adjustments!AC$4:AC$921)</f>
        <v>0</v>
      </c>
      <c r="ES42" s="27">
        <f>SUMIF(Adjustments!$J$4:$J$921,($F42&amp;"/"&amp;ES$4&amp;"/"&amp;ES$3&amp;"/"&amp;ES$2),Adjustments!AD$4:AD$921)</f>
        <v>0</v>
      </c>
      <c r="ET42" s="27">
        <f>SUMIF(Adjustments!$J$4:$J$921,($F42&amp;"/"&amp;ET$4&amp;"/"&amp;ET$3&amp;"/"&amp;ET$2),Adjustments!AE$4:AE$921)</f>
        <v>0</v>
      </c>
      <c r="EU42" s="27">
        <f>SUMIF(Adjustments!$J$4:$J$921,($F42&amp;"/"&amp;EU$4&amp;"/"&amp;EU$3&amp;"/"&amp;EU$2),Adjustments!AF$4:AF$921)</f>
        <v>0</v>
      </c>
      <c r="EV42" s="27">
        <f>SUMIF(Adjustments!$J$4:$J$921,($F42&amp;"/"&amp;EV$4&amp;"/"&amp;EV$3&amp;"/"&amp;EV$2),Adjustments!AG$4:AG$921)</f>
        <v>0</v>
      </c>
      <c r="EW42" s="27">
        <f>SUMIF(Adjustments!$J$4:$J$921,($F42&amp;"/"&amp;EW$4&amp;"/"&amp;EW$3&amp;"/"&amp;EW$2),Adjustments!AH$4:AH$921)</f>
        <v>0</v>
      </c>
      <c r="EX42" s="117"/>
      <c r="EY42" s="27">
        <f>SUMIF(Adjustments!$J$4:$J$921,($F42&amp;"/"&amp;EY$4&amp;"/"&amp;EY$3&amp;"/"&amp;EY$2),Adjustments!L$4:L$921)</f>
        <v>-111130.55000000002</v>
      </c>
      <c r="EZ42" s="27">
        <f>SUMIF(Adjustments!$J$4:$J$921,($F42&amp;"/"&amp;EZ$4&amp;"/"&amp;EZ$3&amp;"/"&amp;EZ$2),Adjustments!M$4:M$921)</f>
        <v>-144945.84999999998</v>
      </c>
      <c r="FA42" s="27">
        <f>SUMIF(Adjustments!$J$4:$J$921,($F42&amp;"/"&amp;FA$4&amp;"/"&amp;FA$3&amp;"/"&amp;FA$2),Adjustments!N$4:N$921)</f>
        <v>-96514.489999999991</v>
      </c>
      <c r="FB42" s="27">
        <f>SUMIF(Adjustments!$J$4:$J$921,($F42&amp;"/"&amp;FB$4&amp;"/"&amp;FB$3&amp;"/"&amp;FB$2),Adjustments!O$4:O$921)</f>
        <v>-101211.54999999999</v>
      </c>
      <c r="FC42" s="27">
        <f>SUMIF(Adjustments!$J$4:$J$921,($F42&amp;"/"&amp;FC$4&amp;"/"&amp;FC$3&amp;"/"&amp;FC$2),Adjustments!P$4:P$921)</f>
        <v>-108149.44000000002</v>
      </c>
      <c r="FD42" s="27">
        <f>SUMIF(Adjustments!$J$4:$J$921,($F42&amp;"/"&amp;FD$4&amp;"/"&amp;FD$3&amp;"/"&amp;FD$2),Adjustments!Q$4:Q$921)</f>
        <v>-155231.30000000002</v>
      </c>
      <c r="FE42" s="27">
        <f>SUMIF(Adjustments!$J$4:$J$921,($F42&amp;"/"&amp;FE$4&amp;"/"&amp;FE$3&amp;"/"&amp;FE$2),Adjustments!R$4:R$921)</f>
        <v>-151795.01000000018</v>
      </c>
      <c r="FF42" s="27">
        <f>SUMIF(Adjustments!$J$4:$J$921,($F42&amp;"/"&amp;FF$4&amp;"/"&amp;FF$3&amp;"/"&amp;FF$2),Adjustments!S$4:S$921)</f>
        <v>-97629.440000000002</v>
      </c>
      <c r="FG42" s="27">
        <f>SUMIF(Adjustments!$J$4:$J$921,($F42&amp;"/"&amp;FG$4&amp;"/"&amp;FG$3&amp;"/"&amp;FG$2),Adjustments!T$4:T$921)</f>
        <v>-99244.47</v>
      </c>
      <c r="FH42" s="27">
        <f>SUMIF(Adjustments!$J$4:$J$921,($F42&amp;"/"&amp;FH$4&amp;"/"&amp;FH$3&amp;"/"&amp;FH$2),Adjustments!U$4:U$921)</f>
        <v>0</v>
      </c>
      <c r="FI42" s="27">
        <f>SUMIF(Adjustments!$J$4:$J$921,($F42&amp;"/"&amp;FI$4&amp;"/"&amp;FI$3&amp;"/"&amp;FI$2),Adjustments!V$4:V$921)</f>
        <v>0</v>
      </c>
      <c r="FJ42" s="27">
        <f>SUMIF(Adjustments!$J$4:$J$921,($F42&amp;"/"&amp;FJ$4&amp;"/"&amp;FJ$3&amp;"/"&amp;FJ$2),Adjustments!W$4:W$921)</f>
        <v>0</v>
      </c>
      <c r="FK42" s="27">
        <f>SUMIF(Adjustments!$J$4:$J$921,($F42&amp;"/"&amp;FK$4&amp;"/"&amp;FK$3&amp;"/"&amp;FK$2),Adjustments!X$4:X$921)</f>
        <v>0</v>
      </c>
      <c r="FL42" s="27">
        <f>SUMIF(Adjustments!$J$4:$J$921,($F42&amp;"/"&amp;FL$4&amp;"/"&amp;FL$3&amp;"/"&amp;FL$2),Adjustments!Y$4:Y$921)</f>
        <v>0</v>
      </c>
      <c r="FM42" s="27">
        <f>SUMIF(Adjustments!$J$4:$J$921,($F42&amp;"/"&amp;FM$4&amp;"/"&amp;FM$3&amp;"/"&amp;FM$2),Adjustments!Z$4:Z$921)</f>
        <v>0</v>
      </c>
      <c r="FN42" s="27">
        <f>SUMIF(Adjustments!$J$4:$J$921,($F42&amp;"/"&amp;FN$4&amp;"/"&amp;FN$3&amp;"/"&amp;FN$2),Adjustments!AA$4:AA$921)</f>
        <v>0</v>
      </c>
      <c r="FO42" s="27">
        <f>SUMIF(Adjustments!$J$4:$J$921,($F42&amp;"/"&amp;FO$4&amp;"/"&amp;FO$3&amp;"/"&amp;FO$2),Adjustments!AB$4:AB$921)</f>
        <v>0</v>
      </c>
      <c r="FP42" s="27">
        <f>SUMIF(Adjustments!$J$4:$J$921,($F42&amp;"/"&amp;FP$4&amp;"/"&amp;FP$3&amp;"/"&amp;FP$2),Adjustments!AC$4:AC$921)</f>
        <v>0</v>
      </c>
      <c r="FQ42" s="27">
        <f>SUMIF(Adjustments!$J$4:$J$921,($F42&amp;"/"&amp;FQ$4&amp;"/"&amp;FQ$3&amp;"/"&amp;FQ$2),Adjustments!AD$4:AD$921)</f>
        <v>0</v>
      </c>
      <c r="FR42" s="27">
        <f>SUMIF(Adjustments!$J$4:$J$921,($F42&amp;"/"&amp;FR$4&amp;"/"&amp;FR$3&amp;"/"&amp;FR$2),Adjustments!AE$4:AE$921)</f>
        <v>0</v>
      </c>
      <c r="FS42" s="27">
        <f>SUMIF(Adjustments!$J$4:$J$921,($F42&amp;"/"&amp;FS$4&amp;"/"&amp;FS$3&amp;"/"&amp;FS$2),Adjustments!AF$4:AF$921)</f>
        <v>0</v>
      </c>
      <c r="FT42" s="27">
        <f>SUMIF(Adjustments!$J$4:$J$921,($F42&amp;"/"&amp;FT$4&amp;"/"&amp;FT$3&amp;"/"&amp;FT$2),Adjustments!AG$4:AG$921)</f>
        <v>0</v>
      </c>
      <c r="FU42" s="27">
        <f>SUMIF(Adjustments!$J$4:$J$921,($F42&amp;"/"&amp;FU$4&amp;"/"&amp;FU$3&amp;"/"&amp;FU$2),Adjustments!AH$4:AH$921)</f>
        <v>0</v>
      </c>
      <c r="FV42" s="117"/>
      <c r="FW42" s="27">
        <f t="shared" si="29"/>
        <v>-1065852.1000000001</v>
      </c>
      <c r="FX42" s="117"/>
      <c r="FY42" s="358">
        <f>VLOOKUP(F42,Scenarios!Z44:AD165,5,0)</f>
        <v>-175598437.85999998</v>
      </c>
      <c r="FZ42" s="16">
        <f t="shared" si="181"/>
        <v>-176344282.64310533</v>
      </c>
      <c r="GA42" s="16">
        <f t="shared" si="182"/>
        <v>-177018924.88925752</v>
      </c>
      <c r="GB42" s="16">
        <f t="shared" si="183"/>
        <v>-177794317.01784188</v>
      </c>
      <c r="GC42" s="16">
        <f t="shared" si="184"/>
        <v>-176551948.99725744</v>
      </c>
      <c r="GD42" s="16">
        <f t="shared" si="185"/>
        <v>-177251380.36255428</v>
      </c>
      <c r="GE42" s="16">
        <f t="shared" si="186"/>
        <v>-177978327.08058962</v>
      </c>
      <c r="GF42" s="16">
        <f t="shared" si="187"/>
        <v>-178740973.28394136</v>
      </c>
      <c r="GG42" s="16">
        <f t="shared" si="188"/>
        <v>-179514699.99849576</v>
      </c>
      <c r="GH42" s="16">
        <f t="shared" si="189"/>
        <v>-180340735.65535253</v>
      </c>
      <c r="GI42" s="16">
        <f t="shared" si="190"/>
        <v>-180993665.61484468</v>
      </c>
      <c r="GJ42" s="16">
        <f t="shared" si="191"/>
        <v>-181647740.30929428</v>
      </c>
      <c r="GK42" s="16">
        <f t="shared" si="192"/>
        <v>-182302997.99062994</v>
      </c>
      <c r="GL42" s="16">
        <f t="shared" si="193"/>
        <v>-182959411.06057328</v>
      </c>
      <c r="GM42" s="16">
        <f t="shared" si="194"/>
        <v>-183617035.95737422</v>
      </c>
      <c r="GN42" s="16">
        <f t="shared" si="195"/>
        <v>-184275835.1459814</v>
      </c>
      <c r="GO42" s="16">
        <f t="shared" si="196"/>
        <v>-184935586.07056284</v>
      </c>
      <c r="GP42" s="16">
        <f t="shared" si="197"/>
        <v>-185596058.48479816</v>
      </c>
      <c r="GQ42" s="16">
        <f t="shared" si="198"/>
        <v>-186257332.89713329</v>
      </c>
      <c r="GR42" s="16">
        <f t="shared" si="199"/>
        <v>-186913360.16921571</v>
      </c>
      <c r="GS42" s="16">
        <f t="shared" si="200"/>
        <v>-187570274.04562244</v>
      </c>
      <c r="GT42" s="16">
        <f t="shared" si="201"/>
        <v>-188228277.473052</v>
      </c>
      <c r="GU42" s="16">
        <f t="shared" si="202"/>
        <v>-188887419.52671984</v>
      </c>
      <c r="GV42" s="16">
        <f t="shared" si="203"/>
        <v>-189548896.09940234</v>
      </c>
      <c r="GW42" s="13"/>
      <c r="GX42" s="569" t="s">
        <v>1202</v>
      </c>
      <c r="GY42" s="599" t="str">
        <f t="shared" si="204"/>
        <v>108360-73WA</v>
      </c>
      <c r="GZ42" s="563">
        <f t="shared" si="205"/>
        <v>-185595401.94079691</v>
      </c>
      <c r="HA42" s="127">
        <f>VLOOKUP($GX42,Scenarios!$V$11:$Y$132,4,0)</f>
        <v>-175889824.63999984</v>
      </c>
      <c r="HB42" s="127">
        <f t="shared" si="93"/>
        <v>-9705577.300797075</v>
      </c>
      <c r="HD42" s="106">
        <f>VLOOKUP($GX42,Scenarios!$AE$11:$AF$132,2,0)</f>
        <v>-186857517.99801189</v>
      </c>
      <c r="HE42" s="106">
        <f>VLOOKUP($GX42,Scenarios!$V$11:$Y$132,4,0)</f>
        <v>-175889824.63999984</v>
      </c>
      <c r="HF42" s="106">
        <f t="shared" si="94"/>
        <v>-10967693.35801205</v>
      </c>
      <c r="HH42" s="106">
        <f t="shared" si="54"/>
        <v>-1262116.0572149754</v>
      </c>
    </row>
    <row r="43" spans="1:216">
      <c r="A43" t="s">
        <v>28</v>
      </c>
      <c r="B43" t="s">
        <v>29</v>
      </c>
      <c r="C43" t="s">
        <v>29</v>
      </c>
      <c r="D43" s="5" t="s">
        <v>106</v>
      </c>
      <c r="E43" s="5" t="s">
        <v>23</v>
      </c>
      <c r="F43" s="5" t="s">
        <v>128</v>
      </c>
      <c r="G43" s="5" t="s">
        <v>70</v>
      </c>
      <c r="H43" s="5" t="s">
        <v>1203</v>
      </c>
      <c r="I43" s="5"/>
      <c r="J43" s="119">
        <f>SUMIF(Retirements!$E$10:$E$96,'Accum Dep'!$F43,Retirements!ED$10:ED$97)</f>
        <v>-1978181.4400000009</v>
      </c>
      <c r="K43" s="119">
        <f>SUMIF(Retirements!$E$10:$E$96,'Accum Dep'!$F43,Retirements!EE$10:EE$97)</f>
        <v>-1098866.6099999966</v>
      </c>
      <c r="L43" s="119">
        <f>SUMIF(Retirements!$E$10:$E$96,'Accum Dep'!$F43,Retirements!EF$10:EF$97)</f>
        <v>-298322.08999999968</v>
      </c>
      <c r="M43" s="119">
        <f>SUMIF(Retirements!$E$10:$E$96,'Accum Dep'!$F43,Retirements!EG$10:EG$97)</f>
        <v>-750923.37000000686</v>
      </c>
      <c r="N43" s="119">
        <f>SUMIF(Retirements!$E$10:$E$96,'Accum Dep'!$F43,Retirements!EH$10:EH$97)</f>
        <v>-659411.93000001006</v>
      </c>
      <c r="O43" s="119">
        <f>SUMIF(Retirements!$E$10:$E$96,'Accum Dep'!$F43,Retirements!EI$10:EI$97)</f>
        <v>-402481.10000000038</v>
      </c>
      <c r="P43" s="119">
        <f>SUMIF(Retirements!$E$10:$E$96,'Accum Dep'!$F43,Retirements!EJ$10:EJ$97)</f>
        <v>-453732.05000000191</v>
      </c>
      <c r="Q43" s="119">
        <f>SUMIF(Retirements!$E$10:$E$96,'Accum Dep'!$F43,Retirements!EK$10:EK$97)</f>
        <v>-375853.73999999976</v>
      </c>
      <c r="R43" s="119">
        <f>SUMIF(Retirements!$E$10:$E$96,'Accum Dep'!$F43,Retirements!EL$10:EL$97)</f>
        <v>-326265.69000000006</v>
      </c>
      <c r="S43" s="119">
        <f>SUMIF(Retirements!$E$10:$E$96,'Accum Dep'!$F43,Retirements!EM$10:EM$97)</f>
        <v>-478140.07593663229</v>
      </c>
      <c r="T43" s="119">
        <f>SUMIF(Retirements!$E$10:$E$96,'Accum Dep'!$F43,Retirements!EN$10:EN$97)</f>
        <v>-478140.07593663229</v>
      </c>
      <c r="U43" s="119">
        <f>SUMIF(Retirements!$E$10:$E$96,'Accum Dep'!$F43,Retirements!EO$10:EO$97)</f>
        <v>-478140.07593663229</v>
      </c>
      <c r="V43" s="119">
        <f>SUMIF(Retirements!$E$10:$E$96,'Accum Dep'!$F43,Retirements!EP$10:EP$97)</f>
        <v>-478140.07593663229</v>
      </c>
      <c r="W43" s="119">
        <f>SUMIF(Retirements!$E$10:$E$96,'Accum Dep'!$F43,Retirements!EQ$10:EQ$97)</f>
        <v>-478140.07593663229</v>
      </c>
      <c r="X43" s="119">
        <f>SUMIF(Retirements!$E$10:$E$96,'Accum Dep'!$F43,Retirements!ER$10:ER$97)</f>
        <v>-478140.07593663229</v>
      </c>
      <c r="Y43" s="119">
        <f>SUMIF(Retirements!$E$10:$E$96,'Accum Dep'!$F43,Retirements!ES$10:ES$97)</f>
        <v>-478140.07593663229</v>
      </c>
      <c r="Z43" s="119">
        <f>SUMIF(Retirements!$E$10:$E$96,'Accum Dep'!$F43,Retirements!ET$10:ET$97)</f>
        <v>-478140.07593663229</v>
      </c>
      <c r="AA43" s="119">
        <f>SUMIF(Retirements!$E$10:$E$96,'Accum Dep'!$F43,Retirements!EU$10:EU$97)</f>
        <v>-478140.07593663229</v>
      </c>
      <c r="AB43" s="119">
        <f>SUMIF(Retirements!$E$10:$E$96,'Accum Dep'!$F43,Retirements!EV$10:EV$97)</f>
        <v>-492105.70318843104</v>
      </c>
      <c r="AC43" s="119">
        <f>SUMIF(Retirements!$E$10:$E$96,'Accum Dep'!$F43,Retirements!EW$10:EW$97)</f>
        <v>-492105.70318843104</v>
      </c>
      <c r="AD43" s="119">
        <f>SUMIF(Retirements!$E$10:$E$96,'Accum Dep'!$F43,Retirements!EX$10:EX$97)</f>
        <v>-492105.70318843104</v>
      </c>
      <c r="AE43" s="119">
        <f>SUMIF(Retirements!$E$10:$E$96,'Accum Dep'!$F43,Retirements!EY$10:EY$97)</f>
        <v>-492105.70318843104</v>
      </c>
      <c r="AF43" s="119">
        <f>SUMIF(Retirements!$E$10:$E$96,'Accum Dep'!$F43,Retirements!EZ$10:EZ$97)</f>
        <v>-492105.70318843104</v>
      </c>
      <c r="AG43" s="7"/>
      <c r="AH43" s="27">
        <f>SUMIF('Depreciation Exp'!$F$8:$F$130,'Accum Dep'!$F43,'Depreciation Exp'!CH$8:CH$133)</f>
        <v>1125271.8731592081</v>
      </c>
      <c r="AI43" s="27">
        <f>SUMIF('Depreciation Exp'!$F$8:$F$130,'Accum Dep'!$F43,'Depreciation Exp'!CI$8:CI$133)</f>
        <v>1127687.0650448997</v>
      </c>
      <c r="AJ43" s="27">
        <f>SUMIF('Depreciation Exp'!$F$8:$F$130,'Accum Dep'!$F43,'Depreciation Exp'!CJ$8:CJ$133)</f>
        <v>1136976.6184590452</v>
      </c>
      <c r="AK43" s="27">
        <f>SUMIF('Depreciation Exp'!$F$8:$F$130,'Accum Dep'!$F43,'Depreciation Exp'!CK$8:CK$133)</f>
        <v>1146027.5868239859</v>
      </c>
      <c r="AL43" s="27">
        <f>SUMIF('Depreciation Exp'!$F$8:$F$130,'Accum Dep'!$F43,'Depreciation Exp'!CL$8:CL$133)</f>
        <v>1153936.7842497258</v>
      </c>
      <c r="AM43" s="27">
        <f>SUMIF('Depreciation Exp'!$F$8:$F$130,'Accum Dep'!$F43,'Depreciation Exp'!CM$8:CM$133)</f>
        <v>1159412.0252518379</v>
      </c>
      <c r="AN43" s="27">
        <f>SUMIF('Depreciation Exp'!$F$8:$F$130,'Accum Dep'!$F43,'Depreciation Exp'!CN$8:CN$133)</f>
        <v>1163520.9396077471</v>
      </c>
      <c r="AO43" s="27">
        <f>SUMIF('Depreciation Exp'!$F$8:$F$130,'Accum Dep'!$F43,'Depreciation Exp'!CO$8:CO$133)</f>
        <v>1169391.092381112</v>
      </c>
      <c r="AP43" s="27">
        <f>SUMIF('Depreciation Exp'!$F$8:$F$130,'Accum Dep'!$F43,'Depreciation Exp'!CP$8:CP$133)</f>
        <v>1172802.8635018368</v>
      </c>
      <c r="AQ43" s="27">
        <f>SUMIF('Depreciation Exp'!$F$8:$F$130,'Accum Dep'!$F43,'Depreciation Exp'!CQ$8:CQ$133)</f>
        <v>1176099.1178828797</v>
      </c>
      <c r="AR43" s="27">
        <f>SUMIF('Depreciation Exp'!$F$8:$F$130,'Accum Dep'!$F43,'Depreciation Exp'!CR$8:CR$133)</f>
        <v>1178612.0553355496</v>
      </c>
      <c r="AS43" s="27">
        <f>SUMIF('Depreciation Exp'!$F$8:$F$130,'Accum Dep'!$F43,'Depreciation Exp'!CS$8:CS$133)</f>
        <v>1180857.0091544683</v>
      </c>
      <c r="AT43" s="27">
        <f>SUMIF('Depreciation Exp'!$F$8:$F$130,'Accum Dep'!$F43,'Depreciation Exp'!CT$8:CT$133)</f>
        <v>1183161.409505493</v>
      </c>
      <c r="AU43" s="27">
        <f>SUMIF('Depreciation Exp'!$F$8:$F$130,'Accum Dep'!$F43,'Depreciation Exp'!CU$8:CU$133)</f>
        <v>1185661.9611745679</v>
      </c>
      <c r="AV43" s="27">
        <f>SUMIF('Depreciation Exp'!$F$8:$F$130,'Accum Dep'!$F43,'Depreciation Exp'!CV$8:CV$133)</f>
        <v>1188423.4488121162</v>
      </c>
      <c r="AW43" s="27">
        <f>SUMIF('Depreciation Exp'!$F$8:$F$130,'Accum Dep'!$F43,'Depreciation Exp'!CW$8:CW$133)</f>
        <v>1191125.0405169618</v>
      </c>
      <c r="AX43" s="27">
        <f>SUMIF('Depreciation Exp'!$F$8:$F$130,'Accum Dep'!$F43,'Depreciation Exp'!CX$8:CX$133)</f>
        <v>1193573.3537044702</v>
      </c>
      <c r="AY43" s="27">
        <f>SUMIF('Depreciation Exp'!$F$8:$F$130,'Accum Dep'!$F43,'Depreciation Exp'!CY$8:CY$133)</f>
        <v>1195853.378116416</v>
      </c>
      <c r="AZ43" s="27">
        <f>SUMIF('Depreciation Exp'!$F$8:$F$130,'Accum Dep'!$F43,'Depreciation Exp'!CZ$8:CZ$133)</f>
        <v>1199470.4297658938</v>
      </c>
      <c r="BA43" s="27">
        <f>SUMIF('Depreciation Exp'!$F$8:$F$130,'Accum Dep'!$F43,'Depreciation Exp'!DA$8:DA$133)</f>
        <v>1202790.7018958107</v>
      </c>
      <c r="BB43" s="27">
        <f>SUMIF('Depreciation Exp'!$F$8:$F$130,'Accum Dep'!$F43,'Depreciation Exp'!DB$8:DB$133)</f>
        <v>1204424.1331015928</v>
      </c>
      <c r="BC43" s="27">
        <f>SUMIF('Depreciation Exp'!$F$8:$F$130,'Accum Dep'!$F43,'Depreciation Exp'!DC$8:DC$133)</f>
        <v>1206170.7883007389</v>
      </c>
      <c r="BD43" s="27">
        <f>SUMIF('Depreciation Exp'!$F$8:$F$130,'Accum Dep'!$F43,'Depreciation Exp'!DD$8:DD$133)</f>
        <v>1208129.9573461597</v>
      </c>
      <c r="BE43" s="27">
        <f>SUMIF('Depreciation Exp'!$F$8:$F$130,'Accum Dep'!$F43,'Depreciation Exp'!DE$8:DE$133)</f>
        <v>1210305.258267069</v>
      </c>
      <c r="BF43" s="59"/>
      <c r="BG43" s="27">
        <f>SUMIF(Adjustments!$J$4:$J$921,($F43&amp;"/"&amp;BG$4&amp;"/"&amp;BG$3&amp;"/"&amp;BG$2),Adjustments!L$4:L$921)</f>
        <v>0</v>
      </c>
      <c r="BH43" s="27">
        <f>SUMIF(Adjustments!$J$4:$J$921,($F43&amp;"/"&amp;BH$4&amp;"/"&amp;BH$3&amp;"/"&amp;BH$2),Adjustments!M$4:M$921)</f>
        <v>0</v>
      </c>
      <c r="BI43" s="27">
        <f>SUMIF(Adjustments!$J$4:$J$921,($F43&amp;"/"&amp;BI$4&amp;"/"&amp;BI$3&amp;"/"&amp;BI$2),Adjustments!N$4:N$921)</f>
        <v>0</v>
      </c>
      <c r="BJ43" s="27">
        <f>SUMIF(Adjustments!$J$4:$J$921,($F43&amp;"/"&amp;BJ$4&amp;"/"&amp;BJ$3&amp;"/"&amp;BJ$2),Adjustments!O$4:O$921)</f>
        <v>0</v>
      </c>
      <c r="BK43" s="27">
        <f>SUMIF(Adjustments!$J$4:$J$921,($F43&amp;"/"&amp;BK$4&amp;"/"&amp;BK$3&amp;"/"&amp;BK$2),Adjustments!P$4:P$921)</f>
        <v>0</v>
      </c>
      <c r="BL43" s="27">
        <f>SUMIF(Adjustments!$J$4:$J$921,($F43&amp;"/"&amp;BL$4&amp;"/"&amp;BL$3&amp;"/"&amp;BL$2),Adjustments!Q$4:Q$921)</f>
        <v>0</v>
      </c>
      <c r="BM43" s="27">
        <f>SUMIF(Adjustments!$J$4:$J$921,($F43&amp;"/"&amp;BM$4&amp;"/"&amp;BM$3&amp;"/"&amp;BM$2),Adjustments!R$4:R$921)</f>
        <v>0</v>
      </c>
      <c r="BN43" s="27">
        <f>SUMIF(Adjustments!$J$4:$J$921,($F43&amp;"/"&amp;BN$4&amp;"/"&amp;BN$3&amp;"/"&amp;BN$2),Adjustments!S$4:S$921)</f>
        <v>0</v>
      </c>
      <c r="BO43" s="27">
        <f>SUMIF(Adjustments!$J$4:$J$921,($F43&amp;"/"&amp;BO$4&amp;"/"&amp;BO$3&amp;"/"&amp;BO$2),Adjustments!T$4:T$921)</f>
        <v>0</v>
      </c>
      <c r="BP43" s="27">
        <f>SUMIF(Adjustments!$J$4:$J$921,($F43&amp;"/"&amp;BP$4&amp;"/"&amp;BP$3&amp;"/"&amp;BP$2),Adjustments!U$4:U$921)</f>
        <v>0</v>
      </c>
      <c r="BQ43" s="27">
        <f>SUMIF(Adjustments!$J$4:$J$921,($F43&amp;"/"&amp;BQ$4&amp;"/"&amp;BQ$3&amp;"/"&amp;BQ$2),Adjustments!V$4:V$921)</f>
        <v>0</v>
      </c>
      <c r="BR43" s="27">
        <f>SUMIF(Adjustments!$J$4:$J$921,($F43&amp;"/"&amp;BR$4&amp;"/"&amp;BR$3&amp;"/"&amp;BR$2),Adjustments!W$4:W$921)</f>
        <v>0</v>
      </c>
      <c r="BS43" s="27">
        <f>SUMIF(Adjustments!$J$4:$J$921,($F43&amp;"/"&amp;BS$4&amp;"/"&amp;BS$3&amp;"/"&amp;BS$2),Adjustments!X$4:X$921)</f>
        <v>0</v>
      </c>
      <c r="BT43" s="27">
        <f>SUMIF(Adjustments!$J$4:$J$921,($F43&amp;"/"&amp;BT$4&amp;"/"&amp;BT$3&amp;"/"&amp;BT$2),Adjustments!Y$4:Y$921)</f>
        <v>0</v>
      </c>
      <c r="BU43" s="27">
        <f>SUMIF(Adjustments!$J$4:$J$921,($F43&amp;"/"&amp;BU$4&amp;"/"&amp;BU$3&amp;"/"&amp;BU$2),Adjustments!Z$4:Z$921)</f>
        <v>0</v>
      </c>
      <c r="BV43" s="27">
        <f>SUMIF(Adjustments!$J$4:$J$921,($F43&amp;"/"&amp;BV$4&amp;"/"&amp;BV$3&amp;"/"&amp;BV$2),Adjustments!AA$4:AA$921)</f>
        <v>0</v>
      </c>
      <c r="BW43" s="27">
        <f>SUMIF(Adjustments!$J$4:$J$921,($F43&amp;"/"&amp;BW$4&amp;"/"&amp;BW$3&amp;"/"&amp;BW$2),Adjustments!AB$4:AB$921)</f>
        <v>0</v>
      </c>
      <c r="BX43" s="27">
        <f>SUMIF(Adjustments!$J$4:$J$921,($F43&amp;"/"&amp;BX$4&amp;"/"&amp;BX$3&amp;"/"&amp;BX$2),Adjustments!AC$4:AC$921)</f>
        <v>0</v>
      </c>
      <c r="BY43" s="27">
        <f>SUMIF(Adjustments!$J$4:$J$921,($F43&amp;"/"&amp;BY$4&amp;"/"&amp;BY$3&amp;"/"&amp;BY$2),Adjustments!AD$4:AD$921)</f>
        <v>0</v>
      </c>
      <c r="BZ43" s="27">
        <f>SUMIF(Adjustments!$J$4:$J$921,($F43&amp;"/"&amp;BZ$4&amp;"/"&amp;BZ$3&amp;"/"&amp;BZ$2),Adjustments!AE$4:AE$921)</f>
        <v>0</v>
      </c>
      <c r="CA43" s="27">
        <f>SUMIF(Adjustments!$J$4:$J$921,($F43&amp;"/"&amp;CA$4&amp;"/"&amp;CA$3&amp;"/"&amp;CA$2),Adjustments!AF$4:AF$921)</f>
        <v>0</v>
      </c>
      <c r="CB43" s="27">
        <f>SUMIF(Adjustments!$J$4:$J$921,($F43&amp;"/"&amp;CB$4&amp;"/"&amp;CB$3&amp;"/"&amp;CB$2),Adjustments!AG$4:AG$921)</f>
        <v>0</v>
      </c>
      <c r="CC43" s="27">
        <f>SUMIF(Adjustments!$J$4:$J$921,($F43&amp;"/"&amp;CC$4&amp;"/"&amp;CC$3&amp;"/"&amp;CC$2),Adjustments!AH$4:AH$921)</f>
        <v>0</v>
      </c>
      <c r="CD43" s="117"/>
      <c r="CE43" s="27">
        <f>SUMIF(Adjustments!$J$4:$J$921,($F43&amp;"/"&amp;CE$4&amp;"/"&amp;CE$3&amp;"/"&amp;CE$2),Adjustments!L$4:L$921)</f>
        <v>0</v>
      </c>
      <c r="CF43" s="27">
        <f>SUMIF(Adjustments!$J$4:$J$921,($F43&amp;"/"&amp;CF$4&amp;"/"&amp;CF$3&amp;"/"&amp;CF$2),Adjustments!M$4:M$921)</f>
        <v>0</v>
      </c>
      <c r="CG43" s="27">
        <f>SUMIF(Adjustments!$J$4:$J$921,($F43&amp;"/"&amp;CG$4&amp;"/"&amp;CG$3&amp;"/"&amp;CG$2),Adjustments!N$4:N$921)</f>
        <v>0</v>
      </c>
      <c r="CH43" s="27">
        <f>SUMIF(Adjustments!$J$4:$J$921,($F43&amp;"/"&amp;CH$4&amp;"/"&amp;CH$3&amp;"/"&amp;CH$2),Adjustments!O$4:O$921)</f>
        <v>0</v>
      </c>
      <c r="CI43" s="27">
        <f>SUMIF(Adjustments!$J$4:$J$921,($F43&amp;"/"&amp;CI$4&amp;"/"&amp;CI$3&amp;"/"&amp;CI$2),Adjustments!P$4:P$921)</f>
        <v>0</v>
      </c>
      <c r="CJ43" s="27">
        <f>SUMIF(Adjustments!$J$4:$J$921,($F43&amp;"/"&amp;CJ$4&amp;"/"&amp;CJ$3&amp;"/"&amp;CJ$2),Adjustments!Q$4:Q$921)</f>
        <v>0</v>
      </c>
      <c r="CK43" s="27">
        <f>SUMIF(Adjustments!$J$4:$J$921,($F43&amp;"/"&amp;CK$4&amp;"/"&amp;CK$3&amp;"/"&amp;CK$2),Adjustments!R$4:R$921)</f>
        <v>0</v>
      </c>
      <c r="CL43" s="27">
        <f>SUMIF(Adjustments!$J$4:$J$921,($F43&amp;"/"&amp;CL$4&amp;"/"&amp;CL$3&amp;"/"&amp;CL$2),Adjustments!S$4:S$921)</f>
        <v>0</v>
      </c>
      <c r="CM43" s="27">
        <f>SUMIF(Adjustments!$J$4:$J$921,($F43&amp;"/"&amp;CM$4&amp;"/"&amp;CM$3&amp;"/"&amp;CM$2),Adjustments!T$4:T$921)</f>
        <v>0</v>
      </c>
      <c r="CN43" s="27">
        <f>SUMIF(Adjustments!$J$4:$J$921,($F43&amp;"/"&amp;CN$4&amp;"/"&amp;CN$3&amp;"/"&amp;CN$2),Adjustments!U$4:U$921)</f>
        <v>0</v>
      </c>
      <c r="CO43" s="27">
        <f>SUMIF(Adjustments!$J$4:$J$921,($F43&amp;"/"&amp;CO$4&amp;"/"&amp;CO$3&amp;"/"&amp;CO$2),Adjustments!V$4:V$921)</f>
        <v>0</v>
      </c>
      <c r="CP43" s="27">
        <f>SUMIF(Adjustments!$J$4:$J$921,($F43&amp;"/"&amp;CP$4&amp;"/"&amp;CP$3&amp;"/"&amp;CP$2),Adjustments!W$4:W$921)</f>
        <v>0</v>
      </c>
      <c r="CQ43" s="27">
        <f>SUMIF(Adjustments!$J$4:$J$921,($F43&amp;"/"&amp;CQ$4&amp;"/"&amp;CQ$3&amp;"/"&amp;CQ$2),Adjustments!X$4:X$921)</f>
        <v>0</v>
      </c>
      <c r="CR43" s="27">
        <f>SUMIF(Adjustments!$J$4:$J$921,($F43&amp;"/"&amp;CR$4&amp;"/"&amp;CR$3&amp;"/"&amp;CR$2),Adjustments!Y$4:Y$921)</f>
        <v>0</v>
      </c>
      <c r="CS43" s="27">
        <f>SUMIF(Adjustments!$J$4:$J$921,($F43&amp;"/"&amp;CS$4&amp;"/"&amp;CS$3&amp;"/"&amp;CS$2),Adjustments!Z$4:Z$921)</f>
        <v>0</v>
      </c>
      <c r="CT43" s="27">
        <f>SUMIF(Adjustments!$J$4:$J$921,($F43&amp;"/"&amp;CT$4&amp;"/"&amp;CT$3&amp;"/"&amp;CT$2),Adjustments!AA$4:AA$921)</f>
        <v>0</v>
      </c>
      <c r="CU43" s="27">
        <f>SUMIF(Adjustments!$J$4:$J$921,($F43&amp;"/"&amp;CU$4&amp;"/"&amp;CU$3&amp;"/"&amp;CU$2),Adjustments!AB$4:AB$921)</f>
        <v>0</v>
      </c>
      <c r="CV43" s="27">
        <f>SUMIF(Adjustments!$J$4:$J$921,($F43&amp;"/"&amp;CV$4&amp;"/"&amp;CV$3&amp;"/"&amp;CV$2),Adjustments!AC$4:AC$921)</f>
        <v>0</v>
      </c>
      <c r="CW43" s="27">
        <f>SUMIF(Adjustments!$J$4:$J$921,($F43&amp;"/"&amp;CW$4&amp;"/"&amp;CW$3&amp;"/"&amp;CW$2),Adjustments!AD$4:AD$921)</f>
        <v>0</v>
      </c>
      <c r="CX43" s="27">
        <f>SUMIF(Adjustments!$J$4:$J$921,($F43&amp;"/"&amp;CX$4&amp;"/"&amp;CX$3&amp;"/"&amp;CX$2),Adjustments!AE$4:AE$921)</f>
        <v>0</v>
      </c>
      <c r="CY43" s="27">
        <f>SUMIF(Adjustments!$J$4:$J$921,($F43&amp;"/"&amp;CY$4&amp;"/"&amp;CY$3&amp;"/"&amp;CY$2),Adjustments!AF$4:AF$921)</f>
        <v>0</v>
      </c>
      <c r="CZ43" s="27">
        <f>SUMIF(Adjustments!$J$4:$J$921,($F43&amp;"/"&amp;CZ$4&amp;"/"&amp;CZ$3&amp;"/"&amp;CZ$2),Adjustments!AG$4:AG$921)</f>
        <v>0</v>
      </c>
      <c r="DA43" s="27">
        <f>SUMIF(Adjustments!$J$4:$J$921,($F43&amp;"/"&amp;DA$4&amp;"/"&amp;DA$3&amp;"/"&amp;DA$2),Adjustments!AH$4:AH$921)</f>
        <v>0</v>
      </c>
      <c r="DB43" s="117"/>
      <c r="DC43" s="27">
        <f>SUMIF(Adjustments!$J$4:$J$921,($F43&amp;"/"&amp;DC$4&amp;"/"&amp;DC$3&amp;"/"&amp;DC$2),Adjustments!L$4:L$921)</f>
        <v>0</v>
      </c>
      <c r="DD43" s="27">
        <f>SUMIF(Adjustments!$J$4:$J$921,($F43&amp;"/"&amp;DD$4&amp;"/"&amp;DD$3&amp;"/"&amp;DD$2),Adjustments!M$4:M$921)</f>
        <v>0</v>
      </c>
      <c r="DE43" s="27">
        <f>SUMIF(Adjustments!$J$4:$J$921,($F43&amp;"/"&amp;DE$4&amp;"/"&amp;DE$3&amp;"/"&amp;DE$2),Adjustments!N$4:N$921)</f>
        <v>0</v>
      </c>
      <c r="DF43" s="27">
        <f>SUMIF(Adjustments!$J$4:$J$921,($F43&amp;"/"&amp;DF$4&amp;"/"&amp;DF$3&amp;"/"&amp;DF$2),Adjustments!O$4:O$921)</f>
        <v>0</v>
      </c>
      <c r="DG43" s="27">
        <f>SUMIF(Adjustments!$J$4:$J$921,($F43&amp;"/"&amp;DG$4&amp;"/"&amp;DG$3&amp;"/"&amp;DG$2),Adjustments!P$4:P$921)</f>
        <v>0</v>
      </c>
      <c r="DH43" s="27">
        <f>SUMIF(Adjustments!$J$4:$J$921,($F43&amp;"/"&amp;DH$4&amp;"/"&amp;DH$3&amp;"/"&amp;DH$2),Adjustments!Q$4:Q$921)</f>
        <v>0</v>
      </c>
      <c r="DI43" s="27">
        <f>SUMIF(Adjustments!$J$4:$J$921,($F43&amp;"/"&amp;DI$4&amp;"/"&amp;DI$3&amp;"/"&amp;DI$2),Adjustments!R$4:R$921)</f>
        <v>0</v>
      </c>
      <c r="DJ43" s="27">
        <f>SUMIF(Adjustments!$J$4:$J$921,($F43&amp;"/"&amp;DJ$4&amp;"/"&amp;DJ$3&amp;"/"&amp;DJ$2),Adjustments!S$4:S$921)</f>
        <v>0</v>
      </c>
      <c r="DK43" s="27">
        <f>SUMIF(Adjustments!$J$4:$J$921,($F43&amp;"/"&amp;DK$4&amp;"/"&amp;DK$3&amp;"/"&amp;DK$2),Adjustments!T$4:T$921)</f>
        <v>0</v>
      </c>
      <c r="DL43" s="27">
        <f>SUMIF(Adjustments!$J$4:$J$921,($F43&amp;"/"&amp;DL$4&amp;"/"&amp;DL$3&amp;"/"&amp;DL$2),Adjustments!U$4:U$921)</f>
        <v>0</v>
      </c>
      <c r="DM43" s="27">
        <f>SUMIF(Adjustments!$J$4:$J$921,($F43&amp;"/"&amp;DM$4&amp;"/"&amp;DM$3&amp;"/"&amp;DM$2),Adjustments!V$4:V$921)</f>
        <v>0</v>
      </c>
      <c r="DN43" s="27">
        <f>SUMIF(Adjustments!$J$4:$J$921,($F43&amp;"/"&amp;DN$4&amp;"/"&amp;DN$3&amp;"/"&amp;DN$2),Adjustments!W$4:W$921)</f>
        <v>0</v>
      </c>
      <c r="DO43" s="27">
        <f>SUMIF(Adjustments!$J$4:$J$921,($F43&amp;"/"&amp;DO$4&amp;"/"&amp;DO$3&amp;"/"&amp;DO$2),Adjustments!X$4:X$921)</f>
        <v>0</v>
      </c>
      <c r="DP43" s="27">
        <f>SUMIF(Adjustments!$J$4:$J$921,($F43&amp;"/"&amp;DP$4&amp;"/"&amp;DP$3&amp;"/"&amp;DP$2),Adjustments!Y$4:Y$921)</f>
        <v>0</v>
      </c>
      <c r="DQ43" s="27">
        <f>SUMIF(Adjustments!$J$4:$J$921,($F43&amp;"/"&amp;DQ$4&amp;"/"&amp;DQ$3&amp;"/"&amp;DQ$2),Adjustments!Z$4:Z$921)</f>
        <v>0</v>
      </c>
      <c r="DR43" s="27">
        <f>SUMIF(Adjustments!$J$4:$J$921,($F43&amp;"/"&amp;DR$4&amp;"/"&amp;DR$3&amp;"/"&amp;DR$2),Adjustments!AA$4:AA$921)</f>
        <v>0</v>
      </c>
      <c r="DS43" s="27">
        <f>SUMIF(Adjustments!$J$4:$J$921,($F43&amp;"/"&amp;DS$4&amp;"/"&amp;DS$3&amp;"/"&amp;DS$2),Adjustments!AB$4:AB$921)</f>
        <v>0</v>
      </c>
      <c r="DT43" s="27">
        <f>SUMIF(Adjustments!$J$4:$J$921,($F43&amp;"/"&amp;DT$4&amp;"/"&amp;DT$3&amp;"/"&amp;DT$2),Adjustments!AC$4:AC$921)</f>
        <v>0</v>
      </c>
      <c r="DU43" s="27">
        <f>SUMIF(Adjustments!$J$4:$J$921,($F43&amp;"/"&amp;DU$4&amp;"/"&amp;DU$3&amp;"/"&amp;DU$2),Adjustments!AD$4:AD$921)</f>
        <v>0</v>
      </c>
      <c r="DV43" s="27">
        <f>SUMIF(Adjustments!$J$4:$J$921,($F43&amp;"/"&amp;DV$4&amp;"/"&amp;DV$3&amp;"/"&amp;DV$2),Adjustments!AE$4:AE$921)</f>
        <v>0</v>
      </c>
      <c r="DW43" s="27">
        <f>SUMIF(Adjustments!$J$4:$J$921,($F43&amp;"/"&amp;DW$4&amp;"/"&amp;DW$3&amp;"/"&amp;DW$2),Adjustments!AF$4:AF$921)</f>
        <v>0</v>
      </c>
      <c r="DX43" s="27">
        <f>SUMIF(Adjustments!$J$4:$J$921,($F43&amp;"/"&amp;DX$4&amp;"/"&amp;DX$3&amp;"/"&amp;DX$2),Adjustments!AG$4:AG$921)</f>
        <v>0</v>
      </c>
      <c r="DY43" s="27">
        <f>SUMIF(Adjustments!$J$4:$J$921,($F43&amp;"/"&amp;DY$4&amp;"/"&amp;DY$3&amp;"/"&amp;DY$2),Adjustments!AH$4:AH$921)</f>
        <v>0</v>
      </c>
      <c r="DZ43" s="117"/>
      <c r="EA43" s="27">
        <f>SUMIF(Adjustments!$J$4:$J$921,($F43&amp;"/"&amp;EA$4&amp;"/"&amp;EA$3&amp;"/"&amp;EA$2),Adjustments!L$4:L$921)</f>
        <v>0</v>
      </c>
      <c r="EB43" s="27">
        <f>SUMIF(Adjustments!$J$4:$J$921,($F43&amp;"/"&amp;EB$4&amp;"/"&amp;EB$3&amp;"/"&amp;EB$2),Adjustments!M$4:M$921)</f>
        <v>0</v>
      </c>
      <c r="EC43" s="27">
        <f>SUMIF(Adjustments!$J$4:$J$921,($F43&amp;"/"&amp;EC$4&amp;"/"&amp;EC$3&amp;"/"&amp;EC$2),Adjustments!N$4:N$921)</f>
        <v>0</v>
      </c>
      <c r="ED43" s="27">
        <f>SUMIF(Adjustments!$J$4:$J$921,($F43&amp;"/"&amp;ED$4&amp;"/"&amp;ED$3&amp;"/"&amp;ED$2),Adjustments!O$4:O$921)</f>
        <v>0</v>
      </c>
      <c r="EE43" s="27">
        <f>SUMIF(Adjustments!$J$4:$J$921,($F43&amp;"/"&amp;EE$4&amp;"/"&amp;EE$3&amp;"/"&amp;EE$2),Adjustments!P$4:P$921)</f>
        <v>0</v>
      </c>
      <c r="EF43" s="27">
        <f>SUMIF(Adjustments!$J$4:$J$921,($F43&amp;"/"&amp;EF$4&amp;"/"&amp;EF$3&amp;"/"&amp;EF$2),Adjustments!Q$4:Q$921)</f>
        <v>0</v>
      </c>
      <c r="EG43" s="27">
        <f>SUMIF(Adjustments!$J$4:$J$921,($F43&amp;"/"&amp;EG$4&amp;"/"&amp;EG$3&amp;"/"&amp;EG$2),Adjustments!R$4:R$921)</f>
        <v>0</v>
      </c>
      <c r="EH43" s="27">
        <f>SUMIF(Adjustments!$J$4:$J$921,($F43&amp;"/"&amp;EH$4&amp;"/"&amp;EH$3&amp;"/"&amp;EH$2),Adjustments!S$4:S$921)</f>
        <v>0</v>
      </c>
      <c r="EI43" s="27">
        <f>SUMIF(Adjustments!$J$4:$J$921,($F43&amp;"/"&amp;EI$4&amp;"/"&amp;EI$3&amp;"/"&amp;EI$2),Adjustments!T$4:T$921)</f>
        <v>0</v>
      </c>
      <c r="EJ43" s="27">
        <f>SUMIF(Adjustments!$J$4:$J$921,($F43&amp;"/"&amp;EJ$4&amp;"/"&amp;EJ$3&amp;"/"&amp;EJ$2),Adjustments!U$4:U$921)</f>
        <v>0</v>
      </c>
      <c r="EK43" s="27">
        <f>SUMIF(Adjustments!$J$4:$J$921,($F43&amp;"/"&amp;EK$4&amp;"/"&amp;EK$3&amp;"/"&amp;EK$2),Adjustments!V$4:V$921)</f>
        <v>0</v>
      </c>
      <c r="EL43" s="27">
        <f>SUMIF(Adjustments!$J$4:$J$921,($F43&amp;"/"&amp;EL$4&amp;"/"&amp;EL$3&amp;"/"&amp;EL$2),Adjustments!W$4:W$921)</f>
        <v>0</v>
      </c>
      <c r="EM43" s="27">
        <f>SUMIF(Adjustments!$J$4:$J$921,($F43&amp;"/"&amp;EM$4&amp;"/"&amp;EM$3&amp;"/"&amp;EM$2),Adjustments!X$4:X$921)</f>
        <v>0</v>
      </c>
      <c r="EN43" s="27">
        <f>SUMIF(Adjustments!$J$4:$J$921,($F43&amp;"/"&amp;EN$4&amp;"/"&amp;EN$3&amp;"/"&amp;EN$2),Adjustments!Y$4:Y$921)</f>
        <v>0</v>
      </c>
      <c r="EO43" s="27">
        <f>SUMIF(Adjustments!$J$4:$J$921,($F43&amp;"/"&amp;EO$4&amp;"/"&amp;EO$3&amp;"/"&amp;EO$2),Adjustments!Z$4:Z$921)</f>
        <v>0</v>
      </c>
      <c r="EP43" s="27">
        <f>SUMIF(Adjustments!$J$4:$J$921,($F43&amp;"/"&amp;EP$4&amp;"/"&amp;EP$3&amp;"/"&amp;EP$2),Adjustments!AA$4:AA$921)</f>
        <v>0</v>
      </c>
      <c r="EQ43" s="27">
        <f>SUMIF(Adjustments!$J$4:$J$921,($F43&amp;"/"&amp;EQ$4&amp;"/"&amp;EQ$3&amp;"/"&amp;EQ$2),Adjustments!AB$4:AB$921)</f>
        <v>0</v>
      </c>
      <c r="ER43" s="27">
        <f>SUMIF(Adjustments!$J$4:$J$921,($F43&amp;"/"&amp;ER$4&amp;"/"&amp;ER$3&amp;"/"&amp;ER$2),Adjustments!AC$4:AC$921)</f>
        <v>0</v>
      </c>
      <c r="ES43" s="27">
        <f>SUMIF(Adjustments!$J$4:$J$921,($F43&amp;"/"&amp;ES$4&amp;"/"&amp;ES$3&amp;"/"&amp;ES$2),Adjustments!AD$4:AD$921)</f>
        <v>0</v>
      </c>
      <c r="ET43" s="27">
        <f>SUMIF(Adjustments!$J$4:$J$921,($F43&amp;"/"&amp;ET$4&amp;"/"&amp;ET$3&amp;"/"&amp;ET$2),Adjustments!AE$4:AE$921)</f>
        <v>0</v>
      </c>
      <c r="EU43" s="27">
        <f>SUMIF(Adjustments!$J$4:$J$921,($F43&amp;"/"&amp;EU$4&amp;"/"&amp;EU$3&amp;"/"&amp;EU$2),Adjustments!AF$4:AF$921)</f>
        <v>0</v>
      </c>
      <c r="EV43" s="27">
        <f>SUMIF(Adjustments!$J$4:$J$921,($F43&amp;"/"&amp;EV$4&amp;"/"&amp;EV$3&amp;"/"&amp;EV$2),Adjustments!AG$4:AG$921)</f>
        <v>0</v>
      </c>
      <c r="EW43" s="27">
        <f>SUMIF(Adjustments!$J$4:$J$921,($F43&amp;"/"&amp;EW$4&amp;"/"&amp;EW$3&amp;"/"&amp;EW$2),Adjustments!AH$4:AH$921)</f>
        <v>0</v>
      </c>
      <c r="EX43" s="117"/>
      <c r="EY43" s="27">
        <f>SUMIF(Adjustments!$J$4:$J$921,($F43&amp;"/"&amp;EY$4&amp;"/"&amp;EY$3&amp;"/"&amp;EY$2),Adjustments!L$4:L$921)</f>
        <v>-181077.54000000007</v>
      </c>
      <c r="EZ43" s="27">
        <f>SUMIF(Adjustments!$J$4:$J$921,($F43&amp;"/"&amp;EZ$4&amp;"/"&amp;EZ$3&amp;"/"&amp;EZ$2),Adjustments!M$4:M$921)</f>
        <v>-213428.77</v>
      </c>
      <c r="FA43" s="27">
        <f>SUMIF(Adjustments!$J$4:$J$921,($F43&amp;"/"&amp;FA$4&amp;"/"&amp;FA$3&amp;"/"&amp;FA$2),Adjustments!N$4:N$921)</f>
        <v>-256846.29000000004</v>
      </c>
      <c r="FB43" s="27">
        <f>SUMIF(Adjustments!$J$4:$J$921,($F43&amp;"/"&amp;FB$4&amp;"/"&amp;FB$3&amp;"/"&amp;FB$2),Adjustments!O$4:O$921)</f>
        <v>-275061.46000000002</v>
      </c>
      <c r="FC43" s="27">
        <f>SUMIF(Adjustments!$J$4:$J$921,($F43&amp;"/"&amp;FC$4&amp;"/"&amp;FC$3&amp;"/"&amp;FC$2),Adjustments!P$4:P$921)</f>
        <v>-335051.45000000007</v>
      </c>
      <c r="FD43" s="27">
        <f>SUMIF(Adjustments!$J$4:$J$921,($F43&amp;"/"&amp;FD$4&amp;"/"&amp;FD$3&amp;"/"&amp;FD$2),Adjustments!Q$4:Q$921)</f>
        <v>-379415.38</v>
      </c>
      <c r="FE43" s="27">
        <f>SUMIF(Adjustments!$J$4:$J$921,($F43&amp;"/"&amp;FE$4&amp;"/"&amp;FE$3&amp;"/"&amp;FE$2),Adjustments!R$4:R$921)</f>
        <v>-240783.53</v>
      </c>
      <c r="FF43" s="27">
        <f>SUMIF(Adjustments!$J$4:$J$921,($F43&amp;"/"&amp;FF$4&amp;"/"&amp;FF$3&amp;"/"&amp;FF$2),Adjustments!S$4:S$921)</f>
        <v>-373768.82</v>
      </c>
      <c r="FG43" s="27">
        <f>SUMIF(Adjustments!$J$4:$J$921,($F43&amp;"/"&amp;FG$4&amp;"/"&amp;FG$3&amp;"/"&amp;FG$2),Adjustments!T$4:T$921)</f>
        <v>-170212.44999999998</v>
      </c>
      <c r="FH43" s="27">
        <f>SUMIF(Adjustments!$J$4:$J$921,($F43&amp;"/"&amp;FH$4&amp;"/"&amp;FH$3&amp;"/"&amp;FH$2),Adjustments!U$4:U$921)</f>
        <v>0</v>
      </c>
      <c r="FI43" s="27">
        <f>SUMIF(Adjustments!$J$4:$J$921,($F43&amp;"/"&amp;FI$4&amp;"/"&amp;FI$3&amp;"/"&amp;FI$2),Adjustments!V$4:V$921)</f>
        <v>0</v>
      </c>
      <c r="FJ43" s="27">
        <f>SUMIF(Adjustments!$J$4:$J$921,($F43&amp;"/"&amp;FJ$4&amp;"/"&amp;FJ$3&amp;"/"&amp;FJ$2),Adjustments!W$4:W$921)</f>
        <v>0</v>
      </c>
      <c r="FK43" s="27">
        <f>SUMIF(Adjustments!$J$4:$J$921,($F43&amp;"/"&amp;FK$4&amp;"/"&amp;FK$3&amp;"/"&amp;FK$2),Adjustments!X$4:X$921)</f>
        <v>0</v>
      </c>
      <c r="FL43" s="27">
        <f>SUMIF(Adjustments!$J$4:$J$921,($F43&amp;"/"&amp;FL$4&amp;"/"&amp;FL$3&amp;"/"&amp;FL$2),Adjustments!Y$4:Y$921)</f>
        <v>0</v>
      </c>
      <c r="FM43" s="27">
        <f>SUMIF(Adjustments!$J$4:$J$921,($F43&amp;"/"&amp;FM$4&amp;"/"&amp;FM$3&amp;"/"&amp;FM$2),Adjustments!Z$4:Z$921)</f>
        <v>0</v>
      </c>
      <c r="FN43" s="27">
        <f>SUMIF(Adjustments!$J$4:$J$921,($F43&amp;"/"&amp;FN$4&amp;"/"&amp;FN$3&amp;"/"&amp;FN$2),Adjustments!AA$4:AA$921)</f>
        <v>0</v>
      </c>
      <c r="FO43" s="27">
        <f>SUMIF(Adjustments!$J$4:$J$921,($F43&amp;"/"&amp;FO$4&amp;"/"&amp;FO$3&amp;"/"&amp;FO$2),Adjustments!AB$4:AB$921)</f>
        <v>0</v>
      </c>
      <c r="FP43" s="27">
        <f>SUMIF(Adjustments!$J$4:$J$921,($F43&amp;"/"&amp;FP$4&amp;"/"&amp;FP$3&amp;"/"&amp;FP$2),Adjustments!AC$4:AC$921)</f>
        <v>0</v>
      </c>
      <c r="FQ43" s="27">
        <f>SUMIF(Adjustments!$J$4:$J$921,($F43&amp;"/"&amp;FQ$4&amp;"/"&amp;FQ$3&amp;"/"&amp;FQ$2),Adjustments!AD$4:AD$921)</f>
        <v>0</v>
      </c>
      <c r="FR43" s="27">
        <f>SUMIF(Adjustments!$J$4:$J$921,($F43&amp;"/"&amp;FR$4&amp;"/"&amp;FR$3&amp;"/"&amp;FR$2),Adjustments!AE$4:AE$921)</f>
        <v>0</v>
      </c>
      <c r="FS43" s="27">
        <f>SUMIF(Adjustments!$J$4:$J$921,($F43&amp;"/"&amp;FS$4&amp;"/"&amp;FS$3&amp;"/"&amp;FS$2),Adjustments!AF$4:AF$921)</f>
        <v>0</v>
      </c>
      <c r="FT43" s="27">
        <f>SUMIF(Adjustments!$J$4:$J$921,($F43&amp;"/"&amp;FT$4&amp;"/"&amp;FT$3&amp;"/"&amp;FT$2),Adjustments!AG$4:AG$921)</f>
        <v>0</v>
      </c>
      <c r="FU43" s="27">
        <f>SUMIF(Adjustments!$J$4:$J$921,($F43&amp;"/"&amp;FU$4&amp;"/"&amp;FU$3&amp;"/"&amp;FU$2),Adjustments!AH$4:AH$921)</f>
        <v>0</v>
      </c>
      <c r="FV43" s="117"/>
      <c r="FW43" s="27">
        <f t="shared" si="29"/>
        <v>-2425645.6900000004</v>
      </c>
      <c r="FX43" s="117"/>
      <c r="FY43" s="358">
        <f>VLOOKUP(F43,Scenarios!Z45:AD166,5,0)</f>
        <v>-190036207.55000001</v>
      </c>
      <c r="FZ43" s="16">
        <f t="shared" si="181"/>
        <v>-189004635.63504493</v>
      </c>
      <c r="GA43" s="16">
        <f t="shared" si="182"/>
        <v>-188829316.87350398</v>
      </c>
      <c r="GB43" s="16">
        <f t="shared" si="183"/>
        <v>-189420176.08032799</v>
      </c>
      <c r="GC43" s="16">
        <f t="shared" si="184"/>
        <v>-189548128.0345777</v>
      </c>
      <c r="GD43" s="16">
        <f t="shared" si="185"/>
        <v>-189713076.67982954</v>
      </c>
      <c r="GE43" s="16">
        <f t="shared" si="186"/>
        <v>-190094701.13943729</v>
      </c>
      <c r="GF43" s="16">
        <f t="shared" si="187"/>
        <v>-190569576.65181839</v>
      </c>
      <c r="GG43" s="16">
        <f t="shared" si="188"/>
        <v>-190992756.95532024</v>
      </c>
      <c r="GH43" s="16">
        <f t="shared" si="189"/>
        <v>-191672377.93320313</v>
      </c>
      <c r="GI43" s="16">
        <f t="shared" si="190"/>
        <v>-192372849.91260204</v>
      </c>
      <c r="GJ43" s="16">
        <f t="shared" si="191"/>
        <v>-193075566.84581986</v>
      </c>
      <c r="GK43" s="16">
        <f t="shared" si="192"/>
        <v>-193780588.1793887</v>
      </c>
      <c r="GL43" s="16">
        <f t="shared" si="193"/>
        <v>-194488110.06462663</v>
      </c>
      <c r="GM43" s="16">
        <f t="shared" si="194"/>
        <v>-195198393.43750212</v>
      </c>
      <c r="GN43" s="16">
        <f t="shared" si="195"/>
        <v>-195911378.40208244</v>
      </c>
      <c r="GO43" s="16">
        <f t="shared" si="196"/>
        <v>-196626811.67985028</v>
      </c>
      <c r="GP43" s="16">
        <f t="shared" si="197"/>
        <v>-197344524.98203006</v>
      </c>
      <c r="GQ43" s="16">
        <f t="shared" si="198"/>
        <v>-198065855.3358593</v>
      </c>
      <c r="GR43" s="16">
        <f t="shared" si="199"/>
        <v>-198776540.33456668</v>
      </c>
      <c r="GS43" s="16">
        <f t="shared" si="200"/>
        <v>-199488858.76447985</v>
      </c>
      <c r="GT43" s="16">
        <f t="shared" si="201"/>
        <v>-200202923.84959218</v>
      </c>
      <c r="GU43" s="16">
        <f t="shared" si="202"/>
        <v>-200918948.10374993</v>
      </c>
      <c r="GV43" s="16">
        <f t="shared" si="203"/>
        <v>-201637147.65882859</v>
      </c>
      <c r="GW43" s="13"/>
      <c r="GX43" s="569" t="s">
        <v>1203</v>
      </c>
      <c r="GY43" s="599" t="str">
        <f t="shared" si="204"/>
        <v>108360-73WYP</v>
      </c>
      <c r="GZ43" s="563">
        <f t="shared" si="205"/>
        <v>-197347357.51064438</v>
      </c>
      <c r="HA43" s="127">
        <f>VLOOKUP($GX43,Scenarios!$V$11:$Y$132,4,0)</f>
        <v>-185638696.5049997</v>
      </c>
      <c r="HB43" s="127">
        <f t="shared" si="93"/>
        <v>-11708661.005644679</v>
      </c>
      <c r="HD43" s="106">
        <f>VLOOKUP($GX43,Scenarios!$AE$11:$AF$132,2,0)</f>
        <v>-201165678.12776205</v>
      </c>
      <c r="HE43" s="106">
        <f>VLOOKUP($GX43,Scenarios!$V$11:$Y$132,4,0)</f>
        <v>-185638696.5049997</v>
      </c>
      <c r="HF43" s="106">
        <f t="shared" si="94"/>
        <v>-15526981.622762352</v>
      </c>
      <c r="HH43" s="106">
        <f t="shared" si="54"/>
        <v>-3818320.6171176732</v>
      </c>
    </row>
    <row r="44" spans="1:216">
      <c r="A44" t="s">
        <v>30</v>
      </c>
      <c r="B44" t="s">
        <v>31</v>
      </c>
      <c r="C44" t="s">
        <v>31</v>
      </c>
      <c r="D44" s="5" t="s">
        <v>106</v>
      </c>
      <c r="E44" s="5" t="s">
        <v>23</v>
      </c>
      <c r="F44" s="5" t="s">
        <v>129</v>
      </c>
      <c r="G44" s="5" t="s">
        <v>71</v>
      </c>
      <c r="H44" s="5" t="s">
        <v>1204</v>
      </c>
      <c r="I44" s="5"/>
      <c r="J44" s="119">
        <f>SUMIF(Retirements!$E$10:$E$96,'Accum Dep'!$F44,Retirements!ED$10:ED$97)</f>
        <v>-1294440.5299999963</v>
      </c>
      <c r="K44" s="119">
        <f>SUMIF(Retirements!$E$10:$E$96,'Accum Dep'!$F44,Retirements!EE$10:EE$97)</f>
        <v>-1071493.7599999993</v>
      </c>
      <c r="L44" s="119">
        <f>SUMIF(Retirements!$E$10:$E$96,'Accum Dep'!$F44,Retirements!EF$10:EF$97)</f>
        <v>-4393459.2399999676</v>
      </c>
      <c r="M44" s="119">
        <f>SUMIF(Retirements!$E$10:$E$96,'Accum Dep'!$F44,Retirements!EG$10:EG$97)</f>
        <v>-3321892.1899999795</v>
      </c>
      <c r="N44" s="119">
        <f>SUMIF(Retirements!$E$10:$E$96,'Accum Dep'!$F44,Retirements!EH$10:EH$97)</f>
        <v>-1330363.0300000119</v>
      </c>
      <c r="O44" s="119">
        <f>SUMIF(Retirements!$E$10:$E$96,'Accum Dep'!$F44,Retirements!EI$10:EI$97)</f>
        <v>-1298040.9999999972</v>
      </c>
      <c r="P44" s="119">
        <f>SUMIF(Retirements!$E$10:$E$96,'Accum Dep'!$F44,Retirements!EJ$10:EJ$97)</f>
        <v>-1111110.7100000021</v>
      </c>
      <c r="Q44" s="119">
        <f>SUMIF(Retirements!$E$10:$E$96,'Accum Dep'!$F44,Retirements!EK$10:EK$97)</f>
        <v>-1196695.2899999951</v>
      </c>
      <c r="R44" s="119">
        <f>SUMIF(Retirements!$E$10:$E$96,'Accum Dep'!$F44,Retirements!EL$10:EL$97)</f>
        <v>-1261265.8099999982</v>
      </c>
      <c r="S44" s="119">
        <f>SUMIF(Retirements!$E$10:$E$96,'Accum Dep'!$F44,Retirements!EM$10:EM$97)</f>
        <v>-2721209.6310919253</v>
      </c>
      <c r="T44" s="119">
        <f>SUMIF(Retirements!$E$10:$E$96,'Accum Dep'!$F44,Retirements!EN$10:EN$97)</f>
        <v>-2721209.6310919253</v>
      </c>
      <c r="U44" s="119">
        <f>SUMIF(Retirements!$E$10:$E$96,'Accum Dep'!$F44,Retirements!EO$10:EO$97)</f>
        <v>-2721209.6310919253</v>
      </c>
      <c r="V44" s="119">
        <f>SUMIF(Retirements!$E$10:$E$96,'Accum Dep'!$F44,Retirements!EP$10:EP$97)</f>
        <v>-2721209.6310919253</v>
      </c>
      <c r="W44" s="119">
        <f>SUMIF(Retirements!$E$10:$E$96,'Accum Dep'!$F44,Retirements!EQ$10:EQ$97)</f>
        <v>-2721209.6310919253</v>
      </c>
      <c r="X44" s="119">
        <f>SUMIF(Retirements!$E$10:$E$96,'Accum Dep'!$F44,Retirements!ER$10:ER$97)</f>
        <v>-2988186.1510919253</v>
      </c>
      <c r="Y44" s="119">
        <f>SUMIF(Retirements!$E$10:$E$96,'Accum Dep'!$F44,Retirements!ES$10:ES$97)</f>
        <v>-2721209.6310919253</v>
      </c>
      <c r="Z44" s="119">
        <f>SUMIF(Retirements!$E$10:$E$96,'Accum Dep'!$F44,Retirements!ET$10:ET$97)</f>
        <v>-2721209.6310919253</v>
      </c>
      <c r="AA44" s="119">
        <f>SUMIF(Retirements!$E$10:$E$96,'Accum Dep'!$F44,Retirements!EU$10:EU$97)</f>
        <v>-2721209.6310919253</v>
      </c>
      <c r="AB44" s="119">
        <f>SUMIF(Retirements!$E$10:$E$96,'Accum Dep'!$F44,Retirements!EV$10:EV$97)</f>
        <v>-2796293.8516450543</v>
      </c>
      <c r="AC44" s="119">
        <f>SUMIF(Retirements!$E$10:$E$96,'Accum Dep'!$F44,Retirements!EW$10:EW$97)</f>
        <v>-2796293.8516450543</v>
      </c>
      <c r="AD44" s="119">
        <f>SUMIF(Retirements!$E$10:$E$96,'Accum Dep'!$F44,Retirements!EX$10:EX$97)</f>
        <v>-2796293.8516450543</v>
      </c>
      <c r="AE44" s="119">
        <f>SUMIF(Retirements!$E$10:$E$96,'Accum Dep'!$F44,Retirements!EY$10:EY$97)</f>
        <v>-2796293.8516450543</v>
      </c>
      <c r="AF44" s="119">
        <f>SUMIF(Retirements!$E$10:$E$96,'Accum Dep'!$F44,Retirements!EZ$10:EZ$97)</f>
        <v>-2796293.8516450543</v>
      </c>
      <c r="AG44" s="7"/>
      <c r="AH44" s="27">
        <f>SUMIF('Depreciation Exp'!$F$8:$F$130,'Accum Dep'!$F44,'Depreciation Exp'!CH$8:CH$133)</f>
        <v>4890421.6766514434</v>
      </c>
      <c r="AI44" s="27">
        <f>SUMIF('Depreciation Exp'!$F$8:$F$130,'Accum Dep'!$F44,'Depreciation Exp'!CI$8:CI$133)</f>
        <v>4895710.4960618718</v>
      </c>
      <c r="AJ44" s="27">
        <f>SUMIF('Depreciation Exp'!$F$8:$F$130,'Accum Dep'!$F44,'Depreciation Exp'!CJ$8:CJ$133)</f>
        <v>4907030.0495023672</v>
      </c>
      <c r="AK44" s="27">
        <f>SUMIF('Depreciation Exp'!$F$8:$F$130,'Accum Dep'!$F44,'Depreciation Exp'!CK$8:CK$133)</f>
        <v>4918423.2062743837</v>
      </c>
      <c r="AL44" s="27">
        <f>SUMIF('Depreciation Exp'!$F$8:$F$130,'Accum Dep'!$F44,'Depreciation Exp'!CL$8:CL$133)</f>
        <v>4930902.0186615298</v>
      </c>
      <c r="AM44" s="27">
        <f>SUMIF('Depreciation Exp'!$F$8:$F$130,'Accum Dep'!$F44,'Depreciation Exp'!CM$8:CM$133)</f>
        <v>4945022.7560874755</v>
      </c>
      <c r="AN44" s="27">
        <f>SUMIF('Depreciation Exp'!$F$8:$F$130,'Accum Dep'!$F44,'Depreciation Exp'!CN$8:CN$133)</f>
        <v>4973485.2338746591</v>
      </c>
      <c r="AO44" s="27">
        <f>SUMIF('Depreciation Exp'!$F$8:$F$130,'Accum Dep'!$F44,'Depreciation Exp'!CO$8:CO$133)</f>
        <v>5002703.8669057284</v>
      </c>
      <c r="AP44" s="27">
        <f>SUMIF('Depreciation Exp'!$F$8:$F$130,'Accum Dep'!$F44,'Depreciation Exp'!CP$8:CP$133)</f>
        <v>5016752.993431408</v>
      </c>
      <c r="AQ44" s="27">
        <f>SUMIF('Depreciation Exp'!$F$8:$F$130,'Accum Dep'!$F44,'Depreciation Exp'!CQ$8:CQ$133)</f>
        <v>5029853.4060373968</v>
      </c>
      <c r="AR44" s="27">
        <f>SUMIF('Depreciation Exp'!$F$8:$F$130,'Accum Dep'!$F44,'Depreciation Exp'!CR$8:CR$133)</f>
        <v>5037814.0656906385</v>
      </c>
      <c r="AS44" s="27">
        <f>SUMIF('Depreciation Exp'!$F$8:$F$130,'Accum Dep'!$F44,'Depreciation Exp'!CS$8:CS$133)</f>
        <v>5065578.3031305308</v>
      </c>
      <c r="AT44" s="27">
        <f>SUMIF('Depreciation Exp'!$F$8:$F$130,'Accum Dep'!$F44,'Depreciation Exp'!CT$8:CT$133)</f>
        <v>5101350.4927745499</v>
      </c>
      <c r="AU44" s="27">
        <f>SUMIF('Depreciation Exp'!$F$8:$F$130,'Accum Dep'!$F44,'Depreciation Exp'!CU$8:CU$133)</f>
        <v>5112556.8905907227</v>
      </c>
      <c r="AV44" s="27">
        <f>SUMIF('Depreciation Exp'!$F$8:$F$130,'Accum Dep'!$F44,'Depreciation Exp'!CV$8:CV$133)</f>
        <v>5117082.8078922462</v>
      </c>
      <c r="AW44" s="27">
        <f>SUMIF('Depreciation Exp'!$F$8:$F$130,'Accum Dep'!$F44,'Depreciation Exp'!CW$8:CW$133)</f>
        <v>5121224.632925461</v>
      </c>
      <c r="AX44" s="27">
        <f>SUMIF('Depreciation Exp'!$F$8:$F$130,'Accum Dep'!$F44,'Depreciation Exp'!CX$8:CX$133)</f>
        <v>5124575.650642206</v>
      </c>
      <c r="AY44" s="27">
        <f>SUMIF('Depreciation Exp'!$F$8:$F$130,'Accum Dep'!$F44,'Depreciation Exp'!CY$8:CY$133)</f>
        <v>5127545.4010735685</v>
      </c>
      <c r="AZ44" s="27">
        <f>SUMIF('Depreciation Exp'!$F$8:$F$130,'Accum Dep'!$F44,'Depreciation Exp'!CZ$8:CZ$133)</f>
        <v>5130797.2835977264</v>
      </c>
      <c r="BA44" s="27">
        <f>SUMIF('Depreciation Exp'!$F$8:$F$130,'Accum Dep'!$F44,'Depreciation Exp'!DA$8:DA$133)</f>
        <v>5133621.1354384152</v>
      </c>
      <c r="BB44" s="27">
        <f>SUMIF('Depreciation Exp'!$F$8:$F$130,'Accum Dep'!$F44,'Depreciation Exp'!DB$8:DB$133)</f>
        <v>5135153.2162132189</v>
      </c>
      <c r="BC44" s="27">
        <f>SUMIF('Depreciation Exp'!$F$8:$F$130,'Accum Dep'!$F44,'Depreciation Exp'!DC$8:DC$133)</f>
        <v>5136738.1570373783</v>
      </c>
      <c r="BD44" s="27">
        <f>SUMIF('Depreciation Exp'!$F$8:$F$130,'Accum Dep'!$F44,'Depreciation Exp'!DD$8:DD$133)</f>
        <v>5138810.1021069735</v>
      </c>
      <c r="BE44" s="27">
        <f>SUMIF('Depreciation Exp'!$F$8:$F$130,'Accum Dep'!$F44,'Depreciation Exp'!DE$8:DE$133)</f>
        <v>5148460.4439265532</v>
      </c>
      <c r="BF44" s="59"/>
      <c r="BG44" s="27">
        <f>SUMIF(Adjustments!$J$4:$J$921,($F44&amp;"/"&amp;BG$4&amp;"/"&amp;BG$3&amp;"/"&amp;BG$2),Adjustments!L$4:L$921)</f>
        <v>0</v>
      </c>
      <c r="BH44" s="27">
        <f>SUMIF(Adjustments!$J$4:$J$921,($F44&amp;"/"&amp;BH$4&amp;"/"&amp;BH$3&amp;"/"&amp;BH$2),Adjustments!M$4:M$921)</f>
        <v>0</v>
      </c>
      <c r="BI44" s="27">
        <f>SUMIF(Adjustments!$J$4:$J$921,($F44&amp;"/"&amp;BI$4&amp;"/"&amp;BI$3&amp;"/"&amp;BI$2),Adjustments!N$4:N$921)</f>
        <v>0</v>
      </c>
      <c r="BJ44" s="27">
        <f>SUMIF(Adjustments!$J$4:$J$921,($F44&amp;"/"&amp;BJ$4&amp;"/"&amp;BJ$3&amp;"/"&amp;BJ$2),Adjustments!O$4:O$921)</f>
        <v>0</v>
      </c>
      <c r="BK44" s="27">
        <f>SUMIF(Adjustments!$J$4:$J$921,($F44&amp;"/"&amp;BK$4&amp;"/"&amp;BK$3&amp;"/"&amp;BK$2),Adjustments!P$4:P$921)</f>
        <v>0</v>
      </c>
      <c r="BL44" s="27">
        <f>SUMIF(Adjustments!$J$4:$J$921,($F44&amp;"/"&amp;BL$4&amp;"/"&amp;BL$3&amp;"/"&amp;BL$2),Adjustments!Q$4:Q$921)</f>
        <v>0</v>
      </c>
      <c r="BM44" s="27">
        <f>SUMIF(Adjustments!$J$4:$J$921,($F44&amp;"/"&amp;BM$4&amp;"/"&amp;BM$3&amp;"/"&amp;BM$2),Adjustments!R$4:R$921)</f>
        <v>0</v>
      </c>
      <c r="BN44" s="27">
        <f>SUMIF(Adjustments!$J$4:$J$921,($F44&amp;"/"&amp;BN$4&amp;"/"&amp;BN$3&amp;"/"&amp;BN$2),Adjustments!S$4:S$921)</f>
        <v>0</v>
      </c>
      <c r="BO44" s="27">
        <f>SUMIF(Adjustments!$J$4:$J$921,($F44&amp;"/"&amp;BO$4&amp;"/"&amp;BO$3&amp;"/"&amp;BO$2),Adjustments!T$4:T$921)</f>
        <v>0</v>
      </c>
      <c r="BP44" s="27">
        <f>SUMIF(Adjustments!$J$4:$J$921,($F44&amp;"/"&amp;BP$4&amp;"/"&amp;BP$3&amp;"/"&amp;BP$2),Adjustments!U$4:U$921)</f>
        <v>0</v>
      </c>
      <c r="BQ44" s="27">
        <f>SUMIF(Adjustments!$J$4:$J$921,($F44&amp;"/"&amp;BQ$4&amp;"/"&amp;BQ$3&amp;"/"&amp;BQ$2),Adjustments!V$4:V$921)</f>
        <v>0</v>
      </c>
      <c r="BR44" s="27">
        <f>SUMIF(Adjustments!$J$4:$J$921,($F44&amp;"/"&amp;BR$4&amp;"/"&amp;BR$3&amp;"/"&amp;BR$2),Adjustments!W$4:W$921)</f>
        <v>0</v>
      </c>
      <c r="BS44" s="27">
        <f>SUMIF(Adjustments!$J$4:$J$921,($F44&amp;"/"&amp;BS$4&amp;"/"&amp;BS$3&amp;"/"&amp;BS$2),Adjustments!X$4:X$921)</f>
        <v>0</v>
      </c>
      <c r="BT44" s="27">
        <f>SUMIF(Adjustments!$J$4:$J$921,($F44&amp;"/"&amp;BT$4&amp;"/"&amp;BT$3&amp;"/"&amp;BT$2),Adjustments!Y$4:Y$921)</f>
        <v>0</v>
      </c>
      <c r="BU44" s="27">
        <f>SUMIF(Adjustments!$J$4:$J$921,($F44&amp;"/"&amp;BU$4&amp;"/"&amp;BU$3&amp;"/"&amp;BU$2),Adjustments!Z$4:Z$921)</f>
        <v>0</v>
      </c>
      <c r="BV44" s="27">
        <f>SUMIF(Adjustments!$J$4:$J$921,($F44&amp;"/"&amp;BV$4&amp;"/"&amp;BV$3&amp;"/"&amp;BV$2),Adjustments!AA$4:AA$921)</f>
        <v>0</v>
      </c>
      <c r="BW44" s="27">
        <f>SUMIF(Adjustments!$J$4:$J$921,($F44&amp;"/"&amp;BW$4&amp;"/"&amp;BW$3&amp;"/"&amp;BW$2),Adjustments!AB$4:AB$921)</f>
        <v>0</v>
      </c>
      <c r="BX44" s="27">
        <f>SUMIF(Adjustments!$J$4:$J$921,($F44&amp;"/"&amp;BX$4&amp;"/"&amp;BX$3&amp;"/"&amp;BX$2),Adjustments!AC$4:AC$921)</f>
        <v>0</v>
      </c>
      <c r="BY44" s="27">
        <f>SUMIF(Adjustments!$J$4:$J$921,($F44&amp;"/"&amp;BY$4&amp;"/"&amp;BY$3&amp;"/"&amp;BY$2),Adjustments!AD$4:AD$921)</f>
        <v>0</v>
      </c>
      <c r="BZ44" s="27">
        <f>SUMIF(Adjustments!$J$4:$J$921,($F44&amp;"/"&amp;BZ$4&amp;"/"&amp;BZ$3&amp;"/"&amp;BZ$2),Adjustments!AE$4:AE$921)</f>
        <v>0</v>
      </c>
      <c r="CA44" s="27">
        <f>SUMIF(Adjustments!$J$4:$J$921,($F44&amp;"/"&amp;CA$4&amp;"/"&amp;CA$3&amp;"/"&amp;CA$2),Adjustments!AF$4:AF$921)</f>
        <v>0</v>
      </c>
      <c r="CB44" s="27">
        <f>SUMIF(Adjustments!$J$4:$J$921,($F44&amp;"/"&amp;CB$4&amp;"/"&amp;CB$3&amp;"/"&amp;CB$2),Adjustments!AG$4:AG$921)</f>
        <v>0</v>
      </c>
      <c r="CC44" s="27">
        <f>SUMIF(Adjustments!$J$4:$J$921,($F44&amp;"/"&amp;CC$4&amp;"/"&amp;CC$3&amp;"/"&amp;CC$2),Adjustments!AH$4:AH$921)</f>
        <v>0</v>
      </c>
      <c r="CD44" s="117"/>
      <c r="CE44" s="27">
        <f>SUMIF(Adjustments!$J$4:$J$921,($F44&amp;"/"&amp;CE$4&amp;"/"&amp;CE$3&amp;"/"&amp;CE$2),Adjustments!L$4:L$921)</f>
        <v>0</v>
      </c>
      <c r="CF44" s="27">
        <f>SUMIF(Adjustments!$J$4:$J$921,($F44&amp;"/"&amp;CF$4&amp;"/"&amp;CF$3&amp;"/"&amp;CF$2),Adjustments!M$4:M$921)</f>
        <v>0</v>
      </c>
      <c r="CG44" s="27">
        <f>SUMIF(Adjustments!$J$4:$J$921,($F44&amp;"/"&amp;CG$4&amp;"/"&amp;CG$3&amp;"/"&amp;CG$2),Adjustments!N$4:N$921)</f>
        <v>0</v>
      </c>
      <c r="CH44" s="27">
        <f>SUMIF(Adjustments!$J$4:$J$921,($F44&amp;"/"&amp;CH$4&amp;"/"&amp;CH$3&amp;"/"&amp;CH$2),Adjustments!O$4:O$921)</f>
        <v>0</v>
      </c>
      <c r="CI44" s="27">
        <f>SUMIF(Adjustments!$J$4:$J$921,($F44&amp;"/"&amp;CI$4&amp;"/"&amp;CI$3&amp;"/"&amp;CI$2),Adjustments!P$4:P$921)</f>
        <v>0</v>
      </c>
      <c r="CJ44" s="27">
        <f>SUMIF(Adjustments!$J$4:$J$921,($F44&amp;"/"&amp;CJ$4&amp;"/"&amp;CJ$3&amp;"/"&amp;CJ$2),Adjustments!Q$4:Q$921)</f>
        <v>0</v>
      </c>
      <c r="CK44" s="27">
        <f>SUMIF(Adjustments!$J$4:$J$921,($F44&amp;"/"&amp;CK$4&amp;"/"&amp;CK$3&amp;"/"&amp;CK$2),Adjustments!R$4:R$921)</f>
        <v>0</v>
      </c>
      <c r="CL44" s="27">
        <f>SUMIF(Adjustments!$J$4:$J$921,($F44&amp;"/"&amp;CL$4&amp;"/"&amp;CL$3&amp;"/"&amp;CL$2),Adjustments!S$4:S$921)</f>
        <v>0</v>
      </c>
      <c r="CM44" s="27">
        <f>SUMIF(Adjustments!$J$4:$J$921,($F44&amp;"/"&amp;CM$4&amp;"/"&amp;CM$3&amp;"/"&amp;CM$2),Adjustments!T$4:T$921)</f>
        <v>0</v>
      </c>
      <c r="CN44" s="27">
        <f>SUMIF(Adjustments!$J$4:$J$921,($F44&amp;"/"&amp;CN$4&amp;"/"&amp;CN$3&amp;"/"&amp;CN$2),Adjustments!U$4:U$921)</f>
        <v>0</v>
      </c>
      <c r="CO44" s="27">
        <f>SUMIF(Adjustments!$J$4:$J$921,($F44&amp;"/"&amp;CO$4&amp;"/"&amp;CO$3&amp;"/"&amp;CO$2),Adjustments!V$4:V$921)</f>
        <v>0</v>
      </c>
      <c r="CP44" s="27">
        <f>SUMIF(Adjustments!$J$4:$J$921,($F44&amp;"/"&amp;CP$4&amp;"/"&amp;CP$3&amp;"/"&amp;CP$2),Adjustments!W$4:W$921)</f>
        <v>0</v>
      </c>
      <c r="CQ44" s="27">
        <f>SUMIF(Adjustments!$J$4:$J$921,($F44&amp;"/"&amp;CQ$4&amp;"/"&amp;CQ$3&amp;"/"&amp;CQ$2),Adjustments!X$4:X$921)</f>
        <v>0</v>
      </c>
      <c r="CR44" s="27">
        <f>SUMIF(Adjustments!$J$4:$J$921,($F44&amp;"/"&amp;CR$4&amp;"/"&amp;CR$3&amp;"/"&amp;CR$2),Adjustments!Y$4:Y$921)</f>
        <v>0</v>
      </c>
      <c r="CS44" s="27">
        <f>SUMIF(Adjustments!$J$4:$J$921,($F44&amp;"/"&amp;CS$4&amp;"/"&amp;CS$3&amp;"/"&amp;CS$2),Adjustments!Z$4:Z$921)</f>
        <v>0</v>
      </c>
      <c r="CT44" s="27">
        <f>SUMIF(Adjustments!$J$4:$J$921,($F44&amp;"/"&amp;CT$4&amp;"/"&amp;CT$3&amp;"/"&amp;CT$2),Adjustments!AA$4:AA$921)</f>
        <v>0</v>
      </c>
      <c r="CU44" s="27">
        <f>SUMIF(Adjustments!$J$4:$J$921,($F44&amp;"/"&amp;CU$4&amp;"/"&amp;CU$3&amp;"/"&amp;CU$2),Adjustments!AB$4:AB$921)</f>
        <v>0</v>
      </c>
      <c r="CV44" s="27">
        <f>SUMIF(Adjustments!$J$4:$J$921,($F44&amp;"/"&amp;CV$4&amp;"/"&amp;CV$3&amp;"/"&amp;CV$2),Adjustments!AC$4:AC$921)</f>
        <v>0</v>
      </c>
      <c r="CW44" s="27">
        <f>SUMIF(Adjustments!$J$4:$J$921,($F44&amp;"/"&amp;CW$4&amp;"/"&amp;CW$3&amp;"/"&amp;CW$2),Adjustments!AD$4:AD$921)</f>
        <v>0</v>
      </c>
      <c r="CX44" s="27">
        <f>SUMIF(Adjustments!$J$4:$J$921,($F44&amp;"/"&amp;CX$4&amp;"/"&amp;CX$3&amp;"/"&amp;CX$2),Adjustments!AE$4:AE$921)</f>
        <v>0</v>
      </c>
      <c r="CY44" s="27">
        <f>SUMIF(Adjustments!$J$4:$J$921,($F44&amp;"/"&amp;CY$4&amp;"/"&amp;CY$3&amp;"/"&amp;CY$2),Adjustments!AF$4:AF$921)</f>
        <v>0</v>
      </c>
      <c r="CZ44" s="27">
        <f>SUMIF(Adjustments!$J$4:$J$921,($F44&amp;"/"&amp;CZ$4&amp;"/"&amp;CZ$3&amp;"/"&amp;CZ$2),Adjustments!AG$4:AG$921)</f>
        <v>0</v>
      </c>
      <c r="DA44" s="27">
        <f>SUMIF(Adjustments!$J$4:$J$921,($F44&amp;"/"&amp;DA$4&amp;"/"&amp;DA$3&amp;"/"&amp;DA$2),Adjustments!AH$4:AH$921)</f>
        <v>0</v>
      </c>
      <c r="DB44" s="117"/>
      <c r="DC44" s="27">
        <f>SUMIF(Adjustments!$J$4:$J$921,($F44&amp;"/"&amp;DC$4&amp;"/"&amp;DC$3&amp;"/"&amp;DC$2),Adjustments!L$4:L$921)</f>
        <v>0</v>
      </c>
      <c r="DD44" s="27">
        <f>SUMIF(Adjustments!$J$4:$J$921,($F44&amp;"/"&amp;DD$4&amp;"/"&amp;DD$3&amp;"/"&amp;DD$2),Adjustments!M$4:M$921)</f>
        <v>0</v>
      </c>
      <c r="DE44" s="27">
        <f>SUMIF(Adjustments!$J$4:$J$921,($F44&amp;"/"&amp;DE$4&amp;"/"&amp;DE$3&amp;"/"&amp;DE$2),Adjustments!N$4:N$921)</f>
        <v>0</v>
      </c>
      <c r="DF44" s="27">
        <f>SUMIF(Adjustments!$J$4:$J$921,($F44&amp;"/"&amp;DF$4&amp;"/"&amp;DF$3&amp;"/"&amp;DF$2),Adjustments!O$4:O$921)</f>
        <v>0</v>
      </c>
      <c r="DG44" s="27">
        <f>SUMIF(Adjustments!$J$4:$J$921,($F44&amp;"/"&amp;DG$4&amp;"/"&amp;DG$3&amp;"/"&amp;DG$2),Adjustments!P$4:P$921)</f>
        <v>0</v>
      </c>
      <c r="DH44" s="27">
        <f>SUMIF(Adjustments!$J$4:$J$921,($F44&amp;"/"&amp;DH$4&amp;"/"&amp;DH$3&amp;"/"&amp;DH$2),Adjustments!Q$4:Q$921)</f>
        <v>0</v>
      </c>
      <c r="DI44" s="27">
        <f>SUMIF(Adjustments!$J$4:$J$921,($F44&amp;"/"&amp;DI$4&amp;"/"&amp;DI$3&amp;"/"&amp;DI$2),Adjustments!R$4:R$921)</f>
        <v>0</v>
      </c>
      <c r="DJ44" s="27">
        <f>SUMIF(Adjustments!$J$4:$J$921,($F44&amp;"/"&amp;DJ$4&amp;"/"&amp;DJ$3&amp;"/"&amp;DJ$2),Adjustments!S$4:S$921)</f>
        <v>0</v>
      </c>
      <c r="DK44" s="27">
        <f>SUMIF(Adjustments!$J$4:$J$921,($F44&amp;"/"&amp;DK$4&amp;"/"&amp;DK$3&amp;"/"&amp;DK$2),Adjustments!T$4:T$921)</f>
        <v>0</v>
      </c>
      <c r="DL44" s="27">
        <f>SUMIF(Adjustments!$J$4:$J$921,($F44&amp;"/"&amp;DL$4&amp;"/"&amp;DL$3&amp;"/"&amp;DL$2),Adjustments!U$4:U$921)</f>
        <v>0</v>
      </c>
      <c r="DM44" s="27">
        <f>SUMIF(Adjustments!$J$4:$J$921,($F44&amp;"/"&amp;DM$4&amp;"/"&amp;DM$3&amp;"/"&amp;DM$2),Adjustments!V$4:V$921)</f>
        <v>0</v>
      </c>
      <c r="DN44" s="27">
        <f>SUMIF(Adjustments!$J$4:$J$921,($F44&amp;"/"&amp;DN$4&amp;"/"&amp;DN$3&amp;"/"&amp;DN$2),Adjustments!W$4:W$921)</f>
        <v>0</v>
      </c>
      <c r="DO44" s="27">
        <f>SUMIF(Adjustments!$J$4:$J$921,($F44&amp;"/"&amp;DO$4&amp;"/"&amp;DO$3&amp;"/"&amp;DO$2),Adjustments!X$4:X$921)</f>
        <v>0</v>
      </c>
      <c r="DP44" s="27">
        <f>SUMIF(Adjustments!$J$4:$J$921,($F44&amp;"/"&amp;DP$4&amp;"/"&amp;DP$3&amp;"/"&amp;DP$2),Adjustments!Y$4:Y$921)</f>
        <v>0</v>
      </c>
      <c r="DQ44" s="27">
        <f>SUMIF(Adjustments!$J$4:$J$921,($F44&amp;"/"&amp;DQ$4&amp;"/"&amp;DQ$3&amp;"/"&amp;DQ$2),Adjustments!Z$4:Z$921)</f>
        <v>0</v>
      </c>
      <c r="DR44" s="27">
        <f>SUMIF(Adjustments!$J$4:$J$921,($F44&amp;"/"&amp;DR$4&amp;"/"&amp;DR$3&amp;"/"&amp;DR$2),Adjustments!AA$4:AA$921)</f>
        <v>0</v>
      </c>
      <c r="DS44" s="27">
        <f>SUMIF(Adjustments!$J$4:$J$921,($F44&amp;"/"&amp;DS$4&amp;"/"&amp;DS$3&amp;"/"&amp;DS$2),Adjustments!AB$4:AB$921)</f>
        <v>0</v>
      </c>
      <c r="DT44" s="27">
        <f>SUMIF(Adjustments!$J$4:$J$921,($F44&amp;"/"&amp;DT$4&amp;"/"&amp;DT$3&amp;"/"&amp;DT$2),Adjustments!AC$4:AC$921)</f>
        <v>0</v>
      </c>
      <c r="DU44" s="27">
        <f>SUMIF(Adjustments!$J$4:$J$921,($F44&amp;"/"&amp;DU$4&amp;"/"&amp;DU$3&amp;"/"&amp;DU$2),Adjustments!AD$4:AD$921)</f>
        <v>0</v>
      </c>
      <c r="DV44" s="27">
        <f>SUMIF(Adjustments!$J$4:$J$921,($F44&amp;"/"&amp;DV$4&amp;"/"&amp;DV$3&amp;"/"&amp;DV$2),Adjustments!AE$4:AE$921)</f>
        <v>0</v>
      </c>
      <c r="DW44" s="27">
        <f>SUMIF(Adjustments!$J$4:$J$921,($F44&amp;"/"&amp;DW$4&amp;"/"&amp;DW$3&amp;"/"&amp;DW$2),Adjustments!AF$4:AF$921)</f>
        <v>0</v>
      </c>
      <c r="DX44" s="27">
        <f>SUMIF(Adjustments!$J$4:$J$921,($F44&amp;"/"&amp;DX$4&amp;"/"&amp;DX$3&amp;"/"&amp;DX$2),Adjustments!AG$4:AG$921)</f>
        <v>0</v>
      </c>
      <c r="DY44" s="27">
        <f>SUMIF(Adjustments!$J$4:$J$921,($F44&amp;"/"&amp;DY$4&amp;"/"&amp;DY$3&amp;"/"&amp;DY$2),Adjustments!AH$4:AH$921)</f>
        <v>0</v>
      </c>
      <c r="DZ44" s="117"/>
      <c r="EA44" s="27">
        <f>SUMIF(Adjustments!$J$4:$J$921,($F44&amp;"/"&amp;EA$4&amp;"/"&amp;EA$3&amp;"/"&amp;EA$2),Adjustments!L$4:L$921)</f>
        <v>0</v>
      </c>
      <c r="EB44" s="27">
        <f>SUMIF(Adjustments!$J$4:$J$921,($F44&amp;"/"&amp;EB$4&amp;"/"&amp;EB$3&amp;"/"&amp;EB$2),Adjustments!M$4:M$921)</f>
        <v>0</v>
      </c>
      <c r="EC44" s="27">
        <f>SUMIF(Adjustments!$J$4:$J$921,($F44&amp;"/"&amp;EC$4&amp;"/"&amp;EC$3&amp;"/"&amp;EC$2),Adjustments!N$4:N$921)</f>
        <v>0</v>
      </c>
      <c r="ED44" s="27">
        <f>SUMIF(Adjustments!$J$4:$J$921,($F44&amp;"/"&amp;ED$4&amp;"/"&amp;ED$3&amp;"/"&amp;ED$2),Adjustments!O$4:O$921)</f>
        <v>0</v>
      </c>
      <c r="EE44" s="27">
        <f>SUMIF(Adjustments!$J$4:$J$921,($F44&amp;"/"&amp;EE$4&amp;"/"&amp;EE$3&amp;"/"&amp;EE$2),Adjustments!P$4:P$921)</f>
        <v>0</v>
      </c>
      <c r="EF44" s="27">
        <f>SUMIF(Adjustments!$J$4:$J$921,($F44&amp;"/"&amp;EF$4&amp;"/"&amp;EF$3&amp;"/"&amp;EF$2),Adjustments!Q$4:Q$921)</f>
        <v>0</v>
      </c>
      <c r="EG44" s="27">
        <f>SUMIF(Adjustments!$J$4:$J$921,($F44&amp;"/"&amp;EG$4&amp;"/"&amp;EG$3&amp;"/"&amp;EG$2),Adjustments!R$4:R$921)</f>
        <v>0</v>
      </c>
      <c r="EH44" s="27">
        <f>SUMIF(Adjustments!$J$4:$J$921,($F44&amp;"/"&amp;EH$4&amp;"/"&amp;EH$3&amp;"/"&amp;EH$2),Adjustments!S$4:S$921)</f>
        <v>0</v>
      </c>
      <c r="EI44" s="27">
        <f>SUMIF(Adjustments!$J$4:$J$921,($F44&amp;"/"&amp;EI$4&amp;"/"&amp;EI$3&amp;"/"&amp;EI$2),Adjustments!T$4:T$921)</f>
        <v>0</v>
      </c>
      <c r="EJ44" s="27">
        <f>SUMIF(Adjustments!$J$4:$J$921,($F44&amp;"/"&amp;EJ$4&amp;"/"&amp;EJ$3&amp;"/"&amp;EJ$2),Adjustments!U$4:U$921)</f>
        <v>0</v>
      </c>
      <c r="EK44" s="27">
        <f>SUMIF(Adjustments!$J$4:$J$921,($F44&amp;"/"&amp;EK$4&amp;"/"&amp;EK$3&amp;"/"&amp;EK$2),Adjustments!V$4:V$921)</f>
        <v>0</v>
      </c>
      <c r="EL44" s="27">
        <f>SUMIF(Adjustments!$J$4:$J$921,($F44&amp;"/"&amp;EL$4&amp;"/"&amp;EL$3&amp;"/"&amp;EL$2),Adjustments!W$4:W$921)</f>
        <v>0</v>
      </c>
      <c r="EM44" s="27">
        <f>SUMIF(Adjustments!$J$4:$J$921,($F44&amp;"/"&amp;EM$4&amp;"/"&amp;EM$3&amp;"/"&amp;EM$2),Adjustments!X$4:X$921)</f>
        <v>0</v>
      </c>
      <c r="EN44" s="27">
        <f>SUMIF(Adjustments!$J$4:$J$921,($F44&amp;"/"&amp;EN$4&amp;"/"&amp;EN$3&amp;"/"&amp;EN$2),Adjustments!Y$4:Y$921)</f>
        <v>0</v>
      </c>
      <c r="EO44" s="27">
        <f>SUMIF(Adjustments!$J$4:$J$921,($F44&amp;"/"&amp;EO$4&amp;"/"&amp;EO$3&amp;"/"&amp;EO$2),Adjustments!Z$4:Z$921)</f>
        <v>0</v>
      </c>
      <c r="EP44" s="27">
        <f>SUMIF(Adjustments!$J$4:$J$921,($F44&amp;"/"&amp;EP$4&amp;"/"&amp;EP$3&amp;"/"&amp;EP$2),Adjustments!AA$4:AA$921)</f>
        <v>0</v>
      </c>
      <c r="EQ44" s="27">
        <f>SUMIF(Adjustments!$J$4:$J$921,($F44&amp;"/"&amp;EQ$4&amp;"/"&amp;EQ$3&amp;"/"&amp;EQ$2),Adjustments!AB$4:AB$921)</f>
        <v>0</v>
      </c>
      <c r="ER44" s="27">
        <f>SUMIF(Adjustments!$J$4:$J$921,($F44&amp;"/"&amp;ER$4&amp;"/"&amp;ER$3&amp;"/"&amp;ER$2),Adjustments!AC$4:AC$921)</f>
        <v>0</v>
      </c>
      <c r="ES44" s="27">
        <f>SUMIF(Adjustments!$J$4:$J$921,($F44&amp;"/"&amp;ES$4&amp;"/"&amp;ES$3&amp;"/"&amp;ES$2),Adjustments!AD$4:AD$921)</f>
        <v>0</v>
      </c>
      <c r="ET44" s="27">
        <f>SUMIF(Adjustments!$J$4:$J$921,($F44&amp;"/"&amp;ET$4&amp;"/"&amp;ET$3&amp;"/"&amp;ET$2),Adjustments!AE$4:AE$921)</f>
        <v>0</v>
      </c>
      <c r="EU44" s="27">
        <f>SUMIF(Adjustments!$J$4:$J$921,($F44&amp;"/"&amp;EU$4&amp;"/"&amp;EU$3&amp;"/"&amp;EU$2),Adjustments!AF$4:AF$921)</f>
        <v>0</v>
      </c>
      <c r="EV44" s="27">
        <f>SUMIF(Adjustments!$J$4:$J$921,($F44&amp;"/"&amp;EV$4&amp;"/"&amp;EV$3&amp;"/"&amp;EV$2),Adjustments!AG$4:AG$921)</f>
        <v>0</v>
      </c>
      <c r="EW44" s="27">
        <f>SUMIF(Adjustments!$J$4:$J$921,($F44&amp;"/"&amp;EW$4&amp;"/"&amp;EW$3&amp;"/"&amp;EW$2),Adjustments!AH$4:AH$921)</f>
        <v>0</v>
      </c>
      <c r="EX44" s="117"/>
      <c r="EY44" s="27">
        <f>SUMIF(Adjustments!$J$4:$J$921,($F44&amp;"/"&amp;EY$4&amp;"/"&amp;EY$3&amp;"/"&amp;EY$2),Adjustments!L$4:L$921)</f>
        <v>-851306.17000000051</v>
      </c>
      <c r="EZ44" s="27">
        <f>SUMIF(Adjustments!$J$4:$J$921,($F44&amp;"/"&amp;EZ$4&amp;"/"&amp;EZ$3&amp;"/"&amp;EZ$2),Adjustments!M$4:M$921)</f>
        <v>-959291.3400000002</v>
      </c>
      <c r="FA44" s="27">
        <f>SUMIF(Adjustments!$J$4:$J$921,($F44&amp;"/"&amp;FA$4&amp;"/"&amp;FA$3&amp;"/"&amp;FA$2),Adjustments!N$4:N$921)</f>
        <v>-846459.51999999944</v>
      </c>
      <c r="FB44" s="27">
        <f>SUMIF(Adjustments!$J$4:$J$921,($F44&amp;"/"&amp;FB$4&amp;"/"&amp;FB$3&amp;"/"&amp;FB$2),Adjustments!O$4:O$921)</f>
        <v>-853017.05999999994</v>
      </c>
      <c r="FC44" s="27">
        <f>SUMIF(Adjustments!$J$4:$J$921,($F44&amp;"/"&amp;FC$4&amp;"/"&amp;FC$3&amp;"/"&amp;FC$2),Adjustments!P$4:P$921)</f>
        <v>-876571.5</v>
      </c>
      <c r="FD44" s="27">
        <f>SUMIF(Adjustments!$J$4:$J$921,($F44&amp;"/"&amp;FD$4&amp;"/"&amp;FD$3&amp;"/"&amp;FD$2),Adjustments!Q$4:Q$921)</f>
        <v>-1374617.7300000011</v>
      </c>
      <c r="FE44" s="27">
        <f>SUMIF(Adjustments!$J$4:$J$921,($F44&amp;"/"&amp;FE$4&amp;"/"&amp;FE$3&amp;"/"&amp;FE$2),Adjustments!R$4:R$921)</f>
        <v>-804008.32000000204</v>
      </c>
      <c r="FF44" s="27">
        <f>SUMIF(Adjustments!$J$4:$J$921,($F44&amp;"/"&amp;FF$4&amp;"/"&amp;FF$3&amp;"/"&amp;FF$2),Adjustments!S$4:S$921)</f>
        <v>-931778.07999999984</v>
      </c>
      <c r="FG44" s="27">
        <f>SUMIF(Adjustments!$J$4:$J$921,($F44&amp;"/"&amp;FG$4&amp;"/"&amp;FG$3&amp;"/"&amp;FG$2),Adjustments!T$4:T$921)</f>
        <v>-695779.0199999992</v>
      </c>
      <c r="FH44" s="27">
        <f>SUMIF(Adjustments!$J$4:$J$921,($F44&amp;"/"&amp;FH$4&amp;"/"&amp;FH$3&amp;"/"&amp;FH$2),Adjustments!U$4:U$921)</f>
        <v>0</v>
      </c>
      <c r="FI44" s="27">
        <f>SUMIF(Adjustments!$J$4:$J$921,($F44&amp;"/"&amp;FI$4&amp;"/"&amp;FI$3&amp;"/"&amp;FI$2),Adjustments!V$4:V$921)</f>
        <v>0</v>
      </c>
      <c r="FJ44" s="27">
        <f>SUMIF(Adjustments!$J$4:$J$921,($F44&amp;"/"&amp;FJ$4&amp;"/"&amp;FJ$3&amp;"/"&amp;FJ$2),Adjustments!W$4:W$921)</f>
        <v>0</v>
      </c>
      <c r="FK44" s="27">
        <f>SUMIF(Adjustments!$J$4:$J$921,($F44&amp;"/"&amp;FK$4&amp;"/"&amp;FK$3&amp;"/"&amp;FK$2),Adjustments!X$4:X$921)</f>
        <v>0</v>
      </c>
      <c r="FL44" s="27">
        <f>SUMIF(Adjustments!$J$4:$J$921,($F44&amp;"/"&amp;FL$4&amp;"/"&amp;FL$3&amp;"/"&amp;FL$2),Adjustments!Y$4:Y$921)</f>
        <v>0</v>
      </c>
      <c r="FM44" s="27">
        <f>SUMIF(Adjustments!$J$4:$J$921,($F44&amp;"/"&amp;FM$4&amp;"/"&amp;FM$3&amp;"/"&amp;FM$2),Adjustments!Z$4:Z$921)</f>
        <v>0</v>
      </c>
      <c r="FN44" s="27">
        <f>SUMIF(Adjustments!$J$4:$J$921,($F44&amp;"/"&amp;FN$4&amp;"/"&amp;FN$3&amp;"/"&amp;FN$2),Adjustments!AA$4:AA$921)</f>
        <v>0</v>
      </c>
      <c r="FO44" s="27">
        <f>SUMIF(Adjustments!$J$4:$J$921,($F44&amp;"/"&amp;FO$4&amp;"/"&amp;FO$3&amp;"/"&amp;FO$2),Adjustments!AB$4:AB$921)</f>
        <v>0</v>
      </c>
      <c r="FP44" s="27">
        <f>SUMIF(Adjustments!$J$4:$J$921,($F44&amp;"/"&amp;FP$4&amp;"/"&amp;FP$3&amp;"/"&amp;FP$2),Adjustments!AC$4:AC$921)</f>
        <v>0</v>
      </c>
      <c r="FQ44" s="27">
        <f>SUMIF(Adjustments!$J$4:$J$921,($F44&amp;"/"&amp;FQ$4&amp;"/"&amp;FQ$3&amp;"/"&amp;FQ$2),Adjustments!AD$4:AD$921)</f>
        <v>0</v>
      </c>
      <c r="FR44" s="27">
        <f>SUMIF(Adjustments!$J$4:$J$921,($F44&amp;"/"&amp;FR$4&amp;"/"&amp;FR$3&amp;"/"&amp;FR$2),Adjustments!AE$4:AE$921)</f>
        <v>0</v>
      </c>
      <c r="FS44" s="27">
        <f>SUMIF(Adjustments!$J$4:$J$921,($F44&amp;"/"&amp;FS$4&amp;"/"&amp;FS$3&amp;"/"&amp;FS$2),Adjustments!AF$4:AF$921)</f>
        <v>0</v>
      </c>
      <c r="FT44" s="27">
        <f>SUMIF(Adjustments!$J$4:$J$921,($F44&amp;"/"&amp;FT$4&amp;"/"&amp;FT$3&amp;"/"&amp;FT$2),Adjustments!AG$4:AG$921)</f>
        <v>0</v>
      </c>
      <c r="FU44" s="27">
        <f>SUMIF(Adjustments!$J$4:$J$921,($F44&amp;"/"&amp;FU$4&amp;"/"&amp;FU$3&amp;"/"&amp;FU$2),Adjustments!AH$4:AH$921)</f>
        <v>0</v>
      </c>
      <c r="FV44" s="117"/>
      <c r="FW44" s="27">
        <f t="shared" si="29"/>
        <v>-8192828.740000003</v>
      </c>
      <c r="FX44" s="117"/>
      <c r="FY44" s="358">
        <f>VLOOKUP(F44,Scenarios!Z46:AD167,5,0)</f>
        <v>-727039669.0799998</v>
      </c>
      <c r="FZ44" s="16">
        <f t="shared" si="181"/>
        <v>-729789632.8760618</v>
      </c>
      <c r="GA44" s="16">
        <f t="shared" si="182"/>
        <v>-732665877.82556415</v>
      </c>
      <c r="GB44" s="16">
        <f t="shared" si="183"/>
        <v>-732344382.27183855</v>
      </c>
      <c r="GC44" s="16">
        <f t="shared" si="184"/>
        <v>-733100375.04050016</v>
      </c>
      <c r="GD44" s="16">
        <f t="shared" si="185"/>
        <v>-735838463.26658762</v>
      </c>
      <c r="GE44" s="16">
        <f t="shared" si="186"/>
        <v>-738139289.77046227</v>
      </c>
      <c r="GF44" s="16">
        <f t="shared" si="187"/>
        <v>-741226874.60736787</v>
      </c>
      <c r="GG44" s="16">
        <f t="shared" si="188"/>
        <v>-744115154.23079932</v>
      </c>
      <c r="GH44" s="16">
        <f t="shared" si="189"/>
        <v>-747187962.80683684</v>
      </c>
      <c r="GI44" s="16">
        <f t="shared" si="190"/>
        <v>-749504567.24143553</v>
      </c>
      <c r="GJ44" s="16">
        <f t="shared" si="191"/>
        <v>-751848935.91347408</v>
      </c>
      <c r="GK44" s="16">
        <f t="shared" si="192"/>
        <v>-754229076.77515674</v>
      </c>
      <c r="GL44" s="16">
        <f t="shared" si="193"/>
        <v>-756620424.03465545</v>
      </c>
      <c r="GM44" s="16">
        <f t="shared" si="194"/>
        <v>-759016297.2114557</v>
      </c>
      <c r="GN44" s="16">
        <f t="shared" si="195"/>
        <v>-761149335.69328928</v>
      </c>
      <c r="GO44" s="16">
        <f t="shared" si="196"/>
        <v>-763552701.71283948</v>
      </c>
      <c r="GP44" s="16">
        <f t="shared" si="197"/>
        <v>-765959037.48282111</v>
      </c>
      <c r="GQ44" s="16">
        <f t="shared" si="198"/>
        <v>-768368625.13532686</v>
      </c>
      <c r="GR44" s="16">
        <f t="shared" si="199"/>
        <v>-770705952.41912019</v>
      </c>
      <c r="GS44" s="16">
        <f t="shared" si="200"/>
        <v>-773044811.78368831</v>
      </c>
      <c r="GT44" s="16">
        <f t="shared" si="201"/>
        <v>-775385256.08908057</v>
      </c>
      <c r="GU44" s="16">
        <f t="shared" si="202"/>
        <v>-777727772.33954239</v>
      </c>
      <c r="GV44" s="16">
        <f t="shared" si="203"/>
        <v>-780079938.93182385</v>
      </c>
      <c r="GW44" s="13"/>
      <c r="GX44" s="569" t="s">
        <v>1204</v>
      </c>
      <c r="GY44" s="599" t="str">
        <f t="shared" si="204"/>
        <v>108360-73UT</v>
      </c>
      <c r="GZ44" s="563">
        <f t="shared" si="205"/>
        <v>-765976012.73248267</v>
      </c>
      <c r="HA44" s="127">
        <f>VLOOKUP($GX44,Scenarios!$V$11:$Y$132,4,0)</f>
        <v>-716073377.72999775</v>
      </c>
      <c r="HB44" s="127">
        <f t="shared" si="93"/>
        <v>-49902635.002484918</v>
      </c>
      <c r="HD44" s="106">
        <f>VLOOKUP($GX44,Scenarios!$AE$11:$AF$132,2,0)</f>
        <v>-764941199.49153972</v>
      </c>
      <c r="HE44" s="106">
        <f>VLOOKUP($GX44,Scenarios!$V$11:$Y$132,4,0)</f>
        <v>-716073377.72999775</v>
      </c>
      <c r="HF44" s="106">
        <f t="shared" si="94"/>
        <v>-48867821.761541963</v>
      </c>
      <c r="HH44" s="106">
        <f t="shared" si="54"/>
        <v>1034813.240942955</v>
      </c>
    </row>
    <row r="45" spans="1:216" ht="13.5" thickBot="1">
      <c r="A45" t="s">
        <v>32</v>
      </c>
      <c r="B45" t="s">
        <v>33</v>
      </c>
      <c r="C45" t="s">
        <v>33</v>
      </c>
      <c r="D45" s="5" t="s">
        <v>106</v>
      </c>
      <c r="E45" s="5" t="s">
        <v>23</v>
      </c>
      <c r="F45" s="5" t="s">
        <v>130</v>
      </c>
      <c r="G45" s="5" t="s">
        <v>72</v>
      </c>
      <c r="H45" s="5" t="s">
        <v>1205</v>
      </c>
      <c r="I45" s="5"/>
      <c r="J45" s="119">
        <f>SUMIF(Retirements!$E$10:$E$96,'Accum Dep'!$F45,Retirements!ED$10:ED$97)</f>
        <v>-267195.9699999998</v>
      </c>
      <c r="K45" s="119">
        <f>SUMIF(Retirements!$E$10:$E$96,'Accum Dep'!$F45,Retirements!EE$10:EE$97)</f>
        <v>-288521.02999999991</v>
      </c>
      <c r="L45" s="119">
        <f>SUMIF(Retirements!$E$10:$E$96,'Accum Dep'!$F45,Retirements!EF$10:EF$97)</f>
        <v>-158880.80999999994</v>
      </c>
      <c r="M45" s="119">
        <f>SUMIF(Retirements!$E$10:$E$96,'Accum Dep'!$F45,Retirements!EG$10:EG$97)</f>
        <v>-1289915.030000004</v>
      </c>
      <c r="N45" s="119">
        <f>SUMIF(Retirements!$E$10:$E$96,'Accum Dep'!$F45,Retirements!EH$10:EH$97)</f>
        <v>-154127.87000000002</v>
      </c>
      <c r="O45" s="119">
        <f>SUMIF(Retirements!$E$10:$E$96,'Accum Dep'!$F45,Retirements!EI$10:EI$97)</f>
        <v>-123845.01000000004</v>
      </c>
      <c r="P45" s="119">
        <f>SUMIF(Retirements!$E$10:$E$96,'Accum Dep'!$F45,Retirements!EJ$10:EJ$97)</f>
        <v>-329938.96999999974</v>
      </c>
      <c r="Q45" s="119">
        <f>SUMIF(Retirements!$E$10:$E$96,'Accum Dep'!$F45,Retirements!EK$10:EK$97)</f>
        <v>-231177.16</v>
      </c>
      <c r="R45" s="119">
        <f>SUMIF(Retirements!$E$10:$E$96,'Accum Dep'!$F45,Retirements!EL$10:EL$97)</f>
        <v>-264954.15000000002</v>
      </c>
      <c r="S45" s="119">
        <f>SUMIF(Retirements!$E$10:$E$96,'Accum Dep'!$F45,Retirements!EM$10:EM$97)</f>
        <v>0</v>
      </c>
      <c r="T45" s="119">
        <f>SUMIF(Retirements!$E$10:$E$96,'Accum Dep'!$F45,Retirements!EN$10:EN$97)</f>
        <v>0</v>
      </c>
      <c r="U45" s="119">
        <f>SUMIF(Retirements!$E$10:$E$96,'Accum Dep'!$F45,Retirements!EO$10:EO$97)</f>
        <v>0</v>
      </c>
      <c r="V45" s="119">
        <f>SUMIF(Retirements!$E$10:$E$96,'Accum Dep'!$F45,Retirements!EP$10:EP$97)</f>
        <v>0</v>
      </c>
      <c r="W45" s="119">
        <f>SUMIF(Retirements!$E$10:$E$96,'Accum Dep'!$F45,Retirements!EQ$10:EQ$97)</f>
        <v>0</v>
      </c>
      <c r="X45" s="119">
        <f>SUMIF(Retirements!$E$10:$E$96,'Accum Dep'!$F45,Retirements!ER$10:ER$97)</f>
        <v>0</v>
      </c>
      <c r="Y45" s="119">
        <f>SUMIF(Retirements!$E$10:$E$96,'Accum Dep'!$F45,Retirements!ES$10:ES$97)</f>
        <v>0</v>
      </c>
      <c r="Z45" s="119">
        <f>SUMIF(Retirements!$E$10:$E$96,'Accum Dep'!$F45,Retirements!ET$10:ET$97)</f>
        <v>0</v>
      </c>
      <c r="AA45" s="119">
        <f>SUMIF(Retirements!$E$10:$E$96,'Accum Dep'!$F45,Retirements!EU$10:EU$97)</f>
        <v>0</v>
      </c>
      <c r="AB45" s="119">
        <f>SUMIF(Retirements!$E$10:$E$96,'Accum Dep'!$F45,Retirements!EV$10:EV$97)</f>
        <v>0</v>
      </c>
      <c r="AC45" s="119">
        <f>SUMIF(Retirements!$E$10:$E$96,'Accum Dep'!$F45,Retirements!EW$10:EW$97)</f>
        <v>0</v>
      </c>
      <c r="AD45" s="119">
        <f>SUMIF(Retirements!$E$10:$E$96,'Accum Dep'!$F45,Retirements!EX$10:EX$97)</f>
        <v>0</v>
      </c>
      <c r="AE45" s="119">
        <f>SUMIF(Retirements!$E$10:$E$96,'Accum Dep'!$F45,Retirements!EY$10:EY$97)</f>
        <v>0</v>
      </c>
      <c r="AF45" s="119">
        <f>SUMIF(Retirements!$E$10:$E$96,'Accum Dep'!$F45,Retirements!EZ$10:EZ$97)</f>
        <v>0</v>
      </c>
      <c r="AG45" s="7"/>
      <c r="AH45" s="27">
        <f>SUMIF('Depreciation Exp'!$F$8:$F$130,'Accum Dep'!$F45,'Depreciation Exp'!CH$8:CH$133)</f>
        <v>597647.88420858374</v>
      </c>
      <c r="AI45" s="27">
        <f>SUMIF('Depreciation Exp'!$F$8:$F$130,'Accum Dep'!$F45,'Depreciation Exp'!CI$8:CI$133)</f>
        <v>598028.17277057259</v>
      </c>
      <c r="AJ45" s="27">
        <f>SUMIF('Depreciation Exp'!$F$8:$F$130,'Accum Dep'!$F45,'Depreciation Exp'!CJ$8:CJ$133)</f>
        <v>598965.67995083623</v>
      </c>
      <c r="AK45" s="27">
        <f>SUMIF('Depreciation Exp'!$F$8:$F$130,'Accum Dep'!$F45,'Depreciation Exp'!CK$8:CK$133)</f>
        <v>600370.84546793019</v>
      </c>
      <c r="AL45" s="27">
        <f>SUMIF('Depreciation Exp'!$F$8:$F$130,'Accum Dep'!$F45,'Depreciation Exp'!CL$8:CL$133)</f>
        <v>601101.74654289358</v>
      </c>
      <c r="AM45" s="27">
        <f>SUMIF('Depreciation Exp'!$F$8:$F$130,'Accum Dep'!$F45,'Depreciation Exp'!CM$8:CM$133)</f>
        <v>601856.8408885859</v>
      </c>
      <c r="AN45" s="27">
        <f>SUMIF('Depreciation Exp'!$F$8:$F$130,'Accum Dep'!$F45,'Depreciation Exp'!CN$8:CN$133)</f>
        <v>603771.81249676377</v>
      </c>
      <c r="AO45" s="27">
        <f>SUMIF('Depreciation Exp'!$F$8:$F$130,'Accum Dep'!$F45,'Depreciation Exp'!CO$8:CO$133)</f>
        <v>605787.52489590901</v>
      </c>
      <c r="AP45" s="27">
        <f>SUMIF('Depreciation Exp'!$F$8:$F$130,'Accum Dep'!$F45,'Depreciation Exp'!CP$8:CP$133)</f>
        <v>607327.14098918589</v>
      </c>
      <c r="AQ45" s="27">
        <f>SUMIF('Depreciation Exp'!$F$8:$F$130,'Accum Dep'!$F45,'Depreciation Exp'!CQ$8:CQ$133)</f>
        <v>609218.35399856162</v>
      </c>
      <c r="AR45" s="27">
        <f>SUMIF('Depreciation Exp'!$F$8:$F$130,'Accum Dep'!$F45,'Depreciation Exp'!CR$8:CR$133)</f>
        <v>611855.7222528964</v>
      </c>
      <c r="AS45" s="27">
        <f>SUMIF('Depreciation Exp'!$F$8:$F$130,'Accum Dep'!$F45,'Depreciation Exp'!CS$8:CS$133)</f>
        <v>614458.82178114983</v>
      </c>
      <c r="AT45" s="27">
        <f>SUMIF('Depreciation Exp'!$F$8:$F$130,'Accum Dep'!$F45,'Depreciation Exp'!CT$8:CT$133)</f>
        <v>617093.3015818937</v>
      </c>
      <c r="AU45" s="27">
        <f>SUMIF('Depreciation Exp'!$F$8:$F$130,'Accum Dep'!$F45,'Depreciation Exp'!CU$8:CU$133)</f>
        <v>619781.79530027846</v>
      </c>
      <c r="AV45" s="27">
        <f>SUMIF('Depreciation Exp'!$F$8:$F$130,'Accum Dep'!$F45,'Depreciation Exp'!CV$8:CV$133)</f>
        <v>622546.60449681501</v>
      </c>
      <c r="AW45" s="27">
        <f>SUMIF('Depreciation Exp'!$F$8:$F$130,'Accum Dep'!$F45,'Depreciation Exp'!CW$8:CW$133)</f>
        <v>625292.42473241116</v>
      </c>
      <c r="AX45" s="27">
        <f>SUMIF('Depreciation Exp'!$F$8:$F$130,'Accum Dep'!$F45,'Depreciation Exp'!CX$8:CX$133)</f>
        <v>627869.16391823848</v>
      </c>
      <c r="AY45" s="27">
        <f>SUMIF('Depreciation Exp'!$F$8:$F$130,'Accum Dep'!$F45,'Depreciation Exp'!CY$8:CY$133)</f>
        <v>630332.12074584083</v>
      </c>
      <c r="AZ45" s="27">
        <f>SUMIF('Depreciation Exp'!$F$8:$F$130,'Accum Dep'!$F45,'Depreciation Exp'!CZ$8:CZ$133)</f>
        <v>632823.60115547047</v>
      </c>
      <c r="BA45" s="27">
        <f>SUMIF('Depreciation Exp'!$F$8:$F$130,'Accum Dep'!$F45,'Depreciation Exp'!DA$8:DA$133)</f>
        <v>634688.77818780462</v>
      </c>
      <c r="BB45" s="27">
        <f>SUMIF('Depreciation Exp'!$F$8:$F$130,'Accum Dep'!$F45,'Depreciation Exp'!DB$8:DB$133)</f>
        <v>635833.24163517181</v>
      </c>
      <c r="BC45" s="27">
        <f>SUMIF('Depreciation Exp'!$F$8:$F$130,'Accum Dep'!$F45,'Depreciation Exp'!DC$8:DC$133)</f>
        <v>637028.33921047032</v>
      </c>
      <c r="BD45" s="27">
        <f>SUMIF('Depreciation Exp'!$F$8:$F$130,'Accum Dep'!$F45,'Depreciation Exp'!DD$8:DD$133)</f>
        <v>638396.07683582453</v>
      </c>
      <c r="BE45" s="27">
        <f>SUMIF('Depreciation Exp'!$F$8:$F$130,'Accum Dep'!$F45,'Depreciation Exp'!DE$8:DE$133)</f>
        <v>639838.26738945895</v>
      </c>
      <c r="BF45" s="59"/>
      <c r="BG45" s="27">
        <f>SUMIF(Adjustments!$J$4:$J$921,($F45&amp;"/"&amp;BG$4&amp;"/"&amp;BG$3&amp;"/"&amp;BG$2),Adjustments!L$4:L$921)</f>
        <v>0</v>
      </c>
      <c r="BH45" s="27">
        <f>SUMIF(Adjustments!$J$4:$J$921,($F45&amp;"/"&amp;BH$4&amp;"/"&amp;BH$3&amp;"/"&amp;BH$2),Adjustments!M$4:M$921)</f>
        <v>0</v>
      </c>
      <c r="BI45" s="27">
        <f>SUMIF(Adjustments!$J$4:$J$921,($F45&amp;"/"&amp;BI$4&amp;"/"&amp;BI$3&amp;"/"&amp;BI$2),Adjustments!N$4:N$921)</f>
        <v>0</v>
      </c>
      <c r="BJ45" s="27">
        <f>SUMIF(Adjustments!$J$4:$J$921,($F45&amp;"/"&amp;BJ$4&amp;"/"&amp;BJ$3&amp;"/"&amp;BJ$2),Adjustments!O$4:O$921)</f>
        <v>0</v>
      </c>
      <c r="BK45" s="27">
        <f>SUMIF(Adjustments!$J$4:$J$921,($F45&amp;"/"&amp;BK$4&amp;"/"&amp;BK$3&amp;"/"&amp;BK$2),Adjustments!P$4:P$921)</f>
        <v>0</v>
      </c>
      <c r="BL45" s="27">
        <f>SUMIF(Adjustments!$J$4:$J$921,($F45&amp;"/"&amp;BL$4&amp;"/"&amp;BL$3&amp;"/"&amp;BL$2),Adjustments!Q$4:Q$921)</f>
        <v>0</v>
      </c>
      <c r="BM45" s="27">
        <f>SUMIF(Adjustments!$J$4:$J$921,($F45&amp;"/"&amp;BM$4&amp;"/"&amp;BM$3&amp;"/"&amp;BM$2),Adjustments!R$4:R$921)</f>
        <v>0</v>
      </c>
      <c r="BN45" s="27">
        <f>SUMIF(Adjustments!$J$4:$J$921,($F45&amp;"/"&amp;BN$4&amp;"/"&amp;BN$3&amp;"/"&amp;BN$2),Adjustments!S$4:S$921)</f>
        <v>0</v>
      </c>
      <c r="BO45" s="27">
        <f>SUMIF(Adjustments!$J$4:$J$921,($F45&amp;"/"&amp;BO$4&amp;"/"&amp;BO$3&amp;"/"&amp;BO$2),Adjustments!T$4:T$921)</f>
        <v>0</v>
      </c>
      <c r="BP45" s="27">
        <f>SUMIF(Adjustments!$J$4:$J$921,($F45&amp;"/"&amp;BP$4&amp;"/"&amp;BP$3&amp;"/"&amp;BP$2),Adjustments!U$4:U$921)</f>
        <v>0</v>
      </c>
      <c r="BQ45" s="27">
        <f>SUMIF(Adjustments!$J$4:$J$921,($F45&amp;"/"&amp;BQ$4&amp;"/"&amp;BQ$3&amp;"/"&amp;BQ$2),Adjustments!V$4:V$921)</f>
        <v>0</v>
      </c>
      <c r="BR45" s="27">
        <f>SUMIF(Adjustments!$J$4:$J$921,($F45&amp;"/"&amp;BR$4&amp;"/"&amp;BR$3&amp;"/"&amp;BR$2),Adjustments!W$4:W$921)</f>
        <v>0</v>
      </c>
      <c r="BS45" s="27">
        <f>SUMIF(Adjustments!$J$4:$J$921,($F45&amp;"/"&amp;BS$4&amp;"/"&amp;BS$3&amp;"/"&amp;BS$2),Adjustments!X$4:X$921)</f>
        <v>0</v>
      </c>
      <c r="BT45" s="27">
        <f>SUMIF(Adjustments!$J$4:$J$921,($F45&amp;"/"&amp;BT$4&amp;"/"&amp;BT$3&amp;"/"&amp;BT$2),Adjustments!Y$4:Y$921)</f>
        <v>0</v>
      </c>
      <c r="BU45" s="27">
        <f>SUMIF(Adjustments!$J$4:$J$921,($F45&amp;"/"&amp;BU$4&amp;"/"&amp;BU$3&amp;"/"&amp;BU$2),Adjustments!Z$4:Z$921)</f>
        <v>0</v>
      </c>
      <c r="BV45" s="27">
        <f>SUMIF(Adjustments!$J$4:$J$921,($F45&amp;"/"&amp;BV$4&amp;"/"&amp;BV$3&amp;"/"&amp;BV$2),Adjustments!AA$4:AA$921)</f>
        <v>0</v>
      </c>
      <c r="BW45" s="27">
        <f>SUMIF(Adjustments!$J$4:$J$921,($F45&amp;"/"&amp;BW$4&amp;"/"&amp;BW$3&amp;"/"&amp;BW$2),Adjustments!AB$4:AB$921)</f>
        <v>0</v>
      </c>
      <c r="BX45" s="27">
        <f>SUMIF(Adjustments!$J$4:$J$921,($F45&amp;"/"&amp;BX$4&amp;"/"&amp;BX$3&amp;"/"&amp;BX$2),Adjustments!AC$4:AC$921)</f>
        <v>0</v>
      </c>
      <c r="BY45" s="27">
        <f>SUMIF(Adjustments!$J$4:$J$921,($F45&amp;"/"&amp;BY$4&amp;"/"&amp;BY$3&amp;"/"&amp;BY$2),Adjustments!AD$4:AD$921)</f>
        <v>0</v>
      </c>
      <c r="BZ45" s="27">
        <f>SUMIF(Adjustments!$J$4:$J$921,($F45&amp;"/"&amp;BZ$4&amp;"/"&amp;BZ$3&amp;"/"&amp;BZ$2),Adjustments!AE$4:AE$921)</f>
        <v>0</v>
      </c>
      <c r="CA45" s="27">
        <f>SUMIF(Adjustments!$J$4:$J$921,($F45&amp;"/"&amp;CA$4&amp;"/"&amp;CA$3&amp;"/"&amp;CA$2),Adjustments!AF$4:AF$921)</f>
        <v>0</v>
      </c>
      <c r="CB45" s="27">
        <f>SUMIF(Adjustments!$J$4:$J$921,($F45&amp;"/"&amp;CB$4&amp;"/"&amp;CB$3&amp;"/"&amp;CB$2),Adjustments!AG$4:AG$921)</f>
        <v>0</v>
      </c>
      <c r="CC45" s="27">
        <f>SUMIF(Adjustments!$J$4:$J$921,($F45&amp;"/"&amp;CC$4&amp;"/"&amp;CC$3&amp;"/"&amp;CC$2),Adjustments!AH$4:AH$921)</f>
        <v>0</v>
      </c>
      <c r="CD45" s="13"/>
      <c r="CE45" s="27">
        <f>SUMIF(Adjustments!$J$4:$J$921,($F45&amp;"/"&amp;CE$4&amp;"/"&amp;CE$3&amp;"/"&amp;CE$2),Adjustments!L$4:L$921)</f>
        <v>0</v>
      </c>
      <c r="CF45" s="27">
        <f>SUMIF(Adjustments!$J$4:$J$921,($F45&amp;"/"&amp;CF$4&amp;"/"&amp;CF$3&amp;"/"&amp;CF$2),Adjustments!M$4:M$921)</f>
        <v>0</v>
      </c>
      <c r="CG45" s="27">
        <f>SUMIF(Adjustments!$J$4:$J$921,($F45&amp;"/"&amp;CG$4&amp;"/"&amp;CG$3&amp;"/"&amp;CG$2),Adjustments!N$4:N$921)</f>
        <v>0</v>
      </c>
      <c r="CH45" s="27">
        <f>SUMIF(Adjustments!$J$4:$J$921,($F45&amp;"/"&amp;CH$4&amp;"/"&amp;CH$3&amp;"/"&amp;CH$2),Adjustments!O$4:O$921)</f>
        <v>0</v>
      </c>
      <c r="CI45" s="27">
        <f>SUMIF(Adjustments!$J$4:$J$921,($F45&amp;"/"&amp;CI$4&amp;"/"&amp;CI$3&amp;"/"&amp;CI$2),Adjustments!P$4:P$921)</f>
        <v>0</v>
      </c>
      <c r="CJ45" s="27">
        <f>SUMIF(Adjustments!$J$4:$J$921,($F45&amp;"/"&amp;CJ$4&amp;"/"&amp;CJ$3&amp;"/"&amp;CJ$2),Adjustments!Q$4:Q$921)</f>
        <v>0</v>
      </c>
      <c r="CK45" s="27">
        <f>SUMIF(Adjustments!$J$4:$J$921,($F45&amp;"/"&amp;CK$4&amp;"/"&amp;CK$3&amp;"/"&amp;CK$2),Adjustments!R$4:R$921)</f>
        <v>0</v>
      </c>
      <c r="CL45" s="27">
        <f>SUMIF(Adjustments!$J$4:$J$921,($F45&amp;"/"&amp;CL$4&amp;"/"&amp;CL$3&amp;"/"&amp;CL$2),Adjustments!S$4:S$921)</f>
        <v>0</v>
      </c>
      <c r="CM45" s="27">
        <f>SUMIF(Adjustments!$J$4:$J$921,($F45&amp;"/"&amp;CM$4&amp;"/"&amp;CM$3&amp;"/"&amp;CM$2),Adjustments!T$4:T$921)</f>
        <v>0</v>
      </c>
      <c r="CN45" s="27">
        <f>SUMIF(Adjustments!$J$4:$J$921,($F45&amp;"/"&amp;CN$4&amp;"/"&amp;CN$3&amp;"/"&amp;CN$2),Adjustments!U$4:U$921)</f>
        <v>0</v>
      </c>
      <c r="CO45" s="27">
        <f>SUMIF(Adjustments!$J$4:$J$921,($F45&amp;"/"&amp;CO$4&amp;"/"&amp;CO$3&amp;"/"&amp;CO$2),Adjustments!V$4:V$921)</f>
        <v>0</v>
      </c>
      <c r="CP45" s="27">
        <f>SUMIF(Adjustments!$J$4:$J$921,($F45&amp;"/"&amp;CP$4&amp;"/"&amp;CP$3&amp;"/"&amp;CP$2),Adjustments!W$4:W$921)</f>
        <v>0</v>
      </c>
      <c r="CQ45" s="27">
        <f>SUMIF(Adjustments!$J$4:$J$921,($F45&amp;"/"&amp;CQ$4&amp;"/"&amp;CQ$3&amp;"/"&amp;CQ$2),Adjustments!X$4:X$921)</f>
        <v>0</v>
      </c>
      <c r="CR45" s="27">
        <f>SUMIF(Adjustments!$J$4:$J$921,($F45&amp;"/"&amp;CR$4&amp;"/"&amp;CR$3&amp;"/"&amp;CR$2),Adjustments!Y$4:Y$921)</f>
        <v>0</v>
      </c>
      <c r="CS45" s="27">
        <f>SUMIF(Adjustments!$J$4:$J$921,($F45&amp;"/"&amp;CS$4&amp;"/"&amp;CS$3&amp;"/"&amp;CS$2),Adjustments!Z$4:Z$921)</f>
        <v>0</v>
      </c>
      <c r="CT45" s="27">
        <f>SUMIF(Adjustments!$J$4:$J$921,($F45&amp;"/"&amp;CT$4&amp;"/"&amp;CT$3&amp;"/"&amp;CT$2),Adjustments!AA$4:AA$921)</f>
        <v>0</v>
      </c>
      <c r="CU45" s="27">
        <f>SUMIF(Adjustments!$J$4:$J$921,($F45&amp;"/"&amp;CU$4&amp;"/"&amp;CU$3&amp;"/"&amp;CU$2),Adjustments!AB$4:AB$921)</f>
        <v>0</v>
      </c>
      <c r="CV45" s="27">
        <f>SUMIF(Adjustments!$J$4:$J$921,($F45&amp;"/"&amp;CV$4&amp;"/"&amp;CV$3&amp;"/"&amp;CV$2),Adjustments!AC$4:AC$921)</f>
        <v>0</v>
      </c>
      <c r="CW45" s="27">
        <f>SUMIF(Adjustments!$J$4:$J$921,($F45&amp;"/"&amp;CW$4&amp;"/"&amp;CW$3&amp;"/"&amp;CW$2),Adjustments!AD$4:AD$921)</f>
        <v>0</v>
      </c>
      <c r="CX45" s="27">
        <f>SUMIF(Adjustments!$J$4:$J$921,($F45&amp;"/"&amp;CX$4&amp;"/"&amp;CX$3&amp;"/"&amp;CX$2),Adjustments!AE$4:AE$921)</f>
        <v>0</v>
      </c>
      <c r="CY45" s="27">
        <f>SUMIF(Adjustments!$J$4:$J$921,($F45&amp;"/"&amp;CY$4&amp;"/"&amp;CY$3&amp;"/"&amp;CY$2),Adjustments!AF$4:AF$921)</f>
        <v>0</v>
      </c>
      <c r="CZ45" s="27">
        <f>SUMIF(Adjustments!$J$4:$J$921,($F45&amp;"/"&amp;CZ$4&amp;"/"&amp;CZ$3&amp;"/"&amp;CZ$2),Adjustments!AG$4:AG$921)</f>
        <v>0</v>
      </c>
      <c r="DA45" s="27">
        <f>SUMIF(Adjustments!$J$4:$J$921,($F45&amp;"/"&amp;DA$4&amp;"/"&amp;DA$3&amp;"/"&amp;DA$2),Adjustments!AH$4:AH$921)</f>
        <v>0</v>
      </c>
      <c r="DB45" s="13"/>
      <c r="DC45" s="27">
        <f>SUMIF(Adjustments!$J$4:$J$921,($F45&amp;"/"&amp;DC$4&amp;"/"&amp;DC$3&amp;"/"&amp;DC$2),Adjustments!L$4:L$921)</f>
        <v>0</v>
      </c>
      <c r="DD45" s="27">
        <f>SUMIF(Adjustments!$J$4:$J$921,($F45&amp;"/"&amp;DD$4&amp;"/"&amp;DD$3&amp;"/"&amp;DD$2),Adjustments!M$4:M$921)</f>
        <v>0</v>
      </c>
      <c r="DE45" s="27">
        <f>SUMIF(Adjustments!$J$4:$J$921,($F45&amp;"/"&amp;DE$4&amp;"/"&amp;DE$3&amp;"/"&amp;DE$2),Adjustments!N$4:N$921)</f>
        <v>0</v>
      </c>
      <c r="DF45" s="27">
        <f>SUMIF(Adjustments!$J$4:$J$921,($F45&amp;"/"&amp;DF$4&amp;"/"&amp;DF$3&amp;"/"&amp;DF$2),Adjustments!O$4:O$921)</f>
        <v>0</v>
      </c>
      <c r="DG45" s="27">
        <f>SUMIF(Adjustments!$J$4:$J$921,($F45&amp;"/"&amp;DG$4&amp;"/"&amp;DG$3&amp;"/"&amp;DG$2),Adjustments!P$4:P$921)</f>
        <v>0</v>
      </c>
      <c r="DH45" s="27">
        <f>SUMIF(Adjustments!$J$4:$J$921,($F45&amp;"/"&amp;DH$4&amp;"/"&amp;DH$3&amp;"/"&amp;DH$2),Adjustments!Q$4:Q$921)</f>
        <v>0</v>
      </c>
      <c r="DI45" s="27">
        <f>SUMIF(Adjustments!$J$4:$J$921,($F45&amp;"/"&amp;DI$4&amp;"/"&amp;DI$3&amp;"/"&amp;DI$2),Adjustments!R$4:R$921)</f>
        <v>0</v>
      </c>
      <c r="DJ45" s="27">
        <f>SUMIF(Adjustments!$J$4:$J$921,($F45&amp;"/"&amp;DJ$4&amp;"/"&amp;DJ$3&amp;"/"&amp;DJ$2),Adjustments!S$4:S$921)</f>
        <v>0</v>
      </c>
      <c r="DK45" s="27">
        <f>SUMIF(Adjustments!$J$4:$J$921,($F45&amp;"/"&amp;DK$4&amp;"/"&amp;DK$3&amp;"/"&amp;DK$2),Adjustments!T$4:T$921)</f>
        <v>0</v>
      </c>
      <c r="DL45" s="27">
        <f>SUMIF(Adjustments!$J$4:$J$921,($F45&amp;"/"&amp;DL$4&amp;"/"&amp;DL$3&amp;"/"&amp;DL$2),Adjustments!U$4:U$921)</f>
        <v>0</v>
      </c>
      <c r="DM45" s="27">
        <f>SUMIF(Adjustments!$J$4:$J$921,($F45&amp;"/"&amp;DM$4&amp;"/"&amp;DM$3&amp;"/"&amp;DM$2),Adjustments!V$4:V$921)</f>
        <v>0</v>
      </c>
      <c r="DN45" s="27">
        <f>SUMIF(Adjustments!$J$4:$J$921,($F45&amp;"/"&amp;DN$4&amp;"/"&amp;DN$3&amp;"/"&amp;DN$2),Adjustments!W$4:W$921)</f>
        <v>0</v>
      </c>
      <c r="DO45" s="27">
        <f>SUMIF(Adjustments!$J$4:$J$921,($F45&amp;"/"&amp;DO$4&amp;"/"&amp;DO$3&amp;"/"&amp;DO$2),Adjustments!X$4:X$921)</f>
        <v>0</v>
      </c>
      <c r="DP45" s="27">
        <f>SUMIF(Adjustments!$J$4:$J$921,($F45&amp;"/"&amp;DP$4&amp;"/"&amp;DP$3&amp;"/"&amp;DP$2),Adjustments!Y$4:Y$921)</f>
        <v>0</v>
      </c>
      <c r="DQ45" s="27">
        <f>SUMIF(Adjustments!$J$4:$J$921,($F45&amp;"/"&amp;DQ$4&amp;"/"&amp;DQ$3&amp;"/"&amp;DQ$2),Adjustments!Z$4:Z$921)</f>
        <v>0</v>
      </c>
      <c r="DR45" s="27">
        <f>SUMIF(Adjustments!$J$4:$J$921,($F45&amp;"/"&amp;DR$4&amp;"/"&amp;DR$3&amp;"/"&amp;DR$2),Adjustments!AA$4:AA$921)</f>
        <v>0</v>
      </c>
      <c r="DS45" s="27">
        <f>SUMIF(Adjustments!$J$4:$J$921,($F45&amp;"/"&amp;DS$4&amp;"/"&amp;DS$3&amp;"/"&amp;DS$2),Adjustments!AB$4:AB$921)</f>
        <v>0</v>
      </c>
      <c r="DT45" s="27">
        <f>SUMIF(Adjustments!$J$4:$J$921,($F45&amp;"/"&amp;DT$4&amp;"/"&amp;DT$3&amp;"/"&amp;DT$2),Adjustments!AC$4:AC$921)</f>
        <v>0</v>
      </c>
      <c r="DU45" s="27">
        <f>SUMIF(Adjustments!$J$4:$J$921,($F45&amp;"/"&amp;DU$4&amp;"/"&amp;DU$3&amp;"/"&amp;DU$2),Adjustments!AD$4:AD$921)</f>
        <v>0</v>
      </c>
      <c r="DV45" s="27">
        <f>SUMIF(Adjustments!$J$4:$J$921,($F45&amp;"/"&amp;DV$4&amp;"/"&amp;DV$3&amp;"/"&amp;DV$2),Adjustments!AE$4:AE$921)</f>
        <v>0</v>
      </c>
      <c r="DW45" s="27">
        <f>SUMIF(Adjustments!$J$4:$J$921,($F45&amp;"/"&amp;DW$4&amp;"/"&amp;DW$3&amp;"/"&amp;DW$2),Adjustments!AF$4:AF$921)</f>
        <v>0</v>
      </c>
      <c r="DX45" s="27">
        <f>SUMIF(Adjustments!$J$4:$J$921,($F45&amp;"/"&amp;DX$4&amp;"/"&amp;DX$3&amp;"/"&amp;DX$2),Adjustments!AG$4:AG$921)</f>
        <v>0</v>
      </c>
      <c r="DY45" s="27">
        <f>SUMIF(Adjustments!$J$4:$J$921,($F45&amp;"/"&amp;DY$4&amp;"/"&amp;DY$3&amp;"/"&amp;DY$2),Adjustments!AH$4:AH$921)</f>
        <v>0</v>
      </c>
      <c r="DZ45" s="13"/>
      <c r="EA45" s="27">
        <f>SUMIF(Adjustments!$J$4:$J$921,($F45&amp;"/"&amp;EA$4&amp;"/"&amp;EA$3&amp;"/"&amp;EA$2),Adjustments!L$4:L$921)</f>
        <v>0</v>
      </c>
      <c r="EB45" s="27">
        <f>SUMIF(Adjustments!$J$4:$J$921,($F45&amp;"/"&amp;EB$4&amp;"/"&amp;EB$3&amp;"/"&amp;EB$2),Adjustments!M$4:M$921)</f>
        <v>0</v>
      </c>
      <c r="EC45" s="27">
        <f>SUMIF(Adjustments!$J$4:$J$921,($F45&amp;"/"&amp;EC$4&amp;"/"&amp;EC$3&amp;"/"&amp;EC$2),Adjustments!N$4:N$921)</f>
        <v>0</v>
      </c>
      <c r="ED45" s="27">
        <f>SUMIF(Adjustments!$J$4:$J$921,($F45&amp;"/"&amp;ED$4&amp;"/"&amp;ED$3&amp;"/"&amp;ED$2),Adjustments!O$4:O$921)</f>
        <v>0</v>
      </c>
      <c r="EE45" s="27">
        <f>SUMIF(Adjustments!$J$4:$J$921,($F45&amp;"/"&amp;EE$4&amp;"/"&amp;EE$3&amp;"/"&amp;EE$2),Adjustments!P$4:P$921)</f>
        <v>0</v>
      </c>
      <c r="EF45" s="27">
        <f>SUMIF(Adjustments!$J$4:$J$921,($F45&amp;"/"&amp;EF$4&amp;"/"&amp;EF$3&amp;"/"&amp;EF$2),Adjustments!Q$4:Q$921)</f>
        <v>0</v>
      </c>
      <c r="EG45" s="27">
        <f>SUMIF(Adjustments!$J$4:$J$921,($F45&amp;"/"&amp;EG$4&amp;"/"&amp;EG$3&amp;"/"&amp;EG$2),Adjustments!R$4:R$921)</f>
        <v>0</v>
      </c>
      <c r="EH45" s="27">
        <f>SUMIF(Adjustments!$J$4:$J$921,($F45&amp;"/"&amp;EH$4&amp;"/"&amp;EH$3&amp;"/"&amp;EH$2),Adjustments!S$4:S$921)</f>
        <v>0</v>
      </c>
      <c r="EI45" s="27">
        <f>SUMIF(Adjustments!$J$4:$J$921,($F45&amp;"/"&amp;EI$4&amp;"/"&amp;EI$3&amp;"/"&amp;EI$2),Adjustments!T$4:T$921)</f>
        <v>0</v>
      </c>
      <c r="EJ45" s="27">
        <f>SUMIF(Adjustments!$J$4:$J$921,($F45&amp;"/"&amp;EJ$4&amp;"/"&amp;EJ$3&amp;"/"&amp;EJ$2),Adjustments!U$4:U$921)</f>
        <v>0</v>
      </c>
      <c r="EK45" s="27">
        <f>SUMIF(Adjustments!$J$4:$J$921,($F45&amp;"/"&amp;EK$4&amp;"/"&amp;EK$3&amp;"/"&amp;EK$2),Adjustments!V$4:V$921)</f>
        <v>0</v>
      </c>
      <c r="EL45" s="27">
        <f>SUMIF(Adjustments!$J$4:$J$921,($F45&amp;"/"&amp;EL$4&amp;"/"&amp;EL$3&amp;"/"&amp;EL$2),Adjustments!W$4:W$921)</f>
        <v>0</v>
      </c>
      <c r="EM45" s="27">
        <f>SUMIF(Adjustments!$J$4:$J$921,($F45&amp;"/"&amp;EM$4&amp;"/"&amp;EM$3&amp;"/"&amp;EM$2),Adjustments!X$4:X$921)</f>
        <v>0</v>
      </c>
      <c r="EN45" s="27">
        <f>SUMIF(Adjustments!$J$4:$J$921,($F45&amp;"/"&amp;EN$4&amp;"/"&amp;EN$3&amp;"/"&amp;EN$2),Adjustments!Y$4:Y$921)</f>
        <v>0</v>
      </c>
      <c r="EO45" s="27">
        <f>SUMIF(Adjustments!$J$4:$J$921,($F45&amp;"/"&amp;EO$4&amp;"/"&amp;EO$3&amp;"/"&amp;EO$2),Adjustments!Z$4:Z$921)</f>
        <v>0</v>
      </c>
      <c r="EP45" s="27">
        <f>SUMIF(Adjustments!$J$4:$J$921,($F45&amp;"/"&amp;EP$4&amp;"/"&amp;EP$3&amp;"/"&amp;EP$2),Adjustments!AA$4:AA$921)</f>
        <v>0</v>
      </c>
      <c r="EQ45" s="27">
        <f>SUMIF(Adjustments!$J$4:$J$921,($F45&amp;"/"&amp;EQ$4&amp;"/"&amp;EQ$3&amp;"/"&amp;EQ$2),Adjustments!AB$4:AB$921)</f>
        <v>0</v>
      </c>
      <c r="ER45" s="27">
        <f>SUMIF(Adjustments!$J$4:$J$921,($F45&amp;"/"&amp;ER$4&amp;"/"&amp;ER$3&amp;"/"&amp;ER$2),Adjustments!AC$4:AC$921)</f>
        <v>0</v>
      </c>
      <c r="ES45" s="27">
        <f>SUMIF(Adjustments!$J$4:$J$921,($F45&amp;"/"&amp;ES$4&amp;"/"&amp;ES$3&amp;"/"&amp;ES$2),Adjustments!AD$4:AD$921)</f>
        <v>0</v>
      </c>
      <c r="ET45" s="27">
        <f>SUMIF(Adjustments!$J$4:$J$921,($F45&amp;"/"&amp;ET$4&amp;"/"&amp;ET$3&amp;"/"&amp;ET$2),Adjustments!AE$4:AE$921)</f>
        <v>0</v>
      </c>
      <c r="EU45" s="27">
        <f>SUMIF(Adjustments!$J$4:$J$921,($F45&amp;"/"&amp;EU$4&amp;"/"&amp;EU$3&amp;"/"&amp;EU$2),Adjustments!AF$4:AF$921)</f>
        <v>0</v>
      </c>
      <c r="EV45" s="27">
        <f>SUMIF(Adjustments!$J$4:$J$921,($F45&amp;"/"&amp;EV$4&amp;"/"&amp;EV$3&amp;"/"&amp;EV$2),Adjustments!AG$4:AG$921)</f>
        <v>0</v>
      </c>
      <c r="EW45" s="27">
        <f>SUMIF(Adjustments!$J$4:$J$921,($F45&amp;"/"&amp;EW$4&amp;"/"&amp;EW$3&amp;"/"&amp;EW$2),Adjustments!AH$4:AH$921)</f>
        <v>0</v>
      </c>
      <c r="EX45" s="13"/>
      <c r="EY45" s="27">
        <f>SUMIF(Adjustments!$J$4:$J$921,($F45&amp;"/"&amp;EY$4&amp;"/"&amp;EY$3&amp;"/"&amp;EY$2),Adjustments!L$4:L$921)</f>
        <v>-96561.109999999986</v>
      </c>
      <c r="EZ45" s="27">
        <f>SUMIF(Adjustments!$J$4:$J$921,($F45&amp;"/"&amp;EZ$4&amp;"/"&amp;EZ$3&amp;"/"&amp;EZ$2),Adjustments!M$4:M$921)</f>
        <v>-96082.79</v>
      </c>
      <c r="FA45" s="27">
        <f>SUMIF(Adjustments!$J$4:$J$921,($F45&amp;"/"&amp;FA$4&amp;"/"&amp;FA$3&amp;"/"&amp;FA$2),Adjustments!N$4:N$921)</f>
        <v>-142394.77999999997</v>
      </c>
      <c r="FB45" s="27">
        <f>SUMIF(Adjustments!$J$4:$J$921,($F45&amp;"/"&amp;FB$4&amp;"/"&amp;FB$3&amp;"/"&amp;FB$2),Adjustments!O$4:O$921)</f>
        <v>-120262.72999999998</v>
      </c>
      <c r="FC45" s="27">
        <f>SUMIF(Adjustments!$J$4:$J$921,($F45&amp;"/"&amp;FC$4&amp;"/"&amp;FC$3&amp;"/"&amp;FC$2),Adjustments!P$4:P$921)</f>
        <v>-95607.16</v>
      </c>
      <c r="FD45" s="27">
        <f>SUMIF(Adjustments!$J$4:$J$921,($F45&amp;"/"&amp;FD$4&amp;"/"&amp;FD$3&amp;"/"&amp;FD$2),Adjustments!Q$4:Q$921)</f>
        <v>-154626.70999999996</v>
      </c>
      <c r="FE45" s="27">
        <f>SUMIF(Adjustments!$J$4:$J$921,($F45&amp;"/"&amp;FE$4&amp;"/"&amp;FE$3&amp;"/"&amp;FE$2),Adjustments!R$4:R$921)</f>
        <v>-93905.26999999996</v>
      </c>
      <c r="FF45" s="27">
        <f>SUMIF(Adjustments!$J$4:$J$921,($F45&amp;"/"&amp;FF$4&amp;"/"&amp;FF$3&amp;"/"&amp;FF$2),Adjustments!S$4:S$921)</f>
        <v>-85966.890000000014</v>
      </c>
      <c r="FG45" s="27">
        <f>SUMIF(Adjustments!$J$4:$J$921,($F45&amp;"/"&amp;FG$4&amp;"/"&amp;FG$3&amp;"/"&amp;FG$2),Adjustments!T$4:T$921)</f>
        <v>-57872.98</v>
      </c>
      <c r="FH45" s="27">
        <f>SUMIF(Adjustments!$J$4:$J$921,($F45&amp;"/"&amp;FH$4&amp;"/"&amp;FH$3&amp;"/"&amp;FH$2),Adjustments!U$4:U$921)</f>
        <v>0</v>
      </c>
      <c r="FI45" s="27">
        <f>SUMIF(Adjustments!$J$4:$J$921,($F45&amp;"/"&amp;FI$4&amp;"/"&amp;FI$3&amp;"/"&amp;FI$2),Adjustments!V$4:V$921)</f>
        <v>0</v>
      </c>
      <c r="FJ45" s="27">
        <f>SUMIF(Adjustments!$J$4:$J$921,($F45&amp;"/"&amp;FJ$4&amp;"/"&amp;FJ$3&amp;"/"&amp;FJ$2),Adjustments!W$4:W$921)</f>
        <v>0</v>
      </c>
      <c r="FK45" s="27">
        <f>SUMIF(Adjustments!$J$4:$J$921,($F45&amp;"/"&amp;FK$4&amp;"/"&amp;FK$3&amp;"/"&amp;FK$2),Adjustments!X$4:X$921)</f>
        <v>0</v>
      </c>
      <c r="FL45" s="27">
        <f>SUMIF(Adjustments!$J$4:$J$921,($F45&amp;"/"&amp;FL$4&amp;"/"&amp;FL$3&amp;"/"&amp;FL$2),Adjustments!Y$4:Y$921)</f>
        <v>0</v>
      </c>
      <c r="FM45" s="27">
        <f>SUMIF(Adjustments!$J$4:$J$921,($F45&amp;"/"&amp;FM$4&amp;"/"&amp;FM$3&amp;"/"&amp;FM$2),Adjustments!Z$4:Z$921)</f>
        <v>0</v>
      </c>
      <c r="FN45" s="27">
        <f>SUMIF(Adjustments!$J$4:$J$921,($F45&amp;"/"&amp;FN$4&amp;"/"&amp;FN$3&amp;"/"&amp;FN$2),Adjustments!AA$4:AA$921)</f>
        <v>0</v>
      </c>
      <c r="FO45" s="27">
        <f>SUMIF(Adjustments!$J$4:$J$921,($F45&amp;"/"&amp;FO$4&amp;"/"&amp;FO$3&amp;"/"&amp;FO$2),Adjustments!AB$4:AB$921)</f>
        <v>0</v>
      </c>
      <c r="FP45" s="27">
        <f>SUMIF(Adjustments!$J$4:$J$921,($F45&amp;"/"&amp;FP$4&amp;"/"&amp;FP$3&amp;"/"&amp;FP$2),Adjustments!AC$4:AC$921)</f>
        <v>0</v>
      </c>
      <c r="FQ45" s="27">
        <f>SUMIF(Adjustments!$J$4:$J$921,($F45&amp;"/"&amp;FQ$4&amp;"/"&amp;FQ$3&amp;"/"&amp;FQ$2),Adjustments!AD$4:AD$921)</f>
        <v>0</v>
      </c>
      <c r="FR45" s="27">
        <f>SUMIF(Adjustments!$J$4:$J$921,($F45&amp;"/"&amp;FR$4&amp;"/"&amp;FR$3&amp;"/"&amp;FR$2),Adjustments!AE$4:AE$921)</f>
        <v>0</v>
      </c>
      <c r="FS45" s="27">
        <f>SUMIF(Adjustments!$J$4:$J$921,($F45&amp;"/"&amp;FS$4&amp;"/"&amp;FS$3&amp;"/"&amp;FS$2),Adjustments!AF$4:AF$921)</f>
        <v>0</v>
      </c>
      <c r="FT45" s="27">
        <f>SUMIF(Adjustments!$J$4:$J$921,($F45&amp;"/"&amp;FT$4&amp;"/"&amp;FT$3&amp;"/"&amp;FT$2),Adjustments!AG$4:AG$921)</f>
        <v>0</v>
      </c>
      <c r="FU45" s="27">
        <f>SUMIF(Adjustments!$J$4:$J$921,($F45&amp;"/"&amp;FU$4&amp;"/"&amp;FU$3&amp;"/"&amp;FU$2),Adjustments!AH$4:AH$921)</f>
        <v>0</v>
      </c>
      <c r="FV45" s="13"/>
      <c r="FW45" s="27">
        <f t="shared" si="29"/>
        <v>-943280.41999999981</v>
      </c>
      <c r="FX45" s="13"/>
      <c r="FY45" s="358">
        <f>VLOOKUP(F45,Scenarios!Z47:AD168,5,0)</f>
        <v>-118550028.25999999</v>
      </c>
      <c r="FZ45" s="16">
        <f t="shared" si="181"/>
        <v>-118784299.35277057</v>
      </c>
      <c r="GA45" s="16">
        <f t="shared" si="182"/>
        <v>-118998661.21272139</v>
      </c>
      <c r="GB45" s="16">
        <f t="shared" si="183"/>
        <v>-119297756.46818931</v>
      </c>
      <c r="GC45" s="16">
        <f t="shared" si="184"/>
        <v>-118488680.45473221</v>
      </c>
      <c r="GD45" s="16">
        <f t="shared" si="185"/>
        <v>-118840802.2656208</v>
      </c>
      <c r="GE45" s="16">
        <f t="shared" si="186"/>
        <v>-119166102.35811757</v>
      </c>
      <c r="GF45" s="16">
        <f t="shared" si="187"/>
        <v>-119348045.64301348</v>
      </c>
      <c r="GG45" s="16">
        <f t="shared" si="188"/>
        <v>-119638228.73400266</v>
      </c>
      <c r="GH45" s="16">
        <f t="shared" si="189"/>
        <v>-119924619.95800121</v>
      </c>
      <c r="GI45" s="16">
        <f t="shared" si="190"/>
        <v>-120536475.6802541</v>
      </c>
      <c r="GJ45" s="16">
        <f t="shared" si="191"/>
        <v>-121150934.50203525</v>
      </c>
      <c r="GK45" s="16">
        <f t="shared" si="192"/>
        <v>-121768027.80361713</v>
      </c>
      <c r="GL45" s="16">
        <f t="shared" si="193"/>
        <v>-122387809.59891741</v>
      </c>
      <c r="GM45" s="16">
        <f t="shared" si="194"/>
        <v>-123010356.20341423</v>
      </c>
      <c r="GN45" s="16">
        <f t="shared" si="195"/>
        <v>-123635648.62814665</v>
      </c>
      <c r="GO45" s="16">
        <f t="shared" si="196"/>
        <v>-124263517.79206489</v>
      </c>
      <c r="GP45" s="16">
        <f t="shared" si="197"/>
        <v>-124893849.91281073</v>
      </c>
      <c r="GQ45" s="16">
        <f t="shared" si="198"/>
        <v>-125526673.5139662</v>
      </c>
      <c r="GR45" s="16">
        <f t="shared" si="199"/>
        <v>-126161362.29215401</v>
      </c>
      <c r="GS45" s="16">
        <f t="shared" si="200"/>
        <v>-126797195.53378919</v>
      </c>
      <c r="GT45" s="16">
        <f t="shared" si="201"/>
        <v>-127434223.87299965</v>
      </c>
      <c r="GU45" s="16">
        <f t="shared" si="202"/>
        <v>-128072619.94983548</v>
      </c>
      <c r="GV45" s="16">
        <f t="shared" si="203"/>
        <v>-128712458.21722494</v>
      </c>
      <c r="GW45" s="13"/>
      <c r="GX45" s="569" t="s">
        <v>1205</v>
      </c>
      <c r="GY45" s="599" t="str">
        <f t="shared" si="204"/>
        <v>108360-73ID</v>
      </c>
      <c r="GZ45" s="563">
        <f t="shared" si="205"/>
        <v>-124908821.37084429</v>
      </c>
      <c r="HA45" s="127">
        <f>VLOOKUP($GX45,Scenarios!$V$11:$Y$132,4,0)</f>
        <v>-116219451.18999968</v>
      </c>
      <c r="HB45" s="127">
        <f t="shared" si="93"/>
        <v>-8689370.180844605</v>
      </c>
      <c r="HD45" s="106">
        <f>VLOOKUP($GX45,Scenarios!$AE$11:$AF$132,2,0)</f>
        <v>-125556461.99912192</v>
      </c>
      <c r="HE45" s="106">
        <f>VLOOKUP($GX45,Scenarios!$V$11:$Y$132,4,0)</f>
        <v>-116219451.18999968</v>
      </c>
      <c r="HF45" s="106">
        <f t="shared" si="94"/>
        <v>-9337010.8091222346</v>
      </c>
      <c r="HH45" s="106">
        <f t="shared" si="54"/>
        <v>-647640.62827762961</v>
      </c>
    </row>
    <row r="46" spans="1:216" ht="13.5" thickBot="1">
      <c r="A46" t="s">
        <v>34</v>
      </c>
      <c r="B46" t="s">
        <v>35</v>
      </c>
      <c r="C46" t="s">
        <v>35</v>
      </c>
      <c r="D46" s="5" t="s">
        <v>106</v>
      </c>
      <c r="E46" s="5" t="s">
        <v>23</v>
      </c>
      <c r="F46" s="5" t="s">
        <v>131</v>
      </c>
      <c r="G46" s="5" t="s">
        <v>73</v>
      </c>
      <c r="H46" s="5" t="s">
        <v>1206</v>
      </c>
      <c r="I46" s="5"/>
      <c r="J46" s="119">
        <f>SUMIF(Retirements!$E$10:$E$96,'Accum Dep'!$F46,Retirements!ED$10:ED$97)</f>
        <v>-51916.56</v>
      </c>
      <c r="K46" s="119">
        <f>SUMIF(Retirements!$E$10:$E$96,'Accum Dep'!$F46,Retirements!EE$10:EE$97)</f>
        <v>-1068576.5500000014</v>
      </c>
      <c r="L46" s="119">
        <f>SUMIF(Retirements!$E$10:$E$96,'Accum Dep'!$F46,Retirements!EF$10:EF$97)</f>
        <v>-100307.15000000011</v>
      </c>
      <c r="M46" s="119">
        <f>SUMIF(Retirements!$E$10:$E$96,'Accum Dep'!$F46,Retirements!EG$10:EG$97)</f>
        <v>-224256.01000000047</v>
      </c>
      <c r="N46" s="119">
        <f>SUMIF(Retirements!$E$10:$E$96,'Accum Dep'!$F46,Retirements!EH$10:EH$97)</f>
        <v>-259832.78000000055</v>
      </c>
      <c r="O46" s="119">
        <f>SUMIF(Retirements!$E$10:$E$96,'Accum Dep'!$F46,Retirements!EI$10:EI$97)</f>
        <v>-159828.89000000001</v>
      </c>
      <c r="P46" s="119">
        <f>SUMIF(Retirements!$E$10:$E$96,'Accum Dep'!$F46,Retirements!EJ$10:EJ$97)</f>
        <v>-62987.659999999996</v>
      </c>
      <c r="Q46" s="119">
        <f>SUMIF(Retirements!$E$10:$E$96,'Accum Dep'!$F46,Retirements!EK$10:EK$97)</f>
        <v>-34956.150000000009</v>
      </c>
      <c r="R46" s="119">
        <f>SUMIF(Retirements!$E$10:$E$96,'Accum Dep'!$F46,Retirements!EL$10:EL$97)</f>
        <v>-10174.39</v>
      </c>
      <c r="S46" s="119">
        <f>SUMIF(Retirements!$E$10:$E$96,'Accum Dep'!$F46,Retirements!EM$10:EM$97)</f>
        <v>-95654.264129647621</v>
      </c>
      <c r="T46" s="119">
        <f>SUMIF(Retirements!$E$10:$E$96,'Accum Dep'!$F46,Retirements!EN$10:EN$97)</f>
        <v>-95654.264129647621</v>
      </c>
      <c r="U46" s="119">
        <f>SUMIF(Retirements!$E$10:$E$96,'Accum Dep'!$F46,Retirements!EO$10:EO$97)</f>
        <v>-95654.264129647621</v>
      </c>
      <c r="V46" s="119">
        <f>SUMIF(Retirements!$E$10:$E$96,'Accum Dep'!$F46,Retirements!EP$10:EP$97)</f>
        <v>-95654.264129647621</v>
      </c>
      <c r="W46" s="119">
        <f>SUMIF(Retirements!$E$10:$E$96,'Accum Dep'!$F46,Retirements!EQ$10:EQ$97)</f>
        <v>-95654.264129647621</v>
      </c>
      <c r="X46" s="119">
        <f>SUMIF(Retirements!$E$10:$E$96,'Accum Dep'!$F46,Retirements!ER$10:ER$97)</f>
        <v>-95654.264129647621</v>
      </c>
      <c r="Y46" s="119">
        <f>SUMIF(Retirements!$E$10:$E$96,'Accum Dep'!$F46,Retirements!ES$10:ES$97)</f>
        <v>-95654.264129647621</v>
      </c>
      <c r="Z46" s="119">
        <f>SUMIF(Retirements!$E$10:$E$96,'Accum Dep'!$F46,Retirements!ET$10:ET$97)</f>
        <v>-95654.264129647621</v>
      </c>
      <c r="AA46" s="119">
        <f>SUMIF(Retirements!$E$10:$E$96,'Accum Dep'!$F46,Retirements!EU$10:EU$97)</f>
        <v>-95654.264129647621</v>
      </c>
      <c r="AB46" s="119">
        <f>SUMIF(Retirements!$E$10:$E$96,'Accum Dep'!$F46,Retirements!EV$10:EV$97)</f>
        <v>-95824.312015524993</v>
      </c>
      <c r="AC46" s="119">
        <f>SUMIF(Retirements!$E$10:$E$96,'Accum Dep'!$F46,Retirements!EW$10:EW$97)</f>
        <v>-95824.312015524993</v>
      </c>
      <c r="AD46" s="119">
        <f>SUMIF(Retirements!$E$10:$E$96,'Accum Dep'!$F46,Retirements!EX$10:EX$97)</f>
        <v>-95824.312015524993</v>
      </c>
      <c r="AE46" s="119">
        <f>SUMIF(Retirements!$E$10:$E$96,'Accum Dep'!$F46,Retirements!EY$10:EY$97)</f>
        <v>-95824.312015524993</v>
      </c>
      <c r="AF46" s="119">
        <f>SUMIF(Retirements!$E$10:$E$96,'Accum Dep'!$F46,Retirements!EZ$10:EZ$97)</f>
        <v>-95824.312015524993</v>
      </c>
      <c r="AG46" s="7"/>
      <c r="AH46" s="27">
        <f>SUMIF('Depreciation Exp'!$F$8:$F$130,'Accum Dep'!$F46,'Depreciation Exp'!CH$8:CH$133)</f>
        <v>240393.09707206578</v>
      </c>
      <c r="AI46" s="27">
        <f>SUMIF('Depreciation Exp'!$F$8:$F$130,'Accum Dep'!$F46,'Depreciation Exp'!CI$8:CI$133)</f>
        <v>240328.4082525424</v>
      </c>
      <c r="AJ46" s="27">
        <f>SUMIF('Depreciation Exp'!$F$8:$F$130,'Accum Dep'!$F46,'Depreciation Exp'!CJ$8:CJ$133)</f>
        <v>238932.25687868419</v>
      </c>
      <c r="AK46" s="27">
        <f>SUMIF('Depreciation Exp'!$F$8:$F$130,'Accum Dep'!$F46,'Depreciation Exp'!CK$8:CK$133)</f>
        <v>237475.8100972886</v>
      </c>
      <c r="AL46" s="27">
        <f>SUMIF('Depreciation Exp'!$F$8:$F$130,'Accum Dep'!$F46,'Depreciation Exp'!CL$8:CL$133)</f>
        <v>237071.39948762604</v>
      </c>
      <c r="AM46" s="27">
        <f>SUMIF('Depreciation Exp'!$F$8:$F$130,'Accum Dep'!$F46,'Depreciation Exp'!CM$8:CM$133)</f>
        <v>236468.2175285439</v>
      </c>
      <c r="AN46" s="27">
        <f>SUMIF('Depreciation Exp'!$F$8:$F$130,'Accum Dep'!$F46,'Depreciation Exp'!CN$8:CN$133)</f>
        <v>235945.312736094</v>
      </c>
      <c r="AO46" s="27">
        <f>SUMIF('Depreciation Exp'!$F$8:$F$130,'Accum Dep'!$F46,'Depreciation Exp'!CO$8:CO$133)</f>
        <v>235667.67994243867</v>
      </c>
      <c r="AP46" s="27">
        <f>SUMIF('Depreciation Exp'!$F$8:$F$130,'Accum Dep'!$F46,'Depreciation Exp'!CP$8:CP$133)</f>
        <v>235545.64047278729</v>
      </c>
      <c r="AQ46" s="27">
        <f>SUMIF('Depreciation Exp'!$F$8:$F$130,'Accum Dep'!$F46,'Depreciation Exp'!CQ$8:CQ$133)</f>
        <v>235489.4071368911</v>
      </c>
      <c r="AR46" s="27">
        <f>SUMIF('Depreciation Exp'!$F$8:$F$130,'Accum Dep'!$F46,'Depreciation Exp'!CR$8:CR$133)</f>
        <v>235357.54303211617</v>
      </c>
      <c r="AS46" s="27">
        <f>SUMIF('Depreciation Exp'!$F$8:$F$130,'Accum Dep'!$F46,'Depreciation Exp'!CS$8:CS$133)</f>
        <v>235119.16971042741</v>
      </c>
      <c r="AT46" s="27">
        <f>SUMIF('Depreciation Exp'!$F$8:$F$130,'Accum Dep'!$F46,'Depreciation Exp'!CT$8:CT$133)</f>
        <v>234880.79638873873</v>
      </c>
      <c r="AU46" s="27">
        <f>SUMIF('Depreciation Exp'!$F$8:$F$130,'Accum Dep'!$F46,'Depreciation Exp'!CU$8:CU$133)</f>
        <v>234642.42306704997</v>
      </c>
      <c r="AV46" s="27">
        <f>SUMIF('Depreciation Exp'!$F$8:$F$130,'Accum Dep'!$F46,'Depreciation Exp'!CV$8:CV$133)</f>
        <v>234404.04974536129</v>
      </c>
      <c r="AW46" s="27">
        <f>SUMIF('Depreciation Exp'!$F$8:$F$130,'Accum Dep'!$F46,'Depreciation Exp'!CW$8:CW$133)</f>
        <v>234165.67642367256</v>
      </c>
      <c r="AX46" s="27">
        <f>SUMIF('Depreciation Exp'!$F$8:$F$130,'Accum Dep'!$F46,'Depreciation Exp'!CX$8:CX$133)</f>
        <v>233927.30310198388</v>
      </c>
      <c r="AY46" s="27">
        <f>SUMIF('Depreciation Exp'!$F$8:$F$130,'Accum Dep'!$F46,'Depreciation Exp'!CY$8:CY$133)</f>
        <v>233688.92978029512</v>
      </c>
      <c r="AZ46" s="27">
        <f>SUMIF('Depreciation Exp'!$F$8:$F$130,'Accum Dep'!$F46,'Depreciation Exp'!CZ$8:CZ$133)</f>
        <v>233450.55645860644</v>
      </c>
      <c r="BA46" s="27">
        <f>SUMIF('Depreciation Exp'!$F$8:$F$130,'Accum Dep'!$F46,'Depreciation Exp'!DA$8:DA$133)</f>
        <v>233211.97125467824</v>
      </c>
      <c r="BB46" s="27">
        <f>SUMIF('Depreciation Exp'!$F$8:$F$130,'Accum Dep'!$F46,'Depreciation Exp'!DB$8:DB$133)</f>
        <v>232973.17416851051</v>
      </c>
      <c r="BC46" s="27">
        <f>SUMIF('Depreciation Exp'!$F$8:$F$130,'Accum Dep'!$F46,'Depreciation Exp'!DC$8:DC$133)</f>
        <v>232734.37708234286</v>
      </c>
      <c r="BD46" s="27">
        <f>SUMIF('Depreciation Exp'!$F$8:$F$130,'Accum Dep'!$F46,'Depreciation Exp'!DD$8:DD$133)</f>
        <v>232495.57999617516</v>
      </c>
      <c r="BE46" s="27">
        <f>SUMIF('Depreciation Exp'!$F$8:$F$130,'Accum Dep'!$F46,'Depreciation Exp'!DE$8:DE$133)</f>
        <v>232256.78291000752</v>
      </c>
      <c r="BF46" s="59"/>
      <c r="BG46" s="27">
        <f>SUMIF(Adjustments!$J$4:$J$921,($F46&amp;"/"&amp;BG$4&amp;"/"&amp;BG$3&amp;"/"&amp;BG$2),Adjustments!L$4:L$921)</f>
        <v>0</v>
      </c>
      <c r="BH46" s="27">
        <f>SUMIF(Adjustments!$J$4:$J$921,($F46&amp;"/"&amp;BH$4&amp;"/"&amp;BH$3&amp;"/"&amp;BH$2),Adjustments!M$4:M$921)</f>
        <v>0</v>
      </c>
      <c r="BI46" s="27">
        <f>SUMIF(Adjustments!$J$4:$J$921,($F46&amp;"/"&amp;BI$4&amp;"/"&amp;BI$3&amp;"/"&amp;BI$2),Adjustments!N$4:N$921)</f>
        <v>0</v>
      </c>
      <c r="BJ46" s="27">
        <f>SUMIF(Adjustments!$J$4:$J$921,($F46&amp;"/"&amp;BJ$4&amp;"/"&amp;BJ$3&amp;"/"&amp;BJ$2),Adjustments!O$4:O$921)</f>
        <v>0</v>
      </c>
      <c r="BK46" s="27">
        <f>SUMIF(Adjustments!$J$4:$J$921,($F46&amp;"/"&amp;BK$4&amp;"/"&amp;BK$3&amp;"/"&amp;BK$2),Adjustments!P$4:P$921)</f>
        <v>0</v>
      </c>
      <c r="BL46" s="27">
        <f>SUMIF(Adjustments!$J$4:$J$921,($F46&amp;"/"&amp;BL$4&amp;"/"&amp;BL$3&amp;"/"&amp;BL$2),Adjustments!Q$4:Q$921)</f>
        <v>0</v>
      </c>
      <c r="BM46" s="27">
        <f>SUMIF(Adjustments!$J$4:$J$921,($F46&amp;"/"&amp;BM$4&amp;"/"&amp;BM$3&amp;"/"&amp;BM$2),Adjustments!R$4:R$921)</f>
        <v>0</v>
      </c>
      <c r="BN46" s="27">
        <f>SUMIF(Adjustments!$J$4:$J$921,($F46&amp;"/"&amp;BN$4&amp;"/"&amp;BN$3&amp;"/"&amp;BN$2),Adjustments!S$4:S$921)</f>
        <v>0</v>
      </c>
      <c r="BO46" s="27">
        <f>SUMIF(Adjustments!$J$4:$J$921,($F46&amp;"/"&amp;BO$4&amp;"/"&amp;BO$3&amp;"/"&amp;BO$2),Adjustments!T$4:T$921)</f>
        <v>0</v>
      </c>
      <c r="BP46" s="27">
        <f>SUMIF(Adjustments!$J$4:$J$921,($F46&amp;"/"&amp;BP$4&amp;"/"&amp;BP$3&amp;"/"&amp;BP$2),Adjustments!U$4:U$921)</f>
        <v>0</v>
      </c>
      <c r="BQ46" s="27">
        <f>SUMIF(Adjustments!$J$4:$J$921,($F46&amp;"/"&amp;BQ$4&amp;"/"&amp;BQ$3&amp;"/"&amp;BQ$2),Adjustments!V$4:V$921)</f>
        <v>0</v>
      </c>
      <c r="BR46" s="27">
        <f>SUMIF(Adjustments!$J$4:$J$921,($F46&amp;"/"&amp;BR$4&amp;"/"&amp;BR$3&amp;"/"&amp;BR$2),Adjustments!W$4:W$921)</f>
        <v>0</v>
      </c>
      <c r="BS46" s="27">
        <f>SUMIF(Adjustments!$J$4:$J$921,($F46&amp;"/"&amp;BS$4&amp;"/"&amp;BS$3&amp;"/"&amp;BS$2),Adjustments!X$4:X$921)</f>
        <v>0</v>
      </c>
      <c r="BT46" s="27">
        <f>SUMIF(Adjustments!$J$4:$J$921,($F46&amp;"/"&amp;BT$4&amp;"/"&amp;BT$3&amp;"/"&amp;BT$2),Adjustments!Y$4:Y$921)</f>
        <v>0</v>
      </c>
      <c r="BU46" s="27">
        <f>SUMIF(Adjustments!$J$4:$J$921,($F46&amp;"/"&amp;BU$4&amp;"/"&amp;BU$3&amp;"/"&amp;BU$2),Adjustments!Z$4:Z$921)</f>
        <v>0</v>
      </c>
      <c r="BV46" s="27">
        <f>SUMIF(Adjustments!$J$4:$J$921,($F46&amp;"/"&amp;BV$4&amp;"/"&amp;BV$3&amp;"/"&amp;BV$2),Adjustments!AA$4:AA$921)</f>
        <v>0</v>
      </c>
      <c r="BW46" s="27">
        <f>SUMIF(Adjustments!$J$4:$J$921,($F46&amp;"/"&amp;BW$4&amp;"/"&amp;BW$3&amp;"/"&amp;BW$2),Adjustments!AB$4:AB$921)</f>
        <v>0</v>
      </c>
      <c r="BX46" s="27">
        <f>SUMIF(Adjustments!$J$4:$J$921,($F46&amp;"/"&amp;BX$4&amp;"/"&amp;BX$3&amp;"/"&amp;BX$2),Adjustments!AC$4:AC$921)</f>
        <v>0</v>
      </c>
      <c r="BY46" s="27">
        <f>SUMIF(Adjustments!$J$4:$J$921,($F46&amp;"/"&amp;BY$4&amp;"/"&amp;BY$3&amp;"/"&amp;BY$2),Adjustments!AD$4:AD$921)</f>
        <v>0</v>
      </c>
      <c r="BZ46" s="27">
        <f>SUMIF(Adjustments!$J$4:$J$921,($F46&amp;"/"&amp;BZ$4&amp;"/"&amp;BZ$3&amp;"/"&amp;BZ$2),Adjustments!AE$4:AE$921)</f>
        <v>0</v>
      </c>
      <c r="CA46" s="27">
        <f>SUMIF(Adjustments!$J$4:$J$921,($F46&amp;"/"&amp;CA$4&amp;"/"&amp;CA$3&amp;"/"&amp;CA$2),Adjustments!AF$4:AF$921)</f>
        <v>0</v>
      </c>
      <c r="CB46" s="27">
        <f>SUMIF(Adjustments!$J$4:$J$921,($F46&amp;"/"&amp;CB$4&amp;"/"&amp;CB$3&amp;"/"&amp;CB$2),Adjustments!AG$4:AG$921)</f>
        <v>0</v>
      </c>
      <c r="CC46" s="27">
        <f>SUMIF(Adjustments!$J$4:$J$921,($F46&amp;"/"&amp;CC$4&amp;"/"&amp;CC$3&amp;"/"&amp;CC$2),Adjustments!AH$4:AH$921)</f>
        <v>0</v>
      </c>
      <c r="CD46" s="117"/>
      <c r="CE46" s="27">
        <f>SUMIF(Adjustments!$J$4:$J$921,($F46&amp;"/"&amp;CE$4&amp;"/"&amp;CE$3&amp;"/"&amp;CE$2),Adjustments!L$4:L$921)</f>
        <v>0</v>
      </c>
      <c r="CF46" s="27">
        <f>SUMIF(Adjustments!$J$4:$J$921,($F46&amp;"/"&amp;CF$4&amp;"/"&amp;CF$3&amp;"/"&amp;CF$2),Adjustments!M$4:M$921)</f>
        <v>0</v>
      </c>
      <c r="CG46" s="27">
        <f>SUMIF(Adjustments!$J$4:$J$921,($F46&amp;"/"&amp;CG$4&amp;"/"&amp;CG$3&amp;"/"&amp;CG$2),Adjustments!N$4:N$921)</f>
        <v>0</v>
      </c>
      <c r="CH46" s="27">
        <f>SUMIF(Adjustments!$J$4:$J$921,($F46&amp;"/"&amp;CH$4&amp;"/"&amp;CH$3&amp;"/"&amp;CH$2),Adjustments!O$4:O$921)</f>
        <v>0</v>
      </c>
      <c r="CI46" s="27">
        <f>SUMIF(Adjustments!$J$4:$J$921,($F46&amp;"/"&amp;CI$4&amp;"/"&amp;CI$3&amp;"/"&amp;CI$2),Adjustments!P$4:P$921)</f>
        <v>0</v>
      </c>
      <c r="CJ46" s="27">
        <f>SUMIF(Adjustments!$J$4:$J$921,($F46&amp;"/"&amp;CJ$4&amp;"/"&amp;CJ$3&amp;"/"&amp;CJ$2),Adjustments!Q$4:Q$921)</f>
        <v>0</v>
      </c>
      <c r="CK46" s="27">
        <f>SUMIF(Adjustments!$J$4:$J$921,($F46&amp;"/"&amp;CK$4&amp;"/"&amp;CK$3&amp;"/"&amp;CK$2),Adjustments!R$4:R$921)</f>
        <v>0</v>
      </c>
      <c r="CL46" s="27">
        <f>SUMIF(Adjustments!$J$4:$J$921,($F46&amp;"/"&amp;CL$4&amp;"/"&amp;CL$3&amp;"/"&amp;CL$2),Adjustments!S$4:S$921)</f>
        <v>0</v>
      </c>
      <c r="CM46" s="27">
        <f>SUMIF(Adjustments!$J$4:$J$921,($F46&amp;"/"&amp;CM$4&amp;"/"&amp;CM$3&amp;"/"&amp;CM$2),Adjustments!T$4:T$921)</f>
        <v>0</v>
      </c>
      <c r="CN46" s="27">
        <f>SUMIF(Adjustments!$J$4:$J$921,($F46&amp;"/"&amp;CN$4&amp;"/"&amp;CN$3&amp;"/"&amp;CN$2),Adjustments!U$4:U$921)</f>
        <v>0</v>
      </c>
      <c r="CO46" s="27">
        <f>SUMIF(Adjustments!$J$4:$J$921,($F46&amp;"/"&amp;CO$4&amp;"/"&amp;CO$3&amp;"/"&amp;CO$2),Adjustments!V$4:V$921)</f>
        <v>0</v>
      </c>
      <c r="CP46" s="27">
        <f>SUMIF(Adjustments!$J$4:$J$921,($F46&amp;"/"&amp;CP$4&amp;"/"&amp;CP$3&amp;"/"&amp;CP$2),Adjustments!W$4:W$921)</f>
        <v>0</v>
      </c>
      <c r="CQ46" s="27">
        <f>SUMIF(Adjustments!$J$4:$J$921,($F46&amp;"/"&amp;CQ$4&amp;"/"&amp;CQ$3&amp;"/"&amp;CQ$2),Adjustments!X$4:X$921)</f>
        <v>0</v>
      </c>
      <c r="CR46" s="27">
        <f>SUMIF(Adjustments!$J$4:$J$921,($F46&amp;"/"&amp;CR$4&amp;"/"&amp;CR$3&amp;"/"&amp;CR$2),Adjustments!Y$4:Y$921)</f>
        <v>0</v>
      </c>
      <c r="CS46" s="27">
        <f>SUMIF(Adjustments!$J$4:$J$921,($F46&amp;"/"&amp;CS$4&amp;"/"&amp;CS$3&amp;"/"&amp;CS$2),Adjustments!Z$4:Z$921)</f>
        <v>0</v>
      </c>
      <c r="CT46" s="27">
        <f>SUMIF(Adjustments!$J$4:$J$921,($F46&amp;"/"&amp;CT$4&amp;"/"&amp;CT$3&amp;"/"&amp;CT$2),Adjustments!AA$4:AA$921)</f>
        <v>0</v>
      </c>
      <c r="CU46" s="27">
        <f>SUMIF(Adjustments!$J$4:$J$921,($F46&amp;"/"&amp;CU$4&amp;"/"&amp;CU$3&amp;"/"&amp;CU$2),Adjustments!AB$4:AB$921)</f>
        <v>0</v>
      </c>
      <c r="CV46" s="27">
        <f>SUMIF(Adjustments!$J$4:$J$921,($F46&amp;"/"&amp;CV$4&amp;"/"&amp;CV$3&amp;"/"&amp;CV$2),Adjustments!AC$4:AC$921)</f>
        <v>0</v>
      </c>
      <c r="CW46" s="27">
        <f>SUMIF(Adjustments!$J$4:$J$921,($F46&amp;"/"&amp;CW$4&amp;"/"&amp;CW$3&amp;"/"&amp;CW$2),Adjustments!AD$4:AD$921)</f>
        <v>0</v>
      </c>
      <c r="CX46" s="27">
        <f>SUMIF(Adjustments!$J$4:$J$921,($F46&amp;"/"&amp;CX$4&amp;"/"&amp;CX$3&amp;"/"&amp;CX$2),Adjustments!AE$4:AE$921)</f>
        <v>0</v>
      </c>
      <c r="CY46" s="27">
        <f>SUMIF(Adjustments!$J$4:$J$921,($F46&amp;"/"&amp;CY$4&amp;"/"&amp;CY$3&amp;"/"&amp;CY$2),Adjustments!AF$4:AF$921)</f>
        <v>0</v>
      </c>
      <c r="CZ46" s="27">
        <f>SUMIF(Adjustments!$J$4:$J$921,($F46&amp;"/"&amp;CZ$4&amp;"/"&amp;CZ$3&amp;"/"&amp;CZ$2),Adjustments!AG$4:AG$921)</f>
        <v>0</v>
      </c>
      <c r="DA46" s="27">
        <f>SUMIF(Adjustments!$J$4:$J$921,($F46&amp;"/"&amp;DA$4&amp;"/"&amp;DA$3&amp;"/"&amp;DA$2),Adjustments!AH$4:AH$921)</f>
        <v>0</v>
      </c>
      <c r="DB46" s="117"/>
      <c r="DC46" s="27">
        <f>SUMIF(Adjustments!$J$4:$J$921,($F46&amp;"/"&amp;DC$4&amp;"/"&amp;DC$3&amp;"/"&amp;DC$2),Adjustments!L$4:L$921)</f>
        <v>0</v>
      </c>
      <c r="DD46" s="27">
        <f>SUMIF(Adjustments!$J$4:$J$921,($F46&amp;"/"&amp;DD$4&amp;"/"&amp;DD$3&amp;"/"&amp;DD$2),Adjustments!M$4:M$921)</f>
        <v>0</v>
      </c>
      <c r="DE46" s="27">
        <f>SUMIF(Adjustments!$J$4:$J$921,($F46&amp;"/"&amp;DE$4&amp;"/"&amp;DE$3&amp;"/"&amp;DE$2),Adjustments!N$4:N$921)</f>
        <v>0</v>
      </c>
      <c r="DF46" s="27">
        <f>SUMIF(Adjustments!$J$4:$J$921,($F46&amp;"/"&amp;DF$4&amp;"/"&amp;DF$3&amp;"/"&amp;DF$2),Adjustments!O$4:O$921)</f>
        <v>0</v>
      </c>
      <c r="DG46" s="27">
        <f>SUMIF(Adjustments!$J$4:$J$921,($F46&amp;"/"&amp;DG$4&amp;"/"&amp;DG$3&amp;"/"&amp;DG$2),Adjustments!P$4:P$921)</f>
        <v>0</v>
      </c>
      <c r="DH46" s="27">
        <f>SUMIF(Adjustments!$J$4:$J$921,($F46&amp;"/"&amp;DH$4&amp;"/"&amp;DH$3&amp;"/"&amp;DH$2),Adjustments!Q$4:Q$921)</f>
        <v>0</v>
      </c>
      <c r="DI46" s="27">
        <f>SUMIF(Adjustments!$J$4:$J$921,($F46&amp;"/"&amp;DI$4&amp;"/"&amp;DI$3&amp;"/"&amp;DI$2),Adjustments!R$4:R$921)</f>
        <v>0</v>
      </c>
      <c r="DJ46" s="27">
        <f>SUMIF(Adjustments!$J$4:$J$921,($F46&amp;"/"&amp;DJ$4&amp;"/"&amp;DJ$3&amp;"/"&amp;DJ$2),Adjustments!S$4:S$921)</f>
        <v>0</v>
      </c>
      <c r="DK46" s="27">
        <f>SUMIF(Adjustments!$J$4:$J$921,($F46&amp;"/"&amp;DK$4&amp;"/"&amp;DK$3&amp;"/"&amp;DK$2),Adjustments!T$4:T$921)</f>
        <v>0</v>
      </c>
      <c r="DL46" s="27">
        <f>SUMIF(Adjustments!$J$4:$J$921,($F46&amp;"/"&amp;DL$4&amp;"/"&amp;DL$3&amp;"/"&amp;DL$2),Adjustments!U$4:U$921)</f>
        <v>0</v>
      </c>
      <c r="DM46" s="27">
        <f>SUMIF(Adjustments!$J$4:$J$921,($F46&amp;"/"&amp;DM$4&amp;"/"&amp;DM$3&amp;"/"&amp;DM$2),Adjustments!V$4:V$921)</f>
        <v>0</v>
      </c>
      <c r="DN46" s="27">
        <f>SUMIF(Adjustments!$J$4:$J$921,($F46&amp;"/"&amp;DN$4&amp;"/"&amp;DN$3&amp;"/"&amp;DN$2),Adjustments!W$4:W$921)</f>
        <v>0</v>
      </c>
      <c r="DO46" s="27">
        <f>SUMIF(Adjustments!$J$4:$J$921,($F46&amp;"/"&amp;DO$4&amp;"/"&amp;DO$3&amp;"/"&amp;DO$2),Adjustments!X$4:X$921)</f>
        <v>0</v>
      </c>
      <c r="DP46" s="27">
        <f>SUMIF(Adjustments!$J$4:$J$921,($F46&amp;"/"&amp;DP$4&amp;"/"&amp;DP$3&amp;"/"&amp;DP$2),Adjustments!Y$4:Y$921)</f>
        <v>0</v>
      </c>
      <c r="DQ46" s="27">
        <f>SUMIF(Adjustments!$J$4:$J$921,($F46&amp;"/"&amp;DQ$4&amp;"/"&amp;DQ$3&amp;"/"&amp;DQ$2),Adjustments!Z$4:Z$921)</f>
        <v>0</v>
      </c>
      <c r="DR46" s="27">
        <f>SUMIF(Adjustments!$J$4:$J$921,($F46&amp;"/"&amp;DR$4&amp;"/"&amp;DR$3&amp;"/"&amp;DR$2),Adjustments!AA$4:AA$921)</f>
        <v>0</v>
      </c>
      <c r="DS46" s="27">
        <f>SUMIF(Adjustments!$J$4:$J$921,($F46&amp;"/"&amp;DS$4&amp;"/"&amp;DS$3&amp;"/"&amp;DS$2),Adjustments!AB$4:AB$921)</f>
        <v>0</v>
      </c>
      <c r="DT46" s="27">
        <f>SUMIF(Adjustments!$J$4:$J$921,($F46&amp;"/"&amp;DT$4&amp;"/"&amp;DT$3&amp;"/"&amp;DT$2),Adjustments!AC$4:AC$921)</f>
        <v>0</v>
      </c>
      <c r="DU46" s="27">
        <f>SUMIF(Adjustments!$J$4:$J$921,($F46&amp;"/"&amp;DU$4&amp;"/"&amp;DU$3&amp;"/"&amp;DU$2),Adjustments!AD$4:AD$921)</f>
        <v>0</v>
      </c>
      <c r="DV46" s="27">
        <f>SUMIF(Adjustments!$J$4:$J$921,($F46&amp;"/"&amp;DV$4&amp;"/"&amp;DV$3&amp;"/"&amp;DV$2),Adjustments!AE$4:AE$921)</f>
        <v>0</v>
      </c>
      <c r="DW46" s="27">
        <f>SUMIF(Adjustments!$J$4:$J$921,($F46&amp;"/"&amp;DW$4&amp;"/"&amp;DW$3&amp;"/"&amp;DW$2),Adjustments!AF$4:AF$921)</f>
        <v>0</v>
      </c>
      <c r="DX46" s="27">
        <f>SUMIF(Adjustments!$J$4:$J$921,($F46&amp;"/"&amp;DX$4&amp;"/"&amp;DX$3&amp;"/"&amp;DX$2),Adjustments!AG$4:AG$921)</f>
        <v>0</v>
      </c>
      <c r="DY46" s="27">
        <f>SUMIF(Adjustments!$J$4:$J$921,($F46&amp;"/"&amp;DY$4&amp;"/"&amp;DY$3&amp;"/"&amp;DY$2),Adjustments!AH$4:AH$921)</f>
        <v>0</v>
      </c>
      <c r="DZ46" s="117"/>
      <c r="EA46" s="27">
        <f>SUMIF(Adjustments!$J$4:$J$921,($F46&amp;"/"&amp;EA$4&amp;"/"&amp;EA$3&amp;"/"&amp;EA$2),Adjustments!L$4:L$921)</f>
        <v>0</v>
      </c>
      <c r="EB46" s="27">
        <f>SUMIF(Adjustments!$J$4:$J$921,($F46&amp;"/"&amp;EB$4&amp;"/"&amp;EB$3&amp;"/"&amp;EB$2),Adjustments!M$4:M$921)</f>
        <v>0</v>
      </c>
      <c r="EC46" s="27">
        <f>SUMIF(Adjustments!$J$4:$J$921,($F46&amp;"/"&amp;EC$4&amp;"/"&amp;EC$3&amp;"/"&amp;EC$2),Adjustments!N$4:N$921)</f>
        <v>0</v>
      </c>
      <c r="ED46" s="27">
        <f>SUMIF(Adjustments!$J$4:$J$921,($F46&amp;"/"&amp;ED$4&amp;"/"&amp;ED$3&amp;"/"&amp;ED$2),Adjustments!O$4:O$921)</f>
        <v>0</v>
      </c>
      <c r="EE46" s="27">
        <f>SUMIF(Adjustments!$J$4:$J$921,($F46&amp;"/"&amp;EE$4&amp;"/"&amp;EE$3&amp;"/"&amp;EE$2),Adjustments!P$4:P$921)</f>
        <v>0</v>
      </c>
      <c r="EF46" s="27">
        <f>SUMIF(Adjustments!$J$4:$J$921,($F46&amp;"/"&amp;EF$4&amp;"/"&amp;EF$3&amp;"/"&amp;EF$2),Adjustments!Q$4:Q$921)</f>
        <v>0</v>
      </c>
      <c r="EG46" s="27">
        <f>SUMIF(Adjustments!$J$4:$J$921,($F46&amp;"/"&amp;EG$4&amp;"/"&amp;EG$3&amp;"/"&amp;EG$2),Adjustments!R$4:R$921)</f>
        <v>0</v>
      </c>
      <c r="EH46" s="27">
        <f>SUMIF(Adjustments!$J$4:$J$921,($F46&amp;"/"&amp;EH$4&amp;"/"&amp;EH$3&amp;"/"&amp;EH$2),Adjustments!S$4:S$921)</f>
        <v>0</v>
      </c>
      <c r="EI46" s="27">
        <f>SUMIF(Adjustments!$J$4:$J$921,($F46&amp;"/"&amp;EI$4&amp;"/"&amp;EI$3&amp;"/"&amp;EI$2),Adjustments!T$4:T$921)</f>
        <v>0</v>
      </c>
      <c r="EJ46" s="27">
        <f>SUMIF(Adjustments!$J$4:$J$921,($F46&amp;"/"&amp;EJ$4&amp;"/"&amp;EJ$3&amp;"/"&amp;EJ$2),Adjustments!U$4:U$921)</f>
        <v>0</v>
      </c>
      <c r="EK46" s="27">
        <f>SUMIF(Adjustments!$J$4:$J$921,($F46&amp;"/"&amp;EK$4&amp;"/"&amp;EK$3&amp;"/"&amp;EK$2),Adjustments!V$4:V$921)</f>
        <v>0</v>
      </c>
      <c r="EL46" s="27">
        <f>SUMIF(Adjustments!$J$4:$J$921,($F46&amp;"/"&amp;EL$4&amp;"/"&amp;EL$3&amp;"/"&amp;EL$2),Adjustments!W$4:W$921)</f>
        <v>0</v>
      </c>
      <c r="EM46" s="27">
        <f>SUMIF(Adjustments!$J$4:$J$921,($F46&amp;"/"&amp;EM$4&amp;"/"&amp;EM$3&amp;"/"&amp;EM$2),Adjustments!X$4:X$921)</f>
        <v>0</v>
      </c>
      <c r="EN46" s="27">
        <f>SUMIF(Adjustments!$J$4:$J$921,($F46&amp;"/"&amp;EN$4&amp;"/"&amp;EN$3&amp;"/"&amp;EN$2),Adjustments!Y$4:Y$921)</f>
        <v>0</v>
      </c>
      <c r="EO46" s="27">
        <f>SUMIF(Adjustments!$J$4:$J$921,($F46&amp;"/"&amp;EO$4&amp;"/"&amp;EO$3&amp;"/"&amp;EO$2),Adjustments!Z$4:Z$921)</f>
        <v>0</v>
      </c>
      <c r="EP46" s="27">
        <f>SUMIF(Adjustments!$J$4:$J$921,($F46&amp;"/"&amp;EP$4&amp;"/"&amp;EP$3&amp;"/"&amp;EP$2),Adjustments!AA$4:AA$921)</f>
        <v>0</v>
      </c>
      <c r="EQ46" s="27">
        <f>SUMIF(Adjustments!$J$4:$J$921,($F46&amp;"/"&amp;EQ$4&amp;"/"&amp;EQ$3&amp;"/"&amp;EQ$2),Adjustments!AB$4:AB$921)</f>
        <v>0</v>
      </c>
      <c r="ER46" s="27">
        <f>SUMIF(Adjustments!$J$4:$J$921,($F46&amp;"/"&amp;ER$4&amp;"/"&amp;ER$3&amp;"/"&amp;ER$2),Adjustments!AC$4:AC$921)</f>
        <v>0</v>
      </c>
      <c r="ES46" s="27">
        <f>SUMIF(Adjustments!$J$4:$J$921,($F46&amp;"/"&amp;ES$4&amp;"/"&amp;ES$3&amp;"/"&amp;ES$2),Adjustments!AD$4:AD$921)</f>
        <v>0</v>
      </c>
      <c r="ET46" s="27">
        <f>SUMIF(Adjustments!$J$4:$J$921,($F46&amp;"/"&amp;ET$4&amp;"/"&amp;ET$3&amp;"/"&amp;ET$2),Adjustments!AE$4:AE$921)</f>
        <v>0</v>
      </c>
      <c r="EU46" s="27">
        <f>SUMIF(Adjustments!$J$4:$J$921,($F46&amp;"/"&amp;EU$4&amp;"/"&amp;EU$3&amp;"/"&amp;EU$2),Adjustments!AF$4:AF$921)</f>
        <v>0</v>
      </c>
      <c r="EV46" s="27">
        <f>SUMIF(Adjustments!$J$4:$J$921,($F46&amp;"/"&amp;EV$4&amp;"/"&amp;EV$3&amp;"/"&amp;EV$2),Adjustments!AG$4:AG$921)</f>
        <v>0</v>
      </c>
      <c r="EW46" s="27">
        <f>SUMIF(Adjustments!$J$4:$J$921,($F46&amp;"/"&amp;EW$4&amp;"/"&amp;EW$3&amp;"/"&amp;EW$2),Adjustments!AH$4:AH$921)</f>
        <v>0</v>
      </c>
      <c r="EX46" s="117"/>
      <c r="EY46" s="27">
        <f>SUMIF(Adjustments!$J$4:$J$921,($F46&amp;"/"&amp;EY$4&amp;"/"&amp;EY$3&amp;"/"&amp;EY$2),Adjustments!L$4:L$921)</f>
        <v>0</v>
      </c>
      <c r="EZ46" s="27">
        <f>SUMIF(Adjustments!$J$4:$J$921,($F46&amp;"/"&amp;EZ$4&amp;"/"&amp;EZ$3&amp;"/"&amp;EZ$2),Adjustments!M$4:M$921)</f>
        <v>0</v>
      </c>
      <c r="FA46" s="27">
        <f>SUMIF(Adjustments!$J$4:$J$921,($F46&amp;"/"&amp;FA$4&amp;"/"&amp;FA$3&amp;"/"&amp;FA$2),Adjustments!N$4:N$921)</f>
        <v>0</v>
      </c>
      <c r="FB46" s="27">
        <f>SUMIF(Adjustments!$J$4:$J$921,($F46&amp;"/"&amp;FB$4&amp;"/"&amp;FB$3&amp;"/"&amp;FB$2),Adjustments!O$4:O$921)</f>
        <v>0</v>
      </c>
      <c r="FC46" s="27">
        <f>SUMIF(Adjustments!$J$4:$J$921,($F46&amp;"/"&amp;FC$4&amp;"/"&amp;FC$3&amp;"/"&amp;FC$2),Adjustments!P$4:P$921)</f>
        <v>0</v>
      </c>
      <c r="FD46" s="27">
        <f>SUMIF(Adjustments!$J$4:$J$921,($F46&amp;"/"&amp;FD$4&amp;"/"&amp;FD$3&amp;"/"&amp;FD$2),Adjustments!Q$4:Q$921)</f>
        <v>0</v>
      </c>
      <c r="FE46" s="27">
        <f>SUMIF(Adjustments!$J$4:$J$921,($F46&amp;"/"&amp;FE$4&amp;"/"&amp;FE$3&amp;"/"&amp;FE$2),Adjustments!R$4:R$921)</f>
        <v>0</v>
      </c>
      <c r="FF46" s="27">
        <f>SUMIF(Adjustments!$J$4:$J$921,($F46&amp;"/"&amp;FF$4&amp;"/"&amp;FF$3&amp;"/"&amp;FF$2),Adjustments!S$4:S$921)</f>
        <v>0</v>
      </c>
      <c r="FG46" s="27">
        <f>SUMIF(Adjustments!$J$4:$J$921,($F46&amp;"/"&amp;FG$4&amp;"/"&amp;FG$3&amp;"/"&amp;FG$2),Adjustments!T$4:T$921)</f>
        <v>0</v>
      </c>
      <c r="FH46" s="27">
        <f>SUMIF(Adjustments!$J$4:$J$921,($F46&amp;"/"&amp;FH$4&amp;"/"&amp;FH$3&amp;"/"&amp;FH$2),Adjustments!U$4:U$921)</f>
        <v>0</v>
      </c>
      <c r="FI46" s="27">
        <f>SUMIF(Adjustments!$J$4:$J$921,($F46&amp;"/"&amp;FI$4&amp;"/"&amp;FI$3&amp;"/"&amp;FI$2),Adjustments!V$4:V$921)</f>
        <v>0</v>
      </c>
      <c r="FJ46" s="27">
        <f>SUMIF(Adjustments!$J$4:$J$921,($F46&amp;"/"&amp;FJ$4&amp;"/"&amp;FJ$3&amp;"/"&amp;FJ$2),Adjustments!W$4:W$921)</f>
        <v>0</v>
      </c>
      <c r="FK46" s="27">
        <f>SUMIF(Adjustments!$J$4:$J$921,($F46&amp;"/"&amp;FK$4&amp;"/"&amp;FK$3&amp;"/"&amp;FK$2),Adjustments!X$4:X$921)</f>
        <v>0</v>
      </c>
      <c r="FL46" s="27">
        <f>SUMIF(Adjustments!$J$4:$J$921,($F46&amp;"/"&amp;FL$4&amp;"/"&amp;FL$3&amp;"/"&amp;FL$2),Adjustments!Y$4:Y$921)</f>
        <v>0</v>
      </c>
      <c r="FM46" s="27">
        <f>SUMIF(Adjustments!$J$4:$J$921,($F46&amp;"/"&amp;FM$4&amp;"/"&amp;FM$3&amp;"/"&amp;FM$2),Adjustments!Z$4:Z$921)</f>
        <v>0</v>
      </c>
      <c r="FN46" s="27">
        <f>SUMIF(Adjustments!$J$4:$J$921,($F46&amp;"/"&amp;FN$4&amp;"/"&amp;FN$3&amp;"/"&amp;FN$2),Adjustments!AA$4:AA$921)</f>
        <v>0</v>
      </c>
      <c r="FO46" s="27">
        <f>SUMIF(Adjustments!$J$4:$J$921,($F46&amp;"/"&amp;FO$4&amp;"/"&amp;FO$3&amp;"/"&amp;FO$2),Adjustments!AB$4:AB$921)</f>
        <v>0</v>
      </c>
      <c r="FP46" s="27">
        <f>SUMIF(Adjustments!$J$4:$J$921,($F46&amp;"/"&amp;FP$4&amp;"/"&amp;FP$3&amp;"/"&amp;FP$2),Adjustments!AC$4:AC$921)</f>
        <v>0</v>
      </c>
      <c r="FQ46" s="27">
        <f>SUMIF(Adjustments!$J$4:$J$921,($F46&amp;"/"&amp;FQ$4&amp;"/"&amp;FQ$3&amp;"/"&amp;FQ$2),Adjustments!AD$4:AD$921)</f>
        <v>0</v>
      </c>
      <c r="FR46" s="27">
        <f>SUMIF(Adjustments!$J$4:$J$921,($F46&amp;"/"&amp;FR$4&amp;"/"&amp;FR$3&amp;"/"&amp;FR$2),Adjustments!AE$4:AE$921)</f>
        <v>0</v>
      </c>
      <c r="FS46" s="27">
        <f>SUMIF(Adjustments!$J$4:$J$921,($F46&amp;"/"&amp;FS$4&amp;"/"&amp;FS$3&amp;"/"&amp;FS$2),Adjustments!AF$4:AF$921)</f>
        <v>0</v>
      </c>
      <c r="FT46" s="27">
        <f>SUMIF(Adjustments!$J$4:$J$921,($F46&amp;"/"&amp;FT$4&amp;"/"&amp;FT$3&amp;"/"&amp;FT$2),Adjustments!AG$4:AG$921)</f>
        <v>0</v>
      </c>
      <c r="FU46" s="27">
        <f>SUMIF(Adjustments!$J$4:$J$921,($F46&amp;"/"&amp;FU$4&amp;"/"&amp;FU$3&amp;"/"&amp;FU$2),Adjustments!AH$4:AH$921)</f>
        <v>0</v>
      </c>
      <c r="FV46" s="117"/>
      <c r="FW46" s="27">
        <f t="shared" si="29"/>
        <v>0</v>
      </c>
      <c r="FX46" s="117"/>
      <c r="FY46" s="358">
        <f>VLOOKUP(F46,Scenarios!Z48:AD169,5,0)</f>
        <v>-36797859.759999998</v>
      </c>
      <c r="FZ46" s="16">
        <f t="shared" si="181"/>
        <v>-36986271.60825254</v>
      </c>
      <c r="GA46" s="16">
        <f t="shared" si="182"/>
        <v>-36156627.315131217</v>
      </c>
      <c r="GB46" s="16">
        <f t="shared" si="183"/>
        <v>-36293795.975228511</v>
      </c>
      <c r="GC46" s="16">
        <f t="shared" si="184"/>
        <v>-36306611.364716142</v>
      </c>
      <c r="GD46" s="16">
        <f t="shared" si="185"/>
        <v>-36283246.802244686</v>
      </c>
      <c r="GE46" s="16">
        <f t="shared" si="186"/>
        <v>-36359363.224980779</v>
      </c>
      <c r="GF46" s="16">
        <f t="shared" si="187"/>
        <v>-36532043.244923219</v>
      </c>
      <c r="GG46" s="16">
        <f t="shared" si="188"/>
        <v>-36732632.735396005</v>
      </c>
      <c r="GH46" s="16">
        <f t="shared" si="189"/>
        <v>-36957947.752532899</v>
      </c>
      <c r="GI46" s="16">
        <f t="shared" si="190"/>
        <v>-37097651.03143537</v>
      </c>
      <c r="GJ46" s="16">
        <f t="shared" si="191"/>
        <v>-37237115.937016152</v>
      </c>
      <c r="GK46" s="16">
        <f t="shared" si="192"/>
        <v>-37376342.469275244</v>
      </c>
      <c r="GL46" s="16">
        <f t="shared" si="193"/>
        <v>-37515330.628212646</v>
      </c>
      <c r="GM46" s="16">
        <f t="shared" si="194"/>
        <v>-37654080.413828358</v>
      </c>
      <c r="GN46" s="16">
        <f t="shared" si="195"/>
        <v>-37792591.826122381</v>
      </c>
      <c r="GO46" s="16">
        <f t="shared" si="196"/>
        <v>-37930864.865094721</v>
      </c>
      <c r="GP46" s="16">
        <f t="shared" si="197"/>
        <v>-38068899.530745372</v>
      </c>
      <c r="GQ46" s="16">
        <f t="shared" si="198"/>
        <v>-38206695.823074333</v>
      </c>
      <c r="GR46" s="16">
        <f t="shared" si="199"/>
        <v>-38344083.482313484</v>
      </c>
      <c r="GS46" s="16">
        <f t="shared" si="200"/>
        <v>-38481232.34446647</v>
      </c>
      <c r="GT46" s="16">
        <f t="shared" si="201"/>
        <v>-38618142.409533285</v>
      </c>
      <c r="GU46" s="16">
        <f t="shared" si="202"/>
        <v>-38754813.677513935</v>
      </c>
      <c r="GV46" s="16">
        <f t="shared" si="203"/>
        <v>-38891246.148408413</v>
      </c>
      <c r="GW46" s="13"/>
      <c r="GX46" s="569" t="s">
        <v>1206</v>
      </c>
      <c r="GY46" s="603" t="s">
        <v>1203</v>
      </c>
      <c r="GZ46" s="563">
        <f t="shared" si="205"/>
        <v>-38067033.811969601</v>
      </c>
      <c r="HA46" s="127">
        <f>VLOOKUP($GX46,Scenarios!$V$11:$Y$132,4,0)</f>
        <v>-36801738.050000004</v>
      </c>
      <c r="HB46" s="127">
        <f t="shared" si="93"/>
        <v>-1265295.7619695961</v>
      </c>
      <c r="HD46" s="106">
        <f>VLOOKUP($GX46,Scenarios!$AE$11:$AF$132,2,0)</f>
        <v>-39699172.726305731</v>
      </c>
      <c r="HE46" s="106">
        <f>VLOOKUP($GX46,Scenarios!$V$11:$Y$132,4,0)</f>
        <v>-36801738.050000004</v>
      </c>
      <c r="HF46" s="106">
        <f t="shared" si="94"/>
        <v>-2897434.6763057262</v>
      </c>
      <c r="HH46" s="106">
        <f t="shared" si="54"/>
        <v>-1632138.91433613</v>
      </c>
    </row>
    <row r="47" spans="1:216">
      <c r="A47" t="s">
        <v>193</v>
      </c>
      <c r="D47" s="5"/>
      <c r="E47" s="5"/>
      <c r="F47" s="5"/>
      <c r="G47" s="5"/>
      <c r="H47" s="5"/>
      <c r="I47" s="5"/>
      <c r="J47" s="120">
        <f>SUM(J40:J46)</f>
        <v>-4909473.1599999955</v>
      </c>
      <c r="K47" s="120">
        <f t="shared" ref="K47:AF47" si="206">SUM(K40:K46)</f>
        <v>-4507535.4299999969</v>
      </c>
      <c r="L47" s="120">
        <f t="shared" si="206"/>
        <v>-6049735.3799999664</v>
      </c>
      <c r="M47" s="120">
        <f t="shared" si="206"/>
        <v>-8764428.1999999974</v>
      </c>
      <c r="N47" s="120">
        <f t="shared" si="206"/>
        <v>-3459355.7500000224</v>
      </c>
      <c r="O47" s="120">
        <f t="shared" si="206"/>
        <v>-3087138.7399999965</v>
      </c>
      <c r="P47" s="120">
        <f t="shared" si="206"/>
        <v>-2992766.870000001</v>
      </c>
      <c r="Q47" s="120">
        <f t="shared" si="206"/>
        <v>-2843530.369999995</v>
      </c>
      <c r="R47" s="120">
        <f t="shared" si="206"/>
        <v>-2958543.5299999993</v>
      </c>
      <c r="S47" s="120">
        <f t="shared" si="206"/>
        <v>-4616435.2610757919</v>
      </c>
      <c r="T47" s="120">
        <f t="shared" si="206"/>
        <v>-4616435.2610757919</v>
      </c>
      <c r="U47" s="120">
        <f t="shared" si="206"/>
        <v>-4616435.2610757919</v>
      </c>
      <c r="V47" s="120">
        <f t="shared" si="206"/>
        <v>-4616435.2610757919</v>
      </c>
      <c r="W47" s="120">
        <f t="shared" si="206"/>
        <v>-4616435.2610757919</v>
      </c>
      <c r="X47" s="120">
        <f t="shared" si="206"/>
        <v>-4883411.7810757915</v>
      </c>
      <c r="Y47" s="120">
        <f t="shared" si="206"/>
        <v>-4616435.2610757919</v>
      </c>
      <c r="Z47" s="120">
        <f t="shared" si="206"/>
        <v>-4616435.2610757919</v>
      </c>
      <c r="AA47" s="120">
        <f t="shared" si="206"/>
        <v>-4616435.2610757919</v>
      </c>
      <c r="AB47" s="120">
        <f t="shared" si="206"/>
        <v>-4727033.3457521806</v>
      </c>
      <c r="AC47" s="120">
        <f t="shared" si="206"/>
        <v>-4727033.3457521806</v>
      </c>
      <c r="AD47" s="120">
        <f t="shared" si="206"/>
        <v>-4727033.3457521806</v>
      </c>
      <c r="AE47" s="120">
        <f t="shared" si="206"/>
        <v>-4727033.3457521806</v>
      </c>
      <c r="AF47" s="120">
        <f t="shared" si="206"/>
        <v>-4727033.3457521806</v>
      </c>
      <c r="AG47" s="7"/>
      <c r="AH47" s="56">
        <f t="shared" ref="AH47:BD47" si="207">SUM(AH40:AH46)</f>
        <v>12516195.948156161</v>
      </c>
      <c r="AI47" s="56">
        <f t="shared" si="207"/>
        <v>12531649.141712425</v>
      </c>
      <c r="AJ47" s="56">
        <f t="shared" si="207"/>
        <v>12569486.760463562</v>
      </c>
      <c r="AK47" s="56">
        <f t="shared" si="207"/>
        <v>12607171.52637442</v>
      </c>
      <c r="AL47" s="56">
        <f t="shared" si="207"/>
        <v>12636057.780274011</v>
      </c>
      <c r="AM47" s="56">
        <f t="shared" si="207"/>
        <v>12667773.479038492</v>
      </c>
      <c r="AN47" s="56">
        <f t="shared" si="207"/>
        <v>12726487.833419446</v>
      </c>
      <c r="AO47" s="56">
        <f t="shared" si="207"/>
        <v>12784783.480588183</v>
      </c>
      <c r="AP47" s="56">
        <f t="shared" si="207"/>
        <v>12815209.291067993</v>
      </c>
      <c r="AQ47" s="56">
        <f t="shared" si="207"/>
        <v>12842106.756025992</v>
      </c>
      <c r="AR47" s="56">
        <f t="shared" si="207"/>
        <v>12863449.56888888</v>
      </c>
      <c r="AS47" s="56">
        <f t="shared" si="207"/>
        <v>12903067.433423301</v>
      </c>
      <c r="AT47" s="56">
        <f t="shared" si="207"/>
        <v>12950939.209919885</v>
      </c>
      <c r="AU47" s="56">
        <f t="shared" si="207"/>
        <v>12974355.483794058</v>
      </c>
      <c r="AV47" s="56">
        <f t="shared" si="207"/>
        <v>12991643.84682744</v>
      </c>
      <c r="AW47" s="56">
        <f t="shared" si="207"/>
        <v>13008258.408115422</v>
      </c>
      <c r="AX47" s="56">
        <f t="shared" si="207"/>
        <v>13022603.942914341</v>
      </c>
      <c r="AY47" s="56">
        <f t="shared" si="207"/>
        <v>13035781.255868988</v>
      </c>
      <c r="AZ47" s="56">
        <f t="shared" si="207"/>
        <v>13051335.960032437</v>
      </c>
      <c r="BA47" s="56">
        <f t="shared" si="207"/>
        <v>13066612.542655004</v>
      </c>
      <c r="BB47" s="56">
        <f t="shared" si="207"/>
        <v>13081481.827028882</v>
      </c>
      <c r="BC47" s="56">
        <f t="shared" si="207"/>
        <v>13097380.605126437</v>
      </c>
      <c r="BD47" s="56">
        <f t="shared" si="207"/>
        <v>13111223.912108419</v>
      </c>
      <c r="BE47" s="56">
        <f t="shared" ref="BE47" si="208">SUM(BE40:BE46)</f>
        <v>13133668.046391016</v>
      </c>
      <c r="BF47" s="59"/>
      <c r="BG47" s="56">
        <f t="shared" ref="BG47" si="209">SUM(BG40:BG46)</f>
        <v>0</v>
      </c>
      <c r="BH47" s="56">
        <f t="shared" ref="BH47:CC47" si="210">SUM(BH40:BH46)</f>
        <v>0</v>
      </c>
      <c r="BI47" s="56">
        <f t="shared" si="210"/>
        <v>0</v>
      </c>
      <c r="BJ47" s="56">
        <f t="shared" si="210"/>
        <v>0</v>
      </c>
      <c r="BK47" s="56">
        <f t="shared" si="210"/>
        <v>0</v>
      </c>
      <c r="BL47" s="56">
        <f t="shared" si="210"/>
        <v>0</v>
      </c>
      <c r="BM47" s="56">
        <f t="shared" si="210"/>
        <v>0</v>
      </c>
      <c r="BN47" s="56">
        <f t="shared" si="210"/>
        <v>0</v>
      </c>
      <c r="BO47" s="56">
        <f t="shared" si="210"/>
        <v>0</v>
      </c>
      <c r="BP47" s="56">
        <f t="shared" si="210"/>
        <v>0</v>
      </c>
      <c r="BQ47" s="56">
        <f t="shared" si="210"/>
        <v>0</v>
      </c>
      <c r="BR47" s="56">
        <f t="shared" si="210"/>
        <v>0</v>
      </c>
      <c r="BS47" s="56">
        <f t="shared" si="210"/>
        <v>0</v>
      </c>
      <c r="BT47" s="56">
        <f t="shared" si="210"/>
        <v>0</v>
      </c>
      <c r="BU47" s="56">
        <f t="shared" si="210"/>
        <v>0</v>
      </c>
      <c r="BV47" s="56">
        <f t="shared" si="210"/>
        <v>0</v>
      </c>
      <c r="BW47" s="56">
        <f t="shared" si="210"/>
        <v>0</v>
      </c>
      <c r="BX47" s="56">
        <f t="shared" si="210"/>
        <v>0</v>
      </c>
      <c r="BY47" s="56">
        <f t="shared" si="210"/>
        <v>0</v>
      </c>
      <c r="BZ47" s="56">
        <f t="shared" si="210"/>
        <v>0</v>
      </c>
      <c r="CA47" s="56">
        <f t="shared" si="210"/>
        <v>0</v>
      </c>
      <c r="CB47" s="56">
        <f t="shared" si="210"/>
        <v>0</v>
      </c>
      <c r="CC47" s="56">
        <f t="shared" si="210"/>
        <v>0</v>
      </c>
      <c r="CD47" s="117"/>
      <c r="CE47" s="56">
        <f t="shared" ref="CE47" si="211">SUM(CE40:CE46)</f>
        <v>0</v>
      </c>
      <c r="CF47" s="56">
        <f t="shared" ref="CF47:DA47" si="212">SUM(CF40:CF46)</f>
        <v>0</v>
      </c>
      <c r="CG47" s="56">
        <f t="shared" si="212"/>
        <v>0</v>
      </c>
      <c r="CH47" s="56">
        <f t="shared" si="212"/>
        <v>0</v>
      </c>
      <c r="CI47" s="56">
        <f t="shared" si="212"/>
        <v>0</v>
      </c>
      <c r="CJ47" s="56">
        <f t="shared" si="212"/>
        <v>0</v>
      </c>
      <c r="CK47" s="56">
        <f t="shared" si="212"/>
        <v>0</v>
      </c>
      <c r="CL47" s="56">
        <f t="shared" si="212"/>
        <v>0</v>
      </c>
      <c r="CM47" s="56">
        <f t="shared" si="212"/>
        <v>0</v>
      </c>
      <c r="CN47" s="56">
        <f t="shared" si="212"/>
        <v>0</v>
      </c>
      <c r="CO47" s="56">
        <f t="shared" si="212"/>
        <v>0</v>
      </c>
      <c r="CP47" s="56">
        <f t="shared" si="212"/>
        <v>0</v>
      </c>
      <c r="CQ47" s="56">
        <f t="shared" si="212"/>
        <v>0</v>
      </c>
      <c r="CR47" s="56">
        <f t="shared" si="212"/>
        <v>0</v>
      </c>
      <c r="CS47" s="56">
        <f t="shared" si="212"/>
        <v>0</v>
      </c>
      <c r="CT47" s="56">
        <f t="shared" si="212"/>
        <v>0</v>
      </c>
      <c r="CU47" s="56">
        <f t="shared" si="212"/>
        <v>0</v>
      </c>
      <c r="CV47" s="56">
        <f t="shared" si="212"/>
        <v>0</v>
      </c>
      <c r="CW47" s="56">
        <f t="shared" si="212"/>
        <v>0</v>
      </c>
      <c r="CX47" s="56">
        <f t="shared" si="212"/>
        <v>0</v>
      </c>
      <c r="CY47" s="56">
        <f t="shared" si="212"/>
        <v>0</v>
      </c>
      <c r="CZ47" s="56">
        <f t="shared" si="212"/>
        <v>0</v>
      </c>
      <c r="DA47" s="56">
        <f t="shared" si="212"/>
        <v>0</v>
      </c>
      <c r="DB47" s="117"/>
      <c r="DC47" s="56">
        <f t="shared" ref="DC47:DR47" si="213">SUM(DC40:DC46)</f>
        <v>0</v>
      </c>
      <c r="DD47" s="56">
        <f t="shared" si="213"/>
        <v>0</v>
      </c>
      <c r="DE47" s="56">
        <f t="shared" si="213"/>
        <v>0</v>
      </c>
      <c r="DF47" s="56">
        <f t="shared" si="213"/>
        <v>0</v>
      </c>
      <c r="DG47" s="56">
        <f t="shared" si="213"/>
        <v>0</v>
      </c>
      <c r="DH47" s="56">
        <f t="shared" si="213"/>
        <v>0</v>
      </c>
      <c r="DI47" s="56">
        <f t="shared" si="213"/>
        <v>0</v>
      </c>
      <c r="DJ47" s="56">
        <f t="shared" si="213"/>
        <v>0</v>
      </c>
      <c r="DK47" s="56">
        <f t="shared" si="213"/>
        <v>0</v>
      </c>
      <c r="DL47" s="56">
        <f t="shared" si="213"/>
        <v>0</v>
      </c>
      <c r="DM47" s="56">
        <f t="shared" si="213"/>
        <v>0</v>
      </c>
      <c r="DN47" s="56">
        <f t="shared" si="213"/>
        <v>0</v>
      </c>
      <c r="DO47" s="56">
        <f t="shared" si="213"/>
        <v>0</v>
      </c>
      <c r="DP47" s="56">
        <f t="shared" si="213"/>
        <v>0</v>
      </c>
      <c r="DQ47" s="56">
        <f t="shared" si="213"/>
        <v>0</v>
      </c>
      <c r="DR47" s="56">
        <f t="shared" si="213"/>
        <v>0</v>
      </c>
      <c r="DS47" s="56">
        <f t="shared" ref="DS47:DY47" si="214">SUM(DS40:DS46)</f>
        <v>0</v>
      </c>
      <c r="DT47" s="56">
        <f t="shared" si="214"/>
        <v>0</v>
      </c>
      <c r="DU47" s="56">
        <f t="shared" si="214"/>
        <v>0</v>
      </c>
      <c r="DV47" s="56">
        <f t="shared" si="214"/>
        <v>0</v>
      </c>
      <c r="DW47" s="56">
        <f t="shared" si="214"/>
        <v>0</v>
      </c>
      <c r="DX47" s="56">
        <f t="shared" si="214"/>
        <v>0</v>
      </c>
      <c r="DY47" s="56">
        <f t="shared" si="214"/>
        <v>0</v>
      </c>
      <c r="DZ47" s="117"/>
      <c r="EA47" s="56">
        <f t="shared" ref="EA47:EW47" si="215">SUM(EA40:EA46)</f>
        <v>0</v>
      </c>
      <c r="EB47" s="56">
        <f t="shared" si="215"/>
        <v>0</v>
      </c>
      <c r="EC47" s="56">
        <f t="shared" si="215"/>
        <v>0</v>
      </c>
      <c r="ED47" s="56">
        <f t="shared" si="215"/>
        <v>0</v>
      </c>
      <c r="EE47" s="56">
        <f t="shared" si="215"/>
        <v>0</v>
      </c>
      <c r="EF47" s="56">
        <f t="shared" si="215"/>
        <v>0</v>
      </c>
      <c r="EG47" s="56">
        <f t="shared" si="215"/>
        <v>0</v>
      </c>
      <c r="EH47" s="56">
        <f t="shared" si="215"/>
        <v>0</v>
      </c>
      <c r="EI47" s="56">
        <f t="shared" si="215"/>
        <v>0</v>
      </c>
      <c r="EJ47" s="56">
        <f t="shared" si="215"/>
        <v>0</v>
      </c>
      <c r="EK47" s="56">
        <f t="shared" si="215"/>
        <v>0</v>
      </c>
      <c r="EL47" s="56">
        <f t="shared" si="215"/>
        <v>0</v>
      </c>
      <c r="EM47" s="56">
        <f t="shared" si="215"/>
        <v>0</v>
      </c>
      <c r="EN47" s="56">
        <f t="shared" si="215"/>
        <v>0</v>
      </c>
      <c r="EO47" s="56">
        <f t="shared" si="215"/>
        <v>0</v>
      </c>
      <c r="EP47" s="56">
        <f t="shared" si="215"/>
        <v>0</v>
      </c>
      <c r="EQ47" s="56">
        <f t="shared" si="215"/>
        <v>0</v>
      </c>
      <c r="ER47" s="56">
        <f t="shared" si="215"/>
        <v>0</v>
      </c>
      <c r="ES47" s="56">
        <f t="shared" si="215"/>
        <v>0</v>
      </c>
      <c r="ET47" s="56">
        <f t="shared" si="215"/>
        <v>0</v>
      </c>
      <c r="EU47" s="56">
        <f t="shared" si="215"/>
        <v>0</v>
      </c>
      <c r="EV47" s="56">
        <f t="shared" si="215"/>
        <v>0</v>
      </c>
      <c r="EW47" s="56">
        <f t="shared" si="215"/>
        <v>0</v>
      </c>
      <c r="EX47" s="117"/>
      <c r="EY47" s="56">
        <f t="shared" ref="EY47:FU47" si="216">SUM(EY40:EY46)</f>
        <v>-1795012.0200000005</v>
      </c>
      <c r="EZ47" s="56">
        <f t="shared" si="216"/>
        <v>-2142533.46</v>
      </c>
      <c r="FA47" s="56">
        <f t="shared" si="216"/>
        <v>-1893502.5299999991</v>
      </c>
      <c r="FB47" s="56">
        <f t="shared" si="216"/>
        <v>-2108775.19</v>
      </c>
      <c r="FC47" s="56">
        <f t="shared" si="216"/>
        <v>-2036394.3800000001</v>
      </c>
      <c r="FD47" s="56">
        <f t="shared" si="216"/>
        <v>-2783401.0000000009</v>
      </c>
      <c r="FE47" s="56">
        <f t="shared" si="216"/>
        <v>-1870073.850000002</v>
      </c>
      <c r="FF47" s="56">
        <f t="shared" si="216"/>
        <v>-2022933.2400000002</v>
      </c>
      <c r="FG47" s="56">
        <f t="shared" si="216"/>
        <v>-1632956.5399999986</v>
      </c>
      <c r="FH47" s="56">
        <f t="shared" si="216"/>
        <v>0</v>
      </c>
      <c r="FI47" s="56">
        <f t="shared" si="216"/>
        <v>0</v>
      </c>
      <c r="FJ47" s="56">
        <f t="shared" si="216"/>
        <v>0</v>
      </c>
      <c r="FK47" s="56">
        <f t="shared" si="216"/>
        <v>0</v>
      </c>
      <c r="FL47" s="56">
        <f t="shared" si="216"/>
        <v>0</v>
      </c>
      <c r="FM47" s="56">
        <f t="shared" si="216"/>
        <v>0</v>
      </c>
      <c r="FN47" s="56">
        <f t="shared" si="216"/>
        <v>0</v>
      </c>
      <c r="FO47" s="56">
        <f t="shared" si="216"/>
        <v>0</v>
      </c>
      <c r="FP47" s="56">
        <f t="shared" si="216"/>
        <v>0</v>
      </c>
      <c r="FQ47" s="56">
        <f t="shared" si="216"/>
        <v>0</v>
      </c>
      <c r="FR47" s="56">
        <f t="shared" si="216"/>
        <v>0</v>
      </c>
      <c r="FS47" s="56">
        <f t="shared" si="216"/>
        <v>0</v>
      </c>
      <c r="FT47" s="56">
        <f t="shared" si="216"/>
        <v>0</v>
      </c>
      <c r="FU47" s="56">
        <f t="shared" si="216"/>
        <v>0</v>
      </c>
      <c r="FV47" s="117"/>
      <c r="FW47" s="56">
        <f t="shared" si="29"/>
        <v>-18285582.210000001</v>
      </c>
      <c r="FX47" s="117"/>
      <c r="FY47" s="359">
        <f>SUM(FY40:FY46)</f>
        <v>-2122909751.5899997</v>
      </c>
      <c r="FZ47" s="56">
        <f t="shared" ref="FZ47:GV47" si="217">SUM(FZ40:FZ46)</f>
        <v>-2128736915.5517123</v>
      </c>
      <c r="GA47" s="56">
        <f t="shared" si="217"/>
        <v>-2134656333.4221759</v>
      </c>
      <c r="GB47" s="56">
        <f t="shared" si="217"/>
        <v>-2139320267.0385501</v>
      </c>
      <c r="GC47" s="56">
        <f t="shared" si="217"/>
        <v>-2141083121.4288242</v>
      </c>
      <c r="GD47" s="56">
        <f t="shared" si="217"/>
        <v>-2148255144.7778625</v>
      </c>
      <c r="GE47" s="56">
        <f t="shared" si="217"/>
        <v>-2155111092.8712821</v>
      </c>
      <c r="GF47" s="56">
        <f t="shared" si="217"/>
        <v>-2163033035.6318703</v>
      </c>
      <c r="GG47" s="56">
        <f t="shared" si="217"/>
        <v>-2170981781.3129377</v>
      </c>
      <c r="GH47" s="56">
        <f t="shared" si="217"/>
        <v>-2179232387.9989643</v>
      </c>
      <c r="GI47" s="56">
        <f t="shared" si="217"/>
        <v>-2187479402.306777</v>
      </c>
      <c r="GJ47" s="56">
        <f t="shared" si="217"/>
        <v>-2195766034.4791245</v>
      </c>
      <c r="GK47" s="56">
        <f t="shared" si="217"/>
        <v>-2204100538.427969</v>
      </c>
      <c r="GL47" s="56">
        <f t="shared" si="217"/>
        <v>-2212458458.6506872</v>
      </c>
      <c r="GM47" s="56">
        <f t="shared" si="217"/>
        <v>-2220833667.2364388</v>
      </c>
      <c r="GN47" s="56">
        <f t="shared" si="217"/>
        <v>-2228958513.8634782</v>
      </c>
      <c r="GO47" s="56">
        <f t="shared" si="217"/>
        <v>-2237364682.5453167</v>
      </c>
      <c r="GP47" s="56">
        <f t="shared" si="217"/>
        <v>-2245784028.5401101</v>
      </c>
      <c r="GQ47" s="56">
        <f t="shared" si="217"/>
        <v>-2254218929.2390666</v>
      </c>
      <c r="GR47" s="56">
        <f t="shared" si="217"/>
        <v>-2262558508.4359694</v>
      </c>
      <c r="GS47" s="56">
        <f t="shared" si="217"/>
        <v>-2270912956.9172463</v>
      </c>
      <c r="GT47" s="56">
        <f t="shared" si="217"/>
        <v>-2279283304.1766205</v>
      </c>
      <c r="GU47" s="56">
        <f t="shared" si="217"/>
        <v>-2287667494.7429767</v>
      </c>
      <c r="GV47" s="56">
        <f t="shared" si="217"/>
        <v>-2296074129.4436154</v>
      </c>
      <c r="GW47" s="59"/>
      <c r="GX47" s="569"/>
      <c r="GY47" s="569"/>
      <c r="GZ47" s="64">
        <f>SUM(GZ40:GZ46)</f>
        <v>-2245844711.2845092</v>
      </c>
      <c r="HA47" s="64">
        <f>SUM(HA40:HA46)</f>
        <v>-2086860049.9749963</v>
      </c>
      <c r="HB47" s="64">
        <f t="shared" si="93"/>
        <v>-158984661.30951285</v>
      </c>
      <c r="HD47" s="107">
        <f>SUM(HD40:HD46)</f>
        <v>-2257084561.4352932</v>
      </c>
      <c r="HE47" s="107">
        <f>SUM(HE40:HE46)</f>
        <v>-2086860049.9749963</v>
      </c>
      <c r="HF47" s="107">
        <f t="shared" si="94"/>
        <v>-170224511.46029687</v>
      </c>
      <c r="HH47" s="107">
        <f t="shared" si="54"/>
        <v>-11239850.150784016</v>
      </c>
    </row>
    <row r="48" spans="1:216">
      <c r="D48" s="5"/>
      <c r="E48" s="5"/>
      <c r="F48" s="5"/>
      <c r="G48" s="5"/>
      <c r="H48" s="5"/>
      <c r="I48" s="5"/>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59"/>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5"/>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5"/>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5"/>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5"/>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5"/>
      <c r="FW48" s="27"/>
      <c r="FX48" s="5"/>
      <c r="FY48" s="358"/>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569"/>
      <c r="GY48" s="599"/>
      <c r="GZ48" s="565"/>
      <c r="HA48" s="127"/>
      <c r="HB48" s="127"/>
      <c r="HD48" s="106"/>
      <c r="HE48" s="106"/>
      <c r="HF48" s="106"/>
      <c r="HH48" s="106"/>
    </row>
    <row r="49" spans="1:216">
      <c r="A49" s="6" t="s">
        <v>194</v>
      </c>
      <c r="B49" s="6"/>
      <c r="D49" s="5"/>
      <c r="E49" s="5"/>
      <c r="F49" s="5"/>
      <c r="G49" s="5"/>
      <c r="H49" s="5"/>
      <c r="I49" s="5"/>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59"/>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5"/>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5"/>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5"/>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5"/>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5"/>
      <c r="FW49" s="27"/>
      <c r="FX49" s="5"/>
      <c r="FY49" s="358"/>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569"/>
      <c r="GY49" s="599"/>
      <c r="GZ49" s="565"/>
      <c r="HA49" s="127"/>
      <c r="HB49" s="127"/>
      <c r="HD49" s="106"/>
      <c r="HE49" s="106"/>
      <c r="HF49" s="106"/>
      <c r="HH49" s="106"/>
    </row>
    <row r="50" spans="1:216">
      <c r="A50" t="s">
        <v>21</v>
      </c>
      <c r="B50" t="s">
        <v>22</v>
      </c>
      <c r="C50" t="s">
        <v>22</v>
      </c>
      <c r="D50" s="5" t="s">
        <v>106</v>
      </c>
      <c r="E50" s="5" t="s">
        <v>36</v>
      </c>
      <c r="F50" s="5" t="s">
        <v>132</v>
      </c>
      <c r="G50" s="5" t="s">
        <v>74</v>
      </c>
      <c r="H50" s="5" t="s">
        <v>978</v>
      </c>
      <c r="I50" s="5"/>
      <c r="J50" s="119">
        <f>SUMIF(Retirements!$E$10:$E$96,'Accum Dep'!$F50,Retirements!ED$10:ED$97)</f>
        <v>0</v>
      </c>
      <c r="K50" s="119">
        <f>SUMIF(Retirements!$E$10:$E$96,'Accum Dep'!$F50,Retirements!EE$10:EE$97)</f>
        <v>0</v>
      </c>
      <c r="L50" s="119">
        <f>SUMIF(Retirements!$E$10:$E$96,'Accum Dep'!$F50,Retirements!EF$10:EF$97)</f>
        <v>-215.18</v>
      </c>
      <c r="M50" s="119">
        <f>SUMIF(Retirements!$E$10:$E$96,'Accum Dep'!$F50,Retirements!EG$10:EG$97)</f>
        <v>0</v>
      </c>
      <c r="N50" s="119">
        <f>SUMIF(Retirements!$E$10:$E$96,'Accum Dep'!$F50,Retirements!EH$10:EH$97)</f>
        <v>0</v>
      </c>
      <c r="O50" s="119">
        <f>SUMIF(Retirements!$E$10:$E$96,'Accum Dep'!$F50,Retirements!EI$10:EI$97)</f>
        <v>-3541.6000000000004</v>
      </c>
      <c r="P50" s="119">
        <f>SUMIF(Retirements!$E$10:$E$96,'Accum Dep'!$F50,Retirements!EJ$10:EJ$97)</f>
        <v>-223652.13999999998</v>
      </c>
      <c r="Q50" s="119">
        <f>SUMIF(Retirements!$E$10:$E$96,'Accum Dep'!$F50,Retirements!EK$10:EK$97)</f>
        <v>-1115.0700000000002</v>
      </c>
      <c r="R50" s="119">
        <f>SUMIF(Retirements!$E$10:$E$96,'Accum Dep'!$F50,Retirements!EL$10:EL$97)</f>
        <v>-1115712.8399999999</v>
      </c>
      <c r="S50" s="119">
        <f>SUMIF(Retirements!$E$10:$E$96,'Accum Dep'!$F50,Retirements!EM$10:EM$97)</f>
        <v>-54704.152858291964</v>
      </c>
      <c r="T50" s="119">
        <f>SUMIF(Retirements!$E$10:$E$96,'Accum Dep'!$F50,Retirements!EN$10:EN$97)</f>
        <v>-54704.152858291964</v>
      </c>
      <c r="U50" s="119">
        <f>SUMIF(Retirements!$E$10:$E$96,'Accum Dep'!$F50,Retirements!EO$10:EO$97)</f>
        <v>-54704.152858291964</v>
      </c>
      <c r="V50" s="119">
        <f>SUMIF(Retirements!$E$10:$E$96,'Accum Dep'!$F50,Retirements!EP$10:EP$97)</f>
        <v>-54704.152858291964</v>
      </c>
      <c r="W50" s="119">
        <f>SUMIF(Retirements!$E$10:$E$96,'Accum Dep'!$F50,Retirements!EQ$10:EQ$97)</f>
        <v>-54704.152858291964</v>
      </c>
      <c r="X50" s="119">
        <f>SUMIF(Retirements!$E$10:$E$96,'Accum Dep'!$F50,Retirements!ER$10:ER$97)</f>
        <v>-54704.152858291964</v>
      </c>
      <c r="Y50" s="119">
        <f>SUMIF(Retirements!$E$10:$E$96,'Accum Dep'!$F50,Retirements!ES$10:ES$97)</f>
        <v>-54704.152858291964</v>
      </c>
      <c r="Z50" s="119">
        <f>SUMIF(Retirements!$E$10:$E$96,'Accum Dep'!$F50,Retirements!ET$10:ET$97)</f>
        <v>-54704.152858291964</v>
      </c>
      <c r="AA50" s="119">
        <f>SUMIF(Retirements!$E$10:$E$96,'Accum Dep'!$F50,Retirements!EU$10:EU$97)</f>
        <v>-54704.152858291964</v>
      </c>
      <c r="AB50" s="119">
        <f>SUMIF(Retirements!$E$10:$E$96,'Accum Dep'!$F50,Retirements!EV$10:EV$97)</f>
        <v>-55733.958224357841</v>
      </c>
      <c r="AC50" s="119">
        <f>SUMIF(Retirements!$E$10:$E$96,'Accum Dep'!$F50,Retirements!EW$10:EW$97)</f>
        <v>-55733.958224357841</v>
      </c>
      <c r="AD50" s="119">
        <f>SUMIF(Retirements!$E$10:$E$96,'Accum Dep'!$F50,Retirements!EX$10:EX$97)</f>
        <v>-55733.958224357841</v>
      </c>
      <c r="AE50" s="119">
        <f>SUMIF(Retirements!$E$10:$E$96,'Accum Dep'!$F50,Retirements!EY$10:EY$97)</f>
        <v>-55733.958224357841</v>
      </c>
      <c r="AF50" s="119">
        <f>SUMIF(Retirements!$E$10:$E$96,'Accum Dep'!$F50,Retirements!EZ$10:EZ$97)</f>
        <v>-55733.958224357841</v>
      </c>
      <c r="AG50" s="7"/>
      <c r="AH50" s="27">
        <f>SUMIF('Depreciation Exp'!$F$8:$F$130,'Accum Dep'!$F50,'Depreciation Exp'!CH$8:CH$133)</f>
        <v>21799.193081429516</v>
      </c>
      <c r="AI50" s="27">
        <f>SUMIF('Depreciation Exp'!$F$8:$F$130,'Accum Dep'!$F50,'Depreciation Exp'!CI$8:CI$133)</f>
        <v>21814.169519375195</v>
      </c>
      <c r="AJ50" s="27">
        <f>SUMIF('Depreciation Exp'!$F$8:$F$130,'Accum Dep'!$F50,'Depreciation Exp'!CJ$8:CJ$133)</f>
        <v>21862.120855859997</v>
      </c>
      <c r="AK50" s="27">
        <f>SUMIF('Depreciation Exp'!$F$8:$F$130,'Accum Dep'!$F50,'Depreciation Exp'!CK$8:CK$133)</f>
        <v>22119.008228533192</v>
      </c>
      <c r="AL50" s="27">
        <f>SUMIF('Depreciation Exp'!$F$8:$F$130,'Accum Dep'!$F50,'Depreciation Exp'!CL$8:CL$133)</f>
        <v>22550.600512658799</v>
      </c>
      <c r="AM50" s="27">
        <f>SUMIF('Depreciation Exp'!$F$8:$F$130,'Accum Dep'!$F50,'Depreciation Exp'!CM$8:CM$133)</f>
        <v>22834.065809492287</v>
      </c>
      <c r="AN50" s="27">
        <f>SUMIF('Depreciation Exp'!$F$8:$F$130,'Accum Dep'!$F50,'Depreciation Exp'!CN$8:CN$133)</f>
        <v>24321.314612046473</v>
      </c>
      <c r="AO50" s="27">
        <f>SUMIF('Depreciation Exp'!$F$8:$F$130,'Accum Dep'!$F50,'Depreciation Exp'!CO$8:CO$133)</f>
        <v>25661.059922566426</v>
      </c>
      <c r="AP50" s="27">
        <f>SUMIF('Depreciation Exp'!$F$8:$F$130,'Accum Dep'!$F50,'Depreciation Exp'!CP$8:CP$133)</f>
        <v>25786.348815346293</v>
      </c>
      <c r="AQ50" s="27">
        <f>SUMIF('Depreciation Exp'!$F$8:$F$130,'Accum Dep'!$F50,'Depreciation Exp'!CQ$8:CQ$133)</f>
        <v>25017.761327279699</v>
      </c>
      <c r="AR50" s="27">
        <f>SUMIF('Depreciation Exp'!$F$8:$F$130,'Accum Dep'!$F50,'Depreciation Exp'!CR$8:CR$133)</f>
        <v>24265.288672272323</v>
      </c>
      <c r="AS50" s="27">
        <f>SUMIF('Depreciation Exp'!$F$8:$F$130,'Accum Dep'!$F50,'Depreciation Exp'!CS$8:CS$133)</f>
        <v>24477.413231239469</v>
      </c>
      <c r="AT50" s="27">
        <f>SUMIF('Depreciation Exp'!$F$8:$F$130,'Accum Dep'!$F50,'Depreciation Exp'!CT$8:CT$133)</f>
        <v>24983.008285004875</v>
      </c>
      <c r="AU50" s="27">
        <f>SUMIF('Depreciation Exp'!$F$8:$F$130,'Accum Dep'!$F50,'Depreciation Exp'!CU$8:CU$133)</f>
        <v>25488.314794533988</v>
      </c>
      <c r="AV50" s="27">
        <f>SUMIF('Depreciation Exp'!$F$8:$F$130,'Accum Dep'!$F50,'Depreciation Exp'!CV$8:CV$133)</f>
        <v>25486.2973758191</v>
      </c>
      <c r="AW50" s="27">
        <f>SUMIF('Depreciation Exp'!$F$8:$F$130,'Accum Dep'!$F50,'Depreciation Exp'!CW$8:CW$133)</f>
        <v>25853.847399418657</v>
      </c>
      <c r="AX50" s="27">
        <f>SUMIF('Depreciation Exp'!$F$8:$F$130,'Accum Dep'!$F50,'Depreciation Exp'!CX$8:CX$133)</f>
        <v>26247.458560121224</v>
      </c>
      <c r="AY50" s="27">
        <f>SUMIF('Depreciation Exp'!$F$8:$F$130,'Accum Dep'!$F50,'Depreciation Exp'!CY$8:CY$133)</f>
        <v>26271.347829785132</v>
      </c>
      <c r="AZ50" s="27">
        <f>SUMIF('Depreciation Exp'!$F$8:$F$130,'Accum Dep'!$F50,'Depreciation Exp'!CZ$8:CZ$133)</f>
        <v>26267.949649341786</v>
      </c>
      <c r="BA50" s="27">
        <f>SUMIF('Depreciation Exp'!$F$8:$F$130,'Accum Dep'!$F50,'Depreciation Exp'!DA$8:DA$133)</f>
        <v>26308.496478132936</v>
      </c>
      <c r="BB50" s="27">
        <f>SUMIF('Depreciation Exp'!$F$8:$F$130,'Accum Dep'!$F50,'Depreciation Exp'!DB$8:DB$133)</f>
        <v>26399.113976747678</v>
      </c>
      <c r="BC50" s="27">
        <f>SUMIF('Depreciation Exp'!$F$8:$F$130,'Accum Dep'!$F50,'Depreciation Exp'!DC$8:DC$133)</f>
        <v>26536.469617383453</v>
      </c>
      <c r="BD50" s="27">
        <f>SUMIF('Depreciation Exp'!$F$8:$F$130,'Accum Dep'!$F50,'Depreciation Exp'!DD$8:DD$133)</f>
        <v>26696.561501471471</v>
      </c>
      <c r="BE50" s="27">
        <f>SUMIF('Depreciation Exp'!$F$8:$F$130,'Accum Dep'!$F50,'Depreciation Exp'!DE$8:DE$133)</f>
        <v>26832.840499128688</v>
      </c>
      <c r="BF50" s="59"/>
      <c r="BG50" s="27">
        <f>SUMIF(Adjustments!$J$4:$J$921,($F50&amp;"/"&amp;BG$4&amp;"/"&amp;BG$3&amp;"/"&amp;BG$2),Adjustments!L$4:L$921)</f>
        <v>28478.811352649253</v>
      </c>
      <c r="BH50" s="27">
        <f>SUMIF(Adjustments!$J$4:$J$921,($F50&amp;"/"&amp;BH$4&amp;"/"&amp;BH$3&amp;"/"&amp;BH$2),Adjustments!M$4:M$921)</f>
        <v>29016.173135242381</v>
      </c>
      <c r="BI50" s="27">
        <f>SUMIF(Adjustments!$J$4:$J$921,($F50&amp;"/"&amp;BI$4&amp;"/"&amp;BI$3&amp;"/"&amp;BI$2),Adjustments!N$4:N$921)</f>
        <v>29446.469086996356</v>
      </c>
      <c r="BJ50" s="27">
        <f>SUMIF(Adjustments!$J$4:$J$921,($F50&amp;"/"&amp;BJ$4&amp;"/"&amp;BJ$3&amp;"/"&amp;BJ$2),Adjustments!O$4:O$921)</f>
        <v>30102.832242283832</v>
      </c>
      <c r="BK50" s="27">
        <f>SUMIF(Adjustments!$J$4:$J$921,($F50&amp;"/"&amp;BK$4&amp;"/"&amp;BK$3&amp;"/"&amp;BK$2),Adjustments!P$4:P$921)</f>
        <v>30646.9823959614</v>
      </c>
      <c r="BL50" s="27">
        <f>SUMIF(Adjustments!$J$4:$J$921,($F50&amp;"/"&amp;BL$4&amp;"/"&amp;BL$3&amp;"/"&amp;BL$2),Adjustments!Q$4:Q$921)</f>
        <v>31058.670922615787</v>
      </c>
      <c r="BM50" s="27">
        <f>SUMIF(Adjustments!$J$4:$J$921,($F50&amp;"/"&amp;BM$4&amp;"/"&amp;BM$3&amp;"/"&amp;BM$2),Adjustments!R$4:R$921)</f>
        <v>31476.469152069127</v>
      </c>
      <c r="BN50" s="27">
        <f>SUMIF(Adjustments!$J$4:$J$921,($F50&amp;"/"&amp;BN$4&amp;"/"&amp;BN$3&amp;"/"&amp;BN$2),Adjustments!S$4:S$921)</f>
        <v>31771.844449849366</v>
      </c>
      <c r="BO50" s="27">
        <f>SUMIF(Adjustments!$J$4:$J$921,($F50&amp;"/"&amp;BO$4&amp;"/"&amp;BO$3&amp;"/"&amp;BO$2),Adjustments!T$4:T$921)</f>
        <v>32037.021420681926</v>
      </c>
      <c r="BP50" s="27">
        <f>SUMIF(Adjustments!$J$4:$J$921,($F50&amp;"/"&amp;BP$4&amp;"/"&amp;BP$3&amp;"/"&amp;BP$2),Adjustments!U$4:U$921)</f>
        <v>28067.826114294858</v>
      </c>
      <c r="BQ50" s="27">
        <f>SUMIF(Adjustments!$J$4:$J$921,($F50&amp;"/"&amp;BQ$4&amp;"/"&amp;BQ$3&amp;"/"&amp;BQ$2),Adjustments!V$4:V$921)</f>
        <v>28067.826114294858</v>
      </c>
      <c r="BR50" s="27">
        <f>SUMIF(Adjustments!$J$4:$J$921,($F50&amp;"/"&amp;BR$4&amp;"/"&amp;BR$3&amp;"/"&amp;BR$2),Adjustments!W$4:W$921)</f>
        <v>28067.826114294858</v>
      </c>
      <c r="BS50" s="27">
        <f>SUMIF(Adjustments!$J$4:$J$921,($F50&amp;"/"&amp;BS$4&amp;"/"&amp;BS$3&amp;"/"&amp;BS$2),Adjustments!X$4:X$921)</f>
        <v>28067.826114294858</v>
      </c>
      <c r="BT50" s="27">
        <f>SUMIF(Adjustments!$J$4:$J$921,($F50&amp;"/"&amp;BT$4&amp;"/"&amp;BT$3&amp;"/"&amp;BT$2),Adjustments!Y$4:Y$921)</f>
        <v>28067.826114294858</v>
      </c>
      <c r="BU50" s="27">
        <f>SUMIF(Adjustments!$J$4:$J$921,($F50&amp;"/"&amp;BU$4&amp;"/"&amp;BU$3&amp;"/"&amp;BU$2),Adjustments!Z$4:Z$921)</f>
        <v>28067.826114294858</v>
      </c>
      <c r="BV50" s="27">
        <f>SUMIF(Adjustments!$J$4:$J$921,($F50&amp;"/"&amp;BV$4&amp;"/"&amp;BV$3&amp;"/"&amp;BV$2),Adjustments!AA$4:AA$921)</f>
        <v>28067.826114294858</v>
      </c>
      <c r="BW50" s="27">
        <f>SUMIF(Adjustments!$J$4:$J$921,($F50&amp;"/"&amp;BW$4&amp;"/"&amp;BW$3&amp;"/"&amp;BW$2),Adjustments!AB$4:AB$921)</f>
        <v>28067.826114294858</v>
      </c>
      <c r="BX50" s="27">
        <f>SUMIF(Adjustments!$J$4:$J$921,($F50&amp;"/"&amp;BX$4&amp;"/"&amp;BX$3&amp;"/"&amp;BX$2),Adjustments!AC$4:AC$921)</f>
        <v>28067.826114294858</v>
      </c>
      <c r="BY50" s="27">
        <f>SUMIF(Adjustments!$J$4:$J$921,($F50&amp;"/"&amp;BY$4&amp;"/"&amp;BY$3&amp;"/"&amp;BY$2),Adjustments!AD$4:AD$921)</f>
        <v>28067.826114294858</v>
      </c>
      <c r="BZ50" s="27">
        <f>SUMIF(Adjustments!$J$4:$J$921,($F50&amp;"/"&amp;BZ$4&amp;"/"&amp;BZ$3&amp;"/"&amp;BZ$2),Adjustments!AE$4:AE$921)</f>
        <v>28067.826114294858</v>
      </c>
      <c r="CA50" s="27">
        <f>SUMIF(Adjustments!$J$4:$J$921,($F50&amp;"/"&amp;CA$4&amp;"/"&amp;CA$3&amp;"/"&amp;CA$2),Adjustments!AF$4:AF$921)</f>
        <v>28067.826114294858</v>
      </c>
      <c r="CB50" s="27">
        <f>SUMIF(Adjustments!$J$4:$J$921,($F50&amp;"/"&amp;CB$4&amp;"/"&amp;CB$3&amp;"/"&amp;CB$2),Adjustments!AG$4:AG$921)</f>
        <v>28067.826114294858</v>
      </c>
      <c r="CC50" s="27">
        <f>SUMIF(Adjustments!$J$4:$J$921,($F50&amp;"/"&amp;CC$4&amp;"/"&amp;CC$3&amp;"/"&amp;CC$2),Adjustments!AH$4:AH$921)</f>
        <v>28067.826114294858</v>
      </c>
      <c r="CD50" s="5"/>
      <c r="CE50" s="27">
        <f>SUMIF(Adjustments!$J$4:$J$921,($F50&amp;"/"&amp;CE$4&amp;"/"&amp;CE$3&amp;"/"&amp;CE$2),Adjustments!L$4:L$921)</f>
        <v>0</v>
      </c>
      <c r="CF50" s="27">
        <f>SUMIF(Adjustments!$J$4:$J$921,($F50&amp;"/"&amp;CF$4&amp;"/"&amp;CF$3&amp;"/"&amp;CF$2),Adjustments!M$4:M$921)</f>
        <v>0</v>
      </c>
      <c r="CG50" s="27">
        <f>SUMIF(Adjustments!$J$4:$J$921,($F50&amp;"/"&amp;CG$4&amp;"/"&amp;CG$3&amp;"/"&amp;CG$2),Adjustments!N$4:N$921)</f>
        <v>0</v>
      </c>
      <c r="CH50" s="27">
        <f>SUMIF(Adjustments!$J$4:$J$921,($F50&amp;"/"&amp;CH$4&amp;"/"&amp;CH$3&amp;"/"&amp;CH$2),Adjustments!O$4:O$921)</f>
        <v>0</v>
      </c>
      <c r="CI50" s="27">
        <f>SUMIF(Adjustments!$J$4:$J$921,($F50&amp;"/"&amp;CI$4&amp;"/"&amp;CI$3&amp;"/"&amp;CI$2),Adjustments!P$4:P$921)</f>
        <v>0</v>
      </c>
      <c r="CJ50" s="27">
        <f>SUMIF(Adjustments!$J$4:$J$921,($F50&amp;"/"&amp;CJ$4&amp;"/"&amp;CJ$3&amp;"/"&amp;CJ$2),Adjustments!Q$4:Q$921)</f>
        <v>0</v>
      </c>
      <c r="CK50" s="27">
        <f>SUMIF(Adjustments!$J$4:$J$921,($F50&amp;"/"&amp;CK$4&amp;"/"&amp;CK$3&amp;"/"&amp;CK$2),Adjustments!R$4:R$921)</f>
        <v>0</v>
      </c>
      <c r="CL50" s="27">
        <f>SUMIF(Adjustments!$J$4:$J$921,($F50&amp;"/"&amp;CL$4&amp;"/"&amp;CL$3&amp;"/"&amp;CL$2),Adjustments!S$4:S$921)</f>
        <v>0</v>
      </c>
      <c r="CM50" s="27">
        <f>SUMIF(Adjustments!$J$4:$J$921,($F50&amp;"/"&amp;CM$4&amp;"/"&amp;CM$3&amp;"/"&amp;CM$2),Adjustments!T$4:T$921)</f>
        <v>0</v>
      </c>
      <c r="CN50" s="27">
        <f>SUMIF(Adjustments!$J$4:$J$921,($F50&amp;"/"&amp;CN$4&amp;"/"&amp;CN$3&amp;"/"&amp;CN$2),Adjustments!U$4:U$921)</f>
        <v>0</v>
      </c>
      <c r="CO50" s="27">
        <f>SUMIF(Adjustments!$J$4:$J$921,($F50&amp;"/"&amp;CO$4&amp;"/"&amp;CO$3&amp;"/"&amp;CO$2),Adjustments!V$4:V$921)</f>
        <v>0</v>
      </c>
      <c r="CP50" s="27">
        <f>SUMIF(Adjustments!$J$4:$J$921,($F50&amp;"/"&amp;CP$4&amp;"/"&amp;CP$3&amp;"/"&amp;CP$2),Adjustments!W$4:W$921)</f>
        <v>0</v>
      </c>
      <c r="CQ50" s="27">
        <f>SUMIF(Adjustments!$J$4:$J$921,($F50&amp;"/"&amp;CQ$4&amp;"/"&amp;CQ$3&amp;"/"&amp;CQ$2),Adjustments!X$4:X$921)</f>
        <v>0</v>
      </c>
      <c r="CR50" s="27">
        <f>SUMIF(Adjustments!$J$4:$J$921,($F50&amp;"/"&amp;CR$4&amp;"/"&amp;CR$3&amp;"/"&amp;CR$2),Adjustments!Y$4:Y$921)</f>
        <v>0</v>
      </c>
      <c r="CS50" s="27">
        <f>SUMIF(Adjustments!$J$4:$J$921,($F50&amp;"/"&amp;CS$4&amp;"/"&amp;CS$3&amp;"/"&amp;CS$2),Adjustments!Z$4:Z$921)</f>
        <v>0</v>
      </c>
      <c r="CT50" s="27">
        <f>SUMIF(Adjustments!$J$4:$J$921,($F50&amp;"/"&amp;CT$4&amp;"/"&amp;CT$3&amp;"/"&amp;CT$2),Adjustments!AA$4:AA$921)</f>
        <v>0</v>
      </c>
      <c r="CU50" s="27">
        <f>SUMIF(Adjustments!$J$4:$J$921,($F50&amp;"/"&amp;CU$4&amp;"/"&amp;CU$3&amp;"/"&amp;CU$2),Adjustments!AB$4:AB$921)</f>
        <v>0</v>
      </c>
      <c r="CV50" s="27">
        <f>SUMIF(Adjustments!$J$4:$J$921,($F50&amp;"/"&amp;CV$4&amp;"/"&amp;CV$3&amp;"/"&amp;CV$2),Adjustments!AC$4:AC$921)</f>
        <v>0</v>
      </c>
      <c r="CW50" s="27">
        <f>SUMIF(Adjustments!$J$4:$J$921,($F50&amp;"/"&amp;CW$4&amp;"/"&amp;CW$3&amp;"/"&amp;CW$2),Adjustments!AD$4:AD$921)</f>
        <v>0</v>
      </c>
      <c r="CX50" s="27">
        <f>SUMIF(Adjustments!$J$4:$J$921,($F50&amp;"/"&amp;CX$4&amp;"/"&amp;CX$3&amp;"/"&amp;CX$2),Adjustments!AE$4:AE$921)</f>
        <v>0</v>
      </c>
      <c r="CY50" s="27">
        <f>SUMIF(Adjustments!$J$4:$J$921,($F50&amp;"/"&amp;CY$4&amp;"/"&amp;CY$3&amp;"/"&amp;CY$2),Adjustments!AF$4:AF$921)</f>
        <v>0</v>
      </c>
      <c r="CZ50" s="27">
        <f>SUMIF(Adjustments!$J$4:$J$921,($F50&amp;"/"&amp;CZ$4&amp;"/"&amp;CZ$3&amp;"/"&amp;CZ$2),Adjustments!AG$4:AG$921)</f>
        <v>0</v>
      </c>
      <c r="DA50" s="27">
        <f>SUMIF(Adjustments!$J$4:$J$921,($F50&amp;"/"&amp;DA$4&amp;"/"&amp;DA$3&amp;"/"&amp;DA$2),Adjustments!AH$4:AH$921)</f>
        <v>0</v>
      </c>
      <c r="DB50" s="5"/>
      <c r="DC50" s="27">
        <f>SUMIF(Adjustments!$J$4:$J$921,($F50&amp;"/"&amp;DC$4&amp;"/"&amp;DC$3&amp;"/"&amp;DC$2),Adjustments!L$4:L$921)</f>
        <v>0</v>
      </c>
      <c r="DD50" s="27">
        <f>SUMIF(Adjustments!$J$4:$J$921,($F50&amp;"/"&amp;DD$4&amp;"/"&amp;DD$3&amp;"/"&amp;DD$2),Adjustments!M$4:M$921)</f>
        <v>0</v>
      </c>
      <c r="DE50" s="27">
        <f>SUMIF(Adjustments!$J$4:$J$921,($F50&amp;"/"&amp;DE$4&amp;"/"&amp;DE$3&amp;"/"&amp;DE$2),Adjustments!N$4:N$921)</f>
        <v>0</v>
      </c>
      <c r="DF50" s="27">
        <f>SUMIF(Adjustments!$J$4:$J$921,($F50&amp;"/"&amp;DF$4&amp;"/"&amp;DF$3&amp;"/"&amp;DF$2),Adjustments!O$4:O$921)</f>
        <v>0</v>
      </c>
      <c r="DG50" s="27">
        <f>SUMIF(Adjustments!$J$4:$J$921,($F50&amp;"/"&amp;DG$4&amp;"/"&amp;DG$3&amp;"/"&amp;DG$2),Adjustments!P$4:P$921)</f>
        <v>0</v>
      </c>
      <c r="DH50" s="27">
        <f>SUMIF(Adjustments!$J$4:$J$921,($F50&amp;"/"&amp;DH$4&amp;"/"&amp;DH$3&amp;"/"&amp;DH$2),Adjustments!Q$4:Q$921)</f>
        <v>0</v>
      </c>
      <c r="DI50" s="27">
        <f>SUMIF(Adjustments!$J$4:$J$921,($F50&amp;"/"&amp;DI$4&amp;"/"&amp;DI$3&amp;"/"&amp;DI$2),Adjustments!R$4:R$921)</f>
        <v>0</v>
      </c>
      <c r="DJ50" s="27">
        <f>SUMIF(Adjustments!$J$4:$J$921,($F50&amp;"/"&amp;DJ$4&amp;"/"&amp;DJ$3&amp;"/"&amp;DJ$2),Adjustments!S$4:S$921)</f>
        <v>0</v>
      </c>
      <c r="DK50" s="27">
        <f>SUMIF(Adjustments!$J$4:$J$921,($F50&amp;"/"&amp;DK$4&amp;"/"&amp;DK$3&amp;"/"&amp;DK$2),Adjustments!T$4:T$921)</f>
        <v>0</v>
      </c>
      <c r="DL50" s="27">
        <f>SUMIF(Adjustments!$J$4:$J$921,($F50&amp;"/"&amp;DL$4&amp;"/"&amp;DL$3&amp;"/"&amp;DL$2),Adjustments!U$4:U$921)</f>
        <v>0</v>
      </c>
      <c r="DM50" s="27">
        <f>SUMIF(Adjustments!$J$4:$J$921,($F50&amp;"/"&amp;DM$4&amp;"/"&amp;DM$3&amp;"/"&amp;DM$2),Adjustments!V$4:V$921)</f>
        <v>0</v>
      </c>
      <c r="DN50" s="27">
        <f>SUMIF(Adjustments!$J$4:$J$921,($F50&amp;"/"&amp;DN$4&amp;"/"&amp;DN$3&amp;"/"&amp;DN$2),Adjustments!W$4:W$921)</f>
        <v>0</v>
      </c>
      <c r="DO50" s="27">
        <f>SUMIF(Adjustments!$J$4:$J$921,($F50&amp;"/"&amp;DO$4&amp;"/"&amp;DO$3&amp;"/"&amp;DO$2),Adjustments!X$4:X$921)</f>
        <v>0</v>
      </c>
      <c r="DP50" s="27">
        <f>SUMIF(Adjustments!$J$4:$J$921,($F50&amp;"/"&amp;DP$4&amp;"/"&amp;DP$3&amp;"/"&amp;DP$2),Adjustments!Y$4:Y$921)</f>
        <v>0</v>
      </c>
      <c r="DQ50" s="27">
        <f>SUMIF(Adjustments!$J$4:$J$921,($F50&amp;"/"&amp;DQ$4&amp;"/"&amp;DQ$3&amp;"/"&amp;DQ$2),Adjustments!Z$4:Z$921)</f>
        <v>0</v>
      </c>
      <c r="DR50" s="27">
        <f>SUMIF(Adjustments!$J$4:$J$921,($F50&amp;"/"&amp;DR$4&amp;"/"&amp;DR$3&amp;"/"&amp;DR$2),Adjustments!AA$4:AA$921)</f>
        <v>0</v>
      </c>
      <c r="DS50" s="27">
        <f>SUMIF(Adjustments!$J$4:$J$921,($F50&amp;"/"&amp;DS$4&amp;"/"&amp;DS$3&amp;"/"&amp;DS$2),Adjustments!AB$4:AB$921)</f>
        <v>0</v>
      </c>
      <c r="DT50" s="27">
        <f>SUMIF(Adjustments!$J$4:$J$921,($F50&amp;"/"&amp;DT$4&amp;"/"&amp;DT$3&amp;"/"&amp;DT$2),Adjustments!AC$4:AC$921)</f>
        <v>0</v>
      </c>
      <c r="DU50" s="27">
        <f>SUMIF(Adjustments!$J$4:$J$921,($F50&amp;"/"&amp;DU$4&amp;"/"&amp;DU$3&amp;"/"&amp;DU$2),Adjustments!AD$4:AD$921)</f>
        <v>0</v>
      </c>
      <c r="DV50" s="27">
        <f>SUMIF(Adjustments!$J$4:$J$921,($F50&amp;"/"&amp;DV$4&amp;"/"&amp;DV$3&amp;"/"&amp;DV$2),Adjustments!AE$4:AE$921)</f>
        <v>0</v>
      </c>
      <c r="DW50" s="27">
        <f>SUMIF(Adjustments!$J$4:$J$921,($F50&amp;"/"&amp;DW$4&amp;"/"&amp;DW$3&amp;"/"&amp;DW$2),Adjustments!AF$4:AF$921)</f>
        <v>0</v>
      </c>
      <c r="DX50" s="27">
        <f>SUMIF(Adjustments!$J$4:$J$921,($F50&amp;"/"&amp;DX$4&amp;"/"&amp;DX$3&amp;"/"&amp;DX$2),Adjustments!AG$4:AG$921)</f>
        <v>0</v>
      </c>
      <c r="DY50" s="27">
        <f>SUMIF(Adjustments!$J$4:$J$921,($F50&amp;"/"&amp;DY$4&amp;"/"&amp;DY$3&amp;"/"&amp;DY$2),Adjustments!AH$4:AH$921)</f>
        <v>0</v>
      </c>
      <c r="DZ50" s="5"/>
      <c r="EA50" s="27">
        <f>SUMIF(Adjustments!$J$4:$J$921,($F50&amp;"/"&amp;EA$4&amp;"/"&amp;EA$3&amp;"/"&amp;EA$2),Adjustments!L$4:L$921)</f>
        <v>0</v>
      </c>
      <c r="EB50" s="27">
        <f>SUMIF(Adjustments!$J$4:$J$921,($F50&amp;"/"&amp;EB$4&amp;"/"&amp;EB$3&amp;"/"&amp;EB$2),Adjustments!M$4:M$921)</f>
        <v>0</v>
      </c>
      <c r="EC50" s="27">
        <f>SUMIF(Adjustments!$J$4:$J$921,($F50&amp;"/"&amp;EC$4&amp;"/"&amp;EC$3&amp;"/"&amp;EC$2),Adjustments!N$4:N$921)</f>
        <v>0</v>
      </c>
      <c r="ED50" s="27">
        <f>SUMIF(Adjustments!$J$4:$J$921,($F50&amp;"/"&amp;ED$4&amp;"/"&amp;ED$3&amp;"/"&amp;ED$2),Adjustments!O$4:O$921)</f>
        <v>0</v>
      </c>
      <c r="EE50" s="27">
        <f>SUMIF(Adjustments!$J$4:$J$921,($F50&amp;"/"&amp;EE$4&amp;"/"&amp;EE$3&amp;"/"&amp;EE$2),Adjustments!P$4:P$921)</f>
        <v>0</v>
      </c>
      <c r="EF50" s="27">
        <f>SUMIF(Adjustments!$J$4:$J$921,($F50&amp;"/"&amp;EF$4&amp;"/"&amp;EF$3&amp;"/"&amp;EF$2),Adjustments!Q$4:Q$921)</f>
        <v>0</v>
      </c>
      <c r="EG50" s="27">
        <f>SUMIF(Adjustments!$J$4:$J$921,($F50&amp;"/"&amp;EG$4&amp;"/"&amp;EG$3&amp;"/"&amp;EG$2),Adjustments!R$4:R$921)</f>
        <v>0</v>
      </c>
      <c r="EH50" s="27">
        <f>SUMIF(Adjustments!$J$4:$J$921,($F50&amp;"/"&amp;EH$4&amp;"/"&amp;EH$3&amp;"/"&amp;EH$2),Adjustments!S$4:S$921)</f>
        <v>0</v>
      </c>
      <c r="EI50" s="27">
        <f>SUMIF(Adjustments!$J$4:$J$921,($F50&amp;"/"&amp;EI$4&amp;"/"&amp;EI$3&amp;"/"&amp;EI$2),Adjustments!T$4:T$921)</f>
        <v>0</v>
      </c>
      <c r="EJ50" s="27">
        <f>SUMIF(Adjustments!$J$4:$J$921,($F50&amp;"/"&amp;EJ$4&amp;"/"&amp;EJ$3&amp;"/"&amp;EJ$2),Adjustments!U$4:U$921)</f>
        <v>0</v>
      </c>
      <c r="EK50" s="27">
        <f>SUMIF(Adjustments!$J$4:$J$921,($F50&amp;"/"&amp;EK$4&amp;"/"&amp;EK$3&amp;"/"&amp;EK$2),Adjustments!V$4:V$921)</f>
        <v>0</v>
      </c>
      <c r="EL50" s="27">
        <f>SUMIF(Adjustments!$J$4:$J$921,($F50&amp;"/"&amp;EL$4&amp;"/"&amp;EL$3&amp;"/"&amp;EL$2),Adjustments!W$4:W$921)</f>
        <v>0</v>
      </c>
      <c r="EM50" s="27">
        <f>SUMIF(Adjustments!$J$4:$J$921,($F50&amp;"/"&amp;EM$4&amp;"/"&amp;EM$3&amp;"/"&amp;EM$2),Adjustments!X$4:X$921)</f>
        <v>0</v>
      </c>
      <c r="EN50" s="27">
        <f>SUMIF(Adjustments!$J$4:$J$921,($F50&amp;"/"&amp;EN$4&amp;"/"&amp;EN$3&amp;"/"&amp;EN$2),Adjustments!Y$4:Y$921)</f>
        <v>0</v>
      </c>
      <c r="EO50" s="27">
        <f>SUMIF(Adjustments!$J$4:$J$921,($F50&amp;"/"&amp;EO$4&amp;"/"&amp;EO$3&amp;"/"&amp;EO$2),Adjustments!Z$4:Z$921)</f>
        <v>0</v>
      </c>
      <c r="EP50" s="27">
        <f>SUMIF(Adjustments!$J$4:$J$921,($F50&amp;"/"&amp;EP$4&amp;"/"&amp;EP$3&amp;"/"&amp;EP$2),Adjustments!AA$4:AA$921)</f>
        <v>0</v>
      </c>
      <c r="EQ50" s="27">
        <f>SUMIF(Adjustments!$J$4:$J$921,($F50&amp;"/"&amp;EQ$4&amp;"/"&amp;EQ$3&amp;"/"&amp;EQ$2),Adjustments!AB$4:AB$921)</f>
        <v>0</v>
      </c>
      <c r="ER50" s="27">
        <f>SUMIF(Adjustments!$J$4:$J$921,($F50&amp;"/"&amp;ER$4&amp;"/"&amp;ER$3&amp;"/"&amp;ER$2),Adjustments!AC$4:AC$921)</f>
        <v>0</v>
      </c>
      <c r="ES50" s="27">
        <f>SUMIF(Adjustments!$J$4:$J$921,($F50&amp;"/"&amp;ES$4&amp;"/"&amp;ES$3&amp;"/"&amp;ES$2),Adjustments!AD$4:AD$921)</f>
        <v>0</v>
      </c>
      <c r="ET50" s="27">
        <f>SUMIF(Adjustments!$J$4:$J$921,($F50&amp;"/"&amp;ET$4&amp;"/"&amp;ET$3&amp;"/"&amp;ET$2),Adjustments!AE$4:AE$921)</f>
        <v>0</v>
      </c>
      <c r="EU50" s="27">
        <f>SUMIF(Adjustments!$J$4:$J$921,($F50&amp;"/"&amp;EU$4&amp;"/"&amp;EU$3&amp;"/"&amp;EU$2),Adjustments!AF$4:AF$921)</f>
        <v>0</v>
      </c>
      <c r="EV50" s="27">
        <f>SUMIF(Adjustments!$J$4:$J$921,($F50&amp;"/"&amp;EV$4&amp;"/"&amp;EV$3&amp;"/"&amp;EV$2),Adjustments!AG$4:AG$921)</f>
        <v>0</v>
      </c>
      <c r="EW50" s="27">
        <f>SUMIF(Adjustments!$J$4:$J$921,($F50&amp;"/"&amp;EW$4&amp;"/"&amp;EW$3&amp;"/"&amp;EW$2),Adjustments!AH$4:AH$921)</f>
        <v>0</v>
      </c>
      <c r="EX50" s="5"/>
      <c r="EY50" s="27">
        <f>SUMIF(Adjustments!$J$4:$J$921,($F50&amp;"/"&amp;EY$4&amp;"/"&amp;EY$3&amp;"/"&amp;EY$2),Adjustments!L$4:L$921)</f>
        <v>0</v>
      </c>
      <c r="EZ50" s="27">
        <f>SUMIF(Adjustments!$J$4:$J$921,($F50&amp;"/"&amp;EZ$4&amp;"/"&amp;EZ$3&amp;"/"&amp;EZ$2),Adjustments!M$4:M$921)</f>
        <v>0</v>
      </c>
      <c r="FA50" s="27">
        <f>SUMIF(Adjustments!$J$4:$J$921,($F50&amp;"/"&amp;FA$4&amp;"/"&amp;FA$3&amp;"/"&amp;FA$2),Adjustments!N$4:N$921)</f>
        <v>0</v>
      </c>
      <c r="FB50" s="27">
        <f>SUMIF(Adjustments!$J$4:$J$921,($F50&amp;"/"&amp;FB$4&amp;"/"&amp;FB$3&amp;"/"&amp;FB$2),Adjustments!O$4:O$921)</f>
        <v>0</v>
      </c>
      <c r="FC50" s="27">
        <f>SUMIF(Adjustments!$J$4:$J$921,($F50&amp;"/"&amp;FC$4&amp;"/"&amp;FC$3&amp;"/"&amp;FC$2),Adjustments!P$4:P$921)</f>
        <v>0</v>
      </c>
      <c r="FD50" s="27">
        <f>SUMIF(Adjustments!$J$4:$J$921,($F50&amp;"/"&amp;FD$4&amp;"/"&amp;FD$3&amp;"/"&amp;FD$2),Adjustments!Q$4:Q$921)</f>
        <v>0</v>
      </c>
      <c r="FE50" s="27">
        <f>SUMIF(Adjustments!$J$4:$J$921,($F50&amp;"/"&amp;FE$4&amp;"/"&amp;FE$3&amp;"/"&amp;FE$2),Adjustments!R$4:R$921)</f>
        <v>0</v>
      </c>
      <c r="FF50" s="27">
        <f>SUMIF(Adjustments!$J$4:$J$921,($F50&amp;"/"&amp;FF$4&amp;"/"&amp;FF$3&amp;"/"&amp;FF$2),Adjustments!S$4:S$921)</f>
        <v>0</v>
      </c>
      <c r="FG50" s="27">
        <f>SUMIF(Adjustments!$J$4:$J$921,($F50&amp;"/"&amp;FG$4&amp;"/"&amp;FG$3&amp;"/"&amp;FG$2),Adjustments!T$4:T$921)</f>
        <v>0</v>
      </c>
      <c r="FH50" s="27">
        <f>SUMIF(Adjustments!$J$4:$J$921,($F50&amp;"/"&amp;FH$4&amp;"/"&amp;FH$3&amp;"/"&amp;FH$2),Adjustments!U$4:U$921)</f>
        <v>0</v>
      </c>
      <c r="FI50" s="27">
        <f>SUMIF(Adjustments!$J$4:$J$921,($F50&amp;"/"&amp;FI$4&amp;"/"&amp;FI$3&amp;"/"&amp;FI$2),Adjustments!V$4:V$921)</f>
        <v>0</v>
      </c>
      <c r="FJ50" s="27">
        <f>SUMIF(Adjustments!$J$4:$J$921,($F50&amp;"/"&amp;FJ$4&amp;"/"&amp;FJ$3&amp;"/"&amp;FJ$2),Adjustments!W$4:W$921)</f>
        <v>0</v>
      </c>
      <c r="FK50" s="27">
        <f>SUMIF(Adjustments!$J$4:$J$921,($F50&amp;"/"&amp;FK$4&amp;"/"&amp;FK$3&amp;"/"&amp;FK$2),Adjustments!X$4:X$921)</f>
        <v>0</v>
      </c>
      <c r="FL50" s="27">
        <f>SUMIF(Adjustments!$J$4:$J$921,($F50&amp;"/"&amp;FL$4&amp;"/"&amp;FL$3&amp;"/"&amp;FL$2),Adjustments!Y$4:Y$921)</f>
        <v>0</v>
      </c>
      <c r="FM50" s="27">
        <f>SUMIF(Adjustments!$J$4:$J$921,($F50&amp;"/"&amp;FM$4&amp;"/"&amp;FM$3&amp;"/"&amp;FM$2),Adjustments!Z$4:Z$921)</f>
        <v>0</v>
      </c>
      <c r="FN50" s="27">
        <f>SUMIF(Adjustments!$J$4:$J$921,($F50&amp;"/"&amp;FN$4&amp;"/"&amp;FN$3&amp;"/"&amp;FN$2),Adjustments!AA$4:AA$921)</f>
        <v>0</v>
      </c>
      <c r="FO50" s="27">
        <f>SUMIF(Adjustments!$J$4:$J$921,($F50&amp;"/"&amp;FO$4&amp;"/"&amp;FO$3&amp;"/"&amp;FO$2),Adjustments!AB$4:AB$921)</f>
        <v>0</v>
      </c>
      <c r="FP50" s="27">
        <f>SUMIF(Adjustments!$J$4:$J$921,($F50&amp;"/"&amp;FP$4&amp;"/"&amp;FP$3&amp;"/"&amp;FP$2),Adjustments!AC$4:AC$921)</f>
        <v>0</v>
      </c>
      <c r="FQ50" s="27">
        <f>SUMIF(Adjustments!$J$4:$J$921,($F50&amp;"/"&amp;FQ$4&amp;"/"&amp;FQ$3&amp;"/"&amp;FQ$2),Adjustments!AD$4:AD$921)</f>
        <v>0</v>
      </c>
      <c r="FR50" s="27">
        <f>SUMIF(Adjustments!$J$4:$J$921,($F50&amp;"/"&amp;FR$4&amp;"/"&amp;FR$3&amp;"/"&amp;FR$2),Adjustments!AE$4:AE$921)</f>
        <v>0</v>
      </c>
      <c r="FS50" s="27">
        <f>SUMIF(Adjustments!$J$4:$J$921,($F50&amp;"/"&amp;FS$4&amp;"/"&amp;FS$3&amp;"/"&amp;FS$2),Adjustments!AF$4:AF$921)</f>
        <v>0</v>
      </c>
      <c r="FT50" s="27">
        <f>SUMIF(Adjustments!$J$4:$J$921,($F50&amp;"/"&amp;FT$4&amp;"/"&amp;FT$3&amp;"/"&amp;FT$2),Adjustments!AG$4:AG$921)</f>
        <v>0</v>
      </c>
      <c r="FU50" s="27">
        <f>SUMIF(Adjustments!$J$4:$J$921,($F50&amp;"/"&amp;FU$4&amp;"/"&amp;FU$3&amp;"/"&amp;FU$2),Adjustments!AH$4:AH$921)</f>
        <v>0</v>
      </c>
      <c r="FV50" s="5"/>
      <c r="FW50" s="27">
        <f t="shared" si="29"/>
        <v>0</v>
      </c>
      <c r="FX50" s="5"/>
      <c r="FY50" s="358">
        <f>VLOOKUP(F50,Scenarios!Z52:AD173,5,0)</f>
        <v>-4392557.87</v>
      </c>
      <c r="FZ50" s="16">
        <f t="shared" ref="FZ50:FZ64" si="218">FY50-J50-AI50-(BG50+CE50+DC50+EA50+EY50)</f>
        <v>-4442850.8508720249</v>
      </c>
      <c r="GA50" s="16">
        <f t="shared" ref="GA50:GA64" si="219">FZ50-K50-AJ50-(BH50+CF50+DD50+EB50+EZ50)</f>
        <v>-4493729.1448631277</v>
      </c>
      <c r="GB50" s="16">
        <f t="shared" ref="GB50:GB64" si="220">GA50-L50-AK50-(BI50+CG50+DE50+EC50+FA50)</f>
        <v>-4545079.4421786573</v>
      </c>
      <c r="GC50" s="16">
        <f t="shared" ref="GC50:GC64" si="221">GB50-M50-AL50-(BJ50+CH50+DF50+ED50+FB50)</f>
        <v>-4597732.8749336004</v>
      </c>
      <c r="GD50" s="16">
        <f t="shared" ref="GD50:GD64" si="222">GC50-N50-AM50-(BK50+CI50+DG50+EE50+FC50)</f>
        <v>-4651213.9231390534</v>
      </c>
      <c r="GE50" s="16">
        <f t="shared" ref="GE50:GE64" si="223">GD50-O50-AN50-(BL50+CJ50+DH50+EF50+FD50)</f>
        <v>-4703052.3086737162</v>
      </c>
      <c r="GF50" s="16">
        <f t="shared" ref="GF50:GF64" si="224">GE50-P50-AO50-(BM50+CK50+DI50+EG50+FE50)</f>
        <v>-4536537.6977483518</v>
      </c>
      <c r="GG50" s="16">
        <f t="shared" ref="GG50:GG64" si="225">GF50-Q50-AP50-(BN50+CL50+DJ50+EH50+FF50)</f>
        <v>-4592980.8210135475</v>
      </c>
      <c r="GH50" s="16">
        <f t="shared" ref="GH50:GH64" si="226">GG50-R50-AQ50-(BO50+CM50+DK50+EI50+FG50)</f>
        <v>-3534322.7637615092</v>
      </c>
      <c r="GI50" s="16">
        <f t="shared" ref="GI50:GI64" si="227">GH50-S50-AR50-(BP50+CN50+DL50+EJ50+FH50)</f>
        <v>-3531951.7256897846</v>
      </c>
      <c r="GJ50" s="16">
        <f t="shared" ref="GJ50:GJ64" si="228">GI50-T50-AS50-(BQ50+CO50+DM50+EK50+FI50)</f>
        <v>-3529792.8121770276</v>
      </c>
      <c r="GK50" s="16">
        <f t="shared" ref="GK50:GK64" si="229">GJ50-U50-AT50-(BR50+CP50+DN50+EL50+FJ50)</f>
        <v>-3528139.4937180355</v>
      </c>
      <c r="GL50" s="16">
        <f t="shared" ref="GL50:GL64" si="230">GK50-V50-AU50-(BS50+CQ50+DO50+EM50+FK50)</f>
        <v>-3526991.4817685727</v>
      </c>
      <c r="GM50" s="16">
        <f t="shared" ref="GM50:GM64" si="231">GL50-W50-AV50-(BT50+CR50+DP50+EN50+FL50)</f>
        <v>-3525841.4524003952</v>
      </c>
      <c r="GN50" s="16">
        <f t="shared" ref="GN50:GN64" si="232">GM50-X50-AW50-(BU50+CS50+DQ50+EO50+FM50)</f>
        <v>-3525058.9730558172</v>
      </c>
      <c r="GO50" s="16">
        <f t="shared" ref="GO50:GO64" si="233">GN50-Y50-AX50-(BV50+CT50+DR50+EP50+FN50)</f>
        <v>-3524670.1048719417</v>
      </c>
      <c r="GP50" s="16">
        <f t="shared" ref="GP50:GP64" si="234">GO50-Z50-AY50-(BW50+CU50+DS50+EQ50+FO50)</f>
        <v>-3524305.1259577302</v>
      </c>
      <c r="GQ50" s="16">
        <f t="shared" ref="GQ50:GQ64" si="235">GP50-AA50-AZ50-(BX50+CV50+DT50+ER50+FP50)</f>
        <v>-3523936.7488630754</v>
      </c>
      <c r="GR50" s="16">
        <f t="shared" ref="GR50:GR64" si="236">GQ50-AB50-BA50-(BY50+CW50+DU50+ES50+FQ50)</f>
        <v>-3522579.1132311453</v>
      </c>
      <c r="GS50" s="16">
        <f t="shared" ref="GS50:GS64" si="237">GR50-AC50-BB50-(BZ50+CX50+DV50+ET50+FR50)</f>
        <v>-3521312.0950978301</v>
      </c>
      <c r="GT50" s="16">
        <f t="shared" ref="GT50:GT64" si="238">GS50-AD50-BC50-(CA50+CY50+DW50+EU50+FS50)</f>
        <v>-3520182.4326051506</v>
      </c>
      <c r="GU50" s="16">
        <f t="shared" ref="GU50:GU64" si="239">GT50-AE50-BD50-(CB50+CZ50+DX50+EV50+FT50)</f>
        <v>-3519212.861996559</v>
      </c>
      <c r="GV50" s="16">
        <f t="shared" ref="GV50:GV64" si="240">GU50-AF50-BE50-(CC50+DA50+DY50+EW50+FU50)</f>
        <v>-3518379.5703856247</v>
      </c>
      <c r="GW50" s="13"/>
      <c r="GX50" s="569" t="s">
        <v>978</v>
      </c>
      <c r="GY50" s="599" t="str">
        <f>GX50</f>
        <v>108GPCA</v>
      </c>
      <c r="GZ50" s="563">
        <f t="shared" ref="GZ50:GZ64" si="241">AVERAGE(GJ50:GV50)</f>
        <v>-3523877.0973945316</v>
      </c>
      <c r="HA50" s="127">
        <f>VLOOKUP($GX50,Scenarios!$V$11:$Y$132,4,0)</f>
        <v>-4272479.1449999996</v>
      </c>
      <c r="HB50" s="127">
        <f t="shared" si="93"/>
        <v>748602.04760546796</v>
      </c>
      <c r="HD50" s="106">
        <f>VLOOKUP($GX50,Scenarios!$AE$11:$AF$132,2,0)</f>
        <v>-4277307.9226146303</v>
      </c>
      <c r="HE50" s="106">
        <f>VLOOKUP($GX50,Scenarios!$V$11:$Y$132,4,0)</f>
        <v>-4272479.1449999996</v>
      </c>
      <c r="HF50" s="106">
        <f t="shared" si="94"/>
        <v>-4828.7776146307588</v>
      </c>
      <c r="HH50" s="106">
        <f t="shared" si="54"/>
        <v>-753430.82522009872</v>
      </c>
    </row>
    <row r="51" spans="1:216">
      <c r="A51" t="s">
        <v>24</v>
      </c>
      <c r="B51" t="s">
        <v>25</v>
      </c>
      <c r="C51" t="s">
        <v>25</v>
      </c>
      <c r="D51" s="5" t="s">
        <v>106</v>
      </c>
      <c r="E51" s="5" t="s">
        <v>36</v>
      </c>
      <c r="F51" s="5" t="s">
        <v>133</v>
      </c>
      <c r="G51" s="5" t="s">
        <v>75</v>
      </c>
      <c r="H51" s="5" t="s">
        <v>983</v>
      </c>
      <c r="I51" s="5"/>
      <c r="J51" s="119">
        <f>SUMIF(Retirements!$E$10:$E$96,'Accum Dep'!$F51,Retirements!ED$10:ED$97)</f>
        <v>-82769.61</v>
      </c>
      <c r="K51" s="119">
        <f>SUMIF(Retirements!$E$10:$E$96,'Accum Dep'!$F51,Retirements!EE$10:EE$97)</f>
        <v>-2470.3700000000003</v>
      </c>
      <c r="L51" s="119">
        <f>SUMIF(Retirements!$E$10:$E$96,'Accum Dep'!$F51,Retirements!EF$10:EF$97)</f>
        <v>-14985.48</v>
      </c>
      <c r="M51" s="119">
        <f>SUMIF(Retirements!$E$10:$E$96,'Accum Dep'!$F51,Retirements!EG$10:EG$97)</f>
        <v>-18500.28</v>
      </c>
      <c r="N51" s="119">
        <f>SUMIF(Retirements!$E$10:$E$96,'Accum Dep'!$F51,Retirements!EH$10:EH$97)</f>
        <v>-183448.19000000003</v>
      </c>
      <c r="O51" s="119">
        <f>SUMIF(Retirements!$E$10:$E$96,'Accum Dep'!$F51,Retirements!EI$10:EI$97)</f>
        <v>-545342.12000000011</v>
      </c>
      <c r="P51" s="119">
        <f>SUMIF(Retirements!$E$10:$E$96,'Accum Dep'!$F51,Retirements!EJ$10:EJ$97)</f>
        <v>-1275862.7799999993</v>
      </c>
      <c r="Q51" s="119">
        <f>SUMIF(Retirements!$E$10:$E$96,'Accum Dep'!$F51,Retirements!EK$10:EK$97)</f>
        <v>-190306.11000000002</v>
      </c>
      <c r="R51" s="119">
        <f>SUMIF(Retirements!$E$10:$E$96,'Accum Dep'!$F51,Retirements!EL$10:EL$97)</f>
        <v>-3681257.01</v>
      </c>
      <c r="S51" s="119">
        <f>SUMIF(Retirements!$E$10:$E$96,'Accum Dep'!$F51,Retirements!EM$10:EM$97)</f>
        <v>-667613.24572073878</v>
      </c>
      <c r="T51" s="119">
        <f>SUMIF(Retirements!$E$10:$E$96,'Accum Dep'!$F51,Retirements!EN$10:EN$97)</f>
        <v>-667613.24572073878</v>
      </c>
      <c r="U51" s="119">
        <f>SUMIF(Retirements!$E$10:$E$96,'Accum Dep'!$F51,Retirements!EO$10:EO$97)</f>
        <v>-667613.24572073878</v>
      </c>
      <c r="V51" s="119">
        <f>SUMIF(Retirements!$E$10:$E$96,'Accum Dep'!$F51,Retirements!EP$10:EP$97)</f>
        <v>-667613.24572073878</v>
      </c>
      <c r="W51" s="119">
        <f>SUMIF(Retirements!$E$10:$E$96,'Accum Dep'!$F51,Retirements!EQ$10:EQ$97)</f>
        <v>-667613.24572073878</v>
      </c>
      <c r="X51" s="119">
        <f>SUMIF(Retirements!$E$10:$E$96,'Accum Dep'!$F51,Retirements!ER$10:ER$97)</f>
        <v>-667613.24572073878</v>
      </c>
      <c r="Y51" s="119">
        <f>SUMIF(Retirements!$E$10:$E$96,'Accum Dep'!$F51,Retirements!ES$10:ES$97)</f>
        <v>-667613.24572073878</v>
      </c>
      <c r="Z51" s="119">
        <f>SUMIF(Retirements!$E$10:$E$96,'Accum Dep'!$F51,Retirements!ET$10:ET$97)</f>
        <v>-667613.24572073878</v>
      </c>
      <c r="AA51" s="119">
        <f>SUMIF(Retirements!$E$10:$E$96,'Accum Dep'!$F51,Retirements!EU$10:EU$97)</f>
        <v>-667613.24572073878</v>
      </c>
      <c r="AB51" s="119">
        <f>SUMIF(Retirements!$E$10:$E$96,'Accum Dep'!$F51,Retirements!EV$10:EV$97)</f>
        <v>-690387.42069850548</v>
      </c>
      <c r="AC51" s="119">
        <f>SUMIF(Retirements!$E$10:$E$96,'Accum Dep'!$F51,Retirements!EW$10:EW$97)</f>
        <v>-690387.42069850548</v>
      </c>
      <c r="AD51" s="119">
        <f>SUMIF(Retirements!$E$10:$E$96,'Accum Dep'!$F51,Retirements!EX$10:EX$97)</f>
        <v>-690387.42069850548</v>
      </c>
      <c r="AE51" s="119">
        <f>SUMIF(Retirements!$E$10:$E$96,'Accum Dep'!$F51,Retirements!EY$10:EY$97)</f>
        <v>-690387.42069850548</v>
      </c>
      <c r="AF51" s="119">
        <f>SUMIF(Retirements!$E$10:$E$96,'Accum Dep'!$F51,Retirements!EZ$10:EZ$97)</f>
        <v>-690387.42069850548</v>
      </c>
      <c r="AG51" s="7"/>
      <c r="AH51" s="27">
        <f>SUMIF('Depreciation Exp'!$F$8:$F$130,'Accum Dep'!$F51,'Depreciation Exp'!CH$8:CH$133)</f>
        <v>292657.20834147505</v>
      </c>
      <c r="AI51" s="27">
        <f>SUMIF('Depreciation Exp'!$F$8:$F$130,'Accum Dep'!$F51,'Depreciation Exp'!CI$8:CI$133)</f>
        <v>293071.37110088178</v>
      </c>
      <c r="AJ51" s="27">
        <f>SUMIF('Depreciation Exp'!$F$8:$F$130,'Accum Dep'!$F51,'Depreciation Exp'!CJ$8:CJ$133)</f>
        <v>293932.98724713444</v>
      </c>
      <c r="AK51" s="27">
        <f>SUMIF('Depreciation Exp'!$F$8:$F$130,'Accum Dep'!$F51,'Depreciation Exp'!CK$8:CK$133)</f>
        <v>298694.092198228</v>
      </c>
      <c r="AL51" s="27">
        <f>SUMIF('Depreciation Exp'!$F$8:$F$130,'Accum Dep'!$F51,'Depreciation Exp'!CL$8:CL$133)</f>
        <v>306085.55582182313</v>
      </c>
      <c r="AM51" s="27">
        <f>SUMIF('Depreciation Exp'!$F$8:$F$130,'Accum Dep'!$F51,'Depreciation Exp'!CM$8:CM$133)</f>
        <v>310454.62013384816</v>
      </c>
      <c r="AN51" s="27">
        <f>SUMIF('Depreciation Exp'!$F$8:$F$130,'Accum Dep'!$F51,'Depreciation Exp'!CN$8:CN$133)</f>
        <v>319324.52649793756</v>
      </c>
      <c r="AO51" s="27">
        <f>SUMIF('Depreciation Exp'!$F$8:$F$130,'Accum Dep'!$F51,'Depreciation Exp'!CO$8:CO$133)</f>
        <v>328984.52028153988</v>
      </c>
      <c r="AP51" s="27">
        <f>SUMIF('Depreciation Exp'!$F$8:$F$130,'Accum Dep'!$F51,'Depreciation Exp'!CP$8:CP$133)</f>
        <v>332110.7485135803</v>
      </c>
      <c r="AQ51" s="27">
        <f>SUMIF('Depreciation Exp'!$F$8:$F$130,'Accum Dep'!$F51,'Depreciation Exp'!CQ$8:CQ$133)</f>
        <v>330423.9854937928</v>
      </c>
      <c r="AR51" s="27">
        <f>SUMIF('Depreciation Exp'!$F$8:$F$130,'Accum Dep'!$F51,'Depreciation Exp'!CR$8:CR$133)</f>
        <v>327950.86391342757</v>
      </c>
      <c r="AS51" s="27">
        <f>SUMIF('Depreciation Exp'!$F$8:$F$130,'Accum Dep'!$F51,'Depreciation Exp'!CS$8:CS$133)</f>
        <v>329632.34288585593</v>
      </c>
      <c r="AT51" s="27">
        <f>SUMIF('Depreciation Exp'!$F$8:$F$130,'Accum Dep'!$F51,'Depreciation Exp'!CT$8:CT$133)</f>
        <v>333632.4781572682</v>
      </c>
      <c r="AU51" s="27">
        <f>SUMIF('Depreciation Exp'!$F$8:$F$130,'Accum Dep'!$F51,'Depreciation Exp'!CU$8:CU$133)</f>
        <v>335851.13863665622</v>
      </c>
      <c r="AV51" s="27">
        <f>SUMIF('Depreciation Exp'!$F$8:$F$130,'Accum Dep'!$F51,'Depreciation Exp'!CV$8:CV$133)</f>
        <v>335892.82929423969</v>
      </c>
      <c r="AW51" s="27">
        <f>SUMIF('Depreciation Exp'!$F$8:$F$130,'Accum Dep'!$F51,'Depreciation Exp'!CW$8:CW$133)</f>
        <v>337903.62168641749</v>
      </c>
      <c r="AX51" s="27">
        <f>SUMIF('Depreciation Exp'!$F$8:$F$130,'Accum Dep'!$F51,'Depreciation Exp'!CX$8:CX$133)</f>
        <v>339134.95798302116</v>
      </c>
      <c r="AY51" s="27">
        <f>SUMIF('Depreciation Exp'!$F$8:$F$130,'Accum Dep'!$F51,'Depreciation Exp'!CY$8:CY$133)</f>
        <v>338582.88652429363</v>
      </c>
      <c r="AZ51" s="27">
        <f>SUMIF('Depreciation Exp'!$F$8:$F$130,'Accum Dep'!$F51,'Depreciation Exp'!CZ$8:CZ$133)</f>
        <v>338542.12089304364</v>
      </c>
      <c r="BA51" s="27">
        <f>SUMIF('Depreciation Exp'!$F$8:$F$130,'Accum Dep'!$F51,'Depreciation Exp'!DA$8:DA$133)</f>
        <v>338669.61571733048</v>
      </c>
      <c r="BB51" s="27">
        <f>SUMIF('Depreciation Exp'!$F$8:$F$130,'Accum Dep'!$F51,'Depreciation Exp'!DB$8:DB$133)</f>
        <v>338668.2058980256</v>
      </c>
      <c r="BC51" s="27">
        <f>SUMIF('Depreciation Exp'!$F$8:$F$130,'Accum Dep'!$F51,'Depreciation Exp'!DC$8:DC$133)</f>
        <v>338685.78248575109</v>
      </c>
      <c r="BD51" s="27">
        <f>SUMIF('Depreciation Exp'!$F$8:$F$130,'Accum Dep'!$F51,'Depreciation Exp'!DD$8:DD$133)</f>
        <v>338710.73327954498</v>
      </c>
      <c r="BE51" s="27">
        <f>SUMIF('Depreciation Exp'!$F$8:$F$130,'Accum Dep'!$F51,'Depreciation Exp'!DE$8:DE$133)</f>
        <v>338727.02968099713</v>
      </c>
      <c r="BF51" s="59"/>
      <c r="BG51" s="27">
        <f>SUMIF(Adjustments!$J$4:$J$921,($F51&amp;"/"&amp;BG$4&amp;"/"&amp;BG$3&amp;"/"&amp;BG$2),Adjustments!L$4:L$921)</f>
        <v>259630.10073872245</v>
      </c>
      <c r="BH51" s="27">
        <f>SUMIF(Adjustments!$J$4:$J$921,($F51&amp;"/"&amp;BH$4&amp;"/"&amp;BH$3&amp;"/"&amp;BH$2),Adjustments!M$4:M$921)</f>
        <v>264529.01635778375</v>
      </c>
      <c r="BI51" s="27">
        <f>SUMIF(Adjustments!$J$4:$J$921,($F51&amp;"/"&amp;BI$4&amp;"/"&amp;BI$3&amp;"/"&amp;BI$2),Adjustments!N$4:N$921)</f>
        <v>268451.85498745693</v>
      </c>
      <c r="BJ51" s="27">
        <f>SUMIF(Adjustments!$J$4:$J$921,($F51&amp;"/"&amp;BJ$4&amp;"/"&amp;BJ$3&amp;"/"&amp;BJ$2),Adjustments!O$4:O$921)</f>
        <v>274435.65922767925</v>
      </c>
      <c r="BK51" s="27">
        <f>SUMIF(Adjustments!$J$4:$J$921,($F51&amp;"/"&amp;BK$4&amp;"/"&amp;BK$3&amp;"/"&amp;BK$2),Adjustments!P$4:P$921)</f>
        <v>279396.46175089118</v>
      </c>
      <c r="BL51" s="27">
        <f>SUMIF(Adjustments!$J$4:$J$921,($F51&amp;"/"&amp;BL$4&amp;"/"&amp;BL$3&amp;"/"&amp;BL$2),Adjustments!Q$4:Q$921)</f>
        <v>283149.66381837532</v>
      </c>
      <c r="BM51" s="27">
        <f>SUMIF(Adjustments!$J$4:$J$921,($F51&amp;"/"&amp;BM$4&amp;"/"&amp;BM$3&amp;"/"&amp;BM$2),Adjustments!R$4:R$921)</f>
        <v>286958.5656386874</v>
      </c>
      <c r="BN51" s="27">
        <f>SUMIF(Adjustments!$J$4:$J$921,($F51&amp;"/"&amp;BN$4&amp;"/"&amp;BN$3&amp;"/"&amp;BN$2),Adjustments!S$4:S$921)</f>
        <v>289651.38583292911</v>
      </c>
      <c r="BO51" s="27">
        <f>SUMIF(Adjustments!$J$4:$J$921,($F51&amp;"/"&amp;BO$4&amp;"/"&amp;BO$3&amp;"/"&amp;BO$2),Adjustments!T$4:T$921)</f>
        <v>292068.89978034468</v>
      </c>
      <c r="BP51" s="27">
        <f>SUMIF(Adjustments!$J$4:$J$921,($F51&amp;"/"&amp;BP$4&amp;"/"&amp;BP$3&amp;"/"&amp;BP$2),Adjustments!U$4:U$921)</f>
        <v>255883.31027353145</v>
      </c>
      <c r="BQ51" s="27">
        <f>SUMIF(Adjustments!$J$4:$J$921,($F51&amp;"/"&amp;BQ$4&amp;"/"&amp;BQ$3&amp;"/"&amp;BQ$2),Adjustments!V$4:V$921)</f>
        <v>255883.31027353145</v>
      </c>
      <c r="BR51" s="27">
        <f>SUMIF(Adjustments!$J$4:$J$921,($F51&amp;"/"&amp;BR$4&amp;"/"&amp;BR$3&amp;"/"&amp;BR$2),Adjustments!W$4:W$921)</f>
        <v>255883.31027353145</v>
      </c>
      <c r="BS51" s="27">
        <f>SUMIF(Adjustments!$J$4:$J$921,($F51&amp;"/"&amp;BS$4&amp;"/"&amp;BS$3&amp;"/"&amp;BS$2),Adjustments!X$4:X$921)</f>
        <v>255883.31027353145</v>
      </c>
      <c r="BT51" s="27">
        <f>SUMIF(Adjustments!$J$4:$J$921,($F51&amp;"/"&amp;BT$4&amp;"/"&amp;BT$3&amp;"/"&amp;BT$2),Adjustments!Y$4:Y$921)</f>
        <v>255883.31027353145</v>
      </c>
      <c r="BU51" s="27">
        <f>SUMIF(Adjustments!$J$4:$J$921,($F51&amp;"/"&amp;BU$4&amp;"/"&amp;BU$3&amp;"/"&amp;BU$2),Adjustments!Z$4:Z$921)</f>
        <v>255883.31027353145</v>
      </c>
      <c r="BV51" s="27">
        <f>SUMIF(Adjustments!$J$4:$J$921,($F51&amp;"/"&amp;BV$4&amp;"/"&amp;BV$3&amp;"/"&amp;BV$2),Adjustments!AA$4:AA$921)</f>
        <v>255883.31027353145</v>
      </c>
      <c r="BW51" s="27">
        <f>SUMIF(Adjustments!$J$4:$J$921,($F51&amp;"/"&amp;BW$4&amp;"/"&amp;BW$3&amp;"/"&amp;BW$2),Adjustments!AB$4:AB$921)</f>
        <v>255883.31027353145</v>
      </c>
      <c r="BX51" s="27">
        <f>SUMIF(Adjustments!$J$4:$J$921,($F51&amp;"/"&amp;BX$4&amp;"/"&amp;BX$3&amp;"/"&amp;BX$2),Adjustments!AC$4:AC$921)</f>
        <v>255883.31027353145</v>
      </c>
      <c r="BY51" s="27">
        <f>SUMIF(Adjustments!$J$4:$J$921,($F51&amp;"/"&amp;BY$4&amp;"/"&amp;BY$3&amp;"/"&amp;BY$2),Adjustments!AD$4:AD$921)</f>
        <v>255883.31027353145</v>
      </c>
      <c r="BZ51" s="27">
        <f>SUMIF(Adjustments!$J$4:$J$921,($F51&amp;"/"&amp;BZ$4&amp;"/"&amp;BZ$3&amp;"/"&amp;BZ$2),Adjustments!AE$4:AE$921)</f>
        <v>255883.31027353145</v>
      </c>
      <c r="CA51" s="27">
        <f>SUMIF(Adjustments!$J$4:$J$921,($F51&amp;"/"&amp;CA$4&amp;"/"&amp;CA$3&amp;"/"&amp;CA$2),Adjustments!AF$4:AF$921)</f>
        <v>255883.31027353145</v>
      </c>
      <c r="CB51" s="27">
        <f>SUMIF(Adjustments!$J$4:$J$921,($F51&amp;"/"&amp;CB$4&amp;"/"&amp;CB$3&amp;"/"&amp;CB$2),Adjustments!AG$4:AG$921)</f>
        <v>255883.31027353145</v>
      </c>
      <c r="CC51" s="27">
        <f>SUMIF(Adjustments!$J$4:$J$921,($F51&amp;"/"&amp;CC$4&amp;"/"&amp;CC$3&amp;"/"&amp;CC$2),Adjustments!AH$4:AH$921)</f>
        <v>255883.31027353145</v>
      </c>
      <c r="CD51" s="5"/>
      <c r="CE51" s="27">
        <f>SUMIF(Adjustments!$J$4:$J$921,($F51&amp;"/"&amp;CE$4&amp;"/"&amp;CE$3&amp;"/"&amp;CE$2),Adjustments!L$4:L$921)</f>
        <v>0</v>
      </c>
      <c r="CF51" s="27">
        <f>SUMIF(Adjustments!$J$4:$J$921,($F51&amp;"/"&amp;CF$4&amp;"/"&amp;CF$3&amp;"/"&amp;CF$2),Adjustments!M$4:M$921)</f>
        <v>0</v>
      </c>
      <c r="CG51" s="27">
        <f>SUMIF(Adjustments!$J$4:$J$921,($F51&amp;"/"&amp;CG$4&amp;"/"&amp;CG$3&amp;"/"&amp;CG$2),Adjustments!N$4:N$921)</f>
        <v>0</v>
      </c>
      <c r="CH51" s="27">
        <f>SUMIF(Adjustments!$J$4:$J$921,($F51&amp;"/"&amp;CH$4&amp;"/"&amp;CH$3&amp;"/"&amp;CH$2),Adjustments!O$4:O$921)</f>
        <v>0</v>
      </c>
      <c r="CI51" s="27">
        <f>SUMIF(Adjustments!$J$4:$J$921,($F51&amp;"/"&amp;CI$4&amp;"/"&amp;CI$3&amp;"/"&amp;CI$2),Adjustments!P$4:P$921)</f>
        <v>0</v>
      </c>
      <c r="CJ51" s="27">
        <f>SUMIF(Adjustments!$J$4:$J$921,($F51&amp;"/"&amp;CJ$4&amp;"/"&amp;CJ$3&amp;"/"&amp;CJ$2),Adjustments!Q$4:Q$921)</f>
        <v>0</v>
      </c>
      <c r="CK51" s="27">
        <f>SUMIF(Adjustments!$J$4:$J$921,($F51&amp;"/"&amp;CK$4&amp;"/"&amp;CK$3&amp;"/"&amp;CK$2),Adjustments!R$4:R$921)</f>
        <v>0</v>
      </c>
      <c r="CL51" s="27">
        <f>SUMIF(Adjustments!$J$4:$J$921,($F51&amp;"/"&amp;CL$4&amp;"/"&amp;CL$3&amp;"/"&amp;CL$2),Adjustments!S$4:S$921)</f>
        <v>0</v>
      </c>
      <c r="CM51" s="27">
        <f>SUMIF(Adjustments!$J$4:$J$921,($F51&amp;"/"&amp;CM$4&amp;"/"&amp;CM$3&amp;"/"&amp;CM$2),Adjustments!T$4:T$921)</f>
        <v>0</v>
      </c>
      <c r="CN51" s="27">
        <f>SUMIF(Adjustments!$J$4:$J$921,($F51&amp;"/"&amp;CN$4&amp;"/"&amp;CN$3&amp;"/"&amp;CN$2),Adjustments!U$4:U$921)</f>
        <v>0</v>
      </c>
      <c r="CO51" s="27">
        <f>SUMIF(Adjustments!$J$4:$J$921,($F51&amp;"/"&amp;CO$4&amp;"/"&amp;CO$3&amp;"/"&amp;CO$2),Adjustments!V$4:V$921)</f>
        <v>0</v>
      </c>
      <c r="CP51" s="27">
        <f>SUMIF(Adjustments!$J$4:$J$921,($F51&amp;"/"&amp;CP$4&amp;"/"&amp;CP$3&amp;"/"&amp;CP$2),Adjustments!W$4:W$921)</f>
        <v>0</v>
      </c>
      <c r="CQ51" s="27">
        <f>SUMIF(Adjustments!$J$4:$J$921,($F51&amp;"/"&amp;CQ$4&amp;"/"&amp;CQ$3&amp;"/"&amp;CQ$2),Adjustments!X$4:X$921)</f>
        <v>0</v>
      </c>
      <c r="CR51" s="27">
        <f>SUMIF(Adjustments!$J$4:$J$921,($F51&amp;"/"&amp;CR$4&amp;"/"&amp;CR$3&amp;"/"&amp;CR$2),Adjustments!Y$4:Y$921)</f>
        <v>0</v>
      </c>
      <c r="CS51" s="27">
        <f>SUMIF(Adjustments!$J$4:$J$921,($F51&amp;"/"&amp;CS$4&amp;"/"&amp;CS$3&amp;"/"&amp;CS$2),Adjustments!Z$4:Z$921)</f>
        <v>0</v>
      </c>
      <c r="CT51" s="27">
        <f>SUMIF(Adjustments!$J$4:$J$921,($F51&amp;"/"&amp;CT$4&amp;"/"&amp;CT$3&amp;"/"&amp;CT$2),Adjustments!AA$4:AA$921)</f>
        <v>0</v>
      </c>
      <c r="CU51" s="27">
        <f>SUMIF(Adjustments!$J$4:$J$921,($F51&amp;"/"&amp;CU$4&amp;"/"&amp;CU$3&amp;"/"&amp;CU$2),Adjustments!AB$4:AB$921)</f>
        <v>0</v>
      </c>
      <c r="CV51" s="27">
        <f>SUMIF(Adjustments!$J$4:$J$921,($F51&amp;"/"&amp;CV$4&amp;"/"&amp;CV$3&amp;"/"&amp;CV$2),Adjustments!AC$4:AC$921)</f>
        <v>0</v>
      </c>
      <c r="CW51" s="27">
        <f>SUMIF(Adjustments!$J$4:$J$921,($F51&amp;"/"&amp;CW$4&amp;"/"&amp;CW$3&amp;"/"&amp;CW$2),Adjustments!AD$4:AD$921)</f>
        <v>0</v>
      </c>
      <c r="CX51" s="27">
        <f>SUMIF(Adjustments!$J$4:$J$921,($F51&amp;"/"&amp;CX$4&amp;"/"&amp;CX$3&amp;"/"&amp;CX$2),Adjustments!AE$4:AE$921)</f>
        <v>0</v>
      </c>
      <c r="CY51" s="27">
        <f>SUMIF(Adjustments!$J$4:$J$921,($F51&amp;"/"&amp;CY$4&amp;"/"&amp;CY$3&amp;"/"&amp;CY$2),Adjustments!AF$4:AF$921)</f>
        <v>0</v>
      </c>
      <c r="CZ51" s="27">
        <f>SUMIF(Adjustments!$J$4:$J$921,($F51&amp;"/"&amp;CZ$4&amp;"/"&amp;CZ$3&amp;"/"&amp;CZ$2),Adjustments!AG$4:AG$921)</f>
        <v>0</v>
      </c>
      <c r="DA51" s="27">
        <f>SUMIF(Adjustments!$J$4:$J$921,($F51&amp;"/"&amp;DA$4&amp;"/"&amp;DA$3&amp;"/"&amp;DA$2),Adjustments!AH$4:AH$921)</f>
        <v>0</v>
      </c>
      <c r="DB51" s="5"/>
      <c r="DC51" s="27">
        <f>SUMIF(Adjustments!$J$4:$J$921,($F51&amp;"/"&amp;DC$4&amp;"/"&amp;DC$3&amp;"/"&amp;DC$2),Adjustments!L$4:L$921)</f>
        <v>0</v>
      </c>
      <c r="DD51" s="27">
        <f>SUMIF(Adjustments!$J$4:$J$921,($F51&amp;"/"&amp;DD$4&amp;"/"&amp;DD$3&amp;"/"&amp;DD$2),Adjustments!M$4:M$921)</f>
        <v>0</v>
      </c>
      <c r="DE51" s="27">
        <f>SUMIF(Adjustments!$J$4:$J$921,($F51&amp;"/"&amp;DE$4&amp;"/"&amp;DE$3&amp;"/"&amp;DE$2),Adjustments!N$4:N$921)</f>
        <v>0</v>
      </c>
      <c r="DF51" s="27">
        <f>SUMIF(Adjustments!$J$4:$J$921,($F51&amp;"/"&amp;DF$4&amp;"/"&amp;DF$3&amp;"/"&amp;DF$2),Adjustments!O$4:O$921)</f>
        <v>0</v>
      </c>
      <c r="DG51" s="27">
        <f>SUMIF(Adjustments!$J$4:$J$921,($F51&amp;"/"&amp;DG$4&amp;"/"&amp;DG$3&amp;"/"&amp;DG$2),Adjustments!P$4:P$921)</f>
        <v>0</v>
      </c>
      <c r="DH51" s="27">
        <f>SUMIF(Adjustments!$J$4:$J$921,($F51&amp;"/"&amp;DH$4&amp;"/"&amp;DH$3&amp;"/"&amp;DH$2),Adjustments!Q$4:Q$921)</f>
        <v>0</v>
      </c>
      <c r="DI51" s="27">
        <f>SUMIF(Adjustments!$J$4:$J$921,($F51&amp;"/"&amp;DI$4&amp;"/"&amp;DI$3&amp;"/"&amp;DI$2),Adjustments!R$4:R$921)</f>
        <v>0</v>
      </c>
      <c r="DJ51" s="27">
        <f>SUMIF(Adjustments!$J$4:$J$921,($F51&amp;"/"&amp;DJ$4&amp;"/"&amp;DJ$3&amp;"/"&amp;DJ$2),Adjustments!S$4:S$921)</f>
        <v>0</v>
      </c>
      <c r="DK51" s="27">
        <f>SUMIF(Adjustments!$J$4:$J$921,($F51&amp;"/"&amp;DK$4&amp;"/"&amp;DK$3&amp;"/"&amp;DK$2),Adjustments!T$4:T$921)</f>
        <v>0</v>
      </c>
      <c r="DL51" s="27">
        <f>SUMIF(Adjustments!$J$4:$J$921,($F51&amp;"/"&amp;DL$4&amp;"/"&amp;DL$3&amp;"/"&amp;DL$2),Adjustments!U$4:U$921)</f>
        <v>0</v>
      </c>
      <c r="DM51" s="27">
        <f>SUMIF(Adjustments!$J$4:$J$921,($F51&amp;"/"&amp;DM$4&amp;"/"&amp;DM$3&amp;"/"&amp;DM$2),Adjustments!V$4:V$921)</f>
        <v>0</v>
      </c>
      <c r="DN51" s="27">
        <f>SUMIF(Adjustments!$J$4:$J$921,($F51&amp;"/"&amp;DN$4&amp;"/"&amp;DN$3&amp;"/"&amp;DN$2),Adjustments!W$4:W$921)</f>
        <v>0</v>
      </c>
      <c r="DO51" s="27">
        <f>SUMIF(Adjustments!$J$4:$J$921,($F51&amp;"/"&amp;DO$4&amp;"/"&amp;DO$3&amp;"/"&amp;DO$2),Adjustments!X$4:X$921)</f>
        <v>0</v>
      </c>
      <c r="DP51" s="27">
        <f>SUMIF(Adjustments!$J$4:$J$921,($F51&amp;"/"&amp;DP$4&amp;"/"&amp;DP$3&amp;"/"&amp;DP$2),Adjustments!Y$4:Y$921)</f>
        <v>0</v>
      </c>
      <c r="DQ51" s="27">
        <f>SUMIF(Adjustments!$J$4:$J$921,($F51&amp;"/"&amp;DQ$4&amp;"/"&amp;DQ$3&amp;"/"&amp;DQ$2),Adjustments!Z$4:Z$921)</f>
        <v>0</v>
      </c>
      <c r="DR51" s="27">
        <f>SUMIF(Adjustments!$J$4:$J$921,($F51&amp;"/"&amp;DR$4&amp;"/"&amp;DR$3&amp;"/"&amp;DR$2),Adjustments!AA$4:AA$921)</f>
        <v>0</v>
      </c>
      <c r="DS51" s="27">
        <f>SUMIF(Adjustments!$J$4:$J$921,($F51&amp;"/"&amp;DS$4&amp;"/"&amp;DS$3&amp;"/"&amp;DS$2),Adjustments!AB$4:AB$921)</f>
        <v>0</v>
      </c>
      <c r="DT51" s="27">
        <f>SUMIF(Adjustments!$J$4:$J$921,($F51&amp;"/"&amp;DT$4&amp;"/"&amp;DT$3&amp;"/"&amp;DT$2),Adjustments!AC$4:AC$921)</f>
        <v>0</v>
      </c>
      <c r="DU51" s="27">
        <f>SUMIF(Adjustments!$J$4:$J$921,($F51&amp;"/"&amp;DU$4&amp;"/"&amp;DU$3&amp;"/"&amp;DU$2),Adjustments!AD$4:AD$921)</f>
        <v>0</v>
      </c>
      <c r="DV51" s="27">
        <f>SUMIF(Adjustments!$J$4:$J$921,($F51&amp;"/"&amp;DV$4&amp;"/"&amp;DV$3&amp;"/"&amp;DV$2),Adjustments!AE$4:AE$921)</f>
        <v>0</v>
      </c>
      <c r="DW51" s="27">
        <f>SUMIF(Adjustments!$J$4:$J$921,($F51&amp;"/"&amp;DW$4&amp;"/"&amp;DW$3&amp;"/"&amp;DW$2),Adjustments!AF$4:AF$921)</f>
        <v>0</v>
      </c>
      <c r="DX51" s="27">
        <f>SUMIF(Adjustments!$J$4:$J$921,($F51&amp;"/"&amp;DX$4&amp;"/"&amp;DX$3&amp;"/"&amp;DX$2),Adjustments!AG$4:AG$921)</f>
        <v>0</v>
      </c>
      <c r="DY51" s="27">
        <f>SUMIF(Adjustments!$J$4:$J$921,($F51&amp;"/"&amp;DY$4&amp;"/"&amp;DY$3&amp;"/"&amp;DY$2),Adjustments!AH$4:AH$921)</f>
        <v>0</v>
      </c>
      <c r="DZ51" s="5"/>
      <c r="EA51" s="27">
        <f>SUMIF(Adjustments!$J$4:$J$921,($F51&amp;"/"&amp;EA$4&amp;"/"&amp;EA$3&amp;"/"&amp;EA$2),Adjustments!L$4:L$921)</f>
        <v>0</v>
      </c>
      <c r="EB51" s="27">
        <f>SUMIF(Adjustments!$J$4:$J$921,($F51&amp;"/"&amp;EB$4&amp;"/"&amp;EB$3&amp;"/"&amp;EB$2),Adjustments!M$4:M$921)</f>
        <v>0</v>
      </c>
      <c r="EC51" s="27">
        <f>SUMIF(Adjustments!$J$4:$J$921,($F51&amp;"/"&amp;EC$4&amp;"/"&amp;EC$3&amp;"/"&amp;EC$2),Adjustments!N$4:N$921)</f>
        <v>0</v>
      </c>
      <c r="ED51" s="27">
        <f>SUMIF(Adjustments!$J$4:$J$921,($F51&amp;"/"&amp;ED$4&amp;"/"&amp;ED$3&amp;"/"&amp;ED$2),Adjustments!O$4:O$921)</f>
        <v>0</v>
      </c>
      <c r="EE51" s="27">
        <f>SUMIF(Adjustments!$J$4:$J$921,($F51&amp;"/"&amp;EE$4&amp;"/"&amp;EE$3&amp;"/"&amp;EE$2),Adjustments!P$4:P$921)</f>
        <v>0</v>
      </c>
      <c r="EF51" s="27">
        <f>SUMIF(Adjustments!$J$4:$J$921,($F51&amp;"/"&amp;EF$4&amp;"/"&amp;EF$3&amp;"/"&amp;EF$2),Adjustments!Q$4:Q$921)</f>
        <v>0</v>
      </c>
      <c r="EG51" s="27">
        <f>SUMIF(Adjustments!$J$4:$J$921,($F51&amp;"/"&amp;EG$4&amp;"/"&amp;EG$3&amp;"/"&amp;EG$2),Adjustments!R$4:R$921)</f>
        <v>0</v>
      </c>
      <c r="EH51" s="27">
        <f>SUMIF(Adjustments!$J$4:$J$921,($F51&amp;"/"&amp;EH$4&amp;"/"&amp;EH$3&amp;"/"&amp;EH$2),Adjustments!S$4:S$921)</f>
        <v>0</v>
      </c>
      <c r="EI51" s="27">
        <f>SUMIF(Adjustments!$J$4:$J$921,($F51&amp;"/"&amp;EI$4&amp;"/"&amp;EI$3&amp;"/"&amp;EI$2),Adjustments!T$4:T$921)</f>
        <v>0</v>
      </c>
      <c r="EJ51" s="27">
        <f>SUMIF(Adjustments!$J$4:$J$921,($F51&amp;"/"&amp;EJ$4&amp;"/"&amp;EJ$3&amp;"/"&amp;EJ$2),Adjustments!U$4:U$921)</f>
        <v>0</v>
      </c>
      <c r="EK51" s="27">
        <f>SUMIF(Adjustments!$J$4:$J$921,($F51&amp;"/"&amp;EK$4&amp;"/"&amp;EK$3&amp;"/"&amp;EK$2),Adjustments!V$4:V$921)</f>
        <v>0</v>
      </c>
      <c r="EL51" s="27">
        <f>SUMIF(Adjustments!$J$4:$J$921,($F51&amp;"/"&amp;EL$4&amp;"/"&amp;EL$3&amp;"/"&amp;EL$2),Adjustments!W$4:W$921)</f>
        <v>0</v>
      </c>
      <c r="EM51" s="27">
        <f>SUMIF(Adjustments!$J$4:$J$921,($F51&amp;"/"&amp;EM$4&amp;"/"&amp;EM$3&amp;"/"&amp;EM$2),Adjustments!X$4:X$921)</f>
        <v>0</v>
      </c>
      <c r="EN51" s="27">
        <f>SUMIF(Adjustments!$J$4:$J$921,($F51&amp;"/"&amp;EN$4&amp;"/"&amp;EN$3&amp;"/"&amp;EN$2),Adjustments!Y$4:Y$921)</f>
        <v>0</v>
      </c>
      <c r="EO51" s="27">
        <f>SUMIF(Adjustments!$J$4:$J$921,($F51&amp;"/"&amp;EO$4&amp;"/"&amp;EO$3&amp;"/"&amp;EO$2),Adjustments!Z$4:Z$921)</f>
        <v>0</v>
      </c>
      <c r="EP51" s="27">
        <f>SUMIF(Adjustments!$J$4:$J$921,($F51&amp;"/"&amp;EP$4&amp;"/"&amp;EP$3&amp;"/"&amp;EP$2),Adjustments!AA$4:AA$921)</f>
        <v>0</v>
      </c>
      <c r="EQ51" s="27">
        <f>SUMIF(Adjustments!$J$4:$J$921,($F51&amp;"/"&amp;EQ$4&amp;"/"&amp;EQ$3&amp;"/"&amp;EQ$2),Adjustments!AB$4:AB$921)</f>
        <v>0</v>
      </c>
      <c r="ER51" s="27">
        <f>SUMIF(Adjustments!$J$4:$J$921,($F51&amp;"/"&amp;ER$4&amp;"/"&amp;ER$3&amp;"/"&amp;ER$2),Adjustments!AC$4:AC$921)</f>
        <v>0</v>
      </c>
      <c r="ES51" s="27">
        <f>SUMIF(Adjustments!$J$4:$J$921,($F51&amp;"/"&amp;ES$4&amp;"/"&amp;ES$3&amp;"/"&amp;ES$2),Adjustments!AD$4:AD$921)</f>
        <v>0</v>
      </c>
      <c r="ET51" s="27">
        <f>SUMIF(Adjustments!$J$4:$J$921,($F51&amp;"/"&amp;ET$4&amp;"/"&amp;ET$3&amp;"/"&amp;ET$2),Adjustments!AE$4:AE$921)</f>
        <v>0</v>
      </c>
      <c r="EU51" s="27">
        <f>SUMIF(Adjustments!$J$4:$J$921,($F51&amp;"/"&amp;EU$4&amp;"/"&amp;EU$3&amp;"/"&amp;EU$2),Adjustments!AF$4:AF$921)</f>
        <v>0</v>
      </c>
      <c r="EV51" s="27">
        <f>SUMIF(Adjustments!$J$4:$J$921,($F51&amp;"/"&amp;EV$4&amp;"/"&amp;EV$3&amp;"/"&amp;EV$2),Adjustments!AG$4:AG$921)</f>
        <v>0</v>
      </c>
      <c r="EW51" s="27">
        <f>SUMIF(Adjustments!$J$4:$J$921,($F51&amp;"/"&amp;EW$4&amp;"/"&amp;EW$3&amp;"/"&amp;EW$2),Adjustments!AH$4:AH$921)</f>
        <v>0</v>
      </c>
      <c r="EX51" s="5"/>
      <c r="EY51" s="27">
        <f>SUMIF(Adjustments!$J$4:$J$921,($F51&amp;"/"&amp;EY$4&amp;"/"&amp;EY$3&amp;"/"&amp;EY$2),Adjustments!L$4:L$921)</f>
        <v>0</v>
      </c>
      <c r="EZ51" s="27">
        <f>SUMIF(Adjustments!$J$4:$J$921,($F51&amp;"/"&amp;EZ$4&amp;"/"&amp;EZ$3&amp;"/"&amp;EZ$2),Adjustments!M$4:M$921)</f>
        <v>0</v>
      </c>
      <c r="FA51" s="27">
        <f>SUMIF(Adjustments!$J$4:$J$921,($F51&amp;"/"&amp;FA$4&amp;"/"&amp;FA$3&amp;"/"&amp;FA$2),Adjustments!N$4:N$921)</f>
        <v>0</v>
      </c>
      <c r="FB51" s="27">
        <f>SUMIF(Adjustments!$J$4:$J$921,($F51&amp;"/"&amp;FB$4&amp;"/"&amp;FB$3&amp;"/"&amp;FB$2),Adjustments!O$4:O$921)</f>
        <v>0</v>
      </c>
      <c r="FC51" s="27">
        <f>SUMIF(Adjustments!$J$4:$J$921,($F51&amp;"/"&amp;FC$4&amp;"/"&amp;FC$3&amp;"/"&amp;FC$2),Adjustments!P$4:P$921)</f>
        <v>0</v>
      </c>
      <c r="FD51" s="27">
        <f>SUMIF(Adjustments!$J$4:$J$921,($F51&amp;"/"&amp;FD$4&amp;"/"&amp;FD$3&amp;"/"&amp;FD$2),Adjustments!Q$4:Q$921)</f>
        <v>0</v>
      </c>
      <c r="FE51" s="27">
        <f>SUMIF(Adjustments!$J$4:$J$921,($F51&amp;"/"&amp;FE$4&amp;"/"&amp;FE$3&amp;"/"&amp;FE$2),Adjustments!R$4:R$921)</f>
        <v>0</v>
      </c>
      <c r="FF51" s="27">
        <f>SUMIF(Adjustments!$J$4:$J$921,($F51&amp;"/"&amp;FF$4&amp;"/"&amp;FF$3&amp;"/"&amp;FF$2),Adjustments!S$4:S$921)</f>
        <v>0</v>
      </c>
      <c r="FG51" s="27">
        <f>SUMIF(Adjustments!$J$4:$J$921,($F51&amp;"/"&amp;FG$4&amp;"/"&amp;FG$3&amp;"/"&amp;FG$2),Adjustments!T$4:T$921)</f>
        <v>0</v>
      </c>
      <c r="FH51" s="27">
        <f>SUMIF(Adjustments!$J$4:$J$921,($F51&amp;"/"&amp;FH$4&amp;"/"&amp;FH$3&amp;"/"&amp;FH$2),Adjustments!U$4:U$921)</f>
        <v>0</v>
      </c>
      <c r="FI51" s="27">
        <f>SUMIF(Adjustments!$J$4:$J$921,($F51&amp;"/"&amp;FI$4&amp;"/"&amp;FI$3&amp;"/"&amp;FI$2),Adjustments!V$4:V$921)</f>
        <v>0</v>
      </c>
      <c r="FJ51" s="27">
        <f>SUMIF(Adjustments!$J$4:$J$921,($F51&amp;"/"&amp;FJ$4&amp;"/"&amp;FJ$3&amp;"/"&amp;FJ$2),Adjustments!W$4:W$921)</f>
        <v>0</v>
      </c>
      <c r="FK51" s="27">
        <f>SUMIF(Adjustments!$J$4:$J$921,($F51&amp;"/"&amp;FK$4&amp;"/"&amp;FK$3&amp;"/"&amp;FK$2),Adjustments!X$4:X$921)</f>
        <v>0</v>
      </c>
      <c r="FL51" s="27">
        <f>SUMIF(Adjustments!$J$4:$J$921,($F51&amp;"/"&amp;FL$4&amp;"/"&amp;FL$3&amp;"/"&amp;FL$2),Adjustments!Y$4:Y$921)</f>
        <v>0</v>
      </c>
      <c r="FM51" s="27">
        <f>SUMIF(Adjustments!$J$4:$J$921,($F51&amp;"/"&amp;FM$4&amp;"/"&amp;FM$3&amp;"/"&amp;FM$2),Adjustments!Z$4:Z$921)</f>
        <v>0</v>
      </c>
      <c r="FN51" s="27">
        <f>SUMIF(Adjustments!$J$4:$J$921,($F51&amp;"/"&amp;FN$4&amp;"/"&amp;FN$3&amp;"/"&amp;FN$2),Adjustments!AA$4:AA$921)</f>
        <v>0</v>
      </c>
      <c r="FO51" s="27">
        <f>SUMIF(Adjustments!$J$4:$J$921,($F51&amp;"/"&amp;FO$4&amp;"/"&amp;FO$3&amp;"/"&amp;FO$2),Adjustments!AB$4:AB$921)</f>
        <v>0</v>
      </c>
      <c r="FP51" s="27">
        <f>SUMIF(Adjustments!$J$4:$J$921,($F51&amp;"/"&amp;FP$4&amp;"/"&amp;FP$3&amp;"/"&amp;FP$2),Adjustments!AC$4:AC$921)</f>
        <v>0</v>
      </c>
      <c r="FQ51" s="27">
        <f>SUMIF(Adjustments!$J$4:$J$921,($F51&amp;"/"&amp;FQ$4&amp;"/"&amp;FQ$3&amp;"/"&amp;FQ$2),Adjustments!AD$4:AD$921)</f>
        <v>0</v>
      </c>
      <c r="FR51" s="27">
        <f>SUMIF(Adjustments!$J$4:$J$921,($F51&amp;"/"&amp;FR$4&amp;"/"&amp;FR$3&amp;"/"&amp;FR$2),Adjustments!AE$4:AE$921)</f>
        <v>0</v>
      </c>
      <c r="FS51" s="27">
        <f>SUMIF(Adjustments!$J$4:$J$921,($F51&amp;"/"&amp;FS$4&amp;"/"&amp;FS$3&amp;"/"&amp;FS$2),Adjustments!AF$4:AF$921)</f>
        <v>0</v>
      </c>
      <c r="FT51" s="27">
        <f>SUMIF(Adjustments!$J$4:$J$921,($F51&amp;"/"&amp;FT$4&amp;"/"&amp;FT$3&amp;"/"&amp;FT$2),Adjustments!AG$4:AG$921)</f>
        <v>0</v>
      </c>
      <c r="FU51" s="27">
        <f>SUMIF(Adjustments!$J$4:$J$921,($F51&amp;"/"&amp;FU$4&amp;"/"&amp;FU$3&amp;"/"&amp;FU$2),Adjustments!AH$4:AH$921)</f>
        <v>0</v>
      </c>
      <c r="FV51" s="5"/>
      <c r="FW51" s="27">
        <f t="shared" si="29"/>
        <v>0</v>
      </c>
      <c r="FX51" s="5"/>
      <c r="FY51" s="358">
        <f>VLOOKUP(F51,Scenarios!Z53:AD174,5,0)</f>
        <v>-45213576.800000004</v>
      </c>
      <c r="FZ51" s="16">
        <f t="shared" si="218"/>
        <v>-45683508.661839604</v>
      </c>
      <c r="GA51" s="16">
        <f t="shared" si="219"/>
        <v>-46239500.295444526</v>
      </c>
      <c r="GB51" s="16">
        <f t="shared" si="220"/>
        <v>-46791660.762630217</v>
      </c>
      <c r="GC51" s="16">
        <f t="shared" si="221"/>
        <v>-47353681.697679713</v>
      </c>
      <c r="GD51" s="16">
        <f t="shared" si="222"/>
        <v>-47760084.589564458</v>
      </c>
      <c r="GE51" s="16">
        <f t="shared" si="223"/>
        <v>-47817216.659880772</v>
      </c>
      <c r="GF51" s="16">
        <f t="shared" si="224"/>
        <v>-47157296.965800993</v>
      </c>
      <c r="GG51" s="16">
        <f t="shared" si="225"/>
        <v>-47588752.990147501</v>
      </c>
      <c r="GH51" s="16">
        <f t="shared" si="226"/>
        <v>-44529988.865421645</v>
      </c>
      <c r="GI51" s="16">
        <f t="shared" si="227"/>
        <v>-44446209.793887861</v>
      </c>
      <c r="GJ51" s="16">
        <f t="shared" si="228"/>
        <v>-44364112.201326512</v>
      </c>
      <c r="GK51" s="16">
        <f t="shared" si="229"/>
        <v>-44286014.74403657</v>
      </c>
      <c r="GL51" s="16">
        <f t="shared" si="230"/>
        <v>-44210135.947226018</v>
      </c>
      <c r="GM51" s="16">
        <f t="shared" si="231"/>
        <v>-44134298.841073051</v>
      </c>
      <c r="GN51" s="16">
        <f t="shared" si="232"/>
        <v>-44060472.527312256</v>
      </c>
      <c r="GO51" s="16">
        <f t="shared" si="233"/>
        <v>-43987877.549848072</v>
      </c>
      <c r="GP51" s="16">
        <f t="shared" si="234"/>
        <v>-43914730.500925161</v>
      </c>
      <c r="GQ51" s="16">
        <f t="shared" si="235"/>
        <v>-43841542.686370999</v>
      </c>
      <c r="GR51" s="16">
        <f t="shared" si="236"/>
        <v>-43745708.191663347</v>
      </c>
      <c r="GS51" s="16">
        <f t="shared" si="237"/>
        <v>-43649872.287136391</v>
      </c>
      <c r="GT51" s="16">
        <f t="shared" si="238"/>
        <v>-43554053.959197164</v>
      </c>
      <c r="GU51" s="16">
        <f t="shared" si="239"/>
        <v>-43458260.582051732</v>
      </c>
      <c r="GV51" s="16">
        <f t="shared" si="240"/>
        <v>-43362483.501307748</v>
      </c>
      <c r="GW51" s="13"/>
      <c r="GX51" s="569" t="s">
        <v>983</v>
      </c>
      <c r="GY51" s="599" t="str">
        <f t="shared" ref="GY51:GY114" si="242">GX51</f>
        <v>108GPOR</v>
      </c>
      <c r="GZ51" s="563">
        <f t="shared" si="241"/>
        <v>-43889966.424575001</v>
      </c>
      <c r="HA51" s="127">
        <f>VLOOKUP($GX51,Scenarios!$V$11:$Y$132,4,0)</f>
        <v>-46138911.739999898</v>
      </c>
      <c r="HB51" s="127">
        <f t="shared" si="93"/>
        <v>2248945.3154248968</v>
      </c>
      <c r="HD51" s="106">
        <f>VLOOKUP($GX51,Scenarios!$AE$11:$AF$132,2,0)</f>
        <v>-43292420.702487938</v>
      </c>
      <c r="HE51" s="106">
        <f>VLOOKUP($GX51,Scenarios!$V$11:$Y$132,4,0)</f>
        <v>-46138911.739999898</v>
      </c>
      <c r="HF51" s="106">
        <f t="shared" si="94"/>
        <v>2846491.0375119597</v>
      </c>
      <c r="HH51" s="106">
        <f t="shared" si="54"/>
        <v>597545.7220870629</v>
      </c>
    </row>
    <row r="52" spans="1:216">
      <c r="A52" t="s">
        <v>26</v>
      </c>
      <c r="B52" t="s">
        <v>27</v>
      </c>
      <c r="C52" t="s">
        <v>27</v>
      </c>
      <c r="D52" s="5" t="s">
        <v>106</v>
      </c>
      <c r="E52" s="5" t="s">
        <v>36</v>
      </c>
      <c r="F52" s="5" t="s">
        <v>134</v>
      </c>
      <c r="G52" s="5" t="s">
        <v>76</v>
      </c>
      <c r="H52" s="5" t="s">
        <v>990</v>
      </c>
      <c r="I52" s="5"/>
      <c r="J52" s="119">
        <f>SUMIF(Retirements!$E$10:$E$96,'Accum Dep'!$F52,Retirements!ED$10:ED$97)</f>
        <v>0</v>
      </c>
      <c r="K52" s="119">
        <f>SUMIF(Retirements!$E$10:$E$96,'Accum Dep'!$F52,Retirements!EE$10:EE$97)</f>
        <v>-302.07</v>
      </c>
      <c r="L52" s="119">
        <f>SUMIF(Retirements!$E$10:$E$96,'Accum Dep'!$F52,Retirements!EF$10:EF$97)</f>
        <v>-131834.89000000001</v>
      </c>
      <c r="M52" s="119">
        <f>SUMIF(Retirements!$E$10:$E$96,'Accum Dep'!$F52,Retirements!EG$10:EG$97)</f>
        <v>-266286.07</v>
      </c>
      <c r="N52" s="119">
        <f>SUMIF(Retirements!$E$10:$E$96,'Accum Dep'!$F52,Retirements!EH$10:EH$97)</f>
        <v>-41372.479999999996</v>
      </c>
      <c r="O52" s="119">
        <f>SUMIF(Retirements!$E$10:$E$96,'Accum Dep'!$F52,Retirements!EI$10:EI$97)</f>
        <v>-132427.63</v>
      </c>
      <c r="P52" s="119">
        <f>SUMIF(Retirements!$E$10:$E$96,'Accum Dep'!$F52,Retirements!EJ$10:EJ$97)</f>
        <v>-185781.06000000003</v>
      </c>
      <c r="Q52" s="119">
        <f>SUMIF(Retirements!$E$10:$E$96,'Accum Dep'!$F52,Retirements!EK$10:EK$97)</f>
        <v>0</v>
      </c>
      <c r="R52" s="119">
        <f>SUMIF(Retirements!$E$10:$E$96,'Accum Dep'!$F52,Retirements!EL$10:EL$97)</f>
        <v>-31967.84</v>
      </c>
      <c r="S52" s="119">
        <f>SUMIF(Retirements!$E$10:$E$96,'Accum Dep'!$F52,Retirements!EM$10:EM$97)</f>
        <v>-138703.83656525338</v>
      </c>
      <c r="T52" s="119">
        <f>SUMIF(Retirements!$E$10:$E$96,'Accum Dep'!$F52,Retirements!EN$10:EN$97)</f>
        <v>-138703.83656525338</v>
      </c>
      <c r="U52" s="119">
        <f>SUMIF(Retirements!$E$10:$E$96,'Accum Dep'!$F52,Retirements!EO$10:EO$97)</f>
        <v>-138703.83656525338</v>
      </c>
      <c r="V52" s="119">
        <f>SUMIF(Retirements!$E$10:$E$96,'Accum Dep'!$F52,Retirements!EP$10:EP$97)</f>
        <v>-138703.83656525338</v>
      </c>
      <c r="W52" s="119">
        <f>SUMIF(Retirements!$E$10:$E$96,'Accum Dep'!$F52,Retirements!EQ$10:EQ$97)</f>
        <v>-138703.83656525338</v>
      </c>
      <c r="X52" s="119">
        <f>SUMIF(Retirements!$E$10:$E$96,'Accum Dep'!$F52,Retirements!ER$10:ER$97)</f>
        <v>-138703.83656525338</v>
      </c>
      <c r="Y52" s="119">
        <f>SUMIF(Retirements!$E$10:$E$96,'Accum Dep'!$F52,Retirements!ES$10:ES$97)</f>
        <v>-138703.83656525338</v>
      </c>
      <c r="Z52" s="119">
        <f>SUMIF(Retirements!$E$10:$E$96,'Accum Dep'!$F52,Retirements!ET$10:ET$97)</f>
        <v>-138703.83656525338</v>
      </c>
      <c r="AA52" s="119">
        <f>SUMIF(Retirements!$E$10:$E$96,'Accum Dep'!$F52,Retirements!EU$10:EU$97)</f>
        <v>-138703.83656525338</v>
      </c>
      <c r="AB52" s="119">
        <f>SUMIF(Retirements!$E$10:$E$96,'Accum Dep'!$F52,Retirements!EV$10:EV$97)</f>
        <v>-140390.50280363834</v>
      </c>
      <c r="AC52" s="119">
        <f>SUMIF(Retirements!$E$10:$E$96,'Accum Dep'!$F52,Retirements!EW$10:EW$97)</f>
        <v>-140390.50280363834</v>
      </c>
      <c r="AD52" s="119">
        <f>SUMIF(Retirements!$E$10:$E$96,'Accum Dep'!$F52,Retirements!EX$10:EX$97)</f>
        <v>-140390.50280363834</v>
      </c>
      <c r="AE52" s="119">
        <f>SUMIF(Retirements!$E$10:$E$96,'Accum Dep'!$F52,Retirements!EY$10:EY$97)</f>
        <v>-140390.50280363834</v>
      </c>
      <c r="AF52" s="119">
        <f>SUMIF(Retirements!$E$10:$E$96,'Accum Dep'!$F52,Retirements!EZ$10:EZ$97)</f>
        <v>-140390.50280363834</v>
      </c>
      <c r="AG52" s="7"/>
      <c r="AH52" s="27">
        <f>SUMIF('Depreciation Exp'!$F$8:$F$130,'Accum Dep'!$F52,'Depreciation Exp'!CH$8:CH$133)</f>
        <v>112839.87751596046</v>
      </c>
      <c r="AI52" s="27">
        <f>SUMIF('Depreciation Exp'!$F$8:$F$130,'Accum Dep'!$F52,'Depreciation Exp'!CI$8:CI$133)</f>
        <v>113097.51881850715</v>
      </c>
      <c r="AJ52" s="27">
        <f>SUMIF('Depreciation Exp'!$F$8:$F$130,'Accum Dep'!$F52,'Depreciation Exp'!CJ$8:CJ$133)</f>
        <v>113842.65603477875</v>
      </c>
      <c r="AK52" s="27">
        <f>SUMIF('Depreciation Exp'!$F$8:$F$130,'Accum Dep'!$F52,'Depreciation Exp'!CK$8:CK$133)</f>
        <v>116567.30991027533</v>
      </c>
      <c r="AL52" s="27">
        <f>SUMIF('Depreciation Exp'!$F$8:$F$130,'Accum Dep'!$F52,'Depreciation Exp'!CL$8:CL$133)</f>
        <v>119531.33328193772</v>
      </c>
      <c r="AM52" s="27">
        <f>SUMIF('Depreciation Exp'!$F$8:$F$130,'Accum Dep'!$F52,'Depreciation Exp'!CM$8:CM$133)</f>
        <v>120590.05678452665</v>
      </c>
      <c r="AN52" s="27">
        <f>SUMIF('Depreciation Exp'!$F$8:$F$130,'Accum Dep'!$F52,'Depreciation Exp'!CN$8:CN$133)</f>
        <v>122744.16257387403</v>
      </c>
      <c r="AO52" s="27">
        <f>SUMIF('Depreciation Exp'!$F$8:$F$130,'Accum Dep'!$F52,'Depreciation Exp'!CO$8:CO$133)</f>
        <v>124603.6746638675</v>
      </c>
      <c r="AP52" s="27">
        <f>SUMIF('Depreciation Exp'!$F$8:$F$130,'Accum Dep'!$F52,'Depreciation Exp'!CP$8:CP$133)</f>
        <v>125247.90070864701</v>
      </c>
      <c r="AQ52" s="27">
        <f>SUMIF('Depreciation Exp'!$F$8:$F$130,'Accum Dep'!$F52,'Depreciation Exp'!CQ$8:CQ$133)</f>
        <v>126131.3838271789</v>
      </c>
      <c r="AR52" s="27">
        <f>SUMIF('Depreciation Exp'!$F$8:$F$130,'Accum Dep'!$F52,'Depreciation Exp'!CR$8:CR$133)</f>
        <v>126305.18127046901</v>
      </c>
      <c r="AS52" s="27">
        <f>SUMIF('Depreciation Exp'!$F$8:$F$130,'Accum Dep'!$F52,'Depreciation Exp'!CS$8:CS$133)</f>
        <v>126099.97601632455</v>
      </c>
      <c r="AT52" s="27">
        <f>SUMIF('Depreciation Exp'!$F$8:$F$130,'Accum Dep'!$F52,'Depreciation Exp'!CT$8:CT$133)</f>
        <v>126377.20717938514</v>
      </c>
      <c r="AU52" s="27">
        <f>SUMIF('Depreciation Exp'!$F$8:$F$130,'Accum Dep'!$F52,'Depreciation Exp'!CU$8:CU$133)</f>
        <v>126654.94003390835</v>
      </c>
      <c r="AV52" s="27">
        <f>SUMIF('Depreciation Exp'!$F$8:$F$130,'Accum Dep'!$F52,'Depreciation Exp'!CV$8:CV$133)</f>
        <v>126451.27300673694</v>
      </c>
      <c r="AW52" s="27">
        <f>SUMIF('Depreciation Exp'!$F$8:$F$130,'Accum Dep'!$F52,'Depreciation Exp'!CW$8:CW$133)</f>
        <v>126244.37402703782</v>
      </c>
      <c r="AX52" s="27">
        <f>SUMIF('Depreciation Exp'!$F$8:$F$130,'Accum Dep'!$F52,'Depreciation Exp'!CX$8:CX$133)</f>
        <v>126033.55664229492</v>
      </c>
      <c r="AY52" s="27">
        <f>SUMIF('Depreciation Exp'!$F$8:$F$130,'Accum Dep'!$F52,'Depreciation Exp'!CY$8:CY$133)</f>
        <v>126161.64862662142</v>
      </c>
      <c r="AZ52" s="27">
        <f>SUMIF('Depreciation Exp'!$F$8:$F$130,'Accum Dep'!$F52,'Depreciation Exp'!CZ$8:CZ$133)</f>
        <v>126287.3538539038</v>
      </c>
      <c r="BA52" s="27">
        <f>SUMIF('Depreciation Exp'!$F$8:$F$130,'Accum Dep'!$F52,'Depreciation Exp'!DA$8:DA$133)</f>
        <v>126157.91690153014</v>
      </c>
      <c r="BB52" s="27">
        <f>SUMIF('Depreciation Exp'!$F$8:$F$130,'Accum Dep'!$F52,'Depreciation Exp'!DB$8:DB$133)</f>
        <v>126117.19259387083</v>
      </c>
      <c r="BC52" s="27">
        <f>SUMIF('Depreciation Exp'!$F$8:$F$130,'Accum Dep'!$F52,'Depreciation Exp'!DC$8:DC$133)</f>
        <v>126083.83457522476</v>
      </c>
      <c r="BD52" s="27">
        <f>SUMIF('Depreciation Exp'!$F$8:$F$130,'Accum Dep'!$F52,'Depreciation Exp'!DD$8:DD$133)</f>
        <v>126054.4359369233</v>
      </c>
      <c r="BE52" s="27">
        <f>SUMIF('Depreciation Exp'!$F$8:$F$130,'Accum Dep'!$F52,'Depreciation Exp'!DE$8:DE$133)</f>
        <v>126021.35415411522</v>
      </c>
      <c r="BF52" s="59"/>
      <c r="BG52" s="27">
        <f>SUMIF(Adjustments!$J$4:$J$921,($F52&amp;"/"&amp;BG$4&amp;"/"&amp;BG$3&amp;"/"&amp;BG$2),Adjustments!L$4:L$921)</f>
        <v>58272.003154084661</v>
      </c>
      <c r="BH52" s="27">
        <f>SUMIF(Adjustments!$J$4:$J$921,($F52&amp;"/"&amp;BH$4&amp;"/"&amp;BH$3&amp;"/"&amp;BH$2),Adjustments!M$4:M$921)</f>
        <v>59371.527537402661</v>
      </c>
      <c r="BI52" s="27">
        <f>SUMIF(Adjustments!$J$4:$J$921,($F52&amp;"/"&amp;BI$4&amp;"/"&amp;BI$3&amp;"/"&amp;BI$2),Adjustments!N$4:N$921)</f>
        <v>60251.978857765251</v>
      </c>
      <c r="BJ52" s="27">
        <f>SUMIF(Adjustments!$J$4:$J$921,($F52&amp;"/"&amp;BJ$4&amp;"/"&amp;BJ$3&amp;"/"&amp;BJ$2),Adjustments!O$4:O$921)</f>
        <v>61594.998247918935</v>
      </c>
      <c r="BK52" s="27">
        <f>SUMIF(Adjustments!$J$4:$J$921,($F52&amp;"/"&amp;BK$4&amp;"/"&amp;BK$3&amp;"/"&amp;BK$2),Adjustments!P$4:P$921)</f>
        <v>62708.412676588385</v>
      </c>
      <c r="BL52" s="27">
        <f>SUMIF(Adjustments!$J$4:$J$921,($F52&amp;"/"&amp;BL$4&amp;"/"&amp;BL$3&amp;"/"&amp;BL$2),Adjustments!Q$4:Q$921)</f>
        <v>63550.790359653911</v>
      </c>
      <c r="BM52" s="27">
        <f>SUMIF(Adjustments!$J$4:$J$921,($F52&amp;"/"&amp;BM$4&amp;"/"&amp;BM$3&amp;"/"&amp;BM$2),Adjustments!R$4:R$921)</f>
        <v>64405.669428973328</v>
      </c>
      <c r="BN52" s="27">
        <f>SUMIF(Adjustments!$J$4:$J$921,($F52&amp;"/"&amp;BN$4&amp;"/"&amp;BN$3&amp;"/"&amp;BN$2),Adjustments!S$4:S$921)</f>
        <v>65010.052458544109</v>
      </c>
      <c r="BO52" s="27">
        <f>SUMIF(Adjustments!$J$4:$J$921,($F52&amp;"/"&amp;BO$4&amp;"/"&amp;BO$3&amp;"/"&amp;BO$2),Adjustments!T$4:T$921)</f>
        <v>65552.645093096187</v>
      </c>
      <c r="BP52" s="27">
        <f>SUMIF(Adjustments!$J$4:$J$921,($F52&amp;"/"&amp;BP$4&amp;"/"&amp;BP$3&amp;"/"&amp;BP$2),Adjustments!U$4:U$921)</f>
        <v>57431.064506431372</v>
      </c>
      <c r="BQ52" s="27">
        <f>SUMIF(Adjustments!$J$4:$J$921,($F52&amp;"/"&amp;BQ$4&amp;"/"&amp;BQ$3&amp;"/"&amp;BQ$2),Adjustments!V$4:V$921)</f>
        <v>57431.064506431372</v>
      </c>
      <c r="BR52" s="27">
        <f>SUMIF(Adjustments!$J$4:$J$921,($F52&amp;"/"&amp;BR$4&amp;"/"&amp;BR$3&amp;"/"&amp;BR$2),Adjustments!W$4:W$921)</f>
        <v>57431.064506431372</v>
      </c>
      <c r="BS52" s="27">
        <f>SUMIF(Adjustments!$J$4:$J$921,($F52&amp;"/"&amp;BS$4&amp;"/"&amp;BS$3&amp;"/"&amp;BS$2),Adjustments!X$4:X$921)</f>
        <v>57431.064506431372</v>
      </c>
      <c r="BT52" s="27">
        <f>SUMIF(Adjustments!$J$4:$J$921,($F52&amp;"/"&amp;BT$4&amp;"/"&amp;BT$3&amp;"/"&amp;BT$2),Adjustments!Y$4:Y$921)</f>
        <v>57431.064506431372</v>
      </c>
      <c r="BU52" s="27">
        <f>SUMIF(Adjustments!$J$4:$J$921,($F52&amp;"/"&amp;BU$4&amp;"/"&amp;BU$3&amp;"/"&amp;BU$2),Adjustments!Z$4:Z$921)</f>
        <v>57431.064506431372</v>
      </c>
      <c r="BV52" s="27">
        <f>SUMIF(Adjustments!$J$4:$J$921,($F52&amp;"/"&amp;BV$4&amp;"/"&amp;BV$3&amp;"/"&amp;BV$2),Adjustments!AA$4:AA$921)</f>
        <v>57431.064506431372</v>
      </c>
      <c r="BW52" s="27">
        <f>SUMIF(Adjustments!$J$4:$J$921,($F52&amp;"/"&amp;BW$4&amp;"/"&amp;BW$3&amp;"/"&amp;BW$2),Adjustments!AB$4:AB$921)</f>
        <v>57431.064506431372</v>
      </c>
      <c r="BX52" s="27">
        <f>SUMIF(Adjustments!$J$4:$J$921,($F52&amp;"/"&amp;BX$4&amp;"/"&amp;BX$3&amp;"/"&amp;BX$2),Adjustments!AC$4:AC$921)</f>
        <v>57431.064506431372</v>
      </c>
      <c r="BY52" s="27">
        <f>SUMIF(Adjustments!$J$4:$J$921,($F52&amp;"/"&amp;BY$4&amp;"/"&amp;BY$3&amp;"/"&amp;BY$2),Adjustments!AD$4:AD$921)</f>
        <v>57431.064506431372</v>
      </c>
      <c r="BZ52" s="27">
        <f>SUMIF(Adjustments!$J$4:$J$921,($F52&amp;"/"&amp;BZ$4&amp;"/"&amp;BZ$3&amp;"/"&amp;BZ$2),Adjustments!AE$4:AE$921)</f>
        <v>57431.064506431372</v>
      </c>
      <c r="CA52" s="27">
        <f>SUMIF(Adjustments!$J$4:$J$921,($F52&amp;"/"&amp;CA$4&amp;"/"&amp;CA$3&amp;"/"&amp;CA$2),Adjustments!AF$4:AF$921)</f>
        <v>57431.064506431372</v>
      </c>
      <c r="CB52" s="27">
        <f>SUMIF(Adjustments!$J$4:$J$921,($F52&amp;"/"&amp;CB$4&amp;"/"&amp;CB$3&amp;"/"&amp;CB$2),Adjustments!AG$4:AG$921)</f>
        <v>57431.064506431372</v>
      </c>
      <c r="CC52" s="27">
        <f>SUMIF(Adjustments!$J$4:$J$921,($F52&amp;"/"&amp;CC$4&amp;"/"&amp;CC$3&amp;"/"&amp;CC$2),Adjustments!AH$4:AH$921)</f>
        <v>57431.064506431372</v>
      </c>
      <c r="CD52" s="5"/>
      <c r="CE52" s="27">
        <f>SUMIF(Adjustments!$J$4:$J$921,($F52&amp;"/"&amp;CE$4&amp;"/"&amp;CE$3&amp;"/"&amp;CE$2),Adjustments!L$4:L$921)</f>
        <v>0</v>
      </c>
      <c r="CF52" s="27">
        <f>SUMIF(Adjustments!$J$4:$J$921,($F52&amp;"/"&amp;CF$4&amp;"/"&amp;CF$3&amp;"/"&amp;CF$2),Adjustments!M$4:M$921)</f>
        <v>0</v>
      </c>
      <c r="CG52" s="27">
        <f>SUMIF(Adjustments!$J$4:$J$921,($F52&amp;"/"&amp;CG$4&amp;"/"&amp;CG$3&amp;"/"&amp;CG$2),Adjustments!N$4:N$921)</f>
        <v>0</v>
      </c>
      <c r="CH52" s="27">
        <f>SUMIF(Adjustments!$J$4:$J$921,($F52&amp;"/"&amp;CH$4&amp;"/"&amp;CH$3&amp;"/"&amp;CH$2),Adjustments!O$4:O$921)</f>
        <v>0</v>
      </c>
      <c r="CI52" s="27">
        <f>SUMIF(Adjustments!$J$4:$J$921,($F52&amp;"/"&amp;CI$4&amp;"/"&amp;CI$3&amp;"/"&amp;CI$2),Adjustments!P$4:P$921)</f>
        <v>0</v>
      </c>
      <c r="CJ52" s="27">
        <f>SUMIF(Adjustments!$J$4:$J$921,($F52&amp;"/"&amp;CJ$4&amp;"/"&amp;CJ$3&amp;"/"&amp;CJ$2),Adjustments!Q$4:Q$921)</f>
        <v>0</v>
      </c>
      <c r="CK52" s="27">
        <f>SUMIF(Adjustments!$J$4:$J$921,($F52&amp;"/"&amp;CK$4&amp;"/"&amp;CK$3&amp;"/"&amp;CK$2),Adjustments!R$4:R$921)</f>
        <v>0</v>
      </c>
      <c r="CL52" s="27">
        <f>SUMIF(Adjustments!$J$4:$J$921,($F52&amp;"/"&amp;CL$4&amp;"/"&amp;CL$3&amp;"/"&amp;CL$2),Adjustments!S$4:S$921)</f>
        <v>0</v>
      </c>
      <c r="CM52" s="27">
        <f>SUMIF(Adjustments!$J$4:$J$921,($F52&amp;"/"&amp;CM$4&amp;"/"&amp;CM$3&amp;"/"&amp;CM$2),Adjustments!T$4:T$921)</f>
        <v>0</v>
      </c>
      <c r="CN52" s="27">
        <f>SUMIF(Adjustments!$J$4:$J$921,($F52&amp;"/"&amp;CN$4&amp;"/"&amp;CN$3&amp;"/"&amp;CN$2),Adjustments!U$4:U$921)</f>
        <v>0</v>
      </c>
      <c r="CO52" s="27">
        <f>SUMIF(Adjustments!$J$4:$J$921,($F52&amp;"/"&amp;CO$4&amp;"/"&amp;CO$3&amp;"/"&amp;CO$2),Adjustments!V$4:V$921)</f>
        <v>0</v>
      </c>
      <c r="CP52" s="27">
        <f>SUMIF(Adjustments!$J$4:$J$921,($F52&amp;"/"&amp;CP$4&amp;"/"&amp;CP$3&amp;"/"&amp;CP$2),Adjustments!W$4:W$921)</f>
        <v>0</v>
      </c>
      <c r="CQ52" s="27">
        <f>SUMIF(Adjustments!$J$4:$J$921,($F52&amp;"/"&amp;CQ$4&amp;"/"&amp;CQ$3&amp;"/"&amp;CQ$2),Adjustments!X$4:X$921)</f>
        <v>0</v>
      </c>
      <c r="CR52" s="27">
        <f>SUMIF(Adjustments!$J$4:$J$921,($F52&amp;"/"&amp;CR$4&amp;"/"&amp;CR$3&amp;"/"&amp;CR$2),Adjustments!Y$4:Y$921)</f>
        <v>0</v>
      </c>
      <c r="CS52" s="27">
        <f>SUMIF(Adjustments!$J$4:$J$921,($F52&amp;"/"&amp;CS$4&amp;"/"&amp;CS$3&amp;"/"&amp;CS$2),Adjustments!Z$4:Z$921)</f>
        <v>0</v>
      </c>
      <c r="CT52" s="27">
        <f>SUMIF(Adjustments!$J$4:$J$921,($F52&amp;"/"&amp;CT$4&amp;"/"&amp;CT$3&amp;"/"&amp;CT$2),Adjustments!AA$4:AA$921)</f>
        <v>0</v>
      </c>
      <c r="CU52" s="27">
        <f>SUMIF(Adjustments!$J$4:$J$921,($F52&amp;"/"&amp;CU$4&amp;"/"&amp;CU$3&amp;"/"&amp;CU$2),Adjustments!AB$4:AB$921)</f>
        <v>0</v>
      </c>
      <c r="CV52" s="27">
        <f>SUMIF(Adjustments!$J$4:$J$921,($F52&amp;"/"&amp;CV$4&amp;"/"&amp;CV$3&amp;"/"&amp;CV$2),Adjustments!AC$4:AC$921)</f>
        <v>0</v>
      </c>
      <c r="CW52" s="27">
        <f>SUMIF(Adjustments!$J$4:$J$921,($F52&amp;"/"&amp;CW$4&amp;"/"&amp;CW$3&amp;"/"&amp;CW$2),Adjustments!AD$4:AD$921)</f>
        <v>0</v>
      </c>
      <c r="CX52" s="27">
        <f>SUMIF(Adjustments!$J$4:$J$921,($F52&amp;"/"&amp;CX$4&amp;"/"&amp;CX$3&amp;"/"&amp;CX$2),Adjustments!AE$4:AE$921)</f>
        <v>0</v>
      </c>
      <c r="CY52" s="27">
        <f>SUMIF(Adjustments!$J$4:$J$921,($F52&amp;"/"&amp;CY$4&amp;"/"&amp;CY$3&amp;"/"&amp;CY$2),Adjustments!AF$4:AF$921)</f>
        <v>0</v>
      </c>
      <c r="CZ52" s="27">
        <f>SUMIF(Adjustments!$J$4:$J$921,($F52&amp;"/"&amp;CZ$4&amp;"/"&amp;CZ$3&amp;"/"&amp;CZ$2),Adjustments!AG$4:AG$921)</f>
        <v>0</v>
      </c>
      <c r="DA52" s="27">
        <f>SUMIF(Adjustments!$J$4:$J$921,($F52&amp;"/"&amp;DA$4&amp;"/"&amp;DA$3&amp;"/"&amp;DA$2),Adjustments!AH$4:AH$921)</f>
        <v>0</v>
      </c>
      <c r="DB52" s="5"/>
      <c r="DC52" s="27">
        <f>SUMIF(Adjustments!$J$4:$J$921,($F52&amp;"/"&amp;DC$4&amp;"/"&amp;DC$3&amp;"/"&amp;DC$2),Adjustments!L$4:L$921)</f>
        <v>0</v>
      </c>
      <c r="DD52" s="27">
        <f>SUMIF(Adjustments!$J$4:$J$921,($F52&amp;"/"&amp;DD$4&amp;"/"&amp;DD$3&amp;"/"&amp;DD$2),Adjustments!M$4:M$921)</f>
        <v>0</v>
      </c>
      <c r="DE52" s="27">
        <f>SUMIF(Adjustments!$J$4:$J$921,($F52&amp;"/"&amp;DE$4&amp;"/"&amp;DE$3&amp;"/"&amp;DE$2),Adjustments!N$4:N$921)</f>
        <v>0</v>
      </c>
      <c r="DF52" s="27">
        <f>SUMIF(Adjustments!$J$4:$J$921,($F52&amp;"/"&amp;DF$4&amp;"/"&amp;DF$3&amp;"/"&amp;DF$2),Adjustments!O$4:O$921)</f>
        <v>0</v>
      </c>
      <c r="DG52" s="27">
        <f>SUMIF(Adjustments!$J$4:$J$921,($F52&amp;"/"&amp;DG$4&amp;"/"&amp;DG$3&amp;"/"&amp;DG$2),Adjustments!P$4:P$921)</f>
        <v>0</v>
      </c>
      <c r="DH52" s="27">
        <f>SUMIF(Adjustments!$J$4:$J$921,($F52&amp;"/"&amp;DH$4&amp;"/"&amp;DH$3&amp;"/"&amp;DH$2),Adjustments!Q$4:Q$921)</f>
        <v>0</v>
      </c>
      <c r="DI52" s="27">
        <f>SUMIF(Adjustments!$J$4:$J$921,($F52&amp;"/"&amp;DI$4&amp;"/"&amp;DI$3&amp;"/"&amp;DI$2),Adjustments!R$4:R$921)</f>
        <v>0</v>
      </c>
      <c r="DJ52" s="27">
        <f>SUMIF(Adjustments!$J$4:$J$921,($F52&amp;"/"&amp;DJ$4&amp;"/"&amp;DJ$3&amp;"/"&amp;DJ$2),Adjustments!S$4:S$921)</f>
        <v>0</v>
      </c>
      <c r="DK52" s="27">
        <f>SUMIF(Adjustments!$J$4:$J$921,($F52&amp;"/"&amp;DK$4&amp;"/"&amp;DK$3&amp;"/"&amp;DK$2),Adjustments!T$4:T$921)</f>
        <v>0</v>
      </c>
      <c r="DL52" s="27">
        <f>SUMIF(Adjustments!$J$4:$J$921,($F52&amp;"/"&amp;DL$4&amp;"/"&amp;DL$3&amp;"/"&amp;DL$2),Adjustments!U$4:U$921)</f>
        <v>0</v>
      </c>
      <c r="DM52" s="27">
        <f>SUMIF(Adjustments!$J$4:$J$921,($F52&amp;"/"&amp;DM$4&amp;"/"&amp;DM$3&amp;"/"&amp;DM$2),Adjustments!V$4:V$921)</f>
        <v>0</v>
      </c>
      <c r="DN52" s="27">
        <f>SUMIF(Adjustments!$J$4:$J$921,($F52&amp;"/"&amp;DN$4&amp;"/"&amp;DN$3&amp;"/"&amp;DN$2),Adjustments!W$4:W$921)</f>
        <v>0</v>
      </c>
      <c r="DO52" s="27">
        <f>SUMIF(Adjustments!$J$4:$J$921,($F52&amp;"/"&amp;DO$4&amp;"/"&amp;DO$3&amp;"/"&amp;DO$2),Adjustments!X$4:X$921)</f>
        <v>0</v>
      </c>
      <c r="DP52" s="27">
        <f>SUMIF(Adjustments!$J$4:$J$921,($F52&amp;"/"&amp;DP$4&amp;"/"&amp;DP$3&amp;"/"&amp;DP$2),Adjustments!Y$4:Y$921)</f>
        <v>0</v>
      </c>
      <c r="DQ52" s="27">
        <f>SUMIF(Adjustments!$J$4:$J$921,($F52&amp;"/"&amp;DQ$4&amp;"/"&amp;DQ$3&amp;"/"&amp;DQ$2),Adjustments!Z$4:Z$921)</f>
        <v>0</v>
      </c>
      <c r="DR52" s="27">
        <f>SUMIF(Adjustments!$J$4:$J$921,($F52&amp;"/"&amp;DR$4&amp;"/"&amp;DR$3&amp;"/"&amp;DR$2),Adjustments!AA$4:AA$921)</f>
        <v>0</v>
      </c>
      <c r="DS52" s="27">
        <f>SUMIF(Adjustments!$J$4:$J$921,($F52&amp;"/"&amp;DS$4&amp;"/"&amp;DS$3&amp;"/"&amp;DS$2),Adjustments!AB$4:AB$921)</f>
        <v>0</v>
      </c>
      <c r="DT52" s="27">
        <f>SUMIF(Adjustments!$J$4:$J$921,($F52&amp;"/"&amp;DT$4&amp;"/"&amp;DT$3&amp;"/"&amp;DT$2),Adjustments!AC$4:AC$921)</f>
        <v>0</v>
      </c>
      <c r="DU52" s="27">
        <f>SUMIF(Adjustments!$J$4:$J$921,($F52&amp;"/"&amp;DU$4&amp;"/"&amp;DU$3&amp;"/"&amp;DU$2),Adjustments!AD$4:AD$921)</f>
        <v>0</v>
      </c>
      <c r="DV52" s="27">
        <f>SUMIF(Adjustments!$J$4:$J$921,($F52&amp;"/"&amp;DV$4&amp;"/"&amp;DV$3&amp;"/"&amp;DV$2),Adjustments!AE$4:AE$921)</f>
        <v>0</v>
      </c>
      <c r="DW52" s="27">
        <f>SUMIF(Adjustments!$J$4:$J$921,($F52&amp;"/"&amp;DW$4&amp;"/"&amp;DW$3&amp;"/"&amp;DW$2),Adjustments!AF$4:AF$921)</f>
        <v>0</v>
      </c>
      <c r="DX52" s="27">
        <f>SUMIF(Adjustments!$J$4:$J$921,($F52&amp;"/"&amp;DX$4&amp;"/"&amp;DX$3&amp;"/"&amp;DX$2),Adjustments!AG$4:AG$921)</f>
        <v>0</v>
      </c>
      <c r="DY52" s="27">
        <f>SUMIF(Adjustments!$J$4:$J$921,($F52&amp;"/"&amp;DY$4&amp;"/"&amp;DY$3&amp;"/"&amp;DY$2),Adjustments!AH$4:AH$921)</f>
        <v>0</v>
      </c>
      <c r="DZ52" s="5"/>
      <c r="EA52" s="27">
        <f>SUMIF(Adjustments!$J$4:$J$921,($F52&amp;"/"&amp;EA$4&amp;"/"&amp;EA$3&amp;"/"&amp;EA$2),Adjustments!L$4:L$921)</f>
        <v>0</v>
      </c>
      <c r="EB52" s="27">
        <f>SUMIF(Adjustments!$J$4:$J$921,($F52&amp;"/"&amp;EB$4&amp;"/"&amp;EB$3&amp;"/"&amp;EB$2),Adjustments!M$4:M$921)</f>
        <v>0</v>
      </c>
      <c r="EC52" s="27">
        <f>SUMIF(Adjustments!$J$4:$J$921,($F52&amp;"/"&amp;EC$4&amp;"/"&amp;EC$3&amp;"/"&amp;EC$2),Adjustments!N$4:N$921)</f>
        <v>0</v>
      </c>
      <c r="ED52" s="27">
        <f>SUMIF(Adjustments!$J$4:$J$921,($F52&amp;"/"&amp;ED$4&amp;"/"&amp;ED$3&amp;"/"&amp;ED$2),Adjustments!O$4:O$921)</f>
        <v>0</v>
      </c>
      <c r="EE52" s="27">
        <f>SUMIF(Adjustments!$J$4:$J$921,($F52&amp;"/"&amp;EE$4&amp;"/"&amp;EE$3&amp;"/"&amp;EE$2),Adjustments!P$4:P$921)</f>
        <v>0</v>
      </c>
      <c r="EF52" s="27">
        <f>SUMIF(Adjustments!$J$4:$J$921,($F52&amp;"/"&amp;EF$4&amp;"/"&amp;EF$3&amp;"/"&amp;EF$2),Adjustments!Q$4:Q$921)</f>
        <v>0</v>
      </c>
      <c r="EG52" s="27">
        <f>SUMIF(Adjustments!$J$4:$J$921,($F52&amp;"/"&amp;EG$4&amp;"/"&amp;EG$3&amp;"/"&amp;EG$2),Adjustments!R$4:R$921)</f>
        <v>0</v>
      </c>
      <c r="EH52" s="27">
        <f>SUMIF(Adjustments!$J$4:$J$921,($F52&amp;"/"&amp;EH$4&amp;"/"&amp;EH$3&amp;"/"&amp;EH$2),Adjustments!S$4:S$921)</f>
        <v>0</v>
      </c>
      <c r="EI52" s="27">
        <f>SUMIF(Adjustments!$J$4:$J$921,($F52&amp;"/"&amp;EI$4&amp;"/"&amp;EI$3&amp;"/"&amp;EI$2),Adjustments!T$4:T$921)</f>
        <v>0</v>
      </c>
      <c r="EJ52" s="27">
        <f>SUMIF(Adjustments!$J$4:$J$921,($F52&amp;"/"&amp;EJ$4&amp;"/"&amp;EJ$3&amp;"/"&amp;EJ$2),Adjustments!U$4:U$921)</f>
        <v>0</v>
      </c>
      <c r="EK52" s="27">
        <f>SUMIF(Adjustments!$J$4:$J$921,($F52&amp;"/"&amp;EK$4&amp;"/"&amp;EK$3&amp;"/"&amp;EK$2),Adjustments!V$4:V$921)</f>
        <v>0</v>
      </c>
      <c r="EL52" s="27">
        <f>SUMIF(Adjustments!$J$4:$J$921,($F52&amp;"/"&amp;EL$4&amp;"/"&amp;EL$3&amp;"/"&amp;EL$2),Adjustments!W$4:W$921)</f>
        <v>0</v>
      </c>
      <c r="EM52" s="27">
        <f>SUMIF(Adjustments!$J$4:$J$921,($F52&amp;"/"&amp;EM$4&amp;"/"&amp;EM$3&amp;"/"&amp;EM$2),Adjustments!X$4:X$921)</f>
        <v>0</v>
      </c>
      <c r="EN52" s="27">
        <f>SUMIF(Adjustments!$J$4:$J$921,($F52&amp;"/"&amp;EN$4&amp;"/"&amp;EN$3&amp;"/"&amp;EN$2),Adjustments!Y$4:Y$921)</f>
        <v>0</v>
      </c>
      <c r="EO52" s="27">
        <f>SUMIF(Adjustments!$J$4:$J$921,($F52&amp;"/"&amp;EO$4&amp;"/"&amp;EO$3&amp;"/"&amp;EO$2),Adjustments!Z$4:Z$921)</f>
        <v>0</v>
      </c>
      <c r="EP52" s="27">
        <f>SUMIF(Adjustments!$J$4:$J$921,($F52&amp;"/"&amp;EP$4&amp;"/"&amp;EP$3&amp;"/"&amp;EP$2),Adjustments!AA$4:AA$921)</f>
        <v>0</v>
      </c>
      <c r="EQ52" s="27">
        <f>SUMIF(Adjustments!$J$4:$J$921,($F52&amp;"/"&amp;EQ$4&amp;"/"&amp;EQ$3&amp;"/"&amp;EQ$2),Adjustments!AB$4:AB$921)</f>
        <v>0</v>
      </c>
      <c r="ER52" s="27">
        <f>SUMIF(Adjustments!$J$4:$J$921,($F52&amp;"/"&amp;ER$4&amp;"/"&amp;ER$3&amp;"/"&amp;ER$2),Adjustments!AC$4:AC$921)</f>
        <v>0</v>
      </c>
      <c r="ES52" s="27">
        <f>SUMIF(Adjustments!$J$4:$J$921,($F52&amp;"/"&amp;ES$4&amp;"/"&amp;ES$3&amp;"/"&amp;ES$2),Adjustments!AD$4:AD$921)</f>
        <v>0</v>
      </c>
      <c r="ET52" s="27">
        <f>SUMIF(Adjustments!$J$4:$J$921,($F52&amp;"/"&amp;ET$4&amp;"/"&amp;ET$3&amp;"/"&amp;ET$2),Adjustments!AE$4:AE$921)</f>
        <v>0</v>
      </c>
      <c r="EU52" s="27">
        <f>SUMIF(Adjustments!$J$4:$J$921,($F52&amp;"/"&amp;EU$4&amp;"/"&amp;EU$3&amp;"/"&amp;EU$2),Adjustments!AF$4:AF$921)</f>
        <v>0</v>
      </c>
      <c r="EV52" s="27">
        <f>SUMIF(Adjustments!$J$4:$J$921,($F52&amp;"/"&amp;EV$4&amp;"/"&amp;EV$3&amp;"/"&amp;EV$2),Adjustments!AG$4:AG$921)</f>
        <v>0</v>
      </c>
      <c r="EW52" s="27">
        <f>SUMIF(Adjustments!$J$4:$J$921,($F52&amp;"/"&amp;EW$4&amp;"/"&amp;EW$3&amp;"/"&amp;EW$2),Adjustments!AH$4:AH$921)</f>
        <v>0</v>
      </c>
      <c r="EX52" s="5"/>
      <c r="EY52" s="27">
        <f>SUMIF(Adjustments!$J$4:$J$921,($F52&amp;"/"&amp;EY$4&amp;"/"&amp;EY$3&amp;"/"&amp;EY$2),Adjustments!L$4:L$921)</f>
        <v>0</v>
      </c>
      <c r="EZ52" s="27">
        <f>SUMIF(Adjustments!$J$4:$J$921,($F52&amp;"/"&amp;EZ$4&amp;"/"&amp;EZ$3&amp;"/"&amp;EZ$2),Adjustments!M$4:M$921)</f>
        <v>0</v>
      </c>
      <c r="FA52" s="27">
        <f>SUMIF(Adjustments!$J$4:$J$921,($F52&amp;"/"&amp;FA$4&amp;"/"&amp;FA$3&amp;"/"&amp;FA$2),Adjustments!N$4:N$921)</f>
        <v>0</v>
      </c>
      <c r="FB52" s="27">
        <f>SUMIF(Adjustments!$J$4:$J$921,($F52&amp;"/"&amp;FB$4&amp;"/"&amp;FB$3&amp;"/"&amp;FB$2),Adjustments!O$4:O$921)</f>
        <v>0</v>
      </c>
      <c r="FC52" s="27">
        <f>SUMIF(Adjustments!$J$4:$J$921,($F52&amp;"/"&amp;FC$4&amp;"/"&amp;FC$3&amp;"/"&amp;FC$2),Adjustments!P$4:P$921)</f>
        <v>0</v>
      </c>
      <c r="FD52" s="27">
        <f>SUMIF(Adjustments!$J$4:$J$921,($F52&amp;"/"&amp;FD$4&amp;"/"&amp;FD$3&amp;"/"&amp;FD$2),Adjustments!Q$4:Q$921)</f>
        <v>0</v>
      </c>
      <c r="FE52" s="27">
        <f>SUMIF(Adjustments!$J$4:$J$921,($F52&amp;"/"&amp;FE$4&amp;"/"&amp;FE$3&amp;"/"&amp;FE$2),Adjustments!R$4:R$921)</f>
        <v>0</v>
      </c>
      <c r="FF52" s="27">
        <f>SUMIF(Adjustments!$J$4:$J$921,($F52&amp;"/"&amp;FF$4&amp;"/"&amp;FF$3&amp;"/"&amp;FF$2),Adjustments!S$4:S$921)</f>
        <v>0</v>
      </c>
      <c r="FG52" s="27">
        <f>SUMIF(Adjustments!$J$4:$J$921,($F52&amp;"/"&amp;FG$4&amp;"/"&amp;FG$3&amp;"/"&amp;FG$2),Adjustments!T$4:T$921)</f>
        <v>0</v>
      </c>
      <c r="FH52" s="27">
        <f>SUMIF(Adjustments!$J$4:$J$921,($F52&amp;"/"&amp;FH$4&amp;"/"&amp;FH$3&amp;"/"&amp;FH$2),Adjustments!U$4:U$921)</f>
        <v>0</v>
      </c>
      <c r="FI52" s="27">
        <f>SUMIF(Adjustments!$J$4:$J$921,($F52&amp;"/"&amp;FI$4&amp;"/"&amp;FI$3&amp;"/"&amp;FI$2),Adjustments!V$4:V$921)</f>
        <v>0</v>
      </c>
      <c r="FJ52" s="27">
        <f>SUMIF(Adjustments!$J$4:$J$921,($F52&amp;"/"&amp;FJ$4&amp;"/"&amp;FJ$3&amp;"/"&amp;FJ$2),Adjustments!W$4:W$921)</f>
        <v>0</v>
      </c>
      <c r="FK52" s="27">
        <f>SUMIF(Adjustments!$J$4:$J$921,($F52&amp;"/"&amp;FK$4&amp;"/"&amp;FK$3&amp;"/"&amp;FK$2),Adjustments!X$4:X$921)</f>
        <v>0</v>
      </c>
      <c r="FL52" s="27">
        <f>SUMIF(Adjustments!$J$4:$J$921,($F52&amp;"/"&amp;FL$4&amp;"/"&amp;FL$3&amp;"/"&amp;FL$2),Adjustments!Y$4:Y$921)</f>
        <v>0</v>
      </c>
      <c r="FM52" s="27">
        <f>SUMIF(Adjustments!$J$4:$J$921,($F52&amp;"/"&amp;FM$4&amp;"/"&amp;FM$3&amp;"/"&amp;FM$2),Adjustments!Z$4:Z$921)</f>
        <v>0</v>
      </c>
      <c r="FN52" s="27">
        <f>SUMIF(Adjustments!$J$4:$J$921,($F52&amp;"/"&amp;FN$4&amp;"/"&amp;FN$3&amp;"/"&amp;FN$2),Adjustments!AA$4:AA$921)</f>
        <v>0</v>
      </c>
      <c r="FO52" s="27">
        <f>SUMIF(Adjustments!$J$4:$J$921,($F52&amp;"/"&amp;FO$4&amp;"/"&amp;FO$3&amp;"/"&amp;FO$2),Adjustments!AB$4:AB$921)</f>
        <v>0</v>
      </c>
      <c r="FP52" s="27">
        <f>SUMIF(Adjustments!$J$4:$J$921,($F52&amp;"/"&amp;FP$4&amp;"/"&amp;FP$3&amp;"/"&amp;FP$2),Adjustments!AC$4:AC$921)</f>
        <v>0</v>
      </c>
      <c r="FQ52" s="27">
        <f>SUMIF(Adjustments!$J$4:$J$921,($F52&amp;"/"&amp;FQ$4&amp;"/"&amp;FQ$3&amp;"/"&amp;FQ$2),Adjustments!AD$4:AD$921)</f>
        <v>0</v>
      </c>
      <c r="FR52" s="27">
        <f>SUMIF(Adjustments!$J$4:$J$921,($F52&amp;"/"&amp;FR$4&amp;"/"&amp;FR$3&amp;"/"&amp;FR$2),Adjustments!AE$4:AE$921)</f>
        <v>0</v>
      </c>
      <c r="FS52" s="27">
        <f>SUMIF(Adjustments!$J$4:$J$921,($F52&amp;"/"&amp;FS$4&amp;"/"&amp;FS$3&amp;"/"&amp;FS$2),Adjustments!AF$4:AF$921)</f>
        <v>0</v>
      </c>
      <c r="FT52" s="27">
        <f>SUMIF(Adjustments!$J$4:$J$921,($F52&amp;"/"&amp;FT$4&amp;"/"&amp;FT$3&amp;"/"&amp;FT$2),Adjustments!AG$4:AG$921)</f>
        <v>0</v>
      </c>
      <c r="FU52" s="27">
        <f>SUMIF(Adjustments!$J$4:$J$921,($F52&amp;"/"&amp;FU$4&amp;"/"&amp;FU$3&amp;"/"&amp;FU$2),Adjustments!AH$4:AH$921)</f>
        <v>0</v>
      </c>
      <c r="FV52" s="5"/>
      <c r="FW52" s="27">
        <f t="shared" si="29"/>
        <v>0</v>
      </c>
      <c r="FX52" s="5"/>
      <c r="FY52" s="358">
        <f>VLOOKUP(F52,Scenarios!Z54:AD175,5,0)</f>
        <v>-17168715.350000001</v>
      </c>
      <c r="FZ52" s="16">
        <f t="shared" si="218"/>
        <v>-17340084.871972594</v>
      </c>
      <c r="GA52" s="16">
        <f t="shared" si="219"/>
        <v>-17512996.985544775</v>
      </c>
      <c r="GB52" s="16">
        <f t="shared" si="220"/>
        <v>-17557981.384312816</v>
      </c>
      <c r="GC52" s="16">
        <f t="shared" si="221"/>
        <v>-17472821.645842671</v>
      </c>
      <c r="GD52" s="16">
        <f t="shared" si="222"/>
        <v>-17614747.635303784</v>
      </c>
      <c r="GE52" s="16">
        <f t="shared" si="223"/>
        <v>-17668614.958237313</v>
      </c>
      <c r="GF52" s="16">
        <f t="shared" si="224"/>
        <v>-17671843.242330156</v>
      </c>
      <c r="GG52" s="16">
        <f t="shared" si="225"/>
        <v>-17862101.195497345</v>
      </c>
      <c r="GH52" s="16">
        <f t="shared" si="226"/>
        <v>-18021817.38441762</v>
      </c>
      <c r="GI52" s="16">
        <f t="shared" si="227"/>
        <v>-18066849.793629266</v>
      </c>
      <c r="GJ52" s="16">
        <f t="shared" si="228"/>
        <v>-18111676.997586768</v>
      </c>
      <c r="GK52" s="16">
        <f t="shared" si="229"/>
        <v>-18156781.432707332</v>
      </c>
      <c r="GL52" s="16">
        <f t="shared" si="230"/>
        <v>-18202163.600682419</v>
      </c>
      <c r="GM52" s="16">
        <f t="shared" si="231"/>
        <v>-18247342.101630334</v>
      </c>
      <c r="GN52" s="16">
        <f t="shared" si="232"/>
        <v>-18292313.703598548</v>
      </c>
      <c r="GO52" s="16">
        <f t="shared" si="233"/>
        <v>-18337074.488182019</v>
      </c>
      <c r="GP52" s="16">
        <f t="shared" si="234"/>
        <v>-18381963.364749819</v>
      </c>
      <c r="GQ52" s="16">
        <f t="shared" si="235"/>
        <v>-18426977.946544901</v>
      </c>
      <c r="GR52" s="16">
        <f t="shared" si="236"/>
        <v>-18470176.425149221</v>
      </c>
      <c r="GS52" s="16">
        <f t="shared" si="237"/>
        <v>-18513334.179445885</v>
      </c>
      <c r="GT52" s="16">
        <f t="shared" si="238"/>
        <v>-18556458.575723901</v>
      </c>
      <c r="GU52" s="16">
        <f t="shared" si="239"/>
        <v>-18599553.573363617</v>
      </c>
      <c r="GV52" s="16">
        <f t="shared" si="240"/>
        <v>-18642615.489220522</v>
      </c>
      <c r="GW52" s="13"/>
      <c r="GX52" s="569" t="s">
        <v>990</v>
      </c>
      <c r="GY52" s="599" t="str">
        <f t="shared" si="242"/>
        <v>108GPWA</v>
      </c>
      <c r="GZ52" s="563">
        <f t="shared" si="241"/>
        <v>-18379879.375275794</v>
      </c>
      <c r="HA52" s="127">
        <f>VLOOKUP($GX52,Scenarios!$V$11:$Y$132,4,0)</f>
        <v>-16602106.6849999</v>
      </c>
      <c r="HB52" s="127">
        <f t="shared" si="93"/>
        <v>-1777772.6902758945</v>
      </c>
      <c r="HD52" s="106">
        <f>VLOOKUP($GX52,Scenarios!$AE$11:$AF$132,2,0)</f>
        <v>-17929969.935942907</v>
      </c>
      <c r="HE52" s="106">
        <f>VLOOKUP($GX52,Scenarios!$V$11:$Y$132,4,0)</f>
        <v>-16602106.6849999</v>
      </c>
      <c r="HF52" s="106">
        <f t="shared" si="94"/>
        <v>-1327863.2509430069</v>
      </c>
      <c r="HH52" s="106">
        <f t="shared" si="54"/>
        <v>449909.43933288753</v>
      </c>
    </row>
    <row r="53" spans="1:216">
      <c r="A53" t="s">
        <v>28</v>
      </c>
      <c r="B53" t="s">
        <v>29</v>
      </c>
      <c r="C53" t="s">
        <v>29</v>
      </c>
      <c r="D53" s="5" t="s">
        <v>106</v>
      </c>
      <c r="E53" s="5" t="s">
        <v>36</v>
      </c>
      <c r="F53" s="5" t="s">
        <v>135</v>
      </c>
      <c r="G53" s="5" t="s">
        <v>77</v>
      </c>
      <c r="H53" s="5" t="s">
        <v>991</v>
      </c>
      <c r="I53" s="5"/>
      <c r="J53" s="119">
        <f>SUMIF(Retirements!$E$10:$E$96,'Accum Dep'!$F53,Retirements!ED$10:ED$97)</f>
        <v>-293676.82</v>
      </c>
      <c r="K53" s="119">
        <f>SUMIF(Retirements!$E$10:$E$96,'Accum Dep'!$F53,Retirements!EE$10:EE$97)</f>
        <v>-91722.77</v>
      </c>
      <c r="L53" s="119">
        <f>SUMIF(Retirements!$E$10:$E$96,'Accum Dep'!$F53,Retirements!EF$10:EF$97)</f>
        <v>-299875.25999999995</v>
      </c>
      <c r="M53" s="119">
        <f>SUMIF(Retirements!$E$10:$E$96,'Accum Dep'!$F53,Retirements!EG$10:EG$97)</f>
        <v>-139755.03</v>
      </c>
      <c r="N53" s="119">
        <f>SUMIF(Retirements!$E$10:$E$96,'Accum Dep'!$F53,Retirements!EH$10:EH$97)</f>
        <v>-95245.819999999992</v>
      </c>
      <c r="O53" s="119">
        <f>SUMIF(Retirements!$E$10:$E$96,'Accum Dep'!$F53,Retirements!EI$10:EI$97)</f>
        <v>-11634.65</v>
      </c>
      <c r="P53" s="119">
        <f>SUMIF(Retirements!$E$10:$E$96,'Accum Dep'!$F53,Retirements!EJ$10:EJ$97)</f>
        <v>-589177.73</v>
      </c>
      <c r="Q53" s="119">
        <f>SUMIF(Retirements!$E$10:$E$96,'Accum Dep'!$F53,Retirements!EK$10:EK$97)</f>
        <v>-3882.23</v>
      </c>
      <c r="R53" s="119">
        <f>SUMIF(Retirements!$E$10:$E$96,'Accum Dep'!$F53,Retirements!EL$10:EL$97)</f>
        <v>-3852417.3500000015</v>
      </c>
      <c r="S53" s="119">
        <f>SUMIF(Retirements!$E$10:$E$96,'Accum Dep'!$F53,Retirements!EM$10:EM$97)</f>
        <v>-246945.15192270582</v>
      </c>
      <c r="T53" s="119">
        <f>SUMIF(Retirements!$E$10:$E$96,'Accum Dep'!$F53,Retirements!EN$10:EN$97)</f>
        <v>-246945.15192270582</v>
      </c>
      <c r="U53" s="119">
        <f>SUMIF(Retirements!$E$10:$E$96,'Accum Dep'!$F53,Retirements!EO$10:EO$97)</f>
        <v>-246945.15192270582</v>
      </c>
      <c r="V53" s="119">
        <f>SUMIF(Retirements!$E$10:$E$96,'Accum Dep'!$F53,Retirements!EP$10:EP$97)</f>
        <v>-246945.15192270582</v>
      </c>
      <c r="W53" s="119">
        <f>SUMIF(Retirements!$E$10:$E$96,'Accum Dep'!$F53,Retirements!EQ$10:EQ$97)</f>
        <v>-246945.15192270582</v>
      </c>
      <c r="X53" s="119">
        <f>SUMIF(Retirements!$E$10:$E$96,'Accum Dep'!$F53,Retirements!ER$10:ER$97)</f>
        <v>-246945.15192270582</v>
      </c>
      <c r="Y53" s="119">
        <f>SUMIF(Retirements!$E$10:$E$96,'Accum Dep'!$F53,Retirements!ES$10:ES$97)</f>
        <v>-246945.15192270582</v>
      </c>
      <c r="Z53" s="119">
        <f>SUMIF(Retirements!$E$10:$E$96,'Accum Dep'!$F53,Retirements!ET$10:ET$97)</f>
        <v>-246945.15192270582</v>
      </c>
      <c r="AA53" s="119">
        <f>SUMIF(Retirements!$E$10:$E$96,'Accum Dep'!$F53,Retirements!EU$10:EU$97)</f>
        <v>-246945.15192270582</v>
      </c>
      <c r="AB53" s="119">
        <f>SUMIF(Retirements!$E$10:$E$96,'Accum Dep'!$F53,Retirements!EV$10:EV$97)</f>
        <v>-244423.25148602994</v>
      </c>
      <c r="AC53" s="119">
        <f>SUMIF(Retirements!$E$10:$E$96,'Accum Dep'!$F53,Retirements!EW$10:EW$97)</f>
        <v>-244423.25148602994</v>
      </c>
      <c r="AD53" s="119">
        <f>SUMIF(Retirements!$E$10:$E$96,'Accum Dep'!$F53,Retirements!EX$10:EX$97)</f>
        <v>-244423.25148602994</v>
      </c>
      <c r="AE53" s="119">
        <f>SUMIF(Retirements!$E$10:$E$96,'Accum Dep'!$F53,Retirements!EY$10:EY$97)</f>
        <v>-244423.25148602994</v>
      </c>
      <c r="AF53" s="119">
        <f>SUMIF(Retirements!$E$10:$E$96,'Accum Dep'!$F53,Retirements!EZ$10:EZ$97)</f>
        <v>-244423.25148602994</v>
      </c>
      <c r="AG53" s="7"/>
      <c r="AH53" s="27">
        <f>SUMIF('Depreciation Exp'!$F$8:$F$130,'Accum Dep'!$F53,'Depreciation Exp'!CH$8:CH$133)</f>
        <v>158797.87227721405</v>
      </c>
      <c r="AI53" s="27">
        <f>SUMIF('Depreciation Exp'!$F$8:$F$130,'Accum Dep'!$F53,'Depreciation Exp'!CI$8:CI$133)</f>
        <v>160918.62376639427</v>
      </c>
      <c r="AJ53" s="27">
        <f>SUMIF('Depreciation Exp'!$F$8:$F$130,'Accum Dep'!$F53,'Depreciation Exp'!CJ$8:CJ$133)</f>
        <v>163396.63802319104</v>
      </c>
      <c r="AK53" s="27">
        <f>SUMIF('Depreciation Exp'!$F$8:$F$130,'Accum Dep'!$F53,'Depreciation Exp'!CK$8:CK$133)</f>
        <v>165044.55646500949</v>
      </c>
      <c r="AL53" s="27">
        <f>SUMIF('Depreciation Exp'!$F$8:$F$130,'Accum Dep'!$F53,'Depreciation Exp'!CL$8:CL$133)</f>
        <v>167773.29359667355</v>
      </c>
      <c r="AM53" s="27">
        <f>SUMIF('Depreciation Exp'!$F$8:$F$130,'Accum Dep'!$F53,'Depreciation Exp'!CM$8:CM$133)</f>
        <v>170227.05467634607</v>
      </c>
      <c r="AN53" s="27">
        <f>SUMIF('Depreciation Exp'!$F$8:$F$130,'Accum Dep'!$F53,'Depreciation Exp'!CN$8:CN$133)</f>
        <v>178715.14276234643</v>
      </c>
      <c r="AO53" s="27">
        <f>SUMIF('Depreciation Exp'!$F$8:$F$130,'Accum Dep'!$F53,'Depreciation Exp'!CO$8:CO$133)</f>
        <v>185968.5657864041</v>
      </c>
      <c r="AP53" s="27">
        <f>SUMIF('Depreciation Exp'!$F$8:$F$130,'Accum Dep'!$F53,'Depreciation Exp'!CP$8:CP$133)</f>
        <v>186754.11375500599</v>
      </c>
      <c r="AQ53" s="27">
        <f>SUMIF('Depreciation Exp'!$F$8:$F$130,'Accum Dep'!$F53,'Depreciation Exp'!CQ$8:CQ$133)</f>
        <v>182864.10099835601</v>
      </c>
      <c r="AR53" s="27">
        <f>SUMIF('Depreciation Exp'!$F$8:$F$130,'Accum Dep'!$F53,'Depreciation Exp'!CR$8:CR$133)</f>
        <v>177953.38731112206</v>
      </c>
      <c r="AS53" s="27">
        <f>SUMIF('Depreciation Exp'!$F$8:$F$130,'Accum Dep'!$F53,'Depreciation Exp'!CS$8:CS$133)</f>
        <v>177927.05926807152</v>
      </c>
      <c r="AT53" s="27">
        <f>SUMIF('Depreciation Exp'!$F$8:$F$130,'Accum Dep'!$F53,'Depreciation Exp'!CT$8:CT$133)</f>
        <v>178271.72370073013</v>
      </c>
      <c r="AU53" s="27">
        <f>SUMIF('Depreciation Exp'!$F$8:$F$130,'Accum Dep'!$F53,'Depreciation Exp'!CU$8:CU$133)</f>
        <v>179057.88404452315</v>
      </c>
      <c r="AV53" s="27">
        <f>SUMIF('Depreciation Exp'!$F$8:$F$130,'Accum Dep'!$F53,'Depreciation Exp'!CV$8:CV$133)</f>
        <v>179571.51558489937</v>
      </c>
      <c r="AW53" s="27">
        <f>SUMIF('Depreciation Exp'!$F$8:$F$130,'Accum Dep'!$F53,'Depreciation Exp'!CW$8:CW$133)</f>
        <v>180261.53771332963</v>
      </c>
      <c r="AX53" s="27">
        <f>SUMIF('Depreciation Exp'!$F$8:$F$130,'Accum Dep'!$F53,'Depreciation Exp'!CX$8:CX$133)</f>
        <v>181145.49859544521</v>
      </c>
      <c r="AY53" s="27">
        <f>SUMIF('Depreciation Exp'!$F$8:$F$130,'Accum Dep'!$F53,'Depreciation Exp'!CY$8:CY$133)</f>
        <v>182041.043047371</v>
      </c>
      <c r="AZ53" s="27">
        <f>SUMIF('Depreciation Exp'!$F$8:$F$130,'Accum Dep'!$F53,'Depreciation Exp'!CZ$8:CZ$133)</f>
        <v>183338.10614351768</v>
      </c>
      <c r="BA53" s="27">
        <f>SUMIF('Depreciation Exp'!$F$8:$F$130,'Accum Dep'!$F53,'Depreciation Exp'!DA$8:DA$133)</f>
        <v>184079.75444296593</v>
      </c>
      <c r="BB53" s="27">
        <f>SUMIF('Depreciation Exp'!$F$8:$F$130,'Accum Dep'!$F53,'Depreciation Exp'!DB$8:DB$133)</f>
        <v>184244.19983435053</v>
      </c>
      <c r="BC53" s="27">
        <f>SUMIF('Depreciation Exp'!$F$8:$F$130,'Accum Dep'!$F53,'Depreciation Exp'!DC$8:DC$133)</f>
        <v>184378.3047338727</v>
      </c>
      <c r="BD53" s="27">
        <f>SUMIF('Depreciation Exp'!$F$8:$F$130,'Accum Dep'!$F53,'Depreciation Exp'!DD$8:DD$133)</f>
        <v>184441.70121935144</v>
      </c>
      <c r="BE53" s="27">
        <f>SUMIF('Depreciation Exp'!$F$8:$F$130,'Accum Dep'!$F53,'Depreciation Exp'!DE$8:DE$133)</f>
        <v>184507.58864630526</v>
      </c>
      <c r="BF53" s="59"/>
      <c r="BG53" s="27">
        <f>SUMIF(Adjustments!$J$4:$J$921,($F53&amp;"/"&amp;BG$4&amp;"/"&amp;BG$3&amp;"/"&amp;BG$2),Adjustments!L$4:L$921)</f>
        <v>92008.443410073291</v>
      </c>
      <c r="BH53" s="27">
        <f>SUMIF(Adjustments!$J$4:$J$921,($F53&amp;"/"&amp;BH$4&amp;"/"&amp;BH$3&amp;"/"&amp;BH$2),Adjustments!M$4:M$921)</f>
        <v>93744.534869517462</v>
      </c>
      <c r="BI53" s="27">
        <f>SUMIF(Adjustments!$J$4:$J$921,($F53&amp;"/"&amp;BI$4&amp;"/"&amp;BI$3&amp;"/"&amp;BI$2),Adjustments!N$4:N$921)</f>
        <v>95134.721427386423</v>
      </c>
      <c r="BJ53" s="27">
        <f>SUMIF(Adjustments!$J$4:$J$921,($F53&amp;"/"&amp;BJ$4&amp;"/"&amp;BJ$3&amp;"/"&amp;BJ$2),Adjustments!O$4:O$921)</f>
        <v>97255.278759710156</v>
      </c>
      <c r="BK53" s="27">
        <f>SUMIF(Adjustments!$J$4:$J$921,($F53&amp;"/"&amp;BK$4&amp;"/"&amp;BK$3&amp;"/"&amp;BK$2),Adjustments!P$4:P$921)</f>
        <v>99013.301873851393</v>
      </c>
      <c r="BL53" s="27">
        <f>SUMIF(Adjustments!$J$4:$J$921,($F53&amp;"/"&amp;BL$4&amp;"/"&amp;BL$3&amp;"/"&amp;BL$2),Adjustments!Q$4:Q$921)</f>
        <v>100343.37215094999</v>
      </c>
      <c r="BM53" s="27">
        <f>SUMIF(Adjustments!$J$4:$J$921,($F53&amp;"/"&amp;BM$4&amp;"/"&amp;BM$3&amp;"/"&amp;BM$2),Adjustments!R$4:R$921)</f>
        <v>101693.1814627038</v>
      </c>
      <c r="BN53" s="27">
        <f>SUMIF(Adjustments!$J$4:$J$921,($F53&amp;"/"&amp;BN$4&amp;"/"&amp;BN$3&amp;"/"&amp;BN$2),Adjustments!S$4:S$921)</f>
        <v>102647.47063699613</v>
      </c>
      <c r="BO53" s="27">
        <f>SUMIF(Adjustments!$J$4:$J$921,($F53&amp;"/"&amp;BO$4&amp;"/"&amp;BO$3&amp;"/"&amp;BO$2),Adjustments!T$4:T$921)</f>
        <v>103504.19601125346</v>
      </c>
      <c r="BP53" s="27">
        <f>SUMIF(Adjustments!$J$4:$J$921,($F53&amp;"/"&amp;BP$4&amp;"/"&amp;BP$3&amp;"/"&amp;BP$2),Adjustments!U$4:U$921)</f>
        <v>90680.64529458106</v>
      </c>
      <c r="BQ53" s="27">
        <f>SUMIF(Adjustments!$J$4:$J$921,($F53&amp;"/"&amp;BQ$4&amp;"/"&amp;BQ$3&amp;"/"&amp;BQ$2),Adjustments!V$4:V$921)</f>
        <v>90680.64529458106</v>
      </c>
      <c r="BR53" s="27">
        <f>SUMIF(Adjustments!$J$4:$J$921,($F53&amp;"/"&amp;BR$4&amp;"/"&amp;BR$3&amp;"/"&amp;BR$2),Adjustments!W$4:W$921)</f>
        <v>90680.64529458106</v>
      </c>
      <c r="BS53" s="27">
        <f>SUMIF(Adjustments!$J$4:$J$921,($F53&amp;"/"&amp;BS$4&amp;"/"&amp;BS$3&amp;"/"&amp;BS$2),Adjustments!X$4:X$921)</f>
        <v>90680.64529458106</v>
      </c>
      <c r="BT53" s="27">
        <f>SUMIF(Adjustments!$J$4:$J$921,($F53&amp;"/"&amp;BT$4&amp;"/"&amp;BT$3&amp;"/"&amp;BT$2),Adjustments!Y$4:Y$921)</f>
        <v>90680.64529458106</v>
      </c>
      <c r="BU53" s="27">
        <f>SUMIF(Adjustments!$J$4:$J$921,($F53&amp;"/"&amp;BU$4&amp;"/"&amp;BU$3&amp;"/"&amp;BU$2),Adjustments!Z$4:Z$921)</f>
        <v>90680.64529458106</v>
      </c>
      <c r="BV53" s="27">
        <f>SUMIF(Adjustments!$J$4:$J$921,($F53&amp;"/"&amp;BV$4&amp;"/"&amp;BV$3&amp;"/"&amp;BV$2),Adjustments!AA$4:AA$921)</f>
        <v>90680.64529458106</v>
      </c>
      <c r="BW53" s="27">
        <f>SUMIF(Adjustments!$J$4:$J$921,($F53&amp;"/"&amp;BW$4&amp;"/"&amp;BW$3&amp;"/"&amp;BW$2),Adjustments!AB$4:AB$921)</f>
        <v>90680.64529458106</v>
      </c>
      <c r="BX53" s="27">
        <f>SUMIF(Adjustments!$J$4:$J$921,($F53&amp;"/"&amp;BX$4&amp;"/"&amp;BX$3&amp;"/"&amp;BX$2),Adjustments!AC$4:AC$921)</f>
        <v>90680.64529458106</v>
      </c>
      <c r="BY53" s="27">
        <f>SUMIF(Adjustments!$J$4:$J$921,($F53&amp;"/"&amp;BY$4&amp;"/"&amp;BY$3&amp;"/"&amp;BY$2),Adjustments!AD$4:AD$921)</f>
        <v>90680.64529458106</v>
      </c>
      <c r="BZ53" s="27">
        <f>SUMIF(Adjustments!$J$4:$J$921,($F53&amp;"/"&amp;BZ$4&amp;"/"&amp;BZ$3&amp;"/"&amp;BZ$2),Adjustments!AE$4:AE$921)</f>
        <v>90680.64529458106</v>
      </c>
      <c r="CA53" s="27">
        <f>SUMIF(Adjustments!$J$4:$J$921,($F53&amp;"/"&amp;CA$4&amp;"/"&amp;CA$3&amp;"/"&amp;CA$2),Adjustments!AF$4:AF$921)</f>
        <v>90680.64529458106</v>
      </c>
      <c r="CB53" s="27">
        <f>SUMIF(Adjustments!$J$4:$J$921,($F53&amp;"/"&amp;CB$4&amp;"/"&amp;CB$3&amp;"/"&amp;CB$2),Adjustments!AG$4:AG$921)</f>
        <v>90680.64529458106</v>
      </c>
      <c r="CC53" s="27">
        <f>SUMIF(Adjustments!$J$4:$J$921,($F53&amp;"/"&amp;CC$4&amp;"/"&amp;CC$3&amp;"/"&amp;CC$2),Adjustments!AH$4:AH$921)</f>
        <v>90680.64529458106</v>
      </c>
      <c r="CD53" s="5"/>
      <c r="CE53" s="27">
        <f>SUMIF(Adjustments!$J$4:$J$921,($F53&amp;"/"&amp;CE$4&amp;"/"&amp;CE$3&amp;"/"&amp;CE$2),Adjustments!L$4:L$921)</f>
        <v>0</v>
      </c>
      <c r="CF53" s="27">
        <f>SUMIF(Adjustments!$J$4:$J$921,($F53&amp;"/"&amp;CF$4&amp;"/"&amp;CF$3&amp;"/"&amp;CF$2),Adjustments!M$4:M$921)</f>
        <v>0</v>
      </c>
      <c r="CG53" s="27">
        <f>SUMIF(Adjustments!$J$4:$J$921,($F53&amp;"/"&amp;CG$4&amp;"/"&amp;CG$3&amp;"/"&amp;CG$2),Adjustments!N$4:N$921)</f>
        <v>0</v>
      </c>
      <c r="CH53" s="27">
        <f>SUMIF(Adjustments!$J$4:$J$921,($F53&amp;"/"&amp;CH$4&amp;"/"&amp;CH$3&amp;"/"&amp;CH$2),Adjustments!O$4:O$921)</f>
        <v>0</v>
      </c>
      <c r="CI53" s="27">
        <f>SUMIF(Adjustments!$J$4:$J$921,($F53&amp;"/"&amp;CI$4&amp;"/"&amp;CI$3&amp;"/"&amp;CI$2),Adjustments!P$4:P$921)</f>
        <v>0</v>
      </c>
      <c r="CJ53" s="27">
        <f>SUMIF(Adjustments!$J$4:$J$921,($F53&amp;"/"&amp;CJ$4&amp;"/"&amp;CJ$3&amp;"/"&amp;CJ$2),Adjustments!Q$4:Q$921)</f>
        <v>0</v>
      </c>
      <c r="CK53" s="27">
        <f>SUMIF(Adjustments!$J$4:$J$921,($F53&amp;"/"&amp;CK$4&amp;"/"&amp;CK$3&amp;"/"&amp;CK$2),Adjustments!R$4:R$921)</f>
        <v>0</v>
      </c>
      <c r="CL53" s="27">
        <f>SUMIF(Adjustments!$J$4:$J$921,($F53&amp;"/"&amp;CL$4&amp;"/"&amp;CL$3&amp;"/"&amp;CL$2),Adjustments!S$4:S$921)</f>
        <v>0</v>
      </c>
      <c r="CM53" s="27">
        <f>SUMIF(Adjustments!$J$4:$J$921,($F53&amp;"/"&amp;CM$4&amp;"/"&amp;CM$3&amp;"/"&amp;CM$2),Adjustments!T$4:T$921)</f>
        <v>0</v>
      </c>
      <c r="CN53" s="27">
        <f>SUMIF(Adjustments!$J$4:$J$921,($F53&amp;"/"&amp;CN$4&amp;"/"&amp;CN$3&amp;"/"&amp;CN$2),Adjustments!U$4:U$921)</f>
        <v>0</v>
      </c>
      <c r="CO53" s="27">
        <f>SUMIF(Adjustments!$J$4:$J$921,($F53&amp;"/"&amp;CO$4&amp;"/"&amp;CO$3&amp;"/"&amp;CO$2),Adjustments!V$4:V$921)</f>
        <v>0</v>
      </c>
      <c r="CP53" s="27">
        <f>SUMIF(Adjustments!$J$4:$J$921,($F53&amp;"/"&amp;CP$4&amp;"/"&amp;CP$3&amp;"/"&amp;CP$2),Adjustments!W$4:W$921)</f>
        <v>0</v>
      </c>
      <c r="CQ53" s="27">
        <f>SUMIF(Adjustments!$J$4:$J$921,($F53&amp;"/"&amp;CQ$4&amp;"/"&amp;CQ$3&amp;"/"&amp;CQ$2),Adjustments!X$4:X$921)</f>
        <v>0</v>
      </c>
      <c r="CR53" s="27">
        <f>SUMIF(Adjustments!$J$4:$J$921,($F53&amp;"/"&amp;CR$4&amp;"/"&amp;CR$3&amp;"/"&amp;CR$2),Adjustments!Y$4:Y$921)</f>
        <v>0</v>
      </c>
      <c r="CS53" s="27">
        <f>SUMIF(Adjustments!$J$4:$J$921,($F53&amp;"/"&amp;CS$4&amp;"/"&amp;CS$3&amp;"/"&amp;CS$2),Adjustments!Z$4:Z$921)</f>
        <v>0</v>
      </c>
      <c r="CT53" s="27">
        <f>SUMIF(Adjustments!$J$4:$J$921,($F53&amp;"/"&amp;CT$4&amp;"/"&amp;CT$3&amp;"/"&amp;CT$2),Adjustments!AA$4:AA$921)</f>
        <v>0</v>
      </c>
      <c r="CU53" s="27">
        <f>SUMIF(Adjustments!$J$4:$J$921,($F53&amp;"/"&amp;CU$4&amp;"/"&amp;CU$3&amp;"/"&amp;CU$2),Adjustments!AB$4:AB$921)</f>
        <v>0</v>
      </c>
      <c r="CV53" s="27">
        <f>SUMIF(Adjustments!$J$4:$J$921,($F53&amp;"/"&amp;CV$4&amp;"/"&amp;CV$3&amp;"/"&amp;CV$2),Adjustments!AC$4:AC$921)</f>
        <v>0</v>
      </c>
      <c r="CW53" s="27">
        <f>SUMIF(Adjustments!$J$4:$J$921,($F53&amp;"/"&amp;CW$4&amp;"/"&amp;CW$3&amp;"/"&amp;CW$2),Adjustments!AD$4:AD$921)</f>
        <v>0</v>
      </c>
      <c r="CX53" s="27">
        <f>SUMIF(Adjustments!$J$4:$J$921,($F53&amp;"/"&amp;CX$4&amp;"/"&amp;CX$3&amp;"/"&amp;CX$2),Adjustments!AE$4:AE$921)</f>
        <v>0</v>
      </c>
      <c r="CY53" s="27">
        <f>SUMIF(Adjustments!$J$4:$J$921,($F53&amp;"/"&amp;CY$4&amp;"/"&amp;CY$3&amp;"/"&amp;CY$2),Adjustments!AF$4:AF$921)</f>
        <v>0</v>
      </c>
      <c r="CZ53" s="27">
        <f>SUMIF(Adjustments!$J$4:$J$921,($F53&amp;"/"&amp;CZ$4&amp;"/"&amp;CZ$3&amp;"/"&amp;CZ$2),Adjustments!AG$4:AG$921)</f>
        <v>0</v>
      </c>
      <c r="DA53" s="27">
        <f>SUMIF(Adjustments!$J$4:$J$921,($F53&amp;"/"&amp;DA$4&amp;"/"&amp;DA$3&amp;"/"&amp;DA$2),Adjustments!AH$4:AH$921)</f>
        <v>0</v>
      </c>
      <c r="DB53" s="5"/>
      <c r="DC53" s="27">
        <f>SUMIF(Adjustments!$J$4:$J$921,($F53&amp;"/"&amp;DC$4&amp;"/"&amp;DC$3&amp;"/"&amp;DC$2),Adjustments!L$4:L$921)</f>
        <v>0</v>
      </c>
      <c r="DD53" s="27">
        <f>SUMIF(Adjustments!$J$4:$J$921,($F53&amp;"/"&amp;DD$4&amp;"/"&amp;DD$3&amp;"/"&amp;DD$2),Adjustments!M$4:M$921)</f>
        <v>0</v>
      </c>
      <c r="DE53" s="27">
        <f>SUMIF(Adjustments!$J$4:$J$921,($F53&amp;"/"&amp;DE$4&amp;"/"&amp;DE$3&amp;"/"&amp;DE$2),Adjustments!N$4:N$921)</f>
        <v>0</v>
      </c>
      <c r="DF53" s="27">
        <f>SUMIF(Adjustments!$J$4:$J$921,($F53&amp;"/"&amp;DF$4&amp;"/"&amp;DF$3&amp;"/"&amp;DF$2),Adjustments!O$4:O$921)</f>
        <v>0</v>
      </c>
      <c r="DG53" s="27">
        <f>SUMIF(Adjustments!$J$4:$J$921,($F53&amp;"/"&amp;DG$4&amp;"/"&amp;DG$3&amp;"/"&amp;DG$2),Adjustments!P$4:P$921)</f>
        <v>0</v>
      </c>
      <c r="DH53" s="27">
        <f>SUMIF(Adjustments!$J$4:$J$921,($F53&amp;"/"&amp;DH$4&amp;"/"&amp;DH$3&amp;"/"&amp;DH$2),Adjustments!Q$4:Q$921)</f>
        <v>0</v>
      </c>
      <c r="DI53" s="27">
        <f>SUMIF(Adjustments!$J$4:$J$921,($F53&amp;"/"&amp;DI$4&amp;"/"&amp;DI$3&amp;"/"&amp;DI$2),Adjustments!R$4:R$921)</f>
        <v>0</v>
      </c>
      <c r="DJ53" s="27">
        <f>SUMIF(Adjustments!$J$4:$J$921,($F53&amp;"/"&amp;DJ$4&amp;"/"&amp;DJ$3&amp;"/"&amp;DJ$2),Adjustments!S$4:S$921)</f>
        <v>0</v>
      </c>
      <c r="DK53" s="27">
        <f>SUMIF(Adjustments!$J$4:$J$921,($F53&amp;"/"&amp;DK$4&amp;"/"&amp;DK$3&amp;"/"&amp;DK$2),Adjustments!T$4:T$921)</f>
        <v>0</v>
      </c>
      <c r="DL53" s="27">
        <f>SUMIF(Adjustments!$J$4:$J$921,($F53&amp;"/"&amp;DL$4&amp;"/"&amp;DL$3&amp;"/"&amp;DL$2),Adjustments!U$4:U$921)</f>
        <v>0</v>
      </c>
      <c r="DM53" s="27">
        <f>SUMIF(Adjustments!$J$4:$J$921,($F53&amp;"/"&amp;DM$4&amp;"/"&amp;DM$3&amp;"/"&amp;DM$2),Adjustments!V$4:V$921)</f>
        <v>0</v>
      </c>
      <c r="DN53" s="27">
        <f>SUMIF(Adjustments!$J$4:$J$921,($F53&amp;"/"&amp;DN$4&amp;"/"&amp;DN$3&amp;"/"&amp;DN$2),Adjustments!W$4:W$921)</f>
        <v>0</v>
      </c>
      <c r="DO53" s="27">
        <f>SUMIF(Adjustments!$J$4:$J$921,($F53&amp;"/"&amp;DO$4&amp;"/"&amp;DO$3&amp;"/"&amp;DO$2),Adjustments!X$4:X$921)</f>
        <v>0</v>
      </c>
      <c r="DP53" s="27">
        <f>SUMIF(Adjustments!$J$4:$J$921,($F53&amp;"/"&amp;DP$4&amp;"/"&amp;DP$3&amp;"/"&amp;DP$2),Adjustments!Y$4:Y$921)</f>
        <v>0</v>
      </c>
      <c r="DQ53" s="27">
        <f>SUMIF(Adjustments!$J$4:$J$921,($F53&amp;"/"&amp;DQ$4&amp;"/"&amp;DQ$3&amp;"/"&amp;DQ$2),Adjustments!Z$4:Z$921)</f>
        <v>0</v>
      </c>
      <c r="DR53" s="27">
        <f>SUMIF(Adjustments!$J$4:$J$921,($F53&amp;"/"&amp;DR$4&amp;"/"&amp;DR$3&amp;"/"&amp;DR$2),Adjustments!AA$4:AA$921)</f>
        <v>0</v>
      </c>
      <c r="DS53" s="27">
        <f>SUMIF(Adjustments!$J$4:$J$921,($F53&amp;"/"&amp;DS$4&amp;"/"&amp;DS$3&amp;"/"&amp;DS$2),Adjustments!AB$4:AB$921)</f>
        <v>0</v>
      </c>
      <c r="DT53" s="27">
        <f>SUMIF(Adjustments!$J$4:$J$921,($F53&amp;"/"&amp;DT$4&amp;"/"&amp;DT$3&amp;"/"&amp;DT$2),Adjustments!AC$4:AC$921)</f>
        <v>0</v>
      </c>
      <c r="DU53" s="27">
        <f>SUMIF(Adjustments!$J$4:$J$921,($F53&amp;"/"&amp;DU$4&amp;"/"&amp;DU$3&amp;"/"&amp;DU$2),Adjustments!AD$4:AD$921)</f>
        <v>0</v>
      </c>
      <c r="DV53" s="27">
        <f>SUMIF(Adjustments!$J$4:$J$921,($F53&amp;"/"&amp;DV$4&amp;"/"&amp;DV$3&amp;"/"&amp;DV$2),Adjustments!AE$4:AE$921)</f>
        <v>0</v>
      </c>
      <c r="DW53" s="27">
        <f>SUMIF(Adjustments!$J$4:$J$921,($F53&amp;"/"&amp;DW$4&amp;"/"&amp;DW$3&amp;"/"&amp;DW$2),Adjustments!AF$4:AF$921)</f>
        <v>0</v>
      </c>
      <c r="DX53" s="27">
        <f>SUMIF(Adjustments!$J$4:$J$921,($F53&amp;"/"&amp;DX$4&amp;"/"&amp;DX$3&amp;"/"&amp;DX$2),Adjustments!AG$4:AG$921)</f>
        <v>0</v>
      </c>
      <c r="DY53" s="27">
        <f>SUMIF(Adjustments!$J$4:$J$921,($F53&amp;"/"&amp;DY$4&amp;"/"&amp;DY$3&amp;"/"&amp;DY$2),Adjustments!AH$4:AH$921)</f>
        <v>0</v>
      </c>
      <c r="DZ53" s="5"/>
      <c r="EA53" s="27">
        <f>SUMIF(Adjustments!$J$4:$J$921,($F53&amp;"/"&amp;EA$4&amp;"/"&amp;EA$3&amp;"/"&amp;EA$2),Adjustments!L$4:L$921)</f>
        <v>0</v>
      </c>
      <c r="EB53" s="27">
        <f>SUMIF(Adjustments!$J$4:$J$921,($F53&amp;"/"&amp;EB$4&amp;"/"&amp;EB$3&amp;"/"&amp;EB$2),Adjustments!M$4:M$921)</f>
        <v>0</v>
      </c>
      <c r="EC53" s="27">
        <f>SUMIF(Adjustments!$J$4:$J$921,($F53&amp;"/"&amp;EC$4&amp;"/"&amp;EC$3&amp;"/"&amp;EC$2),Adjustments!N$4:N$921)</f>
        <v>0</v>
      </c>
      <c r="ED53" s="27">
        <f>SUMIF(Adjustments!$J$4:$J$921,($F53&amp;"/"&amp;ED$4&amp;"/"&amp;ED$3&amp;"/"&amp;ED$2),Adjustments!O$4:O$921)</f>
        <v>0</v>
      </c>
      <c r="EE53" s="27">
        <f>SUMIF(Adjustments!$J$4:$J$921,($F53&amp;"/"&amp;EE$4&amp;"/"&amp;EE$3&amp;"/"&amp;EE$2),Adjustments!P$4:P$921)</f>
        <v>0</v>
      </c>
      <c r="EF53" s="27">
        <f>SUMIF(Adjustments!$J$4:$J$921,($F53&amp;"/"&amp;EF$4&amp;"/"&amp;EF$3&amp;"/"&amp;EF$2),Adjustments!Q$4:Q$921)</f>
        <v>0</v>
      </c>
      <c r="EG53" s="27">
        <f>SUMIF(Adjustments!$J$4:$J$921,($F53&amp;"/"&amp;EG$4&amp;"/"&amp;EG$3&amp;"/"&amp;EG$2),Adjustments!R$4:R$921)</f>
        <v>0</v>
      </c>
      <c r="EH53" s="27">
        <f>SUMIF(Adjustments!$J$4:$J$921,($F53&amp;"/"&amp;EH$4&amp;"/"&amp;EH$3&amp;"/"&amp;EH$2),Adjustments!S$4:S$921)</f>
        <v>0</v>
      </c>
      <c r="EI53" s="27">
        <f>SUMIF(Adjustments!$J$4:$J$921,($F53&amp;"/"&amp;EI$4&amp;"/"&amp;EI$3&amp;"/"&amp;EI$2),Adjustments!T$4:T$921)</f>
        <v>0</v>
      </c>
      <c r="EJ53" s="27">
        <f>SUMIF(Adjustments!$J$4:$J$921,($F53&amp;"/"&amp;EJ$4&amp;"/"&amp;EJ$3&amp;"/"&amp;EJ$2),Adjustments!U$4:U$921)</f>
        <v>0</v>
      </c>
      <c r="EK53" s="27">
        <f>SUMIF(Adjustments!$J$4:$J$921,($F53&amp;"/"&amp;EK$4&amp;"/"&amp;EK$3&amp;"/"&amp;EK$2),Adjustments!V$4:V$921)</f>
        <v>0</v>
      </c>
      <c r="EL53" s="27">
        <f>SUMIF(Adjustments!$J$4:$J$921,($F53&amp;"/"&amp;EL$4&amp;"/"&amp;EL$3&amp;"/"&amp;EL$2),Adjustments!W$4:W$921)</f>
        <v>0</v>
      </c>
      <c r="EM53" s="27">
        <f>SUMIF(Adjustments!$J$4:$J$921,($F53&amp;"/"&amp;EM$4&amp;"/"&amp;EM$3&amp;"/"&amp;EM$2),Adjustments!X$4:X$921)</f>
        <v>0</v>
      </c>
      <c r="EN53" s="27">
        <f>SUMIF(Adjustments!$J$4:$J$921,($F53&amp;"/"&amp;EN$4&amp;"/"&amp;EN$3&amp;"/"&amp;EN$2),Adjustments!Y$4:Y$921)</f>
        <v>0</v>
      </c>
      <c r="EO53" s="27">
        <f>SUMIF(Adjustments!$J$4:$J$921,($F53&amp;"/"&amp;EO$4&amp;"/"&amp;EO$3&amp;"/"&amp;EO$2),Adjustments!Z$4:Z$921)</f>
        <v>0</v>
      </c>
      <c r="EP53" s="27">
        <f>SUMIF(Adjustments!$J$4:$J$921,($F53&amp;"/"&amp;EP$4&amp;"/"&amp;EP$3&amp;"/"&amp;EP$2),Adjustments!AA$4:AA$921)</f>
        <v>0</v>
      </c>
      <c r="EQ53" s="27">
        <f>SUMIF(Adjustments!$J$4:$J$921,($F53&amp;"/"&amp;EQ$4&amp;"/"&amp;EQ$3&amp;"/"&amp;EQ$2),Adjustments!AB$4:AB$921)</f>
        <v>0</v>
      </c>
      <c r="ER53" s="27">
        <f>SUMIF(Adjustments!$J$4:$J$921,($F53&amp;"/"&amp;ER$4&amp;"/"&amp;ER$3&amp;"/"&amp;ER$2),Adjustments!AC$4:AC$921)</f>
        <v>0</v>
      </c>
      <c r="ES53" s="27">
        <f>SUMIF(Adjustments!$J$4:$J$921,($F53&amp;"/"&amp;ES$4&amp;"/"&amp;ES$3&amp;"/"&amp;ES$2),Adjustments!AD$4:AD$921)</f>
        <v>0</v>
      </c>
      <c r="ET53" s="27">
        <f>SUMIF(Adjustments!$J$4:$J$921,($F53&amp;"/"&amp;ET$4&amp;"/"&amp;ET$3&amp;"/"&amp;ET$2),Adjustments!AE$4:AE$921)</f>
        <v>0</v>
      </c>
      <c r="EU53" s="27">
        <f>SUMIF(Adjustments!$J$4:$J$921,($F53&amp;"/"&amp;EU$4&amp;"/"&amp;EU$3&amp;"/"&amp;EU$2),Adjustments!AF$4:AF$921)</f>
        <v>0</v>
      </c>
      <c r="EV53" s="27">
        <f>SUMIF(Adjustments!$J$4:$J$921,($F53&amp;"/"&amp;EV$4&amp;"/"&amp;EV$3&amp;"/"&amp;EV$2),Adjustments!AG$4:AG$921)</f>
        <v>0</v>
      </c>
      <c r="EW53" s="27">
        <f>SUMIF(Adjustments!$J$4:$J$921,($F53&amp;"/"&amp;EW$4&amp;"/"&amp;EW$3&amp;"/"&amp;EW$2),Adjustments!AH$4:AH$921)</f>
        <v>0</v>
      </c>
      <c r="EX53" s="5"/>
      <c r="EY53" s="27">
        <f>SUMIF(Adjustments!$J$4:$J$921,($F53&amp;"/"&amp;EY$4&amp;"/"&amp;EY$3&amp;"/"&amp;EY$2),Adjustments!L$4:L$921)</f>
        <v>0</v>
      </c>
      <c r="EZ53" s="27">
        <f>SUMIF(Adjustments!$J$4:$J$921,($F53&amp;"/"&amp;EZ$4&amp;"/"&amp;EZ$3&amp;"/"&amp;EZ$2),Adjustments!M$4:M$921)</f>
        <v>0</v>
      </c>
      <c r="FA53" s="27">
        <f>SUMIF(Adjustments!$J$4:$J$921,($F53&amp;"/"&amp;FA$4&amp;"/"&amp;FA$3&amp;"/"&amp;FA$2),Adjustments!N$4:N$921)</f>
        <v>0</v>
      </c>
      <c r="FB53" s="27">
        <f>SUMIF(Adjustments!$J$4:$J$921,($F53&amp;"/"&amp;FB$4&amp;"/"&amp;FB$3&amp;"/"&amp;FB$2),Adjustments!O$4:O$921)</f>
        <v>0</v>
      </c>
      <c r="FC53" s="27">
        <f>SUMIF(Adjustments!$J$4:$J$921,($F53&amp;"/"&amp;FC$4&amp;"/"&amp;FC$3&amp;"/"&amp;FC$2),Adjustments!P$4:P$921)</f>
        <v>0</v>
      </c>
      <c r="FD53" s="27">
        <f>SUMIF(Adjustments!$J$4:$J$921,($F53&amp;"/"&amp;FD$4&amp;"/"&amp;FD$3&amp;"/"&amp;FD$2),Adjustments!Q$4:Q$921)</f>
        <v>0</v>
      </c>
      <c r="FE53" s="27">
        <f>SUMIF(Adjustments!$J$4:$J$921,($F53&amp;"/"&amp;FE$4&amp;"/"&amp;FE$3&amp;"/"&amp;FE$2),Adjustments!R$4:R$921)</f>
        <v>0</v>
      </c>
      <c r="FF53" s="27">
        <f>SUMIF(Adjustments!$J$4:$J$921,($F53&amp;"/"&amp;FF$4&amp;"/"&amp;FF$3&amp;"/"&amp;FF$2),Adjustments!S$4:S$921)</f>
        <v>0</v>
      </c>
      <c r="FG53" s="27">
        <f>SUMIF(Adjustments!$J$4:$J$921,($F53&amp;"/"&amp;FG$4&amp;"/"&amp;FG$3&amp;"/"&amp;FG$2),Adjustments!T$4:T$921)</f>
        <v>0</v>
      </c>
      <c r="FH53" s="27">
        <f>SUMIF(Adjustments!$J$4:$J$921,($F53&amp;"/"&amp;FH$4&amp;"/"&amp;FH$3&amp;"/"&amp;FH$2),Adjustments!U$4:U$921)</f>
        <v>0</v>
      </c>
      <c r="FI53" s="27">
        <f>SUMIF(Adjustments!$J$4:$J$921,($F53&amp;"/"&amp;FI$4&amp;"/"&amp;FI$3&amp;"/"&amp;FI$2),Adjustments!V$4:V$921)</f>
        <v>0</v>
      </c>
      <c r="FJ53" s="27">
        <f>SUMIF(Adjustments!$J$4:$J$921,($F53&amp;"/"&amp;FJ$4&amp;"/"&amp;FJ$3&amp;"/"&amp;FJ$2),Adjustments!W$4:W$921)</f>
        <v>0</v>
      </c>
      <c r="FK53" s="27">
        <f>SUMIF(Adjustments!$J$4:$J$921,($F53&amp;"/"&amp;FK$4&amp;"/"&amp;FK$3&amp;"/"&amp;FK$2),Adjustments!X$4:X$921)</f>
        <v>0</v>
      </c>
      <c r="FL53" s="27">
        <f>SUMIF(Adjustments!$J$4:$J$921,($F53&amp;"/"&amp;FL$4&amp;"/"&amp;FL$3&amp;"/"&amp;FL$2),Adjustments!Y$4:Y$921)</f>
        <v>0</v>
      </c>
      <c r="FM53" s="27">
        <f>SUMIF(Adjustments!$J$4:$J$921,($F53&amp;"/"&amp;FM$4&amp;"/"&amp;FM$3&amp;"/"&amp;FM$2),Adjustments!Z$4:Z$921)</f>
        <v>0</v>
      </c>
      <c r="FN53" s="27">
        <f>SUMIF(Adjustments!$J$4:$J$921,($F53&amp;"/"&amp;FN$4&amp;"/"&amp;FN$3&amp;"/"&amp;FN$2),Adjustments!AA$4:AA$921)</f>
        <v>0</v>
      </c>
      <c r="FO53" s="27">
        <f>SUMIF(Adjustments!$J$4:$J$921,($F53&amp;"/"&amp;FO$4&amp;"/"&amp;FO$3&amp;"/"&amp;FO$2),Adjustments!AB$4:AB$921)</f>
        <v>0</v>
      </c>
      <c r="FP53" s="27">
        <f>SUMIF(Adjustments!$J$4:$J$921,($F53&amp;"/"&amp;FP$4&amp;"/"&amp;FP$3&amp;"/"&amp;FP$2),Adjustments!AC$4:AC$921)</f>
        <v>0</v>
      </c>
      <c r="FQ53" s="27">
        <f>SUMIF(Adjustments!$J$4:$J$921,($F53&amp;"/"&amp;FQ$4&amp;"/"&amp;FQ$3&amp;"/"&amp;FQ$2),Adjustments!AD$4:AD$921)</f>
        <v>0</v>
      </c>
      <c r="FR53" s="27">
        <f>SUMIF(Adjustments!$J$4:$J$921,($F53&amp;"/"&amp;FR$4&amp;"/"&amp;FR$3&amp;"/"&amp;FR$2),Adjustments!AE$4:AE$921)</f>
        <v>0</v>
      </c>
      <c r="FS53" s="27">
        <f>SUMIF(Adjustments!$J$4:$J$921,($F53&amp;"/"&amp;FS$4&amp;"/"&amp;FS$3&amp;"/"&amp;FS$2),Adjustments!AF$4:AF$921)</f>
        <v>0</v>
      </c>
      <c r="FT53" s="27">
        <f>SUMIF(Adjustments!$J$4:$J$921,($F53&amp;"/"&amp;FT$4&amp;"/"&amp;FT$3&amp;"/"&amp;FT$2),Adjustments!AG$4:AG$921)</f>
        <v>0</v>
      </c>
      <c r="FU53" s="27">
        <f>SUMIF(Adjustments!$J$4:$J$921,($F53&amp;"/"&amp;FU$4&amp;"/"&amp;FU$3&amp;"/"&amp;FU$2),Adjustments!AH$4:AH$921)</f>
        <v>0</v>
      </c>
      <c r="FV53" s="5"/>
      <c r="FW53" s="27">
        <f t="shared" si="29"/>
        <v>0</v>
      </c>
      <c r="FX53" s="5"/>
      <c r="FY53" s="358">
        <f>VLOOKUP(F53,Scenarios!Z55:AD176,5,0)</f>
        <v>-17702986.43</v>
      </c>
      <c r="FZ53" s="16">
        <f t="shared" si="218"/>
        <v>-17662236.677176464</v>
      </c>
      <c r="GA53" s="16">
        <f t="shared" si="219"/>
        <v>-17827655.080069173</v>
      </c>
      <c r="GB53" s="16">
        <f t="shared" si="220"/>
        <v>-17787959.097961567</v>
      </c>
      <c r="GC53" s="16">
        <f t="shared" si="221"/>
        <v>-17913232.64031795</v>
      </c>
      <c r="GD53" s="16">
        <f t="shared" si="222"/>
        <v>-18087227.176868148</v>
      </c>
      <c r="GE53" s="16">
        <f t="shared" si="223"/>
        <v>-18354651.041781448</v>
      </c>
      <c r="GF53" s="16">
        <f t="shared" si="224"/>
        <v>-18053135.059030555</v>
      </c>
      <c r="GG53" s="16">
        <f t="shared" si="225"/>
        <v>-18338654.413422558</v>
      </c>
      <c r="GH53" s="16">
        <f t="shared" si="226"/>
        <v>-14772605.360432167</v>
      </c>
      <c r="GI53" s="16">
        <f t="shared" si="227"/>
        <v>-14794294.241115162</v>
      </c>
      <c r="GJ53" s="16">
        <f t="shared" si="228"/>
        <v>-14815956.793755108</v>
      </c>
      <c r="GK53" s="16">
        <f t="shared" si="229"/>
        <v>-14837964.010827713</v>
      </c>
      <c r="GL53" s="16">
        <f t="shared" si="230"/>
        <v>-14860757.388244109</v>
      </c>
      <c r="GM53" s="16">
        <f t="shared" si="231"/>
        <v>-14884064.397200882</v>
      </c>
      <c r="GN53" s="16">
        <f t="shared" si="232"/>
        <v>-14908061.428286087</v>
      </c>
      <c r="GO53" s="16">
        <f t="shared" si="233"/>
        <v>-14932942.420253405</v>
      </c>
      <c r="GP53" s="16">
        <f t="shared" si="234"/>
        <v>-14958718.95667265</v>
      </c>
      <c r="GQ53" s="16">
        <f t="shared" si="235"/>
        <v>-14985792.556188041</v>
      </c>
      <c r="GR53" s="16">
        <f t="shared" si="236"/>
        <v>-15016129.704439558</v>
      </c>
      <c r="GS53" s="16">
        <f t="shared" si="237"/>
        <v>-15046631.29808246</v>
      </c>
      <c r="GT53" s="16">
        <f t="shared" si="238"/>
        <v>-15077266.996624883</v>
      </c>
      <c r="GU53" s="16">
        <f t="shared" si="239"/>
        <v>-15107966.091652786</v>
      </c>
      <c r="GV53" s="16">
        <f t="shared" si="240"/>
        <v>-15138731.074107643</v>
      </c>
      <c r="GW53" s="13"/>
      <c r="GX53" s="569" t="s">
        <v>991</v>
      </c>
      <c r="GY53" s="599" t="str">
        <f t="shared" si="242"/>
        <v>108GPWYP</v>
      </c>
      <c r="GZ53" s="563">
        <f t="shared" si="241"/>
        <v>-14966998.701256566</v>
      </c>
      <c r="HA53" s="127">
        <f>VLOOKUP($GX53,Scenarios!$V$11:$Y$132,4,0)</f>
        <v>-17308176.114999998</v>
      </c>
      <c r="HB53" s="127">
        <f t="shared" si="93"/>
        <v>2341177.4137434326</v>
      </c>
      <c r="HD53" s="106">
        <f>VLOOKUP($GX53,Scenarios!$AE$11:$AF$132,2,0)</f>
        <v>-18191577.798788276</v>
      </c>
      <c r="HE53" s="106">
        <f>VLOOKUP($GX53,Scenarios!$V$11:$Y$132,4,0)</f>
        <v>-17308176.114999998</v>
      </c>
      <c r="HF53" s="106">
        <f t="shared" si="94"/>
        <v>-883401.68378827721</v>
      </c>
      <c r="HH53" s="106">
        <f t="shared" si="54"/>
        <v>-3224579.0975317098</v>
      </c>
    </row>
    <row r="54" spans="1:216">
      <c r="A54" t="s">
        <v>30</v>
      </c>
      <c r="B54" t="s">
        <v>31</v>
      </c>
      <c r="C54" t="s">
        <v>31</v>
      </c>
      <c r="D54" s="5" t="s">
        <v>106</v>
      </c>
      <c r="E54" s="5" t="s">
        <v>36</v>
      </c>
      <c r="F54" s="5" t="s">
        <v>136</v>
      </c>
      <c r="G54" s="5" t="s">
        <v>78</v>
      </c>
      <c r="H54" s="5" t="s">
        <v>989</v>
      </c>
      <c r="I54" s="5"/>
      <c r="J54" s="119">
        <f>SUMIF(Retirements!$E$10:$E$96,'Accum Dep'!$F54,Retirements!ED$10:ED$97)</f>
        <v>-2209469.4</v>
      </c>
      <c r="K54" s="119">
        <f>SUMIF(Retirements!$E$10:$E$96,'Accum Dep'!$F54,Retirements!EE$10:EE$97)</f>
        <v>0</v>
      </c>
      <c r="L54" s="119">
        <f>SUMIF(Retirements!$E$10:$E$96,'Accum Dep'!$F54,Retirements!EF$10:EF$97)</f>
        <v>-69100.91</v>
      </c>
      <c r="M54" s="119">
        <f>SUMIF(Retirements!$E$10:$E$96,'Accum Dep'!$F54,Retirements!EG$10:EG$97)</f>
        <v>-117670.42</v>
      </c>
      <c r="N54" s="119">
        <f>SUMIF(Retirements!$E$10:$E$96,'Accum Dep'!$F54,Retirements!EH$10:EH$97)</f>
        <v>-190749.76</v>
      </c>
      <c r="O54" s="119">
        <f>SUMIF(Retirements!$E$10:$E$96,'Accum Dep'!$F54,Retirements!EI$10:EI$97)</f>
        <v>-145003.90000000002</v>
      </c>
      <c r="P54" s="119">
        <f>SUMIF(Retirements!$E$10:$E$96,'Accum Dep'!$F54,Retirements!EJ$10:EJ$97)</f>
        <v>-1392396.610000001</v>
      </c>
      <c r="Q54" s="119">
        <f>SUMIF(Retirements!$E$10:$E$96,'Accum Dep'!$F54,Retirements!EK$10:EK$97)</f>
        <v>-207621.14000000004</v>
      </c>
      <c r="R54" s="119">
        <f>SUMIF(Retirements!$E$10:$E$96,'Accum Dep'!$F54,Retirements!EL$10:EL$97)</f>
        <v>-264738.31999999995</v>
      </c>
      <c r="S54" s="119">
        <f>SUMIF(Retirements!$E$10:$E$96,'Accum Dep'!$F54,Retirements!EM$10:EM$97)</f>
        <v>-618664.56907817535</v>
      </c>
      <c r="T54" s="119">
        <f>SUMIF(Retirements!$E$10:$E$96,'Accum Dep'!$F54,Retirements!EN$10:EN$97)</f>
        <v>-618664.56907817535</v>
      </c>
      <c r="U54" s="119">
        <f>SUMIF(Retirements!$E$10:$E$96,'Accum Dep'!$F54,Retirements!EO$10:EO$97)</f>
        <v>-618664.56907817535</v>
      </c>
      <c r="V54" s="119">
        <f>SUMIF(Retirements!$E$10:$E$96,'Accum Dep'!$F54,Retirements!EP$10:EP$97)</f>
        <v>-618664.56907817535</v>
      </c>
      <c r="W54" s="119">
        <f>SUMIF(Retirements!$E$10:$E$96,'Accum Dep'!$F54,Retirements!EQ$10:EQ$97)</f>
        <v>-618664.56907817535</v>
      </c>
      <c r="X54" s="119">
        <f>SUMIF(Retirements!$E$10:$E$96,'Accum Dep'!$F54,Retirements!ER$10:ER$97)</f>
        <v>-618664.56907817535</v>
      </c>
      <c r="Y54" s="119">
        <f>SUMIF(Retirements!$E$10:$E$96,'Accum Dep'!$F54,Retirements!ES$10:ES$97)</f>
        <v>-618664.56907817535</v>
      </c>
      <c r="Z54" s="119">
        <f>SUMIF(Retirements!$E$10:$E$96,'Accum Dep'!$F54,Retirements!ET$10:ET$97)</f>
        <v>-618664.56907817535</v>
      </c>
      <c r="AA54" s="119">
        <f>SUMIF(Retirements!$E$10:$E$96,'Accum Dep'!$F54,Retirements!EU$10:EU$97)</f>
        <v>-618664.56907817535</v>
      </c>
      <c r="AB54" s="119">
        <f>SUMIF(Retirements!$E$10:$E$96,'Accum Dep'!$F54,Retirements!EV$10:EV$97)</f>
        <v>-644861.67163220129</v>
      </c>
      <c r="AC54" s="119">
        <f>SUMIF(Retirements!$E$10:$E$96,'Accum Dep'!$F54,Retirements!EW$10:EW$97)</f>
        <v>-644861.67163220129</v>
      </c>
      <c r="AD54" s="119">
        <f>SUMIF(Retirements!$E$10:$E$96,'Accum Dep'!$F54,Retirements!EX$10:EX$97)</f>
        <v>-644861.67163220129</v>
      </c>
      <c r="AE54" s="119">
        <f>SUMIF(Retirements!$E$10:$E$96,'Accum Dep'!$F54,Retirements!EY$10:EY$97)</f>
        <v>-644861.67163220129</v>
      </c>
      <c r="AF54" s="119">
        <f>SUMIF(Retirements!$E$10:$E$96,'Accum Dep'!$F54,Retirements!EZ$10:EZ$97)</f>
        <v>-644861.67163220129</v>
      </c>
      <c r="AG54" s="7"/>
      <c r="AH54" s="27">
        <f>SUMIF('Depreciation Exp'!$F$8:$F$130,'Accum Dep'!$F54,'Depreciation Exp'!CH$8:CH$133)</f>
        <v>309941.80152854428</v>
      </c>
      <c r="AI54" s="27">
        <f>SUMIF('Depreciation Exp'!$F$8:$F$130,'Accum Dep'!$F54,'Depreciation Exp'!CI$8:CI$133)</f>
        <v>316481.84375111986</v>
      </c>
      <c r="AJ54" s="27">
        <f>SUMIF('Depreciation Exp'!$F$8:$F$130,'Accum Dep'!$F54,'Depreciation Exp'!CJ$8:CJ$133)</f>
        <v>325016.24462602736</v>
      </c>
      <c r="AK54" s="27">
        <f>SUMIF('Depreciation Exp'!$F$8:$F$130,'Accum Dep'!$F54,'Depreciation Exp'!CK$8:CK$133)</f>
        <v>327985.99376542581</v>
      </c>
      <c r="AL54" s="27">
        <f>SUMIF('Depreciation Exp'!$F$8:$F$130,'Accum Dep'!$F54,'Depreciation Exp'!CL$8:CL$133)</f>
        <v>330162.0840231569</v>
      </c>
      <c r="AM54" s="27">
        <f>SUMIF('Depreciation Exp'!$F$8:$F$130,'Accum Dep'!$F54,'Depreciation Exp'!CM$8:CM$133)</f>
        <v>332606.53548651008</v>
      </c>
      <c r="AN54" s="27">
        <f>SUMIF('Depreciation Exp'!$F$8:$F$130,'Accum Dep'!$F54,'Depreciation Exp'!CN$8:CN$133)</f>
        <v>336796.2327094021</v>
      </c>
      <c r="AO54" s="27">
        <f>SUMIF('Depreciation Exp'!$F$8:$F$130,'Accum Dep'!$F54,'Depreciation Exp'!CO$8:CO$133)</f>
        <v>338680.5348162154</v>
      </c>
      <c r="AP54" s="27">
        <f>SUMIF('Depreciation Exp'!$F$8:$F$130,'Accum Dep'!$F54,'Depreciation Exp'!CP$8:CP$133)</f>
        <v>340717.37650310795</v>
      </c>
      <c r="AQ54" s="27">
        <f>SUMIF('Depreciation Exp'!$F$8:$F$130,'Accum Dep'!$F54,'Depreciation Exp'!CQ$8:CQ$133)</f>
        <v>343668.40515644976</v>
      </c>
      <c r="AR54" s="27">
        <f>SUMIF('Depreciation Exp'!$F$8:$F$130,'Accum Dep'!$F54,'Depreciation Exp'!CR$8:CR$133)</f>
        <v>344215.73411077709</v>
      </c>
      <c r="AS54" s="27">
        <f>SUMIF('Depreciation Exp'!$F$8:$F$130,'Accum Dep'!$F54,'Depreciation Exp'!CS$8:CS$133)</f>
        <v>345068.21380686079</v>
      </c>
      <c r="AT54" s="27">
        <f>SUMIF('Depreciation Exp'!$F$8:$F$130,'Accum Dep'!$F54,'Depreciation Exp'!CT$8:CT$133)</f>
        <v>347314.16933138389</v>
      </c>
      <c r="AU54" s="27">
        <f>SUMIF('Depreciation Exp'!$F$8:$F$130,'Accum Dep'!$F54,'Depreciation Exp'!CU$8:CU$133)</f>
        <v>349772.96090541536</v>
      </c>
      <c r="AV54" s="27">
        <f>SUMIF('Depreciation Exp'!$F$8:$F$130,'Accum Dep'!$F54,'Depreciation Exp'!CV$8:CV$133)</f>
        <v>350193.46740295889</v>
      </c>
      <c r="AW54" s="27">
        <f>SUMIF('Depreciation Exp'!$F$8:$F$130,'Accum Dep'!$F54,'Depreciation Exp'!CW$8:CW$133)</f>
        <v>350276.24935653107</v>
      </c>
      <c r="AX54" s="27">
        <f>SUMIF('Depreciation Exp'!$F$8:$F$130,'Accum Dep'!$F54,'Depreciation Exp'!CX$8:CX$133)</f>
        <v>350885.72330257954</v>
      </c>
      <c r="AY54" s="27">
        <f>SUMIF('Depreciation Exp'!$F$8:$F$130,'Accum Dep'!$F54,'Depreciation Exp'!CY$8:CY$133)</f>
        <v>351533.68974233442</v>
      </c>
      <c r="AZ54" s="27">
        <f>SUMIF('Depreciation Exp'!$F$8:$F$130,'Accum Dep'!$F54,'Depreciation Exp'!CZ$8:CZ$133)</f>
        <v>352867.43816429435</v>
      </c>
      <c r="BA54" s="27">
        <f>SUMIF('Depreciation Exp'!$F$8:$F$130,'Accum Dep'!$F54,'Depreciation Exp'!DA$8:DA$133)</f>
        <v>354434.27299823455</v>
      </c>
      <c r="BB54" s="27">
        <f>SUMIF('Depreciation Exp'!$F$8:$F$130,'Accum Dep'!$F54,'Depreciation Exp'!DB$8:DB$133)</f>
        <v>354659.02966144052</v>
      </c>
      <c r="BC54" s="27">
        <f>SUMIF('Depreciation Exp'!$F$8:$F$130,'Accum Dep'!$F54,'Depreciation Exp'!DC$8:DC$133)</f>
        <v>354451.7515794395</v>
      </c>
      <c r="BD54" s="27">
        <f>SUMIF('Depreciation Exp'!$F$8:$F$130,'Accum Dep'!$F54,'Depreciation Exp'!DD$8:DD$133)</f>
        <v>354188.03724019602</v>
      </c>
      <c r="BE54" s="27">
        <f>SUMIF('Depreciation Exp'!$F$8:$F$130,'Accum Dep'!$F54,'Depreciation Exp'!DE$8:DE$133)</f>
        <v>353953.37168103229</v>
      </c>
      <c r="BF54" s="59"/>
      <c r="BG54" s="27">
        <f>SUMIF(Adjustments!$J$4:$J$921,($F54&amp;"/"&amp;BG$4&amp;"/"&amp;BG$3&amp;"/"&amp;BG$2),Adjustments!L$4:L$921)</f>
        <v>338923.564827225</v>
      </c>
      <c r="BH54" s="27">
        <f>SUMIF(Adjustments!$J$4:$J$921,($F54&amp;"/"&amp;BH$4&amp;"/"&amp;BH$3&amp;"/"&amp;BH$2),Adjustments!M$4:M$921)</f>
        <v>345318.65515256027</v>
      </c>
      <c r="BI54" s="27">
        <f>SUMIF(Adjustments!$J$4:$J$921,($F54&amp;"/"&amp;BI$4&amp;"/"&amp;BI$3&amp;"/"&amp;BI$2),Adjustments!N$4:N$921)</f>
        <v>350439.56543541211</v>
      </c>
      <c r="BJ54" s="27">
        <f>SUMIF(Adjustments!$J$4:$J$921,($F54&amp;"/"&amp;BJ$4&amp;"/"&amp;BJ$3&amp;"/"&amp;BJ$2),Adjustments!O$4:O$921)</f>
        <v>358250.87952632073</v>
      </c>
      <c r="BK54" s="27">
        <f>SUMIF(Adjustments!$J$4:$J$921,($F54&amp;"/"&amp;BK$4&amp;"/"&amp;BK$3&amp;"/"&amp;BK$2),Adjustments!P$4:P$921)</f>
        <v>364726.75759587815</v>
      </c>
      <c r="BL54" s="27">
        <f>SUMIF(Adjustments!$J$4:$J$921,($F54&amp;"/"&amp;BL$4&amp;"/"&amp;BL$3&amp;"/"&amp;BL$2),Adjustments!Q$4:Q$921)</f>
        <v>369626.22272187588</v>
      </c>
      <c r="BM54" s="27">
        <f>SUMIF(Adjustments!$J$4:$J$921,($F54&amp;"/"&amp;BM$4&amp;"/"&amp;BM$3&amp;"/"&amp;BM$2),Adjustments!R$4:R$921)</f>
        <v>374598.39882681909</v>
      </c>
      <c r="BN54" s="27">
        <f>SUMIF(Adjustments!$J$4:$J$921,($F54&amp;"/"&amp;BN$4&amp;"/"&amp;BN$3&amp;"/"&amp;BN$2),Adjustments!S$4:S$921)</f>
        <v>378113.63152547134</v>
      </c>
      <c r="BO54" s="27">
        <f>SUMIF(Adjustments!$J$4:$J$921,($F54&amp;"/"&amp;BO$4&amp;"/"&amp;BO$3&amp;"/"&amp;BO$2),Adjustments!T$4:T$921)</f>
        <v>381269.47687139362</v>
      </c>
      <c r="BP54" s="27">
        <f>SUMIF(Adjustments!$J$4:$J$921,($F54&amp;"/"&amp;BP$4&amp;"/"&amp;BP$3&amp;"/"&amp;BP$2),Adjustments!U$4:U$921)</f>
        <v>334032.46946690261</v>
      </c>
      <c r="BQ54" s="27">
        <f>SUMIF(Adjustments!$J$4:$J$921,($F54&amp;"/"&amp;BQ$4&amp;"/"&amp;BQ$3&amp;"/"&amp;BQ$2),Adjustments!V$4:V$921)</f>
        <v>334032.46946690261</v>
      </c>
      <c r="BR54" s="27">
        <f>SUMIF(Adjustments!$J$4:$J$921,($F54&amp;"/"&amp;BR$4&amp;"/"&amp;BR$3&amp;"/"&amp;BR$2),Adjustments!W$4:W$921)</f>
        <v>334032.46946690261</v>
      </c>
      <c r="BS54" s="27">
        <f>SUMIF(Adjustments!$J$4:$J$921,($F54&amp;"/"&amp;BS$4&amp;"/"&amp;BS$3&amp;"/"&amp;BS$2),Adjustments!X$4:X$921)</f>
        <v>334032.46946690261</v>
      </c>
      <c r="BT54" s="27">
        <f>SUMIF(Adjustments!$J$4:$J$921,($F54&amp;"/"&amp;BT$4&amp;"/"&amp;BT$3&amp;"/"&amp;BT$2),Adjustments!Y$4:Y$921)</f>
        <v>334032.46946690261</v>
      </c>
      <c r="BU54" s="27">
        <f>SUMIF(Adjustments!$J$4:$J$921,($F54&amp;"/"&amp;BU$4&amp;"/"&amp;BU$3&amp;"/"&amp;BU$2),Adjustments!Z$4:Z$921)</f>
        <v>334032.46946690261</v>
      </c>
      <c r="BV54" s="27">
        <f>SUMIF(Adjustments!$J$4:$J$921,($F54&amp;"/"&amp;BV$4&amp;"/"&amp;BV$3&amp;"/"&amp;BV$2),Adjustments!AA$4:AA$921)</f>
        <v>334032.46946690261</v>
      </c>
      <c r="BW54" s="27">
        <f>SUMIF(Adjustments!$J$4:$J$921,($F54&amp;"/"&amp;BW$4&amp;"/"&amp;BW$3&amp;"/"&amp;BW$2),Adjustments!AB$4:AB$921)</f>
        <v>334032.46946690261</v>
      </c>
      <c r="BX54" s="27">
        <f>SUMIF(Adjustments!$J$4:$J$921,($F54&amp;"/"&amp;BX$4&amp;"/"&amp;BX$3&amp;"/"&amp;BX$2),Adjustments!AC$4:AC$921)</f>
        <v>334032.46946690261</v>
      </c>
      <c r="BY54" s="27">
        <f>SUMIF(Adjustments!$J$4:$J$921,($F54&amp;"/"&amp;BY$4&amp;"/"&amp;BY$3&amp;"/"&amp;BY$2),Adjustments!AD$4:AD$921)</f>
        <v>334032.46946690261</v>
      </c>
      <c r="BZ54" s="27">
        <f>SUMIF(Adjustments!$J$4:$J$921,($F54&amp;"/"&amp;BZ$4&amp;"/"&amp;BZ$3&amp;"/"&amp;BZ$2),Adjustments!AE$4:AE$921)</f>
        <v>334032.46946690261</v>
      </c>
      <c r="CA54" s="27">
        <f>SUMIF(Adjustments!$J$4:$J$921,($F54&amp;"/"&amp;CA$4&amp;"/"&amp;CA$3&amp;"/"&amp;CA$2),Adjustments!AF$4:AF$921)</f>
        <v>334032.46946690261</v>
      </c>
      <c r="CB54" s="27">
        <f>SUMIF(Adjustments!$J$4:$J$921,($F54&amp;"/"&amp;CB$4&amp;"/"&amp;CB$3&amp;"/"&amp;CB$2),Adjustments!AG$4:AG$921)</f>
        <v>334032.46946690261</v>
      </c>
      <c r="CC54" s="27">
        <f>SUMIF(Adjustments!$J$4:$J$921,($F54&amp;"/"&amp;CC$4&amp;"/"&amp;CC$3&amp;"/"&amp;CC$2),Adjustments!AH$4:AH$921)</f>
        <v>334032.46946690261</v>
      </c>
      <c r="CD54" s="5"/>
      <c r="CE54" s="27">
        <f>SUMIF(Adjustments!$J$4:$J$921,($F54&amp;"/"&amp;CE$4&amp;"/"&amp;CE$3&amp;"/"&amp;CE$2),Adjustments!L$4:L$921)</f>
        <v>0</v>
      </c>
      <c r="CF54" s="27">
        <f>SUMIF(Adjustments!$J$4:$J$921,($F54&amp;"/"&amp;CF$4&amp;"/"&amp;CF$3&amp;"/"&amp;CF$2),Adjustments!M$4:M$921)</f>
        <v>0</v>
      </c>
      <c r="CG54" s="27">
        <f>SUMIF(Adjustments!$J$4:$J$921,($F54&amp;"/"&amp;CG$4&amp;"/"&amp;CG$3&amp;"/"&amp;CG$2),Adjustments!N$4:N$921)</f>
        <v>0</v>
      </c>
      <c r="CH54" s="27">
        <f>SUMIF(Adjustments!$J$4:$J$921,($F54&amp;"/"&amp;CH$4&amp;"/"&amp;CH$3&amp;"/"&amp;CH$2),Adjustments!O$4:O$921)</f>
        <v>0</v>
      </c>
      <c r="CI54" s="27">
        <f>SUMIF(Adjustments!$J$4:$J$921,($F54&amp;"/"&amp;CI$4&amp;"/"&amp;CI$3&amp;"/"&amp;CI$2),Adjustments!P$4:P$921)</f>
        <v>0</v>
      </c>
      <c r="CJ54" s="27">
        <f>SUMIF(Adjustments!$J$4:$J$921,($F54&amp;"/"&amp;CJ$4&amp;"/"&amp;CJ$3&amp;"/"&amp;CJ$2),Adjustments!Q$4:Q$921)</f>
        <v>0</v>
      </c>
      <c r="CK54" s="27">
        <f>SUMIF(Adjustments!$J$4:$J$921,($F54&amp;"/"&amp;CK$4&amp;"/"&amp;CK$3&amp;"/"&amp;CK$2),Adjustments!R$4:R$921)</f>
        <v>0</v>
      </c>
      <c r="CL54" s="27">
        <f>SUMIF(Adjustments!$J$4:$J$921,($F54&amp;"/"&amp;CL$4&amp;"/"&amp;CL$3&amp;"/"&amp;CL$2),Adjustments!S$4:S$921)</f>
        <v>0</v>
      </c>
      <c r="CM54" s="27">
        <f>SUMIF(Adjustments!$J$4:$J$921,($F54&amp;"/"&amp;CM$4&amp;"/"&amp;CM$3&amp;"/"&amp;CM$2),Adjustments!T$4:T$921)</f>
        <v>0</v>
      </c>
      <c r="CN54" s="27">
        <f>SUMIF(Adjustments!$J$4:$J$921,($F54&amp;"/"&amp;CN$4&amp;"/"&amp;CN$3&amp;"/"&amp;CN$2),Adjustments!U$4:U$921)</f>
        <v>0</v>
      </c>
      <c r="CO54" s="27">
        <f>SUMIF(Adjustments!$J$4:$J$921,($F54&amp;"/"&amp;CO$4&amp;"/"&amp;CO$3&amp;"/"&amp;CO$2),Adjustments!V$4:V$921)</f>
        <v>0</v>
      </c>
      <c r="CP54" s="27">
        <f>SUMIF(Adjustments!$J$4:$J$921,($F54&amp;"/"&amp;CP$4&amp;"/"&amp;CP$3&amp;"/"&amp;CP$2),Adjustments!W$4:W$921)</f>
        <v>0</v>
      </c>
      <c r="CQ54" s="27">
        <f>SUMIF(Adjustments!$J$4:$J$921,($F54&amp;"/"&amp;CQ$4&amp;"/"&amp;CQ$3&amp;"/"&amp;CQ$2),Adjustments!X$4:X$921)</f>
        <v>0</v>
      </c>
      <c r="CR54" s="27">
        <f>SUMIF(Adjustments!$J$4:$J$921,($F54&amp;"/"&amp;CR$4&amp;"/"&amp;CR$3&amp;"/"&amp;CR$2),Adjustments!Y$4:Y$921)</f>
        <v>0</v>
      </c>
      <c r="CS54" s="27">
        <f>SUMIF(Adjustments!$J$4:$J$921,($F54&amp;"/"&amp;CS$4&amp;"/"&amp;CS$3&amp;"/"&amp;CS$2),Adjustments!Z$4:Z$921)</f>
        <v>0</v>
      </c>
      <c r="CT54" s="27">
        <f>SUMIF(Adjustments!$J$4:$J$921,($F54&amp;"/"&amp;CT$4&amp;"/"&amp;CT$3&amp;"/"&amp;CT$2),Adjustments!AA$4:AA$921)</f>
        <v>0</v>
      </c>
      <c r="CU54" s="27">
        <f>SUMIF(Adjustments!$J$4:$J$921,($F54&amp;"/"&amp;CU$4&amp;"/"&amp;CU$3&amp;"/"&amp;CU$2),Adjustments!AB$4:AB$921)</f>
        <v>0</v>
      </c>
      <c r="CV54" s="27">
        <f>SUMIF(Adjustments!$J$4:$J$921,($F54&amp;"/"&amp;CV$4&amp;"/"&amp;CV$3&amp;"/"&amp;CV$2),Adjustments!AC$4:AC$921)</f>
        <v>0</v>
      </c>
      <c r="CW54" s="27">
        <f>SUMIF(Adjustments!$J$4:$J$921,($F54&amp;"/"&amp;CW$4&amp;"/"&amp;CW$3&amp;"/"&amp;CW$2),Adjustments!AD$4:AD$921)</f>
        <v>0</v>
      </c>
      <c r="CX54" s="27">
        <f>SUMIF(Adjustments!$J$4:$J$921,($F54&amp;"/"&amp;CX$4&amp;"/"&amp;CX$3&amp;"/"&amp;CX$2),Adjustments!AE$4:AE$921)</f>
        <v>0</v>
      </c>
      <c r="CY54" s="27">
        <f>SUMIF(Adjustments!$J$4:$J$921,($F54&amp;"/"&amp;CY$4&amp;"/"&amp;CY$3&amp;"/"&amp;CY$2),Adjustments!AF$4:AF$921)</f>
        <v>0</v>
      </c>
      <c r="CZ54" s="27">
        <f>SUMIF(Adjustments!$J$4:$J$921,($F54&amp;"/"&amp;CZ$4&amp;"/"&amp;CZ$3&amp;"/"&amp;CZ$2),Adjustments!AG$4:AG$921)</f>
        <v>0</v>
      </c>
      <c r="DA54" s="27">
        <f>SUMIF(Adjustments!$J$4:$J$921,($F54&amp;"/"&amp;DA$4&amp;"/"&amp;DA$3&amp;"/"&amp;DA$2),Adjustments!AH$4:AH$921)</f>
        <v>0</v>
      </c>
      <c r="DB54" s="5"/>
      <c r="DC54" s="27">
        <f>SUMIF(Adjustments!$J$4:$J$921,($F54&amp;"/"&amp;DC$4&amp;"/"&amp;DC$3&amp;"/"&amp;DC$2),Adjustments!L$4:L$921)</f>
        <v>0</v>
      </c>
      <c r="DD54" s="27">
        <f>SUMIF(Adjustments!$J$4:$J$921,($F54&amp;"/"&amp;DD$4&amp;"/"&amp;DD$3&amp;"/"&amp;DD$2),Adjustments!M$4:M$921)</f>
        <v>0</v>
      </c>
      <c r="DE54" s="27">
        <f>SUMIF(Adjustments!$J$4:$J$921,($F54&amp;"/"&amp;DE$4&amp;"/"&amp;DE$3&amp;"/"&amp;DE$2),Adjustments!N$4:N$921)</f>
        <v>0</v>
      </c>
      <c r="DF54" s="27">
        <f>SUMIF(Adjustments!$J$4:$J$921,($F54&amp;"/"&amp;DF$4&amp;"/"&amp;DF$3&amp;"/"&amp;DF$2),Adjustments!O$4:O$921)</f>
        <v>0</v>
      </c>
      <c r="DG54" s="27">
        <f>SUMIF(Adjustments!$J$4:$J$921,($F54&amp;"/"&amp;DG$4&amp;"/"&amp;DG$3&amp;"/"&amp;DG$2),Adjustments!P$4:P$921)</f>
        <v>0</v>
      </c>
      <c r="DH54" s="27">
        <f>SUMIF(Adjustments!$J$4:$J$921,($F54&amp;"/"&amp;DH$4&amp;"/"&amp;DH$3&amp;"/"&amp;DH$2),Adjustments!Q$4:Q$921)</f>
        <v>0</v>
      </c>
      <c r="DI54" s="27">
        <f>SUMIF(Adjustments!$J$4:$J$921,($F54&amp;"/"&amp;DI$4&amp;"/"&amp;DI$3&amp;"/"&amp;DI$2),Adjustments!R$4:R$921)</f>
        <v>0</v>
      </c>
      <c r="DJ54" s="27">
        <f>SUMIF(Adjustments!$J$4:$J$921,($F54&amp;"/"&amp;DJ$4&amp;"/"&amp;DJ$3&amp;"/"&amp;DJ$2),Adjustments!S$4:S$921)</f>
        <v>0</v>
      </c>
      <c r="DK54" s="27">
        <f>SUMIF(Adjustments!$J$4:$J$921,($F54&amp;"/"&amp;DK$4&amp;"/"&amp;DK$3&amp;"/"&amp;DK$2),Adjustments!T$4:T$921)</f>
        <v>0</v>
      </c>
      <c r="DL54" s="27">
        <f>SUMIF(Adjustments!$J$4:$J$921,($F54&amp;"/"&amp;DL$4&amp;"/"&amp;DL$3&amp;"/"&amp;DL$2),Adjustments!U$4:U$921)</f>
        <v>0</v>
      </c>
      <c r="DM54" s="27">
        <f>SUMIF(Adjustments!$J$4:$J$921,($F54&amp;"/"&amp;DM$4&amp;"/"&amp;DM$3&amp;"/"&amp;DM$2),Adjustments!V$4:V$921)</f>
        <v>0</v>
      </c>
      <c r="DN54" s="27">
        <f>SUMIF(Adjustments!$J$4:$J$921,($F54&amp;"/"&amp;DN$4&amp;"/"&amp;DN$3&amp;"/"&amp;DN$2),Adjustments!W$4:W$921)</f>
        <v>0</v>
      </c>
      <c r="DO54" s="27">
        <f>SUMIF(Adjustments!$J$4:$J$921,($F54&amp;"/"&amp;DO$4&amp;"/"&amp;DO$3&amp;"/"&amp;DO$2),Adjustments!X$4:X$921)</f>
        <v>0</v>
      </c>
      <c r="DP54" s="27">
        <f>SUMIF(Adjustments!$J$4:$J$921,($F54&amp;"/"&amp;DP$4&amp;"/"&amp;DP$3&amp;"/"&amp;DP$2),Adjustments!Y$4:Y$921)</f>
        <v>0</v>
      </c>
      <c r="DQ54" s="27">
        <f>SUMIF(Adjustments!$J$4:$J$921,($F54&amp;"/"&amp;DQ$4&amp;"/"&amp;DQ$3&amp;"/"&amp;DQ$2),Adjustments!Z$4:Z$921)</f>
        <v>0</v>
      </c>
      <c r="DR54" s="27">
        <f>SUMIF(Adjustments!$J$4:$J$921,($F54&amp;"/"&amp;DR$4&amp;"/"&amp;DR$3&amp;"/"&amp;DR$2),Adjustments!AA$4:AA$921)</f>
        <v>0</v>
      </c>
      <c r="DS54" s="27">
        <f>SUMIF(Adjustments!$J$4:$J$921,($F54&amp;"/"&amp;DS$4&amp;"/"&amp;DS$3&amp;"/"&amp;DS$2),Adjustments!AB$4:AB$921)</f>
        <v>0</v>
      </c>
      <c r="DT54" s="27">
        <f>SUMIF(Adjustments!$J$4:$J$921,($F54&amp;"/"&amp;DT$4&amp;"/"&amp;DT$3&amp;"/"&amp;DT$2),Adjustments!AC$4:AC$921)</f>
        <v>0</v>
      </c>
      <c r="DU54" s="27">
        <f>SUMIF(Adjustments!$J$4:$J$921,($F54&amp;"/"&amp;DU$4&amp;"/"&amp;DU$3&amp;"/"&amp;DU$2),Adjustments!AD$4:AD$921)</f>
        <v>0</v>
      </c>
      <c r="DV54" s="27">
        <f>SUMIF(Adjustments!$J$4:$J$921,($F54&amp;"/"&amp;DV$4&amp;"/"&amp;DV$3&amp;"/"&amp;DV$2),Adjustments!AE$4:AE$921)</f>
        <v>0</v>
      </c>
      <c r="DW54" s="27">
        <f>SUMIF(Adjustments!$J$4:$J$921,($F54&amp;"/"&amp;DW$4&amp;"/"&amp;DW$3&amp;"/"&amp;DW$2),Adjustments!AF$4:AF$921)</f>
        <v>0</v>
      </c>
      <c r="DX54" s="27">
        <f>SUMIF(Adjustments!$J$4:$J$921,($F54&amp;"/"&amp;DX$4&amp;"/"&amp;DX$3&amp;"/"&amp;DX$2),Adjustments!AG$4:AG$921)</f>
        <v>0</v>
      </c>
      <c r="DY54" s="27">
        <f>SUMIF(Adjustments!$J$4:$J$921,($F54&amp;"/"&amp;DY$4&amp;"/"&amp;DY$3&amp;"/"&amp;DY$2),Adjustments!AH$4:AH$921)</f>
        <v>0</v>
      </c>
      <c r="DZ54" s="5"/>
      <c r="EA54" s="27">
        <f>SUMIF(Adjustments!$J$4:$J$921,($F54&amp;"/"&amp;EA$4&amp;"/"&amp;EA$3&amp;"/"&amp;EA$2),Adjustments!L$4:L$921)</f>
        <v>0</v>
      </c>
      <c r="EB54" s="27">
        <f>SUMIF(Adjustments!$J$4:$J$921,($F54&amp;"/"&amp;EB$4&amp;"/"&amp;EB$3&amp;"/"&amp;EB$2),Adjustments!M$4:M$921)</f>
        <v>0</v>
      </c>
      <c r="EC54" s="27">
        <f>SUMIF(Adjustments!$J$4:$J$921,($F54&amp;"/"&amp;EC$4&amp;"/"&amp;EC$3&amp;"/"&amp;EC$2),Adjustments!N$4:N$921)</f>
        <v>0</v>
      </c>
      <c r="ED54" s="27">
        <f>SUMIF(Adjustments!$J$4:$J$921,($F54&amp;"/"&amp;ED$4&amp;"/"&amp;ED$3&amp;"/"&amp;ED$2),Adjustments!O$4:O$921)</f>
        <v>0</v>
      </c>
      <c r="EE54" s="27">
        <f>SUMIF(Adjustments!$J$4:$J$921,($F54&amp;"/"&amp;EE$4&amp;"/"&amp;EE$3&amp;"/"&amp;EE$2),Adjustments!P$4:P$921)</f>
        <v>0</v>
      </c>
      <c r="EF54" s="27">
        <f>SUMIF(Adjustments!$J$4:$J$921,($F54&amp;"/"&amp;EF$4&amp;"/"&amp;EF$3&amp;"/"&amp;EF$2),Adjustments!Q$4:Q$921)</f>
        <v>0</v>
      </c>
      <c r="EG54" s="27">
        <f>SUMIF(Adjustments!$J$4:$J$921,($F54&amp;"/"&amp;EG$4&amp;"/"&amp;EG$3&amp;"/"&amp;EG$2),Adjustments!R$4:R$921)</f>
        <v>0</v>
      </c>
      <c r="EH54" s="27">
        <f>SUMIF(Adjustments!$J$4:$J$921,($F54&amp;"/"&amp;EH$4&amp;"/"&amp;EH$3&amp;"/"&amp;EH$2),Adjustments!S$4:S$921)</f>
        <v>0</v>
      </c>
      <c r="EI54" s="27">
        <f>SUMIF(Adjustments!$J$4:$J$921,($F54&amp;"/"&amp;EI$4&amp;"/"&amp;EI$3&amp;"/"&amp;EI$2),Adjustments!T$4:T$921)</f>
        <v>0</v>
      </c>
      <c r="EJ54" s="27">
        <f>SUMIF(Adjustments!$J$4:$J$921,($F54&amp;"/"&amp;EJ$4&amp;"/"&amp;EJ$3&amp;"/"&amp;EJ$2),Adjustments!U$4:U$921)</f>
        <v>0</v>
      </c>
      <c r="EK54" s="27">
        <f>SUMIF(Adjustments!$J$4:$J$921,($F54&amp;"/"&amp;EK$4&amp;"/"&amp;EK$3&amp;"/"&amp;EK$2),Adjustments!V$4:V$921)</f>
        <v>0</v>
      </c>
      <c r="EL54" s="27">
        <f>SUMIF(Adjustments!$J$4:$J$921,($F54&amp;"/"&amp;EL$4&amp;"/"&amp;EL$3&amp;"/"&amp;EL$2),Adjustments!W$4:W$921)</f>
        <v>0</v>
      </c>
      <c r="EM54" s="27">
        <f>SUMIF(Adjustments!$J$4:$J$921,($F54&amp;"/"&amp;EM$4&amp;"/"&amp;EM$3&amp;"/"&amp;EM$2),Adjustments!X$4:X$921)</f>
        <v>0</v>
      </c>
      <c r="EN54" s="27">
        <f>SUMIF(Adjustments!$J$4:$J$921,($F54&amp;"/"&amp;EN$4&amp;"/"&amp;EN$3&amp;"/"&amp;EN$2),Adjustments!Y$4:Y$921)</f>
        <v>0</v>
      </c>
      <c r="EO54" s="27">
        <f>SUMIF(Adjustments!$J$4:$J$921,($F54&amp;"/"&amp;EO$4&amp;"/"&amp;EO$3&amp;"/"&amp;EO$2),Adjustments!Z$4:Z$921)</f>
        <v>0</v>
      </c>
      <c r="EP54" s="27">
        <f>SUMIF(Adjustments!$J$4:$J$921,($F54&amp;"/"&amp;EP$4&amp;"/"&amp;EP$3&amp;"/"&amp;EP$2),Adjustments!AA$4:AA$921)</f>
        <v>0</v>
      </c>
      <c r="EQ54" s="27">
        <f>SUMIF(Adjustments!$J$4:$J$921,($F54&amp;"/"&amp;EQ$4&amp;"/"&amp;EQ$3&amp;"/"&amp;EQ$2),Adjustments!AB$4:AB$921)</f>
        <v>0</v>
      </c>
      <c r="ER54" s="27">
        <f>SUMIF(Adjustments!$J$4:$J$921,($F54&amp;"/"&amp;ER$4&amp;"/"&amp;ER$3&amp;"/"&amp;ER$2),Adjustments!AC$4:AC$921)</f>
        <v>0</v>
      </c>
      <c r="ES54" s="27">
        <f>SUMIF(Adjustments!$J$4:$J$921,($F54&amp;"/"&amp;ES$4&amp;"/"&amp;ES$3&amp;"/"&amp;ES$2),Adjustments!AD$4:AD$921)</f>
        <v>0</v>
      </c>
      <c r="ET54" s="27">
        <f>SUMIF(Adjustments!$J$4:$J$921,($F54&amp;"/"&amp;ET$4&amp;"/"&amp;ET$3&amp;"/"&amp;ET$2),Adjustments!AE$4:AE$921)</f>
        <v>0</v>
      </c>
      <c r="EU54" s="27">
        <f>SUMIF(Adjustments!$J$4:$J$921,($F54&amp;"/"&amp;EU$4&amp;"/"&amp;EU$3&amp;"/"&amp;EU$2),Adjustments!AF$4:AF$921)</f>
        <v>0</v>
      </c>
      <c r="EV54" s="27">
        <f>SUMIF(Adjustments!$J$4:$J$921,($F54&amp;"/"&amp;EV$4&amp;"/"&amp;EV$3&amp;"/"&amp;EV$2),Adjustments!AG$4:AG$921)</f>
        <v>0</v>
      </c>
      <c r="EW54" s="27">
        <f>SUMIF(Adjustments!$J$4:$J$921,($F54&amp;"/"&amp;EW$4&amp;"/"&amp;EW$3&amp;"/"&amp;EW$2),Adjustments!AH$4:AH$921)</f>
        <v>0</v>
      </c>
      <c r="EX54" s="5"/>
      <c r="EY54" s="27">
        <f>SUMIF(Adjustments!$J$4:$J$921,($F54&amp;"/"&amp;EY$4&amp;"/"&amp;EY$3&amp;"/"&amp;EY$2),Adjustments!L$4:L$921)</f>
        <v>0</v>
      </c>
      <c r="EZ54" s="27">
        <f>SUMIF(Adjustments!$J$4:$J$921,($F54&amp;"/"&amp;EZ$4&amp;"/"&amp;EZ$3&amp;"/"&amp;EZ$2),Adjustments!M$4:M$921)</f>
        <v>0</v>
      </c>
      <c r="FA54" s="27">
        <f>SUMIF(Adjustments!$J$4:$J$921,($F54&amp;"/"&amp;FA$4&amp;"/"&amp;FA$3&amp;"/"&amp;FA$2),Adjustments!N$4:N$921)</f>
        <v>0</v>
      </c>
      <c r="FB54" s="27">
        <f>SUMIF(Adjustments!$J$4:$J$921,($F54&amp;"/"&amp;FB$4&amp;"/"&amp;FB$3&amp;"/"&amp;FB$2),Adjustments!O$4:O$921)</f>
        <v>0</v>
      </c>
      <c r="FC54" s="27">
        <f>SUMIF(Adjustments!$J$4:$J$921,($F54&amp;"/"&amp;FC$4&amp;"/"&amp;FC$3&amp;"/"&amp;FC$2),Adjustments!P$4:P$921)</f>
        <v>0</v>
      </c>
      <c r="FD54" s="27">
        <f>SUMIF(Adjustments!$J$4:$J$921,($F54&amp;"/"&amp;FD$4&amp;"/"&amp;FD$3&amp;"/"&amp;FD$2),Adjustments!Q$4:Q$921)</f>
        <v>0</v>
      </c>
      <c r="FE54" s="27">
        <f>SUMIF(Adjustments!$J$4:$J$921,($F54&amp;"/"&amp;FE$4&amp;"/"&amp;FE$3&amp;"/"&amp;FE$2),Adjustments!R$4:R$921)</f>
        <v>0</v>
      </c>
      <c r="FF54" s="27">
        <f>SUMIF(Adjustments!$J$4:$J$921,($F54&amp;"/"&amp;FF$4&amp;"/"&amp;FF$3&amp;"/"&amp;FF$2),Adjustments!S$4:S$921)</f>
        <v>0</v>
      </c>
      <c r="FG54" s="27">
        <f>SUMIF(Adjustments!$J$4:$J$921,($F54&amp;"/"&amp;FG$4&amp;"/"&amp;FG$3&amp;"/"&amp;FG$2),Adjustments!T$4:T$921)</f>
        <v>0</v>
      </c>
      <c r="FH54" s="27">
        <f>SUMIF(Adjustments!$J$4:$J$921,($F54&amp;"/"&amp;FH$4&amp;"/"&amp;FH$3&amp;"/"&amp;FH$2),Adjustments!U$4:U$921)</f>
        <v>0</v>
      </c>
      <c r="FI54" s="27">
        <f>SUMIF(Adjustments!$J$4:$J$921,($F54&amp;"/"&amp;FI$4&amp;"/"&amp;FI$3&amp;"/"&amp;FI$2),Adjustments!V$4:V$921)</f>
        <v>0</v>
      </c>
      <c r="FJ54" s="27">
        <f>SUMIF(Adjustments!$J$4:$J$921,($F54&amp;"/"&amp;FJ$4&amp;"/"&amp;FJ$3&amp;"/"&amp;FJ$2),Adjustments!W$4:W$921)</f>
        <v>0</v>
      </c>
      <c r="FK54" s="27">
        <f>SUMIF(Adjustments!$J$4:$J$921,($F54&amp;"/"&amp;FK$4&amp;"/"&amp;FK$3&amp;"/"&amp;FK$2),Adjustments!X$4:X$921)</f>
        <v>0</v>
      </c>
      <c r="FL54" s="27">
        <f>SUMIF(Adjustments!$J$4:$J$921,($F54&amp;"/"&amp;FL$4&amp;"/"&amp;FL$3&amp;"/"&amp;FL$2),Adjustments!Y$4:Y$921)</f>
        <v>0</v>
      </c>
      <c r="FM54" s="27">
        <f>SUMIF(Adjustments!$J$4:$J$921,($F54&amp;"/"&amp;FM$4&amp;"/"&amp;FM$3&amp;"/"&amp;FM$2),Adjustments!Z$4:Z$921)</f>
        <v>0</v>
      </c>
      <c r="FN54" s="27">
        <f>SUMIF(Adjustments!$J$4:$J$921,($F54&amp;"/"&amp;FN$4&amp;"/"&amp;FN$3&amp;"/"&amp;FN$2),Adjustments!AA$4:AA$921)</f>
        <v>0</v>
      </c>
      <c r="FO54" s="27">
        <f>SUMIF(Adjustments!$J$4:$J$921,($F54&amp;"/"&amp;FO$4&amp;"/"&amp;FO$3&amp;"/"&amp;FO$2),Adjustments!AB$4:AB$921)</f>
        <v>0</v>
      </c>
      <c r="FP54" s="27">
        <f>SUMIF(Adjustments!$J$4:$J$921,($F54&amp;"/"&amp;FP$4&amp;"/"&amp;FP$3&amp;"/"&amp;FP$2),Adjustments!AC$4:AC$921)</f>
        <v>0</v>
      </c>
      <c r="FQ54" s="27">
        <f>SUMIF(Adjustments!$J$4:$J$921,($F54&amp;"/"&amp;FQ$4&amp;"/"&amp;FQ$3&amp;"/"&amp;FQ$2),Adjustments!AD$4:AD$921)</f>
        <v>0</v>
      </c>
      <c r="FR54" s="27">
        <f>SUMIF(Adjustments!$J$4:$J$921,($F54&amp;"/"&amp;FR$4&amp;"/"&amp;FR$3&amp;"/"&amp;FR$2),Adjustments!AE$4:AE$921)</f>
        <v>0</v>
      </c>
      <c r="FS54" s="27">
        <f>SUMIF(Adjustments!$J$4:$J$921,($F54&amp;"/"&amp;FS$4&amp;"/"&amp;FS$3&amp;"/"&amp;FS$2),Adjustments!AF$4:AF$921)</f>
        <v>0</v>
      </c>
      <c r="FT54" s="27">
        <f>SUMIF(Adjustments!$J$4:$J$921,($F54&amp;"/"&amp;FT$4&amp;"/"&amp;FT$3&amp;"/"&amp;FT$2),Adjustments!AG$4:AG$921)</f>
        <v>0</v>
      </c>
      <c r="FU54" s="27">
        <f>SUMIF(Adjustments!$J$4:$J$921,($F54&amp;"/"&amp;FU$4&amp;"/"&amp;FU$3&amp;"/"&amp;FU$2),Adjustments!AH$4:AH$921)</f>
        <v>0</v>
      </c>
      <c r="FV54" s="5"/>
      <c r="FW54" s="27">
        <f t="shared" si="29"/>
        <v>0</v>
      </c>
      <c r="FX54" s="5"/>
      <c r="FY54" s="358">
        <f>VLOOKUP(F54,Scenarios!Z56:AD177,5,0)</f>
        <v>-54986002.660000004</v>
      </c>
      <c r="FZ54" s="16">
        <f t="shared" si="218"/>
        <v>-53431938.668578349</v>
      </c>
      <c r="GA54" s="16">
        <f t="shared" si="219"/>
        <v>-54102273.568356939</v>
      </c>
      <c r="GB54" s="16">
        <f t="shared" si="220"/>
        <v>-54711598.21755778</v>
      </c>
      <c r="GC54" s="16">
        <f t="shared" si="221"/>
        <v>-55282340.761107251</v>
      </c>
      <c r="GD54" s="16">
        <f t="shared" si="222"/>
        <v>-55788924.294189647</v>
      </c>
      <c r="GE54" s="16">
        <f t="shared" si="223"/>
        <v>-56350342.849620923</v>
      </c>
      <c r="GF54" s="16">
        <f t="shared" si="224"/>
        <v>-55671225.17326396</v>
      </c>
      <c r="GG54" s="16">
        <f t="shared" si="225"/>
        <v>-56182435.041292541</v>
      </c>
      <c r="GH54" s="16">
        <f t="shared" si="226"/>
        <v>-56642634.603320383</v>
      </c>
      <c r="GI54" s="16">
        <f t="shared" si="227"/>
        <v>-56702218.237819888</v>
      </c>
      <c r="GJ54" s="16">
        <f t="shared" si="228"/>
        <v>-56762654.352015473</v>
      </c>
      <c r="GK54" s="16">
        <f t="shared" si="229"/>
        <v>-56825336.421735585</v>
      </c>
      <c r="GL54" s="16">
        <f t="shared" si="230"/>
        <v>-56890477.283029728</v>
      </c>
      <c r="GM54" s="16">
        <f t="shared" si="231"/>
        <v>-56956038.65082141</v>
      </c>
      <c r="GN54" s="16">
        <f t="shared" si="232"/>
        <v>-57021682.800566666</v>
      </c>
      <c r="GO54" s="16">
        <f t="shared" si="233"/>
        <v>-57087936.424257971</v>
      </c>
      <c r="GP54" s="16">
        <f t="shared" si="234"/>
        <v>-57154838.014389031</v>
      </c>
      <c r="GQ54" s="16">
        <f t="shared" si="235"/>
        <v>-57223073.35294205</v>
      </c>
      <c r="GR54" s="16">
        <f t="shared" si="236"/>
        <v>-57266678.423774987</v>
      </c>
      <c r="GS54" s="16">
        <f t="shared" si="237"/>
        <v>-57310508.251271129</v>
      </c>
      <c r="GT54" s="16">
        <f t="shared" si="238"/>
        <v>-57354130.800685272</v>
      </c>
      <c r="GU54" s="16">
        <f t="shared" si="239"/>
        <v>-57397489.635760166</v>
      </c>
      <c r="GV54" s="16">
        <f t="shared" si="240"/>
        <v>-57440613.805275902</v>
      </c>
      <c r="GW54" s="13"/>
      <c r="GX54" s="569" t="s">
        <v>989</v>
      </c>
      <c r="GY54" s="599" t="str">
        <f t="shared" si="242"/>
        <v>108GPUT</v>
      </c>
      <c r="GZ54" s="563">
        <f t="shared" si="241"/>
        <v>-57130112.170501955</v>
      </c>
      <c r="HA54" s="127">
        <f>VLOOKUP($GX54,Scenarios!$V$11:$Y$132,4,0)</f>
        <v>-54997288.564999998</v>
      </c>
      <c r="HB54" s="127">
        <f t="shared" si="93"/>
        <v>-2132823.6055019572</v>
      </c>
      <c r="HD54" s="106">
        <f>VLOOKUP($GX54,Scenarios!$AE$11:$AF$132,2,0)</f>
        <v>-55219540.322663598</v>
      </c>
      <c r="HE54" s="106">
        <f>VLOOKUP($GX54,Scenarios!$V$11:$Y$132,4,0)</f>
        <v>-54997288.564999998</v>
      </c>
      <c r="HF54" s="106">
        <f t="shared" si="94"/>
        <v>-222251.75766360015</v>
      </c>
      <c r="HH54" s="106">
        <f t="shared" si="54"/>
        <v>1910571.8478383571</v>
      </c>
    </row>
    <row r="55" spans="1:216">
      <c r="A55" t="s">
        <v>32</v>
      </c>
      <c r="B55" t="s">
        <v>33</v>
      </c>
      <c r="C55" t="s">
        <v>33</v>
      </c>
      <c r="D55" s="5" t="s">
        <v>106</v>
      </c>
      <c r="E55" s="5" t="s">
        <v>36</v>
      </c>
      <c r="F55" s="5" t="s">
        <v>137</v>
      </c>
      <c r="G55" s="5" t="s">
        <v>79</v>
      </c>
      <c r="H55" s="5" t="s">
        <v>982</v>
      </c>
      <c r="I55" s="5"/>
      <c r="J55" s="119">
        <f>SUMIF(Retirements!$E$10:$E$96,'Accum Dep'!$F55,Retirements!ED$10:ED$97)</f>
        <v>-603849.57999999996</v>
      </c>
      <c r="K55" s="119">
        <f>SUMIF(Retirements!$E$10:$E$96,'Accum Dep'!$F55,Retirements!EE$10:EE$97)</f>
        <v>0</v>
      </c>
      <c r="L55" s="119">
        <f>SUMIF(Retirements!$E$10:$E$96,'Accum Dep'!$F55,Retirements!EF$10:EF$97)</f>
        <v>-3657.04</v>
      </c>
      <c r="M55" s="119">
        <f>SUMIF(Retirements!$E$10:$E$96,'Accum Dep'!$F55,Retirements!EG$10:EG$97)</f>
        <v>-124329.93000000001</v>
      </c>
      <c r="N55" s="119">
        <f>SUMIF(Retirements!$E$10:$E$96,'Accum Dep'!$F55,Retirements!EH$10:EH$97)</f>
        <v>-61897.93</v>
      </c>
      <c r="O55" s="119">
        <f>SUMIF(Retirements!$E$10:$E$96,'Accum Dep'!$F55,Retirements!EI$10:EI$97)</f>
        <v>-25471.190000000002</v>
      </c>
      <c r="P55" s="119">
        <f>SUMIF(Retirements!$E$10:$E$96,'Accum Dep'!$F55,Retirements!EJ$10:EJ$97)</f>
        <v>-196496.06999999998</v>
      </c>
      <c r="Q55" s="119">
        <f>SUMIF(Retirements!$E$10:$E$96,'Accum Dep'!$F55,Retirements!EK$10:EK$97)</f>
        <v>-8646.6700000000019</v>
      </c>
      <c r="R55" s="119">
        <f>SUMIF(Retirements!$E$10:$E$96,'Accum Dep'!$F55,Retirements!EL$10:EL$97)</f>
        <v>-155562.02000000002</v>
      </c>
      <c r="S55" s="119">
        <f>SUMIF(Retirements!$E$10:$E$96,'Accum Dep'!$F55,Retirements!EM$10:EM$97)</f>
        <v>0</v>
      </c>
      <c r="T55" s="119">
        <f>SUMIF(Retirements!$E$10:$E$96,'Accum Dep'!$F55,Retirements!EN$10:EN$97)</f>
        <v>0</v>
      </c>
      <c r="U55" s="119">
        <f>SUMIF(Retirements!$E$10:$E$96,'Accum Dep'!$F55,Retirements!EO$10:EO$97)</f>
        <v>0</v>
      </c>
      <c r="V55" s="119">
        <f>SUMIF(Retirements!$E$10:$E$96,'Accum Dep'!$F55,Retirements!EP$10:EP$97)</f>
        <v>0</v>
      </c>
      <c r="W55" s="119">
        <f>SUMIF(Retirements!$E$10:$E$96,'Accum Dep'!$F55,Retirements!EQ$10:EQ$97)</f>
        <v>0</v>
      </c>
      <c r="X55" s="119">
        <f>SUMIF(Retirements!$E$10:$E$96,'Accum Dep'!$F55,Retirements!ER$10:ER$97)</f>
        <v>0</v>
      </c>
      <c r="Y55" s="119">
        <f>SUMIF(Retirements!$E$10:$E$96,'Accum Dep'!$F55,Retirements!ES$10:ES$97)</f>
        <v>0</v>
      </c>
      <c r="Z55" s="119">
        <f>SUMIF(Retirements!$E$10:$E$96,'Accum Dep'!$F55,Retirements!ET$10:ET$97)</f>
        <v>0</v>
      </c>
      <c r="AA55" s="119">
        <f>SUMIF(Retirements!$E$10:$E$96,'Accum Dep'!$F55,Retirements!EU$10:EU$97)</f>
        <v>0</v>
      </c>
      <c r="AB55" s="119">
        <f>SUMIF(Retirements!$E$10:$E$96,'Accum Dep'!$F55,Retirements!EV$10:EV$97)</f>
        <v>0</v>
      </c>
      <c r="AC55" s="119">
        <f>SUMIF(Retirements!$E$10:$E$96,'Accum Dep'!$F55,Retirements!EW$10:EW$97)</f>
        <v>0</v>
      </c>
      <c r="AD55" s="119">
        <f>SUMIF(Retirements!$E$10:$E$96,'Accum Dep'!$F55,Retirements!EX$10:EX$97)</f>
        <v>0</v>
      </c>
      <c r="AE55" s="119">
        <f>SUMIF(Retirements!$E$10:$E$96,'Accum Dep'!$F55,Retirements!EY$10:EY$97)</f>
        <v>0</v>
      </c>
      <c r="AF55" s="119">
        <f>SUMIF(Retirements!$E$10:$E$96,'Accum Dep'!$F55,Retirements!EZ$10:EZ$97)</f>
        <v>0</v>
      </c>
      <c r="AG55" s="7"/>
      <c r="AH55" s="27">
        <f>SUMIF('Depreciation Exp'!$F$8:$F$130,'Accum Dep'!$F55,'Depreciation Exp'!CH$8:CH$133)</f>
        <v>63014.46355374941</v>
      </c>
      <c r="AI55" s="27">
        <f>SUMIF('Depreciation Exp'!$F$8:$F$130,'Accum Dep'!$F55,'Depreciation Exp'!CI$8:CI$133)</f>
        <v>64215.611516548925</v>
      </c>
      <c r="AJ55" s="27">
        <f>SUMIF('Depreciation Exp'!$F$8:$F$130,'Accum Dep'!$F55,'Depreciation Exp'!CJ$8:CJ$133)</f>
        <v>65405.311558612884</v>
      </c>
      <c r="AK55" s="27">
        <f>SUMIF('Depreciation Exp'!$F$8:$F$130,'Accum Dep'!$F55,'Depreciation Exp'!CK$8:CK$133)</f>
        <v>65459.780174116138</v>
      </c>
      <c r="AL55" s="27">
        <f>SUMIF('Depreciation Exp'!$F$8:$F$130,'Accum Dep'!$F55,'Depreciation Exp'!CL$8:CL$133)</f>
        <v>65783.323328174956</v>
      </c>
      <c r="AM55" s="27">
        <f>SUMIF('Depreciation Exp'!$F$8:$F$130,'Accum Dep'!$F55,'Depreciation Exp'!CM$8:CM$133)</f>
        <v>66279.322505261269</v>
      </c>
      <c r="AN55" s="27">
        <f>SUMIF('Depreciation Exp'!$F$8:$F$130,'Accum Dep'!$F55,'Depreciation Exp'!CN$8:CN$133)</f>
        <v>66754.499936385037</v>
      </c>
      <c r="AO55" s="27">
        <f>SUMIF('Depreciation Exp'!$F$8:$F$130,'Accum Dep'!$F55,'Depreciation Exp'!CO$8:CO$133)</f>
        <v>66826.470612899298</v>
      </c>
      <c r="AP55" s="27">
        <f>SUMIF('Depreciation Exp'!$F$8:$F$130,'Accum Dep'!$F55,'Depreciation Exp'!CP$8:CP$133)</f>
        <v>66842.684615028542</v>
      </c>
      <c r="AQ55" s="27">
        <f>SUMIF('Depreciation Exp'!$F$8:$F$130,'Accum Dep'!$F55,'Depreciation Exp'!CQ$8:CQ$133)</f>
        <v>67158.14688330263</v>
      </c>
      <c r="AR55" s="27">
        <f>SUMIF('Depreciation Exp'!$F$8:$F$130,'Accum Dep'!$F55,'Depreciation Exp'!CR$8:CR$133)</f>
        <v>68336.813391807897</v>
      </c>
      <c r="AS55" s="27">
        <f>SUMIF('Depreciation Exp'!$F$8:$F$130,'Accum Dep'!$F55,'Depreciation Exp'!CS$8:CS$133)</f>
        <v>69524.709011688581</v>
      </c>
      <c r="AT55" s="27">
        <f>SUMIF('Depreciation Exp'!$F$8:$F$130,'Accum Dep'!$F55,'Depreciation Exp'!CT$8:CT$133)</f>
        <v>69813.350120695934</v>
      </c>
      <c r="AU55" s="27">
        <f>SUMIF('Depreciation Exp'!$F$8:$F$130,'Accum Dep'!$F55,'Depreciation Exp'!CU$8:CU$133)</f>
        <v>70189.400384428285</v>
      </c>
      <c r="AV55" s="27">
        <f>SUMIF('Depreciation Exp'!$F$8:$F$130,'Accum Dep'!$F55,'Depreciation Exp'!CV$8:CV$133)</f>
        <v>70778.004157570627</v>
      </c>
      <c r="AW55" s="27">
        <f>SUMIF('Depreciation Exp'!$F$8:$F$130,'Accum Dep'!$F55,'Depreciation Exp'!CW$8:CW$133)</f>
        <v>71356.954863217718</v>
      </c>
      <c r="AX55" s="27">
        <f>SUMIF('Depreciation Exp'!$F$8:$F$130,'Accum Dep'!$F55,'Depreciation Exp'!CX$8:CX$133)</f>
        <v>71728.303316734819</v>
      </c>
      <c r="AY55" s="27">
        <f>SUMIF('Depreciation Exp'!$F$8:$F$130,'Accum Dep'!$F55,'Depreciation Exp'!CY$8:CY$133)</f>
        <v>72193.637152033843</v>
      </c>
      <c r="AZ55" s="27">
        <f>SUMIF('Depreciation Exp'!$F$8:$F$130,'Accum Dep'!$F55,'Depreciation Exp'!CZ$8:CZ$133)</f>
        <v>72670.017370180067</v>
      </c>
      <c r="BA55" s="27">
        <f>SUMIF('Depreciation Exp'!$F$8:$F$130,'Accum Dep'!$F55,'Depreciation Exp'!DA$8:DA$133)</f>
        <v>72972.355757740719</v>
      </c>
      <c r="BB55" s="27">
        <f>SUMIF('Depreciation Exp'!$F$8:$F$130,'Accum Dep'!$F55,'Depreciation Exp'!DB$8:DB$133)</f>
        <v>73261.985400680613</v>
      </c>
      <c r="BC55" s="27">
        <f>SUMIF('Depreciation Exp'!$F$8:$F$130,'Accum Dep'!$F55,'Depreciation Exp'!DC$8:DC$133)</f>
        <v>73550.273204729441</v>
      </c>
      <c r="BD55" s="27">
        <f>SUMIF('Depreciation Exp'!$F$8:$F$130,'Accum Dep'!$F55,'Depreciation Exp'!DD$8:DD$133)</f>
        <v>73828.417877485859</v>
      </c>
      <c r="BE55" s="27">
        <f>SUMIF('Depreciation Exp'!$F$8:$F$130,'Accum Dep'!$F55,'Depreciation Exp'!DE$8:DE$133)</f>
        <v>74108.17990832364</v>
      </c>
      <c r="BF55" s="59"/>
      <c r="BG55" s="27">
        <f>SUMIF(Adjustments!$J$4:$J$921,($F55&amp;"/"&amp;BG$4&amp;"/"&amp;BG$3&amp;"/"&amp;BG$2),Adjustments!L$4:L$921)</f>
        <v>61860.850903137318</v>
      </c>
      <c r="BH55" s="27">
        <f>SUMIF(Adjustments!$J$4:$J$921,($F55&amp;"/"&amp;BH$4&amp;"/"&amp;BH$3&amp;"/"&amp;BH$2),Adjustments!M$4:M$921)</f>
        <v>63028.092636031666</v>
      </c>
      <c r="BI55" s="27">
        <f>SUMIF(Adjustments!$J$4:$J$921,($F55&amp;"/"&amp;BI$4&amp;"/"&amp;BI$3&amp;"/"&amp;BI$2),Adjustments!N$4:N$921)</f>
        <v>63962.769065678367</v>
      </c>
      <c r="BJ55" s="27">
        <f>SUMIF(Adjustments!$J$4:$J$921,($F55&amp;"/"&amp;BJ$4&amp;"/"&amp;BJ$3&amp;"/"&amp;BJ$2),Adjustments!O$4:O$921)</f>
        <v>65388.502140867764</v>
      </c>
      <c r="BK55" s="27">
        <f>SUMIF(Adjustments!$J$4:$J$921,($F55&amp;"/"&amp;BK$4&amp;"/"&amp;BK$3&amp;"/"&amp;BK$2),Adjustments!P$4:P$921)</f>
        <v>66570.489377228878</v>
      </c>
      <c r="BL55" s="27">
        <f>SUMIF(Adjustments!$J$4:$J$921,($F55&amp;"/"&amp;BL$4&amp;"/"&amp;BL$3&amp;"/"&amp;BL$2),Adjustments!Q$4:Q$921)</f>
        <v>67464.747295880748</v>
      </c>
      <c r="BM55" s="27">
        <f>SUMIF(Adjustments!$J$4:$J$921,($F55&amp;"/"&amp;BM$4&amp;"/"&amp;BM$3&amp;"/"&amp;BM$2),Adjustments!R$4:R$921)</f>
        <v>68372.276534365039</v>
      </c>
      <c r="BN55" s="27">
        <f>SUMIF(Adjustments!$J$4:$J$921,($F55&amp;"/"&amp;BN$4&amp;"/"&amp;BN$3&amp;"/"&amp;BN$2),Adjustments!S$4:S$921)</f>
        <v>69013.882219033258</v>
      </c>
      <c r="BO55" s="27">
        <f>SUMIF(Adjustments!$J$4:$J$921,($F55&amp;"/"&amp;BO$4&amp;"/"&amp;BO$3&amp;"/"&amp;BO$2),Adjustments!T$4:T$921)</f>
        <v>69589.891970721597</v>
      </c>
      <c r="BP55" s="27">
        <f>SUMIF(Adjustments!$J$4:$J$921,($F55&amp;"/"&amp;BP$4&amp;"/"&amp;BP$3&amp;"/"&amp;BP$2),Adjustments!U$4:U$921)</f>
        <v>60968.120647003692</v>
      </c>
      <c r="BQ55" s="27">
        <f>SUMIF(Adjustments!$J$4:$J$921,($F55&amp;"/"&amp;BQ$4&amp;"/"&amp;BQ$3&amp;"/"&amp;BQ$2),Adjustments!V$4:V$921)</f>
        <v>60968.120647003692</v>
      </c>
      <c r="BR55" s="27">
        <f>SUMIF(Adjustments!$J$4:$J$921,($F55&amp;"/"&amp;BR$4&amp;"/"&amp;BR$3&amp;"/"&amp;BR$2),Adjustments!W$4:W$921)</f>
        <v>60968.120647003692</v>
      </c>
      <c r="BS55" s="27">
        <f>SUMIF(Adjustments!$J$4:$J$921,($F55&amp;"/"&amp;BS$4&amp;"/"&amp;BS$3&amp;"/"&amp;BS$2),Adjustments!X$4:X$921)</f>
        <v>60968.120647003692</v>
      </c>
      <c r="BT55" s="27">
        <f>SUMIF(Adjustments!$J$4:$J$921,($F55&amp;"/"&amp;BT$4&amp;"/"&amp;BT$3&amp;"/"&amp;BT$2),Adjustments!Y$4:Y$921)</f>
        <v>60968.120647003692</v>
      </c>
      <c r="BU55" s="27">
        <f>SUMIF(Adjustments!$J$4:$J$921,($F55&amp;"/"&amp;BU$4&amp;"/"&amp;BU$3&amp;"/"&amp;BU$2),Adjustments!Z$4:Z$921)</f>
        <v>60968.120647003692</v>
      </c>
      <c r="BV55" s="27">
        <f>SUMIF(Adjustments!$J$4:$J$921,($F55&amp;"/"&amp;BV$4&amp;"/"&amp;BV$3&amp;"/"&amp;BV$2),Adjustments!AA$4:AA$921)</f>
        <v>60968.120647003692</v>
      </c>
      <c r="BW55" s="27">
        <f>SUMIF(Adjustments!$J$4:$J$921,($F55&amp;"/"&amp;BW$4&amp;"/"&amp;BW$3&amp;"/"&amp;BW$2),Adjustments!AB$4:AB$921)</f>
        <v>60968.120647003692</v>
      </c>
      <c r="BX55" s="27">
        <f>SUMIF(Adjustments!$J$4:$J$921,($F55&amp;"/"&amp;BX$4&amp;"/"&amp;BX$3&amp;"/"&amp;BX$2),Adjustments!AC$4:AC$921)</f>
        <v>60968.120647003692</v>
      </c>
      <c r="BY55" s="27">
        <f>SUMIF(Adjustments!$J$4:$J$921,($F55&amp;"/"&amp;BY$4&amp;"/"&amp;BY$3&amp;"/"&amp;BY$2),Adjustments!AD$4:AD$921)</f>
        <v>60968.120647003692</v>
      </c>
      <c r="BZ55" s="27">
        <f>SUMIF(Adjustments!$J$4:$J$921,($F55&amp;"/"&amp;BZ$4&amp;"/"&amp;BZ$3&amp;"/"&amp;BZ$2),Adjustments!AE$4:AE$921)</f>
        <v>60968.120647003692</v>
      </c>
      <c r="CA55" s="27">
        <f>SUMIF(Adjustments!$J$4:$J$921,($F55&amp;"/"&amp;CA$4&amp;"/"&amp;CA$3&amp;"/"&amp;CA$2),Adjustments!AF$4:AF$921)</f>
        <v>60968.120647003692</v>
      </c>
      <c r="CB55" s="27">
        <f>SUMIF(Adjustments!$J$4:$J$921,($F55&amp;"/"&amp;CB$4&amp;"/"&amp;CB$3&amp;"/"&amp;CB$2),Adjustments!AG$4:AG$921)</f>
        <v>60968.120647003692</v>
      </c>
      <c r="CC55" s="27">
        <f>SUMIF(Adjustments!$J$4:$J$921,($F55&amp;"/"&amp;CC$4&amp;"/"&amp;CC$3&amp;"/"&amp;CC$2),Adjustments!AH$4:AH$921)</f>
        <v>60968.120647003692</v>
      </c>
      <c r="CD55" s="5"/>
      <c r="CE55" s="27">
        <f>SUMIF(Adjustments!$J$4:$J$921,($F55&amp;"/"&amp;CE$4&amp;"/"&amp;CE$3&amp;"/"&amp;CE$2),Adjustments!L$4:L$921)</f>
        <v>0</v>
      </c>
      <c r="CF55" s="27">
        <f>SUMIF(Adjustments!$J$4:$J$921,($F55&amp;"/"&amp;CF$4&amp;"/"&amp;CF$3&amp;"/"&amp;CF$2),Adjustments!M$4:M$921)</f>
        <v>0</v>
      </c>
      <c r="CG55" s="27">
        <f>SUMIF(Adjustments!$J$4:$J$921,($F55&amp;"/"&amp;CG$4&amp;"/"&amp;CG$3&amp;"/"&amp;CG$2),Adjustments!N$4:N$921)</f>
        <v>0</v>
      </c>
      <c r="CH55" s="27">
        <f>SUMIF(Adjustments!$J$4:$J$921,($F55&amp;"/"&amp;CH$4&amp;"/"&amp;CH$3&amp;"/"&amp;CH$2),Adjustments!O$4:O$921)</f>
        <v>0</v>
      </c>
      <c r="CI55" s="27">
        <f>SUMIF(Adjustments!$J$4:$J$921,($F55&amp;"/"&amp;CI$4&amp;"/"&amp;CI$3&amp;"/"&amp;CI$2),Adjustments!P$4:P$921)</f>
        <v>0</v>
      </c>
      <c r="CJ55" s="27">
        <f>SUMIF(Adjustments!$J$4:$J$921,($F55&amp;"/"&amp;CJ$4&amp;"/"&amp;CJ$3&amp;"/"&amp;CJ$2),Adjustments!Q$4:Q$921)</f>
        <v>0</v>
      </c>
      <c r="CK55" s="27">
        <f>SUMIF(Adjustments!$J$4:$J$921,($F55&amp;"/"&amp;CK$4&amp;"/"&amp;CK$3&amp;"/"&amp;CK$2),Adjustments!R$4:R$921)</f>
        <v>0</v>
      </c>
      <c r="CL55" s="27">
        <f>SUMIF(Adjustments!$J$4:$J$921,($F55&amp;"/"&amp;CL$4&amp;"/"&amp;CL$3&amp;"/"&amp;CL$2),Adjustments!S$4:S$921)</f>
        <v>0</v>
      </c>
      <c r="CM55" s="27">
        <f>SUMIF(Adjustments!$J$4:$J$921,($F55&amp;"/"&amp;CM$4&amp;"/"&amp;CM$3&amp;"/"&amp;CM$2),Adjustments!T$4:T$921)</f>
        <v>0</v>
      </c>
      <c r="CN55" s="27">
        <f>SUMIF(Adjustments!$J$4:$J$921,($F55&amp;"/"&amp;CN$4&amp;"/"&amp;CN$3&amp;"/"&amp;CN$2),Adjustments!U$4:U$921)</f>
        <v>0</v>
      </c>
      <c r="CO55" s="27">
        <f>SUMIF(Adjustments!$J$4:$J$921,($F55&amp;"/"&amp;CO$4&amp;"/"&amp;CO$3&amp;"/"&amp;CO$2),Adjustments!V$4:V$921)</f>
        <v>0</v>
      </c>
      <c r="CP55" s="27">
        <f>SUMIF(Adjustments!$J$4:$J$921,($F55&amp;"/"&amp;CP$4&amp;"/"&amp;CP$3&amp;"/"&amp;CP$2),Adjustments!W$4:W$921)</f>
        <v>0</v>
      </c>
      <c r="CQ55" s="27">
        <f>SUMIF(Adjustments!$J$4:$J$921,($F55&amp;"/"&amp;CQ$4&amp;"/"&amp;CQ$3&amp;"/"&amp;CQ$2),Adjustments!X$4:X$921)</f>
        <v>0</v>
      </c>
      <c r="CR55" s="27">
        <f>SUMIF(Adjustments!$J$4:$J$921,($F55&amp;"/"&amp;CR$4&amp;"/"&amp;CR$3&amp;"/"&amp;CR$2),Adjustments!Y$4:Y$921)</f>
        <v>0</v>
      </c>
      <c r="CS55" s="27">
        <f>SUMIF(Adjustments!$J$4:$J$921,($F55&amp;"/"&amp;CS$4&amp;"/"&amp;CS$3&amp;"/"&amp;CS$2),Adjustments!Z$4:Z$921)</f>
        <v>0</v>
      </c>
      <c r="CT55" s="27">
        <f>SUMIF(Adjustments!$J$4:$J$921,($F55&amp;"/"&amp;CT$4&amp;"/"&amp;CT$3&amp;"/"&amp;CT$2),Adjustments!AA$4:AA$921)</f>
        <v>0</v>
      </c>
      <c r="CU55" s="27">
        <f>SUMIF(Adjustments!$J$4:$J$921,($F55&amp;"/"&amp;CU$4&amp;"/"&amp;CU$3&amp;"/"&amp;CU$2),Adjustments!AB$4:AB$921)</f>
        <v>0</v>
      </c>
      <c r="CV55" s="27">
        <f>SUMIF(Adjustments!$J$4:$J$921,($F55&amp;"/"&amp;CV$4&amp;"/"&amp;CV$3&amp;"/"&amp;CV$2),Adjustments!AC$4:AC$921)</f>
        <v>0</v>
      </c>
      <c r="CW55" s="27">
        <f>SUMIF(Adjustments!$J$4:$J$921,($F55&amp;"/"&amp;CW$4&amp;"/"&amp;CW$3&amp;"/"&amp;CW$2),Adjustments!AD$4:AD$921)</f>
        <v>0</v>
      </c>
      <c r="CX55" s="27">
        <f>SUMIF(Adjustments!$J$4:$J$921,($F55&amp;"/"&amp;CX$4&amp;"/"&amp;CX$3&amp;"/"&amp;CX$2),Adjustments!AE$4:AE$921)</f>
        <v>0</v>
      </c>
      <c r="CY55" s="27">
        <f>SUMIF(Adjustments!$J$4:$J$921,($F55&amp;"/"&amp;CY$4&amp;"/"&amp;CY$3&amp;"/"&amp;CY$2),Adjustments!AF$4:AF$921)</f>
        <v>0</v>
      </c>
      <c r="CZ55" s="27">
        <f>SUMIF(Adjustments!$J$4:$J$921,($F55&amp;"/"&amp;CZ$4&amp;"/"&amp;CZ$3&amp;"/"&amp;CZ$2),Adjustments!AG$4:AG$921)</f>
        <v>0</v>
      </c>
      <c r="DA55" s="27">
        <f>SUMIF(Adjustments!$J$4:$J$921,($F55&amp;"/"&amp;DA$4&amp;"/"&amp;DA$3&amp;"/"&amp;DA$2),Adjustments!AH$4:AH$921)</f>
        <v>0</v>
      </c>
      <c r="DB55" s="5"/>
      <c r="DC55" s="27">
        <f>SUMIF(Adjustments!$J$4:$J$921,($F55&amp;"/"&amp;DC$4&amp;"/"&amp;DC$3&amp;"/"&amp;DC$2),Adjustments!L$4:L$921)</f>
        <v>0</v>
      </c>
      <c r="DD55" s="27">
        <f>SUMIF(Adjustments!$J$4:$J$921,($F55&amp;"/"&amp;DD$4&amp;"/"&amp;DD$3&amp;"/"&amp;DD$2),Adjustments!M$4:M$921)</f>
        <v>0</v>
      </c>
      <c r="DE55" s="27">
        <f>SUMIF(Adjustments!$J$4:$J$921,($F55&amp;"/"&amp;DE$4&amp;"/"&amp;DE$3&amp;"/"&amp;DE$2),Adjustments!N$4:N$921)</f>
        <v>0</v>
      </c>
      <c r="DF55" s="27">
        <f>SUMIF(Adjustments!$J$4:$J$921,($F55&amp;"/"&amp;DF$4&amp;"/"&amp;DF$3&amp;"/"&amp;DF$2),Adjustments!O$4:O$921)</f>
        <v>0</v>
      </c>
      <c r="DG55" s="27">
        <f>SUMIF(Adjustments!$J$4:$J$921,($F55&amp;"/"&amp;DG$4&amp;"/"&amp;DG$3&amp;"/"&amp;DG$2),Adjustments!P$4:P$921)</f>
        <v>0</v>
      </c>
      <c r="DH55" s="27">
        <f>SUMIF(Adjustments!$J$4:$J$921,($F55&amp;"/"&amp;DH$4&amp;"/"&amp;DH$3&amp;"/"&amp;DH$2),Adjustments!Q$4:Q$921)</f>
        <v>0</v>
      </c>
      <c r="DI55" s="27">
        <f>SUMIF(Adjustments!$J$4:$J$921,($F55&amp;"/"&amp;DI$4&amp;"/"&amp;DI$3&amp;"/"&amp;DI$2),Adjustments!R$4:R$921)</f>
        <v>0</v>
      </c>
      <c r="DJ55" s="27">
        <f>SUMIF(Adjustments!$J$4:$J$921,($F55&amp;"/"&amp;DJ$4&amp;"/"&amp;DJ$3&amp;"/"&amp;DJ$2),Adjustments!S$4:S$921)</f>
        <v>0</v>
      </c>
      <c r="DK55" s="27">
        <f>SUMIF(Adjustments!$J$4:$J$921,($F55&amp;"/"&amp;DK$4&amp;"/"&amp;DK$3&amp;"/"&amp;DK$2),Adjustments!T$4:T$921)</f>
        <v>0</v>
      </c>
      <c r="DL55" s="27">
        <f>SUMIF(Adjustments!$J$4:$J$921,($F55&amp;"/"&amp;DL$4&amp;"/"&amp;DL$3&amp;"/"&amp;DL$2),Adjustments!U$4:U$921)</f>
        <v>0</v>
      </c>
      <c r="DM55" s="27">
        <f>SUMIF(Adjustments!$J$4:$J$921,($F55&amp;"/"&amp;DM$4&amp;"/"&amp;DM$3&amp;"/"&amp;DM$2),Adjustments!V$4:V$921)</f>
        <v>0</v>
      </c>
      <c r="DN55" s="27">
        <f>SUMIF(Adjustments!$J$4:$J$921,($F55&amp;"/"&amp;DN$4&amp;"/"&amp;DN$3&amp;"/"&amp;DN$2),Adjustments!W$4:W$921)</f>
        <v>0</v>
      </c>
      <c r="DO55" s="27">
        <f>SUMIF(Adjustments!$J$4:$J$921,($F55&amp;"/"&amp;DO$4&amp;"/"&amp;DO$3&amp;"/"&amp;DO$2),Adjustments!X$4:X$921)</f>
        <v>0</v>
      </c>
      <c r="DP55" s="27">
        <f>SUMIF(Adjustments!$J$4:$J$921,($F55&amp;"/"&amp;DP$4&amp;"/"&amp;DP$3&amp;"/"&amp;DP$2),Adjustments!Y$4:Y$921)</f>
        <v>0</v>
      </c>
      <c r="DQ55" s="27">
        <f>SUMIF(Adjustments!$J$4:$J$921,($F55&amp;"/"&amp;DQ$4&amp;"/"&amp;DQ$3&amp;"/"&amp;DQ$2),Adjustments!Z$4:Z$921)</f>
        <v>0</v>
      </c>
      <c r="DR55" s="27">
        <f>SUMIF(Adjustments!$J$4:$J$921,($F55&amp;"/"&amp;DR$4&amp;"/"&amp;DR$3&amp;"/"&amp;DR$2),Adjustments!AA$4:AA$921)</f>
        <v>0</v>
      </c>
      <c r="DS55" s="27">
        <f>SUMIF(Adjustments!$J$4:$J$921,($F55&amp;"/"&amp;DS$4&amp;"/"&amp;DS$3&amp;"/"&amp;DS$2),Adjustments!AB$4:AB$921)</f>
        <v>0</v>
      </c>
      <c r="DT55" s="27">
        <f>SUMIF(Adjustments!$J$4:$J$921,($F55&amp;"/"&amp;DT$4&amp;"/"&amp;DT$3&amp;"/"&amp;DT$2),Adjustments!AC$4:AC$921)</f>
        <v>0</v>
      </c>
      <c r="DU55" s="27">
        <f>SUMIF(Adjustments!$J$4:$J$921,($F55&amp;"/"&amp;DU$4&amp;"/"&amp;DU$3&amp;"/"&amp;DU$2),Adjustments!AD$4:AD$921)</f>
        <v>0</v>
      </c>
      <c r="DV55" s="27">
        <f>SUMIF(Adjustments!$J$4:$J$921,($F55&amp;"/"&amp;DV$4&amp;"/"&amp;DV$3&amp;"/"&amp;DV$2),Adjustments!AE$4:AE$921)</f>
        <v>0</v>
      </c>
      <c r="DW55" s="27">
        <f>SUMIF(Adjustments!$J$4:$J$921,($F55&amp;"/"&amp;DW$4&amp;"/"&amp;DW$3&amp;"/"&amp;DW$2),Adjustments!AF$4:AF$921)</f>
        <v>0</v>
      </c>
      <c r="DX55" s="27">
        <f>SUMIF(Adjustments!$J$4:$J$921,($F55&amp;"/"&amp;DX$4&amp;"/"&amp;DX$3&amp;"/"&amp;DX$2),Adjustments!AG$4:AG$921)</f>
        <v>0</v>
      </c>
      <c r="DY55" s="27">
        <f>SUMIF(Adjustments!$J$4:$J$921,($F55&amp;"/"&amp;DY$4&amp;"/"&amp;DY$3&amp;"/"&amp;DY$2),Adjustments!AH$4:AH$921)</f>
        <v>0</v>
      </c>
      <c r="DZ55" s="5"/>
      <c r="EA55" s="27">
        <f>SUMIF(Adjustments!$J$4:$J$921,($F55&amp;"/"&amp;EA$4&amp;"/"&amp;EA$3&amp;"/"&amp;EA$2),Adjustments!L$4:L$921)</f>
        <v>0</v>
      </c>
      <c r="EB55" s="27">
        <f>SUMIF(Adjustments!$J$4:$J$921,($F55&amp;"/"&amp;EB$4&amp;"/"&amp;EB$3&amp;"/"&amp;EB$2),Adjustments!M$4:M$921)</f>
        <v>0</v>
      </c>
      <c r="EC55" s="27">
        <f>SUMIF(Adjustments!$J$4:$J$921,($F55&amp;"/"&amp;EC$4&amp;"/"&amp;EC$3&amp;"/"&amp;EC$2),Adjustments!N$4:N$921)</f>
        <v>0</v>
      </c>
      <c r="ED55" s="27">
        <f>SUMIF(Adjustments!$J$4:$J$921,($F55&amp;"/"&amp;ED$4&amp;"/"&amp;ED$3&amp;"/"&amp;ED$2),Adjustments!O$4:O$921)</f>
        <v>0</v>
      </c>
      <c r="EE55" s="27">
        <f>SUMIF(Adjustments!$J$4:$J$921,($F55&amp;"/"&amp;EE$4&amp;"/"&amp;EE$3&amp;"/"&amp;EE$2),Adjustments!P$4:P$921)</f>
        <v>0</v>
      </c>
      <c r="EF55" s="27">
        <f>SUMIF(Adjustments!$J$4:$J$921,($F55&amp;"/"&amp;EF$4&amp;"/"&amp;EF$3&amp;"/"&amp;EF$2),Adjustments!Q$4:Q$921)</f>
        <v>0</v>
      </c>
      <c r="EG55" s="27">
        <f>SUMIF(Adjustments!$J$4:$J$921,($F55&amp;"/"&amp;EG$4&amp;"/"&amp;EG$3&amp;"/"&amp;EG$2),Adjustments!R$4:R$921)</f>
        <v>0</v>
      </c>
      <c r="EH55" s="27">
        <f>SUMIF(Adjustments!$J$4:$J$921,($F55&amp;"/"&amp;EH$4&amp;"/"&amp;EH$3&amp;"/"&amp;EH$2),Adjustments!S$4:S$921)</f>
        <v>0</v>
      </c>
      <c r="EI55" s="27">
        <f>SUMIF(Adjustments!$J$4:$J$921,($F55&amp;"/"&amp;EI$4&amp;"/"&amp;EI$3&amp;"/"&amp;EI$2),Adjustments!T$4:T$921)</f>
        <v>0</v>
      </c>
      <c r="EJ55" s="27">
        <f>SUMIF(Adjustments!$J$4:$J$921,($F55&amp;"/"&amp;EJ$4&amp;"/"&amp;EJ$3&amp;"/"&amp;EJ$2),Adjustments!U$4:U$921)</f>
        <v>0</v>
      </c>
      <c r="EK55" s="27">
        <f>SUMIF(Adjustments!$J$4:$J$921,($F55&amp;"/"&amp;EK$4&amp;"/"&amp;EK$3&amp;"/"&amp;EK$2),Adjustments!V$4:V$921)</f>
        <v>0</v>
      </c>
      <c r="EL55" s="27">
        <f>SUMIF(Adjustments!$J$4:$J$921,($F55&amp;"/"&amp;EL$4&amp;"/"&amp;EL$3&amp;"/"&amp;EL$2),Adjustments!W$4:W$921)</f>
        <v>0</v>
      </c>
      <c r="EM55" s="27">
        <f>SUMIF(Adjustments!$J$4:$J$921,($F55&amp;"/"&amp;EM$4&amp;"/"&amp;EM$3&amp;"/"&amp;EM$2),Adjustments!X$4:X$921)</f>
        <v>0</v>
      </c>
      <c r="EN55" s="27">
        <f>SUMIF(Adjustments!$J$4:$J$921,($F55&amp;"/"&amp;EN$4&amp;"/"&amp;EN$3&amp;"/"&amp;EN$2),Adjustments!Y$4:Y$921)</f>
        <v>0</v>
      </c>
      <c r="EO55" s="27">
        <f>SUMIF(Adjustments!$J$4:$J$921,($F55&amp;"/"&amp;EO$4&amp;"/"&amp;EO$3&amp;"/"&amp;EO$2),Adjustments!Z$4:Z$921)</f>
        <v>0</v>
      </c>
      <c r="EP55" s="27">
        <f>SUMIF(Adjustments!$J$4:$J$921,($F55&amp;"/"&amp;EP$4&amp;"/"&amp;EP$3&amp;"/"&amp;EP$2),Adjustments!AA$4:AA$921)</f>
        <v>0</v>
      </c>
      <c r="EQ55" s="27">
        <f>SUMIF(Adjustments!$J$4:$J$921,($F55&amp;"/"&amp;EQ$4&amp;"/"&amp;EQ$3&amp;"/"&amp;EQ$2),Adjustments!AB$4:AB$921)</f>
        <v>0</v>
      </c>
      <c r="ER55" s="27">
        <f>SUMIF(Adjustments!$J$4:$J$921,($F55&amp;"/"&amp;ER$4&amp;"/"&amp;ER$3&amp;"/"&amp;ER$2),Adjustments!AC$4:AC$921)</f>
        <v>0</v>
      </c>
      <c r="ES55" s="27">
        <f>SUMIF(Adjustments!$J$4:$J$921,($F55&amp;"/"&amp;ES$4&amp;"/"&amp;ES$3&amp;"/"&amp;ES$2),Adjustments!AD$4:AD$921)</f>
        <v>0</v>
      </c>
      <c r="ET55" s="27">
        <f>SUMIF(Adjustments!$J$4:$J$921,($F55&amp;"/"&amp;ET$4&amp;"/"&amp;ET$3&amp;"/"&amp;ET$2),Adjustments!AE$4:AE$921)</f>
        <v>0</v>
      </c>
      <c r="EU55" s="27">
        <f>SUMIF(Adjustments!$J$4:$J$921,($F55&amp;"/"&amp;EU$4&amp;"/"&amp;EU$3&amp;"/"&amp;EU$2),Adjustments!AF$4:AF$921)</f>
        <v>0</v>
      </c>
      <c r="EV55" s="27">
        <f>SUMIF(Adjustments!$J$4:$J$921,($F55&amp;"/"&amp;EV$4&amp;"/"&amp;EV$3&amp;"/"&amp;EV$2),Adjustments!AG$4:AG$921)</f>
        <v>0</v>
      </c>
      <c r="EW55" s="27">
        <f>SUMIF(Adjustments!$J$4:$J$921,($F55&amp;"/"&amp;EW$4&amp;"/"&amp;EW$3&amp;"/"&amp;EW$2),Adjustments!AH$4:AH$921)</f>
        <v>0</v>
      </c>
      <c r="EX55" s="5"/>
      <c r="EY55" s="27">
        <f>SUMIF(Adjustments!$J$4:$J$921,($F55&amp;"/"&amp;EY$4&amp;"/"&amp;EY$3&amp;"/"&amp;EY$2),Adjustments!L$4:L$921)</f>
        <v>0</v>
      </c>
      <c r="EZ55" s="27">
        <f>SUMIF(Adjustments!$J$4:$J$921,($F55&amp;"/"&amp;EZ$4&amp;"/"&amp;EZ$3&amp;"/"&amp;EZ$2),Adjustments!M$4:M$921)</f>
        <v>0</v>
      </c>
      <c r="FA55" s="27">
        <f>SUMIF(Adjustments!$J$4:$J$921,($F55&amp;"/"&amp;FA$4&amp;"/"&amp;FA$3&amp;"/"&amp;FA$2),Adjustments!N$4:N$921)</f>
        <v>0</v>
      </c>
      <c r="FB55" s="27">
        <f>SUMIF(Adjustments!$J$4:$J$921,($F55&amp;"/"&amp;FB$4&amp;"/"&amp;FB$3&amp;"/"&amp;FB$2),Adjustments!O$4:O$921)</f>
        <v>0</v>
      </c>
      <c r="FC55" s="27">
        <f>SUMIF(Adjustments!$J$4:$J$921,($F55&amp;"/"&amp;FC$4&amp;"/"&amp;FC$3&amp;"/"&amp;FC$2),Adjustments!P$4:P$921)</f>
        <v>0</v>
      </c>
      <c r="FD55" s="27">
        <f>SUMIF(Adjustments!$J$4:$J$921,($F55&amp;"/"&amp;FD$4&amp;"/"&amp;FD$3&amp;"/"&amp;FD$2),Adjustments!Q$4:Q$921)</f>
        <v>0</v>
      </c>
      <c r="FE55" s="27">
        <f>SUMIF(Adjustments!$J$4:$J$921,($F55&amp;"/"&amp;FE$4&amp;"/"&amp;FE$3&amp;"/"&amp;FE$2),Adjustments!R$4:R$921)</f>
        <v>0</v>
      </c>
      <c r="FF55" s="27">
        <f>SUMIF(Adjustments!$J$4:$J$921,($F55&amp;"/"&amp;FF$4&amp;"/"&amp;FF$3&amp;"/"&amp;FF$2),Adjustments!S$4:S$921)</f>
        <v>0</v>
      </c>
      <c r="FG55" s="27">
        <f>SUMIF(Adjustments!$J$4:$J$921,($F55&amp;"/"&amp;FG$4&amp;"/"&amp;FG$3&amp;"/"&amp;FG$2),Adjustments!T$4:T$921)</f>
        <v>0</v>
      </c>
      <c r="FH55" s="27">
        <f>SUMIF(Adjustments!$J$4:$J$921,($F55&amp;"/"&amp;FH$4&amp;"/"&amp;FH$3&amp;"/"&amp;FH$2),Adjustments!U$4:U$921)</f>
        <v>0</v>
      </c>
      <c r="FI55" s="27">
        <f>SUMIF(Adjustments!$J$4:$J$921,($F55&amp;"/"&amp;FI$4&amp;"/"&amp;FI$3&amp;"/"&amp;FI$2),Adjustments!V$4:V$921)</f>
        <v>0</v>
      </c>
      <c r="FJ55" s="27">
        <f>SUMIF(Adjustments!$J$4:$J$921,($F55&amp;"/"&amp;FJ$4&amp;"/"&amp;FJ$3&amp;"/"&amp;FJ$2),Adjustments!W$4:W$921)</f>
        <v>0</v>
      </c>
      <c r="FK55" s="27">
        <f>SUMIF(Adjustments!$J$4:$J$921,($F55&amp;"/"&amp;FK$4&amp;"/"&amp;FK$3&amp;"/"&amp;FK$2),Adjustments!X$4:X$921)</f>
        <v>0</v>
      </c>
      <c r="FL55" s="27">
        <f>SUMIF(Adjustments!$J$4:$J$921,($F55&amp;"/"&amp;FL$4&amp;"/"&amp;FL$3&amp;"/"&amp;FL$2),Adjustments!Y$4:Y$921)</f>
        <v>0</v>
      </c>
      <c r="FM55" s="27">
        <f>SUMIF(Adjustments!$J$4:$J$921,($F55&amp;"/"&amp;FM$4&amp;"/"&amp;FM$3&amp;"/"&amp;FM$2),Adjustments!Z$4:Z$921)</f>
        <v>0</v>
      </c>
      <c r="FN55" s="27">
        <f>SUMIF(Adjustments!$J$4:$J$921,($F55&amp;"/"&amp;FN$4&amp;"/"&amp;FN$3&amp;"/"&amp;FN$2),Adjustments!AA$4:AA$921)</f>
        <v>0</v>
      </c>
      <c r="FO55" s="27">
        <f>SUMIF(Adjustments!$J$4:$J$921,($F55&amp;"/"&amp;FO$4&amp;"/"&amp;FO$3&amp;"/"&amp;FO$2),Adjustments!AB$4:AB$921)</f>
        <v>0</v>
      </c>
      <c r="FP55" s="27">
        <f>SUMIF(Adjustments!$J$4:$J$921,($F55&amp;"/"&amp;FP$4&amp;"/"&amp;FP$3&amp;"/"&amp;FP$2),Adjustments!AC$4:AC$921)</f>
        <v>0</v>
      </c>
      <c r="FQ55" s="27">
        <f>SUMIF(Adjustments!$J$4:$J$921,($F55&amp;"/"&amp;FQ$4&amp;"/"&amp;FQ$3&amp;"/"&amp;FQ$2),Adjustments!AD$4:AD$921)</f>
        <v>0</v>
      </c>
      <c r="FR55" s="27">
        <f>SUMIF(Adjustments!$J$4:$J$921,($F55&amp;"/"&amp;FR$4&amp;"/"&amp;FR$3&amp;"/"&amp;FR$2),Adjustments!AE$4:AE$921)</f>
        <v>0</v>
      </c>
      <c r="FS55" s="27">
        <f>SUMIF(Adjustments!$J$4:$J$921,($F55&amp;"/"&amp;FS$4&amp;"/"&amp;FS$3&amp;"/"&amp;FS$2),Adjustments!AF$4:AF$921)</f>
        <v>0</v>
      </c>
      <c r="FT55" s="27">
        <f>SUMIF(Adjustments!$J$4:$J$921,($F55&amp;"/"&amp;FT$4&amp;"/"&amp;FT$3&amp;"/"&amp;FT$2),Adjustments!AG$4:AG$921)</f>
        <v>0</v>
      </c>
      <c r="FU55" s="27">
        <f>SUMIF(Adjustments!$J$4:$J$921,($F55&amp;"/"&amp;FU$4&amp;"/"&amp;FU$3&amp;"/"&amp;FU$2),Adjustments!AH$4:AH$921)</f>
        <v>0</v>
      </c>
      <c r="FV55" s="5"/>
      <c r="FW55" s="27">
        <f t="shared" si="29"/>
        <v>0</v>
      </c>
      <c r="FX55" s="5"/>
      <c r="FY55" s="358">
        <f>VLOOKUP(F55,Scenarios!Z57:AD178,5,0)</f>
        <v>-10741877.15</v>
      </c>
      <c r="FZ55" s="16">
        <f t="shared" si="218"/>
        <v>-10264104.032419685</v>
      </c>
      <c r="GA55" s="16">
        <f t="shared" si="219"/>
        <v>-10392537.436614331</v>
      </c>
      <c r="GB55" s="16">
        <f t="shared" si="220"/>
        <v>-10518302.945854126</v>
      </c>
      <c r="GC55" s="16">
        <f t="shared" si="221"/>
        <v>-10525144.841323169</v>
      </c>
      <c r="GD55" s="16">
        <f t="shared" si="222"/>
        <v>-10596096.72320566</v>
      </c>
      <c r="GE55" s="16">
        <f t="shared" si="223"/>
        <v>-10704844.780437926</v>
      </c>
      <c r="GF55" s="16">
        <f t="shared" si="224"/>
        <v>-10643547.457585189</v>
      </c>
      <c r="GG55" s="16">
        <f t="shared" si="225"/>
        <v>-10770757.354419252</v>
      </c>
      <c r="GH55" s="16">
        <f t="shared" si="226"/>
        <v>-10751943.373273278</v>
      </c>
      <c r="GI55" s="16">
        <f t="shared" si="227"/>
        <v>-10881248.30731209</v>
      </c>
      <c r="GJ55" s="16">
        <f t="shared" si="228"/>
        <v>-11011741.136970783</v>
      </c>
      <c r="GK55" s="16">
        <f t="shared" si="229"/>
        <v>-11142522.607738482</v>
      </c>
      <c r="GL55" s="16">
        <f t="shared" si="230"/>
        <v>-11273680.128769914</v>
      </c>
      <c r="GM55" s="16">
        <f t="shared" si="231"/>
        <v>-11405426.253574489</v>
      </c>
      <c r="GN55" s="16">
        <f t="shared" si="232"/>
        <v>-11537751.329084711</v>
      </c>
      <c r="GO55" s="16">
        <f t="shared" si="233"/>
        <v>-11670447.75304845</v>
      </c>
      <c r="GP55" s="16">
        <f t="shared" si="234"/>
        <v>-11803609.510847487</v>
      </c>
      <c r="GQ55" s="16">
        <f t="shared" si="235"/>
        <v>-11937247.64886467</v>
      </c>
      <c r="GR55" s="16">
        <f t="shared" si="236"/>
        <v>-12071188.125269415</v>
      </c>
      <c r="GS55" s="16">
        <f t="shared" si="237"/>
        <v>-12205418.231317099</v>
      </c>
      <c r="GT55" s="16">
        <f t="shared" si="238"/>
        <v>-12339936.625168832</v>
      </c>
      <c r="GU55" s="16">
        <f t="shared" si="239"/>
        <v>-12474733.163693322</v>
      </c>
      <c r="GV55" s="16">
        <f t="shared" si="240"/>
        <v>-12609809.46424865</v>
      </c>
      <c r="GW55" s="13"/>
      <c r="GX55" s="569" t="s">
        <v>982</v>
      </c>
      <c r="GY55" s="599" t="str">
        <f t="shared" si="242"/>
        <v>108GPID</v>
      </c>
      <c r="GZ55" s="563">
        <f t="shared" si="241"/>
        <v>-11806423.998353561</v>
      </c>
      <c r="HA55" s="127">
        <f>VLOOKUP($GX55,Scenarios!$V$11:$Y$132,4,0)</f>
        <v>-10575841.099999901</v>
      </c>
      <c r="HB55" s="127">
        <f t="shared" si="93"/>
        <v>-1230582.8983536605</v>
      </c>
      <c r="HD55" s="106">
        <f>VLOOKUP($GX55,Scenarios!$AE$11:$AF$132,2,0)</f>
        <v>-10386729.107623788</v>
      </c>
      <c r="HE55" s="106">
        <f>VLOOKUP($GX55,Scenarios!$V$11:$Y$132,4,0)</f>
        <v>-10575841.099999901</v>
      </c>
      <c r="HF55" s="106">
        <f t="shared" si="94"/>
        <v>189111.99237611331</v>
      </c>
      <c r="HH55" s="106">
        <f t="shared" si="54"/>
        <v>1419694.8907297738</v>
      </c>
    </row>
    <row r="56" spans="1:216">
      <c r="A56" t="s">
        <v>34</v>
      </c>
      <c r="B56" t="s">
        <v>35</v>
      </c>
      <c r="C56" t="s">
        <v>35</v>
      </c>
      <c r="D56" s="5" t="s">
        <v>106</v>
      </c>
      <c r="E56" s="5" t="s">
        <v>36</v>
      </c>
      <c r="F56" s="5" t="s">
        <v>138</v>
      </c>
      <c r="G56" s="5" t="s">
        <v>80</v>
      </c>
      <c r="H56" s="5" t="s">
        <v>992</v>
      </c>
      <c r="I56" s="5"/>
      <c r="J56" s="119">
        <f>SUMIF(Retirements!$E$10:$E$96,'Accum Dep'!$F56,Retirements!ED$10:ED$97)</f>
        <v>-175781.13999999998</v>
      </c>
      <c r="K56" s="119">
        <f>SUMIF(Retirements!$E$10:$E$96,'Accum Dep'!$F56,Retirements!EE$10:EE$97)</f>
        <v>0</v>
      </c>
      <c r="L56" s="119">
        <f>SUMIF(Retirements!$E$10:$E$96,'Accum Dep'!$F56,Retirements!EF$10:EF$97)</f>
        <v>-23142.06</v>
      </c>
      <c r="M56" s="119">
        <f>SUMIF(Retirements!$E$10:$E$96,'Accum Dep'!$F56,Retirements!EG$10:EG$97)</f>
        <v>-1270.1600000000001</v>
      </c>
      <c r="N56" s="119">
        <f>SUMIF(Retirements!$E$10:$E$96,'Accum Dep'!$F56,Retirements!EH$10:EH$97)</f>
        <v>-2094.61</v>
      </c>
      <c r="O56" s="119">
        <f>SUMIF(Retirements!$E$10:$E$96,'Accum Dep'!$F56,Retirements!EI$10:EI$97)</f>
        <v>0</v>
      </c>
      <c r="P56" s="119">
        <f>SUMIF(Retirements!$E$10:$E$96,'Accum Dep'!$F56,Retirements!EJ$10:EJ$97)</f>
        <v>-146142.82</v>
      </c>
      <c r="Q56" s="119">
        <f>SUMIF(Retirements!$E$10:$E$96,'Accum Dep'!$F56,Retirements!EK$10:EK$97)</f>
        <v>0</v>
      </c>
      <c r="R56" s="119">
        <f>SUMIF(Retirements!$E$10:$E$96,'Accum Dep'!$F56,Retirements!EL$10:EL$97)</f>
        <v>-1046.99</v>
      </c>
      <c r="S56" s="119">
        <f>SUMIF(Retirements!$E$10:$E$96,'Accum Dep'!$F56,Retirements!EM$10:EM$97)</f>
        <v>-48825.716007619405</v>
      </c>
      <c r="T56" s="119">
        <f>SUMIF(Retirements!$E$10:$E$96,'Accum Dep'!$F56,Retirements!EN$10:EN$97)</f>
        <v>-48825.716007619405</v>
      </c>
      <c r="U56" s="119">
        <f>SUMIF(Retirements!$E$10:$E$96,'Accum Dep'!$F56,Retirements!EO$10:EO$97)</f>
        <v>-48825.716007619405</v>
      </c>
      <c r="V56" s="119">
        <f>SUMIF(Retirements!$E$10:$E$96,'Accum Dep'!$F56,Retirements!EP$10:EP$97)</f>
        <v>-48825.716007619405</v>
      </c>
      <c r="W56" s="119">
        <f>SUMIF(Retirements!$E$10:$E$96,'Accum Dep'!$F56,Retirements!EQ$10:EQ$97)</f>
        <v>-48825.716007619405</v>
      </c>
      <c r="X56" s="119">
        <f>SUMIF(Retirements!$E$10:$E$96,'Accum Dep'!$F56,Retirements!ER$10:ER$97)</f>
        <v>-48825.716007619405</v>
      </c>
      <c r="Y56" s="119">
        <f>SUMIF(Retirements!$E$10:$E$96,'Accum Dep'!$F56,Retirements!ES$10:ES$97)</f>
        <v>-48825.716007619405</v>
      </c>
      <c r="Z56" s="119">
        <f>SUMIF(Retirements!$E$10:$E$96,'Accum Dep'!$F56,Retirements!ET$10:ET$97)</f>
        <v>-48825.716007619405</v>
      </c>
      <c r="AA56" s="119">
        <f>SUMIF(Retirements!$E$10:$E$96,'Accum Dep'!$F56,Retirements!EU$10:EU$97)</f>
        <v>-48825.716007619405</v>
      </c>
      <c r="AB56" s="119">
        <f>SUMIF(Retirements!$E$10:$E$96,'Accum Dep'!$F56,Retirements!EV$10:EV$97)</f>
        <v>-49298.702652530374</v>
      </c>
      <c r="AC56" s="119">
        <f>SUMIF(Retirements!$E$10:$E$96,'Accum Dep'!$F56,Retirements!EW$10:EW$97)</f>
        <v>-49298.702652530374</v>
      </c>
      <c r="AD56" s="119">
        <f>SUMIF(Retirements!$E$10:$E$96,'Accum Dep'!$F56,Retirements!EX$10:EX$97)</f>
        <v>-49298.702652530374</v>
      </c>
      <c r="AE56" s="119">
        <f>SUMIF(Retirements!$E$10:$E$96,'Accum Dep'!$F56,Retirements!EY$10:EY$97)</f>
        <v>-49298.702652530374</v>
      </c>
      <c r="AF56" s="119">
        <f>SUMIF(Retirements!$E$10:$E$96,'Accum Dep'!$F56,Retirements!EZ$10:EZ$97)</f>
        <v>-49298.702652530374</v>
      </c>
      <c r="AG56" s="7"/>
      <c r="AH56" s="27">
        <f>SUMIF('Depreciation Exp'!$F$8:$F$130,'Accum Dep'!$F56,'Depreciation Exp'!CH$8:CH$133)</f>
        <v>27080.077121318085</v>
      </c>
      <c r="AI56" s="27">
        <f>SUMIF('Depreciation Exp'!$F$8:$F$130,'Accum Dep'!$F56,'Depreciation Exp'!CI$8:CI$133)</f>
        <v>27322.678924033513</v>
      </c>
      <c r="AJ56" s="27">
        <f>SUMIF('Depreciation Exp'!$F$8:$F$130,'Accum Dep'!$F56,'Depreciation Exp'!CJ$8:CJ$133)</f>
        <v>27747.267780336209</v>
      </c>
      <c r="AK56" s="27">
        <f>SUMIF('Depreciation Exp'!$F$8:$F$130,'Accum Dep'!$F56,'Depreciation Exp'!CK$8:CK$133)</f>
        <v>27954.11990323081</v>
      </c>
      <c r="AL56" s="27">
        <f>SUMIF('Depreciation Exp'!$F$8:$F$130,'Accum Dep'!$F56,'Depreciation Exp'!CL$8:CL$133)</f>
        <v>28038.32367987858</v>
      </c>
      <c r="AM56" s="27">
        <f>SUMIF('Depreciation Exp'!$F$8:$F$130,'Accum Dep'!$F56,'Depreciation Exp'!CM$8:CM$133)</f>
        <v>28297.850224442311</v>
      </c>
      <c r="AN56" s="27">
        <f>SUMIF('Depreciation Exp'!$F$8:$F$130,'Accum Dep'!$F56,'Depreciation Exp'!CN$8:CN$133)</f>
        <v>28508.718052298933</v>
      </c>
      <c r="AO56" s="27">
        <f>SUMIF('Depreciation Exp'!$F$8:$F$130,'Accum Dep'!$F56,'Depreciation Exp'!CO$8:CO$133)</f>
        <v>28372.19128418983</v>
      </c>
      <c r="AP56" s="27">
        <f>SUMIF('Depreciation Exp'!$F$8:$F$130,'Accum Dep'!$F56,'Depreciation Exp'!CP$8:CP$133)</f>
        <v>28977.999130131109</v>
      </c>
      <c r="AQ56" s="27">
        <f>SUMIF('Depreciation Exp'!$F$8:$F$130,'Accum Dep'!$F56,'Depreciation Exp'!CQ$8:CQ$133)</f>
        <v>29763.825217395944</v>
      </c>
      <c r="AR56" s="27">
        <f>SUMIF('Depreciation Exp'!$F$8:$F$130,'Accum Dep'!$F56,'Depreciation Exp'!CR$8:CR$133)</f>
        <v>29741.095716218199</v>
      </c>
      <c r="AS56" s="27">
        <f>SUMIF('Depreciation Exp'!$F$8:$F$130,'Accum Dep'!$F56,'Depreciation Exp'!CS$8:CS$133)</f>
        <v>29630.013748700454</v>
      </c>
      <c r="AT56" s="27">
        <f>SUMIF('Depreciation Exp'!$F$8:$F$130,'Accum Dep'!$F56,'Depreciation Exp'!CT$8:CT$133)</f>
        <v>29518.931781182713</v>
      </c>
      <c r="AU56" s="27">
        <f>SUMIF('Depreciation Exp'!$F$8:$F$130,'Accum Dep'!$F56,'Depreciation Exp'!CU$8:CU$133)</f>
        <v>29407.849813664969</v>
      </c>
      <c r="AV56" s="27">
        <f>SUMIF('Depreciation Exp'!$F$8:$F$130,'Accum Dep'!$F56,'Depreciation Exp'!CV$8:CV$133)</f>
        <v>29296.767846147224</v>
      </c>
      <c r="AW56" s="27">
        <f>SUMIF('Depreciation Exp'!$F$8:$F$130,'Accum Dep'!$F56,'Depreciation Exp'!CW$8:CW$133)</f>
        <v>29185.68587862948</v>
      </c>
      <c r="AX56" s="27">
        <f>SUMIF('Depreciation Exp'!$F$8:$F$130,'Accum Dep'!$F56,'Depreciation Exp'!CX$8:CX$133)</f>
        <v>29074.603911111735</v>
      </c>
      <c r="AY56" s="27">
        <f>SUMIF('Depreciation Exp'!$F$8:$F$130,'Accum Dep'!$F56,'Depreciation Exp'!CY$8:CY$133)</f>
        <v>28963.521943593991</v>
      </c>
      <c r="AZ56" s="27">
        <f>SUMIF('Depreciation Exp'!$F$8:$F$130,'Accum Dep'!$F56,'Depreciation Exp'!CZ$8:CZ$133)</f>
        <v>28852.439976076246</v>
      </c>
      <c r="BA56" s="27">
        <f>SUMIF('Depreciation Exp'!$F$8:$F$130,'Accum Dep'!$F56,'Depreciation Exp'!DA$8:DA$133)</f>
        <v>28740.819969473541</v>
      </c>
      <c r="BB56" s="27">
        <f>SUMIF('Depreciation Exp'!$F$8:$F$130,'Accum Dep'!$F56,'Depreciation Exp'!DB$8:DB$133)</f>
        <v>28628.661923785887</v>
      </c>
      <c r="BC56" s="27">
        <f>SUMIF('Depreciation Exp'!$F$8:$F$130,'Accum Dep'!$F56,'Depreciation Exp'!DC$8:DC$133)</f>
        <v>28516.503878098221</v>
      </c>
      <c r="BD56" s="27">
        <f>SUMIF('Depreciation Exp'!$F$8:$F$130,'Accum Dep'!$F56,'Depreciation Exp'!DD$8:DD$133)</f>
        <v>28404.345832410567</v>
      </c>
      <c r="BE56" s="27">
        <f>SUMIF('Depreciation Exp'!$F$8:$F$130,'Accum Dep'!$F56,'Depreciation Exp'!DE$8:DE$133)</f>
        <v>28292.187786722901</v>
      </c>
      <c r="BF56" s="59"/>
      <c r="BG56" s="27">
        <f>SUMIF(Adjustments!$J$4:$J$921,($F56&amp;"/"&amp;BG$4&amp;"/"&amp;BG$3&amp;"/"&amp;BG$2),Adjustments!L$4:L$921)</f>
        <v>22208.001145265684</v>
      </c>
      <c r="BH56" s="27">
        <f>SUMIF(Adjustments!$J$4:$J$921,($F56&amp;"/"&amp;BH$4&amp;"/"&amp;BH$3&amp;"/"&amp;BH$2),Adjustments!M$4:M$921)</f>
        <v>22627.040090939237</v>
      </c>
      <c r="BI56" s="27">
        <f>SUMIF(Adjustments!$J$4:$J$921,($F56&amp;"/"&amp;BI$4&amp;"/"&amp;BI$3&amp;"/"&amp;BI$2),Adjustments!N$4:N$921)</f>
        <v>22962.588259401207</v>
      </c>
      <c r="BJ56" s="27">
        <f>SUMIF(Adjustments!$J$4:$J$921,($F56&amp;"/"&amp;BJ$4&amp;"/"&amp;BJ$3&amp;"/"&amp;BJ$2),Adjustments!O$4:O$921)</f>
        <v>23474.425411725981</v>
      </c>
      <c r="BK56" s="27">
        <f>SUMIF(Adjustments!$J$4:$J$921,($F56&amp;"/"&amp;BK$4&amp;"/"&amp;BK$3&amp;"/"&amp;BK$2),Adjustments!P$4:P$921)</f>
        <v>23898.757982577601</v>
      </c>
      <c r="BL56" s="27">
        <f>SUMIF(Adjustments!$J$4:$J$921,($F56&amp;"/"&amp;BL$4&amp;"/"&amp;BL$3&amp;"/"&amp;BL$2),Adjustments!Q$4:Q$921)</f>
        <v>24219.79593455599</v>
      </c>
      <c r="BM56" s="27">
        <f>SUMIF(Adjustments!$J$4:$J$921,($F56&amp;"/"&amp;BM$4&amp;"/"&amp;BM$3&amp;"/"&amp;BM$2),Adjustments!R$4:R$921)</f>
        <v>24545.598280844104</v>
      </c>
      <c r="BN56" s="27">
        <f>SUMIF(Adjustments!$J$4:$J$921,($F56&amp;"/"&amp;BN$4&amp;"/"&amp;BN$3&amp;"/"&amp;BN$2),Adjustments!S$4:S$921)</f>
        <v>24775.934261870803</v>
      </c>
      <c r="BO56" s="27">
        <f>SUMIF(Adjustments!$J$4:$J$921,($F56&amp;"/"&amp;BO$4&amp;"/"&amp;BO$3&amp;"/"&amp;BO$2),Adjustments!T$4:T$921)</f>
        <v>24982.72134996322</v>
      </c>
      <c r="BP56" s="27">
        <f>SUMIF(Adjustments!$J$4:$J$921,($F56&amp;"/"&amp;BP$4&amp;"/"&amp;BP$3&amp;"/"&amp;BP$2),Adjustments!U$4:U$921)</f>
        <v>21887.511623036637</v>
      </c>
      <c r="BQ56" s="27">
        <f>SUMIF(Adjustments!$J$4:$J$921,($F56&amp;"/"&amp;BQ$4&amp;"/"&amp;BQ$3&amp;"/"&amp;BQ$2),Adjustments!V$4:V$921)</f>
        <v>21887.511623036637</v>
      </c>
      <c r="BR56" s="27">
        <f>SUMIF(Adjustments!$J$4:$J$921,($F56&amp;"/"&amp;BR$4&amp;"/"&amp;BR$3&amp;"/"&amp;BR$2),Adjustments!W$4:W$921)</f>
        <v>21887.511623036637</v>
      </c>
      <c r="BS56" s="27">
        <f>SUMIF(Adjustments!$J$4:$J$921,($F56&amp;"/"&amp;BS$4&amp;"/"&amp;BS$3&amp;"/"&amp;BS$2),Adjustments!X$4:X$921)</f>
        <v>21887.511623036637</v>
      </c>
      <c r="BT56" s="27">
        <f>SUMIF(Adjustments!$J$4:$J$921,($F56&amp;"/"&amp;BT$4&amp;"/"&amp;BT$3&amp;"/"&amp;BT$2),Adjustments!Y$4:Y$921)</f>
        <v>21887.511623036637</v>
      </c>
      <c r="BU56" s="27">
        <f>SUMIF(Adjustments!$J$4:$J$921,($F56&amp;"/"&amp;BU$4&amp;"/"&amp;BU$3&amp;"/"&amp;BU$2),Adjustments!Z$4:Z$921)</f>
        <v>21887.511623036637</v>
      </c>
      <c r="BV56" s="27">
        <f>SUMIF(Adjustments!$J$4:$J$921,($F56&amp;"/"&amp;BV$4&amp;"/"&amp;BV$3&amp;"/"&amp;BV$2),Adjustments!AA$4:AA$921)</f>
        <v>21887.511623036637</v>
      </c>
      <c r="BW56" s="27">
        <f>SUMIF(Adjustments!$J$4:$J$921,($F56&amp;"/"&amp;BW$4&amp;"/"&amp;BW$3&amp;"/"&amp;BW$2),Adjustments!AB$4:AB$921)</f>
        <v>21887.511623036637</v>
      </c>
      <c r="BX56" s="27">
        <f>SUMIF(Adjustments!$J$4:$J$921,($F56&amp;"/"&amp;BX$4&amp;"/"&amp;BX$3&amp;"/"&amp;BX$2),Adjustments!AC$4:AC$921)</f>
        <v>21887.511623036637</v>
      </c>
      <c r="BY56" s="27">
        <f>SUMIF(Adjustments!$J$4:$J$921,($F56&amp;"/"&amp;BY$4&amp;"/"&amp;BY$3&amp;"/"&amp;BY$2),Adjustments!AD$4:AD$921)</f>
        <v>21887.511623036637</v>
      </c>
      <c r="BZ56" s="27">
        <f>SUMIF(Adjustments!$J$4:$J$921,($F56&amp;"/"&amp;BZ$4&amp;"/"&amp;BZ$3&amp;"/"&amp;BZ$2),Adjustments!AE$4:AE$921)</f>
        <v>21887.511623036637</v>
      </c>
      <c r="CA56" s="27">
        <f>SUMIF(Adjustments!$J$4:$J$921,($F56&amp;"/"&amp;CA$4&amp;"/"&amp;CA$3&amp;"/"&amp;CA$2),Adjustments!AF$4:AF$921)</f>
        <v>21887.511623036637</v>
      </c>
      <c r="CB56" s="27">
        <f>SUMIF(Adjustments!$J$4:$J$921,($F56&amp;"/"&amp;CB$4&amp;"/"&amp;CB$3&amp;"/"&amp;CB$2),Adjustments!AG$4:AG$921)</f>
        <v>21887.511623036637</v>
      </c>
      <c r="CC56" s="27">
        <f>SUMIF(Adjustments!$J$4:$J$921,($F56&amp;"/"&amp;CC$4&amp;"/"&amp;CC$3&amp;"/"&amp;CC$2),Adjustments!AH$4:AH$921)</f>
        <v>21887.511623036637</v>
      </c>
      <c r="CD56" s="5"/>
      <c r="CE56" s="27">
        <f>SUMIF(Adjustments!$J$4:$J$921,($F56&amp;"/"&amp;CE$4&amp;"/"&amp;CE$3&amp;"/"&amp;CE$2),Adjustments!L$4:L$921)</f>
        <v>0</v>
      </c>
      <c r="CF56" s="27">
        <f>SUMIF(Adjustments!$J$4:$J$921,($F56&amp;"/"&amp;CF$4&amp;"/"&amp;CF$3&amp;"/"&amp;CF$2),Adjustments!M$4:M$921)</f>
        <v>0</v>
      </c>
      <c r="CG56" s="27">
        <f>SUMIF(Adjustments!$J$4:$J$921,($F56&amp;"/"&amp;CG$4&amp;"/"&amp;CG$3&amp;"/"&amp;CG$2),Adjustments!N$4:N$921)</f>
        <v>0</v>
      </c>
      <c r="CH56" s="27">
        <f>SUMIF(Adjustments!$J$4:$J$921,($F56&amp;"/"&amp;CH$4&amp;"/"&amp;CH$3&amp;"/"&amp;CH$2),Adjustments!O$4:O$921)</f>
        <v>0</v>
      </c>
      <c r="CI56" s="27">
        <f>SUMIF(Adjustments!$J$4:$J$921,($F56&amp;"/"&amp;CI$4&amp;"/"&amp;CI$3&amp;"/"&amp;CI$2),Adjustments!P$4:P$921)</f>
        <v>0</v>
      </c>
      <c r="CJ56" s="27">
        <f>SUMIF(Adjustments!$J$4:$J$921,($F56&amp;"/"&amp;CJ$4&amp;"/"&amp;CJ$3&amp;"/"&amp;CJ$2),Adjustments!Q$4:Q$921)</f>
        <v>0</v>
      </c>
      <c r="CK56" s="27">
        <f>SUMIF(Adjustments!$J$4:$J$921,($F56&amp;"/"&amp;CK$4&amp;"/"&amp;CK$3&amp;"/"&amp;CK$2),Adjustments!R$4:R$921)</f>
        <v>0</v>
      </c>
      <c r="CL56" s="27">
        <f>SUMIF(Adjustments!$J$4:$J$921,($F56&amp;"/"&amp;CL$4&amp;"/"&amp;CL$3&amp;"/"&amp;CL$2),Adjustments!S$4:S$921)</f>
        <v>0</v>
      </c>
      <c r="CM56" s="27">
        <f>SUMIF(Adjustments!$J$4:$J$921,($F56&amp;"/"&amp;CM$4&amp;"/"&amp;CM$3&amp;"/"&amp;CM$2),Adjustments!T$4:T$921)</f>
        <v>0</v>
      </c>
      <c r="CN56" s="27">
        <f>SUMIF(Adjustments!$J$4:$J$921,($F56&amp;"/"&amp;CN$4&amp;"/"&amp;CN$3&amp;"/"&amp;CN$2),Adjustments!U$4:U$921)</f>
        <v>0</v>
      </c>
      <c r="CO56" s="27">
        <f>SUMIF(Adjustments!$J$4:$J$921,($F56&amp;"/"&amp;CO$4&amp;"/"&amp;CO$3&amp;"/"&amp;CO$2),Adjustments!V$4:V$921)</f>
        <v>0</v>
      </c>
      <c r="CP56" s="27">
        <f>SUMIF(Adjustments!$J$4:$J$921,($F56&amp;"/"&amp;CP$4&amp;"/"&amp;CP$3&amp;"/"&amp;CP$2),Adjustments!W$4:W$921)</f>
        <v>0</v>
      </c>
      <c r="CQ56" s="27">
        <f>SUMIF(Adjustments!$J$4:$J$921,($F56&amp;"/"&amp;CQ$4&amp;"/"&amp;CQ$3&amp;"/"&amp;CQ$2),Adjustments!X$4:X$921)</f>
        <v>0</v>
      </c>
      <c r="CR56" s="27">
        <f>SUMIF(Adjustments!$J$4:$J$921,($F56&amp;"/"&amp;CR$4&amp;"/"&amp;CR$3&amp;"/"&amp;CR$2),Adjustments!Y$4:Y$921)</f>
        <v>0</v>
      </c>
      <c r="CS56" s="27">
        <f>SUMIF(Adjustments!$J$4:$J$921,($F56&amp;"/"&amp;CS$4&amp;"/"&amp;CS$3&amp;"/"&amp;CS$2),Adjustments!Z$4:Z$921)</f>
        <v>0</v>
      </c>
      <c r="CT56" s="27">
        <f>SUMIF(Adjustments!$J$4:$J$921,($F56&amp;"/"&amp;CT$4&amp;"/"&amp;CT$3&amp;"/"&amp;CT$2),Adjustments!AA$4:AA$921)</f>
        <v>0</v>
      </c>
      <c r="CU56" s="27">
        <f>SUMIF(Adjustments!$J$4:$J$921,($F56&amp;"/"&amp;CU$4&amp;"/"&amp;CU$3&amp;"/"&amp;CU$2),Adjustments!AB$4:AB$921)</f>
        <v>0</v>
      </c>
      <c r="CV56" s="27">
        <f>SUMIF(Adjustments!$J$4:$J$921,($F56&amp;"/"&amp;CV$4&amp;"/"&amp;CV$3&amp;"/"&amp;CV$2),Adjustments!AC$4:AC$921)</f>
        <v>0</v>
      </c>
      <c r="CW56" s="27">
        <f>SUMIF(Adjustments!$J$4:$J$921,($F56&amp;"/"&amp;CW$4&amp;"/"&amp;CW$3&amp;"/"&amp;CW$2),Adjustments!AD$4:AD$921)</f>
        <v>0</v>
      </c>
      <c r="CX56" s="27">
        <f>SUMIF(Adjustments!$J$4:$J$921,($F56&amp;"/"&amp;CX$4&amp;"/"&amp;CX$3&amp;"/"&amp;CX$2),Adjustments!AE$4:AE$921)</f>
        <v>0</v>
      </c>
      <c r="CY56" s="27">
        <f>SUMIF(Adjustments!$J$4:$J$921,($F56&amp;"/"&amp;CY$4&amp;"/"&amp;CY$3&amp;"/"&amp;CY$2),Adjustments!AF$4:AF$921)</f>
        <v>0</v>
      </c>
      <c r="CZ56" s="27">
        <f>SUMIF(Adjustments!$J$4:$J$921,($F56&amp;"/"&amp;CZ$4&amp;"/"&amp;CZ$3&amp;"/"&amp;CZ$2),Adjustments!AG$4:AG$921)</f>
        <v>0</v>
      </c>
      <c r="DA56" s="27">
        <f>SUMIF(Adjustments!$J$4:$J$921,($F56&amp;"/"&amp;DA$4&amp;"/"&amp;DA$3&amp;"/"&amp;DA$2),Adjustments!AH$4:AH$921)</f>
        <v>0</v>
      </c>
      <c r="DB56" s="5"/>
      <c r="DC56" s="27">
        <f>SUMIF(Adjustments!$J$4:$J$921,($F56&amp;"/"&amp;DC$4&amp;"/"&amp;DC$3&amp;"/"&amp;DC$2),Adjustments!L$4:L$921)</f>
        <v>0</v>
      </c>
      <c r="DD56" s="27">
        <f>SUMIF(Adjustments!$J$4:$J$921,($F56&amp;"/"&amp;DD$4&amp;"/"&amp;DD$3&amp;"/"&amp;DD$2),Adjustments!M$4:M$921)</f>
        <v>0</v>
      </c>
      <c r="DE56" s="27">
        <f>SUMIF(Adjustments!$J$4:$J$921,($F56&amp;"/"&amp;DE$4&amp;"/"&amp;DE$3&amp;"/"&amp;DE$2),Adjustments!N$4:N$921)</f>
        <v>0</v>
      </c>
      <c r="DF56" s="27">
        <f>SUMIF(Adjustments!$J$4:$J$921,($F56&amp;"/"&amp;DF$4&amp;"/"&amp;DF$3&amp;"/"&amp;DF$2),Adjustments!O$4:O$921)</f>
        <v>0</v>
      </c>
      <c r="DG56" s="27">
        <f>SUMIF(Adjustments!$J$4:$J$921,($F56&amp;"/"&amp;DG$4&amp;"/"&amp;DG$3&amp;"/"&amp;DG$2),Adjustments!P$4:P$921)</f>
        <v>0</v>
      </c>
      <c r="DH56" s="27">
        <f>SUMIF(Adjustments!$J$4:$J$921,($F56&amp;"/"&amp;DH$4&amp;"/"&amp;DH$3&amp;"/"&amp;DH$2),Adjustments!Q$4:Q$921)</f>
        <v>0</v>
      </c>
      <c r="DI56" s="27">
        <f>SUMIF(Adjustments!$J$4:$J$921,($F56&amp;"/"&amp;DI$4&amp;"/"&amp;DI$3&amp;"/"&amp;DI$2),Adjustments!R$4:R$921)</f>
        <v>0</v>
      </c>
      <c r="DJ56" s="27">
        <f>SUMIF(Adjustments!$J$4:$J$921,($F56&amp;"/"&amp;DJ$4&amp;"/"&amp;DJ$3&amp;"/"&amp;DJ$2),Adjustments!S$4:S$921)</f>
        <v>0</v>
      </c>
      <c r="DK56" s="27">
        <f>SUMIF(Adjustments!$J$4:$J$921,($F56&amp;"/"&amp;DK$4&amp;"/"&amp;DK$3&amp;"/"&amp;DK$2),Adjustments!T$4:T$921)</f>
        <v>0</v>
      </c>
      <c r="DL56" s="27">
        <f>SUMIF(Adjustments!$J$4:$J$921,($F56&amp;"/"&amp;DL$4&amp;"/"&amp;DL$3&amp;"/"&amp;DL$2),Adjustments!U$4:U$921)</f>
        <v>0</v>
      </c>
      <c r="DM56" s="27">
        <f>SUMIF(Adjustments!$J$4:$J$921,($F56&amp;"/"&amp;DM$4&amp;"/"&amp;DM$3&amp;"/"&amp;DM$2),Adjustments!V$4:V$921)</f>
        <v>0</v>
      </c>
      <c r="DN56" s="27">
        <f>SUMIF(Adjustments!$J$4:$J$921,($F56&amp;"/"&amp;DN$4&amp;"/"&amp;DN$3&amp;"/"&amp;DN$2),Adjustments!W$4:W$921)</f>
        <v>0</v>
      </c>
      <c r="DO56" s="27">
        <f>SUMIF(Adjustments!$J$4:$J$921,($F56&amp;"/"&amp;DO$4&amp;"/"&amp;DO$3&amp;"/"&amp;DO$2),Adjustments!X$4:X$921)</f>
        <v>0</v>
      </c>
      <c r="DP56" s="27">
        <f>SUMIF(Adjustments!$J$4:$J$921,($F56&amp;"/"&amp;DP$4&amp;"/"&amp;DP$3&amp;"/"&amp;DP$2),Adjustments!Y$4:Y$921)</f>
        <v>0</v>
      </c>
      <c r="DQ56" s="27">
        <f>SUMIF(Adjustments!$J$4:$J$921,($F56&amp;"/"&amp;DQ$4&amp;"/"&amp;DQ$3&amp;"/"&amp;DQ$2),Adjustments!Z$4:Z$921)</f>
        <v>0</v>
      </c>
      <c r="DR56" s="27">
        <f>SUMIF(Adjustments!$J$4:$J$921,($F56&amp;"/"&amp;DR$4&amp;"/"&amp;DR$3&amp;"/"&amp;DR$2),Adjustments!AA$4:AA$921)</f>
        <v>0</v>
      </c>
      <c r="DS56" s="27">
        <f>SUMIF(Adjustments!$J$4:$J$921,($F56&amp;"/"&amp;DS$4&amp;"/"&amp;DS$3&amp;"/"&amp;DS$2),Adjustments!AB$4:AB$921)</f>
        <v>0</v>
      </c>
      <c r="DT56" s="27">
        <f>SUMIF(Adjustments!$J$4:$J$921,($F56&amp;"/"&amp;DT$4&amp;"/"&amp;DT$3&amp;"/"&amp;DT$2),Adjustments!AC$4:AC$921)</f>
        <v>0</v>
      </c>
      <c r="DU56" s="27">
        <f>SUMIF(Adjustments!$J$4:$J$921,($F56&amp;"/"&amp;DU$4&amp;"/"&amp;DU$3&amp;"/"&amp;DU$2),Adjustments!AD$4:AD$921)</f>
        <v>0</v>
      </c>
      <c r="DV56" s="27">
        <f>SUMIF(Adjustments!$J$4:$J$921,($F56&amp;"/"&amp;DV$4&amp;"/"&amp;DV$3&amp;"/"&amp;DV$2),Adjustments!AE$4:AE$921)</f>
        <v>0</v>
      </c>
      <c r="DW56" s="27">
        <f>SUMIF(Adjustments!$J$4:$J$921,($F56&amp;"/"&amp;DW$4&amp;"/"&amp;DW$3&amp;"/"&amp;DW$2),Adjustments!AF$4:AF$921)</f>
        <v>0</v>
      </c>
      <c r="DX56" s="27">
        <f>SUMIF(Adjustments!$J$4:$J$921,($F56&amp;"/"&amp;DX$4&amp;"/"&amp;DX$3&amp;"/"&amp;DX$2),Adjustments!AG$4:AG$921)</f>
        <v>0</v>
      </c>
      <c r="DY56" s="27">
        <f>SUMIF(Adjustments!$J$4:$J$921,($F56&amp;"/"&amp;DY$4&amp;"/"&amp;DY$3&amp;"/"&amp;DY$2),Adjustments!AH$4:AH$921)</f>
        <v>0</v>
      </c>
      <c r="DZ56" s="5"/>
      <c r="EA56" s="27">
        <f>SUMIF(Adjustments!$J$4:$J$921,($F56&amp;"/"&amp;EA$4&amp;"/"&amp;EA$3&amp;"/"&amp;EA$2),Adjustments!L$4:L$921)</f>
        <v>0</v>
      </c>
      <c r="EB56" s="27">
        <f>SUMIF(Adjustments!$J$4:$J$921,($F56&amp;"/"&amp;EB$4&amp;"/"&amp;EB$3&amp;"/"&amp;EB$2),Adjustments!M$4:M$921)</f>
        <v>0</v>
      </c>
      <c r="EC56" s="27">
        <f>SUMIF(Adjustments!$J$4:$J$921,($F56&amp;"/"&amp;EC$4&amp;"/"&amp;EC$3&amp;"/"&amp;EC$2),Adjustments!N$4:N$921)</f>
        <v>0</v>
      </c>
      <c r="ED56" s="27">
        <f>SUMIF(Adjustments!$J$4:$J$921,($F56&amp;"/"&amp;ED$4&amp;"/"&amp;ED$3&amp;"/"&amp;ED$2),Adjustments!O$4:O$921)</f>
        <v>0</v>
      </c>
      <c r="EE56" s="27">
        <f>SUMIF(Adjustments!$J$4:$J$921,($F56&amp;"/"&amp;EE$4&amp;"/"&amp;EE$3&amp;"/"&amp;EE$2),Adjustments!P$4:P$921)</f>
        <v>0</v>
      </c>
      <c r="EF56" s="27">
        <f>SUMIF(Adjustments!$J$4:$J$921,($F56&amp;"/"&amp;EF$4&amp;"/"&amp;EF$3&amp;"/"&amp;EF$2),Adjustments!Q$4:Q$921)</f>
        <v>0</v>
      </c>
      <c r="EG56" s="27">
        <f>SUMIF(Adjustments!$J$4:$J$921,($F56&amp;"/"&amp;EG$4&amp;"/"&amp;EG$3&amp;"/"&amp;EG$2),Adjustments!R$4:R$921)</f>
        <v>0</v>
      </c>
      <c r="EH56" s="27">
        <f>SUMIF(Adjustments!$J$4:$J$921,($F56&amp;"/"&amp;EH$4&amp;"/"&amp;EH$3&amp;"/"&amp;EH$2),Adjustments!S$4:S$921)</f>
        <v>0</v>
      </c>
      <c r="EI56" s="27">
        <f>SUMIF(Adjustments!$J$4:$J$921,($F56&amp;"/"&amp;EI$4&amp;"/"&amp;EI$3&amp;"/"&amp;EI$2),Adjustments!T$4:T$921)</f>
        <v>0</v>
      </c>
      <c r="EJ56" s="27">
        <f>SUMIF(Adjustments!$J$4:$J$921,($F56&amp;"/"&amp;EJ$4&amp;"/"&amp;EJ$3&amp;"/"&amp;EJ$2),Adjustments!U$4:U$921)</f>
        <v>0</v>
      </c>
      <c r="EK56" s="27">
        <f>SUMIF(Adjustments!$J$4:$J$921,($F56&amp;"/"&amp;EK$4&amp;"/"&amp;EK$3&amp;"/"&amp;EK$2),Adjustments!V$4:V$921)</f>
        <v>0</v>
      </c>
      <c r="EL56" s="27">
        <f>SUMIF(Adjustments!$J$4:$J$921,($F56&amp;"/"&amp;EL$4&amp;"/"&amp;EL$3&amp;"/"&amp;EL$2),Adjustments!W$4:W$921)</f>
        <v>0</v>
      </c>
      <c r="EM56" s="27">
        <f>SUMIF(Adjustments!$J$4:$J$921,($F56&amp;"/"&amp;EM$4&amp;"/"&amp;EM$3&amp;"/"&amp;EM$2),Adjustments!X$4:X$921)</f>
        <v>0</v>
      </c>
      <c r="EN56" s="27">
        <f>SUMIF(Adjustments!$J$4:$J$921,($F56&amp;"/"&amp;EN$4&amp;"/"&amp;EN$3&amp;"/"&amp;EN$2),Adjustments!Y$4:Y$921)</f>
        <v>0</v>
      </c>
      <c r="EO56" s="27">
        <f>SUMIF(Adjustments!$J$4:$J$921,($F56&amp;"/"&amp;EO$4&amp;"/"&amp;EO$3&amp;"/"&amp;EO$2),Adjustments!Z$4:Z$921)</f>
        <v>0</v>
      </c>
      <c r="EP56" s="27">
        <f>SUMIF(Adjustments!$J$4:$J$921,($F56&amp;"/"&amp;EP$4&amp;"/"&amp;EP$3&amp;"/"&amp;EP$2),Adjustments!AA$4:AA$921)</f>
        <v>0</v>
      </c>
      <c r="EQ56" s="27">
        <f>SUMIF(Adjustments!$J$4:$J$921,($F56&amp;"/"&amp;EQ$4&amp;"/"&amp;EQ$3&amp;"/"&amp;EQ$2),Adjustments!AB$4:AB$921)</f>
        <v>0</v>
      </c>
      <c r="ER56" s="27">
        <f>SUMIF(Adjustments!$J$4:$J$921,($F56&amp;"/"&amp;ER$4&amp;"/"&amp;ER$3&amp;"/"&amp;ER$2),Adjustments!AC$4:AC$921)</f>
        <v>0</v>
      </c>
      <c r="ES56" s="27">
        <f>SUMIF(Adjustments!$J$4:$J$921,($F56&amp;"/"&amp;ES$4&amp;"/"&amp;ES$3&amp;"/"&amp;ES$2),Adjustments!AD$4:AD$921)</f>
        <v>0</v>
      </c>
      <c r="ET56" s="27">
        <f>SUMIF(Adjustments!$J$4:$J$921,($F56&amp;"/"&amp;ET$4&amp;"/"&amp;ET$3&amp;"/"&amp;ET$2),Adjustments!AE$4:AE$921)</f>
        <v>0</v>
      </c>
      <c r="EU56" s="27">
        <f>SUMIF(Adjustments!$J$4:$J$921,($F56&amp;"/"&amp;EU$4&amp;"/"&amp;EU$3&amp;"/"&amp;EU$2),Adjustments!AF$4:AF$921)</f>
        <v>0</v>
      </c>
      <c r="EV56" s="27">
        <f>SUMIF(Adjustments!$J$4:$J$921,($F56&amp;"/"&amp;EV$4&amp;"/"&amp;EV$3&amp;"/"&amp;EV$2),Adjustments!AG$4:AG$921)</f>
        <v>0</v>
      </c>
      <c r="EW56" s="27">
        <f>SUMIF(Adjustments!$J$4:$J$921,($F56&amp;"/"&amp;EW$4&amp;"/"&amp;EW$3&amp;"/"&amp;EW$2),Adjustments!AH$4:AH$921)</f>
        <v>0</v>
      </c>
      <c r="EX56" s="5"/>
      <c r="EY56" s="27">
        <f>SUMIF(Adjustments!$J$4:$J$921,($F56&amp;"/"&amp;EY$4&amp;"/"&amp;EY$3&amp;"/"&amp;EY$2),Adjustments!L$4:L$921)</f>
        <v>0</v>
      </c>
      <c r="EZ56" s="27">
        <f>SUMIF(Adjustments!$J$4:$J$921,($F56&amp;"/"&amp;EZ$4&amp;"/"&amp;EZ$3&amp;"/"&amp;EZ$2),Adjustments!M$4:M$921)</f>
        <v>0</v>
      </c>
      <c r="FA56" s="27">
        <f>SUMIF(Adjustments!$J$4:$J$921,($F56&amp;"/"&amp;FA$4&amp;"/"&amp;FA$3&amp;"/"&amp;FA$2),Adjustments!N$4:N$921)</f>
        <v>0</v>
      </c>
      <c r="FB56" s="27">
        <f>SUMIF(Adjustments!$J$4:$J$921,($F56&amp;"/"&amp;FB$4&amp;"/"&amp;FB$3&amp;"/"&amp;FB$2),Adjustments!O$4:O$921)</f>
        <v>0</v>
      </c>
      <c r="FC56" s="27">
        <f>SUMIF(Adjustments!$J$4:$J$921,($F56&amp;"/"&amp;FC$4&amp;"/"&amp;FC$3&amp;"/"&amp;FC$2),Adjustments!P$4:P$921)</f>
        <v>0</v>
      </c>
      <c r="FD56" s="27">
        <f>SUMIF(Adjustments!$J$4:$J$921,($F56&amp;"/"&amp;FD$4&amp;"/"&amp;FD$3&amp;"/"&amp;FD$2),Adjustments!Q$4:Q$921)</f>
        <v>0</v>
      </c>
      <c r="FE56" s="27">
        <f>SUMIF(Adjustments!$J$4:$J$921,($F56&amp;"/"&amp;FE$4&amp;"/"&amp;FE$3&amp;"/"&amp;FE$2),Adjustments!R$4:R$921)</f>
        <v>0</v>
      </c>
      <c r="FF56" s="27">
        <f>SUMIF(Adjustments!$J$4:$J$921,($F56&amp;"/"&amp;FF$4&amp;"/"&amp;FF$3&amp;"/"&amp;FF$2),Adjustments!S$4:S$921)</f>
        <v>0</v>
      </c>
      <c r="FG56" s="27">
        <f>SUMIF(Adjustments!$J$4:$J$921,($F56&amp;"/"&amp;FG$4&amp;"/"&amp;FG$3&amp;"/"&amp;FG$2),Adjustments!T$4:T$921)</f>
        <v>0</v>
      </c>
      <c r="FH56" s="27">
        <f>SUMIF(Adjustments!$J$4:$J$921,($F56&amp;"/"&amp;FH$4&amp;"/"&amp;FH$3&amp;"/"&amp;FH$2),Adjustments!U$4:U$921)</f>
        <v>0</v>
      </c>
      <c r="FI56" s="27">
        <f>SUMIF(Adjustments!$J$4:$J$921,($F56&amp;"/"&amp;FI$4&amp;"/"&amp;FI$3&amp;"/"&amp;FI$2),Adjustments!V$4:V$921)</f>
        <v>0</v>
      </c>
      <c r="FJ56" s="27">
        <f>SUMIF(Adjustments!$J$4:$J$921,($F56&amp;"/"&amp;FJ$4&amp;"/"&amp;FJ$3&amp;"/"&amp;FJ$2),Adjustments!W$4:W$921)</f>
        <v>0</v>
      </c>
      <c r="FK56" s="27">
        <f>SUMIF(Adjustments!$J$4:$J$921,($F56&amp;"/"&amp;FK$4&amp;"/"&amp;FK$3&amp;"/"&amp;FK$2),Adjustments!X$4:X$921)</f>
        <v>0</v>
      </c>
      <c r="FL56" s="27">
        <f>SUMIF(Adjustments!$J$4:$J$921,($F56&amp;"/"&amp;FL$4&amp;"/"&amp;FL$3&amp;"/"&amp;FL$2),Adjustments!Y$4:Y$921)</f>
        <v>0</v>
      </c>
      <c r="FM56" s="27">
        <f>SUMIF(Adjustments!$J$4:$J$921,($F56&amp;"/"&amp;FM$4&amp;"/"&amp;FM$3&amp;"/"&amp;FM$2),Adjustments!Z$4:Z$921)</f>
        <v>0</v>
      </c>
      <c r="FN56" s="27">
        <f>SUMIF(Adjustments!$J$4:$J$921,($F56&amp;"/"&amp;FN$4&amp;"/"&amp;FN$3&amp;"/"&amp;FN$2),Adjustments!AA$4:AA$921)</f>
        <v>0</v>
      </c>
      <c r="FO56" s="27">
        <f>SUMIF(Adjustments!$J$4:$J$921,($F56&amp;"/"&amp;FO$4&amp;"/"&amp;FO$3&amp;"/"&amp;FO$2),Adjustments!AB$4:AB$921)</f>
        <v>0</v>
      </c>
      <c r="FP56" s="27">
        <f>SUMIF(Adjustments!$J$4:$J$921,($F56&amp;"/"&amp;FP$4&amp;"/"&amp;FP$3&amp;"/"&amp;FP$2),Adjustments!AC$4:AC$921)</f>
        <v>0</v>
      </c>
      <c r="FQ56" s="27">
        <f>SUMIF(Adjustments!$J$4:$J$921,($F56&amp;"/"&amp;FQ$4&amp;"/"&amp;FQ$3&amp;"/"&amp;FQ$2),Adjustments!AD$4:AD$921)</f>
        <v>0</v>
      </c>
      <c r="FR56" s="27">
        <f>SUMIF(Adjustments!$J$4:$J$921,($F56&amp;"/"&amp;FR$4&amp;"/"&amp;FR$3&amp;"/"&amp;FR$2),Adjustments!AE$4:AE$921)</f>
        <v>0</v>
      </c>
      <c r="FS56" s="27">
        <f>SUMIF(Adjustments!$J$4:$J$921,($F56&amp;"/"&amp;FS$4&amp;"/"&amp;FS$3&amp;"/"&amp;FS$2),Adjustments!AF$4:AF$921)</f>
        <v>0</v>
      </c>
      <c r="FT56" s="27">
        <f>SUMIF(Adjustments!$J$4:$J$921,($F56&amp;"/"&amp;FT$4&amp;"/"&amp;FT$3&amp;"/"&amp;FT$2),Adjustments!AG$4:AG$921)</f>
        <v>0</v>
      </c>
      <c r="FU56" s="27">
        <f>SUMIF(Adjustments!$J$4:$J$921,($F56&amp;"/"&amp;FU$4&amp;"/"&amp;FU$3&amp;"/"&amp;FU$2),Adjustments!AH$4:AH$921)</f>
        <v>0</v>
      </c>
      <c r="FV56" s="5"/>
      <c r="FW56" s="27">
        <f t="shared" si="29"/>
        <v>0</v>
      </c>
      <c r="FX56" s="5"/>
      <c r="FY56" s="358">
        <f>VLOOKUP(F56,Scenarios!Z58:AD179,5,0)</f>
        <v>-4199638.9800000004</v>
      </c>
      <c r="FZ56" s="16">
        <f t="shared" si="218"/>
        <v>-4073388.5200692993</v>
      </c>
      <c r="GA56" s="16">
        <f t="shared" si="219"/>
        <v>-4123762.8279405744</v>
      </c>
      <c r="GB56" s="16">
        <f t="shared" si="220"/>
        <v>-4151537.4761032066</v>
      </c>
      <c r="GC56" s="16">
        <f t="shared" si="221"/>
        <v>-4201780.0651948107</v>
      </c>
      <c r="GD56" s="16">
        <f t="shared" si="222"/>
        <v>-4251882.0634018295</v>
      </c>
      <c r="GE56" s="16">
        <f t="shared" si="223"/>
        <v>-4304610.5773886843</v>
      </c>
      <c r="GF56" s="16">
        <f t="shared" si="224"/>
        <v>-4211385.5469537182</v>
      </c>
      <c r="GG56" s="16">
        <f t="shared" si="225"/>
        <v>-4265139.4803457195</v>
      </c>
      <c r="GH56" s="16">
        <f t="shared" si="226"/>
        <v>-4318839.0369130783</v>
      </c>
      <c r="GI56" s="16">
        <f t="shared" si="227"/>
        <v>-4321641.9282447146</v>
      </c>
      <c r="GJ56" s="16">
        <f t="shared" si="228"/>
        <v>-4324333.7376088332</v>
      </c>
      <c r="GK56" s="16">
        <f t="shared" si="229"/>
        <v>-4326914.4650054341</v>
      </c>
      <c r="GL56" s="16">
        <f t="shared" si="230"/>
        <v>-4329384.1104345173</v>
      </c>
      <c r="GM56" s="16">
        <f t="shared" si="231"/>
        <v>-4331742.6738960827</v>
      </c>
      <c r="GN56" s="16">
        <f t="shared" si="232"/>
        <v>-4333990.1553901304</v>
      </c>
      <c r="GO56" s="16">
        <f t="shared" si="233"/>
        <v>-4336126.5549166603</v>
      </c>
      <c r="GP56" s="16">
        <f t="shared" si="234"/>
        <v>-4338151.8724756725</v>
      </c>
      <c r="GQ56" s="16">
        <f t="shared" si="235"/>
        <v>-4340066.108067167</v>
      </c>
      <c r="GR56" s="16">
        <f t="shared" si="236"/>
        <v>-4341395.7370071467</v>
      </c>
      <c r="GS56" s="16">
        <f t="shared" si="237"/>
        <v>-4342613.2079014387</v>
      </c>
      <c r="GT56" s="16">
        <f t="shared" si="238"/>
        <v>-4343718.520750043</v>
      </c>
      <c r="GU56" s="16">
        <f t="shared" si="239"/>
        <v>-4344711.6755529596</v>
      </c>
      <c r="GV56" s="16">
        <f t="shared" si="240"/>
        <v>-4345592.6723101884</v>
      </c>
      <c r="GW56" s="13"/>
      <c r="GX56" s="569" t="s">
        <v>992</v>
      </c>
      <c r="GY56" s="599" t="str">
        <f t="shared" si="242"/>
        <v>108GPWYU</v>
      </c>
      <c r="GZ56" s="563">
        <f t="shared" si="241"/>
        <v>-4336826.2685627909</v>
      </c>
      <c r="HA56" s="127">
        <f>VLOOKUP($GX56,Scenarios!$V$11:$Y$132,4,0)</f>
        <v>-4161260.8400000003</v>
      </c>
      <c r="HB56" s="127">
        <f t="shared" si="93"/>
        <v>-175565.42856279062</v>
      </c>
      <c r="HD56" s="106">
        <f>VLOOKUP($GX56,Scenarios!$AE$11:$AF$132,2,0)</f>
        <v>-4211871.664784844</v>
      </c>
      <c r="HE56" s="106">
        <f>VLOOKUP($GX56,Scenarios!$V$11:$Y$132,4,0)</f>
        <v>-4161260.8400000003</v>
      </c>
      <c r="HF56" s="106">
        <f t="shared" si="94"/>
        <v>-50610.824784843717</v>
      </c>
      <c r="HH56" s="106">
        <f t="shared" si="54"/>
        <v>124954.6037779469</v>
      </c>
    </row>
    <row r="57" spans="1:216">
      <c r="A57" t="s">
        <v>0</v>
      </c>
      <c r="B57" t="s">
        <v>7</v>
      </c>
      <c r="C57" t="s">
        <v>1</v>
      </c>
      <c r="D57" s="5" t="s">
        <v>106</v>
      </c>
      <c r="E57" s="5" t="s">
        <v>36</v>
      </c>
      <c r="F57" s="5" t="s">
        <v>139</v>
      </c>
      <c r="G57" s="5" t="s">
        <v>81</v>
      </c>
      <c r="H57" s="5" t="s">
        <v>980</v>
      </c>
      <c r="I57" s="5"/>
      <c r="J57" s="119">
        <f>SUMIF(Retirements!$E$10:$E$96,'Accum Dep'!$F57,Retirements!ED$10:ED$97)</f>
        <v>0</v>
      </c>
      <c r="K57" s="119">
        <f>SUMIF(Retirements!$E$10:$E$96,'Accum Dep'!$F57,Retirements!EE$10:EE$97)</f>
        <v>0</v>
      </c>
      <c r="L57" s="119">
        <f>SUMIF(Retirements!$E$10:$E$96,'Accum Dep'!$F57,Retirements!EF$10:EF$97)</f>
        <v>0</v>
      </c>
      <c r="M57" s="119">
        <f>SUMIF(Retirements!$E$10:$E$96,'Accum Dep'!$F57,Retirements!EG$10:EG$97)</f>
        <v>-441.55999999999995</v>
      </c>
      <c r="N57" s="119">
        <f>SUMIF(Retirements!$E$10:$E$96,'Accum Dep'!$F57,Retirements!EH$10:EH$97)</f>
        <v>0</v>
      </c>
      <c r="O57" s="119">
        <f>SUMIF(Retirements!$E$10:$E$96,'Accum Dep'!$F57,Retirements!EI$10:EI$97)</f>
        <v>-1170</v>
      </c>
      <c r="P57" s="119">
        <f>SUMIF(Retirements!$E$10:$E$96,'Accum Dep'!$F57,Retirements!EJ$10:EJ$97)</f>
        <v>-433712.59999999992</v>
      </c>
      <c r="Q57" s="119">
        <f>SUMIF(Retirements!$E$10:$E$96,'Accum Dep'!$F57,Retirements!EK$10:EK$97)</f>
        <v>-400.57</v>
      </c>
      <c r="R57" s="119">
        <f>SUMIF(Retirements!$E$10:$E$96,'Accum Dep'!$F57,Retirements!EL$10:EL$97)</f>
        <v>-331.76</v>
      </c>
      <c r="S57" s="119">
        <f>SUMIF(Retirements!$E$10:$E$96,'Accum Dep'!$F57,Retirements!EM$10:EM$97)</f>
        <v>-59748.448975999643</v>
      </c>
      <c r="T57" s="119">
        <f>SUMIF(Retirements!$E$10:$E$96,'Accum Dep'!$F57,Retirements!EN$10:EN$97)</f>
        <v>-59748.448975999643</v>
      </c>
      <c r="U57" s="119">
        <f>SUMIF(Retirements!$E$10:$E$96,'Accum Dep'!$F57,Retirements!EO$10:EO$97)</f>
        <v>-59748.448975999643</v>
      </c>
      <c r="V57" s="119">
        <f>SUMIF(Retirements!$E$10:$E$96,'Accum Dep'!$F57,Retirements!EP$10:EP$97)</f>
        <v>-59748.448975999643</v>
      </c>
      <c r="W57" s="119">
        <f>SUMIF(Retirements!$E$10:$E$96,'Accum Dep'!$F57,Retirements!EQ$10:EQ$97)</f>
        <v>-59748.448975999643</v>
      </c>
      <c r="X57" s="119">
        <f>SUMIF(Retirements!$E$10:$E$96,'Accum Dep'!$F57,Retirements!ER$10:ER$97)</f>
        <v>-59748.448975999643</v>
      </c>
      <c r="Y57" s="119">
        <f>SUMIF(Retirements!$E$10:$E$96,'Accum Dep'!$F57,Retirements!ES$10:ES$97)</f>
        <v>-59748.448975999643</v>
      </c>
      <c r="Z57" s="119">
        <f>SUMIF(Retirements!$E$10:$E$96,'Accum Dep'!$F57,Retirements!ET$10:ET$97)</f>
        <v>-59748.448975999643</v>
      </c>
      <c r="AA57" s="119">
        <f>SUMIF(Retirements!$E$10:$E$96,'Accum Dep'!$F57,Retirements!EU$10:EU$97)</f>
        <v>-59748.448975999643</v>
      </c>
      <c r="AB57" s="119">
        <f>SUMIF(Retirements!$E$10:$E$96,'Accum Dep'!$F57,Retirements!EV$10:EV$97)</f>
        <v>-44548.784144478755</v>
      </c>
      <c r="AC57" s="119">
        <f>SUMIF(Retirements!$E$10:$E$96,'Accum Dep'!$F57,Retirements!EW$10:EW$97)</f>
        <v>-44548.784144478755</v>
      </c>
      <c r="AD57" s="119">
        <f>SUMIF(Retirements!$E$10:$E$96,'Accum Dep'!$F57,Retirements!EX$10:EX$97)</f>
        <v>-44548.784144478755</v>
      </c>
      <c r="AE57" s="119">
        <f>SUMIF(Retirements!$E$10:$E$96,'Accum Dep'!$F57,Retirements!EY$10:EY$97)</f>
        <v>-44548.784144478755</v>
      </c>
      <c r="AF57" s="119">
        <f>SUMIF(Retirements!$E$10:$E$96,'Accum Dep'!$F57,Retirements!EZ$10:EZ$97)</f>
        <v>-44548.784144478755</v>
      </c>
      <c r="AG57" s="7"/>
      <c r="AH57" s="27">
        <f>SUMIF('Depreciation Exp'!$F$8:$F$130,'Accum Dep'!$F57,'Depreciation Exp'!CH$8:CH$133)</f>
        <v>9966.1283636158259</v>
      </c>
      <c r="AI57" s="27">
        <f>SUMIF('Depreciation Exp'!$F$8:$F$130,'Accum Dep'!$F57,'Depreciation Exp'!CI$8:CI$133)</f>
        <v>9966.1283636158259</v>
      </c>
      <c r="AJ57" s="27">
        <f>SUMIF('Depreciation Exp'!$F$8:$F$130,'Accum Dep'!$F57,'Depreciation Exp'!CJ$8:CJ$133)</f>
        <v>9966.1283636158259</v>
      </c>
      <c r="AK57" s="27">
        <f>SUMIF('Depreciation Exp'!$F$8:$F$130,'Accum Dep'!$F57,'Depreciation Exp'!CK$8:CK$133)</f>
        <v>9966.1283636158259</v>
      </c>
      <c r="AL57" s="27">
        <f>SUMIF('Depreciation Exp'!$F$8:$F$130,'Accum Dep'!$F57,'Depreciation Exp'!CL$8:CL$133)</f>
        <v>9965.552839719845</v>
      </c>
      <c r="AM57" s="27">
        <f>SUMIF('Depreciation Exp'!$F$8:$F$130,'Accum Dep'!$F57,'Depreciation Exp'!CM$8:CM$133)</f>
        <v>9964.977315823864</v>
      </c>
      <c r="AN57" s="27">
        <f>SUMIF('Depreciation Exp'!$F$8:$F$130,'Accum Dep'!$F57,'Depreciation Exp'!CN$8:CN$133)</f>
        <v>9963.4523521534757</v>
      </c>
      <c r="AO57" s="27">
        <f>SUMIF('Depreciation Exp'!$F$8:$F$130,'Accum Dep'!$F57,'Depreciation Exp'!CO$8:CO$133)</f>
        <v>9396.6316975515347</v>
      </c>
      <c r="AP57" s="27">
        <f>SUMIF('Depreciation Exp'!$F$8:$F$130,'Accum Dep'!$F57,'Depreciation Exp'!CP$8:CP$133)</f>
        <v>8830.8139085879757</v>
      </c>
      <c r="AQ57" s="27">
        <f>SUMIF('Depreciation Exp'!$F$8:$F$130,'Accum Dep'!$F57,'Depreciation Exp'!CQ$8:CQ$133)</f>
        <v>8829.8593986352098</v>
      </c>
      <c r="AR57" s="27">
        <f>SUMIF('Depreciation Exp'!$F$8:$F$130,'Accum Dep'!$F57,'Depreciation Exp'!CR$8:CR$133)</f>
        <v>8751.5515900901046</v>
      </c>
      <c r="AS57" s="27">
        <f>SUMIF('Depreciation Exp'!$F$8:$F$130,'Accum Dep'!$F57,'Depreciation Exp'!CS$8:CS$133)</f>
        <v>8595.8007968414131</v>
      </c>
      <c r="AT57" s="27">
        <f>SUMIF('Depreciation Exp'!$F$8:$F$130,'Accum Dep'!$F57,'Depreciation Exp'!CT$8:CT$133)</f>
        <v>8440.0500035927198</v>
      </c>
      <c r="AU57" s="27">
        <f>SUMIF('Depreciation Exp'!$F$8:$F$130,'Accum Dep'!$F57,'Depreciation Exp'!CU$8:CU$133)</f>
        <v>8284.2992103440283</v>
      </c>
      <c r="AV57" s="27">
        <f>SUMIF('Depreciation Exp'!$F$8:$F$130,'Accum Dep'!$F57,'Depreciation Exp'!CV$8:CV$133)</f>
        <v>8128.5484170953359</v>
      </c>
      <c r="AW57" s="27">
        <f>SUMIF('Depreciation Exp'!$F$8:$F$130,'Accum Dep'!$F57,'Depreciation Exp'!CW$8:CW$133)</f>
        <v>7972.7976238466435</v>
      </c>
      <c r="AX57" s="27">
        <f>SUMIF('Depreciation Exp'!$F$8:$F$130,'Accum Dep'!$F57,'Depreciation Exp'!CX$8:CX$133)</f>
        <v>7817.0468305979512</v>
      </c>
      <c r="AY57" s="27">
        <f>SUMIF('Depreciation Exp'!$F$8:$F$130,'Accum Dep'!$F57,'Depreciation Exp'!CY$8:CY$133)</f>
        <v>7661.2960373492579</v>
      </c>
      <c r="AZ57" s="27">
        <f>SUMIF('Depreciation Exp'!$F$8:$F$130,'Accum Dep'!$F57,'Depreciation Exp'!CZ$8:CZ$133)</f>
        <v>7505.5452441005655</v>
      </c>
      <c r="BA57" s="27">
        <f>SUMIF('Depreciation Exp'!$F$8:$F$130,'Accum Dep'!$F57,'Depreciation Exp'!DA$8:DA$133)</f>
        <v>7369.6055078349136</v>
      </c>
      <c r="BB57" s="27">
        <f>SUMIF('Depreciation Exp'!$F$8:$F$130,'Accum Dep'!$F57,'Depreciation Exp'!DB$8:DB$133)</f>
        <v>7253.4768285523023</v>
      </c>
      <c r="BC57" s="27">
        <f>SUMIF('Depreciation Exp'!$F$8:$F$130,'Accum Dep'!$F57,'Depreciation Exp'!DC$8:DC$133)</f>
        <v>7137.348149269691</v>
      </c>
      <c r="BD57" s="27">
        <f>SUMIF('Depreciation Exp'!$F$8:$F$130,'Accum Dep'!$F57,'Depreciation Exp'!DD$8:DD$133)</f>
        <v>7021.2194699870797</v>
      </c>
      <c r="BE57" s="27">
        <f>SUMIF('Depreciation Exp'!$F$8:$F$130,'Accum Dep'!$F57,'Depreciation Exp'!DE$8:DE$133)</f>
        <v>6905.0907907044684</v>
      </c>
      <c r="BF57" s="59"/>
      <c r="BG57" s="27">
        <f>SUMIF(Adjustments!$J$4:$J$921,($F57&amp;"/"&amp;BG$4&amp;"/"&amp;BG$3&amp;"/"&amp;BG$2),Adjustments!L$4:L$921)</f>
        <v>4964.0713086806909</v>
      </c>
      <c r="BH57" s="27">
        <f>SUMIF(Adjustments!$J$4:$J$921,($F57&amp;"/"&amp;BH$4&amp;"/"&amp;BH$3&amp;"/"&amp;BH$2),Adjustments!M$4:M$921)</f>
        <v>5057.737514559888</v>
      </c>
      <c r="BI57" s="27">
        <f>SUMIF(Adjustments!$J$4:$J$921,($F57&amp;"/"&amp;BI$4&amp;"/"&amp;BI$3&amp;"/"&amp;BI$2),Adjustments!N$4:N$921)</f>
        <v>5132.7413397509499</v>
      </c>
      <c r="BJ57" s="27">
        <f>SUMIF(Adjustments!$J$4:$J$921,($F57&amp;"/"&amp;BJ$4&amp;"/"&amp;BJ$3&amp;"/"&amp;BJ$2),Adjustments!O$4:O$921)</f>
        <v>5247.1503811569073</v>
      </c>
      <c r="BK57" s="27">
        <f>SUMIF(Adjustments!$J$4:$J$921,($F57&amp;"/"&amp;BK$4&amp;"/"&amp;BK$3&amp;"/"&amp;BK$2),Adjustments!P$4:P$921)</f>
        <v>5341.9998512431557</v>
      </c>
      <c r="BL57" s="27">
        <f>SUMIF(Adjustments!$J$4:$J$921,($F57&amp;"/"&amp;BL$4&amp;"/"&amp;BL$3&amp;"/"&amp;BL$2),Adjustments!Q$4:Q$921)</f>
        <v>5413.7602620963971</v>
      </c>
      <c r="BM57" s="27">
        <f>SUMIF(Adjustments!$J$4:$J$921,($F57&amp;"/"&amp;BM$4&amp;"/"&amp;BM$3&amp;"/"&amp;BM$2),Adjustments!R$4:R$921)</f>
        <v>5486.5856401630972</v>
      </c>
      <c r="BN57" s="27">
        <f>SUMIF(Adjustments!$J$4:$J$921,($F57&amp;"/"&amp;BN$4&amp;"/"&amp;BN$3&amp;"/"&amp;BN$2),Adjustments!S$4:S$921)</f>
        <v>5538.0717792033593</v>
      </c>
      <c r="BO57" s="27">
        <f>SUMIF(Adjustments!$J$4:$J$921,($F57&amp;"/"&amp;BO$4&amp;"/"&amp;BO$3&amp;"/"&amp;BO$2),Adjustments!T$4:T$921)</f>
        <v>5584.2941224160904</v>
      </c>
      <c r="BP57" s="27">
        <f>SUMIF(Adjustments!$J$4:$J$921,($F57&amp;"/"&amp;BP$4&amp;"/"&amp;BP$3&amp;"/"&amp;BP$2),Adjustments!U$4:U$921)</f>
        <v>4892.4334862749956</v>
      </c>
      <c r="BQ57" s="27">
        <f>SUMIF(Adjustments!$J$4:$J$921,($F57&amp;"/"&amp;BQ$4&amp;"/"&amp;BQ$3&amp;"/"&amp;BQ$2),Adjustments!V$4:V$921)</f>
        <v>4892.4334862749956</v>
      </c>
      <c r="BR57" s="27">
        <f>SUMIF(Adjustments!$J$4:$J$921,($F57&amp;"/"&amp;BR$4&amp;"/"&amp;BR$3&amp;"/"&amp;BR$2),Adjustments!W$4:W$921)</f>
        <v>4892.4334862749956</v>
      </c>
      <c r="BS57" s="27">
        <f>SUMIF(Adjustments!$J$4:$J$921,($F57&amp;"/"&amp;BS$4&amp;"/"&amp;BS$3&amp;"/"&amp;BS$2),Adjustments!X$4:X$921)</f>
        <v>4892.4334862749956</v>
      </c>
      <c r="BT57" s="27">
        <f>SUMIF(Adjustments!$J$4:$J$921,($F57&amp;"/"&amp;BT$4&amp;"/"&amp;BT$3&amp;"/"&amp;BT$2),Adjustments!Y$4:Y$921)</f>
        <v>4892.4334862749956</v>
      </c>
      <c r="BU57" s="27">
        <f>SUMIF(Adjustments!$J$4:$J$921,($F57&amp;"/"&amp;BU$4&amp;"/"&amp;BU$3&amp;"/"&amp;BU$2),Adjustments!Z$4:Z$921)</f>
        <v>4892.4334862749956</v>
      </c>
      <c r="BV57" s="27">
        <f>SUMIF(Adjustments!$J$4:$J$921,($F57&amp;"/"&amp;BV$4&amp;"/"&amp;BV$3&amp;"/"&amp;BV$2),Adjustments!AA$4:AA$921)</f>
        <v>4892.4334862749956</v>
      </c>
      <c r="BW57" s="27">
        <f>SUMIF(Adjustments!$J$4:$J$921,($F57&amp;"/"&amp;BW$4&amp;"/"&amp;BW$3&amp;"/"&amp;BW$2),Adjustments!AB$4:AB$921)</f>
        <v>4892.4334862749956</v>
      </c>
      <c r="BX57" s="27">
        <f>SUMIF(Adjustments!$J$4:$J$921,($F57&amp;"/"&amp;BX$4&amp;"/"&amp;BX$3&amp;"/"&amp;BX$2),Adjustments!AC$4:AC$921)</f>
        <v>4892.4334862749956</v>
      </c>
      <c r="BY57" s="27">
        <f>SUMIF(Adjustments!$J$4:$J$921,($F57&amp;"/"&amp;BY$4&amp;"/"&amp;BY$3&amp;"/"&amp;BY$2),Adjustments!AD$4:AD$921)</f>
        <v>4892.4334862749956</v>
      </c>
      <c r="BZ57" s="27">
        <f>SUMIF(Adjustments!$J$4:$J$921,($F57&amp;"/"&amp;BZ$4&amp;"/"&amp;BZ$3&amp;"/"&amp;BZ$2),Adjustments!AE$4:AE$921)</f>
        <v>4892.4334862749956</v>
      </c>
      <c r="CA57" s="27">
        <f>SUMIF(Adjustments!$J$4:$J$921,($F57&amp;"/"&amp;CA$4&amp;"/"&amp;CA$3&amp;"/"&amp;CA$2),Adjustments!AF$4:AF$921)</f>
        <v>4892.4334862749956</v>
      </c>
      <c r="CB57" s="27">
        <f>SUMIF(Adjustments!$J$4:$J$921,($F57&amp;"/"&amp;CB$4&amp;"/"&amp;CB$3&amp;"/"&amp;CB$2),Adjustments!AG$4:AG$921)</f>
        <v>4892.4334862749956</v>
      </c>
      <c r="CC57" s="27">
        <f>SUMIF(Adjustments!$J$4:$J$921,($F57&amp;"/"&amp;CC$4&amp;"/"&amp;CC$3&amp;"/"&amp;CC$2),Adjustments!AH$4:AH$921)</f>
        <v>4892.4334862749956</v>
      </c>
      <c r="CD57" s="5"/>
      <c r="CE57" s="27">
        <f>SUMIF(Adjustments!$J$4:$J$921,($F57&amp;"/"&amp;CE$4&amp;"/"&amp;CE$3&amp;"/"&amp;CE$2),Adjustments!L$4:L$921)</f>
        <v>0</v>
      </c>
      <c r="CF57" s="27">
        <f>SUMIF(Adjustments!$J$4:$J$921,($F57&amp;"/"&amp;CF$4&amp;"/"&amp;CF$3&amp;"/"&amp;CF$2),Adjustments!M$4:M$921)</f>
        <v>0</v>
      </c>
      <c r="CG57" s="27">
        <f>SUMIF(Adjustments!$J$4:$J$921,($F57&amp;"/"&amp;CG$4&amp;"/"&amp;CG$3&amp;"/"&amp;CG$2),Adjustments!N$4:N$921)</f>
        <v>0</v>
      </c>
      <c r="CH57" s="27">
        <f>SUMIF(Adjustments!$J$4:$J$921,($F57&amp;"/"&amp;CH$4&amp;"/"&amp;CH$3&amp;"/"&amp;CH$2),Adjustments!O$4:O$921)</f>
        <v>0</v>
      </c>
      <c r="CI57" s="27">
        <f>SUMIF(Adjustments!$J$4:$J$921,($F57&amp;"/"&amp;CI$4&amp;"/"&amp;CI$3&amp;"/"&amp;CI$2),Adjustments!P$4:P$921)</f>
        <v>0</v>
      </c>
      <c r="CJ57" s="27">
        <f>SUMIF(Adjustments!$J$4:$J$921,($F57&amp;"/"&amp;CJ$4&amp;"/"&amp;CJ$3&amp;"/"&amp;CJ$2),Adjustments!Q$4:Q$921)</f>
        <v>0</v>
      </c>
      <c r="CK57" s="27">
        <f>SUMIF(Adjustments!$J$4:$J$921,($F57&amp;"/"&amp;CK$4&amp;"/"&amp;CK$3&amp;"/"&amp;CK$2),Adjustments!R$4:R$921)</f>
        <v>0</v>
      </c>
      <c r="CL57" s="27">
        <f>SUMIF(Adjustments!$J$4:$J$921,($F57&amp;"/"&amp;CL$4&amp;"/"&amp;CL$3&amp;"/"&amp;CL$2),Adjustments!S$4:S$921)</f>
        <v>0</v>
      </c>
      <c r="CM57" s="27">
        <f>SUMIF(Adjustments!$J$4:$J$921,($F57&amp;"/"&amp;CM$4&amp;"/"&amp;CM$3&amp;"/"&amp;CM$2),Adjustments!T$4:T$921)</f>
        <v>0</v>
      </c>
      <c r="CN57" s="27">
        <f>SUMIF(Adjustments!$J$4:$J$921,($F57&amp;"/"&amp;CN$4&amp;"/"&amp;CN$3&amp;"/"&amp;CN$2),Adjustments!U$4:U$921)</f>
        <v>0</v>
      </c>
      <c r="CO57" s="27">
        <f>SUMIF(Adjustments!$J$4:$J$921,($F57&amp;"/"&amp;CO$4&amp;"/"&amp;CO$3&amp;"/"&amp;CO$2),Adjustments!V$4:V$921)</f>
        <v>0</v>
      </c>
      <c r="CP57" s="27">
        <f>SUMIF(Adjustments!$J$4:$J$921,($F57&amp;"/"&amp;CP$4&amp;"/"&amp;CP$3&amp;"/"&amp;CP$2),Adjustments!W$4:W$921)</f>
        <v>0</v>
      </c>
      <c r="CQ57" s="27">
        <f>SUMIF(Adjustments!$J$4:$J$921,($F57&amp;"/"&amp;CQ$4&amp;"/"&amp;CQ$3&amp;"/"&amp;CQ$2),Adjustments!X$4:X$921)</f>
        <v>0</v>
      </c>
      <c r="CR57" s="27">
        <f>SUMIF(Adjustments!$J$4:$J$921,($F57&amp;"/"&amp;CR$4&amp;"/"&amp;CR$3&amp;"/"&amp;CR$2),Adjustments!Y$4:Y$921)</f>
        <v>0</v>
      </c>
      <c r="CS57" s="27">
        <f>SUMIF(Adjustments!$J$4:$J$921,($F57&amp;"/"&amp;CS$4&amp;"/"&amp;CS$3&amp;"/"&amp;CS$2),Adjustments!Z$4:Z$921)</f>
        <v>0</v>
      </c>
      <c r="CT57" s="27">
        <f>SUMIF(Adjustments!$J$4:$J$921,($F57&amp;"/"&amp;CT$4&amp;"/"&amp;CT$3&amp;"/"&amp;CT$2),Adjustments!AA$4:AA$921)</f>
        <v>0</v>
      </c>
      <c r="CU57" s="27">
        <f>SUMIF(Adjustments!$J$4:$J$921,($F57&amp;"/"&amp;CU$4&amp;"/"&amp;CU$3&amp;"/"&amp;CU$2),Adjustments!AB$4:AB$921)</f>
        <v>0</v>
      </c>
      <c r="CV57" s="27">
        <f>SUMIF(Adjustments!$J$4:$J$921,($F57&amp;"/"&amp;CV$4&amp;"/"&amp;CV$3&amp;"/"&amp;CV$2),Adjustments!AC$4:AC$921)</f>
        <v>0</v>
      </c>
      <c r="CW57" s="27">
        <f>SUMIF(Adjustments!$J$4:$J$921,($F57&amp;"/"&amp;CW$4&amp;"/"&amp;CW$3&amp;"/"&amp;CW$2),Adjustments!AD$4:AD$921)</f>
        <v>0</v>
      </c>
      <c r="CX57" s="27">
        <f>SUMIF(Adjustments!$J$4:$J$921,($F57&amp;"/"&amp;CX$4&amp;"/"&amp;CX$3&amp;"/"&amp;CX$2),Adjustments!AE$4:AE$921)</f>
        <v>0</v>
      </c>
      <c r="CY57" s="27">
        <f>SUMIF(Adjustments!$J$4:$J$921,($F57&amp;"/"&amp;CY$4&amp;"/"&amp;CY$3&amp;"/"&amp;CY$2),Adjustments!AF$4:AF$921)</f>
        <v>0</v>
      </c>
      <c r="CZ57" s="27">
        <f>SUMIF(Adjustments!$J$4:$J$921,($F57&amp;"/"&amp;CZ$4&amp;"/"&amp;CZ$3&amp;"/"&amp;CZ$2),Adjustments!AG$4:AG$921)</f>
        <v>0</v>
      </c>
      <c r="DA57" s="27">
        <f>SUMIF(Adjustments!$J$4:$J$921,($F57&amp;"/"&amp;DA$4&amp;"/"&amp;DA$3&amp;"/"&amp;DA$2),Adjustments!AH$4:AH$921)</f>
        <v>0</v>
      </c>
      <c r="DB57" s="5"/>
      <c r="DC57" s="27">
        <f>SUMIF(Adjustments!$J$4:$J$921,($F57&amp;"/"&amp;DC$4&amp;"/"&amp;DC$3&amp;"/"&amp;DC$2),Adjustments!L$4:L$921)</f>
        <v>0</v>
      </c>
      <c r="DD57" s="27">
        <f>SUMIF(Adjustments!$J$4:$J$921,($F57&amp;"/"&amp;DD$4&amp;"/"&amp;DD$3&amp;"/"&amp;DD$2),Adjustments!M$4:M$921)</f>
        <v>0</v>
      </c>
      <c r="DE57" s="27">
        <f>SUMIF(Adjustments!$J$4:$J$921,($F57&amp;"/"&amp;DE$4&amp;"/"&amp;DE$3&amp;"/"&amp;DE$2),Adjustments!N$4:N$921)</f>
        <v>0</v>
      </c>
      <c r="DF57" s="27">
        <f>SUMIF(Adjustments!$J$4:$J$921,($F57&amp;"/"&amp;DF$4&amp;"/"&amp;DF$3&amp;"/"&amp;DF$2),Adjustments!O$4:O$921)</f>
        <v>0</v>
      </c>
      <c r="DG57" s="27">
        <f>SUMIF(Adjustments!$J$4:$J$921,($F57&amp;"/"&amp;DG$4&amp;"/"&amp;DG$3&amp;"/"&amp;DG$2),Adjustments!P$4:P$921)</f>
        <v>0</v>
      </c>
      <c r="DH57" s="27">
        <f>SUMIF(Adjustments!$J$4:$J$921,($F57&amp;"/"&amp;DH$4&amp;"/"&amp;DH$3&amp;"/"&amp;DH$2),Adjustments!Q$4:Q$921)</f>
        <v>0</v>
      </c>
      <c r="DI57" s="27">
        <f>SUMIF(Adjustments!$J$4:$J$921,($F57&amp;"/"&amp;DI$4&amp;"/"&amp;DI$3&amp;"/"&amp;DI$2),Adjustments!R$4:R$921)</f>
        <v>0</v>
      </c>
      <c r="DJ57" s="27">
        <f>SUMIF(Adjustments!$J$4:$J$921,($F57&amp;"/"&amp;DJ$4&amp;"/"&amp;DJ$3&amp;"/"&amp;DJ$2),Adjustments!S$4:S$921)</f>
        <v>0</v>
      </c>
      <c r="DK57" s="27">
        <f>SUMIF(Adjustments!$J$4:$J$921,($F57&amp;"/"&amp;DK$4&amp;"/"&amp;DK$3&amp;"/"&amp;DK$2),Adjustments!T$4:T$921)</f>
        <v>0</v>
      </c>
      <c r="DL57" s="27">
        <f>SUMIF(Adjustments!$J$4:$J$921,($F57&amp;"/"&amp;DL$4&amp;"/"&amp;DL$3&amp;"/"&amp;DL$2),Adjustments!U$4:U$921)</f>
        <v>0</v>
      </c>
      <c r="DM57" s="27">
        <f>SUMIF(Adjustments!$J$4:$J$921,($F57&amp;"/"&amp;DM$4&amp;"/"&amp;DM$3&amp;"/"&amp;DM$2),Adjustments!V$4:V$921)</f>
        <v>0</v>
      </c>
      <c r="DN57" s="27">
        <f>SUMIF(Adjustments!$J$4:$J$921,($F57&amp;"/"&amp;DN$4&amp;"/"&amp;DN$3&amp;"/"&amp;DN$2),Adjustments!W$4:W$921)</f>
        <v>0</v>
      </c>
      <c r="DO57" s="27">
        <f>SUMIF(Adjustments!$J$4:$J$921,($F57&amp;"/"&amp;DO$4&amp;"/"&amp;DO$3&amp;"/"&amp;DO$2),Adjustments!X$4:X$921)</f>
        <v>0</v>
      </c>
      <c r="DP57" s="27">
        <f>SUMIF(Adjustments!$J$4:$J$921,($F57&amp;"/"&amp;DP$4&amp;"/"&amp;DP$3&amp;"/"&amp;DP$2),Adjustments!Y$4:Y$921)</f>
        <v>0</v>
      </c>
      <c r="DQ57" s="27">
        <f>SUMIF(Adjustments!$J$4:$J$921,($F57&amp;"/"&amp;DQ$4&amp;"/"&amp;DQ$3&amp;"/"&amp;DQ$2),Adjustments!Z$4:Z$921)</f>
        <v>0</v>
      </c>
      <c r="DR57" s="27">
        <f>SUMIF(Adjustments!$J$4:$J$921,($F57&amp;"/"&amp;DR$4&amp;"/"&amp;DR$3&amp;"/"&amp;DR$2),Adjustments!AA$4:AA$921)</f>
        <v>0</v>
      </c>
      <c r="DS57" s="27">
        <f>SUMIF(Adjustments!$J$4:$J$921,($F57&amp;"/"&amp;DS$4&amp;"/"&amp;DS$3&amp;"/"&amp;DS$2),Adjustments!AB$4:AB$921)</f>
        <v>0</v>
      </c>
      <c r="DT57" s="27">
        <f>SUMIF(Adjustments!$J$4:$J$921,($F57&amp;"/"&amp;DT$4&amp;"/"&amp;DT$3&amp;"/"&amp;DT$2),Adjustments!AC$4:AC$921)</f>
        <v>0</v>
      </c>
      <c r="DU57" s="27">
        <f>SUMIF(Adjustments!$J$4:$J$921,($F57&amp;"/"&amp;DU$4&amp;"/"&amp;DU$3&amp;"/"&amp;DU$2),Adjustments!AD$4:AD$921)</f>
        <v>0</v>
      </c>
      <c r="DV57" s="27">
        <f>SUMIF(Adjustments!$J$4:$J$921,($F57&amp;"/"&amp;DV$4&amp;"/"&amp;DV$3&amp;"/"&amp;DV$2),Adjustments!AE$4:AE$921)</f>
        <v>0</v>
      </c>
      <c r="DW57" s="27">
        <f>SUMIF(Adjustments!$J$4:$J$921,($F57&amp;"/"&amp;DW$4&amp;"/"&amp;DW$3&amp;"/"&amp;DW$2),Adjustments!AF$4:AF$921)</f>
        <v>0</v>
      </c>
      <c r="DX57" s="27">
        <f>SUMIF(Adjustments!$J$4:$J$921,($F57&amp;"/"&amp;DX$4&amp;"/"&amp;DX$3&amp;"/"&amp;DX$2),Adjustments!AG$4:AG$921)</f>
        <v>0</v>
      </c>
      <c r="DY57" s="27">
        <f>SUMIF(Adjustments!$J$4:$J$921,($F57&amp;"/"&amp;DY$4&amp;"/"&amp;DY$3&amp;"/"&amp;DY$2),Adjustments!AH$4:AH$921)</f>
        <v>0</v>
      </c>
      <c r="DZ57" s="5"/>
      <c r="EA57" s="27">
        <f>SUMIF(Adjustments!$J$4:$J$921,($F57&amp;"/"&amp;EA$4&amp;"/"&amp;EA$3&amp;"/"&amp;EA$2),Adjustments!L$4:L$921)</f>
        <v>0</v>
      </c>
      <c r="EB57" s="27">
        <f>SUMIF(Adjustments!$J$4:$J$921,($F57&amp;"/"&amp;EB$4&amp;"/"&amp;EB$3&amp;"/"&amp;EB$2),Adjustments!M$4:M$921)</f>
        <v>0</v>
      </c>
      <c r="EC57" s="27">
        <f>SUMIF(Adjustments!$J$4:$J$921,($F57&amp;"/"&amp;EC$4&amp;"/"&amp;EC$3&amp;"/"&amp;EC$2),Adjustments!N$4:N$921)</f>
        <v>0</v>
      </c>
      <c r="ED57" s="27">
        <f>SUMIF(Adjustments!$J$4:$J$921,($F57&amp;"/"&amp;ED$4&amp;"/"&amp;ED$3&amp;"/"&amp;ED$2),Adjustments!O$4:O$921)</f>
        <v>0</v>
      </c>
      <c r="EE57" s="27">
        <f>SUMIF(Adjustments!$J$4:$J$921,($F57&amp;"/"&amp;EE$4&amp;"/"&amp;EE$3&amp;"/"&amp;EE$2),Adjustments!P$4:P$921)</f>
        <v>0</v>
      </c>
      <c r="EF57" s="27">
        <f>SUMIF(Adjustments!$J$4:$J$921,($F57&amp;"/"&amp;EF$4&amp;"/"&amp;EF$3&amp;"/"&amp;EF$2),Adjustments!Q$4:Q$921)</f>
        <v>0</v>
      </c>
      <c r="EG57" s="27">
        <f>SUMIF(Adjustments!$J$4:$J$921,($F57&amp;"/"&amp;EG$4&amp;"/"&amp;EG$3&amp;"/"&amp;EG$2),Adjustments!R$4:R$921)</f>
        <v>0</v>
      </c>
      <c r="EH57" s="27">
        <f>SUMIF(Adjustments!$J$4:$J$921,($F57&amp;"/"&amp;EH$4&amp;"/"&amp;EH$3&amp;"/"&amp;EH$2),Adjustments!S$4:S$921)</f>
        <v>0</v>
      </c>
      <c r="EI57" s="27">
        <f>SUMIF(Adjustments!$J$4:$J$921,($F57&amp;"/"&amp;EI$4&amp;"/"&amp;EI$3&amp;"/"&amp;EI$2),Adjustments!T$4:T$921)</f>
        <v>0</v>
      </c>
      <c r="EJ57" s="27">
        <f>SUMIF(Adjustments!$J$4:$J$921,($F57&amp;"/"&amp;EJ$4&amp;"/"&amp;EJ$3&amp;"/"&amp;EJ$2),Adjustments!U$4:U$921)</f>
        <v>0</v>
      </c>
      <c r="EK57" s="27">
        <f>SUMIF(Adjustments!$J$4:$J$921,($F57&amp;"/"&amp;EK$4&amp;"/"&amp;EK$3&amp;"/"&amp;EK$2),Adjustments!V$4:V$921)</f>
        <v>0</v>
      </c>
      <c r="EL57" s="27">
        <f>SUMIF(Adjustments!$J$4:$J$921,($F57&amp;"/"&amp;EL$4&amp;"/"&amp;EL$3&amp;"/"&amp;EL$2),Adjustments!W$4:W$921)</f>
        <v>0</v>
      </c>
      <c r="EM57" s="27">
        <f>SUMIF(Adjustments!$J$4:$J$921,($F57&amp;"/"&amp;EM$4&amp;"/"&amp;EM$3&amp;"/"&amp;EM$2),Adjustments!X$4:X$921)</f>
        <v>0</v>
      </c>
      <c r="EN57" s="27">
        <f>SUMIF(Adjustments!$J$4:$J$921,($F57&amp;"/"&amp;EN$4&amp;"/"&amp;EN$3&amp;"/"&amp;EN$2),Adjustments!Y$4:Y$921)</f>
        <v>0</v>
      </c>
      <c r="EO57" s="27">
        <f>SUMIF(Adjustments!$J$4:$J$921,($F57&amp;"/"&amp;EO$4&amp;"/"&amp;EO$3&amp;"/"&amp;EO$2),Adjustments!Z$4:Z$921)</f>
        <v>0</v>
      </c>
      <c r="EP57" s="27">
        <f>SUMIF(Adjustments!$J$4:$J$921,($F57&amp;"/"&amp;EP$4&amp;"/"&amp;EP$3&amp;"/"&amp;EP$2),Adjustments!AA$4:AA$921)</f>
        <v>0</v>
      </c>
      <c r="EQ57" s="27">
        <f>SUMIF(Adjustments!$J$4:$J$921,($F57&amp;"/"&amp;EQ$4&amp;"/"&amp;EQ$3&amp;"/"&amp;EQ$2),Adjustments!AB$4:AB$921)</f>
        <v>0</v>
      </c>
      <c r="ER57" s="27">
        <f>SUMIF(Adjustments!$J$4:$J$921,($F57&amp;"/"&amp;ER$4&amp;"/"&amp;ER$3&amp;"/"&amp;ER$2),Adjustments!AC$4:AC$921)</f>
        <v>0</v>
      </c>
      <c r="ES57" s="27">
        <f>SUMIF(Adjustments!$J$4:$J$921,($F57&amp;"/"&amp;ES$4&amp;"/"&amp;ES$3&amp;"/"&amp;ES$2),Adjustments!AD$4:AD$921)</f>
        <v>0</v>
      </c>
      <c r="ET57" s="27">
        <f>SUMIF(Adjustments!$J$4:$J$921,($F57&amp;"/"&amp;ET$4&amp;"/"&amp;ET$3&amp;"/"&amp;ET$2),Adjustments!AE$4:AE$921)</f>
        <v>0</v>
      </c>
      <c r="EU57" s="27">
        <f>SUMIF(Adjustments!$J$4:$J$921,($F57&amp;"/"&amp;EU$4&amp;"/"&amp;EU$3&amp;"/"&amp;EU$2),Adjustments!AF$4:AF$921)</f>
        <v>0</v>
      </c>
      <c r="EV57" s="27">
        <f>SUMIF(Adjustments!$J$4:$J$921,($F57&amp;"/"&amp;EV$4&amp;"/"&amp;EV$3&amp;"/"&amp;EV$2),Adjustments!AG$4:AG$921)</f>
        <v>0</v>
      </c>
      <c r="EW57" s="27">
        <f>SUMIF(Adjustments!$J$4:$J$921,($F57&amp;"/"&amp;EW$4&amp;"/"&amp;EW$3&amp;"/"&amp;EW$2),Adjustments!AH$4:AH$921)</f>
        <v>0</v>
      </c>
      <c r="EX57" s="5"/>
      <c r="EY57" s="27">
        <f>SUMIF(Adjustments!$J$4:$J$921,($F57&amp;"/"&amp;EY$4&amp;"/"&amp;EY$3&amp;"/"&amp;EY$2),Adjustments!L$4:L$921)</f>
        <v>0</v>
      </c>
      <c r="EZ57" s="27">
        <f>SUMIF(Adjustments!$J$4:$J$921,($F57&amp;"/"&amp;EZ$4&amp;"/"&amp;EZ$3&amp;"/"&amp;EZ$2),Adjustments!M$4:M$921)</f>
        <v>0</v>
      </c>
      <c r="FA57" s="27">
        <f>SUMIF(Adjustments!$J$4:$J$921,($F57&amp;"/"&amp;FA$4&amp;"/"&amp;FA$3&amp;"/"&amp;FA$2),Adjustments!N$4:N$921)</f>
        <v>0</v>
      </c>
      <c r="FB57" s="27">
        <f>SUMIF(Adjustments!$J$4:$J$921,($F57&amp;"/"&amp;FB$4&amp;"/"&amp;FB$3&amp;"/"&amp;FB$2),Adjustments!O$4:O$921)</f>
        <v>0</v>
      </c>
      <c r="FC57" s="27">
        <f>SUMIF(Adjustments!$J$4:$J$921,($F57&amp;"/"&amp;FC$4&amp;"/"&amp;FC$3&amp;"/"&amp;FC$2),Adjustments!P$4:P$921)</f>
        <v>0</v>
      </c>
      <c r="FD57" s="27">
        <f>SUMIF(Adjustments!$J$4:$J$921,($F57&amp;"/"&amp;FD$4&amp;"/"&amp;FD$3&amp;"/"&amp;FD$2),Adjustments!Q$4:Q$921)</f>
        <v>0</v>
      </c>
      <c r="FE57" s="27">
        <f>SUMIF(Adjustments!$J$4:$J$921,($F57&amp;"/"&amp;FE$4&amp;"/"&amp;FE$3&amp;"/"&amp;FE$2),Adjustments!R$4:R$921)</f>
        <v>0</v>
      </c>
      <c r="FF57" s="27">
        <f>SUMIF(Adjustments!$J$4:$J$921,($F57&amp;"/"&amp;FF$4&amp;"/"&amp;FF$3&amp;"/"&amp;FF$2),Adjustments!S$4:S$921)</f>
        <v>0</v>
      </c>
      <c r="FG57" s="27">
        <f>SUMIF(Adjustments!$J$4:$J$921,($F57&amp;"/"&amp;FG$4&amp;"/"&amp;FG$3&amp;"/"&amp;FG$2),Adjustments!T$4:T$921)</f>
        <v>0</v>
      </c>
      <c r="FH57" s="27">
        <f>SUMIF(Adjustments!$J$4:$J$921,($F57&amp;"/"&amp;FH$4&amp;"/"&amp;FH$3&amp;"/"&amp;FH$2),Adjustments!U$4:U$921)</f>
        <v>0</v>
      </c>
      <c r="FI57" s="27">
        <f>SUMIF(Adjustments!$J$4:$J$921,($F57&amp;"/"&amp;FI$4&amp;"/"&amp;FI$3&amp;"/"&amp;FI$2),Adjustments!V$4:V$921)</f>
        <v>0</v>
      </c>
      <c r="FJ57" s="27">
        <f>SUMIF(Adjustments!$J$4:$J$921,($F57&amp;"/"&amp;FJ$4&amp;"/"&amp;FJ$3&amp;"/"&amp;FJ$2),Adjustments!W$4:W$921)</f>
        <v>0</v>
      </c>
      <c r="FK57" s="27">
        <f>SUMIF(Adjustments!$J$4:$J$921,($F57&amp;"/"&amp;FK$4&amp;"/"&amp;FK$3&amp;"/"&amp;FK$2),Adjustments!X$4:X$921)</f>
        <v>0</v>
      </c>
      <c r="FL57" s="27">
        <f>SUMIF(Adjustments!$J$4:$J$921,($F57&amp;"/"&amp;FL$4&amp;"/"&amp;FL$3&amp;"/"&amp;FL$2),Adjustments!Y$4:Y$921)</f>
        <v>0</v>
      </c>
      <c r="FM57" s="27">
        <f>SUMIF(Adjustments!$J$4:$J$921,($F57&amp;"/"&amp;FM$4&amp;"/"&amp;FM$3&amp;"/"&amp;FM$2),Adjustments!Z$4:Z$921)</f>
        <v>0</v>
      </c>
      <c r="FN57" s="27">
        <f>SUMIF(Adjustments!$J$4:$J$921,($F57&amp;"/"&amp;FN$4&amp;"/"&amp;FN$3&amp;"/"&amp;FN$2),Adjustments!AA$4:AA$921)</f>
        <v>0</v>
      </c>
      <c r="FO57" s="27">
        <f>SUMIF(Adjustments!$J$4:$J$921,($F57&amp;"/"&amp;FO$4&amp;"/"&amp;FO$3&amp;"/"&amp;FO$2),Adjustments!AB$4:AB$921)</f>
        <v>0</v>
      </c>
      <c r="FP57" s="27">
        <f>SUMIF(Adjustments!$J$4:$J$921,($F57&amp;"/"&amp;FP$4&amp;"/"&amp;FP$3&amp;"/"&amp;FP$2),Adjustments!AC$4:AC$921)</f>
        <v>0</v>
      </c>
      <c r="FQ57" s="27">
        <f>SUMIF(Adjustments!$J$4:$J$921,($F57&amp;"/"&amp;FQ$4&amp;"/"&amp;FQ$3&amp;"/"&amp;FQ$2),Adjustments!AD$4:AD$921)</f>
        <v>0</v>
      </c>
      <c r="FR57" s="27">
        <f>SUMIF(Adjustments!$J$4:$J$921,($F57&amp;"/"&amp;FR$4&amp;"/"&amp;FR$3&amp;"/"&amp;FR$2),Adjustments!AE$4:AE$921)</f>
        <v>0</v>
      </c>
      <c r="FS57" s="27">
        <f>SUMIF(Adjustments!$J$4:$J$921,($F57&amp;"/"&amp;FS$4&amp;"/"&amp;FS$3&amp;"/"&amp;FS$2),Adjustments!AF$4:AF$921)</f>
        <v>0</v>
      </c>
      <c r="FT57" s="27">
        <f>SUMIF(Adjustments!$J$4:$J$921,($F57&amp;"/"&amp;FT$4&amp;"/"&amp;FT$3&amp;"/"&amp;FT$2),Adjustments!AG$4:AG$921)</f>
        <v>0</v>
      </c>
      <c r="FU57" s="27">
        <f>SUMIF(Adjustments!$J$4:$J$921,($F57&amp;"/"&amp;FU$4&amp;"/"&amp;FU$3&amp;"/"&amp;FU$2),Adjustments!AH$4:AH$921)</f>
        <v>0</v>
      </c>
      <c r="FV57" s="5"/>
      <c r="FW57" s="27">
        <f t="shared" si="29"/>
        <v>0</v>
      </c>
      <c r="FX57" s="5"/>
      <c r="FY57" s="358">
        <f>VLOOKUP(F57,Scenarios!Z59:AD180,5,0)</f>
        <v>-2646508.83</v>
      </c>
      <c r="FZ57" s="16">
        <f t="shared" si="218"/>
        <v>-2661439.0296722967</v>
      </c>
      <c r="GA57" s="16">
        <f t="shared" si="219"/>
        <v>-2676462.8955504727</v>
      </c>
      <c r="GB57" s="16">
        <f t="shared" si="220"/>
        <v>-2691561.7652538395</v>
      </c>
      <c r="GC57" s="16">
        <f t="shared" si="221"/>
        <v>-2706332.9084747159</v>
      </c>
      <c r="GD57" s="16">
        <f t="shared" si="222"/>
        <v>-2721639.885641783</v>
      </c>
      <c r="GE57" s="16">
        <f t="shared" si="223"/>
        <v>-2735847.0982560329</v>
      </c>
      <c r="GF57" s="16">
        <f t="shared" si="224"/>
        <v>-2317017.7155937473</v>
      </c>
      <c r="GG57" s="16">
        <f t="shared" si="225"/>
        <v>-2330986.0312815388</v>
      </c>
      <c r="GH57" s="16">
        <f t="shared" si="226"/>
        <v>-2345068.4248025902</v>
      </c>
      <c r="GI57" s="16">
        <f t="shared" si="227"/>
        <v>-2298963.9609029554</v>
      </c>
      <c r="GJ57" s="16">
        <f t="shared" si="228"/>
        <v>-2252703.7462100717</v>
      </c>
      <c r="GK57" s="16">
        <f t="shared" si="229"/>
        <v>-2206287.7807239396</v>
      </c>
      <c r="GL57" s="16">
        <f t="shared" si="230"/>
        <v>-2159716.0644445587</v>
      </c>
      <c r="GM57" s="16">
        <f t="shared" si="231"/>
        <v>-2112988.5973719293</v>
      </c>
      <c r="GN57" s="16">
        <f t="shared" si="232"/>
        <v>-2066105.3795060513</v>
      </c>
      <c r="GO57" s="16">
        <f t="shared" si="233"/>
        <v>-2019066.4108469246</v>
      </c>
      <c r="GP57" s="16">
        <f t="shared" si="234"/>
        <v>-1971871.6913945491</v>
      </c>
      <c r="GQ57" s="16">
        <f t="shared" si="235"/>
        <v>-1924521.2211489249</v>
      </c>
      <c r="GR57" s="16">
        <f t="shared" si="236"/>
        <v>-1892234.4759985558</v>
      </c>
      <c r="GS57" s="16">
        <f t="shared" si="237"/>
        <v>-1859831.6021689042</v>
      </c>
      <c r="GT57" s="16">
        <f t="shared" si="238"/>
        <v>-1827312.5996599698</v>
      </c>
      <c r="GU57" s="16">
        <f t="shared" si="239"/>
        <v>-1794677.4684717529</v>
      </c>
      <c r="GV57" s="16">
        <f t="shared" si="240"/>
        <v>-1761926.2086042534</v>
      </c>
      <c r="GW57" s="13"/>
      <c r="GX57" s="569" t="s">
        <v>980</v>
      </c>
      <c r="GY57" s="599" t="str">
        <f t="shared" si="242"/>
        <v>108GPDGP</v>
      </c>
      <c r="GZ57" s="563">
        <f t="shared" si="241"/>
        <v>-1988403.3266577215</v>
      </c>
      <c r="HA57" s="127">
        <f>VLOOKUP($GX57,Scenarios!$V$11:$Y$132,4,0)</f>
        <v>-4122762.5949999997</v>
      </c>
      <c r="HB57" s="127">
        <f t="shared" si="93"/>
        <v>2134359.268342278</v>
      </c>
      <c r="HD57" s="106">
        <f>VLOOKUP($GX57,Scenarios!$AE$11:$AF$132,2,0)</f>
        <v>-2024611.79126327</v>
      </c>
      <c r="HE57" s="106">
        <f>VLOOKUP($GX57,Scenarios!$V$11:$Y$132,4,0)</f>
        <v>-4122762.5949999997</v>
      </c>
      <c r="HF57" s="106">
        <f t="shared" si="94"/>
        <v>2098150.8037367295</v>
      </c>
      <c r="HH57" s="106">
        <f t="shared" si="54"/>
        <v>-36208.464605548419</v>
      </c>
    </row>
    <row r="58" spans="1:216">
      <c r="A58" t="s">
        <v>4</v>
      </c>
      <c r="B58" t="s">
        <v>7</v>
      </c>
      <c r="C58" t="s">
        <v>5</v>
      </c>
      <c r="D58" s="5" t="s">
        <v>106</v>
      </c>
      <c r="E58" s="5" t="s">
        <v>36</v>
      </c>
      <c r="F58" s="5" t="s">
        <v>140</v>
      </c>
      <c r="G58" s="5" t="s">
        <v>82</v>
      </c>
      <c r="H58" s="5" t="s">
        <v>981</v>
      </c>
      <c r="I58" s="5"/>
      <c r="J58" s="119">
        <f>SUMIF(Retirements!$E$10:$E$96,'Accum Dep'!$F58,Retirements!ED$10:ED$97)</f>
        <v>0</v>
      </c>
      <c r="K58" s="119">
        <f>SUMIF(Retirements!$E$10:$E$96,'Accum Dep'!$F58,Retirements!EE$10:EE$97)</f>
        <v>0</v>
      </c>
      <c r="L58" s="119">
        <f>SUMIF(Retirements!$E$10:$E$96,'Accum Dep'!$F58,Retirements!EF$10:EF$97)</f>
        <v>0</v>
      </c>
      <c r="M58" s="119">
        <f>SUMIF(Retirements!$E$10:$E$96,'Accum Dep'!$F58,Retirements!EG$10:EG$97)</f>
        <v>0</v>
      </c>
      <c r="N58" s="119">
        <f>SUMIF(Retirements!$E$10:$E$96,'Accum Dep'!$F58,Retirements!EH$10:EH$97)</f>
        <v>0</v>
      </c>
      <c r="O58" s="119">
        <f>SUMIF(Retirements!$E$10:$E$96,'Accum Dep'!$F58,Retirements!EI$10:EI$97)</f>
        <v>0</v>
      </c>
      <c r="P58" s="119">
        <f>SUMIF(Retirements!$E$10:$E$96,'Accum Dep'!$F58,Retirements!EJ$10:EJ$97)</f>
        <v>-1311165.7700000003</v>
      </c>
      <c r="Q58" s="119">
        <f>SUMIF(Retirements!$E$10:$E$96,'Accum Dep'!$F58,Retirements!EK$10:EK$97)</f>
        <v>0</v>
      </c>
      <c r="R58" s="119">
        <f>SUMIF(Retirements!$E$10:$E$96,'Accum Dep'!$F58,Retirements!EL$10:EL$97)</f>
        <v>0</v>
      </c>
      <c r="S58" s="119">
        <f>SUMIF(Retirements!$E$10:$E$96,'Accum Dep'!$F58,Retirements!EM$10:EM$97)</f>
        <v>-121797.92878068436</v>
      </c>
      <c r="T58" s="119">
        <f>SUMIF(Retirements!$E$10:$E$96,'Accum Dep'!$F58,Retirements!EN$10:EN$97)</f>
        <v>-121797.92878068436</v>
      </c>
      <c r="U58" s="119">
        <f>SUMIF(Retirements!$E$10:$E$96,'Accum Dep'!$F58,Retirements!EO$10:EO$97)</f>
        <v>-121797.92878068436</v>
      </c>
      <c r="V58" s="119">
        <f>SUMIF(Retirements!$E$10:$E$96,'Accum Dep'!$F58,Retirements!EP$10:EP$97)</f>
        <v>-121797.92878068436</v>
      </c>
      <c r="W58" s="119">
        <f>SUMIF(Retirements!$E$10:$E$96,'Accum Dep'!$F58,Retirements!EQ$10:EQ$97)</f>
        <v>-121797.92878068436</v>
      </c>
      <c r="X58" s="119">
        <f>SUMIF(Retirements!$E$10:$E$96,'Accum Dep'!$F58,Retirements!ER$10:ER$97)</f>
        <v>-147424.74878068437</v>
      </c>
      <c r="Y58" s="119">
        <f>SUMIF(Retirements!$E$10:$E$96,'Accum Dep'!$F58,Retirements!ES$10:ES$97)</f>
        <v>-121797.92878068436</v>
      </c>
      <c r="Z58" s="119">
        <f>SUMIF(Retirements!$E$10:$E$96,'Accum Dep'!$F58,Retirements!ET$10:ET$97)</f>
        <v>-121797.92878068436</v>
      </c>
      <c r="AA58" s="119">
        <f>SUMIF(Retirements!$E$10:$E$96,'Accum Dep'!$F58,Retirements!EU$10:EU$97)</f>
        <v>-121797.92878068436</v>
      </c>
      <c r="AB58" s="119">
        <f>SUMIF(Retirements!$E$10:$E$96,'Accum Dep'!$F58,Retirements!EV$10:EV$97)</f>
        <v>-82908.749709361538</v>
      </c>
      <c r="AC58" s="119">
        <f>SUMIF(Retirements!$E$10:$E$96,'Accum Dep'!$F58,Retirements!EW$10:EW$97)</f>
        <v>-82908.749709361538</v>
      </c>
      <c r="AD58" s="119">
        <f>SUMIF(Retirements!$E$10:$E$96,'Accum Dep'!$F58,Retirements!EX$10:EX$97)</f>
        <v>-82908.749709361538</v>
      </c>
      <c r="AE58" s="119">
        <f>SUMIF(Retirements!$E$10:$E$96,'Accum Dep'!$F58,Retirements!EY$10:EY$97)</f>
        <v>-82908.749709361538</v>
      </c>
      <c r="AF58" s="119">
        <f>SUMIF(Retirements!$E$10:$E$96,'Accum Dep'!$F58,Retirements!EZ$10:EZ$97)</f>
        <v>-82908.749709361538</v>
      </c>
      <c r="AG58" s="7"/>
      <c r="AH58" s="27">
        <f>SUMIF('Depreciation Exp'!$F$8:$F$130,'Accum Dep'!$F58,'Depreciation Exp'!CH$8:CH$133)</f>
        <v>15772.088210979186</v>
      </c>
      <c r="AI58" s="27">
        <f>SUMIF('Depreciation Exp'!$F$8:$F$130,'Accum Dep'!$F58,'Depreciation Exp'!CI$8:CI$133)</f>
        <v>15772.088210979186</v>
      </c>
      <c r="AJ58" s="27">
        <f>SUMIF('Depreciation Exp'!$F$8:$F$130,'Accum Dep'!$F58,'Depreciation Exp'!CJ$8:CJ$133)</f>
        <v>15772.088210979186</v>
      </c>
      <c r="AK58" s="27">
        <f>SUMIF('Depreciation Exp'!$F$8:$F$130,'Accum Dep'!$F58,'Depreciation Exp'!CK$8:CK$133)</f>
        <v>15772.088210979186</v>
      </c>
      <c r="AL58" s="27">
        <f>SUMIF('Depreciation Exp'!$F$8:$F$130,'Accum Dep'!$F58,'Depreciation Exp'!CL$8:CL$133)</f>
        <v>15772.088210979186</v>
      </c>
      <c r="AM58" s="27">
        <f>SUMIF('Depreciation Exp'!$F$8:$F$130,'Accum Dep'!$F58,'Depreciation Exp'!CM$8:CM$133)</f>
        <v>15772.088210979186</v>
      </c>
      <c r="AN58" s="27">
        <f>SUMIF('Depreciation Exp'!$F$8:$F$130,'Accum Dep'!$F58,'Depreciation Exp'!CN$8:CN$133)</f>
        <v>15772.088210979186</v>
      </c>
      <c r="AO58" s="27">
        <f>SUMIF('Depreciation Exp'!$F$8:$F$130,'Accum Dep'!$F58,'Depreciation Exp'!CO$8:CO$133)</f>
        <v>14415.124547925721</v>
      </c>
      <c r="AP58" s="27">
        <f>SUMIF('Depreciation Exp'!$F$8:$F$130,'Accum Dep'!$F58,'Depreciation Exp'!CP$8:CP$133)</f>
        <v>13058.160884872257</v>
      </c>
      <c r="AQ58" s="27">
        <f>SUMIF('Depreciation Exp'!$F$8:$F$130,'Accum Dep'!$F58,'Depreciation Exp'!CQ$8:CQ$133)</f>
        <v>13058.160884872257</v>
      </c>
      <c r="AR58" s="27">
        <f>SUMIF('Depreciation Exp'!$F$8:$F$130,'Accum Dep'!$F58,'Depreciation Exp'!CR$8:CR$133)</f>
        <v>12932.108659156693</v>
      </c>
      <c r="AS58" s="27">
        <f>SUMIF('Depreciation Exp'!$F$8:$F$130,'Accum Dep'!$F58,'Depreciation Exp'!CS$8:CS$133)</f>
        <v>12680.004207725562</v>
      </c>
      <c r="AT58" s="27">
        <f>SUMIF('Depreciation Exp'!$F$8:$F$130,'Accum Dep'!$F58,'Depreciation Exp'!CT$8:CT$133)</f>
        <v>12427.899756294433</v>
      </c>
      <c r="AU58" s="27">
        <f>SUMIF('Depreciation Exp'!$F$8:$F$130,'Accum Dep'!$F58,'Depreciation Exp'!CU$8:CU$133)</f>
        <v>12175.795304863304</v>
      </c>
      <c r="AV58" s="27">
        <f>SUMIF('Depreciation Exp'!$F$8:$F$130,'Accum Dep'!$F58,'Depreciation Exp'!CV$8:CV$133)</f>
        <v>11923.690853432174</v>
      </c>
      <c r="AW58" s="27">
        <f>SUMIF('Depreciation Exp'!$F$8:$F$130,'Accum Dep'!$F58,'Depreciation Exp'!CW$8:CW$133)</f>
        <v>11645.064459211453</v>
      </c>
      <c r="AX58" s="27">
        <f>SUMIF('Depreciation Exp'!$F$8:$F$130,'Accum Dep'!$F58,'Depreciation Exp'!CX$8:CX$133)</f>
        <v>11366.438064990731</v>
      </c>
      <c r="AY58" s="27">
        <f>SUMIF('Depreciation Exp'!$F$8:$F$130,'Accum Dep'!$F58,'Depreciation Exp'!CY$8:CY$133)</f>
        <v>11114.3336135596</v>
      </c>
      <c r="AZ58" s="27">
        <f>SUMIF('Depreciation Exp'!$F$8:$F$130,'Accum Dep'!$F58,'Depreciation Exp'!CZ$8:CZ$133)</f>
        <v>10862.229162128471</v>
      </c>
      <c r="BA58" s="27">
        <f>SUMIF('Depreciation Exp'!$F$8:$F$130,'Accum Dep'!$F58,'Depreciation Exp'!DA$8:DA$133)</f>
        <v>10650.372255358123</v>
      </c>
      <c r="BB58" s="27">
        <f>SUMIF('Depreciation Exp'!$F$8:$F$130,'Accum Dep'!$F58,'Depreciation Exp'!DB$8:DB$133)</f>
        <v>10478.762893248562</v>
      </c>
      <c r="BC58" s="27">
        <f>SUMIF('Depreciation Exp'!$F$8:$F$130,'Accum Dep'!$F58,'Depreciation Exp'!DC$8:DC$133)</f>
        <v>10307.153531138996</v>
      </c>
      <c r="BD58" s="27">
        <f>SUMIF('Depreciation Exp'!$F$8:$F$130,'Accum Dep'!$F58,'Depreciation Exp'!DD$8:DD$133)</f>
        <v>10135.544169029434</v>
      </c>
      <c r="BE58" s="27">
        <f>SUMIF('Depreciation Exp'!$F$8:$F$130,'Accum Dep'!$F58,'Depreciation Exp'!DE$8:DE$133)</f>
        <v>9963.9348069198677</v>
      </c>
      <c r="BF58" s="59"/>
      <c r="BG58" s="27">
        <f>SUMIF(Adjustments!$J$4:$J$921,($F58&amp;"/"&amp;BG$4&amp;"/"&amp;BG$3&amp;"/"&amp;BG$2),Adjustments!L$4:L$921)</f>
        <v>12409.401235943136</v>
      </c>
      <c r="BH58" s="27">
        <f>SUMIF(Adjustments!$J$4:$J$921,($F58&amp;"/"&amp;BH$4&amp;"/"&amp;BH$3&amp;"/"&amp;BH$2),Adjustments!M$4:M$921)</f>
        <v>12643.552088887336</v>
      </c>
      <c r="BI58" s="27">
        <f>SUMIF(Adjustments!$J$4:$J$921,($F58&amp;"/"&amp;BI$4&amp;"/"&amp;BI$3&amp;"/"&amp;BI$2),Adjustments!N$4:N$921)</f>
        <v>12831.049911370028</v>
      </c>
      <c r="BJ58" s="27">
        <f>SUMIF(Adjustments!$J$4:$J$921,($F58&amp;"/"&amp;BJ$4&amp;"/"&amp;BJ$3&amp;"/"&amp;BJ$2),Adjustments!O$4:O$921)</f>
        <v>13117.054606214648</v>
      </c>
      <c r="BK58" s="27">
        <f>SUMIF(Adjustments!$J$4:$J$921,($F58&amp;"/"&amp;BK$4&amp;"/"&amp;BK$3&amp;"/"&amp;BK$2),Adjustments!P$4:P$921)</f>
        <v>13354.163434457821</v>
      </c>
      <c r="BL58" s="27">
        <f>SUMIF(Adjustments!$J$4:$J$921,($F58&amp;"/"&amp;BL$4&amp;"/"&amp;BL$3&amp;"/"&amp;BL$2),Adjustments!Q$4:Q$921)</f>
        <v>13533.55322879393</v>
      </c>
      <c r="BM58" s="27">
        <f>SUMIF(Adjustments!$J$4:$J$921,($F58&amp;"/"&amp;BM$4&amp;"/"&amp;BM$3&amp;"/"&amp;BM$2),Adjustments!R$4:R$921)</f>
        <v>13715.60527446229</v>
      </c>
      <c r="BN58" s="27">
        <f>SUMIF(Adjustments!$J$4:$J$921,($F58&amp;"/"&amp;BN$4&amp;"/"&amp;BN$3&amp;"/"&amp;BN$2),Adjustments!S$4:S$921)</f>
        <v>13844.312562837238</v>
      </c>
      <c r="BO58" s="27">
        <f>SUMIF(Adjustments!$J$4:$J$921,($F58&amp;"/"&amp;BO$4&amp;"/"&amp;BO$3&amp;"/"&amp;BO$2),Adjustments!T$4:T$921)</f>
        <v>13959.861185595579</v>
      </c>
      <c r="BP58" s="27">
        <f>SUMIF(Adjustments!$J$4:$J$921,($F58&amp;"/"&amp;BP$4&amp;"/"&amp;BP$3&amp;"/"&amp;BP$2),Adjustments!U$4:U$921)</f>
        <v>12230.317893536887</v>
      </c>
      <c r="BQ58" s="27">
        <f>SUMIF(Adjustments!$J$4:$J$921,($F58&amp;"/"&amp;BQ$4&amp;"/"&amp;BQ$3&amp;"/"&amp;BQ$2),Adjustments!V$4:V$921)</f>
        <v>12230.317893536887</v>
      </c>
      <c r="BR58" s="27">
        <f>SUMIF(Adjustments!$J$4:$J$921,($F58&amp;"/"&amp;BR$4&amp;"/"&amp;BR$3&amp;"/"&amp;BR$2),Adjustments!W$4:W$921)</f>
        <v>12230.317893536887</v>
      </c>
      <c r="BS58" s="27">
        <f>SUMIF(Adjustments!$J$4:$J$921,($F58&amp;"/"&amp;BS$4&amp;"/"&amp;BS$3&amp;"/"&amp;BS$2),Adjustments!X$4:X$921)</f>
        <v>12230.317893536887</v>
      </c>
      <c r="BT58" s="27">
        <f>SUMIF(Adjustments!$J$4:$J$921,($F58&amp;"/"&amp;BT$4&amp;"/"&amp;BT$3&amp;"/"&amp;BT$2),Adjustments!Y$4:Y$921)</f>
        <v>12230.317893536887</v>
      </c>
      <c r="BU58" s="27">
        <f>SUMIF(Adjustments!$J$4:$J$921,($F58&amp;"/"&amp;BU$4&amp;"/"&amp;BU$3&amp;"/"&amp;BU$2),Adjustments!Z$4:Z$921)</f>
        <v>12230.317893536887</v>
      </c>
      <c r="BV58" s="27">
        <f>SUMIF(Adjustments!$J$4:$J$921,($F58&amp;"/"&amp;BV$4&amp;"/"&amp;BV$3&amp;"/"&amp;BV$2),Adjustments!AA$4:AA$921)</f>
        <v>12230.317893536887</v>
      </c>
      <c r="BW58" s="27">
        <f>SUMIF(Adjustments!$J$4:$J$921,($F58&amp;"/"&amp;BW$4&amp;"/"&amp;BW$3&amp;"/"&amp;BW$2),Adjustments!AB$4:AB$921)</f>
        <v>12230.317893536887</v>
      </c>
      <c r="BX58" s="27">
        <f>SUMIF(Adjustments!$J$4:$J$921,($F58&amp;"/"&amp;BX$4&amp;"/"&amp;BX$3&amp;"/"&amp;BX$2),Adjustments!AC$4:AC$921)</f>
        <v>12230.317893536887</v>
      </c>
      <c r="BY58" s="27">
        <f>SUMIF(Adjustments!$J$4:$J$921,($F58&amp;"/"&amp;BY$4&amp;"/"&amp;BY$3&amp;"/"&amp;BY$2),Adjustments!AD$4:AD$921)</f>
        <v>12230.317893536887</v>
      </c>
      <c r="BZ58" s="27">
        <f>SUMIF(Adjustments!$J$4:$J$921,($F58&amp;"/"&amp;BZ$4&amp;"/"&amp;BZ$3&amp;"/"&amp;BZ$2),Adjustments!AE$4:AE$921)</f>
        <v>12230.317893536887</v>
      </c>
      <c r="CA58" s="27">
        <f>SUMIF(Adjustments!$J$4:$J$921,($F58&amp;"/"&amp;CA$4&amp;"/"&amp;CA$3&amp;"/"&amp;CA$2),Adjustments!AF$4:AF$921)</f>
        <v>12230.317893536887</v>
      </c>
      <c r="CB58" s="27">
        <f>SUMIF(Adjustments!$J$4:$J$921,($F58&amp;"/"&amp;CB$4&amp;"/"&amp;CB$3&amp;"/"&amp;CB$2),Adjustments!AG$4:AG$921)</f>
        <v>12230.317893536887</v>
      </c>
      <c r="CC58" s="27">
        <f>SUMIF(Adjustments!$J$4:$J$921,($F58&amp;"/"&amp;CC$4&amp;"/"&amp;CC$3&amp;"/"&amp;CC$2),Adjustments!AH$4:AH$921)</f>
        <v>12230.317893536887</v>
      </c>
      <c r="CD58" s="5"/>
      <c r="CE58" s="27">
        <f>SUMIF(Adjustments!$J$4:$J$921,($F58&amp;"/"&amp;CE$4&amp;"/"&amp;CE$3&amp;"/"&amp;CE$2),Adjustments!L$4:L$921)</f>
        <v>0</v>
      </c>
      <c r="CF58" s="27">
        <f>SUMIF(Adjustments!$J$4:$J$921,($F58&amp;"/"&amp;CF$4&amp;"/"&amp;CF$3&amp;"/"&amp;CF$2),Adjustments!M$4:M$921)</f>
        <v>0</v>
      </c>
      <c r="CG58" s="27">
        <f>SUMIF(Adjustments!$J$4:$J$921,($F58&amp;"/"&amp;CG$4&amp;"/"&amp;CG$3&amp;"/"&amp;CG$2),Adjustments!N$4:N$921)</f>
        <v>0</v>
      </c>
      <c r="CH58" s="27">
        <f>SUMIF(Adjustments!$J$4:$J$921,($F58&amp;"/"&amp;CH$4&amp;"/"&amp;CH$3&amp;"/"&amp;CH$2),Adjustments!O$4:O$921)</f>
        <v>0</v>
      </c>
      <c r="CI58" s="27">
        <f>SUMIF(Adjustments!$J$4:$J$921,($F58&amp;"/"&amp;CI$4&amp;"/"&amp;CI$3&amp;"/"&amp;CI$2),Adjustments!P$4:P$921)</f>
        <v>0</v>
      </c>
      <c r="CJ58" s="27">
        <f>SUMIF(Adjustments!$J$4:$J$921,($F58&amp;"/"&amp;CJ$4&amp;"/"&amp;CJ$3&amp;"/"&amp;CJ$2),Adjustments!Q$4:Q$921)</f>
        <v>0</v>
      </c>
      <c r="CK58" s="27">
        <f>SUMIF(Adjustments!$J$4:$J$921,($F58&amp;"/"&amp;CK$4&amp;"/"&amp;CK$3&amp;"/"&amp;CK$2),Adjustments!R$4:R$921)</f>
        <v>0</v>
      </c>
      <c r="CL58" s="27">
        <f>SUMIF(Adjustments!$J$4:$J$921,($F58&amp;"/"&amp;CL$4&amp;"/"&amp;CL$3&amp;"/"&amp;CL$2),Adjustments!S$4:S$921)</f>
        <v>0</v>
      </c>
      <c r="CM58" s="27">
        <f>SUMIF(Adjustments!$J$4:$J$921,($F58&amp;"/"&amp;CM$4&amp;"/"&amp;CM$3&amp;"/"&amp;CM$2),Adjustments!T$4:T$921)</f>
        <v>0</v>
      </c>
      <c r="CN58" s="27">
        <f>SUMIF(Adjustments!$J$4:$J$921,($F58&amp;"/"&amp;CN$4&amp;"/"&amp;CN$3&amp;"/"&amp;CN$2),Adjustments!U$4:U$921)</f>
        <v>0</v>
      </c>
      <c r="CO58" s="27">
        <f>SUMIF(Adjustments!$J$4:$J$921,($F58&amp;"/"&amp;CO$4&amp;"/"&amp;CO$3&amp;"/"&amp;CO$2),Adjustments!V$4:V$921)</f>
        <v>0</v>
      </c>
      <c r="CP58" s="27">
        <f>SUMIF(Adjustments!$J$4:$J$921,($F58&amp;"/"&amp;CP$4&amp;"/"&amp;CP$3&amp;"/"&amp;CP$2),Adjustments!W$4:W$921)</f>
        <v>0</v>
      </c>
      <c r="CQ58" s="27">
        <f>SUMIF(Adjustments!$J$4:$J$921,($F58&amp;"/"&amp;CQ$4&amp;"/"&amp;CQ$3&amp;"/"&amp;CQ$2),Adjustments!X$4:X$921)</f>
        <v>0</v>
      </c>
      <c r="CR58" s="27">
        <f>SUMIF(Adjustments!$J$4:$J$921,($F58&amp;"/"&amp;CR$4&amp;"/"&amp;CR$3&amp;"/"&amp;CR$2),Adjustments!Y$4:Y$921)</f>
        <v>0</v>
      </c>
      <c r="CS58" s="27">
        <f>SUMIF(Adjustments!$J$4:$J$921,($F58&amp;"/"&amp;CS$4&amp;"/"&amp;CS$3&amp;"/"&amp;CS$2),Adjustments!Z$4:Z$921)</f>
        <v>0</v>
      </c>
      <c r="CT58" s="27">
        <f>SUMIF(Adjustments!$J$4:$J$921,($F58&amp;"/"&amp;CT$4&amp;"/"&amp;CT$3&amp;"/"&amp;CT$2),Adjustments!AA$4:AA$921)</f>
        <v>0</v>
      </c>
      <c r="CU58" s="27">
        <f>SUMIF(Adjustments!$J$4:$J$921,($F58&amp;"/"&amp;CU$4&amp;"/"&amp;CU$3&amp;"/"&amp;CU$2),Adjustments!AB$4:AB$921)</f>
        <v>0</v>
      </c>
      <c r="CV58" s="27">
        <f>SUMIF(Adjustments!$J$4:$J$921,($F58&amp;"/"&amp;CV$4&amp;"/"&amp;CV$3&amp;"/"&amp;CV$2),Adjustments!AC$4:AC$921)</f>
        <v>0</v>
      </c>
      <c r="CW58" s="27">
        <f>SUMIF(Adjustments!$J$4:$J$921,($F58&amp;"/"&amp;CW$4&amp;"/"&amp;CW$3&amp;"/"&amp;CW$2),Adjustments!AD$4:AD$921)</f>
        <v>0</v>
      </c>
      <c r="CX58" s="27">
        <f>SUMIF(Adjustments!$J$4:$J$921,($F58&amp;"/"&amp;CX$4&amp;"/"&amp;CX$3&amp;"/"&amp;CX$2),Adjustments!AE$4:AE$921)</f>
        <v>0</v>
      </c>
      <c r="CY58" s="27">
        <f>SUMIF(Adjustments!$J$4:$J$921,($F58&amp;"/"&amp;CY$4&amp;"/"&amp;CY$3&amp;"/"&amp;CY$2),Adjustments!AF$4:AF$921)</f>
        <v>0</v>
      </c>
      <c r="CZ58" s="27">
        <f>SUMIF(Adjustments!$J$4:$J$921,($F58&amp;"/"&amp;CZ$4&amp;"/"&amp;CZ$3&amp;"/"&amp;CZ$2),Adjustments!AG$4:AG$921)</f>
        <v>0</v>
      </c>
      <c r="DA58" s="27">
        <f>SUMIF(Adjustments!$J$4:$J$921,($F58&amp;"/"&amp;DA$4&amp;"/"&amp;DA$3&amp;"/"&amp;DA$2),Adjustments!AH$4:AH$921)</f>
        <v>0</v>
      </c>
      <c r="DB58" s="5"/>
      <c r="DC58" s="27">
        <f>SUMIF(Adjustments!$J$4:$J$921,($F58&amp;"/"&amp;DC$4&amp;"/"&amp;DC$3&amp;"/"&amp;DC$2),Adjustments!L$4:L$921)</f>
        <v>0</v>
      </c>
      <c r="DD58" s="27">
        <f>SUMIF(Adjustments!$J$4:$J$921,($F58&amp;"/"&amp;DD$4&amp;"/"&amp;DD$3&amp;"/"&amp;DD$2),Adjustments!M$4:M$921)</f>
        <v>0</v>
      </c>
      <c r="DE58" s="27">
        <f>SUMIF(Adjustments!$J$4:$J$921,($F58&amp;"/"&amp;DE$4&amp;"/"&amp;DE$3&amp;"/"&amp;DE$2),Adjustments!N$4:N$921)</f>
        <v>0</v>
      </c>
      <c r="DF58" s="27">
        <f>SUMIF(Adjustments!$J$4:$J$921,($F58&amp;"/"&amp;DF$4&amp;"/"&amp;DF$3&amp;"/"&amp;DF$2),Adjustments!O$4:O$921)</f>
        <v>0</v>
      </c>
      <c r="DG58" s="27">
        <f>SUMIF(Adjustments!$J$4:$J$921,($F58&amp;"/"&amp;DG$4&amp;"/"&amp;DG$3&amp;"/"&amp;DG$2),Adjustments!P$4:P$921)</f>
        <v>0</v>
      </c>
      <c r="DH58" s="27">
        <f>SUMIF(Adjustments!$J$4:$J$921,($F58&amp;"/"&amp;DH$4&amp;"/"&amp;DH$3&amp;"/"&amp;DH$2),Adjustments!Q$4:Q$921)</f>
        <v>0</v>
      </c>
      <c r="DI58" s="27">
        <f>SUMIF(Adjustments!$J$4:$J$921,($F58&amp;"/"&amp;DI$4&amp;"/"&amp;DI$3&amp;"/"&amp;DI$2),Adjustments!R$4:R$921)</f>
        <v>0</v>
      </c>
      <c r="DJ58" s="27">
        <f>SUMIF(Adjustments!$J$4:$J$921,($F58&amp;"/"&amp;DJ$4&amp;"/"&amp;DJ$3&amp;"/"&amp;DJ$2),Adjustments!S$4:S$921)</f>
        <v>0</v>
      </c>
      <c r="DK58" s="27">
        <f>SUMIF(Adjustments!$J$4:$J$921,($F58&amp;"/"&amp;DK$4&amp;"/"&amp;DK$3&amp;"/"&amp;DK$2),Adjustments!T$4:T$921)</f>
        <v>0</v>
      </c>
      <c r="DL58" s="27">
        <f>SUMIF(Adjustments!$J$4:$J$921,($F58&amp;"/"&amp;DL$4&amp;"/"&amp;DL$3&amp;"/"&amp;DL$2),Adjustments!U$4:U$921)</f>
        <v>0</v>
      </c>
      <c r="DM58" s="27">
        <f>SUMIF(Adjustments!$J$4:$J$921,($F58&amp;"/"&amp;DM$4&amp;"/"&amp;DM$3&amp;"/"&amp;DM$2),Adjustments!V$4:V$921)</f>
        <v>0</v>
      </c>
      <c r="DN58" s="27">
        <f>SUMIF(Adjustments!$J$4:$J$921,($F58&amp;"/"&amp;DN$4&amp;"/"&amp;DN$3&amp;"/"&amp;DN$2),Adjustments!W$4:W$921)</f>
        <v>0</v>
      </c>
      <c r="DO58" s="27">
        <f>SUMIF(Adjustments!$J$4:$J$921,($F58&amp;"/"&amp;DO$4&amp;"/"&amp;DO$3&amp;"/"&amp;DO$2),Adjustments!X$4:X$921)</f>
        <v>0</v>
      </c>
      <c r="DP58" s="27">
        <f>SUMIF(Adjustments!$J$4:$J$921,($F58&amp;"/"&amp;DP$4&amp;"/"&amp;DP$3&amp;"/"&amp;DP$2),Adjustments!Y$4:Y$921)</f>
        <v>0</v>
      </c>
      <c r="DQ58" s="27">
        <f>SUMIF(Adjustments!$J$4:$J$921,($F58&amp;"/"&amp;DQ$4&amp;"/"&amp;DQ$3&amp;"/"&amp;DQ$2),Adjustments!Z$4:Z$921)</f>
        <v>0</v>
      </c>
      <c r="DR58" s="27">
        <f>SUMIF(Adjustments!$J$4:$J$921,($F58&amp;"/"&amp;DR$4&amp;"/"&amp;DR$3&amp;"/"&amp;DR$2),Adjustments!AA$4:AA$921)</f>
        <v>0</v>
      </c>
      <c r="DS58" s="27">
        <f>SUMIF(Adjustments!$J$4:$J$921,($F58&amp;"/"&amp;DS$4&amp;"/"&amp;DS$3&amp;"/"&amp;DS$2),Adjustments!AB$4:AB$921)</f>
        <v>0</v>
      </c>
      <c r="DT58" s="27">
        <f>SUMIF(Adjustments!$J$4:$J$921,($F58&amp;"/"&amp;DT$4&amp;"/"&amp;DT$3&amp;"/"&amp;DT$2),Adjustments!AC$4:AC$921)</f>
        <v>0</v>
      </c>
      <c r="DU58" s="27">
        <f>SUMIF(Adjustments!$J$4:$J$921,($F58&amp;"/"&amp;DU$4&amp;"/"&amp;DU$3&amp;"/"&amp;DU$2),Adjustments!AD$4:AD$921)</f>
        <v>0</v>
      </c>
      <c r="DV58" s="27">
        <f>SUMIF(Adjustments!$J$4:$J$921,($F58&amp;"/"&amp;DV$4&amp;"/"&amp;DV$3&amp;"/"&amp;DV$2),Adjustments!AE$4:AE$921)</f>
        <v>0</v>
      </c>
      <c r="DW58" s="27">
        <f>SUMIF(Adjustments!$J$4:$J$921,($F58&amp;"/"&amp;DW$4&amp;"/"&amp;DW$3&amp;"/"&amp;DW$2),Adjustments!AF$4:AF$921)</f>
        <v>0</v>
      </c>
      <c r="DX58" s="27">
        <f>SUMIF(Adjustments!$J$4:$J$921,($F58&amp;"/"&amp;DX$4&amp;"/"&amp;DX$3&amp;"/"&amp;DX$2),Adjustments!AG$4:AG$921)</f>
        <v>0</v>
      </c>
      <c r="DY58" s="27">
        <f>SUMIF(Adjustments!$J$4:$J$921,($F58&amp;"/"&amp;DY$4&amp;"/"&amp;DY$3&amp;"/"&amp;DY$2),Adjustments!AH$4:AH$921)</f>
        <v>0</v>
      </c>
      <c r="DZ58" s="5"/>
      <c r="EA58" s="27">
        <f>SUMIF(Adjustments!$J$4:$J$921,($F58&amp;"/"&amp;EA$4&amp;"/"&amp;EA$3&amp;"/"&amp;EA$2),Adjustments!L$4:L$921)</f>
        <v>0</v>
      </c>
      <c r="EB58" s="27">
        <f>SUMIF(Adjustments!$J$4:$J$921,($F58&amp;"/"&amp;EB$4&amp;"/"&amp;EB$3&amp;"/"&amp;EB$2),Adjustments!M$4:M$921)</f>
        <v>0</v>
      </c>
      <c r="EC58" s="27">
        <f>SUMIF(Adjustments!$J$4:$J$921,($F58&amp;"/"&amp;EC$4&amp;"/"&amp;EC$3&amp;"/"&amp;EC$2),Adjustments!N$4:N$921)</f>
        <v>0</v>
      </c>
      <c r="ED58" s="27">
        <f>SUMIF(Adjustments!$J$4:$J$921,($F58&amp;"/"&amp;ED$4&amp;"/"&amp;ED$3&amp;"/"&amp;ED$2),Adjustments!O$4:O$921)</f>
        <v>0</v>
      </c>
      <c r="EE58" s="27">
        <f>SUMIF(Adjustments!$J$4:$J$921,($F58&amp;"/"&amp;EE$4&amp;"/"&amp;EE$3&amp;"/"&amp;EE$2),Adjustments!P$4:P$921)</f>
        <v>0</v>
      </c>
      <c r="EF58" s="27">
        <f>SUMIF(Adjustments!$J$4:$J$921,($F58&amp;"/"&amp;EF$4&amp;"/"&amp;EF$3&amp;"/"&amp;EF$2),Adjustments!Q$4:Q$921)</f>
        <v>0</v>
      </c>
      <c r="EG58" s="27">
        <f>SUMIF(Adjustments!$J$4:$J$921,($F58&amp;"/"&amp;EG$4&amp;"/"&amp;EG$3&amp;"/"&amp;EG$2),Adjustments!R$4:R$921)</f>
        <v>0</v>
      </c>
      <c r="EH58" s="27">
        <f>SUMIF(Adjustments!$J$4:$J$921,($F58&amp;"/"&amp;EH$4&amp;"/"&amp;EH$3&amp;"/"&amp;EH$2),Adjustments!S$4:S$921)</f>
        <v>0</v>
      </c>
      <c r="EI58" s="27">
        <f>SUMIF(Adjustments!$J$4:$J$921,($F58&amp;"/"&amp;EI$4&amp;"/"&amp;EI$3&amp;"/"&amp;EI$2),Adjustments!T$4:T$921)</f>
        <v>0</v>
      </c>
      <c r="EJ58" s="27">
        <f>SUMIF(Adjustments!$J$4:$J$921,($F58&amp;"/"&amp;EJ$4&amp;"/"&amp;EJ$3&amp;"/"&amp;EJ$2),Adjustments!U$4:U$921)</f>
        <v>0</v>
      </c>
      <c r="EK58" s="27">
        <f>SUMIF(Adjustments!$J$4:$J$921,($F58&amp;"/"&amp;EK$4&amp;"/"&amp;EK$3&amp;"/"&amp;EK$2),Adjustments!V$4:V$921)</f>
        <v>0</v>
      </c>
      <c r="EL58" s="27">
        <f>SUMIF(Adjustments!$J$4:$J$921,($F58&amp;"/"&amp;EL$4&amp;"/"&amp;EL$3&amp;"/"&amp;EL$2),Adjustments!W$4:W$921)</f>
        <v>0</v>
      </c>
      <c r="EM58" s="27">
        <f>SUMIF(Adjustments!$J$4:$J$921,($F58&amp;"/"&amp;EM$4&amp;"/"&amp;EM$3&amp;"/"&amp;EM$2),Adjustments!X$4:X$921)</f>
        <v>0</v>
      </c>
      <c r="EN58" s="27">
        <f>SUMIF(Adjustments!$J$4:$J$921,($F58&amp;"/"&amp;EN$4&amp;"/"&amp;EN$3&amp;"/"&amp;EN$2),Adjustments!Y$4:Y$921)</f>
        <v>0</v>
      </c>
      <c r="EO58" s="27">
        <f>SUMIF(Adjustments!$J$4:$J$921,($F58&amp;"/"&amp;EO$4&amp;"/"&amp;EO$3&amp;"/"&amp;EO$2),Adjustments!Z$4:Z$921)</f>
        <v>0</v>
      </c>
      <c r="EP58" s="27">
        <f>SUMIF(Adjustments!$J$4:$J$921,($F58&amp;"/"&amp;EP$4&amp;"/"&amp;EP$3&amp;"/"&amp;EP$2),Adjustments!AA$4:AA$921)</f>
        <v>0</v>
      </c>
      <c r="EQ58" s="27">
        <f>SUMIF(Adjustments!$J$4:$J$921,($F58&amp;"/"&amp;EQ$4&amp;"/"&amp;EQ$3&amp;"/"&amp;EQ$2),Adjustments!AB$4:AB$921)</f>
        <v>0</v>
      </c>
      <c r="ER58" s="27">
        <f>SUMIF(Adjustments!$J$4:$J$921,($F58&amp;"/"&amp;ER$4&amp;"/"&amp;ER$3&amp;"/"&amp;ER$2),Adjustments!AC$4:AC$921)</f>
        <v>0</v>
      </c>
      <c r="ES58" s="27">
        <f>SUMIF(Adjustments!$J$4:$J$921,($F58&amp;"/"&amp;ES$4&amp;"/"&amp;ES$3&amp;"/"&amp;ES$2),Adjustments!AD$4:AD$921)</f>
        <v>0</v>
      </c>
      <c r="ET58" s="27">
        <f>SUMIF(Adjustments!$J$4:$J$921,($F58&amp;"/"&amp;ET$4&amp;"/"&amp;ET$3&amp;"/"&amp;ET$2),Adjustments!AE$4:AE$921)</f>
        <v>0</v>
      </c>
      <c r="EU58" s="27">
        <f>SUMIF(Adjustments!$J$4:$J$921,($F58&amp;"/"&amp;EU$4&amp;"/"&amp;EU$3&amp;"/"&amp;EU$2),Adjustments!AF$4:AF$921)</f>
        <v>0</v>
      </c>
      <c r="EV58" s="27">
        <f>SUMIF(Adjustments!$J$4:$J$921,($F58&amp;"/"&amp;EV$4&amp;"/"&amp;EV$3&amp;"/"&amp;EV$2),Adjustments!AG$4:AG$921)</f>
        <v>0</v>
      </c>
      <c r="EW58" s="27">
        <f>SUMIF(Adjustments!$J$4:$J$921,($F58&amp;"/"&amp;EW$4&amp;"/"&amp;EW$3&amp;"/"&amp;EW$2),Adjustments!AH$4:AH$921)</f>
        <v>0</v>
      </c>
      <c r="EX58" s="5"/>
      <c r="EY58" s="27">
        <f>SUMIF(Adjustments!$J$4:$J$921,($F58&amp;"/"&amp;EY$4&amp;"/"&amp;EY$3&amp;"/"&amp;EY$2),Adjustments!L$4:L$921)</f>
        <v>0</v>
      </c>
      <c r="EZ58" s="27">
        <f>SUMIF(Adjustments!$J$4:$J$921,($F58&amp;"/"&amp;EZ$4&amp;"/"&amp;EZ$3&amp;"/"&amp;EZ$2),Adjustments!M$4:M$921)</f>
        <v>0</v>
      </c>
      <c r="FA58" s="27">
        <f>SUMIF(Adjustments!$J$4:$J$921,($F58&amp;"/"&amp;FA$4&amp;"/"&amp;FA$3&amp;"/"&amp;FA$2),Adjustments!N$4:N$921)</f>
        <v>0</v>
      </c>
      <c r="FB58" s="27">
        <f>SUMIF(Adjustments!$J$4:$J$921,($F58&amp;"/"&amp;FB$4&amp;"/"&amp;FB$3&amp;"/"&amp;FB$2),Adjustments!O$4:O$921)</f>
        <v>0</v>
      </c>
      <c r="FC58" s="27">
        <f>SUMIF(Adjustments!$J$4:$J$921,($F58&amp;"/"&amp;FC$4&amp;"/"&amp;FC$3&amp;"/"&amp;FC$2),Adjustments!P$4:P$921)</f>
        <v>0</v>
      </c>
      <c r="FD58" s="27">
        <f>SUMIF(Adjustments!$J$4:$J$921,($F58&amp;"/"&amp;FD$4&amp;"/"&amp;FD$3&amp;"/"&amp;FD$2),Adjustments!Q$4:Q$921)</f>
        <v>0</v>
      </c>
      <c r="FE58" s="27">
        <f>SUMIF(Adjustments!$J$4:$J$921,($F58&amp;"/"&amp;FE$4&amp;"/"&amp;FE$3&amp;"/"&amp;FE$2),Adjustments!R$4:R$921)</f>
        <v>0</v>
      </c>
      <c r="FF58" s="27">
        <f>SUMIF(Adjustments!$J$4:$J$921,($F58&amp;"/"&amp;FF$4&amp;"/"&amp;FF$3&amp;"/"&amp;FF$2),Adjustments!S$4:S$921)</f>
        <v>0</v>
      </c>
      <c r="FG58" s="27">
        <f>SUMIF(Adjustments!$J$4:$J$921,($F58&amp;"/"&amp;FG$4&amp;"/"&amp;FG$3&amp;"/"&amp;FG$2),Adjustments!T$4:T$921)</f>
        <v>0</v>
      </c>
      <c r="FH58" s="27">
        <f>SUMIF(Adjustments!$J$4:$J$921,($F58&amp;"/"&amp;FH$4&amp;"/"&amp;FH$3&amp;"/"&amp;FH$2),Adjustments!U$4:U$921)</f>
        <v>0</v>
      </c>
      <c r="FI58" s="27">
        <f>SUMIF(Adjustments!$J$4:$J$921,($F58&amp;"/"&amp;FI$4&amp;"/"&amp;FI$3&amp;"/"&amp;FI$2),Adjustments!V$4:V$921)</f>
        <v>0</v>
      </c>
      <c r="FJ58" s="27">
        <f>SUMIF(Adjustments!$J$4:$J$921,($F58&amp;"/"&amp;FJ$4&amp;"/"&amp;FJ$3&amp;"/"&amp;FJ$2),Adjustments!W$4:W$921)</f>
        <v>0</v>
      </c>
      <c r="FK58" s="27">
        <f>SUMIF(Adjustments!$J$4:$J$921,($F58&amp;"/"&amp;FK$4&amp;"/"&amp;FK$3&amp;"/"&amp;FK$2),Adjustments!X$4:X$921)</f>
        <v>0</v>
      </c>
      <c r="FL58" s="27">
        <f>SUMIF(Adjustments!$J$4:$J$921,($F58&amp;"/"&amp;FL$4&amp;"/"&amp;FL$3&amp;"/"&amp;FL$2),Adjustments!Y$4:Y$921)</f>
        <v>0</v>
      </c>
      <c r="FM58" s="27">
        <f>SUMIF(Adjustments!$J$4:$J$921,($F58&amp;"/"&amp;FM$4&amp;"/"&amp;FM$3&amp;"/"&amp;FM$2),Adjustments!Z$4:Z$921)</f>
        <v>0</v>
      </c>
      <c r="FN58" s="27">
        <f>SUMIF(Adjustments!$J$4:$J$921,($F58&amp;"/"&amp;FN$4&amp;"/"&amp;FN$3&amp;"/"&amp;FN$2),Adjustments!AA$4:AA$921)</f>
        <v>0</v>
      </c>
      <c r="FO58" s="27">
        <f>SUMIF(Adjustments!$J$4:$J$921,($F58&amp;"/"&amp;FO$4&amp;"/"&amp;FO$3&amp;"/"&amp;FO$2),Adjustments!AB$4:AB$921)</f>
        <v>0</v>
      </c>
      <c r="FP58" s="27">
        <f>SUMIF(Adjustments!$J$4:$J$921,($F58&amp;"/"&amp;FP$4&amp;"/"&amp;FP$3&amp;"/"&amp;FP$2),Adjustments!AC$4:AC$921)</f>
        <v>0</v>
      </c>
      <c r="FQ58" s="27">
        <f>SUMIF(Adjustments!$J$4:$J$921,($F58&amp;"/"&amp;FQ$4&amp;"/"&amp;FQ$3&amp;"/"&amp;FQ$2),Adjustments!AD$4:AD$921)</f>
        <v>0</v>
      </c>
      <c r="FR58" s="27">
        <f>SUMIF(Adjustments!$J$4:$J$921,($F58&amp;"/"&amp;FR$4&amp;"/"&amp;FR$3&amp;"/"&amp;FR$2),Adjustments!AE$4:AE$921)</f>
        <v>0</v>
      </c>
      <c r="FS58" s="27">
        <f>SUMIF(Adjustments!$J$4:$J$921,($F58&amp;"/"&amp;FS$4&amp;"/"&amp;FS$3&amp;"/"&amp;FS$2),Adjustments!AF$4:AF$921)</f>
        <v>0</v>
      </c>
      <c r="FT58" s="27">
        <f>SUMIF(Adjustments!$J$4:$J$921,($F58&amp;"/"&amp;FT$4&amp;"/"&amp;FT$3&amp;"/"&amp;FT$2),Adjustments!AG$4:AG$921)</f>
        <v>0</v>
      </c>
      <c r="FU58" s="27">
        <f>SUMIF(Adjustments!$J$4:$J$921,($F58&amp;"/"&amp;FU$4&amp;"/"&amp;FU$3&amp;"/"&amp;FU$2),Adjustments!AH$4:AH$921)</f>
        <v>0</v>
      </c>
      <c r="FV58" s="5"/>
      <c r="FW58" s="27">
        <f t="shared" si="29"/>
        <v>0</v>
      </c>
      <c r="FX58" s="5"/>
      <c r="FY58" s="358">
        <f>VLOOKUP(F58,Scenarios!Z60:AD181,5,0)</f>
        <v>-4558039.6000000006</v>
      </c>
      <c r="FZ58" s="16">
        <f t="shared" si="218"/>
        <v>-4586221.0894469228</v>
      </c>
      <c r="GA58" s="16">
        <f t="shared" si="219"/>
        <v>-4614636.7297467897</v>
      </c>
      <c r="GB58" s="16">
        <f t="shared" si="220"/>
        <v>-4643239.8678691387</v>
      </c>
      <c r="GC58" s="16">
        <f t="shared" si="221"/>
        <v>-4672129.0106863333</v>
      </c>
      <c r="GD58" s="16">
        <f t="shared" si="222"/>
        <v>-4701255.2623317707</v>
      </c>
      <c r="GE58" s="16">
        <f t="shared" si="223"/>
        <v>-4730560.9037715439</v>
      </c>
      <c r="GF58" s="16">
        <f t="shared" si="224"/>
        <v>-3447525.8635939313</v>
      </c>
      <c r="GG58" s="16">
        <f t="shared" si="225"/>
        <v>-3474428.3370416407</v>
      </c>
      <c r="GH58" s="16">
        <f t="shared" si="226"/>
        <v>-3501446.3591121081</v>
      </c>
      <c r="GI58" s="16">
        <f t="shared" si="227"/>
        <v>-3404810.8568841172</v>
      </c>
      <c r="GJ58" s="16">
        <f t="shared" si="228"/>
        <v>-3307923.2502046954</v>
      </c>
      <c r="GK58" s="16">
        <f t="shared" si="229"/>
        <v>-3210783.5390738421</v>
      </c>
      <c r="GL58" s="16">
        <f t="shared" si="230"/>
        <v>-3113391.7234915579</v>
      </c>
      <c r="GM58" s="16">
        <f t="shared" si="231"/>
        <v>-3015747.8034578427</v>
      </c>
      <c r="GN58" s="16">
        <f t="shared" si="232"/>
        <v>-2892198.4370299065</v>
      </c>
      <c r="GO58" s="16">
        <f t="shared" si="233"/>
        <v>-2793997.2642077496</v>
      </c>
      <c r="GP58" s="16">
        <f t="shared" si="234"/>
        <v>-2695543.9869341617</v>
      </c>
      <c r="GQ58" s="16">
        <f t="shared" si="235"/>
        <v>-2596838.6052091429</v>
      </c>
      <c r="GR58" s="16">
        <f t="shared" si="236"/>
        <v>-2536810.5456486759</v>
      </c>
      <c r="GS58" s="16">
        <f t="shared" si="237"/>
        <v>-2476610.8767260993</v>
      </c>
      <c r="GT58" s="16">
        <f t="shared" si="238"/>
        <v>-2416239.5984414131</v>
      </c>
      <c r="GU58" s="16">
        <f t="shared" si="239"/>
        <v>-2355696.7107946174</v>
      </c>
      <c r="GV58" s="16">
        <f t="shared" si="240"/>
        <v>-2294982.2137857121</v>
      </c>
      <c r="GW58" s="13"/>
      <c r="GX58" s="569" t="s">
        <v>981</v>
      </c>
      <c r="GY58" s="599" t="str">
        <f t="shared" si="242"/>
        <v>108GPDGU</v>
      </c>
      <c r="GZ58" s="563">
        <f t="shared" si="241"/>
        <v>-2746674.1965388781</v>
      </c>
      <c r="HA58" s="127">
        <f>VLOOKUP($GX58,Scenarios!$V$11:$Y$132,4,0)</f>
        <v>-7582301.4599999897</v>
      </c>
      <c r="HB58" s="127">
        <f t="shared" si="93"/>
        <v>4835627.2634611111</v>
      </c>
      <c r="HD58" s="106">
        <f>VLOOKUP($GX58,Scenarios!$AE$11:$AF$132,2,0)</f>
        <v>-3100063.6907809605</v>
      </c>
      <c r="HE58" s="106">
        <f>VLOOKUP($GX58,Scenarios!$V$11:$Y$132,4,0)</f>
        <v>-7582301.4599999897</v>
      </c>
      <c r="HF58" s="106">
        <f t="shared" si="94"/>
        <v>4482237.7692190297</v>
      </c>
      <c r="HH58" s="106">
        <f t="shared" si="54"/>
        <v>-353389.49424208142</v>
      </c>
    </row>
    <row r="59" spans="1:216">
      <c r="A59" t="s">
        <v>6</v>
      </c>
      <c r="B59" t="s">
        <v>7</v>
      </c>
      <c r="C59" t="s">
        <v>7</v>
      </c>
      <c r="D59" s="5" t="s">
        <v>106</v>
      </c>
      <c r="E59" s="5" t="s">
        <v>36</v>
      </c>
      <c r="F59" s="5" t="s">
        <v>141</v>
      </c>
      <c r="G59" s="5" t="s">
        <v>83</v>
      </c>
      <c r="H59" s="5" t="s">
        <v>985</v>
      </c>
      <c r="I59" s="5"/>
      <c r="J59" s="119">
        <f>SUMIF(Retirements!$E$10:$E$96,'Accum Dep'!$F59,Retirements!ED$10:ED$97)</f>
        <v>-257196.25000000003</v>
      </c>
      <c r="K59" s="119">
        <f>SUMIF(Retirements!$E$10:$E$96,'Accum Dep'!$F59,Retirements!EE$10:EE$97)</f>
        <v>0</v>
      </c>
      <c r="L59" s="119">
        <f>SUMIF(Retirements!$E$10:$E$96,'Accum Dep'!$F59,Retirements!EF$10:EF$97)</f>
        <v>-66428.290000000008</v>
      </c>
      <c r="M59" s="119">
        <f>SUMIF(Retirements!$E$10:$E$96,'Accum Dep'!$F59,Retirements!EG$10:EG$97)</f>
        <v>-94963.5</v>
      </c>
      <c r="N59" s="119">
        <f>SUMIF(Retirements!$E$10:$E$96,'Accum Dep'!$F59,Retirements!EH$10:EH$97)</f>
        <v>-107524.75</v>
      </c>
      <c r="O59" s="119">
        <f>SUMIF(Retirements!$E$10:$E$96,'Accum Dep'!$F59,Retirements!EI$10:EI$97)</f>
        <v>-269765.46999999997</v>
      </c>
      <c r="P59" s="119">
        <f>SUMIF(Retirements!$E$10:$E$96,'Accum Dep'!$F59,Retirements!EJ$10:EJ$97)</f>
        <v>-457338.97000000003</v>
      </c>
      <c r="Q59" s="119">
        <f>SUMIF(Retirements!$E$10:$E$96,'Accum Dep'!$F59,Retirements!EK$10:EK$97)</f>
        <v>-859191.05</v>
      </c>
      <c r="R59" s="119">
        <f>SUMIF(Retirements!$E$10:$E$96,'Accum Dep'!$F59,Retirements!EL$10:EL$97)</f>
        <v>-53788.54</v>
      </c>
      <c r="S59" s="119">
        <f>SUMIF(Retirements!$E$10:$E$96,'Accum Dep'!$F59,Retirements!EM$10:EM$97)</f>
        <v>-580699.14430145756</v>
      </c>
      <c r="T59" s="119">
        <f>SUMIF(Retirements!$E$10:$E$96,'Accum Dep'!$F59,Retirements!EN$10:EN$97)</f>
        <v>-580699.14430145756</v>
      </c>
      <c r="U59" s="119">
        <f>SUMIF(Retirements!$E$10:$E$96,'Accum Dep'!$F59,Retirements!EO$10:EO$97)</f>
        <v>-580699.14430145756</v>
      </c>
      <c r="V59" s="119">
        <f>SUMIF(Retirements!$E$10:$E$96,'Accum Dep'!$F59,Retirements!EP$10:EP$97)</f>
        <v>-580699.14430145756</v>
      </c>
      <c r="W59" s="119">
        <f>SUMIF(Retirements!$E$10:$E$96,'Accum Dep'!$F59,Retirements!EQ$10:EQ$97)</f>
        <v>-580699.14430145756</v>
      </c>
      <c r="X59" s="119">
        <f>SUMIF(Retirements!$E$10:$E$96,'Accum Dep'!$F59,Retirements!ER$10:ER$97)</f>
        <v>-820386.87430145754</v>
      </c>
      <c r="Y59" s="119">
        <f>SUMIF(Retirements!$E$10:$E$96,'Accum Dep'!$F59,Retirements!ES$10:ES$97)</f>
        <v>-580699.14430145756</v>
      </c>
      <c r="Z59" s="119">
        <f>SUMIF(Retirements!$E$10:$E$96,'Accum Dep'!$F59,Retirements!ET$10:ET$97)</f>
        <v>-580699.14430145756</v>
      </c>
      <c r="AA59" s="119">
        <f>SUMIF(Retirements!$E$10:$E$96,'Accum Dep'!$F59,Retirements!EU$10:EU$97)</f>
        <v>-580699.14430145756</v>
      </c>
      <c r="AB59" s="119">
        <f>SUMIF(Retirements!$E$10:$E$96,'Accum Dep'!$F59,Retirements!EV$10:EV$97)</f>
        <v>-597515.30901042954</v>
      </c>
      <c r="AC59" s="119">
        <f>SUMIF(Retirements!$E$10:$E$96,'Accum Dep'!$F59,Retirements!EW$10:EW$97)</f>
        <v>-597515.30901042954</v>
      </c>
      <c r="AD59" s="119">
        <f>SUMIF(Retirements!$E$10:$E$96,'Accum Dep'!$F59,Retirements!EX$10:EX$97)</f>
        <v>-597515.30901042954</v>
      </c>
      <c r="AE59" s="119">
        <f>SUMIF(Retirements!$E$10:$E$96,'Accum Dep'!$F59,Retirements!EY$10:EY$97)</f>
        <v>-597515.30901042954</v>
      </c>
      <c r="AF59" s="119">
        <f>SUMIF(Retirements!$E$10:$E$96,'Accum Dep'!$F59,Retirements!EZ$10:EZ$97)</f>
        <v>-597515.30901042954</v>
      </c>
      <c r="AG59" s="7"/>
      <c r="AH59" s="27">
        <f>SUMIF('Depreciation Exp'!$F$8:$F$130,'Accum Dep'!$F59,'Depreciation Exp'!CH$8:CH$133)</f>
        <v>515493.97478414234</v>
      </c>
      <c r="AI59" s="27">
        <f>SUMIF('Depreciation Exp'!$F$8:$F$130,'Accum Dep'!$F59,'Depreciation Exp'!CI$8:CI$133)</f>
        <v>515298.7516750755</v>
      </c>
      <c r="AJ59" s="27">
        <f>SUMIF('Depreciation Exp'!$F$8:$F$130,'Accum Dep'!$F59,'Depreciation Exp'!CJ$8:CJ$133)</f>
        <v>515731.34755482746</v>
      </c>
      <c r="AK59" s="27">
        <f>SUMIF('Depreciation Exp'!$F$8:$F$130,'Accum Dep'!$F59,'Depreciation Exp'!CK$8:CK$133)</f>
        <v>519311.14004364354</v>
      </c>
      <c r="AL59" s="27">
        <f>SUMIF('Depreciation Exp'!$F$8:$F$130,'Accum Dep'!$F59,'Depreciation Exp'!CL$8:CL$133)</f>
        <v>522640.62357470184</v>
      </c>
      <c r="AM59" s="27">
        <f>SUMIF('Depreciation Exp'!$F$8:$F$130,'Accum Dep'!$F59,'Depreciation Exp'!CM$8:CM$133)</f>
        <v>525335.38092910405</v>
      </c>
      <c r="AN59" s="27">
        <f>SUMIF('Depreciation Exp'!$F$8:$F$130,'Accum Dep'!$F59,'Depreciation Exp'!CN$8:CN$133)</f>
        <v>532730.1789181442</v>
      </c>
      <c r="AO59" s="27">
        <f>SUMIF('Depreciation Exp'!$F$8:$F$130,'Accum Dep'!$F59,'Depreciation Exp'!CO$8:CO$133)</f>
        <v>539184.85271274752</v>
      </c>
      <c r="AP59" s="27">
        <f>SUMIF('Depreciation Exp'!$F$8:$F$130,'Accum Dep'!$F59,'Depreciation Exp'!CP$8:CP$133)</f>
        <v>540927.29781529063</v>
      </c>
      <c r="AQ59" s="27">
        <f>SUMIF('Depreciation Exp'!$F$8:$F$130,'Accum Dep'!$F59,'Depreciation Exp'!CQ$8:CQ$133)</f>
        <v>543208.06284149352</v>
      </c>
      <c r="AR59" s="27">
        <f>SUMIF('Depreciation Exp'!$F$8:$F$130,'Accum Dep'!$F59,'Depreciation Exp'!CR$8:CR$133)</f>
        <v>544322.81954805122</v>
      </c>
      <c r="AS59" s="27">
        <f>SUMIF('Depreciation Exp'!$F$8:$F$130,'Accum Dep'!$F59,'Depreciation Exp'!CS$8:CS$133)</f>
        <v>542964.6301861651</v>
      </c>
      <c r="AT59" s="27">
        <f>SUMIF('Depreciation Exp'!$F$8:$F$130,'Accum Dep'!$F59,'Depreciation Exp'!CT$8:CT$133)</f>
        <v>542478.020075651</v>
      </c>
      <c r="AU59" s="27">
        <f>SUMIF('Depreciation Exp'!$F$8:$F$130,'Accum Dep'!$F59,'Depreciation Exp'!CU$8:CU$133)</f>
        <v>542058.71538936743</v>
      </c>
      <c r="AV59" s="27">
        <f>SUMIF('Depreciation Exp'!$F$8:$F$130,'Accum Dep'!$F59,'Depreciation Exp'!CV$8:CV$133)</f>
        <v>542092.92121384991</v>
      </c>
      <c r="AW59" s="27">
        <f>SUMIF('Depreciation Exp'!$F$8:$F$130,'Accum Dep'!$F59,'Depreciation Exp'!CW$8:CW$133)</f>
        <v>543066.94189289701</v>
      </c>
      <c r="AX59" s="27">
        <f>SUMIF('Depreciation Exp'!$F$8:$F$130,'Accum Dep'!$F59,'Depreciation Exp'!CX$8:CX$133)</f>
        <v>544959.3122042953</v>
      </c>
      <c r="AY59" s="27">
        <f>SUMIF('Depreciation Exp'!$F$8:$F$130,'Accum Dep'!$F59,'Depreciation Exp'!CY$8:CY$133)</f>
        <v>545614.87480688852</v>
      </c>
      <c r="AZ59" s="27">
        <f>SUMIF('Depreciation Exp'!$F$8:$F$130,'Accum Dep'!$F59,'Depreciation Exp'!CZ$8:CZ$133)</f>
        <v>549104.75423363154</v>
      </c>
      <c r="BA59" s="27">
        <f>SUMIF('Depreciation Exp'!$F$8:$F$130,'Accum Dep'!$F59,'Depreciation Exp'!DA$8:DA$133)</f>
        <v>552563.2011349668</v>
      </c>
      <c r="BB59" s="27">
        <f>SUMIF('Depreciation Exp'!$F$8:$F$130,'Accum Dep'!$F59,'Depreciation Exp'!DB$8:DB$133)</f>
        <v>550924.54608197929</v>
      </c>
      <c r="BC59" s="27">
        <f>SUMIF('Depreciation Exp'!$F$8:$F$130,'Accum Dep'!$F59,'Depreciation Exp'!DC$8:DC$133)</f>
        <v>549280.25458742538</v>
      </c>
      <c r="BD59" s="27">
        <f>SUMIF('Depreciation Exp'!$F$8:$F$130,'Accum Dep'!$F59,'Depreciation Exp'!DD$8:DD$133)</f>
        <v>547631.03120650107</v>
      </c>
      <c r="BE59" s="27">
        <f>SUMIF('Depreciation Exp'!$F$8:$F$130,'Accum Dep'!$F59,'Depreciation Exp'!DE$8:DE$133)</f>
        <v>545981.10327038076</v>
      </c>
      <c r="BF59" s="59"/>
      <c r="BG59" s="27">
        <f>SUMIF(Adjustments!$J$4:$J$921,($F59&amp;"/"&amp;BG$4&amp;"/"&amp;BG$3&amp;"/"&amp;BG$2),Adjustments!L$4:L$921)</f>
        <v>249295.94273268167</v>
      </c>
      <c r="BH59" s="27">
        <f>SUMIF(Adjustments!$J$4:$J$921,($F59&amp;"/"&amp;BH$4&amp;"/"&amp;BH$3&amp;"/"&amp;BH$2),Adjustments!M$4:M$921)</f>
        <v>253999.86490559942</v>
      </c>
      <c r="BI59" s="27">
        <f>SUMIF(Adjustments!$J$4:$J$921,($F59&amp;"/"&amp;BI$4&amp;"/"&amp;BI$3&amp;"/"&amp;BI$2),Adjustments!N$4:N$921)</f>
        <v>257766.56126164604</v>
      </c>
      <c r="BJ59" s="27">
        <f>SUMIF(Adjustments!$J$4:$J$921,($F59&amp;"/"&amp;BJ$4&amp;"/"&amp;BJ$3&amp;"/"&amp;BJ$2),Adjustments!O$4:O$921)</f>
        <v>263512.18981145445</v>
      </c>
      <c r="BK59" s="27">
        <f>SUMIF(Adjustments!$J$4:$J$921,($F59&amp;"/"&amp;BK$4&amp;"/"&amp;BK$3&amp;"/"&amp;BK$2),Adjustments!P$4:P$921)</f>
        <v>268275.53557997663</v>
      </c>
      <c r="BL59" s="27">
        <f>SUMIF(Adjustments!$J$4:$J$921,($F59&amp;"/"&amp;BL$4&amp;"/"&amp;BL$3&amp;"/"&amp;BL$2),Adjustments!Q$4:Q$921)</f>
        <v>271879.34748397965</v>
      </c>
      <c r="BM59" s="27">
        <f>SUMIF(Adjustments!$J$4:$J$921,($F59&amp;"/"&amp;BM$4&amp;"/"&amp;BM$3&amp;"/"&amp;BM$2),Adjustments!R$4:R$921)</f>
        <v>275536.64210185793</v>
      </c>
      <c r="BN59" s="27">
        <f>SUMIF(Adjustments!$J$4:$J$921,($F59&amp;"/"&amp;BN$4&amp;"/"&amp;BN$3&amp;"/"&amp;BN$2),Adjustments!S$4:S$921)</f>
        <v>278122.27892525791</v>
      </c>
      <c r="BO59" s="27">
        <f>SUMIF(Adjustments!$J$4:$J$921,($F59&amp;"/"&amp;BO$4&amp;"/"&amp;BO$3&amp;"/"&amp;BO$2),Adjustments!T$4:T$921)</f>
        <v>280443.56762358523</v>
      </c>
      <c r="BP59" s="27">
        <f>SUMIF(Adjustments!$J$4:$J$921,($F59&amp;"/"&amp;BP$4&amp;"/"&amp;BP$3&amp;"/"&amp;BP$2),Adjustments!U$4:U$921)</f>
        <v>245698.28722746889</v>
      </c>
      <c r="BQ59" s="27">
        <f>SUMIF(Adjustments!$J$4:$J$921,($F59&amp;"/"&amp;BQ$4&amp;"/"&amp;BQ$3&amp;"/"&amp;BQ$2),Adjustments!V$4:V$921)</f>
        <v>245698.28722746889</v>
      </c>
      <c r="BR59" s="27">
        <f>SUMIF(Adjustments!$J$4:$J$921,($F59&amp;"/"&amp;BR$4&amp;"/"&amp;BR$3&amp;"/"&amp;BR$2),Adjustments!W$4:W$921)</f>
        <v>245698.28722746889</v>
      </c>
      <c r="BS59" s="27">
        <f>SUMIF(Adjustments!$J$4:$J$921,($F59&amp;"/"&amp;BS$4&amp;"/"&amp;BS$3&amp;"/"&amp;BS$2),Adjustments!X$4:X$921)</f>
        <v>245698.28722746889</v>
      </c>
      <c r="BT59" s="27">
        <f>SUMIF(Adjustments!$J$4:$J$921,($F59&amp;"/"&amp;BT$4&amp;"/"&amp;BT$3&amp;"/"&amp;BT$2),Adjustments!Y$4:Y$921)</f>
        <v>245698.28722746889</v>
      </c>
      <c r="BU59" s="27">
        <f>SUMIF(Adjustments!$J$4:$J$921,($F59&amp;"/"&amp;BU$4&amp;"/"&amp;BU$3&amp;"/"&amp;BU$2),Adjustments!Z$4:Z$921)</f>
        <v>245698.28722746889</v>
      </c>
      <c r="BV59" s="27">
        <f>SUMIF(Adjustments!$J$4:$J$921,($F59&amp;"/"&amp;BV$4&amp;"/"&amp;BV$3&amp;"/"&amp;BV$2),Adjustments!AA$4:AA$921)</f>
        <v>245698.28722746889</v>
      </c>
      <c r="BW59" s="27">
        <f>SUMIF(Adjustments!$J$4:$J$921,($F59&amp;"/"&amp;BW$4&amp;"/"&amp;BW$3&amp;"/"&amp;BW$2),Adjustments!AB$4:AB$921)</f>
        <v>245698.28722746889</v>
      </c>
      <c r="BX59" s="27">
        <f>SUMIF(Adjustments!$J$4:$J$921,($F59&amp;"/"&amp;BX$4&amp;"/"&amp;BX$3&amp;"/"&amp;BX$2),Adjustments!AC$4:AC$921)</f>
        <v>245698.28722746889</v>
      </c>
      <c r="BY59" s="27">
        <f>SUMIF(Adjustments!$J$4:$J$921,($F59&amp;"/"&amp;BY$4&amp;"/"&amp;BY$3&amp;"/"&amp;BY$2),Adjustments!AD$4:AD$921)</f>
        <v>245698.28722746889</v>
      </c>
      <c r="BZ59" s="27">
        <f>SUMIF(Adjustments!$J$4:$J$921,($F59&amp;"/"&amp;BZ$4&amp;"/"&amp;BZ$3&amp;"/"&amp;BZ$2),Adjustments!AE$4:AE$921)</f>
        <v>245698.28722746889</v>
      </c>
      <c r="CA59" s="27">
        <f>SUMIF(Adjustments!$J$4:$J$921,($F59&amp;"/"&amp;CA$4&amp;"/"&amp;CA$3&amp;"/"&amp;CA$2),Adjustments!AF$4:AF$921)</f>
        <v>245698.28722746889</v>
      </c>
      <c r="CB59" s="27">
        <f>SUMIF(Adjustments!$J$4:$J$921,($F59&amp;"/"&amp;CB$4&amp;"/"&amp;CB$3&amp;"/"&amp;CB$2),Adjustments!AG$4:AG$921)</f>
        <v>245698.28722746889</v>
      </c>
      <c r="CC59" s="27">
        <f>SUMIF(Adjustments!$J$4:$J$921,($F59&amp;"/"&amp;CC$4&amp;"/"&amp;CC$3&amp;"/"&amp;CC$2),Adjustments!AH$4:AH$921)</f>
        <v>245698.28722746889</v>
      </c>
      <c r="CD59" s="5"/>
      <c r="CE59" s="27">
        <f>SUMIF(Adjustments!$J$4:$J$921,($F59&amp;"/"&amp;CE$4&amp;"/"&amp;CE$3&amp;"/"&amp;CE$2),Adjustments!L$4:L$921)</f>
        <v>927.30000000000609</v>
      </c>
      <c r="CF59" s="27">
        <f>SUMIF(Adjustments!$J$4:$J$921,($F59&amp;"/"&amp;CF$4&amp;"/"&amp;CF$3&amp;"/"&amp;CF$2),Adjustments!M$4:M$921)</f>
        <v>927.31999999999061</v>
      </c>
      <c r="CG59" s="27">
        <f>SUMIF(Adjustments!$J$4:$J$921,($F59&amp;"/"&amp;CG$4&amp;"/"&amp;CG$3&amp;"/"&amp;CG$2),Adjustments!N$4:N$921)</f>
        <v>-2171.629999999996</v>
      </c>
      <c r="CH59" s="27">
        <f>SUMIF(Adjustments!$J$4:$J$921,($F59&amp;"/"&amp;CH$4&amp;"/"&amp;CH$3&amp;"/"&amp;CH$2),Adjustments!O$4:O$921)</f>
        <v>927.31999999999289</v>
      </c>
      <c r="CI59" s="27">
        <f>SUMIF(Adjustments!$J$4:$J$921,($F59&amp;"/"&amp;CI$4&amp;"/"&amp;CI$3&amp;"/"&amp;CI$2),Adjustments!P$4:P$921)</f>
        <v>927.31000000001131</v>
      </c>
      <c r="CJ59" s="27">
        <f>SUMIF(Adjustments!$J$4:$J$921,($F59&amp;"/"&amp;CJ$4&amp;"/"&amp;CJ$3&amp;"/"&amp;CJ$2),Adjustments!Q$4:Q$921)</f>
        <v>936.32999999999515</v>
      </c>
      <c r="CK59" s="27">
        <f>SUMIF(Adjustments!$J$4:$J$921,($F59&amp;"/"&amp;CK$4&amp;"/"&amp;CK$3&amp;"/"&amp;CK$2),Adjustments!R$4:R$921)</f>
        <v>927.31000000000222</v>
      </c>
      <c r="CL59" s="27">
        <f>SUMIF(Adjustments!$J$4:$J$921,($F59&amp;"/"&amp;CL$4&amp;"/"&amp;CL$3&amp;"/"&amp;CL$2),Adjustments!S$4:S$921)</f>
        <v>927.34000000000208</v>
      </c>
      <c r="CM59" s="27">
        <f>SUMIF(Adjustments!$J$4:$J$921,($F59&amp;"/"&amp;CM$4&amp;"/"&amp;CM$3&amp;"/"&amp;CM$2),Adjustments!T$4:T$921)</f>
        <v>948.94999999999106</v>
      </c>
      <c r="CN59" s="27">
        <f>SUMIF(Adjustments!$J$4:$J$921,($F59&amp;"/"&amp;CN$4&amp;"/"&amp;CN$3&amp;"/"&amp;CN$2),Adjustments!U$4:U$921)</f>
        <v>974.36780657531438</v>
      </c>
      <c r="CO59" s="27">
        <f>SUMIF(Adjustments!$J$4:$J$921,($F59&amp;"/"&amp;CO$4&amp;"/"&amp;CO$3&amp;"/"&amp;CO$2),Adjustments!V$4:V$921)</f>
        <v>974.36780657531438</v>
      </c>
      <c r="CP59" s="27">
        <f>SUMIF(Adjustments!$J$4:$J$921,($F59&amp;"/"&amp;CP$4&amp;"/"&amp;CP$3&amp;"/"&amp;CP$2),Adjustments!W$4:W$921)</f>
        <v>974.36780657531438</v>
      </c>
      <c r="CQ59" s="27">
        <f>SUMIF(Adjustments!$J$4:$J$921,($F59&amp;"/"&amp;CQ$4&amp;"/"&amp;CQ$3&amp;"/"&amp;CQ$2),Adjustments!X$4:X$921)</f>
        <v>974.36780657531438</v>
      </c>
      <c r="CR59" s="27">
        <f>SUMIF(Adjustments!$J$4:$J$921,($F59&amp;"/"&amp;CR$4&amp;"/"&amp;CR$3&amp;"/"&amp;CR$2),Adjustments!Y$4:Y$921)</f>
        <v>974.36780657531438</v>
      </c>
      <c r="CS59" s="27">
        <f>SUMIF(Adjustments!$J$4:$J$921,($F59&amp;"/"&amp;CS$4&amp;"/"&amp;CS$3&amp;"/"&amp;CS$2),Adjustments!Z$4:Z$921)</f>
        <v>974.36780657531438</v>
      </c>
      <c r="CT59" s="27">
        <f>SUMIF(Adjustments!$J$4:$J$921,($F59&amp;"/"&amp;CT$4&amp;"/"&amp;CT$3&amp;"/"&amp;CT$2),Adjustments!AA$4:AA$921)</f>
        <v>974.36780657531438</v>
      </c>
      <c r="CU59" s="27">
        <f>SUMIF(Adjustments!$J$4:$J$921,($F59&amp;"/"&amp;CU$4&amp;"/"&amp;CU$3&amp;"/"&amp;CU$2),Adjustments!AB$4:AB$921)</f>
        <v>974.36780657531438</v>
      </c>
      <c r="CV59" s="27">
        <f>SUMIF(Adjustments!$J$4:$J$921,($F59&amp;"/"&amp;CV$4&amp;"/"&amp;CV$3&amp;"/"&amp;CV$2),Adjustments!AC$4:AC$921)</f>
        <v>974.36780657531438</v>
      </c>
      <c r="CW59" s="27">
        <f>SUMIF(Adjustments!$J$4:$J$921,($F59&amp;"/"&amp;CW$4&amp;"/"&amp;CW$3&amp;"/"&amp;CW$2),Adjustments!AD$4:AD$921)</f>
        <v>974.36780657531438</v>
      </c>
      <c r="CX59" s="27">
        <f>SUMIF(Adjustments!$J$4:$J$921,($F59&amp;"/"&amp;CX$4&amp;"/"&amp;CX$3&amp;"/"&amp;CX$2),Adjustments!AE$4:AE$921)</f>
        <v>974.36780657531438</v>
      </c>
      <c r="CY59" s="27">
        <f>SUMIF(Adjustments!$J$4:$J$921,($F59&amp;"/"&amp;CY$4&amp;"/"&amp;CY$3&amp;"/"&amp;CY$2),Adjustments!AF$4:AF$921)</f>
        <v>974.36780657531438</v>
      </c>
      <c r="CZ59" s="27">
        <f>SUMIF(Adjustments!$J$4:$J$921,($F59&amp;"/"&amp;CZ$4&amp;"/"&amp;CZ$3&amp;"/"&amp;CZ$2),Adjustments!AG$4:AG$921)</f>
        <v>974.36780657531438</v>
      </c>
      <c r="DA59" s="27">
        <f>SUMIF(Adjustments!$J$4:$J$921,($F59&amp;"/"&amp;DA$4&amp;"/"&amp;DA$3&amp;"/"&amp;DA$2),Adjustments!AH$4:AH$921)</f>
        <v>974.36780657531438</v>
      </c>
      <c r="DB59" s="5"/>
      <c r="DC59" s="27">
        <f>SUMIF(Adjustments!$J$4:$J$921,($F59&amp;"/"&amp;DC$4&amp;"/"&amp;DC$3&amp;"/"&amp;DC$2),Adjustments!L$4:L$921)</f>
        <v>0</v>
      </c>
      <c r="DD59" s="27">
        <f>SUMIF(Adjustments!$J$4:$J$921,($F59&amp;"/"&amp;DD$4&amp;"/"&amp;DD$3&amp;"/"&amp;DD$2),Adjustments!M$4:M$921)</f>
        <v>0</v>
      </c>
      <c r="DE59" s="27">
        <f>SUMIF(Adjustments!$J$4:$J$921,($F59&amp;"/"&amp;DE$4&amp;"/"&amp;DE$3&amp;"/"&amp;DE$2),Adjustments!N$4:N$921)</f>
        <v>0</v>
      </c>
      <c r="DF59" s="27">
        <f>SUMIF(Adjustments!$J$4:$J$921,($F59&amp;"/"&amp;DF$4&amp;"/"&amp;DF$3&amp;"/"&amp;DF$2),Adjustments!O$4:O$921)</f>
        <v>0</v>
      </c>
      <c r="DG59" s="27">
        <f>SUMIF(Adjustments!$J$4:$J$921,($F59&amp;"/"&amp;DG$4&amp;"/"&amp;DG$3&amp;"/"&amp;DG$2),Adjustments!P$4:P$921)</f>
        <v>0</v>
      </c>
      <c r="DH59" s="27">
        <f>SUMIF(Adjustments!$J$4:$J$921,($F59&amp;"/"&amp;DH$4&amp;"/"&amp;DH$3&amp;"/"&amp;DH$2),Adjustments!Q$4:Q$921)</f>
        <v>0</v>
      </c>
      <c r="DI59" s="27">
        <f>SUMIF(Adjustments!$J$4:$J$921,($F59&amp;"/"&amp;DI$4&amp;"/"&amp;DI$3&amp;"/"&amp;DI$2),Adjustments!R$4:R$921)</f>
        <v>0</v>
      </c>
      <c r="DJ59" s="27">
        <f>SUMIF(Adjustments!$J$4:$J$921,($F59&amp;"/"&amp;DJ$4&amp;"/"&amp;DJ$3&amp;"/"&amp;DJ$2),Adjustments!S$4:S$921)</f>
        <v>0</v>
      </c>
      <c r="DK59" s="27">
        <f>SUMIF(Adjustments!$J$4:$J$921,($F59&amp;"/"&amp;DK$4&amp;"/"&amp;DK$3&amp;"/"&amp;DK$2),Adjustments!T$4:T$921)</f>
        <v>0</v>
      </c>
      <c r="DL59" s="27">
        <f>SUMIF(Adjustments!$J$4:$J$921,($F59&amp;"/"&amp;DL$4&amp;"/"&amp;DL$3&amp;"/"&amp;DL$2),Adjustments!U$4:U$921)</f>
        <v>0</v>
      </c>
      <c r="DM59" s="27">
        <f>SUMIF(Adjustments!$J$4:$J$921,($F59&amp;"/"&amp;DM$4&amp;"/"&amp;DM$3&amp;"/"&amp;DM$2),Adjustments!V$4:V$921)</f>
        <v>0</v>
      </c>
      <c r="DN59" s="27">
        <f>SUMIF(Adjustments!$J$4:$J$921,($F59&amp;"/"&amp;DN$4&amp;"/"&amp;DN$3&amp;"/"&amp;DN$2),Adjustments!W$4:W$921)</f>
        <v>0</v>
      </c>
      <c r="DO59" s="27">
        <f>SUMIF(Adjustments!$J$4:$J$921,($F59&amp;"/"&amp;DO$4&amp;"/"&amp;DO$3&amp;"/"&amp;DO$2),Adjustments!X$4:X$921)</f>
        <v>0</v>
      </c>
      <c r="DP59" s="27">
        <f>SUMIF(Adjustments!$J$4:$J$921,($F59&amp;"/"&amp;DP$4&amp;"/"&amp;DP$3&amp;"/"&amp;DP$2),Adjustments!Y$4:Y$921)</f>
        <v>0</v>
      </c>
      <c r="DQ59" s="27">
        <f>SUMIF(Adjustments!$J$4:$J$921,($F59&amp;"/"&amp;DQ$4&amp;"/"&amp;DQ$3&amp;"/"&amp;DQ$2),Adjustments!Z$4:Z$921)</f>
        <v>0</v>
      </c>
      <c r="DR59" s="27">
        <f>SUMIF(Adjustments!$J$4:$J$921,($F59&amp;"/"&amp;DR$4&amp;"/"&amp;DR$3&amp;"/"&amp;DR$2),Adjustments!AA$4:AA$921)</f>
        <v>0</v>
      </c>
      <c r="DS59" s="27">
        <f>SUMIF(Adjustments!$J$4:$J$921,($F59&amp;"/"&amp;DS$4&amp;"/"&amp;DS$3&amp;"/"&amp;DS$2),Adjustments!AB$4:AB$921)</f>
        <v>0</v>
      </c>
      <c r="DT59" s="27">
        <f>SUMIF(Adjustments!$J$4:$J$921,($F59&amp;"/"&amp;DT$4&amp;"/"&amp;DT$3&amp;"/"&amp;DT$2),Adjustments!AC$4:AC$921)</f>
        <v>0</v>
      </c>
      <c r="DU59" s="27">
        <f>SUMIF(Adjustments!$J$4:$J$921,($F59&amp;"/"&amp;DU$4&amp;"/"&amp;DU$3&amp;"/"&amp;DU$2),Adjustments!AD$4:AD$921)</f>
        <v>0</v>
      </c>
      <c r="DV59" s="27">
        <f>SUMIF(Adjustments!$J$4:$J$921,($F59&amp;"/"&amp;DV$4&amp;"/"&amp;DV$3&amp;"/"&amp;DV$2),Adjustments!AE$4:AE$921)</f>
        <v>0</v>
      </c>
      <c r="DW59" s="27">
        <f>SUMIF(Adjustments!$J$4:$J$921,($F59&amp;"/"&amp;DW$4&amp;"/"&amp;DW$3&amp;"/"&amp;DW$2),Adjustments!AF$4:AF$921)</f>
        <v>0</v>
      </c>
      <c r="DX59" s="27">
        <f>SUMIF(Adjustments!$J$4:$J$921,($F59&amp;"/"&amp;DX$4&amp;"/"&amp;DX$3&amp;"/"&amp;DX$2),Adjustments!AG$4:AG$921)</f>
        <v>0</v>
      </c>
      <c r="DY59" s="27">
        <f>SUMIF(Adjustments!$J$4:$J$921,($F59&amp;"/"&amp;DY$4&amp;"/"&amp;DY$3&amp;"/"&amp;DY$2),Adjustments!AH$4:AH$921)</f>
        <v>0</v>
      </c>
      <c r="DZ59" s="5"/>
      <c r="EA59" s="27">
        <f>SUMIF(Adjustments!$J$4:$J$921,($F59&amp;"/"&amp;EA$4&amp;"/"&amp;EA$3&amp;"/"&amp;EA$2),Adjustments!L$4:L$921)</f>
        <v>0</v>
      </c>
      <c r="EB59" s="27">
        <f>SUMIF(Adjustments!$J$4:$J$921,($F59&amp;"/"&amp;EB$4&amp;"/"&amp;EB$3&amp;"/"&amp;EB$2),Adjustments!M$4:M$921)</f>
        <v>0</v>
      </c>
      <c r="EC59" s="27">
        <f>SUMIF(Adjustments!$J$4:$J$921,($F59&amp;"/"&amp;EC$4&amp;"/"&amp;EC$3&amp;"/"&amp;EC$2),Adjustments!N$4:N$921)</f>
        <v>0</v>
      </c>
      <c r="ED59" s="27">
        <f>SUMIF(Adjustments!$J$4:$J$921,($F59&amp;"/"&amp;ED$4&amp;"/"&amp;ED$3&amp;"/"&amp;ED$2),Adjustments!O$4:O$921)</f>
        <v>0</v>
      </c>
      <c r="EE59" s="27">
        <f>SUMIF(Adjustments!$J$4:$J$921,($F59&amp;"/"&amp;EE$4&amp;"/"&amp;EE$3&amp;"/"&amp;EE$2),Adjustments!P$4:P$921)</f>
        <v>0</v>
      </c>
      <c r="EF59" s="27">
        <f>SUMIF(Adjustments!$J$4:$J$921,($F59&amp;"/"&amp;EF$4&amp;"/"&amp;EF$3&amp;"/"&amp;EF$2),Adjustments!Q$4:Q$921)</f>
        <v>0</v>
      </c>
      <c r="EG59" s="27">
        <f>SUMIF(Adjustments!$J$4:$J$921,($F59&amp;"/"&amp;EG$4&amp;"/"&amp;EG$3&amp;"/"&amp;EG$2),Adjustments!R$4:R$921)</f>
        <v>0</v>
      </c>
      <c r="EH59" s="27">
        <f>SUMIF(Adjustments!$J$4:$J$921,($F59&amp;"/"&amp;EH$4&amp;"/"&amp;EH$3&amp;"/"&amp;EH$2),Adjustments!S$4:S$921)</f>
        <v>0</v>
      </c>
      <c r="EI59" s="27">
        <f>SUMIF(Adjustments!$J$4:$J$921,($F59&amp;"/"&amp;EI$4&amp;"/"&amp;EI$3&amp;"/"&amp;EI$2),Adjustments!T$4:T$921)</f>
        <v>0</v>
      </c>
      <c r="EJ59" s="27">
        <f>SUMIF(Adjustments!$J$4:$J$921,($F59&amp;"/"&amp;EJ$4&amp;"/"&amp;EJ$3&amp;"/"&amp;EJ$2),Adjustments!U$4:U$921)</f>
        <v>0</v>
      </c>
      <c r="EK59" s="27">
        <f>SUMIF(Adjustments!$J$4:$J$921,($F59&amp;"/"&amp;EK$4&amp;"/"&amp;EK$3&amp;"/"&amp;EK$2),Adjustments!V$4:V$921)</f>
        <v>0</v>
      </c>
      <c r="EL59" s="27">
        <f>SUMIF(Adjustments!$J$4:$J$921,($F59&amp;"/"&amp;EL$4&amp;"/"&amp;EL$3&amp;"/"&amp;EL$2),Adjustments!W$4:W$921)</f>
        <v>0</v>
      </c>
      <c r="EM59" s="27">
        <f>SUMIF(Adjustments!$J$4:$J$921,($F59&amp;"/"&amp;EM$4&amp;"/"&amp;EM$3&amp;"/"&amp;EM$2),Adjustments!X$4:X$921)</f>
        <v>0</v>
      </c>
      <c r="EN59" s="27">
        <f>SUMIF(Adjustments!$J$4:$J$921,($F59&amp;"/"&amp;EN$4&amp;"/"&amp;EN$3&amp;"/"&amp;EN$2),Adjustments!Y$4:Y$921)</f>
        <v>0</v>
      </c>
      <c r="EO59" s="27">
        <f>SUMIF(Adjustments!$J$4:$J$921,($F59&amp;"/"&amp;EO$4&amp;"/"&amp;EO$3&amp;"/"&amp;EO$2),Adjustments!Z$4:Z$921)</f>
        <v>0</v>
      </c>
      <c r="EP59" s="27">
        <f>SUMIF(Adjustments!$J$4:$J$921,($F59&amp;"/"&amp;EP$4&amp;"/"&amp;EP$3&amp;"/"&amp;EP$2),Adjustments!AA$4:AA$921)</f>
        <v>0</v>
      </c>
      <c r="EQ59" s="27">
        <f>SUMIF(Adjustments!$J$4:$J$921,($F59&amp;"/"&amp;EQ$4&amp;"/"&amp;EQ$3&amp;"/"&amp;EQ$2),Adjustments!AB$4:AB$921)</f>
        <v>0</v>
      </c>
      <c r="ER59" s="27">
        <f>SUMIF(Adjustments!$J$4:$J$921,($F59&amp;"/"&amp;ER$4&amp;"/"&amp;ER$3&amp;"/"&amp;ER$2),Adjustments!AC$4:AC$921)</f>
        <v>0</v>
      </c>
      <c r="ES59" s="27">
        <f>SUMIF(Adjustments!$J$4:$J$921,($F59&amp;"/"&amp;ES$4&amp;"/"&amp;ES$3&amp;"/"&amp;ES$2),Adjustments!AD$4:AD$921)</f>
        <v>0</v>
      </c>
      <c r="ET59" s="27">
        <f>SUMIF(Adjustments!$J$4:$J$921,($F59&amp;"/"&amp;ET$4&amp;"/"&amp;ET$3&amp;"/"&amp;ET$2),Adjustments!AE$4:AE$921)</f>
        <v>0</v>
      </c>
      <c r="EU59" s="27">
        <f>SUMIF(Adjustments!$J$4:$J$921,($F59&amp;"/"&amp;EU$4&amp;"/"&amp;EU$3&amp;"/"&amp;EU$2),Adjustments!AF$4:AF$921)</f>
        <v>0</v>
      </c>
      <c r="EV59" s="27">
        <f>SUMIF(Adjustments!$J$4:$J$921,($F59&amp;"/"&amp;EV$4&amp;"/"&amp;EV$3&amp;"/"&amp;EV$2),Adjustments!AG$4:AG$921)</f>
        <v>0</v>
      </c>
      <c r="EW59" s="27">
        <f>SUMIF(Adjustments!$J$4:$J$921,($F59&amp;"/"&amp;EW$4&amp;"/"&amp;EW$3&amp;"/"&amp;EW$2),Adjustments!AH$4:AH$921)</f>
        <v>0</v>
      </c>
      <c r="EX59" s="5"/>
      <c r="EY59" s="27">
        <f>SUMIF(Adjustments!$J$4:$J$921,($F59&amp;"/"&amp;EY$4&amp;"/"&amp;EY$3&amp;"/"&amp;EY$2),Adjustments!L$4:L$921)</f>
        <v>0</v>
      </c>
      <c r="EZ59" s="27">
        <f>SUMIF(Adjustments!$J$4:$J$921,($F59&amp;"/"&amp;EZ$4&amp;"/"&amp;EZ$3&amp;"/"&amp;EZ$2),Adjustments!M$4:M$921)</f>
        <v>0</v>
      </c>
      <c r="FA59" s="27">
        <f>SUMIF(Adjustments!$J$4:$J$921,($F59&amp;"/"&amp;FA$4&amp;"/"&amp;FA$3&amp;"/"&amp;FA$2),Adjustments!N$4:N$921)</f>
        <v>0</v>
      </c>
      <c r="FB59" s="27">
        <f>SUMIF(Adjustments!$J$4:$J$921,($F59&amp;"/"&amp;FB$4&amp;"/"&amp;FB$3&amp;"/"&amp;FB$2),Adjustments!O$4:O$921)</f>
        <v>0</v>
      </c>
      <c r="FC59" s="27">
        <f>SUMIF(Adjustments!$J$4:$J$921,($F59&amp;"/"&amp;FC$4&amp;"/"&amp;FC$3&amp;"/"&amp;FC$2),Adjustments!P$4:P$921)</f>
        <v>0</v>
      </c>
      <c r="FD59" s="27">
        <f>SUMIF(Adjustments!$J$4:$J$921,($F59&amp;"/"&amp;FD$4&amp;"/"&amp;FD$3&amp;"/"&amp;FD$2),Adjustments!Q$4:Q$921)</f>
        <v>0</v>
      </c>
      <c r="FE59" s="27">
        <f>SUMIF(Adjustments!$J$4:$J$921,($F59&amp;"/"&amp;FE$4&amp;"/"&amp;FE$3&amp;"/"&amp;FE$2),Adjustments!R$4:R$921)</f>
        <v>0</v>
      </c>
      <c r="FF59" s="27">
        <f>SUMIF(Adjustments!$J$4:$J$921,($F59&amp;"/"&amp;FF$4&amp;"/"&amp;FF$3&amp;"/"&amp;FF$2),Adjustments!S$4:S$921)</f>
        <v>0</v>
      </c>
      <c r="FG59" s="27">
        <f>SUMIF(Adjustments!$J$4:$J$921,($F59&amp;"/"&amp;FG$4&amp;"/"&amp;FG$3&amp;"/"&amp;FG$2),Adjustments!T$4:T$921)</f>
        <v>0</v>
      </c>
      <c r="FH59" s="27">
        <f>SUMIF(Adjustments!$J$4:$J$921,($F59&amp;"/"&amp;FH$4&amp;"/"&amp;FH$3&amp;"/"&amp;FH$2),Adjustments!U$4:U$921)</f>
        <v>0</v>
      </c>
      <c r="FI59" s="27">
        <f>SUMIF(Adjustments!$J$4:$J$921,($F59&amp;"/"&amp;FI$4&amp;"/"&amp;FI$3&amp;"/"&amp;FI$2),Adjustments!V$4:V$921)</f>
        <v>0</v>
      </c>
      <c r="FJ59" s="27">
        <f>SUMIF(Adjustments!$J$4:$J$921,($F59&amp;"/"&amp;FJ$4&amp;"/"&amp;FJ$3&amp;"/"&amp;FJ$2),Adjustments!W$4:W$921)</f>
        <v>0</v>
      </c>
      <c r="FK59" s="27">
        <f>SUMIF(Adjustments!$J$4:$J$921,($F59&amp;"/"&amp;FK$4&amp;"/"&amp;FK$3&amp;"/"&amp;FK$2),Adjustments!X$4:X$921)</f>
        <v>0</v>
      </c>
      <c r="FL59" s="27">
        <f>SUMIF(Adjustments!$J$4:$J$921,($F59&amp;"/"&amp;FL$4&amp;"/"&amp;FL$3&amp;"/"&amp;FL$2),Adjustments!Y$4:Y$921)</f>
        <v>0</v>
      </c>
      <c r="FM59" s="27">
        <f>SUMIF(Adjustments!$J$4:$J$921,($F59&amp;"/"&amp;FM$4&amp;"/"&amp;FM$3&amp;"/"&amp;FM$2),Adjustments!Z$4:Z$921)</f>
        <v>0</v>
      </c>
      <c r="FN59" s="27">
        <f>SUMIF(Adjustments!$J$4:$J$921,($F59&amp;"/"&amp;FN$4&amp;"/"&amp;FN$3&amp;"/"&amp;FN$2),Adjustments!AA$4:AA$921)</f>
        <v>0</v>
      </c>
      <c r="FO59" s="27">
        <f>SUMIF(Adjustments!$J$4:$J$921,($F59&amp;"/"&amp;FO$4&amp;"/"&amp;FO$3&amp;"/"&amp;FO$2),Adjustments!AB$4:AB$921)</f>
        <v>0</v>
      </c>
      <c r="FP59" s="27">
        <f>SUMIF(Adjustments!$J$4:$J$921,($F59&amp;"/"&amp;FP$4&amp;"/"&amp;FP$3&amp;"/"&amp;FP$2),Adjustments!AC$4:AC$921)</f>
        <v>0</v>
      </c>
      <c r="FQ59" s="27">
        <f>SUMIF(Adjustments!$J$4:$J$921,($F59&amp;"/"&amp;FQ$4&amp;"/"&amp;FQ$3&amp;"/"&amp;FQ$2),Adjustments!AD$4:AD$921)</f>
        <v>0</v>
      </c>
      <c r="FR59" s="27">
        <f>SUMIF(Adjustments!$J$4:$J$921,($F59&amp;"/"&amp;FR$4&amp;"/"&amp;FR$3&amp;"/"&amp;FR$2),Adjustments!AE$4:AE$921)</f>
        <v>0</v>
      </c>
      <c r="FS59" s="27">
        <f>SUMIF(Adjustments!$J$4:$J$921,($F59&amp;"/"&amp;FS$4&amp;"/"&amp;FS$3&amp;"/"&amp;FS$2),Adjustments!AF$4:AF$921)</f>
        <v>0</v>
      </c>
      <c r="FT59" s="27">
        <f>SUMIF(Adjustments!$J$4:$J$921,($F59&amp;"/"&amp;FT$4&amp;"/"&amp;FT$3&amp;"/"&amp;FT$2),Adjustments!AG$4:AG$921)</f>
        <v>0</v>
      </c>
      <c r="FU59" s="27">
        <f>SUMIF(Adjustments!$J$4:$J$921,($F59&amp;"/"&amp;FU$4&amp;"/"&amp;FU$3&amp;"/"&amp;FU$2),Adjustments!AH$4:AH$921)</f>
        <v>0</v>
      </c>
      <c r="FV59" s="5"/>
      <c r="FW59" s="27">
        <f t="shared" si="29"/>
        <v>0</v>
      </c>
      <c r="FX59" s="5"/>
      <c r="FY59" s="358">
        <f>VLOOKUP(F59,Scenarios!Z61:AD182,5,0)</f>
        <v>-52507933.709999993</v>
      </c>
      <c r="FZ59" s="16">
        <f t="shared" si="218"/>
        <v>-53016259.454407752</v>
      </c>
      <c r="GA59" s="16">
        <f t="shared" si="219"/>
        <v>-53786917.986868173</v>
      </c>
      <c r="GB59" s="16">
        <f t="shared" si="220"/>
        <v>-54495395.768173464</v>
      </c>
      <c r="GC59" s="16">
        <f t="shared" si="221"/>
        <v>-55187512.401559621</v>
      </c>
      <c r="GD59" s="16">
        <f t="shared" si="222"/>
        <v>-55874525.8780687</v>
      </c>
      <c r="GE59" s="16">
        <f t="shared" si="223"/>
        <v>-56410306.264470831</v>
      </c>
      <c r="GF59" s="16">
        <f t="shared" si="224"/>
        <v>-56768616.099285439</v>
      </c>
      <c r="GG59" s="16">
        <f t="shared" si="225"/>
        <v>-56729401.966025993</v>
      </c>
      <c r="GH59" s="16">
        <f t="shared" si="226"/>
        <v>-57500214.006491072</v>
      </c>
      <c r="GI59" s="16">
        <f t="shared" si="227"/>
        <v>-57710510.336771704</v>
      </c>
      <c r="GJ59" s="16">
        <f t="shared" si="228"/>
        <v>-57919448.477690451</v>
      </c>
      <c r="GK59" s="16">
        <f t="shared" si="229"/>
        <v>-58127900.008498684</v>
      </c>
      <c r="GL59" s="16">
        <f t="shared" si="230"/>
        <v>-58335932.234620638</v>
      </c>
      <c r="GM59" s="16">
        <f t="shared" si="231"/>
        <v>-58543998.666567072</v>
      </c>
      <c r="GN59" s="16">
        <f t="shared" si="232"/>
        <v>-58513351.389192559</v>
      </c>
      <c r="GO59" s="16">
        <f t="shared" si="233"/>
        <v>-58724284.212129436</v>
      </c>
      <c r="GP59" s="16">
        <f t="shared" si="234"/>
        <v>-58935872.597668909</v>
      </c>
      <c r="GQ59" s="16">
        <f t="shared" si="235"/>
        <v>-59150950.862635121</v>
      </c>
      <c r="GR59" s="16">
        <f t="shared" si="236"/>
        <v>-59352671.409793697</v>
      </c>
      <c r="GS59" s="16">
        <f t="shared" si="237"/>
        <v>-59552753.301899292</v>
      </c>
      <c r="GT59" s="16">
        <f t="shared" si="238"/>
        <v>-59751190.90251033</v>
      </c>
      <c r="GU59" s="16">
        <f t="shared" si="239"/>
        <v>-59947979.279740445</v>
      </c>
      <c r="GV59" s="16">
        <f t="shared" si="240"/>
        <v>-60143117.729034439</v>
      </c>
      <c r="GW59" s="13"/>
      <c r="GX59" s="569" t="s">
        <v>985</v>
      </c>
      <c r="GY59" s="599" t="str">
        <f t="shared" si="242"/>
        <v>108GPSG</v>
      </c>
      <c r="GZ59" s="563">
        <f t="shared" si="241"/>
        <v>-58999957.774767764</v>
      </c>
      <c r="HA59" s="127">
        <f>VLOOKUP($GX59,Scenarios!$V$11:$Y$132,4,0)</f>
        <v>-50298373.884999901</v>
      </c>
      <c r="HB59" s="127">
        <f t="shared" si="93"/>
        <v>-8701583.8897678629</v>
      </c>
      <c r="HD59" s="106">
        <f>VLOOKUP($GX59,Scenarios!$AE$11:$AF$132,2,0)</f>
        <v>-54215061.588789716</v>
      </c>
      <c r="HE59" s="106">
        <f>VLOOKUP($GX59,Scenarios!$V$11:$Y$132,4,0)</f>
        <v>-50298373.884999901</v>
      </c>
      <c r="HF59" s="106">
        <f t="shared" si="94"/>
        <v>-3916687.7037898153</v>
      </c>
      <c r="HH59" s="106">
        <f t="shared" si="54"/>
        <v>4784896.1859780475</v>
      </c>
    </row>
    <row r="60" spans="1:216">
      <c r="A60" t="s">
        <v>37</v>
      </c>
      <c r="B60" t="s">
        <v>38</v>
      </c>
      <c r="C60" t="s">
        <v>38</v>
      </c>
      <c r="D60" s="5" t="s">
        <v>106</v>
      </c>
      <c r="E60" s="5" t="s">
        <v>36</v>
      </c>
      <c r="F60" s="5" t="s">
        <v>142</v>
      </c>
      <c r="G60" s="5" t="s">
        <v>84</v>
      </c>
      <c r="H60" s="5" t="s">
        <v>986</v>
      </c>
      <c r="I60" s="5"/>
      <c r="J60" s="119">
        <f>SUMIF(Retirements!$E$10:$E$96,'Accum Dep'!$F60,Retirements!ED$10:ED$97)</f>
        <v>-1497894.1900000002</v>
      </c>
      <c r="K60" s="119">
        <f>SUMIF(Retirements!$E$10:$E$96,'Accum Dep'!$F60,Retirements!EE$10:EE$97)</f>
        <v>-584785.41</v>
      </c>
      <c r="L60" s="119">
        <f>SUMIF(Retirements!$E$10:$E$96,'Accum Dep'!$F60,Retirements!EF$10:EF$97)</f>
        <v>-1645369.04</v>
      </c>
      <c r="M60" s="119">
        <f>SUMIF(Retirements!$E$10:$E$96,'Accum Dep'!$F60,Retirements!EG$10:EG$97)</f>
        <v>-1083247.5300000005</v>
      </c>
      <c r="N60" s="119">
        <f>SUMIF(Retirements!$E$10:$E$96,'Accum Dep'!$F60,Retirements!EH$10:EH$97)</f>
        <v>-541671.59000000032</v>
      </c>
      <c r="O60" s="119">
        <f>SUMIF(Retirements!$E$10:$E$96,'Accum Dep'!$F60,Retirements!EI$10:EI$97)</f>
        <v>-818880.5</v>
      </c>
      <c r="P60" s="119">
        <f>SUMIF(Retirements!$E$10:$E$96,'Accum Dep'!$F60,Retirements!EJ$10:EJ$97)</f>
        <v>-2084177.7900000012</v>
      </c>
      <c r="Q60" s="119">
        <f>SUMIF(Retirements!$E$10:$E$96,'Accum Dep'!$F60,Retirements!EK$10:EK$97)</f>
        <v>-2012701.62</v>
      </c>
      <c r="R60" s="119">
        <f>SUMIF(Retirements!$E$10:$E$96,'Accum Dep'!$F60,Retirements!EL$10:EL$97)</f>
        <v>-888185.17</v>
      </c>
      <c r="S60" s="119">
        <f>SUMIF(Retirements!$E$10:$E$96,'Accum Dep'!$F60,Retirements!EM$10:EM$97)</f>
        <v>-1712252.0752379987</v>
      </c>
      <c r="T60" s="119">
        <f>SUMIF(Retirements!$E$10:$E$96,'Accum Dep'!$F60,Retirements!EN$10:EN$97)</f>
        <v>-1712252.0752379987</v>
      </c>
      <c r="U60" s="119">
        <f>SUMIF(Retirements!$E$10:$E$96,'Accum Dep'!$F60,Retirements!EO$10:EO$97)</f>
        <v>-1712252.0752379987</v>
      </c>
      <c r="V60" s="119">
        <f>SUMIF(Retirements!$E$10:$E$96,'Accum Dep'!$F60,Retirements!EP$10:EP$97)</f>
        <v>-1712252.0752379987</v>
      </c>
      <c r="W60" s="119">
        <f>SUMIF(Retirements!$E$10:$E$96,'Accum Dep'!$F60,Retirements!EQ$10:EQ$97)</f>
        <v>-1712252.0752379987</v>
      </c>
      <c r="X60" s="119">
        <f>SUMIF(Retirements!$E$10:$E$96,'Accum Dep'!$F60,Retirements!ER$10:ER$97)</f>
        <v>-1712252.0752379987</v>
      </c>
      <c r="Y60" s="119">
        <f>SUMIF(Retirements!$E$10:$E$96,'Accum Dep'!$F60,Retirements!ES$10:ES$97)</f>
        <v>-1712252.0752379987</v>
      </c>
      <c r="Z60" s="119">
        <f>SUMIF(Retirements!$E$10:$E$96,'Accum Dep'!$F60,Retirements!ET$10:ET$97)</f>
        <v>-1712252.0752379987</v>
      </c>
      <c r="AA60" s="119">
        <f>SUMIF(Retirements!$E$10:$E$96,'Accum Dep'!$F60,Retirements!EU$10:EU$97)</f>
        <v>-1712252.0752379987</v>
      </c>
      <c r="AB60" s="119">
        <f>SUMIF(Retirements!$E$10:$E$96,'Accum Dep'!$F60,Retirements!EV$10:EV$97)</f>
        <v>-1628956.4128175403</v>
      </c>
      <c r="AC60" s="119">
        <f>SUMIF(Retirements!$E$10:$E$96,'Accum Dep'!$F60,Retirements!EW$10:EW$97)</f>
        <v>-1628956.4128175403</v>
      </c>
      <c r="AD60" s="119">
        <f>SUMIF(Retirements!$E$10:$E$96,'Accum Dep'!$F60,Retirements!EX$10:EX$97)</f>
        <v>-1628956.4128175403</v>
      </c>
      <c r="AE60" s="119">
        <f>SUMIF(Retirements!$E$10:$E$96,'Accum Dep'!$F60,Retirements!EY$10:EY$97)</f>
        <v>-1628956.4128175403</v>
      </c>
      <c r="AF60" s="119">
        <f>SUMIF(Retirements!$E$10:$E$96,'Accum Dep'!$F60,Retirements!EZ$10:EZ$97)</f>
        <v>-1628956.4128175403</v>
      </c>
      <c r="AG60" s="7"/>
      <c r="AH60" s="27">
        <f>SUMIF('Depreciation Exp'!$F$8:$F$130,'Accum Dep'!$F60,'Depreciation Exp'!CH$8:CH$133)</f>
        <v>1225105.3279436054</v>
      </c>
      <c r="AI60" s="27">
        <f>SUMIF('Depreciation Exp'!$F$8:$F$130,'Accum Dep'!$F60,'Depreciation Exp'!CI$8:CI$133)</f>
        <v>1216615.0112584205</v>
      </c>
      <c r="AJ60" s="27">
        <f>SUMIF('Depreciation Exp'!$F$8:$F$130,'Accum Dep'!$F60,'Depreciation Exp'!CJ$8:CJ$133)</f>
        <v>1205286.6521817362</v>
      </c>
      <c r="AK60" s="27">
        <f>SUMIF('Depreciation Exp'!$F$8:$F$130,'Accum Dep'!$F60,'Depreciation Exp'!CK$8:CK$133)</f>
        <v>1203038.2641018443</v>
      </c>
      <c r="AL60" s="27">
        <f>SUMIF('Depreciation Exp'!$F$8:$F$130,'Accum Dep'!$F60,'Depreciation Exp'!CL$8:CL$133)</f>
        <v>1211879.0165527239</v>
      </c>
      <c r="AM60" s="27">
        <f>SUMIF('Depreciation Exp'!$F$8:$F$130,'Accum Dep'!$F60,'Depreciation Exp'!CM$8:CM$133)</f>
        <v>1226902.2736549187</v>
      </c>
      <c r="AN60" s="27">
        <f>SUMIF('Depreciation Exp'!$F$8:$F$130,'Accum Dep'!$F60,'Depreciation Exp'!CN$8:CN$133)</f>
        <v>1259466.3161524145</v>
      </c>
      <c r="AO60" s="27">
        <f>SUMIF('Depreciation Exp'!$F$8:$F$130,'Accum Dep'!$F60,'Depreciation Exp'!CO$8:CO$133)</f>
        <v>1268938.0125340051</v>
      </c>
      <c r="AP60" s="27">
        <f>SUMIF('Depreciation Exp'!$F$8:$F$130,'Accum Dep'!$F60,'Depreciation Exp'!CP$8:CP$133)</f>
        <v>1249107.9417202431</v>
      </c>
      <c r="AQ60" s="27">
        <f>SUMIF('Depreciation Exp'!$F$8:$F$130,'Accum Dep'!$F60,'Depreciation Exp'!CQ$8:CQ$133)</f>
        <v>1247411.1376090872</v>
      </c>
      <c r="AR60" s="27">
        <f>SUMIF('Depreciation Exp'!$F$8:$F$130,'Accum Dep'!$F60,'Depreciation Exp'!CR$8:CR$133)</f>
        <v>1245407.7395547247</v>
      </c>
      <c r="AS60" s="27">
        <f>SUMIF('Depreciation Exp'!$F$8:$F$130,'Accum Dep'!$F60,'Depreciation Exp'!CS$8:CS$133)</f>
        <v>1237661.7011560376</v>
      </c>
      <c r="AT60" s="27">
        <f>SUMIF('Depreciation Exp'!$F$8:$F$130,'Accum Dep'!$F60,'Depreciation Exp'!CT$8:CT$133)</f>
        <v>1230932.4799256986</v>
      </c>
      <c r="AU60" s="27">
        <f>SUMIF('Depreciation Exp'!$F$8:$F$130,'Accum Dep'!$F60,'Depreciation Exp'!CU$8:CU$133)</f>
        <v>1226283.4198644748</v>
      </c>
      <c r="AV60" s="27">
        <f>SUMIF('Depreciation Exp'!$F$8:$F$130,'Accum Dep'!$F60,'Depreciation Exp'!CV$8:CV$133)</f>
        <v>1221656.2316164558</v>
      </c>
      <c r="AW60" s="27">
        <f>SUMIF('Depreciation Exp'!$F$8:$F$130,'Accum Dep'!$F60,'Depreciation Exp'!CW$8:CW$133)</f>
        <v>1216672.9711187226</v>
      </c>
      <c r="AX60" s="27">
        <f>SUMIF('Depreciation Exp'!$F$8:$F$130,'Accum Dep'!$F60,'Depreciation Exp'!CX$8:CX$133)</f>
        <v>1214261.8097108223</v>
      </c>
      <c r="AY60" s="27">
        <f>SUMIF('Depreciation Exp'!$F$8:$F$130,'Accum Dep'!$F60,'Depreciation Exp'!CY$8:CY$133)</f>
        <v>1214623.9869832755</v>
      </c>
      <c r="AZ60" s="27">
        <f>SUMIF('Depreciation Exp'!$F$8:$F$130,'Accum Dep'!$F60,'Depreciation Exp'!CZ$8:CZ$133)</f>
        <v>1216794.7370601036</v>
      </c>
      <c r="BA60" s="27">
        <f>SUMIF('Depreciation Exp'!$F$8:$F$130,'Accum Dep'!$F60,'Depreciation Exp'!DA$8:DA$133)</f>
        <v>1218360.8548165257</v>
      </c>
      <c r="BB60" s="27">
        <f>SUMIF('Depreciation Exp'!$F$8:$F$130,'Accum Dep'!$F60,'Depreciation Exp'!DB$8:DB$133)</f>
        <v>1214983.4674084077</v>
      </c>
      <c r="BC60" s="27">
        <f>SUMIF('Depreciation Exp'!$F$8:$F$130,'Accum Dep'!$F60,'Depreciation Exp'!DC$8:DC$133)</f>
        <v>1208130.8912609285</v>
      </c>
      <c r="BD60" s="27">
        <f>SUMIF('Depreciation Exp'!$F$8:$F$130,'Accum Dep'!$F60,'Depreciation Exp'!DD$8:DD$133)</f>
        <v>1201128.6994683654</v>
      </c>
      <c r="BE60" s="27">
        <f>SUMIF('Depreciation Exp'!$F$8:$F$130,'Accum Dep'!$F60,'Depreciation Exp'!DE$8:DE$133)</f>
        <v>1196341.8394753197</v>
      </c>
      <c r="BF60" s="59"/>
      <c r="BG60" s="27">
        <f>SUMIF(Adjustments!$J$4:$J$921,($F60&amp;"/"&amp;BG$4&amp;"/"&amp;BG$3&amp;"/"&amp;BG$2),Adjustments!L$4:L$921)</f>
        <v>43332.324048992697</v>
      </c>
      <c r="BH60" s="27">
        <f>SUMIF(Adjustments!$J$4:$J$921,($F60&amp;"/"&amp;BH$4&amp;"/"&amp;BH$3&amp;"/"&amp;BH$2),Adjustments!M$4:M$921)</f>
        <v>44149.954202391069</v>
      </c>
      <c r="BI60" s="27">
        <f>SUMIF(Adjustments!$J$4:$J$921,($F60&amp;"/"&amp;BI$4&amp;"/"&amp;BI$3&amp;"/"&amp;BI$2),Adjustments!N$4:N$921)</f>
        <v>44804.676879805003</v>
      </c>
      <c r="BJ60" s="27">
        <f>SUMIF(Adjustments!$J$4:$J$921,($F60&amp;"/"&amp;BJ$4&amp;"/"&amp;BJ$3&amp;"/"&amp;BJ$2),Adjustments!O$4:O$921)</f>
        <v>45803.375195775639</v>
      </c>
      <c r="BK60" s="27">
        <f>SUMIF(Adjustments!$J$4:$J$921,($F60&amp;"/"&amp;BK$4&amp;"/"&amp;BK$3&amp;"/"&amp;BK$2),Adjustments!P$4:P$921)</f>
        <v>46631.33428783487</v>
      </c>
      <c r="BL60" s="27">
        <f>SUMIF(Adjustments!$J$4:$J$921,($F60&amp;"/"&amp;BL$4&amp;"/"&amp;BL$3&amp;"/"&amp;BL$2),Adjustments!Q$4:Q$921)</f>
        <v>47257.744583662781</v>
      </c>
      <c r="BM60" s="27">
        <f>SUMIF(Adjustments!$J$4:$J$921,($F60&amp;"/"&amp;BM$4&amp;"/"&amp;BM$3&amp;"/"&amp;BM$2),Adjustments!R$4:R$921)</f>
        <v>47893.451181160337</v>
      </c>
      <c r="BN60" s="27">
        <f>SUMIF(Adjustments!$J$4:$J$921,($F60&amp;"/"&amp;BN$4&amp;"/"&amp;BN$3&amp;"/"&amp;BN$2),Adjustments!S$4:S$921)</f>
        <v>48342.883496329297</v>
      </c>
      <c r="BO60" s="27">
        <f>SUMIF(Adjustments!$J$4:$J$921,($F60&amp;"/"&amp;BO$4&amp;"/"&amp;BO$3&amp;"/"&amp;BO$2),Adjustments!T$4:T$921)</f>
        <v>48746.367135030312</v>
      </c>
      <c r="BP60" s="27">
        <f>SUMIF(Adjustments!$J$4:$J$921,($F60&amp;"/"&amp;BP$4&amp;"/"&amp;BP$3&amp;"/"&amp;BP$2),Adjustments!U$4:U$921)</f>
        <v>42706.983851075041</v>
      </c>
      <c r="BQ60" s="27">
        <f>SUMIF(Adjustments!$J$4:$J$921,($F60&amp;"/"&amp;BQ$4&amp;"/"&amp;BQ$3&amp;"/"&amp;BQ$2),Adjustments!V$4:V$921)</f>
        <v>42706.983851075041</v>
      </c>
      <c r="BR60" s="27">
        <f>SUMIF(Adjustments!$J$4:$J$921,($F60&amp;"/"&amp;BR$4&amp;"/"&amp;BR$3&amp;"/"&amp;BR$2),Adjustments!W$4:W$921)</f>
        <v>42706.983851075041</v>
      </c>
      <c r="BS60" s="27">
        <f>SUMIF(Adjustments!$J$4:$J$921,($F60&amp;"/"&amp;BS$4&amp;"/"&amp;BS$3&amp;"/"&amp;BS$2),Adjustments!X$4:X$921)</f>
        <v>42706.983851075041</v>
      </c>
      <c r="BT60" s="27">
        <f>SUMIF(Adjustments!$J$4:$J$921,($F60&amp;"/"&amp;BT$4&amp;"/"&amp;BT$3&amp;"/"&amp;BT$2),Adjustments!Y$4:Y$921)</f>
        <v>42706.983851075041</v>
      </c>
      <c r="BU60" s="27">
        <f>SUMIF(Adjustments!$J$4:$J$921,($F60&amp;"/"&amp;BU$4&amp;"/"&amp;BU$3&amp;"/"&amp;BU$2),Adjustments!Z$4:Z$921)</f>
        <v>42706.983851075041</v>
      </c>
      <c r="BV60" s="27">
        <f>SUMIF(Adjustments!$J$4:$J$921,($F60&amp;"/"&amp;BV$4&amp;"/"&amp;BV$3&amp;"/"&amp;BV$2),Adjustments!AA$4:AA$921)</f>
        <v>42706.983851075041</v>
      </c>
      <c r="BW60" s="27">
        <f>SUMIF(Adjustments!$J$4:$J$921,($F60&amp;"/"&amp;BW$4&amp;"/"&amp;BW$3&amp;"/"&amp;BW$2),Adjustments!AB$4:AB$921)</f>
        <v>42706.983851075041</v>
      </c>
      <c r="BX60" s="27">
        <f>SUMIF(Adjustments!$J$4:$J$921,($F60&amp;"/"&amp;BX$4&amp;"/"&amp;BX$3&amp;"/"&amp;BX$2),Adjustments!AC$4:AC$921)</f>
        <v>42706.983851075041</v>
      </c>
      <c r="BY60" s="27">
        <f>SUMIF(Adjustments!$J$4:$J$921,($F60&amp;"/"&amp;BY$4&amp;"/"&amp;BY$3&amp;"/"&amp;BY$2),Adjustments!AD$4:AD$921)</f>
        <v>42706.983851075041</v>
      </c>
      <c r="BZ60" s="27">
        <f>SUMIF(Adjustments!$J$4:$J$921,($F60&amp;"/"&amp;BZ$4&amp;"/"&amp;BZ$3&amp;"/"&amp;BZ$2),Adjustments!AE$4:AE$921)</f>
        <v>42706.983851075041</v>
      </c>
      <c r="CA60" s="27">
        <f>SUMIF(Adjustments!$J$4:$J$921,($F60&amp;"/"&amp;CA$4&amp;"/"&amp;CA$3&amp;"/"&amp;CA$2),Adjustments!AF$4:AF$921)</f>
        <v>42706.983851075041</v>
      </c>
      <c r="CB60" s="27">
        <f>SUMIF(Adjustments!$J$4:$J$921,($F60&amp;"/"&amp;CB$4&amp;"/"&amp;CB$3&amp;"/"&amp;CB$2),Adjustments!AG$4:AG$921)</f>
        <v>42706.983851075041</v>
      </c>
      <c r="CC60" s="27">
        <f>SUMIF(Adjustments!$J$4:$J$921,($F60&amp;"/"&amp;CC$4&amp;"/"&amp;CC$3&amp;"/"&amp;CC$2),Adjustments!AH$4:AH$921)</f>
        <v>42706.983851075041</v>
      </c>
      <c r="CD60" s="5"/>
      <c r="CE60" s="27">
        <f>SUMIF(Adjustments!$J$4:$J$921,($F60&amp;"/"&amp;CE$4&amp;"/"&amp;CE$3&amp;"/"&amp;CE$2),Adjustments!L$4:L$921)</f>
        <v>0</v>
      </c>
      <c r="CF60" s="27">
        <f>SUMIF(Adjustments!$J$4:$J$921,($F60&amp;"/"&amp;CF$4&amp;"/"&amp;CF$3&amp;"/"&amp;CF$2),Adjustments!M$4:M$921)</f>
        <v>0</v>
      </c>
      <c r="CG60" s="27">
        <f>SUMIF(Adjustments!$J$4:$J$921,($F60&amp;"/"&amp;CG$4&amp;"/"&amp;CG$3&amp;"/"&amp;CG$2),Adjustments!N$4:N$921)</f>
        <v>0</v>
      </c>
      <c r="CH60" s="27">
        <f>SUMIF(Adjustments!$J$4:$J$921,($F60&amp;"/"&amp;CH$4&amp;"/"&amp;CH$3&amp;"/"&amp;CH$2),Adjustments!O$4:O$921)</f>
        <v>0</v>
      </c>
      <c r="CI60" s="27">
        <f>SUMIF(Adjustments!$J$4:$J$921,($F60&amp;"/"&amp;CI$4&amp;"/"&amp;CI$3&amp;"/"&amp;CI$2),Adjustments!P$4:P$921)</f>
        <v>0</v>
      </c>
      <c r="CJ60" s="27">
        <f>SUMIF(Adjustments!$J$4:$J$921,($F60&amp;"/"&amp;CJ$4&amp;"/"&amp;CJ$3&amp;"/"&amp;CJ$2),Adjustments!Q$4:Q$921)</f>
        <v>0</v>
      </c>
      <c r="CK60" s="27">
        <f>SUMIF(Adjustments!$J$4:$J$921,($F60&amp;"/"&amp;CK$4&amp;"/"&amp;CK$3&amp;"/"&amp;CK$2),Adjustments!R$4:R$921)</f>
        <v>0</v>
      </c>
      <c r="CL60" s="27">
        <f>SUMIF(Adjustments!$J$4:$J$921,($F60&amp;"/"&amp;CL$4&amp;"/"&amp;CL$3&amp;"/"&amp;CL$2),Adjustments!S$4:S$921)</f>
        <v>0</v>
      </c>
      <c r="CM60" s="27">
        <f>SUMIF(Adjustments!$J$4:$J$921,($F60&amp;"/"&amp;CM$4&amp;"/"&amp;CM$3&amp;"/"&amp;CM$2),Adjustments!T$4:T$921)</f>
        <v>0</v>
      </c>
      <c r="CN60" s="27">
        <f>SUMIF(Adjustments!$J$4:$J$921,($F60&amp;"/"&amp;CN$4&amp;"/"&amp;CN$3&amp;"/"&amp;CN$2),Adjustments!U$4:U$921)</f>
        <v>0</v>
      </c>
      <c r="CO60" s="27">
        <f>SUMIF(Adjustments!$J$4:$J$921,($F60&amp;"/"&amp;CO$4&amp;"/"&amp;CO$3&amp;"/"&amp;CO$2),Adjustments!V$4:V$921)</f>
        <v>0</v>
      </c>
      <c r="CP60" s="27">
        <f>SUMIF(Adjustments!$J$4:$J$921,($F60&amp;"/"&amp;CP$4&amp;"/"&amp;CP$3&amp;"/"&amp;CP$2),Adjustments!W$4:W$921)</f>
        <v>0</v>
      </c>
      <c r="CQ60" s="27">
        <f>SUMIF(Adjustments!$J$4:$J$921,($F60&amp;"/"&amp;CQ$4&amp;"/"&amp;CQ$3&amp;"/"&amp;CQ$2),Adjustments!X$4:X$921)</f>
        <v>0</v>
      </c>
      <c r="CR60" s="27">
        <f>SUMIF(Adjustments!$J$4:$J$921,($F60&amp;"/"&amp;CR$4&amp;"/"&amp;CR$3&amp;"/"&amp;CR$2),Adjustments!Y$4:Y$921)</f>
        <v>0</v>
      </c>
      <c r="CS60" s="27">
        <f>SUMIF(Adjustments!$J$4:$J$921,($F60&amp;"/"&amp;CS$4&amp;"/"&amp;CS$3&amp;"/"&amp;CS$2),Adjustments!Z$4:Z$921)</f>
        <v>0</v>
      </c>
      <c r="CT60" s="27">
        <f>SUMIF(Adjustments!$J$4:$J$921,($F60&amp;"/"&amp;CT$4&amp;"/"&amp;CT$3&amp;"/"&amp;CT$2),Adjustments!AA$4:AA$921)</f>
        <v>0</v>
      </c>
      <c r="CU60" s="27">
        <f>SUMIF(Adjustments!$J$4:$J$921,($F60&amp;"/"&amp;CU$4&amp;"/"&amp;CU$3&amp;"/"&amp;CU$2),Adjustments!AB$4:AB$921)</f>
        <v>0</v>
      </c>
      <c r="CV60" s="27">
        <f>SUMIF(Adjustments!$J$4:$J$921,($F60&amp;"/"&amp;CV$4&amp;"/"&amp;CV$3&amp;"/"&amp;CV$2),Adjustments!AC$4:AC$921)</f>
        <v>0</v>
      </c>
      <c r="CW60" s="27">
        <f>SUMIF(Adjustments!$J$4:$J$921,($F60&amp;"/"&amp;CW$4&amp;"/"&amp;CW$3&amp;"/"&amp;CW$2),Adjustments!AD$4:AD$921)</f>
        <v>0</v>
      </c>
      <c r="CX60" s="27">
        <f>SUMIF(Adjustments!$J$4:$J$921,($F60&amp;"/"&amp;CX$4&amp;"/"&amp;CX$3&amp;"/"&amp;CX$2),Adjustments!AE$4:AE$921)</f>
        <v>0</v>
      </c>
      <c r="CY60" s="27">
        <f>SUMIF(Adjustments!$J$4:$J$921,($F60&amp;"/"&amp;CY$4&amp;"/"&amp;CY$3&amp;"/"&amp;CY$2),Adjustments!AF$4:AF$921)</f>
        <v>0</v>
      </c>
      <c r="CZ60" s="27">
        <f>SUMIF(Adjustments!$J$4:$J$921,($F60&amp;"/"&amp;CZ$4&amp;"/"&amp;CZ$3&amp;"/"&amp;CZ$2),Adjustments!AG$4:AG$921)</f>
        <v>0</v>
      </c>
      <c r="DA60" s="27">
        <f>SUMIF(Adjustments!$J$4:$J$921,($F60&amp;"/"&amp;DA$4&amp;"/"&amp;DA$3&amp;"/"&amp;DA$2),Adjustments!AH$4:AH$921)</f>
        <v>0</v>
      </c>
      <c r="DB60" s="5"/>
      <c r="DC60" s="27">
        <f>SUMIF(Adjustments!$J$4:$J$921,($F60&amp;"/"&amp;DC$4&amp;"/"&amp;DC$3&amp;"/"&amp;DC$2),Adjustments!L$4:L$921)</f>
        <v>0</v>
      </c>
      <c r="DD60" s="27">
        <f>SUMIF(Adjustments!$J$4:$J$921,($F60&amp;"/"&amp;DD$4&amp;"/"&amp;DD$3&amp;"/"&amp;DD$2),Adjustments!M$4:M$921)</f>
        <v>0</v>
      </c>
      <c r="DE60" s="27">
        <f>SUMIF(Adjustments!$J$4:$J$921,($F60&amp;"/"&amp;DE$4&amp;"/"&amp;DE$3&amp;"/"&amp;DE$2),Adjustments!N$4:N$921)</f>
        <v>0</v>
      </c>
      <c r="DF60" s="27">
        <f>SUMIF(Adjustments!$J$4:$J$921,($F60&amp;"/"&amp;DF$4&amp;"/"&amp;DF$3&amp;"/"&amp;DF$2),Adjustments!O$4:O$921)</f>
        <v>0</v>
      </c>
      <c r="DG60" s="27">
        <f>SUMIF(Adjustments!$J$4:$J$921,($F60&amp;"/"&amp;DG$4&amp;"/"&amp;DG$3&amp;"/"&amp;DG$2),Adjustments!P$4:P$921)</f>
        <v>0</v>
      </c>
      <c r="DH60" s="27">
        <f>SUMIF(Adjustments!$J$4:$J$921,($F60&amp;"/"&amp;DH$4&amp;"/"&amp;DH$3&amp;"/"&amp;DH$2),Adjustments!Q$4:Q$921)</f>
        <v>0</v>
      </c>
      <c r="DI60" s="27">
        <f>SUMIF(Adjustments!$J$4:$J$921,($F60&amp;"/"&amp;DI$4&amp;"/"&amp;DI$3&amp;"/"&amp;DI$2),Adjustments!R$4:R$921)</f>
        <v>0</v>
      </c>
      <c r="DJ60" s="27">
        <f>SUMIF(Adjustments!$J$4:$J$921,($F60&amp;"/"&amp;DJ$4&amp;"/"&amp;DJ$3&amp;"/"&amp;DJ$2),Adjustments!S$4:S$921)</f>
        <v>0</v>
      </c>
      <c r="DK60" s="27">
        <f>SUMIF(Adjustments!$J$4:$J$921,($F60&amp;"/"&amp;DK$4&amp;"/"&amp;DK$3&amp;"/"&amp;DK$2),Adjustments!T$4:T$921)</f>
        <v>0</v>
      </c>
      <c r="DL60" s="27">
        <f>SUMIF(Adjustments!$J$4:$J$921,($F60&amp;"/"&amp;DL$4&amp;"/"&amp;DL$3&amp;"/"&amp;DL$2),Adjustments!U$4:U$921)</f>
        <v>0</v>
      </c>
      <c r="DM60" s="27">
        <f>SUMIF(Adjustments!$J$4:$J$921,($F60&amp;"/"&amp;DM$4&amp;"/"&amp;DM$3&amp;"/"&amp;DM$2),Adjustments!V$4:V$921)</f>
        <v>0</v>
      </c>
      <c r="DN60" s="27">
        <f>SUMIF(Adjustments!$J$4:$J$921,($F60&amp;"/"&amp;DN$4&amp;"/"&amp;DN$3&amp;"/"&amp;DN$2),Adjustments!W$4:W$921)</f>
        <v>0</v>
      </c>
      <c r="DO60" s="27">
        <f>SUMIF(Adjustments!$J$4:$J$921,($F60&amp;"/"&amp;DO$4&amp;"/"&amp;DO$3&amp;"/"&amp;DO$2),Adjustments!X$4:X$921)</f>
        <v>0</v>
      </c>
      <c r="DP60" s="27">
        <f>SUMIF(Adjustments!$J$4:$J$921,($F60&amp;"/"&amp;DP$4&amp;"/"&amp;DP$3&amp;"/"&amp;DP$2),Adjustments!Y$4:Y$921)</f>
        <v>0</v>
      </c>
      <c r="DQ60" s="27">
        <f>SUMIF(Adjustments!$J$4:$J$921,($F60&amp;"/"&amp;DQ$4&amp;"/"&amp;DQ$3&amp;"/"&amp;DQ$2),Adjustments!Z$4:Z$921)</f>
        <v>0</v>
      </c>
      <c r="DR60" s="27">
        <f>SUMIF(Adjustments!$J$4:$J$921,($F60&amp;"/"&amp;DR$4&amp;"/"&amp;DR$3&amp;"/"&amp;DR$2),Adjustments!AA$4:AA$921)</f>
        <v>0</v>
      </c>
      <c r="DS60" s="27">
        <f>SUMIF(Adjustments!$J$4:$J$921,($F60&amp;"/"&amp;DS$4&amp;"/"&amp;DS$3&amp;"/"&amp;DS$2),Adjustments!AB$4:AB$921)</f>
        <v>0</v>
      </c>
      <c r="DT60" s="27">
        <f>SUMIF(Adjustments!$J$4:$J$921,($F60&amp;"/"&amp;DT$4&amp;"/"&amp;DT$3&amp;"/"&amp;DT$2),Adjustments!AC$4:AC$921)</f>
        <v>0</v>
      </c>
      <c r="DU60" s="27">
        <f>SUMIF(Adjustments!$J$4:$J$921,($F60&amp;"/"&amp;DU$4&amp;"/"&amp;DU$3&amp;"/"&amp;DU$2),Adjustments!AD$4:AD$921)</f>
        <v>0</v>
      </c>
      <c r="DV60" s="27">
        <f>SUMIF(Adjustments!$J$4:$J$921,($F60&amp;"/"&amp;DV$4&amp;"/"&amp;DV$3&amp;"/"&amp;DV$2),Adjustments!AE$4:AE$921)</f>
        <v>0</v>
      </c>
      <c r="DW60" s="27">
        <f>SUMIF(Adjustments!$J$4:$J$921,($F60&amp;"/"&amp;DW$4&amp;"/"&amp;DW$3&amp;"/"&amp;DW$2),Adjustments!AF$4:AF$921)</f>
        <v>0</v>
      </c>
      <c r="DX60" s="27">
        <f>SUMIF(Adjustments!$J$4:$J$921,($F60&amp;"/"&amp;DX$4&amp;"/"&amp;DX$3&amp;"/"&amp;DX$2),Adjustments!AG$4:AG$921)</f>
        <v>0</v>
      </c>
      <c r="DY60" s="27">
        <f>SUMIF(Adjustments!$J$4:$J$921,($F60&amp;"/"&amp;DY$4&amp;"/"&amp;DY$3&amp;"/"&amp;DY$2),Adjustments!AH$4:AH$921)</f>
        <v>0</v>
      </c>
      <c r="DZ60" s="5"/>
      <c r="EA60" s="27">
        <f>SUMIF(Adjustments!$J$4:$J$921,($F60&amp;"/"&amp;EA$4&amp;"/"&amp;EA$3&amp;"/"&amp;EA$2),Adjustments!L$4:L$921)</f>
        <v>0</v>
      </c>
      <c r="EB60" s="27">
        <f>SUMIF(Adjustments!$J$4:$J$921,($F60&amp;"/"&amp;EB$4&amp;"/"&amp;EB$3&amp;"/"&amp;EB$2),Adjustments!M$4:M$921)</f>
        <v>0</v>
      </c>
      <c r="EC60" s="27">
        <f>SUMIF(Adjustments!$J$4:$J$921,($F60&amp;"/"&amp;EC$4&amp;"/"&amp;EC$3&amp;"/"&amp;EC$2),Adjustments!N$4:N$921)</f>
        <v>0</v>
      </c>
      <c r="ED60" s="27">
        <f>SUMIF(Adjustments!$J$4:$J$921,($F60&amp;"/"&amp;ED$4&amp;"/"&amp;ED$3&amp;"/"&amp;ED$2),Adjustments!O$4:O$921)</f>
        <v>0</v>
      </c>
      <c r="EE60" s="27">
        <f>SUMIF(Adjustments!$J$4:$J$921,($F60&amp;"/"&amp;EE$4&amp;"/"&amp;EE$3&amp;"/"&amp;EE$2),Adjustments!P$4:P$921)</f>
        <v>0</v>
      </c>
      <c r="EF60" s="27">
        <f>SUMIF(Adjustments!$J$4:$J$921,($F60&amp;"/"&amp;EF$4&amp;"/"&amp;EF$3&amp;"/"&amp;EF$2),Adjustments!Q$4:Q$921)</f>
        <v>0</v>
      </c>
      <c r="EG60" s="27">
        <f>SUMIF(Adjustments!$J$4:$J$921,($F60&amp;"/"&amp;EG$4&amp;"/"&amp;EG$3&amp;"/"&amp;EG$2),Adjustments!R$4:R$921)</f>
        <v>0</v>
      </c>
      <c r="EH60" s="27">
        <f>SUMIF(Adjustments!$J$4:$J$921,($F60&amp;"/"&amp;EH$4&amp;"/"&amp;EH$3&amp;"/"&amp;EH$2),Adjustments!S$4:S$921)</f>
        <v>0</v>
      </c>
      <c r="EI60" s="27">
        <f>SUMIF(Adjustments!$J$4:$J$921,($F60&amp;"/"&amp;EI$4&amp;"/"&amp;EI$3&amp;"/"&amp;EI$2),Adjustments!T$4:T$921)</f>
        <v>0</v>
      </c>
      <c r="EJ60" s="27">
        <f>SUMIF(Adjustments!$J$4:$J$921,($F60&amp;"/"&amp;EJ$4&amp;"/"&amp;EJ$3&amp;"/"&amp;EJ$2),Adjustments!U$4:U$921)</f>
        <v>0</v>
      </c>
      <c r="EK60" s="27">
        <f>SUMIF(Adjustments!$J$4:$J$921,($F60&amp;"/"&amp;EK$4&amp;"/"&amp;EK$3&amp;"/"&amp;EK$2),Adjustments!V$4:V$921)</f>
        <v>0</v>
      </c>
      <c r="EL60" s="27">
        <f>SUMIF(Adjustments!$J$4:$J$921,($F60&amp;"/"&amp;EL$4&amp;"/"&amp;EL$3&amp;"/"&amp;EL$2),Adjustments!W$4:W$921)</f>
        <v>0</v>
      </c>
      <c r="EM60" s="27">
        <f>SUMIF(Adjustments!$J$4:$J$921,($F60&amp;"/"&amp;EM$4&amp;"/"&amp;EM$3&amp;"/"&amp;EM$2),Adjustments!X$4:X$921)</f>
        <v>0</v>
      </c>
      <c r="EN60" s="27">
        <f>SUMIF(Adjustments!$J$4:$J$921,($F60&amp;"/"&amp;EN$4&amp;"/"&amp;EN$3&amp;"/"&amp;EN$2),Adjustments!Y$4:Y$921)</f>
        <v>0</v>
      </c>
      <c r="EO60" s="27">
        <f>SUMIF(Adjustments!$J$4:$J$921,($F60&amp;"/"&amp;EO$4&amp;"/"&amp;EO$3&amp;"/"&amp;EO$2),Adjustments!Z$4:Z$921)</f>
        <v>0</v>
      </c>
      <c r="EP60" s="27">
        <f>SUMIF(Adjustments!$J$4:$J$921,($F60&amp;"/"&amp;EP$4&amp;"/"&amp;EP$3&amp;"/"&amp;EP$2),Adjustments!AA$4:AA$921)</f>
        <v>0</v>
      </c>
      <c r="EQ60" s="27">
        <f>SUMIF(Adjustments!$J$4:$J$921,($F60&amp;"/"&amp;EQ$4&amp;"/"&amp;EQ$3&amp;"/"&amp;EQ$2),Adjustments!AB$4:AB$921)</f>
        <v>0</v>
      </c>
      <c r="ER60" s="27">
        <f>SUMIF(Adjustments!$J$4:$J$921,($F60&amp;"/"&amp;ER$4&amp;"/"&amp;ER$3&amp;"/"&amp;ER$2),Adjustments!AC$4:AC$921)</f>
        <v>0</v>
      </c>
      <c r="ES60" s="27">
        <f>SUMIF(Adjustments!$J$4:$J$921,($F60&amp;"/"&amp;ES$4&amp;"/"&amp;ES$3&amp;"/"&amp;ES$2),Adjustments!AD$4:AD$921)</f>
        <v>0</v>
      </c>
      <c r="ET60" s="27">
        <f>SUMIF(Adjustments!$J$4:$J$921,($F60&amp;"/"&amp;ET$4&amp;"/"&amp;ET$3&amp;"/"&amp;ET$2),Adjustments!AE$4:AE$921)</f>
        <v>0</v>
      </c>
      <c r="EU60" s="27">
        <f>SUMIF(Adjustments!$J$4:$J$921,($F60&amp;"/"&amp;EU$4&amp;"/"&amp;EU$3&amp;"/"&amp;EU$2),Adjustments!AF$4:AF$921)</f>
        <v>0</v>
      </c>
      <c r="EV60" s="27">
        <f>SUMIF(Adjustments!$J$4:$J$921,($F60&amp;"/"&amp;EV$4&amp;"/"&amp;EV$3&amp;"/"&amp;EV$2),Adjustments!AG$4:AG$921)</f>
        <v>0</v>
      </c>
      <c r="EW60" s="27">
        <f>SUMIF(Adjustments!$J$4:$J$921,($F60&amp;"/"&amp;EW$4&amp;"/"&amp;EW$3&amp;"/"&amp;EW$2),Adjustments!AH$4:AH$921)</f>
        <v>0</v>
      </c>
      <c r="EX60" s="5"/>
      <c r="EY60" s="27">
        <f>SUMIF(Adjustments!$J$4:$J$921,($F60&amp;"/"&amp;EY$4&amp;"/"&amp;EY$3&amp;"/"&amp;EY$2),Adjustments!L$4:L$921)</f>
        <v>-103532.26000000001</v>
      </c>
      <c r="EZ60" s="27">
        <f>SUMIF(Adjustments!$J$4:$J$921,($F60&amp;"/"&amp;EZ$4&amp;"/"&amp;EZ$3&amp;"/"&amp;EZ$2),Adjustments!M$4:M$921)</f>
        <v>-243455.99</v>
      </c>
      <c r="FA60" s="27">
        <f>SUMIF(Adjustments!$J$4:$J$921,($F60&amp;"/"&amp;FA$4&amp;"/"&amp;FA$3&amp;"/"&amp;FA$2),Adjustments!N$4:N$921)</f>
        <v>-12735.000000000004</v>
      </c>
      <c r="FB60" s="27">
        <f>SUMIF(Adjustments!$J$4:$J$921,($F60&amp;"/"&amp;FB$4&amp;"/"&amp;FB$3&amp;"/"&amp;FB$2),Adjustments!O$4:O$921)</f>
        <v>-19737.68</v>
      </c>
      <c r="FC60" s="27">
        <f>SUMIF(Adjustments!$J$4:$J$921,($F60&amp;"/"&amp;FC$4&amp;"/"&amp;FC$3&amp;"/"&amp;FC$2),Adjustments!P$4:P$921)</f>
        <v>-118114.33</v>
      </c>
      <c r="FD60" s="27">
        <f>SUMIF(Adjustments!$J$4:$J$921,($F60&amp;"/"&amp;FD$4&amp;"/"&amp;FD$3&amp;"/"&amp;FD$2),Adjustments!Q$4:Q$921)</f>
        <v>-611024.78999999992</v>
      </c>
      <c r="FE60" s="27">
        <f>SUMIF(Adjustments!$J$4:$J$921,($F60&amp;"/"&amp;FE$4&amp;"/"&amp;FE$3&amp;"/"&amp;FE$2),Adjustments!R$4:R$921)</f>
        <v>-74265.69</v>
      </c>
      <c r="FF60" s="27">
        <f>SUMIF(Adjustments!$J$4:$J$921,($F60&amp;"/"&amp;FF$4&amp;"/"&amp;FF$3&amp;"/"&amp;FF$2),Adjustments!S$4:S$921)</f>
        <v>-184155.41999999998</v>
      </c>
      <c r="FG60" s="27">
        <f>SUMIF(Adjustments!$J$4:$J$921,($F60&amp;"/"&amp;FG$4&amp;"/"&amp;FG$3&amp;"/"&amp;FG$2),Adjustments!T$4:T$921)</f>
        <v>-383029.25000000006</v>
      </c>
      <c r="FH60" s="27">
        <f>SUMIF(Adjustments!$J$4:$J$921,($F60&amp;"/"&amp;FH$4&amp;"/"&amp;FH$3&amp;"/"&amp;FH$2),Adjustments!U$4:U$921)</f>
        <v>0</v>
      </c>
      <c r="FI60" s="27">
        <f>SUMIF(Adjustments!$J$4:$J$921,($F60&amp;"/"&amp;FI$4&amp;"/"&amp;FI$3&amp;"/"&amp;FI$2),Adjustments!V$4:V$921)</f>
        <v>0</v>
      </c>
      <c r="FJ60" s="27">
        <f>SUMIF(Adjustments!$J$4:$J$921,($F60&amp;"/"&amp;FJ$4&amp;"/"&amp;FJ$3&amp;"/"&amp;FJ$2),Adjustments!W$4:W$921)</f>
        <v>0</v>
      </c>
      <c r="FK60" s="27">
        <f>SUMIF(Adjustments!$J$4:$J$921,($F60&amp;"/"&amp;FK$4&amp;"/"&amp;FK$3&amp;"/"&amp;FK$2),Adjustments!X$4:X$921)</f>
        <v>0</v>
      </c>
      <c r="FL60" s="27">
        <f>SUMIF(Adjustments!$J$4:$J$921,($F60&amp;"/"&amp;FL$4&amp;"/"&amp;FL$3&amp;"/"&amp;FL$2),Adjustments!Y$4:Y$921)</f>
        <v>0</v>
      </c>
      <c r="FM60" s="27">
        <f>SUMIF(Adjustments!$J$4:$J$921,($F60&amp;"/"&amp;FM$4&amp;"/"&amp;FM$3&amp;"/"&amp;FM$2),Adjustments!Z$4:Z$921)</f>
        <v>0</v>
      </c>
      <c r="FN60" s="27">
        <f>SUMIF(Adjustments!$J$4:$J$921,($F60&amp;"/"&amp;FN$4&amp;"/"&amp;FN$3&amp;"/"&amp;FN$2),Adjustments!AA$4:AA$921)</f>
        <v>0</v>
      </c>
      <c r="FO60" s="27">
        <f>SUMIF(Adjustments!$J$4:$J$921,($F60&amp;"/"&amp;FO$4&amp;"/"&amp;FO$3&amp;"/"&amp;FO$2),Adjustments!AB$4:AB$921)</f>
        <v>0</v>
      </c>
      <c r="FP60" s="27">
        <f>SUMIF(Adjustments!$J$4:$J$921,($F60&amp;"/"&amp;FP$4&amp;"/"&amp;FP$3&amp;"/"&amp;FP$2),Adjustments!AC$4:AC$921)</f>
        <v>0</v>
      </c>
      <c r="FQ60" s="27">
        <f>SUMIF(Adjustments!$J$4:$J$921,($F60&amp;"/"&amp;FQ$4&amp;"/"&amp;FQ$3&amp;"/"&amp;FQ$2),Adjustments!AD$4:AD$921)</f>
        <v>0</v>
      </c>
      <c r="FR60" s="27">
        <f>SUMIF(Adjustments!$J$4:$J$921,($F60&amp;"/"&amp;FR$4&amp;"/"&amp;FR$3&amp;"/"&amp;FR$2),Adjustments!AE$4:AE$921)</f>
        <v>0</v>
      </c>
      <c r="FS60" s="27">
        <f>SUMIF(Adjustments!$J$4:$J$921,($F60&amp;"/"&amp;FS$4&amp;"/"&amp;FS$3&amp;"/"&amp;FS$2),Adjustments!AF$4:AF$921)</f>
        <v>0</v>
      </c>
      <c r="FT60" s="27">
        <f>SUMIF(Adjustments!$J$4:$J$921,($F60&amp;"/"&amp;FT$4&amp;"/"&amp;FT$3&amp;"/"&amp;FT$2),Adjustments!AG$4:AG$921)</f>
        <v>0</v>
      </c>
      <c r="FU60" s="27">
        <f>SUMIF(Adjustments!$J$4:$J$921,($F60&amp;"/"&amp;FU$4&amp;"/"&amp;FU$3&amp;"/"&amp;FU$2),Adjustments!AH$4:AH$921)</f>
        <v>0</v>
      </c>
      <c r="FV60" s="5"/>
      <c r="FW60" s="27">
        <f t="shared" si="29"/>
        <v>-1750050.4099999997</v>
      </c>
      <c r="FX60" s="5"/>
      <c r="FY60" s="358">
        <f>VLOOKUP(F60,Scenarios!Z62:AD183,5,0)</f>
        <v>-74737799.030000001</v>
      </c>
      <c r="FZ60" s="16">
        <f t="shared" si="218"/>
        <v>-74396319.915307418</v>
      </c>
      <c r="GA60" s="16">
        <f t="shared" si="219"/>
        <v>-74817515.12169154</v>
      </c>
      <c r="GB60" s="16">
        <f t="shared" si="220"/>
        <v>-74407254.02267319</v>
      </c>
      <c r="GC60" s="16">
        <f t="shared" si="221"/>
        <v>-74561951.204421684</v>
      </c>
      <c r="GD60" s="16">
        <f t="shared" si="222"/>
        <v>-75175698.892364442</v>
      </c>
      <c r="GE60" s="16">
        <f t="shared" si="223"/>
        <v>-75052517.663100511</v>
      </c>
      <c r="GF60" s="16">
        <f t="shared" si="224"/>
        <v>-74210905.646815673</v>
      </c>
      <c r="GG60" s="16">
        <f t="shared" si="225"/>
        <v>-73311499.432032242</v>
      </c>
      <c r="GH60" s="16">
        <f t="shared" si="226"/>
        <v>-73336442.516776368</v>
      </c>
      <c r="GI60" s="16">
        <f t="shared" si="227"/>
        <v>-72912305.164944157</v>
      </c>
      <c r="GJ60" s="16">
        <f t="shared" si="228"/>
        <v>-72480421.774713263</v>
      </c>
      <c r="GK60" s="16">
        <f t="shared" si="229"/>
        <v>-72041809.163252026</v>
      </c>
      <c r="GL60" s="16">
        <f t="shared" si="230"/>
        <v>-71598547.491729572</v>
      </c>
      <c r="GM60" s="16">
        <f t="shared" si="231"/>
        <v>-71150658.631959096</v>
      </c>
      <c r="GN60" s="16">
        <f t="shared" si="232"/>
        <v>-70697786.511690885</v>
      </c>
      <c r="GO60" s="16">
        <f t="shared" si="233"/>
        <v>-70242503.230014771</v>
      </c>
      <c r="GP60" s="16">
        <f t="shared" si="234"/>
        <v>-69787582.125611112</v>
      </c>
      <c r="GQ60" s="16">
        <f t="shared" si="235"/>
        <v>-69334831.771284282</v>
      </c>
      <c r="GR60" s="16">
        <f t="shared" si="236"/>
        <v>-68966943.197134346</v>
      </c>
      <c r="GS60" s="16">
        <f t="shared" si="237"/>
        <v>-68595677.235576287</v>
      </c>
      <c r="GT60" s="16">
        <f t="shared" si="238"/>
        <v>-68217558.697870746</v>
      </c>
      <c r="GU60" s="16">
        <f t="shared" si="239"/>
        <v>-67832437.968372643</v>
      </c>
      <c r="GV60" s="16">
        <f t="shared" si="240"/>
        <v>-67442530.378881499</v>
      </c>
      <c r="GW60" s="13"/>
      <c r="GX60" s="569" t="s">
        <v>986</v>
      </c>
      <c r="GY60" s="599" t="str">
        <f t="shared" si="242"/>
        <v>108GPSO</v>
      </c>
      <c r="GZ60" s="563">
        <f t="shared" si="241"/>
        <v>-69876099.090622351</v>
      </c>
      <c r="HA60" s="127">
        <f>VLOOKUP($GX60,Scenarios!$V$11:$Y$132,4,0)</f>
        <v>-71576566</v>
      </c>
      <c r="HB60" s="127">
        <f t="shared" si="93"/>
        <v>1700466.9093776494</v>
      </c>
      <c r="HD60" s="106">
        <f>VLOOKUP($GX60,Scenarios!$AE$11:$AF$132,2,0)</f>
        <v>-64260728.068408422</v>
      </c>
      <c r="HE60" s="106">
        <f>VLOOKUP($GX60,Scenarios!$V$11:$Y$132,4,0)</f>
        <v>-71576566</v>
      </c>
      <c r="HF60" s="106">
        <f t="shared" si="94"/>
        <v>7315837.9315915778</v>
      </c>
      <c r="HH60" s="106">
        <f t="shared" si="54"/>
        <v>5615371.0222139284</v>
      </c>
    </row>
    <row r="61" spans="1:216">
      <c r="A61" t="s">
        <v>37</v>
      </c>
      <c r="B61" t="s">
        <v>12</v>
      </c>
      <c r="C61" t="s">
        <v>12</v>
      </c>
      <c r="D61" s="5" t="s">
        <v>106</v>
      </c>
      <c r="E61" s="5" t="s">
        <v>36</v>
      </c>
      <c r="F61" s="5" t="s">
        <v>143</v>
      </c>
      <c r="G61" s="5" t="s">
        <v>85</v>
      </c>
      <c r="H61" s="5" t="s">
        <v>987</v>
      </c>
      <c r="I61" s="5"/>
      <c r="J61" s="119">
        <f>SUMIF(Retirements!$E$10:$E$96,'Accum Dep'!$F61,Retirements!ED$10:ED$97)</f>
        <v>0</v>
      </c>
      <c r="K61" s="119">
        <f>SUMIF(Retirements!$E$10:$E$96,'Accum Dep'!$F61,Retirements!EE$10:EE$97)</f>
        <v>0</v>
      </c>
      <c r="L61" s="119">
        <f>SUMIF(Retirements!$E$10:$E$96,'Accum Dep'!$F61,Retirements!EF$10:EF$97)</f>
        <v>0</v>
      </c>
      <c r="M61" s="119">
        <f>SUMIF(Retirements!$E$10:$E$96,'Accum Dep'!$F61,Retirements!EG$10:EG$97)</f>
        <v>0</v>
      </c>
      <c r="N61" s="119">
        <f>SUMIF(Retirements!$E$10:$E$96,'Accum Dep'!$F61,Retirements!EH$10:EH$97)</f>
        <v>0</v>
      </c>
      <c r="O61" s="119">
        <f>SUMIF(Retirements!$E$10:$E$96,'Accum Dep'!$F61,Retirements!EI$10:EI$97)</f>
        <v>0</v>
      </c>
      <c r="P61" s="119">
        <f>SUMIF(Retirements!$E$10:$E$96,'Accum Dep'!$F61,Retirements!EJ$10:EJ$97)</f>
        <v>-23354.09</v>
      </c>
      <c r="Q61" s="119">
        <f>SUMIF(Retirements!$E$10:$E$96,'Accum Dep'!$F61,Retirements!EK$10:EK$97)</f>
        <v>0</v>
      </c>
      <c r="R61" s="119">
        <f>SUMIF(Retirements!$E$10:$E$96,'Accum Dep'!$F61,Retirements!EL$10:EL$97)</f>
        <v>0</v>
      </c>
      <c r="S61" s="119">
        <f>SUMIF(Retirements!$E$10:$E$96,'Accum Dep'!$F61,Retirements!EM$10:EM$97)</f>
        <v>-29633.25953705264</v>
      </c>
      <c r="T61" s="119">
        <f>SUMIF(Retirements!$E$10:$E$96,'Accum Dep'!$F61,Retirements!EN$10:EN$97)</f>
        <v>-29633.25953705264</v>
      </c>
      <c r="U61" s="119">
        <f>SUMIF(Retirements!$E$10:$E$96,'Accum Dep'!$F61,Retirements!EO$10:EO$97)</f>
        <v>-29633.25953705264</v>
      </c>
      <c r="V61" s="119">
        <f>SUMIF(Retirements!$E$10:$E$96,'Accum Dep'!$F61,Retirements!EP$10:EP$97)</f>
        <v>-29633.25953705264</v>
      </c>
      <c r="W61" s="119">
        <f>SUMIF(Retirements!$E$10:$E$96,'Accum Dep'!$F61,Retirements!EQ$10:EQ$97)</f>
        <v>-29633.25953705264</v>
      </c>
      <c r="X61" s="119">
        <f>SUMIF(Retirements!$E$10:$E$96,'Accum Dep'!$F61,Retirements!ER$10:ER$97)</f>
        <v>-29633.25953705264</v>
      </c>
      <c r="Y61" s="119">
        <f>SUMIF(Retirements!$E$10:$E$96,'Accum Dep'!$F61,Retirements!ES$10:ES$97)</f>
        <v>-29633.25953705264</v>
      </c>
      <c r="Z61" s="119">
        <f>SUMIF(Retirements!$E$10:$E$96,'Accum Dep'!$F61,Retirements!ET$10:ET$97)</f>
        <v>-29633.25953705264</v>
      </c>
      <c r="AA61" s="119">
        <f>SUMIF(Retirements!$E$10:$E$96,'Accum Dep'!$F61,Retirements!EU$10:EU$97)</f>
        <v>-29633.25953705264</v>
      </c>
      <c r="AB61" s="119">
        <f>SUMIF(Retirements!$E$10:$E$96,'Accum Dep'!$F61,Retirements!EV$10:EV$97)</f>
        <v>-27549.20391303446</v>
      </c>
      <c r="AC61" s="119">
        <f>SUMIF(Retirements!$E$10:$E$96,'Accum Dep'!$F61,Retirements!EW$10:EW$97)</f>
        <v>-27549.20391303446</v>
      </c>
      <c r="AD61" s="119">
        <f>SUMIF(Retirements!$E$10:$E$96,'Accum Dep'!$F61,Retirements!EX$10:EX$97)</f>
        <v>-27549.20391303446</v>
      </c>
      <c r="AE61" s="119">
        <f>SUMIF(Retirements!$E$10:$E$96,'Accum Dep'!$F61,Retirements!EY$10:EY$97)</f>
        <v>-27549.20391303446</v>
      </c>
      <c r="AF61" s="119">
        <f>SUMIF(Retirements!$E$10:$E$96,'Accum Dep'!$F61,Retirements!EZ$10:EZ$97)</f>
        <v>-27549.20391303446</v>
      </c>
      <c r="AG61" s="7"/>
      <c r="AH61" s="27">
        <f>SUMIF('Depreciation Exp'!$F$8:$F$130,'Accum Dep'!$F61,'Depreciation Exp'!CH$8:CH$133)</f>
        <v>9723.3707078477055</v>
      </c>
      <c r="AI61" s="27">
        <f>SUMIF('Depreciation Exp'!$F$8:$F$130,'Accum Dep'!$F61,'Depreciation Exp'!CI$8:CI$133)</f>
        <v>9723.3707078477055</v>
      </c>
      <c r="AJ61" s="27">
        <f>SUMIF('Depreciation Exp'!$F$8:$F$130,'Accum Dep'!$F61,'Depreciation Exp'!CJ$8:CJ$133)</f>
        <v>9723.3707078477055</v>
      </c>
      <c r="AK61" s="27">
        <f>SUMIF('Depreciation Exp'!$F$8:$F$130,'Accum Dep'!$F61,'Depreciation Exp'!CK$8:CK$133)</f>
        <v>9723.3751652387746</v>
      </c>
      <c r="AL61" s="27">
        <f>SUMIF('Depreciation Exp'!$F$8:$F$130,'Accum Dep'!$F61,'Depreciation Exp'!CL$8:CL$133)</f>
        <v>9870.2304361351453</v>
      </c>
      <c r="AM61" s="27">
        <f>SUMIF('Depreciation Exp'!$F$8:$F$130,'Accum Dep'!$F61,'Depreciation Exp'!CM$8:CM$133)</f>
        <v>10017.176482347189</v>
      </c>
      <c r="AN61" s="27">
        <f>SUMIF('Depreciation Exp'!$F$8:$F$130,'Accum Dep'!$F61,'Depreciation Exp'!CN$8:CN$133)</f>
        <v>10017.271715053928</v>
      </c>
      <c r="AO61" s="27">
        <f>SUMIF('Depreciation Exp'!$F$8:$F$130,'Accum Dep'!$F61,'Depreciation Exp'!CO$8:CO$133)</f>
        <v>9988.9070523306182</v>
      </c>
      <c r="AP61" s="27">
        <f>SUMIF('Depreciation Exp'!$F$8:$F$130,'Accum Dep'!$F61,'Depreciation Exp'!CP$8:CP$133)</f>
        <v>9960.542389607308</v>
      </c>
      <c r="AQ61" s="27">
        <f>SUMIF('Depreciation Exp'!$F$8:$F$130,'Accum Dep'!$F61,'Depreciation Exp'!CQ$8:CQ$133)</f>
        <v>9960.5775386257119</v>
      </c>
      <c r="AR61" s="27">
        <f>SUMIF('Depreciation Exp'!$F$8:$F$130,'Accum Dep'!$F61,'Depreciation Exp'!CR$8:CR$133)</f>
        <v>9924.6216722733243</v>
      </c>
      <c r="AS61" s="27">
        <f>SUMIF('Depreciation Exp'!$F$8:$F$130,'Accum Dep'!$F61,'Depreciation Exp'!CS$8:CS$133)</f>
        <v>9852.6396415317431</v>
      </c>
      <c r="AT61" s="27">
        <f>SUMIF('Depreciation Exp'!$F$8:$F$130,'Accum Dep'!$F61,'Depreciation Exp'!CT$8:CT$133)</f>
        <v>9780.6576107901619</v>
      </c>
      <c r="AU61" s="27">
        <f>SUMIF('Depreciation Exp'!$F$8:$F$130,'Accum Dep'!$F61,'Depreciation Exp'!CU$8:CU$133)</f>
        <v>9708.6755800485807</v>
      </c>
      <c r="AV61" s="27">
        <f>SUMIF('Depreciation Exp'!$F$8:$F$130,'Accum Dep'!$F61,'Depreciation Exp'!CV$8:CV$133)</f>
        <v>9636.6935493069996</v>
      </c>
      <c r="AW61" s="27">
        <f>SUMIF('Depreciation Exp'!$F$8:$F$130,'Accum Dep'!$F61,'Depreciation Exp'!CW$8:CW$133)</f>
        <v>9564.7115185654184</v>
      </c>
      <c r="AX61" s="27">
        <f>SUMIF('Depreciation Exp'!$F$8:$F$130,'Accum Dep'!$F61,'Depreciation Exp'!CX$8:CX$133)</f>
        <v>9492.7294878238372</v>
      </c>
      <c r="AY61" s="27">
        <f>SUMIF('Depreciation Exp'!$F$8:$F$130,'Accum Dep'!$F61,'Depreciation Exp'!CY$8:CY$133)</f>
        <v>9420.747457082256</v>
      </c>
      <c r="AZ61" s="27">
        <f>SUMIF('Depreciation Exp'!$F$8:$F$130,'Accum Dep'!$F61,'Depreciation Exp'!CZ$8:CZ$133)</f>
        <v>9348.7654263406748</v>
      </c>
      <c r="BA61" s="27">
        <f>SUMIF('Depreciation Exp'!$F$8:$F$130,'Accum Dep'!$F61,'Depreciation Exp'!DA$8:DA$133)</f>
        <v>9279.3145811375543</v>
      </c>
      <c r="BB61" s="27">
        <f>SUMIF('Depreciation Exp'!$F$8:$F$130,'Accum Dep'!$F61,'Depreciation Exp'!DB$8:DB$133)</f>
        <v>9212.3949214728927</v>
      </c>
      <c r="BC61" s="27">
        <f>SUMIF('Depreciation Exp'!$F$8:$F$130,'Accum Dep'!$F61,'Depreciation Exp'!DC$8:DC$133)</f>
        <v>9145.475261808233</v>
      </c>
      <c r="BD61" s="27">
        <f>SUMIF('Depreciation Exp'!$F$8:$F$130,'Accum Dep'!$F61,'Depreciation Exp'!DD$8:DD$133)</f>
        <v>9078.5556021435714</v>
      </c>
      <c r="BE61" s="27">
        <f>SUMIF('Depreciation Exp'!$F$8:$F$130,'Accum Dep'!$F61,'Depreciation Exp'!DE$8:DE$133)</f>
        <v>9011.6359424789116</v>
      </c>
      <c r="BF61" s="59"/>
      <c r="BG61" s="27">
        <f>SUMIF(Adjustments!$J$4:$J$921,($F61&amp;"/"&amp;BG$4&amp;"/"&amp;BG$3&amp;"/"&amp;BG$2),Adjustments!L$4:L$921)</f>
        <v>6909.9501556614696</v>
      </c>
      <c r="BH61" s="27">
        <f>SUMIF(Adjustments!$J$4:$J$921,($F61&amp;"/"&amp;BH$4&amp;"/"&amp;BH$3&amp;"/"&amp;BH$2),Adjustments!M$4:M$921)</f>
        <v>7040.3328140981776</v>
      </c>
      <c r="BI61" s="27">
        <f>SUMIF(Adjustments!$J$4:$J$921,($F61&amp;"/"&amp;BI$4&amp;"/"&amp;BI$3&amp;"/"&amp;BI$2),Adjustments!N$4:N$921)</f>
        <v>7144.737578116753</v>
      </c>
      <c r="BJ61" s="27">
        <f>SUMIF(Adjustments!$J$4:$J$921,($F61&amp;"/"&amp;BJ$4&amp;"/"&amp;BJ$3&amp;"/"&amp;BJ$2),Adjustments!O$4:O$921)</f>
        <v>7303.994108555733</v>
      </c>
      <c r="BK61" s="27">
        <f>SUMIF(Adjustments!$J$4:$J$921,($F61&amp;"/"&amp;BK$4&amp;"/"&amp;BK$3&amp;"/"&amp;BK$2),Adjustments!P$4:P$921)</f>
        <v>7436.0238619238544</v>
      </c>
      <c r="BL61" s="27">
        <f>SUMIF(Adjustments!$J$4:$J$921,($F61&amp;"/"&amp;BL$4&amp;"/"&amp;BL$3&amp;"/"&amp;BL$2),Adjustments!Q$4:Q$921)</f>
        <v>7535.9138174284362</v>
      </c>
      <c r="BM61" s="27">
        <f>SUMIF(Adjustments!$J$4:$J$921,($F61&amp;"/"&amp;BM$4&amp;"/"&amp;BM$3&amp;"/"&amp;BM$2),Adjustments!R$4:R$921)</f>
        <v>7637.286199333611</v>
      </c>
      <c r="BN61" s="27">
        <f>SUMIF(Adjustments!$J$4:$J$921,($F61&amp;"/"&amp;BN$4&amp;"/"&amp;BN$3&amp;"/"&amp;BN$2),Adjustments!S$4:S$921)</f>
        <v>7708.9545200230295</v>
      </c>
      <c r="BO61" s="27">
        <f>SUMIF(Adjustments!$J$4:$J$921,($F61&amp;"/"&amp;BO$4&amp;"/"&amp;BO$3&amp;"/"&amp;BO$2),Adjustments!T$4:T$921)</f>
        <v>7773.2956762669619</v>
      </c>
      <c r="BP61" s="27">
        <f>SUMIF(Adjustments!$J$4:$J$921,($F61&amp;"/"&amp;BP$4&amp;"/"&amp;BP$3&amp;"/"&amp;BP$2),Adjustments!U$4:U$921)</f>
        <v>6810.2308423595341</v>
      </c>
      <c r="BQ61" s="27">
        <f>SUMIF(Adjustments!$J$4:$J$921,($F61&amp;"/"&amp;BQ$4&amp;"/"&amp;BQ$3&amp;"/"&amp;BQ$2),Adjustments!V$4:V$921)</f>
        <v>6810.2308423595341</v>
      </c>
      <c r="BR61" s="27">
        <f>SUMIF(Adjustments!$J$4:$J$921,($F61&amp;"/"&amp;BR$4&amp;"/"&amp;BR$3&amp;"/"&amp;BR$2),Adjustments!W$4:W$921)</f>
        <v>6810.2308423595341</v>
      </c>
      <c r="BS61" s="27">
        <f>SUMIF(Adjustments!$J$4:$J$921,($F61&amp;"/"&amp;BS$4&amp;"/"&amp;BS$3&amp;"/"&amp;BS$2),Adjustments!X$4:X$921)</f>
        <v>6810.2308423595341</v>
      </c>
      <c r="BT61" s="27">
        <f>SUMIF(Adjustments!$J$4:$J$921,($F61&amp;"/"&amp;BT$4&amp;"/"&amp;BT$3&amp;"/"&amp;BT$2),Adjustments!Y$4:Y$921)</f>
        <v>6810.2308423595341</v>
      </c>
      <c r="BU61" s="27">
        <f>SUMIF(Adjustments!$J$4:$J$921,($F61&amp;"/"&amp;BU$4&amp;"/"&amp;BU$3&amp;"/"&amp;BU$2),Adjustments!Z$4:Z$921)</f>
        <v>6810.2308423595341</v>
      </c>
      <c r="BV61" s="27">
        <f>SUMIF(Adjustments!$J$4:$J$921,($F61&amp;"/"&amp;BV$4&amp;"/"&amp;BV$3&amp;"/"&amp;BV$2),Adjustments!AA$4:AA$921)</f>
        <v>6810.2308423595341</v>
      </c>
      <c r="BW61" s="27">
        <f>SUMIF(Adjustments!$J$4:$J$921,($F61&amp;"/"&amp;BW$4&amp;"/"&amp;BW$3&amp;"/"&amp;BW$2),Adjustments!AB$4:AB$921)</f>
        <v>6810.2308423595341</v>
      </c>
      <c r="BX61" s="27">
        <f>SUMIF(Adjustments!$J$4:$J$921,($F61&amp;"/"&amp;BX$4&amp;"/"&amp;BX$3&amp;"/"&amp;BX$2),Adjustments!AC$4:AC$921)</f>
        <v>6810.2308423595341</v>
      </c>
      <c r="BY61" s="27">
        <f>SUMIF(Adjustments!$J$4:$J$921,($F61&amp;"/"&amp;BY$4&amp;"/"&amp;BY$3&amp;"/"&amp;BY$2),Adjustments!AD$4:AD$921)</f>
        <v>6810.2308423595341</v>
      </c>
      <c r="BZ61" s="27">
        <f>SUMIF(Adjustments!$J$4:$J$921,($F61&amp;"/"&amp;BZ$4&amp;"/"&amp;BZ$3&amp;"/"&amp;BZ$2),Adjustments!AE$4:AE$921)</f>
        <v>6810.2308423595341</v>
      </c>
      <c r="CA61" s="27">
        <f>SUMIF(Adjustments!$J$4:$J$921,($F61&amp;"/"&amp;CA$4&amp;"/"&amp;CA$3&amp;"/"&amp;CA$2),Adjustments!AF$4:AF$921)</f>
        <v>6810.2308423595341</v>
      </c>
      <c r="CB61" s="27">
        <f>SUMIF(Adjustments!$J$4:$J$921,($F61&amp;"/"&amp;CB$4&amp;"/"&amp;CB$3&amp;"/"&amp;CB$2),Adjustments!AG$4:AG$921)</f>
        <v>6810.2308423595341</v>
      </c>
      <c r="CC61" s="27">
        <f>SUMIF(Adjustments!$J$4:$J$921,($F61&amp;"/"&amp;CC$4&amp;"/"&amp;CC$3&amp;"/"&amp;CC$2),Adjustments!AH$4:AH$921)</f>
        <v>6810.2308423595341</v>
      </c>
      <c r="CD61" s="5"/>
      <c r="CE61" s="27">
        <f>SUMIF(Adjustments!$J$4:$J$921,($F61&amp;"/"&amp;CE$4&amp;"/"&amp;CE$3&amp;"/"&amp;CE$2),Adjustments!L$4:L$921)</f>
        <v>0</v>
      </c>
      <c r="CF61" s="27">
        <f>SUMIF(Adjustments!$J$4:$J$921,($F61&amp;"/"&amp;CF$4&amp;"/"&amp;CF$3&amp;"/"&amp;CF$2),Adjustments!M$4:M$921)</f>
        <v>0</v>
      </c>
      <c r="CG61" s="27">
        <f>SUMIF(Adjustments!$J$4:$J$921,($F61&amp;"/"&amp;CG$4&amp;"/"&amp;CG$3&amp;"/"&amp;CG$2),Adjustments!N$4:N$921)</f>
        <v>0</v>
      </c>
      <c r="CH61" s="27">
        <f>SUMIF(Adjustments!$J$4:$J$921,($F61&amp;"/"&amp;CH$4&amp;"/"&amp;CH$3&amp;"/"&amp;CH$2),Adjustments!O$4:O$921)</f>
        <v>0</v>
      </c>
      <c r="CI61" s="27">
        <f>SUMIF(Adjustments!$J$4:$J$921,($F61&amp;"/"&amp;CI$4&amp;"/"&amp;CI$3&amp;"/"&amp;CI$2),Adjustments!P$4:P$921)</f>
        <v>0</v>
      </c>
      <c r="CJ61" s="27">
        <f>SUMIF(Adjustments!$J$4:$J$921,($F61&amp;"/"&amp;CJ$4&amp;"/"&amp;CJ$3&amp;"/"&amp;CJ$2),Adjustments!Q$4:Q$921)</f>
        <v>0</v>
      </c>
      <c r="CK61" s="27">
        <f>SUMIF(Adjustments!$J$4:$J$921,($F61&amp;"/"&amp;CK$4&amp;"/"&amp;CK$3&amp;"/"&amp;CK$2),Adjustments!R$4:R$921)</f>
        <v>0</v>
      </c>
      <c r="CL61" s="27">
        <f>SUMIF(Adjustments!$J$4:$J$921,($F61&amp;"/"&amp;CL$4&amp;"/"&amp;CL$3&amp;"/"&amp;CL$2),Adjustments!S$4:S$921)</f>
        <v>0</v>
      </c>
      <c r="CM61" s="27">
        <f>SUMIF(Adjustments!$J$4:$J$921,($F61&amp;"/"&amp;CM$4&amp;"/"&amp;CM$3&amp;"/"&amp;CM$2),Adjustments!T$4:T$921)</f>
        <v>0</v>
      </c>
      <c r="CN61" s="27">
        <f>SUMIF(Adjustments!$J$4:$J$921,($F61&amp;"/"&amp;CN$4&amp;"/"&amp;CN$3&amp;"/"&amp;CN$2),Adjustments!U$4:U$921)</f>
        <v>0</v>
      </c>
      <c r="CO61" s="27">
        <f>SUMIF(Adjustments!$J$4:$J$921,($F61&amp;"/"&amp;CO$4&amp;"/"&amp;CO$3&amp;"/"&amp;CO$2),Adjustments!V$4:V$921)</f>
        <v>0</v>
      </c>
      <c r="CP61" s="27">
        <f>SUMIF(Adjustments!$J$4:$J$921,($F61&amp;"/"&amp;CP$4&amp;"/"&amp;CP$3&amp;"/"&amp;CP$2),Adjustments!W$4:W$921)</f>
        <v>0</v>
      </c>
      <c r="CQ61" s="27">
        <f>SUMIF(Adjustments!$J$4:$J$921,($F61&amp;"/"&amp;CQ$4&amp;"/"&amp;CQ$3&amp;"/"&amp;CQ$2),Adjustments!X$4:X$921)</f>
        <v>0</v>
      </c>
      <c r="CR61" s="27">
        <f>SUMIF(Adjustments!$J$4:$J$921,($F61&amp;"/"&amp;CR$4&amp;"/"&amp;CR$3&amp;"/"&amp;CR$2),Adjustments!Y$4:Y$921)</f>
        <v>0</v>
      </c>
      <c r="CS61" s="27">
        <f>SUMIF(Adjustments!$J$4:$J$921,($F61&amp;"/"&amp;CS$4&amp;"/"&amp;CS$3&amp;"/"&amp;CS$2),Adjustments!Z$4:Z$921)</f>
        <v>0</v>
      </c>
      <c r="CT61" s="27">
        <f>SUMIF(Adjustments!$J$4:$J$921,($F61&amp;"/"&amp;CT$4&amp;"/"&amp;CT$3&amp;"/"&amp;CT$2),Adjustments!AA$4:AA$921)</f>
        <v>0</v>
      </c>
      <c r="CU61" s="27">
        <f>SUMIF(Adjustments!$J$4:$J$921,($F61&amp;"/"&amp;CU$4&amp;"/"&amp;CU$3&amp;"/"&amp;CU$2),Adjustments!AB$4:AB$921)</f>
        <v>0</v>
      </c>
      <c r="CV61" s="27">
        <f>SUMIF(Adjustments!$J$4:$J$921,($F61&amp;"/"&amp;CV$4&amp;"/"&amp;CV$3&amp;"/"&amp;CV$2),Adjustments!AC$4:AC$921)</f>
        <v>0</v>
      </c>
      <c r="CW61" s="27">
        <f>SUMIF(Adjustments!$J$4:$J$921,($F61&amp;"/"&amp;CW$4&amp;"/"&amp;CW$3&amp;"/"&amp;CW$2),Adjustments!AD$4:AD$921)</f>
        <v>0</v>
      </c>
      <c r="CX61" s="27">
        <f>SUMIF(Adjustments!$J$4:$J$921,($F61&amp;"/"&amp;CX$4&amp;"/"&amp;CX$3&amp;"/"&amp;CX$2),Adjustments!AE$4:AE$921)</f>
        <v>0</v>
      </c>
      <c r="CY61" s="27">
        <f>SUMIF(Adjustments!$J$4:$J$921,($F61&amp;"/"&amp;CY$4&amp;"/"&amp;CY$3&amp;"/"&amp;CY$2),Adjustments!AF$4:AF$921)</f>
        <v>0</v>
      </c>
      <c r="CZ61" s="27">
        <f>SUMIF(Adjustments!$J$4:$J$921,($F61&amp;"/"&amp;CZ$4&amp;"/"&amp;CZ$3&amp;"/"&amp;CZ$2),Adjustments!AG$4:AG$921)</f>
        <v>0</v>
      </c>
      <c r="DA61" s="27">
        <f>SUMIF(Adjustments!$J$4:$J$921,($F61&amp;"/"&amp;DA$4&amp;"/"&amp;DA$3&amp;"/"&amp;DA$2),Adjustments!AH$4:AH$921)</f>
        <v>0</v>
      </c>
      <c r="DB61" s="5"/>
      <c r="DC61" s="27">
        <f>SUMIF(Adjustments!$J$4:$J$921,($F61&amp;"/"&amp;DC$4&amp;"/"&amp;DC$3&amp;"/"&amp;DC$2),Adjustments!L$4:L$921)</f>
        <v>0</v>
      </c>
      <c r="DD61" s="27">
        <f>SUMIF(Adjustments!$J$4:$J$921,($F61&amp;"/"&amp;DD$4&amp;"/"&amp;DD$3&amp;"/"&amp;DD$2),Adjustments!M$4:M$921)</f>
        <v>0</v>
      </c>
      <c r="DE61" s="27">
        <f>SUMIF(Adjustments!$J$4:$J$921,($F61&amp;"/"&amp;DE$4&amp;"/"&amp;DE$3&amp;"/"&amp;DE$2),Adjustments!N$4:N$921)</f>
        <v>0</v>
      </c>
      <c r="DF61" s="27">
        <f>SUMIF(Adjustments!$J$4:$J$921,($F61&amp;"/"&amp;DF$4&amp;"/"&amp;DF$3&amp;"/"&amp;DF$2),Adjustments!O$4:O$921)</f>
        <v>0</v>
      </c>
      <c r="DG61" s="27">
        <f>SUMIF(Adjustments!$J$4:$J$921,($F61&amp;"/"&amp;DG$4&amp;"/"&amp;DG$3&amp;"/"&amp;DG$2),Adjustments!P$4:P$921)</f>
        <v>0</v>
      </c>
      <c r="DH61" s="27">
        <f>SUMIF(Adjustments!$J$4:$J$921,($F61&amp;"/"&amp;DH$4&amp;"/"&amp;DH$3&amp;"/"&amp;DH$2),Adjustments!Q$4:Q$921)</f>
        <v>0</v>
      </c>
      <c r="DI61" s="27">
        <f>SUMIF(Adjustments!$J$4:$J$921,($F61&amp;"/"&amp;DI$4&amp;"/"&amp;DI$3&amp;"/"&amp;DI$2),Adjustments!R$4:R$921)</f>
        <v>0</v>
      </c>
      <c r="DJ61" s="27">
        <f>SUMIF(Adjustments!$J$4:$J$921,($F61&amp;"/"&amp;DJ$4&amp;"/"&amp;DJ$3&amp;"/"&amp;DJ$2),Adjustments!S$4:S$921)</f>
        <v>0</v>
      </c>
      <c r="DK61" s="27">
        <f>SUMIF(Adjustments!$J$4:$J$921,($F61&amp;"/"&amp;DK$4&amp;"/"&amp;DK$3&amp;"/"&amp;DK$2),Adjustments!T$4:T$921)</f>
        <v>0</v>
      </c>
      <c r="DL61" s="27">
        <f>SUMIF(Adjustments!$J$4:$J$921,($F61&amp;"/"&amp;DL$4&amp;"/"&amp;DL$3&amp;"/"&amp;DL$2),Adjustments!U$4:U$921)</f>
        <v>0</v>
      </c>
      <c r="DM61" s="27">
        <f>SUMIF(Adjustments!$J$4:$J$921,($F61&amp;"/"&amp;DM$4&amp;"/"&amp;DM$3&amp;"/"&amp;DM$2),Adjustments!V$4:V$921)</f>
        <v>0</v>
      </c>
      <c r="DN61" s="27">
        <f>SUMIF(Adjustments!$J$4:$J$921,($F61&amp;"/"&amp;DN$4&amp;"/"&amp;DN$3&amp;"/"&amp;DN$2),Adjustments!W$4:W$921)</f>
        <v>0</v>
      </c>
      <c r="DO61" s="27">
        <f>SUMIF(Adjustments!$J$4:$J$921,($F61&amp;"/"&amp;DO$4&amp;"/"&amp;DO$3&amp;"/"&amp;DO$2),Adjustments!X$4:X$921)</f>
        <v>0</v>
      </c>
      <c r="DP61" s="27">
        <f>SUMIF(Adjustments!$J$4:$J$921,($F61&amp;"/"&amp;DP$4&amp;"/"&amp;DP$3&amp;"/"&amp;DP$2),Adjustments!Y$4:Y$921)</f>
        <v>0</v>
      </c>
      <c r="DQ61" s="27">
        <f>SUMIF(Adjustments!$J$4:$J$921,($F61&amp;"/"&amp;DQ$4&amp;"/"&amp;DQ$3&amp;"/"&amp;DQ$2),Adjustments!Z$4:Z$921)</f>
        <v>0</v>
      </c>
      <c r="DR61" s="27">
        <f>SUMIF(Adjustments!$J$4:$J$921,($F61&amp;"/"&amp;DR$4&amp;"/"&amp;DR$3&amp;"/"&amp;DR$2),Adjustments!AA$4:AA$921)</f>
        <v>0</v>
      </c>
      <c r="DS61" s="27">
        <f>SUMIF(Adjustments!$J$4:$J$921,($F61&amp;"/"&amp;DS$4&amp;"/"&amp;DS$3&amp;"/"&amp;DS$2),Adjustments!AB$4:AB$921)</f>
        <v>0</v>
      </c>
      <c r="DT61" s="27">
        <f>SUMIF(Adjustments!$J$4:$J$921,($F61&amp;"/"&amp;DT$4&amp;"/"&amp;DT$3&amp;"/"&amp;DT$2),Adjustments!AC$4:AC$921)</f>
        <v>0</v>
      </c>
      <c r="DU61" s="27">
        <f>SUMIF(Adjustments!$J$4:$J$921,($F61&amp;"/"&amp;DU$4&amp;"/"&amp;DU$3&amp;"/"&amp;DU$2),Adjustments!AD$4:AD$921)</f>
        <v>0</v>
      </c>
      <c r="DV61" s="27">
        <f>SUMIF(Adjustments!$J$4:$J$921,($F61&amp;"/"&amp;DV$4&amp;"/"&amp;DV$3&amp;"/"&amp;DV$2),Adjustments!AE$4:AE$921)</f>
        <v>0</v>
      </c>
      <c r="DW61" s="27">
        <f>SUMIF(Adjustments!$J$4:$J$921,($F61&amp;"/"&amp;DW$4&amp;"/"&amp;DW$3&amp;"/"&amp;DW$2),Adjustments!AF$4:AF$921)</f>
        <v>0</v>
      </c>
      <c r="DX61" s="27">
        <f>SUMIF(Adjustments!$J$4:$J$921,($F61&amp;"/"&amp;DX$4&amp;"/"&amp;DX$3&amp;"/"&amp;DX$2),Adjustments!AG$4:AG$921)</f>
        <v>0</v>
      </c>
      <c r="DY61" s="27">
        <f>SUMIF(Adjustments!$J$4:$J$921,($F61&amp;"/"&amp;DY$4&amp;"/"&amp;DY$3&amp;"/"&amp;DY$2),Adjustments!AH$4:AH$921)</f>
        <v>0</v>
      </c>
      <c r="DZ61" s="5"/>
      <c r="EA61" s="27">
        <f>SUMIF(Adjustments!$J$4:$J$921,($F61&amp;"/"&amp;EA$4&amp;"/"&amp;EA$3&amp;"/"&amp;EA$2),Adjustments!L$4:L$921)</f>
        <v>0</v>
      </c>
      <c r="EB61" s="27">
        <f>SUMIF(Adjustments!$J$4:$J$921,($F61&amp;"/"&amp;EB$4&amp;"/"&amp;EB$3&amp;"/"&amp;EB$2),Adjustments!M$4:M$921)</f>
        <v>0</v>
      </c>
      <c r="EC61" s="27">
        <f>SUMIF(Adjustments!$J$4:$J$921,($F61&amp;"/"&amp;EC$4&amp;"/"&amp;EC$3&amp;"/"&amp;EC$2),Adjustments!N$4:N$921)</f>
        <v>0</v>
      </c>
      <c r="ED61" s="27">
        <f>SUMIF(Adjustments!$J$4:$J$921,($F61&amp;"/"&amp;ED$4&amp;"/"&amp;ED$3&amp;"/"&amp;ED$2),Adjustments!O$4:O$921)</f>
        <v>0</v>
      </c>
      <c r="EE61" s="27">
        <f>SUMIF(Adjustments!$J$4:$J$921,($F61&amp;"/"&amp;EE$4&amp;"/"&amp;EE$3&amp;"/"&amp;EE$2),Adjustments!P$4:P$921)</f>
        <v>0</v>
      </c>
      <c r="EF61" s="27">
        <f>SUMIF(Adjustments!$J$4:$J$921,($F61&amp;"/"&amp;EF$4&amp;"/"&amp;EF$3&amp;"/"&amp;EF$2),Adjustments!Q$4:Q$921)</f>
        <v>0</v>
      </c>
      <c r="EG61" s="27">
        <f>SUMIF(Adjustments!$J$4:$J$921,($F61&amp;"/"&amp;EG$4&amp;"/"&amp;EG$3&amp;"/"&amp;EG$2),Adjustments!R$4:R$921)</f>
        <v>0</v>
      </c>
      <c r="EH61" s="27">
        <f>SUMIF(Adjustments!$J$4:$J$921,($F61&amp;"/"&amp;EH$4&amp;"/"&amp;EH$3&amp;"/"&amp;EH$2),Adjustments!S$4:S$921)</f>
        <v>0</v>
      </c>
      <c r="EI61" s="27">
        <f>SUMIF(Adjustments!$J$4:$J$921,($F61&amp;"/"&amp;EI$4&amp;"/"&amp;EI$3&amp;"/"&amp;EI$2),Adjustments!T$4:T$921)</f>
        <v>0</v>
      </c>
      <c r="EJ61" s="27">
        <f>SUMIF(Adjustments!$J$4:$J$921,($F61&amp;"/"&amp;EJ$4&amp;"/"&amp;EJ$3&amp;"/"&amp;EJ$2),Adjustments!U$4:U$921)</f>
        <v>0</v>
      </c>
      <c r="EK61" s="27">
        <f>SUMIF(Adjustments!$J$4:$J$921,($F61&amp;"/"&amp;EK$4&amp;"/"&amp;EK$3&amp;"/"&amp;EK$2),Adjustments!V$4:V$921)</f>
        <v>0</v>
      </c>
      <c r="EL61" s="27">
        <f>SUMIF(Adjustments!$J$4:$J$921,($F61&amp;"/"&amp;EL$4&amp;"/"&amp;EL$3&amp;"/"&amp;EL$2),Adjustments!W$4:W$921)</f>
        <v>0</v>
      </c>
      <c r="EM61" s="27">
        <f>SUMIF(Adjustments!$J$4:$J$921,($F61&amp;"/"&amp;EM$4&amp;"/"&amp;EM$3&amp;"/"&amp;EM$2),Adjustments!X$4:X$921)</f>
        <v>0</v>
      </c>
      <c r="EN61" s="27">
        <f>SUMIF(Adjustments!$J$4:$J$921,($F61&amp;"/"&amp;EN$4&amp;"/"&amp;EN$3&amp;"/"&amp;EN$2),Adjustments!Y$4:Y$921)</f>
        <v>0</v>
      </c>
      <c r="EO61" s="27">
        <f>SUMIF(Adjustments!$J$4:$J$921,($F61&amp;"/"&amp;EO$4&amp;"/"&amp;EO$3&amp;"/"&amp;EO$2),Adjustments!Z$4:Z$921)</f>
        <v>0</v>
      </c>
      <c r="EP61" s="27">
        <f>SUMIF(Adjustments!$J$4:$J$921,($F61&amp;"/"&amp;EP$4&amp;"/"&amp;EP$3&amp;"/"&amp;EP$2),Adjustments!AA$4:AA$921)</f>
        <v>0</v>
      </c>
      <c r="EQ61" s="27">
        <f>SUMIF(Adjustments!$J$4:$J$921,($F61&amp;"/"&amp;EQ$4&amp;"/"&amp;EQ$3&amp;"/"&amp;EQ$2),Adjustments!AB$4:AB$921)</f>
        <v>0</v>
      </c>
      <c r="ER61" s="27">
        <f>SUMIF(Adjustments!$J$4:$J$921,($F61&amp;"/"&amp;ER$4&amp;"/"&amp;ER$3&amp;"/"&amp;ER$2),Adjustments!AC$4:AC$921)</f>
        <v>0</v>
      </c>
      <c r="ES61" s="27">
        <f>SUMIF(Adjustments!$J$4:$J$921,($F61&amp;"/"&amp;ES$4&amp;"/"&amp;ES$3&amp;"/"&amp;ES$2),Adjustments!AD$4:AD$921)</f>
        <v>0</v>
      </c>
      <c r="ET61" s="27">
        <f>SUMIF(Adjustments!$J$4:$J$921,($F61&amp;"/"&amp;ET$4&amp;"/"&amp;ET$3&amp;"/"&amp;ET$2),Adjustments!AE$4:AE$921)</f>
        <v>0</v>
      </c>
      <c r="EU61" s="27">
        <f>SUMIF(Adjustments!$J$4:$J$921,($F61&amp;"/"&amp;EU$4&amp;"/"&amp;EU$3&amp;"/"&amp;EU$2),Adjustments!AF$4:AF$921)</f>
        <v>0</v>
      </c>
      <c r="EV61" s="27">
        <f>SUMIF(Adjustments!$J$4:$J$921,($F61&amp;"/"&amp;EV$4&amp;"/"&amp;EV$3&amp;"/"&amp;EV$2),Adjustments!AG$4:AG$921)</f>
        <v>0</v>
      </c>
      <c r="EW61" s="27">
        <f>SUMIF(Adjustments!$J$4:$J$921,($F61&amp;"/"&amp;EW$4&amp;"/"&amp;EW$3&amp;"/"&amp;EW$2),Adjustments!AH$4:AH$921)</f>
        <v>0</v>
      </c>
      <c r="EX61" s="5"/>
      <c r="EY61" s="27">
        <f>SUMIF(Adjustments!$J$4:$J$921,($F61&amp;"/"&amp;EY$4&amp;"/"&amp;EY$3&amp;"/"&amp;EY$2),Adjustments!L$4:L$921)</f>
        <v>0</v>
      </c>
      <c r="EZ61" s="27">
        <f>SUMIF(Adjustments!$J$4:$J$921,($F61&amp;"/"&amp;EZ$4&amp;"/"&amp;EZ$3&amp;"/"&amp;EZ$2),Adjustments!M$4:M$921)</f>
        <v>0</v>
      </c>
      <c r="FA61" s="27">
        <f>SUMIF(Adjustments!$J$4:$J$921,($F61&amp;"/"&amp;FA$4&amp;"/"&amp;FA$3&amp;"/"&amp;FA$2),Adjustments!N$4:N$921)</f>
        <v>0</v>
      </c>
      <c r="FB61" s="27">
        <f>SUMIF(Adjustments!$J$4:$J$921,($F61&amp;"/"&amp;FB$4&amp;"/"&amp;FB$3&amp;"/"&amp;FB$2),Adjustments!O$4:O$921)</f>
        <v>0</v>
      </c>
      <c r="FC61" s="27">
        <f>SUMIF(Adjustments!$J$4:$J$921,($F61&amp;"/"&amp;FC$4&amp;"/"&amp;FC$3&amp;"/"&amp;FC$2),Adjustments!P$4:P$921)</f>
        <v>0</v>
      </c>
      <c r="FD61" s="27">
        <f>SUMIF(Adjustments!$J$4:$J$921,($F61&amp;"/"&amp;FD$4&amp;"/"&amp;FD$3&amp;"/"&amp;FD$2),Adjustments!Q$4:Q$921)</f>
        <v>0</v>
      </c>
      <c r="FE61" s="27">
        <f>SUMIF(Adjustments!$J$4:$J$921,($F61&amp;"/"&amp;FE$4&amp;"/"&amp;FE$3&amp;"/"&amp;FE$2),Adjustments!R$4:R$921)</f>
        <v>0</v>
      </c>
      <c r="FF61" s="27">
        <f>SUMIF(Adjustments!$J$4:$J$921,($F61&amp;"/"&amp;FF$4&amp;"/"&amp;FF$3&amp;"/"&amp;FF$2),Adjustments!S$4:S$921)</f>
        <v>0</v>
      </c>
      <c r="FG61" s="27">
        <f>SUMIF(Adjustments!$J$4:$J$921,($F61&amp;"/"&amp;FG$4&amp;"/"&amp;FG$3&amp;"/"&amp;FG$2),Adjustments!T$4:T$921)</f>
        <v>0</v>
      </c>
      <c r="FH61" s="27">
        <f>SUMIF(Adjustments!$J$4:$J$921,($F61&amp;"/"&amp;FH$4&amp;"/"&amp;FH$3&amp;"/"&amp;FH$2),Adjustments!U$4:U$921)</f>
        <v>0</v>
      </c>
      <c r="FI61" s="27">
        <f>SUMIF(Adjustments!$J$4:$J$921,($F61&amp;"/"&amp;FI$4&amp;"/"&amp;FI$3&amp;"/"&amp;FI$2),Adjustments!V$4:V$921)</f>
        <v>0</v>
      </c>
      <c r="FJ61" s="27">
        <f>SUMIF(Adjustments!$J$4:$J$921,($F61&amp;"/"&amp;FJ$4&amp;"/"&amp;FJ$3&amp;"/"&amp;FJ$2),Adjustments!W$4:W$921)</f>
        <v>0</v>
      </c>
      <c r="FK61" s="27">
        <f>SUMIF(Adjustments!$J$4:$J$921,($F61&amp;"/"&amp;FK$4&amp;"/"&amp;FK$3&amp;"/"&amp;FK$2),Adjustments!X$4:X$921)</f>
        <v>0</v>
      </c>
      <c r="FL61" s="27">
        <f>SUMIF(Adjustments!$J$4:$J$921,($F61&amp;"/"&amp;FL$4&amp;"/"&amp;FL$3&amp;"/"&amp;FL$2),Adjustments!Y$4:Y$921)</f>
        <v>0</v>
      </c>
      <c r="FM61" s="27">
        <f>SUMIF(Adjustments!$J$4:$J$921,($F61&amp;"/"&amp;FM$4&amp;"/"&amp;FM$3&amp;"/"&amp;FM$2),Adjustments!Z$4:Z$921)</f>
        <v>0</v>
      </c>
      <c r="FN61" s="27">
        <f>SUMIF(Adjustments!$J$4:$J$921,($F61&amp;"/"&amp;FN$4&amp;"/"&amp;FN$3&amp;"/"&amp;FN$2),Adjustments!AA$4:AA$921)</f>
        <v>0</v>
      </c>
      <c r="FO61" s="27">
        <f>SUMIF(Adjustments!$J$4:$J$921,($F61&amp;"/"&amp;FO$4&amp;"/"&amp;FO$3&amp;"/"&amp;FO$2),Adjustments!AB$4:AB$921)</f>
        <v>0</v>
      </c>
      <c r="FP61" s="27">
        <f>SUMIF(Adjustments!$J$4:$J$921,($F61&amp;"/"&amp;FP$4&amp;"/"&amp;FP$3&amp;"/"&amp;FP$2),Adjustments!AC$4:AC$921)</f>
        <v>0</v>
      </c>
      <c r="FQ61" s="27">
        <f>SUMIF(Adjustments!$J$4:$J$921,($F61&amp;"/"&amp;FQ$4&amp;"/"&amp;FQ$3&amp;"/"&amp;FQ$2),Adjustments!AD$4:AD$921)</f>
        <v>0</v>
      </c>
      <c r="FR61" s="27">
        <f>SUMIF(Adjustments!$J$4:$J$921,($F61&amp;"/"&amp;FR$4&amp;"/"&amp;FR$3&amp;"/"&amp;FR$2),Adjustments!AE$4:AE$921)</f>
        <v>0</v>
      </c>
      <c r="FS61" s="27">
        <f>SUMIF(Adjustments!$J$4:$J$921,($F61&amp;"/"&amp;FS$4&amp;"/"&amp;FS$3&amp;"/"&amp;FS$2),Adjustments!AF$4:AF$921)</f>
        <v>0</v>
      </c>
      <c r="FT61" s="27">
        <f>SUMIF(Adjustments!$J$4:$J$921,($F61&amp;"/"&amp;FT$4&amp;"/"&amp;FT$3&amp;"/"&amp;FT$2),Adjustments!AG$4:AG$921)</f>
        <v>0</v>
      </c>
      <c r="FU61" s="27">
        <f>SUMIF(Adjustments!$J$4:$J$921,($F61&amp;"/"&amp;FU$4&amp;"/"&amp;FU$3&amp;"/"&amp;FU$2),Adjustments!AH$4:AH$921)</f>
        <v>0</v>
      </c>
      <c r="FV61" s="5"/>
      <c r="FW61" s="27">
        <f t="shared" si="29"/>
        <v>0</v>
      </c>
      <c r="FX61" s="5"/>
      <c r="FY61" s="358">
        <f>VLOOKUP(F61,Scenarios!Z63:AD184,5,0)</f>
        <v>-1930395.72</v>
      </c>
      <c r="FZ61" s="16">
        <f t="shared" si="218"/>
        <v>-1947029.0408635091</v>
      </c>
      <c r="GA61" s="16">
        <f t="shared" si="219"/>
        <v>-1963792.7443854548</v>
      </c>
      <c r="GB61" s="16">
        <f t="shared" si="220"/>
        <v>-1980660.8571288104</v>
      </c>
      <c r="GC61" s="16">
        <f t="shared" si="221"/>
        <v>-1997835.0816735013</v>
      </c>
      <c r="GD61" s="16">
        <f t="shared" si="222"/>
        <v>-2015288.2820177723</v>
      </c>
      <c r="GE61" s="16">
        <f t="shared" si="223"/>
        <v>-2032841.4675502547</v>
      </c>
      <c r="GF61" s="16">
        <f t="shared" si="224"/>
        <v>-2027113.5708019189</v>
      </c>
      <c r="GG61" s="16">
        <f t="shared" si="225"/>
        <v>-2044783.0677115491</v>
      </c>
      <c r="GH61" s="16">
        <f t="shared" si="226"/>
        <v>-2062516.9409264419</v>
      </c>
      <c r="GI61" s="16">
        <f t="shared" si="227"/>
        <v>-2049618.5339040223</v>
      </c>
      <c r="GJ61" s="16">
        <f t="shared" si="228"/>
        <v>-2036648.144850861</v>
      </c>
      <c r="GK61" s="16">
        <f t="shared" si="229"/>
        <v>-2023605.7737669582</v>
      </c>
      <c r="GL61" s="16">
        <f t="shared" si="230"/>
        <v>-2010491.4206523136</v>
      </c>
      <c r="GM61" s="16">
        <f t="shared" si="231"/>
        <v>-1997305.0855069277</v>
      </c>
      <c r="GN61" s="16">
        <f t="shared" si="232"/>
        <v>-1984046.7683308001</v>
      </c>
      <c r="GO61" s="16">
        <f t="shared" si="233"/>
        <v>-1970716.4691239309</v>
      </c>
      <c r="GP61" s="16">
        <f t="shared" si="234"/>
        <v>-1957314.1878863201</v>
      </c>
      <c r="GQ61" s="16">
        <f t="shared" si="235"/>
        <v>-1943839.9246179678</v>
      </c>
      <c r="GR61" s="16">
        <f t="shared" si="236"/>
        <v>-1932380.2661284306</v>
      </c>
      <c r="GS61" s="16">
        <f t="shared" si="237"/>
        <v>-1920853.6879792288</v>
      </c>
      <c r="GT61" s="16">
        <f t="shared" si="238"/>
        <v>-1909260.1901703621</v>
      </c>
      <c r="GU61" s="16">
        <f t="shared" si="239"/>
        <v>-1897599.7727018308</v>
      </c>
      <c r="GV61" s="16">
        <f t="shared" si="240"/>
        <v>-1885872.4355736349</v>
      </c>
      <c r="GW61" s="13"/>
      <c r="GX61" s="569" t="s">
        <v>987</v>
      </c>
      <c r="GY61" s="599" t="str">
        <f t="shared" si="242"/>
        <v>108GPSSGCH</v>
      </c>
      <c r="GZ61" s="563">
        <f t="shared" si="241"/>
        <v>-1959225.7020991975</v>
      </c>
      <c r="HA61" s="127">
        <f>VLOOKUP($GX61,Scenarios!$V$11:$Y$132,4,0)</f>
        <v>-2121563.3149999999</v>
      </c>
      <c r="HB61" s="127">
        <f t="shared" si="93"/>
        <v>162337.6129008024</v>
      </c>
      <c r="HD61" s="106">
        <f>VLOOKUP($GX61,Scenarios!$AE$11:$AF$132,2,0)</f>
        <v>-1694437.6039609644</v>
      </c>
      <c r="HE61" s="106">
        <f>VLOOKUP($GX61,Scenarios!$V$11:$Y$132,4,0)</f>
        <v>-2121563.3149999999</v>
      </c>
      <c r="HF61" s="106">
        <f t="shared" si="94"/>
        <v>427125.71103903558</v>
      </c>
      <c r="HH61" s="106">
        <f t="shared" si="54"/>
        <v>264788.09813823318</v>
      </c>
    </row>
    <row r="62" spans="1:216">
      <c r="A62" t="s">
        <v>37</v>
      </c>
      <c r="B62" t="s">
        <v>19</v>
      </c>
      <c r="C62" t="s">
        <v>19</v>
      </c>
      <c r="D62" s="5" t="s">
        <v>106</v>
      </c>
      <c r="E62" s="5" t="s">
        <v>36</v>
      </c>
      <c r="F62" s="5" t="s">
        <v>144</v>
      </c>
      <c r="G62" s="5" t="s">
        <v>86</v>
      </c>
      <c r="H62" s="5" t="s">
        <v>988</v>
      </c>
      <c r="I62" s="5"/>
      <c r="J62" s="119">
        <f>SUMIF(Retirements!$E$10:$E$96,'Accum Dep'!$F62,Retirements!ED$10:ED$97)</f>
        <v>0</v>
      </c>
      <c r="K62" s="119">
        <f>SUMIF(Retirements!$E$10:$E$96,'Accum Dep'!$F62,Retirements!EE$10:EE$97)</f>
        <v>0</v>
      </c>
      <c r="L62" s="119">
        <f>SUMIF(Retirements!$E$10:$E$96,'Accum Dep'!$F62,Retirements!EF$10:EF$97)</f>
        <v>0</v>
      </c>
      <c r="M62" s="119">
        <f>SUMIF(Retirements!$E$10:$E$96,'Accum Dep'!$F62,Retirements!EG$10:EG$97)</f>
        <v>0</v>
      </c>
      <c r="N62" s="119">
        <f>SUMIF(Retirements!$E$10:$E$96,'Accum Dep'!$F62,Retirements!EH$10:EH$97)</f>
        <v>0</v>
      </c>
      <c r="O62" s="119">
        <f>SUMIF(Retirements!$E$10:$E$96,'Accum Dep'!$F62,Retirements!EI$10:EI$97)</f>
        <v>0</v>
      </c>
      <c r="P62" s="119">
        <f>SUMIF(Retirements!$E$10:$E$96,'Accum Dep'!$F62,Retirements!EJ$10:EJ$97)</f>
        <v>0</v>
      </c>
      <c r="Q62" s="119">
        <f>SUMIF(Retirements!$E$10:$E$96,'Accum Dep'!$F62,Retirements!EK$10:EK$97)</f>
        <v>0</v>
      </c>
      <c r="R62" s="119">
        <f>SUMIF(Retirements!$E$10:$E$96,'Accum Dep'!$F62,Retirements!EL$10:EL$97)</f>
        <v>0</v>
      </c>
      <c r="S62" s="119">
        <f>SUMIF(Retirements!$E$10:$E$96,'Accum Dep'!$F62,Retirements!EM$10:EM$97)</f>
        <v>-622.95564000809406</v>
      </c>
      <c r="T62" s="119">
        <f>SUMIF(Retirements!$E$10:$E$96,'Accum Dep'!$F62,Retirements!EN$10:EN$97)</f>
        <v>-622.95564000809406</v>
      </c>
      <c r="U62" s="119">
        <f>SUMIF(Retirements!$E$10:$E$96,'Accum Dep'!$F62,Retirements!EO$10:EO$97)</f>
        <v>-622.95564000809406</v>
      </c>
      <c r="V62" s="119">
        <f>SUMIF(Retirements!$E$10:$E$96,'Accum Dep'!$F62,Retirements!EP$10:EP$97)</f>
        <v>-622.95564000809406</v>
      </c>
      <c r="W62" s="119">
        <f>SUMIF(Retirements!$E$10:$E$96,'Accum Dep'!$F62,Retirements!EQ$10:EQ$97)</f>
        <v>-622.95564000809406</v>
      </c>
      <c r="X62" s="119">
        <f>SUMIF(Retirements!$E$10:$E$96,'Accum Dep'!$F62,Retirements!ER$10:ER$97)</f>
        <v>-622.95564000809406</v>
      </c>
      <c r="Y62" s="119">
        <f>SUMIF(Retirements!$E$10:$E$96,'Accum Dep'!$F62,Retirements!ES$10:ES$97)</f>
        <v>-622.95564000809406</v>
      </c>
      <c r="Z62" s="119">
        <f>SUMIF(Retirements!$E$10:$E$96,'Accum Dep'!$F62,Retirements!ET$10:ET$97)</f>
        <v>-622.95564000809406</v>
      </c>
      <c r="AA62" s="119">
        <f>SUMIF(Retirements!$E$10:$E$96,'Accum Dep'!$F62,Retirements!EU$10:EU$97)</f>
        <v>-622.95564000809406</v>
      </c>
      <c r="AB62" s="119">
        <f>SUMIF(Retirements!$E$10:$E$96,'Accum Dep'!$F62,Retirements!EV$10:EV$97)</f>
        <v>-605.84739525011821</v>
      </c>
      <c r="AC62" s="119">
        <f>SUMIF(Retirements!$E$10:$E$96,'Accum Dep'!$F62,Retirements!EW$10:EW$97)</f>
        <v>-605.84739525011821</v>
      </c>
      <c r="AD62" s="119">
        <f>SUMIF(Retirements!$E$10:$E$96,'Accum Dep'!$F62,Retirements!EX$10:EX$97)</f>
        <v>-605.84739525011821</v>
      </c>
      <c r="AE62" s="119">
        <f>SUMIF(Retirements!$E$10:$E$96,'Accum Dep'!$F62,Retirements!EY$10:EY$97)</f>
        <v>-605.84739525011821</v>
      </c>
      <c r="AF62" s="119">
        <f>SUMIF(Retirements!$E$10:$E$96,'Accum Dep'!$F62,Retirements!EZ$10:EZ$97)</f>
        <v>-605.84739525011821</v>
      </c>
      <c r="AG62" s="7"/>
      <c r="AH62" s="27">
        <f>SUMIF('Depreciation Exp'!$F$8:$F$130,'Accum Dep'!$F62,'Depreciation Exp'!CH$8:CH$133)</f>
        <v>559.25241485260767</v>
      </c>
      <c r="AI62" s="27">
        <f>SUMIF('Depreciation Exp'!$F$8:$F$130,'Accum Dep'!$F62,'Depreciation Exp'!CI$8:CI$133)</f>
        <v>559.25241485260767</v>
      </c>
      <c r="AJ62" s="27">
        <f>SUMIF('Depreciation Exp'!$F$8:$F$130,'Accum Dep'!$F62,'Depreciation Exp'!CJ$8:CJ$133)</f>
        <v>559.25241485260767</v>
      </c>
      <c r="AK62" s="27">
        <f>SUMIF('Depreciation Exp'!$F$8:$F$130,'Accum Dep'!$F62,'Depreciation Exp'!CK$8:CK$133)</f>
        <v>559.25241485260767</v>
      </c>
      <c r="AL62" s="27">
        <f>SUMIF('Depreciation Exp'!$F$8:$F$130,'Accum Dep'!$F62,'Depreciation Exp'!CL$8:CL$133)</f>
        <v>559.25241485260767</v>
      </c>
      <c r="AM62" s="27">
        <f>SUMIF('Depreciation Exp'!$F$8:$F$130,'Accum Dep'!$F62,'Depreciation Exp'!CM$8:CM$133)</f>
        <v>559.25241485260767</v>
      </c>
      <c r="AN62" s="27">
        <f>SUMIF('Depreciation Exp'!$F$8:$F$130,'Accum Dep'!$F62,'Depreciation Exp'!CN$8:CN$133)</f>
        <v>559.25241485260767</v>
      </c>
      <c r="AO62" s="27">
        <f>SUMIF('Depreciation Exp'!$F$8:$F$130,'Accum Dep'!$F62,'Depreciation Exp'!CO$8:CO$133)</f>
        <v>559.25241485260767</v>
      </c>
      <c r="AP62" s="27">
        <f>SUMIF('Depreciation Exp'!$F$8:$F$130,'Accum Dep'!$F62,'Depreciation Exp'!CP$8:CP$133)</f>
        <v>559.25241485260767</v>
      </c>
      <c r="AQ62" s="27">
        <f>SUMIF('Depreciation Exp'!$F$8:$F$130,'Accum Dep'!$F62,'Depreciation Exp'!CQ$8:CQ$133)</f>
        <v>559.25241485260767</v>
      </c>
      <c r="AR62" s="27">
        <f>SUMIF('Depreciation Exp'!$F$8:$F$130,'Accum Dep'!$F62,'Depreciation Exp'!CR$8:CR$133)</f>
        <v>558.39915031637349</v>
      </c>
      <c r="AS62" s="27">
        <f>SUMIF('Depreciation Exp'!$F$8:$F$130,'Accum Dep'!$F62,'Depreciation Exp'!CS$8:CS$133)</f>
        <v>556.69262124390514</v>
      </c>
      <c r="AT62" s="27">
        <f>SUMIF('Depreciation Exp'!$F$8:$F$130,'Accum Dep'!$F62,'Depreciation Exp'!CT$8:CT$133)</f>
        <v>554.98609217143689</v>
      </c>
      <c r="AU62" s="27">
        <f>SUMIF('Depreciation Exp'!$F$8:$F$130,'Accum Dep'!$F62,'Depreciation Exp'!CU$8:CU$133)</f>
        <v>553.27956309896854</v>
      </c>
      <c r="AV62" s="27">
        <f>SUMIF('Depreciation Exp'!$F$8:$F$130,'Accum Dep'!$F62,'Depreciation Exp'!CV$8:CV$133)</f>
        <v>551.57303402650018</v>
      </c>
      <c r="AW62" s="27">
        <f>SUMIF('Depreciation Exp'!$F$8:$F$130,'Accum Dep'!$F62,'Depreciation Exp'!CW$8:CW$133)</f>
        <v>549.86650495403183</v>
      </c>
      <c r="AX62" s="27">
        <f>SUMIF('Depreciation Exp'!$F$8:$F$130,'Accum Dep'!$F62,'Depreciation Exp'!CX$8:CX$133)</f>
        <v>548.15997588156347</v>
      </c>
      <c r="AY62" s="27">
        <f>SUMIF('Depreciation Exp'!$F$8:$F$130,'Accum Dep'!$F62,'Depreciation Exp'!CY$8:CY$133)</f>
        <v>546.45344680909511</v>
      </c>
      <c r="AZ62" s="27">
        <f>SUMIF('Depreciation Exp'!$F$8:$F$130,'Accum Dep'!$F62,'Depreciation Exp'!CZ$8:CZ$133)</f>
        <v>544.74691773662687</v>
      </c>
      <c r="BA62" s="27">
        <f>SUMIF('Depreciation Exp'!$F$8:$F$130,'Accum Dep'!$F62,'Depreciation Exp'!DA$8:DA$133)</f>
        <v>543.0638218873155</v>
      </c>
      <c r="BB62" s="27">
        <f>SUMIF('Depreciation Exp'!$F$8:$F$130,'Accum Dep'!$F62,'Depreciation Exp'!DB$8:DB$133)</f>
        <v>541.404159261161</v>
      </c>
      <c r="BC62" s="27">
        <f>SUMIF('Depreciation Exp'!$F$8:$F$130,'Accum Dep'!$F62,'Depreciation Exp'!DC$8:DC$133)</f>
        <v>539.74449663500661</v>
      </c>
      <c r="BD62" s="27">
        <f>SUMIF('Depreciation Exp'!$F$8:$F$130,'Accum Dep'!$F62,'Depreciation Exp'!DD$8:DD$133)</f>
        <v>538.08483400885223</v>
      </c>
      <c r="BE62" s="27">
        <f>SUMIF('Depreciation Exp'!$F$8:$F$130,'Accum Dep'!$F62,'Depreciation Exp'!DE$8:DE$133)</f>
        <v>536.42517138269784</v>
      </c>
      <c r="BF62" s="59"/>
      <c r="BG62" s="27">
        <f>SUMIF(Adjustments!$J$4:$J$921,($F62&amp;"/"&amp;BG$4&amp;"/"&amp;BG$3&amp;"/"&amp;BG$2),Adjustments!L$4:L$921)</f>
        <v>229.61719043630865</v>
      </c>
      <c r="BH62" s="27">
        <f>SUMIF(Adjustments!$J$4:$J$921,($F62&amp;"/"&amp;BH$4&amp;"/"&amp;BH$3&amp;"/"&amp;BH$2),Adjustments!M$4:M$921)</f>
        <v>233.9497976241224</v>
      </c>
      <c r="BI62" s="27">
        <f>SUMIF(Adjustments!$J$4:$J$921,($F62&amp;"/"&amp;BI$4&amp;"/"&amp;BI$3&amp;"/"&amp;BI$2),Adjustments!N$4:N$921)</f>
        <v>237.41916108435944</v>
      </c>
      <c r="BJ62" s="27">
        <f>SUMIF(Adjustments!$J$4:$J$921,($F62&amp;"/"&amp;BJ$4&amp;"/"&amp;BJ$3&amp;"/"&amp;BJ$2),Adjustments!O$4:O$921)</f>
        <v>242.71124514491839</v>
      </c>
      <c r="BK62" s="27">
        <f>SUMIF(Adjustments!$J$4:$J$921,($F62&amp;"/"&amp;BK$4&amp;"/"&amp;BK$3&amp;"/"&amp;BK$2),Adjustments!P$4:P$921)</f>
        <v>247.09858518926706</v>
      </c>
      <c r="BL62" s="27">
        <f>SUMIF(Adjustments!$J$4:$J$921,($F62&amp;"/"&amp;BL$4&amp;"/"&amp;BL$3&amp;"/"&amp;BL$2),Adjustments!Q$4:Q$921)</f>
        <v>250.41792185871867</v>
      </c>
      <c r="BM62" s="27">
        <f>SUMIF(Adjustments!$J$4:$J$921,($F62&amp;"/"&amp;BM$4&amp;"/"&amp;BM$3&amp;"/"&amp;BM$2),Adjustments!R$4:R$921)</f>
        <v>253.78651946022691</v>
      </c>
      <c r="BN62" s="27">
        <f>SUMIF(Adjustments!$J$4:$J$921,($F62&amp;"/"&amp;BN$4&amp;"/"&amp;BN$3&amp;"/"&amp;BN$2),Adjustments!S$4:S$921)</f>
        <v>256.16805305587951</v>
      </c>
      <c r="BO62" s="27">
        <f>SUMIF(Adjustments!$J$4:$J$921,($F62&amp;"/"&amp;BO$4&amp;"/"&amp;BO$3&amp;"/"&amp;BO$2),Adjustments!T$4:T$921)</f>
        <v>258.30610545761078</v>
      </c>
      <c r="BP62" s="27">
        <f>SUMIF(Adjustments!$J$4:$J$921,($F62&amp;"/"&amp;BP$4&amp;"/"&amp;BP$3&amp;"/"&amp;BP$2),Adjustments!U$4:U$921)</f>
        <v>226.30352419605822</v>
      </c>
      <c r="BQ62" s="27">
        <f>SUMIF(Adjustments!$J$4:$J$921,($F62&amp;"/"&amp;BQ$4&amp;"/"&amp;BQ$3&amp;"/"&amp;BQ$2),Adjustments!V$4:V$921)</f>
        <v>226.30352419605822</v>
      </c>
      <c r="BR62" s="27">
        <f>SUMIF(Adjustments!$J$4:$J$921,($F62&amp;"/"&amp;BR$4&amp;"/"&amp;BR$3&amp;"/"&amp;BR$2),Adjustments!W$4:W$921)</f>
        <v>226.30352419605822</v>
      </c>
      <c r="BS62" s="27">
        <f>SUMIF(Adjustments!$J$4:$J$921,($F62&amp;"/"&amp;BS$4&amp;"/"&amp;BS$3&amp;"/"&amp;BS$2),Adjustments!X$4:X$921)</f>
        <v>226.30352419605822</v>
      </c>
      <c r="BT62" s="27">
        <f>SUMIF(Adjustments!$J$4:$J$921,($F62&amp;"/"&amp;BT$4&amp;"/"&amp;BT$3&amp;"/"&amp;BT$2),Adjustments!Y$4:Y$921)</f>
        <v>226.30352419605822</v>
      </c>
      <c r="BU62" s="27">
        <f>SUMIF(Adjustments!$J$4:$J$921,($F62&amp;"/"&amp;BU$4&amp;"/"&amp;BU$3&amp;"/"&amp;BU$2),Adjustments!Z$4:Z$921)</f>
        <v>226.30352419605822</v>
      </c>
      <c r="BV62" s="27">
        <f>SUMIF(Adjustments!$J$4:$J$921,($F62&amp;"/"&amp;BV$4&amp;"/"&amp;BV$3&amp;"/"&amp;BV$2),Adjustments!AA$4:AA$921)</f>
        <v>226.30352419605822</v>
      </c>
      <c r="BW62" s="27">
        <f>SUMIF(Adjustments!$J$4:$J$921,($F62&amp;"/"&amp;BW$4&amp;"/"&amp;BW$3&amp;"/"&amp;BW$2),Adjustments!AB$4:AB$921)</f>
        <v>226.30352419605822</v>
      </c>
      <c r="BX62" s="27">
        <f>SUMIF(Adjustments!$J$4:$J$921,($F62&amp;"/"&amp;BX$4&amp;"/"&amp;BX$3&amp;"/"&amp;BX$2),Adjustments!AC$4:AC$921)</f>
        <v>226.30352419605822</v>
      </c>
      <c r="BY62" s="27">
        <f>SUMIF(Adjustments!$J$4:$J$921,($F62&amp;"/"&amp;BY$4&amp;"/"&amp;BY$3&amp;"/"&amp;BY$2),Adjustments!AD$4:AD$921)</f>
        <v>226.30352419605822</v>
      </c>
      <c r="BZ62" s="27">
        <f>SUMIF(Adjustments!$J$4:$J$921,($F62&amp;"/"&amp;BZ$4&amp;"/"&amp;BZ$3&amp;"/"&amp;BZ$2),Adjustments!AE$4:AE$921)</f>
        <v>226.30352419605822</v>
      </c>
      <c r="CA62" s="27">
        <f>SUMIF(Adjustments!$J$4:$J$921,($F62&amp;"/"&amp;CA$4&amp;"/"&amp;CA$3&amp;"/"&amp;CA$2),Adjustments!AF$4:AF$921)</f>
        <v>226.30352419605822</v>
      </c>
      <c r="CB62" s="27">
        <f>SUMIF(Adjustments!$J$4:$J$921,($F62&amp;"/"&amp;CB$4&amp;"/"&amp;CB$3&amp;"/"&amp;CB$2),Adjustments!AG$4:AG$921)</f>
        <v>226.30352419605822</v>
      </c>
      <c r="CC62" s="27">
        <f>SUMIF(Adjustments!$J$4:$J$921,($F62&amp;"/"&amp;CC$4&amp;"/"&amp;CC$3&amp;"/"&amp;CC$2),Adjustments!AH$4:AH$921)</f>
        <v>226.30352419605822</v>
      </c>
      <c r="CD62" s="5"/>
      <c r="CE62" s="27">
        <f>SUMIF(Adjustments!$J$4:$J$921,($F62&amp;"/"&amp;CE$4&amp;"/"&amp;CE$3&amp;"/"&amp;CE$2),Adjustments!L$4:L$921)</f>
        <v>0</v>
      </c>
      <c r="CF62" s="27">
        <f>SUMIF(Adjustments!$J$4:$J$921,($F62&amp;"/"&amp;CF$4&amp;"/"&amp;CF$3&amp;"/"&amp;CF$2),Adjustments!M$4:M$921)</f>
        <v>0</v>
      </c>
      <c r="CG62" s="27">
        <f>SUMIF(Adjustments!$J$4:$J$921,($F62&amp;"/"&amp;CG$4&amp;"/"&amp;CG$3&amp;"/"&amp;CG$2),Adjustments!N$4:N$921)</f>
        <v>0</v>
      </c>
      <c r="CH62" s="27">
        <f>SUMIF(Adjustments!$J$4:$J$921,($F62&amp;"/"&amp;CH$4&amp;"/"&amp;CH$3&amp;"/"&amp;CH$2),Adjustments!O$4:O$921)</f>
        <v>0</v>
      </c>
      <c r="CI62" s="27">
        <f>SUMIF(Adjustments!$J$4:$J$921,($F62&amp;"/"&amp;CI$4&amp;"/"&amp;CI$3&amp;"/"&amp;CI$2),Adjustments!P$4:P$921)</f>
        <v>0</v>
      </c>
      <c r="CJ62" s="27">
        <f>SUMIF(Adjustments!$J$4:$J$921,($F62&amp;"/"&amp;CJ$4&amp;"/"&amp;CJ$3&amp;"/"&amp;CJ$2),Adjustments!Q$4:Q$921)</f>
        <v>0</v>
      </c>
      <c r="CK62" s="27">
        <f>SUMIF(Adjustments!$J$4:$J$921,($F62&amp;"/"&amp;CK$4&amp;"/"&amp;CK$3&amp;"/"&amp;CK$2),Adjustments!R$4:R$921)</f>
        <v>0</v>
      </c>
      <c r="CL62" s="27">
        <f>SUMIF(Adjustments!$J$4:$J$921,($F62&amp;"/"&amp;CL$4&amp;"/"&amp;CL$3&amp;"/"&amp;CL$2),Adjustments!S$4:S$921)</f>
        <v>0</v>
      </c>
      <c r="CM62" s="27">
        <f>SUMIF(Adjustments!$J$4:$J$921,($F62&amp;"/"&amp;CM$4&amp;"/"&amp;CM$3&amp;"/"&amp;CM$2),Adjustments!T$4:T$921)</f>
        <v>0</v>
      </c>
      <c r="CN62" s="27">
        <f>SUMIF(Adjustments!$J$4:$J$921,($F62&amp;"/"&amp;CN$4&amp;"/"&amp;CN$3&amp;"/"&amp;CN$2),Adjustments!U$4:U$921)</f>
        <v>0</v>
      </c>
      <c r="CO62" s="27">
        <f>SUMIF(Adjustments!$J$4:$J$921,($F62&amp;"/"&amp;CO$4&amp;"/"&amp;CO$3&amp;"/"&amp;CO$2),Adjustments!V$4:V$921)</f>
        <v>0</v>
      </c>
      <c r="CP62" s="27">
        <f>SUMIF(Adjustments!$J$4:$J$921,($F62&amp;"/"&amp;CP$4&amp;"/"&amp;CP$3&amp;"/"&amp;CP$2),Adjustments!W$4:W$921)</f>
        <v>0</v>
      </c>
      <c r="CQ62" s="27">
        <f>SUMIF(Adjustments!$J$4:$J$921,($F62&amp;"/"&amp;CQ$4&amp;"/"&amp;CQ$3&amp;"/"&amp;CQ$2),Adjustments!X$4:X$921)</f>
        <v>0</v>
      </c>
      <c r="CR62" s="27">
        <f>SUMIF(Adjustments!$J$4:$J$921,($F62&amp;"/"&amp;CR$4&amp;"/"&amp;CR$3&amp;"/"&amp;CR$2),Adjustments!Y$4:Y$921)</f>
        <v>0</v>
      </c>
      <c r="CS62" s="27">
        <f>SUMIF(Adjustments!$J$4:$J$921,($F62&amp;"/"&amp;CS$4&amp;"/"&amp;CS$3&amp;"/"&amp;CS$2),Adjustments!Z$4:Z$921)</f>
        <v>0</v>
      </c>
      <c r="CT62" s="27">
        <f>SUMIF(Adjustments!$J$4:$J$921,($F62&amp;"/"&amp;CT$4&amp;"/"&amp;CT$3&amp;"/"&amp;CT$2),Adjustments!AA$4:AA$921)</f>
        <v>0</v>
      </c>
      <c r="CU62" s="27">
        <f>SUMIF(Adjustments!$J$4:$J$921,($F62&amp;"/"&amp;CU$4&amp;"/"&amp;CU$3&amp;"/"&amp;CU$2),Adjustments!AB$4:AB$921)</f>
        <v>0</v>
      </c>
      <c r="CV62" s="27">
        <f>SUMIF(Adjustments!$J$4:$J$921,($F62&amp;"/"&amp;CV$4&amp;"/"&amp;CV$3&amp;"/"&amp;CV$2),Adjustments!AC$4:AC$921)</f>
        <v>0</v>
      </c>
      <c r="CW62" s="27">
        <f>SUMIF(Adjustments!$J$4:$J$921,($F62&amp;"/"&amp;CW$4&amp;"/"&amp;CW$3&amp;"/"&amp;CW$2),Adjustments!AD$4:AD$921)</f>
        <v>0</v>
      </c>
      <c r="CX62" s="27">
        <f>SUMIF(Adjustments!$J$4:$J$921,($F62&amp;"/"&amp;CX$4&amp;"/"&amp;CX$3&amp;"/"&amp;CX$2),Adjustments!AE$4:AE$921)</f>
        <v>0</v>
      </c>
      <c r="CY62" s="27">
        <f>SUMIF(Adjustments!$J$4:$J$921,($F62&amp;"/"&amp;CY$4&amp;"/"&amp;CY$3&amp;"/"&amp;CY$2),Adjustments!AF$4:AF$921)</f>
        <v>0</v>
      </c>
      <c r="CZ62" s="27">
        <f>SUMIF(Adjustments!$J$4:$J$921,($F62&amp;"/"&amp;CZ$4&amp;"/"&amp;CZ$3&amp;"/"&amp;CZ$2),Adjustments!AG$4:AG$921)</f>
        <v>0</v>
      </c>
      <c r="DA62" s="27">
        <f>SUMIF(Adjustments!$J$4:$J$921,($F62&amp;"/"&amp;DA$4&amp;"/"&amp;DA$3&amp;"/"&amp;DA$2),Adjustments!AH$4:AH$921)</f>
        <v>0</v>
      </c>
      <c r="DB62" s="5"/>
      <c r="DC62" s="27">
        <f>SUMIF(Adjustments!$J$4:$J$921,($F62&amp;"/"&amp;DC$4&amp;"/"&amp;DC$3&amp;"/"&amp;DC$2),Adjustments!L$4:L$921)</f>
        <v>0</v>
      </c>
      <c r="DD62" s="27">
        <f>SUMIF(Adjustments!$J$4:$J$921,($F62&amp;"/"&amp;DD$4&amp;"/"&amp;DD$3&amp;"/"&amp;DD$2),Adjustments!M$4:M$921)</f>
        <v>0</v>
      </c>
      <c r="DE62" s="27">
        <f>SUMIF(Adjustments!$J$4:$J$921,($F62&amp;"/"&amp;DE$4&amp;"/"&amp;DE$3&amp;"/"&amp;DE$2),Adjustments!N$4:N$921)</f>
        <v>0</v>
      </c>
      <c r="DF62" s="27">
        <f>SUMIF(Adjustments!$J$4:$J$921,($F62&amp;"/"&amp;DF$4&amp;"/"&amp;DF$3&amp;"/"&amp;DF$2),Adjustments!O$4:O$921)</f>
        <v>0</v>
      </c>
      <c r="DG62" s="27">
        <f>SUMIF(Adjustments!$J$4:$J$921,($F62&amp;"/"&amp;DG$4&amp;"/"&amp;DG$3&amp;"/"&amp;DG$2),Adjustments!P$4:P$921)</f>
        <v>0</v>
      </c>
      <c r="DH62" s="27">
        <f>SUMIF(Adjustments!$J$4:$J$921,($F62&amp;"/"&amp;DH$4&amp;"/"&amp;DH$3&amp;"/"&amp;DH$2),Adjustments!Q$4:Q$921)</f>
        <v>0</v>
      </c>
      <c r="DI62" s="27">
        <f>SUMIF(Adjustments!$J$4:$J$921,($F62&amp;"/"&amp;DI$4&amp;"/"&amp;DI$3&amp;"/"&amp;DI$2),Adjustments!R$4:R$921)</f>
        <v>0</v>
      </c>
      <c r="DJ62" s="27">
        <f>SUMIF(Adjustments!$J$4:$J$921,($F62&amp;"/"&amp;DJ$4&amp;"/"&amp;DJ$3&amp;"/"&amp;DJ$2),Adjustments!S$4:S$921)</f>
        <v>0</v>
      </c>
      <c r="DK62" s="27">
        <f>SUMIF(Adjustments!$J$4:$J$921,($F62&amp;"/"&amp;DK$4&amp;"/"&amp;DK$3&amp;"/"&amp;DK$2),Adjustments!T$4:T$921)</f>
        <v>0</v>
      </c>
      <c r="DL62" s="27">
        <f>SUMIF(Adjustments!$J$4:$J$921,($F62&amp;"/"&amp;DL$4&amp;"/"&amp;DL$3&amp;"/"&amp;DL$2),Adjustments!U$4:U$921)</f>
        <v>0</v>
      </c>
      <c r="DM62" s="27">
        <f>SUMIF(Adjustments!$J$4:$J$921,($F62&amp;"/"&amp;DM$4&amp;"/"&amp;DM$3&amp;"/"&amp;DM$2),Adjustments!V$4:V$921)</f>
        <v>0</v>
      </c>
      <c r="DN62" s="27">
        <f>SUMIF(Adjustments!$J$4:$J$921,($F62&amp;"/"&amp;DN$4&amp;"/"&amp;DN$3&amp;"/"&amp;DN$2),Adjustments!W$4:W$921)</f>
        <v>0</v>
      </c>
      <c r="DO62" s="27">
        <f>SUMIF(Adjustments!$J$4:$J$921,($F62&amp;"/"&amp;DO$4&amp;"/"&amp;DO$3&amp;"/"&amp;DO$2),Adjustments!X$4:X$921)</f>
        <v>0</v>
      </c>
      <c r="DP62" s="27">
        <f>SUMIF(Adjustments!$J$4:$J$921,($F62&amp;"/"&amp;DP$4&amp;"/"&amp;DP$3&amp;"/"&amp;DP$2),Adjustments!Y$4:Y$921)</f>
        <v>0</v>
      </c>
      <c r="DQ62" s="27">
        <f>SUMIF(Adjustments!$J$4:$J$921,($F62&amp;"/"&amp;DQ$4&amp;"/"&amp;DQ$3&amp;"/"&amp;DQ$2),Adjustments!Z$4:Z$921)</f>
        <v>0</v>
      </c>
      <c r="DR62" s="27">
        <f>SUMIF(Adjustments!$J$4:$J$921,($F62&amp;"/"&amp;DR$4&amp;"/"&amp;DR$3&amp;"/"&amp;DR$2),Adjustments!AA$4:AA$921)</f>
        <v>0</v>
      </c>
      <c r="DS62" s="27">
        <f>SUMIF(Adjustments!$J$4:$J$921,($F62&amp;"/"&amp;DS$4&amp;"/"&amp;DS$3&amp;"/"&amp;DS$2),Adjustments!AB$4:AB$921)</f>
        <v>0</v>
      </c>
      <c r="DT62" s="27">
        <f>SUMIF(Adjustments!$J$4:$J$921,($F62&amp;"/"&amp;DT$4&amp;"/"&amp;DT$3&amp;"/"&amp;DT$2),Adjustments!AC$4:AC$921)</f>
        <v>0</v>
      </c>
      <c r="DU62" s="27">
        <f>SUMIF(Adjustments!$J$4:$J$921,($F62&amp;"/"&amp;DU$4&amp;"/"&amp;DU$3&amp;"/"&amp;DU$2),Adjustments!AD$4:AD$921)</f>
        <v>0</v>
      </c>
      <c r="DV62" s="27">
        <f>SUMIF(Adjustments!$J$4:$J$921,($F62&amp;"/"&amp;DV$4&amp;"/"&amp;DV$3&amp;"/"&amp;DV$2),Adjustments!AE$4:AE$921)</f>
        <v>0</v>
      </c>
      <c r="DW62" s="27">
        <f>SUMIF(Adjustments!$J$4:$J$921,($F62&amp;"/"&amp;DW$4&amp;"/"&amp;DW$3&amp;"/"&amp;DW$2),Adjustments!AF$4:AF$921)</f>
        <v>0</v>
      </c>
      <c r="DX62" s="27">
        <f>SUMIF(Adjustments!$J$4:$J$921,($F62&amp;"/"&amp;DX$4&amp;"/"&amp;DX$3&amp;"/"&amp;DX$2),Adjustments!AG$4:AG$921)</f>
        <v>0</v>
      </c>
      <c r="DY62" s="27">
        <f>SUMIF(Adjustments!$J$4:$J$921,($F62&amp;"/"&amp;DY$4&amp;"/"&amp;DY$3&amp;"/"&amp;DY$2),Adjustments!AH$4:AH$921)</f>
        <v>0</v>
      </c>
      <c r="DZ62" s="5"/>
      <c r="EA62" s="27">
        <f>SUMIF(Adjustments!$J$4:$J$921,($F62&amp;"/"&amp;EA$4&amp;"/"&amp;EA$3&amp;"/"&amp;EA$2),Adjustments!L$4:L$921)</f>
        <v>0</v>
      </c>
      <c r="EB62" s="27">
        <f>SUMIF(Adjustments!$J$4:$J$921,($F62&amp;"/"&amp;EB$4&amp;"/"&amp;EB$3&amp;"/"&amp;EB$2),Adjustments!M$4:M$921)</f>
        <v>0</v>
      </c>
      <c r="EC62" s="27">
        <f>SUMIF(Adjustments!$J$4:$J$921,($F62&amp;"/"&amp;EC$4&amp;"/"&amp;EC$3&amp;"/"&amp;EC$2),Adjustments!N$4:N$921)</f>
        <v>0</v>
      </c>
      <c r="ED62" s="27">
        <f>SUMIF(Adjustments!$J$4:$J$921,($F62&amp;"/"&amp;ED$4&amp;"/"&amp;ED$3&amp;"/"&amp;ED$2),Adjustments!O$4:O$921)</f>
        <v>0</v>
      </c>
      <c r="EE62" s="27">
        <f>SUMIF(Adjustments!$J$4:$J$921,($F62&amp;"/"&amp;EE$4&amp;"/"&amp;EE$3&amp;"/"&amp;EE$2),Adjustments!P$4:P$921)</f>
        <v>0</v>
      </c>
      <c r="EF62" s="27">
        <f>SUMIF(Adjustments!$J$4:$J$921,($F62&amp;"/"&amp;EF$4&amp;"/"&amp;EF$3&amp;"/"&amp;EF$2),Adjustments!Q$4:Q$921)</f>
        <v>0</v>
      </c>
      <c r="EG62" s="27">
        <f>SUMIF(Adjustments!$J$4:$J$921,($F62&amp;"/"&amp;EG$4&amp;"/"&amp;EG$3&amp;"/"&amp;EG$2),Adjustments!R$4:R$921)</f>
        <v>0</v>
      </c>
      <c r="EH62" s="27">
        <f>SUMIF(Adjustments!$J$4:$J$921,($F62&amp;"/"&amp;EH$4&amp;"/"&amp;EH$3&amp;"/"&amp;EH$2),Adjustments!S$4:S$921)</f>
        <v>0</v>
      </c>
      <c r="EI62" s="27">
        <f>SUMIF(Adjustments!$J$4:$J$921,($F62&amp;"/"&amp;EI$4&amp;"/"&amp;EI$3&amp;"/"&amp;EI$2),Adjustments!T$4:T$921)</f>
        <v>0</v>
      </c>
      <c r="EJ62" s="27">
        <f>SUMIF(Adjustments!$J$4:$J$921,($F62&amp;"/"&amp;EJ$4&amp;"/"&amp;EJ$3&amp;"/"&amp;EJ$2),Adjustments!U$4:U$921)</f>
        <v>0</v>
      </c>
      <c r="EK62" s="27">
        <f>SUMIF(Adjustments!$J$4:$J$921,($F62&amp;"/"&amp;EK$4&amp;"/"&amp;EK$3&amp;"/"&amp;EK$2),Adjustments!V$4:V$921)</f>
        <v>0</v>
      </c>
      <c r="EL62" s="27">
        <f>SUMIF(Adjustments!$J$4:$J$921,($F62&amp;"/"&amp;EL$4&amp;"/"&amp;EL$3&amp;"/"&amp;EL$2),Adjustments!W$4:W$921)</f>
        <v>0</v>
      </c>
      <c r="EM62" s="27">
        <f>SUMIF(Adjustments!$J$4:$J$921,($F62&amp;"/"&amp;EM$4&amp;"/"&amp;EM$3&amp;"/"&amp;EM$2),Adjustments!X$4:X$921)</f>
        <v>0</v>
      </c>
      <c r="EN62" s="27">
        <f>SUMIF(Adjustments!$J$4:$J$921,($F62&amp;"/"&amp;EN$4&amp;"/"&amp;EN$3&amp;"/"&amp;EN$2),Adjustments!Y$4:Y$921)</f>
        <v>0</v>
      </c>
      <c r="EO62" s="27">
        <f>SUMIF(Adjustments!$J$4:$J$921,($F62&amp;"/"&amp;EO$4&amp;"/"&amp;EO$3&amp;"/"&amp;EO$2),Adjustments!Z$4:Z$921)</f>
        <v>0</v>
      </c>
      <c r="EP62" s="27">
        <f>SUMIF(Adjustments!$J$4:$J$921,($F62&amp;"/"&amp;EP$4&amp;"/"&amp;EP$3&amp;"/"&amp;EP$2),Adjustments!AA$4:AA$921)</f>
        <v>0</v>
      </c>
      <c r="EQ62" s="27">
        <f>SUMIF(Adjustments!$J$4:$J$921,($F62&amp;"/"&amp;EQ$4&amp;"/"&amp;EQ$3&amp;"/"&amp;EQ$2),Adjustments!AB$4:AB$921)</f>
        <v>0</v>
      </c>
      <c r="ER62" s="27">
        <f>SUMIF(Adjustments!$J$4:$J$921,($F62&amp;"/"&amp;ER$4&amp;"/"&amp;ER$3&amp;"/"&amp;ER$2),Adjustments!AC$4:AC$921)</f>
        <v>0</v>
      </c>
      <c r="ES62" s="27">
        <f>SUMIF(Adjustments!$J$4:$J$921,($F62&amp;"/"&amp;ES$4&amp;"/"&amp;ES$3&amp;"/"&amp;ES$2),Adjustments!AD$4:AD$921)</f>
        <v>0</v>
      </c>
      <c r="ET62" s="27">
        <f>SUMIF(Adjustments!$J$4:$J$921,($F62&amp;"/"&amp;ET$4&amp;"/"&amp;ET$3&amp;"/"&amp;ET$2),Adjustments!AE$4:AE$921)</f>
        <v>0</v>
      </c>
      <c r="EU62" s="27">
        <f>SUMIF(Adjustments!$J$4:$J$921,($F62&amp;"/"&amp;EU$4&amp;"/"&amp;EU$3&amp;"/"&amp;EU$2),Adjustments!AF$4:AF$921)</f>
        <v>0</v>
      </c>
      <c r="EV62" s="27">
        <f>SUMIF(Adjustments!$J$4:$J$921,($F62&amp;"/"&amp;EV$4&amp;"/"&amp;EV$3&amp;"/"&amp;EV$2),Adjustments!AG$4:AG$921)</f>
        <v>0</v>
      </c>
      <c r="EW62" s="27">
        <f>SUMIF(Adjustments!$J$4:$J$921,($F62&amp;"/"&amp;EW$4&amp;"/"&amp;EW$3&amp;"/"&amp;EW$2),Adjustments!AH$4:AH$921)</f>
        <v>0</v>
      </c>
      <c r="EX62" s="5"/>
      <c r="EY62" s="27">
        <f>SUMIF(Adjustments!$J$4:$J$921,($F62&amp;"/"&amp;EY$4&amp;"/"&amp;EY$3&amp;"/"&amp;EY$2),Adjustments!L$4:L$921)</f>
        <v>0</v>
      </c>
      <c r="EZ62" s="27">
        <f>SUMIF(Adjustments!$J$4:$J$921,($F62&amp;"/"&amp;EZ$4&amp;"/"&amp;EZ$3&amp;"/"&amp;EZ$2),Adjustments!M$4:M$921)</f>
        <v>0</v>
      </c>
      <c r="FA62" s="27">
        <f>SUMIF(Adjustments!$J$4:$J$921,($F62&amp;"/"&amp;FA$4&amp;"/"&amp;FA$3&amp;"/"&amp;FA$2),Adjustments!N$4:N$921)</f>
        <v>0</v>
      </c>
      <c r="FB62" s="27">
        <f>SUMIF(Adjustments!$J$4:$J$921,($F62&amp;"/"&amp;FB$4&amp;"/"&amp;FB$3&amp;"/"&amp;FB$2),Adjustments!O$4:O$921)</f>
        <v>0</v>
      </c>
      <c r="FC62" s="27">
        <f>SUMIF(Adjustments!$J$4:$J$921,($F62&amp;"/"&amp;FC$4&amp;"/"&amp;FC$3&amp;"/"&amp;FC$2),Adjustments!P$4:P$921)</f>
        <v>0</v>
      </c>
      <c r="FD62" s="27">
        <f>SUMIF(Adjustments!$J$4:$J$921,($F62&amp;"/"&amp;FD$4&amp;"/"&amp;FD$3&amp;"/"&amp;FD$2),Adjustments!Q$4:Q$921)</f>
        <v>0</v>
      </c>
      <c r="FE62" s="27">
        <f>SUMIF(Adjustments!$J$4:$J$921,($F62&amp;"/"&amp;FE$4&amp;"/"&amp;FE$3&amp;"/"&amp;FE$2),Adjustments!R$4:R$921)</f>
        <v>0</v>
      </c>
      <c r="FF62" s="27">
        <f>SUMIF(Adjustments!$J$4:$J$921,($F62&amp;"/"&amp;FF$4&amp;"/"&amp;FF$3&amp;"/"&amp;FF$2),Adjustments!S$4:S$921)</f>
        <v>0</v>
      </c>
      <c r="FG62" s="27">
        <f>SUMIF(Adjustments!$J$4:$J$921,($F62&amp;"/"&amp;FG$4&amp;"/"&amp;FG$3&amp;"/"&amp;FG$2),Adjustments!T$4:T$921)</f>
        <v>0</v>
      </c>
      <c r="FH62" s="27">
        <f>SUMIF(Adjustments!$J$4:$J$921,($F62&amp;"/"&amp;FH$4&amp;"/"&amp;FH$3&amp;"/"&amp;FH$2),Adjustments!U$4:U$921)</f>
        <v>0</v>
      </c>
      <c r="FI62" s="27">
        <f>SUMIF(Adjustments!$J$4:$J$921,($F62&amp;"/"&amp;FI$4&amp;"/"&amp;FI$3&amp;"/"&amp;FI$2),Adjustments!V$4:V$921)</f>
        <v>0</v>
      </c>
      <c r="FJ62" s="27">
        <f>SUMIF(Adjustments!$J$4:$J$921,($F62&amp;"/"&amp;FJ$4&amp;"/"&amp;FJ$3&amp;"/"&amp;FJ$2),Adjustments!W$4:W$921)</f>
        <v>0</v>
      </c>
      <c r="FK62" s="27">
        <f>SUMIF(Adjustments!$J$4:$J$921,($F62&amp;"/"&amp;FK$4&amp;"/"&amp;FK$3&amp;"/"&amp;FK$2),Adjustments!X$4:X$921)</f>
        <v>0</v>
      </c>
      <c r="FL62" s="27">
        <f>SUMIF(Adjustments!$J$4:$J$921,($F62&amp;"/"&amp;FL$4&amp;"/"&amp;FL$3&amp;"/"&amp;FL$2),Adjustments!Y$4:Y$921)</f>
        <v>0</v>
      </c>
      <c r="FM62" s="27">
        <f>SUMIF(Adjustments!$J$4:$J$921,($F62&amp;"/"&amp;FM$4&amp;"/"&amp;FM$3&amp;"/"&amp;FM$2),Adjustments!Z$4:Z$921)</f>
        <v>0</v>
      </c>
      <c r="FN62" s="27">
        <f>SUMIF(Adjustments!$J$4:$J$921,($F62&amp;"/"&amp;FN$4&amp;"/"&amp;FN$3&amp;"/"&amp;FN$2),Adjustments!AA$4:AA$921)</f>
        <v>0</v>
      </c>
      <c r="FO62" s="27">
        <f>SUMIF(Adjustments!$J$4:$J$921,($F62&amp;"/"&amp;FO$4&amp;"/"&amp;FO$3&amp;"/"&amp;FO$2),Adjustments!AB$4:AB$921)</f>
        <v>0</v>
      </c>
      <c r="FP62" s="27">
        <f>SUMIF(Adjustments!$J$4:$J$921,($F62&amp;"/"&amp;FP$4&amp;"/"&amp;FP$3&amp;"/"&amp;FP$2),Adjustments!AC$4:AC$921)</f>
        <v>0</v>
      </c>
      <c r="FQ62" s="27">
        <f>SUMIF(Adjustments!$J$4:$J$921,($F62&amp;"/"&amp;FQ$4&amp;"/"&amp;FQ$3&amp;"/"&amp;FQ$2),Adjustments!AD$4:AD$921)</f>
        <v>0</v>
      </c>
      <c r="FR62" s="27">
        <f>SUMIF(Adjustments!$J$4:$J$921,($F62&amp;"/"&amp;FR$4&amp;"/"&amp;FR$3&amp;"/"&amp;FR$2),Adjustments!AE$4:AE$921)</f>
        <v>0</v>
      </c>
      <c r="FS62" s="27">
        <f>SUMIF(Adjustments!$J$4:$J$921,($F62&amp;"/"&amp;FS$4&amp;"/"&amp;FS$3&amp;"/"&amp;FS$2),Adjustments!AF$4:AF$921)</f>
        <v>0</v>
      </c>
      <c r="FT62" s="27">
        <f>SUMIF(Adjustments!$J$4:$J$921,($F62&amp;"/"&amp;FT$4&amp;"/"&amp;FT$3&amp;"/"&amp;FT$2),Adjustments!AG$4:AG$921)</f>
        <v>0</v>
      </c>
      <c r="FU62" s="27">
        <f>SUMIF(Adjustments!$J$4:$J$921,($F62&amp;"/"&amp;FU$4&amp;"/"&amp;FU$3&amp;"/"&amp;FU$2),Adjustments!AH$4:AH$921)</f>
        <v>0</v>
      </c>
      <c r="FV62" s="5"/>
      <c r="FW62" s="27">
        <f t="shared" si="29"/>
        <v>0</v>
      </c>
      <c r="FX62" s="5"/>
      <c r="FY62" s="358">
        <f>VLOOKUP(F62,Scenarios!Z64:AD185,5,0)</f>
        <v>-44066.45</v>
      </c>
      <c r="FZ62" s="16">
        <f t="shared" si="218"/>
        <v>-44855.319605288911</v>
      </c>
      <c r="GA62" s="16">
        <f t="shared" si="219"/>
        <v>-45648.521817765642</v>
      </c>
      <c r="GB62" s="16">
        <f t="shared" si="220"/>
        <v>-46445.193393702612</v>
      </c>
      <c r="GC62" s="16">
        <f t="shared" si="221"/>
        <v>-47247.157053700139</v>
      </c>
      <c r="GD62" s="16">
        <f t="shared" si="222"/>
        <v>-48053.508053742014</v>
      </c>
      <c r="GE62" s="16">
        <f t="shared" si="223"/>
        <v>-48863.178390453337</v>
      </c>
      <c r="GF62" s="16">
        <f t="shared" si="224"/>
        <v>-49676.21732476617</v>
      </c>
      <c r="GG62" s="16">
        <f t="shared" si="225"/>
        <v>-50491.637792674657</v>
      </c>
      <c r="GH62" s="16">
        <f t="shared" si="226"/>
        <v>-51309.196312984874</v>
      </c>
      <c r="GI62" s="16">
        <f t="shared" si="227"/>
        <v>-51470.943347489214</v>
      </c>
      <c r="GJ62" s="16">
        <f t="shared" si="228"/>
        <v>-51630.98385292109</v>
      </c>
      <c r="GK62" s="16">
        <f t="shared" si="229"/>
        <v>-51789.317829280495</v>
      </c>
      <c r="GL62" s="16">
        <f t="shared" si="230"/>
        <v>-51945.945276567436</v>
      </c>
      <c r="GM62" s="16">
        <f t="shared" si="231"/>
        <v>-52100.866194781906</v>
      </c>
      <c r="GN62" s="16">
        <f t="shared" si="232"/>
        <v>-52254.080583923904</v>
      </c>
      <c r="GO62" s="16">
        <f t="shared" si="233"/>
        <v>-52405.588443993438</v>
      </c>
      <c r="GP62" s="16">
        <f t="shared" si="234"/>
        <v>-52555.389774990501</v>
      </c>
      <c r="GQ62" s="16">
        <f t="shared" si="235"/>
        <v>-52703.4845769151</v>
      </c>
      <c r="GR62" s="16">
        <f t="shared" si="236"/>
        <v>-52867.004527748359</v>
      </c>
      <c r="GS62" s="16">
        <f t="shared" si="237"/>
        <v>-53028.864815955465</v>
      </c>
      <c r="GT62" s="16">
        <f t="shared" si="238"/>
        <v>-53189.065441536419</v>
      </c>
      <c r="GU62" s="16">
        <f t="shared" si="239"/>
        <v>-53347.606404491213</v>
      </c>
      <c r="GV62" s="16">
        <f t="shared" si="240"/>
        <v>-53504.487704819854</v>
      </c>
      <c r="GW62" s="13"/>
      <c r="GX62" s="569" t="s">
        <v>988</v>
      </c>
      <c r="GY62" s="599" t="str">
        <f t="shared" si="242"/>
        <v>108GPSSGCT</v>
      </c>
      <c r="GZ62" s="563">
        <f t="shared" si="241"/>
        <v>-52563.283494455784</v>
      </c>
      <c r="HA62" s="127">
        <f>VLOOKUP($GX62,Scenarios!$V$11:$Y$132,4,0)</f>
        <v>-40263.379999999997</v>
      </c>
      <c r="HB62" s="127">
        <f t="shared" si="93"/>
        <v>-12299.903494455786</v>
      </c>
      <c r="HD62" s="106">
        <f>VLOOKUP($GX62,Scenarios!$AE$11:$AF$132,2,0)</f>
        <v>-46171.223879134428</v>
      </c>
      <c r="HE62" s="106">
        <f>VLOOKUP($GX62,Scenarios!$V$11:$Y$132,4,0)</f>
        <v>-40263.379999999997</v>
      </c>
      <c r="HF62" s="106">
        <f t="shared" si="94"/>
        <v>-5907.8438791344306</v>
      </c>
      <c r="HH62" s="106">
        <f t="shared" si="54"/>
        <v>6392.0596153213555</v>
      </c>
    </row>
    <row r="63" spans="1:216">
      <c r="A63" t="s">
        <v>39</v>
      </c>
      <c r="B63" t="s">
        <v>40</v>
      </c>
      <c r="C63" t="s">
        <v>40</v>
      </c>
      <c r="D63" s="5" t="s">
        <v>106</v>
      </c>
      <c r="E63" s="5" t="s">
        <v>36</v>
      </c>
      <c r="F63" s="5" t="s">
        <v>145</v>
      </c>
      <c r="G63" s="5" t="s">
        <v>87</v>
      </c>
      <c r="H63" s="5" t="s">
        <v>979</v>
      </c>
      <c r="I63" s="5"/>
      <c r="J63" s="119">
        <f>SUMIF(Retirements!$E$10:$E$96,'Accum Dep'!$F63,Retirements!ED$10:ED$97)</f>
        <v>0</v>
      </c>
      <c r="K63" s="119">
        <f>SUMIF(Retirements!$E$10:$E$96,'Accum Dep'!$F63,Retirements!EE$10:EE$97)</f>
        <v>-18067.88</v>
      </c>
      <c r="L63" s="119">
        <f>SUMIF(Retirements!$E$10:$E$96,'Accum Dep'!$F63,Retirements!EF$10:EF$97)</f>
        <v>-326967.52</v>
      </c>
      <c r="M63" s="119">
        <f>SUMIF(Retirements!$E$10:$E$96,'Accum Dep'!$F63,Retirements!EG$10:EG$97)</f>
        <v>-194937.41</v>
      </c>
      <c r="N63" s="119">
        <f>SUMIF(Retirements!$E$10:$E$96,'Accum Dep'!$F63,Retirements!EH$10:EH$97)</f>
        <v>-17778.38</v>
      </c>
      <c r="O63" s="119">
        <f>SUMIF(Retirements!$E$10:$E$96,'Accum Dep'!$F63,Retirements!EI$10:EI$97)</f>
        <v>-19955.300000000003</v>
      </c>
      <c r="P63" s="119">
        <f>SUMIF(Retirements!$E$10:$E$96,'Accum Dep'!$F63,Retirements!EJ$10:EJ$97)</f>
        <v>0</v>
      </c>
      <c r="Q63" s="119">
        <f>SUMIF(Retirements!$E$10:$E$96,'Accum Dep'!$F63,Retirements!EK$10:EK$97)</f>
        <v>-80692.52</v>
      </c>
      <c r="R63" s="119">
        <f>SUMIF(Retirements!$E$10:$E$96,'Accum Dep'!$F63,Retirements!EL$10:EL$97)</f>
        <v>0</v>
      </c>
      <c r="S63" s="119">
        <f>SUMIF(Retirements!$E$10:$E$96,'Accum Dep'!$F63,Retirements!EM$10:EM$97)</f>
        <v>-113626.30634602444</v>
      </c>
      <c r="T63" s="119">
        <f>SUMIF(Retirements!$E$10:$E$96,'Accum Dep'!$F63,Retirements!EN$10:EN$97)</f>
        <v>-113626.30634602444</v>
      </c>
      <c r="U63" s="119">
        <f>SUMIF(Retirements!$E$10:$E$96,'Accum Dep'!$F63,Retirements!EO$10:EO$97)</f>
        <v>-113626.30634602444</v>
      </c>
      <c r="V63" s="119">
        <f>SUMIF(Retirements!$E$10:$E$96,'Accum Dep'!$F63,Retirements!EP$10:EP$97)</f>
        <v>-113626.30634602444</v>
      </c>
      <c r="W63" s="119">
        <f>SUMIF(Retirements!$E$10:$E$96,'Accum Dep'!$F63,Retirements!EQ$10:EQ$97)</f>
        <v>-113626.30634602444</v>
      </c>
      <c r="X63" s="119">
        <f>SUMIF(Retirements!$E$10:$E$96,'Accum Dep'!$F63,Retirements!ER$10:ER$97)</f>
        <v>-113626.30634602444</v>
      </c>
      <c r="Y63" s="119">
        <f>SUMIF(Retirements!$E$10:$E$96,'Accum Dep'!$F63,Retirements!ES$10:ES$97)</f>
        <v>-113626.30634602444</v>
      </c>
      <c r="Z63" s="119">
        <f>SUMIF(Retirements!$E$10:$E$96,'Accum Dep'!$F63,Retirements!ET$10:ET$97)</f>
        <v>-113626.30634602444</v>
      </c>
      <c r="AA63" s="119">
        <f>SUMIF(Retirements!$E$10:$E$96,'Accum Dep'!$F63,Retirements!EU$10:EU$97)</f>
        <v>-113626.30634602444</v>
      </c>
      <c r="AB63" s="119">
        <f>SUMIF(Retirements!$E$10:$E$96,'Accum Dep'!$F63,Retirements!EV$10:EV$97)</f>
        <v>-109178.40664367296</v>
      </c>
      <c r="AC63" s="119">
        <f>SUMIF(Retirements!$E$10:$E$96,'Accum Dep'!$F63,Retirements!EW$10:EW$97)</f>
        <v>-109178.40664367296</v>
      </c>
      <c r="AD63" s="119">
        <f>SUMIF(Retirements!$E$10:$E$96,'Accum Dep'!$F63,Retirements!EX$10:EX$97)</f>
        <v>-109178.40664367296</v>
      </c>
      <c r="AE63" s="119">
        <f>SUMIF(Retirements!$E$10:$E$96,'Accum Dep'!$F63,Retirements!EY$10:EY$97)</f>
        <v>-109178.40664367296</v>
      </c>
      <c r="AF63" s="119">
        <f>SUMIF(Retirements!$E$10:$E$96,'Accum Dep'!$F63,Retirements!EZ$10:EZ$97)</f>
        <v>-109178.40664367296</v>
      </c>
      <c r="AG63" s="7"/>
      <c r="AH63" s="27">
        <f>SUMIF('Depreciation Exp'!$F$8:$F$130,'Accum Dep'!$F63,'Depreciation Exp'!CH$8:CH$133)</f>
        <v>143990.07019643494</v>
      </c>
      <c r="AI63" s="27">
        <f>SUMIF('Depreciation Exp'!$F$8:$F$130,'Accum Dep'!$F63,'Depreciation Exp'!CI$8:CI$133)</f>
        <v>144519.50803198945</v>
      </c>
      <c r="AJ63" s="27">
        <f>SUMIF('Depreciation Exp'!$F$8:$F$130,'Accum Dep'!$F63,'Depreciation Exp'!CJ$8:CJ$133)</f>
        <v>145110.12722981995</v>
      </c>
      <c r="AK63" s="27">
        <f>SUMIF('Depreciation Exp'!$F$8:$F$130,'Accum Dep'!$F63,'Depreciation Exp'!CK$8:CK$133)</f>
        <v>144380.48723098484</v>
      </c>
      <c r="AL63" s="27">
        <f>SUMIF('Depreciation Exp'!$F$8:$F$130,'Accum Dep'!$F63,'Depreciation Exp'!CL$8:CL$133)</f>
        <v>143503.35448114047</v>
      </c>
      <c r="AM63" s="27">
        <f>SUMIF('Depreciation Exp'!$F$8:$F$130,'Accum Dep'!$F63,'Depreciation Exp'!CM$8:CM$133)</f>
        <v>143835.59291368269</v>
      </c>
      <c r="AN63" s="27">
        <f>SUMIF('Depreciation Exp'!$F$8:$F$130,'Accum Dep'!$F63,'Depreciation Exp'!CN$8:CN$133)</f>
        <v>144581.00673704335</v>
      </c>
      <c r="AO63" s="27">
        <f>SUMIF('Depreciation Exp'!$F$8:$F$130,'Accum Dep'!$F63,'Depreciation Exp'!CO$8:CO$133)</f>
        <v>144976.52141758802</v>
      </c>
      <c r="AP63" s="27">
        <f>SUMIF('Depreciation Exp'!$F$8:$F$130,'Accum Dep'!$F63,'Depreciation Exp'!CP$8:CP$133)</f>
        <v>144975.52946938781</v>
      </c>
      <c r="AQ63" s="27">
        <f>SUMIF('Depreciation Exp'!$F$8:$F$130,'Accum Dep'!$F63,'Depreciation Exp'!CQ$8:CQ$133)</f>
        <v>145059.65279243659</v>
      </c>
      <c r="AR63" s="27">
        <f>SUMIF('Depreciation Exp'!$F$8:$F$130,'Accum Dep'!$F63,'Depreciation Exp'!CR$8:CR$133)</f>
        <v>144831.60502236857</v>
      </c>
      <c r="AS63" s="27">
        <f>SUMIF('Depreciation Exp'!$F$8:$F$130,'Accum Dep'!$F63,'Depreciation Exp'!CS$8:CS$133)</f>
        <v>144067.97758281534</v>
      </c>
      <c r="AT63" s="27">
        <f>SUMIF('Depreciation Exp'!$F$8:$F$130,'Accum Dep'!$F63,'Depreciation Exp'!CT$8:CT$133)</f>
        <v>143304.35014326213</v>
      </c>
      <c r="AU63" s="27">
        <f>SUMIF('Depreciation Exp'!$F$8:$F$130,'Accum Dep'!$F63,'Depreciation Exp'!CU$8:CU$133)</f>
        <v>142540.72270370886</v>
      </c>
      <c r="AV63" s="27">
        <f>SUMIF('Depreciation Exp'!$F$8:$F$130,'Accum Dep'!$F63,'Depreciation Exp'!CV$8:CV$133)</f>
        <v>141777.09526415565</v>
      </c>
      <c r="AW63" s="27">
        <f>SUMIF('Depreciation Exp'!$F$8:$F$130,'Accum Dep'!$F63,'Depreciation Exp'!CW$8:CW$133)</f>
        <v>141013.46782460238</v>
      </c>
      <c r="AX63" s="27">
        <f>SUMIF('Depreciation Exp'!$F$8:$F$130,'Accum Dep'!$F63,'Depreciation Exp'!CX$8:CX$133)</f>
        <v>140249.84038504917</v>
      </c>
      <c r="AY63" s="27">
        <f>SUMIF('Depreciation Exp'!$F$8:$F$130,'Accum Dep'!$F63,'Depreciation Exp'!CY$8:CY$133)</f>
        <v>139486.21294549594</v>
      </c>
      <c r="AZ63" s="27">
        <f>SUMIF('Depreciation Exp'!$F$8:$F$130,'Accum Dep'!$F63,'Depreciation Exp'!CZ$8:CZ$133)</f>
        <v>138722.58550594273</v>
      </c>
      <c r="BA63" s="27">
        <f>SUMIF('Depreciation Exp'!$F$8:$F$130,'Accum Dep'!$F63,'Depreciation Exp'!DA$8:DA$133)</f>
        <v>137973.90415752947</v>
      </c>
      <c r="BB63" s="27">
        <f>SUMIF('Depreciation Exp'!$F$8:$F$130,'Accum Dep'!$F63,'Depreciation Exp'!DB$8:DB$133)</f>
        <v>137240.16890025622</v>
      </c>
      <c r="BC63" s="27">
        <f>SUMIF('Depreciation Exp'!$F$8:$F$130,'Accum Dep'!$F63,'Depreciation Exp'!DC$8:DC$133)</f>
        <v>136506.43364298297</v>
      </c>
      <c r="BD63" s="27">
        <f>SUMIF('Depreciation Exp'!$F$8:$F$130,'Accum Dep'!$F63,'Depreciation Exp'!DD$8:DD$133)</f>
        <v>135772.69838570969</v>
      </c>
      <c r="BE63" s="27">
        <f>SUMIF('Depreciation Exp'!$F$8:$F$130,'Accum Dep'!$F63,'Depreciation Exp'!DE$8:DE$133)</f>
        <v>135038.96312843644</v>
      </c>
      <c r="BF63" s="59"/>
      <c r="BG63" s="27">
        <f>SUMIF(Adjustments!$J$4:$J$921,($F63&amp;"/"&amp;BG$4&amp;"/"&amp;BG$3&amp;"/"&amp;BG$2),Adjustments!L$4:L$921)</f>
        <v>0</v>
      </c>
      <c r="BH63" s="27">
        <f>SUMIF(Adjustments!$J$4:$J$921,($F63&amp;"/"&amp;BH$4&amp;"/"&amp;BH$3&amp;"/"&amp;BH$2),Adjustments!M$4:M$921)</f>
        <v>0</v>
      </c>
      <c r="BI63" s="27">
        <f>SUMIF(Adjustments!$J$4:$J$921,($F63&amp;"/"&amp;BI$4&amp;"/"&amp;BI$3&amp;"/"&amp;BI$2),Adjustments!N$4:N$921)</f>
        <v>0</v>
      </c>
      <c r="BJ63" s="27">
        <f>SUMIF(Adjustments!$J$4:$J$921,($F63&amp;"/"&amp;BJ$4&amp;"/"&amp;BJ$3&amp;"/"&amp;BJ$2),Adjustments!O$4:O$921)</f>
        <v>0</v>
      </c>
      <c r="BK63" s="27">
        <f>SUMIF(Adjustments!$J$4:$J$921,($F63&amp;"/"&amp;BK$4&amp;"/"&amp;BK$3&amp;"/"&amp;BK$2),Adjustments!P$4:P$921)</f>
        <v>0</v>
      </c>
      <c r="BL63" s="27">
        <f>SUMIF(Adjustments!$J$4:$J$921,($F63&amp;"/"&amp;BL$4&amp;"/"&amp;BL$3&amp;"/"&amp;BL$2),Adjustments!Q$4:Q$921)</f>
        <v>0</v>
      </c>
      <c r="BM63" s="27">
        <f>SUMIF(Adjustments!$J$4:$J$921,($F63&amp;"/"&amp;BM$4&amp;"/"&amp;BM$3&amp;"/"&amp;BM$2),Adjustments!R$4:R$921)</f>
        <v>0</v>
      </c>
      <c r="BN63" s="27">
        <f>SUMIF(Adjustments!$J$4:$J$921,($F63&amp;"/"&amp;BN$4&amp;"/"&amp;BN$3&amp;"/"&amp;BN$2),Adjustments!S$4:S$921)</f>
        <v>0</v>
      </c>
      <c r="BO63" s="27">
        <f>SUMIF(Adjustments!$J$4:$J$921,($F63&amp;"/"&amp;BO$4&amp;"/"&amp;BO$3&amp;"/"&amp;BO$2),Adjustments!T$4:T$921)</f>
        <v>0</v>
      </c>
      <c r="BP63" s="27">
        <f>SUMIF(Adjustments!$J$4:$J$921,($F63&amp;"/"&amp;BP$4&amp;"/"&amp;BP$3&amp;"/"&amp;BP$2),Adjustments!U$4:U$921)</f>
        <v>0</v>
      </c>
      <c r="BQ63" s="27">
        <f>SUMIF(Adjustments!$J$4:$J$921,($F63&amp;"/"&amp;BQ$4&amp;"/"&amp;BQ$3&amp;"/"&amp;BQ$2),Adjustments!V$4:V$921)</f>
        <v>0</v>
      </c>
      <c r="BR63" s="27">
        <f>SUMIF(Adjustments!$J$4:$J$921,($F63&amp;"/"&amp;BR$4&amp;"/"&amp;BR$3&amp;"/"&amp;BR$2),Adjustments!W$4:W$921)</f>
        <v>0</v>
      </c>
      <c r="BS63" s="27">
        <f>SUMIF(Adjustments!$J$4:$J$921,($F63&amp;"/"&amp;BS$4&amp;"/"&amp;BS$3&amp;"/"&amp;BS$2),Adjustments!X$4:X$921)</f>
        <v>0</v>
      </c>
      <c r="BT63" s="27">
        <f>SUMIF(Adjustments!$J$4:$J$921,($F63&amp;"/"&amp;BT$4&amp;"/"&amp;BT$3&amp;"/"&amp;BT$2),Adjustments!Y$4:Y$921)</f>
        <v>0</v>
      </c>
      <c r="BU63" s="27">
        <f>SUMIF(Adjustments!$J$4:$J$921,($F63&amp;"/"&amp;BU$4&amp;"/"&amp;BU$3&amp;"/"&amp;BU$2),Adjustments!Z$4:Z$921)</f>
        <v>0</v>
      </c>
      <c r="BV63" s="27">
        <f>SUMIF(Adjustments!$J$4:$J$921,($F63&amp;"/"&amp;BV$4&amp;"/"&amp;BV$3&amp;"/"&amp;BV$2),Adjustments!AA$4:AA$921)</f>
        <v>0</v>
      </c>
      <c r="BW63" s="27">
        <f>SUMIF(Adjustments!$J$4:$J$921,($F63&amp;"/"&amp;BW$4&amp;"/"&amp;BW$3&amp;"/"&amp;BW$2),Adjustments!AB$4:AB$921)</f>
        <v>0</v>
      </c>
      <c r="BX63" s="27">
        <f>SUMIF(Adjustments!$J$4:$J$921,($F63&amp;"/"&amp;BX$4&amp;"/"&amp;BX$3&amp;"/"&amp;BX$2),Adjustments!AC$4:AC$921)</f>
        <v>0</v>
      </c>
      <c r="BY63" s="27">
        <f>SUMIF(Adjustments!$J$4:$J$921,($F63&amp;"/"&amp;BY$4&amp;"/"&amp;BY$3&amp;"/"&amp;BY$2),Adjustments!AD$4:AD$921)</f>
        <v>0</v>
      </c>
      <c r="BZ63" s="27">
        <f>SUMIF(Adjustments!$J$4:$J$921,($F63&amp;"/"&amp;BZ$4&amp;"/"&amp;BZ$3&amp;"/"&amp;BZ$2),Adjustments!AE$4:AE$921)</f>
        <v>0</v>
      </c>
      <c r="CA63" s="27">
        <f>SUMIF(Adjustments!$J$4:$J$921,($F63&amp;"/"&amp;CA$4&amp;"/"&amp;CA$3&amp;"/"&amp;CA$2),Adjustments!AF$4:AF$921)</f>
        <v>0</v>
      </c>
      <c r="CB63" s="27">
        <f>SUMIF(Adjustments!$J$4:$J$921,($F63&amp;"/"&amp;CB$4&amp;"/"&amp;CB$3&amp;"/"&amp;CB$2),Adjustments!AG$4:AG$921)</f>
        <v>0</v>
      </c>
      <c r="CC63" s="27">
        <f>SUMIF(Adjustments!$J$4:$J$921,($F63&amp;"/"&amp;CC$4&amp;"/"&amp;CC$3&amp;"/"&amp;CC$2),Adjustments!AH$4:AH$921)</f>
        <v>0</v>
      </c>
      <c r="CD63" s="5"/>
      <c r="CE63" s="27">
        <f>SUMIF(Adjustments!$J$4:$J$921,($F63&amp;"/"&amp;CE$4&amp;"/"&amp;CE$3&amp;"/"&amp;CE$2),Adjustments!L$4:L$921)</f>
        <v>0</v>
      </c>
      <c r="CF63" s="27">
        <f>SUMIF(Adjustments!$J$4:$J$921,($F63&amp;"/"&amp;CF$4&amp;"/"&amp;CF$3&amp;"/"&amp;CF$2),Adjustments!M$4:M$921)</f>
        <v>0</v>
      </c>
      <c r="CG63" s="27">
        <f>SUMIF(Adjustments!$J$4:$J$921,($F63&amp;"/"&amp;CG$4&amp;"/"&amp;CG$3&amp;"/"&amp;CG$2),Adjustments!N$4:N$921)</f>
        <v>0</v>
      </c>
      <c r="CH63" s="27">
        <f>SUMIF(Adjustments!$J$4:$J$921,($F63&amp;"/"&amp;CH$4&amp;"/"&amp;CH$3&amp;"/"&amp;CH$2),Adjustments!O$4:O$921)</f>
        <v>0</v>
      </c>
      <c r="CI63" s="27">
        <f>SUMIF(Adjustments!$J$4:$J$921,($F63&amp;"/"&amp;CI$4&amp;"/"&amp;CI$3&amp;"/"&amp;CI$2),Adjustments!P$4:P$921)</f>
        <v>0</v>
      </c>
      <c r="CJ63" s="27">
        <f>SUMIF(Adjustments!$J$4:$J$921,($F63&amp;"/"&amp;CJ$4&amp;"/"&amp;CJ$3&amp;"/"&amp;CJ$2),Adjustments!Q$4:Q$921)</f>
        <v>0</v>
      </c>
      <c r="CK63" s="27">
        <f>SUMIF(Adjustments!$J$4:$J$921,($F63&amp;"/"&amp;CK$4&amp;"/"&amp;CK$3&amp;"/"&amp;CK$2),Adjustments!R$4:R$921)</f>
        <v>0</v>
      </c>
      <c r="CL63" s="27">
        <f>SUMIF(Adjustments!$J$4:$J$921,($F63&amp;"/"&amp;CL$4&amp;"/"&amp;CL$3&amp;"/"&amp;CL$2),Adjustments!S$4:S$921)</f>
        <v>0</v>
      </c>
      <c r="CM63" s="27">
        <f>SUMIF(Adjustments!$J$4:$J$921,($F63&amp;"/"&amp;CM$4&amp;"/"&amp;CM$3&amp;"/"&amp;CM$2),Adjustments!T$4:T$921)</f>
        <v>0</v>
      </c>
      <c r="CN63" s="27">
        <f>SUMIF(Adjustments!$J$4:$J$921,($F63&amp;"/"&amp;CN$4&amp;"/"&amp;CN$3&amp;"/"&amp;CN$2),Adjustments!U$4:U$921)</f>
        <v>0</v>
      </c>
      <c r="CO63" s="27">
        <f>SUMIF(Adjustments!$J$4:$J$921,($F63&amp;"/"&amp;CO$4&amp;"/"&amp;CO$3&amp;"/"&amp;CO$2),Adjustments!V$4:V$921)</f>
        <v>0</v>
      </c>
      <c r="CP63" s="27">
        <f>SUMIF(Adjustments!$J$4:$J$921,($F63&amp;"/"&amp;CP$4&amp;"/"&amp;CP$3&amp;"/"&amp;CP$2),Adjustments!W$4:W$921)</f>
        <v>0</v>
      </c>
      <c r="CQ63" s="27">
        <f>SUMIF(Adjustments!$J$4:$J$921,($F63&amp;"/"&amp;CQ$4&amp;"/"&amp;CQ$3&amp;"/"&amp;CQ$2),Adjustments!X$4:X$921)</f>
        <v>0</v>
      </c>
      <c r="CR63" s="27">
        <f>SUMIF(Adjustments!$J$4:$J$921,($F63&amp;"/"&amp;CR$4&amp;"/"&amp;CR$3&amp;"/"&amp;CR$2),Adjustments!Y$4:Y$921)</f>
        <v>0</v>
      </c>
      <c r="CS63" s="27">
        <f>SUMIF(Adjustments!$J$4:$J$921,($F63&amp;"/"&amp;CS$4&amp;"/"&amp;CS$3&amp;"/"&amp;CS$2),Adjustments!Z$4:Z$921)</f>
        <v>0</v>
      </c>
      <c r="CT63" s="27">
        <f>SUMIF(Adjustments!$J$4:$J$921,($F63&amp;"/"&amp;CT$4&amp;"/"&amp;CT$3&amp;"/"&amp;CT$2),Adjustments!AA$4:AA$921)</f>
        <v>0</v>
      </c>
      <c r="CU63" s="27">
        <f>SUMIF(Adjustments!$J$4:$J$921,($F63&amp;"/"&amp;CU$4&amp;"/"&amp;CU$3&amp;"/"&amp;CU$2),Adjustments!AB$4:AB$921)</f>
        <v>0</v>
      </c>
      <c r="CV63" s="27">
        <f>SUMIF(Adjustments!$J$4:$J$921,($F63&amp;"/"&amp;CV$4&amp;"/"&amp;CV$3&amp;"/"&amp;CV$2),Adjustments!AC$4:AC$921)</f>
        <v>0</v>
      </c>
      <c r="CW63" s="27">
        <f>SUMIF(Adjustments!$J$4:$J$921,($F63&amp;"/"&amp;CW$4&amp;"/"&amp;CW$3&amp;"/"&amp;CW$2),Adjustments!AD$4:AD$921)</f>
        <v>0</v>
      </c>
      <c r="CX63" s="27">
        <f>SUMIF(Adjustments!$J$4:$J$921,($F63&amp;"/"&amp;CX$4&amp;"/"&amp;CX$3&amp;"/"&amp;CX$2),Adjustments!AE$4:AE$921)</f>
        <v>0</v>
      </c>
      <c r="CY63" s="27">
        <f>SUMIF(Adjustments!$J$4:$J$921,($F63&amp;"/"&amp;CY$4&amp;"/"&amp;CY$3&amp;"/"&amp;CY$2),Adjustments!AF$4:AF$921)</f>
        <v>0</v>
      </c>
      <c r="CZ63" s="27">
        <f>SUMIF(Adjustments!$J$4:$J$921,($F63&amp;"/"&amp;CZ$4&amp;"/"&amp;CZ$3&amp;"/"&amp;CZ$2),Adjustments!AG$4:AG$921)</f>
        <v>0</v>
      </c>
      <c r="DA63" s="27">
        <f>SUMIF(Adjustments!$J$4:$J$921,($F63&amp;"/"&amp;DA$4&amp;"/"&amp;DA$3&amp;"/"&amp;DA$2),Adjustments!AH$4:AH$921)</f>
        <v>0</v>
      </c>
      <c r="DB63" s="5"/>
      <c r="DC63" s="27">
        <f>SUMIF(Adjustments!$J$4:$J$921,($F63&amp;"/"&amp;DC$4&amp;"/"&amp;DC$3&amp;"/"&amp;DC$2),Adjustments!L$4:L$921)</f>
        <v>0</v>
      </c>
      <c r="DD63" s="27">
        <f>SUMIF(Adjustments!$J$4:$J$921,($F63&amp;"/"&amp;DD$4&amp;"/"&amp;DD$3&amp;"/"&amp;DD$2),Adjustments!M$4:M$921)</f>
        <v>0</v>
      </c>
      <c r="DE63" s="27">
        <f>SUMIF(Adjustments!$J$4:$J$921,($F63&amp;"/"&amp;DE$4&amp;"/"&amp;DE$3&amp;"/"&amp;DE$2),Adjustments!N$4:N$921)</f>
        <v>0</v>
      </c>
      <c r="DF63" s="27">
        <f>SUMIF(Adjustments!$J$4:$J$921,($F63&amp;"/"&amp;DF$4&amp;"/"&amp;DF$3&amp;"/"&amp;DF$2),Adjustments!O$4:O$921)</f>
        <v>0</v>
      </c>
      <c r="DG63" s="27">
        <f>SUMIF(Adjustments!$J$4:$J$921,($F63&amp;"/"&amp;DG$4&amp;"/"&amp;DG$3&amp;"/"&amp;DG$2),Adjustments!P$4:P$921)</f>
        <v>0</v>
      </c>
      <c r="DH63" s="27">
        <f>SUMIF(Adjustments!$J$4:$J$921,($F63&amp;"/"&amp;DH$4&amp;"/"&amp;DH$3&amp;"/"&amp;DH$2),Adjustments!Q$4:Q$921)</f>
        <v>0</v>
      </c>
      <c r="DI63" s="27">
        <f>SUMIF(Adjustments!$J$4:$J$921,($F63&amp;"/"&amp;DI$4&amp;"/"&amp;DI$3&amp;"/"&amp;DI$2),Adjustments!R$4:R$921)</f>
        <v>0</v>
      </c>
      <c r="DJ63" s="27">
        <f>SUMIF(Adjustments!$J$4:$J$921,($F63&amp;"/"&amp;DJ$4&amp;"/"&amp;DJ$3&amp;"/"&amp;DJ$2),Adjustments!S$4:S$921)</f>
        <v>0</v>
      </c>
      <c r="DK63" s="27">
        <f>SUMIF(Adjustments!$J$4:$J$921,($F63&amp;"/"&amp;DK$4&amp;"/"&amp;DK$3&amp;"/"&amp;DK$2),Adjustments!T$4:T$921)</f>
        <v>0</v>
      </c>
      <c r="DL63" s="27">
        <f>SUMIF(Adjustments!$J$4:$J$921,($F63&amp;"/"&amp;DL$4&amp;"/"&amp;DL$3&amp;"/"&amp;DL$2),Adjustments!U$4:U$921)</f>
        <v>0</v>
      </c>
      <c r="DM63" s="27">
        <f>SUMIF(Adjustments!$J$4:$J$921,($F63&amp;"/"&amp;DM$4&amp;"/"&amp;DM$3&amp;"/"&amp;DM$2),Adjustments!V$4:V$921)</f>
        <v>0</v>
      </c>
      <c r="DN63" s="27">
        <f>SUMIF(Adjustments!$J$4:$J$921,($F63&amp;"/"&amp;DN$4&amp;"/"&amp;DN$3&amp;"/"&amp;DN$2),Adjustments!W$4:W$921)</f>
        <v>0</v>
      </c>
      <c r="DO63" s="27">
        <f>SUMIF(Adjustments!$J$4:$J$921,($F63&amp;"/"&amp;DO$4&amp;"/"&amp;DO$3&amp;"/"&amp;DO$2),Adjustments!X$4:X$921)</f>
        <v>0</v>
      </c>
      <c r="DP63" s="27">
        <f>SUMIF(Adjustments!$J$4:$J$921,($F63&amp;"/"&amp;DP$4&amp;"/"&amp;DP$3&amp;"/"&amp;DP$2),Adjustments!Y$4:Y$921)</f>
        <v>0</v>
      </c>
      <c r="DQ63" s="27">
        <f>SUMIF(Adjustments!$J$4:$J$921,($F63&amp;"/"&amp;DQ$4&amp;"/"&amp;DQ$3&amp;"/"&amp;DQ$2),Adjustments!Z$4:Z$921)</f>
        <v>0</v>
      </c>
      <c r="DR63" s="27">
        <f>SUMIF(Adjustments!$J$4:$J$921,($F63&amp;"/"&amp;DR$4&amp;"/"&amp;DR$3&amp;"/"&amp;DR$2),Adjustments!AA$4:AA$921)</f>
        <v>0</v>
      </c>
      <c r="DS63" s="27">
        <f>SUMIF(Adjustments!$J$4:$J$921,($F63&amp;"/"&amp;DS$4&amp;"/"&amp;DS$3&amp;"/"&amp;DS$2),Adjustments!AB$4:AB$921)</f>
        <v>0</v>
      </c>
      <c r="DT63" s="27">
        <f>SUMIF(Adjustments!$J$4:$J$921,($F63&amp;"/"&amp;DT$4&amp;"/"&amp;DT$3&amp;"/"&amp;DT$2),Adjustments!AC$4:AC$921)</f>
        <v>0</v>
      </c>
      <c r="DU63" s="27">
        <f>SUMIF(Adjustments!$J$4:$J$921,($F63&amp;"/"&amp;DU$4&amp;"/"&amp;DU$3&amp;"/"&amp;DU$2),Adjustments!AD$4:AD$921)</f>
        <v>0</v>
      </c>
      <c r="DV63" s="27">
        <f>SUMIF(Adjustments!$J$4:$J$921,($F63&amp;"/"&amp;DV$4&amp;"/"&amp;DV$3&amp;"/"&amp;DV$2),Adjustments!AE$4:AE$921)</f>
        <v>0</v>
      </c>
      <c r="DW63" s="27">
        <f>SUMIF(Adjustments!$J$4:$J$921,($F63&amp;"/"&amp;DW$4&amp;"/"&amp;DW$3&amp;"/"&amp;DW$2),Adjustments!AF$4:AF$921)</f>
        <v>0</v>
      </c>
      <c r="DX63" s="27">
        <f>SUMIF(Adjustments!$J$4:$J$921,($F63&amp;"/"&amp;DX$4&amp;"/"&amp;DX$3&amp;"/"&amp;DX$2),Adjustments!AG$4:AG$921)</f>
        <v>0</v>
      </c>
      <c r="DY63" s="27">
        <f>SUMIF(Adjustments!$J$4:$J$921,($F63&amp;"/"&amp;DY$4&amp;"/"&amp;DY$3&amp;"/"&amp;DY$2),Adjustments!AH$4:AH$921)</f>
        <v>0</v>
      </c>
      <c r="DZ63" s="5"/>
      <c r="EA63" s="27">
        <f>SUMIF(Adjustments!$J$4:$J$921,($F63&amp;"/"&amp;EA$4&amp;"/"&amp;EA$3&amp;"/"&amp;EA$2),Adjustments!L$4:L$921)</f>
        <v>0</v>
      </c>
      <c r="EB63" s="27">
        <f>SUMIF(Adjustments!$J$4:$J$921,($F63&amp;"/"&amp;EB$4&amp;"/"&amp;EB$3&amp;"/"&amp;EB$2),Adjustments!M$4:M$921)</f>
        <v>0</v>
      </c>
      <c r="EC63" s="27">
        <f>SUMIF(Adjustments!$J$4:$J$921,($F63&amp;"/"&amp;EC$4&amp;"/"&amp;EC$3&amp;"/"&amp;EC$2),Adjustments!N$4:N$921)</f>
        <v>0</v>
      </c>
      <c r="ED63" s="27">
        <f>SUMIF(Adjustments!$J$4:$J$921,($F63&amp;"/"&amp;ED$4&amp;"/"&amp;ED$3&amp;"/"&amp;ED$2),Adjustments!O$4:O$921)</f>
        <v>0</v>
      </c>
      <c r="EE63" s="27">
        <f>SUMIF(Adjustments!$J$4:$J$921,($F63&amp;"/"&amp;EE$4&amp;"/"&amp;EE$3&amp;"/"&amp;EE$2),Adjustments!P$4:P$921)</f>
        <v>0</v>
      </c>
      <c r="EF63" s="27">
        <f>SUMIF(Adjustments!$J$4:$J$921,($F63&amp;"/"&amp;EF$4&amp;"/"&amp;EF$3&amp;"/"&amp;EF$2),Adjustments!Q$4:Q$921)</f>
        <v>0</v>
      </c>
      <c r="EG63" s="27">
        <f>SUMIF(Adjustments!$J$4:$J$921,($F63&amp;"/"&amp;EG$4&amp;"/"&amp;EG$3&amp;"/"&amp;EG$2),Adjustments!R$4:R$921)</f>
        <v>0</v>
      </c>
      <c r="EH63" s="27">
        <f>SUMIF(Adjustments!$J$4:$J$921,($F63&amp;"/"&amp;EH$4&amp;"/"&amp;EH$3&amp;"/"&amp;EH$2),Adjustments!S$4:S$921)</f>
        <v>0</v>
      </c>
      <c r="EI63" s="27">
        <f>SUMIF(Adjustments!$J$4:$J$921,($F63&amp;"/"&amp;EI$4&amp;"/"&amp;EI$3&amp;"/"&amp;EI$2),Adjustments!T$4:T$921)</f>
        <v>0</v>
      </c>
      <c r="EJ63" s="27">
        <f>SUMIF(Adjustments!$J$4:$J$921,($F63&amp;"/"&amp;EJ$4&amp;"/"&amp;EJ$3&amp;"/"&amp;EJ$2),Adjustments!U$4:U$921)</f>
        <v>0</v>
      </c>
      <c r="EK63" s="27">
        <f>SUMIF(Adjustments!$J$4:$J$921,($F63&amp;"/"&amp;EK$4&amp;"/"&amp;EK$3&amp;"/"&amp;EK$2),Adjustments!V$4:V$921)</f>
        <v>0</v>
      </c>
      <c r="EL63" s="27">
        <f>SUMIF(Adjustments!$J$4:$J$921,($F63&amp;"/"&amp;EL$4&amp;"/"&amp;EL$3&amp;"/"&amp;EL$2),Adjustments!W$4:W$921)</f>
        <v>0</v>
      </c>
      <c r="EM63" s="27">
        <f>SUMIF(Adjustments!$J$4:$J$921,($F63&amp;"/"&amp;EM$4&amp;"/"&amp;EM$3&amp;"/"&amp;EM$2),Adjustments!X$4:X$921)</f>
        <v>0</v>
      </c>
      <c r="EN63" s="27">
        <f>SUMIF(Adjustments!$J$4:$J$921,($F63&amp;"/"&amp;EN$4&amp;"/"&amp;EN$3&amp;"/"&amp;EN$2),Adjustments!Y$4:Y$921)</f>
        <v>0</v>
      </c>
      <c r="EO63" s="27">
        <f>SUMIF(Adjustments!$J$4:$J$921,($F63&amp;"/"&amp;EO$4&amp;"/"&amp;EO$3&amp;"/"&amp;EO$2),Adjustments!Z$4:Z$921)</f>
        <v>0</v>
      </c>
      <c r="EP63" s="27">
        <f>SUMIF(Adjustments!$J$4:$J$921,($F63&amp;"/"&amp;EP$4&amp;"/"&amp;EP$3&amp;"/"&amp;EP$2),Adjustments!AA$4:AA$921)</f>
        <v>0</v>
      </c>
      <c r="EQ63" s="27">
        <f>SUMIF(Adjustments!$J$4:$J$921,($F63&amp;"/"&amp;EQ$4&amp;"/"&amp;EQ$3&amp;"/"&amp;EQ$2),Adjustments!AB$4:AB$921)</f>
        <v>0</v>
      </c>
      <c r="ER63" s="27">
        <f>SUMIF(Adjustments!$J$4:$J$921,($F63&amp;"/"&amp;ER$4&amp;"/"&amp;ER$3&amp;"/"&amp;ER$2),Adjustments!AC$4:AC$921)</f>
        <v>0</v>
      </c>
      <c r="ES63" s="27">
        <f>SUMIF(Adjustments!$J$4:$J$921,($F63&amp;"/"&amp;ES$4&amp;"/"&amp;ES$3&amp;"/"&amp;ES$2),Adjustments!AD$4:AD$921)</f>
        <v>0</v>
      </c>
      <c r="ET63" s="27">
        <f>SUMIF(Adjustments!$J$4:$J$921,($F63&amp;"/"&amp;ET$4&amp;"/"&amp;ET$3&amp;"/"&amp;ET$2),Adjustments!AE$4:AE$921)</f>
        <v>0</v>
      </c>
      <c r="EU63" s="27">
        <f>SUMIF(Adjustments!$J$4:$J$921,($F63&amp;"/"&amp;EU$4&amp;"/"&amp;EU$3&amp;"/"&amp;EU$2),Adjustments!AF$4:AF$921)</f>
        <v>0</v>
      </c>
      <c r="EV63" s="27">
        <f>SUMIF(Adjustments!$J$4:$J$921,($F63&amp;"/"&amp;EV$4&amp;"/"&amp;EV$3&amp;"/"&amp;EV$2),Adjustments!AG$4:AG$921)</f>
        <v>0</v>
      </c>
      <c r="EW63" s="27">
        <f>SUMIF(Adjustments!$J$4:$J$921,($F63&amp;"/"&amp;EW$4&amp;"/"&amp;EW$3&amp;"/"&amp;EW$2),Adjustments!AH$4:AH$921)</f>
        <v>0</v>
      </c>
      <c r="EX63" s="5"/>
      <c r="EY63" s="27">
        <f>SUMIF(Adjustments!$J$4:$J$921,($F63&amp;"/"&amp;EY$4&amp;"/"&amp;EY$3&amp;"/"&amp;EY$2),Adjustments!L$4:L$921)</f>
        <v>0</v>
      </c>
      <c r="EZ63" s="27">
        <f>SUMIF(Adjustments!$J$4:$J$921,($F63&amp;"/"&amp;EZ$4&amp;"/"&amp;EZ$3&amp;"/"&amp;EZ$2),Adjustments!M$4:M$921)</f>
        <v>0</v>
      </c>
      <c r="FA63" s="27">
        <f>SUMIF(Adjustments!$J$4:$J$921,($F63&amp;"/"&amp;FA$4&amp;"/"&amp;FA$3&amp;"/"&amp;FA$2),Adjustments!N$4:N$921)</f>
        <v>0</v>
      </c>
      <c r="FB63" s="27">
        <f>SUMIF(Adjustments!$J$4:$J$921,($F63&amp;"/"&amp;FB$4&amp;"/"&amp;FB$3&amp;"/"&amp;FB$2),Adjustments!O$4:O$921)</f>
        <v>0</v>
      </c>
      <c r="FC63" s="27">
        <f>SUMIF(Adjustments!$J$4:$J$921,($F63&amp;"/"&amp;FC$4&amp;"/"&amp;FC$3&amp;"/"&amp;FC$2),Adjustments!P$4:P$921)</f>
        <v>0</v>
      </c>
      <c r="FD63" s="27">
        <f>SUMIF(Adjustments!$J$4:$J$921,($F63&amp;"/"&amp;FD$4&amp;"/"&amp;FD$3&amp;"/"&amp;FD$2),Adjustments!Q$4:Q$921)</f>
        <v>0</v>
      </c>
      <c r="FE63" s="27">
        <f>SUMIF(Adjustments!$J$4:$J$921,($F63&amp;"/"&amp;FE$4&amp;"/"&amp;FE$3&amp;"/"&amp;FE$2),Adjustments!R$4:R$921)</f>
        <v>0</v>
      </c>
      <c r="FF63" s="27">
        <f>SUMIF(Adjustments!$J$4:$J$921,($F63&amp;"/"&amp;FF$4&amp;"/"&amp;FF$3&amp;"/"&amp;FF$2),Adjustments!S$4:S$921)</f>
        <v>0</v>
      </c>
      <c r="FG63" s="27">
        <f>SUMIF(Adjustments!$J$4:$J$921,($F63&amp;"/"&amp;FG$4&amp;"/"&amp;FG$3&amp;"/"&amp;FG$2),Adjustments!T$4:T$921)</f>
        <v>0</v>
      </c>
      <c r="FH63" s="27">
        <f>SUMIF(Adjustments!$J$4:$J$921,($F63&amp;"/"&amp;FH$4&amp;"/"&amp;FH$3&amp;"/"&amp;FH$2),Adjustments!U$4:U$921)</f>
        <v>0</v>
      </c>
      <c r="FI63" s="27">
        <f>SUMIF(Adjustments!$J$4:$J$921,($F63&amp;"/"&amp;FI$4&amp;"/"&amp;FI$3&amp;"/"&amp;FI$2),Adjustments!V$4:V$921)</f>
        <v>0</v>
      </c>
      <c r="FJ63" s="27">
        <f>SUMIF(Adjustments!$J$4:$J$921,($F63&amp;"/"&amp;FJ$4&amp;"/"&amp;FJ$3&amp;"/"&amp;FJ$2),Adjustments!W$4:W$921)</f>
        <v>0</v>
      </c>
      <c r="FK63" s="27">
        <f>SUMIF(Adjustments!$J$4:$J$921,($F63&amp;"/"&amp;FK$4&amp;"/"&amp;FK$3&amp;"/"&amp;FK$2),Adjustments!X$4:X$921)</f>
        <v>0</v>
      </c>
      <c r="FL63" s="27">
        <f>SUMIF(Adjustments!$J$4:$J$921,($F63&amp;"/"&amp;FL$4&amp;"/"&amp;FL$3&amp;"/"&amp;FL$2),Adjustments!Y$4:Y$921)</f>
        <v>0</v>
      </c>
      <c r="FM63" s="27">
        <f>SUMIF(Adjustments!$J$4:$J$921,($F63&amp;"/"&amp;FM$4&amp;"/"&amp;FM$3&amp;"/"&amp;FM$2),Adjustments!Z$4:Z$921)</f>
        <v>0</v>
      </c>
      <c r="FN63" s="27">
        <f>SUMIF(Adjustments!$J$4:$J$921,($F63&amp;"/"&amp;FN$4&amp;"/"&amp;FN$3&amp;"/"&amp;FN$2),Adjustments!AA$4:AA$921)</f>
        <v>0</v>
      </c>
      <c r="FO63" s="27">
        <f>SUMIF(Adjustments!$J$4:$J$921,($F63&amp;"/"&amp;FO$4&amp;"/"&amp;FO$3&amp;"/"&amp;FO$2),Adjustments!AB$4:AB$921)</f>
        <v>0</v>
      </c>
      <c r="FP63" s="27">
        <f>SUMIF(Adjustments!$J$4:$J$921,($F63&amp;"/"&amp;FP$4&amp;"/"&amp;FP$3&amp;"/"&amp;FP$2),Adjustments!AC$4:AC$921)</f>
        <v>0</v>
      </c>
      <c r="FQ63" s="27">
        <f>SUMIF(Adjustments!$J$4:$J$921,($F63&amp;"/"&amp;FQ$4&amp;"/"&amp;FQ$3&amp;"/"&amp;FQ$2),Adjustments!AD$4:AD$921)</f>
        <v>0</v>
      </c>
      <c r="FR63" s="27">
        <f>SUMIF(Adjustments!$J$4:$J$921,($F63&amp;"/"&amp;FR$4&amp;"/"&amp;FR$3&amp;"/"&amp;FR$2),Adjustments!AE$4:AE$921)</f>
        <v>0</v>
      </c>
      <c r="FS63" s="27">
        <f>SUMIF(Adjustments!$J$4:$J$921,($F63&amp;"/"&amp;FS$4&amp;"/"&amp;FS$3&amp;"/"&amp;FS$2),Adjustments!AF$4:AF$921)</f>
        <v>0</v>
      </c>
      <c r="FT63" s="27">
        <f>SUMIF(Adjustments!$J$4:$J$921,($F63&amp;"/"&amp;FT$4&amp;"/"&amp;FT$3&amp;"/"&amp;FT$2),Adjustments!AG$4:AG$921)</f>
        <v>0</v>
      </c>
      <c r="FU63" s="27">
        <f>SUMIF(Adjustments!$J$4:$J$921,($F63&amp;"/"&amp;FU$4&amp;"/"&amp;FU$3&amp;"/"&amp;FU$2),Adjustments!AH$4:AH$921)</f>
        <v>0</v>
      </c>
      <c r="FV63" s="5"/>
      <c r="FW63" s="27">
        <f t="shared" si="29"/>
        <v>0</v>
      </c>
      <c r="FX63" s="5"/>
      <c r="FY63" s="358">
        <f>VLOOKUP(F63,Scenarios!Z65:AD186,5,0)</f>
        <v>-7761003.6900000004</v>
      </c>
      <c r="FZ63" s="16">
        <f t="shared" si="218"/>
        <v>-7905523.1980319899</v>
      </c>
      <c r="GA63" s="16">
        <f t="shared" si="219"/>
        <v>-8032565.44526181</v>
      </c>
      <c r="GB63" s="16">
        <f t="shared" si="220"/>
        <v>-7849978.4124927949</v>
      </c>
      <c r="GC63" s="16">
        <f t="shared" si="221"/>
        <v>-7798544.3569739349</v>
      </c>
      <c r="GD63" s="16">
        <f t="shared" si="222"/>
        <v>-7924601.5698876176</v>
      </c>
      <c r="GE63" s="16">
        <f t="shared" si="223"/>
        <v>-8049227.2766246609</v>
      </c>
      <c r="GF63" s="16">
        <f t="shared" si="224"/>
        <v>-8194203.7980422489</v>
      </c>
      <c r="GG63" s="16">
        <f t="shared" si="225"/>
        <v>-8258486.807511637</v>
      </c>
      <c r="GH63" s="16">
        <f t="shared" si="226"/>
        <v>-8403546.460304074</v>
      </c>
      <c r="GI63" s="16">
        <f t="shared" si="227"/>
        <v>-8434751.7589804176</v>
      </c>
      <c r="GJ63" s="16">
        <f t="shared" si="228"/>
        <v>-8465193.4302172083</v>
      </c>
      <c r="GK63" s="16">
        <f t="shared" si="229"/>
        <v>-8494871.4740144461</v>
      </c>
      <c r="GL63" s="16">
        <f t="shared" si="230"/>
        <v>-8523785.890372131</v>
      </c>
      <c r="GM63" s="16">
        <f t="shared" si="231"/>
        <v>-8551936.6792902611</v>
      </c>
      <c r="GN63" s="16">
        <f t="shared" si="232"/>
        <v>-8579323.8407688383</v>
      </c>
      <c r="GO63" s="16">
        <f t="shared" si="233"/>
        <v>-8605947.3748078626</v>
      </c>
      <c r="GP63" s="16">
        <f t="shared" si="234"/>
        <v>-8631807.2814073339</v>
      </c>
      <c r="GQ63" s="16">
        <f t="shared" si="235"/>
        <v>-8656903.5605672505</v>
      </c>
      <c r="GR63" s="16">
        <f t="shared" si="236"/>
        <v>-8685699.0580811054</v>
      </c>
      <c r="GS63" s="16">
        <f t="shared" si="237"/>
        <v>-8713760.8203376886</v>
      </c>
      <c r="GT63" s="16">
        <f t="shared" si="238"/>
        <v>-8741088.8473369982</v>
      </c>
      <c r="GU63" s="16">
        <f t="shared" si="239"/>
        <v>-8767683.1390790343</v>
      </c>
      <c r="GV63" s="16">
        <f t="shared" si="240"/>
        <v>-8793543.6955637969</v>
      </c>
      <c r="GW63" s="13"/>
      <c r="GX63" s="569" t="s">
        <v>979</v>
      </c>
      <c r="GY63" s="599" t="str">
        <f t="shared" si="242"/>
        <v>108GPCN</v>
      </c>
      <c r="GZ63" s="563">
        <f t="shared" si="241"/>
        <v>-8631657.314757226</v>
      </c>
      <c r="HA63" s="127">
        <f>VLOOKUP($GX63,Scenarios!$V$11:$Y$132,4,0)</f>
        <v>-7256837.21</v>
      </c>
      <c r="HB63" s="127">
        <f t="shared" si="93"/>
        <v>-1374820.1047572261</v>
      </c>
      <c r="HD63" s="106">
        <f>VLOOKUP($GX63,Scenarios!$AE$11:$AF$132,2,0)</f>
        <v>-7597805.3093858939</v>
      </c>
      <c r="HE63" s="106">
        <f>VLOOKUP($GX63,Scenarios!$V$11:$Y$132,4,0)</f>
        <v>-7256837.21</v>
      </c>
      <c r="HF63" s="106">
        <f t="shared" si="94"/>
        <v>-340968.0993858939</v>
      </c>
      <c r="HH63" s="106">
        <f t="shared" si="54"/>
        <v>1033852.0053713322</v>
      </c>
    </row>
    <row r="64" spans="1:216">
      <c r="A64" t="s">
        <v>41</v>
      </c>
      <c r="B64" t="s">
        <v>42</v>
      </c>
      <c r="C64" t="s">
        <v>42</v>
      </c>
      <c r="D64" s="5" t="s">
        <v>106</v>
      </c>
      <c r="E64" s="5" t="s">
        <v>36</v>
      </c>
      <c r="F64" s="5" t="s">
        <v>146</v>
      </c>
      <c r="G64" s="5" t="s">
        <v>88</v>
      </c>
      <c r="H64" s="5" t="s">
        <v>984</v>
      </c>
      <c r="I64" s="5"/>
      <c r="J64" s="119">
        <f>SUMIF(Retirements!$E$10:$E$96,'Accum Dep'!$F64,Retirements!ED$10:ED$97)</f>
        <v>0</v>
      </c>
      <c r="K64" s="119">
        <f>SUMIF(Retirements!$E$10:$E$96,'Accum Dep'!$F64,Retirements!EE$10:EE$97)</f>
        <v>0</v>
      </c>
      <c r="L64" s="119">
        <f>SUMIF(Retirements!$E$10:$E$96,'Accum Dep'!$F64,Retirements!EF$10:EF$97)</f>
        <v>-6512.06</v>
      </c>
      <c r="M64" s="119">
        <f>SUMIF(Retirements!$E$10:$E$96,'Accum Dep'!$F64,Retirements!EG$10:EG$97)</f>
        <v>0</v>
      </c>
      <c r="N64" s="119">
        <f>SUMIF(Retirements!$E$10:$E$96,'Accum Dep'!$F64,Retirements!EH$10:EH$97)</f>
        <v>0</v>
      </c>
      <c r="O64" s="119">
        <f>SUMIF(Retirements!$E$10:$E$96,'Accum Dep'!$F64,Retirements!EI$10:EI$97)</f>
        <v>0</v>
      </c>
      <c r="P64" s="119">
        <f>SUMIF(Retirements!$E$10:$E$96,'Accum Dep'!$F64,Retirements!EJ$10:EJ$97)</f>
        <v>-27904.059999999998</v>
      </c>
      <c r="Q64" s="119">
        <f>SUMIF(Retirements!$E$10:$E$96,'Accum Dep'!$F64,Retirements!EK$10:EK$97)</f>
        <v>-557.6</v>
      </c>
      <c r="R64" s="119">
        <f>SUMIF(Retirements!$E$10:$E$96,'Accum Dep'!$F64,Retirements!EL$10:EL$97)</f>
        <v>-5289.83</v>
      </c>
      <c r="S64" s="119">
        <f>SUMIF(Retirements!$E$10:$E$96,'Accum Dep'!$F64,Retirements!EM$10:EM$97)</f>
        <v>-4591.5082910078318</v>
      </c>
      <c r="T64" s="119">
        <f>SUMIF(Retirements!$E$10:$E$96,'Accum Dep'!$F64,Retirements!EN$10:EN$97)</f>
        <v>-4591.5082910078318</v>
      </c>
      <c r="U64" s="119">
        <f>SUMIF(Retirements!$E$10:$E$96,'Accum Dep'!$F64,Retirements!EO$10:EO$97)</f>
        <v>-4591.5082910078318</v>
      </c>
      <c r="V64" s="119">
        <f>SUMIF(Retirements!$E$10:$E$96,'Accum Dep'!$F64,Retirements!EP$10:EP$97)</f>
        <v>-4591.5082910078318</v>
      </c>
      <c r="W64" s="119">
        <f>SUMIF(Retirements!$E$10:$E$96,'Accum Dep'!$F64,Retirements!EQ$10:EQ$97)</f>
        <v>-4591.5082910078318</v>
      </c>
      <c r="X64" s="119">
        <f>SUMIF(Retirements!$E$10:$E$96,'Accum Dep'!$F64,Retirements!ER$10:ER$97)</f>
        <v>-4591.5082910078318</v>
      </c>
      <c r="Y64" s="119">
        <f>SUMIF(Retirements!$E$10:$E$96,'Accum Dep'!$F64,Retirements!ES$10:ES$97)</f>
        <v>-4591.5082910078318</v>
      </c>
      <c r="Z64" s="119">
        <f>SUMIF(Retirements!$E$10:$E$96,'Accum Dep'!$F64,Retirements!ET$10:ET$97)</f>
        <v>-4591.5082910078318</v>
      </c>
      <c r="AA64" s="119">
        <f>SUMIF(Retirements!$E$10:$E$96,'Accum Dep'!$F64,Retirements!EU$10:EU$97)</f>
        <v>-4591.5082910078318</v>
      </c>
      <c r="AB64" s="119">
        <f>SUMIF(Retirements!$E$10:$E$96,'Accum Dep'!$F64,Retirements!EV$10:EV$97)</f>
        <v>-4064.1759403644087</v>
      </c>
      <c r="AC64" s="119">
        <f>SUMIF(Retirements!$E$10:$E$96,'Accum Dep'!$F64,Retirements!EW$10:EW$97)</f>
        <v>-4064.1759403644087</v>
      </c>
      <c r="AD64" s="119">
        <f>SUMIF(Retirements!$E$10:$E$96,'Accum Dep'!$F64,Retirements!EX$10:EX$97)</f>
        <v>-4064.1759403644087</v>
      </c>
      <c r="AE64" s="119">
        <f>SUMIF(Retirements!$E$10:$E$96,'Accum Dep'!$F64,Retirements!EY$10:EY$97)</f>
        <v>-4064.1759403644087</v>
      </c>
      <c r="AF64" s="119">
        <f>SUMIF(Retirements!$E$10:$E$96,'Accum Dep'!$F64,Retirements!EZ$10:EZ$97)</f>
        <v>-4064.1759403644087</v>
      </c>
      <c r="AG64" s="7"/>
      <c r="AH64" s="27">
        <f>SUMIF('Depreciation Exp'!$F$8:$F$130,'Accum Dep'!$F64,'Depreciation Exp'!CH$8:CH$133)</f>
        <v>1644.5826558135132</v>
      </c>
      <c r="AI64" s="27">
        <f>SUMIF('Depreciation Exp'!$F$8:$F$130,'Accum Dep'!$F64,'Depreciation Exp'!CI$8:CI$133)</f>
        <v>1644.5826558135132</v>
      </c>
      <c r="AJ64" s="27">
        <f>SUMIF('Depreciation Exp'!$F$8:$F$130,'Accum Dep'!$F64,'Depreciation Exp'!CJ$8:CJ$133)</f>
        <v>1644.5826558135132</v>
      </c>
      <c r="AK64" s="27">
        <f>SUMIF('Depreciation Exp'!$F$8:$F$130,'Accum Dep'!$F64,'Depreciation Exp'!CK$8:CK$133)</f>
        <v>1636.4716941965653</v>
      </c>
      <c r="AL64" s="27">
        <f>SUMIF('Depreciation Exp'!$F$8:$F$130,'Accum Dep'!$F64,'Depreciation Exp'!CL$8:CL$133)</f>
        <v>1628.3607325796174</v>
      </c>
      <c r="AM64" s="27">
        <f>SUMIF('Depreciation Exp'!$F$8:$F$130,'Accum Dep'!$F64,'Depreciation Exp'!CM$8:CM$133)</f>
        <v>1628.3607325796174</v>
      </c>
      <c r="AN64" s="27">
        <f>SUMIF('Depreciation Exp'!$F$8:$F$130,'Accum Dep'!$F64,'Depreciation Exp'!CN$8:CN$133)</f>
        <v>1628.3607325796174</v>
      </c>
      <c r="AO64" s="27">
        <f>SUMIF('Depreciation Exp'!$F$8:$F$130,'Accum Dep'!$F64,'Depreciation Exp'!CO$8:CO$133)</f>
        <v>1593.6054079024786</v>
      </c>
      <c r="AP64" s="27">
        <f>SUMIF('Depreciation Exp'!$F$8:$F$130,'Accum Dep'!$F64,'Depreciation Exp'!CP$8:CP$133)</f>
        <v>1558.1555760805024</v>
      </c>
      <c r="AQ64" s="27">
        <f>SUMIF('Depreciation Exp'!$F$8:$F$130,'Accum Dep'!$F64,'Depreciation Exp'!CQ$8:CQ$133)</f>
        <v>1550.8724306107451</v>
      </c>
      <c r="AR64" s="27">
        <f>SUMIF('Depreciation Exp'!$F$8:$F$130,'Accum Dep'!$F64,'Depreciation Exp'!CR$8:CR$133)</f>
        <v>1538.5649341192445</v>
      </c>
      <c r="AS64" s="27">
        <f>SUMIF('Depreciation Exp'!$F$8:$F$130,'Accum Dep'!$F64,'Depreciation Exp'!CS$8:CS$133)</f>
        <v>1527.1272177860837</v>
      </c>
      <c r="AT64" s="27">
        <f>SUMIF('Depreciation Exp'!$F$8:$F$130,'Accum Dep'!$F64,'Depreciation Exp'!CT$8:CT$133)</f>
        <v>1515.6895014529225</v>
      </c>
      <c r="AU64" s="27">
        <f>SUMIF('Depreciation Exp'!$F$8:$F$130,'Accum Dep'!$F64,'Depreciation Exp'!CU$8:CU$133)</f>
        <v>1504.251785119762</v>
      </c>
      <c r="AV64" s="27">
        <f>SUMIF('Depreciation Exp'!$F$8:$F$130,'Accum Dep'!$F64,'Depreciation Exp'!CV$8:CV$133)</f>
        <v>1492.8140687866007</v>
      </c>
      <c r="AW64" s="27">
        <f>SUMIF('Depreciation Exp'!$F$8:$F$130,'Accum Dep'!$F64,'Depreciation Exp'!CW$8:CW$133)</f>
        <v>1481.3763524534399</v>
      </c>
      <c r="AX64" s="27">
        <f>SUMIF('Depreciation Exp'!$F$8:$F$130,'Accum Dep'!$F64,'Depreciation Exp'!CX$8:CX$133)</f>
        <v>1469.9386361202787</v>
      </c>
      <c r="AY64" s="27">
        <f>SUMIF('Depreciation Exp'!$F$8:$F$130,'Accum Dep'!$F64,'Depreciation Exp'!CY$8:CY$133)</f>
        <v>1458.5009197871182</v>
      </c>
      <c r="AZ64" s="27">
        <f>SUMIF('Depreciation Exp'!$F$8:$F$130,'Accum Dep'!$F64,'Depreciation Exp'!CZ$8:CZ$133)</f>
        <v>1447.0632034539569</v>
      </c>
      <c r="BA64" s="27">
        <f>SUMIF('Depreciation Exp'!$F$8:$F$130,'Accum Dep'!$F64,'Depreciation Exp'!DA$8:DA$133)</f>
        <v>1436.2822950211294</v>
      </c>
      <c r="BB64" s="27">
        <f>SUMIF('Depreciation Exp'!$F$8:$F$130,'Accum Dep'!$F64,'Depreciation Exp'!DB$8:DB$133)</f>
        <v>1426.1581944886348</v>
      </c>
      <c r="BC64" s="27">
        <f>SUMIF('Depreciation Exp'!$F$8:$F$130,'Accum Dep'!$F64,'Depreciation Exp'!DC$8:DC$133)</f>
        <v>1416.0340939561404</v>
      </c>
      <c r="BD64" s="27">
        <f>SUMIF('Depreciation Exp'!$F$8:$F$130,'Accum Dep'!$F64,'Depreciation Exp'!DD$8:DD$133)</f>
        <v>1405.9099934236458</v>
      </c>
      <c r="BE64" s="27">
        <f>SUMIF('Depreciation Exp'!$F$8:$F$130,'Accum Dep'!$F64,'Depreciation Exp'!DE$8:DE$133)</f>
        <v>1395.7858928911514</v>
      </c>
      <c r="BF64" s="59"/>
      <c r="BG64" s="27">
        <f>SUMIF(Adjustments!$J$4:$J$921,($F64&amp;"/"&amp;BG$4&amp;"/"&amp;BG$3&amp;"/"&amp;BG$2),Adjustments!L$4:L$921)</f>
        <v>2309.6877964462874</v>
      </c>
      <c r="BH64" s="27">
        <f>SUMIF(Adjustments!$J$4:$J$921,($F64&amp;"/"&amp;BH$4&amp;"/"&amp;BH$3&amp;"/"&amp;BH$2),Adjustments!M$4:M$921)</f>
        <v>2353.2688973624431</v>
      </c>
      <c r="BI64" s="27">
        <f>SUMIF(Adjustments!$J$4:$J$921,($F64&amp;"/"&amp;BI$4&amp;"/"&amp;BI$3&amp;"/"&amp;BI$2),Adjustments!N$4:N$921)</f>
        <v>2388.1667481301488</v>
      </c>
      <c r="BJ64" s="27">
        <f>SUMIF(Adjustments!$J$4:$J$921,($F64&amp;"/"&amp;BJ$4&amp;"/"&amp;BJ$3&amp;"/"&amp;BJ$2),Adjustments!O$4:O$921)</f>
        <v>2441.3990951909905</v>
      </c>
      <c r="BK64" s="27">
        <f>SUMIF(Adjustments!$J$4:$J$921,($F64&amp;"/"&amp;BK$4&amp;"/"&amp;BK$3&amp;"/"&amp;BK$2),Adjustments!P$4:P$921)</f>
        <v>2485.5307463972313</v>
      </c>
      <c r="BL64" s="27">
        <f>SUMIF(Adjustments!$J$4:$J$921,($F64&amp;"/"&amp;BL$4&amp;"/"&amp;BL$3&amp;"/"&amp;BL$2),Adjustments!Q$4:Q$921)</f>
        <v>2518.9194982723034</v>
      </c>
      <c r="BM64" s="27">
        <f>SUMIF(Adjustments!$J$4:$J$921,($F64&amp;"/"&amp;BM$4&amp;"/"&amp;BM$3&amp;"/"&amp;BM$2),Adjustments!R$4:R$921)</f>
        <v>2552.8037591003267</v>
      </c>
      <c r="BN64" s="27">
        <f>SUMIF(Adjustments!$J$4:$J$921,($F64&amp;"/"&amp;BN$4&amp;"/"&amp;BN$3&amp;"/"&amp;BN$2),Adjustments!S$4:S$921)</f>
        <v>2576.7592785989045</v>
      </c>
      <c r="BO64" s="27">
        <f>SUMIF(Adjustments!$J$4:$J$921,($F64&amp;"/"&amp;BO$4&amp;"/"&amp;BO$3&amp;"/"&amp;BO$2),Adjustments!T$4:T$921)</f>
        <v>2598.2656541932492</v>
      </c>
      <c r="BP64" s="27">
        <f>SUMIF(Adjustments!$J$4:$J$921,($F64&amp;"/"&amp;BP$4&amp;"/"&amp;BP$3&amp;"/"&amp;BP$2),Adjustments!U$4:U$921)</f>
        <v>2276.3560826401063</v>
      </c>
      <c r="BQ64" s="27">
        <f>SUMIF(Adjustments!$J$4:$J$921,($F64&amp;"/"&amp;BQ$4&amp;"/"&amp;BQ$3&amp;"/"&amp;BQ$2),Adjustments!V$4:V$921)</f>
        <v>2276.3560826401063</v>
      </c>
      <c r="BR64" s="27">
        <f>SUMIF(Adjustments!$J$4:$J$921,($F64&amp;"/"&amp;BR$4&amp;"/"&amp;BR$3&amp;"/"&amp;BR$2),Adjustments!W$4:W$921)</f>
        <v>2276.3560826401063</v>
      </c>
      <c r="BS64" s="27">
        <f>SUMIF(Adjustments!$J$4:$J$921,($F64&amp;"/"&amp;BS$4&amp;"/"&amp;BS$3&amp;"/"&amp;BS$2),Adjustments!X$4:X$921)</f>
        <v>2276.3560826401063</v>
      </c>
      <c r="BT64" s="27">
        <f>SUMIF(Adjustments!$J$4:$J$921,($F64&amp;"/"&amp;BT$4&amp;"/"&amp;BT$3&amp;"/"&amp;BT$2),Adjustments!Y$4:Y$921)</f>
        <v>2276.3560826401063</v>
      </c>
      <c r="BU64" s="27">
        <f>SUMIF(Adjustments!$J$4:$J$921,($F64&amp;"/"&amp;BU$4&amp;"/"&amp;BU$3&amp;"/"&amp;BU$2),Adjustments!Z$4:Z$921)</f>
        <v>2276.3560826401063</v>
      </c>
      <c r="BV64" s="27">
        <f>SUMIF(Adjustments!$J$4:$J$921,($F64&amp;"/"&amp;BV$4&amp;"/"&amp;BV$3&amp;"/"&amp;BV$2),Adjustments!AA$4:AA$921)</f>
        <v>2276.3560826401063</v>
      </c>
      <c r="BW64" s="27">
        <f>SUMIF(Adjustments!$J$4:$J$921,($F64&amp;"/"&amp;BW$4&amp;"/"&amp;BW$3&amp;"/"&amp;BW$2),Adjustments!AB$4:AB$921)</f>
        <v>2276.3560826401063</v>
      </c>
      <c r="BX64" s="27">
        <f>SUMIF(Adjustments!$J$4:$J$921,($F64&amp;"/"&amp;BX$4&amp;"/"&amp;BX$3&amp;"/"&amp;BX$2),Adjustments!AC$4:AC$921)</f>
        <v>2276.3560826401063</v>
      </c>
      <c r="BY64" s="27">
        <f>SUMIF(Adjustments!$J$4:$J$921,($F64&amp;"/"&amp;BY$4&amp;"/"&amp;BY$3&amp;"/"&amp;BY$2),Adjustments!AD$4:AD$921)</f>
        <v>2276.3560826401063</v>
      </c>
      <c r="BZ64" s="27">
        <f>SUMIF(Adjustments!$J$4:$J$921,($F64&amp;"/"&amp;BZ$4&amp;"/"&amp;BZ$3&amp;"/"&amp;BZ$2),Adjustments!AE$4:AE$921)</f>
        <v>2276.3560826401063</v>
      </c>
      <c r="CA64" s="27">
        <f>SUMIF(Adjustments!$J$4:$J$921,($F64&amp;"/"&amp;CA$4&amp;"/"&amp;CA$3&amp;"/"&amp;CA$2),Adjustments!AF$4:AF$921)</f>
        <v>2276.3560826401063</v>
      </c>
      <c r="CB64" s="27">
        <f>SUMIF(Adjustments!$J$4:$J$921,($F64&amp;"/"&amp;CB$4&amp;"/"&amp;CB$3&amp;"/"&amp;CB$2),Adjustments!AG$4:AG$921)</f>
        <v>2276.3560826401063</v>
      </c>
      <c r="CC64" s="27">
        <f>SUMIF(Adjustments!$J$4:$J$921,($F64&amp;"/"&amp;CC$4&amp;"/"&amp;CC$3&amp;"/"&amp;CC$2),Adjustments!AH$4:AH$921)</f>
        <v>2276.3560826401063</v>
      </c>
      <c r="CD64" s="5"/>
      <c r="CE64" s="27">
        <f>SUMIF(Adjustments!$J$4:$J$921,($F64&amp;"/"&amp;CE$4&amp;"/"&amp;CE$3&amp;"/"&amp;CE$2),Adjustments!L$4:L$921)</f>
        <v>0</v>
      </c>
      <c r="CF64" s="27">
        <f>SUMIF(Adjustments!$J$4:$J$921,($F64&amp;"/"&amp;CF$4&amp;"/"&amp;CF$3&amp;"/"&amp;CF$2),Adjustments!M$4:M$921)</f>
        <v>0</v>
      </c>
      <c r="CG64" s="27">
        <f>SUMIF(Adjustments!$J$4:$J$921,($F64&amp;"/"&amp;CG$4&amp;"/"&amp;CG$3&amp;"/"&amp;CG$2),Adjustments!N$4:N$921)</f>
        <v>0</v>
      </c>
      <c r="CH64" s="27">
        <f>SUMIF(Adjustments!$J$4:$J$921,($F64&amp;"/"&amp;CH$4&amp;"/"&amp;CH$3&amp;"/"&amp;CH$2),Adjustments!O$4:O$921)</f>
        <v>0</v>
      </c>
      <c r="CI64" s="27">
        <f>SUMIF(Adjustments!$J$4:$J$921,($F64&amp;"/"&amp;CI$4&amp;"/"&amp;CI$3&amp;"/"&amp;CI$2),Adjustments!P$4:P$921)</f>
        <v>0</v>
      </c>
      <c r="CJ64" s="27">
        <f>SUMIF(Adjustments!$J$4:$J$921,($F64&amp;"/"&amp;CJ$4&amp;"/"&amp;CJ$3&amp;"/"&amp;CJ$2),Adjustments!Q$4:Q$921)</f>
        <v>0</v>
      </c>
      <c r="CK64" s="27">
        <f>SUMIF(Adjustments!$J$4:$J$921,($F64&amp;"/"&amp;CK$4&amp;"/"&amp;CK$3&amp;"/"&amp;CK$2),Adjustments!R$4:R$921)</f>
        <v>0</v>
      </c>
      <c r="CL64" s="27">
        <f>SUMIF(Adjustments!$J$4:$J$921,($F64&amp;"/"&amp;CL$4&amp;"/"&amp;CL$3&amp;"/"&amp;CL$2),Adjustments!S$4:S$921)</f>
        <v>0</v>
      </c>
      <c r="CM64" s="27">
        <f>SUMIF(Adjustments!$J$4:$J$921,($F64&amp;"/"&amp;CM$4&amp;"/"&amp;CM$3&amp;"/"&amp;CM$2),Adjustments!T$4:T$921)</f>
        <v>0</v>
      </c>
      <c r="CN64" s="27">
        <f>SUMIF(Adjustments!$J$4:$J$921,($F64&amp;"/"&amp;CN$4&amp;"/"&amp;CN$3&amp;"/"&amp;CN$2),Adjustments!U$4:U$921)</f>
        <v>0</v>
      </c>
      <c r="CO64" s="27">
        <f>SUMIF(Adjustments!$J$4:$J$921,($F64&amp;"/"&amp;CO$4&amp;"/"&amp;CO$3&amp;"/"&amp;CO$2),Adjustments!V$4:V$921)</f>
        <v>0</v>
      </c>
      <c r="CP64" s="27">
        <f>SUMIF(Adjustments!$J$4:$J$921,($F64&amp;"/"&amp;CP$4&amp;"/"&amp;CP$3&amp;"/"&amp;CP$2),Adjustments!W$4:W$921)</f>
        <v>0</v>
      </c>
      <c r="CQ64" s="27">
        <f>SUMIF(Adjustments!$J$4:$J$921,($F64&amp;"/"&amp;CQ$4&amp;"/"&amp;CQ$3&amp;"/"&amp;CQ$2),Adjustments!X$4:X$921)</f>
        <v>0</v>
      </c>
      <c r="CR64" s="27">
        <f>SUMIF(Adjustments!$J$4:$J$921,($F64&amp;"/"&amp;CR$4&amp;"/"&amp;CR$3&amp;"/"&amp;CR$2),Adjustments!Y$4:Y$921)</f>
        <v>0</v>
      </c>
      <c r="CS64" s="27">
        <f>SUMIF(Adjustments!$J$4:$J$921,($F64&amp;"/"&amp;CS$4&amp;"/"&amp;CS$3&amp;"/"&amp;CS$2),Adjustments!Z$4:Z$921)</f>
        <v>0</v>
      </c>
      <c r="CT64" s="27">
        <f>SUMIF(Adjustments!$J$4:$J$921,($F64&amp;"/"&amp;CT$4&amp;"/"&amp;CT$3&amp;"/"&amp;CT$2),Adjustments!AA$4:AA$921)</f>
        <v>0</v>
      </c>
      <c r="CU64" s="27">
        <f>SUMIF(Adjustments!$J$4:$J$921,($F64&amp;"/"&amp;CU$4&amp;"/"&amp;CU$3&amp;"/"&amp;CU$2),Adjustments!AB$4:AB$921)</f>
        <v>0</v>
      </c>
      <c r="CV64" s="27">
        <f>SUMIF(Adjustments!$J$4:$J$921,($F64&amp;"/"&amp;CV$4&amp;"/"&amp;CV$3&amp;"/"&amp;CV$2),Adjustments!AC$4:AC$921)</f>
        <v>0</v>
      </c>
      <c r="CW64" s="27">
        <f>SUMIF(Adjustments!$J$4:$J$921,($F64&amp;"/"&amp;CW$4&amp;"/"&amp;CW$3&amp;"/"&amp;CW$2),Adjustments!AD$4:AD$921)</f>
        <v>0</v>
      </c>
      <c r="CX64" s="27">
        <f>SUMIF(Adjustments!$J$4:$J$921,($F64&amp;"/"&amp;CX$4&amp;"/"&amp;CX$3&amp;"/"&amp;CX$2),Adjustments!AE$4:AE$921)</f>
        <v>0</v>
      </c>
      <c r="CY64" s="27">
        <f>SUMIF(Adjustments!$J$4:$J$921,($F64&amp;"/"&amp;CY$4&amp;"/"&amp;CY$3&amp;"/"&amp;CY$2),Adjustments!AF$4:AF$921)</f>
        <v>0</v>
      </c>
      <c r="CZ64" s="27">
        <f>SUMIF(Adjustments!$J$4:$J$921,($F64&amp;"/"&amp;CZ$4&amp;"/"&amp;CZ$3&amp;"/"&amp;CZ$2),Adjustments!AG$4:AG$921)</f>
        <v>0</v>
      </c>
      <c r="DA64" s="27">
        <f>SUMIF(Adjustments!$J$4:$J$921,($F64&amp;"/"&amp;DA$4&amp;"/"&amp;DA$3&amp;"/"&amp;DA$2),Adjustments!AH$4:AH$921)</f>
        <v>0</v>
      </c>
      <c r="DB64" s="5"/>
      <c r="DC64" s="27">
        <f>SUMIF(Adjustments!$J$4:$J$921,($F64&amp;"/"&amp;DC$4&amp;"/"&amp;DC$3&amp;"/"&amp;DC$2),Adjustments!L$4:L$921)</f>
        <v>0</v>
      </c>
      <c r="DD64" s="27">
        <f>SUMIF(Adjustments!$J$4:$J$921,($F64&amp;"/"&amp;DD$4&amp;"/"&amp;DD$3&amp;"/"&amp;DD$2),Adjustments!M$4:M$921)</f>
        <v>0</v>
      </c>
      <c r="DE64" s="27">
        <f>SUMIF(Adjustments!$J$4:$J$921,($F64&amp;"/"&amp;DE$4&amp;"/"&amp;DE$3&amp;"/"&amp;DE$2),Adjustments!N$4:N$921)</f>
        <v>0</v>
      </c>
      <c r="DF64" s="27">
        <f>SUMIF(Adjustments!$J$4:$J$921,($F64&amp;"/"&amp;DF$4&amp;"/"&amp;DF$3&amp;"/"&amp;DF$2),Adjustments!O$4:O$921)</f>
        <v>0</v>
      </c>
      <c r="DG64" s="27">
        <f>SUMIF(Adjustments!$J$4:$J$921,($F64&amp;"/"&amp;DG$4&amp;"/"&amp;DG$3&amp;"/"&amp;DG$2),Adjustments!P$4:P$921)</f>
        <v>0</v>
      </c>
      <c r="DH64" s="27">
        <f>SUMIF(Adjustments!$J$4:$J$921,($F64&amp;"/"&amp;DH$4&amp;"/"&amp;DH$3&amp;"/"&amp;DH$2),Adjustments!Q$4:Q$921)</f>
        <v>0</v>
      </c>
      <c r="DI64" s="27">
        <f>SUMIF(Adjustments!$J$4:$J$921,($F64&amp;"/"&amp;DI$4&amp;"/"&amp;DI$3&amp;"/"&amp;DI$2),Adjustments!R$4:R$921)</f>
        <v>0</v>
      </c>
      <c r="DJ64" s="27">
        <f>SUMIF(Adjustments!$J$4:$J$921,($F64&amp;"/"&amp;DJ$4&amp;"/"&amp;DJ$3&amp;"/"&amp;DJ$2),Adjustments!S$4:S$921)</f>
        <v>0</v>
      </c>
      <c r="DK64" s="27">
        <f>SUMIF(Adjustments!$J$4:$J$921,($F64&amp;"/"&amp;DK$4&amp;"/"&amp;DK$3&amp;"/"&amp;DK$2),Adjustments!T$4:T$921)</f>
        <v>0</v>
      </c>
      <c r="DL64" s="27">
        <f>SUMIF(Adjustments!$J$4:$J$921,($F64&amp;"/"&amp;DL$4&amp;"/"&amp;DL$3&amp;"/"&amp;DL$2),Adjustments!U$4:U$921)</f>
        <v>0</v>
      </c>
      <c r="DM64" s="27">
        <f>SUMIF(Adjustments!$J$4:$J$921,($F64&amp;"/"&amp;DM$4&amp;"/"&amp;DM$3&amp;"/"&amp;DM$2),Adjustments!V$4:V$921)</f>
        <v>0</v>
      </c>
      <c r="DN64" s="27">
        <f>SUMIF(Adjustments!$J$4:$J$921,($F64&amp;"/"&amp;DN$4&amp;"/"&amp;DN$3&amp;"/"&amp;DN$2),Adjustments!W$4:W$921)</f>
        <v>0</v>
      </c>
      <c r="DO64" s="27">
        <f>SUMIF(Adjustments!$J$4:$J$921,($F64&amp;"/"&amp;DO$4&amp;"/"&amp;DO$3&amp;"/"&amp;DO$2),Adjustments!X$4:X$921)</f>
        <v>0</v>
      </c>
      <c r="DP64" s="27">
        <f>SUMIF(Adjustments!$J$4:$J$921,($F64&amp;"/"&amp;DP$4&amp;"/"&amp;DP$3&amp;"/"&amp;DP$2),Adjustments!Y$4:Y$921)</f>
        <v>0</v>
      </c>
      <c r="DQ64" s="27">
        <f>SUMIF(Adjustments!$J$4:$J$921,($F64&amp;"/"&amp;DQ$4&amp;"/"&amp;DQ$3&amp;"/"&amp;DQ$2),Adjustments!Z$4:Z$921)</f>
        <v>0</v>
      </c>
      <c r="DR64" s="27">
        <f>SUMIF(Adjustments!$J$4:$J$921,($F64&amp;"/"&amp;DR$4&amp;"/"&amp;DR$3&amp;"/"&amp;DR$2),Adjustments!AA$4:AA$921)</f>
        <v>0</v>
      </c>
      <c r="DS64" s="27">
        <f>SUMIF(Adjustments!$J$4:$J$921,($F64&amp;"/"&amp;DS$4&amp;"/"&amp;DS$3&amp;"/"&amp;DS$2),Adjustments!AB$4:AB$921)</f>
        <v>0</v>
      </c>
      <c r="DT64" s="27">
        <f>SUMIF(Adjustments!$J$4:$J$921,($F64&amp;"/"&amp;DT$4&amp;"/"&amp;DT$3&amp;"/"&amp;DT$2),Adjustments!AC$4:AC$921)</f>
        <v>0</v>
      </c>
      <c r="DU64" s="27">
        <f>SUMIF(Adjustments!$J$4:$J$921,($F64&amp;"/"&amp;DU$4&amp;"/"&amp;DU$3&amp;"/"&amp;DU$2),Adjustments!AD$4:AD$921)</f>
        <v>0</v>
      </c>
      <c r="DV64" s="27">
        <f>SUMIF(Adjustments!$J$4:$J$921,($F64&amp;"/"&amp;DV$4&amp;"/"&amp;DV$3&amp;"/"&amp;DV$2),Adjustments!AE$4:AE$921)</f>
        <v>0</v>
      </c>
      <c r="DW64" s="27">
        <f>SUMIF(Adjustments!$J$4:$J$921,($F64&amp;"/"&amp;DW$4&amp;"/"&amp;DW$3&amp;"/"&amp;DW$2),Adjustments!AF$4:AF$921)</f>
        <v>0</v>
      </c>
      <c r="DX64" s="27">
        <f>SUMIF(Adjustments!$J$4:$J$921,($F64&amp;"/"&amp;DX$4&amp;"/"&amp;DX$3&amp;"/"&amp;DX$2),Adjustments!AG$4:AG$921)</f>
        <v>0</v>
      </c>
      <c r="DY64" s="27">
        <f>SUMIF(Adjustments!$J$4:$J$921,($F64&amp;"/"&amp;DY$4&amp;"/"&amp;DY$3&amp;"/"&amp;DY$2),Adjustments!AH$4:AH$921)</f>
        <v>0</v>
      </c>
      <c r="DZ64" s="5"/>
      <c r="EA64" s="27">
        <f>SUMIF(Adjustments!$J$4:$J$921,($F64&amp;"/"&amp;EA$4&amp;"/"&amp;EA$3&amp;"/"&amp;EA$2),Adjustments!L$4:L$921)</f>
        <v>0</v>
      </c>
      <c r="EB64" s="27">
        <f>SUMIF(Adjustments!$J$4:$J$921,($F64&amp;"/"&amp;EB$4&amp;"/"&amp;EB$3&amp;"/"&amp;EB$2),Adjustments!M$4:M$921)</f>
        <v>0</v>
      </c>
      <c r="EC64" s="27">
        <f>SUMIF(Adjustments!$J$4:$J$921,($F64&amp;"/"&amp;EC$4&amp;"/"&amp;EC$3&amp;"/"&amp;EC$2),Adjustments!N$4:N$921)</f>
        <v>0</v>
      </c>
      <c r="ED64" s="27">
        <f>SUMIF(Adjustments!$J$4:$J$921,($F64&amp;"/"&amp;ED$4&amp;"/"&amp;ED$3&amp;"/"&amp;ED$2),Adjustments!O$4:O$921)</f>
        <v>0</v>
      </c>
      <c r="EE64" s="27">
        <f>SUMIF(Adjustments!$J$4:$J$921,($F64&amp;"/"&amp;EE$4&amp;"/"&amp;EE$3&amp;"/"&amp;EE$2),Adjustments!P$4:P$921)</f>
        <v>0</v>
      </c>
      <c r="EF64" s="27">
        <f>SUMIF(Adjustments!$J$4:$J$921,($F64&amp;"/"&amp;EF$4&amp;"/"&amp;EF$3&amp;"/"&amp;EF$2),Adjustments!Q$4:Q$921)</f>
        <v>0</v>
      </c>
      <c r="EG64" s="27">
        <f>SUMIF(Adjustments!$J$4:$J$921,($F64&amp;"/"&amp;EG$4&amp;"/"&amp;EG$3&amp;"/"&amp;EG$2),Adjustments!R$4:R$921)</f>
        <v>0</v>
      </c>
      <c r="EH64" s="27">
        <f>SUMIF(Adjustments!$J$4:$J$921,($F64&amp;"/"&amp;EH$4&amp;"/"&amp;EH$3&amp;"/"&amp;EH$2),Adjustments!S$4:S$921)</f>
        <v>0</v>
      </c>
      <c r="EI64" s="27">
        <f>SUMIF(Adjustments!$J$4:$J$921,($F64&amp;"/"&amp;EI$4&amp;"/"&amp;EI$3&amp;"/"&amp;EI$2),Adjustments!T$4:T$921)</f>
        <v>0</v>
      </c>
      <c r="EJ64" s="27">
        <f>SUMIF(Adjustments!$J$4:$J$921,($F64&amp;"/"&amp;EJ$4&amp;"/"&amp;EJ$3&amp;"/"&amp;EJ$2),Adjustments!U$4:U$921)</f>
        <v>0</v>
      </c>
      <c r="EK64" s="27">
        <f>SUMIF(Adjustments!$J$4:$J$921,($F64&amp;"/"&amp;EK$4&amp;"/"&amp;EK$3&amp;"/"&amp;EK$2),Adjustments!V$4:V$921)</f>
        <v>0</v>
      </c>
      <c r="EL64" s="27">
        <f>SUMIF(Adjustments!$J$4:$J$921,($F64&amp;"/"&amp;EL$4&amp;"/"&amp;EL$3&amp;"/"&amp;EL$2),Adjustments!W$4:W$921)</f>
        <v>0</v>
      </c>
      <c r="EM64" s="27">
        <f>SUMIF(Adjustments!$J$4:$J$921,($F64&amp;"/"&amp;EM$4&amp;"/"&amp;EM$3&amp;"/"&amp;EM$2),Adjustments!X$4:X$921)</f>
        <v>0</v>
      </c>
      <c r="EN64" s="27">
        <f>SUMIF(Adjustments!$J$4:$J$921,($F64&amp;"/"&amp;EN$4&amp;"/"&amp;EN$3&amp;"/"&amp;EN$2),Adjustments!Y$4:Y$921)</f>
        <v>0</v>
      </c>
      <c r="EO64" s="27">
        <f>SUMIF(Adjustments!$J$4:$J$921,($F64&amp;"/"&amp;EO$4&amp;"/"&amp;EO$3&amp;"/"&amp;EO$2),Adjustments!Z$4:Z$921)</f>
        <v>0</v>
      </c>
      <c r="EP64" s="27">
        <f>SUMIF(Adjustments!$J$4:$J$921,($F64&amp;"/"&amp;EP$4&amp;"/"&amp;EP$3&amp;"/"&amp;EP$2),Adjustments!AA$4:AA$921)</f>
        <v>0</v>
      </c>
      <c r="EQ64" s="27">
        <f>SUMIF(Adjustments!$J$4:$J$921,($F64&amp;"/"&amp;EQ$4&amp;"/"&amp;EQ$3&amp;"/"&amp;EQ$2),Adjustments!AB$4:AB$921)</f>
        <v>0</v>
      </c>
      <c r="ER64" s="27">
        <f>SUMIF(Adjustments!$J$4:$J$921,($F64&amp;"/"&amp;ER$4&amp;"/"&amp;ER$3&amp;"/"&amp;ER$2),Adjustments!AC$4:AC$921)</f>
        <v>0</v>
      </c>
      <c r="ES64" s="27">
        <f>SUMIF(Adjustments!$J$4:$J$921,($F64&amp;"/"&amp;ES$4&amp;"/"&amp;ES$3&amp;"/"&amp;ES$2),Adjustments!AD$4:AD$921)</f>
        <v>0</v>
      </c>
      <c r="ET64" s="27">
        <f>SUMIF(Adjustments!$J$4:$J$921,($F64&amp;"/"&amp;ET$4&amp;"/"&amp;ET$3&amp;"/"&amp;ET$2),Adjustments!AE$4:AE$921)</f>
        <v>0</v>
      </c>
      <c r="EU64" s="27">
        <f>SUMIF(Adjustments!$J$4:$J$921,($F64&amp;"/"&amp;EU$4&amp;"/"&amp;EU$3&amp;"/"&amp;EU$2),Adjustments!AF$4:AF$921)</f>
        <v>0</v>
      </c>
      <c r="EV64" s="27">
        <f>SUMIF(Adjustments!$J$4:$J$921,($F64&amp;"/"&amp;EV$4&amp;"/"&amp;EV$3&amp;"/"&amp;EV$2),Adjustments!AG$4:AG$921)</f>
        <v>0</v>
      </c>
      <c r="EW64" s="27">
        <f>SUMIF(Adjustments!$J$4:$J$921,($F64&amp;"/"&amp;EW$4&amp;"/"&amp;EW$3&amp;"/"&amp;EW$2),Adjustments!AH$4:AH$921)</f>
        <v>0</v>
      </c>
      <c r="EX64" s="5"/>
      <c r="EY64" s="27">
        <f>SUMIF(Adjustments!$J$4:$J$921,($F64&amp;"/"&amp;EY$4&amp;"/"&amp;EY$3&amp;"/"&amp;EY$2),Adjustments!L$4:L$921)</f>
        <v>0</v>
      </c>
      <c r="EZ64" s="27">
        <f>SUMIF(Adjustments!$J$4:$J$921,($F64&amp;"/"&amp;EZ$4&amp;"/"&amp;EZ$3&amp;"/"&amp;EZ$2),Adjustments!M$4:M$921)</f>
        <v>0</v>
      </c>
      <c r="FA64" s="27">
        <f>SUMIF(Adjustments!$J$4:$J$921,($F64&amp;"/"&amp;FA$4&amp;"/"&amp;FA$3&amp;"/"&amp;FA$2),Adjustments!N$4:N$921)</f>
        <v>0</v>
      </c>
      <c r="FB64" s="27">
        <f>SUMIF(Adjustments!$J$4:$J$921,($F64&amp;"/"&amp;FB$4&amp;"/"&amp;FB$3&amp;"/"&amp;FB$2),Adjustments!O$4:O$921)</f>
        <v>0</v>
      </c>
      <c r="FC64" s="27">
        <f>SUMIF(Adjustments!$J$4:$J$921,($F64&amp;"/"&amp;FC$4&amp;"/"&amp;FC$3&amp;"/"&amp;FC$2),Adjustments!P$4:P$921)</f>
        <v>0</v>
      </c>
      <c r="FD64" s="27">
        <f>SUMIF(Adjustments!$J$4:$J$921,($F64&amp;"/"&amp;FD$4&amp;"/"&amp;FD$3&amp;"/"&amp;FD$2),Adjustments!Q$4:Q$921)</f>
        <v>0</v>
      </c>
      <c r="FE64" s="27">
        <f>SUMIF(Adjustments!$J$4:$J$921,($F64&amp;"/"&amp;FE$4&amp;"/"&amp;FE$3&amp;"/"&amp;FE$2),Adjustments!R$4:R$921)</f>
        <v>0</v>
      </c>
      <c r="FF64" s="27">
        <f>SUMIF(Adjustments!$J$4:$J$921,($F64&amp;"/"&amp;FF$4&amp;"/"&amp;FF$3&amp;"/"&amp;FF$2),Adjustments!S$4:S$921)</f>
        <v>0</v>
      </c>
      <c r="FG64" s="27">
        <f>SUMIF(Adjustments!$J$4:$J$921,($F64&amp;"/"&amp;FG$4&amp;"/"&amp;FG$3&amp;"/"&amp;FG$2),Adjustments!T$4:T$921)</f>
        <v>0</v>
      </c>
      <c r="FH64" s="27">
        <f>SUMIF(Adjustments!$J$4:$J$921,($F64&amp;"/"&amp;FH$4&amp;"/"&amp;FH$3&amp;"/"&amp;FH$2),Adjustments!U$4:U$921)</f>
        <v>0</v>
      </c>
      <c r="FI64" s="27">
        <f>SUMIF(Adjustments!$J$4:$J$921,($F64&amp;"/"&amp;FI$4&amp;"/"&amp;FI$3&amp;"/"&amp;FI$2),Adjustments!V$4:V$921)</f>
        <v>0</v>
      </c>
      <c r="FJ64" s="27">
        <f>SUMIF(Adjustments!$J$4:$J$921,($F64&amp;"/"&amp;FJ$4&amp;"/"&amp;FJ$3&amp;"/"&amp;FJ$2),Adjustments!W$4:W$921)</f>
        <v>0</v>
      </c>
      <c r="FK64" s="27">
        <f>SUMIF(Adjustments!$J$4:$J$921,($F64&amp;"/"&amp;FK$4&amp;"/"&amp;FK$3&amp;"/"&amp;FK$2),Adjustments!X$4:X$921)</f>
        <v>0</v>
      </c>
      <c r="FL64" s="27">
        <f>SUMIF(Adjustments!$J$4:$J$921,($F64&amp;"/"&amp;FL$4&amp;"/"&amp;FL$3&amp;"/"&amp;FL$2),Adjustments!Y$4:Y$921)</f>
        <v>0</v>
      </c>
      <c r="FM64" s="27">
        <f>SUMIF(Adjustments!$J$4:$J$921,($F64&amp;"/"&amp;FM$4&amp;"/"&amp;FM$3&amp;"/"&amp;FM$2),Adjustments!Z$4:Z$921)</f>
        <v>0</v>
      </c>
      <c r="FN64" s="27">
        <f>SUMIF(Adjustments!$J$4:$J$921,($F64&amp;"/"&amp;FN$4&amp;"/"&amp;FN$3&amp;"/"&amp;FN$2),Adjustments!AA$4:AA$921)</f>
        <v>0</v>
      </c>
      <c r="FO64" s="27">
        <f>SUMIF(Adjustments!$J$4:$J$921,($F64&amp;"/"&amp;FO$4&amp;"/"&amp;FO$3&amp;"/"&amp;FO$2),Adjustments!AB$4:AB$921)</f>
        <v>0</v>
      </c>
      <c r="FP64" s="27">
        <f>SUMIF(Adjustments!$J$4:$J$921,($F64&amp;"/"&amp;FP$4&amp;"/"&amp;FP$3&amp;"/"&amp;FP$2),Adjustments!AC$4:AC$921)</f>
        <v>0</v>
      </c>
      <c r="FQ64" s="27">
        <f>SUMIF(Adjustments!$J$4:$J$921,($F64&amp;"/"&amp;FQ$4&amp;"/"&amp;FQ$3&amp;"/"&amp;FQ$2),Adjustments!AD$4:AD$921)</f>
        <v>0</v>
      </c>
      <c r="FR64" s="27">
        <f>SUMIF(Adjustments!$J$4:$J$921,($F64&amp;"/"&amp;FR$4&amp;"/"&amp;FR$3&amp;"/"&amp;FR$2),Adjustments!AE$4:AE$921)</f>
        <v>0</v>
      </c>
      <c r="FS64" s="27">
        <f>SUMIF(Adjustments!$J$4:$J$921,($F64&amp;"/"&amp;FS$4&amp;"/"&amp;FS$3&amp;"/"&amp;FS$2),Adjustments!AF$4:AF$921)</f>
        <v>0</v>
      </c>
      <c r="FT64" s="27">
        <f>SUMIF(Adjustments!$J$4:$J$921,($F64&amp;"/"&amp;FT$4&amp;"/"&amp;FT$3&amp;"/"&amp;FT$2),Adjustments!AG$4:AG$921)</f>
        <v>0</v>
      </c>
      <c r="FU64" s="27">
        <f>SUMIF(Adjustments!$J$4:$J$921,($F64&amp;"/"&amp;FU$4&amp;"/"&amp;FU$3&amp;"/"&amp;FU$2),Adjustments!AH$4:AH$921)</f>
        <v>0</v>
      </c>
      <c r="FV64" s="5"/>
      <c r="FW64" s="27">
        <f t="shared" si="29"/>
        <v>0</v>
      </c>
      <c r="FX64" s="5"/>
      <c r="FY64" s="358">
        <f>VLOOKUP(F64,Scenarios!Z66:AD187,5,0)</f>
        <v>-309947.46000000002</v>
      </c>
      <c r="FZ64" s="16">
        <f t="shared" si="218"/>
        <v>-313901.73045225977</v>
      </c>
      <c r="GA64" s="16">
        <f t="shared" si="219"/>
        <v>-317899.58200543572</v>
      </c>
      <c r="GB64" s="16">
        <f t="shared" si="220"/>
        <v>-315412.16044776246</v>
      </c>
      <c r="GC64" s="16">
        <f t="shared" si="221"/>
        <v>-319481.92027553305</v>
      </c>
      <c r="GD64" s="16">
        <f t="shared" si="222"/>
        <v>-323595.81175450986</v>
      </c>
      <c r="GE64" s="16">
        <f t="shared" si="223"/>
        <v>-327743.09198536177</v>
      </c>
      <c r="GF64" s="16">
        <f t="shared" si="224"/>
        <v>-303985.4411523646</v>
      </c>
      <c r="GG64" s="16">
        <f t="shared" si="225"/>
        <v>-307562.75600704399</v>
      </c>
      <c r="GH64" s="16">
        <f t="shared" si="226"/>
        <v>-306422.06409184798</v>
      </c>
      <c r="GI64" s="16">
        <f t="shared" si="227"/>
        <v>-305645.4768175995</v>
      </c>
      <c r="GJ64" s="16">
        <f t="shared" si="228"/>
        <v>-304857.45182701788</v>
      </c>
      <c r="GK64" s="16">
        <f t="shared" si="229"/>
        <v>-304057.98912010307</v>
      </c>
      <c r="GL64" s="16">
        <f t="shared" si="230"/>
        <v>-303247.08869685512</v>
      </c>
      <c r="GM64" s="16">
        <f t="shared" si="231"/>
        <v>-302424.75055727403</v>
      </c>
      <c r="GN64" s="16">
        <f t="shared" si="232"/>
        <v>-301590.97470135975</v>
      </c>
      <c r="GO64" s="16">
        <f t="shared" si="233"/>
        <v>-300745.76112911233</v>
      </c>
      <c r="GP64" s="16">
        <f t="shared" si="234"/>
        <v>-299889.10984053172</v>
      </c>
      <c r="GQ64" s="16">
        <f t="shared" si="235"/>
        <v>-299021.02083561796</v>
      </c>
      <c r="GR64" s="16">
        <f t="shared" si="236"/>
        <v>-298669.48327291477</v>
      </c>
      <c r="GS64" s="16">
        <f t="shared" si="237"/>
        <v>-298307.82160967909</v>
      </c>
      <c r="GT64" s="16">
        <f t="shared" si="238"/>
        <v>-297936.0358459109</v>
      </c>
      <c r="GU64" s="16">
        <f t="shared" si="239"/>
        <v>-297554.12598161027</v>
      </c>
      <c r="GV64" s="16">
        <f t="shared" si="240"/>
        <v>-297162.09201677714</v>
      </c>
      <c r="GW64" s="13"/>
      <c r="GX64" s="569" t="s">
        <v>984</v>
      </c>
      <c r="GY64" s="599" t="str">
        <f t="shared" si="242"/>
        <v>108GPSE</v>
      </c>
      <c r="GZ64" s="563">
        <f t="shared" si="241"/>
        <v>-300420.28503344342</v>
      </c>
      <c r="HA64" s="127">
        <f>VLOOKUP($GX64,Scenarios!$V$11:$Y$132,4,0)</f>
        <v>-323685.92</v>
      </c>
      <c r="HB64" s="127">
        <f t="shared" si="93"/>
        <v>23265.634966556565</v>
      </c>
      <c r="HD64" s="106">
        <f>VLOOKUP($GX64,Scenarios!$AE$11:$AF$132,2,0)</f>
        <v>-284824.86613663571</v>
      </c>
      <c r="HE64" s="106">
        <f>VLOOKUP($GX64,Scenarios!$V$11:$Y$132,4,0)</f>
        <v>-323685.92</v>
      </c>
      <c r="HF64" s="106">
        <f t="shared" si="94"/>
        <v>38861.053863364272</v>
      </c>
      <c r="HH64" s="106">
        <f t="shared" si="54"/>
        <v>15595.418896807707</v>
      </c>
    </row>
    <row r="65" spans="1:216">
      <c r="A65" t="s">
        <v>195</v>
      </c>
      <c r="D65" s="5"/>
      <c r="E65" s="5"/>
      <c r="F65" s="5"/>
      <c r="G65" s="5"/>
      <c r="H65" s="5"/>
      <c r="I65" s="5"/>
      <c r="J65" s="120">
        <f>SUM(J50:J64)</f>
        <v>-5120636.99</v>
      </c>
      <c r="K65" s="120">
        <f t="shared" ref="K65:AF65" si="243">SUM(K50:K64)</f>
        <v>-697348.5</v>
      </c>
      <c r="L65" s="120">
        <f t="shared" si="243"/>
        <v>-2588087.73</v>
      </c>
      <c r="M65" s="120">
        <f t="shared" si="243"/>
        <v>-2041401.8900000006</v>
      </c>
      <c r="N65" s="120">
        <f t="shared" si="243"/>
        <v>-1241783.5100000002</v>
      </c>
      <c r="O65" s="120">
        <f t="shared" si="243"/>
        <v>-1973192.36</v>
      </c>
      <c r="P65" s="120">
        <f t="shared" si="243"/>
        <v>-8347162.4900000002</v>
      </c>
      <c r="Q65" s="120">
        <f t="shared" si="243"/>
        <v>-3365114.58</v>
      </c>
      <c r="R65" s="120">
        <f t="shared" si="243"/>
        <v>-10050297.67</v>
      </c>
      <c r="S65" s="120">
        <f t="shared" si="243"/>
        <v>-4398428.2992630173</v>
      </c>
      <c r="T65" s="120">
        <f t="shared" si="243"/>
        <v>-4398428.2992630173</v>
      </c>
      <c r="U65" s="120">
        <f t="shared" si="243"/>
        <v>-4398428.2992630173</v>
      </c>
      <c r="V65" s="120">
        <f t="shared" si="243"/>
        <v>-4398428.2992630173</v>
      </c>
      <c r="W65" s="120">
        <f t="shared" si="243"/>
        <v>-4398428.2992630173</v>
      </c>
      <c r="X65" s="120">
        <f t="shared" si="243"/>
        <v>-4663742.8492630171</v>
      </c>
      <c r="Y65" s="120">
        <f t="shared" si="243"/>
        <v>-4398428.2992630173</v>
      </c>
      <c r="Z65" s="120">
        <f t="shared" si="243"/>
        <v>-4398428.2992630173</v>
      </c>
      <c r="AA65" s="120">
        <f t="shared" si="243"/>
        <v>-4398428.2992630173</v>
      </c>
      <c r="AB65" s="120">
        <f t="shared" si="243"/>
        <v>-4320422.397071396</v>
      </c>
      <c r="AC65" s="120">
        <f t="shared" si="243"/>
        <v>-4320422.397071396</v>
      </c>
      <c r="AD65" s="120">
        <f t="shared" si="243"/>
        <v>-4320422.397071396</v>
      </c>
      <c r="AE65" s="120">
        <f t="shared" si="243"/>
        <v>-4320422.397071396</v>
      </c>
      <c r="AF65" s="120">
        <f t="shared" si="243"/>
        <v>-4320422.397071396</v>
      </c>
      <c r="AG65" s="7"/>
      <c r="AH65" s="56">
        <f t="shared" ref="AH65:BD65" si="244">SUM(AH50:AH64)</f>
        <v>2908385.288696982</v>
      </c>
      <c r="AI65" s="56">
        <f t="shared" si="244"/>
        <v>2911020.5107154548</v>
      </c>
      <c r="AJ65" s="56">
        <f t="shared" si="244"/>
        <v>2914996.7754454329</v>
      </c>
      <c r="AK65" s="56">
        <f t="shared" si="244"/>
        <v>2928212.0678701745</v>
      </c>
      <c r="AL65" s="56">
        <f t="shared" si="244"/>
        <v>2955742.993487136</v>
      </c>
      <c r="AM65" s="56">
        <f t="shared" si="244"/>
        <v>2985304.6082747146</v>
      </c>
      <c r="AN65" s="56">
        <f t="shared" si="244"/>
        <v>3051882.5243775109</v>
      </c>
      <c r="AO65" s="56">
        <f t="shared" si="244"/>
        <v>3088149.9251525863</v>
      </c>
      <c r="AP65" s="56">
        <f t="shared" si="244"/>
        <v>3075414.8662197692</v>
      </c>
      <c r="AQ65" s="56">
        <f t="shared" si="244"/>
        <v>3074665.1848143698</v>
      </c>
      <c r="AR65" s="56">
        <f t="shared" si="244"/>
        <v>3067035.7745171944</v>
      </c>
      <c r="AS65" s="56">
        <f t="shared" si="244"/>
        <v>3060266.3013788885</v>
      </c>
      <c r="AT65" s="56">
        <f t="shared" si="244"/>
        <v>3059345.0016645645</v>
      </c>
      <c r="AU65" s="56">
        <f t="shared" si="244"/>
        <v>3059531.6480141557</v>
      </c>
      <c r="AV65" s="56">
        <f t="shared" si="244"/>
        <v>3054929.7226854814</v>
      </c>
      <c r="AW65" s="56">
        <f t="shared" si="244"/>
        <v>3053049.4682198353</v>
      </c>
      <c r="AX65" s="56">
        <f t="shared" si="244"/>
        <v>3054415.3776068902</v>
      </c>
      <c r="AY65" s="56">
        <f t="shared" si="244"/>
        <v>3055674.1810762808</v>
      </c>
      <c r="AZ65" s="56">
        <f t="shared" si="244"/>
        <v>3063155.8528037956</v>
      </c>
      <c r="BA65" s="56">
        <f t="shared" si="244"/>
        <v>3069539.8308356698</v>
      </c>
      <c r="BB65" s="56">
        <f t="shared" si="244"/>
        <v>3064038.7686765688</v>
      </c>
      <c r="BC65" s="56">
        <f t="shared" si="244"/>
        <v>3054666.2550986442</v>
      </c>
      <c r="BD65" s="56">
        <f t="shared" si="244"/>
        <v>3045035.9760165527</v>
      </c>
      <c r="BE65" s="56">
        <f t="shared" ref="BE65" si="245">SUM(BE50:BE64)</f>
        <v>3037617.3308351394</v>
      </c>
      <c r="BF65" s="59"/>
      <c r="BG65" s="56">
        <f t="shared" ref="BG65" si="246">SUM(BG50:BG64)</f>
        <v>1180832.77</v>
      </c>
      <c r="BH65" s="56">
        <f t="shared" ref="BH65:CC65" si="247">SUM(BH50:BH64)</f>
        <v>1203113.6999999997</v>
      </c>
      <c r="BI65" s="56">
        <f t="shared" si="247"/>
        <v>1220955.3</v>
      </c>
      <c r="BJ65" s="56">
        <f t="shared" si="247"/>
        <v>1248170.45</v>
      </c>
      <c r="BK65" s="56">
        <f t="shared" si="247"/>
        <v>1270732.8500000001</v>
      </c>
      <c r="BL65" s="56">
        <f t="shared" si="247"/>
        <v>1287802.92</v>
      </c>
      <c r="BM65" s="56">
        <f t="shared" si="247"/>
        <v>1305126.3199999996</v>
      </c>
      <c r="BN65" s="56">
        <f t="shared" si="247"/>
        <v>1317373.6299999997</v>
      </c>
      <c r="BO65" s="56">
        <f t="shared" si="247"/>
        <v>1328368.8099999998</v>
      </c>
      <c r="BP65" s="56">
        <f t="shared" si="247"/>
        <v>1163791.8608333331</v>
      </c>
      <c r="BQ65" s="56">
        <f t="shared" si="247"/>
        <v>1163791.8608333331</v>
      </c>
      <c r="BR65" s="56">
        <f t="shared" si="247"/>
        <v>1163791.8608333331</v>
      </c>
      <c r="BS65" s="56">
        <f t="shared" si="247"/>
        <v>1163791.8608333331</v>
      </c>
      <c r="BT65" s="56">
        <f t="shared" si="247"/>
        <v>1163791.8608333331</v>
      </c>
      <c r="BU65" s="56">
        <f t="shared" si="247"/>
        <v>1163791.8608333331</v>
      </c>
      <c r="BV65" s="56">
        <f t="shared" si="247"/>
        <v>1163791.8608333331</v>
      </c>
      <c r="BW65" s="56">
        <f t="shared" si="247"/>
        <v>1163791.8608333331</v>
      </c>
      <c r="BX65" s="56">
        <f t="shared" si="247"/>
        <v>1163791.8608333331</v>
      </c>
      <c r="BY65" s="56">
        <f t="shared" si="247"/>
        <v>1163791.8608333331</v>
      </c>
      <c r="BZ65" s="56">
        <f t="shared" si="247"/>
        <v>1163791.8608333331</v>
      </c>
      <c r="CA65" s="56">
        <f t="shared" si="247"/>
        <v>1163791.8608333331</v>
      </c>
      <c r="CB65" s="56">
        <f t="shared" si="247"/>
        <v>1163791.8608333331</v>
      </c>
      <c r="CC65" s="56">
        <f t="shared" si="247"/>
        <v>1163791.8608333331</v>
      </c>
      <c r="CD65" s="5"/>
      <c r="CE65" s="56">
        <f t="shared" ref="CE65" si="248">SUM(CE50:CE64)</f>
        <v>927.30000000000609</v>
      </c>
      <c r="CF65" s="56">
        <f t="shared" ref="CF65:DA65" si="249">SUM(CF50:CF64)</f>
        <v>927.31999999999061</v>
      </c>
      <c r="CG65" s="56">
        <f t="shared" si="249"/>
        <v>-2171.629999999996</v>
      </c>
      <c r="CH65" s="56">
        <f t="shared" si="249"/>
        <v>927.31999999999289</v>
      </c>
      <c r="CI65" s="56">
        <f t="shared" si="249"/>
        <v>927.31000000001131</v>
      </c>
      <c r="CJ65" s="56">
        <f t="shared" si="249"/>
        <v>936.32999999999515</v>
      </c>
      <c r="CK65" s="56">
        <f t="shared" si="249"/>
        <v>927.31000000000222</v>
      </c>
      <c r="CL65" s="56">
        <f t="shared" si="249"/>
        <v>927.34000000000208</v>
      </c>
      <c r="CM65" s="56">
        <f t="shared" si="249"/>
        <v>948.94999999999106</v>
      </c>
      <c r="CN65" s="56">
        <f t="shared" si="249"/>
        <v>974.36780657531438</v>
      </c>
      <c r="CO65" s="56">
        <f t="shared" si="249"/>
        <v>974.36780657531438</v>
      </c>
      <c r="CP65" s="56">
        <f t="shared" si="249"/>
        <v>974.36780657531438</v>
      </c>
      <c r="CQ65" s="56">
        <f t="shared" si="249"/>
        <v>974.36780657531438</v>
      </c>
      <c r="CR65" s="56">
        <f t="shared" si="249"/>
        <v>974.36780657531438</v>
      </c>
      <c r="CS65" s="56">
        <f t="shared" si="249"/>
        <v>974.36780657531438</v>
      </c>
      <c r="CT65" s="56">
        <f t="shared" si="249"/>
        <v>974.36780657531438</v>
      </c>
      <c r="CU65" s="56">
        <f t="shared" si="249"/>
        <v>974.36780657531438</v>
      </c>
      <c r="CV65" s="56">
        <f t="shared" si="249"/>
        <v>974.36780657531438</v>
      </c>
      <c r="CW65" s="56">
        <f t="shared" si="249"/>
        <v>974.36780657531438</v>
      </c>
      <c r="CX65" s="56">
        <f t="shared" si="249"/>
        <v>974.36780657531438</v>
      </c>
      <c r="CY65" s="56">
        <f t="shared" si="249"/>
        <v>974.36780657531438</v>
      </c>
      <c r="CZ65" s="56">
        <f t="shared" si="249"/>
        <v>974.36780657531438</v>
      </c>
      <c r="DA65" s="56">
        <f t="shared" si="249"/>
        <v>974.36780657531438</v>
      </c>
      <c r="DB65" s="5"/>
      <c r="DC65" s="56">
        <f t="shared" ref="DC65:DR65" si="250">SUM(DC50:DC64)</f>
        <v>0</v>
      </c>
      <c r="DD65" s="56">
        <f t="shared" si="250"/>
        <v>0</v>
      </c>
      <c r="DE65" s="56">
        <f t="shared" si="250"/>
        <v>0</v>
      </c>
      <c r="DF65" s="56">
        <f t="shared" si="250"/>
        <v>0</v>
      </c>
      <c r="DG65" s="56">
        <f t="shared" si="250"/>
        <v>0</v>
      </c>
      <c r="DH65" s="56">
        <f t="shared" si="250"/>
        <v>0</v>
      </c>
      <c r="DI65" s="56">
        <f t="shared" si="250"/>
        <v>0</v>
      </c>
      <c r="DJ65" s="56">
        <f t="shared" si="250"/>
        <v>0</v>
      </c>
      <c r="DK65" s="56">
        <f t="shared" si="250"/>
        <v>0</v>
      </c>
      <c r="DL65" s="56">
        <f t="shared" si="250"/>
        <v>0</v>
      </c>
      <c r="DM65" s="56">
        <f t="shared" si="250"/>
        <v>0</v>
      </c>
      <c r="DN65" s="56">
        <f t="shared" si="250"/>
        <v>0</v>
      </c>
      <c r="DO65" s="56">
        <f t="shared" si="250"/>
        <v>0</v>
      </c>
      <c r="DP65" s="56">
        <f t="shared" si="250"/>
        <v>0</v>
      </c>
      <c r="DQ65" s="56">
        <f t="shared" si="250"/>
        <v>0</v>
      </c>
      <c r="DR65" s="56">
        <f t="shared" si="250"/>
        <v>0</v>
      </c>
      <c r="DS65" s="56">
        <f t="shared" ref="DS65:DY65" si="251">SUM(DS50:DS64)</f>
        <v>0</v>
      </c>
      <c r="DT65" s="56">
        <f t="shared" si="251"/>
        <v>0</v>
      </c>
      <c r="DU65" s="56">
        <f t="shared" si="251"/>
        <v>0</v>
      </c>
      <c r="DV65" s="56">
        <f t="shared" si="251"/>
        <v>0</v>
      </c>
      <c r="DW65" s="56">
        <f t="shared" si="251"/>
        <v>0</v>
      </c>
      <c r="DX65" s="56">
        <f t="shared" si="251"/>
        <v>0</v>
      </c>
      <c r="DY65" s="56">
        <f t="shared" si="251"/>
        <v>0</v>
      </c>
      <c r="DZ65" s="5"/>
      <c r="EA65" s="56">
        <f t="shared" ref="EA65:EW65" si="252">SUM(EA50:EA64)</f>
        <v>0</v>
      </c>
      <c r="EB65" s="56">
        <f t="shared" si="252"/>
        <v>0</v>
      </c>
      <c r="EC65" s="56">
        <f t="shared" si="252"/>
        <v>0</v>
      </c>
      <c r="ED65" s="56">
        <f t="shared" si="252"/>
        <v>0</v>
      </c>
      <c r="EE65" s="56">
        <f t="shared" si="252"/>
        <v>0</v>
      </c>
      <c r="EF65" s="56">
        <f t="shared" si="252"/>
        <v>0</v>
      </c>
      <c r="EG65" s="56">
        <f t="shared" si="252"/>
        <v>0</v>
      </c>
      <c r="EH65" s="56">
        <f t="shared" si="252"/>
        <v>0</v>
      </c>
      <c r="EI65" s="56">
        <f t="shared" si="252"/>
        <v>0</v>
      </c>
      <c r="EJ65" s="56">
        <f t="shared" si="252"/>
        <v>0</v>
      </c>
      <c r="EK65" s="56">
        <f t="shared" si="252"/>
        <v>0</v>
      </c>
      <c r="EL65" s="56">
        <f t="shared" si="252"/>
        <v>0</v>
      </c>
      <c r="EM65" s="56">
        <f t="shared" si="252"/>
        <v>0</v>
      </c>
      <c r="EN65" s="56">
        <f t="shared" si="252"/>
        <v>0</v>
      </c>
      <c r="EO65" s="56">
        <f t="shared" si="252"/>
        <v>0</v>
      </c>
      <c r="EP65" s="56">
        <f t="shared" si="252"/>
        <v>0</v>
      </c>
      <c r="EQ65" s="56">
        <f t="shared" si="252"/>
        <v>0</v>
      </c>
      <c r="ER65" s="56">
        <f t="shared" si="252"/>
        <v>0</v>
      </c>
      <c r="ES65" s="56">
        <f t="shared" si="252"/>
        <v>0</v>
      </c>
      <c r="ET65" s="56">
        <f t="shared" si="252"/>
        <v>0</v>
      </c>
      <c r="EU65" s="56">
        <f t="shared" si="252"/>
        <v>0</v>
      </c>
      <c r="EV65" s="56">
        <f t="shared" si="252"/>
        <v>0</v>
      </c>
      <c r="EW65" s="56">
        <f t="shared" si="252"/>
        <v>0</v>
      </c>
      <c r="EX65" s="5"/>
      <c r="EY65" s="56">
        <f t="shared" ref="EY65:FU65" si="253">SUM(EY50:EY64)</f>
        <v>-103532.26000000001</v>
      </c>
      <c r="EZ65" s="56">
        <f t="shared" si="253"/>
        <v>-243455.99</v>
      </c>
      <c r="FA65" s="56">
        <f t="shared" si="253"/>
        <v>-12735.000000000004</v>
      </c>
      <c r="FB65" s="56">
        <f t="shared" si="253"/>
        <v>-19737.68</v>
      </c>
      <c r="FC65" s="56">
        <f t="shared" si="253"/>
        <v>-118114.33</v>
      </c>
      <c r="FD65" s="56">
        <f t="shared" si="253"/>
        <v>-611024.78999999992</v>
      </c>
      <c r="FE65" s="56">
        <f t="shared" si="253"/>
        <v>-74265.69</v>
      </c>
      <c r="FF65" s="56">
        <f t="shared" si="253"/>
        <v>-184155.41999999998</v>
      </c>
      <c r="FG65" s="56">
        <f t="shared" si="253"/>
        <v>-383029.25000000006</v>
      </c>
      <c r="FH65" s="56">
        <f t="shared" si="253"/>
        <v>0</v>
      </c>
      <c r="FI65" s="56">
        <f t="shared" si="253"/>
        <v>0</v>
      </c>
      <c r="FJ65" s="56">
        <f t="shared" si="253"/>
        <v>0</v>
      </c>
      <c r="FK65" s="56">
        <f t="shared" si="253"/>
        <v>0</v>
      </c>
      <c r="FL65" s="56">
        <f t="shared" si="253"/>
        <v>0</v>
      </c>
      <c r="FM65" s="56">
        <f t="shared" si="253"/>
        <v>0</v>
      </c>
      <c r="FN65" s="56">
        <f t="shared" si="253"/>
        <v>0</v>
      </c>
      <c r="FO65" s="56">
        <f t="shared" si="253"/>
        <v>0</v>
      </c>
      <c r="FP65" s="56">
        <f t="shared" si="253"/>
        <v>0</v>
      </c>
      <c r="FQ65" s="56">
        <f t="shared" si="253"/>
        <v>0</v>
      </c>
      <c r="FR65" s="56">
        <f t="shared" si="253"/>
        <v>0</v>
      </c>
      <c r="FS65" s="56">
        <f t="shared" si="253"/>
        <v>0</v>
      </c>
      <c r="FT65" s="56">
        <f t="shared" si="253"/>
        <v>0</v>
      </c>
      <c r="FU65" s="56">
        <f t="shared" si="253"/>
        <v>0</v>
      </c>
      <c r="FV65" s="5"/>
      <c r="FW65" s="56">
        <f t="shared" si="29"/>
        <v>-1750050.4099999997</v>
      </c>
      <c r="FX65" s="5"/>
      <c r="FY65" s="359">
        <f>SUM(FY50:FY64)</f>
        <v>-298901049.72999996</v>
      </c>
      <c r="FZ65" s="56">
        <f t="shared" ref="FZ65:GV65" si="254">SUM(FZ50:FZ64)</f>
        <v>-297769661.06071544</v>
      </c>
      <c r="GA65" s="56">
        <f t="shared" si="254"/>
        <v>-300947894.36616093</v>
      </c>
      <c r="GB65" s="56">
        <f t="shared" si="254"/>
        <v>-302494067.37403113</v>
      </c>
      <c r="GC65" s="56">
        <f t="shared" si="254"/>
        <v>-304637768.56751817</v>
      </c>
      <c r="GD65" s="56">
        <f t="shared" si="254"/>
        <v>-307534835.49579293</v>
      </c>
      <c r="GE65" s="56">
        <f t="shared" si="254"/>
        <v>-309291240.12017041</v>
      </c>
      <c r="GF65" s="56">
        <f t="shared" si="254"/>
        <v>-305264015.49532306</v>
      </c>
      <c r="GG65" s="56">
        <f t="shared" si="254"/>
        <v>-306108461.33154267</v>
      </c>
      <c r="GH65" s="56">
        <f t="shared" si="254"/>
        <v>-300079117.35635716</v>
      </c>
      <c r="GI65" s="56">
        <f t="shared" si="254"/>
        <v>-299912491.06025124</v>
      </c>
      <c r="GJ65" s="56">
        <f t="shared" si="254"/>
        <v>-299739095.29100692</v>
      </c>
      <c r="GK65" s="56">
        <f t="shared" si="254"/>
        <v>-299564778.2220484</v>
      </c>
      <c r="GL65" s="56">
        <f t="shared" si="254"/>
        <v>-299390647.79943949</v>
      </c>
      <c r="GM65" s="56">
        <f t="shared" si="254"/>
        <v>-299211915.45150185</v>
      </c>
      <c r="GN65" s="56">
        <f t="shared" si="254"/>
        <v>-298765988.29909855</v>
      </c>
      <c r="GO65" s="56">
        <f t="shared" si="254"/>
        <v>-298586741.60608232</v>
      </c>
      <c r="GP65" s="56">
        <f t="shared" si="254"/>
        <v>-298408753.71653539</v>
      </c>
      <c r="GQ65" s="56">
        <f t="shared" si="254"/>
        <v>-298238247.49871612</v>
      </c>
      <c r="GR65" s="56">
        <f t="shared" si="254"/>
        <v>-298152131.16112024</v>
      </c>
      <c r="GS65" s="56">
        <f t="shared" si="254"/>
        <v>-298060513.76136535</v>
      </c>
      <c r="GT65" s="56">
        <f t="shared" si="254"/>
        <v>-297959523.84803253</v>
      </c>
      <c r="GU65" s="56">
        <f t="shared" si="254"/>
        <v>-297848903.65561765</v>
      </c>
      <c r="GV65" s="56">
        <f t="shared" si="254"/>
        <v>-297730864.81802118</v>
      </c>
      <c r="GW65" s="59"/>
      <c r="GX65" s="569"/>
      <c r="GY65" s="599"/>
      <c r="GZ65" s="564">
        <f>SUM(GZ50:GZ64)</f>
        <v>-298589085.00989127</v>
      </c>
      <c r="HA65" s="564">
        <f>SUM(HA50:HA64)</f>
        <v>-297378417.95499957</v>
      </c>
      <c r="HB65" s="64">
        <f t="shared" si="93"/>
        <v>-1210667.0548917055</v>
      </c>
      <c r="HD65" s="107">
        <f>SUM(HD50:HD64)</f>
        <v>-286733121.59751105</v>
      </c>
      <c r="HE65" s="107">
        <f>SUM(HE50:HE64)</f>
        <v>-297378417.95499957</v>
      </c>
      <c r="HF65" s="107">
        <f t="shared" si="94"/>
        <v>10645296.357488513</v>
      </c>
      <c r="HH65" s="107">
        <f t="shared" si="54"/>
        <v>11855963.412380219</v>
      </c>
    </row>
    <row r="66" spans="1:216">
      <c r="D66" s="5"/>
      <c r="E66" s="5"/>
      <c r="F66" s="5"/>
      <c r="G66" s="5"/>
      <c r="H66" s="5"/>
      <c r="I66" s="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7"/>
      <c r="CD66" s="5"/>
      <c r="DB66" s="5"/>
      <c r="DZ66" s="5"/>
      <c r="EX66" s="5"/>
      <c r="FV66" s="5"/>
      <c r="FX66" s="5"/>
      <c r="FY66" s="358"/>
      <c r="GX66" s="569"/>
      <c r="GY66" s="599"/>
      <c r="GZ66" s="562"/>
      <c r="HA66" s="129"/>
      <c r="HB66" s="129"/>
      <c r="HD66" s="105"/>
      <c r="HE66" s="105"/>
      <c r="HF66" s="105"/>
      <c r="HH66" s="106"/>
    </row>
    <row r="67" spans="1:216">
      <c r="A67" s="6" t="s">
        <v>196</v>
      </c>
      <c r="B67" s="6"/>
      <c r="D67" s="5"/>
      <c r="E67" s="5"/>
      <c r="F67" s="5"/>
      <c r="G67" s="5"/>
      <c r="H67" s="5"/>
      <c r="I67" s="5"/>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59"/>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5"/>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5"/>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5"/>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5"/>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5"/>
      <c r="FW67" s="27"/>
      <c r="FX67" s="5"/>
      <c r="FY67" s="358"/>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569"/>
      <c r="GY67" s="599"/>
      <c r="GZ67" s="565"/>
      <c r="HA67" s="127"/>
      <c r="HB67" s="127"/>
      <c r="HD67" s="106"/>
      <c r="HE67" s="106"/>
      <c r="HF67" s="106"/>
      <c r="HH67" s="106"/>
    </row>
    <row r="68" spans="1:216">
      <c r="A68" t="s">
        <v>43</v>
      </c>
      <c r="B68" t="s">
        <v>42</v>
      </c>
      <c r="C68" t="s">
        <v>42</v>
      </c>
      <c r="D68" s="5" t="s">
        <v>106</v>
      </c>
      <c r="E68" s="5" t="s">
        <v>44</v>
      </c>
      <c r="F68" s="5" t="s">
        <v>147</v>
      </c>
      <c r="G68" s="5" t="s">
        <v>89</v>
      </c>
      <c r="H68" s="5" t="s">
        <v>997</v>
      </c>
      <c r="I68" s="5"/>
      <c r="J68" s="119">
        <f>SUMIF(Retirements!$E$10:$E$96,'Accum Dep'!$F68,Retirements!ED$10:ED$97)</f>
        <v>152961.53</v>
      </c>
      <c r="K68" s="119">
        <f>SUMIF(Retirements!$E$10:$E$96,'Accum Dep'!$F68,Retirements!EE$10:EE$97)</f>
        <v>-535162.86</v>
      </c>
      <c r="L68" s="119">
        <f>SUMIF(Retirements!$E$10:$E$96,'Accum Dep'!$F68,Retirements!EF$10:EF$97)</f>
        <v>-56490.649999999994</v>
      </c>
      <c r="M68" s="119">
        <f>SUMIF(Retirements!$E$10:$E$96,'Accum Dep'!$F68,Retirements!EG$10:EG$97)</f>
        <v>-1516485.76</v>
      </c>
      <c r="N68" s="119">
        <f>SUMIF(Retirements!$E$10:$E$96,'Accum Dep'!$F68,Retirements!EH$10:EH$97)</f>
        <v>-838289.25000000012</v>
      </c>
      <c r="O68" s="119">
        <f>SUMIF(Retirements!$E$10:$E$96,'Accum Dep'!$F68,Retirements!EI$10:EI$97)</f>
        <v>-1110361.9500000002</v>
      </c>
      <c r="P68" s="119">
        <f>SUMIF(Retirements!$E$10:$E$96,'Accum Dep'!$F68,Retirements!EJ$10:EJ$97)</f>
        <v>-38313.61</v>
      </c>
      <c r="Q68" s="119">
        <f>SUMIF(Retirements!$E$10:$E$96,'Accum Dep'!$F68,Retirements!EK$10:EK$97)</f>
        <v>-61045.89</v>
      </c>
      <c r="R68" s="119">
        <f>SUMIF(Retirements!$E$10:$E$96,'Accum Dep'!$F68,Retirements!EL$10:EL$97)</f>
        <v>-469761.38999999996</v>
      </c>
      <c r="S68" s="119">
        <f>SUMIF(Retirements!$E$10:$E$96,'Accum Dep'!$F68,Retirements!EM$10:EM$97)</f>
        <v>-895950.32063395192</v>
      </c>
      <c r="T68" s="119">
        <f>SUMIF(Retirements!$E$10:$E$96,'Accum Dep'!$F68,Retirements!EN$10:EN$97)</f>
        <v>-895950.32063395192</v>
      </c>
      <c r="U68" s="119">
        <f>SUMIF(Retirements!$E$10:$E$96,'Accum Dep'!$F68,Retirements!EO$10:EO$97)</f>
        <v>-895950.32063395192</v>
      </c>
      <c r="V68" s="119">
        <f>SUMIF(Retirements!$E$10:$E$96,'Accum Dep'!$F68,Retirements!EP$10:EP$97)</f>
        <v>-895950.32063395192</v>
      </c>
      <c r="W68" s="119">
        <f>SUMIF(Retirements!$E$10:$E$96,'Accum Dep'!$F68,Retirements!EQ$10:EQ$97)</f>
        <v>-895950.32063395192</v>
      </c>
      <c r="X68" s="119">
        <f>SUMIF(Retirements!$E$10:$E$96,'Accum Dep'!$F68,Retirements!ER$10:ER$97)</f>
        <v>-895950.32063395192</v>
      </c>
      <c r="Y68" s="119">
        <f>SUMIF(Retirements!$E$10:$E$96,'Accum Dep'!$F68,Retirements!ES$10:ES$97)</f>
        <v>-895950.32063395192</v>
      </c>
      <c r="Z68" s="119">
        <f>SUMIF(Retirements!$E$10:$E$96,'Accum Dep'!$F68,Retirements!ET$10:ET$97)</f>
        <v>-895950.32063395192</v>
      </c>
      <c r="AA68" s="119">
        <f>SUMIF(Retirements!$E$10:$E$96,'Accum Dep'!$F68,Retirements!EU$10:EU$97)</f>
        <v>-895950.32063395192</v>
      </c>
      <c r="AB68" s="119">
        <f>SUMIF(Retirements!$E$10:$E$96,'Accum Dep'!$F68,Retirements!EV$10:EV$97)</f>
        <v>-902787.29812317109</v>
      </c>
      <c r="AC68" s="119">
        <f>SUMIF(Retirements!$E$10:$E$96,'Accum Dep'!$F68,Retirements!EW$10:EW$97)</f>
        <v>-902787.29812317109</v>
      </c>
      <c r="AD68" s="119">
        <f>SUMIF(Retirements!$E$10:$E$96,'Accum Dep'!$F68,Retirements!EX$10:EX$97)</f>
        <v>-902787.29812317109</v>
      </c>
      <c r="AE68" s="119">
        <f>SUMIF(Retirements!$E$10:$E$96,'Accum Dep'!$F68,Retirements!EY$10:EY$97)</f>
        <v>-902787.29812317109</v>
      </c>
      <c r="AF68" s="119">
        <f>SUMIF(Retirements!$E$10:$E$96,'Accum Dep'!$F68,Retirements!EZ$10:EZ$97)</f>
        <v>-902787.29812317109</v>
      </c>
      <c r="AG68" s="7"/>
      <c r="AH68" s="27">
        <f>SUMIF('Depreciation Exp'!$F$8:$F$130,'Accum Dep'!$F68,'Depreciation Exp'!CH$8:CH$133)</f>
        <v>849253.86012288602</v>
      </c>
      <c r="AI68" s="27">
        <f>SUMIF('Depreciation Exp'!$F$8:$F$130,'Accum Dep'!$F68,'Depreciation Exp'!CI$8:CI$133)</f>
        <v>851116.78064532508</v>
      </c>
      <c r="AJ68" s="27">
        <f>SUMIF('Depreciation Exp'!$F$8:$F$130,'Accum Dep'!$F68,'Depreciation Exp'!CJ$8:CJ$133)</f>
        <v>855043.00445346162</v>
      </c>
      <c r="AK68" s="27">
        <f>SUMIF('Depreciation Exp'!$F$8:$F$130,'Accum Dep'!$F68,'Depreciation Exp'!CK$8:CK$133)</f>
        <v>857341.94375415426</v>
      </c>
      <c r="AL68" s="27">
        <f>SUMIF('Depreciation Exp'!$F$8:$F$130,'Accum Dep'!$F68,'Depreciation Exp'!CL$8:CL$133)</f>
        <v>858819.20564231311</v>
      </c>
      <c r="AM68" s="27">
        <f>SUMIF('Depreciation Exp'!$F$8:$F$130,'Accum Dep'!$F68,'Depreciation Exp'!CM$8:CM$133)</f>
        <v>859335.29601688241</v>
      </c>
      <c r="AN68" s="27">
        <f>SUMIF('Depreciation Exp'!$F$8:$F$130,'Accum Dep'!$F68,'Depreciation Exp'!CN$8:CN$133)</f>
        <v>860120.69120559294</v>
      </c>
      <c r="AO68" s="27">
        <f>SUMIF('Depreciation Exp'!$F$8:$F$130,'Accum Dep'!$F68,'Depreciation Exp'!CO$8:CO$133)</f>
        <v>862677.36934236868</v>
      </c>
      <c r="AP68" s="27">
        <f>SUMIF('Depreciation Exp'!$F$8:$F$130,'Accum Dep'!$F68,'Depreciation Exp'!CP$8:CP$133)</f>
        <v>863834.42406418989</v>
      </c>
      <c r="AQ68" s="27">
        <f>SUMIF('Depreciation Exp'!$F$8:$F$130,'Accum Dep'!$F68,'Depreciation Exp'!CQ$8:CQ$133)</f>
        <v>863783.62846793956</v>
      </c>
      <c r="AR68" s="27">
        <f>SUMIF('Depreciation Exp'!$F$8:$F$130,'Accum Dep'!$F68,'Depreciation Exp'!CR$8:CR$133)</f>
        <v>862574.33327747975</v>
      </c>
      <c r="AS68" s="27">
        <f>SUMIF('Depreciation Exp'!$F$8:$F$130,'Accum Dep'!$F68,'Depreciation Exp'!CS$8:CS$133)</f>
        <v>861676.82396059239</v>
      </c>
      <c r="AT68" s="27">
        <f>SUMIF('Depreciation Exp'!$F$8:$F$130,'Accum Dep'!$F68,'Depreciation Exp'!CT$8:CT$133)</f>
        <v>862281.33392762486</v>
      </c>
      <c r="AU68" s="27">
        <f>SUMIF('Depreciation Exp'!$F$8:$F$130,'Accum Dep'!$F68,'Depreciation Exp'!CU$8:CU$133)</f>
        <v>863507.98205959483</v>
      </c>
      <c r="AV68" s="27">
        <f>SUMIF('Depreciation Exp'!$F$8:$F$130,'Accum Dep'!$F68,'Depreciation Exp'!CV$8:CV$133)</f>
        <v>863674.03274848091</v>
      </c>
      <c r="AW68" s="27">
        <f>SUMIF('Depreciation Exp'!$F$8:$F$130,'Accum Dep'!$F68,'Depreciation Exp'!CW$8:CW$133)</f>
        <v>862158.82911069167</v>
      </c>
      <c r="AX68" s="27">
        <f>SUMIF('Depreciation Exp'!$F$8:$F$130,'Accum Dep'!$F68,'Depreciation Exp'!CX$8:CX$133)</f>
        <v>860465.87171149126</v>
      </c>
      <c r="AY68" s="27">
        <f>SUMIF('Depreciation Exp'!$F$8:$F$130,'Accum Dep'!$F68,'Depreciation Exp'!CY$8:CY$133)</f>
        <v>858949.18679235689</v>
      </c>
      <c r="AZ68" s="27">
        <f>SUMIF('Depreciation Exp'!$F$8:$F$130,'Accum Dep'!$F68,'Depreciation Exp'!CZ$8:CZ$133)</f>
        <v>863211.37012553564</v>
      </c>
      <c r="BA68" s="27">
        <f>SUMIF('Depreciation Exp'!$F$8:$F$130,'Accum Dep'!$F68,'Depreciation Exp'!DA$8:DA$133)</f>
        <v>866891.65137229848</v>
      </c>
      <c r="BB68" s="27">
        <f>SUMIF('Depreciation Exp'!$F$8:$F$130,'Accum Dep'!$F68,'Depreciation Exp'!DB$8:DB$133)</f>
        <v>864310.40813045297</v>
      </c>
      <c r="BC68" s="27">
        <f>SUMIF('Depreciation Exp'!$F$8:$F$130,'Accum Dep'!$F68,'Depreciation Exp'!DC$8:DC$133)</f>
        <v>862040.23397107632</v>
      </c>
      <c r="BD68" s="27">
        <f>SUMIF('Depreciation Exp'!$F$8:$F$130,'Accum Dep'!$F68,'Depreciation Exp'!DD$8:DD$133)</f>
        <v>859770.05981169944</v>
      </c>
      <c r="BE68" s="27">
        <f>SUMIF('Depreciation Exp'!$F$8:$F$130,'Accum Dep'!$F68,'Depreciation Exp'!DE$8:DE$133)</f>
        <v>857889.46264608135</v>
      </c>
      <c r="BF68" s="59"/>
      <c r="BG68" s="27">
        <f>SUMIF(Adjustments!$J$4:$J$921,($F68&amp;"/"&amp;BG$4&amp;"/"&amp;BG$3&amp;"/"&amp;BG$2),Adjustments!L$4:L$921)</f>
        <v>0</v>
      </c>
      <c r="BH68" s="27">
        <f>SUMIF(Adjustments!$J$4:$J$921,($F68&amp;"/"&amp;BH$4&amp;"/"&amp;BH$3&amp;"/"&amp;BH$2),Adjustments!M$4:M$921)</f>
        <v>0</v>
      </c>
      <c r="BI68" s="27">
        <f>SUMIF(Adjustments!$J$4:$J$921,($F68&amp;"/"&amp;BI$4&amp;"/"&amp;BI$3&amp;"/"&amp;BI$2),Adjustments!N$4:N$921)</f>
        <v>0</v>
      </c>
      <c r="BJ68" s="27">
        <f>SUMIF(Adjustments!$J$4:$J$921,($F68&amp;"/"&amp;BJ$4&amp;"/"&amp;BJ$3&amp;"/"&amp;BJ$2),Adjustments!O$4:O$921)</f>
        <v>0</v>
      </c>
      <c r="BK68" s="27">
        <f>SUMIF(Adjustments!$J$4:$J$921,($F68&amp;"/"&amp;BK$4&amp;"/"&amp;BK$3&amp;"/"&amp;BK$2),Adjustments!P$4:P$921)</f>
        <v>0</v>
      </c>
      <c r="BL68" s="27">
        <f>SUMIF(Adjustments!$J$4:$J$921,($F68&amp;"/"&amp;BL$4&amp;"/"&amp;BL$3&amp;"/"&amp;BL$2),Adjustments!Q$4:Q$921)</f>
        <v>0</v>
      </c>
      <c r="BM68" s="27">
        <f>SUMIF(Adjustments!$J$4:$J$921,($F68&amp;"/"&amp;BM$4&amp;"/"&amp;BM$3&amp;"/"&amp;BM$2),Adjustments!R$4:R$921)</f>
        <v>0</v>
      </c>
      <c r="BN68" s="27">
        <f>SUMIF(Adjustments!$J$4:$J$921,($F68&amp;"/"&amp;BN$4&amp;"/"&amp;BN$3&amp;"/"&amp;BN$2),Adjustments!S$4:S$921)</f>
        <v>0</v>
      </c>
      <c r="BO68" s="27">
        <f>SUMIF(Adjustments!$J$4:$J$921,($F68&amp;"/"&amp;BO$4&amp;"/"&amp;BO$3&amp;"/"&amp;BO$2),Adjustments!T$4:T$921)</f>
        <v>0</v>
      </c>
      <c r="BP68" s="27">
        <f>SUMIF(Adjustments!$J$4:$J$921,($F68&amp;"/"&amp;BP$4&amp;"/"&amp;BP$3&amp;"/"&amp;BP$2),Adjustments!U$4:U$921)</f>
        <v>0</v>
      </c>
      <c r="BQ68" s="27">
        <f>SUMIF(Adjustments!$J$4:$J$921,($F68&amp;"/"&amp;BQ$4&amp;"/"&amp;BQ$3&amp;"/"&amp;BQ$2),Adjustments!V$4:V$921)</f>
        <v>0</v>
      </c>
      <c r="BR68" s="27">
        <f>SUMIF(Adjustments!$J$4:$J$921,($F68&amp;"/"&amp;BR$4&amp;"/"&amp;BR$3&amp;"/"&amp;BR$2),Adjustments!W$4:W$921)</f>
        <v>0</v>
      </c>
      <c r="BS68" s="27">
        <f>SUMIF(Adjustments!$J$4:$J$921,($F68&amp;"/"&amp;BS$4&amp;"/"&amp;BS$3&amp;"/"&amp;BS$2),Adjustments!X$4:X$921)</f>
        <v>0</v>
      </c>
      <c r="BT68" s="27">
        <f>SUMIF(Adjustments!$J$4:$J$921,($F68&amp;"/"&amp;BT$4&amp;"/"&amp;BT$3&amp;"/"&amp;BT$2),Adjustments!Y$4:Y$921)</f>
        <v>0</v>
      </c>
      <c r="BU68" s="27">
        <f>SUMIF(Adjustments!$J$4:$J$921,($F68&amp;"/"&amp;BU$4&amp;"/"&amp;BU$3&amp;"/"&amp;BU$2),Adjustments!Z$4:Z$921)</f>
        <v>0</v>
      </c>
      <c r="BV68" s="27">
        <f>SUMIF(Adjustments!$J$4:$J$921,($F68&amp;"/"&amp;BV$4&amp;"/"&amp;BV$3&amp;"/"&amp;BV$2),Adjustments!AA$4:AA$921)</f>
        <v>0</v>
      </c>
      <c r="BW68" s="27">
        <f>SUMIF(Adjustments!$J$4:$J$921,($F68&amp;"/"&amp;BW$4&amp;"/"&amp;BW$3&amp;"/"&amp;BW$2),Adjustments!AB$4:AB$921)</f>
        <v>0</v>
      </c>
      <c r="BX68" s="27">
        <f>SUMIF(Adjustments!$J$4:$J$921,($F68&amp;"/"&amp;BX$4&amp;"/"&amp;BX$3&amp;"/"&amp;BX$2),Adjustments!AC$4:AC$921)</f>
        <v>0</v>
      </c>
      <c r="BY68" s="27">
        <f>SUMIF(Adjustments!$J$4:$J$921,($F68&amp;"/"&amp;BY$4&amp;"/"&amp;BY$3&amp;"/"&amp;BY$2),Adjustments!AD$4:AD$921)</f>
        <v>0</v>
      </c>
      <c r="BZ68" s="27">
        <f>SUMIF(Adjustments!$J$4:$J$921,($F68&amp;"/"&amp;BZ$4&amp;"/"&amp;BZ$3&amp;"/"&amp;BZ$2),Adjustments!AE$4:AE$921)</f>
        <v>0</v>
      </c>
      <c r="CA68" s="27">
        <f>SUMIF(Adjustments!$J$4:$J$921,($F68&amp;"/"&amp;CA$4&amp;"/"&amp;CA$3&amp;"/"&amp;CA$2),Adjustments!AF$4:AF$921)</f>
        <v>0</v>
      </c>
      <c r="CB68" s="27">
        <f>SUMIF(Adjustments!$J$4:$J$921,($F68&amp;"/"&amp;CB$4&amp;"/"&amp;CB$3&amp;"/"&amp;CB$2),Adjustments!AG$4:AG$921)</f>
        <v>0</v>
      </c>
      <c r="CC68" s="27">
        <f>SUMIF(Adjustments!$J$4:$J$921,($F68&amp;"/"&amp;CC$4&amp;"/"&amp;CC$3&amp;"/"&amp;CC$2),Adjustments!AH$4:AH$921)</f>
        <v>0</v>
      </c>
      <c r="CD68" s="5"/>
      <c r="CE68" s="27">
        <f>SUMIF(Adjustments!$J$4:$J$921,($F68&amp;"/"&amp;CE$4&amp;"/"&amp;CE$3&amp;"/"&amp;CE$2),Adjustments!L$4:L$921)</f>
        <v>0</v>
      </c>
      <c r="CF68" s="27">
        <f>SUMIF(Adjustments!$J$4:$J$921,($F68&amp;"/"&amp;CF$4&amp;"/"&amp;CF$3&amp;"/"&amp;CF$2),Adjustments!M$4:M$921)</f>
        <v>0</v>
      </c>
      <c r="CG68" s="27">
        <f>SUMIF(Adjustments!$J$4:$J$921,($F68&amp;"/"&amp;CG$4&amp;"/"&amp;CG$3&amp;"/"&amp;CG$2),Adjustments!N$4:N$921)</f>
        <v>0</v>
      </c>
      <c r="CH68" s="27">
        <f>SUMIF(Adjustments!$J$4:$J$921,($F68&amp;"/"&amp;CH$4&amp;"/"&amp;CH$3&amp;"/"&amp;CH$2),Adjustments!O$4:O$921)</f>
        <v>0</v>
      </c>
      <c r="CI68" s="27">
        <f>SUMIF(Adjustments!$J$4:$J$921,($F68&amp;"/"&amp;CI$4&amp;"/"&amp;CI$3&amp;"/"&amp;CI$2),Adjustments!P$4:P$921)</f>
        <v>0</v>
      </c>
      <c r="CJ68" s="27">
        <f>SUMIF(Adjustments!$J$4:$J$921,($F68&amp;"/"&amp;CJ$4&amp;"/"&amp;CJ$3&amp;"/"&amp;CJ$2),Adjustments!Q$4:Q$921)</f>
        <v>0</v>
      </c>
      <c r="CK68" s="27">
        <f>SUMIF(Adjustments!$J$4:$J$921,($F68&amp;"/"&amp;CK$4&amp;"/"&amp;CK$3&amp;"/"&amp;CK$2),Adjustments!R$4:R$921)</f>
        <v>0</v>
      </c>
      <c r="CL68" s="27">
        <f>SUMIF(Adjustments!$J$4:$J$921,($F68&amp;"/"&amp;CL$4&amp;"/"&amp;CL$3&amp;"/"&amp;CL$2),Adjustments!S$4:S$921)</f>
        <v>0</v>
      </c>
      <c r="CM68" s="27">
        <f>SUMIF(Adjustments!$J$4:$J$921,($F68&amp;"/"&amp;CM$4&amp;"/"&amp;CM$3&amp;"/"&amp;CM$2),Adjustments!T$4:T$921)</f>
        <v>0</v>
      </c>
      <c r="CN68" s="27">
        <f>SUMIF(Adjustments!$J$4:$J$921,($F68&amp;"/"&amp;CN$4&amp;"/"&amp;CN$3&amp;"/"&amp;CN$2),Adjustments!U$4:U$921)</f>
        <v>0</v>
      </c>
      <c r="CO68" s="27">
        <f>SUMIF(Adjustments!$J$4:$J$921,($F68&amp;"/"&amp;CO$4&amp;"/"&amp;CO$3&amp;"/"&amp;CO$2),Adjustments!V$4:V$921)</f>
        <v>0</v>
      </c>
      <c r="CP68" s="27">
        <f>SUMIF(Adjustments!$J$4:$J$921,($F68&amp;"/"&amp;CP$4&amp;"/"&amp;CP$3&amp;"/"&amp;CP$2),Adjustments!W$4:W$921)</f>
        <v>0</v>
      </c>
      <c r="CQ68" s="27">
        <f>SUMIF(Adjustments!$J$4:$J$921,($F68&amp;"/"&amp;CQ$4&amp;"/"&amp;CQ$3&amp;"/"&amp;CQ$2),Adjustments!X$4:X$921)</f>
        <v>0</v>
      </c>
      <c r="CR68" s="27">
        <f>SUMIF(Adjustments!$J$4:$J$921,($F68&amp;"/"&amp;CR$4&amp;"/"&amp;CR$3&amp;"/"&amp;CR$2),Adjustments!Y$4:Y$921)</f>
        <v>0</v>
      </c>
      <c r="CS68" s="27">
        <f>SUMIF(Adjustments!$J$4:$J$921,($F68&amp;"/"&amp;CS$4&amp;"/"&amp;CS$3&amp;"/"&amp;CS$2),Adjustments!Z$4:Z$921)</f>
        <v>0</v>
      </c>
      <c r="CT68" s="27">
        <f>SUMIF(Adjustments!$J$4:$J$921,($F68&amp;"/"&amp;CT$4&amp;"/"&amp;CT$3&amp;"/"&amp;CT$2),Adjustments!AA$4:AA$921)</f>
        <v>0</v>
      </c>
      <c r="CU68" s="27">
        <f>SUMIF(Adjustments!$J$4:$J$921,($F68&amp;"/"&amp;CU$4&amp;"/"&amp;CU$3&amp;"/"&amp;CU$2),Adjustments!AB$4:AB$921)</f>
        <v>0</v>
      </c>
      <c r="CV68" s="27">
        <f>SUMIF(Adjustments!$J$4:$J$921,($F68&amp;"/"&amp;CV$4&amp;"/"&amp;CV$3&amp;"/"&amp;CV$2),Adjustments!AC$4:AC$921)</f>
        <v>0</v>
      </c>
      <c r="CW68" s="27">
        <f>SUMIF(Adjustments!$J$4:$J$921,($F68&amp;"/"&amp;CW$4&amp;"/"&amp;CW$3&amp;"/"&amp;CW$2),Adjustments!AD$4:AD$921)</f>
        <v>0</v>
      </c>
      <c r="CX68" s="27">
        <f>SUMIF(Adjustments!$J$4:$J$921,($F68&amp;"/"&amp;CX$4&amp;"/"&amp;CX$3&amp;"/"&amp;CX$2),Adjustments!AE$4:AE$921)</f>
        <v>0</v>
      </c>
      <c r="CY68" s="27">
        <f>SUMIF(Adjustments!$J$4:$J$921,($F68&amp;"/"&amp;CY$4&amp;"/"&amp;CY$3&amp;"/"&amp;CY$2),Adjustments!AF$4:AF$921)</f>
        <v>0</v>
      </c>
      <c r="CZ68" s="27">
        <f>SUMIF(Adjustments!$J$4:$J$921,($F68&amp;"/"&amp;CZ$4&amp;"/"&amp;CZ$3&amp;"/"&amp;CZ$2),Adjustments!AG$4:AG$921)</f>
        <v>0</v>
      </c>
      <c r="DA68" s="27">
        <f>SUMIF(Adjustments!$J$4:$J$921,($F68&amp;"/"&amp;DA$4&amp;"/"&amp;DA$3&amp;"/"&amp;DA$2),Adjustments!AH$4:AH$921)</f>
        <v>0</v>
      </c>
      <c r="DB68" s="5"/>
      <c r="DC68" s="27">
        <f>SUMIF(Adjustments!$J$4:$J$921,($F68&amp;"/"&amp;DC$4&amp;"/"&amp;DC$3&amp;"/"&amp;DC$2),Adjustments!L$4:L$921)</f>
        <v>0</v>
      </c>
      <c r="DD68" s="27">
        <f>SUMIF(Adjustments!$J$4:$J$921,($F68&amp;"/"&amp;DD$4&amp;"/"&amp;DD$3&amp;"/"&amp;DD$2),Adjustments!M$4:M$921)</f>
        <v>0</v>
      </c>
      <c r="DE68" s="27">
        <f>SUMIF(Adjustments!$J$4:$J$921,($F68&amp;"/"&amp;DE$4&amp;"/"&amp;DE$3&amp;"/"&amp;DE$2),Adjustments!N$4:N$921)</f>
        <v>0</v>
      </c>
      <c r="DF68" s="27">
        <f>SUMIF(Adjustments!$J$4:$J$921,($F68&amp;"/"&amp;DF$4&amp;"/"&amp;DF$3&amp;"/"&amp;DF$2),Adjustments!O$4:O$921)</f>
        <v>0</v>
      </c>
      <c r="DG68" s="27">
        <f>SUMIF(Adjustments!$J$4:$J$921,($F68&amp;"/"&amp;DG$4&amp;"/"&amp;DG$3&amp;"/"&amp;DG$2),Adjustments!P$4:P$921)</f>
        <v>0</v>
      </c>
      <c r="DH68" s="27">
        <f>SUMIF(Adjustments!$J$4:$J$921,($F68&amp;"/"&amp;DH$4&amp;"/"&amp;DH$3&amp;"/"&amp;DH$2),Adjustments!Q$4:Q$921)</f>
        <v>0</v>
      </c>
      <c r="DI68" s="27">
        <f>SUMIF(Adjustments!$J$4:$J$921,($F68&amp;"/"&amp;DI$4&amp;"/"&amp;DI$3&amp;"/"&amp;DI$2),Adjustments!R$4:R$921)</f>
        <v>0</v>
      </c>
      <c r="DJ68" s="27">
        <f>SUMIF(Adjustments!$J$4:$J$921,($F68&amp;"/"&amp;DJ$4&amp;"/"&amp;DJ$3&amp;"/"&amp;DJ$2),Adjustments!S$4:S$921)</f>
        <v>0</v>
      </c>
      <c r="DK68" s="27">
        <f>SUMIF(Adjustments!$J$4:$J$921,($F68&amp;"/"&amp;DK$4&amp;"/"&amp;DK$3&amp;"/"&amp;DK$2),Adjustments!T$4:T$921)</f>
        <v>0</v>
      </c>
      <c r="DL68" s="27">
        <f>SUMIF(Adjustments!$J$4:$J$921,($F68&amp;"/"&amp;DL$4&amp;"/"&amp;DL$3&amp;"/"&amp;DL$2),Adjustments!U$4:U$921)</f>
        <v>0</v>
      </c>
      <c r="DM68" s="27">
        <f>SUMIF(Adjustments!$J$4:$J$921,($F68&amp;"/"&amp;DM$4&amp;"/"&amp;DM$3&amp;"/"&amp;DM$2),Adjustments!V$4:V$921)</f>
        <v>0</v>
      </c>
      <c r="DN68" s="27">
        <f>SUMIF(Adjustments!$J$4:$J$921,($F68&amp;"/"&amp;DN$4&amp;"/"&amp;DN$3&amp;"/"&amp;DN$2),Adjustments!W$4:W$921)</f>
        <v>0</v>
      </c>
      <c r="DO68" s="27">
        <f>SUMIF(Adjustments!$J$4:$J$921,($F68&amp;"/"&amp;DO$4&amp;"/"&amp;DO$3&amp;"/"&amp;DO$2),Adjustments!X$4:X$921)</f>
        <v>0</v>
      </c>
      <c r="DP68" s="27">
        <f>SUMIF(Adjustments!$J$4:$J$921,($F68&amp;"/"&amp;DP$4&amp;"/"&amp;DP$3&amp;"/"&amp;DP$2),Adjustments!Y$4:Y$921)</f>
        <v>0</v>
      </c>
      <c r="DQ68" s="27">
        <f>SUMIF(Adjustments!$J$4:$J$921,($F68&amp;"/"&amp;DQ$4&amp;"/"&amp;DQ$3&amp;"/"&amp;DQ$2),Adjustments!Z$4:Z$921)</f>
        <v>0</v>
      </c>
      <c r="DR68" s="27">
        <f>SUMIF(Adjustments!$J$4:$J$921,($F68&amp;"/"&amp;DR$4&amp;"/"&amp;DR$3&amp;"/"&amp;DR$2),Adjustments!AA$4:AA$921)</f>
        <v>0</v>
      </c>
      <c r="DS68" s="27">
        <f>SUMIF(Adjustments!$J$4:$J$921,($F68&amp;"/"&amp;DS$4&amp;"/"&amp;DS$3&amp;"/"&amp;DS$2),Adjustments!AB$4:AB$921)</f>
        <v>0</v>
      </c>
      <c r="DT68" s="27">
        <f>SUMIF(Adjustments!$J$4:$J$921,($F68&amp;"/"&amp;DT$4&amp;"/"&amp;DT$3&amp;"/"&amp;DT$2),Adjustments!AC$4:AC$921)</f>
        <v>0</v>
      </c>
      <c r="DU68" s="27">
        <f>SUMIF(Adjustments!$J$4:$J$921,($F68&amp;"/"&amp;DU$4&amp;"/"&amp;DU$3&amp;"/"&amp;DU$2),Adjustments!AD$4:AD$921)</f>
        <v>0</v>
      </c>
      <c r="DV68" s="27">
        <f>SUMIF(Adjustments!$J$4:$J$921,($F68&amp;"/"&amp;DV$4&amp;"/"&amp;DV$3&amp;"/"&amp;DV$2),Adjustments!AE$4:AE$921)</f>
        <v>0</v>
      </c>
      <c r="DW68" s="27">
        <f>SUMIF(Adjustments!$J$4:$J$921,($F68&amp;"/"&amp;DW$4&amp;"/"&amp;DW$3&amp;"/"&amp;DW$2),Adjustments!AF$4:AF$921)</f>
        <v>0</v>
      </c>
      <c r="DX68" s="27">
        <f>SUMIF(Adjustments!$J$4:$J$921,($F68&amp;"/"&amp;DX$4&amp;"/"&amp;DX$3&amp;"/"&amp;DX$2),Adjustments!AG$4:AG$921)</f>
        <v>0</v>
      </c>
      <c r="DY68" s="27">
        <f>SUMIF(Adjustments!$J$4:$J$921,($F68&amp;"/"&amp;DY$4&amp;"/"&amp;DY$3&amp;"/"&amp;DY$2),Adjustments!AH$4:AH$921)</f>
        <v>0</v>
      </c>
      <c r="DZ68" s="5"/>
      <c r="EA68" s="27">
        <f>SUMIF(Adjustments!$J$4:$J$921,($F68&amp;"/"&amp;EA$4&amp;"/"&amp;EA$3&amp;"/"&amp;EA$2),Adjustments!L$4:L$921)</f>
        <v>0</v>
      </c>
      <c r="EB68" s="27">
        <f>SUMIF(Adjustments!$J$4:$J$921,($F68&amp;"/"&amp;EB$4&amp;"/"&amp;EB$3&amp;"/"&amp;EB$2),Adjustments!M$4:M$921)</f>
        <v>0</v>
      </c>
      <c r="EC68" s="27">
        <f>SUMIF(Adjustments!$J$4:$J$921,($F68&amp;"/"&amp;EC$4&amp;"/"&amp;EC$3&amp;"/"&amp;EC$2),Adjustments!N$4:N$921)</f>
        <v>0</v>
      </c>
      <c r="ED68" s="27">
        <f>SUMIF(Adjustments!$J$4:$J$921,($F68&amp;"/"&amp;ED$4&amp;"/"&amp;ED$3&amp;"/"&amp;ED$2),Adjustments!O$4:O$921)</f>
        <v>0</v>
      </c>
      <c r="EE68" s="27">
        <f>SUMIF(Adjustments!$J$4:$J$921,($F68&amp;"/"&amp;EE$4&amp;"/"&amp;EE$3&amp;"/"&amp;EE$2),Adjustments!P$4:P$921)</f>
        <v>0</v>
      </c>
      <c r="EF68" s="27">
        <f>SUMIF(Adjustments!$J$4:$J$921,($F68&amp;"/"&amp;EF$4&amp;"/"&amp;EF$3&amp;"/"&amp;EF$2),Adjustments!Q$4:Q$921)</f>
        <v>0</v>
      </c>
      <c r="EG68" s="27">
        <f>SUMIF(Adjustments!$J$4:$J$921,($F68&amp;"/"&amp;EG$4&amp;"/"&amp;EG$3&amp;"/"&amp;EG$2),Adjustments!R$4:R$921)</f>
        <v>0</v>
      </c>
      <c r="EH68" s="27">
        <f>SUMIF(Adjustments!$J$4:$J$921,($F68&amp;"/"&amp;EH$4&amp;"/"&amp;EH$3&amp;"/"&amp;EH$2),Adjustments!S$4:S$921)</f>
        <v>0</v>
      </c>
      <c r="EI68" s="27">
        <f>SUMIF(Adjustments!$J$4:$J$921,($F68&amp;"/"&amp;EI$4&amp;"/"&amp;EI$3&amp;"/"&amp;EI$2),Adjustments!T$4:T$921)</f>
        <v>0</v>
      </c>
      <c r="EJ68" s="27">
        <f>SUMIF(Adjustments!$J$4:$J$921,($F68&amp;"/"&amp;EJ$4&amp;"/"&amp;EJ$3&amp;"/"&amp;EJ$2),Adjustments!U$4:U$921)</f>
        <v>0</v>
      </c>
      <c r="EK68" s="27">
        <f>SUMIF(Adjustments!$J$4:$J$921,($F68&amp;"/"&amp;EK$4&amp;"/"&amp;EK$3&amp;"/"&amp;EK$2),Adjustments!V$4:V$921)</f>
        <v>0</v>
      </c>
      <c r="EL68" s="27">
        <f>SUMIF(Adjustments!$J$4:$J$921,($F68&amp;"/"&amp;EL$4&amp;"/"&amp;EL$3&amp;"/"&amp;EL$2),Adjustments!W$4:W$921)</f>
        <v>0</v>
      </c>
      <c r="EM68" s="27">
        <f>SUMIF(Adjustments!$J$4:$J$921,($F68&amp;"/"&amp;EM$4&amp;"/"&amp;EM$3&amp;"/"&amp;EM$2),Adjustments!X$4:X$921)</f>
        <v>0</v>
      </c>
      <c r="EN68" s="27">
        <f>SUMIF(Adjustments!$J$4:$J$921,($F68&amp;"/"&amp;EN$4&amp;"/"&amp;EN$3&amp;"/"&amp;EN$2),Adjustments!Y$4:Y$921)</f>
        <v>0</v>
      </c>
      <c r="EO68" s="27">
        <f>SUMIF(Adjustments!$J$4:$J$921,($F68&amp;"/"&amp;EO$4&amp;"/"&amp;EO$3&amp;"/"&amp;EO$2),Adjustments!Z$4:Z$921)</f>
        <v>0</v>
      </c>
      <c r="EP68" s="27">
        <f>SUMIF(Adjustments!$J$4:$J$921,($F68&amp;"/"&amp;EP$4&amp;"/"&amp;EP$3&amp;"/"&amp;EP$2),Adjustments!AA$4:AA$921)</f>
        <v>0</v>
      </c>
      <c r="EQ68" s="27">
        <f>SUMIF(Adjustments!$J$4:$J$921,($F68&amp;"/"&amp;EQ$4&amp;"/"&amp;EQ$3&amp;"/"&amp;EQ$2),Adjustments!AB$4:AB$921)</f>
        <v>0</v>
      </c>
      <c r="ER68" s="27">
        <f>SUMIF(Adjustments!$J$4:$J$921,($F68&amp;"/"&amp;ER$4&amp;"/"&amp;ER$3&amp;"/"&amp;ER$2),Adjustments!AC$4:AC$921)</f>
        <v>0</v>
      </c>
      <c r="ES68" s="27">
        <f>SUMIF(Adjustments!$J$4:$J$921,($F68&amp;"/"&amp;ES$4&amp;"/"&amp;ES$3&amp;"/"&amp;ES$2),Adjustments!AD$4:AD$921)</f>
        <v>0</v>
      </c>
      <c r="ET68" s="27">
        <f>SUMIF(Adjustments!$J$4:$J$921,($F68&amp;"/"&amp;ET$4&amp;"/"&amp;ET$3&amp;"/"&amp;ET$2),Adjustments!AE$4:AE$921)</f>
        <v>0</v>
      </c>
      <c r="EU68" s="27">
        <f>SUMIF(Adjustments!$J$4:$J$921,($F68&amp;"/"&amp;EU$4&amp;"/"&amp;EU$3&amp;"/"&amp;EU$2),Adjustments!AF$4:AF$921)</f>
        <v>0</v>
      </c>
      <c r="EV68" s="27">
        <f>SUMIF(Adjustments!$J$4:$J$921,($F68&amp;"/"&amp;EV$4&amp;"/"&amp;EV$3&amp;"/"&amp;EV$2),Adjustments!AG$4:AG$921)</f>
        <v>0</v>
      </c>
      <c r="EW68" s="27">
        <f>SUMIF(Adjustments!$J$4:$J$921,($F68&amp;"/"&amp;EW$4&amp;"/"&amp;EW$3&amp;"/"&amp;EW$2),Adjustments!AH$4:AH$921)</f>
        <v>0</v>
      </c>
      <c r="EX68" s="5"/>
      <c r="EY68" s="27">
        <f>SUMIF(Adjustments!$J$4:$J$921,($F68&amp;"/"&amp;EY$4&amp;"/"&amp;EY$3&amp;"/"&amp;EY$2),Adjustments!L$4:L$921)</f>
        <v>0</v>
      </c>
      <c r="EZ68" s="27">
        <f>SUMIF(Adjustments!$J$4:$J$921,($F68&amp;"/"&amp;EZ$4&amp;"/"&amp;EZ$3&amp;"/"&amp;EZ$2),Adjustments!M$4:M$921)</f>
        <v>-662.03</v>
      </c>
      <c r="FA68" s="27">
        <f>SUMIF(Adjustments!$J$4:$J$921,($F68&amp;"/"&amp;FA$4&amp;"/"&amp;FA$3&amp;"/"&amp;FA$2),Adjustments!N$4:N$921)</f>
        <v>0</v>
      </c>
      <c r="FB68" s="27">
        <f>SUMIF(Adjustments!$J$4:$J$921,($F68&amp;"/"&amp;FB$4&amp;"/"&amp;FB$3&amp;"/"&amp;FB$2),Adjustments!O$4:O$921)</f>
        <v>-3647.89</v>
      </c>
      <c r="FC68" s="27">
        <f>SUMIF(Adjustments!$J$4:$J$921,($F68&amp;"/"&amp;FC$4&amp;"/"&amp;FC$3&amp;"/"&amp;FC$2),Adjustments!P$4:P$921)</f>
        <v>-1181.58</v>
      </c>
      <c r="FD68" s="27">
        <f>SUMIF(Adjustments!$J$4:$J$921,($F68&amp;"/"&amp;FD$4&amp;"/"&amp;FD$3&amp;"/"&amp;FD$2),Adjustments!Q$4:Q$921)</f>
        <v>-674.36000000000013</v>
      </c>
      <c r="FE68" s="27">
        <f>SUMIF(Adjustments!$J$4:$J$921,($F68&amp;"/"&amp;FE$4&amp;"/"&amp;FE$3&amp;"/"&amp;FE$2),Adjustments!R$4:R$921)</f>
        <v>0</v>
      </c>
      <c r="FF68" s="27">
        <f>SUMIF(Adjustments!$J$4:$J$921,($F68&amp;"/"&amp;FF$4&amp;"/"&amp;FF$3&amp;"/"&amp;FF$2),Adjustments!S$4:S$921)</f>
        <v>-437.2</v>
      </c>
      <c r="FG68" s="27">
        <f>SUMIF(Adjustments!$J$4:$J$921,($F68&amp;"/"&amp;FG$4&amp;"/"&amp;FG$3&amp;"/"&amp;FG$2),Adjustments!T$4:T$921)</f>
        <v>0</v>
      </c>
      <c r="FH68" s="27">
        <f>SUMIF(Adjustments!$J$4:$J$921,($F68&amp;"/"&amp;FH$4&amp;"/"&amp;FH$3&amp;"/"&amp;FH$2),Adjustments!U$4:U$921)</f>
        <v>0</v>
      </c>
      <c r="FI68" s="27">
        <f>SUMIF(Adjustments!$J$4:$J$921,($F68&amp;"/"&amp;FI$4&amp;"/"&amp;FI$3&amp;"/"&amp;FI$2),Adjustments!V$4:V$921)</f>
        <v>0</v>
      </c>
      <c r="FJ68" s="27">
        <f>SUMIF(Adjustments!$J$4:$J$921,($F68&amp;"/"&amp;FJ$4&amp;"/"&amp;FJ$3&amp;"/"&amp;FJ$2),Adjustments!W$4:W$921)</f>
        <v>0</v>
      </c>
      <c r="FK68" s="27">
        <f>SUMIF(Adjustments!$J$4:$J$921,($F68&amp;"/"&amp;FK$4&amp;"/"&amp;FK$3&amp;"/"&amp;FK$2),Adjustments!X$4:X$921)</f>
        <v>0</v>
      </c>
      <c r="FL68" s="27">
        <f>SUMIF(Adjustments!$J$4:$J$921,($F68&amp;"/"&amp;FL$4&amp;"/"&amp;FL$3&amp;"/"&amp;FL$2),Adjustments!Y$4:Y$921)</f>
        <v>0</v>
      </c>
      <c r="FM68" s="27">
        <f>SUMIF(Adjustments!$J$4:$J$921,($F68&amp;"/"&amp;FM$4&amp;"/"&amp;FM$3&amp;"/"&amp;FM$2),Adjustments!Z$4:Z$921)</f>
        <v>0</v>
      </c>
      <c r="FN68" s="27">
        <f>SUMIF(Adjustments!$J$4:$J$921,($F68&amp;"/"&amp;FN$4&amp;"/"&amp;FN$3&amp;"/"&amp;FN$2),Adjustments!AA$4:AA$921)</f>
        <v>0</v>
      </c>
      <c r="FO68" s="27">
        <f>SUMIF(Adjustments!$J$4:$J$921,($F68&amp;"/"&amp;FO$4&amp;"/"&amp;FO$3&amp;"/"&amp;FO$2),Adjustments!AB$4:AB$921)</f>
        <v>0</v>
      </c>
      <c r="FP68" s="27">
        <f>SUMIF(Adjustments!$J$4:$J$921,($F68&amp;"/"&amp;FP$4&amp;"/"&amp;FP$3&amp;"/"&amp;FP$2),Adjustments!AC$4:AC$921)</f>
        <v>0</v>
      </c>
      <c r="FQ68" s="27">
        <f>SUMIF(Adjustments!$J$4:$J$921,($F68&amp;"/"&amp;FQ$4&amp;"/"&amp;FQ$3&amp;"/"&amp;FQ$2),Adjustments!AD$4:AD$921)</f>
        <v>0</v>
      </c>
      <c r="FR68" s="27">
        <f>SUMIF(Adjustments!$J$4:$J$921,($F68&amp;"/"&amp;FR$4&amp;"/"&amp;FR$3&amp;"/"&amp;FR$2),Adjustments!AE$4:AE$921)</f>
        <v>0</v>
      </c>
      <c r="FS68" s="27">
        <f>SUMIF(Adjustments!$J$4:$J$921,($F68&amp;"/"&amp;FS$4&amp;"/"&amp;FS$3&amp;"/"&amp;FS$2),Adjustments!AF$4:AF$921)</f>
        <v>0</v>
      </c>
      <c r="FT68" s="27">
        <f>SUMIF(Adjustments!$J$4:$J$921,($F68&amp;"/"&amp;FT$4&amp;"/"&amp;FT$3&amp;"/"&amp;FT$2),Adjustments!AG$4:AG$921)</f>
        <v>0</v>
      </c>
      <c r="FU68" s="27">
        <f>SUMIF(Adjustments!$J$4:$J$921,($F68&amp;"/"&amp;FU$4&amp;"/"&amp;FU$3&amp;"/"&amp;FU$2),Adjustments!AH$4:AH$921)</f>
        <v>0</v>
      </c>
      <c r="FV68" s="5"/>
      <c r="FW68" s="27">
        <f t="shared" si="29"/>
        <v>-6603.06</v>
      </c>
      <c r="FX68" s="5"/>
      <c r="FY68" s="358">
        <f>VLOOKUP(F68,Scenarios!Z70:AD191,5,0)</f>
        <v>-156346430.24000001</v>
      </c>
      <c r="FZ68" s="16">
        <f t="shared" ref="FZ68" si="255">FY68-J68-AI68-(BG68+CE68+DC68+EA68+EY68)</f>
        <v>-157350508.55064532</v>
      </c>
      <c r="GA68" s="16">
        <f t="shared" ref="GA68" si="256">FZ68-K68-AJ68-(BH68+CF68+DD68+EB68+EZ68)</f>
        <v>-157669726.66509876</v>
      </c>
      <c r="GB68" s="16">
        <f t="shared" ref="GB68" si="257">GA68-L68-AK68-(BI68+CG68+DE68+EC68+FA68)</f>
        <v>-158470577.95885292</v>
      </c>
      <c r="GC68" s="16">
        <f t="shared" ref="GC68" si="258">GB68-M68-AL68-(BJ68+CH68+DF68+ED68+FB68)</f>
        <v>-157809263.51449525</v>
      </c>
      <c r="GD68" s="16">
        <f t="shared" ref="GD68" si="259">GC68-N68-AM68-(BK68+CI68+DG68+EE68+FC68)</f>
        <v>-157829127.98051211</v>
      </c>
      <c r="GE68" s="16">
        <f t="shared" ref="GE68" si="260">GD68-O68-AN68-(BL68+CJ68+DH68+EF68+FD68)</f>
        <v>-157578212.3617177</v>
      </c>
      <c r="GF68" s="16">
        <f t="shared" ref="GF68" si="261">GE68-P68-AO68-(BM68+CK68+DI68+EG68+FE68)</f>
        <v>-158402576.12106004</v>
      </c>
      <c r="GG68" s="16">
        <f t="shared" ref="GG68" si="262">GF68-Q68-AP68-(BN68+CL68+DJ68+EH68+FF68)</f>
        <v>-159204927.45512426</v>
      </c>
      <c r="GH68" s="16">
        <f t="shared" ref="GH68" si="263">GG68-R68-AQ68-(BO68+CM68+DK68+EI68+FG68)</f>
        <v>-159598949.69359222</v>
      </c>
      <c r="GI68" s="16">
        <f t="shared" ref="GI68" si="264">GH68-S68-AR68-(BP68+CN68+DL68+EJ68+FH68)</f>
        <v>-159565573.70623577</v>
      </c>
      <c r="GJ68" s="16">
        <f t="shared" ref="GJ68" si="265">GI68-T68-AS68-(BQ68+CO68+DM68+EK68+FI68)</f>
        <v>-159531300.20956242</v>
      </c>
      <c r="GK68" s="16">
        <f t="shared" ref="GK68" si="266">GJ68-U68-AT68-(BR68+CP68+DN68+EL68+FJ68)</f>
        <v>-159497631.2228561</v>
      </c>
      <c r="GL68" s="16">
        <f t="shared" ref="GL68" si="267">GK68-V68-AU68-(BS68+CQ68+DO68+EM68+FK68)</f>
        <v>-159465188.88428175</v>
      </c>
      <c r="GM68" s="16">
        <f t="shared" ref="GM68" si="268">GL68-W68-AV68-(BT68+CR68+DP68+EN68+FL68)</f>
        <v>-159432912.5963963</v>
      </c>
      <c r="GN68" s="16">
        <f t="shared" ref="GN68" si="269">GM68-X68-AW68-(BU68+CS68+DQ68+EO68+FM68)</f>
        <v>-159399121.10487303</v>
      </c>
      <c r="GO68" s="16">
        <f t="shared" ref="GO68" si="270">GN68-Y68-AX68-(BV68+CT68+DR68+EP68+FN68)</f>
        <v>-159363636.65595058</v>
      </c>
      <c r="GP68" s="16">
        <f t="shared" ref="GP68" si="271">GO68-Z68-AY68-(BW68+CU68+DS68+EQ68+FO68)</f>
        <v>-159326635.52210897</v>
      </c>
      <c r="GQ68" s="16">
        <f t="shared" ref="GQ68" si="272">GP68-AA68-AZ68-(BX68+CV68+DT68+ER68+FP68)</f>
        <v>-159293896.57160056</v>
      </c>
      <c r="GR68" s="16">
        <f t="shared" ref="GR68" si="273">GQ68-AB68-BA68-(BY68+CW68+DU68+ES68+FQ68)</f>
        <v>-159258000.92484966</v>
      </c>
      <c r="GS68" s="16">
        <f t="shared" ref="GS68" si="274">GR68-AC68-BB68-(BZ68+CX68+DV68+ET68+FR68)</f>
        <v>-159219524.03485695</v>
      </c>
      <c r="GT68" s="16">
        <f t="shared" ref="GT68" si="275">GS68-AD68-BC68-(CA68+CY68+DW68+EU68+FS68)</f>
        <v>-159178776.97070485</v>
      </c>
      <c r="GU68" s="16">
        <f t="shared" ref="GU68" si="276">GT68-AE68-BD68-(CB68+CZ68+DX68+EV68+FT68)</f>
        <v>-159135759.73239338</v>
      </c>
      <c r="GV68" s="16">
        <f t="shared" ref="GV68" si="277">GU68-AF68-BE68-(CC68+DA68+DY68+EW68+FU68)</f>
        <v>-159090861.89691627</v>
      </c>
      <c r="GW68" s="13"/>
      <c r="GX68" s="569" t="s">
        <v>997</v>
      </c>
      <c r="GY68" s="599" t="str">
        <f t="shared" si="242"/>
        <v>108MPSE</v>
      </c>
      <c r="GZ68" s="563">
        <f>AVERAGE(GJ68:GV68)</f>
        <v>-159322557.40979624</v>
      </c>
      <c r="HA68" s="127">
        <f>VLOOKUP($GX68,Scenarios!$V$11:$Y$132,4,0)</f>
        <v>-165553278.699999</v>
      </c>
      <c r="HB68" s="127">
        <f t="shared" si="93"/>
        <v>6230721.2902027667</v>
      </c>
      <c r="HD68" s="106">
        <f>VLOOKUP($GX68,Scenarios!$AE$11:$AF$132,2,0)</f>
        <v>-156834930.11645955</v>
      </c>
      <c r="HE68" s="106">
        <f>VLOOKUP($GX68,Scenarios!$V$11:$Y$132,4,0)</f>
        <v>-165553278.699999</v>
      </c>
      <c r="HF68" s="106">
        <f t="shared" si="94"/>
        <v>8718348.5835394561</v>
      </c>
      <c r="HH68" s="106">
        <f t="shared" si="54"/>
        <v>2487627.2933366895</v>
      </c>
    </row>
    <row r="69" spans="1:216">
      <c r="A69" t="s">
        <v>197</v>
      </c>
      <c r="D69" s="5"/>
      <c r="E69" s="5"/>
      <c r="F69" s="5"/>
      <c r="G69" s="5"/>
      <c r="H69" s="5"/>
      <c r="I69" s="5"/>
      <c r="J69" s="120">
        <f>SUM(J68)</f>
        <v>152961.53</v>
      </c>
      <c r="K69" s="120">
        <f t="shared" ref="K69:AF69" si="278">SUM(K68)</f>
        <v>-535162.86</v>
      </c>
      <c r="L69" s="120">
        <f t="shared" si="278"/>
        <v>-56490.649999999994</v>
      </c>
      <c r="M69" s="120">
        <f t="shared" si="278"/>
        <v>-1516485.76</v>
      </c>
      <c r="N69" s="120">
        <f t="shared" si="278"/>
        <v>-838289.25000000012</v>
      </c>
      <c r="O69" s="120">
        <f t="shared" si="278"/>
        <v>-1110361.9500000002</v>
      </c>
      <c r="P69" s="120">
        <f t="shared" si="278"/>
        <v>-38313.61</v>
      </c>
      <c r="Q69" s="120">
        <f t="shared" si="278"/>
        <v>-61045.89</v>
      </c>
      <c r="R69" s="120">
        <f t="shared" si="278"/>
        <v>-469761.38999999996</v>
      </c>
      <c r="S69" s="120">
        <f t="shared" si="278"/>
        <v>-895950.32063395192</v>
      </c>
      <c r="T69" s="120">
        <f t="shared" si="278"/>
        <v>-895950.32063395192</v>
      </c>
      <c r="U69" s="120">
        <f t="shared" si="278"/>
        <v>-895950.32063395192</v>
      </c>
      <c r="V69" s="120">
        <f t="shared" si="278"/>
        <v>-895950.32063395192</v>
      </c>
      <c r="W69" s="120">
        <f t="shared" si="278"/>
        <v>-895950.32063395192</v>
      </c>
      <c r="X69" s="120">
        <f t="shared" si="278"/>
        <v>-895950.32063395192</v>
      </c>
      <c r="Y69" s="120">
        <f t="shared" si="278"/>
        <v>-895950.32063395192</v>
      </c>
      <c r="Z69" s="120">
        <f t="shared" si="278"/>
        <v>-895950.32063395192</v>
      </c>
      <c r="AA69" s="120">
        <f t="shared" si="278"/>
        <v>-895950.32063395192</v>
      </c>
      <c r="AB69" s="120">
        <f t="shared" si="278"/>
        <v>-902787.29812317109</v>
      </c>
      <c r="AC69" s="120">
        <f t="shared" si="278"/>
        <v>-902787.29812317109</v>
      </c>
      <c r="AD69" s="120">
        <f t="shared" si="278"/>
        <v>-902787.29812317109</v>
      </c>
      <c r="AE69" s="120">
        <f t="shared" si="278"/>
        <v>-902787.29812317109</v>
      </c>
      <c r="AF69" s="120">
        <f t="shared" si="278"/>
        <v>-902787.29812317109</v>
      </c>
      <c r="AG69" s="7"/>
      <c r="AH69" s="56">
        <f t="shared" ref="AH69:BD69" si="279">SUM(AH68)</f>
        <v>849253.86012288602</v>
      </c>
      <c r="AI69" s="56">
        <f t="shared" si="279"/>
        <v>851116.78064532508</v>
      </c>
      <c r="AJ69" s="56">
        <f t="shared" si="279"/>
        <v>855043.00445346162</v>
      </c>
      <c r="AK69" s="56">
        <f t="shared" si="279"/>
        <v>857341.94375415426</v>
      </c>
      <c r="AL69" s="56">
        <f t="shared" si="279"/>
        <v>858819.20564231311</v>
      </c>
      <c r="AM69" s="56">
        <f t="shared" si="279"/>
        <v>859335.29601688241</v>
      </c>
      <c r="AN69" s="56">
        <f t="shared" si="279"/>
        <v>860120.69120559294</v>
      </c>
      <c r="AO69" s="56">
        <f t="shared" si="279"/>
        <v>862677.36934236868</v>
      </c>
      <c r="AP69" s="56">
        <f t="shared" si="279"/>
        <v>863834.42406418989</v>
      </c>
      <c r="AQ69" s="56">
        <f t="shared" si="279"/>
        <v>863783.62846793956</v>
      </c>
      <c r="AR69" s="56">
        <f t="shared" si="279"/>
        <v>862574.33327747975</v>
      </c>
      <c r="AS69" s="56">
        <f t="shared" si="279"/>
        <v>861676.82396059239</v>
      </c>
      <c r="AT69" s="56">
        <f t="shared" si="279"/>
        <v>862281.33392762486</v>
      </c>
      <c r="AU69" s="56">
        <f t="shared" si="279"/>
        <v>863507.98205959483</v>
      </c>
      <c r="AV69" s="56">
        <f t="shared" si="279"/>
        <v>863674.03274848091</v>
      </c>
      <c r="AW69" s="56">
        <f t="shared" si="279"/>
        <v>862158.82911069167</v>
      </c>
      <c r="AX69" s="56">
        <f t="shared" si="279"/>
        <v>860465.87171149126</v>
      </c>
      <c r="AY69" s="56">
        <f t="shared" si="279"/>
        <v>858949.18679235689</v>
      </c>
      <c r="AZ69" s="56">
        <f t="shared" si="279"/>
        <v>863211.37012553564</v>
      </c>
      <c r="BA69" s="56">
        <f t="shared" si="279"/>
        <v>866891.65137229848</v>
      </c>
      <c r="BB69" s="56">
        <f t="shared" si="279"/>
        <v>864310.40813045297</v>
      </c>
      <c r="BC69" s="56">
        <f t="shared" si="279"/>
        <v>862040.23397107632</v>
      </c>
      <c r="BD69" s="56">
        <f t="shared" si="279"/>
        <v>859770.05981169944</v>
      </c>
      <c r="BE69" s="56">
        <f t="shared" ref="BE69" si="280">SUM(BE68)</f>
        <v>857889.46264608135</v>
      </c>
      <c r="BF69" s="59"/>
      <c r="BG69" s="56">
        <f t="shared" ref="BG69" si="281">SUM(BG68)</f>
        <v>0</v>
      </c>
      <c r="BH69" s="56">
        <f t="shared" ref="BH69:CC69" si="282">SUM(BH68)</f>
        <v>0</v>
      </c>
      <c r="BI69" s="56">
        <f t="shared" si="282"/>
        <v>0</v>
      </c>
      <c r="BJ69" s="56">
        <f t="shared" si="282"/>
        <v>0</v>
      </c>
      <c r="BK69" s="56">
        <f t="shared" si="282"/>
        <v>0</v>
      </c>
      <c r="BL69" s="56">
        <f t="shared" si="282"/>
        <v>0</v>
      </c>
      <c r="BM69" s="56">
        <f t="shared" si="282"/>
        <v>0</v>
      </c>
      <c r="BN69" s="56">
        <f t="shared" si="282"/>
        <v>0</v>
      </c>
      <c r="BO69" s="56">
        <f t="shared" si="282"/>
        <v>0</v>
      </c>
      <c r="BP69" s="56">
        <f t="shared" si="282"/>
        <v>0</v>
      </c>
      <c r="BQ69" s="56">
        <f t="shared" si="282"/>
        <v>0</v>
      </c>
      <c r="BR69" s="56">
        <f t="shared" si="282"/>
        <v>0</v>
      </c>
      <c r="BS69" s="56">
        <f t="shared" si="282"/>
        <v>0</v>
      </c>
      <c r="BT69" s="56">
        <f t="shared" si="282"/>
        <v>0</v>
      </c>
      <c r="BU69" s="56">
        <f t="shared" si="282"/>
        <v>0</v>
      </c>
      <c r="BV69" s="56">
        <f t="shared" si="282"/>
        <v>0</v>
      </c>
      <c r="BW69" s="56">
        <f t="shared" si="282"/>
        <v>0</v>
      </c>
      <c r="BX69" s="56">
        <f t="shared" si="282"/>
        <v>0</v>
      </c>
      <c r="BY69" s="56">
        <f t="shared" si="282"/>
        <v>0</v>
      </c>
      <c r="BZ69" s="56">
        <f t="shared" si="282"/>
        <v>0</v>
      </c>
      <c r="CA69" s="56">
        <f t="shared" si="282"/>
        <v>0</v>
      </c>
      <c r="CB69" s="56">
        <f t="shared" si="282"/>
        <v>0</v>
      </c>
      <c r="CC69" s="56">
        <f t="shared" si="282"/>
        <v>0</v>
      </c>
      <c r="CD69" s="5"/>
      <c r="CE69" s="56">
        <f t="shared" ref="CE69" si="283">SUM(CE68)</f>
        <v>0</v>
      </c>
      <c r="CF69" s="56">
        <f t="shared" ref="CF69:DA69" si="284">SUM(CF68)</f>
        <v>0</v>
      </c>
      <c r="CG69" s="56">
        <f t="shared" si="284"/>
        <v>0</v>
      </c>
      <c r="CH69" s="56">
        <f t="shared" si="284"/>
        <v>0</v>
      </c>
      <c r="CI69" s="56">
        <f t="shared" si="284"/>
        <v>0</v>
      </c>
      <c r="CJ69" s="56">
        <f t="shared" si="284"/>
        <v>0</v>
      </c>
      <c r="CK69" s="56">
        <f t="shared" si="284"/>
        <v>0</v>
      </c>
      <c r="CL69" s="56">
        <f t="shared" si="284"/>
        <v>0</v>
      </c>
      <c r="CM69" s="56">
        <f t="shared" si="284"/>
        <v>0</v>
      </c>
      <c r="CN69" s="56">
        <f t="shared" si="284"/>
        <v>0</v>
      </c>
      <c r="CO69" s="56">
        <f t="shared" si="284"/>
        <v>0</v>
      </c>
      <c r="CP69" s="56">
        <f t="shared" si="284"/>
        <v>0</v>
      </c>
      <c r="CQ69" s="56">
        <f t="shared" si="284"/>
        <v>0</v>
      </c>
      <c r="CR69" s="56">
        <f t="shared" si="284"/>
        <v>0</v>
      </c>
      <c r="CS69" s="56">
        <f t="shared" si="284"/>
        <v>0</v>
      </c>
      <c r="CT69" s="56">
        <f t="shared" si="284"/>
        <v>0</v>
      </c>
      <c r="CU69" s="56">
        <f t="shared" si="284"/>
        <v>0</v>
      </c>
      <c r="CV69" s="56">
        <f t="shared" si="284"/>
        <v>0</v>
      </c>
      <c r="CW69" s="56">
        <f t="shared" si="284"/>
        <v>0</v>
      </c>
      <c r="CX69" s="56">
        <f t="shared" si="284"/>
        <v>0</v>
      </c>
      <c r="CY69" s="56">
        <f t="shared" si="284"/>
        <v>0</v>
      </c>
      <c r="CZ69" s="56">
        <f t="shared" si="284"/>
        <v>0</v>
      </c>
      <c r="DA69" s="56">
        <f t="shared" si="284"/>
        <v>0</v>
      </c>
      <c r="DB69" s="5"/>
      <c r="DC69" s="56">
        <f t="shared" ref="DC69:DR69" si="285">SUM(DC68)</f>
        <v>0</v>
      </c>
      <c r="DD69" s="56">
        <f t="shared" si="285"/>
        <v>0</v>
      </c>
      <c r="DE69" s="56">
        <f t="shared" si="285"/>
        <v>0</v>
      </c>
      <c r="DF69" s="56">
        <f t="shared" si="285"/>
        <v>0</v>
      </c>
      <c r="DG69" s="56">
        <f t="shared" si="285"/>
        <v>0</v>
      </c>
      <c r="DH69" s="56">
        <f t="shared" si="285"/>
        <v>0</v>
      </c>
      <c r="DI69" s="56">
        <f t="shared" si="285"/>
        <v>0</v>
      </c>
      <c r="DJ69" s="56">
        <f t="shared" si="285"/>
        <v>0</v>
      </c>
      <c r="DK69" s="56">
        <f t="shared" si="285"/>
        <v>0</v>
      </c>
      <c r="DL69" s="56">
        <f t="shared" si="285"/>
        <v>0</v>
      </c>
      <c r="DM69" s="56">
        <f t="shared" si="285"/>
        <v>0</v>
      </c>
      <c r="DN69" s="56">
        <f t="shared" si="285"/>
        <v>0</v>
      </c>
      <c r="DO69" s="56">
        <f t="shared" si="285"/>
        <v>0</v>
      </c>
      <c r="DP69" s="56">
        <f t="shared" si="285"/>
        <v>0</v>
      </c>
      <c r="DQ69" s="56">
        <f t="shared" si="285"/>
        <v>0</v>
      </c>
      <c r="DR69" s="56">
        <f t="shared" si="285"/>
        <v>0</v>
      </c>
      <c r="DS69" s="56">
        <f t="shared" ref="DS69:DY69" si="286">SUM(DS68)</f>
        <v>0</v>
      </c>
      <c r="DT69" s="56">
        <f t="shared" si="286"/>
        <v>0</v>
      </c>
      <c r="DU69" s="56">
        <f t="shared" si="286"/>
        <v>0</v>
      </c>
      <c r="DV69" s="56">
        <f t="shared" si="286"/>
        <v>0</v>
      </c>
      <c r="DW69" s="56">
        <f t="shared" si="286"/>
        <v>0</v>
      </c>
      <c r="DX69" s="56">
        <f t="shared" si="286"/>
        <v>0</v>
      </c>
      <c r="DY69" s="56">
        <f t="shared" si="286"/>
        <v>0</v>
      </c>
      <c r="DZ69" s="5"/>
      <c r="EA69" s="56">
        <f t="shared" ref="EA69:EW69" si="287">SUM(EA68)</f>
        <v>0</v>
      </c>
      <c r="EB69" s="56">
        <f t="shared" si="287"/>
        <v>0</v>
      </c>
      <c r="EC69" s="56">
        <f t="shared" si="287"/>
        <v>0</v>
      </c>
      <c r="ED69" s="56">
        <f t="shared" si="287"/>
        <v>0</v>
      </c>
      <c r="EE69" s="56">
        <f t="shared" si="287"/>
        <v>0</v>
      </c>
      <c r="EF69" s="56">
        <f t="shared" si="287"/>
        <v>0</v>
      </c>
      <c r="EG69" s="56">
        <f t="shared" si="287"/>
        <v>0</v>
      </c>
      <c r="EH69" s="56">
        <f t="shared" si="287"/>
        <v>0</v>
      </c>
      <c r="EI69" s="56">
        <f t="shared" si="287"/>
        <v>0</v>
      </c>
      <c r="EJ69" s="56">
        <f t="shared" si="287"/>
        <v>0</v>
      </c>
      <c r="EK69" s="56">
        <f t="shared" si="287"/>
        <v>0</v>
      </c>
      <c r="EL69" s="56">
        <f t="shared" si="287"/>
        <v>0</v>
      </c>
      <c r="EM69" s="56">
        <f t="shared" si="287"/>
        <v>0</v>
      </c>
      <c r="EN69" s="56">
        <f t="shared" si="287"/>
        <v>0</v>
      </c>
      <c r="EO69" s="56">
        <f t="shared" si="287"/>
        <v>0</v>
      </c>
      <c r="EP69" s="56">
        <f t="shared" si="287"/>
        <v>0</v>
      </c>
      <c r="EQ69" s="56">
        <f t="shared" si="287"/>
        <v>0</v>
      </c>
      <c r="ER69" s="56">
        <f t="shared" si="287"/>
        <v>0</v>
      </c>
      <c r="ES69" s="56">
        <f t="shared" si="287"/>
        <v>0</v>
      </c>
      <c r="ET69" s="56">
        <f t="shared" si="287"/>
        <v>0</v>
      </c>
      <c r="EU69" s="56">
        <f t="shared" si="287"/>
        <v>0</v>
      </c>
      <c r="EV69" s="56">
        <f t="shared" si="287"/>
        <v>0</v>
      </c>
      <c r="EW69" s="56">
        <f t="shared" si="287"/>
        <v>0</v>
      </c>
      <c r="EX69" s="5"/>
      <c r="EY69" s="56">
        <f t="shared" ref="EY69:FU69" si="288">SUM(EY68)</f>
        <v>0</v>
      </c>
      <c r="EZ69" s="56">
        <f t="shared" si="288"/>
        <v>-662.03</v>
      </c>
      <c r="FA69" s="56">
        <f t="shared" si="288"/>
        <v>0</v>
      </c>
      <c r="FB69" s="56">
        <f t="shared" si="288"/>
        <v>-3647.89</v>
      </c>
      <c r="FC69" s="56">
        <f t="shared" si="288"/>
        <v>-1181.58</v>
      </c>
      <c r="FD69" s="56">
        <f t="shared" si="288"/>
        <v>-674.36000000000013</v>
      </c>
      <c r="FE69" s="56">
        <f t="shared" si="288"/>
        <v>0</v>
      </c>
      <c r="FF69" s="56">
        <f t="shared" si="288"/>
        <v>-437.2</v>
      </c>
      <c r="FG69" s="56">
        <f t="shared" si="288"/>
        <v>0</v>
      </c>
      <c r="FH69" s="56">
        <f t="shared" si="288"/>
        <v>0</v>
      </c>
      <c r="FI69" s="56">
        <f t="shared" si="288"/>
        <v>0</v>
      </c>
      <c r="FJ69" s="56">
        <f t="shared" si="288"/>
        <v>0</v>
      </c>
      <c r="FK69" s="56">
        <f t="shared" si="288"/>
        <v>0</v>
      </c>
      <c r="FL69" s="56">
        <f t="shared" si="288"/>
        <v>0</v>
      </c>
      <c r="FM69" s="56">
        <f t="shared" si="288"/>
        <v>0</v>
      </c>
      <c r="FN69" s="56">
        <f t="shared" si="288"/>
        <v>0</v>
      </c>
      <c r="FO69" s="56">
        <f t="shared" si="288"/>
        <v>0</v>
      </c>
      <c r="FP69" s="56">
        <f t="shared" si="288"/>
        <v>0</v>
      </c>
      <c r="FQ69" s="56">
        <f t="shared" si="288"/>
        <v>0</v>
      </c>
      <c r="FR69" s="56">
        <f t="shared" si="288"/>
        <v>0</v>
      </c>
      <c r="FS69" s="56">
        <f t="shared" si="288"/>
        <v>0</v>
      </c>
      <c r="FT69" s="56">
        <f t="shared" si="288"/>
        <v>0</v>
      </c>
      <c r="FU69" s="56">
        <f t="shared" si="288"/>
        <v>0</v>
      </c>
      <c r="FV69" s="5"/>
      <c r="FW69" s="56">
        <f t="shared" si="29"/>
        <v>-6603.06</v>
      </c>
      <c r="FX69" s="5"/>
      <c r="FY69" s="359">
        <f>SUM(FY68)</f>
        <v>-156346430.24000001</v>
      </c>
      <c r="FZ69" s="56">
        <f t="shared" ref="FZ69:GV69" si="289">SUM(FZ68)</f>
        <v>-157350508.55064532</v>
      </c>
      <c r="GA69" s="56">
        <f t="shared" si="289"/>
        <v>-157669726.66509876</v>
      </c>
      <c r="GB69" s="56">
        <f t="shared" si="289"/>
        <v>-158470577.95885292</v>
      </c>
      <c r="GC69" s="56">
        <f t="shared" si="289"/>
        <v>-157809263.51449525</v>
      </c>
      <c r="GD69" s="56">
        <f t="shared" si="289"/>
        <v>-157829127.98051211</v>
      </c>
      <c r="GE69" s="56">
        <f t="shared" si="289"/>
        <v>-157578212.3617177</v>
      </c>
      <c r="GF69" s="56">
        <f t="shared" si="289"/>
        <v>-158402576.12106004</v>
      </c>
      <c r="GG69" s="56">
        <f t="shared" si="289"/>
        <v>-159204927.45512426</v>
      </c>
      <c r="GH69" s="56">
        <f t="shared" si="289"/>
        <v>-159598949.69359222</v>
      </c>
      <c r="GI69" s="56">
        <f t="shared" si="289"/>
        <v>-159565573.70623577</v>
      </c>
      <c r="GJ69" s="56">
        <f t="shared" si="289"/>
        <v>-159531300.20956242</v>
      </c>
      <c r="GK69" s="56">
        <f t="shared" si="289"/>
        <v>-159497631.2228561</v>
      </c>
      <c r="GL69" s="56">
        <f t="shared" si="289"/>
        <v>-159465188.88428175</v>
      </c>
      <c r="GM69" s="56">
        <f t="shared" si="289"/>
        <v>-159432912.5963963</v>
      </c>
      <c r="GN69" s="56">
        <f t="shared" si="289"/>
        <v>-159399121.10487303</v>
      </c>
      <c r="GO69" s="56">
        <f t="shared" si="289"/>
        <v>-159363636.65595058</v>
      </c>
      <c r="GP69" s="56">
        <f t="shared" si="289"/>
        <v>-159326635.52210897</v>
      </c>
      <c r="GQ69" s="56">
        <f t="shared" si="289"/>
        <v>-159293896.57160056</v>
      </c>
      <c r="GR69" s="56">
        <f t="shared" si="289"/>
        <v>-159258000.92484966</v>
      </c>
      <c r="GS69" s="56">
        <f t="shared" si="289"/>
        <v>-159219524.03485695</v>
      </c>
      <c r="GT69" s="56">
        <f t="shared" si="289"/>
        <v>-159178776.97070485</v>
      </c>
      <c r="GU69" s="56">
        <f t="shared" si="289"/>
        <v>-159135759.73239338</v>
      </c>
      <c r="GV69" s="56">
        <f t="shared" si="289"/>
        <v>-159090861.89691627</v>
      </c>
      <c r="GW69" s="59"/>
      <c r="GX69" s="569"/>
      <c r="GY69" s="599"/>
      <c r="GZ69" s="564">
        <f>SUM(GZ68)</f>
        <v>-159322557.40979624</v>
      </c>
      <c r="HA69" s="564">
        <f>SUM(HA68)</f>
        <v>-165553278.699999</v>
      </c>
      <c r="HB69" s="64">
        <f t="shared" si="93"/>
        <v>6230721.2902027667</v>
      </c>
      <c r="HD69" s="107">
        <f>SUM(HD68)</f>
        <v>-156834930.11645955</v>
      </c>
      <c r="HE69" s="107">
        <f>SUM(HE68)</f>
        <v>-165553278.699999</v>
      </c>
      <c r="HF69" s="107">
        <f t="shared" si="94"/>
        <v>8718348.5835394561</v>
      </c>
      <c r="HH69" s="107">
        <f t="shared" si="54"/>
        <v>2487627.2933366895</v>
      </c>
    </row>
    <row r="70" spans="1:216">
      <c r="D70" s="5"/>
      <c r="E70" s="5"/>
      <c r="F70" s="5"/>
      <c r="G70" s="5"/>
      <c r="H70" s="5"/>
      <c r="I70" s="5"/>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59"/>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5"/>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5"/>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5"/>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5"/>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5"/>
      <c r="FW70" s="27">
        <f t="shared" si="29"/>
        <v>0</v>
      </c>
      <c r="FX70" s="5"/>
      <c r="FY70" s="358"/>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569"/>
      <c r="GY70" s="599"/>
      <c r="GZ70" s="565"/>
      <c r="HA70" s="127"/>
      <c r="HB70" s="127"/>
      <c r="HD70" s="106"/>
      <c r="HE70" s="106"/>
      <c r="HF70" s="106"/>
      <c r="HH70" s="106"/>
    </row>
    <row r="71" spans="1:216">
      <c r="A71" s="6" t="s">
        <v>365</v>
      </c>
      <c r="B71" s="6"/>
      <c r="D71" s="5"/>
      <c r="E71" s="5"/>
      <c r="F71" s="5"/>
      <c r="G71" s="5"/>
      <c r="H71" s="5"/>
      <c r="I71" s="5"/>
      <c r="J71" s="120">
        <f>J69+J65+J47+J37+J31+J24+J16</f>
        <v>-16493644.599999996</v>
      </c>
      <c r="K71" s="120">
        <f t="shared" ref="K71:AF71" si="290">K69+K65+K47+K37+K31+K24+K16</f>
        <v>-15085525.869999995</v>
      </c>
      <c r="L71" s="120">
        <f t="shared" si="290"/>
        <v>-30973371.989999965</v>
      </c>
      <c r="M71" s="120">
        <f t="shared" si="290"/>
        <v>-26872758.640000001</v>
      </c>
      <c r="N71" s="120">
        <f t="shared" si="290"/>
        <v>-11716886.030000022</v>
      </c>
      <c r="O71" s="120">
        <f t="shared" si="290"/>
        <v>-24852622.669999994</v>
      </c>
      <c r="P71" s="120">
        <f t="shared" si="290"/>
        <v>-16125731.000000002</v>
      </c>
      <c r="Q71" s="120">
        <f t="shared" si="290"/>
        <v>-11809534.449999996</v>
      </c>
      <c r="R71" s="120">
        <f t="shared" si="290"/>
        <v>-27926986.199999999</v>
      </c>
      <c r="S71" s="120">
        <f t="shared" si="290"/>
        <v>-24126561.799226236</v>
      </c>
      <c r="T71" s="120">
        <f t="shared" si="290"/>
        <v>-24126561.799226236</v>
      </c>
      <c r="U71" s="120">
        <f t="shared" si="290"/>
        <v>-24126561.799226236</v>
      </c>
      <c r="V71" s="120">
        <f t="shared" si="290"/>
        <v>-24126561.799226236</v>
      </c>
      <c r="W71" s="120">
        <f t="shared" si="290"/>
        <v>-24126561.799226236</v>
      </c>
      <c r="X71" s="120">
        <f t="shared" si="290"/>
        <v>-26391149.909226231</v>
      </c>
      <c r="Y71" s="120">
        <f t="shared" si="290"/>
        <v>-24126561.799226236</v>
      </c>
      <c r="Z71" s="120">
        <f t="shared" si="290"/>
        <v>-24126561.799226236</v>
      </c>
      <c r="AA71" s="120">
        <f t="shared" si="290"/>
        <v>-24126561.799226236</v>
      </c>
      <c r="AB71" s="120">
        <f t="shared" si="290"/>
        <v>-24696146.605484463</v>
      </c>
      <c r="AC71" s="120">
        <f t="shared" si="290"/>
        <v>-24696146.605484463</v>
      </c>
      <c r="AD71" s="120">
        <f t="shared" si="290"/>
        <v>-24696146.605484463</v>
      </c>
      <c r="AE71" s="120">
        <f t="shared" si="290"/>
        <v>-24696146.605484463</v>
      </c>
      <c r="AF71" s="120">
        <f t="shared" si="290"/>
        <v>-24696146.605484463</v>
      </c>
      <c r="AG71" s="7"/>
      <c r="AH71" s="56">
        <f t="shared" ref="AH71:BD71" si="291">AH69+AH65+AH47+AH37+AH31+AH24+AH16</f>
        <v>44706327.917902388</v>
      </c>
      <c r="AI71" s="56">
        <f t="shared" si="291"/>
        <v>44746499.509053379</v>
      </c>
      <c r="AJ71" s="56">
        <f t="shared" si="291"/>
        <v>44841917.950439058</v>
      </c>
      <c r="AK71" s="56">
        <f t="shared" si="291"/>
        <v>44904424.545151554</v>
      </c>
      <c r="AL71" s="56">
        <f t="shared" si="291"/>
        <v>44954884.365515806</v>
      </c>
      <c r="AM71" s="56">
        <f t="shared" si="291"/>
        <v>45249612.383047111</v>
      </c>
      <c r="AN71" s="56">
        <f t="shared" si="291"/>
        <v>45662642.141278803</v>
      </c>
      <c r="AO71" s="56">
        <f t="shared" si="291"/>
        <v>45839759.800206587</v>
      </c>
      <c r="AP71" s="56">
        <f t="shared" si="291"/>
        <v>45874101.961001575</v>
      </c>
      <c r="AQ71" s="56">
        <f t="shared" si="291"/>
        <v>45988549.661484897</v>
      </c>
      <c r="AR71" s="56">
        <f t="shared" si="291"/>
        <v>46199213.754997998</v>
      </c>
      <c r="AS71" s="56">
        <f t="shared" si="291"/>
        <v>46525052.447563782</v>
      </c>
      <c r="AT71" s="56">
        <f t="shared" si="291"/>
        <v>46780134.665111154</v>
      </c>
      <c r="AU71" s="56">
        <f t="shared" si="291"/>
        <v>46866930.534766898</v>
      </c>
      <c r="AV71" s="56">
        <f t="shared" si="291"/>
        <v>46935685.146215618</v>
      </c>
      <c r="AW71" s="56">
        <f t="shared" si="291"/>
        <v>47032954.672397308</v>
      </c>
      <c r="AX71" s="56">
        <f t="shared" si="291"/>
        <v>47139513.466467693</v>
      </c>
      <c r="AY71" s="56">
        <f t="shared" si="291"/>
        <v>47227529.64154762</v>
      </c>
      <c r="AZ71" s="56">
        <f t="shared" si="291"/>
        <v>47414941.684056766</v>
      </c>
      <c r="BA71" s="56">
        <f t="shared" si="291"/>
        <v>47546949.437198527</v>
      </c>
      <c r="BB71" s="56">
        <f t="shared" si="291"/>
        <v>47544733.041133255</v>
      </c>
      <c r="BC71" s="56">
        <f t="shared" si="291"/>
        <v>47556834.380562931</v>
      </c>
      <c r="BD71" s="56">
        <f t="shared" si="291"/>
        <v>47579970.451298185</v>
      </c>
      <c r="BE71" s="56">
        <f t="shared" ref="BE71" si="292">BE69+BE65+BE47+BE37+BE31+BE24+BE16</f>
        <v>47977148.674168728</v>
      </c>
      <c r="BF71" s="59"/>
      <c r="BG71" s="56">
        <f t="shared" ref="BG71" si="293">BG69+BG65+BG47+BG37+BG31+BG24+BG16</f>
        <v>1180832.77</v>
      </c>
      <c r="BH71" s="56">
        <f t="shared" ref="BH71:CC71" si="294">BH69+BH65+BH47+BH37+BH31+BH24+BH16</f>
        <v>1203113.6999999997</v>
      </c>
      <c r="BI71" s="56">
        <f t="shared" si="294"/>
        <v>1220955.3</v>
      </c>
      <c r="BJ71" s="56">
        <f t="shared" si="294"/>
        <v>1248170.45</v>
      </c>
      <c r="BK71" s="56">
        <f t="shared" si="294"/>
        <v>1270732.8500000001</v>
      </c>
      <c r="BL71" s="56">
        <f t="shared" si="294"/>
        <v>1287802.92</v>
      </c>
      <c r="BM71" s="56">
        <f t="shared" si="294"/>
        <v>1305126.3199999996</v>
      </c>
      <c r="BN71" s="56">
        <f t="shared" si="294"/>
        <v>1317373.6299999997</v>
      </c>
      <c r="BO71" s="56">
        <f t="shared" si="294"/>
        <v>1328368.8099999998</v>
      </c>
      <c r="BP71" s="56">
        <f t="shared" si="294"/>
        <v>1163791.8608333331</v>
      </c>
      <c r="BQ71" s="56">
        <f t="shared" si="294"/>
        <v>1163791.8608333331</v>
      </c>
      <c r="BR71" s="56">
        <f t="shared" si="294"/>
        <v>1163791.8608333331</v>
      </c>
      <c r="BS71" s="56">
        <f t="shared" si="294"/>
        <v>1163791.8608333331</v>
      </c>
      <c r="BT71" s="56">
        <f t="shared" si="294"/>
        <v>1163791.8608333331</v>
      </c>
      <c r="BU71" s="56">
        <f t="shared" si="294"/>
        <v>1163791.8608333331</v>
      </c>
      <c r="BV71" s="56">
        <f t="shared" si="294"/>
        <v>1163791.8608333331</v>
      </c>
      <c r="BW71" s="56">
        <f t="shared" si="294"/>
        <v>1163791.8608333331</v>
      </c>
      <c r="BX71" s="56">
        <f t="shared" si="294"/>
        <v>1163791.8608333331</v>
      </c>
      <c r="BY71" s="56">
        <f t="shared" si="294"/>
        <v>1163791.8608333331</v>
      </c>
      <c r="BZ71" s="56">
        <f t="shared" si="294"/>
        <v>1163791.8608333331</v>
      </c>
      <c r="CA71" s="56">
        <f t="shared" si="294"/>
        <v>1163791.8608333331</v>
      </c>
      <c r="CB71" s="56">
        <f t="shared" si="294"/>
        <v>1163791.8608333331</v>
      </c>
      <c r="CC71" s="56">
        <f t="shared" si="294"/>
        <v>1163791.8608333331</v>
      </c>
      <c r="CD71" s="5"/>
      <c r="CE71" s="56">
        <f t="shared" ref="CE71" si="295">CE69+CE65+CE47+CE37+CE31+CE24+CE16</f>
        <v>106958.86000000066</v>
      </c>
      <c r="CF71" s="56">
        <f t="shared" ref="CF71:DA71" si="296">CF69+CF65+CF47+CF37+CF31+CF24+CF16</f>
        <v>106958.83000000317</v>
      </c>
      <c r="CG71" s="56">
        <f t="shared" si="296"/>
        <v>103859.88999999783</v>
      </c>
      <c r="CH71" s="56">
        <f t="shared" si="296"/>
        <v>106958.89000000042</v>
      </c>
      <c r="CI71" s="56">
        <f t="shared" si="296"/>
        <v>106958.8699999988</v>
      </c>
      <c r="CJ71" s="56">
        <f t="shared" si="296"/>
        <v>106967.8799999983</v>
      </c>
      <c r="CK71" s="56">
        <f t="shared" si="296"/>
        <v>106958.89000000113</v>
      </c>
      <c r="CL71" s="56">
        <f t="shared" si="296"/>
        <v>106958.88000000085</v>
      </c>
      <c r="CM71" s="56">
        <f t="shared" si="296"/>
        <v>106980.49999999946</v>
      </c>
      <c r="CN71" s="56">
        <f t="shared" si="296"/>
        <v>107005.93387223331</v>
      </c>
      <c r="CO71" s="56">
        <f t="shared" si="296"/>
        <v>107005.93387223331</v>
      </c>
      <c r="CP71" s="56">
        <f t="shared" si="296"/>
        <v>107005.93387223331</v>
      </c>
      <c r="CQ71" s="56">
        <f t="shared" si="296"/>
        <v>107005.93387223331</v>
      </c>
      <c r="CR71" s="56">
        <f t="shared" si="296"/>
        <v>107005.93387223331</v>
      </c>
      <c r="CS71" s="56">
        <f t="shared" si="296"/>
        <v>107005.93387223331</v>
      </c>
      <c r="CT71" s="56">
        <f t="shared" si="296"/>
        <v>107005.93387223331</v>
      </c>
      <c r="CU71" s="56">
        <f t="shared" si="296"/>
        <v>107005.93387223331</v>
      </c>
      <c r="CV71" s="56">
        <f t="shared" si="296"/>
        <v>107005.93387223331</v>
      </c>
      <c r="CW71" s="56">
        <f t="shared" si="296"/>
        <v>107005.93387223331</v>
      </c>
      <c r="CX71" s="56">
        <f t="shared" si="296"/>
        <v>107005.93387223331</v>
      </c>
      <c r="CY71" s="56">
        <f t="shared" si="296"/>
        <v>107005.93387223331</v>
      </c>
      <c r="CZ71" s="56">
        <f t="shared" si="296"/>
        <v>107005.93387223331</v>
      </c>
      <c r="DA71" s="56">
        <f t="shared" si="296"/>
        <v>107005.93387223331</v>
      </c>
      <c r="DB71" s="5"/>
      <c r="DC71" s="56">
        <f t="shared" ref="DC71:DR71" si="297">DC69+DC65+DC47+DC37+DC31+DC24+DC16</f>
        <v>297898.21428571426</v>
      </c>
      <c r="DD71" s="56">
        <f t="shared" si="297"/>
        <v>297898.21428571426</v>
      </c>
      <c r="DE71" s="56">
        <f t="shared" si="297"/>
        <v>297898.21428571426</v>
      </c>
      <c r="DF71" s="56">
        <f t="shared" si="297"/>
        <v>297898.21428571426</v>
      </c>
      <c r="DG71" s="56">
        <f t="shared" si="297"/>
        <v>297898.21428571426</v>
      </c>
      <c r="DH71" s="56">
        <f t="shared" si="297"/>
        <v>297898.21428571426</v>
      </c>
      <c r="DI71" s="56">
        <f t="shared" si="297"/>
        <v>297898.21428571426</v>
      </c>
      <c r="DJ71" s="56">
        <f t="shared" si="297"/>
        <v>297898.21428571426</v>
      </c>
      <c r="DK71" s="56">
        <f t="shared" si="297"/>
        <v>297898.21428571426</v>
      </c>
      <c r="DL71" s="56">
        <f t="shared" si="297"/>
        <v>297898.21428571426</v>
      </c>
      <c r="DM71" s="56">
        <f t="shared" si="297"/>
        <v>297898.21428571426</v>
      </c>
      <c r="DN71" s="56">
        <f t="shared" si="297"/>
        <v>297898.21428571426</v>
      </c>
      <c r="DO71" s="56">
        <f t="shared" si="297"/>
        <v>297898.21428571426</v>
      </c>
      <c r="DP71" s="56">
        <f t="shared" si="297"/>
        <v>297898.21428571426</v>
      </c>
      <c r="DQ71" s="56">
        <f t="shared" si="297"/>
        <v>297898.21428571426</v>
      </c>
      <c r="DR71" s="56">
        <f t="shared" si="297"/>
        <v>297898.21428571426</v>
      </c>
      <c r="DS71" s="56">
        <f t="shared" ref="DS71:DY71" si="298">DS69+DS65+DS47+DS37+DS31+DS24+DS16</f>
        <v>297898.21428571426</v>
      </c>
      <c r="DT71" s="56">
        <f t="shared" si="298"/>
        <v>297898.21428571426</v>
      </c>
      <c r="DU71" s="56">
        <f t="shared" si="298"/>
        <v>297898.21428571426</v>
      </c>
      <c r="DV71" s="56">
        <f t="shared" si="298"/>
        <v>297898.21428571426</v>
      </c>
      <c r="DW71" s="56">
        <f t="shared" si="298"/>
        <v>297898.21428571426</v>
      </c>
      <c r="DX71" s="56">
        <f t="shared" si="298"/>
        <v>297898.21428571426</v>
      </c>
      <c r="DY71" s="56">
        <f t="shared" si="298"/>
        <v>297898.21428571426</v>
      </c>
      <c r="DZ71" s="5"/>
      <c r="EA71" s="56">
        <f t="shared" ref="EA71:EW71" si="299">EA69+EA65+EA47+EA37+EA31+EA24+EA16</f>
        <v>-510132.91</v>
      </c>
      <c r="EB71" s="56">
        <f t="shared" si="299"/>
        <v>-1297299.19</v>
      </c>
      <c r="EC71" s="56">
        <f t="shared" si="299"/>
        <v>-4262791.68</v>
      </c>
      <c r="ED71" s="56">
        <f t="shared" si="299"/>
        <v>-2233010.84</v>
      </c>
      <c r="EE71" s="56">
        <f t="shared" si="299"/>
        <v>-380160.63</v>
      </c>
      <c r="EF71" s="56">
        <f t="shared" si="299"/>
        <v>-1034852.98</v>
      </c>
      <c r="EG71" s="56">
        <f t="shared" si="299"/>
        <v>-629271.74</v>
      </c>
      <c r="EH71" s="56">
        <f t="shared" si="299"/>
        <v>-508069.05</v>
      </c>
      <c r="EI71" s="56">
        <f t="shared" si="299"/>
        <v>-1145320.17</v>
      </c>
      <c r="EJ71" s="56">
        <f t="shared" si="299"/>
        <v>-1200000</v>
      </c>
      <c r="EK71" s="56">
        <f t="shared" si="299"/>
        <v>-1180000</v>
      </c>
      <c r="EL71" s="56">
        <f t="shared" si="299"/>
        <v>-1300000</v>
      </c>
      <c r="EM71" s="56">
        <f t="shared" si="299"/>
        <v>-1400000</v>
      </c>
      <c r="EN71" s="56">
        <f t="shared" si="299"/>
        <v>-1125000</v>
      </c>
      <c r="EO71" s="56">
        <f t="shared" si="299"/>
        <v>-1375000</v>
      </c>
      <c r="EP71" s="56">
        <f t="shared" si="299"/>
        <v>-500000</v>
      </c>
      <c r="EQ71" s="56">
        <f t="shared" si="299"/>
        <v>-205000</v>
      </c>
      <c r="ER71" s="56">
        <f t="shared" si="299"/>
        <v>-305000</v>
      </c>
      <c r="ES71" s="56">
        <f t="shared" si="299"/>
        <v>-23000</v>
      </c>
      <c r="ET71" s="56">
        <f t="shared" si="299"/>
        <v>-23000</v>
      </c>
      <c r="EU71" s="56">
        <f t="shared" si="299"/>
        <v>-1313000</v>
      </c>
      <c r="EV71" s="56">
        <f t="shared" si="299"/>
        <v>-23000</v>
      </c>
      <c r="EW71" s="56">
        <f t="shared" si="299"/>
        <v>-23000</v>
      </c>
      <c r="EX71" s="5"/>
      <c r="EY71" s="56">
        <f t="shared" ref="EY71:FU71" si="300">EY69+EY65+EY47+EY37+EY31+EY24+EY16</f>
        <v>-3101084.8700000006</v>
      </c>
      <c r="EZ71" s="56">
        <f t="shared" si="300"/>
        <v>-4430250.13</v>
      </c>
      <c r="FA71" s="56">
        <f t="shared" si="300"/>
        <v>-4272465.7599999988</v>
      </c>
      <c r="FB71" s="56">
        <f t="shared" si="300"/>
        <v>-5382113.6400000006</v>
      </c>
      <c r="FC71" s="56">
        <f t="shared" si="300"/>
        <v>-5058082.8000000007</v>
      </c>
      <c r="FD71" s="56">
        <f t="shared" si="300"/>
        <v>-7933871.6300000008</v>
      </c>
      <c r="FE71" s="56">
        <f t="shared" si="300"/>
        <v>-4280013.6100000022</v>
      </c>
      <c r="FF71" s="56">
        <f t="shared" si="300"/>
        <v>-6230511.2700000005</v>
      </c>
      <c r="FG71" s="56">
        <f t="shared" si="300"/>
        <v>-6869372.3699999973</v>
      </c>
      <c r="FH71" s="56">
        <f t="shared" si="300"/>
        <v>0</v>
      </c>
      <c r="FI71" s="56">
        <f t="shared" si="300"/>
        <v>0</v>
      </c>
      <c r="FJ71" s="56">
        <f t="shared" si="300"/>
        <v>0</v>
      </c>
      <c r="FK71" s="56">
        <f t="shared" si="300"/>
        <v>0</v>
      </c>
      <c r="FL71" s="56">
        <f t="shared" si="300"/>
        <v>0</v>
      </c>
      <c r="FM71" s="56">
        <f t="shared" si="300"/>
        <v>0</v>
      </c>
      <c r="FN71" s="56">
        <f t="shared" si="300"/>
        <v>0</v>
      </c>
      <c r="FO71" s="56">
        <f t="shared" si="300"/>
        <v>0</v>
      </c>
      <c r="FP71" s="56">
        <f t="shared" si="300"/>
        <v>-2627330.1399999997</v>
      </c>
      <c r="FQ71" s="56">
        <f t="shared" si="300"/>
        <v>0</v>
      </c>
      <c r="FR71" s="56">
        <f t="shared" si="300"/>
        <v>0</v>
      </c>
      <c r="FS71" s="56">
        <f t="shared" si="300"/>
        <v>0</v>
      </c>
      <c r="FT71" s="56">
        <f t="shared" si="300"/>
        <v>0</v>
      </c>
      <c r="FU71" s="56">
        <f t="shared" si="300"/>
        <v>0</v>
      </c>
      <c r="FV71" s="5"/>
      <c r="FW71" s="56">
        <f t="shared" si="29"/>
        <v>-50185096.219999999</v>
      </c>
      <c r="FX71" s="5"/>
      <c r="FY71" s="359">
        <f>FY69+FY65+FY47+FY37+FY31+FY24+FY16</f>
        <v>-6871750570.9984589</v>
      </c>
      <c r="FZ71" s="56">
        <f t="shared" ref="FZ71:GV71" si="301">FZ69+FZ65+FZ47+FZ37+FZ31+FZ24+FZ16</f>
        <v>-6897977897.9717979</v>
      </c>
      <c r="GA71" s="56">
        <f t="shared" si="301"/>
        <v>-6923614711.4765224</v>
      </c>
      <c r="GB71" s="56">
        <f t="shared" si="301"/>
        <v>-6930633219.9959602</v>
      </c>
      <c r="GC71" s="56">
        <f t="shared" si="301"/>
        <v>-6942753248.7957611</v>
      </c>
      <c r="GD71" s="56">
        <f t="shared" si="301"/>
        <v>-6972523321.6530933</v>
      </c>
      <c r="GE71" s="56">
        <f t="shared" si="301"/>
        <v>-6986057285.5286589</v>
      </c>
      <c r="GF71" s="56">
        <f t="shared" si="301"/>
        <v>-7012572012.4031506</v>
      </c>
      <c r="GG71" s="56">
        <f t="shared" si="301"/>
        <v>-7041620230.3184376</v>
      </c>
      <c r="GH71" s="56">
        <f t="shared" si="301"/>
        <v>-7053400348.7642097</v>
      </c>
      <c r="GI71" s="56">
        <f t="shared" si="301"/>
        <v>-7075841696.7289715</v>
      </c>
      <c r="GJ71" s="56">
        <f t="shared" si="301"/>
        <v>-7098628883.3863001</v>
      </c>
      <c r="GK71" s="56">
        <f t="shared" si="301"/>
        <v>-7121551152.2611771</v>
      </c>
      <c r="GL71" s="56">
        <f t="shared" si="301"/>
        <v>-7144460217.0057087</v>
      </c>
      <c r="GM71" s="56">
        <f t="shared" si="301"/>
        <v>-7167713036.3616905</v>
      </c>
      <c r="GN71" s="56">
        <f t="shared" si="301"/>
        <v>-7188548537.133852</v>
      </c>
      <c r="GO71" s="56">
        <f t="shared" si="301"/>
        <v>-7212630184.8100834</v>
      </c>
      <c r="GP71" s="56">
        <f t="shared" si="301"/>
        <v>-7237094848.661397</v>
      </c>
      <c r="GQ71" s="56">
        <f t="shared" si="301"/>
        <v>-7259019594.4152184</v>
      </c>
      <c r="GR71" s="56">
        <f t="shared" si="301"/>
        <v>-7283416093.2559223</v>
      </c>
      <c r="GS71" s="56">
        <f t="shared" si="301"/>
        <v>-7307810375.7005634</v>
      </c>
      <c r="GT71" s="56">
        <f t="shared" si="301"/>
        <v>-7330926759.4846325</v>
      </c>
      <c r="GU71" s="56">
        <f t="shared" si="301"/>
        <v>-7355356279.3394394</v>
      </c>
      <c r="GV71" s="56">
        <f t="shared" si="301"/>
        <v>-7380182977.4171143</v>
      </c>
      <c r="GW71" s="59"/>
      <c r="GX71" s="569"/>
      <c r="GY71" s="599"/>
      <c r="GZ71" s="564">
        <f>GZ69+GZ65+GZ47+GZ37+GZ31+GZ24+GZ16</f>
        <v>-7237487610.7102394</v>
      </c>
      <c r="HA71" s="564">
        <f>HA69+HA65+HA47+HA37+HA31+HA24+HA16</f>
        <v>-6797566060.5587635</v>
      </c>
      <c r="HB71" s="64">
        <f t="shared" si="93"/>
        <v>-439921550.15147591</v>
      </c>
      <c r="HD71" s="107">
        <f>HD69+HD65+HD47+HD37+HD31+HD24+HD16</f>
        <v>-7251114638.4457035</v>
      </c>
      <c r="HE71" s="107">
        <f>HE69+HE65+HE47+HE37+HE31+HE24+HE16</f>
        <v>-6797566060.5587635</v>
      </c>
      <c r="HF71" s="107">
        <f t="shared" si="94"/>
        <v>-453548577.88694</v>
      </c>
      <c r="HH71" s="107">
        <f t="shared" si="54"/>
        <v>-13627027.735464096</v>
      </c>
    </row>
    <row r="72" spans="1:216">
      <c r="A72" s="6"/>
      <c r="B72" s="6"/>
      <c r="D72" s="5"/>
      <c r="E72" s="5"/>
      <c r="F72" s="5"/>
      <c r="G72" s="5"/>
      <c r="H72" s="5"/>
      <c r="I72" s="5"/>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59"/>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5"/>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5"/>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5"/>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5"/>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5"/>
      <c r="FW72" s="27"/>
      <c r="FX72" s="5"/>
      <c r="FY72" s="358"/>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569"/>
      <c r="GY72" s="599"/>
      <c r="GZ72" s="565"/>
      <c r="HA72" s="127"/>
      <c r="HB72" s="127"/>
      <c r="HD72" s="106"/>
      <c r="HE72" s="106"/>
      <c r="HF72" s="106"/>
      <c r="HH72" s="106"/>
    </row>
    <row r="73" spans="1:216">
      <c r="D73" s="5"/>
      <c r="E73" s="5"/>
      <c r="F73" s="5"/>
      <c r="G73" s="5"/>
      <c r="H73" s="5"/>
      <c r="I73" s="5"/>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59"/>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5"/>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5"/>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5"/>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5"/>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5"/>
      <c r="FW73" s="27"/>
      <c r="FX73" s="5"/>
      <c r="FY73" s="358"/>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569"/>
      <c r="GY73" s="599"/>
      <c r="GZ73" s="565"/>
      <c r="HA73" s="127"/>
      <c r="HB73" s="127"/>
      <c r="HD73" s="106"/>
      <c r="HE73" s="106"/>
      <c r="HF73" s="106"/>
      <c r="HH73" s="106"/>
    </row>
    <row r="74" spans="1:216">
      <c r="A74" s="6" t="s">
        <v>383</v>
      </c>
      <c r="B74" s="6"/>
      <c r="D74" s="5"/>
      <c r="E74" s="5"/>
      <c r="F74" s="5"/>
      <c r="G74" s="5"/>
      <c r="H74" s="5"/>
      <c r="I74" s="5"/>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59"/>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5"/>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5"/>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5"/>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5"/>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5"/>
      <c r="FW74" s="27"/>
      <c r="FX74" s="5"/>
      <c r="FY74" s="358"/>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569"/>
      <c r="GY74" s="599"/>
      <c r="GZ74" s="565"/>
      <c r="HA74" s="127"/>
      <c r="HB74" s="127"/>
      <c r="HD74" s="106"/>
      <c r="HE74" s="106"/>
      <c r="HF74" s="106"/>
      <c r="HH74" s="106"/>
    </row>
    <row r="75" spans="1:216">
      <c r="A75" s="6"/>
      <c r="B75" s="6"/>
      <c r="D75" s="5"/>
      <c r="E75" s="5"/>
      <c r="F75" s="5"/>
      <c r="G75" s="5"/>
      <c r="H75" s="5"/>
      <c r="I75" s="5"/>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c r="AG75" s="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59"/>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5"/>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5"/>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5"/>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5"/>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5"/>
      <c r="FW75" s="27"/>
      <c r="FX75" s="5"/>
      <c r="FY75" s="358"/>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569"/>
      <c r="GY75" s="599"/>
      <c r="GZ75" s="565"/>
      <c r="HA75" s="127"/>
      <c r="HB75" s="127"/>
      <c r="HD75" s="106"/>
      <c r="HE75" s="106"/>
      <c r="HF75" s="106"/>
      <c r="HH75" s="106"/>
    </row>
    <row r="76" spans="1:216">
      <c r="A76" s="6" t="s">
        <v>198</v>
      </c>
      <c r="B76" s="6"/>
      <c r="D76" s="5"/>
      <c r="E76" s="5"/>
      <c r="F76" s="5"/>
      <c r="G76" s="5"/>
      <c r="H76" s="5"/>
      <c r="I76" s="5"/>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59"/>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5"/>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5"/>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5"/>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5"/>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5"/>
      <c r="FW76" s="27"/>
      <c r="FX76" s="5"/>
      <c r="FY76" s="358"/>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569"/>
      <c r="GY76" s="599"/>
      <c r="GZ76" s="565"/>
      <c r="HA76" s="127"/>
      <c r="HB76" s="127"/>
      <c r="HD76" s="106"/>
      <c r="HE76" s="106"/>
      <c r="HF76" s="106"/>
      <c r="HH76" s="106"/>
    </row>
    <row r="77" spans="1:216">
      <c r="A77" s="5" t="s">
        <v>21</v>
      </c>
      <c r="B77" s="5" t="s">
        <v>22</v>
      </c>
      <c r="C77" s="3" t="s">
        <v>22</v>
      </c>
      <c r="D77" s="5" t="s">
        <v>148</v>
      </c>
      <c r="E77" s="5" t="s">
        <v>45</v>
      </c>
      <c r="F77" s="5" t="s">
        <v>149</v>
      </c>
      <c r="G77" s="5" t="s">
        <v>90</v>
      </c>
      <c r="H77" s="5" t="s">
        <v>1207</v>
      </c>
      <c r="I77" s="5"/>
      <c r="J77" s="119">
        <f>SUMIF(Retirements!$E$10:$E$96,'Accum Dep'!$F77,Retirements!ED$10:ED$97)</f>
        <v>0</v>
      </c>
      <c r="K77" s="119">
        <f>SUMIF(Retirements!$E$10:$E$96,'Accum Dep'!$F77,Retirements!EE$10:EE$97)</f>
        <v>0</v>
      </c>
      <c r="L77" s="119">
        <f>SUMIF(Retirements!$E$10:$E$96,'Accum Dep'!$F77,Retirements!EF$10:EF$97)</f>
        <v>0</v>
      </c>
      <c r="M77" s="119">
        <f>SUMIF(Retirements!$E$10:$E$96,'Accum Dep'!$F77,Retirements!EG$10:EG$97)</f>
        <v>0</v>
      </c>
      <c r="N77" s="119">
        <f>SUMIF(Retirements!$E$10:$E$96,'Accum Dep'!$F77,Retirements!EH$10:EH$97)</f>
        <v>0</v>
      </c>
      <c r="O77" s="119">
        <f>SUMIF(Retirements!$E$10:$E$96,'Accum Dep'!$F77,Retirements!EI$10:EI$97)</f>
        <v>0</v>
      </c>
      <c r="P77" s="119">
        <f>SUMIF(Retirements!$E$10:$E$96,'Accum Dep'!$F77,Retirements!EJ$10:EJ$97)</f>
        <v>0</v>
      </c>
      <c r="Q77" s="119">
        <f>SUMIF(Retirements!$E$10:$E$96,'Accum Dep'!$F77,Retirements!EK$10:EK$97)</f>
        <v>0</v>
      </c>
      <c r="R77" s="119">
        <f>SUMIF(Retirements!$E$10:$E$96,'Accum Dep'!$F77,Retirements!EL$10:EL$97)</f>
        <v>0</v>
      </c>
      <c r="S77" s="119">
        <f>SUMIF(Retirements!$E$10:$E$96,'Accum Dep'!$F77,Retirements!EM$10:EM$97)</f>
        <v>0</v>
      </c>
      <c r="T77" s="119">
        <f>SUMIF(Retirements!$E$10:$E$96,'Accum Dep'!$F77,Retirements!EN$10:EN$97)</f>
        <v>0</v>
      </c>
      <c r="U77" s="119">
        <f>SUMIF(Retirements!$E$10:$E$96,'Accum Dep'!$F77,Retirements!EO$10:EO$97)</f>
        <v>0</v>
      </c>
      <c r="V77" s="119">
        <f>SUMIF(Retirements!$E$10:$E$96,'Accum Dep'!$F77,Retirements!EP$10:EP$97)</f>
        <v>0</v>
      </c>
      <c r="W77" s="119">
        <f>SUMIF(Retirements!$E$10:$E$96,'Accum Dep'!$F77,Retirements!EQ$10:EQ$97)</f>
        <v>0</v>
      </c>
      <c r="X77" s="119">
        <f>SUMIF(Retirements!$E$10:$E$96,'Accum Dep'!$F77,Retirements!ER$10:ER$97)</f>
        <v>0</v>
      </c>
      <c r="Y77" s="119">
        <f>SUMIF(Retirements!$E$10:$E$96,'Accum Dep'!$F77,Retirements!ES$10:ES$97)</f>
        <v>0</v>
      </c>
      <c r="Z77" s="119">
        <f>SUMIF(Retirements!$E$10:$E$96,'Accum Dep'!$F77,Retirements!ET$10:ET$97)</f>
        <v>0</v>
      </c>
      <c r="AA77" s="119">
        <f>SUMIF(Retirements!$E$10:$E$96,'Accum Dep'!$F77,Retirements!EU$10:EU$97)</f>
        <v>0</v>
      </c>
      <c r="AB77" s="119">
        <f>SUMIF(Retirements!$E$10:$E$96,'Accum Dep'!$F77,Retirements!EV$10:EV$97)</f>
        <v>0</v>
      </c>
      <c r="AC77" s="119">
        <f>SUMIF(Retirements!$E$10:$E$96,'Accum Dep'!$F77,Retirements!EW$10:EW$97)</f>
        <v>0</v>
      </c>
      <c r="AD77" s="119">
        <f>SUMIF(Retirements!$E$10:$E$96,'Accum Dep'!$F77,Retirements!EX$10:EX$97)</f>
        <v>0</v>
      </c>
      <c r="AE77" s="119">
        <f>SUMIF(Retirements!$E$10:$E$96,'Accum Dep'!$F77,Retirements!EY$10:EY$97)</f>
        <v>0</v>
      </c>
      <c r="AF77" s="119">
        <f>SUMIF(Retirements!$E$10:$E$96,'Accum Dep'!$F77,Retirements!EZ$10:EZ$97)</f>
        <v>0</v>
      </c>
      <c r="AG77" s="7"/>
      <c r="AH77" s="27">
        <f>SUMIF('Depreciation Exp'!$F$8:$F$130,'Accum Dep'!$F77,'Depreciation Exp'!CH$8:CH$133)</f>
        <v>0</v>
      </c>
      <c r="AI77" s="27">
        <f>SUMIF('Depreciation Exp'!$F$8:$F$130,'Accum Dep'!$F77,'Depreciation Exp'!CI$8:CI$133)</f>
        <v>0</v>
      </c>
      <c r="AJ77" s="27">
        <f>SUMIF('Depreciation Exp'!$F$8:$F$130,'Accum Dep'!$F77,'Depreciation Exp'!CJ$8:CJ$133)</f>
        <v>0</v>
      </c>
      <c r="AK77" s="27">
        <f>SUMIF('Depreciation Exp'!$F$8:$F$130,'Accum Dep'!$F77,'Depreciation Exp'!CK$8:CK$133)</f>
        <v>0</v>
      </c>
      <c r="AL77" s="27">
        <f>SUMIF('Depreciation Exp'!$F$8:$F$130,'Accum Dep'!$F77,'Depreciation Exp'!CL$8:CL$133)</f>
        <v>0</v>
      </c>
      <c r="AM77" s="27">
        <f>SUMIF('Depreciation Exp'!$F$8:$F$130,'Accum Dep'!$F77,'Depreciation Exp'!CM$8:CM$133)</f>
        <v>0</v>
      </c>
      <c r="AN77" s="27">
        <f>SUMIF('Depreciation Exp'!$F$8:$F$130,'Accum Dep'!$F77,'Depreciation Exp'!CN$8:CN$133)</f>
        <v>0</v>
      </c>
      <c r="AO77" s="27">
        <f>SUMIF('Depreciation Exp'!$F$8:$F$130,'Accum Dep'!$F77,'Depreciation Exp'!CO$8:CO$133)</f>
        <v>0</v>
      </c>
      <c r="AP77" s="27">
        <f>SUMIF('Depreciation Exp'!$F$8:$F$130,'Accum Dep'!$F77,'Depreciation Exp'!CP$8:CP$133)</f>
        <v>0</v>
      </c>
      <c r="AQ77" s="27">
        <f>SUMIF('Depreciation Exp'!$F$8:$F$130,'Accum Dep'!$F77,'Depreciation Exp'!CQ$8:CQ$133)</f>
        <v>0</v>
      </c>
      <c r="AR77" s="27">
        <f>SUMIF('Depreciation Exp'!$F$8:$F$130,'Accum Dep'!$F77,'Depreciation Exp'!CR$8:CR$133)</f>
        <v>0</v>
      </c>
      <c r="AS77" s="27">
        <f>SUMIF('Depreciation Exp'!$F$8:$F$130,'Accum Dep'!$F77,'Depreciation Exp'!CS$8:CS$133)</f>
        <v>0</v>
      </c>
      <c r="AT77" s="27">
        <f>SUMIF('Depreciation Exp'!$F$8:$F$130,'Accum Dep'!$F77,'Depreciation Exp'!CT$8:CT$133)</f>
        <v>0</v>
      </c>
      <c r="AU77" s="27">
        <f>SUMIF('Depreciation Exp'!$F$8:$F$130,'Accum Dep'!$F77,'Depreciation Exp'!CU$8:CU$133)</f>
        <v>0</v>
      </c>
      <c r="AV77" s="27">
        <f>SUMIF('Depreciation Exp'!$F$8:$F$130,'Accum Dep'!$F77,'Depreciation Exp'!CV$8:CV$133)</f>
        <v>0</v>
      </c>
      <c r="AW77" s="27">
        <f>SUMIF('Depreciation Exp'!$F$8:$F$130,'Accum Dep'!$F77,'Depreciation Exp'!CW$8:CW$133)</f>
        <v>0</v>
      </c>
      <c r="AX77" s="27">
        <f>SUMIF('Depreciation Exp'!$F$8:$F$130,'Accum Dep'!$F77,'Depreciation Exp'!CX$8:CX$133)</f>
        <v>0</v>
      </c>
      <c r="AY77" s="27">
        <f>SUMIF('Depreciation Exp'!$F$8:$F$130,'Accum Dep'!$F77,'Depreciation Exp'!CY$8:CY$133)</f>
        <v>0</v>
      </c>
      <c r="AZ77" s="27">
        <f>SUMIF('Depreciation Exp'!$F$8:$F$130,'Accum Dep'!$F77,'Depreciation Exp'!CZ$8:CZ$133)</f>
        <v>0</v>
      </c>
      <c r="BA77" s="27">
        <f>SUMIF('Depreciation Exp'!$F$8:$F$130,'Accum Dep'!$F77,'Depreciation Exp'!DA$8:DA$133)</f>
        <v>0</v>
      </c>
      <c r="BB77" s="27">
        <f>SUMIF('Depreciation Exp'!$F$8:$F$130,'Accum Dep'!$F77,'Depreciation Exp'!DB$8:DB$133)</f>
        <v>0</v>
      </c>
      <c r="BC77" s="27">
        <f>SUMIF('Depreciation Exp'!$F$8:$F$130,'Accum Dep'!$F77,'Depreciation Exp'!DC$8:DC$133)</f>
        <v>0</v>
      </c>
      <c r="BD77" s="27">
        <f>SUMIF('Depreciation Exp'!$F$8:$F$130,'Accum Dep'!$F77,'Depreciation Exp'!DD$8:DD$133)</f>
        <v>0</v>
      </c>
      <c r="BE77" s="27">
        <f>SUMIF('Depreciation Exp'!$F$8:$F$130,'Accum Dep'!$F77,'Depreciation Exp'!DE$8:DE$133)</f>
        <v>0</v>
      </c>
      <c r="BF77" s="59"/>
      <c r="BG77" s="27">
        <f>SUMIF(Adjustments!$J$4:$J$921,($F77&amp;"/"&amp;BG$4&amp;"/"&amp;BG$3&amp;"/"&amp;BG$2),Adjustments!L$4:L$921)</f>
        <v>0</v>
      </c>
      <c r="BH77" s="27">
        <f>SUMIF(Adjustments!$J$4:$J$921,($F77&amp;"/"&amp;BH$4&amp;"/"&amp;BH$3&amp;"/"&amp;BH$2),Adjustments!M$4:M$921)</f>
        <v>0</v>
      </c>
      <c r="BI77" s="27">
        <f>SUMIF(Adjustments!$J$4:$J$921,($F77&amp;"/"&amp;BI$4&amp;"/"&amp;BI$3&amp;"/"&amp;BI$2),Adjustments!N$4:N$921)</f>
        <v>0</v>
      </c>
      <c r="BJ77" s="27">
        <f>SUMIF(Adjustments!$J$4:$J$921,($F77&amp;"/"&amp;BJ$4&amp;"/"&amp;BJ$3&amp;"/"&amp;BJ$2),Adjustments!O$4:O$921)</f>
        <v>0</v>
      </c>
      <c r="BK77" s="27">
        <f>SUMIF(Adjustments!$J$4:$J$921,($F77&amp;"/"&amp;BK$4&amp;"/"&amp;BK$3&amp;"/"&amp;BK$2),Adjustments!P$4:P$921)</f>
        <v>0</v>
      </c>
      <c r="BL77" s="27">
        <f>SUMIF(Adjustments!$J$4:$J$921,($F77&amp;"/"&amp;BL$4&amp;"/"&amp;BL$3&amp;"/"&amp;BL$2),Adjustments!Q$4:Q$921)</f>
        <v>0</v>
      </c>
      <c r="BM77" s="27">
        <f>SUMIF(Adjustments!$J$4:$J$921,($F77&amp;"/"&amp;BM$4&amp;"/"&amp;BM$3&amp;"/"&amp;BM$2),Adjustments!R$4:R$921)</f>
        <v>0</v>
      </c>
      <c r="BN77" s="27">
        <f>SUMIF(Adjustments!$J$4:$J$921,($F77&amp;"/"&amp;BN$4&amp;"/"&amp;BN$3&amp;"/"&amp;BN$2),Adjustments!S$4:S$921)</f>
        <v>0</v>
      </c>
      <c r="BO77" s="27">
        <f>SUMIF(Adjustments!$J$4:$J$921,($F77&amp;"/"&amp;BO$4&amp;"/"&amp;BO$3&amp;"/"&amp;BO$2),Adjustments!T$4:T$921)</f>
        <v>0</v>
      </c>
      <c r="BP77" s="27">
        <f>SUMIF(Adjustments!$J$4:$J$921,($F77&amp;"/"&amp;BP$4&amp;"/"&amp;BP$3&amp;"/"&amp;BP$2),Adjustments!U$4:U$921)</f>
        <v>0</v>
      </c>
      <c r="BQ77" s="27">
        <f>SUMIF(Adjustments!$J$4:$J$921,($F77&amp;"/"&amp;BQ$4&amp;"/"&amp;BQ$3&amp;"/"&amp;BQ$2),Adjustments!V$4:V$921)</f>
        <v>0</v>
      </c>
      <c r="BR77" s="27">
        <f>SUMIF(Adjustments!$J$4:$J$921,($F77&amp;"/"&amp;BR$4&amp;"/"&amp;BR$3&amp;"/"&amp;BR$2),Adjustments!W$4:W$921)</f>
        <v>0</v>
      </c>
      <c r="BS77" s="27">
        <f>SUMIF(Adjustments!$J$4:$J$921,($F77&amp;"/"&amp;BS$4&amp;"/"&amp;BS$3&amp;"/"&amp;BS$2),Adjustments!X$4:X$921)</f>
        <v>0</v>
      </c>
      <c r="BT77" s="27">
        <f>SUMIF(Adjustments!$J$4:$J$921,($F77&amp;"/"&amp;BT$4&amp;"/"&amp;BT$3&amp;"/"&amp;BT$2),Adjustments!Y$4:Y$921)</f>
        <v>0</v>
      </c>
      <c r="BU77" s="27">
        <f>SUMIF(Adjustments!$J$4:$J$921,($F77&amp;"/"&amp;BU$4&amp;"/"&amp;BU$3&amp;"/"&amp;BU$2),Adjustments!Z$4:Z$921)</f>
        <v>0</v>
      </c>
      <c r="BV77" s="27">
        <f>SUMIF(Adjustments!$J$4:$J$921,($F77&amp;"/"&amp;BV$4&amp;"/"&amp;BV$3&amp;"/"&amp;BV$2),Adjustments!AA$4:AA$921)</f>
        <v>0</v>
      </c>
      <c r="BW77" s="27">
        <f>SUMIF(Adjustments!$J$4:$J$921,($F77&amp;"/"&amp;BW$4&amp;"/"&amp;BW$3&amp;"/"&amp;BW$2),Adjustments!AB$4:AB$921)</f>
        <v>0</v>
      </c>
      <c r="BX77" s="27">
        <f>SUMIF(Adjustments!$J$4:$J$921,($F77&amp;"/"&amp;BX$4&amp;"/"&amp;BX$3&amp;"/"&amp;BX$2),Adjustments!AC$4:AC$921)</f>
        <v>0</v>
      </c>
      <c r="BY77" s="27">
        <f>SUMIF(Adjustments!$J$4:$J$921,($F77&amp;"/"&amp;BY$4&amp;"/"&amp;BY$3&amp;"/"&amp;BY$2),Adjustments!AD$4:AD$921)</f>
        <v>0</v>
      </c>
      <c r="BZ77" s="27">
        <f>SUMIF(Adjustments!$J$4:$J$921,($F77&amp;"/"&amp;BZ$4&amp;"/"&amp;BZ$3&amp;"/"&amp;BZ$2),Adjustments!AE$4:AE$921)</f>
        <v>0</v>
      </c>
      <c r="CA77" s="27">
        <f>SUMIF(Adjustments!$J$4:$J$921,($F77&amp;"/"&amp;CA$4&amp;"/"&amp;CA$3&amp;"/"&amp;CA$2),Adjustments!AF$4:AF$921)</f>
        <v>0</v>
      </c>
      <c r="CB77" s="27">
        <f>SUMIF(Adjustments!$J$4:$J$921,($F77&amp;"/"&amp;CB$4&amp;"/"&amp;CB$3&amp;"/"&amp;CB$2),Adjustments!AG$4:AG$921)</f>
        <v>0</v>
      </c>
      <c r="CC77" s="27">
        <f>SUMIF(Adjustments!$J$4:$J$921,($F77&amp;"/"&amp;CC$4&amp;"/"&amp;CC$3&amp;"/"&amp;CC$2),Adjustments!AH$4:AH$921)</f>
        <v>0</v>
      </c>
      <c r="CD77" s="5"/>
      <c r="CE77" s="27">
        <f>SUMIF(Adjustments!$J$4:$J$921,($F77&amp;"/"&amp;CE$4&amp;"/"&amp;CE$3&amp;"/"&amp;CE$2),Adjustments!L$4:L$921)</f>
        <v>0</v>
      </c>
      <c r="CF77" s="27">
        <f>SUMIF(Adjustments!$J$4:$J$921,($F77&amp;"/"&amp;CF$4&amp;"/"&amp;CF$3&amp;"/"&amp;CF$2),Adjustments!M$4:M$921)</f>
        <v>0</v>
      </c>
      <c r="CG77" s="27">
        <f>SUMIF(Adjustments!$J$4:$J$921,($F77&amp;"/"&amp;CG$4&amp;"/"&amp;CG$3&amp;"/"&amp;CG$2),Adjustments!N$4:N$921)</f>
        <v>0</v>
      </c>
      <c r="CH77" s="27">
        <f>SUMIF(Adjustments!$J$4:$J$921,($F77&amp;"/"&amp;CH$4&amp;"/"&amp;CH$3&amp;"/"&amp;CH$2),Adjustments!O$4:O$921)</f>
        <v>0</v>
      </c>
      <c r="CI77" s="27">
        <f>SUMIF(Adjustments!$J$4:$J$921,($F77&amp;"/"&amp;CI$4&amp;"/"&amp;CI$3&amp;"/"&amp;CI$2),Adjustments!P$4:P$921)</f>
        <v>0</v>
      </c>
      <c r="CJ77" s="27">
        <f>SUMIF(Adjustments!$J$4:$J$921,($F77&amp;"/"&amp;CJ$4&amp;"/"&amp;CJ$3&amp;"/"&amp;CJ$2),Adjustments!Q$4:Q$921)</f>
        <v>0</v>
      </c>
      <c r="CK77" s="27">
        <f>SUMIF(Adjustments!$J$4:$J$921,($F77&amp;"/"&amp;CK$4&amp;"/"&amp;CK$3&amp;"/"&amp;CK$2),Adjustments!R$4:R$921)</f>
        <v>0</v>
      </c>
      <c r="CL77" s="27">
        <f>SUMIF(Adjustments!$J$4:$J$921,($F77&amp;"/"&amp;CL$4&amp;"/"&amp;CL$3&amp;"/"&amp;CL$2),Adjustments!S$4:S$921)</f>
        <v>0</v>
      </c>
      <c r="CM77" s="27">
        <f>SUMIF(Adjustments!$J$4:$J$921,($F77&amp;"/"&amp;CM$4&amp;"/"&amp;CM$3&amp;"/"&amp;CM$2),Adjustments!T$4:T$921)</f>
        <v>0</v>
      </c>
      <c r="CN77" s="27">
        <f>SUMIF(Adjustments!$J$4:$J$921,($F77&amp;"/"&amp;CN$4&amp;"/"&amp;CN$3&amp;"/"&amp;CN$2),Adjustments!U$4:U$921)</f>
        <v>0</v>
      </c>
      <c r="CO77" s="27">
        <f>SUMIF(Adjustments!$J$4:$J$921,($F77&amp;"/"&amp;CO$4&amp;"/"&amp;CO$3&amp;"/"&amp;CO$2),Adjustments!V$4:V$921)</f>
        <v>0</v>
      </c>
      <c r="CP77" s="27">
        <f>SUMIF(Adjustments!$J$4:$J$921,($F77&amp;"/"&amp;CP$4&amp;"/"&amp;CP$3&amp;"/"&amp;CP$2),Adjustments!W$4:W$921)</f>
        <v>0</v>
      </c>
      <c r="CQ77" s="27">
        <f>SUMIF(Adjustments!$J$4:$J$921,($F77&amp;"/"&amp;CQ$4&amp;"/"&amp;CQ$3&amp;"/"&amp;CQ$2),Adjustments!X$4:X$921)</f>
        <v>0</v>
      </c>
      <c r="CR77" s="27">
        <f>SUMIF(Adjustments!$J$4:$J$921,($F77&amp;"/"&amp;CR$4&amp;"/"&amp;CR$3&amp;"/"&amp;CR$2),Adjustments!Y$4:Y$921)</f>
        <v>0</v>
      </c>
      <c r="CS77" s="27">
        <f>SUMIF(Adjustments!$J$4:$J$921,($F77&amp;"/"&amp;CS$4&amp;"/"&amp;CS$3&amp;"/"&amp;CS$2),Adjustments!Z$4:Z$921)</f>
        <v>0</v>
      </c>
      <c r="CT77" s="27">
        <f>SUMIF(Adjustments!$J$4:$J$921,($F77&amp;"/"&amp;CT$4&amp;"/"&amp;CT$3&amp;"/"&amp;CT$2),Adjustments!AA$4:AA$921)</f>
        <v>0</v>
      </c>
      <c r="CU77" s="27">
        <f>SUMIF(Adjustments!$J$4:$J$921,($F77&amp;"/"&amp;CU$4&amp;"/"&amp;CU$3&amp;"/"&amp;CU$2),Adjustments!AB$4:AB$921)</f>
        <v>0</v>
      </c>
      <c r="CV77" s="27">
        <f>SUMIF(Adjustments!$J$4:$J$921,($F77&amp;"/"&amp;CV$4&amp;"/"&amp;CV$3&amp;"/"&amp;CV$2),Adjustments!AC$4:AC$921)</f>
        <v>0</v>
      </c>
      <c r="CW77" s="27">
        <f>SUMIF(Adjustments!$J$4:$J$921,($F77&amp;"/"&amp;CW$4&amp;"/"&amp;CW$3&amp;"/"&amp;CW$2),Adjustments!AD$4:AD$921)</f>
        <v>0</v>
      </c>
      <c r="CX77" s="27">
        <f>SUMIF(Adjustments!$J$4:$J$921,($F77&amp;"/"&amp;CX$4&amp;"/"&amp;CX$3&amp;"/"&amp;CX$2),Adjustments!AE$4:AE$921)</f>
        <v>0</v>
      </c>
      <c r="CY77" s="27">
        <f>SUMIF(Adjustments!$J$4:$J$921,($F77&amp;"/"&amp;CY$4&amp;"/"&amp;CY$3&amp;"/"&amp;CY$2),Adjustments!AF$4:AF$921)</f>
        <v>0</v>
      </c>
      <c r="CZ77" s="27">
        <f>SUMIF(Adjustments!$J$4:$J$921,($F77&amp;"/"&amp;CZ$4&amp;"/"&amp;CZ$3&amp;"/"&amp;CZ$2),Adjustments!AG$4:AG$921)</f>
        <v>0</v>
      </c>
      <c r="DA77" s="27">
        <f>SUMIF(Adjustments!$J$4:$J$921,($F77&amp;"/"&amp;DA$4&amp;"/"&amp;DA$3&amp;"/"&amp;DA$2),Adjustments!AH$4:AH$921)</f>
        <v>0</v>
      </c>
      <c r="DB77" s="5"/>
      <c r="DC77" s="27">
        <f>SUMIF(Adjustments!$J$4:$J$921,($F77&amp;"/"&amp;DC$4&amp;"/"&amp;DC$3&amp;"/"&amp;DC$2),Adjustments!L$4:L$921)</f>
        <v>0</v>
      </c>
      <c r="DD77" s="27">
        <f>SUMIF(Adjustments!$J$4:$J$921,($F77&amp;"/"&amp;DD$4&amp;"/"&amp;DD$3&amp;"/"&amp;DD$2),Adjustments!M$4:M$921)</f>
        <v>0</v>
      </c>
      <c r="DE77" s="27">
        <f>SUMIF(Adjustments!$J$4:$J$921,($F77&amp;"/"&amp;DE$4&amp;"/"&amp;DE$3&amp;"/"&amp;DE$2),Adjustments!N$4:N$921)</f>
        <v>0</v>
      </c>
      <c r="DF77" s="27">
        <f>SUMIF(Adjustments!$J$4:$J$921,($F77&amp;"/"&amp;DF$4&amp;"/"&amp;DF$3&amp;"/"&amp;DF$2),Adjustments!O$4:O$921)</f>
        <v>0</v>
      </c>
      <c r="DG77" s="27">
        <f>SUMIF(Adjustments!$J$4:$J$921,($F77&amp;"/"&amp;DG$4&amp;"/"&amp;DG$3&amp;"/"&amp;DG$2),Adjustments!P$4:P$921)</f>
        <v>0</v>
      </c>
      <c r="DH77" s="27">
        <f>SUMIF(Adjustments!$J$4:$J$921,($F77&amp;"/"&amp;DH$4&amp;"/"&amp;DH$3&amp;"/"&amp;DH$2),Adjustments!Q$4:Q$921)</f>
        <v>0</v>
      </c>
      <c r="DI77" s="27">
        <f>SUMIF(Adjustments!$J$4:$J$921,($F77&amp;"/"&amp;DI$4&amp;"/"&amp;DI$3&amp;"/"&amp;DI$2),Adjustments!R$4:R$921)</f>
        <v>0</v>
      </c>
      <c r="DJ77" s="27">
        <f>SUMIF(Adjustments!$J$4:$J$921,($F77&amp;"/"&amp;DJ$4&amp;"/"&amp;DJ$3&amp;"/"&amp;DJ$2),Adjustments!S$4:S$921)</f>
        <v>0</v>
      </c>
      <c r="DK77" s="27">
        <f>SUMIF(Adjustments!$J$4:$J$921,($F77&amp;"/"&amp;DK$4&amp;"/"&amp;DK$3&amp;"/"&amp;DK$2),Adjustments!T$4:T$921)</f>
        <v>0</v>
      </c>
      <c r="DL77" s="27">
        <f>SUMIF(Adjustments!$J$4:$J$921,($F77&amp;"/"&amp;DL$4&amp;"/"&amp;DL$3&amp;"/"&amp;DL$2),Adjustments!U$4:U$921)</f>
        <v>0</v>
      </c>
      <c r="DM77" s="27">
        <f>SUMIF(Adjustments!$J$4:$J$921,($F77&amp;"/"&amp;DM$4&amp;"/"&amp;DM$3&amp;"/"&amp;DM$2),Adjustments!V$4:V$921)</f>
        <v>0</v>
      </c>
      <c r="DN77" s="27">
        <f>SUMIF(Adjustments!$J$4:$J$921,($F77&amp;"/"&amp;DN$4&amp;"/"&amp;DN$3&amp;"/"&amp;DN$2),Adjustments!W$4:W$921)</f>
        <v>0</v>
      </c>
      <c r="DO77" s="27">
        <f>SUMIF(Adjustments!$J$4:$J$921,($F77&amp;"/"&amp;DO$4&amp;"/"&amp;DO$3&amp;"/"&amp;DO$2),Adjustments!X$4:X$921)</f>
        <v>0</v>
      </c>
      <c r="DP77" s="27">
        <f>SUMIF(Adjustments!$J$4:$J$921,($F77&amp;"/"&amp;DP$4&amp;"/"&amp;DP$3&amp;"/"&amp;DP$2),Adjustments!Y$4:Y$921)</f>
        <v>0</v>
      </c>
      <c r="DQ77" s="27">
        <f>SUMIF(Adjustments!$J$4:$J$921,($F77&amp;"/"&amp;DQ$4&amp;"/"&amp;DQ$3&amp;"/"&amp;DQ$2),Adjustments!Z$4:Z$921)</f>
        <v>0</v>
      </c>
      <c r="DR77" s="27">
        <f>SUMIF(Adjustments!$J$4:$J$921,($F77&amp;"/"&amp;DR$4&amp;"/"&amp;DR$3&amp;"/"&amp;DR$2),Adjustments!AA$4:AA$921)</f>
        <v>0</v>
      </c>
      <c r="DS77" s="27">
        <f>SUMIF(Adjustments!$J$4:$J$921,($F77&amp;"/"&amp;DS$4&amp;"/"&amp;DS$3&amp;"/"&amp;DS$2),Adjustments!AB$4:AB$921)</f>
        <v>0</v>
      </c>
      <c r="DT77" s="27">
        <f>SUMIF(Adjustments!$J$4:$J$921,($F77&amp;"/"&amp;DT$4&amp;"/"&amp;DT$3&amp;"/"&amp;DT$2),Adjustments!AC$4:AC$921)</f>
        <v>0</v>
      </c>
      <c r="DU77" s="27">
        <f>SUMIF(Adjustments!$J$4:$J$921,($F77&amp;"/"&amp;DU$4&amp;"/"&amp;DU$3&amp;"/"&amp;DU$2),Adjustments!AD$4:AD$921)</f>
        <v>0</v>
      </c>
      <c r="DV77" s="27">
        <f>SUMIF(Adjustments!$J$4:$J$921,($F77&amp;"/"&amp;DV$4&amp;"/"&amp;DV$3&amp;"/"&amp;DV$2),Adjustments!AE$4:AE$921)</f>
        <v>0</v>
      </c>
      <c r="DW77" s="27">
        <f>SUMIF(Adjustments!$J$4:$J$921,($F77&amp;"/"&amp;DW$4&amp;"/"&amp;DW$3&amp;"/"&amp;DW$2),Adjustments!AF$4:AF$921)</f>
        <v>0</v>
      </c>
      <c r="DX77" s="27">
        <f>SUMIF(Adjustments!$J$4:$J$921,($F77&amp;"/"&amp;DX$4&amp;"/"&amp;DX$3&amp;"/"&amp;DX$2),Adjustments!AG$4:AG$921)</f>
        <v>0</v>
      </c>
      <c r="DY77" s="27">
        <f>SUMIF(Adjustments!$J$4:$J$921,($F77&amp;"/"&amp;DY$4&amp;"/"&amp;DY$3&amp;"/"&amp;DY$2),Adjustments!AH$4:AH$921)</f>
        <v>0</v>
      </c>
      <c r="DZ77" s="5"/>
      <c r="EA77" s="27">
        <f>SUMIF(Adjustments!$J$4:$J$921,($F77&amp;"/"&amp;EA$4&amp;"/"&amp;EA$3&amp;"/"&amp;EA$2),Adjustments!L$4:L$921)</f>
        <v>0</v>
      </c>
      <c r="EB77" s="27">
        <f>SUMIF(Adjustments!$J$4:$J$921,($F77&amp;"/"&amp;EB$4&amp;"/"&amp;EB$3&amp;"/"&amp;EB$2),Adjustments!M$4:M$921)</f>
        <v>0</v>
      </c>
      <c r="EC77" s="27">
        <f>SUMIF(Adjustments!$J$4:$J$921,($F77&amp;"/"&amp;EC$4&amp;"/"&amp;EC$3&amp;"/"&amp;EC$2),Adjustments!N$4:N$921)</f>
        <v>0</v>
      </c>
      <c r="ED77" s="27">
        <f>SUMIF(Adjustments!$J$4:$J$921,($F77&amp;"/"&amp;ED$4&amp;"/"&amp;ED$3&amp;"/"&amp;ED$2),Adjustments!O$4:O$921)</f>
        <v>0</v>
      </c>
      <c r="EE77" s="27">
        <f>SUMIF(Adjustments!$J$4:$J$921,($F77&amp;"/"&amp;EE$4&amp;"/"&amp;EE$3&amp;"/"&amp;EE$2),Adjustments!P$4:P$921)</f>
        <v>0</v>
      </c>
      <c r="EF77" s="27">
        <f>SUMIF(Adjustments!$J$4:$J$921,($F77&amp;"/"&amp;EF$4&amp;"/"&amp;EF$3&amp;"/"&amp;EF$2),Adjustments!Q$4:Q$921)</f>
        <v>0</v>
      </c>
      <c r="EG77" s="27">
        <f>SUMIF(Adjustments!$J$4:$J$921,($F77&amp;"/"&amp;EG$4&amp;"/"&amp;EG$3&amp;"/"&amp;EG$2),Adjustments!R$4:R$921)</f>
        <v>0</v>
      </c>
      <c r="EH77" s="27">
        <f>SUMIF(Adjustments!$J$4:$J$921,($F77&amp;"/"&amp;EH$4&amp;"/"&amp;EH$3&amp;"/"&amp;EH$2),Adjustments!S$4:S$921)</f>
        <v>0</v>
      </c>
      <c r="EI77" s="27">
        <f>SUMIF(Adjustments!$J$4:$J$921,($F77&amp;"/"&amp;EI$4&amp;"/"&amp;EI$3&amp;"/"&amp;EI$2),Adjustments!T$4:T$921)</f>
        <v>0</v>
      </c>
      <c r="EJ77" s="27">
        <f>SUMIF(Adjustments!$J$4:$J$921,($F77&amp;"/"&amp;EJ$4&amp;"/"&amp;EJ$3&amp;"/"&amp;EJ$2),Adjustments!U$4:U$921)</f>
        <v>0</v>
      </c>
      <c r="EK77" s="27">
        <f>SUMIF(Adjustments!$J$4:$J$921,($F77&amp;"/"&amp;EK$4&amp;"/"&amp;EK$3&amp;"/"&amp;EK$2),Adjustments!V$4:V$921)</f>
        <v>0</v>
      </c>
      <c r="EL77" s="27">
        <f>SUMIF(Adjustments!$J$4:$J$921,($F77&amp;"/"&amp;EL$4&amp;"/"&amp;EL$3&amp;"/"&amp;EL$2),Adjustments!W$4:W$921)</f>
        <v>0</v>
      </c>
      <c r="EM77" s="27">
        <f>SUMIF(Adjustments!$J$4:$J$921,($F77&amp;"/"&amp;EM$4&amp;"/"&amp;EM$3&amp;"/"&amp;EM$2),Adjustments!X$4:X$921)</f>
        <v>0</v>
      </c>
      <c r="EN77" s="27">
        <f>SUMIF(Adjustments!$J$4:$J$921,($F77&amp;"/"&amp;EN$4&amp;"/"&amp;EN$3&amp;"/"&amp;EN$2),Adjustments!Y$4:Y$921)</f>
        <v>0</v>
      </c>
      <c r="EO77" s="27">
        <f>SUMIF(Adjustments!$J$4:$J$921,($F77&amp;"/"&amp;EO$4&amp;"/"&amp;EO$3&amp;"/"&amp;EO$2),Adjustments!Z$4:Z$921)</f>
        <v>0</v>
      </c>
      <c r="EP77" s="27">
        <f>SUMIF(Adjustments!$J$4:$J$921,($F77&amp;"/"&amp;EP$4&amp;"/"&amp;EP$3&amp;"/"&amp;EP$2),Adjustments!AA$4:AA$921)</f>
        <v>0</v>
      </c>
      <c r="EQ77" s="27">
        <f>SUMIF(Adjustments!$J$4:$J$921,($F77&amp;"/"&amp;EQ$4&amp;"/"&amp;EQ$3&amp;"/"&amp;EQ$2),Adjustments!AB$4:AB$921)</f>
        <v>0</v>
      </c>
      <c r="ER77" s="27">
        <f>SUMIF(Adjustments!$J$4:$J$921,($F77&amp;"/"&amp;ER$4&amp;"/"&amp;ER$3&amp;"/"&amp;ER$2),Adjustments!AC$4:AC$921)</f>
        <v>0</v>
      </c>
      <c r="ES77" s="27">
        <f>SUMIF(Adjustments!$J$4:$J$921,($F77&amp;"/"&amp;ES$4&amp;"/"&amp;ES$3&amp;"/"&amp;ES$2),Adjustments!AD$4:AD$921)</f>
        <v>0</v>
      </c>
      <c r="ET77" s="27">
        <f>SUMIF(Adjustments!$J$4:$J$921,($F77&amp;"/"&amp;ET$4&amp;"/"&amp;ET$3&amp;"/"&amp;ET$2),Adjustments!AE$4:AE$921)</f>
        <v>0</v>
      </c>
      <c r="EU77" s="27">
        <f>SUMIF(Adjustments!$J$4:$J$921,($F77&amp;"/"&amp;EU$4&amp;"/"&amp;EU$3&amp;"/"&amp;EU$2),Adjustments!AF$4:AF$921)</f>
        <v>0</v>
      </c>
      <c r="EV77" s="27">
        <f>SUMIF(Adjustments!$J$4:$J$921,($F77&amp;"/"&amp;EV$4&amp;"/"&amp;EV$3&amp;"/"&amp;EV$2),Adjustments!AG$4:AG$921)</f>
        <v>0</v>
      </c>
      <c r="EW77" s="27">
        <f>SUMIF(Adjustments!$J$4:$J$921,($F77&amp;"/"&amp;EW$4&amp;"/"&amp;EW$3&amp;"/"&amp;EW$2),Adjustments!AH$4:AH$921)</f>
        <v>0</v>
      </c>
      <c r="EX77" s="5"/>
      <c r="EY77" s="27">
        <f>SUMIF(Adjustments!$J$4:$J$921,($F77&amp;"/"&amp;EY$4&amp;"/"&amp;EY$3&amp;"/"&amp;EY$2),Adjustments!L$4:L$921)</f>
        <v>0</v>
      </c>
      <c r="EZ77" s="27">
        <f>SUMIF(Adjustments!$J$4:$J$921,($F77&amp;"/"&amp;EZ$4&amp;"/"&amp;EZ$3&amp;"/"&amp;EZ$2),Adjustments!M$4:M$921)</f>
        <v>0</v>
      </c>
      <c r="FA77" s="27">
        <f>SUMIF(Adjustments!$J$4:$J$921,($F77&amp;"/"&amp;FA$4&amp;"/"&amp;FA$3&amp;"/"&amp;FA$2),Adjustments!N$4:N$921)</f>
        <v>0</v>
      </c>
      <c r="FB77" s="27">
        <f>SUMIF(Adjustments!$J$4:$J$921,($F77&amp;"/"&amp;FB$4&amp;"/"&amp;FB$3&amp;"/"&amp;FB$2),Adjustments!O$4:O$921)</f>
        <v>0</v>
      </c>
      <c r="FC77" s="27">
        <f>SUMIF(Adjustments!$J$4:$J$921,($F77&amp;"/"&amp;FC$4&amp;"/"&amp;FC$3&amp;"/"&amp;FC$2),Adjustments!P$4:P$921)</f>
        <v>0</v>
      </c>
      <c r="FD77" s="27">
        <f>SUMIF(Adjustments!$J$4:$J$921,($F77&amp;"/"&amp;FD$4&amp;"/"&amp;FD$3&amp;"/"&amp;FD$2),Adjustments!Q$4:Q$921)</f>
        <v>0</v>
      </c>
      <c r="FE77" s="27">
        <f>SUMIF(Adjustments!$J$4:$J$921,($F77&amp;"/"&amp;FE$4&amp;"/"&amp;FE$3&amp;"/"&amp;FE$2),Adjustments!R$4:R$921)</f>
        <v>0</v>
      </c>
      <c r="FF77" s="27">
        <f>SUMIF(Adjustments!$J$4:$J$921,($F77&amp;"/"&amp;FF$4&amp;"/"&amp;FF$3&amp;"/"&amp;FF$2),Adjustments!S$4:S$921)</f>
        <v>0</v>
      </c>
      <c r="FG77" s="27">
        <f>SUMIF(Adjustments!$J$4:$J$921,($F77&amp;"/"&amp;FG$4&amp;"/"&amp;FG$3&amp;"/"&amp;FG$2),Adjustments!T$4:T$921)</f>
        <v>0</v>
      </c>
      <c r="FH77" s="27">
        <f>SUMIF(Adjustments!$J$4:$J$921,($F77&amp;"/"&amp;FH$4&amp;"/"&amp;FH$3&amp;"/"&amp;FH$2),Adjustments!U$4:U$921)</f>
        <v>0</v>
      </c>
      <c r="FI77" s="27">
        <f>SUMIF(Adjustments!$J$4:$J$921,($F77&amp;"/"&amp;FI$4&amp;"/"&amp;FI$3&amp;"/"&amp;FI$2),Adjustments!V$4:V$921)</f>
        <v>0</v>
      </c>
      <c r="FJ77" s="27">
        <f>SUMIF(Adjustments!$J$4:$J$921,($F77&amp;"/"&amp;FJ$4&amp;"/"&amp;FJ$3&amp;"/"&amp;FJ$2),Adjustments!W$4:W$921)</f>
        <v>0</v>
      </c>
      <c r="FK77" s="27">
        <f>SUMIF(Adjustments!$J$4:$J$921,($F77&amp;"/"&amp;FK$4&amp;"/"&amp;FK$3&amp;"/"&amp;FK$2),Adjustments!X$4:X$921)</f>
        <v>0</v>
      </c>
      <c r="FL77" s="27">
        <f>SUMIF(Adjustments!$J$4:$J$921,($F77&amp;"/"&amp;FL$4&amp;"/"&amp;FL$3&amp;"/"&amp;FL$2),Adjustments!Y$4:Y$921)</f>
        <v>0</v>
      </c>
      <c r="FM77" s="27">
        <f>SUMIF(Adjustments!$J$4:$J$921,($F77&amp;"/"&amp;FM$4&amp;"/"&amp;FM$3&amp;"/"&amp;FM$2),Adjustments!Z$4:Z$921)</f>
        <v>0</v>
      </c>
      <c r="FN77" s="27">
        <f>SUMIF(Adjustments!$J$4:$J$921,($F77&amp;"/"&amp;FN$4&amp;"/"&amp;FN$3&amp;"/"&amp;FN$2),Adjustments!AA$4:AA$921)</f>
        <v>0</v>
      </c>
      <c r="FO77" s="27">
        <f>SUMIF(Adjustments!$J$4:$J$921,($F77&amp;"/"&amp;FO$4&amp;"/"&amp;FO$3&amp;"/"&amp;FO$2),Adjustments!AB$4:AB$921)</f>
        <v>0</v>
      </c>
      <c r="FP77" s="27">
        <f>SUMIF(Adjustments!$J$4:$J$921,($F77&amp;"/"&amp;FP$4&amp;"/"&amp;FP$3&amp;"/"&amp;FP$2),Adjustments!AC$4:AC$921)</f>
        <v>0</v>
      </c>
      <c r="FQ77" s="27">
        <f>SUMIF(Adjustments!$J$4:$J$921,($F77&amp;"/"&amp;FQ$4&amp;"/"&amp;FQ$3&amp;"/"&amp;FQ$2),Adjustments!AD$4:AD$921)</f>
        <v>0</v>
      </c>
      <c r="FR77" s="27">
        <f>SUMIF(Adjustments!$J$4:$J$921,($F77&amp;"/"&amp;FR$4&amp;"/"&amp;FR$3&amp;"/"&amp;FR$2),Adjustments!AE$4:AE$921)</f>
        <v>0</v>
      </c>
      <c r="FS77" s="27">
        <f>SUMIF(Adjustments!$J$4:$J$921,($F77&amp;"/"&amp;FS$4&amp;"/"&amp;FS$3&amp;"/"&amp;FS$2),Adjustments!AF$4:AF$921)</f>
        <v>0</v>
      </c>
      <c r="FT77" s="27">
        <f>SUMIF(Adjustments!$J$4:$J$921,($F77&amp;"/"&amp;FT$4&amp;"/"&amp;FT$3&amp;"/"&amp;FT$2),Adjustments!AG$4:AG$921)</f>
        <v>0</v>
      </c>
      <c r="FU77" s="27">
        <f>SUMIF(Adjustments!$J$4:$J$921,($F77&amp;"/"&amp;FU$4&amp;"/"&amp;FU$3&amp;"/"&amp;FU$2),Adjustments!AH$4:AH$921)</f>
        <v>0</v>
      </c>
      <c r="FV77" s="5"/>
      <c r="FW77" s="27">
        <f t="shared" ref="FW77:FW120" si="302">SUM(EY77:FU77)</f>
        <v>0</v>
      </c>
      <c r="FX77" s="5"/>
      <c r="FY77" s="358">
        <f>VLOOKUP(F77,Scenarios!Z79:AD200,5,0)</f>
        <v>0</v>
      </c>
      <c r="FZ77" s="16">
        <f t="shared" ref="FZ77:FZ92" si="303">FY77-J77-AI77-(BG77+CE77+DC77+EA77+EY77)</f>
        <v>0</v>
      </c>
      <c r="GA77" s="16">
        <f t="shared" ref="GA77:GA92" si="304">FZ77-K77-AJ77-(BH77+CF77+DD77+EB77+EZ77)</f>
        <v>0</v>
      </c>
      <c r="GB77" s="16">
        <f t="shared" ref="GB77:GB92" si="305">GA77-L77-AK77-(BI77+CG77+DE77+EC77+FA77)</f>
        <v>0</v>
      </c>
      <c r="GC77" s="16">
        <f t="shared" ref="GC77:GC92" si="306">GB77-M77-AL77-(BJ77+CH77+DF77+ED77+FB77)</f>
        <v>0</v>
      </c>
      <c r="GD77" s="16">
        <f t="shared" ref="GD77:GD92" si="307">GC77-N77-AM77-(BK77+CI77+DG77+EE77+FC77)</f>
        <v>0</v>
      </c>
      <c r="GE77" s="16">
        <f t="shared" ref="GE77:GE92" si="308">GD77-O77-AN77-(BL77+CJ77+DH77+EF77+FD77)</f>
        <v>0</v>
      </c>
      <c r="GF77" s="16">
        <f t="shared" ref="GF77:GF92" si="309">GE77-P77-AO77-(BM77+CK77+DI77+EG77+FE77)</f>
        <v>0</v>
      </c>
      <c r="GG77" s="16">
        <f t="shared" ref="GG77:GG92" si="310">GF77-Q77-AP77-(BN77+CL77+DJ77+EH77+FF77)</f>
        <v>0</v>
      </c>
      <c r="GH77" s="16">
        <f t="shared" ref="GH77:GH92" si="311">GG77-R77-AQ77-(BO77+CM77+DK77+EI77+FG77)</f>
        <v>0</v>
      </c>
      <c r="GI77" s="16">
        <f t="shared" ref="GI77:GI92" si="312">GH77-S77-AR77-(BP77+CN77+DL77+EJ77+FH77)</f>
        <v>0</v>
      </c>
      <c r="GJ77" s="16">
        <f t="shared" ref="GJ77:GJ92" si="313">GI77-T77-AS77-(BQ77+CO77+DM77+EK77+FI77)</f>
        <v>0</v>
      </c>
      <c r="GK77" s="16">
        <f t="shared" ref="GK77:GK92" si="314">GJ77-U77-AT77-(BR77+CP77+DN77+EL77+FJ77)</f>
        <v>0</v>
      </c>
      <c r="GL77" s="16">
        <f t="shared" ref="GL77:GL92" si="315">GK77-V77-AU77-(BS77+CQ77+DO77+EM77+FK77)</f>
        <v>0</v>
      </c>
      <c r="GM77" s="16">
        <f t="shared" ref="GM77:GM92" si="316">GL77-W77-AV77-(BT77+CR77+DP77+EN77+FL77)</f>
        <v>0</v>
      </c>
      <c r="GN77" s="16">
        <f t="shared" ref="GN77:GN92" si="317">GM77-X77-AW77-(BU77+CS77+DQ77+EO77+FM77)</f>
        <v>0</v>
      </c>
      <c r="GO77" s="16">
        <f t="shared" ref="GO77:GO92" si="318">GN77-Y77-AX77-(BV77+CT77+DR77+EP77+FN77)</f>
        <v>0</v>
      </c>
      <c r="GP77" s="16">
        <f t="shared" ref="GP77:GP92" si="319">GO77-Z77-AY77-(BW77+CU77+DS77+EQ77+FO77)</f>
        <v>0</v>
      </c>
      <c r="GQ77" s="16">
        <f t="shared" ref="GQ77:GQ92" si="320">GP77-AA77-AZ77-(BX77+CV77+DT77+ER77+FP77)</f>
        <v>0</v>
      </c>
      <c r="GR77" s="16">
        <f t="shared" ref="GR77:GR92" si="321">GQ77-AB77-BA77-(BY77+CW77+DU77+ES77+FQ77)</f>
        <v>0</v>
      </c>
      <c r="GS77" s="16">
        <f t="shared" ref="GS77:GS92" si="322">GR77-AC77-BB77-(BZ77+CX77+DV77+ET77+FR77)</f>
        <v>0</v>
      </c>
      <c r="GT77" s="16">
        <f t="shared" ref="GT77:GT92" si="323">GS77-AD77-BC77-(CA77+CY77+DW77+EU77+FS77)</f>
        <v>0</v>
      </c>
      <c r="GU77" s="16">
        <f t="shared" ref="GU77:GU92" si="324">GT77-AE77-BD77-(CB77+CZ77+DX77+EV77+FT77)</f>
        <v>0</v>
      </c>
      <c r="GV77" s="16">
        <f t="shared" ref="GV77:GV92" si="325">GU77-AF77-BE77-(CC77+DA77+DY77+EW77+FU77)</f>
        <v>0</v>
      </c>
      <c r="GW77" s="13"/>
      <c r="GX77" s="569" t="s">
        <v>1207</v>
      </c>
      <c r="GY77" s="599" t="str">
        <f t="shared" si="242"/>
        <v>111IPCA</v>
      </c>
      <c r="GZ77" s="563">
        <f t="shared" ref="GZ77:GZ92" si="326">AVERAGE(GJ77:GV77)</f>
        <v>0</v>
      </c>
      <c r="HA77" s="127">
        <f>VLOOKUP($GX77,Scenarios!$V$11:$Y$132,4,0)</f>
        <v>0</v>
      </c>
      <c r="HB77" s="127">
        <f t="shared" si="93"/>
        <v>0</v>
      </c>
      <c r="HD77" s="106">
        <f>VLOOKUP($GX77,Scenarios!$AE$11:$AF$132,2,0)</f>
        <v>0</v>
      </c>
      <c r="HE77" s="106">
        <f>VLOOKUP($GX77,Scenarios!$V$11:$Y$132,4,0)</f>
        <v>0</v>
      </c>
      <c r="HF77" s="106">
        <f t="shared" si="94"/>
        <v>0</v>
      </c>
      <c r="HH77" s="106">
        <f t="shared" ref="HH77:HH124" si="327">HF77-HB77</f>
        <v>0</v>
      </c>
    </row>
    <row r="78" spans="1:216">
      <c r="A78" s="5" t="s">
        <v>39</v>
      </c>
      <c r="B78" s="5" t="s">
        <v>40</v>
      </c>
      <c r="C78" s="3" t="s">
        <v>40</v>
      </c>
      <c r="D78" s="5" t="s">
        <v>148</v>
      </c>
      <c r="E78" s="5" t="s">
        <v>45</v>
      </c>
      <c r="F78" s="5" t="s">
        <v>150</v>
      </c>
      <c r="G78" s="5" t="s">
        <v>91</v>
      </c>
      <c r="H78" s="5" t="s">
        <v>1025</v>
      </c>
      <c r="I78" s="5"/>
      <c r="J78" s="119">
        <f>SUMIF(Retirements!$E$10:$E$96,'Accum Dep'!$F78,Retirements!ED$10:ED$97)</f>
        <v>0</v>
      </c>
      <c r="K78" s="119">
        <f>SUMIF(Retirements!$E$10:$E$96,'Accum Dep'!$F78,Retirements!EE$10:EE$97)</f>
        <v>0</v>
      </c>
      <c r="L78" s="119">
        <f>SUMIF(Retirements!$E$10:$E$96,'Accum Dep'!$F78,Retirements!EF$10:EF$97)</f>
        <v>0</v>
      </c>
      <c r="M78" s="119">
        <f>SUMIF(Retirements!$E$10:$E$96,'Accum Dep'!$F78,Retirements!EG$10:EG$97)</f>
        <v>0</v>
      </c>
      <c r="N78" s="119">
        <f>SUMIF(Retirements!$E$10:$E$96,'Accum Dep'!$F78,Retirements!EH$10:EH$97)</f>
        <v>0</v>
      </c>
      <c r="O78" s="119">
        <f>SUMIF(Retirements!$E$10:$E$96,'Accum Dep'!$F78,Retirements!EI$10:EI$97)</f>
        <v>0</v>
      </c>
      <c r="P78" s="119">
        <f>SUMIF(Retirements!$E$10:$E$96,'Accum Dep'!$F78,Retirements!EJ$10:EJ$97)</f>
        <v>0</v>
      </c>
      <c r="Q78" s="119">
        <f>SUMIF(Retirements!$E$10:$E$96,'Accum Dep'!$F78,Retirements!EK$10:EK$97)</f>
        <v>0</v>
      </c>
      <c r="R78" s="119">
        <f>SUMIF(Retirements!$E$10:$E$96,'Accum Dep'!$F78,Retirements!EL$10:EL$97)</f>
        <v>0</v>
      </c>
      <c r="S78" s="119">
        <f>SUMIF(Retirements!$E$10:$E$96,'Accum Dep'!$F78,Retirements!EM$10:EM$97)</f>
        <v>-19963.689559295639</v>
      </c>
      <c r="T78" s="119">
        <f>SUMIF(Retirements!$E$10:$E$96,'Accum Dep'!$F78,Retirements!EN$10:EN$97)</f>
        <v>-19963.689559295639</v>
      </c>
      <c r="U78" s="119">
        <f>SUMIF(Retirements!$E$10:$E$96,'Accum Dep'!$F78,Retirements!EO$10:EO$97)</f>
        <v>-19963.689559295639</v>
      </c>
      <c r="V78" s="119">
        <f>SUMIF(Retirements!$E$10:$E$96,'Accum Dep'!$F78,Retirements!EP$10:EP$97)</f>
        <v>-19963.689559295639</v>
      </c>
      <c r="W78" s="119">
        <f>SUMIF(Retirements!$E$10:$E$96,'Accum Dep'!$F78,Retirements!EQ$10:EQ$97)</f>
        <v>-19963.689559295639</v>
      </c>
      <c r="X78" s="119">
        <f>SUMIF(Retirements!$E$10:$E$96,'Accum Dep'!$F78,Retirements!ER$10:ER$97)</f>
        <v>-19963.689559295639</v>
      </c>
      <c r="Y78" s="119">
        <f>SUMIF(Retirements!$E$10:$E$96,'Accum Dep'!$F78,Retirements!ES$10:ES$97)</f>
        <v>-19963.689559295639</v>
      </c>
      <c r="Z78" s="119">
        <f>SUMIF(Retirements!$E$10:$E$96,'Accum Dep'!$F78,Retirements!ET$10:ET$97)</f>
        <v>-19963.689559295639</v>
      </c>
      <c r="AA78" s="119">
        <f>SUMIF(Retirements!$E$10:$E$96,'Accum Dep'!$F78,Retirements!EU$10:EU$97)</f>
        <v>-19963.689559295639</v>
      </c>
      <c r="AB78" s="119">
        <f>SUMIF(Retirements!$E$10:$E$96,'Accum Dep'!$F78,Retirements!EV$10:EV$97)</f>
        <v>-19944.842595624574</v>
      </c>
      <c r="AC78" s="119">
        <f>SUMIF(Retirements!$E$10:$E$96,'Accum Dep'!$F78,Retirements!EW$10:EW$97)</f>
        <v>-19944.842595624574</v>
      </c>
      <c r="AD78" s="119">
        <f>SUMIF(Retirements!$E$10:$E$96,'Accum Dep'!$F78,Retirements!EX$10:EX$97)</f>
        <v>-19944.842595624574</v>
      </c>
      <c r="AE78" s="119">
        <f>SUMIF(Retirements!$E$10:$E$96,'Accum Dep'!$F78,Retirements!EY$10:EY$97)</f>
        <v>-19944.842595624574</v>
      </c>
      <c r="AF78" s="119">
        <f>SUMIF(Retirements!$E$10:$E$96,'Accum Dep'!$F78,Retirements!EZ$10:EZ$97)</f>
        <v>-19944.842595624574</v>
      </c>
      <c r="AG78" s="7"/>
      <c r="AH78" s="27">
        <f>SUMIF('Depreciation Exp'!$F$8:$F$130,'Accum Dep'!$F78,'Depreciation Exp'!CH$8:CH$133)</f>
        <v>484943.7634414208</v>
      </c>
      <c r="AI78" s="27">
        <f>SUMIF('Depreciation Exp'!$F$8:$F$130,'Accum Dep'!$F78,'Depreciation Exp'!CI$8:CI$133)</f>
        <v>484930.74639272603</v>
      </c>
      <c r="AJ78" s="27">
        <f>SUMIF('Depreciation Exp'!$F$8:$F$130,'Accum Dep'!$F78,'Depreciation Exp'!CJ$8:CJ$133)</f>
        <v>485054.12264112092</v>
      </c>
      <c r="AK78" s="27">
        <f>SUMIF('Depreciation Exp'!$F$8:$F$130,'Accum Dep'!$F78,'Depreciation Exp'!CK$8:CK$133)</f>
        <v>485188.50137970218</v>
      </c>
      <c r="AL78" s="27">
        <f>SUMIF('Depreciation Exp'!$F$8:$F$130,'Accum Dep'!$F78,'Depreciation Exp'!CL$8:CL$133)</f>
        <v>485187.76213149366</v>
      </c>
      <c r="AM78" s="27">
        <f>SUMIF('Depreciation Exp'!$F$8:$F$130,'Accum Dep'!$F78,'Depreciation Exp'!CM$8:CM$133)</f>
        <v>485169.764659837</v>
      </c>
      <c r="AN78" s="27">
        <f>SUMIF('Depreciation Exp'!$F$8:$F$130,'Accum Dep'!$F78,'Depreciation Exp'!CN$8:CN$133)</f>
        <v>487726.53329198644</v>
      </c>
      <c r="AO78" s="27">
        <f>SUMIF('Depreciation Exp'!$F$8:$F$130,'Accum Dep'!$F78,'Depreciation Exp'!CO$8:CO$133)</f>
        <v>490302.57470609248</v>
      </c>
      <c r="AP78" s="27">
        <f>SUMIF('Depreciation Exp'!$F$8:$F$130,'Accum Dep'!$F78,'Depreciation Exp'!CP$8:CP$133)</f>
        <v>490430.95432750729</v>
      </c>
      <c r="AQ78" s="27">
        <f>SUMIF('Depreciation Exp'!$F$8:$F$130,'Accum Dep'!$F78,'Depreciation Exp'!CQ$8:CQ$133)</f>
        <v>490559.33394892211</v>
      </c>
      <c r="AR78" s="27">
        <f>SUMIF('Depreciation Exp'!$F$8:$F$130,'Accum Dep'!$F78,'Depreciation Exp'!CR$8:CR$133)</f>
        <v>490519.35420751886</v>
      </c>
      <c r="AS78" s="27">
        <f>SUMIF('Depreciation Exp'!$F$8:$F$130,'Accum Dep'!$F78,'Depreciation Exp'!CS$8:CS$133)</f>
        <v>490439.39472471224</v>
      </c>
      <c r="AT78" s="27">
        <f>SUMIF('Depreciation Exp'!$F$8:$F$130,'Accum Dep'!$F78,'Depreciation Exp'!CT$8:CT$133)</f>
        <v>490359.4352419058</v>
      </c>
      <c r="AU78" s="27">
        <f>SUMIF('Depreciation Exp'!$F$8:$F$130,'Accum Dep'!$F78,'Depreciation Exp'!CU$8:CU$133)</f>
        <v>490279.47575909918</v>
      </c>
      <c r="AV78" s="27">
        <f>SUMIF('Depreciation Exp'!$F$8:$F$130,'Accum Dep'!$F78,'Depreciation Exp'!CV$8:CV$133)</f>
        <v>490199.51627629268</v>
      </c>
      <c r="AW78" s="27">
        <f>SUMIF('Depreciation Exp'!$F$8:$F$130,'Accum Dep'!$F78,'Depreciation Exp'!CW$8:CW$133)</f>
        <v>490119.55679348606</v>
      </c>
      <c r="AX78" s="27">
        <f>SUMIF('Depreciation Exp'!$F$8:$F$130,'Accum Dep'!$F78,'Depreciation Exp'!CX$8:CX$133)</f>
        <v>490039.59731067962</v>
      </c>
      <c r="AY78" s="27">
        <f>SUMIF('Depreciation Exp'!$F$8:$F$130,'Accum Dep'!$F78,'Depreciation Exp'!CY$8:CY$133)</f>
        <v>489959.637827873</v>
      </c>
      <c r="AZ78" s="27">
        <f>SUMIF('Depreciation Exp'!$F$8:$F$130,'Accum Dep'!$F78,'Depreciation Exp'!CZ$8:CZ$133)</f>
        <v>489879.6783450665</v>
      </c>
      <c r="BA78" s="27">
        <f>SUMIF('Depreciation Exp'!$F$8:$F$130,'Accum Dep'!$F78,'Depreciation Exp'!DA$8:DA$133)</f>
        <v>489799.75660562055</v>
      </c>
      <c r="BB78" s="27">
        <f>SUMIF('Depreciation Exp'!$F$8:$F$130,'Accum Dep'!$F78,'Depreciation Exp'!DB$8:DB$133)</f>
        <v>489719.87260953512</v>
      </c>
      <c r="BC78" s="27">
        <f>SUMIF('Depreciation Exp'!$F$8:$F$130,'Accum Dep'!$F78,'Depreciation Exp'!DC$8:DC$133)</f>
        <v>489639.98861344985</v>
      </c>
      <c r="BD78" s="27">
        <f>SUMIF('Depreciation Exp'!$F$8:$F$130,'Accum Dep'!$F78,'Depreciation Exp'!DD$8:DD$133)</f>
        <v>489560.10461736441</v>
      </c>
      <c r="BE78" s="27">
        <f>SUMIF('Depreciation Exp'!$F$8:$F$130,'Accum Dep'!$F78,'Depreciation Exp'!DE$8:DE$133)</f>
        <v>489480.22062127915</v>
      </c>
      <c r="BF78" s="59"/>
      <c r="BG78" s="27">
        <f>SUMIF(Adjustments!$J$4:$J$921,($F78&amp;"/"&amp;BG$4&amp;"/"&amp;BG$3&amp;"/"&amp;BG$2),Adjustments!L$4:L$921)</f>
        <v>0</v>
      </c>
      <c r="BH78" s="27">
        <f>SUMIF(Adjustments!$J$4:$J$921,($F78&amp;"/"&amp;BH$4&amp;"/"&amp;BH$3&amp;"/"&amp;BH$2),Adjustments!M$4:M$921)</f>
        <v>0</v>
      </c>
      <c r="BI78" s="27">
        <f>SUMIF(Adjustments!$J$4:$J$921,($F78&amp;"/"&amp;BI$4&amp;"/"&amp;BI$3&amp;"/"&amp;BI$2),Adjustments!N$4:N$921)</f>
        <v>0</v>
      </c>
      <c r="BJ78" s="27">
        <f>SUMIF(Adjustments!$J$4:$J$921,($F78&amp;"/"&amp;BJ$4&amp;"/"&amp;BJ$3&amp;"/"&amp;BJ$2),Adjustments!O$4:O$921)</f>
        <v>0</v>
      </c>
      <c r="BK78" s="27">
        <f>SUMIF(Adjustments!$J$4:$J$921,($F78&amp;"/"&amp;BK$4&amp;"/"&amp;BK$3&amp;"/"&amp;BK$2),Adjustments!P$4:P$921)</f>
        <v>0</v>
      </c>
      <c r="BL78" s="27">
        <f>SUMIF(Adjustments!$J$4:$J$921,($F78&amp;"/"&amp;BL$4&amp;"/"&amp;BL$3&amp;"/"&amp;BL$2),Adjustments!Q$4:Q$921)</f>
        <v>0</v>
      </c>
      <c r="BM78" s="27">
        <f>SUMIF(Adjustments!$J$4:$J$921,($F78&amp;"/"&amp;BM$4&amp;"/"&amp;BM$3&amp;"/"&amp;BM$2),Adjustments!R$4:R$921)</f>
        <v>0</v>
      </c>
      <c r="BN78" s="27">
        <f>SUMIF(Adjustments!$J$4:$J$921,($F78&amp;"/"&amp;BN$4&amp;"/"&amp;BN$3&amp;"/"&amp;BN$2),Adjustments!S$4:S$921)</f>
        <v>0</v>
      </c>
      <c r="BO78" s="27">
        <f>SUMIF(Adjustments!$J$4:$J$921,($F78&amp;"/"&amp;BO$4&amp;"/"&amp;BO$3&amp;"/"&amp;BO$2),Adjustments!T$4:T$921)</f>
        <v>0</v>
      </c>
      <c r="BP78" s="27">
        <f>SUMIF(Adjustments!$J$4:$J$921,($F78&amp;"/"&amp;BP$4&amp;"/"&amp;BP$3&amp;"/"&amp;BP$2),Adjustments!U$4:U$921)</f>
        <v>0</v>
      </c>
      <c r="BQ78" s="27">
        <f>SUMIF(Adjustments!$J$4:$J$921,($F78&amp;"/"&amp;BQ$4&amp;"/"&amp;BQ$3&amp;"/"&amp;BQ$2),Adjustments!V$4:V$921)</f>
        <v>0</v>
      </c>
      <c r="BR78" s="27">
        <f>SUMIF(Adjustments!$J$4:$J$921,($F78&amp;"/"&amp;BR$4&amp;"/"&amp;BR$3&amp;"/"&amp;BR$2),Adjustments!W$4:W$921)</f>
        <v>0</v>
      </c>
      <c r="BS78" s="27">
        <f>SUMIF(Adjustments!$J$4:$J$921,($F78&amp;"/"&amp;BS$4&amp;"/"&amp;BS$3&amp;"/"&amp;BS$2),Adjustments!X$4:X$921)</f>
        <v>0</v>
      </c>
      <c r="BT78" s="27">
        <f>SUMIF(Adjustments!$J$4:$J$921,($F78&amp;"/"&amp;BT$4&amp;"/"&amp;BT$3&amp;"/"&amp;BT$2),Adjustments!Y$4:Y$921)</f>
        <v>0</v>
      </c>
      <c r="BU78" s="27">
        <f>SUMIF(Adjustments!$J$4:$J$921,($F78&amp;"/"&amp;BU$4&amp;"/"&amp;BU$3&amp;"/"&amp;BU$2),Adjustments!Z$4:Z$921)</f>
        <v>0</v>
      </c>
      <c r="BV78" s="27">
        <f>SUMIF(Adjustments!$J$4:$J$921,($F78&amp;"/"&amp;BV$4&amp;"/"&amp;BV$3&amp;"/"&amp;BV$2),Adjustments!AA$4:AA$921)</f>
        <v>0</v>
      </c>
      <c r="BW78" s="27">
        <f>SUMIF(Adjustments!$J$4:$J$921,($F78&amp;"/"&amp;BW$4&amp;"/"&amp;BW$3&amp;"/"&amp;BW$2),Adjustments!AB$4:AB$921)</f>
        <v>0</v>
      </c>
      <c r="BX78" s="27">
        <f>SUMIF(Adjustments!$J$4:$J$921,($F78&amp;"/"&amp;BX$4&amp;"/"&amp;BX$3&amp;"/"&amp;BX$2),Adjustments!AC$4:AC$921)</f>
        <v>0</v>
      </c>
      <c r="BY78" s="27">
        <f>SUMIF(Adjustments!$J$4:$J$921,($F78&amp;"/"&amp;BY$4&amp;"/"&amp;BY$3&amp;"/"&amp;BY$2),Adjustments!AD$4:AD$921)</f>
        <v>0</v>
      </c>
      <c r="BZ78" s="27">
        <f>SUMIF(Adjustments!$J$4:$J$921,($F78&amp;"/"&amp;BZ$4&amp;"/"&amp;BZ$3&amp;"/"&amp;BZ$2),Adjustments!AE$4:AE$921)</f>
        <v>0</v>
      </c>
      <c r="CA78" s="27">
        <f>SUMIF(Adjustments!$J$4:$J$921,($F78&amp;"/"&amp;CA$4&amp;"/"&amp;CA$3&amp;"/"&amp;CA$2),Adjustments!AF$4:AF$921)</f>
        <v>0</v>
      </c>
      <c r="CB78" s="27">
        <f>SUMIF(Adjustments!$J$4:$J$921,($F78&amp;"/"&amp;CB$4&amp;"/"&amp;CB$3&amp;"/"&amp;CB$2),Adjustments!AG$4:AG$921)</f>
        <v>0</v>
      </c>
      <c r="CC78" s="27">
        <f>SUMIF(Adjustments!$J$4:$J$921,($F78&amp;"/"&amp;CC$4&amp;"/"&amp;CC$3&amp;"/"&amp;CC$2),Adjustments!AH$4:AH$921)</f>
        <v>0</v>
      </c>
      <c r="CD78" s="5"/>
      <c r="CE78" s="27">
        <f>SUMIF(Adjustments!$J$4:$J$921,($F78&amp;"/"&amp;CE$4&amp;"/"&amp;CE$3&amp;"/"&amp;CE$2),Adjustments!L$4:L$921)</f>
        <v>0</v>
      </c>
      <c r="CF78" s="27">
        <f>SUMIF(Adjustments!$J$4:$J$921,($F78&amp;"/"&amp;CF$4&amp;"/"&amp;CF$3&amp;"/"&amp;CF$2),Adjustments!M$4:M$921)</f>
        <v>0</v>
      </c>
      <c r="CG78" s="27">
        <f>SUMIF(Adjustments!$J$4:$J$921,($F78&amp;"/"&amp;CG$4&amp;"/"&amp;CG$3&amp;"/"&amp;CG$2),Adjustments!N$4:N$921)</f>
        <v>0</v>
      </c>
      <c r="CH78" s="27">
        <f>SUMIF(Adjustments!$J$4:$J$921,($F78&amp;"/"&amp;CH$4&amp;"/"&amp;CH$3&amp;"/"&amp;CH$2),Adjustments!O$4:O$921)</f>
        <v>0</v>
      </c>
      <c r="CI78" s="27">
        <f>SUMIF(Adjustments!$J$4:$J$921,($F78&amp;"/"&amp;CI$4&amp;"/"&amp;CI$3&amp;"/"&amp;CI$2),Adjustments!P$4:P$921)</f>
        <v>0</v>
      </c>
      <c r="CJ78" s="27">
        <f>SUMIF(Adjustments!$J$4:$J$921,($F78&amp;"/"&amp;CJ$4&amp;"/"&amp;CJ$3&amp;"/"&amp;CJ$2),Adjustments!Q$4:Q$921)</f>
        <v>0</v>
      </c>
      <c r="CK78" s="27">
        <f>SUMIF(Adjustments!$J$4:$J$921,($F78&amp;"/"&amp;CK$4&amp;"/"&amp;CK$3&amp;"/"&amp;CK$2),Adjustments!R$4:R$921)</f>
        <v>0</v>
      </c>
      <c r="CL78" s="27">
        <f>SUMIF(Adjustments!$J$4:$J$921,($F78&amp;"/"&amp;CL$4&amp;"/"&amp;CL$3&amp;"/"&amp;CL$2),Adjustments!S$4:S$921)</f>
        <v>0</v>
      </c>
      <c r="CM78" s="27">
        <f>SUMIF(Adjustments!$J$4:$J$921,($F78&amp;"/"&amp;CM$4&amp;"/"&amp;CM$3&amp;"/"&amp;CM$2),Adjustments!T$4:T$921)</f>
        <v>0</v>
      </c>
      <c r="CN78" s="27">
        <f>SUMIF(Adjustments!$J$4:$J$921,($F78&amp;"/"&amp;CN$4&amp;"/"&amp;CN$3&amp;"/"&amp;CN$2),Adjustments!U$4:U$921)</f>
        <v>0</v>
      </c>
      <c r="CO78" s="27">
        <f>SUMIF(Adjustments!$J$4:$J$921,($F78&amp;"/"&amp;CO$4&amp;"/"&amp;CO$3&amp;"/"&amp;CO$2),Adjustments!V$4:V$921)</f>
        <v>0</v>
      </c>
      <c r="CP78" s="27">
        <f>SUMIF(Adjustments!$J$4:$J$921,($F78&amp;"/"&amp;CP$4&amp;"/"&amp;CP$3&amp;"/"&amp;CP$2),Adjustments!W$4:W$921)</f>
        <v>0</v>
      </c>
      <c r="CQ78" s="27">
        <f>SUMIF(Adjustments!$J$4:$J$921,($F78&amp;"/"&amp;CQ$4&amp;"/"&amp;CQ$3&amp;"/"&amp;CQ$2),Adjustments!X$4:X$921)</f>
        <v>0</v>
      </c>
      <c r="CR78" s="27">
        <f>SUMIF(Adjustments!$J$4:$J$921,($F78&amp;"/"&amp;CR$4&amp;"/"&amp;CR$3&amp;"/"&amp;CR$2),Adjustments!Y$4:Y$921)</f>
        <v>0</v>
      </c>
      <c r="CS78" s="27">
        <f>SUMIF(Adjustments!$J$4:$J$921,($F78&amp;"/"&amp;CS$4&amp;"/"&amp;CS$3&amp;"/"&amp;CS$2),Adjustments!Z$4:Z$921)</f>
        <v>0</v>
      </c>
      <c r="CT78" s="27">
        <f>SUMIF(Adjustments!$J$4:$J$921,($F78&amp;"/"&amp;CT$4&amp;"/"&amp;CT$3&amp;"/"&amp;CT$2),Adjustments!AA$4:AA$921)</f>
        <v>0</v>
      </c>
      <c r="CU78" s="27">
        <f>SUMIF(Adjustments!$J$4:$J$921,($F78&amp;"/"&amp;CU$4&amp;"/"&amp;CU$3&amp;"/"&amp;CU$2),Adjustments!AB$4:AB$921)</f>
        <v>0</v>
      </c>
      <c r="CV78" s="27">
        <f>SUMIF(Adjustments!$J$4:$J$921,($F78&amp;"/"&amp;CV$4&amp;"/"&amp;CV$3&amp;"/"&amp;CV$2),Adjustments!AC$4:AC$921)</f>
        <v>0</v>
      </c>
      <c r="CW78" s="27">
        <f>SUMIF(Adjustments!$J$4:$J$921,($F78&amp;"/"&amp;CW$4&amp;"/"&amp;CW$3&amp;"/"&amp;CW$2),Adjustments!AD$4:AD$921)</f>
        <v>0</v>
      </c>
      <c r="CX78" s="27">
        <f>SUMIF(Adjustments!$J$4:$J$921,($F78&amp;"/"&amp;CX$4&amp;"/"&amp;CX$3&amp;"/"&amp;CX$2),Adjustments!AE$4:AE$921)</f>
        <v>0</v>
      </c>
      <c r="CY78" s="27">
        <f>SUMIF(Adjustments!$J$4:$J$921,($F78&amp;"/"&amp;CY$4&amp;"/"&amp;CY$3&amp;"/"&amp;CY$2),Adjustments!AF$4:AF$921)</f>
        <v>0</v>
      </c>
      <c r="CZ78" s="27">
        <f>SUMIF(Adjustments!$J$4:$J$921,($F78&amp;"/"&amp;CZ$4&amp;"/"&amp;CZ$3&amp;"/"&amp;CZ$2),Adjustments!AG$4:AG$921)</f>
        <v>0</v>
      </c>
      <c r="DA78" s="27">
        <f>SUMIF(Adjustments!$J$4:$J$921,($F78&amp;"/"&amp;DA$4&amp;"/"&amp;DA$3&amp;"/"&amp;DA$2),Adjustments!AH$4:AH$921)</f>
        <v>0</v>
      </c>
      <c r="DB78" s="5"/>
      <c r="DC78" s="27">
        <f>SUMIF(Adjustments!$J$4:$J$921,($F78&amp;"/"&amp;DC$4&amp;"/"&amp;DC$3&amp;"/"&amp;DC$2),Adjustments!L$4:L$921)</f>
        <v>0</v>
      </c>
      <c r="DD78" s="27">
        <f>SUMIF(Adjustments!$J$4:$J$921,($F78&amp;"/"&amp;DD$4&amp;"/"&amp;DD$3&amp;"/"&amp;DD$2),Adjustments!M$4:M$921)</f>
        <v>0</v>
      </c>
      <c r="DE78" s="27">
        <f>SUMIF(Adjustments!$J$4:$J$921,($F78&amp;"/"&amp;DE$4&amp;"/"&amp;DE$3&amp;"/"&amp;DE$2),Adjustments!N$4:N$921)</f>
        <v>0</v>
      </c>
      <c r="DF78" s="27">
        <f>SUMIF(Adjustments!$J$4:$J$921,($F78&amp;"/"&amp;DF$4&amp;"/"&amp;DF$3&amp;"/"&amp;DF$2),Adjustments!O$4:O$921)</f>
        <v>0</v>
      </c>
      <c r="DG78" s="27">
        <f>SUMIF(Adjustments!$J$4:$J$921,($F78&amp;"/"&amp;DG$4&amp;"/"&amp;DG$3&amp;"/"&amp;DG$2),Adjustments!P$4:P$921)</f>
        <v>0</v>
      </c>
      <c r="DH78" s="27">
        <f>SUMIF(Adjustments!$J$4:$J$921,($F78&amp;"/"&amp;DH$4&amp;"/"&amp;DH$3&amp;"/"&amp;DH$2),Adjustments!Q$4:Q$921)</f>
        <v>0</v>
      </c>
      <c r="DI78" s="27">
        <f>SUMIF(Adjustments!$J$4:$J$921,($F78&amp;"/"&amp;DI$4&amp;"/"&amp;DI$3&amp;"/"&amp;DI$2),Adjustments!R$4:R$921)</f>
        <v>0</v>
      </c>
      <c r="DJ78" s="27">
        <f>SUMIF(Adjustments!$J$4:$J$921,($F78&amp;"/"&amp;DJ$4&amp;"/"&amp;DJ$3&amp;"/"&amp;DJ$2),Adjustments!S$4:S$921)</f>
        <v>0</v>
      </c>
      <c r="DK78" s="27">
        <f>SUMIF(Adjustments!$J$4:$J$921,($F78&amp;"/"&amp;DK$4&amp;"/"&amp;DK$3&amp;"/"&amp;DK$2),Adjustments!T$4:T$921)</f>
        <v>0</v>
      </c>
      <c r="DL78" s="27">
        <f>SUMIF(Adjustments!$J$4:$J$921,($F78&amp;"/"&amp;DL$4&amp;"/"&amp;DL$3&amp;"/"&amp;DL$2),Adjustments!U$4:U$921)</f>
        <v>0</v>
      </c>
      <c r="DM78" s="27">
        <f>SUMIF(Adjustments!$J$4:$J$921,($F78&amp;"/"&amp;DM$4&amp;"/"&amp;DM$3&amp;"/"&amp;DM$2),Adjustments!V$4:V$921)</f>
        <v>0</v>
      </c>
      <c r="DN78" s="27">
        <f>SUMIF(Adjustments!$J$4:$J$921,($F78&amp;"/"&amp;DN$4&amp;"/"&amp;DN$3&amp;"/"&amp;DN$2),Adjustments!W$4:W$921)</f>
        <v>0</v>
      </c>
      <c r="DO78" s="27">
        <f>SUMIF(Adjustments!$J$4:$J$921,($F78&amp;"/"&amp;DO$4&amp;"/"&amp;DO$3&amp;"/"&amp;DO$2),Adjustments!X$4:X$921)</f>
        <v>0</v>
      </c>
      <c r="DP78" s="27">
        <f>SUMIF(Adjustments!$J$4:$J$921,($F78&amp;"/"&amp;DP$4&amp;"/"&amp;DP$3&amp;"/"&amp;DP$2),Adjustments!Y$4:Y$921)</f>
        <v>0</v>
      </c>
      <c r="DQ78" s="27">
        <f>SUMIF(Adjustments!$J$4:$J$921,($F78&amp;"/"&amp;DQ$4&amp;"/"&amp;DQ$3&amp;"/"&amp;DQ$2),Adjustments!Z$4:Z$921)</f>
        <v>0</v>
      </c>
      <c r="DR78" s="27">
        <f>SUMIF(Adjustments!$J$4:$J$921,($F78&amp;"/"&amp;DR$4&amp;"/"&amp;DR$3&amp;"/"&amp;DR$2),Adjustments!AA$4:AA$921)</f>
        <v>0</v>
      </c>
      <c r="DS78" s="27">
        <f>SUMIF(Adjustments!$J$4:$J$921,($F78&amp;"/"&amp;DS$4&amp;"/"&amp;DS$3&amp;"/"&amp;DS$2),Adjustments!AB$4:AB$921)</f>
        <v>0</v>
      </c>
      <c r="DT78" s="27">
        <f>SUMIF(Adjustments!$J$4:$J$921,($F78&amp;"/"&amp;DT$4&amp;"/"&amp;DT$3&amp;"/"&amp;DT$2),Adjustments!AC$4:AC$921)</f>
        <v>0</v>
      </c>
      <c r="DU78" s="27">
        <f>SUMIF(Adjustments!$J$4:$J$921,($F78&amp;"/"&amp;DU$4&amp;"/"&amp;DU$3&amp;"/"&amp;DU$2),Adjustments!AD$4:AD$921)</f>
        <v>0</v>
      </c>
      <c r="DV78" s="27">
        <f>SUMIF(Adjustments!$J$4:$J$921,($F78&amp;"/"&amp;DV$4&amp;"/"&amp;DV$3&amp;"/"&amp;DV$2),Adjustments!AE$4:AE$921)</f>
        <v>0</v>
      </c>
      <c r="DW78" s="27">
        <f>SUMIF(Adjustments!$J$4:$J$921,($F78&amp;"/"&amp;DW$4&amp;"/"&amp;DW$3&amp;"/"&amp;DW$2),Adjustments!AF$4:AF$921)</f>
        <v>0</v>
      </c>
      <c r="DX78" s="27">
        <f>SUMIF(Adjustments!$J$4:$J$921,($F78&amp;"/"&amp;DX$4&amp;"/"&amp;DX$3&amp;"/"&amp;DX$2),Adjustments!AG$4:AG$921)</f>
        <v>0</v>
      </c>
      <c r="DY78" s="27">
        <f>SUMIF(Adjustments!$J$4:$J$921,($F78&amp;"/"&amp;DY$4&amp;"/"&amp;DY$3&amp;"/"&amp;DY$2),Adjustments!AH$4:AH$921)</f>
        <v>0</v>
      </c>
      <c r="DZ78" s="5"/>
      <c r="EA78" s="27">
        <f>SUMIF(Adjustments!$J$4:$J$921,($F78&amp;"/"&amp;EA$4&amp;"/"&amp;EA$3&amp;"/"&amp;EA$2),Adjustments!L$4:L$921)</f>
        <v>0</v>
      </c>
      <c r="EB78" s="27">
        <f>SUMIF(Adjustments!$J$4:$J$921,($F78&amp;"/"&amp;EB$4&amp;"/"&amp;EB$3&amp;"/"&amp;EB$2),Adjustments!M$4:M$921)</f>
        <v>0</v>
      </c>
      <c r="EC78" s="27">
        <f>SUMIF(Adjustments!$J$4:$J$921,($F78&amp;"/"&amp;EC$4&amp;"/"&amp;EC$3&amp;"/"&amp;EC$2),Adjustments!N$4:N$921)</f>
        <v>0</v>
      </c>
      <c r="ED78" s="27">
        <f>SUMIF(Adjustments!$J$4:$J$921,($F78&amp;"/"&amp;ED$4&amp;"/"&amp;ED$3&amp;"/"&amp;ED$2),Adjustments!O$4:O$921)</f>
        <v>0</v>
      </c>
      <c r="EE78" s="27">
        <f>SUMIF(Adjustments!$J$4:$J$921,($F78&amp;"/"&amp;EE$4&amp;"/"&amp;EE$3&amp;"/"&amp;EE$2),Adjustments!P$4:P$921)</f>
        <v>0</v>
      </c>
      <c r="EF78" s="27">
        <f>SUMIF(Adjustments!$J$4:$J$921,($F78&amp;"/"&amp;EF$4&amp;"/"&amp;EF$3&amp;"/"&amp;EF$2),Adjustments!Q$4:Q$921)</f>
        <v>0</v>
      </c>
      <c r="EG78" s="27">
        <f>SUMIF(Adjustments!$J$4:$J$921,($F78&amp;"/"&amp;EG$4&amp;"/"&amp;EG$3&amp;"/"&amp;EG$2),Adjustments!R$4:R$921)</f>
        <v>0</v>
      </c>
      <c r="EH78" s="27">
        <f>SUMIF(Adjustments!$J$4:$J$921,($F78&amp;"/"&amp;EH$4&amp;"/"&amp;EH$3&amp;"/"&amp;EH$2),Adjustments!S$4:S$921)</f>
        <v>0</v>
      </c>
      <c r="EI78" s="27">
        <f>SUMIF(Adjustments!$J$4:$J$921,($F78&amp;"/"&amp;EI$4&amp;"/"&amp;EI$3&amp;"/"&amp;EI$2),Adjustments!T$4:T$921)</f>
        <v>0</v>
      </c>
      <c r="EJ78" s="27">
        <f>SUMIF(Adjustments!$J$4:$J$921,($F78&amp;"/"&amp;EJ$4&amp;"/"&amp;EJ$3&amp;"/"&amp;EJ$2),Adjustments!U$4:U$921)</f>
        <v>0</v>
      </c>
      <c r="EK78" s="27">
        <f>SUMIF(Adjustments!$J$4:$J$921,($F78&amp;"/"&amp;EK$4&amp;"/"&amp;EK$3&amp;"/"&amp;EK$2),Adjustments!V$4:V$921)</f>
        <v>0</v>
      </c>
      <c r="EL78" s="27">
        <f>SUMIF(Adjustments!$J$4:$J$921,($F78&amp;"/"&amp;EL$4&amp;"/"&amp;EL$3&amp;"/"&amp;EL$2),Adjustments!W$4:W$921)</f>
        <v>0</v>
      </c>
      <c r="EM78" s="27">
        <f>SUMIF(Adjustments!$J$4:$J$921,($F78&amp;"/"&amp;EM$4&amp;"/"&amp;EM$3&amp;"/"&amp;EM$2),Adjustments!X$4:X$921)</f>
        <v>0</v>
      </c>
      <c r="EN78" s="27">
        <f>SUMIF(Adjustments!$J$4:$J$921,($F78&amp;"/"&amp;EN$4&amp;"/"&amp;EN$3&amp;"/"&amp;EN$2),Adjustments!Y$4:Y$921)</f>
        <v>0</v>
      </c>
      <c r="EO78" s="27">
        <f>SUMIF(Adjustments!$J$4:$J$921,($F78&amp;"/"&amp;EO$4&amp;"/"&amp;EO$3&amp;"/"&amp;EO$2),Adjustments!Z$4:Z$921)</f>
        <v>0</v>
      </c>
      <c r="EP78" s="27">
        <f>SUMIF(Adjustments!$J$4:$J$921,($F78&amp;"/"&amp;EP$4&amp;"/"&amp;EP$3&amp;"/"&amp;EP$2),Adjustments!AA$4:AA$921)</f>
        <v>0</v>
      </c>
      <c r="EQ78" s="27">
        <f>SUMIF(Adjustments!$J$4:$J$921,($F78&amp;"/"&amp;EQ$4&amp;"/"&amp;EQ$3&amp;"/"&amp;EQ$2),Adjustments!AB$4:AB$921)</f>
        <v>0</v>
      </c>
      <c r="ER78" s="27">
        <f>SUMIF(Adjustments!$J$4:$J$921,($F78&amp;"/"&amp;ER$4&amp;"/"&amp;ER$3&amp;"/"&amp;ER$2),Adjustments!AC$4:AC$921)</f>
        <v>0</v>
      </c>
      <c r="ES78" s="27">
        <f>SUMIF(Adjustments!$J$4:$J$921,($F78&amp;"/"&amp;ES$4&amp;"/"&amp;ES$3&amp;"/"&amp;ES$2),Adjustments!AD$4:AD$921)</f>
        <v>0</v>
      </c>
      <c r="ET78" s="27">
        <f>SUMIF(Adjustments!$J$4:$J$921,($F78&amp;"/"&amp;ET$4&amp;"/"&amp;ET$3&amp;"/"&amp;ET$2),Adjustments!AE$4:AE$921)</f>
        <v>0</v>
      </c>
      <c r="EU78" s="27">
        <f>SUMIF(Adjustments!$J$4:$J$921,($F78&amp;"/"&amp;EU$4&amp;"/"&amp;EU$3&amp;"/"&amp;EU$2),Adjustments!AF$4:AF$921)</f>
        <v>0</v>
      </c>
      <c r="EV78" s="27">
        <f>SUMIF(Adjustments!$J$4:$J$921,($F78&amp;"/"&amp;EV$4&amp;"/"&amp;EV$3&amp;"/"&amp;EV$2),Adjustments!AG$4:AG$921)</f>
        <v>0</v>
      </c>
      <c r="EW78" s="27">
        <f>SUMIF(Adjustments!$J$4:$J$921,($F78&amp;"/"&amp;EW$4&amp;"/"&amp;EW$3&amp;"/"&amp;EW$2),Adjustments!AH$4:AH$921)</f>
        <v>0</v>
      </c>
      <c r="EX78" s="5"/>
      <c r="EY78" s="27">
        <f>SUMIF(Adjustments!$J$4:$J$921,($F78&amp;"/"&amp;EY$4&amp;"/"&amp;EY$3&amp;"/"&amp;EY$2),Adjustments!L$4:L$921)</f>
        <v>0</v>
      </c>
      <c r="EZ78" s="27">
        <f>SUMIF(Adjustments!$J$4:$J$921,($F78&amp;"/"&amp;EZ$4&amp;"/"&amp;EZ$3&amp;"/"&amp;EZ$2),Adjustments!M$4:M$921)</f>
        <v>0</v>
      </c>
      <c r="FA78" s="27">
        <f>SUMIF(Adjustments!$J$4:$J$921,($F78&amp;"/"&amp;FA$4&amp;"/"&amp;FA$3&amp;"/"&amp;FA$2),Adjustments!N$4:N$921)</f>
        <v>0</v>
      </c>
      <c r="FB78" s="27">
        <f>SUMIF(Adjustments!$J$4:$J$921,($F78&amp;"/"&amp;FB$4&amp;"/"&amp;FB$3&amp;"/"&amp;FB$2),Adjustments!O$4:O$921)</f>
        <v>0</v>
      </c>
      <c r="FC78" s="27">
        <f>SUMIF(Adjustments!$J$4:$J$921,($F78&amp;"/"&amp;FC$4&amp;"/"&amp;FC$3&amp;"/"&amp;FC$2),Adjustments!P$4:P$921)</f>
        <v>0</v>
      </c>
      <c r="FD78" s="27">
        <f>SUMIF(Adjustments!$J$4:$J$921,($F78&amp;"/"&amp;FD$4&amp;"/"&amp;FD$3&amp;"/"&amp;FD$2),Adjustments!Q$4:Q$921)</f>
        <v>0</v>
      </c>
      <c r="FE78" s="27">
        <f>SUMIF(Adjustments!$J$4:$J$921,($F78&amp;"/"&amp;FE$4&amp;"/"&amp;FE$3&amp;"/"&amp;FE$2),Adjustments!R$4:R$921)</f>
        <v>0</v>
      </c>
      <c r="FF78" s="27">
        <f>SUMIF(Adjustments!$J$4:$J$921,($F78&amp;"/"&amp;FF$4&amp;"/"&amp;FF$3&amp;"/"&amp;FF$2),Adjustments!S$4:S$921)</f>
        <v>0</v>
      </c>
      <c r="FG78" s="27">
        <f>SUMIF(Adjustments!$J$4:$J$921,($F78&amp;"/"&amp;FG$4&amp;"/"&amp;FG$3&amp;"/"&amp;FG$2),Adjustments!T$4:T$921)</f>
        <v>0</v>
      </c>
      <c r="FH78" s="27">
        <f>SUMIF(Adjustments!$J$4:$J$921,($F78&amp;"/"&amp;FH$4&amp;"/"&amp;FH$3&amp;"/"&amp;FH$2),Adjustments!U$4:U$921)</f>
        <v>0</v>
      </c>
      <c r="FI78" s="27">
        <f>SUMIF(Adjustments!$J$4:$J$921,($F78&amp;"/"&amp;FI$4&amp;"/"&amp;FI$3&amp;"/"&amp;FI$2),Adjustments!V$4:V$921)</f>
        <v>0</v>
      </c>
      <c r="FJ78" s="27">
        <f>SUMIF(Adjustments!$J$4:$J$921,($F78&amp;"/"&amp;FJ$4&amp;"/"&amp;FJ$3&amp;"/"&amp;FJ$2),Adjustments!W$4:W$921)</f>
        <v>0</v>
      </c>
      <c r="FK78" s="27">
        <f>SUMIF(Adjustments!$J$4:$J$921,($F78&amp;"/"&amp;FK$4&amp;"/"&amp;FK$3&amp;"/"&amp;FK$2),Adjustments!X$4:X$921)</f>
        <v>0</v>
      </c>
      <c r="FL78" s="27">
        <f>SUMIF(Adjustments!$J$4:$J$921,($F78&amp;"/"&amp;FL$4&amp;"/"&amp;FL$3&amp;"/"&amp;FL$2),Adjustments!Y$4:Y$921)</f>
        <v>0</v>
      </c>
      <c r="FM78" s="27">
        <f>SUMIF(Adjustments!$J$4:$J$921,($F78&amp;"/"&amp;FM$4&amp;"/"&amp;FM$3&amp;"/"&amp;FM$2),Adjustments!Z$4:Z$921)</f>
        <v>0</v>
      </c>
      <c r="FN78" s="27">
        <f>SUMIF(Adjustments!$J$4:$J$921,($F78&amp;"/"&amp;FN$4&amp;"/"&amp;FN$3&amp;"/"&amp;FN$2),Adjustments!AA$4:AA$921)</f>
        <v>0</v>
      </c>
      <c r="FO78" s="27">
        <f>SUMIF(Adjustments!$J$4:$J$921,($F78&amp;"/"&amp;FO$4&amp;"/"&amp;FO$3&amp;"/"&amp;FO$2),Adjustments!AB$4:AB$921)</f>
        <v>0</v>
      </c>
      <c r="FP78" s="27">
        <f>SUMIF(Adjustments!$J$4:$J$921,($F78&amp;"/"&amp;FP$4&amp;"/"&amp;FP$3&amp;"/"&amp;FP$2),Adjustments!AC$4:AC$921)</f>
        <v>0</v>
      </c>
      <c r="FQ78" s="27">
        <f>SUMIF(Adjustments!$J$4:$J$921,($F78&amp;"/"&amp;FQ$4&amp;"/"&amp;FQ$3&amp;"/"&amp;FQ$2),Adjustments!AD$4:AD$921)</f>
        <v>0</v>
      </c>
      <c r="FR78" s="27">
        <f>SUMIF(Adjustments!$J$4:$J$921,($F78&amp;"/"&amp;FR$4&amp;"/"&amp;FR$3&amp;"/"&amp;FR$2),Adjustments!AE$4:AE$921)</f>
        <v>0</v>
      </c>
      <c r="FS78" s="27">
        <f>SUMIF(Adjustments!$J$4:$J$921,($F78&amp;"/"&amp;FS$4&amp;"/"&amp;FS$3&amp;"/"&amp;FS$2),Adjustments!AF$4:AF$921)</f>
        <v>0</v>
      </c>
      <c r="FT78" s="27">
        <f>SUMIF(Adjustments!$J$4:$J$921,($F78&amp;"/"&amp;FT$4&amp;"/"&amp;FT$3&amp;"/"&amp;FT$2),Adjustments!AG$4:AG$921)</f>
        <v>0</v>
      </c>
      <c r="FU78" s="27">
        <f>SUMIF(Adjustments!$J$4:$J$921,($F78&amp;"/"&amp;FU$4&amp;"/"&amp;FU$3&amp;"/"&amp;FU$2),Adjustments!AH$4:AH$921)</f>
        <v>0</v>
      </c>
      <c r="FV78" s="5"/>
      <c r="FW78" s="27">
        <f t="shared" si="302"/>
        <v>0</v>
      </c>
      <c r="FX78" s="5"/>
      <c r="FY78" s="358">
        <f>VLOOKUP(F78,Scenarios!Z80:AD201,5,0)</f>
        <v>-97854279.560000002</v>
      </c>
      <c r="FZ78" s="16">
        <f t="shared" si="303"/>
        <v>-98339210.306392729</v>
      </c>
      <c r="GA78" s="16">
        <f t="shared" si="304"/>
        <v>-98824264.429033846</v>
      </c>
      <c r="GB78" s="16">
        <f t="shared" si="305"/>
        <v>-99309452.930413544</v>
      </c>
      <c r="GC78" s="16">
        <f t="shared" si="306"/>
        <v>-99794640.692545041</v>
      </c>
      <c r="GD78" s="16">
        <f t="shared" si="307"/>
        <v>-100279810.45720488</v>
      </c>
      <c r="GE78" s="16">
        <f t="shared" si="308"/>
        <v>-100767536.99049686</v>
      </c>
      <c r="GF78" s="16">
        <f t="shared" si="309"/>
        <v>-101257839.56520295</v>
      </c>
      <c r="GG78" s="16">
        <f t="shared" si="310"/>
        <v>-101748270.51953046</v>
      </c>
      <c r="GH78" s="16">
        <f t="shared" si="311"/>
        <v>-102238829.85347939</v>
      </c>
      <c r="GI78" s="16">
        <f t="shared" si="312"/>
        <v>-102709385.51812761</v>
      </c>
      <c r="GJ78" s="16">
        <f t="shared" si="313"/>
        <v>-103179861.22329302</v>
      </c>
      <c r="GK78" s="16">
        <f t="shared" si="314"/>
        <v>-103650256.96897563</v>
      </c>
      <c r="GL78" s="16">
        <f t="shared" si="315"/>
        <v>-104120572.75517544</v>
      </c>
      <c r="GM78" s="16">
        <f t="shared" si="316"/>
        <v>-104590808.58189245</v>
      </c>
      <c r="GN78" s="16">
        <f t="shared" si="317"/>
        <v>-105060964.44912663</v>
      </c>
      <c r="GO78" s="16">
        <f t="shared" si="318"/>
        <v>-105531040.35687801</v>
      </c>
      <c r="GP78" s="16">
        <f t="shared" si="319"/>
        <v>-106001036.30514659</v>
      </c>
      <c r="GQ78" s="16">
        <f t="shared" si="320"/>
        <v>-106470952.29393236</v>
      </c>
      <c r="GR78" s="16">
        <f t="shared" si="321"/>
        <v>-106940807.20794237</v>
      </c>
      <c r="GS78" s="16">
        <f t="shared" si="322"/>
        <v>-107410582.23795629</v>
      </c>
      <c r="GT78" s="16">
        <f t="shared" si="323"/>
        <v>-107880277.38397412</v>
      </c>
      <c r="GU78" s="16">
        <f t="shared" si="324"/>
        <v>-108349892.64599586</v>
      </c>
      <c r="GV78" s="16">
        <f t="shared" si="325"/>
        <v>-108819428.02402151</v>
      </c>
      <c r="GW78" s="13"/>
      <c r="GX78" s="569" t="s">
        <v>1025</v>
      </c>
      <c r="GY78" s="599" t="str">
        <f t="shared" si="242"/>
        <v>111IPCN</v>
      </c>
      <c r="GZ78" s="563">
        <f t="shared" si="326"/>
        <v>-106000498.49494696</v>
      </c>
      <c r="HA78" s="127">
        <f>VLOOKUP($GX78,Scenarios!$V$11:$Y$132,4,0)</f>
        <v>-95035808.424999893</v>
      </c>
      <c r="HB78" s="127">
        <f t="shared" si="93"/>
        <v>-10964690.069947064</v>
      </c>
      <c r="HD78" s="106">
        <f>VLOOKUP($GX78,Scenarios!$AE$11:$AF$132,2,0)</f>
        <v>-105726617.76044644</v>
      </c>
      <c r="HE78" s="106">
        <f>VLOOKUP($GX78,Scenarios!$V$11:$Y$132,4,0)</f>
        <v>-95035808.424999893</v>
      </c>
      <c r="HF78" s="106">
        <f t="shared" si="94"/>
        <v>-10690809.335446551</v>
      </c>
      <c r="HH78" s="106">
        <f t="shared" si="327"/>
        <v>273880.73450051248</v>
      </c>
    </row>
    <row r="79" spans="1:216">
      <c r="A79" s="5" t="s">
        <v>32</v>
      </c>
      <c r="B79" s="5" t="s">
        <v>33</v>
      </c>
      <c r="C79" s="4" t="s">
        <v>33</v>
      </c>
      <c r="D79" s="5" t="s">
        <v>148</v>
      </c>
      <c r="E79" s="5" t="s">
        <v>45</v>
      </c>
      <c r="F79" s="5" t="s">
        <v>153</v>
      </c>
      <c r="G79" s="5" t="s">
        <v>94</v>
      </c>
      <c r="H79" s="5" t="s">
        <v>1027</v>
      </c>
      <c r="I79" s="5"/>
      <c r="J79" s="119">
        <f>SUMIF(Retirements!$E$10:$E$96,'Accum Dep'!$F79,Retirements!ED$10:ED$97)</f>
        <v>0</v>
      </c>
      <c r="K79" s="119">
        <f>SUMIF(Retirements!$E$10:$E$96,'Accum Dep'!$F79,Retirements!EE$10:EE$97)</f>
        <v>0</v>
      </c>
      <c r="L79" s="119">
        <f>SUMIF(Retirements!$E$10:$E$96,'Accum Dep'!$F79,Retirements!EF$10:EF$97)</f>
        <v>0</v>
      </c>
      <c r="M79" s="119">
        <f>SUMIF(Retirements!$E$10:$E$96,'Accum Dep'!$F79,Retirements!EG$10:EG$97)</f>
        <v>0</v>
      </c>
      <c r="N79" s="119">
        <f>SUMIF(Retirements!$E$10:$E$96,'Accum Dep'!$F79,Retirements!EH$10:EH$97)</f>
        <v>0</v>
      </c>
      <c r="O79" s="119">
        <f>SUMIF(Retirements!$E$10:$E$96,'Accum Dep'!$F79,Retirements!EI$10:EI$97)</f>
        <v>0</v>
      </c>
      <c r="P79" s="119">
        <f>SUMIF(Retirements!$E$10:$E$96,'Accum Dep'!$F79,Retirements!EJ$10:EJ$97)</f>
        <v>-2005.57</v>
      </c>
      <c r="Q79" s="119">
        <f>SUMIF(Retirements!$E$10:$E$96,'Accum Dep'!$F79,Retirements!EK$10:EK$97)</f>
        <v>0</v>
      </c>
      <c r="R79" s="119">
        <f>SUMIF(Retirements!$E$10:$E$96,'Accum Dep'!$F79,Retirements!EL$10:EL$97)</f>
        <v>0</v>
      </c>
      <c r="S79" s="119">
        <f>SUMIF(Retirements!$E$10:$E$96,'Accum Dep'!$F79,Retirements!EM$10:EM$97)</f>
        <v>0</v>
      </c>
      <c r="T79" s="119">
        <f>SUMIF(Retirements!$E$10:$E$96,'Accum Dep'!$F79,Retirements!EN$10:EN$97)</f>
        <v>0</v>
      </c>
      <c r="U79" s="119">
        <f>SUMIF(Retirements!$E$10:$E$96,'Accum Dep'!$F79,Retirements!EO$10:EO$97)</f>
        <v>0</v>
      </c>
      <c r="V79" s="119">
        <f>SUMIF(Retirements!$E$10:$E$96,'Accum Dep'!$F79,Retirements!EP$10:EP$97)</f>
        <v>0</v>
      </c>
      <c r="W79" s="119">
        <f>SUMIF(Retirements!$E$10:$E$96,'Accum Dep'!$F79,Retirements!EQ$10:EQ$97)</f>
        <v>0</v>
      </c>
      <c r="X79" s="119">
        <f>SUMIF(Retirements!$E$10:$E$96,'Accum Dep'!$F79,Retirements!ER$10:ER$97)</f>
        <v>0</v>
      </c>
      <c r="Y79" s="119">
        <f>SUMIF(Retirements!$E$10:$E$96,'Accum Dep'!$F79,Retirements!ES$10:ES$97)</f>
        <v>0</v>
      </c>
      <c r="Z79" s="119">
        <f>SUMIF(Retirements!$E$10:$E$96,'Accum Dep'!$F79,Retirements!ET$10:ET$97)</f>
        <v>0</v>
      </c>
      <c r="AA79" s="119">
        <f>SUMIF(Retirements!$E$10:$E$96,'Accum Dep'!$F79,Retirements!EU$10:EU$97)</f>
        <v>0</v>
      </c>
      <c r="AB79" s="119">
        <f>SUMIF(Retirements!$E$10:$E$96,'Accum Dep'!$F79,Retirements!EV$10:EV$97)</f>
        <v>0</v>
      </c>
      <c r="AC79" s="119">
        <f>SUMIF(Retirements!$E$10:$E$96,'Accum Dep'!$F79,Retirements!EW$10:EW$97)</f>
        <v>0</v>
      </c>
      <c r="AD79" s="119">
        <f>SUMIF(Retirements!$E$10:$E$96,'Accum Dep'!$F79,Retirements!EX$10:EX$97)</f>
        <v>0</v>
      </c>
      <c r="AE79" s="119">
        <f>SUMIF(Retirements!$E$10:$E$96,'Accum Dep'!$F79,Retirements!EY$10:EY$97)</f>
        <v>0</v>
      </c>
      <c r="AF79" s="119">
        <f>SUMIF(Retirements!$E$10:$E$96,'Accum Dep'!$F79,Retirements!EZ$10:EZ$97)</f>
        <v>0</v>
      </c>
      <c r="AG79" s="7"/>
      <c r="AH79" s="27">
        <f>SUMIF('Depreciation Exp'!$F$8:$F$130,'Accum Dep'!$F79,'Depreciation Exp'!CH$8:CH$133)</f>
        <v>1709.5925</v>
      </c>
      <c r="AI79" s="27">
        <f>SUMIF('Depreciation Exp'!$F$8:$F$130,'Accum Dep'!$F79,'Depreciation Exp'!CI$8:CI$133)</f>
        <v>1709.5925</v>
      </c>
      <c r="AJ79" s="27">
        <f>SUMIF('Depreciation Exp'!$F$8:$F$130,'Accum Dep'!$F79,'Depreciation Exp'!CJ$8:CJ$133)</f>
        <v>1709.5925</v>
      </c>
      <c r="AK79" s="27">
        <f>SUMIF('Depreciation Exp'!$F$8:$F$130,'Accum Dep'!$F79,'Depreciation Exp'!CK$8:CK$133)</f>
        <v>1709.5925</v>
      </c>
      <c r="AL79" s="27">
        <f>SUMIF('Depreciation Exp'!$F$8:$F$130,'Accum Dep'!$F79,'Depreciation Exp'!CL$8:CL$133)</f>
        <v>1709.5925</v>
      </c>
      <c r="AM79" s="27">
        <f>SUMIF('Depreciation Exp'!$F$8:$F$130,'Accum Dep'!$F79,'Depreciation Exp'!CM$8:CM$133)</f>
        <v>1709.5925</v>
      </c>
      <c r="AN79" s="27">
        <f>SUMIF('Depreciation Exp'!$F$8:$F$130,'Accum Dep'!$F79,'Depreciation Exp'!CN$8:CN$133)</f>
        <v>1709.5925</v>
      </c>
      <c r="AO79" s="27">
        <f>SUMIF('Depreciation Exp'!$F$8:$F$130,'Accum Dep'!$F79,'Depreciation Exp'!CO$8:CO$133)</f>
        <v>1708.3916297300329</v>
      </c>
      <c r="AP79" s="27">
        <f>SUMIF('Depreciation Exp'!$F$8:$F$130,'Accum Dep'!$F79,'Depreciation Exp'!CP$8:CP$133)</f>
        <v>1707.1907594600661</v>
      </c>
      <c r="AQ79" s="27">
        <f>SUMIF('Depreciation Exp'!$F$8:$F$130,'Accum Dep'!$F79,'Depreciation Exp'!CQ$8:CQ$133)</f>
        <v>1707.1907594600661</v>
      </c>
      <c r="AR79" s="27">
        <f>SUMIF('Depreciation Exp'!$F$8:$F$130,'Accum Dep'!$F79,'Depreciation Exp'!CR$8:CR$133)</f>
        <v>1707.1907594600661</v>
      </c>
      <c r="AS79" s="27">
        <f>SUMIF('Depreciation Exp'!$F$8:$F$130,'Accum Dep'!$F79,'Depreciation Exp'!CS$8:CS$133)</f>
        <v>1707.1907594600661</v>
      </c>
      <c r="AT79" s="27">
        <f>SUMIF('Depreciation Exp'!$F$8:$F$130,'Accum Dep'!$F79,'Depreciation Exp'!CT$8:CT$133)</f>
        <v>1707.1907594600661</v>
      </c>
      <c r="AU79" s="27">
        <f>SUMIF('Depreciation Exp'!$F$8:$F$130,'Accum Dep'!$F79,'Depreciation Exp'!CU$8:CU$133)</f>
        <v>1707.1907594600661</v>
      </c>
      <c r="AV79" s="27">
        <f>SUMIF('Depreciation Exp'!$F$8:$F$130,'Accum Dep'!$F79,'Depreciation Exp'!CV$8:CV$133)</f>
        <v>1707.1907594600661</v>
      </c>
      <c r="AW79" s="27">
        <f>SUMIF('Depreciation Exp'!$F$8:$F$130,'Accum Dep'!$F79,'Depreciation Exp'!CW$8:CW$133)</f>
        <v>1707.1907594600661</v>
      </c>
      <c r="AX79" s="27">
        <f>SUMIF('Depreciation Exp'!$F$8:$F$130,'Accum Dep'!$F79,'Depreciation Exp'!CX$8:CX$133)</f>
        <v>1707.1907594600661</v>
      </c>
      <c r="AY79" s="27">
        <f>SUMIF('Depreciation Exp'!$F$8:$F$130,'Accum Dep'!$F79,'Depreciation Exp'!CY$8:CY$133)</f>
        <v>1707.1907594600661</v>
      </c>
      <c r="AZ79" s="27">
        <f>SUMIF('Depreciation Exp'!$F$8:$F$130,'Accum Dep'!$F79,'Depreciation Exp'!CZ$8:CZ$133)</f>
        <v>1707.1907594600661</v>
      </c>
      <c r="BA79" s="27">
        <f>SUMIF('Depreciation Exp'!$F$8:$F$130,'Accum Dep'!$F79,'Depreciation Exp'!DA$8:DA$133)</f>
        <v>1707.1907594600661</v>
      </c>
      <c r="BB79" s="27">
        <f>SUMIF('Depreciation Exp'!$F$8:$F$130,'Accum Dep'!$F79,'Depreciation Exp'!DB$8:DB$133)</f>
        <v>1707.1907594600661</v>
      </c>
      <c r="BC79" s="27">
        <f>SUMIF('Depreciation Exp'!$F$8:$F$130,'Accum Dep'!$F79,'Depreciation Exp'!DC$8:DC$133)</f>
        <v>1707.1907594600661</v>
      </c>
      <c r="BD79" s="27">
        <f>SUMIF('Depreciation Exp'!$F$8:$F$130,'Accum Dep'!$F79,'Depreciation Exp'!DD$8:DD$133)</f>
        <v>1707.1907594600661</v>
      </c>
      <c r="BE79" s="27">
        <f>SUMIF('Depreciation Exp'!$F$8:$F$130,'Accum Dep'!$F79,'Depreciation Exp'!DE$8:DE$133)</f>
        <v>1707.1907594600661</v>
      </c>
      <c r="BF79" s="59"/>
      <c r="BG79" s="27">
        <f>SUMIF(Adjustments!$J$4:$J$921,($F79&amp;"/"&amp;BG$4&amp;"/"&amp;BG$3&amp;"/"&amp;BG$2),Adjustments!L$4:L$921)</f>
        <v>0</v>
      </c>
      <c r="BH79" s="27">
        <f>SUMIF(Adjustments!$J$4:$J$921,($F79&amp;"/"&amp;BH$4&amp;"/"&amp;BH$3&amp;"/"&amp;BH$2),Adjustments!M$4:M$921)</f>
        <v>0</v>
      </c>
      <c r="BI79" s="27">
        <f>SUMIF(Adjustments!$J$4:$J$921,($F79&amp;"/"&amp;BI$4&amp;"/"&amp;BI$3&amp;"/"&amp;BI$2),Adjustments!N$4:N$921)</f>
        <v>0</v>
      </c>
      <c r="BJ79" s="27">
        <f>SUMIF(Adjustments!$J$4:$J$921,($F79&amp;"/"&amp;BJ$4&amp;"/"&amp;BJ$3&amp;"/"&amp;BJ$2),Adjustments!O$4:O$921)</f>
        <v>0</v>
      </c>
      <c r="BK79" s="27">
        <f>SUMIF(Adjustments!$J$4:$J$921,($F79&amp;"/"&amp;BK$4&amp;"/"&amp;BK$3&amp;"/"&amp;BK$2),Adjustments!P$4:P$921)</f>
        <v>0</v>
      </c>
      <c r="BL79" s="27">
        <f>SUMIF(Adjustments!$J$4:$J$921,($F79&amp;"/"&amp;BL$4&amp;"/"&amp;BL$3&amp;"/"&amp;BL$2),Adjustments!Q$4:Q$921)</f>
        <v>0</v>
      </c>
      <c r="BM79" s="27">
        <f>SUMIF(Adjustments!$J$4:$J$921,($F79&amp;"/"&amp;BM$4&amp;"/"&amp;BM$3&amp;"/"&amp;BM$2),Adjustments!R$4:R$921)</f>
        <v>0</v>
      </c>
      <c r="BN79" s="27">
        <f>SUMIF(Adjustments!$J$4:$J$921,($F79&amp;"/"&amp;BN$4&amp;"/"&amp;BN$3&amp;"/"&amp;BN$2),Adjustments!S$4:S$921)</f>
        <v>0</v>
      </c>
      <c r="BO79" s="27">
        <f>SUMIF(Adjustments!$J$4:$J$921,($F79&amp;"/"&amp;BO$4&amp;"/"&amp;BO$3&amp;"/"&amp;BO$2),Adjustments!T$4:T$921)</f>
        <v>0</v>
      </c>
      <c r="BP79" s="27">
        <f>SUMIF(Adjustments!$J$4:$J$921,($F79&amp;"/"&amp;BP$4&amp;"/"&amp;BP$3&amp;"/"&amp;BP$2),Adjustments!U$4:U$921)</f>
        <v>0</v>
      </c>
      <c r="BQ79" s="27">
        <f>SUMIF(Adjustments!$J$4:$J$921,($F79&amp;"/"&amp;BQ$4&amp;"/"&amp;BQ$3&amp;"/"&amp;BQ$2),Adjustments!V$4:V$921)</f>
        <v>0</v>
      </c>
      <c r="BR79" s="27">
        <f>SUMIF(Adjustments!$J$4:$J$921,($F79&amp;"/"&amp;BR$4&amp;"/"&amp;BR$3&amp;"/"&amp;BR$2),Adjustments!W$4:W$921)</f>
        <v>0</v>
      </c>
      <c r="BS79" s="27">
        <f>SUMIF(Adjustments!$J$4:$J$921,($F79&amp;"/"&amp;BS$4&amp;"/"&amp;BS$3&amp;"/"&amp;BS$2),Adjustments!X$4:X$921)</f>
        <v>0</v>
      </c>
      <c r="BT79" s="27">
        <f>SUMIF(Adjustments!$J$4:$J$921,($F79&amp;"/"&amp;BT$4&amp;"/"&amp;BT$3&amp;"/"&amp;BT$2),Adjustments!Y$4:Y$921)</f>
        <v>0</v>
      </c>
      <c r="BU79" s="27">
        <f>SUMIF(Adjustments!$J$4:$J$921,($F79&amp;"/"&amp;BU$4&amp;"/"&amp;BU$3&amp;"/"&amp;BU$2),Adjustments!Z$4:Z$921)</f>
        <v>0</v>
      </c>
      <c r="BV79" s="27">
        <f>SUMIF(Adjustments!$J$4:$J$921,($F79&amp;"/"&amp;BV$4&amp;"/"&amp;BV$3&amp;"/"&amp;BV$2),Adjustments!AA$4:AA$921)</f>
        <v>0</v>
      </c>
      <c r="BW79" s="27">
        <f>SUMIF(Adjustments!$J$4:$J$921,($F79&amp;"/"&amp;BW$4&amp;"/"&amp;BW$3&amp;"/"&amp;BW$2),Adjustments!AB$4:AB$921)</f>
        <v>0</v>
      </c>
      <c r="BX79" s="27">
        <f>SUMIF(Adjustments!$J$4:$J$921,($F79&amp;"/"&amp;BX$4&amp;"/"&amp;BX$3&amp;"/"&amp;BX$2),Adjustments!AC$4:AC$921)</f>
        <v>0</v>
      </c>
      <c r="BY79" s="27">
        <f>SUMIF(Adjustments!$J$4:$J$921,($F79&amp;"/"&amp;BY$4&amp;"/"&amp;BY$3&amp;"/"&amp;BY$2),Adjustments!AD$4:AD$921)</f>
        <v>0</v>
      </c>
      <c r="BZ79" s="27">
        <f>SUMIF(Adjustments!$J$4:$J$921,($F79&amp;"/"&amp;BZ$4&amp;"/"&amp;BZ$3&amp;"/"&amp;BZ$2),Adjustments!AE$4:AE$921)</f>
        <v>0</v>
      </c>
      <c r="CA79" s="27">
        <f>SUMIF(Adjustments!$J$4:$J$921,($F79&amp;"/"&amp;CA$4&amp;"/"&amp;CA$3&amp;"/"&amp;CA$2),Adjustments!AF$4:AF$921)</f>
        <v>0</v>
      </c>
      <c r="CB79" s="27">
        <f>SUMIF(Adjustments!$J$4:$J$921,($F79&amp;"/"&amp;CB$4&amp;"/"&amp;CB$3&amp;"/"&amp;CB$2),Adjustments!AG$4:AG$921)</f>
        <v>0</v>
      </c>
      <c r="CC79" s="27">
        <f>SUMIF(Adjustments!$J$4:$J$921,($F79&amp;"/"&amp;CC$4&amp;"/"&amp;CC$3&amp;"/"&amp;CC$2),Adjustments!AH$4:AH$921)</f>
        <v>0</v>
      </c>
      <c r="CD79" s="5"/>
      <c r="CE79" s="27">
        <f>SUMIF(Adjustments!$J$4:$J$921,($F79&amp;"/"&amp;CE$4&amp;"/"&amp;CE$3&amp;"/"&amp;CE$2),Adjustments!L$4:L$921)</f>
        <v>0</v>
      </c>
      <c r="CF79" s="27">
        <f>SUMIF(Adjustments!$J$4:$J$921,($F79&amp;"/"&amp;CF$4&amp;"/"&amp;CF$3&amp;"/"&amp;CF$2),Adjustments!M$4:M$921)</f>
        <v>0</v>
      </c>
      <c r="CG79" s="27">
        <f>SUMIF(Adjustments!$J$4:$J$921,($F79&amp;"/"&amp;CG$4&amp;"/"&amp;CG$3&amp;"/"&amp;CG$2),Adjustments!N$4:N$921)</f>
        <v>0</v>
      </c>
      <c r="CH79" s="27">
        <f>SUMIF(Adjustments!$J$4:$J$921,($F79&amp;"/"&amp;CH$4&amp;"/"&amp;CH$3&amp;"/"&amp;CH$2),Adjustments!O$4:O$921)</f>
        <v>0</v>
      </c>
      <c r="CI79" s="27">
        <f>SUMIF(Adjustments!$J$4:$J$921,($F79&amp;"/"&amp;CI$4&amp;"/"&amp;CI$3&amp;"/"&amp;CI$2),Adjustments!P$4:P$921)</f>
        <v>0</v>
      </c>
      <c r="CJ79" s="27">
        <f>SUMIF(Adjustments!$J$4:$J$921,($F79&amp;"/"&amp;CJ$4&amp;"/"&amp;CJ$3&amp;"/"&amp;CJ$2),Adjustments!Q$4:Q$921)</f>
        <v>0</v>
      </c>
      <c r="CK79" s="27">
        <f>SUMIF(Adjustments!$J$4:$J$921,($F79&amp;"/"&amp;CK$4&amp;"/"&amp;CK$3&amp;"/"&amp;CK$2),Adjustments!R$4:R$921)</f>
        <v>0</v>
      </c>
      <c r="CL79" s="27">
        <f>SUMIF(Adjustments!$J$4:$J$921,($F79&amp;"/"&amp;CL$4&amp;"/"&amp;CL$3&amp;"/"&amp;CL$2),Adjustments!S$4:S$921)</f>
        <v>0</v>
      </c>
      <c r="CM79" s="27">
        <f>SUMIF(Adjustments!$J$4:$J$921,($F79&amp;"/"&amp;CM$4&amp;"/"&amp;CM$3&amp;"/"&amp;CM$2),Adjustments!T$4:T$921)</f>
        <v>0</v>
      </c>
      <c r="CN79" s="27">
        <f>SUMIF(Adjustments!$J$4:$J$921,($F79&amp;"/"&amp;CN$4&amp;"/"&amp;CN$3&amp;"/"&amp;CN$2),Adjustments!U$4:U$921)</f>
        <v>0</v>
      </c>
      <c r="CO79" s="27">
        <f>SUMIF(Adjustments!$J$4:$J$921,($F79&amp;"/"&amp;CO$4&amp;"/"&amp;CO$3&amp;"/"&amp;CO$2),Adjustments!V$4:V$921)</f>
        <v>0</v>
      </c>
      <c r="CP79" s="27">
        <f>SUMIF(Adjustments!$J$4:$J$921,($F79&amp;"/"&amp;CP$4&amp;"/"&amp;CP$3&amp;"/"&amp;CP$2),Adjustments!W$4:W$921)</f>
        <v>0</v>
      </c>
      <c r="CQ79" s="27">
        <f>SUMIF(Adjustments!$J$4:$J$921,($F79&amp;"/"&amp;CQ$4&amp;"/"&amp;CQ$3&amp;"/"&amp;CQ$2),Adjustments!X$4:X$921)</f>
        <v>0</v>
      </c>
      <c r="CR79" s="27">
        <f>SUMIF(Adjustments!$J$4:$J$921,($F79&amp;"/"&amp;CR$4&amp;"/"&amp;CR$3&amp;"/"&amp;CR$2),Adjustments!Y$4:Y$921)</f>
        <v>0</v>
      </c>
      <c r="CS79" s="27">
        <f>SUMIF(Adjustments!$J$4:$J$921,($F79&amp;"/"&amp;CS$4&amp;"/"&amp;CS$3&amp;"/"&amp;CS$2),Adjustments!Z$4:Z$921)</f>
        <v>0</v>
      </c>
      <c r="CT79" s="27">
        <f>SUMIF(Adjustments!$J$4:$J$921,($F79&amp;"/"&amp;CT$4&amp;"/"&amp;CT$3&amp;"/"&amp;CT$2),Adjustments!AA$4:AA$921)</f>
        <v>0</v>
      </c>
      <c r="CU79" s="27">
        <f>SUMIF(Adjustments!$J$4:$J$921,($F79&amp;"/"&amp;CU$4&amp;"/"&amp;CU$3&amp;"/"&amp;CU$2),Adjustments!AB$4:AB$921)</f>
        <v>0</v>
      </c>
      <c r="CV79" s="27">
        <f>SUMIF(Adjustments!$J$4:$J$921,($F79&amp;"/"&amp;CV$4&amp;"/"&amp;CV$3&amp;"/"&amp;CV$2),Adjustments!AC$4:AC$921)</f>
        <v>0</v>
      </c>
      <c r="CW79" s="27">
        <f>SUMIF(Adjustments!$J$4:$J$921,($F79&amp;"/"&amp;CW$4&amp;"/"&amp;CW$3&amp;"/"&amp;CW$2),Adjustments!AD$4:AD$921)</f>
        <v>0</v>
      </c>
      <c r="CX79" s="27">
        <f>SUMIF(Adjustments!$J$4:$J$921,($F79&amp;"/"&amp;CX$4&amp;"/"&amp;CX$3&amp;"/"&amp;CX$2),Adjustments!AE$4:AE$921)</f>
        <v>0</v>
      </c>
      <c r="CY79" s="27">
        <f>SUMIF(Adjustments!$J$4:$J$921,($F79&amp;"/"&amp;CY$4&amp;"/"&amp;CY$3&amp;"/"&amp;CY$2),Adjustments!AF$4:AF$921)</f>
        <v>0</v>
      </c>
      <c r="CZ79" s="27">
        <f>SUMIF(Adjustments!$J$4:$J$921,($F79&amp;"/"&amp;CZ$4&amp;"/"&amp;CZ$3&amp;"/"&amp;CZ$2),Adjustments!AG$4:AG$921)</f>
        <v>0</v>
      </c>
      <c r="DA79" s="27">
        <f>SUMIF(Adjustments!$J$4:$J$921,($F79&amp;"/"&amp;DA$4&amp;"/"&amp;DA$3&amp;"/"&amp;DA$2),Adjustments!AH$4:AH$921)</f>
        <v>0</v>
      </c>
      <c r="DB79" s="5"/>
      <c r="DC79" s="27">
        <f>SUMIF(Adjustments!$J$4:$J$921,($F79&amp;"/"&amp;DC$4&amp;"/"&amp;DC$3&amp;"/"&amp;DC$2),Adjustments!L$4:L$921)</f>
        <v>0</v>
      </c>
      <c r="DD79" s="27">
        <f>SUMIF(Adjustments!$J$4:$J$921,($F79&amp;"/"&amp;DD$4&amp;"/"&amp;DD$3&amp;"/"&amp;DD$2),Adjustments!M$4:M$921)</f>
        <v>0</v>
      </c>
      <c r="DE79" s="27">
        <f>SUMIF(Adjustments!$J$4:$J$921,($F79&amp;"/"&amp;DE$4&amp;"/"&amp;DE$3&amp;"/"&amp;DE$2),Adjustments!N$4:N$921)</f>
        <v>0</v>
      </c>
      <c r="DF79" s="27">
        <f>SUMIF(Adjustments!$J$4:$J$921,($F79&amp;"/"&amp;DF$4&amp;"/"&amp;DF$3&amp;"/"&amp;DF$2),Adjustments!O$4:O$921)</f>
        <v>0</v>
      </c>
      <c r="DG79" s="27">
        <f>SUMIF(Adjustments!$J$4:$J$921,($F79&amp;"/"&amp;DG$4&amp;"/"&amp;DG$3&amp;"/"&amp;DG$2),Adjustments!P$4:P$921)</f>
        <v>0</v>
      </c>
      <c r="DH79" s="27">
        <f>SUMIF(Adjustments!$J$4:$J$921,($F79&amp;"/"&amp;DH$4&amp;"/"&amp;DH$3&amp;"/"&amp;DH$2),Adjustments!Q$4:Q$921)</f>
        <v>0</v>
      </c>
      <c r="DI79" s="27">
        <f>SUMIF(Adjustments!$J$4:$J$921,($F79&amp;"/"&amp;DI$4&amp;"/"&amp;DI$3&amp;"/"&amp;DI$2),Adjustments!R$4:R$921)</f>
        <v>0</v>
      </c>
      <c r="DJ79" s="27">
        <f>SUMIF(Adjustments!$J$4:$J$921,($F79&amp;"/"&amp;DJ$4&amp;"/"&amp;DJ$3&amp;"/"&amp;DJ$2),Adjustments!S$4:S$921)</f>
        <v>0</v>
      </c>
      <c r="DK79" s="27">
        <f>SUMIF(Adjustments!$J$4:$J$921,($F79&amp;"/"&amp;DK$4&amp;"/"&amp;DK$3&amp;"/"&amp;DK$2),Adjustments!T$4:T$921)</f>
        <v>0</v>
      </c>
      <c r="DL79" s="27">
        <f>SUMIF(Adjustments!$J$4:$J$921,($F79&amp;"/"&amp;DL$4&amp;"/"&amp;DL$3&amp;"/"&amp;DL$2),Adjustments!U$4:U$921)</f>
        <v>0</v>
      </c>
      <c r="DM79" s="27">
        <f>SUMIF(Adjustments!$J$4:$J$921,($F79&amp;"/"&amp;DM$4&amp;"/"&amp;DM$3&amp;"/"&amp;DM$2),Adjustments!V$4:V$921)</f>
        <v>0</v>
      </c>
      <c r="DN79" s="27">
        <f>SUMIF(Adjustments!$J$4:$J$921,($F79&amp;"/"&amp;DN$4&amp;"/"&amp;DN$3&amp;"/"&amp;DN$2),Adjustments!W$4:W$921)</f>
        <v>0</v>
      </c>
      <c r="DO79" s="27">
        <f>SUMIF(Adjustments!$J$4:$J$921,($F79&amp;"/"&amp;DO$4&amp;"/"&amp;DO$3&amp;"/"&amp;DO$2),Adjustments!X$4:X$921)</f>
        <v>0</v>
      </c>
      <c r="DP79" s="27">
        <f>SUMIF(Adjustments!$J$4:$J$921,($F79&amp;"/"&amp;DP$4&amp;"/"&amp;DP$3&amp;"/"&amp;DP$2),Adjustments!Y$4:Y$921)</f>
        <v>0</v>
      </c>
      <c r="DQ79" s="27">
        <f>SUMIF(Adjustments!$J$4:$J$921,($F79&amp;"/"&amp;DQ$4&amp;"/"&amp;DQ$3&amp;"/"&amp;DQ$2),Adjustments!Z$4:Z$921)</f>
        <v>0</v>
      </c>
      <c r="DR79" s="27">
        <f>SUMIF(Adjustments!$J$4:$J$921,($F79&amp;"/"&amp;DR$4&amp;"/"&amp;DR$3&amp;"/"&amp;DR$2),Adjustments!AA$4:AA$921)</f>
        <v>0</v>
      </c>
      <c r="DS79" s="27">
        <f>SUMIF(Adjustments!$J$4:$J$921,($F79&amp;"/"&amp;DS$4&amp;"/"&amp;DS$3&amp;"/"&amp;DS$2),Adjustments!AB$4:AB$921)</f>
        <v>0</v>
      </c>
      <c r="DT79" s="27">
        <f>SUMIF(Adjustments!$J$4:$J$921,($F79&amp;"/"&amp;DT$4&amp;"/"&amp;DT$3&amp;"/"&amp;DT$2),Adjustments!AC$4:AC$921)</f>
        <v>0</v>
      </c>
      <c r="DU79" s="27">
        <f>SUMIF(Adjustments!$J$4:$J$921,($F79&amp;"/"&amp;DU$4&amp;"/"&amp;DU$3&amp;"/"&amp;DU$2),Adjustments!AD$4:AD$921)</f>
        <v>0</v>
      </c>
      <c r="DV79" s="27">
        <f>SUMIF(Adjustments!$J$4:$J$921,($F79&amp;"/"&amp;DV$4&amp;"/"&amp;DV$3&amp;"/"&amp;DV$2),Adjustments!AE$4:AE$921)</f>
        <v>0</v>
      </c>
      <c r="DW79" s="27">
        <f>SUMIF(Adjustments!$J$4:$J$921,($F79&amp;"/"&amp;DW$4&amp;"/"&amp;DW$3&amp;"/"&amp;DW$2),Adjustments!AF$4:AF$921)</f>
        <v>0</v>
      </c>
      <c r="DX79" s="27">
        <f>SUMIF(Adjustments!$J$4:$J$921,($F79&amp;"/"&amp;DX$4&amp;"/"&amp;DX$3&amp;"/"&amp;DX$2),Adjustments!AG$4:AG$921)</f>
        <v>0</v>
      </c>
      <c r="DY79" s="27">
        <f>SUMIF(Adjustments!$J$4:$J$921,($F79&amp;"/"&amp;DY$4&amp;"/"&amp;DY$3&amp;"/"&amp;DY$2),Adjustments!AH$4:AH$921)</f>
        <v>0</v>
      </c>
      <c r="DZ79" s="5"/>
      <c r="EA79" s="27">
        <f>SUMIF(Adjustments!$J$4:$J$921,($F79&amp;"/"&amp;EA$4&amp;"/"&amp;EA$3&amp;"/"&amp;EA$2),Adjustments!L$4:L$921)</f>
        <v>0</v>
      </c>
      <c r="EB79" s="27">
        <f>SUMIF(Adjustments!$J$4:$J$921,($F79&amp;"/"&amp;EB$4&amp;"/"&amp;EB$3&amp;"/"&amp;EB$2),Adjustments!M$4:M$921)</f>
        <v>0</v>
      </c>
      <c r="EC79" s="27">
        <f>SUMIF(Adjustments!$J$4:$J$921,($F79&amp;"/"&amp;EC$4&amp;"/"&amp;EC$3&amp;"/"&amp;EC$2),Adjustments!N$4:N$921)</f>
        <v>0</v>
      </c>
      <c r="ED79" s="27">
        <f>SUMIF(Adjustments!$J$4:$J$921,($F79&amp;"/"&amp;ED$4&amp;"/"&amp;ED$3&amp;"/"&amp;ED$2),Adjustments!O$4:O$921)</f>
        <v>0</v>
      </c>
      <c r="EE79" s="27">
        <f>SUMIF(Adjustments!$J$4:$J$921,($F79&amp;"/"&amp;EE$4&amp;"/"&amp;EE$3&amp;"/"&amp;EE$2),Adjustments!P$4:P$921)</f>
        <v>0</v>
      </c>
      <c r="EF79" s="27">
        <f>SUMIF(Adjustments!$J$4:$J$921,($F79&amp;"/"&amp;EF$4&amp;"/"&amp;EF$3&amp;"/"&amp;EF$2),Adjustments!Q$4:Q$921)</f>
        <v>0</v>
      </c>
      <c r="EG79" s="27">
        <f>SUMIF(Adjustments!$J$4:$J$921,($F79&amp;"/"&amp;EG$4&amp;"/"&amp;EG$3&amp;"/"&amp;EG$2),Adjustments!R$4:R$921)</f>
        <v>0</v>
      </c>
      <c r="EH79" s="27">
        <f>SUMIF(Adjustments!$J$4:$J$921,($F79&amp;"/"&amp;EH$4&amp;"/"&amp;EH$3&amp;"/"&amp;EH$2),Adjustments!S$4:S$921)</f>
        <v>0</v>
      </c>
      <c r="EI79" s="27">
        <f>SUMIF(Adjustments!$J$4:$J$921,($F79&amp;"/"&amp;EI$4&amp;"/"&amp;EI$3&amp;"/"&amp;EI$2),Adjustments!T$4:T$921)</f>
        <v>0</v>
      </c>
      <c r="EJ79" s="27">
        <f>SUMIF(Adjustments!$J$4:$J$921,($F79&amp;"/"&amp;EJ$4&amp;"/"&amp;EJ$3&amp;"/"&amp;EJ$2),Adjustments!U$4:U$921)</f>
        <v>0</v>
      </c>
      <c r="EK79" s="27">
        <f>SUMIF(Adjustments!$J$4:$J$921,($F79&amp;"/"&amp;EK$4&amp;"/"&amp;EK$3&amp;"/"&amp;EK$2),Adjustments!V$4:V$921)</f>
        <v>0</v>
      </c>
      <c r="EL79" s="27">
        <f>SUMIF(Adjustments!$J$4:$J$921,($F79&amp;"/"&amp;EL$4&amp;"/"&amp;EL$3&amp;"/"&amp;EL$2),Adjustments!W$4:W$921)</f>
        <v>0</v>
      </c>
      <c r="EM79" s="27">
        <f>SUMIF(Adjustments!$J$4:$J$921,($F79&amp;"/"&amp;EM$4&amp;"/"&amp;EM$3&amp;"/"&amp;EM$2),Adjustments!X$4:X$921)</f>
        <v>0</v>
      </c>
      <c r="EN79" s="27">
        <f>SUMIF(Adjustments!$J$4:$J$921,($F79&amp;"/"&amp;EN$4&amp;"/"&amp;EN$3&amp;"/"&amp;EN$2),Adjustments!Y$4:Y$921)</f>
        <v>0</v>
      </c>
      <c r="EO79" s="27">
        <f>SUMIF(Adjustments!$J$4:$J$921,($F79&amp;"/"&amp;EO$4&amp;"/"&amp;EO$3&amp;"/"&amp;EO$2),Adjustments!Z$4:Z$921)</f>
        <v>0</v>
      </c>
      <c r="EP79" s="27">
        <f>SUMIF(Adjustments!$J$4:$J$921,($F79&amp;"/"&amp;EP$4&amp;"/"&amp;EP$3&amp;"/"&amp;EP$2),Adjustments!AA$4:AA$921)</f>
        <v>0</v>
      </c>
      <c r="EQ79" s="27">
        <f>SUMIF(Adjustments!$J$4:$J$921,($F79&amp;"/"&amp;EQ$4&amp;"/"&amp;EQ$3&amp;"/"&amp;EQ$2),Adjustments!AB$4:AB$921)</f>
        <v>0</v>
      </c>
      <c r="ER79" s="27">
        <f>SUMIF(Adjustments!$J$4:$J$921,($F79&amp;"/"&amp;ER$4&amp;"/"&amp;ER$3&amp;"/"&amp;ER$2),Adjustments!AC$4:AC$921)</f>
        <v>0</v>
      </c>
      <c r="ES79" s="27">
        <f>SUMIF(Adjustments!$J$4:$J$921,($F79&amp;"/"&amp;ES$4&amp;"/"&amp;ES$3&amp;"/"&amp;ES$2),Adjustments!AD$4:AD$921)</f>
        <v>0</v>
      </c>
      <c r="ET79" s="27">
        <f>SUMIF(Adjustments!$J$4:$J$921,($F79&amp;"/"&amp;ET$4&amp;"/"&amp;ET$3&amp;"/"&amp;ET$2),Adjustments!AE$4:AE$921)</f>
        <v>0</v>
      </c>
      <c r="EU79" s="27">
        <f>SUMIF(Adjustments!$J$4:$J$921,($F79&amp;"/"&amp;EU$4&amp;"/"&amp;EU$3&amp;"/"&amp;EU$2),Adjustments!AF$4:AF$921)</f>
        <v>0</v>
      </c>
      <c r="EV79" s="27">
        <f>SUMIF(Adjustments!$J$4:$J$921,($F79&amp;"/"&amp;EV$4&amp;"/"&amp;EV$3&amp;"/"&amp;EV$2),Adjustments!AG$4:AG$921)</f>
        <v>0</v>
      </c>
      <c r="EW79" s="27">
        <f>SUMIF(Adjustments!$J$4:$J$921,($F79&amp;"/"&amp;EW$4&amp;"/"&amp;EW$3&amp;"/"&amp;EW$2),Adjustments!AH$4:AH$921)</f>
        <v>0</v>
      </c>
      <c r="EX79" s="5"/>
      <c r="EY79" s="27">
        <f>SUMIF(Adjustments!$J$4:$J$921,($F79&amp;"/"&amp;EY$4&amp;"/"&amp;EY$3&amp;"/"&amp;EY$2),Adjustments!L$4:L$921)</f>
        <v>0</v>
      </c>
      <c r="EZ79" s="27">
        <f>SUMIF(Adjustments!$J$4:$J$921,($F79&amp;"/"&amp;EZ$4&amp;"/"&amp;EZ$3&amp;"/"&amp;EZ$2),Adjustments!M$4:M$921)</f>
        <v>0</v>
      </c>
      <c r="FA79" s="27">
        <f>SUMIF(Adjustments!$J$4:$J$921,($F79&amp;"/"&amp;FA$4&amp;"/"&amp;FA$3&amp;"/"&amp;FA$2),Adjustments!N$4:N$921)</f>
        <v>0</v>
      </c>
      <c r="FB79" s="27">
        <f>SUMIF(Adjustments!$J$4:$J$921,($F79&amp;"/"&amp;FB$4&amp;"/"&amp;FB$3&amp;"/"&amp;FB$2),Adjustments!O$4:O$921)</f>
        <v>0</v>
      </c>
      <c r="FC79" s="27">
        <f>SUMIF(Adjustments!$J$4:$J$921,($F79&amp;"/"&amp;FC$4&amp;"/"&amp;FC$3&amp;"/"&amp;FC$2),Adjustments!P$4:P$921)</f>
        <v>0</v>
      </c>
      <c r="FD79" s="27">
        <f>SUMIF(Adjustments!$J$4:$J$921,($F79&amp;"/"&amp;FD$4&amp;"/"&amp;FD$3&amp;"/"&amp;FD$2),Adjustments!Q$4:Q$921)</f>
        <v>0</v>
      </c>
      <c r="FE79" s="27">
        <f>SUMIF(Adjustments!$J$4:$J$921,($F79&amp;"/"&amp;FE$4&amp;"/"&amp;FE$3&amp;"/"&amp;FE$2),Adjustments!R$4:R$921)</f>
        <v>0</v>
      </c>
      <c r="FF79" s="27">
        <f>SUMIF(Adjustments!$J$4:$J$921,($F79&amp;"/"&amp;FF$4&amp;"/"&amp;FF$3&amp;"/"&amp;FF$2),Adjustments!S$4:S$921)</f>
        <v>0</v>
      </c>
      <c r="FG79" s="27">
        <f>SUMIF(Adjustments!$J$4:$J$921,($F79&amp;"/"&amp;FG$4&amp;"/"&amp;FG$3&amp;"/"&amp;FG$2),Adjustments!T$4:T$921)</f>
        <v>0</v>
      </c>
      <c r="FH79" s="27">
        <f>SUMIF(Adjustments!$J$4:$J$921,($F79&amp;"/"&amp;FH$4&amp;"/"&amp;FH$3&amp;"/"&amp;FH$2),Adjustments!U$4:U$921)</f>
        <v>0</v>
      </c>
      <c r="FI79" s="27">
        <f>SUMIF(Adjustments!$J$4:$J$921,($F79&amp;"/"&amp;FI$4&amp;"/"&amp;FI$3&amp;"/"&amp;FI$2),Adjustments!V$4:V$921)</f>
        <v>0</v>
      </c>
      <c r="FJ79" s="27">
        <f>SUMIF(Adjustments!$J$4:$J$921,($F79&amp;"/"&amp;FJ$4&amp;"/"&amp;FJ$3&amp;"/"&amp;FJ$2),Adjustments!W$4:W$921)</f>
        <v>0</v>
      </c>
      <c r="FK79" s="27">
        <f>SUMIF(Adjustments!$J$4:$J$921,($F79&amp;"/"&amp;FK$4&amp;"/"&amp;FK$3&amp;"/"&amp;FK$2),Adjustments!X$4:X$921)</f>
        <v>0</v>
      </c>
      <c r="FL79" s="27">
        <f>SUMIF(Adjustments!$J$4:$J$921,($F79&amp;"/"&amp;FL$4&amp;"/"&amp;FL$3&amp;"/"&amp;FL$2),Adjustments!Y$4:Y$921)</f>
        <v>0</v>
      </c>
      <c r="FM79" s="27">
        <f>SUMIF(Adjustments!$J$4:$J$921,($F79&amp;"/"&amp;FM$4&amp;"/"&amp;FM$3&amp;"/"&amp;FM$2),Adjustments!Z$4:Z$921)</f>
        <v>0</v>
      </c>
      <c r="FN79" s="27">
        <f>SUMIF(Adjustments!$J$4:$J$921,($F79&amp;"/"&amp;FN$4&amp;"/"&amp;FN$3&amp;"/"&amp;FN$2),Adjustments!AA$4:AA$921)</f>
        <v>0</v>
      </c>
      <c r="FO79" s="27">
        <f>SUMIF(Adjustments!$J$4:$J$921,($F79&amp;"/"&amp;FO$4&amp;"/"&amp;FO$3&amp;"/"&amp;FO$2),Adjustments!AB$4:AB$921)</f>
        <v>0</v>
      </c>
      <c r="FP79" s="27">
        <f>SUMIF(Adjustments!$J$4:$J$921,($F79&amp;"/"&amp;FP$4&amp;"/"&amp;FP$3&amp;"/"&amp;FP$2),Adjustments!AC$4:AC$921)</f>
        <v>0</v>
      </c>
      <c r="FQ79" s="27">
        <f>SUMIF(Adjustments!$J$4:$J$921,($F79&amp;"/"&amp;FQ$4&amp;"/"&amp;FQ$3&amp;"/"&amp;FQ$2),Adjustments!AD$4:AD$921)</f>
        <v>0</v>
      </c>
      <c r="FR79" s="27">
        <f>SUMIF(Adjustments!$J$4:$J$921,($F79&amp;"/"&amp;FR$4&amp;"/"&amp;FR$3&amp;"/"&amp;FR$2),Adjustments!AE$4:AE$921)</f>
        <v>0</v>
      </c>
      <c r="FS79" s="27">
        <f>SUMIF(Adjustments!$J$4:$J$921,($F79&amp;"/"&amp;FS$4&amp;"/"&amp;FS$3&amp;"/"&amp;FS$2),Adjustments!AF$4:AF$921)</f>
        <v>0</v>
      </c>
      <c r="FT79" s="27">
        <f>SUMIF(Adjustments!$J$4:$J$921,($F79&amp;"/"&amp;FT$4&amp;"/"&amp;FT$3&amp;"/"&amp;FT$2),Adjustments!AG$4:AG$921)</f>
        <v>0</v>
      </c>
      <c r="FU79" s="27">
        <f>SUMIF(Adjustments!$J$4:$J$921,($F79&amp;"/"&amp;FU$4&amp;"/"&amp;FU$3&amp;"/"&amp;FU$2),Adjustments!AH$4:AH$921)</f>
        <v>0</v>
      </c>
      <c r="FV79" s="5"/>
      <c r="FW79" s="27">
        <f t="shared" si="302"/>
        <v>0</v>
      </c>
      <c r="FX79" s="5"/>
      <c r="FY79" s="358">
        <f>VLOOKUP(F79,Scenarios!Z81:AD202,5,0)</f>
        <v>-766963.59</v>
      </c>
      <c r="FZ79" s="16">
        <f t="shared" si="303"/>
        <v>-768673.1825</v>
      </c>
      <c r="GA79" s="16">
        <f t="shared" si="304"/>
        <v>-770382.77500000002</v>
      </c>
      <c r="GB79" s="16">
        <f t="shared" si="305"/>
        <v>-772092.36750000005</v>
      </c>
      <c r="GC79" s="16">
        <f t="shared" si="306"/>
        <v>-773801.96000000008</v>
      </c>
      <c r="GD79" s="16">
        <f t="shared" si="307"/>
        <v>-775511.55250000011</v>
      </c>
      <c r="GE79" s="16">
        <f t="shared" si="308"/>
        <v>-777221.14500000014</v>
      </c>
      <c r="GF79" s="16">
        <f t="shared" si="309"/>
        <v>-776923.96662973019</v>
      </c>
      <c r="GG79" s="16">
        <f t="shared" si="310"/>
        <v>-778631.15738919028</v>
      </c>
      <c r="GH79" s="16">
        <f t="shared" si="311"/>
        <v>-780338.34814865037</v>
      </c>
      <c r="GI79" s="16">
        <f t="shared" si="312"/>
        <v>-782045.53890811047</v>
      </c>
      <c r="GJ79" s="16">
        <f t="shared" si="313"/>
        <v>-783752.72966757056</v>
      </c>
      <c r="GK79" s="16">
        <f t="shared" si="314"/>
        <v>-785459.92042703065</v>
      </c>
      <c r="GL79" s="16">
        <f t="shared" si="315"/>
        <v>-787167.11118649074</v>
      </c>
      <c r="GM79" s="16">
        <f t="shared" si="316"/>
        <v>-788874.30194595084</v>
      </c>
      <c r="GN79" s="16">
        <f t="shared" si="317"/>
        <v>-790581.49270541093</v>
      </c>
      <c r="GO79" s="16">
        <f t="shared" si="318"/>
        <v>-792288.68346487102</v>
      </c>
      <c r="GP79" s="16">
        <f t="shared" si="319"/>
        <v>-793995.87422433111</v>
      </c>
      <c r="GQ79" s="16">
        <f t="shared" si="320"/>
        <v>-795703.06498379121</v>
      </c>
      <c r="GR79" s="16">
        <f t="shared" si="321"/>
        <v>-797410.2557432513</v>
      </c>
      <c r="GS79" s="16">
        <f t="shared" si="322"/>
        <v>-799117.44650271139</v>
      </c>
      <c r="GT79" s="16">
        <f t="shared" si="323"/>
        <v>-800824.63726217148</v>
      </c>
      <c r="GU79" s="16">
        <f t="shared" si="324"/>
        <v>-802531.82802163158</v>
      </c>
      <c r="GV79" s="16">
        <f t="shared" si="325"/>
        <v>-804239.01878109167</v>
      </c>
      <c r="GW79" s="13"/>
      <c r="GX79" s="569" t="s">
        <v>1027</v>
      </c>
      <c r="GY79" s="599" t="str">
        <f t="shared" si="242"/>
        <v>111IPID</v>
      </c>
      <c r="GZ79" s="563">
        <f t="shared" si="326"/>
        <v>-793995.87422433123</v>
      </c>
      <c r="HA79" s="127">
        <f>VLOOKUP($GX79,Scenarios!$V$11:$Y$132,4,0)</f>
        <v>-756697.68500000006</v>
      </c>
      <c r="HB79" s="127">
        <f t="shared" si="93"/>
        <v>-37298.189224331174</v>
      </c>
      <c r="HD79" s="106">
        <f>VLOOKUP($GX79,Scenarios!$AE$11:$AF$132,2,0)</f>
        <v>-796026.66250000044</v>
      </c>
      <c r="HE79" s="106">
        <f>VLOOKUP($GX79,Scenarios!$V$11:$Y$132,4,0)</f>
        <v>-756697.68500000006</v>
      </c>
      <c r="HF79" s="106">
        <f t="shared" si="94"/>
        <v>-39328.977500000386</v>
      </c>
      <c r="HH79" s="106">
        <f t="shared" si="327"/>
        <v>-2030.7882756692125</v>
      </c>
    </row>
    <row r="80" spans="1:216">
      <c r="A80" s="5" t="s">
        <v>4</v>
      </c>
      <c r="B80" s="5" t="s">
        <v>7</v>
      </c>
      <c r="C80" s="18" t="s">
        <v>5</v>
      </c>
      <c r="D80" s="5" t="s">
        <v>148</v>
      </c>
      <c r="E80" s="5" t="s">
        <v>45</v>
      </c>
      <c r="F80" s="5" t="s">
        <v>152</v>
      </c>
      <c r="G80" s="5" t="s">
        <v>93</v>
      </c>
      <c r="H80" s="5" t="s">
        <v>1026</v>
      </c>
      <c r="I80" s="5"/>
      <c r="J80" s="119">
        <f>SUMIF(Retirements!$E$10:$E$96,'Accum Dep'!$F80,Retirements!ED$10:ED$97)</f>
        <v>0</v>
      </c>
      <c r="K80" s="119">
        <f>SUMIF(Retirements!$E$10:$E$96,'Accum Dep'!$F80,Retirements!EE$10:EE$97)</f>
        <v>0</v>
      </c>
      <c r="L80" s="119">
        <f>SUMIF(Retirements!$E$10:$E$96,'Accum Dep'!$F80,Retirements!EF$10:EF$97)</f>
        <v>0</v>
      </c>
      <c r="M80" s="119">
        <f>SUMIF(Retirements!$E$10:$E$96,'Accum Dep'!$F80,Retirements!EG$10:EG$97)</f>
        <v>0</v>
      </c>
      <c r="N80" s="119">
        <f>SUMIF(Retirements!$E$10:$E$96,'Accum Dep'!$F80,Retirements!EH$10:EH$97)</f>
        <v>0</v>
      </c>
      <c r="O80" s="119">
        <f>SUMIF(Retirements!$E$10:$E$96,'Accum Dep'!$F80,Retirements!EI$10:EI$97)</f>
        <v>0</v>
      </c>
      <c r="P80" s="119">
        <f>SUMIF(Retirements!$E$10:$E$96,'Accum Dep'!$F80,Retirements!EJ$10:EJ$97)</f>
        <v>0</v>
      </c>
      <c r="Q80" s="119">
        <f>SUMIF(Retirements!$E$10:$E$96,'Accum Dep'!$F80,Retirements!EK$10:EK$97)</f>
        <v>0</v>
      </c>
      <c r="R80" s="119">
        <f>SUMIF(Retirements!$E$10:$E$96,'Accum Dep'!$F80,Retirements!EL$10:EL$97)</f>
        <v>0</v>
      </c>
      <c r="S80" s="119">
        <f>SUMIF(Retirements!$E$10:$E$96,'Accum Dep'!$F80,Retirements!EM$10:EM$97)</f>
        <v>-1158.3907194694586</v>
      </c>
      <c r="T80" s="119">
        <f>SUMIF(Retirements!$E$10:$E$96,'Accum Dep'!$F80,Retirements!EN$10:EN$97)</f>
        <v>-1158.3907194694586</v>
      </c>
      <c r="U80" s="119">
        <f>SUMIF(Retirements!$E$10:$E$96,'Accum Dep'!$F80,Retirements!EO$10:EO$97)</f>
        <v>-1158.3907194694586</v>
      </c>
      <c r="V80" s="119">
        <f>SUMIF(Retirements!$E$10:$E$96,'Accum Dep'!$F80,Retirements!EP$10:EP$97)</f>
        <v>-1158.3907194694586</v>
      </c>
      <c r="W80" s="119">
        <f>SUMIF(Retirements!$E$10:$E$96,'Accum Dep'!$F80,Retirements!EQ$10:EQ$97)</f>
        <v>-1158.3907194694586</v>
      </c>
      <c r="X80" s="119">
        <f>SUMIF(Retirements!$E$10:$E$96,'Accum Dep'!$F80,Retirements!ER$10:ER$97)</f>
        <v>-1158.3907194694586</v>
      </c>
      <c r="Y80" s="119">
        <f>SUMIF(Retirements!$E$10:$E$96,'Accum Dep'!$F80,Retirements!ES$10:ES$97)</f>
        <v>-1158.3907194694586</v>
      </c>
      <c r="Z80" s="119">
        <f>SUMIF(Retirements!$E$10:$E$96,'Accum Dep'!$F80,Retirements!ET$10:ET$97)</f>
        <v>-1158.3907194694586</v>
      </c>
      <c r="AA80" s="119">
        <f>SUMIF(Retirements!$E$10:$E$96,'Accum Dep'!$F80,Retirements!EU$10:EU$97)</f>
        <v>-1158.3907194694586</v>
      </c>
      <c r="AB80" s="119">
        <f>SUMIF(Retirements!$E$10:$E$96,'Accum Dep'!$F80,Retirements!EV$10:EV$97)</f>
        <v>-1138.2959421162493</v>
      </c>
      <c r="AC80" s="119">
        <f>SUMIF(Retirements!$E$10:$E$96,'Accum Dep'!$F80,Retirements!EW$10:EW$97)</f>
        <v>-1138.2959421162493</v>
      </c>
      <c r="AD80" s="119">
        <f>SUMIF(Retirements!$E$10:$E$96,'Accum Dep'!$F80,Retirements!EX$10:EX$97)</f>
        <v>-1138.2959421162493</v>
      </c>
      <c r="AE80" s="119">
        <f>SUMIF(Retirements!$E$10:$E$96,'Accum Dep'!$F80,Retirements!EY$10:EY$97)</f>
        <v>-1138.2959421162493</v>
      </c>
      <c r="AF80" s="119">
        <f>SUMIF(Retirements!$E$10:$E$96,'Accum Dep'!$F80,Retirements!EZ$10:EZ$97)</f>
        <v>-1138.2959421162493</v>
      </c>
      <c r="AG80" s="7"/>
      <c r="AH80" s="27">
        <f>SUMIF('Depreciation Exp'!$F$8:$F$130,'Accum Dep'!$F80,'Depreciation Exp'!CH$8:CH$133)</f>
        <v>1396.5271034823979</v>
      </c>
      <c r="AI80" s="27">
        <f>SUMIF('Depreciation Exp'!$F$8:$F$130,'Accum Dep'!$F80,'Depreciation Exp'!CI$8:CI$133)</f>
        <v>1396.5271034823979</v>
      </c>
      <c r="AJ80" s="27">
        <f>SUMIF('Depreciation Exp'!$F$8:$F$130,'Accum Dep'!$F80,'Depreciation Exp'!CJ$8:CJ$133)</f>
        <v>1396.5271034823979</v>
      </c>
      <c r="AK80" s="27">
        <f>SUMIF('Depreciation Exp'!$F$8:$F$130,'Accum Dep'!$F80,'Depreciation Exp'!CK$8:CK$133)</f>
        <v>1396.5271034823979</v>
      </c>
      <c r="AL80" s="27">
        <f>SUMIF('Depreciation Exp'!$F$8:$F$130,'Accum Dep'!$F80,'Depreciation Exp'!CL$8:CL$133)</f>
        <v>1396.5271034823979</v>
      </c>
      <c r="AM80" s="27">
        <f>SUMIF('Depreciation Exp'!$F$8:$F$130,'Accum Dep'!$F80,'Depreciation Exp'!CM$8:CM$133)</f>
        <v>1396.5271034823979</v>
      </c>
      <c r="AN80" s="27">
        <f>SUMIF('Depreciation Exp'!$F$8:$F$130,'Accum Dep'!$F80,'Depreciation Exp'!CN$8:CN$133)</f>
        <v>1396.5271034823979</v>
      </c>
      <c r="AO80" s="27">
        <f>SUMIF('Depreciation Exp'!$F$8:$F$130,'Accum Dep'!$F80,'Depreciation Exp'!CO$8:CO$133)</f>
        <v>1396.5271034823979</v>
      </c>
      <c r="AP80" s="27">
        <f>SUMIF('Depreciation Exp'!$F$8:$F$130,'Accum Dep'!$F80,'Depreciation Exp'!CP$8:CP$133)</f>
        <v>1396.5271034823979</v>
      </c>
      <c r="AQ80" s="27">
        <f>SUMIF('Depreciation Exp'!$F$8:$F$130,'Accum Dep'!$F80,'Depreciation Exp'!CQ$8:CQ$133)</f>
        <v>1396.5271034823979</v>
      </c>
      <c r="AR80" s="27">
        <f>SUMIF('Depreciation Exp'!$F$8:$F$130,'Accum Dep'!$F80,'Depreciation Exp'!CR$8:CR$133)</f>
        <v>1395.1812276555797</v>
      </c>
      <c r="AS80" s="27">
        <f>SUMIF('Depreciation Exp'!$F$8:$F$130,'Accum Dep'!$F80,'Depreciation Exp'!CS$8:CS$133)</f>
        <v>1392.4894760019433</v>
      </c>
      <c r="AT80" s="27">
        <f>SUMIF('Depreciation Exp'!$F$8:$F$130,'Accum Dep'!$F80,'Depreciation Exp'!CT$8:CT$133)</f>
        <v>1389.7977243483067</v>
      </c>
      <c r="AU80" s="27">
        <f>SUMIF('Depreciation Exp'!$F$8:$F$130,'Accum Dep'!$F80,'Depreciation Exp'!CU$8:CU$133)</f>
        <v>1387.1059726946703</v>
      </c>
      <c r="AV80" s="27">
        <f>SUMIF('Depreciation Exp'!$F$8:$F$130,'Accum Dep'!$F80,'Depreciation Exp'!CV$8:CV$133)</f>
        <v>1384.4142210410339</v>
      </c>
      <c r="AW80" s="27">
        <f>SUMIF('Depreciation Exp'!$F$8:$F$130,'Accum Dep'!$F80,'Depreciation Exp'!CW$8:CW$133)</f>
        <v>1381.7224693873975</v>
      </c>
      <c r="AX80" s="27">
        <f>SUMIF('Depreciation Exp'!$F$8:$F$130,'Accum Dep'!$F80,'Depreciation Exp'!CX$8:CX$133)</f>
        <v>1379.0307177337611</v>
      </c>
      <c r="AY80" s="27">
        <f>SUMIF('Depreciation Exp'!$F$8:$F$130,'Accum Dep'!$F80,'Depreciation Exp'!CY$8:CY$133)</f>
        <v>1376.3389660801247</v>
      </c>
      <c r="AZ80" s="27">
        <f>SUMIF('Depreciation Exp'!$F$8:$F$130,'Accum Dep'!$F80,'Depreciation Exp'!CZ$8:CZ$133)</f>
        <v>1373.6472144264883</v>
      </c>
      <c r="BA80" s="27">
        <f>SUMIF('Depreciation Exp'!$F$8:$F$130,'Accum Dep'!$F80,'Depreciation Exp'!DA$8:DA$133)</f>
        <v>1370.9788098824499</v>
      </c>
      <c r="BB80" s="27">
        <f>SUMIF('Depreciation Exp'!$F$8:$F$130,'Accum Dep'!$F80,'Depreciation Exp'!DB$8:DB$133)</f>
        <v>1368.3337524480096</v>
      </c>
      <c r="BC80" s="27">
        <f>SUMIF('Depreciation Exp'!$F$8:$F$130,'Accum Dep'!$F80,'Depreciation Exp'!DC$8:DC$133)</f>
        <v>1365.6886950135693</v>
      </c>
      <c r="BD80" s="27">
        <f>SUMIF('Depreciation Exp'!$F$8:$F$130,'Accum Dep'!$F80,'Depreciation Exp'!DD$8:DD$133)</f>
        <v>1363.0436375791292</v>
      </c>
      <c r="BE80" s="27">
        <f>SUMIF('Depreciation Exp'!$F$8:$F$130,'Accum Dep'!$F80,'Depreciation Exp'!DE$8:DE$133)</f>
        <v>1360.3985801446888</v>
      </c>
      <c r="BF80" s="59"/>
      <c r="BG80" s="27">
        <f>SUMIF(Adjustments!$J$4:$J$921,($F80&amp;"/"&amp;BG$4&amp;"/"&amp;BG$3&amp;"/"&amp;BG$2),Adjustments!L$4:L$921)</f>
        <v>0</v>
      </c>
      <c r="BH80" s="27">
        <f>SUMIF(Adjustments!$J$4:$J$921,($F80&amp;"/"&amp;BH$4&amp;"/"&amp;BH$3&amp;"/"&amp;BH$2),Adjustments!M$4:M$921)</f>
        <v>0</v>
      </c>
      <c r="BI80" s="27">
        <f>SUMIF(Adjustments!$J$4:$J$921,($F80&amp;"/"&amp;BI$4&amp;"/"&amp;BI$3&amp;"/"&amp;BI$2),Adjustments!N$4:N$921)</f>
        <v>0</v>
      </c>
      <c r="BJ80" s="27">
        <f>SUMIF(Adjustments!$J$4:$J$921,($F80&amp;"/"&amp;BJ$4&amp;"/"&amp;BJ$3&amp;"/"&amp;BJ$2),Adjustments!O$4:O$921)</f>
        <v>0</v>
      </c>
      <c r="BK80" s="27">
        <f>SUMIF(Adjustments!$J$4:$J$921,($F80&amp;"/"&amp;BK$4&amp;"/"&amp;BK$3&amp;"/"&amp;BK$2),Adjustments!P$4:P$921)</f>
        <v>0</v>
      </c>
      <c r="BL80" s="27">
        <f>SUMIF(Adjustments!$J$4:$J$921,($F80&amp;"/"&amp;BL$4&amp;"/"&amp;BL$3&amp;"/"&amp;BL$2),Adjustments!Q$4:Q$921)</f>
        <v>0</v>
      </c>
      <c r="BM80" s="27">
        <f>SUMIF(Adjustments!$J$4:$J$921,($F80&amp;"/"&amp;BM$4&amp;"/"&amp;BM$3&amp;"/"&amp;BM$2),Adjustments!R$4:R$921)</f>
        <v>0</v>
      </c>
      <c r="BN80" s="27">
        <f>SUMIF(Adjustments!$J$4:$J$921,($F80&amp;"/"&amp;BN$4&amp;"/"&amp;BN$3&amp;"/"&amp;BN$2),Adjustments!S$4:S$921)</f>
        <v>0</v>
      </c>
      <c r="BO80" s="27">
        <f>SUMIF(Adjustments!$J$4:$J$921,($F80&amp;"/"&amp;BO$4&amp;"/"&amp;BO$3&amp;"/"&amp;BO$2),Adjustments!T$4:T$921)</f>
        <v>0</v>
      </c>
      <c r="BP80" s="27">
        <f>SUMIF(Adjustments!$J$4:$J$921,($F80&amp;"/"&amp;BP$4&amp;"/"&amp;BP$3&amp;"/"&amp;BP$2),Adjustments!U$4:U$921)</f>
        <v>0</v>
      </c>
      <c r="BQ80" s="27">
        <f>SUMIF(Adjustments!$J$4:$J$921,($F80&amp;"/"&amp;BQ$4&amp;"/"&amp;BQ$3&amp;"/"&amp;BQ$2),Adjustments!V$4:V$921)</f>
        <v>0</v>
      </c>
      <c r="BR80" s="27">
        <f>SUMIF(Adjustments!$J$4:$J$921,($F80&amp;"/"&amp;BR$4&amp;"/"&amp;BR$3&amp;"/"&amp;BR$2),Adjustments!W$4:W$921)</f>
        <v>0</v>
      </c>
      <c r="BS80" s="27">
        <f>SUMIF(Adjustments!$J$4:$J$921,($F80&amp;"/"&amp;BS$4&amp;"/"&amp;BS$3&amp;"/"&amp;BS$2),Adjustments!X$4:X$921)</f>
        <v>0</v>
      </c>
      <c r="BT80" s="27">
        <f>SUMIF(Adjustments!$J$4:$J$921,($F80&amp;"/"&amp;BT$4&amp;"/"&amp;BT$3&amp;"/"&amp;BT$2),Adjustments!Y$4:Y$921)</f>
        <v>0</v>
      </c>
      <c r="BU80" s="27">
        <f>SUMIF(Adjustments!$J$4:$J$921,($F80&amp;"/"&amp;BU$4&amp;"/"&amp;BU$3&amp;"/"&amp;BU$2),Adjustments!Z$4:Z$921)</f>
        <v>0</v>
      </c>
      <c r="BV80" s="27">
        <f>SUMIF(Adjustments!$J$4:$J$921,($F80&amp;"/"&amp;BV$4&amp;"/"&amp;BV$3&amp;"/"&amp;BV$2),Adjustments!AA$4:AA$921)</f>
        <v>0</v>
      </c>
      <c r="BW80" s="27">
        <f>SUMIF(Adjustments!$J$4:$J$921,($F80&amp;"/"&amp;BW$4&amp;"/"&amp;BW$3&amp;"/"&amp;BW$2),Adjustments!AB$4:AB$921)</f>
        <v>0</v>
      </c>
      <c r="BX80" s="27">
        <f>SUMIF(Adjustments!$J$4:$J$921,($F80&amp;"/"&amp;BX$4&amp;"/"&amp;BX$3&amp;"/"&amp;BX$2),Adjustments!AC$4:AC$921)</f>
        <v>0</v>
      </c>
      <c r="BY80" s="27">
        <f>SUMIF(Adjustments!$J$4:$J$921,($F80&amp;"/"&amp;BY$4&amp;"/"&amp;BY$3&amp;"/"&amp;BY$2),Adjustments!AD$4:AD$921)</f>
        <v>0</v>
      </c>
      <c r="BZ80" s="27">
        <f>SUMIF(Adjustments!$J$4:$J$921,($F80&amp;"/"&amp;BZ$4&amp;"/"&amp;BZ$3&amp;"/"&amp;BZ$2),Adjustments!AE$4:AE$921)</f>
        <v>0</v>
      </c>
      <c r="CA80" s="27">
        <f>SUMIF(Adjustments!$J$4:$J$921,($F80&amp;"/"&amp;CA$4&amp;"/"&amp;CA$3&amp;"/"&amp;CA$2),Adjustments!AF$4:AF$921)</f>
        <v>0</v>
      </c>
      <c r="CB80" s="27">
        <f>SUMIF(Adjustments!$J$4:$J$921,($F80&amp;"/"&amp;CB$4&amp;"/"&amp;CB$3&amp;"/"&amp;CB$2),Adjustments!AG$4:AG$921)</f>
        <v>0</v>
      </c>
      <c r="CC80" s="27">
        <f>SUMIF(Adjustments!$J$4:$J$921,($F80&amp;"/"&amp;CC$4&amp;"/"&amp;CC$3&amp;"/"&amp;CC$2),Adjustments!AH$4:AH$921)</f>
        <v>0</v>
      </c>
      <c r="CD80" s="5"/>
      <c r="CE80" s="27">
        <f>SUMIF(Adjustments!$J$4:$J$921,($F80&amp;"/"&amp;CE$4&amp;"/"&amp;CE$3&amp;"/"&amp;CE$2),Adjustments!L$4:L$921)</f>
        <v>0</v>
      </c>
      <c r="CF80" s="27">
        <f>SUMIF(Adjustments!$J$4:$J$921,($F80&amp;"/"&amp;CF$4&amp;"/"&amp;CF$3&amp;"/"&amp;CF$2),Adjustments!M$4:M$921)</f>
        <v>0</v>
      </c>
      <c r="CG80" s="27">
        <f>SUMIF(Adjustments!$J$4:$J$921,($F80&amp;"/"&amp;CG$4&amp;"/"&amp;CG$3&amp;"/"&amp;CG$2),Adjustments!N$4:N$921)</f>
        <v>0</v>
      </c>
      <c r="CH80" s="27">
        <f>SUMIF(Adjustments!$J$4:$J$921,($F80&amp;"/"&amp;CH$4&amp;"/"&amp;CH$3&amp;"/"&amp;CH$2),Adjustments!O$4:O$921)</f>
        <v>0</v>
      </c>
      <c r="CI80" s="27">
        <f>SUMIF(Adjustments!$J$4:$J$921,($F80&amp;"/"&amp;CI$4&amp;"/"&amp;CI$3&amp;"/"&amp;CI$2),Adjustments!P$4:P$921)</f>
        <v>0</v>
      </c>
      <c r="CJ80" s="27">
        <f>SUMIF(Adjustments!$J$4:$J$921,($F80&amp;"/"&amp;CJ$4&amp;"/"&amp;CJ$3&amp;"/"&amp;CJ$2),Adjustments!Q$4:Q$921)</f>
        <v>0</v>
      </c>
      <c r="CK80" s="27">
        <f>SUMIF(Adjustments!$J$4:$J$921,($F80&amp;"/"&amp;CK$4&amp;"/"&amp;CK$3&amp;"/"&amp;CK$2),Adjustments!R$4:R$921)</f>
        <v>0</v>
      </c>
      <c r="CL80" s="27">
        <f>SUMIF(Adjustments!$J$4:$J$921,($F80&amp;"/"&amp;CL$4&amp;"/"&amp;CL$3&amp;"/"&amp;CL$2),Adjustments!S$4:S$921)</f>
        <v>0</v>
      </c>
      <c r="CM80" s="27">
        <f>SUMIF(Adjustments!$J$4:$J$921,($F80&amp;"/"&amp;CM$4&amp;"/"&amp;CM$3&amp;"/"&amp;CM$2),Adjustments!T$4:T$921)</f>
        <v>0</v>
      </c>
      <c r="CN80" s="27">
        <f>SUMIF(Adjustments!$J$4:$J$921,($F80&amp;"/"&amp;CN$4&amp;"/"&amp;CN$3&amp;"/"&amp;CN$2),Adjustments!U$4:U$921)</f>
        <v>0</v>
      </c>
      <c r="CO80" s="27">
        <f>SUMIF(Adjustments!$J$4:$J$921,($F80&amp;"/"&amp;CO$4&amp;"/"&amp;CO$3&amp;"/"&amp;CO$2),Adjustments!V$4:V$921)</f>
        <v>0</v>
      </c>
      <c r="CP80" s="27">
        <f>SUMIF(Adjustments!$J$4:$J$921,($F80&amp;"/"&amp;CP$4&amp;"/"&amp;CP$3&amp;"/"&amp;CP$2),Adjustments!W$4:W$921)</f>
        <v>0</v>
      </c>
      <c r="CQ80" s="27">
        <f>SUMIF(Adjustments!$J$4:$J$921,($F80&amp;"/"&amp;CQ$4&amp;"/"&amp;CQ$3&amp;"/"&amp;CQ$2),Adjustments!X$4:X$921)</f>
        <v>0</v>
      </c>
      <c r="CR80" s="27">
        <f>SUMIF(Adjustments!$J$4:$J$921,($F80&amp;"/"&amp;CR$4&amp;"/"&amp;CR$3&amp;"/"&amp;CR$2),Adjustments!Y$4:Y$921)</f>
        <v>0</v>
      </c>
      <c r="CS80" s="27">
        <f>SUMIF(Adjustments!$J$4:$J$921,($F80&amp;"/"&amp;CS$4&amp;"/"&amp;CS$3&amp;"/"&amp;CS$2),Adjustments!Z$4:Z$921)</f>
        <v>0</v>
      </c>
      <c r="CT80" s="27">
        <f>SUMIF(Adjustments!$J$4:$J$921,($F80&amp;"/"&amp;CT$4&amp;"/"&amp;CT$3&amp;"/"&amp;CT$2),Adjustments!AA$4:AA$921)</f>
        <v>0</v>
      </c>
      <c r="CU80" s="27">
        <f>SUMIF(Adjustments!$J$4:$J$921,($F80&amp;"/"&amp;CU$4&amp;"/"&amp;CU$3&amp;"/"&amp;CU$2),Adjustments!AB$4:AB$921)</f>
        <v>0</v>
      </c>
      <c r="CV80" s="27">
        <f>SUMIF(Adjustments!$J$4:$J$921,($F80&amp;"/"&amp;CV$4&amp;"/"&amp;CV$3&amp;"/"&amp;CV$2),Adjustments!AC$4:AC$921)</f>
        <v>0</v>
      </c>
      <c r="CW80" s="27">
        <f>SUMIF(Adjustments!$J$4:$J$921,($F80&amp;"/"&amp;CW$4&amp;"/"&amp;CW$3&amp;"/"&amp;CW$2),Adjustments!AD$4:AD$921)</f>
        <v>0</v>
      </c>
      <c r="CX80" s="27">
        <f>SUMIF(Adjustments!$J$4:$J$921,($F80&amp;"/"&amp;CX$4&amp;"/"&amp;CX$3&amp;"/"&amp;CX$2),Adjustments!AE$4:AE$921)</f>
        <v>0</v>
      </c>
      <c r="CY80" s="27">
        <f>SUMIF(Adjustments!$J$4:$J$921,($F80&amp;"/"&amp;CY$4&amp;"/"&amp;CY$3&amp;"/"&amp;CY$2),Adjustments!AF$4:AF$921)</f>
        <v>0</v>
      </c>
      <c r="CZ80" s="27">
        <f>SUMIF(Adjustments!$J$4:$J$921,($F80&amp;"/"&amp;CZ$4&amp;"/"&amp;CZ$3&amp;"/"&amp;CZ$2),Adjustments!AG$4:AG$921)</f>
        <v>0</v>
      </c>
      <c r="DA80" s="27">
        <f>SUMIF(Adjustments!$J$4:$J$921,($F80&amp;"/"&amp;DA$4&amp;"/"&amp;DA$3&amp;"/"&amp;DA$2),Adjustments!AH$4:AH$921)</f>
        <v>0</v>
      </c>
      <c r="DB80" s="5"/>
      <c r="DC80" s="27">
        <f>SUMIF(Adjustments!$J$4:$J$921,($F80&amp;"/"&amp;DC$4&amp;"/"&amp;DC$3&amp;"/"&amp;DC$2),Adjustments!L$4:L$921)</f>
        <v>0</v>
      </c>
      <c r="DD80" s="27">
        <f>SUMIF(Adjustments!$J$4:$J$921,($F80&amp;"/"&amp;DD$4&amp;"/"&amp;DD$3&amp;"/"&amp;DD$2),Adjustments!M$4:M$921)</f>
        <v>0</v>
      </c>
      <c r="DE80" s="27">
        <f>SUMIF(Adjustments!$J$4:$J$921,($F80&amp;"/"&amp;DE$4&amp;"/"&amp;DE$3&amp;"/"&amp;DE$2),Adjustments!N$4:N$921)</f>
        <v>0</v>
      </c>
      <c r="DF80" s="27">
        <f>SUMIF(Adjustments!$J$4:$J$921,($F80&amp;"/"&amp;DF$4&amp;"/"&amp;DF$3&amp;"/"&amp;DF$2),Adjustments!O$4:O$921)</f>
        <v>0</v>
      </c>
      <c r="DG80" s="27">
        <f>SUMIF(Adjustments!$J$4:$J$921,($F80&amp;"/"&amp;DG$4&amp;"/"&amp;DG$3&amp;"/"&amp;DG$2),Adjustments!P$4:P$921)</f>
        <v>0</v>
      </c>
      <c r="DH80" s="27">
        <f>SUMIF(Adjustments!$J$4:$J$921,($F80&amp;"/"&amp;DH$4&amp;"/"&amp;DH$3&amp;"/"&amp;DH$2),Adjustments!Q$4:Q$921)</f>
        <v>0</v>
      </c>
      <c r="DI80" s="27">
        <f>SUMIF(Adjustments!$J$4:$J$921,($F80&amp;"/"&amp;DI$4&amp;"/"&amp;DI$3&amp;"/"&amp;DI$2),Adjustments!R$4:R$921)</f>
        <v>0</v>
      </c>
      <c r="DJ80" s="27">
        <f>SUMIF(Adjustments!$J$4:$J$921,($F80&amp;"/"&amp;DJ$4&amp;"/"&amp;DJ$3&amp;"/"&amp;DJ$2),Adjustments!S$4:S$921)</f>
        <v>0</v>
      </c>
      <c r="DK80" s="27">
        <f>SUMIF(Adjustments!$J$4:$J$921,($F80&amp;"/"&amp;DK$4&amp;"/"&amp;DK$3&amp;"/"&amp;DK$2),Adjustments!T$4:T$921)</f>
        <v>0</v>
      </c>
      <c r="DL80" s="27">
        <f>SUMIF(Adjustments!$J$4:$J$921,($F80&amp;"/"&amp;DL$4&amp;"/"&amp;DL$3&amp;"/"&amp;DL$2),Adjustments!U$4:U$921)</f>
        <v>0</v>
      </c>
      <c r="DM80" s="27">
        <f>SUMIF(Adjustments!$J$4:$J$921,($F80&amp;"/"&amp;DM$4&amp;"/"&amp;DM$3&amp;"/"&amp;DM$2),Adjustments!V$4:V$921)</f>
        <v>0</v>
      </c>
      <c r="DN80" s="27">
        <f>SUMIF(Adjustments!$J$4:$J$921,($F80&amp;"/"&amp;DN$4&amp;"/"&amp;DN$3&amp;"/"&amp;DN$2),Adjustments!W$4:W$921)</f>
        <v>0</v>
      </c>
      <c r="DO80" s="27">
        <f>SUMIF(Adjustments!$J$4:$J$921,($F80&amp;"/"&amp;DO$4&amp;"/"&amp;DO$3&amp;"/"&amp;DO$2),Adjustments!X$4:X$921)</f>
        <v>0</v>
      </c>
      <c r="DP80" s="27">
        <f>SUMIF(Adjustments!$J$4:$J$921,($F80&amp;"/"&amp;DP$4&amp;"/"&amp;DP$3&amp;"/"&amp;DP$2),Adjustments!Y$4:Y$921)</f>
        <v>0</v>
      </c>
      <c r="DQ80" s="27">
        <f>SUMIF(Adjustments!$J$4:$J$921,($F80&amp;"/"&amp;DQ$4&amp;"/"&amp;DQ$3&amp;"/"&amp;DQ$2),Adjustments!Z$4:Z$921)</f>
        <v>0</v>
      </c>
      <c r="DR80" s="27">
        <f>SUMIF(Adjustments!$J$4:$J$921,($F80&amp;"/"&amp;DR$4&amp;"/"&amp;DR$3&amp;"/"&amp;DR$2),Adjustments!AA$4:AA$921)</f>
        <v>0</v>
      </c>
      <c r="DS80" s="27">
        <f>SUMIF(Adjustments!$J$4:$J$921,($F80&amp;"/"&amp;DS$4&amp;"/"&amp;DS$3&amp;"/"&amp;DS$2),Adjustments!AB$4:AB$921)</f>
        <v>0</v>
      </c>
      <c r="DT80" s="27">
        <f>SUMIF(Adjustments!$J$4:$J$921,($F80&amp;"/"&amp;DT$4&amp;"/"&amp;DT$3&amp;"/"&amp;DT$2),Adjustments!AC$4:AC$921)</f>
        <v>0</v>
      </c>
      <c r="DU80" s="27">
        <f>SUMIF(Adjustments!$J$4:$J$921,($F80&amp;"/"&amp;DU$4&amp;"/"&amp;DU$3&amp;"/"&amp;DU$2),Adjustments!AD$4:AD$921)</f>
        <v>0</v>
      </c>
      <c r="DV80" s="27">
        <f>SUMIF(Adjustments!$J$4:$J$921,($F80&amp;"/"&amp;DV$4&amp;"/"&amp;DV$3&amp;"/"&amp;DV$2),Adjustments!AE$4:AE$921)</f>
        <v>0</v>
      </c>
      <c r="DW80" s="27">
        <f>SUMIF(Adjustments!$J$4:$J$921,($F80&amp;"/"&amp;DW$4&amp;"/"&amp;DW$3&amp;"/"&amp;DW$2),Adjustments!AF$4:AF$921)</f>
        <v>0</v>
      </c>
      <c r="DX80" s="27">
        <f>SUMIF(Adjustments!$J$4:$J$921,($F80&amp;"/"&amp;DX$4&amp;"/"&amp;DX$3&amp;"/"&amp;DX$2),Adjustments!AG$4:AG$921)</f>
        <v>0</v>
      </c>
      <c r="DY80" s="27">
        <f>SUMIF(Adjustments!$J$4:$J$921,($F80&amp;"/"&amp;DY$4&amp;"/"&amp;DY$3&amp;"/"&amp;DY$2),Adjustments!AH$4:AH$921)</f>
        <v>0</v>
      </c>
      <c r="DZ80" s="5"/>
      <c r="EA80" s="27">
        <f>SUMIF(Adjustments!$J$4:$J$921,($F80&amp;"/"&amp;EA$4&amp;"/"&amp;EA$3&amp;"/"&amp;EA$2),Adjustments!L$4:L$921)</f>
        <v>0</v>
      </c>
      <c r="EB80" s="27">
        <f>SUMIF(Adjustments!$J$4:$J$921,($F80&amp;"/"&amp;EB$4&amp;"/"&amp;EB$3&amp;"/"&amp;EB$2),Adjustments!M$4:M$921)</f>
        <v>0</v>
      </c>
      <c r="EC80" s="27">
        <f>SUMIF(Adjustments!$J$4:$J$921,($F80&amp;"/"&amp;EC$4&amp;"/"&amp;EC$3&amp;"/"&amp;EC$2),Adjustments!N$4:N$921)</f>
        <v>0</v>
      </c>
      <c r="ED80" s="27">
        <f>SUMIF(Adjustments!$J$4:$J$921,($F80&amp;"/"&amp;ED$4&amp;"/"&amp;ED$3&amp;"/"&amp;ED$2),Adjustments!O$4:O$921)</f>
        <v>0</v>
      </c>
      <c r="EE80" s="27">
        <f>SUMIF(Adjustments!$J$4:$J$921,($F80&amp;"/"&amp;EE$4&amp;"/"&amp;EE$3&amp;"/"&amp;EE$2),Adjustments!P$4:P$921)</f>
        <v>0</v>
      </c>
      <c r="EF80" s="27">
        <f>SUMIF(Adjustments!$J$4:$J$921,($F80&amp;"/"&amp;EF$4&amp;"/"&amp;EF$3&amp;"/"&amp;EF$2),Adjustments!Q$4:Q$921)</f>
        <v>0</v>
      </c>
      <c r="EG80" s="27">
        <f>SUMIF(Adjustments!$J$4:$J$921,($F80&amp;"/"&amp;EG$4&amp;"/"&amp;EG$3&amp;"/"&amp;EG$2),Adjustments!R$4:R$921)</f>
        <v>0</v>
      </c>
      <c r="EH80" s="27">
        <f>SUMIF(Adjustments!$J$4:$J$921,($F80&amp;"/"&amp;EH$4&amp;"/"&amp;EH$3&amp;"/"&amp;EH$2),Adjustments!S$4:S$921)</f>
        <v>0</v>
      </c>
      <c r="EI80" s="27">
        <f>SUMIF(Adjustments!$J$4:$J$921,($F80&amp;"/"&amp;EI$4&amp;"/"&amp;EI$3&amp;"/"&amp;EI$2),Adjustments!T$4:T$921)</f>
        <v>0</v>
      </c>
      <c r="EJ80" s="27">
        <f>SUMIF(Adjustments!$J$4:$J$921,($F80&amp;"/"&amp;EJ$4&amp;"/"&amp;EJ$3&amp;"/"&amp;EJ$2),Adjustments!U$4:U$921)</f>
        <v>0</v>
      </c>
      <c r="EK80" s="27">
        <f>SUMIF(Adjustments!$J$4:$J$921,($F80&amp;"/"&amp;EK$4&amp;"/"&amp;EK$3&amp;"/"&amp;EK$2),Adjustments!V$4:V$921)</f>
        <v>0</v>
      </c>
      <c r="EL80" s="27">
        <f>SUMIF(Adjustments!$J$4:$J$921,($F80&amp;"/"&amp;EL$4&amp;"/"&amp;EL$3&amp;"/"&amp;EL$2),Adjustments!W$4:W$921)</f>
        <v>0</v>
      </c>
      <c r="EM80" s="27">
        <f>SUMIF(Adjustments!$J$4:$J$921,($F80&amp;"/"&amp;EM$4&amp;"/"&amp;EM$3&amp;"/"&amp;EM$2),Adjustments!X$4:X$921)</f>
        <v>0</v>
      </c>
      <c r="EN80" s="27">
        <f>SUMIF(Adjustments!$J$4:$J$921,($F80&amp;"/"&amp;EN$4&amp;"/"&amp;EN$3&amp;"/"&amp;EN$2),Adjustments!Y$4:Y$921)</f>
        <v>0</v>
      </c>
      <c r="EO80" s="27">
        <f>SUMIF(Adjustments!$J$4:$J$921,($F80&amp;"/"&amp;EO$4&amp;"/"&amp;EO$3&amp;"/"&amp;EO$2),Adjustments!Z$4:Z$921)</f>
        <v>0</v>
      </c>
      <c r="EP80" s="27">
        <f>SUMIF(Adjustments!$J$4:$J$921,($F80&amp;"/"&amp;EP$4&amp;"/"&amp;EP$3&amp;"/"&amp;EP$2),Adjustments!AA$4:AA$921)</f>
        <v>0</v>
      </c>
      <c r="EQ80" s="27">
        <f>SUMIF(Adjustments!$J$4:$J$921,($F80&amp;"/"&amp;EQ$4&amp;"/"&amp;EQ$3&amp;"/"&amp;EQ$2),Adjustments!AB$4:AB$921)</f>
        <v>0</v>
      </c>
      <c r="ER80" s="27">
        <f>SUMIF(Adjustments!$J$4:$J$921,($F80&amp;"/"&amp;ER$4&amp;"/"&amp;ER$3&amp;"/"&amp;ER$2),Adjustments!AC$4:AC$921)</f>
        <v>0</v>
      </c>
      <c r="ES80" s="27">
        <f>SUMIF(Adjustments!$J$4:$J$921,($F80&amp;"/"&amp;ES$4&amp;"/"&amp;ES$3&amp;"/"&amp;ES$2),Adjustments!AD$4:AD$921)</f>
        <v>0</v>
      </c>
      <c r="ET80" s="27">
        <f>SUMIF(Adjustments!$J$4:$J$921,($F80&amp;"/"&amp;ET$4&amp;"/"&amp;ET$3&amp;"/"&amp;ET$2),Adjustments!AE$4:AE$921)</f>
        <v>0</v>
      </c>
      <c r="EU80" s="27">
        <f>SUMIF(Adjustments!$J$4:$J$921,($F80&amp;"/"&amp;EU$4&amp;"/"&amp;EU$3&amp;"/"&amp;EU$2),Adjustments!AF$4:AF$921)</f>
        <v>0</v>
      </c>
      <c r="EV80" s="27">
        <f>SUMIF(Adjustments!$J$4:$J$921,($F80&amp;"/"&amp;EV$4&amp;"/"&amp;EV$3&amp;"/"&amp;EV$2),Adjustments!AG$4:AG$921)</f>
        <v>0</v>
      </c>
      <c r="EW80" s="27">
        <f>SUMIF(Adjustments!$J$4:$J$921,($F80&amp;"/"&amp;EW$4&amp;"/"&amp;EW$3&amp;"/"&amp;EW$2),Adjustments!AH$4:AH$921)</f>
        <v>0</v>
      </c>
      <c r="EX80" s="5"/>
      <c r="EY80" s="27">
        <f>SUMIF(Adjustments!$J$4:$J$921,($F80&amp;"/"&amp;EY$4&amp;"/"&amp;EY$3&amp;"/"&amp;EY$2),Adjustments!L$4:L$921)</f>
        <v>0</v>
      </c>
      <c r="EZ80" s="27">
        <f>SUMIF(Adjustments!$J$4:$J$921,($F80&amp;"/"&amp;EZ$4&amp;"/"&amp;EZ$3&amp;"/"&amp;EZ$2),Adjustments!M$4:M$921)</f>
        <v>0</v>
      </c>
      <c r="FA80" s="27">
        <f>SUMIF(Adjustments!$J$4:$J$921,($F80&amp;"/"&amp;FA$4&amp;"/"&amp;FA$3&amp;"/"&amp;FA$2),Adjustments!N$4:N$921)</f>
        <v>0</v>
      </c>
      <c r="FB80" s="27">
        <f>SUMIF(Adjustments!$J$4:$J$921,($F80&amp;"/"&amp;FB$4&amp;"/"&amp;FB$3&amp;"/"&amp;FB$2),Adjustments!O$4:O$921)</f>
        <v>0</v>
      </c>
      <c r="FC80" s="27">
        <f>SUMIF(Adjustments!$J$4:$J$921,($F80&amp;"/"&amp;FC$4&amp;"/"&amp;FC$3&amp;"/"&amp;FC$2),Adjustments!P$4:P$921)</f>
        <v>0</v>
      </c>
      <c r="FD80" s="27">
        <f>SUMIF(Adjustments!$J$4:$J$921,($F80&amp;"/"&amp;FD$4&amp;"/"&amp;FD$3&amp;"/"&amp;FD$2),Adjustments!Q$4:Q$921)</f>
        <v>0</v>
      </c>
      <c r="FE80" s="27">
        <f>SUMIF(Adjustments!$J$4:$J$921,($F80&amp;"/"&amp;FE$4&amp;"/"&amp;FE$3&amp;"/"&amp;FE$2),Adjustments!R$4:R$921)</f>
        <v>0</v>
      </c>
      <c r="FF80" s="27">
        <f>SUMIF(Adjustments!$J$4:$J$921,($F80&amp;"/"&amp;FF$4&amp;"/"&amp;FF$3&amp;"/"&amp;FF$2),Adjustments!S$4:S$921)</f>
        <v>0</v>
      </c>
      <c r="FG80" s="27">
        <f>SUMIF(Adjustments!$J$4:$J$921,($F80&amp;"/"&amp;FG$4&amp;"/"&amp;FG$3&amp;"/"&amp;FG$2),Adjustments!T$4:T$921)</f>
        <v>0</v>
      </c>
      <c r="FH80" s="27">
        <f>SUMIF(Adjustments!$J$4:$J$921,($F80&amp;"/"&amp;FH$4&amp;"/"&amp;FH$3&amp;"/"&amp;FH$2),Adjustments!U$4:U$921)</f>
        <v>0</v>
      </c>
      <c r="FI80" s="27">
        <f>SUMIF(Adjustments!$J$4:$J$921,($F80&amp;"/"&amp;FI$4&amp;"/"&amp;FI$3&amp;"/"&amp;FI$2),Adjustments!V$4:V$921)</f>
        <v>0</v>
      </c>
      <c r="FJ80" s="27">
        <f>SUMIF(Adjustments!$J$4:$J$921,($F80&amp;"/"&amp;FJ$4&amp;"/"&amp;FJ$3&amp;"/"&amp;FJ$2),Adjustments!W$4:W$921)</f>
        <v>0</v>
      </c>
      <c r="FK80" s="27">
        <f>SUMIF(Adjustments!$J$4:$J$921,($F80&amp;"/"&amp;FK$4&amp;"/"&amp;FK$3&amp;"/"&amp;FK$2),Adjustments!X$4:X$921)</f>
        <v>0</v>
      </c>
      <c r="FL80" s="27">
        <f>SUMIF(Adjustments!$J$4:$J$921,($F80&amp;"/"&amp;FL$4&amp;"/"&amp;FL$3&amp;"/"&amp;FL$2),Adjustments!Y$4:Y$921)</f>
        <v>0</v>
      </c>
      <c r="FM80" s="27">
        <f>SUMIF(Adjustments!$J$4:$J$921,($F80&amp;"/"&amp;FM$4&amp;"/"&amp;FM$3&amp;"/"&amp;FM$2),Adjustments!Z$4:Z$921)</f>
        <v>0</v>
      </c>
      <c r="FN80" s="27">
        <f>SUMIF(Adjustments!$J$4:$J$921,($F80&amp;"/"&amp;FN$4&amp;"/"&amp;FN$3&amp;"/"&amp;FN$2),Adjustments!AA$4:AA$921)</f>
        <v>0</v>
      </c>
      <c r="FO80" s="27">
        <f>SUMIF(Adjustments!$J$4:$J$921,($F80&amp;"/"&amp;FO$4&amp;"/"&amp;FO$3&amp;"/"&amp;FO$2),Adjustments!AB$4:AB$921)</f>
        <v>0</v>
      </c>
      <c r="FP80" s="27">
        <f>SUMIF(Adjustments!$J$4:$J$921,($F80&amp;"/"&amp;FP$4&amp;"/"&amp;FP$3&amp;"/"&amp;FP$2),Adjustments!AC$4:AC$921)</f>
        <v>0</v>
      </c>
      <c r="FQ80" s="27">
        <f>SUMIF(Adjustments!$J$4:$J$921,($F80&amp;"/"&amp;FQ$4&amp;"/"&amp;FQ$3&amp;"/"&amp;FQ$2),Adjustments!AD$4:AD$921)</f>
        <v>0</v>
      </c>
      <c r="FR80" s="27">
        <f>SUMIF(Adjustments!$J$4:$J$921,($F80&amp;"/"&amp;FR$4&amp;"/"&amp;FR$3&amp;"/"&amp;FR$2),Adjustments!AE$4:AE$921)</f>
        <v>0</v>
      </c>
      <c r="FS80" s="27">
        <f>SUMIF(Adjustments!$J$4:$J$921,($F80&amp;"/"&amp;FS$4&amp;"/"&amp;FS$3&amp;"/"&amp;FS$2),Adjustments!AF$4:AF$921)</f>
        <v>0</v>
      </c>
      <c r="FT80" s="27">
        <f>SUMIF(Adjustments!$J$4:$J$921,($F80&amp;"/"&amp;FT$4&amp;"/"&amp;FT$3&amp;"/"&amp;FT$2),Adjustments!AG$4:AG$921)</f>
        <v>0</v>
      </c>
      <c r="FU80" s="27">
        <f>SUMIF(Adjustments!$J$4:$J$921,($F80&amp;"/"&amp;FU$4&amp;"/"&amp;FU$3&amp;"/"&amp;FU$2),Adjustments!AH$4:AH$921)</f>
        <v>0</v>
      </c>
      <c r="FV80" s="5"/>
      <c r="FW80" s="27">
        <f t="shared" si="302"/>
        <v>0</v>
      </c>
      <c r="FX80" s="5"/>
      <c r="FY80" s="358">
        <f>VLOOKUP(F80,Scenarios!Z82:AD203,5,0)</f>
        <v>-357775.41</v>
      </c>
      <c r="FZ80" s="16">
        <f t="shared" si="303"/>
        <v>-359171.93710348237</v>
      </c>
      <c r="GA80" s="16">
        <f t="shared" si="304"/>
        <v>-360568.46420696477</v>
      </c>
      <c r="GB80" s="16">
        <f t="shared" si="305"/>
        <v>-361964.99131044716</v>
      </c>
      <c r="GC80" s="16">
        <f t="shared" si="306"/>
        <v>-363361.51841392956</v>
      </c>
      <c r="GD80" s="16">
        <f t="shared" si="307"/>
        <v>-364758.04551741196</v>
      </c>
      <c r="GE80" s="16">
        <f t="shared" si="308"/>
        <v>-366154.57262089435</v>
      </c>
      <c r="GF80" s="16">
        <f t="shared" si="309"/>
        <v>-367551.09972437675</v>
      </c>
      <c r="GG80" s="16">
        <f t="shared" si="310"/>
        <v>-368947.62682785915</v>
      </c>
      <c r="GH80" s="16">
        <f t="shared" si="311"/>
        <v>-370344.15393134154</v>
      </c>
      <c r="GI80" s="16">
        <f t="shared" si="312"/>
        <v>-370580.94443952764</v>
      </c>
      <c r="GJ80" s="16">
        <f t="shared" si="313"/>
        <v>-370815.04319606011</v>
      </c>
      <c r="GK80" s="16">
        <f t="shared" si="314"/>
        <v>-371046.45020093897</v>
      </c>
      <c r="GL80" s="16">
        <f t="shared" si="315"/>
        <v>-371275.16545416421</v>
      </c>
      <c r="GM80" s="16">
        <f t="shared" si="316"/>
        <v>-371501.18895573576</v>
      </c>
      <c r="GN80" s="16">
        <f t="shared" si="317"/>
        <v>-371724.5207056537</v>
      </c>
      <c r="GO80" s="16">
        <f t="shared" si="318"/>
        <v>-371945.16070391802</v>
      </c>
      <c r="GP80" s="16">
        <f t="shared" si="319"/>
        <v>-372163.10895052867</v>
      </c>
      <c r="GQ80" s="16">
        <f t="shared" si="320"/>
        <v>-372378.36544548569</v>
      </c>
      <c r="GR80" s="16">
        <f t="shared" si="321"/>
        <v>-372611.04831325187</v>
      </c>
      <c r="GS80" s="16">
        <f t="shared" si="322"/>
        <v>-372841.08612358366</v>
      </c>
      <c r="GT80" s="16">
        <f t="shared" si="323"/>
        <v>-373068.47887648101</v>
      </c>
      <c r="GU80" s="16">
        <f t="shared" si="324"/>
        <v>-373293.2265719439</v>
      </c>
      <c r="GV80" s="16">
        <f t="shared" si="325"/>
        <v>-373515.32920997235</v>
      </c>
      <c r="GW80" s="13"/>
      <c r="GX80" s="569" t="s">
        <v>1026</v>
      </c>
      <c r="GY80" s="599" t="str">
        <f t="shared" si="242"/>
        <v>111IPDGU</v>
      </c>
      <c r="GZ80" s="563">
        <f t="shared" si="326"/>
        <v>-372167.55174674751</v>
      </c>
      <c r="HA80" s="127">
        <f>VLOOKUP($GX80,Scenarios!$V$11:$Y$132,4,0)</f>
        <v>-349396.255</v>
      </c>
      <c r="HB80" s="127">
        <f t="shared" si="93"/>
        <v>-22771.29674674751</v>
      </c>
      <c r="HD80" s="106">
        <f>VLOOKUP($GX80,Scenarios!$AE$11:$AF$132,2,0)</f>
        <v>-360557.60207485064</v>
      </c>
      <c r="HE80" s="106">
        <f>VLOOKUP($GX80,Scenarios!$V$11:$Y$132,4,0)</f>
        <v>-349396.255</v>
      </c>
      <c r="HF80" s="106">
        <f t="shared" si="94"/>
        <v>-11161.347074850637</v>
      </c>
      <c r="HH80" s="106">
        <f t="shared" si="327"/>
        <v>11609.949671896873</v>
      </c>
    </row>
    <row r="81" spans="1:216">
      <c r="A81" t="s">
        <v>24</v>
      </c>
      <c r="B81" t="s">
        <v>25</v>
      </c>
      <c r="C81" s="3" t="s">
        <v>25</v>
      </c>
      <c r="D81" s="5" t="s">
        <v>148</v>
      </c>
      <c r="E81" s="5" t="s">
        <v>45</v>
      </c>
      <c r="F81" s="5" t="s">
        <v>154</v>
      </c>
      <c r="G81" s="5" t="s">
        <v>95</v>
      </c>
      <c r="H81" s="5" t="s">
        <v>1028</v>
      </c>
      <c r="I81" s="5"/>
      <c r="J81" s="119">
        <f>SUMIF(Retirements!$E$10:$E$96,'Accum Dep'!$F81,Retirements!ED$10:ED$97)</f>
        <v>0</v>
      </c>
      <c r="K81" s="119">
        <f>SUMIF(Retirements!$E$10:$E$96,'Accum Dep'!$F81,Retirements!EE$10:EE$97)</f>
        <v>0</v>
      </c>
      <c r="L81" s="119">
        <f>SUMIF(Retirements!$E$10:$E$96,'Accum Dep'!$F81,Retirements!EF$10:EF$97)</f>
        <v>0</v>
      </c>
      <c r="M81" s="119">
        <f>SUMIF(Retirements!$E$10:$E$96,'Accum Dep'!$F81,Retirements!EG$10:EG$97)</f>
        <v>0</v>
      </c>
      <c r="N81" s="119">
        <f>SUMIF(Retirements!$E$10:$E$96,'Accum Dep'!$F81,Retirements!EH$10:EH$97)</f>
        <v>0</v>
      </c>
      <c r="O81" s="119">
        <f>SUMIF(Retirements!$E$10:$E$96,'Accum Dep'!$F81,Retirements!EI$10:EI$97)</f>
        <v>0</v>
      </c>
      <c r="P81" s="119">
        <f>SUMIF(Retirements!$E$10:$E$96,'Accum Dep'!$F81,Retirements!EJ$10:EJ$97)</f>
        <v>0</v>
      </c>
      <c r="Q81" s="119">
        <f>SUMIF(Retirements!$E$10:$E$96,'Accum Dep'!$F81,Retirements!EK$10:EK$97)</f>
        <v>0</v>
      </c>
      <c r="R81" s="119">
        <f>SUMIF(Retirements!$E$10:$E$96,'Accum Dep'!$F81,Retirements!EL$10:EL$97)</f>
        <v>0</v>
      </c>
      <c r="S81" s="119">
        <f>SUMIF(Retirements!$E$10:$E$96,'Accum Dep'!$F81,Retirements!EM$10:EM$97)</f>
        <v>-134.64591356911046</v>
      </c>
      <c r="T81" s="119">
        <f>SUMIF(Retirements!$E$10:$E$96,'Accum Dep'!$F81,Retirements!EN$10:EN$97)</f>
        <v>-134.64591356911046</v>
      </c>
      <c r="U81" s="119">
        <f>SUMIF(Retirements!$E$10:$E$96,'Accum Dep'!$F81,Retirements!EO$10:EO$97)</f>
        <v>-134.64591356911046</v>
      </c>
      <c r="V81" s="119">
        <f>SUMIF(Retirements!$E$10:$E$96,'Accum Dep'!$F81,Retirements!EP$10:EP$97)</f>
        <v>-134.64591356911046</v>
      </c>
      <c r="W81" s="119">
        <f>SUMIF(Retirements!$E$10:$E$96,'Accum Dep'!$F81,Retirements!EQ$10:EQ$97)</f>
        <v>-134.64591356911046</v>
      </c>
      <c r="X81" s="119">
        <f>SUMIF(Retirements!$E$10:$E$96,'Accum Dep'!$F81,Retirements!ER$10:ER$97)</f>
        <v>-134.64591356911046</v>
      </c>
      <c r="Y81" s="119">
        <f>SUMIF(Retirements!$E$10:$E$96,'Accum Dep'!$F81,Retirements!ES$10:ES$97)</f>
        <v>-134.64591356911046</v>
      </c>
      <c r="Z81" s="119">
        <f>SUMIF(Retirements!$E$10:$E$96,'Accum Dep'!$F81,Retirements!ET$10:ET$97)</f>
        <v>-134.64591356911046</v>
      </c>
      <c r="AA81" s="119">
        <f>SUMIF(Retirements!$E$10:$E$96,'Accum Dep'!$F81,Retirements!EU$10:EU$97)</f>
        <v>-134.64591356911046</v>
      </c>
      <c r="AB81" s="119">
        <f>SUMIF(Retirements!$E$10:$E$96,'Accum Dep'!$F81,Retirements!EV$10:EV$97)</f>
        <v>-134.55789238487998</v>
      </c>
      <c r="AC81" s="119">
        <f>SUMIF(Retirements!$E$10:$E$96,'Accum Dep'!$F81,Retirements!EW$10:EW$97)</f>
        <v>-134.55789238487998</v>
      </c>
      <c r="AD81" s="119">
        <f>SUMIF(Retirements!$E$10:$E$96,'Accum Dep'!$F81,Retirements!EX$10:EX$97)</f>
        <v>-134.55789238487998</v>
      </c>
      <c r="AE81" s="119">
        <f>SUMIF(Retirements!$E$10:$E$96,'Accum Dep'!$F81,Retirements!EY$10:EY$97)</f>
        <v>-134.55789238487998</v>
      </c>
      <c r="AF81" s="119">
        <f>SUMIF(Retirements!$E$10:$E$96,'Accum Dep'!$F81,Retirements!EZ$10:EZ$97)</f>
        <v>-134.55789238487998</v>
      </c>
      <c r="AG81" s="7"/>
      <c r="AH81" s="27">
        <f>SUMIF('Depreciation Exp'!$F$8:$F$130,'Accum Dep'!$F81,'Depreciation Exp'!CH$8:CH$133)</f>
        <v>1048.3383333333331</v>
      </c>
      <c r="AI81" s="27">
        <f>SUMIF('Depreciation Exp'!$F$8:$F$130,'Accum Dep'!$F81,'Depreciation Exp'!CI$8:CI$133)</f>
        <v>1048.3383333333331</v>
      </c>
      <c r="AJ81" s="27">
        <f>SUMIF('Depreciation Exp'!$F$8:$F$130,'Accum Dep'!$F81,'Depreciation Exp'!CJ$8:CJ$133)</f>
        <v>1048.3383333333331</v>
      </c>
      <c r="AK81" s="27">
        <f>SUMIF('Depreciation Exp'!$F$8:$F$130,'Accum Dep'!$F81,'Depreciation Exp'!CK$8:CK$133)</f>
        <v>1048.3383333333331</v>
      </c>
      <c r="AL81" s="27">
        <f>SUMIF('Depreciation Exp'!$F$8:$F$130,'Accum Dep'!$F81,'Depreciation Exp'!CL$8:CL$133)</f>
        <v>1048.3383333333331</v>
      </c>
      <c r="AM81" s="27">
        <f>SUMIF('Depreciation Exp'!$F$8:$F$130,'Accum Dep'!$F81,'Depreciation Exp'!CM$8:CM$133)</f>
        <v>1048.3383333333331</v>
      </c>
      <c r="AN81" s="27">
        <f>SUMIF('Depreciation Exp'!$F$8:$F$130,'Accum Dep'!$F81,'Depreciation Exp'!CN$8:CN$133)</f>
        <v>1048.3383333333331</v>
      </c>
      <c r="AO81" s="27">
        <f>SUMIF('Depreciation Exp'!$F$8:$F$130,'Accum Dep'!$F81,'Depreciation Exp'!CO$8:CO$133)</f>
        <v>1048.3383333333331</v>
      </c>
      <c r="AP81" s="27">
        <f>SUMIF('Depreciation Exp'!$F$8:$F$130,'Accum Dep'!$F81,'Depreciation Exp'!CP$8:CP$133)</f>
        <v>1048.3383333333331</v>
      </c>
      <c r="AQ81" s="27">
        <f>SUMIF('Depreciation Exp'!$F$8:$F$130,'Accum Dep'!$F81,'Depreciation Exp'!CQ$8:CQ$133)</f>
        <v>1048.3383333333331</v>
      </c>
      <c r="AR81" s="27">
        <f>SUMIF('Depreciation Exp'!$F$8:$F$130,'Accum Dep'!$F81,'Depreciation Exp'!CR$8:CR$133)</f>
        <v>1048.3002598167673</v>
      </c>
      <c r="AS81" s="27">
        <f>SUMIF('Depreciation Exp'!$F$8:$F$130,'Accum Dep'!$F81,'Depreciation Exp'!CS$8:CS$133)</f>
        <v>1048.2241127836357</v>
      </c>
      <c r="AT81" s="27">
        <f>SUMIF('Depreciation Exp'!$F$8:$F$130,'Accum Dep'!$F81,'Depreciation Exp'!CT$8:CT$133)</f>
        <v>1048.1479657505042</v>
      </c>
      <c r="AU81" s="27">
        <f>SUMIF('Depreciation Exp'!$F$8:$F$130,'Accum Dep'!$F81,'Depreciation Exp'!CU$8:CU$133)</f>
        <v>1048.0718187173727</v>
      </c>
      <c r="AV81" s="27">
        <f>SUMIF('Depreciation Exp'!$F$8:$F$130,'Accum Dep'!$F81,'Depreciation Exp'!CV$8:CV$133)</f>
        <v>1047.995671684241</v>
      </c>
      <c r="AW81" s="27">
        <f>SUMIF('Depreciation Exp'!$F$8:$F$130,'Accum Dep'!$F81,'Depreciation Exp'!CW$8:CW$133)</f>
        <v>1047.9195246511094</v>
      </c>
      <c r="AX81" s="27">
        <f>SUMIF('Depreciation Exp'!$F$8:$F$130,'Accum Dep'!$F81,'Depreciation Exp'!CX$8:CX$133)</f>
        <v>1047.8433776179777</v>
      </c>
      <c r="AY81" s="27">
        <f>SUMIF('Depreciation Exp'!$F$8:$F$130,'Accum Dep'!$F81,'Depreciation Exp'!CY$8:CY$133)</f>
        <v>1047.7672305848462</v>
      </c>
      <c r="AZ81" s="27">
        <f>SUMIF('Depreciation Exp'!$F$8:$F$130,'Accum Dep'!$F81,'Depreciation Exp'!CZ$8:CZ$133)</f>
        <v>1047.6910835517147</v>
      </c>
      <c r="BA81" s="27">
        <f>SUMIF('Depreciation Exp'!$F$8:$F$130,'Accum Dep'!$F81,'Depreciation Exp'!DA$8:DA$133)</f>
        <v>1047.6149614081316</v>
      </c>
      <c r="BB81" s="27">
        <f>SUMIF('Depreciation Exp'!$F$8:$F$130,'Accum Dep'!$F81,'Depreciation Exp'!DB$8:DB$133)</f>
        <v>1047.5388641540972</v>
      </c>
      <c r="BC81" s="27">
        <f>SUMIF('Depreciation Exp'!$F$8:$F$130,'Accum Dep'!$F81,'Depreciation Exp'!DC$8:DC$133)</f>
        <v>1047.4627669000629</v>
      </c>
      <c r="BD81" s="27">
        <f>SUMIF('Depreciation Exp'!$F$8:$F$130,'Accum Dep'!$F81,'Depreciation Exp'!DD$8:DD$133)</f>
        <v>1047.3866696460284</v>
      </c>
      <c r="BE81" s="27">
        <f>SUMIF('Depreciation Exp'!$F$8:$F$130,'Accum Dep'!$F81,'Depreciation Exp'!DE$8:DE$133)</f>
        <v>1047.3105723919941</v>
      </c>
      <c r="BF81" s="59"/>
      <c r="BG81" s="27">
        <f>SUMIF(Adjustments!$J$4:$J$921,($F81&amp;"/"&amp;BG$4&amp;"/"&amp;BG$3&amp;"/"&amp;BG$2),Adjustments!L$4:L$921)</f>
        <v>0</v>
      </c>
      <c r="BH81" s="27">
        <f>SUMIF(Adjustments!$J$4:$J$921,($F81&amp;"/"&amp;BH$4&amp;"/"&amp;BH$3&amp;"/"&amp;BH$2),Adjustments!M$4:M$921)</f>
        <v>0</v>
      </c>
      <c r="BI81" s="27">
        <f>SUMIF(Adjustments!$J$4:$J$921,($F81&amp;"/"&amp;BI$4&amp;"/"&amp;BI$3&amp;"/"&amp;BI$2),Adjustments!N$4:N$921)</f>
        <v>0</v>
      </c>
      <c r="BJ81" s="27">
        <f>SUMIF(Adjustments!$J$4:$J$921,($F81&amp;"/"&amp;BJ$4&amp;"/"&amp;BJ$3&amp;"/"&amp;BJ$2),Adjustments!O$4:O$921)</f>
        <v>0</v>
      </c>
      <c r="BK81" s="27">
        <f>SUMIF(Adjustments!$J$4:$J$921,($F81&amp;"/"&amp;BK$4&amp;"/"&amp;BK$3&amp;"/"&amp;BK$2),Adjustments!P$4:P$921)</f>
        <v>0</v>
      </c>
      <c r="BL81" s="27">
        <f>SUMIF(Adjustments!$J$4:$J$921,($F81&amp;"/"&amp;BL$4&amp;"/"&amp;BL$3&amp;"/"&amp;BL$2),Adjustments!Q$4:Q$921)</f>
        <v>0</v>
      </c>
      <c r="BM81" s="27">
        <f>SUMIF(Adjustments!$J$4:$J$921,($F81&amp;"/"&amp;BM$4&amp;"/"&amp;BM$3&amp;"/"&amp;BM$2),Adjustments!R$4:R$921)</f>
        <v>0</v>
      </c>
      <c r="BN81" s="27">
        <f>SUMIF(Adjustments!$J$4:$J$921,($F81&amp;"/"&amp;BN$4&amp;"/"&amp;BN$3&amp;"/"&amp;BN$2),Adjustments!S$4:S$921)</f>
        <v>0</v>
      </c>
      <c r="BO81" s="27">
        <f>SUMIF(Adjustments!$J$4:$J$921,($F81&amp;"/"&amp;BO$4&amp;"/"&amp;BO$3&amp;"/"&amp;BO$2),Adjustments!T$4:T$921)</f>
        <v>0</v>
      </c>
      <c r="BP81" s="27">
        <f>SUMIF(Adjustments!$J$4:$J$921,($F81&amp;"/"&amp;BP$4&amp;"/"&amp;BP$3&amp;"/"&amp;BP$2),Adjustments!U$4:U$921)</f>
        <v>0</v>
      </c>
      <c r="BQ81" s="27">
        <f>SUMIF(Adjustments!$J$4:$J$921,($F81&amp;"/"&amp;BQ$4&amp;"/"&amp;BQ$3&amp;"/"&amp;BQ$2),Adjustments!V$4:V$921)</f>
        <v>0</v>
      </c>
      <c r="BR81" s="27">
        <f>SUMIF(Adjustments!$J$4:$J$921,($F81&amp;"/"&amp;BR$4&amp;"/"&amp;BR$3&amp;"/"&amp;BR$2),Adjustments!W$4:W$921)</f>
        <v>0</v>
      </c>
      <c r="BS81" s="27">
        <f>SUMIF(Adjustments!$J$4:$J$921,($F81&amp;"/"&amp;BS$4&amp;"/"&amp;BS$3&amp;"/"&amp;BS$2),Adjustments!X$4:X$921)</f>
        <v>0</v>
      </c>
      <c r="BT81" s="27">
        <f>SUMIF(Adjustments!$J$4:$J$921,($F81&amp;"/"&amp;BT$4&amp;"/"&amp;BT$3&amp;"/"&amp;BT$2),Adjustments!Y$4:Y$921)</f>
        <v>0</v>
      </c>
      <c r="BU81" s="27">
        <f>SUMIF(Adjustments!$J$4:$J$921,($F81&amp;"/"&amp;BU$4&amp;"/"&amp;BU$3&amp;"/"&amp;BU$2),Adjustments!Z$4:Z$921)</f>
        <v>0</v>
      </c>
      <c r="BV81" s="27">
        <f>SUMIF(Adjustments!$J$4:$J$921,($F81&amp;"/"&amp;BV$4&amp;"/"&amp;BV$3&amp;"/"&amp;BV$2),Adjustments!AA$4:AA$921)</f>
        <v>0</v>
      </c>
      <c r="BW81" s="27">
        <f>SUMIF(Adjustments!$J$4:$J$921,($F81&amp;"/"&amp;BW$4&amp;"/"&amp;BW$3&amp;"/"&amp;BW$2),Adjustments!AB$4:AB$921)</f>
        <v>0</v>
      </c>
      <c r="BX81" s="27">
        <f>SUMIF(Adjustments!$J$4:$J$921,($F81&amp;"/"&amp;BX$4&amp;"/"&amp;BX$3&amp;"/"&amp;BX$2),Adjustments!AC$4:AC$921)</f>
        <v>0</v>
      </c>
      <c r="BY81" s="27">
        <f>SUMIF(Adjustments!$J$4:$J$921,($F81&amp;"/"&amp;BY$4&amp;"/"&amp;BY$3&amp;"/"&amp;BY$2),Adjustments!AD$4:AD$921)</f>
        <v>0</v>
      </c>
      <c r="BZ81" s="27">
        <f>SUMIF(Adjustments!$J$4:$J$921,($F81&amp;"/"&amp;BZ$4&amp;"/"&amp;BZ$3&amp;"/"&amp;BZ$2),Adjustments!AE$4:AE$921)</f>
        <v>0</v>
      </c>
      <c r="CA81" s="27">
        <f>SUMIF(Adjustments!$J$4:$J$921,($F81&amp;"/"&amp;CA$4&amp;"/"&amp;CA$3&amp;"/"&amp;CA$2),Adjustments!AF$4:AF$921)</f>
        <v>0</v>
      </c>
      <c r="CB81" s="27">
        <f>SUMIF(Adjustments!$J$4:$J$921,($F81&amp;"/"&amp;CB$4&amp;"/"&amp;CB$3&amp;"/"&amp;CB$2),Adjustments!AG$4:AG$921)</f>
        <v>0</v>
      </c>
      <c r="CC81" s="27">
        <f>SUMIF(Adjustments!$J$4:$J$921,($F81&amp;"/"&amp;CC$4&amp;"/"&amp;CC$3&amp;"/"&amp;CC$2),Adjustments!AH$4:AH$921)</f>
        <v>0</v>
      </c>
      <c r="CD81" s="5"/>
      <c r="CE81" s="27">
        <f>SUMIF(Adjustments!$J$4:$J$921,($F81&amp;"/"&amp;CE$4&amp;"/"&amp;CE$3&amp;"/"&amp;CE$2),Adjustments!L$4:L$921)</f>
        <v>0</v>
      </c>
      <c r="CF81" s="27">
        <f>SUMIF(Adjustments!$J$4:$J$921,($F81&amp;"/"&amp;CF$4&amp;"/"&amp;CF$3&amp;"/"&amp;CF$2),Adjustments!M$4:M$921)</f>
        <v>0</v>
      </c>
      <c r="CG81" s="27">
        <f>SUMIF(Adjustments!$J$4:$J$921,($F81&amp;"/"&amp;CG$4&amp;"/"&amp;CG$3&amp;"/"&amp;CG$2),Adjustments!N$4:N$921)</f>
        <v>0</v>
      </c>
      <c r="CH81" s="27">
        <f>SUMIF(Adjustments!$J$4:$J$921,($F81&amp;"/"&amp;CH$4&amp;"/"&amp;CH$3&amp;"/"&amp;CH$2),Adjustments!O$4:O$921)</f>
        <v>0</v>
      </c>
      <c r="CI81" s="27">
        <f>SUMIF(Adjustments!$J$4:$J$921,($F81&amp;"/"&amp;CI$4&amp;"/"&amp;CI$3&amp;"/"&amp;CI$2),Adjustments!P$4:P$921)</f>
        <v>0</v>
      </c>
      <c r="CJ81" s="27">
        <f>SUMIF(Adjustments!$J$4:$J$921,($F81&amp;"/"&amp;CJ$4&amp;"/"&amp;CJ$3&amp;"/"&amp;CJ$2),Adjustments!Q$4:Q$921)</f>
        <v>0</v>
      </c>
      <c r="CK81" s="27">
        <f>SUMIF(Adjustments!$J$4:$J$921,($F81&amp;"/"&amp;CK$4&amp;"/"&amp;CK$3&amp;"/"&amp;CK$2),Adjustments!R$4:R$921)</f>
        <v>0</v>
      </c>
      <c r="CL81" s="27">
        <f>SUMIF(Adjustments!$J$4:$J$921,($F81&amp;"/"&amp;CL$4&amp;"/"&amp;CL$3&amp;"/"&amp;CL$2),Adjustments!S$4:S$921)</f>
        <v>0</v>
      </c>
      <c r="CM81" s="27">
        <f>SUMIF(Adjustments!$J$4:$J$921,($F81&amp;"/"&amp;CM$4&amp;"/"&amp;CM$3&amp;"/"&amp;CM$2),Adjustments!T$4:T$921)</f>
        <v>0</v>
      </c>
      <c r="CN81" s="27">
        <f>SUMIF(Adjustments!$J$4:$J$921,($F81&amp;"/"&amp;CN$4&amp;"/"&amp;CN$3&amp;"/"&amp;CN$2),Adjustments!U$4:U$921)</f>
        <v>0</v>
      </c>
      <c r="CO81" s="27">
        <f>SUMIF(Adjustments!$J$4:$J$921,($F81&amp;"/"&amp;CO$4&amp;"/"&amp;CO$3&amp;"/"&amp;CO$2),Adjustments!V$4:V$921)</f>
        <v>0</v>
      </c>
      <c r="CP81" s="27">
        <f>SUMIF(Adjustments!$J$4:$J$921,($F81&amp;"/"&amp;CP$4&amp;"/"&amp;CP$3&amp;"/"&amp;CP$2),Adjustments!W$4:W$921)</f>
        <v>0</v>
      </c>
      <c r="CQ81" s="27">
        <f>SUMIF(Adjustments!$J$4:$J$921,($F81&amp;"/"&amp;CQ$4&amp;"/"&amp;CQ$3&amp;"/"&amp;CQ$2),Adjustments!X$4:X$921)</f>
        <v>0</v>
      </c>
      <c r="CR81" s="27">
        <f>SUMIF(Adjustments!$J$4:$J$921,($F81&amp;"/"&amp;CR$4&amp;"/"&amp;CR$3&amp;"/"&amp;CR$2),Adjustments!Y$4:Y$921)</f>
        <v>0</v>
      </c>
      <c r="CS81" s="27">
        <f>SUMIF(Adjustments!$J$4:$J$921,($F81&amp;"/"&amp;CS$4&amp;"/"&amp;CS$3&amp;"/"&amp;CS$2),Adjustments!Z$4:Z$921)</f>
        <v>0</v>
      </c>
      <c r="CT81" s="27">
        <f>SUMIF(Adjustments!$J$4:$J$921,($F81&amp;"/"&amp;CT$4&amp;"/"&amp;CT$3&amp;"/"&amp;CT$2),Adjustments!AA$4:AA$921)</f>
        <v>0</v>
      </c>
      <c r="CU81" s="27">
        <f>SUMIF(Adjustments!$J$4:$J$921,($F81&amp;"/"&amp;CU$4&amp;"/"&amp;CU$3&amp;"/"&amp;CU$2),Adjustments!AB$4:AB$921)</f>
        <v>0</v>
      </c>
      <c r="CV81" s="27">
        <f>SUMIF(Adjustments!$J$4:$J$921,($F81&amp;"/"&amp;CV$4&amp;"/"&amp;CV$3&amp;"/"&amp;CV$2),Adjustments!AC$4:AC$921)</f>
        <v>0</v>
      </c>
      <c r="CW81" s="27">
        <f>SUMIF(Adjustments!$J$4:$J$921,($F81&amp;"/"&amp;CW$4&amp;"/"&amp;CW$3&amp;"/"&amp;CW$2),Adjustments!AD$4:AD$921)</f>
        <v>0</v>
      </c>
      <c r="CX81" s="27">
        <f>SUMIF(Adjustments!$J$4:$J$921,($F81&amp;"/"&amp;CX$4&amp;"/"&amp;CX$3&amp;"/"&amp;CX$2),Adjustments!AE$4:AE$921)</f>
        <v>0</v>
      </c>
      <c r="CY81" s="27">
        <f>SUMIF(Adjustments!$J$4:$J$921,($F81&amp;"/"&amp;CY$4&amp;"/"&amp;CY$3&amp;"/"&amp;CY$2),Adjustments!AF$4:AF$921)</f>
        <v>0</v>
      </c>
      <c r="CZ81" s="27">
        <f>SUMIF(Adjustments!$J$4:$J$921,($F81&amp;"/"&amp;CZ$4&amp;"/"&amp;CZ$3&amp;"/"&amp;CZ$2),Adjustments!AG$4:AG$921)</f>
        <v>0</v>
      </c>
      <c r="DA81" s="27">
        <f>SUMIF(Adjustments!$J$4:$J$921,($F81&amp;"/"&amp;DA$4&amp;"/"&amp;DA$3&amp;"/"&amp;DA$2),Adjustments!AH$4:AH$921)</f>
        <v>0</v>
      </c>
      <c r="DB81" s="5"/>
      <c r="DC81" s="27">
        <f>SUMIF(Adjustments!$J$4:$J$921,($F81&amp;"/"&amp;DC$4&amp;"/"&amp;DC$3&amp;"/"&amp;DC$2),Adjustments!L$4:L$921)</f>
        <v>0</v>
      </c>
      <c r="DD81" s="27">
        <f>SUMIF(Adjustments!$J$4:$J$921,($F81&amp;"/"&amp;DD$4&amp;"/"&amp;DD$3&amp;"/"&amp;DD$2),Adjustments!M$4:M$921)</f>
        <v>0</v>
      </c>
      <c r="DE81" s="27">
        <f>SUMIF(Adjustments!$J$4:$J$921,($F81&amp;"/"&amp;DE$4&amp;"/"&amp;DE$3&amp;"/"&amp;DE$2),Adjustments!N$4:N$921)</f>
        <v>0</v>
      </c>
      <c r="DF81" s="27">
        <f>SUMIF(Adjustments!$J$4:$J$921,($F81&amp;"/"&amp;DF$4&amp;"/"&amp;DF$3&amp;"/"&amp;DF$2),Adjustments!O$4:O$921)</f>
        <v>0</v>
      </c>
      <c r="DG81" s="27">
        <f>SUMIF(Adjustments!$J$4:$J$921,($F81&amp;"/"&amp;DG$4&amp;"/"&amp;DG$3&amp;"/"&amp;DG$2),Adjustments!P$4:P$921)</f>
        <v>0</v>
      </c>
      <c r="DH81" s="27">
        <f>SUMIF(Adjustments!$J$4:$J$921,($F81&amp;"/"&amp;DH$4&amp;"/"&amp;DH$3&amp;"/"&amp;DH$2),Adjustments!Q$4:Q$921)</f>
        <v>0</v>
      </c>
      <c r="DI81" s="27">
        <f>SUMIF(Adjustments!$J$4:$J$921,($F81&amp;"/"&amp;DI$4&amp;"/"&amp;DI$3&amp;"/"&amp;DI$2),Adjustments!R$4:R$921)</f>
        <v>0</v>
      </c>
      <c r="DJ81" s="27">
        <f>SUMIF(Adjustments!$J$4:$J$921,($F81&amp;"/"&amp;DJ$4&amp;"/"&amp;DJ$3&amp;"/"&amp;DJ$2),Adjustments!S$4:S$921)</f>
        <v>0</v>
      </c>
      <c r="DK81" s="27">
        <f>SUMIF(Adjustments!$J$4:$J$921,($F81&amp;"/"&amp;DK$4&amp;"/"&amp;DK$3&amp;"/"&amp;DK$2),Adjustments!T$4:T$921)</f>
        <v>0</v>
      </c>
      <c r="DL81" s="27">
        <f>SUMIF(Adjustments!$J$4:$J$921,($F81&amp;"/"&amp;DL$4&amp;"/"&amp;DL$3&amp;"/"&amp;DL$2),Adjustments!U$4:U$921)</f>
        <v>0</v>
      </c>
      <c r="DM81" s="27">
        <f>SUMIF(Adjustments!$J$4:$J$921,($F81&amp;"/"&amp;DM$4&amp;"/"&amp;DM$3&amp;"/"&amp;DM$2),Adjustments!V$4:V$921)</f>
        <v>0</v>
      </c>
      <c r="DN81" s="27">
        <f>SUMIF(Adjustments!$J$4:$J$921,($F81&amp;"/"&amp;DN$4&amp;"/"&amp;DN$3&amp;"/"&amp;DN$2),Adjustments!W$4:W$921)</f>
        <v>0</v>
      </c>
      <c r="DO81" s="27">
        <f>SUMIF(Adjustments!$J$4:$J$921,($F81&amp;"/"&amp;DO$4&amp;"/"&amp;DO$3&amp;"/"&amp;DO$2),Adjustments!X$4:X$921)</f>
        <v>0</v>
      </c>
      <c r="DP81" s="27">
        <f>SUMIF(Adjustments!$J$4:$J$921,($F81&amp;"/"&amp;DP$4&amp;"/"&amp;DP$3&amp;"/"&amp;DP$2),Adjustments!Y$4:Y$921)</f>
        <v>0</v>
      </c>
      <c r="DQ81" s="27">
        <f>SUMIF(Adjustments!$J$4:$J$921,($F81&amp;"/"&amp;DQ$4&amp;"/"&amp;DQ$3&amp;"/"&amp;DQ$2),Adjustments!Z$4:Z$921)</f>
        <v>0</v>
      </c>
      <c r="DR81" s="27">
        <f>SUMIF(Adjustments!$J$4:$J$921,($F81&amp;"/"&amp;DR$4&amp;"/"&amp;DR$3&amp;"/"&amp;DR$2),Adjustments!AA$4:AA$921)</f>
        <v>0</v>
      </c>
      <c r="DS81" s="27">
        <f>SUMIF(Adjustments!$J$4:$J$921,($F81&amp;"/"&amp;DS$4&amp;"/"&amp;DS$3&amp;"/"&amp;DS$2),Adjustments!AB$4:AB$921)</f>
        <v>0</v>
      </c>
      <c r="DT81" s="27">
        <f>SUMIF(Adjustments!$J$4:$J$921,($F81&amp;"/"&amp;DT$4&amp;"/"&amp;DT$3&amp;"/"&amp;DT$2),Adjustments!AC$4:AC$921)</f>
        <v>0</v>
      </c>
      <c r="DU81" s="27">
        <f>SUMIF(Adjustments!$J$4:$J$921,($F81&amp;"/"&amp;DU$4&amp;"/"&amp;DU$3&amp;"/"&amp;DU$2),Adjustments!AD$4:AD$921)</f>
        <v>0</v>
      </c>
      <c r="DV81" s="27">
        <f>SUMIF(Adjustments!$J$4:$J$921,($F81&amp;"/"&amp;DV$4&amp;"/"&amp;DV$3&amp;"/"&amp;DV$2),Adjustments!AE$4:AE$921)</f>
        <v>0</v>
      </c>
      <c r="DW81" s="27">
        <f>SUMIF(Adjustments!$J$4:$J$921,($F81&amp;"/"&amp;DW$4&amp;"/"&amp;DW$3&amp;"/"&amp;DW$2),Adjustments!AF$4:AF$921)</f>
        <v>0</v>
      </c>
      <c r="DX81" s="27">
        <f>SUMIF(Adjustments!$J$4:$J$921,($F81&amp;"/"&amp;DX$4&amp;"/"&amp;DX$3&amp;"/"&amp;DX$2),Adjustments!AG$4:AG$921)</f>
        <v>0</v>
      </c>
      <c r="DY81" s="27">
        <f>SUMIF(Adjustments!$J$4:$J$921,($F81&amp;"/"&amp;DY$4&amp;"/"&amp;DY$3&amp;"/"&amp;DY$2),Adjustments!AH$4:AH$921)</f>
        <v>0</v>
      </c>
      <c r="DZ81" s="5"/>
      <c r="EA81" s="27">
        <f>SUMIF(Adjustments!$J$4:$J$921,($F81&amp;"/"&amp;EA$4&amp;"/"&amp;EA$3&amp;"/"&amp;EA$2),Adjustments!L$4:L$921)</f>
        <v>0</v>
      </c>
      <c r="EB81" s="27">
        <f>SUMIF(Adjustments!$J$4:$J$921,($F81&amp;"/"&amp;EB$4&amp;"/"&amp;EB$3&amp;"/"&amp;EB$2),Adjustments!M$4:M$921)</f>
        <v>0</v>
      </c>
      <c r="EC81" s="27">
        <f>SUMIF(Adjustments!$J$4:$J$921,($F81&amp;"/"&amp;EC$4&amp;"/"&amp;EC$3&amp;"/"&amp;EC$2),Adjustments!N$4:N$921)</f>
        <v>0</v>
      </c>
      <c r="ED81" s="27">
        <f>SUMIF(Adjustments!$J$4:$J$921,($F81&amp;"/"&amp;ED$4&amp;"/"&amp;ED$3&amp;"/"&amp;ED$2),Adjustments!O$4:O$921)</f>
        <v>0</v>
      </c>
      <c r="EE81" s="27">
        <f>SUMIF(Adjustments!$J$4:$J$921,($F81&amp;"/"&amp;EE$4&amp;"/"&amp;EE$3&amp;"/"&amp;EE$2),Adjustments!P$4:P$921)</f>
        <v>0</v>
      </c>
      <c r="EF81" s="27">
        <f>SUMIF(Adjustments!$J$4:$J$921,($F81&amp;"/"&amp;EF$4&amp;"/"&amp;EF$3&amp;"/"&amp;EF$2),Adjustments!Q$4:Q$921)</f>
        <v>0</v>
      </c>
      <c r="EG81" s="27">
        <f>SUMIF(Adjustments!$J$4:$J$921,($F81&amp;"/"&amp;EG$4&amp;"/"&amp;EG$3&amp;"/"&amp;EG$2),Adjustments!R$4:R$921)</f>
        <v>0</v>
      </c>
      <c r="EH81" s="27">
        <f>SUMIF(Adjustments!$J$4:$J$921,($F81&amp;"/"&amp;EH$4&amp;"/"&amp;EH$3&amp;"/"&amp;EH$2),Adjustments!S$4:S$921)</f>
        <v>0</v>
      </c>
      <c r="EI81" s="27">
        <f>SUMIF(Adjustments!$J$4:$J$921,($F81&amp;"/"&amp;EI$4&amp;"/"&amp;EI$3&amp;"/"&amp;EI$2),Adjustments!T$4:T$921)</f>
        <v>0</v>
      </c>
      <c r="EJ81" s="27">
        <f>SUMIF(Adjustments!$J$4:$J$921,($F81&amp;"/"&amp;EJ$4&amp;"/"&amp;EJ$3&amp;"/"&amp;EJ$2),Adjustments!U$4:U$921)</f>
        <v>0</v>
      </c>
      <c r="EK81" s="27">
        <f>SUMIF(Adjustments!$J$4:$J$921,($F81&amp;"/"&amp;EK$4&amp;"/"&amp;EK$3&amp;"/"&amp;EK$2),Adjustments!V$4:V$921)</f>
        <v>0</v>
      </c>
      <c r="EL81" s="27">
        <f>SUMIF(Adjustments!$J$4:$J$921,($F81&amp;"/"&amp;EL$4&amp;"/"&amp;EL$3&amp;"/"&amp;EL$2),Adjustments!W$4:W$921)</f>
        <v>0</v>
      </c>
      <c r="EM81" s="27">
        <f>SUMIF(Adjustments!$J$4:$J$921,($F81&amp;"/"&amp;EM$4&amp;"/"&amp;EM$3&amp;"/"&amp;EM$2),Adjustments!X$4:X$921)</f>
        <v>0</v>
      </c>
      <c r="EN81" s="27">
        <f>SUMIF(Adjustments!$J$4:$J$921,($F81&amp;"/"&amp;EN$4&amp;"/"&amp;EN$3&amp;"/"&amp;EN$2),Adjustments!Y$4:Y$921)</f>
        <v>0</v>
      </c>
      <c r="EO81" s="27">
        <f>SUMIF(Adjustments!$J$4:$J$921,($F81&amp;"/"&amp;EO$4&amp;"/"&amp;EO$3&amp;"/"&amp;EO$2),Adjustments!Z$4:Z$921)</f>
        <v>0</v>
      </c>
      <c r="EP81" s="27">
        <f>SUMIF(Adjustments!$J$4:$J$921,($F81&amp;"/"&amp;EP$4&amp;"/"&amp;EP$3&amp;"/"&amp;EP$2),Adjustments!AA$4:AA$921)</f>
        <v>0</v>
      </c>
      <c r="EQ81" s="27">
        <f>SUMIF(Adjustments!$J$4:$J$921,($F81&amp;"/"&amp;EQ$4&amp;"/"&amp;EQ$3&amp;"/"&amp;EQ$2),Adjustments!AB$4:AB$921)</f>
        <v>0</v>
      </c>
      <c r="ER81" s="27">
        <f>SUMIF(Adjustments!$J$4:$J$921,($F81&amp;"/"&amp;ER$4&amp;"/"&amp;ER$3&amp;"/"&amp;ER$2),Adjustments!AC$4:AC$921)</f>
        <v>0</v>
      </c>
      <c r="ES81" s="27">
        <f>SUMIF(Adjustments!$J$4:$J$921,($F81&amp;"/"&amp;ES$4&amp;"/"&amp;ES$3&amp;"/"&amp;ES$2),Adjustments!AD$4:AD$921)</f>
        <v>0</v>
      </c>
      <c r="ET81" s="27">
        <f>SUMIF(Adjustments!$J$4:$J$921,($F81&amp;"/"&amp;ET$4&amp;"/"&amp;ET$3&amp;"/"&amp;ET$2),Adjustments!AE$4:AE$921)</f>
        <v>0</v>
      </c>
      <c r="EU81" s="27">
        <f>SUMIF(Adjustments!$J$4:$J$921,($F81&amp;"/"&amp;EU$4&amp;"/"&amp;EU$3&amp;"/"&amp;EU$2),Adjustments!AF$4:AF$921)</f>
        <v>0</v>
      </c>
      <c r="EV81" s="27">
        <f>SUMIF(Adjustments!$J$4:$J$921,($F81&amp;"/"&amp;EV$4&amp;"/"&amp;EV$3&amp;"/"&amp;EV$2),Adjustments!AG$4:AG$921)</f>
        <v>0</v>
      </c>
      <c r="EW81" s="27">
        <f>SUMIF(Adjustments!$J$4:$J$921,($F81&amp;"/"&amp;EW$4&amp;"/"&amp;EW$3&amp;"/"&amp;EW$2),Adjustments!AH$4:AH$921)</f>
        <v>0</v>
      </c>
      <c r="EX81" s="5"/>
      <c r="EY81" s="27">
        <f>SUMIF(Adjustments!$J$4:$J$921,($F81&amp;"/"&amp;EY$4&amp;"/"&amp;EY$3&amp;"/"&amp;EY$2),Adjustments!L$4:L$921)</f>
        <v>0</v>
      </c>
      <c r="EZ81" s="27">
        <f>SUMIF(Adjustments!$J$4:$J$921,($F81&amp;"/"&amp;EZ$4&amp;"/"&amp;EZ$3&amp;"/"&amp;EZ$2),Adjustments!M$4:M$921)</f>
        <v>0</v>
      </c>
      <c r="FA81" s="27">
        <f>SUMIF(Adjustments!$J$4:$J$921,($F81&amp;"/"&amp;FA$4&amp;"/"&amp;FA$3&amp;"/"&amp;FA$2),Adjustments!N$4:N$921)</f>
        <v>0</v>
      </c>
      <c r="FB81" s="27">
        <f>SUMIF(Adjustments!$J$4:$J$921,($F81&amp;"/"&amp;FB$4&amp;"/"&amp;FB$3&amp;"/"&amp;FB$2),Adjustments!O$4:O$921)</f>
        <v>0</v>
      </c>
      <c r="FC81" s="27">
        <f>SUMIF(Adjustments!$J$4:$J$921,($F81&amp;"/"&amp;FC$4&amp;"/"&amp;FC$3&amp;"/"&amp;FC$2),Adjustments!P$4:P$921)</f>
        <v>0</v>
      </c>
      <c r="FD81" s="27">
        <f>SUMIF(Adjustments!$J$4:$J$921,($F81&amp;"/"&amp;FD$4&amp;"/"&amp;FD$3&amp;"/"&amp;FD$2),Adjustments!Q$4:Q$921)</f>
        <v>0</v>
      </c>
      <c r="FE81" s="27">
        <f>SUMIF(Adjustments!$J$4:$J$921,($F81&amp;"/"&amp;FE$4&amp;"/"&amp;FE$3&amp;"/"&amp;FE$2),Adjustments!R$4:R$921)</f>
        <v>0</v>
      </c>
      <c r="FF81" s="27">
        <f>SUMIF(Adjustments!$J$4:$J$921,($F81&amp;"/"&amp;FF$4&amp;"/"&amp;FF$3&amp;"/"&amp;FF$2),Adjustments!S$4:S$921)</f>
        <v>0</v>
      </c>
      <c r="FG81" s="27">
        <f>SUMIF(Adjustments!$J$4:$J$921,($F81&amp;"/"&amp;FG$4&amp;"/"&amp;FG$3&amp;"/"&amp;FG$2),Adjustments!T$4:T$921)</f>
        <v>0</v>
      </c>
      <c r="FH81" s="27">
        <f>SUMIF(Adjustments!$J$4:$J$921,($F81&amp;"/"&amp;FH$4&amp;"/"&amp;FH$3&amp;"/"&amp;FH$2),Adjustments!U$4:U$921)</f>
        <v>0</v>
      </c>
      <c r="FI81" s="27">
        <f>SUMIF(Adjustments!$J$4:$J$921,($F81&amp;"/"&amp;FI$4&amp;"/"&amp;FI$3&amp;"/"&amp;FI$2),Adjustments!V$4:V$921)</f>
        <v>0</v>
      </c>
      <c r="FJ81" s="27">
        <f>SUMIF(Adjustments!$J$4:$J$921,($F81&amp;"/"&amp;FJ$4&amp;"/"&amp;FJ$3&amp;"/"&amp;FJ$2),Adjustments!W$4:W$921)</f>
        <v>0</v>
      </c>
      <c r="FK81" s="27">
        <f>SUMIF(Adjustments!$J$4:$J$921,($F81&amp;"/"&amp;FK$4&amp;"/"&amp;FK$3&amp;"/"&amp;FK$2),Adjustments!X$4:X$921)</f>
        <v>0</v>
      </c>
      <c r="FL81" s="27">
        <f>SUMIF(Adjustments!$J$4:$J$921,($F81&amp;"/"&amp;FL$4&amp;"/"&amp;FL$3&amp;"/"&amp;FL$2),Adjustments!Y$4:Y$921)</f>
        <v>0</v>
      </c>
      <c r="FM81" s="27">
        <f>SUMIF(Adjustments!$J$4:$J$921,($F81&amp;"/"&amp;FM$4&amp;"/"&amp;FM$3&amp;"/"&amp;FM$2),Adjustments!Z$4:Z$921)</f>
        <v>0</v>
      </c>
      <c r="FN81" s="27">
        <f>SUMIF(Adjustments!$J$4:$J$921,($F81&amp;"/"&amp;FN$4&amp;"/"&amp;FN$3&amp;"/"&amp;FN$2),Adjustments!AA$4:AA$921)</f>
        <v>0</v>
      </c>
      <c r="FO81" s="27">
        <f>SUMIF(Adjustments!$J$4:$J$921,($F81&amp;"/"&amp;FO$4&amp;"/"&amp;FO$3&amp;"/"&amp;FO$2),Adjustments!AB$4:AB$921)</f>
        <v>0</v>
      </c>
      <c r="FP81" s="27">
        <f>SUMIF(Adjustments!$J$4:$J$921,($F81&amp;"/"&amp;FP$4&amp;"/"&amp;FP$3&amp;"/"&amp;FP$2),Adjustments!AC$4:AC$921)</f>
        <v>0</v>
      </c>
      <c r="FQ81" s="27">
        <f>SUMIF(Adjustments!$J$4:$J$921,($F81&amp;"/"&amp;FQ$4&amp;"/"&amp;FQ$3&amp;"/"&amp;FQ$2),Adjustments!AD$4:AD$921)</f>
        <v>0</v>
      </c>
      <c r="FR81" s="27">
        <f>SUMIF(Adjustments!$J$4:$J$921,($F81&amp;"/"&amp;FR$4&amp;"/"&amp;FR$3&amp;"/"&amp;FR$2),Adjustments!AE$4:AE$921)</f>
        <v>0</v>
      </c>
      <c r="FS81" s="27">
        <f>SUMIF(Adjustments!$J$4:$J$921,($F81&amp;"/"&amp;FS$4&amp;"/"&amp;FS$3&amp;"/"&amp;FS$2),Adjustments!AF$4:AF$921)</f>
        <v>0</v>
      </c>
      <c r="FT81" s="27">
        <f>SUMIF(Adjustments!$J$4:$J$921,($F81&amp;"/"&amp;FT$4&amp;"/"&amp;FT$3&amp;"/"&amp;FT$2),Adjustments!AG$4:AG$921)</f>
        <v>0</v>
      </c>
      <c r="FU81" s="27">
        <f>SUMIF(Adjustments!$J$4:$J$921,($F81&amp;"/"&amp;FU$4&amp;"/"&amp;FU$3&amp;"/"&amp;FU$2),Adjustments!AH$4:AH$921)</f>
        <v>0</v>
      </c>
      <c r="FV81" s="5"/>
      <c r="FW81" s="27">
        <f t="shared" si="302"/>
        <v>0</v>
      </c>
      <c r="FX81" s="5"/>
      <c r="FY81" s="358">
        <f>VLOOKUP(F81,Scenarios!Z83:AD204,5,0)</f>
        <v>-51762.28</v>
      </c>
      <c r="FZ81" s="16">
        <f t="shared" si="303"/>
        <v>-52810.618333333332</v>
      </c>
      <c r="GA81" s="16">
        <f t="shared" si="304"/>
        <v>-53858.956666666665</v>
      </c>
      <c r="GB81" s="16">
        <f t="shared" si="305"/>
        <v>-54907.294999999998</v>
      </c>
      <c r="GC81" s="16">
        <f t="shared" si="306"/>
        <v>-55955.633333333331</v>
      </c>
      <c r="GD81" s="16">
        <f t="shared" si="307"/>
        <v>-57003.971666666665</v>
      </c>
      <c r="GE81" s="16">
        <f t="shared" si="308"/>
        <v>-58052.31</v>
      </c>
      <c r="GF81" s="16">
        <f t="shared" si="309"/>
        <v>-59100.648333333331</v>
      </c>
      <c r="GG81" s="16">
        <f t="shared" si="310"/>
        <v>-60148.986666666664</v>
      </c>
      <c r="GH81" s="16">
        <f t="shared" si="311"/>
        <v>-61197.324999999997</v>
      </c>
      <c r="GI81" s="16">
        <f t="shared" si="312"/>
        <v>-62110.979346247652</v>
      </c>
      <c r="GJ81" s="16">
        <f t="shared" si="313"/>
        <v>-63024.557545462179</v>
      </c>
      <c r="GK81" s="16">
        <f t="shared" si="314"/>
        <v>-63938.059597643572</v>
      </c>
      <c r="GL81" s="16">
        <f t="shared" si="315"/>
        <v>-64851.485502791831</v>
      </c>
      <c r="GM81" s="16">
        <f t="shared" si="316"/>
        <v>-65764.835260906955</v>
      </c>
      <c r="GN81" s="16">
        <f t="shared" si="317"/>
        <v>-66678.108871988952</v>
      </c>
      <c r="GO81" s="16">
        <f t="shared" si="318"/>
        <v>-67591.306336037815</v>
      </c>
      <c r="GP81" s="16">
        <f t="shared" si="319"/>
        <v>-68504.427653053543</v>
      </c>
      <c r="GQ81" s="16">
        <f t="shared" si="320"/>
        <v>-69417.472823036151</v>
      </c>
      <c r="GR81" s="16">
        <f t="shared" si="321"/>
        <v>-70330.529892059407</v>
      </c>
      <c r="GS81" s="16">
        <f t="shared" si="322"/>
        <v>-71243.510863828618</v>
      </c>
      <c r="GT81" s="16">
        <f t="shared" si="323"/>
        <v>-72156.4157383438</v>
      </c>
      <c r="GU81" s="16">
        <f t="shared" si="324"/>
        <v>-73069.244515604951</v>
      </c>
      <c r="GV81" s="16">
        <f t="shared" si="325"/>
        <v>-73981.997195612057</v>
      </c>
      <c r="GW81" s="13"/>
      <c r="GX81" s="569" t="s">
        <v>1028</v>
      </c>
      <c r="GY81" s="599" t="str">
        <f t="shared" si="242"/>
        <v>111IPOR</v>
      </c>
      <c r="GZ81" s="563">
        <f t="shared" si="326"/>
        <v>-68503.996292028445</v>
      </c>
      <c r="HA81" s="127">
        <f>VLOOKUP($GX81,Scenarios!$V$11:$Y$132,4,0)</f>
        <v>-46339.514999999999</v>
      </c>
      <c r="HB81" s="127">
        <f t="shared" si="93"/>
        <v>-22164.481292028446</v>
      </c>
      <c r="HD81" s="106">
        <f>VLOOKUP($GX81,Scenarios!$AE$11:$AF$132,2,0)</f>
        <v>430789.6355294002</v>
      </c>
      <c r="HE81" s="106">
        <f>VLOOKUP($GX81,Scenarios!$V$11:$Y$132,4,0)</f>
        <v>-46339.514999999999</v>
      </c>
      <c r="HF81" s="106">
        <f t="shared" si="94"/>
        <v>477129.15052940021</v>
      </c>
      <c r="HH81" s="106">
        <f t="shared" si="327"/>
        <v>499293.63182142866</v>
      </c>
    </row>
    <row r="82" spans="1:216">
      <c r="A82" t="s">
        <v>41</v>
      </c>
      <c r="B82" t="s">
        <v>42</v>
      </c>
      <c r="C82" s="3" t="s">
        <v>42</v>
      </c>
      <c r="D82" s="5" t="s">
        <v>148</v>
      </c>
      <c r="E82" s="5" t="s">
        <v>45</v>
      </c>
      <c r="F82" s="5" t="s">
        <v>155</v>
      </c>
      <c r="G82" s="5" t="s">
        <v>96</v>
      </c>
      <c r="H82" s="5" t="s">
        <v>1029</v>
      </c>
      <c r="I82" s="5"/>
      <c r="J82" s="119">
        <f>SUMIF(Retirements!$E$10:$E$96,'Accum Dep'!$F82,Retirements!ED$10:ED$97)</f>
        <v>0</v>
      </c>
      <c r="K82" s="119">
        <f>SUMIF(Retirements!$E$10:$E$96,'Accum Dep'!$F82,Retirements!EE$10:EE$97)</f>
        <v>0</v>
      </c>
      <c r="L82" s="119">
        <f>SUMIF(Retirements!$E$10:$E$96,'Accum Dep'!$F82,Retirements!EF$10:EF$97)</f>
        <v>0</v>
      </c>
      <c r="M82" s="119">
        <f>SUMIF(Retirements!$E$10:$E$96,'Accum Dep'!$F82,Retirements!EG$10:EG$97)</f>
        <v>0</v>
      </c>
      <c r="N82" s="119">
        <f>SUMIF(Retirements!$E$10:$E$96,'Accum Dep'!$F82,Retirements!EH$10:EH$97)</f>
        <v>-4392.24</v>
      </c>
      <c r="O82" s="119">
        <f>SUMIF(Retirements!$E$10:$E$96,'Accum Dep'!$F82,Retirements!EI$10:EI$97)</f>
        <v>0</v>
      </c>
      <c r="P82" s="119">
        <f>SUMIF(Retirements!$E$10:$E$96,'Accum Dep'!$F82,Retirements!EJ$10:EJ$97)</f>
        <v>0</v>
      </c>
      <c r="Q82" s="119">
        <f>SUMIF(Retirements!$E$10:$E$96,'Accum Dep'!$F82,Retirements!EK$10:EK$97)</f>
        <v>0</v>
      </c>
      <c r="R82" s="119">
        <f>SUMIF(Retirements!$E$10:$E$96,'Accum Dep'!$F82,Retirements!EL$10:EL$97)</f>
        <v>0</v>
      </c>
      <c r="S82" s="119">
        <f>SUMIF(Retirements!$E$10:$E$96,'Accum Dep'!$F82,Retirements!EM$10:EM$97)</f>
        <v>-6261.6035289147439</v>
      </c>
      <c r="T82" s="119">
        <f>SUMIF(Retirements!$E$10:$E$96,'Accum Dep'!$F82,Retirements!EN$10:EN$97)</f>
        <v>-6261.6035289147439</v>
      </c>
      <c r="U82" s="119">
        <f>SUMIF(Retirements!$E$10:$E$96,'Accum Dep'!$F82,Retirements!EO$10:EO$97)</f>
        <v>-6261.6035289147439</v>
      </c>
      <c r="V82" s="119">
        <f>SUMIF(Retirements!$E$10:$E$96,'Accum Dep'!$F82,Retirements!EP$10:EP$97)</f>
        <v>-6261.6035289147439</v>
      </c>
      <c r="W82" s="119">
        <f>SUMIF(Retirements!$E$10:$E$96,'Accum Dep'!$F82,Retirements!EQ$10:EQ$97)</f>
        <v>-6261.6035289147439</v>
      </c>
      <c r="X82" s="119">
        <f>SUMIF(Retirements!$E$10:$E$96,'Accum Dep'!$F82,Retirements!ER$10:ER$97)</f>
        <v>-6261.6035289147439</v>
      </c>
      <c r="Y82" s="119">
        <f>SUMIF(Retirements!$E$10:$E$96,'Accum Dep'!$F82,Retirements!ES$10:ES$97)</f>
        <v>-6261.6035289147439</v>
      </c>
      <c r="Z82" s="119">
        <f>SUMIF(Retirements!$E$10:$E$96,'Accum Dep'!$F82,Retirements!ET$10:ET$97)</f>
        <v>-6261.6035289147439</v>
      </c>
      <c r="AA82" s="119">
        <f>SUMIF(Retirements!$E$10:$E$96,'Accum Dep'!$F82,Retirements!EU$10:EU$97)</f>
        <v>-6261.6035289147439</v>
      </c>
      <c r="AB82" s="119">
        <f>SUMIF(Retirements!$E$10:$E$96,'Accum Dep'!$F82,Retirements!EV$10:EV$97)</f>
        <v>-6179.934630929285</v>
      </c>
      <c r="AC82" s="119">
        <f>SUMIF(Retirements!$E$10:$E$96,'Accum Dep'!$F82,Retirements!EW$10:EW$97)</f>
        <v>-6179.934630929285</v>
      </c>
      <c r="AD82" s="119">
        <f>SUMIF(Retirements!$E$10:$E$96,'Accum Dep'!$F82,Retirements!EX$10:EX$97)</f>
        <v>-6179.934630929285</v>
      </c>
      <c r="AE82" s="119">
        <f>SUMIF(Retirements!$E$10:$E$96,'Accum Dep'!$F82,Retirements!EY$10:EY$97)</f>
        <v>-6179.934630929285</v>
      </c>
      <c r="AF82" s="119">
        <f>SUMIF(Retirements!$E$10:$E$96,'Accum Dep'!$F82,Retirements!EZ$10:EZ$97)</f>
        <v>-6179.934630929285</v>
      </c>
      <c r="AG82" s="7"/>
      <c r="AH82" s="27">
        <f>SUMIF('Depreciation Exp'!$F$8:$F$130,'Accum Dep'!$F82,'Depreciation Exp'!CH$8:CH$133)</f>
        <v>28958.256119537164</v>
      </c>
      <c r="AI82" s="27">
        <f>SUMIF('Depreciation Exp'!$F$8:$F$130,'Accum Dep'!$F82,'Depreciation Exp'!CI$8:CI$133)</f>
        <v>28958.256119537164</v>
      </c>
      <c r="AJ82" s="27">
        <f>SUMIF('Depreciation Exp'!$F$8:$F$130,'Accum Dep'!$F82,'Depreciation Exp'!CJ$8:CJ$133)</f>
        <v>28989.126474448261</v>
      </c>
      <c r="AK82" s="27">
        <f>SUMIF('Depreciation Exp'!$F$8:$F$130,'Accum Dep'!$F82,'Depreciation Exp'!CK$8:CK$133)</f>
        <v>29019.996829359359</v>
      </c>
      <c r="AL82" s="27">
        <f>SUMIF('Depreciation Exp'!$F$8:$F$130,'Accum Dep'!$F82,'Depreciation Exp'!CL$8:CL$133)</f>
        <v>29019.996829359359</v>
      </c>
      <c r="AM82" s="27">
        <f>SUMIF('Depreciation Exp'!$F$8:$F$130,'Accum Dep'!$F82,'Depreciation Exp'!CM$8:CM$133)</f>
        <v>29002.594374655317</v>
      </c>
      <c r="AN82" s="27">
        <f>SUMIF('Depreciation Exp'!$F$8:$F$130,'Accum Dep'!$F82,'Depreciation Exp'!CN$8:CN$133)</f>
        <v>28985.191919951274</v>
      </c>
      <c r="AO82" s="27">
        <f>SUMIF('Depreciation Exp'!$F$8:$F$130,'Accum Dep'!$F82,'Depreciation Exp'!CO$8:CO$133)</f>
        <v>28985.191919951274</v>
      </c>
      <c r="AP82" s="27">
        <f>SUMIF('Depreciation Exp'!$F$8:$F$130,'Accum Dep'!$F82,'Depreciation Exp'!CP$8:CP$133)</f>
        <v>29019.449149516331</v>
      </c>
      <c r="AQ82" s="27">
        <f>SUMIF('Depreciation Exp'!$F$8:$F$130,'Accum Dep'!$F82,'Depreciation Exp'!CQ$8:CQ$133)</f>
        <v>29053.706379081388</v>
      </c>
      <c r="AR82" s="27">
        <f>SUMIF('Depreciation Exp'!$F$8:$F$130,'Accum Dep'!$F82,'Depreciation Exp'!CR$8:CR$133)</f>
        <v>29028.897335908288</v>
      </c>
      <c r="AS82" s="27">
        <f>SUMIF('Depreciation Exp'!$F$8:$F$130,'Accum Dep'!$F82,'Depreciation Exp'!CS$8:CS$133)</f>
        <v>28979.279249562089</v>
      </c>
      <c r="AT82" s="27">
        <f>SUMIF('Depreciation Exp'!$F$8:$F$130,'Accum Dep'!$F82,'Depreciation Exp'!CT$8:CT$133)</f>
        <v>28929.661163215889</v>
      </c>
      <c r="AU82" s="27">
        <f>SUMIF('Depreciation Exp'!$F$8:$F$130,'Accum Dep'!$F82,'Depreciation Exp'!CU$8:CU$133)</f>
        <v>28880.04307686969</v>
      </c>
      <c r="AV82" s="27">
        <f>SUMIF('Depreciation Exp'!$F$8:$F$130,'Accum Dep'!$F82,'Depreciation Exp'!CV$8:CV$133)</f>
        <v>28830.424990523486</v>
      </c>
      <c r="AW82" s="27">
        <f>SUMIF('Depreciation Exp'!$F$8:$F$130,'Accum Dep'!$F82,'Depreciation Exp'!CW$8:CW$133)</f>
        <v>28780.806904177287</v>
      </c>
      <c r="AX82" s="27">
        <f>SUMIF('Depreciation Exp'!$F$8:$F$130,'Accum Dep'!$F82,'Depreciation Exp'!CX$8:CX$133)</f>
        <v>28731.188817831087</v>
      </c>
      <c r="AY82" s="27">
        <f>SUMIF('Depreciation Exp'!$F$8:$F$130,'Accum Dep'!$F82,'Depreciation Exp'!CY$8:CY$133)</f>
        <v>28681.570731484888</v>
      </c>
      <c r="AZ82" s="27">
        <f>SUMIF('Depreciation Exp'!$F$8:$F$130,'Accum Dep'!$F82,'Depreciation Exp'!CZ$8:CZ$133)</f>
        <v>28631.952645138688</v>
      </c>
      <c r="BA82" s="27">
        <f>SUMIF('Depreciation Exp'!$F$8:$F$130,'Accum Dep'!$F82,'Depreciation Exp'!DA$8:DA$133)</f>
        <v>28582.658138400599</v>
      </c>
      <c r="BB82" s="27">
        <f>SUMIF('Depreciation Exp'!$F$8:$F$130,'Accum Dep'!$F82,'Depreciation Exp'!DB$8:DB$133)</f>
        <v>28533.687211270615</v>
      </c>
      <c r="BC82" s="27">
        <f>SUMIF('Depreciation Exp'!$F$8:$F$130,'Accum Dep'!$F82,'Depreciation Exp'!DC$8:DC$133)</f>
        <v>28484.716284140635</v>
      </c>
      <c r="BD82" s="27">
        <f>SUMIF('Depreciation Exp'!$F$8:$F$130,'Accum Dep'!$F82,'Depreciation Exp'!DD$8:DD$133)</f>
        <v>28435.745357010652</v>
      </c>
      <c r="BE82" s="27">
        <f>SUMIF('Depreciation Exp'!$F$8:$F$130,'Accum Dep'!$F82,'Depreciation Exp'!DE$8:DE$133)</f>
        <v>28386.774429880672</v>
      </c>
      <c r="BF82" s="59"/>
      <c r="BG82" s="27">
        <f>SUMIF(Adjustments!$J$4:$J$921,($F82&amp;"/"&amp;BG$4&amp;"/"&amp;BG$3&amp;"/"&amp;BG$2),Adjustments!L$4:L$921)</f>
        <v>0</v>
      </c>
      <c r="BH82" s="27">
        <f>SUMIF(Adjustments!$J$4:$J$921,($F82&amp;"/"&amp;BH$4&amp;"/"&amp;BH$3&amp;"/"&amp;BH$2),Adjustments!M$4:M$921)</f>
        <v>0</v>
      </c>
      <c r="BI82" s="27">
        <f>SUMIF(Adjustments!$J$4:$J$921,($F82&amp;"/"&amp;BI$4&amp;"/"&amp;BI$3&amp;"/"&amp;BI$2),Adjustments!N$4:N$921)</f>
        <v>0</v>
      </c>
      <c r="BJ82" s="27">
        <f>SUMIF(Adjustments!$J$4:$J$921,($F82&amp;"/"&amp;BJ$4&amp;"/"&amp;BJ$3&amp;"/"&amp;BJ$2),Adjustments!O$4:O$921)</f>
        <v>0</v>
      </c>
      <c r="BK82" s="27">
        <f>SUMIF(Adjustments!$J$4:$J$921,($F82&amp;"/"&amp;BK$4&amp;"/"&amp;BK$3&amp;"/"&amp;BK$2),Adjustments!P$4:P$921)</f>
        <v>0</v>
      </c>
      <c r="BL82" s="27">
        <f>SUMIF(Adjustments!$J$4:$J$921,($F82&amp;"/"&amp;BL$4&amp;"/"&amp;BL$3&amp;"/"&amp;BL$2),Adjustments!Q$4:Q$921)</f>
        <v>0</v>
      </c>
      <c r="BM82" s="27">
        <f>SUMIF(Adjustments!$J$4:$J$921,($F82&amp;"/"&amp;BM$4&amp;"/"&amp;BM$3&amp;"/"&amp;BM$2),Adjustments!R$4:R$921)</f>
        <v>0</v>
      </c>
      <c r="BN82" s="27">
        <f>SUMIF(Adjustments!$J$4:$J$921,($F82&amp;"/"&amp;BN$4&amp;"/"&amp;BN$3&amp;"/"&amp;BN$2),Adjustments!S$4:S$921)</f>
        <v>0</v>
      </c>
      <c r="BO82" s="27">
        <f>SUMIF(Adjustments!$J$4:$J$921,($F82&amp;"/"&amp;BO$4&amp;"/"&amp;BO$3&amp;"/"&amp;BO$2),Adjustments!T$4:T$921)</f>
        <v>0</v>
      </c>
      <c r="BP82" s="27">
        <f>SUMIF(Adjustments!$J$4:$J$921,($F82&amp;"/"&amp;BP$4&amp;"/"&amp;BP$3&amp;"/"&amp;BP$2),Adjustments!U$4:U$921)</f>
        <v>0</v>
      </c>
      <c r="BQ82" s="27">
        <f>SUMIF(Adjustments!$J$4:$J$921,($F82&amp;"/"&amp;BQ$4&amp;"/"&amp;BQ$3&amp;"/"&amp;BQ$2),Adjustments!V$4:V$921)</f>
        <v>0</v>
      </c>
      <c r="BR82" s="27">
        <f>SUMIF(Adjustments!$J$4:$J$921,($F82&amp;"/"&amp;BR$4&amp;"/"&amp;BR$3&amp;"/"&amp;BR$2),Adjustments!W$4:W$921)</f>
        <v>0</v>
      </c>
      <c r="BS82" s="27">
        <f>SUMIF(Adjustments!$J$4:$J$921,($F82&amp;"/"&amp;BS$4&amp;"/"&amp;BS$3&amp;"/"&amp;BS$2),Adjustments!X$4:X$921)</f>
        <v>0</v>
      </c>
      <c r="BT82" s="27">
        <f>SUMIF(Adjustments!$J$4:$J$921,($F82&amp;"/"&amp;BT$4&amp;"/"&amp;BT$3&amp;"/"&amp;BT$2),Adjustments!Y$4:Y$921)</f>
        <v>0</v>
      </c>
      <c r="BU82" s="27">
        <f>SUMIF(Adjustments!$J$4:$J$921,($F82&amp;"/"&amp;BU$4&amp;"/"&amp;BU$3&amp;"/"&amp;BU$2),Adjustments!Z$4:Z$921)</f>
        <v>0</v>
      </c>
      <c r="BV82" s="27">
        <f>SUMIF(Adjustments!$J$4:$J$921,($F82&amp;"/"&amp;BV$4&amp;"/"&amp;BV$3&amp;"/"&amp;BV$2),Adjustments!AA$4:AA$921)</f>
        <v>0</v>
      </c>
      <c r="BW82" s="27">
        <f>SUMIF(Adjustments!$J$4:$J$921,($F82&amp;"/"&amp;BW$4&amp;"/"&amp;BW$3&amp;"/"&amp;BW$2),Adjustments!AB$4:AB$921)</f>
        <v>0</v>
      </c>
      <c r="BX82" s="27">
        <f>SUMIF(Adjustments!$J$4:$J$921,($F82&amp;"/"&amp;BX$4&amp;"/"&amp;BX$3&amp;"/"&amp;BX$2),Adjustments!AC$4:AC$921)</f>
        <v>0</v>
      </c>
      <c r="BY82" s="27">
        <f>SUMIF(Adjustments!$J$4:$J$921,($F82&amp;"/"&amp;BY$4&amp;"/"&amp;BY$3&amp;"/"&amp;BY$2),Adjustments!AD$4:AD$921)</f>
        <v>0</v>
      </c>
      <c r="BZ82" s="27">
        <f>SUMIF(Adjustments!$J$4:$J$921,($F82&amp;"/"&amp;BZ$4&amp;"/"&amp;BZ$3&amp;"/"&amp;BZ$2),Adjustments!AE$4:AE$921)</f>
        <v>0</v>
      </c>
      <c r="CA82" s="27">
        <f>SUMIF(Adjustments!$J$4:$J$921,($F82&amp;"/"&amp;CA$4&amp;"/"&amp;CA$3&amp;"/"&amp;CA$2),Adjustments!AF$4:AF$921)</f>
        <v>0</v>
      </c>
      <c r="CB82" s="27">
        <f>SUMIF(Adjustments!$J$4:$J$921,($F82&amp;"/"&amp;CB$4&amp;"/"&amp;CB$3&amp;"/"&amp;CB$2),Adjustments!AG$4:AG$921)</f>
        <v>0</v>
      </c>
      <c r="CC82" s="27">
        <f>SUMIF(Adjustments!$J$4:$J$921,($F82&amp;"/"&amp;CC$4&amp;"/"&amp;CC$3&amp;"/"&amp;CC$2),Adjustments!AH$4:AH$921)</f>
        <v>0</v>
      </c>
      <c r="CD82" s="5"/>
      <c r="CE82" s="27">
        <f>SUMIF(Adjustments!$J$4:$J$921,($F82&amp;"/"&amp;CE$4&amp;"/"&amp;CE$3&amp;"/"&amp;CE$2),Adjustments!L$4:L$921)</f>
        <v>0</v>
      </c>
      <c r="CF82" s="27">
        <f>SUMIF(Adjustments!$J$4:$J$921,($F82&amp;"/"&amp;CF$4&amp;"/"&amp;CF$3&amp;"/"&amp;CF$2),Adjustments!M$4:M$921)</f>
        <v>0</v>
      </c>
      <c r="CG82" s="27">
        <f>SUMIF(Adjustments!$J$4:$J$921,($F82&amp;"/"&amp;CG$4&amp;"/"&amp;CG$3&amp;"/"&amp;CG$2),Adjustments!N$4:N$921)</f>
        <v>0</v>
      </c>
      <c r="CH82" s="27">
        <f>SUMIF(Adjustments!$J$4:$J$921,($F82&amp;"/"&amp;CH$4&amp;"/"&amp;CH$3&amp;"/"&amp;CH$2),Adjustments!O$4:O$921)</f>
        <v>0</v>
      </c>
      <c r="CI82" s="27">
        <f>SUMIF(Adjustments!$J$4:$J$921,($F82&amp;"/"&amp;CI$4&amp;"/"&amp;CI$3&amp;"/"&amp;CI$2),Adjustments!P$4:P$921)</f>
        <v>0</v>
      </c>
      <c r="CJ82" s="27">
        <f>SUMIF(Adjustments!$J$4:$J$921,($F82&amp;"/"&amp;CJ$4&amp;"/"&amp;CJ$3&amp;"/"&amp;CJ$2),Adjustments!Q$4:Q$921)</f>
        <v>0</v>
      </c>
      <c r="CK82" s="27">
        <f>SUMIF(Adjustments!$J$4:$J$921,($F82&amp;"/"&amp;CK$4&amp;"/"&amp;CK$3&amp;"/"&amp;CK$2),Adjustments!R$4:R$921)</f>
        <v>0</v>
      </c>
      <c r="CL82" s="27">
        <f>SUMIF(Adjustments!$J$4:$J$921,($F82&amp;"/"&amp;CL$4&amp;"/"&amp;CL$3&amp;"/"&amp;CL$2),Adjustments!S$4:S$921)</f>
        <v>0</v>
      </c>
      <c r="CM82" s="27">
        <f>SUMIF(Adjustments!$J$4:$J$921,($F82&amp;"/"&amp;CM$4&amp;"/"&amp;CM$3&amp;"/"&amp;CM$2),Adjustments!T$4:T$921)</f>
        <v>0</v>
      </c>
      <c r="CN82" s="27">
        <f>SUMIF(Adjustments!$J$4:$J$921,($F82&amp;"/"&amp;CN$4&amp;"/"&amp;CN$3&amp;"/"&amp;CN$2),Adjustments!U$4:U$921)</f>
        <v>0</v>
      </c>
      <c r="CO82" s="27">
        <f>SUMIF(Adjustments!$J$4:$J$921,($F82&amp;"/"&amp;CO$4&amp;"/"&amp;CO$3&amp;"/"&amp;CO$2),Adjustments!V$4:V$921)</f>
        <v>0</v>
      </c>
      <c r="CP82" s="27">
        <f>SUMIF(Adjustments!$J$4:$J$921,($F82&amp;"/"&amp;CP$4&amp;"/"&amp;CP$3&amp;"/"&amp;CP$2),Adjustments!W$4:W$921)</f>
        <v>0</v>
      </c>
      <c r="CQ82" s="27">
        <f>SUMIF(Adjustments!$J$4:$J$921,($F82&amp;"/"&amp;CQ$4&amp;"/"&amp;CQ$3&amp;"/"&amp;CQ$2),Adjustments!X$4:X$921)</f>
        <v>0</v>
      </c>
      <c r="CR82" s="27">
        <f>SUMIF(Adjustments!$J$4:$J$921,($F82&amp;"/"&amp;CR$4&amp;"/"&amp;CR$3&amp;"/"&amp;CR$2),Adjustments!Y$4:Y$921)</f>
        <v>0</v>
      </c>
      <c r="CS82" s="27">
        <f>SUMIF(Adjustments!$J$4:$J$921,($F82&amp;"/"&amp;CS$4&amp;"/"&amp;CS$3&amp;"/"&amp;CS$2),Adjustments!Z$4:Z$921)</f>
        <v>0</v>
      </c>
      <c r="CT82" s="27">
        <f>SUMIF(Adjustments!$J$4:$J$921,($F82&amp;"/"&amp;CT$4&amp;"/"&amp;CT$3&amp;"/"&amp;CT$2),Adjustments!AA$4:AA$921)</f>
        <v>0</v>
      </c>
      <c r="CU82" s="27">
        <f>SUMIF(Adjustments!$J$4:$J$921,($F82&amp;"/"&amp;CU$4&amp;"/"&amp;CU$3&amp;"/"&amp;CU$2),Adjustments!AB$4:AB$921)</f>
        <v>0</v>
      </c>
      <c r="CV82" s="27">
        <f>SUMIF(Adjustments!$J$4:$J$921,($F82&amp;"/"&amp;CV$4&amp;"/"&amp;CV$3&amp;"/"&amp;CV$2),Adjustments!AC$4:AC$921)</f>
        <v>0</v>
      </c>
      <c r="CW82" s="27">
        <f>SUMIF(Adjustments!$J$4:$J$921,($F82&amp;"/"&amp;CW$4&amp;"/"&amp;CW$3&amp;"/"&amp;CW$2),Adjustments!AD$4:AD$921)</f>
        <v>0</v>
      </c>
      <c r="CX82" s="27">
        <f>SUMIF(Adjustments!$J$4:$J$921,($F82&amp;"/"&amp;CX$4&amp;"/"&amp;CX$3&amp;"/"&amp;CX$2),Adjustments!AE$4:AE$921)</f>
        <v>0</v>
      </c>
      <c r="CY82" s="27">
        <f>SUMIF(Adjustments!$J$4:$J$921,($F82&amp;"/"&amp;CY$4&amp;"/"&amp;CY$3&amp;"/"&amp;CY$2),Adjustments!AF$4:AF$921)</f>
        <v>0</v>
      </c>
      <c r="CZ82" s="27">
        <f>SUMIF(Adjustments!$J$4:$J$921,($F82&amp;"/"&amp;CZ$4&amp;"/"&amp;CZ$3&amp;"/"&amp;CZ$2),Adjustments!AG$4:AG$921)</f>
        <v>0</v>
      </c>
      <c r="DA82" s="27">
        <f>SUMIF(Adjustments!$J$4:$J$921,($F82&amp;"/"&amp;DA$4&amp;"/"&amp;DA$3&amp;"/"&amp;DA$2),Adjustments!AH$4:AH$921)</f>
        <v>0</v>
      </c>
      <c r="DB82" s="5"/>
      <c r="DC82" s="27">
        <f>SUMIF(Adjustments!$J$4:$J$921,($F82&amp;"/"&amp;DC$4&amp;"/"&amp;DC$3&amp;"/"&amp;DC$2),Adjustments!L$4:L$921)</f>
        <v>0</v>
      </c>
      <c r="DD82" s="27">
        <f>SUMIF(Adjustments!$J$4:$J$921,($F82&amp;"/"&amp;DD$4&amp;"/"&amp;DD$3&amp;"/"&amp;DD$2),Adjustments!M$4:M$921)</f>
        <v>0</v>
      </c>
      <c r="DE82" s="27">
        <f>SUMIF(Adjustments!$J$4:$J$921,($F82&amp;"/"&amp;DE$4&amp;"/"&amp;DE$3&amp;"/"&amp;DE$2),Adjustments!N$4:N$921)</f>
        <v>0</v>
      </c>
      <c r="DF82" s="27">
        <f>SUMIF(Adjustments!$J$4:$J$921,($F82&amp;"/"&amp;DF$4&amp;"/"&amp;DF$3&amp;"/"&amp;DF$2),Adjustments!O$4:O$921)</f>
        <v>0</v>
      </c>
      <c r="DG82" s="27">
        <f>SUMIF(Adjustments!$J$4:$J$921,($F82&amp;"/"&amp;DG$4&amp;"/"&amp;DG$3&amp;"/"&amp;DG$2),Adjustments!P$4:P$921)</f>
        <v>0</v>
      </c>
      <c r="DH82" s="27">
        <f>SUMIF(Adjustments!$J$4:$J$921,($F82&amp;"/"&amp;DH$4&amp;"/"&amp;DH$3&amp;"/"&amp;DH$2),Adjustments!Q$4:Q$921)</f>
        <v>0</v>
      </c>
      <c r="DI82" s="27">
        <f>SUMIF(Adjustments!$J$4:$J$921,($F82&amp;"/"&amp;DI$4&amp;"/"&amp;DI$3&amp;"/"&amp;DI$2),Adjustments!R$4:R$921)</f>
        <v>0</v>
      </c>
      <c r="DJ82" s="27">
        <f>SUMIF(Adjustments!$J$4:$J$921,($F82&amp;"/"&amp;DJ$4&amp;"/"&amp;DJ$3&amp;"/"&amp;DJ$2),Adjustments!S$4:S$921)</f>
        <v>0</v>
      </c>
      <c r="DK82" s="27">
        <f>SUMIF(Adjustments!$J$4:$J$921,($F82&amp;"/"&amp;DK$4&amp;"/"&amp;DK$3&amp;"/"&amp;DK$2),Adjustments!T$4:T$921)</f>
        <v>0</v>
      </c>
      <c r="DL82" s="27">
        <f>SUMIF(Adjustments!$J$4:$J$921,($F82&amp;"/"&amp;DL$4&amp;"/"&amp;DL$3&amp;"/"&amp;DL$2),Adjustments!U$4:U$921)</f>
        <v>0</v>
      </c>
      <c r="DM82" s="27">
        <f>SUMIF(Adjustments!$J$4:$J$921,($F82&amp;"/"&amp;DM$4&amp;"/"&amp;DM$3&amp;"/"&amp;DM$2),Adjustments!V$4:V$921)</f>
        <v>0</v>
      </c>
      <c r="DN82" s="27">
        <f>SUMIF(Adjustments!$J$4:$J$921,($F82&amp;"/"&amp;DN$4&amp;"/"&amp;DN$3&amp;"/"&amp;DN$2),Adjustments!W$4:W$921)</f>
        <v>0</v>
      </c>
      <c r="DO82" s="27">
        <f>SUMIF(Adjustments!$J$4:$J$921,($F82&amp;"/"&amp;DO$4&amp;"/"&amp;DO$3&amp;"/"&amp;DO$2),Adjustments!X$4:X$921)</f>
        <v>0</v>
      </c>
      <c r="DP82" s="27">
        <f>SUMIF(Adjustments!$J$4:$J$921,($F82&amp;"/"&amp;DP$4&amp;"/"&amp;DP$3&amp;"/"&amp;DP$2),Adjustments!Y$4:Y$921)</f>
        <v>0</v>
      </c>
      <c r="DQ82" s="27">
        <f>SUMIF(Adjustments!$J$4:$J$921,($F82&amp;"/"&amp;DQ$4&amp;"/"&amp;DQ$3&amp;"/"&amp;DQ$2),Adjustments!Z$4:Z$921)</f>
        <v>0</v>
      </c>
      <c r="DR82" s="27">
        <f>SUMIF(Adjustments!$J$4:$J$921,($F82&amp;"/"&amp;DR$4&amp;"/"&amp;DR$3&amp;"/"&amp;DR$2),Adjustments!AA$4:AA$921)</f>
        <v>0</v>
      </c>
      <c r="DS82" s="27">
        <f>SUMIF(Adjustments!$J$4:$J$921,($F82&amp;"/"&amp;DS$4&amp;"/"&amp;DS$3&amp;"/"&amp;DS$2),Adjustments!AB$4:AB$921)</f>
        <v>0</v>
      </c>
      <c r="DT82" s="27">
        <f>SUMIF(Adjustments!$J$4:$J$921,($F82&amp;"/"&amp;DT$4&amp;"/"&amp;DT$3&amp;"/"&amp;DT$2),Adjustments!AC$4:AC$921)</f>
        <v>0</v>
      </c>
      <c r="DU82" s="27">
        <f>SUMIF(Adjustments!$J$4:$J$921,($F82&amp;"/"&amp;DU$4&amp;"/"&amp;DU$3&amp;"/"&amp;DU$2),Adjustments!AD$4:AD$921)</f>
        <v>0</v>
      </c>
      <c r="DV82" s="27">
        <f>SUMIF(Adjustments!$J$4:$J$921,($F82&amp;"/"&amp;DV$4&amp;"/"&amp;DV$3&amp;"/"&amp;DV$2),Adjustments!AE$4:AE$921)</f>
        <v>0</v>
      </c>
      <c r="DW82" s="27">
        <f>SUMIF(Adjustments!$J$4:$J$921,($F82&amp;"/"&amp;DW$4&amp;"/"&amp;DW$3&amp;"/"&amp;DW$2),Adjustments!AF$4:AF$921)</f>
        <v>0</v>
      </c>
      <c r="DX82" s="27">
        <f>SUMIF(Adjustments!$J$4:$J$921,($F82&amp;"/"&amp;DX$4&amp;"/"&amp;DX$3&amp;"/"&amp;DX$2),Adjustments!AG$4:AG$921)</f>
        <v>0</v>
      </c>
      <c r="DY82" s="27">
        <f>SUMIF(Adjustments!$J$4:$J$921,($F82&amp;"/"&amp;DY$4&amp;"/"&amp;DY$3&amp;"/"&amp;DY$2),Adjustments!AH$4:AH$921)</f>
        <v>0</v>
      </c>
      <c r="DZ82" s="5"/>
      <c r="EA82" s="27">
        <f>SUMIF(Adjustments!$J$4:$J$921,($F82&amp;"/"&amp;EA$4&amp;"/"&amp;EA$3&amp;"/"&amp;EA$2),Adjustments!L$4:L$921)</f>
        <v>0</v>
      </c>
      <c r="EB82" s="27">
        <f>SUMIF(Adjustments!$J$4:$J$921,($F82&amp;"/"&amp;EB$4&amp;"/"&amp;EB$3&amp;"/"&amp;EB$2),Adjustments!M$4:M$921)</f>
        <v>0</v>
      </c>
      <c r="EC82" s="27">
        <f>SUMIF(Adjustments!$J$4:$J$921,($F82&amp;"/"&amp;EC$4&amp;"/"&amp;EC$3&amp;"/"&amp;EC$2),Adjustments!N$4:N$921)</f>
        <v>0</v>
      </c>
      <c r="ED82" s="27">
        <f>SUMIF(Adjustments!$J$4:$J$921,($F82&amp;"/"&amp;ED$4&amp;"/"&amp;ED$3&amp;"/"&amp;ED$2),Adjustments!O$4:O$921)</f>
        <v>0</v>
      </c>
      <c r="EE82" s="27">
        <f>SUMIF(Adjustments!$J$4:$J$921,($F82&amp;"/"&amp;EE$4&amp;"/"&amp;EE$3&amp;"/"&amp;EE$2),Adjustments!P$4:P$921)</f>
        <v>0</v>
      </c>
      <c r="EF82" s="27">
        <f>SUMIF(Adjustments!$J$4:$J$921,($F82&amp;"/"&amp;EF$4&amp;"/"&amp;EF$3&amp;"/"&amp;EF$2),Adjustments!Q$4:Q$921)</f>
        <v>0</v>
      </c>
      <c r="EG82" s="27">
        <f>SUMIF(Adjustments!$J$4:$J$921,($F82&amp;"/"&amp;EG$4&amp;"/"&amp;EG$3&amp;"/"&amp;EG$2),Adjustments!R$4:R$921)</f>
        <v>0</v>
      </c>
      <c r="EH82" s="27">
        <f>SUMIF(Adjustments!$J$4:$J$921,($F82&amp;"/"&amp;EH$4&amp;"/"&amp;EH$3&amp;"/"&amp;EH$2),Adjustments!S$4:S$921)</f>
        <v>0</v>
      </c>
      <c r="EI82" s="27">
        <f>SUMIF(Adjustments!$J$4:$J$921,($F82&amp;"/"&amp;EI$4&amp;"/"&amp;EI$3&amp;"/"&amp;EI$2),Adjustments!T$4:T$921)</f>
        <v>0</v>
      </c>
      <c r="EJ82" s="27">
        <f>SUMIF(Adjustments!$J$4:$J$921,($F82&amp;"/"&amp;EJ$4&amp;"/"&amp;EJ$3&amp;"/"&amp;EJ$2),Adjustments!U$4:U$921)</f>
        <v>0</v>
      </c>
      <c r="EK82" s="27">
        <f>SUMIF(Adjustments!$J$4:$J$921,($F82&amp;"/"&amp;EK$4&amp;"/"&amp;EK$3&amp;"/"&amp;EK$2),Adjustments!V$4:V$921)</f>
        <v>0</v>
      </c>
      <c r="EL82" s="27">
        <f>SUMIF(Adjustments!$J$4:$J$921,($F82&amp;"/"&amp;EL$4&amp;"/"&amp;EL$3&amp;"/"&amp;EL$2),Adjustments!W$4:W$921)</f>
        <v>0</v>
      </c>
      <c r="EM82" s="27">
        <f>SUMIF(Adjustments!$J$4:$J$921,($F82&amp;"/"&amp;EM$4&amp;"/"&amp;EM$3&amp;"/"&amp;EM$2),Adjustments!X$4:X$921)</f>
        <v>0</v>
      </c>
      <c r="EN82" s="27">
        <f>SUMIF(Adjustments!$J$4:$J$921,($F82&amp;"/"&amp;EN$4&amp;"/"&amp;EN$3&amp;"/"&amp;EN$2),Adjustments!Y$4:Y$921)</f>
        <v>0</v>
      </c>
      <c r="EO82" s="27">
        <f>SUMIF(Adjustments!$J$4:$J$921,($F82&amp;"/"&amp;EO$4&amp;"/"&amp;EO$3&amp;"/"&amp;EO$2),Adjustments!Z$4:Z$921)</f>
        <v>0</v>
      </c>
      <c r="EP82" s="27">
        <f>SUMIF(Adjustments!$J$4:$J$921,($F82&amp;"/"&amp;EP$4&amp;"/"&amp;EP$3&amp;"/"&amp;EP$2),Adjustments!AA$4:AA$921)</f>
        <v>0</v>
      </c>
      <c r="EQ82" s="27">
        <f>SUMIF(Adjustments!$J$4:$J$921,($F82&amp;"/"&amp;EQ$4&amp;"/"&amp;EQ$3&amp;"/"&amp;EQ$2),Adjustments!AB$4:AB$921)</f>
        <v>0</v>
      </c>
      <c r="ER82" s="27">
        <f>SUMIF(Adjustments!$J$4:$J$921,($F82&amp;"/"&amp;ER$4&amp;"/"&amp;ER$3&amp;"/"&amp;ER$2),Adjustments!AC$4:AC$921)</f>
        <v>0</v>
      </c>
      <c r="ES82" s="27">
        <f>SUMIF(Adjustments!$J$4:$J$921,($F82&amp;"/"&amp;ES$4&amp;"/"&amp;ES$3&amp;"/"&amp;ES$2),Adjustments!AD$4:AD$921)</f>
        <v>0</v>
      </c>
      <c r="ET82" s="27">
        <f>SUMIF(Adjustments!$J$4:$J$921,($F82&amp;"/"&amp;ET$4&amp;"/"&amp;ET$3&amp;"/"&amp;ET$2),Adjustments!AE$4:AE$921)</f>
        <v>0</v>
      </c>
      <c r="EU82" s="27">
        <f>SUMIF(Adjustments!$J$4:$J$921,($F82&amp;"/"&amp;EU$4&amp;"/"&amp;EU$3&amp;"/"&amp;EU$2),Adjustments!AF$4:AF$921)</f>
        <v>0</v>
      </c>
      <c r="EV82" s="27">
        <f>SUMIF(Adjustments!$J$4:$J$921,($F82&amp;"/"&amp;EV$4&amp;"/"&amp;EV$3&amp;"/"&amp;EV$2),Adjustments!AG$4:AG$921)</f>
        <v>0</v>
      </c>
      <c r="EW82" s="27">
        <f>SUMIF(Adjustments!$J$4:$J$921,($F82&amp;"/"&amp;EW$4&amp;"/"&amp;EW$3&amp;"/"&amp;EW$2),Adjustments!AH$4:AH$921)</f>
        <v>0</v>
      </c>
      <c r="EX82" s="5"/>
      <c r="EY82" s="27">
        <f>SUMIF(Adjustments!$J$4:$J$921,($F82&amp;"/"&amp;EY$4&amp;"/"&amp;EY$3&amp;"/"&amp;EY$2),Adjustments!L$4:L$921)</f>
        <v>0</v>
      </c>
      <c r="EZ82" s="27">
        <f>SUMIF(Adjustments!$J$4:$J$921,($F82&amp;"/"&amp;EZ$4&amp;"/"&amp;EZ$3&amp;"/"&amp;EZ$2),Adjustments!M$4:M$921)</f>
        <v>0</v>
      </c>
      <c r="FA82" s="27">
        <f>SUMIF(Adjustments!$J$4:$J$921,($F82&amp;"/"&amp;FA$4&amp;"/"&amp;FA$3&amp;"/"&amp;FA$2),Adjustments!N$4:N$921)</f>
        <v>0</v>
      </c>
      <c r="FB82" s="27">
        <f>SUMIF(Adjustments!$J$4:$J$921,($F82&amp;"/"&amp;FB$4&amp;"/"&amp;FB$3&amp;"/"&amp;FB$2),Adjustments!O$4:O$921)</f>
        <v>0</v>
      </c>
      <c r="FC82" s="27">
        <f>SUMIF(Adjustments!$J$4:$J$921,($F82&amp;"/"&amp;FC$4&amp;"/"&amp;FC$3&amp;"/"&amp;FC$2),Adjustments!P$4:P$921)</f>
        <v>0</v>
      </c>
      <c r="FD82" s="27">
        <f>SUMIF(Adjustments!$J$4:$J$921,($F82&amp;"/"&amp;FD$4&amp;"/"&amp;FD$3&amp;"/"&amp;FD$2),Adjustments!Q$4:Q$921)</f>
        <v>0</v>
      </c>
      <c r="FE82" s="27">
        <f>SUMIF(Adjustments!$J$4:$J$921,($F82&amp;"/"&amp;FE$4&amp;"/"&amp;FE$3&amp;"/"&amp;FE$2),Adjustments!R$4:R$921)</f>
        <v>0</v>
      </c>
      <c r="FF82" s="27">
        <f>SUMIF(Adjustments!$J$4:$J$921,($F82&amp;"/"&amp;FF$4&amp;"/"&amp;FF$3&amp;"/"&amp;FF$2),Adjustments!S$4:S$921)</f>
        <v>0</v>
      </c>
      <c r="FG82" s="27">
        <f>SUMIF(Adjustments!$J$4:$J$921,($F82&amp;"/"&amp;FG$4&amp;"/"&amp;FG$3&amp;"/"&amp;FG$2),Adjustments!T$4:T$921)</f>
        <v>0</v>
      </c>
      <c r="FH82" s="27">
        <f>SUMIF(Adjustments!$J$4:$J$921,($F82&amp;"/"&amp;FH$4&amp;"/"&amp;FH$3&amp;"/"&amp;FH$2),Adjustments!U$4:U$921)</f>
        <v>0</v>
      </c>
      <c r="FI82" s="27">
        <f>SUMIF(Adjustments!$J$4:$J$921,($F82&amp;"/"&amp;FI$4&amp;"/"&amp;FI$3&amp;"/"&amp;FI$2),Adjustments!V$4:V$921)</f>
        <v>0</v>
      </c>
      <c r="FJ82" s="27">
        <f>SUMIF(Adjustments!$J$4:$J$921,($F82&amp;"/"&amp;FJ$4&amp;"/"&amp;FJ$3&amp;"/"&amp;FJ$2),Adjustments!W$4:W$921)</f>
        <v>0</v>
      </c>
      <c r="FK82" s="27">
        <f>SUMIF(Adjustments!$J$4:$J$921,($F82&amp;"/"&amp;FK$4&amp;"/"&amp;FK$3&amp;"/"&amp;FK$2),Adjustments!X$4:X$921)</f>
        <v>0</v>
      </c>
      <c r="FL82" s="27">
        <f>SUMIF(Adjustments!$J$4:$J$921,($F82&amp;"/"&amp;FL$4&amp;"/"&amp;FL$3&amp;"/"&amp;FL$2),Adjustments!Y$4:Y$921)</f>
        <v>0</v>
      </c>
      <c r="FM82" s="27">
        <f>SUMIF(Adjustments!$J$4:$J$921,($F82&amp;"/"&amp;FM$4&amp;"/"&amp;FM$3&amp;"/"&amp;FM$2),Adjustments!Z$4:Z$921)</f>
        <v>0</v>
      </c>
      <c r="FN82" s="27">
        <f>SUMIF(Adjustments!$J$4:$J$921,($F82&amp;"/"&amp;FN$4&amp;"/"&amp;FN$3&amp;"/"&amp;FN$2),Adjustments!AA$4:AA$921)</f>
        <v>0</v>
      </c>
      <c r="FO82" s="27">
        <f>SUMIF(Adjustments!$J$4:$J$921,($F82&amp;"/"&amp;FO$4&amp;"/"&amp;FO$3&amp;"/"&amp;FO$2),Adjustments!AB$4:AB$921)</f>
        <v>0</v>
      </c>
      <c r="FP82" s="27">
        <f>SUMIF(Adjustments!$J$4:$J$921,($F82&amp;"/"&amp;FP$4&amp;"/"&amp;FP$3&amp;"/"&amp;FP$2),Adjustments!AC$4:AC$921)</f>
        <v>0</v>
      </c>
      <c r="FQ82" s="27">
        <f>SUMIF(Adjustments!$J$4:$J$921,($F82&amp;"/"&amp;FQ$4&amp;"/"&amp;FQ$3&amp;"/"&amp;FQ$2),Adjustments!AD$4:AD$921)</f>
        <v>0</v>
      </c>
      <c r="FR82" s="27">
        <f>SUMIF(Adjustments!$J$4:$J$921,($F82&amp;"/"&amp;FR$4&amp;"/"&amp;FR$3&amp;"/"&amp;FR$2),Adjustments!AE$4:AE$921)</f>
        <v>0</v>
      </c>
      <c r="FS82" s="27">
        <f>SUMIF(Adjustments!$J$4:$J$921,($F82&amp;"/"&amp;FS$4&amp;"/"&amp;FS$3&amp;"/"&amp;FS$2),Adjustments!AF$4:AF$921)</f>
        <v>0</v>
      </c>
      <c r="FT82" s="27">
        <f>SUMIF(Adjustments!$J$4:$J$921,($F82&amp;"/"&amp;FT$4&amp;"/"&amp;FT$3&amp;"/"&amp;FT$2),Adjustments!AG$4:AG$921)</f>
        <v>0</v>
      </c>
      <c r="FU82" s="27">
        <f>SUMIF(Adjustments!$J$4:$J$921,($F82&amp;"/"&amp;FU$4&amp;"/"&amp;FU$3&amp;"/"&amp;FU$2),Adjustments!AH$4:AH$921)</f>
        <v>0</v>
      </c>
      <c r="FV82" s="5"/>
      <c r="FW82" s="27">
        <f t="shared" si="302"/>
        <v>0</v>
      </c>
      <c r="FX82" s="5"/>
      <c r="FY82" s="358">
        <f>VLOOKUP(F82,Scenarios!Z84:AD205,5,0)</f>
        <v>-1452676.98</v>
      </c>
      <c r="FZ82" s="16">
        <f t="shared" si="303"/>
        <v>-1481635.2361195371</v>
      </c>
      <c r="GA82" s="16">
        <f t="shared" si="304"/>
        <v>-1510624.3625939854</v>
      </c>
      <c r="GB82" s="16">
        <f t="shared" si="305"/>
        <v>-1539644.3594233447</v>
      </c>
      <c r="GC82" s="16">
        <f t="shared" si="306"/>
        <v>-1568664.356252704</v>
      </c>
      <c r="GD82" s="16">
        <f t="shared" si="307"/>
        <v>-1593274.7106273593</v>
      </c>
      <c r="GE82" s="16">
        <f t="shared" si="308"/>
        <v>-1622259.9025473106</v>
      </c>
      <c r="GF82" s="16">
        <f t="shared" si="309"/>
        <v>-1651245.0944672618</v>
      </c>
      <c r="GG82" s="16">
        <f t="shared" si="310"/>
        <v>-1680264.5436167782</v>
      </c>
      <c r="GH82" s="16">
        <f t="shared" si="311"/>
        <v>-1709318.2499958596</v>
      </c>
      <c r="GI82" s="16">
        <f t="shared" si="312"/>
        <v>-1732085.5438028532</v>
      </c>
      <c r="GJ82" s="16">
        <f t="shared" si="313"/>
        <v>-1754803.2195235007</v>
      </c>
      <c r="GK82" s="16">
        <f t="shared" si="314"/>
        <v>-1777471.2771578019</v>
      </c>
      <c r="GL82" s="16">
        <f t="shared" si="315"/>
        <v>-1800089.716705757</v>
      </c>
      <c r="GM82" s="16">
        <f t="shared" si="316"/>
        <v>-1822658.5381673656</v>
      </c>
      <c r="GN82" s="16">
        <f t="shared" si="317"/>
        <v>-1845177.741542628</v>
      </c>
      <c r="GO82" s="16">
        <f t="shared" si="318"/>
        <v>-1867647.3268315443</v>
      </c>
      <c r="GP82" s="16">
        <f t="shared" si="319"/>
        <v>-1890067.2940341143</v>
      </c>
      <c r="GQ82" s="16">
        <f t="shared" si="320"/>
        <v>-1912437.6431503382</v>
      </c>
      <c r="GR82" s="16">
        <f t="shared" si="321"/>
        <v>-1934840.3666578096</v>
      </c>
      <c r="GS82" s="16">
        <f t="shared" si="322"/>
        <v>-1957194.119238151</v>
      </c>
      <c r="GT82" s="16">
        <f t="shared" si="323"/>
        <v>-1979498.9008913625</v>
      </c>
      <c r="GU82" s="16">
        <f t="shared" si="324"/>
        <v>-2001754.7116174439</v>
      </c>
      <c r="GV82" s="16">
        <f t="shared" si="325"/>
        <v>-2023961.5514163955</v>
      </c>
      <c r="GW82" s="13"/>
      <c r="GX82" s="569" t="s">
        <v>1029</v>
      </c>
      <c r="GY82" s="599" t="str">
        <f t="shared" si="242"/>
        <v>111IPSE</v>
      </c>
      <c r="GZ82" s="563">
        <f t="shared" si="326"/>
        <v>-1889815.5697641706</v>
      </c>
      <c r="HA82" s="127">
        <f>VLOOKUP($GX82,Scenarios!$V$11:$Y$132,4,0)</f>
        <v>-1300879.4950000001</v>
      </c>
      <c r="HB82" s="127">
        <f t="shared" ref="HB82:HB121" si="328">GZ82-HA82</f>
        <v>-588936.07476417045</v>
      </c>
      <c r="HD82" s="106">
        <f>VLOOKUP($GX82,Scenarios!$AE$11:$AF$132,2,0)</f>
        <v>-1827567.6265357141</v>
      </c>
      <c r="HE82" s="106">
        <f>VLOOKUP($GX82,Scenarios!$V$11:$Y$132,4,0)</f>
        <v>-1300879.4950000001</v>
      </c>
      <c r="HF82" s="106">
        <f t="shared" ref="HF82:HF121" si="329">HD82-HE82</f>
        <v>-526688.13153571403</v>
      </c>
      <c r="HH82" s="106">
        <f t="shared" si="327"/>
        <v>62247.943228456425</v>
      </c>
    </row>
    <row r="83" spans="1:216">
      <c r="A83" t="s">
        <v>6</v>
      </c>
      <c r="B83" t="s">
        <v>7</v>
      </c>
      <c r="C83" s="3" t="s">
        <v>7</v>
      </c>
      <c r="D83" s="5" t="s">
        <v>148</v>
      </c>
      <c r="E83" s="5" t="s">
        <v>45</v>
      </c>
      <c r="F83" s="5" t="s">
        <v>156</v>
      </c>
      <c r="G83" s="5" t="s">
        <v>97</v>
      </c>
      <c r="H83" s="5" t="s">
        <v>1030</v>
      </c>
      <c r="I83" s="5"/>
      <c r="J83" s="119">
        <f>SUMIF(Retirements!$E$10:$E$96,'Accum Dep'!$F83,Retirements!ED$10:ED$97)</f>
        <v>0</v>
      </c>
      <c r="K83" s="119">
        <f>SUMIF(Retirements!$E$10:$E$96,'Accum Dep'!$F83,Retirements!EE$10:EE$97)</f>
        <v>-3079.88</v>
      </c>
      <c r="L83" s="119">
        <f>SUMIF(Retirements!$E$10:$E$96,'Accum Dep'!$F83,Retirements!EF$10:EF$97)</f>
        <v>0</v>
      </c>
      <c r="M83" s="119">
        <f>SUMIF(Retirements!$E$10:$E$96,'Accum Dep'!$F83,Retirements!EG$10:EG$97)</f>
        <v>0</v>
      </c>
      <c r="N83" s="119">
        <f>SUMIF(Retirements!$E$10:$E$96,'Accum Dep'!$F83,Retirements!EH$10:EH$97)</f>
        <v>-6189.0400000000009</v>
      </c>
      <c r="O83" s="119">
        <f>SUMIF(Retirements!$E$10:$E$96,'Accum Dep'!$F83,Retirements!EI$10:EI$97)</f>
        <v>-2944363.75</v>
      </c>
      <c r="P83" s="119">
        <f>SUMIF(Retirements!$E$10:$E$96,'Accum Dep'!$F83,Retirements!EJ$10:EJ$97)</f>
        <v>-3038.11</v>
      </c>
      <c r="Q83" s="119">
        <f>SUMIF(Retirements!$E$10:$E$96,'Accum Dep'!$F83,Retirements!EK$10:EK$97)</f>
        <v>0</v>
      </c>
      <c r="R83" s="119">
        <f>SUMIF(Retirements!$E$10:$E$96,'Accum Dep'!$F83,Retirements!EL$10:EL$97)</f>
        <v>-1623.58</v>
      </c>
      <c r="S83" s="119">
        <f>SUMIF(Retirements!$E$10:$E$96,'Accum Dep'!$F83,Retirements!EM$10:EM$97)</f>
        <v>-890910.11040213052</v>
      </c>
      <c r="T83" s="119">
        <f>SUMIF(Retirements!$E$10:$E$96,'Accum Dep'!$F83,Retirements!EN$10:EN$97)</f>
        <v>-890910.11040213052</v>
      </c>
      <c r="U83" s="119">
        <f>SUMIF(Retirements!$E$10:$E$96,'Accum Dep'!$F83,Retirements!EO$10:EO$97)</f>
        <v>-890910.11040213052</v>
      </c>
      <c r="V83" s="119">
        <f>SUMIF(Retirements!$E$10:$E$96,'Accum Dep'!$F83,Retirements!EP$10:EP$97)</f>
        <v>-890910.11040213052</v>
      </c>
      <c r="W83" s="119">
        <f>SUMIF(Retirements!$E$10:$E$96,'Accum Dep'!$F83,Retirements!EQ$10:EQ$97)</f>
        <v>-890910.11040213052</v>
      </c>
      <c r="X83" s="119">
        <f>SUMIF(Retirements!$E$10:$E$96,'Accum Dep'!$F83,Retirements!ER$10:ER$97)</f>
        <v>-890910.11040213052</v>
      </c>
      <c r="Y83" s="119">
        <f>SUMIF(Retirements!$E$10:$E$96,'Accum Dep'!$F83,Retirements!ES$10:ES$97)</f>
        <v>-890910.11040213052</v>
      </c>
      <c r="Z83" s="119">
        <f>SUMIF(Retirements!$E$10:$E$96,'Accum Dep'!$F83,Retirements!ET$10:ET$97)</f>
        <v>-890910.11040213052</v>
      </c>
      <c r="AA83" s="119">
        <f>SUMIF(Retirements!$E$10:$E$96,'Accum Dep'!$F83,Retirements!EU$10:EU$97)</f>
        <v>-890910.11040213052</v>
      </c>
      <c r="AB83" s="119">
        <f>SUMIF(Retirements!$E$10:$E$96,'Accum Dep'!$F83,Retirements!EV$10:EV$97)</f>
        <v>-869863.82301810104</v>
      </c>
      <c r="AC83" s="119">
        <f>SUMIF(Retirements!$E$10:$E$96,'Accum Dep'!$F83,Retirements!EW$10:EW$97)</f>
        <v>-869863.82301810104</v>
      </c>
      <c r="AD83" s="119">
        <f>SUMIF(Retirements!$E$10:$E$96,'Accum Dep'!$F83,Retirements!EX$10:EX$97)</f>
        <v>-869863.82301810104</v>
      </c>
      <c r="AE83" s="119">
        <f>SUMIF(Retirements!$E$10:$E$96,'Accum Dep'!$F83,Retirements!EY$10:EY$97)</f>
        <v>-869863.82301810104</v>
      </c>
      <c r="AF83" s="119">
        <f>SUMIF(Retirements!$E$10:$E$96,'Accum Dep'!$F83,Retirements!EZ$10:EZ$97)</f>
        <v>-869863.82301810104</v>
      </c>
      <c r="AG83" s="7"/>
      <c r="AH83" s="27">
        <f>SUMIF('Depreciation Exp'!$F$8:$F$130,'Accum Dep'!$F83,'Depreciation Exp'!CH$8:CH$133)</f>
        <v>462247.9879560555</v>
      </c>
      <c r="AI83" s="27">
        <f>SUMIF('Depreciation Exp'!$F$8:$F$130,'Accum Dep'!$F83,'Depreciation Exp'!CI$8:CI$133)</f>
        <v>466486.94804075622</v>
      </c>
      <c r="AJ83" s="27">
        <f>SUMIF('Depreciation Exp'!$F$8:$F$130,'Accum Dep'!$F83,'Depreciation Exp'!CJ$8:CJ$133)</f>
        <v>470819.06768420903</v>
      </c>
      <c r="AK83" s="27">
        <f>SUMIF('Depreciation Exp'!$F$8:$F$130,'Accum Dep'!$F83,'Depreciation Exp'!CK$8:CK$133)</f>
        <v>471263.31041244639</v>
      </c>
      <c r="AL83" s="27">
        <f>SUMIF('Depreciation Exp'!$F$8:$F$130,'Accum Dep'!$F83,'Depreciation Exp'!CL$8:CL$133)</f>
        <v>471768.4263104971</v>
      </c>
      <c r="AM83" s="27">
        <f>SUMIF('Depreciation Exp'!$F$8:$F$130,'Accum Dep'!$F83,'Depreciation Exp'!CM$8:CM$133)</f>
        <v>471920.1400720618</v>
      </c>
      <c r="AN83" s="27">
        <f>SUMIF('Depreciation Exp'!$F$8:$F$130,'Accum Dep'!$F83,'Depreciation Exp'!CN$8:CN$133)</f>
        <v>468059.36190529075</v>
      </c>
      <c r="AO83" s="27">
        <f>SUMIF('Depreciation Exp'!$F$8:$F$130,'Accum Dep'!$F83,'Depreciation Exp'!CO$8:CO$133)</f>
        <v>463918.22770585486</v>
      </c>
      <c r="AP83" s="27">
        <f>SUMIF('Depreciation Exp'!$F$8:$F$130,'Accum Dep'!$F83,'Depreciation Exp'!CP$8:CP$133)</f>
        <v>463633.14699246408</v>
      </c>
      <c r="AQ83" s="27">
        <f>SUMIF('Depreciation Exp'!$F$8:$F$130,'Accum Dep'!$F83,'Depreciation Exp'!CQ$8:CQ$133)</f>
        <v>463664.73556635919</v>
      </c>
      <c r="AR83" s="27">
        <f>SUMIF('Depreciation Exp'!$F$8:$F$130,'Accum Dep'!$F83,'Depreciation Exp'!CR$8:CR$133)</f>
        <v>462242.4733188168</v>
      </c>
      <c r="AS83" s="27">
        <f>SUMIF('Depreciation Exp'!$F$8:$F$130,'Accum Dep'!$F83,'Depreciation Exp'!CS$8:CS$133)</f>
        <v>459329.96024849056</v>
      </c>
      <c r="AT83" s="27">
        <f>SUMIF('Depreciation Exp'!$F$8:$F$130,'Accum Dep'!$F83,'Depreciation Exp'!CT$8:CT$133)</f>
        <v>456417.44717816456</v>
      </c>
      <c r="AU83" s="27">
        <f>SUMIF('Depreciation Exp'!$F$8:$F$130,'Accum Dep'!$F83,'Depreciation Exp'!CU$8:CU$133)</f>
        <v>453504.93410783837</v>
      </c>
      <c r="AV83" s="27">
        <f>SUMIF('Depreciation Exp'!$F$8:$F$130,'Accum Dep'!$F83,'Depreciation Exp'!CV$8:CV$133)</f>
        <v>450592.42103751237</v>
      </c>
      <c r="AW83" s="27">
        <f>SUMIF('Depreciation Exp'!$F$8:$F$130,'Accum Dep'!$F83,'Depreciation Exp'!CW$8:CW$133)</f>
        <v>447679.90796718613</v>
      </c>
      <c r="AX83" s="27">
        <f>SUMIF('Depreciation Exp'!$F$8:$F$130,'Accum Dep'!$F83,'Depreciation Exp'!CX$8:CX$133)</f>
        <v>445995.22231191403</v>
      </c>
      <c r="AY83" s="27">
        <f>SUMIF('Depreciation Exp'!$F$8:$F$130,'Accum Dep'!$F83,'Depreciation Exp'!CY$8:CY$133)</f>
        <v>448522.5640327009</v>
      </c>
      <c r="AZ83" s="27">
        <f>SUMIF('Depreciation Exp'!$F$8:$F$130,'Accum Dep'!$F83,'Depreciation Exp'!CZ$8:CZ$133)</f>
        <v>452256.62702181644</v>
      </c>
      <c r="BA83" s="27">
        <f>SUMIF('Depreciation Exp'!$F$8:$F$130,'Accum Dep'!$F83,'Depreciation Exp'!DA$8:DA$133)</f>
        <v>451813.0643025451</v>
      </c>
      <c r="BB83" s="27">
        <f>SUMIF('Depreciation Exp'!$F$8:$F$130,'Accum Dep'!$F83,'Depreciation Exp'!DB$8:DB$133)</f>
        <v>448969.35456756345</v>
      </c>
      <c r="BC83" s="27">
        <f>SUMIF('Depreciation Exp'!$F$8:$F$130,'Accum Dep'!$F83,'Depreciation Exp'!DC$8:DC$133)</f>
        <v>446125.64483258198</v>
      </c>
      <c r="BD83" s="27">
        <f>SUMIF('Depreciation Exp'!$F$8:$F$130,'Accum Dep'!$F83,'Depreciation Exp'!DD$8:DD$133)</f>
        <v>443281.93509760028</v>
      </c>
      <c r="BE83" s="27">
        <f>SUMIF('Depreciation Exp'!$F$8:$F$130,'Accum Dep'!$F83,'Depreciation Exp'!DE$8:DE$133)</f>
        <v>440438.2253626188</v>
      </c>
      <c r="BF83" s="59"/>
      <c r="BG83" s="27">
        <f>SUMIF(Adjustments!$J$4:$J$921,($F83&amp;"/"&amp;BG$4&amp;"/"&amp;BG$3&amp;"/"&amp;BG$2),Adjustments!L$4:L$921)</f>
        <v>0</v>
      </c>
      <c r="BH83" s="27">
        <f>SUMIF(Adjustments!$J$4:$J$921,($F83&amp;"/"&amp;BH$4&amp;"/"&amp;BH$3&amp;"/"&amp;BH$2),Adjustments!M$4:M$921)</f>
        <v>0</v>
      </c>
      <c r="BI83" s="27">
        <f>SUMIF(Adjustments!$J$4:$J$921,($F83&amp;"/"&amp;BI$4&amp;"/"&amp;BI$3&amp;"/"&amp;BI$2),Adjustments!N$4:N$921)</f>
        <v>0</v>
      </c>
      <c r="BJ83" s="27">
        <f>SUMIF(Adjustments!$J$4:$J$921,($F83&amp;"/"&amp;BJ$4&amp;"/"&amp;BJ$3&amp;"/"&amp;BJ$2),Adjustments!O$4:O$921)</f>
        <v>0</v>
      </c>
      <c r="BK83" s="27">
        <f>SUMIF(Adjustments!$J$4:$J$921,($F83&amp;"/"&amp;BK$4&amp;"/"&amp;BK$3&amp;"/"&amp;BK$2),Adjustments!P$4:P$921)</f>
        <v>0</v>
      </c>
      <c r="BL83" s="27">
        <f>SUMIF(Adjustments!$J$4:$J$921,($F83&amp;"/"&amp;BL$4&amp;"/"&amp;BL$3&amp;"/"&amp;BL$2),Adjustments!Q$4:Q$921)</f>
        <v>0</v>
      </c>
      <c r="BM83" s="27">
        <f>SUMIF(Adjustments!$J$4:$J$921,($F83&amp;"/"&amp;BM$4&amp;"/"&amp;BM$3&amp;"/"&amp;BM$2),Adjustments!R$4:R$921)</f>
        <v>0</v>
      </c>
      <c r="BN83" s="27">
        <f>SUMIF(Adjustments!$J$4:$J$921,($F83&amp;"/"&amp;BN$4&amp;"/"&amp;BN$3&amp;"/"&amp;BN$2),Adjustments!S$4:S$921)</f>
        <v>0</v>
      </c>
      <c r="BO83" s="27">
        <f>SUMIF(Adjustments!$J$4:$J$921,($F83&amp;"/"&amp;BO$4&amp;"/"&amp;BO$3&amp;"/"&amp;BO$2),Adjustments!T$4:T$921)</f>
        <v>0</v>
      </c>
      <c r="BP83" s="27">
        <f>SUMIF(Adjustments!$J$4:$J$921,($F83&amp;"/"&amp;BP$4&amp;"/"&amp;BP$3&amp;"/"&amp;BP$2),Adjustments!U$4:U$921)</f>
        <v>0</v>
      </c>
      <c r="BQ83" s="27">
        <f>SUMIF(Adjustments!$J$4:$J$921,($F83&amp;"/"&amp;BQ$4&amp;"/"&amp;BQ$3&amp;"/"&amp;BQ$2),Adjustments!V$4:V$921)</f>
        <v>0</v>
      </c>
      <c r="BR83" s="27">
        <f>SUMIF(Adjustments!$J$4:$J$921,($F83&amp;"/"&amp;BR$4&amp;"/"&amp;BR$3&amp;"/"&amp;BR$2),Adjustments!W$4:W$921)</f>
        <v>0</v>
      </c>
      <c r="BS83" s="27">
        <f>SUMIF(Adjustments!$J$4:$J$921,($F83&amp;"/"&amp;BS$4&amp;"/"&amp;BS$3&amp;"/"&amp;BS$2),Adjustments!X$4:X$921)</f>
        <v>0</v>
      </c>
      <c r="BT83" s="27">
        <f>SUMIF(Adjustments!$J$4:$J$921,($F83&amp;"/"&amp;BT$4&amp;"/"&amp;BT$3&amp;"/"&amp;BT$2),Adjustments!Y$4:Y$921)</f>
        <v>0</v>
      </c>
      <c r="BU83" s="27">
        <f>SUMIF(Adjustments!$J$4:$J$921,($F83&amp;"/"&amp;BU$4&amp;"/"&amp;BU$3&amp;"/"&amp;BU$2),Adjustments!Z$4:Z$921)</f>
        <v>0</v>
      </c>
      <c r="BV83" s="27">
        <f>SUMIF(Adjustments!$J$4:$J$921,($F83&amp;"/"&amp;BV$4&amp;"/"&amp;BV$3&amp;"/"&amp;BV$2),Adjustments!AA$4:AA$921)</f>
        <v>0</v>
      </c>
      <c r="BW83" s="27">
        <f>SUMIF(Adjustments!$J$4:$J$921,($F83&amp;"/"&amp;BW$4&amp;"/"&amp;BW$3&amp;"/"&amp;BW$2),Adjustments!AB$4:AB$921)</f>
        <v>0</v>
      </c>
      <c r="BX83" s="27">
        <f>SUMIF(Adjustments!$J$4:$J$921,($F83&amp;"/"&amp;BX$4&amp;"/"&amp;BX$3&amp;"/"&amp;BX$2),Adjustments!AC$4:AC$921)</f>
        <v>0</v>
      </c>
      <c r="BY83" s="27">
        <f>SUMIF(Adjustments!$J$4:$J$921,($F83&amp;"/"&amp;BY$4&amp;"/"&amp;BY$3&amp;"/"&amp;BY$2),Adjustments!AD$4:AD$921)</f>
        <v>0</v>
      </c>
      <c r="BZ83" s="27">
        <f>SUMIF(Adjustments!$J$4:$J$921,($F83&amp;"/"&amp;BZ$4&amp;"/"&amp;BZ$3&amp;"/"&amp;BZ$2),Adjustments!AE$4:AE$921)</f>
        <v>0</v>
      </c>
      <c r="CA83" s="27">
        <f>SUMIF(Adjustments!$J$4:$J$921,($F83&amp;"/"&amp;CA$4&amp;"/"&amp;CA$3&amp;"/"&amp;CA$2),Adjustments!AF$4:AF$921)</f>
        <v>0</v>
      </c>
      <c r="CB83" s="27">
        <f>SUMIF(Adjustments!$J$4:$J$921,($F83&amp;"/"&amp;CB$4&amp;"/"&amp;CB$3&amp;"/"&amp;CB$2),Adjustments!AG$4:AG$921)</f>
        <v>0</v>
      </c>
      <c r="CC83" s="27">
        <f>SUMIF(Adjustments!$J$4:$J$921,($F83&amp;"/"&amp;CC$4&amp;"/"&amp;CC$3&amp;"/"&amp;CC$2),Adjustments!AH$4:AH$921)</f>
        <v>0</v>
      </c>
      <c r="CD83" s="5"/>
      <c r="CE83" s="27">
        <f>SUMIF(Adjustments!$J$4:$J$921,($F83&amp;"/"&amp;CE$4&amp;"/"&amp;CE$3&amp;"/"&amp;CE$2),Adjustments!L$4:L$921)</f>
        <v>0</v>
      </c>
      <c r="CF83" s="27">
        <f>SUMIF(Adjustments!$J$4:$J$921,($F83&amp;"/"&amp;CF$4&amp;"/"&amp;CF$3&amp;"/"&amp;CF$2),Adjustments!M$4:M$921)</f>
        <v>0</v>
      </c>
      <c r="CG83" s="27">
        <f>SUMIF(Adjustments!$J$4:$J$921,($F83&amp;"/"&amp;CG$4&amp;"/"&amp;CG$3&amp;"/"&amp;CG$2),Adjustments!N$4:N$921)</f>
        <v>0</v>
      </c>
      <c r="CH83" s="27">
        <f>SUMIF(Adjustments!$J$4:$J$921,($F83&amp;"/"&amp;CH$4&amp;"/"&amp;CH$3&amp;"/"&amp;CH$2),Adjustments!O$4:O$921)</f>
        <v>0</v>
      </c>
      <c r="CI83" s="27">
        <f>SUMIF(Adjustments!$J$4:$J$921,($F83&amp;"/"&amp;CI$4&amp;"/"&amp;CI$3&amp;"/"&amp;CI$2),Adjustments!P$4:P$921)</f>
        <v>0</v>
      </c>
      <c r="CJ83" s="27">
        <f>SUMIF(Adjustments!$J$4:$J$921,($F83&amp;"/"&amp;CJ$4&amp;"/"&amp;CJ$3&amp;"/"&amp;CJ$2),Adjustments!Q$4:Q$921)</f>
        <v>0</v>
      </c>
      <c r="CK83" s="27">
        <f>SUMIF(Adjustments!$J$4:$J$921,($F83&amp;"/"&amp;CK$4&amp;"/"&amp;CK$3&amp;"/"&amp;CK$2),Adjustments!R$4:R$921)</f>
        <v>0</v>
      </c>
      <c r="CL83" s="27">
        <f>SUMIF(Adjustments!$J$4:$J$921,($F83&amp;"/"&amp;CL$4&amp;"/"&amp;CL$3&amp;"/"&amp;CL$2),Adjustments!S$4:S$921)</f>
        <v>0</v>
      </c>
      <c r="CM83" s="27">
        <f>SUMIF(Adjustments!$J$4:$J$921,($F83&amp;"/"&amp;CM$4&amp;"/"&amp;CM$3&amp;"/"&amp;CM$2),Adjustments!T$4:T$921)</f>
        <v>0</v>
      </c>
      <c r="CN83" s="27">
        <f>SUMIF(Adjustments!$J$4:$J$921,($F83&amp;"/"&amp;CN$4&amp;"/"&amp;CN$3&amp;"/"&amp;CN$2),Adjustments!U$4:U$921)</f>
        <v>0</v>
      </c>
      <c r="CO83" s="27">
        <f>SUMIF(Adjustments!$J$4:$J$921,($F83&amp;"/"&amp;CO$4&amp;"/"&amp;CO$3&amp;"/"&amp;CO$2),Adjustments!V$4:V$921)</f>
        <v>0</v>
      </c>
      <c r="CP83" s="27">
        <f>SUMIF(Adjustments!$J$4:$J$921,($F83&amp;"/"&amp;CP$4&amp;"/"&amp;CP$3&amp;"/"&amp;CP$2),Adjustments!W$4:W$921)</f>
        <v>0</v>
      </c>
      <c r="CQ83" s="27">
        <f>SUMIF(Adjustments!$J$4:$J$921,($F83&amp;"/"&amp;CQ$4&amp;"/"&amp;CQ$3&amp;"/"&amp;CQ$2),Adjustments!X$4:X$921)</f>
        <v>0</v>
      </c>
      <c r="CR83" s="27">
        <f>SUMIF(Adjustments!$J$4:$J$921,($F83&amp;"/"&amp;CR$4&amp;"/"&amp;CR$3&amp;"/"&amp;CR$2),Adjustments!Y$4:Y$921)</f>
        <v>0</v>
      </c>
      <c r="CS83" s="27">
        <f>SUMIF(Adjustments!$J$4:$J$921,($F83&amp;"/"&amp;CS$4&amp;"/"&amp;CS$3&amp;"/"&amp;CS$2),Adjustments!Z$4:Z$921)</f>
        <v>0</v>
      </c>
      <c r="CT83" s="27">
        <f>SUMIF(Adjustments!$J$4:$J$921,($F83&amp;"/"&amp;CT$4&amp;"/"&amp;CT$3&amp;"/"&amp;CT$2),Adjustments!AA$4:AA$921)</f>
        <v>0</v>
      </c>
      <c r="CU83" s="27">
        <f>SUMIF(Adjustments!$J$4:$J$921,($F83&amp;"/"&amp;CU$4&amp;"/"&amp;CU$3&amp;"/"&amp;CU$2),Adjustments!AB$4:AB$921)</f>
        <v>0</v>
      </c>
      <c r="CV83" s="27">
        <f>SUMIF(Adjustments!$J$4:$J$921,($F83&amp;"/"&amp;CV$4&amp;"/"&amp;CV$3&amp;"/"&amp;CV$2),Adjustments!AC$4:AC$921)</f>
        <v>0</v>
      </c>
      <c r="CW83" s="27">
        <f>SUMIF(Adjustments!$J$4:$J$921,($F83&amp;"/"&amp;CW$4&amp;"/"&amp;CW$3&amp;"/"&amp;CW$2),Adjustments!AD$4:AD$921)</f>
        <v>0</v>
      </c>
      <c r="CX83" s="27">
        <f>SUMIF(Adjustments!$J$4:$J$921,($F83&amp;"/"&amp;CX$4&amp;"/"&amp;CX$3&amp;"/"&amp;CX$2),Adjustments!AE$4:AE$921)</f>
        <v>0</v>
      </c>
      <c r="CY83" s="27">
        <f>SUMIF(Adjustments!$J$4:$J$921,($F83&amp;"/"&amp;CY$4&amp;"/"&amp;CY$3&amp;"/"&amp;CY$2),Adjustments!AF$4:AF$921)</f>
        <v>0</v>
      </c>
      <c r="CZ83" s="27">
        <f>SUMIF(Adjustments!$J$4:$J$921,($F83&amp;"/"&amp;CZ$4&amp;"/"&amp;CZ$3&amp;"/"&amp;CZ$2),Adjustments!AG$4:AG$921)</f>
        <v>0</v>
      </c>
      <c r="DA83" s="27">
        <f>SUMIF(Adjustments!$J$4:$J$921,($F83&amp;"/"&amp;DA$4&amp;"/"&amp;DA$3&amp;"/"&amp;DA$2),Adjustments!AH$4:AH$921)</f>
        <v>0</v>
      </c>
      <c r="DB83" s="5"/>
      <c r="DC83" s="27">
        <f>SUMIF(Adjustments!$J$4:$J$921,($F83&amp;"/"&amp;DC$4&amp;"/"&amp;DC$3&amp;"/"&amp;DC$2),Adjustments!L$4:L$921)</f>
        <v>0</v>
      </c>
      <c r="DD83" s="27">
        <f>SUMIF(Adjustments!$J$4:$J$921,($F83&amp;"/"&amp;DD$4&amp;"/"&amp;DD$3&amp;"/"&amp;DD$2),Adjustments!M$4:M$921)</f>
        <v>0</v>
      </c>
      <c r="DE83" s="27">
        <f>SUMIF(Adjustments!$J$4:$J$921,($F83&amp;"/"&amp;DE$4&amp;"/"&amp;DE$3&amp;"/"&amp;DE$2),Adjustments!N$4:N$921)</f>
        <v>0</v>
      </c>
      <c r="DF83" s="27">
        <f>SUMIF(Adjustments!$J$4:$J$921,($F83&amp;"/"&amp;DF$4&amp;"/"&amp;DF$3&amp;"/"&amp;DF$2),Adjustments!O$4:O$921)</f>
        <v>0</v>
      </c>
      <c r="DG83" s="27">
        <f>SUMIF(Adjustments!$J$4:$J$921,($F83&amp;"/"&amp;DG$4&amp;"/"&amp;DG$3&amp;"/"&amp;DG$2),Adjustments!P$4:P$921)</f>
        <v>0</v>
      </c>
      <c r="DH83" s="27">
        <f>SUMIF(Adjustments!$J$4:$J$921,($F83&amp;"/"&amp;DH$4&amp;"/"&amp;DH$3&amp;"/"&amp;DH$2),Adjustments!Q$4:Q$921)</f>
        <v>0</v>
      </c>
      <c r="DI83" s="27">
        <f>SUMIF(Adjustments!$J$4:$J$921,($F83&amp;"/"&amp;DI$4&amp;"/"&amp;DI$3&amp;"/"&amp;DI$2),Adjustments!R$4:R$921)</f>
        <v>0</v>
      </c>
      <c r="DJ83" s="27">
        <f>SUMIF(Adjustments!$J$4:$J$921,($F83&amp;"/"&amp;DJ$4&amp;"/"&amp;DJ$3&amp;"/"&amp;DJ$2),Adjustments!S$4:S$921)</f>
        <v>0</v>
      </c>
      <c r="DK83" s="27">
        <f>SUMIF(Adjustments!$J$4:$J$921,($F83&amp;"/"&amp;DK$4&amp;"/"&amp;DK$3&amp;"/"&amp;DK$2),Adjustments!T$4:T$921)</f>
        <v>0</v>
      </c>
      <c r="DL83" s="27">
        <f>SUMIF(Adjustments!$J$4:$J$921,($F83&amp;"/"&amp;DL$4&amp;"/"&amp;DL$3&amp;"/"&amp;DL$2),Adjustments!U$4:U$921)</f>
        <v>0</v>
      </c>
      <c r="DM83" s="27">
        <f>SUMIF(Adjustments!$J$4:$J$921,($F83&amp;"/"&amp;DM$4&amp;"/"&amp;DM$3&amp;"/"&amp;DM$2),Adjustments!V$4:V$921)</f>
        <v>0</v>
      </c>
      <c r="DN83" s="27">
        <f>SUMIF(Adjustments!$J$4:$J$921,($F83&amp;"/"&amp;DN$4&amp;"/"&amp;DN$3&amp;"/"&amp;DN$2),Adjustments!W$4:W$921)</f>
        <v>0</v>
      </c>
      <c r="DO83" s="27">
        <f>SUMIF(Adjustments!$J$4:$J$921,($F83&amp;"/"&amp;DO$4&amp;"/"&amp;DO$3&amp;"/"&amp;DO$2),Adjustments!X$4:X$921)</f>
        <v>0</v>
      </c>
      <c r="DP83" s="27">
        <f>SUMIF(Adjustments!$J$4:$J$921,($F83&amp;"/"&amp;DP$4&amp;"/"&amp;DP$3&amp;"/"&amp;DP$2),Adjustments!Y$4:Y$921)</f>
        <v>0</v>
      </c>
      <c r="DQ83" s="27">
        <f>SUMIF(Adjustments!$J$4:$J$921,($F83&amp;"/"&amp;DQ$4&amp;"/"&amp;DQ$3&amp;"/"&amp;DQ$2),Adjustments!Z$4:Z$921)</f>
        <v>0</v>
      </c>
      <c r="DR83" s="27">
        <f>SUMIF(Adjustments!$J$4:$J$921,($F83&amp;"/"&amp;DR$4&amp;"/"&amp;DR$3&amp;"/"&amp;DR$2),Adjustments!AA$4:AA$921)</f>
        <v>0</v>
      </c>
      <c r="DS83" s="27">
        <f>SUMIF(Adjustments!$J$4:$J$921,($F83&amp;"/"&amp;DS$4&amp;"/"&amp;DS$3&amp;"/"&amp;DS$2),Adjustments!AB$4:AB$921)</f>
        <v>0</v>
      </c>
      <c r="DT83" s="27">
        <f>SUMIF(Adjustments!$J$4:$J$921,($F83&amp;"/"&amp;DT$4&amp;"/"&amp;DT$3&amp;"/"&amp;DT$2),Adjustments!AC$4:AC$921)</f>
        <v>0</v>
      </c>
      <c r="DU83" s="27">
        <f>SUMIF(Adjustments!$J$4:$J$921,($F83&amp;"/"&amp;DU$4&amp;"/"&amp;DU$3&amp;"/"&amp;DU$2),Adjustments!AD$4:AD$921)</f>
        <v>0</v>
      </c>
      <c r="DV83" s="27">
        <f>SUMIF(Adjustments!$J$4:$J$921,($F83&amp;"/"&amp;DV$4&amp;"/"&amp;DV$3&amp;"/"&amp;DV$2),Adjustments!AE$4:AE$921)</f>
        <v>0</v>
      </c>
      <c r="DW83" s="27">
        <f>SUMIF(Adjustments!$J$4:$J$921,($F83&amp;"/"&amp;DW$4&amp;"/"&amp;DW$3&amp;"/"&amp;DW$2),Adjustments!AF$4:AF$921)</f>
        <v>0</v>
      </c>
      <c r="DX83" s="27">
        <f>SUMIF(Adjustments!$J$4:$J$921,($F83&amp;"/"&amp;DX$4&amp;"/"&amp;DX$3&amp;"/"&amp;DX$2),Adjustments!AG$4:AG$921)</f>
        <v>0</v>
      </c>
      <c r="DY83" s="27">
        <f>SUMIF(Adjustments!$J$4:$J$921,($F83&amp;"/"&amp;DY$4&amp;"/"&amp;DY$3&amp;"/"&amp;DY$2),Adjustments!AH$4:AH$921)</f>
        <v>0</v>
      </c>
      <c r="DZ83" s="5"/>
      <c r="EA83" s="27">
        <f>SUMIF(Adjustments!$J$4:$J$921,($F83&amp;"/"&amp;EA$4&amp;"/"&amp;EA$3&amp;"/"&amp;EA$2),Adjustments!L$4:L$921)</f>
        <v>0</v>
      </c>
      <c r="EB83" s="27">
        <f>SUMIF(Adjustments!$J$4:$J$921,($F83&amp;"/"&amp;EB$4&amp;"/"&amp;EB$3&amp;"/"&amp;EB$2),Adjustments!M$4:M$921)</f>
        <v>0</v>
      </c>
      <c r="EC83" s="27">
        <f>SUMIF(Adjustments!$J$4:$J$921,($F83&amp;"/"&amp;EC$4&amp;"/"&amp;EC$3&amp;"/"&amp;EC$2),Adjustments!N$4:N$921)</f>
        <v>0</v>
      </c>
      <c r="ED83" s="27">
        <f>SUMIF(Adjustments!$J$4:$J$921,($F83&amp;"/"&amp;ED$4&amp;"/"&amp;ED$3&amp;"/"&amp;ED$2),Adjustments!O$4:O$921)</f>
        <v>0</v>
      </c>
      <c r="EE83" s="27">
        <f>SUMIF(Adjustments!$J$4:$J$921,($F83&amp;"/"&amp;EE$4&amp;"/"&amp;EE$3&amp;"/"&amp;EE$2),Adjustments!P$4:P$921)</f>
        <v>0</v>
      </c>
      <c r="EF83" s="27">
        <f>SUMIF(Adjustments!$J$4:$J$921,($F83&amp;"/"&amp;EF$4&amp;"/"&amp;EF$3&amp;"/"&amp;EF$2),Adjustments!Q$4:Q$921)</f>
        <v>0</v>
      </c>
      <c r="EG83" s="27">
        <f>SUMIF(Adjustments!$J$4:$J$921,($F83&amp;"/"&amp;EG$4&amp;"/"&amp;EG$3&amp;"/"&amp;EG$2),Adjustments!R$4:R$921)</f>
        <v>0</v>
      </c>
      <c r="EH83" s="27">
        <f>SUMIF(Adjustments!$J$4:$J$921,($F83&amp;"/"&amp;EH$4&amp;"/"&amp;EH$3&amp;"/"&amp;EH$2),Adjustments!S$4:S$921)</f>
        <v>0</v>
      </c>
      <c r="EI83" s="27">
        <f>SUMIF(Adjustments!$J$4:$J$921,($F83&amp;"/"&amp;EI$4&amp;"/"&amp;EI$3&amp;"/"&amp;EI$2),Adjustments!T$4:T$921)</f>
        <v>0</v>
      </c>
      <c r="EJ83" s="27">
        <f>SUMIF(Adjustments!$J$4:$J$921,($F83&amp;"/"&amp;EJ$4&amp;"/"&amp;EJ$3&amp;"/"&amp;EJ$2),Adjustments!U$4:U$921)</f>
        <v>0</v>
      </c>
      <c r="EK83" s="27">
        <f>SUMIF(Adjustments!$J$4:$J$921,($F83&amp;"/"&amp;EK$4&amp;"/"&amp;EK$3&amp;"/"&amp;EK$2),Adjustments!V$4:V$921)</f>
        <v>0</v>
      </c>
      <c r="EL83" s="27">
        <f>SUMIF(Adjustments!$J$4:$J$921,($F83&amp;"/"&amp;EL$4&amp;"/"&amp;EL$3&amp;"/"&amp;EL$2),Adjustments!W$4:W$921)</f>
        <v>0</v>
      </c>
      <c r="EM83" s="27">
        <f>SUMIF(Adjustments!$J$4:$J$921,($F83&amp;"/"&amp;EM$4&amp;"/"&amp;EM$3&amp;"/"&amp;EM$2),Adjustments!X$4:X$921)</f>
        <v>0</v>
      </c>
      <c r="EN83" s="27">
        <f>SUMIF(Adjustments!$J$4:$J$921,($F83&amp;"/"&amp;EN$4&amp;"/"&amp;EN$3&amp;"/"&amp;EN$2),Adjustments!Y$4:Y$921)</f>
        <v>0</v>
      </c>
      <c r="EO83" s="27">
        <f>SUMIF(Adjustments!$J$4:$J$921,($F83&amp;"/"&amp;EO$4&amp;"/"&amp;EO$3&amp;"/"&amp;EO$2),Adjustments!Z$4:Z$921)</f>
        <v>0</v>
      </c>
      <c r="EP83" s="27">
        <f>SUMIF(Adjustments!$J$4:$J$921,($F83&amp;"/"&amp;EP$4&amp;"/"&amp;EP$3&amp;"/"&amp;EP$2),Adjustments!AA$4:AA$921)</f>
        <v>0</v>
      </c>
      <c r="EQ83" s="27">
        <f>SUMIF(Adjustments!$J$4:$J$921,($F83&amp;"/"&amp;EQ$4&amp;"/"&amp;EQ$3&amp;"/"&amp;EQ$2),Adjustments!AB$4:AB$921)</f>
        <v>0</v>
      </c>
      <c r="ER83" s="27">
        <f>SUMIF(Adjustments!$J$4:$J$921,($F83&amp;"/"&amp;ER$4&amp;"/"&amp;ER$3&amp;"/"&amp;ER$2),Adjustments!AC$4:AC$921)</f>
        <v>0</v>
      </c>
      <c r="ES83" s="27">
        <f>SUMIF(Adjustments!$J$4:$J$921,($F83&amp;"/"&amp;ES$4&amp;"/"&amp;ES$3&amp;"/"&amp;ES$2),Adjustments!AD$4:AD$921)</f>
        <v>0</v>
      </c>
      <c r="ET83" s="27">
        <f>SUMIF(Adjustments!$J$4:$J$921,($F83&amp;"/"&amp;ET$4&amp;"/"&amp;ET$3&amp;"/"&amp;ET$2),Adjustments!AE$4:AE$921)</f>
        <v>0</v>
      </c>
      <c r="EU83" s="27">
        <f>SUMIF(Adjustments!$J$4:$J$921,($F83&amp;"/"&amp;EU$4&amp;"/"&amp;EU$3&amp;"/"&amp;EU$2),Adjustments!AF$4:AF$921)</f>
        <v>0</v>
      </c>
      <c r="EV83" s="27">
        <f>SUMIF(Adjustments!$J$4:$J$921,($F83&amp;"/"&amp;EV$4&amp;"/"&amp;EV$3&amp;"/"&amp;EV$2),Adjustments!AG$4:AG$921)</f>
        <v>0</v>
      </c>
      <c r="EW83" s="27">
        <f>SUMIF(Adjustments!$J$4:$J$921,($F83&amp;"/"&amp;EW$4&amp;"/"&amp;EW$3&amp;"/"&amp;EW$2),Adjustments!AH$4:AH$921)</f>
        <v>0</v>
      </c>
      <c r="EX83" s="5"/>
      <c r="EY83" s="27">
        <f>SUMIF(Adjustments!$J$4:$J$921,($F83&amp;"/"&amp;EY$4&amp;"/"&amp;EY$3&amp;"/"&amp;EY$2),Adjustments!L$4:L$921)</f>
        <v>0</v>
      </c>
      <c r="EZ83" s="27">
        <f>SUMIF(Adjustments!$J$4:$J$921,($F83&amp;"/"&amp;EZ$4&amp;"/"&amp;EZ$3&amp;"/"&amp;EZ$2),Adjustments!M$4:M$921)</f>
        <v>0</v>
      </c>
      <c r="FA83" s="27">
        <f>SUMIF(Adjustments!$J$4:$J$921,($F83&amp;"/"&amp;FA$4&amp;"/"&amp;FA$3&amp;"/"&amp;FA$2),Adjustments!N$4:N$921)</f>
        <v>0</v>
      </c>
      <c r="FB83" s="27">
        <f>SUMIF(Adjustments!$J$4:$J$921,($F83&amp;"/"&amp;FB$4&amp;"/"&amp;FB$3&amp;"/"&amp;FB$2),Adjustments!O$4:O$921)</f>
        <v>0</v>
      </c>
      <c r="FC83" s="27">
        <f>SUMIF(Adjustments!$J$4:$J$921,($F83&amp;"/"&amp;FC$4&amp;"/"&amp;FC$3&amp;"/"&amp;FC$2),Adjustments!P$4:P$921)</f>
        <v>0</v>
      </c>
      <c r="FD83" s="27">
        <f>SUMIF(Adjustments!$J$4:$J$921,($F83&amp;"/"&amp;FD$4&amp;"/"&amp;FD$3&amp;"/"&amp;FD$2),Adjustments!Q$4:Q$921)</f>
        <v>0</v>
      </c>
      <c r="FE83" s="27">
        <f>SUMIF(Adjustments!$J$4:$J$921,($F83&amp;"/"&amp;FE$4&amp;"/"&amp;FE$3&amp;"/"&amp;FE$2),Adjustments!R$4:R$921)</f>
        <v>0</v>
      </c>
      <c r="FF83" s="27">
        <f>SUMIF(Adjustments!$J$4:$J$921,($F83&amp;"/"&amp;FF$4&amp;"/"&amp;FF$3&amp;"/"&amp;FF$2),Adjustments!S$4:S$921)</f>
        <v>0</v>
      </c>
      <c r="FG83" s="27">
        <f>SUMIF(Adjustments!$J$4:$J$921,($F83&amp;"/"&amp;FG$4&amp;"/"&amp;FG$3&amp;"/"&amp;FG$2),Adjustments!T$4:T$921)</f>
        <v>0</v>
      </c>
      <c r="FH83" s="27">
        <f>SUMIF(Adjustments!$J$4:$J$921,($F83&amp;"/"&amp;FH$4&amp;"/"&amp;FH$3&amp;"/"&amp;FH$2),Adjustments!U$4:U$921)</f>
        <v>0</v>
      </c>
      <c r="FI83" s="27">
        <f>SUMIF(Adjustments!$J$4:$J$921,($F83&amp;"/"&amp;FI$4&amp;"/"&amp;FI$3&amp;"/"&amp;FI$2),Adjustments!V$4:V$921)</f>
        <v>0</v>
      </c>
      <c r="FJ83" s="27">
        <f>SUMIF(Adjustments!$J$4:$J$921,($F83&amp;"/"&amp;FJ$4&amp;"/"&amp;FJ$3&amp;"/"&amp;FJ$2),Adjustments!W$4:W$921)</f>
        <v>0</v>
      </c>
      <c r="FK83" s="27">
        <f>SUMIF(Adjustments!$J$4:$J$921,($F83&amp;"/"&amp;FK$4&amp;"/"&amp;FK$3&amp;"/"&amp;FK$2),Adjustments!X$4:X$921)</f>
        <v>0</v>
      </c>
      <c r="FL83" s="27">
        <f>SUMIF(Adjustments!$J$4:$J$921,($F83&amp;"/"&amp;FL$4&amp;"/"&amp;FL$3&amp;"/"&amp;FL$2),Adjustments!Y$4:Y$921)</f>
        <v>0</v>
      </c>
      <c r="FM83" s="27">
        <f>SUMIF(Adjustments!$J$4:$J$921,($F83&amp;"/"&amp;FM$4&amp;"/"&amp;FM$3&amp;"/"&amp;FM$2),Adjustments!Z$4:Z$921)</f>
        <v>0</v>
      </c>
      <c r="FN83" s="27">
        <f>SUMIF(Adjustments!$J$4:$J$921,($F83&amp;"/"&amp;FN$4&amp;"/"&amp;FN$3&amp;"/"&amp;FN$2),Adjustments!AA$4:AA$921)</f>
        <v>0</v>
      </c>
      <c r="FO83" s="27">
        <f>SUMIF(Adjustments!$J$4:$J$921,($F83&amp;"/"&amp;FO$4&amp;"/"&amp;FO$3&amp;"/"&amp;FO$2),Adjustments!AB$4:AB$921)</f>
        <v>0</v>
      </c>
      <c r="FP83" s="27">
        <f>SUMIF(Adjustments!$J$4:$J$921,($F83&amp;"/"&amp;FP$4&amp;"/"&amp;FP$3&amp;"/"&amp;FP$2),Adjustments!AC$4:AC$921)</f>
        <v>0</v>
      </c>
      <c r="FQ83" s="27">
        <f>SUMIF(Adjustments!$J$4:$J$921,($F83&amp;"/"&amp;FQ$4&amp;"/"&amp;FQ$3&amp;"/"&amp;FQ$2),Adjustments!AD$4:AD$921)</f>
        <v>0</v>
      </c>
      <c r="FR83" s="27">
        <f>SUMIF(Adjustments!$J$4:$J$921,($F83&amp;"/"&amp;FR$4&amp;"/"&amp;FR$3&amp;"/"&amp;FR$2),Adjustments!AE$4:AE$921)</f>
        <v>0</v>
      </c>
      <c r="FS83" s="27">
        <f>SUMIF(Adjustments!$J$4:$J$921,($F83&amp;"/"&amp;FS$4&amp;"/"&amp;FS$3&amp;"/"&amp;FS$2),Adjustments!AF$4:AF$921)</f>
        <v>0</v>
      </c>
      <c r="FT83" s="27">
        <f>SUMIF(Adjustments!$J$4:$J$921,($F83&amp;"/"&amp;FT$4&amp;"/"&amp;FT$3&amp;"/"&amp;FT$2),Adjustments!AG$4:AG$921)</f>
        <v>0</v>
      </c>
      <c r="FU83" s="27">
        <f>SUMIF(Adjustments!$J$4:$J$921,($F83&amp;"/"&amp;FU$4&amp;"/"&amp;FU$3&amp;"/"&amp;FU$2),Adjustments!AH$4:AH$921)</f>
        <v>0</v>
      </c>
      <c r="FV83" s="5"/>
      <c r="FW83" s="27">
        <f t="shared" si="302"/>
        <v>0</v>
      </c>
      <c r="FX83" s="5"/>
      <c r="FY83" s="358">
        <f>VLOOKUP(F83,Scenarios!Z85:AD206,5,0)</f>
        <v>-49291669.609999999</v>
      </c>
      <c r="FZ83" s="16">
        <f t="shared" si="303"/>
        <v>-49758156.558040753</v>
      </c>
      <c r="GA83" s="16">
        <f t="shared" si="304"/>
        <v>-50225895.745724961</v>
      </c>
      <c r="GB83" s="16">
        <f t="shared" si="305"/>
        <v>-50697159.056137405</v>
      </c>
      <c r="GC83" s="16">
        <f t="shared" si="306"/>
        <v>-51168927.4824479</v>
      </c>
      <c r="GD83" s="16">
        <f t="shared" si="307"/>
        <v>-51634658.582519963</v>
      </c>
      <c r="GE83" s="16">
        <f t="shared" si="308"/>
        <v>-49158354.194425255</v>
      </c>
      <c r="GF83" s="16">
        <f t="shared" si="309"/>
        <v>-49619234.312131107</v>
      </c>
      <c r="GG83" s="16">
        <f t="shared" si="310"/>
        <v>-50082867.459123574</v>
      </c>
      <c r="GH83" s="16">
        <f t="shared" si="311"/>
        <v>-50544908.614689939</v>
      </c>
      <c r="GI83" s="16">
        <f t="shared" si="312"/>
        <v>-50116240.977606624</v>
      </c>
      <c r="GJ83" s="16">
        <f t="shared" si="313"/>
        <v>-49684660.827452987</v>
      </c>
      <c r="GK83" s="16">
        <f t="shared" si="314"/>
        <v>-49250168.16422902</v>
      </c>
      <c r="GL83" s="16">
        <f t="shared" si="315"/>
        <v>-48812762.987934731</v>
      </c>
      <c r="GM83" s="16">
        <f t="shared" si="316"/>
        <v>-48372445.298570111</v>
      </c>
      <c r="GN83" s="16">
        <f t="shared" si="317"/>
        <v>-47929215.096135169</v>
      </c>
      <c r="GO83" s="16">
        <f t="shared" si="318"/>
        <v>-47484300.208044954</v>
      </c>
      <c r="GP83" s="16">
        <f t="shared" si="319"/>
        <v>-47041912.661675528</v>
      </c>
      <c r="GQ83" s="16">
        <f t="shared" si="320"/>
        <v>-46603259.178295217</v>
      </c>
      <c r="GR83" s="16">
        <f t="shared" si="321"/>
        <v>-46185208.419579662</v>
      </c>
      <c r="GS83" s="16">
        <f t="shared" si="322"/>
        <v>-45764313.951129124</v>
      </c>
      <c r="GT83" s="16">
        <f t="shared" si="323"/>
        <v>-45340575.772943601</v>
      </c>
      <c r="GU83" s="16">
        <f t="shared" si="324"/>
        <v>-44913993.885023095</v>
      </c>
      <c r="GV83" s="16">
        <f t="shared" si="325"/>
        <v>-44484568.287367612</v>
      </c>
      <c r="GW83" s="13"/>
      <c r="GX83" s="569" t="s">
        <v>1030</v>
      </c>
      <c r="GY83" s="599" t="str">
        <f t="shared" si="242"/>
        <v>111IPSG</v>
      </c>
      <c r="GZ83" s="563">
        <f t="shared" si="326"/>
        <v>-47066721.902952366</v>
      </c>
      <c r="HA83" s="127">
        <f>VLOOKUP($GX83,Scenarios!$V$11:$Y$132,4,0)</f>
        <v>-46671207.899999902</v>
      </c>
      <c r="HB83" s="127">
        <f t="shared" si="328"/>
        <v>-395514.00295246392</v>
      </c>
      <c r="HD83" s="106">
        <f>VLOOKUP($GX83,Scenarios!$AE$11:$AF$132,2,0)</f>
        <v>-42138342.836785309</v>
      </c>
      <c r="HE83" s="106">
        <f>VLOOKUP($GX83,Scenarios!$V$11:$Y$132,4,0)</f>
        <v>-46671207.899999902</v>
      </c>
      <c r="HF83" s="106">
        <f t="shared" si="329"/>
        <v>4532865.0632145926</v>
      </c>
      <c r="HH83" s="106">
        <f t="shared" si="327"/>
        <v>4928379.0661670566</v>
      </c>
    </row>
    <row r="84" spans="1:216">
      <c r="A84" t="s">
        <v>46</v>
      </c>
      <c r="B84" t="s">
        <v>14</v>
      </c>
      <c r="C84" s="3" t="s">
        <v>14</v>
      </c>
      <c r="D84" s="5" t="s">
        <v>148</v>
      </c>
      <c r="E84" s="5" t="s">
        <v>45</v>
      </c>
      <c r="F84" s="5" t="s">
        <v>157</v>
      </c>
      <c r="G84" s="5" t="s">
        <v>98</v>
      </c>
      <c r="H84" s="5" t="s">
        <v>1031</v>
      </c>
      <c r="I84" s="5"/>
      <c r="J84" s="119">
        <f>SUMIF(Retirements!$E$10:$E$96,'Accum Dep'!$F84,Retirements!ED$10:ED$97)</f>
        <v>0</v>
      </c>
      <c r="K84" s="119">
        <f>SUMIF(Retirements!$E$10:$E$96,'Accum Dep'!$F84,Retirements!EE$10:EE$97)</f>
        <v>0</v>
      </c>
      <c r="L84" s="119">
        <f>SUMIF(Retirements!$E$10:$E$96,'Accum Dep'!$F84,Retirements!EF$10:EF$97)</f>
        <v>0</v>
      </c>
      <c r="M84" s="119">
        <f>SUMIF(Retirements!$E$10:$E$96,'Accum Dep'!$F84,Retirements!EG$10:EG$97)</f>
        <v>0</v>
      </c>
      <c r="N84" s="119">
        <f>SUMIF(Retirements!$E$10:$E$96,'Accum Dep'!$F84,Retirements!EH$10:EH$97)</f>
        <v>0</v>
      </c>
      <c r="O84" s="119">
        <f>SUMIF(Retirements!$E$10:$E$96,'Accum Dep'!$F84,Retirements!EI$10:EI$97)</f>
        <v>0</v>
      </c>
      <c r="P84" s="119">
        <f>SUMIF(Retirements!$E$10:$E$96,'Accum Dep'!$F84,Retirements!EJ$10:EJ$97)</f>
        <v>0</v>
      </c>
      <c r="Q84" s="119">
        <f>SUMIF(Retirements!$E$10:$E$96,'Accum Dep'!$F84,Retirements!EK$10:EK$97)</f>
        <v>0</v>
      </c>
      <c r="R84" s="119">
        <f>SUMIF(Retirements!$E$10:$E$96,'Accum Dep'!$F84,Retirements!EL$10:EL$97)</f>
        <v>0</v>
      </c>
      <c r="S84" s="119">
        <f>SUMIF(Retirements!$E$10:$E$96,'Accum Dep'!$F84,Retirements!EM$10:EM$97)</f>
        <v>-218053.03780673421</v>
      </c>
      <c r="T84" s="119">
        <f>SUMIF(Retirements!$E$10:$E$96,'Accum Dep'!$F84,Retirements!EN$10:EN$97)</f>
        <v>-218053.03780673421</v>
      </c>
      <c r="U84" s="119">
        <f>SUMIF(Retirements!$E$10:$E$96,'Accum Dep'!$F84,Retirements!EO$10:EO$97)</f>
        <v>-218053.03780673421</v>
      </c>
      <c r="V84" s="119">
        <f>SUMIF(Retirements!$E$10:$E$96,'Accum Dep'!$F84,Retirements!EP$10:EP$97)</f>
        <v>-218053.03780673421</v>
      </c>
      <c r="W84" s="119">
        <f>SUMIF(Retirements!$E$10:$E$96,'Accum Dep'!$F84,Retirements!EQ$10:EQ$97)</f>
        <v>-218053.03780673421</v>
      </c>
      <c r="X84" s="119">
        <f>SUMIF(Retirements!$E$10:$E$96,'Accum Dep'!$F84,Retirements!ER$10:ER$97)</f>
        <v>-218053.03780673421</v>
      </c>
      <c r="Y84" s="119">
        <f>SUMIF(Retirements!$E$10:$E$96,'Accum Dep'!$F84,Retirements!ES$10:ES$97)</f>
        <v>-218053.03780673421</v>
      </c>
      <c r="Z84" s="119">
        <f>SUMIF(Retirements!$E$10:$E$96,'Accum Dep'!$F84,Retirements!ET$10:ET$97)</f>
        <v>-218053.03780673421</v>
      </c>
      <c r="AA84" s="119">
        <f>SUMIF(Retirements!$E$10:$E$96,'Accum Dep'!$F84,Retirements!EU$10:EU$97)</f>
        <v>-218053.03780673421</v>
      </c>
      <c r="AB84" s="119">
        <f>SUMIF(Retirements!$E$10:$E$96,'Accum Dep'!$F84,Retirements!EV$10:EV$97)</f>
        <v>-213752.74530704555</v>
      </c>
      <c r="AC84" s="119">
        <f>SUMIF(Retirements!$E$10:$E$96,'Accum Dep'!$F84,Retirements!EW$10:EW$97)</f>
        <v>-213752.74530704555</v>
      </c>
      <c r="AD84" s="119">
        <f>SUMIF(Retirements!$E$10:$E$96,'Accum Dep'!$F84,Retirements!EX$10:EX$97)</f>
        <v>-213752.74530704555</v>
      </c>
      <c r="AE84" s="119">
        <f>SUMIF(Retirements!$E$10:$E$96,'Accum Dep'!$F84,Retirements!EY$10:EY$97)</f>
        <v>-213752.74530704555</v>
      </c>
      <c r="AF84" s="119">
        <f>SUMIF(Retirements!$E$10:$E$96,'Accum Dep'!$F84,Retirements!EZ$10:EZ$97)</f>
        <v>-213752.74530704555</v>
      </c>
      <c r="AG84" s="7"/>
      <c r="AH84" s="27">
        <f>SUMIF('Depreciation Exp'!$F$8:$F$130,'Accum Dep'!$F84,'Depreciation Exp'!CH$8:CH$133)</f>
        <v>217911.81083333338</v>
      </c>
      <c r="AI84" s="27">
        <f>SUMIF('Depreciation Exp'!$F$8:$F$130,'Accum Dep'!$F84,'Depreciation Exp'!CI$8:CI$133)</f>
        <v>217911.81083333338</v>
      </c>
      <c r="AJ84" s="27">
        <f>SUMIF('Depreciation Exp'!$F$8:$F$130,'Accum Dep'!$F84,'Depreciation Exp'!CJ$8:CJ$133)</f>
        <v>217911.81083333338</v>
      </c>
      <c r="AK84" s="27">
        <f>SUMIF('Depreciation Exp'!$F$8:$F$130,'Accum Dep'!$F84,'Depreciation Exp'!CK$8:CK$133)</f>
        <v>217911.81083333338</v>
      </c>
      <c r="AL84" s="27">
        <f>SUMIF('Depreciation Exp'!$F$8:$F$130,'Accum Dep'!$F84,'Depreciation Exp'!CL$8:CL$133)</f>
        <v>217911.81083333338</v>
      </c>
      <c r="AM84" s="27">
        <f>SUMIF('Depreciation Exp'!$F$8:$F$130,'Accum Dep'!$F84,'Depreciation Exp'!CM$8:CM$133)</f>
        <v>217911.81083333338</v>
      </c>
      <c r="AN84" s="27">
        <f>SUMIF('Depreciation Exp'!$F$8:$F$130,'Accum Dep'!$F84,'Depreciation Exp'!CN$8:CN$133)</f>
        <v>217911.81083333338</v>
      </c>
      <c r="AO84" s="27">
        <f>SUMIF('Depreciation Exp'!$F$8:$F$130,'Accum Dep'!$F84,'Depreciation Exp'!CO$8:CO$133)</f>
        <v>217911.81083333338</v>
      </c>
      <c r="AP84" s="27">
        <f>SUMIF('Depreciation Exp'!$F$8:$F$130,'Accum Dep'!$F84,'Depreciation Exp'!CP$8:CP$133)</f>
        <v>217911.81083333338</v>
      </c>
      <c r="AQ84" s="27">
        <f>SUMIF('Depreciation Exp'!$F$8:$F$130,'Accum Dep'!$F84,'Depreciation Exp'!CQ$8:CQ$133)</f>
        <v>217911.81083333338</v>
      </c>
      <c r="AR84" s="27">
        <f>SUMIF('Depreciation Exp'!$F$8:$F$130,'Accum Dep'!$F84,'Depreciation Exp'!CR$8:CR$133)</f>
        <v>217673.06042676928</v>
      </c>
      <c r="AS84" s="27">
        <f>SUMIF('Depreciation Exp'!$F$8:$F$130,'Accum Dep'!$F84,'Depreciation Exp'!CS$8:CS$133)</f>
        <v>217195.55961364103</v>
      </c>
      <c r="AT84" s="27">
        <f>SUMIF('Depreciation Exp'!$F$8:$F$130,'Accum Dep'!$F84,'Depreciation Exp'!CT$8:CT$133)</f>
        <v>216718.05880051284</v>
      </c>
      <c r="AU84" s="27">
        <f>SUMIF('Depreciation Exp'!$F$8:$F$130,'Accum Dep'!$F84,'Depreciation Exp'!CU$8:CU$133)</f>
        <v>216240.55798738459</v>
      </c>
      <c r="AV84" s="27">
        <f>SUMIF('Depreciation Exp'!$F$8:$F$130,'Accum Dep'!$F84,'Depreciation Exp'!CV$8:CV$133)</f>
        <v>215763.05717425639</v>
      </c>
      <c r="AW84" s="27">
        <f>SUMIF('Depreciation Exp'!$F$8:$F$130,'Accum Dep'!$F84,'Depreciation Exp'!CW$8:CW$133)</f>
        <v>215285.55636112814</v>
      </c>
      <c r="AX84" s="27">
        <f>SUMIF('Depreciation Exp'!$F$8:$F$130,'Accum Dep'!$F84,'Depreciation Exp'!CX$8:CX$133)</f>
        <v>214808.05554799995</v>
      </c>
      <c r="AY84" s="27">
        <f>SUMIF('Depreciation Exp'!$F$8:$F$130,'Accum Dep'!$F84,'Depreciation Exp'!CY$8:CY$133)</f>
        <v>214330.55473487169</v>
      </c>
      <c r="AZ84" s="27">
        <f>SUMIF('Depreciation Exp'!$F$8:$F$130,'Accum Dep'!$F84,'Depreciation Exp'!CZ$8:CZ$133)</f>
        <v>213853.05392174353</v>
      </c>
      <c r="BA84" s="27">
        <f>SUMIF('Depreciation Exp'!$F$8:$F$130,'Accum Dep'!$F84,'Depreciation Exp'!DA$8:DA$133)</f>
        <v>213380.26158043009</v>
      </c>
      <c r="BB84" s="27">
        <f>SUMIF('Depreciation Exp'!$F$8:$F$130,'Accum Dep'!$F84,'Depreciation Exp'!DB$8:DB$133)</f>
        <v>212912.17771093146</v>
      </c>
      <c r="BC84" s="27">
        <f>SUMIF('Depreciation Exp'!$F$8:$F$130,'Accum Dep'!$F84,'Depreciation Exp'!DC$8:DC$133)</f>
        <v>212444.09384143288</v>
      </c>
      <c r="BD84" s="27">
        <f>SUMIF('Depreciation Exp'!$F$8:$F$130,'Accum Dep'!$F84,'Depreciation Exp'!DD$8:DD$133)</f>
        <v>211976.00997193425</v>
      </c>
      <c r="BE84" s="27">
        <f>SUMIF('Depreciation Exp'!$F$8:$F$130,'Accum Dep'!$F84,'Depreciation Exp'!DE$8:DE$133)</f>
        <v>211507.92610243568</v>
      </c>
      <c r="BF84" s="59"/>
      <c r="BG84" s="27">
        <f>SUMIF(Adjustments!$J$4:$J$921,($F84&amp;"/"&amp;BG$4&amp;"/"&amp;BG$3&amp;"/"&amp;BG$2),Adjustments!L$4:L$921)</f>
        <v>0</v>
      </c>
      <c r="BH84" s="27">
        <f>SUMIF(Adjustments!$J$4:$J$921,($F84&amp;"/"&amp;BH$4&amp;"/"&amp;BH$3&amp;"/"&amp;BH$2),Adjustments!M$4:M$921)</f>
        <v>0</v>
      </c>
      <c r="BI84" s="27">
        <f>SUMIF(Adjustments!$J$4:$J$921,($F84&amp;"/"&amp;BI$4&amp;"/"&amp;BI$3&amp;"/"&amp;BI$2),Adjustments!N$4:N$921)</f>
        <v>0</v>
      </c>
      <c r="BJ84" s="27">
        <f>SUMIF(Adjustments!$J$4:$J$921,($F84&amp;"/"&amp;BJ$4&amp;"/"&amp;BJ$3&amp;"/"&amp;BJ$2),Adjustments!O$4:O$921)</f>
        <v>0</v>
      </c>
      <c r="BK84" s="27">
        <f>SUMIF(Adjustments!$J$4:$J$921,($F84&amp;"/"&amp;BK$4&amp;"/"&amp;BK$3&amp;"/"&amp;BK$2),Adjustments!P$4:P$921)</f>
        <v>0</v>
      </c>
      <c r="BL84" s="27">
        <f>SUMIF(Adjustments!$J$4:$J$921,($F84&amp;"/"&amp;BL$4&amp;"/"&amp;BL$3&amp;"/"&amp;BL$2),Adjustments!Q$4:Q$921)</f>
        <v>0</v>
      </c>
      <c r="BM84" s="27">
        <f>SUMIF(Adjustments!$J$4:$J$921,($F84&amp;"/"&amp;BM$4&amp;"/"&amp;BM$3&amp;"/"&amp;BM$2),Adjustments!R$4:R$921)</f>
        <v>0</v>
      </c>
      <c r="BN84" s="27">
        <f>SUMIF(Adjustments!$J$4:$J$921,($F84&amp;"/"&amp;BN$4&amp;"/"&amp;BN$3&amp;"/"&amp;BN$2),Adjustments!S$4:S$921)</f>
        <v>0</v>
      </c>
      <c r="BO84" s="27">
        <f>SUMIF(Adjustments!$J$4:$J$921,($F84&amp;"/"&amp;BO$4&amp;"/"&amp;BO$3&amp;"/"&amp;BO$2),Adjustments!T$4:T$921)</f>
        <v>0</v>
      </c>
      <c r="BP84" s="27">
        <f>SUMIF(Adjustments!$J$4:$J$921,($F84&amp;"/"&amp;BP$4&amp;"/"&amp;BP$3&amp;"/"&amp;BP$2),Adjustments!U$4:U$921)</f>
        <v>0</v>
      </c>
      <c r="BQ84" s="27">
        <f>SUMIF(Adjustments!$J$4:$J$921,($F84&amp;"/"&amp;BQ$4&amp;"/"&amp;BQ$3&amp;"/"&amp;BQ$2),Adjustments!V$4:V$921)</f>
        <v>0</v>
      </c>
      <c r="BR84" s="27">
        <f>SUMIF(Adjustments!$J$4:$J$921,($F84&amp;"/"&amp;BR$4&amp;"/"&amp;BR$3&amp;"/"&amp;BR$2),Adjustments!W$4:W$921)</f>
        <v>0</v>
      </c>
      <c r="BS84" s="27">
        <f>SUMIF(Adjustments!$J$4:$J$921,($F84&amp;"/"&amp;BS$4&amp;"/"&amp;BS$3&amp;"/"&amp;BS$2),Adjustments!X$4:X$921)</f>
        <v>0</v>
      </c>
      <c r="BT84" s="27">
        <f>SUMIF(Adjustments!$J$4:$J$921,($F84&amp;"/"&amp;BT$4&amp;"/"&amp;BT$3&amp;"/"&amp;BT$2),Adjustments!Y$4:Y$921)</f>
        <v>0</v>
      </c>
      <c r="BU84" s="27">
        <f>SUMIF(Adjustments!$J$4:$J$921,($F84&amp;"/"&amp;BU$4&amp;"/"&amp;BU$3&amp;"/"&amp;BU$2),Adjustments!Z$4:Z$921)</f>
        <v>0</v>
      </c>
      <c r="BV84" s="27">
        <f>SUMIF(Adjustments!$J$4:$J$921,($F84&amp;"/"&amp;BV$4&amp;"/"&amp;BV$3&amp;"/"&amp;BV$2),Adjustments!AA$4:AA$921)</f>
        <v>0</v>
      </c>
      <c r="BW84" s="27">
        <f>SUMIF(Adjustments!$J$4:$J$921,($F84&amp;"/"&amp;BW$4&amp;"/"&amp;BW$3&amp;"/"&amp;BW$2),Adjustments!AB$4:AB$921)</f>
        <v>0</v>
      </c>
      <c r="BX84" s="27">
        <f>SUMIF(Adjustments!$J$4:$J$921,($F84&amp;"/"&amp;BX$4&amp;"/"&amp;BX$3&amp;"/"&amp;BX$2),Adjustments!AC$4:AC$921)</f>
        <v>0</v>
      </c>
      <c r="BY84" s="27">
        <f>SUMIF(Adjustments!$J$4:$J$921,($F84&amp;"/"&amp;BY$4&amp;"/"&amp;BY$3&amp;"/"&amp;BY$2),Adjustments!AD$4:AD$921)</f>
        <v>0</v>
      </c>
      <c r="BZ84" s="27">
        <f>SUMIF(Adjustments!$J$4:$J$921,($F84&amp;"/"&amp;BZ$4&amp;"/"&amp;BZ$3&amp;"/"&amp;BZ$2),Adjustments!AE$4:AE$921)</f>
        <v>0</v>
      </c>
      <c r="CA84" s="27">
        <f>SUMIF(Adjustments!$J$4:$J$921,($F84&amp;"/"&amp;CA$4&amp;"/"&amp;CA$3&amp;"/"&amp;CA$2),Adjustments!AF$4:AF$921)</f>
        <v>0</v>
      </c>
      <c r="CB84" s="27">
        <f>SUMIF(Adjustments!$J$4:$J$921,($F84&amp;"/"&amp;CB$4&amp;"/"&amp;CB$3&amp;"/"&amp;CB$2),Adjustments!AG$4:AG$921)</f>
        <v>0</v>
      </c>
      <c r="CC84" s="27">
        <f>SUMIF(Adjustments!$J$4:$J$921,($F84&amp;"/"&amp;CC$4&amp;"/"&amp;CC$3&amp;"/"&amp;CC$2),Adjustments!AH$4:AH$921)</f>
        <v>0</v>
      </c>
      <c r="CD84" s="5"/>
      <c r="CE84" s="27">
        <f>SUMIF(Adjustments!$J$4:$J$921,($F84&amp;"/"&amp;CE$4&amp;"/"&amp;CE$3&amp;"/"&amp;CE$2),Adjustments!L$4:L$921)</f>
        <v>0</v>
      </c>
      <c r="CF84" s="27">
        <f>SUMIF(Adjustments!$J$4:$J$921,($F84&amp;"/"&amp;CF$4&amp;"/"&amp;CF$3&amp;"/"&amp;CF$2),Adjustments!M$4:M$921)</f>
        <v>0</v>
      </c>
      <c r="CG84" s="27">
        <f>SUMIF(Adjustments!$J$4:$J$921,($F84&amp;"/"&amp;CG$4&amp;"/"&amp;CG$3&amp;"/"&amp;CG$2),Adjustments!N$4:N$921)</f>
        <v>0</v>
      </c>
      <c r="CH84" s="27">
        <f>SUMIF(Adjustments!$J$4:$J$921,($F84&amp;"/"&amp;CH$4&amp;"/"&amp;CH$3&amp;"/"&amp;CH$2),Adjustments!O$4:O$921)</f>
        <v>0</v>
      </c>
      <c r="CI84" s="27">
        <f>SUMIF(Adjustments!$J$4:$J$921,($F84&amp;"/"&amp;CI$4&amp;"/"&amp;CI$3&amp;"/"&amp;CI$2),Adjustments!P$4:P$921)</f>
        <v>0</v>
      </c>
      <c r="CJ84" s="27">
        <f>SUMIF(Adjustments!$J$4:$J$921,($F84&amp;"/"&amp;CJ$4&amp;"/"&amp;CJ$3&amp;"/"&amp;CJ$2),Adjustments!Q$4:Q$921)</f>
        <v>0</v>
      </c>
      <c r="CK84" s="27">
        <f>SUMIF(Adjustments!$J$4:$J$921,($F84&amp;"/"&amp;CK$4&amp;"/"&amp;CK$3&amp;"/"&amp;CK$2),Adjustments!R$4:R$921)</f>
        <v>0</v>
      </c>
      <c r="CL84" s="27">
        <f>SUMIF(Adjustments!$J$4:$J$921,($F84&amp;"/"&amp;CL$4&amp;"/"&amp;CL$3&amp;"/"&amp;CL$2),Adjustments!S$4:S$921)</f>
        <v>0</v>
      </c>
      <c r="CM84" s="27">
        <f>SUMIF(Adjustments!$J$4:$J$921,($F84&amp;"/"&amp;CM$4&amp;"/"&amp;CM$3&amp;"/"&amp;CM$2),Adjustments!T$4:T$921)</f>
        <v>0</v>
      </c>
      <c r="CN84" s="27">
        <f>SUMIF(Adjustments!$J$4:$J$921,($F84&amp;"/"&amp;CN$4&amp;"/"&amp;CN$3&amp;"/"&amp;CN$2),Adjustments!U$4:U$921)</f>
        <v>0</v>
      </c>
      <c r="CO84" s="27">
        <f>SUMIF(Adjustments!$J$4:$J$921,($F84&amp;"/"&amp;CO$4&amp;"/"&amp;CO$3&amp;"/"&amp;CO$2),Adjustments!V$4:V$921)</f>
        <v>0</v>
      </c>
      <c r="CP84" s="27">
        <f>SUMIF(Adjustments!$J$4:$J$921,($F84&amp;"/"&amp;CP$4&amp;"/"&amp;CP$3&amp;"/"&amp;CP$2),Adjustments!W$4:W$921)</f>
        <v>0</v>
      </c>
      <c r="CQ84" s="27">
        <f>SUMIF(Adjustments!$J$4:$J$921,($F84&amp;"/"&amp;CQ$4&amp;"/"&amp;CQ$3&amp;"/"&amp;CQ$2),Adjustments!X$4:X$921)</f>
        <v>0</v>
      </c>
      <c r="CR84" s="27">
        <f>SUMIF(Adjustments!$J$4:$J$921,($F84&amp;"/"&amp;CR$4&amp;"/"&amp;CR$3&amp;"/"&amp;CR$2),Adjustments!Y$4:Y$921)</f>
        <v>0</v>
      </c>
      <c r="CS84" s="27">
        <f>SUMIF(Adjustments!$J$4:$J$921,($F84&amp;"/"&amp;CS$4&amp;"/"&amp;CS$3&amp;"/"&amp;CS$2),Adjustments!Z$4:Z$921)</f>
        <v>0</v>
      </c>
      <c r="CT84" s="27">
        <f>SUMIF(Adjustments!$J$4:$J$921,($F84&amp;"/"&amp;CT$4&amp;"/"&amp;CT$3&amp;"/"&amp;CT$2),Adjustments!AA$4:AA$921)</f>
        <v>0</v>
      </c>
      <c r="CU84" s="27">
        <f>SUMIF(Adjustments!$J$4:$J$921,($F84&amp;"/"&amp;CU$4&amp;"/"&amp;CU$3&amp;"/"&amp;CU$2),Adjustments!AB$4:AB$921)</f>
        <v>0</v>
      </c>
      <c r="CV84" s="27">
        <f>SUMIF(Adjustments!$J$4:$J$921,($F84&amp;"/"&amp;CV$4&amp;"/"&amp;CV$3&amp;"/"&amp;CV$2),Adjustments!AC$4:AC$921)</f>
        <v>0</v>
      </c>
      <c r="CW84" s="27">
        <f>SUMIF(Adjustments!$J$4:$J$921,($F84&amp;"/"&amp;CW$4&amp;"/"&amp;CW$3&amp;"/"&amp;CW$2),Adjustments!AD$4:AD$921)</f>
        <v>0</v>
      </c>
      <c r="CX84" s="27">
        <f>SUMIF(Adjustments!$J$4:$J$921,($F84&amp;"/"&amp;CX$4&amp;"/"&amp;CX$3&amp;"/"&amp;CX$2),Adjustments!AE$4:AE$921)</f>
        <v>0</v>
      </c>
      <c r="CY84" s="27">
        <f>SUMIF(Adjustments!$J$4:$J$921,($F84&amp;"/"&amp;CY$4&amp;"/"&amp;CY$3&amp;"/"&amp;CY$2),Adjustments!AF$4:AF$921)</f>
        <v>0</v>
      </c>
      <c r="CZ84" s="27">
        <f>SUMIF(Adjustments!$J$4:$J$921,($F84&amp;"/"&amp;CZ$4&amp;"/"&amp;CZ$3&amp;"/"&amp;CZ$2),Adjustments!AG$4:AG$921)</f>
        <v>0</v>
      </c>
      <c r="DA84" s="27">
        <f>SUMIF(Adjustments!$J$4:$J$921,($F84&amp;"/"&amp;DA$4&amp;"/"&amp;DA$3&amp;"/"&amp;DA$2),Adjustments!AH$4:AH$921)</f>
        <v>0</v>
      </c>
      <c r="DB84" s="5"/>
      <c r="DC84" s="27">
        <f>SUMIF(Adjustments!$J$4:$J$921,($F84&amp;"/"&amp;DC$4&amp;"/"&amp;DC$3&amp;"/"&amp;DC$2),Adjustments!L$4:L$921)</f>
        <v>0</v>
      </c>
      <c r="DD84" s="27">
        <f>SUMIF(Adjustments!$J$4:$J$921,($F84&amp;"/"&amp;DD$4&amp;"/"&amp;DD$3&amp;"/"&amp;DD$2),Adjustments!M$4:M$921)</f>
        <v>0</v>
      </c>
      <c r="DE84" s="27">
        <f>SUMIF(Adjustments!$J$4:$J$921,($F84&amp;"/"&amp;DE$4&amp;"/"&amp;DE$3&amp;"/"&amp;DE$2),Adjustments!N$4:N$921)</f>
        <v>0</v>
      </c>
      <c r="DF84" s="27">
        <f>SUMIF(Adjustments!$J$4:$J$921,($F84&amp;"/"&amp;DF$4&amp;"/"&amp;DF$3&amp;"/"&amp;DF$2),Adjustments!O$4:O$921)</f>
        <v>0</v>
      </c>
      <c r="DG84" s="27">
        <f>SUMIF(Adjustments!$J$4:$J$921,($F84&amp;"/"&amp;DG$4&amp;"/"&amp;DG$3&amp;"/"&amp;DG$2),Adjustments!P$4:P$921)</f>
        <v>0</v>
      </c>
      <c r="DH84" s="27">
        <f>SUMIF(Adjustments!$J$4:$J$921,($F84&amp;"/"&amp;DH$4&amp;"/"&amp;DH$3&amp;"/"&amp;DH$2),Adjustments!Q$4:Q$921)</f>
        <v>0</v>
      </c>
      <c r="DI84" s="27">
        <f>SUMIF(Adjustments!$J$4:$J$921,($F84&amp;"/"&amp;DI$4&amp;"/"&amp;DI$3&amp;"/"&amp;DI$2),Adjustments!R$4:R$921)</f>
        <v>0</v>
      </c>
      <c r="DJ84" s="27">
        <f>SUMIF(Adjustments!$J$4:$J$921,($F84&amp;"/"&amp;DJ$4&amp;"/"&amp;DJ$3&amp;"/"&amp;DJ$2),Adjustments!S$4:S$921)</f>
        <v>0</v>
      </c>
      <c r="DK84" s="27">
        <f>SUMIF(Adjustments!$J$4:$J$921,($F84&amp;"/"&amp;DK$4&amp;"/"&amp;DK$3&amp;"/"&amp;DK$2),Adjustments!T$4:T$921)</f>
        <v>0</v>
      </c>
      <c r="DL84" s="27">
        <f>SUMIF(Adjustments!$J$4:$J$921,($F84&amp;"/"&amp;DL$4&amp;"/"&amp;DL$3&amp;"/"&amp;DL$2),Adjustments!U$4:U$921)</f>
        <v>0</v>
      </c>
      <c r="DM84" s="27">
        <f>SUMIF(Adjustments!$J$4:$J$921,($F84&amp;"/"&amp;DM$4&amp;"/"&amp;DM$3&amp;"/"&amp;DM$2),Adjustments!V$4:V$921)</f>
        <v>0</v>
      </c>
      <c r="DN84" s="27">
        <f>SUMIF(Adjustments!$J$4:$J$921,($F84&amp;"/"&amp;DN$4&amp;"/"&amp;DN$3&amp;"/"&amp;DN$2),Adjustments!W$4:W$921)</f>
        <v>0</v>
      </c>
      <c r="DO84" s="27">
        <f>SUMIF(Adjustments!$J$4:$J$921,($F84&amp;"/"&amp;DO$4&amp;"/"&amp;DO$3&amp;"/"&amp;DO$2),Adjustments!X$4:X$921)</f>
        <v>0</v>
      </c>
      <c r="DP84" s="27">
        <f>SUMIF(Adjustments!$J$4:$J$921,($F84&amp;"/"&amp;DP$4&amp;"/"&amp;DP$3&amp;"/"&amp;DP$2),Adjustments!Y$4:Y$921)</f>
        <v>0</v>
      </c>
      <c r="DQ84" s="27">
        <f>SUMIF(Adjustments!$J$4:$J$921,($F84&amp;"/"&amp;DQ$4&amp;"/"&amp;DQ$3&amp;"/"&amp;DQ$2),Adjustments!Z$4:Z$921)</f>
        <v>0</v>
      </c>
      <c r="DR84" s="27">
        <f>SUMIF(Adjustments!$J$4:$J$921,($F84&amp;"/"&amp;DR$4&amp;"/"&amp;DR$3&amp;"/"&amp;DR$2),Adjustments!AA$4:AA$921)</f>
        <v>0</v>
      </c>
      <c r="DS84" s="27">
        <f>SUMIF(Adjustments!$J$4:$J$921,($F84&amp;"/"&amp;DS$4&amp;"/"&amp;DS$3&amp;"/"&amp;DS$2),Adjustments!AB$4:AB$921)</f>
        <v>0</v>
      </c>
      <c r="DT84" s="27">
        <f>SUMIF(Adjustments!$J$4:$J$921,($F84&amp;"/"&amp;DT$4&amp;"/"&amp;DT$3&amp;"/"&amp;DT$2),Adjustments!AC$4:AC$921)</f>
        <v>0</v>
      </c>
      <c r="DU84" s="27">
        <f>SUMIF(Adjustments!$J$4:$J$921,($F84&amp;"/"&amp;DU$4&amp;"/"&amp;DU$3&amp;"/"&amp;DU$2),Adjustments!AD$4:AD$921)</f>
        <v>0</v>
      </c>
      <c r="DV84" s="27">
        <f>SUMIF(Adjustments!$J$4:$J$921,($F84&amp;"/"&amp;DV$4&amp;"/"&amp;DV$3&amp;"/"&amp;DV$2),Adjustments!AE$4:AE$921)</f>
        <v>0</v>
      </c>
      <c r="DW84" s="27">
        <f>SUMIF(Adjustments!$J$4:$J$921,($F84&amp;"/"&amp;DW$4&amp;"/"&amp;DW$3&amp;"/"&amp;DW$2),Adjustments!AF$4:AF$921)</f>
        <v>0</v>
      </c>
      <c r="DX84" s="27">
        <f>SUMIF(Adjustments!$J$4:$J$921,($F84&amp;"/"&amp;DX$4&amp;"/"&amp;DX$3&amp;"/"&amp;DX$2),Adjustments!AG$4:AG$921)</f>
        <v>0</v>
      </c>
      <c r="DY84" s="27">
        <f>SUMIF(Adjustments!$J$4:$J$921,($F84&amp;"/"&amp;DY$4&amp;"/"&amp;DY$3&amp;"/"&amp;DY$2),Adjustments!AH$4:AH$921)</f>
        <v>0</v>
      </c>
      <c r="DZ84" s="5"/>
      <c r="EA84" s="27">
        <f>SUMIF(Adjustments!$J$4:$J$921,($F84&amp;"/"&amp;EA$4&amp;"/"&amp;EA$3&amp;"/"&amp;EA$2),Adjustments!L$4:L$921)</f>
        <v>0</v>
      </c>
      <c r="EB84" s="27">
        <f>SUMIF(Adjustments!$J$4:$J$921,($F84&amp;"/"&amp;EB$4&amp;"/"&amp;EB$3&amp;"/"&amp;EB$2),Adjustments!M$4:M$921)</f>
        <v>0</v>
      </c>
      <c r="EC84" s="27">
        <f>SUMIF(Adjustments!$J$4:$J$921,($F84&amp;"/"&amp;EC$4&amp;"/"&amp;EC$3&amp;"/"&amp;EC$2),Adjustments!N$4:N$921)</f>
        <v>0</v>
      </c>
      <c r="ED84" s="27">
        <f>SUMIF(Adjustments!$J$4:$J$921,($F84&amp;"/"&amp;ED$4&amp;"/"&amp;ED$3&amp;"/"&amp;ED$2),Adjustments!O$4:O$921)</f>
        <v>0</v>
      </c>
      <c r="EE84" s="27">
        <f>SUMIF(Adjustments!$J$4:$J$921,($F84&amp;"/"&amp;EE$4&amp;"/"&amp;EE$3&amp;"/"&amp;EE$2),Adjustments!P$4:P$921)</f>
        <v>0</v>
      </c>
      <c r="EF84" s="27">
        <f>SUMIF(Adjustments!$J$4:$J$921,($F84&amp;"/"&amp;EF$4&amp;"/"&amp;EF$3&amp;"/"&amp;EF$2),Adjustments!Q$4:Q$921)</f>
        <v>0</v>
      </c>
      <c r="EG84" s="27">
        <f>SUMIF(Adjustments!$J$4:$J$921,($F84&amp;"/"&amp;EG$4&amp;"/"&amp;EG$3&amp;"/"&amp;EG$2),Adjustments!R$4:R$921)</f>
        <v>0</v>
      </c>
      <c r="EH84" s="27">
        <f>SUMIF(Adjustments!$J$4:$J$921,($F84&amp;"/"&amp;EH$4&amp;"/"&amp;EH$3&amp;"/"&amp;EH$2),Adjustments!S$4:S$921)</f>
        <v>0</v>
      </c>
      <c r="EI84" s="27">
        <f>SUMIF(Adjustments!$J$4:$J$921,($F84&amp;"/"&amp;EI$4&amp;"/"&amp;EI$3&amp;"/"&amp;EI$2),Adjustments!T$4:T$921)</f>
        <v>0</v>
      </c>
      <c r="EJ84" s="27">
        <f>SUMIF(Adjustments!$J$4:$J$921,($F84&amp;"/"&amp;EJ$4&amp;"/"&amp;EJ$3&amp;"/"&amp;EJ$2),Adjustments!U$4:U$921)</f>
        <v>0</v>
      </c>
      <c r="EK84" s="27">
        <f>SUMIF(Adjustments!$J$4:$J$921,($F84&amp;"/"&amp;EK$4&amp;"/"&amp;EK$3&amp;"/"&amp;EK$2),Adjustments!V$4:V$921)</f>
        <v>0</v>
      </c>
      <c r="EL84" s="27">
        <f>SUMIF(Adjustments!$J$4:$J$921,($F84&amp;"/"&amp;EL$4&amp;"/"&amp;EL$3&amp;"/"&amp;EL$2),Adjustments!W$4:W$921)</f>
        <v>0</v>
      </c>
      <c r="EM84" s="27">
        <f>SUMIF(Adjustments!$J$4:$J$921,($F84&amp;"/"&amp;EM$4&amp;"/"&amp;EM$3&amp;"/"&amp;EM$2),Adjustments!X$4:X$921)</f>
        <v>0</v>
      </c>
      <c r="EN84" s="27">
        <f>SUMIF(Adjustments!$J$4:$J$921,($F84&amp;"/"&amp;EN$4&amp;"/"&amp;EN$3&amp;"/"&amp;EN$2),Adjustments!Y$4:Y$921)</f>
        <v>0</v>
      </c>
      <c r="EO84" s="27">
        <f>SUMIF(Adjustments!$J$4:$J$921,($F84&amp;"/"&amp;EO$4&amp;"/"&amp;EO$3&amp;"/"&amp;EO$2),Adjustments!Z$4:Z$921)</f>
        <v>0</v>
      </c>
      <c r="EP84" s="27">
        <f>SUMIF(Adjustments!$J$4:$J$921,($F84&amp;"/"&amp;EP$4&amp;"/"&amp;EP$3&amp;"/"&amp;EP$2),Adjustments!AA$4:AA$921)</f>
        <v>0</v>
      </c>
      <c r="EQ84" s="27">
        <f>SUMIF(Adjustments!$J$4:$J$921,($F84&amp;"/"&amp;EQ$4&amp;"/"&amp;EQ$3&amp;"/"&amp;EQ$2),Adjustments!AB$4:AB$921)</f>
        <v>0</v>
      </c>
      <c r="ER84" s="27">
        <f>SUMIF(Adjustments!$J$4:$J$921,($F84&amp;"/"&amp;ER$4&amp;"/"&amp;ER$3&amp;"/"&amp;ER$2),Adjustments!AC$4:AC$921)</f>
        <v>0</v>
      </c>
      <c r="ES84" s="27">
        <f>SUMIF(Adjustments!$J$4:$J$921,($F84&amp;"/"&amp;ES$4&amp;"/"&amp;ES$3&amp;"/"&amp;ES$2),Adjustments!AD$4:AD$921)</f>
        <v>0</v>
      </c>
      <c r="ET84" s="27">
        <f>SUMIF(Adjustments!$J$4:$J$921,($F84&amp;"/"&amp;ET$4&amp;"/"&amp;ET$3&amp;"/"&amp;ET$2),Adjustments!AE$4:AE$921)</f>
        <v>0</v>
      </c>
      <c r="EU84" s="27">
        <f>SUMIF(Adjustments!$J$4:$J$921,($F84&amp;"/"&amp;EU$4&amp;"/"&amp;EU$3&amp;"/"&amp;EU$2),Adjustments!AF$4:AF$921)</f>
        <v>0</v>
      </c>
      <c r="EV84" s="27">
        <f>SUMIF(Adjustments!$J$4:$J$921,($F84&amp;"/"&amp;EV$4&amp;"/"&amp;EV$3&amp;"/"&amp;EV$2),Adjustments!AG$4:AG$921)</f>
        <v>0</v>
      </c>
      <c r="EW84" s="27">
        <f>SUMIF(Adjustments!$J$4:$J$921,($F84&amp;"/"&amp;EW$4&amp;"/"&amp;EW$3&amp;"/"&amp;EW$2),Adjustments!AH$4:AH$921)</f>
        <v>0</v>
      </c>
      <c r="EX84" s="5"/>
      <c r="EY84" s="27">
        <f>SUMIF(Adjustments!$J$4:$J$921,($F84&amp;"/"&amp;EY$4&amp;"/"&amp;EY$3&amp;"/"&amp;EY$2),Adjustments!L$4:L$921)</f>
        <v>0</v>
      </c>
      <c r="EZ84" s="27">
        <f>SUMIF(Adjustments!$J$4:$J$921,($F84&amp;"/"&amp;EZ$4&amp;"/"&amp;EZ$3&amp;"/"&amp;EZ$2),Adjustments!M$4:M$921)</f>
        <v>0</v>
      </c>
      <c r="FA84" s="27">
        <f>SUMIF(Adjustments!$J$4:$J$921,($F84&amp;"/"&amp;FA$4&amp;"/"&amp;FA$3&amp;"/"&amp;FA$2),Adjustments!N$4:N$921)</f>
        <v>0</v>
      </c>
      <c r="FB84" s="27">
        <f>SUMIF(Adjustments!$J$4:$J$921,($F84&amp;"/"&amp;FB$4&amp;"/"&amp;FB$3&amp;"/"&amp;FB$2),Adjustments!O$4:O$921)</f>
        <v>0</v>
      </c>
      <c r="FC84" s="27">
        <f>SUMIF(Adjustments!$J$4:$J$921,($F84&amp;"/"&amp;FC$4&amp;"/"&amp;FC$3&amp;"/"&amp;FC$2),Adjustments!P$4:P$921)</f>
        <v>0</v>
      </c>
      <c r="FD84" s="27">
        <f>SUMIF(Adjustments!$J$4:$J$921,($F84&amp;"/"&amp;FD$4&amp;"/"&amp;FD$3&amp;"/"&amp;FD$2),Adjustments!Q$4:Q$921)</f>
        <v>0</v>
      </c>
      <c r="FE84" s="27">
        <f>SUMIF(Adjustments!$J$4:$J$921,($F84&amp;"/"&amp;FE$4&amp;"/"&amp;FE$3&amp;"/"&amp;FE$2),Adjustments!R$4:R$921)</f>
        <v>0</v>
      </c>
      <c r="FF84" s="27">
        <f>SUMIF(Adjustments!$J$4:$J$921,($F84&amp;"/"&amp;FF$4&amp;"/"&amp;FF$3&amp;"/"&amp;FF$2),Adjustments!S$4:S$921)</f>
        <v>0</v>
      </c>
      <c r="FG84" s="27">
        <f>SUMIF(Adjustments!$J$4:$J$921,($F84&amp;"/"&amp;FG$4&amp;"/"&amp;FG$3&amp;"/"&amp;FG$2),Adjustments!T$4:T$921)</f>
        <v>0</v>
      </c>
      <c r="FH84" s="27">
        <f>SUMIF(Adjustments!$J$4:$J$921,($F84&amp;"/"&amp;FH$4&amp;"/"&amp;FH$3&amp;"/"&amp;FH$2),Adjustments!U$4:U$921)</f>
        <v>0</v>
      </c>
      <c r="FI84" s="27">
        <f>SUMIF(Adjustments!$J$4:$J$921,($F84&amp;"/"&amp;FI$4&amp;"/"&amp;FI$3&amp;"/"&amp;FI$2),Adjustments!V$4:V$921)</f>
        <v>0</v>
      </c>
      <c r="FJ84" s="27">
        <f>SUMIF(Adjustments!$J$4:$J$921,($F84&amp;"/"&amp;FJ$4&amp;"/"&amp;FJ$3&amp;"/"&amp;FJ$2),Adjustments!W$4:W$921)</f>
        <v>0</v>
      </c>
      <c r="FK84" s="27">
        <f>SUMIF(Adjustments!$J$4:$J$921,($F84&amp;"/"&amp;FK$4&amp;"/"&amp;FK$3&amp;"/"&amp;FK$2),Adjustments!X$4:X$921)</f>
        <v>0</v>
      </c>
      <c r="FL84" s="27">
        <f>SUMIF(Adjustments!$J$4:$J$921,($F84&amp;"/"&amp;FL$4&amp;"/"&amp;FL$3&amp;"/"&amp;FL$2),Adjustments!Y$4:Y$921)</f>
        <v>0</v>
      </c>
      <c r="FM84" s="27">
        <f>SUMIF(Adjustments!$J$4:$J$921,($F84&amp;"/"&amp;FM$4&amp;"/"&amp;FM$3&amp;"/"&amp;FM$2),Adjustments!Z$4:Z$921)</f>
        <v>0</v>
      </c>
      <c r="FN84" s="27">
        <f>SUMIF(Adjustments!$J$4:$J$921,($F84&amp;"/"&amp;FN$4&amp;"/"&amp;FN$3&amp;"/"&amp;FN$2),Adjustments!AA$4:AA$921)</f>
        <v>0</v>
      </c>
      <c r="FO84" s="27">
        <f>SUMIF(Adjustments!$J$4:$J$921,($F84&amp;"/"&amp;FO$4&amp;"/"&amp;FO$3&amp;"/"&amp;FO$2),Adjustments!AB$4:AB$921)</f>
        <v>0</v>
      </c>
      <c r="FP84" s="27">
        <f>SUMIF(Adjustments!$J$4:$J$921,($F84&amp;"/"&amp;FP$4&amp;"/"&amp;FP$3&amp;"/"&amp;FP$2),Adjustments!AC$4:AC$921)</f>
        <v>0</v>
      </c>
      <c r="FQ84" s="27">
        <f>SUMIF(Adjustments!$J$4:$J$921,($F84&amp;"/"&amp;FQ$4&amp;"/"&amp;FQ$3&amp;"/"&amp;FQ$2),Adjustments!AD$4:AD$921)</f>
        <v>0</v>
      </c>
      <c r="FR84" s="27">
        <f>SUMIF(Adjustments!$J$4:$J$921,($F84&amp;"/"&amp;FR$4&amp;"/"&amp;FR$3&amp;"/"&amp;FR$2),Adjustments!AE$4:AE$921)</f>
        <v>0</v>
      </c>
      <c r="FS84" s="27">
        <f>SUMIF(Adjustments!$J$4:$J$921,($F84&amp;"/"&amp;FS$4&amp;"/"&amp;FS$3&amp;"/"&amp;FS$2),Adjustments!AF$4:AF$921)</f>
        <v>0</v>
      </c>
      <c r="FT84" s="27">
        <f>SUMIF(Adjustments!$J$4:$J$921,($F84&amp;"/"&amp;FT$4&amp;"/"&amp;FT$3&amp;"/"&amp;FT$2),Adjustments!AG$4:AG$921)</f>
        <v>0</v>
      </c>
      <c r="FU84" s="27">
        <f>SUMIF(Adjustments!$J$4:$J$921,($F84&amp;"/"&amp;FU$4&amp;"/"&amp;FU$3&amp;"/"&amp;FU$2),Adjustments!AH$4:AH$921)</f>
        <v>0</v>
      </c>
      <c r="FV84" s="5"/>
      <c r="FW84" s="27">
        <f t="shared" si="302"/>
        <v>0</v>
      </c>
      <c r="FX84" s="5"/>
      <c r="FY84" s="358">
        <f>VLOOKUP(F84,Scenarios!Z86:AD207,5,0)</f>
        <v>-15377659.780000001</v>
      </c>
      <c r="FZ84" s="16">
        <f t="shared" si="303"/>
        <v>-15595571.590833334</v>
      </c>
      <c r="GA84" s="16">
        <f t="shared" si="304"/>
        <v>-15813483.401666667</v>
      </c>
      <c r="GB84" s="16">
        <f t="shared" si="305"/>
        <v>-16031395.2125</v>
      </c>
      <c r="GC84" s="16">
        <f t="shared" si="306"/>
        <v>-16249307.023333333</v>
      </c>
      <c r="GD84" s="16">
        <f t="shared" si="307"/>
        <v>-16467218.834166666</v>
      </c>
      <c r="GE84" s="16">
        <f t="shared" si="308"/>
        <v>-16685130.645</v>
      </c>
      <c r="GF84" s="16">
        <f t="shared" si="309"/>
        <v>-16903042.455833334</v>
      </c>
      <c r="GG84" s="16">
        <f t="shared" si="310"/>
        <v>-17120954.266666669</v>
      </c>
      <c r="GH84" s="16">
        <f t="shared" si="311"/>
        <v>-17338866.077500004</v>
      </c>
      <c r="GI84" s="16">
        <f t="shared" si="312"/>
        <v>-17338486.100120038</v>
      </c>
      <c r="GJ84" s="16">
        <f t="shared" si="313"/>
        <v>-17337628.621926945</v>
      </c>
      <c r="GK84" s="16">
        <f t="shared" si="314"/>
        <v>-17336293.642920721</v>
      </c>
      <c r="GL84" s="16">
        <f t="shared" si="315"/>
        <v>-17334481.163101371</v>
      </c>
      <c r="GM84" s="16">
        <f t="shared" si="316"/>
        <v>-17332191.182468895</v>
      </c>
      <c r="GN84" s="16">
        <f t="shared" si="317"/>
        <v>-17329423.701023288</v>
      </c>
      <c r="GO84" s="16">
        <f t="shared" si="318"/>
        <v>-17326178.718764555</v>
      </c>
      <c r="GP84" s="16">
        <f t="shared" si="319"/>
        <v>-17322456.235692691</v>
      </c>
      <c r="GQ84" s="16">
        <f t="shared" si="320"/>
        <v>-17318256.251807701</v>
      </c>
      <c r="GR84" s="16">
        <f t="shared" si="321"/>
        <v>-17317883.768081084</v>
      </c>
      <c r="GS84" s="16">
        <f t="shared" si="322"/>
        <v>-17317043.200484969</v>
      </c>
      <c r="GT84" s="16">
        <f t="shared" si="323"/>
        <v>-17315734.549019355</v>
      </c>
      <c r="GU84" s="16">
        <f t="shared" si="324"/>
        <v>-17313957.813684244</v>
      </c>
      <c r="GV84" s="16">
        <f t="shared" si="325"/>
        <v>-17311712.994479634</v>
      </c>
      <c r="GW84" s="13"/>
      <c r="GX84" s="569" t="s">
        <v>1031</v>
      </c>
      <c r="GY84" s="599" t="str">
        <f t="shared" si="242"/>
        <v>111IPSG-P</v>
      </c>
      <c r="GZ84" s="563">
        <f t="shared" si="326"/>
        <v>-17324095.526419647</v>
      </c>
      <c r="HA84" s="127">
        <f>VLOOKUP($GX84,Scenarios!$V$11:$Y$132,4,0)</f>
        <v>-14069890.435000001</v>
      </c>
      <c r="HB84" s="127">
        <f t="shared" si="328"/>
        <v>-3254205.0914196465</v>
      </c>
      <c r="HD84" s="106">
        <f>VLOOKUP($GX84,Scenarios!$AE$11:$AF$132,2,0)</f>
        <v>-15146680.058191597</v>
      </c>
      <c r="HE84" s="106">
        <f>VLOOKUP($GX84,Scenarios!$V$11:$Y$132,4,0)</f>
        <v>-14069890.435000001</v>
      </c>
      <c r="HF84" s="106">
        <f t="shared" si="329"/>
        <v>-1076789.6231915969</v>
      </c>
      <c r="HH84" s="106">
        <f t="shared" si="327"/>
        <v>2177415.4682280496</v>
      </c>
    </row>
    <row r="85" spans="1:216">
      <c r="A85" t="s">
        <v>46</v>
      </c>
      <c r="B85" t="s">
        <v>15</v>
      </c>
      <c r="C85" s="3" t="s">
        <v>15</v>
      </c>
      <c r="D85" s="5" t="s">
        <v>148</v>
      </c>
      <c r="E85" s="5" t="s">
        <v>45</v>
      </c>
      <c r="F85" s="5" t="s">
        <v>158</v>
      </c>
      <c r="G85" s="5" t="s">
        <v>99</v>
      </c>
      <c r="H85" s="5" t="s">
        <v>1032</v>
      </c>
      <c r="I85" s="5"/>
      <c r="J85" s="119">
        <f>SUMIF(Retirements!$E$10:$E$96,'Accum Dep'!$F85,Retirements!ED$10:ED$97)</f>
        <v>0</v>
      </c>
      <c r="K85" s="119">
        <f>SUMIF(Retirements!$E$10:$E$96,'Accum Dep'!$F85,Retirements!EE$10:EE$97)</f>
        <v>0</v>
      </c>
      <c r="L85" s="119">
        <f>SUMIF(Retirements!$E$10:$E$96,'Accum Dep'!$F85,Retirements!EF$10:EF$97)</f>
        <v>0</v>
      </c>
      <c r="M85" s="119">
        <f>SUMIF(Retirements!$E$10:$E$96,'Accum Dep'!$F85,Retirements!EG$10:EG$97)</f>
        <v>0</v>
      </c>
      <c r="N85" s="119">
        <f>SUMIF(Retirements!$E$10:$E$96,'Accum Dep'!$F85,Retirements!EH$10:EH$97)</f>
        <v>0</v>
      </c>
      <c r="O85" s="119">
        <f>SUMIF(Retirements!$E$10:$E$96,'Accum Dep'!$F85,Retirements!EI$10:EI$97)</f>
        <v>0</v>
      </c>
      <c r="P85" s="119">
        <f>SUMIF(Retirements!$E$10:$E$96,'Accum Dep'!$F85,Retirements!EJ$10:EJ$97)</f>
        <v>0</v>
      </c>
      <c r="Q85" s="119">
        <f>SUMIF(Retirements!$E$10:$E$96,'Accum Dep'!$F85,Retirements!EK$10:EK$97)</f>
        <v>0</v>
      </c>
      <c r="R85" s="119">
        <f>SUMIF(Retirements!$E$10:$E$96,'Accum Dep'!$F85,Retirements!EL$10:EL$97)</f>
        <v>0</v>
      </c>
      <c r="S85" s="119">
        <f>SUMIF(Retirements!$E$10:$E$96,'Accum Dep'!$F85,Retirements!EM$10:EM$97)</f>
        <v>-8150.1553533343576</v>
      </c>
      <c r="T85" s="119">
        <f>SUMIF(Retirements!$E$10:$E$96,'Accum Dep'!$F85,Retirements!EN$10:EN$97)</f>
        <v>-8150.1553533343576</v>
      </c>
      <c r="U85" s="119">
        <f>SUMIF(Retirements!$E$10:$E$96,'Accum Dep'!$F85,Retirements!EO$10:EO$97)</f>
        <v>-8150.1553533343576</v>
      </c>
      <c r="V85" s="119">
        <f>SUMIF(Retirements!$E$10:$E$96,'Accum Dep'!$F85,Retirements!EP$10:EP$97)</f>
        <v>-8150.1553533343576</v>
      </c>
      <c r="W85" s="119">
        <f>SUMIF(Retirements!$E$10:$E$96,'Accum Dep'!$F85,Retirements!EQ$10:EQ$97)</f>
        <v>-8150.1553533343576</v>
      </c>
      <c r="X85" s="119">
        <f>SUMIF(Retirements!$E$10:$E$96,'Accum Dep'!$F85,Retirements!ER$10:ER$97)</f>
        <v>-8150.1553533343576</v>
      </c>
      <c r="Y85" s="119">
        <f>SUMIF(Retirements!$E$10:$E$96,'Accum Dep'!$F85,Retirements!ES$10:ES$97)</f>
        <v>-8150.1553533343576</v>
      </c>
      <c r="Z85" s="119">
        <f>SUMIF(Retirements!$E$10:$E$96,'Accum Dep'!$F85,Retirements!ET$10:ET$97)</f>
        <v>-8150.1553533343576</v>
      </c>
      <c r="AA85" s="119">
        <f>SUMIF(Retirements!$E$10:$E$96,'Accum Dep'!$F85,Retirements!EU$10:EU$97)</f>
        <v>-8150.1553533343576</v>
      </c>
      <c r="AB85" s="119">
        <f>SUMIF(Retirements!$E$10:$E$96,'Accum Dep'!$F85,Retirements!EV$10:EV$97)</f>
        <v>-8085.0991254811788</v>
      </c>
      <c r="AC85" s="119">
        <f>SUMIF(Retirements!$E$10:$E$96,'Accum Dep'!$F85,Retirements!EW$10:EW$97)</f>
        <v>-8085.0991254811788</v>
      </c>
      <c r="AD85" s="119">
        <f>SUMIF(Retirements!$E$10:$E$96,'Accum Dep'!$F85,Retirements!EX$10:EX$97)</f>
        <v>-8085.0991254811788</v>
      </c>
      <c r="AE85" s="119">
        <f>SUMIF(Retirements!$E$10:$E$96,'Accum Dep'!$F85,Retirements!EY$10:EY$97)</f>
        <v>-8085.0991254811788</v>
      </c>
      <c r="AF85" s="119">
        <f>SUMIF(Retirements!$E$10:$E$96,'Accum Dep'!$F85,Retirements!EZ$10:EZ$97)</f>
        <v>-8085.0991254811788</v>
      </c>
      <c r="AG85" s="7"/>
      <c r="AH85" s="27">
        <f>SUMIF('Depreciation Exp'!$F$8:$F$130,'Accum Dep'!$F85,'Depreciation Exp'!CH$8:CH$133)</f>
        <v>25564.462063184274</v>
      </c>
      <c r="AI85" s="27">
        <f>SUMIF('Depreciation Exp'!$F$8:$F$130,'Accum Dep'!$F85,'Depreciation Exp'!CI$8:CI$133)</f>
        <v>25564.462063184274</v>
      </c>
      <c r="AJ85" s="27">
        <f>SUMIF('Depreciation Exp'!$F$8:$F$130,'Accum Dep'!$F85,'Depreciation Exp'!CJ$8:CJ$133)</f>
        <v>25564.462063184274</v>
      </c>
      <c r="AK85" s="27">
        <f>SUMIF('Depreciation Exp'!$F$8:$F$130,'Accum Dep'!$F85,'Depreciation Exp'!CK$8:CK$133)</f>
        <v>25564.462063184274</v>
      </c>
      <c r="AL85" s="27">
        <f>SUMIF('Depreciation Exp'!$F$8:$F$130,'Accum Dep'!$F85,'Depreciation Exp'!CL$8:CL$133)</f>
        <v>25564.462063184274</v>
      </c>
      <c r="AM85" s="27">
        <f>SUMIF('Depreciation Exp'!$F$8:$F$130,'Accum Dep'!$F85,'Depreciation Exp'!CM$8:CM$133)</f>
        <v>25564.462063184274</v>
      </c>
      <c r="AN85" s="27">
        <f>SUMIF('Depreciation Exp'!$F$8:$F$130,'Accum Dep'!$F85,'Depreciation Exp'!CN$8:CN$133)</f>
        <v>25564.462063184274</v>
      </c>
      <c r="AO85" s="27">
        <f>SUMIF('Depreciation Exp'!$F$8:$F$130,'Accum Dep'!$F85,'Depreciation Exp'!CO$8:CO$133)</f>
        <v>25564.462063184274</v>
      </c>
      <c r="AP85" s="27">
        <f>SUMIF('Depreciation Exp'!$F$8:$F$130,'Accum Dep'!$F85,'Depreciation Exp'!CP$8:CP$133)</f>
        <v>25564.462063184274</v>
      </c>
      <c r="AQ85" s="27">
        <f>SUMIF('Depreciation Exp'!$F$8:$F$130,'Accum Dep'!$F85,'Depreciation Exp'!CQ$8:CQ$133)</f>
        <v>25564.462063184274</v>
      </c>
      <c r="AR85" s="27">
        <f>SUMIF('Depreciation Exp'!$F$8:$F$130,'Accum Dep'!$F85,'Depreciation Exp'!CR$8:CR$133)</f>
        <v>25553.125350386756</v>
      </c>
      <c r="AS85" s="27">
        <f>SUMIF('Depreciation Exp'!$F$8:$F$130,'Accum Dep'!$F85,'Depreciation Exp'!CS$8:CS$133)</f>
        <v>25530.451924791716</v>
      </c>
      <c r="AT85" s="27">
        <f>SUMIF('Depreciation Exp'!$F$8:$F$130,'Accum Dep'!$F85,'Depreciation Exp'!CT$8:CT$133)</f>
        <v>25507.77849919668</v>
      </c>
      <c r="AU85" s="27">
        <f>SUMIF('Depreciation Exp'!$F$8:$F$130,'Accum Dep'!$F85,'Depreciation Exp'!CU$8:CU$133)</f>
        <v>25485.10507360164</v>
      </c>
      <c r="AV85" s="27">
        <f>SUMIF('Depreciation Exp'!$F$8:$F$130,'Accum Dep'!$F85,'Depreciation Exp'!CV$8:CV$133)</f>
        <v>25462.431648006601</v>
      </c>
      <c r="AW85" s="27">
        <f>SUMIF('Depreciation Exp'!$F$8:$F$130,'Accum Dep'!$F85,'Depreciation Exp'!CW$8:CW$133)</f>
        <v>25439.758222411565</v>
      </c>
      <c r="AX85" s="27">
        <f>SUMIF('Depreciation Exp'!$F$8:$F$130,'Accum Dep'!$F85,'Depreciation Exp'!CX$8:CX$133)</f>
        <v>25417.084796816525</v>
      </c>
      <c r="AY85" s="27">
        <f>SUMIF('Depreciation Exp'!$F$8:$F$130,'Accum Dep'!$F85,'Depreciation Exp'!CY$8:CY$133)</f>
        <v>25394.411371221489</v>
      </c>
      <c r="AZ85" s="27">
        <f>SUMIF('Depreciation Exp'!$F$8:$F$130,'Accum Dep'!$F85,'Depreciation Exp'!CZ$8:CZ$133)</f>
        <v>25371.73794562645</v>
      </c>
      <c r="BA85" s="27">
        <f>SUMIF('Depreciation Exp'!$F$8:$F$130,'Accum Dep'!$F85,'Depreciation Exp'!DA$8:DA$133)</f>
        <v>25349.155012020688</v>
      </c>
      <c r="BB85" s="27">
        <f>SUMIF('Depreciation Exp'!$F$8:$F$130,'Accum Dep'!$F85,'Depreciation Exp'!DB$8:DB$133)</f>
        <v>25326.662570404216</v>
      </c>
      <c r="BC85" s="27">
        <f>SUMIF('Depreciation Exp'!$F$8:$F$130,'Accum Dep'!$F85,'Depreciation Exp'!DC$8:DC$133)</f>
        <v>25304.170128787733</v>
      </c>
      <c r="BD85" s="27">
        <f>SUMIF('Depreciation Exp'!$F$8:$F$130,'Accum Dep'!$F85,'Depreciation Exp'!DD$8:DD$133)</f>
        <v>25281.677687171261</v>
      </c>
      <c r="BE85" s="27">
        <f>SUMIF('Depreciation Exp'!$F$8:$F$130,'Accum Dep'!$F85,'Depreciation Exp'!DE$8:DE$133)</f>
        <v>25259.185245554778</v>
      </c>
      <c r="BF85" s="59"/>
      <c r="BG85" s="27">
        <f>SUMIF(Adjustments!$J$4:$J$921,($F85&amp;"/"&amp;BG$4&amp;"/"&amp;BG$3&amp;"/"&amp;BG$2),Adjustments!L$4:L$921)</f>
        <v>0</v>
      </c>
      <c r="BH85" s="27">
        <f>SUMIF(Adjustments!$J$4:$J$921,($F85&amp;"/"&amp;BH$4&amp;"/"&amp;BH$3&amp;"/"&amp;BH$2),Adjustments!M$4:M$921)</f>
        <v>0</v>
      </c>
      <c r="BI85" s="27">
        <f>SUMIF(Adjustments!$J$4:$J$921,($F85&amp;"/"&amp;BI$4&amp;"/"&amp;BI$3&amp;"/"&amp;BI$2),Adjustments!N$4:N$921)</f>
        <v>0</v>
      </c>
      <c r="BJ85" s="27">
        <f>SUMIF(Adjustments!$J$4:$J$921,($F85&amp;"/"&amp;BJ$4&amp;"/"&amp;BJ$3&amp;"/"&amp;BJ$2),Adjustments!O$4:O$921)</f>
        <v>0</v>
      </c>
      <c r="BK85" s="27">
        <f>SUMIF(Adjustments!$J$4:$J$921,($F85&amp;"/"&amp;BK$4&amp;"/"&amp;BK$3&amp;"/"&amp;BK$2),Adjustments!P$4:P$921)</f>
        <v>0</v>
      </c>
      <c r="BL85" s="27">
        <f>SUMIF(Adjustments!$J$4:$J$921,($F85&amp;"/"&amp;BL$4&amp;"/"&amp;BL$3&amp;"/"&amp;BL$2),Adjustments!Q$4:Q$921)</f>
        <v>0</v>
      </c>
      <c r="BM85" s="27">
        <f>SUMIF(Adjustments!$J$4:$J$921,($F85&amp;"/"&amp;BM$4&amp;"/"&amp;BM$3&amp;"/"&amp;BM$2),Adjustments!R$4:R$921)</f>
        <v>0</v>
      </c>
      <c r="BN85" s="27">
        <f>SUMIF(Adjustments!$J$4:$J$921,($F85&amp;"/"&amp;BN$4&amp;"/"&amp;BN$3&amp;"/"&amp;BN$2),Adjustments!S$4:S$921)</f>
        <v>0</v>
      </c>
      <c r="BO85" s="27">
        <f>SUMIF(Adjustments!$J$4:$J$921,($F85&amp;"/"&amp;BO$4&amp;"/"&amp;BO$3&amp;"/"&amp;BO$2),Adjustments!T$4:T$921)</f>
        <v>0</v>
      </c>
      <c r="BP85" s="27">
        <f>SUMIF(Adjustments!$J$4:$J$921,($F85&amp;"/"&amp;BP$4&amp;"/"&amp;BP$3&amp;"/"&amp;BP$2),Adjustments!U$4:U$921)</f>
        <v>0</v>
      </c>
      <c r="BQ85" s="27">
        <f>SUMIF(Adjustments!$J$4:$J$921,($F85&amp;"/"&amp;BQ$4&amp;"/"&amp;BQ$3&amp;"/"&amp;BQ$2),Adjustments!V$4:V$921)</f>
        <v>0</v>
      </c>
      <c r="BR85" s="27">
        <f>SUMIF(Adjustments!$J$4:$J$921,($F85&amp;"/"&amp;BR$4&amp;"/"&amp;BR$3&amp;"/"&amp;BR$2),Adjustments!W$4:W$921)</f>
        <v>0</v>
      </c>
      <c r="BS85" s="27">
        <f>SUMIF(Adjustments!$J$4:$J$921,($F85&amp;"/"&amp;BS$4&amp;"/"&amp;BS$3&amp;"/"&amp;BS$2),Adjustments!X$4:X$921)</f>
        <v>0</v>
      </c>
      <c r="BT85" s="27">
        <f>SUMIF(Adjustments!$J$4:$J$921,($F85&amp;"/"&amp;BT$4&amp;"/"&amp;BT$3&amp;"/"&amp;BT$2),Adjustments!Y$4:Y$921)</f>
        <v>0</v>
      </c>
      <c r="BU85" s="27">
        <f>SUMIF(Adjustments!$J$4:$J$921,($F85&amp;"/"&amp;BU$4&amp;"/"&amp;BU$3&amp;"/"&amp;BU$2),Adjustments!Z$4:Z$921)</f>
        <v>0</v>
      </c>
      <c r="BV85" s="27">
        <f>SUMIF(Adjustments!$J$4:$J$921,($F85&amp;"/"&amp;BV$4&amp;"/"&amp;BV$3&amp;"/"&amp;BV$2),Adjustments!AA$4:AA$921)</f>
        <v>0</v>
      </c>
      <c r="BW85" s="27">
        <f>SUMIF(Adjustments!$J$4:$J$921,($F85&amp;"/"&amp;BW$4&amp;"/"&amp;BW$3&amp;"/"&amp;BW$2),Adjustments!AB$4:AB$921)</f>
        <v>0</v>
      </c>
      <c r="BX85" s="27">
        <f>SUMIF(Adjustments!$J$4:$J$921,($F85&amp;"/"&amp;BX$4&amp;"/"&amp;BX$3&amp;"/"&amp;BX$2),Adjustments!AC$4:AC$921)</f>
        <v>0</v>
      </c>
      <c r="BY85" s="27">
        <f>SUMIF(Adjustments!$J$4:$J$921,($F85&amp;"/"&amp;BY$4&amp;"/"&amp;BY$3&amp;"/"&amp;BY$2),Adjustments!AD$4:AD$921)</f>
        <v>0</v>
      </c>
      <c r="BZ85" s="27">
        <f>SUMIF(Adjustments!$J$4:$J$921,($F85&amp;"/"&amp;BZ$4&amp;"/"&amp;BZ$3&amp;"/"&amp;BZ$2),Adjustments!AE$4:AE$921)</f>
        <v>0</v>
      </c>
      <c r="CA85" s="27">
        <f>SUMIF(Adjustments!$J$4:$J$921,($F85&amp;"/"&amp;CA$4&amp;"/"&amp;CA$3&amp;"/"&amp;CA$2),Adjustments!AF$4:AF$921)</f>
        <v>0</v>
      </c>
      <c r="CB85" s="27">
        <f>SUMIF(Adjustments!$J$4:$J$921,($F85&amp;"/"&amp;CB$4&amp;"/"&amp;CB$3&amp;"/"&amp;CB$2),Adjustments!AG$4:AG$921)</f>
        <v>0</v>
      </c>
      <c r="CC85" s="27">
        <f>SUMIF(Adjustments!$J$4:$J$921,($F85&amp;"/"&amp;CC$4&amp;"/"&amp;CC$3&amp;"/"&amp;CC$2),Adjustments!AH$4:AH$921)</f>
        <v>0</v>
      </c>
      <c r="CD85" s="5"/>
      <c r="CE85" s="27">
        <f>SUMIF(Adjustments!$J$4:$J$921,($F85&amp;"/"&amp;CE$4&amp;"/"&amp;CE$3&amp;"/"&amp;CE$2),Adjustments!L$4:L$921)</f>
        <v>0</v>
      </c>
      <c r="CF85" s="27">
        <f>SUMIF(Adjustments!$J$4:$J$921,($F85&amp;"/"&amp;CF$4&amp;"/"&amp;CF$3&amp;"/"&amp;CF$2),Adjustments!M$4:M$921)</f>
        <v>0</v>
      </c>
      <c r="CG85" s="27">
        <f>SUMIF(Adjustments!$J$4:$J$921,($F85&amp;"/"&amp;CG$4&amp;"/"&amp;CG$3&amp;"/"&amp;CG$2),Adjustments!N$4:N$921)</f>
        <v>0</v>
      </c>
      <c r="CH85" s="27">
        <f>SUMIF(Adjustments!$J$4:$J$921,($F85&amp;"/"&amp;CH$4&amp;"/"&amp;CH$3&amp;"/"&amp;CH$2),Adjustments!O$4:O$921)</f>
        <v>0</v>
      </c>
      <c r="CI85" s="27">
        <f>SUMIF(Adjustments!$J$4:$J$921,($F85&amp;"/"&amp;CI$4&amp;"/"&amp;CI$3&amp;"/"&amp;CI$2),Adjustments!P$4:P$921)</f>
        <v>0</v>
      </c>
      <c r="CJ85" s="27">
        <f>SUMIF(Adjustments!$J$4:$J$921,($F85&amp;"/"&amp;CJ$4&amp;"/"&amp;CJ$3&amp;"/"&amp;CJ$2),Adjustments!Q$4:Q$921)</f>
        <v>0</v>
      </c>
      <c r="CK85" s="27">
        <f>SUMIF(Adjustments!$J$4:$J$921,($F85&amp;"/"&amp;CK$4&amp;"/"&amp;CK$3&amp;"/"&amp;CK$2),Adjustments!R$4:R$921)</f>
        <v>0</v>
      </c>
      <c r="CL85" s="27">
        <f>SUMIF(Adjustments!$J$4:$J$921,($F85&amp;"/"&amp;CL$4&amp;"/"&amp;CL$3&amp;"/"&amp;CL$2),Adjustments!S$4:S$921)</f>
        <v>0</v>
      </c>
      <c r="CM85" s="27">
        <f>SUMIF(Adjustments!$J$4:$J$921,($F85&amp;"/"&amp;CM$4&amp;"/"&amp;CM$3&amp;"/"&amp;CM$2),Adjustments!T$4:T$921)</f>
        <v>0</v>
      </c>
      <c r="CN85" s="27">
        <f>SUMIF(Adjustments!$J$4:$J$921,($F85&amp;"/"&amp;CN$4&amp;"/"&amp;CN$3&amp;"/"&amp;CN$2),Adjustments!U$4:U$921)</f>
        <v>0</v>
      </c>
      <c r="CO85" s="27">
        <f>SUMIF(Adjustments!$J$4:$J$921,($F85&amp;"/"&amp;CO$4&amp;"/"&amp;CO$3&amp;"/"&amp;CO$2),Adjustments!V$4:V$921)</f>
        <v>0</v>
      </c>
      <c r="CP85" s="27">
        <f>SUMIF(Adjustments!$J$4:$J$921,($F85&amp;"/"&amp;CP$4&amp;"/"&amp;CP$3&amp;"/"&amp;CP$2),Adjustments!W$4:W$921)</f>
        <v>0</v>
      </c>
      <c r="CQ85" s="27">
        <f>SUMIF(Adjustments!$J$4:$J$921,($F85&amp;"/"&amp;CQ$4&amp;"/"&amp;CQ$3&amp;"/"&amp;CQ$2),Adjustments!X$4:X$921)</f>
        <v>0</v>
      </c>
      <c r="CR85" s="27">
        <f>SUMIF(Adjustments!$J$4:$J$921,($F85&amp;"/"&amp;CR$4&amp;"/"&amp;CR$3&amp;"/"&amp;CR$2),Adjustments!Y$4:Y$921)</f>
        <v>0</v>
      </c>
      <c r="CS85" s="27">
        <f>SUMIF(Adjustments!$J$4:$J$921,($F85&amp;"/"&amp;CS$4&amp;"/"&amp;CS$3&amp;"/"&amp;CS$2),Adjustments!Z$4:Z$921)</f>
        <v>0</v>
      </c>
      <c r="CT85" s="27">
        <f>SUMIF(Adjustments!$J$4:$J$921,($F85&amp;"/"&amp;CT$4&amp;"/"&amp;CT$3&amp;"/"&amp;CT$2),Adjustments!AA$4:AA$921)</f>
        <v>0</v>
      </c>
      <c r="CU85" s="27">
        <f>SUMIF(Adjustments!$J$4:$J$921,($F85&amp;"/"&amp;CU$4&amp;"/"&amp;CU$3&amp;"/"&amp;CU$2),Adjustments!AB$4:AB$921)</f>
        <v>0</v>
      </c>
      <c r="CV85" s="27">
        <f>SUMIF(Adjustments!$J$4:$J$921,($F85&amp;"/"&amp;CV$4&amp;"/"&amp;CV$3&amp;"/"&amp;CV$2),Adjustments!AC$4:AC$921)</f>
        <v>0</v>
      </c>
      <c r="CW85" s="27">
        <f>SUMIF(Adjustments!$J$4:$J$921,($F85&amp;"/"&amp;CW$4&amp;"/"&amp;CW$3&amp;"/"&amp;CW$2),Adjustments!AD$4:AD$921)</f>
        <v>0</v>
      </c>
      <c r="CX85" s="27">
        <f>SUMIF(Adjustments!$J$4:$J$921,($F85&amp;"/"&amp;CX$4&amp;"/"&amp;CX$3&amp;"/"&amp;CX$2),Adjustments!AE$4:AE$921)</f>
        <v>0</v>
      </c>
      <c r="CY85" s="27">
        <f>SUMIF(Adjustments!$J$4:$J$921,($F85&amp;"/"&amp;CY$4&amp;"/"&amp;CY$3&amp;"/"&amp;CY$2),Adjustments!AF$4:AF$921)</f>
        <v>0</v>
      </c>
      <c r="CZ85" s="27">
        <f>SUMIF(Adjustments!$J$4:$J$921,($F85&amp;"/"&amp;CZ$4&amp;"/"&amp;CZ$3&amp;"/"&amp;CZ$2),Adjustments!AG$4:AG$921)</f>
        <v>0</v>
      </c>
      <c r="DA85" s="27">
        <f>SUMIF(Adjustments!$J$4:$J$921,($F85&amp;"/"&amp;DA$4&amp;"/"&amp;DA$3&amp;"/"&amp;DA$2),Adjustments!AH$4:AH$921)</f>
        <v>0</v>
      </c>
      <c r="DB85" s="5"/>
      <c r="DC85" s="27">
        <f>SUMIF(Adjustments!$J$4:$J$921,($F85&amp;"/"&amp;DC$4&amp;"/"&amp;DC$3&amp;"/"&amp;DC$2),Adjustments!L$4:L$921)</f>
        <v>0</v>
      </c>
      <c r="DD85" s="27">
        <f>SUMIF(Adjustments!$J$4:$J$921,($F85&amp;"/"&amp;DD$4&amp;"/"&amp;DD$3&amp;"/"&amp;DD$2),Adjustments!M$4:M$921)</f>
        <v>0</v>
      </c>
      <c r="DE85" s="27">
        <f>SUMIF(Adjustments!$J$4:$J$921,($F85&amp;"/"&amp;DE$4&amp;"/"&amp;DE$3&amp;"/"&amp;DE$2),Adjustments!N$4:N$921)</f>
        <v>0</v>
      </c>
      <c r="DF85" s="27">
        <f>SUMIF(Adjustments!$J$4:$J$921,($F85&amp;"/"&amp;DF$4&amp;"/"&amp;DF$3&amp;"/"&amp;DF$2),Adjustments!O$4:O$921)</f>
        <v>0</v>
      </c>
      <c r="DG85" s="27">
        <f>SUMIF(Adjustments!$J$4:$J$921,($F85&amp;"/"&amp;DG$4&amp;"/"&amp;DG$3&amp;"/"&amp;DG$2),Adjustments!P$4:P$921)</f>
        <v>0</v>
      </c>
      <c r="DH85" s="27">
        <f>SUMIF(Adjustments!$J$4:$J$921,($F85&amp;"/"&amp;DH$4&amp;"/"&amp;DH$3&amp;"/"&amp;DH$2),Adjustments!Q$4:Q$921)</f>
        <v>0</v>
      </c>
      <c r="DI85" s="27">
        <f>SUMIF(Adjustments!$J$4:$J$921,($F85&amp;"/"&amp;DI$4&amp;"/"&amp;DI$3&amp;"/"&amp;DI$2),Adjustments!R$4:R$921)</f>
        <v>0</v>
      </c>
      <c r="DJ85" s="27">
        <f>SUMIF(Adjustments!$J$4:$J$921,($F85&amp;"/"&amp;DJ$4&amp;"/"&amp;DJ$3&amp;"/"&amp;DJ$2),Adjustments!S$4:S$921)</f>
        <v>0</v>
      </c>
      <c r="DK85" s="27">
        <f>SUMIF(Adjustments!$J$4:$J$921,($F85&amp;"/"&amp;DK$4&amp;"/"&amp;DK$3&amp;"/"&amp;DK$2),Adjustments!T$4:T$921)</f>
        <v>0</v>
      </c>
      <c r="DL85" s="27">
        <f>SUMIF(Adjustments!$J$4:$J$921,($F85&amp;"/"&amp;DL$4&amp;"/"&amp;DL$3&amp;"/"&amp;DL$2),Adjustments!U$4:U$921)</f>
        <v>0</v>
      </c>
      <c r="DM85" s="27">
        <f>SUMIF(Adjustments!$J$4:$J$921,($F85&amp;"/"&amp;DM$4&amp;"/"&amp;DM$3&amp;"/"&amp;DM$2),Adjustments!V$4:V$921)</f>
        <v>0</v>
      </c>
      <c r="DN85" s="27">
        <f>SUMIF(Adjustments!$J$4:$J$921,($F85&amp;"/"&amp;DN$4&amp;"/"&amp;DN$3&amp;"/"&amp;DN$2),Adjustments!W$4:W$921)</f>
        <v>0</v>
      </c>
      <c r="DO85" s="27">
        <f>SUMIF(Adjustments!$J$4:$J$921,($F85&amp;"/"&amp;DO$4&amp;"/"&amp;DO$3&amp;"/"&amp;DO$2),Adjustments!X$4:X$921)</f>
        <v>0</v>
      </c>
      <c r="DP85" s="27">
        <f>SUMIF(Adjustments!$J$4:$J$921,($F85&amp;"/"&amp;DP$4&amp;"/"&amp;DP$3&amp;"/"&amp;DP$2),Adjustments!Y$4:Y$921)</f>
        <v>0</v>
      </c>
      <c r="DQ85" s="27">
        <f>SUMIF(Adjustments!$J$4:$J$921,($F85&amp;"/"&amp;DQ$4&amp;"/"&amp;DQ$3&amp;"/"&amp;DQ$2),Adjustments!Z$4:Z$921)</f>
        <v>0</v>
      </c>
      <c r="DR85" s="27">
        <f>SUMIF(Adjustments!$J$4:$J$921,($F85&amp;"/"&amp;DR$4&amp;"/"&amp;DR$3&amp;"/"&amp;DR$2),Adjustments!AA$4:AA$921)</f>
        <v>0</v>
      </c>
      <c r="DS85" s="27">
        <f>SUMIF(Adjustments!$J$4:$J$921,($F85&amp;"/"&amp;DS$4&amp;"/"&amp;DS$3&amp;"/"&amp;DS$2),Adjustments!AB$4:AB$921)</f>
        <v>0</v>
      </c>
      <c r="DT85" s="27">
        <f>SUMIF(Adjustments!$J$4:$J$921,($F85&amp;"/"&amp;DT$4&amp;"/"&amp;DT$3&amp;"/"&amp;DT$2),Adjustments!AC$4:AC$921)</f>
        <v>0</v>
      </c>
      <c r="DU85" s="27">
        <f>SUMIF(Adjustments!$J$4:$J$921,($F85&amp;"/"&amp;DU$4&amp;"/"&amp;DU$3&amp;"/"&amp;DU$2),Adjustments!AD$4:AD$921)</f>
        <v>0</v>
      </c>
      <c r="DV85" s="27">
        <f>SUMIF(Adjustments!$J$4:$J$921,($F85&amp;"/"&amp;DV$4&amp;"/"&amp;DV$3&amp;"/"&amp;DV$2),Adjustments!AE$4:AE$921)</f>
        <v>0</v>
      </c>
      <c r="DW85" s="27">
        <f>SUMIF(Adjustments!$J$4:$J$921,($F85&amp;"/"&amp;DW$4&amp;"/"&amp;DW$3&amp;"/"&amp;DW$2),Adjustments!AF$4:AF$921)</f>
        <v>0</v>
      </c>
      <c r="DX85" s="27">
        <f>SUMIF(Adjustments!$J$4:$J$921,($F85&amp;"/"&amp;DX$4&amp;"/"&amp;DX$3&amp;"/"&amp;DX$2),Adjustments!AG$4:AG$921)</f>
        <v>0</v>
      </c>
      <c r="DY85" s="27">
        <f>SUMIF(Adjustments!$J$4:$J$921,($F85&amp;"/"&amp;DY$4&amp;"/"&amp;DY$3&amp;"/"&amp;DY$2),Adjustments!AH$4:AH$921)</f>
        <v>0</v>
      </c>
      <c r="DZ85" s="5"/>
      <c r="EA85" s="27">
        <f>SUMIF(Adjustments!$J$4:$J$921,($F85&amp;"/"&amp;EA$4&amp;"/"&amp;EA$3&amp;"/"&amp;EA$2),Adjustments!L$4:L$921)</f>
        <v>0</v>
      </c>
      <c r="EB85" s="27">
        <f>SUMIF(Adjustments!$J$4:$J$921,($F85&amp;"/"&amp;EB$4&amp;"/"&amp;EB$3&amp;"/"&amp;EB$2),Adjustments!M$4:M$921)</f>
        <v>0</v>
      </c>
      <c r="EC85" s="27">
        <f>SUMIF(Adjustments!$J$4:$J$921,($F85&amp;"/"&amp;EC$4&amp;"/"&amp;EC$3&amp;"/"&amp;EC$2),Adjustments!N$4:N$921)</f>
        <v>0</v>
      </c>
      <c r="ED85" s="27">
        <f>SUMIF(Adjustments!$J$4:$J$921,($F85&amp;"/"&amp;ED$4&amp;"/"&amp;ED$3&amp;"/"&amp;ED$2),Adjustments!O$4:O$921)</f>
        <v>0</v>
      </c>
      <c r="EE85" s="27">
        <f>SUMIF(Adjustments!$J$4:$J$921,($F85&amp;"/"&amp;EE$4&amp;"/"&amp;EE$3&amp;"/"&amp;EE$2),Adjustments!P$4:P$921)</f>
        <v>0</v>
      </c>
      <c r="EF85" s="27">
        <f>SUMIF(Adjustments!$J$4:$J$921,($F85&amp;"/"&amp;EF$4&amp;"/"&amp;EF$3&amp;"/"&amp;EF$2),Adjustments!Q$4:Q$921)</f>
        <v>0</v>
      </c>
      <c r="EG85" s="27">
        <f>SUMIF(Adjustments!$J$4:$J$921,($F85&amp;"/"&amp;EG$4&amp;"/"&amp;EG$3&amp;"/"&amp;EG$2),Adjustments!R$4:R$921)</f>
        <v>0</v>
      </c>
      <c r="EH85" s="27">
        <f>SUMIF(Adjustments!$J$4:$J$921,($F85&amp;"/"&amp;EH$4&amp;"/"&amp;EH$3&amp;"/"&amp;EH$2),Adjustments!S$4:S$921)</f>
        <v>0</v>
      </c>
      <c r="EI85" s="27">
        <f>SUMIF(Adjustments!$J$4:$J$921,($F85&amp;"/"&amp;EI$4&amp;"/"&amp;EI$3&amp;"/"&amp;EI$2),Adjustments!T$4:T$921)</f>
        <v>0</v>
      </c>
      <c r="EJ85" s="27">
        <f>SUMIF(Adjustments!$J$4:$J$921,($F85&amp;"/"&amp;EJ$4&amp;"/"&amp;EJ$3&amp;"/"&amp;EJ$2),Adjustments!U$4:U$921)</f>
        <v>0</v>
      </c>
      <c r="EK85" s="27">
        <f>SUMIF(Adjustments!$J$4:$J$921,($F85&amp;"/"&amp;EK$4&amp;"/"&amp;EK$3&amp;"/"&amp;EK$2),Adjustments!V$4:V$921)</f>
        <v>0</v>
      </c>
      <c r="EL85" s="27">
        <f>SUMIF(Adjustments!$J$4:$J$921,($F85&amp;"/"&amp;EL$4&amp;"/"&amp;EL$3&amp;"/"&amp;EL$2),Adjustments!W$4:W$921)</f>
        <v>0</v>
      </c>
      <c r="EM85" s="27">
        <f>SUMIF(Adjustments!$J$4:$J$921,($F85&amp;"/"&amp;EM$4&amp;"/"&amp;EM$3&amp;"/"&amp;EM$2),Adjustments!X$4:X$921)</f>
        <v>0</v>
      </c>
      <c r="EN85" s="27">
        <f>SUMIF(Adjustments!$J$4:$J$921,($F85&amp;"/"&amp;EN$4&amp;"/"&amp;EN$3&amp;"/"&amp;EN$2),Adjustments!Y$4:Y$921)</f>
        <v>0</v>
      </c>
      <c r="EO85" s="27">
        <f>SUMIF(Adjustments!$J$4:$J$921,($F85&amp;"/"&amp;EO$4&amp;"/"&amp;EO$3&amp;"/"&amp;EO$2),Adjustments!Z$4:Z$921)</f>
        <v>0</v>
      </c>
      <c r="EP85" s="27">
        <f>SUMIF(Adjustments!$J$4:$J$921,($F85&amp;"/"&amp;EP$4&amp;"/"&amp;EP$3&amp;"/"&amp;EP$2),Adjustments!AA$4:AA$921)</f>
        <v>0</v>
      </c>
      <c r="EQ85" s="27">
        <f>SUMIF(Adjustments!$J$4:$J$921,($F85&amp;"/"&amp;EQ$4&amp;"/"&amp;EQ$3&amp;"/"&amp;EQ$2),Adjustments!AB$4:AB$921)</f>
        <v>0</v>
      </c>
      <c r="ER85" s="27">
        <f>SUMIF(Adjustments!$J$4:$J$921,($F85&amp;"/"&amp;ER$4&amp;"/"&amp;ER$3&amp;"/"&amp;ER$2),Adjustments!AC$4:AC$921)</f>
        <v>0</v>
      </c>
      <c r="ES85" s="27">
        <f>SUMIF(Adjustments!$J$4:$J$921,($F85&amp;"/"&amp;ES$4&amp;"/"&amp;ES$3&amp;"/"&amp;ES$2),Adjustments!AD$4:AD$921)</f>
        <v>0</v>
      </c>
      <c r="ET85" s="27">
        <f>SUMIF(Adjustments!$J$4:$J$921,($F85&amp;"/"&amp;ET$4&amp;"/"&amp;ET$3&amp;"/"&amp;ET$2),Adjustments!AE$4:AE$921)</f>
        <v>0</v>
      </c>
      <c r="EU85" s="27">
        <f>SUMIF(Adjustments!$J$4:$J$921,($F85&amp;"/"&amp;EU$4&amp;"/"&amp;EU$3&amp;"/"&amp;EU$2),Adjustments!AF$4:AF$921)</f>
        <v>0</v>
      </c>
      <c r="EV85" s="27">
        <f>SUMIF(Adjustments!$J$4:$J$921,($F85&amp;"/"&amp;EV$4&amp;"/"&amp;EV$3&amp;"/"&amp;EV$2),Adjustments!AG$4:AG$921)</f>
        <v>0</v>
      </c>
      <c r="EW85" s="27">
        <f>SUMIF(Adjustments!$J$4:$J$921,($F85&amp;"/"&amp;EW$4&amp;"/"&amp;EW$3&amp;"/"&amp;EW$2),Adjustments!AH$4:AH$921)</f>
        <v>0</v>
      </c>
      <c r="EX85" s="5"/>
      <c r="EY85" s="27">
        <f>SUMIF(Adjustments!$J$4:$J$921,($F85&amp;"/"&amp;EY$4&amp;"/"&amp;EY$3&amp;"/"&amp;EY$2),Adjustments!L$4:L$921)</f>
        <v>0</v>
      </c>
      <c r="EZ85" s="27">
        <f>SUMIF(Adjustments!$J$4:$J$921,($F85&amp;"/"&amp;EZ$4&amp;"/"&amp;EZ$3&amp;"/"&amp;EZ$2),Adjustments!M$4:M$921)</f>
        <v>0</v>
      </c>
      <c r="FA85" s="27">
        <f>SUMIF(Adjustments!$J$4:$J$921,($F85&amp;"/"&amp;FA$4&amp;"/"&amp;FA$3&amp;"/"&amp;FA$2),Adjustments!N$4:N$921)</f>
        <v>0</v>
      </c>
      <c r="FB85" s="27">
        <f>SUMIF(Adjustments!$J$4:$J$921,($F85&amp;"/"&amp;FB$4&amp;"/"&amp;FB$3&amp;"/"&amp;FB$2),Adjustments!O$4:O$921)</f>
        <v>0</v>
      </c>
      <c r="FC85" s="27">
        <f>SUMIF(Adjustments!$J$4:$J$921,($F85&amp;"/"&amp;FC$4&amp;"/"&amp;FC$3&amp;"/"&amp;FC$2),Adjustments!P$4:P$921)</f>
        <v>0</v>
      </c>
      <c r="FD85" s="27">
        <f>SUMIF(Adjustments!$J$4:$J$921,($F85&amp;"/"&amp;FD$4&amp;"/"&amp;FD$3&amp;"/"&amp;FD$2),Adjustments!Q$4:Q$921)</f>
        <v>0</v>
      </c>
      <c r="FE85" s="27">
        <f>SUMIF(Adjustments!$J$4:$J$921,($F85&amp;"/"&amp;FE$4&amp;"/"&amp;FE$3&amp;"/"&amp;FE$2),Adjustments!R$4:R$921)</f>
        <v>0</v>
      </c>
      <c r="FF85" s="27">
        <f>SUMIF(Adjustments!$J$4:$J$921,($F85&amp;"/"&amp;FF$4&amp;"/"&amp;FF$3&amp;"/"&amp;FF$2),Adjustments!S$4:S$921)</f>
        <v>0</v>
      </c>
      <c r="FG85" s="27">
        <f>SUMIF(Adjustments!$J$4:$J$921,($F85&amp;"/"&amp;FG$4&amp;"/"&amp;FG$3&amp;"/"&amp;FG$2),Adjustments!T$4:T$921)</f>
        <v>0</v>
      </c>
      <c r="FH85" s="27">
        <f>SUMIF(Adjustments!$J$4:$J$921,($F85&amp;"/"&amp;FH$4&amp;"/"&amp;FH$3&amp;"/"&amp;FH$2),Adjustments!U$4:U$921)</f>
        <v>0</v>
      </c>
      <c r="FI85" s="27">
        <f>SUMIF(Adjustments!$J$4:$J$921,($F85&amp;"/"&amp;FI$4&amp;"/"&amp;FI$3&amp;"/"&amp;FI$2),Adjustments!V$4:V$921)</f>
        <v>0</v>
      </c>
      <c r="FJ85" s="27">
        <f>SUMIF(Adjustments!$J$4:$J$921,($F85&amp;"/"&amp;FJ$4&amp;"/"&amp;FJ$3&amp;"/"&amp;FJ$2),Adjustments!W$4:W$921)</f>
        <v>0</v>
      </c>
      <c r="FK85" s="27">
        <f>SUMIF(Adjustments!$J$4:$J$921,($F85&amp;"/"&amp;FK$4&amp;"/"&amp;FK$3&amp;"/"&amp;FK$2),Adjustments!X$4:X$921)</f>
        <v>0</v>
      </c>
      <c r="FL85" s="27">
        <f>SUMIF(Adjustments!$J$4:$J$921,($F85&amp;"/"&amp;FL$4&amp;"/"&amp;FL$3&amp;"/"&amp;FL$2),Adjustments!Y$4:Y$921)</f>
        <v>0</v>
      </c>
      <c r="FM85" s="27">
        <f>SUMIF(Adjustments!$J$4:$J$921,($F85&amp;"/"&amp;FM$4&amp;"/"&amp;FM$3&amp;"/"&amp;FM$2),Adjustments!Z$4:Z$921)</f>
        <v>0</v>
      </c>
      <c r="FN85" s="27">
        <f>SUMIF(Adjustments!$J$4:$J$921,($F85&amp;"/"&amp;FN$4&amp;"/"&amp;FN$3&amp;"/"&amp;FN$2),Adjustments!AA$4:AA$921)</f>
        <v>0</v>
      </c>
      <c r="FO85" s="27">
        <f>SUMIF(Adjustments!$J$4:$J$921,($F85&amp;"/"&amp;FO$4&amp;"/"&amp;FO$3&amp;"/"&amp;FO$2),Adjustments!AB$4:AB$921)</f>
        <v>0</v>
      </c>
      <c r="FP85" s="27">
        <f>SUMIF(Adjustments!$J$4:$J$921,($F85&amp;"/"&amp;FP$4&amp;"/"&amp;FP$3&amp;"/"&amp;FP$2),Adjustments!AC$4:AC$921)</f>
        <v>0</v>
      </c>
      <c r="FQ85" s="27">
        <f>SUMIF(Adjustments!$J$4:$J$921,($F85&amp;"/"&amp;FQ$4&amp;"/"&amp;FQ$3&amp;"/"&amp;FQ$2),Adjustments!AD$4:AD$921)</f>
        <v>0</v>
      </c>
      <c r="FR85" s="27">
        <f>SUMIF(Adjustments!$J$4:$J$921,($F85&amp;"/"&amp;FR$4&amp;"/"&amp;FR$3&amp;"/"&amp;FR$2),Adjustments!AE$4:AE$921)</f>
        <v>0</v>
      </c>
      <c r="FS85" s="27">
        <f>SUMIF(Adjustments!$J$4:$J$921,($F85&amp;"/"&amp;FS$4&amp;"/"&amp;FS$3&amp;"/"&amp;FS$2),Adjustments!AF$4:AF$921)</f>
        <v>0</v>
      </c>
      <c r="FT85" s="27">
        <f>SUMIF(Adjustments!$J$4:$J$921,($F85&amp;"/"&amp;FT$4&amp;"/"&amp;FT$3&amp;"/"&amp;FT$2),Adjustments!AG$4:AG$921)</f>
        <v>0</v>
      </c>
      <c r="FU85" s="27">
        <f>SUMIF(Adjustments!$J$4:$J$921,($F85&amp;"/"&amp;FU$4&amp;"/"&amp;FU$3&amp;"/"&amp;FU$2),Adjustments!AH$4:AH$921)</f>
        <v>0</v>
      </c>
      <c r="FV85" s="5"/>
      <c r="FW85" s="27">
        <f t="shared" si="302"/>
        <v>0</v>
      </c>
      <c r="FX85" s="5"/>
      <c r="FY85" s="358">
        <f>VLOOKUP(F85,Scenarios!Z87:AD208,5,0)</f>
        <v>-3523610.17</v>
      </c>
      <c r="FZ85" s="16">
        <f t="shared" si="303"/>
        <v>-3549174.6320631844</v>
      </c>
      <c r="GA85" s="16">
        <f t="shared" si="304"/>
        <v>-3574739.0941263689</v>
      </c>
      <c r="GB85" s="16">
        <f t="shared" si="305"/>
        <v>-3600303.5561895533</v>
      </c>
      <c r="GC85" s="16">
        <f t="shared" si="306"/>
        <v>-3625868.0182527378</v>
      </c>
      <c r="GD85" s="16">
        <f t="shared" si="307"/>
        <v>-3651432.4803159223</v>
      </c>
      <c r="GE85" s="16">
        <f t="shared" si="308"/>
        <v>-3676996.9423791068</v>
      </c>
      <c r="GF85" s="16">
        <f t="shared" si="309"/>
        <v>-3702561.4044422912</v>
      </c>
      <c r="GG85" s="16">
        <f t="shared" si="310"/>
        <v>-3728125.8665054757</v>
      </c>
      <c r="GH85" s="16">
        <f t="shared" si="311"/>
        <v>-3753690.3285686602</v>
      </c>
      <c r="GI85" s="16">
        <f t="shared" si="312"/>
        <v>-3771093.2985657128</v>
      </c>
      <c r="GJ85" s="16">
        <f t="shared" si="313"/>
        <v>-3788473.5951371701</v>
      </c>
      <c r="GK85" s="16">
        <f t="shared" si="314"/>
        <v>-3805831.2182830325</v>
      </c>
      <c r="GL85" s="16">
        <f t="shared" si="315"/>
        <v>-3823166.1680032997</v>
      </c>
      <c r="GM85" s="16">
        <f t="shared" si="316"/>
        <v>-3840478.4442979721</v>
      </c>
      <c r="GN85" s="16">
        <f t="shared" si="317"/>
        <v>-3857768.0471670493</v>
      </c>
      <c r="GO85" s="16">
        <f t="shared" si="318"/>
        <v>-3875034.9766105316</v>
      </c>
      <c r="GP85" s="16">
        <f t="shared" si="319"/>
        <v>-3892279.2326284186</v>
      </c>
      <c r="GQ85" s="16">
        <f t="shared" si="320"/>
        <v>-3909500.8152207108</v>
      </c>
      <c r="GR85" s="16">
        <f t="shared" si="321"/>
        <v>-3926764.8711072505</v>
      </c>
      <c r="GS85" s="16">
        <f t="shared" si="322"/>
        <v>-3944006.4345521736</v>
      </c>
      <c r="GT85" s="16">
        <f t="shared" si="323"/>
        <v>-3961225.5055554803</v>
      </c>
      <c r="GU85" s="16">
        <f t="shared" si="324"/>
        <v>-3978422.0841171704</v>
      </c>
      <c r="GV85" s="16">
        <f t="shared" si="325"/>
        <v>-3995596.1702372441</v>
      </c>
      <c r="GW85" s="13"/>
      <c r="GX85" s="569" t="s">
        <v>1032</v>
      </c>
      <c r="GY85" s="599" t="str">
        <f t="shared" si="242"/>
        <v>111IPSG-U</v>
      </c>
      <c r="GZ85" s="563">
        <f t="shared" si="326"/>
        <v>-3892195.9663782693</v>
      </c>
      <c r="HA85" s="127">
        <f>VLOOKUP($GX85,Scenarios!$V$11:$Y$132,4,0)</f>
        <v>-3395399.28</v>
      </c>
      <c r="HB85" s="127">
        <f t="shared" si="328"/>
        <v>-496796.68637826946</v>
      </c>
      <c r="HD85" s="106">
        <f>VLOOKUP($GX85,Scenarios!$AE$11:$AF$132,2,0)</f>
        <v>-3824881.4782227552</v>
      </c>
      <c r="HE85" s="106">
        <f>VLOOKUP($GX85,Scenarios!$V$11:$Y$132,4,0)</f>
        <v>-3395399.28</v>
      </c>
      <c r="HF85" s="106">
        <f t="shared" si="329"/>
        <v>-429482.19822275545</v>
      </c>
      <c r="HH85" s="106">
        <f t="shared" si="327"/>
        <v>67314.488155514002</v>
      </c>
    </row>
    <row r="86" spans="1:216">
      <c r="A86" t="s">
        <v>37</v>
      </c>
      <c r="B86" t="s">
        <v>38</v>
      </c>
      <c r="C86" s="3" t="s">
        <v>38</v>
      </c>
      <c r="D86" s="5" t="s">
        <v>148</v>
      </c>
      <c r="E86" s="5" t="s">
        <v>45</v>
      </c>
      <c r="F86" s="5" t="s">
        <v>159</v>
      </c>
      <c r="G86" s="5" t="s">
        <v>100</v>
      </c>
      <c r="H86" s="5" t="s">
        <v>1033</v>
      </c>
      <c r="I86" s="5"/>
      <c r="J86" s="119">
        <f>SUMIF(Retirements!$E$10:$E$96,'Accum Dep'!$F86,Retirements!ED$10:ED$97)</f>
        <v>-687348.24</v>
      </c>
      <c r="K86" s="119">
        <f>SUMIF(Retirements!$E$10:$E$96,'Accum Dep'!$F86,Retirements!EE$10:EE$97)</f>
        <v>-1823036.4000000001</v>
      </c>
      <c r="L86" s="119">
        <f>SUMIF(Retirements!$E$10:$E$96,'Accum Dep'!$F86,Retirements!EF$10:EF$97)</f>
        <v>-360826.86000000004</v>
      </c>
      <c r="M86" s="119">
        <f>SUMIF(Retirements!$E$10:$E$96,'Accum Dep'!$F86,Retirements!EG$10:EG$97)</f>
        <v>-707241.75999999989</v>
      </c>
      <c r="N86" s="119">
        <f>SUMIF(Retirements!$E$10:$E$96,'Accum Dep'!$F86,Retirements!EH$10:EH$97)</f>
        <v>-1419365.4799999997</v>
      </c>
      <c r="O86" s="119">
        <f>SUMIF(Retirements!$E$10:$E$96,'Accum Dep'!$F86,Retirements!EI$10:EI$97)</f>
        <v>-39025.22</v>
      </c>
      <c r="P86" s="119">
        <f>SUMIF(Retirements!$E$10:$E$96,'Accum Dep'!$F86,Retirements!EJ$10:EJ$97)</f>
        <v>-227988.53000000003</v>
      </c>
      <c r="Q86" s="119">
        <f>SUMIF(Retirements!$E$10:$E$96,'Accum Dep'!$F86,Retirements!EK$10:EK$97)</f>
        <v>0</v>
      </c>
      <c r="R86" s="119">
        <f>SUMIF(Retirements!$E$10:$E$96,'Accum Dep'!$F86,Retirements!EL$10:EL$97)</f>
        <v>-7365.83</v>
      </c>
      <c r="S86" s="119">
        <f>SUMIF(Retirements!$E$10:$E$96,'Accum Dep'!$F86,Retirements!EM$10:EM$97)</f>
        <v>-766686.12198912667</v>
      </c>
      <c r="T86" s="119">
        <f>SUMIF(Retirements!$E$10:$E$96,'Accum Dep'!$F86,Retirements!EN$10:EN$97)</f>
        <v>-766686.12198912667</v>
      </c>
      <c r="U86" s="119">
        <f>SUMIF(Retirements!$E$10:$E$96,'Accum Dep'!$F86,Retirements!EO$10:EO$97)</f>
        <v>-766686.12198912667</v>
      </c>
      <c r="V86" s="119">
        <f>SUMIF(Retirements!$E$10:$E$96,'Accum Dep'!$F86,Retirements!EP$10:EP$97)</f>
        <v>-766686.12198912667</v>
      </c>
      <c r="W86" s="119">
        <f>SUMIF(Retirements!$E$10:$E$96,'Accum Dep'!$F86,Retirements!EQ$10:EQ$97)</f>
        <v>-766686.12198912667</v>
      </c>
      <c r="X86" s="119">
        <f>SUMIF(Retirements!$E$10:$E$96,'Accum Dep'!$F86,Retirements!ER$10:ER$97)</f>
        <v>-766686.12198912667</v>
      </c>
      <c r="Y86" s="119">
        <f>SUMIF(Retirements!$E$10:$E$96,'Accum Dep'!$F86,Retirements!ES$10:ES$97)</f>
        <v>-766686.12198912667</v>
      </c>
      <c r="Z86" s="119">
        <f>SUMIF(Retirements!$E$10:$E$96,'Accum Dep'!$F86,Retirements!ET$10:ET$97)</f>
        <v>-766686.12198912667</v>
      </c>
      <c r="AA86" s="119">
        <f>SUMIF(Retirements!$E$10:$E$96,'Accum Dep'!$F86,Retirements!EU$10:EU$97)</f>
        <v>-766686.12198912667</v>
      </c>
      <c r="AB86" s="119">
        <f>SUMIF(Retirements!$E$10:$E$96,'Accum Dep'!$F86,Retirements!EV$10:EV$97)</f>
        <v>-770864.17948697507</v>
      </c>
      <c r="AC86" s="119">
        <f>SUMIF(Retirements!$E$10:$E$96,'Accum Dep'!$F86,Retirements!EW$10:EW$97)</f>
        <v>-770864.17948697507</v>
      </c>
      <c r="AD86" s="119">
        <f>SUMIF(Retirements!$E$10:$E$96,'Accum Dep'!$F86,Retirements!EX$10:EX$97)</f>
        <v>-770864.17948697507</v>
      </c>
      <c r="AE86" s="119">
        <f>SUMIF(Retirements!$E$10:$E$96,'Accum Dep'!$F86,Retirements!EY$10:EY$97)</f>
        <v>-770864.17948697507</v>
      </c>
      <c r="AF86" s="119">
        <f>SUMIF(Retirements!$E$10:$E$96,'Accum Dep'!$F86,Retirements!EZ$10:EZ$97)</f>
        <v>-770864.17948697507</v>
      </c>
      <c r="AG86" s="7"/>
      <c r="AH86" s="27">
        <f>SUMIF('Depreciation Exp'!$F$8:$F$130,'Accum Dep'!$F86,'Depreciation Exp'!CH$8:CH$133)</f>
        <v>1722012.7674142928</v>
      </c>
      <c r="AI86" s="27">
        <f>SUMIF('Depreciation Exp'!$F$8:$F$130,'Accum Dep'!$F86,'Depreciation Exp'!CI$8:CI$133)</f>
        <v>1721828.4246993773</v>
      </c>
      <c r="AJ86" s="27">
        <f>SUMIF('Depreciation Exp'!$F$8:$F$130,'Accum Dep'!$F86,'Depreciation Exp'!CJ$8:CJ$133)</f>
        <v>1717716.8213405488</v>
      </c>
      <c r="AK86" s="27">
        <f>SUMIF('Depreciation Exp'!$F$8:$F$130,'Accum Dep'!$F86,'Depreciation Exp'!CK$8:CK$133)</f>
        <v>1715614.7312940808</v>
      </c>
      <c r="AL86" s="27">
        <f>SUMIF('Depreciation Exp'!$F$8:$F$130,'Accum Dep'!$F86,'Depreciation Exp'!CL$8:CL$133)</f>
        <v>1716521.5046747408</v>
      </c>
      <c r="AM86" s="27">
        <f>SUMIF('Depreciation Exp'!$F$8:$F$130,'Accum Dep'!$F86,'Depreciation Exp'!CM$8:CM$133)</f>
        <v>1714071.765606639</v>
      </c>
      <c r="AN86" s="27">
        <f>SUMIF('Depreciation Exp'!$F$8:$F$130,'Accum Dep'!$F86,'Depreciation Exp'!CN$8:CN$133)</f>
        <v>1723930.3253601049</v>
      </c>
      <c r="AO86" s="27">
        <f>SUMIF('Depreciation Exp'!$F$8:$F$130,'Accum Dep'!$F86,'Depreciation Exp'!CO$8:CO$133)</f>
        <v>1735225.6937716338</v>
      </c>
      <c r="AP86" s="27">
        <f>SUMIF('Depreciation Exp'!$F$8:$F$130,'Accum Dep'!$F86,'Depreciation Exp'!CP$8:CP$133)</f>
        <v>1736467.1961403824</v>
      </c>
      <c r="AQ86" s="27">
        <f>SUMIF('Depreciation Exp'!$F$8:$F$130,'Accum Dep'!$F86,'Depreciation Exp'!CQ$8:CQ$133)</f>
        <v>1737922.7967977934</v>
      </c>
      <c r="AR86" s="27">
        <f>SUMIF('Depreciation Exp'!$F$8:$F$130,'Accum Dep'!$F86,'Depreciation Exp'!CR$8:CR$133)</f>
        <v>1737303.8969529683</v>
      </c>
      <c r="AS86" s="27">
        <f>SUMIF('Depreciation Exp'!$F$8:$F$130,'Accum Dep'!$F86,'Depreciation Exp'!CS$8:CS$133)</f>
        <v>1735679.3845466364</v>
      </c>
      <c r="AT86" s="27">
        <f>SUMIF('Depreciation Exp'!$F$8:$F$130,'Accum Dep'!$F86,'Depreciation Exp'!CT$8:CT$133)</f>
        <v>1738528.1135942102</v>
      </c>
      <c r="AU86" s="27">
        <f>SUMIF('Depreciation Exp'!$F$8:$F$130,'Accum Dep'!$F86,'Depreciation Exp'!CU$8:CU$133)</f>
        <v>1742106.5778752118</v>
      </c>
      <c r="AV86" s="27">
        <f>SUMIF('Depreciation Exp'!$F$8:$F$130,'Accum Dep'!$F86,'Depreciation Exp'!CV$8:CV$133)</f>
        <v>1741239.0586886148</v>
      </c>
      <c r="AW86" s="27">
        <f>SUMIF('Depreciation Exp'!$F$8:$F$130,'Accum Dep'!$F86,'Depreciation Exp'!CW$8:CW$133)</f>
        <v>1740156.5908099944</v>
      </c>
      <c r="AX86" s="27">
        <f>SUMIF('Depreciation Exp'!$F$8:$F$130,'Accum Dep'!$F86,'Depreciation Exp'!CX$8:CX$133)</f>
        <v>1740607.5793610634</v>
      </c>
      <c r="AY86" s="27">
        <f>SUMIF('Depreciation Exp'!$F$8:$F$130,'Accum Dep'!$F86,'Depreciation Exp'!CY$8:CY$133)</f>
        <v>1742719.9421775641</v>
      </c>
      <c r="AZ86" s="27">
        <f>SUMIF('Depreciation Exp'!$F$8:$F$130,'Accum Dep'!$F86,'Depreciation Exp'!CZ$8:CZ$133)</f>
        <v>1747667.1355700274</v>
      </c>
      <c r="BA86" s="27">
        <f>SUMIF('Depreciation Exp'!$F$8:$F$130,'Accum Dep'!$F86,'Depreciation Exp'!DA$8:DA$133)</f>
        <v>1752149.4133178836</v>
      </c>
      <c r="BB86" s="27">
        <f>SUMIF('Depreciation Exp'!$F$8:$F$130,'Accum Dep'!$F86,'Depreciation Exp'!DB$8:DB$133)</f>
        <v>1751836.5931333392</v>
      </c>
      <c r="BC86" s="27">
        <f>SUMIF('Depreciation Exp'!$F$8:$F$130,'Accum Dep'!$F86,'Depreciation Exp'!DC$8:DC$133)</f>
        <v>1749667.7860067242</v>
      </c>
      <c r="BD86" s="27">
        <f>SUMIF('Depreciation Exp'!$F$8:$F$130,'Accum Dep'!$F86,'Depreciation Exp'!DD$8:DD$133)</f>
        <v>1747931.3785202722</v>
      </c>
      <c r="BE86" s="27">
        <f>SUMIF('Depreciation Exp'!$F$8:$F$130,'Accum Dep'!$F86,'Depreciation Exp'!DE$8:DE$133)</f>
        <v>1746366.501519772</v>
      </c>
      <c r="BF86" s="59"/>
      <c r="BG86" s="27">
        <f>SUMIF(Adjustments!$J$4:$J$921,($F86&amp;"/"&amp;BG$4&amp;"/"&amp;BG$3&amp;"/"&amp;BG$2),Adjustments!L$4:L$921)</f>
        <v>0</v>
      </c>
      <c r="BH86" s="27">
        <f>SUMIF(Adjustments!$J$4:$J$921,($F86&amp;"/"&amp;BH$4&amp;"/"&amp;BH$3&amp;"/"&amp;BH$2),Adjustments!M$4:M$921)</f>
        <v>0</v>
      </c>
      <c r="BI86" s="27">
        <f>SUMIF(Adjustments!$J$4:$J$921,($F86&amp;"/"&amp;BI$4&amp;"/"&amp;BI$3&amp;"/"&amp;BI$2),Adjustments!N$4:N$921)</f>
        <v>0</v>
      </c>
      <c r="BJ86" s="27">
        <f>SUMIF(Adjustments!$J$4:$J$921,($F86&amp;"/"&amp;BJ$4&amp;"/"&amp;BJ$3&amp;"/"&amp;BJ$2),Adjustments!O$4:O$921)</f>
        <v>0</v>
      </c>
      <c r="BK86" s="27">
        <f>SUMIF(Adjustments!$J$4:$J$921,($F86&amp;"/"&amp;BK$4&amp;"/"&amp;BK$3&amp;"/"&amp;BK$2),Adjustments!P$4:P$921)</f>
        <v>0</v>
      </c>
      <c r="BL86" s="27">
        <f>SUMIF(Adjustments!$J$4:$J$921,($F86&amp;"/"&amp;BL$4&amp;"/"&amp;BL$3&amp;"/"&amp;BL$2),Adjustments!Q$4:Q$921)</f>
        <v>0</v>
      </c>
      <c r="BM86" s="27">
        <f>SUMIF(Adjustments!$J$4:$J$921,($F86&amp;"/"&amp;BM$4&amp;"/"&amp;BM$3&amp;"/"&amp;BM$2),Adjustments!R$4:R$921)</f>
        <v>0</v>
      </c>
      <c r="BN86" s="27">
        <f>SUMIF(Adjustments!$J$4:$J$921,($F86&amp;"/"&amp;BN$4&amp;"/"&amp;BN$3&amp;"/"&amp;BN$2),Adjustments!S$4:S$921)</f>
        <v>0</v>
      </c>
      <c r="BO86" s="27">
        <f>SUMIF(Adjustments!$J$4:$J$921,($F86&amp;"/"&amp;BO$4&amp;"/"&amp;BO$3&amp;"/"&amp;BO$2),Adjustments!T$4:T$921)</f>
        <v>0</v>
      </c>
      <c r="BP86" s="27">
        <f>SUMIF(Adjustments!$J$4:$J$921,($F86&amp;"/"&amp;BP$4&amp;"/"&amp;BP$3&amp;"/"&amp;BP$2),Adjustments!U$4:U$921)</f>
        <v>0</v>
      </c>
      <c r="BQ86" s="27">
        <f>SUMIF(Adjustments!$J$4:$J$921,($F86&amp;"/"&amp;BQ$4&amp;"/"&amp;BQ$3&amp;"/"&amp;BQ$2),Adjustments!V$4:V$921)</f>
        <v>0</v>
      </c>
      <c r="BR86" s="27">
        <f>SUMIF(Adjustments!$J$4:$J$921,($F86&amp;"/"&amp;BR$4&amp;"/"&amp;BR$3&amp;"/"&amp;BR$2),Adjustments!W$4:W$921)</f>
        <v>0</v>
      </c>
      <c r="BS86" s="27">
        <f>SUMIF(Adjustments!$J$4:$J$921,($F86&amp;"/"&amp;BS$4&amp;"/"&amp;BS$3&amp;"/"&amp;BS$2),Adjustments!X$4:X$921)</f>
        <v>0</v>
      </c>
      <c r="BT86" s="27">
        <f>SUMIF(Adjustments!$J$4:$J$921,($F86&amp;"/"&amp;BT$4&amp;"/"&amp;BT$3&amp;"/"&amp;BT$2),Adjustments!Y$4:Y$921)</f>
        <v>0</v>
      </c>
      <c r="BU86" s="27">
        <f>SUMIF(Adjustments!$J$4:$J$921,($F86&amp;"/"&amp;BU$4&amp;"/"&amp;BU$3&amp;"/"&amp;BU$2),Adjustments!Z$4:Z$921)</f>
        <v>0</v>
      </c>
      <c r="BV86" s="27">
        <f>SUMIF(Adjustments!$J$4:$J$921,($F86&amp;"/"&amp;BV$4&amp;"/"&amp;BV$3&amp;"/"&amp;BV$2),Adjustments!AA$4:AA$921)</f>
        <v>0</v>
      </c>
      <c r="BW86" s="27">
        <f>SUMIF(Adjustments!$J$4:$J$921,($F86&amp;"/"&amp;BW$4&amp;"/"&amp;BW$3&amp;"/"&amp;BW$2),Adjustments!AB$4:AB$921)</f>
        <v>0</v>
      </c>
      <c r="BX86" s="27">
        <f>SUMIF(Adjustments!$J$4:$J$921,($F86&amp;"/"&amp;BX$4&amp;"/"&amp;BX$3&amp;"/"&amp;BX$2),Adjustments!AC$4:AC$921)</f>
        <v>0</v>
      </c>
      <c r="BY86" s="27">
        <f>SUMIF(Adjustments!$J$4:$J$921,($F86&amp;"/"&amp;BY$4&amp;"/"&amp;BY$3&amp;"/"&amp;BY$2),Adjustments!AD$4:AD$921)</f>
        <v>0</v>
      </c>
      <c r="BZ86" s="27">
        <f>SUMIF(Adjustments!$J$4:$J$921,($F86&amp;"/"&amp;BZ$4&amp;"/"&amp;BZ$3&amp;"/"&amp;BZ$2),Adjustments!AE$4:AE$921)</f>
        <v>0</v>
      </c>
      <c r="CA86" s="27">
        <f>SUMIF(Adjustments!$J$4:$J$921,($F86&amp;"/"&amp;CA$4&amp;"/"&amp;CA$3&amp;"/"&amp;CA$2),Adjustments!AF$4:AF$921)</f>
        <v>0</v>
      </c>
      <c r="CB86" s="27">
        <f>SUMIF(Adjustments!$J$4:$J$921,($F86&amp;"/"&amp;CB$4&amp;"/"&amp;CB$3&amp;"/"&amp;CB$2),Adjustments!AG$4:AG$921)</f>
        <v>0</v>
      </c>
      <c r="CC86" s="27">
        <f>SUMIF(Adjustments!$J$4:$J$921,($F86&amp;"/"&amp;CC$4&amp;"/"&amp;CC$3&amp;"/"&amp;CC$2),Adjustments!AH$4:AH$921)</f>
        <v>0</v>
      </c>
      <c r="CD86" s="5"/>
      <c r="CE86" s="27">
        <f>SUMIF(Adjustments!$J$4:$J$921,($F86&amp;"/"&amp;CE$4&amp;"/"&amp;CE$3&amp;"/"&amp;CE$2),Adjustments!L$4:L$921)</f>
        <v>0</v>
      </c>
      <c r="CF86" s="27">
        <f>SUMIF(Adjustments!$J$4:$J$921,($F86&amp;"/"&amp;CF$4&amp;"/"&amp;CF$3&amp;"/"&amp;CF$2),Adjustments!M$4:M$921)</f>
        <v>0</v>
      </c>
      <c r="CG86" s="27">
        <f>SUMIF(Adjustments!$J$4:$J$921,($F86&amp;"/"&amp;CG$4&amp;"/"&amp;CG$3&amp;"/"&amp;CG$2),Adjustments!N$4:N$921)</f>
        <v>0</v>
      </c>
      <c r="CH86" s="27">
        <f>SUMIF(Adjustments!$J$4:$J$921,($F86&amp;"/"&amp;CH$4&amp;"/"&amp;CH$3&amp;"/"&amp;CH$2),Adjustments!O$4:O$921)</f>
        <v>0</v>
      </c>
      <c r="CI86" s="27">
        <f>SUMIF(Adjustments!$J$4:$J$921,($F86&amp;"/"&amp;CI$4&amp;"/"&amp;CI$3&amp;"/"&amp;CI$2),Adjustments!P$4:P$921)</f>
        <v>0</v>
      </c>
      <c r="CJ86" s="27">
        <f>SUMIF(Adjustments!$J$4:$J$921,($F86&amp;"/"&amp;CJ$4&amp;"/"&amp;CJ$3&amp;"/"&amp;CJ$2),Adjustments!Q$4:Q$921)</f>
        <v>0</v>
      </c>
      <c r="CK86" s="27">
        <f>SUMIF(Adjustments!$J$4:$J$921,($F86&amp;"/"&amp;CK$4&amp;"/"&amp;CK$3&amp;"/"&amp;CK$2),Adjustments!R$4:R$921)</f>
        <v>0</v>
      </c>
      <c r="CL86" s="27">
        <f>SUMIF(Adjustments!$J$4:$J$921,($F86&amp;"/"&amp;CL$4&amp;"/"&amp;CL$3&amp;"/"&amp;CL$2),Adjustments!S$4:S$921)</f>
        <v>0</v>
      </c>
      <c r="CM86" s="27">
        <f>SUMIF(Adjustments!$J$4:$J$921,($F86&amp;"/"&amp;CM$4&amp;"/"&amp;CM$3&amp;"/"&amp;CM$2),Adjustments!T$4:T$921)</f>
        <v>0</v>
      </c>
      <c r="CN86" s="27">
        <f>SUMIF(Adjustments!$J$4:$J$921,($F86&amp;"/"&amp;CN$4&amp;"/"&amp;CN$3&amp;"/"&amp;CN$2),Adjustments!U$4:U$921)</f>
        <v>0</v>
      </c>
      <c r="CO86" s="27">
        <f>SUMIF(Adjustments!$J$4:$J$921,($F86&amp;"/"&amp;CO$4&amp;"/"&amp;CO$3&amp;"/"&amp;CO$2),Adjustments!V$4:V$921)</f>
        <v>0</v>
      </c>
      <c r="CP86" s="27">
        <f>SUMIF(Adjustments!$J$4:$J$921,($F86&amp;"/"&amp;CP$4&amp;"/"&amp;CP$3&amp;"/"&amp;CP$2),Adjustments!W$4:W$921)</f>
        <v>0</v>
      </c>
      <c r="CQ86" s="27">
        <f>SUMIF(Adjustments!$J$4:$J$921,($F86&amp;"/"&amp;CQ$4&amp;"/"&amp;CQ$3&amp;"/"&amp;CQ$2),Adjustments!X$4:X$921)</f>
        <v>0</v>
      </c>
      <c r="CR86" s="27">
        <f>SUMIF(Adjustments!$J$4:$J$921,($F86&amp;"/"&amp;CR$4&amp;"/"&amp;CR$3&amp;"/"&amp;CR$2),Adjustments!Y$4:Y$921)</f>
        <v>0</v>
      </c>
      <c r="CS86" s="27">
        <f>SUMIF(Adjustments!$J$4:$J$921,($F86&amp;"/"&amp;CS$4&amp;"/"&amp;CS$3&amp;"/"&amp;CS$2),Adjustments!Z$4:Z$921)</f>
        <v>0</v>
      </c>
      <c r="CT86" s="27">
        <f>SUMIF(Adjustments!$J$4:$J$921,($F86&amp;"/"&amp;CT$4&amp;"/"&amp;CT$3&amp;"/"&amp;CT$2),Adjustments!AA$4:AA$921)</f>
        <v>0</v>
      </c>
      <c r="CU86" s="27">
        <f>SUMIF(Adjustments!$J$4:$J$921,($F86&amp;"/"&amp;CU$4&amp;"/"&amp;CU$3&amp;"/"&amp;CU$2),Adjustments!AB$4:AB$921)</f>
        <v>0</v>
      </c>
      <c r="CV86" s="27">
        <f>SUMIF(Adjustments!$J$4:$J$921,($F86&amp;"/"&amp;CV$4&amp;"/"&amp;CV$3&amp;"/"&amp;CV$2),Adjustments!AC$4:AC$921)</f>
        <v>0</v>
      </c>
      <c r="CW86" s="27">
        <f>SUMIF(Adjustments!$J$4:$J$921,($F86&amp;"/"&amp;CW$4&amp;"/"&amp;CW$3&amp;"/"&amp;CW$2),Adjustments!AD$4:AD$921)</f>
        <v>0</v>
      </c>
      <c r="CX86" s="27">
        <f>SUMIF(Adjustments!$J$4:$J$921,($F86&amp;"/"&amp;CX$4&amp;"/"&amp;CX$3&amp;"/"&amp;CX$2),Adjustments!AE$4:AE$921)</f>
        <v>0</v>
      </c>
      <c r="CY86" s="27">
        <f>SUMIF(Adjustments!$J$4:$J$921,($F86&amp;"/"&amp;CY$4&amp;"/"&amp;CY$3&amp;"/"&amp;CY$2),Adjustments!AF$4:AF$921)</f>
        <v>0</v>
      </c>
      <c r="CZ86" s="27">
        <f>SUMIF(Adjustments!$J$4:$J$921,($F86&amp;"/"&amp;CZ$4&amp;"/"&amp;CZ$3&amp;"/"&amp;CZ$2),Adjustments!AG$4:AG$921)</f>
        <v>0</v>
      </c>
      <c r="DA86" s="27">
        <f>SUMIF(Adjustments!$J$4:$J$921,($F86&amp;"/"&amp;DA$4&amp;"/"&amp;DA$3&amp;"/"&amp;DA$2),Adjustments!AH$4:AH$921)</f>
        <v>0</v>
      </c>
      <c r="DB86" s="5"/>
      <c r="DC86" s="27">
        <f>SUMIF(Adjustments!$J$4:$J$921,($F86&amp;"/"&amp;DC$4&amp;"/"&amp;DC$3&amp;"/"&amp;DC$2),Adjustments!L$4:L$921)</f>
        <v>0</v>
      </c>
      <c r="DD86" s="27">
        <f>SUMIF(Adjustments!$J$4:$J$921,($F86&amp;"/"&amp;DD$4&amp;"/"&amp;DD$3&amp;"/"&amp;DD$2),Adjustments!M$4:M$921)</f>
        <v>0</v>
      </c>
      <c r="DE86" s="27">
        <f>SUMIF(Adjustments!$J$4:$J$921,($F86&amp;"/"&amp;DE$4&amp;"/"&amp;DE$3&amp;"/"&amp;DE$2),Adjustments!N$4:N$921)</f>
        <v>0</v>
      </c>
      <c r="DF86" s="27">
        <f>SUMIF(Adjustments!$J$4:$J$921,($F86&amp;"/"&amp;DF$4&amp;"/"&amp;DF$3&amp;"/"&amp;DF$2),Adjustments!O$4:O$921)</f>
        <v>0</v>
      </c>
      <c r="DG86" s="27">
        <f>SUMIF(Adjustments!$J$4:$J$921,($F86&amp;"/"&amp;DG$4&amp;"/"&amp;DG$3&amp;"/"&amp;DG$2),Adjustments!P$4:P$921)</f>
        <v>0</v>
      </c>
      <c r="DH86" s="27">
        <f>SUMIF(Adjustments!$J$4:$J$921,($F86&amp;"/"&amp;DH$4&amp;"/"&amp;DH$3&amp;"/"&amp;DH$2),Adjustments!Q$4:Q$921)</f>
        <v>0</v>
      </c>
      <c r="DI86" s="27">
        <f>SUMIF(Adjustments!$J$4:$J$921,($F86&amp;"/"&amp;DI$4&amp;"/"&amp;DI$3&amp;"/"&amp;DI$2),Adjustments!R$4:R$921)</f>
        <v>0</v>
      </c>
      <c r="DJ86" s="27">
        <f>SUMIF(Adjustments!$J$4:$J$921,($F86&amp;"/"&amp;DJ$4&amp;"/"&amp;DJ$3&amp;"/"&amp;DJ$2),Adjustments!S$4:S$921)</f>
        <v>0</v>
      </c>
      <c r="DK86" s="27">
        <f>SUMIF(Adjustments!$J$4:$J$921,($F86&amp;"/"&amp;DK$4&amp;"/"&amp;DK$3&amp;"/"&amp;DK$2),Adjustments!T$4:T$921)</f>
        <v>0</v>
      </c>
      <c r="DL86" s="27">
        <f>SUMIF(Adjustments!$J$4:$J$921,($F86&amp;"/"&amp;DL$4&amp;"/"&amp;DL$3&amp;"/"&amp;DL$2),Adjustments!U$4:U$921)</f>
        <v>0</v>
      </c>
      <c r="DM86" s="27">
        <f>SUMIF(Adjustments!$J$4:$J$921,($F86&amp;"/"&amp;DM$4&amp;"/"&amp;DM$3&amp;"/"&amp;DM$2),Adjustments!V$4:V$921)</f>
        <v>0</v>
      </c>
      <c r="DN86" s="27">
        <f>SUMIF(Adjustments!$J$4:$J$921,($F86&amp;"/"&amp;DN$4&amp;"/"&amp;DN$3&amp;"/"&amp;DN$2),Adjustments!W$4:W$921)</f>
        <v>0</v>
      </c>
      <c r="DO86" s="27">
        <f>SUMIF(Adjustments!$J$4:$J$921,($F86&amp;"/"&amp;DO$4&amp;"/"&amp;DO$3&amp;"/"&amp;DO$2),Adjustments!X$4:X$921)</f>
        <v>0</v>
      </c>
      <c r="DP86" s="27">
        <f>SUMIF(Adjustments!$J$4:$J$921,($F86&amp;"/"&amp;DP$4&amp;"/"&amp;DP$3&amp;"/"&amp;DP$2),Adjustments!Y$4:Y$921)</f>
        <v>0</v>
      </c>
      <c r="DQ86" s="27">
        <f>SUMIF(Adjustments!$J$4:$J$921,($F86&amp;"/"&amp;DQ$4&amp;"/"&amp;DQ$3&amp;"/"&amp;DQ$2),Adjustments!Z$4:Z$921)</f>
        <v>0</v>
      </c>
      <c r="DR86" s="27">
        <f>SUMIF(Adjustments!$J$4:$J$921,($F86&amp;"/"&amp;DR$4&amp;"/"&amp;DR$3&amp;"/"&amp;DR$2),Adjustments!AA$4:AA$921)</f>
        <v>0</v>
      </c>
      <c r="DS86" s="27">
        <f>SUMIF(Adjustments!$J$4:$J$921,($F86&amp;"/"&amp;DS$4&amp;"/"&amp;DS$3&amp;"/"&amp;DS$2),Adjustments!AB$4:AB$921)</f>
        <v>0</v>
      </c>
      <c r="DT86" s="27">
        <f>SUMIF(Adjustments!$J$4:$J$921,($F86&amp;"/"&amp;DT$4&amp;"/"&amp;DT$3&amp;"/"&amp;DT$2),Adjustments!AC$4:AC$921)</f>
        <v>0</v>
      </c>
      <c r="DU86" s="27">
        <f>SUMIF(Adjustments!$J$4:$J$921,($F86&amp;"/"&amp;DU$4&amp;"/"&amp;DU$3&amp;"/"&amp;DU$2),Adjustments!AD$4:AD$921)</f>
        <v>0</v>
      </c>
      <c r="DV86" s="27">
        <f>SUMIF(Adjustments!$J$4:$J$921,($F86&amp;"/"&amp;DV$4&amp;"/"&amp;DV$3&amp;"/"&amp;DV$2),Adjustments!AE$4:AE$921)</f>
        <v>0</v>
      </c>
      <c r="DW86" s="27">
        <f>SUMIF(Adjustments!$J$4:$J$921,($F86&amp;"/"&amp;DW$4&amp;"/"&amp;DW$3&amp;"/"&amp;DW$2),Adjustments!AF$4:AF$921)</f>
        <v>0</v>
      </c>
      <c r="DX86" s="27">
        <f>SUMIF(Adjustments!$J$4:$J$921,($F86&amp;"/"&amp;DX$4&amp;"/"&amp;DX$3&amp;"/"&amp;DX$2),Adjustments!AG$4:AG$921)</f>
        <v>0</v>
      </c>
      <c r="DY86" s="27">
        <f>SUMIF(Adjustments!$J$4:$J$921,($F86&amp;"/"&amp;DY$4&amp;"/"&amp;DY$3&amp;"/"&amp;DY$2),Adjustments!AH$4:AH$921)</f>
        <v>0</v>
      </c>
      <c r="DZ86" s="5"/>
      <c r="EA86" s="27">
        <f>SUMIF(Adjustments!$J$4:$J$921,($F86&amp;"/"&amp;EA$4&amp;"/"&amp;EA$3&amp;"/"&amp;EA$2),Adjustments!L$4:L$921)</f>
        <v>0</v>
      </c>
      <c r="EB86" s="27">
        <f>SUMIF(Adjustments!$J$4:$J$921,($F86&amp;"/"&amp;EB$4&amp;"/"&amp;EB$3&amp;"/"&amp;EB$2),Adjustments!M$4:M$921)</f>
        <v>0</v>
      </c>
      <c r="EC86" s="27">
        <f>SUMIF(Adjustments!$J$4:$J$921,($F86&amp;"/"&amp;EC$4&amp;"/"&amp;EC$3&amp;"/"&amp;EC$2),Adjustments!N$4:N$921)</f>
        <v>0</v>
      </c>
      <c r="ED86" s="27">
        <f>SUMIF(Adjustments!$J$4:$J$921,($F86&amp;"/"&amp;ED$4&amp;"/"&amp;ED$3&amp;"/"&amp;ED$2),Adjustments!O$4:O$921)</f>
        <v>0</v>
      </c>
      <c r="EE86" s="27">
        <f>SUMIF(Adjustments!$J$4:$J$921,($F86&amp;"/"&amp;EE$4&amp;"/"&amp;EE$3&amp;"/"&amp;EE$2),Adjustments!P$4:P$921)</f>
        <v>0</v>
      </c>
      <c r="EF86" s="27">
        <f>SUMIF(Adjustments!$J$4:$J$921,($F86&amp;"/"&amp;EF$4&amp;"/"&amp;EF$3&amp;"/"&amp;EF$2),Adjustments!Q$4:Q$921)</f>
        <v>0</v>
      </c>
      <c r="EG86" s="27">
        <f>SUMIF(Adjustments!$J$4:$J$921,($F86&amp;"/"&amp;EG$4&amp;"/"&amp;EG$3&amp;"/"&amp;EG$2),Adjustments!R$4:R$921)</f>
        <v>0</v>
      </c>
      <c r="EH86" s="27">
        <f>SUMIF(Adjustments!$J$4:$J$921,($F86&amp;"/"&amp;EH$4&amp;"/"&amp;EH$3&amp;"/"&amp;EH$2),Adjustments!S$4:S$921)</f>
        <v>0</v>
      </c>
      <c r="EI86" s="27">
        <f>SUMIF(Adjustments!$J$4:$J$921,($F86&amp;"/"&amp;EI$4&amp;"/"&amp;EI$3&amp;"/"&amp;EI$2),Adjustments!T$4:T$921)</f>
        <v>0</v>
      </c>
      <c r="EJ86" s="27">
        <f>SUMIF(Adjustments!$J$4:$J$921,($F86&amp;"/"&amp;EJ$4&amp;"/"&amp;EJ$3&amp;"/"&amp;EJ$2),Adjustments!U$4:U$921)</f>
        <v>0</v>
      </c>
      <c r="EK86" s="27">
        <f>SUMIF(Adjustments!$J$4:$J$921,($F86&amp;"/"&amp;EK$4&amp;"/"&amp;EK$3&amp;"/"&amp;EK$2),Adjustments!V$4:V$921)</f>
        <v>0</v>
      </c>
      <c r="EL86" s="27">
        <f>SUMIF(Adjustments!$J$4:$J$921,($F86&amp;"/"&amp;EL$4&amp;"/"&amp;EL$3&amp;"/"&amp;EL$2),Adjustments!W$4:W$921)</f>
        <v>0</v>
      </c>
      <c r="EM86" s="27">
        <f>SUMIF(Adjustments!$J$4:$J$921,($F86&amp;"/"&amp;EM$4&amp;"/"&amp;EM$3&amp;"/"&amp;EM$2),Adjustments!X$4:X$921)</f>
        <v>0</v>
      </c>
      <c r="EN86" s="27">
        <f>SUMIF(Adjustments!$J$4:$J$921,($F86&amp;"/"&amp;EN$4&amp;"/"&amp;EN$3&amp;"/"&amp;EN$2),Adjustments!Y$4:Y$921)</f>
        <v>0</v>
      </c>
      <c r="EO86" s="27">
        <f>SUMIF(Adjustments!$J$4:$J$921,($F86&amp;"/"&amp;EO$4&amp;"/"&amp;EO$3&amp;"/"&amp;EO$2),Adjustments!Z$4:Z$921)</f>
        <v>0</v>
      </c>
      <c r="EP86" s="27">
        <f>SUMIF(Adjustments!$J$4:$J$921,($F86&amp;"/"&amp;EP$4&amp;"/"&amp;EP$3&amp;"/"&amp;EP$2),Adjustments!AA$4:AA$921)</f>
        <v>0</v>
      </c>
      <c r="EQ86" s="27">
        <f>SUMIF(Adjustments!$J$4:$J$921,($F86&amp;"/"&amp;EQ$4&amp;"/"&amp;EQ$3&amp;"/"&amp;EQ$2),Adjustments!AB$4:AB$921)</f>
        <v>0</v>
      </c>
      <c r="ER86" s="27">
        <f>SUMIF(Adjustments!$J$4:$J$921,($F86&amp;"/"&amp;ER$4&amp;"/"&amp;ER$3&amp;"/"&amp;ER$2),Adjustments!AC$4:AC$921)</f>
        <v>0</v>
      </c>
      <c r="ES86" s="27">
        <f>SUMIF(Adjustments!$J$4:$J$921,($F86&amp;"/"&amp;ES$4&amp;"/"&amp;ES$3&amp;"/"&amp;ES$2),Adjustments!AD$4:AD$921)</f>
        <v>0</v>
      </c>
      <c r="ET86" s="27">
        <f>SUMIF(Adjustments!$J$4:$J$921,($F86&amp;"/"&amp;ET$4&amp;"/"&amp;ET$3&amp;"/"&amp;ET$2),Adjustments!AE$4:AE$921)</f>
        <v>0</v>
      </c>
      <c r="EU86" s="27">
        <f>SUMIF(Adjustments!$J$4:$J$921,($F86&amp;"/"&amp;EU$4&amp;"/"&amp;EU$3&amp;"/"&amp;EU$2),Adjustments!AF$4:AF$921)</f>
        <v>0</v>
      </c>
      <c r="EV86" s="27">
        <f>SUMIF(Adjustments!$J$4:$J$921,($F86&amp;"/"&amp;EV$4&amp;"/"&amp;EV$3&amp;"/"&amp;EV$2),Adjustments!AG$4:AG$921)</f>
        <v>0</v>
      </c>
      <c r="EW86" s="27">
        <f>SUMIF(Adjustments!$J$4:$J$921,($F86&amp;"/"&amp;EW$4&amp;"/"&amp;EW$3&amp;"/"&amp;EW$2),Adjustments!AH$4:AH$921)</f>
        <v>0</v>
      </c>
      <c r="EX86" s="5"/>
      <c r="EY86" s="27">
        <f>SUMIF(Adjustments!$J$4:$J$921,($F86&amp;"/"&amp;EY$4&amp;"/"&amp;EY$3&amp;"/"&amp;EY$2),Adjustments!L$4:L$921)</f>
        <v>0</v>
      </c>
      <c r="EZ86" s="27">
        <f>SUMIF(Adjustments!$J$4:$J$921,($F86&amp;"/"&amp;EZ$4&amp;"/"&amp;EZ$3&amp;"/"&amp;EZ$2),Adjustments!M$4:M$921)</f>
        <v>0</v>
      </c>
      <c r="FA86" s="27">
        <f>SUMIF(Adjustments!$J$4:$J$921,($F86&amp;"/"&amp;FA$4&amp;"/"&amp;FA$3&amp;"/"&amp;FA$2),Adjustments!N$4:N$921)</f>
        <v>0</v>
      </c>
      <c r="FB86" s="27">
        <f>SUMIF(Adjustments!$J$4:$J$921,($F86&amp;"/"&amp;FB$4&amp;"/"&amp;FB$3&amp;"/"&amp;FB$2),Adjustments!O$4:O$921)</f>
        <v>0</v>
      </c>
      <c r="FC86" s="27">
        <f>SUMIF(Adjustments!$J$4:$J$921,($F86&amp;"/"&amp;FC$4&amp;"/"&amp;FC$3&amp;"/"&amp;FC$2),Adjustments!P$4:P$921)</f>
        <v>0</v>
      </c>
      <c r="FD86" s="27">
        <f>SUMIF(Adjustments!$J$4:$J$921,($F86&amp;"/"&amp;FD$4&amp;"/"&amp;FD$3&amp;"/"&amp;FD$2),Adjustments!Q$4:Q$921)</f>
        <v>0</v>
      </c>
      <c r="FE86" s="27">
        <f>SUMIF(Adjustments!$J$4:$J$921,($F86&amp;"/"&amp;FE$4&amp;"/"&amp;FE$3&amp;"/"&amp;FE$2),Adjustments!R$4:R$921)</f>
        <v>0</v>
      </c>
      <c r="FF86" s="27">
        <f>SUMIF(Adjustments!$J$4:$J$921,($F86&amp;"/"&amp;FF$4&amp;"/"&amp;FF$3&amp;"/"&amp;FF$2),Adjustments!S$4:S$921)</f>
        <v>0</v>
      </c>
      <c r="FG86" s="27">
        <f>SUMIF(Adjustments!$J$4:$J$921,($F86&amp;"/"&amp;FG$4&amp;"/"&amp;FG$3&amp;"/"&amp;FG$2),Adjustments!T$4:T$921)</f>
        <v>0</v>
      </c>
      <c r="FH86" s="27">
        <f>SUMIF(Adjustments!$J$4:$J$921,($F86&amp;"/"&amp;FH$4&amp;"/"&amp;FH$3&amp;"/"&amp;FH$2),Adjustments!U$4:U$921)</f>
        <v>0</v>
      </c>
      <c r="FI86" s="27">
        <f>SUMIF(Adjustments!$J$4:$J$921,($F86&amp;"/"&amp;FI$4&amp;"/"&amp;FI$3&amp;"/"&amp;FI$2),Adjustments!V$4:V$921)</f>
        <v>0</v>
      </c>
      <c r="FJ86" s="27">
        <f>SUMIF(Adjustments!$J$4:$J$921,($F86&amp;"/"&amp;FJ$4&amp;"/"&amp;FJ$3&amp;"/"&amp;FJ$2),Adjustments!W$4:W$921)</f>
        <v>0</v>
      </c>
      <c r="FK86" s="27">
        <f>SUMIF(Adjustments!$J$4:$J$921,($F86&amp;"/"&amp;FK$4&amp;"/"&amp;FK$3&amp;"/"&amp;FK$2),Adjustments!X$4:X$921)</f>
        <v>0</v>
      </c>
      <c r="FL86" s="27">
        <f>SUMIF(Adjustments!$J$4:$J$921,($F86&amp;"/"&amp;FL$4&amp;"/"&amp;FL$3&amp;"/"&amp;FL$2),Adjustments!Y$4:Y$921)</f>
        <v>0</v>
      </c>
      <c r="FM86" s="27">
        <f>SUMIF(Adjustments!$J$4:$J$921,($F86&amp;"/"&amp;FM$4&amp;"/"&amp;FM$3&amp;"/"&amp;FM$2),Adjustments!Z$4:Z$921)</f>
        <v>0</v>
      </c>
      <c r="FN86" s="27">
        <f>SUMIF(Adjustments!$J$4:$J$921,($F86&amp;"/"&amp;FN$4&amp;"/"&amp;FN$3&amp;"/"&amp;FN$2),Adjustments!AA$4:AA$921)</f>
        <v>0</v>
      </c>
      <c r="FO86" s="27">
        <f>SUMIF(Adjustments!$J$4:$J$921,($F86&amp;"/"&amp;FO$4&amp;"/"&amp;FO$3&amp;"/"&amp;FO$2),Adjustments!AB$4:AB$921)</f>
        <v>0</v>
      </c>
      <c r="FP86" s="27">
        <f>SUMIF(Adjustments!$J$4:$J$921,($F86&amp;"/"&amp;FP$4&amp;"/"&amp;FP$3&amp;"/"&amp;FP$2),Adjustments!AC$4:AC$921)</f>
        <v>0</v>
      </c>
      <c r="FQ86" s="27">
        <f>SUMIF(Adjustments!$J$4:$J$921,($F86&amp;"/"&amp;FQ$4&amp;"/"&amp;FQ$3&amp;"/"&amp;FQ$2),Adjustments!AD$4:AD$921)</f>
        <v>0</v>
      </c>
      <c r="FR86" s="27">
        <f>SUMIF(Adjustments!$J$4:$J$921,($F86&amp;"/"&amp;FR$4&amp;"/"&amp;FR$3&amp;"/"&amp;FR$2),Adjustments!AE$4:AE$921)</f>
        <v>0</v>
      </c>
      <c r="FS86" s="27">
        <f>SUMIF(Adjustments!$J$4:$J$921,($F86&amp;"/"&amp;FS$4&amp;"/"&amp;FS$3&amp;"/"&amp;FS$2),Adjustments!AF$4:AF$921)</f>
        <v>0</v>
      </c>
      <c r="FT86" s="27">
        <f>SUMIF(Adjustments!$J$4:$J$921,($F86&amp;"/"&amp;FT$4&amp;"/"&amp;FT$3&amp;"/"&amp;FT$2),Adjustments!AG$4:AG$921)</f>
        <v>0</v>
      </c>
      <c r="FU86" s="27">
        <f>SUMIF(Adjustments!$J$4:$J$921,($F86&amp;"/"&amp;FU$4&amp;"/"&amp;FU$3&amp;"/"&amp;FU$2),Adjustments!AH$4:AH$921)</f>
        <v>0</v>
      </c>
      <c r="FV86" s="5"/>
      <c r="FW86" s="27">
        <f t="shared" si="302"/>
        <v>0</v>
      </c>
      <c r="FX86" s="5"/>
      <c r="FY86" s="358">
        <f>VLOOKUP(F86,Scenarios!Z88:AD209,5,0)</f>
        <v>-266767978.62</v>
      </c>
      <c r="FZ86" s="16">
        <f t="shared" si="303"/>
        <v>-267802458.80469936</v>
      </c>
      <c r="GA86" s="16">
        <f t="shared" si="304"/>
        <v>-267697139.22603992</v>
      </c>
      <c r="GB86" s="16">
        <f t="shared" si="305"/>
        <v>-269051927.09733397</v>
      </c>
      <c r="GC86" s="16">
        <f t="shared" si="306"/>
        <v>-270061206.84200871</v>
      </c>
      <c r="GD86" s="16">
        <f t="shared" si="307"/>
        <v>-270355913.12761533</v>
      </c>
      <c r="GE86" s="16">
        <f t="shared" si="308"/>
        <v>-272040818.23297542</v>
      </c>
      <c r="GF86" s="16">
        <f t="shared" si="309"/>
        <v>-273548055.39674711</v>
      </c>
      <c r="GG86" s="16">
        <f t="shared" si="310"/>
        <v>-275284522.59288752</v>
      </c>
      <c r="GH86" s="16">
        <f t="shared" si="311"/>
        <v>-277015079.55968535</v>
      </c>
      <c r="GI86" s="16">
        <f t="shared" si="312"/>
        <v>-277985697.33464921</v>
      </c>
      <c r="GJ86" s="16">
        <f t="shared" si="313"/>
        <v>-278954690.59720671</v>
      </c>
      <c r="GK86" s="16">
        <f t="shared" si="314"/>
        <v>-279926532.58881181</v>
      </c>
      <c r="GL86" s="16">
        <f t="shared" si="315"/>
        <v>-280901953.04469788</v>
      </c>
      <c r="GM86" s="16">
        <f t="shared" si="316"/>
        <v>-281876505.98139739</v>
      </c>
      <c r="GN86" s="16">
        <f t="shared" si="317"/>
        <v>-282849976.45021826</v>
      </c>
      <c r="GO86" s="16">
        <f t="shared" si="318"/>
        <v>-283823897.90759021</v>
      </c>
      <c r="GP86" s="16">
        <f t="shared" si="319"/>
        <v>-284799931.72777867</v>
      </c>
      <c r="GQ86" s="16">
        <f t="shared" si="320"/>
        <v>-285780912.74135959</v>
      </c>
      <c r="GR86" s="16">
        <f t="shared" si="321"/>
        <v>-286762197.97519046</v>
      </c>
      <c r="GS86" s="16">
        <f t="shared" si="322"/>
        <v>-287743170.3888368</v>
      </c>
      <c r="GT86" s="16">
        <f t="shared" si="323"/>
        <v>-288721973.99535656</v>
      </c>
      <c r="GU86" s="16">
        <f t="shared" si="324"/>
        <v>-289699041.19438982</v>
      </c>
      <c r="GV86" s="16">
        <f t="shared" si="325"/>
        <v>-290674543.51642263</v>
      </c>
      <c r="GW86" s="13"/>
      <c r="GX86" s="569" t="s">
        <v>1033</v>
      </c>
      <c r="GY86" s="599" t="str">
        <f t="shared" si="242"/>
        <v>111IPSO</v>
      </c>
      <c r="GZ86" s="563">
        <f t="shared" si="326"/>
        <v>-284808871.3930198</v>
      </c>
      <c r="HA86" s="127">
        <f>VLOOKUP($GX86,Scenarios!$V$11:$Y$132,4,0)</f>
        <v>-261065426.014999</v>
      </c>
      <c r="HB86" s="127">
        <f t="shared" si="328"/>
        <v>-23743445.378020793</v>
      </c>
      <c r="HD86" s="106">
        <f>VLOOKUP($GX86,Scenarios!$AE$11:$AF$132,2,0)</f>
        <v>-283026996.33301979</v>
      </c>
      <c r="HE86" s="106">
        <f>VLOOKUP($GX86,Scenarios!$V$11:$Y$132,4,0)</f>
        <v>-261065426.014999</v>
      </c>
      <c r="HF86" s="106">
        <f t="shared" si="329"/>
        <v>-21961570.318020791</v>
      </c>
      <c r="HH86" s="106">
        <f t="shared" si="327"/>
        <v>1781875.0600000024</v>
      </c>
    </row>
    <row r="87" spans="1:216">
      <c r="A87" t="s">
        <v>0</v>
      </c>
      <c r="B87" t="s">
        <v>7</v>
      </c>
      <c r="C87" s="18" t="s">
        <v>1</v>
      </c>
      <c r="D87" s="5" t="s">
        <v>148</v>
      </c>
      <c r="E87" s="5" t="s">
        <v>45</v>
      </c>
      <c r="F87" s="5" t="s">
        <v>151</v>
      </c>
      <c r="G87" s="5" t="s">
        <v>92</v>
      </c>
      <c r="H87" s="5" t="s">
        <v>1208</v>
      </c>
      <c r="I87" s="5"/>
      <c r="J87" s="119">
        <f>SUMIF(Retirements!$E$10:$E$96,'Accum Dep'!$F87,Retirements!ED$10:ED$97)</f>
        <v>0</v>
      </c>
      <c r="K87" s="119">
        <f>SUMIF(Retirements!$E$10:$E$96,'Accum Dep'!$F87,Retirements!EE$10:EE$97)</f>
        <v>0</v>
      </c>
      <c r="L87" s="119">
        <f>SUMIF(Retirements!$E$10:$E$96,'Accum Dep'!$F87,Retirements!EF$10:EF$97)</f>
        <v>0</v>
      </c>
      <c r="M87" s="119">
        <f>SUMIF(Retirements!$E$10:$E$96,'Accum Dep'!$F87,Retirements!EG$10:EG$97)</f>
        <v>0</v>
      </c>
      <c r="N87" s="119">
        <f>SUMIF(Retirements!$E$10:$E$96,'Accum Dep'!$F87,Retirements!EH$10:EH$97)</f>
        <v>0</v>
      </c>
      <c r="O87" s="119">
        <f>SUMIF(Retirements!$E$10:$E$96,'Accum Dep'!$F87,Retirements!EI$10:EI$97)</f>
        <v>0</v>
      </c>
      <c r="P87" s="119">
        <f>SUMIF(Retirements!$E$10:$E$96,'Accum Dep'!$F87,Retirements!EJ$10:EJ$97)</f>
        <v>0</v>
      </c>
      <c r="Q87" s="119">
        <f>SUMIF(Retirements!$E$10:$E$96,'Accum Dep'!$F87,Retirements!EK$10:EK$97)</f>
        <v>0</v>
      </c>
      <c r="R87" s="119">
        <f>SUMIF(Retirements!$E$10:$E$96,'Accum Dep'!$F87,Retirements!EL$10:EL$97)</f>
        <v>0</v>
      </c>
      <c r="S87" s="119">
        <f>SUMIF(Retirements!$E$10:$E$96,'Accum Dep'!$F87,Retirements!EM$10:EM$97)</f>
        <v>0</v>
      </c>
      <c r="T87" s="119">
        <f>SUMIF(Retirements!$E$10:$E$96,'Accum Dep'!$F87,Retirements!EN$10:EN$97)</f>
        <v>0</v>
      </c>
      <c r="U87" s="119">
        <f>SUMIF(Retirements!$E$10:$E$96,'Accum Dep'!$F87,Retirements!EO$10:EO$97)</f>
        <v>0</v>
      </c>
      <c r="V87" s="119">
        <f>SUMIF(Retirements!$E$10:$E$96,'Accum Dep'!$F87,Retirements!EP$10:EP$97)</f>
        <v>0</v>
      </c>
      <c r="W87" s="119">
        <f>SUMIF(Retirements!$E$10:$E$96,'Accum Dep'!$F87,Retirements!EQ$10:EQ$97)</f>
        <v>0</v>
      </c>
      <c r="X87" s="119">
        <f>SUMIF(Retirements!$E$10:$E$96,'Accum Dep'!$F87,Retirements!ER$10:ER$97)</f>
        <v>0</v>
      </c>
      <c r="Y87" s="119">
        <f>SUMIF(Retirements!$E$10:$E$96,'Accum Dep'!$F87,Retirements!ES$10:ES$97)</f>
        <v>0</v>
      </c>
      <c r="Z87" s="119">
        <f>SUMIF(Retirements!$E$10:$E$96,'Accum Dep'!$F87,Retirements!ET$10:ET$97)</f>
        <v>0</v>
      </c>
      <c r="AA87" s="119">
        <f>SUMIF(Retirements!$E$10:$E$96,'Accum Dep'!$F87,Retirements!EU$10:EU$97)</f>
        <v>0</v>
      </c>
      <c r="AB87" s="119">
        <f>SUMIF(Retirements!$E$10:$E$96,'Accum Dep'!$F87,Retirements!EV$10:EV$97)</f>
        <v>0</v>
      </c>
      <c r="AC87" s="119">
        <f>SUMIF(Retirements!$E$10:$E$96,'Accum Dep'!$F87,Retirements!EW$10:EW$97)</f>
        <v>0</v>
      </c>
      <c r="AD87" s="119">
        <f>SUMIF(Retirements!$E$10:$E$96,'Accum Dep'!$F87,Retirements!EX$10:EX$97)</f>
        <v>0</v>
      </c>
      <c r="AE87" s="119">
        <f>SUMIF(Retirements!$E$10:$E$96,'Accum Dep'!$F87,Retirements!EY$10:EY$97)</f>
        <v>0</v>
      </c>
      <c r="AF87" s="119">
        <f>SUMIF(Retirements!$E$10:$E$96,'Accum Dep'!$F87,Retirements!EZ$10:EZ$97)</f>
        <v>0</v>
      </c>
      <c r="AG87" s="7"/>
      <c r="AH87" s="27">
        <f>SUMIF('Depreciation Exp'!$F$8:$F$130,'Accum Dep'!$F87,'Depreciation Exp'!CH$8:CH$133)</f>
        <v>0</v>
      </c>
      <c r="AI87" s="27">
        <f>SUMIF('Depreciation Exp'!$F$8:$F$130,'Accum Dep'!$F87,'Depreciation Exp'!CI$8:CI$133)</f>
        <v>0</v>
      </c>
      <c r="AJ87" s="27">
        <f>SUMIF('Depreciation Exp'!$F$8:$F$130,'Accum Dep'!$F87,'Depreciation Exp'!CJ$8:CJ$133)</f>
        <v>0</v>
      </c>
      <c r="AK87" s="27">
        <f>SUMIF('Depreciation Exp'!$F$8:$F$130,'Accum Dep'!$F87,'Depreciation Exp'!CK$8:CK$133)</f>
        <v>0</v>
      </c>
      <c r="AL87" s="27">
        <f>SUMIF('Depreciation Exp'!$F$8:$F$130,'Accum Dep'!$F87,'Depreciation Exp'!CL$8:CL$133)</f>
        <v>0</v>
      </c>
      <c r="AM87" s="27">
        <f>SUMIF('Depreciation Exp'!$F$8:$F$130,'Accum Dep'!$F87,'Depreciation Exp'!CM$8:CM$133)</f>
        <v>0</v>
      </c>
      <c r="AN87" s="27">
        <f>SUMIF('Depreciation Exp'!$F$8:$F$130,'Accum Dep'!$F87,'Depreciation Exp'!CN$8:CN$133)</f>
        <v>0</v>
      </c>
      <c r="AO87" s="27">
        <f>SUMIF('Depreciation Exp'!$F$8:$F$130,'Accum Dep'!$F87,'Depreciation Exp'!CO$8:CO$133)</f>
        <v>0</v>
      </c>
      <c r="AP87" s="27">
        <f>SUMIF('Depreciation Exp'!$F$8:$F$130,'Accum Dep'!$F87,'Depreciation Exp'!CP$8:CP$133)</f>
        <v>0</v>
      </c>
      <c r="AQ87" s="27">
        <f>SUMIF('Depreciation Exp'!$F$8:$F$130,'Accum Dep'!$F87,'Depreciation Exp'!CQ$8:CQ$133)</f>
        <v>0</v>
      </c>
      <c r="AR87" s="27">
        <f>SUMIF('Depreciation Exp'!$F$8:$F$130,'Accum Dep'!$F87,'Depreciation Exp'!CR$8:CR$133)</f>
        <v>0</v>
      </c>
      <c r="AS87" s="27">
        <f>SUMIF('Depreciation Exp'!$F$8:$F$130,'Accum Dep'!$F87,'Depreciation Exp'!CS$8:CS$133)</f>
        <v>0</v>
      </c>
      <c r="AT87" s="27">
        <f>SUMIF('Depreciation Exp'!$F$8:$F$130,'Accum Dep'!$F87,'Depreciation Exp'!CT$8:CT$133)</f>
        <v>0</v>
      </c>
      <c r="AU87" s="27">
        <f>SUMIF('Depreciation Exp'!$F$8:$F$130,'Accum Dep'!$F87,'Depreciation Exp'!CU$8:CU$133)</f>
        <v>0</v>
      </c>
      <c r="AV87" s="27">
        <f>SUMIF('Depreciation Exp'!$F$8:$F$130,'Accum Dep'!$F87,'Depreciation Exp'!CV$8:CV$133)</f>
        <v>0</v>
      </c>
      <c r="AW87" s="27">
        <f>SUMIF('Depreciation Exp'!$F$8:$F$130,'Accum Dep'!$F87,'Depreciation Exp'!CW$8:CW$133)</f>
        <v>0</v>
      </c>
      <c r="AX87" s="27">
        <f>SUMIF('Depreciation Exp'!$F$8:$F$130,'Accum Dep'!$F87,'Depreciation Exp'!CX$8:CX$133)</f>
        <v>0</v>
      </c>
      <c r="AY87" s="27">
        <f>SUMIF('Depreciation Exp'!$F$8:$F$130,'Accum Dep'!$F87,'Depreciation Exp'!CY$8:CY$133)</f>
        <v>0</v>
      </c>
      <c r="AZ87" s="27">
        <f>SUMIF('Depreciation Exp'!$F$8:$F$130,'Accum Dep'!$F87,'Depreciation Exp'!CZ$8:CZ$133)</f>
        <v>0</v>
      </c>
      <c r="BA87" s="27">
        <f>SUMIF('Depreciation Exp'!$F$8:$F$130,'Accum Dep'!$F87,'Depreciation Exp'!DA$8:DA$133)</f>
        <v>0</v>
      </c>
      <c r="BB87" s="27">
        <f>SUMIF('Depreciation Exp'!$F$8:$F$130,'Accum Dep'!$F87,'Depreciation Exp'!DB$8:DB$133)</f>
        <v>0</v>
      </c>
      <c r="BC87" s="27">
        <f>SUMIF('Depreciation Exp'!$F$8:$F$130,'Accum Dep'!$F87,'Depreciation Exp'!DC$8:DC$133)</f>
        <v>0</v>
      </c>
      <c r="BD87" s="27">
        <f>SUMIF('Depreciation Exp'!$F$8:$F$130,'Accum Dep'!$F87,'Depreciation Exp'!DD$8:DD$133)</f>
        <v>0</v>
      </c>
      <c r="BE87" s="27">
        <f>SUMIF('Depreciation Exp'!$F$8:$F$130,'Accum Dep'!$F87,'Depreciation Exp'!DE$8:DE$133)</f>
        <v>0</v>
      </c>
      <c r="BF87" s="59"/>
      <c r="BG87" s="27">
        <f>SUMIF(Adjustments!$J$4:$J$921,($F87&amp;"/"&amp;BG$4&amp;"/"&amp;BG$3&amp;"/"&amp;BG$2),Adjustments!L$4:L$921)</f>
        <v>0</v>
      </c>
      <c r="BH87" s="27">
        <f>SUMIF(Adjustments!$J$4:$J$921,($F87&amp;"/"&amp;BH$4&amp;"/"&amp;BH$3&amp;"/"&amp;BH$2),Adjustments!M$4:M$921)</f>
        <v>0</v>
      </c>
      <c r="BI87" s="27">
        <f>SUMIF(Adjustments!$J$4:$J$921,($F87&amp;"/"&amp;BI$4&amp;"/"&amp;BI$3&amp;"/"&amp;BI$2),Adjustments!N$4:N$921)</f>
        <v>0</v>
      </c>
      <c r="BJ87" s="27">
        <f>SUMIF(Adjustments!$J$4:$J$921,($F87&amp;"/"&amp;BJ$4&amp;"/"&amp;BJ$3&amp;"/"&amp;BJ$2),Adjustments!O$4:O$921)</f>
        <v>0</v>
      </c>
      <c r="BK87" s="27">
        <f>SUMIF(Adjustments!$J$4:$J$921,($F87&amp;"/"&amp;BK$4&amp;"/"&amp;BK$3&amp;"/"&amp;BK$2),Adjustments!P$4:P$921)</f>
        <v>0</v>
      </c>
      <c r="BL87" s="27">
        <f>SUMIF(Adjustments!$J$4:$J$921,($F87&amp;"/"&amp;BL$4&amp;"/"&amp;BL$3&amp;"/"&amp;BL$2),Adjustments!Q$4:Q$921)</f>
        <v>0</v>
      </c>
      <c r="BM87" s="27">
        <f>SUMIF(Adjustments!$J$4:$J$921,($F87&amp;"/"&amp;BM$4&amp;"/"&amp;BM$3&amp;"/"&amp;BM$2),Adjustments!R$4:R$921)</f>
        <v>0</v>
      </c>
      <c r="BN87" s="27">
        <f>SUMIF(Adjustments!$J$4:$J$921,($F87&amp;"/"&amp;BN$4&amp;"/"&amp;BN$3&amp;"/"&amp;BN$2),Adjustments!S$4:S$921)</f>
        <v>0</v>
      </c>
      <c r="BO87" s="27">
        <f>SUMIF(Adjustments!$J$4:$J$921,($F87&amp;"/"&amp;BO$4&amp;"/"&amp;BO$3&amp;"/"&amp;BO$2),Adjustments!T$4:T$921)</f>
        <v>0</v>
      </c>
      <c r="BP87" s="27">
        <f>SUMIF(Adjustments!$J$4:$J$921,($F87&amp;"/"&amp;BP$4&amp;"/"&amp;BP$3&amp;"/"&amp;BP$2),Adjustments!U$4:U$921)</f>
        <v>0</v>
      </c>
      <c r="BQ87" s="27">
        <f>SUMIF(Adjustments!$J$4:$J$921,($F87&amp;"/"&amp;BQ$4&amp;"/"&amp;BQ$3&amp;"/"&amp;BQ$2),Adjustments!V$4:V$921)</f>
        <v>0</v>
      </c>
      <c r="BR87" s="27">
        <f>SUMIF(Adjustments!$J$4:$J$921,($F87&amp;"/"&amp;BR$4&amp;"/"&amp;BR$3&amp;"/"&amp;BR$2),Adjustments!W$4:W$921)</f>
        <v>0</v>
      </c>
      <c r="BS87" s="27">
        <f>SUMIF(Adjustments!$J$4:$J$921,($F87&amp;"/"&amp;BS$4&amp;"/"&amp;BS$3&amp;"/"&amp;BS$2),Adjustments!X$4:X$921)</f>
        <v>0</v>
      </c>
      <c r="BT87" s="27">
        <f>SUMIF(Adjustments!$J$4:$J$921,($F87&amp;"/"&amp;BT$4&amp;"/"&amp;BT$3&amp;"/"&amp;BT$2),Adjustments!Y$4:Y$921)</f>
        <v>0</v>
      </c>
      <c r="BU87" s="27">
        <f>SUMIF(Adjustments!$J$4:$J$921,($F87&amp;"/"&amp;BU$4&amp;"/"&amp;BU$3&amp;"/"&amp;BU$2),Adjustments!Z$4:Z$921)</f>
        <v>0</v>
      </c>
      <c r="BV87" s="27">
        <f>SUMIF(Adjustments!$J$4:$J$921,($F87&amp;"/"&amp;BV$4&amp;"/"&amp;BV$3&amp;"/"&amp;BV$2),Adjustments!AA$4:AA$921)</f>
        <v>0</v>
      </c>
      <c r="BW87" s="27">
        <f>SUMIF(Adjustments!$J$4:$J$921,($F87&amp;"/"&amp;BW$4&amp;"/"&amp;BW$3&amp;"/"&amp;BW$2),Adjustments!AB$4:AB$921)</f>
        <v>0</v>
      </c>
      <c r="BX87" s="27">
        <f>SUMIF(Adjustments!$J$4:$J$921,($F87&amp;"/"&amp;BX$4&amp;"/"&amp;BX$3&amp;"/"&amp;BX$2),Adjustments!AC$4:AC$921)</f>
        <v>0</v>
      </c>
      <c r="BY87" s="27">
        <f>SUMIF(Adjustments!$J$4:$J$921,($F87&amp;"/"&amp;BY$4&amp;"/"&amp;BY$3&amp;"/"&amp;BY$2),Adjustments!AD$4:AD$921)</f>
        <v>0</v>
      </c>
      <c r="BZ87" s="27">
        <f>SUMIF(Adjustments!$J$4:$J$921,($F87&amp;"/"&amp;BZ$4&amp;"/"&amp;BZ$3&amp;"/"&amp;BZ$2),Adjustments!AE$4:AE$921)</f>
        <v>0</v>
      </c>
      <c r="CA87" s="27">
        <f>SUMIF(Adjustments!$J$4:$J$921,($F87&amp;"/"&amp;CA$4&amp;"/"&amp;CA$3&amp;"/"&amp;CA$2),Adjustments!AF$4:AF$921)</f>
        <v>0</v>
      </c>
      <c r="CB87" s="27">
        <f>SUMIF(Adjustments!$J$4:$J$921,($F87&amp;"/"&amp;CB$4&amp;"/"&amp;CB$3&amp;"/"&amp;CB$2),Adjustments!AG$4:AG$921)</f>
        <v>0</v>
      </c>
      <c r="CC87" s="27">
        <f>SUMIF(Adjustments!$J$4:$J$921,($F87&amp;"/"&amp;CC$4&amp;"/"&amp;CC$3&amp;"/"&amp;CC$2),Adjustments!AH$4:AH$921)</f>
        <v>0</v>
      </c>
      <c r="CD87" s="5"/>
      <c r="CE87" s="27">
        <f>SUMIF(Adjustments!$J$4:$J$921,($F87&amp;"/"&amp;CE$4&amp;"/"&amp;CE$3&amp;"/"&amp;CE$2),Adjustments!L$4:L$921)</f>
        <v>0</v>
      </c>
      <c r="CF87" s="27">
        <f>SUMIF(Adjustments!$J$4:$J$921,($F87&amp;"/"&amp;CF$4&amp;"/"&amp;CF$3&amp;"/"&amp;CF$2),Adjustments!M$4:M$921)</f>
        <v>0</v>
      </c>
      <c r="CG87" s="27">
        <f>SUMIF(Adjustments!$J$4:$J$921,($F87&amp;"/"&amp;CG$4&amp;"/"&amp;CG$3&amp;"/"&amp;CG$2),Adjustments!N$4:N$921)</f>
        <v>0</v>
      </c>
      <c r="CH87" s="27">
        <f>SUMIF(Adjustments!$J$4:$J$921,($F87&amp;"/"&amp;CH$4&amp;"/"&amp;CH$3&amp;"/"&amp;CH$2),Adjustments!O$4:O$921)</f>
        <v>0</v>
      </c>
      <c r="CI87" s="27">
        <f>SUMIF(Adjustments!$J$4:$J$921,($F87&amp;"/"&amp;CI$4&amp;"/"&amp;CI$3&amp;"/"&amp;CI$2),Adjustments!P$4:P$921)</f>
        <v>0</v>
      </c>
      <c r="CJ87" s="27">
        <f>SUMIF(Adjustments!$J$4:$J$921,($F87&amp;"/"&amp;CJ$4&amp;"/"&amp;CJ$3&amp;"/"&amp;CJ$2),Adjustments!Q$4:Q$921)</f>
        <v>0</v>
      </c>
      <c r="CK87" s="27">
        <f>SUMIF(Adjustments!$J$4:$J$921,($F87&amp;"/"&amp;CK$4&amp;"/"&amp;CK$3&amp;"/"&amp;CK$2),Adjustments!R$4:R$921)</f>
        <v>0</v>
      </c>
      <c r="CL87" s="27">
        <f>SUMIF(Adjustments!$J$4:$J$921,($F87&amp;"/"&amp;CL$4&amp;"/"&amp;CL$3&amp;"/"&amp;CL$2),Adjustments!S$4:S$921)</f>
        <v>0</v>
      </c>
      <c r="CM87" s="27">
        <f>SUMIF(Adjustments!$J$4:$J$921,($F87&amp;"/"&amp;CM$4&amp;"/"&amp;CM$3&amp;"/"&amp;CM$2),Adjustments!T$4:T$921)</f>
        <v>0</v>
      </c>
      <c r="CN87" s="27">
        <f>SUMIF(Adjustments!$J$4:$J$921,($F87&amp;"/"&amp;CN$4&amp;"/"&amp;CN$3&amp;"/"&amp;CN$2),Adjustments!U$4:U$921)</f>
        <v>0</v>
      </c>
      <c r="CO87" s="27">
        <f>SUMIF(Adjustments!$J$4:$J$921,($F87&amp;"/"&amp;CO$4&amp;"/"&amp;CO$3&amp;"/"&amp;CO$2),Adjustments!V$4:V$921)</f>
        <v>0</v>
      </c>
      <c r="CP87" s="27">
        <f>SUMIF(Adjustments!$J$4:$J$921,($F87&amp;"/"&amp;CP$4&amp;"/"&amp;CP$3&amp;"/"&amp;CP$2),Adjustments!W$4:W$921)</f>
        <v>0</v>
      </c>
      <c r="CQ87" s="27">
        <f>SUMIF(Adjustments!$J$4:$J$921,($F87&amp;"/"&amp;CQ$4&amp;"/"&amp;CQ$3&amp;"/"&amp;CQ$2),Adjustments!X$4:X$921)</f>
        <v>0</v>
      </c>
      <c r="CR87" s="27">
        <f>SUMIF(Adjustments!$J$4:$J$921,($F87&amp;"/"&amp;CR$4&amp;"/"&amp;CR$3&amp;"/"&amp;CR$2),Adjustments!Y$4:Y$921)</f>
        <v>0</v>
      </c>
      <c r="CS87" s="27">
        <f>SUMIF(Adjustments!$J$4:$J$921,($F87&amp;"/"&amp;CS$4&amp;"/"&amp;CS$3&amp;"/"&amp;CS$2),Adjustments!Z$4:Z$921)</f>
        <v>0</v>
      </c>
      <c r="CT87" s="27">
        <f>SUMIF(Adjustments!$J$4:$J$921,($F87&amp;"/"&amp;CT$4&amp;"/"&amp;CT$3&amp;"/"&amp;CT$2),Adjustments!AA$4:AA$921)</f>
        <v>0</v>
      </c>
      <c r="CU87" s="27">
        <f>SUMIF(Adjustments!$J$4:$J$921,($F87&amp;"/"&amp;CU$4&amp;"/"&amp;CU$3&amp;"/"&amp;CU$2),Adjustments!AB$4:AB$921)</f>
        <v>0</v>
      </c>
      <c r="CV87" s="27">
        <f>SUMIF(Adjustments!$J$4:$J$921,($F87&amp;"/"&amp;CV$4&amp;"/"&amp;CV$3&amp;"/"&amp;CV$2),Adjustments!AC$4:AC$921)</f>
        <v>0</v>
      </c>
      <c r="CW87" s="27">
        <f>SUMIF(Adjustments!$J$4:$J$921,($F87&amp;"/"&amp;CW$4&amp;"/"&amp;CW$3&amp;"/"&amp;CW$2),Adjustments!AD$4:AD$921)</f>
        <v>0</v>
      </c>
      <c r="CX87" s="27">
        <f>SUMIF(Adjustments!$J$4:$J$921,($F87&amp;"/"&amp;CX$4&amp;"/"&amp;CX$3&amp;"/"&amp;CX$2),Adjustments!AE$4:AE$921)</f>
        <v>0</v>
      </c>
      <c r="CY87" s="27">
        <f>SUMIF(Adjustments!$J$4:$J$921,($F87&amp;"/"&amp;CY$4&amp;"/"&amp;CY$3&amp;"/"&amp;CY$2),Adjustments!AF$4:AF$921)</f>
        <v>0</v>
      </c>
      <c r="CZ87" s="27">
        <f>SUMIF(Adjustments!$J$4:$J$921,($F87&amp;"/"&amp;CZ$4&amp;"/"&amp;CZ$3&amp;"/"&amp;CZ$2),Adjustments!AG$4:AG$921)</f>
        <v>0</v>
      </c>
      <c r="DA87" s="27">
        <f>SUMIF(Adjustments!$J$4:$J$921,($F87&amp;"/"&amp;DA$4&amp;"/"&amp;DA$3&amp;"/"&amp;DA$2),Adjustments!AH$4:AH$921)</f>
        <v>0</v>
      </c>
      <c r="DB87" s="5"/>
      <c r="DC87" s="27">
        <f>SUMIF(Adjustments!$J$4:$J$921,($F87&amp;"/"&amp;DC$4&amp;"/"&amp;DC$3&amp;"/"&amp;DC$2),Adjustments!L$4:L$921)</f>
        <v>0</v>
      </c>
      <c r="DD87" s="27">
        <f>SUMIF(Adjustments!$J$4:$J$921,($F87&amp;"/"&amp;DD$4&amp;"/"&amp;DD$3&amp;"/"&amp;DD$2),Adjustments!M$4:M$921)</f>
        <v>0</v>
      </c>
      <c r="DE87" s="27">
        <f>SUMIF(Adjustments!$J$4:$J$921,($F87&amp;"/"&amp;DE$4&amp;"/"&amp;DE$3&amp;"/"&amp;DE$2),Adjustments!N$4:N$921)</f>
        <v>0</v>
      </c>
      <c r="DF87" s="27">
        <f>SUMIF(Adjustments!$J$4:$J$921,($F87&amp;"/"&amp;DF$4&amp;"/"&amp;DF$3&amp;"/"&amp;DF$2),Adjustments!O$4:O$921)</f>
        <v>0</v>
      </c>
      <c r="DG87" s="27">
        <f>SUMIF(Adjustments!$J$4:$J$921,($F87&amp;"/"&amp;DG$4&amp;"/"&amp;DG$3&amp;"/"&amp;DG$2),Adjustments!P$4:P$921)</f>
        <v>0</v>
      </c>
      <c r="DH87" s="27">
        <f>SUMIF(Adjustments!$J$4:$J$921,($F87&amp;"/"&amp;DH$4&amp;"/"&amp;DH$3&amp;"/"&amp;DH$2),Adjustments!Q$4:Q$921)</f>
        <v>0</v>
      </c>
      <c r="DI87" s="27">
        <f>SUMIF(Adjustments!$J$4:$J$921,($F87&amp;"/"&amp;DI$4&amp;"/"&amp;DI$3&amp;"/"&amp;DI$2),Adjustments!R$4:R$921)</f>
        <v>0</v>
      </c>
      <c r="DJ87" s="27">
        <f>SUMIF(Adjustments!$J$4:$J$921,($F87&amp;"/"&amp;DJ$4&amp;"/"&amp;DJ$3&amp;"/"&amp;DJ$2),Adjustments!S$4:S$921)</f>
        <v>0</v>
      </c>
      <c r="DK87" s="27">
        <f>SUMIF(Adjustments!$J$4:$J$921,($F87&amp;"/"&amp;DK$4&amp;"/"&amp;DK$3&amp;"/"&amp;DK$2),Adjustments!T$4:T$921)</f>
        <v>0</v>
      </c>
      <c r="DL87" s="27">
        <f>SUMIF(Adjustments!$J$4:$J$921,($F87&amp;"/"&amp;DL$4&amp;"/"&amp;DL$3&amp;"/"&amp;DL$2),Adjustments!U$4:U$921)</f>
        <v>0</v>
      </c>
      <c r="DM87" s="27">
        <f>SUMIF(Adjustments!$J$4:$J$921,($F87&amp;"/"&amp;DM$4&amp;"/"&amp;DM$3&amp;"/"&amp;DM$2),Adjustments!V$4:V$921)</f>
        <v>0</v>
      </c>
      <c r="DN87" s="27">
        <f>SUMIF(Adjustments!$J$4:$J$921,($F87&amp;"/"&amp;DN$4&amp;"/"&amp;DN$3&amp;"/"&amp;DN$2),Adjustments!W$4:W$921)</f>
        <v>0</v>
      </c>
      <c r="DO87" s="27">
        <f>SUMIF(Adjustments!$J$4:$J$921,($F87&amp;"/"&amp;DO$4&amp;"/"&amp;DO$3&amp;"/"&amp;DO$2),Adjustments!X$4:X$921)</f>
        <v>0</v>
      </c>
      <c r="DP87" s="27">
        <f>SUMIF(Adjustments!$J$4:$J$921,($F87&amp;"/"&amp;DP$4&amp;"/"&amp;DP$3&amp;"/"&amp;DP$2),Adjustments!Y$4:Y$921)</f>
        <v>0</v>
      </c>
      <c r="DQ87" s="27">
        <f>SUMIF(Adjustments!$J$4:$J$921,($F87&amp;"/"&amp;DQ$4&amp;"/"&amp;DQ$3&amp;"/"&amp;DQ$2),Adjustments!Z$4:Z$921)</f>
        <v>0</v>
      </c>
      <c r="DR87" s="27">
        <f>SUMIF(Adjustments!$J$4:$J$921,($F87&amp;"/"&amp;DR$4&amp;"/"&amp;DR$3&amp;"/"&amp;DR$2),Adjustments!AA$4:AA$921)</f>
        <v>0</v>
      </c>
      <c r="DS87" s="27">
        <f>SUMIF(Adjustments!$J$4:$J$921,($F87&amp;"/"&amp;DS$4&amp;"/"&amp;DS$3&amp;"/"&amp;DS$2),Adjustments!AB$4:AB$921)</f>
        <v>0</v>
      </c>
      <c r="DT87" s="27">
        <f>SUMIF(Adjustments!$J$4:$J$921,($F87&amp;"/"&amp;DT$4&amp;"/"&amp;DT$3&amp;"/"&amp;DT$2),Adjustments!AC$4:AC$921)</f>
        <v>0</v>
      </c>
      <c r="DU87" s="27">
        <f>SUMIF(Adjustments!$J$4:$J$921,($F87&amp;"/"&amp;DU$4&amp;"/"&amp;DU$3&amp;"/"&amp;DU$2),Adjustments!AD$4:AD$921)</f>
        <v>0</v>
      </c>
      <c r="DV87" s="27">
        <f>SUMIF(Adjustments!$J$4:$J$921,($F87&amp;"/"&amp;DV$4&amp;"/"&amp;DV$3&amp;"/"&amp;DV$2),Adjustments!AE$4:AE$921)</f>
        <v>0</v>
      </c>
      <c r="DW87" s="27">
        <f>SUMIF(Adjustments!$J$4:$J$921,($F87&amp;"/"&amp;DW$4&amp;"/"&amp;DW$3&amp;"/"&amp;DW$2),Adjustments!AF$4:AF$921)</f>
        <v>0</v>
      </c>
      <c r="DX87" s="27">
        <f>SUMIF(Adjustments!$J$4:$J$921,($F87&amp;"/"&amp;DX$4&amp;"/"&amp;DX$3&amp;"/"&amp;DX$2),Adjustments!AG$4:AG$921)</f>
        <v>0</v>
      </c>
      <c r="DY87" s="27">
        <f>SUMIF(Adjustments!$J$4:$J$921,($F87&amp;"/"&amp;DY$4&amp;"/"&amp;DY$3&amp;"/"&amp;DY$2),Adjustments!AH$4:AH$921)</f>
        <v>0</v>
      </c>
      <c r="DZ87" s="5"/>
      <c r="EA87" s="27">
        <f>SUMIF(Adjustments!$J$4:$J$921,($F87&amp;"/"&amp;EA$4&amp;"/"&amp;EA$3&amp;"/"&amp;EA$2),Adjustments!L$4:L$921)</f>
        <v>0</v>
      </c>
      <c r="EB87" s="27">
        <f>SUMIF(Adjustments!$J$4:$J$921,($F87&amp;"/"&amp;EB$4&amp;"/"&amp;EB$3&amp;"/"&amp;EB$2),Adjustments!M$4:M$921)</f>
        <v>0</v>
      </c>
      <c r="EC87" s="27">
        <f>SUMIF(Adjustments!$J$4:$J$921,($F87&amp;"/"&amp;EC$4&amp;"/"&amp;EC$3&amp;"/"&amp;EC$2),Adjustments!N$4:N$921)</f>
        <v>0</v>
      </c>
      <c r="ED87" s="27">
        <f>SUMIF(Adjustments!$J$4:$J$921,($F87&amp;"/"&amp;ED$4&amp;"/"&amp;ED$3&amp;"/"&amp;ED$2),Adjustments!O$4:O$921)</f>
        <v>0</v>
      </c>
      <c r="EE87" s="27">
        <f>SUMIF(Adjustments!$J$4:$J$921,($F87&amp;"/"&amp;EE$4&amp;"/"&amp;EE$3&amp;"/"&amp;EE$2),Adjustments!P$4:P$921)</f>
        <v>0</v>
      </c>
      <c r="EF87" s="27">
        <f>SUMIF(Adjustments!$J$4:$J$921,($F87&amp;"/"&amp;EF$4&amp;"/"&amp;EF$3&amp;"/"&amp;EF$2),Adjustments!Q$4:Q$921)</f>
        <v>0</v>
      </c>
      <c r="EG87" s="27">
        <f>SUMIF(Adjustments!$J$4:$J$921,($F87&amp;"/"&amp;EG$4&amp;"/"&amp;EG$3&amp;"/"&amp;EG$2),Adjustments!R$4:R$921)</f>
        <v>0</v>
      </c>
      <c r="EH87" s="27">
        <f>SUMIF(Adjustments!$J$4:$J$921,($F87&amp;"/"&amp;EH$4&amp;"/"&amp;EH$3&amp;"/"&amp;EH$2),Adjustments!S$4:S$921)</f>
        <v>0</v>
      </c>
      <c r="EI87" s="27">
        <f>SUMIF(Adjustments!$J$4:$J$921,($F87&amp;"/"&amp;EI$4&amp;"/"&amp;EI$3&amp;"/"&amp;EI$2),Adjustments!T$4:T$921)</f>
        <v>0</v>
      </c>
      <c r="EJ87" s="27">
        <f>SUMIF(Adjustments!$J$4:$J$921,($F87&amp;"/"&amp;EJ$4&amp;"/"&amp;EJ$3&amp;"/"&amp;EJ$2),Adjustments!U$4:U$921)</f>
        <v>0</v>
      </c>
      <c r="EK87" s="27">
        <f>SUMIF(Adjustments!$J$4:$J$921,($F87&amp;"/"&amp;EK$4&amp;"/"&amp;EK$3&amp;"/"&amp;EK$2),Adjustments!V$4:V$921)</f>
        <v>0</v>
      </c>
      <c r="EL87" s="27">
        <f>SUMIF(Adjustments!$J$4:$J$921,($F87&amp;"/"&amp;EL$4&amp;"/"&amp;EL$3&amp;"/"&amp;EL$2),Adjustments!W$4:W$921)</f>
        <v>0</v>
      </c>
      <c r="EM87" s="27">
        <f>SUMIF(Adjustments!$J$4:$J$921,($F87&amp;"/"&amp;EM$4&amp;"/"&amp;EM$3&amp;"/"&amp;EM$2),Adjustments!X$4:X$921)</f>
        <v>0</v>
      </c>
      <c r="EN87" s="27">
        <f>SUMIF(Adjustments!$J$4:$J$921,($F87&amp;"/"&amp;EN$4&amp;"/"&amp;EN$3&amp;"/"&amp;EN$2),Adjustments!Y$4:Y$921)</f>
        <v>0</v>
      </c>
      <c r="EO87" s="27">
        <f>SUMIF(Adjustments!$J$4:$J$921,($F87&amp;"/"&amp;EO$4&amp;"/"&amp;EO$3&amp;"/"&amp;EO$2),Adjustments!Z$4:Z$921)</f>
        <v>0</v>
      </c>
      <c r="EP87" s="27">
        <f>SUMIF(Adjustments!$J$4:$J$921,($F87&amp;"/"&amp;EP$4&amp;"/"&amp;EP$3&amp;"/"&amp;EP$2),Adjustments!AA$4:AA$921)</f>
        <v>0</v>
      </c>
      <c r="EQ87" s="27">
        <f>SUMIF(Adjustments!$J$4:$J$921,($F87&amp;"/"&amp;EQ$4&amp;"/"&amp;EQ$3&amp;"/"&amp;EQ$2),Adjustments!AB$4:AB$921)</f>
        <v>0</v>
      </c>
      <c r="ER87" s="27">
        <f>SUMIF(Adjustments!$J$4:$J$921,($F87&amp;"/"&amp;ER$4&amp;"/"&amp;ER$3&amp;"/"&amp;ER$2),Adjustments!AC$4:AC$921)</f>
        <v>0</v>
      </c>
      <c r="ES87" s="27">
        <f>SUMIF(Adjustments!$J$4:$J$921,($F87&amp;"/"&amp;ES$4&amp;"/"&amp;ES$3&amp;"/"&amp;ES$2),Adjustments!AD$4:AD$921)</f>
        <v>0</v>
      </c>
      <c r="ET87" s="27">
        <f>SUMIF(Adjustments!$J$4:$J$921,($F87&amp;"/"&amp;ET$4&amp;"/"&amp;ET$3&amp;"/"&amp;ET$2),Adjustments!AE$4:AE$921)</f>
        <v>0</v>
      </c>
      <c r="EU87" s="27">
        <f>SUMIF(Adjustments!$J$4:$J$921,($F87&amp;"/"&amp;EU$4&amp;"/"&amp;EU$3&amp;"/"&amp;EU$2),Adjustments!AF$4:AF$921)</f>
        <v>0</v>
      </c>
      <c r="EV87" s="27">
        <f>SUMIF(Adjustments!$J$4:$J$921,($F87&amp;"/"&amp;EV$4&amp;"/"&amp;EV$3&amp;"/"&amp;EV$2),Adjustments!AG$4:AG$921)</f>
        <v>0</v>
      </c>
      <c r="EW87" s="27">
        <f>SUMIF(Adjustments!$J$4:$J$921,($F87&amp;"/"&amp;EW$4&amp;"/"&amp;EW$3&amp;"/"&amp;EW$2),Adjustments!AH$4:AH$921)</f>
        <v>0</v>
      </c>
      <c r="EX87" s="5"/>
      <c r="EY87" s="27">
        <f>SUMIF(Adjustments!$J$4:$J$921,($F87&amp;"/"&amp;EY$4&amp;"/"&amp;EY$3&amp;"/"&amp;EY$2),Adjustments!L$4:L$921)</f>
        <v>0</v>
      </c>
      <c r="EZ87" s="27">
        <f>SUMIF(Adjustments!$J$4:$J$921,($F87&amp;"/"&amp;EZ$4&amp;"/"&amp;EZ$3&amp;"/"&amp;EZ$2),Adjustments!M$4:M$921)</f>
        <v>0</v>
      </c>
      <c r="FA87" s="27">
        <f>SUMIF(Adjustments!$J$4:$J$921,($F87&amp;"/"&amp;FA$4&amp;"/"&amp;FA$3&amp;"/"&amp;FA$2),Adjustments!N$4:N$921)</f>
        <v>0</v>
      </c>
      <c r="FB87" s="27">
        <f>SUMIF(Adjustments!$J$4:$J$921,($F87&amp;"/"&amp;FB$4&amp;"/"&amp;FB$3&amp;"/"&amp;FB$2),Adjustments!O$4:O$921)</f>
        <v>0</v>
      </c>
      <c r="FC87" s="27">
        <f>SUMIF(Adjustments!$J$4:$J$921,($F87&amp;"/"&amp;FC$4&amp;"/"&amp;FC$3&amp;"/"&amp;FC$2),Adjustments!P$4:P$921)</f>
        <v>0</v>
      </c>
      <c r="FD87" s="27">
        <f>SUMIF(Adjustments!$J$4:$J$921,($F87&amp;"/"&amp;FD$4&amp;"/"&amp;FD$3&amp;"/"&amp;FD$2),Adjustments!Q$4:Q$921)</f>
        <v>0</v>
      </c>
      <c r="FE87" s="27">
        <f>SUMIF(Adjustments!$J$4:$J$921,($F87&amp;"/"&amp;FE$4&amp;"/"&amp;FE$3&amp;"/"&amp;FE$2),Adjustments!R$4:R$921)</f>
        <v>0</v>
      </c>
      <c r="FF87" s="27">
        <f>SUMIF(Adjustments!$J$4:$J$921,($F87&amp;"/"&amp;FF$4&amp;"/"&amp;FF$3&amp;"/"&amp;FF$2),Adjustments!S$4:S$921)</f>
        <v>0</v>
      </c>
      <c r="FG87" s="27">
        <f>SUMIF(Adjustments!$J$4:$J$921,($F87&amp;"/"&amp;FG$4&amp;"/"&amp;FG$3&amp;"/"&amp;FG$2),Adjustments!T$4:T$921)</f>
        <v>0</v>
      </c>
      <c r="FH87" s="27">
        <f>SUMIF(Adjustments!$J$4:$J$921,($F87&amp;"/"&amp;FH$4&amp;"/"&amp;FH$3&amp;"/"&amp;FH$2),Adjustments!U$4:U$921)</f>
        <v>0</v>
      </c>
      <c r="FI87" s="27">
        <f>SUMIF(Adjustments!$J$4:$J$921,($F87&amp;"/"&amp;FI$4&amp;"/"&amp;FI$3&amp;"/"&amp;FI$2),Adjustments!V$4:V$921)</f>
        <v>0</v>
      </c>
      <c r="FJ87" s="27">
        <f>SUMIF(Adjustments!$J$4:$J$921,($F87&amp;"/"&amp;FJ$4&amp;"/"&amp;FJ$3&amp;"/"&amp;FJ$2),Adjustments!W$4:W$921)</f>
        <v>0</v>
      </c>
      <c r="FK87" s="27">
        <f>SUMIF(Adjustments!$J$4:$J$921,($F87&amp;"/"&amp;FK$4&amp;"/"&amp;FK$3&amp;"/"&amp;FK$2),Adjustments!X$4:X$921)</f>
        <v>0</v>
      </c>
      <c r="FL87" s="27">
        <f>SUMIF(Adjustments!$J$4:$J$921,($F87&amp;"/"&amp;FL$4&amp;"/"&amp;FL$3&amp;"/"&amp;FL$2),Adjustments!Y$4:Y$921)</f>
        <v>0</v>
      </c>
      <c r="FM87" s="27">
        <f>SUMIF(Adjustments!$J$4:$J$921,($F87&amp;"/"&amp;FM$4&amp;"/"&amp;FM$3&amp;"/"&amp;FM$2),Adjustments!Z$4:Z$921)</f>
        <v>0</v>
      </c>
      <c r="FN87" s="27">
        <f>SUMIF(Adjustments!$J$4:$J$921,($F87&amp;"/"&amp;FN$4&amp;"/"&amp;FN$3&amp;"/"&amp;FN$2),Adjustments!AA$4:AA$921)</f>
        <v>0</v>
      </c>
      <c r="FO87" s="27">
        <f>SUMIF(Adjustments!$J$4:$J$921,($F87&amp;"/"&amp;FO$4&amp;"/"&amp;FO$3&amp;"/"&amp;FO$2),Adjustments!AB$4:AB$921)</f>
        <v>0</v>
      </c>
      <c r="FP87" s="27">
        <f>SUMIF(Adjustments!$J$4:$J$921,($F87&amp;"/"&amp;FP$4&amp;"/"&amp;FP$3&amp;"/"&amp;FP$2),Adjustments!AC$4:AC$921)</f>
        <v>0</v>
      </c>
      <c r="FQ87" s="27">
        <f>SUMIF(Adjustments!$J$4:$J$921,($F87&amp;"/"&amp;FQ$4&amp;"/"&amp;FQ$3&amp;"/"&amp;FQ$2),Adjustments!AD$4:AD$921)</f>
        <v>0</v>
      </c>
      <c r="FR87" s="27">
        <f>SUMIF(Adjustments!$J$4:$J$921,($F87&amp;"/"&amp;FR$4&amp;"/"&amp;FR$3&amp;"/"&amp;FR$2),Adjustments!AE$4:AE$921)</f>
        <v>0</v>
      </c>
      <c r="FS87" s="27">
        <f>SUMIF(Adjustments!$J$4:$J$921,($F87&amp;"/"&amp;FS$4&amp;"/"&amp;FS$3&amp;"/"&amp;FS$2),Adjustments!AF$4:AF$921)</f>
        <v>0</v>
      </c>
      <c r="FT87" s="27">
        <f>SUMIF(Adjustments!$J$4:$J$921,($F87&amp;"/"&amp;FT$4&amp;"/"&amp;FT$3&amp;"/"&amp;FT$2),Adjustments!AG$4:AG$921)</f>
        <v>0</v>
      </c>
      <c r="FU87" s="27">
        <f>SUMIF(Adjustments!$J$4:$J$921,($F87&amp;"/"&amp;FU$4&amp;"/"&amp;FU$3&amp;"/"&amp;FU$2),Adjustments!AH$4:AH$921)</f>
        <v>0</v>
      </c>
      <c r="FV87" s="5"/>
      <c r="FW87" s="27">
        <f t="shared" si="302"/>
        <v>0</v>
      </c>
      <c r="FX87" s="5"/>
      <c r="FY87" s="358">
        <f>VLOOKUP(F87,Scenarios!Z89:AD210,5,0)</f>
        <v>0</v>
      </c>
      <c r="FZ87" s="16">
        <f t="shared" si="303"/>
        <v>0</v>
      </c>
      <c r="GA87" s="16">
        <f t="shared" si="304"/>
        <v>0</v>
      </c>
      <c r="GB87" s="16">
        <f t="shared" si="305"/>
        <v>0</v>
      </c>
      <c r="GC87" s="16">
        <f t="shared" si="306"/>
        <v>0</v>
      </c>
      <c r="GD87" s="16">
        <f t="shared" si="307"/>
        <v>0</v>
      </c>
      <c r="GE87" s="16">
        <f t="shared" si="308"/>
        <v>0</v>
      </c>
      <c r="GF87" s="16">
        <f t="shared" si="309"/>
        <v>0</v>
      </c>
      <c r="GG87" s="16">
        <f t="shared" si="310"/>
        <v>0</v>
      </c>
      <c r="GH87" s="16">
        <f t="shared" si="311"/>
        <v>0</v>
      </c>
      <c r="GI87" s="16">
        <f t="shared" si="312"/>
        <v>0</v>
      </c>
      <c r="GJ87" s="16">
        <f t="shared" si="313"/>
        <v>0</v>
      </c>
      <c r="GK87" s="16">
        <f t="shared" si="314"/>
        <v>0</v>
      </c>
      <c r="GL87" s="16">
        <f t="shared" si="315"/>
        <v>0</v>
      </c>
      <c r="GM87" s="16">
        <f t="shared" si="316"/>
        <v>0</v>
      </c>
      <c r="GN87" s="16">
        <f t="shared" si="317"/>
        <v>0</v>
      </c>
      <c r="GO87" s="16">
        <f t="shared" si="318"/>
        <v>0</v>
      </c>
      <c r="GP87" s="16">
        <f t="shared" si="319"/>
        <v>0</v>
      </c>
      <c r="GQ87" s="16">
        <f t="shared" si="320"/>
        <v>0</v>
      </c>
      <c r="GR87" s="16">
        <f t="shared" si="321"/>
        <v>0</v>
      </c>
      <c r="GS87" s="16">
        <f t="shared" si="322"/>
        <v>0</v>
      </c>
      <c r="GT87" s="16">
        <f t="shared" si="323"/>
        <v>0</v>
      </c>
      <c r="GU87" s="16">
        <f t="shared" si="324"/>
        <v>0</v>
      </c>
      <c r="GV87" s="16">
        <f t="shared" si="325"/>
        <v>0</v>
      </c>
      <c r="GW87" s="13"/>
      <c r="GX87" s="569" t="s">
        <v>1208</v>
      </c>
      <c r="GY87" s="599" t="str">
        <f t="shared" si="242"/>
        <v>111IPDGP</v>
      </c>
      <c r="GZ87" s="563">
        <f t="shared" si="326"/>
        <v>0</v>
      </c>
      <c r="HA87" s="127">
        <f>VLOOKUP($GX87,Scenarios!$V$11:$Y$132,4,0)</f>
        <v>0</v>
      </c>
      <c r="HB87" s="127">
        <f t="shared" si="328"/>
        <v>0</v>
      </c>
      <c r="HD87" s="106">
        <f>VLOOKUP($GX87,Scenarios!$AE$11:$AF$132,2,0)</f>
        <v>0</v>
      </c>
      <c r="HE87" s="106">
        <f>VLOOKUP($GX87,Scenarios!$V$11:$Y$132,4,0)</f>
        <v>0</v>
      </c>
      <c r="HF87" s="106">
        <f t="shared" si="329"/>
        <v>0</v>
      </c>
      <c r="HH87" s="106">
        <f t="shared" si="327"/>
        <v>0</v>
      </c>
    </row>
    <row r="88" spans="1:216">
      <c r="A88" t="s">
        <v>30</v>
      </c>
      <c r="B88" t="s">
        <v>31</v>
      </c>
      <c r="C88" s="3" t="s">
        <v>31</v>
      </c>
      <c r="D88" s="5" t="s">
        <v>148</v>
      </c>
      <c r="E88" s="5" t="s">
        <v>45</v>
      </c>
      <c r="F88" s="5" t="s">
        <v>160</v>
      </c>
      <c r="G88" s="5" t="s">
        <v>102</v>
      </c>
      <c r="H88" s="5" t="s">
        <v>1035</v>
      </c>
      <c r="I88" s="5"/>
      <c r="J88" s="119">
        <f>SUMIF(Retirements!$E$10:$E$96,'Accum Dep'!$F88,Retirements!ED$10:ED$97)</f>
        <v>0</v>
      </c>
      <c r="K88" s="119">
        <f>SUMIF(Retirements!$E$10:$E$96,'Accum Dep'!$F88,Retirements!EE$10:EE$97)</f>
        <v>0</v>
      </c>
      <c r="L88" s="119">
        <f>SUMIF(Retirements!$E$10:$E$96,'Accum Dep'!$F88,Retirements!EF$10:EF$97)</f>
        <v>0</v>
      </c>
      <c r="M88" s="119">
        <f>SUMIF(Retirements!$E$10:$E$96,'Accum Dep'!$F88,Retirements!EG$10:EG$97)</f>
        <v>0</v>
      </c>
      <c r="N88" s="119">
        <f>SUMIF(Retirements!$E$10:$E$96,'Accum Dep'!$F88,Retirements!EH$10:EH$97)</f>
        <v>-83.68</v>
      </c>
      <c r="O88" s="119">
        <f>SUMIF(Retirements!$E$10:$E$96,'Accum Dep'!$F88,Retirements!EI$10:EI$97)</f>
        <v>-3971.45</v>
      </c>
      <c r="P88" s="119">
        <f>SUMIF(Retirements!$E$10:$E$96,'Accum Dep'!$F88,Retirements!EJ$10:EJ$97)</f>
        <v>0</v>
      </c>
      <c r="Q88" s="119">
        <f>SUMIF(Retirements!$E$10:$E$96,'Accum Dep'!$F88,Retirements!EK$10:EK$97)</f>
        <v>0</v>
      </c>
      <c r="R88" s="119">
        <f>SUMIF(Retirements!$E$10:$E$96,'Accum Dep'!$F88,Retirements!EL$10:EL$97)</f>
        <v>0</v>
      </c>
      <c r="S88" s="119">
        <f>SUMIF(Retirements!$E$10:$E$96,'Accum Dep'!$F88,Retirements!EM$10:EM$97)</f>
        <v>-116.89439531436734</v>
      </c>
      <c r="T88" s="119">
        <f>SUMIF(Retirements!$E$10:$E$96,'Accum Dep'!$F88,Retirements!EN$10:EN$97)</f>
        <v>-116.89439531436734</v>
      </c>
      <c r="U88" s="119">
        <f>SUMIF(Retirements!$E$10:$E$96,'Accum Dep'!$F88,Retirements!EO$10:EO$97)</f>
        <v>-116.89439531436734</v>
      </c>
      <c r="V88" s="119">
        <f>SUMIF(Retirements!$E$10:$E$96,'Accum Dep'!$F88,Retirements!EP$10:EP$97)</f>
        <v>-116.89439531436734</v>
      </c>
      <c r="W88" s="119">
        <f>SUMIF(Retirements!$E$10:$E$96,'Accum Dep'!$F88,Retirements!EQ$10:EQ$97)</f>
        <v>-116.89439531436734</v>
      </c>
      <c r="X88" s="119">
        <f>SUMIF(Retirements!$E$10:$E$96,'Accum Dep'!$F88,Retirements!ER$10:ER$97)</f>
        <v>-116.89439531436734</v>
      </c>
      <c r="Y88" s="119">
        <f>SUMIF(Retirements!$E$10:$E$96,'Accum Dep'!$F88,Retirements!ES$10:ES$97)</f>
        <v>-116.89439531436734</v>
      </c>
      <c r="Z88" s="119">
        <f>SUMIF(Retirements!$E$10:$E$96,'Accum Dep'!$F88,Retirements!ET$10:ET$97)</f>
        <v>-116.89439531436734</v>
      </c>
      <c r="AA88" s="119">
        <f>SUMIF(Retirements!$E$10:$E$96,'Accum Dep'!$F88,Retirements!EU$10:EU$97)</f>
        <v>-116.89439531436734</v>
      </c>
      <c r="AB88" s="119">
        <f>SUMIF(Retirements!$E$10:$E$96,'Accum Dep'!$F88,Retirements!EV$10:EV$97)</f>
        <v>-117.04526088168789</v>
      </c>
      <c r="AC88" s="119">
        <f>SUMIF(Retirements!$E$10:$E$96,'Accum Dep'!$F88,Retirements!EW$10:EW$97)</f>
        <v>-117.04526088168789</v>
      </c>
      <c r="AD88" s="119">
        <f>SUMIF(Retirements!$E$10:$E$96,'Accum Dep'!$F88,Retirements!EX$10:EX$97)</f>
        <v>-117.04526088168789</v>
      </c>
      <c r="AE88" s="119">
        <f>SUMIF(Retirements!$E$10:$E$96,'Accum Dep'!$F88,Retirements!EY$10:EY$97)</f>
        <v>-117.04526088168789</v>
      </c>
      <c r="AF88" s="119">
        <f>SUMIF(Retirements!$E$10:$E$96,'Accum Dep'!$F88,Retirements!EZ$10:EZ$97)</f>
        <v>-117.04526088168789</v>
      </c>
      <c r="AG88" s="7"/>
      <c r="AH88" s="27">
        <f>SUMIF('Depreciation Exp'!$F$8:$F$130,'Accum Dep'!$F88,'Depreciation Exp'!CH$8:CH$133)</f>
        <v>1074.07</v>
      </c>
      <c r="AI88" s="27">
        <f>SUMIF('Depreciation Exp'!$F$8:$F$130,'Accum Dep'!$F88,'Depreciation Exp'!CI$8:CI$133)</f>
        <v>1074.07</v>
      </c>
      <c r="AJ88" s="27">
        <f>SUMIF('Depreciation Exp'!$F$8:$F$130,'Accum Dep'!$F88,'Depreciation Exp'!CJ$8:CJ$133)</f>
        <v>1074.07</v>
      </c>
      <c r="AK88" s="27">
        <f>SUMIF('Depreciation Exp'!$F$8:$F$130,'Accum Dep'!$F88,'Depreciation Exp'!CK$8:CK$133)</f>
        <v>1074.07</v>
      </c>
      <c r="AL88" s="27">
        <f>SUMIF('Depreciation Exp'!$F$8:$F$130,'Accum Dep'!$F88,'Depreciation Exp'!CL$8:CL$133)</f>
        <v>1074.07</v>
      </c>
      <c r="AM88" s="27">
        <f>SUMIF('Depreciation Exp'!$F$8:$F$130,'Accum Dep'!$F88,'Depreciation Exp'!CM$8:CM$133)</f>
        <v>1074.0550359232366</v>
      </c>
      <c r="AN88" s="27">
        <f>SUMIF('Depreciation Exp'!$F$8:$F$130,'Accum Dep'!$F88,'Depreciation Exp'!CN$8:CN$133)</f>
        <v>1073.3298772639951</v>
      </c>
      <c r="AO88" s="27">
        <f>SUMIF('Depreciation Exp'!$F$8:$F$130,'Accum Dep'!$F88,'Depreciation Exp'!CO$8:CO$133)</f>
        <v>1072.6196826815169</v>
      </c>
      <c r="AP88" s="27">
        <f>SUMIF('Depreciation Exp'!$F$8:$F$130,'Accum Dep'!$F88,'Depreciation Exp'!CP$8:CP$133)</f>
        <v>1072.6196826815169</v>
      </c>
      <c r="AQ88" s="27">
        <f>SUMIF('Depreciation Exp'!$F$8:$F$130,'Accum Dep'!$F88,'Depreciation Exp'!CQ$8:CQ$133)</f>
        <v>1073.4999845539226</v>
      </c>
      <c r="AR88" s="27">
        <f>SUMIF('Depreciation Exp'!$F$8:$F$130,'Accum Dep'!$F88,'Depreciation Exp'!CR$8:CR$133)</f>
        <v>1074.3593827850198</v>
      </c>
      <c r="AS88" s="27">
        <f>SUMIF('Depreciation Exp'!$F$8:$F$130,'Accum Dep'!$F88,'Depreciation Exp'!CS$8:CS$133)</f>
        <v>1074.3175755024031</v>
      </c>
      <c r="AT88" s="27">
        <f>SUMIF('Depreciation Exp'!$F$8:$F$130,'Accum Dep'!$F88,'Depreciation Exp'!CT$8:CT$133)</f>
        <v>1074.2757682197862</v>
      </c>
      <c r="AU88" s="27">
        <f>SUMIF('Depreciation Exp'!$F$8:$F$130,'Accum Dep'!$F88,'Depreciation Exp'!CU$8:CU$133)</f>
        <v>1074.2339609371695</v>
      </c>
      <c r="AV88" s="27">
        <f>SUMIF('Depreciation Exp'!$F$8:$F$130,'Accum Dep'!$F88,'Depreciation Exp'!CV$8:CV$133)</f>
        <v>1074.1921536545528</v>
      </c>
      <c r="AW88" s="27">
        <f>SUMIF('Depreciation Exp'!$F$8:$F$130,'Accum Dep'!$F88,'Depreciation Exp'!CW$8:CW$133)</f>
        <v>1074.1503463719359</v>
      </c>
      <c r="AX88" s="27">
        <f>SUMIF('Depreciation Exp'!$F$8:$F$130,'Accum Dep'!$F88,'Depreciation Exp'!CX$8:CX$133)</f>
        <v>1074.1085390893193</v>
      </c>
      <c r="AY88" s="27">
        <f>SUMIF('Depreciation Exp'!$F$8:$F$130,'Accum Dep'!$F88,'Depreciation Exp'!CY$8:CY$133)</f>
        <v>1074.0667318067024</v>
      </c>
      <c r="AZ88" s="27">
        <f>SUMIF('Depreciation Exp'!$F$8:$F$130,'Accum Dep'!$F88,'Depreciation Exp'!CZ$8:CZ$133)</f>
        <v>1074.0249245240857</v>
      </c>
      <c r="BA88" s="27">
        <f>SUMIF('Depreciation Exp'!$F$8:$F$130,'Accum Dep'!$F88,'Depreciation Exp'!DA$8:DA$133)</f>
        <v>1073.9830902629324</v>
      </c>
      <c r="BB88" s="27">
        <f>SUMIF('Depreciation Exp'!$F$8:$F$130,'Accum Dep'!$F88,'Depreciation Exp'!DB$8:DB$133)</f>
        <v>1073.9412290232428</v>
      </c>
      <c r="BC88" s="27">
        <f>SUMIF('Depreciation Exp'!$F$8:$F$130,'Accum Dep'!$F88,'Depreciation Exp'!DC$8:DC$133)</f>
        <v>1073.8993677835531</v>
      </c>
      <c r="BD88" s="27">
        <f>SUMIF('Depreciation Exp'!$F$8:$F$130,'Accum Dep'!$F88,'Depreciation Exp'!DD$8:DD$133)</f>
        <v>1073.8575065438636</v>
      </c>
      <c r="BE88" s="27">
        <f>SUMIF('Depreciation Exp'!$F$8:$F$130,'Accum Dep'!$F88,'Depreciation Exp'!DE$8:DE$133)</f>
        <v>1073.8156453041736</v>
      </c>
      <c r="BF88" s="59"/>
      <c r="BG88" s="27">
        <f>SUMIF(Adjustments!$J$4:$J$921,($F88&amp;"/"&amp;BG$4&amp;"/"&amp;BG$3&amp;"/"&amp;BG$2),Adjustments!L$4:L$921)</f>
        <v>0</v>
      </c>
      <c r="BH88" s="27">
        <f>SUMIF(Adjustments!$J$4:$J$921,($F88&amp;"/"&amp;BH$4&amp;"/"&amp;BH$3&amp;"/"&amp;BH$2),Adjustments!M$4:M$921)</f>
        <v>0</v>
      </c>
      <c r="BI88" s="27">
        <f>SUMIF(Adjustments!$J$4:$J$921,($F88&amp;"/"&amp;BI$4&amp;"/"&amp;BI$3&amp;"/"&amp;BI$2),Adjustments!N$4:N$921)</f>
        <v>0</v>
      </c>
      <c r="BJ88" s="27">
        <f>SUMIF(Adjustments!$J$4:$J$921,($F88&amp;"/"&amp;BJ$4&amp;"/"&amp;BJ$3&amp;"/"&amp;BJ$2),Adjustments!O$4:O$921)</f>
        <v>0</v>
      </c>
      <c r="BK88" s="27">
        <f>SUMIF(Adjustments!$J$4:$J$921,($F88&amp;"/"&amp;BK$4&amp;"/"&amp;BK$3&amp;"/"&amp;BK$2),Adjustments!P$4:P$921)</f>
        <v>0</v>
      </c>
      <c r="BL88" s="27">
        <f>SUMIF(Adjustments!$J$4:$J$921,($F88&amp;"/"&amp;BL$4&amp;"/"&amp;BL$3&amp;"/"&amp;BL$2),Adjustments!Q$4:Q$921)</f>
        <v>0</v>
      </c>
      <c r="BM88" s="27">
        <f>SUMIF(Adjustments!$J$4:$J$921,($F88&amp;"/"&amp;BM$4&amp;"/"&amp;BM$3&amp;"/"&amp;BM$2),Adjustments!R$4:R$921)</f>
        <v>0</v>
      </c>
      <c r="BN88" s="27">
        <f>SUMIF(Adjustments!$J$4:$J$921,($F88&amp;"/"&amp;BN$4&amp;"/"&amp;BN$3&amp;"/"&amp;BN$2),Adjustments!S$4:S$921)</f>
        <v>0</v>
      </c>
      <c r="BO88" s="27">
        <f>SUMIF(Adjustments!$J$4:$J$921,($F88&amp;"/"&amp;BO$4&amp;"/"&amp;BO$3&amp;"/"&amp;BO$2),Adjustments!T$4:T$921)</f>
        <v>0</v>
      </c>
      <c r="BP88" s="27">
        <f>SUMIF(Adjustments!$J$4:$J$921,($F88&amp;"/"&amp;BP$4&amp;"/"&amp;BP$3&amp;"/"&amp;BP$2),Adjustments!U$4:U$921)</f>
        <v>0</v>
      </c>
      <c r="BQ88" s="27">
        <f>SUMIF(Adjustments!$J$4:$J$921,($F88&amp;"/"&amp;BQ$4&amp;"/"&amp;BQ$3&amp;"/"&amp;BQ$2),Adjustments!V$4:V$921)</f>
        <v>0</v>
      </c>
      <c r="BR88" s="27">
        <f>SUMIF(Adjustments!$J$4:$J$921,($F88&amp;"/"&amp;BR$4&amp;"/"&amp;BR$3&amp;"/"&amp;BR$2),Adjustments!W$4:W$921)</f>
        <v>0</v>
      </c>
      <c r="BS88" s="27">
        <f>SUMIF(Adjustments!$J$4:$J$921,($F88&amp;"/"&amp;BS$4&amp;"/"&amp;BS$3&amp;"/"&amp;BS$2),Adjustments!X$4:X$921)</f>
        <v>0</v>
      </c>
      <c r="BT88" s="27">
        <f>SUMIF(Adjustments!$J$4:$J$921,($F88&amp;"/"&amp;BT$4&amp;"/"&amp;BT$3&amp;"/"&amp;BT$2),Adjustments!Y$4:Y$921)</f>
        <v>0</v>
      </c>
      <c r="BU88" s="27">
        <f>SUMIF(Adjustments!$J$4:$J$921,($F88&amp;"/"&amp;BU$4&amp;"/"&amp;BU$3&amp;"/"&amp;BU$2),Adjustments!Z$4:Z$921)</f>
        <v>0</v>
      </c>
      <c r="BV88" s="27">
        <f>SUMIF(Adjustments!$J$4:$J$921,($F88&amp;"/"&amp;BV$4&amp;"/"&amp;BV$3&amp;"/"&amp;BV$2),Adjustments!AA$4:AA$921)</f>
        <v>0</v>
      </c>
      <c r="BW88" s="27">
        <f>SUMIF(Adjustments!$J$4:$J$921,($F88&amp;"/"&amp;BW$4&amp;"/"&amp;BW$3&amp;"/"&amp;BW$2),Adjustments!AB$4:AB$921)</f>
        <v>0</v>
      </c>
      <c r="BX88" s="27">
        <f>SUMIF(Adjustments!$J$4:$J$921,($F88&amp;"/"&amp;BX$4&amp;"/"&amp;BX$3&amp;"/"&amp;BX$2),Adjustments!AC$4:AC$921)</f>
        <v>0</v>
      </c>
      <c r="BY88" s="27">
        <f>SUMIF(Adjustments!$J$4:$J$921,($F88&amp;"/"&amp;BY$4&amp;"/"&amp;BY$3&amp;"/"&amp;BY$2),Adjustments!AD$4:AD$921)</f>
        <v>0</v>
      </c>
      <c r="BZ88" s="27">
        <f>SUMIF(Adjustments!$J$4:$J$921,($F88&amp;"/"&amp;BZ$4&amp;"/"&amp;BZ$3&amp;"/"&amp;BZ$2),Adjustments!AE$4:AE$921)</f>
        <v>0</v>
      </c>
      <c r="CA88" s="27">
        <f>SUMIF(Adjustments!$J$4:$J$921,($F88&amp;"/"&amp;CA$4&amp;"/"&amp;CA$3&amp;"/"&amp;CA$2),Adjustments!AF$4:AF$921)</f>
        <v>0</v>
      </c>
      <c r="CB88" s="27">
        <f>SUMIF(Adjustments!$J$4:$J$921,($F88&amp;"/"&amp;CB$4&amp;"/"&amp;CB$3&amp;"/"&amp;CB$2),Adjustments!AG$4:AG$921)</f>
        <v>0</v>
      </c>
      <c r="CC88" s="27">
        <f>SUMIF(Adjustments!$J$4:$J$921,($F88&amp;"/"&amp;CC$4&amp;"/"&amp;CC$3&amp;"/"&amp;CC$2),Adjustments!AH$4:AH$921)</f>
        <v>0</v>
      </c>
      <c r="CD88" s="5"/>
      <c r="CE88" s="27">
        <f>SUMIF(Adjustments!$J$4:$J$921,($F88&amp;"/"&amp;CE$4&amp;"/"&amp;CE$3&amp;"/"&amp;CE$2),Adjustments!L$4:L$921)</f>
        <v>0</v>
      </c>
      <c r="CF88" s="27">
        <f>SUMIF(Adjustments!$J$4:$J$921,($F88&amp;"/"&amp;CF$4&amp;"/"&amp;CF$3&amp;"/"&amp;CF$2),Adjustments!M$4:M$921)</f>
        <v>0</v>
      </c>
      <c r="CG88" s="27">
        <f>SUMIF(Adjustments!$J$4:$J$921,($F88&amp;"/"&amp;CG$4&amp;"/"&amp;CG$3&amp;"/"&amp;CG$2),Adjustments!N$4:N$921)</f>
        <v>0</v>
      </c>
      <c r="CH88" s="27">
        <f>SUMIF(Adjustments!$J$4:$J$921,($F88&amp;"/"&amp;CH$4&amp;"/"&amp;CH$3&amp;"/"&amp;CH$2),Adjustments!O$4:O$921)</f>
        <v>0</v>
      </c>
      <c r="CI88" s="27">
        <f>SUMIF(Adjustments!$J$4:$J$921,($F88&amp;"/"&amp;CI$4&amp;"/"&amp;CI$3&amp;"/"&amp;CI$2),Adjustments!P$4:P$921)</f>
        <v>0</v>
      </c>
      <c r="CJ88" s="27">
        <f>SUMIF(Adjustments!$J$4:$J$921,($F88&amp;"/"&amp;CJ$4&amp;"/"&amp;CJ$3&amp;"/"&amp;CJ$2),Adjustments!Q$4:Q$921)</f>
        <v>0</v>
      </c>
      <c r="CK88" s="27">
        <f>SUMIF(Adjustments!$J$4:$J$921,($F88&amp;"/"&amp;CK$4&amp;"/"&amp;CK$3&amp;"/"&amp;CK$2),Adjustments!R$4:R$921)</f>
        <v>0</v>
      </c>
      <c r="CL88" s="27">
        <f>SUMIF(Adjustments!$J$4:$J$921,($F88&amp;"/"&amp;CL$4&amp;"/"&amp;CL$3&amp;"/"&amp;CL$2),Adjustments!S$4:S$921)</f>
        <v>0</v>
      </c>
      <c r="CM88" s="27">
        <f>SUMIF(Adjustments!$J$4:$J$921,($F88&amp;"/"&amp;CM$4&amp;"/"&amp;CM$3&amp;"/"&amp;CM$2),Adjustments!T$4:T$921)</f>
        <v>0</v>
      </c>
      <c r="CN88" s="27">
        <f>SUMIF(Adjustments!$J$4:$J$921,($F88&amp;"/"&amp;CN$4&amp;"/"&amp;CN$3&amp;"/"&amp;CN$2),Adjustments!U$4:U$921)</f>
        <v>0</v>
      </c>
      <c r="CO88" s="27">
        <f>SUMIF(Adjustments!$J$4:$J$921,($F88&amp;"/"&amp;CO$4&amp;"/"&amp;CO$3&amp;"/"&amp;CO$2),Adjustments!V$4:V$921)</f>
        <v>0</v>
      </c>
      <c r="CP88" s="27">
        <f>SUMIF(Adjustments!$J$4:$J$921,($F88&amp;"/"&amp;CP$4&amp;"/"&amp;CP$3&amp;"/"&amp;CP$2),Adjustments!W$4:W$921)</f>
        <v>0</v>
      </c>
      <c r="CQ88" s="27">
        <f>SUMIF(Adjustments!$J$4:$J$921,($F88&amp;"/"&amp;CQ$4&amp;"/"&amp;CQ$3&amp;"/"&amp;CQ$2),Adjustments!X$4:X$921)</f>
        <v>0</v>
      </c>
      <c r="CR88" s="27">
        <f>SUMIF(Adjustments!$J$4:$J$921,($F88&amp;"/"&amp;CR$4&amp;"/"&amp;CR$3&amp;"/"&amp;CR$2),Adjustments!Y$4:Y$921)</f>
        <v>0</v>
      </c>
      <c r="CS88" s="27">
        <f>SUMIF(Adjustments!$J$4:$J$921,($F88&amp;"/"&amp;CS$4&amp;"/"&amp;CS$3&amp;"/"&amp;CS$2),Adjustments!Z$4:Z$921)</f>
        <v>0</v>
      </c>
      <c r="CT88" s="27">
        <f>SUMIF(Adjustments!$J$4:$J$921,($F88&amp;"/"&amp;CT$4&amp;"/"&amp;CT$3&amp;"/"&amp;CT$2),Adjustments!AA$4:AA$921)</f>
        <v>0</v>
      </c>
      <c r="CU88" s="27">
        <f>SUMIF(Adjustments!$J$4:$J$921,($F88&amp;"/"&amp;CU$4&amp;"/"&amp;CU$3&amp;"/"&amp;CU$2),Adjustments!AB$4:AB$921)</f>
        <v>0</v>
      </c>
      <c r="CV88" s="27">
        <f>SUMIF(Adjustments!$J$4:$J$921,($F88&amp;"/"&amp;CV$4&amp;"/"&amp;CV$3&amp;"/"&amp;CV$2),Adjustments!AC$4:AC$921)</f>
        <v>0</v>
      </c>
      <c r="CW88" s="27">
        <f>SUMIF(Adjustments!$J$4:$J$921,($F88&amp;"/"&amp;CW$4&amp;"/"&amp;CW$3&amp;"/"&amp;CW$2),Adjustments!AD$4:AD$921)</f>
        <v>0</v>
      </c>
      <c r="CX88" s="27">
        <f>SUMIF(Adjustments!$J$4:$J$921,($F88&amp;"/"&amp;CX$4&amp;"/"&amp;CX$3&amp;"/"&amp;CX$2),Adjustments!AE$4:AE$921)</f>
        <v>0</v>
      </c>
      <c r="CY88" s="27">
        <f>SUMIF(Adjustments!$J$4:$J$921,($F88&amp;"/"&amp;CY$4&amp;"/"&amp;CY$3&amp;"/"&amp;CY$2),Adjustments!AF$4:AF$921)</f>
        <v>0</v>
      </c>
      <c r="CZ88" s="27">
        <f>SUMIF(Adjustments!$J$4:$J$921,($F88&amp;"/"&amp;CZ$4&amp;"/"&amp;CZ$3&amp;"/"&amp;CZ$2),Adjustments!AG$4:AG$921)</f>
        <v>0</v>
      </c>
      <c r="DA88" s="27">
        <f>SUMIF(Adjustments!$J$4:$J$921,($F88&amp;"/"&amp;DA$4&amp;"/"&amp;DA$3&amp;"/"&amp;DA$2),Adjustments!AH$4:AH$921)</f>
        <v>0</v>
      </c>
      <c r="DB88" s="5"/>
      <c r="DC88" s="27">
        <f>SUMIF(Adjustments!$J$4:$J$921,($F88&amp;"/"&amp;DC$4&amp;"/"&amp;DC$3&amp;"/"&amp;DC$2),Adjustments!L$4:L$921)</f>
        <v>0</v>
      </c>
      <c r="DD88" s="27">
        <f>SUMIF(Adjustments!$J$4:$J$921,($F88&amp;"/"&amp;DD$4&amp;"/"&amp;DD$3&amp;"/"&amp;DD$2),Adjustments!M$4:M$921)</f>
        <v>0</v>
      </c>
      <c r="DE88" s="27">
        <f>SUMIF(Adjustments!$J$4:$J$921,($F88&amp;"/"&amp;DE$4&amp;"/"&amp;DE$3&amp;"/"&amp;DE$2),Adjustments!N$4:N$921)</f>
        <v>0</v>
      </c>
      <c r="DF88" s="27">
        <f>SUMIF(Adjustments!$J$4:$J$921,($F88&amp;"/"&amp;DF$4&amp;"/"&amp;DF$3&amp;"/"&amp;DF$2),Adjustments!O$4:O$921)</f>
        <v>0</v>
      </c>
      <c r="DG88" s="27">
        <f>SUMIF(Adjustments!$J$4:$J$921,($F88&amp;"/"&amp;DG$4&amp;"/"&amp;DG$3&amp;"/"&amp;DG$2),Adjustments!P$4:P$921)</f>
        <v>0</v>
      </c>
      <c r="DH88" s="27">
        <f>SUMIF(Adjustments!$J$4:$J$921,($F88&amp;"/"&amp;DH$4&amp;"/"&amp;DH$3&amp;"/"&amp;DH$2),Adjustments!Q$4:Q$921)</f>
        <v>0</v>
      </c>
      <c r="DI88" s="27">
        <f>SUMIF(Adjustments!$J$4:$J$921,($F88&amp;"/"&amp;DI$4&amp;"/"&amp;DI$3&amp;"/"&amp;DI$2),Adjustments!R$4:R$921)</f>
        <v>0</v>
      </c>
      <c r="DJ88" s="27">
        <f>SUMIF(Adjustments!$J$4:$J$921,($F88&amp;"/"&amp;DJ$4&amp;"/"&amp;DJ$3&amp;"/"&amp;DJ$2),Adjustments!S$4:S$921)</f>
        <v>0</v>
      </c>
      <c r="DK88" s="27">
        <f>SUMIF(Adjustments!$J$4:$J$921,($F88&amp;"/"&amp;DK$4&amp;"/"&amp;DK$3&amp;"/"&amp;DK$2),Adjustments!T$4:T$921)</f>
        <v>0</v>
      </c>
      <c r="DL88" s="27">
        <f>SUMIF(Adjustments!$J$4:$J$921,($F88&amp;"/"&amp;DL$4&amp;"/"&amp;DL$3&amp;"/"&amp;DL$2),Adjustments!U$4:U$921)</f>
        <v>0</v>
      </c>
      <c r="DM88" s="27">
        <f>SUMIF(Adjustments!$J$4:$J$921,($F88&amp;"/"&amp;DM$4&amp;"/"&amp;DM$3&amp;"/"&amp;DM$2),Adjustments!V$4:V$921)</f>
        <v>0</v>
      </c>
      <c r="DN88" s="27">
        <f>SUMIF(Adjustments!$J$4:$J$921,($F88&amp;"/"&amp;DN$4&amp;"/"&amp;DN$3&amp;"/"&amp;DN$2),Adjustments!W$4:W$921)</f>
        <v>0</v>
      </c>
      <c r="DO88" s="27">
        <f>SUMIF(Adjustments!$J$4:$J$921,($F88&amp;"/"&amp;DO$4&amp;"/"&amp;DO$3&amp;"/"&amp;DO$2),Adjustments!X$4:X$921)</f>
        <v>0</v>
      </c>
      <c r="DP88" s="27">
        <f>SUMIF(Adjustments!$J$4:$J$921,($F88&amp;"/"&amp;DP$4&amp;"/"&amp;DP$3&amp;"/"&amp;DP$2),Adjustments!Y$4:Y$921)</f>
        <v>0</v>
      </c>
      <c r="DQ88" s="27">
        <f>SUMIF(Adjustments!$J$4:$J$921,($F88&amp;"/"&amp;DQ$4&amp;"/"&amp;DQ$3&amp;"/"&amp;DQ$2),Adjustments!Z$4:Z$921)</f>
        <v>0</v>
      </c>
      <c r="DR88" s="27">
        <f>SUMIF(Adjustments!$J$4:$J$921,($F88&amp;"/"&amp;DR$4&amp;"/"&amp;DR$3&amp;"/"&amp;DR$2),Adjustments!AA$4:AA$921)</f>
        <v>0</v>
      </c>
      <c r="DS88" s="27">
        <f>SUMIF(Adjustments!$J$4:$J$921,($F88&amp;"/"&amp;DS$4&amp;"/"&amp;DS$3&amp;"/"&amp;DS$2),Adjustments!AB$4:AB$921)</f>
        <v>0</v>
      </c>
      <c r="DT88" s="27">
        <f>SUMIF(Adjustments!$J$4:$J$921,($F88&amp;"/"&amp;DT$4&amp;"/"&amp;DT$3&amp;"/"&amp;DT$2),Adjustments!AC$4:AC$921)</f>
        <v>0</v>
      </c>
      <c r="DU88" s="27">
        <f>SUMIF(Adjustments!$J$4:$J$921,($F88&amp;"/"&amp;DU$4&amp;"/"&amp;DU$3&amp;"/"&amp;DU$2),Adjustments!AD$4:AD$921)</f>
        <v>0</v>
      </c>
      <c r="DV88" s="27">
        <f>SUMIF(Adjustments!$J$4:$J$921,($F88&amp;"/"&amp;DV$4&amp;"/"&amp;DV$3&amp;"/"&amp;DV$2),Adjustments!AE$4:AE$921)</f>
        <v>0</v>
      </c>
      <c r="DW88" s="27">
        <f>SUMIF(Adjustments!$J$4:$J$921,($F88&amp;"/"&amp;DW$4&amp;"/"&amp;DW$3&amp;"/"&amp;DW$2),Adjustments!AF$4:AF$921)</f>
        <v>0</v>
      </c>
      <c r="DX88" s="27">
        <f>SUMIF(Adjustments!$J$4:$J$921,($F88&amp;"/"&amp;DX$4&amp;"/"&amp;DX$3&amp;"/"&amp;DX$2),Adjustments!AG$4:AG$921)</f>
        <v>0</v>
      </c>
      <c r="DY88" s="27">
        <f>SUMIF(Adjustments!$J$4:$J$921,($F88&amp;"/"&amp;DY$4&amp;"/"&amp;DY$3&amp;"/"&amp;DY$2),Adjustments!AH$4:AH$921)</f>
        <v>0</v>
      </c>
      <c r="DZ88" s="5"/>
      <c r="EA88" s="27">
        <f>SUMIF(Adjustments!$J$4:$J$921,($F88&amp;"/"&amp;EA$4&amp;"/"&amp;EA$3&amp;"/"&amp;EA$2),Adjustments!L$4:L$921)</f>
        <v>0</v>
      </c>
      <c r="EB88" s="27">
        <f>SUMIF(Adjustments!$J$4:$J$921,($F88&amp;"/"&amp;EB$4&amp;"/"&amp;EB$3&amp;"/"&amp;EB$2),Adjustments!M$4:M$921)</f>
        <v>0</v>
      </c>
      <c r="EC88" s="27">
        <f>SUMIF(Adjustments!$J$4:$J$921,($F88&amp;"/"&amp;EC$4&amp;"/"&amp;EC$3&amp;"/"&amp;EC$2),Adjustments!N$4:N$921)</f>
        <v>0</v>
      </c>
      <c r="ED88" s="27">
        <f>SUMIF(Adjustments!$J$4:$J$921,($F88&amp;"/"&amp;ED$4&amp;"/"&amp;ED$3&amp;"/"&amp;ED$2),Adjustments!O$4:O$921)</f>
        <v>0</v>
      </c>
      <c r="EE88" s="27">
        <f>SUMIF(Adjustments!$J$4:$J$921,($F88&amp;"/"&amp;EE$4&amp;"/"&amp;EE$3&amp;"/"&amp;EE$2),Adjustments!P$4:P$921)</f>
        <v>0</v>
      </c>
      <c r="EF88" s="27">
        <f>SUMIF(Adjustments!$J$4:$J$921,($F88&amp;"/"&amp;EF$4&amp;"/"&amp;EF$3&amp;"/"&amp;EF$2),Adjustments!Q$4:Q$921)</f>
        <v>0</v>
      </c>
      <c r="EG88" s="27">
        <f>SUMIF(Adjustments!$J$4:$J$921,($F88&amp;"/"&amp;EG$4&amp;"/"&amp;EG$3&amp;"/"&amp;EG$2),Adjustments!R$4:R$921)</f>
        <v>0</v>
      </c>
      <c r="EH88" s="27">
        <f>SUMIF(Adjustments!$J$4:$J$921,($F88&amp;"/"&amp;EH$4&amp;"/"&amp;EH$3&amp;"/"&amp;EH$2),Adjustments!S$4:S$921)</f>
        <v>0</v>
      </c>
      <c r="EI88" s="27">
        <f>SUMIF(Adjustments!$J$4:$J$921,($F88&amp;"/"&amp;EI$4&amp;"/"&amp;EI$3&amp;"/"&amp;EI$2),Adjustments!T$4:T$921)</f>
        <v>0</v>
      </c>
      <c r="EJ88" s="27">
        <f>SUMIF(Adjustments!$J$4:$J$921,($F88&amp;"/"&amp;EJ$4&amp;"/"&amp;EJ$3&amp;"/"&amp;EJ$2),Adjustments!U$4:U$921)</f>
        <v>0</v>
      </c>
      <c r="EK88" s="27">
        <f>SUMIF(Adjustments!$J$4:$J$921,($F88&amp;"/"&amp;EK$4&amp;"/"&amp;EK$3&amp;"/"&amp;EK$2),Adjustments!V$4:V$921)</f>
        <v>0</v>
      </c>
      <c r="EL88" s="27">
        <f>SUMIF(Adjustments!$J$4:$J$921,($F88&amp;"/"&amp;EL$4&amp;"/"&amp;EL$3&amp;"/"&amp;EL$2),Adjustments!W$4:W$921)</f>
        <v>0</v>
      </c>
      <c r="EM88" s="27">
        <f>SUMIF(Adjustments!$J$4:$J$921,($F88&amp;"/"&amp;EM$4&amp;"/"&amp;EM$3&amp;"/"&amp;EM$2),Adjustments!X$4:X$921)</f>
        <v>0</v>
      </c>
      <c r="EN88" s="27">
        <f>SUMIF(Adjustments!$J$4:$J$921,($F88&amp;"/"&amp;EN$4&amp;"/"&amp;EN$3&amp;"/"&amp;EN$2),Adjustments!Y$4:Y$921)</f>
        <v>0</v>
      </c>
      <c r="EO88" s="27">
        <f>SUMIF(Adjustments!$J$4:$J$921,($F88&amp;"/"&amp;EO$4&amp;"/"&amp;EO$3&amp;"/"&amp;EO$2),Adjustments!Z$4:Z$921)</f>
        <v>0</v>
      </c>
      <c r="EP88" s="27">
        <f>SUMIF(Adjustments!$J$4:$J$921,($F88&amp;"/"&amp;EP$4&amp;"/"&amp;EP$3&amp;"/"&amp;EP$2),Adjustments!AA$4:AA$921)</f>
        <v>0</v>
      </c>
      <c r="EQ88" s="27">
        <f>SUMIF(Adjustments!$J$4:$J$921,($F88&amp;"/"&amp;EQ$4&amp;"/"&amp;EQ$3&amp;"/"&amp;EQ$2),Adjustments!AB$4:AB$921)</f>
        <v>0</v>
      </c>
      <c r="ER88" s="27">
        <f>SUMIF(Adjustments!$J$4:$J$921,($F88&amp;"/"&amp;ER$4&amp;"/"&amp;ER$3&amp;"/"&amp;ER$2),Adjustments!AC$4:AC$921)</f>
        <v>0</v>
      </c>
      <c r="ES88" s="27">
        <f>SUMIF(Adjustments!$J$4:$J$921,($F88&amp;"/"&amp;ES$4&amp;"/"&amp;ES$3&amp;"/"&amp;ES$2),Adjustments!AD$4:AD$921)</f>
        <v>0</v>
      </c>
      <c r="ET88" s="27">
        <f>SUMIF(Adjustments!$J$4:$J$921,($F88&amp;"/"&amp;ET$4&amp;"/"&amp;ET$3&amp;"/"&amp;ET$2),Adjustments!AE$4:AE$921)</f>
        <v>0</v>
      </c>
      <c r="EU88" s="27">
        <f>SUMIF(Adjustments!$J$4:$J$921,($F88&amp;"/"&amp;EU$4&amp;"/"&amp;EU$3&amp;"/"&amp;EU$2),Adjustments!AF$4:AF$921)</f>
        <v>0</v>
      </c>
      <c r="EV88" s="27">
        <f>SUMIF(Adjustments!$J$4:$J$921,($F88&amp;"/"&amp;EV$4&amp;"/"&amp;EV$3&amp;"/"&amp;EV$2),Adjustments!AG$4:AG$921)</f>
        <v>0</v>
      </c>
      <c r="EW88" s="27">
        <f>SUMIF(Adjustments!$J$4:$J$921,($F88&amp;"/"&amp;EW$4&amp;"/"&amp;EW$3&amp;"/"&amp;EW$2),Adjustments!AH$4:AH$921)</f>
        <v>0</v>
      </c>
      <c r="EX88" s="5"/>
      <c r="EY88" s="27">
        <f>SUMIF(Adjustments!$J$4:$J$921,($F88&amp;"/"&amp;EY$4&amp;"/"&amp;EY$3&amp;"/"&amp;EY$2),Adjustments!L$4:L$921)</f>
        <v>0</v>
      </c>
      <c r="EZ88" s="27">
        <f>SUMIF(Adjustments!$J$4:$J$921,($F88&amp;"/"&amp;EZ$4&amp;"/"&amp;EZ$3&amp;"/"&amp;EZ$2),Adjustments!M$4:M$921)</f>
        <v>0</v>
      </c>
      <c r="FA88" s="27">
        <f>SUMIF(Adjustments!$J$4:$J$921,($F88&amp;"/"&amp;FA$4&amp;"/"&amp;FA$3&amp;"/"&amp;FA$2),Adjustments!N$4:N$921)</f>
        <v>0</v>
      </c>
      <c r="FB88" s="27">
        <f>SUMIF(Adjustments!$J$4:$J$921,($F88&amp;"/"&amp;FB$4&amp;"/"&amp;FB$3&amp;"/"&amp;FB$2),Adjustments!O$4:O$921)</f>
        <v>0</v>
      </c>
      <c r="FC88" s="27">
        <f>SUMIF(Adjustments!$J$4:$J$921,($F88&amp;"/"&amp;FC$4&amp;"/"&amp;FC$3&amp;"/"&amp;FC$2),Adjustments!P$4:P$921)</f>
        <v>0</v>
      </c>
      <c r="FD88" s="27">
        <f>SUMIF(Adjustments!$J$4:$J$921,($F88&amp;"/"&amp;FD$4&amp;"/"&amp;FD$3&amp;"/"&amp;FD$2),Adjustments!Q$4:Q$921)</f>
        <v>0</v>
      </c>
      <c r="FE88" s="27">
        <f>SUMIF(Adjustments!$J$4:$J$921,($F88&amp;"/"&amp;FE$4&amp;"/"&amp;FE$3&amp;"/"&amp;FE$2),Adjustments!R$4:R$921)</f>
        <v>0</v>
      </c>
      <c r="FF88" s="27">
        <f>SUMIF(Adjustments!$J$4:$J$921,($F88&amp;"/"&amp;FF$4&amp;"/"&amp;FF$3&amp;"/"&amp;FF$2),Adjustments!S$4:S$921)</f>
        <v>0</v>
      </c>
      <c r="FG88" s="27">
        <f>SUMIF(Adjustments!$J$4:$J$921,($F88&amp;"/"&amp;FG$4&amp;"/"&amp;FG$3&amp;"/"&amp;FG$2),Adjustments!T$4:T$921)</f>
        <v>0</v>
      </c>
      <c r="FH88" s="27">
        <f>SUMIF(Adjustments!$J$4:$J$921,($F88&amp;"/"&amp;FH$4&amp;"/"&amp;FH$3&amp;"/"&amp;FH$2),Adjustments!U$4:U$921)</f>
        <v>0</v>
      </c>
      <c r="FI88" s="27">
        <f>SUMIF(Adjustments!$J$4:$J$921,($F88&amp;"/"&amp;FI$4&amp;"/"&amp;FI$3&amp;"/"&amp;FI$2),Adjustments!V$4:V$921)</f>
        <v>0</v>
      </c>
      <c r="FJ88" s="27">
        <f>SUMIF(Adjustments!$J$4:$J$921,($F88&amp;"/"&amp;FJ$4&amp;"/"&amp;FJ$3&amp;"/"&amp;FJ$2),Adjustments!W$4:W$921)</f>
        <v>0</v>
      </c>
      <c r="FK88" s="27">
        <f>SUMIF(Adjustments!$J$4:$J$921,($F88&amp;"/"&amp;FK$4&amp;"/"&amp;FK$3&amp;"/"&amp;FK$2),Adjustments!X$4:X$921)</f>
        <v>0</v>
      </c>
      <c r="FL88" s="27">
        <f>SUMIF(Adjustments!$J$4:$J$921,($F88&amp;"/"&amp;FL$4&amp;"/"&amp;FL$3&amp;"/"&amp;FL$2),Adjustments!Y$4:Y$921)</f>
        <v>0</v>
      </c>
      <c r="FM88" s="27">
        <f>SUMIF(Adjustments!$J$4:$J$921,($F88&amp;"/"&amp;FM$4&amp;"/"&amp;FM$3&amp;"/"&amp;FM$2),Adjustments!Z$4:Z$921)</f>
        <v>0</v>
      </c>
      <c r="FN88" s="27">
        <f>SUMIF(Adjustments!$J$4:$J$921,($F88&amp;"/"&amp;FN$4&amp;"/"&amp;FN$3&amp;"/"&amp;FN$2),Adjustments!AA$4:AA$921)</f>
        <v>0</v>
      </c>
      <c r="FO88" s="27">
        <f>SUMIF(Adjustments!$J$4:$J$921,($F88&amp;"/"&amp;FO$4&amp;"/"&amp;FO$3&amp;"/"&amp;FO$2),Adjustments!AB$4:AB$921)</f>
        <v>0</v>
      </c>
      <c r="FP88" s="27">
        <f>SUMIF(Adjustments!$J$4:$J$921,($F88&amp;"/"&amp;FP$4&amp;"/"&amp;FP$3&amp;"/"&amp;FP$2),Adjustments!AC$4:AC$921)</f>
        <v>0</v>
      </c>
      <c r="FQ88" s="27">
        <f>SUMIF(Adjustments!$J$4:$J$921,($F88&amp;"/"&amp;FQ$4&amp;"/"&amp;FQ$3&amp;"/"&amp;FQ$2),Adjustments!AD$4:AD$921)</f>
        <v>0</v>
      </c>
      <c r="FR88" s="27">
        <f>SUMIF(Adjustments!$J$4:$J$921,($F88&amp;"/"&amp;FR$4&amp;"/"&amp;FR$3&amp;"/"&amp;FR$2),Adjustments!AE$4:AE$921)</f>
        <v>0</v>
      </c>
      <c r="FS88" s="27">
        <f>SUMIF(Adjustments!$J$4:$J$921,($F88&amp;"/"&amp;FS$4&amp;"/"&amp;FS$3&amp;"/"&amp;FS$2),Adjustments!AF$4:AF$921)</f>
        <v>0</v>
      </c>
      <c r="FT88" s="27">
        <f>SUMIF(Adjustments!$J$4:$J$921,($F88&amp;"/"&amp;FT$4&amp;"/"&amp;FT$3&amp;"/"&amp;FT$2),Adjustments!AG$4:AG$921)</f>
        <v>0</v>
      </c>
      <c r="FU88" s="27">
        <f>SUMIF(Adjustments!$J$4:$J$921,($F88&amp;"/"&amp;FU$4&amp;"/"&amp;FU$3&amp;"/"&amp;FU$2),Adjustments!AH$4:AH$921)</f>
        <v>0</v>
      </c>
      <c r="FV88" s="5"/>
      <c r="FW88" s="27">
        <f t="shared" si="302"/>
        <v>0</v>
      </c>
      <c r="FX88" s="5"/>
      <c r="FY88" s="358">
        <f>VLOOKUP(F88,Scenarios!Z90:AD211,5,0)</f>
        <v>-34134.14</v>
      </c>
      <c r="FZ88" s="16">
        <f t="shared" si="303"/>
        <v>-35208.21</v>
      </c>
      <c r="GA88" s="16">
        <f t="shared" si="304"/>
        <v>-36282.28</v>
      </c>
      <c r="GB88" s="16">
        <f t="shared" si="305"/>
        <v>-37356.35</v>
      </c>
      <c r="GC88" s="16">
        <f t="shared" si="306"/>
        <v>-38430.42</v>
      </c>
      <c r="GD88" s="16">
        <f t="shared" si="307"/>
        <v>-39420.795035923235</v>
      </c>
      <c r="GE88" s="16">
        <f t="shared" si="308"/>
        <v>-36522.674913187235</v>
      </c>
      <c r="GF88" s="16">
        <f t="shared" si="309"/>
        <v>-37595.294595868749</v>
      </c>
      <c r="GG88" s="16">
        <f t="shared" si="310"/>
        <v>-38667.914278550263</v>
      </c>
      <c r="GH88" s="16">
        <f t="shared" si="311"/>
        <v>-39741.414263104183</v>
      </c>
      <c r="GI88" s="16">
        <f t="shared" si="312"/>
        <v>-40698.879250574835</v>
      </c>
      <c r="GJ88" s="16">
        <f t="shared" si="313"/>
        <v>-41656.302430762873</v>
      </c>
      <c r="GK88" s="16">
        <f t="shared" si="314"/>
        <v>-42613.683803668289</v>
      </c>
      <c r="GL88" s="16">
        <f t="shared" si="315"/>
        <v>-43571.023369291092</v>
      </c>
      <c r="GM88" s="16">
        <f t="shared" si="316"/>
        <v>-44528.32112763128</v>
      </c>
      <c r="GN88" s="16">
        <f t="shared" si="317"/>
        <v>-45485.577078688846</v>
      </c>
      <c r="GO88" s="16">
        <f t="shared" si="318"/>
        <v>-46442.791222463798</v>
      </c>
      <c r="GP88" s="16">
        <f t="shared" si="319"/>
        <v>-47399.963558956129</v>
      </c>
      <c r="GQ88" s="16">
        <f t="shared" si="320"/>
        <v>-48357.094088165846</v>
      </c>
      <c r="GR88" s="16">
        <f t="shared" si="321"/>
        <v>-49314.031917547094</v>
      </c>
      <c r="GS88" s="16">
        <f t="shared" si="322"/>
        <v>-50270.927885688652</v>
      </c>
      <c r="GT88" s="16">
        <f t="shared" si="323"/>
        <v>-51227.781992590521</v>
      </c>
      <c r="GU88" s="16">
        <f t="shared" si="324"/>
        <v>-52184.594238252699</v>
      </c>
      <c r="GV88" s="16">
        <f t="shared" si="325"/>
        <v>-53141.364622675188</v>
      </c>
      <c r="GW88" s="13"/>
      <c r="GX88" s="569" t="s">
        <v>1035</v>
      </c>
      <c r="GY88" s="599" t="str">
        <f t="shared" si="242"/>
        <v>111IPUT</v>
      </c>
      <c r="GZ88" s="563">
        <f t="shared" si="326"/>
        <v>-47399.496718183262</v>
      </c>
      <c r="HA88" s="127">
        <f>VLOOKUP($GX88,Scenarios!$V$11:$Y$132,4,0)</f>
        <v>-28376.654999999999</v>
      </c>
      <c r="HB88" s="127">
        <f t="shared" si="328"/>
        <v>-19022.841718183263</v>
      </c>
      <c r="HD88" s="106">
        <f>VLOOKUP($GX88,Scenarios!$AE$11:$AF$132,2,0)</f>
        <v>-51505.382764193724</v>
      </c>
      <c r="HE88" s="106">
        <f>VLOOKUP($GX88,Scenarios!$V$11:$Y$132,4,0)</f>
        <v>-28376.654999999999</v>
      </c>
      <c r="HF88" s="106">
        <f t="shared" si="329"/>
        <v>-23128.727764193725</v>
      </c>
      <c r="HH88" s="106">
        <f t="shared" si="327"/>
        <v>-4105.8860460104625</v>
      </c>
    </row>
    <row r="89" spans="1:216">
      <c r="A89" t="s">
        <v>26</v>
      </c>
      <c r="B89" t="s">
        <v>27</v>
      </c>
      <c r="C89" s="3" t="s">
        <v>27</v>
      </c>
      <c r="D89" s="5" t="s">
        <v>148</v>
      </c>
      <c r="E89" s="5" t="s">
        <v>45</v>
      </c>
      <c r="F89" s="5" t="s">
        <v>161</v>
      </c>
      <c r="G89" s="5" t="s">
        <v>103</v>
      </c>
      <c r="H89" s="5" t="s">
        <v>1036</v>
      </c>
      <c r="I89" s="5"/>
      <c r="J89" s="119">
        <f>SUMIF(Retirements!$E$10:$E$96,'Accum Dep'!$F89,Retirements!ED$10:ED$97)</f>
        <v>0</v>
      </c>
      <c r="K89" s="119">
        <f>SUMIF(Retirements!$E$10:$E$96,'Accum Dep'!$F89,Retirements!EE$10:EE$97)</f>
        <v>0</v>
      </c>
      <c r="L89" s="119">
        <f>SUMIF(Retirements!$E$10:$E$96,'Accum Dep'!$F89,Retirements!EF$10:EF$97)</f>
        <v>0</v>
      </c>
      <c r="M89" s="119">
        <f>SUMIF(Retirements!$E$10:$E$96,'Accum Dep'!$F89,Retirements!EG$10:EG$97)</f>
        <v>0</v>
      </c>
      <c r="N89" s="119">
        <f>SUMIF(Retirements!$E$10:$E$96,'Accum Dep'!$F89,Retirements!EH$10:EH$97)</f>
        <v>0</v>
      </c>
      <c r="O89" s="119">
        <f>SUMIF(Retirements!$E$10:$E$96,'Accum Dep'!$F89,Retirements!EI$10:EI$97)</f>
        <v>0</v>
      </c>
      <c r="P89" s="119">
        <f>SUMIF(Retirements!$E$10:$E$96,'Accum Dep'!$F89,Retirements!EJ$10:EJ$97)</f>
        <v>-2005.57</v>
      </c>
      <c r="Q89" s="119">
        <f>SUMIF(Retirements!$E$10:$E$96,'Accum Dep'!$F89,Retirements!EK$10:EK$97)</f>
        <v>0</v>
      </c>
      <c r="R89" s="119">
        <f>SUMIF(Retirements!$E$10:$E$96,'Accum Dep'!$F89,Retirements!EL$10:EL$97)</f>
        <v>0</v>
      </c>
      <c r="S89" s="119">
        <f>SUMIF(Retirements!$E$10:$E$96,'Accum Dep'!$F89,Retirements!EM$10:EM$97)</f>
        <v>-1980.4102881415529</v>
      </c>
      <c r="T89" s="119">
        <f>SUMIF(Retirements!$E$10:$E$96,'Accum Dep'!$F89,Retirements!EN$10:EN$97)</f>
        <v>-1980.4102881415529</v>
      </c>
      <c r="U89" s="119">
        <f>SUMIF(Retirements!$E$10:$E$96,'Accum Dep'!$F89,Retirements!EO$10:EO$97)</f>
        <v>-1980.4102881415529</v>
      </c>
      <c r="V89" s="119">
        <f>SUMIF(Retirements!$E$10:$E$96,'Accum Dep'!$F89,Retirements!EP$10:EP$97)</f>
        <v>-1980.4102881415529</v>
      </c>
      <c r="W89" s="119">
        <f>SUMIF(Retirements!$E$10:$E$96,'Accum Dep'!$F89,Retirements!EQ$10:EQ$97)</f>
        <v>-1980.4102881415529</v>
      </c>
      <c r="X89" s="119">
        <f>SUMIF(Retirements!$E$10:$E$96,'Accum Dep'!$F89,Retirements!ER$10:ER$97)</f>
        <v>-1980.4102881415529</v>
      </c>
      <c r="Y89" s="119">
        <f>SUMIF(Retirements!$E$10:$E$96,'Accum Dep'!$F89,Retirements!ES$10:ES$97)</f>
        <v>-1980.4102881415529</v>
      </c>
      <c r="Z89" s="119">
        <f>SUMIF(Retirements!$E$10:$E$96,'Accum Dep'!$F89,Retirements!ET$10:ET$97)</f>
        <v>-1980.4102881415529</v>
      </c>
      <c r="AA89" s="119">
        <f>SUMIF(Retirements!$E$10:$E$96,'Accum Dep'!$F89,Retirements!EU$10:EU$97)</f>
        <v>-1980.4102881415529</v>
      </c>
      <c r="AB89" s="119">
        <f>SUMIF(Retirements!$E$10:$E$96,'Accum Dep'!$F89,Retirements!EV$10:EV$97)</f>
        <v>-1917.7999379770945</v>
      </c>
      <c r="AC89" s="119">
        <f>SUMIF(Retirements!$E$10:$E$96,'Accum Dep'!$F89,Retirements!EW$10:EW$97)</f>
        <v>-1917.7999379770945</v>
      </c>
      <c r="AD89" s="119">
        <f>SUMIF(Retirements!$E$10:$E$96,'Accum Dep'!$F89,Retirements!EX$10:EX$97)</f>
        <v>-1917.7999379770945</v>
      </c>
      <c r="AE89" s="119">
        <f>SUMIF(Retirements!$E$10:$E$96,'Accum Dep'!$F89,Retirements!EY$10:EY$97)</f>
        <v>-1917.7999379770945</v>
      </c>
      <c r="AF89" s="119">
        <f>SUMIF(Retirements!$E$10:$E$96,'Accum Dep'!$F89,Retirements!EZ$10:EZ$97)</f>
        <v>-1917.7999379770945</v>
      </c>
      <c r="AG89" s="7"/>
      <c r="AH89" s="27">
        <f>SUMIF('Depreciation Exp'!$F$8:$F$130,'Accum Dep'!$F89,'Depreciation Exp'!CH$8:CH$133)</f>
        <v>0</v>
      </c>
      <c r="AI89" s="27">
        <f>SUMIF('Depreciation Exp'!$F$8:$F$130,'Accum Dep'!$F89,'Depreciation Exp'!CI$8:CI$133)</f>
        <v>0</v>
      </c>
      <c r="AJ89" s="27">
        <f>SUMIF('Depreciation Exp'!$F$8:$F$130,'Accum Dep'!$F89,'Depreciation Exp'!CJ$8:CJ$133)</f>
        <v>0</v>
      </c>
      <c r="AK89" s="27">
        <f>SUMIF('Depreciation Exp'!$F$8:$F$130,'Accum Dep'!$F89,'Depreciation Exp'!CK$8:CK$133)</f>
        <v>0</v>
      </c>
      <c r="AL89" s="27">
        <f>SUMIF('Depreciation Exp'!$F$8:$F$130,'Accum Dep'!$F89,'Depreciation Exp'!CL$8:CL$133)</f>
        <v>0</v>
      </c>
      <c r="AM89" s="27">
        <f>SUMIF('Depreciation Exp'!$F$8:$F$130,'Accum Dep'!$F89,'Depreciation Exp'!CM$8:CM$133)</f>
        <v>0</v>
      </c>
      <c r="AN89" s="27">
        <f>SUMIF('Depreciation Exp'!$F$8:$F$130,'Accum Dep'!$F89,'Depreciation Exp'!CN$8:CN$133)</f>
        <v>0</v>
      </c>
      <c r="AO89" s="27">
        <f>SUMIF('Depreciation Exp'!$F$8:$F$130,'Accum Dep'!$F89,'Depreciation Exp'!CO$8:CO$133)</f>
        <v>0</v>
      </c>
      <c r="AP89" s="27">
        <f>SUMIF('Depreciation Exp'!$F$8:$F$130,'Accum Dep'!$F89,'Depreciation Exp'!CP$8:CP$133)</f>
        <v>0</v>
      </c>
      <c r="AQ89" s="27">
        <f>SUMIF('Depreciation Exp'!$F$8:$F$130,'Accum Dep'!$F89,'Depreciation Exp'!CQ$8:CQ$133)</f>
        <v>0</v>
      </c>
      <c r="AR89" s="27">
        <f>SUMIF('Depreciation Exp'!$F$8:$F$130,'Accum Dep'!$F89,'Depreciation Exp'!CR$8:CR$133)</f>
        <v>0</v>
      </c>
      <c r="AS89" s="27">
        <f>SUMIF('Depreciation Exp'!$F$8:$F$130,'Accum Dep'!$F89,'Depreciation Exp'!CS$8:CS$133)</f>
        <v>0</v>
      </c>
      <c r="AT89" s="27">
        <f>SUMIF('Depreciation Exp'!$F$8:$F$130,'Accum Dep'!$F89,'Depreciation Exp'!CT$8:CT$133)</f>
        <v>0</v>
      </c>
      <c r="AU89" s="27">
        <f>SUMIF('Depreciation Exp'!$F$8:$F$130,'Accum Dep'!$F89,'Depreciation Exp'!CU$8:CU$133)</f>
        <v>0</v>
      </c>
      <c r="AV89" s="27">
        <f>SUMIF('Depreciation Exp'!$F$8:$F$130,'Accum Dep'!$F89,'Depreciation Exp'!CV$8:CV$133)</f>
        <v>0</v>
      </c>
      <c r="AW89" s="27">
        <f>SUMIF('Depreciation Exp'!$F$8:$F$130,'Accum Dep'!$F89,'Depreciation Exp'!CW$8:CW$133)</f>
        <v>0</v>
      </c>
      <c r="AX89" s="27">
        <f>SUMIF('Depreciation Exp'!$F$8:$F$130,'Accum Dep'!$F89,'Depreciation Exp'!CX$8:CX$133)</f>
        <v>0</v>
      </c>
      <c r="AY89" s="27">
        <f>SUMIF('Depreciation Exp'!$F$8:$F$130,'Accum Dep'!$F89,'Depreciation Exp'!CY$8:CY$133)</f>
        <v>0</v>
      </c>
      <c r="AZ89" s="27">
        <f>SUMIF('Depreciation Exp'!$F$8:$F$130,'Accum Dep'!$F89,'Depreciation Exp'!CZ$8:CZ$133)</f>
        <v>0</v>
      </c>
      <c r="BA89" s="27">
        <f>SUMIF('Depreciation Exp'!$F$8:$F$130,'Accum Dep'!$F89,'Depreciation Exp'!DA$8:DA$133)</f>
        <v>0</v>
      </c>
      <c r="BB89" s="27">
        <f>SUMIF('Depreciation Exp'!$F$8:$F$130,'Accum Dep'!$F89,'Depreciation Exp'!DB$8:DB$133)</f>
        <v>0</v>
      </c>
      <c r="BC89" s="27">
        <f>SUMIF('Depreciation Exp'!$F$8:$F$130,'Accum Dep'!$F89,'Depreciation Exp'!DC$8:DC$133)</f>
        <v>0</v>
      </c>
      <c r="BD89" s="27">
        <f>SUMIF('Depreciation Exp'!$F$8:$F$130,'Accum Dep'!$F89,'Depreciation Exp'!DD$8:DD$133)</f>
        <v>0</v>
      </c>
      <c r="BE89" s="27">
        <f>SUMIF('Depreciation Exp'!$F$8:$F$130,'Accum Dep'!$F89,'Depreciation Exp'!DE$8:DE$133)</f>
        <v>0</v>
      </c>
      <c r="BF89" s="59"/>
      <c r="BG89" s="27">
        <f>SUMIF(Adjustments!$J$4:$J$921,($F89&amp;"/"&amp;BG$4&amp;"/"&amp;BG$3&amp;"/"&amp;BG$2),Adjustments!L$4:L$921)</f>
        <v>0</v>
      </c>
      <c r="BH89" s="27">
        <f>SUMIF(Adjustments!$J$4:$J$921,($F89&amp;"/"&amp;BH$4&amp;"/"&amp;BH$3&amp;"/"&amp;BH$2),Adjustments!M$4:M$921)</f>
        <v>0</v>
      </c>
      <c r="BI89" s="27">
        <f>SUMIF(Adjustments!$J$4:$J$921,($F89&amp;"/"&amp;BI$4&amp;"/"&amp;BI$3&amp;"/"&amp;BI$2),Adjustments!N$4:N$921)</f>
        <v>0</v>
      </c>
      <c r="BJ89" s="27">
        <f>SUMIF(Adjustments!$J$4:$J$921,($F89&amp;"/"&amp;BJ$4&amp;"/"&amp;BJ$3&amp;"/"&amp;BJ$2),Adjustments!O$4:O$921)</f>
        <v>0</v>
      </c>
      <c r="BK89" s="27">
        <f>SUMIF(Adjustments!$J$4:$J$921,($F89&amp;"/"&amp;BK$4&amp;"/"&amp;BK$3&amp;"/"&amp;BK$2),Adjustments!P$4:P$921)</f>
        <v>0</v>
      </c>
      <c r="BL89" s="27">
        <f>SUMIF(Adjustments!$J$4:$J$921,($F89&amp;"/"&amp;BL$4&amp;"/"&amp;BL$3&amp;"/"&amp;BL$2),Adjustments!Q$4:Q$921)</f>
        <v>0</v>
      </c>
      <c r="BM89" s="27">
        <f>SUMIF(Adjustments!$J$4:$J$921,($F89&amp;"/"&amp;BM$4&amp;"/"&amp;BM$3&amp;"/"&amp;BM$2),Adjustments!R$4:R$921)</f>
        <v>0</v>
      </c>
      <c r="BN89" s="27">
        <f>SUMIF(Adjustments!$J$4:$J$921,($F89&amp;"/"&amp;BN$4&amp;"/"&amp;BN$3&amp;"/"&amp;BN$2),Adjustments!S$4:S$921)</f>
        <v>0</v>
      </c>
      <c r="BO89" s="27">
        <f>SUMIF(Adjustments!$J$4:$J$921,($F89&amp;"/"&amp;BO$4&amp;"/"&amp;BO$3&amp;"/"&amp;BO$2),Adjustments!T$4:T$921)</f>
        <v>0</v>
      </c>
      <c r="BP89" s="27">
        <f>SUMIF(Adjustments!$J$4:$J$921,($F89&amp;"/"&amp;BP$4&amp;"/"&amp;BP$3&amp;"/"&amp;BP$2),Adjustments!U$4:U$921)</f>
        <v>0</v>
      </c>
      <c r="BQ89" s="27">
        <f>SUMIF(Adjustments!$J$4:$J$921,($F89&amp;"/"&amp;BQ$4&amp;"/"&amp;BQ$3&amp;"/"&amp;BQ$2),Adjustments!V$4:V$921)</f>
        <v>0</v>
      </c>
      <c r="BR89" s="27">
        <f>SUMIF(Adjustments!$J$4:$J$921,($F89&amp;"/"&amp;BR$4&amp;"/"&amp;BR$3&amp;"/"&amp;BR$2),Adjustments!W$4:W$921)</f>
        <v>0</v>
      </c>
      <c r="BS89" s="27">
        <f>SUMIF(Adjustments!$J$4:$J$921,($F89&amp;"/"&amp;BS$4&amp;"/"&amp;BS$3&amp;"/"&amp;BS$2),Adjustments!X$4:X$921)</f>
        <v>0</v>
      </c>
      <c r="BT89" s="27">
        <f>SUMIF(Adjustments!$J$4:$J$921,($F89&amp;"/"&amp;BT$4&amp;"/"&amp;BT$3&amp;"/"&amp;BT$2),Adjustments!Y$4:Y$921)</f>
        <v>0</v>
      </c>
      <c r="BU89" s="27">
        <f>SUMIF(Adjustments!$J$4:$J$921,($F89&amp;"/"&amp;BU$4&amp;"/"&amp;BU$3&amp;"/"&amp;BU$2),Adjustments!Z$4:Z$921)</f>
        <v>0</v>
      </c>
      <c r="BV89" s="27">
        <f>SUMIF(Adjustments!$J$4:$J$921,($F89&amp;"/"&amp;BV$4&amp;"/"&amp;BV$3&amp;"/"&amp;BV$2),Adjustments!AA$4:AA$921)</f>
        <v>0</v>
      </c>
      <c r="BW89" s="27">
        <f>SUMIF(Adjustments!$J$4:$J$921,($F89&amp;"/"&amp;BW$4&amp;"/"&amp;BW$3&amp;"/"&amp;BW$2),Adjustments!AB$4:AB$921)</f>
        <v>0</v>
      </c>
      <c r="BX89" s="27">
        <f>SUMIF(Adjustments!$J$4:$J$921,($F89&amp;"/"&amp;BX$4&amp;"/"&amp;BX$3&amp;"/"&amp;BX$2),Adjustments!AC$4:AC$921)</f>
        <v>0</v>
      </c>
      <c r="BY89" s="27">
        <f>SUMIF(Adjustments!$J$4:$J$921,($F89&amp;"/"&amp;BY$4&amp;"/"&amp;BY$3&amp;"/"&amp;BY$2),Adjustments!AD$4:AD$921)</f>
        <v>0</v>
      </c>
      <c r="BZ89" s="27">
        <f>SUMIF(Adjustments!$J$4:$J$921,($F89&amp;"/"&amp;BZ$4&amp;"/"&amp;BZ$3&amp;"/"&amp;BZ$2),Adjustments!AE$4:AE$921)</f>
        <v>0</v>
      </c>
      <c r="CA89" s="27">
        <f>SUMIF(Adjustments!$J$4:$J$921,($F89&amp;"/"&amp;CA$4&amp;"/"&amp;CA$3&amp;"/"&amp;CA$2),Adjustments!AF$4:AF$921)</f>
        <v>0</v>
      </c>
      <c r="CB89" s="27">
        <f>SUMIF(Adjustments!$J$4:$J$921,($F89&amp;"/"&amp;CB$4&amp;"/"&amp;CB$3&amp;"/"&amp;CB$2),Adjustments!AG$4:AG$921)</f>
        <v>0</v>
      </c>
      <c r="CC89" s="27">
        <f>SUMIF(Adjustments!$J$4:$J$921,($F89&amp;"/"&amp;CC$4&amp;"/"&amp;CC$3&amp;"/"&amp;CC$2),Adjustments!AH$4:AH$921)</f>
        <v>0</v>
      </c>
      <c r="CD89" s="5"/>
      <c r="CE89" s="27">
        <f>SUMIF(Adjustments!$J$4:$J$921,($F89&amp;"/"&amp;CE$4&amp;"/"&amp;CE$3&amp;"/"&amp;CE$2),Adjustments!L$4:L$921)</f>
        <v>0</v>
      </c>
      <c r="CF89" s="27">
        <f>SUMIF(Adjustments!$J$4:$J$921,($F89&amp;"/"&amp;CF$4&amp;"/"&amp;CF$3&amp;"/"&amp;CF$2),Adjustments!M$4:M$921)</f>
        <v>0</v>
      </c>
      <c r="CG89" s="27">
        <f>SUMIF(Adjustments!$J$4:$J$921,($F89&amp;"/"&amp;CG$4&amp;"/"&amp;CG$3&amp;"/"&amp;CG$2),Adjustments!N$4:N$921)</f>
        <v>0</v>
      </c>
      <c r="CH89" s="27">
        <f>SUMIF(Adjustments!$J$4:$J$921,($F89&amp;"/"&amp;CH$4&amp;"/"&amp;CH$3&amp;"/"&amp;CH$2),Adjustments!O$4:O$921)</f>
        <v>0</v>
      </c>
      <c r="CI89" s="27">
        <f>SUMIF(Adjustments!$J$4:$J$921,($F89&amp;"/"&amp;CI$4&amp;"/"&amp;CI$3&amp;"/"&amp;CI$2),Adjustments!P$4:P$921)</f>
        <v>0</v>
      </c>
      <c r="CJ89" s="27">
        <f>SUMIF(Adjustments!$J$4:$J$921,($F89&amp;"/"&amp;CJ$4&amp;"/"&amp;CJ$3&amp;"/"&amp;CJ$2),Adjustments!Q$4:Q$921)</f>
        <v>0</v>
      </c>
      <c r="CK89" s="27">
        <f>SUMIF(Adjustments!$J$4:$J$921,($F89&amp;"/"&amp;CK$4&amp;"/"&amp;CK$3&amp;"/"&amp;CK$2),Adjustments!R$4:R$921)</f>
        <v>0</v>
      </c>
      <c r="CL89" s="27">
        <f>SUMIF(Adjustments!$J$4:$J$921,($F89&amp;"/"&amp;CL$4&amp;"/"&amp;CL$3&amp;"/"&amp;CL$2),Adjustments!S$4:S$921)</f>
        <v>0</v>
      </c>
      <c r="CM89" s="27">
        <f>SUMIF(Adjustments!$J$4:$J$921,($F89&amp;"/"&amp;CM$4&amp;"/"&amp;CM$3&amp;"/"&amp;CM$2),Adjustments!T$4:T$921)</f>
        <v>0</v>
      </c>
      <c r="CN89" s="27">
        <f>SUMIF(Adjustments!$J$4:$J$921,($F89&amp;"/"&amp;CN$4&amp;"/"&amp;CN$3&amp;"/"&amp;CN$2),Adjustments!U$4:U$921)</f>
        <v>0</v>
      </c>
      <c r="CO89" s="27">
        <f>SUMIF(Adjustments!$J$4:$J$921,($F89&amp;"/"&amp;CO$4&amp;"/"&amp;CO$3&amp;"/"&amp;CO$2),Adjustments!V$4:V$921)</f>
        <v>0</v>
      </c>
      <c r="CP89" s="27">
        <f>SUMIF(Adjustments!$J$4:$J$921,($F89&amp;"/"&amp;CP$4&amp;"/"&amp;CP$3&amp;"/"&amp;CP$2),Adjustments!W$4:W$921)</f>
        <v>0</v>
      </c>
      <c r="CQ89" s="27">
        <f>SUMIF(Adjustments!$J$4:$J$921,($F89&amp;"/"&amp;CQ$4&amp;"/"&amp;CQ$3&amp;"/"&amp;CQ$2),Adjustments!X$4:X$921)</f>
        <v>0</v>
      </c>
      <c r="CR89" s="27">
        <f>SUMIF(Adjustments!$J$4:$J$921,($F89&amp;"/"&amp;CR$4&amp;"/"&amp;CR$3&amp;"/"&amp;CR$2),Adjustments!Y$4:Y$921)</f>
        <v>0</v>
      </c>
      <c r="CS89" s="27">
        <f>SUMIF(Adjustments!$J$4:$J$921,($F89&amp;"/"&amp;CS$4&amp;"/"&amp;CS$3&amp;"/"&amp;CS$2),Adjustments!Z$4:Z$921)</f>
        <v>0</v>
      </c>
      <c r="CT89" s="27">
        <f>SUMIF(Adjustments!$J$4:$J$921,($F89&amp;"/"&amp;CT$4&amp;"/"&amp;CT$3&amp;"/"&amp;CT$2),Adjustments!AA$4:AA$921)</f>
        <v>0</v>
      </c>
      <c r="CU89" s="27">
        <f>SUMIF(Adjustments!$J$4:$J$921,($F89&amp;"/"&amp;CU$4&amp;"/"&amp;CU$3&amp;"/"&amp;CU$2),Adjustments!AB$4:AB$921)</f>
        <v>0</v>
      </c>
      <c r="CV89" s="27">
        <f>SUMIF(Adjustments!$J$4:$J$921,($F89&amp;"/"&amp;CV$4&amp;"/"&amp;CV$3&amp;"/"&amp;CV$2),Adjustments!AC$4:AC$921)</f>
        <v>0</v>
      </c>
      <c r="CW89" s="27">
        <f>SUMIF(Adjustments!$J$4:$J$921,($F89&amp;"/"&amp;CW$4&amp;"/"&amp;CW$3&amp;"/"&amp;CW$2),Adjustments!AD$4:AD$921)</f>
        <v>0</v>
      </c>
      <c r="CX89" s="27">
        <f>SUMIF(Adjustments!$J$4:$J$921,($F89&amp;"/"&amp;CX$4&amp;"/"&amp;CX$3&amp;"/"&amp;CX$2),Adjustments!AE$4:AE$921)</f>
        <v>0</v>
      </c>
      <c r="CY89" s="27">
        <f>SUMIF(Adjustments!$J$4:$J$921,($F89&amp;"/"&amp;CY$4&amp;"/"&amp;CY$3&amp;"/"&amp;CY$2),Adjustments!AF$4:AF$921)</f>
        <v>0</v>
      </c>
      <c r="CZ89" s="27">
        <f>SUMIF(Adjustments!$J$4:$J$921,($F89&amp;"/"&amp;CZ$4&amp;"/"&amp;CZ$3&amp;"/"&amp;CZ$2),Adjustments!AG$4:AG$921)</f>
        <v>0</v>
      </c>
      <c r="DA89" s="27">
        <f>SUMIF(Adjustments!$J$4:$J$921,($F89&amp;"/"&amp;DA$4&amp;"/"&amp;DA$3&amp;"/"&amp;DA$2),Adjustments!AH$4:AH$921)</f>
        <v>0</v>
      </c>
      <c r="DB89" s="5"/>
      <c r="DC89" s="27">
        <f>SUMIF(Adjustments!$J$4:$J$921,($F89&amp;"/"&amp;DC$4&amp;"/"&amp;DC$3&amp;"/"&amp;DC$2),Adjustments!L$4:L$921)</f>
        <v>0</v>
      </c>
      <c r="DD89" s="27">
        <f>SUMIF(Adjustments!$J$4:$J$921,($F89&amp;"/"&amp;DD$4&amp;"/"&amp;DD$3&amp;"/"&amp;DD$2),Adjustments!M$4:M$921)</f>
        <v>0</v>
      </c>
      <c r="DE89" s="27">
        <f>SUMIF(Adjustments!$J$4:$J$921,($F89&amp;"/"&amp;DE$4&amp;"/"&amp;DE$3&amp;"/"&amp;DE$2),Adjustments!N$4:N$921)</f>
        <v>0</v>
      </c>
      <c r="DF89" s="27">
        <f>SUMIF(Adjustments!$J$4:$J$921,($F89&amp;"/"&amp;DF$4&amp;"/"&amp;DF$3&amp;"/"&amp;DF$2),Adjustments!O$4:O$921)</f>
        <v>0</v>
      </c>
      <c r="DG89" s="27">
        <f>SUMIF(Adjustments!$J$4:$J$921,($F89&amp;"/"&amp;DG$4&amp;"/"&amp;DG$3&amp;"/"&amp;DG$2),Adjustments!P$4:P$921)</f>
        <v>0</v>
      </c>
      <c r="DH89" s="27">
        <f>SUMIF(Adjustments!$J$4:$J$921,($F89&amp;"/"&amp;DH$4&amp;"/"&amp;DH$3&amp;"/"&amp;DH$2),Adjustments!Q$4:Q$921)</f>
        <v>0</v>
      </c>
      <c r="DI89" s="27">
        <f>SUMIF(Adjustments!$J$4:$J$921,($F89&amp;"/"&amp;DI$4&amp;"/"&amp;DI$3&amp;"/"&amp;DI$2),Adjustments!R$4:R$921)</f>
        <v>0</v>
      </c>
      <c r="DJ89" s="27">
        <f>SUMIF(Adjustments!$J$4:$J$921,($F89&amp;"/"&amp;DJ$4&amp;"/"&amp;DJ$3&amp;"/"&amp;DJ$2),Adjustments!S$4:S$921)</f>
        <v>0</v>
      </c>
      <c r="DK89" s="27">
        <f>SUMIF(Adjustments!$J$4:$J$921,($F89&amp;"/"&amp;DK$4&amp;"/"&amp;DK$3&amp;"/"&amp;DK$2),Adjustments!T$4:T$921)</f>
        <v>0</v>
      </c>
      <c r="DL89" s="27">
        <f>SUMIF(Adjustments!$J$4:$J$921,($F89&amp;"/"&amp;DL$4&amp;"/"&amp;DL$3&amp;"/"&amp;DL$2),Adjustments!U$4:U$921)</f>
        <v>0</v>
      </c>
      <c r="DM89" s="27">
        <f>SUMIF(Adjustments!$J$4:$J$921,($F89&amp;"/"&amp;DM$4&amp;"/"&amp;DM$3&amp;"/"&amp;DM$2),Adjustments!V$4:V$921)</f>
        <v>0</v>
      </c>
      <c r="DN89" s="27">
        <f>SUMIF(Adjustments!$J$4:$J$921,($F89&amp;"/"&amp;DN$4&amp;"/"&amp;DN$3&amp;"/"&amp;DN$2),Adjustments!W$4:W$921)</f>
        <v>0</v>
      </c>
      <c r="DO89" s="27">
        <f>SUMIF(Adjustments!$J$4:$J$921,($F89&amp;"/"&amp;DO$4&amp;"/"&amp;DO$3&amp;"/"&amp;DO$2),Adjustments!X$4:X$921)</f>
        <v>0</v>
      </c>
      <c r="DP89" s="27">
        <f>SUMIF(Adjustments!$J$4:$J$921,($F89&amp;"/"&amp;DP$4&amp;"/"&amp;DP$3&amp;"/"&amp;DP$2),Adjustments!Y$4:Y$921)</f>
        <v>0</v>
      </c>
      <c r="DQ89" s="27">
        <f>SUMIF(Adjustments!$J$4:$J$921,($F89&amp;"/"&amp;DQ$4&amp;"/"&amp;DQ$3&amp;"/"&amp;DQ$2),Adjustments!Z$4:Z$921)</f>
        <v>0</v>
      </c>
      <c r="DR89" s="27">
        <f>SUMIF(Adjustments!$J$4:$J$921,($F89&amp;"/"&amp;DR$4&amp;"/"&amp;DR$3&amp;"/"&amp;DR$2),Adjustments!AA$4:AA$921)</f>
        <v>0</v>
      </c>
      <c r="DS89" s="27">
        <f>SUMIF(Adjustments!$J$4:$J$921,($F89&amp;"/"&amp;DS$4&amp;"/"&amp;DS$3&amp;"/"&amp;DS$2),Adjustments!AB$4:AB$921)</f>
        <v>0</v>
      </c>
      <c r="DT89" s="27">
        <f>SUMIF(Adjustments!$J$4:$J$921,($F89&amp;"/"&amp;DT$4&amp;"/"&amp;DT$3&amp;"/"&amp;DT$2),Adjustments!AC$4:AC$921)</f>
        <v>0</v>
      </c>
      <c r="DU89" s="27">
        <f>SUMIF(Adjustments!$J$4:$J$921,($F89&amp;"/"&amp;DU$4&amp;"/"&amp;DU$3&amp;"/"&amp;DU$2),Adjustments!AD$4:AD$921)</f>
        <v>0</v>
      </c>
      <c r="DV89" s="27">
        <f>SUMIF(Adjustments!$J$4:$J$921,($F89&amp;"/"&amp;DV$4&amp;"/"&amp;DV$3&amp;"/"&amp;DV$2),Adjustments!AE$4:AE$921)</f>
        <v>0</v>
      </c>
      <c r="DW89" s="27">
        <f>SUMIF(Adjustments!$J$4:$J$921,($F89&amp;"/"&amp;DW$4&amp;"/"&amp;DW$3&amp;"/"&amp;DW$2),Adjustments!AF$4:AF$921)</f>
        <v>0</v>
      </c>
      <c r="DX89" s="27">
        <f>SUMIF(Adjustments!$J$4:$J$921,($F89&amp;"/"&amp;DX$4&amp;"/"&amp;DX$3&amp;"/"&amp;DX$2),Adjustments!AG$4:AG$921)</f>
        <v>0</v>
      </c>
      <c r="DY89" s="27">
        <f>SUMIF(Adjustments!$J$4:$J$921,($F89&amp;"/"&amp;DY$4&amp;"/"&amp;DY$3&amp;"/"&amp;DY$2),Adjustments!AH$4:AH$921)</f>
        <v>0</v>
      </c>
      <c r="DZ89" s="5"/>
      <c r="EA89" s="27">
        <f>SUMIF(Adjustments!$J$4:$J$921,($F89&amp;"/"&amp;EA$4&amp;"/"&amp;EA$3&amp;"/"&amp;EA$2),Adjustments!L$4:L$921)</f>
        <v>0</v>
      </c>
      <c r="EB89" s="27">
        <f>SUMIF(Adjustments!$J$4:$J$921,($F89&amp;"/"&amp;EB$4&amp;"/"&amp;EB$3&amp;"/"&amp;EB$2),Adjustments!M$4:M$921)</f>
        <v>0</v>
      </c>
      <c r="EC89" s="27">
        <f>SUMIF(Adjustments!$J$4:$J$921,($F89&amp;"/"&amp;EC$4&amp;"/"&amp;EC$3&amp;"/"&amp;EC$2),Adjustments!N$4:N$921)</f>
        <v>0</v>
      </c>
      <c r="ED89" s="27">
        <f>SUMIF(Adjustments!$J$4:$J$921,($F89&amp;"/"&amp;ED$4&amp;"/"&amp;ED$3&amp;"/"&amp;ED$2),Adjustments!O$4:O$921)</f>
        <v>0</v>
      </c>
      <c r="EE89" s="27">
        <f>SUMIF(Adjustments!$J$4:$J$921,($F89&amp;"/"&amp;EE$4&amp;"/"&amp;EE$3&amp;"/"&amp;EE$2),Adjustments!P$4:P$921)</f>
        <v>0</v>
      </c>
      <c r="EF89" s="27">
        <f>SUMIF(Adjustments!$J$4:$J$921,($F89&amp;"/"&amp;EF$4&amp;"/"&amp;EF$3&amp;"/"&amp;EF$2),Adjustments!Q$4:Q$921)</f>
        <v>0</v>
      </c>
      <c r="EG89" s="27">
        <f>SUMIF(Adjustments!$J$4:$J$921,($F89&amp;"/"&amp;EG$4&amp;"/"&amp;EG$3&amp;"/"&amp;EG$2),Adjustments!R$4:R$921)</f>
        <v>0</v>
      </c>
      <c r="EH89" s="27">
        <f>SUMIF(Adjustments!$J$4:$J$921,($F89&amp;"/"&amp;EH$4&amp;"/"&amp;EH$3&amp;"/"&amp;EH$2),Adjustments!S$4:S$921)</f>
        <v>0</v>
      </c>
      <c r="EI89" s="27">
        <f>SUMIF(Adjustments!$J$4:$J$921,($F89&amp;"/"&amp;EI$4&amp;"/"&amp;EI$3&amp;"/"&amp;EI$2),Adjustments!T$4:T$921)</f>
        <v>0</v>
      </c>
      <c r="EJ89" s="27">
        <f>SUMIF(Adjustments!$J$4:$J$921,($F89&amp;"/"&amp;EJ$4&amp;"/"&amp;EJ$3&amp;"/"&amp;EJ$2),Adjustments!U$4:U$921)</f>
        <v>0</v>
      </c>
      <c r="EK89" s="27">
        <f>SUMIF(Adjustments!$J$4:$J$921,($F89&amp;"/"&amp;EK$4&amp;"/"&amp;EK$3&amp;"/"&amp;EK$2),Adjustments!V$4:V$921)</f>
        <v>0</v>
      </c>
      <c r="EL89" s="27">
        <f>SUMIF(Adjustments!$J$4:$J$921,($F89&amp;"/"&amp;EL$4&amp;"/"&amp;EL$3&amp;"/"&amp;EL$2),Adjustments!W$4:W$921)</f>
        <v>0</v>
      </c>
      <c r="EM89" s="27">
        <f>SUMIF(Adjustments!$J$4:$J$921,($F89&amp;"/"&amp;EM$4&amp;"/"&amp;EM$3&amp;"/"&amp;EM$2),Adjustments!X$4:X$921)</f>
        <v>0</v>
      </c>
      <c r="EN89" s="27">
        <f>SUMIF(Adjustments!$J$4:$J$921,($F89&amp;"/"&amp;EN$4&amp;"/"&amp;EN$3&amp;"/"&amp;EN$2),Adjustments!Y$4:Y$921)</f>
        <v>0</v>
      </c>
      <c r="EO89" s="27">
        <f>SUMIF(Adjustments!$J$4:$J$921,($F89&amp;"/"&amp;EO$4&amp;"/"&amp;EO$3&amp;"/"&amp;EO$2),Adjustments!Z$4:Z$921)</f>
        <v>0</v>
      </c>
      <c r="EP89" s="27">
        <f>SUMIF(Adjustments!$J$4:$J$921,($F89&amp;"/"&amp;EP$4&amp;"/"&amp;EP$3&amp;"/"&amp;EP$2),Adjustments!AA$4:AA$921)</f>
        <v>0</v>
      </c>
      <c r="EQ89" s="27">
        <f>SUMIF(Adjustments!$J$4:$J$921,($F89&amp;"/"&amp;EQ$4&amp;"/"&amp;EQ$3&amp;"/"&amp;EQ$2),Adjustments!AB$4:AB$921)</f>
        <v>0</v>
      </c>
      <c r="ER89" s="27">
        <f>SUMIF(Adjustments!$J$4:$J$921,($F89&amp;"/"&amp;ER$4&amp;"/"&amp;ER$3&amp;"/"&amp;ER$2),Adjustments!AC$4:AC$921)</f>
        <v>0</v>
      </c>
      <c r="ES89" s="27">
        <f>SUMIF(Adjustments!$J$4:$J$921,($F89&amp;"/"&amp;ES$4&amp;"/"&amp;ES$3&amp;"/"&amp;ES$2),Adjustments!AD$4:AD$921)</f>
        <v>0</v>
      </c>
      <c r="ET89" s="27">
        <f>SUMIF(Adjustments!$J$4:$J$921,($F89&amp;"/"&amp;ET$4&amp;"/"&amp;ET$3&amp;"/"&amp;ET$2),Adjustments!AE$4:AE$921)</f>
        <v>0</v>
      </c>
      <c r="EU89" s="27">
        <f>SUMIF(Adjustments!$J$4:$J$921,($F89&amp;"/"&amp;EU$4&amp;"/"&amp;EU$3&amp;"/"&amp;EU$2),Adjustments!AF$4:AF$921)</f>
        <v>0</v>
      </c>
      <c r="EV89" s="27">
        <f>SUMIF(Adjustments!$J$4:$J$921,($F89&amp;"/"&amp;EV$4&amp;"/"&amp;EV$3&amp;"/"&amp;EV$2),Adjustments!AG$4:AG$921)</f>
        <v>0</v>
      </c>
      <c r="EW89" s="27">
        <f>SUMIF(Adjustments!$J$4:$J$921,($F89&amp;"/"&amp;EW$4&amp;"/"&amp;EW$3&amp;"/"&amp;EW$2),Adjustments!AH$4:AH$921)</f>
        <v>0</v>
      </c>
      <c r="EX89" s="5"/>
      <c r="EY89" s="27">
        <f>SUMIF(Adjustments!$J$4:$J$921,($F89&amp;"/"&amp;EY$4&amp;"/"&amp;EY$3&amp;"/"&amp;EY$2),Adjustments!L$4:L$921)</f>
        <v>0</v>
      </c>
      <c r="EZ89" s="27">
        <f>SUMIF(Adjustments!$J$4:$J$921,($F89&amp;"/"&amp;EZ$4&amp;"/"&amp;EZ$3&amp;"/"&amp;EZ$2),Adjustments!M$4:M$921)</f>
        <v>0</v>
      </c>
      <c r="FA89" s="27">
        <f>SUMIF(Adjustments!$J$4:$J$921,($F89&amp;"/"&amp;FA$4&amp;"/"&amp;FA$3&amp;"/"&amp;FA$2),Adjustments!N$4:N$921)</f>
        <v>0</v>
      </c>
      <c r="FB89" s="27">
        <f>SUMIF(Adjustments!$J$4:$J$921,($F89&amp;"/"&amp;FB$4&amp;"/"&amp;FB$3&amp;"/"&amp;FB$2),Adjustments!O$4:O$921)</f>
        <v>0</v>
      </c>
      <c r="FC89" s="27">
        <f>SUMIF(Adjustments!$J$4:$J$921,($F89&amp;"/"&amp;FC$4&amp;"/"&amp;FC$3&amp;"/"&amp;FC$2),Adjustments!P$4:P$921)</f>
        <v>0</v>
      </c>
      <c r="FD89" s="27">
        <f>SUMIF(Adjustments!$J$4:$J$921,($F89&amp;"/"&amp;FD$4&amp;"/"&amp;FD$3&amp;"/"&amp;FD$2),Adjustments!Q$4:Q$921)</f>
        <v>0</v>
      </c>
      <c r="FE89" s="27">
        <f>SUMIF(Adjustments!$J$4:$J$921,($F89&amp;"/"&amp;FE$4&amp;"/"&amp;FE$3&amp;"/"&amp;FE$2),Adjustments!R$4:R$921)</f>
        <v>0</v>
      </c>
      <c r="FF89" s="27">
        <f>SUMIF(Adjustments!$J$4:$J$921,($F89&amp;"/"&amp;FF$4&amp;"/"&amp;FF$3&amp;"/"&amp;FF$2),Adjustments!S$4:S$921)</f>
        <v>0</v>
      </c>
      <c r="FG89" s="27">
        <f>SUMIF(Adjustments!$J$4:$J$921,($F89&amp;"/"&amp;FG$4&amp;"/"&amp;FG$3&amp;"/"&amp;FG$2),Adjustments!T$4:T$921)</f>
        <v>0</v>
      </c>
      <c r="FH89" s="27">
        <f>SUMIF(Adjustments!$J$4:$J$921,($F89&amp;"/"&amp;FH$4&amp;"/"&amp;FH$3&amp;"/"&amp;FH$2),Adjustments!U$4:U$921)</f>
        <v>0</v>
      </c>
      <c r="FI89" s="27">
        <f>SUMIF(Adjustments!$J$4:$J$921,($F89&amp;"/"&amp;FI$4&amp;"/"&amp;FI$3&amp;"/"&amp;FI$2),Adjustments!V$4:V$921)</f>
        <v>0</v>
      </c>
      <c r="FJ89" s="27">
        <f>SUMIF(Adjustments!$J$4:$J$921,($F89&amp;"/"&amp;FJ$4&amp;"/"&amp;FJ$3&amp;"/"&amp;FJ$2),Adjustments!W$4:W$921)</f>
        <v>0</v>
      </c>
      <c r="FK89" s="27">
        <f>SUMIF(Adjustments!$J$4:$J$921,($F89&amp;"/"&amp;FK$4&amp;"/"&amp;FK$3&amp;"/"&amp;FK$2),Adjustments!X$4:X$921)</f>
        <v>0</v>
      </c>
      <c r="FL89" s="27">
        <f>SUMIF(Adjustments!$J$4:$J$921,($F89&amp;"/"&amp;FL$4&amp;"/"&amp;FL$3&amp;"/"&amp;FL$2),Adjustments!Y$4:Y$921)</f>
        <v>0</v>
      </c>
      <c r="FM89" s="27">
        <f>SUMIF(Adjustments!$J$4:$J$921,($F89&amp;"/"&amp;FM$4&amp;"/"&amp;FM$3&amp;"/"&amp;FM$2),Adjustments!Z$4:Z$921)</f>
        <v>0</v>
      </c>
      <c r="FN89" s="27">
        <f>SUMIF(Adjustments!$J$4:$J$921,($F89&amp;"/"&amp;FN$4&amp;"/"&amp;FN$3&amp;"/"&amp;FN$2),Adjustments!AA$4:AA$921)</f>
        <v>0</v>
      </c>
      <c r="FO89" s="27">
        <f>SUMIF(Adjustments!$J$4:$J$921,($F89&amp;"/"&amp;FO$4&amp;"/"&amp;FO$3&amp;"/"&amp;FO$2),Adjustments!AB$4:AB$921)</f>
        <v>0</v>
      </c>
      <c r="FP89" s="27">
        <f>SUMIF(Adjustments!$J$4:$J$921,($F89&amp;"/"&amp;FP$4&amp;"/"&amp;FP$3&amp;"/"&amp;FP$2),Adjustments!AC$4:AC$921)</f>
        <v>0</v>
      </c>
      <c r="FQ89" s="27">
        <f>SUMIF(Adjustments!$J$4:$J$921,($F89&amp;"/"&amp;FQ$4&amp;"/"&amp;FQ$3&amp;"/"&amp;FQ$2),Adjustments!AD$4:AD$921)</f>
        <v>0</v>
      </c>
      <c r="FR89" s="27">
        <f>SUMIF(Adjustments!$J$4:$J$921,($F89&amp;"/"&amp;FR$4&amp;"/"&amp;FR$3&amp;"/"&amp;FR$2),Adjustments!AE$4:AE$921)</f>
        <v>0</v>
      </c>
      <c r="FS89" s="27">
        <f>SUMIF(Adjustments!$J$4:$J$921,($F89&amp;"/"&amp;FS$4&amp;"/"&amp;FS$3&amp;"/"&amp;FS$2),Adjustments!AF$4:AF$921)</f>
        <v>0</v>
      </c>
      <c r="FT89" s="27">
        <f>SUMIF(Adjustments!$J$4:$J$921,($F89&amp;"/"&amp;FT$4&amp;"/"&amp;FT$3&amp;"/"&amp;FT$2),Adjustments!AG$4:AG$921)</f>
        <v>0</v>
      </c>
      <c r="FU89" s="27">
        <f>SUMIF(Adjustments!$J$4:$J$921,($F89&amp;"/"&amp;FU$4&amp;"/"&amp;FU$3&amp;"/"&amp;FU$2),Adjustments!AH$4:AH$921)</f>
        <v>0</v>
      </c>
      <c r="FV89" s="5"/>
      <c r="FW89" s="27">
        <f t="shared" si="302"/>
        <v>0</v>
      </c>
      <c r="FX89" s="5"/>
      <c r="FY89" s="358">
        <f>VLOOKUP(F89,Scenarios!Z91:AD212,5,0)</f>
        <v>-1821.72</v>
      </c>
      <c r="FZ89" s="16">
        <f t="shared" si="303"/>
        <v>-1821.72</v>
      </c>
      <c r="GA89" s="16">
        <f t="shared" si="304"/>
        <v>-1821.72</v>
      </c>
      <c r="GB89" s="16">
        <f t="shared" si="305"/>
        <v>-1821.72</v>
      </c>
      <c r="GC89" s="16">
        <f t="shared" si="306"/>
        <v>-1821.72</v>
      </c>
      <c r="GD89" s="16">
        <f t="shared" si="307"/>
        <v>-1821.72</v>
      </c>
      <c r="GE89" s="16">
        <f t="shared" si="308"/>
        <v>-1821.72</v>
      </c>
      <c r="GF89" s="16">
        <f t="shared" si="309"/>
        <v>183.84999999999991</v>
      </c>
      <c r="GG89" s="16">
        <f t="shared" si="310"/>
        <v>183.84999999999991</v>
      </c>
      <c r="GH89" s="16">
        <f t="shared" si="311"/>
        <v>183.84999999999991</v>
      </c>
      <c r="GI89" s="16">
        <f t="shared" si="312"/>
        <v>2164.2602881415528</v>
      </c>
      <c r="GJ89" s="16">
        <f t="shared" si="313"/>
        <v>4144.6705762831061</v>
      </c>
      <c r="GK89" s="16">
        <f t="shared" si="314"/>
        <v>6125.080864424659</v>
      </c>
      <c r="GL89" s="16">
        <f t="shared" si="315"/>
        <v>8105.4911525662119</v>
      </c>
      <c r="GM89" s="16">
        <f t="shared" si="316"/>
        <v>10085.901440707765</v>
      </c>
      <c r="GN89" s="16">
        <f t="shared" si="317"/>
        <v>12066.311728849318</v>
      </c>
      <c r="GO89" s="16">
        <f t="shared" si="318"/>
        <v>14046.722016990871</v>
      </c>
      <c r="GP89" s="16">
        <f t="shared" si="319"/>
        <v>16027.132305132423</v>
      </c>
      <c r="GQ89" s="16">
        <f t="shared" si="320"/>
        <v>18007.542593273974</v>
      </c>
      <c r="GR89" s="16">
        <f t="shared" si="321"/>
        <v>19925.34253125107</v>
      </c>
      <c r="GS89" s="16">
        <f t="shared" si="322"/>
        <v>21843.142469228165</v>
      </c>
      <c r="GT89" s="16">
        <f t="shared" si="323"/>
        <v>23760.942407205261</v>
      </c>
      <c r="GU89" s="16">
        <f t="shared" si="324"/>
        <v>25678.742345182356</v>
      </c>
      <c r="GV89" s="16">
        <f t="shared" si="325"/>
        <v>27596.542283159451</v>
      </c>
      <c r="GW89" s="13"/>
      <c r="GX89" s="569" t="s">
        <v>1036</v>
      </c>
      <c r="GY89" s="599" t="str">
        <f t="shared" si="242"/>
        <v>111IPWA</v>
      </c>
      <c r="GZ89" s="563">
        <f t="shared" si="326"/>
        <v>15954.889593404203</v>
      </c>
      <c r="HA89" s="127">
        <f>VLOOKUP($GX89,Scenarios!$V$11:$Y$132,4,0)</f>
        <v>-1754.3050000000001</v>
      </c>
      <c r="HB89" s="127">
        <f t="shared" si="328"/>
        <v>17709.194593404201</v>
      </c>
      <c r="HD89" s="106">
        <f>VLOOKUP($GX89,Scenarios!$AE$11:$AF$132,2,0)</f>
        <v>161941.67570305589</v>
      </c>
      <c r="HE89" s="106">
        <f>VLOOKUP($GX89,Scenarios!$V$11:$Y$132,4,0)</f>
        <v>-1754.3050000000001</v>
      </c>
      <c r="HF89" s="106">
        <f t="shared" si="329"/>
        <v>163695.98070305589</v>
      </c>
      <c r="HH89" s="106">
        <f t="shared" si="327"/>
        <v>145986.78610965167</v>
      </c>
    </row>
    <row r="90" spans="1:216">
      <c r="A90" t="s">
        <v>28</v>
      </c>
      <c r="B90" t="s">
        <v>29</v>
      </c>
      <c r="C90" s="3" t="s">
        <v>29</v>
      </c>
      <c r="D90" s="5" t="s">
        <v>148</v>
      </c>
      <c r="E90" s="5" t="s">
        <v>45</v>
      </c>
      <c r="F90" s="5" t="s">
        <v>162</v>
      </c>
      <c r="G90" s="5" t="s">
        <v>104</v>
      </c>
      <c r="H90" s="5" t="s">
        <v>1037</v>
      </c>
      <c r="I90" s="5"/>
      <c r="J90" s="119">
        <f>SUMIF(Retirements!$E$10:$E$96,'Accum Dep'!$F90,Retirements!ED$10:ED$97)</f>
        <v>0</v>
      </c>
      <c r="K90" s="119">
        <f>SUMIF(Retirements!$E$10:$E$96,'Accum Dep'!$F90,Retirements!EE$10:EE$97)</f>
        <v>0</v>
      </c>
      <c r="L90" s="119">
        <f>SUMIF(Retirements!$E$10:$E$96,'Accum Dep'!$F90,Retirements!EF$10:EF$97)</f>
        <v>-40745.99</v>
      </c>
      <c r="M90" s="119">
        <f>SUMIF(Retirements!$E$10:$E$96,'Accum Dep'!$F90,Retirements!EG$10:EG$97)</f>
        <v>0</v>
      </c>
      <c r="N90" s="119">
        <f>SUMIF(Retirements!$E$10:$E$96,'Accum Dep'!$F90,Retirements!EH$10:EH$97)</f>
        <v>0</v>
      </c>
      <c r="O90" s="119">
        <f>SUMIF(Retirements!$E$10:$E$96,'Accum Dep'!$F90,Retirements!EI$10:EI$97)</f>
        <v>0</v>
      </c>
      <c r="P90" s="119">
        <f>SUMIF(Retirements!$E$10:$E$96,'Accum Dep'!$F90,Retirements!EJ$10:EJ$97)</f>
        <v>-2005.57</v>
      </c>
      <c r="Q90" s="119">
        <f>SUMIF(Retirements!$E$10:$E$96,'Accum Dep'!$F90,Retirements!EK$10:EK$97)</f>
        <v>0</v>
      </c>
      <c r="R90" s="119">
        <f>SUMIF(Retirements!$E$10:$E$96,'Accum Dep'!$F90,Retirements!EL$10:EL$97)</f>
        <v>0</v>
      </c>
      <c r="S90" s="119">
        <f>SUMIF(Retirements!$E$10:$E$96,'Accum Dep'!$F90,Retirements!EM$10:EM$97)</f>
        <v>-904.85407191174852</v>
      </c>
      <c r="T90" s="119">
        <f>SUMIF(Retirements!$E$10:$E$96,'Accum Dep'!$F90,Retirements!EN$10:EN$97)</f>
        <v>-904.85407191174852</v>
      </c>
      <c r="U90" s="119">
        <f>SUMIF(Retirements!$E$10:$E$96,'Accum Dep'!$F90,Retirements!EO$10:EO$97)</f>
        <v>-904.85407191174852</v>
      </c>
      <c r="V90" s="119">
        <f>SUMIF(Retirements!$E$10:$E$96,'Accum Dep'!$F90,Retirements!EP$10:EP$97)</f>
        <v>-904.85407191174852</v>
      </c>
      <c r="W90" s="119">
        <f>SUMIF(Retirements!$E$10:$E$96,'Accum Dep'!$F90,Retirements!EQ$10:EQ$97)</f>
        <v>-904.85407191174852</v>
      </c>
      <c r="X90" s="119">
        <f>SUMIF(Retirements!$E$10:$E$96,'Accum Dep'!$F90,Retirements!ER$10:ER$97)</f>
        <v>-904.85407191174852</v>
      </c>
      <c r="Y90" s="119">
        <f>SUMIF(Retirements!$E$10:$E$96,'Accum Dep'!$F90,Retirements!ES$10:ES$97)</f>
        <v>-904.85407191174852</v>
      </c>
      <c r="Z90" s="119">
        <f>SUMIF(Retirements!$E$10:$E$96,'Accum Dep'!$F90,Retirements!ET$10:ET$97)</f>
        <v>-904.85407191174852</v>
      </c>
      <c r="AA90" s="119">
        <f>SUMIF(Retirements!$E$10:$E$96,'Accum Dep'!$F90,Retirements!EU$10:EU$97)</f>
        <v>-904.85407191174852</v>
      </c>
      <c r="AB90" s="119">
        <f>SUMIF(Retirements!$E$10:$E$96,'Accum Dep'!$F90,Retirements!EV$10:EV$97)</f>
        <v>-906.54298199739799</v>
      </c>
      <c r="AC90" s="119">
        <f>SUMIF(Retirements!$E$10:$E$96,'Accum Dep'!$F90,Retirements!EW$10:EW$97)</f>
        <v>-906.54298199739799</v>
      </c>
      <c r="AD90" s="119">
        <f>SUMIF(Retirements!$E$10:$E$96,'Accum Dep'!$F90,Retirements!EX$10:EX$97)</f>
        <v>-906.54298199739799</v>
      </c>
      <c r="AE90" s="119">
        <f>SUMIF(Retirements!$E$10:$E$96,'Accum Dep'!$F90,Retirements!EY$10:EY$97)</f>
        <v>-906.54298199739799</v>
      </c>
      <c r="AF90" s="119">
        <f>SUMIF(Retirements!$E$10:$E$96,'Accum Dep'!$F90,Retirements!EZ$10:EZ$97)</f>
        <v>-906.54298199739799</v>
      </c>
      <c r="AG90" s="7"/>
      <c r="AH90" s="27">
        <f>SUMIF('Depreciation Exp'!$F$8:$F$130,'Accum Dep'!$F90,'Depreciation Exp'!CH$8:CH$133)</f>
        <v>11941.595612066822</v>
      </c>
      <c r="AI90" s="27">
        <f>SUMIF('Depreciation Exp'!$F$8:$F$130,'Accum Dep'!$F90,'Depreciation Exp'!CI$8:CI$133)</f>
        <v>11941.595612066822</v>
      </c>
      <c r="AJ90" s="27">
        <f>SUMIF('Depreciation Exp'!$F$8:$F$130,'Accum Dep'!$F90,'Depreciation Exp'!CJ$8:CJ$133)</f>
        <v>11941.595612066822</v>
      </c>
      <c r="AK90" s="27">
        <f>SUMIF('Depreciation Exp'!$F$8:$F$130,'Accum Dep'!$F90,'Depreciation Exp'!CK$8:CK$133)</f>
        <v>12290.06782842296</v>
      </c>
      <c r="AL90" s="27">
        <f>SUMIF('Depreciation Exp'!$F$8:$F$130,'Accum Dep'!$F90,'Depreciation Exp'!CL$8:CL$133)</f>
        <v>12638.540044779098</v>
      </c>
      <c r="AM90" s="27">
        <f>SUMIF('Depreciation Exp'!$F$8:$F$130,'Accum Dep'!$F90,'Depreciation Exp'!CM$8:CM$133)</f>
        <v>12671.182603178071</v>
      </c>
      <c r="AN90" s="27">
        <f>SUMIF('Depreciation Exp'!$F$8:$F$130,'Accum Dep'!$F90,'Depreciation Exp'!CN$8:CN$133)</f>
        <v>12703.825161577042</v>
      </c>
      <c r="AO90" s="27">
        <f>SUMIF('Depreciation Exp'!$F$8:$F$130,'Accum Dep'!$F90,'Depreciation Exp'!CO$8:CO$133)</f>
        <v>12750.925109852607</v>
      </c>
      <c r="AP90" s="27">
        <f>SUMIF('Depreciation Exp'!$F$8:$F$130,'Accum Dep'!$F90,'Depreciation Exp'!CP$8:CP$133)</f>
        <v>12798.025058128176</v>
      </c>
      <c r="AQ90" s="27">
        <f>SUMIF('Depreciation Exp'!$F$8:$F$130,'Accum Dep'!$F90,'Depreciation Exp'!CQ$8:CQ$133)</f>
        <v>12798.025058128176</v>
      </c>
      <c r="AR90" s="27">
        <f>SUMIF('Depreciation Exp'!$F$8:$F$130,'Accum Dep'!$F90,'Depreciation Exp'!CR$8:CR$133)</f>
        <v>12794.109046603586</v>
      </c>
      <c r="AS90" s="27">
        <f>SUMIF('Depreciation Exp'!$F$8:$F$130,'Accum Dep'!$F90,'Depreciation Exp'!CS$8:CS$133)</f>
        <v>12786.277023554399</v>
      </c>
      <c r="AT90" s="27">
        <f>SUMIF('Depreciation Exp'!$F$8:$F$130,'Accum Dep'!$F90,'Depreciation Exp'!CT$8:CT$133)</f>
        <v>12778.445000505219</v>
      </c>
      <c r="AU90" s="27">
        <f>SUMIF('Depreciation Exp'!$F$8:$F$130,'Accum Dep'!$F90,'Depreciation Exp'!CU$8:CU$133)</f>
        <v>12770.612977456032</v>
      </c>
      <c r="AV90" s="27">
        <f>SUMIF('Depreciation Exp'!$F$8:$F$130,'Accum Dep'!$F90,'Depreciation Exp'!CV$8:CV$133)</f>
        <v>12762.780954406851</v>
      </c>
      <c r="AW90" s="27">
        <f>SUMIF('Depreciation Exp'!$F$8:$F$130,'Accum Dep'!$F90,'Depreciation Exp'!CW$8:CW$133)</f>
        <v>12754.948931357667</v>
      </c>
      <c r="AX90" s="27">
        <f>SUMIF('Depreciation Exp'!$F$8:$F$130,'Accum Dep'!$F90,'Depreciation Exp'!CX$8:CX$133)</f>
        <v>12747.116908308484</v>
      </c>
      <c r="AY90" s="27">
        <f>SUMIF('Depreciation Exp'!$F$8:$F$130,'Accum Dep'!$F90,'Depreciation Exp'!CY$8:CY$133)</f>
        <v>12739.2848852593</v>
      </c>
      <c r="AZ90" s="27">
        <f>SUMIF('Depreciation Exp'!$F$8:$F$130,'Accum Dep'!$F90,'Depreciation Exp'!CZ$8:CZ$133)</f>
        <v>12731.452862210119</v>
      </c>
      <c r="BA90" s="27">
        <f>SUMIF('Depreciation Exp'!$F$8:$F$130,'Accum Dep'!$F90,'Depreciation Exp'!DA$8:DA$133)</f>
        <v>12723.613529925593</v>
      </c>
      <c r="BB90" s="27">
        <f>SUMIF('Depreciation Exp'!$F$8:$F$130,'Accum Dep'!$F90,'Depreciation Exp'!DB$8:DB$133)</f>
        <v>12715.766888405733</v>
      </c>
      <c r="BC90" s="27">
        <f>SUMIF('Depreciation Exp'!$F$8:$F$130,'Accum Dep'!$F90,'Depreciation Exp'!DC$8:DC$133)</f>
        <v>12707.920246885868</v>
      </c>
      <c r="BD90" s="27">
        <f>SUMIF('Depreciation Exp'!$F$8:$F$130,'Accum Dep'!$F90,'Depreciation Exp'!DD$8:DD$133)</f>
        <v>12700.073605366008</v>
      </c>
      <c r="BE90" s="27">
        <f>SUMIF('Depreciation Exp'!$F$8:$F$130,'Accum Dep'!$F90,'Depreciation Exp'!DE$8:DE$133)</f>
        <v>12692.226963846142</v>
      </c>
      <c r="BF90" s="59"/>
      <c r="BG90" s="27">
        <f>SUMIF(Adjustments!$J$4:$J$921,($F90&amp;"/"&amp;BG$4&amp;"/"&amp;BG$3&amp;"/"&amp;BG$2),Adjustments!L$4:L$921)</f>
        <v>0</v>
      </c>
      <c r="BH90" s="27">
        <f>SUMIF(Adjustments!$J$4:$J$921,($F90&amp;"/"&amp;BH$4&amp;"/"&amp;BH$3&amp;"/"&amp;BH$2),Adjustments!M$4:M$921)</f>
        <v>0</v>
      </c>
      <c r="BI90" s="27">
        <f>SUMIF(Adjustments!$J$4:$J$921,($F90&amp;"/"&amp;BI$4&amp;"/"&amp;BI$3&amp;"/"&amp;BI$2),Adjustments!N$4:N$921)</f>
        <v>0</v>
      </c>
      <c r="BJ90" s="27">
        <f>SUMIF(Adjustments!$J$4:$J$921,($F90&amp;"/"&amp;BJ$4&amp;"/"&amp;BJ$3&amp;"/"&amp;BJ$2),Adjustments!O$4:O$921)</f>
        <v>0</v>
      </c>
      <c r="BK90" s="27">
        <f>SUMIF(Adjustments!$J$4:$J$921,($F90&amp;"/"&amp;BK$4&amp;"/"&amp;BK$3&amp;"/"&amp;BK$2),Adjustments!P$4:P$921)</f>
        <v>0</v>
      </c>
      <c r="BL90" s="27">
        <f>SUMIF(Adjustments!$J$4:$J$921,($F90&amp;"/"&amp;BL$4&amp;"/"&amp;BL$3&amp;"/"&amp;BL$2),Adjustments!Q$4:Q$921)</f>
        <v>0</v>
      </c>
      <c r="BM90" s="27">
        <f>SUMIF(Adjustments!$J$4:$J$921,($F90&amp;"/"&amp;BM$4&amp;"/"&amp;BM$3&amp;"/"&amp;BM$2),Adjustments!R$4:R$921)</f>
        <v>0</v>
      </c>
      <c r="BN90" s="27">
        <f>SUMIF(Adjustments!$J$4:$J$921,($F90&amp;"/"&amp;BN$4&amp;"/"&amp;BN$3&amp;"/"&amp;BN$2),Adjustments!S$4:S$921)</f>
        <v>0</v>
      </c>
      <c r="BO90" s="27">
        <f>SUMIF(Adjustments!$J$4:$J$921,($F90&amp;"/"&amp;BO$4&amp;"/"&amp;BO$3&amp;"/"&amp;BO$2),Adjustments!T$4:T$921)</f>
        <v>0</v>
      </c>
      <c r="BP90" s="27">
        <f>SUMIF(Adjustments!$J$4:$J$921,($F90&amp;"/"&amp;BP$4&amp;"/"&amp;BP$3&amp;"/"&amp;BP$2),Adjustments!U$4:U$921)</f>
        <v>0</v>
      </c>
      <c r="BQ90" s="27">
        <f>SUMIF(Adjustments!$J$4:$J$921,($F90&amp;"/"&amp;BQ$4&amp;"/"&amp;BQ$3&amp;"/"&amp;BQ$2),Adjustments!V$4:V$921)</f>
        <v>0</v>
      </c>
      <c r="BR90" s="27">
        <f>SUMIF(Adjustments!$J$4:$J$921,($F90&amp;"/"&amp;BR$4&amp;"/"&amp;BR$3&amp;"/"&amp;BR$2),Adjustments!W$4:W$921)</f>
        <v>0</v>
      </c>
      <c r="BS90" s="27">
        <f>SUMIF(Adjustments!$J$4:$J$921,($F90&amp;"/"&amp;BS$4&amp;"/"&amp;BS$3&amp;"/"&amp;BS$2),Adjustments!X$4:X$921)</f>
        <v>0</v>
      </c>
      <c r="BT90" s="27">
        <f>SUMIF(Adjustments!$J$4:$J$921,($F90&amp;"/"&amp;BT$4&amp;"/"&amp;BT$3&amp;"/"&amp;BT$2),Adjustments!Y$4:Y$921)</f>
        <v>0</v>
      </c>
      <c r="BU90" s="27">
        <f>SUMIF(Adjustments!$J$4:$J$921,($F90&amp;"/"&amp;BU$4&amp;"/"&amp;BU$3&amp;"/"&amp;BU$2),Adjustments!Z$4:Z$921)</f>
        <v>0</v>
      </c>
      <c r="BV90" s="27">
        <f>SUMIF(Adjustments!$J$4:$J$921,($F90&amp;"/"&amp;BV$4&amp;"/"&amp;BV$3&amp;"/"&amp;BV$2),Adjustments!AA$4:AA$921)</f>
        <v>0</v>
      </c>
      <c r="BW90" s="27">
        <f>SUMIF(Adjustments!$J$4:$J$921,($F90&amp;"/"&amp;BW$4&amp;"/"&amp;BW$3&amp;"/"&amp;BW$2),Adjustments!AB$4:AB$921)</f>
        <v>0</v>
      </c>
      <c r="BX90" s="27">
        <f>SUMIF(Adjustments!$J$4:$J$921,($F90&amp;"/"&amp;BX$4&amp;"/"&amp;BX$3&amp;"/"&amp;BX$2),Adjustments!AC$4:AC$921)</f>
        <v>0</v>
      </c>
      <c r="BY90" s="27">
        <f>SUMIF(Adjustments!$J$4:$J$921,($F90&amp;"/"&amp;BY$4&amp;"/"&amp;BY$3&amp;"/"&amp;BY$2),Adjustments!AD$4:AD$921)</f>
        <v>0</v>
      </c>
      <c r="BZ90" s="27">
        <f>SUMIF(Adjustments!$J$4:$J$921,($F90&amp;"/"&amp;BZ$4&amp;"/"&amp;BZ$3&amp;"/"&amp;BZ$2),Adjustments!AE$4:AE$921)</f>
        <v>0</v>
      </c>
      <c r="CA90" s="27">
        <f>SUMIF(Adjustments!$J$4:$J$921,($F90&amp;"/"&amp;CA$4&amp;"/"&amp;CA$3&amp;"/"&amp;CA$2),Adjustments!AF$4:AF$921)</f>
        <v>0</v>
      </c>
      <c r="CB90" s="27">
        <f>SUMIF(Adjustments!$J$4:$J$921,($F90&amp;"/"&amp;CB$4&amp;"/"&amp;CB$3&amp;"/"&amp;CB$2),Adjustments!AG$4:AG$921)</f>
        <v>0</v>
      </c>
      <c r="CC90" s="27">
        <f>SUMIF(Adjustments!$J$4:$J$921,($F90&amp;"/"&amp;CC$4&amp;"/"&amp;CC$3&amp;"/"&amp;CC$2),Adjustments!AH$4:AH$921)</f>
        <v>0</v>
      </c>
      <c r="CD90" s="5"/>
      <c r="CE90" s="27">
        <f>SUMIF(Adjustments!$J$4:$J$921,($F90&amp;"/"&amp;CE$4&amp;"/"&amp;CE$3&amp;"/"&amp;CE$2),Adjustments!L$4:L$921)</f>
        <v>0</v>
      </c>
      <c r="CF90" s="27">
        <f>SUMIF(Adjustments!$J$4:$J$921,($F90&amp;"/"&amp;CF$4&amp;"/"&amp;CF$3&amp;"/"&amp;CF$2),Adjustments!M$4:M$921)</f>
        <v>0</v>
      </c>
      <c r="CG90" s="27">
        <f>SUMIF(Adjustments!$J$4:$J$921,($F90&amp;"/"&amp;CG$4&amp;"/"&amp;CG$3&amp;"/"&amp;CG$2),Adjustments!N$4:N$921)</f>
        <v>0</v>
      </c>
      <c r="CH90" s="27">
        <f>SUMIF(Adjustments!$J$4:$J$921,($F90&amp;"/"&amp;CH$4&amp;"/"&amp;CH$3&amp;"/"&amp;CH$2),Adjustments!O$4:O$921)</f>
        <v>0</v>
      </c>
      <c r="CI90" s="27">
        <f>SUMIF(Adjustments!$J$4:$J$921,($F90&amp;"/"&amp;CI$4&amp;"/"&amp;CI$3&amp;"/"&amp;CI$2),Adjustments!P$4:P$921)</f>
        <v>0</v>
      </c>
      <c r="CJ90" s="27">
        <f>SUMIF(Adjustments!$J$4:$J$921,($F90&amp;"/"&amp;CJ$4&amp;"/"&amp;CJ$3&amp;"/"&amp;CJ$2),Adjustments!Q$4:Q$921)</f>
        <v>0</v>
      </c>
      <c r="CK90" s="27">
        <f>SUMIF(Adjustments!$J$4:$J$921,($F90&amp;"/"&amp;CK$4&amp;"/"&amp;CK$3&amp;"/"&amp;CK$2),Adjustments!R$4:R$921)</f>
        <v>0</v>
      </c>
      <c r="CL90" s="27">
        <f>SUMIF(Adjustments!$J$4:$J$921,($F90&amp;"/"&amp;CL$4&amp;"/"&amp;CL$3&amp;"/"&amp;CL$2),Adjustments!S$4:S$921)</f>
        <v>0</v>
      </c>
      <c r="CM90" s="27">
        <f>SUMIF(Adjustments!$J$4:$J$921,($F90&amp;"/"&amp;CM$4&amp;"/"&amp;CM$3&amp;"/"&amp;CM$2),Adjustments!T$4:T$921)</f>
        <v>0</v>
      </c>
      <c r="CN90" s="27">
        <f>SUMIF(Adjustments!$J$4:$J$921,($F90&amp;"/"&amp;CN$4&amp;"/"&amp;CN$3&amp;"/"&amp;CN$2),Adjustments!U$4:U$921)</f>
        <v>0</v>
      </c>
      <c r="CO90" s="27">
        <f>SUMIF(Adjustments!$J$4:$J$921,($F90&amp;"/"&amp;CO$4&amp;"/"&amp;CO$3&amp;"/"&amp;CO$2),Adjustments!V$4:V$921)</f>
        <v>0</v>
      </c>
      <c r="CP90" s="27">
        <f>SUMIF(Adjustments!$J$4:$J$921,($F90&amp;"/"&amp;CP$4&amp;"/"&amp;CP$3&amp;"/"&amp;CP$2),Adjustments!W$4:W$921)</f>
        <v>0</v>
      </c>
      <c r="CQ90" s="27">
        <f>SUMIF(Adjustments!$J$4:$J$921,($F90&amp;"/"&amp;CQ$4&amp;"/"&amp;CQ$3&amp;"/"&amp;CQ$2),Adjustments!X$4:X$921)</f>
        <v>0</v>
      </c>
      <c r="CR90" s="27">
        <f>SUMIF(Adjustments!$J$4:$J$921,($F90&amp;"/"&amp;CR$4&amp;"/"&amp;CR$3&amp;"/"&amp;CR$2),Adjustments!Y$4:Y$921)</f>
        <v>0</v>
      </c>
      <c r="CS90" s="27">
        <f>SUMIF(Adjustments!$J$4:$J$921,($F90&amp;"/"&amp;CS$4&amp;"/"&amp;CS$3&amp;"/"&amp;CS$2),Adjustments!Z$4:Z$921)</f>
        <v>0</v>
      </c>
      <c r="CT90" s="27">
        <f>SUMIF(Adjustments!$J$4:$J$921,($F90&amp;"/"&amp;CT$4&amp;"/"&amp;CT$3&amp;"/"&amp;CT$2),Adjustments!AA$4:AA$921)</f>
        <v>0</v>
      </c>
      <c r="CU90" s="27">
        <f>SUMIF(Adjustments!$J$4:$J$921,($F90&amp;"/"&amp;CU$4&amp;"/"&amp;CU$3&amp;"/"&amp;CU$2),Adjustments!AB$4:AB$921)</f>
        <v>0</v>
      </c>
      <c r="CV90" s="27">
        <f>SUMIF(Adjustments!$J$4:$J$921,($F90&amp;"/"&amp;CV$4&amp;"/"&amp;CV$3&amp;"/"&amp;CV$2),Adjustments!AC$4:AC$921)</f>
        <v>0</v>
      </c>
      <c r="CW90" s="27">
        <f>SUMIF(Adjustments!$J$4:$J$921,($F90&amp;"/"&amp;CW$4&amp;"/"&amp;CW$3&amp;"/"&amp;CW$2),Adjustments!AD$4:AD$921)</f>
        <v>0</v>
      </c>
      <c r="CX90" s="27">
        <f>SUMIF(Adjustments!$J$4:$J$921,($F90&amp;"/"&amp;CX$4&amp;"/"&amp;CX$3&amp;"/"&amp;CX$2),Adjustments!AE$4:AE$921)</f>
        <v>0</v>
      </c>
      <c r="CY90" s="27">
        <f>SUMIF(Adjustments!$J$4:$J$921,($F90&amp;"/"&amp;CY$4&amp;"/"&amp;CY$3&amp;"/"&amp;CY$2),Adjustments!AF$4:AF$921)</f>
        <v>0</v>
      </c>
      <c r="CZ90" s="27">
        <f>SUMIF(Adjustments!$J$4:$J$921,($F90&amp;"/"&amp;CZ$4&amp;"/"&amp;CZ$3&amp;"/"&amp;CZ$2),Adjustments!AG$4:AG$921)</f>
        <v>0</v>
      </c>
      <c r="DA90" s="27">
        <f>SUMIF(Adjustments!$J$4:$J$921,($F90&amp;"/"&amp;DA$4&amp;"/"&amp;DA$3&amp;"/"&amp;DA$2),Adjustments!AH$4:AH$921)</f>
        <v>0</v>
      </c>
      <c r="DB90" s="5"/>
      <c r="DC90" s="27">
        <f>SUMIF(Adjustments!$J$4:$J$921,($F90&amp;"/"&amp;DC$4&amp;"/"&amp;DC$3&amp;"/"&amp;DC$2),Adjustments!L$4:L$921)</f>
        <v>0</v>
      </c>
      <c r="DD90" s="27">
        <f>SUMIF(Adjustments!$J$4:$J$921,($F90&amp;"/"&amp;DD$4&amp;"/"&amp;DD$3&amp;"/"&amp;DD$2),Adjustments!M$4:M$921)</f>
        <v>0</v>
      </c>
      <c r="DE90" s="27">
        <f>SUMIF(Adjustments!$J$4:$J$921,($F90&amp;"/"&amp;DE$4&amp;"/"&amp;DE$3&amp;"/"&amp;DE$2),Adjustments!N$4:N$921)</f>
        <v>0</v>
      </c>
      <c r="DF90" s="27">
        <f>SUMIF(Adjustments!$J$4:$J$921,($F90&amp;"/"&amp;DF$4&amp;"/"&amp;DF$3&amp;"/"&amp;DF$2),Adjustments!O$4:O$921)</f>
        <v>0</v>
      </c>
      <c r="DG90" s="27">
        <f>SUMIF(Adjustments!$J$4:$J$921,($F90&amp;"/"&amp;DG$4&amp;"/"&amp;DG$3&amp;"/"&amp;DG$2),Adjustments!P$4:P$921)</f>
        <v>0</v>
      </c>
      <c r="DH90" s="27">
        <f>SUMIF(Adjustments!$J$4:$J$921,($F90&amp;"/"&amp;DH$4&amp;"/"&amp;DH$3&amp;"/"&amp;DH$2),Adjustments!Q$4:Q$921)</f>
        <v>0</v>
      </c>
      <c r="DI90" s="27">
        <f>SUMIF(Adjustments!$J$4:$J$921,($F90&amp;"/"&amp;DI$4&amp;"/"&amp;DI$3&amp;"/"&amp;DI$2),Adjustments!R$4:R$921)</f>
        <v>0</v>
      </c>
      <c r="DJ90" s="27">
        <f>SUMIF(Adjustments!$J$4:$J$921,($F90&amp;"/"&amp;DJ$4&amp;"/"&amp;DJ$3&amp;"/"&amp;DJ$2),Adjustments!S$4:S$921)</f>
        <v>0</v>
      </c>
      <c r="DK90" s="27">
        <f>SUMIF(Adjustments!$J$4:$J$921,($F90&amp;"/"&amp;DK$4&amp;"/"&amp;DK$3&amp;"/"&amp;DK$2),Adjustments!T$4:T$921)</f>
        <v>0</v>
      </c>
      <c r="DL90" s="27">
        <f>SUMIF(Adjustments!$J$4:$J$921,($F90&amp;"/"&amp;DL$4&amp;"/"&amp;DL$3&amp;"/"&amp;DL$2),Adjustments!U$4:U$921)</f>
        <v>0</v>
      </c>
      <c r="DM90" s="27">
        <f>SUMIF(Adjustments!$J$4:$J$921,($F90&amp;"/"&amp;DM$4&amp;"/"&amp;DM$3&amp;"/"&amp;DM$2),Adjustments!V$4:V$921)</f>
        <v>0</v>
      </c>
      <c r="DN90" s="27">
        <f>SUMIF(Adjustments!$J$4:$J$921,($F90&amp;"/"&amp;DN$4&amp;"/"&amp;DN$3&amp;"/"&amp;DN$2),Adjustments!W$4:W$921)</f>
        <v>0</v>
      </c>
      <c r="DO90" s="27">
        <f>SUMIF(Adjustments!$J$4:$J$921,($F90&amp;"/"&amp;DO$4&amp;"/"&amp;DO$3&amp;"/"&amp;DO$2),Adjustments!X$4:X$921)</f>
        <v>0</v>
      </c>
      <c r="DP90" s="27">
        <f>SUMIF(Adjustments!$J$4:$J$921,($F90&amp;"/"&amp;DP$4&amp;"/"&amp;DP$3&amp;"/"&amp;DP$2),Adjustments!Y$4:Y$921)</f>
        <v>0</v>
      </c>
      <c r="DQ90" s="27">
        <f>SUMIF(Adjustments!$J$4:$J$921,($F90&amp;"/"&amp;DQ$4&amp;"/"&amp;DQ$3&amp;"/"&amp;DQ$2),Adjustments!Z$4:Z$921)</f>
        <v>0</v>
      </c>
      <c r="DR90" s="27">
        <f>SUMIF(Adjustments!$J$4:$J$921,($F90&amp;"/"&amp;DR$4&amp;"/"&amp;DR$3&amp;"/"&amp;DR$2),Adjustments!AA$4:AA$921)</f>
        <v>0</v>
      </c>
      <c r="DS90" s="27">
        <f>SUMIF(Adjustments!$J$4:$J$921,($F90&amp;"/"&amp;DS$4&amp;"/"&amp;DS$3&amp;"/"&amp;DS$2),Adjustments!AB$4:AB$921)</f>
        <v>0</v>
      </c>
      <c r="DT90" s="27">
        <f>SUMIF(Adjustments!$J$4:$J$921,($F90&amp;"/"&amp;DT$4&amp;"/"&amp;DT$3&amp;"/"&amp;DT$2),Adjustments!AC$4:AC$921)</f>
        <v>0</v>
      </c>
      <c r="DU90" s="27">
        <f>SUMIF(Adjustments!$J$4:$J$921,($F90&amp;"/"&amp;DU$4&amp;"/"&amp;DU$3&amp;"/"&amp;DU$2),Adjustments!AD$4:AD$921)</f>
        <v>0</v>
      </c>
      <c r="DV90" s="27">
        <f>SUMIF(Adjustments!$J$4:$J$921,($F90&amp;"/"&amp;DV$4&amp;"/"&amp;DV$3&amp;"/"&amp;DV$2),Adjustments!AE$4:AE$921)</f>
        <v>0</v>
      </c>
      <c r="DW90" s="27">
        <f>SUMIF(Adjustments!$J$4:$J$921,($F90&amp;"/"&amp;DW$4&amp;"/"&amp;DW$3&amp;"/"&amp;DW$2),Adjustments!AF$4:AF$921)</f>
        <v>0</v>
      </c>
      <c r="DX90" s="27">
        <f>SUMIF(Adjustments!$J$4:$J$921,($F90&amp;"/"&amp;DX$4&amp;"/"&amp;DX$3&amp;"/"&amp;DX$2),Adjustments!AG$4:AG$921)</f>
        <v>0</v>
      </c>
      <c r="DY90" s="27">
        <f>SUMIF(Adjustments!$J$4:$J$921,($F90&amp;"/"&amp;DY$4&amp;"/"&amp;DY$3&amp;"/"&amp;DY$2),Adjustments!AH$4:AH$921)</f>
        <v>0</v>
      </c>
      <c r="DZ90" s="5"/>
      <c r="EA90" s="27">
        <f>SUMIF(Adjustments!$J$4:$J$921,($F90&amp;"/"&amp;EA$4&amp;"/"&amp;EA$3&amp;"/"&amp;EA$2),Adjustments!L$4:L$921)</f>
        <v>0</v>
      </c>
      <c r="EB90" s="27">
        <f>SUMIF(Adjustments!$J$4:$J$921,($F90&amp;"/"&amp;EB$4&amp;"/"&amp;EB$3&amp;"/"&amp;EB$2),Adjustments!M$4:M$921)</f>
        <v>0</v>
      </c>
      <c r="EC90" s="27">
        <f>SUMIF(Adjustments!$J$4:$J$921,($F90&amp;"/"&amp;EC$4&amp;"/"&amp;EC$3&amp;"/"&amp;EC$2),Adjustments!N$4:N$921)</f>
        <v>0</v>
      </c>
      <c r="ED90" s="27">
        <f>SUMIF(Adjustments!$J$4:$J$921,($F90&amp;"/"&amp;ED$4&amp;"/"&amp;ED$3&amp;"/"&amp;ED$2),Adjustments!O$4:O$921)</f>
        <v>0</v>
      </c>
      <c r="EE90" s="27">
        <f>SUMIF(Adjustments!$J$4:$J$921,($F90&amp;"/"&amp;EE$4&amp;"/"&amp;EE$3&amp;"/"&amp;EE$2),Adjustments!P$4:P$921)</f>
        <v>0</v>
      </c>
      <c r="EF90" s="27">
        <f>SUMIF(Adjustments!$J$4:$J$921,($F90&amp;"/"&amp;EF$4&amp;"/"&amp;EF$3&amp;"/"&amp;EF$2),Adjustments!Q$4:Q$921)</f>
        <v>0</v>
      </c>
      <c r="EG90" s="27">
        <f>SUMIF(Adjustments!$J$4:$J$921,($F90&amp;"/"&amp;EG$4&amp;"/"&amp;EG$3&amp;"/"&amp;EG$2),Adjustments!R$4:R$921)</f>
        <v>0</v>
      </c>
      <c r="EH90" s="27">
        <f>SUMIF(Adjustments!$J$4:$J$921,($F90&amp;"/"&amp;EH$4&amp;"/"&amp;EH$3&amp;"/"&amp;EH$2),Adjustments!S$4:S$921)</f>
        <v>0</v>
      </c>
      <c r="EI90" s="27">
        <f>SUMIF(Adjustments!$J$4:$J$921,($F90&amp;"/"&amp;EI$4&amp;"/"&amp;EI$3&amp;"/"&amp;EI$2),Adjustments!T$4:T$921)</f>
        <v>0</v>
      </c>
      <c r="EJ90" s="27">
        <f>SUMIF(Adjustments!$J$4:$J$921,($F90&amp;"/"&amp;EJ$4&amp;"/"&amp;EJ$3&amp;"/"&amp;EJ$2),Adjustments!U$4:U$921)</f>
        <v>0</v>
      </c>
      <c r="EK90" s="27">
        <f>SUMIF(Adjustments!$J$4:$J$921,($F90&amp;"/"&amp;EK$4&amp;"/"&amp;EK$3&amp;"/"&amp;EK$2),Adjustments!V$4:V$921)</f>
        <v>0</v>
      </c>
      <c r="EL90" s="27">
        <f>SUMIF(Adjustments!$J$4:$J$921,($F90&amp;"/"&amp;EL$4&amp;"/"&amp;EL$3&amp;"/"&amp;EL$2),Adjustments!W$4:W$921)</f>
        <v>0</v>
      </c>
      <c r="EM90" s="27">
        <f>SUMIF(Adjustments!$J$4:$J$921,($F90&amp;"/"&amp;EM$4&amp;"/"&amp;EM$3&amp;"/"&amp;EM$2),Adjustments!X$4:X$921)</f>
        <v>0</v>
      </c>
      <c r="EN90" s="27">
        <f>SUMIF(Adjustments!$J$4:$J$921,($F90&amp;"/"&amp;EN$4&amp;"/"&amp;EN$3&amp;"/"&amp;EN$2),Adjustments!Y$4:Y$921)</f>
        <v>0</v>
      </c>
      <c r="EO90" s="27">
        <f>SUMIF(Adjustments!$J$4:$J$921,($F90&amp;"/"&amp;EO$4&amp;"/"&amp;EO$3&amp;"/"&amp;EO$2),Adjustments!Z$4:Z$921)</f>
        <v>0</v>
      </c>
      <c r="EP90" s="27">
        <f>SUMIF(Adjustments!$J$4:$J$921,($F90&amp;"/"&amp;EP$4&amp;"/"&amp;EP$3&amp;"/"&amp;EP$2),Adjustments!AA$4:AA$921)</f>
        <v>0</v>
      </c>
      <c r="EQ90" s="27">
        <f>SUMIF(Adjustments!$J$4:$J$921,($F90&amp;"/"&amp;EQ$4&amp;"/"&amp;EQ$3&amp;"/"&amp;EQ$2),Adjustments!AB$4:AB$921)</f>
        <v>0</v>
      </c>
      <c r="ER90" s="27">
        <f>SUMIF(Adjustments!$J$4:$J$921,($F90&amp;"/"&amp;ER$4&amp;"/"&amp;ER$3&amp;"/"&amp;ER$2),Adjustments!AC$4:AC$921)</f>
        <v>0</v>
      </c>
      <c r="ES90" s="27">
        <f>SUMIF(Adjustments!$J$4:$J$921,($F90&amp;"/"&amp;ES$4&amp;"/"&amp;ES$3&amp;"/"&amp;ES$2),Adjustments!AD$4:AD$921)</f>
        <v>0</v>
      </c>
      <c r="ET90" s="27">
        <f>SUMIF(Adjustments!$J$4:$J$921,($F90&amp;"/"&amp;ET$4&amp;"/"&amp;ET$3&amp;"/"&amp;ET$2),Adjustments!AE$4:AE$921)</f>
        <v>0</v>
      </c>
      <c r="EU90" s="27">
        <f>SUMIF(Adjustments!$J$4:$J$921,($F90&amp;"/"&amp;EU$4&amp;"/"&amp;EU$3&amp;"/"&amp;EU$2),Adjustments!AF$4:AF$921)</f>
        <v>0</v>
      </c>
      <c r="EV90" s="27">
        <f>SUMIF(Adjustments!$J$4:$J$921,($F90&amp;"/"&amp;EV$4&amp;"/"&amp;EV$3&amp;"/"&amp;EV$2),Adjustments!AG$4:AG$921)</f>
        <v>0</v>
      </c>
      <c r="EW90" s="27">
        <f>SUMIF(Adjustments!$J$4:$J$921,($F90&amp;"/"&amp;EW$4&amp;"/"&amp;EW$3&amp;"/"&amp;EW$2),Adjustments!AH$4:AH$921)</f>
        <v>0</v>
      </c>
      <c r="EX90" s="5"/>
      <c r="EY90" s="27">
        <f>SUMIF(Adjustments!$J$4:$J$921,($F90&amp;"/"&amp;EY$4&amp;"/"&amp;EY$3&amp;"/"&amp;EY$2),Adjustments!L$4:L$921)</f>
        <v>0</v>
      </c>
      <c r="EZ90" s="27">
        <f>SUMIF(Adjustments!$J$4:$J$921,($F90&amp;"/"&amp;EZ$4&amp;"/"&amp;EZ$3&amp;"/"&amp;EZ$2),Adjustments!M$4:M$921)</f>
        <v>0</v>
      </c>
      <c r="FA90" s="27">
        <f>SUMIF(Adjustments!$J$4:$J$921,($F90&amp;"/"&amp;FA$4&amp;"/"&amp;FA$3&amp;"/"&amp;FA$2),Adjustments!N$4:N$921)</f>
        <v>0</v>
      </c>
      <c r="FB90" s="27">
        <f>SUMIF(Adjustments!$J$4:$J$921,($F90&amp;"/"&amp;FB$4&amp;"/"&amp;FB$3&amp;"/"&amp;FB$2),Adjustments!O$4:O$921)</f>
        <v>0</v>
      </c>
      <c r="FC90" s="27">
        <f>SUMIF(Adjustments!$J$4:$J$921,($F90&amp;"/"&amp;FC$4&amp;"/"&amp;FC$3&amp;"/"&amp;FC$2),Adjustments!P$4:P$921)</f>
        <v>0</v>
      </c>
      <c r="FD90" s="27">
        <f>SUMIF(Adjustments!$J$4:$J$921,($F90&amp;"/"&amp;FD$4&amp;"/"&amp;FD$3&amp;"/"&amp;FD$2),Adjustments!Q$4:Q$921)</f>
        <v>0</v>
      </c>
      <c r="FE90" s="27">
        <f>SUMIF(Adjustments!$J$4:$J$921,($F90&amp;"/"&amp;FE$4&amp;"/"&amp;FE$3&amp;"/"&amp;FE$2),Adjustments!R$4:R$921)</f>
        <v>0</v>
      </c>
      <c r="FF90" s="27">
        <f>SUMIF(Adjustments!$J$4:$J$921,($F90&amp;"/"&amp;FF$4&amp;"/"&amp;FF$3&amp;"/"&amp;FF$2),Adjustments!S$4:S$921)</f>
        <v>0</v>
      </c>
      <c r="FG90" s="27">
        <f>SUMIF(Adjustments!$J$4:$J$921,($F90&amp;"/"&amp;FG$4&amp;"/"&amp;FG$3&amp;"/"&amp;FG$2),Adjustments!T$4:T$921)</f>
        <v>0</v>
      </c>
      <c r="FH90" s="27">
        <f>SUMIF(Adjustments!$J$4:$J$921,($F90&amp;"/"&amp;FH$4&amp;"/"&amp;FH$3&amp;"/"&amp;FH$2),Adjustments!U$4:U$921)</f>
        <v>0</v>
      </c>
      <c r="FI90" s="27">
        <f>SUMIF(Adjustments!$J$4:$J$921,($F90&amp;"/"&amp;FI$4&amp;"/"&amp;FI$3&amp;"/"&amp;FI$2),Adjustments!V$4:V$921)</f>
        <v>0</v>
      </c>
      <c r="FJ90" s="27">
        <f>SUMIF(Adjustments!$J$4:$J$921,($F90&amp;"/"&amp;FJ$4&amp;"/"&amp;FJ$3&amp;"/"&amp;FJ$2),Adjustments!W$4:W$921)</f>
        <v>0</v>
      </c>
      <c r="FK90" s="27">
        <f>SUMIF(Adjustments!$J$4:$J$921,($F90&amp;"/"&amp;FK$4&amp;"/"&amp;FK$3&amp;"/"&amp;FK$2),Adjustments!X$4:X$921)</f>
        <v>0</v>
      </c>
      <c r="FL90" s="27">
        <f>SUMIF(Adjustments!$J$4:$J$921,($F90&amp;"/"&amp;FL$4&amp;"/"&amp;FL$3&amp;"/"&amp;FL$2),Adjustments!Y$4:Y$921)</f>
        <v>0</v>
      </c>
      <c r="FM90" s="27">
        <f>SUMIF(Adjustments!$J$4:$J$921,($F90&amp;"/"&amp;FM$4&amp;"/"&amp;FM$3&amp;"/"&amp;FM$2),Adjustments!Z$4:Z$921)</f>
        <v>0</v>
      </c>
      <c r="FN90" s="27">
        <f>SUMIF(Adjustments!$J$4:$J$921,($F90&amp;"/"&amp;FN$4&amp;"/"&amp;FN$3&amp;"/"&amp;FN$2),Adjustments!AA$4:AA$921)</f>
        <v>0</v>
      </c>
      <c r="FO90" s="27">
        <f>SUMIF(Adjustments!$J$4:$J$921,($F90&amp;"/"&amp;FO$4&amp;"/"&amp;FO$3&amp;"/"&amp;FO$2),Adjustments!AB$4:AB$921)</f>
        <v>0</v>
      </c>
      <c r="FP90" s="27">
        <f>SUMIF(Adjustments!$J$4:$J$921,($F90&amp;"/"&amp;FP$4&amp;"/"&amp;FP$3&amp;"/"&amp;FP$2),Adjustments!AC$4:AC$921)</f>
        <v>0</v>
      </c>
      <c r="FQ90" s="27">
        <f>SUMIF(Adjustments!$J$4:$J$921,($F90&amp;"/"&amp;FQ$4&amp;"/"&amp;FQ$3&amp;"/"&amp;FQ$2),Adjustments!AD$4:AD$921)</f>
        <v>0</v>
      </c>
      <c r="FR90" s="27">
        <f>SUMIF(Adjustments!$J$4:$J$921,($F90&amp;"/"&amp;FR$4&amp;"/"&amp;FR$3&amp;"/"&amp;FR$2),Adjustments!AE$4:AE$921)</f>
        <v>0</v>
      </c>
      <c r="FS90" s="27">
        <f>SUMIF(Adjustments!$J$4:$J$921,($F90&amp;"/"&amp;FS$4&amp;"/"&amp;FS$3&amp;"/"&amp;FS$2),Adjustments!AF$4:AF$921)</f>
        <v>0</v>
      </c>
      <c r="FT90" s="27">
        <f>SUMIF(Adjustments!$J$4:$J$921,($F90&amp;"/"&amp;FT$4&amp;"/"&amp;FT$3&amp;"/"&amp;FT$2),Adjustments!AG$4:AG$921)</f>
        <v>0</v>
      </c>
      <c r="FU90" s="27">
        <f>SUMIF(Adjustments!$J$4:$J$921,($F90&amp;"/"&amp;FU$4&amp;"/"&amp;FU$3&amp;"/"&amp;FU$2),Adjustments!AH$4:AH$921)</f>
        <v>0</v>
      </c>
      <c r="FV90" s="5"/>
      <c r="FW90" s="27">
        <f t="shared" si="302"/>
        <v>0</v>
      </c>
      <c r="FX90" s="5"/>
      <c r="FY90" s="358">
        <f>VLOOKUP(F90,Scenarios!Z92:AD213,5,0)</f>
        <v>-272873.61</v>
      </c>
      <c r="FZ90" s="16">
        <f t="shared" si="303"/>
        <v>-284815.20561206678</v>
      </c>
      <c r="GA90" s="16">
        <f t="shared" si="304"/>
        <v>-296756.80122413358</v>
      </c>
      <c r="GB90" s="16">
        <f t="shared" si="305"/>
        <v>-268300.87905255653</v>
      </c>
      <c r="GC90" s="16">
        <f t="shared" si="306"/>
        <v>-280939.4190973356</v>
      </c>
      <c r="GD90" s="16">
        <f t="shared" si="307"/>
        <v>-293610.60170051368</v>
      </c>
      <c r="GE90" s="16">
        <f t="shared" si="308"/>
        <v>-306314.42686209071</v>
      </c>
      <c r="GF90" s="16">
        <f t="shared" si="309"/>
        <v>-317059.78197194333</v>
      </c>
      <c r="GG90" s="16">
        <f t="shared" si="310"/>
        <v>-329857.8070300715</v>
      </c>
      <c r="GH90" s="16">
        <f t="shared" si="311"/>
        <v>-342655.83208819968</v>
      </c>
      <c r="GI90" s="16">
        <f t="shared" si="312"/>
        <v>-354545.08706289151</v>
      </c>
      <c r="GJ90" s="16">
        <f t="shared" si="313"/>
        <v>-366426.51001453411</v>
      </c>
      <c r="GK90" s="16">
        <f t="shared" si="314"/>
        <v>-378300.10094312753</v>
      </c>
      <c r="GL90" s="16">
        <f t="shared" si="315"/>
        <v>-390165.85984867177</v>
      </c>
      <c r="GM90" s="16">
        <f t="shared" si="316"/>
        <v>-402023.78673116682</v>
      </c>
      <c r="GN90" s="16">
        <f t="shared" si="317"/>
        <v>-413873.8815906127</v>
      </c>
      <c r="GO90" s="16">
        <f t="shared" si="318"/>
        <v>-425716.14442700939</v>
      </c>
      <c r="GP90" s="16">
        <f t="shared" si="319"/>
        <v>-437550.57524035691</v>
      </c>
      <c r="GQ90" s="16">
        <f t="shared" si="320"/>
        <v>-449377.17403065524</v>
      </c>
      <c r="GR90" s="16">
        <f t="shared" si="321"/>
        <v>-461194.2445785834</v>
      </c>
      <c r="GS90" s="16">
        <f t="shared" si="322"/>
        <v>-473003.4684849917</v>
      </c>
      <c r="GT90" s="16">
        <f t="shared" si="323"/>
        <v>-484804.84574988013</v>
      </c>
      <c r="GU90" s="16">
        <f t="shared" si="324"/>
        <v>-496598.3763732487</v>
      </c>
      <c r="GV90" s="16">
        <f t="shared" si="325"/>
        <v>-508384.0603550974</v>
      </c>
      <c r="GW90" s="13"/>
      <c r="GX90" s="569" t="s">
        <v>1037</v>
      </c>
      <c r="GY90" s="599" t="str">
        <f t="shared" si="242"/>
        <v>111IPWYP</v>
      </c>
      <c r="GZ90" s="563">
        <f t="shared" si="326"/>
        <v>-437493.77141291805</v>
      </c>
      <c r="HA90" s="127">
        <f>VLOOKUP($GX90,Scenarios!$V$11:$Y$132,4,0)</f>
        <v>-204596.15</v>
      </c>
      <c r="HB90" s="127">
        <f t="shared" si="328"/>
        <v>-232897.62141291806</v>
      </c>
      <c r="HD90" s="106">
        <f>VLOOKUP($GX90,Scenarios!$AE$11:$AF$132,2,0)</f>
        <v>-475880.73540513561</v>
      </c>
      <c r="HE90" s="106">
        <f>VLOOKUP($GX90,Scenarios!$V$11:$Y$132,4,0)</f>
        <v>-204596.15</v>
      </c>
      <c r="HF90" s="106">
        <f t="shared" si="329"/>
        <v>-271284.58540513564</v>
      </c>
      <c r="HH90" s="106">
        <f t="shared" si="327"/>
        <v>-38386.963992217585</v>
      </c>
    </row>
    <row r="91" spans="1:216">
      <c r="A91" t="s">
        <v>34</v>
      </c>
      <c r="B91" t="s">
        <v>35</v>
      </c>
      <c r="C91" s="3" t="s">
        <v>35</v>
      </c>
      <c r="D91" s="5" t="s">
        <v>148</v>
      </c>
      <c r="E91" s="5" t="s">
        <v>45</v>
      </c>
      <c r="F91" s="5" t="s">
        <v>163</v>
      </c>
      <c r="G91" s="5" t="s">
        <v>105</v>
      </c>
      <c r="H91" s="5" t="s">
        <v>1209</v>
      </c>
      <c r="I91" s="5"/>
      <c r="J91" s="119">
        <f>SUMIF(Retirements!$E$10:$E$96,'Accum Dep'!$F91,Retirements!ED$10:ED$97)</f>
        <v>0</v>
      </c>
      <c r="K91" s="119">
        <f>SUMIF(Retirements!$E$10:$E$96,'Accum Dep'!$F91,Retirements!EE$10:EE$97)</f>
        <v>0</v>
      </c>
      <c r="L91" s="119">
        <f>SUMIF(Retirements!$E$10:$E$96,'Accum Dep'!$F91,Retirements!EF$10:EF$97)</f>
        <v>0</v>
      </c>
      <c r="M91" s="119">
        <f>SUMIF(Retirements!$E$10:$E$96,'Accum Dep'!$F91,Retirements!EG$10:EG$97)</f>
        <v>0</v>
      </c>
      <c r="N91" s="119">
        <f>SUMIF(Retirements!$E$10:$E$96,'Accum Dep'!$F91,Retirements!EH$10:EH$97)</f>
        <v>0</v>
      </c>
      <c r="O91" s="119">
        <f>SUMIF(Retirements!$E$10:$E$96,'Accum Dep'!$F91,Retirements!EI$10:EI$97)</f>
        <v>0</v>
      </c>
      <c r="P91" s="119">
        <f>SUMIF(Retirements!$E$10:$E$96,'Accum Dep'!$F91,Retirements!EJ$10:EJ$97)</f>
        <v>0</v>
      </c>
      <c r="Q91" s="119">
        <f>SUMIF(Retirements!$E$10:$E$96,'Accum Dep'!$F91,Retirements!EK$10:EK$97)</f>
        <v>0</v>
      </c>
      <c r="R91" s="119">
        <f>SUMIF(Retirements!$E$10:$E$96,'Accum Dep'!$F91,Retirements!EL$10:EL$97)</f>
        <v>0</v>
      </c>
      <c r="S91" s="119">
        <f>SUMIF(Retirements!$E$10:$E$96,'Accum Dep'!$F91,Retirements!EM$10:EM$97)</f>
        <v>0</v>
      </c>
      <c r="T91" s="119">
        <f>SUMIF(Retirements!$E$10:$E$96,'Accum Dep'!$F91,Retirements!EN$10:EN$97)</f>
        <v>0</v>
      </c>
      <c r="U91" s="119">
        <f>SUMIF(Retirements!$E$10:$E$96,'Accum Dep'!$F91,Retirements!EO$10:EO$97)</f>
        <v>0</v>
      </c>
      <c r="V91" s="119">
        <f>SUMIF(Retirements!$E$10:$E$96,'Accum Dep'!$F91,Retirements!EP$10:EP$97)</f>
        <v>0</v>
      </c>
      <c r="W91" s="119">
        <f>SUMIF(Retirements!$E$10:$E$96,'Accum Dep'!$F91,Retirements!EQ$10:EQ$97)</f>
        <v>0</v>
      </c>
      <c r="X91" s="119">
        <f>SUMIF(Retirements!$E$10:$E$96,'Accum Dep'!$F91,Retirements!ER$10:ER$97)</f>
        <v>0</v>
      </c>
      <c r="Y91" s="119">
        <f>SUMIF(Retirements!$E$10:$E$96,'Accum Dep'!$F91,Retirements!ES$10:ES$97)</f>
        <v>0</v>
      </c>
      <c r="Z91" s="119">
        <f>SUMIF(Retirements!$E$10:$E$96,'Accum Dep'!$F91,Retirements!ET$10:ET$97)</f>
        <v>0</v>
      </c>
      <c r="AA91" s="119">
        <f>SUMIF(Retirements!$E$10:$E$96,'Accum Dep'!$F91,Retirements!EU$10:EU$97)</f>
        <v>0</v>
      </c>
      <c r="AB91" s="119">
        <f>SUMIF(Retirements!$E$10:$E$96,'Accum Dep'!$F91,Retirements!EV$10:EV$97)</f>
        <v>0</v>
      </c>
      <c r="AC91" s="119">
        <f>SUMIF(Retirements!$E$10:$E$96,'Accum Dep'!$F91,Retirements!EW$10:EW$97)</f>
        <v>0</v>
      </c>
      <c r="AD91" s="119">
        <f>SUMIF(Retirements!$E$10:$E$96,'Accum Dep'!$F91,Retirements!EX$10:EX$97)</f>
        <v>0</v>
      </c>
      <c r="AE91" s="119">
        <f>SUMIF(Retirements!$E$10:$E$96,'Accum Dep'!$F91,Retirements!EY$10:EY$97)</f>
        <v>0</v>
      </c>
      <c r="AF91" s="119">
        <f>SUMIF(Retirements!$E$10:$E$96,'Accum Dep'!$F91,Retirements!EZ$10:EZ$97)</f>
        <v>0</v>
      </c>
      <c r="AG91" s="7"/>
      <c r="AH91" s="27">
        <f>SUMIF('Depreciation Exp'!$F$8:$F$130,'Accum Dep'!$F91,'Depreciation Exp'!CH$8:CH$133)</f>
        <v>0</v>
      </c>
      <c r="AI91" s="27">
        <f>SUMIF('Depreciation Exp'!$F$8:$F$130,'Accum Dep'!$F91,'Depreciation Exp'!CI$8:CI$133)</f>
        <v>0</v>
      </c>
      <c r="AJ91" s="27">
        <f>SUMIF('Depreciation Exp'!$F$8:$F$130,'Accum Dep'!$F91,'Depreciation Exp'!CJ$8:CJ$133)</f>
        <v>0</v>
      </c>
      <c r="AK91" s="27">
        <f>SUMIF('Depreciation Exp'!$F$8:$F$130,'Accum Dep'!$F91,'Depreciation Exp'!CK$8:CK$133)</f>
        <v>0</v>
      </c>
      <c r="AL91" s="27">
        <f>SUMIF('Depreciation Exp'!$F$8:$F$130,'Accum Dep'!$F91,'Depreciation Exp'!CL$8:CL$133)</f>
        <v>0</v>
      </c>
      <c r="AM91" s="27">
        <f>SUMIF('Depreciation Exp'!$F$8:$F$130,'Accum Dep'!$F91,'Depreciation Exp'!CM$8:CM$133)</f>
        <v>0</v>
      </c>
      <c r="AN91" s="27">
        <f>SUMIF('Depreciation Exp'!$F$8:$F$130,'Accum Dep'!$F91,'Depreciation Exp'!CN$8:CN$133)</f>
        <v>0</v>
      </c>
      <c r="AO91" s="27">
        <f>SUMIF('Depreciation Exp'!$F$8:$F$130,'Accum Dep'!$F91,'Depreciation Exp'!CO$8:CO$133)</f>
        <v>0</v>
      </c>
      <c r="AP91" s="27">
        <f>SUMIF('Depreciation Exp'!$F$8:$F$130,'Accum Dep'!$F91,'Depreciation Exp'!CP$8:CP$133)</f>
        <v>0</v>
      </c>
      <c r="AQ91" s="27">
        <f>SUMIF('Depreciation Exp'!$F$8:$F$130,'Accum Dep'!$F91,'Depreciation Exp'!CQ$8:CQ$133)</f>
        <v>0</v>
      </c>
      <c r="AR91" s="27">
        <f>SUMIF('Depreciation Exp'!$F$8:$F$130,'Accum Dep'!$F91,'Depreciation Exp'!CR$8:CR$133)</f>
        <v>0</v>
      </c>
      <c r="AS91" s="27">
        <f>SUMIF('Depreciation Exp'!$F$8:$F$130,'Accum Dep'!$F91,'Depreciation Exp'!CS$8:CS$133)</f>
        <v>0</v>
      </c>
      <c r="AT91" s="27">
        <f>SUMIF('Depreciation Exp'!$F$8:$F$130,'Accum Dep'!$F91,'Depreciation Exp'!CT$8:CT$133)</f>
        <v>0</v>
      </c>
      <c r="AU91" s="27">
        <f>SUMIF('Depreciation Exp'!$F$8:$F$130,'Accum Dep'!$F91,'Depreciation Exp'!CU$8:CU$133)</f>
        <v>0</v>
      </c>
      <c r="AV91" s="27">
        <f>SUMIF('Depreciation Exp'!$F$8:$F$130,'Accum Dep'!$F91,'Depreciation Exp'!CV$8:CV$133)</f>
        <v>0</v>
      </c>
      <c r="AW91" s="27">
        <f>SUMIF('Depreciation Exp'!$F$8:$F$130,'Accum Dep'!$F91,'Depreciation Exp'!CW$8:CW$133)</f>
        <v>0</v>
      </c>
      <c r="AX91" s="27">
        <f>SUMIF('Depreciation Exp'!$F$8:$F$130,'Accum Dep'!$F91,'Depreciation Exp'!CX$8:CX$133)</f>
        <v>0</v>
      </c>
      <c r="AY91" s="27">
        <f>SUMIF('Depreciation Exp'!$F$8:$F$130,'Accum Dep'!$F91,'Depreciation Exp'!CY$8:CY$133)</f>
        <v>0</v>
      </c>
      <c r="AZ91" s="27">
        <f>SUMIF('Depreciation Exp'!$F$8:$F$130,'Accum Dep'!$F91,'Depreciation Exp'!CZ$8:CZ$133)</f>
        <v>0</v>
      </c>
      <c r="BA91" s="27">
        <f>SUMIF('Depreciation Exp'!$F$8:$F$130,'Accum Dep'!$F91,'Depreciation Exp'!DA$8:DA$133)</f>
        <v>0</v>
      </c>
      <c r="BB91" s="27">
        <f>SUMIF('Depreciation Exp'!$F$8:$F$130,'Accum Dep'!$F91,'Depreciation Exp'!DB$8:DB$133)</f>
        <v>0</v>
      </c>
      <c r="BC91" s="27">
        <f>SUMIF('Depreciation Exp'!$F$8:$F$130,'Accum Dep'!$F91,'Depreciation Exp'!DC$8:DC$133)</f>
        <v>0</v>
      </c>
      <c r="BD91" s="27">
        <f>SUMIF('Depreciation Exp'!$F$8:$F$130,'Accum Dep'!$F91,'Depreciation Exp'!DD$8:DD$133)</f>
        <v>0</v>
      </c>
      <c r="BE91" s="27">
        <f>SUMIF('Depreciation Exp'!$F$8:$F$130,'Accum Dep'!$F91,'Depreciation Exp'!DE$8:DE$133)</f>
        <v>0</v>
      </c>
      <c r="BF91" s="59"/>
      <c r="BG91" s="27">
        <f>SUMIF(Adjustments!$J$4:$J$921,($F91&amp;"/"&amp;BG$4&amp;"/"&amp;BG$3&amp;"/"&amp;BG$2),Adjustments!L$4:L$921)</f>
        <v>0</v>
      </c>
      <c r="BH91" s="27">
        <f>SUMIF(Adjustments!$J$4:$J$921,($F91&amp;"/"&amp;BH$4&amp;"/"&amp;BH$3&amp;"/"&amp;BH$2),Adjustments!M$4:M$921)</f>
        <v>0</v>
      </c>
      <c r="BI91" s="27">
        <f>SUMIF(Adjustments!$J$4:$J$921,($F91&amp;"/"&amp;BI$4&amp;"/"&amp;BI$3&amp;"/"&amp;BI$2),Adjustments!N$4:N$921)</f>
        <v>0</v>
      </c>
      <c r="BJ91" s="27">
        <f>SUMIF(Adjustments!$J$4:$J$921,($F91&amp;"/"&amp;BJ$4&amp;"/"&amp;BJ$3&amp;"/"&amp;BJ$2),Adjustments!O$4:O$921)</f>
        <v>0</v>
      </c>
      <c r="BK91" s="27">
        <f>SUMIF(Adjustments!$J$4:$J$921,($F91&amp;"/"&amp;BK$4&amp;"/"&amp;BK$3&amp;"/"&amp;BK$2),Adjustments!P$4:P$921)</f>
        <v>0</v>
      </c>
      <c r="BL91" s="27">
        <f>SUMIF(Adjustments!$J$4:$J$921,($F91&amp;"/"&amp;BL$4&amp;"/"&amp;BL$3&amp;"/"&amp;BL$2),Adjustments!Q$4:Q$921)</f>
        <v>0</v>
      </c>
      <c r="BM91" s="27">
        <f>SUMIF(Adjustments!$J$4:$J$921,($F91&amp;"/"&amp;BM$4&amp;"/"&amp;BM$3&amp;"/"&amp;BM$2),Adjustments!R$4:R$921)</f>
        <v>0</v>
      </c>
      <c r="BN91" s="27">
        <f>SUMIF(Adjustments!$J$4:$J$921,($F91&amp;"/"&amp;BN$4&amp;"/"&amp;BN$3&amp;"/"&amp;BN$2),Adjustments!S$4:S$921)</f>
        <v>0</v>
      </c>
      <c r="BO91" s="27">
        <f>SUMIF(Adjustments!$J$4:$J$921,($F91&amp;"/"&amp;BO$4&amp;"/"&amp;BO$3&amp;"/"&amp;BO$2),Adjustments!T$4:T$921)</f>
        <v>0</v>
      </c>
      <c r="BP91" s="27">
        <f>SUMIF(Adjustments!$J$4:$J$921,($F91&amp;"/"&amp;BP$4&amp;"/"&amp;BP$3&amp;"/"&amp;BP$2),Adjustments!U$4:U$921)</f>
        <v>0</v>
      </c>
      <c r="BQ91" s="27">
        <f>SUMIF(Adjustments!$J$4:$J$921,($F91&amp;"/"&amp;BQ$4&amp;"/"&amp;BQ$3&amp;"/"&amp;BQ$2),Adjustments!V$4:V$921)</f>
        <v>0</v>
      </c>
      <c r="BR91" s="27">
        <f>SUMIF(Adjustments!$J$4:$J$921,($F91&amp;"/"&amp;BR$4&amp;"/"&amp;BR$3&amp;"/"&amp;BR$2),Adjustments!W$4:W$921)</f>
        <v>0</v>
      </c>
      <c r="BS91" s="27">
        <f>SUMIF(Adjustments!$J$4:$J$921,($F91&amp;"/"&amp;BS$4&amp;"/"&amp;BS$3&amp;"/"&amp;BS$2),Adjustments!X$4:X$921)</f>
        <v>0</v>
      </c>
      <c r="BT91" s="27">
        <f>SUMIF(Adjustments!$J$4:$J$921,($F91&amp;"/"&amp;BT$4&amp;"/"&amp;BT$3&amp;"/"&amp;BT$2),Adjustments!Y$4:Y$921)</f>
        <v>0</v>
      </c>
      <c r="BU91" s="27">
        <f>SUMIF(Adjustments!$J$4:$J$921,($F91&amp;"/"&amp;BU$4&amp;"/"&amp;BU$3&amp;"/"&amp;BU$2),Adjustments!Z$4:Z$921)</f>
        <v>0</v>
      </c>
      <c r="BV91" s="27">
        <f>SUMIF(Adjustments!$J$4:$J$921,($F91&amp;"/"&amp;BV$4&amp;"/"&amp;BV$3&amp;"/"&amp;BV$2),Adjustments!AA$4:AA$921)</f>
        <v>0</v>
      </c>
      <c r="BW91" s="27">
        <f>SUMIF(Adjustments!$J$4:$J$921,($F91&amp;"/"&amp;BW$4&amp;"/"&amp;BW$3&amp;"/"&amp;BW$2),Adjustments!AB$4:AB$921)</f>
        <v>0</v>
      </c>
      <c r="BX91" s="27">
        <f>SUMIF(Adjustments!$J$4:$J$921,($F91&amp;"/"&amp;BX$4&amp;"/"&amp;BX$3&amp;"/"&amp;BX$2),Adjustments!AC$4:AC$921)</f>
        <v>0</v>
      </c>
      <c r="BY91" s="27">
        <f>SUMIF(Adjustments!$J$4:$J$921,($F91&amp;"/"&amp;BY$4&amp;"/"&amp;BY$3&amp;"/"&amp;BY$2),Adjustments!AD$4:AD$921)</f>
        <v>0</v>
      </c>
      <c r="BZ91" s="27">
        <f>SUMIF(Adjustments!$J$4:$J$921,($F91&amp;"/"&amp;BZ$4&amp;"/"&amp;BZ$3&amp;"/"&amp;BZ$2),Adjustments!AE$4:AE$921)</f>
        <v>0</v>
      </c>
      <c r="CA91" s="27">
        <f>SUMIF(Adjustments!$J$4:$J$921,($F91&amp;"/"&amp;CA$4&amp;"/"&amp;CA$3&amp;"/"&amp;CA$2),Adjustments!AF$4:AF$921)</f>
        <v>0</v>
      </c>
      <c r="CB91" s="27">
        <f>SUMIF(Adjustments!$J$4:$J$921,($F91&amp;"/"&amp;CB$4&amp;"/"&amp;CB$3&amp;"/"&amp;CB$2),Adjustments!AG$4:AG$921)</f>
        <v>0</v>
      </c>
      <c r="CC91" s="27">
        <f>SUMIF(Adjustments!$J$4:$J$921,($F91&amp;"/"&amp;CC$4&amp;"/"&amp;CC$3&amp;"/"&amp;CC$2),Adjustments!AH$4:AH$921)</f>
        <v>0</v>
      </c>
      <c r="CD91" s="5"/>
      <c r="CE91" s="27">
        <f>SUMIF(Adjustments!$J$4:$J$921,($F91&amp;"/"&amp;CE$4&amp;"/"&amp;CE$3&amp;"/"&amp;CE$2),Adjustments!L$4:L$921)</f>
        <v>0</v>
      </c>
      <c r="CF91" s="27">
        <f>SUMIF(Adjustments!$J$4:$J$921,($F91&amp;"/"&amp;CF$4&amp;"/"&amp;CF$3&amp;"/"&amp;CF$2),Adjustments!M$4:M$921)</f>
        <v>0</v>
      </c>
      <c r="CG91" s="27">
        <f>SUMIF(Adjustments!$J$4:$J$921,($F91&amp;"/"&amp;CG$4&amp;"/"&amp;CG$3&amp;"/"&amp;CG$2),Adjustments!N$4:N$921)</f>
        <v>0</v>
      </c>
      <c r="CH91" s="27">
        <f>SUMIF(Adjustments!$J$4:$J$921,($F91&amp;"/"&amp;CH$4&amp;"/"&amp;CH$3&amp;"/"&amp;CH$2),Adjustments!O$4:O$921)</f>
        <v>0</v>
      </c>
      <c r="CI91" s="27">
        <f>SUMIF(Adjustments!$J$4:$J$921,($F91&amp;"/"&amp;CI$4&amp;"/"&amp;CI$3&amp;"/"&amp;CI$2),Adjustments!P$4:P$921)</f>
        <v>0</v>
      </c>
      <c r="CJ91" s="27">
        <f>SUMIF(Adjustments!$J$4:$J$921,($F91&amp;"/"&amp;CJ$4&amp;"/"&amp;CJ$3&amp;"/"&amp;CJ$2),Adjustments!Q$4:Q$921)</f>
        <v>0</v>
      </c>
      <c r="CK91" s="27">
        <f>SUMIF(Adjustments!$J$4:$J$921,($F91&amp;"/"&amp;CK$4&amp;"/"&amp;CK$3&amp;"/"&amp;CK$2),Adjustments!R$4:R$921)</f>
        <v>0</v>
      </c>
      <c r="CL91" s="27">
        <f>SUMIF(Adjustments!$J$4:$J$921,($F91&amp;"/"&amp;CL$4&amp;"/"&amp;CL$3&amp;"/"&amp;CL$2),Adjustments!S$4:S$921)</f>
        <v>0</v>
      </c>
      <c r="CM91" s="27">
        <f>SUMIF(Adjustments!$J$4:$J$921,($F91&amp;"/"&amp;CM$4&amp;"/"&amp;CM$3&amp;"/"&amp;CM$2),Adjustments!T$4:T$921)</f>
        <v>0</v>
      </c>
      <c r="CN91" s="27">
        <f>SUMIF(Adjustments!$J$4:$J$921,($F91&amp;"/"&amp;CN$4&amp;"/"&amp;CN$3&amp;"/"&amp;CN$2),Adjustments!U$4:U$921)</f>
        <v>0</v>
      </c>
      <c r="CO91" s="27">
        <f>SUMIF(Adjustments!$J$4:$J$921,($F91&amp;"/"&amp;CO$4&amp;"/"&amp;CO$3&amp;"/"&amp;CO$2),Adjustments!V$4:V$921)</f>
        <v>0</v>
      </c>
      <c r="CP91" s="27">
        <f>SUMIF(Adjustments!$J$4:$J$921,($F91&amp;"/"&amp;CP$4&amp;"/"&amp;CP$3&amp;"/"&amp;CP$2),Adjustments!W$4:W$921)</f>
        <v>0</v>
      </c>
      <c r="CQ91" s="27">
        <f>SUMIF(Adjustments!$J$4:$J$921,($F91&amp;"/"&amp;CQ$4&amp;"/"&amp;CQ$3&amp;"/"&amp;CQ$2),Adjustments!X$4:X$921)</f>
        <v>0</v>
      </c>
      <c r="CR91" s="27">
        <f>SUMIF(Adjustments!$J$4:$J$921,($F91&amp;"/"&amp;CR$4&amp;"/"&amp;CR$3&amp;"/"&amp;CR$2),Adjustments!Y$4:Y$921)</f>
        <v>0</v>
      </c>
      <c r="CS91" s="27">
        <f>SUMIF(Adjustments!$J$4:$J$921,($F91&amp;"/"&amp;CS$4&amp;"/"&amp;CS$3&amp;"/"&amp;CS$2),Adjustments!Z$4:Z$921)</f>
        <v>0</v>
      </c>
      <c r="CT91" s="27">
        <f>SUMIF(Adjustments!$J$4:$J$921,($F91&amp;"/"&amp;CT$4&amp;"/"&amp;CT$3&amp;"/"&amp;CT$2),Adjustments!AA$4:AA$921)</f>
        <v>0</v>
      </c>
      <c r="CU91" s="27">
        <f>SUMIF(Adjustments!$J$4:$J$921,($F91&amp;"/"&amp;CU$4&amp;"/"&amp;CU$3&amp;"/"&amp;CU$2),Adjustments!AB$4:AB$921)</f>
        <v>0</v>
      </c>
      <c r="CV91" s="27">
        <f>SUMIF(Adjustments!$J$4:$J$921,($F91&amp;"/"&amp;CV$4&amp;"/"&amp;CV$3&amp;"/"&amp;CV$2),Adjustments!AC$4:AC$921)</f>
        <v>0</v>
      </c>
      <c r="CW91" s="27">
        <f>SUMIF(Adjustments!$J$4:$J$921,($F91&amp;"/"&amp;CW$4&amp;"/"&amp;CW$3&amp;"/"&amp;CW$2),Adjustments!AD$4:AD$921)</f>
        <v>0</v>
      </c>
      <c r="CX91" s="27">
        <f>SUMIF(Adjustments!$J$4:$J$921,($F91&amp;"/"&amp;CX$4&amp;"/"&amp;CX$3&amp;"/"&amp;CX$2),Adjustments!AE$4:AE$921)</f>
        <v>0</v>
      </c>
      <c r="CY91" s="27">
        <f>SUMIF(Adjustments!$J$4:$J$921,($F91&amp;"/"&amp;CY$4&amp;"/"&amp;CY$3&amp;"/"&amp;CY$2),Adjustments!AF$4:AF$921)</f>
        <v>0</v>
      </c>
      <c r="CZ91" s="27">
        <f>SUMIF(Adjustments!$J$4:$J$921,($F91&amp;"/"&amp;CZ$4&amp;"/"&amp;CZ$3&amp;"/"&amp;CZ$2),Adjustments!AG$4:AG$921)</f>
        <v>0</v>
      </c>
      <c r="DA91" s="27">
        <f>SUMIF(Adjustments!$J$4:$J$921,($F91&amp;"/"&amp;DA$4&amp;"/"&amp;DA$3&amp;"/"&amp;DA$2),Adjustments!AH$4:AH$921)</f>
        <v>0</v>
      </c>
      <c r="DB91" s="5"/>
      <c r="DC91" s="27">
        <f>SUMIF(Adjustments!$J$4:$J$921,($F91&amp;"/"&amp;DC$4&amp;"/"&amp;DC$3&amp;"/"&amp;DC$2),Adjustments!L$4:L$921)</f>
        <v>0</v>
      </c>
      <c r="DD91" s="27">
        <f>SUMIF(Adjustments!$J$4:$J$921,($F91&amp;"/"&amp;DD$4&amp;"/"&amp;DD$3&amp;"/"&amp;DD$2),Adjustments!M$4:M$921)</f>
        <v>0</v>
      </c>
      <c r="DE91" s="27">
        <f>SUMIF(Adjustments!$J$4:$J$921,($F91&amp;"/"&amp;DE$4&amp;"/"&amp;DE$3&amp;"/"&amp;DE$2),Adjustments!N$4:N$921)</f>
        <v>0</v>
      </c>
      <c r="DF91" s="27">
        <f>SUMIF(Adjustments!$J$4:$J$921,($F91&amp;"/"&amp;DF$4&amp;"/"&amp;DF$3&amp;"/"&amp;DF$2),Adjustments!O$4:O$921)</f>
        <v>0</v>
      </c>
      <c r="DG91" s="27">
        <f>SUMIF(Adjustments!$J$4:$J$921,($F91&amp;"/"&amp;DG$4&amp;"/"&amp;DG$3&amp;"/"&amp;DG$2),Adjustments!P$4:P$921)</f>
        <v>0</v>
      </c>
      <c r="DH91" s="27">
        <f>SUMIF(Adjustments!$J$4:$J$921,($F91&amp;"/"&amp;DH$4&amp;"/"&amp;DH$3&amp;"/"&amp;DH$2),Adjustments!Q$4:Q$921)</f>
        <v>0</v>
      </c>
      <c r="DI91" s="27">
        <f>SUMIF(Adjustments!$J$4:$J$921,($F91&amp;"/"&amp;DI$4&amp;"/"&amp;DI$3&amp;"/"&amp;DI$2),Adjustments!R$4:R$921)</f>
        <v>0</v>
      </c>
      <c r="DJ91" s="27">
        <f>SUMIF(Adjustments!$J$4:$J$921,($F91&amp;"/"&amp;DJ$4&amp;"/"&amp;DJ$3&amp;"/"&amp;DJ$2),Adjustments!S$4:S$921)</f>
        <v>0</v>
      </c>
      <c r="DK91" s="27">
        <f>SUMIF(Adjustments!$J$4:$J$921,($F91&amp;"/"&amp;DK$4&amp;"/"&amp;DK$3&amp;"/"&amp;DK$2),Adjustments!T$4:T$921)</f>
        <v>0</v>
      </c>
      <c r="DL91" s="27">
        <f>SUMIF(Adjustments!$J$4:$J$921,($F91&amp;"/"&amp;DL$4&amp;"/"&amp;DL$3&amp;"/"&amp;DL$2),Adjustments!U$4:U$921)</f>
        <v>0</v>
      </c>
      <c r="DM91" s="27">
        <f>SUMIF(Adjustments!$J$4:$J$921,($F91&amp;"/"&amp;DM$4&amp;"/"&amp;DM$3&amp;"/"&amp;DM$2),Adjustments!V$4:V$921)</f>
        <v>0</v>
      </c>
      <c r="DN91" s="27">
        <f>SUMIF(Adjustments!$J$4:$J$921,($F91&amp;"/"&amp;DN$4&amp;"/"&amp;DN$3&amp;"/"&amp;DN$2),Adjustments!W$4:W$921)</f>
        <v>0</v>
      </c>
      <c r="DO91" s="27">
        <f>SUMIF(Adjustments!$J$4:$J$921,($F91&amp;"/"&amp;DO$4&amp;"/"&amp;DO$3&amp;"/"&amp;DO$2),Adjustments!X$4:X$921)</f>
        <v>0</v>
      </c>
      <c r="DP91" s="27">
        <f>SUMIF(Adjustments!$J$4:$J$921,($F91&amp;"/"&amp;DP$4&amp;"/"&amp;DP$3&amp;"/"&amp;DP$2),Adjustments!Y$4:Y$921)</f>
        <v>0</v>
      </c>
      <c r="DQ91" s="27">
        <f>SUMIF(Adjustments!$J$4:$J$921,($F91&amp;"/"&amp;DQ$4&amp;"/"&amp;DQ$3&amp;"/"&amp;DQ$2),Adjustments!Z$4:Z$921)</f>
        <v>0</v>
      </c>
      <c r="DR91" s="27">
        <f>SUMIF(Adjustments!$J$4:$J$921,($F91&amp;"/"&amp;DR$4&amp;"/"&amp;DR$3&amp;"/"&amp;DR$2),Adjustments!AA$4:AA$921)</f>
        <v>0</v>
      </c>
      <c r="DS91" s="27">
        <f>SUMIF(Adjustments!$J$4:$J$921,($F91&amp;"/"&amp;DS$4&amp;"/"&amp;DS$3&amp;"/"&amp;DS$2),Adjustments!AB$4:AB$921)</f>
        <v>0</v>
      </c>
      <c r="DT91" s="27">
        <f>SUMIF(Adjustments!$J$4:$J$921,($F91&amp;"/"&amp;DT$4&amp;"/"&amp;DT$3&amp;"/"&amp;DT$2),Adjustments!AC$4:AC$921)</f>
        <v>0</v>
      </c>
      <c r="DU91" s="27">
        <f>SUMIF(Adjustments!$J$4:$J$921,($F91&amp;"/"&amp;DU$4&amp;"/"&amp;DU$3&amp;"/"&amp;DU$2),Adjustments!AD$4:AD$921)</f>
        <v>0</v>
      </c>
      <c r="DV91" s="27">
        <f>SUMIF(Adjustments!$J$4:$J$921,($F91&amp;"/"&amp;DV$4&amp;"/"&amp;DV$3&amp;"/"&amp;DV$2),Adjustments!AE$4:AE$921)</f>
        <v>0</v>
      </c>
      <c r="DW91" s="27">
        <f>SUMIF(Adjustments!$J$4:$J$921,($F91&amp;"/"&amp;DW$4&amp;"/"&amp;DW$3&amp;"/"&amp;DW$2),Adjustments!AF$4:AF$921)</f>
        <v>0</v>
      </c>
      <c r="DX91" s="27">
        <f>SUMIF(Adjustments!$J$4:$J$921,($F91&amp;"/"&amp;DX$4&amp;"/"&amp;DX$3&amp;"/"&amp;DX$2),Adjustments!AG$4:AG$921)</f>
        <v>0</v>
      </c>
      <c r="DY91" s="27">
        <f>SUMIF(Adjustments!$J$4:$J$921,($F91&amp;"/"&amp;DY$4&amp;"/"&amp;DY$3&amp;"/"&amp;DY$2),Adjustments!AH$4:AH$921)</f>
        <v>0</v>
      </c>
      <c r="DZ91" s="5"/>
      <c r="EA91" s="27">
        <f>SUMIF(Adjustments!$J$4:$J$921,($F91&amp;"/"&amp;EA$4&amp;"/"&amp;EA$3&amp;"/"&amp;EA$2),Adjustments!L$4:L$921)</f>
        <v>0</v>
      </c>
      <c r="EB91" s="27">
        <f>SUMIF(Adjustments!$J$4:$J$921,($F91&amp;"/"&amp;EB$4&amp;"/"&amp;EB$3&amp;"/"&amp;EB$2),Adjustments!M$4:M$921)</f>
        <v>0</v>
      </c>
      <c r="EC91" s="27">
        <f>SUMIF(Adjustments!$J$4:$J$921,($F91&amp;"/"&amp;EC$4&amp;"/"&amp;EC$3&amp;"/"&amp;EC$2),Adjustments!N$4:N$921)</f>
        <v>0</v>
      </c>
      <c r="ED91" s="27">
        <f>SUMIF(Adjustments!$J$4:$J$921,($F91&amp;"/"&amp;ED$4&amp;"/"&amp;ED$3&amp;"/"&amp;ED$2),Adjustments!O$4:O$921)</f>
        <v>0</v>
      </c>
      <c r="EE91" s="27">
        <f>SUMIF(Adjustments!$J$4:$J$921,($F91&amp;"/"&amp;EE$4&amp;"/"&amp;EE$3&amp;"/"&amp;EE$2),Adjustments!P$4:P$921)</f>
        <v>0</v>
      </c>
      <c r="EF91" s="27">
        <f>SUMIF(Adjustments!$J$4:$J$921,($F91&amp;"/"&amp;EF$4&amp;"/"&amp;EF$3&amp;"/"&amp;EF$2),Adjustments!Q$4:Q$921)</f>
        <v>0</v>
      </c>
      <c r="EG91" s="27">
        <f>SUMIF(Adjustments!$J$4:$J$921,($F91&amp;"/"&amp;EG$4&amp;"/"&amp;EG$3&amp;"/"&amp;EG$2),Adjustments!R$4:R$921)</f>
        <v>0</v>
      </c>
      <c r="EH91" s="27">
        <f>SUMIF(Adjustments!$J$4:$J$921,($F91&amp;"/"&amp;EH$4&amp;"/"&amp;EH$3&amp;"/"&amp;EH$2),Adjustments!S$4:S$921)</f>
        <v>0</v>
      </c>
      <c r="EI91" s="27">
        <f>SUMIF(Adjustments!$J$4:$J$921,($F91&amp;"/"&amp;EI$4&amp;"/"&amp;EI$3&amp;"/"&amp;EI$2),Adjustments!T$4:T$921)</f>
        <v>0</v>
      </c>
      <c r="EJ91" s="27">
        <f>SUMIF(Adjustments!$J$4:$J$921,($F91&amp;"/"&amp;EJ$4&amp;"/"&amp;EJ$3&amp;"/"&amp;EJ$2),Adjustments!U$4:U$921)</f>
        <v>0</v>
      </c>
      <c r="EK91" s="27">
        <f>SUMIF(Adjustments!$J$4:$J$921,($F91&amp;"/"&amp;EK$4&amp;"/"&amp;EK$3&amp;"/"&amp;EK$2),Adjustments!V$4:V$921)</f>
        <v>0</v>
      </c>
      <c r="EL91" s="27">
        <f>SUMIF(Adjustments!$J$4:$J$921,($F91&amp;"/"&amp;EL$4&amp;"/"&amp;EL$3&amp;"/"&amp;EL$2),Adjustments!W$4:W$921)</f>
        <v>0</v>
      </c>
      <c r="EM91" s="27">
        <f>SUMIF(Adjustments!$J$4:$J$921,($F91&amp;"/"&amp;EM$4&amp;"/"&amp;EM$3&amp;"/"&amp;EM$2),Adjustments!X$4:X$921)</f>
        <v>0</v>
      </c>
      <c r="EN91" s="27">
        <f>SUMIF(Adjustments!$J$4:$J$921,($F91&amp;"/"&amp;EN$4&amp;"/"&amp;EN$3&amp;"/"&amp;EN$2),Adjustments!Y$4:Y$921)</f>
        <v>0</v>
      </c>
      <c r="EO91" s="27">
        <f>SUMIF(Adjustments!$J$4:$J$921,($F91&amp;"/"&amp;EO$4&amp;"/"&amp;EO$3&amp;"/"&amp;EO$2),Adjustments!Z$4:Z$921)</f>
        <v>0</v>
      </c>
      <c r="EP91" s="27">
        <f>SUMIF(Adjustments!$J$4:$J$921,($F91&amp;"/"&amp;EP$4&amp;"/"&amp;EP$3&amp;"/"&amp;EP$2),Adjustments!AA$4:AA$921)</f>
        <v>0</v>
      </c>
      <c r="EQ91" s="27">
        <f>SUMIF(Adjustments!$J$4:$J$921,($F91&amp;"/"&amp;EQ$4&amp;"/"&amp;EQ$3&amp;"/"&amp;EQ$2),Adjustments!AB$4:AB$921)</f>
        <v>0</v>
      </c>
      <c r="ER91" s="27">
        <f>SUMIF(Adjustments!$J$4:$J$921,($F91&amp;"/"&amp;ER$4&amp;"/"&amp;ER$3&amp;"/"&amp;ER$2),Adjustments!AC$4:AC$921)</f>
        <v>0</v>
      </c>
      <c r="ES91" s="27">
        <f>SUMIF(Adjustments!$J$4:$J$921,($F91&amp;"/"&amp;ES$4&amp;"/"&amp;ES$3&amp;"/"&amp;ES$2),Adjustments!AD$4:AD$921)</f>
        <v>0</v>
      </c>
      <c r="ET91" s="27">
        <f>SUMIF(Adjustments!$J$4:$J$921,($F91&amp;"/"&amp;ET$4&amp;"/"&amp;ET$3&amp;"/"&amp;ET$2),Adjustments!AE$4:AE$921)</f>
        <v>0</v>
      </c>
      <c r="EU91" s="27">
        <f>SUMIF(Adjustments!$J$4:$J$921,($F91&amp;"/"&amp;EU$4&amp;"/"&amp;EU$3&amp;"/"&amp;EU$2),Adjustments!AF$4:AF$921)</f>
        <v>0</v>
      </c>
      <c r="EV91" s="27">
        <f>SUMIF(Adjustments!$J$4:$J$921,($F91&amp;"/"&amp;EV$4&amp;"/"&amp;EV$3&amp;"/"&amp;EV$2),Adjustments!AG$4:AG$921)</f>
        <v>0</v>
      </c>
      <c r="EW91" s="27">
        <f>SUMIF(Adjustments!$J$4:$J$921,($F91&amp;"/"&amp;EW$4&amp;"/"&amp;EW$3&amp;"/"&amp;EW$2),Adjustments!AH$4:AH$921)</f>
        <v>0</v>
      </c>
      <c r="EX91" s="5"/>
      <c r="EY91" s="27">
        <f>SUMIF(Adjustments!$J$4:$J$921,($F91&amp;"/"&amp;EY$4&amp;"/"&amp;EY$3&amp;"/"&amp;EY$2),Adjustments!L$4:L$921)</f>
        <v>0</v>
      </c>
      <c r="EZ91" s="27">
        <f>SUMIF(Adjustments!$J$4:$J$921,($F91&amp;"/"&amp;EZ$4&amp;"/"&amp;EZ$3&amp;"/"&amp;EZ$2),Adjustments!M$4:M$921)</f>
        <v>0</v>
      </c>
      <c r="FA91" s="27">
        <f>SUMIF(Adjustments!$J$4:$J$921,($F91&amp;"/"&amp;FA$4&amp;"/"&amp;FA$3&amp;"/"&amp;FA$2),Adjustments!N$4:N$921)</f>
        <v>0</v>
      </c>
      <c r="FB91" s="27">
        <f>SUMIF(Adjustments!$J$4:$J$921,($F91&amp;"/"&amp;FB$4&amp;"/"&amp;FB$3&amp;"/"&amp;FB$2),Adjustments!O$4:O$921)</f>
        <v>0</v>
      </c>
      <c r="FC91" s="27">
        <f>SUMIF(Adjustments!$J$4:$J$921,($F91&amp;"/"&amp;FC$4&amp;"/"&amp;FC$3&amp;"/"&amp;FC$2),Adjustments!P$4:P$921)</f>
        <v>0</v>
      </c>
      <c r="FD91" s="27">
        <f>SUMIF(Adjustments!$J$4:$J$921,($F91&amp;"/"&amp;FD$4&amp;"/"&amp;FD$3&amp;"/"&amp;FD$2),Adjustments!Q$4:Q$921)</f>
        <v>0</v>
      </c>
      <c r="FE91" s="27">
        <f>SUMIF(Adjustments!$J$4:$J$921,($F91&amp;"/"&amp;FE$4&amp;"/"&amp;FE$3&amp;"/"&amp;FE$2),Adjustments!R$4:R$921)</f>
        <v>0</v>
      </c>
      <c r="FF91" s="27">
        <f>SUMIF(Adjustments!$J$4:$J$921,($F91&amp;"/"&amp;FF$4&amp;"/"&amp;FF$3&amp;"/"&amp;FF$2),Adjustments!S$4:S$921)</f>
        <v>0</v>
      </c>
      <c r="FG91" s="27">
        <f>SUMIF(Adjustments!$J$4:$J$921,($F91&amp;"/"&amp;FG$4&amp;"/"&amp;FG$3&amp;"/"&amp;FG$2),Adjustments!T$4:T$921)</f>
        <v>0</v>
      </c>
      <c r="FH91" s="27">
        <f>SUMIF(Adjustments!$J$4:$J$921,($F91&amp;"/"&amp;FH$4&amp;"/"&amp;FH$3&amp;"/"&amp;FH$2),Adjustments!U$4:U$921)</f>
        <v>0</v>
      </c>
      <c r="FI91" s="27">
        <f>SUMIF(Adjustments!$J$4:$J$921,($F91&amp;"/"&amp;FI$4&amp;"/"&amp;FI$3&amp;"/"&amp;FI$2),Adjustments!V$4:V$921)</f>
        <v>0</v>
      </c>
      <c r="FJ91" s="27">
        <f>SUMIF(Adjustments!$J$4:$J$921,($F91&amp;"/"&amp;FJ$4&amp;"/"&amp;FJ$3&amp;"/"&amp;FJ$2),Adjustments!W$4:W$921)</f>
        <v>0</v>
      </c>
      <c r="FK91" s="27">
        <f>SUMIF(Adjustments!$J$4:$J$921,($F91&amp;"/"&amp;FK$4&amp;"/"&amp;FK$3&amp;"/"&amp;FK$2),Adjustments!X$4:X$921)</f>
        <v>0</v>
      </c>
      <c r="FL91" s="27">
        <f>SUMIF(Adjustments!$J$4:$J$921,($F91&amp;"/"&amp;FL$4&amp;"/"&amp;FL$3&amp;"/"&amp;FL$2),Adjustments!Y$4:Y$921)</f>
        <v>0</v>
      </c>
      <c r="FM91" s="27">
        <f>SUMIF(Adjustments!$J$4:$J$921,($F91&amp;"/"&amp;FM$4&amp;"/"&amp;FM$3&amp;"/"&amp;FM$2),Adjustments!Z$4:Z$921)</f>
        <v>0</v>
      </c>
      <c r="FN91" s="27">
        <f>SUMIF(Adjustments!$J$4:$J$921,($F91&amp;"/"&amp;FN$4&amp;"/"&amp;FN$3&amp;"/"&amp;FN$2),Adjustments!AA$4:AA$921)</f>
        <v>0</v>
      </c>
      <c r="FO91" s="27">
        <f>SUMIF(Adjustments!$J$4:$J$921,($F91&amp;"/"&amp;FO$4&amp;"/"&amp;FO$3&amp;"/"&amp;FO$2),Adjustments!AB$4:AB$921)</f>
        <v>0</v>
      </c>
      <c r="FP91" s="27">
        <f>SUMIF(Adjustments!$J$4:$J$921,($F91&amp;"/"&amp;FP$4&amp;"/"&amp;FP$3&amp;"/"&amp;FP$2),Adjustments!AC$4:AC$921)</f>
        <v>0</v>
      </c>
      <c r="FQ91" s="27">
        <f>SUMIF(Adjustments!$J$4:$J$921,($F91&amp;"/"&amp;FQ$4&amp;"/"&amp;FQ$3&amp;"/"&amp;FQ$2),Adjustments!AD$4:AD$921)</f>
        <v>0</v>
      </c>
      <c r="FR91" s="27">
        <f>SUMIF(Adjustments!$J$4:$J$921,($F91&amp;"/"&amp;FR$4&amp;"/"&amp;FR$3&amp;"/"&amp;FR$2),Adjustments!AE$4:AE$921)</f>
        <v>0</v>
      </c>
      <c r="FS91" s="27">
        <f>SUMIF(Adjustments!$J$4:$J$921,($F91&amp;"/"&amp;FS$4&amp;"/"&amp;FS$3&amp;"/"&amp;FS$2),Adjustments!AF$4:AF$921)</f>
        <v>0</v>
      </c>
      <c r="FT91" s="27">
        <f>SUMIF(Adjustments!$J$4:$J$921,($F91&amp;"/"&amp;FT$4&amp;"/"&amp;FT$3&amp;"/"&amp;FT$2),Adjustments!AG$4:AG$921)</f>
        <v>0</v>
      </c>
      <c r="FU91" s="27">
        <f>SUMIF(Adjustments!$J$4:$J$921,($F91&amp;"/"&amp;FU$4&amp;"/"&amp;FU$3&amp;"/"&amp;FU$2),Adjustments!AH$4:AH$921)</f>
        <v>0</v>
      </c>
      <c r="FV91" s="5"/>
      <c r="FW91" s="27">
        <f t="shared" si="302"/>
        <v>0</v>
      </c>
      <c r="FX91" s="5"/>
      <c r="FY91" s="358">
        <f>VLOOKUP(F91,Scenarios!Z93:AD214,5,0)</f>
        <v>0</v>
      </c>
      <c r="FZ91" s="16">
        <f t="shared" si="303"/>
        <v>0</v>
      </c>
      <c r="GA91" s="16">
        <f t="shared" si="304"/>
        <v>0</v>
      </c>
      <c r="GB91" s="16">
        <f t="shared" si="305"/>
        <v>0</v>
      </c>
      <c r="GC91" s="16">
        <f t="shared" si="306"/>
        <v>0</v>
      </c>
      <c r="GD91" s="16">
        <f t="shared" si="307"/>
        <v>0</v>
      </c>
      <c r="GE91" s="16">
        <f t="shared" si="308"/>
        <v>0</v>
      </c>
      <c r="GF91" s="16">
        <f t="shared" si="309"/>
        <v>0</v>
      </c>
      <c r="GG91" s="16">
        <f t="shared" si="310"/>
        <v>0</v>
      </c>
      <c r="GH91" s="16">
        <f t="shared" si="311"/>
        <v>0</v>
      </c>
      <c r="GI91" s="16">
        <f t="shared" si="312"/>
        <v>0</v>
      </c>
      <c r="GJ91" s="16">
        <f t="shared" si="313"/>
        <v>0</v>
      </c>
      <c r="GK91" s="16">
        <f t="shared" si="314"/>
        <v>0</v>
      </c>
      <c r="GL91" s="16">
        <f t="shared" si="315"/>
        <v>0</v>
      </c>
      <c r="GM91" s="16">
        <f t="shared" si="316"/>
        <v>0</v>
      </c>
      <c r="GN91" s="16">
        <f t="shared" si="317"/>
        <v>0</v>
      </c>
      <c r="GO91" s="16">
        <f t="shared" si="318"/>
        <v>0</v>
      </c>
      <c r="GP91" s="16">
        <f t="shared" si="319"/>
        <v>0</v>
      </c>
      <c r="GQ91" s="16">
        <f t="shared" si="320"/>
        <v>0</v>
      </c>
      <c r="GR91" s="16">
        <f t="shared" si="321"/>
        <v>0</v>
      </c>
      <c r="GS91" s="16">
        <f t="shared" si="322"/>
        <v>0</v>
      </c>
      <c r="GT91" s="16">
        <f t="shared" si="323"/>
        <v>0</v>
      </c>
      <c r="GU91" s="16">
        <f t="shared" si="324"/>
        <v>0</v>
      </c>
      <c r="GV91" s="16">
        <f t="shared" si="325"/>
        <v>0</v>
      </c>
      <c r="GW91" s="13"/>
      <c r="GX91" s="569" t="s">
        <v>1209</v>
      </c>
      <c r="GY91" s="599" t="str">
        <f t="shared" si="242"/>
        <v>111IPWYU</v>
      </c>
      <c r="GZ91" s="563">
        <f t="shared" si="326"/>
        <v>0</v>
      </c>
      <c r="HA91" s="127">
        <f>VLOOKUP($GX91,Scenarios!$V$11:$Y$132,4,0)</f>
        <v>0</v>
      </c>
      <c r="HB91" s="127">
        <f t="shared" si="328"/>
        <v>0</v>
      </c>
      <c r="HD91" s="106">
        <f>VLOOKUP($GX91,Scenarios!$AE$11:$AF$132,2,0)</f>
        <v>0</v>
      </c>
      <c r="HE91" s="106">
        <f>VLOOKUP($GX91,Scenarios!$V$11:$Y$132,4,0)</f>
        <v>0</v>
      </c>
      <c r="HF91" s="106">
        <f t="shared" si="329"/>
        <v>0</v>
      </c>
      <c r="HH91" s="106">
        <f t="shared" si="327"/>
        <v>0</v>
      </c>
    </row>
    <row r="92" spans="1:216">
      <c r="A92" t="s">
        <v>37</v>
      </c>
      <c r="B92" t="s">
        <v>12</v>
      </c>
      <c r="C92" s="4" t="s">
        <v>12</v>
      </c>
      <c r="D92" s="5" t="s">
        <v>148</v>
      </c>
      <c r="E92" s="5" t="s">
        <v>45</v>
      </c>
      <c r="F92" s="5" t="s">
        <v>386</v>
      </c>
      <c r="G92" s="5" t="s">
        <v>101</v>
      </c>
      <c r="H92" s="5" t="s">
        <v>1034</v>
      </c>
      <c r="I92" s="5"/>
      <c r="J92" s="119">
        <f>SUMIF(Retirements!$E$10:$E$96,'Accum Dep'!$F92,Retirements!ED$10:ED$97)</f>
        <v>0</v>
      </c>
      <c r="K92" s="119">
        <f>SUMIF(Retirements!$E$10:$E$96,'Accum Dep'!$F92,Retirements!EE$10:EE$97)</f>
        <v>0</v>
      </c>
      <c r="L92" s="119">
        <f>SUMIF(Retirements!$E$10:$E$96,'Accum Dep'!$F92,Retirements!EF$10:EF$97)</f>
        <v>0</v>
      </c>
      <c r="M92" s="119">
        <f>SUMIF(Retirements!$E$10:$E$96,'Accum Dep'!$F92,Retirements!EG$10:EG$97)</f>
        <v>0</v>
      </c>
      <c r="N92" s="119">
        <f>SUMIF(Retirements!$E$10:$E$96,'Accum Dep'!$F92,Retirements!EH$10:EH$97)</f>
        <v>0</v>
      </c>
      <c r="O92" s="119">
        <f>SUMIF(Retirements!$E$10:$E$96,'Accum Dep'!$F92,Retirements!EI$10:EI$97)</f>
        <v>0</v>
      </c>
      <c r="P92" s="119">
        <f>SUMIF(Retirements!$E$10:$E$96,'Accum Dep'!$F92,Retirements!EJ$10:EJ$97)</f>
        <v>0</v>
      </c>
      <c r="Q92" s="119">
        <f>SUMIF(Retirements!$E$10:$E$96,'Accum Dep'!$F92,Retirements!EK$10:EK$97)</f>
        <v>0</v>
      </c>
      <c r="R92" s="119">
        <f>SUMIF(Retirements!$E$10:$E$96,'Accum Dep'!$F92,Retirements!EL$10:EL$97)</f>
        <v>0</v>
      </c>
      <c r="S92" s="119">
        <f>SUMIF(Retirements!$E$10:$E$96,'Accum Dep'!$F92,Retirements!EM$10:EM$97)</f>
        <v>0</v>
      </c>
      <c r="T92" s="119">
        <f>SUMIF(Retirements!$E$10:$E$96,'Accum Dep'!$F92,Retirements!EN$10:EN$97)</f>
        <v>0</v>
      </c>
      <c r="U92" s="119">
        <f>SUMIF(Retirements!$E$10:$E$96,'Accum Dep'!$F92,Retirements!EO$10:EO$97)</f>
        <v>0</v>
      </c>
      <c r="V92" s="119">
        <f>SUMIF(Retirements!$E$10:$E$96,'Accum Dep'!$F92,Retirements!EP$10:EP$97)</f>
        <v>0</v>
      </c>
      <c r="W92" s="119">
        <f>SUMIF(Retirements!$E$10:$E$96,'Accum Dep'!$F92,Retirements!EQ$10:EQ$97)</f>
        <v>0</v>
      </c>
      <c r="X92" s="119">
        <f>SUMIF(Retirements!$E$10:$E$96,'Accum Dep'!$F92,Retirements!ER$10:ER$97)</f>
        <v>0</v>
      </c>
      <c r="Y92" s="119">
        <f>SUMIF(Retirements!$E$10:$E$96,'Accum Dep'!$F92,Retirements!ES$10:ES$97)</f>
        <v>0</v>
      </c>
      <c r="Z92" s="119">
        <f>SUMIF(Retirements!$E$10:$E$96,'Accum Dep'!$F92,Retirements!ET$10:ET$97)</f>
        <v>0</v>
      </c>
      <c r="AA92" s="119">
        <f>SUMIF(Retirements!$E$10:$E$96,'Accum Dep'!$F92,Retirements!EU$10:EU$97)</f>
        <v>0</v>
      </c>
      <c r="AB92" s="119">
        <f>SUMIF(Retirements!$E$10:$E$96,'Accum Dep'!$F92,Retirements!EV$10:EV$97)</f>
        <v>0</v>
      </c>
      <c r="AC92" s="119">
        <f>SUMIF(Retirements!$E$10:$E$96,'Accum Dep'!$F92,Retirements!EW$10:EW$97)</f>
        <v>0</v>
      </c>
      <c r="AD92" s="119">
        <f>SUMIF(Retirements!$E$10:$E$96,'Accum Dep'!$F92,Retirements!EX$10:EX$97)</f>
        <v>0</v>
      </c>
      <c r="AE92" s="119">
        <f>SUMIF(Retirements!$E$10:$E$96,'Accum Dep'!$F92,Retirements!EY$10:EY$97)</f>
        <v>0</v>
      </c>
      <c r="AF92" s="119">
        <f>SUMIF(Retirements!$E$10:$E$96,'Accum Dep'!$F92,Retirements!EZ$10:EZ$97)</f>
        <v>0</v>
      </c>
      <c r="AG92" s="7"/>
      <c r="AH92" s="27">
        <f>SUMIF('Depreciation Exp'!$F$8:$F$130,'Accum Dep'!$F92,'Depreciation Exp'!CH$8:CH$133)</f>
        <v>0</v>
      </c>
      <c r="AI92" s="27">
        <f>SUMIF('Depreciation Exp'!$F$8:$F$130,'Accum Dep'!$F92,'Depreciation Exp'!CI$8:CI$133)</f>
        <v>0</v>
      </c>
      <c r="AJ92" s="27">
        <f>SUMIF('Depreciation Exp'!$F$8:$F$130,'Accum Dep'!$F92,'Depreciation Exp'!CJ$8:CJ$133)</f>
        <v>0</v>
      </c>
      <c r="AK92" s="27">
        <f>SUMIF('Depreciation Exp'!$F$8:$F$130,'Accum Dep'!$F92,'Depreciation Exp'!CK$8:CK$133)</f>
        <v>0</v>
      </c>
      <c r="AL92" s="27">
        <f>SUMIF('Depreciation Exp'!$F$8:$F$130,'Accum Dep'!$F92,'Depreciation Exp'!CL$8:CL$133)</f>
        <v>0</v>
      </c>
      <c r="AM92" s="27">
        <f>SUMIF('Depreciation Exp'!$F$8:$F$130,'Accum Dep'!$F92,'Depreciation Exp'!CM$8:CM$133)</f>
        <v>0</v>
      </c>
      <c r="AN92" s="27">
        <f>SUMIF('Depreciation Exp'!$F$8:$F$130,'Accum Dep'!$F92,'Depreciation Exp'!CN$8:CN$133)</f>
        <v>0</v>
      </c>
      <c r="AO92" s="27">
        <f>SUMIF('Depreciation Exp'!$F$8:$F$130,'Accum Dep'!$F92,'Depreciation Exp'!CO$8:CO$133)</f>
        <v>0</v>
      </c>
      <c r="AP92" s="27">
        <f>SUMIF('Depreciation Exp'!$F$8:$F$130,'Accum Dep'!$F92,'Depreciation Exp'!CP$8:CP$133)</f>
        <v>0</v>
      </c>
      <c r="AQ92" s="27">
        <f>SUMIF('Depreciation Exp'!$F$8:$F$130,'Accum Dep'!$F92,'Depreciation Exp'!CQ$8:CQ$133)</f>
        <v>0</v>
      </c>
      <c r="AR92" s="27">
        <f>SUMIF('Depreciation Exp'!$F$8:$F$130,'Accum Dep'!$F92,'Depreciation Exp'!CR$8:CR$133)</f>
        <v>0</v>
      </c>
      <c r="AS92" s="27">
        <f>SUMIF('Depreciation Exp'!$F$8:$F$130,'Accum Dep'!$F92,'Depreciation Exp'!CS$8:CS$133)</f>
        <v>0</v>
      </c>
      <c r="AT92" s="27">
        <f>SUMIF('Depreciation Exp'!$F$8:$F$130,'Accum Dep'!$F92,'Depreciation Exp'!CT$8:CT$133)</f>
        <v>0</v>
      </c>
      <c r="AU92" s="27">
        <f>SUMIF('Depreciation Exp'!$F$8:$F$130,'Accum Dep'!$F92,'Depreciation Exp'!CU$8:CU$133)</f>
        <v>0</v>
      </c>
      <c r="AV92" s="27">
        <f>SUMIF('Depreciation Exp'!$F$8:$F$130,'Accum Dep'!$F92,'Depreciation Exp'!CV$8:CV$133)</f>
        <v>0</v>
      </c>
      <c r="AW92" s="27">
        <f>SUMIF('Depreciation Exp'!$F$8:$F$130,'Accum Dep'!$F92,'Depreciation Exp'!CW$8:CW$133)</f>
        <v>0</v>
      </c>
      <c r="AX92" s="27">
        <f>SUMIF('Depreciation Exp'!$F$8:$F$130,'Accum Dep'!$F92,'Depreciation Exp'!CX$8:CX$133)</f>
        <v>0</v>
      </c>
      <c r="AY92" s="27">
        <f>SUMIF('Depreciation Exp'!$F$8:$F$130,'Accum Dep'!$F92,'Depreciation Exp'!CY$8:CY$133)</f>
        <v>0</v>
      </c>
      <c r="AZ92" s="27">
        <f>SUMIF('Depreciation Exp'!$F$8:$F$130,'Accum Dep'!$F92,'Depreciation Exp'!CZ$8:CZ$133)</f>
        <v>0</v>
      </c>
      <c r="BA92" s="27">
        <f>SUMIF('Depreciation Exp'!$F$8:$F$130,'Accum Dep'!$F92,'Depreciation Exp'!DA$8:DA$133)</f>
        <v>0</v>
      </c>
      <c r="BB92" s="27">
        <f>SUMIF('Depreciation Exp'!$F$8:$F$130,'Accum Dep'!$F92,'Depreciation Exp'!DB$8:DB$133)</f>
        <v>0</v>
      </c>
      <c r="BC92" s="27">
        <f>SUMIF('Depreciation Exp'!$F$8:$F$130,'Accum Dep'!$F92,'Depreciation Exp'!DC$8:DC$133)</f>
        <v>0</v>
      </c>
      <c r="BD92" s="27">
        <f>SUMIF('Depreciation Exp'!$F$8:$F$130,'Accum Dep'!$F92,'Depreciation Exp'!DD$8:DD$133)</f>
        <v>0</v>
      </c>
      <c r="BE92" s="27">
        <f>SUMIF('Depreciation Exp'!$F$8:$F$130,'Accum Dep'!$F92,'Depreciation Exp'!DE$8:DE$133)</f>
        <v>0</v>
      </c>
      <c r="BF92" s="59"/>
      <c r="BG92" s="27">
        <f>SUMIF(Adjustments!$J$4:$J$921,($F92&amp;"/"&amp;BG$4&amp;"/"&amp;BG$3&amp;"/"&amp;BG$2),Adjustments!L$4:L$921)</f>
        <v>0</v>
      </c>
      <c r="BH92" s="27">
        <f>SUMIF(Adjustments!$J$4:$J$921,($F92&amp;"/"&amp;BH$4&amp;"/"&amp;BH$3&amp;"/"&amp;BH$2),Adjustments!M$4:M$921)</f>
        <v>0</v>
      </c>
      <c r="BI92" s="27">
        <f>SUMIF(Adjustments!$J$4:$J$921,($F92&amp;"/"&amp;BI$4&amp;"/"&amp;BI$3&amp;"/"&amp;BI$2),Adjustments!N$4:N$921)</f>
        <v>0</v>
      </c>
      <c r="BJ92" s="27">
        <f>SUMIF(Adjustments!$J$4:$J$921,($F92&amp;"/"&amp;BJ$4&amp;"/"&amp;BJ$3&amp;"/"&amp;BJ$2),Adjustments!O$4:O$921)</f>
        <v>0</v>
      </c>
      <c r="BK92" s="27">
        <f>SUMIF(Adjustments!$J$4:$J$921,($F92&amp;"/"&amp;BK$4&amp;"/"&amp;BK$3&amp;"/"&amp;BK$2),Adjustments!P$4:P$921)</f>
        <v>0</v>
      </c>
      <c r="BL92" s="27">
        <f>SUMIF(Adjustments!$J$4:$J$921,($F92&amp;"/"&amp;BL$4&amp;"/"&amp;BL$3&amp;"/"&amp;BL$2),Adjustments!Q$4:Q$921)</f>
        <v>0</v>
      </c>
      <c r="BM92" s="27">
        <f>SUMIF(Adjustments!$J$4:$J$921,($F92&amp;"/"&amp;BM$4&amp;"/"&amp;BM$3&amp;"/"&amp;BM$2),Adjustments!R$4:R$921)</f>
        <v>0</v>
      </c>
      <c r="BN92" s="27">
        <f>SUMIF(Adjustments!$J$4:$J$921,($F92&amp;"/"&amp;BN$4&amp;"/"&amp;BN$3&amp;"/"&amp;BN$2),Adjustments!S$4:S$921)</f>
        <v>0</v>
      </c>
      <c r="BO92" s="27">
        <f>SUMIF(Adjustments!$J$4:$J$921,($F92&amp;"/"&amp;BO$4&amp;"/"&amp;BO$3&amp;"/"&amp;BO$2),Adjustments!T$4:T$921)</f>
        <v>0</v>
      </c>
      <c r="BP92" s="27">
        <f>SUMIF(Adjustments!$J$4:$J$921,($F92&amp;"/"&amp;BP$4&amp;"/"&amp;BP$3&amp;"/"&amp;BP$2),Adjustments!U$4:U$921)</f>
        <v>0</v>
      </c>
      <c r="BQ92" s="27">
        <f>SUMIF(Adjustments!$J$4:$J$921,($F92&amp;"/"&amp;BQ$4&amp;"/"&amp;BQ$3&amp;"/"&amp;BQ$2),Adjustments!V$4:V$921)</f>
        <v>0</v>
      </c>
      <c r="BR92" s="27">
        <f>SUMIF(Adjustments!$J$4:$J$921,($F92&amp;"/"&amp;BR$4&amp;"/"&amp;BR$3&amp;"/"&amp;BR$2),Adjustments!W$4:W$921)</f>
        <v>0</v>
      </c>
      <c r="BS92" s="27">
        <f>SUMIF(Adjustments!$J$4:$J$921,($F92&amp;"/"&amp;BS$4&amp;"/"&amp;BS$3&amp;"/"&amp;BS$2),Adjustments!X$4:X$921)</f>
        <v>0</v>
      </c>
      <c r="BT92" s="27">
        <f>SUMIF(Adjustments!$J$4:$J$921,($F92&amp;"/"&amp;BT$4&amp;"/"&amp;BT$3&amp;"/"&amp;BT$2),Adjustments!Y$4:Y$921)</f>
        <v>0</v>
      </c>
      <c r="BU92" s="27">
        <f>SUMIF(Adjustments!$J$4:$J$921,($F92&amp;"/"&amp;BU$4&amp;"/"&amp;BU$3&amp;"/"&amp;BU$2),Adjustments!Z$4:Z$921)</f>
        <v>0</v>
      </c>
      <c r="BV92" s="27">
        <f>SUMIF(Adjustments!$J$4:$J$921,($F92&amp;"/"&amp;BV$4&amp;"/"&amp;BV$3&amp;"/"&amp;BV$2),Adjustments!AA$4:AA$921)</f>
        <v>0</v>
      </c>
      <c r="BW92" s="27">
        <f>SUMIF(Adjustments!$J$4:$J$921,($F92&amp;"/"&amp;BW$4&amp;"/"&amp;BW$3&amp;"/"&amp;BW$2),Adjustments!AB$4:AB$921)</f>
        <v>0</v>
      </c>
      <c r="BX92" s="27">
        <f>SUMIF(Adjustments!$J$4:$J$921,($F92&amp;"/"&amp;BX$4&amp;"/"&amp;BX$3&amp;"/"&amp;BX$2),Adjustments!AC$4:AC$921)</f>
        <v>0</v>
      </c>
      <c r="BY92" s="27">
        <f>SUMIF(Adjustments!$J$4:$J$921,($F92&amp;"/"&amp;BY$4&amp;"/"&amp;BY$3&amp;"/"&amp;BY$2),Adjustments!AD$4:AD$921)</f>
        <v>0</v>
      </c>
      <c r="BZ92" s="27">
        <f>SUMIF(Adjustments!$J$4:$J$921,($F92&amp;"/"&amp;BZ$4&amp;"/"&amp;BZ$3&amp;"/"&amp;BZ$2),Adjustments!AE$4:AE$921)</f>
        <v>0</v>
      </c>
      <c r="CA92" s="27">
        <f>SUMIF(Adjustments!$J$4:$J$921,($F92&amp;"/"&amp;CA$4&amp;"/"&amp;CA$3&amp;"/"&amp;CA$2),Adjustments!AF$4:AF$921)</f>
        <v>0</v>
      </c>
      <c r="CB92" s="27">
        <f>SUMIF(Adjustments!$J$4:$J$921,($F92&amp;"/"&amp;CB$4&amp;"/"&amp;CB$3&amp;"/"&amp;CB$2),Adjustments!AG$4:AG$921)</f>
        <v>0</v>
      </c>
      <c r="CC92" s="27">
        <f>SUMIF(Adjustments!$J$4:$J$921,($F92&amp;"/"&amp;CC$4&amp;"/"&amp;CC$3&amp;"/"&amp;CC$2),Adjustments!AH$4:AH$921)</f>
        <v>0</v>
      </c>
      <c r="CD92" s="5"/>
      <c r="CE92" s="27">
        <f>SUMIF(Adjustments!$J$4:$J$921,($F92&amp;"/"&amp;CE$4&amp;"/"&amp;CE$3&amp;"/"&amp;CE$2),Adjustments!L$4:L$921)</f>
        <v>0</v>
      </c>
      <c r="CF92" s="27">
        <f>SUMIF(Adjustments!$J$4:$J$921,($F92&amp;"/"&amp;CF$4&amp;"/"&amp;CF$3&amp;"/"&amp;CF$2),Adjustments!M$4:M$921)</f>
        <v>0</v>
      </c>
      <c r="CG92" s="27">
        <f>SUMIF(Adjustments!$J$4:$J$921,($F92&amp;"/"&amp;CG$4&amp;"/"&amp;CG$3&amp;"/"&amp;CG$2),Adjustments!N$4:N$921)</f>
        <v>0</v>
      </c>
      <c r="CH92" s="27">
        <f>SUMIF(Adjustments!$J$4:$J$921,($F92&amp;"/"&amp;CH$4&amp;"/"&amp;CH$3&amp;"/"&amp;CH$2),Adjustments!O$4:O$921)</f>
        <v>0</v>
      </c>
      <c r="CI92" s="27">
        <f>SUMIF(Adjustments!$J$4:$J$921,($F92&amp;"/"&amp;CI$4&amp;"/"&amp;CI$3&amp;"/"&amp;CI$2),Adjustments!P$4:P$921)</f>
        <v>0</v>
      </c>
      <c r="CJ92" s="27">
        <f>SUMIF(Adjustments!$J$4:$J$921,($F92&amp;"/"&amp;CJ$4&amp;"/"&amp;CJ$3&amp;"/"&amp;CJ$2),Adjustments!Q$4:Q$921)</f>
        <v>0</v>
      </c>
      <c r="CK92" s="27">
        <f>SUMIF(Adjustments!$J$4:$J$921,($F92&amp;"/"&amp;CK$4&amp;"/"&amp;CK$3&amp;"/"&amp;CK$2),Adjustments!R$4:R$921)</f>
        <v>0</v>
      </c>
      <c r="CL92" s="27">
        <f>SUMIF(Adjustments!$J$4:$J$921,($F92&amp;"/"&amp;CL$4&amp;"/"&amp;CL$3&amp;"/"&amp;CL$2),Adjustments!S$4:S$921)</f>
        <v>0</v>
      </c>
      <c r="CM92" s="27">
        <f>SUMIF(Adjustments!$J$4:$J$921,($F92&amp;"/"&amp;CM$4&amp;"/"&amp;CM$3&amp;"/"&amp;CM$2),Adjustments!T$4:T$921)</f>
        <v>0</v>
      </c>
      <c r="CN92" s="27">
        <f>SUMIF(Adjustments!$J$4:$J$921,($F92&amp;"/"&amp;CN$4&amp;"/"&amp;CN$3&amp;"/"&amp;CN$2),Adjustments!U$4:U$921)</f>
        <v>0</v>
      </c>
      <c r="CO92" s="27">
        <f>SUMIF(Adjustments!$J$4:$J$921,($F92&amp;"/"&amp;CO$4&amp;"/"&amp;CO$3&amp;"/"&amp;CO$2),Adjustments!V$4:V$921)</f>
        <v>0</v>
      </c>
      <c r="CP92" s="27">
        <f>SUMIF(Adjustments!$J$4:$J$921,($F92&amp;"/"&amp;CP$4&amp;"/"&amp;CP$3&amp;"/"&amp;CP$2),Adjustments!W$4:W$921)</f>
        <v>0</v>
      </c>
      <c r="CQ92" s="27">
        <f>SUMIF(Adjustments!$J$4:$J$921,($F92&amp;"/"&amp;CQ$4&amp;"/"&amp;CQ$3&amp;"/"&amp;CQ$2),Adjustments!X$4:X$921)</f>
        <v>0</v>
      </c>
      <c r="CR92" s="27">
        <f>SUMIF(Adjustments!$J$4:$J$921,($F92&amp;"/"&amp;CR$4&amp;"/"&amp;CR$3&amp;"/"&amp;CR$2),Adjustments!Y$4:Y$921)</f>
        <v>0</v>
      </c>
      <c r="CS92" s="27">
        <f>SUMIF(Adjustments!$J$4:$J$921,($F92&amp;"/"&amp;CS$4&amp;"/"&amp;CS$3&amp;"/"&amp;CS$2),Adjustments!Z$4:Z$921)</f>
        <v>0</v>
      </c>
      <c r="CT92" s="27">
        <f>SUMIF(Adjustments!$J$4:$J$921,($F92&amp;"/"&amp;CT$4&amp;"/"&amp;CT$3&amp;"/"&amp;CT$2),Adjustments!AA$4:AA$921)</f>
        <v>0</v>
      </c>
      <c r="CU92" s="27">
        <f>SUMIF(Adjustments!$J$4:$J$921,($F92&amp;"/"&amp;CU$4&amp;"/"&amp;CU$3&amp;"/"&amp;CU$2),Adjustments!AB$4:AB$921)</f>
        <v>0</v>
      </c>
      <c r="CV92" s="27">
        <f>SUMIF(Adjustments!$J$4:$J$921,($F92&amp;"/"&amp;CV$4&amp;"/"&amp;CV$3&amp;"/"&amp;CV$2),Adjustments!AC$4:AC$921)</f>
        <v>0</v>
      </c>
      <c r="CW92" s="27">
        <f>SUMIF(Adjustments!$J$4:$J$921,($F92&amp;"/"&amp;CW$4&amp;"/"&amp;CW$3&amp;"/"&amp;CW$2),Adjustments!AD$4:AD$921)</f>
        <v>0</v>
      </c>
      <c r="CX92" s="27">
        <f>SUMIF(Adjustments!$J$4:$J$921,($F92&amp;"/"&amp;CX$4&amp;"/"&amp;CX$3&amp;"/"&amp;CX$2),Adjustments!AE$4:AE$921)</f>
        <v>0</v>
      </c>
      <c r="CY92" s="27">
        <f>SUMIF(Adjustments!$J$4:$J$921,($F92&amp;"/"&amp;CY$4&amp;"/"&amp;CY$3&amp;"/"&amp;CY$2),Adjustments!AF$4:AF$921)</f>
        <v>0</v>
      </c>
      <c r="CZ92" s="27">
        <f>SUMIF(Adjustments!$J$4:$J$921,($F92&amp;"/"&amp;CZ$4&amp;"/"&amp;CZ$3&amp;"/"&amp;CZ$2),Adjustments!AG$4:AG$921)</f>
        <v>0</v>
      </c>
      <c r="DA92" s="27">
        <f>SUMIF(Adjustments!$J$4:$J$921,($F92&amp;"/"&amp;DA$4&amp;"/"&amp;DA$3&amp;"/"&amp;DA$2),Adjustments!AH$4:AH$921)</f>
        <v>0</v>
      </c>
      <c r="DB92" s="5"/>
      <c r="DC92" s="27">
        <f>SUMIF(Adjustments!$J$4:$J$921,($F92&amp;"/"&amp;DC$4&amp;"/"&amp;DC$3&amp;"/"&amp;DC$2),Adjustments!L$4:L$921)</f>
        <v>0</v>
      </c>
      <c r="DD92" s="27">
        <f>SUMIF(Adjustments!$J$4:$J$921,($F92&amp;"/"&amp;DD$4&amp;"/"&amp;DD$3&amp;"/"&amp;DD$2),Adjustments!M$4:M$921)</f>
        <v>0</v>
      </c>
      <c r="DE92" s="27">
        <f>SUMIF(Adjustments!$J$4:$J$921,($F92&amp;"/"&amp;DE$4&amp;"/"&amp;DE$3&amp;"/"&amp;DE$2),Adjustments!N$4:N$921)</f>
        <v>0</v>
      </c>
      <c r="DF92" s="27">
        <f>SUMIF(Adjustments!$J$4:$J$921,($F92&amp;"/"&amp;DF$4&amp;"/"&amp;DF$3&amp;"/"&amp;DF$2),Adjustments!O$4:O$921)</f>
        <v>0</v>
      </c>
      <c r="DG92" s="27">
        <f>SUMIF(Adjustments!$J$4:$J$921,($F92&amp;"/"&amp;DG$4&amp;"/"&amp;DG$3&amp;"/"&amp;DG$2),Adjustments!P$4:P$921)</f>
        <v>0</v>
      </c>
      <c r="DH92" s="27">
        <f>SUMIF(Adjustments!$J$4:$J$921,($F92&amp;"/"&amp;DH$4&amp;"/"&amp;DH$3&amp;"/"&amp;DH$2),Adjustments!Q$4:Q$921)</f>
        <v>0</v>
      </c>
      <c r="DI92" s="27">
        <f>SUMIF(Adjustments!$J$4:$J$921,($F92&amp;"/"&amp;DI$4&amp;"/"&amp;DI$3&amp;"/"&amp;DI$2),Adjustments!R$4:R$921)</f>
        <v>0</v>
      </c>
      <c r="DJ92" s="27">
        <f>SUMIF(Adjustments!$J$4:$J$921,($F92&amp;"/"&amp;DJ$4&amp;"/"&amp;DJ$3&amp;"/"&amp;DJ$2),Adjustments!S$4:S$921)</f>
        <v>0</v>
      </c>
      <c r="DK92" s="27">
        <f>SUMIF(Adjustments!$J$4:$J$921,($F92&amp;"/"&amp;DK$4&amp;"/"&amp;DK$3&amp;"/"&amp;DK$2),Adjustments!T$4:T$921)</f>
        <v>0</v>
      </c>
      <c r="DL92" s="27">
        <f>SUMIF(Adjustments!$J$4:$J$921,($F92&amp;"/"&amp;DL$4&amp;"/"&amp;DL$3&amp;"/"&amp;DL$2),Adjustments!U$4:U$921)</f>
        <v>0</v>
      </c>
      <c r="DM92" s="27">
        <f>SUMIF(Adjustments!$J$4:$J$921,($F92&amp;"/"&amp;DM$4&amp;"/"&amp;DM$3&amp;"/"&amp;DM$2),Adjustments!V$4:V$921)</f>
        <v>0</v>
      </c>
      <c r="DN92" s="27">
        <f>SUMIF(Adjustments!$J$4:$J$921,($F92&amp;"/"&amp;DN$4&amp;"/"&amp;DN$3&amp;"/"&amp;DN$2),Adjustments!W$4:W$921)</f>
        <v>0</v>
      </c>
      <c r="DO92" s="27">
        <f>SUMIF(Adjustments!$J$4:$J$921,($F92&amp;"/"&amp;DO$4&amp;"/"&amp;DO$3&amp;"/"&amp;DO$2),Adjustments!X$4:X$921)</f>
        <v>0</v>
      </c>
      <c r="DP92" s="27">
        <f>SUMIF(Adjustments!$J$4:$J$921,($F92&amp;"/"&amp;DP$4&amp;"/"&amp;DP$3&amp;"/"&amp;DP$2),Adjustments!Y$4:Y$921)</f>
        <v>0</v>
      </c>
      <c r="DQ92" s="27">
        <f>SUMIF(Adjustments!$J$4:$J$921,($F92&amp;"/"&amp;DQ$4&amp;"/"&amp;DQ$3&amp;"/"&amp;DQ$2),Adjustments!Z$4:Z$921)</f>
        <v>0</v>
      </c>
      <c r="DR92" s="27">
        <f>SUMIF(Adjustments!$J$4:$J$921,($F92&amp;"/"&amp;DR$4&amp;"/"&amp;DR$3&amp;"/"&amp;DR$2),Adjustments!AA$4:AA$921)</f>
        <v>0</v>
      </c>
      <c r="DS92" s="27">
        <f>SUMIF(Adjustments!$J$4:$J$921,($F92&amp;"/"&amp;DS$4&amp;"/"&amp;DS$3&amp;"/"&amp;DS$2),Adjustments!AB$4:AB$921)</f>
        <v>0</v>
      </c>
      <c r="DT92" s="27">
        <f>SUMIF(Adjustments!$J$4:$J$921,($F92&amp;"/"&amp;DT$4&amp;"/"&amp;DT$3&amp;"/"&amp;DT$2),Adjustments!AC$4:AC$921)</f>
        <v>0</v>
      </c>
      <c r="DU92" s="27">
        <f>SUMIF(Adjustments!$J$4:$J$921,($F92&amp;"/"&amp;DU$4&amp;"/"&amp;DU$3&amp;"/"&amp;DU$2),Adjustments!AD$4:AD$921)</f>
        <v>0</v>
      </c>
      <c r="DV92" s="27">
        <f>SUMIF(Adjustments!$J$4:$J$921,($F92&amp;"/"&amp;DV$4&amp;"/"&amp;DV$3&amp;"/"&amp;DV$2),Adjustments!AE$4:AE$921)</f>
        <v>0</v>
      </c>
      <c r="DW92" s="27">
        <f>SUMIF(Adjustments!$J$4:$J$921,($F92&amp;"/"&amp;DW$4&amp;"/"&amp;DW$3&amp;"/"&amp;DW$2),Adjustments!AF$4:AF$921)</f>
        <v>0</v>
      </c>
      <c r="DX92" s="27">
        <f>SUMIF(Adjustments!$J$4:$J$921,($F92&amp;"/"&amp;DX$4&amp;"/"&amp;DX$3&amp;"/"&amp;DX$2),Adjustments!AG$4:AG$921)</f>
        <v>0</v>
      </c>
      <c r="DY92" s="27">
        <f>SUMIF(Adjustments!$J$4:$J$921,($F92&amp;"/"&amp;DY$4&amp;"/"&amp;DY$3&amp;"/"&amp;DY$2),Adjustments!AH$4:AH$921)</f>
        <v>0</v>
      </c>
      <c r="DZ92" s="5"/>
      <c r="EA92" s="27">
        <f>SUMIF(Adjustments!$J$4:$J$921,($F92&amp;"/"&amp;EA$4&amp;"/"&amp;EA$3&amp;"/"&amp;EA$2),Adjustments!L$4:L$921)</f>
        <v>0</v>
      </c>
      <c r="EB92" s="27">
        <f>SUMIF(Adjustments!$J$4:$J$921,($F92&amp;"/"&amp;EB$4&amp;"/"&amp;EB$3&amp;"/"&amp;EB$2),Adjustments!M$4:M$921)</f>
        <v>0</v>
      </c>
      <c r="EC92" s="27">
        <f>SUMIF(Adjustments!$J$4:$J$921,($F92&amp;"/"&amp;EC$4&amp;"/"&amp;EC$3&amp;"/"&amp;EC$2),Adjustments!N$4:N$921)</f>
        <v>0</v>
      </c>
      <c r="ED92" s="27">
        <f>SUMIF(Adjustments!$J$4:$J$921,($F92&amp;"/"&amp;ED$4&amp;"/"&amp;ED$3&amp;"/"&amp;ED$2),Adjustments!O$4:O$921)</f>
        <v>0</v>
      </c>
      <c r="EE92" s="27">
        <f>SUMIF(Adjustments!$J$4:$J$921,($F92&amp;"/"&amp;EE$4&amp;"/"&amp;EE$3&amp;"/"&amp;EE$2),Adjustments!P$4:P$921)</f>
        <v>0</v>
      </c>
      <c r="EF92" s="27">
        <f>SUMIF(Adjustments!$J$4:$J$921,($F92&amp;"/"&amp;EF$4&amp;"/"&amp;EF$3&amp;"/"&amp;EF$2),Adjustments!Q$4:Q$921)</f>
        <v>0</v>
      </c>
      <c r="EG92" s="27">
        <f>SUMIF(Adjustments!$J$4:$J$921,($F92&amp;"/"&amp;EG$4&amp;"/"&amp;EG$3&amp;"/"&amp;EG$2),Adjustments!R$4:R$921)</f>
        <v>0</v>
      </c>
      <c r="EH92" s="27">
        <f>SUMIF(Adjustments!$J$4:$J$921,($F92&amp;"/"&amp;EH$4&amp;"/"&amp;EH$3&amp;"/"&amp;EH$2),Adjustments!S$4:S$921)</f>
        <v>0</v>
      </c>
      <c r="EI92" s="27">
        <f>SUMIF(Adjustments!$J$4:$J$921,($F92&amp;"/"&amp;EI$4&amp;"/"&amp;EI$3&amp;"/"&amp;EI$2),Adjustments!T$4:T$921)</f>
        <v>0</v>
      </c>
      <c r="EJ92" s="27">
        <f>SUMIF(Adjustments!$J$4:$J$921,($F92&amp;"/"&amp;EJ$4&amp;"/"&amp;EJ$3&amp;"/"&amp;EJ$2),Adjustments!U$4:U$921)</f>
        <v>0</v>
      </c>
      <c r="EK92" s="27">
        <f>SUMIF(Adjustments!$J$4:$J$921,($F92&amp;"/"&amp;EK$4&amp;"/"&amp;EK$3&amp;"/"&amp;EK$2),Adjustments!V$4:V$921)</f>
        <v>0</v>
      </c>
      <c r="EL92" s="27">
        <f>SUMIF(Adjustments!$J$4:$J$921,($F92&amp;"/"&amp;EL$4&amp;"/"&amp;EL$3&amp;"/"&amp;EL$2),Adjustments!W$4:W$921)</f>
        <v>0</v>
      </c>
      <c r="EM92" s="27">
        <f>SUMIF(Adjustments!$J$4:$J$921,($F92&amp;"/"&amp;EM$4&amp;"/"&amp;EM$3&amp;"/"&amp;EM$2),Adjustments!X$4:X$921)</f>
        <v>0</v>
      </c>
      <c r="EN92" s="27">
        <f>SUMIF(Adjustments!$J$4:$J$921,($F92&amp;"/"&amp;EN$4&amp;"/"&amp;EN$3&amp;"/"&amp;EN$2),Adjustments!Y$4:Y$921)</f>
        <v>0</v>
      </c>
      <c r="EO92" s="27">
        <f>SUMIF(Adjustments!$J$4:$J$921,($F92&amp;"/"&amp;EO$4&amp;"/"&amp;EO$3&amp;"/"&amp;EO$2),Adjustments!Z$4:Z$921)</f>
        <v>0</v>
      </c>
      <c r="EP92" s="27">
        <f>SUMIF(Adjustments!$J$4:$J$921,($F92&amp;"/"&amp;EP$4&amp;"/"&amp;EP$3&amp;"/"&amp;EP$2),Adjustments!AA$4:AA$921)</f>
        <v>0</v>
      </c>
      <c r="EQ92" s="27">
        <f>SUMIF(Adjustments!$J$4:$J$921,($F92&amp;"/"&amp;EQ$4&amp;"/"&amp;EQ$3&amp;"/"&amp;EQ$2),Adjustments!AB$4:AB$921)</f>
        <v>0</v>
      </c>
      <c r="ER92" s="27">
        <f>SUMIF(Adjustments!$J$4:$J$921,($F92&amp;"/"&amp;ER$4&amp;"/"&amp;ER$3&amp;"/"&amp;ER$2),Adjustments!AC$4:AC$921)</f>
        <v>0</v>
      </c>
      <c r="ES92" s="27">
        <f>SUMIF(Adjustments!$J$4:$J$921,($F92&amp;"/"&amp;ES$4&amp;"/"&amp;ES$3&amp;"/"&amp;ES$2),Adjustments!AD$4:AD$921)</f>
        <v>0</v>
      </c>
      <c r="ET92" s="27">
        <f>SUMIF(Adjustments!$J$4:$J$921,($F92&amp;"/"&amp;ET$4&amp;"/"&amp;ET$3&amp;"/"&amp;ET$2),Adjustments!AE$4:AE$921)</f>
        <v>0</v>
      </c>
      <c r="EU92" s="27">
        <f>SUMIF(Adjustments!$J$4:$J$921,($F92&amp;"/"&amp;EU$4&amp;"/"&amp;EU$3&amp;"/"&amp;EU$2),Adjustments!AF$4:AF$921)</f>
        <v>0</v>
      </c>
      <c r="EV92" s="27">
        <f>SUMIF(Adjustments!$J$4:$J$921,($F92&amp;"/"&amp;EV$4&amp;"/"&amp;EV$3&amp;"/"&amp;EV$2),Adjustments!AG$4:AG$921)</f>
        <v>0</v>
      </c>
      <c r="EW92" s="27">
        <f>SUMIF(Adjustments!$J$4:$J$921,($F92&amp;"/"&amp;EW$4&amp;"/"&amp;EW$3&amp;"/"&amp;EW$2),Adjustments!AH$4:AH$921)</f>
        <v>0</v>
      </c>
      <c r="EX92" s="5"/>
      <c r="EY92" s="27">
        <f>SUMIF(Adjustments!$J$4:$J$921,($F92&amp;"/"&amp;EY$4&amp;"/"&amp;EY$3&amp;"/"&amp;EY$2),Adjustments!L$4:L$921)</f>
        <v>0</v>
      </c>
      <c r="EZ92" s="27">
        <f>SUMIF(Adjustments!$J$4:$J$921,($F92&amp;"/"&amp;EZ$4&amp;"/"&amp;EZ$3&amp;"/"&amp;EZ$2),Adjustments!M$4:M$921)</f>
        <v>0</v>
      </c>
      <c r="FA92" s="27">
        <f>SUMIF(Adjustments!$J$4:$J$921,($F92&amp;"/"&amp;FA$4&amp;"/"&amp;FA$3&amp;"/"&amp;FA$2),Adjustments!N$4:N$921)</f>
        <v>0</v>
      </c>
      <c r="FB92" s="27">
        <f>SUMIF(Adjustments!$J$4:$J$921,($F92&amp;"/"&amp;FB$4&amp;"/"&amp;FB$3&amp;"/"&amp;FB$2),Adjustments!O$4:O$921)</f>
        <v>0</v>
      </c>
      <c r="FC92" s="27">
        <f>SUMIF(Adjustments!$J$4:$J$921,($F92&amp;"/"&amp;FC$4&amp;"/"&amp;FC$3&amp;"/"&amp;FC$2),Adjustments!P$4:P$921)</f>
        <v>0</v>
      </c>
      <c r="FD92" s="27">
        <f>SUMIF(Adjustments!$J$4:$J$921,($F92&amp;"/"&amp;FD$4&amp;"/"&amp;FD$3&amp;"/"&amp;FD$2),Adjustments!Q$4:Q$921)</f>
        <v>0</v>
      </c>
      <c r="FE92" s="27">
        <f>SUMIF(Adjustments!$J$4:$J$921,($F92&amp;"/"&amp;FE$4&amp;"/"&amp;FE$3&amp;"/"&amp;FE$2),Adjustments!R$4:R$921)</f>
        <v>0</v>
      </c>
      <c r="FF92" s="27">
        <f>SUMIF(Adjustments!$J$4:$J$921,($F92&amp;"/"&amp;FF$4&amp;"/"&amp;FF$3&amp;"/"&amp;FF$2),Adjustments!S$4:S$921)</f>
        <v>0</v>
      </c>
      <c r="FG92" s="27">
        <f>SUMIF(Adjustments!$J$4:$J$921,($F92&amp;"/"&amp;FG$4&amp;"/"&amp;FG$3&amp;"/"&amp;FG$2),Adjustments!T$4:T$921)</f>
        <v>0</v>
      </c>
      <c r="FH92" s="27">
        <f>SUMIF(Adjustments!$J$4:$J$921,($F92&amp;"/"&amp;FH$4&amp;"/"&amp;FH$3&amp;"/"&amp;FH$2),Adjustments!U$4:U$921)</f>
        <v>0</v>
      </c>
      <c r="FI92" s="27">
        <f>SUMIF(Adjustments!$J$4:$J$921,($F92&amp;"/"&amp;FI$4&amp;"/"&amp;FI$3&amp;"/"&amp;FI$2),Adjustments!V$4:V$921)</f>
        <v>0</v>
      </c>
      <c r="FJ92" s="27">
        <f>SUMIF(Adjustments!$J$4:$J$921,($F92&amp;"/"&amp;FJ$4&amp;"/"&amp;FJ$3&amp;"/"&amp;FJ$2),Adjustments!W$4:W$921)</f>
        <v>0</v>
      </c>
      <c r="FK92" s="27">
        <f>SUMIF(Adjustments!$J$4:$J$921,($F92&amp;"/"&amp;FK$4&amp;"/"&amp;FK$3&amp;"/"&amp;FK$2),Adjustments!X$4:X$921)</f>
        <v>0</v>
      </c>
      <c r="FL92" s="27">
        <f>SUMIF(Adjustments!$J$4:$J$921,($F92&amp;"/"&amp;FL$4&amp;"/"&amp;FL$3&amp;"/"&amp;FL$2),Adjustments!Y$4:Y$921)</f>
        <v>0</v>
      </c>
      <c r="FM92" s="27">
        <f>SUMIF(Adjustments!$J$4:$J$921,($F92&amp;"/"&amp;FM$4&amp;"/"&amp;FM$3&amp;"/"&amp;FM$2),Adjustments!Z$4:Z$921)</f>
        <v>0</v>
      </c>
      <c r="FN92" s="27">
        <f>SUMIF(Adjustments!$J$4:$J$921,($F92&amp;"/"&amp;FN$4&amp;"/"&amp;FN$3&amp;"/"&amp;FN$2),Adjustments!AA$4:AA$921)</f>
        <v>0</v>
      </c>
      <c r="FO92" s="27">
        <f>SUMIF(Adjustments!$J$4:$J$921,($F92&amp;"/"&amp;FO$4&amp;"/"&amp;FO$3&amp;"/"&amp;FO$2),Adjustments!AB$4:AB$921)</f>
        <v>0</v>
      </c>
      <c r="FP92" s="27">
        <f>SUMIF(Adjustments!$J$4:$J$921,($F92&amp;"/"&amp;FP$4&amp;"/"&amp;FP$3&amp;"/"&amp;FP$2),Adjustments!AC$4:AC$921)</f>
        <v>0</v>
      </c>
      <c r="FQ92" s="27">
        <f>SUMIF(Adjustments!$J$4:$J$921,($F92&amp;"/"&amp;FQ$4&amp;"/"&amp;FQ$3&amp;"/"&amp;FQ$2),Adjustments!AD$4:AD$921)</f>
        <v>0</v>
      </c>
      <c r="FR92" s="27">
        <f>SUMIF(Adjustments!$J$4:$J$921,($F92&amp;"/"&amp;FR$4&amp;"/"&amp;FR$3&amp;"/"&amp;FR$2),Adjustments!AE$4:AE$921)</f>
        <v>0</v>
      </c>
      <c r="FS92" s="27">
        <f>SUMIF(Adjustments!$J$4:$J$921,($F92&amp;"/"&amp;FS$4&amp;"/"&amp;FS$3&amp;"/"&amp;FS$2),Adjustments!AF$4:AF$921)</f>
        <v>0</v>
      </c>
      <c r="FT92" s="27">
        <f>SUMIF(Adjustments!$J$4:$J$921,($F92&amp;"/"&amp;FT$4&amp;"/"&amp;FT$3&amp;"/"&amp;FT$2),Adjustments!AG$4:AG$921)</f>
        <v>0</v>
      </c>
      <c r="FU92" s="27">
        <f>SUMIF(Adjustments!$J$4:$J$921,($F92&amp;"/"&amp;FU$4&amp;"/"&amp;FU$3&amp;"/"&amp;FU$2),Adjustments!AH$4:AH$921)</f>
        <v>0</v>
      </c>
      <c r="FV92" s="5"/>
      <c r="FW92" s="27">
        <f t="shared" si="302"/>
        <v>0</v>
      </c>
      <c r="FX92" s="5"/>
      <c r="FY92" s="358">
        <f>VLOOKUP(F92,Scenarios!Z94:AD215,5,0)</f>
        <v>-171087.88</v>
      </c>
      <c r="FZ92" s="16">
        <f t="shared" si="303"/>
        <v>-171087.88</v>
      </c>
      <c r="GA92" s="16">
        <f t="shared" si="304"/>
        <v>-171087.88</v>
      </c>
      <c r="GB92" s="16">
        <f t="shared" si="305"/>
        <v>-171087.88</v>
      </c>
      <c r="GC92" s="16">
        <f t="shared" si="306"/>
        <v>-171087.88</v>
      </c>
      <c r="GD92" s="16">
        <f t="shared" si="307"/>
        <v>-171087.88</v>
      </c>
      <c r="GE92" s="16">
        <f t="shared" si="308"/>
        <v>-171087.88</v>
      </c>
      <c r="GF92" s="16">
        <f t="shared" si="309"/>
        <v>-171087.88</v>
      </c>
      <c r="GG92" s="16">
        <f t="shared" si="310"/>
        <v>-171087.88</v>
      </c>
      <c r="GH92" s="16">
        <f t="shared" si="311"/>
        <v>-171087.88</v>
      </c>
      <c r="GI92" s="16">
        <f t="shared" si="312"/>
        <v>-171087.88</v>
      </c>
      <c r="GJ92" s="16">
        <f t="shared" si="313"/>
        <v>-171087.88</v>
      </c>
      <c r="GK92" s="16">
        <f t="shared" si="314"/>
        <v>-171087.88</v>
      </c>
      <c r="GL92" s="16">
        <f t="shared" si="315"/>
        <v>-171087.88</v>
      </c>
      <c r="GM92" s="16">
        <f t="shared" si="316"/>
        <v>-171087.88</v>
      </c>
      <c r="GN92" s="16">
        <f t="shared" si="317"/>
        <v>-171087.88</v>
      </c>
      <c r="GO92" s="16">
        <f t="shared" si="318"/>
        <v>-171087.88</v>
      </c>
      <c r="GP92" s="16">
        <f t="shared" si="319"/>
        <v>-171087.88</v>
      </c>
      <c r="GQ92" s="16">
        <f t="shared" si="320"/>
        <v>-171087.88</v>
      </c>
      <c r="GR92" s="16">
        <f t="shared" si="321"/>
        <v>-171087.88</v>
      </c>
      <c r="GS92" s="16">
        <f t="shared" si="322"/>
        <v>-171087.88</v>
      </c>
      <c r="GT92" s="16">
        <f t="shared" si="323"/>
        <v>-171087.88</v>
      </c>
      <c r="GU92" s="16">
        <f t="shared" si="324"/>
        <v>-171087.88</v>
      </c>
      <c r="GV92" s="16">
        <f t="shared" si="325"/>
        <v>-171087.88</v>
      </c>
      <c r="GW92" s="13"/>
      <c r="GX92" s="569" t="s">
        <v>1034</v>
      </c>
      <c r="GY92" s="599" t="str">
        <f t="shared" si="242"/>
        <v>111IPSSGCH</v>
      </c>
      <c r="GZ92" s="563">
        <f t="shared" si="326"/>
        <v>-171087.87999999995</v>
      </c>
      <c r="HA92" s="127">
        <f>VLOOKUP($GX92,Scenarios!$V$11:$Y$132,4,0)</f>
        <v>-132560.095</v>
      </c>
      <c r="HB92" s="127">
        <f t="shared" si="328"/>
        <v>-38527.784999999945</v>
      </c>
      <c r="HD92" s="106">
        <f>VLOOKUP($GX92,Scenarios!$AE$11:$AF$132,2,0)</f>
        <v>-171087.87999999995</v>
      </c>
      <c r="HE92" s="106">
        <f>VLOOKUP($GX92,Scenarios!$V$11:$Y$132,4,0)</f>
        <v>-132560.095</v>
      </c>
      <c r="HF92" s="106">
        <f t="shared" si="329"/>
        <v>-38527.784999999945</v>
      </c>
      <c r="HH92" s="106">
        <f t="shared" si="327"/>
        <v>0</v>
      </c>
    </row>
    <row r="93" spans="1:216">
      <c r="A93" t="s">
        <v>199</v>
      </c>
      <c r="C93" s="3"/>
      <c r="D93" s="5"/>
      <c r="E93" s="5"/>
      <c r="F93" s="5"/>
      <c r="G93" s="5"/>
      <c r="H93" s="5"/>
      <c r="I93" s="5"/>
      <c r="J93" s="120">
        <f>SUM(J77:J92)</f>
        <v>-687348.24</v>
      </c>
      <c r="K93" s="120">
        <f t="shared" ref="K93:AF93" si="330">SUM(K77:K92)</f>
        <v>-1826116.28</v>
      </c>
      <c r="L93" s="120">
        <f t="shared" si="330"/>
        <v>-401572.85000000003</v>
      </c>
      <c r="M93" s="120">
        <f t="shared" si="330"/>
        <v>-707241.75999999989</v>
      </c>
      <c r="N93" s="120">
        <f t="shared" si="330"/>
        <v>-1430030.4399999997</v>
      </c>
      <c r="O93" s="120">
        <f t="shared" si="330"/>
        <v>-2987360.4200000004</v>
      </c>
      <c r="P93" s="120">
        <f t="shared" si="330"/>
        <v>-237043.35000000003</v>
      </c>
      <c r="Q93" s="120">
        <f t="shared" si="330"/>
        <v>0</v>
      </c>
      <c r="R93" s="120">
        <f t="shared" si="330"/>
        <v>-8989.41</v>
      </c>
      <c r="S93" s="120">
        <f t="shared" si="330"/>
        <v>-1914319.9140279423</v>
      </c>
      <c r="T93" s="120">
        <f t="shared" si="330"/>
        <v>-1914319.9140279423</v>
      </c>
      <c r="U93" s="120">
        <f t="shared" si="330"/>
        <v>-1914319.9140279423</v>
      </c>
      <c r="V93" s="120">
        <f t="shared" si="330"/>
        <v>-1914319.9140279423</v>
      </c>
      <c r="W93" s="120">
        <f t="shared" si="330"/>
        <v>-1914319.9140279423</v>
      </c>
      <c r="X93" s="120">
        <f t="shared" si="330"/>
        <v>-1914319.9140279423</v>
      </c>
      <c r="Y93" s="120">
        <f t="shared" si="330"/>
        <v>-1914319.9140279423</v>
      </c>
      <c r="Z93" s="120">
        <f t="shared" si="330"/>
        <v>-1914319.9140279423</v>
      </c>
      <c r="AA93" s="120">
        <f t="shared" si="330"/>
        <v>-1914319.9140279423</v>
      </c>
      <c r="AB93" s="120">
        <f t="shared" si="330"/>
        <v>-1892904.866179514</v>
      </c>
      <c r="AC93" s="120">
        <f t="shared" si="330"/>
        <v>-1892904.866179514</v>
      </c>
      <c r="AD93" s="120">
        <f t="shared" si="330"/>
        <v>-1892904.866179514</v>
      </c>
      <c r="AE93" s="120">
        <f t="shared" si="330"/>
        <v>-1892904.866179514</v>
      </c>
      <c r="AF93" s="120">
        <f t="shared" si="330"/>
        <v>-1892904.866179514</v>
      </c>
      <c r="AG93" s="7"/>
      <c r="AH93" s="56">
        <f t="shared" ref="AH93:BD93" si="331">SUM(AH77:AH92)</f>
        <v>2958809.1713767061</v>
      </c>
      <c r="AI93" s="56">
        <f t="shared" si="331"/>
        <v>2962850.7716977964</v>
      </c>
      <c r="AJ93" s="56">
        <f t="shared" si="331"/>
        <v>2963225.5345857269</v>
      </c>
      <c r="AK93" s="56">
        <f t="shared" si="331"/>
        <v>2962081.4085773448</v>
      </c>
      <c r="AL93" s="56">
        <f t="shared" si="331"/>
        <v>2963841.030824203</v>
      </c>
      <c r="AM93" s="56">
        <f t="shared" si="331"/>
        <v>2961540.2331856275</v>
      </c>
      <c r="AN93" s="56">
        <f t="shared" si="331"/>
        <v>2970109.2983495081</v>
      </c>
      <c r="AO93" s="56">
        <f t="shared" si="331"/>
        <v>2979884.7628591298</v>
      </c>
      <c r="AP93" s="56">
        <f t="shared" si="331"/>
        <v>2981049.7204434737</v>
      </c>
      <c r="AQ93" s="56">
        <f t="shared" si="331"/>
        <v>2982700.4268276319</v>
      </c>
      <c r="AR93" s="56">
        <f t="shared" si="331"/>
        <v>2980339.9482686892</v>
      </c>
      <c r="AS93" s="56">
        <f t="shared" si="331"/>
        <v>2975162.5292551364</v>
      </c>
      <c r="AT93" s="56">
        <f t="shared" si="331"/>
        <v>2974458.3516954901</v>
      </c>
      <c r="AU93" s="56">
        <f t="shared" si="331"/>
        <v>2974483.9093692703</v>
      </c>
      <c r="AV93" s="56">
        <f t="shared" si="331"/>
        <v>2970063.4835754531</v>
      </c>
      <c r="AW93" s="56">
        <f t="shared" si="331"/>
        <v>2965428.1090896116</v>
      </c>
      <c r="AX93" s="56">
        <f t="shared" si="331"/>
        <v>2963554.0184485139</v>
      </c>
      <c r="AY93" s="56">
        <f t="shared" si="331"/>
        <v>2967553.3294489076</v>
      </c>
      <c r="AZ93" s="56">
        <f t="shared" si="331"/>
        <v>2975594.1922935913</v>
      </c>
      <c r="BA93" s="56">
        <f t="shared" si="331"/>
        <v>2978997.6901078396</v>
      </c>
      <c r="BB93" s="56">
        <f t="shared" si="331"/>
        <v>2975211.1192965349</v>
      </c>
      <c r="BC93" s="56">
        <f t="shared" si="331"/>
        <v>2969568.5615431606</v>
      </c>
      <c r="BD93" s="56">
        <f t="shared" si="331"/>
        <v>2964358.4034299483</v>
      </c>
      <c r="BE93" s="56">
        <f t="shared" ref="BE93" si="332">SUM(BE77:BE92)</f>
        <v>2959319.7758026882</v>
      </c>
      <c r="BF93" s="59"/>
      <c r="BG93" s="56">
        <f t="shared" ref="BG93" si="333">SUM(BG77:BG92)</f>
        <v>0</v>
      </c>
      <c r="BH93" s="56">
        <f t="shared" ref="BH93:CC93" si="334">SUM(BH77:BH92)</f>
        <v>0</v>
      </c>
      <c r="BI93" s="56">
        <f t="shared" si="334"/>
        <v>0</v>
      </c>
      <c r="BJ93" s="56">
        <f t="shared" si="334"/>
        <v>0</v>
      </c>
      <c r="BK93" s="56">
        <f t="shared" si="334"/>
        <v>0</v>
      </c>
      <c r="BL93" s="56">
        <f t="shared" si="334"/>
        <v>0</v>
      </c>
      <c r="BM93" s="56">
        <f t="shared" si="334"/>
        <v>0</v>
      </c>
      <c r="BN93" s="56">
        <f t="shared" si="334"/>
        <v>0</v>
      </c>
      <c r="BO93" s="56">
        <f t="shared" si="334"/>
        <v>0</v>
      </c>
      <c r="BP93" s="56">
        <f t="shared" si="334"/>
        <v>0</v>
      </c>
      <c r="BQ93" s="56">
        <f t="shared" si="334"/>
        <v>0</v>
      </c>
      <c r="BR93" s="56">
        <f t="shared" si="334"/>
        <v>0</v>
      </c>
      <c r="BS93" s="56">
        <f t="shared" si="334"/>
        <v>0</v>
      </c>
      <c r="BT93" s="56">
        <f t="shared" si="334"/>
        <v>0</v>
      </c>
      <c r="BU93" s="56">
        <f t="shared" si="334"/>
        <v>0</v>
      </c>
      <c r="BV93" s="56">
        <f t="shared" si="334"/>
        <v>0</v>
      </c>
      <c r="BW93" s="56">
        <f t="shared" si="334"/>
        <v>0</v>
      </c>
      <c r="BX93" s="56">
        <f t="shared" si="334"/>
        <v>0</v>
      </c>
      <c r="BY93" s="56">
        <f t="shared" si="334"/>
        <v>0</v>
      </c>
      <c r="BZ93" s="56">
        <f t="shared" si="334"/>
        <v>0</v>
      </c>
      <c r="CA93" s="56">
        <f t="shared" si="334"/>
        <v>0</v>
      </c>
      <c r="CB93" s="56">
        <f t="shared" si="334"/>
        <v>0</v>
      </c>
      <c r="CC93" s="56">
        <f t="shared" si="334"/>
        <v>0</v>
      </c>
      <c r="CD93" s="5"/>
      <c r="CE93" s="56">
        <f t="shared" ref="CE93" si="335">SUM(CE77:CE92)</f>
        <v>0</v>
      </c>
      <c r="CF93" s="56">
        <f t="shared" ref="CF93:DA93" si="336">SUM(CF77:CF92)</f>
        <v>0</v>
      </c>
      <c r="CG93" s="56">
        <f t="shared" si="336"/>
        <v>0</v>
      </c>
      <c r="CH93" s="56">
        <f t="shared" si="336"/>
        <v>0</v>
      </c>
      <c r="CI93" s="56">
        <f t="shared" si="336"/>
        <v>0</v>
      </c>
      <c r="CJ93" s="56">
        <f t="shared" si="336"/>
        <v>0</v>
      </c>
      <c r="CK93" s="56">
        <f t="shared" si="336"/>
        <v>0</v>
      </c>
      <c r="CL93" s="56">
        <f t="shared" si="336"/>
        <v>0</v>
      </c>
      <c r="CM93" s="56">
        <f t="shared" si="336"/>
        <v>0</v>
      </c>
      <c r="CN93" s="56">
        <f t="shared" si="336"/>
        <v>0</v>
      </c>
      <c r="CO93" s="56">
        <f t="shared" si="336"/>
        <v>0</v>
      </c>
      <c r="CP93" s="56">
        <f t="shared" si="336"/>
        <v>0</v>
      </c>
      <c r="CQ93" s="56">
        <f t="shared" si="336"/>
        <v>0</v>
      </c>
      <c r="CR93" s="56">
        <f t="shared" si="336"/>
        <v>0</v>
      </c>
      <c r="CS93" s="56">
        <f t="shared" si="336"/>
        <v>0</v>
      </c>
      <c r="CT93" s="56">
        <f t="shared" si="336"/>
        <v>0</v>
      </c>
      <c r="CU93" s="56">
        <f t="shared" si="336"/>
        <v>0</v>
      </c>
      <c r="CV93" s="56">
        <f t="shared" si="336"/>
        <v>0</v>
      </c>
      <c r="CW93" s="56">
        <f t="shared" si="336"/>
        <v>0</v>
      </c>
      <c r="CX93" s="56">
        <f t="shared" si="336"/>
        <v>0</v>
      </c>
      <c r="CY93" s="56">
        <f t="shared" si="336"/>
        <v>0</v>
      </c>
      <c r="CZ93" s="56">
        <f t="shared" si="336"/>
        <v>0</v>
      </c>
      <c r="DA93" s="56">
        <f t="shared" si="336"/>
        <v>0</v>
      </c>
      <c r="DB93" s="5"/>
      <c r="DC93" s="56">
        <f t="shared" ref="DC93:DR93" si="337">SUM(DC77:DC92)</f>
        <v>0</v>
      </c>
      <c r="DD93" s="56">
        <f t="shared" si="337"/>
        <v>0</v>
      </c>
      <c r="DE93" s="56">
        <f t="shared" si="337"/>
        <v>0</v>
      </c>
      <c r="DF93" s="56">
        <f t="shared" si="337"/>
        <v>0</v>
      </c>
      <c r="DG93" s="56">
        <f t="shared" si="337"/>
        <v>0</v>
      </c>
      <c r="DH93" s="56">
        <f t="shared" si="337"/>
        <v>0</v>
      </c>
      <c r="DI93" s="56">
        <f t="shared" si="337"/>
        <v>0</v>
      </c>
      <c r="DJ93" s="56">
        <f t="shared" si="337"/>
        <v>0</v>
      </c>
      <c r="DK93" s="56">
        <f t="shared" si="337"/>
        <v>0</v>
      </c>
      <c r="DL93" s="56">
        <f t="shared" si="337"/>
        <v>0</v>
      </c>
      <c r="DM93" s="56">
        <f t="shared" si="337"/>
        <v>0</v>
      </c>
      <c r="DN93" s="56">
        <f t="shared" si="337"/>
        <v>0</v>
      </c>
      <c r="DO93" s="56">
        <f t="shared" si="337"/>
        <v>0</v>
      </c>
      <c r="DP93" s="56">
        <f t="shared" si="337"/>
        <v>0</v>
      </c>
      <c r="DQ93" s="56">
        <f t="shared" si="337"/>
        <v>0</v>
      </c>
      <c r="DR93" s="56">
        <f t="shared" si="337"/>
        <v>0</v>
      </c>
      <c r="DS93" s="56">
        <f t="shared" ref="DS93:DY93" si="338">SUM(DS77:DS92)</f>
        <v>0</v>
      </c>
      <c r="DT93" s="56">
        <f t="shared" si="338"/>
        <v>0</v>
      </c>
      <c r="DU93" s="56">
        <f t="shared" si="338"/>
        <v>0</v>
      </c>
      <c r="DV93" s="56">
        <f t="shared" si="338"/>
        <v>0</v>
      </c>
      <c r="DW93" s="56">
        <f t="shared" si="338"/>
        <v>0</v>
      </c>
      <c r="DX93" s="56">
        <f t="shared" si="338"/>
        <v>0</v>
      </c>
      <c r="DY93" s="56">
        <f t="shared" si="338"/>
        <v>0</v>
      </c>
      <c r="DZ93" s="5"/>
      <c r="EA93" s="56">
        <f t="shared" ref="EA93:EW93" si="339">SUM(EA77:EA92)</f>
        <v>0</v>
      </c>
      <c r="EB93" s="56">
        <f t="shared" si="339"/>
        <v>0</v>
      </c>
      <c r="EC93" s="56">
        <f t="shared" si="339"/>
        <v>0</v>
      </c>
      <c r="ED93" s="56">
        <f t="shared" si="339"/>
        <v>0</v>
      </c>
      <c r="EE93" s="56">
        <f t="shared" si="339"/>
        <v>0</v>
      </c>
      <c r="EF93" s="56">
        <f t="shared" si="339"/>
        <v>0</v>
      </c>
      <c r="EG93" s="56">
        <f t="shared" si="339"/>
        <v>0</v>
      </c>
      <c r="EH93" s="56">
        <f t="shared" si="339"/>
        <v>0</v>
      </c>
      <c r="EI93" s="56">
        <f t="shared" si="339"/>
        <v>0</v>
      </c>
      <c r="EJ93" s="56">
        <f t="shared" si="339"/>
        <v>0</v>
      </c>
      <c r="EK93" s="56">
        <f t="shared" si="339"/>
        <v>0</v>
      </c>
      <c r="EL93" s="56">
        <f t="shared" si="339"/>
        <v>0</v>
      </c>
      <c r="EM93" s="56">
        <f t="shared" si="339"/>
        <v>0</v>
      </c>
      <c r="EN93" s="56">
        <f t="shared" si="339"/>
        <v>0</v>
      </c>
      <c r="EO93" s="56">
        <f t="shared" si="339"/>
        <v>0</v>
      </c>
      <c r="EP93" s="56">
        <f t="shared" si="339"/>
        <v>0</v>
      </c>
      <c r="EQ93" s="56">
        <f t="shared" si="339"/>
        <v>0</v>
      </c>
      <c r="ER93" s="56">
        <f t="shared" si="339"/>
        <v>0</v>
      </c>
      <c r="ES93" s="56">
        <f t="shared" si="339"/>
        <v>0</v>
      </c>
      <c r="ET93" s="56">
        <f t="shared" si="339"/>
        <v>0</v>
      </c>
      <c r="EU93" s="56">
        <f t="shared" si="339"/>
        <v>0</v>
      </c>
      <c r="EV93" s="56">
        <f t="shared" si="339"/>
        <v>0</v>
      </c>
      <c r="EW93" s="56">
        <f t="shared" si="339"/>
        <v>0</v>
      </c>
      <c r="EX93" s="5"/>
      <c r="EY93" s="56">
        <f t="shared" ref="EY93:FU93" si="340">SUM(EY77:EY92)</f>
        <v>0</v>
      </c>
      <c r="EZ93" s="56">
        <f t="shared" si="340"/>
        <v>0</v>
      </c>
      <c r="FA93" s="56">
        <f t="shared" si="340"/>
        <v>0</v>
      </c>
      <c r="FB93" s="56">
        <f t="shared" si="340"/>
        <v>0</v>
      </c>
      <c r="FC93" s="56">
        <f t="shared" si="340"/>
        <v>0</v>
      </c>
      <c r="FD93" s="56">
        <f t="shared" si="340"/>
        <v>0</v>
      </c>
      <c r="FE93" s="56">
        <f t="shared" si="340"/>
        <v>0</v>
      </c>
      <c r="FF93" s="56">
        <f t="shared" si="340"/>
        <v>0</v>
      </c>
      <c r="FG93" s="56">
        <f t="shared" si="340"/>
        <v>0</v>
      </c>
      <c r="FH93" s="56">
        <f t="shared" si="340"/>
        <v>0</v>
      </c>
      <c r="FI93" s="56">
        <f t="shared" si="340"/>
        <v>0</v>
      </c>
      <c r="FJ93" s="56">
        <f t="shared" si="340"/>
        <v>0</v>
      </c>
      <c r="FK93" s="56">
        <f t="shared" si="340"/>
        <v>0</v>
      </c>
      <c r="FL93" s="56">
        <f t="shared" si="340"/>
        <v>0</v>
      </c>
      <c r="FM93" s="56">
        <f t="shared" si="340"/>
        <v>0</v>
      </c>
      <c r="FN93" s="56">
        <f t="shared" si="340"/>
        <v>0</v>
      </c>
      <c r="FO93" s="56">
        <f t="shared" si="340"/>
        <v>0</v>
      </c>
      <c r="FP93" s="56">
        <f t="shared" si="340"/>
        <v>0</v>
      </c>
      <c r="FQ93" s="56">
        <f t="shared" si="340"/>
        <v>0</v>
      </c>
      <c r="FR93" s="56">
        <f t="shared" si="340"/>
        <v>0</v>
      </c>
      <c r="FS93" s="56">
        <f t="shared" si="340"/>
        <v>0</v>
      </c>
      <c r="FT93" s="56">
        <f t="shared" si="340"/>
        <v>0</v>
      </c>
      <c r="FU93" s="56">
        <f t="shared" si="340"/>
        <v>0</v>
      </c>
      <c r="FV93" s="5"/>
      <c r="FW93" s="56">
        <f t="shared" si="302"/>
        <v>0</v>
      </c>
      <c r="FX93" s="5"/>
      <c r="FY93" s="359">
        <f>SUM(FY77:FY92)</f>
        <v>-435924293.35000002</v>
      </c>
      <c r="FZ93" s="56">
        <f t="shared" ref="FZ93:GV93" si="341">SUM(FZ77:FZ92)</f>
        <v>-438199795.88169777</v>
      </c>
      <c r="GA93" s="56">
        <f t="shared" si="341"/>
        <v>-439336905.13628352</v>
      </c>
      <c r="GB93" s="56">
        <f t="shared" si="341"/>
        <v>-441897413.69486088</v>
      </c>
      <c r="GC93" s="56">
        <f t="shared" si="341"/>
        <v>-444154012.96568513</v>
      </c>
      <c r="GD93" s="56">
        <f t="shared" si="341"/>
        <v>-445685522.7588706</v>
      </c>
      <c r="GE93" s="56">
        <f t="shared" si="341"/>
        <v>-445668271.63722008</v>
      </c>
      <c r="GF93" s="56">
        <f t="shared" si="341"/>
        <v>-448411113.05007929</v>
      </c>
      <c r="GG93" s="56">
        <f t="shared" si="341"/>
        <v>-451392162.77052283</v>
      </c>
      <c r="GH93" s="56">
        <f t="shared" si="341"/>
        <v>-454365873.78735048</v>
      </c>
      <c r="GI93" s="56">
        <f t="shared" si="341"/>
        <v>-455431893.82159126</v>
      </c>
      <c r="GJ93" s="56">
        <f t="shared" si="341"/>
        <v>-456492736.43681842</v>
      </c>
      <c r="GK93" s="56">
        <f t="shared" si="341"/>
        <v>-457552874.87448603</v>
      </c>
      <c r="GL93" s="56">
        <f t="shared" si="341"/>
        <v>-458613038.86982733</v>
      </c>
      <c r="GM93" s="56">
        <f t="shared" si="341"/>
        <v>-459668782.43937492</v>
      </c>
      <c r="GN93" s="56">
        <f t="shared" si="341"/>
        <v>-460719890.63443655</v>
      </c>
      <c r="GO93" s="56">
        <f t="shared" si="341"/>
        <v>-461769124.73885709</v>
      </c>
      <c r="GP93" s="56">
        <f t="shared" si="341"/>
        <v>-462822358.1542781</v>
      </c>
      <c r="GQ93" s="56">
        <f t="shared" si="341"/>
        <v>-463883632.43254375</v>
      </c>
      <c r="GR93" s="56">
        <f t="shared" si="341"/>
        <v>-464969725.25647205</v>
      </c>
      <c r="GS93" s="56">
        <f t="shared" si="341"/>
        <v>-466052031.50958908</v>
      </c>
      <c r="GT93" s="56">
        <f t="shared" si="341"/>
        <v>-467128695.20495278</v>
      </c>
      <c r="GU93" s="56">
        <f t="shared" si="341"/>
        <v>-468200148.74220318</v>
      </c>
      <c r="GV93" s="56">
        <f t="shared" si="341"/>
        <v>-469266563.65182626</v>
      </c>
      <c r="GW93" s="59"/>
      <c r="GX93" s="569"/>
      <c r="GY93" s="599"/>
      <c r="GZ93" s="564">
        <f>SUM(GZ77:GZ92)</f>
        <v>-462856892.53428197</v>
      </c>
      <c r="HA93" s="564">
        <f>SUM(HA77:HA92)</f>
        <v>-423058332.20999879</v>
      </c>
      <c r="HB93" s="64">
        <f t="shared" si="328"/>
        <v>-39798560.324283183</v>
      </c>
      <c r="HD93" s="107">
        <f>SUM(HD77:HD92)</f>
        <v>-452953413.04471338</v>
      </c>
      <c r="HE93" s="107">
        <f>SUM(HE77:HE92)</f>
        <v>-423058332.20999879</v>
      </c>
      <c r="HF93" s="107">
        <f t="shared" si="329"/>
        <v>-29895080.834714592</v>
      </c>
      <c r="HH93" s="107">
        <f t="shared" si="327"/>
        <v>9903479.4895685911</v>
      </c>
    </row>
    <row r="94" spans="1:216">
      <c r="D94" s="5"/>
      <c r="E94" s="5"/>
      <c r="F94" s="5"/>
      <c r="G94" s="5"/>
      <c r="H94" s="5"/>
      <c r="I94" s="5"/>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7"/>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
      <c r="DC94" s="59"/>
      <c r="DD94" s="59"/>
      <c r="DE94" s="59"/>
      <c r="DF94" s="59"/>
      <c r="DG94" s="59"/>
      <c r="DH94" s="59"/>
      <c r="DI94" s="59"/>
      <c r="DJ94" s="59"/>
      <c r="DK94" s="59"/>
      <c r="DL94" s="59"/>
      <c r="DM94" s="59"/>
      <c r="DN94" s="59"/>
      <c r="DO94" s="59"/>
      <c r="DP94" s="59"/>
      <c r="DQ94" s="59"/>
      <c r="DR94" s="59"/>
      <c r="DS94" s="59"/>
      <c r="DT94" s="59"/>
      <c r="DU94" s="59"/>
      <c r="DV94" s="59"/>
      <c r="DW94" s="59"/>
      <c r="DX94" s="59"/>
      <c r="DY94" s="59"/>
      <c r="DZ94" s="5"/>
      <c r="EA94" s="59"/>
      <c r="EB94" s="59"/>
      <c r="EC94" s="59"/>
      <c r="ED94" s="59"/>
      <c r="EE94" s="59"/>
      <c r="EF94" s="59"/>
      <c r="EG94" s="59"/>
      <c r="EH94" s="59"/>
      <c r="EI94" s="59"/>
      <c r="EJ94" s="59"/>
      <c r="EK94" s="59"/>
      <c r="EL94" s="59"/>
      <c r="EM94" s="59"/>
      <c r="EN94" s="59"/>
      <c r="EO94" s="59"/>
      <c r="EP94" s="59"/>
      <c r="EQ94" s="59"/>
      <c r="ER94" s="59"/>
      <c r="ES94" s="59"/>
      <c r="ET94" s="59"/>
      <c r="EU94" s="59"/>
      <c r="EV94" s="59"/>
      <c r="EW94" s="59"/>
      <c r="EX94" s="5"/>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
      <c r="FW94" s="59">
        <f t="shared" si="302"/>
        <v>0</v>
      </c>
      <c r="FX94" s="5"/>
      <c r="FY94" s="358"/>
      <c r="FZ94" s="59"/>
      <c r="GA94" s="59"/>
      <c r="GB94" s="59"/>
      <c r="GC94" s="59"/>
      <c r="GD94" s="59"/>
      <c r="GE94" s="59"/>
      <c r="GF94" s="59"/>
      <c r="GG94" s="59"/>
      <c r="GH94" s="59"/>
      <c r="GI94" s="59"/>
      <c r="GJ94" s="59"/>
      <c r="GK94" s="59"/>
      <c r="GL94" s="59"/>
      <c r="GM94" s="59"/>
      <c r="GN94" s="59"/>
      <c r="GO94" s="59"/>
      <c r="GP94" s="59"/>
      <c r="GQ94" s="59"/>
      <c r="GR94" s="59"/>
      <c r="GS94" s="59"/>
      <c r="GT94" s="59"/>
      <c r="GU94" s="59"/>
      <c r="GV94" s="59"/>
      <c r="GW94" s="59"/>
      <c r="GX94" s="569"/>
      <c r="GY94" s="599"/>
      <c r="GZ94" s="565"/>
      <c r="HA94" s="127"/>
      <c r="HB94" s="127"/>
      <c r="HD94" s="106"/>
      <c r="HE94" s="106"/>
      <c r="HF94" s="106"/>
      <c r="HH94" s="106"/>
    </row>
    <row r="95" spans="1:216">
      <c r="A95" s="6" t="s">
        <v>186</v>
      </c>
      <c r="B95" s="6"/>
      <c r="D95" s="5"/>
      <c r="E95" s="5"/>
      <c r="F95" s="5"/>
      <c r="G95" s="5"/>
      <c r="I95" s="5"/>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7"/>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
      <c r="FW95" s="59">
        <f t="shared" si="302"/>
        <v>0</v>
      </c>
      <c r="FX95" s="5"/>
      <c r="FY95" s="358"/>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59"/>
      <c r="GX95" s="402"/>
      <c r="GY95" s="599"/>
      <c r="GZ95" s="565"/>
      <c r="HA95" s="127"/>
      <c r="HB95" s="127"/>
      <c r="HD95" s="106"/>
      <c r="HE95" s="106"/>
      <c r="HF95" s="106"/>
      <c r="HH95" s="106"/>
    </row>
    <row r="96" spans="1:216">
      <c r="A96" t="s">
        <v>0</v>
      </c>
      <c r="B96" t="s">
        <v>7</v>
      </c>
      <c r="C96" t="s">
        <v>1</v>
      </c>
      <c r="D96" s="5" t="s">
        <v>148</v>
      </c>
      <c r="E96" s="5" t="s">
        <v>13</v>
      </c>
      <c r="F96" s="5" t="s">
        <v>369</v>
      </c>
      <c r="G96" s="5" t="s">
        <v>56</v>
      </c>
      <c r="H96" s="5" t="s">
        <v>1022</v>
      </c>
      <c r="I96" s="5"/>
      <c r="J96" s="119">
        <f>SUMIF(Retirements!$E$10:$E$96,'Accum Dep'!$F96,Retirements!ED$10:ED$97)</f>
        <v>0</v>
      </c>
      <c r="K96" s="119">
        <f>SUMIF(Retirements!$E$10:$E$96,'Accum Dep'!$F96,Retirements!EE$10:EE$97)</f>
        <v>0</v>
      </c>
      <c r="L96" s="119">
        <f>SUMIF(Retirements!$E$10:$E$96,'Accum Dep'!$F96,Retirements!EF$10:EF$97)</f>
        <v>0</v>
      </c>
      <c r="M96" s="119">
        <f>SUMIF(Retirements!$E$10:$E$96,'Accum Dep'!$F96,Retirements!EG$10:EG$97)</f>
        <v>0</v>
      </c>
      <c r="N96" s="119">
        <f>SUMIF(Retirements!$E$10:$E$96,'Accum Dep'!$F96,Retirements!EH$10:EH$97)</f>
        <v>0</v>
      </c>
      <c r="O96" s="119">
        <f>SUMIF(Retirements!$E$10:$E$96,'Accum Dep'!$F96,Retirements!EI$10:EI$97)</f>
        <v>0</v>
      </c>
      <c r="P96" s="119">
        <f>SUMIF(Retirements!$E$10:$E$96,'Accum Dep'!$F96,Retirements!EJ$10:EJ$97)</f>
        <v>0</v>
      </c>
      <c r="Q96" s="119">
        <f>SUMIF(Retirements!$E$10:$E$96,'Accum Dep'!$F96,Retirements!EK$10:EK$97)</f>
        <v>0</v>
      </c>
      <c r="R96" s="119">
        <f>SUMIF(Retirements!$E$10:$E$96,'Accum Dep'!$F96,Retirements!EL$10:EL$97)</f>
        <v>0</v>
      </c>
      <c r="S96" s="119">
        <f>SUMIF(Retirements!$E$10:$E$96,'Accum Dep'!$F96,Retirements!EM$10:EM$97)</f>
        <v>0</v>
      </c>
      <c r="T96" s="119">
        <f>SUMIF(Retirements!$E$10:$E$96,'Accum Dep'!$F96,Retirements!EN$10:EN$97)</f>
        <v>0</v>
      </c>
      <c r="U96" s="119">
        <f>SUMIF(Retirements!$E$10:$E$96,'Accum Dep'!$F96,Retirements!EO$10:EO$97)</f>
        <v>0</v>
      </c>
      <c r="V96" s="119">
        <f>SUMIF(Retirements!$E$10:$E$96,'Accum Dep'!$F96,Retirements!EP$10:EP$97)</f>
        <v>0</v>
      </c>
      <c r="W96" s="119">
        <f>SUMIF(Retirements!$E$10:$E$96,'Accum Dep'!$F96,Retirements!EQ$10:EQ$97)</f>
        <v>0</v>
      </c>
      <c r="X96" s="119">
        <f>SUMIF(Retirements!$E$10:$E$96,'Accum Dep'!$F96,Retirements!ER$10:ER$97)</f>
        <v>0</v>
      </c>
      <c r="Y96" s="119">
        <f>SUMIF(Retirements!$E$10:$E$96,'Accum Dep'!$F96,Retirements!ES$10:ES$97)</f>
        <v>0</v>
      </c>
      <c r="Z96" s="119">
        <f>SUMIF(Retirements!$E$10:$E$96,'Accum Dep'!$F96,Retirements!ET$10:ET$97)</f>
        <v>0</v>
      </c>
      <c r="AA96" s="119">
        <f>SUMIF(Retirements!$E$10:$E$96,'Accum Dep'!$F96,Retirements!EU$10:EU$97)</f>
        <v>0</v>
      </c>
      <c r="AB96" s="119">
        <f>SUMIF(Retirements!$E$10:$E$96,'Accum Dep'!$F96,Retirements!EV$10:EV$97)</f>
        <v>0</v>
      </c>
      <c r="AC96" s="119">
        <f>SUMIF(Retirements!$E$10:$E$96,'Accum Dep'!$F96,Retirements!EW$10:EW$97)</f>
        <v>0</v>
      </c>
      <c r="AD96" s="119">
        <f>SUMIF(Retirements!$E$10:$E$96,'Accum Dep'!$F96,Retirements!EX$10:EX$97)</f>
        <v>0</v>
      </c>
      <c r="AE96" s="119">
        <f>SUMIF(Retirements!$E$10:$E$96,'Accum Dep'!$F96,Retirements!EY$10:EY$97)</f>
        <v>0</v>
      </c>
      <c r="AF96" s="119">
        <f>SUMIF(Retirements!$E$10:$E$96,'Accum Dep'!$F96,Retirements!EZ$10:EZ$97)</f>
        <v>0</v>
      </c>
      <c r="AG96" s="7"/>
      <c r="AH96" s="27">
        <f>SUMIF('Depreciation Exp'!$F$8:$F$130,'Accum Dep'!$F96,'Depreciation Exp'!CH$8:CH$133)</f>
        <v>0</v>
      </c>
      <c r="AI96" s="27">
        <f>SUMIF('Depreciation Exp'!$F$8:$F$130,'Accum Dep'!$F96,'Depreciation Exp'!CI$8:CI$133)</f>
        <v>0</v>
      </c>
      <c r="AJ96" s="27">
        <f>SUMIF('Depreciation Exp'!$F$8:$F$130,'Accum Dep'!$F96,'Depreciation Exp'!CJ$8:CJ$133)</f>
        <v>0</v>
      </c>
      <c r="AK96" s="27">
        <f>SUMIF('Depreciation Exp'!$F$8:$F$130,'Accum Dep'!$F96,'Depreciation Exp'!CK$8:CK$133)</f>
        <v>0</v>
      </c>
      <c r="AL96" s="27">
        <f>SUMIF('Depreciation Exp'!$F$8:$F$130,'Accum Dep'!$F96,'Depreciation Exp'!CL$8:CL$133)</f>
        <v>0</v>
      </c>
      <c r="AM96" s="27">
        <f>SUMIF('Depreciation Exp'!$F$8:$F$130,'Accum Dep'!$F96,'Depreciation Exp'!CM$8:CM$133)</f>
        <v>0</v>
      </c>
      <c r="AN96" s="27">
        <f>SUMIF('Depreciation Exp'!$F$8:$F$130,'Accum Dep'!$F96,'Depreciation Exp'!CN$8:CN$133)</f>
        <v>0</v>
      </c>
      <c r="AO96" s="27">
        <f>SUMIF('Depreciation Exp'!$F$8:$F$130,'Accum Dep'!$F96,'Depreciation Exp'!CO$8:CO$133)</f>
        <v>0</v>
      </c>
      <c r="AP96" s="27">
        <f>SUMIF('Depreciation Exp'!$F$8:$F$130,'Accum Dep'!$F96,'Depreciation Exp'!CP$8:CP$133)</f>
        <v>0</v>
      </c>
      <c r="AQ96" s="27">
        <f>SUMIF('Depreciation Exp'!$F$8:$F$130,'Accum Dep'!$F96,'Depreciation Exp'!CQ$8:CQ$133)</f>
        <v>0</v>
      </c>
      <c r="AR96" s="27">
        <f>SUMIF('Depreciation Exp'!$F$8:$F$130,'Accum Dep'!$F96,'Depreciation Exp'!CR$8:CR$133)</f>
        <v>0</v>
      </c>
      <c r="AS96" s="27">
        <f>SUMIF('Depreciation Exp'!$F$8:$F$130,'Accum Dep'!$F96,'Depreciation Exp'!CS$8:CS$133)</f>
        <v>0</v>
      </c>
      <c r="AT96" s="27">
        <f>SUMIF('Depreciation Exp'!$F$8:$F$130,'Accum Dep'!$F96,'Depreciation Exp'!CT$8:CT$133)</f>
        <v>0</v>
      </c>
      <c r="AU96" s="27">
        <f>SUMIF('Depreciation Exp'!$F$8:$F$130,'Accum Dep'!$F96,'Depreciation Exp'!CU$8:CU$133)</f>
        <v>0</v>
      </c>
      <c r="AV96" s="27">
        <f>SUMIF('Depreciation Exp'!$F$8:$F$130,'Accum Dep'!$F96,'Depreciation Exp'!CV$8:CV$133)</f>
        <v>0</v>
      </c>
      <c r="AW96" s="27">
        <f>SUMIF('Depreciation Exp'!$F$8:$F$130,'Accum Dep'!$F96,'Depreciation Exp'!CW$8:CW$133)</f>
        <v>0</v>
      </c>
      <c r="AX96" s="27">
        <f>SUMIF('Depreciation Exp'!$F$8:$F$130,'Accum Dep'!$F96,'Depreciation Exp'!CX$8:CX$133)</f>
        <v>0</v>
      </c>
      <c r="AY96" s="27">
        <f>SUMIF('Depreciation Exp'!$F$8:$F$130,'Accum Dep'!$F96,'Depreciation Exp'!CY$8:CY$133)</f>
        <v>0</v>
      </c>
      <c r="AZ96" s="27">
        <f>SUMIF('Depreciation Exp'!$F$8:$F$130,'Accum Dep'!$F96,'Depreciation Exp'!CZ$8:CZ$133)</f>
        <v>0</v>
      </c>
      <c r="BA96" s="27">
        <f>SUMIF('Depreciation Exp'!$F$8:$F$130,'Accum Dep'!$F96,'Depreciation Exp'!DA$8:DA$133)</f>
        <v>0</v>
      </c>
      <c r="BB96" s="27">
        <f>SUMIF('Depreciation Exp'!$F$8:$F$130,'Accum Dep'!$F96,'Depreciation Exp'!DB$8:DB$133)</f>
        <v>0</v>
      </c>
      <c r="BC96" s="27">
        <f>SUMIF('Depreciation Exp'!$F$8:$F$130,'Accum Dep'!$F96,'Depreciation Exp'!DC$8:DC$133)</f>
        <v>0</v>
      </c>
      <c r="BD96" s="27">
        <f>SUMIF('Depreciation Exp'!$F$8:$F$130,'Accum Dep'!$F96,'Depreciation Exp'!DD$8:DD$133)</f>
        <v>0</v>
      </c>
      <c r="BE96" s="27">
        <f>SUMIF('Depreciation Exp'!$F$8:$F$130,'Accum Dep'!$F96,'Depreciation Exp'!DE$8:DE$133)</f>
        <v>0</v>
      </c>
      <c r="BF96" s="59"/>
      <c r="BG96" s="27">
        <f>SUMIF(Adjustments!$J$4:$J$921,($F96&amp;"/"&amp;BG$4&amp;"/"&amp;BG$3&amp;"/"&amp;BG$2),Adjustments!L$4:L$921)</f>
        <v>0</v>
      </c>
      <c r="BH96" s="27">
        <f>SUMIF(Adjustments!$J$4:$J$921,($F96&amp;"/"&amp;BH$4&amp;"/"&amp;BH$3&amp;"/"&amp;BH$2),Adjustments!M$4:M$921)</f>
        <v>0</v>
      </c>
      <c r="BI96" s="27">
        <f>SUMIF(Adjustments!$J$4:$J$921,($F96&amp;"/"&amp;BI$4&amp;"/"&amp;BI$3&amp;"/"&amp;BI$2),Adjustments!N$4:N$921)</f>
        <v>0</v>
      </c>
      <c r="BJ96" s="27">
        <f>SUMIF(Adjustments!$J$4:$J$921,($F96&amp;"/"&amp;BJ$4&amp;"/"&amp;BJ$3&amp;"/"&amp;BJ$2),Adjustments!O$4:O$921)</f>
        <v>0</v>
      </c>
      <c r="BK96" s="27">
        <f>SUMIF(Adjustments!$J$4:$J$921,($F96&amp;"/"&amp;BK$4&amp;"/"&amp;BK$3&amp;"/"&amp;BK$2),Adjustments!P$4:P$921)</f>
        <v>0</v>
      </c>
      <c r="BL96" s="27">
        <f>SUMIF(Adjustments!$J$4:$J$921,($F96&amp;"/"&amp;BL$4&amp;"/"&amp;BL$3&amp;"/"&amp;BL$2),Adjustments!Q$4:Q$921)</f>
        <v>0</v>
      </c>
      <c r="BM96" s="27">
        <f>SUMIF(Adjustments!$J$4:$J$921,($F96&amp;"/"&amp;BM$4&amp;"/"&amp;BM$3&amp;"/"&amp;BM$2),Adjustments!R$4:R$921)</f>
        <v>0</v>
      </c>
      <c r="BN96" s="27">
        <f>SUMIF(Adjustments!$J$4:$J$921,($F96&amp;"/"&amp;BN$4&amp;"/"&amp;BN$3&amp;"/"&amp;BN$2),Adjustments!S$4:S$921)</f>
        <v>0</v>
      </c>
      <c r="BO96" s="27">
        <f>SUMIF(Adjustments!$J$4:$J$921,($F96&amp;"/"&amp;BO$4&amp;"/"&amp;BO$3&amp;"/"&amp;BO$2),Adjustments!T$4:T$921)</f>
        <v>0</v>
      </c>
      <c r="BP96" s="27">
        <f>SUMIF(Adjustments!$J$4:$J$921,($F96&amp;"/"&amp;BP$4&amp;"/"&amp;BP$3&amp;"/"&amp;BP$2),Adjustments!U$4:U$921)</f>
        <v>0</v>
      </c>
      <c r="BQ96" s="27">
        <f>SUMIF(Adjustments!$J$4:$J$921,($F96&amp;"/"&amp;BQ$4&amp;"/"&amp;BQ$3&amp;"/"&amp;BQ$2),Adjustments!V$4:V$921)</f>
        <v>0</v>
      </c>
      <c r="BR96" s="27">
        <f>SUMIF(Adjustments!$J$4:$J$921,($F96&amp;"/"&amp;BR$4&amp;"/"&amp;BR$3&amp;"/"&amp;BR$2),Adjustments!W$4:W$921)</f>
        <v>0</v>
      </c>
      <c r="BS96" s="27">
        <f>SUMIF(Adjustments!$J$4:$J$921,($F96&amp;"/"&amp;BS$4&amp;"/"&amp;BS$3&amp;"/"&amp;BS$2),Adjustments!X$4:X$921)</f>
        <v>0</v>
      </c>
      <c r="BT96" s="27">
        <f>SUMIF(Adjustments!$J$4:$J$921,($F96&amp;"/"&amp;BT$4&amp;"/"&amp;BT$3&amp;"/"&amp;BT$2),Adjustments!Y$4:Y$921)</f>
        <v>0</v>
      </c>
      <c r="BU96" s="27">
        <f>SUMIF(Adjustments!$J$4:$J$921,($F96&amp;"/"&amp;BU$4&amp;"/"&amp;BU$3&amp;"/"&amp;BU$2),Adjustments!Z$4:Z$921)</f>
        <v>0</v>
      </c>
      <c r="BV96" s="27">
        <f>SUMIF(Adjustments!$J$4:$J$921,($F96&amp;"/"&amp;BV$4&amp;"/"&amp;BV$3&amp;"/"&amp;BV$2),Adjustments!AA$4:AA$921)</f>
        <v>0</v>
      </c>
      <c r="BW96" s="27">
        <f>SUMIF(Adjustments!$J$4:$J$921,($F96&amp;"/"&amp;BW$4&amp;"/"&amp;BW$3&amp;"/"&amp;BW$2),Adjustments!AB$4:AB$921)</f>
        <v>0</v>
      </c>
      <c r="BX96" s="27">
        <f>SUMIF(Adjustments!$J$4:$J$921,($F96&amp;"/"&amp;BX$4&amp;"/"&amp;BX$3&amp;"/"&amp;BX$2),Adjustments!AC$4:AC$921)</f>
        <v>0</v>
      </c>
      <c r="BY96" s="27">
        <f>SUMIF(Adjustments!$J$4:$J$921,($F96&amp;"/"&amp;BY$4&amp;"/"&amp;BY$3&amp;"/"&amp;BY$2),Adjustments!AD$4:AD$921)</f>
        <v>0</v>
      </c>
      <c r="BZ96" s="27">
        <f>SUMIF(Adjustments!$J$4:$J$921,($F96&amp;"/"&amp;BZ$4&amp;"/"&amp;BZ$3&amp;"/"&amp;BZ$2),Adjustments!AE$4:AE$921)</f>
        <v>0</v>
      </c>
      <c r="CA96" s="27">
        <f>SUMIF(Adjustments!$J$4:$J$921,($F96&amp;"/"&amp;CA$4&amp;"/"&amp;CA$3&amp;"/"&amp;CA$2),Adjustments!AF$4:AF$921)</f>
        <v>0</v>
      </c>
      <c r="CB96" s="27">
        <f>SUMIF(Adjustments!$J$4:$J$921,($F96&amp;"/"&amp;CB$4&amp;"/"&amp;CB$3&amp;"/"&amp;CB$2),Adjustments!AG$4:AG$921)</f>
        <v>0</v>
      </c>
      <c r="CC96" s="27">
        <f>SUMIF(Adjustments!$J$4:$J$921,($F96&amp;"/"&amp;CC$4&amp;"/"&amp;CC$3&amp;"/"&amp;CC$2),Adjustments!AH$4:AH$921)</f>
        <v>0</v>
      </c>
      <c r="CD96" s="5"/>
      <c r="CE96" s="27">
        <f>SUMIF(Adjustments!$J$4:$J$921,($F96&amp;"/"&amp;CE$4&amp;"/"&amp;CE$3&amp;"/"&amp;CE$2),Adjustments!L$4:L$921)</f>
        <v>0</v>
      </c>
      <c r="CF96" s="27">
        <f>SUMIF(Adjustments!$J$4:$J$921,($F96&amp;"/"&amp;CF$4&amp;"/"&amp;CF$3&amp;"/"&amp;CF$2),Adjustments!M$4:M$921)</f>
        <v>0</v>
      </c>
      <c r="CG96" s="27">
        <f>SUMIF(Adjustments!$J$4:$J$921,($F96&amp;"/"&amp;CG$4&amp;"/"&amp;CG$3&amp;"/"&amp;CG$2),Adjustments!N$4:N$921)</f>
        <v>0</v>
      </c>
      <c r="CH96" s="27">
        <f>SUMIF(Adjustments!$J$4:$J$921,($F96&amp;"/"&amp;CH$4&amp;"/"&amp;CH$3&amp;"/"&amp;CH$2),Adjustments!O$4:O$921)</f>
        <v>0</v>
      </c>
      <c r="CI96" s="27">
        <f>SUMIF(Adjustments!$J$4:$J$921,($F96&amp;"/"&amp;CI$4&amp;"/"&amp;CI$3&amp;"/"&amp;CI$2),Adjustments!P$4:P$921)</f>
        <v>0</v>
      </c>
      <c r="CJ96" s="27">
        <f>SUMIF(Adjustments!$J$4:$J$921,($F96&amp;"/"&amp;CJ$4&amp;"/"&amp;CJ$3&amp;"/"&amp;CJ$2),Adjustments!Q$4:Q$921)</f>
        <v>0</v>
      </c>
      <c r="CK96" s="27">
        <f>SUMIF(Adjustments!$J$4:$J$921,($F96&amp;"/"&amp;CK$4&amp;"/"&amp;CK$3&amp;"/"&amp;CK$2),Adjustments!R$4:R$921)</f>
        <v>0</v>
      </c>
      <c r="CL96" s="27">
        <f>SUMIF(Adjustments!$J$4:$J$921,($F96&amp;"/"&amp;CL$4&amp;"/"&amp;CL$3&amp;"/"&amp;CL$2),Adjustments!S$4:S$921)</f>
        <v>0</v>
      </c>
      <c r="CM96" s="27">
        <f>SUMIF(Adjustments!$J$4:$J$921,($F96&amp;"/"&amp;CM$4&amp;"/"&amp;CM$3&amp;"/"&amp;CM$2),Adjustments!T$4:T$921)</f>
        <v>0</v>
      </c>
      <c r="CN96" s="27">
        <f>SUMIF(Adjustments!$J$4:$J$921,($F96&amp;"/"&amp;CN$4&amp;"/"&amp;CN$3&amp;"/"&amp;CN$2),Adjustments!U$4:U$921)</f>
        <v>0</v>
      </c>
      <c r="CO96" s="27">
        <f>SUMIF(Adjustments!$J$4:$J$921,($F96&amp;"/"&amp;CO$4&amp;"/"&amp;CO$3&amp;"/"&amp;CO$2),Adjustments!V$4:V$921)</f>
        <v>0</v>
      </c>
      <c r="CP96" s="27">
        <f>SUMIF(Adjustments!$J$4:$J$921,($F96&amp;"/"&amp;CP$4&amp;"/"&amp;CP$3&amp;"/"&amp;CP$2),Adjustments!W$4:W$921)</f>
        <v>0</v>
      </c>
      <c r="CQ96" s="27">
        <f>SUMIF(Adjustments!$J$4:$J$921,($F96&amp;"/"&amp;CQ$4&amp;"/"&amp;CQ$3&amp;"/"&amp;CQ$2),Adjustments!X$4:X$921)</f>
        <v>0</v>
      </c>
      <c r="CR96" s="27">
        <f>SUMIF(Adjustments!$J$4:$J$921,($F96&amp;"/"&amp;CR$4&amp;"/"&amp;CR$3&amp;"/"&amp;CR$2),Adjustments!Y$4:Y$921)</f>
        <v>0</v>
      </c>
      <c r="CS96" s="27">
        <f>SUMIF(Adjustments!$J$4:$J$921,($F96&amp;"/"&amp;CS$4&amp;"/"&amp;CS$3&amp;"/"&amp;CS$2),Adjustments!Z$4:Z$921)</f>
        <v>0</v>
      </c>
      <c r="CT96" s="27">
        <f>SUMIF(Adjustments!$J$4:$J$921,($F96&amp;"/"&amp;CT$4&amp;"/"&amp;CT$3&amp;"/"&amp;CT$2),Adjustments!AA$4:AA$921)</f>
        <v>0</v>
      </c>
      <c r="CU96" s="27">
        <f>SUMIF(Adjustments!$J$4:$J$921,($F96&amp;"/"&amp;CU$4&amp;"/"&amp;CU$3&amp;"/"&amp;CU$2),Adjustments!AB$4:AB$921)</f>
        <v>0</v>
      </c>
      <c r="CV96" s="27">
        <f>SUMIF(Adjustments!$J$4:$J$921,($F96&amp;"/"&amp;CV$4&amp;"/"&amp;CV$3&amp;"/"&amp;CV$2),Adjustments!AC$4:AC$921)</f>
        <v>0</v>
      </c>
      <c r="CW96" s="27">
        <f>SUMIF(Adjustments!$J$4:$J$921,($F96&amp;"/"&amp;CW$4&amp;"/"&amp;CW$3&amp;"/"&amp;CW$2),Adjustments!AD$4:AD$921)</f>
        <v>0</v>
      </c>
      <c r="CX96" s="27">
        <f>SUMIF(Adjustments!$J$4:$J$921,($F96&amp;"/"&amp;CX$4&amp;"/"&amp;CX$3&amp;"/"&amp;CX$2),Adjustments!AE$4:AE$921)</f>
        <v>0</v>
      </c>
      <c r="CY96" s="27">
        <f>SUMIF(Adjustments!$J$4:$J$921,($F96&amp;"/"&amp;CY$4&amp;"/"&amp;CY$3&amp;"/"&amp;CY$2),Adjustments!AF$4:AF$921)</f>
        <v>0</v>
      </c>
      <c r="CZ96" s="27">
        <f>SUMIF(Adjustments!$J$4:$J$921,($F96&amp;"/"&amp;CZ$4&amp;"/"&amp;CZ$3&amp;"/"&amp;CZ$2),Adjustments!AG$4:AG$921)</f>
        <v>0</v>
      </c>
      <c r="DA96" s="27">
        <f>SUMIF(Adjustments!$J$4:$J$921,($F96&amp;"/"&amp;DA$4&amp;"/"&amp;DA$3&amp;"/"&amp;DA$2),Adjustments!AH$4:AH$921)</f>
        <v>0</v>
      </c>
      <c r="DB96" s="5"/>
      <c r="DC96" s="27">
        <f>SUMIF(Adjustments!$J$4:$J$921,($F96&amp;"/"&amp;DC$4&amp;"/"&amp;DC$3&amp;"/"&amp;DC$2),Adjustments!L$4:L$921)</f>
        <v>0</v>
      </c>
      <c r="DD96" s="27">
        <f>SUMIF(Adjustments!$J$4:$J$921,($F96&amp;"/"&amp;DD$4&amp;"/"&amp;DD$3&amp;"/"&amp;DD$2),Adjustments!M$4:M$921)</f>
        <v>0</v>
      </c>
      <c r="DE96" s="27">
        <f>SUMIF(Adjustments!$J$4:$J$921,($F96&amp;"/"&amp;DE$4&amp;"/"&amp;DE$3&amp;"/"&amp;DE$2),Adjustments!N$4:N$921)</f>
        <v>0</v>
      </c>
      <c r="DF96" s="27">
        <f>SUMIF(Adjustments!$J$4:$J$921,($F96&amp;"/"&amp;DF$4&amp;"/"&amp;DF$3&amp;"/"&amp;DF$2),Adjustments!O$4:O$921)</f>
        <v>0</v>
      </c>
      <c r="DG96" s="27">
        <f>SUMIF(Adjustments!$J$4:$J$921,($F96&amp;"/"&amp;DG$4&amp;"/"&amp;DG$3&amp;"/"&amp;DG$2),Adjustments!P$4:P$921)</f>
        <v>0</v>
      </c>
      <c r="DH96" s="27">
        <f>SUMIF(Adjustments!$J$4:$J$921,($F96&amp;"/"&amp;DH$4&amp;"/"&amp;DH$3&amp;"/"&amp;DH$2),Adjustments!Q$4:Q$921)</f>
        <v>0</v>
      </c>
      <c r="DI96" s="27">
        <f>SUMIF(Adjustments!$J$4:$J$921,($F96&amp;"/"&amp;DI$4&amp;"/"&amp;DI$3&amp;"/"&amp;DI$2),Adjustments!R$4:R$921)</f>
        <v>0</v>
      </c>
      <c r="DJ96" s="27">
        <f>SUMIF(Adjustments!$J$4:$J$921,($F96&amp;"/"&amp;DJ$4&amp;"/"&amp;DJ$3&amp;"/"&amp;DJ$2),Adjustments!S$4:S$921)</f>
        <v>0</v>
      </c>
      <c r="DK96" s="27">
        <f>SUMIF(Adjustments!$J$4:$J$921,($F96&amp;"/"&amp;DK$4&amp;"/"&amp;DK$3&amp;"/"&amp;DK$2),Adjustments!T$4:T$921)</f>
        <v>0</v>
      </c>
      <c r="DL96" s="27">
        <f>SUMIF(Adjustments!$J$4:$J$921,($F96&amp;"/"&amp;DL$4&amp;"/"&amp;DL$3&amp;"/"&amp;DL$2),Adjustments!U$4:U$921)</f>
        <v>0</v>
      </c>
      <c r="DM96" s="27">
        <f>SUMIF(Adjustments!$J$4:$J$921,($F96&amp;"/"&amp;DM$4&amp;"/"&amp;DM$3&amp;"/"&amp;DM$2),Adjustments!V$4:V$921)</f>
        <v>0</v>
      </c>
      <c r="DN96" s="27">
        <f>SUMIF(Adjustments!$J$4:$J$921,($F96&amp;"/"&amp;DN$4&amp;"/"&amp;DN$3&amp;"/"&amp;DN$2),Adjustments!W$4:W$921)</f>
        <v>0</v>
      </c>
      <c r="DO96" s="27">
        <f>SUMIF(Adjustments!$J$4:$J$921,($F96&amp;"/"&amp;DO$4&amp;"/"&amp;DO$3&amp;"/"&amp;DO$2),Adjustments!X$4:X$921)</f>
        <v>0</v>
      </c>
      <c r="DP96" s="27">
        <f>SUMIF(Adjustments!$J$4:$J$921,($F96&amp;"/"&amp;DP$4&amp;"/"&amp;DP$3&amp;"/"&amp;DP$2),Adjustments!Y$4:Y$921)</f>
        <v>0</v>
      </c>
      <c r="DQ96" s="27">
        <f>SUMIF(Adjustments!$J$4:$J$921,($F96&amp;"/"&amp;DQ$4&amp;"/"&amp;DQ$3&amp;"/"&amp;DQ$2),Adjustments!Z$4:Z$921)</f>
        <v>0</v>
      </c>
      <c r="DR96" s="27">
        <f>SUMIF(Adjustments!$J$4:$J$921,($F96&amp;"/"&amp;DR$4&amp;"/"&amp;DR$3&amp;"/"&amp;DR$2),Adjustments!AA$4:AA$921)</f>
        <v>0</v>
      </c>
      <c r="DS96" s="27">
        <f>SUMIF(Adjustments!$J$4:$J$921,($F96&amp;"/"&amp;DS$4&amp;"/"&amp;DS$3&amp;"/"&amp;DS$2),Adjustments!AB$4:AB$921)</f>
        <v>0</v>
      </c>
      <c r="DT96" s="27">
        <f>SUMIF(Adjustments!$J$4:$J$921,($F96&amp;"/"&amp;DT$4&amp;"/"&amp;DT$3&amp;"/"&amp;DT$2),Adjustments!AC$4:AC$921)</f>
        <v>0</v>
      </c>
      <c r="DU96" s="27">
        <f>SUMIF(Adjustments!$J$4:$J$921,($F96&amp;"/"&amp;DU$4&amp;"/"&amp;DU$3&amp;"/"&amp;DU$2),Adjustments!AD$4:AD$921)</f>
        <v>0</v>
      </c>
      <c r="DV96" s="27">
        <f>SUMIF(Adjustments!$J$4:$J$921,($F96&amp;"/"&amp;DV$4&amp;"/"&amp;DV$3&amp;"/"&amp;DV$2),Adjustments!AE$4:AE$921)</f>
        <v>0</v>
      </c>
      <c r="DW96" s="27">
        <f>SUMIF(Adjustments!$J$4:$J$921,($F96&amp;"/"&amp;DW$4&amp;"/"&amp;DW$3&amp;"/"&amp;DW$2),Adjustments!AF$4:AF$921)</f>
        <v>0</v>
      </c>
      <c r="DX96" s="27">
        <f>SUMIF(Adjustments!$J$4:$J$921,($F96&amp;"/"&amp;DX$4&amp;"/"&amp;DX$3&amp;"/"&amp;DX$2),Adjustments!AG$4:AG$921)</f>
        <v>0</v>
      </c>
      <c r="DY96" s="27">
        <f>SUMIF(Adjustments!$J$4:$J$921,($F96&amp;"/"&amp;DY$4&amp;"/"&amp;DY$3&amp;"/"&amp;DY$2),Adjustments!AH$4:AH$921)</f>
        <v>0</v>
      </c>
      <c r="DZ96" s="5"/>
      <c r="EA96" s="27">
        <f>SUMIF(Adjustments!$J$4:$J$921,($F96&amp;"/"&amp;EA$4&amp;"/"&amp;EA$3&amp;"/"&amp;EA$2),Adjustments!L$4:L$921)</f>
        <v>0</v>
      </c>
      <c r="EB96" s="27">
        <f>SUMIF(Adjustments!$J$4:$J$921,($F96&amp;"/"&amp;EB$4&amp;"/"&amp;EB$3&amp;"/"&amp;EB$2),Adjustments!M$4:M$921)</f>
        <v>0</v>
      </c>
      <c r="EC96" s="27">
        <f>SUMIF(Adjustments!$J$4:$J$921,($F96&amp;"/"&amp;EC$4&amp;"/"&amp;EC$3&amp;"/"&amp;EC$2),Adjustments!N$4:N$921)</f>
        <v>0</v>
      </c>
      <c r="ED96" s="27">
        <f>SUMIF(Adjustments!$J$4:$J$921,($F96&amp;"/"&amp;ED$4&amp;"/"&amp;ED$3&amp;"/"&amp;ED$2),Adjustments!O$4:O$921)</f>
        <v>0</v>
      </c>
      <c r="EE96" s="27">
        <f>SUMIF(Adjustments!$J$4:$J$921,($F96&amp;"/"&amp;EE$4&amp;"/"&amp;EE$3&amp;"/"&amp;EE$2),Adjustments!P$4:P$921)</f>
        <v>0</v>
      </c>
      <c r="EF96" s="27">
        <f>SUMIF(Adjustments!$J$4:$J$921,($F96&amp;"/"&amp;EF$4&amp;"/"&amp;EF$3&amp;"/"&amp;EF$2),Adjustments!Q$4:Q$921)</f>
        <v>0</v>
      </c>
      <c r="EG96" s="27">
        <f>SUMIF(Adjustments!$J$4:$J$921,($F96&amp;"/"&amp;EG$4&amp;"/"&amp;EG$3&amp;"/"&amp;EG$2),Adjustments!R$4:R$921)</f>
        <v>0</v>
      </c>
      <c r="EH96" s="27">
        <f>SUMIF(Adjustments!$J$4:$J$921,($F96&amp;"/"&amp;EH$4&amp;"/"&amp;EH$3&amp;"/"&amp;EH$2),Adjustments!S$4:S$921)</f>
        <v>0</v>
      </c>
      <c r="EI96" s="27">
        <f>SUMIF(Adjustments!$J$4:$J$921,($F96&amp;"/"&amp;EI$4&amp;"/"&amp;EI$3&amp;"/"&amp;EI$2),Adjustments!T$4:T$921)</f>
        <v>0</v>
      </c>
      <c r="EJ96" s="27">
        <f>SUMIF(Adjustments!$J$4:$J$921,($F96&amp;"/"&amp;EJ$4&amp;"/"&amp;EJ$3&amp;"/"&amp;EJ$2),Adjustments!U$4:U$921)</f>
        <v>0</v>
      </c>
      <c r="EK96" s="27">
        <f>SUMIF(Adjustments!$J$4:$J$921,($F96&amp;"/"&amp;EK$4&amp;"/"&amp;EK$3&amp;"/"&amp;EK$2),Adjustments!V$4:V$921)</f>
        <v>0</v>
      </c>
      <c r="EL96" s="27">
        <f>SUMIF(Adjustments!$J$4:$J$921,($F96&amp;"/"&amp;EL$4&amp;"/"&amp;EL$3&amp;"/"&amp;EL$2),Adjustments!W$4:W$921)</f>
        <v>0</v>
      </c>
      <c r="EM96" s="27">
        <f>SUMIF(Adjustments!$J$4:$J$921,($F96&amp;"/"&amp;EM$4&amp;"/"&amp;EM$3&amp;"/"&amp;EM$2),Adjustments!X$4:X$921)</f>
        <v>0</v>
      </c>
      <c r="EN96" s="27">
        <f>SUMIF(Adjustments!$J$4:$J$921,($F96&amp;"/"&amp;EN$4&amp;"/"&amp;EN$3&amp;"/"&amp;EN$2),Adjustments!Y$4:Y$921)</f>
        <v>0</v>
      </c>
      <c r="EO96" s="27">
        <f>SUMIF(Adjustments!$J$4:$J$921,($F96&amp;"/"&amp;EO$4&amp;"/"&amp;EO$3&amp;"/"&amp;EO$2),Adjustments!Z$4:Z$921)</f>
        <v>0</v>
      </c>
      <c r="EP96" s="27">
        <f>SUMIF(Adjustments!$J$4:$J$921,($F96&amp;"/"&amp;EP$4&amp;"/"&amp;EP$3&amp;"/"&amp;EP$2),Adjustments!AA$4:AA$921)</f>
        <v>0</v>
      </c>
      <c r="EQ96" s="27">
        <f>SUMIF(Adjustments!$J$4:$J$921,($F96&amp;"/"&amp;EQ$4&amp;"/"&amp;EQ$3&amp;"/"&amp;EQ$2),Adjustments!AB$4:AB$921)</f>
        <v>0</v>
      </c>
      <c r="ER96" s="27">
        <f>SUMIF(Adjustments!$J$4:$J$921,($F96&amp;"/"&amp;ER$4&amp;"/"&amp;ER$3&amp;"/"&amp;ER$2),Adjustments!AC$4:AC$921)</f>
        <v>0</v>
      </c>
      <c r="ES96" s="27">
        <f>SUMIF(Adjustments!$J$4:$J$921,($F96&amp;"/"&amp;ES$4&amp;"/"&amp;ES$3&amp;"/"&amp;ES$2),Adjustments!AD$4:AD$921)</f>
        <v>0</v>
      </c>
      <c r="ET96" s="27">
        <f>SUMIF(Adjustments!$J$4:$J$921,($F96&amp;"/"&amp;ET$4&amp;"/"&amp;ET$3&amp;"/"&amp;ET$2),Adjustments!AE$4:AE$921)</f>
        <v>0</v>
      </c>
      <c r="EU96" s="27">
        <f>SUMIF(Adjustments!$J$4:$J$921,($F96&amp;"/"&amp;EU$4&amp;"/"&amp;EU$3&amp;"/"&amp;EU$2),Adjustments!AF$4:AF$921)</f>
        <v>0</v>
      </c>
      <c r="EV96" s="27">
        <f>SUMIF(Adjustments!$J$4:$J$921,($F96&amp;"/"&amp;EV$4&amp;"/"&amp;EV$3&amp;"/"&amp;EV$2),Adjustments!AG$4:AG$921)</f>
        <v>0</v>
      </c>
      <c r="EW96" s="27">
        <f>SUMIF(Adjustments!$J$4:$J$921,($F96&amp;"/"&amp;EW$4&amp;"/"&amp;EW$3&amp;"/"&amp;EW$2),Adjustments!AH$4:AH$921)</f>
        <v>0</v>
      </c>
      <c r="EX96" s="5"/>
      <c r="EY96" s="27">
        <f>SUMIF(Adjustments!$J$4:$J$921,($F96&amp;"/"&amp;EY$4&amp;"/"&amp;EY$3&amp;"/"&amp;EY$2),Adjustments!L$4:L$921)</f>
        <v>0</v>
      </c>
      <c r="EZ96" s="27">
        <f>SUMIF(Adjustments!$J$4:$J$921,($F96&amp;"/"&amp;EZ$4&amp;"/"&amp;EZ$3&amp;"/"&amp;EZ$2),Adjustments!M$4:M$921)</f>
        <v>0</v>
      </c>
      <c r="FA96" s="27">
        <f>SUMIF(Adjustments!$J$4:$J$921,($F96&amp;"/"&amp;FA$4&amp;"/"&amp;FA$3&amp;"/"&amp;FA$2),Adjustments!N$4:N$921)</f>
        <v>0</v>
      </c>
      <c r="FB96" s="27">
        <f>SUMIF(Adjustments!$J$4:$J$921,($F96&amp;"/"&amp;FB$4&amp;"/"&amp;FB$3&amp;"/"&amp;FB$2),Adjustments!O$4:O$921)</f>
        <v>0</v>
      </c>
      <c r="FC96" s="27">
        <f>SUMIF(Adjustments!$J$4:$J$921,($F96&amp;"/"&amp;FC$4&amp;"/"&amp;FC$3&amp;"/"&amp;FC$2),Adjustments!P$4:P$921)</f>
        <v>0</v>
      </c>
      <c r="FD96" s="27">
        <f>SUMIF(Adjustments!$J$4:$J$921,($F96&amp;"/"&amp;FD$4&amp;"/"&amp;FD$3&amp;"/"&amp;FD$2),Adjustments!Q$4:Q$921)</f>
        <v>0</v>
      </c>
      <c r="FE96" s="27">
        <f>SUMIF(Adjustments!$J$4:$J$921,($F96&amp;"/"&amp;FE$4&amp;"/"&amp;FE$3&amp;"/"&amp;FE$2),Adjustments!R$4:R$921)</f>
        <v>0</v>
      </c>
      <c r="FF96" s="27">
        <f>SUMIF(Adjustments!$J$4:$J$921,($F96&amp;"/"&amp;FF$4&amp;"/"&amp;FF$3&amp;"/"&amp;FF$2),Adjustments!S$4:S$921)</f>
        <v>0</v>
      </c>
      <c r="FG96" s="27">
        <f>SUMIF(Adjustments!$J$4:$J$921,($F96&amp;"/"&amp;FG$4&amp;"/"&amp;FG$3&amp;"/"&amp;FG$2),Adjustments!T$4:T$921)</f>
        <v>0</v>
      </c>
      <c r="FH96" s="27">
        <f>SUMIF(Adjustments!$J$4:$J$921,($F96&amp;"/"&amp;FH$4&amp;"/"&amp;FH$3&amp;"/"&amp;FH$2),Adjustments!U$4:U$921)</f>
        <v>0</v>
      </c>
      <c r="FI96" s="27">
        <f>SUMIF(Adjustments!$J$4:$J$921,($F96&amp;"/"&amp;FI$4&amp;"/"&amp;FI$3&amp;"/"&amp;FI$2),Adjustments!V$4:V$921)</f>
        <v>0</v>
      </c>
      <c r="FJ96" s="27">
        <f>SUMIF(Adjustments!$J$4:$J$921,($F96&amp;"/"&amp;FJ$4&amp;"/"&amp;FJ$3&amp;"/"&amp;FJ$2),Adjustments!W$4:W$921)</f>
        <v>0</v>
      </c>
      <c r="FK96" s="27">
        <f>SUMIF(Adjustments!$J$4:$J$921,($F96&amp;"/"&amp;FK$4&amp;"/"&amp;FK$3&amp;"/"&amp;FK$2),Adjustments!X$4:X$921)</f>
        <v>0</v>
      </c>
      <c r="FL96" s="27">
        <f>SUMIF(Adjustments!$J$4:$J$921,($F96&amp;"/"&amp;FL$4&amp;"/"&amp;FL$3&amp;"/"&amp;FL$2),Adjustments!Y$4:Y$921)</f>
        <v>0</v>
      </c>
      <c r="FM96" s="27">
        <f>SUMIF(Adjustments!$J$4:$J$921,($F96&amp;"/"&amp;FM$4&amp;"/"&amp;FM$3&amp;"/"&amp;FM$2),Adjustments!Z$4:Z$921)</f>
        <v>0</v>
      </c>
      <c r="FN96" s="27">
        <f>SUMIF(Adjustments!$J$4:$J$921,($F96&amp;"/"&amp;FN$4&amp;"/"&amp;FN$3&amp;"/"&amp;FN$2),Adjustments!AA$4:AA$921)</f>
        <v>0</v>
      </c>
      <c r="FO96" s="27">
        <f>SUMIF(Adjustments!$J$4:$J$921,($F96&amp;"/"&amp;FO$4&amp;"/"&amp;FO$3&amp;"/"&amp;FO$2),Adjustments!AB$4:AB$921)</f>
        <v>0</v>
      </c>
      <c r="FP96" s="27">
        <f>SUMIF(Adjustments!$J$4:$J$921,($F96&amp;"/"&amp;FP$4&amp;"/"&amp;FP$3&amp;"/"&amp;FP$2),Adjustments!AC$4:AC$921)</f>
        <v>0</v>
      </c>
      <c r="FQ96" s="27">
        <f>SUMIF(Adjustments!$J$4:$J$921,($F96&amp;"/"&amp;FQ$4&amp;"/"&amp;FQ$3&amp;"/"&amp;FQ$2),Adjustments!AD$4:AD$921)</f>
        <v>0</v>
      </c>
      <c r="FR96" s="27">
        <f>SUMIF(Adjustments!$J$4:$J$921,($F96&amp;"/"&amp;FR$4&amp;"/"&amp;FR$3&amp;"/"&amp;FR$2),Adjustments!AE$4:AE$921)</f>
        <v>0</v>
      </c>
      <c r="FS96" s="27">
        <f>SUMIF(Adjustments!$J$4:$J$921,($F96&amp;"/"&amp;FS$4&amp;"/"&amp;FS$3&amp;"/"&amp;FS$2),Adjustments!AF$4:AF$921)</f>
        <v>0</v>
      </c>
      <c r="FT96" s="27">
        <f>SUMIF(Adjustments!$J$4:$J$921,($F96&amp;"/"&amp;FT$4&amp;"/"&amp;FT$3&amp;"/"&amp;FT$2),Adjustments!AG$4:AG$921)</f>
        <v>0</v>
      </c>
      <c r="FU96" s="27">
        <f>SUMIF(Adjustments!$J$4:$J$921,($F96&amp;"/"&amp;FU$4&amp;"/"&amp;FU$3&amp;"/"&amp;FU$2),Adjustments!AH$4:AH$921)</f>
        <v>0</v>
      </c>
      <c r="FV96" s="5"/>
      <c r="FW96" s="27">
        <f t="shared" si="302"/>
        <v>0</v>
      </c>
      <c r="FX96" s="5"/>
      <c r="FY96" s="358">
        <f>VLOOKUP(F96,Scenarios!Z98:AD219,5,0)</f>
        <v>0</v>
      </c>
      <c r="FZ96" s="16">
        <f t="shared" ref="FZ96:FZ98" si="342">FY96-J96-AI96-(BG96+CE96+DC96+EA96+EY96)</f>
        <v>0</v>
      </c>
      <c r="GA96" s="16">
        <f t="shared" ref="GA96:GA98" si="343">FZ96-K96-AJ96-(BH96+CF96+DD96+EB96+EZ96)</f>
        <v>0</v>
      </c>
      <c r="GB96" s="16">
        <f t="shared" ref="GB96:GB98" si="344">GA96-L96-AK96-(BI96+CG96+DE96+EC96+FA96)</f>
        <v>0</v>
      </c>
      <c r="GC96" s="16">
        <f t="shared" ref="GC96:GC98" si="345">GB96-M96-AL96-(BJ96+CH96+DF96+ED96+FB96)</f>
        <v>0</v>
      </c>
      <c r="GD96" s="16">
        <f t="shared" ref="GD96:GD98" si="346">GC96-N96-AM96-(BK96+CI96+DG96+EE96+FC96)</f>
        <v>0</v>
      </c>
      <c r="GE96" s="16">
        <f t="shared" ref="GE96:GE98" si="347">GD96-O96-AN96-(BL96+CJ96+DH96+EF96+FD96)</f>
        <v>0</v>
      </c>
      <c r="GF96" s="16">
        <f t="shared" ref="GF96:GF98" si="348">GE96-P96-AO96-(BM96+CK96+DI96+EG96+FE96)</f>
        <v>0</v>
      </c>
      <c r="GG96" s="16">
        <f t="shared" ref="GG96:GG98" si="349">GF96-Q96-AP96-(BN96+CL96+DJ96+EH96+FF96)</f>
        <v>0</v>
      </c>
      <c r="GH96" s="16">
        <f t="shared" ref="GH96:GH98" si="350">GG96-R96-AQ96-(BO96+CM96+DK96+EI96+FG96)</f>
        <v>0</v>
      </c>
      <c r="GI96" s="16">
        <f t="shared" ref="GI96:GI98" si="351">GH96-S96-AR96-(BP96+CN96+DL96+EJ96+FH96)</f>
        <v>0</v>
      </c>
      <c r="GJ96" s="16">
        <f t="shared" ref="GJ96:GJ98" si="352">GI96-T96-AS96-(BQ96+CO96+DM96+EK96+FI96)</f>
        <v>0</v>
      </c>
      <c r="GK96" s="16">
        <f t="shared" ref="GK96:GK98" si="353">GJ96-U96-AT96-(BR96+CP96+DN96+EL96+FJ96)</f>
        <v>0</v>
      </c>
      <c r="GL96" s="16">
        <f t="shared" ref="GL96:GL98" si="354">GK96-V96-AU96-(BS96+CQ96+DO96+EM96+FK96)</f>
        <v>0</v>
      </c>
      <c r="GM96" s="16">
        <f t="shared" ref="GM96:GM98" si="355">GL96-W96-AV96-(BT96+CR96+DP96+EN96+FL96)</f>
        <v>0</v>
      </c>
      <c r="GN96" s="16">
        <f t="shared" ref="GN96:GN98" si="356">GM96-X96-AW96-(BU96+CS96+DQ96+EO96+FM96)</f>
        <v>0</v>
      </c>
      <c r="GO96" s="16">
        <f t="shared" ref="GO96:GO98" si="357">GN96-Y96-AX96-(BV96+CT96+DR96+EP96+FN96)</f>
        <v>0</v>
      </c>
      <c r="GP96" s="16">
        <f t="shared" ref="GP96:GP98" si="358">GO96-Z96-AY96-(BW96+CU96+DS96+EQ96+FO96)</f>
        <v>0</v>
      </c>
      <c r="GQ96" s="16">
        <f t="shared" ref="GQ96:GQ98" si="359">GP96-AA96-AZ96-(BX96+CV96+DT96+ER96+FP96)</f>
        <v>0</v>
      </c>
      <c r="GR96" s="16">
        <f t="shared" ref="GR96:GR98" si="360">GQ96-AB96-BA96-(BY96+CW96+DU96+ES96+FQ96)</f>
        <v>0</v>
      </c>
      <c r="GS96" s="16">
        <f t="shared" ref="GS96:GS98" si="361">GR96-AC96-BB96-(BZ96+CX96+DV96+ET96+FR96)</f>
        <v>0</v>
      </c>
      <c r="GT96" s="16">
        <f t="shared" ref="GT96:GT98" si="362">GS96-AD96-BC96-(CA96+CY96+DW96+EU96+FS96)</f>
        <v>0</v>
      </c>
      <c r="GU96" s="16">
        <f t="shared" ref="GU96:GU98" si="363">GT96-AE96-BD96-(CB96+CZ96+DX96+EV96+FT96)</f>
        <v>0</v>
      </c>
      <c r="GV96" s="16">
        <f t="shared" ref="GV96:GV98" si="364">GU96-AF96-BE96-(CC96+DA96+DY96+EW96+FU96)</f>
        <v>0</v>
      </c>
      <c r="GW96" s="13"/>
      <c r="GX96" s="569" t="s">
        <v>1022</v>
      </c>
      <c r="GY96" s="599" t="str">
        <f t="shared" si="242"/>
        <v>111HPDGP</v>
      </c>
      <c r="GZ96" s="563">
        <f t="shared" ref="GZ96:GZ98" si="365">AVERAGE(GJ96:GV96)</f>
        <v>0</v>
      </c>
      <c r="HA96" s="127">
        <f>VLOOKUP($GX96,Scenarios!$V$11:$Y$132,4,0)</f>
        <v>0</v>
      </c>
      <c r="HB96" s="127">
        <f t="shared" si="328"/>
        <v>0</v>
      </c>
      <c r="HD96" s="106">
        <f>VLOOKUP($GX96,Scenarios!$AE$11:$AF$132,2,0)</f>
        <v>0</v>
      </c>
      <c r="HE96" s="106">
        <f>VLOOKUP($GX96,Scenarios!$V$11:$Y$132,4,0)</f>
        <v>0</v>
      </c>
      <c r="HF96" s="106">
        <f t="shared" si="329"/>
        <v>0</v>
      </c>
      <c r="HH96" s="106">
        <f t="shared" si="327"/>
        <v>0</v>
      </c>
    </row>
    <row r="97" spans="1:216">
      <c r="A97" t="s">
        <v>6</v>
      </c>
      <c r="B97" t="s">
        <v>14</v>
      </c>
      <c r="C97" t="s">
        <v>14</v>
      </c>
      <c r="D97" s="5" t="s">
        <v>148</v>
      </c>
      <c r="E97" s="5" t="s">
        <v>13</v>
      </c>
      <c r="F97" s="5" t="s">
        <v>164</v>
      </c>
      <c r="G97" s="5" t="s">
        <v>58</v>
      </c>
      <c r="H97" s="5" t="s">
        <v>1023</v>
      </c>
      <c r="I97" s="5"/>
      <c r="J97" s="119">
        <f>SUMIF(Retirements!$E$10:$E$96,'Accum Dep'!$F97,Retirements!ED$10:ED$97)</f>
        <v>0</v>
      </c>
      <c r="K97" s="119">
        <f>SUMIF(Retirements!$E$10:$E$96,'Accum Dep'!$F97,Retirements!EE$10:EE$97)</f>
        <v>0</v>
      </c>
      <c r="L97" s="119">
        <f>SUMIF(Retirements!$E$10:$E$96,'Accum Dep'!$F97,Retirements!EF$10:EF$97)</f>
        <v>0</v>
      </c>
      <c r="M97" s="119">
        <f>SUMIF(Retirements!$E$10:$E$96,'Accum Dep'!$F97,Retirements!EG$10:EG$97)</f>
        <v>0</v>
      </c>
      <c r="N97" s="119">
        <f>SUMIF(Retirements!$E$10:$E$96,'Accum Dep'!$F97,Retirements!EH$10:EH$97)</f>
        <v>0</v>
      </c>
      <c r="O97" s="119">
        <f>SUMIF(Retirements!$E$10:$E$96,'Accum Dep'!$F97,Retirements!EI$10:EI$97)</f>
        <v>0</v>
      </c>
      <c r="P97" s="119">
        <f>SUMIF(Retirements!$E$10:$E$96,'Accum Dep'!$F97,Retirements!EJ$10:EJ$97)</f>
        <v>0</v>
      </c>
      <c r="Q97" s="119">
        <f>SUMIF(Retirements!$E$10:$E$96,'Accum Dep'!$F97,Retirements!EK$10:EK$97)</f>
        <v>0</v>
      </c>
      <c r="R97" s="119">
        <f>SUMIF(Retirements!$E$10:$E$96,'Accum Dep'!$F97,Retirements!EL$10:EL$97)</f>
        <v>0</v>
      </c>
      <c r="S97" s="119">
        <f>SUMIF(Retirements!$E$10:$E$96,'Accum Dep'!$F97,Retirements!EM$10:EM$97)</f>
        <v>0</v>
      </c>
      <c r="T97" s="119">
        <f>SUMIF(Retirements!$E$10:$E$96,'Accum Dep'!$F97,Retirements!EN$10:EN$97)</f>
        <v>0</v>
      </c>
      <c r="U97" s="119">
        <f>SUMIF(Retirements!$E$10:$E$96,'Accum Dep'!$F97,Retirements!EO$10:EO$97)</f>
        <v>0</v>
      </c>
      <c r="V97" s="119">
        <f>SUMIF(Retirements!$E$10:$E$96,'Accum Dep'!$F97,Retirements!EP$10:EP$97)</f>
        <v>0</v>
      </c>
      <c r="W97" s="119">
        <f>SUMIF(Retirements!$E$10:$E$96,'Accum Dep'!$F97,Retirements!EQ$10:EQ$97)</f>
        <v>0</v>
      </c>
      <c r="X97" s="119">
        <f>SUMIF(Retirements!$E$10:$E$96,'Accum Dep'!$F97,Retirements!ER$10:ER$97)</f>
        <v>0</v>
      </c>
      <c r="Y97" s="119">
        <f>SUMIF(Retirements!$E$10:$E$96,'Accum Dep'!$F97,Retirements!ES$10:ES$97)</f>
        <v>0</v>
      </c>
      <c r="Z97" s="119">
        <f>SUMIF(Retirements!$E$10:$E$96,'Accum Dep'!$F97,Retirements!ET$10:ET$97)</f>
        <v>0</v>
      </c>
      <c r="AA97" s="119">
        <f>SUMIF(Retirements!$E$10:$E$96,'Accum Dep'!$F97,Retirements!EU$10:EU$97)</f>
        <v>0</v>
      </c>
      <c r="AB97" s="119">
        <f>SUMIF(Retirements!$E$10:$E$96,'Accum Dep'!$F97,Retirements!EV$10:EV$97)</f>
        <v>0</v>
      </c>
      <c r="AC97" s="119">
        <f>SUMIF(Retirements!$E$10:$E$96,'Accum Dep'!$F97,Retirements!EW$10:EW$97)</f>
        <v>0</v>
      </c>
      <c r="AD97" s="119">
        <f>SUMIF(Retirements!$E$10:$E$96,'Accum Dep'!$F97,Retirements!EX$10:EX$97)</f>
        <v>0</v>
      </c>
      <c r="AE97" s="119">
        <f>SUMIF(Retirements!$E$10:$E$96,'Accum Dep'!$F97,Retirements!EY$10:EY$97)</f>
        <v>0</v>
      </c>
      <c r="AF97" s="119">
        <f>SUMIF(Retirements!$E$10:$E$96,'Accum Dep'!$F97,Retirements!EZ$10:EZ$97)</f>
        <v>0</v>
      </c>
      <c r="AG97" s="7"/>
      <c r="AH97" s="27">
        <f>SUMIF('Depreciation Exp'!$F$8:$F$130,'Accum Dep'!$F97,'Depreciation Exp'!CH$8:CH$133)</f>
        <v>20751.280062047168</v>
      </c>
      <c r="AI97" s="27">
        <f>SUMIF('Depreciation Exp'!$F$8:$F$130,'Accum Dep'!$F97,'Depreciation Exp'!CI$8:CI$133)</f>
        <v>20751.280062047168</v>
      </c>
      <c r="AJ97" s="27">
        <f>SUMIF('Depreciation Exp'!$F$8:$F$130,'Accum Dep'!$F97,'Depreciation Exp'!CJ$8:CJ$133)</f>
        <v>20751.280062047168</v>
      </c>
      <c r="AK97" s="27">
        <f>SUMIF('Depreciation Exp'!$F$8:$F$130,'Accum Dep'!$F97,'Depreciation Exp'!CK$8:CK$133)</f>
        <v>20751.280062047168</v>
      </c>
      <c r="AL97" s="27">
        <f>SUMIF('Depreciation Exp'!$F$8:$F$130,'Accum Dep'!$F97,'Depreciation Exp'!CL$8:CL$133)</f>
        <v>20751.280062047168</v>
      </c>
      <c r="AM97" s="27">
        <f>SUMIF('Depreciation Exp'!$F$8:$F$130,'Accum Dep'!$F97,'Depreciation Exp'!CM$8:CM$133)</f>
        <v>20751.280062047168</v>
      </c>
      <c r="AN97" s="27">
        <f>SUMIF('Depreciation Exp'!$F$8:$F$130,'Accum Dep'!$F97,'Depreciation Exp'!CN$8:CN$133)</f>
        <v>20751.280062047168</v>
      </c>
      <c r="AO97" s="27">
        <f>SUMIF('Depreciation Exp'!$F$8:$F$130,'Accum Dep'!$F97,'Depreciation Exp'!CO$8:CO$133)</f>
        <v>20751.280062047168</v>
      </c>
      <c r="AP97" s="27">
        <f>SUMIF('Depreciation Exp'!$F$8:$F$130,'Accum Dep'!$F97,'Depreciation Exp'!CP$8:CP$133)</f>
        <v>20751.280062047168</v>
      </c>
      <c r="AQ97" s="27">
        <f>SUMIF('Depreciation Exp'!$F$8:$F$130,'Accum Dep'!$F97,'Depreciation Exp'!CQ$8:CQ$133)</f>
        <v>20751.280062047168</v>
      </c>
      <c r="AR97" s="27">
        <f>SUMIF('Depreciation Exp'!$F$8:$F$130,'Accum Dep'!$F97,'Depreciation Exp'!CR$8:CR$133)</f>
        <v>20751.280062047168</v>
      </c>
      <c r="AS97" s="27">
        <f>SUMIF('Depreciation Exp'!$F$8:$F$130,'Accum Dep'!$F97,'Depreciation Exp'!CS$8:CS$133)</f>
        <v>20751.280062047168</v>
      </c>
      <c r="AT97" s="27">
        <f>SUMIF('Depreciation Exp'!$F$8:$F$130,'Accum Dep'!$F97,'Depreciation Exp'!CT$8:CT$133)</f>
        <v>20751.280062047168</v>
      </c>
      <c r="AU97" s="27">
        <f>SUMIF('Depreciation Exp'!$F$8:$F$130,'Accum Dep'!$F97,'Depreciation Exp'!CU$8:CU$133)</f>
        <v>20751.280062047168</v>
      </c>
      <c r="AV97" s="27">
        <f>SUMIF('Depreciation Exp'!$F$8:$F$130,'Accum Dep'!$F97,'Depreciation Exp'!CV$8:CV$133)</f>
        <v>20751.280062047168</v>
      </c>
      <c r="AW97" s="27">
        <f>SUMIF('Depreciation Exp'!$F$8:$F$130,'Accum Dep'!$F97,'Depreciation Exp'!CW$8:CW$133)</f>
        <v>20751.280062047168</v>
      </c>
      <c r="AX97" s="27">
        <f>SUMIF('Depreciation Exp'!$F$8:$F$130,'Accum Dep'!$F97,'Depreciation Exp'!CX$8:CX$133)</f>
        <v>20751.280062047168</v>
      </c>
      <c r="AY97" s="27">
        <f>SUMIF('Depreciation Exp'!$F$8:$F$130,'Accum Dep'!$F97,'Depreciation Exp'!CY$8:CY$133)</f>
        <v>20751.280062047168</v>
      </c>
      <c r="AZ97" s="27">
        <f>SUMIF('Depreciation Exp'!$F$8:$F$130,'Accum Dep'!$F97,'Depreciation Exp'!CZ$8:CZ$133)</f>
        <v>20751.280062047168</v>
      </c>
      <c r="BA97" s="27">
        <f>SUMIF('Depreciation Exp'!$F$8:$F$130,'Accum Dep'!$F97,'Depreciation Exp'!DA$8:DA$133)</f>
        <v>20751.280062047168</v>
      </c>
      <c r="BB97" s="27">
        <f>SUMIF('Depreciation Exp'!$F$8:$F$130,'Accum Dep'!$F97,'Depreciation Exp'!DB$8:DB$133)</f>
        <v>20751.280062047168</v>
      </c>
      <c r="BC97" s="27">
        <f>SUMIF('Depreciation Exp'!$F$8:$F$130,'Accum Dep'!$F97,'Depreciation Exp'!DC$8:DC$133)</f>
        <v>20751.280062047168</v>
      </c>
      <c r="BD97" s="27">
        <f>SUMIF('Depreciation Exp'!$F$8:$F$130,'Accum Dep'!$F97,'Depreciation Exp'!DD$8:DD$133)</f>
        <v>20751.280062047168</v>
      </c>
      <c r="BE97" s="27">
        <f>SUMIF('Depreciation Exp'!$F$8:$F$130,'Accum Dep'!$F97,'Depreciation Exp'!DE$8:DE$133)</f>
        <v>20751.280062047168</v>
      </c>
      <c r="BF97" s="59"/>
      <c r="BG97" s="27">
        <f>SUMIF(Adjustments!$J$4:$J$921,($F97&amp;"/"&amp;BG$4&amp;"/"&amp;BG$3&amp;"/"&amp;BG$2),Adjustments!L$4:L$921)</f>
        <v>0</v>
      </c>
      <c r="BH97" s="27">
        <f>SUMIF(Adjustments!$J$4:$J$921,($F97&amp;"/"&amp;BH$4&amp;"/"&amp;BH$3&amp;"/"&amp;BH$2),Adjustments!M$4:M$921)</f>
        <v>0</v>
      </c>
      <c r="BI97" s="27">
        <f>SUMIF(Adjustments!$J$4:$J$921,($F97&amp;"/"&amp;BI$4&amp;"/"&amp;BI$3&amp;"/"&amp;BI$2),Adjustments!N$4:N$921)</f>
        <v>0</v>
      </c>
      <c r="BJ97" s="27">
        <f>SUMIF(Adjustments!$J$4:$J$921,($F97&amp;"/"&amp;BJ$4&amp;"/"&amp;BJ$3&amp;"/"&amp;BJ$2),Adjustments!O$4:O$921)</f>
        <v>0</v>
      </c>
      <c r="BK97" s="27">
        <f>SUMIF(Adjustments!$J$4:$J$921,($F97&amp;"/"&amp;BK$4&amp;"/"&amp;BK$3&amp;"/"&amp;BK$2),Adjustments!P$4:P$921)</f>
        <v>0</v>
      </c>
      <c r="BL97" s="27">
        <f>SUMIF(Adjustments!$J$4:$J$921,($F97&amp;"/"&amp;BL$4&amp;"/"&amp;BL$3&amp;"/"&amp;BL$2),Adjustments!Q$4:Q$921)</f>
        <v>0</v>
      </c>
      <c r="BM97" s="27">
        <f>SUMIF(Adjustments!$J$4:$J$921,($F97&amp;"/"&amp;BM$4&amp;"/"&amp;BM$3&amp;"/"&amp;BM$2),Adjustments!R$4:R$921)</f>
        <v>0</v>
      </c>
      <c r="BN97" s="27">
        <f>SUMIF(Adjustments!$J$4:$J$921,($F97&amp;"/"&amp;BN$4&amp;"/"&amp;BN$3&amp;"/"&amp;BN$2),Adjustments!S$4:S$921)</f>
        <v>0</v>
      </c>
      <c r="BO97" s="27">
        <f>SUMIF(Adjustments!$J$4:$J$921,($F97&amp;"/"&amp;BO$4&amp;"/"&amp;BO$3&amp;"/"&amp;BO$2),Adjustments!T$4:T$921)</f>
        <v>0</v>
      </c>
      <c r="BP97" s="27">
        <f>SUMIF(Adjustments!$J$4:$J$921,($F97&amp;"/"&amp;BP$4&amp;"/"&amp;BP$3&amp;"/"&amp;BP$2),Adjustments!U$4:U$921)</f>
        <v>0</v>
      </c>
      <c r="BQ97" s="27">
        <f>SUMIF(Adjustments!$J$4:$J$921,($F97&amp;"/"&amp;BQ$4&amp;"/"&amp;BQ$3&amp;"/"&amp;BQ$2),Adjustments!V$4:V$921)</f>
        <v>0</v>
      </c>
      <c r="BR97" s="27">
        <f>SUMIF(Adjustments!$J$4:$J$921,($F97&amp;"/"&amp;BR$4&amp;"/"&amp;BR$3&amp;"/"&amp;BR$2),Adjustments!W$4:W$921)</f>
        <v>0</v>
      </c>
      <c r="BS97" s="27">
        <f>SUMIF(Adjustments!$J$4:$J$921,($F97&amp;"/"&amp;BS$4&amp;"/"&amp;BS$3&amp;"/"&amp;BS$2),Adjustments!X$4:X$921)</f>
        <v>0</v>
      </c>
      <c r="BT97" s="27">
        <f>SUMIF(Adjustments!$J$4:$J$921,($F97&amp;"/"&amp;BT$4&amp;"/"&amp;BT$3&amp;"/"&amp;BT$2),Adjustments!Y$4:Y$921)</f>
        <v>0</v>
      </c>
      <c r="BU97" s="27">
        <f>SUMIF(Adjustments!$J$4:$J$921,($F97&amp;"/"&amp;BU$4&amp;"/"&amp;BU$3&amp;"/"&amp;BU$2),Adjustments!Z$4:Z$921)</f>
        <v>0</v>
      </c>
      <c r="BV97" s="27">
        <f>SUMIF(Adjustments!$J$4:$J$921,($F97&amp;"/"&amp;BV$4&amp;"/"&amp;BV$3&amp;"/"&amp;BV$2),Adjustments!AA$4:AA$921)</f>
        <v>0</v>
      </c>
      <c r="BW97" s="27">
        <f>SUMIF(Adjustments!$J$4:$J$921,($F97&amp;"/"&amp;BW$4&amp;"/"&amp;BW$3&amp;"/"&amp;BW$2),Adjustments!AB$4:AB$921)</f>
        <v>0</v>
      </c>
      <c r="BX97" s="27">
        <f>SUMIF(Adjustments!$J$4:$J$921,($F97&amp;"/"&amp;BX$4&amp;"/"&amp;BX$3&amp;"/"&amp;BX$2),Adjustments!AC$4:AC$921)</f>
        <v>0</v>
      </c>
      <c r="BY97" s="27">
        <f>SUMIF(Adjustments!$J$4:$J$921,($F97&amp;"/"&amp;BY$4&amp;"/"&amp;BY$3&amp;"/"&amp;BY$2),Adjustments!AD$4:AD$921)</f>
        <v>0</v>
      </c>
      <c r="BZ97" s="27">
        <f>SUMIF(Adjustments!$J$4:$J$921,($F97&amp;"/"&amp;BZ$4&amp;"/"&amp;BZ$3&amp;"/"&amp;BZ$2),Adjustments!AE$4:AE$921)</f>
        <v>0</v>
      </c>
      <c r="CA97" s="27">
        <f>SUMIF(Adjustments!$J$4:$J$921,($F97&amp;"/"&amp;CA$4&amp;"/"&amp;CA$3&amp;"/"&amp;CA$2),Adjustments!AF$4:AF$921)</f>
        <v>0</v>
      </c>
      <c r="CB97" s="27">
        <f>SUMIF(Adjustments!$J$4:$J$921,($F97&amp;"/"&amp;CB$4&amp;"/"&amp;CB$3&amp;"/"&amp;CB$2),Adjustments!AG$4:AG$921)</f>
        <v>0</v>
      </c>
      <c r="CC97" s="27">
        <f>SUMIF(Adjustments!$J$4:$J$921,($F97&amp;"/"&amp;CC$4&amp;"/"&amp;CC$3&amp;"/"&amp;CC$2),Adjustments!AH$4:AH$921)</f>
        <v>0</v>
      </c>
      <c r="CD97" s="5"/>
      <c r="CE97" s="27">
        <f>SUMIF(Adjustments!$J$4:$J$921,($F97&amp;"/"&amp;CE$4&amp;"/"&amp;CE$3&amp;"/"&amp;CE$2),Adjustments!L$4:L$921)</f>
        <v>0</v>
      </c>
      <c r="CF97" s="27">
        <f>SUMIF(Adjustments!$J$4:$J$921,($F97&amp;"/"&amp;CF$4&amp;"/"&amp;CF$3&amp;"/"&amp;CF$2),Adjustments!M$4:M$921)</f>
        <v>0</v>
      </c>
      <c r="CG97" s="27">
        <f>SUMIF(Adjustments!$J$4:$J$921,($F97&amp;"/"&amp;CG$4&amp;"/"&amp;CG$3&amp;"/"&amp;CG$2),Adjustments!N$4:N$921)</f>
        <v>0</v>
      </c>
      <c r="CH97" s="27">
        <f>SUMIF(Adjustments!$J$4:$J$921,($F97&amp;"/"&amp;CH$4&amp;"/"&amp;CH$3&amp;"/"&amp;CH$2),Adjustments!O$4:O$921)</f>
        <v>0</v>
      </c>
      <c r="CI97" s="27">
        <f>SUMIF(Adjustments!$J$4:$J$921,($F97&amp;"/"&amp;CI$4&amp;"/"&amp;CI$3&amp;"/"&amp;CI$2),Adjustments!P$4:P$921)</f>
        <v>0</v>
      </c>
      <c r="CJ97" s="27">
        <f>SUMIF(Adjustments!$J$4:$J$921,($F97&amp;"/"&amp;CJ$4&amp;"/"&amp;CJ$3&amp;"/"&amp;CJ$2),Adjustments!Q$4:Q$921)</f>
        <v>0</v>
      </c>
      <c r="CK97" s="27">
        <f>SUMIF(Adjustments!$J$4:$J$921,($F97&amp;"/"&amp;CK$4&amp;"/"&amp;CK$3&amp;"/"&amp;CK$2),Adjustments!R$4:R$921)</f>
        <v>0</v>
      </c>
      <c r="CL97" s="27">
        <f>SUMIF(Adjustments!$J$4:$J$921,($F97&amp;"/"&amp;CL$4&amp;"/"&amp;CL$3&amp;"/"&amp;CL$2),Adjustments!S$4:S$921)</f>
        <v>0</v>
      </c>
      <c r="CM97" s="27">
        <f>SUMIF(Adjustments!$J$4:$J$921,($F97&amp;"/"&amp;CM$4&amp;"/"&amp;CM$3&amp;"/"&amp;CM$2),Adjustments!T$4:T$921)</f>
        <v>0</v>
      </c>
      <c r="CN97" s="27">
        <f>SUMIF(Adjustments!$J$4:$J$921,($F97&amp;"/"&amp;CN$4&amp;"/"&amp;CN$3&amp;"/"&amp;CN$2),Adjustments!U$4:U$921)</f>
        <v>0</v>
      </c>
      <c r="CO97" s="27">
        <f>SUMIF(Adjustments!$J$4:$J$921,($F97&amp;"/"&amp;CO$4&amp;"/"&amp;CO$3&amp;"/"&amp;CO$2),Adjustments!V$4:V$921)</f>
        <v>0</v>
      </c>
      <c r="CP97" s="27">
        <f>SUMIF(Adjustments!$J$4:$J$921,($F97&amp;"/"&amp;CP$4&amp;"/"&amp;CP$3&amp;"/"&amp;CP$2),Adjustments!W$4:W$921)</f>
        <v>0</v>
      </c>
      <c r="CQ97" s="27">
        <f>SUMIF(Adjustments!$J$4:$J$921,($F97&amp;"/"&amp;CQ$4&amp;"/"&amp;CQ$3&amp;"/"&amp;CQ$2),Adjustments!X$4:X$921)</f>
        <v>0</v>
      </c>
      <c r="CR97" s="27">
        <f>SUMIF(Adjustments!$J$4:$J$921,($F97&amp;"/"&amp;CR$4&amp;"/"&amp;CR$3&amp;"/"&amp;CR$2),Adjustments!Y$4:Y$921)</f>
        <v>0</v>
      </c>
      <c r="CS97" s="27">
        <f>SUMIF(Adjustments!$J$4:$J$921,($F97&amp;"/"&amp;CS$4&amp;"/"&amp;CS$3&amp;"/"&amp;CS$2),Adjustments!Z$4:Z$921)</f>
        <v>0</v>
      </c>
      <c r="CT97" s="27">
        <f>SUMIF(Adjustments!$J$4:$J$921,($F97&amp;"/"&amp;CT$4&amp;"/"&amp;CT$3&amp;"/"&amp;CT$2),Adjustments!AA$4:AA$921)</f>
        <v>0</v>
      </c>
      <c r="CU97" s="27">
        <f>SUMIF(Adjustments!$J$4:$J$921,($F97&amp;"/"&amp;CU$4&amp;"/"&amp;CU$3&amp;"/"&amp;CU$2),Adjustments!AB$4:AB$921)</f>
        <v>0</v>
      </c>
      <c r="CV97" s="27">
        <f>SUMIF(Adjustments!$J$4:$J$921,($F97&amp;"/"&amp;CV$4&amp;"/"&amp;CV$3&amp;"/"&amp;CV$2),Adjustments!AC$4:AC$921)</f>
        <v>0</v>
      </c>
      <c r="CW97" s="27">
        <f>SUMIF(Adjustments!$J$4:$J$921,($F97&amp;"/"&amp;CW$4&amp;"/"&amp;CW$3&amp;"/"&amp;CW$2),Adjustments!AD$4:AD$921)</f>
        <v>0</v>
      </c>
      <c r="CX97" s="27">
        <f>SUMIF(Adjustments!$J$4:$J$921,($F97&amp;"/"&amp;CX$4&amp;"/"&amp;CX$3&amp;"/"&amp;CX$2),Adjustments!AE$4:AE$921)</f>
        <v>0</v>
      </c>
      <c r="CY97" s="27">
        <f>SUMIF(Adjustments!$J$4:$J$921,($F97&amp;"/"&amp;CY$4&amp;"/"&amp;CY$3&amp;"/"&amp;CY$2),Adjustments!AF$4:AF$921)</f>
        <v>0</v>
      </c>
      <c r="CZ97" s="27">
        <f>SUMIF(Adjustments!$J$4:$J$921,($F97&amp;"/"&amp;CZ$4&amp;"/"&amp;CZ$3&amp;"/"&amp;CZ$2),Adjustments!AG$4:AG$921)</f>
        <v>0</v>
      </c>
      <c r="DA97" s="27">
        <f>SUMIF(Adjustments!$J$4:$J$921,($F97&amp;"/"&amp;DA$4&amp;"/"&amp;DA$3&amp;"/"&amp;DA$2),Adjustments!AH$4:AH$921)</f>
        <v>0</v>
      </c>
      <c r="DB97" s="5"/>
      <c r="DC97" s="27">
        <f>SUMIF(Adjustments!$J$4:$J$921,($F97&amp;"/"&amp;DC$4&amp;"/"&amp;DC$3&amp;"/"&amp;DC$2),Adjustments!L$4:L$921)</f>
        <v>0</v>
      </c>
      <c r="DD97" s="27">
        <f>SUMIF(Adjustments!$J$4:$J$921,($F97&amp;"/"&amp;DD$4&amp;"/"&amp;DD$3&amp;"/"&amp;DD$2),Adjustments!M$4:M$921)</f>
        <v>0</v>
      </c>
      <c r="DE97" s="27">
        <f>SUMIF(Adjustments!$J$4:$J$921,($F97&amp;"/"&amp;DE$4&amp;"/"&amp;DE$3&amp;"/"&amp;DE$2),Adjustments!N$4:N$921)</f>
        <v>0</v>
      </c>
      <c r="DF97" s="27">
        <f>SUMIF(Adjustments!$J$4:$J$921,($F97&amp;"/"&amp;DF$4&amp;"/"&amp;DF$3&amp;"/"&amp;DF$2),Adjustments!O$4:O$921)</f>
        <v>0</v>
      </c>
      <c r="DG97" s="27">
        <f>SUMIF(Adjustments!$J$4:$J$921,($F97&amp;"/"&amp;DG$4&amp;"/"&amp;DG$3&amp;"/"&amp;DG$2),Adjustments!P$4:P$921)</f>
        <v>0</v>
      </c>
      <c r="DH97" s="27">
        <f>SUMIF(Adjustments!$J$4:$J$921,($F97&amp;"/"&amp;DH$4&amp;"/"&amp;DH$3&amp;"/"&amp;DH$2),Adjustments!Q$4:Q$921)</f>
        <v>0</v>
      </c>
      <c r="DI97" s="27">
        <f>SUMIF(Adjustments!$J$4:$J$921,($F97&amp;"/"&amp;DI$4&amp;"/"&amp;DI$3&amp;"/"&amp;DI$2),Adjustments!R$4:R$921)</f>
        <v>0</v>
      </c>
      <c r="DJ97" s="27">
        <f>SUMIF(Adjustments!$J$4:$J$921,($F97&amp;"/"&amp;DJ$4&amp;"/"&amp;DJ$3&amp;"/"&amp;DJ$2),Adjustments!S$4:S$921)</f>
        <v>0</v>
      </c>
      <c r="DK97" s="27">
        <f>SUMIF(Adjustments!$J$4:$J$921,($F97&amp;"/"&amp;DK$4&amp;"/"&amp;DK$3&amp;"/"&amp;DK$2),Adjustments!T$4:T$921)</f>
        <v>0</v>
      </c>
      <c r="DL97" s="27">
        <f>SUMIF(Adjustments!$J$4:$J$921,($F97&amp;"/"&amp;DL$4&amp;"/"&amp;DL$3&amp;"/"&amp;DL$2),Adjustments!U$4:U$921)</f>
        <v>0</v>
      </c>
      <c r="DM97" s="27">
        <f>SUMIF(Adjustments!$J$4:$J$921,($F97&amp;"/"&amp;DM$4&amp;"/"&amp;DM$3&amp;"/"&amp;DM$2),Adjustments!V$4:V$921)</f>
        <v>0</v>
      </c>
      <c r="DN97" s="27">
        <f>SUMIF(Adjustments!$J$4:$J$921,($F97&amp;"/"&amp;DN$4&amp;"/"&amp;DN$3&amp;"/"&amp;DN$2),Adjustments!W$4:W$921)</f>
        <v>0</v>
      </c>
      <c r="DO97" s="27">
        <f>SUMIF(Adjustments!$J$4:$J$921,($F97&amp;"/"&amp;DO$4&amp;"/"&amp;DO$3&amp;"/"&amp;DO$2),Adjustments!X$4:X$921)</f>
        <v>0</v>
      </c>
      <c r="DP97" s="27">
        <f>SUMIF(Adjustments!$J$4:$J$921,($F97&amp;"/"&amp;DP$4&amp;"/"&amp;DP$3&amp;"/"&amp;DP$2),Adjustments!Y$4:Y$921)</f>
        <v>0</v>
      </c>
      <c r="DQ97" s="27">
        <f>SUMIF(Adjustments!$J$4:$J$921,($F97&amp;"/"&amp;DQ$4&amp;"/"&amp;DQ$3&amp;"/"&amp;DQ$2),Adjustments!Z$4:Z$921)</f>
        <v>0</v>
      </c>
      <c r="DR97" s="27">
        <f>SUMIF(Adjustments!$J$4:$J$921,($F97&amp;"/"&amp;DR$4&amp;"/"&amp;DR$3&amp;"/"&amp;DR$2),Adjustments!AA$4:AA$921)</f>
        <v>0</v>
      </c>
      <c r="DS97" s="27">
        <f>SUMIF(Adjustments!$J$4:$J$921,($F97&amp;"/"&amp;DS$4&amp;"/"&amp;DS$3&amp;"/"&amp;DS$2),Adjustments!AB$4:AB$921)</f>
        <v>0</v>
      </c>
      <c r="DT97" s="27">
        <f>SUMIF(Adjustments!$J$4:$J$921,($F97&amp;"/"&amp;DT$4&amp;"/"&amp;DT$3&amp;"/"&amp;DT$2),Adjustments!AC$4:AC$921)</f>
        <v>0</v>
      </c>
      <c r="DU97" s="27">
        <f>SUMIF(Adjustments!$J$4:$J$921,($F97&amp;"/"&amp;DU$4&amp;"/"&amp;DU$3&amp;"/"&amp;DU$2),Adjustments!AD$4:AD$921)</f>
        <v>0</v>
      </c>
      <c r="DV97" s="27">
        <f>SUMIF(Adjustments!$J$4:$J$921,($F97&amp;"/"&amp;DV$4&amp;"/"&amp;DV$3&amp;"/"&amp;DV$2),Adjustments!AE$4:AE$921)</f>
        <v>0</v>
      </c>
      <c r="DW97" s="27">
        <f>SUMIF(Adjustments!$J$4:$J$921,($F97&amp;"/"&amp;DW$4&amp;"/"&amp;DW$3&amp;"/"&amp;DW$2),Adjustments!AF$4:AF$921)</f>
        <v>0</v>
      </c>
      <c r="DX97" s="27">
        <f>SUMIF(Adjustments!$J$4:$J$921,($F97&amp;"/"&amp;DX$4&amp;"/"&amp;DX$3&amp;"/"&amp;DX$2),Adjustments!AG$4:AG$921)</f>
        <v>0</v>
      </c>
      <c r="DY97" s="27">
        <f>SUMIF(Adjustments!$J$4:$J$921,($F97&amp;"/"&amp;DY$4&amp;"/"&amp;DY$3&amp;"/"&amp;DY$2),Adjustments!AH$4:AH$921)</f>
        <v>0</v>
      </c>
      <c r="DZ97" s="5"/>
      <c r="EA97" s="27">
        <f>SUMIF(Adjustments!$J$4:$J$921,($F97&amp;"/"&amp;EA$4&amp;"/"&amp;EA$3&amp;"/"&amp;EA$2),Adjustments!L$4:L$921)</f>
        <v>0</v>
      </c>
      <c r="EB97" s="27">
        <f>SUMIF(Adjustments!$J$4:$J$921,($F97&amp;"/"&amp;EB$4&amp;"/"&amp;EB$3&amp;"/"&amp;EB$2),Adjustments!M$4:M$921)</f>
        <v>0</v>
      </c>
      <c r="EC97" s="27">
        <f>SUMIF(Adjustments!$J$4:$J$921,($F97&amp;"/"&amp;EC$4&amp;"/"&amp;EC$3&amp;"/"&amp;EC$2),Adjustments!N$4:N$921)</f>
        <v>0</v>
      </c>
      <c r="ED97" s="27">
        <f>SUMIF(Adjustments!$J$4:$J$921,($F97&amp;"/"&amp;ED$4&amp;"/"&amp;ED$3&amp;"/"&amp;ED$2),Adjustments!O$4:O$921)</f>
        <v>0</v>
      </c>
      <c r="EE97" s="27">
        <f>SUMIF(Adjustments!$J$4:$J$921,($F97&amp;"/"&amp;EE$4&amp;"/"&amp;EE$3&amp;"/"&amp;EE$2),Adjustments!P$4:P$921)</f>
        <v>0</v>
      </c>
      <c r="EF97" s="27">
        <f>SUMIF(Adjustments!$J$4:$J$921,($F97&amp;"/"&amp;EF$4&amp;"/"&amp;EF$3&amp;"/"&amp;EF$2),Adjustments!Q$4:Q$921)</f>
        <v>0</v>
      </c>
      <c r="EG97" s="27">
        <f>SUMIF(Adjustments!$J$4:$J$921,($F97&amp;"/"&amp;EG$4&amp;"/"&amp;EG$3&amp;"/"&amp;EG$2),Adjustments!R$4:R$921)</f>
        <v>0</v>
      </c>
      <c r="EH97" s="27">
        <f>SUMIF(Adjustments!$J$4:$J$921,($F97&amp;"/"&amp;EH$4&amp;"/"&amp;EH$3&amp;"/"&amp;EH$2),Adjustments!S$4:S$921)</f>
        <v>0</v>
      </c>
      <c r="EI97" s="27">
        <f>SUMIF(Adjustments!$J$4:$J$921,($F97&amp;"/"&amp;EI$4&amp;"/"&amp;EI$3&amp;"/"&amp;EI$2),Adjustments!T$4:T$921)</f>
        <v>0</v>
      </c>
      <c r="EJ97" s="27">
        <f>SUMIF(Adjustments!$J$4:$J$921,($F97&amp;"/"&amp;EJ$4&amp;"/"&amp;EJ$3&amp;"/"&amp;EJ$2),Adjustments!U$4:U$921)</f>
        <v>0</v>
      </c>
      <c r="EK97" s="27">
        <f>SUMIF(Adjustments!$J$4:$J$921,($F97&amp;"/"&amp;EK$4&amp;"/"&amp;EK$3&amp;"/"&amp;EK$2),Adjustments!V$4:V$921)</f>
        <v>0</v>
      </c>
      <c r="EL97" s="27">
        <f>SUMIF(Adjustments!$J$4:$J$921,($F97&amp;"/"&amp;EL$4&amp;"/"&amp;EL$3&amp;"/"&amp;EL$2),Adjustments!W$4:W$921)</f>
        <v>0</v>
      </c>
      <c r="EM97" s="27">
        <f>SUMIF(Adjustments!$J$4:$J$921,($F97&amp;"/"&amp;EM$4&amp;"/"&amp;EM$3&amp;"/"&amp;EM$2),Adjustments!X$4:X$921)</f>
        <v>0</v>
      </c>
      <c r="EN97" s="27">
        <f>SUMIF(Adjustments!$J$4:$J$921,($F97&amp;"/"&amp;EN$4&amp;"/"&amp;EN$3&amp;"/"&amp;EN$2),Adjustments!Y$4:Y$921)</f>
        <v>0</v>
      </c>
      <c r="EO97" s="27">
        <f>SUMIF(Adjustments!$J$4:$J$921,($F97&amp;"/"&amp;EO$4&amp;"/"&amp;EO$3&amp;"/"&amp;EO$2),Adjustments!Z$4:Z$921)</f>
        <v>0</v>
      </c>
      <c r="EP97" s="27">
        <f>SUMIF(Adjustments!$J$4:$J$921,($F97&amp;"/"&amp;EP$4&amp;"/"&amp;EP$3&amp;"/"&amp;EP$2),Adjustments!AA$4:AA$921)</f>
        <v>0</v>
      </c>
      <c r="EQ97" s="27">
        <f>SUMIF(Adjustments!$J$4:$J$921,($F97&amp;"/"&amp;EQ$4&amp;"/"&amp;EQ$3&amp;"/"&amp;EQ$2),Adjustments!AB$4:AB$921)</f>
        <v>0</v>
      </c>
      <c r="ER97" s="27">
        <f>SUMIF(Adjustments!$J$4:$J$921,($F97&amp;"/"&amp;ER$4&amp;"/"&amp;ER$3&amp;"/"&amp;ER$2),Adjustments!AC$4:AC$921)</f>
        <v>0</v>
      </c>
      <c r="ES97" s="27">
        <f>SUMIF(Adjustments!$J$4:$J$921,($F97&amp;"/"&amp;ES$4&amp;"/"&amp;ES$3&amp;"/"&amp;ES$2),Adjustments!AD$4:AD$921)</f>
        <v>0</v>
      </c>
      <c r="ET97" s="27">
        <f>SUMIF(Adjustments!$J$4:$J$921,($F97&amp;"/"&amp;ET$4&amp;"/"&amp;ET$3&amp;"/"&amp;ET$2),Adjustments!AE$4:AE$921)</f>
        <v>0</v>
      </c>
      <c r="EU97" s="27">
        <f>SUMIF(Adjustments!$J$4:$J$921,($F97&amp;"/"&amp;EU$4&amp;"/"&amp;EU$3&amp;"/"&amp;EU$2),Adjustments!AF$4:AF$921)</f>
        <v>0</v>
      </c>
      <c r="EV97" s="27">
        <f>SUMIF(Adjustments!$J$4:$J$921,($F97&amp;"/"&amp;EV$4&amp;"/"&amp;EV$3&amp;"/"&amp;EV$2),Adjustments!AG$4:AG$921)</f>
        <v>0</v>
      </c>
      <c r="EW97" s="27">
        <f>SUMIF(Adjustments!$J$4:$J$921,($F97&amp;"/"&amp;EW$4&amp;"/"&amp;EW$3&amp;"/"&amp;EW$2),Adjustments!AH$4:AH$921)</f>
        <v>0</v>
      </c>
      <c r="EX97" s="5"/>
      <c r="EY97" s="27">
        <f>SUMIF(Adjustments!$J$4:$J$921,($F97&amp;"/"&amp;EY$4&amp;"/"&amp;EY$3&amp;"/"&amp;EY$2),Adjustments!L$4:L$921)</f>
        <v>0</v>
      </c>
      <c r="EZ97" s="27">
        <f>SUMIF(Adjustments!$J$4:$J$921,($F97&amp;"/"&amp;EZ$4&amp;"/"&amp;EZ$3&amp;"/"&amp;EZ$2),Adjustments!M$4:M$921)</f>
        <v>0</v>
      </c>
      <c r="FA97" s="27">
        <f>SUMIF(Adjustments!$J$4:$J$921,($F97&amp;"/"&amp;FA$4&amp;"/"&amp;FA$3&amp;"/"&amp;FA$2),Adjustments!N$4:N$921)</f>
        <v>0</v>
      </c>
      <c r="FB97" s="27">
        <f>SUMIF(Adjustments!$J$4:$J$921,($F97&amp;"/"&amp;FB$4&amp;"/"&amp;FB$3&amp;"/"&amp;FB$2),Adjustments!O$4:O$921)</f>
        <v>0</v>
      </c>
      <c r="FC97" s="27">
        <f>SUMIF(Adjustments!$J$4:$J$921,($F97&amp;"/"&amp;FC$4&amp;"/"&amp;FC$3&amp;"/"&amp;FC$2),Adjustments!P$4:P$921)</f>
        <v>0</v>
      </c>
      <c r="FD97" s="27">
        <f>SUMIF(Adjustments!$J$4:$J$921,($F97&amp;"/"&amp;FD$4&amp;"/"&amp;FD$3&amp;"/"&amp;FD$2),Adjustments!Q$4:Q$921)</f>
        <v>0</v>
      </c>
      <c r="FE97" s="27">
        <f>SUMIF(Adjustments!$J$4:$J$921,($F97&amp;"/"&amp;FE$4&amp;"/"&amp;FE$3&amp;"/"&amp;FE$2),Adjustments!R$4:R$921)</f>
        <v>0</v>
      </c>
      <c r="FF97" s="27">
        <f>SUMIF(Adjustments!$J$4:$J$921,($F97&amp;"/"&amp;FF$4&amp;"/"&amp;FF$3&amp;"/"&amp;FF$2),Adjustments!S$4:S$921)</f>
        <v>0</v>
      </c>
      <c r="FG97" s="27">
        <f>SUMIF(Adjustments!$J$4:$J$921,($F97&amp;"/"&amp;FG$4&amp;"/"&amp;FG$3&amp;"/"&amp;FG$2),Adjustments!T$4:T$921)</f>
        <v>0</v>
      </c>
      <c r="FH97" s="27">
        <f>SUMIF(Adjustments!$J$4:$J$921,($F97&amp;"/"&amp;FH$4&amp;"/"&amp;FH$3&amp;"/"&amp;FH$2),Adjustments!U$4:U$921)</f>
        <v>0</v>
      </c>
      <c r="FI97" s="27">
        <f>SUMIF(Adjustments!$J$4:$J$921,($F97&amp;"/"&amp;FI$4&amp;"/"&amp;FI$3&amp;"/"&amp;FI$2),Adjustments!V$4:V$921)</f>
        <v>0</v>
      </c>
      <c r="FJ97" s="27">
        <f>SUMIF(Adjustments!$J$4:$J$921,($F97&amp;"/"&amp;FJ$4&amp;"/"&amp;FJ$3&amp;"/"&amp;FJ$2),Adjustments!W$4:W$921)</f>
        <v>0</v>
      </c>
      <c r="FK97" s="27">
        <f>SUMIF(Adjustments!$J$4:$J$921,($F97&amp;"/"&amp;FK$4&amp;"/"&amp;FK$3&amp;"/"&amp;FK$2),Adjustments!X$4:X$921)</f>
        <v>0</v>
      </c>
      <c r="FL97" s="27">
        <f>SUMIF(Adjustments!$J$4:$J$921,($F97&amp;"/"&amp;FL$4&amp;"/"&amp;FL$3&amp;"/"&amp;FL$2),Adjustments!Y$4:Y$921)</f>
        <v>0</v>
      </c>
      <c r="FM97" s="27">
        <f>SUMIF(Adjustments!$J$4:$J$921,($F97&amp;"/"&amp;FM$4&amp;"/"&amp;FM$3&amp;"/"&amp;FM$2),Adjustments!Z$4:Z$921)</f>
        <v>0</v>
      </c>
      <c r="FN97" s="27">
        <f>SUMIF(Adjustments!$J$4:$J$921,($F97&amp;"/"&amp;FN$4&amp;"/"&amp;FN$3&amp;"/"&amp;FN$2),Adjustments!AA$4:AA$921)</f>
        <v>0</v>
      </c>
      <c r="FO97" s="27">
        <f>SUMIF(Adjustments!$J$4:$J$921,($F97&amp;"/"&amp;FO$4&amp;"/"&amp;FO$3&amp;"/"&amp;FO$2),Adjustments!AB$4:AB$921)</f>
        <v>0</v>
      </c>
      <c r="FP97" s="27">
        <f>SUMIF(Adjustments!$J$4:$J$921,($F97&amp;"/"&amp;FP$4&amp;"/"&amp;FP$3&amp;"/"&amp;FP$2),Adjustments!AC$4:AC$921)</f>
        <v>0</v>
      </c>
      <c r="FQ97" s="27">
        <f>SUMIF(Adjustments!$J$4:$J$921,($F97&amp;"/"&amp;FQ$4&amp;"/"&amp;FQ$3&amp;"/"&amp;FQ$2),Adjustments!AD$4:AD$921)</f>
        <v>0</v>
      </c>
      <c r="FR97" s="27">
        <f>SUMIF(Adjustments!$J$4:$J$921,($F97&amp;"/"&amp;FR$4&amp;"/"&amp;FR$3&amp;"/"&amp;FR$2),Adjustments!AE$4:AE$921)</f>
        <v>0</v>
      </c>
      <c r="FS97" s="27">
        <f>SUMIF(Adjustments!$J$4:$J$921,($F97&amp;"/"&amp;FS$4&amp;"/"&amp;FS$3&amp;"/"&amp;FS$2),Adjustments!AF$4:AF$921)</f>
        <v>0</v>
      </c>
      <c r="FT97" s="27">
        <f>SUMIF(Adjustments!$J$4:$J$921,($F97&amp;"/"&amp;FT$4&amp;"/"&amp;FT$3&amp;"/"&amp;FT$2),Adjustments!AG$4:AG$921)</f>
        <v>0</v>
      </c>
      <c r="FU97" s="27">
        <f>SUMIF(Adjustments!$J$4:$J$921,($F97&amp;"/"&amp;FU$4&amp;"/"&amp;FU$3&amp;"/"&amp;FU$2),Adjustments!AH$4:AH$921)</f>
        <v>0</v>
      </c>
      <c r="FV97" s="5"/>
      <c r="FW97" s="27">
        <f t="shared" si="302"/>
        <v>0</v>
      </c>
      <c r="FX97" s="5"/>
      <c r="FY97" s="358">
        <f>VLOOKUP(F97,Scenarios!Z99:AD220,5,0)</f>
        <v>-240880.46</v>
      </c>
      <c r="FZ97" s="16">
        <f t="shared" si="342"/>
        <v>-261631.74006204715</v>
      </c>
      <c r="GA97" s="16">
        <f t="shared" si="343"/>
        <v>-282383.02012409433</v>
      </c>
      <c r="GB97" s="16">
        <f t="shared" si="344"/>
        <v>-303134.30018614151</v>
      </c>
      <c r="GC97" s="16">
        <f t="shared" si="345"/>
        <v>-323885.58024818869</v>
      </c>
      <c r="GD97" s="16">
        <f t="shared" si="346"/>
        <v>-344636.86031023588</v>
      </c>
      <c r="GE97" s="16">
        <f t="shared" si="347"/>
        <v>-365388.14037228306</v>
      </c>
      <c r="GF97" s="16">
        <f t="shared" si="348"/>
        <v>-386139.42043433024</v>
      </c>
      <c r="GG97" s="16">
        <f t="shared" si="349"/>
        <v>-406890.70049637742</v>
      </c>
      <c r="GH97" s="16">
        <f t="shared" si="350"/>
        <v>-427641.98055842461</v>
      </c>
      <c r="GI97" s="16">
        <f t="shared" si="351"/>
        <v>-448393.26062047179</v>
      </c>
      <c r="GJ97" s="16">
        <f t="shared" si="352"/>
        <v>-469144.54068251897</v>
      </c>
      <c r="GK97" s="16">
        <f t="shared" si="353"/>
        <v>-489895.82074456615</v>
      </c>
      <c r="GL97" s="16">
        <f t="shared" si="354"/>
        <v>-510647.10080661334</v>
      </c>
      <c r="GM97" s="16">
        <f t="shared" si="355"/>
        <v>-531398.38086866052</v>
      </c>
      <c r="GN97" s="16">
        <f t="shared" si="356"/>
        <v>-552149.6609307077</v>
      </c>
      <c r="GO97" s="16">
        <f t="shared" si="357"/>
        <v>-572900.94099275488</v>
      </c>
      <c r="GP97" s="16">
        <f t="shared" si="358"/>
        <v>-593652.22105480207</v>
      </c>
      <c r="GQ97" s="16">
        <f t="shared" si="359"/>
        <v>-614403.50111684925</v>
      </c>
      <c r="GR97" s="16">
        <f t="shared" si="360"/>
        <v>-635154.78117889643</v>
      </c>
      <c r="GS97" s="16">
        <f t="shared" si="361"/>
        <v>-655906.06124094361</v>
      </c>
      <c r="GT97" s="16">
        <f t="shared" si="362"/>
        <v>-676657.3413029908</v>
      </c>
      <c r="GU97" s="16">
        <f t="shared" si="363"/>
        <v>-697408.62136503798</v>
      </c>
      <c r="GV97" s="16">
        <f t="shared" si="364"/>
        <v>-718159.90142708516</v>
      </c>
      <c r="GW97" s="13"/>
      <c r="GX97" s="569" t="s">
        <v>1023</v>
      </c>
      <c r="GY97" s="599" t="str">
        <f t="shared" si="242"/>
        <v>111HPSG-P</v>
      </c>
      <c r="GZ97" s="563">
        <f t="shared" si="365"/>
        <v>-593652.22105480218</v>
      </c>
      <c r="HA97" s="127">
        <f>VLOOKUP($GX97,Scenarios!$V$11:$Y$132,4,0)</f>
        <v>-156722.91500000001</v>
      </c>
      <c r="HB97" s="127">
        <f t="shared" si="328"/>
        <v>-436929.30605480215</v>
      </c>
      <c r="HD97" s="106">
        <f>VLOOKUP($GX97,Scenarios!$AE$11:$AF$132,2,0)</f>
        <v>-593652.22105480218</v>
      </c>
      <c r="HE97" s="106">
        <f>VLOOKUP($GX97,Scenarios!$V$11:$Y$132,4,0)</f>
        <v>-156722.91500000001</v>
      </c>
      <c r="HF97" s="106">
        <f t="shared" si="329"/>
        <v>-436929.30605480215</v>
      </c>
      <c r="HH97" s="106">
        <f t="shared" si="327"/>
        <v>0</v>
      </c>
    </row>
    <row r="98" spans="1:216">
      <c r="A98" t="s">
        <v>6</v>
      </c>
      <c r="B98" t="s">
        <v>15</v>
      </c>
      <c r="C98" t="s">
        <v>15</v>
      </c>
      <c r="D98" s="5" t="s">
        <v>148</v>
      </c>
      <c r="E98" s="5" t="s">
        <v>13</v>
      </c>
      <c r="F98" s="5" t="s">
        <v>165</v>
      </c>
      <c r="G98" s="5" t="s">
        <v>59</v>
      </c>
      <c r="H98" s="5" t="s">
        <v>1024</v>
      </c>
      <c r="I98" s="5"/>
      <c r="J98" s="119">
        <f>SUMIF(Retirements!$E$10:$E$96,'Accum Dep'!$F98,Retirements!ED$10:ED$97)</f>
        <v>0</v>
      </c>
      <c r="K98" s="119">
        <f>SUMIF(Retirements!$E$10:$E$96,'Accum Dep'!$F98,Retirements!EE$10:EE$97)</f>
        <v>0</v>
      </c>
      <c r="L98" s="119">
        <f>SUMIF(Retirements!$E$10:$E$96,'Accum Dep'!$F98,Retirements!EF$10:EF$97)</f>
        <v>0</v>
      </c>
      <c r="M98" s="119">
        <f>SUMIF(Retirements!$E$10:$E$96,'Accum Dep'!$F98,Retirements!EG$10:EG$97)</f>
        <v>0</v>
      </c>
      <c r="N98" s="119">
        <f>SUMIF(Retirements!$E$10:$E$96,'Accum Dep'!$F98,Retirements!EH$10:EH$97)</f>
        <v>0</v>
      </c>
      <c r="O98" s="119">
        <f>SUMIF(Retirements!$E$10:$E$96,'Accum Dep'!$F98,Retirements!EI$10:EI$97)</f>
        <v>0</v>
      </c>
      <c r="P98" s="119">
        <f>SUMIF(Retirements!$E$10:$E$96,'Accum Dep'!$F98,Retirements!EJ$10:EJ$97)</f>
        <v>0</v>
      </c>
      <c r="Q98" s="119">
        <f>SUMIF(Retirements!$E$10:$E$96,'Accum Dep'!$F98,Retirements!EK$10:EK$97)</f>
        <v>0</v>
      </c>
      <c r="R98" s="119">
        <f>SUMIF(Retirements!$E$10:$E$96,'Accum Dep'!$F98,Retirements!EL$10:EL$97)</f>
        <v>0</v>
      </c>
      <c r="S98" s="119">
        <f>SUMIF(Retirements!$E$10:$E$96,'Accum Dep'!$F98,Retirements!EM$10:EM$97)</f>
        <v>0</v>
      </c>
      <c r="T98" s="119">
        <f>SUMIF(Retirements!$E$10:$E$96,'Accum Dep'!$F98,Retirements!EN$10:EN$97)</f>
        <v>0</v>
      </c>
      <c r="U98" s="119">
        <f>SUMIF(Retirements!$E$10:$E$96,'Accum Dep'!$F98,Retirements!EO$10:EO$97)</f>
        <v>0</v>
      </c>
      <c r="V98" s="119">
        <f>SUMIF(Retirements!$E$10:$E$96,'Accum Dep'!$F98,Retirements!EP$10:EP$97)</f>
        <v>0</v>
      </c>
      <c r="W98" s="119">
        <f>SUMIF(Retirements!$E$10:$E$96,'Accum Dep'!$F98,Retirements!EQ$10:EQ$97)</f>
        <v>0</v>
      </c>
      <c r="X98" s="119">
        <f>SUMIF(Retirements!$E$10:$E$96,'Accum Dep'!$F98,Retirements!ER$10:ER$97)</f>
        <v>0</v>
      </c>
      <c r="Y98" s="119">
        <f>SUMIF(Retirements!$E$10:$E$96,'Accum Dep'!$F98,Retirements!ES$10:ES$97)</f>
        <v>0</v>
      </c>
      <c r="Z98" s="119">
        <f>SUMIF(Retirements!$E$10:$E$96,'Accum Dep'!$F98,Retirements!ET$10:ET$97)</f>
        <v>0</v>
      </c>
      <c r="AA98" s="119">
        <f>SUMIF(Retirements!$E$10:$E$96,'Accum Dep'!$F98,Retirements!EU$10:EU$97)</f>
        <v>0</v>
      </c>
      <c r="AB98" s="119">
        <f>SUMIF(Retirements!$E$10:$E$96,'Accum Dep'!$F98,Retirements!EV$10:EV$97)</f>
        <v>0</v>
      </c>
      <c r="AC98" s="119">
        <f>SUMIF(Retirements!$E$10:$E$96,'Accum Dep'!$F98,Retirements!EW$10:EW$97)</f>
        <v>0</v>
      </c>
      <c r="AD98" s="119">
        <f>SUMIF(Retirements!$E$10:$E$96,'Accum Dep'!$F98,Retirements!EX$10:EX$97)</f>
        <v>0</v>
      </c>
      <c r="AE98" s="119">
        <f>SUMIF(Retirements!$E$10:$E$96,'Accum Dep'!$F98,Retirements!EY$10:EY$97)</f>
        <v>0</v>
      </c>
      <c r="AF98" s="119">
        <f>SUMIF(Retirements!$E$10:$E$96,'Accum Dep'!$F98,Retirements!EZ$10:EZ$97)</f>
        <v>0</v>
      </c>
      <c r="AG98" s="7"/>
      <c r="AH98" s="27">
        <f>SUMIF('Depreciation Exp'!$F$8:$F$130,'Accum Dep'!$F98,'Depreciation Exp'!CH$8:CH$133)</f>
        <v>3711.0415723312608</v>
      </c>
      <c r="AI98" s="27">
        <f>SUMIF('Depreciation Exp'!$F$8:$F$130,'Accum Dep'!$F98,'Depreciation Exp'!CI$8:CI$133)</f>
        <v>3711.0415723312608</v>
      </c>
      <c r="AJ98" s="27">
        <f>SUMIF('Depreciation Exp'!$F$8:$F$130,'Accum Dep'!$F98,'Depreciation Exp'!CJ$8:CJ$133)</f>
        <v>3711.0415723312608</v>
      </c>
      <c r="AK98" s="27">
        <f>SUMIF('Depreciation Exp'!$F$8:$F$130,'Accum Dep'!$F98,'Depreciation Exp'!CK$8:CK$133)</f>
        <v>3711.0415723312608</v>
      </c>
      <c r="AL98" s="27">
        <f>SUMIF('Depreciation Exp'!$F$8:$F$130,'Accum Dep'!$F98,'Depreciation Exp'!CL$8:CL$133)</f>
        <v>3711.0415723312608</v>
      </c>
      <c r="AM98" s="27">
        <f>SUMIF('Depreciation Exp'!$F$8:$F$130,'Accum Dep'!$F98,'Depreciation Exp'!CM$8:CM$133)</f>
        <v>3711.0415723312608</v>
      </c>
      <c r="AN98" s="27">
        <f>SUMIF('Depreciation Exp'!$F$8:$F$130,'Accum Dep'!$F98,'Depreciation Exp'!CN$8:CN$133)</f>
        <v>3711.0415723312608</v>
      </c>
      <c r="AO98" s="27">
        <f>SUMIF('Depreciation Exp'!$F$8:$F$130,'Accum Dep'!$F98,'Depreciation Exp'!CO$8:CO$133)</f>
        <v>3711.0415723312608</v>
      </c>
      <c r="AP98" s="27">
        <f>SUMIF('Depreciation Exp'!$F$8:$F$130,'Accum Dep'!$F98,'Depreciation Exp'!CP$8:CP$133)</f>
        <v>3711.0415723312608</v>
      </c>
      <c r="AQ98" s="27">
        <f>SUMIF('Depreciation Exp'!$F$8:$F$130,'Accum Dep'!$F98,'Depreciation Exp'!CQ$8:CQ$133)</f>
        <v>3711.0415723312608</v>
      </c>
      <c r="AR98" s="27">
        <f>SUMIF('Depreciation Exp'!$F$8:$F$130,'Accum Dep'!$F98,'Depreciation Exp'!CR$8:CR$133)</f>
        <v>3711.0415723312608</v>
      </c>
      <c r="AS98" s="27">
        <f>SUMIF('Depreciation Exp'!$F$8:$F$130,'Accum Dep'!$F98,'Depreciation Exp'!CS$8:CS$133)</f>
        <v>3711.0415723312608</v>
      </c>
      <c r="AT98" s="27">
        <f>SUMIF('Depreciation Exp'!$F$8:$F$130,'Accum Dep'!$F98,'Depreciation Exp'!CT$8:CT$133)</f>
        <v>3711.0415723312608</v>
      </c>
      <c r="AU98" s="27">
        <f>SUMIF('Depreciation Exp'!$F$8:$F$130,'Accum Dep'!$F98,'Depreciation Exp'!CU$8:CU$133)</f>
        <v>3711.0415723312608</v>
      </c>
      <c r="AV98" s="27">
        <f>SUMIF('Depreciation Exp'!$F$8:$F$130,'Accum Dep'!$F98,'Depreciation Exp'!CV$8:CV$133)</f>
        <v>3711.0415723312608</v>
      </c>
      <c r="AW98" s="27">
        <f>SUMIF('Depreciation Exp'!$F$8:$F$130,'Accum Dep'!$F98,'Depreciation Exp'!CW$8:CW$133)</f>
        <v>3711.0415723312608</v>
      </c>
      <c r="AX98" s="27">
        <f>SUMIF('Depreciation Exp'!$F$8:$F$130,'Accum Dep'!$F98,'Depreciation Exp'!CX$8:CX$133)</f>
        <v>3711.0415723312608</v>
      </c>
      <c r="AY98" s="27">
        <f>SUMIF('Depreciation Exp'!$F$8:$F$130,'Accum Dep'!$F98,'Depreciation Exp'!CY$8:CY$133)</f>
        <v>3711.0415723312608</v>
      </c>
      <c r="AZ98" s="27">
        <f>SUMIF('Depreciation Exp'!$F$8:$F$130,'Accum Dep'!$F98,'Depreciation Exp'!CZ$8:CZ$133)</f>
        <v>3711.0415723312608</v>
      </c>
      <c r="BA98" s="27">
        <f>SUMIF('Depreciation Exp'!$F$8:$F$130,'Accum Dep'!$F98,'Depreciation Exp'!DA$8:DA$133)</f>
        <v>3711.0415723312608</v>
      </c>
      <c r="BB98" s="27">
        <f>SUMIF('Depreciation Exp'!$F$8:$F$130,'Accum Dep'!$F98,'Depreciation Exp'!DB$8:DB$133)</f>
        <v>3711.0415723312608</v>
      </c>
      <c r="BC98" s="27">
        <f>SUMIF('Depreciation Exp'!$F$8:$F$130,'Accum Dep'!$F98,'Depreciation Exp'!DC$8:DC$133)</f>
        <v>3711.0415723312608</v>
      </c>
      <c r="BD98" s="27">
        <f>SUMIF('Depreciation Exp'!$F$8:$F$130,'Accum Dep'!$F98,'Depreciation Exp'!DD$8:DD$133)</f>
        <v>3711.0415723312608</v>
      </c>
      <c r="BE98" s="27">
        <f>SUMIF('Depreciation Exp'!$F$8:$F$130,'Accum Dep'!$F98,'Depreciation Exp'!DE$8:DE$133)</f>
        <v>3711.0415723312608</v>
      </c>
      <c r="BF98" s="59"/>
      <c r="BG98" s="27">
        <f>SUMIF(Adjustments!$J$4:$J$921,($F98&amp;"/"&amp;BG$4&amp;"/"&amp;BG$3&amp;"/"&amp;BG$2),Adjustments!L$4:L$921)</f>
        <v>0</v>
      </c>
      <c r="BH98" s="27">
        <f>SUMIF(Adjustments!$J$4:$J$921,($F98&amp;"/"&amp;BH$4&amp;"/"&amp;BH$3&amp;"/"&amp;BH$2),Adjustments!M$4:M$921)</f>
        <v>0</v>
      </c>
      <c r="BI98" s="27">
        <f>SUMIF(Adjustments!$J$4:$J$921,($F98&amp;"/"&amp;BI$4&amp;"/"&amp;BI$3&amp;"/"&amp;BI$2),Adjustments!N$4:N$921)</f>
        <v>0</v>
      </c>
      <c r="BJ98" s="27">
        <f>SUMIF(Adjustments!$J$4:$J$921,($F98&amp;"/"&amp;BJ$4&amp;"/"&amp;BJ$3&amp;"/"&amp;BJ$2),Adjustments!O$4:O$921)</f>
        <v>0</v>
      </c>
      <c r="BK98" s="27">
        <f>SUMIF(Adjustments!$J$4:$J$921,($F98&amp;"/"&amp;BK$4&amp;"/"&amp;BK$3&amp;"/"&amp;BK$2),Adjustments!P$4:P$921)</f>
        <v>0</v>
      </c>
      <c r="BL98" s="27">
        <f>SUMIF(Adjustments!$J$4:$J$921,($F98&amp;"/"&amp;BL$4&amp;"/"&amp;BL$3&amp;"/"&amp;BL$2),Adjustments!Q$4:Q$921)</f>
        <v>0</v>
      </c>
      <c r="BM98" s="27">
        <f>SUMIF(Adjustments!$J$4:$J$921,($F98&amp;"/"&amp;BM$4&amp;"/"&amp;BM$3&amp;"/"&amp;BM$2),Adjustments!R$4:R$921)</f>
        <v>0</v>
      </c>
      <c r="BN98" s="27">
        <f>SUMIF(Adjustments!$J$4:$J$921,($F98&amp;"/"&amp;BN$4&amp;"/"&amp;BN$3&amp;"/"&amp;BN$2),Adjustments!S$4:S$921)</f>
        <v>0</v>
      </c>
      <c r="BO98" s="27">
        <f>SUMIF(Adjustments!$J$4:$J$921,($F98&amp;"/"&amp;BO$4&amp;"/"&amp;BO$3&amp;"/"&amp;BO$2),Adjustments!T$4:T$921)</f>
        <v>0</v>
      </c>
      <c r="BP98" s="27">
        <f>SUMIF(Adjustments!$J$4:$J$921,($F98&amp;"/"&amp;BP$4&amp;"/"&amp;BP$3&amp;"/"&amp;BP$2),Adjustments!U$4:U$921)</f>
        <v>0</v>
      </c>
      <c r="BQ98" s="27">
        <f>SUMIF(Adjustments!$J$4:$J$921,($F98&amp;"/"&amp;BQ$4&amp;"/"&amp;BQ$3&amp;"/"&amp;BQ$2),Adjustments!V$4:V$921)</f>
        <v>0</v>
      </c>
      <c r="BR98" s="27">
        <f>SUMIF(Adjustments!$J$4:$J$921,($F98&amp;"/"&amp;BR$4&amp;"/"&amp;BR$3&amp;"/"&amp;BR$2),Adjustments!W$4:W$921)</f>
        <v>0</v>
      </c>
      <c r="BS98" s="27">
        <f>SUMIF(Adjustments!$J$4:$J$921,($F98&amp;"/"&amp;BS$4&amp;"/"&amp;BS$3&amp;"/"&amp;BS$2),Adjustments!X$4:X$921)</f>
        <v>0</v>
      </c>
      <c r="BT98" s="27">
        <f>SUMIF(Adjustments!$J$4:$J$921,($F98&amp;"/"&amp;BT$4&amp;"/"&amp;BT$3&amp;"/"&amp;BT$2),Adjustments!Y$4:Y$921)</f>
        <v>0</v>
      </c>
      <c r="BU98" s="27">
        <f>SUMIF(Adjustments!$J$4:$J$921,($F98&amp;"/"&amp;BU$4&amp;"/"&amp;BU$3&amp;"/"&amp;BU$2),Adjustments!Z$4:Z$921)</f>
        <v>0</v>
      </c>
      <c r="BV98" s="27">
        <f>SUMIF(Adjustments!$J$4:$J$921,($F98&amp;"/"&amp;BV$4&amp;"/"&amp;BV$3&amp;"/"&amp;BV$2),Adjustments!AA$4:AA$921)</f>
        <v>0</v>
      </c>
      <c r="BW98" s="27">
        <f>SUMIF(Adjustments!$J$4:$J$921,($F98&amp;"/"&amp;BW$4&amp;"/"&amp;BW$3&amp;"/"&amp;BW$2),Adjustments!AB$4:AB$921)</f>
        <v>0</v>
      </c>
      <c r="BX98" s="27">
        <f>SUMIF(Adjustments!$J$4:$J$921,($F98&amp;"/"&amp;BX$4&amp;"/"&amp;BX$3&amp;"/"&amp;BX$2),Adjustments!AC$4:AC$921)</f>
        <v>0</v>
      </c>
      <c r="BY98" s="27">
        <f>SUMIF(Adjustments!$J$4:$J$921,($F98&amp;"/"&amp;BY$4&amp;"/"&amp;BY$3&amp;"/"&amp;BY$2),Adjustments!AD$4:AD$921)</f>
        <v>0</v>
      </c>
      <c r="BZ98" s="27">
        <f>SUMIF(Adjustments!$J$4:$J$921,($F98&amp;"/"&amp;BZ$4&amp;"/"&amp;BZ$3&amp;"/"&amp;BZ$2),Adjustments!AE$4:AE$921)</f>
        <v>0</v>
      </c>
      <c r="CA98" s="27">
        <f>SUMIF(Adjustments!$J$4:$J$921,($F98&amp;"/"&amp;CA$4&amp;"/"&amp;CA$3&amp;"/"&amp;CA$2),Adjustments!AF$4:AF$921)</f>
        <v>0</v>
      </c>
      <c r="CB98" s="27">
        <f>SUMIF(Adjustments!$J$4:$J$921,($F98&amp;"/"&amp;CB$4&amp;"/"&amp;CB$3&amp;"/"&amp;CB$2),Adjustments!AG$4:AG$921)</f>
        <v>0</v>
      </c>
      <c r="CC98" s="27">
        <f>SUMIF(Adjustments!$J$4:$J$921,($F98&amp;"/"&amp;CC$4&amp;"/"&amp;CC$3&amp;"/"&amp;CC$2),Adjustments!AH$4:AH$921)</f>
        <v>0</v>
      </c>
      <c r="CD98" s="5"/>
      <c r="CE98" s="27">
        <f>SUMIF(Adjustments!$J$4:$J$921,($F98&amp;"/"&amp;CE$4&amp;"/"&amp;CE$3&amp;"/"&amp;CE$2),Adjustments!L$4:L$921)</f>
        <v>0</v>
      </c>
      <c r="CF98" s="27">
        <f>SUMIF(Adjustments!$J$4:$J$921,($F98&amp;"/"&amp;CF$4&amp;"/"&amp;CF$3&amp;"/"&amp;CF$2),Adjustments!M$4:M$921)</f>
        <v>0</v>
      </c>
      <c r="CG98" s="27">
        <f>SUMIF(Adjustments!$J$4:$J$921,($F98&amp;"/"&amp;CG$4&amp;"/"&amp;CG$3&amp;"/"&amp;CG$2),Adjustments!N$4:N$921)</f>
        <v>0</v>
      </c>
      <c r="CH98" s="27">
        <f>SUMIF(Adjustments!$J$4:$J$921,($F98&amp;"/"&amp;CH$4&amp;"/"&amp;CH$3&amp;"/"&amp;CH$2),Adjustments!O$4:O$921)</f>
        <v>0</v>
      </c>
      <c r="CI98" s="27">
        <f>SUMIF(Adjustments!$J$4:$J$921,($F98&amp;"/"&amp;CI$4&amp;"/"&amp;CI$3&amp;"/"&amp;CI$2),Adjustments!P$4:P$921)</f>
        <v>0</v>
      </c>
      <c r="CJ98" s="27">
        <f>SUMIF(Adjustments!$J$4:$J$921,($F98&amp;"/"&amp;CJ$4&amp;"/"&amp;CJ$3&amp;"/"&amp;CJ$2),Adjustments!Q$4:Q$921)</f>
        <v>0</v>
      </c>
      <c r="CK98" s="27">
        <f>SUMIF(Adjustments!$J$4:$J$921,($F98&amp;"/"&amp;CK$4&amp;"/"&amp;CK$3&amp;"/"&amp;CK$2),Adjustments!R$4:R$921)</f>
        <v>0</v>
      </c>
      <c r="CL98" s="27">
        <f>SUMIF(Adjustments!$J$4:$J$921,($F98&amp;"/"&amp;CL$4&amp;"/"&amp;CL$3&amp;"/"&amp;CL$2),Adjustments!S$4:S$921)</f>
        <v>0</v>
      </c>
      <c r="CM98" s="27">
        <f>SUMIF(Adjustments!$J$4:$J$921,($F98&amp;"/"&amp;CM$4&amp;"/"&amp;CM$3&amp;"/"&amp;CM$2),Adjustments!T$4:T$921)</f>
        <v>0</v>
      </c>
      <c r="CN98" s="27">
        <f>SUMIF(Adjustments!$J$4:$J$921,($F98&amp;"/"&amp;CN$4&amp;"/"&amp;CN$3&amp;"/"&amp;CN$2),Adjustments!U$4:U$921)</f>
        <v>0</v>
      </c>
      <c r="CO98" s="27">
        <f>SUMIF(Adjustments!$J$4:$J$921,($F98&amp;"/"&amp;CO$4&amp;"/"&amp;CO$3&amp;"/"&amp;CO$2),Adjustments!V$4:V$921)</f>
        <v>0</v>
      </c>
      <c r="CP98" s="27">
        <f>SUMIF(Adjustments!$J$4:$J$921,($F98&amp;"/"&amp;CP$4&amp;"/"&amp;CP$3&amp;"/"&amp;CP$2),Adjustments!W$4:W$921)</f>
        <v>0</v>
      </c>
      <c r="CQ98" s="27">
        <f>SUMIF(Adjustments!$J$4:$J$921,($F98&amp;"/"&amp;CQ$4&amp;"/"&amp;CQ$3&amp;"/"&amp;CQ$2),Adjustments!X$4:X$921)</f>
        <v>0</v>
      </c>
      <c r="CR98" s="27">
        <f>SUMIF(Adjustments!$J$4:$J$921,($F98&amp;"/"&amp;CR$4&amp;"/"&amp;CR$3&amp;"/"&amp;CR$2),Adjustments!Y$4:Y$921)</f>
        <v>0</v>
      </c>
      <c r="CS98" s="27">
        <f>SUMIF(Adjustments!$J$4:$J$921,($F98&amp;"/"&amp;CS$4&amp;"/"&amp;CS$3&amp;"/"&amp;CS$2),Adjustments!Z$4:Z$921)</f>
        <v>0</v>
      </c>
      <c r="CT98" s="27">
        <f>SUMIF(Adjustments!$J$4:$J$921,($F98&amp;"/"&amp;CT$4&amp;"/"&amp;CT$3&amp;"/"&amp;CT$2),Adjustments!AA$4:AA$921)</f>
        <v>0</v>
      </c>
      <c r="CU98" s="27">
        <f>SUMIF(Adjustments!$J$4:$J$921,($F98&amp;"/"&amp;CU$4&amp;"/"&amp;CU$3&amp;"/"&amp;CU$2),Adjustments!AB$4:AB$921)</f>
        <v>0</v>
      </c>
      <c r="CV98" s="27">
        <f>SUMIF(Adjustments!$J$4:$J$921,($F98&amp;"/"&amp;CV$4&amp;"/"&amp;CV$3&amp;"/"&amp;CV$2),Adjustments!AC$4:AC$921)</f>
        <v>0</v>
      </c>
      <c r="CW98" s="27">
        <f>SUMIF(Adjustments!$J$4:$J$921,($F98&amp;"/"&amp;CW$4&amp;"/"&amp;CW$3&amp;"/"&amp;CW$2),Adjustments!AD$4:AD$921)</f>
        <v>0</v>
      </c>
      <c r="CX98" s="27">
        <f>SUMIF(Adjustments!$J$4:$J$921,($F98&amp;"/"&amp;CX$4&amp;"/"&amp;CX$3&amp;"/"&amp;CX$2),Adjustments!AE$4:AE$921)</f>
        <v>0</v>
      </c>
      <c r="CY98" s="27">
        <f>SUMIF(Adjustments!$J$4:$J$921,($F98&amp;"/"&amp;CY$4&amp;"/"&amp;CY$3&amp;"/"&amp;CY$2),Adjustments!AF$4:AF$921)</f>
        <v>0</v>
      </c>
      <c r="CZ98" s="27">
        <f>SUMIF(Adjustments!$J$4:$J$921,($F98&amp;"/"&amp;CZ$4&amp;"/"&amp;CZ$3&amp;"/"&amp;CZ$2),Adjustments!AG$4:AG$921)</f>
        <v>0</v>
      </c>
      <c r="DA98" s="27">
        <f>SUMIF(Adjustments!$J$4:$J$921,($F98&amp;"/"&amp;DA$4&amp;"/"&amp;DA$3&amp;"/"&amp;DA$2),Adjustments!AH$4:AH$921)</f>
        <v>0</v>
      </c>
      <c r="DB98" s="5"/>
      <c r="DC98" s="27">
        <f>SUMIF(Adjustments!$J$4:$J$921,($F98&amp;"/"&amp;DC$4&amp;"/"&amp;DC$3&amp;"/"&amp;DC$2),Adjustments!L$4:L$921)</f>
        <v>0</v>
      </c>
      <c r="DD98" s="27">
        <f>SUMIF(Adjustments!$J$4:$J$921,($F98&amp;"/"&amp;DD$4&amp;"/"&amp;DD$3&amp;"/"&amp;DD$2),Adjustments!M$4:M$921)</f>
        <v>0</v>
      </c>
      <c r="DE98" s="27">
        <f>SUMIF(Adjustments!$J$4:$J$921,($F98&amp;"/"&amp;DE$4&amp;"/"&amp;DE$3&amp;"/"&amp;DE$2),Adjustments!N$4:N$921)</f>
        <v>0</v>
      </c>
      <c r="DF98" s="27">
        <f>SUMIF(Adjustments!$J$4:$J$921,($F98&amp;"/"&amp;DF$4&amp;"/"&amp;DF$3&amp;"/"&amp;DF$2),Adjustments!O$4:O$921)</f>
        <v>0</v>
      </c>
      <c r="DG98" s="27">
        <f>SUMIF(Adjustments!$J$4:$J$921,($F98&amp;"/"&amp;DG$4&amp;"/"&amp;DG$3&amp;"/"&amp;DG$2),Adjustments!P$4:P$921)</f>
        <v>0</v>
      </c>
      <c r="DH98" s="27">
        <f>SUMIF(Adjustments!$J$4:$J$921,($F98&amp;"/"&amp;DH$4&amp;"/"&amp;DH$3&amp;"/"&amp;DH$2),Adjustments!Q$4:Q$921)</f>
        <v>0</v>
      </c>
      <c r="DI98" s="27">
        <f>SUMIF(Adjustments!$J$4:$J$921,($F98&amp;"/"&amp;DI$4&amp;"/"&amp;DI$3&amp;"/"&amp;DI$2),Adjustments!R$4:R$921)</f>
        <v>0</v>
      </c>
      <c r="DJ98" s="27">
        <f>SUMIF(Adjustments!$J$4:$J$921,($F98&amp;"/"&amp;DJ$4&amp;"/"&amp;DJ$3&amp;"/"&amp;DJ$2),Adjustments!S$4:S$921)</f>
        <v>0</v>
      </c>
      <c r="DK98" s="27">
        <f>SUMIF(Adjustments!$J$4:$J$921,($F98&amp;"/"&amp;DK$4&amp;"/"&amp;DK$3&amp;"/"&amp;DK$2),Adjustments!T$4:T$921)</f>
        <v>0</v>
      </c>
      <c r="DL98" s="27">
        <f>SUMIF(Adjustments!$J$4:$J$921,($F98&amp;"/"&amp;DL$4&amp;"/"&amp;DL$3&amp;"/"&amp;DL$2),Adjustments!U$4:U$921)</f>
        <v>0</v>
      </c>
      <c r="DM98" s="27">
        <f>SUMIF(Adjustments!$J$4:$J$921,($F98&amp;"/"&amp;DM$4&amp;"/"&amp;DM$3&amp;"/"&amp;DM$2),Adjustments!V$4:V$921)</f>
        <v>0</v>
      </c>
      <c r="DN98" s="27">
        <f>SUMIF(Adjustments!$J$4:$J$921,($F98&amp;"/"&amp;DN$4&amp;"/"&amp;DN$3&amp;"/"&amp;DN$2),Adjustments!W$4:W$921)</f>
        <v>0</v>
      </c>
      <c r="DO98" s="27">
        <f>SUMIF(Adjustments!$J$4:$J$921,($F98&amp;"/"&amp;DO$4&amp;"/"&amp;DO$3&amp;"/"&amp;DO$2),Adjustments!X$4:X$921)</f>
        <v>0</v>
      </c>
      <c r="DP98" s="27">
        <f>SUMIF(Adjustments!$J$4:$J$921,($F98&amp;"/"&amp;DP$4&amp;"/"&amp;DP$3&amp;"/"&amp;DP$2),Adjustments!Y$4:Y$921)</f>
        <v>0</v>
      </c>
      <c r="DQ98" s="27">
        <f>SUMIF(Adjustments!$J$4:$J$921,($F98&amp;"/"&amp;DQ$4&amp;"/"&amp;DQ$3&amp;"/"&amp;DQ$2),Adjustments!Z$4:Z$921)</f>
        <v>0</v>
      </c>
      <c r="DR98" s="27">
        <f>SUMIF(Adjustments!$J$4:$J$921,($F98&amp;"/"&amp;DR$4&amp;"/"&amp;DR$3&amp;"/"&amp;DR$2),Adjustments!AA$4:AA$921)</f>
        <v>0</v>
      </c>
      <c r="DS98" s="27">
        <f>SUMIF(Adjustments!$J$4:$J$921,($F98&amp;"/"&amp;DS$4&amp;"/"&amp;DS$3&amp;"/"&amp;DS$2),Adjustments!AB$4:AB$921)</f>
        <v>0</v>
      </c>
      <c r="DT98" s="27">
        <f>SUMIF(Adjustments!$J$4:$J$921,($F98&amp;"/"&amp;DT$4&amp;"/"&amp;DT$3&amp;"/"&amp;DT$2),Adjustments!AC$4:AC$921)</f>
        <v>0</v>
      </c>
      <c r="DU98" s="27">
        <f>SUMIF(Adjustments!$J$4:$J$921,($F98&amp;"/"&amp;DU$4&amp;"/"&amp;DU$3&amp;"/"&amp;DU$2),Adjustments!AD$4:AD$921)</f>
        <v>0</v>
      </c>
      <c r="DV98" s="27">
        <f>SUMIF(Adjustments!$J$4:$J$921,($F98&amp;"/"&amp;DV$4&amp;"/"&amp;DV$3&amp;"/"&amp;DV$2),Adjustments!AE$4:AE$921)</f>
        <v>0</v>
      </c>
      <c r="DW98" s="27">
        <f>SUMIF(Adjustments!$J$4:$J$921,($F98&amp;"/"&amp;DW$4&amp;"/"&amp;DW$3&amp;"/"&amp;DW$2),Adjustments!AF$4:AF$921)</f>
        <v>0</v>
      </c>
      <c r="DX98" s="27">
        <f>SUMIF(Adjustments!$J$4:$J$921,($F98&amp;"/"&amp;DX$4&amp;"/"&amp;DX$3&amp;"/"&amp;DX$2),Adjustments!AG$4:AG$921)</f>
        <v>0</v>
      </c>
      <c r="DY98" s="27">
        <f>SUMIF(Adjustments!$J$4:$J$921,($F98&amp;"/"&amp;DY$4&amp;"/"&amp;DY$3&amp;"/"&amp;DY$2),Adjustments!AH$4:AH$921)</f>
        <v>0</v>
      </c>
      <c r="DZ98" s="5"/>
      <c r="EA98" s="27">
        <f>SUMIF(Adjustments!$J$4:$J$921,($F98&amp;"/"&amp;EA$4&amp;"/"&amp;EA$3&amp;"/"&amp;EA$2),Adjustments!L$4:L$921)</f>
        <v>0</v>
      </c>
      <c r="EB98" s="27">
        <f>SUMIF(Adjustments!$J$4:$J$921,($F98&amp;"/"&amp;EB$4&amp;"/"&amp;EB$3&amp;"/"&amp;EB$2),Adjustments!M$4:M$921)</f>
        <v>0</v>
      </c>
      <c r="EC98" s="27">
        <f>SUMIF(Adjustments!$J$4:$J$921,($F98&amp;"/"&amp;EC$4&amp;"/"&amp;EC$3&amp;"/"&amp;EC$2),Adjustments!N$4:N$921)</f>
        <v>0</v>
      </c>
      <c r="ED98" s="27">
        <f>SUMIF(Adjustments!$J$4:$J$921,($F98&amp;"/"&amp;ED$4&amp;"/"&amp;ED$3&amp;"/"&amp;ED$2),Adjustments!O$4:O$921)</f>
        <v>0</v>
      </c>
      <c r="EE98" s="27">
        <f>SUMIF(Adjustments!$J$4:$J$921,($F98&amp;"/"&amp;EE$4&amp;"/"&amp;EE$3&amp;"/"&amp;EE$2),Adjustments!P$4:P$921)</f>
        <v>0</v>
      </c>
      <c r="EF98" s="27">
        <f>SUMIF(Adjustments!$J$4:$J$921,($F98&amp;"/"&amp;EF$4&amp;"/"&amp;EF$3&amp;"/"&amp;EF$2),Adjustments!Q$4:Q$921)</f>
        <v>0</v>
      </c>
      <c r="EG98" s="27">
        <f>SUMIF(Adjustments!$J$4:$J$921,($F98&amp;"/"&amp;EG$4&amp;"/"&amp;EG$3&amp;"/"&amp;EG$2),Adjustments!R$4:R$921)</f>
        <v>0</v>
      </c>
      <c r="EH98" s="27">
        <f>SUMIF(Adjustments!$J$4:$J$921,($F98&amp;"/"&amp;EH$4&amp;"/"&amp;EH$3&amp;"/"&amp;EH$2),Adjustments!S$4:S$921)</f>
        <v>0</v>
      </c>
      <c r="EI98" s="27">
        <f>SUMIF(Adjustments!$J$4:$J$921,($F98&amp;"/"&amp;EI$4&amp;"/"&amp;EI$3&amp;"/"&amp;EI$2),Adjustments!T$4:T$921)</f>
        <v>0</v>
      </c>
      <c r="EJ98" s="27">
        <f>SUMIF(Adjustments!$J$4:$J$921,($F98&amp;"/"&amp;EJ$4&amp;"/"&amp;EJ$3&amp;"/"&amp;EJ$2),Adjustments!U$4:U$921)</f>
        <v>0</v>
      </c>
      <c r="EK98" s="27">
        <f>SUMIF(Adjustments!$J$4:$J$921,($F98&amp;"/"&amp;EK$4&amp;"/"&amp;EK$3&amp;"/"&amp;EK$2),Adjustments!V$4:V$921)</f>
        <v>0</v>
      </c>
      <c r="EL98" s="27">
        <f>SUMIF(Adjustments!$J$4:$J$921,($F98&amp;"/"&amp;EL$4&amp;"/"&amp;EL$3&amp;"/"&amp;EL$2),Adjustments!W$4:W$921)</f>
        <v>0</v>
      </c>
      <c r="EM98" s="27">
        <f>SUMIF(Adjustments!$J$4:$J$921,($F98&amp;"/"&amp;EM$4&amp;"/"&amp;EM$3&amp;"/"&amp;EM$2),Adjustments!X$4:X$921)</f>
        <v>0</v>
      </c>
      <c r="EN98" s="27">
        <f>SUMIF(Adjustments!$J$4:$J$921,($F98&amp;"/"&amp;EN$4&amp;"/"&amp;EN$3&amp;"/"&amp;EN$2),Adjustments!Y$4:Y$921)</f>
        <v>0</v>
      </c>
      <c r="EO98" s="27">
        <f>SUMIF(Adjustments!$J$4:$J$921,($F98&amp;"/"&amp;EO$4&amp;"/"&amp;EO$3&amp;"/"&amp;EO$2),Adjustments!Z$4:Z$921)</f>
        <v>0</v>
      </c>
      <c r="EP98" s="27">
        <f>SUMIF(Adjustments!$J$4:$J$921,($F98&amp;"/"&amp;EP$4&amp;"/"&amp;EP$3&amp;"/"&amp;EP$2),Adjustments!AA$4:AA$921)</f>
        <v>0</v>
      </c>
      <c r="EQ98" s="27">
        <f>SUMIF(Adjustments!$J$4:$J$921,($F98&amp;"/"&amp;EQ$4&amp;"/"&amp;EQ$3&amp;"/"&amp;EQ$2),Adjustments!AB$4:AB$921)</f>
        <v>0</v>
      </c>
      <c r="ER98" s="27">
        <f>SUMIF(Adjustments!$J$4:$J$921,($F98&amp;"/"&amp;ER$4&amp;"/"&amp;ER$3&amp;"/"&amp;ER$2),Adjustments!AC$4:AC$921)</f>
        <v>0</v>
      </c>
      <c r="ES98" s="27">
        <f>SUMIF(Adjustments!$J$4:$J$921,($F98&amp;"/"&amp;ES$4&amp;"/"&amp;ES$3&amp;"/"&amp;ES$2),Adjustments!AD$4:AD$921)</f>
        <v>0</v>
      </c>
      <c r="ET98" s="27">
        <f>SUMIF(Adjustments!$J$4:$J$921,($F98&amp;"/"&amp;ET$4&amp;"/"&amp;ET$3&amp;"/"&amp;ET$2),Adjustments!AE$4:AE$921)</f>
        <v>0</v>
      </c>
      <c r="EU98" s="27">
        <f>SUMIF(Adjustments!$J$4:$J$921,($F98&amp;"/"&amp;EU$4&amp;"/"&amp;EU$3&amp;"/"&amp;EU$2),Adjustments!AF$4:AF$921)</f>
        <v>0</v>
      </c>
      <c r="EV98" s="27">
        <f>SUMIF(Adjustments!$J$4:$J$921,($F98&amp;"/"&amp;EV$4&amp;"/"&amp;EV$3&amp;"/"&amp;EV$2),Adjustments!AG$4:AG$921)</f>
        <v>0</v>
      </c>
      <c r="EW98" s="27">
        <f>SUMIF(Adjustments!$J$4:$J$921,($F98&amp;"/"&amp;EW$4&amp;"/"&amp;EW$3&amp;"/"&amp;EW$2),Adjustments!AH$4:AH$921)</f>
        <v>0</v>
      </c>
      <c r="EX98" s="5"/>
      <c r="EY98" s="27">
        <f>SUMIF(Adjustments!$J$4:$J$921,($F98&amp;"/"&amp;EY$4&amp;"/"&amp;EY$3&amp;"/"&amp;EY$2),Adjustments!L$4:L$921)</f>
        <v>0</v>
      </c>
      <c r="EZ98" s="27">
        <f>SUMIF(Adjustments!$J$4:$J$921,($F98&amp;"/"&amp;EZ$4&amp;"/"&amp;EZ$3&amp;"/"&amp;EZ$2),Adjustments!M$4:M$921)</f>
        <v>0</v>
      </c>
      <c r="FA98" s="27">
        <f>SUMIF(Adjustments!$J$4:$J$921,($F98&amp;"/"&amp;FA$4&amp;"/"&amp;FA$3&amp;"/"&amp;FA$2),Adjustments!N$4:N$921)</f>
        <v>0</v>
      </c>
      <c r="FB98" s="27">
        <f>SUMIF(Adjustments!$J$4:$J$921,($F98&amp;"/"&amp;FB$4&amp;"/"&amp;FB$3&amp;"/"&amp;FB$2),Adjustments!O$4:O$921)</f>
        <v>0</v>
      </c>
      <c r="FC98" s="27">
        <f>SUMIF(Adjustments!$J$4:$J$921,($F98&amp;"/"&amp;FC$4&amp;"/"&amp;FC$3&amp;"/"&amp;FC$2),Adjustments!P$4:P$921)</f>
        <v>0</v>
      </c>
      <c r="FD98" s="27">
        <f>SUMIF(Adjustments!$J$4:$J$921,($F98&amp;"/"&amp;FD$4&amp;"/"&amp;FD$3&amp;"/"&amp;FD$2),Adjustments!Q$4:Q$921)</f>
        <v>0</v>
      </c>
      <c r="FE98" s="27">
        <f>SUMIF(Adjustments!$J$4:$J$921,($F98&amp;"/"&amp;FE$4&amp;"/"&amp;FE$3&amp;"/"&amp;FE$2),Adjustments!R$4:R$921)</f>
        <v>0</v>
      </c>
      <c r="FF98" s="27">
        <f>SUMIF(Adjustments!$J$4:$J$921,($F98&amp;"/"&amp;FF$4&amp;"/"&amp;FF$3&amp;"/"&amp;FF$2),Adjustments!S$4:S$921)</f>
        <v>0</v>
      </c>
      <c r="FG98" s="27">
        <f>SUMIF(Adjustments!$J$4:$J$921,($F98&amp;"/"&amp;FG$4&amp;"/"&amp;FG$3&amp;"/"&amp;FG$2),Adjustments!T$4:T$921)</f>
        <v>0</v>
      </c>
      <c r="FH98" s="27">
        <f>SUMIF(Adjustments!$J$4:$J$921,($F98&amp;"/"&amp;FH$4&amp;"/"&amp;FH$3&amp;"/"&amp;FH$2),Adjustments!U$4:U$921)</f>
        <v>0</v>
      </c>
      <c r="FI98" s="27">
        <f>SUMIF(Adjustments!$J$4:$J$921,($F98&amp;"/"&amp;FI$4&amp;"/"&amp;FI$3&amp;"/"&amp;FI$2),Adjustments!V$4:V$921)</f>
        <v>0</v>
      </c>
      <c r="FJ98" s="27">
        <f>SUMIF(Adjustments!$J$4:$J$921,($F98&amp;"/"&amp;FJ$4&amp;"/"&amp;FJ$3&amp;"/"&amp;FJ$2),Adjustments!W$4:W$921)</f>
        <v>0</v>
      </c>
      <c r="FK98" s="27">
        <f>SUMIF(Adjustments!$J$4:$J$921,($F98&amp;"/"&amp;FK$4&amp;"/"&amp;FK$3&amp;"/"&amp;FK$2),Adjustments!X$4:X$921)</f>
        <v>0</v>
      </c>
      <c r="FL98" s="27">
        <f>SUMIF(Adjustments!$J$4:$J$921,($F98&amp;"/"&amp;FL$4&amp;"/"&amp;FL$3&amp;"/"&amp;FL$2),Adjustments!Y$4:Y$921)</f>
        <v>0</v>
      </c>
      <c r="FM98" s="27">
        <f>SUMIF(Adjustments!$J$4:$J$921,($F98&amp;"/"&amp;FM$4&amp;"/"&amp;FM$3&amp;"/"&amp;FM$2),Adjustments!Z$4:Z$921)</f>
        <v>0</v>
      </c>
      <c r="FN98" s="27">
        <f>SUMIF(Adjustments!$J$4:$J$921,($F98&amp;"/"&amp;FN$4&amp;"/"&amp;FN$3&amp;"/"&amp;FN$2),Adjustments!AA$4:AA$921)</f>
        <v>0</v>
      </c>
      <c r="FO98" s="27">
        <f>SUMIF(Adjustments!$J$4:$J$921,($F98&amp;"/"&amp;FO$4&amp;"/"&amp;FO$3&amp;"/"&amp;FO$2),Adjustments!AB$4:AB$921)</f>
        <v>0</v>
      </c>
      <c r="FP98" s="27">
        <f>SUMIF(Adjustments!$J$4:$J$921,($F98&amp;"/"&amp;FP$4&amp;"/"&amp;FP$3&amp;"/"&amp;FP$2),Adjustments!AC$4:AC$921)</f>
        <v>0</v>
      </c>
      <c r="FQ98" s="27">
        <f>SUMIF(Adjustments!$J$4:$J$921,($F98&amp;"/"&amp;FQ$4&amp;"/"&amp;FQ$3&amp;"/"&amp;FQ$2),Adjustments!AD$4:AD$921)</f>
        <v>0</v>
      </c>
      <c r="FR98" s="27">
        <f>SUMIF(Adjustments!$J$4:$J$921,($F98&amp;"/"&amp;FR$4&amp;"/"&amp;FR$3&amp;"/"&amp;FR$2),Adjustments!AE$4:AE$921)</f>
        <v>0</v>
      </c>
      <c r="FS98" s="27">
        <f>SUMIF(Adjustments!$J$4:$J$921,($F98&amp;"/"&amp;FS$4&amp;"/"&amp;FS$3&amp;"/"&amp;FS$2),Adjustments!AF$4:AF$921)</f>
        <v>0</v>
      </c>
      <c r="FT98" s="27">
        <f>SUMIF(Adjustments!$J$4:$J$921,($F98&amp;"/"&amp;FT$4&amp;"/"&amp;FT$3&amp;"/"&amp;FT$2),Adjustments!AG$4:AG$921)</f>
        <v>0</v>
      </c>
      <c r="FU98" s="27">
        <f>SUMIF(Adjustments!$J$4:$J$921,($F98&amp;"/"&amp;FU$4&amp;"/"&amp;FU$3&amp;"/"&amp;FU$2),Adjustments!AH$4:AH$921)</f>
        <v>0</v>
      </c>
      <c r="FV98" s="5"/>
      <c r="FW98" s="27">
        <f t="shared" si="302"/>
        <v>0</v>
      </c>
      <c r="FX98" s="5"/>
      <c r="FY98" s="358">
        <f>VLOOKUP(F98,Scenarios!Z100:AD221,5,0)</f>
        <v>-460258.86</v>
      </c>
      <c r="FZ98" s="16">
        <f t="shared" si="342"/>
        <v>-463969.90157233126</v>
      </c>
      <c r="GA98" s="16">
        <f t="shared" si="343"/>
        <v>-467680.94314466254</v>
      </c>
      <c r="GB98" s="16">
        <f t="shared" si="344"/>
        <v>-471391.98471699381</v>
      </c>
      <c r="GC98" s="16">
        <f t="shared" si="345"/>
        <v>-475103.02628932509</v>
      </c>
      <c r="GD98" s="16">
        <f t="shared" si="346"/>
        <v>-478814.06786165637</v>
      </c>
      <c r="GE98" s="16">
        <f t="shared" si="347"/>
        <v>-482525.10943398764</v>
      </c>
      <c r="GF98" s="16">
        <f t="shared" si="348"/>
        <v>-486236.15100631892</v>
      </c>
      <c r="GG98" s="16">
        <f t="shared" si="349"/>
        <v>-489947.1925786502</v>
      </c>
      <c r="GH98" s="16">
        <f t="shared" si="350"/>
        <v>-493658.23415098147</v>
      </c>
      <c r="GI98" s="16">
        <f t="shared" si="351"/>
        <v>-497369.27572331275</v>
      </c>
      <c r="GJ98" s="16">
        <f t="shared" si="352"/>
        <v>-501080.31729564402</v>
      </c>
      <c r="GK98" s="16">
        <f t="shared" si="353"/>
        <v>-504791.3588679753</v>
      </c>
      <c r="GL98" s="16">
        <f t="shared" si="354"/>
        <v>-508502.40044030658</v>
      </c>
      <c r="GM98" s="16">
        <f t="shared" si="355"/>
        <v>-512213.44201263785</v>
      </c>
      <c r="GN98" s="16">
        <f t="shared" si="356"/>
        <v>-515924.48358496913</v>
      </c>
      <c r="GO98" s="16">
        <f t="shared" si="357"/>
        <v>-519635.52515730041</v>
      </c>
      <c r="GP98" s="16">
        <f t="shared" si="358"/>
        <v>-523346.56672963168</v>
      </c>
      <c r="GQ98" s="16">
        <f t="shared" si="359"/>
        <v>-527057.60830196296</v>
      </c>
      <c r="GR98" s="16">
        <f t="shared" si="360"/>
        <v>-530768.64987429418</v>
      </c>
      <c r="GS98" s="16">
        <f t="shared" si="361"/>
        <v>-534479.69144662539</v>
      </c>
      <c r="GT98" s="16">
        <f t="shared" si="362"/>
        <v>-538190.73301895661</v>
      </c>
      <c r="GU98" s="16">
        <f t="shared" si="363"/>
        <v>-541901.77459128783</v>
      </c>
      <c r="GV98" s="16">
        <f t="shared" si="364"/>
        <v>-545612.81616361905</v>
      </c>
      <c r="GW98" s="13"/>
      <c r="GX98" s="569" t="s">
        <v>1024</v>
      </c>
      <c r="GY98" s="599" t="str">
        <f t="shared" si="242"/>
        <v>111HPSG-U</v>
      </c>
      <c r="GZ98" s="563">
        <f t="shared" si="365"/>
        <v>-523346.56672963162</v>
      </c>
      <c r="HA98" s="127">
        <f>VLOOKUP($GX98,Scenarios!$V$11:$Y$132,4,0)</f>
        <v>-437050.2</v>
      </c>
      <c r="HB98" s="127">
        <f t="shared" si="328"/>
        <v>-86296.366729631613</v>
      </c>
      <c r="HD98" s="106">
        <f>VLOOKUP($GX98,Scenarios!$AE$11:$AF$132,2,0)</f>
        <v>-523346.56672963162</v>
      </c>
      <c r="HE98" s="106">
        <f>VLOOKUP($GX98,Scenarios!$V$11:$Y$132,4,0)</f>
        <v>-437050.2</v>
      </c>
      <c r="HF98" s="106">
        <f t="shared" si="329"/>
        <v>-86296.366729631613</v>
      </c>
      <c r="HH98" s="106">
        <f t="shared" si="327"/>
        <v>0</v>
      </c>
    </row>
    <row r="99" spans="1:216">
      <c r="A99" s="14"/>
      <c r="B99" s="14"/>
      <c r="C99" s="14"/>
      <c r="D99" s="2"/>
      <c r="E99" s="2"/>
      <c r="F99" s="2"/>
      <c r="G99" s="2"/>
      <c r="I99" s="2"/>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26"/>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59"/>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
      <c r="FW99" s="27">
        <f t="shared" si="302"/>
        <v>0</v>
      </c>
      <c r="FX99" s="2"/>
      <c r="FY99" s="358"/>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402"/>
      <c r="GY99" s="599"/>
      <c r="GZ99" s="565"/>
      <c r="HA99" s="127"/>
      <c r="HB99" s="127"/>
      <c r="HD99" s="106"/>
      <c r="HE99" s="106"/>
      <c r="HF99" s="106">
        <f t="shared" si="329"/>
        <v>0</v>
      </c>
      <c r="HH99" s="106">
        <f t="shared" si="327"/>
        <v>0</v>
      </c>
    </row>
    <row r="100" spans="1:216">
      <c r="A100" t="s">
        <v>187</v>
      </c>
      <c r="D100" s="5"/>
      <c r="E100" s="5"/>
      <c r="F100" s="5"/>
      <c r="G100" s="5"/>
      <c r="H100" s="5"/>
      <c r="I100" s="5"/>
      <c r="J100" s="120">
        <f t="shared" ref="J100" si="366">SUM(J96:J99)</f>
        <v>0</v>
      </c>
      <c r="K100" s="120">
        <f t="shared" ref="K100:AF100" si="367">SUM(K96:K99)</f>
        <v>0</v>
      </c>
      <c r="L100" s="120">
        <f t="shared" si="367"/>
        <v>0</v>
      </c>
      <c r="M100" s="120">
        <f t="shared" si="367"/>
        <v>0</v>
      </c>
      <c r="N100" s="120">
        <f t="shared" si="367"/>
        <v>0</v>
      </c>
      <c r="O100" s="120">
        <f t="shared" si="367"/>
        <v>0</v>
      </c>
      <c r="P100" s="120">
        <f t="shared" si="367"/>
        <v>0</v>
      </c>
      <c r="Q100" s="120">
        <f t="shared" si="367"/>
        <v>0</v>
      </c>
      <c r="R100" s="120">
        <f t="shared" si="367"/>
        <v>0</v>
      </c>
      <c r="S100" s="120">
        <f t="shared" si="367"/>
        <v>0</v>
      </c>
      <c r="T100" s="120">
        <f t="shared" si="367"/>
        <v>0</v>
      </c>
      <c r="U100" s="120">
        <f t="shared" si="367"/>
        <v>0</v>
      </c>
      <c r="V100" s="120">
        <f t="shared" si="367"/>
        <v>0</v>
      </c>
      <c r="W100" s="120">
        <f t="shared" si="367"/>
        <v>0</v>
      </c>
      <c r="X100" s="120">
        <f t="shared" si="367"/>
        <v>0</v>
      </c>
      <c r="Y100" s="120">
        <f t="shared" si="367"/>
        <v>0</v>
      </c>
      <c r="Z100" s="120">
        <f t="shared" si="367"/>
        <v>0</v>
      </c>
      <c r="AA100" s="120">
        <f t="shared" si="367"/>
        <v>0</v>
      </c>
      <c r="AB100" s="120">
        <f t="shared" si="367"/>
        <v>0</v>
      </c>
      <c r="AC100" s="120">
        <f t="shared" si="367"/>
        <v>0</v>
      </c>
      <c r="AD100" s="120">
        <f t="shared" si="367"/>
        <v>0</v>
      </c>
      <c r="AE100" s="120">
        <f t="shared" si="367"/>
        <v>0</v>
      </c>
      <c r="AF100" s="120">
        <f t="shared" si="367"/>
        <v>0</v>
      </c>
      <c r="AG100" s="7"/>
      <c r="AH100" s="56">
        <f t="shared" ref="AH100:BD100" si="368">SUM(AH96:AH98)</f>
        <v>24462.32163437843</v>
      </c>
      <c r="AI100" s="56">
        <f t="shared" si="368"/>
        <v>24462.32163437843</v>
      </c>
      <c r="AJ100" s="56">
        <f t="shared" si="368"/>
        <v>24462.32163437843</v>
      </c>
      <c r="AK100" s="56">
        <f t="shared" si="368"/>
        <v>24462.32163437843</v>
      </c>
      <c r="AL100" s="56">
        <f t="shared" si="368"/>
        <v>24462.32163437843</v>
      </c>
      <c r="AM100" s="56">
        <f t="shared" si="368"/>
        <v>24462.32163437843</v>
      </c>
      <c r="AN100" s="56">
        <f t="shared" si="368"/>
        <v>24462.32163437843</v>
      </c>
      <c r="AO100" s="56">
        <f t="shared" si="368"/>
        <v>24462.32163437843</v>
      </c>
      <c r="AP100" s="56">
        <f t="shared" si="368"/>
        <v>24462.32163437843</v>
      </c>
      <c r="AQ100" s="56">
        <f t="shared" si="368"/>
        <v>24462.32163437843</v>
      </c>
      <c r="AR100" s="56">
        <f t="shared" si="368"/>
        <v>24462.32163437843</v>
      </c>
      <c r="AS100" s="56">
        <f t="shared" si="368"/>
        <v>24462.32163437843</v>
      </c>
      <c r="AT100" s="56">
        <f t="shared" si="368"/>
        <v>24462.32163437843</v>
      </c>
      <c r="AU100" s="56">
        <f t="shared" si="368"/>
        <v>24462.32163437843</v>
      </c>
      <c r="AV100" s="56">
        <f t="shared" si="368"/>
        <v>24462.32163437843</v>
      </c>
      <c r="AW100" s="56">
        <f t="shared" si="368"/>
        <v>24462.32163437843</v>
      </c>
      <c r="AX100" s="56">
        <f t="shared" si="368"/>
        <v>24462.32163437843</v>
      </c>
      <c r="AY100" s="56">
        <f t="shared" si="368"/>
        <v>24462.32163437843</v>
      </c>
      <c r="AZ100" s="56">
        <f t="shared" si="368"/>
        <v>24462.32163437843</v>
      </c>
      <c r="BA100" s="56">
        <f t="shared" si="368"/>
        <v>24462.32163437843</v>
      </c>
      <c r="BB100" s="56">
        <f t="shared" si="368"/>
        <v>24462.32163437843</v>
      </c>
      <c r="BC100" s="56">
        <f t="shared" si="368"/>
        <v>24462.32163437843</v>
      </c>
      <c r="BD100" s="56">
        <f t="shared" si="368"/>
        <v>24462.32163437843</v>
      </c>
      <c r="BE100" s="56">
        <f t="shared" ref="BE100" si="369">SUM(BE96:BE98)</f>
        <v>24462.32163437843</v>
      </c>
      <c r="BF100" s="59"/>
      <c r="BG100" s="56">
        <f t="shared" ref="BG100" si="370">SUM(BG96:BG98)</f>
        <v>0</v>
      </c>
      <c r="BH100" s="56">
        <f t="shared" ref="BH100:CC100" si="371">SUM(BH96:BH98)</f>
        <v>0</v>
      </c>
      <c r="BI100" s="56">
        <f t="shared" si="371"/>
        <v>0</v>
      </c>
      <c r="BJ100" s="56">
        <f t="shared" si="371"/>
        <v>0</v>
      </c>
      <c r="BK100" s="56">
        <f t="shared" si="371"/>
        <v>0</v>
      </c>
      <c r="BL100" s="56">
        <f t="shared" si="371"/>
        <v>0</v>
      </c>
      <c r="BM100" s="56">
        <f t="shared" si="371"/>
        <v>0</v>
      </c>
      <c r="BN100" s="56">
        <f t="shared" si="371"/>
        <v>0</v>
      </c>
      <c r="BO100" s="56">
        <f t="shared" si="371"/>
        <v>0</v>
      </c>
      <c r="BP100" s="56">
        <f t="shared" si="371"/>
        <v>0</v>
      </c>
      <c r="BQ100" s="56">
        <f t="shared" si="371"/>
        <v>0</v>
      </c>
      <c r="BR100" s="56">
        <f t="shared" si="371"/>
        <v>0</v>
      </c>
      <c r="BS100" s="56">
        <f t="shared" si="371"/>
        <v>0</v>
      </c>
      <c r="BT100" s="56">
        <f t="shared" si="371"/>
        <v>0</v>
      </c>
      <c r="BU100" s="56">
        <f t="shared" si="371"/>
        <v>0</v>
      </c>
      <c r="BV100" s="56">
        <f t="shared" si="371"/>
        <v>0</v>
      </c>
      <c r="BW100" s="56">
        <f t="shared" si="371"/>
        <v>0</v>
      </c>
      <c r="BX100" s="56">
        <f t="shared" si="371"/>
        <v>0</v>
      </c>
      <c r="BY100" s="56">
        <f t="shared" si="371"/>
        <v>0</v>
      </c>
      <c r="BZ100" s="56">
        <f t="shared" si="371"/>
        <v>0</v>
      </c>
      <c r="CA100" s="56">
        <f t="shared" si="371"/>
        <v>0</v>
      </c>
      <c r="CB100" s="56">
        <f t="shared" si="371"/>
        <v>0</v>
      </c>
      <c r="CC100" s="56">
        <f t="shared" si="371"/>
        <v>0</v>
      </c>
      <c r="CD100" s="5"/>
      <c r="CE100" s="56">
        <f t="shared" ref="CE100" si="372">SUM(CE96:CE98)</f>
        <v>0</v>
      </c>
      <c r="CF100" s="56">
        <f t="shared" ref="CF100:DA100" si="373">SUM(CF96:CF98)</f>
        <v>0</v>
      </c>
      <c r="CG100" s="56">
        <f t="shared" si="373"/>
        <v>0</v>
      </c>
      <c r="CH100" s="56">
        <f t="shared" si="373"/>
        <v>0</v>
      </c>
      <c r="CI100" s="56">
        <f t="shared" si="373"/>
        <v>0</v>
      </c>
      <c r="CJ100" s="56">
        <f t="shared" si="373"/>
        <v>0</v>
      </c>
      <c r="CK100" s="56">
        <f t="shared" si="373"/>
        <v>0</v>
      </c>
      <c r="CL100" s="56">
        <f t="shared" si="373"/>
        <v>0</v>
      </c>
      <c r="CM100" s="56">
        <f t="shared" si="373"/>
        <v>0</v>
      </c>
      <c r="CN100" s="56">
        <f t="shared" si="373"/>
        <v>0</v>
      </c>
      <c r="CO100" s="56">
        <f t="shared" si="373"/>
        <v>0</v>
      </c>
      <c r="CP100" s="56">
        <f t="shared" si="373"/>
        <v>0</v>
      </c>
      <c r="CQ100" s="56">
        <f t="shared" si="373"/>
        <v>0</v>
      </c>
      <c r="CR100" s="56">
        <f t="shared" si="373"/>
        <v>0</v>
      </c>
      <c r="CS100" s="56">
        <f t="shared" si="373"/>
        <v>0</v>
      </c>
      <c r="CT100" s="56">
        <f t="shared" si="373"/>
        <v>0</v>
      </c>
      <c r="CU100" s="56">
        <f t="shared" si="373"/>
        <v>0</v>
      </c>
      <c r="CV100" s="56">
        <f t="shared" si="373"/>
        <v>0</v>
      </c>
      <c r="CW100" s="56">
        <f t="shared" si="373"/>
        <v>0</v>
      </c>
      <c r="CX100" s="56">
        <f t="shared" si="373"/>
        <v>0</v>
      </c>
      <c r="CY100" s="56">
        <f t="shared" si="373"/>
        <v>0</v>
      </c>
      <c r="CZ100" s="56">
        <f t="shared" si="373"/>
        <v>0</v>
      </c>
      <c r="DA100" s="56">
        <f t="shared" si="373"/>
        <v>0</v>
      </c>
      <c r="DB100" s="5"/>
      <c r="DC100" s="56">
        <f>SUM(DC96:DC98)</f>
        <v>0</v>
      </c>
      <c r="DD100" s="56">
        <f t="shared" ref="DD100:DR100" si="374">SUM(DD96:DD98)</f>
        <v>0</v>
      </c>
      <c r="DE100" s="56">
        <f t="shared" si="374"/>
        <v>0</v>
      </c>
      <c r="DF100" s="56">
        <f t="shared" si="374"/>
        <v>0</v>
      </c>
      <c r="DG100" s="56">
        <f t="shared" si="374"/>
        <v>0</v>
      </c>
      <c r="DH100" s="56">
        <f t="shared" si="374"/>
        <v>0</v>
      </c>
      <c r="DI100" s="56">
        <f t="shared" si="374"/>
        <v>0</v>
      </c>
      <c r="DJ100" s="56">
        <f t="shared" si="374"/>
        <v>0</v>
      </c>
      <c r="DK100" s="56">
        <f t="shared" si="374"/>
        <v>0</v>
      </c>
      <c r="DL100" s="56">
        <f t="shared" si="374"/>
        <v>0</v>
      </c>
      <c r="DM100" s="56">
        <f t="shared" si="374"/>
        <v>0</v>
      </c>
      <c r="DN100" s="56">
        <f t="shared" si="374"/>
        <v>0</v>
      </c>
      <c r="DO100" s="56">
        <f t="shared" si="374"/>
        <v>0</v>
      </c>
      <c r="DP100" s="56">
        <f t="shared" si="374"/>
        <v>0</v>
      </c>
      <c r="DQ100" s="56">
        <f t="shared" si="374"/>
        <v>0</v>
      </c>
      <c r="DR100" s="56">
        <f t="shared" si="374"/>
        <v>0</v>
      </c>
      <c r="DS100" s="56">
        <f>SUM(DS96:DS98)</f>
        <v>0</v>
      </c>
      <c r="DT100" s="56">
        <f t="shared" ref="DT100:DX100" si="375">SUM(DT96:DT98)</f>
        <v>0</v>
      </c>
      <c r="DU100" s="56">
        <f t="shared" si="375"/>
        <v>0</v>
      </c>
      <c r="DV100" s="56">
        <f t="shared" si="375"/>
        <v>0</v>
      </c>
      <c r="DW100" s="56">
        <f t="shared" si="375"/>
        <v>0</v>
      </c>
      <c r="DX100" s="56">
        <f t="shared" si="375"/>
        <v>0</v>
      </c>
      <c r="DY100" s="56">
        <f>SUM(DY96:DY98)</f>
        <v>0</v>
      </c>
      <c r="DZ100" s="5"/>
      <c r="EA100" s="56">
        <f>SUM(EA96:EA98)</f>
        <v>0</v>
      </c>
      <c r="EB100" s="56">
        <f t="shared" ref="EB100:EW100" si="376">SUM(EB96:EB98)</f>
        <v>0</v>
      </c>
      <c r="EC100" s="56">
        <f t="shared" si="376"/>
        <v>0</v>
      </c>
      <c r="ED100" s="56">
        <f t="shared" si="376"/>
        <v>0</v>
      </c>
      <c r="EE100" s="56">
        <f t="shared" si="376"/>
        <v>0</v>
      </c>
      <c r="EF100" s="56">
        <f t="shared" si="376"/>
        <v>0</v>
      </c>
      <c r="EG100" s="56">
        <f t="shared" si="376"/>
        <v>0</v>
      </c>
      <c r="EH100" s="56">
        <f t="shared" si="376"/>
        <v>0</v>
      </c>
      <c r="EI100" s="56">
        <f t="shared" si="376"/>
        <v>0</v>
      </c>
      <c r="EJ100" s="56">
        <f t="shared" si="376"/>
        <v>0</v>
      </c>
      <c r="EK100" s="56">
        <f t="shared" si="376"/>
        <v>0</v>
      </c>
      <c r="EL100" s="56">
        <f t="shared" si="376"/>
        <v>0</v>
      </c>
      <c r="EM100" s="56">
        <f t="shared" si="376"/>
        <v>0</v>
      </c>
      <c r="EN100" s="56">
        <f t="shared" si="376"/>
        <v>0</v>
      </c>
      <c r="EO100" s="56">
        <f t="shared" si="376"/>
        <v>0</v>
      </c>
      <c r="EP100" s="56">
        <f t="shared" si="376"/>
        <v>0</v>
      </c>
      <c r="EQ100" s="56">
        <f t="shared" si="376"/>
        <v>0</v>
      </c>
      <c r="ER100" s="56">
        <f t="shared" si="376"/>
        <v>0</v>
      </c>
      <c r="ES100" s="56">
        <f t="shared" si="376"/>
        <v>0</v>
      </c>
      <c r="ET100" s="56">
        <f t="shared" si="376"/>
        <v>0</v>
      </c>
      <c r="EU100" s="56">
        <f t="shared" si="376"/>
        <v>0</v>
      </c>
      <c r="EV100" s="56">
        <f t="shared" si="376"/>
        <v>0</v>
      </c>
      <c r="EW100" s="56">
        <f t="shared" si="376"/>
        <v>0</v>
      </c>
      <c r="EX100" s="5"/>
      <c r="EY100" s="56">
        <f t="shared" ref="EY100:FU100" si="377">SUM(EY96:EY98)</f>
        <v>0</v>
      </c>
      <c r="EZ100" s="56">
        <f t="shared" si="377"/>
        <v>0</v>
      </c>
      <c r="FA100" s="56">
        <f t="shared" si="377"/>
        <v>0</v>
      </c>
      <c r="FB100" s="56">
        <f t="shared" si="377"/>
        <v>0</v>
      </c>
      <c r="FC100" s="56">
        <f t="shared" si="377"/>
        <v>0</v>
      </c>
      <c r="FD100" s="56">
        <f t="shared" si="377"/>
        <v>0</v>
      </c>
      <c r="FE100" s="56">
        <f t="shared" si="377"/>
        <v>0</v>
      </c>
      <c r="FF100" s="56">
        <f t="shared" si="377"/>
        <v>0</v>
      </c>
      <c r="FG100" s="56">
        <f t="shared" si="377"/>
        <v>0</v>
      </c>
      <c r="FH100" s="56">
        <f t="shared" si="377"/>
        <v>0</v>
      </c>
      <c r="FI100" s="56">
        <f t="shared" si="377"/>
        <v>0</v>
      </c>
      <c r="FJ100" s="56">
        <f t="shared" si="377"/>
        <v>0</v>
      </c>
      <c r="FK100" s="56">
        <f t="shared" si="377"/>
        <v>0</v>
      </c>
      <c r="FL100" s="56">
        <f t="shared" si="377"/>
        <v>0</v>
      </c>
      <c r="FM100" s="56">
        <f t="shared" si="377"/>
        <v>0</v>
      </c>
      <c r="FN100" s="56">
        <f t="shared" si="377"/>
        <v>0</v>
      </c>
      <c r="FO100" s="56">
        <f t="shared" si="377"/>
        <v>0</v>
      </c>
      <c r="FP100" s="56">
        <f t="shared" si="377"/>
        <v>0</v>
      </c>
      <c r="FQ100" s="56">
        <f t="shared" si="377"/>
        <v>0</v>
      </c>
      <c r="FR100" s="56">
        <f t="shared" si="377"/>
        <v>0</v>
      </c>
      <c r="FS100" s="56">
        <f t="shared" si="377"/>
        <v>0</v>
      </c>
      <c r="FT100" s="56">
        <f t="shared" si="377"/>
        <v>0</v>
      </c>
      <c r="FU100" s="56">
        <f t="shared" si="377"/>
        <v>0</v>
      </c>
      <c r="FV100" s="5"/>
      <c r="FW100" s="56">
        <f t="shared" si="302"/>
        <v>0</v>
      </c>
      <c r="FX100" s="5"/>
      <c r="FY100" s="359">
        <f>SUM(FY96:FY99)</f>
        <v>-701139.32</v>
      </c>
      <c r="FZ100" s="56">
        <f t="shared" ref="FZ100:GV100" si="378">SUM(FZ96:FZ98)</f>
        <v>-725601.64163437835</v>
      </c>
      <c r="GA100" s="56">
        <f t="shared" si="378"/>
        <v>-750063.96326875687</v>
      </c>
      <c r="GB100" s="56">
        <f t="shared" si="378"/>
        <v>-774526.28490313538</v>
      </c>
      <c r="GC100" s="56">
        <f t="shared" si="378"/>
        <v>-798988.60653751378</v>
      </c>
      <c r="GD100" s="56">
        <f t="shared" si="378"/>
        <v>-823450.92817189218</v>
      </c>
      <c r="GE100" s="56">
        <f t="shared" si="378"/>
        <v>-847913.2498062707</v>
      </c>
      <c r="GF100" s="56">
        <f t="shared" si="378"/>
        <v>-872375.57144064922</v>
      </c>
      <c r="GG100" s="56">
        <f t="shared" si="378"/>
        <v>-896837.89307502762</v>
      </c>
      <c r="GH100" s="56">
        <f t="shared" si="378"/>
        <v>-921300.21470940602</v>
      </c>
      <c r="GI100" s="56">
        <f t="shared" si="378"/>
        <v>-945762.53634378454</v>
      </c>
      <c r="GJ100" s="56">
        <f t="shared" si="378"/>
        <v>-970224.85797816305</v>
      </c>
      <c r="GK100" s="56">
        <f t="shared" si="378"/>
        <v>-994687.17961254145</v>
      </c>
      <c r="GL100" s="56">
        <f t="shared" si="378"/>
        <v>-1019149.5012469199</v>
      </c>
      <c r="GM100" s="56">
        <f t="shared" si="378"/>
        <v>-1043611.8228812984</v>
      </c>
      <c r="GN100" s="56">
        <f t="shared" si="378"/>
        <v>-1068074.1445156769</v>
      </c>
      <c r="GO100" s="56">
        <f t="shared" si="378"/>
        <v>-1092536.4661500552</v>
      </c>
      <c r="GP100" s="56">
        <f t="shared" si="378"/>
        <v>-1116998.7877844337</v>
      </c>
      <c r="GQ100" s="56">
        <f t="shared" si="378"/>
        <v>-1141461.1094188122</v>
      </c>
      <c r="GR100" s="56">
        <f t="shared" si="378"/>
        <v>-1165923.4310531905</v>
      </c>
      <c r="GS100" s="56">
        <f t="shared" si="378"/>
        <v>-1190385.752687569</v>
      </c>
      <c r="GT100" s="56">
        <f t="shared" si="378"/>
        <v>-1214848.0743219475</v>
      </c>
      <c r="GU100" s="56">
        <f t="shared" si="378"/>
        <v>-1239310.3959563258</v>
      </c>
      <c r="GV100" s="56">
        <f t="shared" si="378"/>
        <v>-1263772.7175907041</v>
      </c>
      <c r="GW100" s="59"/>
      <c r="GX100" s="569"/>
      <c r="GY100" s="599"/>
      <c r="GZ100" s="564">
        <f>SUM(GZ96:GZ99)</f>
        <v>-1116998.7877844339</v>
      </c>
      <c r="HA100" s="564">
        <f>SUM(HA96:HA99)</f>
        <v>-593773.11499999999</v>
      </c>
      <c r="HB100" s="64">
        <f t="shared" si="328"/>
        <v>-523225.67278443393</v>
      </c>
      <c r="HD100" s="107">
        <f>SUM(HD96:HD99)</f>
        <v>-1116998.7877844339</v>
      </c>
      <c r="HE100" s="107">
        <f>SUM(HE96:HE99)</f>
        <v>-593773.11499999999</v>
      </c>
      <c r="HF100" s="107">
        <f t="shared" si="329"/>
        <v>-523225.67278443393</v>
      </c>
      <c r="HH100" s="107">
        <f t="shared" si="327"/>
        <v>0</v>
      </c>
    </row>
    <row r="101" spans="1:216">
      <c r="D101" s="5"/>
      <c r="E101" s="5"/>
      <c r="F101" s="5"/>
      <c r="G101" s="5"/>
      <c r="H101" s="5"/>
      <c r="I101" s="5"/>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7"/>
      <c r="CD101" s="5"/>
      <c r="DB101" s="5"/>
      <c r="DZ101" s="5"/>
      <c r="EX101" s="5"/>
      <c r="FV101" s="5"/>
      <c r="FW101">
        <f t="shared" si="302"/>
        <v>0</v>
      </c>
      <c r="FX101" s="5"/>
      <c r="FY101" s="358"/>
      <c r="GX101" s="569"/>
      <c r="GY101" s="599"/>
      <c r="GZ101" s="562"/>
      <c r="HA101" s="129"/>
      <c r="HB101" s="129"/>
      <c r="HD101" s="105"/>
      <c r="HE101" s="105"/>
      <c r="HF101" s="105"/>
      <c r="HH101" s="106"/>
    </row>
    <row r="102" spans="1:216">
      <c r="A102" s="6" t="s">
        <v>188</v>
      </c>
      <c r="B102" s="6"/>
      <c r="D102" s="5"/>
      <c r="E102" s="5"/>
      <c r="F102" s="5"/>
      <c r="G102" s="5"/>
      <c r="H102" s="5"/>
      <c r="I102" s="5"/>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59"/>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5"/>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5"/>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5"/>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5"/>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5"/>
      <c r="FW102" s="27">
        <f t="shared" si="302"/>
        <v>0</v>
      </c>
      <c r="FX102" s="5"/>
      <c r="FY102" s="358"/>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569"/>
      <c r="GY102" s="599"/>
      <c r="GZ102" s="565"/>
      <c r="HA102" s="127"/>
      <c r="HB102" s="127"/>
      <c r="HD102" s="106"/>
      <c r="HE102" s="106"/>
      <c r="HF102" s="106"/>
      <c r="HH102" s="106">
        <f t="shared" si="327"/>
        <v>0</v>
      </c>
    </row>
    <row r="103" spans="1:216">
      <c r="A103" t="s">
        <v>6</v>
      </c>
      <c r="B103" t="s">
        <v>19</v>
      </c>
      <c r="C103" t="s">
        <v>19</v>
      </c>
      <c r="D103" s="5" t="s">
        <v>148</v>
      </c>
      <c r="E103" s="5" t="s">
        <v>16</v>
      </c>
      <c r="F103" s="5" t="s">
        <v>166</v>
      </c>
      <c r="G103" s="5" t="s">
        <v>63</v>
      </c>
      <c r="H103" s="5" t="s">
        <v>1210</v>
      </c>
      <c r="I103" s="5"/>
      <c r="J103" s="119">
        <f>SUMIF(Retirements!$E$10:$E$96,'Accum Dep'!$F103,Retirements!ED$10:ED$97)</f>
        <v>0</v>
      </c>
      <c r="K103" s="119">
        <f>SUMIF(Retirements!$E$10:$E$96,'Accum Dep'!$F103,Retirements!EE$10:EE$97)</f>
        <v>0</v>
      </c>
      <c r="L103" s="119">
        <f>SUMIF(Retirements!$E$10:$E$96,'Accum Dep'!$F103,Retirements!EF$10:EF$97)</f>
        <v>0</v>
      </c>
      <c r="M103" s="119">
        <f>SUMIF(Retirements!$E$10:$E$96,'Accum Dep'!$F103,Retirements!EG$10:EG$97)</f>
        <v>0</v>
      </c>
      <c r="N103" s="119">
        <f>SUMIF(Retirements!$E$10:$E$96,'Accum Dep'!$F103,Retirements!EH$10:EH$97)</f>
        <v>0</v>
      </c>
      <c r="O103" s="119">
        <f>SUMIF(Retirements!$E$10:$E$96,'Accum Dep'!$F103,Retirements!EI$10:EI$97)</f>
        <v>0</v>
      </c>
      <c r="P103" s="119">
        <f>SUMIF(Retirements!$E$10:$E$96,'Accum Dep'!$F103,Retirements!EJ$10:EJ$97)</f>
        <v>0</v>
      </c>
      <c r="Q103" s="119">
        <f>SUMIF(Retirements!$E$10:$E$96,'Accum Dep'!$F103,Retirements!EK$10:EK$97)</f>
        <v>0</v>
      </c>
      <c r="R103" s="119">
        <f>SUMIF(Retirements!$E$10:$E$96,'Accum Dep'!$F103,Retirements!EL$10:EL$97)</f>
        <v>0</v>
      </c>
      <c r="S103" s="119">
        <f>SUMIF(Retirements!$E$10:$E$96,'Accum Dep'!$F103,Retirements!EM$10:EM$97)</f>
        <v>0</v>
      </c>
      <c r="T103" s="119">
        <f>SUMIF(Retirements!$E$10:$E$96,'Accum Dep'!$F103,Retirements!EN$10:EN$97)</f>
        <v>0</v>
      </c>
      <c r="U103" s="119">
        <f>SUMIF(Retirements!$E$10:$E$96,'Accum Dep'!$F103,Retirements!EO$10:EO$97)</f>
        <v>0</v>
      </c>
      <c r="V103" s="119">
        <f>SUMIF(Retirements!$E$10:$E$96,'Accum Dep'!$F103,Retirements!EP$10:EP$97)</f>
        <v>0</v>
      </c>
      <c r="W103" s="119">
        <f>SUMIF(Retirements!$E$10:$E$96,'Accum Dep'!$F103,Retirements!EQ$10:EQ$97)</f>
        <v>0</v>
      </c>
      <c r="X103" s="119">
        <f>SUMIF(Retirements!$E$10:$E$96,'Accum Dep'!$F103,Retirements!ER$10:ER$97)</f>
        <v>0</v>
      </c>
      <c r="Y103" s="119">
        <f>SUMIF(Retirements!$E$10:$E$96,'Accum Dep'!$F103,Retirements!ES$10:ES$97)</f>
        <v>0</v>
      </c>
      <c r="Z103" s="119">
        <f>SUMIF(Retirements!$E$10:$E$96,'Accum Dep'!$F103,Retirements!ET$10:ET$97)</f>
        <v>0</v>
      </c>
      <c r="AA103" s="119">
        <f>SUMIF(Retirements!$E$10:$E$96,'Accum Dep'!$F103,Retirements!EU$10:EU$97)</f>
        <v>0</v>
      </c>
      <c r="AB103" s="119">
        <f>SUMIF(Retirements!$E$10:$E$96,'Accum Dep'!$F103,Retirements!EV$10:EV$97)</f>
        <v>0</v>
      </c>
      <c r="AC103" s="119">
        <f>SUMIF(Retirements!$E$10:$E$96,'Accum Dep'!$F103,Retirements!EW$10:EW$97)</f>
        <v>0</v>
      </c>
      <c r="AD103" s="119">
        <f>SUMIF(Retirements!$E$10:$E$96,'Accum Dep'!$F103,Retirements!EX$10:EX$97)</f>
        <v>0</v>
      </c>
      <c r="AE103" s="119">
        <f>SUMIF(Retirements!$E$10:$E$96,'Accum Dep'!$F103,Retirements!EY$10:EY$97)</f>
        <v>0</v>
      </c>
      <c r="AF103" s="119">
        <f>SUMIF(Retirements!$E$10:$E$96,'Accum Dep'!$F103,Retirements!EZ$10:EZ$97)</f>
        <v>0</v>
      </c>
      <c r="AG103" s="7"/>
      <c r="AH103" s="27">
        <f>SUMIF('Depreciation Exp'!$F$8:$F$130,'Accum Dep'!$F103,'Depreciation Exp'!CH$8:CH$133)</f>
        <v>0</v>
      </c>
      <c r="AI103" s="27">
        <f>SUMIF('Depreciation Exp'!$F$8:$F$130,'Accum Dep'!$F103,'Depreciation Exp'!CI$8:CI$133)</f>
        <v>0</v>
      </c>
      <c r="AJ103" s="27">
        <f>SUMIF('Depreciation Exp'!$F$8:$F$130,'Accum Dep'!$F103,'Depreciation Exp'!CJ$8:CJ$133)</f>
        <v>0</v>
      </c>
      <c r="AK103" s="27">
        <f>SUMIF('Depreciation Exp'!$F$8:$F$130,'Accum Dep'!$F103,'Depreciation Exp'!CK$8:CK$133)</f>
        <v>0</v>
      </c>
      <c r="AL103" s="27">
        <f>SUMIF('Depreciation Exp'!$F$8:$F$130,'Accum Dep'!$F103,'Depreciation Exp'!CL$8:CL$133)</f>
        <v>0</v>
      </c>
      <c r="AM103" s="27">
        <f>SUMIF('Depreciation Exp'!$F$8:$F$130,'Accum Dep'!$F103,'Depreciation Exp'!CM$8:CM$133)</f>
        <v>0</v>
      </c>
      <c r="AN103" s="27">
        <f>SUMIF('Depreciation Exp'!$F$8:$F$130,'Accum Dep'!$F103,'Depreciation Exp'!CN$8:CN$133)</f>
        <v>0</v>
      </c>
      <c r="AO103" s="27">
        <f>SUMIF('Depreciation Exp'!$F$8:$F$130,'Accum Dep'!$F103,'Depreciation Exp'!CO$8:CO$133)</f>
        <v>0</v>
      </c>
      <c r="AP103" s="27">
        <f>SUMIF('Depreciation Exp'!$F$8:$F$130,'Accum Dep'!$F103,'Depreciation Exp'!CP$8:CP$133)</f>
        <v>0</v>
      </c>
      <c r="AQ103" s="27">
        <f>SUMIF('Depreciation Exp'!$F$8:$F$130,'Accum Dep'!$F103,'Depreciation Exp'!CQ$8:CQ$133)</f>
        <v>0</v>
      </c>
      <c r="AR103" s="27">
        <f>SUMIF('Depreciation Exp'!$F$8:$F$130,'Accum Dep'!$F103,'Depreciation Exp'!CR$8:CR$133)</f>
        <v>0</v>
      </c>
      <c r="AS103" s="27">
        <f>SUMIF('Depreciation Exp'!$F$8:$F$130,'Accum Dep'!$F103,'Depreciation Exp'!CS$8:CS$133)</f>
        <v>0</v>
      </c>
      <c r="AT103" s="27">
        <f>SUMIF('Depreciation Exp'!$F$8:$F$130,'Accum Dep'!$F103,'Depreciation Exp'!CT$8:CT$133)</f>
        <v>0</v>
      </c>
      <c r="AU103" s="27">
        <f>SUMIF('Depreciation Exp'!$F$8:$F$130,'Accum Dep'!$F103,'Depreciation Exp'!CU$8:CU$133)</f>
        <v>0</v>
      </c>
      <c r="AV103" s="27">
        <f>SUMIF('Depreciation Exp'!$F$8:$F$130,'Accum Dep'!$F103,'Depreciation Exp'!CV$8:CV$133)</f>
        <v>0</v>
      </c>
      <c r="AW103" s="27">
        <f>SUMIF('Depreciation Exp'!$F$8:$F$130,'Accum Dep'!$F103,'Depreciation Exp'!CW$8:CW$133)</f>
        <v>0</v>
      </c>
      <c r="AX103" s="27">
        <f>SUMIF('Depreciation Exp'!$F$8:$F$130,'Accum Dep'!$F103,'Depreciation Exp'!CX$8:CX$133)</f>
        <v>0</v>
      </c>
      <c r="AY103" s="27">
        <f>SUMIF('Depreciation Exp'!$F$8:$F$130,'Accum Dep'!$F103,'Depreciation Exp'!CY$8:CY$133)</f>
        <v>0</v>
      </c>
      <c r="AZ103" s="27">
        <f>SUMIF('Depreciation Exp'!$F$8:$F$130,'Accum Dep'!$F103,'Depreciation Exp'!CZ$8:CZ$133)</f>
        <v>0</v>
      </c>
      <c r="BA103" s="27">
        <f>SUMIF('Depreciation Exp'!$F$8:$F$130,'Accum Dep'!$F103,'Depreciation Exp'!DA$8:DA$133)</f>
        <v>0</v>
      </c>
      <c r="BB103" s="27">
        <f>SUMIF('Depreciation Exp'!$F$8:$F$130,'Accum Dep'!$F103,'Depreciation Exp'!DB$8:DB$133)</f>
        <v>0</v>
      </c>
      <c r="BC103" s="27">
        <f>SUMIF('Depreciation Exp'!$F$8:$F$130,'Accum Dep'!$F103,'Depreciation Exp'!DC$8:DC$133)</f>
        <v>0</v>
      </c>
      <c r="BD103" s="27">
        <f>SUMIF('Depreciation Exp'!$F$8:$F$130,'Accum Dep'!$F103,'Depreciation Exp'!DD$8:DD$133)</f>
        <v>0</v>
      </c>
      <c r="BE103" s="27">
        <f>SUMIF('Depreciation Exp'!$F$8:$F$130,'Accum Dep'!$F103,'Depreciation Exp'!DE$8:DE$133)</f>
        <v>0</v>
      </c>
      <c r="BF103" s="59"/>
      <c r="BG103" s="27">
        <f>SUMIF(Adjustments!$J$4:$J$921,($F103&amp;"/"&amp;BG$4&amp;"/"&amp;BG$3&amp;"/"&amp;BG$2),Adjustments!L$4:L$921)</f>
        <v>0</v>
      </c>
      <c r="BH103" s="27">
        <f>SUMIF(Adjustments!$J$4:$J$921,($F103&amp;"/"&amp;BH$4&amp;"/"&amp;BH$3&amp;"/"&amp;BH$2),Adjustments!M$4:M$921)</f>
        <v>0</v>
      </c>
      <c r="BI103" s="27">
        <f>SUMIF(Adjustments!$J$4:$J$921,($F103&amp;"/"&amp;BI$4&amp;"/"&amp;BI$3&amp;"/"&amp;BI$2),Adjustments!N$4:N$921)</f>
        <v>0</v>
      </c>
      <c r="BJ103" s="27">
        <f>SUMIF(Adjustments!$J$4:$J$921,($F103&amp;"/"&amp;BJ$4&amp;"/"&amp;BJ$3&amp;"/"&amp;BJ$2),Adjustments!O$4:O$921)</f>
        <v>0</v>
      </c>
      <c r="BK103" s="27">
        <f>SUMIF(Adjustments!$J$4:$J$921,($F103&amp;"/"&amp;BK$4&amp;"/"&amp;BK$3&amp;"/"&amp;BK$2),Adjustments!P$4:P$921)</f>
        <v>0</v>
      </c>
      <c r="BL103" s="27">
        <f>SUMIF(Adjustments!$J$4:$J$921,($F103&amp;"/"&amp;BL$4&amp;"/"&amp;BL$3&amp;"/"&amp;BL$2),Adjustments!Q$4:Q$921)</f>
        <v>0</v>
      </c>
      <c r="BM103" s="27">
        <f>SUMIF(Adjustments!$J$4:$J$921,($F103&amp;"/"&amp;BM$4&amp;"/"&amp;BM$3&amp;"/"&amp;BM$2),Adjustments!R$4:R$921)</f>
        <v>0</v>
      </c>
      <c r="BN103" s="27">
        <f>SUMIF(Adjustments!$J$4:$J$921,($F103&amp;"/"&amp;BN$4&amp;"/"&amp;BN$3&amp;"/"&amp;BN$2),Adjustments!S$4:S$921)</f>
        <v>0</v>
      </c>
      <c r="BO103" s="27">
        <f>SUMIF(Adjustments!$J$4:$J$921,($F103&amp;"/"&amp;BO$4&amp;"/"&amp;BO$3&amp;"/"&amp;BO$2),Adjustments!T$4:T$921)</f>
        <v>0</v>
      </c>
      <c r="BP103" s="27">
        <f>SUMIF(Adjustments!$J$4:$J$921,($F103&amp;"/"&amp;BP$4&amp;"/"&amp;BP$3&amp;"/"&amp;BP$2),Adjustments!U$4:U$921)</f>
        <v>0</v>
      </c>
      <c r="BQ103" s="27">
        <f>SUMIF(Adjustments!$J$4:$J$921,($F103&amp;"/"&amp;BQ$4&amp;"/"&amp;BQ$3&amp;"/"&amp;BQ$2),Adjustments!V$4:V$921)</f>
        <v>0</v>
      </c>
      <c r="BR103" s="27">
        <f>SUMIF(Adjustments!$J$4:$J$921,($F103&amp;"/"&amp;BR$4&amp;"/"&amp;BR$3&amp;"/"&amp;BR$2),Adjustments!W$4:W$921)</f>
        <v>0</v>
      </c>
      <c r="BS103" s="27">
        <f>SUMIF(Adjustments!$J$4:$J$921,($F103&amp;"/"&amp;BS$4&amp;"/"&amp;BS$3&amp;"/"&amp;BS$2),Adjustments!X$4:X$921)</f>
        <v>0</v>
      </c>
      <c r="BT103" s="27">
        <f>SUMIF(Adjustments!$J$4:$J$921,($F103&amp;"/"&amp;BT$4&amp;"/"&amp;BT$3&amp;"/"&amp;BT$2),Adjustments!Y$4:Y$921)</f>
        <v>0</v>
      </c>
      <c r="BU103" s="27">
        <f>SUMIF(Adjustments!$J$4:$J$921,($F103&amp;"/"&amp;BU$4&amp;"/"&amp;BU$3&amp;"/"&amp;BU$2),Adjustments!Z$4:Z$921)</f>
        <v>0</v>
      </c>
      <c r="BV103" s="27">
        <f>SUMIF(Adjustments!$J$4:$J$921,($F103&amp;"/"&amp;BV$4&amp;"/"&amp;BV$3&amp;"/"&amp;BV$2),Adjustments!AA$4:AA$921)</f>
        <v>0</v>
      </c>
      <c r="BW103" s="27">
        <f>SUMIF(Adjustments!$J$4:$J$921,($F103&amp;"/"&amp;BW$4&amp;"/"&amp;BW$3&amp;"/"&amp;BW$2),Adjustments!AB$4:AB$921)</f>
        <v>0</v>
      </c>
      <c r="BX103" s="27">
        <f>SUMIF(Adjustments!$J$4:$J$921,($F103&amp;"/"&amp;BX$4&amp;"/"&amp;BX$3&amp;"/"&amp;BX$2),Adjustments!AC$4:AC$921)</f>
        <v>0</v>
      </c>
      <c r="BY103" s="27">
        <f>SUMIF(Adjustments!$J$4:$J$921,($F103&amp;"/"&amp;BY$4&amp;"/"&amp;BY$3&amp;"/"&amp;BY$2),Adjustments!AD$4:AD$921)</f>
        <v>0</v>
      </c>
      <c r="BZ103" s="27">
        <f>SUMIF(Adjustments!$J$4:$J$921,($F103&amp;"/"&amp;BZ$4&amp;"/"&amp;BZ$3&amp;"/"&amp;BZ$2),Adjustments!AE$4:AE$921)</f>
        <v>0</v>
      </c>
      <c r="CA103" s="27">
        <f>SUMIF(Adjustments!$J$4:$J$921,($F103&amp;"/"&amp;CA$4&amp;"/"&amp;CA$3&amp;"/"&amp;CA$2),Adjustments!AF$4:AF$921)</f>
        <v>0</v>
      </c>
      <c r="CB103" s="27">
        <f>SUMIF(Adjustments!$J$4:$J$921,($F103&amp;"/"&amp;CB$4&amp;"/"&amp;CB$3&amp;"/"&amp;CB$2),Adjustments!AG$4:AG$921)</f>
        <v>0</v>
      </c>
      <c r="CC103" s="27">
        <f>SUMIF(Adjustments!$J$4:$J$921,($F103&amp;"/"&amp;CC$4&amp;"/"&amp;CC$3&amp;"/"&amp;CC$2),Adjustments!AH$4:AH$921)</f>
        <v>0</v>
      </c>
      <c r="CD103" s="5"/>
      <c r="CE103" s="27">
        <f>SUMIF(Adjustments!$J$4:$J$921,($F103&amp;"/"&amp;CE$4&amp;"/"&amp;CE$3&amp;"/"&amp;CE$2),Adjustments!L$4:L$921)</f>
        <v>0</v>
      </c>
      <c r="CF103" s="27">
        <f>SUMIF(Adjustments!$J$4:$J$921,($F103&amp;"/"&amp;CF$4&amp;"/"&amp;CF$3&amp;"/"&amp;CF$2),Adjustments!M$4:M$921)</f>
        <v>0</v>
      </c>
      <c r="CG103" s="27">
        <f>SUMIF(Adjustments!$J$4:$J$921,($F103&amp;"/"&amp;CG$4&amp;"/"&amp;CG$3&amp;"/"&amp;CG$2),Adjustments!N$4:N$921)</f>
        <v>0</v>
      </c>
      <c r="CH103" s="27">
        <f>SUMIF(Adjustments!$J$4:$J$921,($F103&amp;"/"&amp;CH$4&amp;"/"&amp;CH$3&amp;"/"&amp;CH$2),Adjustments!O$4:O$921)</f>
        <v>0</v>
      </c>
      <c r="CI103" s="27">
        <f>SUMIF(Adjustments!$J$4:$J$921,($F103&amp;"/"&amp;CI$4&amp;"/"&amp;CI$3&amp;"/"&amp;CI$2),Adjustments!P$4:P$921)</f>
        <v>0</v>
      </c>
      <c r="CJ103" s="27">
        <f>SUMIF(Adjustments!$J$4:$J$921,($F103&amp;"/"&amp;CJ$4&amp;"/"&amp;CJ$3&amp;"/"&amp;CJ$2),Adjustments!Q$4:Q$921)</f>
        <v>0</v>
      </c>
      <c r="CK103" s="27">
        <f>SUMIF(Adjustments!$J$4:$J$921,($F103&amp;"/"&amp;CK$4&amp;"/"&amp;CK$3&amp;"/"&amp;CK$2),Adjustments!R$4:R$921)</f>
        <v>0</v>
      </c>
      <c r="CL103" s="27">
        <f>SUMIF(Adjustments!$J$4:$J$921,($F103&amp;"/"&amp;CL$4&amp;"/"&amp;CL$3&amp;"/"&amp;CL$2),Adjustments!S$4:S$921)</f>
        <v>0</v>
      </c>
      <c r="CM103" s="27">
        <f>SUMIF(Adjustments!$J$4:$J$921,($F103&amp;"/"&amp;CM$4&amp;"/"&amp;CM$3&amp;"/"&amp;CM$2),Adjustments!T$4:T$921)</f>
        <v>0</v>
      </c>
      <c r="CN103" s="27">
        <f>SUMIF(Adjustments!$J$4:$J$921,($F103&amp;"/"&amp;CN$4&amp;"/"&amp;CN$3&amp;"/"&amp;CN$2),Adjustments!U$4:U$921)</f>
        <v>0</v>
      </c>
      <c r="CO103" s="27">
        <f>SUMIF(Adjustments!$J$4:$J$921,($F103&amp;"/"&amp;CO$4&amp;"/"&amp;CO$3&amp;"/"&amp;CO$2),Adjustments!V$4:V$921)</f>
        <v>0</v>
      </c>
      <c r="CP103" s="27">
        <f>SUMIF(Adjustments!$J$4:$J$921,($F103&amp;"/"&amp;CP$4&amp;"/"&amp;CP$3&amp;"/"&amp;CP$2),Adjustments!W$4:W$921)</f>
        <v>0</v>
      </c>
      <c r="CQ103" s="27">
        <f>SUMIF(Adjustments!$J$4:$J$921,($F103&amp;"/"&amp;CQ$4&amp;"/"&amp;CQ$3&amp;"/"&amp;CQ$2),Adjustments!X$4:X$921)</f>
        <v>0</v>
      </c>
      <c r="CR103" s="27">
        <f>SUMIF(Adjustments!$J$4:$J$921,($F103&amp;"/"&amp;CR$4&amp;"/"&amp;CR$3&amp;"/"&amp;CR$2),Adjustments!Y$4:Y$921)</f>
        <v>0</v>
      </c>
      <c r="CS103" s="27">
        <f>SUMIF(Adjustments!$J$4:$J$921,($F103&amp;"/"&amp;CS$4&amp;"/"&amp;CS$3&amp;"/"&amp;CS$2),Adjustments!Z$4:Z$921)</f>
        <v>0</v>
      </c>
      <c r="CT103" s="27">
        <f>SUMIF(Adjustments!$J$4:$J$921,($F103&amp;"/"&amp;CT$4&amp;"/"&amp;CT$3&amp;"/"&amp;CT$2),Adjustments!AA$4:AA$921)</f>
        <v>0</v>
      </c>
      <c r="CU103" s="27">
        <f>SUMIF(Adjustments!$J$4:$J$921,($F103&amp;"/"&amp;CU$4&amp;"/"&amp;CU$3&amp;"/"&amp;CU$2),Adjustments!AB$4:AB$921)</f>
        <v>0</v>
      </c>
      <c r="CV103" s="27">
        <f>SUMIF(Adjustments!$J$4:$J$921,($F103&amp;"/"&amp;CV$4&amp;"/"&amp;CV$3&amp;"/"&amp;CV$2),Adjustments!AC$4:AC$921)</f>
        <v>0</v>
      </c>
      <c r="CW103" s="27">
        <f>SUMIF(Adjustments!$J$4:$J$921,($F103&amp;"/"&amp;CW$4&amp;"/"&amp;CW$3&amp;"/"&amp;CW$2),Adjustments!AD$4:AD$921)</f>
        <v>0</v>
      </c>
      <c r="CX103" s="27">
        <f>SUMIF(Adjustments!$J$4:$J$921,($F103&amp;"/"&amp;CX$4&amp;"/"&amp;CX$3&amp;"/"&amp;CX$2),Adjustments!AE$4:AE$921)</f>
        <v>0</v>
      </c>
      <c r="CY103" s="27">
        <f>SUMIF(Adjustments!$J$4:$J$921,($F103&amp;"/"&amp;CY$4&amp;"/"&amp;CY$3&amp;"/"&amp;CY$2),Adjustments!AF$4:AF$921)</f>
        <v>0</v>
      </c>
      <c r="CZ103" s="27">
        <f>SUMIF(Adjustments!$J$4:$J$921,($F103&amp;"/"&amp;CZ$4&amp;"/"&amp;CZ$3&amp;"/"&amp;CZ$2),Adjustments!AG$4:AG$921)</f>
        <v>0</v>
      </c>
      <c r="DA103" s="27">
        <f>SUMIF(Adjustments!$J$4:$J$921,($F103&amp;"/"&amp;DA$4&amp;"/"&amp;DA$3&amp;"/"&amp;DA$2),Adjustments!AH$4:AH$921)</f>
        <v>0</v>
      </c>
      <c r="DB103" s="5"/>
      <c r="DC103" s="27">
        <f>SUMIF(Adjustments!$J$4:$J$921,($F103&amp;"/"&amp;DC$4&amp;"/"&amp;DC$3&amp;"/"&amp;DC$2),Adjustments!L$4:L$921)</f>
        <v>0</v>
      </c>
      <c r="DD103" s="27">
        <f>SUMIF(Adjustments!$J$4:$J$921,($F103&amp;"/"&amp;DD$4&amp;"/"&amp;DD$3&amp;"/"&amp;DD$2),Adjustments!M$4:M$921)</f>
        <v>0</v>
      </c>
      <c r="DE103" s="27">
        <f>SUMIF(Adjustments!$J$4:$J$921,($F103&amp;"/"&amp;DE$4&amp;"/"&amp;DE$3&amp;"/"&amp;DE$2),Adjustments!N$4:N$921)</f>
        <v>0</v>
      </c>
      <c r="DF103" s="27">
        <f>SUMIF(Adjustments!$J$4:$J$921,($F103&amp;"/"&amp;DF$4&amp;"/"&amp;DF$3&amp;"/"&amp;DF$2),Adjustments!O$4:O$921)</f>
        <v>0</v>
      </c>
      <c r="DG103" s="27">
        <f>SUMIF(Adjustments!$J$4:$J$921,($F103&amp;"/"&amp;DG$4&amp;"/"&amp;DG$3&amp;"/"&amp;DG$2),Adjustments!P$4:P$921)</f>
        <v>0</v>
      </c>
      <c r="DH103" s="27">
        <f>SUMIF(Adjustments!$J$4:$J$921,($F103&amp;"/"&amp;DH$4&amp;"/"&amp;DH$3&amp;"/"&amp;DH$2),Adjustments!Q$4:Q$921)</f>
        <v>0</v>
      </c>
      <c r="DI103" s="27">
        <f>SUMIF(Adjustments!$J$4:$J$921,($F103&amp;"/"&amp;DI$4&amp;"/"&amp;DI$3&amp;"/"&amp;DI$2),Adjustments!R$4:R$921)</f>
        <v>0</v>
      </c>
      <c r="DJ103" s="27">
        <f>SUMIF(Adjustments!$J$4:$J$921,($F103&amp;"/"&amp;DJ$4&amp;"/"&amp;DJ$3&amp;"/"&amp;DJ$2),Adjustments!S$4:S$921)</f>
        <v>0</v>
      </c>
      <c r="DK103" s="27">
        <f>SUMIF(Adjustments!$J$4:$J$921,($F103&amp;"/"&amp;DK$4&amp;"/"&amp;DK$3&amp;"/"&amp;DK$2),Adjustments!T$4:T$921)</f>
        <v>0</v>
      </c>
      <c r="DL103" s="27">
        <f>SUMIF(Adjustments!$J$4:$J$921,($F103&amp;"/"&amp;DL$4&amp;"/"&amp;DL$3&amp;"/"&amp;DL$2),Adjustments!U$4:U$921)</f>
        <v>0</v>
      </c>
      <c r="DM103" s="27">
        <f>SUMIF(Adjustments!$J$4:$J$921,($F103&amp;"/"&amp;DM$4&amp;"/"&amp;DM$3&amp;"/"&amp;DM$2),Adjustments!V$4:V$921)</f>
        <v>0</v>
      </c>
      <c r="DN103" s="27">
        <f>SUMIF(Adjustments!$J$4:$J$921,($F103&amp;"/"&amp;DN$4&amp;"/"&amp;DN$3&amp;"/"&amp;DN$2),Adjustments!W$4:W$921)</f>
        <v>0</v>
      </c>
      <c r="DO103" s="27">
        <f>SUMIF(Adjustments!$J$4:$J$921,($F103&amp;"/"&amp;DO$4&amp;"/"&amp;DO$3&amp;"/"&amp;DO$2),Adjustments!X$4:X$921)</f>
        <v>0</v>
      </c>
      <c r="DP103" s="27">
        <f>SUMIF(Adjustments!$J$4:$J$921,($F103&amp;"/"&amp;DP$4&amp;"/"&amp;DP$3&amp;"/"&amp;DP$2),Adjustments!Y$4:Y$921)</f>
        <v>0</v>
      </c>
      <c r="DQ103" s="27">
        <f>SUMIF(Adjustments!$J$4:$J$921,($F103&amp;"/"&amp;DQ$4&amp;"/"&amp;DQ$3&amp;"/"&amp;DQ$2),Adjustments!Z$4:Z$921)</f>
        <v>0</v>
      </c>
      <c r="DR103" s="27">
        <f>SUMIF(Adjustments!$J$4:$J$921,($F103&amp;"/"&amp;DR$4&amp;"/"&amp;DR$3&amp;"/"&amp;DR$2),Adjustments!AA$4:AA$921)</f>
        <v>0</v>
      </c>
      <c r="DS103" s="27">
        <f>SUMIF(Adjustments!$J$4:$J$921,($F103&amp;"/"&amp;DS$4&amp;"/"&amp;DS$3&amp;"/"&amp;DS$2),Adjustments!AB$4:AB$921)</f>
        <v>0</v>
      </c>
      <c r="DT103" s="27">
        <f>SUMIF(Adjustments!$J$4:$J$921,($F103&amp;"/"&amp;DT$4&amp;"/"&amp;DT$3&amp;"/"&amp;DT$2),Adjustments!AC$4:AC$921)</f>
        <v>0</v>
      </c>
      <c r="DU103" s="27">
        <f>SUMIF(Adjustments!$J$4:$J$921,($F103&amp;"/"&amp;DU$4&amp;"/"&amp;DU$3&amp;"/"&amp;DU$2),Adjustments!AD$4:AD$921)</f>
        <v>0</v>
      </c>
      <c r="DV103" s="27">
        <f>SUMIF(Adjustments!$J$4:$J$921,($F103&amp;"/"&amp;DV$4&amp;"/"&amp;DV$3&amp;"/"&amp;DV$2),Adjustments!AE$4:AE$921)</f>
        <v>0</v>
      </c>
      <c r="DW103" s="27">
        <f>SUMIF(Adjustments!$J$4:$J$921,($F103&amp;"/"&amp;DW$4&amp;"/"&amp;DW$3&amp;"/"&amp;DW$2),Adjustments!AF$4:AF$921)</f>
        <v>0</v>
      </c>
      <c r="DX103" s="27">
        <f>SUMIF(Adjustments!$J$4:$J$921,($F103&amp;"/"&amp;DX$4&amp;"/"&amp;DX$3&amp;"/"&amp;DX$2),Adjustments!AG$4:AG$921)</f>
        <v>0</v>
      </c>
      <c r="DY103" s="27">
        <f>SUMIF(Adjustments!$J$4:$J$921,($F103&amp;"/"&amp;DY$4&amp;"/"&amp;DY$3&amp;"/"&amp;DY$2),Adjustments!AH$4:AH$921)</f>
        <v>0</v>
      </c>
      <c r="DZ103" s="5"/>
      <c r="EA103" s="27">
        <f>SUMIF(Adjustments!$J$4:$J$921,($F103&amp;"/"&amp;EA$4&amp;"/"&amp;EA$3&amp;"/"&amp;EA$2),Adjustments!L$4:L$921)</f>
        <v>0</v>
      </c>
      <c r="EB103" s="27">
        <f>SUMIF(Adjustments!$J$4:$J$921,($F103&amp;"/"&amp;EB$4&amp;"/"&amp;EB$3&amp;"/"&amp;EB$2),Adjustments!M$4:M$921)</f>
        <v>0</v>
      </c>
      <c r="EC103" s="27">
        <f>SUMIF(Adjustments!$J$4:$J$921,($F103&amp;"/"&amp;EC$4&amp;"/"&amp;EC$3&amp;"/"&amp;EC$2),Adjustments!N$4:N$921)</f>
        <v>0</v>
      </c>
      <c r="ED103" s="27">
        <f>SUMIF(Adjustments!$J$4:$J$921,($F103&amp;"/"&amp;ED$4&amp;"/"&amp;ED$3&amp;"/"&amp;ED$2),Adjustments!O$4:O$921)</f>
        <v>0</v>
      </c>
      <c r="EE103" s="27">
        <f>SUMIF(Adjustments!$J$4:$J$921,($F103&amp;"/"&amp;EE$4&amp;"/"&amp;EE$3&amp;"/"&amp;EE$2),Adjustments!P$4:P$921)</f>
        <v>0</v>
      </c>
      <c r="EF103" s="27">
        <f>SUMIF(Adjustments!$J$4:$J$921,($F103&amp;"/"&amp;EF$4&amp;"/"&amp;EF$3&amp;"/"&amp;EF$2),Adjustments!Q$4:Q$921)</f>
        <v>0</v>
      </c>
      <c r="EG103" s="27">
        <f>SUMIF(Adjustments!$J$4:$J$921,($F103&amp;"/"&amp;EG$4&amp;"/"&amp;EG$3&amp;"/"&amp;EG$2),Adjustments!R$4:R$921)</f>
        <v>0</v>
      </c>
      <c r="EH103" s="27">
        <f>SUMIF(Adjustments!$J$4:$J$921,($F103&amp;"/"&amp;EH$4&amp;"/"&amp;EH$3&amp;"/"&amp;EH$2),Adjustments!S$4:S$921)</f>
        <v>0</v>
      </c>
      <c r="EI103" s="27">
        <f>SUMIF(Adjustments!$J$4:$J$921,($F103&amp;"/"&amp;EI$4&amp;"/"&amp;EI$3&amp;"/"&amp;EI$2),Adjustments!T$4:T$921)</f>
        <v>0</v>
      </c>
      <c r="EJ103" s="27">
        <f>SUMIF(Adjustments!$J$4:$J$921,($F103&amp;"/"&amp;EJ$4&amp;"/"&amp;EJ$3&amp;"/"&amp;EJ$2),Adjustments!U$4:U$921)</f>
        <v>0</v>
      </c>
      <c r="EK103" s="27">
        <f>SUMIF(Adjustments!$J$4:$J$921,($F103&amp;"/"&amp;EK$4&amp;"/"&amp;EK$3&amp;"/"&amp;EK$2),Adjustments!V$4:V$921)</f>
        <v>0</v>
      </c>
      <c r="EL103" s="27">
        <f>SUMIF(Adjustments!$J$4:$J$921,($F103&amp;"/"&amp;EL$4&amp;"/"&amp;EL$3&amp;"/"&amp;EL$2),Adjustments!W$4:W$921)</f>
        <v>0</v>
      </c>
      <c r="EM103" s="27">
        <f>SUMIF(Adjustments!$J$4:$J$921,($F103&amp;"/"&amp;EM$4&amp;"/"&amp;EM$3&amp;"/"&amp;EM$2),Adjustments!X$4:X$921)</f>
        <v>0</v>
      </c>
      <c r="EN103" s="27">
        <f>SUMIF(Adjustments!$J$4:$J$921,($F103&amp;"/"&amp;EN$4&amp;"/"&amp;EN$3&amp;"/"&amp;EN$2),Adjustments!Y$4:Y$921)</f>
        <v>0</v>
      </c>
      <c r="EO103" s="27">
        <f>SUMIF(Adjustments!$J$4:$J$921,($F103&amp;"/"&amp;EO$4&amp;"/"&amp;EO$3&amp;"/"&amp;EO$2),Adjustments!Z$4:Z$921)</f>
        <v>0</v>
      </c>
      <c r="EP103" s="27">
        <f>SUMIF(Adjustments!$J$4:$J$921,($F103&amp;"/"&amp;EP$4&amp;"/"&amp;EP$3&amp;"/"&amp;EP$2),Adjustments!AA$4:AA$921)</f>
        <v>0</v>
      </c>
      <c r="EQ103" s="27">
        <f>SUMIF(Adjustments!$J$4:$J$921,($F103&amp;"/"&amp;EQ$4&amp;"/"&amp;EQ$3&amp;"/"&amp;EQ$2),Adjustments!AB$4:AB$921)</f>
        <v>0</v>
      </c>
      <c r="ER103" s="27">
        <f>SUMIF(Adjustments!$J$4:$J$921,($F103&amp;"/"&amp;ER$4&amp;"/"&amp;ER$3&amp;"/"&amp;ER$2),Adjustments!AC$4:AC$921)</f>
        <v>0</v>
      </c>
      <c r="ES103" s="27">
        <f>SUMIF(Adjustments!$J$4:$J$921,($F103&amp;"/"&amp;ES$4&amp;"/"&amp;ES$3&amp;"/"&amp;ES$2),Adjustments!AD$4:AD$921)</f>
        <v>0</v>
      </c>
      <c r="ET103" s="27">
        <f>SUMIF(Adjustments!$J$4:$J$921,($F103&amp;"/"&amp;ET$4&amp;"/"&amp;ET$3&amp;"/"&amp;ET$2),Adjustments!AE$4:AE$921)</f>
        <v>0</v>
      </c>
      <c r="EU103" s="27">
        <f>SUMIF(Adjustments!$J$4:$J$921,($F103&amp;"/"&amp;EU$4&amp;"/"&amp;EU$3&amp;"/"&amp;EU$2),Adjustments!AF$4:AF$921)</f>
        <v>0</v>
      </c>
      <c r="EV103" s="27">
        <f>SUMIF(Adjustments!$J$4:$J$921,($F103&amp;"/"&amp;EV$4&amp;"/"&amp;EV$3&amp;"/"&amp;EV$2),Adjustments!AG$4:AG$921)</f>
        <v>0</v>
      </c>
      <c r="EW103" s="27">
        <f>SUMIF(Adjustments!$J$4:$J$921,($F103&amp;"/"&amp;EW$4&amp;"/"&amp;EW$3&amp;"/"&amp;EW$2),Adjustments!AH$4:AH$921)</f>
        <v>0</v>
      </c>
      <c r="EX103" s="5"/>
      <c r="EY103" s="27">
        <f>SUMIF(Adjustments!$J$4:$J$921,($F103&amp;"/"&amp;EY$4&amp;"/"&amp;EY$3&amp;"/"&amp;EY$2),Adjustments!L$4:L$921)</f>
        <v>0</v>
      </c>
      <c r="EZ103" s="27">
        <f>SUMIF(Adjustments!$J$4:$J$921,($F103&amp;"/"&amp;EZ$4&amp;"/"&amp;EZ$3&amp;"/"&amp;EZ$2),Adjustments!M$4:M$921)</f>
        <v>0</v>
      </c>
      <c r="FA103" s="27">
        <f>SUMIF(Adjustments!$J$4:$J$921,($F103&amp;"/"&amp;FA$4&amp;"/"&amp;FA$3&amp;"/"&amp;FA$2),Adjustments!N$4:N$921)</f>
        <v>0</v>
      </c>
      <c r="FB103" s="27">
        <f>SUMIF(Adjustments!$J$4:$J$921,($F103&amp;"/"&amp;FB$4&amp;"/"&amp;FB$3&amp;"/"&amp;FB$2),Adjustments!O$4:O$921)</f>
        <v>0</v>
      </c>
      <c r="FC103" s="27">
        <f>SUMIF(Adjustments!$J$4:$J$921,($F103&amp;"/"&amp;FC$4&amp;"/"&amp;FC$3&amp;"/"&amp;FC$2),Adjustments!P$4:P$921)</f>
        <v>0</v>
      </c>
      <c r="FD103" s="27">
        <f>SUMIF(Adjustments!$J$4:$J$921,($F103&amp;"/"&amp;FD$4&amp;"/"&amp;FD$3&amp;"/"&amp;FD$2),Adjustments!Q$4:Q$921)</f>
        <v>0</v>
      </c>
      <c r="FE103" s="27">
        <f>SUMIF(Adjustments!$J$4:$J$921,($F103&amp;"/"&amp;FE$4&amp;"/"&amp;FE$3&amp;"/"&amp;FE$2),Adjustments!R$4:R$921)</f>
        <v>0</v>
      </c>
      <c r="FF103" s="27">
        <f>SUMIF(Adjustments!$J$4:$J$921,($F103&amp;"/"&amp;FF$4&amp;"/"&amp;FF$3&amp;"/"&amp;FF$2),Adjustments!S$4:S$921)</f>
        <v>0</v>
      </c>
      <c r="FG103" s="27">
        <f>SUMIF(Adjustments!$J$4:$J$921,($F103&amp;"/"&amp;FG$4&amp;"/"&amp;FG$3&amp;"/"&amp;FG$2),Adjustments!T$4:T$921)</f>
        <v>0</v>
      </c>
      <c r="FH103" s="27">
        <f>SUMIF(Adjustments!$J$4:$J$921,($F103&amp;"/"&amp;FH$4&amp;"/"&amp;FH$3&amp;"/"&amp;FH$2),Adjustments!U$4:U$921)</f>
        <v>0</v>
      </c>
      <c r="FI103" s="27">
        <f>SUMIF(Adjustments!$J$4:$J$921,($F103&amp;"/"&amp;FI$4&amp;"/"&amp;FI$3&amp;"/"&amp;FI$2),Adjustments!V$4:V$921)</f>
        <v>0</v>
      </c>
      <c r="FJ103" s="27">
        <f>SUMIF(Adjustments!$J$4:$J$921,($F103&amp;"/"&amp;FJ$4&amp;"/"&amp;FJ$3&amp;"/"&amp;FJ$2),Adjustments!W$4:W$921)</f>
        <v>0</v>
      </c>
      <c r="FK103" s="27">
        <f>SUMIF(Adjustments!$J$4:$J$921,($F103&amp;"/"&amp;FK$4&amp;"/"&amp;FK$3&amp;"/"&amp;FK$2),Adjustments!X$4:X$921)</f>
        <v>0</v>
      </c>
      <c r="FL103" s="27">
        <f>SUMIF(Adjustments!$J$4:$J$921,($F103&amp;"/"&amp;FL$4&amp;"/"&amp;FL$3&amp;"/"&amp;FL$2),Adjustments!Y$4:Y$921)</f>
        <v>0</v>
      </c>
      <c r="FM103" s="27">
        <f>SUMIF(Adjustments!$J$4:$J$921,($F103&amp;"/"&amp;FM$4&amp;"/"&amp;FM$3&amp;"/"&amp;FM$2),Adjustments!Z$4:Z$921)</f>
        <v>0</v>
      </c>
      <c r="FN103" s="27">
        <f>SUMIF(Adjustments!$J$4:$J$921,($F103&amp;"/"&amp;FN$4&amp;"/"&amp;FN$3&amp;"/"&amp;FN$2),Adjustments!AA$4:AA$921)</f>
        <v>0</v>
      </c>
      <c r="FO103" s="27">
        <f>SUMIF(Adjustments!$J$4:$J$921,($F103&amp;"/"&amp;FO$4&amp;"/"&amp;FO$3&amp;"/"&amp;FO$2),Adjustments!AB$4:AB$921)</f>
        <v>0</v>
      </c>
      <c r="FP103" s="27">
        <f>SUMIF(Adjustments!$J$4:$J$921,($F103&amp;"/"&amp;FP$4&amp;"/"&amp;FP$3&amp;"/"&amp;FP$2),Adjustments!AC$4:AC$921)</f>
        <v>0</v>
      </c>
      <c r="FQ103" s="27">
        <f>SUMIF(Adjustments!$J$4:$J$921,($F103&amp;"/"&amp;FQ$4&amp;"/"&amp;FQ$3&amp;"/"&amp;FQ$2),Adjustments!AD$4:AD$921)</f>
        <v>0</v>
      </c>
      <c r="FR103" s="27">
        <f>SUMIF(Adjustments!$J$4:$J$921,($F103&amp;"/"&amp;FR$4&amp;"/"&amp;FR$3&amp;"/"&amp;FR$2),Adjustments!AE$4:AE$921)</f>
        <v>0</v>
      </c>
      <c r="FS103" s="27">
        <f>SUMIF(Adjustments!$J$4:$J$921,($F103&amp;"/"&amp;FS$4&amp;"/"&amp;FS$3&amp;"/"&amp;FS$2),Adjustments!AF$4:AF$921)</f>
        <v>0</v>
      </c>
      <c r="FT103" s="27">
        <f>SUMIF(Adjustments!$J$4:$J$921,($F103&amp;"/"&amp;FT$4&amp;"/"&amp;FT$3&amp;"/"&amp;FT$2),Adjustments!AG$4:AG$921)</f>
        <v>0</v>
      </c>
      <c r="FU103" s="27">
        <f>SUMIF(Adjustments!$J$4:$J$921,($F103&amp;"/"&amp;FU$4&amp;"/"&amp;FU$3&amp;"/"&amp;FU$2),Adjustments!AH$4:AH$921)</f>
        <v>0</v>
      </c>
      <c r="FV103" s="5"/>
      <c r="FW103" s="27">
        <f t="shared" si="302"/>
        <v>0</v>
      </c>
      <c r="FX103" s="5"/>
      <c r="FY103" s="358">
        <f>VLOOKUP(F103,Scenarios!Z105:AD226,5,0)</f>
        <v>0</v>
      </c>
      <c r="FZ103" s="16">
        <f t="shared" ref="FZ103" si="379">FY103-J103-AI103-(BG103+CE103+DC103+EA103+EY103)</f>
        <v>0</v>
      </c>
      <c r="GA103" s="16">
        <f t="shared" ref="GA103" si="380">FZ103-K103-AJ103-(BH103+CF103+DD103+EB103+EZ103)</f>
        <v>0</v>
      </c>
      <c r="GB103" s="16">
        <f t="shared" ref="GB103" si="381">GA103-L103-AK103-(BI103+CG103+DE103+EC103+FA103)</f>
        <v>0</v>
      </c>
      <c r="GC103" s="16">
        <f t="shared" ref="GC103" si="382">GB103-M103-AL103-(BJ103+CH103+DF103+ED103+FB103)</f>
        <v>0</v>
      </c>
      <c r="GD103" s="16">
        <f t="shared" ref="GD103" si="383">GC103-N103-AM103-(BK103+CI103+DG103+EE103+FC103)</f>
        <v>0</v>
      </c>
      <c r="GE103" s="16">
        <f t="shared" ref="GE103" si="384">GD103-O103-AN103-(BL103+CJ103+DH103+EF103+FD103)</f>
        <v>0</v>
      </c>
      <c r="GF103" s="16">
        <f t="shared" ref="GF103" si="385">GE103-P103-AO103-(BM103+CK103+DI103+EG103+FE103)</f>
        <v>0</v>
      </c>
      <c r="GG103" s="16">
        <f t="shared" ref="GG103" si="386">GF103-Q103-AP103-(BN103+CL103+DJ103+EH103+FF103)</f>
        <v>0</v>
      </c>
      <c r="GH103" s="16">
        <f t="shared" ref="GH103" si="387">GG103-R103-AQ103-(BO103+CM103+DK103+EI103+FG103)</f>
        <v>0</v>
      </c>
      <c r="GI103" s="16">
        <f t="shared" ref="GI103" si="388">GH103-S103-AR103-(BP103+CN103+DL103+EJ103+FH103)</f>
        <v>0</v>
      </c>
      <c r="GJ103" s="16">
        <f t="shared" ref="GJ103" si="389">GI103-T103-AS103-(BQ103+CO103+DM103+EK103+FI103)</f>
        <v>0</v>
      </c>
      <c r="GK103" s="16">
        <f t="shared" ref="GK103" si="390">GJ103-U103-AT103-(BR103+CP103+DN103+EL103+FJ103)</f>
        <v>0</v>
      </c>
      <c r="GL103" s="16">
        <f t="shared" ref="GL103" si="391">GK103-V103-AU103-(BS103+CQ103+DO103+EM103+FK103)</f>
        <v>0</v>
      </c>
      <c r="GM103" s="16">
        <f t="shared" ref="GM103" si="392">GL103-W103-AV103-(BT103+CR103+DP103+EN103+FL103)</f>
        <v>0</v>
      </c>
      <c r="GN103" s="16">
        <f t="shared" ref="GN103" si="393">GM103-X103-AW103-(BU103+CS103+DQ103+EO103+FM103)</f>
        <v>0</v>
      </c>
      <c r="GO103" s="16">
        <f t="shared" ref="GO103" si="394">GN103-Y103-AX103-(BV103+CT103+DR103+EP103+FN103)</f>
        <v>0</v>
      </c>
      <c r="GP103" s="16">
        <f t="shared" ref="GP103" si="395">GO103-Z103-AY103-(BW103+CU103+DS103+EQ103+FO103)</f>
        <v>0</v>
      </c>
      <c r="GQ103" s="16">
        <f t="shared" ref="GQ103" si="396">GP103-AA103-AZ103-(BX103+CV103+DT103+ER103+FP103)</f>
        <v>0</v>
      </c>
      <c r="GR103" s="16">
        <f t="shared" ref="GR103" si="397">GQ103-AB103-BA103-(BY103+CW103+DU103+ES103+FQ103)</f>
        <v>0</v>
      </c>
      <c r="GS103" s="16">
        <f t="shared" ref="GS103" si="398">GR103-AC103-BB103-(BZ103+CX103+DV103+ET103+FR103)</f>
        <v>0</v>
      </c>
      <c r="GT103" s="16">
        <f t="shared" ref="GT103" si="399">GS103-AD103-BC103-(CA103+CY103+DW103+EU103+FS103)</f>
        <v>0</v>
      </c>
      <c r="GU103" s="16">
        <f t="shared" ref="GU103" si="400">GT103-AE103-BD103-(CB103+CZ103+DX103+EV103+FT103)</f>
        <v>0</v>
      </c>
      <c r="GV103" s="16">
        <f t="shared" ref="GV103" si="401">GU103-AF103-BE103-(CC103+DA103+DY103+EW103+FU103)</f>
        <v>0</v>
      </c>
      <c r="GW103" s="13"/>
      <c r="GX103" s="569" t="s">
        <v>1210</v>
      </c>
      <c r="GY103" s="599" t="str">
        <f t="shared" si="242"/>
        <v>111OPSSGCT</v>
      </c>
      <c r="GZ103" s="563">
        <f>AVERAGE(GJ103:GV103)</f>
        <v>0</v>
      </c>
      <c r="HA103" s="127">
        <f>VLOOKUP($GX103,Scenarios!$V$11:$Y$132,4,0)</f>
        <v>0</v>
      </c>
      <c r="HB103" s="127">
        <f t="shared" si="328"/>
        <v>0</v>
      </c>
      <c r="HD103" s="106">
        <f>VLOOKUP($GX103,Scenarios!$AE$11:$AF$132,2,0)</f>
        <v>0</v>
      </c>
      <c r="HE103" s="106">
        <f>VLOOKUP($GX103,Scenarios!$V$11:$Y$132,4,0)</f>
        <v>0</v>
      </c>
      <c r="HF103" s="106">
        <f t="shared" si="329"/>
        <v>0</v>
      </c>
      <c r="HH103" s="106">
        <f t="shared" si="327"/>
        <v>0</v>
      </c>
    </row>
    <row r="104" spans="1:216">
      <c r="A104" t="s">
        <v>189</v>
      </c>
      <c r="D104" s="5"/>
      <c r="E104" s="5"/>
      <c r="F104" s="5"/>
      <c r="G104" s="5"/>
      <c r="H104" s="2"/>
      <c r="I104" s="5"/>
      <c r="J104" s="120">
        <f>SUM(J103)</f>
        <v>0</v>
      </c>
      <c r="K104" s="120">
        <f t="shared" ref="K104:AF104" si="402">SUM(K103)</f>
        <v>0</v>
      </c>
      <c r="L104" s="120">
        <f t="shared" si="402"/>
        <v>0</v>
      </c>
      <c r="M104" s="120">
        <f t="shared" si="402"/>
        <v>0</v>
      </c>
      <c r="N104" s="120">
        <f t="shared" si="402"/>
        <v>0</v>
      </c>
      <c r="O104" s="120">
        <f t="shared" si="402"/>
        <v>0</v>
      </c>
      <c r="P104" s="120">
        <f t="shared" si="402"/>
        <v>0</v>
      </c>
      <c r="Q104" s="120">
        <f t="shared" si="402"/>
        <v>0</v>
      </c>
      <c r="R104" s="120">
        <f t="shared" si="402"/>
        <v>0</v>
      </c>
      <c r="S104" s="120">
        <f t="shared" si="402"/>
        <v>0</v>
      </c>
      <c r="T104" s="120">
        <f t="shared" si="402"/>
        <v>0</v>
      </c>
      <c r="U104" s="120">
        <f t="shared" si="402"/>
        <v>0</v>
      </c>
      <c r="V104" s="120">
        <f t="shared" si="402"/>
        <v>0</v>
      </c>
      <c r="W104" s="120">
        <f t="shared" si="402"/>
        <v>0</v>
      </c>
      <c r="X104" s="120">
        <f t="shared" si="402"/>
        <v>0</v>
      </c>
      <c r="Y104" s="120">
        <f t="shared" si="402"/>
        <v>0</v>
      </c>
      <c r="Z104" s="120">
        <f t="shared" si="402"/>
        <v>0</v>
      </c>
      <c r="AA104" s="120">
        <f t="shared" si="402"/>
        <v>0</v>
      </c>
      <c r="AB104" s="120">
        <f t="shared" si="402"/>
        <v>0</v>
      </c>
      <c r="AC104" s="120">
        <f t="shared" si="402"/>
        <v>0</v>
      </c>
      <c r="AD104" s="120">
        <f t="shared" si="402"/>
        <v>0</v>
      </c>
      <c r="AE104" s="120">
        <f t="shared" si="402"/>
        <v>0</v>
      </c>
      <c r="AF104" s="120">
        <f t="shared" si="402"/>
        <v>0</v>
      </c>
      <c r="AG104" s="7"/>
      <c r="AH104" s="56">
        <f t="shared" ref="AH104:BD104" si="403">SUM(AH103)</f>
        <v>0</v>
      </c>
      <c r="AI104" s="56">
        <f t="shared" si="403"/>
        <v>0</v>
      </c>
      <c r="AJ104" s="56">
        <f t="shared" si="403"/>
        <v>0</v>
      </c>
      <c r="AK104" s="56">
        <f t="shared" si="403"/>
        <v>0</v>
      </c>
      <c r="AL104" s="56">
        <f t="shared" si="403"/>
        <v>0</v>
      </c>
      <c r="AM104" s="56">
        <f t="shared" si="403"/>
        <v>0</v>
      </c>
      <c r="AN104" s="56">
        <f t="shared" si="403"/>
        <v>0</v>
      </c>
      <c r="AO104" s="56">
        <f t="shared" si="403"/>
        <v>0</v>
      </c>
      <c r="AP104" s="56">
        <f t="shared" si="403"/>
        <v>0</v>
      </c>
      <c r="AQ104" s="56">
        <f t="shared" si="403"/>
        <v>0</v>
      </c>
      <c r="AR104" s="56">
        <f t="shared" si="403"/>
        <v>0</v>
      </c>
      <c r="AS104" s="56">
        <f t="shared" si="403"/>
        <v>0</v>
      </c>
      <c r="AT104" s="56">
        <f t="shared" si="403"/>
        <v>0</v>
      </c>
      <c r="AU104" s="56">
        <f t="shared" si="403"/>
        <v>0</v>
      </c>
      <c r="AV104" s="56">
        <f t="shared" si="403"/>
        <v>0</v>
      </c>
      <c r="AW104" s="56">
        <f t="shared" si="403"/>
        <v>0</v>
      </c>
      <c r="AX104" s="56">
        <f t="shared" si="403"/>
        <v>0</v>
      </c>
      <c r="AY104" s="56">
        <f t="shared" si="403"/>
        <v>0</v>
      </c>
      <c r="AZ104" s="56">
        <f t="shared" si="403"/>
        <v>0</v>
      </c>
      <c r="BA104" s="56">
        <f t="shared" si="403"/>
        <v>0</v>
      </c>
      <c r="BB104" s="56">
        <f t="shared" si="403"/>
        <v>0</v>
      </c>
      <c r="BC104" s="56">
        <f t="shared" si="403"/>
        <v>0</v>
      </c>
      <c r="BD104" s="56">
        <f t="shared" si="403"/>
        <v>0</v>
      </c>
      <c r="BE104" s="56">
        <f t="shared" ref="BE104" si="404">SUM(BE103)</f>
        <v>0</v>
      </c>
      <c r="BF104" s="59"/>
      <c r="BG104" s="56">
        <f t="shared" ref="BG104" si="405">SUM(BG103)</f>
        <v>0</v>
      </c>
      <c r="BH104" s="56">
        <f t="shared" ref="BH104:CC104" si="406">SUM(BH103)</f>
        <v>0</v>
      </c>
      <c r="BI104" s="56">
        <f t="shared" si="406"/>
        <v>0</v>
      </c>
      <c r="BJ104" s="56">
        <f t="shared" si="406"/>
        <v>0</v>
      </c>
      <c r="BK104" s="56">
        <f t="shared" si="406"/>
        <v>0</v>
      </c>
      <c r="BL104" s="56">
        <f t="shared" si="406"/>
        <v>0</v>
      </c>
      <c r="BM104" s="56">
        <f t="shared" si="406"/>
        <v>0</v>
      </c>
      <c r="BN104" s="56">
        <f t="shared" si="406"/>
        <v>0</v>
      </c>
      <c r="BO104" s="56">
        <f t="shared" si="406"/>
        <v>0</v>
      </c>
      <c r="BP104" s="56">
        <f t="shared" si="406"/>
        <v>0</v>
      </c>
      <c r="BQ104" s="56">
        <f t="shared" si="406"/>
        <v>0</v>
      </c>
      <c r="BR104" s="56">
        <f t="shared" si="406"/>
        <v>0</v>
      </c>
      <c r="BS104" s="56">
        <f t="shared" si="406"/>
        <v>0</v>
      </c>
      <c r="BT104" s="56">
        <f t="shared" si="406"/>
        <v>0</v>
      </c>
      <c r="BU104" s="56">
        <f t="shared" si="406"/>
        <v>0</v>
      </c>
      <c r="BV104" s="56">
        <f t="shared" si="406"/>
        <v>0</v>
      </c>
      <c r="BW104" s="56">
        <f t="shared" si="406"/>
        <v>0</v>
      </c>
      <c r="BX104" s="56">
        <f t="shared" si="406"/>
        <v>0</v>
      </c>
      <c r="BY104" s="56">
        <f t="shared" si="406"/>
        <v>0</v>
      </c>
      <c r="BZ104" s="56">
        <f t="shared" si="406"/>
        <v>0</v>
      </c>
      <c r="CA104" s="56">
        <f t="shared" si="406"/>
        <v>0</v>
      </c>
      <c r="CB104" s="56">
        <f t="shared" si="406"/>
        <v>0</v>
      </c>
      <c r="CC104" s="56">
        <f t="shared" si="406"/>
        <v>0</v>
      </c>
      <c r="CD104" s="5"/>
      <c r="CE104" s="56">
        <f t="shared" ref="CE104" si="407">SUM(CE103)</f>
        <v>0</v>
      </c>
      <c r="CF104" s="56">
        <f t="shared" ref="CF104:DA104" si="408">SUM(CF103)</f>
        <v>0</v>
      </c>
      <c r="CG104" s="56">
        <f t="shared" si="408"/>
        <v>0</v>
      </c>
      <c r="CH104" s="56">
        <f t="shared" si="408"/>
        <v>0</v>
      </c>
      <c r="CI104" s="56">
        <f t="shared" si="408"/>
        <v>0</v>
      </c>
      <c r="CJ104" s="56">
        <f t="shared" si="408"/>
        <v>0</v>
      </c>
      <c r="CK104" s="56">
        <f t="shared" si="408"/>
        <v>0</v>
      </c>
      <c r="CL104" s="56">
        <f t="shared" si="408"/>
        <v>0</v>
      </c>
      <c r="CM104" s="56">
        <f t="shared" si="408"/>
        <v>0</v>
      </c>
      <c r="CN104" s="56">
        <f t="shared" si="408"/>
        <v>0</v>
      </c>
      <c r="CO104" s="56">
        <f t="shared" si="408"/>
        <v>0</v>
      </c>
      <c r="CP104" s="56">
        <f t="shared" si="408"/>
        <v>0</v>
      </c>
      <c r="CQ104" s="56">
        <f t="shared" si="408"/>
        <v>0</v>
      </c>
      <c r="CR104" s="56">
        <f t="shared" si="408"/>
        <v>0</v>
      </c>
      <c r="CS104" s="56">
        <f t="shared" si="408"/>
        <v>0</v>
      </c>
      <c r="CT104" s="56">
        <f t="shared" si="408"/>
        <v>0</v>
      </c>
      <c r="CU104" s="56">
        <f t="shared" si="408"/>
        <v>0</v>
      </c>
      <c r="CV104" s="56">
        <f t="shared" si="408"/>
        <v>0</v>
      </c>
      <c r="CW104" s="56">
        <f t="shared" si="408"/>
        <v>0</v>
      </c>
      <c r="CX104" s="56">
        <f t="shared" si="408"/>
        <v>0</v>
      </c>
      <c r="CY104" s="56">
        <f t="shared" si="408"/>
        <v>0</v>
      </c>
      <c r="CZ104" s="56">
        <f t="shared" si="408"/>
        <v>0</v>
      </c>
      <c r="DA104" s="56">
        <f t="shared" si="408"/>
        <v>0</v>
      </c>
      <c r="DB104" s="5"/>
      <c r="DC104" s="56">
        <f t="shared" ref="DC104:DR104" si="409">SUM(DC103)</f>
        <v>0</v>
      </c>
      <c r="DD104" s="56">
        <f t="shared" si="409"/>
        <v>0</v>
      </c>
      <c r="DE104" s="56">
        <f t="shared" si="409"/>
        <v>0</v>
      </c>
      <c r="DF104" s="56">
        <f t="shared" si="409"/>
        <v>0</v>
      </c>
      <c r="DG104" s="56">
        <f t="shared" si="409"/>
        <v>0</v>
      </c>
      <c r="DH104" s="56">
        <f t="shared" si="409"/>
        <v>0</v>
      </c>
      <c r="DI104" s="56">
        <f t="shared" si="409"/>
        <v>0</v>
      </c>
      <c r="DJ104" s="56">
        <f t="shared" si="409"/>
        <v>0</v>
      </c>
      <c r="DK104" s="56">
        <f t="shared" si="409"/>
        <v>0</v>
      </c>
      <c r="DL104" s="56">
        <f t="shared" si="409"/>
        <v>0</v>
      </c>
      <c r="DM104" s="56">
        <f t="shared" si="409"/>
        <v>0</v>
      </c>
      <c r="DN104" s="56">
        <f t="shared" si="409"/>
        <v>0</v>
      </c>
      <c r="DO104" s="56">
        <f t="shared" si="409"/>
        <v>0</v>
      </c>
      <c r="DP104" s="56">
        <f t="shared" si="409"/>
        <v>0</v>
      </c>
      <c r="DQ104" s="56">
        <f t="shared" si="409"/>
        <v>0</v>
      </c>
      <c r="DR104" s="56">
        <f t="shared" si="409"/>
        <v>0</v>
      </c>
      <c r="DS104" s="56">
        <f t="shared" ref="DS104:DY104" si="410">SUM(DS103)</f>
        <v>0</v>
      </c>
      <c r="DT104" s="56">
        <f t="shared" si="410"/>
        <v>0</v>
      </c>
      <c r="DU104" s="56">
        <f t="shared" si="410"/>
        <v>0</v>
      </c>
      <c r="DV104" s="56">
        <f t="shared" si="410"/>
        <v>0</v>
      </c>
      <c r="DW104" s="56">
        <f t="shared" si="410"/>
        <v>0</v>
      </c>
      <c r="DX104" s="56">
        <f t="shared" si="410"/>
        <v>0</v>
      </c>
      <c r="DY104" s="56">
        <f t="shared" si="410"/>
        <v>0</v>
      </c>
      <c r="DZ104" s="5"/>
      <c r="EA104" s="56">
        <f t="shared" ref="EA104:EW104" si="411">SUM(EA103)</f>
        <v>0</v>
      </c>
      <c r="EB104" s="56">
        <f t="shared" si="411"/>
        <v>0</v>
      </c>
      <c r="EC104" s="56">
        <f t="shared" si="411"/>
        <v>0</v>
      </c>
      <c r="ED104" s="56">
        <f t="shared" si="411"/>
        <v>0</v>
      </c>
      <c r="EE104" s="56">
        <f t="shared" si="411"/>
        <v>0</v>
      </c>
      <c r="EF104" s="56">
        <f t="shared" si="411"/>
        <v>0</v>
      </c>
      <c r="EG104" s="56">
        <f t="shared" si="411"/>
        <v>0</v>
      </c>
      <c r="EH104" s="56">
        <f t="shared" si="411"/>
        <v>0</v>
      </c>
      <c r="EI104" s="56">
        <f t="shared" si="411"/>
        <v>0</v>
      </c>
      <c r="EJ104" s="56">
        <f t="shared" si="411"/>
        <v>0</v>
      </c>
      <c r="EK104" s="56">
        <f t="shared" si="411"/>
        <v>0</v>
      </c>
      <c r="EL104" s="56">
        <f t="shared" si="411"/>
        <v>0</v>
      </c>
      <c r="EM104" s="56">
        <f t="shared" si="411"/>
        <v>0</v>
      </c>
      <c r="EN104" s="56">
        <f t="shared" si="411"/>
        <v>0</v>
      </c>
      <c r="EO104" s="56">
        <f t="shared" si="411"/>
        <v>0</v>
      </c>
      <c r="EP104" s="56">
        <f t="shared" si="411"/>
        <v>0</v>
      </c>
      <c r="EQ104" s="56">
        <f t="shared" si="411"/>
        <v>0</v>
      </c>
      <c r="ER104" s="56">
        <f t="shared" si="411"/>
        <v>0</v>
      </c>
      <c r="ES104" s="56">
        <f t="shared" si="411"/>
        <v>0</v>
      </c>
      <c r="ET104" s="56">
        <f t="shared" si="411"/>
        <v>0</v>
      </c>
      <c r="EU104" s="56">
        <f t="shared" si="411"/>
        <v>0</v>
      </c>
      <c r="EV104" s="56">
        <f t="shared" si="411"/>
        <v>0</v>
      </c>
      <c r="EW104" s="56">
        <f t="shared" si="411"/>
        <v>0</v>
      </c>
      <c r="EX104" s="5"/>
      <c r="EY104" s="56">
        <f t="shared" ref="EY104:FU104" si="412">SUM(EY103)</f>
        <v>0</v>
      </c>
      <c r="EZ104" s="56">
        <f t="shared" si="412"/>
        <v>0</v>
      </c>
      <c r="FA104" s="56">
        <f t="shared" si="412"/>
        <v>0</v>
      </c>
      <c r="FB104" s="56">
        <f t="shared" si="412"/>
        <v>0</v>
      </c>
      <c r="FC104" s="56">
        <f t="shared" si="412"/>
        <v>0</v>
      </c>
      <c r="FD104" s="56">
        <f t="shared" si="412"/>
        <v>0</v>
      </c>
      <c r="FE104" s="56">
        <f t="shared" si="412"/>
        <v>0</v>
      </c>
      <c r="FF104" s="56">
        <f t="shared" si="412"/>
        <v>0</v>
      </c>
      <c r="FG104" s="56">
        <f t="shared" si="412"/>
        <v>0</v>
      </c>
      <c r="FH104" s="56">
        <f t="shared" si="412"/>
        <v>0</v>
      </c>
      <c r="FI104" s="56">
        <f t="shared" si="412"/>
        <v>0</v>
      </c>
      <c r="FJ104" s="56">
        <f t="shared" si="412"/>
        <v>0</v>
      </c>
      <c r="FK104" s="56">
        <f t="shared" si="412"/>
        <v>0</v>
      </c>
      <c r="FL104" s="56">
        <f t="shared" si="412"/>
        <v>0</v>
      </c>
      <c r="FM104" s="56">
        <f t="shared" si="412"/>
        <v>0</v>
      </c>
      <c r="FN104" s="56">
        <f t="shared" si="412"/>
        <v>0</v>
      </c>
      <c r="FO104" s="56">
        <f t="shared" si="412"/>
        <v>0</v>
      </c>
      <c r="FP104" s="56">
        <f t="shared" si="412"/>
        <v>0</v>
      </c>
      <c r="FQ104" s="56">
        <f t="shared" si="412"/>
        <v>0</v>
      </c>
      <c r="FR104" s="56">
        <f t="shared" si="412"/>
        <v>0</v>
      </c>
      <c r="FS104" s="56">
        <f t="shared" si="412"/>
        <v>0</v>
      </c>
      <c r="FT104" s="56">
        <f t="shared" si="412"/>
        <v>0</v>
      </c>
      <c r="FU104" s="56">
        <f t="shared" si="412"/>
        <v>0</v>
      </c>
      <c r="FV104" s="5"/>
      <c r="FW104" s="56">
        <f t="shared" si="302"/>
        <v>0</v>
      </c>
      <c r="FX104" s="5"/>
      <c r="FY104" s="359">
        <f>SUM(FY103)</f>
        <v>0</v>
      </c>
      <c r="FZ104" s="56">
        <f t="shared" ref="FZ104:GV104" si="413">SUM(FZ103)</f>
        <v>0</v>
      </c>
      <c r="GA104" s="56">
        <f t="shared" si="413"/>
        <v>0</v>
      </c>
      <c r="GB104" s="56">
        <f t="shared" si="413"/>
        <v>0</v>
      </c>
      <c r="GC104" s="56">
        <f t="shared" si="413"/>
        <v>0</v>
      </c>
      <c r="GD104" s="56">
        <f t="shared" si="413"/>
        <v>0</v>
      </c>
      <c r="GE104" s="56">
        <f t="shared" si="413"/>
        <v>0</v>
      </c>
      <c r="GF104" s="56">
        <f t="shared" si="413"/>
        <v>0</v>
      </c>
      <c r="GG104" s="56">
        <f t="shared" si="413"/>
        <v>0</v>
      </c>
      <c r="GH104" s="56">
        <f t="shared" si="413"/>
        <v>0</v>
      </c>
      <c r="GI104" s="56">
        <f t="shared" si="413"/>
        <v>0</v>
      </c>
      <c r="GJ104" s="56">
        <f t="shared" si="413"/>
        <v>0</v>
      </c>
      <c r="GK104" s="56">
        <f t="shared" si="413"/>
        <v>0</v>
      </c>
      <c r="GL104" s="56">
        <f t="shared" si="413"/>
        <v>0</v>
      </c>
      <c r="GM104" s="56">
        <f t="shared" si="413"/>
        <v>0</v>
      </c>
      <c r="GN104" s="56">
        <f t="shared" si="413"/>
        <v>0</v>
      </c>
      <c r="GO104" s="56">
        <f t="shared" si="413"/>
        <v>0</v>
      </c>
      <c r="GP104" s="56">
        <f t="shared" si="413"/>
        <v>0</v>
      </c>
      <c r="GQ104" s="56">
        <f t="shared" si="413"/>
        <v>0</v>
      </c>
      <c r="GR104" s="56">
        <f t="shared" si="413"/>
        <v>0</v>
      </c>
      <c r="GS104" s="56">
        <f t="shared" si="413"/>
        <v>0</v>
      </c>
      <c r="GT104" s="56">
        <f t="shared" si="413"/>
        <v>0</v>
      </c>
      <c r="GU104" s="56">
        <f t="shared" si="413"/>
        <v>0</v>
      </c>
      <c r="GV104" s="56">
        <f t="shared" si="413"/>
        <v>0</v>
      </c>
      <c r="GW104" s="59"/>
      <c r="GX104" s="571"/>
      <c r="GY104" s="599"/>
      <c r="GZ104" s="564">
        <f>SUM(GZ103)</f>
        <v>0</v>
      </c>
      <c r="HA104" s="564">
        <f>SUM(HA103)</f>
        <v>0</v>
      </c>
      <c r="HB104" s="64">
        <f t="shared" si="328"/>
        <v>0</v>
      </c>
      <c r="HD104" s="107">
        <f>SUM(HD103)</f>
        <v>0</v>
      </c>
      <c r="HE104" s="107">
        <f>SUM(HE103)</f>
        <v>0</v>
      </c>
      <c r="HF104" s="107">
        <f t="shared" si="329"/>
        <v>0</v>
      </c>
      <c r="HH104" s="107">
        <f t="shared" si="327"/>
        <v>0</v>
      </c>
    </row>
    <row r="105" spans="1:216">
      <c r="D105" s="5"/>
      <c r="E105" s="5"/>
      <c r="F105" s="5"/>
      <c r="G105" s="5"/>
      <c r="H105" s="5"/>
      <c r="I105" s="5"/>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59"/>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5"/>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5"/>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5"/>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5"/>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5"/>
      <c r="FW105" s="27">
        <f t="shared" si="302"/>
        <v>0</v>
      </c>
      <c r="FX105" s="5"/>
      <c r="FY105" s="358"/>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569"/>
      <c r="GY105" s="599"/>
      <c r="GZ105" s="565"/>
      <c r="HA105" s="127"/>
      <c r="HB105" s="127"/>
      <c r="HD105" s="106"/>
      <c r="HE105" s="106"/>
      <c r="HF105" s="106"/>
      <c r="HH105" s="106">
        <f t="shared" si="327"/>
        <v>0</v>
      </c>
    </row>
    <row r="106" spans="1:216">
      <c r="A106" s="6" t="s">
        <v>194</v>
      </c>
      <c r="B106" s="6"/>
      <c r="D106" s="5"/>
      <c r="E106" s="5"/>
      <c r="F106" s="5"/>
      <c r="G106" s="5"/>
      <c r="H106" s="5"/>
      <c r="I106" s="5"/>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59"/>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5"/>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5"/>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5"/>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5"/>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5"/>
      <c r="FW106" s="27">
        <f t="shared" si="302"/>
        <v>0</v>
      </c>
      <c r="FX106" s="5"/>
      <c r="FY106" s="358"/>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569"/>
      <c r="GY106" s="599"/>
      <c r="GZ106" s="565"/>
      <c r="HA106" s="127"/>
      <c r="HB106" s="127"/>
      <c r="HD106" s="106"/>
      <c r="HE106" s="106"/>
      <c r="HF106" s="106"/>
      <c r="HH106" s="106">
        <f t="shared" si="327"/>
        <v>0</v>
      </c>
    </row>
    <row r="107" spans="1:216">
      <c r="A107" t="s">
        <v>21</v>
      </c>
      <c r="B107" t="s">
        <v>22</v>
      </c>
      <c r="C107" t="s">
        <v>22</v>
      </c>
      <c r="D107" s="5" t="s">
        <v>148</v>
      </c>
      <c r="E107" s="5" t="s">
        <v>36</v>
      </c>
      <c r="F107" s="5" t="s">
        <v>167</v>
      </c>
      <c r="G107" s="5" t="s">
        <v>74</v>
      </c>
      <c r="H107" s="5" t="s">
        <v>1014</v>
      </c>
      <c r="I107" s="5"/>
      <c r="J107" s="119">
        <f>SUMIF(Retirements!$E$10:$E$96,'Accum Dep'!$F107,Retirements!ED$10:ED$97)</f>
        <v>0</v>
      </c>
      <c r="K107" s="119">
        <f>SUMIF(Retirements!$E$10:$E$96,'Accum Dep'!$F107,Retirements!EE$10:EE$97)</f>
        <v>0</v>
      </c>
      <c r="L107" s="119">
        <f>SUMIF(Retirements!$E$10:$E$96,'Accum Dep'!$F107,Retirements!EF$10:EF$97)</f>
        <v>0</v>
      </c>
      <c r="M107" s="119">
        <f>SUMIF(Retirements!$E$10:$E$96,'Accum Dep'!$F107,Retirements!EG$10:EG$97)</f>
        <v>0</v>
      </c>
      <c r="N107" s="119">
        <f>SUMIF(Retirements!$E$10:$E$96,'Accum Dep'!$F107,Retirements!EH$10:EH$97)</f>
        <v>0</v>
      </c>
      <c r="O107" s="119">
        <f>SUMIF(Retirements!$E$10:$E$96,'Accum Dep'!$F107,Retirements!EI$10:EI$97)</f>
        <v>0</v>
      </c>
      <c r="P107" s="119">
        <f>SUMIF(Retirements!$E$10:$E$96,'Accum Dep'!$F107,Retirements!EJ$10:EJ$97)</f>
        <v>0</v>
      </c>
      <c r="Q107" s="119">
        <f>SUMIF(Retirements!$E$10:$E$96,'Accum Dep'!$F107,Retirements!EK$10:EK$97)</f>
        <v>0</v>
      </c>
      <c r="R107" s="119">
        <f>SUMIF(Retirements!$E$10:$E$96,'Accum Dep'!$F107,Retirements!EL$10:EL$97)</f>
        <v>0</v>
      </c>
      <c r="S107" s="119">
        <f>SUMIF(Retirements!$E$10:$E$96,'Accum Dep'!$F107,Retirements!EM$10:EM$97)</f>
        <v>0</v>
      </c>
      <c r="T107" s="119">
        <f>SUMIF(Retirements!$E$10:$E$96,'Accum Dep'!$F107,Retirements!EN$10:EN$97)</f>
        <v>0</v>
      </c>
      <c r="U107" s="119">
        <f>SUMIF(Retirements!$E$10:$E$96,'Accum Dep'!$F107,Retirements!EO$10:EO$97)</f>
        <v>0</v>
      </c>
      <c r="V107" s="119">
        <f>SUMIF(Retirements!$E$10:$E$96,'Accum Dep'!$F107,Retirements!EP$10:EP$97)</f>
        <v>0</v>
      </c>
      <c r="W107" s="119">
        <f>SUMIF(Retirements!$E$10:$E$96,'Accum Dep'!$F107,Retirements!EQ$10:EQ$97)</f>
        <v>0</v>
      </c>
      <c r="X107" s="119">
        <f>SUMIF(Retirements!$E$10:$E$96,'Accum Dep'!$F107,Retirements!ER$10:ER$97)</f>
        <v>0</v>
      </c>
      <c r="Y107" s="119">
        <f>SUMIF(Retirements!$E$10:$E$96,'Accum Dep'!$F107,Retirements!ES$10:ES$97)</f>
        <v>0</v>
      </c>
      <c r="Z107" s="119">
        <f>SUMIF(Retirements!$E$10:$E$96,'Accum Dep'!$F107,Retirements!ET$10:ET$97)</f>
        <v>0</v>
      </c>
      <c r="AA107" s="119">
        <f>SUMIF(Retirements!$E$10:$E$96,'Accum Dep'!$F107,Retirements!EU$10:EU$97)</f>
        <v>0</v>
      </c>
      <c r="AB107" s="119">
        <f>SUMIF(Retirements!$E$10:$E$96,'Accum Dep'!$F107,Retirements!EV$10:EV$97)</f>
        <v>0</v>
      </c>
      <c r="AC107" s="119">
        <f>SUMIF(Retirements!$E$10:$E$96,'Accum Dep'!$F107,Retirements!EW$10:EW$97)</f>
        <v>0</v>
      </c>
      <c r="AD107" s="119">
        <f>SUMIF(Retirements!$E$10:$E$96,'Accum Dep'!$F107,Retirements!EX$10:EX$97)</f>
        <v>0</v>
      </c>
      <c r="AE107" s="119">
        <f>SUMIF(Retirements!$E$10:$E$96,'Accum Dep'!$F107,Retirements!EY$10:EY$97)</f>
        <v>0</v>
      </c>
      <c r="AF107" s="119">
        <f>SUMIF(Retirements!$E$10:$E$96,'Accum Dep'!$F107,Retirements!EZ$10:EZ$97)</f>
        <v>0</v>
      </c>
      <c r="AG107" s="7"/>
      <c r="AH107" s="27">
        <f>SUMIF('Depreciation Exp'!$F$8:$F$130,'Accum Dep'!$F107,'Depreciation Exp'!CH$8:CH$133)</f>
        <v>6304.0160025587484</v>
      </c>
      <c r="AI107" s="27">
        <f>SUMIF('Depreciation Exp'!$F$8:$F$130,'Accum Dep'!$F107,'Depreciation Exp'!CI$8:CI$133)</f>
        <v>6304.0160025587484</v>
      </c>
      <c r="AJ107" s="27">
        <f>SUMIF('Depreciation Exp'!$F$8:$F$130,'Accum Dep'!$F107,'Depreciation Exp'!CJ$8:CJ$133)</f>
        <v>6304.0160025587484</v>
      </c>
      <c r="AK107" s="27">
        <f>SUMIF('Depreciation Exp'!$F$8:$F$130,'Accum Dep'!$F107,'Depreciation Exp'!CK$8:CK$133)</f>
        <v>6304.0160025587484</v>
      </c>
      <c r="AL107" s="27">
        <f>SUMIF('Depreciation Exp'!$F$8:$F$130,'Accum Dep'!$F107,'Depreciation Exp'!CL$8:CL$133)</f>
        <v>6304.0160025587484</v>
      </c>
      <c r="AM107" s="27">
        <f>SUMIF('Depreciation Exp'!$F$8:$F$130,'Accum Dep'!$F107,'Depreciation Exp'!CM$8:CM$133)</f>
        <v>6304.0160025587484</v>
      </c>
      <c r="AN107" s="27">
        <f>SUMIF('Depreciation Exp'!$F$8:$F$130,'Accum Dep'!$F107,'Depreciation Exp'!CN$8:CN$133)</f>
        <v>6304.0160025587484</v>
      </c>
      <c r="AO107" s="27">
        <f>SUMIF('Depreciation Exp'!$F$8:$F$130,'Accum Dep'!$F107,'Depreciation Exp'!CO$8:CO$133)</f>
        <v>6304.0160025587484</v>
      </c>
      <c r="AP107" s="27">
        <f>SUMIF('Depreciation Exp'!$F$8:$F$130,'Accum Dep'!$F107,'Depreciation Exp'!CP$8:CP$133)</f>
        <v>6304.0160025587484</v>
      </c>
      <c r="AQ107" s="27">
        <f>SUMIF('Depreciation Exp'!$F$8:$F$130,'Accum Dep'!$F107,'Depreciation Exp'!CQ$8:CQ$133)</f>
        <v>6304.0160025587484</v>
      </c>
      <c r="AR107" s="27">
        <f>SUMIF('Depreciation Exp'!$F$8:$F$130,'Accum Dep'!$F107,'Depreciation Exp'!CR$8:CR$133)</f>
        <v>6304.0160025587484</v>
      </c>
      <c r="AS107" s="27">
        <f>SUMIF('Depreciation Exp'!$F$8:$F$130,'Accum Dep'!$F107,'Depreciation Exp'!CS$8:CS$133)</f>
        <v>6304.0160025587484</v>
      </c>
      <c r="AT107" s="27">
        <f>SUMIF('Depreciation Exp'!$F$8:$F$130,'Accum Dep'!$F107,'Depreciation Exp'!CT$8:CT$133)</f>
        <v>6304.0160025587484</v>
      </c>
      <c r="AU107" s="27">
        <f>SUMIF('Depreciation Exp'!$F$8:$F$130,'Accum Dep'!$F107,'Depreciation Exp'!CU$8:CU$133)</f>
        <v>6304.0160025587484</v>
      </c>
      <c r="AV107" s="27">
        <f>SUMIF('Depreciation Exp'!$F$8:$F$130,'Accum Dep'!$F107,'Depreciation Exp'!CV$8:CV$133)</f>
        <v>6304.0160025587484</v>
      </c>
      <c r="AW107" s="27">
        <f>SUMIF('Depreciation Exp'!$F$8:$F$130,'Accum Dep'!$F107,'Depreciation Exp'!CW$8:CW$133)</f>
        <v>6304.0160025587484</v>
      </c>
      <c r="AX107" s="27">
        <f>SUMIF('Depreciation Exp'!$F$8:$F$130,'Accum Dep'!$F107,'Depreciation Exp'!CX$8:CX$133)</f>
        <v>6304.0160025587484</v>
      </c>
      <c r="AY107" s="27">
        <f>SUMIF('Depreciation Exp'!$F$8:$F$130,'Accum Dep'!$F107,'Depreciation Exp'!CY$8:CY$133)</f>
        <v>6304.0160025587484</v>
      </c>
      <c r="AZ107" s="27">
        <f>SUMIF('Depreciation Exp'!$F$8:$F$130,'Accum Dep'!$F107,'Depreciation Exp'!CZ$8:CZ$133)</f>
        <v>6304.0160025587484</v>
      </c>
      <c r="BA107" s="27">
        <f>SUMIF('Depreciation Exp'!$F$8:$F$130,'Accum Dep'!$F107,'Depreciation Exp'!DA$8:DA$133)</f>
        <v>6304.0160025587484</v>
      </c>
      <c r="BB107" s="27">
        <f>SUMIF('Depreciation Exp'!$F$8:$F$130,'Accum Dep'!$F107,'Depreciation Exp'!DB$8:DB$133)</f>
        <v>6304.0160025587484</v>
      </c>
      <c r="BC107" s="27">
        <f>SUMIF('Depreciation Exp'!$F$8:$F$130,'Accum Dep'!$F107,'Depreciation Exp'!DC$8:DC$133)</f>
        <v>6304.0160025587484</v>
      </c>
      <c r="BD107" s="27">
        <f>SUMIF('Depreciation Exp'!$F$8:$F$130,'Accum Dep'!$F107,'Depreciation Exp'!DD$8:DD$133)</f>
        <v>6304.0160025587484</v>
      </c>
      <c r="BE107" s="27">
        <f>SUMIF('Depreciation Exp'!$F$8:$F$130,'Accum Dep'!$F107,'Depreciation Exp'!DE$8:DE$133)</f>
        <v>6304.0160025587484</v>
      </c>
      <c r="BF107" s="59"/>
      <c r="BG107" s="27">
        <f>SUMIF(Adjustments!$J$4:$J$921,($F107&amp;"/"&amp;BG$4&amp;"/"&amp;BG$3&amp;"/"&amp;BG$2),Adjustments!L$4:L$921)</f>
        <v>0</v>
      </c>
      <c r="BH107" s="27">
        <f>SUMIF(Adjustments!$J$4:$J$921,($F107&amp;"/"&amp;BH$4&amp;"/"&amp;BH$3&amp;"/"&amp;BH$2),Adjustments!M$4:M$921)</f>
        <v>0</v>
      </c>
      <c r="BI107" s="27">
        <f>SUMIF(Adjustments!$J$4:$J$921,($F107&amp;"/"&amp;BI$4&amp;"/"&amp;BI$3&amp;"/"&amp;BI$2),Adjustments!N$4:N$921)</f>
        <v>0</v>
      </c>
      <c r="BJ107" s="27">
        <f>SUMIF(Adjustments!$J$4:$J$921,($F107&amp;"/"&amp;BJ$4&amp;"/"&amp;BJ$3&amp;"/"&amp;BJ$2),Adjustments!O$4:O$921)</f>
        <v>0</v>
      </c>
      <c r="BK107" s="27">
        <f>SUMIF(Adjustments!$J$4:$J$921,($F107&amp;"/"&amp;BK$4&amp;"/"&amp;BK$3&amp;"/"&amp;BK$2),Adjustments!P$4:P$921)</f>
        <v>0</v>
      </c>
      <c r="BL107" s="27">
        <f>SUMIF(Adjustments!$J$4:$J$921,($F107&amp;"/"&amp;BL$4&amp;"/"&amp;BL$3&amp;"/"&amp;BL$2),Adjustments!Q$4:Q$921)</f>
        <v>0</v>
      </c>
      <c r="BM107" s="27">
        <f>SUMIF(Adjustments!$J$4:$J$921,($F107&amp;"/"&amp;BM$4&amp;"/"&amp;BM$3&amp;"/"&amp;BM$2),Adjustments!R$4:R$921)</f>
        <v>0</v>
      </c>
      <c r="BN107" s="27">
        <f>SUMIF(Adjustments!$J$4:$J$921,($F107&amp;"/"&amp;BN$4&amp;"/"&amp;BN$3&amp;"/"&amp;BN$2),Adjustments!S$4:S$921)</f>
        <v>0</v>
      </c>
      <c r="BO107" s="27">
        <f>SUMIF(Adjustments!$J$4:$J$921,($F107&amp;"/"&amp;BO$4&amp;"/"&amp;BO$3&amp;"/"&amp;BO$2),Adjustments!T$4:T$921)</f>
        <v>0</v>
      </c>
      <c r="BP107" s="27">
        <f>SUMIF(Adjustments!$J$4:$J$921,($F107&amp;"/"&amp;BP$4&amp;"/"&amp;BP$3&amp;"/"&amp;BP$2),Adjustments!U$4:U$921)</f>
        <v>0</v>
      </c>
      <c r="BQ107" s="27">
        <f>SUMIF(Adjustments!$J$4:$J$921,($F107&amp;"/"&amp;BQ$4&amp;"/"&amp;BQ$3&amp;"/"&amp;BQ$2),Adjustments!V$4:V$921)</f>
        <v>0</v>
      </c>
      <c r="BR107" s="27">
        <f>SUMIF(Adjustments!$J$4:$J$921,($F107&amp;"/"&amp;BR$4&amp;"/"&amp;BR$3&amp;"/"&amp;BR$2),Adjustments!W$4:W$921)</f>
        <v>0</v>
      </c>
      <c r="BS107" s="27">
        <f>SUMIF(Adjustments!$J$4:$J$921,($F107&amp;"/"&amp;BS$4&amp;"/"&amp;BS$3&amp;"/"&amp;BS$2),Adjustments!X$4:X$921)</f>
        <v>0</v>
      </c>
      <c r="BT107" s="27">
        <f>SUMIF(Adjustments!$J$4:$J$921,($F107&amp;"/"&amp;BT$4&amp;"/"&amp;BT$3&amp;"/"&amp;BT$2),Adjustments!Y$4:Y$921)</f>
        <v>0</v>
      </c>
      <c r="BU107" s="27">
        <f>SUMIF(Adjustments!$J$4:$J$921,($F107&amp;"/"&amp;BU$4&amp;"/"&amp;BU$3&amp;"/"&amp;BU$2),Adjustments!Z$4:Z$921)</f>
        <v>0</v>
      </c>
      <c r="BV107" s="27">
        <f>SUMIF(Adjustments!$J$4:$J$921,($F107&amp;"/"&amp;BV$4&amp;"/"&amp;BV$3&amp;"/"&amp;BV$2),Adjustments!AA$4:AA$921)</f>
        <v>0</v>
      </c>
      <c r="BW107" s="27">
        <f>SUMIF(Adjustments!$J$4:$J$921,($F107&amp;"/"&amp;BW$4&amp;"/"&amp;BW$3&amp;"/"&amp;BW$2),Adjustments!AB$4:AB$921)</f>
        <v>0</v>
      </c>
      <c r="BX107" s="27">
        <f>SUMIF(Adjustments!$J$4:$J$921,($F107&amp;"/"&amp;BX$4&amp;"/"&amp;BX$3&amp;"/"&amp;BX$2),Adjustments!AC$4:AC$921)</f>
        <v>0</v>
      </c>
      <c r="BY107" s="27">
        <f>SUMIF(Adjustments!$J$4:$J$921,($F107&amp;"/"&amp;BY$4&amp;"/"&amp;BY$3&amp;"/"&amp;BY$2),Adjustments!AD$4:AD$921)</f>
        <v>0</v>
      </c>
      <c r="BZ107" s="27">
        <f>SUMIF(Adjustments!$J$4:$J$921,($F107&amp;"/"&amp;BZ$4&amp;"/"&amp;BZ$3&amp;"/"&amp;BZ$2),Adjustments!AE$4:AE$921)</f>
        <v>0</v>
      </c>
      <c r="CA107" s="27">
        <f>SUMIF(Adjustments!$J$4:$J$921,($F107&amp;"/"&amp;CA$4&amp;"/"&amp;CA$3&amp;"/"&amp;CA$2),Adjustments!AF$4:AF$921)</f>
        <v>0</v>
      </c>
      <c r="CB107" s="27">
        <f>SUMIF(Adjustments!$J$4:$J$921,($F107&amp;"/"&amp;CB$4&amp;"/"&amp;CB$3&amp;"/"&amp;CB$2),Adjustments!AG$4:AG$921)</f>
        <v>0</v>
      </c>
      <c r="CC107" s="27">
        <f>SUMIF(Adjustments!$J$4:$J$921,($F107&amp;"/"&amp;CC$4&amp;"/"&amp;CC$3&amp;"/"&amp;CC$2),Adjustments!AH$4:AH$921)</f>
        <v>0</v>
      </c>
      <c r="CD107" s="5"/>
      <c r="CE107" s="27">
        <f>SUMIF(Adjustments!$J$4:$J$921,($F107&amp;"/"&amp;CE$4&amp;"/"&amp;CE$3&amp;"/"&amp;CE$2),Adjustments!L$4:L$921)</f>
        <v>0</v>
      </c>
      <c r="CF107" s="27">
        <f>SUMIF(Adjustments!$J$4:$J$921,($F107&amp;"/"&amp;CF$4&amp;"/"&amp;CF$3&amp;"/"&amp;CF$2),Adjustments!M$4:M$921)</f>
        <v>0</v>
      </c>
      <c r="CG107" s="27">
        <f>SUMIF(Adjustments!$J$4:$J$921,($F107&amp;"/"&amp;CG$4&amp;"/"&amp;CG$3&amp;"/"&amp;CG$2),Adjustments!N$4:N$921)</f>
        <v>0</v>
      </c>
      <c r="CH107" s="27">
        <f>SUMIF(Adjustments!$J$4:$J$921,($F107&amp;"/"&amp;CH$4&amp;"/"&amp;CH$3&amp;"/"&amp;CH$2),Adjustments!O$4:O$921)</f>
        <v>0</v>
      </c>
      <c r="CI107" s="27">
        <f>SUMIF(Adjustments!$J$4:$J$921,($F107&amp;"/"&amp;CI$4&amp;"/"&amp;CI$3&amp;"/"&amp;CI$2),Adjustments!P$4:P$921)</f>
        <v>0</v>
      </c>
      <c r="CJ107" s="27">
        <f>SUMIF(Adjustments!$J$4:$J$921,($F107&amp;"/"&amp;CJ$4&amp;"/"&amp;CJ$3&amp;"/"&amp;CJ$2),Adjustments!Q$4:Q$921)</f>
        <v>0</v>
      </c>
      <c r="CK107" s="27">
        <f>SUMIF(Adjustments!$J$4:$J$921,($F107&amp;"/"&amp;CK$4&amp;"/"&amp;CK$3&amp;"/"&amp;CK$2),Adjustments!R$4:R$921)</f>
        <v>0</v>
      </c>
      <c r="CL107" s="27">
        <f>SUMIF(Adjustments!$J$4:$J$921,($F107&amp;"/"&amp;CL$4&amp;"/"&amp;CL$3&amp;"/"&amp;CL$2),Adjustments!S$4:S$921)</f>
        <v>0</v>
      </c>
      <c r="CM107" s="27">
        <f>SUMIF(Adjustments!$J$4:$J$921,($F107&amp;"/"&amp;CM$4&amp;"/"&amp;CM$3&amp;"/"&amp;CM$2),Adjustments!T$4:T$921)</f>
        <v>0</v>
      </c>
      <c r="CN107" s="27">
        <f>SUMIF(Adjustments!$J$4:$J$921,($F107&amp;"/"&amp;CN$4&amp;"/"&amp;CN$3&amp;"/"&amp;CN$2),Adjustments!U$4:U$921)</f>
        <v>0</v>
      </c>
      <c r="CO107" s="27">
        <f>SUMIF(Adjustments!$J$4:$J$921,($F107&amp;"/"&amp;CO$4&amp;"/"&amp;CO$3&amp;"/"&amp;CO$2),Adjustments!V$4:V$921)</f>
        <v>0</v>
      </c>
      <c r="CP107" s="27">
        <f>SUMIF(Adjustments!$J$4:$J$921,($F107&amp;"/"&amp;CP$4&amp;"/"&amp;CP$3&amp;"/"&amp;CP$2),Adjustments!W$4:W$921)</f>
        <v>0</v>
      </c>
      <c r="CQ107" s="27">
        <f>SUMIF(Adjustments!$J$4:$J$921,($F107&amp;"/"&amp;CQ$4&amp;"/"&amp;CQ$3&amp;"/"&amp;CQ$2),Adjustments!X$4:X$921)</f>
        <v>0</v>
      </c>
      <c r="CR107" s="27">
        <f>SUMIF(Adjustments!$J$4:$J$921,($F107&amp;"/"&amp;CR$4&amp;"/"&amp;CR$3&amp;"/"&amp;CR$2),Adjustments!Y$4:Y$921)</f>
        <v>0</v>
      </c>
      <c r="CS107" s="27">
        <f>SUMIF(Adjustments!$J$4:$J$921,($F107&amp;"/"&amp;CS$4&amp;"/"&amp;CS$3&amp;"/"&amp;CS$2),Adjustments!Z$4:Z$921)</f>
        <v>0</v>
      </c>
      <c r="CT107" s="27">
        <f>SUMIF(Adjustments!$J$4:$J$921,($F107&amp;"/"&amp;CT$4&amp;"/"&amp;CT$3&amp;"/"&amp;CT$2),Adjustments!AA$4:AA$921)</f>
        <v>0</v>
      </c>
      <c r="CU107" s="27">
        <f>SUMIF(Adjustments!$J$4:$J$921,($F107&amp;"/"&amp;CU$4&amp;"/"&amp;CU$3&amp;"/"&amp;CU$2),Adjustments!AB$4:AB$921)</f>
        <v>0</v>
      </c>
      <c r="CV107" s="27">
        <f>SUMIF(Adjustments!$J$4:$J$921,($F107&amp;"/"&amp;CV$4&amp;"/"&amp;CV$3&amp;"/"&amp;CV$2),Adjustments!AC$4:AC$921)</f>
        <v>0</v>
      </c>
      <c r="CW107" s="27">
        <f>SUMIF(Adjustments!$J$4:$J$921,($F107&amp;"/"&amp;CW$4&amp;"/"&amp;CW$3&amp;"/"&amp;CW$2),Adjustments!AD$4:AD$921)</f>
        <v>0</v>
      </c>
      <c r="CX107" s="27">
        <f>SUMIF(Adjustments!$J$4:$J$921,($F107&amp;"/"&amp;CX$4&amp;"/"&amp;CX$3&amp;"/"&amp;CX$2),Adjustments!AE$4:AE$921)</f>
        <v>0</v>
      </c>
      <c r="CY107" s="27">
        <f>SUMIF(Adjustments!$J$4:$J$921,($F107&amp;"/"&amp;CY$4&amp;"/"&amp;CY$3&amp;"/"&amp;CY$2),Adjustments!AF$4:AF$921)</f>
        <v>0</v>
      </c>
      <c r="CZ107" s="27">
        <f>SUMIF(Adjustments!$J$4:$J$921,($F107&amp;"/"&amp;CZ$4&amp;"/"&amp;CZ$3&amp;"/"&amp;CZ$2),Adjustments!AG$4:AG$921)</f>
        <v>0</v>
      </c>
      <c r="DA107" s="27">
        <f>SUMIF(Adjustments!$J$4:$J$921,($F107&amp;"/"&amp;DA$4&amp;"/"&amp;DA$3&amp;"/"&amp;DA$2),Adjustments!AH$4:AH$921)</f>
        <v>0</v>
      </c>
      <c r="DB107" s="5"/>
      <c r="DC107" s="27">
        <f>SUMIF(Adjustments!$J$4:$J$921,($F107&amp;"/"&amp;DC$4&amp;"/"&amp;DC$3&amp;"/"&amp;DC$2),Adjustments!L$4:L$921)</f>
        <v>0</v>
      </c>
      <c r="DD107" s="27">
        <f>SUMIF(Adjustments!$J$4:$J$921,($F107&amp;"/"&amp;DD$4&amp;"/"&amp;DD$3&amp;"/"&amp;DD$2),Adjustments!M$4:M$921)</f>
        <v>0</v>
      </c>
      <c r="DE107" s="27">
        <f>SUMIF(Adjustments!$J$4:$J$921,($F107&amp;"/"&amp;DE$4&amp;"/"&amp;DE$3&amp;"/"&amp;DE$2),Adjustments!N$4:N$921)</f>
        <v>0</v>
      </c>
      <c r="DF107" s="27">
        <f>SUMIF(Adjustments!$J$4:$J$921,($F107&amp;"/"&amp;DF$4&amp;"/"&amp;DF$3&amp;"/"&amp;DF$2),Adjustments!O$4:O$921)</f>
        <v>0</v>
      </c>
      <c r="DG107" s="27">
        <f>SUMIF(Adjustments!$J$4:$J$921,($F107&amp;"/"&amp;DG$4&amp;"/"&amp;DG$3&amp;"/"&amp;DG$2),Adjustments!P$4:P$921)</f>
        <v>0</v>
      </c>
      <c r="DH107" s="27">
        <f>SUMIF(Adjustments!$J$4:$J$921,($F107&amp;"/"&amp;DH$4&amp;"/"&amp;DH$3&amp;"/"&amp;DH$2),Adjustments!Q$4:Q$921)</f>
        <v>0</v>
      </c>
      <c r="DI107" s="27">
        <f>SUMIF(Adjustments!$J$4:$J$921,($F107&amp;"/"&amp;DI$4&amp;"/"&amp;DI$3&amp;"/"&amp;DI$2),Adjustments!R$4:R$921)</f>
        <v>0</v>
      </c>
      <c r="DJ107" s="27">
        <f>SUMIF(Adjustments!$J$4:$J$921,($F107&amp;"/"&amp;DJ$4&amp;"/"&amp;DJ$3&amp;"/"&amp;DJ$2),Adjustments!S$4:S$921)</f>
        <v>0</v>
      </c>
      <c r="DK107" s="27">
        <f>SUMIF(Adjustments!$J$4:$J$921,($F107&amp;"/"&amp;DK$4&amp;"/"&amp;DK$3&amp;"/"&amp;DK$2),Adjustments!T$4:T$921)</f>
        <v>0</v>
      </c>
      <c r="DL107" s="27">
        <f>SUMIF(Adjustments!$J$4:$J$921,($F107&amp;"/"&amp;DL$4&amp;"/"&amp;DL$3&amp;"/"&amp;DL$2),Adjustments!U$4:U$921)</f>
        <v>0</v>
      </c>
      <c r="DM107" s="27">
        <f>SUMIF(Adjustments!$J$4:$J$921,($F107&amp;"/"&amp;DM$4&amp;"/"&amp;DM$3&amp;"/"&amp;DM$2),Adjustments!V$4:V$921)</f>
        <v>0</v>
      </c>
      <c r="DN107" s="27">
        <f>SUMIF(Adjustments!$J$4:$J$921,($F107&amp;"/"&amp;DN$4&amp;"/"&amp;DN$3&amp;"/"&amp;DN$2),Adjustments!W$4:W$921)</f>
        <v>0</v>
      </c>
      <c r="DO107" s="27">
        <f>SUMIF(Adjustments!$J$4:$J$921,($F107&amp;"/"&amp;DO$4&amp;"/"&amp;DO$3&amp;"/"&amp;DO$2),Adjustments!X$4:X$921)</f>
        <v>0</v>
      </c>
      <c r="DP107" s="27">
        <f>SUMIF(Adjustments!$J$4:$J$921,($F107&amp;"/"&amp;DP$4&amp;"/"&amp;DP$3&amp;"/"&amp;DP$2),Adjustments!Y$4:Y$921)</f>
        <v>0</v>
      </c>
      <c r="DQ107" s="27">
        <f>SUMIF(Adjustments!$J$4:$J$921,($F107&amp;"/"&amp;DQ$4&amp;"/"&amp;DQ$3&amp;"/"&amp;DQ$2),Adjustments!Z$4:Z$921)</f>
        <v>0</v>
      </c>
      <c r="DR107" s="27">
        <f>SUMIF(Adjustments!$J$4:$J$921,($F107&amp;"/"&amp;DR$4&amp;"/"&amp;DR$3&amp;"/"&amp;DR$2),Adjustments!AA$4:AA$921)</f>
        <v>0</v>
      </c>
      <c r="DS107" s="27">
        <f>SUMIF(Adjustments!$J$4:$J$921,($F107&amp;"/"&amp;DS$4&amp;"/"&amp;DS$3&amp;"/"&amp;DS$2),Adjustments!AB$4:AB$921)</f>
        <v>0</v>
      </c>
      <c r="DT107" s="27">
        <f>SUMIF(Adjustments!$J$4:$J$921,($F107&amp;"/"&amp;DT$4&amp;"/"&amp;DT$3&amp;"/"&amp;DT$2),Adjustments!AC$4:AC$921)</f>
        <v>0</v>
      </c>
      <c r="DU107" s="27">
        <f>SUMIF(Adjustments!$J$4:$J$921,($F107&amp;"/"&amp;DU$4&amp;"/"&amp;DU$3&amp;"/"&amp;DU$2),Adjustments!AD$4:AD$921)</f>
        <v>0</v>
      </c>
      <c r="DV107" s="27">
        <f>SUMIF(Adjustments!$J$4:$J$921,($F107&amp;"/"&amp;DV$4&amp;"/"&amp;DV$3&amp;"/"&amp;DV$2),Adjustments!AE$4:AE$921)</f>
        <v>0</v>
      </c>
      <c r="DW107" s="27">
        <f>SUMIF(Adjustments!$J$4:$J$921,($F107&amp;"/"&amp;DW$4&amp;"/"&amp;DW$3&amp;"/"&amp;DW$2),Adjustments!AF$4:AF$921)</f>
        <v>0</v>
      </c>
      <c r="DX107" s="27">
        <f>SUMIF(Adjustments!$J$4:$J$921,($F107&amp;"/"&amp;DX$4&amp;"/"&amp;DX$3&amp;"/"&amp;DX$2),Adjustments!AG$4:AG$921)</f>
        <v>0</v>
      </c>
      <c r="DY107" s="27">
        <f>SUMIF(Adjustments!$J$4:$J$921,($F107&amp;"/"&amp;DY$4&amp;"/"&amp;DY$3&amp;"/"&amp;DY$2),Adjustments!AH$4:AH$921)</f>
        <v>0</v>
      </c>
      <c r="DZ107" s="5"/>
      <c r="EA107" s="27">
        <f>SUMIF(Adjustments!$J$4:$J$921,($F107&amp;"/"&amp;EA$4&amp;"/"&amp;EA$3&amp;"/"&amp;EA$2),Adjustments!L$4:L$921)</f>
        <v>0</v>
      </c>
      <c r="EB107" s="27">
        <f>SUMIF(Adjustments!$J$4:$J$921,($F107&amp;"/"&amp;EB$4&amp;"/"&amp;EB$3&amp;"/"&amp;EB$2),Adjustments!M$4:M$921)</f>
        <v>0</v>
      </c>
      <c r="EC107" s="27">
        <f>SUMIF(Adjustments!$J$4:$J$921,($F107&amp;"/"&amp;EC$4&amp;"/"&amp;EC$3&amp;"/"&amp;EC$2),Adjustments!N$4:N$921)</f>
        <v>0</v>
      </c>
      <c r="ED107" s="27">
        <f>SUMIF(Adjustments!$J$4:$J$921,($F107&amp;"/"&amp;ED$4&amp;"/"&amp;ED$3&amp;"/"&amp;ED$2),Adjustments!O$4:O$921)</f>
        <v>0</v>
      </c>
      <c r="EE107" s="27">
        <f>SUMIF(Adjustments!$J$4:$J$921,($F107&amp;"/"&amp;EE$4&amp;"/"&amp;EE$3&amp;"/"&amp;EE$2),Adjustments!P$4:P$921)</f>
        <v>0</v>
      </c>
      <c r="EF107" s="27">
        <f>SUMIF(Adjustments!$J$4:$J$921,($F107&amp;"/"&amp;EF$4&amp;"/"&amp;EF$3&amp;"/"&amp;EF$2),Adjustments!Q$4:Q$921)</f>
        <v>0</v>
      </c>
      <c r="EG107" s="27">
        <f>SUMIF(Adjustments!$J$4:$J$921,($F107&amp;"/"&amp;EG$4&amp;"/"&amp;EG$3&amp;"/"&amp;EG$2),Adjustments!R$4:R$921)</f>
        <v>0</v>
      </c>
      <c r="EH107" s="27">
        <f>SUMIF(Adjustments!$J$4:$J$921,($F107&amp;"/"&amp;EH$4&amp;"/"&amp;EH$3&amp;"/"&amp;EH$2),Adjustments!S$4:S$921)</f>
        <v>0</v>
      </c>
      <c r="EI107" s="27">
        <f>SUMIF(Adjustments!$J$4:$J$921,($F107&amp;"/"&amp;EI$4&amp;"/"&amp;EI$3&amp;"/"&amp;EI$2),Adjustments!T$4:T$921)</f>
        <v>0</v>
      </c>
      <c r="EJ107" s="27">
        <f>SUMIF(Adjustments!$J$4:$J$921,($F107&amp;"/"&amp;EJ$4&amp;"/"&amp;EJ$3&amp;"/"&amp;EJ$2),Adjustments!U$4:U$921)</f>
        <v>0</v>
      </c>
      <c r="EK107" s="27">
        <f>SUMIF(Adjustments!$J$4:$J$921,($F107&amp;"/"&amp;EK$4&amp;"/"&amp;EK$3&amp;"/"&amp;EK$2),Adjustments!V$4:V$921)</f>
        <v>0</v>
      </c>
      <c r="EL107" s="27">
        <f>SUMIF(Adjustments!$J$4:$J$921,($F107&amp;"/"&amp;EL$4&amp;"/"&amp;EL$3&amp;"/"&amp;EL$2),Adjustments!W$4:W$921)</f>
        <v>0</v>
      </c>
      <c r="EM107" s="27">
        <f>SUMIF(Adjustments!$J$4:$J$921,($F107&amp;"/"&amp;EM$4&amp;"/"&amp;EM$3&amp;"/"&amp;EM$2),Adjustments!X$4:X$921)</f>
        <v>0</v>
      </c>
      <c r="EN107" s="27">
        <f>SUMIF(Adjustments!$J$4:$J$921,($F107&amp;"/"&amp;EN$4&amp;"/"&amp;EN$3&amp;"/"&amp;EN$2),Adjustments!Y$4:Y$921)</f>
        <v>0</v>
      </c>
      <c r="EO107" s="27">
        <f>SUMIF(Adjustments!$J$4:$J$921,($F107&amp;"/"&amp;EO$4&amp;"/"&amp;EO$3&amp;"/"&amp;EO$2),Adjustments!Z$4:Z$921)</f>
        <v>0</v>
      </c>
      <c r="EP107" s="27">
        <f>SUMIF(Adjustments!$J$4:$J$921,($F107&amp;"/"&amp;EP$4&amp;"/"&amp;EP$3&amp;"/"&amp;EP$2),Adjustments!AA$4:AA$921)</f>
        <v>0</v>
      </c>
      <c r="EQ107" s="27">
        <f>SUMIF(Adjustments!$J$4:$J$921,($F107&amp;"/"&amp;EQ$4&amp;"/"&amp;EQ$3&amp;"/"&amp;EQ$2),Adjustments!AB$4:AB$921)</f>
        <v>0</v>
      </c>
      <c r="ER107" s="27">
        <f>SUMIF(Adjustments!$J$4:$J$921,($F107&amp;"/"&amp;ER$4&amp;"/"&amp;ER$3&amp;"/"&amp;ER$2),Adjustments!AC$4:AC$921)</f>
        <v>0</v>
      </c>
      <c r="ES107" s="27">
        <f>SUMIF(Adjustments!$J$4:$J$921,($F107&amp;"/"&amp;ES$4&amp;"/"&amp;ES$3&amp;"/"&amp;ES$2),Adjustments!AD$4:AD$921)</f>
        <v>0</v>
      </c>
      <c r="ET107" s="27">
        <f>SUMIF(Adjustments!$J$4:$J$921,($F107&amp;"/"&amp;ET$4&amp;"/"&amp;ET$3&amp;"/"&amp;ET$2),Adjustments!AE$4:AE$921)</f>
        <v>0</v>
      </c>
      <c r="EU107" s="27">
        <f>SUMIF(Adjustments!$J$4:$J$921,($F107&amp;"/"&amp;EU$4&amp;"/"&amp;EU$3&amp;"/"&amp;EU$2),Adjustments!AF$4:AF$921)</f>
        <v>0</v>
      </c>
      <c r="EV107" s="27">
        <f>SUMIF(Adjustments!$J$4:$J$921,($F107&amp;"/"&amp;EV$4&amp;"/"&amp;EV$3&amp;"/"&amp;EV$2),Adjustments!AG$4:AG$921)</f>
        <v>0</v>
      </c>
      <c r="EW107" s="27">
        <f>SUMIF(Adjustments!$J$4:$J$921,($F107&amp;"/"&amp;EW$4&amp;"/"&amp;EW$3&amp;"/"&amp;EW$2),Adjustments!AH$4:AH$921)</f>
        <v>0</v>
      </c>
      <c r="EX107" s="5"/>
      <c r="EY107" s="27">
        <f>SUMIF(Adjustments!$J$4:$J$921,($F107&amp;"/"&amp;EY$4&amp;"/"&amp;EY$3&amp;"/"&amp;EY$2),Adjustments!L$4:L$921)</f>
        <v>0</v>
      </c>
      <c r="EZ107" s="27">
        <f>SUMIF(Adjustments!$J$4:$J$921,($F107&amp;"/"&amp;EZ$4&amp;"/"&amp;EZ$3&amp;"/"&amp;EZ$2),Adjustments!M$4:M$921)</f>
        <v>0</v>
      </c>
      <c r="FA107" s="27">
        <f>SUMIF(Adjustments!$J$4:$J$921,($F107&amp;"/"&amp;FA$4&amp;"/"&amp;FA$3&amp;"/"&amp;FA$2),Adjustments!N$4:N$921)</f>
        <v>0</v>
      </c>
      <c r="FB107" s="27">
        <f>SUMIF(Adjustments!$J$4:$J$921,($F107&amp;"/"&amp;FB$4&amp;"/"&amp;FB$3&amp;"/"&amp;FB$2),Adjustments!O$4:O$921)</f>
        <v>0</v>
      </c>
      <c r="FC107" s="27">
        <f>SUMIF(Adjustments!$J$4:$J$921,($F107&amp;"/"&amp;FC$4&amp;"/"&amp;FC$3&amp;"/"&amp;FC$2),Adjustments!P$4:P$921)</f>
        <v>0</v>
      </c>
      <c r="FD107" s="27">
        <f>SUMIF(Adjustments!$J$4:$J$921,($F107&amp;"/"&amp;FD$4&amp;"/"&amp;FD$3&amp;"/"&amp;FD$2),Adjustments!Q$4:Q$921)</f>
        <v>0</v>
      </c>
      <c r="FE107" s="27">
        <f>SUMIF(Adjustments!$J$4:$J$921,($F107&amp;"/"&amp;FE$4&amp;"/"&amp;FE$3&amp;"/"&amp;FE$2),Adjustments!R$4:R$921)</f>
        <v>0</v>
      </c>
      <c r="FF107" s="27">
        <f>SUMIF(Adjustments!$J$4:$J$921,($F107&amp;"/"&amp;FF$4&amp;"/"&amp;FF$3&amp;"/"&amp;FF$2),Adjustments!S$4:S$921)</f>
        <v>0</v>
      </c>
      <c r="FG107" s="27">
        <f>SUMIF(Adjustments!$J$4:$J$921,($F107&amp;"/"&amp;FG$4&amp;"/"&amp;FG$3&amp;"/"&amp;FG$2),Adjustments!T$4:T$921)</f>
        <v>0</v>
      </c>
      <c r="FH107" s="27">
        <f>SUMIF(Adjustments!$J$4:$J$921,($F107&amp;"/"&amp;FH$4&amp;"/"&amp;FH$3&amp;"/"&amp;FH$2),Adjustments!U$4:U$921)</f>
        <v>0</v>
      </c>
      <c r="FI107" s="27">
        <f>SUMIF(Adjustments!$J$4:$J$921,($F107&amp;"/"&amp;FI$4&amp;"/"&amp;FI$3&amp;"/"&amp;FI$2),Adjustments!V$4:V$921)</f>
        <v>0</v>
      </c>
      <c r="FJ107" s="27">
        <f>SUMIF(Adjustments!$J$4:$J$921,($F107&amp;"/"&amp;FJ$4&amp;"/"&amp;FJ$3&amp;"/"&amp;FJ$2),Adjustments!W$4:W$921)</f>
        <v>0</v>
      </c>
      <c r="FK107" s="27">
        <f>SUMIF(Adjustments!$J$4:$J$921,($F107&amp;"/"&amp;FK$4&amp;"/"&amp;FK$3&amp;"/"&amp;FK$2),Adjustments!X$4:X$921)</f>
        <v>0</v>
      </c>
      <c r="FL107" s="27">
        <f>SUMIF(Adjustments!$J$4:$J$921,($F107&amp;"/"&amp;FL$4&amp;"/"&amp;FL$3&amp;"/"&amp;FL$2),Adjustments!Y$4:Y$921)</f>
        <v>0</v>
      </c>
      <c r="FM107" s="27">
        <f>SUMIF(Adjustments!$J$4:$J$921,($F107&amp;"/"&amp;FM$4&amp;"/"&amp;FM$3&amp;"/"&amp;FM$2),Adjustments!Z$4:Z$921)</f>
        <v>0</v>
      </c>
      <c r="FN107" s="27">
        <f>SUMIF(Adjustments!$J$4:$J$921,($F107&amp;"/"&amp;FN$4&amp;"/"&amp;FN$3&amp;"/"&amp;FN$2),Adjustments!AA$4:AA$921)</f>
        <v>0</v>
      </c>
      <c r="FO107" s="27">
        <f>SUMIF(Adjustments!$J$4:$J$921,($F107&amp;"/"&amp;FO$4&amp;"/"&amp;FO$3&amp;"/"&amp;FO$2),Adjustments!AB$4:AB$921)</f>
        <v>0</v>
      </c>
      <c r="FP107" s="27">
        <f>SUMIF(Adjustments!$J$4:$J$921,($F107&amp;"/"&amp;FP$4&amp;"/"&amp;FP$3&amp;"/"&amp;FP$2),Adjustments!AC$4:AC$921)</f>
        <v>0</v>
      </c>
      <c r="FQ107" s="27">
        <f>SUMIF(Adjustments!$J$4:$J$921,($F107&amp;"/"&amp;FQ$4&amp;"/"&amp;FQ$3&amp;"/"&amp;FQ$2),Adjustments!AD$4:AD$921)</f>
        <v>0</v>
      </c>
      <c r="FR107" s="27">
        <f>SUMIF(Adjustments!$J$4:$J$921,($F107&amp;"/"&amp;FR$4&amp;"/"&amp;FR$3&amp;"/"&amp;FR$2),Adjustments!AE$4:AE$921)</f>
        <v>0</v>
      </c>
      <c r="FS107" s="27">
        <f>SUMIF(Adjustments!$J$4:$J$921,($F107&amp;"/"&amp;FS$4&amp;"/"&amp;FS$3&amp;"/"&amp;FS$2),Adjustments!AF$4:AF$921)</f>
        <v>0</v>
      </c>
      <c r="FT107" s="27">
        <f>SUMIF(Adjustments!$J$4:$J$921,($F107&amp;"/"&amp;FT$4&amp;"/"&amp;FT$3&amp;"/"&amp;FT$2),Adjustments!AG$4:AG$921)</f>
        <v>0</v>
      </c>
      <c r="FU107" s="27">
        <f>SUMIF(Adjustments!$J$4:$J$921,($F107&amp;"/"&amp;FU$4&amp;"/"&amp;FU$3&amp;"/"&amp;FU$2),Adjustments!AH$4:AH$921)</f>
        <v>0</v>
      </c>
      <c r="FV107" s="5"/>
      <c r="FW107" s="27">
        <f t="shared" si="302"/>
        <v>0</v>
      </c>
      <c r="FX107" s="5"/>
      <c r="FY107" s="358">
        <f>VLOOKUP(F107,Scenarios!Z109:AD230,5,0)</f>
        <v>-1199434.76</v>
      </c>
      <c r="FZ107" s="16">
        <f t="shared" ref="FZ107:FZ115" si="414">FY107-J107-AI107-(BG107+CE107+DC107+EA107+EY107)</f>
        <v>-1205738.7760025586</v>
      </c>
      <c r="GA107" s="16">
        <f t="shared" ref="GA107:GA115" si="415">FZ107-K107-AJ107-(BH107+CF107+DD107+EB107+EZ107)</f>
        <v>-1212042.7920051173</v>
      </c>
      <c r="GB107" s="16">
        <f t="shared" ref="GB107:GB115" si="416">GA107-L107-AK107-(BI107+CG107+DE107+EC107+FA107)</f>
        <v>-1218346.8080076759</v>
      </c>
      <c r="GC107" s="16">
        <f t="shared" ref="GC107:GC115" si="417">GB107-M107-AL107-(BJ107+CH107+DF107+ED107+FB107)</f>
        <v>-1224650.8240102346</v>
      </c>
      <c r="GD107" s="16">
        <f t="shared" ref="GD107:GD115" si="418">GC107-N107-AM107-(BK107+CI107+DG107+EE107+FC107)</f>
        <v>-1230954.8400127932</v>
      </c>
      <c r="GE107" s="16">
        <f t="shared" ref="GE107:GE115" si="419">GD107-O107-AN107-(BL107+CJ107+DH107+EF107+FD107)</f>
        <v>-1237258.8560153518</v>
      </c>
      <c r="GF107" s="16">
        <f t="shared" ref="GF107:GF115" si="420">GE107-P107-AO107-(BM107+CK107+DI107+EG107+FE107)</f>
        <v>-1243562.8720179105</v>
      </c>
      <c r="GG107" s="16">
        <f t="shared" ref="GG107:GG115" si="421">GF107-Q107-AP107-(BN107+CL107+DJ107+EH107+FF107)</f>
        <v>-1249866.8880204691</v>
      </c>
      <c r="GH107" s="16">
        <f t="shared" ref="GH107:GH115" si="422">GG107-R107-AQ107-(BO107+CM107+DK107+EI107+FG107)</f>
        <v>-1256170.9040230277</v>
      </c>
      <c r="GI107" s="16">
        <f t="shared" ref="GI107:GI115" si="423">GH107-S107-AR107-(BP107+CN107+DL107+EJ107+FH107)</f>
        <v>-1262474.9200255864</v>
      </c>
      <c r="GJ107" s="16">
        <f t="shared" ref="GJ107:GJ115" si="424">GI107-T107-AS107-(BQ107+CO107+DM107+EK107+FI107)</f>
        <v>-1268778.936028145</v>
      </c>
      <c r="GK107" s="16">
        <f t="shared" ref="GK107:GK115" si="425">GJ107-U107-AT107-(BR107+CP107+DN107+EL107+FJ107)</f>
        <v>-1275082.9520307037</v>
      </c>
      <c r="GL107" s="16">
        <f t="shared" ref="GL107:GL115" si="426">GK107-V107-AU107-(BS107+CQ107+DO107+EM107+FK107)</f>
        <v>-1281386.9680332623</v>
      </c>
      <c r="GM107" s="16">
        <f t="shared" ref="GM107:GM115" si="427">GL107-W107-AV107-(BT107+CR107+DP107+EN107+FL107)</f>
        <v>-1287690.9840358209</v>
      </c>
      <c r="GN107" s="16">
        <f t="shared" ref="GN107:GN115" si="428">GM107-X107-AW107-(BU107+CS107+DQ107+EO107+FM107)</f>
        <v>-1293995.0000383796</v>
      </c>
      <c r="GO107" s="16">
        <f t="shared" ref="GO107:GO115" si="429">GN107-Y107-AX107-(BV107+CT107+DR107+EP107+FN107)</f>
        <v>-1300299.0160409382</v>
      </c>
      <c r="GP107" s="16">
        <f t="shared" ref="GP107:GP115" si="430">GO107-Z107-AY107-(BW107+CU107+DS107+EQ107+FO107)</f>
        <v>-1306603.0320434968</v>
      </c>
      <c r="GQ107" s="16">
        <f t="shared" ref="GQ107:GQ115" si="431">GP107-AA107-AZ107-(BX107+CV107+DT107+ER107+FP107)</f>
        <v>-1312907.0480460555</v>
      </c>
      <c r="GR107" s="16">
        <f t="shared" ref="GR107:GR115" si="432">GQ107-AB107-BA107-(BY107+CW107+DU107+ES107+FQ107)</f>
        <v>-1319211.0640486141</v>
      </c>
      <c r="GS107" s="16">
        <f t="shared" ref="GS107:GS115" si="433">GR107-AC107-BB107-(BZ107+CX107+DV107+ET107+FR107)</f>
        <v>-1325515.0800511728</v>
      </c>
      <c r="GT107" s="16">
        <f t="shared" ref="GT107:GT115" si="434">GS107-AD107-BC107-(CA107+CY107+DW107+EU107+FS107)</f>
        <v>-1331819.0960537314</v>
      </c>
      <c r="GU107" s="16">
        <f t="shared" ref="GU107:GU115" si="435">GT107-AE107-BD107-(CB107+CZ107+DX107+EV107+FT107)</f>
        <v>-1338123.11205629</v>
      </c>
      <c r="GV107" s="16">
        <f t="shared" ref="GV107:GV115" si="436">GU107-AF107-BE107-(CC107+DA107+DY107+EW107+FU107)</f>
        <v>-1344427.1280588487</v>
      </c>
      <c r="GW107" s="13"/>
      <c r="GX107" s="569" t="s">
        <v>1014</v>
      </c>
      <c r="GY107" s="599" t="str">
        <f t="shared" si="242"/>
        <v>111GPCA</v>
      </c>
      <c r="GZ107" s="563">
        <f t="shared" ref="GZ107:GZ115" si="437">AVERAGE(GJ107:GV107)</f>
        <v>-1306603.0320434968</v>
      </c>
      <c r="HA107" s="127">
        <f>VLOOKUP($GX107,Scenarios!$V$11:$Y$132,4,0)</f>
        <v>-1081322.1399999999</v>
      </c>
      <c r="HB107" s="127">
        <f t="shared" si="328"/>
        <v>-225280.89204349695</v>
      </c>
      <c r="HD107" s="106">
        <f>VLOOKUP($GX107,Scenarios!$AE$11:$AF$132,2,0)</f>
        <v>-1306603.0320434968</v>
      </c>
      <c r="HE107" s="106">
        <f>VLOOKUP($GX107,Scenarios!$V$11:$Y$132,4,0)</f>
        <v>-1081322.1399999999</v>
      </c>
      <c r="HF107" s="106">
        <f t="shared" si="329"/>
        <v>-225280.89204349695</v>
      </c>
      <c r="HH107" s="106">
        <f t="shared" si="327"/>
        <v>0</v>
      </c>
    </row>
    <row r="108" spans="1:216">
      <c r="A108" t="s">
        <v>37</v>
      </c>
      <c r="B108" t="s">
        <v>40</v>
      </c>
      <c r="C108" t="s">
        <v>40</v>
      </c>
      <c r="D108" s="5" t="s">
        <v>148</v>
      </c>
      <c r="E108" s="5" t="s">
        <v>36</v>
      </c>
      <c r="F108" s="5" t="s">
        <v>168</v>
      </c>
      <c r="G108" s="5" t="s">
        <v>87</v>
      </c>
      <c r="H108" s="5" t="s">
        <v>1015</v>
      </c>
      <c r="I108" s="5"/>
      <c r="J108" s="119">
        <f>SUMIF(Retirements!$E$10:$E$96,'Accum Dep'!$F108,Retirements!ED$10:ED$97)</f>
        <v>0</v>
      </c>
      <c r="K108" s="119">
        <f>SUMIF(Retirements!$E$10:$E$96,'Accum Dep'!$F108,Retirements!EE$10:EE$97)</f>
        <v>0</v>
      </c>
      <c r="L108" s="119">
        <f>SUMIF(Retirements!$E$10:$E$96,'Accum Dep'!$F108,Retirements!EF$10:EF$97)</f>
        <v>0</v>
      </c>
      <c r="M108" s="119">
        <f>SUMIF(Retirements!$E$10:$E$96,'Accum Dep'!$F108,Retirements!EG$10:EG$97)</f>
        <v>0</v>
      </c>
      <c r="N108" s="119">
        <f>SUMIF(Retirements!$E$10:$E$96,'Accum Dep'!$F108,Retirements!EH$10:EH$97)</f>
        <v>0</v>
      </c>
      <c r="O108" s="119">
        <f>SUMIF(Retirements!$E$10:$E$96,'Accum Dep'!$F108,Retirements!EI$10:EI$97)</f>
        <v>0</v>
      </c>
      <c r="P108" s="119">
        <f>SUMIF(Retirements!$E$10:$E$96,'Accum Dep'!$F108,Retirements!EJ$10:EJ$97)</f>
        <v>0</v>
      </c>
      <c r="Q108" s="119">
        <f>SUMIF(Retirements!$E$10:$E$96,'Accum Dep'!$F108,Retirements!EK$10:EK$97)</f>
        <v>0</v>
      </c>
      <c r="R108" s="119">
        <f>SUMIF(Retirements!$E$10:$E$96,'Accum Dep'!$F108,Retirements!EL$10:EL$97)</f>
        <v>0</v>
      </c>
      <c r="S108" s="119">
        <f>SUMIF(Retirements!$E$10:$E$96,'Accum Dep'!$F108,Retirements!EM$10:EM$97)</f>
        <v>0</v>
      </c>
      <c r="T108" s="119">
        <f>SUMIF(Retirements!$E$10:$E$96,'Accum Dep'!$F108,Retirements!EN$10:EN$97)</f>
        <v>0</v>
      </c>
      <c r="U108" s="119">
        <f>SUMIF(Retirements!$E$10:$E$96,'Accum Dep'!$F108,Retirements!EO$10:EO$97)</f>
        <v>0</v>
      </c>
      <c r="V108" s="119">
        <f>SUMIF(Retirements!$E$10:$E$96,'Accum Dep'!$F108,Retirements!EP$10:EP$97)</f>
        <v>0</v>
      </c>
      <c r="W108" s="119">
        <f>SUMIF(Retirements!$E$10:$E$96,'Accum Dep'!$F108,Retirements!EQ$10:EQ$97)</f>
        <v>0</v>
      </c>
      <c r="X108" s="119">
        <f>SUMIF(Retirements!$E$10:$E$96,'Accum Dep'!$F108,Retirements!ER$10:ER$97)</f>
        <v>0</v>
      </c>
      <c r="Y108" s="119">
        <f>SUMIF(Retirements!$E$10:$E$96,'Accum Dep'!$F108,Retirements!ES$10:ES$97)</f>
        <v>0</v>
      </c>
      <c r="Z108" s="119">
        <f>SUMIF(Retirements!$E$10:$E$96,'Accum Dep'!$F108,Retirements!ET$10:ET$97)</f>
        <v>0</v>
      </c>
      <c r="AA108" s="119">
        <f>SUMIF(Retirements!$E$10:$E$96,'Accum Dep'!$F108,Retirements!EU$10:EU$97)</f>
        <v>0</v>
      </c>
      <c r="AB108" s="119">
        <f>SUMIF(Retirements!$E$10:$E$96,'Accum Dep'!$F108,Retirements!EV$10:EV$97)</f>
        <v>0</v>
      </c>
      <c r="AC108" s="119">
        <f>SUMIF(Retirements!$E$10:$E$96,'Accum Dep'!$F108,Retirements!EW$10:EW$97)</f>
        <v>0</v>
      </c>
      <c r="AD108" s="119">
        <f>SUMIF(Retirements!$E$10:$E$96,'Accum Dep'!$F108,Retirements!EX$10:EX$97)</f>
        <v>0</v>
      </c>
      <c r="AE108" s="119">
        <f>SUMIF(Retirements!$E$10:$E$96,'Accum Dep'!$F108,Retirements!EY$10:EY$97)</f>
        <v>0</v>
      </c>
      <c r="AF108" s="119">
        <f>SUMIF(Retirements!$E$10:$E$96,'Accum Dep'!$F108,Retirements!EZ$10:EZ$97)</f>
        <v>0</v>
      </c>
      <c r="AG108" s="7"/>
      <c r="AH108" s="27">
        <f>SUMIF('Depreciation Exp'!$F$8:$F$130,'Accum Dep'!$F108,'Depreciation Exp'!CH$8:CH$133)</f>
        <v>22780.586689448101</v>
      </c>
      <c r="AI108" s="27">
        <f>SUMIF('Depreciation Exp'!$F$8:$F$130,'Accum Dep'!$F108,'Depreciation Exp'!CI$8:CI$133)</f>
        <v>22780.586689448101</v>
      </c>
      <c r="AJ108" s="27">
        <f>SUMIF('Depreciation Exp'!$F$8:$F$130,'Accum Dep'!$F108,'Depreciation Exp'!CJ$8:CJ$133)</f>
        <v>22780.586689448101</v>
      </c>
      <c r="AK108" s="27">
        <f>SUMIF('Depreciation Exp'!$F$8:$F$130,'Accum Dep'!$F108,'Depreciation Exp'!CK$8:CK$133)</f>
        <v>22780.586689448101</v>
      </c>
      <c r="AL108" s="27">
        <f>SUMIF('Depreciation Exp'!$F$8:$F$130,'Accum Dep'!$F108,'Depreciation Exp'!CL$8:CL$133)</f>
        <v>22780.586689448101</v>
      </c>
      <c r="AM108" s="27">
        <f>SUMIF('Depreciation Exp'!$F$8:$F$130,'Accum Dep'!$F108,'Depreciation Exp'!CM$8:CM$133)</f>
        <v>22780.586689448101</v>
      </c>
      <c r="AN108" s="27">
        <f>SUMIF('Depreciation Exp'!$F$8:$F$130,'Accum Dep'!$F108,'Depreciation Exp'!CN$8:CN$133)</f>
        <v>22780.586689448101</v>
      </c>
      <c r="AO108" s="27">
        <f>SUMIF('Depreciation Exp'!$F$8:$F$130,'Accum Dep'!$F108,'Depreciation Exp'!CO$8:CO$133)</f>
        <v>22780.586689448101</v>
      </c>
      <c r="AP108" s="27">
        <f>SUMIF('Depreciation Exp'!$F$8:$F$130,'Accum Dep'!$F108,'Depreciation Exp'!CP$8:CP$133)</f>
        <v>22780.586689448101</v>
      </c>
      <c r="AQ108" s="27">
        <f>SUMIF('Depreciation Exp'!$F$8:$F$130,'Accum Dep'!$F108,'Depreciation Exp'!CQ$8:CQ$133)</f>
        <v>22780.586689448101</v>
      </c>
      <c r="AR108" s="27">
        <f>SUMIF('Depreciation Exp'!$F$8:$F$130,'Accum Dep'!$F108,'Depreciation Exp'!CR$8:CR$133)</f>
        <v>22780.586689448101</v>
      </c>
      <c r="AS108" s="27">
        <f>SUMIF('Depreciation Exp'!$F$8:$F$130,'Accum Dep'!$F108,'Depreciation Exp'!CS$8:CS$133)</f>
        <v>22780.586689448101</v>
      </c>
      <c r="AT108" s="27">
        <f>SUMIF('Depreciation Exp'!$F$8:$F$130,'Accum Dep'!$F108,'Depreciation Exp'!CT$8:CT$133)</f>
        <v>22780.586689448101</v>
      </c>
      <c r="AU108" s="27">
        <f>SUMIF('Depreciation Exp'!$F$8:$F$130,'Accum Dep'!$F108,'Depreciation Exp'!CU$8:CU$133)</f>
        <v>22780.586689448101</v>
      </c>
      <c r="AV108" s="27">
        <f>SUMIF('Depreciation Exp'!$F$8:$F$130,'Accum Dep'!$F108,'Depreciation Exp'!CV$8:CV$133)</f>
        <v>22780.586689448101</v>
      </c>
      <c r="AW108" s="27">
        <f>SUMIF('Depreciation Exp'!$F$8:$F$130,'Accum Dep'!$F108,'Depreciation Exp'!CW$8:CW$133)</f>
        <v>22780.586689448101</v>
      </c>
      <c r="AX108" s="27">
        <f>SUMIF('Depreciation Exp'!$F$8:$F$130,'Accum Dep'!$F108,'Depreciation Exp'!CX$8:CX$133)</f>
        <v>22780.586689448101</v>
      </c>
      <c r="AY108" s="27">
        <f>SUMIF('Depreciation Exp'!$F$8:$F$130,'Accum Dep'!$F108,'Depreciation Exp'!CY$8:CY$133)</f>
        <v>22780.586689448101</v>
      </c>
      <c r="AZ108" s="27">
        <f>SUMIF('Depreciation Exp'!$F$8:$F$130,'Accum Dep'!$F108,'Depreciation Exp'!CZ$8:CZ$133)</f>
        <v>22780.586689448101</v>
      </c>
      <c r="BA108" s="27">
        <f>SUMIF('Depreciation Exp'!$F$8:$F$130,'Accum Dep'!$F108,'Depreciation Exp'!DA$8:DA$133)</f>
        <v>22780.586689448101</v>
      </c>
      <c r="BB108" s="27">
        <f>SUMIF('Depreciation Exp'!$F$8:$F$130,'Accum Dep'!$F108,'Depreciation Exp'!DB$8:DB$133)</f>
        <v>22780.586689448101</v>
      </c>
      <c r="BC108" s="27">
        <f>SUMIF('Depreciation Exp'!$F$8:$F$130,'Accum Dep'!$F108,'Depreciation Exp'!DC$8:DC$133)</f>
        <v>22780.586689448101</v>
      </c>
      <c r="BD108" s="27">
        <f>SUMIF('Depreciation Exp'!$F$8:$F$130,'Accum Dep'!$F108,'Depreciation Exp'!DD$8:DD$133)</f>
        <v>22780.586689448101</v>
      </c>
      <c r="BE108" s="27">
        <f>SUMIF('Depreciation Exp'!$F$8:$F$130,'Accum Dep'!$F108,'Depreciation Exp'!DE$8:DE$133)</f>
        <v>22780.586689448101</v>
      </c>
      <c r="BF108" s="59"/>
      <c r="BG108" s="27">
        <f>SUMIF(Adjustments!$J$4:$J$921,($F108&amp;"/"&amp;BG$4&amp;"/"&amp;BG$3&amp;"/"&amp;BG$2),Adjustments!L$4:L$921)</f>
        <v>0</v>
      </c>
      <c r="BH108" s="27">
        <f>SUMIF(Adjustments!$J$4:$J$921,($F108&amp;"/"&amp;BH$4&amp;"/"&amp;BH$3&amp;"/"&amp;BH$2),Adjustments!M$4:M$921)</f>
        <v>0</v>
      </c>
      <c r="BI108" s="27">
        <f>SUMIF(Adjustments!$J$4:$J$921,($F108&amp;"/"&amp;BI$4&amp;"/"&amp;BI$3&amp;"/"&amp;BI$2),Adjustments!N$4:N$921)</f>
        <v>0</v>
      </c>
      <c r="BJ108" s="27">
        <f>SUMIF(Adjustments!$J$4:$J$921,($F108&amp;"/"&amp;BJ$4&amp;"/"&amp;BJ$3&amp;"/"&amp;BJ$2),Adjustments!O$4:O$921)</f>
        <v>0</v>
      </c>
      <c r="BK108" s="27">
        <f>SUMIF(Adjustments!$J$4:$J$921,($F108&amp;"/"&amp;BK$4&amp;"/"&amp;BK$3&amp;"/"&amp;BK$2),Adjustments!P$4:P$921)</f>
        <v>0</v>
      </c>
      <c r="BL108" s="27">
        <f>SUMIF(Adjustments!$J$4:$J$921,($F108&amp;"/"&amp;BL$4&amp;"/"&amp;BL$3&amp;"/"&amp;BL$2),Adjustments!Q$4:Q$921)</f>
        <v>0</v>
      </c>
      <c r="BM108" s="27">
        <f>SUMIF(Adjustments!$J$4:$J$921,($F108&amp;"/"&amp;BM$4&amp;"/"&amp;BM$3&amp;"/"&amp;BM$2),Adjustments!R$4:R$921)</f>
        <v>0</v>
      </c>
      <c r="BN108" s="27">
        <f>SUMIF(Adjustments!$J$4:$J$921,($F108&amp;"/"&amp;BN$4&amp;"/"&amp;BN$3&amp;"/"&amp;BN$2),Adjustments!S$4:S$921)</f>
        <v>0</v>
      </c>
      <c r="BO108" s="27">
        <f>SUMIF(Adjustments!$J$4:$J$921,($F108&amp;"/"&amp;BO$4&amp;"/"&amp;BO$3&amp;"/"&amp;BO$2),Adjustments!T$4:T$921)</f>
        <v>0</v>
      </c>
      <c r="BP108" s="27">
        <f>SUMIF(Adjustments!$J$4:$J$921,($F108&amp;"/"&amp;BP$4&amp;"/"&amp;BP$3&amp;"/"&amp;BP$2),Adjustments!U$4:U$921)</f>
        <v>0</v>
      </c>
      <c r="BQ108" s="27">
        <f>SUMIF(Adjustments!$J$4:$J$921,($F108&amp;"/"&amp;BQ$4&amp;"/"&amp;BQ$3&amp;"/"&amp;BQ$2),Adjustments!V$4:V$921)</f>
        <v>0</v>
      </c>
      <c r="BR108" s="27">
        <f>SUMIF(Adjustments!$J$4:$J$921,($F108&amp;"/"&amp;BR$4&amp;"/"&amp;BR$3&amp;"/"&amp;BR$2),Adjustments!W$4:W$921)</f>
        <v>0</v>
      </c>
      <c r="BS108" s="27">
        <f>SUMIF(Adjustments!$J$4:$J$921,($F108&amp;"/"&amp;BS$4&amp;"/"&amp;BS$3&amp;"/"&amp;BS$2),Adjustments!X$4:X$921)</f>
        <v>0</v>
      </c>
      <c r="BT108" s="27">
        <f>SUMIF(Adjustments!$J$4:$J$921,($F108&amp;"/"&amp;BT$4&amp;"/"&amp;BT$3&amp;"/"&amp;BT$2),Adjustments!Y$4:Y$921)</f>
        <v>0</v>
      </c>
      <c r="BU108" s="27">
        <f>SUMIF(Adjustments!$J$4:$J$921,($F108&amp;"/"&amp;BU$4&amp;"/"&amp;BU$3&amp;"/"&amp;BU$2),Adjustments!Z$4:Z$921)</f>
        <v>0</v>
      </c>
      <c r="BV108" s="27">
        <f>SUMIF(Adjustments!$J$4:$J$921,($F108&amp;"/"&amp;BV$4&amp;"/"&amp;BV$3&amp;"/"&amp;BV$2),Adjustments!AA$4:AA$921)</f>
        <v>0</v>
      </c>
      <c r="BW108" s="27">
        <f>SUMIF(Adjustments!$J$4:$J$921,($F108&amp;"/"&amp;BW$4&amp;"/"&amp;BW$3&amp;"/"&amp;BW$2),Adjustments!AB$4:AB$921)</f>
        <v>0</v>
      </c>
      <c r="BX108" s="27">
        <f>SUMIF(Adjustments!$J$4:$J$921,($F108&amp;"/"&amp;BX$4&amp;"/"&amp;BX$3&amp;"/"&amp;BX$2),Adjustments!AC$4:AC$921)</f>
        <v>0</v>
      </c>
      <c r="BY108" s="27">
        <f>SUMIF(Adjustments!$J$4:$J$921,($F108&amp;"/"&amp;BY$4&amp;"/"&amp;BY$3&amp;"/"&amp;BY$2),Adjustments!AD$4:AD$921)</f>
        <v>0</v>
      </c>
      <c r="BZ108" s="27">
        <f>SUMIF(Adjustments!$J$4:$J$921,($F108&amp;"/"&amp;BZ$4&amp;"/"&amp;BZ$3&amp;"/"&amp;BZ$2),Adjustments!AE$4:AE$921)</f>
        <v>0</v>
      </c>
      <c r="CA108" s="27">
        <f>SUMIF(Adjustments!$J$4:$J$921,($F108&amp;"/"&amp;CA$4&amp;"/"&amp;CA$3&amp;"/"&amp;CA$2),Adjustments!AF$4:AF$921)</f>
        <v>0</v>
      </c>
      <c r="CB108" s="27">
        <f>SUMIF(Adjustments!$J$4:$J$921,($F108&amp;"/"&amp;CB$4&amp;"/"&amp;CB$3&amp;"/"&amp;CB$2),Adjustments!AG$4:AG$921)</f>
        <v>0</v>
      </c>
      <c r="CC108" s="27">
        <f>SUMIF(Adjustments!$J$4:$J$921,($F108&amp;"/"&amp;CC$4&amp;"/"&amp;CC$3&amp;"/"&amp;CC$2),Adjustments!AH$4:AH$921)</f>
        <v>0</v>
      </c>
      <c r="CD108" s="5"/>
      <c r="CE108" s="27">
        <f>SUMIF(Adjustments!$J$4:$J$921,($F108&amp;"/"&amp;CE$4&amp;"/"&amp;CE$3&amp;"/"&amp;CE$2),Adjustments!L$4:L$921)</f>
        <v>0</v>
      </c>
      <c r="CF108" s="27">
        <f>SUMIF(Adjustments!$J$4:$J$921,($F108&amp;"/"&amp;CF$4&amp;"/"&amp;CF$3&amp;"/"&amp;CF$2),Adjustments!M$4:M$921)</f>
        <v>0</v>
      </c>
      <c r="CG108" s="27">
        <f>SUMIF(Adjustments!$J$4:$J$921,($F108&amp;"/"&amp;CG$4&amp;"/"&amp;CG$3&amp;"/"&amp;CG$2),Adjustments!N$4:N$921)</f>
        <v>0</v>
      </c>
      <c r="CH108" s="27">
        <f>SUMIF(Adjustments!$J$4:$J$921,($F108&amp;"/"&amp;CH$4&amp;"/"&amp;CH$3&amp;"/"&amp;CH$2),Adjustments!O$4:O$921)</f>
        <v>0</v>
      </c>
      <c r="CI108" s="27">
        <f>SUMIF(Adjustments!$J$4:$J$921,($F108&amp;"/"&amp;CI$4&amp;"/"&amp;CI$3&amp;"/"&amp;CI$2),Adjustments!P$4:P$921)</f>
        <v>0</v>
      </c>
      <c r="CJ108" s="27">
        <f>SUMIF(Adjustments!$J$4:$J$921,($F108&amp;"/"&amp;CJ$4&amp;"/"&amp;CJ$3&amp;"/"&amp;CJ$2),Adjustments!Q$4:Q$921)</f>
        <v>0</v>
      </c>
      <c r="CK108" s="27">
        <f>SUMIF(Adjustments!$J$4:$J$921,($F108&amp;"/"&amp;CK$4&amp;"/"&amp;CK$3&amp;"/"&amp;CK$2),Adjustments!R$4:R$921)</f>
        <v>0</v>
      </c>
      <c r="CL108" s="27">
        <f>SUMIF(Adjustments!$J$4:$J$921,($F108&amp;"/"&amp;CL$4&amp;"/"&amp;CL$3&amp;"/"&amp;CL$2),Adjustments!S$4:S$921)</f>
        <v>0</v>
      </c>
      <c r="CM108" s="27">
        <f>SUMIF(Adjustments!$J$4:$J$921,($F108&amp;"/"&amp;CM$4&amp;"/"&amp;CM$3&amp;"/"&amp;CM$2),Adjustments!T$4:T$921)</f>
        <v>0</v>
      </c>
      <c r="CN108" s="27">
        <f>SUMIF(Adjustments!$J$4:$J$921,($F108&amp;"/"&amp;CN$4&amp;"/"&amp;CN$3&amp;"/"&amp;CN$2),Adjustments!U$4:U$921)</f>
        <v>0</v>
      </c>
      <c r="CO108" s="27">
        <f>SUMIF(Adjustments!$J$4:$J$921,($F108&amp;"/"&amp;CO$4&amp;"/"&amp;CO$3&amp;"/"&amp;CO$2),Adjustments!V$4:V$921)</f>
        <v>0</v>
      </c>
      <c r="CP108" s="27">
        <f>SUMIF(Adjustments!$J$4:$J$921,($F108&amp;"/"&amp;CP$4&amp;"/"&amp;CP$3&amp;"/"&amp;CP$2),Adjustments!W$4:W$921)</f>
        <v>0</v>
      </c>
      <c r="CQ108" s="27">
        <f>SUMIF(Adjustments!$J$4:$J$921,($F108&amp;"/"&amp;CQ$4&amp;"/"&amp;CQ$3&amp;"/"&amp;CQ$2),Adjustments!X$4:X$921)</f>
        <v>0</v>
      </c>
      <c r="CR108" s="27">
        <f>SUMIF(Adjustments!$J$4:$J$921,($F108&amp;"/"&amp;CR$4&amp;"/"&amp;CR$3&amp;"/"&amp;CR$2),Adjustments!Y$4:Y$921)</f>
        <v>0</v>
      </c>
      <c r="CS108" s="27">
        <f>SUMIF(Adjustments!$J$4:$J$921,($F108&amp;"/"&amp;CS$4&amp;"/"&amp;CS$3&amp;"/"&amp;CS$2),Adjustments!Z$4:Z$921)</f>
        <v>0</v>
      </c>
      <c r="CT108" s="27">
        <f>SUMIF(Adjustments!$J$4:$J$921,($F108&amp;"/"&amp;CT$4&amp;"/"&amp;CT$3&amp;"/"&amp;CT$2),Adjustments!AA$4:AA$921)</f>
        <v>0</v>
      </c>
      <c r="CU108" s="27">
        <f>SUMIF(Adjustments!$J$4:$J$921,($F108&amp;"/"&amp;CU$4&amp;"/"&amp;CU$3&amp;"/"&amp;CU$2),Adjustments!AB$4:AB$921)</f>
        <v>0</v>
      </c>
      <c r="CV108" s="27">
        <f>SUMIF(Adjustments!$J$4:$J$921,($F108&amp;"/"&amp;CV$4&amp;"/"&amp;CV$3&amp;"/"&amp;CV$2),Adjustments!AC$4:AC$921)</f>
        <v>0</v>
      </c>
      <c r="CW108" s="27">
        <f>SUMIF(Adjustments!$J$4:$J$921,($F108&amp;"/"&amp;CW$4&amp;"/"&amp;CW$3&amp;"/"&amp;CW$2),Adjustments!AD$4:AD$921)</f>
        <v>0</v>
      </c>
      <c r="CX108" s="27">
        <f>SUMIF(Adjustments!$J$4:$J$921,($F108&amp;"/"&amp;CX$4&amp;"/"&amp;CX$3&amp;"/"&amp;CX$2),Adjustments!AE$4:AE$921)</f>
        <v>0</v>
      </c>
      <c r="CY108" s="27">
        <f>SUMIF(Adjustments!$J$4:$J$921,($F108&amp;"/"&amp;CY$4&amp;"/"&amp;CY$3&amp;"/"&amp;CY$2),Adjustments!AF$4:AF$921)</f>
        <v>0</v>
      </c>
      <c r="CZ108" s="27">
        <f>SUMIF(Adjustments!$J$4:$J$921,($F108&amp;"/"&amp;CZ$4&amp;"/"&amp;CZ$3&amp;"/"&amp;CZ$2),Adjustments!AG$4:AG$921)</f>
        <v>0</v>
      </c>
      <c r="DA108" s="27">
        <f>SUMIF(Adjustments!$J$4:$J$921,($F108&amp;"/"&amp;DA$4&amp;"/"&amp;DA$3&amp;"/"&amp;DA$2),Adjustments!AH$4:AH$921)</f>
        <v>0</v>
      </c>
      <c r="DB108" s="5"/>
      <c r="DC108" s="27">
        <f>SUMIF(Adjustments!$J$4:$J$921,($F108&amp;"/"&amp;DC$4&amp;"/"&amp;DC$3&amp;"/"&amp;DC$2),Adjustments!L$4:L$921)</f>
        <v>0</v>
      </c>
      <c r="DD108" s="27">
        <f>SUMIF(Adjustments!$J$4:$J$921,($F108&amp;"/"&amp;DD$4&amp;"/"&amp;DD$3&amp;"/"&amp;DD$2),Adjustments!M$4:M$921)</f>
        <v>0</v>
      </c>
      <c r="DE108" s="27">
        <f>SUMIF(Adjustments!$J$4:$J$921,($F108&amp;"/"&amp;DE$4&amp;"/"&amp;DE$3&amp;"/"&amp;DE$2),Adjustments!N$4:N$921)</f>
        <v>0</v>
      </c>
      <c r="DF108" s="27">
        <f>SUMIF(Adjustments!$J$4:$J$921,($F108&amp;"/"&amp;DF$4&amp;"/"&amp;DF$3&amp;"/"&amp;DF$2),Adjustments!O$4:O$921)</f>
        <v>0</v>
      </c>
      <c r="DG108" s="27">
        <f>SUMIF(Adjustments!$J$4:$J$921,($F108&amp;"/"&amp;DG$4&amp;"/"&amp;DG$3&amp;"/"&amp;DG$2),Adjustments!P$4:P$921)</f>
        <v>0</v>
      </c>
      <c r="DH108" s="27">
        <f>SUMIF(Adjustments!$J$4:$J$921,($F108&amp;"/"&amp;DH$4&amp;"/"&amp;DH$3&amp;"/"&amp;DH$2),Adjustments!Q$4:Q$921)</f>
        <v>0</v>
      </c>
      <c r="DI108" s="27">
        <f>SUMIF(Adjustments!$J$4:$J$921,($F108&amp;"/"&amp;DI$4&amp;"/"&amp;DI$3&amp;"/"&amp;DI$2),Adjustments!R$4:R$921)</f>
        <v>0</v>
      </c>
      <c r="DJ108" s="27">
        <f>SUMIF(Adjustments!$J$4:$J$921,($F108&amp;"/"&amp;DJ$4&amp;"/"&amp;DJ$3&amp;"/"&amp;DJ$2),Adjustments!S$4:S$921)</f>
        <v>0</v>
      </c>
      <c r="DK108" s="27">
        <f>SUMIF(Adjustments!$J$4:$J$921,($F108&amp;"/"&amp;DK$4&amp;"/"&amp;DK$3&amp;"/"&amp;DK$2),Adjustments!T$4:T$921)</f>
        <v>0</v>
      </c>
      <c r="DL108" s="27">
        <f>SUMIF(Adjustments!$J$4:$J$921,($F108&amp;"/"&amp;DL$4&amp;"/"&amp;DL$3&amp;"/"&amp;DL$2),Adjustments!U$4:U$921)</f>
        <v>0</v>
      </c>
      <c r="DM108" s="27">
        <f>SUMIF(Adjustments!$J$4:$J$921,($F108&amp;"/"&amp;DM$4&amp;"/"&amp;DM$3&amp;"/"&amp;DM$2),Adjustments!V$4:V$921)</f>
        <v>0</v>
      </c>
      <c r="DN108" s="27">
        <f>SUMIF(Adjustments!$J$4:$J$921,($F108&amp;"/"&amp;DN$4&amp;"/"&amp;DN$3&amp;"/"&amp;DN$2),Adjustments!W$4:W$921)</f>
        <v>0</v>
      </c>
      <c r="DO108" s="27">
        <f>SUMIF(Adjustments!$J$4:$J$921,($F108&amp;"/"&amp;DO$4&amp;"/"&amp;DO$3&amp;"/"&amp;DO$2),Adjustments!X$4:X$921)</f>
        <v>0</v>
      </c>
      <c r="DP108" s="27">
        <f>SUMIF(Adjustments!$J$4:$J$921,($F108&amp;"/"&amp;DP$4&amp;"/"&amp;DP$3&amp;"/"&amp;DP$2),Adjustments!Y$4:Y$921)</f>
        <v>0</v>
      </c>
      <c r="DQ108" s="27">
        <f>SUMIF(Adjustments!$J$4:$J$921,($F108&amp;"/"&amp;DQ$4&amp;"/"&amp;DQ$3&amp;"/"&amp;DQ$2),Adjustments!Z$4:Z$921)</f>
        <v>0</v>
      </c>
      <c r="DR108" s="27">
        <f>SUMIF(Adjustments!$J$4:$J$921,($F108&amp;"/"&amp;DR$4&amp;"/"&amp;DR$3&amp;"/"&amp;DR$2),Adjustments!AA$4:AA$921)</f>
        <v>0</v>
      </c>
      <c r="DS108" s="27">
        <f>SUMIF(Adjustments!$J$4:$J$921,($F108&amp;"/"&amp;DS$4&amp;"/"&amp;DS$3&amp;"/"&amp;DS$2),Adjustments!AB$4:AB$921)</f>
        <v>0</v>
      </c>
      <c r="DT108" s="27">
        <f>SUMIF(Adjustments!$J$4:$J$921,($F108&amp;"/"&amp;DT$4&amp;"/"&amp;DT$3&amp;"/"&amp;DT$2),Adjustments!AC$4:AC$921)</f>
        <v>0</v>
      </c>
      <c r="DU108" s="27">
        <f>SUMIF(Adjustments!$J$4:$J$921,($F108&amp;"/"&amp;DU$4&amp;"/"&amp;DU$3&amp;"/"&amp;DU$2),Adjustments!AD$4:AD$921)</f>
        <v>0</v>
      </c>
      <c r="DV108" s="27">
        <f>SUMIF(Adjustments!$J$4:$J$921,($F108&amp;"/"&amp;DV$4&amp;"/"&amp;DV$3&amp;"/"&amp;DV$2),Adjustments!AE$4:AE$921)</f>
        <v>0</v>
      </c>
      <c r="DW108" s="27">
        <f>SUMIF(Adjustments!$J$4:$J$921,($F108&amp;"/"&amp;DW$4&amp;"/"&amp;DW$3&amp;"/"&amp;DW$2),Adjustments!AF$4:AF$921)</f>
        <v>0</v>
      </c>
      <c r="DX108" s="27">
        <f>SUMIF(Adjustments!$J$4:$J$921,($F108&amp;"/"&amp;DX$4&amp;"/"&amp;DX$3&amp;"/"&amp;DX$2),Adjustments!AG$4:AG$921)</f>
        <v>0</v>
      </c>
      <c r="DY108" s="27">
        <f>SUMIF(Adjustments!$J$4:$J$921,($F108&amp;"/"&amp;DY$4&amp;"/"&amp;DY$3&amp;"/"&amp;DY$2),Adjustments!AH$4:AH$921)</f>
        <v>0</v>
      </c>
      <c r="DZ108" s="5"/>
      <c r="EA108" s="27">
        <f>SUMIF(Adjustments!$J$4:$J$921,($F108&amp;"/"&amp;EA$4&amp;"/"&amp;EA$3&amp;"/"&amp;EA$2),Adjustments!L$4:L$921)</f>
        <v>0</v>
      </c>
      <c r="EB108" s="27">
        <f>SUMIF(Adjustments!$J$4:$J$921,($F108&amp;"/"&amp;EB$4&amp;"/"&amp;EB$3&amp;"/"&amp;EB$2),Adjustments!M$4:M$921)</f>
        <v>0</v>
      </c>
      <c r="EC108" s="27">
        <f>SUMIF(Adjustments!$J$4:$J$921,($F108&amp;"/"&amp;EC$4&amp;"/"&amp;EC$3&amp;"/"&amp;EC$2),Adjustments!N$4:N$921)</f>
        <v>0</v>
      </c>
      <c r="ED108" s="27">
        <f>SUMIF(Adjustments!$J$4:$J$921,($F108&amp;"/"&amp;ED$4&amp;"/"&amp;ED$3&amp;"/"&amp;ED$2),Adjustments!O$4:O$921)</f>
        <v>0</v>
      </c>
      <c r="EE108" s="27">
        <f>SUMIF(Adjustments!$J$4:$J$921,($F108&amp;"/"&amp;EE$4&amp;"/"&amp;EE$3&amp;"/"&amp;EE$2),Adjustments!P$4:P$921)</f>
        <v>0</v>
      </c>
      <c r="EF108" s="27">
        <f>SUMIF(Adjustments!$J$4:$J$921,($F108&amp;"/"&amp;EF$4&amp;"/"&amp;EF$3&amp;"/"&amp;EF$2),Adjustments!Q$4:Q$921)</f>
        <v>0</v>
      </c>
      <c r="EG108" s="27">
        <f>SUMIF(Adjustments!$J$4:$J$921,($F108&amp;"/"&amp;EG$4&amp;"/"&amp;EG$3&amp;"/"&amp;EG$2),Adjustments!R$4:R$921)</f>
        <v>0</v>
      </c>
      <c r="EH108" s="27">
        <f>SUMIF(Adjustments!$J$4:$J$921,($F108&amp;"/"&amp;EH$4&amp;"/"&amp;EH$3&amp;"/"&amp;EH$2),Adjustments!S$4:S$921)</f>
        <v>0</v>
      </c>
      <c r="EI108" s="27">
        <f>SUMIF(Adjustments!$J$4:$J$921,($F108&amp;"/"&amp;EI$4&amp;"/"&amp;EI$3&amp;"/"&amp;EI$2),Adjustments!T$4:T$921)</f>
        <v>0</v>
      </c>
      <c r="EJ108" s="27">
        <f>SUMIF(Adjustments!$J$4:$J$921,($F108&amp;"/"&amp;EJ$4&amp;"/"&amp;EJ$3&amp;"/"&amp;EJ$2),Adjustments!U$4:U$921)</f>
        <v>0</v>
      </c>
      <c r="EK108" s="27">
        <f>SUMIF(Adjustments!$J$4:$J$921,($F108&amp;"/"&amp;EK$4&amp;"/"&amp;EK$3&amp;"/"&amp;EK$2),Adjustments!V$4:V$921)</f>
        <v>0</v>
      </c>
      <c r="EL108" s="27">
        <f>SUMIF(Adjustments!$J$4:$J$921,($F108&amp;"/"&amp;EL$4&amp;"/"&amp;EL$3&amp;"/"&amp;EL$2),Adjustments!W$4:W$921)</f>
        <v>0</v>
      </c>
      <c r="EM108" s="27">
        <f>SUMIF(Adjustments!$J$4:$J$921,($F108&amp;"/"&amp;EM$4&amp;"/"&amp;EM$3&amp;"/"&amp;EM$2),Adjustments!X$4:X$921)</f>
        <v>0</v>
      </c>
      <c r="EN108" s="27">
        <f>SUMIF(Adjustments!$J$4:$J$921,($F108&amp;"/"&amp;EN$4&amp;"/"&amp;EN$3&amp;"/"&amp;EN$2),Adjustments!Y$4:Y$921)</f>
        <v>0</v>
      </c>
      <c r="EO108" s="27">
        <f>SUMIF(Adjustments!$J$4:$J$921,($F108&amp;"/"&amp;EO$4&amp;"/"&amp;EO$3&amp;"/"&amp;EO$2),Adjustments!Z$4:Z$921)</f>
        <v>0</v>
      </c>
      <c r="EP108" s="27">
        <f>SUMIF(Adjustments!$J$4:$J$921,($F108&amp;"/"&amp;EP$4&amp;"/"&amp;EP$3&amp;"/"&amp;EP$2),Adjustments!AA$4:AA$921)</f>
        <v>0</v>
      </c>
      <c r="EQ108" s="27">
        <f>SUMIF(Adjustments!$J$4:$J$921,($F108&amp;"/"&amp;EQ$4&amp;"/"&amp;EQ$3&amp;"/"&amp;EQ$2),Adjustments!AB$4:AB$921)</f>
        <v>0</v>
      </c>
      <c r="ER108" s="27">
        <f>SUMIF(Adjustments!$J$4:$J$921,($F108&amp;"/"&amp;ER$4&amp;"/"&amp;ER$3&amp;"/"&amp;ER$2),Adjustments!AC$4:AC$921)</f>
        <v>0</v>
      </c>
      <c r="ES108" s="27">
        <f>SUMIF(Adjustments!$J$4:$J$921,($F108&amp;"/"&amp;ES$4&amp;"/"&amp;ES$3&amp;"/"&amp;ES$2),Adjustments!AD$4:AD$921)</f>
        <v>0</v>
      </c>
      <c r="ET108" s="27">
        <f>SUMIF(Adjustments!$J$4:$J$921,($F108&amp;"/"&amp;ET$4&amp;"/"&amp;ET$3&amp;"/"&amp;ET$2),Adjustments!AE$4:AE$921)</f>
        <v>0</v>
      </c>
      <c r="EU108" s="27">
        <f>SUMIF(Adjustments!$J$4:$J$921,($F108&amp;"/"&amp;EU$4&amp;"/"&amp;EU$3&amp;"/"&amp;EU$2),Adjustments!AF$4:AF$921)</f>
        <v>0</v>
      </c>
      <c r="EV108" s="27">
        <f>SUMIF(Adjustments!$J$4:$J$921,($F108&amp;"/"&amp;EV$4&amp;"/"&amp;EV$3&amp;"/"&amp;EV$2),Adjustments!AG$4:AG$921)</f>
        <v>0</v>
      </c>
      <c r="EW108" s="27">
        <f>SUMIF(Adjustments!$J$4:$J$921,($F108&amp;"/"&amp;EW$4&amp;"/"&amp;EW$3&amp;"/"&amp;EW$2),Adjustments!AH$4:AH$921)</f>
        <v>0</v>
      </c>
      <c r="EX108" s="5"/>
      <c r="EY108" s="27">
        <f>SUMIF(Adjustments!$J$4:$J$921,($F108&amp;"/"&amp;EY$4&amp;"/"&amp;EY$3&amp;"/"&amp;EY$2),Adjustments!L$4:L$921)</f>
        <v>0</v>
      </c>
      <c r="EZ108" s="27">
        <f>SUMIF(Adjustments!$J$4:$J$921,($F108&amp;"/"&amp;EZ$4&amp;"/"&amp;EZ$3&amp;"/"&amp;EZ$2),Adjustments!M$4:M$921)</f>
        <v>0</v>
      </c>
      <c r="FA108" s="27">
        <f>SUMIF(Adjustments!$J$4:$J$921,($F108&amp;"/"&amp;FA$4&amp;"/"&amp;FA$3&amp;"/"&amp;FA$2),Adjustments!N$4:N$921)</f>
        <v>0</v>
      </c>
      <c r="FB108" s="27">
        <f>SUMIF(Adjustments!$J$4:$J$921,($F108&amp;"/"&amp;FB$4&amp;"/"&amp;FB$3&amp;"/"&amp;FB$2),Adjustments!O$4:O$921)</f>
        <v>0</v>
      </c>
      <c r="FC108" s="27">
        <f>SUMIF(Adjustments!$J$4:$J$921,($F108&amp;"/"&amp;FC$4&amp;"/"&amp;FC$3&amp;"/"&amp;FC$2),Adjustments!P$4:P$921)</f>
        <v>0</v>
      </c>
      <c r="FD108" s="27">
        <f>SUMIF(Adjustments!$J$4:$J$921,($F108&amp;"/"&amp;FD$4&amp;"/"&amp;FD$3&amp;"/"&amp;FD$2),Adjustments!Q$4:Q$921)</f>
        <v>0</v>
      </c>
      <c r="FE108" s="27">
        <f>SUMIF(Adjustments!$J$4:$J$921,($F108&amp;"/"&amp;FE$4&amp;"/"&amp;FE$3&amp;"/"&amp;FE$2),Adjustments!R$4:R$921)</f>
        <v>0</v>
      </c>
      <c r="FF108" s="27">
        <f>SUMIF(Adjustments!$J$4:$J$921,($F108&amp;"/"&amp;FF$4&amp;"/"&amp;FF$3&amp;"/"&amp;FF$2),Adjustments!S$4:S$921)</f>
        <v>0</v>
      </c>
      <c r="FG108" s="27">
        <f>SUMIF(Adjustments!$J$4:$J$921,($F108&amp;"/"&amp;FG$4&amp;"/"&amp;FG$3&amp;"/"&amp;FG$2),Adjustments!T$4:T$921)</f>
        <v>0</v>
      </c>
      <c r="FH108" s="27">
        <f>SUMIF(Adjustments!$J$4:$J$921,($F108&amp;"/"&amp;FH$4&amp;"/"&amp;FH$3&amp;"/"&amp;FH$2),Adjustments!U$4:U$921)</f>
        <v>0</v>
      </c>
      <c r="FI108" s="27">
        <f>SUMIF(Adjustments!$J$4:$J$921,($F108&amp;"/"&amp;FI$4&amp;"/"&amp;FI$3&amp;"/"&amp;FI$2),Adjustments!V$4:V$921)</f>
        <v>0</v>
      </c>
      <c r="FJ108" s="27">
        <f>SUMIF(Adjustments!$J$4:$J$921,($F108&amp;"/"&amp;FJ$4&amp;"/"&amp;FJ$3&amp;"/"&amp;FJ$2),Adjustments!W$4:W$921)</f>
        <v>0</v>
      </c>
      <c r="FK108" s="27">
        <f>SUMIF(Adjustments!$J$4:$J$921,($F108&amp;"/"&amp;FK$4&amp;"/"&amp;FK$3&amp;"/"&amp;FK$2),Adjustments!X$4:X$921)</f>
        <v>0</v>
      </c>
      <c r="FL108" s="27">
        <f>SUMIF(Adjustments!$J$4:$J$921,($F108&amp;"/"&amp;FL$4&amp;"/"&amp;FL$3&amp;"/"&amp;FL$2),Adjustments!Y$4:Y$921)</f>
        <v>0</v>
      </c>
      <c r="FM108" s="27">
        <f>SUMIF(Adjustments!$J$4:$J$921,($F108&amp;"/"&amp;FM$4&amp;"/"&amp;FM$3&amp;"/"&amp;FM$2),Adjustments!Z$4:Z$921)</f>
        <v>0</v>
      </c>
      <c r="FN108" s="27">
        <f>SUMIF(Adjustments!$J$4:$J$921,($F108&amp;"/"&amp;FN$4&amp;"/"&amp;FN$3&amp;"/"&amp;FN$2),Adjustments!AA$4:AA$921)</f>
        <v>0</v>
      </c>
      <c r="FO108" s="27">
        <f>SUMIF(Adjustments!$J$4:$J$921,($F108&amp;"/"&amp;FO$4&amp;"/"&amp;FO$3&amp;"/"&amp;FO$2),Adjustments!AB$4:AB$921)</f>
        <v>0</v>
      </c>
      <c r="FP108" s="27">
        <f>SUMIF(Adjustments!$J$4:$J$921,($F108&amp;"/"&amp;FP$4&amp;"/"&amp;FP$3&amp;"/"&amp;FP$2),Adjustments!AC$4:AC$921)</f>
        <v>0</v>
      </c>
      <c r="FQ108" s="27">
        <f>SUMIF(Adjustments!$J$4:$J$921,($F108&amp;"/"&amp;FQ$4&amp;"/"&amp;FQ$3&amp;"/"&amp;FQ$2),Adjustments!AD$4:AD$921)</f>
        <v>0</v>
      </c>
      <c r="FR108" s="27">
        <f>SUMIF(Adjustments!$J$4:$J$921,($F108&amp;"/"&amp;FR$4&amp;"/"&amp;FR$3&amp;"/"&amp;FR$2),Adjustments!AE$4:AE$921)</f>
        <v>0</v>
      </c>
      <c r="FS108" s="27">
        <f>SUMIF(Adjustments!$J$4:$J$921,($F108&amp;"/"&amp;FS$4&amp;"/"&amp;FS$3&amp;"/"&amp;FS$2),Adjustments!AF$4:AF$921)</f>
        <v>0</v>
      </c>
      <c r="FT108" s="27">
        <f>SUMIF(Adjustments!$J$4:$J$921,($F108&amp;"/"&amp;FT$4&amp;"/"&amp;FT$3&amp;"/"&amp;FT$2),Adjustments!AG$4:AG$921)</f>
        <v>0</v>
      </c>
      <c r="FU108" s="27">
        <f>SUMIF(Adjustments!$J$4:$J$921,($F108&amp;"/"&amp;FU$4&amp;"/"&amp;FU$3&amp;"/"&amp;FU$2),Adjustments!AH$4:AH$921)</f>
        <v>0</v>
      </c>
      <c r="FV108" s="5"/>
      <c r="FW108" s="27">
        <f t="shared" si="302"/>
        <v>0</v>
      </c>
      <c r="FX108" s="5"/>
      <c r="FY108" s="358">
        <f>VLOOKUP(F108,Scenarios!Z110:AD231,5,0)</f>
        <v>-2861226.21</v>
      </c>
      <c r="FZ108" s="16">
        <f t="shared" si="414"/>
        <v>-2884006.7966894479</v>
      </c>
      <c r="GA108" s="16">
        <f t="shared" si="415"/>
        <v>-2906787.3833788959</v>
      </c>
      <c r="GB108" s="16">
        <f t="shared" si="416"/>
        <v>-2929567.9700683439</v>
      </c>
      <c r="GC108" s="16">
        <f t="shared" si="417"/>
        <v>-2952348.5567577919</v>
      </c>
      <c r="GD108" s="16">
        <f t="shared" si="418"/>
        <v>-2975129.1434472399</v>
      </c>
      <c r="GE108" s="16">
        <f t="shared" si="419"/>
        <v>-2997909.7301366879</v>
      </c>
      <c r="GF108" s="16">
        <f t="shared" si="420"/>
        <v>-3020690.3168261359</v>
      </c>
      <c r="GG108" s="16">
        <f t="shared" si="421"/>
        <v>-3043470.9035155838</v>
      </c>
      <c r="GH108" s="16">
        <f t="shared" si="422"/>
        <v>-3066251.4902050318</v>
      </c>
      <c r="GI108" s="16">
        <f t="shared" si="423"/>
        <v>-3089032.0768944798</v>
      </c>
      <c r="GJ108" s="16">
        <f t="shared" si="424"/>
        <v>-3111812.6635839278</v>
      </c>
      <c r="GK108" s="16">
        <f t="shared" si="425"/>
        <v>-3134593.2502733758</v>
      </c>
      <c r="GL108" s="16">
        <f t="shared" si="426"/>
        <v>-3157373.8369628238</v>
      </c>
      <c r="GM108" s="16">
        <f t="shared" si="427"/>
        <v>-3180154.4236522717</v>
      </c>
      <c r="GN108" s="16">
        <f t="shared" si="428"/>
        <v>-3202935.0103417197</v>
      </c>
      <c r="GO108" s="16">
        <f t="shared" si="429"/>
        <v>-3225715.5970311677</v>
      </c>
      <c r="GP108" s="16">
        <f t="shared" si="430"/>
        <v>-3248496.1837206157</v>
      </c>
      <c r="GQ108" s="16">
        <f t="shared" si="431"/>
        <v>-3271276.7704100637</v>
      </c>
      <c r="GR108" s="16">
        <f t="shared" si="432"/>
        <v>-3294057.3570995117</v>
      </c>
      <c r="GS108" s="16">
        <f t="shared" si="433"/>
        <v>-3316837.9437889596</v>
      </c>
      <c r="GT108" s="16">
        <f t="shared" si="434"/>
        <v>-3339618.5304784076</v>
      </c>
      <c r="GU108" s="16">
        <f t="shared" si="435"/>
        <v>-3362399.1171678556</v>
      </c>
      <c r="GV108" s="16">
        <f t="shared" si="436"/>
        <v>-3385179.7038573036</v>
      </c>
      <c r="GW108" s="13"/>
      <c r="GX108" s="569" t="s">
        <v>1015</v>
      </c>
      <c r="GY108" s="599" t="str">
        <f t="shared" si="242"/>
        <v>111GPCN</v>
      </c>
      <c r="GZ108" s="563">
        <f t="shared" si="437"/>
        <v>-3248496.1837206157</v>
      </c>
      <c r="HA108" s="127">
        <f>VLOOKUP($GX108,Scenarios!$V$11:$Y$132,4,0)</f>
        <v>-2728091.9350000001</v>
      </c>
      <c r="HB108" s="127">
        <f t="shared" si="328"/>
        <v>-520404.24872061564</v>
      </c>
      <c r="HD108" s="106">
        <f>VLOOKUP($GX108,Scenarios!$AE$11:$AF$132,2,0)</f>
        <v>-3248496.1837206157</v>
      </c>
      <c r="HE108" s="106">
        <f>VLOOKUP($GX108,Scenarios!$V$11:$Y$132,4,0)</f>
        <v>-2728091.9350000001</v>
      </c>
      <c r="HF108" s="106">
        <f t="shared" si="329"/>
        <v>-520404.24872061564</v>
      </c>
      <c r="HH108" s="106">
        <f t="shared" si="327"/>
        <v>0</v>
      </c>
    </row>
    <row r="109" spans="1:216">
      <c r="A109" t="s">
        <v>37</v>
      </c>
      <c r="B109" t="s">
        <v>7</v>
      </c>
      <c r="C109" t="s">
        <v>7</v>
      </c>
      <c r="D109" s="5" t="s">
        <v>148</v>
      </c>
      <c r="E109" s="5" t="s">
        <v>36</v>
      </c>
      <c r="F109" s="5" t="s">
        <v>387</v>
      </c>
      <c r="G109" s="5" t="s">
        <v>83</v>
      </c>
      <c r="H109" s="5" t="s">
        <v>1211</v>
      </c>
      <c r="I109" s="5"/>
      <c r="J109" s="119">
        <f>SUMIF(Retirements!$E$10:$E$96,'Accum Dep'!$F109,Retirements!ED$10:ED$97)</f>
        <v>0</v>
      </c>
      <c r="K109" s="119">
        <f>SUMIF(Retirements!$E$10:$E$96,'Accum Dep'!$F109,Retirements!EE$10:EE$97)</f>
        <v>0</v>
      </c>
      <c r="L109" s="119">
        <f>SUMIF(Retirements!$E$10:$E$96,'Accum Dep'!$F109,Retirements!EF$10:EF$97)</f>
        <v>0</v>
      </c>
      <c r="M109" s="119">
        <f>SUMIF(Retirements!$E$10:$E$96,'Accum Dep'!$F109,Retirements!EG$10:EG$97)</f>
        <v>0</v>
      </c>
      <c r="N109" s="119">
        <f>SUMIF(Retirements!$E$10:$E$96,'Accum Dep'!$F109,Retirements!EH$10:EH$97)</f>
        <v>0</v>
      </c>
      <c r="O109" s="119">
        <f>SUMIF(Retirements!$E$10:$E$96,'Accum Dep'!$F109,Retirements!EI$10:EI$97)</f>
        <v>0</v>
      </c>
      <c r="P109" s="119">
        <f>SUMIF(Retirements!$E$10:$E$96,'Accum Dep'!$F109,Retirements!EJ$10:EJ$97)</f>
        <v>0</v>
      </c>
      <c r="Q109" s="119">
        <f>SUMIF(Retirements!$E$10:$E$96,'Accum Dep'!$F109,Retirements!EK$10:EK$97)</f>
        <v>0</v>
      </c>
      <c r="R109" s="119">
        <f>SUMIF(Retirements!$E$10:$E$96,'Accum Dep'!$F109,Retirements!EL$10:EL$97)</f>
        <v>0</v>
      </c>
      <c r="S109" s="119">
        <f>SUMIF(Retirements!$E$10:$E$96,'Accum Dep'!$F109,Retirements!EM$10:EM$97)</f>
        <v>0</v>
      </c>
      <c r="T109" s="119">
        <f>SUMIF(Retirements!$E$10:$E$96,'Accum Dep'!$F109,Retirements!EN$10:EN$97)</f>
        <v>0</v>
      </c>
      <c r="U109" s="119">
        <f>SUMIF(Retirements!$E$10:$E$96,'Accum Dep'!$F109,Retirements!EO$10:EO$97)</f>
        <v>0</v>
      </c>
      <c r="V109" s="119">
        <f>SUMIF(Retirements!$E$10:$E$96,'Accum Dep'!$F109,Retirements!EP$10:EP$97)</f>
        <v>0</v>
      </c>
      <c r="W109" s="119">
        <f>SUMIF(Retirements!$E$10:$E$96,'Accum Dep'!$F109,Retirements!EQ$10:EQ$97)</f>
        <v>0</v>
      </c>
      <c r="X109" s="119">
        <f>SUMIF(Retirements!$E$10:$E$96,'Accum Dep'!$F109,Retirements!ER$10:ER$97)</f>
        <v>0</v>
      </c>
      <c r="Y109" s="119">
        <f>SUMIF(Retirements!$E$10:$E$96,'Accum Dep'!$F109,Retirements!ES$10:ES$97)</f>
        <v>0</v>
      </c>
      <c r="Z109" s="119">
        <f>SUMIF(Retirements!$E$10:$E$96,'Accum Dep'!$F109,Retirements!ET$10:ET$97)</f>
        <v>0</v>
      </c>
      <c r="AA109" s="119">
        <f>SUMIF(Retirements!$E$10:$E$96,'Accum Dep'!$F109,Retirements!EU$10:EU$97)</f>
        <v>0</v>
      </c>
      <c r="AB109" s="119">
        <f>SUMIF(Retirements!$E$10:$E$96,'Accum Dep'!$F109,Retirements!EV$10:EV$97)</f>
        <v>0</v>
      </c>
      <c r="AC109" s="119">
        <f>SUMIF(Retirements!$E$10:$E$96,'Accum Dep'!$F109,Retirements!EW$10:EW$97)</f>
        <v>0</v>
      </c>
      <c r="AD109" s="119">
        <f>SUMIF(Retirements!$E$10:$E$96,'Accum Dep'!$F109,Retirements!EX$10:EX$97)</f>
        <v>0</v>
      </c>
      <c r="AE109" s="119">
        <f>SUMIF(Retirements!$E$10:$E$96,'Accum Dep'!$F109,Retirements!EY$10:EY$97)</f>
        <v>0</v>
      </c>
      <c r="AF109" s="119">
        <f>SUMIF(Retirements!$E$10:$E$96,'Accum Dep'!$F109,Retirements!EZ$10:EZ$97)</f>
        <v>0</v>
      </c>
      <c r="AG109" s="7"/>
      <c r="AH109" s="27">
        <f>SUMIF('Depreciation Exp'!$F$8:$F$130,'Accum Dep'!$F109,'Depreciation Exp'!CH$8:CH$133)</f>
        <v>0</v>
      </c>
      <c r="AI109" s="27">
        <f>SUMIF('Depreciation Exp'!$F$8:$F$130,'Accum Dep'!$F109,'Depreciation Exp'!CI$8:CI$133)</f>
        <v>0</v>
      </c>
      <c r="AJ109" s="27">
        <f>SUMIF('Depreciation Exp'!$F$8:$F$130,'Accum Dep'!$F109,'Depreciation Exp'!CJ$8:CJ$133)</f>
        <v>0</v>
      </c>
      <c r="AK109" s="27">
        <f>SUMIF('Depreciation Exp'!$F$8:$F$130,'Accum Dep'!$F109,'Depreciation Exp'!CK$8:CK$133)</f>
        <v>0</v>
      </c>
      <c r="AL109" s="27">
        <f>SUMIF('Depreciation Exp'!$F$8:$F$130,'Accum Dep'!$F109,'Depreciation Exp'!CL$8:CL$133)</f>
        <v>0</v>
      </c>
      <c r="AM109" s="27">
        <f>SUMIF('Depreciation Exp'!$F$8:$F$130,'Accum Dep'!$F109,'Depreciation Exp'!CM$8:CM$133)</f>
        <v>0</v>
      </c>
      <c r="AN109" s="27">
        <f>SUMIF('Depreciation Exp'!$F$8:$F$130,'Accum Dep'!$F109,'Depreciation Exp'!CN$8:CN$133)</f>
        <v>0</v>
      </c>
      <c r="AO109" s="27">
        <f>SUMIF('Depreciation Exp'!$F$8:$F$130,'Accum Dep'!$F109,'Depreciation Exp'!CO$8:CO$133)</f>
        <v>0</v>
      </c>
      <c r="AP109" s="27">
        <f>SUMIF('Depreciation Exp'!$F$8:$F$130,'Accum Dep'!$F109,'Depreciation Exp'!CP$8:CP$133)</f>
        <v>0</v>
      </c>
      <c r="AQ109" s="27">
        <f>SUMIF('Depreciation Exp'!$F$8:$F$130,'Accum Dep'!$F109,'Depreciation Exp'!CQ$8:CQ$133)</f>
        <v>0</v>
      </c>
      <c r="AR109" s="27">
        <f>SUMIF('Depreciation Exp'!$F$8:$F$130,'Accum Dep'!$F109,'Depreciation Exp'!CR$8:CR$133)</f>
        <v>0</v>
      </c>
      <c r="AS109" s="27">
        <f>SUMIF('Depreciation Exp'!$F$8:$F$130,'Accum Dep'!$F109,'Depreciation Exp'!CS$8:CS$133)</f>
        <v>0</v>
      </c>
      <c r="AT109" s="27">
        <f>SUMIF('Depreciation Exp'!$F$8:$F$130,'Accum Dep'!$F109,'Depreciation Exp'!CT$8:CT$133)</f>
        <v>0</v>
      </c>
      <c r="AU109" s="27">
        <f>SUMIF('Depreciation Exp'!$F$8:$F$130,'Accum Dep'!$F109,'Depreciation Exp'!CU$8:CU$133)</f>
        <v>0</v>
      </c>
      <c r="AV109" s="27">
        <f>SUMIF('Depreciation Exp'!$F$8:$F$130,'Accum Dep'!$F109,'Depreciation Exp'!CV$8:CV$133)</f>
        <v>0</v>
      </c>
      <c r="AW109" s="27">
        <f>SUMIF('Depreciation Exp'!$F$8:$F$130,'Accum Dep'!$F109,'Depreciation Exp'!CW$8:CW$133)</f>
        <v>0</v>
      </c>
      <c r="AX109" s="27">
        <f>SUMIF('Depreciation Exp'!$F$8:$F$130,'Accum Dep'!$F109,'Depreciation Exp'!CX$8:CX$133)</f>
        <v>0</v>
      </c>
      <c r="AY109" s="27">
        <f>SUMIF('Depreciation Exp'!$F$8:$F$130,'Accum Dep'!$F109,'Depreciation Exp'!CY$8:CY$133)</f>
        <v>0</v>
      </c>
      <c r="AZ109" s="27">
        <f>SUMIF('Depreciation Exp'!$F$8:$F$130,'Accum Dep'!$F109,'Depreciation Exp'!CZ$8:CZ$133)</f>
        <v>0</v>
      </c>
      <c r="BA109" s="27">
        <f>SUMIF('Depreciation Exp'!$F$8:$F$130,'Accum Dep'!$F109,'Depreciation Exp'!DA$8:DA$133)</f>
        <v>0</v>
      </c>
      <c r="BB109" s="27">
        <f>SUMIF('Depreciation Exp'!$F$8:$F$130,'Accum Dep'!$F109,'Depreciation Exp'!DB$8:DB$133)</f>
        <v>0</v>
      </c>
      <c r="BC109" s="27">
        <f>SUMIF('Depreciation Exp'!$F$8:$F$130,'Accum Dep'!$F109,'Depreciation Exp'!DC$8:DC$133)</f>
        <v>0</v>
      </c>
      <c r="BD109" s="27">
        <f>SUMIF('Depreciation Exp'!$F$8:$F$130,'Accum Dep'!$F109,'Depreciation Exp'!DD$8:DD$133)</f>
        <v>0</v>
      </c>
      <c r="BE109" s="27">
        <f>SUMIF('Depreciation Exp'!$F$8:$F$130,'Accum Dep'!$F109,'Depreciation Exp'!DE$8:DE$133)</f>
        <v>0</v>
      </c>
      <c r="BF109" s="59"/>
      <c r="BG109" s="27">
        <f>SUMIF(Adjustments!$J$4:$J$921,($F109&amp;"/"&amp;BG$4&amp;"/"&amp;BG$3&amp;"/"&amp;BG$2),Adjustments!L$4:L$921)</f>
        <v>0</v>
      </c>
      <c r="BH109" s="27">
        <f>SUMIF(Adjustments!$J$4:$J$921,($F109&amp;"/"&amp;BH$4&amp;"/"&amp;BH$3&amp;"/"&amp;BH$2),Adjustments!M$4:M$921)</f>
        <v>0</v>
      </c>
      <c r="BI109" s="27">
        <f>SUMIF(Adjustments!$J$4:$J$921,($F109&amp;"/"&amp;BI$4&amp;"/"&amp;BI$3&amp;"/"&amp;BI$2),Adjustments!N$4:N$921)</f>
        <v>0</v>
      </c>
      <c r="BJ109" s="27">
        <f>SUMIF(Adjustments!$J$4:$J$921,($F109&amp;"/"&amp;BJ$4&amp;"/"&amp;BJ$3&amp;"/"&amp;BJ$2),Adjustments!O$4:O$921)</f>
        <v>0</v>
      </c>
      <c r="BK109" s="27">
        <f>SUMIF(Adjustments!$J$4:$J$921,($F109&amp;"/"&amp;BK$4&amp;"/"&amp;BK$3&amp;"/"&amp;BK$2),Adjustments!P$4:P$921)</f>
        <v>0</v>
      </c>
      <c r="BL109" s="27">
        <f>SUMIF(Adjustments!$J$4:$J$921,($F109&amp;"/"&amp;BL$4&amp;"/"&amp;BL$3&amp;"/"&amp;BL$2),Adjustments!Q$4:Q$921)</f>
        <v>0</v>
      </c>
      <c r="BM109" s="27">
        <f>SUMIF(Adjustments!$J$4:$J$921,($F109&amp;"/"&amp;BM$4&amp;"/"&amp;BM$3&amp;"/"&amp;BM$2),Adjustments!R$4:R$921)</f>
        <v>0</v>
      </c>
      <c r="BN109" s="27">
        <f>SUMIF(Adjustments!$J$4:$J$921,($F109&amp;"/"&amp;BN$4&amp;"/"&amp;BN$3&amp;"/"&amp;BN$2),Adjustments!S$4:S$921)</f>
        <v>0</v>
      </c>
      <c r="BO109" s="27">
        <f>SUMIF(Adjustments!$J$4:$J$921,($F109&amp;"/"&amp;BO$4&amp;"/"&amp;BO$3&amp;"/"&amp;BO$2),Adjustments!T$4:T$921)</f>
        <v>0</v>
      </c>
      <c r="BP109" s="27">
        <f>SUMIF(Adjustments!$J$4:$J$921,($F109&amp;"/"&amp;BP$4&amp;"/"&amp;BP$3&amp;"/"&amp;BP$2),Adjustments!U$4:U$921)</f>
        <v>0</v>
      </c>
      <c r="BQ109" s="27">
        <f>SUMIF(Adjustments!$J$4:$J$921,($F109&amp;"/"&amp;BQ$4&amp;"/"&amp;BQ$3&amp;"/"&amp;BQ$2),Adjustments!V$4:V$921)</f>
        <v>0</v>
      </c>
      <c r="BR109" s="27">
        <f>SUMIF(Adjustments!$J$4:$J$921,($F109&amp;"/"&amp;BR$4&amp;"/"&amp;BR$3&amp;"/"&amp;BR$2),Adjustments!W$4:W$921)</f>
        <v>0</v>
      </c>
      <c r="BS109" s="27">
        <f>SUMIF(Adjustments!$J$4:$J$921,($F109&amp;"/"&amp;BS$4&amp;"/"&amp;BS$3&amp;"/"&amp;BS$2),Adjustments!X$4:X$921)</f>
        <v>0</v>
      </c>
      <c r="BT109" s="27">
        <f>SUMIF(Adjustments!$J$4:$J$921,($F109&amp;"/"&amp;BT$4&amp;"/"&amp;BT$3&amp;"/"&amp;BT$2),Adjustments!Y$4:Y$921)</f>
        <v>0</v>
      </c>
      <c r="BU109" s="27">
        <f>SUMIF(Adjustments!$J$4:$J$921,($F109&amp;"/"&amp;BU$4&amp;"/"&amp;BU$3&amp;"/"&amp;BU$2),Adjustments!Z$4:Z$921)</f>
        <v>0</v>
      </c>
      <c r="BV109" s="27">
        <f>SUMIF(Adjustments!$J$4:$J$921,($F109&amp;"/"&amp;BV$4&amp;"/"&amp;BV$3&amp;"/"&amp;BV$2),Adjustments!AA$4:AA$921)</f>
        <v>0</v>
      </c>
      <c r="BW109" s="27">
        <f>SUMIF(Adjustments!$J$4:$J$921,($F109&amp;"/"&amp;BW$4&amp;"/"&amp;BW$3&amp;"/"&amp;BW$2),Adjustments!AB$4:AB$921)</f>
        <v>0</v>
      </c>
      <c r="BX109" s="27">
        <f>SUMIF(Adjustments!$J$4:$J$921,($F109&amp;"/"&amp;BX$4&amp;"/"&amp;BX$3&amp;"/"&amp;BX$2),Adjustments!AC$4:AC$921)</f>
        <v>0</v>
      </c>
      <c r="BY109" s="27">
        <f>SUMIF(Adjustments!$J$4:$J$921,($F109&amp;"/"&amp;BY$4&amp;"/"&amp;BY$3&amp;"/"&amp;BY$2),Adjustments!AD$4:AD$921)</f>
        <v>0</v>
      </c>
      <c r="BZ109" s="27">
        <f>SUMIF(Adjustments!$J$4:$J$921,($F109&amp;"/"&amp;BZ$4&amp;"/"&amp;BZ$3&amp;"/"&amp;BZ$2),Adjustments!AE$4:AE$921)</f>
        <v>0</v>
      </c>
      <c r="CA109" s="27">
        <f>SUMIF(Adjustments!$J$4:$J$921,($F109&amp;"/"&amp;CA$4&amp;"/"&amp;CA$3&amp;"/"&amp;CA$2),Adjustments!AF$4:AF$921)</f>
        <v>0</v>
      </c>
      <c r="CB109" s="27">
        <f>SUMIF(Adjustments!$J$4:$J$921,($F109&amp;"/"&amp;CB$4&amp;"/"&amp;CB$3&amp;"/"&amp;CB$2),Adjustments!AG$4:AG$921)</f>
        <v>0</v>
      </c>
      <c r="CC109" s="27">
        <f>SUMIF(Adjustments!$J$4:$J$921,($F109&amp;"/"&amp;CC$4&amp;"/"&amp;CC$3&amp;"/"&amp;CC$2),Adjustments!AH$4:AH$921)</f>
        <v>0</v>
      </c>
      <c r="CD109" s="5"/>
      <c r="CE109" s="27">
        <f>SUMIF(Adjustments!$J$4:$J$921,($F109&amp;"/"&amp;CE$4&amp;"/"&amp;CE$3&amp;"/"&amp;CE$2),Adjustments!L$4:L$921)</f>
        <v>0</v>
      </c>
      <c r="CF109" s="27">
        <f>SUMIF(Adjustments!$J$4:$J$921,($F109&amp;"/"&amp;CF$4&amp;"/"&amp;CF$3&amp;"/"&amp;CF$2),Adjustments!M$4:M$921)</f>
        <v>0</v>
      </c>
      <c r="CG109" s="27">
        <f>SUMIF(Adjustments!$J$4:$J$921,($F109&amp;"/"&amp;CG$4&amp;"/"&amp;CG$3&amp;"/"&amp;CG$2),Adjustments!N$4:N$921)</f>
        <v>0</v>
      </c>
      <c r="CH109" s="27">
        <f>SUMIF(Adjustments!$J$4:$J$921,($F109&amp;"/"&amp;CH$4&amp;"/"&amp;CH$3&amp;"/"&amp;CH$2),Adjustments!O$4:O$921)</f>
        <v>0</v>
      </c>
      <c r="CI109" s="27">
        <f>SUMIF(Adjustments!$J$4:$J$921,($F109&amp;"/"&amp;CI$4&amp;"/"&amp;CI$3&amp;"/"&amp;CI$2),Adjustments!P$4:P$921)</f>
        <v>0</v>
      </c>
      <c r="CJ109" s="27">
        <f>SUMIF(Adjustments!$J$4:$J$921,($F109&amp;"/"&amp;CJ$4&amp;"/"&amp;CJ$3&amp;"/"&amp;CJ$2),Adjustments!Q$4:Q$921)</f>
        <v>0</v>
      </c>
      <c r="CK109" s="27">
        <f>SUMIF(Adjustments!$J$4:$J$921,($F109&amp;"/"&amp;CK$4&amp;"/"&amp;CK$3&amp;"/"&amp;CK$2),Adjustments!R$4:R$921)</f>
        <v>0</v>
      </c>
      <c r="CL109" s="27">
        <f>SUMIF(Adjustments!$J$4:$J$921,($F109&amp;"/"&amp;CL$4&amp;"/"&amp;CL$3&amp;"/"&amp;CL$2),Adjustments!S$4:S$921)</f>
        <v>0</v>
      </c>
      <c r="CM109" s="27">
        <f>SUMIF(Adjustments!$J$4:$J$921,($F109&amp;"/"&amp;CM$4&amp;"/"&amp;CM$3&amp;"/"&amp;CM$2),Adjustments!T$4:T$921)</f>
        <v>0</v>
      </c>
      <c r="CN109" s="27">
        <f>SUMIF(Adjustments!$J$4:$J$921,($F109&amp;"/"&amp;CN$4&amp;"/"&amp;CN$3&amp;"/"&amp;CN$2),Adjustments!U$4:U$921)</f>
        <v>0</v>
      </c>
      <c r="CO109" s="27">
        <f>SUMIF(Adjustments!$J$4:$J$921,($F109&amp;"/"&amp;CO$4&amp;"/"&amp;CO$3&amp;"/"&amp;CO$2),Adjustments!V$4:V$921)</f>
        <v>0</v>
      </c>
      <c r="CP109" s="27">
        <f>SUMIF(Adjustments!$J$4:$J$921,($F109&amp;"/"&amp;CP$4&amp;"/"&amp;CP$3&amp;"/"&amp;CP$2),Adjustments!W$4:W$921)</f>
        <v>0</v>
      </c>
      <c r="CQ109" s="27">
        <f>SUMIF(Adjustments!$J$4:$J$921,($F109&amp;"/"&amp;CQ$4&amp;"/"&amp;CQ$3&amp;"/"&amp;CQ$2),Adjustments!X$4:X$921)</f>
        <v>0</v>
      </c>
      <c r="CR109" s="27">
        <f>SUMIF(Adjustments!$J$4:$J$921,($F109&amp;"/"&amp;CR$4&amp;"/"&amp;CR$3&amp;"/"&amp;CR$2),Adjustments!Y$4:Y$921)</f>
        <v>0</v>
      </c>
      <c r="CS109" s="27">
        <f>SUMIF(Adjustments!$J$4:$J$921,($F109&amp;"/"&amp;CS$4&amp;"/"&amp;CS$3&amp;"/"&amp;CS$2),Adjustments!Z$4:Z$921)</f>
        <v>0</v>
      </c>
      <c r="CT109" s="27">
        <f>SUMIF(Adjustments!$J$4:$J$921,($F109&amp;"/"&amp;CT$4&amp;"/"&amp;CT$3&amp;"/"&amp;CT$2),Adjustments!AA$4:AA$921)</f>
        <v>0</v>
      </c>
      <c r="CU109" s="27">
        <f>SUMIF(Adjustments!$J$4:$J$921,($F109&amp;"/"&amp;CU$4&amp;"/"&amp;CU$3&amp;"/"&amp;CU$2),Adjustments!AB$4:AB$921)</f>
        <v>0</v>
      </c>
      <c r="CV109" s="27">
        <f>SUMIF(Adjustments!$J$4:$J$921,($F109&amp;"/"&amp;CV$4&amp;"/"&amp;CV$3&amp;"/"&amp;CV$2),Adjustments!AC$4:AC$921)</f>
        <v>0</v>
      </c>
      <c r="CW109" s="27">
        <f>SUMIF(Adjustments!$J$4:$J$921,($F109&amp;"/"&amp;CW$4&amp;"/"&amp;CW$3&amp;"/"&amp;CW$2),Adjustments!AD$4:AD$921)</f>
        <v>0</v>
      </c>
      <c r="CX109" s="27">
        <f>SUMIF(Adjustments!$J$4:$J$921,($F109&amp;"/"&amp;CX$4&amp;"/"&amp;CX$3&amp;"/"&amp;CX$2),Adjustments!AE$4:AE$921)</f>
        <v>0</v>
      </c>
      <c r="CY109" s="27">
        <f>SUMIF(Adjustments!$J$4:$J$921,($F109&amp;"/"&amp;CY$4&amp;"/"&amp;CY$3&amp;"/"&amp;CY$2),Adjustments!AF$4:AF$921)</f>
        <v>0</v>
      </c>
      <c r="CZ109" s="27">
        <f>SUMIF(Adjustments!$J$4:$J$921,($F109&amp;"/"&amp;CZ$4&amp;"/"&amp;CZ$3&amp;"/"&amp;CZ$2),Adjustments!AG$4:AG$921)</f>
        <v>0</v>
      </c>
      <c r="DA109" s="27">
        <f>SUMIF(Adjustments!$J$4:$J$921,($F109&amp;"/"&amp;DA$4&amp;"/"&amp;DA$3&amp;"/"&amp;DA$2),Adjustments!AH$4:AH$921)</f>
        <v>0</v>
      </c>
      <c r="DB109" s="5"/>
      <c r="DC109" s="27">
        <f>SUMIF(Adjustments!$J$4:$J$921,($F109&amp;"/"&amp;DC$4&amp;"/"&amp;DC$3&amp;"/"&amp;DC$2),Adjustments!L$4:L$921)</f>
        <v>0</v>
      </c>
      <c r="DD109" s="27">
        <f>SUMIF(Adjustments!$J$4:$J$921,($F109&amp;"/"&amp;DD$4&amp;"/"&amp;DD$3&amp;"/"&amp;DD$2),Adjustments!M$4:M$921)</f>
        <v>0</v>
      </c>
      <c r="DE109" s="27">
        <f>SUMIF(Adjustments!$J$4:$J$921,($F109&amp;"/"&amp;DE$4&amp;"/"&amp;DE$3&amp;"/"&amp;DE$2),Adjustments!N$4:N$921)</f>
        <v>0</v>
      </c>
      <c r="DF109" s="27">
        <f>SUMIF(Adjustments!$J$4:$J$921,($F109&amp;"/"&amp;DF$4&amp;"/"&amp;DF$3&amp;"/"&amp;DF$2),Adjustments!O$4:O$921)</f>
        <v>0</v>
      </c>
      <c r="DG109" s="27">
        <f>SUMIF(Adjustments!$J$4:$J$921,($F109&amp;"/"&amp;DG$4&amp;"/"&amp;DG$3&amp;"/"&amp;DG$2),Adjustments!P$4:P$921)</f>
        <v>0</v>
      </c>
      <c r="DH109" s="27">
        <f>SUMIF(Adjustments!$J$4:$J$921,($F109&amp;"/"&amp;DH$4&amp;"/"&amp;DH$3&amp;"/"&amp;DH$2),Adjustments!Q$4:Q$921)</f>
        <v>0</v>
      </c>
      <c r="DI109" s="27">
        <f>SUMIF(Adjustments!$J$4:$J$921,($F109&amp;"/"&amp;DI$4&amp;"/"&amp;DI$3&amp;"/"&amp;DI$2),Adjustments!R$4:R$921)</f>
        <v>0</v>
      </c>
      <c r="DJ109" s="27">
        <f>SUMIF(Adjustments!$J$4:$J$921,($F109&amp;"/"&amp;DJ$4&amp;"/"&amp;DJ$3&amp;"/"&amp;DJ$2),Adjustments!S$4:S$921)</f>
        <v>0</v>
      </c>
      <c r="DK109" s="27">
        <f>SUMIF(Adjustments!$J$4:$J$921,($F109&amp;"/"&amp;DK$4&amp;"/"&amp;DK$3&amp;"/"&amp;DK$2),Adjustments!T$4:T$921)</f>
        <v>0</v>
      </c>
      <c r="DL109" s="27">
        <f>SUMIF(Adjustments!$J$4:$J$921,($F109&amp;"/"&amp;DL$4&amp;"/"&amp;DL$3&amp;"/"&amp;DL$2),Adjustments!U$4:U$921)</f>
        <v>0</v>
      </c>
      <c r="DM109" s="27">
        <f>SUMIF(Adjustments!$J$4:$J$921,($F109&amp;"/"&amp;DM$4&amp;"/"&amp;DM$3&amp;"/"&amp;DM$2),Adjustments!V$4:V$921)</f>
        <v>0</v>
      </c>
      <c r="DN109" s="27">
        <f>SUMIF(Adjustments!$J$4:$J$921,($F109&amp;"/"&amp;DN$4&amp;"/"&amp;DN$3&amp;"/"&amp;DN$2),Adjustments!W$4:W$921)</f>
        <v>0</v>
      </c>
      <c r="DO109" s="27">
        <f>SUMIF(Adjustments!$J$4:$J$921,($F109&amp;"/"&amp;DO$4&amp;"/"&amp;DO$3&amp;"/"&amp;DO$2),Adjustments!X$4:X$921)</f>
        <v>0</v>
      </c>
      <c r="DP109" s="27">
        <f>SUMIF(Adjustments!$J$4:$J$921,($F109&amp;"/"&amp;DP$4&amp;"/"&amp;DP$3&amp;"/"&amp;DP$2),Adjustments!Y$4:Y$921)</f>
        <v>0</v>
      </c>
      <c r="DQ109" s="27">
        <f>SUMIF(Adjustments!$J$4:$J$921,($F109&amp;"/"&amp;DQ$4&amp;"/"&amp;DQ$3&amp;"/"&amp;DQ$2),Adjustments!Z$4:Z$921)</f>
        <v>0</v>
      </c>
      <c r="DR109" s="27">
        <f>SUMIF(Adjustments!$J$4:$J$921,($F109&amp;"/"&amp;DR$4&amp;"/"&amp;DR$3&amp;"/"&amp;DR$2),Adjustments!AA$4:AA$921)</f>
        <v>0</v>
      </c>
      <c r="DS109" s="27">
        <f>SUMIF(Adjustments!$J$4:$J$921,($F109&amp;"/"&amp;DS$4&amp;"/"&amp;DS$3&amp;"/"&amp;DS$2),Adjustments!AB$4:AB$921)</f>
        <v>0</v>
      </c>
      <c r="DT109" s="27">
        <f>SUMIF(Adjustments!$J$4:$J$921,($F109&amp;"/"&amp;DT$4&amp;"/"&amp;DT$3&amp;"/"&amp;DT$2),Adjustments!AC$4:AC$921)</f>
        <v>0</v>
      </c>
      <c r="DU109" s="27">
        <f>SUMIF(Adjustments!$J$4:$J$921,($F109&amp;"/"&amp;DU$4&amp;"/"&amp;DU$3&amp;"/"&amp;DU$2),Adjustments!AD$4:AD$921)</f>
        <v>0</v>
      </c>
      <c r="DV109" s="27">
        <f>SUMIF(Adjustments!$J$4:$J$921,($F109&amp;"/"&amp;DV$4&amp;"/"&amp;DV$3&amp;"/"&amp;DV$2),Adjustments!AE$4:AE$921)</f>
        <v>0</v>
      </c>
      <c r="DW109" s="27">
        <f>SUMIF(Adjustments!$J$4:$J$921,($F109&amp;"/"&amp;DW$4&amp;"/"&amp;DW$3&amp;"/"&amp;DW$2),Adjustments!AF$4:AF$921)</f>
        <v>0</v>
      </c>
      <c r="DX109" s="27">
        <f>SUMIF(Adjustments!$J$4:$J$921,($F109&amp;"/"&amp;DX$4&amp;"/"&amp;DX$3&amp;"/"&amp;DX$2),Adjustments!AG$4:AG$921)</f>
        <v>0</v>
      </c>
      <c r="DY109" s="27">
        <f>SUMIF(Adjustments!$J$4:$J$921,($F109&amp;"/"&amp;DY$4&amp;"/"&amp;DY$3&amp;"/"&amp;DY$2),Adjustments!AH$4:AH$921)</f>
        <v>0</v>
      </c>
      <c r="DZ109" s="5"/>
      <c r="EA109" s="27">
        <f>SUMIF(Adjustments!$J$4:$J$921,($F109&amp;"/"&amp;EA$4&amp;"/"&amp;EA$3&amp;"/"&amp;EA$2),Adjustments!L$4:L$921)</f>
        <v>0</v>
      </c>
      <c r="EB109" s="27">
        <f>SUMIF(Adjustments!$J$4:$J$921,($F109&amp;"/"&amp;EB$4&amp;"/"&amp;EB$3&amp;"/"&amp;EB$2),Adjustments!M$4:M$921)</f>
        <v>0</v>
      </c>
      <c r="EC109" s="27">
        <f>SUMIF(Adjustments!$J$4:$J$921,($F109&amp;"/"&amp;EC$4&amp;"/"&amp;EC$3&amp;"/"&amp;EC$2),Adjustments!N$4:N$921)</f>
        <v>0</v>
      </c>
      <c r="ED109" s="27">
        <f>SUMIF(Adjustments!$J$4:$J$921,($F109&amp;"/"&amp;ED$4&amp;"/"&amp;ED$3&amp;"/"&amp;ED$2),Adjustments!O$4:O$921)</f>
        <v>0</v>
      </c>
      <c r="EE109" s="27">
        <f>SUMIF(Adjustments!$J$4:$J$921,($F109&amp;"/"&amp;EE$4&amp;"/"&amp;EE$3&amp;"/"&amp;EE$2),Adjustments!P$4:P$921)</f>
        <v>0</v>
      </c>
      <c r="EF109" s="27">
        <f>SUMIF(Adjustments!$J$4:$J$921,($F109&amp;"/"&amp;EF$4&amp;"/"&amp;EF$3&amp;"/"&amp;EF$2),Adjustments!Q$4:Q$921)</f>
        <v>0</v>
      </c>
      <c r="EG109" s="27">
        <f>SUMIF(Adjustments!$J$4:$J$921,($F109&amp;"/"&amp;EG$4&amp;"/"&amp;EG$3&amp;"/"&amp;EG$2),Adjustments!R$4:R$921)</f>
        <v>0</v>
      </c>
      <c r="EH109" s="27">
        <f>SUMIF(Adjustments!$J$4:$J$921,($F109&amp;"/"&amp;EH$4&amp;"/"&amp;EH$3&amp;"/"&amp;EH$2),Adjustments!S$4:S$921)</f>
        <v>0</v>
      </c>
      <c r="EI109" s="27">
        <f>SUMIF(Adjustments!$J$4:$J$921,($F109&amp;"/"&amp;EI$4&amp;"/"&amp;EI$3&amp;"/"&amp;EI$2),Adjustments!T$4:T$921)</f>
        <v>0</v>
      </c>
      <c r="EJ109" s="27">
        <f>SUMIF(Adjustments!$J$4:$J$921,($F109&amp;"/"&amp;EJ$4&amp;"/"&amp;EJ$3&amp;"/"&amp;EJ$2),Adjustments!U$4:U$921)</f>
        <v>0</v>
      </c>
      <c r="EK109" s="27">
        <f>SUMIF(Adjustments!$J$4:$J$921,($F109&amp;"/"&amp;EK$4&amp;"/"&amp;EK$3&amp;"/"&amp;EK$2),Adjustments!V$4:V$921)</f>
        <v>0</v>
      </c>
      <c r="EL109" s="27">
        <f>SUMIF(Adjustments!$J$4:$J$921,($F109&amp;"/"&amp;EL$4&amp;"/"&amp;EL$3&amp;"/"&amp;EL$2),Adjustments!W$4:W$921)</f>
        <v>0</v>
      </c>
      <c r="EM109" s="27">
        <f>SUMIF(Adjustments!$J$4:$J$921,($F109&amp;"/"&amp;EM$4&amp;"/"&amp;EM$3&amp;"/"&amp;EM$2),Adjustments!X$4:X$921)</f>
        <v>0</v>
      </c>
      <c r="EN109" s="27">
        <f>SUMIF(Adjustments!$J$4:$J$921,($F109&amp;"/"&amp;EN$4&amp;"/"&amp;EN$3&amp;"/"&amp;EN$2),Adjustments!Y$4:Y$921)</f>
        <v>0</v>
      </c>
      <c r="EO109" s="27">
        <f>SUMIF(Adjustments!$J$4:$J$921,($F109&amp;"/"&amp;EO$4&amp;"/"&amp;EO$3&amp;"/"&amp;EO$2),Adjustments!Z$4:Z$921)</f>
        <v>0</v>
      </c>
      <c r="EP109" s="27">
        <f>SUMIF(Adjustments!$J$4:$J$921,($F109&amp;"/"&amp;EP$4&amp;"/"&amp;EP$3&amp;"/"&amp;EP$2),Adjustments!AA$4:AA$921)</f>
        <v>0</v>
      </c>
      <c r="EQ109" s="27">
        <f>SUMIF(Adjustments!$J$4:$J$921,($F109&amp;"/"&amp;EQ$4&amp;"/"&amp;EQ$3&amp;"/"&amp;EQ$2),Adjustments!AB$4:AB$921)</f>
        <v>0</v>
      </c>
      <c r="ER109" s="27">
        <f>SUMIF(Adjustments!$J$4:$J$921,($F109&amp;"/"&amp;ER$4&amp;"/"&amp;ER$3&amp;"/"&amp;ER$2),Adjustments!AC$4:AC$921)</f>
        <v>0</v>
      </c>
      <c r="ES109" s="27">
        <f>SUMIF(Adjustments!$J$4:$J$921,($F109&amp;"/"&amp;ES$4&amp;"/"&amp;ES$3&amp;"/"&amp;ES$2),Adjustments!AD$4:AD$921)</f>
        <v>0</v>
      </c>
      <c r="ET109" s="27">
        <f>SUMIF(Adjustments!$J$4:$J$921,($F109&amp;"/"&amp;ET$4&amp;"/"&amp;ET$3&amp;"/"&amp;ET$2),Adjustments!AE$4:AE$921)</f>
        <v>0</v>
      </c>
      <c r="EU109" s="27">
        <f>SUMIF(Adjustments!$J$4:$J$921,($F109&amp;"/"&amp;EU$4&amp;"/"&amp;EU$3&amp;"/"&amp;EU$2),Adjustments!AF$4:AF$921)</f>
        <v>0</v>
      </c>
      <c r="EV109" s="27">
        <f>SUMIF(Adjustments!$J$4:$J$921,($F109&amp;"/"&amp;EV$4&amp;"/"&amp;EV$3&amp;"/"&amp;EV$2),Adjustments!AG$4:AG$921)</f>
        <v>0</v>
      </c>
      <c r="EW109" s="27">
        <f>SUMIF(Adjustments!$J$4:$J$921,($F109&amp;"/"&amp;EW$4&amp;"/"&amp;EW$3&amp;"/"&amp;EW$2),Adjustments!AH$4:AH$921)</f>
        <v>0</v>
      </c>
      <c r="EX109" s="5"/>
      <c r="EY109" s="27">
        <f>SUMIF(Adjustments!$J$4:$J$921,($F109&amp;"/"&amp;EY$4&amp;"/"&amp;EY$3&amp;"/"&amp;EY$2),Adjustments!L$4:L$921)</f>
        <v>0</v>
      </c>
      <c r="EZ109" s="27">
        <f>SUMIF(Adjustments!$J$4:$J$921,($F109&amp;"/"&amp;EZ$4&amp;"/"&amp;EZ$3&amp;"/"&amp;EZ$2),Adjustments!M$4:M$921)</f>
        <v>0</v>
      </c>
      <c r="FA109" s="27">
        <f>SUMIF(Adjustments!$J$4:$J$921,($F109&amp;"/"&amp;FA$4&amp;"/"&amp;FA$3&amp;"/"&amp;FA$2),Adjustments!N$4:N$921)</f>
        <v>0</v>
      </c>
      <c r="FB109" s="27">
        <f>SUMIF(Adjustments!$J$4:$J$921,($F109&amp;"/"&amp;FB$4&amp;"/"&amp;FB$3&amp;"/"&amp;FB$2),Adjustments!O$4:O$921)</f>
        <v>0</v>
      </c>
      <c r="FC109" s="27">
        <f>SUMIF(Adjustments!$J$4:$J$921,($F109&amp;"/"&amp;FC$4&amp;"/"&amp;FC$3&amp;"/"&amp;FC$2),Adjustments!P$4:P$921)</f>
        <v>0</v>
      </c>
      <c r="FD109" s="27">
        <f>SUMIF(Adjustments!$J$4:$J$921,($F109&amp;"/"&amp;FD$4&amp;"/"&amp;FD$3&amp;"/"&amp;FD$2),Adjustments!Q$4:Q$921)</f>
        <v>0</v>
      </c>
      <c r="FE109" s="27">
        <f>SUMIF(Adjustments!$J$4:$J$921,($F109&amp;"/"&amp;FE$4&amp;"/"&amp;FE$3&amp;"/"&amp;FE$2),Adjustments!R$4:R$921)</f>
        <v>0</v>
      </c>
      <c r="FF109" s="27">
        <f>SUMIF(Adjustments!$J$4:$J$921,($F109&amp;"/"&amp;FF$4&amp;"/"&amp;FF$3&amp;"/"&amp;FF$2),Adjustments!S$4:S$921)</f>
        <v>0</v>
      </c>
      <c r="FG109" s="27">
        <f>SUMIF(Adjustments!$J$4:$J$921,($F109&amp;"/"&amp;FG$4&amp;"/"&amp;FG$3&amp;"/"&amp;FG$2),Adjustments!T$4:T$921)</f>
        <v>0</v>
      </c>
      <c r="FH109" s="27">
        <f>SUMIF(Adjustments!$J$4:$J$921,($F109&amp;"/"&amp;FH$4&amp;"/"&amp;FH$3&amp;"/"&amp;FH$2),Adjustments!U$4:U$921)</f>
        <v>0</v>
      </c>
      <c r="FI109" s="27">
        <f>SUMIF(Adjustments!$J$4:$J$921,($F109&amp;"/"&amp;FI$4&amp;"/"&amp;FI$3&amp;"/"&amp;FI$2),Adjustments!V$4:V$921)</f>
        <v>0</v>
      </c>
      <c r="FJ109" s="27">
        <f>SUMIF(Adjustments!$J$4:$J$921,($F109&amp;"/"&amp;FJ$4&amp;"/"&amp;FJ$3&amp;"/"&amp;FJ$2),Adjustments!W$4:W$921)</f>
        <v>0</v>
      </c>
      <c r="FK109" s="27">
        <f>SUMIF(Adjustments!$J$4:$J$921,($F109&amp;"/"&amp;FK$4&amp;"/"&amp;FK$3&amp;"/"&amp;FK$2),Adjustments!X$4:X$921)</f>
        <v>0</v>
      </c>
      <c r="FL109" s="27">
        <f>SUMIF(Adjustments!$J$4:$J$921,($F109&amp;"/"&amp;FL$4&amp;"/"&amp;FL$3&amp;"/"&amp;FL$2),Adjustments!Y$4:Y$921)</f>
        <v>0</v>
      </c>
      <c r="FM109" s="27">
        <f>SUMIF(Adjustments!$J$4:$J$921,($F109&amp;"/"&amp;FM$4&amp;"/"&amp;FM$3&amp;"/"&amp;FM$2),Adjustments!Z$4:Z$921)</f>
        <v>0</v>
      </c>
      <c r="FN109" s="27">
        <f>SUMIF(Adjustments!$J$4:$J$921,($F109&amp;"/"&amp;FN$4&amp;"/"&amp;FN$3&amp;"/"&amp;FN$2),Adjustments!AA$4:AA$921)</f>
        <v>0</v>
      </c>
      <c r="FO109" s="27">
        <f>SUMIF(Adjustments!$J$4:$J$921,($F109&amp;"/"&amp;FO$4&amp;"/"&amp;FO$3&amp;"/"&amp;FO$2),Adjustments!AB$4:AB$921)</f>
        <v>0</v>
      </c>
      <c r="FP109" s="27">
        <f>SUMIF(Adjustments!$J$4:$J$921,($F109&amp;"/"&amp;FP$4&amp;"/"&amp;FP$3&amp;"/"&amp;FP$2),Adjustments!AC$4:AC$921)</f>
        <v>0</v>
      </c>
      <c r="FQ109" s="27">
        <f>SUMIF(Adjustments!$J$4:$J$921,($F109&amp;"/"&amp;FQ$4&amp;"/"&amp;FQ$3&amp;"/"&amp;FQ$2),Adjustments!AD$4:AD$921)</f>
        <v>0</v>
      </c>
      <c r="FR109" s="27">
        <f>SUMIF(Adjustments!$J$4:$J$921,($F109&amp;"/"&amp;FR$4&amp;"/"&amp;FR$3&amp;"/"&amp;FR$2),Adjustments!AE$4:AE$921)</f>
        <v>0</v>
      </c>
      <c r="FS109" s="27">
        <f>SUMIF(Adjustments!$J$4:$J$921,($F109&amp;"/"&amp;FS$4&amp;"/"&amp;FS$3&amp;"/"&amp;FS$2),Adjustments!AF$4:AF$921)</f>
        <v>0</v>
      </c>
      <c r="FT109" s="27">
        <f>SUMIF(Adjustments!$J$4:$J$921,($F109&amp;"/"&amp;FT$4&amp;"/"&amp;FT$3&amp;"/"&amp;FT$2),Adjustments!AG$4:AG$921)</f>
        <v>0</v>
      </c>
      <c r="FU109" s="27">
        <f>SUMIF(Adjustments!$J$4:$J$921,($F109&amp;"/"&amp;FU$4&amp;"/"&amp;FU$3&amp;"/"&amp;FU$2),Adjustments!AH$4:AH$921)</f>
        <v>0</v>
      </c>
      <c r="FV109" s="5"/>
      <c r="FW109" s="27">
        <f t="shared" si="302"/>
        <v>0</v>
      </c>
      <c r="FX109" s="5"/>
      <c r="FY109" s="358">
        <f>VLOOKUP(F109,Scenarios!Z111:AD232,5,0)</f>
        <v>0</v>
      </c>
      <c r="FZ109" s="16">
        <f t="shared" si="414"/>
        <v>0</v>
      </c>
      <c r="GA109" s="16">
        <f t="shared" si="415"/>
        <v>0</v>
      </c>
      <c r="GB109" s="16">
        <f t="shared" si="416"/>
        <v>0</v>
      </c>
      <c r="GC109" s="16">
        <f t="shared" si="417"/>
        <v>0</v>
      </c>
      <c r="GD109" s="16">
        <f t="shared" si="418"/>
        <v>0</v>
      </c>
      <c r="GE109" s="16">
        <f t="shared" si="419"/>
        <v>0</v>
      </c>
      <c r="GF109" s="16">
        <f t="shared" si="420"/>
        <v>0</v>
      </c>
      <c r="GG109" s="16">
        <f t="shared" si="421"/>
        <v>0</v>
      </c>
      <c r="GH109" s="16">
        <f t="shared" si="422"/>
        <v>0</v>
      </c>
      <c r="GI109" s="16">
        <f t="shared" si="423"/>
        <v>0</v>
      </c>
      <c r="GJ109" s="16">
        <f t="shared" si="424"/>
        <v>0</v>
      </c>
      <c r="GK109" s="16">
        <f t="shared" si="425"/>
        <v>0</v>
      </c>
      <c r="GL109" s="16">
        <f t="shared" si="426"/>
        <v>0</v>
      </c>
      <c r="GM109" s="16">
        <f t="shared" si="427"/>
        <v>0</v>
      </c>
      <c r="GN109" s="16">
        <f t="shared" si="428"/>
        <v>0</v>
      </c>
      <c r="GO109" s="16">
        <f t="shared" si="429"/>
        <v>0</v>
      </c>
      <c r="GP109" s="16">
        <f t="shared" si="430"/>
        <v>0</v>
      </c>
      <c r="GQ109" s="16">
        <f t="shared" si="431"/>
        <v>0</v>
      </c>
      <c r="GR109" s="16">
        <f t="shared" si="432"/>
        <v>0</v>
      </c>
      <c r="GS109" s="16">
        <f t="shared" si="433"/>
        <v>0</v>
      </c>
      <c r="GT109" s="16">
        <f t="shared" si="434"/>
        <v>0</v>
      </c>
      <c r="GU109" s="16">
        <f t="shared" si="435"/>
        <v>0</v>
      </c>
      <c r="GV109" s="16">
        <f t="shared" si="436"/>
        <v>0</v>
      </c>
      <c r="GW109" s="13"/>
      <c r="GX109" s="569" t="s">
        <v>1211</v>
      </c>
      <c r="GY109" s="599" t="str">
        <f t="shared" si="242"/>
        <v>111GPSG</v>
      </c>
      <c r="GZ109" s="563">
        <f t="shared" si="437"/>
        <v>0</v>
      </c>
      <c r="HA109" s="127">
        <f>VLOOKUP($GX109,Scenarios!$V$11:$Y$132,4,0)</f>
        <v>0</v>
      </c>
      <c r="HB109" s="127">
        <f t="shared" si="328"/>
        <v>0</v>
      </c>
      <c r="HD109" s="106">
        <f>VLOOKUP($GX109,Scenarios!$AE$11:$AF$132,2,0)</f>
        <v>0</v>
      </c>
      <c r="HE109" s="106">
        <f>VLOOKUP($GX109,Scenarios!$V$11:$Y$132,4,0)</f>
        <v>0</v>
      </c>
      <c r="HF109" s="106">
        <f t="shared" si="329"/>
        <v>0</v>
      </c>
      <c r="HH109" s="106">
        <f t="shared" si="327"/>
        <v>0</v>
      </c>
    </row>
    <row r="110" spans="1:216">
      <c r="A110" t="s">
        <v>24</v>
      </c>
      <c r="B110" t="s">
        <v>25</v>
      </c>
      <c r="C110" t="s">
        <v>25</v>
      </c>
      <c r="D110" s="5" t="s">
        <v>148</v>
      </c>
      <c r="E110" s="5" t="s">
        <v>36</v>
      </c>
      <c r="F110" s="5" t="s">
        <v>169</v>
      </c>
      <c r="G110" s="5" t="s">
        <v>75</v>
      </c>
      <c r="H110" s="5" t="s">
        <v>1016</v>
      </c>
      <c r="I110" s="5"/>
      <c r="J110" s="119">
        <f>SUMIF(Retirements!$E$10:$E$96,'Accum Dep'!$F110,Retirements!ED$10:ED$97)</f>
        <v>0</v>
      </c>
      <c r="K110" s="119">
        <f>SUMIF(Retirements!$E$10:$E$96,'Accum Dep'!$F110,Retirements!EE$10:EE$97)</f>
        <v>0</v>
      </c>
      <c r="L110" s="119">
        <f>SUMIF(Retirements!$E$10:$E$96,'Accum Dep'!$F110,Retirements!EF$10:EF$97)</f>
        <v>0</v>
      </c>
      <c r="M110" s="119">
        <f>SUMIF(Retirements!$E$10:$E$96,'Accum Dep'!$F110,Retirements!EG$10:EG$97)</f>
        <v>0</v>
      </c>
      <c r="N110" s="119">
        <f>SUMIF(Retirements!$E$10:$E$96,'Accum Dep'!$F110,Retirements!EH$10:EH$97)</f>
        <v>0</v>
      </c>
      <c r="O110" s="119">
        <f>SUMIF(Retirements!$E$10:$E$96,'Accum Dep'!$F110,Retirements!EI$10:EI$97)</f>
        <v>0</v>
      </c>
      <c r="P110" s="119">
        <f>SUMIF(Retirements!$E$10:$E$96,'Accum Dep'!$F110,Retirements!EJ$10:EJ$97)</f>
        <v>0</v>
      </c>
      <c r="Q110" s="119">
        <f>SUMIF(Retirements!$E$10:$E$96,'Accum Dep'!$F110,Retirements!EK$10:EK$97)</f>
        <v>0</v>
      </c>
      <c r="R110" s="119">
        <f>SUMIF(Retirements!$E$10:$E$96,'Accum Dep'!$F110,Retirements!EL$10:EL$97)</f>
        <v>0</v>
      </c>
      <c r="S110" s="119">
        <f>SUMIF(Retirements!$E$10:$E$96,'Accum Dep'!$F110,Retirements!EM$10:EM$97)</f>
        <v>0</v>
      </c>
      <c r="T110" s="119">
        <f>SUMIF(Retirements!$E$10:$E$96,'Accum Dep'!$F110,Retirements!EN$10:EN$97)</f>
        <v>0</v>
      </c>
      <c r="U110" s="119">
        <f>SUMIF(Retirements!$E$10:$E$96,'Accum Dep'!$F110,Retirements!EO$10:EO$97)</f>
        <v>0</v>
      </c>
      <c r="V110" s="119">
        <f>SUMIF(Retirements!$E$10:$E$96,'Accum Dep'!$F110,Retirements!EP$10:EP$97)</f>
        <v>0</v>
      </c>
      <c r="W110" s="119">
        <f>SUMIF(Retirements!$E$10:$E$96,'Accum Dep'!$F110,Retirements!EQ$10:EQ$97)</f>
        <v>0</v>
      </c>
      <c r="X110" s="119">
        <f>SUMIF(Retirements!$E$10:$E$96,'Accum Dep'!$F110,Retirements!ER$10:ER$97)</f>
        <v>0</v>
      </c>
      <c r="Y110" s="119">
        <f>SUMIF(Retirements!$E$10:$E$96,'Accum Dep'!$F110,Retirements!ES$10:ES$97)</f>
        <v>0</v>
      </c>
      <c r="Z110" s="119">
        <f>SUMIF(Retirements!$E$10:$E$96,'Accum Dep'!$F110,Retirements!ET$10:ET$97)</f>
        <v>0</v>
      </c>
      <c r="AA110" s="119">
        <f>SUMIF(Retirements!$E$10:$E$96,'Accum Dep'!$F110,Retirements!EU$10:EU$97)</f>
        <v>0</v>
      </c>
      <c r="AB110" s="119">
        <f>SUMIF(Retirements!$E$10:$E$96,'Accum Dep'!$F110,Retirements!EV$10:EV$97)</f>
        <v>0</v>
      </c>
      <c r="AC110" s="119">
        <f>SUMIF(Retirements!$E$10:$E$96,'Accum Dep'!$F110,Retirements!EW$10:EW$97)</f>
        <v>0</v>
      </c>
      <c r="AD110" s="119">
        <f>SUMIF(Retirements!$E$10:$E$96,'Accum Dep'!$F110,Retirements!EX$10:EX$97)</f>
        <v>0</v>
      </c>
      <c r="AE110" s="119">
        <f>SUMIF(Retirements!$E$10:$E$96,'Accum Dep'!$F110,Retirements!EY$10:EY$97)</f>
        <v>0</v>
      </c>
      <c r="AF110" s="119">
        <f>SUMIF(Retirements!$E$10:$E$96,'Accum Dep'!$F110,Retirements!EZ$10:EZ$97)</f>
        <v>0</v>
      </c>
      <c r="AG110" s="7"/>
      <c r="AH110" s="27">
        <f>SUMIF('Depreciation Exp'!$F$8:$F$130,'Accum Dep'!$F110,'Depreciation Exp'!CH$8:CH$133)</f>
        <v>20672.30808418895</v>
      </c>
      <c r="AI110" s="27">
        <f>SUMIF('Depreciation Exp'!$F$8:$F$130,'Accum Dep'!$F110,'Depreciation Exp'!CI$8:CI$133)</f>
        <v>20672.30808418895</v>
      </c>
      <c r="AJ110" s="27">
        <f>SUMIF('Depreciation Exp'!$F$8:$F$130,'Accum Dep'!$F110,'Depreciation Exp'!CJ$8:CJ$133)</f>
        <v>20672.30808418895</v>
      </c>
      <c r="AK110" s="27">
        <f>SUMIF('Depreciation Exp'!$F$8:$F$130,'Accum Dep'!$F110,'Depreciation Exp'!CK$8:CK$133)</f>
        <v>20672.30808418895</v>
      </c>
      <c r="AL110" s="27">
        <f>SUMIF('Depreciation Exp'!$F$8:$F$130,'Accum Dep'!$F110,'Depreciation Exp'!CL$8:CL$133)</f>
        <v>20672.30808418895</v>
      </c>
      <c r="AM110" s="27">
        <f>SUMIF('Depreciation Exp'!$F$8:$F$130,'Accum Dep'!$F110,'Depreciation Exp'!CM$8:CM$133)</f>
        <v>20672.30808418895</v>
      </c>
      <c r="AN110" s="27">
        <f>SUMIF('Depreciation Exp'!$F$8:$F$130,'Accum Dep'!$F110,'Depreciation Exp'!CN$8:CN$133)</f>
        <v>20672.30808418895</v>
      </c>
      <c r="AO110" s="27">
        <f>SUMIF('Depreciation Exp'!$F$8:$F$130,'Accum Dep'!$F110,'Depreciation Exp'!CO$8:CO$133)</f>
        <v>20672.30808418895</v>
      </c>
      <c r="AP110" s="27">
        <f>SUMIF('Depreciation Exp'!$F$8:$F$130,'Accum Dep'!$F110,'Depreciation Exp'!CP$8:CP$133)</f>
        <v>20672.30808418895</v>
      </c>
      <c r="AQ110" s="27">
        <f>SUMIF('Depreciation Exp'!$F$8:$F$130,'Accum Dep'!$F110,'Depreciation Exp'!CQ$8:CQ$133)</f>
        <v>20672.30808418895</v>
      </c>
      <c r="AR110" s="27">
        <f>SUMIF('Depreciation Exp'!$F$8:$F$130,'Accum Dep'!$F110,'Depreciation Exp'!CR$8:CR$133)</f>
        <v>20672.30808418895</v>
      </c>
      <c r="AS110" s="27">
        <f>SUMIF('Depreciation Exp'!$F$8:$F$130,'Accum Dep'!$F110,'Depreciation Exp'!CS$8:CS$133)</f>
        <v>20672.30808418895</v>
      </c>
      <c r="AT110" s="27">
        <f>SUMIF('Depreciation Exp'!$F$8:$F$130,'Accum Dep'!$F110,'Depreciation Exp'!CT$8:CT$133)</f>
        <v>20672.30808418895</v>
      </c>
      <c r="AU110" s="27">
        <f>SUMIF('Depreciation Exp'!$F$8:$F$130,'Accum Dep'!$F110,'Depreciation Exp'!CU$8:CU$133)</f>
        <v>20672.30808418895</v>
      </c>
      <c r="AV110" s="27">
        <f>SUMIF('Depreciation Exp'!$F$8:$F$130,'Accum Dep'!$F110,'Depreciation Exp'!CV$8:CV$133)</f>
        <v>20672.30808418895</v>
      </c>
      <c r="AW110" s="27">
        <f>SUMIF('Depreciation Exp'!$F$8:$F$130,'Accum Dep'!$F110,'Depreciation Exp'!CW$8:CW$133)</f>
        <v>20672.30808418895</v>
      </c>
      <c r="AX110" s="27">
        <f>SUMIF('Depreciation Exp'!$F$8:$F$130,'Accum Dep'!$F110,'Depreciation Exp'!CX$8:CX$133)</f>
        <v>20672.30808418895</v>
      </c>
      <c r="AY110" s="27">
        <f>SUMIF('Depreciation Exp'!$F$8:$F$130,'Accum Dep'!$F110,'Depreciation Exp'!CY$8:CY$133)</f>
        <v>20672.30808418895</v>
      </c>
      <c r="AZ110" s="27">
        <f>SUMIF('Depreciation Exp'!$F$8:$F$130,'Accum Dep'!$F110,'Depreciation Exp'!CZ$8:CZ$133)</f>
        <v>20672.30808418895</v>
      </c>
      <c r="BA110" s="27">
        <f>SUMIF('Depreciation Exp'!$F$8:$F$130,'Accum Dep'!$F110,'Depreciation Exp'!DA$8:DA$133)</f>
        <v>20672.30808418895</v>
      </c>
      <c r="BB110" s="27">
        <f>SUMIF('Depreciation Exp'!$F$8:$F$130,'Accum Dep'!$F110,'Depreciation Exp'!DB$8:DB$133)</f>
        <v>20672.30808418895</v>
      </c>
      <c r="BC110" s="27">
        <f>SUMIF('Depreciation Exp'!$F$8:$F$130,'Accum Dep'!$F110,'Depreciation Exp'!DC$8:DC$133)</f>
        <v>20672.30808418895</v>
      </c>
      <c r="BD110" s="27">
        <f>SUMIF('Depreciation Exp'!$F$8:$F$130,'Accum Dep'!$F110,'Depreciation Exp'!DD$8:DD$133)</f>
        <v>20672.30808418895</v>
      </c>
      <c r="BE110" s="27">
        <f>SUMIF('Depreciation Exp'!$F$8:$F$130,'Accum Dep'!$F110,'Depreciation Exp'!DE$8:DE$133)</f>
        <v>20672.30808418895</v>
      </c>
      <c r="BF110" s="59"/>
      <c r="BG110" s="27">
        <f>SUMIF(Adjustments!$J$4:$J$921,($F110&amp;"/"&amp;BG$4&amp;"/"&amp;BG$3&amp;"/"&amp;BG$2),Adjustments!L$4:L$921)</f>
        <v>0</v>
      </c>
      <c r="BH110" s="27">
        <f>SUMIF(Adjustments!$J$4:$J$921,($F110&amp;"/"&amp;BH$4&amp;"/"&amp;BH$3&amp;"/"&amp;BH$2),Adjustments!M$4:M$921)</f>
        <v>0</v>
      </c>
      <c r="BI110" s="27">
        <f>SUMIF(Adjustments!$J$4:$J$921,($F110&amp;"/"&amp;BI$4&amp;"/"&amp;BI$3&amp;"/"&amp;BI$2),Adjustments!N$4:N$921)</f>
        <v>0</v>
      </c>
      <c r="BJ110" s="27">
        <f>SUMIF(Adjustments!$J$4:$J$921,($F110&amp;"/"&amp;BJ$4&amp;"/"&amp;BJ$3&amp;"/"&amp;BJ$2),Adjustments!O$4:O$921)</f>
        <v>0</v>
      </c>
      <c r="BK110" s="27">
        <f>SUMIF(Adjustments!$J$4:$J$921,($F110&amp;"/"&amp;BK$4&amp;"/"&amp;BK$3&amp;"/"&amp;BK$2),Adjustments!P$4:P$921)</f>
        <v>0</v>
      </c>
      <c r="BL110" s="27">
        <f>SUMIF(Adjustments!$J$4:$J$921,($F110&amp;"/"&amp;BL$4&amp;"/"&amp;BL$3&amp;"/"&amp;BL$2),Adjustments!Q$4:Q$921)</f>
        <v>0</v>
      </c>
      <c r="BM110" s="27">
        <f>SUMIF(Adjustments!$J$4:$J$921,($F110&amp;"/"&amp;BM$4&amp;"/"&amp;BM$3&amp;"/"&amp;BM$2),Adjustments!R$4:R$921)</f>
        <v>0</v>
      </c>
      <c r="BN110" s="27">
        <f>SUMIF(Adjustments!$J$4:$J$921,($F110&amp;"/"&amp;BN$4&amp;"/"&amp;BN$3&amp;"/"&amp;BN$2),Adjustments!S$4:S$921)</f>
        <v>0</v>
      </c>
      <c r="BO110" s="27">
        <f>SUMIF(Adjustments!$J$4:$J$921,($F110&amp;"/"&amp;BO$4&amp;"/"&amp;BO$3&amp;"/"&amp;BO$2),Adjustments!T$4:T$921)</f>
        <v>0</v>
      </c>
      <c r="BP110" s="27">
        <f>SUMIF(Adjustments!$J$4:$J$921,($F110&amp;"/"&amp;BP$4&amp;"/"&amp;BP$3&amp;"/"&amp;BP$2),Adjustments!U$4:U$921)</f>
        <v>0</v>
      </c>
      <c r="BQ110" s="27">
        <f>SUMIF(Adjustments!$J$4:$J$921,($F110&amp;"/"&amp;BQ$4&amp;"/"&amp;BQ$3&amp;"/"&amp;BQ$2),Adjustments!V$4:V$921)</f>
        <v>0</v>
      </c>
      <c r="BR110" s="27">
        <f>SUMIF(Adjustments!$J$4:$J$921,($F110&amp;"/"&amp;BR$4&amp;"/"&amp;BR$3&amp;"/"&amp;BR$2),Adjustments!W$4:W$921)</f>
        <v>0</v>
      </c>
      <c r="BS110" s="27">
        <f>SUMIF(Adjustments!$J$4:$J$921,($F110&amp;"/"&amp;BS$4&amp;"/"&amp;BS$3&amp;"/"&amp;BS$2),Adjustments!X$4:X$921)</f>
        <v>0</v>
      </c>
      <c r="BT110" s="27">
        <f>SUMIF(Adjustments!$J$4:$J$921,($F110&amp;"/"&amp;BT$4&amp;"/"&amp;BT$3&amp;"/"&amp;BT$2),Adjustments!Y$4:Y$921)</f>
        <v>0</v>
      </c>
      <c r="BU110" s="27">
        <f>SUMIF(Adjustments!$J$4:$J$921,($F110&amp;"/"&amp;BU$4&amp;"/"&amp;BU$3&amp;"/"&amp;BU$2),Adjustments!Z$4:Z$921)</f>
        <v>0</v>
      </c>
      <c r="BV110" s="27">
        <f>SUMIF(Adjustments!$J$4:$J$921,($F110&amp;"/"&amp;BV$4&amp;"/"&amp;BV$3&amp;"/"&amp;BV$2),Adjustments!AA$4:AA$921)</f>
        <v>0</v>
      </c>
      <c r="BW110" s="27">
        <f>SUMIF(Adjustments!$J$4:$J$921,($F110&amp;"/"&amp;BW$4&amp;"/"&amp;BW$3&amp;"/"&amp;BW$2),Adjustments!AB$4:AB$921)</f>
        <v>0</v>
      </c>
      <c r="BX110" s="27">
        <f>SUMIF(Adjustments!$J$4:$J$921,($F110&amp;"/"&amp;BX$4&amp;"/"&amp;BX$3&amp;"/"&amp;BX$2),Adjustments!AC$4:AC$921)</f>
        <v>0</v>
      </c>
      <c r="BY110" s="27">
        <f>SUMIF(Adjustments!$J$4:$J$921,($F110&amp;"/"&amp;BY$4&amp;"/"&amp;BY$3&amp;"/"&amp;BY$2),Adjustments!AD$4:AD$921)</f>
        <v>0</v>
      </c>
      <c r="BZ110" s="27">
        <f>SUMIF(Adjustments!$J$4:$J$921,($F110&amp;"/"&amp;BZ$4&amp;"/"&amp;BZ$3&amp;"/"&amp;BZ$2),Adjustments!AE$4:AE$921)</f>
        <v>0</v>
      </c>
      <c r="CA110" s="27">
        <f>SUMIF(Adjustments!$J$4:$J$921,($F110&amp;"/"&amp;CA$4&amp;"/"&amp;CA$3&amp;"/"&amp;CA$2),Adjustments!AF$4:AF$921)</f>
        <v>0</v>
      </c>
      <c r="CB110" s="27">
        <f>SUMIF(Adjustments!$J$4:$J$921,($F110&amp;"/"&amp;CB$4&amp;"/"&amp;CB$3&amp;"/"&amp;CB$2),Adjustments!AG$4:AG$921)</f>
        <v>0</v>
      </c>
      <c r="CC110" s="27">
        <f>SUMIF(Adjustments!$J$4:$J$921,($F110&amp;"/"&amp;CC$4&amp;"/"&amp;CC$3&amp;"/"&amp;CC$2),Adjustments!AH$4:AH$921)</f>
        <v>0</v>
      </c>
      <c r="CD110" s="5"/>
      <c r="CE110" s="27">
        <f>SUMIF(Adjustments!$J$4:$J$921,($F110&amp;"/"&amp;CE$4&amp;"/"&amp;CE$3&amp;"/"&amp;CE$2),Adjustments!L$4:L$921)</f>
        <v>0</v>
      </c>
      <c r="CF110" s="27">
        <f>SUMIF(Adjustments!$J$4:$J$921,($F110&amp;"/"&amp;CF$4&amp;"/"&amp;CF$3&amp;"/"&amp;CF$2),Adjustments!M$4:M$921)</f>
        <v>0</v>
      </c>
      <c r="CG110" s="27">
        <f>SUMIF(Adjustments!$J$4:$J$921,($F110&amp;"/"&amp;CG$4&amp;"/"&amp;CG$3&amp;"/"&amp;CG$2),Adjustments!N$4:N$921)</f>
        <v>0</v>
      </c>
      <c r="CH110" s="27">
        <f>SUMIF(Adjustments!$J$4:$J$921,($F110&amp;"/"&amp;CH$4&amp;"/"&amp;CH$3&amp;"/"&amp;CH$2),Adjustments!O$4:O$921)</f>
        <v>0</v>
      </c>
      <c r="CI110" s="27">
        <f>SUMIF(Adjustments!$J$4:$J$921,($F110&amp;"/"&amp;CI$4&amp;"/"&amp;CI$3&amp;"/"&amp;CI$2),Adjustments!P$4:P$921)</f>
        <v>0</v>
      </c>
      <c r="CJ110" s="27">
        <f>SUMIF(Adjustments!$J$4:$J$921,($F110&amp;"/"&amp;CJ$4&amp;"/"&amp;CJ$3&amp;"/"&amp;CJ$2),Adjustments!Q$4:Q$921)</f>
        <v>0</v>
      </c>
      <c r="CK110" s="27">
        <f>SUMIF(Adjustments!$J$4:$J$921,($F110&amp;"/"&amp;CK$4&amp;"/"&amp;CK$3&amp;"/"&amp;CK$2),Adjustments!R$4:R$921)</f>
        <v>0</v>
      </c>
      <c r="CL110" s="27">
        <f>SUMIF(Adjustments!$J$4:$J$921,($F110&amp;"/"&amp;CL$4&amp;"/"&amp;CL$3&amp;"/"&amp;CL$2),Adjustments!S$4:S$921)</f>
        <v>0</v>
      </c>
      <c r="CM110" s="27">
        <f>SUMIF(Adjustments!$J$4:$J$921,($F110&amp;"/"&amp;CM$4&amp;"/"&amp;CM$3&amp;"/"&amp;CM$2),Adjustments!T$4:T$921)</f>
        <v>0</v>
      </c>
      <c r="CN110" s="27">
        <f>SUMIF(Adjustments!$J$4:$J$921,($F110&amp;"/"&amp;CN$4&amp;"/"&amp;CN$3&amp;"/"&amp;CN$2),Adjustments!U$4:U$921)</f>
        <v>0</v>
      </c>
      <c r="CO110" s="27">
        <f>SUMIF(Adjustments!$J$4:$J$921,($F110&amp;"/"&amp;CO$4&amp;"/"&amp;CO$3&amp;"/"&amp;CO$2),Adjustments!V$4:V$921)</f>
        <v>0</v>
      </c>
      <c r="CP110" s="27">
        <f>SUMIF(Adjustments!$J$4:$J$921,($F110&amp;"/"&amp;CP$4&amp;"/"&amp;CP$3&amp;"/"&amp;CP$2),Adjustments!W$4:W$921)</f>
        <v>0</v>
      </c>
      <c r="CQ110" s="27">
        <f>SUMIF(Adjustments!$J$4:$J$921,($F110&amp;"/"&amp;CQ$4&amp;"/"&amp;CQ$3&amp;"/"&amp;CQ$2),Adjustments!X$4:X$921)</f>
        <v>0</v>
      </c>
      <c r="CR110" s="27">
        <f>SUMIF(Adjustments!$J$4:$J$921,($F110&amp;"/"&amp;CR$4&amp;"/"&amp;CR$3&amp;"/"&amp;CR$2),Adjustments!Y$4:Y$921)</f>
        <v>0</v>
      </c>
      <c r="CS110" s="27">
        <f>SUMIF(Adjustments!$J$4:$J$921,($F110&amp;"/"&amp;CS$4&amp;"/"&amp;CS$3&amp;"/"&amp;CS$2),Adjustments!Z$4:Z$921)</f>
        <v>0</v>
      </c>
      <c r="CT110" s="27">
        <f>SUMIF(Adjustments!$J$4:$J$921,($F110&amp;"/"&amp;CT$4&amp;"/"&amp;CT$3&amp;"/"&amp;CT$2),Adjustments!AA$4:AA$921)</f>
        <v>0</v>
      </c>
      <c r="CU110" s="27">
        <f>SUMIF(Adjustments!$J$4:$J$921,($F110&amp;"/"&amp;CU$4&amp;"/"&amp;CU$3&amp;"/"&amp;CU$2),Adjustments!AB$4:AB$921)</f>
        <v>0</v>
      </c>
      <c r="CV110" s="27">
        <f>SUMIF(Adjustments!$J$4:$J$921,($F110&amp;"/"&amp;CV$4&amp;"/"&amp;CV$3&amp;"/"&amp;CV$2),Adjustments!AC$4:AC$921)</f>
        <v>0</v>
      </c>
      <c r="CW110" s="27">
        <f>SUMIF(Adjustments!$J$4:$J$921,($F110&amp;"/"&amp;CW$4&amp;"/"&amp;CW$3&amp;"/"&amp;CW$2),Adjustments!AD$4:AD$921)</f>
        <v>0</v>
      </c>
      <c r="CX110" s="27">
        <f>SUMIF(Adjustments!$J$4:$J$921,($F110&amp;"/"&amp;CX$4&amp;"/"&amp;CX$3&amp;"/"&amp;CX$2),Adjustments!AE$4:AE$921)</f>
        <v>0</v>
      </c>
      <c r="CY110" s="27">
        <f>SUMIF(Adjustments!$J$4:$J$921,($F110&amp;"/"&amp;CY$4&amp;"/"&amp;CY$3&amp;"/"&amp;CY$2),Adjustments!AF$4:AF$921)</f>
        <v>0</v>
      </c>
      <c r="CZ110" s="27">
        <f>SUMIF(Adjustments!$J$4:$J$921,($F110&amp;"/"&amp;CZ$4&amp;"/"&amp;CZ$3&amp;"/"&amp;CZ$2),Adjustments!AG$4:AG$921)</f>
        <v>0</v>
      </c>
      <c r="DA110" s="27">
        <f>SUMIF(Adjustments!$J$4:$J$921,($F110&amp;"/"&amp;DA$4&amp;"/"&amp;DA$3&amp;"/"&amp;DA$2),Adjustments!AH$4:AH$921)</f>
        <v>0</v>
      </c>
      <c r="DB110" s="5"/>
      <c r="DC110" s="27">
        <f>SUMIF(Adjustments!$J$4:$J$921,($F110&amp;"/"&amp;DC$4&amp;"/"&amp;DC$3&amp;"/"&amp;DC$2),Adjustments!L$4:L$921)</f>
        <v>0</v>
      </c>
      <c r="DD110" s="27">
        <f>SUMIF(Adjustments!$J$4:$J$921,($F110&amp;"/"&amp;DD$4&amp;"/"&amp;DD$3&amp;"/"&amp;DD$2),Adjustments!M$4:M$921)</f>
        <v>0</v>
      </c>
      <c r="DE110" s="27">
        <f>SUMIF(Adjustments!$J$4:$J$921,($F110&amp;"/"&amp;DE$4&amp;"/"&amp;DE$3&amp;"/"&amp;DE$2),Adjustments!N$4:N$921)</f>
        <v>0</v>
      </c>
      <c r="DF110" s="27">
        <f>SUMIF(Adjustments!$J$4:$J$921,($F110&amp;"/"&amp;DF$4&amp;"/"&amp;DF$3&amp;"/"&amp;DF$2),Adjustments!O$4:O$921)</f>
        <v>0</v>
      </c>
      <c r="DG110" s="27">
        <f>SUMIF(Adjustments!$J$4:$J$921,($F110&amp;"/"&amp;DG$4&amp;"/"&amp;DG$3&amp;"/"&amp;DG$2),Adjustments!P$4:P$921)</f>
        <v>0</v>
      </c>
      <c r="DH110" s="27">
        <f>SUMIF(Adjustments!$J$4:$J$921,($F110&amp;"/"&amp;DH$4&amp;"/"&amp;DH$3&amp;"/"&amp;DH$2),Adjustments!Q$4:Q$921)</f>
        <v>0</v>
      </c>
      <c r="DI110" s="27">
        <f>SUMIF(Adjustments!$J$4:$J$921,($F110&amp;"/"&amp;DI$4&amp;"/"&amp;DI$3&amp;"/"&amp;DI$2),Adjustments!R$4:R$921)</f>
        <v>0</v>
      </c>
      <c r="DJ110" s="27">
        <f>SUMIF(Adjustments!$J$4:$J$921,($F110&amp;"/"&amp;DJ$4&amp;"/"&amp;DJ$3&amp;"/"&amp;DJ$2),Adjustments!S$4:S$921)</f>
        <v>0</v>
      </c>
      <c r="DK110" s="27">
        <f>SUMIF(Adjustments!$J$4:$J$921,($F110&amp;"/"&amp;DK$4&amp;"/"&amp;DK$3&amp;"/"&amp;DK$2),Adjustments!T$4:T$921)</f>
        <v>0</v>
      </c>
      <c r="DL110" s="27">
        <f>SUMIF(Adjustments!$J$4:$J$921,($F110&amp;"/"&amp;DL$4&amp;"/"&amp;DL$3&amp;"/"&amp;DL$2),Adjustments!U$4:U$921)</f>
        <v>0</v>
      </c>
      <c r="DM110" s="27">
        <f>SUMIF(Adjustments!$J$4:$J$921,($F110&amp;"/"&amp;DM$4&amp;"/"&amp;DM$3&amp;"/"&amp;DM$2),Adjustments!V$4:V$921)</f>
        <v>0</v>
      </c>
      <c r="DN110" s="27">
        <f>SUMIF(Adjustments!$J$4:$J$921,($F110&amp;"/"&amp;DN$4&amp;"/"&amp;DN$3&amp;"/"&amp;DN$2),Adjustments!W$4:W$921)</f>
        <v>0</v>
      </c>
      <c r="DO110" s="27">
        <f>SUMIF(Adjustments!$J$4:$J$921,($F110&amp;"/"&amp;DO$4&amp;"/"&amp;DO$3&amp;"/"&amp;DO$2),Adjustments!X$4:X$921)</f>
        <v>0</v>
      </c>
      <c r="DP110" s="27">
        <f>SUMIF(Adjustments!$J$4:$J$921,($F110&amp;"/"&amp;DP$4&amp;"/"&amp;DP$3&amp;"/"&amp;DP$2),Adjustments!Y$4:Y$921)</f>
        <v>0</v>
      </c>
      <c r="DQ110" s="27">
        <f>SUMIF(Adjustments!$J$4:$J$921,($F110&amp;"/"&amp;DQ$4&amp;"/"&amp;DQ$3&amp;"/"&amp;DQ$2),Adjustments!Z$4:Z$921)</f>
        <v>0</v>
      </c>
      <c r="DR110" s="27">
        <f>SUMIF(Adjustments!$J$4:$J$921,($F110&amp;"/"&amp;DR$4&amp;"/"&amp;DR$3&amp;"/"&amp;DR$2),Adjustments!AA$4:AA$921)</f>
        <v>0</v>
      </c>
      <c r="DS110" s="27">
        <f>SUMIF(Adjustments!$J$4:$J$921,($F110&amp;"/"&amp;DS$4&amp;"/"&amp;DS$3&amp;"/"&amp;DS$2),Adjustments!AB$4:AB$921)</f>
        <v>0</v>
      </c>
      <c r="DT110" s="27">
        <f>SUMIF(Adjustments!$J$4:$J$921,($F110&amp;"/"&amp;DT$4&amp;"/"&amp;DT$3&amp;"/"&amp;DT$2),Adjustments!AC$4:AC$921)</f>
        <v>0</v>
      </c>
      <c r="DU110" s="27">
        <f>SUMIF(Adjustments!$J$4:$J$921,($F110&amp;"/"&amp;DU$4&amp;"/"&amp;DU$3&amp;"/"&amp;DU$2),Adjustments!AD$4:AD$921)</f>
        <v>0</v>
      </c>
      <c r="DV110" s="27">
        <f>SUMIF(Adjustments!$J$4:$J$921,($F110&amp;"/"&amp;DV$4&amp;"/"&amp;DV$3&amp;"/"&amp;DV$2),Adjustments!AE$4:AE$921)</f>
        <v>0</v>
      </c>
      <c r="DW110" s="27">
        <f>SUMIF(Adjustments!$J$4:$J$921,($F110&amp;"/"&amp;DW$4&amp;"/"&amp;DW$3&amp;"/"&amp;DW$2),Adjustments!AF$4:AF$921)</f>
        <v>0</v>
      </c>
      <c r="DX110" s="27">
        <f>SUMIF(Adjustments!$J$4:$J$921,($F110&amp;"/"&amp;DX$4&amp;"/"&amp;DX$3&amp;"/"&amp;DX$2),Adjustments!AG$4:AG$921)</f>
        <v>0</v>
      </c>
      <c r="DY110" s="27">
        <f>SUMIF(Adjustments!$J$4:$J$921,($F110&amp;"/"&amp;DY$4&amp;"/"&amp;DY$3&amp;"/"&amp;DY$2),Adjustments!AH$4:AH$921)</f>
        <v>0</v>
      </c>
      <c r="DZ110" s="5"/>
      <c r="EA110" s="27">
        <f>SUMIF(Adjustments!$J$4:$J$921,($F110&amp;"/"&amp;EA$4&amp;"/"&amp;EA$3&amp;"/"&amp;EA$2),Adjustments!L$4:L$921)</f>
        <v>0</v>
      </c>
      <c r="EB110" s="27">
        <f>SUMIF(Adjustments!$J$4:$J$921,($F110&amp;"/"&amp;EB$4&amp;"/"&amp;EB$3&amp;"/"&amp;EB$2),Adjustments!M$4:M$921)</f>
        <v>0</v>
      </c>
      <c r="EC110" s="27">
        <f>SUMIF(Adjustments!$J$4:$J$921,($F110&amp;"/"&amp;EC$4&amp;"/"&amp;EC$3&amp;"/"&amp;EC$2),Adjustments!N$4:N$921)</f>
        <v>0</v>
      </c>
      <c r="ED110" s="27">
        <f>SUMIF(Adjustments!$J$4:$J$921,($F110&amp;"/"&amp;ED$4&amp;"/"&amp;ED$3&amp;"/"&amp;ED$2),Adjustments!O$4:O$921)</f>
        <v>0</v>
      </c>
      <c r="EE110" s="27">
        <f>SUMIF(Adjustments!$J$4:$J$921,($F110&amp;"/"&amp;EE$4&amp;"/"&amp;EE$3&amp;"/"&amp;EE$2),Adjustments!P$4:P$921)</f>
        <v>0</v>
      </c>
      <c r="EF110" s="27">
        <f>SUMIF(Adjustments!$J$4:$J$921,($F110&amp;"/"&amp;EF$4&amp;"/"&amp;EF$3&amp;"/"&amp;EF$2),Adjustments!Q$4:Q$921)</f>
        <v>0</v>
      </c>
      <c r="EG110" s="27">
        <f>SUMIF(Adjustments!$J$4:$J$921,($F110&amp;"/"&amp;EG$4&amp;"/"&amp;EG$3&amp;"/"&amp;EG$2),Adjustments!R$4:R$921)</f>
        <v>0</v>
      </c>
      <c r="EH110" s="27">
        <f>SUMIF(Adjustments!$J$4:$J$921,($F110&amp;"/"&amp;EH$4&amp;"/"&amp;EH$3&amp;"/"&amp;EH$2),Adjustments!S$4:S$921)</f>
        <v>0</v>
      </c>
      <c r="EI110" s="27">
        <f>SUMIF(Adjustments!$J$4:$J$921,($F110&amp;"/"&amp;EI$4&amp;"/"&amp;EI$3&amp;"/"&amp;EI$2),Adjustments!T$4:T$921)</f>
        <v>0</v>
      </c>
      <c r="EJ110" s="27">
        <f>SUMIF(Adjustments!$J$4:$J$921,($F110&amp;"/"&amp;EJ$4&amp;"/"&amp;EJ$3&amp;"/"&amp;EJ$2),Adjustments!U$4:U$921)</f>
        <v>0</v>
      </c>
      <c r="EK110" s="27">
        <f>SUMIF(Adjustments!$J$4:$J$921,($F110&amp;"/"&amp;EK$4&amp;"/"&amp;EK$3&amp;"/"&amp;EK$2),Adjustments!V$4:V$921)</f>
        <v>0</v>
      </c>
      <c r="EL110" s="27">
        <f>SUMIF(Adjustments!$J$4:$J$921,($F110&amp;"/"&amp;EL$4&amp;"/"&amp;EL$3&amp;"/"&amp;EL$2),Adjustments!W$4:W$921)</f>
        <v>0</v>
      </c>
      <c r="EM110" s="27">
        <f>SUMIF(Adjustments!$J$4:$J$921,($F110&amp;"/"&amp;EM$4&amp;"/"&amp;EM$3&amp;"/"&amp;EM$2),Adjustments!X$4:X$921)</f>
        <v>0</v>
      </c>
      <c r="EN110" s="27">
        <f>SUMIF(Adjustments!$J$4:$J$921,($F110&amp;"/"&amp;EN$4&amp;"/"&amp;EN$3&amp;"/"&amp;EN$2),Adjustments!Y$4:Y$921)</f>
        <v>0</v>
      </c>
      <c r="EO110" s="27">
        <f>SUMIF(Adjustments!$J$4:$J$921,($F110&amp;"/"&amp;EO$4&amp;"/"&amp;EO$3&amp;"/"&amp;EO$2),Adjustments!Z$4:Z$921)</f>
        <v>0</v>
      </c>
      <c r="EP110" s="27">
        <f>SUMIF(Adjustments!$J$4:$J$921,($F110&amp;"/"&amp;EP$4&amp;"/"&amp;EP$3&amp;"/"&amp;EP$2),Adjustments!AA$4:AA$921)</f>
        <v>0</v>
      </c>
      <c r="EQ110" s="27">
        <f>SUMIF(Adjustments!$J$4:$J$921,($F110&amp;"/"&amp;EQ$4&amp;"/"&amp;EQ$3&amp;"/"&amp;EQ$2),Adjustments!AB$4:AB$921)</f>
        <v>0</v>
      </c>
      <c r="ER110" s="27">
        <f>SUMIF(Adjustments!$J$4:$J$921,($F110&amp;"/"&amp;ER$4&amp;"/"&amp;ER$3&amp;"/"&amp;ER$2),Adjustments!AC$4:AC$921)</f>
        <v>0</v>
      </c>
      <c r="ES110" s="27">
        <f>SUMIF(Adjustments!$J$4:$J$921,($F110&amp;"/"&amp;ES$4&amp;"/"&amp;ES$3&amp;"/"&amp;ES$2),Adjustments!AD$4:AD$921)</f>
        <v>0</v>
      </c>
      <c r="ET110" s="27">
        <f>SUMIF(Adjustments!$J$4:$J$921,($F110&amp;"/"&amp;ET$4&amp;"/"&amp;ET$3&amp;"/"&amp;ET$2),Adjustments!AE$4:AE$921)</f>
        <v>0</v>
      </c>
      <c r="EU110" s="27">
        <f>SUMIF(Adjustments!$J$4:$J$921,($F110&amp;"/"&amp;EU$4&amp;"/"&amp;EU$3&amp;"/"&amp;EU$2),Adjustments!AF$4:AF$921)</f>
        <v>0</v>
      </c>
      <c r="EV110" s="27">
        <f>SUMIF(Adjustments!$J$4:$J$921,($F110&amp;"/"&amp;EV$4&amp;"/"&amp;EV$3&amp;"/"&amp;EV$2),Adjustments!AG$4:AG$921)</f>
        <v>0</v>
      </c>
      <c r="EW110" s="27">
        <f>SUMIF(Adjustments!$J$4:$J$921,($F110&amp;"/"&amp;EW$4&amp;"/"&amp;EW$3&amp;"/"&amp;EW$2),Adjustments!AH$4:AH$921)</f>
        <v>0</v>
      </c>
      <c r="EX110" s="5"/>
      <c r="EY110" s="27">
        <f>SUMIF(Adjustments!$J$4:$J$921,($F110&amp;"/"&amp;EY$4&amp;"/"&amp;EY$3&amp;"/"&amp;EY$2),Adjustments!L$4:L$921)</f>
        <v>0</v>
      </c>
      <c r="EZ110" s="27">
        <f>SUMIF(Adjustments!$J$4:$J$921,($F110&amp;"/"&amp;EZ$4&amp;"/"&amp;EZ$3&amp;"/"&amp;EZ$2),Adjustments!M$4:M$921)</f>
        <v>0</v>
      </c>
      <c r="FA110" s="27">
        <f>SUMIF(Adjustments!$J$4:$J$921,($F110&amp;"/"&amp;FA$4&amp;"/"&amp;FA$3&amp;"/"&amp;FA$2),Adjustments!N$4:N$921)</f>
        <v>0</v>
      </c>
      <c r="FB110" s="27">
        <f>SUMIF(Adjustments!$J$4:$J$921,($F110&amp;"/"&amp;FB$4&amp;"/"&amp;FB$3&amp;"/"&amp;FB$2),Adjustments!O$4:O$921)</f>
        <v>0</v>
      </c>
      <c r="FC110" s="27">
        <f>SUMIF(Adjustments!$J$4:$J$921,($F110&amp;"/"&amp;FC$4&amp;"/"&amp;FC$3&amp;"/"&amp;FC$2),Adjustments!P$4:P$921)</f>
        <v>0</v>
      </c>
      <c r="FD110" s="27">
        <f>SUMIF(Adjustments!$J$4:$J$921,($F110&amp;"/"&amp;FD$4&amp;"/"&amp;FD$3&amp;"/"&amp;FD$2),Adjustments!Q$4:Q$921)</f>
        <v>0</v>
      </c>
      <c r="FE110" s="27">
        <f>SUMIF(Adjustments!$J$4:$J$921,($F110&amp;"/"&amp;FE$4&amp;"/"&amp;FE$3&amp;"/"&amp;FE$2),Adjustments!R$4:R$921)</f>
        <v>0</v>
      </c>
      <c r="FF110" s="27">
        <f>SUMIF(Adjustments!$J$4:$J$921,($F110&amp;"/"&amp;FF$4&amp;"/"&amp;FF$3&amp;"/"&amp;FF$2),Adjustments!S$4:S$921)</f>
        <v>0</v>
      </c>
      <c r="FG110" s="27">
        <f>SUMIF(Adjustments!$J$4:$J$921,($F110&amp;"/"&amp;FG$4&amp;"/"&amp;FG$3&amp;"/"&amp;FG$2),Adjustments!T$4:T$921)</f>
        <v>0</v>
      </c>
      <c r="FH110" s="27">
        <f>SUMIF(Adjustments!$J$4:$J$921,($F110&amp;"/"&amp;FH$4&amp;"/"&amp;FH$3&amp;"/"&amp;FH$2),Adjustments!U$4:U$921)</f>
        <v>0</v>
      </c>
      <c r="FI110" s="27">
        <f>SUMIF(Adjustments!$J$4:$J$921,($F110&amp;"/"&amp;FI$4&amp;"/"&amp;FI$3&amp;"/"&amp;FI$2),Adjustments!V$4:V$921)</f>
        <v>0</v>
      </c>
      <c r="FJ110" s="27">
        <f>SUMIF(Adjustments!$J$4:$J$921,($F110&amp;"/"&amp;FJ$4&amp;"/"&amp;FJ$3&amp;"/"&amp;FJ$2),Adjustments!W$4:W$921)</f>
        <v>0</v>
      </c>
      <c r="FK110" s="27">
        <f>SUMIF(Adjustments!$J$4:$J$921,($F110&amp;"/"&amp;FK$4&amp;"/"&amp;FK$3&amp;"/"&amp;FK$2),Adjustments!X$4:X$921)</f>
        <v>0</v>
      </c>
      <c r="FL110" s="27">
        <f>SUMIF(Adjustments!$J$4:$J$921,($F110&amp;"/"&amp;FL$4&amp;"/"&amp;FL$3&amp;"/"&amp;FL$2),Adjustments!Y$4:Y$921)</f>
        <v>0</v>
      </c>
      <c r="FM110" s="27">
        <f>SUMIF(Adjustments!$J$4:$J$921,($F110&amp;"/"&amp;FM$4&amp;"/"&amp;FM$3&amp;"/"&amp;FM$2),Adjustments!Z$4:Z$921)</f>
        <v>0</v>
      </c>
      <c r="FN110" s="27">
        <f>SUMIF(Adjustments!$J$4:$J$921,($F110&amp;"/"&amp;FN$4&amp;"/"&amp;FN$3&amp;"/"&amp;FN$2),Adjustments!AA$4:AA$921)</f>
        <v>0</v>
      </c>
      <c r="FO110" s="27">
        <f>SUMIF(Adjustments!$J$4:$J$921,($F110&amp;"/"&amp;FO$4&amp;"/"&amp;FO$3&amp;"/"&amp;FO$2),Adjustments!AB$4:AB$921)</f>
        <v>0</v>
      </c>
      <c r="FP110" s="27">
        <f>SUMIF(Adjustments!$J$4:$J$921,($F110&amp;"/"&amp;FP$4&amp;"/"&amp;FP$3&amp;"/"&amp;FP$2),Adjustments!AC$4:AC$921)</f>
        <v>0</v>
      </c>
      <c r="FQ110" s="27">
        <f>SUMIF(Adjustments!$J$4:$J$921,($F110&amp;"/"&amp;FQ$4&amp;"/"&amp;FQ$3&amp;"/"&amp;FQ$2),Adjustments!AD$4:AD$921)</f>
        <v>0</v>
      </c>
      <c r="FR110" s="27">
        <f>SUMIF(Adjustments!$J$4:$J$921,($F110&amp;"/"&amp;FR$4&amp;"/"&amp;FR$3&amp;"/"&amp;FR$2),Adjustments!AE$4:AE$921)</f>
        <v>0</v>
      </c>
      <c r="FS110" s="27">
        <f>SUMIF(Adjustments!$J$4:$J$921,($F110&amp;"/"&amp;FS$4&amp;"/"&amp;FS$3&amp;"/"&amp;FS$2),Adjustments!AF$4:AF$921)</f>
        <v>0</v>
      </c>
      <c r="FT110" s="27">
        <f>SUMIF(Adjustments!$J$4:$J$921,($F110&amp;"/"&amp;FT$4&amp;"/"&amp;FT$3&amp;"/"&amp;FT$2),Adjustments!AG$4:AG$921)</f>
        <v>0</v>
      </c>
      <c r="FU110" s="27">
        <f>SUMIF(Adjustments!$J$4:$J$921,($F110&amp;"/"&amp;FU$4&amp;"/"&amp;FU$3&amp;"/"&amp;FU$2),Adjustments!AH$4:AH$921)</f>
        <v>0</v>
      </c>
      <c r="FV110" s="5"/>
      <c r="FW110" s="27">
        <f t="shared" si="302"/>
        <v>0</v>
      </c>
      <c r="FX110" s="5"/>
      <c r="FY110" s="358">
        <f>VLOOKUP(F110,Scenarios!Z112:AD233,5,0)</f>
        <v>-6518198.96</v>
      </c>
      <c r="FZ110" s="16">
        <f t="shared" si="414"/>
        <v>-6538871.2680841889</v>
      </c>
      <c r="GA110" s="16">
        <f t="shared" si="415"/>
        <v>-6559543.5761683779</v>
      </c>
      <c r="GB110" s="16">
        <f t="shared" si="416"/>
        <v>-6580215.8842525668</v>
      </c>
      <c r="GC110" s="16">
        <f t="shared" si="417"/>
        <v>-6600888.1923367558</v>
      </c>
      <c r="GD110" s="16">
        <f t="shared" si="418"/>
        <v>-6621560.5004209448</v>
      </c>
      <c r="GE110" s="16">
        <f t="shared" si="419"/>
        <v>-6642232.8085051337</v>
      </c>
      <c r="GF110" s="16">
        <f t="shared" si="420"/>
        <v>-6662905.1165893227</v>
      </c>
      <c r="GG110" s="16">
        <f t="shared" si="421"/>
        <v>-6683577.4246735116</v>
      </c>
      <c r="GH110" s="16">
        <f t="shared" si="422"/>
        <v>-6704249.7327577006</v>
      </c>
      <c r="GI110" s="16">
        <f t="shared" si="423"/>
        <v>-6724922.0408418896</v>
      </c>
      <c r="GJ110" s="16">
        <f t="shared" si="424"/>
        <v>-6745594.3489260785</v>
      </c>
      <c r="GK110" s="16">
        <f t="shared" si="425"/>
        <v>-6766266.6570102675</v>
      </c>
      <c r="GL110" s="16">
        <f t="shared" si="426"/>
        <v>-6786938.9650944564</v>
      </c>
      <c r="GM110" s="16">
        <f t="shared" si="427"/>
        <v>-6807611.2731786454</v>
      </c>
      <c r="GN110" s="16">
        <f t="shared" si="428"/>
        <v>-6828283.5812628344</v>
      </c>
      <c r="GO110" s="16">
        <f t="shared" si="429"/>
        <v>-6848955.8893470233</v>
      </c>
      <c r="GP110" s="16">
        <f t="shared" si="430"/>
        <v>-6869628.1974312123</v>
      </c>
      <c r="GQ110" s="16">
        <f t="shared" si="431"/>
        <v>-6890300.5055154013</v>
      </c>
      <c r="GR110" s="16">
        <f t="shared" si="432"/>
        <v>-6910972.8135995902</v>
      </c>
      <c r="GS110" s="16">
        <f t="shared" si="433"/>
        <v>-6931645.1216837792</v>
      </c>
      <c r="GT110" s="16">
        <f t="shared" si="434"/>
        <v>-6952317.4297679681</v>
      </c>
      <c r="GU110" s="16">
        <f t="shared" si="435"/>
        <v>-6972989.7378521571</v>
      </c>
      <c r="GV110" s="16">
        <f t="shared" si="436"/>
        <v>-6993662.0459363461</v>
      </c>
      <c r="GW110" s="13"/>
      <c r="GX110" s="569" t="s">
        <v>1016</v>
      </c>
      <c r="GY110" s="599" t="str">
        <f t="shared" si="242"/>
        <v>111GPOR</v>
      </c>
      <c r="GZ110" s="563">
        <f t="shared" si="437"/>
        <v>-6869628.1974312123</v>
      </c>
      <c r="HA110" s="127">
        <f>VLOOKUP($GX110,Scenarios!$V$11:$Y$132,4,0)</f>
        <v>-6777958.5650000004</v>
      </c>
      <c r="HB110" s="127">
        <f t="shared" si="328"/>
        <v>-91669.632431211881</v>
      </c>
      <c r="HD110" s="106">
        <f>VLOOKUP($GX110,Scenarios!$AE$11:$AF$132,2,0)</f>
        <v>-6869628.1974312123</v>
      </c>
      <c r="HE110" s="106">
        <f>VLOOKUP($GX110,Scenarios!$V$11:$Y$132,4,0)</f>
        <v>-6777958.5650000004</v>
      </c>
      <c r="HF110" s="106">
        <f t="shared" si="329"/>
        <v>-91669.632431211881</v>
      </c>
      <c r="HH110" s="106">
        <f t="shared" si="327"/>
        <v>0</v>
      </c>
    </row>
    <row r="111" spans="1:216">
      <c r="A111" t="s">
        <v>37</v>
      </c>
      <c r="B111" t="s">
        <v>38</v>
      </c>
      <c r="C111" t="s">
        <v>38</v>
      </c>
      <c r="D111" s="5" t="s">
        <v>148</v>
      </c>
      <c r="E111" s="5" t="s">
        <v>36</v>
      </c>
      <c r="F111" s="5" t="s">
        <v>170</v>
      </c>
      <c r="G111" s="5" t="s">
        <v>84</v>
      </c>
      <c r="H111" s="5" t="s">
        <v>1017</v>
      </c>
      <c r="I111" s="5"/>
      <c r="J111" s="119">
        <f>SUMIF(Retirements!$E$10:$E$96,'Accum Dep'!$F111,Retirements!ED$10:ED$97)</f>
        <v>0</v>
      </c>
      <c r="K111" s="119">
        <f>SUMIF(Retirements!$E$10:$E$96,'Accum Dep'!$F111,Retirements!EE$10:EE$97)</f>
        <v>0</v>
      </c>
      <c r="L111" s="119">
        <f>SUMIF(Retirements!$E$10:$E$96,'Accum Dep'!$F111,Retirements!EF$10:EF$97)</f>
        <v>0</v>
      </c>
      <c r="M111" s="119">
        <f>SUMIF(Retirements!$E$10:$E$96,'Accum Dep'!$F111,Retirements!EG$10:EG$97)</f>
        <v>0</v>
      </c>
      <c r="N111" s="119">
        <f>SUMIF(Retirements!$E$10:$E$96,'Accum Dep'!$F111,Retirements!EH$10:EH$97)</f>
        <v>0</v>
      </c>
      <c r="O111" s="119">
        <f>SUMIF(Retirements!$E$10:$E$96,'Accum Dep'!$F111,Retirements!EI$10:EI$97)</f>
        <v>0</v>
      </c>
      <c r="P111" s="119">
        <f>SUMIF(Retirements!$E$10:$E$96,'Accum Dep'!$F111,Retirements!EJ$10:EJ$97)</f>
        <v>0</v>
      </c>
      <c r="Q111" s="119">
        <f>SUMIF(Retirements!$E$10:$E$96,'Accum Dep'!$F111,Retirements!EK$10:EK$97)</f>
        <v>0</v>
      </c>
      <c r="R111" s="119">
        <f>SUMIF(Retirements!$E$10:$E$96,'Accum Dep'!$F111,Retirements!EL$10:EL$97)</f>
        <v>0</v>
      </c>
      <c r="S111" s="119">
        <f>SUMIF(Retirements!$E$10:$E$96,'Accum Dep'!$F111,Retirements!EM$10:EM$97)</f>
        <v>0</v>
      </c>
      <c r="T111" s="119">
        <f>SUMIF(Retirements!$E$10:$E$96,'Accum Dep'!$F111,Retirements!EN$10:EN$97)</f>
        <v>0</v>
      </c>
      <c r="U111" s="119">
        <f>SUMIF(Retirements!$E$10:$E$96,'Accum Dep'!$F111,Retirements!EO$10:EO$97)</f>
        <v>0</v>
      </c>
      <c r="V111" s="119">
        <f>SUMIF(Retirements!$E$10:$E$96,'Accum Dep'!$F111,Retirements!EP$10:EP$97)</f>
        <v>0</v>
      </c>
      <c r="W111" s="119">
        <f>SUMIF(Retirements!$E$10:$E$96,'Accum Dep'!$F111,Retirements!EQ$10:EQ$97)</f>
        <v>0</v>
      </c>
      <c r="X111" s="119">
        <f>SUMIF(Retirements!$E$10:$E$96,'Accum Dep'!$F111,Retirements!ER$10:ER$97)</f>
        <v>0</v>
      </c>
      <c r="Y111" s="119">
        <f>SUMIF(Retirements!$E$10:$E$96,'Accum Dep'!$F111,Retirements!ES$10:ES$97)</f>
        <v>0</v>
      </c>
      <c r="Z111" s="119">
        <f>SUMIF(Retirements!$E$10:$E$96,'Accum Dep'!$F111,Retirements!ET$10:ET$97)</f>
        <v>0</v>
      </c>
      <c r="AA111" s="119">
        <f>SUMIF(Retirements!$E$10:$E$96,'Accum Dep'!$F111,Retirements!EU$10:EU$97)</f>
        <v>0</v>
      </c>
      <c r="AB111" s="119">
        <f>SUMIF(Retirements!$E$10:$E$96,'Accum Dep'!$F111,Retirements!EV$10:EV$97)</f>
        <v>0</v>
      </c>
      <c r="AC111" s="119">
        <f>SUMIF(Retirements!$E$10:$E$96,'Accum Dep'!$F111,Retirements!EW$10:EW$97)</f>
        <v>0</v>
      </c>
      <c r="AD111" s="119">
        <f>SUMIF(Retirements!$E$10:$E$96,'Accum Dep'!$F111,Retirements!EX$10:EX$97)</f>
        <v>0</v>
      </c>
      <c r="AE111" s="119">
        <f>SUMIF(Retirements!$E$10:$E$96,'Accum Dep'!$F111,Retirements!EY$10:EY$97)</f>
        <v>0</v>
      </c>
      <c r="AF111" s="119">
        <f>SUMIF(Retirements!$E$10:$E$96,'Accum Dep'!$F111,Retirements!EZ$10:EZ$97)</f>
        <v>0</v>
      </c>
      <c r="AG111" s="7"/>
      <c r="AH111" s="27">
        <f>SUMIF('Depreciation Exp'!$F$8:$F$130,'Accum Dep'!$F111,'Depreciation Exp'!CH$8:CH$133)</f>
        <v>104938.20649724308</v>
      </c>
      <c r="AI111" s="27">
        <f>SUMIF('Depreciation Exp'!$F$8:$F$130,'Accum Dep'!$F111,'Depreciation Exp'!CI$8:CI$133)</f>
        <v>104938.20649724308</v>
      </c>
      <c r="AJ111" s="27">
        <f>SUMIF('Depreciation Exp'!$F$8:$F$130,'Accum Dep'!$F111,'Depreciation Exp'!CJ$8:CJ$133)</f>
        <v>104938.20649724308</v>
      </c>
      <c r="AK111" s="27">
        <f>SUMIF('Depreciation Exp'!$F$8:$F$130,'Accum Dep'!$F111,'Depreciation Exp'!CK$8:CK$133)</f>
        <v>104938.20649724308</v>
      </c>
      <c r="AL111" s="27">
        <f>SUMIF('Depreciation Exp'!$F$8:$F$130,'Accum Dep'!$F111,'Depreciation Exp'!CL$8:CL$133)</f>
        <v>104938.20649724308</v>
      </c>
      <c r="AM111" s="27">
        <f>SUMIF('Depreciation Exp'!$F$8:$F$130,'Accum Dep'!$F111,'Depreciation Exp'!CM$8:CM$133)</f>
        <v>104938.20649724308</v>
      </c>
      <c r="AN111" s="27">
        <f>SUMIF('Depreciation Exp'!$F$8:$F$130,'Accum Dep'!$F111,'Depreciation Exp'!CN$8:CN$133)</f>
        <v>104938.20649724308</v>
      </c>
      <c r="AO111" s="27">
        <f>SUMIF('Depreciation Exp'!$F$8:$F$130,'Accum Dep'!$F111,'Depreciation Exp'!CO$8:CO$133)</f>
        <v>104938.20649724308</v>
      </c>
      <c r="AP111" s="27">
        <f>SUMIF('Depreciation Exp'!$F$8:$F$130,'Accum Dep'!$F111,'Depreciation Exp'!CP$8:CP$133)</f>
        <v>104938.20649724308</v>
      </c>
      <c r="AQ111" s="27">
        <f>SUMIF('Depreciation Exp'!$F$8:$F$130,'Accum Dep'!$F111,'Depreciation Exp'!CQ$8:CQ$133)</f>
        <v>104938.20649724308</v>
      </c>
      <c r="AR111" s="27">
        <f>SUMIF('Depreciation Exp'!$F$8:$F$130,'Accum Dep'!$F111,'Depreciation Exp'!CR$8:CR$133)</f>
        <v>104938.20649724308</v>
      </c>
      <c r="AS111" s="27">
        <f>SUMIF('Depreciation Exp'!$F$8:$F$130,'Accum Dep'!$F111,'Depreciation Exp'!CS$8:CS$133)</f>
        <v>104938.20649724308</v>
      </c>
      <c r="AT111" s="27">
        <f>SUMIF('Depreciation Exp'!$F$8:$F$130,'Accum Dep'!$F111,'Depreciation Exp'!CT$8:CT$133)</f>
        <v>104938.20649724308</v>
      </c>
      <c r="AU111" s="27">
        <f>SUMIF('Depreciation Exp'!$F$8:$F$130,'Accum Dep'!$F111,'Depreciation Exp'!CU$8:CU$133)</f>
        <v>104938.20649724308</v>
      </c>
      <c r="AV111" s="27">
        <f>SUMIF('Depreciation Exp'!$F$8:$F$130,'Accum Dep'!$F111,'Depreciation Exp'!CV$8:CV$133)</f>
        <v>104938.20649724308</v>
      </c>
      <c r="AW111" s="27">
        <f>SUMIF('Depreciation Exp'!$F$8:$F$130,'Accum Dep'!$F111,'Depreciation Exp'!CW$8:CW$133)</f>
        <v>104938.20649724308</v>
      </c>
      <c r="AX111" s="27">
        <f>SUMIF('Depreciation Exp'!$F$8:$F$130,'Accum Dep'!$F111,'Depreciation Exp'!CX$8:CX$133)</f>
        <v>104938.20649724308</v>
      </c>
      <c r="AY111" s="27">
        <f>SUMIF('Depreciation Exp'!$F$8:$F$130,'Accum Dep'!$F111,'Depreciation Exp'!CY$8:CY$133)</f>
        <v>104938.20649724308</v>
      </c>
      <c r="AZ111" s="27">
        <f>SUMIF('Depreciation Exp'!$F$8:$F$130,'Accum Dep'!$F111,'Depreciation Exp'!CZ$8:CZ$133)</f>
        <v>104938.20649724308</v>
      </c>
      <c r="BA111" s="27">
        <f>SUMIF('Depreciation Exp'!$F$8:$F$130,'Accum Dep'!$F111,'Depreciation Exp'!DA$8:DA$133)</f>
        <v>104938.20649724308</v>
      </c>
      <c r="BB111" s="27">
        <f>SUMIF('Depreciation Exp'!$F$8:$F$130,'Accum Dep'!$F111,'Depreciation Exp'!DB$8:DB$133)</f>
        <v>104938.20649724308</v>
      </c>
      <c r="BC111" s="27">
        <f>SUMIF('Depreciation Exp'!$F$8:$F$130,'Accum Dep'!$F111,'Depreciation Exp'!DC$8:DC$133)</f>
        <v>104938.20649724308</v>
      </c>
      <c r="BD111" s="27">
        <f>SUMIF('Depreciation Exp'!$F$8:$F$130,'Accum Dep'!$F111,'Depreciation Exp'!DD$8:DD$133)</f>
        <v>104938.20649724308</v>
      </c>
      <c r="BE111" s="27">
        <f>SUMIF('Depreciation Exp'!$F$8:$F$130,'Accum Dep'!$F111,'Depreciation Exp'!DE$8:DE$133)</f>
        <v>104938.20649724308</v>
      </c>
      <c r="BF111" s="59"/>
      <c r="BG111" s="27">
        <f>SUMIF(Adjustments!$J$4:$J$921,($F111&amp;"/"&amp;BG$4&amp;"/"&amp;BG$3&amp;"/"&amp;BG$2),Adjustments!L$4:L$921)</f>
        <v>0</v>
      </c>
      <c r="BH111" s="27">
        <f>SUMIF(Adjustments!$J$4:$J$921,($F111&amp;"/"&amp;BH$4&amp;"/"&amp;BH$3&amp;"/"&amp;BH$2),Adjustments!M$4:M$921)</f>
        <v>0</v>
      </c>
      <c r="BI111" s="27">
        <f>SUMIF(Adjustments!$J$4:$J$921,($F111&amp;"/"&amp;BI$4&amp;"/"&amp;BI$3&amp;"/"&amp;BI$2),Adjustments!N$4:N$921)</f>
        <v>0</v>
      </c>
      <c r="BJ111" s="27">
        <f>SUMIF(Adjustments!$J$4:$J$921,($F111&amp;"/"&amp;BJ$4&amp;"/"&amp;BJ$3&amp;"/"&amp;BJ$2),Adjustments!O$4:O$921)</f>
        <v>0</v>
      </c>
      <c r="BK111" s="27">
        <f>SUMIF(Adjustments!$J$4:$J$921,($F111&amp;"/"&amp;BK$4&amp;"/"&amp;BK$3&amp;"/"&amp;BK$2),Adjustments!P$4:P$921)</f>
        <v>0</v>
      </c>
      <c r="BL111" s="27">
        <f>SUMIF(Adjustments!$J$4:$J$921,($F111&amp;"/"&amp;BL$4&amp;"/"&amp;BL$3&amp;"/"&amp;BL$2),Adjustments!Q$4:Q$921)</f>
        <v>0</v>
      </c>
      <c r="BM111" s="27">
        <f>SUMIF(Adjustments!$J$4:$J$921,($F111&amp;"/"&amp;BM$4&amp;"/"&amp;BM$3&amp;"/"&amp;BM$2),Adjustments!R$4:R$921)</f>
        <v>0</v>
      </c>
      <c r="BN111" s="27">
        <f>SUMIF(Adjustments!$J$4:$J$921,($F111&amp;"/"&amp;BN$4&amp;"/"&amp;BN$3&amp;"/"&amp;BN$2),Adjustments!S$4:S$921)</f>
        <v>0</v>
      </c>
      <c r="BO111" s="27">
        <f>SUMIF(Adjustments!$J$4:$J$921,($F111&amp;"/"&amp;BO$4&amp;"/"&amp;BO$3&amp;"/"&amp;BO$2),Adjustments!T$4:T$921)</f>
        <v>0</v>
      </c>
      <c r="BP111" s="27">
        <f>SUMIF(Adjustments!$J$4:$J$921,($F111&amp;"/"&amp;BP$4&amp;"/"&amp;BP$3&amp;"/"&amp;BP$2),Adjustments!U$4:U$921)</f>
        <v>0</v>
      </c>
      <c r="BQ111" s="27">
        <f>SUMIF(Adjustments!$J$4:$J$921,($F111&amp;"/"&amp;BQ$4&amp;"/"&amp;BQ$3&amp;"/"&amp;BQ$2),Adjustments!V$4:V$921)</f>
        <v>0</v>
      </c>
      <c r="BR111" s="27">
        <f>SUMIF(Adjustments!$J$4:$J$921,($F111&amp;"/"&amp;BR$4&amp;"/"&amp;BR$3&amp;"/"&amp;BR$2),Adjustments!W$4:W$921)</f>
        <v>0</v>
      </c>
      <c r="BS111" s="27">
        <f>SUMIF(Adjustments!$J$4:$J$921,($F111&amp;"/"&amp;BS$4&amp;"/"&amp;BS$3&amp;"/"&amp;BS$2),Adjustments!X$4:X$921)</f>
        <v>0</v>
      </c>
      <c r="BT111" s="27">
        <f>SUMIF(Adjustments!$J$4:$J$921,($F111&amp;"/"&amp;BT$4&amp;"/"&amp;BT$3&amp;"/"&amp;BT$2),Adjustments!Y$4:Y$921)</f>
        <v>0</v>
      </c>
      <c r="BU111" s="27">
        <f>SUMIF(Adjustments!$J$4:$J$921,($F111&amp;"/"&amp;BU$4&amp;"/"&amp;BU$3&amp;"/"&amp;BU$2),Adjustments!Z$4:Z$921)</f>
        <v>0</v>
      </c>
      <c r="BV111" s="27">
        <f>SUMIF(Adjustments!$J$4:$J$921,($F111&amp;"/"&amp;BV$4&amp;"/"&amp;BV$3&amp;"/"&amp;BV$2),Adjustments!AA$4:AA$921)</f>
        <v>0</v>
      </c>
      <c r="BW111" s="27">
        <f>SUMIF(Adjustments!$J$4:$J$921,($F111&amp;"/"&amp;BW$4&amp;"/"&amp;BW$3&amp;"/"&amp;BW$2),Adjustments!AB$4:AB$921)</f>
        <v>0</v>
      </c>
      <c r="BX111" s="27">
        <f>SUMIF(Adjustments!$J$4:$J$921,($F111&amp;"/"&amp;BX$4&amp;"/"&amp;BX$3&amp;"/"&amp;BX$2),Adjustments!AC$4:AC$921)</f>
        <v>0</v>
      </c>
      <c r="BY111" s="27">
        <f>SUMIF(Adjustments!$J$4:$J$921,($F111&amp;"/"&amp;BY$4&amp;"/"&amp;BY$3&amp;"/"&amp;BY$2),Adjustments!AD$4:AD$921)</f>
        <v>0</v>
      </c>
      <c r="BZ111" s="27">
        <f>SUMIF(Adjustments!$J$4:$J$921,($F111&amp;"/"&amp;BZ$4&amp;"/"&amp;BZ$3&amp;"/"&amp;BZ$2),Adjustments!AE$4:AE$921)</f>
        <v>0</v>
      </c>
      <c r="CA111" s="27">
        <f>SUMIF(Adjustments!$J$4:$J$921,($F111&amp;"/"&amp;CA$4&amp;"/"&amp;CA$3&amp;"/"&amp;CA$2),Adjustments!AF$4:AF$921)</f>
        <v>0</v>
      </c>
      <c r="CB111" s="27">
        <f>SUMIF(Adjustments!$J$4:$J$921,($F111&amp;"/"&amp;CB$4&amp;"/"&amp;CB$3&amp;"/"&amp;CB$2),Adjustments!AG$4:AG$921)</f>
        <v>0</v>
      </c>
      <c r="CC111" s="27">
        <f>SUMIF(Adjustments!$J$4:$J$921,($F111&amp;"/"&amp;CC$4&amp;"/"&amp;CC$3&amp;"/"&amp;CC$2),Adjustments!AH$4:AH$921)</f>
        <v>0</v>
      </c>
      <c r="CD111" s="5"/>
      <c r="CE111" s="27">
        <f>SUMIF(Adjustments!$J$4:$J$921,($F111&amp;"/"&amp;CE$4&amp;"/"&amp;CE$3&amp;"/"&amp;CE$2),Adjustments!L$4:L$921)</f>
        <v>0</v>
      </c>
      <c r="CF111" s="27">
        <f>SUMIF(Adjustments!$J$4:$J$921,($F111&amp;"/"&amp;CF$4&amp;"/"&amp;CF$3&amp;"/"&amp;CF$2),Adjustments!M$4:M$921)</f>
        <v>0</v>
      </c>
      <c r="CG111" s="27">
        <f>SUMIF(Adjustments!$J$4:$J$921,($F111&amp;"/"&amp;CG$4&amp;"/"&amp;CG$3&amp;"/"&amp;CG$2),Adjustments!N$4:N$921)</f>
        <v>0</v>
      </c>
      <c r="CH111" s="27">
        <f>SUMIF(Adjustments!$J$4:$J$921,($F111&amp;"/"&amp;CH$4&amp;"/"&amp;CH$3&amp;"/"&amp;CH$2),Adjustments!O$4:O$921)</f>
        <v>0</v>
      </c>
      <c r="CI111" s="27">
        <f>SUMIF(Adjustments!$J$4:$J$921,($F111&amp;"/"&amp;CI$4&amp;"/"&amp;CI$3&amp;"/"&amp;CI$2),Adjustments!P$4:P$921)</f>
        <v>0</v>
      </c>
      <c r="CJ111" s="27">
        <f>SUMIF(Adjustments!$J$4:$J$921,($F111&amp;"/"&amp;CJ$4&amp;"/"&amp;CJ$3&amp;"/"&amp;CJ$2),Adjustments!Q$4:Q$921)</f>
        <v>0</v>
      </c>
      <c r="CK111" s="27">
        <f>SUMIF(Adjustments!$J$4:$J$921,($F111&amp;"/"&amp;CK$4&amp;"/"&amp;CK$3&amp;"/"&amp;CK$2),Adjustments!R$4:R$921)</f>
        <v>0</v>
      </c>
      <c r="CL111" s="27">
        <f>SUMIF(Adjustments!$J$4:$J$921,($F111&amp;"/"&amp;CL$4&amp;"/"&amp;CL$3&amp;"/"&amp;CL$2),Adjustments!S$4:S$921)</f>
        <v>0</v>
      </c>
      <c r="CM111" s="27">
        <f>SUMIF(Adjustments!$J$4:$J$921,($F111&amp;"/"&amp;CM$4&amp;"/"&amp;CM$3&amp;"/"&amp;CM$2),Adjustments!T$4:T$921)</f>
        <v>0</v>
      </c>
      <c r="CN111" s="27">
        <f>SUMIF(Adjustments!$J$4:$J$921,($F111&amp;"/"&amp;CN$4&amp;"/"&amp;CN$3&amp;"/"&amp;CN$2),Adjustments!U$4:U$921)</f>
        <v>0</v>
      </c>
      <c r="CO111" s="27">
        <f>SUMIF(Adjustments!$J$4:$J$921,($F111&amp;"/"&amp;CO$4&amp;"/"&amp;CO$3&amp;"/"&amp;CO$2),Adjustments!V$4:V$921)</f>
        <v>0</v>
      </c>
      <c r="CP111" s="27">
        <f>SUMIF(Adjustments!$J$4:$J$921,($F111&amp;"/"&amp;CP$4&amp;"/"&amp;CP$3&amp;"/"&amp;CP$2),Adjustments!W$4:W$921)</f>
        <v>0</v>
      </c>
      <c r="CQ111" s="27">
        <f>SUMIF(Adjustments!$J$4:$J$921,($F111&amp;"/"&amp;CQ$4&amp;"/"&amp;CQ$3&amp;"/"&amp;CQ$2),Adjustments!X$4:X$921)</f>
        <v>0</v>
      </c>
      <c r="CR111" s="27">
        <f>SUMIF(Adjustments!$J$4:$J$921,($F111&amp;"/"&amp;CR$4&amp;"/"&amp;CR$3&amp;"/"&amp;CR$2),Adjustments!Y$4:Y$921)</f>
        <v>0</v>
      </c>
      <c r="CS111" s="27">
        <f>SUMIF(Adjustments!$J$4:$J$921,($F111&amp;"/"&amp;CS$4&amp;"/"&amp;CS$3&amp;"/"&amp;CS$2),Adjustments!Z$4:Z$921)</f>
        <v>0</v>
      </c>
      <c r="CT111" s="27">
        <f>SUMIF(Adjustments!$J$4:$J$921,($F111&amp;"/"&amp;CT$4&amp;"/"&amp;CT$3&amp;"/"&amp;CT$2),Adjustments!AA$4:AA$921)</f>
        <v>0</v>
      </c>
      <c r="CU111" s="27">
        <f>SUMIF(Adjustments!$J$4:$J$921,($F111&amp;"/"&amp;CU$4&amp;"/"&amp;CU$3&amp;"/"&amp;CU$2),Adjustments!AB$4:AB$921)</f>
        <v>0</v>
      </c>
      <c r="CV111" s="27">
        <f>SUMIF(Adjustments!$J$4:$J$921,($F111&amp;"/"&amp;CV$4&amp;"/"&amp;CV$3&amp;"/"&amp;CV$2),Adjustments!AC$4:AC$921)</f>
        <v>0</v>
      </c>
      <c r="CW111" s="27">
        <f>SUMIF(Adjustments!$J$4:$J$921,($F111&amp;"/"&amp;CW$4&amp;"/"&amp;CW$3&amp;"/"&amp;CW$2),Adjustments!AD$4:AD$921)</f>
        <v>0</v>
      </c>
      <c r="CX111" s="27">
        <f>SUMIF(Adjustments!$J$4:$J$921,($F111&amp;"/"&amp;CX$4&amp;"/"&amp;CX$3&amp;"/"&amp;CX$2),Adjustments!AE$4:AE$921)</f>
        <v>0</v>
      </c>
      <c r="CY111" s="27">
        <f>SUMIF(Adjustments!$J$4:$J$921,($F111&amp;"/"&amp;CY$4&amp;"/"&amp;CY$3&amp;"/"&amp;CY$2),Adjustments!AF$4:AF$921)</f>
        <v>0</v>
      </c>
      <c r="CZ111" s="27">
        <f>SUMIF(Adjustments!$J$4:$J$921,($F111&amp;"/"&amp;CZ$4&amp;"/"&amp;CZ$3&amp;"/"&amp;CZ$2),Adjustments!AG$4:AG$921)</f>
        <v>0</v>
      </c>
      <c r="DA111" s="27">
        <f>SUMIF(Adjustments!$J$4:$J$921,($F111&amp;"/"&amp;DA$4&amp;"/"&amp;DA$3&amp;"/"&amp;DA$2),Adjustments!AH$4:AH$921)</f>
        <v>0</v>
      </c>
      <c r="DB111" s="5"/>
      <c r="DC111" s="27">
        <f>SUMIF(Adjustments!$J$4:$J$921,($F111&amp;"/"&amp;DC$4&amp;"/"&amp;DC$3&amp;"/"&amp;DC$2),Adjustments!L$4:L$921)</f>
        <v>0</v>
      </c>
      <c r="DD111" s="27">
        <f>SUMIF(Adjustments!$J$4:$J$921,($F111&amp;"/"&amp;DD$4&amp;"/"&amp;DD$3&amp;"/"&amp;DD$2),Adjustments!M$4:M$921)</f>
        <v>0</v>
      </c>
      <c r="DE111" s="27">
        <f>SUMIF(Adjustments!$J$4:$J$921,($F111&amp;"/"&amp;DE$4&amp;"/"&amp;DE$3&amp;"/"&amp;DE$2),Adjustments!N$4:N$921)</f>
        <v>0</v>
      </c>
      <c r="DF111" s="27">
        <f>SUMIF(Adjustments!$J$4:$J$921,($F111&amp;"/"&amp;DF$4&amp;"/"&amp;DF$3&amp;"/"&amp;DF$2),Adjustments!O$4:O$921)</f>
        <v>0</v>
      </c>
      <c r="DG111" s="27">
        <f>SUMIF(Adjustments!$J$4:$J$921,($F111&amp;"/"&amp;DG$4&amp;"/"&amp;DG$3&amp;"/"&amp;DG$2),Adjustments!P$4:P$921)</f>
        <v>0</v>
      </c>
      <c r="DH111" s="27">
        <f>SUMIF(Adjustments!$J$4:$J$921,($F111&amp;"/"&amp;DH$4&amp;"/"&amp;DH$3&amp;"/"&amp;DH$2),Adjustments!Q$4:Q$921)</f>
        <v>0</v>
      </c>
      <c r="DI111" s="27">
        <f>SUMIF(Adjustments!$J$4:$J$921,($F111&amp;"/"&amp;DI$4&amp;"/"&amp;DI$3&amp;"/"&amp;DI$2),Adjustments!R$4:R$921)</f>
        <v>0</v>
      </c>
      <c r="DJ111" s="27">
        <f>SUMIF(Adjustments!$J$4:$J$921,($F111&amp;"/"&amp;DJ$4&amp;"/"&amp;DJ$3&amp;"/"&amp;DJ$2),Adjustments!S$4:S$921)</f>
        <v>0</v>
      </c>
      <c r="DK111" s="27">
        <f>SUMIF(Adjustments!$J$4:$J$921,($F111&amp;"/"&amp;DK$4&amp;"/"&amp;DK$3&amp;"/"&amp;DK$2),Adjustments!T$4:T$921)</f>
        <v>0</v>
      </c>
      <c r="DL111" s="27">
        <f>SUMIF(Adjustments!$J$4:$J$921,($F111&amp;"/"&amp;DL$4&amp;"/"&amp;DL$3&amp;"/"&amp;DL$2),Adjustments!U$4:U$921)</f>
        <v>0</v>
      </c>
      <c r="DM111" s="27">
        <f>SUMIF(Adjustments!$J$4:$J$921,($F111&amp;"/"&amp;DM$4&amp;"/"&amp;DM$3&amp;"/"&amp;DM$2),Adjustments!V$4:V$921)</f>
        <v>0</v>
      </c>
      <c r="DN111" s="27">
        <f>SUMIF(Adjustments!$J$4:$J$921,($F111&amp;"/"&amp;DN$4&amp;"/"&amp;DN$3&amp;"/"&amp;DN$2),Adjustments!W$4:W$921)</f>
        <v>0</v>
      </c>
      <c r="DO111" s="27">
        <f>SUMIF(Adjustments!$J$4:$J$921,($F111&amp;"/"&amp;DO$4&amp;"/"&amp;DO$3&amp;"/"&amp;DO$2),Adjustments!X$4:X$921)</f>
        <v>0</v>
      </c>
      <c r="DP111" s="27">
        <f>SUMIF(Adjustments!$J$4:$J$921,($F111&amp;"/"&amp;DP$4&amp;"/"&amp;DP$3&amp;"/"&amp;DP$2),Adjustments!Y$4:Y$921)</f>
        <v>0</v>
      </c>
      <c r="DQ111" s="27">
        <f>SUMIF(Adjustments!$J$4:$J$921,($F111&amp;"/"&amp;DQ$4&amp;"/"&amp;DQ$3&amp;"/"&amp;DQ$2),Adjustments!Z$4:Z$921)</f>
        <v>0</v>
      </c>
      <c r="DR111" s="27">
        <f>SUMIF(Adjustments!$J$4:$J$921,($F111&amp;"/"&amp;DR$4&amp;"/"&amp;DR$3&amp;"/"&amp;DR$2),Adjustments!AA$4:AA$921)</f>
        <v>0</v>
      </c>
      <c r="DS111" s="27">
        <f>SUMIF(Adjustments!$J$4:$J$921,($F111&amp;"/"&amp;DS$4&amp;"/"&amp;DS$3&amp;"/"&amp;DS$2),Adjustments!AB$4:AB$921)</f>
        <v>0</v>
      </c>
      <c r="DT111" s="27">
        <f>SUMIF(Adjustments!$J$4:$J$921,($F111&amp;"/"&amp;DT$4&amp;"/"&amp;DT$3&amp;"/"&amp;DT$2),Adjustments!AC$4:AC$921)</f>
        <v>0</v>
      </c>
      <c r="DU111" s="27">
        <f>SUMIF(Adjustments!$J$4:$J$921,($F111&amp;"/"&amp;DU$4&amp;"/"&amp;DU$3&amp;"/"&amp;DU$2),Adjustments!AD$4:AD$921)</f>
        <v>0</v>
      </c>
      <c r="DV111" s="27">
        <f>SUMIF(Adjustments!$J$4:$J$921,($F111&amp;"/"&amp;DV$4&amp;"/"&amp;DV$3&amp;"/"&amp;DV$2),Adjustments!AE$4:AE$921)</f>
        <v>0</v>
      </c>
      <c r="DW111" s="27">
        <f>SUMIF(Adjustments!$J$4:$J$921,($F111&amp;"/"&amp;DW$4&amp;"/"&amp;DW$3&amp;"/"&amp;DW$2),Adjustments!AF$4:AF$921)</f>
        <v>0</v>
      </c>
      <c r="DX111" s="27">
        <f>SUMIF(Adjustments!$J$4:$J$921,($F111&amp;"/"&amp;DX$4&amp;"/"&amp;DX$3&amp;"/"&amp;DX$2),Adjustments!AG$4:AG$921)</f>
        <v>0</v>
      </c>
      <c r="DY111" s="27">
        <f>SUMIF(Adjustments!$J$4:$J$921,($F111&amp;"/"&amp;DY$4&amp;"/"&amp;DY$3&amp;"/"&amp;DY$2),Adjustments!AH$4:AH$921)</f>
        <v>0</v>
      </c>
      <c r="DZ111" s="5"/>
      <c r="EA111" s="27">
        <f>SUMIF(Adjustments!$J$4:$J$921,($F111&amp;"/"&amp;EA$4&amp;"/"&amp;EA$3&amp;"/"&amp;EA$2),Adjustments!L$4:L$921)</f>
        <v>0</v>
      </c>
      <c r="EB111" s="27">
        <f>SUMIF(Adjustments!$J$4:$J$921,($F111&amp;"/"&amp;EB$4&amp;"/"&amp;EB$3&amp;"/"&amp;EB$2),Adjustments!M$4:M$921)</f>
        <v>0</v>
      </c>
      <c r="EC111" s="27">
        <f>SUMIF(Adjustments!$J$4:$J$921,($F111&amp;"/"&amp;EC$4&amp;"/"&amp;EC$3&amp;"/"&amp;EC$2),Adjustments!N$4:N$921)</f>
        <v>0</v>
      </c>
      <c r="ED111" s="27">
        <f>SUMIF(Adjustments!$J$4:$J$921,($F111&amp;"/"&amp;ED$4&amp;"/"&amp;ED$3&amp;"/"&amp;ED$2),Adjustments!O$4:O$921)</f>
        <v>0</v>
      </c>
      <c r="EE111" s="27">
        <f>SUMIF(Adjustments!$J$4:$J$921,($F111&amp;"/"&amp;EE$4&amp;"/"&amp;EE$3&amp;"/"&amp;EE$2),Adjustments!P$4:P$921)</f>
        <v>0</v>
      </c>
      <c r="EF111" s="27">
        <f>SUMIF(Adjustments!$J$4:$J$921,($F111&amp;"/"&amp;EF$4&amp;"/"&amp;EF$3&amp;"/"&amp;EF$2),Adjustments!Q$4:Q$921)</f>
        <v>0</v>
      </c>
      <c r="EG111" s="27">
        <f>SUMIF(Adjustments!$J$4:$J$921,($F111&amp;"/"&amp;EG$4&amp;"/"&amp;EG$3&amp;"/"&amp;EG$2),Adjustments!R$4:R$921)</f>
        <v>0</v>
      </c>
      <c r="EH111" s="27">
        <f>SUMIF(Adjustments!$J$4:$J$921,($F111&amp;"/"&amp;EH$4&amp;"/"&amp;EH$3&amp;"/"&amp;EH$2),Adjustments!S$4:S$921)</f>
        <v>0</v>
      </c>
      <c r="EI111" s="27">
        <f>SUMIF(Adjustments!$J$4:$J$921,($F111&amp;"/"&amp;EI$4&amp;"/"&amp;EI$3&amp;"/"&amp;EI$2),Adjustments!T$4:T$921)</f>
        <v>0</v>
      </c>
      <c r="EJ111" s="27">
        <f>SUMIF(Adjustments!$J$4:$J$921,($F111&amp;"/"&amp;EJ$4&amp;"/"&amp;EJ$3&amp;"/"&amp;EJ$2),Adjustments!U$4:U$921)</f>
        <v>0</v>
      </c>
      <c r="EK111" s="27">
        <f>SUMIF(Adjustments!$J$4:$J$921,($F111&amp;"/"&amp;EK$4&amp;"/"&amp;EK$3&amp;"/"&amp;EK$2),Adjustments!V$4:V$921)</f>
        <v>0</v>
      </c>
      <c r="EL111" s="27">
        <f>SUMIF(Adjustments!$J$4:$J$921,($F111&amp;"/"&amp;EL$4&amp;"/"&amp;EL$3&amp;"/"&amp;EL$2),Adjustments!W$4:W$921)</f>
        <v>0</v>
      </c>
      <c r="EM111" s="27">
        <f>SUMIF(Adjustments!$J$4:$J$921,($F111&amp;"/"&amp;EM$4&amp;"/"&amp;EM$3&amp;"/"&amp;EM$2),Adjustments!X$4:X$921)</f>
        <v>0</v>
      </c>
      <c r="EN111" s="27">
        <f>SUMIF(Adjustments!$J$4:$J$921,($F111&amp;"/"&amp;EN$4&amp;"/"&amp;EN$3&amp;"/"&amp;EN$2),Adjustments!Y$4:Y$921)</f>
        <v>0</v>
      </c>
      <c r="EO111" s="27">
        <f>SUMIF(Adjustments!$J$4:$J$921,($F111&amp;"/"&amp;EO$4&amp;"/"&amp;EO$3&amp;"/"&amp;EO$2),Adjustments!Z$4:Z$921)</f>
        <v>0</v>
      </c>
      <c r="EP111" s="27">
        <f>SUMIF(Adjustments!$J$4:$J$921,($F111&amp;"/"&amp;EP$4&amp;"/"&amp;EP$3&amp;"/"&amp;EP$2),Adjustments!AA$4:AA$921)</f>
        <v>0</v>
      </c>
      <c r="EQ111" s="27">
        <f>SUMIF(Adjustments!$J$4:$J$921,($F111&amp;"/"&amp;EQ$4&amp;"/"&amp;EQ$3&amp;"/"&amp;EQ$2),Adjustments!AB$4:AB$921)</f>
        <v>0</v>
      </c>
      <c r="ER111" s="27">
        <f>SUMIF(Adjustments!$J$4:$J$921,($F111&amp;"/"&amp;ER$4&amp;"/"&amp;ER$3&amp;"/"&amp;ER$2),Adjustments!AC$4:AC$921)</f>
        <v>0</v>
      </c>
      <c r="ES111" s="27">
        <f>SUMIF(Adjustments!$J$4:$J$921,($F111&amp;"/"&amp;ES$4&amp;"/"&amp;ES$3&amp;"/"&amp;ES$2),Adjustments!AD$4:AD$921)</f>
        <v>0</v>
      </c>
      <c r="ET111" s="27">
        <f>SUMIF(Adjustments!$J$4:$J$921,($F111&amp;"/"&amp;ET$4&amp;"/"&amp;ET$3&amp;"/"&amp;ET$2),Adjustments!AE$4:AE$921)</f>
        <v>0</v>
      </c>
      <c r="EU111" s="27">
        <f>SUMIF(Adjustments!$J$4:$J$921,($F111&amp;"/"&amp;EU$4&amp;"/"&amp;EU$3&amp;"/"&amp;EU$2),Adjustments!AF$4:AF$921)</f>
        <v>0</v>
      </c>
      <c r="EV111" s="27">
        <f>SUMIF(Adjustments!$J$4:$J$921,($F111&amp;"/"&amp;EV$4&amp;"/"&amp;EV$3&amp;"/"&amp;EV$2),Adjustments!AG$4:AG$921)</f>
        <v>0</v>
      </c>
      <c r="EW111" s="27">
        <f>SUMIF(Adjustments!$J$4:$J$921,($F111&amp;"/"&amp;EW$4&amp;"/"&amp;EW$3&amp;"/"&amp;EW$2),Adjustments!AH$4:AH$921)</f>
        <v>0</v>
      </c>
      <c r="EX111" s="5"/>
      <c r="EY111" s="27">
        <f>SUMIF(Adjustments!$J$4:$J$921,($F111&amp;"/"&amp;EY$4&amp;"/"&amp;EY$3&amp;"/"&amp;EY$2),Adjustments!L$4:L$921)</f>
        <v>0</v>
      </c>
      <c r="EZ111" s="27">
        <f>SUMIF(Adjustments!$J$4:$J$921,($F111&amp;"/"&amp;EZ$4&amp;"/"&amp;EZ$3&amp;"/"&amp;EZ$2),Adjustments!M$4:M$921)</f>
        <v>0</v>
      </c>
      <c r="FA111" s="27">
        <f>SUMIF(Adjustments!$J$4:$J$921,($F111&amp;"/"&amp;FA$4&amp;"/"&amp;FA$3&amp;"/"&amp;FA$2),Adjustments!N$4:N$921)</f>
        <v>0</v>
      </c>
      <c r="FB111" s="27">
        <f>SUMIF(Adjustments!$J$4:$J$921,($F111&amp;"/"&amp;FB$4&amp;"/"&amp;FB$3&amp;"/"&amp;FB$2),Adjustments!O$4:O$921)</f>
        <v>0</v>
      </c>
      <c r="FC111" s="27">
        <f>SUMIF(Adjustments!$J$4:$J$921,($F111&amp;"/"&amp;FC$4&amp;"/"&amp;FC$3&amp;"/"&amp;FC$2),Adjustments!P$4:P$921)</f>
        <v>0</v>
      </c>
      <c r="FD111" s="27">
        <f>SUMIF(Adjustments!$J$4:$J$921,($F111&amp;"/"&amp;FD$4&amp;"/"&amp;FD$3&amp;"/"&amp;FD$2),Adjustments!Q$4:Q$921)</f>
        <v>0</v>
      </c>
      <c r="FE111" s="27">
        <f>SUMIF(Adjustments!$J$4:$J$921,($F111&amp;"/"&amp;FE$4&amp;"/"&amp;FE$3&amp;"/"&amp;FE$2),Adjustments!R$4:R$921)</f>
        <v>0</v>
      </c>
      <c r="FF111" s="27">
        <f>SUMIF(Adjustments!$J$4:$J$921,($F111&amp;"/"&amp;FF$4&amp;"/"&amp;FF$3&amp;"/"&amp;FF$2),Adjustments!S$4:S$921)</f>
        <v>0</v>
      </c>
      <c r="FG111" s="27">
        <f>SUMIF(Adjustments!$J$4:$J$921,($F111&amp;"/"&amp;FG$4&amp;"/"&amp;FG$3&amp;"/"&amp;FG$2),Adjustments!T$4:T$921)</f>
        <v>0</v>
      </c>
      <c r="FH111" s="27">
        <f>SUMIF(Adjustments!$J$4:$J$921,($F111&amp;"/"&amp;FH$4&amp;"/"&amp;FH$3&amp;"/"&amp;FH$2),Adjustments!U$4:U$921)</f>
        <v>0</v>
      </c>
      <c r="FI111" s="27">
        <f>SUMIF(Adjustments!$J$4:$J$921,($F111&amp;"/"&amp;FI$4&amp;"/"&amp;FI$3&amp;"/"&amp;FI$2),Adjustments!V$4:V$921)</f>
        <v>0</v>
      </c>
      <c r="FJ111" s="27">
        <f>SUMIF(Adjustments!$J$4:$J$921,($F111&amp;"/"&amp;FJ$4&amp;"/"&amp;FJ$3&amp;"/"&amp;FJ$2),Adjustments!W$4:W$921)</f>
        <v>0</v>
      </c>
      <c r="FK111" s="27">
        <f>SUMIF(Adjustments!$J$4:$J$921,($F111&amp;"/"&amp;FK$4&amp;"/"&amp;FK$3&amp;"/"&amp;FK$2),Adjustments!X$4:X$921)</f>
        <v>0</v>
      </c>
      <c r="FL111" s="27">
        <f>SUMIF(Adjustments!$J$4:$J$921,($F111&amp;"/"&amp;FL$4&amp;"/"&amp;FL$3&amp;"/"&amp;FL$2),Adjustments!Y$4:Y$921)</f>
        <v>0</v>
      </c>
      <c r="FM111" s="27">
        <f>SUMIF(Adjustments!$J$4:$J$921,($F111&amp;"/"&amp;FM$4&amp;"/"&amp;FM$3&amp;"/"&amp;FM$2),Adjustments!Z$4:Z$921)</f>
        <v>0</v>
      </c>
      <c r="FN111" s="27">
        <f>SUMIF(Adjustments!$J$4:$J$921,($F111&amp;"/"&amp;FN$4&amp;"/"&amp;FN$3&amp;"/"&amp;FN$2),Adjustments!AA$4:AA$921)</f>
        <v>0</v>
      </c>
      <c r="FO111" s="27">
        <f>SUMIF(Adjustments!$J$4:$J$921,($F111&amp;"/"&amp;FO$4&amp;"/"&amp;FO$3&amp;"/"&amp;FO$2),Adjustments!AB$4:AB$921)</f>
        <v>0</v>
      </c>
      <c r="FP111" s="27">
        <f>SUMIF(Adjustments!$J$4:$J$921,($F111&amp;"/"&amp;FP$4&amp;"/"&amp;FP$3&amp;"/"&amp;FP$2),Adjustments!AC$4:AC$921)</f>
        <v>0</v>
      </c>
      <c r="FQ111" s="27">
        <f>SUMIF(Adjustments!$J$4:$J$921,($F111&amp;"/"&amp;FQ$4&amp;"/"&amp;FQ$3&amp;"/"&amp;FQ$2),Adjustments!AD$4:AD$921)</f>
        <v>0</v>
      </c>
      <c r="FR111" s="27">
        <f>SUMIF(Adjustments!$J$4:$J$921,($F111&amp;"/"&amp;FR$4&amp;"/"&amp;FR$3&amp;"/"&amp;FR$2),Adjustments!AE$4:AE$921)</f>
        <v>0</v>
      </c>
      <c r="FS111" s="27">
        <f>SUMIF(Adjustments!$J$4:$J$921,($F111&amp;"/"&amp;FS$4&amp;"/"&amp;FS$3&amp;"/"&amp;FS$2),Adjustments!AF$4:AF$921)</f>
        <v>0</v>
      </c>
      <c r="FT111" s="27">
        <f>SUMIF(Adjustments!$J$4:$J$921,($F111&amp;"/"&amp;FT$4&amp;"/"&amp;FT$3&amp;"/"&amp;FT$2),Adjustments!AG$4:AG$921)</f>
        <v>0</v>
      </c>
      <c r="FU111" s="27">
        <f>SUMIF(Adjustments!$J$4:$J$921,($F111&amp;"/"&amp;FU$4&amp;"/"&amp;FU$3&amp;"/"&amp;FU$2),Adjustments!AH$4:AH$921)</f>
        <v>0</v>
      </c>
      <c r="FV111" s="5"/>
      <c r="FW111" s="27">
        <f t="shared" si="302"/>
        <v>0</v>
      </c>
      <c r="FX111" s="5"/>
      <c r="FY111" s="358">
        <f>VLOOKUP(F111,Scenarios!Z113:AD234,5,0)</f>
        <v>-11320920.48</v>
      </c>
      <c r="FZ111" s="16">
        <f t="shared" si="414"/>
        <v>-11425858.686497243</v>
      </c>
      <c r="GA111" s="16">
        <f t="shared" si="415"/>
        <v>-11530796.892994486</v>
      </c>
      <c r="GB111" s="16">
        <f t="shared" si="416"/>
        <v>-11635735.099491728</v>
      </c>
      <c r="GC111" s="16">
        <f t="shared" si="417"/>
        <v>-11740673.305988971</v>
      </c>
      <c r="GD111" s="16">
        <f t="shared" si="418"/>
        <v>-11845611.512486214</v>
      </c>
      <c r="GE111" s="16">
        <f t="shared" si="419"/>
        <v>-11950549.718983456</v>
      </c>
      <c r="GF111" s="16">
        <f t="shared" si="420"/>
        <v>-12055487.925480699</v>
      </c>
      <c r="GG111" s="16">
        <f t="shared" si="421"/>
        <v>-12160426.131977942</v>
      </c>
      <c r="GH111" s="16">
        <f t="shared" si="422"/>
        <v>-12265364.338475185</v>
      </c>
      <c r="GI111" s="16">
        <f t="shared" si="423"/>
        <v>-12370302.544972427</v>
      </c>
      <c r="GJ111" s="16">
        <f t="shared" si="424"/>
        <v>-12475240.75146967</v>
      </c>
      <c r="GK111" s="16">
        <f t="shared" si="425"/>
        <v>-12580178.957966913</v>
      </c>
      <c r="GL111" s="16">
        <f t="shared" si="426"/>
        <v>-12685117.164464155</v>
      </c>
      <c r="GM111" s="16">
        <f t="shared" si="427"/>
        <v>-12790055.370961398</v>
      </c>
      <c r="GN111" s="16">
        <f t="shared" si="428"/>
        <v>-12894993.577458641</v>
      </c>
      <c r="GO111" s="16">
        <f t="shared" si="429"/>
        <v>-12999931.783955883</v>
      </c>
      <c r="GP111" s="16">
        <f t="shared" si="430"/>
        <v>-13104869.990453126</v>
      </c>
      <c r="GQ111" s="16">
        <f t="shared" si="431"/>
        <v>-13209808.196950369</v>
      </c>
      <c r="GR111" s="16">
        <f t="shared" si="432"/>
        <v>-13314746.403447611</v>
      </c>
      <c r="GS111" s="16">
        <f t="shared" si="433"/>
        <v>-13419684.609944854</v>
      </c>
      <c r="GT111" s="16">
        <f t="shared" si="434"/>
        <v>-13524622.816442097</v>
      </c>
      <c r="GU111" s="16">
        <f t="shared" si="435"/>
        <v>-13629561.022939339</v>
      </c>
      <c r="GV111" s="16">
        <f t="shared" si="436"/>
        <v>-13734499.229436582</v>
      </c>
      <c r="GW111" s="13"/>
      <c r="GX111" s="569" t="s">
        <v>1017</v>
      </c>
      <c r="GY111" s="599" t="str">
        <f t="shared" si="242"/>
        <v>111GPSO</v>
      </c>
      <c r="GZ111" s="563">
        <f t="shared" si="437"/>
        <v>-13104869.990453124</v>
      </c>
      <c r="HA111" s="127">
        <f>VLOOKUP($GX111,Scenarios!$V$11:$Y$132,4,0)</f>
        <v>-10882068.705</v>
      </c>
      <c r="HB111" s="127">
        <f t="shared" si="328"/>
        <v>-2222801.285453124</v>
      </c>
      <c r="HD111" s="106">
        <f>VLOOKUP($GX111,Scenarios!$AE$11:$AF$132,2,0)</f>
        <v>-13104869.990453124</v>
      </c>
      <c r="HE111" s="106">
        <f>VLOOKUP($GX111,Scenarios!$V$11:$Y$132,4,0)</f>
        <v>-10882068.705</v>
      </c>
      <c r="HF111" s="106">
        <f t="shared" si="329"/>
        <v>-2222801.285453124</v>
      </c>
      <c r="HH111" s="106">
        <f t="shared" si="327"/>
        <v>0</v>
      </c>
    </row>
    <row r="112" spans="1:216">
      <c r="A112" t="s">
        <v>30</v>
      </c>
      <c r="B112" t="s">
        <v>31</v>
      </c>
      <c r="C112" t="s">
        <v>31</v>
      </c>
      <c r="D112" s="5" t="s">
        <v>148</v>
      </c>
      <c r="E112" s="5" t="s">
        <v>36</v>
      </c>
      <c r="F112" s="5" t="s">
        <v>171</v>
      </c>
      <c r="G112" s="5" t="s">
        <v>78</v>
      </c>
      <c r="H112" s="5" t="s">
        <v>1018</v>
      </c>
      <c r="I112" s="5"/>
      <c r="J112" s="119">
        <f>SUMIF(Retirements!$E$10:$E$96,'Accum Dep'!$F112,Retirements!ED$10:ED$97)</f>
        <v>0</v>
      </c>
      <c r="K112" s="119">
        <f>SUMIF(Retirements!$E$10:$E$96,'Accum Dep'!$F112,Retirements!EE$10:EE$97)</f>
        <v>0</v>
      </c>
      <c r="L112" s="119">
        <f>SUMIF(Retirements!$E$10:$E$96,'Accum Dep'!$F112,Retirements!EF$10:EF$97)</f>
        <v>0</v>
      </c>
      <c r="M112" s="119">
        <f>SUMIF(Retirements!$E$10:$E$96,'Accum Dep'!$F112,Retirements!EG$10:EG$97)</f>
        <v>0</v>
      </c>
      <c r="N112" s="119">
        <f>SUMIF(Retirements!$E$10:$E$96,'Accum Dep'!$F112,Retirements!EH$10:EH$97)</f>
        <v>0</v>
      </c>
      <c r="O112" s="119">
        <f>SUMIF(Retirements!$E$10:$E$96,'Accum Dep'!$F112,Retirements!EI$10:EI$97)</f>
        <v>0</v>
      </c>
      <c r="P112" s="119">
        <f>SUMIF(Retirements!$E$10:$E$96,'Accum Dep'!$F112,Retirements!EJ$10:EJ$97)</f>
        <v>0</v>
      </c>
      <c r="Q112" s="119">
        <f>SUMIF(Retirements!$E$10:$E$96,'Accum Dep'!$F112,Retirements!EK$10:EK$97)</f>
        <v>0</v>
      </c>
      <c r="R112" s="119">
        <f>SUMIF(Retirements!$E$10:$E$96,'Accum Dep'!$F112,Retirements!EL$10:EL$97)</f>
        <v>0</v>
      </c>
      <c r="S112" s="119">
        <f>SUMIF(Retirements!$E$10:$E$96,'Accum Dep'!$F112,Retirements!EM$10:EM$97)</f>
        <v>0</v>
      </c>
      <c r="T112" s="119">
        <f>SUMIF(Retirements!$E$10:$E$96,'Accum Dep'!$F112,Retirements!EN$10:EN$97)</f>
        <v>0</v>
      </c>
      <c r="U112" s="119">
        <f>SUMIF(Retirements!$E$10:$E$96,'Accum Dep'!$F112,Retirements!EO$10:EO$97)</f>
        <v>0</v>
      </c>
      <c r="V112" s="119">
        <f>SUMIF(Retirements!$E$10:$E$96,'Accum Dep'!$F112,Retirements!EP$10:EP$97)</f>
        <v>0</v>
      </c>
      <c r="W112" s="119">
        <f>SUMIF(Retirements!$E$10:$E$96,'Accum Dep'!$F112,Retirements!EQ$10:EQ$97)</f>
        <v>0</v>
      </c>
      <c r="X112" s="119">
        <f>SUMIF(Retirements!$E$10:$E$96,'Accum Dep'!$F112,Retirements!ER$10:ER$97)</f>
        <v>0</v>
      </c>
      <c r="Y112" s="119">
        <f>SUMIF(Retirements!$E$10:$E$96,'Accum Dep'!$F112,Retirements!ES$10:ES$97)</f>
        <v>0</v>
      </c>
      <c r="Z112" s="119">
        <f>SUMIF(Retirements!$E$10:$E$96,'Accum Dep'!$F112,Retirements!ET$10:ET$97)</f>
        <v>0</v>
      </c>
      <c r="AA112" s="119">
        <f>SUMIF(Retirements!$E$10:$E$96,'Accum Dep'!$F112,Retirements!EU$10:EU$97)</f>
        <v>0</v>
      </c>
      <c r="AB112" s="119">
        <f>SUMIF(Retirements!$E$10:$E$96,'Accum Dep'!$F112,Retirements!EV$10:EV$97)</f>
        <v>0</v>
      </c>
      <c r="AC112" s="119">
        <f>SUMIF(Retirements!$E$10:$E$96,'Accum Dep'!$F112,Retirements!EW$10:EW$97)</f>
        <v>0</v>
      </c>
      <c r="AD112" s="119">
        <f>SUMIF(Retirements!$E$10:$E$96,'Accum Dep'!$F112,Retirements!EX$10:EX$97)</f>
        <v>0</v>
      </c>
      <c r="AE112" s="119">
        <f>SUMIF(Retirements!$E$10:$E$96,'Accum Dep'!$F112,Retirements!EY$10:EY$97)</f>
        <v>0</v>
      </c>
      <c r="AF112" s="119">
        <f>SUMIF(Retirements!$E$10:$E$96,'Accum Dep'!$F112,Retirements!EZ$10:EZ$97)</f>
        <v>0</v>
      </c>
      <c r="AG112" s="7"/>
      <c r="AH112" s="27">
        <f>SUMIF('Depreciation Exp'!$F$8:$F$130,'Accum Dep'!$F112,'Depreciation Exp'!CH$8:CH$133)</f>
        <v>60.657499999999992</v>
      </c>
      <c r="AI112" s="27">
        <f>SUMIF('Depreciation Exp'!$F$8:$F$130,'Accum Dep'!$F112,'Depreciation Exp'!CI$8:CI$133)</f>
        <v>60.657499999999992</v>
      </c>
      <c r="AJ112" s="27">
        <f>SUMIF('Depreciation Exp'!$F$8:$F$130,'Accum Dep'!$F112,'Depreciation Exp'!CJ$8:CJ$133)</f>
        <v>60.657499999999992</v>
      </c>
      <c r="AK112" s="27">
        <f>SUMIF('Depreciation Exp'!$F$8:$F$130,'Accum Dep'!$F112,'Depreciation Exp'!CK$8:CK$133)</f>
        <v>60.657499999999992</v>
      </c>
      <c r="AL112" s="27">
        <f>SUMIF('Depreciation Exp'!$F$8:$F$130,'Accum Dep'!$F112,'Depreciation Exp'!CL$8:CL$133)</f>
        <v>60.657499999999992</v>
      </c>
      <c r="AM112" s="27">
        <f>SUMIF('Depreciation Exp'!$F$8:$F$130,'Accum Dep'!$F112,'Depreciation Exp'!CM$8:CM$133)</f>
        <v>60.657499999999992</v>
      </c>
      <c r="AN112" s="27">
        <f>SUMIF('Depreciation Exp'!$F$8:$F$130,'Accum Dep'!$F112,'Depreciation Exp'!CN$8:CN$133)</f>
        <v>60.657499999999992</v>
      </c>
      <c r="AO112" s="27">
        <f>SUMIF('Depreciation Exp'!$F$8:$F$130,'Accum Dep'!$F112,'Depreciation Exp'!CO$8:CO$133)</f>
        <v>60.657499999999992</v>
      </c>
      <c r="AP112" s="27">
        <f>SUMIF('Depreciation Exp'!$F$8:$F$130,'Accum Dep'!$F112,'Depreciation Exp'!CP$8:CP$133)</f>
        <v>60.657499999999992</v>
      </c>
      <c r="AQ112" s="27">
        <f>SUMIF('Depreciation Exp'!$F$8:$F$130,'Accum Dep'!$F112,'Depreciation Exp'!CQ$8:CQ$133)</f>
        <v>60.657499999999992</v>
      </c>
      <c r="AR112" s="27">
        <f>SUMIF('Depreciation Exp'!$F$8:$F$130,'Accum Dep'!$F112,'Depreciation Exp'!CR$8:CR$133)</f>
        <v>60.657499999999992</v>
      </c>
      <c r="AS112" s="27">
        <f>SUMIF('Depreciation Exp'!$F$8:$F$130,'Accum Dep'!$F112,'Depreciation Exp'!CS$8:CS$133)</f>
        <v>60.657499999999992</v>
      </c>
      <c r="AT112" s="27">
        <f>SUMIF('Depreciation Exp'!$F$8:$F$130,'Accum Dep'!$F112,'Depreciation Exp'!CT$8:CT$133)</f>
        <v>60.657499999999992</v>
      </c>
      <c r="AU112" s="27">
        <f>SUMIF('Depreciation Exp'!$F$8:$F$130,'Accum Dep'!$F112,'Depreciation Exp'!CU$8:CU$133)</f>
        <v>60.657499999999992</v>
      </c>
      <c r="AV112" s="27">
        <f>SUMIF('Depreciation Exp'!$F$8:$F$130,'Accum Dep'!$F112,'Depreciation Exp'!CV$8:CV$133)</f>
        <v>60.657499999999992</v>
      </c>
      <c r="AW112" s="27">
        <f>SUMIF('Depreciation Exp'!$F$8:$F$130,'Accum Dep'!$F112,'Depreciation Exp'!CW$8:CW$133)</f>
        <v>60.657499999999992</v>
      </c>
      <c r="AX112" s="27">
        <f>SUMIF('Depreciation Exp'!$F$8:$F$130,'Accum Dep'!$F112,'Depreciation Exp'!CX$8:CX$133)</f>
        <v>60.657499999999992</v>
      </c>
      <c r="AY112" s="27">
        <f>SUMIF('Depreciation Exp'!$F$8:$F$130,'Accum Dep'!$F112,'Depreciation Exp'!CY$8:CY$133)</f>
        <v>60.657499999999992</v>
      </c>
      <c r="AZ112" s="27">
        <f>SUMIF('Depreciation Exp'!$F$8:$F$130,'Accum Dep'!$F112,'Depreciation Exp'!CZ$8:CZ$133)</f>
        <v>60.657499999999992</v>
      </c>
      <c r="BA112" s="27">
        <f>SUMIF('Depreciation Exp'!$F$8:$F$130,'Accum Dep'!$F112,'Depreciation Exp'!DA$8:DA$133)</f>
        <v>60.657499999999992</v>
      </c>
      <c r="BB112" s="27">
        <f>SUMIF('Depreciation Exp'!$F$8:$F$130,'Accum Dep'!$F112,'Depreciation Exp'!DB$8:DB$133)</f>
        <v>60.657499999999992</v>
      </c>
      <c r="BC112" s="27">
        <f>SUMIF('Depreciation Exp'!$F$8:$F$130,'Accum Dep'!$F112,'Depreciation Exp'!DC$8:DC$133)</f>
        <v>60.657499999999992</v>
      </c>
      <c r="BD112" s="27">
        <f>SUMIF('Depreciation Exp'!$F$8:$F$130,'Accum Dep'!$F112,'Depreciation Exp'!DD$8:DD$133)</f>
        <v>60.657499999999992</v>
      </c>
      <c r="BE112" s="27">
        <f>SUMIF('Depreciation Exp'!$F$8:$F$130,'Accum Dep'!$F112,'Depreciation Exp'!DE$8:DE$133)</f>
        <v>60.657499999999992</v>
      </c>
      <c r="BF112" s="59"/>
      <c r="BG112" s="27">
        <f>SUMIF(Adjustments!$J$4:$J$921,($F112&amp;"/"&amp;BG$4&amp;"/"&amp;BG$3&amp;"/"&amp;BG$2),Adjustments!L$4:L$921)</f>
        <v>0</v>
      </c>
      <c r="BH112" s="27">
        <f>SUMIF(Adjustments!$J$4:$J$921,($F112&amp;"/"&amp;BH$4&amp;"/"&amp;BH$3&amp;"/"&amp;BH$2),Adjustments!M$4:M$921)</f>
        <v>0</v>
      </c>
      <c r="BI112" s="27">
        <f>SUMIF(Adjustments!$J$4:$J$921,($F112&amp;"/"&amp;BI$4&amp;"/"&amp;BI$3&amp;"/"&amp;BI$2),Adjustments!N$4:N$921)</f>
        <v>0</v>
      </c>
      <c r="BJ112" s="27">
        <f>SUMIF(Adjustments!$J$4:$J$921,($F112&amp;"/"&amp;BJ$4&amp;"/"&amp;BJ$3&amp;"/"&amp;BJ$2),Adjustments!O$4:O$921)</f>
        <v>0</v>
      </c>
      <c r="BK112" s="27">
        <f>SUMIF(Adjustments!$J$4:$J$921,($F112&amp;"/"&amp;BK$4&amp;"/"&amp;BK$3&amp;"/"&amp;BK$2),Adjustments!P$4:P$921)</f>
        <v>0</v>
      </c>
      <c r="BL112" s="27">
        <f>SUMIF(Adjustments!$J$4:$J$921,($F112&amp;"/"&amp;BL$4&amp;"/"&amp;BL$3&amp;"/"&amp;BL$2),Adjustments!Q$4:Q$921)</f>
        <v>0</v>
      </c>
      <c r="BM112" s="27">
        <f>SUMIF(Adjustments!$J$4:$J$921,($F112&amp;"/"&amp;BM$4&amp;"/"&amp;BM$3&amp;"/"&amp;BM$2),Adjustments!R$4:R$921)</f>
        <v>0</v>
      </c>
      <c r="BN112" s="27">
        <f>SUMIF(Adjustments!$J$4:$J$921,($F112&amp;"/"&amp;BN$4&amp;"/"&amp;BN$3&amp;"/"&amp;BN$2),Adjustments!S$4:S$921)</f>
        <v>0</v>
      </c>
      <c r="BO112" s="27">
        <f>SUMIF(Adjustments!$J$4:$J$921,($F112&amp;"/"&amp;BO$4&amp;"/"&amp;BO$3&amp;"/"&amp;BO$2),Adjustments!T$4:T$921)</f>
        <v>0</v>
      </c>
      <c r="BP112" s="27">
        <f>SUMIF(Adjustments!$J$4:$J$921,($F112&amp;"/"&amp;BP$4&amp;"/"&amp;BP$3&amp;"/"&amp;BP$2),Adjustments!U$4:U$921)</f>
        <v>0</v>
      </c>
      <c r="BQ112" s="27">
        <f>SUMIF(Adjustments!$J$4:$J$921,($F112&amp;"/"&amp;BQ$4&amp;"/"&amp;BQ$3&amp;"/"&amp;BQ$2),Adjustments!V$4:V$921)</f>
        <v>0</v>
      </c>
      <c r="BR112" s="27">
        <f>SUMIF(Adjustments!$J$4:$J$921,($F112&amp;"/"&amp;BR$4&amp;"/"&amp;BR$3&amp;"/"&amp;BR$2),Adjustments!W$4:W$921)</f>
        <v>0</v>
      </c>
      <c r="BS112" s="27">
        <f>SUMIF(Adjustments!$J$4:$J$921,($F112&amp;"/"&amp;BS$4&amp;"/"&amp;BS$3&amp;"/"&amp;BS$2),Adjustments!X$4:X$921)</f>
        <v>0</v>
      </c>
      <c r="BT112" s="27">
        <f>SUMIF(Adjustments!$J$4:$J$921,($F112&amp;"/"&amp;BT$4&amp;"/"&amp;BT$3&amp;"/"&amp;BT$2),Adjustments!Y$4:Y$921)</f>
        <v>0</v>
      </c>
      <c r="BU112" s="27">
        <f>SUMIF(Adjustments!$J$4:$J$921,($F112&amp;"/"&amp;BU$4&amp;"/"&amp;BU$3&amp;"/"&amp;BU$2),Adjustments!Z$4:Z$921)</f>
        <v>0</v>
      </c>
      <c r="BV112" s="27">
        <f>SUMIF(Adjustments!$J$4:$J$921,($F112&amp;"/"&amp;BV$4&amp;"/"&amp;BV$3&amp;"/"&amp;BV$2),Adjustments!AA$4:AA$921)</f>
        <v>0</v>
      </c>
      <c r="BW112" s="27">
        <f>SUMIF(Adjustments!$J$4:$J$921,($F112&amp;"/"&amp;BW$4&amp;"/"&amp;BW$3&amp;"/"&amp;BW$2),Adjustments!AB$4:AB$921)</f>
        <v>0</v>
      </c>
      <c r="BX112" s="27">
        <f>SUMIF(Adjustments!$J$4:$J$921,($F112&amp;"/"&amp;BX$4&amp;"/"&amp;BX$3&amp;"/"&amp;BX$2),Adjustments!AC$4:AC$921)</f>
        <v>0</v>
      </c>
      <c r="BY112" s="27">
        <f>SUMIF(Adjustments!$J$4:$J$921,($F112&amp;"/"&amp;BY$4&amp;"/"&amp;BY$3&amp;"/"&amp;BY$2),Adjustments!AD$4:AD$921)</f>
        <v>0</v>
      </c>
      <c r="BZ112" s="27">
        <f>SUMIF(Adjustments!$J$4:$J$921,($F112&amp;"/"&amp;BZ$4&amp;"/"&amp;BZ$3&amp;"/"&amp;BZ$2),Adjustments!AE$4:AE$921)</f>
        <v>0</v>
      </c>
      <c r="CA112" s="27">
        <f>SUMIF(Adjustments!$J$4:$J$921,($F112&amp;"/"&amp;CA$4&amp;"/"&amp;CA$3&amp;"/"&amp;CA$2),Adjustments!AF$4:AF$921)</f>
        <v>0</v>
      </c>
      <c r="CB112" s="27">
        <f>SUMIF(Adjustments!$J$4:$J$921,($F112&amp;"/"&amp;CB$4&amp;"/"&amp;CB$3&amp;"/"&amp;CB$2),Adjustments!AG$4:AG$921)</f>
        <v>0</v>
      </c>
      <c r="CC112" s="27">
        <f>SUMIF(Adjustments!$J$4:$J$921,($F112&amp;"/"&amp;CC$4&amp;"/"&amp;CC$3&amp;"/"&amp;CC$2),Adjustments!AH$4:AH$921)</f>
        <v>0</v>
      </c>
      <c r="CD112" s="5"/>
      <c r="CE112" s="27">
        <f>SUMIF(Adjustments!$J$4:$J$921,($F112&amp;"/"&amp;CE$4&amp;"/"&amp;CE$3&amp;"/"&amp;CE$2),Adjustments!L$4:L$921)</f>
        <v>0</v>
      </c>
      <c r="CF112" s="27">
        <f>SUMIF(Adjustments!$J$4:$J$921,($F112&amp;"/"&amp;CF$4&amp;"/"&amp;CF$3&amp;"/"&amp;CF$2),Adjustments!M$4:M$921)</f>
        <v>0</v>
      </c>
      <c r="CG112" s="27">
        <f>SUMIF(Adjustments!$J$4:$J$921,($F112&amp;"/"&amp;CG$4&amp;"/"&amp;CG$3&amp;"/"&amp;CG$2),Adjustments!N$4:N$921)</f>
        <v>0</v>
      </c>
      <c r="CH112" s="27">
        <f>SUMIF(Adjustments!$J$4:$J$921,($F112&amp;"/"&amp;CH$4&amp;"/"&amp;CH$3&amp;"/"&amp;CH$2),Adjustments!O$4:O$921)</f>
        <v>0</v>
      </c>
      <c r="CI112" s="27">
        <f>SUMIF(Adjustments!$J$4:$J$921,($F112&amp;"/"&amp;CI$4&amp;"/"&amp;CI$3&amp;"/"&amp;CI$2),Adjustments!P$4:P$921)</f>
        <v>0</v>
      </c>
      <c r="CJ112" s="27">
        <f>SUMIF(Adjustments!$J$4:$J$921,($F112&amp;"/"&amp;CJ$4&amp;"/"&amp;CJ$3&amp;"/"&amp;CJ$2),Adjustments!Q$4:Q$921)</f>
        <v>0</v>
      </c>
      <c r="CK112" s="27">
        <f>SUMIF(Adjustments!$J$4:$J$921,($F112&amp;"/"&amp;CK$4&amp;"/"&amp;CK$3&amp;"/"&amp;CK$2),Adjustments!R$4:R$921)</f>
        <v>0</v>
      </c>
      <c r="CL112" s="27">
        <f>SUMIF(Adjustments!$J$4:$J$921,($F112&amp;"/"&amp;CL$4&amp;"/"&amp;CL$3&amp;"/"&amp;CL$2),Adjustments!S$4:S$921)</f>
        <v>0</v>
      </c>
      <c r="CM112" s="27">
        <f>SUMIF(Adjustments!$J$4:$J$921,($F112&amp;"/"&amp;CM$4&amp;"/"&amp;CM$3&amp;"/"&amp;CM$2),Adjustments!T$4:T$921)</f>
        <v>0</v>
      </c>
      <c r="CN112" s="27">
        <f>SUMIF(Adjustments!$J$4:$J$921,($F112&amp;"/"&amp;CN$4&amp;"/"&amp;CN$3&amp;"/"&amp;CN$2),Adjustments!U$4:U$921)</f>
        <v>0</v>
      </c>
      <c r="CO112" s="27">
        <f>SUMIF(Adjustments!$J$4:$J$921,($F112&amp;"/"&amp;CO$4&amp;"/"&amp;CO$3&amp;"/"&amp;CO$2),Adjustments!V$4:V$921)</f>
        <v>0</v>
      </c>
      <c r="CP112" s="27">
        <f>SUMIF(Adjustments!$J$4:$J$921,($F112&amp;"/"&amp;CP$4&amp;"/"&amp;CP$3&amp;"/"&amp;CP$2),Adjustments!W$4:W$921)</f>
        <v>0</v>
      </c>
      <c r="CQ112" s="27">
        <f>SUMIF(Adjustments!$J$4:$J$921,($F112&amp;"/"&amp;CQ$4&amp;"/"&amp;CQ$3&amp;"/"&amp;CQ$2),Adjustments!X$4:X$921)</f>
        <v>0</v>
      </c>
      <c r="CR112" s="27">
        <f>SUMIF(Adjustments!$J$4:$J$921,($F112&amp;"/"&amp;CR$4&amp;"/"&amp;CR$3&amp;"/"&amp;CR$2),Adjustments!Y$4:Y$921)</f>
        <v>0</v>
      </c>
      <c r="CS112" s="27">
        <f>SUMIF(Adjustments!$J$4:$J$921,($F112&amp;"/"&amp;CS$4&amp;"/"&amp;CS$3&amp;"/"&amp;CS$2),Adjustments!Z$4:Z$921)</f>
        <v>0</v>
      </c>
      <c r="CT112" s="27">
        <f>SUMIF(Adjustments!$J$4:$J$921,($F112&amp;"/"&amp;CT$4&amp;"/"&amp;CT$3&amp;"/"&amp;CT$2),Adjustments!AA$4:AA$921)</f>
        <v>0</v>
      </c>
      <c r="CU112" s="27">
        <f>SUMIF(Adjustments!$J$4:$J$921,($F112&amp;"/"&amp;CU$4&amp;"/"&amp;CU$3&amp;"/"&amp;CU$2),Adjustments!AB$4:AB$921)</f>
        <v>0</v>
      </c>
      <c r="CV112" s="27">
        <f>SUMIF(Adjustments!$J$4:$J$921,($F112&amp;"/"&amp;CV$4&amp;"/"&amp;CV$3&amp;"/"&amp;CV$2),Adjustments!AC$4:AC$921)</f>
        <v>0</v>
      </c>
      <c r="CW112" s="27">
        <f>SUMIF(Adjustments!$J$4:$J$921,($F112&amp;"/"&amp;CW$4&amp;"/"&amp;CW$3&amp;"/"&amp;CW$2),Adjustments!AD$4:AD$921)</f>
        <v>0</v>
      </c>
      <c r="CX112" s="27">
        <f>SUMIF(Adjustments!$J$4:$J$921,($F112&amp;"/"&amp;CX$4&amp;"/"&amp;CX$3&amp;"/"&amp;CX$2),Adjustments!AE$4:AE$921)</f>
        <v>0</v>
      </c>
      <c r="CY112" s="27">
        <f>SUMIF(Adjustments!$J$4:$J$921,($F112&amp;"/"&amp;CY$4&amp;"/"&amp;CY$3&amp;"/"&amp;CY$2),Adjustments!AF$4:AF$921)</f>
        <v>0</v>
      </c>
      <c r="CZ112" s="27">
        <f>SUMIF(Adjustments!$J$4:$J$921,($F112&amp;"/"&amp;CZ$4&amp;"/"&amp;CZ$3&amp;"/"&amp;CZ$2),Adjustments!AG$4:AG$921)</f>
        <v>0</v>
      </c>
      <c r="DA112" s="27">
        <f>SUMIF(Adjustments!$J$4:$J$921,($F112&amp;"/"&amp;DA$4&amp;"/"&amp;DA$3&amp;"/"&amp;DA$2),Adjustments!AH$4:AH$921)</f>
        <v>0</v>
      </c>
      <c r="DB112" s="5"/>
      <c r="DC112" s="27">
        <f>SUMIF(Adjustments!$J$4:$J$921,($F112&amp;"/"&amp;DC$4&amp;"/"&amp;DC$3&amp;"/"&amp;DC$2),Adjustments!L$4:L$921)</f>
        <v>0</v>
      </c>
      <c r="DD112" s="27">
        <f>SUMIF(Adjustments!$J$4:$J$921,($F112&amp;"/"&amp;DD$4&amp;"/"&amp;DD$3&amp;"/"&amp;DD$2),Adjustments!M$4:M$921)</f>
        <v>0</v>
      </c>
      <c r="DE112" s="27">
        <f>SUMIF(Adjustments!$J$4:$J$921,($F112&amp;"/"&amp;DE$4&amp;"/"&amp;DE$3&amp;"/"&amp;DE$2),Adjustments!N$4:N$921)</f>
        <v>0</v>
      </c>
      <c r="DF112" s="27">
        <f>SUMIF(Adjustments!$J$4:$J$921,($F112&amp;"/"&amp;DF$4&amp;"/"&amp;DF$3&amp;"/"&amp;DF$2),Adjustments!O$4:O$921)</f>
        <v>0</v>
      </c>
      <c r="DG112" s="27">
        <f>SUMIF(Adjustments!$J$4:$J$921,($F112&amp;"/"&amp;DG$4&amp;"/"&amp;DG$3&amp;"/"&amp;DG$2),Adjustments!P$4:P$921)</f>
        <v>0</v>
      </c>
      <c r="DH112" s="27">
        <f>SUMIF(Adjustments!$J$4:$J$921,($F112&amp;"/"&amp;DH$4&amp;"/"&amp;DH$3&amp;"/"&amp;DH$2),Adjustments!Q$4:Q$921)</f>
        <v>0</v>
      </c>
      <c r="DI112" s="27">
        <f>SUMIF(Adjustments!$J$4:$J$921,($F112&amp;"/"&amp;DI$4&amp;"/"&amp;DI$3&amp;"/"&amp;DI$2),Adjustments!R$4:R$921)</f>
        <v>0</v>
      </c>
      <c r="DJ112" s="27">
        <f>SUMIF(Adjustments!$J$4:$J$921,($F112&amp;"/"&amp;DJ$4&amp;"/"&amp;DJ$3&amp;"/"&amp;DJ$2),Adjustments!S$4:S$921)</f>
        <v>0</v>
      </c>
      <c r="DK112" s="27">
        <f>SUMIF(Adjustments!$J$4:$J$921,($F112&amp;"/"&amp;DK$4&amp;"/"&amp;DK$3&amp;"/"&amp;DK$2),Adjustments!T$4:T$921)</f>
        <v>0</v>
      </c>
      <c r="DL112" s="27">
        <f>SUMIF(Adjustments!$J$4:$J$921,($F112&amp;"/"&amp;DL$4&amp;"/"&amp;DL$3&amp;"/"&amp;DL$2),Adjustments!U$4:U$921)</f>
        <v>0</v>
      </c>
      <c r="DM112" s="27">
        <f>SUMIF(Adjustments!$J$4:$J$921,($F112&amp;"/"&amp;DM$4&amp;"/"&amp;DM$3&amp;"/"&amp;DM$2),Adjustments!V$4:V$921)</f>
        <v>0</v>
      </c>
      <c r="DN112" s="27">
        <f>SUMIF(Adjustments!$J$4:$J$921,($F112&amp;"/"&amp;DN$4&amp;"/"&amp;DN$3&amp;"/"&amp;DN$2),Adjustments!W$4:W$921)</f>
        <v>0</v>
      </c>
      <c r="DO112" s="27">
        <f>SUMIF(Adjustments!$J$4:$J$921,($F112&amp;"/"&amp;DO$4&amp;"/"&amp;DO$3&amp;"/"&amp;DO$2),Adjustments!X$4:X$921)</f>
        <v>0</v>
      </c>
      <c r="DP112" s="27">
        <f>SUMIF(Adjustments!$J$4:$J$921,($F112&amp;"/"&amp;DP$4&amp;"/"&amp;DP$3&amp;"/"&amp;DP$2),Adjustments!Y$4:Y$921)</f>
        <v>0</v>
      </c>
      <c r="DQ112" s="27">
        <f>SUMIF(Adjustments!$J$4:$J$921,($F112&amp;"/"&amp;DQ$4&amp;"/"&amp;DQ$3&amp;"/"&amp;DQ$2),Adjustments!Z$4:Z$921)</f>
        <v>0</v>
      </c>
      <c r="DR112" s="27">
        <f>SUMIF(Adjustments!$J$4:$J$921,($F112&amp;"/"&amp;DR$4&amp;"/"&amp;DR$3&amp;"/"&amp;DR$2),Adjustments!AA$4:AA$921)</f>
        <v>0</v>
      </c>
      <c r="DS112" s="27">
        <f>SUMIF(Adjustments!$J$4:$J$921,($F112&amp;"/"&amp;DS$4&amp;"/"&amp;DS$3&amp;"/"&amp;DS$2),Adjustments!AB$4:AB$921)</f>
        <v>0</v>
      </c>
      <c r="DT112" s="27">
        <f>SUMIF(Adjustments!$J$4:$J$921,($F112&amp;"/"&amp;DT$4&amp;"/"&amp;DT$3&amp;"/"&amp;DT$2),Adjustments!AC$4:AC$921)</f>
        <v>0</v>
      </c>
      <c r="DU112" s="27">
        <f>SUMIF(Adjustments!$J$4:$J$921,($F112&amp;"/"&amp;DU$4&amp;"/"&amp;DU$3&amp;"/"&amp;DU$2),Adjustments!AD$4:AD$921)</f>
        <v>0</v>
      </c>
      <c r="DV112" s="27">
        <f>SUMIF(Adjustments!$J$4:$J$921,($F112&amp;"/"&amp;DV$4&amp;"/"&amp;DV$3&amp;"/"&amp;DV$2),Adjustments!AE$4:AE$921)</f>
        <v>0</v>
      </c>
      <c r="DW112" s="27">
        <f>SUMIF(Adjustments!$J$4:$J$921,($F112&amp;"/"&amp;DW$4&amp;"/"&amp;DW$3&amp;"/"&amp;DW$2),Adjustments!AF$4:AF$921)</f>
        <v>0</v>
      </c>
      <c r="DX112" s="27">
        <f>SUMIF(Adjustments!$J$4:$J$921,($F112&amp;"/"&amp;DX$4&amp;"/"&amp;DX$3&amp;"/"&amp;DX$2),Adjustments!AG$4:AG$921)</f>
        <v>0</v>
      </c>
      <c r="DY112" s="27">
        <f>SUMIF(Adjustments!$J$4:$J$921,($F112&amp;"/"&amp;DY$4&amp;"/"&amp;DY$3&amp;"/"&amp;DY$2),Adjustments!AH$4:AH$921)</f>
        <v>0</v>
      </c>
      <c r="DZ112" s="5"/>
      <c r="EA112" s="27">
        <f>SUMIF(Adjustments!$J$4:$J$921,($F112&amp;"/"&amp;EA$4&amp;"/"&amp;EA$3&amp;"/"&amp;EA$2),Adjustments!L$4:L$921)</f>
        <v>0</v>
      </c>
      <c r="EB112" s="27">
        <f>SUMIF(Adjustments!$J$4:$J$921,($F112&amp;"/"&amp;EB$4&amp;"/"&amp;EB$3&amp;"/"&amp;EB$2),Adjustments!M$4:M$921)</f>
        <v>0</v>
      </c>
      <c r="EC112" s="27">
        <f>SUMIF(Adjustments!$J$4:$J$921,($F112&amp;"/"&amp;EC$4&amp;"/"&amp;EC$3&amp;"/"&amp;EC$2),Adjustments!N$4:N$921)</f>
        <v>0</v>
      </c>
      <c r="ED112" s="27">
        <f>SUMIF(Adjustments!$J$4:$J$921,($F112&amp;"/"&amp;ED$4&amp;"/"&amp;ED$3&amp;"/"&amp;ED$2),Adjustments!O$4:O$921)</f>
        <v>0</v>
      </c>
      <c r="EE112" s="27">
        <f>SUMIF(Adjustments!$J$4:$J$921,($F112&amp;"/"&amp;EE$4&amp;"/"&amp;EE$3&amp;"/"&amp;EE$2),Adjustments!P$4:P$921)</f>
        <v>0</v>
      </c>
      <c r="EF112" s="27">
        <f>SUMIF(Adjustments!$J$4:$J$921,($F112&amp;"/"&amp;EF$4&amp;"/"&amp;EF$3&amp;"/"&amp;EF$2),Adjustments!Q$4:Q$921)</f>
        <v>0</v>
      </c>
      <c r="EG112" s="27">
        <f>SUMIF(Adjustments!$J$4:$J$921,($F112&amp;"/"&amp;EG$4&amp;"/"&amp;EG$3&amp;"/"&amp;EG$2),Adjustments!R$4:R$921)</f>
        <v>0</v>
      </c>
      <c r="EH112" s="27">
        <f>SUMIF(Adjustments!$J$4:$J$921,($F112&amp;"/"&amp;EH$4&amp;"/"&amp;EH$3&amp;"/"&amp;EH$2),Adjustments!S$4:S$921)</f>
        <v>0</v>
      </c>
      <c r="EI112" s="27">
        <f>SUMIF(Adjustments!$J$4:$J$921,($F112&amp;"/"&amp;EI$4&amp;"/"&amp;EI$3&amp;"/"&amp;EI$2),Adjustments!T$4:T$921)</f>
        <v>0</v>
      </c>
      <c r="EJ112" s="27">
        <f>SUMIF(Adjustments!$J$4:$J$921,($F112&amp;"/"&amp;EJ$4&amp;"/"&amp;EJ$3&amp;"/"&amp;EJ$2),Adjustments!U$4:U$921)</f>
        <v>0</v>
      </c>
      <c r="EK112" s="27">
        <f>SUMIF(Adjustments!$J$4:$J$921,($F112&amp;"/"&amp;EK$4&amp;"/"&amp;EK$3&amp;"/"&amp;EK$2),Adjustments!V$4:V$921)</f>
        <v>0</v>
      </c>
      <c r="EL112" s="27">
        <f>SUMIF(Adjustments!$J$4:$J$921,($F112&amp;"/"&amp;EL$4&amp;"/"&amp;EL$3&amp;"/"&amp;EL$2),Adjustments!W$4:W$921)</f>
        <v>0</v>
      </c>
      <c r="EM112" s="27">
        <f>SUMIF(Adjustments!$J$4:$J$921,($F112&amp;"/"&amp;EM$4&amp;"/"&amp;EM$3&amp;"/"&amp;EM$2),Adjustments!X$4:X$921)</f>
        <v>0</v>
      </c>
      <c r="EN112" s="27">
        <f>SUMIF(Adjustments!$J$4:$J$921,($F112&amp;"/"&amp;EN$4&amp;"/"&amp;EN$3&amp;"/"&amp;EN$2),Adjustments!Y$4:Y$921)</f>
        <v>0</v>
      </c>
      <c r="EO112" s="27">
        <f>SUMIF(Adjustments!$J$4:$J$921,($F112&amp;"/"&amp;EO$4&amp;"/"&amp;EO$3&amp;"/"&amp;EO$2),Adjustments!Z$4:Z$921)</f>
        <v>0</v>
      </c>
      <c r="EP112" s="27">
        <f>SUMIF(Adjustments!$J$4:$J$921,($F112&amp;"/"&amp;EP$4&amp;"/"&amp;EP$3&amp;"/"&amp;EP$2),Adjustments!AA$4:AA$921)</f>
        <v>0</v>
      </c>
      <c r="EQ112" s="27">
        <f>SUMIF(Adjustments!$J$4:$J$921,($F112&amp;"/"&amp;EQ$4&amp;"/"&amp;EQ$3&amp;"/"&amp;EQ$2),Adjustments!AB$4:AB$921)</f>
        <v>0</v>
      </c>
      <c r="ER112" s="27">
        <f>SUMIF(Adjustments!$J$4:$J$921,($F112&amp;"/"&amp;ER$4&amp;"/"&amp;ER$3&amp;"/"&amp;ER$2),Adjustments!AC$4:AC$921)</f>
        <v>0</v>
      </c>
      <c r="ES112" s="27">
        <f>SUMIF(Adjustments!$J$4:$J$921,($F112&amp;"/"&amp;ES$4&amp;"/"&amp;ES$3&amp;"/"&amp;ES$2),Adjustments!AD$4:AD$921)</f>
        <v>0</v>
      </c>
      <c r="ET112" s="27">
        <f>SUMIF(Adjustments!$J$4:$J$921,($F112&amp;"/"&amp;ET$4&amp;"/"&amp;ET$3&amp;"/"&amp;ET$2),Adjustments!AE$4:AE$921)</f>
        <v>0</v>
      </c>
      <c r="EU112" s="27">
        <f>SUMIF(Adjustments!$J$4:$J$921,($F112&amp;"/"&amp;EU$4&amp;"/"&amp;EU$3&amp;"/"&amp;EU$2),Adjustments!AF$4:AF$921)</f>
        <v>0</v>
      </c>
      <c r="EV112" s="27">
        <f>SUMIF(Adjustments!$J$4:$J$921,($F112&amp;"/"&amp;EV$4&amp;"/"&amp;EV$3&amp;"/"&amp;EV$2),Adjustments!AG$4:AG$921)</f>
        <v>0</v>
      </c>
      <c r="EW112" s="27">
        <f>SUMIF(Adjustments!$J$4:$J$921,($F112&amp;"/"&amp;EW$4&amp;"/"&amp;EW$3&amp;"/"&amp;EW$2),Adjustments!AH$4:AH$921)</f>
        <v>0</v>
      </c>
      <c r="EX112" s="5"/>
      <c r="EY112" s="27">
        <f>SUMIF(Adjustments!$J$4:$J$921,($F112&amp;"/"&amp;EY$4&amp;"/"&amp;EY$3&amp;"/"&amp;EY$2),Adjustments!L$4:L$921)</f>
        <v>0</v>
      </c>
      <c r="EZ112" s="27">
        <f>SUMIF(Adjustments!$J$4:$J$921,($F112&amp;"/"&amp;EZ$4&amp;"/"&amp;EZ$3&amp;"/"&amp;EZ$2),Adjustments!M$4:M$921)</f>
        <v>0</v>
      </c>
      <c r="FA112" s="27">
        <f>SUMIF(Adjustments!$J$4:$J$921,($F112&amp;"/"&amp;FA$4&amp;"/"&amp;FA$3&amp;"/"&amp;FA$2),Adjustments!N$4:N$921)</f>
        <v>0</v>
      </c>
      <c r="FB112" s="27">
        <f>SUMIF(Adjustments!$J$4:$J$921,($F112&amp;"/"&amp;FB$4&amp;"/"&amp;FB$3&amp;"/"&amp;FB$2),Adjustments!O$4:O$921)</f>
        <v>0</v>
      </c>
      <c r="FC112" s="27">
        <f>SUMIF(Adjustments!$J$4:$J$921,($F112&amp;"/"&amp;FC$4&amp;"/"&amp;FC$3&amp;"/"&amp;FC$2),Adjustments!P$4:P$921)</f>
        <v>0</v>
      </c>
      <c r="FD112" s="27">
        <f>SUMIF(Adjustments!$J$4:$J$921,($F112&amp;"/"&amp;FD$4&amp;"/"&amp;FD$3&amp;"/"&amp;FD$2),Adjustments!Q$4:Q$921)</f>
        <v>0</v>
      </c>
      <c r="FE112" s="27">
        <f>SUMIF(Adjustments!$J$4:$J$921,($F112&amp;"/"&amp;FE$4&amp;"/"&amp;FE$3&amp;"/"&amp;FE$2),Adjustments!R$4:R$921)</f>
        <v>0</v>
      </c>
      <c r="FF112" s="27">
        <f>SUMIF(Adjustments!$J$4:$J$921,($F112&amp;"/"&amp;FF$4&amp;"/"&amp;FF$3&amp;"/"&amp;FF$2),Adjustments!S$4:S$921)</f>
        <v>0</v>
      </c>
      <c r="FG112" s="27">
        <f>SUMIF(Adjustments!$J$4:$J$921,($F112&amp;"/"&amp;FG$4&amp;"/"&amp;FG$3&amp;"/"&amp;FG$2),Adjustments!T$4:T$921)</f>
        <v>0</v>
      </c>
      <c r="FH112" s="27">
        <f>SUMIF(Adjustments!$J$4:$J$921,($F112&amp;"/"&amp;FH$4&amp;"/"&amp;FH$3&amp;"/"&amp;FH$2),Adjustments!U$4:U$921)</f>
        <v>0</v>
      </c>
      <c r="FI112" s="27">
        <f>SUMIF(Adjustments!$J$4:$J$921,($F112&amp;"/"&amp;FI$4&amp;"/"&amp;FI$3&amp;"/"&amp;FI$2),Adjustments!V$4:V$921)</f>
        <v>0</v>
      </c>
      <c r="FJ112" s="27">
        <f>SUMIF(Adjustments!$J$4:$J$921,($F112&amp;"/"&amp;FJ$4&amp;"/"&amp;FJ$3&amp;"/"&amp;FJ$2),Adjustments!W$4:W$921)</f>
        <v>0</v>
      </c>
      <c r="FK112" s="27">
        <f>SUMIF(Adjustments!$J$4:$J$921,($F112&amp;"/"&amp;FK$4&amp;"/"&amp;FK$3&amp;"/"&amp;FK$2),Adjustments!X$4:X$921)</f>
        <v>0</v>
      </c>
      <c r="FL112" s="27">
        <f>SUMIF(Adjustments!$J$4:$J$921,($F112&amp;"/"&amp;FL$4&amp;"/"&amp;FL$3&amp;"/"&amp;FL$2),Adjustments!Y$4:Y$921)</f>
        <v>0</v>
      </c>
      <c r="FM112" s="27">
        <f>SUMIF(Adjustments!$J$4:$J$921,($F112&amp;"/"&amp;FM$4&amp;"/"&amp;FM$3&amp;"/"&amp;FM$2),Adjustments!Z$4:Z$921)</f>
        <v>0</v>
      </c>
      <c r="FN112" s="27">
        <f>SUMIF(Adjustments!$J$4:$J$921,($F112&amp;"/"&amp;FN$4&amp;"/"&amp;FN$3&amp;"/"&amp;FN$2),Adjustments!AA$4:AA$921)</f>
        <v>0</v>
      </c>
      <c r="FO112" s="27">
        <f>SUMIF(Adjustments!$J$4:$J$921,($F112&amp;"/"&amp;FO$4&amp;"/"&amp;FO$3&amp;"/"&amp;FO$2),Adjustments!AB$4:AB$921)</f>
        <v>0</v>
      </c>
      <c r="FP112" s="27">
        <f>SUMIF(Adjustments!$J$4:$J$921,($F112&amp;"/"&amp;FP$4&amp;"/"&amp;FP$3&amp;"/"&amp;FP$2),Adjustments!AC$4:AC$921)</f>
        <v>0</v>
      </c>
      <c r="FQ112" s="27">
        <f>SUMIF(Adjustments!$J$4:$J$921,($F112&amp;"/"&amp;FQ$4&amp;"/"&amp;FQ$3&amp;"/"&amp;FQ$2),Adjustments!AD$4:AD$921)</f>
        <v>0</v>
      </c>
      <c r="FR112" s="27">
        <f>SUMIF(Adjustments!$J$4:$J$921,($F112&amp;"/"&amp;FR$4&amp;"/"&amp;FR$3&amp;"/"&amp;FR$2),Adjustments!AE$4:AE$921)</f>
        <v>0</v>
      </c>
      <c r="FS112" s="27">
        <f>SUMIF(Adjustments!$J$4:$J$921,($F112&amp;"/"&amp;FS$4&amp;"/"&amp;FS$3&amp;"/"&amp;FS$2),Adjustments!AF$4:AF$921)</f>
        <v>0</v>
      </c>
      <c r="FT112" s="27">
        <f>SUMIF(Adjustments!$J$4:$J$921,($F112&amp;"/"&amp;FT$4&amp;"/"&amp;FT$3&amp;"/"&amp;FT$2),Adjustments!AG$4:AG$921)</f>
        <v>0</v>
      </c>
      <c r="FU112" s="27">
        <f>SUMIF(Adjustments!$J$4:$J$921,($F112&amp;"/"&amp;FU$4&amp;"/"&amp;FU$3&amp;"/"&amp;FU$2),Adjustments!AH$4:AH$921)</f>
        <v>0</v>
      </c>
      <c r="FV112" s="5"/>
      <c r="FW112" s="27">
        <f t="shared" si="302"/>
        <v>0</v>
      </c>
      <c r="FX112" s="5"/>
      <c r="FY112" s="358">
        <f>VLOOKUP(F112,Scenarios!Z114:AD235,5,0)</f>
        <v>-12120.46</v>
      </c>
      <c r="FZ112" s="16">
        <f t="shared" si="414"/>
        <v>-12181.117499999998</v>
      </c>
      <c r="GA112" s="16">
        <f t="shared" si="415"/>
        <v>-12241.774999999998</v>
      </c>
      <c r="GB112" s="16">
        <f t="shared" si="416"/>
        <v>-12302.432499999997</v>
      </c>
      <c r="GC112" s="16">
        <f t="shared" si="417"/>
        <v>-12363.089999999997</v>
      </c>
      <c r="GD112" s="16">
        <f t="shared" si="418"/>
        <v>-12423.747499999996</v>
      </c>
      <c r="GE112" s="16">
        <f t="shared" si="419"/>
        <v>-12484.404999999995</v>
      </c>
      <c r="GF112" s="16">
        <f t="shared" si="420"/>
        <v>-12545.062499999995</v>
      </c>
      <c r="GG112" s="16">
        <f t="shared" si="421"/>
        <v>-12605.719999999994</v>
      </c>
      <c r="GH112" s="16">
        <f t="shared" si="422"/>
        <v>-12666.377499999993</v>
      </c>
      <c r="GI112" s="16">
        <f t="shared" si="423"/>
        <v>-12727.034999999993</v>
      </c>
      <c r="GJ112" s="16">
        <f t="shared" si="424"/>
        <v>-12787.692499999992</v>
      </c>
      <c r="GK112" s="16">
        <f t="shared" si="425"/>
        <v>-12848.349999999991</v>
      </c>
      <c r="GL112" s="16">
        <f t="shared" si="426"/>
        <v>-12909.007499999991</v>
      </c>
      <c r="GM112" s="16">
        <f t="shared" si="427"/>
        <v>-12969.66499999999</v>
      </c>
      <c r="GN112" s="16">
        <f t="shared" si="428"/>
        <v>-13030.322499999989</v>
      </c>
      <c r="GO112" s="16">
        <f t="shared" si="429"/>
        <v>-13090.979999999989</v>
      </c>
      <c r="GP112" s="16">
        <f t="shared" si="430"/>
        <v>-13151.637499999988</v>
      </c>
      <c r="GQ112" s="16">
        <f t="shared" si="431"/>
        <v>-13212.294999999987</v>
      </c>
      <c r="GR112" s="16">
        <f t="shared" si="432"/>
        <v>-13272.952499999987</v>
      </c>
      <c r="GS112" s="16">
        <f t="shared" si="433"/>
        <v>-13333.609999999986</v>
      </c>
      <c r="GT112" s="16">
        <f t="shared" si="434"/>
        <v>-13394.267499999985</v>
      </c>
      <c r="GU112" s="16">
        <f t="shared" si="435"/>
        <v>-13454.924999999985</v>
      </c>
      <c r="GV112" s="16">
        <f t="shared" si="436"/>
        <v>-13515.582499999984</v>
      </c>
      <c r="GW112" s="13"/>
      <c r="GX112" s="569" t="s">
        <v>1018</v>
      </c>
      <c r="GY112" s="599" t="str">
        <f t="shared" si="242"/>
        <v>111GPUT</v>
      </c>
      <c r="GZ112" s="563">
        <f t="shared" si="437"/>
        <v>-13151.637499999986</v>
      </c>
      <c r="HA112" s="127">
        <f>VLOOKUP($GX112,Scenarios!$V$11:$Y$132,4,0)</f>
        <v>-11759.514999999999</v>
      </c>
      <c r="HB112" s="127">
        <f t="shared" si="328"/>
        <v>-1392.1224999999868</v>
      </c>
      <c r="HD112" s="106">
        <f>VLOOKUP($GX112,Scenarios!$AE$11:$AF$132,2,0)</f>
        <v>-13151.637499999986</v>
      </c>
      <c r="HE112" s="106">
        <f>VLOOKUP($GX112,Scenarios!$V$11:$Y$132,4,0)</f>
        <v>-11759.514999999999</v>
      </c>
      <c r="HF112" s="106">
        <f t="shared" si="329"/>
        <v>-1392.1224999999868</v>
      </c>
      <c r="HH112" s="106">
        <f t="shared" si="327"/>
        <v>0</v>
      </c>
    </row>
    <row r="113" spans="1:216">
      <c r="A113" t="s">
        <v>26</v>
      </c>
      <c r="B113" t="s">
        <v>27</v>
      </c>
      <c r="C113" t="s">
        <v>27</v>
      </c>
      <c r="D113" s="5" t="s">
        <v>148</v>
      </c>
      <c r="E113" s="5" t="s">
        <v>36</v>
      </c>
      <c r="F113" s="5" t="s">
        <v>172</v>
      </c>
      <c r="G113" s="5" t="s">
        <v>76</v>
      </c>
      <c r="H113" s="5" t="s">
        <v>1019</v>
      </c>
      <c r="I113" s="5"/>
      <c r="J113" s="119">
        <f>SUMIF(Retirements!$E$10:$E$96,'Accum Dep'!$F113,Retirements!ED$10:ED$97)</f>
        <v>0</v>
      </c>
      <c r="K113" s="119">
        <f>SUMIF(Retirements!$E$10:$E$96,'Accum Dep'!$F113,Retirements!EE$10:EE$97)</f>
        <v>0</v>
      </c>
      <c r="L113" s="119">
        <f>SUMIF(Retirements!$E$10:$E$96,'Accum Dep'!$F113,Retirements!EF$10:EF$97)</f>
        <v>0</v>
      </c>
      <c r="M113" s="119">
        <f>SUMIF(Retirements!$E$10:$E$96,'Accum Dep'!$F113,Retirements!EG$10:EG$97)</f>
        <v>0</v>
      </c>
      <c r="N113" s="119">
        <f>SUMIF(Retirements!$E$10:$E$96,'Accum Dep'!$F113,Retirements!EH$10:EH$97)</f>
        <v>0</v>
      </c>
      <c r="O113" s="119">
        <f>SUMIF(Retirements!$E$10:$E$96,'Accum Dep'!$F113,Retirements!EI$10:EI$97)</f>
        <v>0</v>
      </c>
      <c r="P113" s="119">
        <f>SUMIF(Retirements!$E$10:$E$96,'Accum Dep'!$F113,Retirements!EJ$10:EJ$97)</f>
        <v>0</v>
      </c>
      <c r="Q113" s="119">
        <f>SUMIF(Retirements!$E$10:$E$96,'Accum Dep'!$F113,Retirements!EK$10:EK$97)</f>
        <v>0</v>
      </c>
      <c r="R113" s="119">
        <f>SUMIF(Retirements!$E$10:$E$96,'Accum Dep'!$F113,Retirements!EL$10:EL$97)</f>
        <v>0</v>
      </c>
      <c r="S113" s="119">
        <f>SUMIF(Retirements!$E$10:$E$96,'Accum Dep'!$F113,Retirements!EM$10:EM$97)</f>
        <v>0</v>
      </c>
      <c r="T113" s="119">
        <f>SUMIF(Retirements!$E$10:$E$96,'Accum Dep'!$F113,Retirements!EN$10:EN$97)</f>
        <v>0</v>
      </c>
      <c r="U113" s="119">
        <f>SUMIF(Retirements!$E$10:$E$96,'Accum Dep'!$F113,Retirements!EO$10:EO$97)</f>
        <v>0</v>
      </c>
      <c r="V113" s="119">
        <f>SUMIF(Retirements!$E$10:$E$96,'Accum Dep'!$F113,Retirements!EP$10:EP$97)</f>
        <v>0</v>
      </c>
      <c r="W113" s="119">
        <f>SUMIF(Retirements!$E$10:$E$96,'Accum Dep'!$F113,Retirements!EQ$10:EQ$97)</f>
        <v>0</v>
      </c>
      <c r="X113" s="119">
        <f>SUMIF(Retirements!$E$10:$E$96,'Accum Dep'!$F113,Retirements!ER$10:ER$97)</f>
        <v>0</v>
      </c>
      <c r="Y113" s="119">
        <f>SUMIF(Retirements!$E$10:$E$96,'Accum Dep'!$F113,Retirements!ES$10:ES$97)</f>
        <v>0</v>
      </c>
      <c r="Z113" s="119">
        <f>SUMIF(Retirements!$E$10:$E$96,'Accum Dep'!$F113,Retirements!ET$10:ET$97)</f>
        <v>0</v>
      </c>
      <c r="AA113" s="119">
        <f>SUMIF(Retirements!$E$10:$E$96,'Accum Dep'!$F113,Retirements!EU$10:EU$97)</f>
        <v>0</v>
      </c>
      <c r="AB113" s="119">
        <f>SUMIF(Retirements!$E$10:$E$96,'Accum Dep'!$F113,Retirements!EV$10:EV$97)</f>
        <v>0</v>
      </c>
      <c r="AC113" s="119">
        <f>SUMIF(Retirements!$E$10:$E$96,'Accum Dep'!$F113,Retirements!EW$10:EW$97)</f>
        <v>0</v>
      </c>
      <c r="AD113" s="119">
        <f>SUMIF(Retirements!$E$10:$E$96,'Accum Dep'!$F113,Retirements!EX$10:EX$97)</f>
        <v>0</v>
      </c>
      <c r="AE113" s="119">
        <f>SUMIF(Retirements!$E$10:$E$96,'Accum Dep'!$F113,Retirements!EY$10:EY$97)</f>
        <v>0</v>
      </c>
      <c r="AF113" s="119">
        <f>SUMIF(Retirements!$E$10:$E$96,'Accum Dep'!$F113,Retirements!EZ$10:EZ$97)</f>
        <v>0</v>
      </c>
      <c r="AG113" s="7"/>
      <c r="AH113" s="27">
        <f>SUMIF('Depreciation Exp'!$F$8:$F$130,'Accum Dep'!$F113,'Depreciation Exp'!CH$8:CH$133)</f>
        <v>10113.760556877556</v>
      </c>
      <c r="AI113" s="27">
        <f>SUMIF('Depreciation Exp'!$F$8:$F$130,'Accum Dep'!$F113,'Depreciation Exp'!CI$8:CI$133)</f>
        <v>10113.760556877556</v>
      </c>
      <c r="AJ113" s="27">
        <f>SUMIF('Depreciation Exp'!$F$8:$F$130,'Accum Dep'!$F113,'Depreciation Exp'!CJ$8:CJ$133)</f>
        <v>10113.760556877556</v>
      </c>
      <c r="AK113" s="27">
        <f>SUMIF('Depreciation Exp'!$F$8:$F$130,'Accum Dep'!$F113,'Depreciation Exp'!CK$8:CK$133)</f>
        <v>10113.760556877556</v>
      </c>
      <c r="AL113" s="27">
        <f>SUMIF('Depreciation Exp'!$F$8:$F$130,'Accum Dep'!$F113,'Depreciation Exp'!CL$8:CL$133)</f>
        <v>10113.760556877556</v>
      </c>
      <c r="AM113" s="27">
        <f>SUMIF('Depreciation Exp'!$F$8:$F$130,'Accum Dep'!$F113,'Depreciation Exp'!CM$8:CM$133)</f>
        <v>10113.760556877556</v>
      </c>
      <c r="AN113" s="27">
        <f>SUMIF('Depreciation Exp'!$F$8:$F$130,'Accum Dep'!$F113,'Depreciation Exp'!CN$8:CN$133)</f>
        <v>10113.760556877556</v>
      </c>
      <c r="AO113" s="27">
        <f>SUMIF('Depreciation Exp'!$F$8:$F$130,'Accum Dep'!$F113,'Depreciation Exp'!CO$8:CO$133)</f>
        <v>10113.760556877556</v>
      </c>
      <c r="AP113" s="27">
        <f>SUMIF('Depreciation Exp'!$F$8:$F$130,'Accum Dep'!$F113,'Depreciation Exp'!CP$8:CP$133)</f>
        <v>10113.760556877556</v>
      </c>
      <c r="AQ113" s="27">
        <f>SUMIF('Depreciation Exp'!$F$8:$F$130,'Accum Dep'!$F113,'Depreciation Exp'!CQ$8:CQ$133)</f>
        <v>10113.760556877556</v>
      </c>
      <c r="AR113" s="27">
        <f>SUMIF('Depreciation Exp'!$F$8:$F$130,'Accum Dep'!$F113,'Depreciation Exp'!CR$8:CR$133)</f>
        <v>10113.760556877556</v>
      </c>
      <c r="AS113" s="27">
        <f>SUMIF('Depreciation Exp'!$F$8:$F$130,'Accum Dep'!$F113,'Depreciation Exp'!CS$8:CS$133)</f>
        <v>10113.760556877556</v>
      </c>
      <c r="AT113" s="27">
        <f>SUMIF('Depreciation Exp'!$F$8:$F$130,'Accum Dep'!$F113,'Depreciation Exp'!CT$8:CT$133)</f>
        <v>10113.760556877556</v>
      </c>
      <c r="AU113" s="27">
        <f>SUMIF('Depreciation Exp'!$F$8:$F$130,'Accum Dep'!$F113,'Depreciation Exp'!CU$8:CU$133)</f>
        <v>10113.760556877556</v>
      </c>
      <c r="AV113" s="27">
        <f>SUMIF('Depreciation Exp'!$F$8:$F$130,'Accum Dep'!$F113,'Depreciation Exp'!CV$8:CV$133)</f>
        <v>10113.760556877556</v>
      </c>
      <c r="AW113" s="27">
        <f>SUMIF('Depreciation Exp'!$F$8:$F$130,'Accum Dep'!$F113,'Depreciation Exp'!CW$8:CW$133)</f>
        <v>10113.760556877556</v>
      </c>
      <c r="AX113" s="27">
        <f>SUMIF('Depreciation Exp'!$F$8:$F$130,'Accum Dep'!$F113,'Depreciation Exp'!CX$8:CX$133)</f>
        <v>10113.760556877556</v>
      </c>
      <c r="AY113" s="27">
        <f>SUMIF('Depreciation Exp'!$F$8:$F$130,'Accum Dep'!$F113,'Depreciation Exp'!CY$8:CY$133)</f>
        <v>10113.760556877556</v>
      </c>
      <c r="AZ113" s="27">
        <f>SUMIF('Depreciation Exp'!$F$8:$F$130,'Accum Dep'!$F113,'Depreciation Exp'!CZ$8:CZ$133)</f>
        <v>10113.760556877556</v>
      </c>
      <c r="BA113" s="27">
        <f>SUMIF('Depreciation Exp'!$F$8:$F$130,'Accum Dep'!$F113,'Depreciation Exp'!DA$8:DA$133)</f>
        <v>10113.760556877556</v>
      </c>
      <c r="BB113" s="27">
        <f>SUMIF('Depreciation Exp'!$F$8:$F$130,'Accum Dep'!$F113,'Depreciation Exp'!DB$8:DB$133)</f>
        <v>10113.760556877556</v>
      </c>
      <c r="BC113" s="27">
        <f>SUMIF('Depreciation Exp'!$F$8:$F$130,'Accum Dep'!$F113,'Depreciation Exp'!DC$8:DC$133)</f>
        <v>10113.760556877556</v>
      </c>
      <c r="BD113" s="27">
        <f>SUMIF('Depreciation Exp'!$F$8:$F$130,'Accum Dep'!$F113,'Depreciation Exp'!DD$8:DD$133)</f>
        <v>10113.760556877556</v>
      </c>
      <c r="BE113" s="27">
        <f>SUMIF('Depreciation Exp'!$F$8:$F$130,'Accum Dep'!$F113,'Depreciation Exp'!DE$8:DE$133)</f>
        <v>10113.760556877556</v>
      </c>
      <c r="BF113" s="59"/>
      <c r="BG113" s="27">
        <f>SUMIF(Adjustments!$J$4:$J$921,($F113&amp;"/"&amp;BG$4&amp;"/"&amp;BG$3&amp;"/"&amp;BG$2),Adjustments!L$4:L$921)</f>
        <v>0</v>
      </c>
      <c r="BH113" s="27">
        <f>SUMIF(Adjustments!$J$4:$J$921,($F113&amp;"/"&amp;BH$4&amp;"/"&amp;BH$3&amp;"/"&amp;BH$2),Adjustments!M$4:M$921)</f>
        <v>0</v>
      </c>
      <c r="BI113" s="27">
        <f>SUMIF(Adjustments!$J$4:$J$921,($F113&amp;"/"&amp;BI$4&amp;"/"&amp;BI$3&amp;"/"&amp;BI$2),Adjustments!N$4:N$921)</f>
        <v>0</v>
      </c>
      <c r="BJ113" s="27">
        <f>SUMIF(Adjustments!$J$4:$J$921,($F113&amp;"/"&amp;BJ$4&amp;"/"&amp;BJ$3&amp;"/"&amp;BJ$2),Adjustments!O$4:O$921)</f>
        <v>0</v>
      </c>
      <c r="BK113" s="27">
        <f>SUMIF(Adjustments!$J$4:$J$921,($F113&amp;"/"&amp;BK$4&amp;"/"&amp;BK$3&amp;"/"&amp;BK$2),Adjustments!P$4:P$921)</f>
        <v>0</v>
      </c>
      <c r="BL113" s="27">
        <f>SUMIF(Adjustments!$J$4:$J$921,($F113&amp;"/"&amp;BL$4&amp;"/"&amp;BL$3&amp;"/"&amp;BL$2),Adjustments!Q$4:Q$921)</f>
        <v>0</v>
      </c>
      <c r="BM113" s="27">
        <f>SUMIF(Adjustments!$J$4:$J$921,($F113&amp;"/"&amp;BM$4&amp;"/"&amp;BM$3&amp;"/"&amp;BM$2),Adjustments!R$4:R$921)</f>
        <v>0</v>
      </c>
      <c r="BN113" s="27">
        <f>SUMIF(Adjustments!$J$4:$J$921,($F113&amp;"/"&amp;BN$4&amp;"/"&amp;BN$3&amp;"/"&amp;BN$2),Adjustments!S$4:S$921)</f>
        <v>0</v>
      </c>
      <c r="BO113" s="27">
        <f>SUMIF(Adjustments!$J$4:$J$921,($F113&amp;"/"&amp;BO$4&amp;"/"&amp;BO$3&amp;"/"&amp;BO$2),Adjustments!T$4:T$921)</f>
        <v>0</v>
      </c>
      <c r="BP113" s="27">
        <f>SUMIF(Adjustments!$J$4:$J$921,($F113&amp;"/"&amp;BP$4&amp;"/"&amp;BP$3&amp;"/"&amp;BP$2),Adjustments!U$4:U$921)</f>
        <v>0</v>
      </c>
      <c r="BQ113" s="27">
        <f>SUMIF(Adjustments!$J$4:$J$921,($F113&amp;"/"&amp;BQ$4&amp;"/"&amp;BQ$3&amp;"/"&amp;BQ$2),Adjustments!V$4:V$921)</f>
        <v>0</v>
      </c>
      <c r="BR113" s="27">
        <f>SUMIF(Adjustments!$J$4:$J$921,($F113&amp;"/"&amp;BR$4&amp;"/"&amp;BR$3&amp;"/"&amp;BR$2),Adjustments!W$4:W$921)</f>
        <v>0</v>
      </c>
      <c r="BS113" s="27">
        <f>SUMIF(Adjustments!$J$4:$J$921,($F113&amp;"/"&amp;BS$4&amp;"/"&amp;BS$3&amp;"/"&amp;BS$2),Adjustments!X$4:X$921)</f>
        <v>0</v>
      </c>
      <c r="BT113" s="27">
        <f>SUMIF(Adjustments!$J$4:$J$921,($F113&amp;"/"&amp;BT$4&amp;"/"&amp;BT$3&amp;"/"&amp;BT$2),Adjustments!Y$4:Y$921)</f>
        <v>0</v>
      </c>
      <c r="BU113" s="27">
        <f>SUMIF(Adjustments!$J$4:$J$921,($F113&amp;"/"&amp;BU$4&amp;"/"&amp;BU$3&amp;"/"&amp;BU$2),Adjustments!Z$4:Z$921)</f>
        <v>0</v>
      </c>
      <c r="BV113" s="27">
        <f>SUMIF(Adjustments!$J$4:$J$921,($F113&amp;"/"&amp;BV$4&amp;"/"&amp;BV$3&amp;"/"&amp;BV$2),Adjustments!AA$4:AA$921)</f>
        <v>0</v>
      </c>
      <c r="BW113" s="27">
        <f>SUMIF(Adjustments!$J$4:$J$921,($F113&amp;"/"&amp;BW$4&amp;"/"&amp;BW$3&amp;"/"&amp;BW$2),Adjustments!AB$4:AB$921)</f>
        <v>0</v>
      </c>
      <c r="BX113" s="27">
        <f>SUMIF(Adjustments!$J$4:$J$921,($F113&amp;"/"&amp;BX$4&amp;"/"&amp;BX$3&amp;"/"&amp;BX$2),Adjustments!AC$4:AC$921)</f>
        <v>0</v>
      </c>
      <c r="BY113" s="27">
        <f>SUMIF(Adjustments!$J$4:$J$921,($F113&amp;"/"&amp;BY$4&amp;"/"&amp;BY$3&amp;"/"&amp;BY$2),Adjustments!AD$4:AD$921)</f>
        <v>0</v>
      </c>
      <c r="BZ113" s="27">
        <f>SUMIF(Adjustments!$J$4:$J$921,($F113&amp;"/"&amp;BZ$4&amp;"/"&amp;BZ$3&amp;"/"&amp;BZ$2),Adjustments!AE$4:AE$921)</f>
        <v>0</v>
      </c>
      <c r="CA113" s="27">
        <f>SUMIF(Adjustments!$J$4:$J$921,($F113&amp;"/"&amp;CA$4&amp;"/"&amp;CA$3&amp;"/"&amp;CA$2),Adjustments!AF$4:AF$921)</f>
        <v>0</v>
      </c>
      <c r="CB113" s="27">
        <f>SUMIF(Adjustments!$J$4:$J$921,($F113&amp;"/"&amp;CB$4&amp;"/"&amp;CB$3&amp;"/"&amp;CB$2),Adjustments!AG$4:AG$921)</f>
        <v>0</v>
      </c>
      <c r="CC113" s="27">
        <f>SUMIF(Adjustments!$J$4:$J$921,($F113&amp;"/"&amp;CC$4&amp;"/"&amp;CC$3&amp;"/"&amp;CC$2),Adjustments!AH$4:AH$921)</f>
        <v>0</v>
      </c>
      <c r="CD113" s="5"/>
      <c r="CE113" s="27">
        <f>SUMIF(Adjustments!$J$4:$J$921,($F113&amp;"/"&amp;CE$4&amp;"/"&amp;CE$3&amp;"/"&amp;CE$2),Adjustments!L$4:L$921)</f>
        <v>0</v>
      </c>
      <c r="CF113" s="27">
        <f>SUMIF(Adjustments!$J$4:$J$921,($F113&amp;"/"&amp;CF$4&amp;"/"&amp;CF$3&amp;"/"&amp;CF$2),Adjustments!M$4:M$921)</f>
        <v>0</v>
      </c>
      <c r="CG113" s="27">
        <f>SUMIF(Adjustments!$J$4:$J$921,($F113&amp;"/"&amp;CG$4&amp;"/"&amp;CG$3&amp;"/"&amp;CG$2),Adjustments!N$4:N$921)</f>
        <v>0</v>
      </c>
      <c r="CH113" s="27">
        <f>SUMIF(Adjustments!$J$4:$J$921,($F113&amp;"/"&amp;CH$4&amp;"/"&amp;CH$3&amp;"/"&amp;CH$2),Adjustments!O$4:O$921)</f>
        <v>0</v>
      </c>
      <c r="CI113" s="27">
        <f>SUMIF(Adjustments!$J$4:$J$921,($F113&amp;"/"&amp;CI$4&amp;"/"&amp;CI$3&amp;"/"&amp;CI$2),Adjustments!P$4:P$921)</f>
        <v>0</v>
      </c>
      <c r="CJ113" s="27">
        <f>SUMIF(Adjustments!$J$4:$J$921,($F113&amp;"/"&amp;CJ$4&amp;"/"&amp;CJ$3&amp;"/"&amp;CJ$2),Adjustments!Q$4:Q$921)</f>
        <v>0</v>
      </c>
      <c r="CK113" s="27">
        <f>SUMIF(Adjustments!$J$4:$J$921,($F113&amp;"/"&amp;CK$4&amp;"/"&amp;CK$3&amp;"/"&amp;CK$2),Adjustments!R$4:R$921)</f>
        <v>0</v>
      </c>
      <c r="CL113" s="27">
        <f>SUMIF(Adjustments!$J$4:$J$921,($F113&amp;"/"&amp;CL$4&amp;"/"&amp;CL$3&amp;"/"&amp;CL$2),Adjustments!S$4:S$921)</f>
        <v>0</v>
      </c>
      <c r="CM113" s="27">
        <f>SUMIF(Adjustments!$J$4:$J$921,($F113&amp;"/"&amp;CM$4&amp;"/"&amp;CM$3&amp;"/"&amp;CM$2),Adjustments!T$4:T$921)</f>
        <v>0</v>
      </c>
      <c r="CN113" s="27">
        <f>SUMIF(Adjustments!$J$4:$J$921,($F113&amp;"/"&amp;CN$4&amp;"/"&amp;CN$3&amp;"/"&amp;CN$2),Adjustments!U$4:U$921)</f>
        <v>0</v>
      </c>
      <c r="CO113" s="27">
        <f>SUMIF(Adjustments!$J$4:$J$921,($F113&amp;"/"&amp;CO$4&amp;"/"&amp;CO$3&amp;"/"&amp;CO$2),Adjustments!V$4:V$921)</f>
        <v>0</v>
      </c>
      <c r="CP113" s="27">
        <f>SUMIF(Adjustments!$J$4:$J$921,($F113&amp;"/"&amp;CP$4&amp;"/"&amp;CP$3&amp;"/"&amp;CP$2),Adjustments!W$4:W$921)</f>
        <v>0</v>
      </c>
      <c r="CQ113" s="27">
        <f>SUMIF(Adjustments!$J$4:$J$921,($F113&amp;"/"&amp;CQ$4&amp;"/"&amp;CQ$3&amp;"/"&amp;CQ$2),Adjustments!X$4:X$921)</f>
        <v>0</v>
      </c>
      <c r="CR113" s="27">
        <f>SUMIF(Adjustments!$J$4:$J$921,($F113&amp;"/"&amp;CR$4&amp;"/"&amp;CR$3&amp;"/"&amp;CR$2),Adjustments!Y$4:Y$921)</f>
        <v>0</v>
      </c>
      <c r="CS113" s="27">
        <f>SUMIF(Adjustments!$J$4:$J$921,($F113&amp;"/"&amp;CS$4&amp;"/"&amp;CS$3&amp;"/"&amp;CS$2),Adjustments!Z$4:Z$921)</f>
        <v>0</v>
      </c>
      <c r="CT113" s="27">
        <f>SUMIF(Adjustments!$J$4:$J$921,($F113&amp;"/"&amp;CT$4&amp;"/"&amp;CT$3&amp;"/"&amp;CT$2),Adjustments!AA$4:AA$921)</f>
        <v>0</v>
      </c>
      <c r="CU113" s="27">
        <f>SUMIF(Adjustments!$J$4:$J$921,($F113&amp;"/"&amp;CU$4&amp;"/"&amp;CU$3&amp;"/"&amp;CU$2),Adjustments!AB$4:AB$921)</f>
        <v>0</v>
      </c>
      <c r="CV113" s="27">
        <f>SUMIF(Adjustments!$J$4:$J$921,($F113&amp;"/"&amp;CV$4&amp;"/"&amp;CV$3&amp;"/"&amp;CV$2),Adjustments!AC$4:AC$921)</f>
        <v>0</v>
      </c>
      <c r="CW113" s="27">
        <f>SUMIF(Adjustments!$J$4:$J$921,($F113&amp;"/"&amp;CW$4&amp;"/"&amp;CW$3&amp;"/"&amp;CW$2),Adjustments!AD$4:AD$921)</f>
        <v>0</v>
      </c>
      <c r="CX113" s="27">
        <f>SUMIF(Adjustments!$J$4:$J$921,($F113&amp;"/"&amp;CX$4&amp;"/"&amp;CX$3&amp;"/"&amp;CX$2),Adjustments!AE$4:AE$921)</f>
        <v>0</v>
      </c>
      <c r="CY113" s="27">
        <f>SUMIF(Adjustments!$J$4:$J$921,($F113&amp;"/"&amp;CY$4&amp;"/"&amp;CY$3&amp;"/"&amp;CY$2),Adjustments!AF$4:AF$921)</f>
        <v>0</v>
      </c>
      <c r="CZ113" s="27">
        <f>SUMIF(Adjustments!$J$4:$J$921,($F113&amp;"/"&amp;CZ$4&amp;"/"&amp;CZ$3&amp;"/"&amp;CZ$2),Adjustments!AG$4:AG$921)</f>
        <v>0</v>
      </c>
      <c r="DA113" s="27">
        <f>SUMIF(Adjustments!$J$4:$J$921,($F113&amp;"/"&amp;DA$4&amp;"/"&amp;DA$3&amp;"/"&amp;DA$2),Adjustments!AH$4:AH$921)</f>
        <v>0</v>
      </c>
      <c r="DB113" s="5"/>
      <c r="DC113" s="27">
        <f>SUMIF(Adjustments!$J$4:$J$921,($F113&amp;"/"&amp;DC$4&amp;"/"&amp;DC$3&amp;"/"&amp;DC$2),Adjustments!L$4:L$921)</f>
        <v>0</v>
      </c>
      <c r="DD113" s="27">
        <f>SUMIF(Adjustments!$J$4:$J$921,($F113&amp;"/"&amp;DD$4&amp;"/"&amp;DD$3&amp;"/"&amp;DD$2),Adjustments!M$4:M$921)</f>
        <v>0</v>
      </c>
      <c r="DE113" s="27">
        <f>SUMIF(Adjustments!$J$4:$J$921,($F113&amp;"/"&amp;DE$4&amp;"/"&amp;DE$3&amp;"/"&amp;DE$2),Adjustments!N$4:N$921)</f>
        <v>0</v>
      </c>
      <c r="DF113" s="27">
        <f>SUMIF(Adjustments!$J$4:$J$921,($F113&amp;"/"&amp;DF$4&amp;"/"&amp;DF$3&amp;"/"&amp;DF$2),Adjustments!O$4:O$921)</f>
        <v>0</v>
      </c>
      <c r="DG113" s="27">
        <f>SUMIF(Adjustments!$J$4:$J$921,($F113&amp;"/"&amp;DG$4&amp;"/"&amp;DG$3&amp;"/"&amp;DG$2),Adjustments!P$4:P$921)</f>
        <v>0</v>
      </c>
      <c r="DH113" s="27">
        <f>SUMIF(Adjustments!$J$4:$J$921,($F113&amp;"/"&amp;DH$4&amp;"/"&amp;DH$3&amp;"/"&amp;DH$2),Adjustments!Q$4:Q$921)</f>
        <v>0</v>
      </c>
      <c r="DI113" s="27">
        <f>SUMIF(Adjustments!$J$4:$J$921,($F113&amp;"/"&amp;DI$4&amp;"/"&amp;DI$3&amp;"/"&amp;DI$2),Adjustments!R$4:R$921)</f>
        <v>0</v>
      </c>
      <c r="DJ113" s="27">
        <f>SUMIF(Adjustments!$J$4:$J$921,($F113&amp;"/"&amp;DJ$4&amp;"/"&amp;DJ$3&amp;"/"&amp;DJ$2),Adjustments!S$4:S$921)</f>
        <v>0</v>
      </c>
      <c r="DK113" s="27">
        <f>SUMIF(Adjustments!$J$4:$J$921,($F113&amp;"/"&amp;DK$4&amp;"/"&amp;DK$3&amp;"/"&amp;DK$2),Adjustments!T$4:T$921)</f>
        <v>0</v>
      </c>
      <c r="DL113" s="27">
        <f>SUMIF(Adjustments!$J$4:$J$921,($F113&amp;"/"&amp;DL$4&amp;"/"&amp;DL$3&amp;"/"&amp;DL$2),Adjustments!U$4:U$921)</f>
        <v>0</v>
      </c>
      <c r="DM113" s="27">
        <f>SUMIF(Adjustments!$J$4:$J$921,($F113&amp;"/"&amp;DM$4&amp;"/"&amp;DM$3&amp;"/"&amp;DM$2),Adjustments!V$4:V$921)</f>
        <v>0</v>
      </c>
      <c r="DN113" s="27">
        <f>SUMIF(Adjustments!$J$4:$J$921,($F113&amp;"/"&amp;DN$4&amp;"/"&amp;DN$3&amp;"/"&amp;DN$2),Adjustments!W$4:W$921)</f>
        <v>0</v>
      </c>
      <c r="DO113" s="27">
        <f>SUMIF(Adjustments!$J$4:$J$921,($F113&amp;"/"&amp;DO$4&amp;"/"&amp;DO$3&amp;"/"&amp;DO$2),Adjustments!X$4:X$921)</f>
        <v>0</v>
      </c>
      <c r="DP113" s="27">
        <f>SUMIF(Adjustments!$J$4:$J$921,($F113&amp;"/"&amp;DP$4&amp;"/"&amp;DP$3&amp;"/"&amp;DP$2),Adjustments!Y$4:Y$921)</f>
        <v>0</v>
      </c>
      <c r="DQ113" s="27">
        <f>SUMIF(Adjustments!$J$4:$J$921,($F113&amp;"/"&amp;DQ$4&amp;"/"&amp;DQ$3&amp;"/"&amp;DQ$2),Adjustments!Z$4:Z$921)</f>
        <v>0</v>
      </c>
      <c r="DR113" s="27">
        <f>SUMIF(Adjustments!$J$4:$J$921,($F113&amp;"/"&amp;DR$4&amp;"/"&amp;DR$3&amp;"/"&amp;DR$2),Adjustments!AA$4:AA$921)</f>
        <v>0</v>
      </c>
      <c r="DS113" s="27">
        <f>SUMIF(Adjustments!$J$4:$J$921,($F113&amp;"/"&amp;DS$4&amp;"/"&amp;DS$3&amp;"/"&amp;DS$2),Adjustments!AB$4:AB$921)</f>
        <v>0</v>
      </c>
      <c r="DT113" s="27">
        <f>SUMIF(Adjustments!$J$4:$J$921,($F113&amp;"/"&amp;DT$4&amp;"/"&amp;DT$3&amp;"/"&amp;DT$2),Adjustments!AC$4:AC$921)</f>
        <v>0</v>
      </c>
      <c r="DU113" s="27">
        <f>SUMIF(Adjustments!$J$4:$J$921,($F113&amp;"/"&amp;DU$4&amp;"/"&amp;DU$3&amp;"/"&amp;DU$2),Adjustments!AD$4:AD$921)</f>
        <v>0</v>
      </c>
      <c r="DV113" s="27">
        <f>SUMIF(Adjustments!$J$4:$J$921,($F113&amp;"/"&amp;DV$4&amp;"/"&amp;DV$3&amp;"/"&amp;DV$2),Adjustments!AE$4:AE$921)</f>
        <v>0</v>
      </c>
      <c r="DW113" s="27">
        <f>SUMIF(Adjustments!$J$4:$J$921,($F113&amp;"/"&amp;DW$4&amp;"/"&amp;DW$3&amp;"/"&amp;DW$2),Adjustments!AF$4:AF$921)</f>
        <v>0</v>
      </c>
      <c r="DX113" s="27">
        <f>SUMIF(Adjustments!$J$4:$J$921,($F113&amp;"/"&amp;DX$4&amp;"/"&amp;DX$3&amp;"/"&amp;DX$2),Adjustments!AG$4:AG$921)</f>
        <v>0</v>
      </c>
      <c r="DY113" s="27">
        <f>SUMIF(Adjustments!$J$4:$J$921,($F113&amp;"/"&amp;DY$4&amp;"/"&amp;DY$3&amp;"/"&amp;DY$2),Adjustments!AH$4:AH$921)</f>
        <v>0</v>
      </c>
      <c r="DZ113" s="5"/>
      <c r="EA113" s="27">
        <f>SUMIF(Adjustments!$J$4:$J$921,($F113&amp;"/"&amp;EA$4&amp;"/"&amp;EA$3&amp;"/"&amp;EA$2),Adjustments!L$4:L$921)</f>
        <v>0</v>
      </c>
      <c r="EB113" s="27">
        <f>SUMIF(Adjustments!$J$4:$J$921,($F113&amp;"/"&amp;EB$4&amp;"/"&amp;EB$3&amp;"/"&amp;EB$2),Adjustments!M$4:M$921)</f>
        <v>0</v>
      </c>
      <c r="EC113" s="27">
        <f>SUMIF(Adjustments!$J$4:$J$921,($F113&amp;"/"&amp;EC$4&amp;"/"&amp;EC$3&amp;"/"&amp;EC$2),Adjustments!N$4:N$921)</f>
        <v>0</v>
      </c>
      <c r="ED113" s="27">
        <f>SUMIF(Adjustments!$J$4:$J$921,($F113&amp;"/"&amp;ED$4&amp;"/"&amp;ED$3&amp;"/"&amp;ED$2),Adjustments!O$4:O$921)</f>
        <v>0</v>
      </c>
      <c r="EE113" s="27">
        <f>SUMIF(Adjustments!$J$4:$J$921,($F113&amp;"/"&amp;EE$4&amp;"/"&amp;EE$3&amp;"/"&amp;EE$2),Adjustments!P$4:P$921)</f>
        <v>0</v>
      </c>
      <c r="EF113" s="27">
        <f>SUMIF(Adjustments!$J$4:$J$921,($F113&amp;"/"&amp;EF$4&amp;"/"&amp;EF$3&amp;"/"&amp;EF$2),Adjustments!Q$4:Q$921)</f>
        <v>0</v>
      </c>
      <c r="EG113" s="27">
        <f>SUMIF(Adjustments!$J$4:$J$921,($F113&amp;"/"&amp;EG$4&amp;"/"&amp;EG$3&amp;"/"&amp;EG$2),Adjustments!R$4:R$921)</f>
        <v>0</v>
      </c>
      <c r="EH113" s="27">
        <f>SUMIF(Adjustments!$J$4:$J$921,($F113&amp;"/"&amp;EH$4&amp;"/"&amp;EH$3&amp;"/"&amp;EH$2),Adjustments!S$4:S$921)</f>
        <v>0</v>
      </c>
      <c r="EI113" s="27">
        <f>SUMIF(Adjustments!$J$4:$J$921,($F113&amp;"/"&amp;EI$4&amp;"/"&amp;EI$3&amp;"/"&amp;EI$2),Adjustments!T$4:T$921)</f>
        <v>0</v>
      </c>
      <c r="EJ113" s="27">
        <f>SUMIF(Adjustments!$J$4:$J$921,($F113&amp;"/"&amp;EJ$4&amp;"/"&amp;EJ$3&amp;"/"&amp;EJ$2),Adjustments!U$4:U$921)</f>
        <v>0</v>
      </c>
      <c r="EK113" s="27">
        <f>SUMIF(Adjustments!$J$4:$J$921,($F113&amp;"/"&amp;EK$4&amp;"/"&amp;EK$3&amp;"/"&amp;EK$2),Adjustments!V$4:V$921)</f>
        <v>0</v>
      </c>
      <c r="EL113" s="27">
        <f>SUMIF(Adjustments!$J$4:$J$921,($F113&amp;"/"&amp;EL$4&amp;"/"&amp;EL$3&amp;"/"&amp;EL$2),Adjustments!W$4:W$921)</f>
        <v>0</v>
      </c>
      <c r="EM113" s="27">
        <f>SUMIF(Adjustments!$J$4:$J$921,($F113&amp;"/"&amp;EM$4&amp;"/"&amp;EM$3&amp;"/"&amp;EM$2),Adjustments!X$4:X$921)</f>
        <v>0</v>
      </c>
      <c r="EN113" s="27">
        <f>SUMIF(Adjustments!$J$4:$J$921,($F113&amp;"/"&amp;EN$4&amp;"/"&amp;EN$3&amp;"/"&amp;EN$2),Adjustments!Y$4:Y$921)</f>
        <v>0</v>
      </c>
      <c r="EO113" s="27">
        <f>SUMIF(Adjustments!$J$4:$J$921,($F113&amp;"/"&amp;EO$4&amp;"/"&amp;EO$3&amp;"/"&amp;EO$2),Adjustments!Z$4:Z$921)</f>
        <v>0</v>
      </c>
      <c r="EP113" s="27">
        <f>SUMIF(Adjustments!$J$4:$J$921,($F113&amp;"/"&amp;EP$4&amp;"/"&amp;EP$3&amp;"/"&amp;EP$2),Adjustments!AA$4:AA$921)</f>
        <v>0</v>
      </c>
      <c r="EQ113" s="27">
        <f>SUMIF(Adjustments!$J$4:$J$921,($F113&amp;"/"&amp;EQ$4&amp;"/"&amp;EQ$3&amp;"/"&amp;EQ$2),Adjustments!AB$4:AB$921)</f>
        <v>0</v>
      </c>
      <c r="ER113" s="27">
        <f>SUMIF(Adjustments!$J$4:$J$921,($F113&amp;"/"&amp;ER$4&amp;"/"&amp;ER$3&amp;"/"&amp;ER$2),Adjustments!AC$4:AC$921)</f>
        <v>0</v>
      </c>
      <c r="ES113" s="27">
        <f>SUMIF(Adjustments!$J$4:$J$921,($F113&amp;"/"&amp;ES$4&amp;"/"&amp;ES$3&amp;"/"&amp;ES$2),Adjustments!AD$4:AD$921)</f>
        <v>0</v>
      </c>
      <c r="ET113" s="27">
        <f>SUMIF(Adjustments!$J$4:$J$921,($F113&amp;"/"&amp;ET$4&amp;"/"&amp;ET$3&amp;"/"&amp;ET$2),Adjustments!AE$4:AE$921)</f>
        <v>0</v>
      </c>
      <c r="EU113" s="27">
        <f>SUMIF(Adjustments!$J$4:$J$921,($F113&amp;"/"&amp;EU$4&amp;"/"&amp;EU$3&amp;"/"&amp;EU$2),Adjustments!AF$4:AF$921)</f>
        <v>0</v>
      </c>
      <c r="EV113" s="27">
        <f>SUMIF(Adjustments!$J$4:$J$921,($F113&amp;"/"&amp;EV$4&amp;"/"&amp;EV$3&amp;"/"&amp;EV$2),Adjustments!AG$4:AG$921)</f>
        <v>0</v>
      </c>
      <c r="EW113" s="27">
        <f>SUMIF(Adjustments!$J$4:$J$921,($F113&amp;"/"&amp;EW$4&amp;"/"&amp;EW$3&amp;"/"&amp;EW$2),Adjustments!AH$4:AH$921)</f>
        <v>0</v>
      </c>
      <c r="EX113" s="5"/>
      <c r="EY113" s="27">
        <f>SUMIF(Adjustments!$J$4:$J$921,($F113&amp;"/"&amp;EY$4&amp;"/"&amp;EY$3&amp;"/"&amp;EY$2),Adjustments!L$4:L$921)</f>
        <v>0</v>
      </c>
      <c r="EZ113" s="27">
        <f>SUMIF(Adjustments!$J$4:$J$921,($F113&amp;"/"&amp;EZ$4&amp;"/"&amp;EZ$3&amp;"/"&amp;EZ$2),Adjustments!M$4:M$921)</f>
        <v>0</v>
      </c>
      <c r="FA113" s="27">
        <f>SUMIF(Adjustments!$J$4:$J$921,($F113&amp;"/"&amp;FA$4&amp;"/"&amp;FA$3&amp;"/"&amp;FA$2),Adjustments!N$4:N$921)</f>
        <v>0</v>
      </c>
      <c r="FB113" s="27">
        <f>SUMIF(Adjustments!$J$4:$J$921,($F113&amp;"/"&amp;FB$4&amp;"/"&amp;FB$3&amp;"/"&amp;FB$2),Adjustments!O$4:O$921)</f>
        <v>0</v>
      </c>
      <c r="FC113" s="27">
        <f>SUMIF(Adjustments!$J$4:$J$921,($F113&amp;"/"&amp;FC$4&amp;"/"&amp;FC$3&amp;"/"&amp;FC$2),Adjustments!P$4:P$921)</f>
        <v>0</v>
      </c>
      <c r="FD113" s="27">
        <f>SUMIF(Adjustments!$J$4:$J$921,($F113&amp;"/"&amp;FD$4&amp;"/"&amp;FD$3&amp;"/"&amp;FD$2),Adjustments!Q$4:Q$921)</f>
        <v>0</v>
      </c>
      <c r="FE113" s="27">
        <f>SUMIF(Adjustments!$J$4:$J$921,($F113&amp;"/"&amp;FE$4&amp;"/"&amp;FE$3&amp;"/"&amp;FE$2),Adjustments!R$4:R$921)</f>
        <v>0</v>
      </c>
      <c r="FF113" s="27">
        <f>SUMIF(Adjustments!$J$4:$J$921,($F113&amp;"/"&amp;FF$4&amp;"/"&amp;FF$3&amp;"/"&amp;FF$2),Adjustments!S$4:S$921)</f>
        <v>0</v>
      </c>
      <c r="FG113" s="27">
        <f>SUMIF(Adjustments!$J$4:$J$921,($F113&amp;"/"&amp;FG$4&amp;"/"&amp;FG$3&amp;"/"&amp;FG$2),Adjustments!T$4:T$921)</f>
        <v>0</v>
      </c>
      <c r="FH113" s="27">
        <f>SUMIF(Adjustments!$J$4:$J$921,($F113&amp;"/"&amp;FH$4&amp;"/"&amp;FH$3&amp;"/"&amp;FH$2),Adjustments!U$4:U$921)</f>
        <v>0</v>
      </c>
      <c r="FI113" s="27">
        <f>SUMIF(Adjustments!$J$4:$J$921,($F113&amp;"/"&amp;FI$4&amp;"/"&amp;FI$3&amp;"/"&amp;FI$2),Adjustments!V$4:V$921)</f>
        <v>0</v>
      </c>
      <c r="FJ113" s="27">
        <f>SUMIF(Adjustments!$J$4:$J$921,($F113&amp;"/"&amp;FJ$4&amp;"/"&amp;FJ$3&amp;"/"&amp;FJ$2),Adjustments!W$4:W$921)</f>
        <v>0</v>
      </c>
      <c r="FK113" s="27">
        <f>SUMIF(Adjustments!$J$4:$J$921,($F113&amp;"/"&amp;FK$4&amp;"/"&amp;FK$3&amp;"/"&amp;FK$2),Adjustments!X$4:X$921)</f>
        <v>0</v>
      </c>
      <c r="FL113" s="27">
        <f>SUMIF(Adjustments!$J$4:$J$921,($F113&amp;"/"&amp;FL$4&amp;"/"&amp;FL$3&amp;"/"&amp;FL$2),Adjustments!Y$4:Y$921)</f>
        <v>0</v>
      </c>
      <c r="FM113" s="27">
        <f>SUMIF(Adjustments!$J$4:$J$921,($F113&amp;"/"&amp;FM$4&amp;"/"&amp;FM$3&amp;"/"&amp;FM$2),Adjustments!Z$4:Z$921)</f>
        <v>0</v>
      </c>
      <c r="FN113" s="27">
        <f>SUMIF(Adjustments!$J$4:$J$921,($F113&amp;"/"&amp;FN$4&amp;"/"&amp;FN$3&amp;"/"&amp;FN$2),Adjustments!AA$4:AA$921)</f>
        <v>0</v>
      </c>
      <c r="FO113" s="27">
        <f>SUMIF(Adjustments!$J$4:$J$921,($F113&amp;"/"&amp;FO$4&amp;"/"&amp;FO$3&amp;"/"&amp;FO$2),Adjustments!AB$4:AB$921)</f>
        <v>0</v>
      </c>
      <c r="FP113" s="27">
        <f>SUMIF(Adjustments!$J$4:$J$921,($F113&amp;"/"&amp;FP$4&amp;"/"&amp;FP$3&amp;"/"&amp;FP$2),Adjustments!AC$4:AC$921)</f>
        <v>0</v>
      </c>
      <c r="FQ113" s="27">
        <f>SUMIF(Adjustments!$J$4:$J$921,($F113&amp;"/"&amp;FQ$4&amp;"/"&amp;FQ$3&amp;"/"&amp;FQ$2),Adjustments!AD$4:AD$921)</f>
        <v>0</v>
      </c>
      <c r="FR113" s="27">
        <f>SUMIF(Adjustments!$J$4:$J$921,($F113&amp;"/"&amp;FR$4&amp;"/"&amp;FR$3&amp;"/"&amp;FR$2),Adjustments!AE$4:AE$921)</f>
        <v>0</v>
      </c>
      <c r="FS113" s="27">
        <f>SUMIF(Adjustments!$J$4:$J$921,($F113&amp;"/"&amp;FS$4&amp;"/"&amp;FS$3&amp;"/"&amp;FS$2),Adjustments!AF$4:AF$921)</f>
        <v>0</v>
      </c>
      <c r="FT113" s="27">
        <f>SUMIF(Adjustments!$J$4:$J$921,($F113&amp;"/"&amp;FT$4&amp;"/"&amp;FT$3&amp;"/"&amp;FT$2),Adjustments!AG$4:AG$921)</f>
        <v>0</v>
      </c>
      <c r="FU113" s="27">
        <f>SUMIF(Adjustments!$J$4:$J$921,($F113&amp;"/"&amp;FU$4&amp;"/"&amp;FU$3&amp;"/"&amp;FU$2),Adjustments!AH$4:AH$921)</f>
        <v>0</v>
      </c>
      <c r="FV113" s="5"/>
      <c r="FW113" s="27">
        <f t="shared" si="302"/>
        <v>0</v>
      </c>
      <c r="FX113" s="5"/>
      <c r="FY113" s="358">
        <f>VLOOKUP(F113,Scenarios!Z115:AD236,5,0)</f>
        <v>-1515595.43</v>
      </c>
      <c r="FZ113" s="16">
        <f t="shared" si="414"/>
        <v>-1525709.1905568775</v>
      </c>
      <c r="GA113" s="16">
        <f t="shared" si="415"/>
        <v>-1535822.9511137551</v>
      </c>
      <c r="GB113" s="16">
        <f t="shared" si="416"/>
        <v>-1545936.7116706327</v>
      </c>
      <c r="GC113" s="16">
        <f t="shared" si="417"/>
        <v>-1556050.4722275103</v>
      </c>
      <c r="GD113" s="16">
        <f t="shared" si="418"/>
        <v>-1566164.2327843879</v>
      </c>
      <c r="GE113" s="16">
        <f t="shared" si="419"/>
        <v>-1576277.9933412655</v>
      </c>
      <c r="GF113" s="16">
        <f t="shared" si="420"/>
        <v>-1586391.7538981431</v>
      </c>
      <c r="GG113" s="16">
        <f t="shared" si="421"/>
        <v>-1596505.5144550207</v>
      </c>
      <c r="GH113" s="16">
        <f t="shared" si="422"/>
        <v>-1606619.2750118983</v>
      </c>
      <c r="GI113" s="16">
        <f t="shared" si="423"/>
        <v>-1616733.0355687758</v>
      </c>
      <c r="GJ113" s="16">
        <f t="shared" si="424"/>
        <v>-1626846.7961256534</v>
      </c>
      <c r="GK113" s="16">
        <f t="shared" si="425"/>
        <v>-1636960.556682531</v>
      </c>
      <c r="GL113" s="16">
        <f t="shared" si="426"/>
        <v>-1647074.3172394086</v>
      </c>
      <c r="GM113" s="16">
        <f t="shared" si="427"/>
        <v>-1657188.0777962862</v>
      </c>
      <c r="GN113" s="16">
        <f t="shared" si="428"/>
        <v>-1667301.8383531638</v>
      </c>
      <c r="GO113" s="16">
        <f t="shared" si="429"/>
        <v>-1677415.5989100414</v>
      </c>
      <c r="GP113" s="16">
        <f t="shared" si="430"/>
        <v>-1687529.359466919</v>
      </c>
      <c r="GQ113" s="16">
        <f t="shared" si="431"/>
        <v>-1697643.1200237966</v>
      </c>
      <c r="GR113" s="16">
        <f t="shared" si="432"/>
        <v>-1707756.8805806742</v>
      </c>
      <c r="GS113" s="16">
        <f t="shared" si="433"/>
        <v>-1717870.6411375517</v>
      </c>
      <c r="GT113" s="16">
        <f t="shared" si="434"/>
        <v>-1727984.4016944293</v>
      </c>
      <c r="GU113" s="16">
        <f t="shared" si="435"/>
        <v>-1738098.1622513069</v>
      </c>
      <c r="GV113" s="16">
        <f t="shared" si="436"/>
        <v>-1748211.9228081845</v>
      </c>
      <c r="GW113" s="13"/>
      <c r="GX113" s="569" t="s">
        <v>1019</v>
      </c>
      <c r="GY113" s="599" t="str">
        <f t="shared" si="242"/>
        <v>111GPWA</v>
      </c>
      <c r="GZ113" s="563">
        <f t="shared" si="437"/>
        <v>-1687529.3594669192</v>
      </c>
      <c r="HA113" s="127">
        <f>VLOOKUP($GX113,Scenarios!$V$11:$Y$132,4,0)</f>
        <v>-1499813.605</v>
      </c>
      <c r="HB113" s="127">
        <f t="shared" si="328"/>
        <v>-187715.75446691923</v>
      </c>
      <c r="HD113" s="106">
        <f>VLOOKUP($GX113,Scenarios!$AE$11:$AF$132,2,0)</f>
        <v>-1687529.3594669192</v>
      </c>
      <c r="HE113" s="106">
        <f>VLOOKUP($GX113,Scenarios!$V$11:$Y$132,4,0)</f>
        <v>-1499813.605</v>
      </c>
      <c r="HF113" s="106">
        <f t="shared" si="329"/>
        <v>-187715.75446691923</v>
      </c>
      <c r="HH113" s="106">
        <f t="shared" si="327"/>
        <v>0</v>
      </c>
    </row>
    <row r="114" spans="1:216">
      <c r="A114" t="s">
        <v>28</v>
      </c>
      <c r="B114" t="s">
        <v>29</v>
      </c>
      <c r="C114" t="s">
        <v>29</v>
      </c>
      <c r="D114" s="5" t="s">
        <v>148</v>
      </c>
      <c r="E114" s="5" t="s">
        <v>36</v>
      </c>
      <c r="F114" s="5" t="s">
        <v>173</v>
      </c>
      <c r="G114" s="5" t="s">
        <v>77</v>
      </c>
      <c r="H114" s="5" t="s">
        <v>1020</v>
      </c>
      <c r="I114" s="5"/>
      <c r="J114" s="119">
        <f>SUMIF(Retirements!$E$10:$E$96,'Accum Dep'!$F114,Retirements!ED$10:ED$97)</f>
        <v>0</v>
      </c>
      <c r="K114" s="119">
        <f>SUMIF(Retirements!$E$10:$E$96,'Accum Dep'!$F114,Retirements!EE$10:EE$97)</f>
        <v>0</v>
      </c>
      <c r="L114" s="119">
        <f>SUMIF(Retirements!$E$10:$E$96,'Accum Dep'!$F114,Retirements!EF$10:EF$97)</f>
        <v>0</v>
      </c>
      <c r="M114" s="119">
        <f>SUMIF(Retirements!$E$10:$E$96,'Accum Dep'!$F114,Retirements!EG$10:EG$97)</f>
        <v>0</v>
      </c>
      <c r="N114" s="119">
        <f>SUMIF(Retirements!$E$10:$E$96,'Accum Dep'!$F114,Retirements!EH$10:EH$97)</f>
        <v>0</v>
      </c>
      <c r="O114" s="119">
        <f>SUMIF(Retirements!$E$10:$E$96,'Accum Dep'!$F114,Retirements!EI$10:EI$97)</f>
        <v>0</v>
      </c>
      <c r="P114" s="119">
        <f>SUMIF(Retirements!$E$10:$E$96,'Accum Dep'!$F114,Retirements!EJ$10:EJ$97)</f>
        <v>0</v>
      </c>
      <c r="Q114" s="119">
        <f>SUMIF(Retirements!$E$10:$E$96,'Accum Dep'!$F114,Retirements!EK$10:EK$97)</f>
        <v>0</v>
      </c>
      <c r="R114" s="119">
        <f>SUMIF(Retirements!$E$10:$E$96,'Accum Dep'!$F114,Retirements!EL$10:EL$97)</f>
        <v>0</v>
      </c>
      <c r="S114" s="119">
        <f>SUMIF(Retirements!$E$10:$E$96,'Accum Dep'!$F114,Retirements!EM$10:EM$97)</f>
        <v>0</v>
      </c>
      <c r="T114" s="119">
        <f>SUMIF(Retirements!$E$10:$E$96,'Accum Dep'!$F114,Retirements!EN$10:EN$97)</f>
        <v>0</v>
      </c>
      <c r="U114" s="119">
        <f>SUMIF(Retirements!$E$10:$E$96,'Accum Dep'!$F114,Retirements!EO$10:EO$97)</f>
        <v>0</v>
      </c>
      <c r="V114" s="119">
        <f>SUMIF(Retirements!$E$10:$E$96,'Accum Dep'!$F114,Retirements!EP$10:EP$97)</f>
        <v>0</v>
      </c>
      <c r="W114" s="119">
        <f>SUMIF(Retirements!$E$10:$E$96,'Accum Dep'!$F114,Retirements!EQ$10:EQ$97)</f>
        <v>0</v>
      </c>
      <c r="X114" s="119">
        <f>SUMIF(Retirements!$E$10:$E$96,'Accum Dep'!$F114,Retirements!ER$10:ER$97)</f>
        <v>0</v>
      </c>
      <c r="Y114" s="119">
        <f>SUMIF(Retirements!$E$10:$E$96,'Accum Dep'!$F114,Retirements!ES$10:ES$97)</f>
        <v>0</v>
      </c>
      <c r="Z114" s="119">
        <f>SUMIF(Retirements!$E$10:$E$96,'Accum Dep'!$F114,Retirements!ET$10:ET$97)</f>
        <v>0</v>
      </c>
      <c r="AA114" s="119">
        <f>SUMIF(Retirements!$E$10:$E$96,'Accum Dep'!$F114,Retirements!EU$10:EU$97)</f>
        <v>0</v>
      </c>
      <c r="AB114" s="119">
        <f>SUMIF(Retirements!$E$10:$E$96,'Accum Dep'!$F114,Retirements!EV$10:EV$97)</f>
        <v>0</v>
      </c>
      <c r="AC114" s="119">
        <f>SUMIF(Retirements!$E$10:$E$96,'Accum Dep'!$F114,Retirements!EW$10:EW$97)</f>
        <v>0</v>
      </c>
      <c r="AD114" s="119">
        <f>SUMIF(Retirements!$E$10:$E$96,'Accum Dep'!$F114,Retirements!EX$10:EX$97)</f>
        <v>0</v>
      </c>
      <c r="AE114" s="119">
        <f>SUMIF(Retirements!$E$10:$E$96,'Accum Dep'!$F114,Retirements!EY$10:EY$97)</f>
        <v>0</v>
      </c>
      <c r="AF114" s="119">
        <f>SUMIF(Retirements!$E$10:$E$96,'Accum Dep'!$F114,Retirements!EZ$10:EZ$97)</f>
        <v>0</v>
      </c>
      <c r="AG114" s="7"/>
      <c r="AH114" s="27">
        <f>SUMIF('Depreciation Exp'!$F$8:$F$130,'Accum Dep'!$F114,'Depreciation Exp'!CH$8:CH$133)</f>
        <v>54847.670726076591</v>
      </c>
      <c r="AI114" s="27">
        <f>SUMIF('Depreciation Exp'!$F$8:$F$130,'Accum Dep'!$F114,'Depreciation Exp'!CI$8:CI$133)</f>
        <v>54847.670726076591</v>
      </c>
      <c r="AJ114" s="27">
        <f>SUMIF('Depreciation Exp'!$F$8:$F$130,'Accum Dep'!$F114,'Depreciation Exp'!CJ$8:CJ$133)</f>
        <v>54847.670726076591</v>
      </c>
      <c r="AK114" s="27">
        <f>SUMIF('Depreciation Exp'!$F$8:$F$130,'Accum Dep'!$F114,'Depreciation Exp'!CK$8:CK$133)</f>
        <v>54847.670726076591</v>
      </c>
      <c r="AL114" s="27">
        <f>SUMIF('Depreciation Exp'!$F$8:$F$130,'Accum Dep'!$F114,'Depreciation Exp'!CL$8:CL$133)</f>
        <v>54847.670726076591</v>
      </c>
      <c r="AM114" s="27">
        <f>SUMIF('Depreciation Exp'!$F$8:$F$130,'Accum Dep'!$F114,'Depreciation Exp'!CM$8:CM$133)</f>
        <v>54847.670726076591</v>
      </c>
      <c r="AN114" s="27">
        <f>SUMIF('Depreciation Exp'!$F$8:$F$130,'Accum Dep'!$F114,'Depreciation Exp'!CN$8:CN$133)</f>
        <v>54847.670726076591</v>
      </c>
      <c r="AO114" s="27">
        <f>SUMIF('Depreciation Exp'!$F$8:$F$130,'Accum Dep'!$F114,'Depreciation Exp'!CO$8:CO$133)</f>
        <v>54847.670726076591</v>
      </c>
      <c r="AP114" s="27">
        <f>SUMIF('Depreciation Exp'!$F$8:$F$130,'Accum Dep'!$F114,'Depreciation Exp'!CP$8:CP$133)</f>
        <v>54847.670726076591</v>
      </c>
      <c r="AQ114" s="27">
        <f>SUMIF('Depreciation Exp'!$F$8:$F$130,'Accum Dep'!$F114,'Depreciation Exp'!CQ$8:CQ$133)</f>
        <v>54847.670726076591</v>
      </c>
      <c r="AR114" s="27">
        <f>SUMIF('Depreciation Exp'!$F$8:$F$130,'Accum Dep'!$F114,'Depreciation Exp'!CR$8:CR$133)</f>
        <v>54847.670726076591</v>
      </c>
      <c r="AS114" s="27">
        <f>SUMIF('Depreciation Exp'!$F$8:$F$130,'Accum Dep'!$F114,'Depreciation Exp'!CS$8:CS$133)</f>
        <v>54847.670726076591</v>
      </c>
      <c r="AT114" s="27">
        <f>SUMIF('Depreciation Exp'!$F$8:$F$130,'Accum Dep'!$F114,'Depreciation Exp'!CT$8:CT$133)</f>
        <v>54847.670726076591</v>
      </c>
      <c r="AU114" s="27">
        <f>SUMIF('Depreciation Exp'!$F$8:$F$130,'Accum Dep'!$F114,'Depreciation Exp'!CU$8:CU$133)</f>
        <v>54847.670726076591</v>
      </c>
      <c r="AV114" s="27">
        <f>SUMIF('Depreciation Exp'!$F$8:$F$130,'Accum Dep'!$F114,'Depreciation Exp'!CV$8:CV$133)</f>
        <v>54847.670726076591</v>
      </c>
      <c r="AW114" s="27">
        <f>SUMIF('Depreciation Exp'!$F$8:$F$130,'Accum Dep'!$F114,'Depreciation Exp'!CW$8:CW$133)</f>
        <v>54847.670726076591</v>
      </c>
      <c r="AX114" s="27">
        <f>SUMIF('Depreciation Exp'!$F$8:$F$130,'Accum Dep'!$F114,'Depreciation Exp'!CX$8:CX$133)</f>
        <v>54847.670726076591</v>
      </c>
      <c r="AY114" s="27">
        <f>SUMIF('Depreciation Exp'!$F$8:$F$130,'Accum Dep'!$F114,'Depreciation Exp'!CY$8:CY$133)</f>
        <v>54847.670726076591</v>
      </c>
      <c r="AZ114" s="27">
        <f>SUMIF('Depreciation Exp'!$F$8:$F$130,'Accum Dep'!$F114,'Depreciation Exp'!CZ$8:CZ$133)</f>
        <v>54847.670726076591</v>
      </c>
      <c r="BA114" s="27">
        <f>SUMIF('Depreciation Exp'!$F$8:$F$130,'Accum Dep'!$F114,'Depreciation Exp'!DA$8:DA$133)</f>
        <v>54847.670726076591</v>
      </c>
      <c r="BB114" s="27">
        <f>SUMIF('Depreciation Exp'!$F$8:$F$130,'Accum Dep'!$F114,'Depreciation Exp'!DB$8:DB$133)</f>
        <v>54847.670726076591</v>
      </c>
      <c r="BC114" s="27">
        <f>SUMIF('Depreciation Exp'!$F$8:$F$130,'Accum Dep'!$F114,'Depreciation Exp'!DC$8:DC$133)</f>
        <v>54847.670726076591</v>
      </c>
      <c r="BD114" s="27">
        <f>SUMIF('Depreciation Exp'!$F$8:$F$130,'Accum Dep'!$F114,'Depreciation Exp'!DD$8:DD$133)</f>
        <v>54847.670726076591</v>
      </c>
      <c r="BE114" s="27">
        <f>SUMIF('Depreciation Exp'!$F$8:$F$130,'Accum Dep'!$F114,'Depreciation Exp'!DE$8:DE$133)</f>
        <v>54847.670726076591</v>
      </c>
      <c r="BF114" s="59"/>
      <c r="BG114" s="27">
        <f>SUMIF(Adjustments!$J$4:$J$921,($F114&amp;"/"&amp;BG$4&amp;"/"&amp;BG$3&amp;"/"&amp;BG$2),Adjustments!L$4:L$921)</f>
        <v>0</v>
      </c>
      <c r="BH114" s="27">
        <f>SUMIF(Adjustments!$J$4:$J$921,($F114&amp;"/"&amp;BH$4&amp;"/"&amp;BH$3&amp;"/"&amp;BH$2),Adjustments!M$4:M$921)</f>
        <v>0</v>
      </c>
      <c r="BI114" s="27">
        <f>SUMIF(Adjustments!$J$4:$J$921,($F114&amp;"/"&amp;BI$4&amp;"/"&amp;BI$3&amp;"/"&amp;BI$2),Adjustments!N$4:N$921)</f>
        <v>0</v>
      </c>
      <c r="BJ114" s="27">
        <f>SUMIF(Adjustments!$J$4:$J$921,($F114&amp;"/"&amp;BJ$4&amp;"/"&amp;BJ$3&amp;"/"&amp;BJ$2),Adjustments!O$4:O$921)</f>
        <v>0</v>
      </c>
      <c r="BK114" s="27">
        <f>SUMIF(Adjustments!$J$4:$J$921,($F114&amp;"/"&amp;BK$4&amp;"/"&amp;BK$3&amp;"/"&amp;BK$2),Adjustments!P$4:P$921)</f>
        <v>0</v>
      </c>
      <c r="BL114" s="27">
        <f>SUMIF(Adjustments!$J$4:$J$921,($F114&amp;"/"&amp;BL$4&amp;"/"&amp;BL$3&amp;"/"&amp;BL$2),Adjustments!Q$4:Q$921)</f>
        <v>0</v>
      </c>
      <c r="BM114" s="27">
        <f>SUMIF(Adjustments!$J$4:$J$921,($F114&amp;"/"&amp;BM$4&amp;"/"&amp;BM$3&amp;"/"&amp;BM$2),Adjustments!R$4:R$921)</f>
        <v>0</v>
      </c>
      <c r="BN114" s="27">
        <f>SUMIF(Adjustments!$J$4:$J$921,($F114&amp;"/"&amp;BN$4&amp;"/"&amp;BN$3&amp;"/"&amp;BN$2),Adjustments!S$4:S$921)</f>
        <v>0</v>
      </c>
      <c r="BO114" s="27">
        <f>SUMIF(Adjustments!$J$4:$J$921,($F114&amp;"/"&amp;BO$4&amp;"/"&amp;BO$3&amp;"/"&amp;BO$2),Adjustments!T$4:T$921)</f>
        <v>0</v>
      </c>
      <c r="BP114" s="27">
        <f>SUMIF(Adjustments!$J$4:$J$921,($F114&amp;"/"&amp;BP$4&amp;"/"&amp;BP$3&amp;"/"&amp;BP$2),Adjustments!U$4:U$921)</f>
        <v>0</v>
      </c>
      <c r="BQ114" s="27">
        <f>SUMIF(Adjustments!$J$4:$J$921,($F114&amp;"/"&amp;BQ$4&amp;"/"&amp;BQ$3&amp;"/"&amp;BQ$2),Adjustments!V$4:V$921)</f>
        <v>0</v>
      </c>
      <c r="BR114" s="27">
        <f>SUMIF(Adjustments!$J$4:$J$921,($F114&amp;"/"&amp;BR$4&amp;"/"&amp;BR$3&amp;"/"&amp;BR$2),Adjustments!W$4:W$921)</f>
        <v>0</v>
      </c>
      <c r="BS114" s="27">
        <f>SUMIF(Adjustments!$J$4:$J$921,($F114&amp;"/"&amp;BS$4&amp;"/"&amp;BS$3&amp;"/"&amp;BS$2),Adjustments!X$4:X$921)</f>
        <v>0</v>
      </c>
      <c r="BT114" s="27">
        <f>SUMIF(Adjustments!$J$4:$J$921,($F114&amp;"/"&amp;BT$4&amp;"/"&amp;BT$3&amp;"/"&amp;BT$2),Adjustments!Y$4:Y$921)</f>
        <v>0</v>
      </c>
      <c r="BU114" s="27">
        <f>SUMIF(Adjustments!$J$4:$J$921,($F114&amp;"/"&amp;BU$4&amp;"/"&amp;BU$3&amp;"/"&amp;BU$2),Adjustments!Z$4:Z$921)</f>
        <v>0</v>
      </c>
      <c r="BV114" s="27">
        <f>SUMIF(Adjustments!$J$4:$J$921,($F114&amp;"/"&amp;BV$4&amp;"/"&amp;BV$3&amp;"/"&amp;BV$2),Adjustments!AA$4:AA$921)</f>
        <v>0</v>
      </c>
      <c r="BW114" s="27">
        <f>SUMIF(Adjustments!$J$4:$J$921,($F114&amp;"/"&amp;BW$4&amp;"/"&amp;BW$3&amp;"/"&amp;BW$2),Adjustments!AB$4:AB$921)</f>
        <v>0</v>
      </c>
      <c r="BX114" s="27">
        <f>SUMIF(Adjustments!$J$4:$J$921,($F114&amp;"/"&amp;BX$4&amp;"/"&amp;BX$3&amp;"/"&amp;BX$2),Adjustments!AC$4:AC$921)</f>
        <v>0</v>
      </c>
      <c r="BY114" s="27">
        <f>SUMIF(Adjustments!$J$4:$J$921,($F114&amp;"/"&amp;BY$4&amp;"/"&amp;BY$3&amp;"/"&amp;BY$2),Adjustments!AD$4:AD$921)</f>
        <v>0</v>
      </c>
      <c r="BZ114" s="27">
        <f>SUMIF(Adjustments!$J$4:$J$921,($F114&amp;"/"&amp;BZ$4&amp;"/"&amp;BZ$3&amp;"/"&amp;BZ$2),Adjustments!AE$4:AE$921)</f>
        <v>0</v>
      </c>
      <c r="CA114" s="27">
        <f>SUMIF(Adjustments!$J$4:$J$921,($F114&amp;"/"&amp;CA$4&amp;"/"&amp;CA$3&amp;"/"&amp;CA$2),Adjustments!AF$4:AF$921)</f>
        <v>0</v>
      </c>
      <c r="CB114" s="27">
        <f>SUMIF(Adjustments!$J$4:$J$921,($F114&amp;"/"&amp;CB$4&amp;"/"&amp;CB$3&amp;"/"&amp;CB$2),Adjustments!AG$4:AG$921)</f>
        <v>0</v>
      </c>
      <c r="CC114" s="27">
        <f>SUMIF(Adjustments!$J$4:$J$921,($F114&amp;"/"&amp;CC$4&amp;"/"&amp;CC$3&amp;"/"&amp;CC$2),Adjustments!AH$4:AH$921)</f>
        <v>0</v>
      </c>
      <c r="CD114" s="5"/>
      <c r="CE114" s="27">
        <f>SUMIF(Adjustments!$J$4:$J$921,($F114&amp;"/"&amp;CE$4&amp;"/"&amp;CE$3&amp;"/"&amp;CE$2),Adjustments!L$4:L$921)</f>
        <v>0</v>
      </c>
      <c r="CF114" s="27">
        <f>SUMIF(Adjustments!$J$4:$J$921,($F114&amp;"/"&amp;CF$4&amp;"/"&amp;CF$3&amp;"/"&amp;CF$2),Adjustments!M$4:M$921)</f>
        <v>0</v>
      </c>
      <c r="CG114" s="27">
        <f>SUMIF(Adjustments!$J$4:$J$921,($F114&amp;"/"&amp;CG$4&amp;"/"&amp;CG$3&amp;"/"&amp;CG$2),Adjustments!N$4:N$921)</f>
        <v>0</v>
      </c>
      <c r="CH114" s="27">
        <f>SUMIF(Adjustments!$J$4:$J$921,($F114&amp;"/"&amp;CH$4&amp;"/"&amp;CH$3&amp;"/"&amp;CH$2),Adjustments!O$4:O$921)</f>
        <v>0</v>
      </c>
      <c r="CI114" s="27">
        <f>SUMIF(Adjustments!$J$4:$J$921,($F114&amp;"/"&amp;CI$4&amp;"/"&amp;CI$3&amp;"/"&amp;CI$2),Adjustments!P$4:P$921)</f>
        <v>0</v>
      </c>
      <c r="CJ114" s="27">
        <f>SUMIF(Adjustments!$J$4:$J$921,($F114&amp;"/"&amp;CJ$4&amp;"/"&amp;CJ$3&amp;"/"&amp;CJ$2),Adjustments!Q$4:Q$921)</f>
        <v>0</v>
      </c>
      <c r="CK114" s="27">
        <f>SUMIF(Adjustments!$J$4:$J$921,($F114&amp;"/"&amp;CK$4&amp;"/"&amp;CK$3&amp;"/"&amp;CK$2),Adjustments!R$4:R$921)</f>
        <v>0</v>
      </c>
      <c r="CL114" s="27">
        <f>SUMIF(Adjustments!$J$4:$J$921,($F114&amp;"/"&amp;CL$4&amp;"/"&amp;CL$3&amp;"/"&amp;CL$2),Adjustments!S$4:S$921)</f>
        <v>0</v>
      </c>
      <c r="CM114" s="27">
        <f>SUMIF(Adjustments!$J$4:$J$921,($F114&amp;"/"&amp;CM$4&amp;"/"&amp;CM$3&amp;"/"&amp;CM$2),Adjustments!T$4:T$921)</f>
        <v>0</v>
      </c>
      <c r="CN114" s="27">
        <f>SUMIF(Adjustments!$J$4:$J$921,($F114&amp;"/"&amp;CN$4&amp;"/"&amp;CN$3&amp;"/"&amp;CN$2),Adjustments!U$4:U$921)</f>
        <v>0</v>
      </c>
      <c r="CO114" s="27">
        <f>SUMIF(Adjustments!$J$4:$J$921,($F114&amp;"/"&amp;CO$4&amp;"/"&amp;CO$3&amp;"/"&amp;CO$2),Adjustments!V$4:V$921)</f>
        <v>0</v>
      </c>
      <c r="CP114" s="27">
        <f>SUMIF(Adjustments!$J$4:$J$921,($F114&amp;"/"&amp;CP$4&amp;"/"&amp;CP$3&amp;"/"&amp;CP$2),Adjustments!W$4:W$921)</f>
        <v>0</v>
      </c>
      <c r="CQ114" s="27">
        <f>SUMIF(Adjustments!$J$4:$J$921,($F114&amp;"/"&amp;CQ$4&amp;"/"&amp;CQ$3&amp;"/"&amp;CQ$2),Adjustments!X$4:X$921)</f>
        <v>0</v>
      </c>
      <c r="CR114" s="27">
        <f>SUMIF(Adjustments!$J$4:$J$921,($F114&amp;"/"&amp;CR$4&amp;"/"&amp;CR$3&amp;"/"&amp;CR$2),Adjustments!Y$4:Y$921)</f>
        <v>0</v>
      </c>
      <c r="CS114" s="27">
        <f>SUMIF(Adjustments!$J$4:$J$921,($F114&amp;"/"&amp;CS$4&amp;"/"&amp;CS$3&amp;"/"&amp;CS$2),Adjustments!Z$4:Z$921)</f>
        <v>0</v>
      </c>
      <c r="CT114" s="27">
        <f>SUMIF(Adjustments!$J$4:$J$921,($F114&amp;"/"&amp;CT$4&amp;"/"&amp;CT$3&amp;"/"&amp;CT$2),Adjustments!AA$4:AA$921)</f>
        <v>0</v>
      </c>
      <c r="CU114" s="27">
        <f>SUMIF(Adjustments!$J$4:$J$921,($F114&amp;"/"&amp;CU$4&amp;"/"&amp;CU$3&amp;"/"&amp;CU$2),Adjustments!AB$4:AB$921)</f>
        <v>0</v>
      </c>
      <c r="CV114" s="27">
        <f>SUMIF(Adjustments!$J$4:$J$921,($F114&amp;"/"&amp;CV$4&amp;"/"&amp;CV$3&amp;"/"&amp;CV$2),Adjustments!AC$4:AC$921)</f>
        <v>0</v>
      </c>
      <c r="CW114" s="27">
        <f>SUMIF(Adjustments!$J$4:$J$921,($F114&amp;"/"&amp;CW$4&amp;"/"&amp;CW$3&amp;"/"&amp;CW$2),Adjustments!AD$4:AD$921)</f>
        <v>0</v>
      </c>
      <c r="CX114" s="27">
        <f>SUMIF(Adjustments!$J$4:$J$921,($F114&amp;"/"&amp;CX$4&amp;"/"&amp;CX$3&amp;"/"&amp;CX$2),Adjustments!AE$4:AE$921)</f>
        <v>0</v>
      </c>
      <c r="CY114" s="27">
        <f>SUMIF(Adjustments!$J$4:$J$921,($F114&amp;"/"&amp;CY$4&amp;"/"&amp;CY$3&amp;"/"&amp;CY$2),Adjustments!AF$4:AF$921)</f>
        <v>0</v>
      </c>
      <c r="CZ114" s="27">
        <f>SUMIF(Adjustments!$J$4:$J$921,($F114&amp;"/"&amp;CZ$4&amp;"/"&amp;CZ$3&amp;"/"&amp;CZ$2),Adjustments!AG$4:AG$921)</f>
        <v>0</v>
      </c>
      <c r="DA114" s="27">
        <f>SUMIF(Adjustments!$J$4:$J$921,($F114&amp;"/"&amp;DA$4&amp;"/"&amp;DA$3&amp;"/"&amp;DA$2),Adjustments!AH$4:AH$921)</f>
        <v>0</v>
      </c>
      <c r="DB114" s="5"/>
      <c r="DC114" s="27">
        <f>SUMIF(Adjustments!$J$4:$J$921,($F114&amp;"/"&amp;DC$4&amp;"/"&amp;DC$3&amp;"/"&amp;DC$2),Adjustments!L$4:L$921)</f>
        <v>0</v>
      </c>
      <c r="DD114" s="27">
        <f>SUMIF(Adjustments!$J$4:$J$921,($F114&amp;"/"&amp;DD$4&amp;"/"&amp;DD$3&amp;"/"&amp;DD$2),Adjustments!M$4:M$921)</f>
        <v>0</v>
      </c>
      <c r="DE114" s="27">
        <f>SUMIF(Adjustments!$J$4:$J$921,($F114&amp;"/"&amp;DE$4&amp;"/"&amp;DE$3&amp;"/"&amp;DE$2),Adjustments!N$4:N$921)</f>
        <v>0</v>
      </c>
      <c r="DF114" s="27">
        <f>SUMIF(Adjustments!$J$4:$J$921,($F114&amp;"/"&amp;DF$4&amp;"/"&amp;DF$3&amp;"/"&amp;DF$2),Adjustments!O$4:O$921)</f>
        <v>0</v>
      </c>
      <c r="DG114" s="27">
        <f>SUMIF(Adjustments!$J$4:$J$921,($F114&amp;"/"&amp;DG$4&amp;"/"&amp;DG$3&amp;"/"&amp;DG$2),Adjustments!P$4:P$921)</f>
        <v>0</v>
      </c>
      <c r="DH114" s="27">
        <f>SUMIF(Adjustments!$J$4:$J$921,($F114&amp;"/"&amp;DH$4&amp;"/"&amp;DH$3&amp;"/"&amp;DH$2),Adjustments!Q$4:Q$921)</f>
        <v>0</v>
      </c>
      <c r="DI114" s="27">
        <f>SUMIF(Adjustments!$J$4:$J$921,($F114&amp;"/"&amp;DI$4&amp;"/"&amp;DI$3&amp;"/"&amp;DI$2),Adjustments!R$4:R$921)</f>
        <v>0</v>
      </c>
      <c r="DJ114" s="27">
        <f>SUMIF(Adjustments!$J$4:$J$921,($F114&amp;"/"&amp;DJ$4&amp;"/"&amp;DJ$3&amp;"/"&amp;DJ$2),Adjustments!S$4:S$921)</f>
        <v>0</v>
      </c>
      <c r="DK114" s="27">
        <f>SUMIF(Adjustments!$J$4:$J$921,($F114&amp;"/"&amp;DK$4&amp;"/"&amp;DK$3&amp;"/"&amp;DK$2),Adjustments!T$4:T$921)</f>
        <v>0</v>
      </c>
      <c r="DL114" s="27">
        <f>SUMIF(Adjustments!$J$4:$J$921,($F114&amp;"/"&amp;DL$4&amp;"/"&amp;DL$3&amp;"/"&amp;DL$2),Adjustments!U$4:U$921)</f>
        <v>0</v>
      </c>
      <c r="DM114" s="27">
        <f>SUMIF(Adjustments!$J$4:$J$921,($F114&amp;"/"&amp;DM$4&amp;"/"&amp;DM$3&amp;"/"&amp;DM$2),Adjustments!V$4:V$921)</f>
        <v>0</v>
      </c>
      <c r="DN114" s="27">
        <f>SUMIF(Adjustments!$J$4:$J$921,($F114&amp;"/"&amp;DN$4&amp;"/"&amp;DN$3&amp;"/"&amp;DN$2),Adjustments!W$4:W$921)</f>
        <v>0</v>
      </c>
      <c r="DO114" s="27">
        <f>SUMIF(Adjustments!$J$4:$J$921,($F114&amp;"/"&amp;DO$4&amp;"/"&amp;DO$3&amp;"/"&amp;DO$2),Adjustments!X$4:X$921)</f>
        <v>0</v>
      </c>
      <c r="DP114" s="27">
        <f>SUMIF(Adjustments!$J$4:$J$921,($F114&amp;"/"&amp;DP$4&amp;"/"&amp;DP$3&amp;"/"&amp;DP$2),Adjustments!Y$4:Y$921)</f>
        <v>0</v>
      </c>
      <c r="DQ114" s="27">
        <f>SUMIF(Adjustments!$J$4:$J$921,($F114&amp;"/"&amp;DQ$4&amp;"/"&amp;DQ$3&amp;"/"&amp;DQ$2),Adjustments!Z$4:Z$921)</f>
        <v>0</v>
      </c>
      <c r="DR114" s="27">
        <f>SUMIF(Adjustments!$J$4:$J$921,($F114&amp;"/"&amp;DR$4&amp;"/"&amp;DR$3&amp;"/"&amp;DR$2),Adjustments!AA$4:AA$921)</f>
        <v>0</v>
      </c>
      <c r="DS114" s="27">
        <f>SUMIF(Adjustments!$J$4:$J$921,($F114&amp;"/"&amp;DS$4&amp;"/"&amp;DS$3&amp;"/"&amp;DS$2),Adjustments!AB$4:AB$921)</f>
        <v>0</v>
      </c>
      <c r="DT114" s="27">
        <f>SUMIF(Adjustments!$J$4:$J$921,($F114&amp;"/"&amp;DT$4&amp;"/"&amp;DT$3&amp;"/"&amp;DT$2),Adjustments!AC$4:AC$921)</f>
        <v>0</v>
      </c>
      <c r="DU114" s="27">
        <f>SUMIF(Adjustments!$J$4:$J$921,($F114&amp;"/"&amp;DU$4&amp;"/"&amp;DU$3&amp;"/"&amp;DU$2),Adjustments!AD$4:AD$921)</f>
        <v>0</v>
      </c>
      <c r="DV114" s="27">
        <f>SUMIF(Adjustments!$J$4:$J$921,($F114&amp;"/"&amp;DV$4&amp;"/"&amp;DV$3&amp;"/"&amp;DV$2),Adjustments!AE$4:AE$921)</f>
        <v>0</v>
      </c>
      <c r="DW114" s="27">
        <f>SUMIF(Adjustments!$J$4:$J$921,($F114&amp;"/"&amp;DW$4&amp;"/"&amp;DW$3&amp;"/"&amp;DW$2),Adjustments!AF$4:AF$921)</f>
        <v>0</v>
      </c>
      <c r="DX114" s="27">
        <f>SUMIF(Adjustments!$J$4:$J$921,($F114&amp;"/"&amp;DX$4&amp;"/"&amp;DX$3&amp;"/"&amp;DX$2),Adjustments!AG$4:AG$921)</f>
        <v>0</v>
      </c>
      <c r="DY114" s="27">
        <f>SUMIF(Adjustments!$J$4:$J$921,($F114&amp;"/"&amp;DY$4&amp;"/"&amp;DY$3&amp;"/"&amp;DY$2),Adjustments!AH$4:AH$921)</f>
        <v>0</v>
      </c>
      <c r="DZ114" s="5"/>
      <c r="EA114" s="27">
        <f>SUMIF(Adjustments!$J$4:$J$921,($F114&amp;"/"&amp;EA$4&amp;"/"&amp;EA$3&amp;"/"&amp;EA$2),Adjustments!L$4:L$921)</f>
        <v>0</v>
      </c>
      <c r="EB114" s="27">
        <f>SUMIF(Adjustments!$J$4:$J$921,($F114&amp;"/"&amp;EB$4&amp;"/"&amp;EB$3&amp;"/"&amp;EB$2),Adjustments!M$4:M$921)</f>
        <v>0</v>
      </c>
      <c r="EC114" s="27">
        <f>SUMIF(Adjustments!$J$4:$J$921,($F114&amp;"/"&amp;EC$4&amp;"/"&amp;EC$3&amp;"/"&amp;EC$2),Adjustments!N$4:N$921)</f>
        <v>0</v>
      </c>
      <c r="ED114" s="27">
        <f>SUMIF(Adjustments!$J$4:$J$921,($F114&amp;"/"&amp;ED$4&amp;"/"&amp;ED$3&amp;"/"&amp;ED$2),Adjustments!O$4:O$921)</f>
        <v>0</v>
      </c>
      <c r="EE114" s="27">
        <f>SUMIF(Adjustments!$J$4:$J$921,($F114&amp;"/"&amp;EE$4&amp;"/"&amp;EE$3&amp;"/"&amp;EE$2),Adjustments!P$4:P$921)</f>
        <v>0</v>
      </c>
      <c r="EF114" s="27">
        <f>SUMIF(Adjustments!$J$4:$J$921,($F114&amp;"/"&amp;EF$4&amp;"/"&amp;EF$3&amp;"/"&amp;EF$2),Adjustments!Q$4:Q$921)</f>
        <v>0</v>
      </c>
      <c r="EG114" s="27">
        <f>SUMIF(Adjustments!$J$4:$J$921,($F114&amp;"/"&amp;EG$4&amp;"/"&amp;EG$3&amp;"/"&amp;EG$2),Adjustments!R$4:R$921)</f>
        <v>0</v>
      </c>
      <c r="EH114" s="27">
        <f>SUMIF(Adjustments!$J$4:$J$921,($F114&amp;"/"&amp;EH$4&amp;"/"&amp;EH$3&amp;"/"&amp;EH$2),Adjustments!S$4:S$921)</f>
        <v>0</v>
      </c>
      <c r="EI114" s="27">
        <f>SUMIF(Adjustments!$J$4:$J$921,($F114&amp;"/"&amp;EI$4&amp;"/"&amp;EI$3&amp;"/"&amp;EI$2),Adjustments!T$4:T$921)</f>
        <v>0</v>
      </c>
      <c r="EJ114" s="27">
        <f>SUMIF(Adjustments!$J$4:$J$921,($F114&amp;"/"&amp;EJ$4&amp;"/"&amp;EJ$3&amp;"/"&amp;EJ$2),Adjustments!U$4:U$921)</f>
        <v>0</v>
      </c>
      <c r="EK114" s="27">
        <f>SUMIF(Adjustments!$J$4:$J$921,($F114&amp;"/"&amp;EK$4&amp;"/"&amp;EK$3&amp;"/"&amp;EK$2),Adjustments!V$4:V$921)</f>
        <v>0</v>
      </c>
      <c r="EL114" s="27">
        <f>SUMIF(Adjustments!$J$4:$J$921,($F114&amp;"/"&amp;EL$4&amp;"/"&amp;EL$3&amp;"/"&amp;EL$2),Adjustments!W$4:W$921)</f>
        <v>0</v>
      </c>
      <c r="EM114" s="27">
        <f>SUMIF(Adjustments!$J$4:$J$921,($F114&amp;"/"&amp;EM$4&amp;"/"&amp;EM$3&amp;"/"&amp;EM$2),Adjustments!X$4:X$921)</f>
        <v>0</v>
      </c>
      <c r="EN114" s="27">
        <f>SUMIF(Adjustments!$J$4:$J$921,($F114&amp;"/"&amp;EN$4&amp;"/"&amp;EN$3&amp;"/"&amp;EN$2),Adjustments!Y$4:Y$921)</f>
        <v>0</v>
      </c>
      <c r="EO114" s="27">
        <f>SUMIF(Adjustments!$J$4:$J$921,($F114&amp;"/"&amp;EO$4&amp;"/"&amp;EO$3&amp;"/"&amp;EO$2),Adjustments!Z$4:Z$921)</f>
        <v>0</v>
      </c>
      <c r="EP114" s="27">
        <f>SUMIF(Adjustments!$J$4:$J$921,($F114&amp;"/"&amp;EP$4&amp;"/"&amp;EP$3&amp;"/"&amp;EP$2),Adjustments!AA$4:AA$921)</f>
        <v>0</v>
      </c>
      <c r="EQ114" s="27">
        <f>SUMIF(Adjustments!$J$4:$J$921,($F114&amp;"/"&amp;EQ$4&amp;"/"&amp;EQ$3&amp;"/"&amp;EQ$2),Adjustments!AB$4:AB$921)</f>
        <v>0</v>
      </c>
      <c r="ER114" s="27">
        <f>SUMIF(Adjustments!$J$4:$J$921,($F114&amp;"/"&amp;ER$4&amp;"/"&amp;ER$3&amp;"/"&amp;ER$2),Adjustments!AC$4:AC$921)</f>
        <v>0</v>
      </c>
      <c r="ES114" s="27">
        <f>SUMIF(Adjustments!$J$4:$J$921,($F114&amp;"/"&amp;ES$4&amp;"/"&amp;ES$3&amp;"/"&amp;ES$2),Adjustments!AD$4:AD$921)</f>
        <v>0</v>
      </c>
      <c r="ET114" s="27">
        <f>SUMIF(Adjustments!$J$4:$J$921,($F114&amp;"/"&amp;ET$4&amp;"/"&amp;ET$3&amp;"/"&amp;ET$2),Adjustments!AE$4:AE$921)</f>
        <v>0</v>
      </c>
      <c r="EU114" s="27">
        <f>SUMIF(Adjustments!$J$4:$J$921,($F114&amp;"/"&amp;EU$4&amp;"/"&amp;EU$3&amp;"/"&amp;EU$2),Adjustments!AF$4:AF$921)</f>
        <v>0</v>
      </c>
      <c r="EV114" s="27">
        <f>SUMIF(Adjustments!$J$4:$J$921,($F114&amp;"/"&amp;EV$4&amp;"/"&amp;EV$3&amp;"/"&amp;EV$2),Adjustments!AG$4:AG$921)</f>
        <v>0</v>
      </c>
      <c r="EW114" s="27">
        <f>SUMIF(Adjustments!$J$4:$J$921,($F114&amp;"/"&amp;EW$4&amp;"/"&amp;EW$3&amp;"/"&amp;EW$2),Adjustments!AH$4:AH$921)</f>
        <v>0</v>
      </c>
      <c r="EX114" s="5"/>
      <c r="EY114" s="27">
        <f>SUMIF(Adjustments!$J$4:$J$921,($F114&amp;"/"&amp;EY$4&amp;"/"&amp;EY$3&amp;"/"&amp;EY$2),Adjustments!L$4:L$921)</f>
        <v>0</v>
      </c>
      <c r="EZ114" s="27">
        <f>SUMIF(Adjustments!$J$4:$J$921,($F114&amp;"/"&amp;EZ$4&amp;"/"&amp;EZ$3&amp;"/"&amp;EZ$2),Adjustments!M$4:M$921)</f>
        <v>0</v>
      </c>
      <c r="FA114" s="27">
        <f>SUMIF(Adjustments!$J$4:$J$921,($F114&amp;"/"&amp;FA$4&amp;"/"&amp;FA$3&amp;"/"&amp;FA$2),Adjustments!N$4:N$921)</f>
        <v>0</v>
      </c>
      <c r="FB114" s="27">
        <f>SUMIF(Adjustments!$J$4:$J$921,($F114&amp;"/"&amp;FB$4&amp;"/"&amp;FB$3&amp;"/"&amp;FB$2),Adjustments!O$4:O$921)</f>
        <v>0</v>
      </c>
      <c r="FC114" s="27">
        <f>SUMIF(Adjustments!$J$4:$J$921,($F114&amp;"/"&amp;FC$4&amp;"/"&amp;FC$3&amp;"/"&amp;FC$2),Adjustments!P$4:P$921)</f>
        <v>0</v>
      </c>
      <c r="FD114" s="27">
        <f>SUMIF(Adjustments!$J$4:$J$921,($F114&amp;"/"&amp;FD$4&amp;"/"&amp;FD$3&amp;"/"&amp;FD$2),Adjustments!Q$4:Q$921)</f>
        <v>0</v>
      </c>
      <c r="FE114" s="27">
        <f>SUMIF(Adjustments!$J$4:$J$921,($F114&amp;"/"&amp;FE$4&amp;"/"&amp;FE$3&amp;"/"&amp;FE$2),Adjustments!R$4:R$921)</f>
        <v>0</v>
      </c>
      <c r="FF114" s="27">
        <f>SUMIF(Adjustments!$J$4:$J$921,($F114&amp;"/"&amp;FF$4&amp;"/"&amp;FF$3&amp;"/"&amp;FF$2),Adjustments!S$4:S$921)</f>
        <v>0</v>
      </c>
      <c r="FG114" s="27">
        <f>SUMIF(Adjustments!$J$4:$J$921,($F114&amp;"/"&amp;FG$4&amp;"/"&amp;FG$3&amp;"/"&amp;FG$2),Adjustments!T$4:T$921)</f>
        <v>0</v>
      </c>
      <c r="FH114" s="27">
        <f>SUMIF(Adjustments!$J$4:$J$921,($F114&amp;"/"&amp;FH$4&amp;"/"&amp;FH$3&amp;"/"&amp;FH$2),Adjustments!U$4:U$921)</f>
        <v>0</v>
      </c>
      <c r="FI114" s="27">
        <f>SUMIF(Adjustments!$J$4:$J$921,($F114&amp;"/"&amp;FI$4&amp;"/"&amp;FI$3&amp;"/"&amp;FI$2),Adjustments!V$4:V$921)</f>
        <v>0</v>
      </c>
      <c r="FJ114" s="27">
        <f>SUMIF(Adjustments!$J$4:$J$921,($F114&amp;"/"&amp;FJ$4&amp;"/"&amp;FJ$3&amp;"/"&amp;FJ$2),Adjustments!W$4:W$921)</f>
        <v>0</v>
      </c>
      <c r="FK114" s="27">
        <f>SUMIF(Adjustments!$J$4:$J$921,($F114&amp;"/"&amp;FK$4&amp;"/"&amp;FK$3&amp;"/"&amp;FK$2),Adjustments!X$4:X$921)</f>
        <v>0</v>
      </c>
      <c r="FL114" s="27">
        <f>SUMIF(Adjustments!$J$4:$J$921,($F114&amp;"/"&amp;FL$4&amp;"/"&amp;FL$3&amp;"/"&amp;FL$2),Adjustments!Y$4:Y$921)</f>
        <v>0</v>
      </c>
      <c r="FM114" s="27">
        <f>SUMIF(Adjustments!$J$4:$J$921,($F114&amp;"/"&amp;FM$4&amp;"/"&amp;FM$3&amp;"/"&amp;FM$2),Adjustments!Z$4:Z$921)</f>
        <v>0</v>
      </c>
      <c r="FN114" s="27">
        <f>SUMIF(Adjustments!$J$4:$J$921,($F114&amp;"/"&amp;FN$4&amp;"/"&amp;FN$3&amp;"/"&amp;FN$2),Adjustments!AA$4:AA$921)</f>
        <v>0</v>
      </c>
      <c r="FO114" s="27">
        <f>SUMIF(Adjustments!$J$4:$J$921,($F114&amp;"/"&amp;FO$4&amp;"/"&amp;FO$3&amp;"/"&amp;FO$2),Adjustments!AB$4:AB$921)</f>
        <v>0</v>
      </c>
      <c r="FP114" s="27">
        <f>SUMIF(Adjustments!$J$4:$J$921,($F114&amp;"/"&amp;FP$4&amp;"/"&amp;FP$3&amp;"/"&amp;FP$2),Adjustments!AC$4:AC$921)</f>
        <v>0</v>
      </c>
      <c r="FQ114" s="27">
        <f>SUMIF(Adjustments!$J$4:$J$921,($F114&amp;"/"&amp;FQ$4&amp;"/"&amp;FQ$3&amp;"/"&amp;FQ$2),Adjustments!AD$4:AD$921)</f>
        <v>0</v>
      </c>
      <c r="FR114" s="27">
        <f>SUMIF(Adjustments!$J$4:$J$921,($F114&amp;"/"&amp;FR$4&amp;"/"&amp;FR$3&amp;"/"&amp;FR$2),Adjustments!AE$4:AE$921)</f>
        <v>0</v>
      </c>
      <c r="FS114" s="27">
        <f>SUMIF(Adjustments!$J$4:$J$921,($F114&amp;"/"&amp;FS$4&amp;"/"&amp;FS$3&amp;"/"&amp;FS$2),Adjustments!AF$4:AF$921)</f>
        <v>0</v>
      </c>
      <c r="FT114" s="27">
        <f>SUMIF(Adjustments!$J$4:$J$921,($F114&amp;"/"&amp;FT$4&amp;"/"&amp;FT$3&amp;"/"&amp;FT$2),Adjustments!AG$4:AG$921)</f>
        <v>0</v>
      </c>
      <c r="FU114" s="27">
        <f>SUMIF(Adjustments!$J$4:$J$921,($F114&amp;"/"&amp;FU$4&amp;"/"&amp;FU$3&amp;"/"&amp;FU$2),Adjustments!AH$4:AH$921)</f>
        <v>0</v>
      </c>
      <c r="FV114" s="5"/>
      <c r="FW114" s="27">
        <f t="shared" si="302"/>
        <v>0</v>
      </c>
      <c r="FX114" s="5"/>
      <c r="FY114" s="358">
        <f>VLOOKUP(F114,Scenarios!Z116:AD237,5,0)</f>
        <v>-7088170.0499999998</v>
      </c>
      <c r="FZ114" s="16">
        <f t="shared" si="414"/>
        <v>-7143017.7207260765</v>
      </c>
      <c r="GA114" s="16">
        <f t="shared" si="415"/>
        <v>-7197865.3914521532</v>
      </c>
      <c r="GB114" s="16">
        <f t="shared" si="416"/>
        <v>-7252713.0621782299</v>
      </c>
      <c r="GC114" s="16">
        <f t="shared" si="417"/>
        <v>-7307560.7329043066</v>
      </c>
      <c r="GD114" s="16">
        <f t="shared" si="418"/>
        <v>-7362408.4036303833</v>
      </c>
      <c r="GE114" s="16">
        <f t="shared" si="419"/>
        <v>-7417256.07435646</v>
      </c>
      <c r="GF114" s="16">
        <f t="shared" si="420"/>
        <v>-7472103.7450825367</v>
      </c>
      <c r="GG114" s="16">
        <f t="shared" si="421"/>
        <v>-7526951.4158086134</v>
      </c>
      <c r="GH114" s="16">
        <f t="shared" si="422"/>
        <v>-7581799.0865346901</v>
      </c>
      <c r="GI114" s="16">
        <f t="shared" si="423"/>
        <v>-7636646.7572607668</v>
      </c>
      <c r="GJ114" s="16">
        <f t="shared" si="424"/>
        <v>-7691494.4279868435</v>
      </c>
      <c r="GK114" s="16">
        <f t="shared" si="425"/>
        <v>-7746342.0987129202</v>
      </c>
      <c r="GL114" s="16">
        <f t="shared" si="426"/>
        <v>-7801189.7694389969</v>
      </c>
      <c r="GM114" s="16">
        <f t="shared" si="427"/>
        <v>-7856037.4401650736</v>
      </c>
      <c r="GN114" s="16">
        <f t="shared" si="428"/>
        <v>-7910885.1108911503</v>
      </c>
      <c r="GO114" s="16">
        <f t="shared" si="429"/>
        <v>-7965732.781617227</v>
      </c>
      <c r="GP114" s="16">
        <f t="shared" si="430"/>
        <v>-8020580.4523433037</v>
      </c>
      <c r="GQ114" s="16">
        <f t="shared" si="431"/>
        <v>-8075428.1230693804</v>
      </c>
      <c r="GR114" s="16">
        <f t="shared" si="432"/>
        <v>-8130275.7937954571</v>
      </c>
      <c r="GS114" s="16">
        <f t="shared" si="433"/>
        <v>-8185123.4645215338</v>
      </c>
      <c r="GT114" s="16">
        <f t="shared" si="434"/>
        <v>-8239971.1352476105</v>
      </c>
      <c r="GU114" s="16">
        <f t="shared" si="435"/>
        <v>-8294818.8059736872</v>
      </c>
      <c r="GV114" s="16">
        <f t="shared" si="436"/>
        <v>-8349666.4766997639</v>
      </c>
      <c r="GW114" s="13"/>
      <c r="GX114" s="569" t="s">
        <v>1020</v>
      </c>
      <c r="GY114" s="599" t="str">
        <f t="shared" si="242"/>
        <v>111GPWYP</v>
      </c>
      <c r="GZ114" s="563">
        <f t="shared" si="437"/>
        <v>-8020580.4523433046</v>
      </c>
      <c r="HA114" s="127">
        <f>VLOOKUP($GX114,Scenarios!$V$11:$Y$132,4,0)</f>
        <v>-6823267.0099999998</v>
      </c>
      <c r="HB114" s="127">
        <f t="shared" si="328"/>
        <v>-1197313.4423433049</v>
      </c>
      <c r="HD114" s="106">
        <f>VLOOKUP($GX114,Scenarios!$AE$11:$AF$132,2,0)</f>
        <v>-8020580.4523433046</v>
      </c>
      <c r="HE114" s="106">
        <f>VLOOKUP($GX114,Scenarios!$V$11:$Y$132,4,0)</f>
        <v>-6823267.0099999998</v>
      </c>
      <c r="HF114" s="106">
        <f t="shared" si="329"/>
        <v>-1197313.4423433049</v>
      </c>
      <c r="HH114" s="106">
        <f t="shared" si="327"/>
        <v>0</v>
      </c>
    </row>
    <row r="115" spans="1:216">
      <c r="A115" t="s">
        <v>34</v>
      </c>
      <c r="B115" t="s">
        <v>35</v>
      </c>
      <c r="C115" t="s">
        <v>35</v>
      </c>
      <c r="D115" s="5" t="s">
        <v>148</v>
      </c>
      <c r="E115" s="5" t="s">
        <v>36</v>
      </c>
      <c r="F115" s="5" t="s">
        <v>174</v>
      </c>
      <c r="G115" s="5" t="s">
        <v>80</v>
      </c>
      <c r="H115" s="5" t="s">
        <v>1021</v>
      </c>
      <c r="I115" s="5"/>
      <c r="J115" s="119">
        <f>SUMIF(Retirements!$E$10:$E$96,'Accum Dep'!$F115,Retirements!ED$10:ED$97)</f>
        <v>0</v>
      </c>
      <c r="K115" s="119">
        <f>SUMIF(Retirements!$E$10:$E$96,'Accum Dep'!$F115,Retirements!EE$10:EE$97)</f>
        <v>0</v>
      </c>
      <c r="L115" s="119">
        <f>SUMIF(Retirements!$E$10:$E$96,'Accum Dep'!$F115,Retirements!EF$10:EF$97)</f>
        <v>0</v>
      </c>
      <c r="M115" s="119">
        <f>SUMIF(Retirements!$E$10:$E$96,'Accum Dep'!$F115,Retirements!EG$10:EG$97)</f>
        <v>0</v>
      </c>
      <c r="N115" s="119">
        <f>SUMIF(Retirements!$E$10:$E$96,'Accum Dep'!$F115,Retirements!EH$10:EH$97)</f>
        <v>0</v>
      </c>
      <c r="O115" s="119">
        <f>SUMIF(Retirements!$E$10:$E$96,'Accum Dep'!$F115,Retirements!EI$10:EI$97)</f>
        <v>0</v>
      </c>
      <c r="P115" s="119">
        <f>SUMIF(Retirements!$E$10:$E$96,'Accum Dep'!$F115,Retirements!EJ$10:EJ$97)</f>
        <v>0</v>
      </c>
      <c r="Q115" s="119">
        <f>SUMIF(Retirements!$E$10:$E$96,'Accum Dep'!$F115,Retirements!EK$10:EK$97)</f>
        <v>0</v>
      </c>
      <c r="R115" s="119">
        <f>SUMIF(Retirements!$E$10:$E$96,'Accum Dep'!$F115,Retirements!EL$10:EL$97)</f>
        <v>0</v>
      </c>
      <c r="S115" s="119">
        <f>SUMIF(Retirements!$E$10:$E$96,'Accum Dep'!$F115,Retirements!EM$10:EM$97)</f>
        <v>0</v>
      </c>
      <c r="T115" s="119">
        <f>SUMIF(Retirements!$E$10:$E$96,'Accum Dep'!$F115,Retirements!EN$10:EN$97)</f>
        <v>0</v>
      </c>
      <c r="U115" s="119">
        <f>SUMIF(Retirements!$E$10:$E$96,'Accum Dep'!$F115,Retirements!EO$10:EO$97)</f>
        <v>0</v>
      </c>
      <c r="V115" s="119">
        <f>SUMIF(Retirements!$E$10:$E$96,'Accum Dep'!$F115,Retirements!EP$10:EP$97)</f>
        <v>0</v>
      </c>
      <c r="W115" s="119">
        <f>SUMIF(Retirements!$E$10:$E$96,'Accum Dep'!$F115,Retirements!EQ$10:EQ$97)</f>
        <v>0</v>
      </c>
      <c r="X115" s="119">
        <f>SUMIF(Retirements!$E$10:$E$96,'Accum Dep'!$F115,Retirements!ER$10:ER$97)</f>
        <v>0</v>
      </c>
      <c r="Y115" s="119">
        <f>SUMIF(Retirements!$E$10:$E$96,'Accum Dep'!$F115,Retirements!ES$10:ES$97)</f>
        <v>0</v>
      </c>
      <c r="Z115" s="119">
        <f>SUMIF(Retirements!$E$10:$E$96,'Accum Dep'!$F115,Retirements!ET$10:ET$97)</f>
        <v>0</v>
      </c>
      <c r="AA115" s="119">
        <f>SUMIF(Retirements!$E$10:$E$96,'Accum Dep'!$F115,Retirements!EU$10:EU$97)</f>
        <v>0</v>
      </c>
      <c r="AB115" s="119">
        <f>SUMIF(Retirements!$E$10:$E$96,'Accum Dep'!$F115,Retirements!EV$10:EV$97)</f>
        <v>0</v>
      </c>
      <c r="AC115" s="119">
        <f>SUMIF(Retirements!$E$10:$E$96,'Accum Dep'!$F115,Retirements!EW$10:EW$97)</f>
        <v>0</v>
      </c>
      <c r="AD115" s="119">
        <f>SUMIF(Retirements!$E$10:$E$96,'Accum Dep'!$F115,Retirements!EX$10:EX$97)</f>
        <v>0</v>
      </c>
      <c r="AE115" s="119">
        <f>SUMIF(Retirements!$E$10:$E$96,'Accum Dep'!$F115,Retirements!EY$10:EY$97)</f>
        <v>0</v>
      </c>
      <c r="AF115" s="119">
        <f>SUMIF(Retirements!$E$10:$E$96,'Accum Dep'!$F115,Retirements!EZ$10:EZ$97)</f>
        <v>0</v>
      </c>
      <c r="AG115" s="7"/>
      <c r="AH115" s="27">
        <f>SUMIF('Depreciation Exp'!$F$8:$F$130,'Accum Dep'!$F115,'Depreciation Exp'!CH$8:CH$133)</f>
        <v>398.64333333333326</v>
      </c>
      <c r="AI115" s="27">
        <f>SUMIF('Depreciation Exp'!$F$8:$F$130,'Accum Dep'!$F115,'Depreciation Exp'!CI$8:CI$133)</f>
        <v>398.64333333333326</v>
      </c>
      <c r="AJ115" s="27">
        <f>SUMIF('Depreciation Exp'!$F$8:$F$130,'Accum Dep'!$F115,'Depreciation Exp'!CJ$8:CJ$133)</f>
        <v>398.64333333333326</v>
      </c>
      <c r="AK115" s="27">
        <f>SUMIF('Depreciation Exp'!$F$8:$F$130,'Accum Dep'!$F115,'Depreciation Exp'!CK$8:CK$133)</f>
        <v>398.64333333333326</v>
      </c>
      <c r="AL115" s="27">
        <f>SUMIF('Depreciation Exp'!$F$8:$F$130,'Accum Dep'!$F115,'Depreciation Exp'!CL$8:CL$133)</f>
        <v>398.64333333333326</v>
      </c>
      <c r="AM115" s="27">
        <f>SUMIF('Depreciation Exp'!$F$8:$F$130,'Accum Dep'!$F115,'Depreciation Exp'!CM$8:CM$133)</f>
        <v>398.64333333333326</v>
      </c>
      <c r="AN115" s="27">
        <f>SUMIF('Depreciation Exp'!$F$8:$F$130,'Accum Dep'!$F115,'Depreciation Exp'!CN$8:CN$133)</f>
        <v>398.64333333333326</v>
      </c>
      <c r="AO115" s="27">
        <f>SUMIF('Depreciation Exp'!$F$8:$F$130,'Accum Dep'!$F115,'Depreciation Exp'!CO$8:CO$133)</f>
        <v>398.64333333333326</v>
      </c>
      <c r="AP115" s="27">
        <f>SUMIF('Depreciation Exp'!$F$8:$F$130,'Accum Dep'!$F115,'Depreciation Exp'!CP$8:CP$133)</f>
        <v>398.64333333333326</v>
      </c>
      <c r="AQ115" s="27">
        <f>SUMIF('Depreciation Exp'!$F$8:$F$130,'Accum Dep'!$F115,'Depreciation Exp'!CQ$8:CQ$133)</f>
        <v>398.64333333333326</v>
      </c>
      <c r="AR115" s="27">
        <f>SUMIF('Depreciation Exp'!$F$8:$F$130,'Accum Dep'!$F115,'Depreciation Exp'!CR$8:CR$133)</f>
        <v>398.64333333333326</v>
      </c>
      <c r="AS115" s="27">
        <f>SUMIF('Depreciation Exp'!$F$8:$F$130,'Accum Dep'!$F115,'Depreciation Exp'!CS$8:CS$133)</f>
        <v>398.64333333333326</v>
      </c>
      <c r="AT115" s="27">
        <f>SUMIF('Depreciation Exp'!$F$8:$F$130,'Accum Dep'!$F115,'Depreciation Exp'!CT$8:CT$133)</f>
        <v>398.64333333333326</v>
      </c>
      <c r="AU115" s="27">
        <f>SUMIF('Depreciation Exp'!$F$8:$F$130,'Accum Dep'!$F115,'Depreciation Exp'!CU$8:CU$133)</f>
        <v>398.64333333333326</v>
      </c>
      <c r="AV115" s="27">
        <f>SUMIF('Depreciation Exp'!$F$8:$F$130,'Accum Dep'!$F115,'Depreciation Exp'!CV$8:CV$133)</f>
        <v>398.64333333333326</v>
      </c>
      <c r="AW115" s="27">
        <f>SUMIF('Depreciation Exp'!$F$8:$F$130,'Accum Dep'!$F115,'Depreciation Exp'!CW$8:CW$133)</f>
        <v>398.64333333333326</v>
      </c>
      <c r="AX115" s="27">
        <f>SUMIF('Depreciation Exp'!$F$8:$F$130,'Accum Dep'!$F115,'Depreciation Exp'!CX$8:CX$133)</f>
        <v>398.64333333333326</v>
      </c>
      <c r="AY115" s="27">
        <f>SUMIF('Depreciation Exp'!$F$8:$F$130,'Accum Dep'!$F115,'Depreciation Exp'!CY$8:CY$133)</f>
        <v>398.64333333333326</v>
      </c>
      <c r="AZ115" s="27">
        <f>SUMIF('Depreciation Exp'!$F$8:$F$130,'Accum Dep'!$F115,'Depreciation Exp'!CZ$8:CZ$133)</f>
        <v>398.64333333333326</v>
      </c>
      <c r="BA115" s="27">
        <f>SUMIF('Depreciation Exp'!$F$8:$F$130,'Accum Dep'!$F115,'Depreciation Exp'!DA$8:DA$133)</f>
        <v>398.64333333333326</v>
      </c>
      <c r="BB115" s="27">
        <f>SUMIF('Depreciation Exp'!$F$8:$F$130,'Accum Dep'!$F115,'Depreciation Exp'!DB$8:DB$133)</f>
        <v>398.64333333333326</v>
      </c>
      <c r="BC115" s="27">
        <f>SUMIF('Depreciation Exp'!$F$8:$F$130,'Accum Dep'!$F115,'Depreciation Exp'!DC$8:DC$133)</f>
        <v>398.64333333333326</v>
      </c>
      <c r="BD115" s="27">
        <f>SUMIF('Depreciation Exp'!$F$8:$F$130,'Accum Dep'!$F115,'Depreciation Exp'!DD$8:DD$133)</f>
        <v>398.64333333333326</v>
      </c>
      <c r="BE115" s="27">
        <f>SUMIF('Depreciation Exp'!$F$8:$F$130,'Accum Dep'!$F115,'Depreciation Exp'!DE$8:DE$133)</f>
        <v>398.64333333333326</v>
      </c>
      <c r="BF115" s="59"/>
      <c r="BG115" s="27">
        <f>SUMIF(Adjustments!$J$4:$J$921,($F115&amp;"/"&amp;BG$4&amp;"/"&amp;BG$3&amp;"/"&amp;BG$2),Adjustments!L$4:L$921)</f>
        <v>0</v>
      </c>
      <c r="BH115" s="27">
        <f>SUMIF(Adjustments!$J$4:$J$921,($F115&amp;"/"&amp;BH$4&amp;"/"&amp;BH$3&amp;"/"&amp;BH$2),Adjustments!M$4:M$921)</f>
        <v>0</v>
      </c>
      <c r="BI115" s="27">
        <f>SUMIF(Adjustments!$J$4:$J$921,($F115&amp;"/"&amp;BI$4&amp;"/"&amp;BI$3&amp;"/"&amp;BI$2),Adjustments!N$4:N$921)</f>
        <v>0</v>
      </c>
      <c r="BJ115" s="27">
        <f>SUMIF(Adjustments!$J$4:$J$921,($F115&amp;"/"&amp;BJ$4&amp;"/"&amp;BJ$3&amp;"/"&amp;BJ$2),Adjustments!O$4:O$921)</f>
        <v>0</v>
      </c>
      <c r="BK115" s="27">
        <f>SUMIF(Adjustments!$J$4:$J$921,($F115&amp;"/"&amp;BK$4&amp;"/"&amp;BK$3&amp;"/"&amp;BK$2),Adjustments!P$4:P$921)</f>
        <v>0</v>
      </c>
      <c r="BL115" s="27">
        <f>SUMIF(Adjustments!$J$4:$J$921,($F115&amp;"/"&amp;BL$4&amp;"/"&amp;BL$3&amp;"/"&amp;BL$2),Adjustments!Q$4:Q$921)</f>
        <v>0</v>
      </c>
      <c r="BM115" s="27">
        <f>SUMIF(Adjustments!$J$4:$J$921,($F115&amp;"/"&amp;BM$4&amp;"/"&amp;BM$3&amp;"/"&amp;BM$2),Adjustments!R$4:R$921)</f>
        <v>0</v>
      </c>
      <c r="BN115" s="27">
        <f>SUMIF(Adjustments!$J$4:$J$921,($F115&amp;"/"&amp;BN$4&amp;"/"&amp;BN$3&amp;"/"&amp;BN$2),Adjustments!S$4:S$921)</f>
        <v>0</v>
      </c>
      <c r="BO115" s="27">
        <f>SUMIF(Adjustments!$J$4:$J$921,($F115&amp;"/"&amp;BO$4&amp;"/"&amp;BO$3&amp;"/"&amp;BO$2),Adjustments!T$4:T$921)</f>
        <v>0</v>
      </c>
      <c r="BP115" s="27">
        <f>SUMIF(Adjustments!$J$4:$J$921,($F115&amp;"/"&amp;BP$4&amp;"/"&amp;BP$3&amp;"/"&amp;BP$2),Adjustments!U$4:U$921)</f>
        <v>0</v>
      </c>
      <c r="BQ115" s="27">
        <f>SUMIF(Adjustments!$J$4:$J$921,($F115&amp;"/"&amp;BQ$4&amp;"/"&amp;BQ$3&amp;"/"&amp;BQ$2),Adjustments!V$4:V$921)</f>
        <v>0</v>
      </c>
      <c r="BR115" s="27">
        <f>SUMIF(Adjustments!$J$4:$J$921,($F115&amp;"/"&amp;BR$4&amp;"/"&amp;BR$3&amp;"/"&amp;BR$2),Adjustments!W$4:W$921)</f>
        <v>0</v>
      </c>
      <c r="BS115" s="27">
        <f>SUMIF(Adjustments!$J$4:$J$921,($F115&amp;"/"&amp;BS$4&amp;"/"&amp;BS$3&amp;"/"&amp;BS$2),Adjustments!X$4:X$921)</f>
        <v>0</v>
      </c>
      <c r="BT115" s="27">
        <f>SUMIF(Adjustments!$J$4:$J$921,($F115&amp;"/"&amp;BT$4&amp;"/"&amp;BT$3&amp;"/"&amp;BT$2),Adjustments!Y$4:Y$921)</f>
        <v>0</v>
      </c>
      <c r="BU115" s="27">
        <f>SUMIF(Adjustments!$J$4:$J$921,($F115&amp;"/"&amp;BU$4&amp;"/"&amp;BU$3&amp;"/"&amp;BU$2),Adjustments!Z$4:Z$921)</f>
        <v>0</v>
      </c>
      <c r="BV115" s="27">
        <f>SUMIF(Adjustments!$J$4:$J$921,($F115&amp;"/"&amp;BV$4&amp;"/"&amp;BV$3&amp;"/"&amp;BV$2),Adjustments!AA$4:AA$921)</f>
        <v>0</v>
      </c>
      <c r="BW115" s="27">
        <f>SUMIF(Adjustments!$J$4:$J$921,($F115&amp;"/"&amp;BW$4&amp;"/"&amp;BW$3&amp;"/"&amp;BW$2),Adjustments!AB$4:AB$921)</f>
        <v>0</v>
      </c>
      <c r="BX115" s="27">
        <f>SUMIF(Adjustments!$J$4:$J$921,($F115&amp;"/"&amp;BX$4&amp;"/"&amp;BX$3&amp;"/"&amp;BX$2),Adjustments!AC$4:AC$921)</f>
        <v>0</v>
      </c>
      <c r="BY115" s="27">
        <f>SUMIF(Adjustments!$J$4:$J$921,($F115&amp;"/"&amp;BY$4&amp;"/"&amp;BY$3&amp;"/"&amp;BY$2),Adjustments!AD$4:AD$921)</f>
        <v>0</v>
      </c>
      <c r="BZ115" s="27">
        <f>SUMIF(Adjustments!$J$4:$J$921,($F115&amp;"/"&amp;BZ$4&amp;"/"&amp;BZ$3&amp;"/"&amp;BZ$2),Adjustments!AE$4:AE$921)</f>
        <v>0</v>
      </c>
      <c r="CA115" s="27">
        <f>SUMIF(Adjustments!$J$4:$J$921,($F115&amp;"/"&amp;CA$4&amp;"/"&amp;CA$3&amp;"/"&amp;CA$2),Adjustments!AF$4:AF$921)</f>
        <v>0</v>
      </c>
      <c r="CB115" s="27">
        <f>SUMIF(Adjustments!$J$4:$J$921,($F115&amp;"/"&amp;CB$4&amp;"/"&amp;CB$3&amp;"/"&amp;CB$2),Adjustments!AG$4:AG$921)</f>
        <v>0</v>
      </c>
      <c r="CC115" s="27">
        <f>SUMIF(Adjustments!$J$4:$J$921,($F115&amp;"/"&amp;CC$4&amp;"/"&amp;CC$3&amp;"/"&amp;CC$2),Adjustments!AH$4:AH$921)</f>
        <v>0</v>
      </c>
      <c r="CD115" s="5"/>
      <c r="CE115" s="27">
        <f>SUMIF(Adjustments!$J$4:$J$921,($F115&amp;"/"&amp;CE$4&amp;"/"&amp;CE$3&amp;"/"&amp;CE$2),Adjustments!L$4:L$921)</f>
        <v>0</v>
      </c>
      <c r="CF115" s="27">
        <f>SUMIF(Adjustments!$J$4:$J$921,($F115&amp;"/"&amp;CF$4&amp;"/"&amp;CF$3&amp;"/"&amp;CF$2),Adjustments!M$4:M$921)</f>
        <v>0</v>
      </c>
      <c r="CG115" s="27">
        <f>SUMIF(Adjustments!$J$4:$J$921,($F115&amp;"/"&amp;CG$4&amp;"/"&amp;CG$3&amp;"/"&amp;CG$2),Adjustments!N$4:N$921)</f>
        <v>0</v>
      </c>
      <c r="CH115" s="27">
        <f>SUMIF(Adjustments!$J$4:$J$921,($F115&amp;"/"&amp;CH$4&amp;"/"&amp;CH$3&amp;"/"&amp;CH$2),Adjustments!O$4:O$921)</f>
        <v>0</v>
      </c>
      <c r="CI115" s="27">
        <f>SUMIF(Adjustments!$J$4:$J$921,($F115&amp;"/"&amp;CI$4&amp;"/"&amp;CI$3&amp;"/"&amp;CI$2),Adjustments!P$4:P$921)</f>
        <v>0</v>
      </c>
      <c r="CJ115" s="27">
        <f>SUMIF(Adjustments!$J$4:$J$921,($F115&amp;"/"&amp;CJ$4&amp;"/"&amp;CJ$3&amp;"/"&amp;CJ$2),Adjustments!Q$4:Q$921)</f>
        <v>0</v>
      </c>
      <c r="CK115" s="27">
        <f>SUMIF(Adjustments!$J$4:$J$921,($F115&amp;"/"&amp;CK$4&amp;"/"&amp;CK$3&amp;"/"&amp;CK$2),Adjustments!R$4:R$921)</f>
        <v>0</v>
      </c>
      <c r="CL115" s="27">
        <f>SUMIF(Adjustments!$J$4:$J$921,($F115&amp;"/"&amp;CL$4&amp;"/"&amp;CL$3&amp;"/"&amp;CL$2),Adjustments!S$4:S$921)</f>
        <v>0</v>
      </c>
      <c r="CM115" s="27">
        <f>SUMIF(Adjustments!$J$4:$J$921,($F115&amp;"/"&amp;CM$4&amp;"/"&amp;CM$3&amp;"/"&amp;CM$2),Adjustments!T$4:T$921)</f>
        <v>0</v>
      </c>
      <c r="CN115" s="27">
        <f>SUMIF(Adjustments!$J$4:$J$921,($F115&amp;"/"&amp;CN$4&amp;"/"&amp;CN$3&amp;"/"&amp;CN$2),Adjustments!U$4:U$921)</f>
        <v>0</v>
      </c>
      <c r="CO115" s="27">
        <f>SUMIF(Adjustments!$J$4:$J$921,($F115&amp;"/"&amp;CO$4&amp;"/"&amp;CO$3&amp;"/"&amp;CO$2),Adjustments!V$4:V$921)</f>
        <v>0</v>
      </c>
      <c r="CP115" s="27">
        <f>SUMIF(Adjustments!$J$4:$J$921,($F115&amp;"/"&amp;CP$4&amp;"/"&amp;CP$3&amp;"/"&amp;CP$2),Adjustments!W$4:W$921)</f>
        <v>0</v>
      </c>
      <c r="CQ115" s="27">
        <f>SUMIF(Adjustments!$J$4:$J$921,($F115&amp;"/"&amp;CQ$4&amp;"/"&amp;CQ$3&amp;"/"&amp;CQ$2),Adjustments!X$4:X$921)</f>
        <v>0</v>
      </c>
      <c r="CR115" s="27">
        <f>SUMIF(Adjustments!$J$4:$J$921,($F115&amp;"/"&amp;CR$4&amp;"/"&amp;CR$3&amp;"/"&amp;CR$2),Adjustments!Y$4:Y$921)</f>
        <v>0</v>
      </c>
      <c r="CS115" s="27">
        <f>SUMIF(Adjustments!$J$4:$J$921,($F115&amp;"/"&amp;CS$4&amp;"/"&amp;CS$3&amp;"/"&amp;CS$2),Adjustments!Z$4:Z$921)</f>
        <v>0</v>
      </c>
      <c r="CT115" s="27">
        <f>SUMIF(Adjustments!$J$4:$J$921,($F115&amp;"/"&amp;CT$4&amp;"/"&amp;CT$3&amp;"/"&amp;CT$2),Adjustments!AA$4:AA$921)</f>
        <v>0</v>
      </c>
      <c r="CU115" s="27">
        <f>SUMIF(Adjustments!$J$4:$J$921,($F115&amp;"/"&amp;CU$4&amp;"/"&amp;CU$3&amp;"/"&amp;CU$2),Adjustments!AB$4:AB$921)</f>
        <v>0</v>
      </c>
      <c r="CV115" s="27">
        <f>SUMIF(Adjustments!$J$4:$J$921,($F115&amp;"/"&amp;CV$4&amp;"/"&amp;CV$3&amp;"/"&amp;CV$2),Adjustments!AC$4:AC$921)</f>
        <v>0</v>
      </c>
      <c r="CW115" s="27">
        <f>SUMIF(Adjustments!$J$4:$J$921,($F115&amp;"/"&amp;CW$4&amp;"/"&amp;CW$3&amp;"/"&amp;CW$2),Adjustments!AD$4:AD$921)</f>
        <v>0</v>
      </c>
      <c r="CX115" s="27">
        <f>SUMIF(Adjustments!$J$4:$J$921,($F115&amp;"/"&amp;CX$4&amp;"/"&amp;CX$3&amp;"/"&amp;CX$2),Adjustments!AE$4:AE$921)</f>
        <v>0</v>
      </c>
      <c r="CY115" s="27">
        <f>SUMIF(Adjustments!$J$4:$J$921,($F115&amp;"/"&amp;CY$4&amp;"/"&amp;CY$3&amp;"/"&amp;CY$2),Adjustments!AF$4:AF$921)</f>
        <v>0</v>
      </c>
      <c r="CZ115" s="27">
        <f>SUMIF(Adjustments!$J$4:$J$921,($F115&amp;"/"&amp;CZ$4&amp;"/"&amp;CZ$3&amp;"/"&amp;CZ$2),Adjustments!AG$4:AG$921)</f>
        <v>0</v>
      </c>
      <c r="DA115" s="27">
        <f>SUMIF(Adjustments!$J$4:$J$921,($F115&amp;"/"&amp;DA$4&amp;"/"&amp;DA$3&amp;"/"&amp;DA$2),Adjustments!AH$4:AH$921)</f>
        <v>0</v>
      </c>
      <c r="DB115" s="5"/>
      <c r="DC115" s="27">
        <f>SUMIF(Adjustments!$J$4:$J$921,($F115&amp;"/"&amp;DC$4&amp;"/"&amp;DC$3&amp;"/"&amp;DC$2),Adjustments!L$4:L$921)</f>
        <v>0</v>
      </c>
      <c r="DD115" s="27">
        <f>SUMIF(Adjustments!$J$4:$J$921,($F115&amp;"/"&amp;DD$4&amp;"/"&amp;DD$3&amp;"/"&amp;DD$2),Adjustments!M$4:M$921)</f>
        <v>0</v>
      </c>
      <c r="DE115" s="27">
        <f>SUMIF(Adjustments!$J$4:$J$921,($F115&amp;"/"&amp;DE$4&amp;"/"&amp;DE$3&amp;"/"&amp;DE$2),Adjustments!N$4:N$921)</f>
        <v>0</v>
      </c>
      <c r="DF115" s="27">
        <f>SUMIF(Adjustments!$J$4:$J$921,($F115&amp;"/"&amp;DF$4&amp;"/"&amp;DF$3&amp;"/"&amp;DF$2),Adjustments!O$4:O$921)</f>
        <v>0</v>
      </c>
      <c r="DG115" s="27">
        <f>SUMIF(Adjustments!$J$4:$J$921,($F115&amp;"/"&amp;DG$4&amp;"/"&amp;DG$3&amp;"/"&amp;DG$2),Adjustments!P$4:P$921)</f>
        <v>0</v>
      </c>
      <c r="DH115" s="27">
        <f>SUMIF(Adjustments!$J$4:$J$921,($F115&amp;"/"&amp;DH$4&amp;"/"&amp;DH$3&amp;"/"&amp;DH$2),Adjustments!Q$4:Q$921)</f>
        <v>0</v>
      </c>
      <c r="DI115" s="27">
        <f>SUMIF(Adjustments!$J$4:$J$921,($F115&amp;"/"&amp;DI$4&amp;"/"&amp;DI$3&amp;"/"&amp;DI$2),Adjustments!R$4:R$921)</f>
        <v>0</v>
      </c>
      <c r="DJ115" s="27">
        <f>SUMIF(Adjustments!$J$4:$J$921,($F115&amp;"/"&amp;DJ$4&amp;"/"&amp;DJ$3&amp;"/"&amp;DJ$2),Adjustments!S$4:S$921)</f>
        <v>0</v>
      </c>
      <c r="DK115" s="27">
        <f>SUMIF(Adjustments!$J$4:$J$921,($F115&amp;"/"&amp;DK$4&amp;"/"&amp;DK$3&amp;"/"&amp;DK$2),Adjustments!T$4:T$921)</f>
        <v>0</v>
      </c>
      <c r="DL115" s="27">
        <f>SUMIF(Adjustments!$J$4:$J$921,($F115&amp;"/"&amp;DL$4&amp;"/"&amp;DL$3&amp;"/"&amp;DL$2),Adjustments!U$4:U$921)</f>
        <v>0</v>
      </c>
      <c r="DM115" s="27">
        <f>SUMIF(Adjustments!$J$4:$J$921,($F115&amp;"/"&amp;DM$4&amp;"/"&amp;DM$3&amp;"/"&amp;DM$2),Adjustments!V$4:V$921)</f>
        <v>0</v>
      </c>
      <c r="DN115" s="27">
        <f>SUMIF(Adjustments!$J$4:$J$921,($F115&amp;"/"&amp;DN$4&amp;"/"&amp;DN$3&amp;"/"&amp;DN$2),Adjustments!W$4:W$921)</f>
        <v>0</v>
      </c>
      <c r="DO115" s="27">
        <f>SUMIF(Adjustments!$J$4:$J$921,($F115&amp;"/"&amp;DO$4&amp;"/"&amp;DO$3&amp;"/"&amp;DO$2),Adjustments!X$4:X$921)</f>
        <v>0</v>
      </c>
      <c r="DP115" s="27">
        <f>SUMIF(Adjustments!$J$4:$J$921,($F115&amp;"/"&amp;DP$4&amp;"/"&amp;DP$3&amp;"/"&amp;DP$2),Adjustments!Y$4:Y$921)</f>
        <v>0</v>
      </c>
      <c r="DQ115" s="27">
        <f>SUMIF(Adjustments!$J$4:$J$921,($F115&amp;"/"&amp;DQ$4&amp;"/"&amp;DQ$3&amp;"/"&amp;DQ$2),Adjustments!Z$4:Z$921)</f>
        <v>0</v>
      </c>
      <c r="DR115" s="27">
        <f>SUMIF(Adjustments!$J$4:$J$921,($F115&amp;"/"&amp;DR$4&amp;"/"&amp;DR$3&amp;"/"&amp;DR$2),Adjustments!AA$4:AA$921)</f>
        <v>0</v>
      </c>
      <c r="DS115" s="27">
        <f>SUMIF(Adjustments!$J$4:$J$921,($F115&amp;"/"&amp;DS$4&amp;"/"&amp;DS$3&amp;"/"&amp;DS$2),Adjustments!AB$4:AB$921)</f>
        <v>0</v>
      </c>
      <c r="DT115" s="27">
        <f>SUMIF(Adjustments!$J$4:$J$921,($F115&amp;"/"&amp;DT$4&amp;"/"&amp;DT$3&amp;"/"&amp;DT$2),Adjustments!AC$4:AC$921)</f>
        <v>0</v>
      </c>
      <c r="DU115" s="27">
        <f>SUMIF(Adjustments!$J$4:$J$921,($F115&amp;"/"&amp;DU$4&amp;"/"&amp;DU$3&amp;"/"&amp;DU$2),Adjustments!AD$4:AD$921)</f>
        <v>0</v>
      </c>
      <c r="DV115" s="27">
        <f>SUMIF(Adjustments!$J$4:$J$921,($F115&amp;"/"&amp;DV$4&amp;"/"&amp;DV$3&amp;"/"&amp;DV$2),Adjustments!AE$4:AE$921)</f>
        <v>0</v>
      </c>
      <c r="DW115" s="27">
        <f>SUMIF(Adjustments!$J$4:$J$921,($F115&amp;"/"&amp;DW$4&amp;"/"&amp;DW$3&amp;"/"&amp;DW$2),Adjustments!AF$4:AF$921)</f>
        <v>0</v>
      </c>
      <c r="DX115" s="27">
        <f>SUMIF(Adjustments!$J$4:$J$921,($F115&amp;"/"&amp;DX$4&amp;"/"&amp;DX$3&amp;"/"&amp;DX$2),Adjustments!AG$4:AG$921)</f>
        <v>0</v>
      </c>
      <c r="DY115" s="27">
        <f>SUMIF(Adjustments!$J$4:$J$921,($F115&amp;"/"&amp;DY$4&amp;"/"&amp;DY$3&amp;"/"&amp;DY$2),Adjustments!AH$4:AH$921)</f>
        <v>0</v>
      </c>
      <c r="DZ115" s="5"/>
      <c r="EA115" s="27">
        <f>SUMIF(Adjustments!$J$4:$J$921,($F115&amp;"/"&amp;EA$4&amp;"/"&amp;EA$3&amp;"/"&amp;EA$2),Adjustments!L$4:L$921)</f>
        <v>0</v>
      </c>
      <c r="EB115" s="27">
        <f>SUMIF(Adjustments!$J$4:$J$921,($F115&amp;"/"&amp;EB$4&amp;"/"&amp;EB$3&amp;"/"&amp;EB$2),Adjustments!M$4:M$921)</f>
        <v>0</v>
      </c>
      <c r="EC115" s="27">
        <f>SUMIF(Adjustments!$J$4:$J$921,($F115&amp;"/"&amp;EC$4&amp;"/"&amp;EC$3&amp;"/"&amp;EC$2),Adjustments!N$4:N$921)</f>
        <v>0</v>
      </c>
      <c r="ED115" s="27">
        <f>SUMIF(Adjustments!$J$4:$J$921,($F115&amp;"/"&amp;ED$4&amp;"/"&amp;ED$3&amp;"/"&amp;ED$2),Adjustments!O$4:O$921)</f>
        <v>0</v>
      </c>
      <c r="EE115" s="27">
        <f>SUMIF(Adjustments!$J$4:$J$921,($F115&amp;"/"&amp;EE$4&amp;"/"&amp;EE$3&amp;"/"&amp;EE$2),Adjustments!P$4:P$921)</f>
        <v>0</v>
      </c>
      <c r="EF115" s="27">
        <f>SUMIF(Adjustments!$J$4:$J$921,($F115&amp;"/"&amp;EF$4&amp;"/"&amp;EF$3&amp;"/"&amp;EF$2),Adjustments!Q$4:Q$921)</f>
        <v>0</v>
      </c>
      <c r="EG115" s="27">
        <f>SUMIF(Adjustments!$J$4:$J$921,($F115&amp;"/"&amp;EG$4&amp;"/"&amp;EG$3&amp;"/"&amp;EG$2),Adjustments!R$4:R$921)</f>
        <v>0</v>
      </c>
      <c r="EH115" s="27">
        <f>SUMIF(Adjustments!$J$4:$J$921,($F115&amp;"/"&amp;EH$4&amp;"/"&amp;EH$3&amp;"/"&amp;EH$2),Adjustments!S$4:S$921)</f>
        <v>0</v>
      </c>
      <c r="EI115" s="27">
        <f>SUMIF(Adjustments!$J$4:$J$921,($F115&amp;"/"&amp;EI$4&amp;"/"&amp;EI$3&amp;"/"&amp;EI$2),Adjustments!T$4:T$921)</f>
        <v>0</v>
      </c>
      <c r="EJ115" s="27">
        <f>SUMIF(Adjustments!$J$4:$J$921,($F115&amp;"/"&amp;EJ$4&amp;"/"&amp;EJ$3&amp;"/"&amp;EJ$2),Adjustments!U$4:U$921)</f>
        <v>0</v>
      </c>
      <c r="EK115" s="27">
        <f>SUMIF(Adjustments!$J$4:$J$921,($F115&amp;"/"&amp;EK$4&amp;"/"&amp;EK$3&amp;"/"&amp;EK$2),Adjustments!V$4:V$921)</f>
        <v>0</v>
      </c>
      <c r="EL115" s="27">
        <f>SUMIF(Adjustments!$J$4:$J$921,($F115&amp;"/"&amp;EL$4&amp;"/"&amp;EL$3&amp;"/"&amp;EL$2),Adjustments!W$4:W$921)</f>
        <v>0</v>
      </c>
      <c r="EM115" s="27">
        <f>SUMIF(Adjustments!$J$4:$J$921,($F115&amp;"/"&amp;EM$4&amp;"/"&amp;EM$3&amp;"/"&amp;EM$2),Adjustments!X$4:X$921)</f>
        <v>0</v>
      </c>
      <c r="EN115" s="27">
        <f>SUMIF(Adjustments!$J$4:$J$921,($F115&amp;"/"&amp;EN$4&amp;"/"&amp;EN$3&amp;"/"&amp;EN$2),Adjustments!Y$4:Y$921)</f>
        <v>0</v>
      </c>
      <c r="EO115" s="27">
        <f>SUMIF(Adjustments!$J$4:$J$921,($F115&amp;"/"&amp;EO$4&amp;"/"&amp;EO$3&amp;"/"&amp;EO$2),Adjustments!Z$4:Z$921)</f>
        <v>0</v>
      </c>
      <c r="EP115" s="27">
        <f>SUMIF(Adjustments!$J$4:$J$921,($F115&amp;"/"&amp;EP$4&amp;"/"&amp;EP$3&amp;"/"&amp;EP$2),Adjustments!AA$4:AA$921)</f>
        <v>0</v>
      </c>
      <c r="EQ115" s="27">
        <f>SUMIF(Adjustments!$J$4:$J$921,($F115&amp;"/"&amp;EQ$4&amp;"/"&amp;EQ$3&amp;"/"&amp;EQ$2),Adjustments!AB$4:AB$921)</f>
        <v>0</v>
      </c>
      <c r="ER115" s="27">
        <f>SUMIF(Adjustments!$J$4:$J$921,($F115&amp;"/"&amp;ER$4&amp;"/"&amp;ER$3&amp;"/"&amp;ER$2),Adjustments!AC$4:AC$921)</f>
        <v>0</v>
      </c>
      <c r="ES115" s="27">
        <f>SUMIF(Adjustments!$J$4:$J$921,($F115&amp;"/"&amp;ES$4&amp;"/"&amp;ES$3&amp;"/"&amp;ES$2),Adjustments!AD$4:AD$921)</f>
        <v>0</v>
      </c>
      <c r="ET115" s="27">
        <f>SUMIF(Adjustments!$J$4:$J$921,($F115&amp;"/"&amp;ET$4&amp;"/"&amp;ET$3&amp;"/"&amp;ET$2),Adjustments!AE$4:AE$921)</f>
        <v>0</v>
      </c>
      <c r="EU115" s="27">
        <f>SUMIF(Adjustments!$J$4:$J$921,($F115&amp;"/"&amp;EU$4&amp;"/"&amp;EU$3&amp;"/"&amp;EU$2),Adjustments!AF$4:AF$921)</f>
        <v>0</v>
      </c>
      <c r="EV115" s="27">
        <f>SUMIF(Adjustments!$J$4:$J$921,($F115&amp;"/"&amp;EV$4&amp;"/"&amp;EV$3&amp;"/"&amp;EV$2),Adjustments!AG$4:AG$921)</f>
        <v>0</v>
      </c>
      <c r="EW115" s="27">
        <f>SUMIF(Adjustments!$J$4:$J$921,($F115&amp;"/"&amp;EW$4&amp;"/"&amp;EW$3&amp;"/"&amp;EW$2),Adjustments!AH$4:AH$921)</f>
        <v>0</v>
      </c>
      <c r="EX115" s="5"/>
      <c r="EY115" s="27">
        <f>SUMIF(Adjustments!$J$4:$J$921,($F115&amp;"/"&amp;EY$4&amp;"/"&amp;EY$3&amp;"/"&amp;EY$2),Adjustments!L$4:L$921)</f>
        <v>0</v>
      </c>
      <c r="EZ115" s="27">
        <f>SUMIF(Adjustments!$J$4:$J$921,($F115&amp;"/"&amp;EZ$4&amp;"/"&amp;EZ$3&amp;"/"&amp;EZ$2),Adjustments!M$4:M$921)</f>
        <v>0</v>
      </c>
      <c r="FA115" s="27">
        <f>SUMIF(Adjustments!$J$4:$J$921,($F115&amp;"/"&amp;FA$4&amp;"/"&amp;FA$3&amp;"/"&amp;FA$2),Adjustments!N$4:N$921)</f>
        <v>0</v>
      </c>
      <c r="FB115" s="27">
        <f>SUMIF(Adjustments!$J$4:$J$921,($F115&amp;"/"&amp;FB$4&amp;"/"&amp;FB$3&amp;"/"&amp;FB$2),Adjustments!O$4:O$921)</f>
        <v>0</v>
      </c>
      <c r="FC115" s="27">
        <f>SUMIF(Adjustments!$J$4:$J$921,($F115&amp;"/"&amp;FC$4&amp;"/"&amp;FC$3&amp;"/"&amp;FC$2),Adjustments!P$4:P$921)</f>
        <v>0</v>
      </c>
      <c r="FD115" s="27">
        <f>SUMIF(Adjustments!$J$4:$J$921,($F115&amp;"/"&amp;FD$4&amp;"/"&amp;FD$3&amp;"/"&amp;FD$2),Adjustments!Q$4:Q$921)</f>
        <v>0</v>
      </c>
      <c r="FE115" s="27">
        <f>SUMIF(Adjustments!$J$4:$J$921,($F115&amp;"/"&amp;FE$4&amp;"/"&amp;FE$3&amp;"/"&amp;FE$2),Adjustments!R$4:R$921)</f>
        <v>0</v>
      </c>
      <c r="FF115" s="27">
        <f>SUMIF(Adjustments!$J$4:$J$921,($F115&amp;"/"&amp;FF$4&amp;"/"&amp;FF$3&amp;"/"&amp;FF$2),Adjustments!S$4:S$921)</f>
        <v>0</v>
      </c>
      <c r="FG115" s="27">
        <f>SUMIF(Adjustments!$J$4:$J$921,($F115&amp;"/"&amp;FG$4&amp;"/"&amp;FG$3&amp;"/"&amp;FG$2),Adjustments!T$4:T$921)</f>
        <v>0</v>
      </c>
      <c r="FH115" s="27">
        <f>SUMIF(Adjustments!$J$4:$J$921,($F115&amp;"/"&amp;FH$4&amp;"/"&amp;FH$3&amp;"/"&amp;FH$2),Adjustments!U$4:U$921)</f>
        <v>0</v>
      </c>
      <c r="FI115" s="27">
        <f>SUMIF(Adjustments!$J$4:$J$921,($F115&amp;"/"&amp;FI$4&amp;"/"&amp;FI$3&amp;"/"&amp;FI$2),Adjustments!V$4:V$921)</f>
        <v>0</v>
      </c>
      <c r="FJ115" s="27">
        <f>SUMIF(Adjustments!$J$4:$J$921,($F115&amp;"/"&amp;FJ$4&amp;"/"&amp;FJ$3&amp;"/"&amp;FJ$2),Adjustments!W$4:W$921)</f>
        <v>0</v>
      </c>
      <c r="FK115" s="27">
        <f>SUMIF(Adjustments!$J$4:$J$921,($F115&amp;"/"&amp;FK$4&amp;"/"&amp;FK$3&amp;"/"&amp;FK$2),Adjustments!X$4:X$921)</f>
        <v>0</v>
      </c>
      <c r="FL115" s="27">
        <f>SUMIF(Adjustments!$J$4:$J$921,($F115&amp;"/"&amp;FL$4&amp;"/"&amp;FL$3&amp;"/"&amp;FL$2),Adjustments!Y$4:Y$921)</f>
        <v>0</v>
      </c>
      <c r="FM115" s="27">
        <f>SUMIF(Adjustments!$J$4:$J$921,($F115&amp;"/"&amp;FM$4&amp;"/"&amp;FM$3&amp;"/"&amp;FM$2),Adjustments!Z$4:Z$921)</f>
        <v>0</v>
      </c>
      <c r="FN115" s="27">
        <f>SUMIF(Adjustments!$J$4:$J$921,($F115&amp;"/"&amp;FN$4&amp;"/"&amp;FN$3&amp;"/"&amp;FN$2),Adjustments!AA$4:AA$921)</f>
        <v>0</v>
      </c>
      <c r="FO115" s="27">
        <f>SUMIF(Adjustments!$J$4:$J$921,($F115&amp;"/"&amp;FO$4&amp;"/"&amp;FO$3&amp;"/"&amp;FO$2),Adjustments!AB$4:AB$921)</f>
        <v>0</v>
      </c>
      <c r="FP115" s="27">
        <f>SUMIF(Adjustments!$J$4:$J$921,($F115&amp;"/"&amp;FP$4&amp;"/"&amp;FP$3&amp;"/"&amp;FP$2),Adjustments!AC$4:AC$921)</f>
        <v>0</v>
      </c>
      <c r="FQ115" s="27">
        <f>SUMIF(Adjustments!$J$4:$J$921,($F115&amp;"/"&amp;FQ$4&amp;"/"&amp;FQ$3&amp;"/"&amp;FQ$2),Adjustments!AD$4:AD$921)</f>
        <v>0</v>
      </c>
      <c r="FR115" s="27">
        <f>SUMIF(Adjustments!$J$4:$J$921,($F115&amp;"/"&amp;FR$4&amp;"/"&amp;FR$3&amp;"/"&amp;FR$2),Adjustments!AE$4:AE$921)</f>
        <v>0</v>
      </c>
      <c r="FS115" s="27">
        <f>SUMIF(Adjustments!$J$4:$J$921,($F115&amp;"/"&amp;FS$4&amp;"/"&amp;FS$3&amp;"/"&amp;FS$2),Adjustments!AF$4:AF$921)</f>
        <v>0</v>
      </c>
      <c r="FT115" s="27">
        <f>SUMIF(Adjustments!$J$4:$J$921,($F115&amp;"/"&amp;FT$4&amp;"/"&amp;FT$3&amp;"/"&amp;FT$2),Adjustments!AG$4:AG$921)</f>
        <v>0</v>
      </c>
      <c r="FU115" s="27">
        <f>SUMIF(Adjustments!$J$4:$J$921,($F115&amp;"/"&amp;FU$4&amp;"/"&amp;FU$3&amp;"/"&amp;FU$2),Adjustments!AH$4:AH$921)</f>
        <v>0</v>
      </c>
      <c r="FV115" s="5"/>
      <c r="FW115" s="27">
        <f t="shared" si="302"/>
        <v>0</v>
      </c>
      <c r="FX115" s="5"/>
      <c r="FY115" s="358">
        <f>VLOOKUP(F115,Scenarios!Z117:AD238,5,0)</f>
        <v>-36319.879999999997</v>
      </c>
      <c r="FZ115" s="16">
        <f t="shared" si="414"/>
        <v>-36718.523333333331</v>
      </c>
      <c r="GA115" s="16">
        <f t="shared" si="415"/>
        <v>-37117.166666666664</v>
      </c>
      <c r="GB115" s="16">
        <f t="shared" si="416"/>
        <v>-37515.81</v>
      </c>
      <c r="GC115" s="16">
        <f t="shared" si="417"/>
        <v>-37914.453333333331</v>
      </c>
      <c r="GD115" s="16">
        <f t="shared" si="418"/>
        <v>-38313.096666666665</v>
      </c>
      <c r="GE115" s="16">
        <f t="shared" si="419"/>
        <v>-38711.74</v>
      </c>
      <c r="GF115" s="16">
        <f t="shared" si="420"/>
        <v>-39110.383333333331</v>
      </c>
      <c r="GG115" s="16">
        <f t="shared" si="421"/>
        <v>-39509.026666666665</v>
      </c>
      <c r="GH115" s="16">
        <f t="shared" si="422"/>
        <v>-39907.67</v>
      </c>
      <c r="GI115" s="16">
        <f t="shared" si="423"/>
        <v>-40306.313333333332</v>
      </c>
      <c r="GJ115" s="16">
        <f t="shared" si="424"/>
        <v>-40704.956666666665</v>
      </c>
      <c r="GK115" s="16">
        <f t="shared" si="425"/>
        <v>-41103.599999999999</v>
      </c>
      <c r="GL115" s="16">
        <f t="shared" si="426"/>
        <v>-41502.243333333332</v>
      </c>
      <c r="GM115" s="16">
        <f t="shared" si="427"/>
        <v>-41900.886666666665</v>
      </c>
      <c r="GN115" s="16">
        <f t="shared" si="428"/>
        <v>-42299.53</v>
      </c>
      <c r="GO115" s="16">
        <f t="shared" si="429"/>
        <v>-42698.173333333332</v>
      </c>
      <c r="GP115" s="16">
        <f t="shared" si="430"/>
        <v>-43096.816666666666</v>
      </c>
      <c r="GQ115" s="16">
        <f t="shared" si="431"/>
        <v>-43495.46</v>
      </c>
      <c r="GR115" s="16">
        <f t="shared" si="432"/>
        <v>-43894.103333333333</v>
      </c>
      <c r="GS115" s="16">
        <f t="shared" si="433"/>
        <v>-44292.746666666666</v>
      </c>
      <c r="GT115" s="16">
        <f t="shared" si="434"/>
        <v>-44691.39</v>
      </c>
      <c r="GU115" s="16">
        <f t="shared" si="435"/>
        <v>-45090.033333333333</v>
      </c>
      <c r="GV115" s="16">
        <f t="shared" si="436"/>
        <v>-45488.676666666666</v>
      </c>
      <c r="GW115" s="13"/>
      <c r="GX115" s="569" t="s">
        <v>1021</v>
      </c>
      <c r="GY115" s="599" t="str">
        <f t="shared" ref="GY115" si="438">GX115</f>
        <v>111GPWYU</v>
      </c>
      <c r="GZ115" s="563">
        <f t="shared" si="437"/>
        <v>-43096.816666666666</v>
      </c>
      <c r="HA115" s="127">
        <f>VLOOKUP($GX115,Scenarios!$V$11:$Y$132,4,0)</f>
        <v>-33948.93</v>
      </c>
      <c r="HB115" s="127">
        <f t="shared" si="328"/>
        <v>-9147.8866666666654</v>
      </c>
      <c r="HD115" s="106">
        <f>VLOOKUP($GX115,Scenarios!$AE$11:$AF$132,2,0)</f>
        <v>-43096.816666666666</v>
      </c>
      <c r="HE115" s="106">
        <f>VLOOKUP($GX115,Scenarios!$V$11:$Y$132,4,0)</f>
        <v>-33948.93</v>
      </c>
      <c r="HF115" s="106">
        <f t="shared" si="329"/>
        <v>-9147.8866666666654</v>
      </c>
      <c r="HH115" s="106">
        <f t="shared" si="327"/>
        <v>0</v>
      </c>
    </row>
    <row r="116" spans="1:216">
      <c r="A116" t="s">
        <v>195</v>
      </c>
      <c r="D116" s="5"/>
      <c r="E116" s="5"/>
      <c r="F116" s="5"/>
      <c r="G116" s="5"/>
      <c r="H116" s="5"/>
      <c r="I116" s="5"/>
      <c r="J116" s="122">
        <f>SUM(J107:J115)</f>
        <v>0</v>
      </c>
      <c r="K116" s="122">
        <f t="shared" ref="K116:AF116" si="439">SUM(K107:K115)</f>
        <v>0</v>
      </c>
      <c r="L116" s="122">
        <f t="shared" si="439"/>
        <v>0</v>
      </c>
      <c r="M116" s="122">
        <f t="shared" si="439"/>
        <v>0</v>
      </c>
      <c r="N116" s="122">
        <f t="shared" si="439"/>
        <v>0</v>
      </c>
      <c r="O116" s="122">
        <f t="shared" si="439"/>
        <v>0</v>
      </c>
      <c r="P116" s="122">
        <f t="shared" si="439"/>
        <v>0</v>
      </c>
      <c r="Q116" s="122">
        <f t="shared" si="439"/>
        <v>0</v>
      </c>
      <c r="R116" s="122">
        <f t="shared" si="439"/>
        <v>0</v>
      </c>
      <c r="S116" s="122">
        <f t="shared" si="439"/>
        <v>0</v>
      </c>
      <c r="T116" s="122">
        <f t="shared" si="439"/>
        <v>0</v>
      </c>
      <c r="U116" s="122">
        <f t="shared" si="439"/>
        <v>0</v>
      </c>
      <c r="V116" s="122">
        <f t="shared" si="439"/>
        <v>0</v>
      </c>
      <c r="W116" s="122">
        <f t="shared" si="439"/>
        <v>0</v>
      </c>
      <c r="X116" s="122">
        <f t="shared" si="439"/>
        <v>0</v>
      </c>
      <c r="Y116" s="122">
        <f t="shared" si="439"/>
        <v>0</v>
      </c>
      <c r="Z116" s="122">
        <f t="shared" si="439"/>
        <v>0</v>
      </c>
      <c r="AA116" s="122">
        <f t="shared" si="439"/>
        <v>0</v>
      </c>
      <c r="AB116" s="122">
        <f t="shared" si="439"/>
        <v>0</v>
      </c>
      <c r="AC116" s="122">
        <f t="shared" si="439"/>
        <v>0</v>
      </c>
      <c r="AD116" s="122">
        <f t="shared" si="439"/>
        <v>0</v>
      </c>
      <c r="AE116" s="122">
        <f t="shared" si="439"/>
        <v>0</v>
      </c>
      <c r="AF116" s="122">
        <f t="shared" si="439"/>
        <v>0</v>
      </c>
      <c r="AG116" s="7"/>
      <c r="AH116" s="116">
        <f t="shared" ref="AH116:BD116" si="440">SUM(AH107:AH115)</f>
        <v>220115.84938972638</v>
      </c>
      <c r="AI116" s="116">
        <f t="shared" si="440"/>
        <v>220115.84938972638</v>
      </c>
      <c r="AJ116" s="116">
        <f t="shared" si="440"/>
        <v>220115.84938972638</v>
      </c>
      <c r="AK116" s="116">
        <f t="shared" si="440"/>
        <v>220115.84938972638</v>
      </c>
      <c r="AL116" s="116">
        <f t="shared" si="440"/>
        <v>220115.84938972638</v>
      </c>
      <c r="AM116" s="116">
        <f t="shared" si="440"/>
        <v>220115.84938972638</v>
      </c>
      <c r="AN116" s="116">
        <f t="shared" si="440"/>
        <v>220115.84938972638</v>
      </c>
      <c r="AO116" s="116">
        <f t="shared" si="440"/>
        <v>220115.84938972638</v>
      </c>
      <c r="AP116" s="116">
        <f t="shared" si="440"/>
        <v>220115.84938972638</v>
      </c>
      <c r="AQ116" s="116">
        <f t="shared" si="440"/>
        <v>220115.84938972638</v>
      </c>
      <c r="AR116" s="116">
        <f t="shared" si="440"/>
        <v>220115.84938972638</v>
      </c>
      <c r="AS116" s="116">
        <f t="shared" si="440"/>
        <v>220115.84938972638</v>
      </c>
      <c r="AT116" s="116">
        <f t="shared" si="440"/>
        <v>220115.84938972638</v>
      </c>
      <c r="AU116" s="116">
        <f t="shared" si="440"/>
        <v>220115.84938972638</v>
      </c>
      <c r="AV116" s="116">
        <f t="shared" si="440"/>
        <v>220115.84938972638</v>
      </c>
      <c r="AW116" s="116">
        <f t="shared" si="440"/>
        <v>220115.84938972638</v>
      </c>
      <c r="AX116" s="116">
        <f t="shared" si="440"/>
        <v>220115.84938972638</v>
      </c>
      <c r="AY116" s="116">
        <f t="shared" si="440"/>
        <v>220115.84938972638</v>
      </c>
      <c r="AZ116" s="116">
        <f t="shared" si="440"/>
        <v>220115.84938972638</v>
      </c>
      <c r="BA116" s="116">
        <f t="shared" si="440"/>
        <v>220115.84938972638</v>
      </c>
      <c r="BB116" s="116">
        <f t="shared" si="440"/>
        <v>220115.84938972638</v>
      </c>
      <c r="BC116" s="116">
        <f t="shared" si="440"/>
        <v>220115.84938972638</v>
      </c>
      <c r="BD116" s="116">
        <f t="shared" si="440"/>
        <v>220115.84938972638</v>
      </c>
      <c r="BE116" s="116">
        <f t="shared" ref="BE116" si="441">SUM(BE107:BE115)</f>
        <v>220115.84938972638</v>
      </c>
      <c r="BF116" s="595"/>
      <c r="BG116" s="116">
        <f t="shared" ref="BG116" si="442">SUM(BG107:BG115)</f>
        <v>0</v>
      </c>
      <c r="BH116" s="116">
        <f t="shared" ref="BH116:CC116" si="443">SUM(BH107:BH115)</f>
        <v>0</v>
      </c>
      <c r="BI116" s="116">
        <f t="shared" si="443"/>
        <v>0</v>
      </c>
      <c r="BJ116" s="116">
        <f t="shared" si="443"/>
        <v>0</v>
      </c>
      <c r="BK116" s="116">
        <f t="shared" si="443"/>
        <v>0</v>
      </c>
      <c r="BL116" s="116">
        <f t="shared" si="443"/>
        <v>0</v>
      </c>
      <c r="BM116" s="116">
        <f t="shared" si="443"/>
        <v>0</v>
      </c>
      <c r="BN116" s="116">
        <f t="shared" si="443"/>
        <v>0</v>
      </c>
      <c r="BO116" s="116">
        <f t="shared" si="443"/>
        <v>0</v>
      </c>
      <c r="BP116" s="116">
        <f t="shared" si="443"/>
        <v>0</v>
      </c>
      <c r="BQ116" s="116">
        <f t="shared" si="443"/>
        <v>0</v>
      </c>
      <c r="BR116" s="116">
        <f t="shared" si="443"/>
        <v>0</v>
      </c>
      <c r="BS116" s="116">
        <f t="shared" si="443"/>
        <v>0</v>
      </c>
      <c r="BT116" s="116">
        <f t="shared" si="443"/>
        <v>0</v>
      </c>
      <c r="BU116" s="116">
        <f t="shared" si="443"/>
        <v>0</v>
      </c>
      <c r="BV116" s="116">
        <f t="shared" si="443"/>
        <v>0</v>
      </c>
      <c r="BW116" s="116">
        <f t="shared" si="443"/>
        <v>0</v>
      </c>
      <c r="BX116" s="116">
        <f t="shared" si="443"/>
        <v>0</v>
      </c>
      <c r="BY116" s="116">
        <f t="shared" si="443"/>
        <v>0</v>
      </c>
      <c r="BZ116" s="116">
        <f t="shared" si="443"/>
        <v>0</v>
      </c>
      <c r="CA116" s="116">
        <f t="shared" si="443"/>
        <v>0</v>
      </c>
      <c r="CB116" s="116">
        <f t="shared" si="443"/>
        <v>0</v>
      </c>
      <c r="CC116" s="116">
        <f t="shared" si="443"/>
        <v>0</v>
      </c>
      <c r="CD116" s="5"/>
      <c r="CE116" s="116">
        <f t="shared" ref="CE116" si="444">SUM(CE107:CE115)</f>
        <v>0</v>
      </c>
      <c r="CF116" s="116">
        <f t="shared" ref="CF116:DA116" si="445">SUM(CF107:CF115)</f>
        <v>0</v>
      </c>
      <c r="CG116" s="116">
        <f t="shared" si="445"/>
        <v>0</v>
      </c>
      <c r="CH116" s="116">
        <f t="shared" si="445"/>
        <v>0</v>
      </c>
      <c r="CI116" s="116">
        <f t="shared" si="445"/>
        <v>0</v>
      </c>
      <c r="CJ116" s="116">
        <f t="shared" si="445"/>
        <v>0</v>
      </c>
      <c r="CK116" s="116">
        <f t="shared" si="445"/>
        <v>0</v>
      </c>
      <c r="CL116" s="116">
        <f t="shared" si="445"/>
        <v>0</v>
      </c>
      <c r="CM116" s="116">
        <f t="shared" si="445"/>
        <v>0</v>
      </c>
      <c r="CN116" s="116">
        <f t="shared" si="445"/>
        <v>0</v>
      </c>
      <c r="CO116" s="116">
        <f t="shared" si="445"/>
        <v>0</v>
      </c>
      <c r="CP116" s="116">
        <f t="shared" si="445"/>
        <v>0</v>
      </c>
      <c r="CQ116" s="116">
        <f t="shared" si="445"/>
        <v>0</v>
      </c>
      <c r="CR116" s="116">
        <f t="shared" si="445"/>
        <v>0</v>
      </c>
      <c r="CS116" s="116">
        <f t="shared" si="445"/>
        <v>0</v>
      </c>
      <c r="CT116" s="116">
        <f t="shared" si="445"/>
        <v>0</v>
      </c>
      <c r="CU116" s="116">
        <f t="shared" si="445"/>
        <v>0</v>
      </c>
      <c r="CV116" s="116">
        <f t="shared" si="445"/>
        <v>0</v>
      </c>
      <c r="CW116" s="116">
        <f t="shared" si="445"/>
        <v>0</v>
      </c>
      <c r="CX116" s="116">
        <f t="shared" si="445"/>
        <v>0</v>
      </c>
      <c r="CY116" s="116">
        <f t="shared" si="445"/>
        <v>0</v>
      </c>
      <c r="CZ116" s="116">
        <f t="shared" si="445"/>
        <v>0</v>
      </c>
      <c r="DA116" s="116">
        <f t="shared" si="445"/>
        <v>0</v>
      </c>
      <c r="DB116" s="5"/>
      <c r="DC116" s="116">
        <f t="shared" ref="DC116:DR116" si="446">SUM(DC107:DC115)</f>
        <v>0</v>
      </c>
      <c r="DD116" s="116">
        <f t="shared" si="446"/>
        <v>0</v>
      </c>
      <c r="DE116" s="116">
        <f t="shared" si="446"/>
        <v>0</v>
      </c>
      <c r="DF116" s="116">
        <f t="shared" si="446"/>
        <v>0</v>
      </c>
      <c r="DG116" s="116">
        <f t="shared" si="446"/>
        <v>0</v>
      </c>
      <c r="DH116" s="116">
        <f t="shared" si="446"/>
        <v>0</v>
      </c>
      <c r="DI116" s="116">
        <f t="shared" si="446"/>
        <v>0</v>
      </c>
      <c r="DJ116" s="116">
        <f t="shared" si="446"/>
        <v>0</v>
      </c>
      <c r="DK116" s="116">
        <f t="shared" si="446"/>
        <v>0</v>
      </c>
      <c r="DL116" s="116">
        <f t="shared" si="446"/>
        <v>0</v>
      </c>
      <c r="DM116" s="116">
        <f t="shared" si="446"/>
        <v>0</v>
      </c>
      <c r="DN116" s="116">
        <f t="shared" si="446"/>
        <v>0</v>
      </c>
      <c r="DO116" s="116">
        <f t="shared" si="446"/>
        <v>0</v>
      </c>
      <c r="DP116" s="116">
        <f t="shared" si="446"/>
        <v>0</v>
      </c>
      <c r="DQ116" s="116">
        <f t="shared" si="446"/>
        <v>0</v>
      </c>
      <c r="DR116" s="116">
        <f t="shared" si="446"/>
        <v>0</v>
      </c>
      <c r="DS116" s="116">
        <f t="shared" ref="DS116:DY116" si="447">SUM(DS107:DS115)</f>
        <v>0</v>
      </c>
      <c r="DT116" s="116">
        <f t="shared" si="447"/>
        <v>0</v>
      </c>
      <c r="DU116" s="116">
        <f t="shared" si="447"/>
        <v>0</v>
      </c>
      <c r="DV116" s="116">
        <f t="shared" si="447"/>
        <v>0</v>
      </c>
      <c r="DW116" s="116">
        <f t="shared" si="447"/>
        <v>0</v>
      </c>
      <c r="DX116" s="116">
        <f t="shared" si="447"/>
        <v>0</v>
      </c>
      <c r="DY116" s="116">
        <f t="shared" si="447"/>
        <v>0</v>
      </c>
      <c r="DZ116" s="5"/>
      <c r="EA116" s="116">
        <f t="shared" ref="EA116:EW116" si="448">SUM(EA107:EA115)</f>
        <v>0</v>
      </c>
      <c r="EB116" s="116">
        <f t="shared" si="448"/>
        <v>0</v>
      </c>
      <c r="EC116" s="116">
        <f t="shared" si="448"/>
        <v>0</v>
      </c>
      <c r="ED116" s="116">
        <f t="shared" si="448"/>
        <v>0</v>
      </c>
      <c r="EE116" s="116">
        <f t="shared" si="448"/>
        <v>0</v>
      </c>
      <c r="EF116" s="116">
        <f t="shared" si="448"/>
        <v>0</v>
      </c>
      <c r="EG116" s="116">
        <f t="shared" si="448"/>
        <v>0</v>
      </c>
      <c r="EH116" s="116">
        <f t="shared" si="448"/>
        <v>0</v>
      </c>
      <c r="EI116" s="116">
        <f t="shared" si="448"/>
        <v>0</v>
      </c>
      <c r="EJ116" s="116">
        <f t="shared" si="448"/>
        <v>0</v>
      </c>
      <c r="EK116" s="116">
        <f t="shared" si="448"/>
        <v>0</v>
      </c>
      <c r="EL116" s="116">
        <f t="shared" si="448"/>
        <v>0</v>
      </c>
      <c r="EM116" s="116">
        <f t="shared" si="448"/>
        <v>0</v>
      </c>
      <c r="EN116" s="116">
        <f t="shared" si="448"/>
        <v>0</v>
      </c>
      <c r="EO116" s="116">
        <f t="shared" si="448"/>
        <v>0</v>
      </c>
      <c r="EP116" s="116">
        <f t="shared" si="448"/>
        <v>0</v>
      </c>
      <c r="EQ116" s="116">
        <f t="shared" si="448"/>
        <v>0</v>
      </c>
      <c r="ER116" s="116">
        <f t="shared" si="448"/>
        <v>0</v>
      </c>
      <c r="ES116" s="116">
        <f t="shared" si="448"/>
        <v>0</v>
      </c>
      <c r="ET116" s="116">
        <f t="shared" si="448"/>
        <v>0</v>
      </c>
      <c r="EU116" s="116">
        <f t="shared" si="448"/>
        <v>0</v>
      </c>
      <c r="EV116" s="116">
        <f t="shared" si="448"/>
        <v>0</v>
      </c>
      <c r="EW116" s="116">
        <f t="shared" si="448"/>
        <v>0</v>
      </c>
      <c r="EX116" s="5"/>
      <c r="EY116" s="116">
        <f t="shared" ref="EY116:FU116" si="449">SUM(EY107:EY115)</f>
        <v>0</v>
      </c>
      <c r="EZ116" s="116">
        <f t="shared" si="449"/>
        <v>0</v>
      </c>
      <c r="FA116" s="116">
        <f t="shared" si="449"/>
        <v>0</v>
      </c>
      <c r="FB116" s="116">
        <f t="shared" si="449"/>
        <v>0</v>
      </c>
      <c r="FC116" s="116">
        <f t="shared" si="449"/>
        <v>0</v>
      </c>
      <c r="FD116" s="116">
        <f t="shared" si="449"/>
        <v>0</v>
      </c>
      <c r="FE116" s="116">
        <f t="shared" si="449"/>
        <v>0</v>
      </c>
      <c r="FF116" s="116">
        <f t="shared" si="449"/>
        <v>0</v>
      </c>
      <c r="FG116" s="116">
        <f t="shared" si="449"/>
        <v>0</v>
      </c>
      <c r="FH116" s="116">
        <f t="shared" si="449"/>
        <v>0</v>
      </c>
      <c r="FI116" s="116">
        <f t="shared" si="449"/>
        <v>0</v>
      </c>
      <c r="FJ116" s="116">
        <f t="shared" si="449"/>
        <v>0</v>
      </c>
      <c r="FK116" s="116">
        <f t="shared" si="449"/>
        <v>0</v>
      </c>
      <c r="FL116" s="116">
        <f t="shared" si="449"/>
        <v>0</v>
      </c>
      <c r="FM116" s="116">
        <f t="shared" si="449"/>
        <v>0</v>
      </c>
      <c r="FN116" s="116">
        <f t="shared" si="449"/>
        <v>0</v>
      </c>
      <c r="FO116" s="116">
        <f t="shared" si="449"/>
        <v>0</v>
      </c>
      <c r="FP116" s="116">
        <f t="shared" si="449"/>
        <v>0</v>
      </c>
      <c r="FQ116" s="116">
        <f t="shared" si="449"/>
        <v>0</v>
      </c>
      <c r="FR116" s="116">
        <f t="shared" si="449"/>
        <v>0</v>
      </c>
      <c r="FS116" s="116">
        <f t="shared" si="449"/>
        <v>0</v>
      </c>
      <c r="FT116" s="116">
        <f t="shared" si="449"/>
        <v>0</v>
      </c>
      <c r="FU116" s="116">
        <f t="shared" si="449"/>
        <v>0</v>
      </c>
      <c r="FV116" s="5"/>
      <c r="FW116" s="116">
        <f t="shared" si="302"/>
        <v>0</v>
      </c>
      <c r="FX116" s="5"/>
      <c r="FY116" s="359">
        <f>SUM(FY107:FY115)</f>
        <v>-30551986.23</v>
      </c>
      <c r="FZ116" s="116">
        <f t="shared" ref="FZ116:GV116" si="450">SUM(FZ107:FZ115)</f>
        <v>-30772102.079389725</v>
      </c>
      <c r="GA116" s="116">
        <f t="shared" si="450"/>
        <v>-30992217.928779453</v>
      </c>
      <c r="GB116" s="116">
        <f t="shared" si="450"/>
        <v>-31212333.778169181</v>
      </c>
      <c r="GC116" s="116">
        <f t="shared" si="450"/>
        <v>-31432449.627558902</v>
      </c>
      <c r="GD116" s="116">
        <f t="shared" si="450"/>
        <v>-31652565.47694863</v>
      </c>
      <c r="GE116" s="116">
        <f t="shared" si="450"/>
        <v>-31872681.326338354</v>
      </c>
      <c r="GF116" s="116">
        <f t="shared" si="450"/>
        <v>-32092797.175728083</v>
      </c>
      <c r="GG116" s="116">
        <f t="shared" si="450"/>
        <v>-32312913.025117807</v>
      </c>
      <c r="GH116" s="116">
        <f t="shared" si="450"/>
        <v>-32533028.874507535</v>
      </c>
      <c r="GI116" s="116">
        <f t="shared" si="450"/>
        <v>-32753144.72389726</v>
      </c>
      <c r="GJ116" s="116">
        <f t="shared" si="450"/>
        <v>-32973260.573286984</v>
      </c>
      <c r="GK116" s="116">
        <f t="shared" si="450"/>
        <v>-33193376.422676716</v>
      </c>
      <c r="GL116" s="116">
        <f t="shared" si="450"/>
        <v>-33413492.272066433</v>
      </c>
      <c r="GM116" s="116">
        <f t="shared" si="450"/>
        <v>-33633608.121456161</v>
      </c>
      <c r="GN116" s="116">
        <f t="shared" si="450"/>
        <v>-33853723.970845893</v>
      </c>
      <c r="GO116" s="116">
        <f t="shared" si="450"/>
        <v>-34073839.82023561</v>
      </c>
      <c r="GP116" s="116">
        <f t="shared" si="450"/>
        <v>-34293955.669625342</v>
      </c>
      <c r="GQ116" s="116">
        <f t="shared" si="450"/>
        <v>-34514071.519015074</v>
      </c>
      <c r="GR116" s="116">
        <f t="shared" si="450"/>
        <v>-34734187.368404791</v>
      </c>
      <c r="GS116" s="116">
        <f t="shared" si="450"/>
        <v>-34954303.217794515</v>
      </c>
      <c r="GT116" s="116">
        <f t="shared" si="450"/>
        <v>-35174419.06718424</v>
      </c>
      <c r="GU116" s="116">
        <f t="shared" si="450"/>
        <v>-35394534.916573972</v>
      </c>
      <c r="GV116" s="116">
        <f t="shared" si="450"/>
        <v>-35614650.765963703</v>
      </c>
      <c r="GW116" s="116"/>
      <c r="GX116" s="572"/>
      <c r="GY116" s="601"/>
      <c r="GZ116" s="566">
        <f>SUM(GZ107:GZ115)</f>
        <v>-34293955.669625342</v>
      </c>
      <c r="HA116" s="566">
        <f>SUM(HA107:HA115)</f>
        <v>-29838230.405000001</v>
      </c>
      <c r="HB116" s="128">
        <f t="shared" si="328"/>
        <v>-4455725.2646253407</v>
      </c>
      <c r="HD116" s="110">
        <f>SUM(HD107:HD115)</f>
        <v>-34293955.669625342</v>
      </c>
      <c r="HE116" s="110">
        <f>SUM(HE107:HE115)</f>
        <v>-29838230.405000001</v>
      </c>
      <c r="HF116" s="110">
        <f t="shared" si="329"/>
        <v>-4455725.2646253407</v>
      </c>
      <c r="HH116" s="107">
        <f t="shared" si="327"/>
        <v>0</v>
      </c>
    </row>
    <row r="117" spans="1:216">
      <c r="D117" s="5"/>
      <c r="E117" s="5"/>
      <c r="F117" s="5"/>
      <c r="G117" s="5"/>
      <c r="H117" s="5"/>
      <c r="I117" s="5"/>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7"/>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7"/>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f t="shared" si="302"/>
        <v>0</v>
      </c>
      <c r="FX117" s="5"/>
      <c r="FY117" s="357"/>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69"/>
      <c r="GY117" s="599"/>
      <c r="GZ117" s="203"/>
      <c r="HA117" s="129"/>
      <c r="HB117" s="129"/>
      <c r="HD117" s="105"/>
      <c r="HE117" s="105"/>
      <c r="HF117" s="105"/>
      <c r="HH117" s="106">
        <f t="shared" si="327"/>
        <v>0</v>
      </c>
    </row>
    <row r="118" spans="1:216">
      <c r="A118" s="6" t="s">
        <v>385</v>
      </c>
      <c r="B118" s="6"/>
      <c r="D118" s="5"/>
      <c r="E118" s="5"/>
      <c r="F118" s="5"/>
      <c r="G118" s="5"/>
      <c r="H118" s="5"/>
      <c r="I118" s="5"/>
      <c r="J118" s="122">
        <f>J116+J104+J99+J93</f>
        <v>-687348.24</v>
      </c>
      <c r="K118" s="122">
        <f t="shared" ref="K118:AF118" si="451">K116+K104+K99+K93</f>
        <v>-1826116.28</v>
      </c>
      <c r="L118" s="122">
        <f t="shared" si="451"/>
        <v>-401572.85000000003</v>
      </c>
      <c r="M118" s="122">
        <f t="shared" si="451"/>
        <v>-707241.75999999989</v>
      </c>
      <c r="N118" s="122">
        <f t="shared" si="451"/>
        <v>-1430030.4399999997</v>
      </c>
      <c r="O118" s="122">
        <f t="shared" si="451"/>
        <v>-2987360.4200000004</v>
      </c>
      <c r="P118" s="122">
        <f t="shared" si="451"/>
        <v>-237043.35000000003</v>
      </c>
      <c r="Q118" s="122">
        <f t="shared" si="451"/>
        <v>0</v>
      </c>
      <c r="R118" s="122">
        <f t="shared" si="451"/>
        <v>-8989.41</v>
      </c>
      <c r="S118" s="122">
        <f t="shared" si="451"/>
        <v>-1914319.9140279423</v>
      </c>
      <c r="T118" s="122">
        <f t="shared" si="451"/>
        <v>-1914319.9140279423</v>
      </c>
      <c r="U118" s="122">
        <f t="shared" si="451"/>
        <v>-1914319.9140279423</v>
      </c>
      <c r="V118" s="122">
        <f t="shared" si="451"/>
        <v>-1914319.9140279423</v>
      </c>
      <c r="W118" s="122">
        <f t="shared" si="451"/>
        <v>-1914319.9140279423</v>
      </c>
      <c r="X118" s="122">
        <f t="shared" si="451"/>
        <v>-1914319.9140279423</v>
      </c>
      <c r="Y118" s="122">
        <f t="shared" si="451"/>
        <v>-1914319.9140279423</v>
      </c>
      <c r="Z118" s="122">
        <f t="shared" si="451"/>
        <v>-1914319.9140279423</v>
      </c>
      <c r="AA118" s="122">
        <f t="shared" si="451"/>
        <v>-1914319.9140279423</v>
      </c>
      <c r="AB118" s="122">
        <f t="shared" si="451"/>
        <v>-1892904.866179514</v>
      </c>
      <c r="AC118" s="122">
        <f t="shared" si="451"/>
        <v>-1892904.866179514</v>
      </c>
      <c r="AD118" s="122">
        <f t="shared" si="451"/>
        <v>-1892904.866179514</v>
      </c>
      <c r="AE118" s="122">
        <f t="shared" si="451"/>
        <v>-1892904.866179514</v>
      </c>
      <c r="AF118" s="122">
        <f t="shared" si="451"/>
        <v>-1892904.866179514</v>
      </c>
      <c r="AG118" s="7"/>
      <c r="AH118" s="116">
        <f t="shared" ref="AH118:BD118" si="452">AH116+AH104+AH100+AH93</f>
        <v>3203387.3424008107</v>
      </c>
      <c r="AI118" s="116">
        <f t="shared" si="452"/>
        <v>3207428.9427219015</v>
      </c>
      <c r="AJ118" s="116">
        <f t="shared" si="452"/>
        <v>3207803.705609832</v>
      </c>
      <c r="AK118" s="116">
        <f t="shared" si="452"/>
        <v>3206659.5796014499</v>
      </c>
      <c r="AL118" s="116">
        <f t="shared" si="452"/>
        <v>3208419.2018483076</v>
      </c>
      <c r="AM118" s="116">
        <f t="shared" si="452"/>
        <v>3206118.4042097321</v>
      </c>
      <c r="AN118" s="116">
        <f t="shared" si="452"/>
        <v>3214687.4693736127</v>
      </c>
      <c r="AO118" s="116">
        <f t="shared" si="452"/>
        <v>3224462.9338832349</v>
      </c>
      <c r="AP118" s="116">
        <f t="shared" si="452"/>
        <v>3225627.8914675787</v>
      </c>
      <c r="AQ118" s="116">
        <f t="shared" si="452"/>
        <v>3227278.5978517365</v>
      </c>
      <c r="AR118" s="116">
        <f t="shared" si="452"/>
        <v>3224918.1192927938</v>
      </c>
      <c r="AS118" s="116">
        <f t="shared" si="452"/>
        <v>3219740.7002792414</v>
      </c>
      <c r="AT118" s="116">
        <f t="shared" si="452"/>
        <v>3219036.5227195946</v>
      </c>
      <c r="AU118" s="116">
        <f t="shared" si="452"/>
        <v>3219062.0803933749</v>
      </c>
      <c r="AV118" s="116">
        <f t="shared" si="452"/>
        <v>3214641.6545995576</v>
      </c>
      <c r="AW118" s="116">
        <f t="shared" si="452"/>
        <v>3210006.2801137166</v>
      </c>
      <c r="AX118" s="116">
        <f t="shared" si="452"/>
        <v>3208132.1894726185</v>
      </c>
      <c r="AY118" s="116">
        <f t="shared" si="452"/>
        <v>3212131.5004730122</v>
      </c>
      <c r="AZ118" s="116">
        <f t="shared" si="452"/>
        <v>3220172.3633176964</v>
      </c>
      <c r="BA118" s="116">
        <f t="shared" si="452"/>
        <v>3223575.8611319447</v>
      </c>
      <c r="BB118" s="116">
        <f t="shared" si="452"/>
        <v>3219789.2903206395</v>
      </c>
      <c r="BC118" s="116">
        <f t="shared" si="452"/>
        <v>3214146.7325672656</v>
      </c>
      <c r="BD118" s="116">
        <f t="shared" si="452"/>
        <v>3208936.5744540533</v>
      </c>
      <c r="BE118" s="116">
        <f t="shared" ref="BE118" si="453">BE116+BE104+BE100+BE93</f>
        <v>3203897.9468267933</v>
      </c>
      <c r="BF118" s="595"/>
      <c r="BG118" s="116">
        <f t="shared" ref="BG118" si="454">BG116+BG104+BG100+BG93</f>
        <v>0</v>
      </c>
      <c r="BH118" s="116">
        <f t="shared" ref="BH118:CC118" si="455">BH116+BH104+BH100+BH93</f>
        <v>0</v>
      </c>
      <c r="BI118" s="116">
        <f t="shared" si="455"/>
        <v>0</v>
      </c>
      <c r="BJ118" s="116">
        <f t="shared" si="455"/>
        <v>0</v>
      </c>
      <c r="BK118" s="116">
        <f t="shared" si="455"/>
        <v>0</v>
      </c>
      <c r="BL118" s="116">
        <f t="shared" si="455"/>
        <v>0</v>
      </c>
      <c r="BM118" s="116">
        <f t="shared" si="455"/>
        <v>0</v>
      </c>
      <c r="BN118" s="116">
        <f t="shared" si="455"/>
        <v>0</v>
      </c>
      <c r="BO118" s="116">
        <f t="shared" si="455"/>
        <v>0</v>
      </c>
      <c r="BP118" s="116">
        <f t="shared" si="455"/>
        <v>0</v>
      </c>
      <c r="BQ118" s="116">
        <f t="shared" si="455"/>
        <v>0</v>
      </c>
      <c r="BR118" s="116">
        <f t="shared" si="455"/>
        <v>0</v>
      </c>
      <c r="BS118" s="116">
        <f t="shared" si="455"/>
        <v>0</v>
      </c>
      <c r="BT118" s="116">
        <f t="shared" si="455"/>
        <v>0</v>
      </c>
      <c r="BU118" s="116">
        <f t="shared" si="455"/>
        <v>0</v>
      </c>
      <c r="BV118" s="116">
        <f t="shared" si="455"/>
        <v>0</v>
      </c>
      <c r="BW118" s="116">
        <f t="shared" si="455"/>
        <v>0</v>
      </c>
      <c r="BX118" s="116">
        <f t="shared" si="455"/>
        <v>0</v>
      </c>
      <c r="BY118" s="116">
        <f t="shared" si="455"/>
        <v>0</v>
      </c>
      <c r="BZ118" s="116">
        <f t="shared" si="455"/>
        <v>0</v>
      </c>
      <c r="CA118" s="116">
        <f t="shared" si="455"/>
        <v>0</v>
      </c>
      <c r="CB118" s="116">
        <f t="shared" si="455"/>
        <v>0</v>
      </c>
      <c r="CC118" s="116">
        <f t="shared" si="455"/>
        <v>0</v>
      </c>
      <c r="CD118" s="5"/>
      <c r="CE118" s="116">
        <f t="shared" ref="CE118" si="456">CE116+CE104+CE100+CE93</f>
        <v>0</v>
      </c>
      <c r="CF118" s="116">
        <f t="shared" ref="CF118:DA118" si="457">CF116+CF104+CF100+CF93</f>
        <v>0</v>
      </c>
      <c r="CG118" s="116">
        <f t="shared" si="457"/>
        <v>0</v>
      </c>
      <c r="CH118" s="116">
        <f t="shared" si="457"/>
        <v>0</v>
      </c>
      <c r="CI118" s="116">
        <f t="shared" si="457"/>
        <v>0</v>
      </c>
      <c r="CJ118" s="116">
        <f t="shared" si="457"/>
        <v>0</v>
      </c>
      <c r="CK118" s="116">
        <f t="shared" si="457"/>
        <v>0</v>
      </c>
      <c r="CL118" s="116">
        <f t="shared" si="457"/>
        <v>0</v>
      </c>
      <c r="CM118" s="116">
        <f t="shared" si="457"/>
        <v>0</v>
      </c>
      <c r="CN118" s="116">
        <f t="shared" si="457"/>
        <v>0</v>
      </c>
      <c r="CO118" s="116">
        <f t="shared" si="457"/>
        <v>0</v>
      </c>
      <c r="CP118" s="116">
        <f t="shared" si="457"/>
        <v>0</v>
      </c>
      <c r="CQ118" s="116">
        <f t="shared" si="457"/>
        <v>0</v>
      </c>
      <c r="CR118" s="116">
        <f t="shared" si="457"/>
        <v>0</v>
      </c>
      <c r="CS118" s="116">
        <f t="shared" si="457"/>
        <v>0</v>
      </c>
      <c r="CT118" s="116">
        <f t="shared" si="457"/>
        <v>0</v>
      </c>
      <c r="CU118" s="116">
        <f t="shared" si="457"/>
        <v>0</v>
      </c>
      <c r="CV118" s="116">
        <f t="shared" si="457"/>
        <v>0</v>
      </c>
      <c r="CW118" s="116">
        <f t="shared" si="457"/>
        <v>0</v>
      </c>
      <c r="CX118" s="116">
        <f t="shared" si="457"/>
        <v>0</v>
      </c>
      <c r="CY118" s="116">
        <f t="shared" si="457"/>
        <v>0</v>
      </c>
      <c r="CZ118" s="116">
        <f t="shared" si="457"/>
        <v>0</v>
      </c>
      <c r="DA118" s="116">
        <f t="shared" si="457"/>
        <v>0</v>
      </c>
      <c r="DB118" s="5"/>
      <c r="DC118" s="116">
        <f t="shared" ref="DC118:DR118" si="458">DC116+DC104+DC100+DC93</f>
        <v>0</v>
      </c>
      <c r="DD118" s="116">
        <f t="shared" si="458"/>
        <v>0</v>
      </c>
      <c r="DE118" s="116">
        <f t="shared" si="458"/>
        <v>0</v>
      </c>
      <c r="DF118" s="116">
        <f t="shared" si="458"/>
        <v>0</v>
      </c>
      <c r="DG118" s="116">
        <f t="shared" si="458"/>
        <v>0</v>
      </c>
      <c r="DH118" s="116">
        <f t="shared" si="458"/>
        <v>0</v>
      </c>
      <c r="DI118" s="116">
        <f t="shared" si="458"/>
        <v>0</v>
      </c>
      <c r="DJ118" s="116">
        <f t="shared" si="458"/>
        <v>0</v>
      </c>
      <c r="DK118" s="116">
        <f t="shared" si="458"/>
        <v>0</v>
      </c>
      <c r="DL118" s="116">
        <f t="shared" si="458"/>
        <v>0</v>
      </c>
      <c r="DM118" s="116">
        <f t="shared" si="458"/>
        <v>0</v>
      </c>
      <c r="DN118" s="116">
        <f t="shared" si="458"/>
        <v>0</v>
      </c>
      <c r="DO118" s="116">
        <f t="shared" si="458"/>
        <v>0</v>
      </c>
      <c r="DP118" s="116">
        <f t="shared" si="458"/>
        <v>0</v>
      </c>
      <c r="DQ118" s="116">
        <f t="shared" si="458"/>
        <v>0</v>
      </c>
      <c r="DR118" s="116">
        <f t="shared" si="458"/>
        <v>0</v>
      </c>
      <c r="DS118" s="116">
        <f t="shared" ref="DS118:DY118" si="459">DS116+DS104+DS100+DS93</f>
        <v>0</v>
      </c>
      <c r="DT118" s="116">
        <f t="shared" si="459"/>
        <v>0</v>
      </c>
      <c r="DU118" s="116">
        <f t="shared" si="459"/>
        <v>0</v>
      </c>
      <c r="DV118" s="116">
        <f t="shared" si="459"/>
        <v>0</v>
      </c>
      <c r="DW118" s="116">
        <f t="shared" si="459"/>
        <v>0</v>
      </c>
      <c r="DX118" s="116">
        <f t="shared" si="459"/>
        <v>0</v>
      </c>
      <c r="DY118" s="116">
        <f t="shared" si="459"/>
        <v>0</v>
      </c>
      <c r="DZ118" s="5"/>
      <c r="EA118" s="116">
        <f t="shared" ref="EA118:EW118" si="460">EA116+EA104+EA100+EA93</f>
        <v>0</v>
      </c>
      <c r="EB118" s="116">
        <f t="shared" si="460"/>
        <v>0</v>
      </c>
      <c r="EC118" s="116">
        <f t="shared" si="460"/>
        <v>0</v>
      </c>
      <c r="ED118" s="116">
        <f t="shared" si="460"/>
        <v>0</v>
      </c>
      <c r="EE118" s="116">
        <f t="shared" si="460"/>
        <v>0</v>
      </c>
      <c r="EF118" s="116">
        <f t="shared" si="460"/>
        <v>0</v>
      </c>
      <c r="EG118" s="116">
        <f t="shared" si="460"/>
        <v>0</v>
      </c>
      <c r="EH118" s="116">
        <f t="shared" si="460"/>
        <v>0</v>
      </c>
      <c r="EI118" s="116">
        <f t="shared" si="460"/>
        <v>0</v>
      </c>
      <c r="EJ118" s="116">
        <f t="shared" si="460"/>
        <v>0</v>
      </c>
      <c r="EK118" s="116">
        <f t="shared" si="460"/>
        <v>0</v>
      </c>
      <c r="EL118" s="116">
        <f t="shared" si="460"/>
        <v>0</v>
      </c>
      <c r="EM118" s="116">
        <f t="shared" si="460"/>
        <v>0</v>
      </c>
      <c r="EN118" s="116">
        <f t="shared" si="460"/>
        <v>0</v>
      </c>
      <c r="EO118" s="116">
        <f t="shared" si="460"/>
        <v>0</v>
      </c>
      <c r="EP118" s="116">
        <f t="shared" si="460"/>
        <v>0</v>
      </c>
      <c r="EQ118" s="116">
        <f t="shared" si="460"/>
        <v>0</v>
      </c>
      <c r="ER118" s="116">
        <f t="shared" si="460"/>
        <v>0</v>
      </c>
      <c r="ES118" s="116">
        <f t="shared" si="460"/>
        <v>0</v>
      </c>
      <c r="ET118" s="116">
        <f t="shared" si="460"/>
        <v>0</v>
      </c>
      <c r="EU118" s="116">
        <f t="shared" si="460"/>
        <v>0</v>
      </c>
      <c r="EV118" s="116">
        <f t="shared" si="460"/>
        <v>0</v>
      </c>
      <c r="EW118" s="116">
        <f t="shared" si="460"/>
        <v>0</v>
      </c>
      <c r="EX118" s="5"/>
      <c r="EY118" s="116">
        <f t="shared" ref="EY118:FU118" si="461">EY116+EY104+EY100+EY93</f>
        <v>0</v>
      </c>
      <c r="EZ118" s="116">
        <f t="shared" si="461"/>
        <v>0</v>
      </c>
      <c r="FA118" s="116">
        <f t="shared" si="461"/>
        <v>0</v>
      </c>
      <c r="FB118" s="116">
        <f t="shared" si="461"/>
        <v>0</v>
      </c>
      <c r="FC118" s="116">
        <f t="shared" si="461"/>
        <v>0</v>
      </c>
      <c r="FD118" s="116">
        <f t="shared" si="461"/>
        <v>0</v>
      </c>
      <c r="FE118" s="116">
        <f t="shared" si="461"/>
        <v>0</v>
      </c>
      <c r="FF118" s="116">
        <f t="shared" si="461"/>
        <v>0</v>
      </c>
      <c r="FG118" s="116">
        <f t="shared" si="461"/>
        <v>0</v>
      </c>
      <c r="FH118" s="116">
        <f t="shared" si="461"/>
        <v>0</v>
      </c>
      <c r="FI118" s="116">
        <f t="shared" si="461"/>
        <v>0</v>
      </c>
      <c r="FJ118" s="116">
        <f t="shared" si="461"/>
        <v>0</v>
      </c>
      <c r="FK118" s="116">
        <f t="shared" si="461"/>
        <v>0</v>
      </c>
      <c r="FL118" s="116">
        <f t="shared" si="461"/>
        <v>0</v>
      </c>
      <c r="FM118" s="116">
        <f t="shared" si="461"/>
        <v>0</v>
      </c>
      <c r="FN118" s="116">
        <f t="shared" si="461"/>
        <v>0</v>
      </c>
      <c r="FO118" s="116">
        <f t="shared" si="461"/>
        <v>0</v>
      </c>
      <c r="FP118" s="116">
        <f t="shared" si="461"/>
        <v>0</v>
      </c>
      <c r="FQ118" s="116">
        <f t="shared" si="461"/>
        <v>0</v>
      </c>
      <c r="FR118" s="116">
        <f t="shared" si="461"/>
        <v>0</v>
      </c>
      <c r="FS118" s="116">
        <f t="shared" si="461"/>
        <v>0</v>
      </c>
      <c r="FT118" s="116">
        <f t="shared" si="461"/>
        <v>0</v>
      </c>
      <c r="FU118" s="116">
        <f t="shared" si="461"/>
        <v>0</v>
      </c>
      <c r="FV118" s="5"/>
      <c r="FW118" s="116">
        <f t="shared" si="302"/>
        <v>0</v>
      </c>
      <c r="FX118" s="5"/>
      <c r="FY118" s="359">
        <f>FY116+FY104+FY100+FY93</f>
        <v>-467177418.90000004</v>
      </c>
      <c r="FZ118" s="116">
        <f t="shared" ref="FZ118:GV118" si="462">FZ116+FZ104+FZ100+FZ93</f>
        <v>-469697499.60272187</v>
      </c>
      <c r="GA118" s="116">
        <f t="shared" si="462"/>
        <v>-471079187.02833176</v>
      </c>
      <c r="GB118" s="116">
        <f t="shared" si="462"/>
        <v>-473884273.7579332</v>
      </c>
      <c r="GC118" s="116">
        <f t="shared" si="462"/>
        <v>-476385451.19978154</v>
      </c>
      <c r="GD118" s="116">
        <f t="shared" si="462"/>
        <v>-478161539.16399109</v>
      </c>
      <c r="GE118" s="116">
        <f t="shared" si="462"/>
        <v>-478388866.21336472</v>
      </c>
      <c r="GF118" s="116">
        <f t="shared" si="462"/>
        <v>-481376285.79724801</v>
      </c>
      <c r="GG118" s="116">
        <f t="shared" si="462"/>
        <v>-484601913.6887157</v>
      </c>
      <c r="GH118" s="116">
        <f t="shared" si="462"/>
        <v>-487820202.87656742</v>
      </c>
      <c r="GI118" s="116">
        <f t="shared" si="462"/>
        <v>-489130801.08183229</v>
      </c>
      <c r="GJ118" s="116">
        <f t="shared" si="462"/>
        <v>-490436221.8680836</v>
      </c>
      <c r="GK118" s="116">
        <f t="shared" si="462"/>
        <v>-491740938.47677529</v>
      </c>
      <c r="GL118" s="116">
        <f t="shared" si="462"/>
        <v>-493045680.64314067</v>
      </c>
      <c r="GM118" s="116">
        <f t="shared" si="462"/>
        <v>-494346002.38371241</v>
      </c>
      <c r="GN118" s="116">
        <f t="shared" si="462"/>
        <v>-495641688.74979812</v>
      </c>
      <c r="GO118" s="116">
        <f t="shared" si="462"/>
        <v>-496935501.02524275</v>
      </c>
      <c r="GP118" s="116">
        <f t="shared" si="462"/>
        <v>-498233312.6116879</v>
      </c>
      <c r="GQ118" s="116">
        <f t="shared" si="462"/>
        <v>-499539165.06097764</v>
      </c>
      <c r="GR118" s="116">
        <f t="shared" si="462"/>
        <v>-500869836.05593002</v>
      </c>
      <c r="GS118" s="116">
        <f t="shared" si="462"/>
        <v>-502196720.48007119</v>
      </c>
      <c r="GT118" s="116">
        <f t="shared" si="462"/>
        <v>-503517962.34645897</v>
      </c>
      <c r="GU118" s="116">
        <f t="shared" si="462"/>
        <v>-504833994.05473346</v>
      </c>
      <c r="GV118" s="116">
        <f t="shared" si="462"/>
        <v>-506144987.13538069</v>
      </c>
      <c r="GW118" s="116"/>
      <c r="GX118" s="572"/>
      <c r="GY118" s="601"/>
      <c r="GZ118" s="566">
        <f>GZ116+GZ104+GZ100+GZ93</f>
        <v>-498267846.99169177</v>
      </c>
      <c r="HA118" s="566">
        <f>HA116+HA104+HA100+HA93</f>
        <v>-453490335.72999877</v>
      </c>
      <c r="HB118" s="128">
        <f t="shared" si="328"/>
        <v>-44777511.261693001</v>
      </c>
      <c r="HD118" s="110">
        <f>HD116+HD104+HD100+HD93</f>
        <v>-488364367.50212318</v>
      </c>
      <c r="HE118" s="110">
        <f>HE116+HE104+HE100+HE93</f>
        <v>-453490335.72999877</v>
      </c>
      <c r="HF118" s="110">
        <f t="shared" si="329"/>
        <v>-34874031.77212441</v>
      </c>
      <c r="HH118" s="107">
        <f t="shared" si="327"/>
        <v>9903479.4895685911</v>
      </c>
    </row>
    <row r="119" spans="1:216">
      <c r="D119" s="5"/>
      <c r="E119" s="5"/>
      <c r="F119" s="5"/>
      <c r="G119" s="5"/>
      <c r="H119" s="5"/>
      <c r="I119" s="5"/>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7"/>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7"/>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f t="shared" si="302"/>
        <v>0</v>
      </c>
      <c r="FX119" s="5"/>
      <c r="FY119" s="357"/>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69"/>
      <c r="GY119" s="599"/>
      <c r="GZ119" s="203"/>
      <c r="HA119" s="129"/>
      <c r="HB119" s="129"/>
      <c r="HD119" s="105"/>
      <c r="HE119" s="105"/>
      <c r="HF119" s="105"/>
      <c r="HH119" s="106">
        <f t="shared" si="327"/>
        <v>0</v>
      </c>
    </row>
    <row r="120" spans="1:216">
      <c r="D120" s="5"/>
      <c r="E120" s="5"/>
      <c r="F120" s="5"/>
      <c r="G120" s="5"/>
      <c r="H120" s="5"/>
      <c r="I120" s="5"/>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7"/>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7"/>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f t="shared" si="302"/>
        <v>0</v>
      </c>
      <c r="FX120" s="5"/>
      <c r="FY120" s="357"/>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69"/>
      <c r="GY120" s="599"/>
      <c r="GZ120" s="203"/>
      <c r="HA120" s="129"/>
      <c r="HB120" s="129"/>
      <c r="HD120" s="105"/>
      <c r="HE120" s="105"/>
      <c r="HF120" s="105"/>
      <c r="HH120" s="106">
        <f t="shared" si="327"/>
        <v>0</v>
      </c>
    </row>
    <row r="121" spans="1:216" ht="13.5" thickBot="1">
      <c r="A121" s="6" t="s">
        <v>368</v>
      </c>
      <c r="B121" s="6"/>
      <c r="D121" s="5"/>
      <c r="E121" s="5"/>
      <c r="F121" s="5"/>
      <c r="G121" s="5"/>
      <c r="H121" s="5"/>
      <c r="I121" s="5"/>
      <c r="J121" s="123">
        <f t="shared" ref="J121" si="463">J118+J71</f>
        <v>-17180992.839999996</v>
      </c>
      <c r="K121" s="123">
        <f t="shared" ref="K121:AF121" si="464">K118+K71</f>
        <v>-16911642.149999995</v>
      </c>
      <c r="L121" s="123">
        <f t="shared" si="464"/>
        <v>-31374944.839999966</v>
      </c>
      <c r="M121" s="123">
        <f t="shared" si="464"/>
        <v>-27580000.400000002</v>
      </c>
      <c r="N121" s="123">
        <f t="shared" si="464"/>
        <v>-13146916.470000021</v>
      </c>
      <c r="O121" s="123">
        <f t="shared" si="464"/>
        <v>-27839983.089999996</v>
      </c>
      <c r="P121" s="123">
        <f t="shared" si="464"/>
        <v>-16362774.350000001</v>
      </c>
      <c r="Q121" s="123">
        <f t="shared" si="464"/>
        <v>-11809534.449999996</v>
      </c>
      <c r="R121" s="123">
        <f t="shared" si="464"/>
        <v>-27935975.609999999</v>
      </c>
      <c r="S121" s="123">
        <f t="shared" si="464"/>
        <v>-26040881.713254176</v>
      </c>
      <c r="T121" s="123">
        <f t="shared" si="464"/>
        <v>-26040881.713254176</v>
      </c>
      <c r="U121" s="123">
        <f t="shared" si="464"/>
        <v>-26040881.713254176</v>
      </c>
      <c r="V121" s="123">
        <f t="shared" si="464"/>
        <v>-26040881.713254176</v>
      </c>
      <c r="W121" s="123">
        <f t="shared" si="464"/>
        <v>-26040881.713254176</v>
      </c>
      <c r="X121" s="123">
        <f t="shared" si="464"/>
        <v>-28305469.823254175</v>
      </c>
      <c r="Y121" s="123">
        <f t="shared" si="464"/>
        <v>-26040881.713254176</v>
      </c>
      <c r="Z121" s="123">
        <f t="shared" si="464"/>
        <v>-26040881.713254176</v>
      </c>
      <c r="AA121" s="123">
        <f t="shared" si="464"/>
        <v>-26040881.713254176</v>
      </c>
      <c r="AB121" s="123">
        <f t="shared" si="464"/>
        <v>-26589051.471663978</v>
      </c>
      <c r="AC121" s="123">
        <f t="shared" si="464"/>
        <v>-26589051.471663978</v>
      </c>
      <c r="AD121" s="123">
        <f t="shared" si="464"/>
        <v>-26589051.471663978</v>
      </c>
      <c r="AE121" s="123">
        <f t="shared" si="464"/>
        <v>-26589051.471663978</v>
      </c>
      <c r="AF121" s="123">
        <f t="shared" si="464"/>
        <v>-26589051.471663978</v>
      </c>
      <c r="AG121" s="7"/>
      <c r="AH121" s="118">
        <f t="shared" ref="AH121:BE121" si="465">AH118+AH71</f>
        <v>47909715.260303199</v>
      </c>
      <c r="AI121" s="118">
        <f t="shared" si="465"/>
        <v>47953928.451775283</v>
      </c>
      <c r="AJ121" s="118">
        <f t="shared" si="465"/>
        <v>48049721.656048894</v>
      </c>
      <c r="AK121" s="118">
        <f t="shared" si="465"/>
        <v>48111084.124753006</v>
      </c>
      <c r="AL121" s="118">
        <f t="shared" si="465"/>
        <v>48163303.567364112</v>
      </c>
      <c r="AM121" s="118">
        <f t="shared" si="465"/>
        <v>48455730.787256844</v>
      </c>
      <c r="AN121" s="118">
        <f t="shared" si="465"/>
        <v>48877329.610652417</v>
      </c>
      <c r="AO121" s="118">
        <f t="shared" si="465"/>
        <v>49064222.734089822</v>
      </c>
      <c r="AP121" s="118">
        <f t="shared" si="465"/>
        <v>49099729.852469154</v>
      </c>
      <c r="AQ121" s="118">
        <f t="shared" si="465"/>
        <v>49215828.259336635</v>
      </c>
      <c r="AR121" s="118">
        <f t="shared" si="465"/>
        <v>49424131.874290794</v>
      </c>
      <c r="AS121" s="118">
        <f t="shared" si="465"/>
        <v>49744793.147843026</v>
      </c>
      <c r="AT121" s="118">
        <f t="shared" si="465"/>
        <v>49999171.187830746</v>
      </c>
      <c r="AU121" s="118">
        <f t="shared" si="465"/>
        <v>50085992.615160272</v>
      </c>
      <c r="AV121" s="118">
        <f t="shared" si="465"/>
        <v>50150326.800815172</v>
      </c>
      <c r="AW121" s="118">
        <f t="shared" si="465"/>
        <v>50242960.952511027</v>
      </c>
      <c r="AX121" s="118">
        <f t="shared" si="465"/>
        <v>50347645.655940309</v>
      </c>
      <c r="AY121" s="118">
        <f t="shared" si="465"/>
        <v>50439661.142020635</v>
      </c>
      <c r="AZ121" s="118">
        <f t="shared" si="465"/>
        <v>50635114.047374465</v>
      </c>
      <c r="BA121" s="118">
        <f t="shared" si="465"/>
        <v>50770525.298330471</v>
      </c>
      <c r="BB121" s="118">
        <f t="shared" si="465"/>
        <v>50764522.331453897</v>
      </c>
      <c r="BC121" s="118">
        <f t="shared" si="465"/>
        <v>50770981.113130197</v>
      </c>
      <c r="BD121" s="118">
        <f t="shared" si="465"/>
        <v>50788907.025752239</v>
      </c>
      <c r="BE121" s="118">
        <f t="shared" si="465"/>
        <v>51181046.620995522</v>
      </c>
      <c r="BF121" s="595"/>
      <c r="BG121" s="118">
        <f t="shared" ref="BG121" si="466">BG118+BG71</f>
        <v>1180832.77</v>
      </c>
      <c r="BH121" s="118">
        <f t="shared" ref="BH121:CC121" si="467">BH118+BH71</f>
        <v>1203113.6999999997</v>
      </c>
      <c r="BI121" s="118">
        <f t="shared" si="467"/>
        <v>1220955.3</v>
      </c>
      <c r="BJ121" s="118">
        <f t="shared" si="467"/>
        <v>1248170.45</v>
      </c>
      <c r="BK121" s="118">
        <f t="shared" si="467"/>
        <v>1270732.8500000001</v>
      </c>
      <c r="BL121" s="118">
        <f t="shared" si="467"/>
        <v>1287802.92</v>
      </c>
      <c r="BM121" s="118">
        <f t="shared" si="467"/>
        <v>1305126.3199999996</v>
      </c>
      <c r="BN121" s="118">
        <f t="shared" si="467"/>
        <v>1317373.6299999997</v>
      </c>
      <c r="BO121" s="118">
        <f t="shared" si="467"/>
        <v>1328368.8099999998</v>
      </c>
      <c r="BP121" s="118">
        <f t="shared" si="467"/>
        <v>1163791.8608333331</v>
      </c>
      <c r="BQ121" s="118">
        <f t="shared" si="467"/>
        <v>1163791.8608333331</v>
      </c>
      <c r="BR121" s="118">
        <f t="shared" si="467"/>
        <v>1163791.8608333331</v>
      </c>
      <c r="BS121" s="118">
        <f t="shared" si="467"/>
        <v>1163791.8608333331</v>
      </c>
      <c r="BT121" s="118">
        <f t="shared" si="467"/>
        <v>1163791.8608333331</v>
      </c>
      <c r="BU121" s="118">
        <f t="shared" si="467"/>
        <v>1163791.8608333331</v>
      </c>
      <c r="BV121" s="118">
        <f t="shared" si="467"/>
        <v>1163791.8608333331</v>
      </c>
      <c r="BW121" s="118">
        <f t="shared" si="467"/>
        <v>1163791.8608333331</v>
      </c>
      <c r="BX121" s="118">
        <f t="shared" si="467"/>
        <v>1163791.8608333331</v>
      </c>
      <c r="BY121" s="118">
        <f t="shared" si="467"/>
        <v>1163791.8608333331</v>
      </c>
      <c r="BZ121" s="118">
        <f t="shared" si="467"/>
        <v>1163791.8608333331</v>
      </c>
      <c r="CA121" s="118">
        <f t="shared" si="467"/>
        <v>1163791.8608333331</v>
      </c>
      <c r="CB121" s="118">
        <f t="shared" si="467"/>
        <v>1163791.8608333331</v>
      </c>
      <c r="CC121" s="118">
        <f t="shared" si="467"/>
        <v>1163791.8608333331</v>
      </c>
      <c r="CD121" s="5"/>
      <c r="CE121" s="118">
        <f t="shared" ref="CE121" si="468">CE118+CE71</f>
        <v>106958.86000000066</v>
      </c>
      <c r="CF121" s="118">
        <f t="shared" ref="CF121:DA121" si="469">CF118+CF71</f>
        <v>106958.83000000317</v>
      </c>
      <c r="CG121" s="118">
        <f t="shared" si="469"/>
        <v>103859.88999999783</v>
      </c>
      <c r="CH121" s="118">
        <f t="shared" si="469"/>
        <v>106958.89000000042</v>
      </c>
      <c r="CI121" s="118">
        <f t="shared" si="469"/>
        <v>106958.8699999988</v>
      </c>
      <c r="CJ121" s="118">
        <f t="shared" si="469"/>
        <v>106967.8799999983</v>
      </c>
      <c r="CK121" s="118">
        <f t="shared" si="469"/>
        <v>106958.89000000113</v>
      </c>
      <c r="CL121" s="118">
        <f t="shared" si="469"/>
        <v>106958.88000000085</v>
      </c>
      <c r="CM121" s="118">
        <f t="shared" si="469"/>
        <v>106980.49999999946</v>
      </c>
      <c r="CN121" s="118">
        <f t="shared" si="469"/>
        <v>107005.93387223331</v>
      </c>
      <c r="CO121" s="118">
        <f t="shared" si="469"/>
        <v>107005.93387223331</v>
      </c>
      <c r="CP121" s="118">
        <f t="shared" si="469"/>
        <v>107005.93387223331</v>
      </c>
      <c r="CQ121" s="118">
        <f t="shared" si="469"/>
        <v>107005.93387223331</v>
      </c>
      <c r="CR121" s="118">
        <f t="shared" si="469"/>
        <v>107005.93387223331</v>
      </c>
      <c r="CS121" s="118">
        <f t="shared" si="469"/>
        <v>107005.93387223331</v>
      </c>
      <c r="CT121" s="118">
        <f t="shared" si="469"/>
        <v>107005.93387223331</v>
      </c>
      <c r="CU121" s="118">
        <f t="shared" si="469"/>
        <v>107005.93387223331</v>
      </c>
      <c r="CV121" s="118">
        <f t="shared" si="469"/>
        <v>107005.93387223331</v>
      </c>
      <c r="CW121" s="118">
        <f t="shared" si="469"/>
        <v>107005.93387223331</v>
      </c>
      <c r="CX121" s="118">
        <f t="shared" si="469"/>
        <v>107005.93387223331</v>
      </c>
      <c r="CY121" s="118">
        <f t="shared" si="469"/>
        <v>107005.93387223331</v>
      </c>
      <c r="CZ121" s="118">
        <f t="shared" si="469"/>
        <v>107005.93387223331</v>
      </c>
      <c r="DA121" s="118">
        <f t="shared" si="469"/>
        <v>107005.93387223331</v>
      </c>
      <c r="DB121" s="5"/>
      <c r="DC121" s="118">
        <f t="shared" ref="DC121:DR121" si="470">DC118+DC71</f>
        <v>297898.21428571426</v>
      </c>
      <c r="DD121" s="118">
        <f t="shared" si="470"/>
        <v>297898.21428571426</v>
      </c>
      <c r="DE121" s="118">
        <f t="shared" si="470"/>
        <v>297898.21428571426</v>
      </c>
      <c r="DF121" s="118">
        <f t="shared" si="470"/>
        <v>297898.21428571426</v>
      </c>
      <c r="DG121" s="118">
        <f t="shared" si="470"/>
        <v>297898.21428571426</v>
      </c>
      <c r="DH121" s="118">
        <f t="shared" si="470"/>
        <v>297898.21428571426</v>
      </c>
      <c r="DI121" s="118">
        <f t="shared" si="470"/>
        <v>297898.21428571426</v>
      </c>
      <c r="DJ121" s="118">
        <f t="shared" si="470"/>
        <v>297898.21428571426</v>
      </c>
      <c r="DK121" s="118">
        <f t="shared" si="470"/>
        <v>297898.21428571426</v>
      </c>
      <c r="DL121" s="118">
        <f t="shared" si="470"/>
        <v>297898.21428571426</v>
      </c>
      <c r="DM121" s="118">
        <f t="shared" si="470"/>
        <v>297898.21428571426</v>
      </c>
      <c r="DN121" s="118">
        <f t="shared" si="470"/>
        <v>297898.21428571426</v>
      </c>
      <c r="DO121" s="118">
        <f t="shared" si="470"/>
        <v>297898.21428571426</v>
      </c>
      <c r="DP121" s="118">
        <f t="shared" si="470"/>
        <v>297898.21428571426</v>
      </c>
      <c r="DQ121" s="118">
        <f t="shared" si="470"/>
        <v>297898.21428571426</v>
      </c>
      <c r="DR121" s="118">
        <f t="shared" si="470"/>
        <v>297898.21428571426</v>
      </c>
      <c r="DS121" s="118">
        <f t="shared" ref="DS121:DY121" si="471">DS118+DS71</f>
        <v>297898.21428571426</v>
      </c>
      <c r="DT121" s="118">
        <f t="shared" si="471"/>
        <v>297898.21428571426</v>
      </c>
      <c r="DU121" s="118">
        <f t="shared" si="471"/>
        <v>297898.21428571426</v>
      </c>
      <c r="DV121" s="118">
        <f t="shared" si="471"/>
        <v>297898.21428571426</v>
      </c>
      <c r="DW121" s="118">
        <f t="shared" si="471"/>
        <v>297898.21428571426</v>
      </c>
      <c r="DX121" s="118">
        <f t="shared" si="471"/>
        <v>297898.21428571426</v>
      </c>
      <c r="DY121" s="118">
        <f t="shared" si="471"/>
        <v>297898.21428571426</v>
      </c>
      <c r="DZ121" s="5"/>
      <c r="EA121" s="118">
        <f t="shared" ref="EA121:EW121" si="472">EA118+EA71</f>
        <v>-510132.91</v>
      </c>
      <c r="EB121" s="118">
        <f t="shared" si="472"/>
        <v>-1297299.19</v>
      </c>
      <c r="EC121" s="118">
        <f t="shared" si="472"/>
        <v>-4262791.68</v>
      </c>
      <c r="ED121" s="118">
        <f t="shared" si="472"/>
        <v>-2233010.84</v>
      </c>
      <c r="EE121" s="118">
        <f t="shared" si="472"/>
        <v>-380160.63</v>
      </c>
      <c r="EF121" s="118">
        <f t="shared" si="472"/>
        <v>-1034852.98</v>
      </c>
      <c r="EG121" s="118">
        <f t="shared" si="472"/>
        <v>-629271.74</v>
      </c>
      <c r="EH121" s="118">
        <f t="shared" si="472"/>
        <v>-508069.05</v>
      </c>
      <c r="EI121" s="118">
        <f t="shared" si="472"/>
        <v>-1145320.17</v>
      </c>
      <c r="EJ121" s="118">
        <f t="shared" si="472"/>
        <v>-1200000</v>
      </c>
      <c r="EK121" s="118">
        <f t="shared" si="472"/>
        <v>-1180000</v>
      </c>
      <c r="EL121" s="118">
        <f t="shared" si="472"/>
        <v>-1300000</v>
      </c>
      <c r="EM121" s="118">
        <f t="shared" si="472"/>
        <v>-1400000</v>
      </c>
      <c r="EN121" s="118">
        <f t="shared" si="472"/>
        <v>-1125000</v>
      </c>
      <c r="EO121" s="118">
        <f t="shared" si="472"/>
        <v>-1375000</v>
      </c>
      <c r="EP121" s="118">
        <f t="shared" si="472"/>
        <v>-500000</v>
      </c>
      <c r="EQ121" s="118">
        <f t="shared" si="472"/>
        <v>-205000</v>
      </c>
      <c r="ER121" s="118">
        <f t="shared" si="472"/>
        <v>-305000</v>
      </c>
      <c r="ES121" s="118">
        <f t="shared" si="472"/>
        <v>-23000</v>
      </c>
      <c r="ET121" s="118">
        <f t="shared" si="472"/>
        <v>-23000</v>
      </c>
      <c r="EU121" s="118">
        <f t="shared" si="472"/>
        <v>-1313000</v>
      </c>
      <c r="EV121" s="118">
        <f t="shared" si="472"/>
        <v>-23000</v>
      </c>
      <c r="EW121" s="118">
        <f t="shared" si="472"/>
        <v>-23000</v>
      </c>
      <c r="EX121" s="5"/>
      <c r="EY121" s="118">
        <f t="shared" ref="EY121:FU121" si="473">EY118+EY71</f>
        <v>-3101084.8700000006</v>
      </c>
      <c r="EZ121" s="118">
        <f t="shared" si="473"/>
        <v>-4430250.13</v>
      </c>
      <c r="FA121" s="118">
        <f t="shared" si="473"/>
        <v>-4272465.7599999988</v>
      </c>
      <c r="FB121" s="118">
        <f t="shared" si="473"/>
        <v>-5382113.6400000006</v>
      </c>
      <c r="FC121" s="118">
        <f t="shared" si="473"/>
        <v>-5058082.8000000007</v>
      </c>
      <c r="FD121" s="118">
        <f t="shared" si="473"/>
        <v>-7933871.6300000008</v>
      </c>
      <c r="FE121" s="118">
        <f t="shared" si="473"/>
        <v>-4280013.6100000022</v>
      </c>
      <c r="FF121" s="118">
        <f t="shared" si="473"/>
        <v>-6230511.2700000005</v>
      </c>
      <c r="FG121" s="118">
        <f t="shared" si="473"/>
        <v>-6869372.3699999973</v>
      </c>
      <c r="FH121" s="118">
        <f t="shared" si="473"/>
        <v>0</v>
      </c>
      <c r="FI121" s="118">
        <f t="shared" si="473"/>
        <v>0</v>
      </c>
      <c r="FJ121" s="118">
        <f t="shared" si="473"/>
        <v>0</v>
      </c>
      <c r="FK121" s="118">
        <f t="shared" si="473"/>
        <v>0</v>
      </c>
      <c r="FL121" s="118">
        <f t="shared" si="473"/>
        <v>0</v>
      </c>
      <c r="FM121" s="118">
        <f t="shared" si="473"/>
        <v>0</v>
      </c>
      <c r="FN121" s="118">
        <f t="shared" si="473"/>
        <v>0</v>
      </c>
      <c r="FO121" s="118">
        <f t="shared" si="473"/>
        <v>0</v>
      </c>
      <c r="FP121" s="118">
        <f t="shared" si="473"/>
        <v>-2627330.1399999997</v>
      </c>
      <c r="FQ121" s="118">
        <f t="shared" si="473"/>
        <v>0</v>
      </c>
      <c r="FR121" s="118">
        <f t="shared" si="473"/>
        <v>0</v>
      </c>
      <c r="FS121" s="118">
        <f t="shared" si="473"/>
        <v>0</v>
      </c>
      <c r="FT121" s="118">
        <f t="shared" si="473"/>
        <v>0</v>
      </c>
      <c r="FU121" s="118">
        <f t="shared" si="473"/>
        <v>0</v>
      </c>
      <c r="FV121" s="5"/>
      <c r="FW121" s="118">
        <f>SUM(EY121:FU121)</f>
        <v>-50185096.219999999</v>
      </c>
      <c r="FX121" s="5"/>
      <c r="FY121" s="360">
        <f t="shared" ref="FY121:FZ121" si="474">FY118+FY71</f>
        <v>-7338927989.8984585</v>
      </c>
      <c r="FZ121" s="118">
        <f t="shared" si="474"/>
        <v>-7367675397.5745201</v>
      </c>
      <c r="GA121" s="118">
        <f t="shared" ref="GA121:GV121" si="475">GA118+GA71</f>
        <v>-7394693898.5048542</v>
      </c>
      <c r="GB121" s="118">
        <f t="shared" si="475"/>
        <v>-7404517493.7538939</v>
      </c>
      <c r="GC121" s="118">
        <f t="shared" si="475"/>
        <v>-7419138699.9955425</v>
      </c>
      <c r="GD121" s="118">
        <f t="shared" si="475"/>
        <v>-7450684860.8170843</v>
      </c>
      <c r="GE121" s="118">
        <f t="shared" si="475"/>
        <v>-7464446151.7420235</v>
      </c>
      <c r="GF121" s="118">
        <f t="shared" si="475"/>
        <v>-7493948298.2003984</v>
      </c>
      <c r="GG121" s="118">
        <f t="shared" si="475"/>
        <v>-7526222144.0071535</v>
      </c>
      <c r="GH121" s="118">
        <f t="shared" si="475"/>
        <v>-7541220551.6407776</v>
      </c>
      <c r="GI121" s="118">
        <f t="shared" si="475"/>
        <v>-7564972497.8108034</v>
      </c>
      <c r="GJ121" s="118">
        <f t="shared" si="475"/>
        <v>-7589065105.254384</v>
      </c>
      <c r="GK121" s="118">
        <f t="shared" si="475"/>
        <v>-7613292090.7379522</v>
      </c>
      <c r="GL121" s="118">
        <f t="shared" si="475"/>
        <v>-7637505897.6488495</v>
      </c>
      <c r="GM121" s="118">
        <f t="shared" si="475"/>
        <v>-7662059038.7454033</v>
      </c>
      <c r="GN121" s="118">
        <f t="shared" si="475"/>
        <v>-7684190225.8836498</v>
      </c>
      <c r="GO121" s="118">
        <f t="shared" si="475"/>
        <v>-7709565685.8353262</v>
      </c>
      <c r="GP121" s="118">
        <f t="shared" si="475"/>
        <v>-7735328161.2730846</v>
      </c>
      <c r="GQ121" s="118">
        <f t="shared" si="475"/>
        <v>-7758558759.4761963</v>
      </c>
      <c r="GR121" s="118">
        <f t="shared" si="475"/>
        <v>-7784285929.3118525</v>
      </c>
      <c r="GS121" s="118">
        <f t="shared" si="475"/>
        <v>-7810007096.1806345</v>
      </c>
      <c r="GT121" s="118">
        <f t="shared" si="475"/>
        <v>-7834444721.8310919</v>
      </c>
      <c r="GU121" s="118">
        <f t="shared" si="475"/>
        <v>-7860190273.3941727</v>
      </c>
      <c r="GV121" s="118">
        <f t="shared" si="475"/>
        <v>-7886327964.552495</v>
      </c>
      <c r="GW121" s="118"/>
      <c r="GX121" s="573"/>
      <c r="GY121" s="602"/>
      <c r="GZ121" s="567">
        <f>GZ118+GZ71</f>
        <v>-7735755457.701931</v>
      </c>
      <c r="HA121" s="567">
        <f>HA118+HA71</f>
        <v>-7251056396.2887621</v>
      </c>
      <c r="HB121" s="130">
        <f t="shared" si="328"/>
        <v>-484699061.41316891</v>
      </c>
      <c r="HD121" s="132">
        <f>HD118+HD71</f>
        <v>-7739479005.9478264</v>
      </c>
      <c r="HE121" s="132">
        <f>HE118+HE71</f>
        <v>-7251056396.2887621</v>
      </c>
      <c r="HF121" s="132">
        <f t="shared" si="329"/>
        <v>-488422609.65906429</v>
      </c>
      <c r="HH121" s="598">
        <f t="shared" si="327"/>
        <v>-3723548.2458953857</v>
      </c>
    </row>
    <row r="122" spans="1:216" ht="14.25" thickTop="1" thickBot="1">
      <c r="FY122" s="111">
        <f>Scenarios!AB124</f>
        <v>-7338927989.8984575</v>
      </c>
      <c r="GX122" s="402"/>
      <c r="GY122" s="34"/>
      <c r="GZ122" s="502"/>
      <c r="HA122" s="205"/>
      <c r="HB122" s="203"/>
      <c r="HD122" s="105"/>
      <c r="HE122" s="105"/>
      <c r="HF122" s="105"/>
      <c r="HH122" s="106">
        <f t="shared" si="327"/>
        <v>0</v>
      </c>
    </row>
    <row r="123" spans="1:216">
      <c r="GX123" s="402"/>
      <c r="GY123" s="34"/>
      <c r="GZ123" s="502"/>
      <c r="HA123" s="205"/>
      <c r="HB123" s="203"/>
      <c r="HD123" s="105"/>
      <c r="HE123" s="105"/>
      <c r="HF123" s="105"/>
      <c r="HH123" s="106">
        <f t="shared" si="327"/>
        <v>0</v>
      </c>
    </row>
    <row r="124" spans="1:216" ht="13.5" thickBot="1">
      <c r="GX124" s="403"/>
      <c r="GY124" s="97"/>
      <c r="GZ124" s="568"/>
      <c r="HA124" s="206"/>
      <c r="HB124" s="207"/>
      <c r="HD124" s="131"/>
      <c r="HE124" s="131"/>
      <c r="HF124" s="131"/>
      <c r="HH124" s="111">
        <f t="shared" si="327"/>
        <v>0</v>
      </c>
    </row>
    <row r="127" spans="1:216">
      <c r="BG127" s="743"/>
      <c r="BH127" s="743"/>
      <c r="BI127" s="743"/>
      <c r="BJ127" s="743"/>
      <c r="BK127" s="743"/>
      <c r="BL127" s="743"/>
      <c r="BM127" s="743"/>
      <c r="BN127" s="743"/>
      <c r="BO127" s="743"/>
    </row>
    <row r="128" spans="1:216">
      <c r="E128" s="690"/>
      <c r="F128" s="57"/>
      <c r="BG128" s="743"/>
      <c r="BH128" s="743"/>
      <c r="BI128" s="743"/>
      <c r="BJ128" s="743"/>
      <c r="BK128" s="743"/>
      <c r="BL128" s="743"/>
      <c r="BM128" s="743"/>
      <c r="BN128" s="743"/>
      <c r="BO128" s="743"/>
    </row>
    <row r="129" spans="5:67">
      <c r="E129" s="690"/>
      <c r="F129" s="57"/>
      <c r="BG129" s="743"/>
      <c r="BH129" s="743"/>
      <c r="BI129" s="743"/>
      <c r="BJ129" s="743"/>
      <c r="BK129" s="743"/>
      <c r="BL129" s="743"/>
      <c r="BM129" s="743"/>
      <c r="BN129" s="743"/>
      <c r="BO129" s="743"/>
    </row>
    <row r="130" spans="5:67">
      <c r="E130" s="690"/>
      <c r="F130" s="57"/>
      <c r="BG130" s="743"/>
      <c r="BH130" s="743"/>
      <c r="BI130" s="743"/>
      <c r="BJ130" s="743"/>
      <c r="BK130" s="743"/>
      <c r="BL130" s="743"/>
      <c r="BM130" s="743"/>
      <c r="BN130" s="743"/>
      <c r="BO130" s="743"/>
    </row>
    <row r="131" spans="5:67">
      <c r="E131" s="690"/>
      <c r="F131" s="57"/>
      <c r="BG131" s="743"/>
      <c r="BH131" s="743"/>
      <c r="BI131" s="743"/>
      <c r="BJ131" s="743"/>
      <c r="BK131" s="743"/>
      <c r="BL131" s="743"/>
      <c r="BM131" s="743"/>
      <c r="BN131" s="743"/>
      <c r="BO131" s="743"/>
    </row>
    <row r="132" spans="5:67">
      <c r="E132" s="690"/>
      <c r="F132" s="57"/>
      <c r="BG132" s="743"/>
      <c r="BH132" s="743"/>
      <c r="BI132" s="743"/>
      <c r="BJ132" s="743"/>
      <c r="BK132" s="743"/>
      <c r="BL132" s="743"/>
      <c r="BM132" s="743"/>
      <c r="BN132" s="743"/>
      <c r="BO132" s="743"/>
    </row>
    <row r="133" spans="5:67">
      <c r="E133" s="690"/>
      <c r="F133" s="57"/>
      <c r="BG133" s="743"/>
      <c r="BH133" s="743"/>
      <c r="BI133" s="743"/>
      <c r="BJ133" s="743"/>
      <c r="BK133" s="743"/>
      <c r="BL133" s="743"/>
      <c r="BM133" s="743"/>
      <c r="BN133" s="743"/>
      <c r="BO133" s="743"/>
    </row>
    <row r="134" spans="5:67">
      <c r="E134" s="690"/>
      <c r="F134" s="57"/>
      <c r="BG134" s="743"/>
      <c r="BH134" s="743"/>
      <c r="BI134" s="743"/>
      <c r="BJ134" s="743"/>
      <c r="BK134" s="743"/>
      <c r="BL134" s="743"/>
      <c r="BM134" s="743"/>
      <c r="BN134" s="743"/>
      <c r="BO134" s="743"/>
    </row>
    <row r="135" spans="5:67">
      <c r="E135" s="690"/>
      <c r="F135" s="57"/>
      <c r="BG135" s="743"/>
      <c r="BH135" s="743"/>
      <c r="BI135" s="743"/>
      <c r="BJ135" s="743"/>
      <c r="BK135" s="743"/>
      <c r="BL135" s="743"/>
      <c r="BM135" s="743"/>
      <c r="BN135" s="743"/>
      <c r="BO135" s="743"/>
    </row>
    <row r="136" spans="5:67">
      <c r="E136" s="690"/>
      <c r="F136" s="57"/>
      <c r="BG136" s="743"/>
      <c r="BH136" s="743"/>
      <c r="BI136" s="743"/>
      <c r="BJ136" s="743"/>
      <c r="BK136" s="743"/>
      <c r="BL136" s="743"/>
      <c r="BM136" s="743"/>
      <c r="BN136" s="743"/>
      <c r="BO136" s="743"/>
    </row>
    <row r="137" spans="5:67">
      <c r="E137" s="690"/>
      <c r="F137" s="57"/>
      <c r="BG137" s="743"/>
      <c r="BH137" s="743"/>
      <c r="BI137" s="743"/>
      <c r="BJ137" s="743"/>
      <c r="BK137" s="743"/>
      <c r="BL137" s="743"/>
      <c r="BM137" s="743"/>
      <c r="BN137" s="743"/>
      <c r="BO137" s="743"/>
    </row>
    <row r="138" spans="5:67">
      <c r="E138" s="690"/>
      <c r="F138" s="57"/>
      <c r="BG138" s="743"/>
      <c r="BH138" s="743"/>
      <c r="BI138" s="743"/>
      <c r="BJ138" s="743"/>
      <c r="BK138" s="743"/>
      <c r="BL138" s="743"/>
      <c r="BM138" s="743"/>
      <c r="BN138" s="743"/>
      <c r="BO138" s="743"/>
    </row>
    <row r="139" spans="5:67">
      <c r="E139" s="690"/>
      <c r="F139" s="57"/>
      <c r="BG139" s="743"/>
      <c r="BH139" s="743"/>
      <c r="BI139" s="743"/>
      <c r="BJ139" s="743"/>
      <c r="BK139" s="743"/>
      <c r="BL139" s="743"/>
      <c r="BM139" s="743"/>
      <c r="BN139" s="743"/>
      <c r="BO139" s="743"/>
    </row>
    <row r="140" spans="5:67">
      <c r="E140" s="690"/>
      <c r="F140" s="57"/>
      <c r="BG140" s="743" t="e">
        <f>#REF!*-1</f>
        <v>#REF!</v>
      </c>
      <c r="BH140" s="13"/>
      <c r="BI140" s="13"/>
      <c r="BJ140" s="13"/>
      <c r="BK140" s="13"/>
      <c r="BL140" s="13"/>
      <c r="BM140" s="13"/>
      <c r="BN140" s="13"/>
      <c r="BO140" s="13"/>
    </row>
    <row r="141" spans="5:67">
      <c r="BG141" s="743" t="e">
        <f>#REF!*-1</f>
        <v>#REF!</v>
      </c>
    </row>
  </sheetData>
  <mergeCells count="4">
    <mergeCell ref="HD2:HF2"/>
    <mergeCell ref="GZ2:HB2"/>
    <mergeCell ref="GY4:GY5"/>
    <mergeCell ref="GX4:GX5"/>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sheetPr codeName="Sheet10"/>
  <dimension ref="A1:AU1502"/>
  <sheetViews>
    <sheetView zoomScale="55" zoomScaleNormal="55" workbookViewId="0">
      <pane xSplit="1" ySplit="3" topLeftCell="Y488" activePane="bottomRight" state="frozen"/>
      <selection pane="topRight" activeCell="B1" sqref="B1"/>
      <selection pane="bottomLeft" activeCell="A4" sqref="A4"/>
      <selection pane="bottomRight" activeCell="AC547" sqref="AC547"/>
    </sheetView>
  </sheetViews>
  <sheetFormatPr defaultRowHeight="12.75"/>
  <cols>
    <col min="1" max="1" width="31.28515625" customWidth="1"/>
    <col min="2" max="2" width="19.28515625" customWidth="1"/>
    <col min="3" max="3" width="16.5703125" style="13" bestFit="1" customWidth="1"/>
    <col min="4" max="4" width="15.42578125" customWidth="1"/>
    <col min="5" max="5" width="13.28515625" customWidth="1"/>
    <col min="6" max="6" width="19.85546875" bestFit="1" customWidth="1"/>
    <col min="7" max="7" width="34" style="218" customWidth="1"/>
    <col min="8" max="8" width="24.85546875" style="169" customWidth="1"/>
    <col min="9" max="9" width="28.42578125" customWidth="1"/>
    <col min="10" max="10" width="62.140625" bestFit="1" customWidth="1"/>
    <col min="11" max="11" width="15.42578125" bestFit="1" customWidth="1"/>
    <col min="12" max="13" width="14.85546875" bestFit="1" customWidth="1"/>
    <col min="14" max="15" width="15.5703125" bestFit="1" customWidth="1"/>
    <col min="16" max="16" width="15.7109375" bestFit="1" customWidth="1"/>
    <col min="17" max="17" width="15" bestFit="1" customWidth="1"/>
    <col min="18" max="18" width="14.5703125" bestFit="1" customWidth="1"/>
    <col min="19" max="19" width="15.5703125" bestFit="1" customWidth="1"/>
    <col min="20" max="20" width="15.42578125" bestFit="1" customWidth="1"/>
    <col min="21" max="35" width="15.28515625" customWidth="1"/>
    <col min="36" max="36" width="1.85546875" customWidth="1"/>
    <col min="37" max="37" width="13.140625" bestFit="1" customWidth="1"/>
    <col min="38" max="38" width="11.5703125" bestFit="1" customWidth="1"/>
    <col min="39" max="39" width="15" bestFit="1" customWidth="1"/>
    <col min="44" max="44" width="10" bestFit="1" customWidth="1"/>
  </cols>
  <sheetData>
    <row r="1" spans="1:47">
      <c r="AJ1" s="219"/>
      <c r="AK1" s="172"/>
    </row>
    <row r="2" spans="1:47">
      <c r="K2" s="55"/>
      <c r="L2" s="55"/>
      <c r="M2" s="55"/>
      <c r="N2" s="55"/>
      <c r="O2" s="55"/>
      <c r="P2" s="55"/>
      <c r="Q2" s="55"/>
      <c r="R2" s="55"/>
      <c r="S2" s="55"/>
      <c r="T2" s="55"/>
      <c r="U2" s="55"/>
      <c r="V2" s="55"/>
      <c r="W2" s="55"/>
      <c r="X2" s="55"/>
      <c r="Y2" s="55"/>
      <c r="Z2" s="55"/>
      <c r="AA2" s="55"/>
      <c r="AB2" s="55"/>
      <c r="AC2" s="55"/>
      <c r="AD2" s="55"/>
      <c r="AE2" s="55"/>
      <c r="AF2" s="55"/>
      <c r="AG2" s="55"/>
      <c r="AH2" s="55"/>
      <c r="AI2" s="235"/>
      <c r="AJ2" s="219"/>
      <c r="AK2" s="172"/>
    </row>
    <row r="3" spans="1:47" ht="25.5">
      <c r="B3" s="226" t="s">
        <v>175</v>
      </c>
      <c r="C3" s="226" t="s">
        <v>176</v>
      </c>
      <c r="D3" s="226" t="s">
        <v>355</v>
      </c>
      <c r="E3" s="226" t="s">
        <v>183</v>
      </c>
      <c r="F3" s="226" t="s">
        <v>1388</v>
      </c>
      <c r="G3" s="773" t="s">
        <v>3547</v>
      </c>
      <c r="H3" s="791" t="s">
        <v>3518</v>
      </c>
      <c r="I3" s="226" t="s">
        <v>3545</v>
      </c>
      <c r="J3" s="226" t="s">
        <v>3521</v>
      </c>
      <c r="K3" s="33">
        <f>Scenarios!E7</f>
        <v>40724</v>
      </c>
      <c r="L3" s="33">
        <f>EOMONTH(K3,1)</f>
        <v>40755</v>
      </c>
      <c r="M3" s="33">
        <f t="shared" ref="M3:AH3" si="0">EOMONTH(L3,1)</f>
        <v>40786</v>
      </c>
      <c r="N3" s="33">
        <f t="shared" si="0"/>
        <v>40816</v>
      </c>
      <c r="O3" s="33">
        <f t="shared" si="0"/>
        <v>40847</v>
      </c>
      <c r="P3" s="33">
        <f t="shared" si="0"/>
        <v>40877</v>
      </c>
      <c r="Q3" s="33">
        <f t="shared" si="0"/>
        <v>40908</v>
      </c>
      <c r="R3" s="33">
        <f t="shared" si="0"/>
        <v>40939</v>
      </c>
      <c r="S3" s="33">
        <f t="shared" si="0"/>
        <v>40968</v>
      </c>
      <c r="T3" s="33">
        <f t="shared" si="0"/>
        <v>40999</v>
      </c>
      <c r="U3" s="33">
        <f t="shared" si="0"/>
        <v>41029</v>
      </c>
      <c r="V3" s="33">
        <f t="shared" si="0"/>
        <v>41060</v>
      </c>
      <c r="W3" s="33">
        <f t="shared" si="0"/>
        <v>41090</v>
      </c>
      <c r="X3" s="33">
        <f t="shared" si="0"/>
        <v>41121</v>
      </c>
      <c r="Y3" s="33">
        <f t="shared" si="0"/>
        <v>41152</v>
      </c>
      <c r="Z3" s="33">
        <f t="shared" si="0"/>
        <v>41182</v>
      </c>
      <c r="AA3" s="33">
        <f t="shared" si="0"/>
        <v>41213</v>
      </c>
      <c r="AB3" s="33">
        <f t="shared" si="0"/>
        <v>41243</v>
      </c>
      <c r="AC3" s="33">
        <f t="shared" si="0"/>
        <v>41274</v>
      </c>
      <c r="AD3" s="33">
        <f t="shared" si="0"/>
        <v>41305</v>
      </c>
      <c r="AE3" s="33">
        <f t="shared" si="0"/>
        <v>41333</v>
      </c>
      <c r="AF3" s="33">
        <f t="shared" si="0"/>
        <v>41364</v>
      </c>
      <c r="AG3" s="33">
        <f t="shared" si="0"/>
        <v>41394</v>
      </c>
      <c r="AH3" s="33">
        <f t="shared" si="0"/>
        <v>41425</v>
      </c>
      <c r="AI3" s="223"/>
      <c r="AJ3" s="219"/>
      <c r="AK3" s="25"/>
    </row>
    <row r="4" spans="1:47">
      <c r="A4" s="1171" t="s">
        <v>3516</v>
      </c>
      <c r="B4" s="2" t="s">
        <v>3</v>
      </c>
      <c r="C4" s="2" t="s">
        <v>1</v>
      </c>
      <c r="D4" s="2" t="s">
        <v>107</v>
      </c>
      <c r="E4" s="2" t="s">
        <v>49</v>
      </c>
      <c r="F4" s="2" t="s">
        <v>3562</v>
      </c>
      <c r="G4" s="774" t="s">
        <v>354</v>
      </c>
      <c r="H4" s="792" t="s">
        <v>358</v>
      </c>
      <c r="I4" s="2" t="s">
        <v>3522</v>
      </c>
      <c r="J4" s="2" t="str">
        <f t="shared" ref="J4:J61" si="1">D4&amp;"/"&amp;G4&amp;"/"&amp;H4&amp;"/"&amp;I4</f>
        <v>DSTMPDGP/Plant Adds/Actuals/EPIS and Dep Exp Calc</v>
      </c>
      <c r="K4" s="720">
        <v>0</v>
      </c>
      <c r="L4" s="720">
        <v>0</v>
      </c>
      <c r="M4" s="720">
        <v>0</v>
      </c>
      <c r="N4" s="720">
        <v>0</v>
      </c>
      <c r="O4" s="720">
        <v>0</v>
      </c>
      <c r="P4" s="720">
        <v>0</v>
      </c>
      <c r="Q4" s="720">
        <v>0</v>
      </c>
      <c r="R4" s="720">
        <v>0</v>
      </c>
      <c r="S4" s="720">
        <v>0</v>
      </c>
      <c r="T4" s="720">
        <v>0</v>
      </c>
      <c r="U4" s="73"/>
      <c r="V4" s="73"/>
      <c r="W4" s="73"/>
      <c r="X4" s="73"/>
      <c r="Y4" s="73"/>
      <c r="Z4" s="73"/>
      <c r="AA4" s="73"/>
      <c r="AB4" s="73"/>
      <c r="AC4" s="73"/>
      <c r="AD4" s="73"/>
      <c r="AE4" s="73"/>
      <c r="AF4" s="73"/>
      <c r="AG4" s="73"/>
      <c r="AH4" s="73"/>
      <c r="AI4" s="24"/>
      <c r="AJ4" s="219"/>
      <c r="AL4" s="36"/>
      <c r="AM4" s="36"/>
      <c r="AN4" s="36"/>
      <c r="AO4" s="36"/>
      <c r="AP4" s="36"/>
      <c r="AQ4" s="36"/>
      <c r="AR4" s="36"/>
      <c r="AS4" s="36"/>
      <c r="AT4" s="36"/>
      <c r="AU4" s="36"/>
    </row>
    <row r="5" spans="1:47">
      <c r="A5" s="1172"/>
      <c r="B5" s="2" t="s">
        <v>3</v>
      </c>
      <c r="C5" s="2" t="s">
        <v>5</v>
      </c>
      <c r="D5" s="2" t="s">
        <v>108</v>
      </c>
      <c r="E5" s="2" t="s">
        <v>50</v>
      </c>
      <c r="F5" s="2" t="s">
        <v>3562</v>
      </c>
      <c r="G5" s="774" t="s">
        <v>354</v>
      </c>
      <c r="H5" s="792" t="s">
        <v>358</v>
      </c>
      <c r="I5" s="2" t="s">
        <v>3522</v>
      </c>
      <c r="J5" s="2" t="str">
        <f t="shared" si="1"/>
        <v>DSTMPDGU/Plant Adds/Actuals/EPIS and Dep Exp Calc</v>
      </c>
      <c r="K5" s="720">
        <v>0</v>
      </c>
      <c r="L5" s="720">
        <v>0</v>
      </c>
      <c r="M5" s="720">
        <v>0</v>
      </c>
      <c r="N5" s="720">
        <v>0</v>
      </c>
      <c r="O5" s="720">
        <v>0</v>
      </c>
      <c r="P5" s="720">
        <v>0</v>
      </c>
      <c r="Q5" s="720">
        <v>0</v>
      </c>
      <c r="R5" s="720">
        <v>0</v>
      </c>
      <c r="S5" s="720">
        <v>0</v>
      </c>
      <c r="T5" s="720">
        <v>0</v>
      </c>
      <c r="U5" s="73"/>
      <c r="V5" s="73"/>
      <c r="W5" s="73"/>
      <c r="X5" s="73"/>
      <c r="Y5" s="73"/>
      <c r="Z5" s="73"/>
      <c r="AA5" s="73"/>
      <c r="AB5" s="73"/>
      <c r="AC5" s="73"/>
      <c r="AD5" s="73"/>
      <c r="AE5" s="73"/>
      <c r="AF5" s="73"/>
      <c r="AG5" s="73"/>
      <c r="AH5" s="73"/>
      <c r="AI5" s="24"/>
      <c r="AJ5" s="219"/>
      <c r="AL5" s="36"/>
      <c r="AM5" s="36"/>
      <c r="AN5" s="36"/>
      <c r="AO5" s="36"/>
      <c r="AP5" s="36"/>
      <c r="AQ5" s="36"/>
      <c r="AR5" s="36"/>
      <c r="AS5" s="36"/>
      <c r="AT5" s="36"/>
      <c r="AU5" s="36"/>
    </row>
    <row r="6" spans="1:47">
      <c r="A6" s="1172"/>
      <c r="B6" s="2" t="s">
        <v>3</v>
      </c>
      <c r="C6" s="2" t="s">
        <v>7</v>
      </c>
      <c r="D6" s="2" t="s">
        <v>109</v>
      </c>
      <c r="E6" s="2" t="s">
        <v>51</v>
      </c>
      <c r="F6" s="2" t="s">
        <v>3562</v>
      </c>
      <c r="G6" s="774" t="s">
        <v>354</v>
      </c>
      <c r="H6" s="792" t="s">
        <v>358</v>
      </c>
      <c r="I6" s="2" t="s">
        <v>3522</v>
      </c>
      <c r="J6" s="2" t="str">
        <f t="shared" si="1"/>
        <v>DSTMPSG/Plant Adds/Actuals/EPIS and Dep Exp Calc</v>
      </c>
      <c r="K6" s="720">
        <v>0</v>
      </c>
      <c r="L6" s="720">
        <v>14018806.929999994</v>
      </c>
      <c r="M6" s="720">
        <v>25385313.699999999</v>
      </c>
      <c r="N6" s="720">
        <v>-6980954.9699999932</v>
      </c>
      <c r="O6" s="720">
        <v>14542922.409999996</v>
      </c>
      <c r="P6" s="720">
        <v>202646375.91999993</v>
      </c>
      <c r="Q6" s="720">
        <v>32587135.920000017</v>
      </c>
      <c r="R6" s="720">
        <v>-4454975.990000017</v>
      </c>
      <c r="S6" s="720">
        <v>1343122.06</v>
      </c>
      <c r="T6" s="720">
        <v>95815640.430000067</v>
      </c>
      <c r="U6" s="73"/>
      <c r="V6" s="73"/>
      <c r="W6" s="73"/>
      <c r="X6" s="73"/>
      <c r="Y6" s="73"/>
      <c r="Z6" s="73"/>
      <c r="AA6" s="73"/>
      <c r="AB6" s="73"/>
      <c r="AC6" s="73"/>
      <c r="AD6" s="73"/>
      <c r="AE6" s="73"/>
      <c r="AF6" s="73"/>
      <c r="AG6" s="73"/>
      <c r="AH6" s="73"/>
      <c r="AI6" s="24"/>
      <c r="AJ6" s="219"/>
      <c r="AL6" s="36"/>
      <c r="AM6" s="36"/>
      <c r="AN6" s="36"/>
      <c r="AO6" s="36"/>
      <c r="AP6" s="36"/>
      <c r="AQ6" s="36"/>
      <c r="AR6" s="36"/>
      <c r="AS6" s="36"/>
      <c r="AT6" s="36"/>
      <c r="AU6" s="36"/>
    </row>
    <row r="7" spans="1:47">
      <c r="A7" s="1172"/>
      <c r="B7" s="2" t="s">
        <v>9</v>
      </c>
      <c r="C7" s="2" t="s">
        <v>7</v>
      </c>
      <c r="D7" s="2" t="s">
        <v>110</v>
      </c>
      <c r="E7" s="2" t="s">
        <v>52</v>
      </c>
      <c r="F7" s="2" t="s">
        <v>3562</v>
      </c>
      <c r="G7" s="774" t="s">
        <v>354</v>
      </c>
      <c r="H7" s="792" t="s">
        <v>358</v>
      </c>
      <c r="I7" s="2" t="s">
        <v>3522</v>
      </c>
      <c r="J7" s="2" t="str">
        <f t="shared" si="1"/>
        <v>DSTMPRSG/Plant Adds/Actuals/EPIS and Dep Exp Calc</v>
      </c>
      <c r="K7" s="720">
        <v>0</v>
      </c>
      <c r="L7" s="720">
        <v>0</v>
      </c>
      <c r="M7" s="720">
        <v>0</v>
      </c>
      <c r="N7" s="720">
        <v>0</v>
      </c>
      <c r="O7" s="720">
        <v>0</v>
      </c>
      <c r="P7" s="720">
        <v>0</v>
      </c>
      <c r="Q7" s="720">
        <v>0</v>
      </c>
      <c r="R7" s="720">
        <v>0</v>
      </c>
      <c r="S7" s="720">
        <v>0</v>
      </c>
      <c r="T7" s="720">
        <v>0</v>
      </c>
      <c r="U7" s="73"/>
      <c r="V7" s="73"/>
      <c r="W7" s="73"/>
      <c r="X7" s="73"/>
      <c r="Y7" s="73"/>
      <c r="Z7" s="73"/>
      <c r="AA7" s="73"/>
      <c r="AB7" s="73"/>
      <c r="AC7" s="73"/>
      <c r="AD7" s="73"/>
      <c r="AE7" s="73"/>
      <c r="AF7" s="73"/>
      <c r="AG7" s="73"/>
      <c r="AH7" s="73"/>
      <c r="AI7" s="24"/>
      <c r="AJ7" s="219"/>
      <c r="AL7" s="36"/>
      <c r="AM7" s="36"/>
      <c r="AN7" s="36"/>
      <c r="AO7" s="36"/>
      <c r="AP7" s="36"/>
      <c r="AQ7" s="36"/>
      <c r="AR7" s="36"/>
      <c r="AS7" s="36"/>
      <c r="AT7" s="36"/>
      <c r="AU7" s="36"/>
    </row>
    <row r="8" spans="1:47">
      <c r="A8" s="1172"/>
      <c r="B8" s="2" t="s">
        <v>11</v>
      </c>
      <c r="C8" s="2" t="s">
        <v>7</v>
      </c>
      <c r="D8" s="2" t="s">
        <v>111</v>
      </c>
      <c r="E8" s="2" t="s">
        <v>53</v>
      </c>
      <c r="F8" s="2" t="s">
        <v>3562</v>
      </c>
      <c r="G8" s="774" t="s">
        <v>354</v>
      </c>
      <c r="H8" s="792" t="s">
        <v>358</v>
      </c>
      <c r="I8" s="2" t="s">
        <v>3522</v>
      </c>
      <c r="J8" s="2" t="str">
        <f t="shared" si="1"/>
        <v>DSTMPPCSG/Plant Adds/Actuals/EPIS and Dep Exp Calc</v>
      </c>
      <c r="K8" s="720">
        <v>0</v>
      </c>
      <c r="L8" s="720">
        <v>0</v>
      </c>
      <c r="M8" s="720">
        <v>0</v>
      </c>
      <c r="N8" s="720">
        <v>0</v>
      </c>
      <c r="O8" s="720">
        <v>0</v>
      </c>
      <c r="P8" s="720">
        <v>0</v>
      </c>
      <c r="Q8" s="720">
        <v>0</v>
      </c>
      <c r="R8" s="720">
        <v>0</v>
      </c>
      <c r="S8" s="720">
        <v>0</v>
      </c>
      <c r="T8" s="720">
        <v>0</v>
      </c>
      <c r="U8" s="73"/>
      <c r="V8" s="73"/>
      <c r="W8" s="73"/>
      <c r="X8" s="73"/>
      <c r="Y8" s="73"/>
      <c r="Z8" s="73"/>
      <c r="AA8" s="73"/>
      <c r="AB8" s="73"/>
      <c r="AC8" s="73"/>
      <c r="AD8" s="73"/>
      <c r="AE8" s="73"/>
      <c r="AF8" s="73"/>
      <c r="AG8" s="73"/>
      <c r="AH8" s="73"/>
      <c r="AI8" s="24"/>
      <c r="AJ8" s="219"/>
      <c r="AL8" s="36"/>
      <c r="AM8" s="36"/>
      <c r="AN8" s="36"/>
      <c r="AO8" s="36"/>
      <c r="AP8" s="36"/>
      <c r="AQ8" s="36"/>
      <c r="AR8" s="36"/>
      <c r="AS8" s="36"/>
      <c r="AT8" s="36"/>
      <c r="AU8" s="36"/>
    </row>
    <row r="9" spans="1:47">
      <c r="A9" s="1172"/>
      <c r="B9" s="2" t="s">
        <v>11</v>
      </c>
      <c r="C9" s="2" t="s">
        <v>12</v>
      </c>
      <c r="D9" s="2" t="s">
        <v>112</v>
      </c>
      <c r="E9" s="2" t="s">
        <v>54</v>
      </c>
      <c r="F9" s="2" t="s">
        <v>3562</v>
      </c>
      <c r="G9" s="774" t="s">
        <v>354</v>
      </c>
      <c r="H9" s="792" t="s">
        <v>358</v>
      </c>
      <c r="I9" s="2" t="s">
        <v>3522</v>
      </c>
      <c r="J9" s="2" t="str">
        <f t="shared" si="1"/>
        <v>DSTMPPCSSGCH/Plant Adds/Actuals/EPIS and Dep Exp Calc</v>
      </c>
      <c r="K9" s="720">
        <v>0</v>
      </c>
      <c r="L9" s="720">
        <v>0</v>
      </c>
      <c r="M9" s="720">
        <v>0</v>
      </c>
      <c r="N9" s="720">
        <v>0</v>
      </c>
      <c r="O9" s="720">
        <v>0</v>
      </c>
      <c r="P9" s="720">
        <v>0</v>
      </c>
      <c r="Q9" s="720">
        <v>0</v>
      </c>
      <c r="R9" s="720">
        <v>0</v>
      </c>
      <c r="S9" s="720">
        <v>0</v>
      </c>
      <c r="T9" s="720">
        <v>0</v>
      </c>
      <c r="U9" s="73"/>
      <c r="V9" s="73"/>
      <c r="W9" s="73"/>
      <c r="X9" s="73"/>
      <c r="Y9" s="73"/>
      <c r="Z9" s="73"/>
      <c r="AA9" s="73"/>
      <c r="AB9" s="73"/>
      <c r="AC9" s="73"/>
      <c r="AD9" s="73"/>
      <c r="AE9" s="73"/>
      <c r="AF9" s="73"/>
      <c r="AG9" s="73"/>
      <c r="AH9" s="73"/>
      <c r="AI9" s="24"/>
      <c r="AJ9" s="219"/>
      <c r="AL9" s="36"/>
      <c r="AM9" s="36"/>
      <c r="AN9" s="36"/>
      <c r="AO9" s="36"/>
      <c r="AP9" s="36"/>
      <c r="AQ9" s="36"/>
      <c r="AR9" s="36"/>
      <c r="AS9" s="36"/>
      <c r="AT9" s="36"/>
      <c r="AU9" s="36"/>
    </row>
    <row r="10" spans="1:47">
      <c r="A10" s="1172"/>
      <c r="B10" s="2" t="s">
        <v>3</v>
      </c>
      <c r="C10" s="2" t="s">
        <v>12</v>
      </c>
      <c r="D10" s="2" t="s">
        <v>113</v>
      </c>
      <c r="E10" s="2" t="s">
        <v>55</v>
      </c>
      <c r="F10" s="2" t="s">
        <v>3562</v>
      </c>
      <c r="G10" s="774" t="s">
        <v>354</v>
      </c>
      <c r="H10" s="792" t="s">
        <v>358</v>
      </c>
      <c r="I10" s="2" t="s">
        <v>3522</v>
      </c>
      <c r="J10" s="2" t="str">
        <f t="shared" si="1"/>
        <v>DSTMPSSGCH/Plant Adds/Actuals/EPIS and Dep Exp Calc</v>
      </c>
      <c r="K10" s="720">
        <v>0</v>
      </c>
      <c r="L10" s="720">
        <v>2689.7</v>
      </c>
      <c r="M10" s="720">
        <v>6554.1600000000008</v>
      </c>
      <c r="N10" s="720">
        <v>1613.7899999999997</v>
      </c>
      <c r="O10" s="720">
        <v>233917.60000000003</v>
      </c>
      <c r="P10" s="720">
        <v>6997517.0000000009</v>
      </c>
      <c r="Q10" s="720">
        <v>-48651.890000000021</v>
      </c>
      <c r="R10" s="720">
        <v>97119.049999999988</v>
      </c>
      <c r="S10" s="720">
        <v>191066.27000000002</v>
      </c>
      <c r="T10" s="720">
        <v>2324.2000000000003</v>
      </c>
      <c r="U10" s="73"/>
      <c r="V10" s="73"/>
      <c r="W10" s="73"/>
      <c r="X10" s="73"/>
      <c r="Y10" s="73"/>
      <c r="Z10" s="73"/>
      <c r="AA10" s="73"/>
      <c r="AB10" s="73"/>
      <c r="AC10" s="73"/>
      <c r="AD10" s="73"/>
      <c r="AE10" s="73"/>
      <c r="AF10" s="73"/>
      <c r="AG10" s="73"/>
      <c r="AH10" s="73"/>
      <c r="AI10" s="24"/>
      <c r="AJ10" s="219"/>
      <c r="AL10" s="36"/>
      <c r="AM10" s="36"/>
      <c r="AN10" s="36"/>
      <c r="AO10" s="36"/>
      <c r="AP10" s="36"/>
      <c r="AQ10" s="36"/>
      <c r="AR10" s="36"/>
      <c r="AS10" s="36"/>
      <c r="AT10" s="36"/>
      <c r="AU10" s="36"/>
    </row>
    <row r="11" spans="1:47">
      <c r="A11" s="1172"/>
      <c r="B11" s="2" t="s">
        <v>13</v>
      </c>
      <c r="C11" s="2" t="s">
        <v>1</v>
      </c>
      <c r="D11" s="2" t="s">
        <v>114</v>
      </c>
      <c r="E11" s="2" t="s">
        <v>56</v>
      </c>
      <c r="F11" s="2" t="s">
        <v>3562</v>
      </c>
      <c r="G11" s="774" t="s">
        <v>354</v>
      </c>
      <c r="H11" s="792" t="s">
        <v>358</v>
      </c>
      <c r="I11" s="2" t="s">
        <v>3522</v>
      </c>
      <c r="J11" s="2" t="str">
        <f t="shared" si="1"/>
        <v>DHYDPDGP/Plant Adds/Actuals/EPIS and Dep Exp Calc</v>
      </c>
      <c r="K11" s="720">
        <v>0</v>
      </c>
      <c r="L11" s="720">
        <v>0</v>
      </c>
      <c r="M11" s="720">
        <v>0</v>
      </c>
      <c r="N11" s="720">
        <v>0</v>
      </c>
      <c r="O11" s="720">
        <v>0</v>
      </c>
      <c r="P11" s="720">
        <v>0</v>
      </c>
      <c r="Q11" s="720">
        <v>0</v>
      </c>
      <c r="R11" s="720">
        <v>0</v>
      </c>
      <c r="S11" s="720">
        <v>0</v>
      </c>
      <c r="T11" s="720">
        <v>0</v>
      </c>
      <c r="U11" s="73"/>
      <c r="V11" s="73"/>
      <c r="W11" s="73"/>
      <c r="X11" s="73"/>
      <c r="Y11" s="73"/>
      <c r="Z11" s="73"/>
      <c r="AA11" s="73"/>
      <c r="AB11" s="73"/>
      <c r="AC11" s="73"/>
      <c r="AD11" s="73"/>
      <c r="AE11" s="73"/>
      <c r="AF11" s="73"/>
      <c r="AG11" s="73"/>
      <c r="AH11" s="73"/>
      <c r="AI11" s="24"/>
      <c r="AJ11" s="219"/>
      <c r="AL11" s="36"/>
      <c r="AM11" s="36"/>
      <c r="AN11" s="36"/>
      <c r="AO11" s="36"/>
      <c r="AP11" s="36"/>
      <c r="AQ11" s="36"/>
      <c r="AR11" s="36"/>
      <c r="AS11" s="36"/>
      <c r="AT11" s="36"/>
      <c r="AU11" s="36"/>
    </row>
    <row r="12" spans="1:47">
      <c r="A12" s="1172"/>
      <c r="B12" s="2" t="s">
        <v>13</v>
      </c>
      <c r="C12" s="2" t="s">
        <v>5</v>
      </c>
      <c r="D12" s="2" t="s">
        <v>115</v>
      </c>
      <c r="E12" s="2" t="s">
        <v>57</v>
      </c>
      <c r="F12" s="2" t="s">
        <v>3562</v>
      </c>
      <c r="G12" s="774" t="s">
        <v>354</v>
      </c>
      <c r="H12" s="792" t="s">
        <v>358</v>
      </c>
      <c r="I12" s="2" t="s">
        <v>3522</v>
      </c>
      <c r="J12" s="2" t="str">
        <f t="shared" si="1"/>
        <v>DHYDPDGU/Plant Adds/Actuals/EPIS and Dep Exp Calc</v>
      </c>
      <c r="K12" s="720">
        <v>0</v>
      </c>
      <c r="L12" s="720">
        <v>0</v>
      </c>
      <c r="M12" s="720">
        <v>0</v>
      </c>
      <c r="N12" s="720">
        <v>0</v>
      </c>
      <c r="O12" s="720">
        <v>0</v>
      </c>
      <c r="P12" s="720">
        <v>0</v>
      </c>
      <c r="Q12" s="720">
        <v>0</v>
      </c>
      <c r="R12" s="720">
        <v>0</v>
      </c>
      <c r="S12" s="720">
        <v>0</v>
      </c>
      <c r="T12" s="720">
        <v>0</v>
      </c>
      <c r="U12" s="73"/>
      <c r="V12" s="73"/>
      <c r="W12" s="73"/>
      <c r="X12" s="73"/>
      <c r="Y12" s="73"/>
      <c r="Z12" s="73"/>
      <c r="AA12" s="73"/>
      <c r="AB12" s="73"/>
      <c r="AC12" s="73"/>
      <c r="AD12" s="73"/>
      <c r="AE12" s="73"/>
      <c r="AF12" s="73"/>
      <c r="AG12" s="73"/>
      <c r="AH12" s="73"/>
      <c r="AI12" s="24"/>
      <c r="AJ12" s="219"/>
      <c r="AL12" s="36"/>
      <c r="AM12" s="36"/>
      <c r="AN12" s="36"/>
      <c r="AO12" s="36"/>
      <c r="AP12" s="36"/>
      <c r="AQ12" s="36"/>
      <c r="AR12" s="36"/>
      <c r="AS12" s="36"/>
      <c r="AT12" s="36"/>
      <c r="AU12" s="36"/>
    </row>
    <row r="13" spans="1:47">
      <c r="A13" s="1172"/>
      <c r="B13" s="2" t="s">
        <v>13</v>
      </c>
      <c r="C13" s="2" t="s">
        <v>14</v>
      </c>
      <c r="D13" s="2" t="s">
        <v>116</v>
      </c>
      <c r="E13" s="2" t="s">
        <v>58</v>
      </c>
      <c r="F13" s="2" t="s">
        <v>3562</v>
      </c>
      <c r="G13" s="774" t="s">
        <v>354</v>
      </c>
      <c r="H13" s="792" t="s">
        <v>358</v>
      </c>
      <c r="I13" s="2" t="s">
        <v>3522</v>
      </c>
      <c r="J13" s="2" t="str">
        <f t="shared" si="1"/>
        <v>DHYDPSG-P/Plant Adds/Actuals/EPIS and Dep Exp Calc</v>
      </c>
      <c r="K13" s="720">
        <v>0</v>
      </c>
      <c r="L13" s="720">
        <v>505384.49000000011</v>
      </c>
      <c r="M13" s="720">
        <v>317514.32999999996</v>
      </c>
      <c r="N13" s="720">
        <v>321003.09000000003</v>
      </c>
      <c r="O13" s="720">
        <v>1607170.7299999997</v>
      </c>
      <c r="P13" s="720">
        <v>10840662.599999996</v>
      </c>
      <c r="Q13" s="720">
        <v>43703964.359999999</v>
      </c>
      <c r="R13" s="720">
        <v>1778042.8399999996</v>
      </c>
      <c r="S13" s="720">
        <v>336553.71000000025</v>
      </c>
      <c r="T13" s="720">
        <v>-241866.75999999951</v>
      </c>
      <c r="U13" s="73"/>
      <c r="V13" s="73"/>
      <c r="W13" s="73"/>
      <c r="X13" s="73"/>
      <c r="Y13" s="73"/>
      <c r="Z13" s="73"/>
      <c r="AA13" s="73"/>
      <c r="AB13" s="73"/>
      <c r="AC13" s="73"/>
      <c r="AD13" s="73"/>
      <c r="AE13" s="73"/>
      <c r="AF13" s="73"/>
      <c r="AG13" s="73"/>
      <c r="AH13" s="73"/>
      <c r="AI13" s="24"/>
      <c r="AJ13" s="219"/>
      <c r="AL13" s="36"/>
      <c r="AM13" s="36"/>
      <c r="AN13" s="36"/>
      <c r="AO13" s="36"/>
      <c r="AP13" s="36"/>
      <c r="AQ13" s="36"/>
      <c r="AR13" s="36"/>
      <c r="AS13" s="36"/>
      <c r="AT13" s="36"/>
      <c r="AU13" s="36"/>
    </row>
    <row r="14" spans="1:47">
      <c r="A14" s="1172"/>
      <c r="B14" s="2" t="s">
        <v>13</v>
      </c>
      <c r="C14" s="2" t="s">
        <v>15</v>
      </c>
      <c r="D14" s="2" t="s">
        <v>117</v>
      </c>
      <c r="E14" s="2" t="s">
        <v>59</v>
      </c>
      <c r="F14" s="2" t="s">
        <v>3562</v>
      </c>
      <c r="G14" s="774" t="s">
        <v>354</v>
      </c>
      <c r="H14" s="792" t="s">
        <v>358</v>
      </c>
      <c r="I14" s="2" t="s">
        <v>3522</v>
      </c>
      <c r="J14" s="2" t="str">
        <f t="shared" si="1"/>
        <v>DHYDPSG-U/Plant Adds/Actuals/EPIS and Dep Exp Calc</v>
      </c>
      <c r="K14" s="720">
        <v>0</v>
      </c>
      <c r="L14" s="720">
        <v>1119454.73</v>
      </c>
      <c r="M14" s="720">
        <v>353675.00999999995</v>
      </c>
      <c r="N14" s="720">
        <v>128816.63</v>
      </c>
      <c r="O14" s="720">
        <v>220844.33000000002</v>
      </c>
      <c r="P14" s="720">
        <v>166287.13000000006</v>
      </c>
      <c r="Q14" s="720">
        <v>2768933.9899999993</v>
      </c>
      <c r="R14" s="720">
        <v>741879.01999999979</v>
      </c>
      <c r="S14" s="720">
        <v>69178.599999999948</v>
      </c>
      <c r="T14" s="720">
        <v>-276046.19999999995</v>
      </c>
      <c r="U14" s="73"/>
      <c r="V14" s="73"/>
      <c r="W14" s="73"/>
      <c r="X14" s="73"/>
      <c r="Y14" s="73"/>
      <c r="Z14" s="73"/>
      <c r="AA14" s="73"/>
      <c r="AB14" s="73"/>
      <c r="AC14" s="73"/>
      <c r="AD14" s="73"/>
      <c r="AE14" s="73"/>
      <c r="AF14" s="73"/>
      <c r="AG14" s="73"/>
      <c r="AH14" s="73"/>
      <c r="AI14" s="24"/>
      <c r="AJ14" s="219"/>
      <c r="AL14" s="36"/>
      <c r="AM14" s="36"/>
      <c r="AN14" s="36"/>
      <c r="AO14" s="36"/>
      <c r="AP14" s="36"/>
      <c r="AQ14" s="36"/>
      <c r="AR14" s="36"/>
      <c r="AS14" s="36"/>
      <c r="AT14" s="36"/>
      <c r="AU14" s="36"/>
    </row>
    <row r="15" spans="1:47">
      <c r="A15" s="1172"/>
      <c r="B15" s="2" t="s">
        <v>16</v>
      </c>
      <c r="C15" s="2" t="s">
        <v>5</v>
      </c>
      <c r="D15" s="2" t="s">
        <v>118</v>
      </c>
      <c r="E15" s="2" t="s">
        <v>60</v>
      </c>
      <c r="F15" s="2" t="s">
        <v>3562</v>
      </c>
      <c r="G15" s="774" t="s">
        <v>354</v>
      </c>
      <c r="H15" s="792" t="s">
        <v>358</v>
      </c>
      <c r="I15" s="2" t="s">
        <v>3522</v>
      </c>
      <c r="J15" s="2" t="str">
        <f t="shared" si="1"/>
        <v>DOTHPDGU/Plant Adds/Actuals/EPIS and Dep Exp Calc</v>
      </c>
      <c r="K15" s="720">
        <v>0</v>
      </c>
      <c r="L15" s="720">
        <v>0</v>
      </c>
      <c r="M15" s="720">
        <v>0</v>
      </c>
      <c r="N15" s="720">
        <v>0</v>
      </c>
      <c r="O15" s="720">
        <v>0</v>
      </c>
      <c r="P15" s="720">
        <v>0</v>
      </c>
      <c r="Q15" s="720">
        <v>0</v>
      </c>
      <c r="R15" s="720">
        <v>0</v>
      </c>
      <c r="S15" s="720">
        <v>0</v>
      </c>
      <c r="T15" s="720">
        <v>0</v>
      </c>
      <c r="U15" s="73"/>
      <c r="V15" s="73"/>
      <c r="W15" s="73"/>
      <c r="X15" s="73"/>
      <c r="Y15" s="73"/>
      <c r="Z15" s="73"/>
      <c r="AA15" s="73"/>
      <c r="AB15" s="73"/>
      <c r="AC15" s="73"/>
      <c r="AD15" s="73"/>
      <c r="AE15" s="73"/>
      <c r="AF15" s="73"/>
      <c r="AG15" s="73"/>
      <c r="AH15" s="73"/>
      <c r="AI15" s="24"/>
      <c r="AJ15" s="219"/>
      <c r="AL15" s="36"/>
      <c r="AM15" s="36"/>
      <c r="AN15" s="36"/>
      <c r="AO15" s="36"/>
      <c r="AP15" s="36"/>
      <c r="AQ15" s="36"/>
      <c r="AR15" s="36"/>
      <c r="AS15" s="36"/>
      <c r="AT15" s="36"/>
      <c r="AU15" s="36"/>
    </row>
    <row r="16" spans="1:47">
      <c r="A16" s="1172"/>
      <c r="B16" s="2" t="s">
        <v>16</v>
      </c>
      <c r="C16" s="2" t="s">
        <v>7</v>
      </c>
      <c r="D16" s="2" t="s">
        <v>119</v>
      </c>
      <c r="E16" s="2" t="s">
        <v>61</v>
      </c>
      <c r="F16" s="2" t="s">
        <v>3562</v>
      </c>
      <c r="G16" s="774" t="s">
        <v>354</v>
      </c>
      <c r="H16" s="792" t="s">
        <v>358</v>
      </c>
      <c r="I16" s="2" t="s">
        <v>3522</v>
      </c>
      <c r="J16" s="2" t="str">
        <f t="shared" si="1"/>
        <v>DOTHPSG/Plant Adds/Actuals/EPIS and Dep Exp Calc</v>
      </c>
      <c r="K16" s="720">
        <v>0</v>
      </c>
      <c r="L16" s="720">
        <v>1956172.12</v>
      </c>
      <c r="M16" s="720">
        <v>1512164.3299999998</v>
      </c>
      <c r="N16" s="720">
        <v>37067.42</v>
      </c>
      <c r="O16" s="720">
        <v>168597.8</v>
      </c>
      <c r="P16" s="720">
        <v>24173.22</v>
      </c>
      <c r="Q16" s="720">
        <v>384191.51</v>
      </c>
      <c r="R16" s="720">
        <v>798445.42999999993</v>
      </c>
      <c r="S16" s="720">
        <v>871189.35</v>
      </c>
      <c r="T16" s="720">
        <v>3214.8099999999995</v>
      </c>
      <c r="U16" s="73"/>
      <c r="V16" s="73"/>
      <c r="W16" s="73"/>
      <c r="X16" s="73"/>
      <c r="Y16" s="73"/>
      <c r="Z16" s="73"/>
      <c r="AA16" s="73"/>
      <c r="AB16" s="73"/>
      <c r="AC16" s="73"/>
      <c r="AD16" s="73"/>
      <c r="AE16" s="73"/>
      <c r="AF16" s="73"/>
      <c r="AG16" s="73"/>
      <c r="AH16" s="73"/>
      <c r="AI16" s="24"/>
      <c r="AJ16" s="219"/>
      <c r="AL16" s="36"/>
      <c r="AM16" s="36"/>
      <c r="AN16" s="36"/>
      <c r="AO16" s="36"/>
      <c r="AP16" s="36"/>
      <c r="AQ16" s="36"/>
      <c r="AR16" s="36"/>
      <c r="AS16" s="36"/>
      <c r="AT16" s="36"/>
      <c r="AU16" s="36"/>
    </row>
    <row r="17" spans="1:47">
      <c r="A17" s="1172"/>
      <c r="B17" s="2" t="s">
        <v>16</v>
      </c>
      <c r="C17" s="2" t="s">
        <v>18</v>
      </c>
      <c r="D17" s="2" t="s">
        <v>120</v>
      </c>
      <c r="E17" s="2" t="s">
        <v>62</v>
      </c>
      <c r="F17" s="2" t="s">
        <v>3562</v>
      </c>
      <c r="G17" s="774" t="s">
        <v>354</v>
      </c>
      <c r="H17" s="792" t="s">
        <v>358</v>
      </c>
      <c r="I17" s="2" t="s">
        <v>3522</v>
      </c>
      <c r="J17" s="2" t="str">
        <f t="shared" si="1"/>
        <v>DOTHPSG-W/Plant Adds/Actuals/EPIS and Dep Exp Calc</v>
      </c>
      <c r="K17" s="720">
        <v>0</v>
      </c>
      <c r="L17" s="720">
        <v>125107.51</v>
      </c>
      <c r="M17" s="720">
        <v>148260.66999999998</v>
      </c>
      <c r="N17" s="720">
        <v>77145.64</v>
      </c>
      <c r="O17" s="720">
        <v>1549033.9600000002</v>
      </c>
      <c r="P17" s="720">
        <v>2390462.12</v>
      </c>
      <c r="Q17" s="720">
        <v>361613.7699999999</v>
      </c>
      <c r="R17" s="720">
        <v>1849348.13</v>
      </c>
      <c r="S17" s="720">
        <v>652579.04999999993</v>
      </c>
      <c r="T17" s="720">
        <v>87911.66</v>
      </c>
      <c r="U17" s="73"/>
      <c r="V17" s="73"/>
      <c r="W17" s="73"/>
      <c r="X17" s="73"/>
      <c r="Y17" s="73"/>
      <c r="Z17" s="73"/>
      <c r="AA17" s="73"/>
      <c r="AB17" s="73"/>
      <c r="AC17" s="73"/>
      <c r="AD17" s="73"/>
      <c r="AE17" s="73"/>
      <c r="AF17" s="73"/>
      <c r="AG17" s="73"/>
      <c r="AH17" s="73"/>
      <c r="AI17" s="24"/>
      <c r="AJ17" s="219"/>
      <c r="AL17" s="36"/>
      <c r="AM17" s="36"/>
      <c r="AN17" s="36"/>
      <c r="AO17" s="36"/>
      <c r="AP17" s="36"/>
      <c r="AQ17" s="36"/>
      <c r="AR17" s="36"/>
      <c r="AS17" s="36"/>
      <c r="AT17" s="36"/>
      <c r="AU17" s="36"/>
    </row>
    <row r="18" spans="1:47">
      <c r="A18" s="1172"/>
      <c r="B18" s="2" t="s">
        <v>16</v>
      </c>
      <c r="C18" s="2" t="s">
        <v>19</v>
      </c>
      <c r="D18" s="2" t="s">
        <v>121</v>
      </c>
      <c r="E18" s="2" t="s">
        <v>63</v>
      </c>
      <c r="F18" s="2" t="s">
        <v>3562</v>
      </c>
      <c r="G18" s="774" t="s">
        <v>354</v>
      </c>
      <c r="H18" s="792" t="s">
        <v>358</v>
      </c>
      <c r="I18" s="2" t="s">
        <v>3522</v>
      </c>
      <c r="J18" s="2" t="str">
        <f t="shared" si="1"/>
        <v>DOTHPSSGCT/Plant Adds/Actuals/EPIS and Dep Exp Calc</v>
      </c>
      <c r="K18" s="720">
        <v>0</v>
      </c>
      <c r="L18" s="720">
        <v>0</v>
      </c>
      <c r="M18" s="720">
        <v>0</v>
      </c>
      <c r="N18" s="720">
        <v>0</v>
      </c>
      <c r="O18" s="720">
        <v>0</v>
      </c>
      <c r="P18" s="720">
        <v>244915.53</v>
      </c>
      <c r="Q18" s="720">
        <v>-59065.11</v>
      </c>
      <c r="R18" s="720">
        <v>2836098.6599999997</v>
      </c>
      <c r="S18" s="720">
        <v>-121405.95999999999</v>
      </c>
      <c r="T18" s="720">
        <v>-773064.3600000001</v>
      </c>
      <c r="U18" s="73"/>
      <c r="V18" s="73"/>
      <c r="W18" s="73"/>
      <c r="X18" s="73"/>
      <c r="Y18" s="73"/>
      <c r="Z18" s="73"/>
      <c r="AA18" s="73"/>
      <c r="AB18" s="73"/>
      <c r="AC18" s="73"/>
      <c r="AD18" s="73"/>
      <c r="AE18" s="73"/>
      <c r="AF18" s="73"/>
      <c r="AG18" s="73"/>
      <c r="AH18" s="73"/>
      <c r="AI18" s="24"/>
      <c r="AJ18" s="219"/>
      <c r="AL18" s="36"/>
      <c r="AM18" s="36"/>
      <c r="AN18" s="36"/>
      <c r="AO18" s="36"/>
      <c r="AP18" s="36"/>
      <c r="AQ18" s="36"/>
      <c r="AR18" s="36"/>
      <c r="AS18" s="36"/>
      <c r="AT18" s="36"/>
      <c r="AU18" s="36"/>
    </row>
    <row r="19" spans="1:47">
      <c r="A19" s="1172"/>
      <c r="B19" s="2" t="s">
        <v>20</v>
      </c>
      <c r="C19" s="2" t="s">
        <v>1</v>
      </c>
      <c r="D19" s="2" t="s">
        <v>122</v>
      </c>
      <c r="E19" s="2" t="s">
        <v>64</v>
      </c>
      <c r="F19" s="2" t="s">
        <v>3562</v>
      </c>
      <c r="G19" s="774" t="s">
        <v>354</v>
      </c>
      <c r="H19" s="792" t="s">
        <v>358</v>
      </c>
      <c r="I19" s="2" t="s">
        <v>3522</v>
      </c>
      <c r="J19" s="2" t="str">
        <f t="shared" si="1"/>
        <v>DTRNPDGP/Plant Adds/Actuals/EPIS and Dep Exp Calc</v>
      </c>
      <c r="K19" s="720">
        <v>0</v>
      </c>
      <c r="L19" s="720">
        <v>0</v>
      </c>
      <c r="M19" s="720">
        <v>0</v>
      </c>
      <c r="N19" s="720">
        <v>0</v>
      </c>
      <c r="O19" s="720">
        <v>0</v>
      </c>
      <c r="P19" s="720">
        <v>0</v>
      </c>
      <c r="Q19" s="720">
        <v>0</v>
      </c>
      <c r="R19" s="720">
        <v>0</v>
      </c>
      <c r="S19" s="720">
        <v>0</v>
      </c>
      <c r="T19" s="720">
        <v>0</v>
      </c>
      <c r="U19" s="73"/>
      <c r="V19" s="73"/>
      <c r="W19" s="73"/>
      <c r="X19" s="73"/>
      <c r="Y19" s="73"/>
      <c r="Z19" s="73"/>
      <c r="AA19" s="73"/>
      <c r="AB19" s="73"/>
      <c r="AC19" s="73"/>
      <c r="AD19" s="73"/>
      <c r="AE19" s="73"/>
      <c r="AF19" s="73"/>
      <c r="AG19" s="73"/>
      <c r="AH19" s="73"/>
      <c r="AI19" s="24"/>
      <c r="AJ19" s="219"/>
      <c r="AL19" s="36"/>
      <c r="AM19" s="36"/>
      <c r="AN19" s="36"/>
      <c r="AO19" s="36"/>
      <c r="AP19" s="36"/>
      <c r="AQ19" s="36"/>
      <c r="AR19" s="36"/>
      <c r="AS19" s="36"/>
      <c r="AT19" s="36"/>
      <c r="AU19" s="36"/>
    </row>
    <row r="20" spans="1:47">
      <c r="A20" s="1172"/>
      <c r="B20" s="2" t="s">
        <v>20</v>
      </c>
      <c r="C20" s="2" t="s">
        <v>5</v>
      </c>
      <c r="D20" s="2" t="s">
        <v>123</v>
      </c>
      <c r="E20" s="2" t="s">
        <v>65</v>
      </c>
      <c r="F20" s="2" t="s">
        <v>3562</v>
      </c>
      <c r="G20" s="774" t="s">
        <v>354</v>
      </c>
      <c r="H20" s="792" t="s">
        <v>358</v>
      </c>
      <c r="I20" s="2" t="s">
        <v>3522</v>
      </c>
      <c r="J20" s="2" t="str">
        <f t="shared" si="1"/>
        <v>DTRNPDGU/Plant Adds/Actuals/EPIS and Dep Exp Calc</v>
      </c>
      <c r="K20" s="720">
        <v>0</v>
      </c>
      <c r="L20" s="720">
        <v>0</v>
      </c>
      <c r="M20" s="720">
        <v>0</v>
      </c>
      <c r="N20" s="720">
        <v>0</v>
      </c>
      <c r="O20" s="720">
        <v>0</v>
      </c>
      <c r="P20" s="720">
        <v>0</v>
      </c>
      <c r="Q20" s="720">
        <v>0</v>
      </c>
      <c r="R20" s="720">
        <v>0</v>
      </c>
      <c r="S20" s="720">
        <v>0</v>
      </c>
      <c r="T20" s="720">
        <v>0</v>
      </c>
      <c r="U20" s="73"/>
      <c r="V20" s="73"/>
      <c r="W20" s="73"/>
      <c r="X20" s="73"/>
      <c r="Y20" s="73"/>
      <c r="Z20" s="73"/>
      <c r="AA20" s="73"/>
      <c r="AB20" s="73"/>
      <c r="AC20" s="73"/>
      <c r="AD20" s="73"/>
      <c r="AE20" s="73"/>
      <c r="AF20" s="73"/>
      <c r="AG20" s="73"/>
      <c r="AH20" s="73"/>
      <c r="AI20" s="24"/>
      <c r="AJ20" s="219"/>
      <c r="AL20" s="36"/>
      <c r="AM20" s="36"/>
      <c r="AN20" s="36"/>
      <c r="AO20" s="36"/>
      <c r="AP20" s="36"/>
      <c r="AQ20" s="36"/>
      <c r="AR20" s="36"/>
      <c r="AS20" s="36"/>
      <c r="AT20" s="36"/>
      <c r="AU20" s="36"/>
    </row>
    <row r="21" spans="1:47">
      <c r="A21" s="1172"/>
      <c r="B21" s="2" t="s">
        <v>20</v>
      </c>
      <c r="C21" s="2" t="s">
        <v>7</v>
      </c>
      <c r="D21" s="2" t="s">
        <v>124</v>
      </c>
      <c r="E21" s="2" t="s">
        <v>66</v>
      </c>
      <c r="F21" s="2" t="s">
        <v>3562</v>
      </c>
      <c r="G21" s="774" t="s">
        <v>354</v>
      </c>
      <c r="H21" s="792" t="s">
        <v>358</v>
      </c>
      <c r="I21" s="2" t="s">
        <v>3522</v>
      </c>
      <c r="J21" s="2" t="str">
        <f t="shared" si="1"/>
        <v>DTRNPSG/Plant Adds/Actuals/EPIS and Dep Exp Calc</v>
      </c>
      <c r="K21" s="720">
        <v>0</v>
      </c>
      <c r="L21" s="720">
        <v>11139895.349999988</v>
      </c>
      <c r="M21" s="720">
        <v>12099162.90000003</v>
      </c>
      <c r="N21" s="720">
        <v>8092570.1500000041</v>
      </c>
      <c r="O21" s="720">
        <v>7130971.6899999883</v>
      </c>
      <c r="P21" s="720">
        <v>10014355.829999994</v>
      </c>
      <c r="Q21" s="720">
        <v>16803199.810000028</v>
      </c>
      <c r="R21" s="720">
        <v>15448050.979999997</v>
      </c>
      <c r="S21" s="720">
        <v>4758059.7800000096</v>
      </c>
      <c r="T21" s="720">
        <v>8320367.8899999987</v>
      </c>
      <c r="U21" s="73"/>
      <c r="V21" s="73"/>
      <c r="W21" s="73"/>
      <c r="X21" s="73"/>
      <c r="Y21" s="73"/>
      <c r="Z21" s="73"/>
      <c r="AA21" s="73"/>
      <c r="AB21" s="73"/>
      <c r="AC21" s="73"/>
      <c r="AD21" s="73"/>
      <c r="AE21" s="73"/>
      <c r="AF21" s="73"/>
      <c r="AG21" s="73"/>
      <c r="AH21" s="73"/>
      <c r="AI21" s="24"/>
      <c r="AJ21" s="219"/>
      <c r="AL21" s="36"/>
      <c r="AM21" s="36"/>
      <c r="AN21" s="36"/>
      <c r="AO21" s="36"/>
      <c r="AP21" s="36"/>
      <c r="AQ21" s="36"/>
      <c r="AR21" s="36"/>
      <c r="AS21" s="36"/>
      <c r="AT21" s="36"/>
      <c r="AU21" s="36"/>
    </row>
    <row r="22" spans="1:47">
      <c r="A22" s="1172"/>
      <c r="B22" s="2" t="s">
        <v>23</v>
      </c>
      <c r="C22" s="2" t="s">
        <v>22</v>
      </c>
      <c r="D22" s="2" t="s">
        <v>125</v>
      </c>
      <c r="E22" s="2" t="s">
        <v>67</v>
      </c>
      <c r="F22" s="2" t="s">
        <v>3562</v>
      </c>
      <c r="G22" s="774" t="s">
        <v>354</v>
      </c>
      <c r="H22" s="792" t="s">
        <v>358</v>
      </c>
      <c r="I22" s="2" t="s">
        <v>3522</v>
      </c>
      <c r="J22" s="2" t="str">
        <f t="shared" si="1"/>
        <v>DDSTPCA/Plant Adds/Actuals/EPIS and Dep Exp Calc</v>
      </c>
      <c r="K22" s="720">
        <v>0</v>
      </c>
      <c r="L22" s="720">
        <v>480181.89999999997</v>
      </c>
      <c r="M22" s="720">
        <v>726746.24999999965</v>
      </c>
      <c r="N22" s="720">
        <v>1861635.8200000012</v>
      </c>
      <c r="O22" s="720">
        <v>972906.76999999955</v>
      </c>
      <c r="P22" s="720">
        <v>1225253.08</v>
      </c>
      <c r="Q22" s="720">
        <v>916291.6100000001</v>
      </c>
      <c r="R22" s="720">
        <v>559631.6</v>
      </c>
      <c r="S22" s="720">
        <v>304825.4099999998</v>
      </c>
      <c r="T22" s="720">
        <v>331101.58000000037</v>
      </c>
      <c r="U22" s="73"/>
      <c r="V22" s="73"/>
      <c r="W22" s="73"/>
      <c r="X22" s="73"/>
      <c r="Y22" s="73"/>
      <c r="Z22" s="73"/>
      <c r="AA22" s="73"/>
      <c r="AB22" s="73"/>
      <c r="AC22" s="73"/>
      <c r="AD22" s="73"/>
      <c r="AE22" s="73"/>
      <c r="AF22" s="73"/>
      <c r="AG22" s="73"/>
      <c r="AH22" s="73"/>
      <c r="AI22" s="24"/>
      <c r="AJ22" s="219"/>
      <c r="AL22" s="36"/>
      <c r="AM22" s="36"/>
      <c r="AN22" s="36"/>
      <c r="AO22" s="36"/>
      <c r="AP22" s="36"/>
      <c r="AQ22" s="36"/>
      <c r="AR22" s="36"/>
      <c r="AS22" s="36"/>
      <c r="AT22" s="36"/>
      <c r="AU22" s="36"/>
    </row>
    <row r="23" spans="1:47">
      <c r="A23" s="1172"/>
      <c r="B23" s="2" t="s">
        <v>23</v>
      </c>
      <c r="C23" s="2" t="s">
        <v>25</v>
      </c>
      <c r="D23" s="2" t="s">
        <v>126</v>
      </c>
      <c r="E23" s="2" t="s">
        <v>68</v>
      </c>
      <c r="F23" s="2" t="s">
        <v>3562</v>
      </c>
      <c r="G23" s="774" t="s">
        <v>354</v>
      </c>
      <c r="H23" s="792" t="s">
        <v>358</v>
      </c>
      <c r="I23" s="2" t="s">
        <v>3522</v>
      </c>
      <c r="J23" s="2" t="str">
        <f t="shared" si="1"/>
        <v>DDSTPOR/Plant Adds/Actuals/EPIS and Dep Exp Calc</v>
      </c>
      <c r="K23" s="720">
        <v>0</v>
      </c>
      <c r="L23" s="720">
        <v>5815972.1300000008</v>
      </c>
      <c r="M23" s="720">
        <v>8137670.5400000243</v>
      </c>
      <c r="N23" s="720">
        <v>3952698.7299999841</v>
      </c>
      <c r="O23" s="720">
        <v>3310876.0500000068</v>
      </c>
      <c r="P23" s="720">
        <v>7092513.7799999947</v>
      </c>
      <c r="Q23" s="720">
        <v>9666393.7300000042</v>
      </c>
      <c r="R23" s="720">
        <v>5252645.0100000007</v>
      </c>
      <c r="S23" s="720">
        <v>3395354.9600000111</v>
      </c>
      <c r="T23" s="720">
        <v>3722918.4499999927</v>
      </c>
      <c r="U23" s="73"/>
      <c r="V23" s="73"/>
      <c r="W23" s="73"/>
      <c r="X23" s="73"/>
      <c r="Y23" s="73"/>
      <c r="Z23" s="73"/>
      <c r="AA23" s="73"/>
      <c r="AB23" s="73"/>
      <c r="AC23" s="73"/>
      <c r="AD23" s="73"/>
      <c r="AE23" s="73"/>
      <c r="AF23" s="73"/>
      <c r="AG23" s="73"/>
      <c r="AH23" s="73"/>
      <c r="AI23" s="24"/>
      <c r="AJ23" s="219"/>
      <c r="AL23" s="36"/>
      <c r="AM23" s="36"/>
      <c r="AN23" s="36"/>
      <c r="AO23" s="36"/>
      <c r="AP23" s="36"/>
      <c r="AQ23" s="36"/>
      <c r="AR23" s="36"/>
      <c r="AS23" s="36"/>
      <c r="AT23" s="36"/>
      <c r="AU23" s="36"/>
    </row>
    <row r="24" spans="1:47">
      <c r="A24" s="1172"/>
      <c r="B24" s="2" t="s">
        <v>23</v>
      </c>
      <c r="C24" s="2" t="s">
        <v>27</v>
      </c>
      <c r="D24" s="2" t="s">
        <v>127</v>
      </c>
      <c r="E24" s="2" t="s">
        <v>69</v>
      </c>
      <c r="F24" s="2" t="s">
        <v>3562</v>
      </c>
      <c r="G24" s="774" t="s">
        <v>354</v>
      </c>
      <c r="H24" s="792" t="s">
        <v>358</v>
      </c>
      <c r="I24" s="2" t="s">
        <v>3522</v>
      </c>
      <c r="J24" s="2" t="str">
        <f t="shared" si="1"/>
        <v>DDSTPWA/Plant Adds/Actuals/EPIS and Dep Exp Calc</v>
      </c>
      <c r="K24" s="720">
        <v>0</v>
      </c>
      <c r="L24" s="720">
        <v>1187191.650000002</v>
      </c>
      <c r="M24" s="720">
        <v>705117.35000000033</v>
      </c>
      <c r="N24" s="720">
        <v>1107431.7999999998</v>
      </c>
      <c r="O24" s="720">
        <v>44872.510000000504</v>
      </c>
      <c r="P24" s="720">
        <v>1714869.8200000008</v>
      </c>
      <c r="Q24" s="720">
        <v>2059438.4999999988</v>
      </c>
      <c r="R24" s="720">
        <v>1457133.9400000002</v>
      </c>
      <c r="S24" s="720">
        <v>627021.12999999942</v>
      </c>
      <c r="T24" s="720">
        <v>902917.41</v>
      </c>
      <c r="U24" s="73"/>
      <c r="V24" s="73"/>
      <c r="W24" s="73"/>
      <c r="X24" s="73"/>
      <c r="Y24" s="73"/>
      <c r="Z24" s="73"/>
      <c r="AA24" s="73"/>
      <c r="AB24" s="73"/>
      <c r="AC24" s="73"/>
      <c r="AD24" s="73"/>
      <c r="AE24" s="73"/>
      <c r="AF24" s="73"/>
      <c r="AG24" s="73"/>
      <c r="AH24" s="73"/>
      <c r="AI24" s="24"/>
      <c r="AJ24" s="219"/>
      <c r="AL24" s="36"/>
      <c r="AM24" s="36"/>
      <c r="AN24" s="36"/>
      <c r="AO24" s="36"/>
      <c r="AP24" s="36"/>
      <c r="AQ24" s="36"/>
      <c r="AR24" s="36"/>
      <c r="AS24" s="36"/>
      <c r="AT24" s="36"/>
      <c r="AU24" s="36"/>
    </row>
    <row r="25" spans="1:47">
      <c r="A25" s="1172"/>
      <c r="B25" s="2" t="s">
        <v>23</v>
      </c>
      <c r="C25" s="2" t="s">
        <v>29</v>
      </c>
      <c r="D25" s="2" t="s">
        <v>128</v>
      </c>
      <c r="E25" s="2" t="s">
        <v>70</v>
      </c>
      <c r="F25" s="2" t="s">
        <v>3562</v>
      </c>
      <c r="G25" s="774" t="s">
        <v>354</v>
      </c>
      <c r="H25" s="792" t="s">
        <v>358</v>
      </c>
      <c r="I25" s="2" t="s">
        <v>3522</v>
      </c>
      <c r="J25" s="2" t="str">
        <f t="shared" si="1"/>
        <v>DDSTPWYP/Plant Adds/Actuals/EPIS and Dep Exp Calc</v>
      </c>
      <c r="K25" s="720">
        <v>0</v>
      </c>
      <c r="L25" s="720">
        <v>4028377.8200000008</v>
      </c>
      <c r="M25" s="720">
        <v>6934341.2999999933</v>
      </c>
      <c r="N25" s="720">
        <v>2145989.5499999938</v>
      </c>
      <c r="O25" s="720">
        <v>5617177.0799999991</v>
      </c>
      <c r="P25" s="720">
        <v>440954.25999999978</v>
      </c>
      <c r="Q25" s="720">
        <v>4108894.0699999994</v>
      </c>
      <c r="R25" s="720">
        <v>1730345.9100000006</v>
      </c>
      <c r="S25" s="720">
        <v>1995407.6100000027</v>
      </c>
      <c r="T25" s="720">
        <v>1504820.2599999993</v>
      </c>
      <c r="U25" s="73"/>
      <c r="V25" s="73"/>
      <c r="W25" s="73"/>
      <c r="X25" s="73"/>
      <c r="Y25" s="73"/>
      <c r="Z25" s="73"/>
      <c r="AA25" s="73"/>
      <c r="AB25" s="73"/>
      <c r="AC25" s="73"/>
      <c r="AD25" s="73"/>
      <c r="AE25" s="73"/>
      <c r="AF25" s="73"/>
      <c r="AG25" s="73"/>
      <c r="AH25" s="73"/>
      <c r="AI25" s="24"/>
      <c r="AJ25" s="219"/>
      <c r="AL25" s="36"/>
      <c r="AM25" s="36"/>
      <c r="AN25" s="36"/>
      <c r="AO25" s="36"/>
      <c r="AP25" s="36"/>
      <c r="AQ25" s="36"/>
      <c r="AR25" s="36"/>
      <c r="AS25" s="36"/>
      <c r="AT25" s="36"/>
      <c r="AU25" s="36"/>
    </row>
    <row r="26" spans="1:47">
      <c r="A26" s="1172"/>
      <c r="B26" s="2" t="s">
        <v>23</v>
      </c>
      <c r="C26" s="2" t="s">
        <v>31</v>
      </c>
      <c r="D26" s="2" t="s">
        <v>129</v>
      </c>
      <c r="E26" s="2" t="s">
        <v>71</v>
      </c>
      <c r="F26" s="2" t="s">
        <v>3562</v>
      </c>
      <c r="G26" s="774" t="s">
        <v>354</v>
      </c>
      <c r="H26" s="792" t="s">
        <v>358</v>
      </c>
      <c r="I26" s="2" t="s">
        <v>3522</v>
      </c>
      <c r="J26" s="2" t="str">
        <f t="shared" si="1"/>
        <v>DDSTPUT/Plant Adds/Actuals/EPIS and Dep Exp Calc</v>
      </c>
      <c r="K26" s="720">
        <v>0</v>
      </c>
      <c r="L26" s="720">
        <v>6407531.6700000251</v>
      </c>
      <c r="M26" s="720">
        <v>6901848.3900000127</v>
      </c>
      <c r="N26" s="720">
        <v>9577708.1400000267</v>
      </c>
      <c r="O26" s="720">
        <v>10201830.04000001</v>
      </c>
      <c r="P26" s="720">
        <v>8101981.7600000035</v>
      </c>
      <c r="Q26" s="720">
        <v>22043195.239999939</v>
      </c>
      <c r="R26" s="720">
        <v>8613760.3899999764</v>
      </c>
      <c r="S26" s="720">
        <v>7276370.6599999508</v>
      </c>
      <c r="T26" s="720">
        <v>7846723.8900000099</v>
      </c>
      <c r="U26" s="73"/>
      <c r="V26" s="73"/>
      <c r="W26" s="73"/>
      <c r="X26" s="73"/>
      <c r="Y26" s="73"/>
      <c r="Z26" s="73"/>
      <c r="AA26" s="73"/>
      <c r="AB26" s="73"/>
      <c r="AC26" s="73"/>
      <c r="AD26" s="73"/>
      <c r="AE26" s="73"/>
      <c r="AF26" s="73"/>
      <c r="AG26" s="73"/>
      <c r="AH26" s="73"/>
      <c r="AI26" s="24"/>
      <c r="AJ26" s="219"/>
      <c r="AL26" s="36"/>
      <c r="AM26" s="36"/>
      <c r="AN26" s="36"/>
      <c r="AO26" s="36"/>
      <c r="AP26" s="36"/>
      <c r="AQ26" s="36"/>
      <c r="AR26" s="36"/>
      <c r="AS26" s="36"/>
      <c r="AT26" s="36"/>
      <c r="AU26" s="36"/>
    </row>
    <row r="27" spans="1:47">
      <c r="A27" s="1172"/>
      <c r="B27" s="2" t="s">
        <v>23</v>
      </c>
      <c r="C27" s="2" t="s">
        <v>33</v>
      </c>
      <c r="D27" s="2" t="s">
        <v>130</v>
      </c>
      <c r="E27" s="2" t="s">
        <v>72</v>
      </c>
      <c r="F27" s="2" t="s">
        <v>3562</v>
      </c>
      <c r="G27" s="774" t="s">
        <v>354</v>
      </c>
      <c r="H27" s="792" t="s">
        <v>358</v>
      </c>
      <c r="I27" s="2" t="s">
        <v>3522</v>
      </c>
      <c r="J27" s="2" t="str">
        <f t="shared" si="1"/>
        <v>DDSTPID/Plant Adds/Actuals/EPIS and Dep Exp Calc</v>
      </c>
      <c r="K27" s="720">
        <v>0</v>
      </c>
      <c r="L27" s="720">
        <v>622268.62000000058</v>
      </c>
      <c r="M27" s="720">
        <v>808791.98000000045</v>
      </c>
      <c r="N27" s="720">
        <v>950602.63</v>
      </c>
      <c r="O27" s="720">
        <v>1180630.2000000007</v>
      </c>
      <c r="P27" s="720">
        <v>968438.76999999979</v>
      </c>
      <c r="Q27" s="720">
        <v>1097529.0999999996</v>
      </c>
      <c r="R27" s="720">
        <v>1238310.8099999996</v>
      </c>
      <c r="S27" s="720">
        <v>760333.61</v>
      </c>
      <c r="T27" s="720">
        <v>1501609.46</v>
      </c>
      <c r="U27" s="73"/>
      <c r="V27" s="73"/>
      <c r="W27" s="73"/>
      <c r="X27" s="73"/>
      <c r="Y27" s="73"/>
      <c r="Z27" s="73"/>
      <c r="AA27" s="73"/>
      <c r="AB27" s="73"/>
      <c r="AC27" s="73"/>
      <c r="AD27" s="73"/>
      <c r="AE27" s="73"/>
      <c r="AF27" s="73"/>
      <c r="AG27" s="73"/>
      <c r="AH27" s="73"/>
      <c r="AI27" s="24"/>
      <c r="AJ27" s="219"/>
      <c r="AL27" s="36"/>
      <c r="AM27" s="36"/>
      <c r="AN27" s="36"/>
      <c r="AO27" s="36"/>
      <c r="AP27" s="36"/>
      <c r="AQ27" s="36"/>
      <c r="AR27" s="36"/>
      <c r="AS27" s="36"/>
      <c r="AT27" s="36"/>
      <c r="AU27" s="36"/>
    </row>
    <row r="28" spans="1:47">
      <c r="A28" s="1172"/>
      <c r="B28" s="2" t="s">
        <v>23</v>
      </c>
      <c r="C28" s="2" t="s">
        <v>35</v>
      </c>
      <c r="D28" s="2" t="s">
        <v>131</v>
      </c>
      <c r="E28" s="2" t="s">
        <v>73</v>
      </c>
      <c r="F28" s="2" t="s">
        <v>3562</v>
      </c>
      <c r="G28" s="774" t="s">
        <v>354</v>
      </c>
      <c r="H28" s="792" t="s">
        <v>358</v>
      </c>
      <c r="I28" s="2" t="s">
        <v>3522</v>
      </c>
      <c r="J28" s="2" t="str">
        <f t="shared" si="1"/>
        <v>DDSTPWYU/Plant Adds/Actuals/EPIS and Dep Exp Calc</v>
      </c>
      <c r="K28" s="720">
        <v>0</v>
      </c>
      <c r="L28" s="720">
        <v>342979.55</v>
      </c>
      <c r="M28" s="720">
        <v>615514.20000000007</v>
      </c>
      <c r="N28" s="720">
        <v>1151689.4999999998</v>
      </c>
      <c r="O28" s="720">
        <v>409023.44</v>
      </c>
      <c r="P28" s="720">
        <v>467360.73999999993</v>
      </c>
      <c r="Q28" s="720">
        <v>654964.73</v>
      </c>
      <c r="R28" s="720">
        <v>608839.24000000057</v>
      </c>
      <c r="S28" s="720">
        <v>228251.90999999995</v>
      </c>
      <c r="T28" s="720">
        <v>306562.86</v>
      </c>
      <c r="U28" s="73"/>
      <c r="V28" s="73"/>
      <c r="W28" s="73"/>
      <c r="X28" s="73"/>
      <c r="Y28" s="73"/>
      <c r="Z28" s="73"/>
      <c r="AA28" s="73"/>
      <c r="AB28" s="73"/>
      <c r="AC28" s="73"/>
      <c r="AD28" s="73"/>
      <c r="AE28" s="73"/>
      <c r="AF28" s="73"/>
      <c r="AG28" s="73"/>
      <c r="AH28" s="73"/>
      <c r="AI28" s="24"/>
      <c r="AJ28" s="219"/>
      <c r="AL28" s="36"/>
      <c r="AM28" s="36"/>
      <c r="AN28" s="36"/>
      <c r="AO28" s="36"/>
      <c r="AP28" s="36"/>
      <c r="AQ28" s="36"/>
      <c r="AR28" s="36"/>
      <c r="AS28" s="36"/>
      <c r="AT28" s="36"/>
      <c r="AU28" s="36"/>
    </row>
    <row r="29" spans="1:47">
      <c r="A29" s="1172"/>
      <c r="B29" s="2" t="s">
        <v>36</v>
      </c>
      <c r="C29" s="2" t="s">
        <v>22</v>
      </c>
      <c r="D29" s="2" t="s">
        <v>132</v>
      </c>
      <c r="E29" s="2" t="s">
        <v>74</v>
      </c>
      <c r="F29" s="2" t="s">
        <v>3562</v>
      </c>
      <c r="G29" s="774" t="s">
        <v>354</v>
      </c>
      <c r="H29" s="792" t="s">
        <v>358</v>
      </c>
      <c r="I29" s="2" t="s">
        <v>3522</v>
      </c>
      <c r="J29" s="2" t="str">
        <f t="shared" si="1"/>
        <v>DGNLPCA/Plant Adds/Actuals/EPIS and Dep Exp Calc</v>
      </c>
      <c r="K29" s="720">
        <v>0</v>
      </c>
      <c r="L29" s="720">
        <v>16394.22</v>
      </c>
      <c r="M29" s="720">
        <v>36096.549999999996</v>
      </c>
      <c r="N29" s="720">
        <v>245324.89</v>
      </c>
      <c r="O29" s="720">
        <v>227340.34</v>
      </c>
      <c r="P29" s="720">
        <v>82959.91</v>
      </c>
      <c r="Q29" s="720">
        <v>1548624.63</v>
      </c>
      <c r="R29" s="720">
        <v>145144.76999999999</v>
      </c>
      <c r="S29" s="720">
        <v>216772.11999999997</v>
      </c>
      <c r="T29" s="720">
        <v>58708.04</v>
      </c>
      <c r="U29" s="73"/>
      <c r="V29" s="73"/>
      <c r="W29" s="73"/>
      <c r="X29" s="73"/>
      <c r="Y29" s="73"/>
      <c r="Z29" s="73"/>
      <c r="AA29" s="73"/>
      <c r="AB29" s="73"/>
      <c r="AC29" s="73"/>
      <c r="AD29" s="73"/>
      <c r="AE29" s="73"/>
      <c r="AF29" s="73"/>
      <c r="AG29" s="73"/>
      <c r="AH29" s="73"/>
      <c r="AI29" s="24"/>
      <c r="AJ29" s="219"/>
      <c r="AL29" s="36"/>
      <c r="AM29" s="36"/>
      <c r="AN29" s="36"/>
      <c r="AO29" s="36"/>
      <c r="AP29" s="36"/>
      <c r="AQ29" s="36"/>
      <c r="AR29" s="36"/>
      <c r="AS29" s="36"/>
      <c r="AT29" s="36"/>
      <c r="AU29" s="36"/>
    </row>
    <row r="30" spans="1:47">
      <c r="A30" s="1172"/>
      <c r="B30" s="2" t="s">
        <v>36</v>
      </c>
      <c r="C30" s="2" t="s">
        <v>25</v>
      </c>
      <c r="D30" s="2" t="s">
        <v>133</v>
      </c>
      <c r="E30" s="2" t="s">
        <v>75</v>
      </c>
      <c r="F30" s="2" t="s">
        <v>3562</v>
      </c>
      <c r="G30" s="774" t="s">
        <v>354</v>
      </c>
      <c r="H30" s="792" t="s">
        <v>358</v>
      </c>
      <c r="I30" s="2" t="s">
        <v>3522</v>
      </c>
      <c r="J30" s="2" t="str">
        <f t="shared" si="1"/>
        <v>DGNLPOR/Plant Adds/Actuals/EPIS and Dep Exp Calc</v>
      </c>
      <c r="K30" s="720">
        <v>0</v>
      </c>
      <c r="L30" s="720">
        <v>484879.35999999999</v>
      </c>
      <c r="M30" s="720">
        <v>436901.92</v>
      </c>
      <c r="N30" s="720">
        <v>4203100.6900000004</v>
      </c>
      <c r="O30" s="720">
        <v>3006741.52</v>
      </c>
      <c r="P30" s="720">
        <v>1437122.2800000012</v>
      </c>
      <c r="Q30" s="720">
        <v>7903441.4200000009</v>
      </c>
      <c r="R30" s="720">
        <v>3296631.0800000005</v>
      </c>
      <c r="S30" s="720">
        <v>1204786.2100000007</v>
      </c>
      <c r="T30" s="720">
        <v>1029102.2499999995</v>
      </c>
      <c r="U30" s="73"/>
      <c r="V30" s="73"/>
      <c r="W30" s="73"/>
      <c r="X30" s="73"/>
      <c r="Y30" s="73"/>
      <c r="Z30" s="73"/>
      <c r="AA30" s="73"/>
      <c r="AB30" s="73"/>
      <c r="AC30" s="73"/>
      <c r="AD30" s="73"/>
      <c r="AE30" s="73"/>
      <c r="AF30" s="73"/>
      <c r="AG30" s="73"/>
      <c r="AH30" s="73"/>
      <c r="AI30" s="24"/>
      <c r="AJ30" s="219"/>
      <c r="AL30" s="36"/>
      <c r="AM30" s="36"/>
      <c r="AN30" s="36"/>
      <c r="AO30" s="36"/>
      <c r="AP30" s="36"/>
      <c r="AQ30" s="36"/>
      <c r="AR30" s="36"/>
      <c r="AS30" s="36"/>
      <c r="AT30" s="36"/>
      <c r="AU30" s="36"/>
    </row>
    <row r="31" spans="1:47">
      <c r="A31" s="1172"/>
      <c r="B31" s="2" t="s">
        <v>36</v>
      </c>
      <c r="C31" s="2" t="s">
        <v>27</v>
      </c>
      <c r="D31" s="2" t="s">
        <v>134</v>
      </c>
      <c r="E31" s="2" t="s">
        <v>76</v>
      </c>
      <c r="F31" s="2" t="s">
        <v>3562</v>
      </c>
      <c r="G31" s="774" t="s">
        <v>354</v>
      </c>
      <c r="H31" s="792" t="s">
        <v>358</v>
      </c>
      <c r="I31" s="2" t="s">
        <v>3522</v>
      </c>
      <c r="J31" s="2" t="str">
        <f t="shared" si="1"/>
        <v>DGNLPWA/Plant Adds/Actuals/EPIS and Dep Exp Calc</v>
      </c>
      <c r="K31" s="720">
        <v>0</v>
      </c>
      <c r="L31" s="720">
        <v>179946.28</v>
      </c>
      <c r="M31" s="720">
        <v>340787.37</v>
      </c>
      <c r="N31" s="720">
        <v>1694349.3199999996</v>
      </c>
      <c r="O31" s="720">
        <v>773955.93999999983</v>
      </c>
      <c r="P31" s="720">
        <v>273154.53000000009</v>
      </c>
      <c r="Q31" s="720">
        <v>1405153.2800000003</v>
      </c>
      <c r="R31" s="720">
        <v>211807.90000000002</v>
      </c>
      <c r="S31" s="720">
        <v>423924.62000000011</v>
      </c>
      <c r="T31" s="720">
        <v>225100.73</v>
      </c>
      <c r="U31" s="73"/>
      <c r="V31" s="73"/>
      <c r="W31" s="73"/>
      <c r="X31" s="73"/>
      <c r="Y31" s="73"/>
      <c r="Z31" s="73"/>
      <c r="AA31" s="73"/>
      <c r="AB31" s="73"/>
      <c r="AC31" s="73"/>
      <c r="AD31" s="73"/>
      <c r="AE31" s="73"/>
      <c r="AF31" s="73"/>
      <c r="AG31" s="73"/>
      <c r="AH31" s="73"/>
      <c r="AI31" s="24"/>
      <c r="AJ31" s="219"/>
      <c r="AL31" s="36"/>
      <c r="AM31" s="36"/>
      <c r="AN31" s="36"/>
      <c r="AO31" s="36"/>
      <c r="AP31" s="36"/>
      <c r="AQ31" s="36"/>
      <c r="AR31" s="36"/>
      <c r="AS31" s="36"/>
      <c r="AT31" s="36"/>
      <c r="AU31" s="36"/>
    </row>
    <row r="32" spans="1:47">
      <c r="A32" s="1172"/>
      <c r="B32" s="2" t="s">
        <v>36</v>
      </c>
      <c r="C32" s="2" t="s">
        <v>29</v>
      </c>
      <c r="D32" s="2" t="s">
        <v>135</v>
      </c>
      <c r="E32" s="2" t="s">
        <v>77</v>
      </c>
      <c r="F32" s="2" t="s">
        <v>3562</v>
      </c>
      <c r="G32" s="774" t="s">
        <v>354</v>
      </c>
      <c r="H32" s="792" t="s">
        <v>358</v>
      </c>
      <c r="I32" s="2" t="s">
        <v>3522</v>
      </c>
      <c r="J32" s="2" t="str">
        <f t="shared" si="1"/>
        <v>DGNLPWYP/Plant Adds/Actuals/EPIS and Dep Exp Calc</v>
      </c>
      <c r="K32" s="720">
        <v>0</v>
      </c>
      <c r="L32" s="720">
        <v>1621971.26</v>
      </c>
      <c r="M32" s="720">
        <v>315487.86000000004</v>
      </c>
      <c r="N32" s="720">
        <v>1108254.1599999999</v>
      </c>
      <c r="O32" s="720">
        <v>1040471.4099999998</v>
      </c>
      <c r="P32" s="720">
        <v>731398.42999999982</v>
      </c>
      <c r="Q32" s="720">
        <v>4691842.9000000004</v>
      </c>
      <c r="R32" s="720">
        <v>452020.14999999991</v>
      </c>
      <c r="S32" s="720">
        <v>633053.6100000001</v>
      </c>
      <c r="T32" s="720">
        <v>786806.64999999979</v>
      </c>
      <c r="U32" s="73"/>
      <c r="V32" s="73"/>
      <c r="W32" s="73"/>
      <c r="X32" s="73"/>
      <c r="Y32" s="73"/>
      <c r="Z32" s="73"/>
      <c r="AA32" s="73"/>
      <c r="AB32" s="73"/>
      <c r="AC32" s="73"/>
      <c r="AD32" s="73"/>
      <c r="AE32" s="73"/>
      <c r="AF32" s="73"/>
      <c r="AG32" s="73"/>
      <c r="AH32" s="73"/>
      <c r="AI32" s="24"/>
      <c r="AJ32" s="219"/>
      <c r="AL32" s="36"/>
      <c r="AM32" s="36"/>
      <c r="AN32" s="36"/>
      <c r="AO32" s="36"/>
      <c r="AP32" s="36"/>
      <c r="AQ32" s="36"/>
      <c r="AR32" s="36"/>
      <c r="AS32" s="36"/>
      <c r="AT32" s="36"/>
      <c r="AU32" s="36"/>
    </row>
    <row r="33" spans="1:47">
      <c r="A33" s="1172"/>
      <c r="B33" s="2" t="s">
        <v>36</v>
      </c>
      <c r="C33" s="2" t="s">
        <v>31</v>
      </c>
      <c r="D33" s="2" t="s">
        <v>136</v>
      </c>
      <c r="E33" s="2" t="s">
        <v>78</v>
      </c>
      <c r="F33" s="2" t="s">
        <v>3562</v>
      </c>
      <c r="G33" s="774" t="s">
        <v>354</v>
      </c>
      <c r="H33" s="792" t="s">
        <v>358</v>
      </c>
      <c r="I33" s="2" t="s">
        <v>3522</v>
      </c>
      <c r="J33" s="2" t="str">
        <f t="shared" si="1"/>
        <v>DGNLPUT/Plant Adds/Actuals/EPIS and Dep Exp Calc</v>
      </c>
      <c r="K33" s="720">
        <v>0</v>
      </c>
      <c r="L33" s="720">
        <v>9284573.7800000068</v>
      </c>
      <c r="M33" s="720">
        <v>2157523.6300000004</v>
      </c>
      <c r="N33" s="720">
        <v>1124291.27</v>
      </c>
      <c r="O33" s="720">
        <v>1416603.35</v>
      </c>
      <c r="P33" s="720">
        <v>1536256.8300000005</v>
      </c>
      <c r="Q33" s="720">
        <v>3331966.8299999973</v>
      </c>
      <c r="R33" s="720">
        <v>243896.68</v>
      </c>
      <c r="S33" s="720">
        <v>3559603.4099999988</v>
      </c>
      <c r="T33" s="720">
        <v>105217.97000000006</v>
      </c>
      <c r="U33" s="73"/>
      <c r="V33" s="73"/>
      <c r="W33" s="73"/>
      <c r="X33" s="73"/>
      <c r="Y33" s="73"/>
      <c r="Z33" s="73"/>
      <c r="AA33" s="73"/>
      <c r="AB33" s="73"/>
      <c r="AC33" s="73"/>
      <c r="AD33" s="73"/>
      <c r="AE33" s="73"/>
      <c r="AF33" s="73"/>
      <c r="AG33" s="73"/>
      <c r="AH33" s="73"/>
      <c r="AI33" s="24"/>
      <c r="AJ33" s="219"/>
      <c r="AL33" s="36"/>
      <c r="AM33" s="36"/>
      <c r="AN33" s="36"/>
      <c r="AO33" s="36"/>
      <c r="AP33" s="36"/>
      <c r="AQ33" s="36"/>
      <c r="AR33" s="36"/>
      <c r="AS33" s="36"/>
      <c r="AT33" s="36"/>
      <c r="AU33" s="36"/>
    </row>
    <row r="34" spans="1:47">
      <c r="A34" s="1172"/>
      <c r="B34" s="2" t="s">
        <v>36</v>
      </c>
      <c r="C34" s="2" t="s">
        <v>33</v>
      </c>
      <c r="D34" s="2" t="s">
        <v>137</v>
      </c>
      <c r="E34" s="2" t="s">
        <v>79</v>
      </c>
      <c r="F34" s="2" t="s">
        <v>3562</v>
      </c>
      <c r="G34" s="774" t="s">
        <v>354</v>
      </c>
      <c r="H34" s="792" t="s">
        <v>358</v>
      </c>
      <c r="I34" s="2" t="s">
        <v>3522</v>
      </c>
      <c r="J34" s="2" t="str">
        <f t="shared" si="1"/>
        <v>DGNLPID/Plant Adds/Actuals/EPIS and Dep Exp Calc</v>
      </c>
      <c r="K34" s="720">
        <v>0</v>
      </c>
      <c r="L34" s="720">
        <v>1866386.7500000002</v>
      </c>
      <c r="M34" s="720">
        <v>-12033.009999999989</v>
      </c>
      <c r="N34" s="720">
        <v>72942.489999999976</v>
      </c>
      <c r="O34" s="720">
        <v>395123.52999999991</v>
      </c>
      <c r="P34" s="720">
        <v>312453.4200000001</v>
      </c>
      <c r="Q34" s="720">
        <v>274378.87</v>
      </c>
      <c r="R34" s="720">
        <v>23237.4</v>
      </c>
      <c r="S34" s="720">
        <v>198948.01999999996</v>
      </c>
      <c r="T34" s="720">
        <v>296845.8299999999</v>
      </c>
      <c r="U34" s="73"/>
      <c r="V34" s="73"/>
      <c r="W34" s="73"/>
      <c r="X34" s="73"/>
      <c r="Y34" s="73"/>
      <c r="Z34" s="73"/>
      <c r="AA34" s="73"/>
      <c r="AB34" s="73"/>
      <c r="AC34" s="73"/>
      <c r="AD34" s="73"/>
      <c r="AE34" s="73"/>
      <c r="AF34" s="73"/>
      <c r="AG34" s="73"/>
      <c r="AH34" s="73"/>
      <c r="AI34" s="24"/>
      <c r="AJ34" s="219"/>
      <c r="AL34" s="36"/>
      <c r="AM34" s="36"/>
      <c r="AN34" s="36"/>
      <c r="AO34" s="36"/>
      <c r="AP34" s="36"/>
      <c r="AQ34" s="36"/>
      <c r="AR34" s="36"/>
      <c r="AS34" s="36"/>
      <c r="AT34" s="36"/>
      <c r="AU34" s="36"/>
    </row>
    <row r="35" spans="1:47">
      <c r="A35" s="1172"/>
      <c r="B35" s="2" t="s">
        <v>36</v>
      </c>
      <c r="C35" s="2" t="s">
        <v>35</v>
      </c>
      <c r="D35" s="2" t="s">
        <v>138</v>
      </c>
      <c r="E35" s="2" t="s">
        <v>80</v>
      </c>
      <c r="F35" s="2" t="s">
        <v>3562</v>
      </c>
      <c r="G35" s="774" t="s">
        <v>354</v>
      </c>
      <c r="H35" s="792" t="s">
        <v>358</v>
      </c>
      <c r="I35" s="2" t="s">
        <v>3522</v>
      </c>
      <c r="J35" s="2" t="str">
        <f t="shared" si="1"/>
        <v>DGNLPWYU/Plant Adds/Actuals/EPIS and Dep Exp Calc</v>
      </c>
      <c r="K35" s="720">
        <v>0</v>
      </c>
      <c r="L35" s="720">
        <v>389050.8</v>
      </c>
      <c r="M35" s="720">
        <v>159983.63</v>
      </c>
      <c r="N35" s="720">
        <v>45000.779999999992</v>
      </c>
      <c r="O35" s="720">
        <v>53434.43</v>
      </c>
      <c r="P35" s="720">
        <v>178078.42999999996</v>
      </c>
      <c r="Q35" s="720">
        <v>9388.7100000000009</v>
      </c>
      <c r="R35" s="720">
        <v>16734.32</v>
      </c>
      <c r="S35" s="720">
        <v>661970.22000000009</v>
      </c>
      <c r="T35" s="720">
        <v>29891.35</v>
      </c>
      <c r="U35" s="73"/>
      <c r="V35" s="73"/>
      <c r="W35" s="73"/>
      <c r="X35" s="73"/>
      <c r="Y35" s="73"/>
      <c r="Z35" s="73"/>
      <c r="AA35" s="73"/>
      <c r="AB35" s="73"/>
      <c r="AC35" s="73"/>
      <c r="AD35" s="73"/>
      <c r="AE35" s="73"/>
      <c r="AF35" s="73"/>
      <c r="AG35" s="73"/>
      <c r="AH35" s="73"/>
      <c r="AI35" s="24"/>
      <c r="AJ35" s="219"/>
      <c r="AL35" s="36"/>
      <c r="AM35" s="36"/>
      <c r="AN35" s="36"/>
      <c r="AO35" s="36"/>
      <c r="AP35" s="36"/>
      <c r="AQ35" s="36"/>
      <c r="AR35" s="36"/>
      <c r="AS35" s="36"/>
      <c r="AT35" s="36"/>
      <c r="AU35" s="36"/>
    </row>
    <row r="36" spans="1:47">
      <c r="A36" s="1172"/>
      <c r="B36" s="2" t="s">
        <v>36</v>
      </c>
      <c r="C36" s="2" t="s">
        <v>1</v>
      </c>
      <c r="D36" s="2" t="s">
        <v>139</v>
      </c>
      <c r="E36" s="2" t="s">
        <v>81</v>
      </c>
      <c r="F36" s="2" t="s">
        <v>3562</v>
      </c>
      <c r="G36" s="774" t="s">
        <v>354</v>
      </c>
      <c r="H36" s="792" t="s">
        <v>358</v>
      </c>
      <c r="I36" s="2" t="s">
        <v>3522</v>
      </c>
      <c r="J36" s="2" t="str">
        <f t="shared" si="1"/>
        <v>DGNLPDGP/Plant Adds/Actuals/EPIS and Dep Exp Calc</v>
      </c>
      <c r="K36" s="720">
        <v>0</v>
      </c>
      <c r="L36" s="720">
        <v>0</v>
      </c>
      <c r="M36" s="720">
        <v>0</v>
      </c>
      <c r="N36" s="720">
        <v>0</v>
      </c>
      <c r="O36" s="720">
        <v>0</v>
      </c>
      <c r="P36" s="720">
        <v>0</v>
      </c>
      <c r="Q36" s="720">
        <v>0</v>
      </c>
      <c r="R36" s="720">
        <v>0</v>
      </c>
      <c r="S36" s="720">
        <v>0</v>
      </c>
      <c r="T36" s="720">
        <v>0</v>
      </c>
      <c r="U36" s="73"/>
      <c r="V36" s="73"/>
      <c r="W36" s="73"/>
      <c r="X36" s="73"/>
      <c r="Y36" s="73"/>
      <c r="Z36" s="73"/>
      <c r="AA36" s="73"/>
      <c r="AB36" s="73"/>
      <c r="AC36" s="73"/>
      <c r="AD36" s="73"/>
      <c r="AE36" s="73"/>
      <c r="AF36" s="73"/>
      <c r="AG36" s="73"/>
      <c r="AH36" s="73"/>
      <c r="AI36" s="24"/>
      <c r="AJ36" s="219"/>
      <c r="AL36" s="36"/>
      <c r="AM36" s="36"/>
      <c r="AN36" s="36"/>
      <c r="AO36" s="36"/>
      <c r="AP36" s="36"/>
      <c r="AQ36" s="36"/>
      <c r="AR36" s="36"/>
      <c r="AS36" s="36"/>
      <c r="AT36" s="36"/>
      <c r="AU36" s="36"/>
    </row>
    <row r="37" spans="1:47">
      <c r="A37" s="1172"/>
      <c r="B37" s="2" t="s">
        <v>36</v>
      </c>
      <c r="C37" s="2" t="s">
        <v>5</v>
      </c>
      <c r="D37" s="2" t="s">
        <v>140</v>
      </c>
      <c r="E37" s="2" t="s">
        <v>82</v>
      </c>
      <c r="F37" s="2" t="s">
        <v>3562</v>
      </c>
      <c r="G37" s="774" t="s">
        <v>354</v>
      </c>
      <c r="H37" s="792" t="s">
        <v>358</v>
      </c>
      <c r="I37" s="2" t="s">
        <v>3522</v>
      </c>
      <c r="J37" s="2" t="str">
        <f t="shared" si="1"/>
        <v>DGNLPDGU/Plant Adds/Actuals/EPIS and Dep Exp Calc</v>
      </c>
      <c r="K37" s="720">
        <v>0</v>
      </c>
      <c r="L37" s="720">
        <v>0</v>
      </c>
      <c r="M37" s="720">
        <v>0</v>
      </c>
      <c r="N37" s="720">
        <v>0</v>
      </c>
      <c r="O37" s="720">
        <v>0</v>
      </c>
      <c r="P37" s="720">
        <v>0</v>
      </c>
      <c r="Q37" s="720">
        <v>0</v>
      </c>
      <c r="R37" s="720">
        <v>0</v>
      </c>
      <c r="S37" s="720">
        <v>0</v>
      </c>
      <c r="T37" s="720">
        <v>0</v>
      </c>
      <c r="U37" s="73"/>
      <c r="V37" s="73"/>
      <c r="W37" s="73"/>
      <c r="X37" s="73"/>
      <c r="Y37" s="73"/>
      <c r="Z37" s="73"/>
      <c r="AA37" s="73"/>
      <c r="AB37" s="73"/>
      <c r="AC37" s="73"/>
      <c r="AD37" s="73"/>
      <c r="AE37" s="73"/>
      <c r="AF37" s="73"/>
      <c r="AG37" s="73"/>
      <c r="AH37" s="73"/>
      <c r="AI37" s="24"/>
      <c r="AJ37" s="219"/>
      <c r="AL37" s="36"/>
      <c r="AM37" s="36"/>
      <c r="AN37" s="36"/>
      <c r="AO37" s="36"/>
      <c r="AP37" s="36"/>
      <c r="AQ37" s="36"/>
      <c r="AR37" s="36"/>
      <c r="AS37" s="36"/>
      <c r="AT37" s="36"/>
      <c r="AU37" s="36"/>
    </row>
    <row r="38" spans="1:47">
      <c r="A38" s="1172"/>
      <c r="B38" s="2" t="s">
        <v>36</v>
      </c>
      <c r="C38" s="2" t="s">
        <v>7</v>
      </c>
      <c r="D38" s="2" t="s">
        <v>141</v>
      </c>
      <c r="E38" s="2" t="s">
        <v>83</v>
      </c>
      <c r="F38" s="2" t="s">
        <v>3562</v>
      </c>
      <c r="G38" s="774" t="s">
        <v>354</v>
      </c>
      <c r="H38" s="792" t="s">
        <v>358</v>
      </c>
      <c r="I38" s="2" t="s">
        <v>3522</v>
      </c>
      <c r="J38" s="2" t="str">
        <f t="shared" si="1"/>
        <v>DGNLPSG/Plant Adds/Actuals/EPIS and Dep Exp Calc</v>
      </c>
      <c r="K38" s="720">
        <v>0</v>
      </c>
      <c r="L38" s="720">
        <v>116158.95000000001</v>
      </c>
      <c r="M38" s="720">
        <v>453562.56999999995</v>
      </c>
      <c r="N38" s="720">
        <v>2199056.8199999989</v>
      </c>
      <c r="O38" s="720">
        <v>367692.4599999999</v>
      </c>
      <c r="P38" s="720">
        <v>1781600.6700000006</v>
      </c>
      <c r="Q38" s="720">
        <v>3937999.4200000009</v>
      </c>
      <c r="R38" s="720">
        <v>1452230.0399999996</v>
      </c>
      <c r="S38" s="720">
        <v>1123114.8500000006</v>
      </c>
      <c r="T38" s="720">
        <v>1437584.3299999996</v>
      </c>
      <c r="U38" s="73"/>
      <c r="V38" s="73"/>
      <c r="W38" s="73"/>
      <c r="X38" s="73"/>
      <c r="Y38" s="73"/>
      <c r="Z38" s="73"/>
      <c r="AA38" s="73"/>
      <c r="AB38" s="73"/>
      <c r="AC38" s="73"/>
      <c r="AD38" s="73"/>
      <c r="AE38" s="73"/>
      <c r="AF38" s="73"/>
      <c r="AG38" s="73"/>
      <c r="AH38" s="73"/>
      <c r="AI38" s="24"/>
      <c r="AJ38" s="219"/>
      <c r="AL38" s="36"/>
      <c r="AM38" s="36"/>
      <c r="AN38" s="36"/>
      <c r="AO38" s="36"/>
      <c r="AP38" s="36"/>
      <c r="AQ38" s="36"/>
      <c r="AR38" s="36"/>
      <c r="AS38" s="36"/>
      <c r="AT38" s="36"/>
      <c r="AU38" s="36"/>
    </row>
    <row r="39" spans="1:47">
      <c r="A39" s="1172"/>
      <c r="B39" s="2" t="s">
        <v>36</v>
      </c>
      <c r="C39" s="2" t="s">
        <v>38</v>
      </c>
      <c r="D39" s="2" t="s">
        <v>142</v>
      </c>
      <c r="E39" s="2" t="s">
        <v>84</v>
      </c>
      <c r="F39" s="2" t="s">
        <v>3562</v>
      </c>
      <c r="G39" s="774" t="s">
        <v>354</v>
      </c>
      <c r="H39" s="792" t="s">
        <v>358</v>
      </c>
      <c r="I39" s="2" t="s">
        <v>3522</v>
      </c>
      <c r="J39" s="2" t="str">
        <f t="shared" si="1"/>
        <v>DGNLPSO/Plant Adds/Actuals/EPIS and Dep Exp Calc</v>
      </c>
      <c r="K39" s="720">
        <v>0</v>
      </c>
      <c r="L39" s="720">
        <v>-1666382.8800000006</v>
      </c>
      <c r="M39" s="720">
        <v>-472931.61000000028</v>
      </c>
      <c r="N39" s="720">
        <v>1865128.7600000005</v>
      </c>
      <c r="O39" s="720">
        <v>4158369.6499999994</v>
      </c>
      <c r="P39" s="720">
        <v>3065604.2200000011</v>
      </c>
      <c r="Q39" s="720">
        <v>10431321.199999996</v>
      </c>
      <c r="R39" s="720">
        <v>-3998233.0199999991</v>
      </c>
      <c r="S39" s="720">
        <v>704594.41999999853</v>
      </c>
      <c r="T39" s="720">
        <v>1563906.2600000002</v>
      </c>
      <c r="U39" s="73"/>
      <c r="V39" s="73"/>
      <c r="W39" s="73"/>
      <c r="X39" s="73"/>
      <c r="Y39" s="73"/>
      <c r="Z39" s="73"/>
      <c r="AA39" s="73"/>
      <c r="AB39" s="73"/>
      <c r="AC39" s="73"/>
      <c r="AD39" s="73"/>
      <c r="AE39" s="73"/>
      <c r="AF39" s="73"/>
      <c r="AG39" s="73"/>
      <c r="AH39" s="73"/>
      <c r="AI39" s="24"/>
      <c r="AJ39" s="219"/>
      <c r="AL39" s="36"/>
      <c r="AM39" s="36"/>
      <c r="AN39" s="36"/>
      <c r="AO39" s="36"/>
      <c r="AP39" s="36"/>
      <c r="AQ39" s="36"/>
      <c r="AR39" s="36"/>
      <c r="AS39" s="36"/>
      <c r="AT39" s="36"/>
      <c r="AU39" s="36"/>
    </row>
    <row r="40" spans="1:47">
      <c r="A40" s="1172"/>
      <c r="B40" s="2" t="s">
        <v>36</v>
      </c>
      <c r="C40" s="2" t="s">
        <v>12</v>
      </c>
      <c r="D40" s="2" t="s">
        <v>143</v>
      </c>
      <c r="E40" s="2" t="s">
        <v>85</v>
      </c>
      <c r="F40" s="2" t="s">
        <v>3562</v>
      </c>
      <c r="G40" s="774" t="s">
        <v>354</v>
      </c>
      <c r="H40" s="792" t="s">
        <v>358</v>
      </c>
      <c r="I40" s="2" t="s">
        <v>3522</v>
      </c>
      <c r="J40" s="2" t="str">
        <f t="shared" si="1"/>
        <v>DGNLPSSGCH/Plant Adds/Actuals/EPIS and Dep Exp Calc</v>
      </c>
      <c r="K40" s="720">
        <v>0</v>
      </c>
      <c r="L40" s="720">
        <v>0</v>
      </c>
      <c r="M40" s="720">
        <v>0</v>
      </c>
      <c r="N40" s="720">
        <v>3.67</v>
      </c>
      <c r="O40" s="720">
        <v>120909.85</v>
      </c>
      <c r="P40" s="720">
        <v>78.41</v>
      </c>
      <c r="Q40" s="720">
        <v>0</v>
      </c>
      <c r="R40" s="720">
        <v>0</v>
      </c>
      <c r="S40" s="720">
        <v>0</v>
      </c>
      <c r="T40" s="720">
        <v>28.94</v>
      </c>
      <c r="U40" s="73"/>
      <c r="V40" s="73"/>
      <c r="W40" s="73"/>
      <c r="X40" s="73"/>
      <c r="Y40" s="73"/>
      <c r="Z40" s="73"/>
      <c r="AA40" s="73"/>
      <c r="AB40" s="73"/>
      <c r="AC40" s="73"/>
      <c r="AD40" s="73"/>
      <c r="AE40" s="73"/>
      <c r="AF40" s="73"/>
      <c r="AG40" s="73"/>
      <c r="AH40" s="73"/>
      <c r="AI40" s="24"/>
      <c r="AJ40" s="219"/>
      <c r="AL40" s="36"/>
      <c r="AM40" s="36"/>
      <c r="AN40" s="36"/>
      <c r="AO40" s="36"/>
      <c r="AP40" s="36"/>
      <c r="AQ40" s="36"/>
      <c r="AR40" s="36"/>
      <c r="AS40" s="36"/>
      <c r="AT40" s="36"/>
      <c r="AU40" s="36"/>
    </row>
    <row r="41" spans="1:47">
      <c r="A41" s="1172"/>
      <c r="B41" s="2" t="s">
        <v>36</v>
      </c>
      <c r="C41" s="2" t="s">
        <v>19</v>
      </c>
      <c r="D41" s="2" t="s">
        <v>144</v>
      </c>
      <c r="E41" s="2" t="s">
        <v>86</v>
      </c>
      <c r="F41" s="2" t="s">
        <v>3562</v>
      </c>
      <c r="G41" s="774" t="s">
        <v>354</v>
      </c>
      <c r="H41" s="792" t="s">
        <v>358</v>
      </c>
      <c r="I41" s="2" t="s">
        <v>3522</v>
      </c>
      <c r="J41" s="2" t="str">
        <f t="shared" si="1"/>
        <v>DGNLPSSGCT/Plant Adds/Actuals/EPIS and Dep Exp Calc</v>
      </c>
      <c r="K41" s="720">
        <v>0</v>
      </c>
      <c r="L41" s="720">
        <v>0</v>
      </c>
      <c r="M41" s="720">
        <v>0</v>
      </c>
      <c r="N41" s="720">
        <v>0</v>
      </c>
      <c r="O41" s="720">
        <v>0</v>
      </c>
      <c r="P41" s="720">
        <v>0</v>
      </c>
      <c r="Q41" s="720">
        <v>0</v>
      </c>
      <c r="R41" s="720">
        <v>0</v>
      </c>
      <c r="S41" s="720">
        <v>0</v>
      </c>
      <c r="T41" s="720">
        <v>0</v>
      </c>
      <c r="U41" s="73"/>
      <c r="V41" s="73"/>
      <c r="W41" s="73"/>
      <c r="X41" s="73"/>
      <c r="Y41" s="73"/>
      <c r="Z41" s="73"/>
      <c r="AA41" s="73"/>
      <c r="AB41" s="73"/>
      <c r="AC41" s="73"/>
      <c r="AD41" s="73"/>
      <c r="AE41" s="73"/>
      <c r="AF41" s="73"/>
      <c r="AG41" s="73"/>
      <c r="AH41" s="73"/>
      <c r="AI41" s="24"/>
      <c r="AJ41" s="219"/>
      <c r="AL41" s="36"/>
      <c r="AM41" s="36"/>
      <c r="AN41" s="36"/>
      <c r="AO41" s="36"/>
      <c r="AP41" s="36"/>
      <c r="AQ41" s="36"/>
      <c r="AR41" s="36"/>
      <c r="AS41" s="36"/>
      <c r="AT41" s="36"/>
      <c r="AU41" s="36"/>
    </row>
    <row r="42" spans="1:47">
      <c r="A42" s="1172"/>
      <c r="B42" s="2" t="s">
        <v>36</v>
      </c>
      <c r="C42" s="2" t="s">
        <v>40</v>
      </c>
      <c r="D42" s="2" t="s">
        <v>145</v>
      </c>
      <c r="E42" s="2" t="s">
        <v>87</v>
      </c>
      <c r="F42" s="2" t="s">
        <v>3562</v>
      </c>
      <c r="G42" s="774" t="s">
        <v>354</v>
      </c>
      <c r="H42" s="792" t="s">
        <v>358</v>
      </c>
      <c r="I42" s="2" t="s">
        <v>3522</v>
      </c>
      <c r="J42" s="2" t="str">
        <f t="shared" si="1"/>
        <v>DGNLPCN/Plant Adds/Actuals/EPIS and Dep Exp Calc</v>
      </c>
      <c r="K42" s="720">
        <v>0</v>
      </c>
      <c r="L42" s="720">
        <v>157558.68000000002</v>
      </c>
      <c r="M42" s="720">
        <v>36275.22</v>
      </c>
      <c r="N42" s="720">
        <v>91622.099999999991</v>
      </c>
      <c r="O42" s="720">
        <v>169251.46999999997</v>
      </c>
      <c r="P42" s="720">
        <v>142337.21000000002</v>
      </c>
      <c r="Q42" s="720">
        <v>117228.78</v>
      </c>
      <c r="R42" s="720">
        <v>20430.18</v>
      </c>
      <c r="S42" s="720">
        <v>59967.140000000007</v>
      </c>
      <c r="T42" s="720">
        <v>45760.159999999996</v>
      </c>
      <c r="U42" s="73"/>
      <c r="V42" s="73"/>
      <c r="W42" s="73"/>
      <c r="X42" s="73"/>
      <c r="Y42" s="73"/>
      <c r="Z42" s="73"/>
      <c r="AA42" s="73"/>
      <c r="AB42" s="73"/>
      <c r="AC42" s="73"/>
      <c r="AD42" s="73"/>
      <c r="AE42" s="73"/>
      <c r="AF42" s="73"/>
      <c r="AG42" s="73"/>
      <c r="AH42" s="73"/>
      <c r="AI42" s="24"/>
      <c r="AJ42" s="219"/>
      <c r="AL42" s="36"/>
      <c r="AM42" s="36"/>
      <c r="AN42" s="36"/>
      <c r="AO42" s="36"/>
      <c r="AP42" s="36"/>
      <c r="AQ42" s="36"/>
      <c r="AR42" s="36"/>
      <c r="AS42" s="36"/>
      <c r="AT42" s="36"/>
      <c r="AU42" s="36"/>
    </row>
    <row r="43" spans="1:47">
      <c r="A43" s="1172"/>
      <c r="B43" s="2" t="s">
        <v>36</v>
      </c>
      <c r="C43" s="2" t="s">
        <v>42</v>
      </c>
      <c r="D43" s="2" t="s">
        <v>146</v>
      </c>
      <c r="E43" s="2" t="s">
        <v>88</v>
      </c>
      <c r="F43" s="2" t="s">
        <v>3562</v>
      </c>
      <c r="G43" s="774" t="s">
        <v>354</v>
      </c>
      <c r="H43" s="792" t="s">
        <v>358</v>
      </c>
      <c r="I43" s="2" t="s">
        <v>3522</v>
      </c>
      <c r="J43" s="2" t="str">
        <f t="shared" si="1"/>
        <v>DGNLPSE/Plant Adds/Actuals/EPIS and Dep Exp Calc</v>
      </c>
      <c r="K43" s="720">
        <v>0</v>
      </c>
      <c r="L43" s="720">
        <v>0</v>
      </c>
      <c r="M43" s="720">
        <v>0</v>
      </c>
      <c r="N43" s="720">
        <v>0</v>
      </c>
      <c r="O43" s="720">
        <v>0</v>
      </c>
      <c r="P43" s="720">
        <v>0</v>
      </c>
      <c r="Q43" s="720">
        <v>0</v>
      </c>
      <c r="R43" s="720">
        <v>0</v>
      </c>
      <c r="S43" s="720">
        <v>0</v>
      </c>
      <c r="T43" s="720">
        <v>0</v>
      </c>
      <c r="U43" s="73"/>
      <c r="V43" s="73"/>
      <c r="W43" s="73"/>
      <c r="X43" s="73"/>
      <c r="Y43" s="73"/>
      <c r="Z43" s="73"/>
      <c r="AA43" s="73"/>
      <c r="AB43" s="73"/>
      <c r="AC43" s="73"/>
      <c r="AD43" s="73"/>
      <c r="AE43" s="73"/>
      <c r="AF43" s="73"/>
      <c r="AG43" s="73"/>
      <c r="AH43" s="73"/>
      <c r="AI43" s="24"/>
      <c r="AJ43" s="219"/>
      <c r="AL43" s="36"/>
      <c r="AM43" s="36"/>
      <c r="AN43" s="36"/>
      <c r="AO43" s="36"/>
      <c r="AP43" s="36"/>
      <c r="AQ43" s="36"/>
      <c r="AR43" s="36"/>
      <c r="AS43" s="36"/>
      <c r="AT43" s="36"/>
      <c r="AU43" s="36"/>
    </row>
    <row r="44" spans="1:47">
      <c r="A44" s="1172"/>
      <c r="B44" s="2" t="s">
        <v>44</v>
      </c>
      <c r="C44" s="2" t="s">
        <v>42</v>
      </c>
      <c r="D44" s="2" t="s">
        <v>147</v>
      </c>
      <c r="E44" s="2" t="s">
        <v>89</v>
      </c>
      <c r="F44" s="2" t="s">
        <v>3562</v>
      </c>
      <c r="G44" s="774" t="s">
        <v>354</v>
      </c>
      <c r="H44" s="792" t="s">
        <v>358</v>
      </c>
      <c r="I44" s="2" t="s">
        <v>3522</v>
      </c>
      <c r="J44" s="2" t="str">
        <f t="shared" si="1"/>
        <v>DMNGPSE/Plant Adds/Actuals/EPIS and Dep Exp Calc</v>
      </c>
      <c r="K44" s="720">
        <v>0</v>
      </c>
      <c r="L44" s="720">
        <v>1104679.72</v>
      </c>
      <c r="M44" s="720">
        <v>1928080.7500000002</v>
      </c>
      <c r="N44" s="720">
        <v>215566.45</v>
      </c>
      <c r="O44" s="720">
        <v>2354696.46</v>
      </c>
      <c r="P44" s="720">
        <v>348486.61999999994</v>
      </c>
      <c r="Q44" s="720">
        <v>2130377.96</v>
      </c>
      <c r="R44" s="720">
        <v>744288.50999999989</v>
      </c>
      <c r="S44" s="720">
        <v>136188.45000000001</v>
      </c>
      <c r="T44" s="720">
        <v>360327.17000000004</v>
      </c>
      <c r="U44" s="73"/>
      <c r="V44" s="73"/>
      <c r="W44" s="73"/>
      <c r="X44" s="73"/>
      <c r="Y44" s="73"/>
      <c r="Z44" s="73"/>
      <c r="AA44" s="73"/>
      <c r="AB44" s="73"/>
      <c r="AC44" s="73"/>
      <c r="AD44" s="73"/>
      <c r="AE44" s="73"/>
      <c r="AF44" s="73"/>
      <c r="AG44" s="73"/>
      <c r="AH44" s="73"/>
      <c r="AI44" s="24"/>
      <c r="AJ44" s="219"/>
      <c r="AL44" s="36"/>
      <c r="AM44" s="36"/>
      <c r="AN44" s="36"/>
      <c r="AO44" s="36"/>
      <c r="AP44" s="36"/>
      <c r="AQ44" s="36"/>
      <c r="AR44" s="36"/>
      <c r="AS44" s="36"/>
      <c r="AT44" s="36"/>
      <c r="AU44" s="36"/>
    </row>
    <row r="45" spans="1:47">
      <c r="A45" s="1172"/>
      <c r="B45" s="2" t="s">
        <v>45</v>
      </c>
      <c r="C45" s="3" t="s">
        <v>22</v>
      </c>
      <c r="D45" s="2" t="s">
        <v>149</v>
      </c>
      <c r="E45" s="2" t="s">
        <v>90</v>
      </c>
      <c r="F45" s="2" t="s">
        <v>3562</v>
      </c>
      <c r="G45" s="774" t="s">
        <v>354</v>
      </c>
      <c r="H45" s="792" t="s">
        <v>358</v>
      </c>
      <c r="I45" s="2" t="s">
        <v>3522</v>
      </c>
      <c r="J45" s="2" t="str">
        <f t="shared" si="1"/>
        <v>AINTPCA/Plant Adds/Actuals/EPIS and Dep Exp Calc</v>
      </c>
      <c r="K45" s="720">
        <v>0</v>
      </c>
      <c r="L45" s="720">
        <v>0</v>
      </c>
      <c r="M45" s="720">
        <v>0</v>
      </c>
      <c r="N45" s="720">
        <v>0</v>
      </c>
      <c r="O45" s="720">
        <v>0</v>
      </c>
      <c r="P45" s="720">
        <v>0</v>
      </c>
      <c r="Q45" s="720">
        <v>0</v>
      </c>
      <c r="R45" s="720">
        <v>0</v>
      </c>
      <c r="S45" s="720">
        <v>0</v>
      </c>
      <c r="T45" s="720">
        <v>0</v>
      </c>
      <c r="U45" s="73"/>
      <c r="V45" s="73"/>
      <c r="W45" s="73"/>
      <c r="X45" s="73"/>
      <c r="Y45" s="73"/>
      <c r="Z45" s="73"/>
      <c r="AA45" s="73"/>
      <c r="AB45" s="73"/>
      <c r="AC45" s="73"/>
      <c r="AD45" s="73"/>
      <c r="AE45" s="73"/>
      <c r="AF45" s="73"/>
      <c r="AG45" s="73"/>
      <c r="AH45" s="73"/>
      <c r="AI45" s="24"/>
      <c r="AJ45" s="219"/>
      <c r="AL45" s="36"/>
      <c r="AM45" s="36"/>
      <c r="AN45" s="36"/>
      <c r="AO45" s="36"/>
      <c r="AP45" s="36"/>
      <c r="AQ45" s="36"/>
      <c r="AR45" s="36"/>
      <c r="AS45" s="36"/>
      <c r="AT45" s="36"/>
      <c r="AU45" s="36"/>
    </row>
    <row r="46" spans="1:47">
      <c r="A46" s="1172"/>
      <c r="B46" s="2" t="s">
        <v>45</v>
      </c>
      <c r="C46" s="3" t="s">
        <v>40</v>
      </c>
      <c r="D46" s="2" t="s">
        <v>150</v>
      </c>
      <c r="E46" s="2" t="s">
        <v>91</v>
      </c>
      <c r="F46" s="2" t="s">
        <v>3562</v>
      </c>
      <c r="G46" s="774" t="s">
        <v>354</v>
      </c>
      <c r="H46" s="792" t="s">
        <v>358</v>
      </c>
      <c r="I46" s="2" t="s">
        <v>3522</v>
      </c>
      <c r="J46" s="2" t="str">
        <f t="shared" si="1"/>
        <v>AINTPCN/Plant Adds/Actuals/EPIS and Dep Exp Calc</v>
      </c>
      <c r="K46" s="720">
        <v>0</v>
      </c>
      <c r="L46" s="720">
        <v>-6500</v>
      </c>
      <c r="M46" s="720">
        <v>68107.33</v>
      </c>
      <c r="N46" s="720">
        <v>-1005.96</v>
      </c>
      <c r="O46" s="720">
        <v>636.82000000000005</v>
      </c>
      <c r="P46" s="720">
        <v>-9623.77</v>
      </c>
      <c r="Q46" s="720">
        <v>1286333.76</v>
      </c>
      <c r="R46" s="720">
        <v>0</v>
      </c>
      <c r="S46" s="720">
        <v>64105.74</v>
      </c>
      <c r="T46" s="720">
        <v>0</v>
      </c>
      <c r="U46" s="73"/>
      <c r="V46" s="73"/>
      <c r="W46" s="73"/>
      <c r="X46" s="73"/>
      <c r="Y46" s="73"/>
      <c r="Z46" s="73"/>
      <c r="AA46" s="73"/>
      <c r="AB46" s="73"/>
      <c r="AC46" s="73"/>
      <c r="AD46" s="73"/>
      <c r="AE46" s="73"/>
      <c r="AF46" s="73"/>
      <c r="AG46" s="73"/>
      <c r="AH46" s="73"/>
      <c r="AI46" s="24"/>
      <c r="AJ46" s="219"/>
      <c r="AL46" s="36"/>
      <c r="AM46" s="36"/>
      <c r="AN46" s="36"/>
      <c r="AO46" s="36"/>
      <c r="AP46" s="36"/>
      <c r="AQ46" s="36"/>
      <c r="AR46" s="36"/>
      <c r="AS46" s="36"/>
      <c r="AT46" s="36"/>
      <c r="AU46" s="36"/>
    </row>
    <row r="47" spans="1:47">
      <c r="A47" s="1172"/>
      <c r="B47" s="2" t="s">
        <v>45</v>
      </c>
      <c r="C47" s="4" t="s">
        <v>33</v>
      </c>
      <c r="D47" s="2" t="s">
        <v>153</v>
      </c>
      <c r="E47" s="2" t="s">
        <v>94</v>
      </c>
      <c r="F47" s="2" t="s">
        <v>3562</v>
      </c>
      <c r="G47" s="774" t="s">
        <v>354</v>
      </c>
      <c r="H47" s="792" t="s">
        <v>358</v>
      </c>
      <c r="I47" s="2" t="s">
        <v>3522</v>
      </c>
      <c r="J47" s="2" t="str">
        <f t="shared" si="1"/>
        <v>AINTPID/Plant Adds/Actuals/EPIS and Dep Exp Calc</v>
      </c>
      <c r="K47" s="720">
        <v>0</v>
      </c>
      <c r="L47" s="720">
        <v>0</v>
      </c>
      <c r="M47" s="720">
        <v>0</v>
      </c>
      <c r="N47" s="720">
        <v>0</v>
      </c>
      <c r="O47" s="720">
        <v>0</v>
      </c>
      <c r="P47" s="720">
        <v>0</v>
      </c>
      <c r="Q47" s="720">
        <v>0</v>
      </c>
      <c r="R47" s="720">
        <v>0</v>
      </c>
      <c r="S47" s="720">
        <v>0</v>
      </c>
      <c r="T47" s="720">
        <v>0</v>
      </c>
      <c r="U47" s="73"/>
      <c r="V47" s="73"/>
      <c r="W47" s="73"/>
      <c r="X47" s="73"/>
      <c r="Y47" s="73"/>
      <c r="Z47" s="73"/>
      <c r="AA47" s="73"/>
      <c r="AB47" s="73"/>
      <c r="AC47" s="73"/>
      <c r="AD47" s="73"/>
      <c r="AE47" s="73"/>
      <c r="AF47" s="73"/>
      <c r="AG47" s="73"/>
      <c r="AH47" s="73"/>
      <c r="AI47" s="24"/>
      <c r="AJ47" s="219"/>
      <c r="AL47" s="36"/>
      <c r="AM47" s="36"/>
      <c r="AN47" s="36"/>
      <c r="AO47" s="36"/>
      <c r="AP47" s="36"/>
      <c r="AQ47" s="36"/>
      <c r="AR47" s="36"/>
      <c r="AS47" s="36"/>
      <c r="AT47" s="36"/>
      <c r="AU47" s="36"/>
    </row>
    <row r="48" spans="1:47">
      <c r="A48" s="1172"/>
      <c r="B48" s="2" t="s">
        <v>45</v>
      </c>
      <c r="C48" s="3" t="s">
        <v>25</v>
      </c>
      <c r="D48" s="2" t="s">
        <v>154</v>
      </c>
      <c r="E48" s="2" t="s">
        <v>95</v>
      </c>
      <c r="F48" s="2" t="s">
        <v>3562</v>
      </c>
      <c r="G48" s="774" t="s">
        <v>354</v>
      </c>
      <c r="H48" s="792" t="s">
        <v>358</v>
      </c>
      <c r="I48" s="2" t="s">
        <v>3522</v>
      </c>
      <c r="J48" s="2" t="str">
        <f t="shared" si="1"/>
        <v>AINTPOR/Plant Adds/Actuals/EPIS and Dep Exp Calc</v>
      </c>
      <c r="K48" s="720">
        <v>0</v>
      </c>
      <c r="L48" s="720">
        <v>0</v>
      </c>
      <c r="M48" s="720">
        <v>0</v>
      </c>
      <c r="N48" s="720">
        <v>0</v>
      </c>
      <c r="O48" s="720">
        <v>0</v>
      </c>
      <c r="P48" s="720">
        <v>0</v>
      </c>
      <c r="Q48" s="720">
        <v>0</v>
      </c>
      <c r="R48" s="720">
        <v>0</v>
      </c>
      <c r="S48" s="720">
        <v>0</v>
      </c>
      <c r="T48" s="720">
        <v>0</v>
      </c>
      <c r="U48" s="73"/>
      <c r="V48" s="73"/>
      <c r="W48" s="73"/>
      <c r="X48" s="73"/>
      <c r="Y48" s="73"/>
      <c r="Z48" s="73"/>
      <c r="AA48" s="73"/>
      <c r="AB48" s="73"/>
      <c r="AC48" s="73"/>
      <c r="AD48" s="73"/>
      <c r="AE48" s="73"/>
      <c r="AF48" s="73"/>
      <c r="AG48" s="73"/>
      <c r="AH48" s="73"/>
      <c r="AI48" s="24"/>
      <c r="AJ48" s="219"/>
      <c r="AL48" s="36"/>
      <c r="AM48" s="36"/>
      <c r="AN48" s="36"/>
      <c r="AO48" s="36"/>
      <c r="AP48" s="36"/>
      <c r="AQ48" s="36"/>
      <c r="AR48" s="36"/>
      <c r="AS48" s="36"/>
      <c r="AT48" s="36"/>
      <c r="AU48" s="36"/>
    </row>
    <row r="49" spans="1:47">
      <c r="A49" s="1172"/>
      <c r="B49" s="2" t="s">
        <v>45</v>
      </c>
      <c r="C49" s="3" t="s">
        <v>42</v>
      </c>
      <c r="D49" s="2" t="s">
        <v>155</v>
      </c>
      <c r="E49" s="2" t="s">
        <v>96</v>
      </c>
      <c r="F49" s="2" t="s">
        <v>3562</v>
      </c>
      <c r="G49" s="774" t="s">
        <v>354</v>
      </c>
      <c r="H49" s="792" t="s">
        <v>358</v>
      </c>
      <c r="I49" s="2" t="s">
        <v>3522</v>
      </c>
      <c r="J49" s="2" t="str">
        <f t="shared" si="1"/>
        <v>AINTPSE/Plant Adds/Actuals/EPIS and Dep Exp Calc</v>
      </c>
      <c r="K49" s="720">
        <v>0</v>
      </c>
      <c r="L49" s="720">
        <v>0</v>
      </c>
      <c r="M49" s="720">
        <v>7791.43</v>
      </c>
      <c r="N49" s="720">
        <v>0</v>
      </c>
      <c r="O49" s="720">
        <v>0</v>
      </c>
      <c r="P49" s="720">
        <v>0</v>
      </c>
      <c r="Q49" s="720">
        <v>0</v>
      </c>
      <c r="R49" s="720">
        <v>0</v>
      </c>
      <c r="S49" s="720">
        <v>8646.25</v>
      </c>
      <c r="T49" s="720">
        <v>0</v>
      </c>
      <c r="U49" s="73"/>
      <c r="V49" s="73"/>
      <c r="W49" s="73"/>
      <c r="X49" s="73"/>
      <c r="Y49" s="73"/>
      <c r="Z49" s="73"/>
      <c r="AA49" s="73"/>
      <c r="AB49" s="73"/>
      <c r="AC49" s="73"/>
      <c r="AD49" s="73"/>
      <c r="AE49" s="73"/>
      <c r="AF49" s="73"/>
      <c r="AG49" s="73"/>
      <c r="AH49" s="73"/>
      <c r="AI49" s="24"/>
      <c r="AJ49" s="219"/>
      <c r="AL49" s="36"/>
      <c r="AM49" s="36"/>
      <c r="AN49" s="36"/>
      <c r="AO49" s="36"/>
      <c r="AP49" s="36"/>
      <c r="AQ49" s="36"/>
      <c r="AR49" s="36"/>
      <c r="AS49" s="36"/>
      <c r="AT49" s="36"/>
      <c r="AU49" s="36"/>
    </row>
    <row r="50" spans="1:47">
      <c r="A50" s="1172"/>
      <c r="B50" s="2" t="s">
        <v>45</v>
      </c>
      <c r="C50" s="3" t="s">
        <v>7</v>
      </c>
      <c r="D50" s="2" t="s">
        <v>156</v>
      </c>
      <c r="E50" s="2" t="s">
        <v>97</v>
      </c>
      <c r="F50" s="2" t="s">
        <v>3562</v>
      </c>
      <c r="G50" s="774" t="s">
        <v>354</v>
      </c>
      <c r="H50" s="792" t="s">
        <v>358</v>
      </c>
      <c r="I50" s="2" t="s">
        <v>3522</v>
      </c>
      <c r="J50" s="2" t="str">
        <f t="shared" si="1"/>
        <v>AINTPSG/Plant Adds/Actuals/EPIS and Dep Exp Calc</v>
      </c>
      <c r="K50" s="720">
        <v>0</v>
      </c>
      <c r="L50" s="720">
        <v>2593315.3300000005</v>
      </c>
      <c r="M50" s="720">
        <v>60073.13</v>
      </c>
      <c r="N50" s="720">
        <v>214786.02000000005</v>
      </c>
      <c r="O50" s="720">
        <v>94234.300000000076</v>
      </c>
      <c r="P50" s="720">
        <v>4770.340000000002</v>
      </c>
      <c r="Q50" s="720">
        <v>583831.64</v>
      </c>
      <c r="R50" s="720">
        <v>-169897.09</v>
      </c>
      <c r="S50" s="720">
        <v>-1471.7699999999495</v>
      </c>
      <c r="T50" s="720">
        <v>22420.639999999999</v>
      </c>
      <c r="U50" s="73"/>
      <c r="V50" s="73"/>
      <c r="W50" s="73"/>
      <c r="X50" s="73"/>
      <c r="Y50" s="73"/>
      <c r="Z50" s="73"/>
      <c r="AA50" s="73"/>
      <c r="AB50" s="73"/>
      <c r="AC50" s="73"/>
      <c r="AD50" s="73"/>
      <c r="AE50" s="73"/>
      <c r="AF50" s="73"/>
      <c r="AG50" s="73"/>
      <c r="AH50" s="73"/>
      <c r="AI50" s="24"/>
      <c r="AJ50" s="219"/>
      <c r="AL50" s="36"/>
      <c r="AM50" s="36"/>
      <c r="AN50" s="36"/>
      <c r="AO50" s="36"/>
      <c r="AP50" s="36"/>
      <c r="AQ50" s="36"/>
      <c r="AR50" s="36"/>
      <c r="AS50" s="36"/>
      <c r="AT50" s="36"/>
      <c r="AU50" s="36"/>
    </row>
    <row r="51" spans="1:47">
      <c r="A51" s="1172"/>
      <c r="B51" s="2" t="s">
        <v>45</v>
      </c>
      <c r="C51" s="3" t="s">
        <v>14</v>
      </c>
      <c r="D51" s="2" t="s">
        <v>157</v>
      </c>
      <c r="E51" s="2" t="s">
        <v>98</v>
      </c>
      <c r="F51" s="2" t="s">
        <v>3562</v>
      </c>
      <c r="G51" s="774" t="s">
        <v>354</v>
      </c>
      <c r="H51" s="792" t="s">
        <v>358</v>
      </c>
      <c r="I51" s="2" t="s">
        <v>3522</v>
      </c>
      <c r="J51" s="2" t="str">
        <f t="shared" si="1"/>
        <v>AINTPSG-P/Plant Adds/Actuals/EPIS and Dep Exp Calc</v>
      </c>
      <c r="K51" s="720">
        <v>0</v>
      </c>
      <c r="L51" s="720">
        <v>0</v>
      </c>
      <c r="M51" s="720">
        <v>0</v>
      </c>
      <c r="N51" s="720">
        <v>0</v>
      </c>
      <c r="O51" s="720">
        <v>0</v>
      </c>
      <c r="P51" s="720">
        <v>0</v>
      </c>
      <c r="Q51" s="720">
        <v>0</v>
      </c>
      <c r="R51" s="720">
        <v>0</v>
      </c>
      <c r="S51" s="720">
        <v>0</v>
      </c>
      <c r="T51" s="720">
        <v>0</v>
      </c>
      <c r="U51" s="73"/>
      <c r="V51" s="73"/>
      <c r="W51" s="73"/>
      <c r="X51" s="73"/>
      <c r="Y51" s="73"/>
      <c r="Z51" s="73"/>
      <c r="AA51" s="73"/>
      <c r="AB51" s="73"/>
      <c r="AC51" s="73"/>
      <c r="AD51" s="73"/>
      <c r="AE51" s="73"/>
      <c r="AF51" s="73"/>
      <c r="AG51" s="73"/>
      <c r="AH51" s="73"/>
      <c r="AI51" s="24"/>
      <c r="AJ51" s="219"/>
      <c r="AL51" s="36"/>
      <c r="AM51" s="36"/>
      <c r="AN51" s="36"/>
      <c r="AO51" s="36"/>
      <c r="AP51" s="36"/>
      <c r="AQ51" s="36"/>
      <c r="AR51" s="36"/>
      <c r="AS51" s="36"/>
      <c r="AT51" s="36"/>
      <c r="AU51" s="36"/>
    </row>
    <row r="52" spans="1:47">
      <c r="A52" s="1172"/>
      <c r="B52" s="2" t="s">
        <v>45</v>
      </c>
      <c r="C52" s="3" t="s">
        <v>15</v>
      </c>
      <c r="D52" s="2" t="s">
        <v>158</v>
      </c>
      <c r="E52" s="2" t="s">
        <v>99</v>
      </c>
      <c r="F52" s="2" t="s">
        <v>3562</v>
      </c>
      <c r="G52" s="774" t="s">
        <v>354</v>
      </c>
      <c r="H52" s="792" t="s">
        <v>358</v>
      </c>
      <c r="I52" s="2" t="s">
        <v>3522</v>
      </c>
      <c r="J52" s="2" t="str">
        <f t="shared" si="1"/>
        <v>AINTPSG-U/Plant Adds/Actuals/EPIS and Dep Exp Calc</v>
      </c>
      <c r="K52" s="720">
        <v>0</v>
      </c>
      <c r="L52" s="720">
        <v>0</v>
      </c>
      <c r="M52" s="720">
        <v>0</v>
      </c>
      <c r="N52" s="720">
        <v>0</v>
      </c>
      <c r="O52" s="720">
        <v>0</v>
      </c>
      <c r="P52" s="720">
        <v>0</v>
      </c>
      <c r="Q52" s="720">
        <v>0</v>
      </c>
      <c r="R52" s="720">
        <v>0</v>
      </c>
      <c r="S52" s="720">
        <v>0</v>
      </c>
      <c r="T52" s="720">
        <v>0</v>
      </c>
      <c r="U52" s="73"/>
      <c r="V52" s="73"/>
      <c r="W52" s="73"/>
      <c r="X52" s="73"/>
      <c r="Y52" s="73"/>
      <c r="Z52" s="73"/>
      <c r="AA52" s="73"/>
      <c r="AB52" s="73"/>
      <c r="AC52" s="73"/>
      <c r="AD52" s="73"/>
      <c r="AE52" s="73"/>
      <c r="AF52" s="73"/>
      <c r="AG52" s="73"/>
      <c r="AH52" s="73"/>
      <c r="AI52" s="24"/>
      <c r="AJ52" s="219"/>
      <c r="AL52" s="36"/>
      <c r="AM52" s="36"/>
      <c r="AN52" s="36"/>
      <c r="AO52" s="36"/>
      <c r="AP52" s="36"/>
      <c r="AQ52" s="36"/>
      <c r="AR52" s="36"/>
      <c r="AS52" s="36"/>
      <c r="AT52" s="36"/>
      <c r="AU52" s="36"/>
    </row>
    <row r="53" spans="1:47">
      <c r="A53" s="1172"/>
      <c r="B53" s="2" t="s">
        <v>45</v>
      </c>
      <c r="C53" s="3" t="s">
        <v>38</v>
      </c>
      <c r="D53" s="2" t="s">
        <v>159</v>
      </c>
      <c r="E53" s="2" t="s">
        <v>100</v>
      </c>
      <c r="F53" s="2" t="s">
        <v>3562</v>
      </c>
      <c r="G53" s="774" t="s">
        <v>354</v>
      </c>
      <c r="H53" s="792" t="s">
        <v>358</v>
      </c>
      <c r="I53" s="2" t="s">
        <v>3522</v>
      </c>
      <c r="J53" s="2" t="str">
        <f t="shared" si="1"/>
        <v>AINTPSO/Plant Adds/Actuals/EPIS and Dep Exp Calc</v>
      </c>
      <c r="K53" s="720">
        <v>0</v>
      </c>
      <c r="L53" s="720">
        <v>606869.86999999988</v>
      </c>
      <c r="M53" s="720">
        <v>108514.97</v>
      </c>
      <c r="N53" s="720">
        <v>1157640.31</v>
      </c>
      <c r="O53" s="720">
        <v>306297.73</v>
      </c>
      <c r="P53" s="720">
        <v>750828.64000000013</v>
      </c>
      <c r="Q53" s="720">
        <v>5011506.59</v>
      </c>
      <c r="R53" s="720">
        <v>186718.24000000002</v>
      </c>
      <c r="S53" s="720">
        <v>583272.1100000001</v>
      </c>
      <c r="T53" s="720">
        <v>59564.280000000006</v>
      </c>
      <c r="U53" s="73"/>
      <c r="V53" s="73"/>
      <c r="W53" s="73"/>
      <c r="X53" s="73"/>
      <c r="Y53" s="73"/>
      <c r="Z53" s="73"/>
      <c r="AA53" s="73"/>
      <c r="AB53" s="73"/>
      <c r="AC53" s="73"/>
      <c r="AD53" s="73"/>
      <c r="AE53" s="73"/>
      <c r="AF53" s="73"/>
      <c r="AG53" s="73"/>
      <c r="AH53" s="73"/>
      <c r="AI53" s="24"/>
      <c r="AJ53" s="219"/>
      <c r="AL53" s="36"/>
      <c r="AM53" s="36"/>
      <c r="AN53" s="36"/>
      <c r="AO53" s="36"/>
      <c r="AP53" s="36"/>
      <c r="AQ53" s="36"/>
      <c r="AR53" s="36"/>
      <c r="AS53" s="36"/>
      <c r="AT53" s="36"/>
      <c r="AU53" s="36"/>
    </row>
    <row r="54" spans="1:47">
      <c r="A54" s="1172"/>
      <c r="B54" s="2" t="s">
        <v>45</v>
      </c>
      <c r="C54" s="3" t="s">
        <v>12</v>
      </c>
      <c r="D54" s="2" t="s">
        <v>386</v>
      </c>
      <c r="E54" s="2" t="s">
        <v>101</v>
      </c>
      <c r="F54" s="2" t="s">
        <v>3562</v>
      </c>
      <c r="G54" s="774" t="s">
        <v>354</v>
      </c>
      <c r="H54" s="792" t="s">
        <v>358</v>
      </c>
      <c r="I54" s="2" t="s">
        <v>3522</v>
      </c>
      <c r="J54" s="2" t="str">
        <f t="shared" si="1"/>
        <v>AINTPSSGCH/Plant Adds/Actuals/EPIS and Dep Exp Calc</v>
      </c>
      <c r="K54" s="720">
        <v>0</v>
      </c>
      <c r="L54" s="720">
        <v>0</v>
      </c>
      <c r="M54" s="720">
        <v>0</v>
      </c>
      <c r="N54" s="720">
        <v>0</v>
      </c>
      <c r="O54" s="720">
        <v>0</v>
      </c>
      <c r="P54" s="720">
        <v>0</v>
      </c>
      <c r="Q54" s="720">
        <v>0</v>
      </c>
      <c r="R54" s="720">
        <v>0</v>
      </c>
      <c r="S54" s="720">
        <v>0</v>
      </c>
      <c r="T54" s="720">
        <v>0</v>
      </c>
      <c r="U54" s="73"/>
      <c r="V54" s="73"/>
      <c r="W54" s="73"/>
      <c r="X54" s="73"/>
      <c r="Y54" s="73"/>
      <c r="Z54" s="73"/>
      <c r="AA54" s="73"/>
      <c r="AB54" s="73"/>
      <c r="AC54" s="73"/>
      <c r="AD54" s="73"/>
      <c r="AE54" s="73"/>
      <c r="AF54" s="73"/>
      <c r="AG54" s="73"/>
      <c r="AH54" s="73"/>
      <c r="AI54" s="24"/>
      <c r="AJ54" s="219"/>
      <c r="AL54" s="36"/>
      <c r="AM54" s="36"/>
      <c r="AN54" s="36"/>
      <c r="AO54" s="36"/>
      <c r="AP54" s="36"/>
      <c r="AQ54" s="36"/>
      <c r="AR54" s="36"/>
      <c r="AS54" s="36"/>
      <c r="AT54" s="36"/>
      <c r="AU54" s="36"/>
    </row>
    <row r="55" spans="1:47">
      <c r="A55" s="1172"/>
      <c r="B55" s="2" t="s">
        <v>45</v>
      </c>
      <c r="C55" s="3" t="s">
        <v>31</v>
      </c>
      <c r="D55" s="2" t="s">
        <v>160</v>
      </c>
      <c r="E55" s="2" t="s">
        <v>102</v>
      </c>
      <c r="F55" s="2" t="s">
        <v>3562</v>
      </c>
      <c r="G55" s="774" t="s">
        <v>354</v>
      </c>
      <c r="H55" s="792" t="s">
        <v>358</v>
      </c>
      <c r="I55" s="2" t="s">
        <v>3522</v>
      </c>
      <c r="J55" s="2" t="str">
        <f t="shared" si="1"/>
        <v>AINTPUT/Plant Adds/Actuals/EPIS and Dep Exp Calc</v>
      </c>
      <c r="K55" s="720">
        <v>0</v>
      </c>
      <c r="L55" s="720">
        <v>0</v>
      </c>
      <c r="M55" s="720">
        <v>0</v>
      </c>
      <c r="N55" s="720">
        <v>0</v>
      </c>
      <c r="O55" s="720">
        <v>0</v>
      </c>
      <c r="P55" s="720">
        <v>0</v>
      </c>
      <c r="Q55" s="720">
        <v>0</v>
      </c>
      <c r="R55" s="720">
        <v>0</v>
      </c>
      <c r="S55" s="720">
        <v>0</v>
      </c>
      <c r="T55" s="720">
        <v>4922.7</v>
      </c>
      <c r="U55" s="73"/>
      <c r="V55" s="73"/>
      <c r="W55" s="73"/>
      <c r="X55" s="73"/>
      <c r="Y55" s="73"/>
      <c r="Z55" s="73"/>
      <c r="AA55" s="73"/>
      <c r="AB55" s="73"/>
      <c r="AC55" s="73"/>
      <c r="AD55" s="73"/>
      <c r="AE55" s="73"/>
      <c r="AF55" s="73"/>
      <c r="AG55" s="73"/>
      <c r="AH55" s="73"/>
      <c r="AI55" s="24"/>
      <c r="AJ55" s="219"/>
      <c r="AL55" s="36"/>
      <c r="AM55" s="36"/>
      <c r="AN55" s="36"/>
      <c r="AO55" s="36"/>
      <c r="AP55" s="36"/>
      <c r="AQ55" s="36"/>
      <c r="AR55" s="36"/>
      <c r="AS55" s="36"/>
      <c r="AT55" s="36"/>
      <c r="AU55" s="36"/>
    </row>
    <row r="56" spans="1:47">
      <c r="A56" s="1172"/>
      <c r="B56" s="2" t="s">
        <v>45</v>
      </c>
      <c r="C56" s="3" t="s">
        <v>27</v>
      </c>
      <c r="D56" s="2" t="s">
        <v>161</v>
      </c>
      <c r="E56" s="2" t="s">
        <v>103</v>
      </c>
      <c r="F56" s="2" t="s">
        <v>3562</v>
      </c>
      <c r="G56" s="774" t="s">
        <v>354</v>
      </c>
      <c r="H56" s="792" t="s">
        <v>358</v>
      </c>
      <c r="I56" s="2" t="s">
        <v>3522</v>
      </c>
      <c r="J56" s="2" t="str">
        <f t="shared" si="1"/>
        <v>AINTPWA/Plant Adds/Actuals/EPIS and Dep Exp Calc</v>
      </c>
      <c r="K56" s="720">
        <v>0</v>
      </c>
      <c r="L56" s="720">
        <v>0</v>
      </c>
      <c r="M56" s="720">
        <v>0</v>
      </c>
      <c r="N56" s="720">
        <v>0</v>
      </c>
      <c r="O56" s="720">
        <v>0</v>
      </c>
      <c r="P56" s="720">
        <v>0</v>
      </c>
      <c r="Q56" s="720">
        <v>0</v>
      </c>
      <c r="R56" s="720">
        <v>0</v>
      </c>
      <c r="S56" s="720">
        <v>0</v>
      </c>
      <c r="T56" s="720">
        <v>0</v>
      </c>
      <c r="U56" s="73"/>
      <c r="V56" s="73"/>
      <c r="W56" s="73"/>
      <c r="X56" s="73"/>
      <c r="Y56" s="73"/>
      <c r="Z56" s="73"/>
      <c r="AA56" s="73"/>
      <c r="AB56" s="73"/>
      <c r="AC56" s="73"/>
      <c r="AD56" s="73"/>
      <c r="AE56" s="73"/>
      <c r="AF56" s="73"/>
      <c r="AG56" s="73"/>
      <c r="AH56" s="73"/>
      <c r="AI56" s="24"/>
      <c r="AJ56" s="219"/>
      <c r="AL56" s="36"/>
      <c r="AM56" s="36"/>
      <c r="AN56" s="36"/>
      <c r="AO56" s="36"/>
      <c r="AP56" s="36"/>
      <c r="AQ56" s="36"/>
      <c r="AR56" s="36"/>
      <c r="AS56" s="36"/>
      <c r="AT56" s="36"/>
      <c r="AU56" s="36"/>
    </row>
    <row r="57" spans="1:47">
      <c r="A57" s="1172"/>
      <c r="B57" s="2" t="s">
        <v>45</v>
      </c>
      <c r="C57" s="3" t="s">
        <v>29</v>
      </c>
      <c r="D57" s="2" t="s">
        <v>162</v>
      </c>
      <c r="E57" s="2" t="s">
        <v>104</v>
      </c>
      <c r="F57" s="2" t="s">
        <v>3562</v>
      </c>
      <c r="G57" s="774" t="s">
        <v>354</v>
      </c>
      <c r="H57" s="792" t="s">
        <v>358</v>
      </c>
      <c r="I57" s="2" t="s">
        <v>3522</v>
      </c>
      <c r="J57" s="2" t="str">
        <f t="shared" si="1"/>
        <v>AINTPWYP/Plant Adds/Actuals/EPIS and Dep Exp Calc</v>
      </c>
      <c r="K57" s="720">
        <v>0</v>
      </c>
      <c r="L57" s="720">
        <v>0</v>
      </c>
      <c r="M57" s="720">
        <v>0</v>
      </c>
      <c r="N57" s="720">
        <v>121265.8</v>
      </c>
      <c r="O57" s="720">
        <v>0</v>
      </c>
      <c r="P57" s="720">
        <v>7542.56</v>
      </c>
      <c r="Q57" s="720">
        <v>0</v>
      </c>
      <c r="R57" s="720">
        <v>12888.73</v>
      </c>
      <c r="S57" s="720">
        <v>0</v>
      </c>
      <c r="T57" s="720">
        <v>0</v>
      </c>
      <c r="U57" s="73"/>
      <c r="V57" s="73"/>
      <c r="W57" s="73"/>
      <c r="X57" s="73"/>
      <c r="Y57" s="73"/>
      <c r="Z57" s="73"/>
      <c r="AA57" s="73"/>
      <c r="AB57" s="73"/>
      <c r="AC57" s="73"/>
      <c r="AD57" s="73"/>
      <c r="AE57" s="73"/>
      <c r="AF57" s="73"/>
      <c r="AG57" s="73"/>
      <c r="AH57" s="73"/>
      <c r="AI57" s="24"/>
      <c r="AJ57" s="219"/>
      <c r="AL57" s="36"/>
      <c r="AM57" s="36"/>
      <c r="AN57" s="36"/>
      <c r="AO57" s="36"/>
      <c r="AP57" s="36"/>
      <c r="AQ57" s="36"/>
      <c r="AR57" s="36"/>
      <c r="AS57" s="36"/>
      <c r="AT57" s="36"/>
      <c r="AU57" s="36"/>
    </row>
    <row r="58" spans="1:47">
      <c r="A58" s="1172"/>
      <c r="B58" s="2" t="s">
        <v>45</v>
      </c>
      <c r="C58" s="3" t="s">
        <v>35</v>
      </c>
      <c r="D58" s="2" t="s">
        <v>163</v>
      </c>
      <c r="E58" s="2" t="s">
        <v>105</v>
      </c>
      <c r="F58" s="2" t="s">
        <v>3562</v>
      </c>
      <c r="G58" s="774" t="s">
        <v>354</v>
      </c>
      <c r="H58" s="792" t="s">
        <v>358</v>
      </c>
      <c r="I58" s="2" t="s">
        <v>3522</v>
      </c>
      <c r="J58" s="2" t="str">
        <f t="shared" si="1"/>
        <v>AINTPWYU/Plant Adds/Actuals/EPIS and Dep Exp Calc</v>
      </c>
      <c r="K58" s="720">
        <v>0</v>
      </c>
      <c r="L58" s="720">
        <v>0</v>
      </c>
      <c r="M58" s="720">
        <v>0</v>
      </c>
      <c r="N58" s="720">
        <v>0</v>
      </c>
      <c r="O58" s="720">
        <v>0</v>
      </c>
      <c r="P58" s="720">
        <v>0</v>
      </c>
      <c r="Q58" s="720">
        <v>0</v>
      </c>
      <c r="R58" s="720">
        <v>0</v>
      </c>
      <c r="S58" s="720">
        <v>0</v>
      </c>
      <c r="T58" s="720">
        <v>0</v>
      </c>
      <c r="U58" s="73"/>
      <c r="V58" s="73"/>
      <c r="W58" s="73"/>
      <c r="X58" s="73"/>
      <c r="Y58" s="73"/>
      <c r="Z58" s="73"/>
      <c r="AA58" s="73"/>
      <c r="AB58" s="73"/>
      <c r="AC58" s="73"/>
      <c r="AD58" s="73"/>
      <c r="AE58" s="73"/>
      <c r="AF58" s="73"/>
      <c r="AG58" s="73"/>
      <c r="AH58" s="73"/>
      <c r="AI58" s="24"/>
      <c r="AJ58" s="219"/>
      <c r="AL58" s="36"/>
      <c r="AM58" s="36"/>
      <c r="AN58" s="36"/>
      <c r="AO58" s="36"/>
      <c r="AP58" s="36"/>
      <c r="AQ58" s="36"/>
      <c r="AR58" s="36"/>
      <c r="AS58" s="36"/>
      <c r="AT58" s="36"/>
      <c r="AU58" s="36"/>
    </row>
    <row r="59" spans="1:47">
      <c r="A59" s="1172"/>
      <c r="B59" s="2"/>
      <c r="C59" s="2"/>
      <c r="D59" s="2"/>
      <c r="E59" s="2"/>
      <c r="F59" s="2"/>
      <c r="G59" s="774" t="s">
        <v>354</v>
      </c>
      <c r="H59" s="792" t="s">
        <v>358</v>
      </c>
      <c r="I59" s="2" t="s">
        <v>3522</v>
      </c>
      <c r="J59" s="2" t="str">
        <f t="shared" si="1"/>
        <v>/Plant Adds/Actuals/EPIS and Dep Exp Calc</v>
      </c>
      <c r="K59" s="27"/>
      <c r="L59" s="27"/>
      <c r="M59" s="27"/>
      <c r="N59" s="27"/>
      <c r="O59" s="27"/>
      <c r="P59" s="27"/>
      <c r="Q59" s="27"/>
      <c r="R59" s="27"/>
      <c r="S59" s="27"/>
      <c r="T59" s="688"/>
      <c r="U59" s="688"/>
      <c r="V59" s="688"/>
      <c r="W59" s="688"/>
      <c r="X59" s="688"/>
      <c r="Y59" s="688"/>
      <c r="Z59" s="688"/>
      <c r="AA59" s="688"/>
      <c r="AB59" s="688"/>
      <c r="AC59" s="688"/>
      <c r="AD59" s="688"/>
      <c r="AE59" s="688"/>
      <c r="AF59" s="688"/>
      <c r="AG59" s="688"/>
      <c r="AH59" s="688"/>
      <c r="AI59" s="24"/>
      <c r="AJ59" s="219"/>
      <c r="AL59" s="36"/>
      <c r="AM59" s="36"/>
      <c r="AN59" s="36"/>
      <c r="AO59" s="36"/>
      <c r="AP59" s="36"/>
      <c r="AQ59" s="36"/>
      <c r="AR59" s="36"/>
      <c r="AS59" s="36"/>
      <c r="AT59" s="36"/>
      <c r="AU59" s="36"/>
    </row>
    <row r="60" spans="1:47">
      <c r="A60" s="1172"/>
      <c r="B60" s="2"/>
      <c r="C60" s="2"/>
      <c r="D60" s="2"/>
      <c r="E60" s="2"/>
      <c r="F60" s="2"/>
      <c r="G60" s="774" t="s">
        <v>354</v>
      </c>
      <c r="H60" s="792" t="s">
        <v>358</v>
      </c>
      <c r="I60" s="2" t="s">
        <v>3522</v>
      </c>
      <c r="J60" s="2" t="str">
        <f t="shared" si="1"/>
        <v>/Plant Adds/Actuals/EPIS and Dep Exp Calc</v>
      </c>
      <c r="K60" s="27"/>
      <c r="L60" s="27"/>
      <c r="M60" s="27"/>
      <c r="N60" s="27"/>
      <c r="O60" s="27"/>
      <c r="P60" s="27"/>
      <c r="Q60" s="27"/>
      <c r="R60" s="27"/>
      <c r="S60" s="27"/>
      <c r="T60" s="688"/>
      <c r="U60" s="688"/>
      <c r="V60" s="688"/>
      <c r="W60" s="688"/>
      <c r="X60" s="688"/>
      <c r="Y60" s="688"/>
      <c r="Z60" s="688"/>
      <c r="AA60" s="688"/>
      <c r="AB60" s="688"/>
      <c r="AC60" s="688"/>
      <c r="AD60" s="688"/>
      <c r="AE60" s="688"/>
      <c r="AF60" s="688"/>
      <c r="AG60" s="688"/>
      <c r="AH60" s="688"/>
      <c r="AI60" s="24"/>
      <c r="AJ60" s="219"/>
      <c r="AL60" s="36"/>
      <c r="AM60" s="36"/>
      <c r="AN60" s="36"/>
      <c r="AO60" s="36"/>
      <c r="AP60" s="36"/>
      <c r="AQ60" s="36"/>
      <c r="AR60" s="36"/>
      <c r="AS60" s="36"/>
      <c r="AT60" s="36"/>
      <c r="AU60" s="36"/>
    </row>
    <row r="61" spans="1:47">
      <c r="A61" s="1172"/>
      <c r="B61" s="2"/>
      <c r="C61" s="2"/>
      <c r="D61" s="2"/>
      <c r="E61" s="2"/>
      <c r="F61" s="2"/>
      <c r="G61" s="774" t="s">
        <v>354</v>
      </c>
      <c r="H61" s="792" t="s">
        <v>358</v>
      </c>
      <c r="I61" s="2" t="s">
        <v>3522</v>
      </c>
      <c r="J61" s="2" t="str">
        <f t="shared" si="1"/>
        <v>/Plant Adds/Actuals/EPIS and Dep Exp Calc</v>
      </c>
      <c r="K61" s="27"/>
      <c r="L61" s="27"/>
      <c r="M61" s="27"/>
      <c r="N61" s="27"/>
      <c r="O61" s="27"/>
      <c r="P61" s="27"/>
      <c r="Q61" s="27"/>
      <c r="R61" s="27"/>
      <c r="S61" s="27"/>
      <c r="T61" s="24"/>
      <c r="U61" s="24"/>
      <c r="V61" s="24"/>
      <c r="W61" s="24"/>
      <c r="X61" s="24"/>
      <c r="Y61" s="24"/>
      <c r="Z61" s="24"/>
      <c r="AA61" s="24"/>
      <c r="AB61" s="24"/>
      <c r="AC61" s="24"/>
      <c r="AD61" s="24"/>
      <c r="AE61" s="24"/>
      <c r="AF61" s="24"/>
      <c r="AG61" s="24"/>
      <c r="AH61" s="24"/>
      <c r="AI61" s="24"/>
      <c r="AJ61" s="219"/>
      <c r="AL61" s="36"/>
      <c r="AM61" s="36"/>
      <c r="AN61" s="36"/>
      <c r="AO61" s="36"/>
      <c r="AP61" s="36"/>
      <c r="AQ61" s="36"/>
      <c r="AR61" s="36"/>
      <c r="AS61" s="36"/>
      <c r="AT61" s="36"/>
      <c r="AU61" s="36"/>
    </row>
    <row r="62" spans="1:47" ht="13.5" thickBot="1">
      <c r="A62" s="1172"/>
      <c r="K62" s="19">
        <f>SUM(K4:K61)</f>
        <v>0</v>
      </c>
      <c r="L62" s="19">
        <f t="shared" ref="L62:T62" si="2">SUM(L4:L61)</f>
        <v>64500916.289999999</v>
      </c>
      <c r="M62" s="19">
        <f t="shared" si="2"/>
        <v>70276896.850000054</v>
      </c>
      <c r="N62" s="19">
        <f t="shared" si="2"/>
        <v>36782345.490000024</v>
      </c>
      <c r="O62" s="19">
        <f t="shared" si="2"/>
        <v>61676533.870000012</v>
      </c>
      <c r="P62" s="19">
        <f t="shared" si="2"/>
        <v>263979170.2899999</v>
      </c>
      <c r="Q62" s="19">
        <f t="shared" si="2"/>
        <v>179711425.32999992</v>
      </c>
      <c r="R62" s="19">
        <f t="shared" si="2"/>
        <v>41192572.909999959</v>
      </c>
      <c r="S62" s="19">
        <f t="shared" si="2"/>
        <v>32265383.549999971</v>
      </c>
      <c r="T62" s="19">
        <f t="shared" si="2"/>
        <v>125081322.88000007</v>
      </c>
      <c r="U62" s="19">
        <f t="shared" ref="U62" si="3">SUM(U4:U61)</f>
        <v>0</v>
      </c>
      <c r="V62" s="19">
        <f t="shared" ref="V62" si="4">SUM(V4:V61)</f>
        <v>0</v>
      </c>
      <c r="W62" s="19">
        <f t="shared" ref="W62" si="5">SUM(W4:W61)</f>
        <v>0</v>
      </c>
      <c r="X62" s="19">
        <f t="shared" ref="X62" si="6">SUM(X4:X61)</f>
        <v>0</v>
      </c>
      <c r="Y62" s="19">
        <f t="shared" ref="Y62" si="7">SUM(Y4:Y61)</f>
        <v>0</v>
      </c>
      <c r="Z62" s="19">
        <f t="shared" ref="Z62" si="8">SUM(Z4:Z61)</f>
        <v>0</v>
      </c>
      <c r="AA62" s="19">
        <f t="shared" ref="AA62" si="9">SUM(AA4:AA61)</f>
        <v>0</v>
      </c>
      <c r="AB62" s="19">
        <f t="shared" ref="AB62" si="10">SUM(AB4:AB61)</f>
        <v>0</v>
      </c>
      <c r="AC62" s="19">
        <f t="shared" ref="AC62" si="11">SUM(AC4:AC61)</f>
        <v>0</v>
      </c>
      <c r="AD62" s="19">
        <f t="shared" ref="AD62" si="12">SUM(AD4:AD61)</f>
        <v>0</v>
      </c>
      <c r="AE62" s="19">
        <f t="shared" ref="AE62" si="13">SUM(AE4:AE61)</f>
        <v>0</v>
      </c>
      <c r="AF62" s="19">
        <f t="shared" ref="AF62" si="14">SUM(AF4:AF61)</f>
        <v>0</v>
      </c>
      <c r="AG62" s="19">
        <f t="shared" ref="AG62" si="15">SUM(AG4:AG61)</f>
        <v>0</v>
      </c>
      <c r="AH62" s="19">
        <f t="shared" ref="AH62" si="16">SUM(AH4:AH61)</f>
        <v>0</v>
      </c>
      <c r="AI62" s="160">
        <f>SUM(K62:AH62)</f>
        <v>875466567.45999992</v>
      </c>
      <c r="AJ62" s="219"/>
      <c r="AK62" s="51">
        <f>SUM(K126:T183)</f>
        <v>791061466.55203795</v>
      </c>
      <c r="AL62" s="51">
        <f>AI62-AK62</f>
        <v>84405100.907961965</v>
      </c>
      <c r="AM62" s="52" t="e">
        <f>-SUM('Accum Dep'!#REF!)</f>
        <v>#REF!</v>
      </c>
    </row>
    <row r="63" spans="1:47" ht="13.5" thickTop="1">
      <c r="A63" s="1173"/>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219"/>
    </row>
    <row r="64" spans="1:47">
      <c r="A64" s="219"/>
      <c r="B64" s="219"/>
      <c r="C64" s="221"/>
      <c r="D64" s="219"/>
      <c r="E64" s="219"/>
      <c r="F64" s="219"/>
      <c r="G64" s="775"/>
      <c r="H64" s="793"/>
      <c r="I64" s="219"/>
      <c r="J64" s="219"/>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19"/>
    </row>
    <row r="65" spans="1:36">
      <c r="A65" s="1171" t="s">
        <v>3517</v>
      </c>
      <c r="B65" s="2" t="s">
        <v>3</v>
      </c>
      <c r="C65" s="2" t="s">
        <v>1</v>
      </c>
      <c r="D65" s="2" t="s">
        <v>107</v>
      </c>
      <c r="E65" s="2" t="s">
        <v>49</v>
      </c>
      <c r="F65" s="2" t="s">
        <v>3511</v>
      </c>
      <c r="G65" s="774" t="s">
        <v>354</v>
      </c>
      <c r="H65" s="792" t="s">
        <v>358</v>
      </c>
      <c r="I65" s="2" t="s">
        <v>3523</v>
      </c>
      <c r="J65" s="2" t="str">
        <f t="shared" ref="J65:J122" si="17">D65&amp;"/"&amp;G65&amp;"/"&amp;H65&amp;"/"&amp;I65</f>
        <v>DSTMPDGP/Plant Adds/Actuals/Retirement Calc</v>
      </c>
      <c r="K65" s="720">
        <v>0</v>
      </c>
      <c r="L65" s="720">
        <v>0</v>
      </c>
      <c r="M65" s="720">
        <v>0</v>
      </c>
      <c r="N65" s="720">
        <v>0</v>
      </c>
      <c r="O65" s="720">
        <v>0</v>
      </c>
      <c r="P65" s="720">
        <v>0</v>
      </c>
      <c r="Q65" s="720">
        <v>0</v>
      </c>
      <c r="R65" s="720">
        <v>0</v>
      </c>
      <c r="S65" s="720">
        <v>0</v>
      </c>
      <c r="T65" s="720">
        <v>0</v>
      </c>
      <c r="U65" s="73"/>
      <c r="V65" s="73"/>
      <c r="W65" s="73"/>
      <c r="X65" s="73"/>
      <c r="Y65" s="73"/>
      <c r="Z65" s="73"/>
      <c r="AA65" s="73"/>
      <c r="AB65" s="73"/>
      <c r="AC65" s="73"/>
      <c r="AD65" s="73"/>
      <c r="AE65" s="73"/>
      <c r="AF65" s="73"/>
      <c r="AG65" s="73"/>
      <c r="AH65" s="73"/>
      <c r="AJ65" s="219"/>
    </row>
    <row r="66" spans="1:36">
      <c r="A66" s="1172"/>
      <c r="B66" s="2" t="s">
        <v>3</v>
      </c>
      <c r="C66" s="2" t="s">
        <v>5</v>
      </c>
      <c r="D66" s="2" t="s">
        <v>108</v>
      </c>
      <c r="E66" s="2" t="s">
        <v>50</v>
      </c>
      <c r="F66" s="2" t="s">
        <v>3511</v>
      </c>
      <c r="G66" s="774" t="s">
        <v>354</v>
      </c>
      <c r="H66" s="792" t="s">
        <v>358</v>
      </c>
      <c r="I66" s="2" t="s">
        <v>3523</v>
      </c>
      <c r="J66" s="2" t="str">
        <f t="shared" si="17"/>
        <v>DSTMPDGU/Plant Adds/Actuals/Retirement Calc</v>
      </c>
      <c r="K66" s="720">
        <v>0</v>
      </c>
      <c r="L66" s="720">
        <v>0</v>
      </c>
      <c r="M66" s="720">
        <v>0</v>
      </c>
      <c r="N66" s="720">
        <v>0</v>
      </c>
      <c r="O66" s="720">
        <v>0</v>
      </c>
      <c r="P66" s="720">
        <v>0</v>
      </c>
      <c r="Q66" s="720">
        <v>0</v>
      </c>
      <c r="R66" s="720">
        <v>0</v>
      </c>
      <c r="S66" s="720">
        <v>0</v>
      </c>
      <c r="T66" s="720">
        <v>0</v>
      </c>
      <c r="U66" s="73"/>
      <c r="V66" s="73"/>
      <c r="W66" s="73"/>
      <c r="X66" s="73"/>
      <c r="Y66" s="73"/>
      <c r="Z66" s="73"/>
      <c r="AA66" s="73"/>
      <c r="AB66" s="73"/>
      <c r="AC66" s="73"/>
      <c r="AD66" s="73"/>
      <c r="AE66" s="73"/>
      <c r="AF66" s="73"/>
      <c r="AG66" s="73"/>
      <c r="AH66" s="73"/>
      <c r="AJ66" s="219"/>
    </row>
    <row r="67" spans="1:36">
      <c r="A67" s="1172"/>
      <c r="B67" s="2" t="s">
        <v>3</v>
      </c>
      <c r="C67" s="2" t="s">
        <v>7</v>
      </c>
      <c r="D67" s="2" t="s">
        <v>109</v>
      </c>
      <c r="E67" s="2" t="s">
        <v>51</v>
      </c>
      <c r="F67" s="2" t="s">
        <v>3511</v>
      </c>
      <c r="G67" s="774" t="s">
        <v>354</v>
      </c>
      <c r="H67" s="792" t="s">
        <v>358</v>
      </c>
      <c r="I67" s="2" t="s">
        <v>3523</v>
      </c>
      <c r="J67" s="2" t="str">
        <f t="shared" si="17"/>
        <v>DSTMPSG/Plant Adds/Actuals/Retirement Calc</v>
      </c>
      <c r="K67" s="720">
        <v>0</v>
      </c>
      <c r="L67" s="720">
        <v>14018806.929999994</v>
      </c>
      <c r="M67" s="720">
        <v>25385313.699999999</v>
      </c>
      <c r="N67" s="720">
        <v>-6980954.9699999932</v>
      </c>
      <c r="O67" s="720">
        <v>14542922.409999996</v>
      </c>
      <c r="P67" s="720">
        <v>202646375.91999993</v>
      </c>
      <c r="Q67" s="720">
        <v>32587135.920000017</v>
      </c>
      <c r="R67" s="720">
        <v>-4454975.990000017</v>
      </c>
      <c r="S67" s="720">
        <v>1343122.06</v>
      </c>
      <c r="T67" s="720">
        <v>95815640.430000067</v>
      </c>
      <c r="U67" s="73"/>
      <c r="V67" s="73"/>
      <c r="W67" s="73"/>
      <c r="X67" s="73"/>
      <c r="Y67" s="73"/>
      <c r="Z67" s="73"/>
      <c r="AA67" s="73"/>
      <c r="AB67" s="73"/>
      <c r="AC67" s="73"/>
      <c r="AD67" s="73"/>
      <c r="AE67" s="73"/>
      <c r="AF67" s="73"/>
      <c r="AG67" s="73"/>
      <c r="AH67" s="73"/>
      <c r="AJ67" s="219"/>
    </row>
    <row r="68" spans="1:36">
      <c r="A68" s="1172"/>
      <c r="B68" s="2" t="s">
        <v>9</v>
      </c>
      <c r="C68" s="2" t="s">
        <v>7</v>
      </c>
      <c r="D68" s="2" t="s">
        <v>110</v>
      </c>
      <c r="E68" s="2" t="s">
        <v>52</v>
      </c>
      <c r="F68" s="2" t="s">
        <v>3511</v>
      </c>
      <c r="G68" s="774" t="s">
        <v>354</v>
      </c>
      <c r="H68" s="792" t="s">
        <v>358</v>
      </c>
      <c r="I68" s="2" t="s">
        <v>3523</v>
      </c>
      <c r="J68" s="2" t="str">
        <f t="shared" si="17"/>
        <v>DSTMPRSG/Plant Adds/Actuals/Retirement Calc</v>
      </c>
      <c r="K68" s="720">
        <v>0</v>
      </c>
      <c r="L68" s="720">
        <v>0</v>
      </c>
      <c r="M68" s="720">
        <v>0</v>
      </c>
      <c r="N68" s="720">
        <v>0</v>
      </c>
      <c r="O68" s="720">
        <v>0</v>
      </c>
      <c r="P68" s="720">
        <v>0</v>
      </c>
      <c r="Q68" s="720">
        <v>0</v>
      </c>
      <c r="R68" s="720">
        <v>0</v>
      </c>
      <c r="S68" s="720">
        <v>0</v>
      </c>
      <c r="T68" s="720">
        <v>0</v>
      </c>
      <c r="U68" s="73"/>
      <c r="V68" s="73"/>
      <c r="W68" s="73"/>
      <c r="X68" s="73"/>
      <c r="Y68" s="73"/>
      <c r="Z68" s="73"/>
      <c r="AA68" s="73"/>
      <c r="AB68" s="73"/>
      <c r="AC68" s="73"/>
      <c r="AD68" s="73"/>
      <c r="AE68" s="73"/>
      <c r="AF68" s="73"/>
      <c r="AG68" s="73"/>
      <c r="AH68" s="73"/>
      <c r="AJ68" s="219"/>
    </row>
    <row r="69" spans="1:36">
      <c r="A69" s="1172"/>
      <c r="B69" s="2" t="s">
        <v>11</v>
      </c>
      <c r="C69" s="2" t="s">
        <v>7</v>
      </c>
      <c r="D69" s="2" t="s">
        <v>111</v>
      </c>
      <c r="E69" s="2" t="s">
        <v>53</v>
      </c>
      <c r="F69" s="2" t="s">
        <v>3511</v>
      </c>
      <c r="G69" s="774" t="s">
        <v>354</v>
      </c>
      <c r="H69" s="792" t="s">
        <v>358</v>
      </c>
      <c r="I69" s="2" t="s">
        <v>3523</v>
      </c>
      <c r="J69" s="2" t="str">
        <f t="shared" si="17"/>
        <v>DSTMPPCSG/Plant Adds/Actuals/Retirement Calc</v>
      </c>
      <c r="K69" s="720">
        <v>0</v>
      </c>
      <c r="L69" s="720">
        <v>0</v>
      </c>
      <c r="M69" s="720">
        <v>0</v>
      </c>
      <c r="N69" s="720">
        <v>0</v>
      </c>
      <c r="O69" s="720">
        <v>0</v>
      </c>
      <c r="P69" s="720">
        <v>0</v>
      </c>
      <c r="Q69" s="720">
        <v>0</v>
      </c>
      <c r="R69" s="720">
        <v>0</v>
      </c>
      <c r="S69" s="720">
        <v>0</v>
      </c>
      <c r="T69" s="720">
        <v>0</v>
      </c>
      <c r="U69" s="73"/>
      <c r="V69" s="73"/>
      <c r="W69" s="73"/>
      <c r="X69" s="73"/>
      <c r="Y69" s="73"/>
      <c r="Z69" s="73"/>
      <c r="AA69" s="73"/>
      <c r="AB69" s="73"/>
      <c r="AC69" s="73"/>
      <c r="AD69" s="73"/>
      <c r="AE69" s="73"/>
      <c r="AF69" s="73"/>
      <c r="AG69" s="73"/>
      <c r="AH69" s="73"/>
      <c r="AJ69" s="219"/>
    </row>
    <row r="70" spans="1:36">
      <c r="A70" s="1172"/>
      <c r="B70" s="2" t="s">
        <v>11</v>
      </c>
      <c r="C70" s="2" t="s">
        <v>12</v>
      </c>
      <c r="D70" s="2" t="s">
        <v>112</v>
      </c>
      <c r="E70" s="2" t="s">
        <v>54</v>
      </c>
      <c r="F70" s="2" t="s">
        <v>3511</v>
      </c>
      <c r="G70" s="774" t="s">
        <v>354</v>
      </c>
      <c r="H70" s="792" t="s">
        <v>358</v>
      </c>
      <c r="I70" s="2" t="s">
        <v>3523</v>
      </c>
      <c r="J70" s="2" t="str">
        <f t="shared" si="17"/>
        <v>DSTMPPCSSGCH/Plant Adds/Actuals/Retirement Calc</v>
      </c>
      <c r="K70" s="720">
        <v>0</v>
      </c>
      <c r="L70" s="720">
        <v>0</v>
      </c>
      <c r="M70" s="720">
        <v>0</v>
      </c>
      <c r="N70" s="720">
        <v>0</v>
      </c>
      <c r="O70" s="720">
        <v>0</v>
      </c>
      <c r="P70" s="720">
        <v>0</v>
      </c>
      <c r="Q70" s="720">
        <v>0</v>
      </c>
      <c r="R70" s="720">
        <v>0</v>
      </c>
      <c r="S70" s="720">
        <v>0</v>
      </c>
      <c r="T70" s="720">
        <v>0</v>
      </c>
      <c r="U70" s="73"/>
      <c r="V70" s="73"/>
      <c r="W70" s="73"/>
      <c r="X70" s="73"/>
      <c r="Y70" s="73"/>
      <c r="Z70" s="73"/>
      <c r="AA70" s="73"/>
      <c r="AB70" s="73"/>
      <c r="AC70" s="73"/>
      <c r="AD70" s="73"/>
      <c r="AE70" s="73"/>
      <c r="AF70" s="73"/>
      <c r="AG70" s="73"/>
      <c r="AH70" s="73"/>
      <c r="AJ70" s="219"/>
    </row>
    <row r="71" spans="1:36">
      <c r="A71" s="1172"/>
      <c r="B71" s="2" t="s">
        <v>3</v>
      </c>
      <c r="C71" s="2" t="s">
        <v>12</v>
      </c>
      <c r="D71" s="2" t="s">
        <v>113</v>
      </c>
      <c r="E71" s="2" t="s">
        <v>55</v>
      </c>
      <c r="F71" s="2" t="s">
        <v>3511</v>
      </c>
      <c r="G71" s="774" t="s">
        <v>354</v>
      </c>
      <c r="H71" s="792" t="s">
        <v>358</v>
      </c>
      <c r="I71" s="2" t="s">
        <v>3523</v>
      </c>
      <c r="J71" s="2" t="str">
        <f t="shared" si="17"/>
        <v>DSTMPSSGCH/Plant Adds/Actuals/Retirement Calc</v>
      </c>
      <c r="K71" s="720">
        <v>0</v>
      </c>
      <c r="L71" s="720">
        <v>2689.7</v>
      </c>
      <c r="M71" s="720">
        <v>6554.1600000000008</v>
      </c>
      <c r="N71" s="720">
        <v>1613.7899999999997</v>
      </c>
      <c r="O71" s="720">
        <v>233917.60000000003</v>
      </c>
      <c r="P71" s="720">
        <v>6997517.0000000009</v>
      </c>
      <c r="Q71" s="720">
        <v>-48651.890000000021</v>
      </c>
      <c r="R71" s="720">
        <v>97119.049999999988</v>
      </c>
      <c r="S71" s="720">
        <v>191066.27000000002</v>
      </c>
      <c r="T71" s="720">
        <v>2324.2000000000003</v>
      </c>
      <c r="U71" s="73"/>
      <c r="V71" s="73"/>
      <c r="W71" s="73"/>
      <c r="X71" s="73"/>
      <c r="Y71" s="73"/>
      <c r="Z71" s="73"/>
      <c r="AA71" s="73"/>
      <c r="AB71" s="73"/>
      <c r="AC71" s="73"/>
      <c r="AD71" s="73"/>
      <c r="AE71" s="73"/>
      <c r="AF71" s="73"/>
      <c r="AG71" s="73"/>
      <c r="AH71" s="73"/>
      <c r="AJ71" s="219"/>
    </row>
    <row r="72" spans="1:36">
      <c r="A72" s="1172"/>
      <c r="B72" s="2" t="s">
        <v>13</v>
      </c>
      <c r="C72" s="2" t="s">
        <v>1</v>
      </c>
      <c r="D72" s="2" t="s">
        <v>114</v>
      </c>
      <c r="E72" s="2" t="s">
        <v>56</v>
      </c>
      <c r="F72" s="2" t="s">
        <v>3511</v>
      </c>
      <c r="G72" s="774" t="s">
        <v>354</v>
      </c>
      <c r="H72" s="792" t="s">
        <v>358</v>
      </c>
      <c r="I72" s="2" t="s">
        <v>3523</v>
      </c>
      <c r="J72" s="2" t="str">
        <f t="shared" si="17"/>
        <v>DHYDPDGP/Plant Adds/Actuals/Retirement Calc</v>
      </c>
      <c r="K72" s="720">
        <v>0</v>
      </c>
      <c r="L72" s="720">
        <v>0</v>
      </c>
      <c r="M72" s="720">
        <v>0</v>
      </c>
      <c r="N72" s="720">
        <v>0</v>
      </c>
      <c r="O72" s="720">
        <v>0</v>
      </c>
      <c r="P72" s="720">
        <v>0</v>
      </c>
      <c r="Q72" s="720">
        <v>0</v>
      </c>
      <c r="R72" s="720">
        <v>0</v>
      </c>
      <c r="S72" s="720">
        <v>0</v>
      </c>
      <c r="T72" s="720">
        <v>0</v>
      </c>
      <c r="U72" s="73"/>
      <c r="V72" s="73"/>
      <c r="W72" s="73"/>
      <c r="X72" s="73"/>
      <c r="Y72" s="73"/>
      <c r="Z72" s="73"/>
      <c r="AA72" s="73"/>
      <c r="AB72" s="73"/>
      <c r="AC72" s="73"/>
      <c r="AD72" s="73"/>
      <c r="AE72" s="73"/>
      <c r="AF72" s="73"/>
      <c r="AG72" s="73"/>
      <c r="AH72" s="73"/>
      <c r="AJ72" s="219"/>
    </row>
    <row r="73" spans="1:36">
      <c r="A73" s="1172"/>
      <c r="B73" s="2" t="s">
        <v>13</v>
      </c>
      <c r="C73" s="2" t="s">
        <v>5</v>
      </c>
      <c r="D73" s="2" t="s">
        <v>115</v>
      </c>
      <c r="E73" s="2" t="s">
        <v>57</v>
      </c>
      <c r="F73" s="2" t="s">
        <v>3511</v>
      </c>
      <c r="G73" s="774" t="s">
        <v>354</v>
      </c>
      <c r="H73" s="792" t="s">
        <v>358</v>
      </c>
      <c r="I73" s="2" t="s">
        <v>3523</v>
      </c>
      <c r="J73" s="2" t="str">
        <f t="shared" si="17"/>
        <v>DHYDPDGU/Plant Adds/Actuals/Retirement Calc</v>
      </c>
      <c r="K73" s="720">
        <v>0</v>
      </c>
      <c r="L73" s="720">
        <v>0</v>
      </c>
      <c r="M73" s="720">
        <v>0</v>
      </c>
      <c r="N73" s="720">
        <v>0</v>
      </c>
      <c r="O73" s="720">
        <v>0</v>
      </c>
      <c r="P73" s="720">
        <v>0</v>
      </c>
      <c r="Q73" s="720">
        <v>0</v>
      </c>
      <c r="R73" s="720">
        <v>0</v>
      </c>
      <c r="S73" s="720">
        <v>0</v>
      </c>
      <c r="T73" s="720">
        <v>0</v>
      </c>
      <c r="U73" s="73"/>
      <c r="V73" s="73"/>
      <c r="W73" s="73"/>
      <c r="X73" s="73"/>
      <c r="Y73" s="73"/>
      <c r="Z73" s="73"/>
      <c r="AA73" s="73"/>
      <c r="AB73" s="73"/>
      <c r="AC73" s="73"/>
      <c r="AD73" s="73"/>
      <c r="AE73" s="73"/>
      <c r="AF73" s="73"/>
      <c r="AG73" s="73"/>
      <c r="AH73" s="73"/>
      <c r="AJ73" s="219"/>
    </row>
    <row r="74" spans="1:36">
      <c r="A74" s="1172"/>
      <c r="B74" s="2" t="s">
        <v>13</v>
      </c>
      <c r="C74" s="2" t="s">
        <v>14</v>
      </c>
      <c r="D74" s="2" t="s">
        <v>116</v>
      </c>
      <c r="E74" s="2" t="s">
        <v>58</v>
      </c>
      <c r="F74" s="2" t="s">
        <v>3511</v>
      </c>
      <c r="G74" s="774" t="s">
        <v>354</v>
      </c>
      <c r="H74" s="792" t="s">
        <v>358</v>
      </c>
      <c r="I74" s="2" t="s">
        <v>3523</v>
      </c>
      <c r="J74" s="2" t="str">
        <f t="shared" si="17"/>
        <v>DHYDPSG-P/Plant Adds/Actuals/Retirement Calc</v>
      </c>
      <c r="K74" s="720">
        <v>0</v>
      </c>
      <c r="L74" s="720">
        <v>505384.49000000011</v>
      </c>
      <c r="M74" s="720">
        <v>317514.32999999996</v>
      </c>
      <c r="N74" s="720">
        <v>321003.09000000003</v>
      </c>
      <c r="O74" s="720">
        <v>1607170.7299999997</v>
      </c>
      <c r="P74" s="720">
        <v>10840662.599999996</v>
      </c>
      <c r="Q74" s="720">
        <v>43703964.359999999</v>
      </c>
      <c r="R74" s="720">
        <v>1778042.8399999996</v>
      </c>
      <c r="S74" s="720">
        <v>336553.71000000025</v>
      </c>
      <c r="T74" s="720">
        <v>-241866.75999999951</v>
      </c>
      <c r="U74" s="73"/>
      <c r="V74" s="73"/>
      <c r="W74" s="73"/>
      <c r="X74" s="73"/>
      <c r="Y74" s="73"/>
      <c r="Z74" s="73"/>
      <c r="AA74" s="73"/>
      <c r="AB74" s="73"/>
      <c r="AC74" s="73"/>
      <c r="AD74" s="73"/>
      <c r="AE74" s="73"/>
      <c r="AF74" s="73"/>
      <c r="AG74" s="73"/>
      <c r="AH74" s="73"/>
      <c r="AJ74" s="219"/>
    </row>
    <row r="75" spans="1:36">
      <c r="A75" s="1172"/>
      <c r="B75" s="2" t="s">
        <v>13</v>
      </c>
      <c r="C75" s="2" t="s">
        <v>15</v>
      </c>
      <c r="D75" s="2" t="s">
        <v>117</v>
      </c>
      <c r="E75" s="2" t="s">
        <v>59</v>
      </c>
      <c r="F75" s="2" t="s">
        <v>3511</v>
      </c>
      <c r="G75" s="774" t="s">
        <v>354</v>
      </c>
      <c r="H75" s="792" t="s">
        <v>358</v>
      </c>
      <c r="I75" s="2" t="s">
        <v>3523</v>
      </c>
      <c r="J75" s="2" t="str">
        <f t="shared" si="17"/>
        <v>DHYDPSG-U/Plant Adds/Actuals/Retirement Calc</v>
      </c>
      <c r="K75" s="720">
        <v>0</v>
      </c>
      <c r="L75" s="720">
        <v>1119454.73</v>
      </c>
      <c r="M75" s="720">
        <v>353675.00999999995</v>
      </c>
      <c r="N75" s="720">
        <v>128816.63</v>
      </c>
      <c r="O75" s="720">
        <v>220844.33000000002</v>
      </c>
      <c r="P75" s="720">
        <v>166287.13000000006</v>
      </c>
      <c r="Q75" s="720">
        <v>2768933.9899999993</v>
      </c>
      <c r="R75" s="720">
        <v>741879.01999999979</v>
      </c>
      <c r="S75" s="720">
        <v>69178.599999999948</v>
      </c>
      <c r="T75" s="720">
        <v>-276046.19999999995</v>
      </c>
      <c r="U75" s="73"/>
      <c r="V75" s="73"/>
      <c r="W75" s="73"/>
      <c r="X75" s="73"/>
      <c r="Y75" s="73"/>
      <c r="Z75" s="73"/>
      <c r="AA75" s="73"/>
      <c r="AB75" s="73"/>
      <c r="AC75" s="73"/>
      <c r="AD75" s="73"/>
      <c r="AE75" s="73"/>
      <c r="AF75" s="73"/>
      <c r="AG75" s="73"/>
      <c r="AH75" s="73"/>
      <c r="AJ75" s="219"/>
    </row>
    <row r="76" spans="1:36">
      <c r="A76" s="1172"/>
      <c r="B76" s="2" t="s">
        <v>16</v>
      </c>
      <c r="C76" s="2" t="s">
        <v>5</v>
      </c>
      <c r="D76" s="2" t="s">
        <v>118</v>
      </c>
      <c r="E76" s="2" t="s">
        <v>60</v>
      </c>
      <c r="F76" s="2" t="s">
        <v>3511</v>
      </c>
      <c r="G76" s="774" t="s">
        <v>354</v>
      </c>
      <c r="H76" s="792" t="s">
        <v>358</v>
      </c>
      <c r="I76" s="2" t="s">
        <v>3523</v>
      </c>
      <c r="J76" s="2" t="str">
        <f t="shared" si="17"/>
        <v>DOTHPDGU/Plant Adds/Actuals/Retirement Calc</v>
      </c>
      <c r="K76" s="720">
        <v>0</v>
      </c>
      <c r="L76" s="720">
        <v>0</v>
      </c>
      <c r="M76" s="720">
        <v>0</v>
      </c>
      <c r="N76" s="720">
        <v>0</v>
      </c>
      <c r="O76" s="720">
        <v>0</v>
      </c>
      <c r="P76" s="720">
        <v>0</v>
      </c>
      <c r="Q76" s="720">
        <v>0</v>
      </c>
      <c r="R76" s="720">
        <v>0</v>
      </c>
      <c r="S76" s="720">
        <v>0</v>
      </c>
      <c r="T76" s="720">
        <v>0</v>
      </c>
      <c r="U76" s="73"/>
      <c r="V76" s="73"/>
      <c r="W76" s="73"/>
      <c r="X76" s="73"/>
      <c r="Y76" s="73"/>
      <c r="Z76" s="73"/>
      <c r="AA76" s="73"/>
      <c r="AB76" s="73"/>
      <c r="AC76" s="73"/>
      <c r="AD76" s="73"/>
      <c r="AE76" s="73"/>
      <c r="AF76" s="73"/>
      <c r="AG76" s="73"/>
      <c r="AH76" s="73"/>
      <c r="AJ76" s="219"/>
    </row>
    <row r="77" spans="1:36">
      <c r="A77" s="1172"/>
      <c r="B77" s="2" t="s">
        <v>16</v>
      </c>
      <c r="C77" s="2" t="s">
        <v>7</v>
      </c>
      <c r="D77" s="2" t="s">
        <v>119</v>
      </c>
      <c r="E77" s="2" t="s">
        <v>61</v>
      </c>
      <c r="F77" s="2" t="s">
        <v>3511</v>
      </c>
      <c r="G77" s="774" t="s">
        <v>354</v>
      </c>
      <c r="H77" s="792" t="s">
        <v>358</v>
      </c>
      <c r="I77" s="2" t="s">
        <v>3523</v>
      </c>
      <c r="J77" s="2" t="str">
        <f t="shared" si="17"/>
        <v>DOTHPSG/Plant Adds/Actuals/Retirement Calc</v>
      </c>
      <c r="K77" s="720">
        <v>0</v>
      </c>
      <c r="L77" s="720">
        <v>1956172.12</v>
      </c>
      <c r="M77" s="720">
        <v>1512164.3299999998</v>
      </c>
      <c r="N77" s="720">
        <v>37067.42</v>
      </c>
      <c r="O77" s="720">
        <v>168597.8</v>
      </c>
      <c r="P77" s="720">
        <v>24173.22</v>
      </c>
      <c r="Q77" s="720">
        <v>384191.51</v>
      </c>
      <c r="R77" s="720">
        <v>798445.42999999993</v>
      </c>
      <c r="S77" s="720">
        <v>871189.35</v>
      </c>
      <c r="T77" s="720">
        <v>3214.8099999999995</v>
      </c>
      <c r="U77" s="73"/>
      <c r="V77" s="73"/>
      <c r="W77" s="73"/>
      <c r="X77" s="73"/>
      <c r="Y77" s="73"/>
      <c r="Z77" s="73"/>
      <c r="AA77" s="73"/>
      <c r="AB77" s="73"/>
      <c r="AC77" s="73"/>
      <c r="AD77" s="73"/>
      <c r="AE77" s="73"/>
      <c r="AF77" s="73"/>
      <c r="AG77" s="73"/>
      <c r="AH77" s="73"/>
      <c r="AJ77" s="219"/>
    </row>
    <row r="78" spans="1:36">
      <c r="A78" s="1172"/>
      <c r="B78" s="2" t="s">
        <v>16</v>
      </c>
      <c r="C78" s="2" t="s">
        <v>18</v>
      </c>
      <c r="D78" s="2" t="s">
        <v>120</v>
      </c>
      <c r="E78" s="2" t="s">
        <v>62</v>
      </c>
      <c r="F78" s="2" t="s">
        <v>3511</v>
      </c>
      <c r="G78" s="774" t="s">
        <v>354</v>
      </c>
      <c r="H78" s="792" t="s">
        <v>358</v>
      </c>
      <c r="I78" s="2" t="s">
        <v>3523</v>
      </c>
      <c r="J78" s="2" t="str">
        <f t="shared" si="17"/>
        <v>DOTHPSG-W/Plant Adds/Actuals/Retirement Calc</v>
      </c>
      <c r="K78" s="720">
        <v>0</v>
      </c>
      <c r="L78" s="720">
        <v>115225.64</v>
      </c>
      <c r="M78" s="720">
        <v>153735.04999999999</v>
      </c>
      <c r="N78" s="720">
        <v>67434.149999999994</v>
      </c>
      <c r="O78" s="720">
        <v>1544070.59</v>
      </c>
      <c r="P78" s="720">
        <v>1484331.77</v>
      </c>
      <c r="Q78" s="720">
        <v>1312656.5699999998</v>
      </c>
      <c r="R78" s="720">
        <v>1838514.4</v>
      </c>
      <c r="S78" s="720">
        <v>651591.35</v>
      </c>
      <c r="T78" s="720">
        <v>101719.68000000001</v>
      </c>
      <c r="U78" s="73"/>
      <c r="V78" s="73"/>
      <c r="W78" s="73"/>
      <c r="X78" s="73"/>
      <c r="Y78" s="73"/>
      <c r="Z78" s="73"/>
      <c r="AA78" s="73"/>
      <c r="AB78" s="73"/>
      <c r="AC78" s="73"/>
      <c r="AD78" s="73"/>
      <c r="AE78" s="73"/>
      <c r="AF78" s="73"/>
      <c r="AG78" s="73"/>
      <c r="AH78" s="73"/>
      <c r="AJ78" s="219"/>
    </row>
    <row r="79" spans="1:36">
      <c r="A79" s="1172"/>
      <c r="B79" s="2" t="s">
        <v>16</v>
      </c>
      <c r="C79" s="2" t="s">
        <v>19</v>
      </c>
      <c r="D79" s="2" t="s">
        <v>121</v>
      </c>
      <c r="E79" s="2" t="s">
        <v>63</v>
      </c>
      <c r="F79" s="2" t="s">
        <v>3511</v>
      </c>
      <c r="G79" s="774" t="s">
        <v>354</v>
      </c>
      <c r="H79" s="792" t="s">
        <v>358</v>
      </c>
      <c r="I79" s="2" t="s">
        <v>3523</v>
      </c>
      <c r="J79" s="2" t="str">
        <f t="shared" si="17"/>
        <v>DOTHPSSGCT/Plant Adds/Actuals/Retirement Calc</v>
      </c>
      <c r="K79" s="720">
        <v>0</v>
      </c>
      <c r="L79" s="720">
        <v>0</v>
      </c>
      <c r="M79" s="720">
        <v>0</v>
      </c>
      <c r="N79" s="720">
        <v>0</v>
      </c>
      <c r="O79" s="720">
        <v>0</v>
      </c>
      <c r="P79" s="720">
        <v>244915.53</v>
      </c>
      <c r="Q79" s="720">
        <v>-59065.11</v>
      </c>
      <c r="R79" s="720">
        <v>2836098.6599999997</v>
      </c>
      <c r="S79" s="720">
        <v>-121405.95999999999</v>
      </c>
      <c r="T79" s="720">
        <v>-773064.3600000001</v>
      </c>
      <c r="U79" s="73"/>
      <c r="V79" s="73"/>
      <c r="W79" s="73"/>
      <c r="X79" s="73"/>
      <c r="Y79" s="73"/>
      <c r="Z79" s="73"/>
      <c r="AA79" s="73"/>
      <c r="AB79" s="73"/>
      <c r="AC79" s="73"/>
      <c r="AD79" s="73"/>
      <c r="AE79" s="73"/>
      <c r="AF79" s="73"/>
      <c r="AG79" s="73"/>
      <c r="AH79" s="73"/>
      <c r="AJ79" s="219"/>
    </row>
    <row r="80" spans="1:36">
      <c r="A80" s="1172"/>
      <c r="B80" s="2" t="s">
        <v>20</v>
      </c>
      <c r="C80" s="2" t="s">
        <v>1</v>
      </c>
      <c r="D80" s="2" t="s">
        <v>122</v>
      </c>
      <c r="E80" s="2" t="s">
        <v>64</v>
      </c>
      <c r="F80" s="2" t="s">
        <v>3511</v>
      </c>
      <c r="G80" s="774" t="s">
        <v>354</v>
      </c>
      <c r="H80" s="792" t="s">
        <v>358</v>
      </c>
      <c r="I80" s="2" t="s">
        <v>3523</v>
      </c>
      <c r="J80" s="2" t="str">
        <f t="shared" si="17"/>
        <v>DTRNPDGP/Plant Adds/Actuals/Retirement Calc</v>
      </c>
      <c r="K80" s="720">
        <v>0</v>
      </c>
      <c r="L80" s="720">
        <v>0</v>
      </c>
      <c r="M80" s="720">
        <v>0</v>
      </c>
      <c r="N80" s="720">
        <v>0</v>
      </c>
      <c r="O80" s="720">
        <v>0</v>
      </c>
      <c r="P80" s="720">
        <v>0</v>
      </c>
      <c r="Q80" s="720">
        <v>0</v>
      </c>
      <c r="R80" s="720">
        <v>0</v>
      </c>
      <c r="S80" s="720">
        <v>0</v>
      </c>
      <c r="T80" s="720">
        <v>0</v>
      </c>
      <c r="U80" s="73"/>
      <c r="V80" s="73"/>
      <c r="W80" s="73"/>
      <c r="X80" s="73"/>
      <c r="Y80" s="73"/>
      <c r="Z80" s="73"/>
      <c r="AA80" s="73"/>
      <c r="AB80" s="73"/>
      <c r="AC80" s="73"/>
      <c r="AD80" s="73"/>
      <c r="AE80" s="73"/>
      <c r="AF80" s="73"/>
      <c r="AG80" s="73"/>
      <c r="AH80" s="73"/>
      <c r="AJ80" s="219"/>
    </row>
    <row r="81" spans="1:36">
      <c r="A81" s="1172"/>
      <c r="B81" s="2" t="s">
        <v>20</v>
      </c>
      <c r="C81" s="2" t="s">
        <v>5</v>
      </c>
      <c r="D81" s="2" t="s">
        <v>123</v>
      </c>
      <c r="E81" s="2" t="s">
        <v>65</v>
      </c>
      <c r="F81" s="2" t="s">
        <v>3511</v>
      </c>
      <c r="G81" s="774" t="s">
        <v>354</v>
      </c>
      <c r="H81" s="792" t="s">
        <v>358</v>
      </c>
      <c r="I81" s="2" t="s">
        <v>3523</v>
      </c>
      <c r="J81" s="2" t="str">
        <f t="shared" si="17"/>
        <v>DTRNPDGU/Plant Adds/Actuals/Retirement Calc</v>
      </c>
      <c r="K81" s="720">
        <v>0</v>
      </c>
      <c r="L81" s="720">
        <v>0</v>
      </c>
      <c r="M81" s="720">
        <v>0</v>
      </c>
      <c r="N81" s="720">
        <v>0</v>
      </c>
      <c r="O81" s="720">
        <v>0</v>
      </c>
      <c r="P81" s="720">
        <v>0</v>
      </c>
      <c r="Q81" s="720">
        <v>0</v>
      </c>
      <c r="R81" s="720">
        <v>0</v>
      </c>
      <c r="S81" s="720">
        <v>0</v>
      </c>
      <c r="T81" s="720">
        <v>0</v>
      </c>
      <c r="U81" s="73"/>
      <c r="V81" s="73"/>
      <c r="W81" s="73"/>
      <c r="X81" s="73"/>
      <c r="Y81" s="73"/>
      <c r="Z81" s="73"/>
      <c r="AA81" s="73"/>
      <c r="AB81" s="73"/>
      <c r="AC81" s="73"/>
      <c r="AD81" s="73"/>
      <c r="AE81" s="73"/>
      <c r="AF81" s="73"/>
      <c r="AG81" s="73"/>
      <c r="AH81" s="73"/>
      <c r="AJ81" s="219"/>
    </row>
    <row r="82" spans="1:36">
      <c r="A82" s="1172"/>
      <c r="B82" s="2" t="s">
        <v>20</v>
      </c>
      <c r="C82" s="2" t="s">
        <v>7</v>
      </c>
      <c r="D82" s="2" t="s">
        <v>124</v>
      </c>
      <c r="E82" s="2" t="s">
        <v>66</v>
      </c>
      <c r="F82" s="2" t="s">
        <v>3511</v>
      </c>
      <c r="G82" s="774" t="s">
        <v>354</v>
      </c>
      <c r="H82" s="792" t="s">
        <v>358</v>
      </c>
      <c r="I82" s="2" t="s">
        <v>3523</v>
      </c>
      <c r="J82" s="2" t="str">
        <f t="shared" si="17"/>
        <v>DTRNPSG/Plant Adds/Actuals/Retirement Calc</v>
      </c>
      <c r="K82" s="720">
        <v>0</v>
      </c>
      <c r="L82" s="720">
        <v>11139895.349999988</v>
      </c>
      <c r="M82" s="720">
        <v>12099162.90000003</v>
      </c>
      <c r="N82" s="720">
        <v>8092570.1500000041</v>
      </c>
      <c r="O82" s="720">
        <v>7130971.6899999883</v>
      </c>
      <c r="P82" s="720">
        <v>10014355.829999994</v>
      </c>
      <c r="Q82" s="720">
        <v>16803199.810000028</v>
      </c>
      <c r="R82" s="720">
        <v>15448050.979999997</v>
      </c>
      <c r="S82" s="720">
        <v>4758059.7800000096</v>
      </c>
      <c r="T82" s="720">
        <v>8320367.8899999987</v>
      </c>
      <c r="U82" s="73"/>
      <c r="V82" s="73"/>
      <c r="W82" s="73"/>
      <c r="X82" s="73"/>
      <c r="Y82" s="73"/>
      <c r="Z82" s="73"/>
      <c r="AA82" s="73"/>
      <c r="AB82" s="73"/>
      <c r="AC82" s="73"/>
      <c r="AD82" s="73"/>
      <c r="AE82" s="73"/>
      <c r="AF82" s="73"/>
      <c r="AG82" s="73"/>
      <c r="AH82" s="73"/>
      <c r="AJ82" s="219"/>
    </row>
    <row r="83" spans="1:36">
      <c r="A83" s="1172"/>
      <c r="B83" s="2" t="s">
        <v>23</v>
      </c>
      <c r="C83" s="2" t="s">
        <v>22</v>
      </c>
      <c r="D83" s="2" t="s">
        <v>125</v>
      </c>
      <c r="E83" s="2" t="s">
        <v>67</v>
      </c>
      <c r="F83" s="2" t="s">
        <v>3511</v>
      </c>
      <c r="G83" s="774" t="s">
        <v>354</v>
      </c>
      <c r="H83" s="792" t="s">
        <v>358</v>
      </c>
      <c r="I83" s="2" t="s">
        <v>3523</v>
      </c>
      <c r="J83" s="2" t="str">
        <f t="shared" si="17"/>
        <v>DDSTPCA/Plant Adds/Actuals/Retirement Calc</v>
      </c>
      <c r="K83" s="720">
        <v>0</v>
      </c>
      <c r="L83" s="720">
        <v>480181.89999999997</v>
      </c>
      <c r="M83" s="720">
        <v>726746.24999999965</v>
      </c>
      <c r="N83" s="720">
        <v>1861635.8200000012</v>
      </c>
      <c r="O83" s="720">
        <v>972906.76999999955</v>
      </c>
      <c r="P83" s="720">
        <v>1225253.08</v>
      </c>
      <c r="Q83" s="720">
        <v>916291.6100000001</v>
      </c>
      <c r="R83" s="720">
        <v>559631.6</v>
      </c>
      <c r="S83" s="720">
        <v>304825.4099999998</v>
      </c>
      <c r="T83" s="720">
        <v>331101.58000000037</v>
      </c>
      <c r="U83" s="73"/>
      <c r="V83" s="73"/>
      <c r="W83" s="73"/>
      <c r="X83" s="73"/>
      <c r="Y83" s="73"/>
      <c r="Z83" s="73"/>
      <c r="AA83" s="73"/>
      <c r="AB83" s="73"/>
      <c r="AC83" s="73"/>
      <c r="AD83" s="73"/>
      <c r="AE83" s="73"/>
      <c r="AF83" s="73"/>
      <c r="AG83" s="73"/>
      <c r="AH83" s="73"/>
      <c r="AJ83" s="219"/>
    </row>
    <row r="84" spans="1:36">
      <c r="A84" s="1172"/>
      <c r="B84" s="2" t="s">
        <v>23</v>
      </c>
      <c r="C84" s="2" t="s">
        <v>25</v>
      </c>
      <c r="D84" s="2" t="s">
        <v>126</v>
      </c>
      <c r="E84" s="2" t="s">
        <v>68</v>
      </c>
      <c r="F84" s="2" t="s">
        <v>3511</v>
      </c>
      <c r="G84" s="774" t="s">
        <v>354</v>
      </c>
      <c r="H84" s="792" t="s">
        <v>358</v>
      </c>
      <c r="I84" s="2" t="s">
        <v>3523</v>
      </c>
      <c r="J84" s="2" t="str">
        <f t="shared" si="17"/>
        <v>DDSTPOR/Plant Adds/Actuals/Retirement Calc</v>
      </c>
      <c r="K84" s="720">
        <v>0</v>
      </c>
      <c r="L84" s="720">
        <v>5815972.1300000008</v>
      </c>
      <c r="M84" s="720">
        <v>8137670.5400000243</v>
      </c>
      <c r="N84" s="720">
        <v>3952698.7299999841</v>
      </c>
      <c r="O84" s="720">
        <v>3310876.0500000068</v>
      </c>
      <c r="P84" s="720">
        <v>7092513.7799999947</v>
      </c>
      <c r="Q84" s="720">
        <v>9666393.7300000042</v>
      </c>
      <c r="R84" s="720">
        <v>5252645.0100000007</v>
      </c>
      <c r="S84" s="720">
        <v>3395354.9600000111</v>
      </c>
      <c r="T84" s="720">
        <v>3722918.4499999927</v>
      </c>
      <c r="U84" s="73"/>
      <c r="V84" s="73"/>
      <c r="W84" s="73"/>
      <c r="X84" s="73"/>
      <c r="Y84" s="73"/>
      <c r="Z84" s="73"/>
      <c r="AA84" s="73"/>
      <c r="AB84" s="73"/>
      <c r="AC84" s="73"/>
      <c r="AD84" s="73"/>
      <c r="AE84" s="73"/>
      <c r="AF84" s="73"/>
      <c r="AG84" s="73"/>
      <c r="AH84" s="73"/>
      <c r="AJ84" s="219"/>
    </row>
    <row r="85" spans="1:36">
      <c r="A85" s="1172"/>
      <c r="B85" s="2" t="s">
        <v>23</v>
      </c>
      <c r="C85" s="2" t="s">
        <v>27</v>
      </c>
      <c r="D85" s="2" t="s">
        <v>127</v>
      </c>
      <c r="E85" s="2" t="s">
        <v>69</v>
      </c>
      <c r="F85" s="2" t="s">
        <v>3511</v>
      </c>
      <c r="G85" s="774" t="s">
        <v>354</v>
      </c>
      <c r="H85" s="792" t="s">
        <v>358</v>
      </c>
      <c r="I85" s="2" t="s">
        <v>3523</v>
      </c>
      <c r="J85" s="2" t="str">
        <f t="shared" si="17"/>
        <v>DDSTPWA/Plant Adds/Actuals/Retirement Calc</v>
      </c>
      <c r="K85" s="720">
        <v>0</v>
      </c>
      <c r="L85" s="720">
        <v>1187191.650000002</v>
      </c>
      <c r="M85" s="720">
        <v>705117.35000000033</v>
      </c>
      <c r="N85" s="720">
        <v>1107431.7999999998</v>
      </c>
      <c r="O85" s="720">
        <v>44872.510000000504</v>
      </c>
      <c r="P85" s="720">
        <v>1714869.8200000008</v>
      </c>
      <c r="Q85" s="720">
        <v>2059438.4999999988</v>
      </c>
      <c r="R85" s="720">
        <v>1457133.9400000002</v>
      </c>
      <c r="S85" s="720">
        <v>627021.12999999942</v>
      </c>
      <c r="T85" s="720">
        <v>902917.41</v>
      </c>
      <c r="U85" s="73"/>
      <c r="V85" s="73"/>
      <c r="W85" s="73"/>
      <c r="X85" s="73"/>
      <c r="Y85" s="73"/>
      <c r="Z85" s="73"/>
      <c r="AA85" s="73"/>
      <c r="AB85" s="73"/>
      <c r="AC85" s="73"/>
      <c r="AD85" s="73"/>
      <c r="AE85" s="73"/>
      <c r="AF85" s="73"/>
      <c r="AG85" s="73"/>
      <c r="AH85" s="73"/>
      <c r="AJ85" s="219"/>
    </row>
    <row r="86" spans="1:36">
      <c r="A86" s="1172"/>
      <c r="B86" s="2" t="s">
        <v>23</v>
      </c>
      <c r="C86" s="2" t="s">
        <v>29</v>
      </c>
      <c r="D86" s="2" t="s">
        <v>128</v>
      </c>
      <c r="E86" s="2" t="s">
        <v>70</v>
      </c>
      <c r="F86" s="2" t="s">
        <v>3511</v>
      </c>
      <c r="G86" s="774" t="s">
        <v>354</v>
      </c>
      <c r="H86" s="792" t="s">
        <v>358</v>
      </c>
      <c r="I86" s="2" t="s">
        <v>3523</v>
      </c>
      <c r="J86" s="2" t="str">
        <f t="shared" si="17"/>
        <v>DDSTPWYP/Plant Adds/Actuals/Retirement Calc</v>
      </c>
      <c r="K86" s="720">
        <v>0</v>
      </c>
      <c r="L86" s="720">
        <v>4028377.8200000008</v>
      </c>
      <c r="M86" s="720">
        <v>6934341.2999999933</v>
      </c>
      <c r="N86" s="720">
        <v>2145989.5499999938</v>
      </c>
      <c r="O86" s="720">
        <v>5617177.0799999991</v>
      </c>
      <c r="P86" s="720">
        <v>440954.25999999978</v>
      </c>
      <c r="Q86" s="720">
        <v>4108894.0699999994</v>
      </c>
      <c r="R86" s="720">
        <v>1730345.9100000006</v>
      </c>
      <c r="S86" s="720">
        <v>1995407.6100000027</v>
      </c>
      <c r="T86" s="720">
        <v>1504820.2599999993</v>
      </c>
      <c r="U86" s="73"/>
      <c r="V86" s="73"/>
      <c r="W86" s="73"/>
      <c r="X86" s="73"/>
      <c r="Y86" s="73"/>
      <c r="Z86" s="73"/>
      <c r="AA86" s="73"/>
      <c r="AB86" s="73"/>
      <c r="AC86" s="73"/>
      <c r="AD86" s="73"/>
      <c r="AE86" s="73"/>
      <c r="AF86" s="73"/>
      <c r="AG86" s="73"/>
      <c r="AH86" s="73"/>
      <c r="AJ86" s="219"/>
    </row>
    <row r="87" spans="1:36">
      <c r="A87" s="1172"/>
      <c r="B87" s="2" t="s">
        <v>23</v>
      </c>
      <c r="C87" s="2" t="s">
        <v>31</v>
      </c>
      <c r="D87" s="2" t="s">
        <v>129</v>
      </c>
      <c r="E87" s="2" t="s">
        <v>71</v>
      </c>
      <c r="F87" s="2" t="s">
        <v>3511</v>
      </c>
      <c r="G87" s="774" t="s">
        <v>354</v>
      </c>
      <c r="H87" s="792" t="s">
        <v>358</v>
      </c>
      <c r="I87" s="2" t="s">
        <v>3523</v>
      </c>
      <c r="J87" s="2" t="str">
        <f t="shared" si="17"/>
        <v>DDSTPUT/Plant Adds/Actuals/Retirement Calc</v>
      </c>
      <c r="K87" s="720">
        <v>0</v>
      </c>
      <c r="L87" s="720">
        <v>6407531.6700000251</v>
      </c>
      <c r="M87" s="720">
        <v>6901848.3900000127</v>
      </c>
      <c r="N87" s="720">
        <v>9577708.1400000267</v>
      </c>
      <c r="O87" s="720">
        <v>10201830.04000001</v>
      </c>
      <c r="P87" s="720">
        <v>8101981.7600000035</v>
      </c>
      <c r="Q87" s="720">
        <v>22043195.239999939</v>
      </c>
      <c r="R87" s="720">
        <v>8613760.3899999764</v>
      </c>
      <c r="S87" s="720">
        <v>7276370.6599999508</v>
      </c>
      <c r="T87" s="720">
        <v>7846723.8900000099</v>
      </c>
      <c r="U87" s="73"/>
      <c r="V87" s="73"/>
      <c r="W87" s="73"/>
      <c r="X87" s="73"/>
      <c r="Y87" s="73"/>
      <c r="Z87" s="73"/>
      <c r="AA87" s="73"/>
      <c r="AB87" s="73"/>
      <c r="AC87" s="73"/>
      <c r="AD87" s="73"/>
      <c r="AE87" s="73"/>
      <c r="AF87" s="73"/>
      <c r="AG87" s="73"/>
      <c r="AH87" s="73"/>
      <c r="AJ87" s="219"/>
    </row>
    <row r="88" spans="1:36">
      <c r="A88" s="1172"/>
      <c r="B88" s="2" t="s">
        <v>23</v>
      </c>
      <c r="C88" s="2" t="s">
        <v>33</v>
      </c>
      <c r="D88" s="2" t="s">
        <v>130</v>
      </c>
      <c r="E88" s="2" t="s">
        <v>72</v>
      </c>
      <c r="F88" s="2" t="s">
        <v>3511</v>
      </c>
      <c r="G88" s="774" t="s">
        <v>354</v>
      </c>
      <c r="H88" s="792" t="s">
        <v>358</v>
      </c>
      <c r="I88" s="2" t="s">
        <v>3523</v>
      </c>
      <c r="J88" s="2" t="str">
        <f t="shared" si="17"/>
        <v>DDSTPID/Plant Adds/Actuals/Retirement Calc</v>
      </c>
      <c r="K88" s="720">
        <v>0</v>
      </c>
      <c r="L88" s="720">
        <v>622268.62000000058</v>
      </c>
      <c r="M88" s="720">
        <v>808791.98000000045</v>
      </c>
      <c r="N88" s="720">
        <v>950602.63</v>
      </c>
      <c r="O88" s="720">
        <v>1180630.2000000007</v>
      </c>
      <c r="P88" s="720">
        <v>968438.76999999979</v>
      </c>
      <c r="Q88" s="720">
        <v>1097529.0999999996</v>
      </c>
      <c r="R88" s="720">
        <v>1238310.8099999996</v>
      </c>
      <c r="S88" s="720">
        <v>760333.61</v>
      </c>
      <c r="T88" s="720">
        <v>1501609.46</v>
      </c>
      <c r="U88" s="73"/>
      <c r="V88" s="73"/>
      <c r="W88" s="73"/>
      <c r="X88" s="73"/>
      <c r="Y88" s="73"/>
      <c r="Z88" s="73"/>
      <c r="AA88" s="73"/>
      <c r="AB88" s="73"/>
      <c r="AC88" s="73"/>
      <c r="AD88" s="73"/>
      <c r="AE88" s="73"/>
      <c r="AF88" s="73"/>
      <c r="AG88" s="73"/>
      <c r="AH88" s="73"/>
      <c r="AJ88" s="219"/>
    </row>
    <row r="89" spans="1:36">
      <c r="A89" s="1172"/>
      <c r="B89" s="2" t="s">
        <v>23</v>
      </c>
      <c r="C89" s="2" t="s">
        <v>35</v>
      </c>
      <c r="D89" s="2" t="s">
        <v>131</v>
      </c>
      <c r="E89" s="2" t="s">
        <v>73</v>
      </c>
      <c r="F89" s="2" t="s">
        <v>3511</v>
      </c>
      <c r="G89" s="774" t="s">
        <v>354</v>
      </c>
      <c r="H89" s="792" t="s">
        <v>358</v>
      </c>
      <c r="I89" s="2" t="s">
        <v>3523</v>
      </c>
      <c r="J89" s="2" t="str">
        <f t="shared" si="17"/>
        <v>DDSTPWYU/Plant Adds/Actuals/Retirement Calc</v>
      </c>
      <c r="K89" s="720">
        <v>0</v>
      </c>
      <c r="L89" s="720">
        <v>342979.55</v>
      </c>
      <c r="M89" s="720">
        <v>615514.20000000007</v>
      </c>
      <c r="N89" s="720">
        <v>1151689.4999999998</v>
      </c>
      <c r="O89" s="720">
        <v>409023.44</v>
      </c>
      <c r="P89" s="720">
        <v>467360.73999999993</v>
      </c>
      <c r="Q89" s="720">
        <v>654964.73</v>
      </c>
      <c r="R89" s="720">
        <v>608839.24000000057</v>
      </c>
      <c r="S89" s="720">
        <v>228251.90999999995</v>
      </c>
      <c r="T89" s="720">
        <v>306562.86</v>
      </c>
      <c r="U89" s="73"/>
      <c r="V89" s="73"/>
      <c r="W89" s="73"/>
      <c r="X89" s="73"/>
      <c r="Y89" s="73"/>
      <c r="Z89" s="73"/>
      <c r="AA89" s="73"/>
      <c r="AB89" s="73"/>
      <c r="AC89" s="73"/>
      <c r="AD89" s="73"/>
      <c r="AE89" s="73"/>
      <c r="AF89" s="73"/>
      <c r="AG89" s="73"/>
      <c r="AH89" s="73"/>
      <c r="AJ89" s="219"/>
    </row>
    <row r="90" spans="1:36">
      <c r="A90" s="1172"/>
      <c r="B90" s="2" t="s">
        <v>36</v>
      </c>
      <c r="C90" s="2" t="s">
        <v>22</v>
      </c>
      <c r="D90" s="2" t="s">
        <v>132</v>
      </c>
      <c r="E90" s="2" t="s">
        <v>74</v>
      </c>
      <c r="F90" s="2" t="s">
        <v>3511</v>
      </c>
      <c r="G90" s="774" t="s">
        <v>354</v>
      </c>
      <c r="H90" s="792" t="s">
        <v>358</v>
      </c>
      <c r="I90" s="2" t="s">
        <v>3523</v>
      </c>
      <c r="J90" s="2" t="str">
        <f t="shared" si="17"/>
        <v>DGNLPCA/Plant Adds/Actuals/Retirement Calc</v>
      </c>
      <c r="K90" s="720">
        <v>0</v>
      </c>
      <c r="L90" s="720">
        <v>16394.22</v>
      </c>
      <c r="M90" s="720">
        <v>36096.549999999996</v>
      </c>
      <c r="N90" s="720">
        <v>245324.89</v>
      </c>
      <c r="O90" s="720">
        <v>227340.34</v>
      </c>
      <c r="P90" s="720">
        <v>82959.91</v>
      </c>
      <c r="Q90" s="720">
        <v>1548624.63</v>
      </c>
      <c r="R90" s="720">
        <v>145144.76999999999</v>
      </c>
      <c r="S90" s="720">
        <v>216772.11999999997</v>
      </c>
      <c r="T90" s="720">
        <v>58708.04</v>
      </c>
      <c r="U90" s="73"/>
      <c r="V90" s="73"/>
      <c r="W90" s="73"/>
      <c r="X90" s="73"/>
      <c r="Y90" s="73"/>
      <c r="Z90" s="73"/>
      <c r="AA90" s="73"/>
      <c r="AB90" s="73"/>
      <c r="AC90" s="73"/>
      <c r="AD90" s="73"/>
      <c r="AE90" s="73"/>
      <c r="AF90" s="73"/>
      <c r="AG90" s="73"/>
      <c r="AH90" s="73"/>
      <c r="AJ90" s="219"/>
    </row>
    <row r="91" spans="1:36">
      <c r="A91" s="1172"/>
      <c r="B91" s="2" t="s">
        <v>36</v>
      </c>
      <c r="C91" s="2" t="s">
        <v>25</v>
      </c>
      <c r="D91" s="2" t="s">
        <v>133</v>
      </c>
      <c r="E91" s="2" t="s">
        <v>75</v>
      </c>
      <c r="F91" s="2" t="s">
        <v>3511</v>
      </c>
      <c r="G91" s="774" t="s">
        <v>354</v>
      </c>
      <c r="H91" s="792" t="s">
        <v>358</v>
      </c>
      <c r="I91" s="2" t="s">
        <v>3523</v>
      </c>
      <c r="J91" s="2" t="str">
        <f t="shared" si="17"/>
        <v>DGNLPOR/Plant Adds/Actuals/Retirement Calc</v>
      </c>
      <c r="K91" s="720">
        <v>0</v>
      </c>
      <c r="L91" s="720">
        <v>484879.35999999999</v>
      </c>
      <c r="M91" s="720">
        <v>436901.92</v>
      </c>
      <c r="N91" s="720">
        <v>4203100.6900000004</v>
      </c>
      <c r="O91" s="720">
        <v>3006741.52</v>
      </c>
      <c r="P91" s="720">
        <v>1437122.2800000012</v>
      </c>
      <c r="Q91" s="720">
        <v>7903441.4200000009</v>
      </c>
      <c r="R91" s="720">
        <v>3296631.0800000005</v>
      </c>
      <c r="S91" s="720">
        <v>1204786.2100000007</v>
      </c>
      <c r="T91" s="720">
        <v>1029102.2499999995</v>
      </c>
      <c r="U91" s="73"/>
      <c r="V91" s="73"/>
      <c r="W91" s="73"/>
      <c r="X91" s="73"/>
      <c r="Y91" s="73"/>
      <c r="Z91" s="73"/>
      <c r="AA91" s="73"/>
      <c r="AB91" s="73"/>
      <c r="AC91" s="73"/>
      <c r="AD91" s="73"/>
      <c r="AE91" s="73"/>
      <c r="AF91" s="73"/>
      <c r="AG91" s="73"/>
      <c r="AH91" s="73"/>
      <c r="AJ91" s="219"/>
    </row>
    <row r="92" spans="1:36">
      <c r="A92" s="1172"/>
      <c r="B92" s="2" t="s">
        <v>36</v>
      </c>
      <c r="C92" s="2" t="s">
        <v>27</v>
      </c>
      <c r="D92" s="2" t="s">
        <v>134</v>
      </c>
      <c r="E92" s="2" t="s">
        <v>76</v>
      </c>
      <c r="F92" s="2" t="s">
        <v>3511</v>
      </c>
      <c r="G92" s="774" t="s">
        <v>354</v>
      </c>
      <c r="H92" s="792" t="s">
        <v>358</v>
      </c>
      <c r="I92" s="2" t="s">
        <v>3523</v>
      </c>
      <c r="J92" s="2" t="str">
        <f t="shared" si="17"/>
        <v>DGNLPWA/Plant Adds/Actuals/Retirement Calc</v>
      </c>
      <c r="K92" s="720">
        <v>0</v>
      </c>
      <c r="L92" s="720">
        <v>179946.28</v>
      </c>
      <c r="M92" s="720">
        <v>340787.37</v>
      </c>
      <c r="N92" s="720">
        <v>1694349.3199999996</v>
      </c>
      <c r="O92" s="720">
        <v>773955.93999999983</v>
      </c>
      <c r="P92" s="720">
        <v>273154.53000000009</v>
      </c>
      <c r="Q92" s="720">
        <v>1405153.2800000003</v>
      </c>
      <c r="R92" s="720">
        <v>211807.90000000002</v>
      </c>
      <c r="S92" s="720">
        <v>423924.62000000011</v>
      </c>
      <c r="T92" s="720">
        <v>225100.73</v>
      </c>
      <c r="U92" s="73"/>
      <c r="V92" s="73"/>
      <c r="W92" s="73"/>
      <c r="X92" s="73"/>
      <c r="Y92" s="73"/>
      <c r="Z92" s="73"/>
      <c r="AA92" s="73"/>
      <c r="AB92" s="73"/>
      <c r="AC92" s="73"/>
      <c r="AD92" s="73"/>
      <c r="AE92" s="73"/>
      <c r="AF92" s="73"/>
      <c r="AG92" s="73"/>
      <c r="AH92" s="73"/>
      <c r="AJ92" s="219"/>
    </row>
    <row r="93" spans="1:36">
      <c r="A93" s="1172"/>
      <c r="B93" s="2" t="s">
        <v>36</v>
      </c>
      <c r="C93" s="2" t="s">
        <v>29</v>
      </c>
      <c r="D93" s="2" t="s">
        <v>135</v>
      </c>
      <c r="E93" s="2" t="s">
        <v>77</v>
      </c>
      <c r="F93" s="2" t="s">
        <v>3511</v>
      </c>
      <c r="G93" s="774" t="s">
        <v>354</v>
      </c>
      <c r="H93" s="792" t="s">
        <v>358</v>
      </c>
      <c r="I93" s="2" t="s">
        <v>3523</v>
      </c>
      <c r="J93" s="2" t="str">
        <f t="shared" si="17"/>
        <v>DGNLPWYP/Plant Adds/Actuals/Retirement Calc</v>
      </c>
      <c r="K93" s="720">
        <v>0</v>
      </c>
      <c r="L93" s="720">
        <v>1621971.26</v>
      </c>
      <c r="M93" s="720">
        <v>315487.86000000004</v>
      </c>
      <c r="N93" s="720">
        <v>1108254.1599999999</v>
      </c>
      <c r="O93" s="720">
        <v>1040471.4099999998</v>
      </c>
      <c r="P93" s="720">
        <v>731398.42999999982</v>
      </c>
      <c r="Q93" s="720">
        <v>4691842.9000000004</v>
      </c>
      <c r="R93" s="720">
        <v>452020.14999999991</v>
      </c>
      <c r="S93" s="720">
        <v>633053.6100000001</v>
      </c>
      <c r="T93" s="720">
        <v>786806.64999999979</v>
      </c>
      <c r="U93" s="73"/>
      <c r="V93" s="73"/>
      <c r="W93" s="73"/>
      <c r="X93" s="73"/>
      <c r="Y93" s="73"/>
      <c r="Z93" s="73"/>
      <c r="AA93" s="73"/>
      <c r="AB93" s="73"/>
      <c r="AC93" s="73"/>
      <c r="AD93" s="73"/>
      <c r="AE93" s="73"/>
      <c r="AF93" s="73"/>
      <c r="AG93" s="73"/>
      <c r="AH93" s="73"/>
      <c r="AJ93" s="219"/>
    </row>
    <row r="94" spans="1:36">
      <c r="A94" s="1172"/>
      <c r="B94" s="2" t="s">
        <v>36</v>
      </c>
      <c r="C94" s="2" t="s">
        <v>31</v>
      </c>
      <c r="D94" s="2" t="s">
        <v>136</v>
      </c>
      <c r="E94" s="2" t="s">
        <v>78</v>
      </c>
      <c r="F94" s="2" t="s">
        <v>3511</v>
      </c>
      <c r="G94" s="774" t="s">
        <v>354</v>
      </c>
      <c r="H94" s="792" t="s">
        <v>358</v>
      </c>
      <c r="I94" s="2" t="s">
        <v>3523</v>
      </c>
      <c r="J94" s="2" t="str">
        <f t="shared" si="17"/>
        <v>DGNLPUT/Plant Adds/Actuals/Retirement Calc</v>
      </c>
      <c r="K94" s="720">
        <v>0</v>
      </c>
      <c r="L94" s="720">
        <v>9284573.7800000068</v>
      </c>
      <c r="M94" s="720">
        <v>2157523.6300000004</v>
      </c>
      <c r="N94" s="720">
        <v>1124291.27</v>
      </c>
      <c r="O94" s="720">
        <v>1416603.35</v>
      </c>
      <c r="P94" s="720">
        <v>1536256.8300000005</v>
      </c>
      <c r="Q94" s="720">
        <v>3331966.8299999973</v>
      </c>
      <c r="R94" s="720">
        <v>243896.68</v>
      </c>
      <c r="S94" s="720">
        <v>3559603.4099999988</v>
      </c>
      <c r="T94" s="720">
        <v>105217.97000000006</v>
      </c>
      <c r="U94" s="73"/>
      <c r="V94" s="73"/>
      <c r="W94" s="73"/>
      <c r="X94" s="73"/>
      <c r="Y94" s="73"/>
      <c r="Z94" s="73"/>
      <c r="AA94" s="73"/>
      <c r="AB94" s="73"/>
      <c r="AC94" s="73"/>
      <c r="AD94" s="73"/>
      <c r="AE94" s="73"/>
      <c r="AF94" s="73"/>
      <c r="AG94" s="73"/>
      <c r="AH94" s="73"/>
      <c r="AJ94" s="219"/>
    </row>
    <row r="95" spans="1:36">
      <c r="A95" s="1172"/>
      <c r="B95" s="2" t="s">
        <v>36</v>
      </c>
      <c r="C95" s="2" t="s">
        <v>33</v>
      </c>
      <c r="D95" s="2" t="s">
        <v>137</v>
      </c>
      <c r="E95" s="2" t="s">
        <v>79</v>
      </c>
      <c r="F95" s="2" t="s">
        <v>3511</v>
      </c>
      <c r="G95" s="774" t="s">
        <v>354</v>
      </c>
      <c r="H95" s="792" t="s">
        <v>358</v>
      </c>
      <c r="I95" s="2" t="s">
        <v>3523</v>
      </c>
      <c r="J95" s="2" t="str">
        <f t="shared" si="17"/>
        <v>DGNLPID/Plant Adds/Actuals/Retirement Calc</v>
      </c>
      <c r="K95" s="720">
        <v>0</v>
      </c>
      <c r="L95" s="720">
        <v>1866386.7500000002</v>
      </c>
      <c r="M95" s="720">
        <v>-12033.009999999989</v>
      </c>
      <c r="N95" s="720">
        <v>72942.489999999976</v>
      </c>
      <c r="O95" s="720">
        <v>395123.52999999991</v>
      </c>
      <c r="P95" s="720">
        <v>312453.4200000001</v>
      </c>
      <c r="Q95" s="720">
        <v>274378.87</v>
      </c>
      <c r="R95" s="720">
        <v>23237.4</v>
      </c>
      <c r="S95" s="720">
        <v>198948.01999999996</v>
      </c>
      <c r="T95" s="720">
        <v>296845.8299999999</v>
      </c>
      <c r="U95" s="73"/>
      <c r="V95" s="73"/>
      <c r="W95" s="73"/>
      <c r="X95" s="73"/>
      <c r="Y95" s="73"/>
      <c r="Z95" s="73"/>
      <c r="AA95" s="73"/>
      <c r="AB95" s="73"/>
      <c r="AC95" s="73"/>
      <c r="AD95" s="73"/>
      <c r="AE95" s="73"/>
      <c r="AF95" s="73"/>
      <c r="AG95" s="73"/>
      <c r="AH95" s="73"/>
      <c r="AJ95" s="219"/>
    </row>
    <row r="96" spans="1:36">
      <c r="A96" s="1172"/>
      <c r="B96" s="2" t="s">
        <v>36</v>
      </c>
      <c r="C96" s="2" t="s">
        <v>35</v>
      </c>
      <c r="D96" s="2" t="s">
        <v>138</v>
      </c>
      <c r="E96" s="2" t="s">
        <v>80</v>
      </c>
      <c r="F96" s="2" t="s">
        <v>3511</v>
      </c>
      <c r="G96" s="774" t="s">
        <v>354</v>
      </c>
      <c r="H96" s="792" t="s">
        <v>358</v>
      </c>
      <c r="I96" s="2" t="s">
        <v>3523</v>
      </c>
      <c r="J96" s="2" t="str">
        <f t="shared" si="17"/>
        <v>DGNLPWYU/Plant Adds/Actuals/Retirement Calc</v>
      </c>
      <c r="K96" s="720">
        <v>0</v>
      </c>
      <c r="L96" s="720">
        <v>389050.8</v>
      </c>
      <c r="M96" s="720">
        <v>159983.63</v>
      </c>
      <c r="N96" s="720">
        <v>45000.779999999992</v>
      </c>
      <c r="O96" s="720">
        <v>53434.43</v>
      </c>
      <c r="P96" s="720">
        <v>178078.42999999996</v>
      </c>
      <c r="Q96" s="720">
        <v>9388.7100000000009</v>
      </c>
      <c r="R96" s="720">
        <v>16734.32</v>
      </c>
      <c r="S96" s="720">
        <v>661970.22000000009</v>
      </c>
      <c r="T96" s="720">
        <v>29891.35</v>
      </c>
      <c r="U96" s="73"/>
      <c r="V96" s="73"/>
      <c r="W96" s="73"/>
      <c r="X96" s="73"/>
      <c r="Y96" s="73"/>
      <c r="Z96" s="73"/>
      <c r="AA96" s="73"/>
      <c r="AB96" s="73"/>
      <c r="AC96" s="73"/>
      <c r="AD96" s="73"/>
      <c r="AE96" s="73"/>
      <c r="AF96" s="73"/>
      <c r="AG96" s="73"/>
      <c r="AH96" s="73"/>
      <c r="AJ96" s="219"/>
    </row>
    <row r="97" spans="1:36">
      <c r="A97" s="1172"/>
      <c r="B97" s="2" t="s">
        <v>36</v>
      </c>
      <c r="C97" s="2" t="s">
        <v>1</v>
      </c>
      <c r="D97" s="2" t="s">
        <v>139</v>
      </c>
      <c r="E97" s="2" t="s">
        <v>81</v>
      </c>
      <c r="F97" s="2" t="s">
        <v>3511</v>
      </c>
      <c r="G97" s="774" t="s">
        <v>354</v>
      </c>
      <c r="H97" s="792" t="s">
        <v>358</v>
      </c>
      <c r="I97" s="2" t="s">
        <v>3523</v>
      </c>
      <c r="J97" s="2" t="str">
        <f t="shared" si="17"/>
        <v>DGNLPDGP/Plant Adds/Actuals/Retirement Calc</v>
      </c>
      <c r="K97" s="720">
        <v>0</v>
      </c>
      <c r="L97" s="720">
        <v>0</v>
      </c>
      <c r="M97" s="720">
        <v>0</v>
      </c>
      <c r="N97" s="720">
        <v>0</v>
      </c>
      <c r="O97" s="720">
        <v>0</v>
      </c>
      <c r="P97" s="720">
        <v>0</v>
      </c>
      <c r="Q97" s="720">
        <v>0</v>
      </c>
      <c r="R97" s="720">
        <v>0</v>
      </c>
      <c r="S97" s="720">
        <v>0</v>
      </c>
      <c r="T97" s="720">
        <v>0</v>
      </c>
      <c r="U97" s="73"/>
      <c r="V97" s="73"/>
      <c r="W97" s="73"/>
      <c r="X97" s="73"/>
      <c r="Y97" s="73"/>
      <c r="Z97" s="73"/>
      <c r="AA97" s="73"/>
      <c r="AB97" s="73"/>
      <c r="AC97" s="73"/>
      <c r="AD97" s="73"/>
      <c r="AE97" s="73"/>
      <c r="AF97" s="73"/>
      <c r="AG97" s="73"/>
      <c r="AH97" s="73"/>
      <c r="AJ97" s="219"/>
    </row>
    <row r="98" spans="1:36">
      <c r="A98" s="1172"/>
      <c r="B98" s="2" t="s">
        <v>36</v>
      </c>
      <c r="C98" s="2" t="s">
        <v>5</v>
      </c>
      <c r="D98" s="2" t="s">
        <v>140</v>
      </c>
      <c r="E98" s="2" t="s">
        <v>82</v>
      </c>
      <c r="F98" s="2" t="s">
        <v>3511</v>
      </c>
      <c r="G98" s="774" t="s">
        <v>354</v>
      </c>
      <c r="H98" s="792" t="s">
        <v>358</v>
      </c>
      <c r="I98" s="2" t="s">
        <v>3523</v>
      </c>
      <c r="J98" s="2" t="str">
        <f t="shared" si="17"/>
        <v>DGNLPDGU/Plant Adds/Actuals/Retirement Calc</v>
      </c>
      <c r="K98" s="720">
        <v>0</v>
      </c>
      <c r="L98" s="720">
        <v>0</v>
      </c>
      <c r="M98" s="720">
        <v>0</v>
      </c>
      <c r="N98" s="720">
        <v>0</v>
      </c>
      <c r="O98" s="720">
        <v>0</v>
      </c>
      <c r="P98" s="720">
        <v>0</v>
      </c>
      <c r="Q98" s="720">
        <v>0</v>
      </c>
      <c r="R98" s="720">
        <v>0</v>
      </c>
      <c r="S98" s="720">
        <v>0</v>
      </c>
      <c r="T98" s="720">
        <v>0</v>
      </c>
      <c r="U98" s="73"/>
      <c r="V98" s="73"/>
      <c r="W98" s="73"/>
      <c r="X98" s="73"/>
      <c r="Y98" s="73"/>
      <c r="Z98" s="73"/>
      <c r="AA98" s="73"/>
      <c r="AB98" s="73"/>
      <c r="AC98" s="73"/>
      <c r="AD98" s="73"/>
      <c r="AE98" s="73"/>
      <c r="AF98" s="73"/>
      <c r="AG98" s="73"/>
      <c r="AH98" s="73"/>
      <c r="AJ98" s="219"/>
    </row>
    <row r="99" spans="1:36">
      <c r="A99" s="1172"/>
      <c r="B99" s="2" t="s">
        <v>36</v>
      </c>
      <c r="C99" s="2" t="s">
        <v>7</v>
      </c>
      <c r="D99" s="2" t="s">
        <v>141</v>
      </c>
      <c r="E99" s="2" t="s">
        <v>83</v>
      </c>
      <c r="F99" s="2" t="s">
        <v>3511</v>
      </c>
      <c r="G99" s="774" t="s">
        <v>354</v>
      </c>
      <c r="H99" s="792" t="s">
        <v>358</v>
      </c>
      <c r="I99" s="2" t="s">
        <v>3523</v>
      </c>
      <c r="J99" s="2" t="str">
        <f t="shared" si="17"/>
        <v>DGNLPSG/Plant Adds/Actuals/Retirement Calc</v>
      </c>
      <c r="K99" s="720">
        <v>0</v>
      </c>
      <c r="L99" s="720">
        <v>116158.95000000001</v>
      </c>
      <c r="M99" s="720">
        <v>453562.56999999995</v>
      </c>
      <c r="N99" s="720">
        <v>2199056.8199999989</v>
      </c>
      <c r="O99" s="720">
        <v>367692.4599999999</v>
      </c>
      <c r="P99" s="720">
        <v>1781600.6700000006</v>
      </c>
      <c r="Q99" s="720">
        <v>3937999.4200000009</v>
      </c>
      <c r="R99" s="720">
        <v>1452230.0399999996</v>
      </c>
      <c r="S99" s="720">
        <v>1123114.8500000006</v>
      </c>
      <c r="T99" s="720">
        <v>1437584.3299999996</v>
      </c>
      <c r="U99" s="73"/>
      <c r="V99" s="73"/>
      <c r="W99" s="73"/>
      <c r="X99" s="73"/>
      <c r="Y99" s="73"/>
      <c r="Z99" s="73"/>
      <c r="AA99" s="73"/>
      <c r="AB99" s="73"/>
      <c r="AC99" s="73"/>
      <c r="AD99" s="73"/>
      <c r="AE99" s="73"/>
      <c r="AF99" s="73"/>
      <c r="AG99" s="73"/>
      <c r="AH99" s="73"/>
      <c r="AJ99" s="219"/>
    </row>
    <row r="100" spans="1:36">
      <c r="A100" s="1172"/>
      <c r="B100" s="2" t="s">
        <v>36</v>
      </c>
      <c r="C100" s="2" t="s">
        <v>38</v>
      </c>
      <c r="D100" s="2" t="s">
        <v>142</v>
      </c>
      <c r="E100" s="2" t="s">
        <v>84</v>
      </c>
      <c r="F100" s="2" t="s">
        <v>3511</v>
      </c>
      <c r="G100" s="774" t="s">
        <v>354</v>
      </c>
      <c r="H100" s="792" t="s">
        <v>358</v>
      </c>
      <c r="I100" s="2" t="s">
        <v>3523</v>
      </c>
      <c r="J100" s="2" t="str">
        <f t="shared" si="17"/>
        <v>DGNLPSO/Plant Adds/Actuals/Retirement Calc</v>
      </c>
      <c r="K100" s="720">
        <v>0</v>
      </c>
      <c r="L100" s="720">
        <v>-1666382.8800000006</v>
      </c>
      <c r="M100" s="720">
        <v>-472931.61000000028</v>
      </c>
      <c r="N100" s="720">
        <v>1865128.7600000005</v>
      </c>
      <c r="O100" s="720">
        <v>4158369.6499999994</v>
      </c>
      <c r="P100" s="720">
        <v>3065604.2200000011</v>
      </c>
      <c r="Q100" s="720">
        <v>10431321.199999996</v>
      </c>
      <c r="R100" s="720">
        <v>-3998233.0199999991</v>
      </c>
      <c r="S100" s="720">
        <v>704594.41999999853</v>
      </c>
      <c r="T100" s="720">
        <v>1563906.2600000002</v>
      </c>
      <c r="U100" s="73"/>
      <c r="V100" s="73"/>
      <c r="W100" s="73"/>
      <c r="X100" s="73"/>
      <c r="Y100" s="73"/>
      <c r="Z100" s="73"/>
      <c r="AA100" s="73"/>
      <c r="AB100" s="73"/>
      <c r="AC100" s="73"/>
      <c r="AD100" s="73"/>
      <c r="AE100" s="73"/>
      <c r="AF100" s="73"/>
      <c r="AG100" s="73"/>
      <c r="AH100" s="73"/>
      <c r="AJ100" s="219"/>
    </row>
    <row r="101" spans="1:36">
      <c r="A101" s="1172"/>
      <c r="B101" s="2" t="s">
        <v>36</v>
      </c>
      <c r="C101" s="2" t="s">
        <v>12</v>
      </c>
      <c r="D101" s="2" t="s">
        <v>143</v>
      </c>
      <c r="E101" s="2" t="s">
        <v>85</v>
      </c>
      <c r="F101" s="2" t="s">
        <v>3511</v>
      </c>
      <c r="G101" s="774" t="s">
        <v>354</v>
      </c>
      <c r="H101" s="792" t="s">
        <v>358</v>
      </c>
      <c r="I101" s="2" t="s">
        <v>3523</v>
      </c>
      <c r="J101" s="2" t="str">
        <f t="shared" si="17"/>
        <v>DGNLPSSGCH/Plant Adds/Actuals/Retirement Calc</v>
      </c>
      <c r="K101" s="720">
        <v>0</v>
      </c>
      <c r="L101" s="720">
        <v>0</v>
      </c>
      <c r="M101" s="720">
        <v>0</v>
      </c>
      <c r="N101" s="720">
        <v>3.67</v>
      </c>
      <c r="O101" s="720">
        <v>120909.85</v>
      </c>
      <c r="P101" s="720">
        <v>78.41</v>
      </c>
      <c r="Q101" s="720">
        <v>0</v>
      </c>
      <c r="R101" s="720">
        <v>0</v>
      </c>
      <c r="S101" s="720">
        <v>0</v>
      </c>
      <c r="T101" s="720">
        <v>28.94</v>
      </c>
      <c r="U101" s="73"/>
      <c r="V101" s="73"/>
      <c r="W101" s="73"/>
      <c r="X101" s="73"/>
      <c r="Y101" s="73"/>
      <c r="Z101" s="73"/>
      <c r="AA101" s="73"/>
      <c r="AB101" s="73"/>
      <c r="AC101" s="73"/>
      <c r="AD101" s="73"/>
      <c r="AE101" s="73"/>
      <c r="AF101" s="73"/>
      <c r="AG101" s="73"/>
      <c r="AH101" s="73"/>
      <c r="AJ101" s="219"/>
    </row>
    <row r="102" spans="1:36">
      <c r="A102" s="1172"/>
      <c r="B102" s="2" t="s">
        <v>36</v>
      </c>
      <c r="C102" s="2" t="s">
        <v>19</v>
      </c>
      <c r="D102" s="2" t="s">
        <v>144</v>
      </c>
      <c r="E102" s="2" t="s">
        <v>86</v>
      </c>
      <c r="F102" s="2" t="s">
        <v>3511</v>
      </c>
      <c r="G102" s="774" t="s">
        <v>354</v>
      </c>
      <c r="H102" s="792" t="s">
        <v>358</v>
      </c>
      <c r="I102" s="2" t="s">
        <v>3523</v>
      </c>
      <c r="J102" s="2" t="str">
        <f t="shared" si="17"/>
        <v>DGNLPSSGCT/Plant Adds/Actuals/Retirement Calc</v>
      </c>
      <c r="K102" s="720">
        <v>0</v>
      </c>
      <c r="L102" s="720">
        <v>0</v>
      </c>
      <c r="M102" s="720">
        <v>0</v>
      </c>
      <c r="N102" s="720">
        <v>0</v>
      </c>
      <c r="O102" s="720">
        <v>0</v>
      </c>
      <c r="P102" s="720">
        <v>0</v>
      </c>
      <c r="Q102" s="720">
        <v>0</v>
      </c>
      <c r="R102" s="720">
        <v>0</v>
      </c>
      <c r="S102" s="720">
        <v>0</v>
      </c>
      <c r="T102" s="720">
        <v>0</v>
      </c>
      <c r="U102" s="73"/>
      <c r="V102" s="73"/>
      <c r="W102" s="73"/>
      <c r="X102" s="73"/>
      <c r="Y102" s="73"/>
      <c r="Z102" s="73"/>
      <c r="AA102" s="73"/>
      <c r="AB102" s="73"/>
      <c r="AC102" s="73"/>
      <c r="AD102" s="73"/>
      <c r="AE102" s="73"/>
      <c r="AF102" s="73"/>
      <c r="AG102" s="73"/>
      <c r="AH102" s="73"/>
      <c r="AJ102" s="219"/>
    </row>
    <row r="103" spans="1:36">
      <c r="A103" s="1172"/>
      <c r="B103" s="2" t="s">
        <v>36</v>
      </c>
      <c r="C103" s="2" t="s">
        <v>40</v>
      </c>
      <c r="D103" s="2" t="s">
        <v>145</v>
      </c>
      <c r="E103" s="2" t="s">
        <v>87</v>
      </c>
      <c r="F103" s="2" t="s">
        <v>3511</v>
      </c>
      <c r="G103" s="774" t="s">
        <v>354</v>
      </c>
      <c r="H103" s="792" t="s">
        <v>358</v>
      </c>
      <c r="I103" s="2" t="s">
        <v>3523</v>
      </c>
      <c r="J103" s="2" t="str">
        <f t="shared" si="17"/>
        <v>DGNLPCN/Plant Adds/Actuals/Retirement Calc</v>
      </c>
      <c r="K103" s="720">
        <v>0</v>
      </c>
      <c r="L103" s="720">
        <v>157558.68000000002</v>
      </c>
      <c r="M103" s="720">
        <v>36275.22</v>
      </c>
      <c r="N103" s="720">
        <v>91622.099999999991</v>
      </c>
      <c r="O103" s="720">
        <v>169251.46999999997</v>
      </c>
      <c r="P103" s="720">
        <v>142337.21000000002</v>
      </c>
      <c r="Q103" s="720">
        <v>117228.78</v>
      </c>
      <c r="R103" s="720">
        <v>20430.18</v>
      </c>
      <c r="S103" s="720">
        <v>59967.140000000007</v>
      </c>
      <c r="T103" s="720">
        <v>45760.159999999996</v>
      </c>
      <c r="U103" s="73"/>
      <c r="V103" s="73"/>
      <c r="W103" s="73"/>
      <c r="X103" s="73"/>
      <c r="Y103" s="73"/>
      <c r="Z103" s="73"/>
      <c r="AA103" s="73"/>
      <c r="AB103" s="73"/>
      <c r="AC103" s="73"/>
      <c r="AD103" s="73"/>
      <c r="AE103" s="73"/>
      <c r="AF103" s="73"/>
      <c r="AG103" s="73"/>
      <c r="AH103" s="73"/>
      <c r="AJ103" s="219"/>
    </row>
    <row r="104" spans="1:36">
      <c r="A104" s="1172"/>
      <c r="B104" s="2" t="s">
        <v>36</v>
      </c>
      <c r="C104" s="2" t="s">
        <v>42</v>
      </c>
      <c r="D104" s="2" t="s">
        <v>146</v>
      </c>
      <c r="E104" s="2" t="s">
        <v>88</v>
      </c>
      <c r="F104" s="2" t="s">
        <v>3511</v>
      </c>
      <c r="G104" s="774" t="s">
        <v>354</v>
      </c>
      <c r="H104" s="792" t="s">
        <v>358</v>
      </c>
      <c r="I104" s="2" t="s">
        <v>3523</v>
      </c>
      <c r="J104" s="2" t="str">
        <f t="shared" si="17"/>
        <v>DGNLPSE/Plant Adds/Actuals/Retirement Calc</v>
      </c>
      <c r="K104" s="720">
        <v>0</v>
      </c>
      <c r="L104" s="720">
        <v>0</v>
      </c>
      <c r="M104" s="720">
        <v>0</v>
      </c>
      <c r="N104" s="720">
        <v>0</v>
      </c>
      <c r="O104" s="720">
        <v>0</v>
      </c>
      <c r="P104" s="720">
        <v>0</v>
      </c>
      <c r="Q104" s="720">
        <v>0</v>
      </c>
      <c r="R104" s="720">
        <v>0</v>
      </c>
      <c r="S104" s="720">
        <v>0</v>
      </c>
      <c r="T104" s="720">
        <v>0</v>
      </c>
      <c r="U104" s="73"/>
      <c r="V104" s="73"/>
      <c r="W104" s="73"/>
      <c r="X104" s="73"/>
      <c r="Y104" s="73"/>
      <c r="Z104" s="73"/>
      <c r="AA104" s="73"/>
      <c r="AB104" s="73"/>
      <c r="AC104" s="73"/>
      <c r="AD104" s="73"/>
      <c r="AE104" s="73"/>
      <c r="AF104" s="73"/>
      <c r="AG104" s="73"/>
      <c r="AH104" s="73"/>
      <c r="AJ104" s="219"/>
    </row>
    <row r="105" spans="1:36">
      <c r="A105" s="1172"/>
      <c r="B105" s="2" t="s">
        <v>44</v>
      </c>
      <c r="C105" s="2" t="s">
        <v>42</v>
      </c>
      <c r="D105" s="2" t="s">
        <v>147</v>
      </c>
      <c r="E105" s="2" t="s">
        <v>89</v>
      </c>
      <c r="F105" s="2" t="s">
        <v>3511</v>
      </c>
      <c r="G105" s="774" t="s">
        <v>354</v>
      </c>
      <c r="H105" s="792" t="s">
        <v>358</v>
      </c>
      <c r="I105" s="2" t="s">
        <v>3523</v>
      </c>
      <c r="J105" s="2" t="str">
        <f t="shared" si="17"/>
        <v>DMNGPSE/Plant Adds/Actuals/Retirement Calc</v>
      </c>
      <c r="K105" s="720">
        <v>0</v>
      </c>
      <c r="L105" s="720">
        <v>1104679.72</v>
      </c>
      <c r="M105" s="720">
        <v>1928080.7500000002</v>
      </c>
      <c r="N105" s="720">
        <v>215566.45</v>
      </c>
      <c r="O105" s="720">
        <v>2354696.46</v>
      </c>
      <c r="P105" s="720">
        <v>348486.61999999994</v>
      </c>
      <c r="Q105" s="720">
        <v>2130377.96</v>
      </c>
      <c r="R105" s="720">
        <v>744288.50999999989</v>
      </c>
      <c r="S105" s="720">
        <v>136188.45000000001</v>
      </c>
      <c r="T105" s="720">
        <v>360327.17000000004</v>
      </c>
      <c r="U105" s="73"/>
      <c r="V105" s="73"/>
      <c r="W105" s="73"/>
      <c r="X105" s="73"/>
      <c r="Y105" s="73"/>
      <c r="Z105" s="73"/>
      <c r="AA105" s="73"/>
      <c r="AB105" s="73"/>
      <c r="AC105" s="73"/>
      <c r="AD105" s="73"/>
      <c r="AE105" s="73"/>
      <c r="AF105" s="73"/>
      <c r="AG105" s="73"/>
      <c r="AH105" s="73"/>
      <c r="AJ105" s="219"/>
    </row>
    <row r="106" spans="1:36">
      <c r="A106" s="1172"/>
      <c r="B106" s="2" t="s">
        <v>45</v>
      </c>
      <c r="C106" s="3" t="s">
        <v>22</v>
      </c>
      <c r="D106" s="2" t="s">
        <v>149</v>
      </c>
      <c r="E106" s="2" t="s">
        <v>90</v>
      </c>
      <c r="F106" s="2" t="s">
        <v>3511</v>
      </c>
      <c r="G106" s="774" t="s">
        <v>354</v>
      </c>
      <c r="H106" s="792" t="s">
        <v>358</v>
      </c>
      <c r="I106" s="2" t="s">
        <v>3523</v>
      </c>
      <c r="J106" s="2" t="str">
        <f t="shared" si="17"/>
        <v>AINTPCA/Plant Adds/Actuals/Retirement Calc</v>
      </c>
      <c r="K106" s="720">
        <v>0</v>
      </c>
      <c r="L106" s="720">
        <v>0</v>
      </c>
      <c r="M106" s="720">
        <v>0</v>
      </c>
      <c r="N106" s="720">
        <v>0</v>
      </c>
      <c r="O106" s="720">
        <v>0</v>
      </c>
      <c r="P106" s="720">
        <v>0</v>
      </c>
      <c r="Q106" s="720">
        <v>0</v>
      </c>
      <c r="R106" s="720">
        <v>0</v>
      </c>
      <c r="S106" s="720">
        <v>0</v>
      </c>
      <c r="T106" s="720">
        <v>0</v>
      </c>
      <c r="U106" s="73"/>
      <c r="V106" s="73"/>
      <c r="W106" s="73"/>
      <c r="X106" s="73"/>
      <c r="Y106" s="73"/>
      <c r="Z106" s="73"/>
      <c r="AA106" s="73"/>
      <c r="AB106" s="73"/>
      <c r="AC106" s="73"/>
      <c r="AD106" s="73"/>
      <c r="AE106" s="73"/>
      <c r="AF106" s="73"/>
      <c r="AG106" s="73"/>
      <c r="AH106" s="73"/>
      <c r="AJ106" s="219"/>
    </row>
    <row r="107" spans="1:36">
      <c r="A107" s="1172"/>
      <c r="B107" s="2" t="s">
        <v>45</v>
      </c>
      <c r="C107" s="3" t="s">
        <v>40</v>
      </c>
      <c r="D107" s="2" t="s">
        <v>150</v>
      </c>
      <c r="E107" s="2" t="s">
        <v>91</v>
      </c>
      <c r="F107" s="2" t="s">
        <v>3511</v>
      </c>
      <c r="G107" s="774" t="s">
        <v>354</v>
      </c>
      <c r="H107" s="792" t="s">
        <v>358</v>
      </c>
      <c r="I107" s="2" t="s">
        <v>3523</v>
      </c>
      <c r="J107" s="2" t="str">
        <f t="shared" si="17"/>
        <v>AINTPCN/Plant Adds/Actuals/Retirement Calc</v>
      </c>
      <c r="K107" s="720">
        <v>0</v>
      </c>
      <c r="L107" s="720">
        <v>-6500</v>
      </c>
      <c r="M107" s="720">
        <v>68107.33</v>
      </c>
      <c r="N107" s="720">
        <v>-1005.96</v>
      </c>
      <c r="O107" s="720">
        <v>636.82000000000005</v>
      </c>
      <c r="P107" s="720">
        <v>-9623.77</v>
      </c>
      <c r="Q107" s="720">
        <v>1286333.76</v>
      </c>
      <c r="R107" s="720">
        <v>0</v>
      </c>
      <c r="S107" s="720">
        <v>64105.74</v>
      </c>
      <c r="T107" s="720">
        <v>0</v>
      </c>
      <c r="U107" s="73"/>
      <c r="V107" s="73"/>
      <c r="W107" s="73"/>
      <c r="X107" s="73"/>
      <c r="Y107" s="73"/>
      <c r="Z107" s="73"/>
      <c r="AA107" s="73"/>
      <c r="AB107" s="73"/>
      <c r="AC107" s="73"/>
      <c r="AD107" s="73"/>
      <c r="AE107" s="73"/>
      <c r="AF107" s="73"/>
      <c r="AG107" s="73"/>
      <c r="AH107" s="73"/>
      <c r="AJ107" s="219"/>
    </row>
    <row r="108" spans="1:36">
      <c r="A108" s="1172"/>
      <c r="B108" s="2" t="s">
        <v>45</v>
      </c>
      <c r="C108" s="4" t="s">
        <v>33</v>
      </c>
      <c r="D108" s="2" t="s">
        <v>153</v>
      </c>
      <c r="E108" s="2" t="s">
        <v>94</v>
      </c>
      <c r="F108" s="2" t="s">
        <v>3511</v>
      </c>
      <c r="G108" s="774" t="s">
        <v>354</v>
      </c>
      <c r="H108" s="792" t="s">
        <v>358</v>
      </c>
      <c r="I108" s="2" t="s">
        <v>3523</v>
      </c>
      <c r="J108" s="2" t="str">
        <f t="shared" si="17"/>
        <v>AINTPID/Plant Adds/Actuals/Retirement Calc</v>
      </c>
      <c r="K108" s="720">
        <v>0</v>
      </c>
      <c r="L108" s="720">
        <v>0</v>
      </c>
      <c r="M108" s="720">
        <v>0</v>
      </c>
      <c r="N108" s="720">
        <v>0</v>
      </c>
      <c r="O108" s="720">
        <v>0</v>
      </c>
      <c r="P108" s="720">
        <v>0</v>
      </c>
      <c r="Q108" s="720">
        <v>0</v>
      </c>
      <c r="R108" s="720">
        <v>0</v>
      </c>
      <c r="S108" s="720">
        <v>0</v>
      </c>
      <c r="T108" s="720">
        <v>0</v>
      </c>
      <c r="U108" s="73"/>
      <c r="V108" s="73"/>
      <c r="W108" s="73"/>
      <c r="X108" s="73"/>
      <c r="Y108" s="73"/>
      <c r="Z108" s="73"/>
      <c r="AA108" s="73"/>
      <c r="AB108" s="73"/>
      <c r="AC108" s="73"/>
      <c r="AD108" s="73"/>
      <c r="AE108" s="73"/>
      <c r="AF108" s="73"/>
      <c r="AG108" s="73"/>
      <c r="AH108" s="73"/>
      <c r="AJ108" s="219"/>
    </row>
    <row r="109" spans="1:36">
      <c r="A109" s="1172"/>
      <c r="B109" s="2" t="s">
        <v>45</v>
      </c>
      <c r="C109" s="3" t="s">
        <v>25</v>
      </c>
      <c r="D109" s="2" t="s">
        <v>154</v>
      </c>
      <c r="E109" s="2" t="s">
        <v>95</v>
      </c>
      <c r="F109" s="2" t="s">
        <v>3511</v>
      </c>
      <c r="G109" s="774" t="s">
        <v>354</v>
      </c>
      <c r="H109" s="792" t="s">
        <v>358</v>
      </c>
      <c r="I109" s="2" t="s">
        <v>3523</v>
      </c>
      <c r="J109" s="2" t="str">
        <f t="shared" si="17"/>
        <v>AINTPOR/Plant Adds/Actuals/Retirement Calc</v>
      </c>
      <c r="K109" s="720">
        <v>0</v>
      </c>
      <c r="L109" s="720">
        <v>0</v>
      </c>
      <c r="M109" s="720">
        <v>0</v>
      </c>
      <c r="N109" s="720">
        <v>0</v>
      </c>
      <c r="O109" s="720">
        <v>0</v>
      </c>
      <c r="P109" s="720">
        <v>0</v>
      </c>
      <c r="Q109" s="720">
        <v>0</v>
      </c>
      <c r="R109" s="720">
        <v>0</v>
      </c>
      <c r="S109" s="720">
        <v>0</v>
      </c>
      <c r="T109" s="720">
        <v>0</v>
      </c>
      <c r="U109" s="73"/>
      <c r="V109" s="73"/>
      <c r="W109" s="73"/>
      <c r="X109" s="73"/>
      <c r="Y109" s="73"/>
      <c r="Z109" s="73"/>
      <c r="AA109" s="73"/>
      <c r="AB109" s="73"/>
      <c r="AC109" s="73"/>
      <c r="AD109" s="73"/>
      <c r="AE109" s="73"/>
      <c r="AF109" s="73"/>
      <c r="AG109" s="73"/>
      <c r="AH109" s="73"/>
      <c r="AJ109" s="219"/>
    </row>
    <row r="110" spans="1:36">
      <c r="A110" s="1172"/>
      <c r="B110" s="2" t="s">
        <v>45</v>
      </c>
      <c r="C110" s="3" t="s">
        <v>42</v>
      </c>
      <c r="D110" s="2" t="s">
        <v>155</v>
      </c>
      <c r="E110" s="2" t="s">
        <v>96</v>
      </c>
      <c r="F110" s="2" t="s">
        <v>3511</v>
      </c>
      <c r="G110" s="774" t="s">
        <v>354</v>
      </c>
      <c r="H110" s="792" t="s">
        <v>358</v>
      </c>
      <c r="I110" s="2" t="s">
        <v>3523</v>
      </c>
      <c r="J110" s="2" t="str">
        <f t="shared" si="17"/>
        <v>AINTPSE/Plant Adds/Actuals/Retirement Calc</v>
      </c>
      <c r="K110" s="720">
        <v>0</v>
      </c>
      <c r="L110" s="720">
        <v>0</v>
      </c>
      <c r="M110" s="720">
        <v>7791.43</v>
      </c>
      <c r="N110" s="720">
        <v>0</v>
      </c>
      <c r="O110" s="720">
        <v>0</v>
      </c>
      <c r="P110" s="720">
        <v>0</v>
      </c>
      <c r="Q110" s="720">
        <v>0</v>
      </c>
      <c r="R110" s="720">
        <v>0</v>
      </c>
      <c r="S110" s="720">
        <v>8646.25</v>
      </c>
      <c r="T110" s="720">
        <v>0</v>
      </c>
      <c r="U110" s="73"/>
      <c r="V110" s="73"/>
      <c r="W110" s="73"/>
      <c r="X110" s="73"/>
      <c r="Y110" s="73"/>
      <c r="Z110" s="73"/>
      <c r="AA110" s="73"/>
      <c r="AB110" s="73"/>
      <c r="AC110" s="73"/>
      <c r="AD110" s="73"/>
      <c r="AE110" s="73"/>
      <c r="AF110" s="73"/>
      <c r="AG110" s="73"/>
      <c r="AH110" s="73"/>
      <c r="AJ110" s="219"/>
    </row>
    <row r="111" spans="1:36">
      <c r="A111" s="1172"/>
      <c r="B111" s="2" t="s">
        <v>45</v>
      </c>
      <c r="C111" s="3" t="s">
        <v>7</v>
      </c>
      <c r="D111" s="2" t="s">
        <v>156</v>
      </c>
      <c r="E111" s="2" t="s">
        <v>97</v>
      </c>
      <c r="F111" s="2" t="s">
        <v>3511</v>
      </c>
      <c r="G111" s="774" t="s">
        <v>354</v>
      </c>
      <c r="H111" s="792" t="s">
        <v>358</v>
      </c>
      <c r="I111" s="2" t="s">
        <v>3523</v>
      </c>
      <c r="J111" s="2" t="str">
        <f t="shared" si="17"/>
        <v>AINTPSG/Plant Adds/Actuals/Retirement Calc</v>
      </c>
      <c r="K111" s="720">
        <v>0</v>
      </c>
      <c r="L111" s="720">
        <v>2593315.3300000005</v>
      </c>
      <c r="M111" s="720">
        <v>60073.13</v>
      </c>
      <c r="N111" s="720">
        <v>214786.02000000005</v>
      </c>
      <c r="O111" s="720">
        <v>94234.300000000076</v>
      </c>
      <c r="P111" s="720">
        <v>4770.340000000002</v>
      </c>
      <c r="Q111" s="720">
        <v>583831.64</v>
      </c>
      <c r="R111" s="720">
        <v>-169897.09</v>
      </c>
      <c r="S111" s="720">
        <v>-1471.7699999999495</v>
      </c>
      <c r="T111" s="720">
        <v>22420.639999999999</v>
      </c>
      <c r="U111" s="73"/>
      <c r="V111" s="73"/>
      <c r="W111" s="73"/>
      <c r="X111" s="73"/>
      <c r="Y111" s="73"/>
      <c r="Z111" s="73"/>
      <c r="AA111" s="73"/>
      <c r="AB111" s="73"/>
      <c r="AC111" s="73"/>
      <c r="AD111" s="73"/>
      <c r="AE111" s="73"/>
      <c r="AF111" s="73"/>
      <c r="AG111" s="73"/>
      <c r="AH111" s="73"/>
      <c r="AJ111" s="219"/>
    </row>
    <row r="112" spans="1:36">
      <c r="A112" s="1172"/>
      <c r="B112" s="2" t="s">
        <v>45</v>
      </c>
      <c r="C112" s="3" t="s">
        <v>14</v>
      </c>
      <c r="D112" s="2" t="s">
        <v>157</v>
      </c>
      <c r="E112" s="2" t="s">
        <v>98</v>
      </c>
      <c r="F112" s="2" t="s">
        <v>3511</v>
      </c>
      <c r="G112" s="774" t="s">
        <v>354</v>
      </c>
      <c r="H112" s="792" t="s">
        <v>358</v>
      </c>
      <c r="I112" s="2" t="s">
        <v>3523</v>
      </c>
      <c r="J112" s="2" t="str">
        <f t="shared" si="17"/>
        <v>AINTPSG-P/Plant Adds/Actuals/Retirement Calc</v>
      </c>
      <c r="K112" s="720">
        <v>0</v>
      </c>
      <c r="L112" s="720">
        <v>0</v>
      </c>
      <c r="M112" s="720">
        <v>0</v>
      </c>
      <c r="N112" s="720">
        <v>0</v>
      </c>
      <c r="O112" s="720">
        <v>0</v>
      </c>
      <c r="P112" s="720">
        <v>0</v>
      </c>
      <c r="Q112" s="720">
        <v>0</v>
      </c>
      <c r="R112" s="720">
        <v>0</v>
      </c>
      <c r="S112" s="720">
        <v>0</v>
      </c>
      <c r="T112" s="720">
        <v>0</v>
      </c>
      <c r="U112" s="73"/>
      <c r="V112" s="73"/>
      <c r="W112" s="73"/>
      <c r="X112" s="73"/>
      <c r="Y112" s="73"/>
      <c r="Z112" s="73"/>
      <c r="AA112" s="73"/>
      <c r="AB112" s="73"/>
      <c r="AC112" s="73"/>
      <c r="AD112" s="73"/>
      <c r="AE112" s="73"/>
      <c r="AF112" s="73"/>
      <c r="AG112" s="73"/>
      <c r="AH112" s="73"/>
      <c r="AJ112" s="219"/>
    </row>
    <row r="113" spans="1:36">
      <c r="A113" s="1172"/>
      <c r="B113" s="2" t="s">
        <v>45</v>
      </c>
      <c r="C113" s="3" t="s">
        <v>15</v>
      </c>
      <c r="D113" s="2" t="s">
        <v>158</v>
      </c>
      <c r="E113" s="2" t="s">
        <v>99</v>
      </c>
      <c r="F113" s="2" t="s">
        <v>3511</v>
      </c>
      <c r="G113" s="774" t="s">
        <v>354</v>
      </c>
      <c r="H113" s="792" t="s">
        <v>358</v>
      </c>
      <c r="I113" s="2" t="s">
        <v>3523</v>
      </c>
      <c r="J113" s="2" t="str">
        <f t="shared" si="17"/>
        <v>AINTPSG-U/Plant Adds/Actuals/Retirement Calc</v>
      </c>
      <c r="K113" s="720">
        <v>0</v>
      </c>
      <c r="L113" s="720">
        <v>0</v>
      </c>
      <c r="M113" s="720">
        <v>0</v>
      </c>
      <c r="N113" s="720">
        <v>0</v>
      </c>
      <c r="O113" s="720">
        <v>0</v>
      </c>
      <c r="P113" s="720">
        <v>0</v>
      </c>
      <c r="Q113" s="720">
        <v>0</v>
      </c>
      <c r="R113" s="720">
        <v>0</v>
      </c>
      <c r="S113" s="720">
        <v>0</v>
      </c>
      <c r="T113" s="720">
        <v>0</v>
      </c>
      <c r="U113" s="73"/>
      <c r="V113" s="73"/>
      <c r="W113" s="73"/>
      <c r="X113" s="73"/>
      <c r="Y113" s="73"/>
      <c r="Z113" s="73"/>
      <c r="AA113" s="73"/>
      <c r="AB113" s="73"/>
      <c r="AC113" s="73"/>
      <c r="AD113" s="73"/>
      <c r="AE113" s="73"/>
      <c r="AF113" s="73"/>
      <c r="AG113" s="73"/>
      <c r="AH113" s="73"/>
      <c r="AJ113" s="219"/>
    </row>
    <row r="114" spans="1:36">
      <c r="A114" s="1172"/>
      <c r="B114" s="2" t="s">
        <v>45</v>
      </c>
      <c r="C114" s="3" t="s">
        <v>38</v>
      </c>
      <c r="D114" s="2" t="s">
        <v>159</v>
      </c>
      <c r="E114" s="2" t="s">
        <v>100</v>
      </c>
      <c r="F114" s="2" t="s">
        <v>3511</v>
      </c>
      <c r="G114" s="774" t="s">
        <v>354</v>
      </c>
      <c r="H114" s="792" t="s">
        <v>358</v>
      </c>
      <c r="I114" s="2" t="s">
        <v>3523</v>
      </c>
      <c r="J114" s="2" t="str">
        <f t="shared" si="17"/>
        <v>AINTPSO/Plant Adds/Actuals/Retirement Calc</v>
      </c>
      <c r="K114" s="720">
        <v>0</v>
      </c>
      <c r="L114" s="720">
        <v>606869.86999999988</v>
      </c>
      <c r="M114" s="720">
        <v>108514.97</v>
      </c>
      <c r="N114" s="720">
        <v>1157640.31</v>
      </c>
      <c r="O114" s="720">
        <v>306297.73</v>
      </c>
      <c r="P114" s="720">
        <v>750828.64000000013</v>
      </c>
      <c r="Q114" s="720">
        <v>5011506.59</v>
      </c>
      <c r="R114" s="720">
        <v>186718.24000000002</v>
      </c>
      <c r="S114" s="720">
        <v>583272.1100000001</v>
      </c>
      <c r="T114" s="720">
        <v>59564.280000000006</v>
      </c>
      <c r="U114" s="73"/>
      <c r="V114" s="73"/>
      <c r="W114" s="73"/>
      <c r="X114" s="73"/>
      <c r="Y114" s="73"/>
      <c r="Z114" s="73"/>
      <c r="AA114" s="73"/>
      <c r="AB114" s="73"/>
      <c r="AC114" s="73"/>
      <c r="AD114" s="73"/>
      <c r="AE114" s="73"/>
      <c r="AF114" s="73"/>
      <c r="AG114" s="73"/>
      <c r="AH114" s="73"/>
      <c r="AJ114" s="219"/>
    </row>
    <row r="115" spans="1:36">
      <c r="A115" s="1172"/>
      <c r="B115" s="2" t="s">
        <v>45</v>
      </c>
      <c r="C115" s="3" t="s">
        <v>12</v>
      </c>
      <c r="D115" s="2" t="s">
        <v>386</v>
      </c>
      <c r="E115" s="2" t="s">
        <v>101</v>
      </c>
      <c r="F115" s="2" t="s">
        <v>3511</v>
      </c>
      <c r="G115" s="774" t="s">
        <v>354</v>
      </c>
      <c r="H115" s="792" t="s">
        <v>358</v>
      </c>
      <c r="I115" s="2" t="s">
        <v>3523</v>
      </c>
      <c r="J115" s="2" t="str">
        <f t="shared" si="17"/>
        <v>AINTPSSGCH/Plant Adds/Actuals/Retirement Calc</v>
      </c>
      <c r="K115" s="720">
        <v>0</v>
      </c>
      <c r="L115" s="720">
        <v>0</v>
      </c>
      <c r="M115" s="720">
        <v>0</v>
      </c>
      <c r="N115" s="720">
        <v>0</v>
      </c>
      <c r="O115" s="720">
        <v>0</v>
      </c>
      <c r="P115" s="720">
        <v>0</v>
      </c>
      <c r="Q115" s="720">
        <v>0</v>
      </c>
      <c r="R115" s="720">
        <v>0</v>
      </c>
      <c r="S115" s="720">
        <v>0</v>
      </c>
      <c r="T115" s="720">
        <v>0</v>
      </c>
      <c r="U115" s="73"/>
      <c r="V115" s="73"/>
      <c r="W115" s="73"/>
      <c r="X115" s="73"/>
      <c r="Y115" s="73"/>
      <c r="Z115" s="73"/>
      <c r="AA115" s="73"/>
      <c r="AB115" s="73"/>
      <c r="AC115" s="73"/>
      <c r="AD115" s="73"/>
      <c r="AE115" s="73"/>
      <c r="AF115" s="73"/>
      <c r="AG115" s="73"/>
      <c r="AH115" s="73"/>
      <c r="AJ115" s="219"/>
    </row>
    <row r="116" spans="1:36">
      <c r="A116" s="1172"/>
      <c r="B116" s="2" t="s">
        <v>45</v>
      </c>
      <c r="C116" s="3" t="s">
        <v>31</v>
      </c>
      <c r="D116" s="2" t="s">
        <v>160</v>
      </c>
      <c r="E116" s="2" t="s">
        <v>102</v>
      </c>
      <c r="F116" s="2" t="s">
        <v>3511</v>
      </c>
      <c r="G116" s="774" t="s">
        <v>354</v>
      </c>
      <c r="H116" s="792" t="s">
        <v>358</v>
      </c>
      <c r="I116" s="2" t="s">
        <v>3523</v>
      </c>
      <c r="J116" s="2" t="str">
        <f t="shared" si="17"/>
        <v>AINTPUT/Plant Adds/Actuals/Retirement Calc</v>
      </c>
      <c r="K116" s="720">
        <v>0</v>
      </c>
      <c r="L116" s="720">
        <v>0</v>
      </c>
      <c r="M116" s="720">
        <v>0</v>
      </c>
      <c r="N116" s="720">
        <v>0</v>
      </c>
      <c r="O116" s="720">
        <v>0</v>
      </c>
      <c r="P116" s="720">
        <v>0</v>
      </c>
      <c r="Q116" s="720">
        <v>0</v>
      </c>
      <c r="R116" s="720">
        <v>0</v>
      </c>
      <c r="S116" s="720">
        <v>0</v>
      </c>
      <c r="T116" s="720">
        <v>4922.7</v>
      </c>
      <c r="U116" s="73"/>
      <c r="V116" s="73"/>
      <c r="W116" s="73"/>
      <c r="X116" s="73"/>
      <c r="Y116" s="73"/>
      <c r="Z116" s="73"/>
      <c r="AA116" s="73"/>
      <c r="AB116" s="73"/>
      <c r="AC116" s="73"/>
      <c r="AD116" s="73"/>
      <c r="AE116" s="73"/>
      <c r="AF116" s="73"/>
      <c r="AG116" s="73"/>
      <c r="AH116" s="73"/>
      <c r="AJ116" s="219"/>
    </row>
    <row r="117" spans="1:36">
      <c r="A117" s="1172"/>
      <c r="B117" s="2" t="s">
        <v>45</v>
      </c>
      <c r="C117" s="3" t="s">
        <v>27</v>
      </c>
      <c r="D117" s="2" t="s">
        <v>161</v>
      </c>
      <c r="E117" s="2" t="s">
        <v>103</v>
      </c>
      <c r="F117" s="2" t="s">
        <v>3511</v>
      </c>
      <c r="G117" s="774" t="s">
        <v>354</v>
      </c>
      <c r="H117" s="792" t="s">
        <v>358</v>
      </c>
      <c r="I117" s="2" t="s">
        <v>3523</v>
      </c>
      <c r="J117" s="2" t="str">
        <f t="shared" si="17"/>
        <v>AINTPWA/Plant Adds/Actuals/Retirement Calc</v>
      </c>
      <c r="K117" s="720">
        <v>0</v>
      </c>
      <c r="L117" s="720">
        <v>0</v>
      </c>
      <c r="M117" s="720">
        <v>0</v>
      </c>
      <c r="N117" s="720">
        <v>0</v>
      </c>
      <c r="O117" s="720">
        <v>0</v>
      </c>
      <c r="P117" s="720">
        <v>0</v>
      </c>
      <c r="Q117" s="720">
        <v>0</v>
      </c>
      <c r="R117" s="720">
        <v>0</v>
      </c>
      <c r="S117" s="720">
        <v>0</v>
      </c>
      <c r="T117" s="720">
        <v>0</v>
      </c>
      <c r="U117" s="73"/>
      <c r="V117" s="73"/>
      <c r="W117" s="73"/>
      <c r="X117" s="73"/>
      <c r="Y117" s="73"/>
      <c r="Z117" s="73"/>
      <c r="AA117" s="73"/>
      <c r="AB117" s="73"/>
      <c r="AC117" s="73"/>
      <c r="AD117" s="73"/>
      <c r="AE117" s="73"/>
      <c r="AF117" s="73"/>
      <c r="AG117" s="73"/>
      <c r="AH117" s="73"/>
      <c r="AJ117" s="219"/>
    </row>
    <row r="118" spans="1:36">
      <c r="A118" s="1172"/>
      <c r="B118" s="2" t="s">
        <v>45</v>
      </c>
      <c r="C118" s="3" t="s">
        <v>29</v>
      </c>
      <c r="D118" s="2" t="s">
        <v>162</v>
      </c>
      <c r="E118" s="2" t="s">
        <v>104</v>
      </c>
      <c r="F118" s="2" t="s">
        <v>3511</v>
      </c>
      <c r="G118" s="774" t="s">
        <v>354</v>
      </c>
      <c r="H118" s="792" t="s">
        <v>358</v>
      </c>
      <c r="I118" s="2" t="s">
        <v>3523</v>
      </c>
      <c r="J118" s="2" t="str">
        <f t="shared" si="17"/>
        <v>AINTPWYP/Plant Adds/Actuals/Retirement Calc</v>
      </c>
      <c r="K118" s="720">
        <v>0</v>
      </c>
      <c r="L118" s="720">
        <v>0</v>
      </c>
      <c r="M118" s="720">
        <v>0</v>
      </c>
      <c r="N118" s="720">
        <v>121265.8</v>
      </c>
      <c r="O118" s="720">
        <v>0</v>
      </c>
      <c r="P118" s="720">
        <v>7542.56</v>
      </c>
      <c r="Q118" s="720">
        <v>0</v>
      </c>
      <c r="R118" s="720">
        <v>12888.73</v>
      </c>
      <c r="S118" s="720">
        <v>0</v>
      </c>
      <c r="T118" s="720">
        <v>0</v>
      </c>
      <c r="U118" s="73"/>
      <c r="V118" s="73"/>
      <c r="W118" s="73"/>
      <c r="X118" s="73"/>
      <c r="Y118" s="73"/>
      <c r="Z118" s="73"/>
      <c r="AA118" s="73"/>
      <c r="AB118" s="73"/>
      <c r="AC118" s="73"/>
      <c r="AD118" s="73"/>
      <c r="AE118" s="73"/>
      <c r="AF118" s="73"/>
      <c r="AG118" s="73"/>
      <c r="AH118" s="73"/>
      <c r="AJ118" s="219"/>
    </row>
    <row r="119" spans="1:36">
      <c r="A119" s="1172"/>
      <c r="B119" s="2" t="s">
        <v>45</v>
      </c>
      <c r="C119" s="3" t="s">
        <v>35</v>
      </c>
      <c r="D119" s="2" t="s">
        <v>163</v>
      </c>
      <c r="E119" s="2" t="s">
        <v>105</v>
      </c>
      <c r="F119" s="2" t="s">
        <v>3511</v>
      </c>
      <c r="G119" s="774" t="s">
        <v>354</v>
      </c>
      <c r="H119" s="792" t="s">
        <v>358</v>
      </c>
      <c r="I119" s="2" t="s">
        <v>3523</v>
      </c>
      <c r="J119" s="2" t="str">
        <f t="shared" si="17"/>
        <v>AINTPWYU/Plant Adds/Actuals/Retirement Calc</v>
      </c>
      <c r="K119" s="720">
        <v>0</v>
      </c>
      <c r="L119" s="720">
        <v>0</v>
      </c>
      <c r="M119" s="720">
        <v>0</v>
      </c>
      <c r="N119" s="720">
        <v>0</v>
      </c>
      <c r="O119" s="720">
        <v>0</v>
      </c>
      <c r="P119" s="720">
        <v>0</v>
      </c>
      <c r="Q119" s="720">
        <v>0</v>
      </c>
      <c r="R119" s="720">
        <v>0</v>
      </c>
      <c r="S119" s="720">
        <v>0</v>
      </c>
      <c r="T119" s="720">
        <v>0</v>
      </c>
      <c r="U119" s="73"/>
      <c r="V119" s="73"/>
      <c r="W119" s="73"/>
      <c r="X119" s="73"/>
      <c r="Y119" s="73"/>
      <c r="Z119" s="73"/>
      <c r="AA119" s="73"/>
      <c r="AB119" s="73"/>
      <c r="AC119" s="73"/>
      <c r="AD119" s="73"/>
      <c r="AE119" s="73"/>
      <c r="AF119" s="73"/>
      <c r="AG119" s="73"/>
      <c r="AH119" s="73"/>
      <c r="AJ119" s="219"/>
    </row>
    <row r="120" spans="1:36">
      <c r="A120" s="1172"/>
      <c r="G120" s="774" t="s">
        <v>354</v>
      </c>
      <c r="H120" s="792" t="s">
        <v>358</v>
      </c>
      <c r="I120" s="2" t="s">
        <v>3523</v>
      </c>
      <c r="J120" s="2" t="str">
        <f t="shared" si="17"/>
        <v>/Plant Adds/Actuals/Retirement Calc</v>
      </c>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J120" s="219"/>
    </row>
    <row r="121" spans="1:36">
      <c r="A121" s="1172"/>
      <c r="G121" s="774" t="s">
        <v>354</v>
      </c>
      <c r="H121" s="792" t="s">
        <v>358</v>
      </c>
      <c r="I121" s="2" t="s">
        <v>3523</v>
      </c>
      <c r="J121" s="2" t="str">
        <f t="shared" si="17"/>
        <v>/Plant Adds/Actuals/Retirement Calc</v>
      </c>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19"/>
    </row>
    <row r="122" spans="1:36">
      <c r="A122" s="1172"/>
      <c r="G122" s="774" t="s">
        <v>354</v>
      </c>
      <c r="H122" s="792" t="s">
        <v>358</v>
      </c>
      <c r="I122" s="2" t="s">
        <v>3523</v>
      </c>
      <c r="J122" s="2" t="str">
        <f t="shared" si="17"/>
        <v>/Plant Adds/Actuals/Retirement Calc</v>
      </c>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19"/>
    </row>
    <row r="123" spans="1:36" ht="13.5" thickBot="1">
      <c r="A123" s="1172"/>
      <c r="G123" s="774" t="s">
        <v>354</v>
      </c>
      <c r="K123" s="19"/>
      <c r="L123" s="19">
        <f t="shared" ref="L123:T123" si="18">SUM(L65:L119)</f>
        <v>64491034.420000002</v>
      </c>
      <c r="M123" s="19">
        <f t="shared" si="18"/>
        <v>70282371.230000049</v>
      </c>
      <c r="N123" s="19">
        <f t="shared" si="18"/>
        <v>36772634.000000022</v>
      </c>
      <c r="O123" s="19">
        <f t="shared" si="18"/>
        <v>61671570.500000007</v>
      </c>
      <c r="P123" s="19">
        <f t="shared" si="18"/>
        <v>263073039.93999991</v>
      </c>
      <c r="Q123" s="19">
        <f t="shared" si="18"/>
        <v>180662468.12999991</v>
      </c>
      <c r="R123" s="19">
        <f t="shared" si="18"/>
        <v>41181739.179999955</v>
      </c>
      <c r="S123" s="19">
        <f t="shared" si="18"/>
        <v>32264395.849999972</v>
      </c>
      <c r="T123" s="19">
        <f t="shared" si="18"/>
        <v>125095130.90000008</v>
      </c>
      <c r="U123" s="19">
        <f t="shared" ref="U123:AH123" si="19">SUM(U65:U119)</f>
        <v>0</v>
      </c>
      <c r="V123" s="19">
        <f t="shared" si="19"/>
        <v>0</v>
      </c>
      <c r="W123" s="19">
        <f t="shared" si="19"/>
        <v>0</v>
      </c>
      <c r="X123" s="19">
        <f t="shared" si="19"/>
        <v>0</v>
      </c>
      <c r="Y123" s="19">
        <f t="shared" si="19"/>
        <v>0</v>
      </c>
      <c r="Z123" s="19">
        <f t="shared" si="19"/>
        <v>0</v>
      </c>
      <c r="AA123" s="19">
        <f t="shared" si="19"/>
        <v>0</v>
      </c>
      <c r="AB123" s="19">
        <f t="shared" si="19"/>
        <v>0</v>
      </c>
      <c r="AC123" s="19">
        <f t="shared" si="19"/>
        <v>0</v>
      </c>
      <c r="AD123" s="19">
        <f t="shared" si="19"/>
        <v>0</v>
      </c>
      <c r="AE123" s="19">
        <f t="shared" si="19"/>
        <v>0</v>
      </c>
      <c r="AF123" s="19">
        <f t="shared" si="19"/>
        <v>0</v>
      </c>
      <c r="AG123" s="19">
        <f t="shared" si="19"/>
        <v>0</v>
      </c>
      <c r="AH123" s="19">
        <f t="shared" si="19"/>
        <v>0</v>
      </c>
      <c r="AI123" s="160">
        <f>SUM(K123:AH123)</f>
        <v>875494384.14999998</v>
      </c>
      <c r="AJ123" s="219"/>
    </row>
    <row r="124" spans="1:36" ht="13.5" thickTop="1">
      <c r="A124" s="1173"/>
      <c r="G124" s="774" t="s">
        <v>354</v>
      </c>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9"/>
    </row>
    <row r="125" spans="1:36" ht="22.5" customHeight="1">
      <c r="A125" s="219"/>
      <c r="B125" s="219"/>
      <c r="C125" s="221"/>
      <c r="D125" s="219"/>
      <c r="E125" s="219"/>
      <c r="F125" s="219"/>
      <c r="G125" s="775"/>
      <c r="H125" s="793"/>
      <c r="I125" s="219"/>
      <c r="J125" s="219"/>
      <c r="K125" s="219"/>
      <c r="L125" s="219"/>
      <c r="M125" s="691"/>
      <c r="N125" s="691"/>
      <c r="O125" s="691"/>
      <c r="P125" s="691"/>
      <c r="Q125" s="691"/>
      <c r="R125" s="691"/>
      <c r="S125" s="691"/>
      <c r="T125" s="691"/>
      <c r="U125" s="691"/>
      <c r="V125" s="691"/>
      <c r="W125" s="691"/>
      <c r="X125" s="691"/>
      <c r="Y125" s="691"/>
      <c r="Z125" s="691"/>
      <c r="AA125" s="691"/>
      <c r="AB125" s="691"/>
      <c r="AC125" s="691"/>
      <c r="AD125" s="691"/>
      <c r="AE125" s="691"/>
      <c r="AF125" s="691"/>
      <c r="AG125" s="691"/>
      <c r="AH125" s="691"/>
      <c r="AI125" s="691"/>
      <c r="AJ125" s="219"/>
    </row>
    <row r="126" spans="1:36" s="14" customFormat="1">
      <c r="A126" s="1171" t="s">
        <v>3519</v>
      </c>
      <c r="B126" s="2" t="s">
        <v>3</v>
      </c>
      <c r="C126" s="2" t="s">
        <v>1</v>
      </c>
      <c r="D126" s="2" t="s">
        <v>107</v>
      </c>
      <c r="E126" s="2" t="s">
        <v>49</v>
      </c>
      <c r="F126" s="2" t="s">
        <v>3520</v>
      </c>
      <c r="G126" s="774" t="s">
        <v>354</v>
      </c>
      <c r="H126" s="792" t="s">
        <v>201</v>
      </c>
      <c r="I126" s="2" t="s">
        <v>3522</v>
      </c>
      <c r="J126" s="2" t="str">
        <f t="shared" ref="J126:J183" si="20">D126&amp;"/"&amp;G126&amp;"/"&amp;H126&amp;"/"&amp;I126</f>
        <v>DSTMPDGP/Plant Adds/As Filed/EPIS and Dep Exp Calc</v>
      </c>
      <c r="K126" s="720">
        <v>0</v>
      </c>
      <c r="L126" s="720">
        <v>0</v>
      </c>
      <c r="M126" s="721">
        <v>0</v>
      </c>
      <c r="N126" s="721">
        <v>0</v>
      </c>
      <c r="O126" s="721">
        <v>0</v>
      </c>
      <c r="P126" s="721">
        <v>0</v>
      </c>
      <c r="Q126" s="721">
        <v>0</v>
      </c>
      <c r="R126" s="721">
        <v>0</v>
      </c>
      <c r="S126" s="721">
        <v>0</v>
      </c>
      <c r="T126" s="721">
        <v>0</v>
      </c>
      <c r="U126" s="721">
        <v>0</v>
      </c>
      <c r="V126" s="721">
        <v>0</v>
      </c>
      <c r="W126" s="721">
        <v>0</v>
      </c>
      <c r="X126" s="721">
        <v>0</v>
      </c>
      <c r="Y126" s="721">
        <v>0</v>
      </c>
      <c r="Z126" s="721">
        <v>0</v>
      </c>
      <c r="AA126" s="721">
        <v>0</v>
      </c>
      <c r="AB126" s="721">
        <v>0</v>
      </c>
      <c r="AC126" s="721">
        <v>0</v>
      </c>
      <c r="AD126" s="721">
        <v>0</v>
      </c>
      <c r="AE126" s="721">
        <v>0</v>
      </c>
      <c r="AF126" s="721">
        <v>0</v>
      </c>
      <c r="AG126" s="721">
        <v>0</v>
      </c>
      <c r="AH126" s="721">
        <v>0</v>
      </c>
      <c r="AI126" s="941"/>
      <c r="AJ126" s="219"/>
    </row>
    <row r="127" spans="1:36" s="14" customFormat="1">
      <c r="A127" s="1172"/>
      <c r="B127" s="2" t="s">
        <v>3</v>
      </c>
      <c r="C127" s="2" t="s">
        <v>5</v>
      </c>
      <c r="D127" s="2" t="s">
        <v>108</v>
      </c>
      <c r="E127" s="2" t="s">
        <v>50</v>
      </c>
      <c r="F127" s="2" t="s">
        <v>3520</v>
      </c>
      <c r="G127" s="774" t="s">
        <v>354</v>
      </c>
      <c r="H127" s="792" t="s">
        <v>201</v>
      </c>
      <c r="I127" s="2" t="s">
        <v>3522</v>
      </c>
      <c r="J127" s="2" t="str">
        <f t="shared" si="20"/>
        <v>DSTMPDGU/Plant Adds/As Filed/EPIS and Dep Exp Calc</v>
      </c>
      <c r="K127" s="720">
        <v>0</v>
      </c>
      <c r="L127" s="720">
        <v>0</v>
      </c>
      <c r="M127" s="721">
        <v>0</v>
      </c>
      <c r="N127" s="721">
        <v>0</v>
      </c>
      <c r="O127" s="721">
        <v>0</v>
      </c>
      <c r="P127" s="721">
        <v>0</v>
      </c>
      <c r="Q127" s="721">
        <v>0</v>
      </c>
      <c r="R127" s="721">
        <v>0</v>
      </c>
      <c r="S127" s="721">
        <v>0</v>
      </c>
      <c r="T127" s="721">
        <v>0</v>
      </c>
      <c r="U127" s="721">
        <v>0</v>
      </c>
      <c r="V127" s="721">
        <v>0</v>
      </c>
      <c r="W127" s="721">
        <v>0</v>
      </c>
      <c r="X127" s="721">
        <v>0</v>
      </c>
      <c r="Y127" s="721">
        <v>0</v>
      </c>
      <c r="Z127" s="721">
        <v>0</v>
      </c>
      <c r="AA127" s="721">
        <v>0</v>
      </c>
      <c r="AB127" s="721">
        <v>0</v>
      </c>
      <c r="AC127" s="721">
        <v>0</v>
      </c>
      <c r="AD127" s="721">
        <v>0</v>
      </c>
      <c r="AE127" s="721">
        <v>0</v>
      </c>
      <c r="AF127" s="721">
        <v>0</v>
      </c>
      <c r="AG127" s="721">
        <v>0</v>
      </c>
      <c r="AH127" s="721">
        <v>0</v>
      </c>
      <c r="AI127" s="719"/>
      <c r="AJ127" s="219"/>
    </row>
    <row r="128" spans="1:36" s="14" customFormat="1">
      <c r="A128" s="1172"/>
      <c r="B128" s="2" t="s">
        <v>3</v>
      </c>
      <c r="C128" s="2" t="s">
        <v>7</v>
      </c>
      <c r="D128" s="2" t="s">
        <v>109</v>
      </c>
      <c r="E128" s="2" t="s">
        <v>51</v>
      </c>
      <c r="F128" s="2" t="s">
        <v>3520</v>
      </c>
      <c r="G128" s="774" t="s">
        <v>354</v>
      </c>
      <c r="H128" s="792" t="s">
        <v>201</v>
      </c>
      <c r="I128" s="2" t="s">
        <v>3522</v>
      </c>
      <c r="J128" s="2" t="str">
        <f t="shared" si="20"/>
        <v>DSTMPSG/Plant Adds/As Filed/EPIS and Dep Exp Calc</v>
      </c>
      <c r="K128" s="720">
        <v>0</v>
      </c>
      <c r="L128" s="720">
        <v>12504065.600000001</v>
      </c>
      <c r="M128" s="721">
        <v>4496606.2599999988</v>
      </c>
      <c r="N128" s="721">
        <v>2685738.3399999994</v>
      </c>
      <c r="O128" s="721">
        <v>17579731.229999997</v>
      </c>
      <c r="P128" s="721">
        <v>36842353.459999993</v>
      </c>
      <c r="Q128" s="721">
        <v>23157804.860000014</v>
      </c>
      <c r="R128" s="721">
        <v>492274.17</v>
      </c>
      <c r="S128" s="721">
        <v>167239.62</v>
      </c>
      <c r="T128" s="721">
        <v>6279514.4500000002</v>
      </c>
      <c r="U128" s="721">
        <v>57638260.18</v>
      </c>
      <c r="V128" s="721">
        <v>18864675.130000006</v>
      </c>
      <c r="W128" s="721">
        <v>21820246.060000002</v>
      </c>
      <c r="X128" s="721">
        <v>18826391.649999995</v>
      </c>
      <c r="Y128" s="721">
        <v>7554535.29</v>
      </c>
      <c r="Z128" s="721">
        <v>3378170.1799999997</v>
      </c>
      <c r="AA128" s="721">
        <v>7651449.0200000005</v>
      </c>
      <c r="AB128" s="721">
        <v>10633803.210000003</v>
      </c>
      <c r="AC128" s="721">
        <v>32857240.010000002</v>
      </c>
      <c r="AD128" s="721">
        <v>0</v>
      </c>
      <c r="AE128" s="721">
        <v>0</v>
      </c>
      <c r="AF128" s="721">
        <v>0</v>
      </c>
      <c r="AG128" s="721">
        <v>15639687.939999999</v>
      </c>
      <c r="AH128" s="721">
        <v>53046837.160000004</v>
      </c>
      <c r="AI128" s="719"/>
      <c r="AJ128" s="219"/>
    </row>
    <row r="129" spans="1:36" s="14" customFormat="1">
      <c r="A129" s="1172"/>
      <c r="B129" s="2" t="s">
        <v>9</v>
      </c>
      <c r="C129" s="2" t="s">
        <v>7</v>
      </c>
      <c r="D129" s="2" t="s">
        <v>110</v>
      </c>
      <c r="E129" s="2" t="s">
        <v>52</v>
      </c>
      <c r="F129" s="2" t="s">
        <v>3520</v>
      </c>
      <c r="G129" s="774" t="s">
        <v>354</v>
      </c>
      <c r="H129" s="792" t="s">
        <v>201</v>
      </c>
      <c r="I129" s="2" t="s">
        <v>3522</v>
      </c>
      <c r="J129" s="2" t="str">
        <f t="shared" si="20"/>
        <v>DSTMPRSG/Plant Adds/As Filed/EPIS and Dep Exp Calc</v>
      </c>
      <c r="K129" s="720">
        <v>0</v>
      </c>
      <c r="L129" s="720">
        <v>0</v>
      </c>
      <c r="M129" s="721">
        <v>0</v>
      </c>
      <c r="N129" s="721">
        <v>0</v>
      </c>
      <c r="O129" s="721">
        <v>0</v>
      </c>
      <c r="P129" s="721">
        <v>194410.53999999998</v>
      </c>
      <c r="Q129" s="721">
        <v>2058</v>
      </c>
      <c r="R129" s="721">
        <v>0</v>
      </c>
      <c r="S129" s="721">
        <v>0</v>
      </c>
      <c r="T129" s="721">
        <v>0</v>
      </c>
      <c r="U129" s="721">
        <v>0</v>
      </c>
      <c r="V129" s="721">
        <v>0</v>
      </c>
      <c r="W129" s="721">
        <v>0</v>
      </c>
      <c r="X129" s="721">
        <v>0</v>
      </c>
      <c r="Y129" s="721">
        <v>0</v>
      </c>
      <c r="Z129" s="721">
        <v>0</v>
      </c>
      <c r="AA129" s="721">
        <v>210072.00000000003</v>
      </c>
      <c r="AB129" s="721">
        <v>0</v>
      </c>
      <c r="AC129" s="721">
        <v>112028</v>
      </c>
      <c r="AD129" s="721">
        <v>0</v>
      </c>
      <c r="AE129" s="721">
        <v>0</v>
      </c>
      <c r="AF129" s="721">
        <v>0</v>
      </c>
      <c r="AG129" s="721">
        <v>0</v>
      </c>
      <c r="AH129" s="721">
        <v>0</v>
      </c>
      <c r="AI129" s="719"/>
      <c r="AJ129" s="219"/>
    </row>
    <row r="130" spans="1:36" s="14" customFormat="1">
      <c r="A130" s="1172"/>
      <c r="B130" s="2" t="s">
        <v>11</v>
      </c>
      <c r="C130" s="2" t="s">
        <v>7</v>
      </c>
      <c r="D130" s="2" t="s">
        <v>111</v>
      </c>
      <c r="E130" s="2" t="s">
        <v>53</v>
      </c>
      <c r="F130" s="2" t="s">
        <v>3520</v>
      </c>
      <c r="G130" s="774" t="s">
        <v>354</v>
      </c>
      <c r="H130" s="792" t="s">
        <v>201</v>
      </c>
      <c r="I130" s="2" t="s">
        <v>3522</v>
      </c>
      <c r="J130" s="2" t="str">
        <f t="shared" si="20"/>
        <v>DSTMPPCSG/Plant Adds/As Filed/EPIS and Dep Exp Calc</v>
      </c>
      <c r="K130" s="720">
        <v>0</v>
      </c>
      <c r="L130" s="720">
        <v>1947488.9100000004</v>
      </c>
      <c r="M130" s="721">
        <v>13526939.990000002</v>
      </c>
      <c r="N130" s="721">
        <v>1307519.96</v>
      </c>
      <c r="O130" s="721">
        <v>605515.9800000001</v>
      </c>
      <c r="P130" s="721">
        <v>152339878.90000004</v>
      </c>
      <c r="Q130" s="721">
        <v>6334260.5199999949</v>
      </c>
      <c r="R130" s="721">
        <v>1670761.8800000045</v>
      </c>
      <c r="S130" s="721">
        <v>3040684.2900000066</v>
      </c>
      <c r="T130" s="721">
        <v>12715838.430000016</v>
      </c>
      <c r="U130" s="721">
        <v>100157465.78000002</v>
      </c>
      <c r="V130" s="721">
        <v>127264830.77</v>
      </c>
      <c r="W130" s="721">
        <v>48576409.090000018</v>
      </c>
      <c r="X130" s="721">
        <v>1964253.8200000152</v>
      </c>
      <c r="Y130" s="721">
        <v>4012383.5600000042</v>
      </c>
      <c r="Z130" s="721">
        <v>2277705.0899999887</v>
      </c>
      <c r="AA130" s="721">
        <v>2317808.9799999967</v>
      </c>
      <c r="AB130" s="721">
        <v>852814.35000000894</v>
      </c>
      <c r="AC130" s="721">
        <v>9128801.2000000104</v>
      </c>
      <c r="AD130" s="721">
        <v>515372.93999999762</v>
      </c>
      <c r="AE130" s="721">
        <v>4456761.6800000072</v>
      </c>
      <c r="AF130" s="721">
        <v>226333</v>
      </c>
      <c r="AG130" s="721">
        <v>226333.36000001431</v>
      </c>
      <c r="AH130" s="721">
        <v>204304</v>
      </c>
      <c r="AI130" s="719"/>
      <c r="AJ130" s="219"/>
    </row>
    <row r="131" spans="1:36" s="14" customFormat="1">
      <c r="A131" s="1172"/>
      <c r="B131" s="2" t="s">
        <v>11</v>
      </c>
      <c r="C131" s="2" t="s">
        <v>12</v>
      </c>
      <c r="D131" s="2" t="s">
        <v>112</v>
      </c>
      <c r="E131" s="2" t="s">
        <v>54</v>
      </c>
      <c r="F131" s="2" t="s">
        <v>3520</v>
      </c>
      <c r="G131" s="774" t="s">
        <v>354</v>
      </c>
      <c r="H131" s="792" t="s">
        <v>201</v>
      </c>
      <c r="I131" s="2" t="s">
        <v>3522</v>
      </c>
      <c r="J131" s="2" t="str">
        <f t="shared" si="20"/>
        <v>DSTMPPCSSGCH/Plant Adds/As Filed/EPIS and Dep Exp Calc</v>
      </c>
      <c r="K131" s="720">
        <v>0</v>
      </c>
      <c r="L131" s="720">
        <v>0</v>
      </c>
      <c r="M131" s="721">
        <v>0</v>
      </c>
      <c r="N131" s="721">
        <v>0</v>
      </c>
      <c r="O131" s="721">
        <v>0</v>
      </c>
      <c r="P131" s="721">
        <v>0</v>
      </c>
      <c r="Q131" s="721">
        <v>0</v>
      </c>
      <c r="R131" s="721">
        <v>0</v>
      </c>
      <c r="S131" s="721">
        <v>0</v>
      </c>
      <c r="T131" s="721">
        <v>0</v>
      </c>
      <c r="U131" s="721">
        <v>0</v>
      </c>
      <c r="V131" s="721">
        <v>0</v>
      </c>
      <c r="W131" s="721">
        <v>0</v>
      </c>
      <c r="X131" s="721">
        <v>0</v>
      </c>
      <c r="Y131" s="721">
        <v>0</v>
      </c>
      <c r="Z131" s="721">
        <v>0</v>
      </c>
      <c r="AA131" s="721">
        <v>0</v>
      </c>
      <c r="AB131" s="721">
        <v>0</v>
      </c>
      <c r="AC131" s="721">
        <v>0</v>
      </c>
      <c r="AD131" s="721">
        <v>0</v>
      </c>
      <c r="AE131" s="721">
        <v>0</v>
      </c>
      <c r="AF131" s="721">
        <v>0</v>
      </c>
      <c r="AG131" s="721">
        <v>0</v>
      </c>
      <c r="AH131" s="721">
        <v>0</v>
      </c>
      <c r="AI131" s="719"/>
      <c r="AJ131" s="219"/>
    </row>
    <row r="132" spans="1:36" s="14" customFormat="1">
      <c r="A132" s="1172"/>
      <c r="B132" s="2" t="s">
        <v>3</v>
      </c>
      <c r="C132" s="2" t="s">
        <v>12</v>
      </c>
      <c r="D132" s="2" t="s">
        <v>113</v>
      </c>
      <c r="E132" s="2" t="s">
        <v>55</v>
      </c>
      <c r="F132" s="2" t="s">
        <v>3520</v>
      </c>
      <c r="G132" s="774" t="s">
        <v>354</v>
      </c>
      <c r="H132" s="792" t="s">
        <v>201</v>
      </c>
      <c r="I132" s="2" t="s">
        <v>3522</v>
      </c>
      <c r="J132" s="2" t="str">
        <f t="shared" si="20"/>
        <v>DSTMPSSGCH/Plant Adds/As Filed/EPIS and Dep Exp Calc</v>
      </c>
      <c r="K132" s="720">
        <v>0</v>
      </c>
      <c r="L132" s="720">
        <v>0</v>
      </c>
      <c r="M132" s="721">
        <v>0</v>
      </c>
      <c r="N132" s="721">
        <v>0</v>
      </c>
      <c r="O132" s="721">
        <v>1959484.29</v>
      </c>
      <c r="P132" s="721">
        <v>2753624.4699999997</v>
      </c>
      <c r="Q132" s="721">
        <v>4577304.3</v>
      </c>
      <c r="R132" s="721">
        <v>0</v>
      </c>
      <c r="S132" s="721">
        <v>0</v>
      </c>
      <c r="T132" s="721">
        <v>0</v>
      </c>
      <c r="U132" s="721">
        <v>0</v>
      </c>
      <c r="V132" s="721">
        <v>0</v>
      </c>
      <c r="W132" s="721">
        <v>316942.75</v>
      </c>
      <c r="X132" s="721">
        <v>52486.679999999993</v>
      </c>
      <c r="Y132" s="721">
        <v>58654.679999999993</v>
      </c>
      <c r="Z132" s="721">
        <v>59682.679999999993</v>
      </c>
      <c r="AA132" s="721">
        <v>60710.679999999993</v>
      </c>
      <c r="AB132" s="721">
        <v>54542.680000000051</v>
      </c>
      <c r="AC132" s="721">
        <v>3487113.98</v>
      </c>
      <c r="AD132" s="721">
        <v>0</v>
      </c>
      <c r="AE132" s="721">
        <v>0</v>
      </c>
      <c r="AF132" s="721">
        <v>0</v>
      </c>
      <c r="AG132" s="721">
        <v>0</v>
      </c>
      <c r="AH132" s="721">
        <v>8389972.3100000005</v>
      </c>
      <c r="AI132" s="719"/>
      <c r="AJ132" s="219"/>
    </row>
    <row r="133" spans="1:36" s="14" customFormat="1">
      <c r="A133" s="1172"/>
      <c r="B133" s="2" t="s">
        <v>13</v>
      </c>
      <c r="C133" s="2" t="s">
        <v>1</v>
      </c>
      <c r="D133" s="2" t="s">
        <v>114</v>
      </c>
      <c r="E133" s="2" t="s">
        <v>56</v>
      </c>
      <c r="F133" s="2" t="s">
        <v>3520</v>
      </c>
      <c r="G133" s="774" t="s">
        <v>354</v>
      </c>
      <c r="H133" s="792" t="s">
        <v>201</v>
      </c>
      <c r="I133" s="2" t="s">
        <v>3522</v>
      </c>
      <c r="J133" s="2" t="str">
        <f t="shared" si="20"/>
        <v>DHYDPDGP/Plant Adds/As Filed/EPIS and Dep Exp Calc</v>
      </c>
      <c r="K133" s="720">
        <v>0</v>
      </c>
      <c r="L133" s="720">
        <v>0</v>
      </c>
      <c r="M133" s="721">
        <v>0</v>
      </c>
      <c r="N133" s="721">
        <v>0</v>
      </c>
      <c r="O133" s="721">
        <v>0</v>
      </c>
      <c r="P133" s="721">
        <v>0</v>
      </c>
      <c r="Q133" s="721">
        <v>0</v>
      </c>
      <c r="R133" s="721">
        <v>0</v>
      </c>
      <c r="S133" s="721">
        <v>0</v>
      </c>
      <c r="T133" s="721">
        <v>0</v>
      </c>
      <c r="U133" s="721">
        <v>0</v>
      </c>
      <c r="V133" s="721">
        <v>0</v>
      </c>
      <c r="W133" s="721">
        <v>0</v>
      </c>
      <c r="X133" s="721">
        <v>0</v>
      </c>
      <c r="Y133" s="721">
        <v>0</v>
      </c>
      <c r="Z133" s="721">
        <v>0</v>
      </c>
      <c r="AA133" s="721">
        <v>0</v>
      </c>
      <c r="AB133" s="721">
        <v>0</v>
      </c>
      <c r="AC133" s="721">
        <v>0</v>
      </c>
      <c r="AD133" s="721">
        <v>0</v>
      </c>
      <c r="AE133" s="721">
        <v>0</v>
      </c>
      <c r="AF133" s="721">
        <v>0</v>
      </c>
      <c r="AG133" s="721">
        <v>0</v>
      </c>
      <c r="AH133" s="721">
        <v>0</v>
      </c>
      <c r="AI133" s="719"/>
      <c r="AJ133" s="219"/>
    </row>
    <row r="134" spans="1:36" s="14" customFormat="1">
      <c r="A134" s="1172"/>
      <c r="B134" s="2" t="s">
        <v>13</v>
      </c>
      <c r="C134" s="2" t="s">
        <v>5</v>
      </c>
      <c r="D134" s="2" t="s">
        <v>115</v>
      </c>
      <c r="E134" s="2" t="s">
        <v>57</v>
      </c>
      <c r="F134" s="2" t="s">
        <v>3520</v>
      </c>
      <c r="G134" s="774" t="s">
        <v>354</v>
      </c>
      <c r="H134" s="792" t="s">
        <v>201</v>
      </c>
      <c r="I134" s="2" t="s">
        <v>3522</v>
      </c>
      <c r="J134" s="2" t="str">
        <f t="shared" si="20"/>
        <v>DHYDPDGU/Plant Adds/As Filed/EPIS and Dep Exp Calc</v>
      </c>
      <c r="K134" s="720">
        <v>0</v>
      </c>
      <c r="L134" s="720">
        <v>0</v>
      </c>
      <c r="M134" s="721">
        <v>0</v>
      </c>
      <c r="N134" s="721">
        <v>0</v>
      </c>
      <c r="O134" s="721">
        <v>0</v>
      </c>
      <c r="P134" s="721">
        <v>0</v>
      </c>
      <c r="Q134" s="721">
        <v>0</v>
      </c>
      <c r="R134" s="721">
        <v>0</v>
      </c>
      <c r="S134" s="721">
        <v>0</v>
      </c>
      <c r="T134" s="721">
        <v>0</v>
      </c>
      <c r="U134" s="721">
        <v>0</v>
      </c>
      <c r="V134" s="721">
        <v>0</v>
      </c>
      <c r="W134" s="721">
        <v>0</v>
      </c>
      <c r="X134" s="721">
        <v>0</v>
      </c>
      <c r="Y134" s="721">
        <v>0</v>
      </c>
      <c r="Z134" s="721">
        <v>0</v>
      </c>
      <c r="AA134" s="721">
        <v>0</v>
      </c>
      <c r="AB134" s="721">
        <v>0</v>
      </c>
      <c r="AC134" s="721">
        <v>0</v>
      </c>
      <c r="AD134" s="721">
        <v>0</v>
      </c>
      <c r="AE134" s="721">
        <v>0</v>
      </c>
      <c r="AF134" s="721">
        <v>0</v>
      </c>
      <c r="AG134" s="721">
        <v>0</v>
      </c>
      <c r="AH134" s="721">
        <v>0</v>
      </c>
      <c r="AI134" s="719"/>
      <c r="AJ134" s="219"/>
    </row>
    <row r="135" spans="1:36" s="14" customFormat="1">
      <c r="A135" s="1172"/>
      <c r="B135" s="2" t="s">
        <v>13</v>
      </c>
      <c r="C135" s="2" t="s">
        <v>14</v>
      </c>
      <c r="D135" s="2" t="s">
        <v>116</v>
      </c>
      <c r="E135" s="2" t="s">
        <v>58</v>
      </c>
      <c r="F135" s="2" t="s">
        <v>3520</v>
      </c>
      <c r="G135" s="774" t="s">
        <v>354</v>
      </c>
      <c r="H135" s="792" t="s">
        <v>201</v>
      </c>
      <c r="I135" s="2" t="s">
        <v>3522</v>
      </c>
      <c r="J135" s="2" t="str">
        <f t="shared" si="20"/>
        <v>DHYDPSG-P/Plant Adds/As Filed/EPIS and Dep Exp Calc</v>
      </c>
      <c r="K135" s="720">
        <v>0</v>
      </c>
      <c r="L135" s="720">
        <v>370390.07</v>
      </c>
      <c r="M135" s="721">
        <v>242362.47</v>
      </c>
      <c r="N135" s="721">
        <v>390001.04999999993</v>
      </c>
      <c r="O135" s="721">
        <v>17731</v>
      </c>
      <c r="P135" s="721">
        <v>19156911.129999995</v>
      </c>
      <c r="Q135" s="721">
        <v>25792024.530000005</v>
      </c>
      <c r="R135" s="721">
        <v>408591.64000000095</v>
      </c>
      <c r="S135" s="721">
        <v>3183199.4299999997</v>
      </c>
      <c r="T135" s="721">
        <v>315581.64</v>
      </c>
      <c r="U135" s="721">
        <v>65261.64</v>
      </c>
      <c r="V135" s="721">
        <v>928913.62000000023</v>
      </c>
      <c r="W135" s="721">
        <v>814813.22</v>
      </c>
      <c r="X135" s="721">
        <v>1104587.3299999998</v>
      </c>
      <c r="Y135" s="721">
        <v>432204.97</v>
      </c>
      <c r="Z135" s="721">
        <v>73249380.460000008</v>
      </c>
      <c r="AA135" s="721">
        <v>5391677.299999998</v>
      </c>
      <c r="AB135" s="721">
        <v>23269746.939999998</v>
      </c>
      <c r="AC135" s="721">
        <v>118284497.03999998</v>
      </c>
      <c r="AD135" s="721">
        <v>429180.83000000007</v>
      </c>
      <c r="AE135" s="721">
        <v>402457</v>
      </c>
      <c r="AF135" s="721">
        <v>402590.90000000037</v>
      </c>
      <c r="AG135" s="721">
        <v>115370</v>
      </c>
      <c r="AH135" s="721">
        <v>137678</v>
      </c>
      <c r="AI135" s="719"/>
      <c r="AJ135" s="219"/>
    </row>
    <row r="136" spans="1:36" s="14" customFormat="1">
      <c r="A136" s="1172"/>
      <c r="B136" s="2" t="s">
        <v>13</v>
      </c>
      <c r="C136" s="2" t="s">
        <v>15</v>
      </c>
      <c r="D136" s="2" t="s">
        <v>117</v>
      </c>
      <c r="E136" s="2" t="s">
        <v>59</v>
      </c>
      <c r="F136" s="2" t="s">
        <v>3520</v>
      </c>
      <c r="G136" s="774" t="s">
        <v>354</v>
      </c>
      <c r="H136" s="792" t="s">
        <v>201</v>
      </c>
      <c r="I136" s="2" t="s">
        <v>3522</v>
      </c>
      <c r="J136" s="2" t="str">
        <f t="shared" si="20"/>
        <v>DHYDPSG-U/Plant Adds/As Filed/EPIS and Dep Exp Calc</v>
      </c>
      <c r="K136" s="720">
        <v>0</v>
      </c>
      <c r="L136" s="720">
        <v>1065138.3799999999</v>
      </c>
      <c r="M136" s="721">
        <v>343393.52999999997</v>
      </c>
      <c r="N136" s="721">
        <v>160675.75</v>
      </c>
      <c r="O136" s="721">
        <v>0</v>
      </c>
      <c r="P136" s="721">
        <v>0</v>
      </c>
      <c r="Q136" s="721">
        <v>2964201.2600000002</v>
      </c>
      <c r="R136" s="721">
        <v>0</v>
      </c>
      <c r="S136" s="721">
        <v>0</v>
      </c>
      <c r="T136" s="721">
        <v>0</v>
      </c>
      <c r="U136" s="721">
        <v>170379.97000000003</v>
      </c>
      <c r="V136" s="721">
        <v>0</v>
      </c>
      <c r="W136" s="721">
        <v>0</v>
      </c>
      <c r="X136" s="721">
        <v>0</v>
      </c>
      <c r="Y136" s="721">
        <v>0</v>
      </c>
      <c r="Z136" s="721">
        <v>0</v>
      </c>
      <c r="AA136" s="721">
        <v>0</v>
      </c>
      <c r="AB136" s="721">
        <v>18444586.530000001</v>
      </c>
      <c r="AC136" s="721">
        <v>1172334.0099999998</v>
      </c>
      <c r="AD136" s="721">
        <v>0</v>
      </c>
      <c r="AE136" s="721">
        <v>0</v>
      </c>
      <c r="AF136" s="721">
        <v>0</v>
      </c>
      <c r="AG136" s="721">
        <v>0</v>
      </c>
      <c r="AH136" s="721">
        <v>0</v>
      </c>
      <c r="AI136" s="719"/>
      <c r="AJ136" s="219"/>
    </row>
    <row r="137" spans="1:36" s="14" customFormat="1">
      <c r="A137" s="1172"/>
      <c r="B137" s="2" t="s">
        <v>16</v>
      </c>
      <c r="C137" s="2" t="s">
        <v>5</v>
      </c>
      <c r="D137" s="2" t="s">
        <v>118</v>
      </c>
      <c r="E137" s="2" t="s">
        <v>60</v>
      </c>
      <c r="F137" s="2" t="s">
        <v>3520</v>
      </c>
      <c r="G137" s="774" t="s">
        <v>354</v>
      </c>
      <c r="H137" s="792" t="s">
        <v>201</v>
      </c>
      <c r="I137" s="2" t="s">
        <v>3522</v>
      </c>
      <c r="J137" s="2" t="str">
        <f t="shared" si="20"/>
        <v>DOTHPDGU/Plant Adds/As Filed/EPIS and Dep Exp Calc</v>
      </c>
      <c r="K137" s="720">
        <v>0</v>
      </c>
      <c r="L137" s="720">
        <v>0</v>
      </c>
      <c r="M137" s="721">
        <v>0</v>
      </c>
      <c r="N137" s="721">
        <v>0</v>
      </c>
      <c r="O137" s="721">
        <v>0</v>
      </c>
      <c r="P137" s="721">
        <v>0</v>
      </c>
      <c r="Q137" s="721">
        <v>0</v>
      </c>
      <c r="R137" s="721">
        <v>0</v>
      </c>
      <c r="S137" s="721">
        <v>0</v>
      </c>
      <c r="T137" s="721">
        <v>0</v>
      </c>
      <c r="U137" s="721">
        <v>0</v>
      </c>
      <c r="V137" s="721">
        <v>0</v>
      </c>
      <c r="W137" s="721">
        <v>0</v>
      </c>
      <c r="X137" s="721">
        <v>0</v>
      </c>
      <c r="Y137" s="721">
        <v>0</v>
      </c>
      <c r="Z137" s="721">
        <v>0</v>
      </c>
      <c r="AA137" s="721">
        <v>0</v>
      </c>
      <c r="AB137" s="721">
        <v>0</v>
      </c>
      <c r="AC137" s="721">
        <v>0</v>
      </c>
      <c r="AD137" s="721">
        <v>0</v>
      </c>
      <c r="AE137" s="721">
        <v>0</v>
      </c>
      <c r="AF137" s="721">
        <v>0</v>
      </c>
      <c r="AG137" s="721">
        <v>0</v>
      </c>
      <c r="AH137" s="721">
        <v>0</v>
      </c>
      <c r="AI137" s="719"/>
      <c r="AJ137" s="219"/>
    </row>
    <row r="138" spans="1:36" s="14" customFormat="1">
      <c r="A138" s="1172"/>
      <c r="B138" s="2" t="s">
        <v>16</v>
      </c>
      <c r="C138" s="2" t="s">
        <v>7</v>
      </c>
      <c r="D138" s="2" t="s">
        <v>119</v>
      </c>
      <c r="E138" s="2" t="s">
        <v>61</v>
      </c>
      <c r="F138" s="2" t="s">
        <v>3520</v>
      </c>
      <c r="G138" s="774" t="s">
        <v>354</v>
      </c>
      <c r="H138" s="792" t="s">
        <v>201</v>
      </c>
      <c r="I138" s="2" t="s">
        <v>3522</v>
      </c>
      <c r="J138" s="2" t="str">
        <f t="shared" si="20"/>
        <v>DOTHPSG/Plant Adds/As Filed/EPIS and Dep Exp Calc</v>
      </c>
      <c r="K138" s="720">
        <v>0</v>
      </c>
      <c r="L138" s="720">
        <v>2920977.8800000004</v>
      </c>
      <c r="M138" s="721">
        <v>-111842.84000000008</v>
      </c>
      <c r="N138" s="721">
        <v>0</v>
      </c>
      <c r="O138" s="721">
        <v>969077.12000000011</v>
      </c>
      <c r="P138" s="721">
        <v>178325</v>
      </c>
      <c r="Q138" s="721">
        <v>736224.97000000009</v>
      </c>
      <c r="R138" s="721">
        <v>0</v>
      </c>
      <c r="S138" s="721">
        <v>0</v>
      </c>
      <c r="T138" s="721">
        <v>0</v>
      </c>
      <c r="U138" s="721">
        <v>0</v>
      </c>
      <c r="V138" s="721">
        <v>254259.26</v>
      </c>
      <c r="W138" s="721">
        <v>672282.02</v>
      </c>
      <c r="X138" s="721">
        <v>571712.88</v>
      </c>
      <c r="Y138" s="721">
        <v>0</v>
      </c>
      <c r="Z138" s="721">
        <v>0</v>
      </c>
      <c r="AA138" s="721">
        <v>17641071.98</v>
      </c>
      <c r="AB138" s="721">
        <v>0</v>
      </c>
      <c r="AC138" s="721">
        <v>3990411.0199999996</v>
      </c>
      <c r="AD138" s="721">
        <v>0</v>
      </c>
      <c r="AE138" s="721">
        <v>0</v>
      </c>
      <c r="AF138" s="721">
        <v>2921306.7</v>
      </c>
      <c r="AG138" s="721">
        <v>2902285.71</v>
      </c>
      <c r="AH138" s="721">
        <v>156887.25</v>
      </c>
      <c r="AI138" s="719"/>
      <c r="AJ138" s="219"/>
    </row>
    <row r="139" spans="1:36" s="14" customFormat="1">
      <c r="A139" s="1172"/>
      <c r="B139" s="2" t="s">
        <v>16</v>
      </c>
      <c r="C139" s="2" t="s">
        <v>18</v>
      </c>
      <c r="D139" s="2" t="s">
        <v>120</v>
      </c>
      <c r="E139" s="2" t="s">
        <v>62</v>
      </c>
      <c r="F139" s="2" t="s">
        <v>3520</v>
      </c>
      <c r="G139" s="774" t="s">
        <v>354</v>
      </c>
      <c r="H139" s="792" t="s">
        <v>201</v>
      </c>
      <c r="I139" s="2" t="s">
        <v>3522</v>
      </c>
      <c r="J139" s="2" t="str">
        <f t="shared" si="20"/>
        <v>DOTHPSG-W/Plant Adds/As Filed/EPIS and Dep Exp Calc</v>
      </c>
      <c r="K139" s="720">
        <v>0</v>
      </c>
      <c r="L139" s="720">
        <v>149794.66</v>
      </c>
      <c r="M139" s="721">
        <v>-27306.45</v>
      </c>
      <c r="N139" s="721">
        <v>1065607.52</v>
      </c>
      <c r="O139" s="721">
        <v>1839261.26</v>
      </c>
      <c r="P139" s="721">
        <v>1282040.8399999999</v>
      </c>
      <c r="Q139" s="721">
        <v>470000.18</v>
      </c>
      <c r="R139" s="721">
        <v>0</v>
      </c>
      <c r="S139" s="721">
        <v>842322.08000000007</v>
      </c>
      <c r="T139" s="721">
        <v>0</v>
      </c>
      <c r="U139" s="721">
        <v>0</v>
      </c>
      <c r="V139" s="721">
        <v>0</v>
      </c>
      <c r="W139" s="721">
        <v>0</v>
      </c>
      <c r="X139" s="721">
        <v>0</v>
      </c>
      <c r="Y139" s="721">
        <v>0</v>
      </c>
      <c r="Z139" s="721">
        <v>0</v>
      </c>
      <c r="AA139" s="721">
        <v>0</v>
      </c>
      <c r="AB139" s="721">
        <v>0</v>
      </c>
      <c r="AC139" s="721">
        <v>2551624.0699999998</v>
      </c>
      <c r="AD139" s="721">
        <v>0</v>
      </c>
      <c r="AE139" s="721">
        <v>849713.23000000045</v>
      </c>
      <c r="AF139" s="721">
        <v>375253.54</v>
      </c>
      <c r="AG139" s="721">
        <v>0</v>
      </c>
      <c r="AH139" s="721">
        <v>0</v>
      </c>
      <c r="AI139" s="719"/>
      <c r="AJ139" s="219"/>
    </row>
    <row r="140" spans="1:36" s="14" customFormat="1">
      <c r="A140" s="1172"/>
      <c r="B140" s="2" t="s">
        <v>16</v>
      </c>
      <c r="C140" s="2" t="s">
        <v>19</v>
      </c>
      <c r="D140" s="2" t="s">
        <v>121</v>
      </c>
      <c r="E140" s="2" t="s">
        <v>63</v>
      </c>
      <c r="F140" s="2" t="s">
        <v>3520</v>
      </c>
      <c r="G140" s="774" t="s">
        <v>354</v>
      </c>
      <c r="H140" s="792" t="s">
        <v>201</v>
      </c>
      <c r="I140" s="2" t="s">
        <v>3522</v>
      </c>
      <c r="J140" s="2" t="str">
        <f t="shared" si="20"/>
        <v>DOTHPSSGCT/Plant Adds/As Filed/EPIS and Dep Exp Calc</v>
      </c>
      <c r="K140" s="720">
        <v>0</v>
      </c>
      <c r="L140" s="720">
        <v>0</v>
      </c>
      <c r="M140" s="721">
        <v>0</v>
      </c>
      <c r="N140" s="721">
        <v>0</v>
      </c>
      <c r="O140" s="721">
        <v>162982.29</v>
      </c>
      <c r="P140" s="721">
        <v>34083.75</v>
      </c>
      <c r="Q140" s="721">
        <v>2552494</v>
      </c>
      <c r="R140" s="721">
        <v>0</v>
      </c>
      <c r="S140" s="721">
        <v>0</v>
      </c>
      <c r="T140" s="721">
        <v>0</v>
      </c>
      <c r="U140" s="721">
        <v>0</v>
      </c>
      <c r="V140" s="721">
        <v>0</v>
      </c>
      <c r="W140" s="721">
        <v>0</v>
      </c>
      <c r="X140" s="721">
        <v>0</v>
      </c>
      <c r="Y140" s="721">
        <v>0</v>
      </c>
      <c r="Z140" s="721">
        <v>0</v>
      </c>
      <c r="AA140" s="721">
        <v>0</v>
      </c>
      <c r="AB140" s="721">
        <v>0</v>
      </c>
      <c r="AC140" s="721">
        <v>106246.59000000001</v>
      </c>
      <c r="AD140" s="721">
        <v>0</v>
      </c>
      <c r="AE140" s="721">
        <v>0</v>
      </c>
      <c r="AF140" s="721">
        <v>0</v>
      </c>
      <c r="AG140" s="721">
        <v>0</v>
      </c>
      <c r="AH140" s="721">
        <v>0</v>
      </c>
      <c r="AI140" s="719"/>
      <c r="AJ140" s="219"/>
    </row>
    <row r="141" spans="1:36" s="14" customFormat="1">
      <c r="A141" s="1172"/>
      <c r="B141" s="2" t="s">
        <v>20</v>
      </c>
      <c r="C141" s="2" t="s">
        <v>1</v>
      </c>
      <c r="D141" s="2" t="s">
        <v>122</v>
      </c>
      <c r="E141" s="2" t="s">
        <v>64</v>
      </c>
      <c r="F141" s="2" t="s">
        <v>3520</v>
      </c>
      <c r="G141" s="774" t="s">
        <v>354</v>
      </c>
      <c r="H141" s="792" t="s">
        <v>201</v>
      </c>
      <c r="I141" s="2" t="s">
        <v>3522</v>
      </c>
      <c r="J141" s="2" t="str">
        <f t="shared" si="20"/>
        <v>DTRNPDGP/Plant Adds/As Filed/EPIS and Dep Exp Calc</v>
      </c>
      <c r="K141" s="720">
        <v>0</v>
      </c>
      <c r="L141" s="720">
        <v>0</v>
      </c>
      <c r="M141" s="721">
        <v>0</v>
      </c>
      <c r="N141" s="721">
        <v>0</v>
      </c>
      <c r="O141" s="721">
        <v>0</v>
      </c>
      <c r="P141" s="721">
        <v>0</v>
      </c>
      <c r="Q141" s="721">
        <v>0</v>
      </c>
      <c r="R141" s="721">
        <v>0</v>
      </c>
      <c r="S141" s="721">
        <v>0</v>
      </c>
      <c r="T141" s="721">
        <v>0</v>
      </c>
      <c r="U141" s="721">
        <v>0</v>
      </c>
      <c r="V141" s="721">
        <v>0</v>
      </c>
      <c r="W141" s="721">
        <v>0</v>
      </c>
      <c r="X141" s="721">
        <v>0</v>
      </c>
      <c r="Y141" s="721">
        <v>0</v>
      </c>
      <c r="Z141" s="721">
        <v>0</v>
      </c>
      <c r="AA141" s="721">
        <v>0</v>
      </c>
      <c r="AB141" s="721">
        <v>0</v>
      </c>
      <c r="AC141" s="721">
        <v>0</v>
      </c>
      <c r="AD141" s="721">
        <v>0</v>
      </c>
      <c r="AE141" s="721">
        <v>0</v>
      </c>
      <c r="AF141" s="721">
        <v>0</v>
      </c>
      <c r="AG141" s="721">
        <v>0</v>
      </c>
      <c r="AH141" s="721">
        <v>0</v>
      </c>
      <c r="AI141" s="719"/>
      <c r="AJ141" s="219"/>
    </row>
    <row r="142" spans="1:36" s="14" customFormat="1">
      <c r="A142" s="1172"/>
      <c r="B142" s="2" t="s">
        <v>20</v>
      </c>
      <c r="C142" s="2" t="s">
        <v>5</v>
      </c>
      <c r="D142" s="2" t="s">
        <v>123</v>
      </c>
      <c r="E142" s="2" t="s">
        <v>65</v>
      </c>
      <c r="F142" s="2" t="s">
        <v>3520</v>
      </c>
      <c r="G142" s="774" t="s">
        <v>354</v>
      </c>
      <c r="H142" s="792" t="s">
        <v>201</v>
      </c>
      <c r="I142" s="2" t="s">
        <v>3522</v>
      </c>
      <c r="J142" s="2" t="str">
        <f t="shared" si="20"/>
        <v>DTRNPDGU/Plant Adds/As Filed/EPIS and Dep Exp Calc</v>
      </c>
      <c r="K142" s="720">
        <v>0</v>
      </c>
      <c r="L142" s="720">
        <v>0</v>
      </c>
      <c r="M142" s="721">
        <v>0</v>
      </c>
      <c r="N142" s="721">
        <v>0</v>
      </c>
      <c r="O142" s="721">
        <v>0</v>
      </c>
      <c r="P142" s="721">
        <v>0</v>
      </c>
      <c r="Q142" s="721">
        <v>0</v>
      </c>
      <c r="R142" s="721">
        <v>0</v>
      </c>
      <c r="S142" s="721">
        <v>0</v>
      </c>
      <c r="T142" s="721">
        <v>0</v>
      </c>
      <c r="U142" s="721">
        <v>0</v>
      </c>
      <c r="V142" s="721">
        <v>0</v>
      </c>
      <c r="W142" s="721">
        <v>0</v>
      </c>
      <c r="X142" s="721">
        <v>0</v>
      </c>
      <c r="Y142" s="721">
        <v>0</v>
      </c>
      <c r="Z142" s="721">
        <v>0</v>
      </c>
      <c r="AA142" s="721">
        <v>0</v>
      </c>
      <c r="AB142" s="721">
        <v>0</v>
      </c>
      <c r="AC142" s="721">
        <v>0</v>
      </c>
      <c r="AD142" s="721">
        <v>0</v>
      </c>
      <c r="AE142" s="721">
        <v>0</v>
      </c>
      <c r="AF142" s="721">
        <v>0</v>
      </c>
      <c r="AG142" s="721">
        <v>0</v>
      </c>
      <c r="AH142" s="721">
        <v>0</v>
      </c>
      <c r="AI142" s="719"/>
      <c r="AJ142" s="219"/>
    </row>
    <row r="143" spans="1:36" s="14" customFormat="1">
      <c r="A143" s="1172"/>
      <c r="B143" s="2" t="s">
        <v>20</v>
      </c>
      <c r="C143" s="2" t="s">
        <v>7</v>
      </c>
      <c r="D143" s="2" t="s">
        <v>124</v>
      </c>
      <c r="E143" s="2" t="s">
        <v>66</v>
      </c>
      <c r="F143" s="2" t="s">
        <v>3520</v>
      </c>
      <c r="G143" s="774" t="s">
        <v>354</v>
      </c>
      <c r="H143" s="792" t="s">
        <v>201</v>
      </c>
      <c r="I143" s="2" t="s">
        <v>3522</v>
      </c>
      <c r="J143" s="2" t="str">
        <f t="shared" si="20"/>
        <v>DTRNPSG/Plant Adds/As Filed/EPIS and Dep Exp Calc</v>
      </c>
      <c r="K143" s="720">
        <v>0</v>
      </c>
      <c r="L143" s="720">
        <v>9587041.0400000028</v>
      </c>
      <c r="M143" s="721">
        <v>14506599.310000002</v>
      </c>
      <c r="N143" s="721">
        <v>8321286.5000000009</v>
      </c>
      <c r="O143" s="721">
        <v>7415505.9700000025</v>
      </c>
      <c r="P143" s="721">
        <v>13675067.210000001</v>
      </c>
      <c r="Q143" s="721">
        <v>23044303.229999997</v>
      </c>
      <c r="R143" s="721">
        <v>3998249.4055000013</v>
      </c>
      <c r="S143" s="721">
        <v>4107318.4005000009</v>
      </c>
      <c r="T143" s="721">
        <v>6156381.0729999999</v>
      </c>
      <c r="U143" s="721">
        <v>8096481.9365000017</v>
      </c>
      <c r="V143" s="721">
        <v>59211961.271500006</v>
      </c>
      <c r="W143" s="721">
        <v>28285384.263000004</v>
      </c>
      <c r="X143" s="721">
        <v>6819799.8254999993</v>
      </c>
      <c r="Y143" s="721">
        <v>26941988.726499997</v>
      </c>
      <c r="Z143" s="721">
        <v>5920381.4619999994</v>
      </c>
      <c r="AA143" s="721">
        <v>10385274.317499999</v>
      </c>
      <c r="AB143" s="721">
        <v>8888997.9525000006</v>
      </c>
      <c r="AC143" s="721">
        <v>74303653.136000007</v>
      </c>
      <c r="AD143" s="721">
        <v>7718373.320448</v>
      </c>
      <c r="AE143" s="721">
        <v>5930627.6858300008</v>
      </c>
      <c r="AF143" s="721">
        <v>23619831.203536004</v>
      </c>
      <c r="AG143" s="721">
        <v>6163251.6201680014</v>
      </c>
      <c r="AH143" s="721">
        <v>415070332.49053997</v>
      </c>
      <c r="AI143" s="719"/>
      <c r="AJ143" s="219"/>
    </row>
    <row r="144" spans="1:36" s="14" customFormat="1">
      <c r="A144" s="1172"/>
      <c r="B144" s="2" t="s">
        <v>23</v>
      </c>
      <c r="C144" s="2" t="s">
        <v>22</v>
      </c>
      <c r="D144" s="2" t="s">
        <v>125</v>
      </c>
      <c r="E144" s="2" t="s">
        <v>67</v>
      </c>
      <c r="F144" s="2" t="s">
        <v>3520</v>
      </c>
      <c r="G144" s="774" t="s">
        <v>354</v>
      </c>
      <c r="H144" s="792" t="s">
        <v>201</v>
      </c>
      <c r="I144" s="2" t="s">
        <v>3522</v>
      </c>
      <c r="J144" s="2" t="str">
        <f t="shared" si="20"/>
        <v>DDSTPCA/Plant Adds/As Filed/EPIS and Dep Exp Calc</v>
      </c>
      <c r="K144" s="720">
        <v>0</v>
      </c>
      <c r="L144" s="720">
        <v>480181.89999999997</v>
      </c>
      <c r="M144" s="721">
        <v>634382.56000000017</v>
      </c>
      <c r="N144" s="721">
        <v>1861440.77</v>
      </c>
      <c r="O144" s="721">
        <v>778690.73256399983</v>
      </c>
      <c r="P144" s="721">
        <v>1002326.4245639999</v>
      </c>
      <c r="Q144" s="721">
        <v>2529582.2102759997</v>
      </c>
      <c r="R144" s="721">
        <v>542499.43299999996</v>
      </c>
      <c r="S144" s="721">
        <v>571405.30299999996</v>
      </c>
      <c r="T144" s="721">
        <v>662849.00399999996</v>
      </c>
      <c r="U144" s="721">
        <v>572783.50699999998</v>
      </c>
      <c r="V144" s="721">
        <v>572159.93900000001</v>
      </c>
      <c r="W144" s="721">
        <v>593011.59</v>
      </c>
      <c r="X144" s="721">
        <v>568145.82499999995</v>
      </c>
      <c r="Y144" s="721">
        <v>673203.90699999989</v>
      </c>
      <c r="Z144" s="721">
        <v>585271.74399999995</v>
      </c>
      <c r="AA144" s="721">
        <v>535640.23600000003</v>
      </c>
      <c r="AB144" s="721">
        <v>499857.91799999995</v>
      </c>
      <c r="AC144" s="721">
        <v>620983.59400000004</v>
      </c>
      <c r="AD144" s="721">
        <v>485509.85563599999</v>
      </c>
      <c r="AE144" s="721">
        <v>489334.89189000003</v>
      </c>
      <c r="AF144" s="721">
        <v>537423.37338200002</v>
      </c>
      <c r="AG144" s="721">
        <v>468290.01610200002</v>
      </c>
      <c r="AH144" s="721">
        <v>478879.913802</v>
      </c>
      <c r="AI144" s="719"/>
      <c r="AJ144" s="219"/>
    </row>
    <row r="145" spans="1:36" s="14" customFormat="1">
      <c r="A145" s="1172"/>
      <c r="B145" s="2" t="s">
        <v>23</v>
      </c>
      <c r="C145" s="2" t="s">
        <v>25</v>
      </c>
      <c r="D145" s="2" t="s">
        <v>126</v>
      </c>
      <c r="E145" s="2" t="s">
        <v>68</v>
      </c>
      <c r="F145" s="2" t="s">
        <v>3520</v>
      </c>
      <c r="G145" s="774" t="s">
        <v>354</v>
      </c>
      <c r="H145" s="792" t="s">
        <v>201</v>
      </c>
      <c r="I145" s="2" t="s">
        <v>3522</v>
      </c>
      <c r="J145" s="2" t="str">
        <f t="shared" si="20"/>
        <v>DDSTPOR/Plant Adds/As Filed/EPIS and Dep Exp Calc</v>
      </c>
      <c r="K145" s="720">
        <v>0</v>
      </c>
      <c r="L145" s="720">
        <v>5779600.0900000017</v>
      </c>
      <c r="M145" s="721">
        <v>8140356.3299999991</v>
      </c>
      <c r="N145" s="721">
        <v>3946671.169999999</v>
      </c>
      <c r="O145" s="721">
        <v>6861133.9220260018</v>
      </c>
      <c r="P145" s="721">
        <v>8912092.0000260007</v>
      </c>
      <c r="Q145" s="721">
        <v>11719002.288034</v>
      </c>
      <c r="R145" s="721">
        <v>2720288.1910000001</v>
      </c>
      <c r="S145" s="721">
        <v>2788909.4389999998</v>
      </c>
      <c r="T145" s="721">
        <v>3141619.28</v>
      </c>
      <c r="U145" s="721">
        <v>2963543.7439999995</v>
      </c>
      <c r="V145" s="721">
        <v>2847799.0040000002</v>
      </c>
      <c r="W145" s="721">
        <v>3041600.085</v>
      </c>
      <c r="X145" s="721">
        <v>2757217.926</v>
      </c>
      <c r="Y145" s="721">
        <v>3094388.0179999997</v>
      </c>
      <c r="Z145" s="721">
        <v>2593819.0029999996</v>
      </c>
      <c r="AA145" s="721">
        <v>2531154.0899999994</v>
      </c>
      <c r="AB145" s="721">
        <v>2448738.7349999999</v>
      </c>
      <c r="AC145" s="721">
        <v>2992036.4850000003</v>
      </c>
      <c r="AD145" s="721">
        <v>3254707.0984999989</v>
      </c>
      <c r="AE145" s="721">
        <v>5972641.5559219997</v>
      </c>
      <c r="AF145" s="721">
        <v>3716226.1003639996</v>
      </c>
      <c r="AG145" s="721">
        <v>3484775.6614539996</v>
      </c>
      <c r="AH145" s="721">
        <v>3384299.274216</v>
      </c>
      <c r="AI145" s="719"/>
      <c r="AJ145" s="219"/>
    </row>
    <row r="146" spans="1:36" s="14" customFormat="1">
      <c r="A146" s="1172"/>
      <c r="B146" s="2" t="s">
        <v>23</v>
      </c>
      <c r="C146" s="2" t="s">
        <v>27</v>
      </c>
      <c r="D146" s="2" t="s">
        <v>127</v>
      </c>
      <c r="E146" s="2" t="s">
        <v>69</v>
      </c>
      <c r="F146" s="2" t="s">
        <v>3520</v>
      </c>
      <c r="G146" s="774" t="s">
        <v>354</v>
      </c>
      <c r="H146" s="792" t="s">
        <v>201</v>
      </c>
      <c r="I146" s="2" t="s">
        <v>3522</v>
      </c>
      <c r="J146" s="2" t="str">
        <f t="shared" si="20"/>
        <v>DDSTPWA/Plant Adds/As Filed/EPIS and Dep Exp Calc</v>
      </c>
      <c r="K146" s="720">
        <v>0</v>
      </c>
      <c r="L146" s="720">
        <v>1187191.6500000001</v>
      </c>
      <c r="M146" s="721">
        <v>705117.35</v>
      </c>
      <c r="N146" s="721">
        <v>1107431.7999999996</v>
      </c>
      <c r="O146" s="721">
        <v>1094767.6054100001</v>
      </c>
      <c r="P146" s="721">
        <v>1409178.8354099998</v>
      </c>
      <c r="Q146" s="721">
        <v>1582892.3416900001</v>
      </c>
      <c r="R146" s="721">
        <v>756135.74999999988</v>
      </c>
      <c r="S146" s="721">
        <v>798123.53</v>
      </c>
      <c r="T146" s="721">
        <v>925940.63499999978</v>
      </c>
      <c r="U146" s="721">
        <v>849882.72699999996</v>
      </c>
      <c r="V146" s="721">
        <v>846904.1399999999</v>
      </c>
      <c r="W146" s="721">
        <v>879300.02899999998</v>
      </c>
      <c r="X146" s="721">
        <v>825679.93200000003</v>
      </c>
      <c r="Y146" s="721">
        <v>922703.35799999989</v>
      </c>
      <c r="Z146" s="721">
        <v>796813.93799999985</v>
      </c>
      <c r="AA146" s="721">
        <v>751548.79499999993</v>
      </c>
      <c r="AB146" s="721">
        <v>619745.07399999991</v>
      </c>
      <c r="AC146" s="721">
        <v>813463.09199999995</v>
      </c>
      <c r="AD146" s="721">
        <v>743080.20776999998</v>
      </c>
      <c r="AE146" s="721">
        <v>767596.51445799996</v>
      </c>
      <c r="AF146" s="721">
        <v>899154.54284799984</v>
      </c>
      <c r="AG146" s="721">
        <v>805337.36799799989</v>
      </c>
      <c r="AH146" s="721">
        <v>1818845.1378260001</v>
      </c>
      <c r="AI146" s="719"/>
      <c r="AJ146" s="219"/>
    </row>
    <row r="147" spans="1:36" s="14" customFormat="1">
      <c r="A147" s="1172"/>
      <c r="B147" s="2" t="s">
        <v>23</v>
      </c>
      <c r="C147" s="2" t="s">
        <v>29</v>
      </c>
      <c r="D147" s="2" t="s">
        <v>128</v>
      </c>
      <c r="E147" s="2" t="s">
        <v>70</v>
      </c>
      <c r="F147" s="2" t="s">
        <v>3520</v>
      </c>
      <c r="G147" s="774" t="s">
        <v>354</v>
      </c>
      <c r="H147" s="792" t="s">
        <v>201</v>
      </c>
      <c r="I147" s="2" t="s">
        <v>3522</v>
      </c>
      <c r="J147" s="2" t="str">
        <f t="shared" si="20"/>
        <v>DDSTPWYP/Plant Adds/As Filed/EPIS and Dep Exp Calc</v>
      </c>
      <c r="K147" s="720">
        <v>0</v>
      </c>
      <c r="L147" s="720">
        <v>4370966.7600000007</v>
      </c>
      <c r="M147" s="721">
        <v>4126937.7100000009</v>
      </c>
      <c r="N147" s="721">
        <v>3309044.6</v>
      </c>
      <c r="O147" s="721">
        <v>7709253.759962</v>
      </c>
      <c r="P147" s="721">
        <v>3360272.4872199995</v>
      </c>
      <c r="Q147" s="721">
        <v>3202090.8119319999</v>
      </c>
      <c r="R147" s="721">
        <v>1346805.4580000003</v>
      </c>
      <c r="S147" s="721">
        <v>1310088.2890000001</v>
      </c>
      <c r="T147" s="721">
        <v>1361186.0380000002</v>
      </c>
      <c r="U147" s="721">
        <v>1432755.669</v>
      </c>
      <c r="V147" s="721">
        <v>1429209.9980000001</v>
      </c>
      <c r="W147" s="721">
        <v>1483218.3530000001</v>
      </c>
      <c r="X147" s="721">
        <v>1595717.9780000004</v>
      </c>
      <c r="Y147" s="721">
        <v>1704720.4129999999</v>
      </c>
      <c r="Z147" s="721">
        <v>1544873.8090000001</v>
      </c>
      <c r="AA147" s="721">
        <v>1489718.5730000001</v>
      </c>
      <c r="AB147" s="721">
        <v>1402017.649</v>
      </c>
      <c r="AC147" s="721">
        <v>2624687.773</v>
      </c>
      <c r="AD147" s="721">
        <v>1164054.51636</v>
      </c>
      <c r="AE147" s="721">
        <v>1206736.0537319998</v>
      </c>
      <c r="AF147" s="721">
        <v>1260167.5509800001</v>
      </c>
      <c r="AG147" s="721">
        <v>1387133.777372</v>
      </c>
      <c r="AH147" s="721">
        <v>1443636.5297199998</v>
      </c>
      <c r="AI147" s="719"/>
      <c r="AJ147" s="219"/>
    </row>
    <row r="148" spans="1:36" s="14" customFormat="1">
      <c r="A148" s="1172"/>
      <c r="B148" s="2" t="s">
        <v>23</v>
      </c>
      <c r="C148" s="2" t="s">
        <v>31</v>
      </c>
      <c r="D148" s="2" t="s">
        <v>129</v>
      </c>
      <c r="E148" s="2" t="s">
        <v>71</v>
      </c>
      <c r="F148" s="2" t="s">
        <v>3520</v>
      </c>
      <c r="G148" s="774" t="s">
        <v>354</v>
      </c>
      <c r="H148" s="792" t="s">
        <v>201</v>
      </c>
      <c r="I148" s="2" t="s">
        <v>3522</v>
      </c>
      <c r="J148" s="2" t="str">
        <f t="shared" si="20"/>
        <v>DDSTPUT/Plant Adds/As Filed/EPIS and Dep Exp Calc</v>
      </c>
      <c r="K148" s="720">
        <v>0</v>
      </c>
      <c r="L148" s="720">
        <v>7738561.8899999997</v>
      </c>
      <c r="M148" s="721">
        <v>8556060.9700000044</v>
      </c>
      <c r="N148" s="721">
        <v>9258306.2600000016</v>
      </c>
      <c r="O148" s="721">
        <v>11175046.114581998</v>
      </c>
      <c r="P148" s="721">
        <v>15736649.459419999</v>
      </c>
      <c r="Q148" s="721">
        <v>14850736.961252002</v>
      </c>
      <c r="R148" s="721">
        <v>3567729.6455000006</v>
      </c>
      <c r="S148" s="721">
        <v>3376100.7715000003</v>
      </c>
      <c r="T148" s="721">
        <v>5603055.6129999999</v>
      </c>
      <c r="U148" s="721">
        <v>3831907.3815000006</v>
      </c>
      <c r="V148" s="721">
        <v>33743271.225500003</v>
      </c>
      <c r="W148" s="721">
        <v>11573784.403000001</v>
      </c>
      <c r="X148" s="721">
        <v>4702684.7555</v>
      </c>
      <c r="Y148" s="721">
        <v>5115272.0055000018</v>
      </c>
      <c r="Z148" s="721">
        <v>4598330.9989999998</v>
      </c>
      <c r="AA148" s="721">
        <v>4350740.3454999998</v>
      </c>
      <c r="AB148" s="721">
        <v>3962755.3215000001</v>
      </c>
      <c r="AC148" s="721">
        <v>4623498.2129999995</v>
      </c>
      <c r="AD148" s="721">
        <v>3624030.7644300009</v>
      </c>
      <c r="AE148" s="721">
        <v>3449732.2310180003</v>
      </c>
      <c r="AF148" s="721">
        <v>3675134.4662300004</v>
      </c>
      <c r="AG148" s="721">
        <v>3920555.0932179997</v>
      </c>
      <c r="AH148" s="721">
        <v>11001728.60203</v>
      </c>
      <c r="AI148" s="719"/>
      <c r="AJ148" s="219"/>
    </row>
    <row r="149" spans="1:36" s="14" customFormat="1">
      <c r="A149" s="1172"/>
      <c r="B149" s="2" t="s">
        <v>23</v>
      </c>
      <c r="C149" s="2" t="s">
        <v>33</v>
      </c>
      <c r="D149" s="2" t="s">
        <v>130</v>
      </c>
      <c r="E149" s="2" t="s">
        <v>72</v>
      </c>
      <c r="F149" s="2" t="s">
        <v>3520</v>
      </c>
      <c r="G149" s="774" t="s">
        <v>354</v>
      </c>
      <c r="H149" s="792" t="s">
        <v>201</v>
      </c>
      <c r="I149" s="2" t="s">
        <v>3522</v>
      </c>
      <c r="J149" s="2" t="str">
        <f t="shared" si="20"/>
        <v>DDSTPID/Plant Adds/As Filed/EPIS and Dep Exp Calc</v>
      </c>
      <c r="K149" s="720">
        <v>0</v>
      </c>
      <c r="L149" s="720">
        <v>621330.52</v>
      </c>
      <c r="M149" s="721">
        <v>806860.94000000006</v>
      </c>
      <c r="N149" s="721">
        <v>950602.63</v>
      </c>
      <c r="O149" s="721">
        <v>988894.78545600025</v>
      </c>
      <c r="P149" s="721">
        <v>992412.68336000026</v>
      </c>
      <c r="Q149" s="721">
        <v>1023230.8068160001</v>
      </c>
      <c r="R149" s="721">
        <v>1092955.4710000001</v>
      </c>
      <c r="S149" s="721">
        <v>1069640.561</v>
      </c>
      <c r="T149" s="721">
        <v>1138131.577</v>
      </c>
      <c r="U149" s="721">
        <v>1225836.1470000001</v>
      </c>
      <c r="V149" s="721">
        <v>1204658.851</v>
      </c>
      <c r="W149" s="721">
        <v>1255135.6779999998</v>
      </c>
      <c r="X149" s="721">
        <v>1255091.2510000002</v>
      </c>
      <c r="Y149" s="721">
        <v>1326390.882</v>
      </c>
      <c r="Z149" s="721">
        <v>1237361.3970000001</v>
      </c>
      <c r="AA149" s="721">
        <v>1168521.142</v>
      </c>
      <c r="AB149" s="721">
        <v>1131123.6410000001</v>
      </c>
      <c r="AC149" s="721">
        <v>1195153.402</v>
      </c>
      <c r="AD149" s="721">
        <v>546348.75658799999</v>
      </c>
      <c r="AE149" s="721">
        <v>522228.39692799991</v>
      </c>
      <c r="AF149" s="721">
        <v>593625.47164599993</v>
      </c>
      <c r="AG149" s="721">
        <v>683421.14947599987</v>
      </c>
      <c r="AH149" s="721">
        <v>663141.62644800008</v>
      </c>
      <c r="AI149" s="719"/>
      <c r="AJ149" s="219"/>
    </row>
    <row r="150" spans="1:36" s="14" customFormat="1">
      <c r="A150" s="1172"/>
      <c r="B150" s="2" t="s">
        <v>23</v>
      </c>
      <c r="C150" s="2" t="s">
        <v>35</v>
      </c>
      <c r="D150" s="2" t="s">
        <v>131</v>
      </c>
      <c r="E150" s="2" t="s">
        <v>73</v>
      </c>
      <c r="F150" s="2" t="s">
        <v>3520</v>
      </c>
      <c r="G150" s="774" t="s">
        <v>354</v>
      </c>
      <c r="H150" s="792" t="s">
        <v>201</v>
      </c>
      <c r="I150" s="2" t="s">
        <v>3522</v>
      </c>
      <c r="J150" s="2" t="str">
        <f t="shared" si="20"/>
        <v>DDSTPWYU/Plant Adds/As Filed/EPIS and Dep Exp Calc</v>
      </c>
      <c r="K150" s="720">
        <v>0</v>
      </c>
      <c r="L150" s="720">
        <v>0</v>
      </c>
      <c r="M150" s="721">
        <v>0</v>
      </c>
      <c r="N150" s="721">
        <v>0</v>
      </c>
      <c r="O150" s="721">
        <v>0</v>
      </c>
      <c r="P150" s="721">
        <v>0</v>
      </c>
      <c r="Q150" s="721">
        <v>0</v>
      </c>
      <c r="R150" s="721">
        <v>0</v>
      </c>
      <c r="S150" s="721">
        <v>0</v>
      </c>
      <c r="T150" s="721">
        <v>0</v>
      </c>
      <c r="U150" s="721">
        <v>0</v>
      </c>
      <c r="V150" s="721">
        <v>0</v>
      </c>
      <c r="W150" s="721">
        <v>0</v>
      </c>
      <c r="X150" s="721">
        <v>0</v>
      </c>
      <c r="Y150" s="721">
        <v>0</v>
      </c>
      <c r="Z150" s="721">
        <v>0</v>
      </c>
      <c r="AA150" s="721">
        <v>0</v>
      </c>
      <c r="AB150" s="721">
        <v>0</v>
      </c>
      <c r="AC150" s="721">
        <v>0</v>
      </c>
      <c r="AD150" s="721">
        <v>0</v>
      </c>
      <c r="AE150" s="721">
        <v>0</v>
      </c>
      <c r="AF150" s="721">
        <v>0</v>
      </c>
      <c r="AG150" s="721">
        <v>0</v>
      </c>
      <c r="AH150" s="721">
        <v>0</v>
      </c>
      <c r="AI150" s="719"/>
      <c r="AJ150" s="219"/>
    </row>
    <row r="151" spans="1:36" s="14" customFormat="1">
      <c r="A151" s="1172"/>
      <c r="B151" s="2" t="s">
        <v>36</v>
      </c>
      <c r="C151" s="2" t="s">
        <v>22</v>
      </c>
      <c r="D151" s="2" t="s">
        <v>132</v>
      </c>
      <c r="E151" s="2" t="s">
        <v>74</v>
      </c>
      <c r="F151" s="2" t="s">
        <v>3520</v>
      </c>
      <c r="G151" s="774" t="s">
        <v>354</v>
      </c>
      <c r="H151" s="792" t="s">
        <v>201</v>
      </c>
      <c r="I151" s="2" t="s">
        <v>3522</v>
      </c>
      <c r="J151" s="2" t="str">
        <f t="shared" si="20"/>
        <v>DGNLPCA/Plant Adds/As Filed/EPIS and Dep Exp Calc</v>
      </c>
      <c r="K151" s="720">
        <v>0</v>
      </c>
      <c r="L151" s="720">
        <v>14029.489999999998</v>
      </c>
      <c r="M151" s="721">
        <v>32154.319999999996</v>
      </c>
      <c r="N151" s="721">
        <v>245265.03999999998</v>
      </c>
      <c r="O151" s="721">
        <v>287812.33452999999</v>
      </c>
      <c r="P151" s="721">
        <v>277430.20853</v>
      </c>
      <c r="Q151" s="721">
        <v>2326770.0836140001</v>
      </c>
      <c r="R151" s="721">
        <v>71853.861000000004</v>
      </c>
      <c r="S151" s="721">
        <v>110204.648</v>
      </c>
      <c r="T151" s="721">
        <v>54244.301000000007</v>
      </c>
      <c r="U151" s="721">
        <v>288001.587</v>
      </c>
      <c r="V151" s="721">
        <v>53612.581000000006</v>
      </c>
      <c r="W151" s="721">
        <v>609254.20212000003</v>
      </c>
      <c r="X151" s="721">
        <v>53296.721000000005</v>
      </c>
      <c r="Y151" s="721">
        <v>53903.182000000001</v>
      </c>
      <c r="Z151" s="721">
        <v>457850.19199999998</v>
      </c>
      <c r="AA151" s="721">
        <v>82431.462</v>
      </c>
      <c r="AB151" s="721">
        <v>53127.650999999998</v>
      </c>
      <c r="AC151" s="721">
        <v>52560.777000000002</v>
      </c>
      <c r="AD151" s="721">
        <v>102262.63009999999</v>
      </c>
      <c r="AE151" s="721">
        <v>108401.31771</v>
      </c>
      <c r="AF151" s="721">
        <v>153425.35554000002</v>
      </c>
      <c r="AG151" s="721">
        <v>133289.94466400001</v>
      </c>
      <c r="AH151" s="721">
        <v>127358.16249999999</v>
      </c>
      <c r="AI151" s="719"/>
      <c r="AJ151" s="219"/>
    </row>
    <row r="152" spans="1:36" s="14" customFormat="1">
      <c r="A152" s="1172"/>
      <c r="B152" s="2" t="s">
        <v>36</v>
      </c>
      <c r="C152" s="2" t="s">
        <v>25</v>
      </c>
      <c r="D152" s="2" t="s">
        <v>133</v>
      </c>
      <c r="E152" s="2" t="s">
        <v>75</v>
      </c>
      <c r="F152" s="2" t="s">
        <v>3520</v>
      </c>
      <c r="G152" s="774" t="s">
        <v>354</v>
      </c>
      <c r="H152" s="792" t="s">
        <v>201</v>
      </c>
      <c r="I152" s="2" t="s">
        <v>3522</v>
      </c>
      <c r="J152" s="2" t="str">
        <f t="shared" si="20"/>
        <v>DGNLPOR/Plant Adds/As Filed/EPIS and Dep Exp Calc</v>
      </c>
      <c r="K152" s="720">
        <v>0</v>
      </c>
      <c r="L152" s="720">
        <v>377378.4</v>
      </c>
      <c r="M152" s="721">
        <v>268714.78000000003</v>
      </c>
      <c r="N152" s="721">
        <v>3694782.1400000006</v>
      </c>
      <c r="O152" s="721">
        <v>3670132.1241449993</v>
      </c>
      <c r="P152" s="721">
        <v>4028416.8451449997</v>
      </c>
      <c r="Q152" s="721">
        <v>7542813.008351</v>
      </c>
      <c r="R152" s="721">
        <v>1413002.9840000002</v>
      </c>
      <c r="S152" s="721">
        <v>3299055.6230000001</v>
      </c>
      <c r="T152" s="721">
        <v>608642.20400000003</v>
      </c>
      <c r="U152" s="721">
        <v>918619.47699999996</v>
      </c>
      <c r="V152" s="721">
        <v>2049151.4040000001</v>
      </c>
      <c r="W152" s="721">
        <v>3169797.9896600004</v>
      </c>
      <c r="X152" s="721">
        <v>319521.28399999999</v>
      </c>
      <c r="Y152" s="721">
        <v>1056182.5789999999</v>
      </c>
      <c r="Z152" s="721">
        <v>2231318.0070000002</v>
      </c>
      <c r="AA152" s="721">
        <v>299410.299</v>
      </c>
      <c r="AB152" s="721">
        <v>499811.17700000003</v>
      </c>
      <c r="AC152" s="721">
        <v>795836.049</v>
      </c>
      <c r="AD152" s="721">
        <v>685949.07354400004</v>
      </c>
      <c r="AE152" s="721">
        <v>693456.97726200009</v>
      </c>
      <c r="AF152" s="721">
        <v>704382.93610400008</v>
      </c>
      <c r="AG152" s="721">
        <v>700616.57838800002</v>
      </c>
      <c r="AH152" s="721">
        <v>695980.40482400008</v>
      </c>
      <c r="AI152" s="719"/>
      <c r="AJ152" s="219"/>
    </row>
    <row r="153" spans="1:36" s="14" customFormat="1">
      <c r="A153" s="1172"/>
      <c r="B153" s="2" t="s">
        <v>36</v>
      </c>
      <c r="C153" s="2" t="s">
        <v>27</v>
      </c>
      <c r="D153" s="2" t="s">
        <v>134</v>
      </c>
      <c r="E153" s="2" t="s">
        <v>76</v>
      </c>
      <c r="F153" s="2" t="s">
        <v>3520</v>
      </c>
      <c r="G153" s="774" t="s">
        <v>354</v>
      </c>
      <c r="H153" s="792" t="s">
        <v>201</v>
      </c>
      <c r="I153" s="2" t="s">
        <v>3522</v>
      </c>
      <c r="J153" s="2" t="str">
        <f t="shared" si="20"/>
        <v>DGNLPWA/Plant Adds/As Filed/EPIS and Dep Exp Calc</v>
      </c>
      <c r="K153" s="720">
        <v>0</v>
      </c>
      <c r="L153" s="720">
        <v>613094.36999999988</v>
      </c>
      <c r="M153" s="721">
        <v>444837.77999999991</v>
      </c>
      <c r="N153" s="721">
        <v>1355219.04</v>
      </c>
      <c r="O153" s="721">
        <v>772030.05132500001</v>
      </c>
      <c r="P153" s="721">
        <v>661524.21632499993</v>
      </c>
      <c r="Q153" s="721">
        <v>786613.45803500002</v>
      </c>
      <c r="R153" s="721">
        <v>63653.749000000003</v>
      </c>
      <c r="S153" s="721">
        <v>585140.429</v>
      </c>
      <c r="T153" s="721">
        <v>210333.46900000001</v>
      </c>
      <c r="U153" s="721">
        <v>66957.553</v>
      </c>
      <c r="V153" s="721">
        <v>67127.129000000015</v>
      </c>
      <c r="W153" s="721">
        <v>403909.11222000001</v>
      </c>
      <c r="X153" s="721">
        <v>67477.52900000001</v>
      </c>
      <c r="Y153" s="721">
        <v>67681.508000000002</v>
      </c>
      <c r="Z153" s="721">
        <v>65220.213000000003</v>
      </c>
      <c r="AA153" s="721">
        <v>64944.748000000007</v>
      </c>
      <c r="AB153" s="721">
        <v>301927.13699999999</v>
      </c>
      <c r="AC153" s="721">
        <v>63277.748000000007</v>
      </c>
      <c r="AD153" s="721">
        <v>125413.00373000001</v>
      </c>
      <c r="AE153" s="721">
        <v>126924.62887599999</v>
      </c>
      <c r="AF153" s="721">
        <v>130557.89429000003</v>
      </c>
      <c r="AG153" s="721">
        <v>129690.007552</v>
      </c>
      <c r="AH153" s="721">
        <v>127985.44901000003</v>
      </c>
      <c r="AI153" s="719"/>
      <c r="AJ153" s="219"/>
    </row>
    <row r="154" spans="1:36" s="14" customFormat="1">
      <c r="A154" s="1172"/>
      <c r="B154" s="2" t="s">
        <v>36</v>
      </c>
      <c r="C154" s="2" t="s">
        <v>29</v>
      </c>
      <c r="D154" s="2" t="s">
        <v>135</v>
      </c>
      <c r="E154" s="2" t="s">
        <v>77</v>
      </c>
      <c r="F154" s="2" t="s">
        <v>3520</v>
      </c>
      <c r="G154" s="774" t="s">
        <v>354</v>
      </c>
      <c r="H154" s="792" t="s">
        <v>201</v>
      </c>
      <c r="I154" s="2" t="s">
        <v>3522</v>
      </c>
      <c r="J154" s="2" t="str">
        <f t="shared" si="20"/>
        <v>DGNLPWYP/Plant Adds/As Filed/EPIS and Dep Exp Calc</v>
      </c>
      <c r="K154" s="720">
        <v>0</v>
      </c>
      <c r="L154" s="720">
        <v>1563621.7000000002</v>
      </c>
      <c r="M154" s="721">
        <v>261647.78999999998</v>
      </c>
      <c r="N154" s="721">
        <v>2033053.5699999998</v>
      </c>
      <c r="O154" s="721">
        <v>699774.74839599989</v>
      </c>
      <c r="P154" s="721">
        <v>3097746.8146000002</v>
      </c>
      <c r="Q154" s="721">
        <v>1091599.9220799999</v>
      </c>
      <c r="R154" s="721">
        <v>1071342.1129999999</v>
      </c>
      <c r="S154" s="721">
        <v>694234.71600000001</v>
      </c>
      <c r="T154" s="721">
        <v>871222.73300000001</v>
      </c>
      <c r="U154" s="721">
        <v>236818.91600000003</v>
      </c>
      <c r="V154" s="721">
        <v>240581.29300000003</v>
      </c>
      <c r="W154" s="721">
        <v>469183.36100000003</v>
      </c>
      <c r="X154" s="721">
        <v>517104.29300000001</v>
      </c>
      <c r="Y154" s="721">
        <v>298489.86100000003</v>
      </c>
      <c r="Z154" s="721">
        <v>627583.35600000003</v>
      </c>
      <c r="AA154" s="721">
        <v>419959.90099999995</v>
      </c>
      <c r="AB154" s="721">
        <v>634838.51600000006</v>
      </c>
      <c r="AC154" s="721">
        <v>671443.86100000003</v>
      </c>
      <c r="AD154" s="721">
        <v>284442.57652</v>
      </c>
      <c r="AE154" s="721">
        <v>307401.330992</v>
      </c>
      <c r="AF154" s="721">
        <v>265439.35674000002</v>
      </c>
      <c r="AG154" s="721">
        <v>263114.39133200003</v>
      </c>
      <c r="AH154" s="721">
        <v>266999.51300000004</v>
      </c>
      <c r="AI154" s="719"/>
      <c r="AJ154" s="219"/>
    </row>
    <row r="155" spans="1:36" s="14" customFormat="1">
      <c r="A155" s="1172"/>
      <c r="B155" s="2" t="s">
        <v>36</v>
      </c>
      <c r="C155" s="2" t="s">
        <v>31</v>
      </c>
      <c r="D155" s="2" t="s">
        <v>136</v>
      </c>
      <c r="E155" s="2" t="s">
        <v>78</v>
      </c>
      <c r="F155" s="2" t="s">
        <v>3520</v>
      </c>
      <c r="G155" s="774" t="s">
        <v>354</v>
      </c>
      <c r="H155" s="792" t="s">
        <v>201</v>
      </c>
      <c r="I155" s="2" t="s">
        <v>3522</v>
      </c>
      <c r="J155" s="2" t="str">
        <f t="shared" si="20"/>
        <v>DGNLPUT/Plant Adds/As Filed/EPIS and Dep Exp Calc</v>
      </c>
      <c r="K155" s="720">
        <v>0</v>
      </c>
      <c r="L155" s="720">
        <v>6284424.4400000023</v>
      </c>
      <c r="M155" s="721">
        <v>582839.56999999995</v>
      </c>
      <c r="N155" s="721">
        <v>1327776.18</v>
      </c>
      <c r="O155" s="721">
        <v>2742463.4523560004</v>
      </c>
      <c r="P155" s="721">
        <v>5657536.3405999998</v>
      </c>
      <c r="Q155" s="721">
        <v>4990763.6628799997</v>
      </c>
      <c r="R155" s="721">
        <v>748154.43700000003</v>
      </c>
      <c r="S155" s="721">
        <v>2200856.7379999999</v>
      </c>
      <c r="T155" s="721">
        <v>1534384.6170000001</v>
      </c>
      <c r="U155" s="721">
        <v>1370292.6380000003</v>
      </c>
      <c r="V155" s="721">
        <v>789260.33699999994</v>
      </c>
      <c r="W155" s="721">
        <v>2877773.2629999993</v>
      </c>
      <c r="X155" s="721">
        <v>1019509.197</v>
      </c>
      <c r="Y155" s="721">
        <v>672729.44500000007</v>
      </c>
      <c r="Z155" s="721">
        <v>654154.30800000008</v>
      </c>
      <c r="AA155" s="721">
        <v>1242511.825</v>
      </c>
      <c r="AB155" s="721">
        <v>695795.99800000014</v>
      </c>
      <c r="AC155" s="721">
        <v>1984399.8650000002</v>
      </c>
      <c r="AD155" s="721">
        <v>974149.07114200003</v>
      </c>
      <c r="AE155" s="721">
        <v>558719.01005599997</v>
      </c>
      <c r="AF155" s="721">
        <v>506768.15614199999</v>
      </c>
      <c r="AG155" s="721">
        <v>497665.51877600001</v>
      </c>
      <c r="AH155" s="721">
        <v>538193.51154200011</v>
      </c>
      <c r="AI155" s="719"/>
      <c r="AJ155" s="219"/>
    </row>
    <row r="156" spans="1:36" s="14" customFormat="1">
      <c r="A156" s="1172"/>
      <c r="B156" s="2" t="s">
        <v>36</v>
      </c>
      <c r="C156" s="2" t="s">
        <v>33</v>
      </c>
      <c r="D156" s="2" t="s">
        <v>137</v>
      </c>
      <c r="E156" s="2" t="s">
        <v>79</v>
      </c>
      <c r="F156" s="2" t="s">
        <v>3520</v>
      </c>
      <c r="G156" s="774" t="s">
        <v>354</v>
      </c>
      <c r="H156" s="792" t="s">
        <v>201</v>
      </c>
      <c r="I156" s="2" t="s">
        <v>3522</v>
      </c>
      <c r="J156" s="2" t="str">
        <f t="shared" si="20"/>
        <v>DGNLPID/Plant Adds/As Filed/EPIS and Dep Exp Calc</v>
      </c>
      <c r="K156" s="720">
        <v>0</v>
      </c>
      <c r="L156" s="720">
        <v>1543495.82</v>
      </c>
      <c r="M156" s="721">
        <v>71644.100000000006</v>
      </c>
      <c r="N156" s="721">
        <v>181850.48</v>
      </c>
      <c r="O156" s="721">
        <v>216948.77924799998</v>
      </c>
      <c r="P156" s="721">
        <v>440465.86479999998</v>
      </c>
      <c r="Q156" s="721">
        <v>386785.57504000003</v>
      </c>
      <c r="R156" s="721">
        <v>143867.87</v>
      </c>
      <c r="S156" s="721">
        <v>556643.89599999995</v>
      </c>
      <c r="T156" s="721">
        <v>148540.82</v>
      </c>
      <c r="U156" s="721">
        <v>1097622.906</v>
      </c>
      <c r="V156" s="721">
        <v>150984.60999999999</v>
      </c>
      <c r="W156" s="721">
        <v>152408.59399999998</v>
      </c>
      <c r="X156" s="721">
        <v>242861.14</v>
      </c>
      <c r="Y156" s="721">
        <v>375825.45400000003</v>
      </c>
      <c r="Z156" s="721">
        <v>232714.71600000001</v>
      </c>
      <c r="AA156" s="721">
        <v>157612.90399999998</v>
      </c>
      <c r="AB156" s="721">
        <v>331503.576</v>
      </c>
      <c r="AC156" s="721">
        <v>169223.85399999999</v>
      </c>
      <c r="AD156" s="721">
        <v>148566.67975200003</v>
      </c>
      <c r="AE156" s="721">
        <v>155865.58094400002</v>
      </c>
      <c r="AF156" s="721">
        <v>147156.26111200001</v>
      </c>
      <c r="AG156" s="721">
        <v>145204.04658400003</v>
      </c>
      <c r="AH156" s="721">
        <v>148856.28039200002</v>
      </c>
      <c r="AI156" s="719"/>
      <c r="AJ156" s="219"/>
    </row>
    <row r="157" spans="1:36" s="14" customFormat="1">
      <c r="A157" s="1172"/>
      <c r="B157" s="2" t="s">
        <v>36</v>
      </c>
      <c r="C157" s="2" t="s">
        <v>35</v>
      </c>
      <c r="D157" s="2" t="s">
        <v>138</v>
      </c>
      <c r="E157" s="2" t="s">
        <v>80</v>
      </c>
      <c r="F157" s="2" t="s">
        <v>3520</v>
      </c>
      <c r="G157" s="774" t="s">
        <v>354</v>
      </c>
      <c r="H157" s="792" t="s">
        <v>201</v>
      </c>
      <c r="I157" s="2" t="s">
        <v>3522</v>
      </c>
      <c r="J157" s="2" t="str">
        <f t="shared" si="20"/>
        <v>DGNLPWYU/Plant Adds/As Filed/EPIS and Dep Exp Calc</v>
      </c>
      <c r="K157" s="720">
        <v>0</v>
      </c>
      <c r="L157" s="720">
        <v>0</v>
      </c>
      <c r="M157" s="721">
        <v>0</v>
      </c>
      <c r="N157" s="721">
        <v>0</v>
      </c>
      <c r="O157" s="721">
        <v>0</v>
      </c>
      <c r="P157" s="721">
        <v>0</v>
      </c>
      <c r="Q157" s="721">
        <v>0</v>
      </c>
      <c r="R157" s="721">
        <v>0</v>
      </c>
      <c r="S157" s="721">
        <v>0</v>
      </c>
      <c r="T157" s="721">
        <v>0</v>
      </c>
      <c r="U157" s="721">
        <v>0</v>
      </c>
      <c r="V157" s="721">
        <v>0</v>
      </c>
      <c r="W157" s="721">
        <v>0</v>
      </c>
      <c r="X157" s="721">
        <v>0</v>
      </c>
      <c r="Y157" s="721">
        <v>0</v>
      </c>
      <c r="Z157" s="721">
        <v>0</v>
      </c>
      <c r="AA157" s="721">
        <v>0</v>
      </c>
      <c r="AB157" s="721">
        <v>0</v>
      </c>
      <c r="AC157" s="721">
        <v>0</v>
      </c>
      <c r="AD157" s="721">
        <v>0</v>
      </c>
      <c r="AE157" s="721">
        <v>0</v>
      </c>
      <c r="AF157" s="721">
        <v>0</v>
      </c>
      <c r="AG157" s="721">
        <v>0</v>
      </c>
      <c r="AH157" s="721">
        <v>0</v>
      </c>
      <c r="AI157" s="719"/>
      <c r="AJ157" s="219"/>
    </row>
    <row r="158" spans="1:36" s="14" customFormat="1">
      <c r="A158" s="1172"/>
      <c r="B158" s="2" t="s">
        <v>36</v>
      </c>
      <c r="C158" s="2" t="s">
        <v>1</v>
      </c>
      <c r="D158" s="2" t="s">
        <v>139</v>
      </c>
      <c r="E158" s="2" t="s">
        <v>81</v>
      </c>
      <c r="F158" s="2" t="s">
        <v>3520</v>
      </c>
      <c r="G158" s="774" t="s">
        <v>354</v>
      </c>
      <c r="H158" s="792" t="s">
        <v>201</v>
      </c>
      <c r="I158" s="2" t="s">
        <v>3522</v>
      </c>
      <c r="J158" s="2" t="str">
        <f t="shared" si="20"/>
        <v>DGNLPDGP/Plant Adds/As Filed/EPIS and Dep Exp Calc</v>
      </c>
      <c r="K158" s="720">
        <v>0</v>
      </c>
      <c r="L158" s="720">
        <v>0</v>
      </c>
      <c r="M158" s="721">
        <v>0</v>
      </c>
      <c r="N158" s="721">
        <v>0</v>
      </c>
      <c r="O158" s="721">
        <v>0</v>
      </c>
      <c r="P158" s="721">
        <v>0</v>
      </c>
      <c r="Q158" s="721">
        <v>0</v>
      </c>
      <c r="R158" s="721">
        <v>0</v>
      </c>
      <c r="S158" s="721">
        <v>0</v>
      </c>
      <c r="T158" s="721">
        <v>0</v>
      </c>
      <c r="U158" s="721">
        <v>0</v>
      </c>
      <c r="V158" s="721">
        <v>0</v>
      </c>
      <c r="W158" s="721">
        <v>0</v>
      </c>
      <c r="X158" s="721">
        <v>0</v>
      </c>
      <c r="Y158" s="721">
        <v>0</v>
      </c>
      <c r="Z158" s="721">
        <v>0</v>
      </c>
      <c r="AA158" s="721">
        <v>0</v>
      </c>
      <c r="AB158" s="721">
        <v>0</v>
      </c>
      <c r="AC158" s="721">
        <v>0</v>
      </c>
      <c r="AD158" s="721">
        <v>0</v>
      </c>
      <c r="AE158" s="721">
        <v>0</v>
      </c>
      <c r="AF158" s="721">
        <v>0</v>
      </c>
      <c r="AG158" s="721">
        <v>0</v>
      </c>
      <c r="AH158" s="721">
        <v>0</v>
      </c>
      <c r="AI158" s="719"/>
      <c r="AJ158" s="219"/>
    </row>
    <row r="159" spans="1:36" s="14" customFormat="1">
      <c r="A159" s="1172"/>
      <c r="B159" s="2" t="s">
        <v>36</v>
      </c>
      <c r="C159" s="2" t="s">
        <v>5</v>
      </c>
      <c r="D159" s="2" t="s">
        <v>140</v>
      </c>
      <c r="E159" s="2" t="s">
        <v>82</v>
      </c>
      <c r="F159" s="2" t="s">
        <v>3520</v>
      </c>
      <c r="G159" s="774" t="s">
        <v>354</v>
      </c>
      <c r="H159" s="792" t="s">
        <v>201</v>
      </c>
      <c r="I159" s="2" t="s">
        <v>3522</v>
      </c>
      <c r="J159" s="2" t="str">
        <f t="shared" si="20"/>
        <v>DGNLPDGU/Plant Adds/As Filed/EPIS and Dep Exp Calc</v>
      </c>
      <c r="K159" s="720">
        <v>0</v>
      </c>
      <c r="L159" s="720">
        <v>0</v>
      </c>
      <c r="M159" s="721">
        <v>0</v>
      </c>
      <c r="N159" s="721">
        <v>0</v>
      </c>
      <c r="O159" s="721">
        <v>0</v>
      </c>
      <c r="P159" s="721">
        <v>0</v>
      </c>
      <c r="Q159" s="721">
        <v>0</v>
      </c>
      <c r="R159" s="721">
        <v>0</v>
      </c>
      <c r="S159" s="721">
        <v>0</v>
      </c>
      <c r="T159" s="721">
        <v>0</v>
      </c>
      <c r="U159" s="721">
        <v>0</v>
      </c>
      <c r="V159" s="721">
        <v>0</v>
      </c>
      <c r="W159" s="721">
        <v>0</v>
      </c>
      <c r="X159" s="721">
        <v>0</v>
      </c>
      <c r="Y159" s="721">
        <v>0</v>
      </c>
      <c r="Z159" s="721">
        <v>0</v>
      </c>
      <c r="AA159" s="721">
        <v>0</v>
      </c>
      <c r="AB159" s="721">
        <v>0</v>
      </c>
      <c r="AC159" s="721">
        <v>0</v>
      </c>
      <c r="AD159" s="721">
        <v>0</v>
      </c>
      <c r="AE159" s="721">
        <v>0</v>
      </c>
      <c r="AF159" s="721">
        <v>0</v>
      </c>
      <c r="AG159" s="721">
        <v>0</v>
      </c>
      <c r="AH159" s="721">
        <v>0</v>
      </c>
      <c r="AI159" s="719"/>
      <c r="AJ159" s="219"/>
    </row>
    <row r="160" spans="1:36" s="14" customFormat="1">
      <c r="A160" s="1172"/>
      <c r="B160" s="2" t="s">
        <v>36</v>
      </c>
      <c r="C160" s="2" t="s">
        <v>7</v>
      </c>
      <c r="D160" s="2" t="s">
        <v>141</v>
      </c>
      <c r="E160" s="2" t="s">
        <v>83</v>
      </c>
      <c r="F160" s="2" t="s">
        <v>3520</v>
      </c>
      <c r="G160" s="774" t="s">
        <v>354</v>
      </c>
      <c r="H160" s="792" t="s">
        <v>201</v>
      </c>
      <c r="I160" s="2" t="s">
        <v>3522</v>
      </c>
      <c r="J160" s="2" t="str">
        <f t="shared" si="20"/>
        <v>DGNLPSG/Plant Adds/As Filed/EPIS and Dep Exp Calc</v>
      </c>
      <c r="K160" s="720">
        <v>0</v>
      </c>
      <c r="L160" s="720">
        <v>2760.72</v>
      </c>
      <c r="M160" s="721">
        <v>1862547.37</v>
      </c>
      <c r="N160" s="721">
        <v>1657769.83</v>
      </c>
      <c r="O160" s="721">
        <v>600296</v>
      </c>
      <c r="P160" s="721">
        <v>3567680.6799999997</v>
      </c>
      <c r="Q160" s="721">
        <v>6447014.4740000004</v>
      </c>
      <c r="R160" s="721">
        <v>9000</v>
      </c>
      <c r="S160" s="721">
        <v>525900</v>
      </c>
      <c r="T160" s="721">
        <v>1615212.6300000004</v>
      </c>
      <c r="U160" s="721">
        <v>2250</v>
      </c>
      <c r="V160" s="721">
        <v>177935.76</v>
      </c>
      <c r="W160" s="721">
        <v>631915.13</v>
      </c>
      <c r="X160" s="721">
        <v>226560</v>
      </c>
      <c r="Y160" s="721">
        <v>959550</v>
      </c>
      <c r="Z160" s="721">
        <v>1145209.1000000001</v>
      </c>
      <c r="AA160" s="721">
        <v>1623004</v>
      </c>
      <c r="AB160" s="721">
        <v>12000</v>
      </c>
      <c r="AC160" s="721">
        <v>3670632.45</v>
      </c>
      <c r="AD160" s="721">
        <v>6108</v>
      </c>
      <c r="AE160" s="721">
        <v>5090</v>
      </c>
      <c r="AF160" s="721">
        <v>2036</v>
      </c>
      <c r="AG160" s="721">
        <v>1527</v>
      </c>
      <c r="AH160" s="721">
        <v>1527</v>
      </c>
      <c r="AI160" s="719"/>
      <c r="AJ160" s="219"/>
    </row>
    <row r="161" spans="1:36" s="14" customFormat="1">
      <c r="A161" s="1172"/>
      <c r="B161" s="2" t="s">
        <v>36</v>
      </c>
      <c r="C161" s="2" t="s">
        <v>38</v>
      </c>
      <c r="D161" s="2" t="s">
        <v>142</v>
      </c>
      <c r="E161" s="2" t="s">
        <v>84</v>
      </c>
      <c r="F161" s="2" t="s">
        <v>3520</v>
      </c>
      <c r="G161" s="774" t="s">
        <v>354</v>
      </c>
      <c r="H161" s="792" t="s">
        <v>201</v>
      </c>
      <c r="I161" s="2" t="s">
        <v>3522</v>
      </c>
      <c r="J161" s="2" t="str">
        <f t="shared" si="20"/>
        <v>DGNLPSO/Plant Adds/As Filed/EPIS and Dep Exp Calc</v>
      </c>
      <c r="K161" s="720">
        <v>0</v>
      </c>
      <c r="L161" s="720">
        <v>1067000</v>
      </c>
      <c r="M161" s="721">
        <v>479000</v>
      </c>
      <c r="N161" s="721">
        <v>1083000</v>
      </c>
      <c r="O161" s="721">
        <v>1848239.1934056601</v>
      </c>
      <c r="P161" s="721">
        <v>2185960.5184513181</v>
      </c>
      <c r="Q161" s="721">
        <v>5600661.6147671621</v>
      </c>
      <c r="R161" s="721">
        <v>1530129.4672539078</v>
      </c>
      <c r="S161" s="721">
        <v>334217.37508091441</v>
      </c>
      <c r="T161" s="721">
        <v>280438.57998746168</v>
      </c>
      <c r="U161" s="721">
        <v>289879.62221361289</v>
      </c>
      <c r="V161" s="721">
        <v>247734.36890299115</v>
      </c>
      <c r="W161" s="721">
        <v>668839.72105190856</v>
      </c>
      <c r="X161" s="721">
        <v>1022994.7665300252</v>
      </c>
      <c r="Y161" s="721">
        <v>676991.18107037758</v>
      </c>
      <c r="Z161" s="721">
        <v>890289.32139617065</v>
      </c>
      <c r="AA161" s="721">
        <v>1635593.1359218899</v>
      </c>
      <c r="AB161" s="721">
        <v>1923891.7556727405</v>
      </c>
      <c r="AC161" s="721">
        <v>2309634.5959177325</v>
      </c>
      <c r="AD161" s="721">
        <v>1615254.1822045813</v>
      </c>
      <c r="AE161" s="721">
        <v>383931.79868707765</v>
      </c>
      <c r="AF161" s="721">
        <v>320077.51805613679</v>
      </c>
      <c r="AG161" s="721">
        <v>328171.17483676423</v>
      </c>
      <c r="AH161" s="721">
        <v>1145714.9913776247</v>
      </c>
      <c r="AI161" s="719"/>
      <c r="AJ161" s="219"/>
    </row>
    <row r="162" spans="1:36" s="14" customFormat="1">
      <c r="A162" s="1172"/>
      <c r="B162" s="2" t="s">
        <v>36</v>
      </c>
      <c r="C162" s="2" t="s">
        <v>12</v>
      </c>
      <c r="D162" s="2" t="s">
        <v>143</v>
      </c>
      <c r="E162" s="2" t="s">
        <v>85</v>
      </c>
      <c r="F162" s="2" t="s">
        <v>3520</v>
      </c>
      <c r="G162" s="774" t="s">
        <v>354</v>
      </c>
      <c r="H162" s="792" t="s">
        <v>201</v>
      </c>
      <c r="I162" s="2" t="s">
        <v>3522</v>
      </c>
      <c r="J162" s="2" t="str">
        <f t="shared" si="20"/>
        <v>DGNLPSSGCH/Plant Adds/As Filed/EPIS and Dep Exp Calc</v>
      </c>
      <c r="K162" s="720">
        <v>0</v>
      </c>
      <c r="L162" s="720">
        <v>0</v>
      </c>
      <c r="M162" s="721">
        <v>0</v>
      </c>
      <c r="N162" s="721">
        <v>0</v>
      </c>
      <c r="O162" s="721">
        <v>0</v>
      </c>
      <c r="P162" s="721">
        <v>0</v>
      </c>
      <c r="Q162" s="721">
        <v>0</v>
      </c>
      <c r="R162" s="721">
        <v>0</v>
      </c>
      <c r="S162" s="721">
        <v>0</v>
      </c>
      <c r="T162" s="721">
        <v>0</v>
      </c>
      <c r="U162" s="721">
        <v>0</v>
      </c>
      <c r="V162" s="721">
        <v>0</v>
      </c>
      <c r="W162" s="721">
        <v>0</v>
      </c>
      <c r="X162" s="721">
        <v>0</v>
      </c>
      <c r="Y162" s="721">
        <v>0</v>
      </c>
      <c r="Z162" s="721">
        <v>0</v>
      </c>
      <c r="AA162" s="721">
        <v>0</v>
      </c>
      <c r="AB162" s="721">
        <v>0</v>
      </c>
      <c r="AC162" s="721">
        <v>0</v>
      </c>
      <c r="AD162" s="721">
        <v>0</v>
      </c>
      <c r="AE162" s="721">
        <v>0</v>
      </c>
      <c r="AF162" s="721">
        <v>0</v>
      </c>
      <c r="AG162" s="721">
        <v>0</v>
      </c>
      <c r="AH162" s="721">
        <v>0</v>
      </c>
      <c r="AI162" s="719"/>
      <c r="AJ162" s="219"/>
    </row>
    <row r="163" spans="1:36" s="14" customFormat="1">
      <c r="A163" s="1172"/>
      <c r="B163" s="2" t="s">
        <v>36</v>
      </c>
      <c r="C163" s="2" t="s">
        <v>19</v>
      </c>
      <c r="D163" s="2" t="s">
        <v>144</v>
      </c>
      <c r="E163" s="2" t="s">
        <v>86</v>
      </c>
      <c r="F163" s="2" t="s">
        <v>3520</v>
      </c>
      <c r="G163" s="774" t="s">
        <v>354</v>
      </c>
      <c r="H163" s="792" t="s">
        <v>201</v>
      </c>
      <c r="I163" s="2" t="s">
        <v>3522</v>
      </c>
      <c r="J163" s="2" t="str">
        <f t="shared" si="20"/>
        <v>DGNLPSSGCT/Plant Adds/As Filed/EPIS and Dep Exp Calc</v>
      </c>
      <c r="K163" s="720">
        <v>0</v>
      </c>
      <c r="L163" s="720">
        <v>0</v>
      </c>
      <c r="M163" s="721">
        <v>0</v>
      </c>
      <c r="N163" s="721">
        <v>0</v>
      </c>
      <c r="O163" s="721">
        <v>0</v>
      </c>
      <c r="P163" s="721">
        <v>0</v>
      </c>
      <c r="Q163" s="721">
        <v>0</v>
      </c>
      <c r="R163" s="721">
        <v>0</v>
      </c>
      <c r="S163" s="721">
        <v>0</v>
      </c>
      <c r="T163" s="721">
        <v>0</v>
      </c>
      <c r="U163" s="721">
        <v>0</v>
      </c>
      <c r="V163" s="721">
        <v>0</v>
      </c>
      <c r="W163" s="721">
        <v>0</v>
      </c>
      <c r="X163" s="721">
        <v>0</v>
      </c>
      <c r="Y163" s="721">
        <v>0</v>
      </c>
      <c r="Z163" s="721">
        <v>0</v>
      </c>
      <c r="AA163" s="721">
        <v>0</v>
      </c>
      <c r="AB163" s="721">
        <v>0</v>
      </c>
      <c r="AC163" s="721">
        <v>0</v>
      </c>
      <c r="AD163" s="721">
        <v>0</v>
      </c>
      <c r="AE163" s="721">
        <v>0</v>
      </c>
      <c r="AF163" s="721">
        <v>0</v>
      </c>
      <c r="AG163" s="721">
        <v>0</v>
      </c>
      <c r="AH163" s="721">
        <v>0</v>
      </c>
      <c r="AI163" s="719"/>
      <c r="AJ163" s="219"/>
    </row>
    <row r="164" spans="1:36" s="14" customFormat="1">
      <c r="A164" s="1172"/>
      <c r="B164" s="2" t="s">
        <v>36</v>
      </c>
      <c r="C164" s="2" t="s">
        <v>40</v>
      </c>
      <c r="D164" s="2" t="s">
        <v>145</v>
      </c>
      <c r="E164" s="2" t="s">
        <v>87</v>
      </c>
      <c r="F164" s="2" t="s">
        <v>3520</v>
      </c>
      <c r="G164" s="774" t="s">
        <v>354</v>
      </c>
      <c r="H164" s="792" t="s">
        <v>201</v>
      </c>
      <c r="I164" s="2" t="s">
        <v>3522</v>
      </c>
      <c r="J164" s="2" t="str">
        <f t="shared" si="20"/>
        <v>DGNLPCN/Plant Adds/As Filed/EPIS and Dep Exp Calc</v>
      </c>
      <c r="K164" s="720">
        <v>0</v>
      </c>
      <c r="L164" s="720">
        <v>0</v>
      </c>
      <c r="M164" s="721">
        <v>0</v>
      </c>
      <c r="N164" s="721">
        <v>0</v>
      </c>
      <c r="O164" s="721">
        <v>0</v>
      </c>
      <c r="P164" s="721">
        <v>0</v>
      </c>
      <c r="Q164" s="721">
        <v>0</v>
      </c>
      <c r="R164" s="721">
        <v>0</v>
      </c>
      <c r="S164" s="721">
        <v>0</v>
      </c>
      <c r="T164" s="721">
        <v>0</v>
      </c>
      <c r="U164" s="721">
        <v>0</v>
      </c>
      <c r="V164" s="721">
        <v>0</v>
      </c>
      <c r="W164" s="721">
        <v>0</v>
      </c>
      <c r="X164" s="721">
        <v>0</v>
      </c>
      <c r="Y164" s="721">
        <v>0</v>
      </c>
      <c r="Z164" s="721">
        <v>0</v>
      </c>
      <c r="AA164" s="721">
        <v>0</v>
      </c>
      <c r="AB164" s="721">
        <v>0</v>
      </c>
      <c r="AC164" s="721">
        <v>0</v>
      </c>
      <c r="AD164" s="721">
        <v>0</v>
      </c>
      <c r="AE164" s="721">
        <v>0</v>
      </c>
      <c r="AF164" s="721">
        <v>0</v>
      </c>
      <c r="AG164" s="721">
        <v>0</v>
      </c>
      <c r="AH164" s="721">
        <v>0</v>
      </c>
      <c r="AI164" s="719"/>
      <c r="AJ164" s="219"/>
    </row>
    <row r="165" spans="1:36" s="14" customFormat="1">
      <c r="A165" s="1172"/>
      <c r="B165" s="2" t="s">
        <v>36</v>
      </c>
      <c r="C165" s="2" t="s">
        <v>42</v>
      </c>
      <c r="D165" s="2" t="s">
        <v>146</v>
      </c>
      <c r="E165" s="2" t="s">
        <v>88</v>
      </c>
      <c r="F165" s="2" t="s">
        <v>3520</v>
      </c>
      <c r="G165" s="774" t="s">
        <v>354</v>
      </c>
      <c r="H165" s="792" t="s">
        <v>201</v>
      </c>
      <c r="I165" s="2" t="s">
        <v>3522</v>
      </c>
      <c r="J165" s="2" t="str">
        <f t="shared" si="20"/>
        <v>DGNLPSE/Plant Adds/As Filed/EPIS and Dep Exp Calc</v>
      </c>
      <c r="K165" s="720">
        <v>0</v>
      </c>
      <c r="L165" s="720">
        <v>0</v>
      </c>
      <c r="M165" s="721">
        <v>0</v>
      </c>
      <c r="N165" s="721">
        <v>0</v>
      </c>
      <c r="O165" s="721">
        <v>0</v>
      </c>
      <c r="P165" s="721">
        <v>0</v>
      </c>
      <c r="Q165" s="721">
        <v>0</v>
      </c>
      <c r="R165" s="721">
        <v>0</v>
      </c>
      <c r="S165" s="721">
        <v>0</v>
      </c>
      <c r="T165" s="721">
        <v>0</v>
      </c>
      <c r="U165" s="721">
        <v>0</v>
      </c>
      <c r="V165" s="721">
        <v>0</v>
      </c>
      <c r="W165" s="721">
        <v>0</v>
      </c>
      <c r="X165" s="721">
        <v>0</v>
      </c>
      <c r="Y165" s="721">
        <v>0</v>
      </c>
      <c r="Z165" s="721">
        <v>0</v>
      </c>
      <c r="AA165" s="721">
        <v>0</v>
      </c>
      <c r="AB165" s="721">
        <v>0</v>
      </c>
      <c r="AC165" s="721">
        <v>0</v>
      </c>
      <c r="AD165" s="721">
        <v>0</v>
      </c>
      <c r="AE165" s="721">
        <v>0</v>
      </c>
      <c r="AF165" s="721">
        <v>0</v>
      </c>
      <c r="AG165" s="721">
        <v>0</v>
      </c>
      <c r="AH165" s="721">
        <v>0</v>
      </c>
      <c r="AI165" s="719"/>
      <c r="AJ165" s="219"/>
    </row>
    <row r="166" spans="1:36" s="14" customFormat="1">
      <c r="A166" s="1172"/>
      <c r="B166" s="2" t="s">
        <v>44</v>
      </c>
      <c r="C166" s="2" t="s">
        <v>42</v>
      </c>
      <c r="D166" s="2" t="s">
        <v>147</v>
      </c>
      <c r="E166" s="2" t="s">
        <v>89</v>
      </c>
      <c r="F166" s="2" t="s">
        <v>3520</v>
      </c>
      <c r="G166" s="774" t="s">
        <v>354</v>
      </c>
      <c r="H166" s="792" t="s">
        <v>201</v>
      </c>
      <c r="I166" s="2" t="s">
        <v>3522</v>
      </c>
      <c r="J166" s="2" t="str">
        <f t="shared" si="20"/>
        <v>DMNGPSE/Plant Adds/As Filed/EPIS and Dep Exp Calc</v>
      </c>
      <c r="K166" s="720">
        <v>0</v>
      </c>
      <c r="L166" s="720">
        <v>1023602.19</v>
      </c>
      <c r="M166" s="721">
        <v>1877432.5</v>
      </c>
      <c r="N166" s="721">
        <v>83371.279999999984</v>
      </c>
      <c r="O166" s="721">
        <v>2631452.2999999998</v>
      </c>
      <c r="P166" s="721">
        <v>933057.75</v>
      </c>
      <c r="Q166" s="721">
        <v>3585564.82</v>
      </c>
      <c r="R166" s="721">
        <v>2541858.08</v>
      </c>
      <c r="S166" s="721">
        <v>813000</v>
      </c>
      <c r="T166" s="721">
        <v>658916.51999999979</v>
      </c>
      <c r="U166" s="721">
        <v>189000</v>
      </c>
      <c r="V166" s="721">
        <v>997000</v>
      </c>
      <c r="W166" s="721">
        <v>1203000</v>
      </c>
      <c r="X166" s="721">
        <v>1417000</v>
      </c>
      <c r="Y166" s="721">
        <v>487000</v>
      </c>
      <c r="Z166" s="721">
        <v>282000</v>
      </c>
      <c r="AA166" s="721">
        <v>367000</v>
      </c>
      <c r="AB166" s="721">
        <v>401000</v>
      </c>
      <c r="AC166" s="721">
        <v>4268263.0999999996</v>
      </c>
      <c r="AD166" s="721">
        <v>15000</v>
      </c>
      <c r="AE166" s="721">
        <v>48000</v>
      </c>
      <c r="AF166" s="721">
        <v>225000</v>
      </c>
      <c r="AG166" s="721">
        <v>48000</v>
      </c>
      <c r="AH166" s="721">
        <v>488000</v>
      </c>
      <c r="AI166" s="719"/>
      <c r="AJ166" s="219"/>
    </row>
    <row r="167" spans="1:36" s="14" customFormat="1">
      <c r="A167" s="1172"/>
      <c r="B167" s="2" t="s">
        <v>45</v>
      </c>
      <c r="C167" s="3" t="s">
        <v>22</v>
      </c>
      <c r="D167" s="2" t="s">
        <v>149</v>
      </c>
      <c r="E167" s="2" t="s">
        <v>90</v>
      </c>
      <c r="F167" s="2" t="s">
        <v>3520</v>
      </c>
      <c r="G167" s="774" t="s">
        <v>354</v>
      </c>
      <c r="H167" s="792" t="s">
        <v>201</v>
      </c>
      <c r="I167" s="2" t="s">
        <v>3522</v>
      </c>
      <c r="J167" s="2" t="str">
        <f t="shared" si="20"/>
        <v>AINTPCA/Plant Adds/As Filed/EPIS and Dep Exp Calc</v>
      </c>
      <c r="K167" s="720">
        <v>0</v>
      </c>
      <c r="L167" s="720">
        <v>0</v>
      </c>
      <c r="M167" s="721">
        <v>0</v>
      </c>
      <c r="N167" s="721">
        <v>0</v>
      </c>
      <c r="O167" s="721">
        <v>0</v>
      </c>
      <c r="P167" s="721">
        <v>0</v>
      </c>
      <c r="Q167" s="721">
        <v>0</v>
      </c>
      <c r="R167" s="721">
        <v>0</v>
      </c>
      <c r="S167" s="721">
        <v>0</v>
      </c>
      <c r="T167" s="721">
        <v>0</v>
      </c>
      <c r="U167" s="721">
        <v>0</v>
      </c>
      <c r="V167" s="721">
        <v>0</v>
      </c>
      <c r="W167" s="721">
        <v>0</v>
      </c>
      <c r="X167" s="721">
        <v>0</v>
      </c>
      <c r="Y167" s="721">
        <v>0</v>
      </c>
      <c r="Z167" s="721">
        <v>0</v>
      </c>
      <c r="AA167" s="721">
        <v>0</v>
      </c>
      <c r="AB167" s="721">
        <v>0</v>
      </c>
      <c r="AC167" s="721">
        <v>0</v>
      </c>
      <c r="AD167" s="721">
        <v>0</v>
      </c>
      <c r="AE167" s="721">
        <v>0</v>
      </c>
      <c r="AF167" s="721">
        <v>0</v>
      </c>
      <c r="AG167" s="721">
        <v>0</v>
      </c>
      <c r="AH167" s="721">
        <v>0</v>
      </c>
      <c r="AI167" s="719"/>
      <c r="AJ167" s="219"/>
    </row>
    <row r="168" spans="1:36" s="14" customFormat="1">
      <c r="A168" s="1172"/>
      <c r="B168" s="2" t="s">
        <v>45</v>
      </c>
      <c r="C168" s="3" t="s">
        <v>40</v>
      </c>
      <c r="D168" s="2" t="s">
        <v>150</v>
      </c>
      <c r="E168" s="2" t="s">
        <v>91</v>
      </c>
      <c r="F168" s="2" t="s">
        <v>3520</v>
      </c>
      <c r="G168" s="774" t="s">
        <v>354</v>
      </c>
      <c r="H168" s="792" t="s">
        <v>201</v>
      </c>
      <c r="I168" s="2" t="s">
        <v>3522</v>
      </c>
      <c r="J168" s="2" t="str">
        <f t="shared" si="20"/>
        <v>AINTPCN/Plant Adds/As Filed/EPIS and Dep Exp Calc</v>
      </c>
      <c r="K168" s="720">
        <v>0</v>
      </c>
      <c r="L168" s="720">
        <v>0</v>
      </c>
      <c r="M168" s="721">
        <v>0</v>
      </c>
      <c r="N168" s="721">
        <v>0</v>
      </c>
      <c r="O168" s="721">
        <v>0</v>
      </c>
      <c r="P168" s="721">
        <v>0</v>
      </c>
      <c r="Q168" s="721">
        <v>0</v>
      </c>
      <c r="R168" s="721">
        <v>0</v>
      </c>
      <c r="S168" s="721">
        <v>0</v>
      </c>
      <c r="T168" s="721">
        <v>0</v>
      </c>
      <c r="U168" s="721">
        <v>0</v>
      </c>
      <c r="V168" s="721">
        <v>0</v>
      </c>
      <c r="W168" s="721">
        <v>0</v>
      </c>
      <c r="X168" s="721">
        <v>0</v>
      </c>
      <c r="Y168" s="721">
        <v>0</v>
      </c>
      <c r="Z168" s="721">
        <v>0</v>
      </c>
      <c r="AA168" s="721">
        <v>0</v>
      </c>
      <c r="AB168" s="721">
        <v>0</v>
      </c>
      <c r="AC168" s="721">
        <v>0</v>
      </c>
      <c r="AD168" s="721">
        <v>0</v>
      </c>
      <c r="AE168" s="721">
        <v>0</v>
      </c>
      <c r="AF168" s="721">
        <v>0</v>
      </c>
      <c r="AG168" s="721">
        <v>0</v>
      </c>
      <c r="AH168" s="721">
        <v>0</v>
      </c>
      <c r="AI168" s="719"/>
      <c r="AJ168" s="219"/>
    </row>
    <row r="169" spans="1:36" s="14" customFormat="1">
      <c r="A169" s="1172"/>
      <c r="B169" s="2" t="s">
        <v>45</v>
      </c>
      <c r="C169" s="4" t="s">
        <v>33</v>
      </c>
      <c r="D169" s="2" t="s">
        <v>153</v>
      </c>
      <c r="E169" s="2" t="s">
        <v>94</v>
      </c>
      <c r="F169" s="2" t="s">
        <v>3520</v>
      </c>
      <c r="G169" s="774" t="s">
        <v>354</v>
      </c>
      <c r="H169" s="792" t="s">
        <v>201</v>
      </c>
      <c r="I169" s="2" t="s">
        <v>3522</v>
      </c>
      <c r="J169" s="2" t="str">
        <f t="shared" si="20"/>
        <v>AINTPID/Plant Adds/As Filed/EPIS and Dep Exp Calc</v>
      </c>
      <c r="K169" s="720">
        <v>0</v>
      </c>
      <c r="L169" s="720">
        <v>0</v>
      </c>
      <c r="M169" s="721">
        <v>0</v>
      </c>
      <c r="N169" s="721">
        <v>0</v>
      </c>
      <c r="O169" s="721">
        <v>0</v>
      </c>
      <c r="P169" s="721">
        <v>0</v>
      </c>
      <c r="Q169" s="721">
        <v>0</v>
      </c>
      <c r="R169" s="721">
        <v>0</v>
      </c>
      <c r="S169" s="721">
        <v>0</v>
      </c>
      <c r="T169" s="721">
        <v>0</v>
      </c>
      <c r="U169" s="721">
        <v>0</v>
      </c>
      <c r="V169" s="721">
        <v>0</v>
      </c>
      <c r="W169" s="721">
        <v>0</v>
      </c>
      <c r="X169" s="721">
        <v>0</v>
      </c>
      <c r="Y169" s="721">
        <v>0</v>
      </c>
      <c r="Z169" s="721">
        <v>0</v>
      </c>
      <c r="AA169" s="721">
        <v>0</v>
      </c>
      <c r="AB169" s="721">
        <v>0</v>
      </c>
      <c r="AC169" s="721">
        <v>0</v>
      </c>
      <c r="AD169" s="721">
        <v>0</v>
      </c>
      <c r="AE169" s="721">
        <v>0</v>
      </c>
      <c r="AF169" s="721">
        <v>0</v>
      </c>
      <c r="AG169" s="721">
        <v>0</v>
      </c>
      <c r="AH169" s="721">
        <v>0</v>
      </c>
      <c r="AI169" s="719"/>
      <c r="AJ169" s="219"/>
    </row>
    <row r="170" spans="1:36" s="14" customFormat="1">
      <c r="A170" s="1172"/>
      <c r="B170" s="2" t="s">
        <v>45</v>
      </c>
      <c r="C170" s="3" t="s">
        <v>25</v>
      </c>
      <c r="D170" s="2" t="s">
        <v>154</v>
      </c>
      <c r="E170" s="2" t="s">
        <v>95</v>
      </c>
      <c r="F170" s="2" t="s">
        <v>3520</v>
      </c>
      <c r="G170" s="774" t="s">
        <v>354</v>
      </c>
      <c r="H170" s="792" t="s">
        <v>201</v>
      </c>
      <c r="I170" s="2" t="s">
        <v>3522</v>
      </c>
      <c r="J170" s="2" t="str">
        <f t="shared" si="20"/>
        <v>AINTPOR/Plant Adds/As Filed/EPIS and Dep Exp Calc</v>
      </c>
      <c r="K170" s="720">
        <v>0</v>
      </c>
      <c r="L170" s="720">
        <v>0</v>
      </c>
      <c r="M170" s="721">
        <v>0</v>
      </c>
      <c r="N170" s="721">
        <v>0</v>
      </c>
      <c r="O170" s="721">
        <v>0</v>
      </c>
      <c r="P170" s="721">
        <v>0</v>
      </c>
      <c r="Q170" s="721">
        <v>0</v>
      </c>
      <c r="R170" s="721">
        <v>0</v>
      </c>
      <c r="S170" s="721">
        <v>0</v>
      </c>
      <c r="T170" s="721">
        <v>0</v>
      </c>
      <c r="U170" s="721">
        <v>0</v>
      </c>
      <c r="V170" s="721">
        <v>0</v>
      </c>
      <c r="W170" s="721">
        <v>0</v>
      </c>
      <c r="X170" s="721">
        <v>0</v>
      </c>
      <c r="Y170" s="721">
        <v>0</v>
      </c>
      <c r="Z170" s="721">
        <v>0</v>
      </c>
      <c r="AA170" s="721">
        <v>0</v>
      </c>
      <c r="AB170" s="721">
        <v>0</v>
      </c>
      <c r="AC170" s="721">
        <v>0</v>
      </c>
      <c r="AD170" s="721">
        <v>0</v>
      </c>
      <c r="AE170" s="721">
        <v>0</v>
      </c>
      <c r="AF170" s="721">
        <v>0</v>
      </c>
      <c r="AG170" s="721">
        <v>0</v>
      </c>
      <c r="AH170" s="721">
        <v>0</v>
      </c>
      <c r="AI170" s="719"/>
      <c r="AJ170" s="219"/>
    </row>
    <row r="171" spans="1:36" s="14" customFormat="1">
      <c r="A171" s="1172"/>
      <c r="B171" s="2" t="s">
        <v>45</v>
      </c>
      <c r="C171" s="3" t="s">
        <v>42</v>
      </c>
      <c r="D171" s="2" t="s">
        <v>155</v>
      </c>
      <c r="E171" s="2" t="s">
        <v>96</v>
      </c>
      <c r="F171" s="2" t="s">
        <v>3520</v>
      </c>
      <c r="G171" s="774" t="s">
        <v>354</v>
      </c>
      <c r="H171" s="792" t="s">
        <v>201</v>
      </c>
      <c r="I171" s="2" t="s">
        <v>3522</v>
      </c>
      <c r="J171" s="2" t="str">
        <f t="shared" si="20"/>
        <v>AINTPSE/Plant Adds/As Filed/EPIS and Dep Exp Calc</v>
      </c>
      <c r="K171" s="720">
        <v>0</v>
      </c>
      <c r="L171" s="720">
        <v>0</v>
      </c>
      <c r="M171" s="721">
        <v>0</v>
      </c>
      <c r="N171" s="721">
        <v>0</v>
      </c>
      <c r="O171" s="721">
        <v>0</v>
      </c>
      <c r="P171" s="721">
        <v>0</v>
      </c>
      <c r="Q171" s="721">
        <v>0</v>
      </c>
      <c r="R171" s="721">
        <v>0</v>
      </c>
      <c r="S171" s="721">
        <v>0</v>
      </c>
      <c r="T171" s="721">
        <v>0</v>
      </c>
      <c r="U171" s="721">
        <v>0</v>
      </c>
      <c r="V171" s="721">
        <v>0</v>
      </c>
      <c r="W171" s="721">
        <v>0</v>
      </c>
      <c r="X171" s="721">
        <v>0</v>
      </c>
      <c r="Y171" s="721">
        <v>0</v>
      </c>
      <c r="Z171" s="721">
        <v>0</v>
      </c>
      <c r="AA171" s="721">
        <v>0</v>
      </c>
      <c r="AB171" s="721">
        <v>0</v>
      </c>
      <c r="AC171" s="721">
        <v>0</v>
      </c>
      <c r="AD171" s="721">
        <v>0</v>
      </c>
      <c r="AE171" s="721">
        <v>0</v>
      </c>
      <c r="AF171" s="721">
        <v>0</v>
      </c>
      <c r="AG171" s="721">
        <v>0</v>
      </c>
      <c r="AH171" s="721">
        <v>0</v>
      </c>
      <c r="AI171" s="719"/>
      <c r="AJ171" s="219"/>
    </row>
    <row r="172" spans="1:36" s="14" customFormat="1">
      <c r="A172" s="1172"/>
      <c r="B172" s="2" t="s">
        <v>45</v>
      </c>
      <c r="C172" s="3" t="s">
        <v>7</v>
      </c>
      <c r="D172" s="2" t="s">
        <v>156</v>
      </c>
      <c r="E172" s="2" t="s">
        <v>97</v>
      </c>
      <c r="F172" s="2" t="s">
        <v>3520</v>
      </c>
      <c r="G172" s="774" t="s">
        <v>354</v>
      </c>
      <c r="H172" s="792" t="s">
        <v>201</v>
      </c>
      <c r="I172" s="2" t="s">
        <v>3522</v>
      </c>
      <c r="J172" s="2" t="str">
        <f t="shared" si="20"/>
        <v>AINTPSG/Plant Adds/As Filed/EPIS and Dep Exp Calc</v>
      </c>
      <c r="K172" s="720">
        <v>0</v>
      </c>
      <c r="L172" s="720">
        <v>-56533.369999999995</v>
      </c>
      <c r="M172" s="721">
        <v>53312.599999999991</v>
      </c>
      <c r="N172" s="721">
        <v>5624.89</v>
      </c>
      <c r="O172" s="721">
        <v>85860.28</v>
      </c>
      <c r="P172" s="721">
        <v>508654.98000000004</v>
      </c>
      <c r="Q172" s="721">
        <v>582399.96</v>
      </c>
      <c r="R172" s="721">
        <v>0</v>
      </c>
      <c r="S172" s="721">
        <v>0</v>
      </c>
      <c r="T172" s="721">
        <v>0</v>
      </c>
      <c r="U172" s="721">
        <v>0</v>
      </c>
      <c r="V172" s="721">
        <v>0</v>
      </c>
      <c r="W172" s="721">
        <v>0</v>
      </c>
      <c r="X172" s="721">
        <v>0</v>
      </c>
      <c r="Y172" s="721">
        <v>0</v>
      </c>
      <c r="Z172" s="721">
        <v>0</v>
      </c>
      <c r="AA172" s="721">
        <v>751161.51</v>
      </c>
      <c r="AB172" s="721">
        <v>2576838.4100000006</v>
      </c>
      <c r="AC172" s="721">
        <v>5654829.1800000016</v>
      </c>
      <c r="AD172" s="721">
        <v>0</v>
      </c>
      <c r="AE172" s="721">
        <v>0</v>
      </c>
      <c r="AF172" s="721">
        <v>0</v>
      </c>
      <c r="AG172" s="721">
        <v>0</v>
      </c>
      <c r="AH172" s="721">
        <v>0</v>
      </c>
      <c r="AI172" s="719"/>
      <c r="AJ172" s="219"/>
    </row>
    <row r="173" spans="1:36" s="14" customFormat="1">
      <c r="A173" s="1172"/>
      <c r="B173" s="2" t="s">
        <v>45</v>
      </c>
      <c r="C173" s="3" t="s">
        <v>14</v>
      </c>
      <c r="D173" s="2" t="s">
        <v>157</v>
      </c>
      <c r="E173" s="2" t="s">
        <v>98</v>
      </c>
      <c r="F173" s="2" t="s">
        <v>3520</v>
      </c>
      <c r="G173" s="774" t="s">
        <v>354</v>
      </c>
      <c r="H173" s="792" t="s">
        <v>201</v>
      </c>
      <c r="I173" s="2" t="s">
        <v>3522</v>
      </c>
      <c r="J173" s="2" t="str">
        <f t="shared" si="20"/>
        <v>AINTPSG-P/Plant Adds/As Filed/EPIS and Dep Exp Calc</v>
      </c>
      <c r="K173" s="720">
        <v>0</v>
      </c>
      <c r="L173" s="720">
        <v>0</v>
      </c>
      <c r="M173" s="721">
        <v>0</v>
      </c>
      <c r="N173" s="721">
        <v>0</v>
      </c>
      <c r="O173" s="721">
        <v>0</v>
      </c>
      <c r="P173" s="721">
        <v>0</v>
      </c>
      <c r="Q173" s="721">
        <v>0</v>
      </c>
      <c r="R173" s="721">
        <v>0</v>
      </c>
      <c r="S173" s="721">
        <v>0</v>
      </c>
      <c r="T173" s="721">
        <v>0</v>
      </c>
      <c r="U173" s="721">
        <v>0</v>
      </c>
      <c r="V173" s="721">
        <v>0</v>
      </c>
      <c r="W173" s="721">
        <v>0</v>
      </c>
      <c r="X173" s="721">
        <v>0</v>
      </c>
      <c r="Y173" s="721">
        <v>0</v>
      </c>
      <c r="Z173" s="721">
        <v>0</v>
      </c>
      <c r="AA173" s="721">
        <v>0</v>
      </c>
      <c r="AB173" s="721">
        <v>0</v>
      </c>
      <c r="AC173" s="721">
        <v>0</v>
      </c>
      <c r="AD173" s="721">
        <v>0</v>
      </c>
      <c r="AE173" s="721">
        <v>0</v>
      </c>
      <c r="AF173" s="721">
        <v>0</v>
      </c>
      <c r="AG173" s="721">
        <v>0</v>
      </c>
      <c r="AH173" s="721">
        <v>0</v>
      </c>
      <c r="AI173" s="719"/>
      <c r="AJ173" s="219"/>
    </row>
    <row r="174" spans="1:36" s="14" customFormat="1">
      <c r="A174" s="1172"/>
      <c r="B174" s="2" t="s">
        <v>45</v>
      </c>
      <c r="C174" s="3" t="s">
        <v>15</v>
      </c>
      <c r="D174" s="2" t="s">
        <v>158</v>
      </c>
      <c r="E174" s="2" t="s">
        <v>99</v>
      </c>
      <c r="F174" s="2" t="s">
        <v>3520</v>
      </c>
      <c r="G174" s="774" t="s">
        <v>354</v>
      </c>
      <c r="H174" s="792" t="s">
        <v>201</v>
      </c>
      <c r="I174" s="2" t="s">
        <v>3522</v>
      </c>
      <c r="J174" s="2" t="str">
        <f t="shared" si="20"/>
        <v>AINTPSG-U/Plant Adds/As Filed/EPIS and Dep Exp Calc</v>
      </c>
      <c r="K174" s="720">
        <v>0</v>
      </c>
      <c r="L174" s="720">
        <v>0</v>
      </c>
      <c r="M174" s="721">
        <v>0</v>
      </c>
      <c r="N174" s="721">
        <v>0</v>
      </c>
      <c r="O174" s="721">
        <v>0</v>
      </c>
      <c r="P174" s="721">
        <v>0</v>
      </c>
      <c r="Q174" s="721">
        <v>0</v>
      </c>
      <c r="R174" s="721">
        <v>0</v>
      </c>
      <c r="S174" s="721">
        <v>0</v>
      </c>
      <c r="T174" s="721">
        <v>0</v>
      </c>
      <c r="U174" s="721">
        <v>0</v>
      </c>
      <c r="V174" s="721">
        <v>0</v>
      </c>
      <c r="W174" s="721">
        <v>0</v>
      </c>
      <c r="X174" s="721">
        <v>0</v>
      </c>
      <c r="Y174" s="721">
        <v>0</v>
      </c>
      <c r="Z174" s="721">
        <v>0</v>
      </c>
      <c r="AA174" s="721">
        <v>0</v>
      </c>
      <c r="AB174" s="721">
        <v>0</v>
      </c>
      <c r="AC174" s="721">
        <v>0</v>
      </c>
      <c r="AD174" s="721">
        <v>0</v>
      </c>
      <c r="AE174" s="721">
        <v>0</v>
      </c>
      <c r="AF174" s="721">
        <v>0</v>
      </c>
      <c r="AG174" s="721">
        <v>0</v>
      </c>
      <c r="AH174" s="721">
        <v>0</v>
      </c>
      <c r="AI174" s="719"/>
      <c r="AJ174" s="219"/>
    </row>
    <row r="175" spans="1:36" s="14" customFormat="1">
      <c r="A175" s="1172"/>
      <c r="B175" s="2" t="s">
        <v>45</v>
      </c>
      <c r="C175" s="3" t="s">
        <v>38</v>
      </c>
      <c r="D175" s="2" t="s">
        <v>159</v>
      </c>
      <c r="E175" s="2" t="s">
        <v>100</v>
      </c>
      <c r="F175" s="2" t="s">
        <v>3520</v>
      </c>
      <c r="G175" s="774" t="s">
        <v>354</v>
      </c>
      <c r="H175" s="792" t="s">
        <v>201</v>
      </c>
      <c r="I175" s="2" t="s">
        <v>3522</v>
      </c>
      <c r="J175" s="2" t="str">
        <f t="shared" si="20"/>
        <v>AINTPSO/Plant Adds/As Filed/EPIS and Dep Exp Calc</v>
      </c>
      <c r="K175" s="720">
        <v>0</v>
      </c>
      <c r="L175" s="720">
        <v>910000</v>
      </c>
      <c r="M175" s="721">
        <v>409000</v>
      </c>
      <c r="N175" s="721">
        <v>930319.02</v>
      </c>
      <c r="O175" s="721">
        <v>1560798.4980175029</v>
      </c>
      <c r="P175" s="721">
        <v>1846137.808596387</v>
      </c>
      <c r="Q175" s="721">
        <v>6082833.1564776907</v>
      </c>
      <c r="R175" s="721">
        <v>1019270.2799999999</v>
      </c>
      <c r="S175" s="721">
        <v>262140.00000000017</v>
      </c>
      <c r="T175" s="721">
        <v>307870</v>
      </c>
      <c r="U175" s="721">
        <v>444295</v>
      </c>
      <c r="V175" s="721">
        <v>379865</v>
      </c>
      <c r="W175" s="721">
        <v>2397174.89</v>
      </c>
      <c r="X175" s="721">
        <v>698445.00000000012</v>
      </c>
      <c r="Y175" s="721">
        <v>456195</v>
      </c>
      <c r="Z175" s="721">
        <v>604605.00000000012</v>
      </c>
      <c r="AA175" s="721">
        <v>1125655</v>
      </c>
      <c r="AB175" s="721">
        <v>1329910.0000000002</v>
      </c>
      <c r="AC175" s="721">
        <v>2363255</v>
      </c>
      <c r="AD175" s="721">
        <v>1131120.1599999999</v>
      </c>
      <c r="AE175" s="721">
        <v>274040.50999999995</v>
      </c>
      <c r="AF175" s="721">
        <v>320853.24000000005</v>
      </c>
      <c r="AG175" s="721">
        <v>462812.91820088518</v>
      </c>
      <c r="AH175" s="721">
        <v>395738.18417035922</v>
      </c>
      <c r="AI175" s="719"/>
      <c r="AJ175" s="219"/>
    </row>
    <row r="176" spans="1:36" s="14" customFormat="1">
      <c r="A176" s="1172"/>
      <c r="B176" s="2" t="s">
        <v>45</v>
      </c>
      <c r="C176" s="3" t="s">
        <v>12</v>
      </c>
      <c r="D176" s="2" t="s">
        <v>386</v>
      </c>
      <c r="E176" s="2" t="s">
        <v>101</v>
      </c>
      <c r="F176" s="2" t="s">
        <v>3520</v>
      </c>
      <c r="G176" s="774" t="s">
        <v>354</v>
      </c>
      <c r="H176" s="792" t="s">
        <v>201</v>
      </c>
      <c r="I176" s="2" t="s">
        <v>3522</v>
      </c>
      <c r="J176" s="2" t="str">
        <f t="shared" si="20"/>
        <v>AINTPSSGCH/Plant Adds/As Filed/EPIS and Dep Exp Calc</v>
      </c>
      <c r="K176" s="720">
        <v>0</v>
      </c>
      <c r="L176" s="720">
        <v>0</v>
      </c>
      <c r="M176" s="721">
        <v>0</v>
      </c>
      <c r="N176" s="721">
        <v>0</v>
      </c>
      <c r="O176" s="721">
        <v>0</v>
      </c>
      <c r="P176" s="721">
        <v>0</v>
      </c>
      <c r="Q176" s="721">
        <v>0</v>
      </c>
      <c r="R176" s="721">
        <v>0</v>
      </c>
      <c r="S176" s="721">
        <v>0</v>
      </c>
      <c r="T176" s="721">
        <v>0</v>
      </c>
      <c r="U176" s="721">
        <v>0</v>
      </c>
      <c r="V176" s="721">
        <v>0</v>
      </c>
      <c r="W176" s="721">
        <v>0</v>
      </c>
      <c r="X176" s="721">
        <v>0</v>
      </c>
      <c r="Y176" s="721">
        <v>0</v>
      </c>
      <c r="Z176" s="721">
        <v>0</v>
      </c>
      <c r="AA176" s="721">
        <v>0</v>
      </c>
      <c r="AB176" s="721">
        <v>0</v>
      </c>
      <c r="AC176" s="721">
        <v>0</v>
      </c>
      <c r="AD176" s="721">
        <v>0</v>
      </c>
      <c r="AE176" s="721">
        <v>0</v>
      </c>
      <c r="AF176" s="721">
        <v>0</v>
      </c>
      <c r="AG176" s="721">
        <v>0</v>
      </c>
      <c r="AH176" s="721">
        <v>0</v>
      </c>
      <c r="AI176" s="719"/>
      <c r="AJ176" s="219"/>
    </row>
    <row r="177" spans="1:36" s="14" customFormat="1">
      <c r="A177" s="1172"/>
      <c r="B177" s="2" t="s">
        <v>45</v>
      </c>
      <c r="C177" s="3" t="s">
        <v>31</v>
      </c>
      <c r="D177" s="2" t="s">
        <v>160</v>
      </c>
      <c r="E177" s="2" t="s">
        <v>102</v>
      </c>
      <c r="F177" s="2" t="s">
        <v>3520</v>
      </c>
      <c r="G177" s="774" t="s">
        <v>354</v>
      </c>
      <c r="H177" s="792" t="s">
        <v>201</v>
      </c>
      <c r="I177" s="2" t="s">
        <v>3522</v>
      </c>
      <c r="J177" s="2" t="str">
        <f t="shared" si="20"/>
        <v>AINTPUT/Plant Adds/As Filed/EPIS and Dep Exp Calc</v>
      </c>
      <c r="K177" s="720">
        <v>0</v>
      </c>
      <c r="L177" s="720">
        <v>0</v>
      </c>
      <c r="M177" s="721">
        <v>0</v>
      </c>
      <c r="N177" s="721">
        <v>0</v>
      </c>
      <c r="O177" s="721">
        <v>0</v>
      </c>
      <c r="P177" s="721">
        <v>0</v>
      </c>
      <c r="Q177" s="721">
        <v>0</v>
      </c>
      <c r="R177" s="721">
        <v>0</v>
      </c>
      <c r="S177" s="721">
        <v>0</v>
      </c>
      <c r="T177" s="721">
        <v>0</v>
      </c>
      <c r="U177" s="721">
        <v>0</v>
      </c>
      <c r="V177" s="721">
        <v>0</v>
      </c>
      <c r="W177" s="721">
        <v>0</v>
      </c>
      <c r="X177" s="721">
        <v>0</v>
      </c>
      <c r="Y177" s="721">
        <v>0</v>
      </c>
      <c r="Z177" s="721">
        <v>0</v>
      </c>
      <c r="AA177" s="721">
        <v>0</v>
      </c>
      <c r="AB177" s="721">
        <v>0</v>
      </c>
      <c r="AC177" s="721">
        <v>0</v>
      </c>
      <c r="AD177" s="721">
        <v>0</v>
      </c>
      <c r="AE177" s="721">
        <v>0</v>
      </c>
      <c r="AF177" s="721">
        <v>0</v>
      </c>
      <c r="AG177" s="721">
        <v>0</v>
      </c>
      <c r="AH177" s="721">
        <v>0</v>
      </c>
      <c r="AI177" s="719"/>
      <c r="AJ177" s="219"/>
    </row>
    <row r="178" spans="1:36" s="14" customFormat="1">
      <c r="A178" s="1172"/>
      <c r="B178" s="2" t="s">
        <v>45</v>
      </c>
      <c r="C178" s="3" t="s">
        <v>27</v>
      </c>
      <c r="D178" s="2" t="s">
        <v>161</v>
      </c>
      <c r="E178" s="2" t="s">
        <v>103</v>
      </c>
      <c r="F178" s="2" t="s">
        <v>3520</v>
      </c>
      <c r="G178" s="774" t="s">
        <v>354</v>
      </c>
      <c r="H178" s="792" t="s">
        <v>201</v>
      </c>
      <c r="I178" s="2" t="s">
        <v>3522</v>
      </c>
      <c r="J178" s="2" t="str">
        <f t="shared" si="20"/>
        <v>AINTPWA/Plant Adds/As Filed/EPIS and Dep Exp Calc</v>
      </c>
      <c r="K178" s="720">
        <v>0</v>
      </c>
      <c r="L178" s="720">
        <v>0</v>
      </c>
      <c r="M178" s="721">
        <v>0</v>
      </c>
      <c r="N178" s="721">
        <v>0</v>
      </c>
      <c r="O178" s="721">
        <v>0</v>
      </c>
      <c r="P178" s="721">
        <v>0</v>
      </c>
      <c r="Q178" s="721">
        <v>0</v>
      </c>
      <c r="R178" s="721">
        <v>0</v>
      </c>
      <c r="S178" s="721">
        <v>0</v>
      </c>
      <c r="T178" s="721">
        <v>0</v>
      </c>
      <c r="U178" s="721">
        <v>0</v>
      </c>
      <c r="V178" s="721">
        <v>0</v>
      </c>
      <c r="W178" s="721">
        <v>0</v>
      </c>
      <c r="X178" s="721">
        <v>0</v>
      </c>
      <c r="Y178" s="721">
        <v>0</v>
      </c>
      <c r="Z178" s="721">
        <v>0</v>
      </c>
      <c r="AA178" s="721">
        <v>0</v>
      </c>
      <c r="AB178" s="721">
        <v>0</v>
      </c>
      <c r="AC178" s="721">
        <v>0</v>
      </c>
      <c r="AD178" s="721">
        <v>0</v>
      </c>
      <c r="AE178" s="721">
        <v>0</v>
      </c>
      <c r="AF178" s="721">
        <v>0</v>
      </c>
      <c r="AG178" s="721">
        <v>0</v>
      </c>
      <c r="AH178" s="721">
        <v>0</v>
      </c>
      <c r="AI178" s="719"/>
      <c r="AJ178" s="219"/>
    </row>
    <row r="179" spans="1:36" s="14" customFormat="1">
      <c r="A179" s="1172"/>
      <c r="B179" s="2" t="s">
        <v>45</v>
      </c>
      <c r="C179" s="3" t="s">
        <v>29</v>
      </c>
      <c r="D179" s="2" t="s">
        <v>162</v>
      </c>
      <c r="E179" s="2" t="s">
        <v>104</v>
      </c>
      <c r="F179" s="2" t="s">
        <v>3520</v>
      </c>
      <c r="G179" s="774" t="s">
        <v>354</v>
      </c>
      <c r="H179" s="792" t="s">
        <v>201</v>
      </c>
      <c r="I179" s="2" t="s">
        <v>3522</v>
      </c>
      <c r="J179" s="2" t="str">
        <f t="shared" si="20"/>
        <v>AINTPWYP/Plant Adds/As Filed/EPIS and Dep Exp Calc</v>
      </c>
      <c r="K179" s="720">
        <v>0</v>
      </c>
      <c r="L179" s="720">
        <v>0</v>
      </c>
      <c r="M179" s="721">
        <v>0</v>
      </c>
      <c r="N179" s="721">
        <v>0</v>
      </c>
      <c r="O179" s="721">
        <v>0</v>
      </c>
      <c r="P179" s="721">
        <v>0</v>
      </c>
      <c r="Q179" s="721">
        <v>0</v>
      </c>
      <c r="R179" s="721">
        <v>0</v>
      </c>
      <c r="S179" s="721">
        <v>0</v>
      </c>
      <c r="T179" s="721">
        <v>0</v>
      </c>
      <c r="U179" s="721">
        <v>0</v>
      </c>
      <c r="V179" s="721">
        <v>0</v>
      </c>
      <c r="W179" s="721">
        <v>0</v>
      </c>
      <c r="X179" s="721">
        <v>0</v>
      </c>
      <c r="Y179" s="721">
        <v>0</v>
      </c>
      <c r="Z179" s="721">
        <v>0</v>
      </c>
      <c r="AA179" s="721">
        <v>0</v>
      </c>
      <c r="AB179" s="721">
        <v>0</v>
      </c>
      <c r="AC179" s="721">
        <v>0</v>
      </c>
      <c r="AD179" s="721">
        <v>0</v>
      </c>
      <c r="AE179" s="721">
        <v>0</v>
      </c>
      <c r="AF179" s="721">
        <v>0</v>
      </c>
      <c r="AG179" s="721">
        <v>0</v>
      </c>
      <c r="AH179" s="721">
        <v>0</v>
      </c>
      <c r="AI179" s="719"/>
      <c r="AJ179" s="219"/>
    </row>
    <row r="180" spans="1:36" s="14" customFormat="1">
      <c r="A180" s="1172"/>
      <c r="B180" s="2" t="s">
        <v>45</v>
      </c>
      <c r="C180" s="3" t="s">
        <v>35</v>
      </c>
      <c r="D180" s="2" t="s">
        <v>163</v>
      </c>
      <c r="E180" s="2" t="s">
        <v>105</v>
      </c>
      <c r="F180" s="2" t="s">
        <v>3520</v>
      </c>
      <c r="G180" s="774" t="s">
        <v>354</v>
      </c>
      <c r="H180" s="792" t="s">
        <v>201</v>
      </c>
      <c r="I180" s="2" t="s">
        <v>3522</v>
      </c>
      <c r="J180" s="2" t="str">
        <f t="shared" si="20"/>
        <v>AINTPWYU/Plant Adds/As Filed/EPIS and Dep Exp Calc</v>
      </c>
      <c r="K180" s="720">
        <v>0</v>
      </c>
      <c r="L180" s="720">
        <v>0</v>
      </c>
      <c r="M180" s="721">
        <v>0</v>
      </c>
      <c r="N180" s="721">
        <v>0</v>
      </c>
      <c r="O180" s="721">
        <v>0</v>
      </c>
      <c r="P180" s="721">
        <v>0</v>
      </c>
      <c r="Q180" s="721">
        <v>0</v>
      </c>
      <c r="R180" s="721">
        <v>0</v>
      </c>
      <c r="S180" s="721">
        <v>0</v>
      </c>
      <c r="T180" s="721">
        <v>0</v>
      </c>
      <c r="U180" s="721">
        <v>0</v>
      </c>
      <c r="V180" s="721">
        <v>0</v>
      </c>
      <c r="W180" s="721">
        <v>0</v>
      </c>
      <c r="X180" s="721">
        <v>0</v>
      </c>
      <c r="Y180" s="721">
        <v>0</v>
      </c>
      <c r="Z180" s="721">
        <v>0</v>
      </c>
      <c r="AA180" s="721">
        <v>0</v>
      </c>
      <c r="AB180" s="721">
        <v>0</v>
      </c>
      <c r="AC180" s="721">
        <v>0</v>
      </c>
      <c r="AD180" s="721">
        <v>0</v>
      </c>
      <c r="AE180" s="721">
        <v>0</v>
      </c>
      <c r="AF180" s="721">
        <v>0</v>
      </c>
      <c r="AG180" s="721">
        <v>0</v>
      </c>
      <c r="AH180" s="721">
        <v>0</v>
      </c>
      <c r="AI180" s="719"/>
      <c r="AJ180" s="219"/>
    </row>
    <row r="181" spans="1:36" s="14" customFormat="1">
      <c r="A181" s="1172"/>
      <c r="B181" s="2"/>
      <c r="C181" s="2"/>
      <c r="D181" s="2"/>
      <c r="E181" s="2"/>
      <c r="F181" s="2"/>
      <c r="G181" s="774" t="s">
        <v>354</v>
      </c>
      <c r="H181" s="792" t="s">
        <v>201</v>
      </c>
      <c r="I181" s="2" t="s">
        <v>3522</v>
      </c>
      <c r="J181" s="2" t="str">
        <f t="shared" si="20"/>
        <v>/Plant Adds/As Filed/EPIS and Dep Exp Calc</v>
      </c>
      <c r="K181" s="13"/>
      <c r="M181" s="719"/>
      <c r="N181" s="719"/>
      <c r="O181" s="719"/>
      <c r="P181" s="719"/>
      <c r="Q181" s="719"/>
      <c r="R181" s="719"/>
      <c r="S181" s="719"/>
      <c r="T181" s="719"/>
      <c r="U181" s="719"/>
      <c r="V181" s="719"/>
      <c r="W181" s="719"/>
      <c r="X181" s="719"/>
      <c r="Y181" s="719"/>
      <c r="Z181" s="719"/>
      <c r="AA181" s="719"/>
      <c r="AB181" s="719"/>
      <c r="AC181" s="719"/>
      <c r="AD181" s="719"/>
      <c r="AE181" s="719"/>
      <c r="AF181" s="719"/>
      <c r="AG181" s="719"/>
      <c r="AH181" s="719"/>
      <c r="AI181" s="719"/>
      <c r="AJ181" s="219"/>
    </row>
    <row r="182" spans="1:36" s="14" customFormat="1">
      <c r="A182" s="1172"/>
      <c r="B182" s="2"/>
      <c r="C182" s="2"/>
      <c r="D182" s="2"/>
      <c r="E182" s="2"/>
      <c r="F182" s="2"/>
      <c r="G182" s="774" t="s">
        <v>354</v>
      </c>
      <c r="H182" s="792" t="s">
        <v>201</v>
      </c>
      <c r="I182" s="2" t="s">
        <v>3522</v>
      </c>
      <c r="J182" s="2" t="str">
        <f t="shared" si="20"/>
        <v>/Plant Adds/As Filed/EPIS and Dep Exp Calc</v>
      </c>
      <c r="K182" s="13"/>
      <c r="M182" s="719"/>
      <c r="N182" s="719"/>
      <c r="O182" s="719"/>
      <c r="P182" s="719"/>
      <c r="Q182" s="719"/>
      <c r="R182" s="719"/>
      <c r="S182" s="719"/>
      <c r="T182" s="719"/>
      <c r="U182" s="719"/>
      <c r="V182" s="719"/>
      <c r="W182" s="719"/>
      <c r="X182" s="719"/>
      <c r="Y182" s="719"/>
      <c r="Z182" s="719"/>
      <c r="AA182" s="719"/>
      <c r="AB182" s="719"/>
      <c r="AC182" s="719"/>
      <c r="AD182" s="719"/>
      <c r="AE182" s="719"/>
      <c r="AF182" s="719"/>
      <c r="AG182" s="719"/>
      <c r="AH182" s="719"/>
      <c r="AI182" s="719"/>
      <c r="AJ182" s="219"/>
    </row>
    <row r="183" spans="1:36" s="14" customFormat="1">
      <c r="A183" s="1172"/>
      <c r="B183" s="2"/>
      <c r="C183" s="2"/>
      <c r="D183" s="2"/>
      <c r="E183" s="2"/>
      <c r="F183" s="2"/>
      <c r="G183" s="774" t="s">
        <v>354</v>
      </c>
      <c r="H183" s="792" t="s">
        <v>201</v>
      </c>
      <c r="I183" s="2" t="s">
        <v>3522</v>
      </c>
      <c r="J183" s="2" t="str">
        <f t="shared" si="20"/>
        <v>/Plant Adds/As Filed/EPIS and Dep Exp Calc</v>
      </c>
      <c r="K183" s="13"/>
      <c r="M183" s="719"/>
      <c r="N183" s="719"/>
      <c r="O183" s="719"/>
      <c r="P183" s="719"/>
      <c r="Q183" s="719"/>
      <c r="R183" s="719"/>
      <c r="S183" s="719"/>
      <c r="T183" s="719"/>
      <c r="U183" s="719"/>
      <c r="V183" s="719"/>
      <c r="W183" s="719"/>
      <c r="X183" s="719"/>
      <c r="Y183" s="719"/>
      <c r="Z183" s="719"/>
      <c r="AA183" s="719"/>
      <c r="AB183" s="719"/>
      <c r="AC183" s="719"/>
      <c r="AD183" s="719"/>
      <c r="AE183" s="719"/>
      <c r="AF183" s="719"/>
      <c r="AG183" s="719"/>
      <c r="AH183" s="719"/>
      <c r="AI183" s="719"/>
      <c r="AJ183" s="219"/>
    </row>
    <row r="184" spans="1:36" s="14" customFormat="1" ht="13.5" thickBot="1">
      <c r="A184" s="1172"/>
      <c r="B184"/>
      <c r="C184" s="13"/>
      <c r="D184"/>
      <c r="E184"/>
      <c r="F184"/>
      <c r="G184" s="774" t="s">
        <v>354</v>
      </c>
      <c r="H184" s="792"/>
      <c r="I184" s="2"/>
      <c r="J184"/>
      <c r="K184" s="19">
        <f>SUM(K126:K183)</f>
        <v>0</v>
      </c>
      <c r="L184" s="19">
        <f>SUM(L126:L183)</f>
        <v>62065603.110000007</v>
      </c>
      <c r="M184" s="19">
        <f t="shared" ref="M184:AH184" si="21">SUM(M126:M183)</f>
        <v>62289598.940000013</v>
      </c>
      <c r="N184" s="19">
        <f t="shared" si="21"/>
        <v>46962357.82</v>
      </c>
      <c r="O184" s="19">
        <f t="shared" si="21"/>
        <v>74272883.821423173</v>
      </c>
      <c r="P184" s="19">
        <f t="shared" si="21"/>
        <v>281074239.21704775</v>
      </c>
      <c r="Q184" s="19">
        <f t="shared" si="21"/>
        <v>163962031.00524488</v>
      </c>
      <c r="R184" s="19">
        <f t="shared" si="21"/>
        <v>25208423.885253921</v>
      </c>
      <c r="S184" s="19">
        <f t="shared" si="21"/>
        <v>30636425.139080916</v>
      </c>
      <c r="T184" s="19">
        <f t="shared" si="21"/>
        <v>44589903.613987483</v>
      </c>
      <c r="U184" s="19">
        <f t="shared" si="21"/>
        <v>181908296.38121364</v>
      </c>
      <c r="V184" s="19">
        <f t="shared" si="21"/>
        <v>252321895.69190308</v>
      </c>
      <c r="W184" s="19">
        <f t="shared" si="21"/>
        <v>131895383.80405192</v>
      </c>
      <c r="X184" s="19">
        <f t="shared" si="21"/>
        <v>46628539.783530034</v>
      </c>
      <c r="Y184" s="19">
        <f t="shared" si="21"/>
        <v>56940994.020070396</v>
      </c>
      <c r="Z184" s="19">
        <f t="shared" si="21"/>
        <v>103432734.97539617</v>
      </c>
      <c r="AA184" s="19">
        <f t="shared" si="21"/>
        <v>62254672.243921876</v>
      </c>
      <c r="AB184" s="19">
        <f t="shared" si="21"/>
        <v>80969374.221672744</v>
      </c>
      <c r="AC184" s="19">
        <f t="shared" si="21"/>
        <v>280867128.09491783</v>
      </c>
      <c r="AD184" s="19">
        <f t="shared" si="21"/>
        <v>23568923.666724578</v>
      </c>
      <c r="AE184" s="19">
        <f t="shared" si="21"/>
        <v>26709660.394305091</v>
      </c>
      <c r="AF184" s="19">
        <f t="shared" si="21"/>
        <v>41002743.566970132</v>
      </c>
      <c r="AG184" s="19">
        <f t="shared" si="21"/>
        <v>38506533.276121661</v>
      </c>
      <c r="AH184" s="19">
        <f t="shared" si="21"/>
        <v>499732895.79139811</v>
      </c>
      <c r="AI184" s="160">
        <f>SUM(K184:AH184)</f>
        <v>2617801242.4642353</v>
      </c>
      <c r="AJ184" s="219"/>
    </row>
    <row r="185" spans="1:36" s="14" customFormat="1" ht="13.5" thickTop="1">
      <c r="A185" s="1173"/>
      <c r="B185"/>
      <c r="C185" s="13"/>
      <c r="D185"/>
      <c r="E185"/>
      <c r="F185"/>
      <c r="G185" s="774" t="s">
        <v>354</v>
      </c>
      <c r="H185" s="792"/>
      <c r="I185" s="2"/>
      <c r="J185" s="2"/>
      <c r="M185" s="719"/>
      <c r="N185" s="719"/>
      <c r="O185" s="719"/>
      <c r="P185" s="719"/>
      <c r="Q185" s="719"/>
      <c r="R185" s="719"/>
      <c r="S185" s="719"/>
      <c r="T185" s="719"/>
      <c r="U185" s="719"/>
      <c r="V185" s="719"/>
      <c r="W185" s="719"/>
      <c r="X185" s="719"/>
      <c r="Y185" s="719"/>
      <c r="Z185" s="719"/>
      <c r="AA185" s="719"/>
      <c r="AB185" s="719"/>
      <c r="AC185" s="719"/>
      <c r="AD185" s="719"/>
      <c r="AE185" s="719"/>
      <c r="AF185" s="719"/>
      <c r="AG185" s="719"/>
      <c r="AH185" s="719"/>
      <c r="AI185" s="719"/>
      <c r="AJ185" s="219"/>
    </row>
    <row r="186" spans="1:36" s="14" customFormat="1">
      <c r="A186" s="219"/>
      <c r="B186" s="219"/>
      <c r="C186" s="221"/>
      <c r="D186" s="219"/>
      <c r="E186" s="219"/>
      <c r="F186" s="219"/>
      <c r="G186" s="775"/>
      <c r="H186" s="793"/>
      <c r="I186" s="219"/>
      <c r="J186" s="219"/>
      <c r="K186" s="219"/>
      <c r="L186" s="219"/>
      <c r="M186" s="691"/>
      <c r="N186" s="691"/>
      <c r="O186" s="691"/>
      <c r="P186" s="691"/>
      <c r="Q186" s="691"/>
      <c r="R186" s="691"/>
      <c r="S186" s="691"/>
      <c r="T186" s="691"/>
      <c r="U186" s="691"/>
      <c r="V186" s="691"/>
      <c r="W186" s="691"/>
      <c r="X186" s="691"/>
      <c r="Y186" s="691"/>
      <c r="Z186" s="691"/>
      <c r="AA186" s="691"/>
      <c r="AB186" s="691"/>
      <c r="AC186" s="691"/>
      <c r="AD186" s="691"/>
      <c r="AE186" s="691"/>
      <c r="AF186" s="691"/>
      <c r="AG186" s="691"/>
      <c r="AH186" s="691"/>
      <c r="AI186" s="691"/>
      <c r="AJ186" s="219"/>
    </row>
    <row r="187" spans="1:36" s="14" customFormat="1" ht="12.75" customHeight="1">
      <c r="A187" s="1171" t="s">
        <v>3525</v>
      </c>
      <c r="B187" s="2" t="s">
        <v>3</v>
      </c>
      <c r="C187" s="2" t="s">
        <v>1</v>
      </c>
      <c r="D187" s="2" t="s">
        <v>107</v>
      </c>
      <c r="E187" s="2" t="s">
        <v>49</v>
      </c>
      <c r="F187" s="2" t="s">
        <v>3524</v>
      </c>
      <c r="G187" s="774" t="s">
        <v>354</v>
      </c>
      <c r="H187" s="792" t="s">
        <v>201</v>
      </c>
      <c r="I187" s="2" t="s">
        <v>3523</v>
      </c>
      <c r="J187" s="2" t="str">
        <f t="shared" ref="J187:J244" si="22">D187&amp;"/"&amp;G187&amp;"/"&amp;H187&amp;"/"&amp;I187</f>
        <v>DSTMPDGP/Plant Adds/As Filed/Retirement Calc</v>
      </c>
      <c r="K187" s="720">
        <v>0</v>
      </c>
      <c r="L187" s="720">
        <v>0</v>
      </c>
      <c r="M187" s="721">
        <v>0</v>
      </c>
      <c r="N187" s="721">
        <v>0</v>
      </c>
      <c r="O187" s="721">
        <v>0</v>
      </c>
      <c r="P187" s="721">
        <v>0</v>
      </c>
      <c r="Q187" s="721">
        <v>0</v>
      </c>
      <c r="R187" s="721">
        <v>0</v>
      </c>
      <c r="S187" s="721">
        <v>0</v>
      </c>
      <c r="T187" s="721">
        <v>0</v>
      </c>
      <c r="U187" s="721">
        <v>0</v>
      </c>
      <c r="V187" s="721">
        <v>0</v>
      </c>
      <c r="W187" s="721">
        <v>0</v>
      </c>
      <c r="X187" s="721">
        <v>0</v>
      </c>
      <c r="Y187" s="721">
        <v>0</v>
      </c>
      <c r="Z187" s="721">
        <v>0</v>
      </c>
      <c r="AA187" s="721">
        <v>0</v>
      </c>
      <c r="AB187" s="721">
        <v>0</v>
      </c>
      <c r="AC187" s="721">
        <v>0</v>
      </c>
      <c r="AD187" s="721">
        <v>0</v>
      </c>
      <c r="AE187" s="721">
        <v>0</v>
      </c>
      <c r="AF187" s="721">
        <v>0</v>
      </c>
      <c r="AG187" s="721">
        <v>0</v>
      </c>
      <c r="AH187" s="721">
        <v>0</v>
      </c>
      <c r="AI187" s="719"/>
      <c r="AJ187" s="219"/>
    </row>
    <row r="188" spans="1:36" s="14" customFormat="1" ht="12.75" customHeight="1">
      <c r="A188" s="1172"/>
      <c r="B188" s="2" t="s">
        <v>3</v>
      </c>
      <c r="C188" s="2" t="s">
        <v>5</v>
      </c>
      <c r="D188" s="2" t="s">
        <v>108</v>
      </c>
      <c r="E188" s="2" t="s">
        <v>50</v>
      </c>
      <c r="F188" s="2" t="s">
        <v>3524</v>
      </c>
      <c r="G188" s="774" t="s">
        <v>354</v>
      </c>
      <c r="H188" s="792" t="s">
        <v>201</v>
      </c>
      <c r="I188" s="2" t="s">
        <v>3523</v>
      </c>
      <c r="J188" s="2" t="str">
        <f t="shared" si="22"/>
        <v>DSTMPDGU/Plant Adds/As Filed/Retirement Calc</v>
      </c>
      <c r="K188" s="720">
        <v>0</v>
      </c>
      <c r="L188" s="720">
        <v>0</v>
      </c>
      <c r="M188" s="721">
        <v>0</v>
      </c>
      <c r="N188" s="721">
        <v>0</v>
      </c>
      <c r="O188" s="721">
        <v>0</v>
      </c>
      <c r="P188" s="721">
        <v>0</v>
      </c>
      <c r="Q188" s="721">
        <v>0</v>
      </c>
      <c r="R188" s="721">
        <v>0</v>
      </c>
      <c r="S188" s="721">
        <v>0</v>
      </c>
      <c r="T188" s="721">
        <v>0</v>
      </c>
      <c r="U188" s="721">
        <v>0</v>
      </c>
      <c r="V188" s="721">
        <v>0</v>
      </c>
      <c r="W188" s="721">
        <v>0</v>
      </c>
      <c r="X188" s="721">
        <v>0</v>
      </c>
      <c r="Y188" s="721">
        <v>0</v>
      </c>
      <c r="Z188" s="721">
        <v>0</v>
      </c>
      <c r="AA188" s="721">
        <v>0</v>
      </c>
      <c r="AB188" s="721">
        <v>0</v>
      </c>
      <c r="AC188" s="721">
        <v>0</v>
      </c>
      <c r="AD188" s="721">
        <v>0</v>
      </c>
      <c r="AE188" s="721">
        <v>0</v>
      </c>
      <c r="AF188" s="721">
        <v>0</v>
      </c>
      <c r="AG188" s="721">
        <v>0</v>
      </c>
      <c r="AH188" s="721">
        <v>0</v>
      </c>
      <c r="AI188" s="719"/>
      <c r="AJ188" s="219"/>
    </row>
    <row r="189" spans="1:36" s="14" customFormat="1" ht="12.75" customHeight="1">
      <c r="A189" s="1172"/>
      <c r="B189" s="2" t="s">
        <v>3</v>
      </c>
      <c r="C189" s="2" t="s">
        <v>7</v>
      </c>
      <c r="D189" s="2" t="s">
        <v>109</v>
      </c>
      <c r="E189" s="2" t="s">
        <v>51</v>
      </c>
      <c r="F189" s="2" t="s">
        <v>3524</v>
      </c>
      <c r="G189" s="774" t="s">
        <v>354</v>
      </c>
      <c r="H189" s="792" t="s">
        <v>201</v>
      </c>
      <c r="I189" s="2" t="s">
        <v>3523</v>
      </c>
      <c r="J189" s="2" t="str">
        <f t="shared" si="22"/>
        <v>DSTMPSG/Plant Adds/As Filed/Retirement Calc</v>
      </c>
      <c r="K189" s="720">
        <v>0</v>
      </c>
      <c r="L189" s="720">
        <v>12504065.600000001</v>
      </c>
      <c r="M189" s="721">
        <v>4496606.2599999988</v>
      </c>
      <c r="N189" s="721">
        <v>2685738.3399999994</v>
      </c>
      <c r="O189" s="721">
        <v>17579731.229999997</v>
      </c>
      <c r="P189" s="721">
        <v>36842353.459999993</v>
      </c>
      <c r="Q189" s="721">
        <v>23157804.860000014</v>
      </c>
      <c r="R189" s="721">
        <v>492274.17</v>
      </c>
      <c r="S189" s="721">
        <v>167239.62</v>
      </c>
      <c r="T189" s="721">
        <v>6279514.4500000002</v>
      </c>
      <c r="U189" s="721">
        <v>57638260.18</v>
      </c>
      <c r="V189" s="721">
        <v>18864675.130000006</v>
      </c>
      <c r="W189" s="721">
        <v>21820246.060000002</v>
      </c>
      <c r="X189" s="721">
        <v>18826391.649999995</v>
      </c>
      <c r="Y189" s="721">
        <v>7554535.29</v>
      </c>
      <c r="Z189" s="721">
        <v>3378170.1799999997</v>
      </c>
      <c r="AA189" s="721">
        <v>7651449.0200000005</v>
      </c>
      <c r="AB189" s="721">
        <v>10633803.210000003</v>
      </c>
      <c r="AC189" s="721">
        <v>32857240.010000002</v>
      </c>
      <c r="AD189" s="721">
        <v>0</v>
      </c>
      <c r="AE189" s="721">
        <v>0</v>
      </c>
      <c r="AF189" s="721">
        <v>0</v>
      </c>
      <c r="AG189" s="721">
        <v>15639687.939999999</v>
      </c>
      <c r="AH189" s="721">
        <v>53046837.160000004</v>
      </c>
      <c r="AI189" s="719"/>
      <c r="AJ189" s="219"/>
    </row>
    <row r="190" spans="1:36" s="14" customFormat="1" ht="12.75" customHeight="1">
      <c r="A190" s="1172"/>
      <c r="B190" s="2" t="s">
        <v>9</v>
      </c>
      <c r="C190" s="2" t="s">
        <v>7</v>
      </c>
      <c r="D190" s="2" t="s">
        <v>110</v>
      </c>
      <c r="E190" s="2" t="s">
        <v>52</v>
      </c>
      <c r="F190" s="2" t="s">
        <v>3524</v>
      </c>
      <c r="G190" s="774" t="s">
        <v>354</v>
      </c>
      <c r="H190" s="792" t="s">
        <v>201</v>
      </c>
      <c r="I190" s="2" t="s">
        <v>3523</v>
      </c>
      <c r="J190" s="2" t="str">
        <f t="shared" si="22"/>
        <v>DSTMPRSG/Plant Adds/As Filed/Retirement Calc</v>
      </c>
      <c r="K190" s="720">
        <v>0</v>
      </c>
      <c r="L190" s="720">
        <v>0</v>
      </c>
      <c r="M190" s="721">
        <v>0</v>
      </c>
      <c r="N190" s="721">
        <v>0</v>
      </c>
      <c r="O190" s="721">
        <v>0</v>
      </c>
      <c r="P190" s="721">
        <v>194410.53999999998</v>
      </c>
      <c r="Q190" s="721">
        <v>2058</v>
      </c>
      <c r="R190" s="721">
        <v>0</v>
      </c>
      <c r="S190" s="721">
        <v>0</v>
      </c>
      <c r="T190" s="721">
        <v>0</v>
      </c>
      <c r="U190" s="721">
        <v>0</v>
      </c>
      <c r="V190" s="721">
        <v>0</v>
      </c>
      <c r="W190" s="721">
        <v>0</v>
      </c>
      <c r="X190" s="721">
        <v>0</v>
      </c>
      <c r="Y190" s="721">
        <v>0</v>
      </c>
      <c r="Z190" s="721">
        <v>0</v>
      </c>
      <c r="AA190" s="721">
        <v>210072.00000000003</v>
      </c>
      <c r="AB190" s="721">
        <v>0</v>
      </c>
      <c r="AC190" s="721">
        <v>112028</v>
      </c>
      <c r="AD190" s="721">
        <v>0</v>
      </c>
      <c r="AE190" s="721">
        <v>0</v>
      </c>
      <c r="AF190" s="721">
        <v>0</v>
      </c>
      <c r="AG190" s="721">
        <v>0</v>
      </c>
      <c r="AH190" s="721">
        <v>0</v>
      </c>
      <c r="AI190" s="719"/>
      <c r="AJ190" s="219"/>
    </row>
    <row r="191" spans="1:36" s="14" customFormat="1" ht="12.75" customHeight="1">
      <c r="A191" s="1172"/>
      <c r="B191" s="2" t="s">
        <v>11</v>
      </c>
      <c r="C191" s="2" t="s">
        <v>7</v>
      </c>
      <c r="D191" s="2" t="s">
        <v>111</v>
      </c>
      <c r="E191" s="2" t="s">
        <v>53</v>
      </c>
      <c r="F191" s="2" t="s">
        <v>3524</v>
      </c>
      <c r="G191" s="774" t="s">
        <v>354</v>
      </c>
      <c r="H191" s="792" t="s">
        <v>201</v>
      </c>
      <c r="I191" s="2" t="s">
        <v>3523</v>
      </c>
      <c r="J191" s="2" t="str">
        <f t="shared" si="22"/>
        <v>DSTMPPCSG/Plant Adds/As Filed/Retirement Calc</v>
      </c>
      <c r="K191" s="720">
        <v>0</v>
      </c>
      <c r="L191" s="720">
        <v>1947488.9100000004</v>
      </c>
      <c r="M191" s="721">
        <v>13526939.990000002</v>
      </c>
      <c r="N191" s="721">
        <v>1307519.96</v>
      </c>
      <c r="O191" s="721">
        <v>605515.9800000001</v>
      </c>
      <c r="P191" s="721">
        <v>152339878.90000004</v>
      </c>
      <c r="Q191" s="721">
        <v>6334260.5199999949</v>
      </c>
      <c r="R191" s="721">
        <v>1670761.8800000045</v>
      </c>
      <c r="S191" s="721">
        <v>3040684.2900000066</v>
      </c>
      <c r="T191" s="721">
        <v>12715838.430000016</v>
      </c>
      <c r="U191" s="721">
        <v>100157465.78000002</v>
      </c>
      <c r="V191" s="721">
        <v>127264830.77</v>
      </c>
      <c r="W191" s="721">
        <v>48576409.090000018</v>
      </c>
      <c r="X191" s="721">
        <v>1964253.8200000152</v>
      </c>
      <c r="Y191" s="721">
        <v>4012383.5600000042</v>
      </c>
      <c r="Z191" s="721">
        <v>2277705.0899999887</v>
      </c>
      <c r="AA191" s="721">
        <v>2317808.9799999967</v>
      </c>
      <c r="AB191" s="721">
        <v>852814.35000000894</v>
      </c>
      <c r="AC191" s="721">
        <v>9128801.2000000104</v>
      </c>
      <c r="AD191" s="721">
        <v>515372.93999999762</v>
      </c>
      <c r="AE191" s="721">
        <v>4456761.6800000072</v>
      </c>
      <c r="AF191" s="721">
        <v>226333</v>
      </c>
      <c r="AG191" s="721">
        <v>226333.36000001431</v>
      </c>
      <c r="AH191" s="721">
        <v>204304</v>
      </c>
      <c r="AI191" s="719"/>
      <c r="AJ191" s="219"/>
    </row>
    <row r="192" spans="1:36" s="14" customFormat="1" ht="12.75" customHeight="1">
      <c r="A192" s="1172"/>
      <c r="B192" s="2" t="s">
        <v>11</v>
      </c>
      <c r="C192" s="2" t="s">
        <v>12</v>
      </c>
      <c r="D192" s="2" t="s">
        <v>112</v>
      </c>
      <c r="E192" s="2" t="s">
        <v>54</v>
      </c>
      <c r="F192" s="2" t="s">
        <v>3524</v>
      </c>
      <c r="G192" s="774" t="s">
        <v>354</v>
      </c>
      <c r="H192" s="792" t="s">
        <v>201</v>
      </c>
      <c r="I192" s="2" t="s">
        <v>3523</v>
      </c>
      <c r="J192" s="2" t="str">
        <f t="shared" si="22"/>
        <v>DSTMPPCSSGCH/Plant Adds/As Filed/Retirement Calc</v>
      </c>
      <c r="K192" s="720">
        <v>0</v>
      </c>
      <c r="L192" s="720">
        <v>0</v>
      </c>
      <c r="M192" s="721">
        <v>0</v>
      </c>
      <c r="N192" s="721">
        <v>0</v>
      </c>
      <c r="O192" s="721">
        <v>0</v>
      </c>
      <c r="P192" s="721">
        <v>0</v>
      </c>
      <c r="Q192" s="721">
        <v>0</v>
      </c>
      <c r="R192" s="721">
        <v>0</v>
      </c>
      <c r="S192" s="721">
        <v>0</v>
      </c>
      <c r="T192" s="721">
        <v>0</v>
      </c>
      <c r="U192" s="721">
        <v>0</v>
      </c>
      <c r="V192" s="721">
        <v>0</v>
      </c>
      <c r="W192" s="721">
        <v>0</v>
      </c>
      <c r="X192" s="721">
        <v>0</v>
      </c>
      <c r="Y192" s="721">
        <v>0</v>
      </c>
      <c r="Z192" s="721">
        <v>0</v>
      </c>
      <c r="AA192" s="721">
        <v>0</v>
      </c>
      <c r="AB192" s="721">
        <v>0</v>
      </c>
      <c r="AC192" s="721">
        <v>0</v>
      </c>
      <c r="AD192" s="721">
        <v>0</v>
      </c>
      <c r="AE192" s="721">
        <v>0</v>
      </c>
      <c r="AF192" s="721">
        <v>0</v>
      </c>
      <c r="AG192" s="721">
        <v>0</v>
      </c>
      <c r="AH192" s="721">
        <v>0</v>
      </c>
      <c r="AI192" s="719"/>
      <c r="AJ192" s="219"/>
    </row>
    <row r="193" spans="1:36" s="14" customFormat="1" ht="12.75" customHeight="1">
      <c r="A193" s="1172"/>
      <c r="B193" s="2" t="s">
        <v>3</v>
      </c>
      <c r="C193" s="2" t="s">
        <v>12</v>
      </c>
      <c r="D193" s="2" t="s">
        <v>113</v>
      </c>
      <c r="E193" s="2" t="s">
        <v>55</v>
      </c>
      <c r="F193" s="2" t="s">
        <v>3524</v>
      </c>
      <c r="G193" s="774" t="s">
        <v>354</v>
      </c>
      <c r="H193" s="792" t="s">
        <v>201</v>
      </c>
      <c r="I193" s="2" t="s">
        <v>3523</v>
      </c>
      <c r="J193" s="2" t="str">
        <f t="shared" si="22"/>
        <v>DSTMPSSGCH/Plant Adds/As Filed/Retirement Calc</v>
      </c>
      <c r="K193" s="720">
        <v>0</v>
      </c>
      <c r="L193" s="720">
        <v>0</v>
      </c>
      <c r="M193" s="721">
        <v>0</v>
      </c>
      <c r="N193" s="721">
        <v>0</v>
      </c>
      <c r="O193" s="721">
        <v>1959484.29</v>
      </c>
      <c r="P193" s="721">
        <v>2753624.4699999997</v>
      </c>
      <c r="Q193" s="721">
        <v>4577304.3</v>
      </c>
      <c r="R193" s="721">
        <v>0</v>
      </c>
      <c r="S193" s="721">
        <v>0</v>
      </c>
      <c r="T193" s="721">
        <v>0</v>
      </c>
      <c r="U193" s="721">
        <v>0</v>
      </c>
      <c r="V193" s="721">
        <v>0</v>
      </c>
      <c r="W193" s="721">
        <v>316942.75</v>
      </c>
      <c r="X193" s="721">
        <v>52486.679999999993</v>
      </c>
      <c r="Y193" s="721">
        <v>58654.679999999993</v>
      </c>
      <c r="Z193" s="721">
        <v>59682.679999999993</v>
      </c>
      <c r="AA193" s="721">
        <v>60710.679999999993</v>
      </c>
      <c r="AB193" s="721">
        <v>54542.680000000051</v>
      </c>
      <c r="AC193" s="721">
        <v>3487113.98</v>
      </c>
      <c r="AD193" s="721">
        <v>0</v>
      </c>
      <c r="AE193" s="721">
        <v>0</v>
      </c>
      <c r="AF193" s="721">
        <v>0</v>
      </c>
      <c r="AG193" s="721">
        <v>0</v>
      </c>
      <c r="AH193" s="721">
        <v>8389972.3100000005</v>
      </c>
      <c r="AI193" s="719"/>
      <c r="AJ193" s="219"/>
    </row>
    <row r="194" spans="1:36" s="14" customFormat="1" ht="12.75" customHeight="1">
      <c r="A194" s="1172"/>
      <c r="B194" s="2" t="s">
        <v>13</v>
      </c>
      <c r="C194" s="2" t="s">
        <v>1</v>
      </c>
      <c r="D194" s="2" t="s">
        <v>114</v>
      </c>
      <c r="E194" s="2" t="s">
        <v>56</v>
      </c>
      <c r="F194" s="2" t="s">
        <v>3524</v>
      </c>
      <c r="G194" s="774" t="s">
        <v>354</v>
      </c>
      <c r="H194" s="792" t="s">
        <v>201</v>
      </c>
      <c r="I194" s="2" t="s">
        <v>3523</v>
      </c>
      <c r="J194" s="2" t="str">
        <f t="shared" si="22"/>
        <v>DHYDPDGP/Plant Adds/As Filed/Retirement Calc</v>
      </c>
      <c r="K194" s="720">
        <v>0</v>
      </c>
      <c r="L194" s="720">
        <v>0</v>
      </c>
      <c r="M194" s="721">
        <v>0</v>
      </c>
      <c r="N194" s="721">
        <v>0</v>
      </c>
      <c r="O194" s="721">
        <v>0</v>
      </c>
      <c r="P194" s="721">
        <v>0</v>
      </c>
      <c r="Q194" s="721">
        <v>0</v>
      </c>
      <c r="R194" s="721">
        <v>0</v>
      </c>
      <c r="S194" s="721">
        <v>0</v>
      </c>
      <c r="T194" s="721">
        <v>0</v>
      </c>
      <c r="U194" s="721">
        <v>0</v>
      </c>
      <c r="V194" s="721">
        <v>0</v>
      </c>
      <c r="W194" s="721">
        <v>0</v>
      </c>
      <c r="X194" s="721">
        <v>0</v>
      </c>
      <c r="Y194" s="721">
        <v>0</v>
      </c>
      <c r="Z194" s="721">
        <v>0</v>
      </c>
      <c r="AA194" s="721">
        <v>0</v>
      </c>
      <c r="AB194" s="721">
        <v>0</v>
      </c>
      <c r="AC194" s="721">
        <v>0</v>
      </c>
      <c r="AD194" s="721">
        <v>0</v>
      </c>
      <c r="AE194" s="721">
        <v>0</v>
      </c>
      <c r="AF194" s="721">
        <v>0</v>
      </c>
      <c r="AG194" s="721">
        <v>0</v>
      </c>
      <c r="AH194" s="721">
        <v>0</v>
      </c>
      <c r="AI194" s="719"/>
      <c r="AJ194" s="219"/>
    </row>
    <row r="195" spans="1:36" s="14" customFormat="1" ht="12.75" customHeight="1">
      <c r="A195" s="1172"/>
      <c r="B195" s="2" t="s">
        <v>13</v>
      </c>
      <c r="C195" s="2" t="s">
        <v>5</v>
      </c>
      <c r="D195" s="2" t="s">
        <v>115</v>
      </c>
      <c r="E195" s="2" t="s">
        <v>57</v>
      </c>
      <c r="F195" s="2" t="s">
        <v>3524</v>
      </c>
      <c r="G195" s="774" t="s">
        <v>354</v>
      </c>
      <c r="H195" s="792" t="s">
        <v>201</v>
      </c>
      <c r="I195" s="2" t="s">
        <v>3523</v>
      </c>
      <c r="J195" s="2" t="str">
        <f t="shared" si="22"/>
        <v>DHYDPDGU/Plant Adds/As Filed/Retirement Calc</v>
      </c>
      <c r="K195" s="720">
        <v>0</v>
      </c>
      <c r="L195" s="720">
        <v>0</v>
      </c>
      <c r="M195" s="721">
        <v>0</v>
      </c>
      <c r="N195" s="721">
        <v>0</v>
      </c>
      <c r="O195" s="721">
        <v>0</v>
      </c>
      <c r="P195" s="721">
        <v>0</v>
      </c>
      <c r="Q195" s="721">
        <v>0</v>
      </c>
      <c r="R195" s="721">
        <v>0</v>
      </c>
      <c r="S195" s="721">
        <v>0</v>
      </c>
      <c r="T195" s="721">
        <v>0</v>
      </c>
      <c r="U195" s="721">
        <v>0</v>
      </c>
      <c r="V195" s="721">
        <v>0</v>
      </c>
      <c r="W195" s="721">
        <v>0</v>
      </c>
      <c r="X195" s="721">
        <v>0</v>
      </c>
      <c r="Y195" s="721">
        <v>0</v>
      </c>
      <c r="Z195" s="721">
        <v>0</v>
      </c>
      <c r="AA195" s="721">
        <v>0</v>
      </c>
      <c r="AB195" s="721">
        <v>0</v>
      </c>
      <c r="AC195" s="721">
        <v>0</v>
      </c>
      <c r="AD195" s="721">
        <v>0</v>
      </c>
      <c r="AE195" s="721">
        <v>0</v>
      </c>
      <c r="AF195" s="721">
        <v>0</v>
      </c>
      <c r="AG195" s="721">
        <v>0</v>
      </c>
      <c r="AH195" s="721">
        <v>0</v>
      </c>
      <c r="AI195" s="719"/>
      <c r="AJ195" s="219"/>
    </row>
    <row r="196" spans="1:36" s="14" customFormat="1" ht="12.75" customHeight="1">
      <c r="A196" s="1172"/>
      <c r="B196" s="2" t="s">
        <v>13</v>
      </c>
      <c r="C196" s="2" t="s">
        <v>14</v>
      </c>
      <c r="D196" s="2" t="s">
        <v>116</v>
      </c>
      <c r="E196" s="2" t="s">
        <v>58</v>
      </c>
      <c r="F196" s="2" t="s">
        <v>3524</v>
      </c>
      <c r="G196" s="774" t="s">
        <v>354</v>
      </c>
      <c r="H196" s="792" t="s">
        <v>201</v>
      </c>
      <c r="I196" s="2" t="s">
        <v>3523</v>
      </c>
      <c r="J196" s="2" t="str">
        <f t="shared" si="22"/>
        <v>DHYDPSG-P/Plant Adds/As Filed/Retirement Calc</v>
      </c>
      <c r="K196" s="720">
        <v>0</v>
      </c>
      <c r="L196" s="720">
        <v>370390.07</v>
      </c>
      <c r="M196" s="721">
        <v>242362.47</v>
      </c>
      <c r="N196" s="721">
        <v>390001.04999999993</v>
      </c>
      <c r="O196" s="721">
        <v>17731</v>
      </c>
      <c r="P196" s="721">
        <v>19156911.129999995</v>
      </c>
      <c r="Q196" s="721">
        <v>25792024.530000005</v>
      </c>
      <c r="R196" s="721">
        <v>408591.64000000095</v>
      </c>
      <c r="S196" s="721">
        <v>3183199.4299999997</v>
      </c>
      <c r="T196" s="721">
        <v>315581.64</v>
      </c>
      <c r="U196" s="721">
        <v>65261.64</v>
      </c>
      <c r="V196" s="721">
        <v>928913.62000000023</v>
      </c>
      <c r="W196" s="721">
        <v>814813.22</v>
      </c>
      <c r="X196" s="721">
        <v>1104587.3299999998</v>
      </c>
      <c r="Y196" s="721">
        <v>432204.97</v>
      </c>
      <c r="Z196" s="721">
        <v>73249380.460000008</v>
      </c>
      <c r="AA196" s="721">
        <v>5391677.299999998</v>
      </c>
      <c r="AB196" s="721">
        <v>23269746.939999998</v>
      </c>
      <c r="AC196" s="721">
        <v>118284497.03999998</v>
      </c>
      <c r="AD196" s="721">
        <v>429180.83000000007</v>
      </c>
      <c r="AE196" s="721">
        <v>402457</v>
      </c>
      <c r="AF196" s="721">
        <v>402590.90000000037</v>
      </c>
      <c r="AG196" s="721">
        <v>115370</v>
      </c>
      <c r="AH196" s="721">
        <v>137678</v>
      </c>
      <c r="AI196" s="719"/>
      <c r="AJ196" s="219"/>
    </row>
    <row r="197" spans="1:36" s="14" customFormat="1" ht="12.75" customHeight="1">
      <c r="A197" s="1172"/>
      <c r="B197" s="2" t="s">
        <v>13</v>
      </c>
      <c r="C197" s="2" t="s">
        <v>15</v>
      </c>
      <c r="D197" s="2" t="s">
        <v>117</v>
      </c>
      <c r="E197" s="2" t="s">
        <v>59</v>
      </c>
      <c r="F197" s="2" t="s">
        <v>3524</v>
      </c>
      <c r="G197" s="774" t="s">
        <v>354</v>
      </c>
      <c r="H197" s="792" t="s">
        <v>201</v>
      </c>
      <c r="I197" s="2" t="s">
        <v>3523</v>
      </c>
      <c r="J197" s="2" t="str">
        <f t="shared" si="22"/>
        <v>DHYDPSG-U/Plant Adds/As Filed/Retirement Calc</v>
      </c>
      <c r="K197" s="720">
        <v>0</v>
      </c>
      <c r="L197" s="720">
        <v>1065138.3799999999</v>
      </c>
      <c r="M197" s="721">
        <v>343393.52999999997</v>
      </c>
      <c r="N197" s="721">
        <v>160675.75</v>
      </c>
      <c r="O197" s="721">
        <v>0</v>
      </c>
      <c r="P197" s="721">
        <v>0</v>
      </c>
      <c r="Q197" s="721">
        <v>2964201.2600000002</v>
      </c>
      <c r="R197" s="721">
        <v>0</v>
      </c>
      <c r="S197" s="721">
        <v>0</v>
      </c>
      <c r="T197" s="721">
        <v>0</v>
      </c>
      <c r="U197" s="721">
        <v>170379.97000000003</v>
      </c>
      <c r="V197" s="721">
        <v>0</v>
      </c>
      <c r="W197" s="721">
        <v>0</v>
      </c>
      <c r="X197" s="721">
        <v>0</v>
      </c>
      <c r="Y197" s="721">
        <v>0</v>
      </c>
      <c r="Z197" s="721">
        <v>0</v>
      </c>
      <c r="AA197" s="721">
        <v>0</v>
      </c>
      <c r="AB197" s="721">
        <v>18444586.530000001</v>
      </c>
      <c r="AC197" s="721">
        <v>1172334.0099999998</v>
      </c>
      <c r="AD197" s="721">
        <v>0</v>
      </c>
      <c r="AE197" s="721">
        <v>0</v>
      </c>
      <c r="AF197" s="721">
        <v>0</v>
      </c>
      <c r="AG197" s="721">
        <v>0</v>
      </c>
      <c r="AH197" s="721">
        <v>0</v>
      </c>
      <c r="AI197" s="719"/>
      <c r="AJ197" s="219"/>
    </row>
    <row r="198" spans="1:36" s="14" customFormat="1" ht="12.75" customHeight="1">
      <c r="A198" s="1172"/>
      <c r="B198" s="2" t="s">
        <v>16</v>
      </c>
      <c r="C198" s="2" t="s">
        <v>5</v>
      </c>
      <c r="D198" s="2" t="s">
        <v>118</v>
      </c>
      <c r="E198" s="2" t="s">
        <v>60</v>
      </c>
      <c r="F198" s="2" t="s">
        <v>3524</v>
      </c>
      <c r="G198" s="774" t="s">
        <v>354</v>
      </c>
      <c r="H198" s="792" t="s">
        <v>201</v>
      </c>
      <c r="I198" s="2" t="s">
        <v>3523</v>
      </c>
      <c r="J198" s="2" t="str">
        <f t="shared" si="22"/>
        <v>DOTHPDGU/Plant Adds/As Filed/Retirement Calc</v>
      </c>
      <c r="K198" s="720">
        <v>0</v>
      </c>
      <c r="L198" s="720">
        <v>0</v>
      </c>
      <c r="M198" s="721">
        <v>0</v>
      </c>
      <c r="N198" s="721">
        <v>0</v>
      </c>
      <c r="O198" s="721">
        <v>0</v>
      </c>
      <c r="P198" s="721">
        <v>0</v>
      </c>
      <c r="Q198" s="721">
        <v>0</v>
      </c>
      <c r="R198" s="721">
        <v>0</v>
      </c>
      <c r="S198" s="721">
        <v>0</v>
      </c>
      <c r="T198" s="721">
        <v>0</v>
      </c>
      <c r="U198" s="721">
        <v>0</v>
      </c>
      <c r="V198" s="721">
        <v>0</v>
      </c>
      <c r="W198" s="721">
        <v>0</v>
      </c>
      <c r="X198" s="721">
        <v>0</v>
      </c>
      <c r="Y198" s="721">
        <v>0</v>
      </c>
      <c r="Z198" s="721">
        <v>0</v>
      </c>
      <c r="AA198" s="721">
        <v>0</v>
      </c>
      <c r="AB198" s="721">
        <v>0</v>
      </c>
      <c r="AC198" s="721">
        <v>0</v>
      </c>
      <c r="AD198" s="721">
        <v>0</v>
      </c>
      <c r="AE198" s="721">
        <v>0</v>
      </c>
      <c r="AF198" s="721">
        <v>0</v>
      </c>
      <c r="AG198" s="721">
        <v>0</v>
      </c>
      <c r="AH198" s="721">
        <v>0</v>
      </c>
      <c r="AI198" s="719"/>
      <c r="AJ198" s="219"/>
    </row>
    <row r="199" spans="1:36" s="14" customFormat="1" ht="12.75" customHeight="1">
      <c r="A199" s="1172"/>
      <c r="B199" s="2" t="s">
        <v>16</v>
      </c>
      <c r="C199" s="2" t="s">
        <v>7</v>
      </c>
      <c r="D199" s="2" t="s">
        <v>119</v>
      </c>
      <c r="E199" s="2" t="s">
        <v>61</v>
      </c>
      <c r="F199" s="2" t="s">
        <v>3524</v>
      </c>
      <c r="G199" s="774" t="s">
        <v>354</v>
      </c>
      <c r="H199" s="792" t="s">
        <v>201</v>
      </c>
      <c r="I199" s="2" t="s">
        <v>3523</v>
      </c>
      <c r="J199" s="2" t="str">
        <f t="shared" si="22"/>
        <v>DOTHPSG/Plant Adds/As Filed/Retirement Calc</v>
      </c>
      <c r="K199" s="720">
        <v>0</v>
      </c>
      <c r="L199" s="720">
        <v>2920977.8800000004</v>
      </c>
      <c r="M199" s="721">
        <v>-111842.84000000008</v>
      </c>
      <c r="N199" s="721">
        <v>0</v>
      </c>
      <c r="O199" s="721">
        <v>969077.12000000011</v>
      </c>
      <c r="P199" s="721">
        <v>178325</v>
      </c>
      <c r="Q199" s="721">
        <v>736224.97000000009</v>
      </c>
      <c r="R199" s="721">
        <v>0</v>
      </c>
      <c r="S199" s="721">
        <v>0</v>
      </c>
      <c r="T199" s="721">
        <v>0</v>
      </c>
      <c r="U199" s="721">
        <v>0</v>
      </c>
      <c r="V199" s="721">
        <v>254259.26</v>
      </c>
      <c r="W199" s="721">
        <v>672282.02</v>
      </c>
      <c r="X199" s="721">
        <v>571712.88</v>
      </c>
      <c r="Y199" s="721">
        <v>0</v>
      </c>
      <c r="Z199" s="721">
        <v>0</v>
      </c>
      <c r="AA199" s="721">
        <v>17641071.98</v>
      </c>
      <c r="AB199" s="721">
        <v>0</v>
      </c>
      <c r="AC199" s="721">
        <v>3990411.0199999996</v>
      </c>
      <c r="AD199" s="721">
        <v>0</v>
      </c>
      <c r="AE199" s="721">
        <v>0</v>
      </c>
      <c r="AF199" s="721">
        <v>2921306.7</v>
      </c>
      <c r="AG199" s="721">
        <v>2902285.71</v>
      </c>
      <c r="AH199" s="721">
        <v>156887.25</v>
      </c>
      <c r="AI199" s="719"/>
      <c r="AJ199" s="219"/>
    </row>
    <row r="200" spans="1:36" s="14" customFormat="1" ht="12.75" customHeight="1">
      <c r="A200" s="1172"/>
      <c r="B200" s="2" t="s">
        <v>16</v>
      </c>
      <c r="C200" s="2" t="s">
        <v>18</v>
      </c>
      <c r="D200" s="2" t="s">
        <v>120</v>
      </c>
      <c r="E200" s="2" t="s">
        <v>62</v>
      </c>
      <c r="F200" s="2" t="s">
        <v>3524</v>
      </c>
      <c r="G200" s="774" t="s">
        <v>354</v>
      </c>
      <c r="H200" s="792" t="s">
        <v>201</v>
      </c>
      <c r="I200" s="2" t="s">
        <v>3523</v>
      </c>
      <c r="J200" s="2" t="str">
        <f t="shared" si="22"/>
        <v>DOTHPSG-W/Plant Adds/As Filed/Retirement Calc</v>
      </c>
      <c r="K200" s="720">
        <v>0</v>
      </c>
      <c r="L200" s="720">
        <v>149794.66</v>
      </c>
      <c r="M200" s="721">
        <v>-27306.45</v>
      </c>
      <c r="N200" s="721">
        <v>1065607.52</v>
      </c>
      <c r="O200" s="721">
        <v>1839261.26</v>
      </c>
      <c r="P200" s="721">
        <v>1282040.8399999999</v>
      </c>
      <c r="Q200" s="721">
        <v>470000.18</v>
      </c>
      <c r="R200" s="721">
        <v>0</v>
      </c>
      <c r="S200" s="721">
        <v>842322.08000000007</v>
      </c>
      <c r="T200" s="721">
        <v>0</v>
      </c>
      <c r="U200" s="721">
        <v>0</v>
      </c>
      <c r="V200" s="721">
        <v>0</v>
      </c>
      <c r="W200" s="721">
        <v>0</v>
      </c>
      <c r="X200" s="721">
        <v>0</v>
      </c>
      <c r="Y200" s="721">
        <v>0</v>
      </c>
      <c r="Z200" s="721">
        <v>0</v>
      </c>
      <c r="AA200" s="721">
        <v>0</v>
      </c>
      <c r="AB200" s="721">
        <v>0</v>
      </c>
      <c r="AC200" s="721">
        <v>2551624.0699999998</v>
      </c>
      <c r="AD200" s="721">
        <v>0</v>
      </c>
      <c r="AE200" s="721">
        <v>849713.23000000045</v>
      </c>
      <c r="AF200" s="721">
        <v>375253.54</v>
      </c>
      <c r="AG200" s="721">
        <v>0</v>
      </c>
      <c r="AH200" s="721">
        <v>0</v>
      </c>
      <c r="AI200" s="719"/>
      <c r="AJ200" s="219"/>
    </row>
    <row r="201" spans="1:36" s="14" customFormat="1" ht="12.75" customHeight="1">
      <c r="A201" s="1172"/>
      <c r="B201" s="2" t="s">
        <v>16</v>
      </c>
      <c r="C201" s="2" t="s">
        <v>19</v>
      </c>
      <c r="D201" s="2" t="s">
        <v>121</v>
      </c>
      <c r="E201" s="2" t="s">
        <v>63</v>
      </c>
      <c r="F201" s="2" t="s">
        <v>3524</v>
      </c>
      <c r="G201" s="774" t="s">
        <v>354</v>
      </c>
      <c r="H201" s="792" t="s">
        <v>201</v>
      </c>
      <c r="I201" s="2" t="s">
        <v>3523</v>
      </c>
      <c r="J201" s="2" t="str">
        <f t="shared" si="22"/>
        <v>DOTHPSSGCT/Plant Adds/As Filed/Retirement Calc</v>
      </c>
      <c r="K201" s="720">
        <v>0</v>
      </c>
      <c r="L201" s="720">
        <v>0</v>
      </c>
      <c r="M201" s="721">
        <v>0</v>
      </c>
      <c r="N201" s="721">
        <v>0</v>
      </c>
      <c r="O201" s="721">
        <v>162982.29</v>
      </c>
      <c r="P201" s="721">
        <v>34083.75</v>
      </c>
      <c r="Q201" s="721">
        <v>2552494</v>
      </c>
      <c r="R201" s="721">
        <v>0</v>
      </c>
      <c r="S201" s="721">
        <v>0</v>
      </c>
      <c r="T201" s="721">
        <v>0</v>
      </c>
      <c r="U201" s="721">
        <v>0</v>
      </c>
      <c r="V201" s="721">
        <v>0</v>
      </c>
      <c r="W201" s="721">
        <v>0</v>
      </c>
      <c r="X201" s="721">
        <v>0</v>
      </c>
      <c r="Y201" s="721">
        <v>0</v>
      </c>
      <c r="Z201" s="721">
        <v>0</v>
      </c>
      <c r="AA201" s="721">
        <v>0</v>
      </c>
      <c r="AB201" s="721">
        <v>0</v>
      </c>
      <c r="AC201" s="721">
        <v>106246.59000000001</v>
      </c>
      <c r="AD201" s="721">
        <v>0</v>
      </c>
      <c r="AE201" s="721">
        <v>0</v>
      </c>
      <c r="AF201" s="721">
        <v>0</v>
      </c>
      <c r="AG201" s="721">
        <v>0</v>
      </c>
      <c r="AH201" s="721">
        <v>0</v>
      </c>
      <c r="AI201" s="719"/>
      <c r="AJ201" s="219"/>
    </row>
    <row r="202" spans="1:36" s="14" customFormat="1" ht="12.75" customHeight="1">
      <c r="A202" s="1172"/>
      <c r="B202" s="2" t="s">
        <v>20</v>
      </c>
      <c r="C202" s="2" t="s">
        <v>1</v>
      </c>
      <c r="D202" s="2" t="s">
        <v>122</v>
      </c>
      <c r="E202" s="2" t="s">
        <v>64</v>
      </c>
      <c r="F202" s="2" t="s">
        <v>3524</v>
      </c>
      <c r="G202" s="774" t="s">
        <v>354</v>
      </c>
      <c r="H202" s="792" t="s">
        <v>201</v>
      </c>
      <c r="I202" s="2" t="s">
        <v>3523</v>
      </c>
      <c r="J202" s="2" t="str">
        <f t="shared" si="22"/>
        <v>DTRNPDGP/Plant Adds/As Filed/Retirement Calc</v>
      </c>
      <c r="K202" s="720">
        <v>0</v>
      </c>
      <c r="L202" s="720">
        <v>0</v>
      </c>
      <c r="M202" s="721">
        <v>0</v>
      </c>
      <c r="N202" s="721">
        <v>0</v>
      </c>
      <c r="O202" s="721">
        <v>0</v>
      </c>
      <c r="P202" s="721">
        <v>0</v>
      </c>
      <c r="Q202" s="721">
        <v>0</v>
      </c>
      <c r="R202" s="721">
        <v>0</v>
      </c>
      <c r="S202" s="721">
        <v>0</v>
      </c>
      <c r="T202" s="721">
        <v>0</v>
      </c>
      <c r="U202" s="721">
        <v>0</v>
      </c>
      <c r="V202" s="721">
        <v>0</v>
      </c>
      <c r="W202" s="721">
        <v>0</v>
      </c>
      <c r="X202" s="721">
        <v>0</v>
      </c>
      <c r="Y202" s="721">
        <v>0</v>
      </c>
      <c r="Z202" s="721">
        <v>0</v>
      </c>
      <c r="AA202" s="721">
        <v>0</v>
      </c>
      <c r="AB202" s="721">
        <v>0</v>
      </c>
      <c r="AC202" s="721">
        <v>0</v>
      </c>
      <c r="AD202" s="721">
        <v>0</v>
      </c>
      <c r="AE202" s="721">
        <v>0</v>
      </c>
      <c r="AF202" s="721">
        <v>0</v>
      </c>
      <c r="AG202" s="721">
        <v>0</v>
      </c>
      <c r="AH202" s="721">
        <v>0</v>
      </c>
      <c r="AI202" s="719"/>
      <c r="AJ202" s="219"/>
    </row>
    <row r="203" spans="1:36" s="14" customFormat="1" ht="12.75" customHeight="1">
      <c r="A203" s="1172"/>
      <c r="B203" s="2" t="s">
        <v>20</v>
      </c>
      <c r="C203" s="2" t="s">
        <v>5</v>
      </c>
      <c r="D203" s="2" t="s">
        <v>123</v>
      </c>
      <c r="E203" s="2" t="s">
        <v>65</v>
      </c>
      <c r="F203" s="2" t="s">
        <v>3524</v>
      </c>
      <c r="G203" s="774" t="s">
        <v>354</v>
      </c>
      <c r="H203" s="792" t="s">
        <v>201</v>
      </c>
      <c r="I203" s="2" t="s">
        <v>3523</v>
      </c>
      <c r="J203" s="2" t="str">
        <f t="shared" si="22"/>
        <v>DTRNPDGU/Plant Adds/As Filed/Retirement Calc</v>
      </c>
      <c r="K203" s="720">
        <v>0</v>
      </c>
      <c r="L203" s="720">
        <v>0</v>
      </c>
      <c r="M203" s="721">
        <v>0</v>
      </c>
      <c r="N203" s="721">
        <v>0</v>
      </c>
      <c r="O203" s="721">
        <v>0</v>
      </c>
      <c r="P203" s="721">
        <v>0</v>
      </c>
      <c r="Q203" s="721">
        <v>0</v>
      </c>
      <c r="R203" s="721">
        <v>0</v>
      </c>
      <c r="S203" s="721">
        <v>0</v>
      </c>
      <c r="T203" s="721">
        <v>0</v>
      </c>
      <c r="U203" s="721">
        <v>0</v>
      </c>
      <c r="V203" s="721">
        <v>0</v>
      </c>
      <c r="W203" s="721">
        <v>0</v>
      </c>
      <c r="X203" s="721">
        <v>0</v>
      </c>
      <c r="Y203" s="721">
        <v>0</v>
      </c>
      <c r="Z203" s="721">
        <v>0</v>
      </c>
      <c r="AA203" s="721">
        <v>0</v>
      </c>
      <c r="AB203" s="721">
        <v>0</v>
      </c>
      <c r="AC203" s="721">
        <v>0</v>
      </c>
      <c r="AD203" s="721">
        <v>0</v>
      </c>
      <c r="AE203" s="721">
        <v>0</v>
      </c>
      <c r="AF203" s="721">
        <v>0</v>
      </c>
      <c r="AG203" s="721">
        <v>0</v>
      </c>
      <c r="AH203" s="721">
        <v>0</v>
      </c>
      <c r="AI203" s="719"/>
      <c r="AJ203" s="219"/>
    </row>
    <row r="204" spans="1:36" s="14" customFormat="1" ht="12.75" customHeight="1">
      <c r="A204" s="1172"/>
      <c r="B204" s="2" t="s">
        <v>20</v>
      </c>
      <c r="C204" s="2" t="s">
        <v>7</v>
      </c>
      <c r="D204" s="2" t="s">
        <v>124</v>
      </c>
      <c r="E204" s="2" t="s">
        <v>66</v>
      </c>
      <c r="F204" s="2" t="s">
        <v>3524</v>
      </c>
      <c r="G204" s="774" t="s">
        <v>354</v>
      </c>
      <c r="H204" s="792" t="s">
        <v>201</v>
      </c>
      <c r="I204" s="2" t="s">
        <v>3523</v>
      </c>
      <c r="J204" s="2" t="str">
        <f t="shared" si="22"/>
        <v>DTRNPSG/Plant Adds/As Filed/Retirement Calc</v>
      </c>
      <c r="K204" s="720">
        <v>0</v>
      </c>
      <c r="L204" s="720">
        <v>9587041.0400000028</v>
      </c>
      <c r="M204" s="721">
        <v>14506599.310000002</v>
      </c>
      <c r="N204" s="721">
        <v>8321286.5000000009</v>
      </c>
      <c r="O204" s="721">
        <v>7415505.9700000025</v>
      </c>
      <c r="P204" s="721">
        <v>13675067.210000001</v>
      </c>
      <c r="Q204" s="721">
        <v>23044303.229999997</v>
      </c>
      <c r="R204" s="721">
        <v>3998249.4055000013</v>
      </c>
      <c r="S204" s="721">
        <v>4107318.4005000009</v>
      </c>
      <c r="T204" s="721">
        <v>6156381.0729999999</v>
      </c>
      <c r="U204" s="721">
        <v>8096481.9365000017</v>
      </c>
      <c r="V204" s="721">
        <v>59211961.271500006</v>
      </c>
      <c r="W204" s="721">
        <v>28285384.263000004</v>
      </c>
      <c r="X204" s="721">
        <v>6819799.8254999993</v>
      </c>
      <c r="Y204" s="721">
        <v>26941988.726499997</v>
      </c>
      <c r="Z204" s="721">
        <v>5920381.4619999994</v>
      </c>
      <c r="AA204" s="721">
        <v>10385274.317499999</v>
      </c>
      <c r="AB204" s="721">
        <v>8888997.9525000006</v>
      </c>
      <c r="AC204" s="721">
        <v>74303653.136000007</v>
      </c>
      <c r="AD204" s="721">
        <v>7718373.320448</v>
      </c>
      <c r="AE204" s="721">
        <v>5930627.6858300008</v>
      </c>
      <c r="AF204" s="721">
        <v>23619831.203536004</v>
      </c>
      <c r="AG204" s="721">
        <v>6163251.6201680014</v>
      </c>
      <c r="AH204" s="721">
        <v>415070332.49053997</v>
      </c>
      <c r="AI204" s="719"/>
      <c r="AJ204" s="219"/>
    </row>
    <row r="205" spans="1:36" s="14" customFormat="1" ht="12.75" customHeight="1">
      <c r="A205" s="1172"/>
      <c r="B205" s="2" t="s">
        <v>23</v>
      </c>
      <c r="C205" s="2" t="s">
        <v>22</v>
      </c>
      <c r="D205" s="2" t="s">
        <v>125</v>
      </c>
      <c r="E205" s="2" t="s">
        <v>67</v>
      </c>
      <c r="F205" s="2" t="s">
        <v>3524</v>
      </c>
      <c r="G205" s="774" t="s">
        <v>354</v>
      </c>
      <c r="H205" s="792" t="s">
        <v>201</v>
      </c>
      <c r="I205" s="2" t="s">
        <v>3523</v>
      </c>
      <c r="J205" s="2" t="str">
        <f t="shared" si="22"/>
        <v>DDSTPCA/Plant Adds/As Filed/Retirement Calc</v>
      </c>
      <c r="K205" s="720">
        <v>0</v>
      </c>
      <c r="L205" s="720">
        <v>480181.89999999997</v>
      </c>
      <c r="M205" s="721">
        <v>634382.56000000017</v>
      </c>
      <c r="N205" s="721">
        <v>1861440.77</v>
      </c>
      <c r="O205" s="721">
        <v>778690.73256399983</v>
      </c>
      <c r="P205" s="721">
        <v>1002326.4245639999</v>
      </c>
      <c r="Q205" s="721">
        <v>2529582.2102759997</v>
      </c>
      <c r="R205" s="721">
        <v>542499.43299999996</v>
      </c>
      <c r="S205" s="721">
        <v>571405.30299999996</v>
      </c>
      <c r="T205" s="721">
        <v>662849.00399999996</v>
      </c>
      <c r="U205" s="721">
        <v>572783.50699999998</v>
      </c>
      <c r="V205" s="721">
        <v>572159.93900000001</v>
      </c>
      <c r="W205" s="721">
        <v>593011.59</v>
      </c>
      <c r="X205" s="721">
        <v>568145.82499999995</v>
      </c>
      <c r="Y205" s="721">
        <v>673203.90699999989</v>
      </c>
      <c r="Z205" s="721">
        <v>585271.74399999995</v>
      </c>
      <c r="AA205" s="721">
        <v>535640.23600000003</v>
      </c>
      <c r="AB205" s="721">
        <v>499857.91799999995</v>
      </c>
      <c r="AC205" s="721">
        <v>620983.59400000004</v>
      </c>
      <c r="AD205" s="721">
        <v>485509.85563599999</v>
      </c>
      <c r="AE205" s="721">
        <v>489334.89189000003</v>
      </c>
      <c r="AF205" s="721">
        <v>537423.37338200002</v>
      </c>
      <c r="AG205" s="721">
        <v>468290.01610200002</v>
      </c>
      <c r="AH205" s="721">
        <v>478879.913802</v>
      </c>
      <c r="AI205" s="719"/>
      <c r="AJ205" s="219"/>
    </row>
    <row r="206" spans="1:36" s="14" customFormat="1" ht="12.75" customHeight="1">
      <c r="A206" s="1172"/>
      <c r="B206" s="2" t="s">
        <v>23</v>
      </c>
      <c r="C206" s="2" t="s">
        <v>25</v>
      </c>
      <c r="D206" s="2" t="s">
        <v>126</v>
      </c>
      <c r="E206" s="2" t="s">
        <v>68</v>
      </c>
      <c r="F206" s="2" t="s">
        <v>3524</v>
      </c>
      <c r="G206" s="774" t="s">
        <v>354</v>
      </c>
      <c r="H206" s="792" t="s">
        <v>201</v>
      </c>
      <c r="I206" s="2" t="s">
        <v>3523</v>
      </c>
      <c r="J206" s="2" t="str">
        <f t="shared" si="22"/>
        <v>DDSTPOR/Plant Adds/As Filed/Retirement Calc</v>
      </c>
      <c r="K206" s="720">
        <v>0</v>
      </c>
      <c r="L206" s="720">
        <v>5779600.0900000017</v>
      </c>
      <c r="M206" s="721">
        <v>8140356.3299999991</v>
      </c>
      <c r="N206" s="721">
        <v>3946671.169999999</v>
      </c>
      <c r="O206" s="721">
        <v>6861133.9220260018</v>
      </c>
      <c r="P206" s="721">
        <v>8912092.0000260007</v>
      </c>
      <c r="Q206" s="721">
        <v>11719002.288034</v>
      </c>
      <c r="R206" s="721">
        <v>2720288.1910000001</v>
      </c>
      <c r="S206" s="721">
        <v>2788909.4389999998</v>
      </c>
      <c r="T206" s="721">
        <v>3141619.28</v>
      </c>
      <c r="U206" s="721">
        <v>2963543.7439999995</v>
      </c>
      <c r="V206" s="721">
        <v>2847799.0040000002</v>
      </c>
      <c r="W206" s="721">
        <v>3041600.085</v>
      </c>
      <c r="X206" s="721">
        <v>2757217.926</v>
      </c>
      <c r="Y206" s="721">
        <v>3094388.0179999997</v>
      </c>
      <c r="Z206" s="721">
        <v>2593819.0029999996</v>
      </c>
      <c r="AA206" s="721">
        <v>2531154.0899999994</v>
      </c>
      <c r="AB206" s="721">
        <v>2448738.7349999999</v>
      </c>
      <c r="AC206" s="721">
        <v>2992036.4850000003</v>
      </c>
      <c r="AD206" s="721">
        <v>3254707.0984999989</v>
      </c>
      <c r="AE206" s="721">
        <v>5972641.5559219997</v>
      </c>
      <c r="AF206" s="721">
        <v>3716226.1003639996</v>
      </c>
      <c r="AG206" s="721">
        <v>3484775.6614539996</v>
      </c>
      <c r="AH206" s="721">
        <v>3384299.274216</v>
      </c>
      <c r="AI206" s="719"/>
      <c r="AJ206" s="219"/>
    </row>
    <row r="207" spans="1:36" s="14" customFormat="1" ht="12.75" customHeight="1">
      <c r="A207" s="1172"/>
      <c r="B207" s="2" t="s">
        <v>23</v>
      </c>
      <c r="C207" s="2" t="s">
        <v>27</v>
      </c>
      <c r="D207" s="2" t="s">
        <v>127</v>
      </c>
      <c r="E207" s="2" t="s">
        <v>69</v>
      </c>
      <c r="F207" s="2" t="s">
        <v>3524</v>
      </c>
      <c r="G207" s="774" t="s">
        <v>354</v>
      </c>
      <c r="H207" s="792" t="s">
        <v>201</v>
      </c>
      <c r="I207" s="2" t="s">
        <v>3523</v>
      </c>
      <c r="J207" s="2" t="str">
        <f t="shared" si="22"/>
        <v>DDSTPWA/Plant Adds/As Filed/Retirement Calc</v>
      </c>
      <c r="K207" s="720">
        <v>0</v>
      </c>
      <c r="L207" s="720">
        <v>1187191.6500000001</v>
      </c>
      <c r="M207" s="721">
        <v>705117.35</v>
      </c>
      <c r="N207" s="721">
        <v>1107431.7999999996</v>
      </c>
      <c r="O207" s="721">
        <v>1094767.6054100001</v>
      </c>
      <c r="P207" s="721">
        <v>1409178.8354099998</v>
      </c>
      <c r="Q207" s="721">
        <v>1582892.3416900001</v>
      </c>
      <c r="R207" s="721">
        <v>756135.74999999988</v>
      </c>
      <c r="S207" s="721">
        <v>798123.53</v>
      </c>
      <c r="T207" s="721">
        <v>925940.63499999978</v>
      </c>
      <c r="U207" s="721">
        <v>849882.72699999996</v>
      </c>
      <c r="V207" s="721">
        <v>846904.1399999999</v>
      </c>
      <c r="W207" s="721">
        <v>879300.02899999998</v>
      </c>
      <c r="X207" s="721">
        <v>825679.93200000003</v>
      </c>
      <c r="Y207" s="721">
        <v>922703.35799999989</v>
      </c>
      <c r="Z207" s="721">
        <v>796813.93799999985</v>
      </c>
      <c r="AA207" s="721">
        <v>751548.79499999993</v>
      </c>
      <c r="AB207" s="721">
        <v>619745.07399999991</v>
      </c>
      <c r="AC207" s="721">
        <v>813463.09199999995</v>
      </c>
      <c r="AD207" s="721">
        <v>743080.20776999998</v>
      </c>
      <c r="AE207" s="721">
        <v>767596.51445799996</v>
      </c>
      <c r="AF207" s="721">
        <v>899154.54284799984</v>
      </c>
      <c r="AG207" s="721">
        <v>805337.36799799989</v>
      </c>
      <c r="AH207" s="721">
        <v>1818845.1378260001</v>
      </c>
      <c r="AI207" s="719"/>
      <c r="AJ207" s="219"/>
    </row>
    <row r="208" spans="1:36" s="14" customFormat="1" ht="12.75" customHeight="1">
      <c r="A208" s="1172"/>
      <c r="B208" s="2" t="s">
        <v>23</v>
      </c>
      <c r="C208" s="2" t="s">
        <v>29</v>
      </c>
      <c r="D208" s="2" t="s">
        <v>128</v>
      </c>
      <c r="E208" s="2" t="s">
        <v>70</v>
      </c>
      <c r="F208" s="2" t="s">
        <v>3524</v>
      </c>
      <c r="G208" s="774" t="s">
        <v>354</v>
      </c>
      <c r="H208" s="792" t="s">
        <v>201</v>
      </c>
      <c r="I208" s="2" t="s">
        <v>3523</v>
      </c>
      <c r="J208" s="2" t="str">
        <f t="shared" si="22"/>
        <v>DDSTPWYP/Plant Adds/As Filed/Retirement Calc</v>
      </c>
      <c r="K208" s="720">
        <v>0</v>
      </c>
      <c r="L208" s="720">
        <v>4370966.7600000007</v>
      </c>
      <c r="M208" s="721">
        <v>4126937.7100000009</v>
      </c>
      <c r="N208" s="721">
        <v>3309044.6</v>
      </c>
      <c r="O208" s="721">
        <v>7709253.759962</v>
      </c>
      <c r="P208" s="721">
        <v>3360272.4872199995</v>
      </c>
      <c r="Q208" s="721">
        <v>3202090.8119319999</v>
      </c>
      <c r="R208" s="721">
        <v>1346805.4580000003</v>
      </c>
      <c r="S208" s="721">
        <v>1310088.2890000001</v>
      </c>
      <c r="T208" s="721">
        <v>1361186.0380000002</v>
      </c>
      <c r="U208" s="721">
        <v>1432755.669</v>
      </c>
      <c r="V208" s="721">
        <v>1429209.9980000001</v>
      </c>
      <c r="W208" s="721">
        <v>1483218.3530000001</v>
      </c>
      <c r="X208" s="721">
        <v>1595717.9780000004</v>
      </c>
      <c r="Y208" s="721">
        <v>1704720.4129999999</v>
      </c>
      <c r="Z208" s="721">
        <v>1544873.8090000001</v>
      </c>
      <c r="AA208" s="721">
        <v>1489718.5730000001</v>
      </c>
      <c r="AB208" s="721">
        <v>1402017.649</v>
      </c>
      <c r="AC208" s="721">
        <v>2624687.773</v>
      </c>
      <c r="AD208" s="721">
        <v>1164054.51636</v>
      </c>
      <c r="AE208" s="721">
        <v>1206736.0537319998</v>
      </c>
      <c r="AF208" s="721">
        <v>1260167.5509800001</v>
      </c>
      <c r="AG208" s="721">
        <v>1387133.777372</v>
      </c>
      <c r="AH208" s="721">
        <v>1443636.5297199998</v>
      </c>
      <c r="AI208" s="719"/>
      <c r="AJ208" s="219"/>
    </row>
    <row r="209" spans="1:36" s="14" customFormat="1" ht="12.75" customHeight="1">
      <c r="A209" s="1172"/>
      <c r="B209" s="2" t="s">
        <v>23</v>
      </c>
      <c r="C209" s="2" t="s">
        <v>31</v>
      </c>
      <c r="D209" s="2" t="s">
        <v>129</v>
      </c>
      <c r="E209" s="2" t="s">
        <v>71</v>
      </c>
      <c r="F209" s="2" t="s">
        <v>3524</v>
      </c>
      <c r="G209" s="774" t="s">
        <v>354</v>
      </c>
      <c r="H209" s="792" t="s">
        <v>201</v>
      </c>
      <c r="I209" s="2" t="s">
        <v>3523</v>
      </c>
      <c r="J209" s="2" t="str">
        <f t="shared" si="22"/>
        <v>DDSTPUT/Plant Adds/As Filed/Retirement Calc</v>
      </c>
      <c r="K209" s="720">
        <v>0</v>
      </c>
      <c r="L209" s="720">
        <v>7738561.8899999997</v>
      </c>
      <c r="M209" s="721">
        <v>8556060.9700000044</v>
      </c>
      <c r="N209" s="721">
        <v>9258306.2600000016</v>
      </c>
      <c r="O209" s="721">
        <v>11175046.114581998</v>
      </c>
      <c r="P209" s="721">
        <v>15736649.459419999</v>
      </c>
      <c r="Q209" s="721">
        <v>14850736.961252002</v>
      </c>
      <c r="R209" s="721">
        <v>3567729.6455000006</v>
      </c>
      <c r="S209" s="721">
        <v>3376100.7715000003</v>
      </c>
      <c r="T209" s="721">
        <v>5603055.6129999999</v>
      </c>
      <c r="U209" s="721">
        <v>3831907.3815000006</v>
      </c>
      <c r="V209" s="721">
        <v>33743271.225500003</v>
      </c>
      <c r="W209" s="721">
        <v>11573784.403000001</v>
      </c>
      <c r="X209" s="721">
        <v>4702684.7555</v>
      </c>
      <c r="Y209" s="721">
        <v>5115272.0055000018</v>
      </c>
      <c r="Z209" s="721">
        <v>4598330.9989999998</v>
      </c>
      <c r="AA209" s="721">
        <v>4350740.3454999998</v>
      </c>
      <c r="AB209" s="721">
        <v>3962755.3215000001</v>
      </c>
      <c r="AC209" s="721">
        <v>4623498.2129999995</v>
      </c>
      <c r="AD209" s="721">
        <v>3624030.7644300009</v>
      </c>
      <c r="AE209" s="721">
        <v>3449732.2310180003</v>
      </c>
      <c r="AF209" s="721">
        <v>3675134.4662300004</v>
      </c>
      <c r="AG209" s="721">
        <v>3920555.0932179997</v>
      </c>
      <c r="AH209" s="721">
        <v>11001728.60203</v>
      </c>
      <c r="AI209" s="719"/>
      <c r="AJ209" s="219"/>
    </row>
    <row r="210" spans="1:36" s="14" customFormat="1" ht="12.75" customHeight="1">
      <c r="A210" s="1172"/>
      <c r="B210" s="2" t="s">
        <v>23</v>
      </c>
      <c r="C210" s="2" t="s">
        <v>33</v>
      </c>
      <c r="D210" s="2" t="s">
        <v>130</v>
      </c>
      <c r="E210" s="2" t="s">
        <v>72</v>
      </c>
      <c r="F210" s="2" t="s">
        <v>3524</v>
      </c>
      <c r="G210" s="774" t="s">
        <v>354</v>
      </c>
      <c r="H210" s="792" t="s">
        <v>201</v>
      </c>
      <c r="I210" s="2" t="s">
        <v>3523</v>
      </c>
      <c r="J210" s="2" t="str">
        <f t="shared" si="22"/>
        <v>DDSTPID/Plant Adds/As Filed/Retirement Calc</v>
      </c>
      <c r="K210" s="720">
        <v>0</v>
      </c>
      <c r="L210" s="720">
        <v>621330.52</v>
      </c>
      <c r="M210" s="721">
        <v>806860.94000000006</v>
      </c>
      <c r="N210" s="721">
        <v>950602.63</v>
      </c>
      <c r="O210" s="721">
        <v>988894.78545600025</v>
      </c>
      <c r="P210" s="721">
        <v>992412.68336000026</v>
      </c>
      <c r="Q210" s="721">
        <v>1023230.8068160001</v>
      </c>
      <c r="R210" s="721">
        <v>1092955.4710000001</v>
      </c>
      <c r="S210" s="721">
        <v>1069640.561</v>
      </c>
      <c r="T210" s="721">
        <v>1138131.577</v>
      </c>
      <c r="U210" s="721">
        <v>1225836.1470000001</v>
      </c>
      <c r="V210" s="721">
        <v>1204658.851</v>
      </c>
      <c r="W210" s="721">
        <v>1255135.6779999998</v>
      </c>
      <c r="X210" s="721">
        <v>1255091.2510000002</v>
      </c>
      <c r="Y210" s="721">
        <v>1326390.882</v>
      </c>
      <c r="Z210" s="721">
        <v>1237361.3970000001</v>
      </c>
      <c r="AA210" s="721">
        <v>1168521.142</v>
      </c>
      <c r="AB210" s="721">
        <v>1131123.6410000001</v>
      </c>
      <c r="AC210" s="721">
        <v>1195153.402</v>
      </c>
      <c r="AD210" s="721">
        <v>546348.75658799999</v>
      </c>
      <c r="AE210" s="721">
        <v>522228.39692799991</v>
      </c>
      <c r="AF210" s="721">
        <v>593625.47164599993</v>
      </c>
      <c r="AG210" s="721">
        <v>683421.14947599987</v>
      </c>
      <c r="AH210" s="721">
        <v>663141.62644800008</v>
      </c>
      <c r="AI210" s="719"/>
      <c r="AJ210" s="219"/>
    </row>
    <row r="211" spans="1:36" s="14" customFormat="1" ht="12.75" customHeight="1">
      <c r="A211" s="1172"/>
      <c r="B211" s="2" t="s">
        <v>23</v>
      </c>
      <c r="C211" s="2" t="s">
        <v>35</v>
      </c>
      <c r="D211" s="2" t="s">
        <v>131</v>
      </c>
      <c r="E211" s="2" t="s">
        <v>73</v>
      </c>
      <c r="F211" s="2" t="s">
        <v>3524</v>
      </c>
      <c r="G211" s="774" t="s">
        <v>354</v>
      </c>
      <c r="H211" s="792" t="s">
        <v>201</v>
      </c>
      <c r="I211" s="2" t="s">
        <v>3523</v>
      </c>
      <c r="J211" s="2" t="str">
        <f t="shared" si="22"/>
        <v>DDSTPWYU/Plant Adds/As Filed/Retirement Calc</v>
      </c>
      <c r="K211" s="720">
        <v>0</v>
      </c>
      <c r="L211" s="720">
        <v>0</v>
      </c>
      <c r="M211" s="721">
        <v>0</v>
      </c>
      <c r="N211" s="721">
        <v>0</v>
      </c>
      <c r="O211" s="721">
        <v>0</v>
      </c>
      <c r="P211" s="721">
        <v>0</v>
      </c>
      <c r="Q211" s="721">
        <v>0</v>
      </c>
      <c r="R211" s="721">
        <v>0</v>
      </c>
      <c r="S211" s="721">
        <v>0</v>
      </c>
      <c r="T211" s="721">
        <v>0</v>
      </c>
      <c r="U211" s="721">
        <v>0</v>
      </c>
      <c r="V211" s="721">
        <v>0</v>
      </c>
      <c r="W211" s="721">
        <v>0</v>
      </c>
      <c r="X211" s="721">
        <v>0</v>
      </c>
      <c r="Y211" s="721">
        <v>0</v>
      </c>
      <c r="Z211" s="721">
        <v>0</v>
      </c>
      <c r="AA211" s="721">
        <v>0</v>
      </c>
      <c r="AB211" s="721">
        <v>0</v>
      </c>
      <c r="AC211" s="721">
        <v>0</v>
      </c>
      <c r="AD211" s="721">
        <v>0</v>
      </c>
      <c r="AE211" s="721">
        <v>0</v>
      </c>
      <c r="AF211" s="721">
        <v>0</v>
      </c>
      <c r="AG211" s="721">
        <v>0</v>
      </c>
      <c r="AH211" s="721">
        <v>0</v>
      </c>
      <c r="AI211" s="719"/>
      <c r="AJ211" s="219"/>
    </row>
    <row r="212" spans="1:36" s="14" customFormat="1" ht="12.75" customHeight="1">
      <c r="A212" s="1172"/>
      <c r="B212" s="2" t="s">
        <v>36</v>
      </c>
      <c r="C212" s="2" t="s">
        <v>22</v>
      </c>
      <c r="D212" s="2" t="s">
        <v>132</v>
      </c>
      <c r="E212" s="2" t="s">
        <v>74</v>
      </c>
      <c r="F212" s="2" t="s">
        <v>3524</v>
      </c>
      <c r="G212" s="774" t="s">
        <v>354</v>
      </c>
      <c r="H212" s="792" t="s">
        <v>201</v>
      </c>
      <c r="I212" s="2" t="s">
        <v>3523</v>
      </c>
      <c r="J212" s="2" t="str">
        <f t="shared" si="22"/>
        <v>DGNLPCA/Plant Adds/As Filed/Retirement Calc</v>
      </c>
      <c r="K212" s="720">
        <v>0</v>
      </c>
      <c r="L212" s="720">
        <v>14029.489999999998</v>
      </c>
      <c r="M212" s="721">
        <v>32154.319999999996</v>
      </c>
      <c r="N212" s="721">
        <v>245265.03999999998</v>
      </c>
      <c r="O212" s="721">
        <v>287812.33452999999</v>
      </c>
      <c r="P212" s="721">
        <v>277430.20853</v>
      </c>
      <c r="Q212" s="721">
        <v>2326770.0836140001</v>
      </c>
      <c r="R212" s="721">
        <v>71853.861000000004</v>
      </c>
      <c r="S212" s="721">
        <v>110204.648</v>
      </c>
      <c r="T212" s="721">
        <v>54244.301000000007</v>
      </c>
      <c r="U212" s="721">
        <v>288001.587</v>
      </c>
      <c r="V212" s="721">
        <v>53612.581000000006</v>
      </c>
      <c r="W212" s="721">
        <v>609254.20212000003</v>
      </c>
      <c r="X212" s="721">
        <v>53296.721000000005</v>
      </c>
      <c r="Y212" s="721">
        <v>53903.182000000001</v>
      </c>
      <c r="Z212" s="721">
        <v>457850.19199999998</v>
      </c>
      <c r="AA212" s="721">
        <v>82431.462</v>
      </c>
      <c r="AB212" s="721">
        <v>53127.650999999998</v>
      </c>
      <c r="AC212" s="721">
        <v>52560.777000000002</v>
      </c>
      <c r="AD212" s="721">
        <v>102262.63009999999</v>
      </c>
      <c r="AE212" s="721">
        <v>108401.31771</v>
      </c>
      <c r="AF212" s="721">
        <v>153425.35554000002</v>
      </c>
      <c r="AG212" s="721">
        <v>133289.94466400001</v>
      </c>
      <c r="AH212" s="721">
        <v>127358.16249999999</v>
      </c>
      <c r="AI212" s="719"/>
      <c r="AJ212" s="219"/>
    </row>
    <row r="213" spans="1:36" s="14" customFormat="1" ht="12.75" customHeight="1">
      <c r="A213" s="1172"/>
      <c r="B213" s="2" t="s">
        <v>36</v>
      </c>
      <c r="C213" s="2" t="s">
        <v>25</v>
      </c>
      <c r="D213" s="2" t="s">
        <v>133</v>
      </c>
      <c r="E213" s="2" t="s">
        <v>75</v>
      </c>
      <c r="F213" s="2" t="s">
        <v>3524</v>
      </c>
      <c r="G213" s="774" t="s">
        <v>354</v>
      </c>
      <c r="H213" s="792" t="s">
        <v>201</v>
      </c>
      <c r="I213" s="2" t="s">
        <v>3523</v>
      </c>
      <c r="J213" s="2" t="str">
        <f t="shared" si="22"/>
        <v>DGNLPOR/Plant Adds/As Filed/Retirement Calc</v>
      </c>
      <c r="K213" s="720">
        <v>0</v>
      </c>
      <c r="L213" s="720">
        <v>377378.4</v>
      </c>
      <c r="M213" s="721">
        <v>268714.78000000003</v>
      </c>
      <c r="N213" s="721">
        <v>3694782.1400000006</v>
      </c>
      <c r="O213" s="721">
        <v>3670132.1241449993</v>
      </c>
      <c r="P213" s="721">
        <v>4028416.8451449997</v>
      </c>
      <c r="Q213" s="721">
        <v>7542813.008351</v>
      </c>
      <c r="R213" s="721">
        <v>1413002.9840000002</v>
      </c>
      <c r="S213" s="721">
        <v>3299055.6230000001</v>
      </c>
      <c r="T213" s="721">
        <v>608642.20400000003</v>
      </c>
      <c r="U213" s="721">
        <v>918619.47699999996</v>
      </c>
      <c r="V213" s="721">
        <v>2049151.4040000001</v>
      </c>
      <c r="W213" s="721">
        <v>3169797.9896600004</v>
      </c>
      <c r="X213" s="721">
        <v>319521.28399999999</v>
      </c>
      <c r="Y213" s="721">
        <v>1056182.5789999999</v>
      </c>
      <c r="Z213" s="721">
        <v>2231318.0070000002</v>
      </c>
      <c r="AA213" s="721">
        <v>299410.299</v>
      </c>
      <c r="AB213" s="721">
        <v>499811.17700000003</v>
      </c>
      <c r="AC213" s="721">
        <v>795836.049</v>
      </c>
      <c r="AD213" s="721">
        <v>685949.07354400004</v>
      </c>
      <c r="AE213" s="721">
        <v>693456.97726200009</v>
      </c>
      <c r="AF213" s="721">
        <v>704382.93610400008</v>
      </c>
      <c r="AG213" s="721">
        <v>700616.57838800002</v>
      </c>
      <c r="AH213" s="721">
        <v>695980.40482400008</v>
      </c>
      <c r="AI213" s="719"/>
      <c r="AJ213" s="219"/>
    </row>
    <row r="214" spans="1:36" s="14" customFormat="1" ht="12.75" customHeight="1">
      <c r="A214" s="1172"/>
      <c r="B214" s="2" t="s">
        <v>36</v>
      </c>
      <c r="C214" s="2" t="s">
        <v>27</v>
      </c>
      <c r="D214" s="2" t="s">
        <v>134</v>
      </c>
      <c r="E214" s="2" t="s">
        <v>76</v>
      </c>
      <c r="F214" s="2" t="s">
        <v>3524</v>
      </c>
      <c r="G214" s="774" t="s">
        <v>354</v>
      </c>
      <c r="H214" s="792" t="s">
        <v>201</v>
      </c>
      <c r="I214" s="2" t="s">
        <v>3523</v>
      </c>
      <c r="J214" s="2" t="str">
        <f t="shared" si="22"/>
        <v>DGNLPWA/Plant Adds/As Filed/Retirement Calc</v>
      </c>
      <c r="K214" s="720">
        <v>0</v>
      </c>
      <c r="L214" s="720">
        <v>613094.36999999988</v>
      </c>
      <c r="M214" s="721">
        <v>444837.77999999991</v>
      </c>
      <c r="N214" s="721">
        <v>1355219.04</v>
      </c>
      <c r="O214" s="721">
        <v>772030.05132500001</v>
      </c>
      <c r="P214" s="721">
        <v>661524.21632499993</v>
      </c>
      <c r="Q214" s="721">
        <v>786613.45803500002</v>
      </c>
      <c r="R214" s="721">
        <v>63653.749000000003</v>
      </c>
      <c r="S214" s="721">
        <v>585140.429</v>
      </c>
      <c r="T214" s="721">
        <v>210333.46900000001</v>
      </c>
      <c r="U214" s="721">
        <v>66957.553</v>
      </c>
      <c r="V214" s="721">
        <v>67127.129000000015</v>
      </c>
      <c r="W214" s="721">
        <v>403909.11222000001</v>
      </c>
      <c r="X214" s="721">
        <v>67477.52900000001</v>
      </c>
      <c r="Y214" s="721">
        <v>67681.508000000002</v>
      </c>
      <c r="Z214" s="721">
        <v>65220.213000000003</v>
      </c>
      <c r="AA214" s="721">
        <v>64944.748000000007</v>
      </c>
      <c r="AB214" s="721">
        <v>301927.13699999999</v>
      </c>
      <c r="AC214" s="721">
        <v>63277.748000000007</v>
      </c>
      <c r="AD214" s="721">
        <v>125413.00373000001</v>
      </c>
      <c r="AE214" s="721">
        <v>126924.62887599999</v>
      </c>
      <c r="AF214" s="721">
        <v>130557.89429000003</v>
      </c>
      <c r="AG214" s="721">
        <v>129690.007552</v>
      </c>
      <c r="AH214" s="721">
        <v>127985.44901000003</v>
      </c>
      <c r="AI214" s="719"/>
      <c r="AJ214" s="219"/>
    </row>
    <row r="215" spans="1:36" s="14" customFormat="1" ht="12.75" customHeight="1">
      <c r="A215" s="1172"/>
      <c r="B215" s="2" t="s">
        <v>36</v>
      </c>
      <c r="C215" s="2" t="s">
        <v>29</v>
      </c>
      <c r="D215" s="2" t="s">
        <v>135</v>
      </c>
      <c r="E215" s="2" t="s">
        <v>77</v>
      </c>
      <c r="F215" s="2" t="s">
        <v>3524</v>
      </c>
      <c r="G215" s="774" t="s">
        <v>354</v>
      </c>
      <c r="H215" s="792" t="s">
        <v>201</v>
      </c>
      <c r="I215" s="2" t="s">
        <v>3523</v>
      </c>
      <c r="J215" s="2" t="str">
        <f t="shared" si="22"/>
        <v>DGNLPWYP/Plant Adds/As Filed/Retirement Calc</v>
      </c>
      <c r="K215" s="720">
        <v>0</v>
      </c>
      <c r="L215" s="720">
        <v>1563621.7000000002</v>
      </c>
      <c r="M215" s="721">
        <v>261647.78999999998</v>
      </c>
      <c r="N215" s="721">
        <v>2033053.5699999998</v>
      </c>
      <c r="O215" s="721">
        <v>699774.74839599989</v>
      </c>
      <c r="P215" s="721">
        <v>3097746.8146000002</v>
      </c>
      <c r="Q215" s="721">
        <v>1091599.9220799999</v>
      </c>
      <c r="R215" s="721">
        <v>1071342.1129999999</v>
      </c>
      <c r="S215" s="721">
        <v>694234.71600000001</v>
      </c>
      <c r="T215" s="721">
        <v>871222.73300000001</v>
      </c>
      <c r="U215" s="721">
        <v>236818.91600000003</v>
      </c>
      <c r="V215" s="721">
        <v>240581.29300000003</v>
      </c>
      <c r="W215" s="721">
        <v>469183.36100000003</v>
      </c>
      <c r="X215" s="721">
        <v>517104.29300000001</v>
      </c>
      <c r="Y215" s="721">
        <v>298489.86100000003</v>
      </c>
      <c r="Z215" s="721">
        <v>627583.35600000003</v>
      </c>
      <c r="AA215" s="721">
        <v>419959.90099999995</v>
      </c>
      <c r="AB215" s="721">
        <v>634838.51600000006</v>
      </c>
      <c r="AC215" s="721">
        <v>671443.86100000003</v>
      </c>
      <c r="AD215" s="721">
        <v>284442.57652</v>
      </c>
      <c r="AE215" s="721">
        <v>307401.330992</v>
      </c>
      <c r="AF215" s="721">
        <v>265439.35674000002</v>
      </c>
      <c r="AG215" s="721">
        <v>263114.39133200003</v>
      </c>
      <c r="AH215" s="721">
        <v>266999.51300000004</v>
      </c>
      <c r="AI215" s="719"/>
      <c r="AJ215" s="219"/>
    </row>
    <row r="216" spans="1:36" s="14" customFormat="1" ht="12.75" customHeight="1">
      <c r="A216" s="1172"/>
      <c r="B216" s="2" t="s">
        <v>36</v>
      </c>
      <c r="C216" s="2" t="s">
        <v>31</v>
      </c>
      <c r="D216" s="2" t="s">
        <v>136</v>
      </c>
      <c r="E216" s="2" t="s">
        <v>78</v>
      </c>
      <c r="F216" s="2" t="s">
        <v>3524</v>
      </c>
      <c r="G216" s="774" t="s">
        <v>354</v>
      </c>
      <c r="H216" s="792" t="s">
        <v>201</v>
      </c>
      <c r="I216" s="2" t="s">
        <v>3523</v>
      </c>
      <c r="J216" s="2" t="str">
        <f t="shared" si="22"/>
        <v>DGNLPUT/Plant Adds/As Filed/Retirement Calc</v>
      </c>
      <c r="K216" s="720">
        <v>0</v>
      </c>
      <c r="L216" s="720">
        <v>6284424.4400000023</v>
      </c>
      <c r="M216" s="721">
        <v>582839.56999999995</v>
      </c>
      <c r="N216" s="721">
        <v>1327776.18</v>
      </c>
      <c r="O216" s="721">
        <v>2742463.4523560004</v>
      </c>
      <c r="P216" s="721">
        <v>5657536.3405999998</v>
      </c>
      <c r="Q216" s="721">
        <v>4990763.6628799997</v>
      </c>
      <c r="R216" s="721">
        <v>748154.43700000003</v>
      </c>
      <c r="S216" s="721">
        <v>2200856.7379999999</v>
      </c>
      <c r="T216" s="721">
        <v>1534384.6170000001</v>
      </c>
      <c r="U216" s="721">
        <v>1370292.6380000003</v>
      </c>
      <c r="V216" s="721">
        <v>789260.33699999994</v>
      </c>
      <c r="W216" s="721">
        <v>2877773.2629999993</v>
      </c>
      <c r="X216" s="721">
        <v>1019509.197</v>
      </c>
      <c r="Y216" s="721">
        <v>672729.44500000007</v>
      </c>
      <c r="Z216" s="721">
        <v>654154.30800000008</v>
      </c>
      <c r="AA216" s="721">
        <v>1242511.825</v>
      </c>
      <c r="AB216" s="721">
        <v>695795.99800000014</v>
      </c>
      <c r="AC216" s="721">
        <v>1984399.8650000002</v>
      </c>
      <c r="AD216" s="721">
        <v>974149.07114200003</v>
      </c>
      <c r="AE216" s="721">
        <v>558719.01005599997</v>
      </c>
      <c r="AF216" s="721">
        <v>506768.15614199999</v>
      </c>
      <c r="AG216" s="721">
        <v>497665.51877600001</v>
      </c>
      <c r="AH216" s="721">
        <v>538193.51154200011</v>
      </c>
      <c r="AI216" s="719"/>
      <c r="AJ216" s="219"/>
    </row>
    <row r="217" spans="1:36" s="14" customFormat="1" ht="12.75" customHeight="1">
      <c r="A217" s="1172"/>
      <c r="B217" s="2" t="s">
        <v>36</v>
      </c>
      <c r="C217" s="2" t="s">
        <v>33</v>
      </c>
      <c r="D217" s="2" t="s">
        <v>137</v>
      </c>
      <c r="E217" s="2" t="s">
        <v>79</v>
      </c>
      <c r="F217" s="2" t="s">
        <v>3524</v>
      </c>
      <c r="G217" s="774" t="s">
        <v>354</v>
      </c>
      <c r="H217" s="792" t="s">
        <v>201</v>
      </c>
      <c r="I217" s="2" t="s">
        <v>3523</v>
      </c>
      <c r="J217" s="2" t="str">
        <f t="shared" si="22"/>
        <v>DGNLPID/Plant Adds/As Filed/Retirement Calc</v>
      </c>
      <c r="K217" s="720">
        <v>0</v>
      </c>
      <c r="L217" s="720">
        <v>1543495.82</v>
      </c>
      <c r="M217" s="721">
        <v>71644.100000000006</v>
      </c>
      <c r="N217" s="721">
        <v>181850.48</v>
      </c>
      <c r="O217" s="721">
        <v>216948.77924799998</v>
      </c>
      <c r="P217" s="721">
        <v>440465.86479999998</v>
      </c>
      <c r="Q217" s="721">
        <v>386785.57504000003</v>
      </c>
      <c r="R217" s="721">
        <v>143867.87</v>
      </c>
      <c r="S217" s="721">
        <v>556643.89599999995</v>
      </c>
      <c r="T217" s="721">
        <v>148540.82</v>
      </c>
      <c r="U217" s="721">
        <v>1097622.906</v>
      </c>
      <c r="V217" s="721">
        <v>150984.60999999999</v>
      </c>
      <c r="W217" s="721">
        <v>152408.59399999998</v>
      </c>
      <c r="X217" s="721">
        <v>242861.14</v>
      </c>
      <c r="Y217" s="721">
        <v>375825.45400000003</v>
      </c>
      <c r="Z217" s="721">
        <v>232714.71600000001</v>
      </c>
      <c r="AA217" s="721">
        <v>157612.90399999998</v>
      </c>
      <c r="AB217" s="721">
        <v>331503.576</v>
      </c>
      <c r="AC217" s="721">
        <v>169223.85399999999</v>
      </c>
      <c r="AD217" s="721">
        <v>148566.67975200003</v>
      </c>
      <c r="AE217" s="721">
        <v>155865.58094400002</v>
      </c>
      <c r="AF217" s="721">
        <v>147156.26111200001</v>
      </c>
      <c r="AG217" s="721">
        <v>145204.04658400003</v>
      </c>
      <c r="AH217" s="721">
        <v>148856.28039200002</v>
      </c>
      <c r="AI217" s="719"/>
      <c r="AJ217" s="219"/>
    </row>
    <row r="218" spans="1:36" s="14" customFormat="1" ht="12.75" customHeight="1">
      <c r="A218" s="1172"/>
      <c r="B218" s="2" t="s">
        <v>36</v>
      </c>
      <c r="C218" s="2" t="s">
        <v>35</v>
      </c>
      <c r="D218" s="2" t="s">
        <v>138</v>
      </c>
      <c r="E218" s="2" t="s">
        <v>80</v>
      </c>
      <c r="F218" s="2" t="s">
        <v>3524</v>
      </c>
      <c r="G218" s="774" t="s">
        <v>354</v>
      </c>
      <c r="H218" s="792" t="s">
        <v>201</v>
      </c>
      <c r="I218" s="2" t="s">
        <v>3523</v>
      </c>
      <c r="J218" s="2" t="str">
        <f t="shared" si="22"/>
        <v>DGNLPWYU/Plant Adds/As Filed/Retirement Calc</v>
      </c>
      <c r="K218" s="720">
        <v>0</v>
      </c>
      <c r="L218" s="720">
        <v>0</v>
      </c>
      <c r="M218" s="721">
        <v>0</v>
      </c>
      <c r="N218" s="721">
        <v>0</v>
      </c>
      <c r="O218" s="721">
        <v>0</v>
      </c>
      <c r="P218" s="721">
        <v>0</v>
      </c>
      <c r="Q218" s="721">
        <v>0</v>
      </c>
      <c r="R218" s="721">
        <v>0</v>
      </c>
      <c r="S218" s="721">
        <v>0</v>
      </c>
      <c r="T218" s="721">
        <v>0</v>
      </c>
      <c r="U218" s="721">
        <v>0</v>
      </c>
      <c r="V218" s="721">
        <v>0</v>
      </c>
      <c r="W218" s="721">
        <v>0</v>
      </c>
      <c r="X218" s="721">
        <v>0</v>
      </c>
      <c r="Y218" s="721">
        <v>0</v>
      </c>
      <c r="Z218" s="721">
        <v>0</v>
      </c>
      <c r="AA218" s="721">
        <v>0</v>
      </c>
      <c r="AB218" s="721">
        <v>0</v>
      </c>
      <c r="AC218" s="721">
        <v>0</v>
      </c>
      <c r="AD218" s="721">
        <v>0</v>
      </c>
      <c r="AE218" s="721">
        <v>0</v>
      </c>
      <c r="AF218" s="721">
        <v>0</v>
      </c>
      <c r="AG218" s="721">
        <v>0</v>
      </c>
      <c r="AH218" s="721">
        <v>0</v>
      </c>
      <c r="AI218" s="719"/>
      <c r="AJ218" s="219"/>
    </row>
    <row r="219" spans="1:36" s="14" customFormat="1" ht="12.75" customHeight="1">
      <c r="A219" s="1172"/>
      <c r="B219" s="2" t="s">
        <v>36</v>
      </c>
      <c r="C219" s="2" t="s">
        <v>1</v>
      </c>
      <c r="D219" s="2" t="s">
        <v>139</v>
      </c>
      <c r="E219" s="2" t="s">
        <v>81</v>
      </c>
      <c r="F219" s="2" t="s">
        <v>3524</v>
      </c>
      <c r="G219" s="774" t="s">
        <v>354</v>
      </c>
      <c r="H219" s="792" t="s">
        <v>201</v>
      </c>
      <c r="I219" s="2" t="s">
        <v>3523</v>
      </c>
      <c r="J219" s="2" t="str">
        <f t="shared" si="22"/>
        <v>DGNLPDGP/Plant Adds/As Filed/Retirement Calc</v>
      </c>
      <c r="K219" s="720">
        <v>0</v>
      </c>
      <c r="L219" s="720">
        <v>0</v>
      </c>
      <c r="M219" s="721">
        <v>0</v>
      </c>
      <c r="N219" s="721">
        <v>0</v>
      </c>
      <c r="O219" s="721">
        <v>0</v>
      </c>
      <c r="P219" s="721">
        <v>0</v>
      </c>
      <c r="Q219" s="721">
        <v>0</v>
      </c>
      <c r="R219" s="721">
        <v>0</v>
      </c>
      <c r="S219" s="721">
        <v>0</v>
      </c>
      <c r="T219" s="721">
        <v>0</v>
      </c>
      <c r="U219" s="721">
        <v>0</v>
      </c>
      <c r="V219" s="721">
        <v>0</v>
      </c>
      <c r="W219" s="721">
        <v>0</v>
      </c>
      <c r="X219" s="721">
        <v>0</v>
      </c>
      <c r="Y219" s="721">
        <v>0</v>
      </c>
      <c r="Z219" s="721">
        <v>0</v>
      </c>
      <c r="AA219" s="721">
        <v>0</v>
      </c>
      <c r="AB219" s="721">
        <v>0</v>
      </c>
      <c r="AC219" s="721">
        <v>0</v>
      </c>
      <c r="AD219" s="721">
        <v>0</v>
      </c>
      <c r="AE219" s="721">
        <v>0</v>
      </c>
      <c r="AF219" s="721">
        <v>0</v>
      </c>
      <c r="AG219" s="721">
        <v>0</v>
      </c>
      <c r="AH219" s="721">
        <v>0</v>
      </c>
      <c r="AI219" s="719"/>
      <c r="AJ219" s="219"/>
    </row>
    <row r="220" spans="1:36" s="14" customFormat="1" ht="12.75" customHeight="1">
      <c r="A220" s="1172"/>
      <c r="B220" s="2" t="s">
        <v>36</v>
      </c>
      <c r="C220" s="2" t="s">
        <v>5</v>
      </c>
      <c r="D220" s="2" t="s">
        <v>140</v>
      </c>
      <c r="E220" s="2" t="s">
        <v>82</v>
      </c>
      <c r="F220" s="2" t="s">
        <v>3524</v>
      </c>
      <c r="G220" s="774" t="s">
        <v>354</v>
      </c>
      <c r="H220" s="792" t="s">
        <v>201</v>
      </c>
      <c r="I220" s="2" t="s">
        <v>3523</v>
      </c>
      <c r="J220" s="2" t="str">
        <f t="shared" si="22"/>
        <v>DGNLPDGU/Plant Adds/As Filed/Retirement Calc</v>
      </c>
      <c r="K220" s="720">
        <v>0</v>
      </c>
      <c r="L220" s="720">
        <v>0</v>
      </c>
      <c r="M220" s="721">
        <v>0</v>
      </c>
      <c r="N220" s="721">
        <v>0</v>
      </c>
      <c r="O220" s="721">
        <v>0</v>
      </c>
      <c r="P220" s="721">
        <v>0</v>
      </c>
      <c r="Q220" s="721">
        <v>0</v>
      </c>
      <c r="R220" s="721">
        <v>0</v>
      </c>
      <c r="S220" s="721">
        <v>0</v>
      </c>
      <c r="T220" s="721">
        <v>0</v>
      </c>
      <c r="U220" s="721">
        <v>0</v>
      </c>
      <c r="V220" s="721">
        <v>0</v>
      </c>
      <c r="W220" s="721">
        <v>0</v>
      </c>
      <c r="X220" s="721">
        <v>0</v>
      </c>
      <c r="Y220" s="721">
        <v>0</v>
      </c>
      <c r="Z220" s="721">
        <v>0</v>
      </c>
      <c r="AA220" s="721">
        <v>0</v>
      </c>
      <c r="AB220" s="721">
        <v>0</v>
      </c>
      <c r="AC220" s="721">
        <v>0</v>
      </c>
      <c r="AD220" s="721">
        <v>0</v>
      </c>
      <c r="AE220" s="721">
        <v>0</v>
      </c>
      <c r="AF220" s="721">
        <v>0</v>
      </c>
      <c r="AG220" s="721">
        <v>0</v>
      </c>
      <c r="AH220" s="721">
        <v>0</v>
      </c>
      <c r="AI220" s="719"/>
      <c r="AJ220" s="219"/>
    </row>
    <row r="221" spans="1:36" s="14" customFormat="1" ht="12.75" customHeight="1">
      <c r="A221" s="1172"/>
      <c r="B221" s="2" t="s">
        <v>36</v>
      </c>
      <c r="C221" s="2" t="s">
        <v>7</v>
      </c>
      <c r="D221" s="2" t="s">
        <v>141</v>
      </c>
      <c r="E221" s="2" t="s">
        <v>83</v>
      </c>
      <c r="F221" s="2" t="s">
        <v>3524</v>
      </c>
      <c r="G221" s="774" t="s">
        <v>354</v>
      </c>
      <c r="H221" s="792" t="s">
        <v>201</v>
      </c>
      <c r="I221" s="2" t="s">
        <v>3523</v>
      </c>
      <c r="J221" s="2" t="str">
        <f t="shared" si="22"/>
        <v>DGNLPSG/Plant Adds/As Filed/Retirement Calc</v>
      </c>
      <c r="K221" s="720">
        <v>0</v>
      </c>
      <c r="L221" s="720">
        <v>2760.72</v>
      </c>
      <c r="M221" s="721">
        <v>1862547.37</v>
      </c>
      <c r="N221" s="721">
        <v>1657769.83</v>
      </c>
      <c r="O221" s="721">
        <v>600296</v>
      </c>
      <c r="P221" s="721">
        <v>3567680.6799999997</v>
      </c>
      <c r="Q221" s="721">
        <v>6447014.4740000004</v>
      </c>
      <c r="R221" s="721">
        <v>9000</v>
      </c>
      <c r="S221" s="721">
        <v>525900</v>
      </c>
      <c r="T221" s="721">
        <v>1615212.6300000004</v>
      </c>
      <c r="U221" s="721">
        <v>2250</v>
      </c>
      <c r="V221" s="721">
        <v>177935.76</v>
      </c>
      <c r="W221" s="721">
        <v>631915.13</v>
      </c>
      <c r="X221" s="721">
        <v>226560</v>
      </c>
      <c r="Y221" s="721">
        <v>959550</v>
      </c>
      <c r="Z221" s="721">
        <v>1145209.1000000001</v>
      </c>
      <c r="AA221" s="721">
        <v>1623004</v>
      </c>
      <c r="AB221" s="721">
        <v>12000</v>
      </c>
      <c r="AC221" s="721">
        <v>3670632.45</v>
      </c>
      <c r="AD221" s="721">
        <v>6108</v>
      </c>
      <c r="AE221" s="721">
        <v>5090</v>
      </c>
      <c r="AF221" s="721">
        <v>2036</v>
      </c>
      <c r="AG221" s="721">
        <v>1527</v>
      </c>
      <c r="AH221" s="721">
        <v>1527</v>
      </c>
      <c r="AI221" s="719"/>
      <c r="AJ221" s="219"/>
    </row>
    <row r="222" spans="1:36" s="14" customFormat="1" ht="12.75" customHeight="1">
      <c r="A222" s="1172"/>
      <c r="B222" s="2" t="s">
        <v>36</v>
      </c>
      <c r="C222" s="2" t="s">
        <v>38</v>
      </c>
      <c r="D222" s="2" t="s">
        <v>142</v>
      </c>
      <c r="E222" s="2" t="s">
        <v>84</v>
      </c>
      <c r="F222" s="2" t="s">
        <v>3524</v>
      </c>
      <c r="G222" s="774" t="s">
        <v>354</v>
      </c>
      <c r="H222" s="792" t="s">
        <v>201</v>
      </c>
      <c r="I222" s="2" t="s">
        <v>3523</v>
      </c>
      <c r="J222" s="2" t="str">
        <f t="shared" si="22"/>
        <v>DGNLPSO/Plant Adds/As Filed/Retirement Calc</v>
      </c>
      <c r="K222" s="720">
        <v>0</v>
      </c>
      <c r="L222" s="720">
        <v>1067000</v>
      </c>
      <c r="M222" s="721">
        <v>479000</v>
      </c>
      <c r="N222" s="721">
        <v>1083000</v>
      </c>
      <c r="O222" s="721">
        <v>1848239.1934056601</v>
      </c>
      <c r="P222" s="721">
        <v>2185960.5184513181</v>
      </c>
      <c r="Q222" s="721">
        <v>5600661.6147671621</v>
      </c>
      <c r="R222" s="721">
        <v>1530129.4672539078</v>
      </c>
      <c r="S222" s="721">
        <v>334217.37508091441</v>
      </c>
      <c r="T222" s="721">
        <v>280438.57998746168</v>
      </c>
      <c r="U222" s="721">
        <v>289879.62221361289</v>
      </c>
      <c r="V222" s="721">
        <v>247734.36890299115</v>
      </c>
      <c r="W222" s="721">
        <v>668839.72105190856</v>
      </c>
      <c r="X222" s="721">
        <v>1022994.7665300252</v>
      </c>
      <c r="Y222" s="721">
        <v>676991.18107037758</v>
      </c>
      <c r="Z222" s="721">
        <v>890289.32139617065</v>
      </c>
      <c r="AA222" s="721">
        <v>1635593.1359218899</v>
      </c>
      <c r="AB222" s="721">
        <v>1923891.7556727405</v>
      </c>
      <c r="AC222" s="721">
        <v>2309634.5959177325</v>
      </c>
      <c r="AD222" s="721">
        <v>1615254.1822045813</v>
      </c>
      <c r="AE222" s="721">
        <v>383931.79868707765</v>
      </c>
      <c r="AF222" s="721">
        <v>320077.51805613679</v>
      </c>
      <c r="AG222" s="721">
        <v>328171.17483676423</v>
      </c>
      <c r="AH222" s="721">
        <v>1145714.9913776247</v>
      </c>
      <c r="AI222" s="719"/>
      <c r="AJ222" s="219"/>
    </row>
    <row r="223" spans="1:36" s="14" customFormat="1" ht="12.75" customHeight="1">
      <c r="A223" s="1172"/>
      <c r="B223" s="2" t="s">
        <v>36</v>
      </c>
      <c r="C223" s="2" t="s">
        <v>12</v>
      </c>
      <c r="D223" s="2" t="s">
        <v>143</v>
      </c>
      <c r="E223" s="2" t="s">
        <v>85</v>
      </c>
      <c r="F223" s="2" t="s">
        <v>3524</v>
      </c>
      <c r="G223" s="774" t="s">
        <v>354</v>
      </c>
      <c r="H223" s="792" t="s">
        <v>201</v>
      </c>
      <c r="I223" s="2" t="s">
        <v>3523</v>
      </c>
      <c r="J223" s="2" t="str">
        <f t="shared" si="22"/>
        <v>DGNLPSSGCH/Plant Adds/As Filed/Retirement Calc</v>
      </c>
      <c r="K223" s="720">
        <v>0</v>
      </c>
      <c r="L223" s="720">
        <v>0</v>
      </c>
      <c r="M223" s="721">
        <v>0</v>
      </c>
      <c r="N223" s="721">
        <v>0</v>
      </c>
      <c r="O223" s="721">
        <v>0</v>
      </c>
      <c r="P223" s="721">
        <v>0</v>
      </c>
      <c r="Q223" s="721">
        <v>0</v>
      </c>
      <c r="R223" s="721">
        <v>0</v>
      </c>
      <c r="S223" s="721">
        <v>0</v>
      </c>
      <c r="T223" s="721">
        <v>0</v>
      </c>
      <c r="U223" s="721">
        <v>0</v>
      </c>
      <c r="V223" s="721">
        <v>0</v>
      </c>
      <c r="W223" s="721">
        <v>0</v>
      </c>
      <c r="X223" s="721">
        <v>0</v>
      </c>
      <c r="Y223" s="721">
        <v>0</v>
      </c>
      <c r="Z223" s="721">
        <v>0</v>
      </c>
      <c r="AA223" s="721">
        <v>0</v>
      </c>
      <c r="AB223" s="721">
        <v>0</v>
      </c>
      <c r="AC223" s="721">
        <v>0</v>
      </c>
      <c r="AD223" s="721">
        <v>0</v>
      </c>
      <c r="AE223" s="721">
        <v>0</v>
      </c>
      <c r="AF223" s="721">
        <v>0</v>
      </c>
      <c r="AG223" s="721">
        <v>0</v>
      </c>
      <c r="AH223" s="721">
        <v>0</v>
      </c>
      <c r="AI223" s="719"/>
      <c r="AJ223" s="219"/>
    </row>
    <row r="224" spans="1:36" s="14" customFormat="1" ht="12.75" customHeight="1">
      <c r="A224" s="1172"/>
      <c r="B224" s="2" t="s">
        <v>36</v>
      </c>
      <c r="C224" s="2" t="s">
        <v>19</v>
      </c>
      <c r="D224" s="2" t="s">
        <v>144</v>
      </c>
      <c r="E224" s="2" t="s">
        <v>86</v>
      </c>
      <c r="F224" s="2" t="s">
        <v>3524</v>
      </c>
      <c r="G224" s="774" t="s">
        <v>354</v>
      </c>
      <c r="H224" s="792" t="s">
        <v>201</v>
      </c>
      <c r="I224" s="2" t="s">
        <v>3523</v>
      </c>
      <c r="J224" s="2" t="str">
        <f t="shared" si="22"/>
        <v>DGNLPSSGCT/Plant Adds/As Filed/Retirement Calc</v>
      </c>
      <c r="K224" s="720">
        <v>0</v>
      </c>
      <c r="L224" s="720">
        <v>0</v>
      </c>
      <c r="M224" s="721">
        <v>0</v>
      </c>
      <c r="N224" s="721">
        <v>0</v>
      </c>
      <c r="O224" s="721">
        <v>0</v>
      </c>
      <c r="P224" s="721">
        <v>0</v>
      </c>
      <c r="Q224" s="721">
        <v>0</v>
      </c>
      <c r="R224" s="721">
        <v>0</v>
      </c>
      <c r="S224" s="721">
        <v>0</v>
      </c>
      <c r="T224" s="721">
        <v>0</v>
      </c>
      <c r="U224" s="721">
        <v>0</v>
      </c>
      <c r="V224" s="721">
        <v>0</v>
      </c>
      <c r="W224" s="721">
        <v>0</v>
      </c>
      <c r="X224" s="721">
        <v>0</v>
      </c>
      <c r="Y224" s="721">
        <v>0</v>
      </c>
      <c r="Z224" s="721">
        <v>0</v>
      </c>
      <c r="AA224" s="721">
        <v>0</v>
      </c>
      <c r="AB224" s="721">
        <v>0</v>
      </c>
      <c r="AC224" s="721">
        <v>0</v>
      </c>
      <c r="AD224" s="721">
        <v>0</v>
      </c>
      <c r="AE224" s="721">
        <v>0</v>
      </c>
      <c r="AF224" s="721">
        <v>0</v>
      </c>
      <c r="AG224" s="721">
        <v>0</v>
      </c>
      <c r="AH224" s="721">
        <v>0</v>
      </c>
      <c r="AI224" s="719"/>
      <c r="AJ224" s="219"/>
    </row>
    <row r="225" spans="1:36" s="14" customFormat="1" ht="12.75" customHeight="1">
      <c r="A225" s="1172"/>
      <c r="B225" s="2" t="s">
        <v>36</v>
      </c>
      <c r="C225" s="2" t="s">
        <v>40</v>
      </c>
      <c r="D225" s="2" t="s">
        <v>145</v>
      </c>
      <c r="E225" s="2" t="s">
        <v>87</v>
      </c>
      <c r="F225" s="2" t="s">
        <v>3524</v>
      </c>
      <c r="G225" s="774" t="s">
        <v>354</v>
      </c>
      <c r="H225" s="792" t="s">
        <v>201</v>
      </c>
      <c r="I225" s="2" t="s">
        <v>3523</v>
      </c>
      <c r="J225" s="2" t="str">
        <f t="shared" si="22"/>
        <v>DGNLPCN/Plant Adds/As Filed/Retirement Calc</v>
      </c>
      <c r="K225" s="720">
        <v>0</v>
      </c>
      <c r="L225" s="720">
        <v>0</v>
      </c>
      <c r="M225" s="721">
        <v>0</v>
      </c>
      <c r="N225" s="721">
        <v>0</v>
      </c>
      <c r="O225" s="721">
        <v>0</v>
      </c>
      <c r="P225" s="721">
        <v>0</v>
      </c>
      <c r="Q225" s="721">
        <v>0</v>
      </c>
      <c r="R225" s="721">
        <v>0</v>
      </c>
      <c r="S225" s="721">
        <v>0</v>
      </c>
      <c r="T225" s="721">
        <v>0</v>
      </c>
      <c r="U225" s="721">
        <v>0</v>
      </c>
      <c r="V225" s="721">
        <v>0</v>
      </c>
      <c r="W225" s="721">
        <v>0</v>
      </c>
      <c r="X225" s="721">
        <v>0</v>
      </c>
      <c r="Y225" s="721">
        <v>0</v>
      </c>
      <c r="Z225" s="721">
        <v>0</v>
      </c>
      <c r="AA225" s="721">
        <v>0</v>
      </c>
      <c r="AB225" s="721">
        <v>0</v>
      </c>
      <c r="AC225" s="721">
        <v>0</v>
      </c>
      <c r="AD225" s="721">
        <v>0</v>
      </c>
      <c r="AE225" s="721">
        <v>0</v>
      </c>
      <c r="AF225" s="721">
        <v>0</v>
      </c>
      <c r="AG225" s="721">
        <v>0</v>
      </c>
      <c r="AH225" s="721">
        <v>0</v>
      </c>
      <c r="AI225" s="719"/>
      <c r="AJ225" s="219"/>
    </row>
    <row r="226" spans="1:36" s="14" customFormat="1" ht="12.75" customHeight="1">
      <c r="A226" s="1172"/>
      <c r="B226" s="2" t="s">
        <v>36</v>
      </c>
      <c r="C226" s="2" t="s">
        <v>42</v>
      </c>
      <c r="D226" s="2" t="s">
        <v>146</v>
      </c>
      <c r="E226" s="2" t="s">
        <v>88</v>
      </c>
      <c r="F226" s="2" t="s">
        <v>3524</v>
      </c>
      <c r="G226" s="774" t="s">
        <v>354</v>
      </c>
      <c r="H226" s="792" t="s">
        <v>201</v>
      </c>
      <c r="I226" s="2" t="s">
        <v>3523</v>
      </c>
      <c r="J226" s="2" t="str">
        <f t="shared" si="22"/>
        <v>DGNLPSE/Plant Adds/As Filed/Retirement Calc</v>
      </c>
      <c r="K226" s="720">
        <v>0</v>
      </c>
      <c r="L226" s="720">
        <v>0</v>
      </c>
      <c r="M226" s="721">
        <v>0</v>
      </c>
      <c r="N226" s="721">
        <v>0</v>
      </c>
      <c r="O226" s="721">
        <v>0</v>
      </c>
      <c r="P226" s="721">
        <v>0</v>
      </c>
      <c r="Q226" s="721">
        <v>0</v>
      </c>
      <c r="R226" s="721">
        <v>0</v>
      </c>
      <c r="S226" s="721">
        <v>0</v>
      </c>
      <c r="T226" s="721">
        <v>0</v>
      </c>
      <c r="U226" s="721">
        <v>0</v>
      </c>
      <c r="V226" s="721">
        <v>0</v>
      </c>
      <c r="W226" s="721">
        <v>0</v>
      </c>
      <c r="X226" s="721">
        <v>0</v>
      </c>
      <c r="Y226" s="721">
        <v>0</v>
      </c>
      <c r="Z226" s="721">
        <v>0</v>
      </c>
      <c r="AA226" s="721">
        <v>0</v>
      </c>
      <c r="AB226" s="721">
        <v>0</v>
      </c>
      <c r="AC226" s="721">
        <v>0</v>
      </c>
      <c r="AD226" s="721">
        <v>0</v>
      </c>
      <c r="AE226" s="721">
        <v>0</v>
      </c>
      <c r="AF226" s="721">
        <v>0</v>
      </c>
      <c r="AG226" s="721">
        <v>0</v>
      </c>
      <c r="AH226" s="721">
        <v>0</v>
      </c>
      <c r="AI226" s="719"/>
      <c r="AJ226" s="219"/>
    </row>
    <row r="227" spans="1:36" s="14" customFormat="1" ht="12.75" customHeight="1">
      <c r="A227" s="1172"/>
      <c r="B227" s="2" t="s">
        <v>44</v>
      </c>
      <c r="C227" s="2" t="s">
        <v>42</v>
      </c>
      <c r="D227" s="2" t="s">
        <v>147</v>
      </c>
      <c r="E227" s="2" t="s">
        <v>89</v>
      </c>
      <c r="F227" s="2" t="s">
        <v>3524</v>
      </c>
      <c r="G227" s="774" t="s">
        <v>354</v>
      </c>
      <c r="H227" s="792" t="s">
        <v>201</v>
      </c>
      <c r="I227" s="2" t="s">
        <v>3523</v>
      </c>
      <c r="J227" s="2" t="str">
        <f t="shared" si="22"/>
        <v>DMNGPSE/Plant Adds/As Filed/Retirement Calc</v>
      </c>
      <c r="K227" s="720">
        <v>0</v>
      </c>
      <c r="L227" s="720">
        <v>1023602.19</v>
      </c>
      <c r="M227" s="721">
        <v>1877432.5</v>
      </c>
      <c r="N227" s="721">
        <v>83371.279999999984</v>
      </c>
      <c r="O227" s="721">
        <v>2631452.2999999998</v>
      </c>
      <c r="P227" s="721">
        <v>933057.75</v>
      </c>
      <c r="Q227" s="721">
        <v>3585564.82</v>
      </c>
      <c r="R227" s="721">
        <v>2541858.08</v>
      </c>
      <c r="S227" s="721">
        <v>813000</v>
      </c>
      <c r="T227" s="721">
        <v>658916.51999999979</v>
      </c>
      <c r="U227" s="721">
        <v>189000</v>
      </c>
      <c r="V227" s="721">
        <v>997000</v>
      </c>
      <c r="W227" s="721">
        <v>1203000</v>
      </c>
      <c r="X227" s="721">
        <v>1417000</v>
      </c>
      <c r="Y227" s="721">
        <v>487000</v>
      </c>
      <c r="Z227" s="721">
        <v>282000</v>
      </c>
      <c r="AA227" s="721">
        <v>367000</v>
      </c>
      <c r="AB227" s="721">
        <v>401000</v>
      </c>
      <c r="AC227" s="721">
        <v>4268263.0999999996</v>
      </c>
      <c r="AD227" s="721">
        <v>15000</v>
      </c>
      <c r="AE227" s="721">
        <v>48000</v>
      </c>
      <c r="AF227" s="721">
        <v>225000</v>
      </c>
      <c r="AG227" s="721">
        <v>48000</v>
      </c>
      <c r="AH227" s="721">
        <v>488000</v>
      </c>
      <c r="AI227" s="719"/>
      <c r="AJ227" s="219"/>
    </row>
    <row r="228" spans="1:36" s="14" customFormat="1" ht="12.75" customHeight="1">
      <c r="A228" s="1172"/>
      <c r="B228" s="2" t="s">
        <v>45</v>
      </c>
      <c r="C228" s="3" t="s">
        <v>22</v>
      </c>
      <c r="D228" s="2" t="s">
        <v>149</v>
      </c>
      <c r="E228" s="2" t="s">
        <v>90</v>
      </c>
      <c r="F228" s="2" t="s">
        <v>3524</v>
      </c>
      <c r="G228" s="774" t="s">
        <v>354</v>
      </c>
      <c r="H228" s="792" t="s">
        <v>201</v>
      </c>
      <c r="I228" s="2" t="s">
        <v>3523</v>
      </c>
      <c r="J228" s="2" t="str">
        <f t="shared" si="22"/>
        <v>AINTPCA/Plant Adds/As Filed/Retirement Calc</v>
      </c>
      <c r="K228" s="720">
        <v>0</v>
      </c>
      <c r="L228" s="720">
        <v>0</v>
      </c>
      <c r="M228" s="721">
        <v>0</v>
      </c>
      <c r="N228" s="721">
        <v>0</v>
      </c>
      <c r="O228" s="721">
        <v>0</v>
      </c>
      <c r="P228" s="721">
        <v>0</v>
      </c>
      <c r="Q228" s="721">
        <v>0</v>
      </c>
      <c r="R228" s="721">
        <v>0</v>
      </c>
      <c r="S228" s="721">
        <v>0</v>
      </c>
      <c r="T228" s="721">
        <v>0</v>
      </c>
      <c r="U228" s="721">
        <v>0</v>
      </c>
      <c r="V228" s="721">
        <v>0</v>
      </c>
      <c r="W228" s="721">
        <v>0</v>
      </c>
      <c r="X228" s="721">
        <v>0</v>
      </c>
      <c r="Y228" s="721">
        <v>0</v>
      </c>
      <c r="Z228" s="721">
        <v>0</v>
      </c>
      <c r="AA228" s="721">
        <v>0</v>
      </c>
      <c r="AB228" s="721">
        <v>0</v>
      </c>
      <c r="AC228" s="721">
        <v>0</v>
      </c>
      <c r="AD228" s="721">
        <v>0</v>
      </c>
      <c r="AE228" s="721">
        <v>0</v>
      </c>
      <c r="AF228" s="721">
        <v>0</v>
      </c>
      <c r="AG228" s="721">
        <v>0</v>
      </c>
      <c r="AH228" s="721">
        <v>0</v>
      </c>
      <c r="AI228" s="719"/>
      <c r="AJ228" s="219"/>
    </row>
    <row r="229" spans="1:36" s="14" customFormat="1" ht="12.75" customHeight="1">
      <c r="A229" s="1172"/>
      <c r="B229" s="2" t="s">
        <v>45</v>
      </c>
      <c r="C229" s="3" t="s">
        <v>40</v>
      </c>
      <c r="D229" s="2" t="s">
        <v>150</v>
      </c>
      <c r="E229" s="2" t="s">
        <v>91</v>
      </c>
      <c r="F229" s="2" t="s">
        <v>3524</v>
      </c>
      <c r="G229" s="774" t="s">
        <v>354</v>
      </c>
      <c r="H229" s="792" t="s">
        <v>201</v>
      </c>
      <c r="I229" s="2" t="s">
        <v>3523</v>
      </c>
      <c r="J229" s="2" t="str">
        <f t="shared" si="22"/>
        <v>AINTPCN/Plant Adds/As Filed/Retirement Calc</v>
      </c>
      <c r="K229" s="720">
        <v>0</v>
      </c>
      <c r="L229" s="720">
        <v>0</v>
      </c>
      <c r="M229" s="721">
        <v>0</v>
      </c>
      <c r="N229" s="721">
        <v>0</v>
      </c>
      <c r="O229" s="721">
        <v>0</v>
      </c>
      <c r="P229" s="721">
        <v>0</v>
      </c>
      <c r="Q229" s="721">
        <v>0</v>
      </c>
      <c r="R229" s="721">
        <v>0</v>
      </c>
      <c r="S229" s="721">
        <v>0</v>
      </c>
      <c r="T229" s="721">
        <v>0</v>
      </c>
      <c r="U229" s="721">
        <v>0</v>
      </c>
      <c r="V229" s="721">
        <v>0</v>
      </c>
      <c r="W229" s="721">
        <v>0</v>
      </c>
      <c r="X229" s="721">
        <v>0</v>
      </c>
      <c r="Y229" s="721">
        <v>0</v>
      </c>
      <c r="Z229" s="721">
        <v>0</v>
      </c>
      <c r="AA229" s="721">
        <v>0</v>
      </c>
      <c r="AB229" s="721">
        <v>0</v>
      </c>
      <c r="AC229" s="721">
        <v>0</v>
      </c>
      <c r="AD229" s="721">
        <v>0</v>
      </c>
      <c r="AE229" s="721">
        <v>0</v>
      </c>
      <c r="AF229" s="721">
        <v>0</v>
      </c>
      <c r="AG229" s="721">
        <v>0</v>
      </c>
      <c r="AH229" s="721">
        <v>0</v>
      </c>
      <c r="AI229" s="719"/>
      <c r="AJ229" s="219"/>
    </row>
    <row r="230" spans="1:36" s="14" customFormat="1" ht="12.75" customHeight="1">
      <c r="A230" s="1172"/>
      <c r="B230" s="2" t="s">
        <v>45</v>
      </c>
      <c r="C230" s="4" t="s">
        <v>33</v>
      </c>
      <c r="D230" s="2" t="s">
        <v>153</v>
      </c>
      <c r="E230" s="2" t="s">
        <v>94</v>
      </c>
      <c r="F230" s="2" t="s">
        <v>3524</v>
      </c>
      <c r="G230" s="774" t="s">
        <v>354</v>
      </c>
      <c r="H230" s="792" t="s">
        <v>201</v>
      </c>
      <c r="I230" s="2" t="s">
        <v>3523</v>
      </c>
      <c r="J230" s="2" t="str">
        <f t="shared" si="22"/>
        <v>AINTPID/Plant Adds/As Filed/Retirement Calc</v>
      </c>
      <c r="K230" s="720">
        <v>0</v>
      </c>
      <c r="L230" s="720">
        <v>0</v>
      </c>
      <c r="M230" s="721">
        <v>0</v>
      </c>
      <c r="N230" s="721">
        <v>0</v>
      </c>
      <c r="O230" s="721">
        <v>0</v>
      </c>
      <c r="P230" s="721">
        <v>0</v>
      </c>
      <c r="Q230" s="721">
        <v>0</v>
      </c>
      <c r="R230" s="721">
        <v>0</v>
      </c>
      <c r="S230" s="721">
        <v>0</v>
      </c>
      <c r="T230" s="721">
        <v>0</v>
      </c>
      <c r="U230" s="721">
        <v>0</v>
      </c>
      <c r="V230" s="721">
        <v>0</v>
      </c>
      <c r="W230" s="721">
        <v>0</v>
      </c>
      <c r="X230" s="721">
        <v>0</v>
      </c>
      <c r="Y230" s="721">
        <v>0</v>
      </c>
      <c r="Z230" s="721">
        <v>0</v>
      </c>
      <c r="AA230" s="721">
        <v>0</v>
      </c>
      <c r="AB230" s="721">
        <v>0</v>
      </c>
      <c r="AC230" s="721">
        <v>0</v>
      </c>
      <c r="AD230" s="721">
        <v>0</v>
      </c>
      <c r="AE230" s="721">
        <v>0</v>
      </c>
      <c r="AF230" s="721">
        <v>0</v>
      </c>
      <c r="AG230" s="721">
        <v>0</v>
      </c>
      <c r="AH230" s="721">
        <v>0</v>
      </c>
      <c r="AI230" s="719"/>
      <c r="AJ230" s="219"/>
    </row>
    <row r="231" spans="1:36" s="14" customFormat="1" ht="12.75" customHeight="1">
      <c r="A231" s="1172"/>
      <c r="B231" s="2" t="s">
        <v>45</v>
      </c>
      <c r="C231" s="3" t="s">
        <v>25</v>
      </c>
      <c r="D231" s="2" t="s">
        <v>154</v>
      </c>
      <c r="E231" s="2" t="s">
        <v>95</v>
      </c>
      <c r="F231" s="2" t="s">
        <v>3524</v>
      </c>
      <c r="G231" s="774" t="s">
        <v>354</v>
      </c>
      <c r="H231" s="792" t="s">
        <v>201</v>
      </c>
      <c r="I231" s="2" t="s">
        <v>3523</v>
      </c>
      <c r="J231" s="2" t="str">
        <f t="shared" si="22"/>
        <v>AINTPOR/Plant Adds/As Filed/Retirement Calc</v>
      </c>
      <c r="K231" s="720">
        <v>0</v>
      </c>
      <c r="L231" s="720">
        <v>0</v>
      </c>
      <c r="M231" s="721">
        <v>0</v>
      </c>
      <c r="N231" s="721">
        <v>0</v>
      </c>
      <c r="O231" s="721">
        <v>0</v>
      </c>
      <c r="P231" s="721">
        <v>0</v>
      </c>
      <c r="Q231" s="721">
        <v>0</v>
      </c>
      <c r="R231" s="721">
        <v>0</v>
      </c>
      <c r="S231" s="721">
        <v>0</v>
      </c>
      <c r="T231" s="721">
        <v>0</v>
      </c>
      <c r="U231" s="721">
        <v>0</v>
      </c>
      <c r="V231" s="721">
        <v>0</v>
      </c>
      <c r="W231" s="721">
        <v>0</v>
      </c>
      <c r="X231" s="721">
        <v>0</v>
      </c>
      <c r="Y231" s="721">
        <v>0</v>
      </c>
      <c r="Z231" s="721">
        <v>0</v>
      </c>
      <c r="AA231" s="721">
        <v>0</v>
      </c>
      <c r="AB231" s="721">
        <v>0</v>
      </c>
      <c r="AC231" s="721">
        <v>0</v>
      </c>
      <c r="AD231" s="721">
        <v>0</v>
      </c>
      <c r="AE231" s="721">
        <v>0</v>
      </c>
      <c r="AF231" s="721">
        <v>0</v>
      </c>
      <c r="AG231" s="721">
        <v>0</v>
      </c>
      <c r="AH231" s="721">
        <v>0</v>
      </c>
      <c r="AI231" s="719"/>
      <c r="AJ231" s="219"/>
    </row>
    <row r="232" spans="1:36" s="14" customFormat="1" ht="12.75" customHeight="1">
      <c r="A232" s="1172"/>
      <c r="B232" s="2" t="s">
        <v>45</v>
      </c>
      <c r="C232" s="3" t="s">
        <v>42</v>
      </c>
      <c r="D232" s="2" t="s">
        <v>155</v>
      </c>
      <c r="E232" s="2" t="s">
        <v>96</v>
      </c>
      <c r="F232" s="2" t="s">
        <v>3524</v>
      </c>
      <c r="G232" s="774" t="s">
        <v>354</v>
      </c>
      <c r="H232" s="792" t="s">
        <v>201</v>
      </c>
      <c r="I232" s="2" t="s">
        <v>3523</v>
      </c>
      <c r="J232" s="2" t="str">
        <f t="shared" si="22"/>
        <v>AINTPSE/Plant Adds/As Filed/Retirement Calc</v>
      </c>
      <c r="K232" s="720">
        <v>0</v>
      </c>
      <c r="L232" s="720">
        <v>0</v>
      </c>
      <c r="M232" s="721">
        <v>0</v>
      </c>
      <c r="N232" s="721">
        <v>0</v>
      </c>
      <c r="O232" s="721">
        <v>0</v>
      </c>
      <c r="P232" s="721">
        <v>0</v>
      </c>
      <c r="Q232" s="721">
        <v>0</v>
      </c>
      <c r="R232" s="721">
        <v>0</v>
      </c>
      <c r="S232" s="721">
        <v>0</v>
      </c>
      <c r="T232" s="721">
        <v>0</v>
      </c>
      <c r="U232" s="721">
        <v>0</v>
      </c>
      <c r="V232" s="721">
        <v>0</v>
      </c>
      <c r="W232" s="721">
        <v>0</v>
      </c>
      <c r="X232" s="721">
        <v>0</v>
      </c>
      <c r="Y232" s="721">
        <v>0</v>
      </c>
      <c r="Z232" s="721">
        <v>0</v>
      </c>
      <c r="AA232" s="721">
        <v>0</v>
      </c>
      <c r="AB232" s="721">
        <v>0</v>
      </c>
      <c r="AC232" s="721">
        <v>0</v>
      </c>
      <c r="AD232" s="721">
        <v>0</v>
      </c>
      <c r="AE232" s="721">
        <v>0</v>
      </c>
      <c r="AF232" s="721">
        <v>0</v>
      </c>
      <c r="AG232" s="721">
        <v>0</v>
      </c>
      <c r="AH232" s="721">
        <v>0</v>
      </c>
      <c r="AI232" s="719"/>
      <c r="AJ232" s="219"/>
    </row>
    <row r="233" spans="1:36" s="14" customFormat="1" ht="12.75" customHeight="1">
      <c r="A233" s="1172"/>
      <c r="B233" s="2" t="s">
        <v>45</v>
      </c>
      <c r="C233" s="3" t="s">
        <v>7</v>
      </c>
      <c r="D233" s="2" t="s">
        <v>156</v>
      </c>
      <c r="E233" s="2" t="s">
        <v>97</v>
      </c>
      <c r="F233" s="2" t="s">
        <v>3524</v>
      </c>
      <c r="G233" s="774" t="s">
        <v>354</v>
      </c>
      <c r="H233" s="792" t="s">
        <v>201</v>
      </c>
      <c r="I233" s="2" t="s">
        <v>3523</v>
      </c>
      <c r="J233" s="2" t="str">
        <f t="shared" si="22"/>
        <v>AINTPSG/Plant Adds/As Filed/Retirement Calc</v>
      </c>
      <c r="K233" s="720">
        <v>0</v>
      </c>
      <c r="L233" s="720">
        <v>-56533.369999999995</v>
      </c>
      <c r="M233" s="721">
        <v>53312.599999999991</v>
      </c>
      <c r="N233" s="721">
        <v>5624.89</v>
      </c>
      <c r="O233" s="721">
        <v>85860.28</v>
      </c>
      <c r="P233" s="721">
        <v>508654.98000000004</v>
      </c>
      <c r="Q233" s="721">
        <v>582399.96</v>
      </c>
      <c r="R233" s="721">
        <v>0</v>
      </c>
      <c r="S233" s="721">
        <v>0</v>
      </c>
      <c r="T233" s="721">
        <v>0</v>
      </c>
      <c r="U233" s="721">
        <v>0</v>
      </c>
      <c r="V233" s="721">
        <v>0</v>
      </c>
      <c r="W233" s="721">
        <v>0</v>
      </c>
      <c r="X233" s="721">
        <v>0</v>
      </c>
      <c r="Y233" s="721">
        <v>0</v>
      </c>
      <c r="Z233" s="721">
        <v>0</v>
      </c>
      <c r="AA233" s="721">
        <v>751161.51</v>
      </c>
      <c r="AB233" s="721">
        <v>2576838.4100000006</v>
      </c>
      <c r="AC233" s="721">
        <v>5654829.1800000016</v>
      </c>
      <c r="AD233" s="721">
        <v>0</v>
      </c>
      <c r="AE233" s="721">
        <v>0</v>
      </c>
      <c r="AF233" s="721">
        <v>0</v>
      </c>
      <c r="AG233" s="721">
        <v>0</v>
      </c>
      <c r="AH233" s="721">
        <v>0</v>
      </c>
      <c r="AI233" s="719"/>
      <c r="AJ233" s="219"/>
    </row>
    <row r="234" spans="1:36" s="14" customFormat="1" ht="12.75" customHeight="1">
      <c r="A234" s="1172"/>
      <c r="B234" s="2" t="s">
        <v>45</v>
      </c>
      <c r="C234" s="3" t="s">
        <v>14</v>
      </c>
      <c r="D234" s="2" t="s">
        <v>157</v>
      </c>
      <c r="E234" s="2" t="s">
        <v>98</v>
      </c>
      <c r="F234" s="2" t="s">
        <v>3524</v>
      </c>
      <c r="G234" s="774" t="s">
        <v>354</v>
      </c>
      <c r="H234" s="792" t="s">
        <v>201</v>
      </c>
      <c r="I234" s="2" t="s">
        <v>3523</v>
      </c>
      <c r="J234" s="2" t="str">
        <f t="shared" si="22"/>
        <v>AINTPSG-P/Plant Adds/As Filed/Retirement Calc</v>
      </c>
      <c r="K234" s="720">
        <v>0</v>
      </c>
      <c r="L234" s="720">
        <v>0</v>
      </c>
      <c r="M234" s="721">
        <v>0</v>
      </c>
      <c r="N234" s="721">
        <v>0</v>
      </c>
      <c r="O234" s="721">
        <v>0</v>
      </c>
      <c r="P234" s="721">
        <v>0</v>
      </c>
      <c r="Q234" s="721">
        <v>0</v>
      </c>
      <c r="R234" s="721">
        <v>0</v>
      </c>
      <c r="S234" s="721">
        <v>0</v>
      </c>
      <c r="T234" s="721">
        <v>0</v>
      </c>
      <c r="U234" s="721">
        <v>0</v>
      </c>
      <c r="V234" s="721">
        <v>0</v>
      </c>
      <c r="W234" s="721">
        <v>0</v>
      </c>
      <c r="X234" s="721">
        <v>0</v>
      </c>
      <c r="Y234" s="721">
        <v>0</v>
      </c>
      <c r="Z234" s="721">
        <v>0</v>
      </c>
      <c r="AA234" s="721">
        <v>0</v>
      </c>
      <c r="AB234" s="721">
        <v>0</v>
      </c>
      <c r="AC234" s="721">
        <v>0</v>
      </c>
      <c r="AD234" s="721">
        <v>0</v>
      </c>
      <c r="AE234" s="721">
        <v>0</v>
      </c>
      <c r="AF234" s="721">
        <v>0</v>
      </c>
      <c r="AG234" s="721">
        <v>0</v>
      </c>
      <c r="AH234" s="721">
        <v>0</v>
      </c>
      <c r="AI234" s="719"/>
      <c r="AJ234" s="219"/>
    </row>
    <row r="235" spans="1:36" s="14" customFormat="1" ht="12.75" customHeight="1">
      <c r="A235" s="1172"/>
      <c r="B235" s="2" t="s">
        <v>45</v>
      </c>
      <c r="C235" s="3" t="s">
        <v>15</v>
      </c>
      <c r="D235" s="2" t="s">
        <v>158</v>
      </c>
      <c r="E235" s="2" t="s">
        <v>99</v>
      </c>
      <c r="F235" s="2" t="s">
        <v>3524</v>
      </c>
      <c r="G235" s="774" t="s">
        <v>354</v>
      </c>
      <c r="H235" s="792" t="s">
        <v>201</v>
      </c>
      <c r="I235" s="2" t="s">
        <v>3523</v>
      </c>
      <c r="J235" s="2" t="str">
        <f t="shared" si="22"/>
        <v>AINTPSG-U/Plant Adds/As Filed/Retirement Calc</v>
      </c>
      <c r="K235" s="720">
        <v>0</v>
      </c>
      <c r="L235" s="720">
        <v>0</v>
      </c>
      <c r="M235" s="721">
        <v>0</v>
      </c>
      <c r="N235" s="721">
        <v>0</v>
      </c>
      <c r="O235" s="721">
        <v>0</v>
      </c>
      <c r="P235" s="721">
        <v>0</v>
      </c>
      <c r="Q235" s="721">
        <v>0</v>
      </c>
      <c r="R235" s="721">
        <v>0</v>
      </c>
      <c r="S235" s="721">
        <v>0</v>
      </c>
      <c r="T235" s="721">
        <v>0</v>
      </c>
      <c r="U235" s="721">
        <v>0</v>
      </c>
      <c r="V235" s="721">
        <v>0</v>
      </c>
      <c r="W235" s="721">
        <v>0</v>
      </c>
      <c r="X235" s="721">
        <v>0</v>
      </c>
      <c r="Y235" s="721">
        <v>0</v>
      </c>
      <c r="Z235" s="721">
        <v>0</v>
      </c>
      <c r="AA235" s="721">
        <v>0</v>
      </c>
      <c r="AB235" s="721">
        <v>0</v>
      </c>
      <c r="AC235" s="721">
        <v>0</v>
      </c>
      <c r="AD235" s="721">
        <v>0</v>
      </c>
      <c r="AE235" s="721">
        <v>0</v>
      </c>
      <c r="AF235" s="721">
        <v>0</v>
      </c>
      <c r="AG235" s="721">
        <v>0</v>
      </c>
      <c r="AH235" s="721">
        <v>0</v>
      </c>
      <c r="AI235" s="719"/>
      <c r="AJ235" s="219"/>
    </row>
    <row r="236" spans="1:36" s="14" customFormat="1" ht="12.75" customHeight="1">
      <c r="A236" s="1172"/>
      <c r="B236" s="2" t="s">
        <v>45</v>
      </c>
      <c r="C236" s="3" t="s">
        <v>38</v>
      </c>
      <c r="D236" s="2" t="s">
        <v>159</v>
      </c>
      <c r="E236" s="2" t="s">
        <v>100</v>
      </c>
      <c r="F236" s="2" t="s">
        <v>3524</v>
      </c>
      <c r="G236" s="774" t="s">
        <v>354</v>
      </c>
      <c r="H236" s="792" t="s">
        <v>201</v>
      </c>
      <c r="I236" s="2" t="s">
        <v>3523</v>
      </c>
      <c r="J236" s="2" t="str">
        <f t="shared" si="22"/>
        <v>AINTPSO/Plant Adds/As Filed/Retirement Calc</v>
      </c>
      <c r="K236" s="720">
        <v>0</v>
      </c>
      <c r="L236" s="720">
        <v>910000</v>
      </c>
      <c r="M236" s="721">
        <v>409000</v>
      </c>
      <c r="N236" s="721">
        <v>930319.02</v>
      </c>
      <c r="O236" s="721">
        <v>1560798.4980175029</v>
      </c>
      <c r="P236" s="721">
        <v>1846137.808596387</v>
      </c>
      <c r="Q236" s="721">
        <v>6082833.1564776907</v>
      </c>
      <c r="R236" s="721">
        <v>1019270.2799999999</v>
      </c>
      <c r="S236" s="721">
        <v>262140.00000000017</v>
      </c>
      <c r="T236" s="721">
        <v>307870</v>
      </c>
      <c r="U236" s="721">
        <v>444295</v>
      </c>
      <c r="V236" s="721">
        <v>379865</v>
      </c>
      <c r="W236" s="721">
        <v>2397174.89</v>
      </c>
      <c r="X236" s="721">
        <v>698445.00000000012</v>
      </c>
      <c r="Y236" s="721">
        <v>456195</v>
      </c>
      <c r="Z236" s="721">
        <v>604605.00000000012</v>
      </c>
      <c r="AA236" s="721">
        <v>1125655</v>
      </c>
      <c r="AB236" s="721">
        <v>1329910.0000000002</v>
      </c>
      <c r="AC236" s="721">
        <v>2363255</v>
      </c>
      <c r="AD236" s="721">
        <v>1131120.1599999999</v>
      </c>
      <c r="AE236" s="721">
        <v>274040.50999999995</v>
      </c>
      <c r="AF236" s="721">
        <v>320853.24000000005</v>
      </c>
      <c r="AG236" s="721">
        <v>462812.91820088518</v>
      </c>
      <c r="AH236" s="721">
        <v>395738.18417035922</v>
      </c>
      <c r="AI236" s="719"/>
      <c r="AJ236" s="219"/>
    </row>
    <row r="237" spans="1:36" s="14" customFormat="1" ht="12.75" customHeight="1">
      <c r="A237" s="1172"/>
      <c r="B237" s="2" t="s">
        <v>45</v>
      </c>
      <c r="C237" s="3" t="s">
        <v>12</v>
      </c>
      <c r="D237" s="2" t="s">
        <v>386</v>
      </c>
      <c r="E237" s="2" t="s">
        <v>101</v>
      </c>
      <c r="F237" s="2" t="s">
        <v>3524</v>
      </c>
      <c r="G237" s="774" t="s">
        <v>354</v>
      </c>
      <c r="H237" s="792" t="s">
        <v>201</v>
      </c>
      <c r="I237" s="2" t="s">
        <v>3523</v>
      </c>
      <c r="J237" s="2" t="str">
        <f t="shared" si="22"/>
        <v>AINTPSSGCH/Plant Adds/As Filed/Retirement Calc</v>
      </c>
      <c r="K237" s="720">
        <v>0</v>
      </c>
      <c r="L237" s="720">
        <v>0</v>
      </c>
      <c r="M237" s="721">
        <v>0</v>
      </c>
      <c r="N237" s="721">
        <v>0</v>
      </c>
      <c r="O237" s="721">
        <v>0</v>
      </c>
      <c r="P237" s="721">
        <v>0</v>
      </c>
      <c r="Q237" s="721">
        <v>0</v>
      </c>
      <c r="R237" s="721">
        <v>0</v>
      </c>
      <c r="S237" s="721">
        <v>0</v>
      </c>
      <c r="T237" s="721">
        <v>0</v>
      </c>
      <c r="U237" s="721">
        <v>0</v>
      </c>
      <c r="V237" s="721">
        <v>0</v>
      </c>
      <c r="W237" s="721">
        <v>0</v>
      </c>
      <c r="X237" s="721">
        <v>0</v>
      </c>
      <c r="Y237" s="721">
        <v>0</v>
      </c>
      <c r="Z237" s="721">
        <v>0</v>
      </c>
      <c r="AA237" s="721">
        <v>0</v>
      </c>
      <c r="AB237" s="721">
        <v>0</v>
      </c>
      <c r="AC237" s="721">
        <v>0</v>
      </c>
      <c r="AD237" s="721">
        <v>0</v>
      </c>
      <c r="AE237" s="721">
        <v>0</v>
      </c>
      <c r="AF237" s="721">
        <v>0</v>
      </c>
      <c r="AG237" s="721">
        <v>0</v>
      </c>
      <c r="AH237" s="721">
        <v>0</v>
      </c>
      <c r="AI237" s="719"/>
      <c r="AJ237" s="219"/>
    </row>
    <row r="238" spans="1:36" s="14" customFormat="1" ht="12.75" customHeight="1">
      <c r="A238" s="1172"/>
      <c r="B238" s="2" t="s">
        <v>45</v>
      </c>
      <c r="C238" s="3" t="s">
        <v>31</v>
      </c>
      <c r="D238" s="2" t="s">
        <v>160</v>
      </c>
      <c r="E238" s="2" t="s">
        <v>102</v>
      </c>
      <c r="F238" s="2" t="s">
        <v>3524</v>
      </c>
      <c r="G238" s="774" t="s">
        <v>354</v>
      </c>
      <c r="H238" s="792" t="s">
        <v>201</v>
      </c>
      <c r="I238" s="2" t="s">
        <v>3523</v>
      </c>
      <c r="J238" s="2" t="str">
        <f t="shared" si="22"/>
        <v>AINTPUT/Plant Adds/As Filed/Retirement Calc</v>
      </c>
      <c r="K238" s="720">
        <v>0</v>
      </c>
      <c r="L238" s="720">
        <v>0</v>
      </c>
      <c r="M238" s="721">
        <v>0</v>
      </c>
      <c r="N238" s="721">
        <v>0</v>
      </c>
      <c r="O238" s="721">
        <v>0</v>
      </c>
      <c r="P238" s="721">
        <v>0</v>
      </c>
      <c r="Q238" s="721">
        <v>0</v>
      </c>
      <c r="R238" s="721">
        <v>0</v>
      </c>
      <c r="S238" s="721">
        <v>0</v>
      </c>
      <c r="T238" s="721">
        <v>0</v>
      </c>
      <c r="U238" s="721">
        <v>0</v>
      </c>
      <c r="V238" s="721">
        <v>0</v>
      </c>
      <c r="W238" s="721">
        <v>0</v>
      </c>
      <c r="X238" s="721">
        <v>0</v>
      </c>
      <c r="Y238" s="721">
        <v>0</v>
      </c>
      <c r="Z238" s="721">
        <v>0</v>
      </c>
      <c r="AA238" s="721">
        <v>0</v>
      </c>
      <c r="AB238" s="721">
        <v>0</v>
      </c>
      <c r="AC238" s="721">
        <v>0</v>
      </c>
      <c r="AD238" s="721">
        <v>0</v>
      </c>
      <c r="AE238" s="721">
        <v>0</v>
      </c>
      <c r="AF238" s="721">
        <v>0</v>
      </c>
      <c r="AG238" s="721">
        <v>0</v>
      </c>
      <c r="AH238" s="721">
        <v>0</v>
      </c>
      <c r="AI238" s="719"/>
      <c r="AJ238" s="219"/>
    </row>
    <row r="239" spans="1:36" s="14" customFormat="1" ht="12.75" customHeight="1">
      <c r="A239" s="1172"/>
      <c r="B239" s="2" t="s">
        <v>45</v>
      </c>
      <c r="C239" s="3" t="s">
        <v>27</v>
      </c>
      <c r="D239" s="2" t="s">
        <v>161</v>
      </c>
      <c r="E239" s="2" t="s">
        <v>103</v>
      </c>
      <c r="F239" s="2" t="s">
        <v>3524</v>
      </c>
      <c r="G239" s="774" t="s">
        <v>354</v>
      </c>
      <c r="H239" s="792" t="s">
        <v>201</v>
      </c>
      <c r="I239" s="2" t="s">
        <v>3523</v>
      </c>
      <c r="J239" s="2" t="str">
        <f t="shared" si="22"/>
        <v>AINTPWA/Plant Adds/As Filed/Retirement Calc</v>
      </c>
      <c r="K239" s="720">
        <v>0</v>
      </c>
      <c r="L239" s="720">
        <v>0</v>
      </c>
      <c r="M239" s="721">
        <v>0</v>
      </c>
      <c r="N239" s="721">
        <v>0</v>
      </c>
      <c r="O239" s="721">
        <v>0</v>
      </c>
      <c r="P239" s="721">
        <v>0</v>
      </c>
      <c r="Q239" s="721">
        <v>0</v>
      </c>
      <c r="R239" s="721">
        <v>0</v>
      </c>
      <c r="S239" s="721">
        <v>0</v>
      </c>
      <c r="T239" s="721">
        <v>0</v>
      </c>
      <c r="U239" s="721">
        <v>0</v>
      </c>
      <c r="V239" s="721">
        <v>0</v>
      </c>
      <c r="W239" s="721">
        <v>0</v>
      </c>
      <c r="X239" s="721">
        <v>0</v>
      </c>
      <c r="Y239" s="721">
        <v>0</v>
      </c>
      <c r="Z239" s="721">
        <v>0</v>
      </c>
      <c r="AA239" s="721">
        <v>0</v>
      </c>
      <c r="AB239" s="721">
        <v>0</v>
      </c>
      <c r="AC239" s="721">
        <v>0</v>
      </c>
      <c r="AD239" s="721">
        <v>0</v>
      </c>
      <c r="AE239" s="721">
        <v>0</v>
      </c>
      <c r="AF239" s="721">
        <v>0</v>
      </c>
      <c r="AG239" s="721">
        <v>0</v>
      </c>
      <c r="AH239" s="721">
        <v>0</v>
      </c>
      <c r="AI239" s="719"/>
      <c r="AJ239" s="219"/>
    </row>
    <row r="240" spans="1:36" s="14" customFormat="1" ht="12.75" customHeight="1">
      <c r="A240" s="1172"/>
      <c r="B240" s="2" t="s">
        <v>45</v>
      </c>
      <c r="C240" s="3" t="s">
        <v>29</v>
      </c>
      <c r="D240" s="2" t="s">
        <v>162</v>
      </c>
      <c r="E240" s="2" t="s">
        <v>104</v>
      </c>
      <c r="F240" s="2" t="s">
        <v>3524</v>
      </c>
      <c r="G240" s="774" t="s">
        <v>354</v>
      </c>
      <c r="H240" s="792" t="s">
        <v>201</v>
      </c>
      <c r="I240" s="2" t="s">
        <v>3523</v>
      </c>
      <c r="J240" s="2" t="str">
        <f t="shared" si="22"/>
        <v>AINTPWYP/Plant Adds/As Filed/Retirement Calc</v>
      </c>
      <c r="K240" s="720">
        <v>0</v>
      </c>
      <c r="L240" s="720">
        <v>0</v>
      </c>
      <c r="M240" s="721">
        <v>0</v>
      </c>
      <c r="N240" s="721">
        <v>0</v>
      </c>
      <c r="O240" s="721">
        <v>0</v>
      </c>
      <c r="P240" s="721">
        <v>0</v>
      </c>
      <c r="Q240" s="721">
        <v>0</v>
      </c>
      <c r="R240" s="721">
        <v>0</v>
      </c>
      <c r="S240" s="721">
        <v>0</v>
      </c>
      <c r="T240" s="721">
        <v>0</v>
      </c>
      <c r="U240" s="721">
        <v>0</v>
      </c>
      <c r="V240" s="721">
        <v>0</v>
      </c>
      <c r="W240" s="721">
        <v>0</v>
      </c>
      <c r="X240" s="721">
        <v>0</v>
      </c>
      <c r="Y240" s="721">
        <v>0</v>
      </c>
      <c r="Z240" s="721">
        <v>0</v>
      </c>
      <c r="AA240" s="721">
        <v>0</v>
      </c>
      <c r="AB240" s="721">
        <v>0</v>
      </c>
      <c r="AC240" s="721">
        <v>0</v>
      </c>
      <c r="AD240" s="721">
        <v>0</v>
      </c>
      <c r="AE240" s="721">
        <v>0</v>
      </c>
      <c r="AF240" s="721">
        <v>0</v>
      </c>
      <c r="AG240" s="721">
        <v>0</v>
      </c>
      <c r="AH240" s="721">
        <v>0</v>
      </c>
      <c r="AI240" s="719"/>
      <c r="AJ240" s="219"/>
    </row>
    <row r="241" spans="1:36" s="14" customFormat="1" ht="12.75" customHeight="1">
      <c r="A241" s="1172"/>
      <c r="B241" s="2" t="s">
        <v>45</v>
      </c>
      <c r="C241" s="3" t="s">
        <v>35</v>
      </c>
      <c r="D241" s="2" t="s">
        <v>163</v>
      </c>
      <c r="E241" s="2" t="s">
        <v>105</v>
      </c>
      <c r="F241" s="2" t="s">
        <v>3524</v>
      </c>
      <c r="G241" s="774" t="s">
        <v>354</v>
      </c>
      <c r="H241" s="792" t="s">
        <v>201</v>
      </c>
      <c r="I241" s="2" t="s">
        <v>3523</v>
      </c>
      <c r="J241" s="2" t="str">
        <f t="shared" si="22"/>
        <v>AINTPWYU/Plant Adds/As Filed/Retirement Calc</v>
      </c>
      <c r="K241" s="720">
        <v>0</v>
      </c>
      <c r="L241" s="720">
        <v>0</v>
      </c>
      <c r="M241" s="721">
        <v>0</v>
      </c>
      <c r="N241" s="721">
        <v>0</v>
      </c>
      <c r="O241" s="721">
        <v>0</v>
      </c>
      <c r="P241" s="721">
        <v>0</v>
      </c>
      <c r="Q241" s="721">
        <v>0</v>
      </c>
      <c r="R241" s="721">
        <v>0</v>
      </c>
      <c r="S241" s="721">
        <v>0</v>
      </c>
      <c r="T241" s="721">
        <v>0</v>
      </c>
      <c r="U241" s="721">
        <v>0</v>
      </c>
      <c r="V241" s="721">
        <v>0</v>
      </c>
      <c r="W241" s="721">
        <v>0</v>
      </c>
      <c r="X241" s="721">
        <v>0</v>
      </c>
      <c r="Y241" s="721">
        <v>0</v>
      </c>
      <c r="Z241" s="721">
        <v>0</v>
      </c>
      <c r="AA241" s="721">
        <v>0</v>
      </c>
      <c r="AB241" s="721">
        <v>0</v>
      </c>
      <c r="AC241" s="721">
        <v>0</v>
      </c>
      <c r="AD241" s="721">
        <v>0</v>
      </c>
      <c r="AE241" s="721">
        <v>0</v>
      </c>
      <c r="AF241" s="721">
        <v>0</v>
      </c>
      <c r="AG241" s="721">
        <v>0</v>
      </c>
      <c r="AH241" s="721">
        <v>0</v>
      </c>
      <c r="AI241" s="719"/>
      <c r="AJ241" s="219"/>
    </row>
    <row r="242" spans="1:36" s="14" customFormat="1" ht="12.75" customHeight="1">
      <c r="A242" s="1172"/>
      <c r="B242"/>
      <c r="C242" s="13"/>
      <c r="D242"/>
      <c r="E242"/>
      <c r="F242"/>
      <c r="G242" s="774" t="s">
        <v>354</v>
      </c>
      <c r="H242" s="792" t="s">
        <v>201</v>
      </c>
      <c r="I242" s="2" t="s">
        <v>3523</v>
      </c>
      <c r="J242" s="2" t="str">
        <f t="shared" si="22"/>
        <v>/Plant Adds/As Filed/Retirement Calc</v>
      </c>
      <c r="K242" s="13"/>
      <c r="M242" s="719"/>
      <c r="N242" s="719"/>
      <c r="O242" s="719"/>
      <c r="P242" s="719"/>
      <c r="Q242" s="719"/>
      <c r="R242" s="719"/>
      <c r="S242" s="719"/>
      <c r="T242" s="719"/>
      <c r="U242" s="719"/>
      <c r="V242" s="719"/>
      <c r="W242" s="719"/>
      <c r="X242" s="719"/>
      <c r="Y242" s="719"/>
      <c r="Z242" s="719"/>
      <c r="AA242" s="719"/>
      <c r="AB242" s="719"/>
      <c r="AC242" s="719"/>
      <c r="AD242" s="719"/>
      <c r="AE242" s="719"/>
      <c r="AF242" s="719"/>
      <c r="AG242" s="719"/>
      <c r="AH242" s="719"/>
      <c r="AI242" s="719"/>
      <c r="AJ242" s="219"/>
    </row>
    <row r="243" spans="1:36" s="14" customFormat="1" ht="12.75" customHeight="1">
      <c r="A243" s="1172"/>
      <c r="B243"/>
      <c r="C243" s="13"/>
      <c r="D243"/>
      <c r="E243"/>
      <c r="F243"/>
      <c r="G243" s="774" t="s">
        <v>354</v>
      </c>
      <c r="H243" s="792" t="s">
        <v>201</v>
      </c>
      <c r="I243" s="2" t="s">
        <v>3523</v>
      </c>
      <c r="J243" s="2" t="str">
        <f t="shared" si="22"/>
        <v>/Plant Adds/As Filed/Retirement Calc</v>
      </c>
      <c r="K243" s="13"/>
      <c r="M243" s="719"/>
      <c r="N243" s="719"/>
      <c r="O243" s="719"/>
      <c r="P243" s="719"/>
      <c r="Q243" s="719"/>
      <c r="R243" s="719"/>
      <c r="S243" s="719"/>
      <c r="T243" s="719"/>
      <c r="U243" s="719"/>
      <c r="V243" s="719"/>
      <c r="W243" s="719"/>
      <c r="X243" s="719"/>
      <c r="Y243" s="719"/>
      <c r="Z243" s="719"/>
      <c r="AA243" s="719"/>
      <c r="AB243" s="719"/>
      <c r="AC243" s="719"/>
      <c r="AD243" s="719"/>
      <c r="AE243" s="719"/>
      <c r="AF243" s="719"/>
      <c r="AG243" s="719"/>
      <c r="AH243" s="719"/>
      <c r="AI243" s="719"/>
      <c r="AJ243" s="219"/>
    </row>
    <row r="244" spans="1:36" s="14" customFormat="1" ht="12.75" customHeight="1">
      <c r="A244" s="1172"/>
      <c r="B244"/>
      <c r="C244" s="13"/>
      <c r="D244"/>
      <c r="E244"/>
      <c r="F244"/>
      <c r="G244" s="774" t="s">
        <v>354</v>
      </c>
      <c r="H244" s="792" t="s">
        <v>201</v>
      </c>
      <c r="I244" s="2" t="s">
        <v>3523</v>
      </c>
      <c r="J244" s="2" t="str">
        <f t="shared" si="22"/>
        <v>/Plant Adds/As Filed/Retirement Calc</v>
      </c>
      <c r="K244" s="13"/>
      <c r="M244" s="719"/>
      <c r="N244" s="719"/>
      <c r="O244" s="719"/>
      <c r="P244" s="719"/>
      <c r="Q244" s="719"/>
      <c r="R244" s="719"/>
      <c r="S244" s="719"/>
      <c r="T244" s="719"/>
      <c r="U244" s="719"/>
      <c r="V244" s="719"/>
      <c r="W244" s="719"/>
      <c r="X244" s="719"/>
      <c r="Y244" s="719"/>
      <c r="Z244" s="719"/>
      <c r="AA244" s="719"/>
      <c r="AB244" s="719"/>
      <c r="AC244" s="719"/>
      <c r="AD244" s="719"/>
      <c r="AE244" s="719"/>
      <c r="AF244" s="719"/>
      <c r="AG244" s="719"/>
      <c r="AH244" s="719"/>
      <c r="AI244" s="719"/>
      <c r="AJ244" s="219"/>
    </row>
    <row r="245" spans="1:36" s="14" customFormat="1" ht="12.75" customHeight="1" thickBot="1">
      <c r="A245" s="1172"/>
      <c r="B245"/>
      <c r="C245" s="13"/>
      <c r="D245"/>
      <c r="E245"/>
      <c r="F245"/>
      <c r="G245" s="774" t="s">
        <v>354</v>
      </c>
      <c r="H245" s="169"/>
      <c r="I245"/>
      <c r="J245"/>
      <c r="K245" s="19">
        <f>SUM(K187:K244)</f>
        <v>0</v>
      </c>
      <c r="L245" s="19">
        <f t="shared" ref="L245:AH245" si="23">SUM(L187:L244)</f>
        <v>62065603.110000007</v>
      </c>
      <c r="M245" s="19">
        <f t="shared" si="23"/>
        <v>62289598.940000013</v>
      </c>
      <c r="N245" s="19">
        <f t="shared" si="23"/>
        <v>46962357.82</v>
      </c>
      <c r="O245" s="19">
        <f t="shared" si="23"/>
        <v>74272883.821423173</v>
      </c>
      <c r="P245" s="19">
        <f t="shared" si="23"/>
        <v>281074239.21704775</v>
      </c>
      <c r="Q245" s="19">
        <f t="shared" si="23"/>
        <v>163962031.00524488</v>
      </c>
      <c r="R245" s="19">
        <f t="shared" si="23"/>
        <v>25208423.885253921</v>
      </c>
      <c r="S245" s="19">
        <f t="shared" si="23"/>
        <v>30636425.139080916</v>
      </c>
      <c r="T245" s="19">
        <f t="shared" si="23"/>
        <v>44589903.613987483</v>
      </c>
      <c r="U245" s="19">
        <f t="shared" si="23"/>
        <v>181908296.38121364</v>
      </c>
      <c r="V245" s="19">
        <f t="shared" si="23"/>
        <v>252321895.69190308</v>
      </c>
      <c r="W245" s="19">
        <f t="shared" si="23"/>
        <v>131895383.80405192</v>
      </c>
      <c r="X245" s="19">
        <f t="shared" si="23"/>
        <v>46628539.783530034</v>
      </c>
      <c r="Y245" s="19">
        <f t="shared" si="23"/>
        <v>56940994.020070396</v>
      </c>
      <c r="Z245" s="19">
        <f t="shared" si="23"/>
        <v>103432734.97539617</v>
      </c>
      <c r="AA245" s="19">
        <f t="shared" si="23"/>
        <v>62254672.243921876</v>
      </c>
      <c r="AB245" s="19">
        <f t="shared" si="23"/>
        <v>80969374.221672744</v>
      </c>
      <c r="AC245" s="19">
        <f t="shared" si="23"/>
        <v>280867128.09491783</v>
      </c>
      <c r="AD245" s="19">
        <f t="shared" si="23"/>
        <v>23568923.666724578</v>
      </c>
      <c r="AE245" s="19">
        <f t="shared" si="23"/>
        <v>26709660.394305091</v>
      </c>
      <c r="AF245" s="19">
        <f t="shared" si="23"/>
        <v>41002743.566970132</v>
      </c>
      <c r="AG245" s="19">
        <f t="shared" si="23"/>
        <v>38506533.276121661</v>
      </c>
      <c r="AH245" s="19">
        <f t="shared" si="23"/>
        <v>499732895.79139811</v>
      </c>
      <c r="AI245" s="160">
        <f>SUM(K245:AH245)</f>
        <v>2617801242.4642353</v>
      </c>
      <c r="AJ245" s="219"/>
    </row>
    <row r="246" spans="1:36" s="14" customFormat="1" ht="12.75" customHeight="1" thickTop="1">
      <c r="A246" s="1173"/>
      <c r="B246"/>
      <c r="C246" s="13"/>
      <c r="D246"/>
      <c r="E246"/>
      <c r="F246"/>
      <c r="G246" s="774" t="s">
        <v>354</v>
      </c>
      <c r="H246" s="169"/>
      <c r="I246"/>
      <c r="J246"/>
      <c r="M246" s="719"/>
      <c r="N246" s="719"/>
      <c r="O246" s="719"/>
      <c r="P246" s="719"/>
      <c r="Q246" s="719"/>
      <c r="R246" s="719"/>
      <c r="S246" s="719"/>
      <c r="T246" s="719"/>
      <c r="U246" s="719"/>
      <c r="V246" s="719"/>
      <c r="W246" s="719"/>
      <c r="X246" s="719"/>
      <c r="Y246" s="719"/>
      <c r="Z246" s="719"/>
      <c r="AA246" s="719"/>
      <c r="AB246" s="719"/>
      <c r="AC246" s="719"/>
      <c r="AD246" s="719"/>
      <c r="AE246" s="719"/>
      <c r="AF246" s="719"/>
      <c r="AG246" s="719"/>
      <c r="AH246" s="719"/>
      <c r="AI246" s="719"/>
      <c r="AJ246" s="219"/>
    </row>
    <row r="247" spans="1:36" s="14" customFormat="1">
      <c r="A247" s="219"/>
      <c r="B247" s="219"/>
      <c r="C247" s="221"/>
      <c r="D247" s="219"/>
      <c r="E247" s="219"/>
      <c r="F247" s="219"/>
      <c r="G247" s="775"/>
      <c r="H247" s="793"/>
      <c r="I247" s="219"/>
      <c r="J247" s="219"/>
      <c r="K247" s="219"/>
      <c r="L247" s="219"/>
      <c r="M247" s="691"/>
      <c r="N247" s="691"/>
      <c r="O247" s="691"/>
      <c r="P247" s="691"/>
      <c r="Q247" s="691"/>
      <c r="R247" s="691"/>
      <c r="S247" s="691"/>
      <c r="T247" s="691"/>
      <c r="U247" s="691"/>
      <c r="V247" s="691"/>
      <c r="W247" s="691"/>
      <c r="X247" s="691"/>
      <c r="Y247" s="691"/>
      <c r="Z247" s="691"/>
      <c r="AA247" s="691"/>
      <c r="AB247" s="691"/>
      <c r="AC247" s="691"/>
      <c r="AD247" s="691"/>
      <c r="AE247" s="691"/>
      <c r="AF247" s="691"/>
      <c r="AG247" s="691"/>
      <c r="AH247" s="691"/>
      <c r="AI247" s="691"/>
      <c r="AJ247" s="219"/>
    </row>
    <row r="248" spans="1:36" s="14" customFormat="1">
      <c r="A248" s="1174" t="s">
        <v>3674</v>
      </c>
      <c r="C248" s="2" t="s">
        <v>1</v>
      </c>
      <c r="D248" s="2" t="s">
        <v>107</v>
      </c>
      <c r="E248" s="2" t="s">
        <v>49</v>
      </c>
      <c r="F248" s="14" t="s">
        <v>3526</v>
      </c>
      <c r="G248" s="774" t="s">
        <v>354</v>
      </c>
      <c r="H248" s="792" t="s">
        <v>3527</v>
      </c>
      <c r="I248" s="2" t="s">
        <v>3522</v>
      </c>
      <c r="J248" s="2" t="str">
        <f t="shared" ref="J248:J305" si="24">D248&amp;"/"&amp;G248&amp;"/"&amp;H248&amp;"/"&amp;I248</f>
        <v>DSTMPDGP/Plant Adds/Revised Apr 12 to May 13/EPIS and Dep Exp Calc</v>
      </c>
      <c r="K248" s="799"/>
      <c r="L248" s="799"/>
      <c r="M248" s="800"/>
      <c r="N248" s="800"/>
      <c r="O248" s="800"/>
      <c r="P248" s="800"/>
      <c r="Q248" s="800"/>
      <c r="R248" s="800"/>
      <c r="S248" s="800"/>
      <c r="T248" s="800"/>
      <c r="U248" s="747">
        <f>SUMIF('Revised Apr12-May13Forecast'!$H$5:$H$62,Adjustments!$D248,'Revised Apr12-May13Forecast'!AU$5:AU$62)</f>
        <v>0</v>
      </c>
      <c r="V248" s="747">
        <f>SUMIF('Revised Apr12-May13Forecast'!$H$5:$H$62,Adjustments!$D248,'Revised Apr12-May13Forecast'!AV$5:AV$62)</f>
        <v>0</v>
      </c>
      <c r="W248" s="747">
        <f>SUMIF('Revised Apr12-May13Forecast'!$H$5:$H$62,Adjustments!$D248,'Revised Apr12-May13Forecast'!AW$5:AW$62)</f>
        <v>0</v>
      </c>
      <c r="X248" s="747">
        <f>SUMIF('Revised Apr12-May13Forecast'!$H$5:$H$62,Adjustments!$D248,'Revised Apr12-May13Forecast'!AX$5:AX$62)</f>
        <v>0</v>
      </c>
      <c r="Y248" s="747">
        <f>SUMIF('Revised Apr12-May13Forecast'!$H$5:$H$62,Adjustments!$D248,'Revised Apr12-May13Forecast'!AY$5:AY$62)</f>
        <v>0</v>
      </c>
      <c r="Z248" s="747">
        <f>SUMIF('Revised Apr12-May13Forecast'!$H$5:$H$62,Adjustments!$D248,'Revised Apr12-May13Forecast'!AZ$5:AZ$62)</f>
        <v>0</v>
      </c>
      <c r="AA248" s="747">
        <f>SUMIF('Revised Apr12-May13Forecast'!$H$5:$H$62,Adjustments!$D248,'Revised Apr12-May13Forecast'!BA$5:BA$62)</f>
        <v>0</v>
      </c>
      <c r="AB248" s="747">
        <f>SUMIF('Revised Apr12-May13Forecast'!$H$5:$H$62,Adjustments!$D248,'Revised Apr12-May13Forecast'!BB$5:BB$62)</f>
        <v>0</v>
      </c>
      <c r="AC248" s="747">
        <f>SUMIF('Revised Apr12-May13Forecast'!$H$5:$H$62,Adjustments!$D248,'Revised Apr12-May13Forecast'!BC$5:BC$62)</f>
        <v>0</v>
      </c>
      <c r="AD248" s="747">
        <f>SUMIF('Revised Apr12-May13Forecast'!$H$5:$H$62,Adjustments!$D248,'Revised Apr12-May13Forecast'!BD$5:BD$62)</f>
        <v>0</v>
      </c>
      <c r="AE248" s="747">
        <f>SUMIF('Revised Apr12-May13Forecast'!$H$5:$H$62,Adjustments!$D248,'Revised Apr12-May13Forecast'!BE$5:BE$62)</f>
        <v>0</v>
      </c>
      <c r="AF248" s="747">
        <f>SUMIF('Revised Apr12-May13Forecast'!$H$5:$H$62,Adjustments!$D248,'Revised Apr12-May13Forecast'!BF$5:BF$62)</f>
        <v>0</v>
      </c>
      <c r="AG248" s="747">
        <f>SUMIF('Revised Apr12-May13Forecast'!$H$5:$H$62,Adjustments!$D248,'Revised Apr12-May13Forecast'!BG$5:BG$62)</f>
        <v>0</v>
      </c>
      <c r="AH248" s="747">
        <f>SUMIF('Revised Apr12-May13Forecast'!$H$5:$H$62,Adjustments!$D248,'Revised Apr12-May13Forecast'!BH$5:BH$62)</f>
        <v>0</v>
      </c>
      <c r="AI248" s="719"/>
      <c r="AJ248" s="219"/>
    </row>
    <row r="249" spans="1:36" s="14" customFormat="1">
      <c r="A249" s="1175"/>
      <c r="C249" s="2" t="s">
        <v>5</v>
      </c>
      <c r="D249" s="2" t="s">
        <v>108</v>
      </c>
      <c r="E249" s="2" t="s">
        <v>50</v>
      </c>
      <c r="F249" s="14" t="s">
        <v>3526</v>
      </c>
      <c r="G249" s="774" t="s">
        <v>354</v>
      </c>
      <c r="H249" s="792" t="s">
        <v>3527</v>
      </c>
      <c r="I249" s="2" t="s">
        <v>3522</v>
      </c>
      <c r="J249" s="2" t="str">
        <f t="shared" si="24"/>
        <v>DSTMPDGU/Plant Adds/Revised Apr 12 to May 13/EPIS and Dep Exp Calc</v>
      </c>
      <c r="K249" s="799"/>
      <c r="L249" s="799"/>
      <c r="M249" s="800"/>
      <c r="N249" s="800"/>
      <c r="O249" s="800"/>
      <c r="P249" s="800"/>
      <c r="Q249" s="800"/>
      <c r="R249" s="800"/>
      <c r="S249" s="800"/>
      <c r="T249" s="800"/>
      <c r="U249" s="747">
        <f>SUMIF('Revised Apr12-May13Forecast'!$H$5:$H$62,Adjustments!$D249,'Revised Apr12-May13Forecast'!AU$5:AU$62)</f>
        <v>0</v>
      </c>
      <c r="V249" s="747">
        <f>SUMIF('Revised Apr12-May13Forecast'!$H$5:$H$62,Adjustments!$D249,'Revised Apr12-May13Forecast'!AV$5:AV$62)</f>
        <v>0</v>
      </c>
      <c r="W249" s="747">
        <f>SUMIF('Revised Apr12-May13Forecast'!$H$5:$H$62,Adjustments!$D249,'Revised Apr12-May13Forecast'!AW$5:AW$62)</f>
        <v>0</v>
      </c>
      <c r="X249" s="747">
        <f>SUMIF('Revised Apr12-May13Forecast'!$H$5:$H$62,Adjustments!$D249,'Revised Apr12-May13Forecast'!AX$5:AX$62)</f>
        <v>0</v>
      </c>
      <c r="Y249" s="747">
        <f>SUMIF('Revised Apr12-May13Forecast'!$H$5:$H$62,Adjustments!$D249,'Revised Apr12-May13Forecast'!AY$5:AY$62)</f>
        <v>0</v>
      </c>
      <c r="Z249" s="747">
        <f>SUMIF('Revised Apr12-May13Forecast'!$H$5:$H$62,Adjustments!$D249,'Revised Apr12-May13Forecast'!AZ$5:AZ$62)</f>
        <v>0</v>
      </c>
      <c r="AA249" s="747">
        <f>SUMIF('Revised Apr12-May13Forecast'!$H$5:$H$62,Adjustments!$D249,'Revised Apr12-May13Forecast'!BA$5:BA$62)</f>
        <v>0</v>
      </c>
      <c r="AB249" s="747">
        <f>SUMIF('Revised Apr12-May13Forecast'!$H$5:$H$62,Adjustments!$D249,'Revised Apr12-May13Forecast'!BB$5:BB$62)</f>
        <v>0</v>
      </c>
      <c r="AC249" s="747">
        <f>SUMIF('Revised Apr12-May13Forecast'!$H$5:$H$62,Adjustments!$D249,'Revised Apr12-May13Forecast'!BC$5:BC$62)</f>
        <v>0</v>
      </c>
      <c r="AD249" s="747">
        <f>SUMIF('Revised Apr12-May13Forecast'!$H$5:$H$62,Adjustments!$D249,'Revised Apr12-May13Forecast'!BD$5:BD$62)</f>
        <v>0</v>
      </c>
      <c r="AE249" s="747">
        <f>SUMIF('Revised Apr12-May13Forecast'!$H$5:$H$62,Adjustments!$D249,'Revised Apr12-May13Forecast'!BE$5:BE$62)</f>
        <v>0</v>
      </c>
      <c r="AF249" s="747">
        <f>SUMIF('Revised Apr12-May13Forecast'!$H$5:$H$62,Adjustments!$D249,'Revised Apr12-May13Forecast'!BF$5:BF$62)</f>
        <v>0</v>
      </c>
      <c r="AG249" s="747">
        <f>SUMIF('Revised Apr12-May13Forecast'!$H$5:$H$62,Adjustments!$D249,'Revised Apr12-May13Forecast'!BG$5:BG$62)</f>
        <v>0</v>
      </c>
      <c r="AH249" s="747">
        <f>SUMIF('Revised Apr12-May13Forecast'!$H$5:$H$62,Adjustments!$D249,'Revised Apr12-May13Forecast'!BH$5:BH$62)</f>
        <v>0</v>
      </c>
      <c r="AI249" s="719"/>
      <c r="AJ249" s="219"/>
    </row>
    <row r="250" spans="1:36" s="14" customFormat="1">
      <c r="A250" s="1175"/>
      <c r="C250" s="2" t="s">
        <v>7</v>
      </c>
      <c r="D250" s="2" t="s">
        <v>109</v>
      </c>
      <c r="E250" s="2" t="s">
        <v>51</v>
      </c>
      <c r="F250" s="14" t="s">
        <v>3526</v>
      </c>
      <c r="G250" s="774" t="s">
        <v>354</v>
      </c>
      <c r="H250" s="792" t="s">
        <v>3527</v>
      </c>
      <c r="I250" s="2" t="s">
        <v>3522</v>
      </c>
      <c r="J250" s="2" t="str">
        <f t="shared" si="24"/>
        <v>DSTMPSG/Plant Adds/Revised Apr 12 to May 13/EPIS and Dep Exp Calc</v>
      </c>
      <c r="K250" s="799"/>
      <c r="L250" s="799"/>
      <c r="M250" s="800"/>
      <c r="N250" s="800"/>
      <c r="O250" s="800"/>
      <c r="P250" s="800"/>
      <c r="Q250" s="800"/>
      <c r="R250" s="800"/>
      <c r="S250" s="800"/>
      <c r="T250" s="800"/>
      <c r="U250" s="747">
        <f>SUMIF('Revised Apr12-May13Forecast'!$H$5:$H$62,Adjustments!$D250,'Revised Apr12-May13Forecast'!AU$5:AU$62)</f>
        <v>18951010.689999998</v>
      </c>
      <c r="V250" s="747">
        <f>SUMIF('Revised Apr12-May13Forecast'!$H$5:$H$62,Adjustments!$D250,'Revised Apr12-May13Forecast'!AV$5:AV$62)</f>
        <v>21805889.580000002</v>
      </c>
      <c r="W250" s="747">
        <f>SUMIF('Revised Apr12-May13Forecast'!$H$5:$H$62,Adjustments!$D250,'Revised Apr12-May13Forecast'!AW$5:AW$62)</f>
        <v>19739199.060000002</v>
      </c>
      <c r="X250" s="747">
        <f>SUMIF('Revised Apr12-May13Forecast'!$H$5:$H$62,Adjustments!$D250,'Revised Apr12-May13Forecast'!AX$5:AX$62)</f>
        <v>16045220.649999999</v>
      </c>
      <c r="Y250" s="747">
        <f>SUMIF('Revised Apr12-May13Forecast'!$H$5:$H$62,Adjustments!$D250,'Revised Apr12-May13Forecast'!AY$5:AY$62)</f>
        <v>4332094.290000001</v>
      </c>
      <c r="Z250" s="747">
        <f>SUMIF('Revised Apr12-May13Forecast'!$H$5:$H$62,Adjustments!$D250,'Revised Apr12-May13Forecast'!AZ$5:AZ$62)</f>
        <v>3378170.1799999997</v>
      </c>
      <c r="AA250" s="747">
        <f>SUMIF('Revised Apr12-May13Forecast'!$H$5:$H$62,Adjustments!$D250,'Revised Apr12-May13Forecast'!BA$5:BA$62)</f>
        <v>7651449.0200000023</v>
      </c>
      <c r="AB250" s="747">
        <f>SUMIF('Revised Apr12-May13Forecast'!$H$5:$H$62,Adjustments!$D250,'Revised Apr12-May13Forecast'!BB$5:BB$62)</f>
        <v>10665172.210000001</v>
      </c>
      <c r="AC250" s="747">
        <f>SUMIF('Revised Apr12-May13Forecast'!$H$5:$H$62,Adjustments!$D250,'Revised Apr12-May13Forecast'!BC$5:BC$62)</f>
        <v>31276613.409999996</v>
      </c>
      <c r="AD250" s="747">
        <f>SUMIF('Revised Apr12-May13Forecast'!$H$5:$H$62,Adjustments!$D250,'Revised Apr12-May13Forecast'!BD$5:BD$62)</f>
        <v>0</v>
      </c>
      <c r="AE250" s="747">
        <f>SUMIF('Revised Apr12-May13Forecast'!$H$5:$H$62,Adjustments!$D250,'Revised Apr12-May13Forecast'!BE$5:BE$62)</f>
        <v>0</v>
      </c>
      <c r="AF250" s="747">
        <f>SUMIF('Revised Apr12-May13Forecast'!$H$5:$H$62,Adjustments!$D250,'Revised Apr12-May13Forecast'!BF$5:BF$62)</f>
        <v>0</v>
      </c>
      <c r="AG250" s="747">
        <f>SUMIF('Revised Apr12-May13Forecast'!$H$5:$H$62,Adjustments!$D250,'Revised Apr12-May13Forecast'!BG$5:BG$62)</f>
        <v>15639687.939999999</v>
      </c>
      <c r="AH250" s="747">
        <f>SUMIF('Revised Apr12-May13Forecast'!$H$5:$H$62,Adjustments!$D250,'Revised Apr12-May13Forecast'!BH$5:BH$62)</f>
        <v>53046837.160000004</v>
      </c>
      <c r="AI250" s="719"/>
      <c r="AJ250" s="219"/>
    </row>
    <row r="251" spans="1:36" s="14" customFormat="1">
      <c r="A251" s="1175"/>
      <c r="C251" s="2" t="s">
        <v>7</v>
      </c>
      <c r="D251" s="2" t="s">
        <v>110</v>
      </c>
      <c r="E251" s="2" t="s">
        <v>52</v>
      </c>
      <c r="F251" s="14" t="s">
        <v>3526</v>
      </c>
      <c r="G251" s="774" t="s">
        <v>354</v>
      </c>
      <c r="H251" s="792" t="s">
        <v>3527</v>
      </c>
      <c r="I251" s="2" t="s">
        <v>3522</v>
      </c>
      <c r="J251" s="2" t="str">
        <f t="shared" si="24"/>
        <v>DSTMPRSG/Plant Adds/Revised Apr 12 to May 13/EPIS and Dep Exp Calc</v>
      </c>
      <c r="K251" s="799"/>
      <c r="L251" s="799"/>
      <c r="M251" s="800"/>
      <c r="N251" s="800"/>
      <c r="O251" s="800"/>
      <c r="P251" s="800"/>
      <c r="Q251" s="800"/>
      <c r="R251" s="800"/>
      <c r="S251" s="800"/>
      <c r="T251" s="800"/>
      <c r="U251" s="747">
        <f>SUMIF('Revised Apr12-May13Forecast'!$H$5:$H$62,Adjustments!$D251,'Revised Apr12-May13Forecast'!AU$5:AU$62)</f>
        <v>0</v>
      </c>
      <c r="V251" s="747">
        <f>SUMIF('Revised Apr12-May13Forecast'!$H$5:$H$62,Adjustments!$D251,'Revised Apr12-May13Forecast'!AV$5:AV$62)</f>
        <v>0</v>
      </c>
      <c r="W251" s="747">
        <f>SUMIF('Revised Apr12-May13Forecast'!$H$5:$H$62,Adjustments!$D251,'Revised Apr12-May13Forecast'!AW$5:AW$62)</f>
        <v>0</v>
      </c>
      <c r="X251" s="747">
        <f>SUMIF('Revised Apr12-May13Forecast'!$H$5:$H$62,Adjustments!$D251,'Revised Apr12-May13Forecast'!AX$5:AX$62)</f>
        <v>0</v>
      </c>
      <c r="Y251" s="747">
        <f>SUMIF('Revised Apr12-May13Forecast'!$H$5:$H$62,Adjustments!$D251,'Revised Apr12-May13Forecast'!AY$5:AY$62)</f>
        <v>0</v>
      </c>
      <c r="Z251" s="747">
        <f>SUMIF('Revised Apr12-May13Forecast'!$H$5:$H$62,Adjustments!$D251,'Revised Apr12-May13Forecast'!AZ$5:AZ$62)</f>
        <v>0</v>
      </c>
      <c r="AA251" s="747">
        <f>SUMIF('Revised Apr12-May13Forecast'!$H$5:$H$62,Adjustments!$D251,'Revised Apr12-May13Forecast'!BA$5:BA$62)</f>
        <v>210072.00000000003</v>
      </c>
      <c r="AB251" s="747">
        <f>SUMIF('Revised Apr12-May13Forecast'!$H$5:$H$62,Adjustments!$D251,'Revised Apr12-May13Forecast'!BB$5:BB$62)</f>
        <v>0</v>
      </c>
      <c r="AC251" s="747">
        <f>SUMIF('Revised Apr12-May13Forecast'!$H$5:$H$62,Adjustments!$D251,'Revised Apr12-May13Forecast'!BC$5:BC$62)</f>
        <v>112028</v>
      </c>
      <c r="AD251" s="747">
        <f>SUMIF('Revised Apr12-May13Forecast'!$H$5:$H$62,Adjustments!$D251,'Revised Apr12-May13Forecast'!BD$5:BD$62)</f>
        <v>0</v>
      </c>
      <c r="AE251" s="747">
        <f>SUMIF('Revised Apr12-May13Forecast'!$H$5:$H$62,Adjustments!$D251,'Revised Apr12-May13Forecast'!BE$5:BE$62)</f>
        <v>0</v>
      </c>
      <c r="AF251" s="747">
        <f>SUMIF('Revised Apr12-May13Forecast'!$H$5:$H$62,Adjustments!$D251,'Revised Apr12-May13Forecast'!BF$5:BF$62)</f>
        <v>0</v>
      </c>
      <c r="AG251" s="747">
        <f>SUMIF('Revised Apr12-May13Forecast'!$H$5:$H$62,Adjustments!$D251,'Revised Apr12-May13Forecast'!BG$5:BG$62)</f>
        <v>0</v>
      </c>
      <c r="AH251" s="747">
        <f>SUMIF('Revised Apr12-May13Forecast'!$H$5:$H$62,Adjustments!$D251,'Revised Apr12-May13Forecast'!BH$5:BH$62)</f>
        <v>0</v>
      </c>
      <c r="AI251" s="719"/>
      <c r="AJ251" s="219"/>
    </row>
    <row r="252" spans="1:36" s="14" customFormat="1">
      <c r="A252" s="1175"/>
      <c r="C252" s="2" t="s">
        <v>7</v>
      </c>
      <c r="D252" s="2" t="s">
        <v>111</v>
      </c>
      <c r="E252" s="2" t="s">
        <v>53</v>
      </c>
      <c r="F252" s="14" t="s">
        <v>3526</v>
      </c>
      <c r="G252" s="774" t="s">
        <v>354</v>
      </c>
      <c r="H252" s="792" t="s">
        <v>3527</v>
      </c>
      <c r="I252" s="2" t="s">
        <v>3522</v>
      </c>
      <c r="J252" s="2" t="str">
        <f t="shared" si="24"/>
        <v>DSTMPPCSG/Plant Adds/Revised Apr 12 to May 13/EPIS and Dep Exp Calc</v>
      </c>
      <c r="K252" s="799"/>
      <c r="L252" s="799"/>
      <c r="M252" s="800"/>
      <c r="N252" s="800"/>
      <c r="O252" s="800"/>
      <c r="P252" s="800"/>
      <c r="Q252" s="800"/>
      <c r="R252" s="800"/>
      <c r="S252" s="800"/>
      <c r="T252" s="800"/>
      <c r="U252" s="747">
        <f>SUMIF('Revised Apr12-May13Forecast'!$H$5:$H$62,Adjustments!$D252,'Revised Apr12-May13Forecast'!AU$5:AU$62)</f>
        <v>100157465.78000002</v>
      </c>
      <c r="V252" s="747">
        <f>SUMIF('Revised Apr12-May13Forecast'!$H$5:$H$62,Adjustments!$D252,'Revised Apr12-May13Forecast'!AV$5:AV$62)</f>
        <v>129580472.66</v>
      </c>
      <c r="W252" s="747">
        <f>SUMIF('Revised Apr12-May13Forecast'!$H$5:$H$62,Adjustments!$D252,'Revised Apr12-May13Forecast'!AW$5:AW$62)</f>
        <v>3746770.8300000122</v>
      </c>
      <c r="X252" s="747">
        <f>SUMIF('Revised Apr12-May13Forecast'!$H$5:$H$62,Adjustments!$D252,'Revised Apr12-May13Forecast'!AX$5:AX$62)</f>
        <v>2024509.9400000125</v>
      </c>
      <c r="Y252" s="747">
        <f>SUMIF('Revised Apr12-May13Forecast'!$H$5:$H$62,Adjustments!$D252,'Revised Apr12-May13Forecast'!AY$5:AY$62)</f>
        <v>4158421.790000001</v>
      </c>
      <c r="Z252" s="747">
        <f>SUMIF('Revised Apr12-May13Forecast'!$H$5:$H$62,Adjustments!$D252,'Revised Apr12-May13Forecast'!AZ$5:AZ$62)</f>
        <v>864053.00999999046</v>
      </c>
      <c r="AA252" s="747">
        <f>SUMIF('Revised Apr12-May13Forecast'!$H$5:$H$62,Adjustments!$D252,'Revised Apr12-May13Forecast'!BA$5:BA$62)</f>
        <v>816629.46999999881</v>
      </c>
      <c r="AB252" s="747">
        <f>SUMIF('Revised Apr12-May13Forecast'!$H$5:$H$62,Adjustments!$D252,'Revised Apr12-May13Forecast'!BB$5:BB$62)</f>
        <v>58450.460000008345</v>
      </c>
      <c r="AC252" s="747">
        <f>SUMIF('Revised Apr12-May13Forecast'!$H$5:$H$62,Adjustments!$D252,'Revised Apr12-May13Forecast'!BC$5:BC$62)</f>
        <v>8818016.6600000113</v>
      </c>
      <c r="AD252" s="747">
        <f>SUMIF('Revised Apr12-May13Forecast'!$H$5:$H$62,Adjustments!$D252,'Revised Apr12-May13Forecast'!BD$5:BD$62)</f>
        <v>46833</v>
      </c>
      <c r="AE252" s="747">
        <f>SUMIF('Revised Apr12-May13Forecast'!$H$5:$H$62,Adjustments!$D252,'Revised Apr12-May13Forecast'!BE$5:BE$62)</f>
        <v>3987079.2700000107</v>
      </c>
      <c r="AF252" s="747">
        <f>SUMIF('Revised Apr12-May13Forecast'!$H$5:$H$62,Adjustments!$D252,'Revised Apr12-May13Forecast'!BF$5:BF$62)</f>
        <v>38833</v>
      </c>
      <c r="AG252" s="747">
        <f>SUMIF('Revised Apr12-May13Forecast'!$H$5:$H$62,Adjustments!$D252,'Revised Apr12-May13Forecast'!BG$5:BG$62)</f>
        <v>38833.360000014305</v>
      </c>
      <c r="AH252" s="747">
        <f>SUMIF('Revised Apr12-May13Forecast'!$H$5:$H$62,Adjustments!$D252,'Revised Apr12-May13Forecast'!BH$5:BH$62)</f>
        <v>16804</v>
      </c>
      <c r="AI252" s="719"/>
      <c r="AJ252" s="219"/>
    </row>
    <row r="253" spans="1:36" s="14" customFormat="1">
      <c r="A253" s="1175"/>
      <c r="C253" s="2" t="s">
        <v>12</v>
      </c>
      <c r="D253" s="2" t="s">
        <v>112</v>
      </c>
      <c r="E253" s="2" t="s">
        <v>54</v>
      </c>
      <c r="F253" s="14" t="s">
        <v>3526</v>
      </c>
      <c r="G253" s="774" t="s">
        <v>354</v>
      </c>
      <c r="H253" s="792" t="s">
        <v>3527</v>
      </c>
      <c r="I253" s="2" t="s">
        <v>3522</v>
      </c>
      <c r="J253" s="2" t="str">
        <f t="shared" si="24"/>
        <v>DSTMPPCSSGCH/Plant Adds/Revised Apr 12 to May 13/EPIS and Dep Exp Calc</v>
      </c>
      <c r="K253" s="799"/>
      <c r="L253" s="799"/>
      <c r="M253" s="800"/>
      <c r="N253" s="800"/>
      <c r="O253" s="800"/>
      <c r="P253" s="800"/>
      <c r="Q253" s="800"/>
      <c r="R253" s="800"/>
      <c r="S253" s="800"/>
      <c r="T253" s="800"/>
      <c r="U253" s="747">
        <f>SUMIF('Revised Apr12-May13Forecast'!$H$5:$H$62,Adjustments!$D253,'Revised Apr12-May13Forecast'!AU$5:AU$62)</f>
        <v>0</v>
      </c>
      <c r="V253" s="747">
        <f>SUMIF('Revised Apr12-May13Forecast'!$H$5:$H$62,Adjustments!$D253,'Revised Apr12-May13Forecast'!AV$5:AV$62)</f>
        <v>0</v>
      </c>
      <c r="W253" s="747">
        <f>SUMIF('Revised Apr12-May13Forecast'!$H$5:$H$62,Adjustments!$D253,'Revised Apr12-May13Forecast'!AW$5:AW$62)</f>
        <v>0</v>
      </c>
      <c r="X253" s="747">
        <f>SUMIF('Revised Apr12-May13Forecast'!$H$5:$H$62,Adjustments!$D253,'Revised Apr12-May13Forecast'!AX$5:AX$62)</f>
        <v>0</v>
      </c>
      <c r="Y253" s="747">
        <f>SUMIF('Revised Apr12-May13Forecast'!$H$5:$H$62,Adjustments!$D253,'Revised Apr12-May13Forecast'!AY$5:AY$62)</f>
        <v>0</v>
      </c>
      <c r="Z253" s="747">
        <f>SUMIF('Revised Apr12-May13Forecast'!$H$5:$H$62,Adjustments!$D253,'Revised Apr12-May13Forecast'!AZ$5:AZ$62)</f>
        <v>0</v>
      </c>
      <c r="AA253" s="747">
        <f>SUMIF('Revised Apr12-May13Forecast'!$H$5:$H$62,Adjustments!$D253,'Revised Apr12-May13Forecast'!BA$5:BA$62)</f>
        <v>0</v>
      </c>
      <c r="AB253" s="747">
        <f>SUMIF('Revised Apr12-May13Forecast'!$H$5:$H$62,Adjustments!$D253,'Revised Apr12-May13Forecast'!BB$5:BB$62)</f>
        <v>0</v>
      </c>
      <c r="AC253" s="747">
        <f>SUMIF('Revised Apr12-May13Forecast'!$H$5:$H$62,Adjustments!$D253,'Revised Apr12-May13Forecast'!BC$5:BC$62)</f>
        <v>0</v>
      </c>
      <c r="AD253" s="747">
        <f>SUMIF('Revised Apr12-May13Forecast'!$H$5:$H$62,Adjustments!$D253,'Revised Apr12-May13Forecast'!BD$5:BD$62)</f>
        <v>0</v>
      </c>
      <c r="AE253" s="747">
        <f>SUMIF('Revised Apr12-May13Forecast'!$H$5:$H$62,Adjustments!$D253,'Revised Apr12-May13Forecast'!BE$5:BE$62)</f>
        <v>0</v>
      </c>
      <c r="AF253" s="747">
        <f>SUMIF('Revised Apr12-May13Forecast'!$H$5:$H$62,Adjustments!$D253,'Revised Apr12-May13Forecast'!BF$5:BF$62)</f>
        <v>0</v>
      </c>
      <c r="AG253" s="747">
        <f>SUMIF('Revised Apr12-May13Forecast'!$H$5:$H$62,Adjustments!$D253,'Revised Apr12-May13Forecast'!BG$5:BG$62)</f>
        <v>0</v>
      </c>
      <c r="AH253" s="747">
        <f>SUMIF('Revised Apr12-May13Forecast'!$H$5:$H$62,Adjustments!$D253,'Revised Apr12-May13Forecast'!BH$5:BH$62)</f>
        <v>0</v>
      </c>
      <c r="AI253" s="719"/>
      <c r="AJ253" s="219"/>
    </row>
    <row r="254" spans="1:36" s="14" customFormat="1">
      <c r="A254" s="1175"/>
      <c r="C254" s="2" t="s">
        <v>12</v>
      </c>
      <c r="D254" s="2" t="s">
        <v>113</v>
      </c>
      <c r="E254" s="2" t="s">
        <v>55</v>
      </c>
      <c r="F254" s="14" t="s">
        <v>3526</v>
      </c>
      <c r="G254" s="774" t="s">
        <v>354</v>
      </c>
      <c r="H254" s="792" t="s">
        <v>3527</v>
      </c>
      <c r="I254" s="2" t="s">
        <v>3522</v>
      </c>
      <c r="J254" s="2" t="str">
        <f t="shared" si="24"/>
        <v>DSTMPSSGCH/Plant Adds/Revised Apr 12 to May 13/EPIS and Dep Exp Calc</v>
      </c>
      <c r="K254" s="799"/>
      <c r="L254" s="799"/>
      <c r="M254" s="800"/>
      <c r="N254" s="800"/>
      <c r="O254" s="800"/>
      <c r="P254" s="800"/>
      <c r="Q254" s="800"/>
      <c r="R254" s="800"/>
      <c r="S254" s="800"/>
      <c r="T254" s="800"/>
      <c r="U254" s="747">
        <f>SUMIF('Revised Apr12-May13Forecast'!$H$5:$H$62,Adjustments!$D254,'Revised Apr12-May13Forecast'!AU$5:AU$62)</f>
        <v>0</v>
      </c>
      <c r="V254" s="747">
        <f>SUMIF('Revised Apr12-May13Forecast'!$H$5:$H$62,Adjustments!$D254,'Revised Apr12-May13Forecast'!AV$5:AV$62)</f>
        <v>0</v>
      </c>
      <c r="W254" s="747">
        <f>SUMIF('Revised Apr12-May13Forecast'!$H$5:$H$62,Adjustments!$D254,'Revised Apr12-May13Forecast'!AW$5:AW$62)</f>
        <v>316942.75</v>
      </c>
      <c r="X254" s="747">
        <f>SUMIF('Revised Apr12-May13Forecast'!$H$5:$H$62,Adjustments!$D254,'Revised Apr12-May13Forecast'!AX$5:AX$62)</f>
        <v>52486.679999999993</v>
      </c>
      <c r="Y254" s="747">
        <f>SUMIF('Revised Apr12-May13Forecast'!$H$5:$H$62,Adjustments!$D254,'Revised Apr12-May13Forecast'!AY$5:AY$62)</f>
        <v>58654.679999999993</v>
      </c>
      <c r="Z254" s="747">
        <f>SUMIF('Revised Apr12-May13Forecast'!$H$5:$H$62,Adjustments!$D254,'Revised Apr12-May13Forecast'!AZ$5:AZ$62)</f>
        <v>59682.679999999993</v>
      </c>
      <c r="AA254" s="747">
        <f>SUMIF('Revised Apr12-May13Forecast'!$H$5:$H$62,Adjustments!$D254,'Revised Apr12-May13Forecast'!BA$5:BA$62)</f>
        <v>60710.679999999993</v>
      </c>
      <c r="AB254" s="747">
        <f>SUMIF('Revised Apr12-May13Forecast'!$H$5:$H$62,Adjustments!$D254,'Revised Apr12-May13Forecast'!BB$5:BB$62)</f>
        <v>54542.680000000051</v>
      </c>
      <c r="AC254" s="747">
        <f>SUMIF('Revised Apr12-May13Forecast'!$H$5:$H$62,Adjustments!$D254,'Revised Apr12-May13Forecast'!BC$5:BC$62)</f>
        <v>3487113.9799999995</v>
      </c>
      <c r="AD254" s="747">
        <f>SUMIF('Revised Apr12-May13Forecast'!$H$5:$H$62,Adjustments!$D254,'Revised Apr12-May13Forecast'!BD$5:BD$62)</f>
        <v>0</v>
      </c>
      <c r="AE254" s="747">
        <f>SUMIF('Revised Apr12-May13Forecast'!$H$5:$H$62,Adjustments!$D254,'Revised Apr12-May13Forecast'!BE$5:BE$62)</f>
        <v>0</v>
      </c>
      <c r="AF254" s="747">
        <f>SUMIF('Revised Apr12-May13Forecast'!$H$5:$H$62,Adjustments!$D254,'Revised Apr12-May13Forecast'!BF$5:BF$62)</f>
        <v>0</v>
      </c>
      <c r="AG254" s="747">
        <f>SUMIF('Revised Apr12-May13Forecast'!$H$5:$H$62,Adjustments!$D254,'Revised Apr12-May13Forecast'!BG$5:BG$62)</f>
        <v>0</v>
      </c>
      <c r="AH254" s="747">
        <f>SUMIF('Revised Apr12-May13Forecast'!$H$5:$H$62,Adjustments!$D254,'Revised Apr12-May13Forecast'!BH$5:BH$62)</f>
        <v>8389972.3100000005</v>
      </c>
      <c r="AI254" s="719"/>
      <c r="AJ254" s="219"/>
    </row>
    <row r="255" spans="1:36" s="14" customFormat="1">
      <c r="A255" s="1175"/>
      <c r="C255" s="2" t="s">
        <v>1</v>
      </c>
      <c r="D255" s="2" t="s">
        <v>114</v>
      </c>
      <c r="E255" s="2" t="s">
        <v>56</v>
      </c>
      <c r="F255" s="14" t="s">
        <v>3526</v>
      </c>
      <c r="G255" s="774" t="s">
        <v>354</v>
      </c>
      <c r="H255" s="792" t="s">
        <v>3527</v>
      </c>
      <c r="I255" s="2" t="s">
        <v>3522</v>
      </c>
      <c r="J255" s="2" t="str">
        <f t="shared" si="24"/>
        <v>DHYDPDGP/Plant Adds/Revised Apr 12 to May 13/EPIS and Dep Exp Calc</v>
      </c>
      <c r="K255" s="799"/>
      <c r="L255" s="799"/>
      <c r="M255" s="800"/>
      <c r="N255" s="800"/>
      <c r="O255" s="800"/>
      <c r="P255" s="800"/>
      <c r="Q255" s="800"/>
      <c r="R255" s="800"/>
      <c r="S255" s="800"/>
      <c r="T255" s="800"/>
      <c r="U255" s="747">
        <f>SUMIF('Revised Apr12-May13Forecast'!$H$5:$H$62,Adjustments!$D255,'Revised Apr12-May13Forecast'!AU$5:AU$62)</f>
        <v>0</v>
      </c>
      <c r="V255" s="747">
        <f>SUMIF('Revised Apr12-May13Forecast'!$H$5:$H$62,Adjustments!$D255,'Revised Apr12-May13Forecast'!AV$5:AV$62)</f>
        <v>0</v>
      </c>
      <c r="W255" s="747">
        <f>SUMIF('Revised Apr12-May13Forecast'!$H$5:$H$62,Adjustments!$D255,'Revised Apr12-May13Forecast'!AW$5:AW$62)</f>
        <v>0</v>
      </c>
      <c r="X255" s="747">
        <f>SUMIF('Revised Apr12-May13Forecast'!$H$5:$H$62,Adjustments!$D255,'Revised Apr12-May13Forecast'!AX$5:AX$62)</f>
        <v>0</v>
      </c>
      <c r="Y255" s="747">
        <f>SUMIF('Revised Apr12-May13Forecast'!$H$5:$H$62,Adjustments!$D255,'Revised Apr12-May13Forecast'!AY$5:AY$62)</f>
        <v>0</v>
      </c>
      <c r="Z255" s="747">
        <f>SUMIF('Revised Apr12-May13Forecast'!$H$5:$H$62,Adjustments!$D255,'Revised Apr12-May13Forecast'!AZ$5:AZ$62)</f>
        <v>0</v>
      </c>
      <c r="AA255" s="747">
        <f>SUMIF('Revised Apr12-May13Forecast'!$H$5:$H$62,Adjustments!$D255,'Revised Apr12-May13Forecast'!BA$5:BA$62)</f>
        <v>0</v>
      </c>
      <c r="AB255" s="747">
        <f>SUMIF('Revised Apr12-May13Forecast'!$H$5:$H$62,Adjustments!$D255,'Revised Apr12-May13Forecast'!BB$5:BB$62)</f>
        <v>0</v>
      </c>
      <c r="AC255" s="747">
        <f>SUMIF('Revised Apr12-May13Forecast'!$H$5:$H$62,Adjustments!$D255,'Revised Apr12-May13Forecast'!BC$5:BC$62)</f>
        <v>0</v>
      </c>
      <c r="AD255" s="747">
        <f>SUMIF('Revised Apr12-May13Forecast'!$H$5:$H$62,Adjustments!$D255,'Revised Apr12-May13Forecast'!BD$5:BD$62)</f>
        <v>0</v>
      </c>
      <c r="AE255" s="747">
        <f>SUMIF('Revised Apr12-May13Forecast'!$H$5:$H$62,Adjustments!$D255,'Revised Apr12-May13Forecast'!BE$5:BE$62)</f>
        <v>0</v>
      </c>
      <c r="AF255" s="747">
        <f>SUMIF('Revised Apr12-May13Forecast'!$H$5:$H$62,Adjustments!$D255,'Revised Apr12-May13Forecast'!BF$5:BF$62)</f>
        <v>0</v>
      </c>
      <c r="AG255" s="747">
        <f>SUMIF('Revised Apr12-May13Forecast'!$H$5:$H$62,Adjustments!$D255,'Revised Apr12-May13Forecast'!BG$5:BG$62)</f>
        <v>0</v>
      </c>
      <c r="AH255" s="747">
        <f>SUMIF('Revised Apr12-May13Forecast'!$H$5:$H$62,Adjustments!$D255,'Revised Apr12-May13Forecast'!BH$5:BH$62)</f>
        <v>0</v>
      </c>
      <c r="AI255" s="719"/>
      <c r="AJ255" s="219"/>
    </row>
    <row r="256" spans="1:36" s="14" customFormat="1">
      <c r="A256" s="1175"/>
      <c r="C256" s="2" t="s">
        <v>5</v>
      </c>
      <c r="D256" s="2" t="s">
        <v>115</v>
      </c>
      <c r="E256" s="2" t="s">
        <v>57</v>
      </c>
      <c r="F256" s="14" t="s">
        <v>3526</v>
      </c>
      <c r="G256" s="774" t="s">
        <v>354</v>
      </c>
      <c r="H256" s="792" t="s">
        <v>3527</v>
      </c>
      <c r="I256" s="2" t="s">
        <v>3522</v>
      </c>
      <c r="J256" s="2" t="str">
        <f t="shared" si="24"/>
        <v>DHYDPDGU/Plant Adds/Revised Apr 12 to May 13/EPIS and Dep Exp Calc</v>
      </c>
      <c r="K256" s="799"/>
      <c r="L256" s="799"/>
      <c r="M256" s="800"/>
      <c r="N256" s="800"/>
      <c r="O256" s="800"/>
      <c r="P256" s="800"/>
      <c r="Q256" s="800"/>
      <c r="R256" s="800"/>
      <c r="S256" s="800"/>
      <c r="T256" s="800"/>
      <c r="U256" s="747">
        <f>SUMIF('Revised Apr12-May13Forecast'!$H$5:$H$62,Adjustments!$D256,'Revised Apr12-May13Forecast'!AU$5:AU$62)</f>
        <v>0</v>
      </c>
      <c r="V256" s="747">
        <f>SUMIF('Revised Apr12-May13Forecast'!$H$5:$H$62,Adjustments!$D256,'Revised Apr12-May13Forecast'!AV$5:AV$62)</f>
        <v>0</v>
      </c>
      <c r="W256" s="747">
        <f>SUMIF('Revised Apr12-May13Forecast'!$H$5:$H$62,Adjustments!$D256,'Revised Apr12-May13Forecast'!AW$5:AW$62)</f>
        <v>0</v>
      </c>
      <c r="X256" s="747">
        <f>SUMIF('Revised Apr12-May13Forecast'!$H$5:$H$62,Adjustments!$D256,'Revised Apr12-May13Forecast'!AX$5:AX$62)</f>
        <v>0</v>
      </c>
      <c r="Y256" s="747">
        <f>SUMIF('Revised Apr12-May13Forecast'!$H$5:$H$62,Adjustments!$D256,'Revised Apr12-May13Forecast'!AY$5:AY$62)</f>
        <v>0</v>
      </c>
      <c r="Z256" s="747">
        <f>SUMIF('Revised Apr12-May13Forecast'!$H$5:$H$62,Adjustments!$D256,'Revised Apr12-May13Forecast'!AZ$5:AZ$62)</f>
        <v>0</v>
      </c>
      <c r="AA256" s="747">
        <f>SUMIF('Revised Apr12-May13Forecast'!$H$5:$H$62,Adjustments!$D256,'Revised Apr12-May13Forecast'!BA$5:BA$62)</f>
        <v>0</v>
      </c>
      <c r="AB256" s="747">
        <f>SUMIF('Revised Apr12-May13Forecast'!$H$5:$H$62,Adjustments!$D256,'Revised Apr12-May13Forecast'!BB$5:BB$62)</f>
        <v>0</v>
      </c>
      <c r="AC256" s="747">
        <f>SUMIF('Revised Apr12-May13Forecast'!$H$5:$H$62,Adjustments!$D256,'Revised Apr12-May13Forecast'!BC$5:BC$62)</f>
        <v>0</v>
      </c>
      <c r="AD256" s="747">
        <f>SUMIF('Revised Apr12-May13Forecast'!$H$5:$H$62,Adjustments!$D256,'Revised Apr12-May13Forecast'!BD$5:BD$62)</f>
        <v>0</v>
      </c>
      <c r="AE256" s="747">
        <f>SUMIF('Revised Apr12-May13Forecast'!$H$5:$H$62,Adjustments!$D256,'Revised Apr12-May13Forecast'!BE$5:BE$62)</f>
        <v>0</v>
      </c>
      <c r="AF256" s="747">
        <f>SUMIF('Revised Apr12-May13Forecast'!$H$5:$H$62,Adjustments!$D256,'Revised Apr12-May13Forecast'!BF$5:BF$62)</f>
        <v>0</v>
      </c>
      <c r="AG256" s="747">
        <f>SUMIF('Revised Apr12-May13Forecast'!$H$5:$H$62,Adjustments!$D256,'Revised Apr12-May13Forecast'!BG$5:BG$62)</f>
        <v>0</v>
      </c>
      <c r="AH256" s="747">
        <f>SUMIF('Revised Apr12-May13Forecast'!$H$5:$H$62,Adjustments!$D256,'Revised Apr12-May13Forecast'!BH$5:BH$62)</f>
        <v>0</v>
      </c>
      <c r="AI256" s="719"/>
      <c r="AJ256" s="219"/>
    </row>
    <row r="257" spans="1:36" s="14" customFormat="1">
      <c r="A257" s="1175"/>
      <c r="C257" s="2" t="s">
        <v>14</v>
      </c>
      <c r="D257" s="2" t="s">
        <v>116</v>
      </c>
      <c r="E257" s="2" t="s">
        <v>58</v>
      </c>
      <c r="F257" s="14" t="s">
        <v>3526</v>
      </c>
      <c r="G257" s="774" t="s">
        <v>354</v>
      </c>
      <c r="H257" s="792" t="s">
        <v>3527</v>
      </c>
      <c r="I257" s="2" t="s">
        <v>3522</v>
      </c>
      <c r="J257" s="2" t="str">
        <f t="shared" si="24"/>
        <v>DHYDPSG-P/Plant Adds/Revised Apr 12 to May 13/EPIS and Dep Exp Calc</v>
      </c>
      <c r="K257" s="799"/>
      <c r="L257" s="799"/>
      <c r="M257" s="800"/>
      <c r="N257" s="800"/>
      <c r="O257" s="800"/>
      <c r="P257" s="800"/>
      <c r="Q257" s="800"/>
      <c r="R257" s="800"/>
      <c r="S257" s="800"/>
      <c r="T257" s="800"/>
      <c r="U257" s="747">
        <f>SUMIF('Revised Apr12-May13Forecast'!$H$5:$H$62,Adjustments!$D257,'Revised Apr12-May13Forecast'!AU$5:AU$62)</f>
        <v>65261.64</v>
      </c>
      <c r="V257" s="747">
        <f>SUMIF('Revised Apr12-May13Forecast'!$H$5:$H$62,Adjustments!$D257,'Revised Apr12-May13Forecast'!AV$5:AV$62)</f>
        <v>928913.62000000023</v>
      </c>
      <c r="W257" s="747">
        <f>SUMIF('Revised Apr12-May13Forecast'!$H$5:$H$62,Adjustments!$D257,'Revised Apr12-May13Forecast'!AW$5:AW$62)</f>
        <v>580138.22000000009</v>
      </c>
      <c r="X257" s="747">
        <f>SUMIF('Revised Apr12-May13Forecast'!$H$5:$H$62,Adjustments!$D257,'Revised Apr12-May13Forecast'!AX$5:AX$62)</f>
        <v>31043081.330000002</v>
      </c>
      <c r="Y257" s="747">
        <f>SUMIF('Revised Apr12-May13Forecast'!$H$5:$H$62,Adjustments!$D257,'Revised Apr12-May13Forecast'!AY$5:AY$62)</f>
        <v>8884127.4199999999</v>
      </c>
      <c r="Z257" s="747">
        <f>SUMIF('Revised Apr12-May13Forecast'!$H$5:$H$62,Adjustments!$D257,'Revised Apr12-May13Forecast'!AZ$5:AZ$62)</f>
        <v>73908074.370000005</v>
      </c>
      <c r="AA257" s="747">
        <f>SUMIF('Revised Apr12-May13Forecast'!$H$5:$H$62,Adjustments!$D257,'Revised Apr12-May13Forecast'!BA$5:BA$62)</f>
        <v>5391677.2999999989</v>
      </c>
      <c r="AB257" s="747">
        <f>SUMIF('Revised Apr12-May13Forecast'!$H$5:$H$62,Adjustments!$D257,'Revised Apr12-May13Forecast'!BB$5:BB$62)</f>
        <v>23269746.940000001</v>
      </c>
      <c r="AC257" s="747">
        <f>SUMIF('Revised Apr12-May13Forecast'!$H$5:$H$62,Adjustments!$D257,'Revised Apr12-May13Forecast'!BC$5:BC$62)</f>
        <v>14707293.890000001</v>
      </c>
      <c r="AD257" s="747">
        <f>SUMIF('Revised Apr12-May13Forecast'!$H$5:$H$62,Adjustments!$D257,'Revised Apr12-May13Forecast'!BD$5:BD$62)</f>
        <v>130944.83000000007</v>
      </c>
      <c r="AE257" s="747">
        <f>SUMIF('Revised Apr12-May13Forecast'!$H$5:$H$62,Adjustments!$D257,'Revised Apr12-May13Forecast'!BE$5:BE$62)</f>
        <v>118902</v>
      </c>
      <c r="AF257" s="747">
        <f>SUMIF('Revised Apr12-May13Forecast'!$H$5:$H$62,Adjustments!$D257,'Revised Apr12-May13Forecast'!BF$5:BF$62)</f>
        <v>13871.900000000373</v>
      </c>
      <c r="AG257" s="747">
        <f>SUMIF('Revised Apr12-May13Forecast'!$H$5:$H$62,Adjustments!$D257,'Revised Apr12-May13Forecast'!BG$5:BG$62)</f>
        <v>0</v>
      </c>
      <c r="AH257" s="747">
        <f>SUMIF('Revised Apr12-May13Forecast'!$H$5:$H$62,Adjustments!$D257,'Revised Apr12-May13Forecast'!BH$5:BH$62)</f>
        <v>1092372.0599999996</v>
      </c>
      <c r="AI257" s="719"/>
      <c r="AJ257" s="219"/>
    </row>
    <row r="258" spans="1:36" s="14" customFormat="1">
      <c r="A258" s="1175"/>
      <c r="C258" s="2" t="s">
        <v>15</v>
      </c>
      <c r="D258" s="2" t="s">
        <v>117</v>
      </c>
      <c r="E258" s="2" t="s">
        <v>59</v>
      </c>
      <c r="F258" s="14" t="s">
        <v>3526</v>
      </c>
      <c r="G258" s="774" t="s">
        <v>354</v>
      </c>
      <c r="H258" s="792" t="s">
        <v>3527</v>
      </c>
      <c r="I258" s="2" t="s">
        <v>3522</v>
      </c>
      <c r="J258" s="2" t="str">
        <f t="shared" si="24"/>
        <v>DHYDPSG-U/Plant Adds/Revised Apr 12 to May 13/EPIS and Dep Exp Calc</v>
      </c>
      <c r="K258" s="799"/>
      <c r="L258" s="799"/>
      <c r="M258" s="800"/>
      <c r="N258" s="800"/>
      <c r="O258" s="800"/>
      <c r="P258" s="800"/>
      <c r="Q258" s="800"/>
      <c r="R258" s="800"/>
      <c r="S258" s="800"/>
      <c r="T258" s="800"/>
      <c r="U258" s="747">
        <f>SUMIF('Revised Apr12-May13Forecast'!$H$5:$H$62,Adjustments!$D258,'Revised Apr12-May13Forecast'!AU$5:AU$62)</f>
        <v>170379.97000000003</v>
      </c>
      <c r="V258" s="747">
        <f>SUMIF('Revised Apr12-May13Forecast'!$H$5:$H$62,Adjustments!$D258,'Revised Apr12-May13Forecast'!AV$5:AV$62)</f>
        <v>0</v>
      </c>
      <c r="W258" s="747">
        <f>SUMIF('Revised Apr12-May13Forecast'!$H$5:$H$62,Adjustments!$D258,'Revised Apr12-May13Forecast'!AW$5:AW$62)</f>
        <v>0</v>
      </c>
      <c r="X258" s="747">
        <f>SUMIF('Revised Apr12-May13Forecast'!$H$5:$H$62,Adjustments!$D258,'Revised Apr12-May13Forecast'!AX$5:AX$62)</f>
        <v>0</v>
      </c>
      <c r="Y258" s="747">
        <f>SUMIF('Revised Apr12-May13Forecast'!$H$5:$H$62,Adjustments!$D258,'Revised Apr12-May13Forecast'!AY$5:AY$62)</f>
        <v>0</v>
      </c>
      <c r="Z258" s="747">
        <f>SUMIF('Revised Apr12-May13Forecast'!$H$5:$H$62,Adjustments!$D258,'Revised Apr12-May13Forecast'!AZ$5:AZ$62)</f>
        <v>0</v>
      </c>
      <c r="AA258" s="747">
        <f>SUMIF('Revised Apr12-May13Forecast'!$H$5:$H$62,Adjustments!$D258,'Revised Apr12-May13Forecast'!BA$5:BA$62)</f>
        <v>0</v>
      </c>
      <c r="AB258" s="747">
        <f>SUMIF('Revised Apr12-May13Forecast'!$H$5:$H$62,Adjustments!$D258,'Revised Apr12-May13Forecast'!BB$5:BB$62)</f>
        <v>18444586.530000001</v>
      </c>
      <c r="AC258" s="747">
        <f>SUMIF('Revised Apr12-May13Forecast'!$H$5:$H$62,Adjustments!$D258,'Revised Apr12-May13Forecast'!BC$5:BC$62)</f>
        <v>1172334.0099999998</v>
      </c>
      <c r="AD258" s="747">
        <f>SUMIF('Revised Apr12-May13Forecast'!$H$5:$H$62,Adjustments!$D258,'Revised Apr12-May13Forecast'!BD$5:BD$62)</f>
        <v>0</v>
      </c>
      <c r="AE258" s="747">
        <f>SUMIF('Revised Apr12-May13Forecast'!$H$5:$H$62,Adjustments!$D258,'Revised Apr12-May13Forecast'!BE$5:BE$62)</f>
        <v>0</v>
      </c>
      <c r="AF258" s="747">
        <f>SUMIF('Revised Apr12-May13Forecast'!$H$5:$H$62,Adjustments!$D258,'Revised Apr12-May13Forecast'!BF$5:BF$62)</f>
        <v>0</v>
      </c>
      <c r="AG258" s="747">
        <f>SUMIF('Revised Apr12-May13Forecast'!$H$5:$H$62,Adjustments!$D258,'Revised Apr12-May13Forecast'!BG$5:BG$62)</f>
        <v>0</v>
      </c>
      <c r="AH258" s="747">
        <f>SUMIF('Revised Apr12-May13Forecast'!$H$5:$H$62,Adjustments!$D258,'Revised Apr12-May13Forecast'!BH$5:BH$62)</f>
        <v>0</v>
      </c>
      <c r="AI258" s="719"/>
      <c r="AJ258" s="219"/>
    </row>
    <row r="259" spans="1:36" s="14" customFormat="1">
      <c r="A259" s="1175"/>
      <c r="C259" s="2" t="s">
        <v>5</v>
      </c>
      <c r="D259" s="2" t="s">
        <v>118</v>
      </c>
      <c r="E259" s="2" t="s">
        <v>60</v>
      </c>
      <c r="F259" s="14" t="s">
        <v>3526</v>
      </c>
      <c r="G259" s="774" t="s">
        <v>354</v>
      </c>
      <c r="H259" s="792" t="s">
        <v>3527</v>
      </c>
      <c r="I259" s="2" t="s">
        <v>3522</v>
      </c>
      <c r="J259" s="2" t="str">
        <f t="shared" si="24"/>
        <v>DOTHPDGU/Plant Adds/Revised Apr 12 to May 13/EPIS and Dep Exp Calc</v>
      </c>
      <c r="K259" s="799"/>
      <c r="L259" s="799"/>
      <c r="M259" s="800"/>
      <c r="N259" s="800"/>
      <c r="O259" s="800"/>
      <c r="P259" s="800"/>
      <c r="Q259" s="800"/>
      <c r="R259" s="800"/>
      <c r="S259" s="800"/>
      <c r="T259" s="800"/>
      <c r="U259" s="747">
        <f>SUMIF('Revised Apr12-May13Forecast'!$H$5:$H$62,Adjustments!$D259,'Revised Apr12-May13Forecast'!AU$5:AU$62)</f>
        <v>0</v>
      </c>
      <c r="V259" s="747">
        <f>SUMIF('Revised Apr12-May13Forecast'!$H$5:$H$62,Adjustments!$D259,'Revised Apr12-May13Forecast'!AV$5:AV$62)</f>
        <v>0</v>
      </c>
      <c r="W259" s="747">
        <f>SUMIF('Revised Apr12-May13Forecast'!$H$5:$H$62,Adjustments!$D259,'Revised Apr12-May13Forecast'!AW$5:AW$62)</f>
        <v>0</v>
      </c>
      <c r="X259" s="747">
        <f>SUMIF('Revised Apr12-May13Forecast'!$H$5:$H$62,Adjustments!$D259,'Revised Apr12-May13Forecast'!AX$5:AX$62)</f>
        <v>0</v>
      </c>
      <c r="Y259" s="747">
        <f>SUMIF('Revised Apr12-May13Forecast'!$H$5:$H$62,Adjustments!$D259,'Revised Apr12-May13Forecast'!AY$5:AY$62)</f>
        <v>0</v>
      </c>
      <c r="Z259" s="747">
        <f>SUMIF('Revised Apr12-May13Forecast'!$H$5:$H$62,Adjustments!$D259,'Revised Apr12-May13Forecast'!AZ$5:AZ$62)</f>
        <v>0</v>
      </c>
      <c r="AA259" s="747">
        <f>SUMIF('Revised Apr12-May13Forecast'!$H$5:$H$62,Adjustments!$D259,'Revised Apr12-May13Forecast'!BA$5:BA$62)</f>
        <v>0</v>
      </c>
      <c r="AB259" s="747">
        <f>SUMIF('Revised Apr12-May13Forecast'!$H$5:$H$62,Adjustments!$D259,'Revised Apr12-May13Forecast'!BB$5:BB$62)</f>
        <v>0</v>
      </c>
      <c r="AC259" s="747">
        <f>SUMIF('Revised Apr12-May13Forecast'!$H$5:$H$62,Adjustments!$D259,'Revised Apr12-May13Forecast'!BC$5:BC$62)</f>
        <v>0</v>
      </c>
      <c r="AD259" s="747">
        <f>SUMIF('Revised Apr12-May13Forecast'!$H$5:$H$62,Adjustments!$D259,'Revised Apr12-May13Forecast'!BD$5:BD$62)</f>
        <v>0</v>
      </c>
      <c r="AE259" s="747">
        <f>SUMIF('Revised Apr12-May13Forecast'!$H$5:$H$62,Adjustments!$D259,'Revised Apr12-May13Forecast'!BE$5:BE$62)</f>
        <v>0</v>
      </c>
      <c r="AF259" s="747">
        <f>SUMIF('Revised Apr12-May13Forecast'!$H$5:$H$62,Adjustments!$D259,'Revised Apr12-May13Forecast'!BF$5:BF$62)</f>
        <v>0</v>
      </c>
      <c r="AG259" s="747">
        <f>SUMIF('Revised Apr12-May13Forecast'!$H$5:$H$62,Adjustments!$D259,'Revised Apr12-May13Forecast'!BG$5:BG$62)</f>
        <v>0</v>
      </c>
      <c r="AH259" s="747">
        <f>SUMIF('Revised Apr12-May13Forecast'!$H$5:$H$62,Adjustments!$D259,'Revised Apr12-May13Forecast'!BH$5:BH$62)</f>
        <v>0</v>
      </c>
      <c r="AI259" s="719"/>
      <c r="AJ259" s="219"/>
    </row>
    <row r="260" spans="1:36" s="14" customFormat="1">
      <c r="A260" s="1175"/>
      <c r="C260" s="2" t="s">
        <v>7</v>
      </c>
      <c r="D260" s="2" t="s">
        <v>119</v>
      </c>
      <c r="E260" s="2" t="s">
        <v>61</v>
      </c>
      <c r="F260" s="14" t="s">
        <v>3526</v>
      </c>
      <c r="G260" s="774" t="s">
        <v>354</v>
      </c>
      <c r="H260" s="792" t="s">
        <v>3527</v>
      </c>
      <c r="I260" s="2" t="s">
        <v>3522</v>
      </c>
      <c r="J260" s="2" t="str">
        <f t="shared" si="24"/>
        <v>DOTHPSG/Plant Adds/Revised Apr 12 to May 13/EPIS and Dep Exp Calc</v>
      </c>
      <c r="K260" s="799"/>
      <c r="L260" s="799"/>
      <c r="M260" s="800"/>
      <c r="N260" s="800"/>
      <c r="O260" s="800"/>
      <c r="P260" s="800"/>
      <c r="Q260" s="800"/>
      <c r="R260" s="800"/>
      <c r="S260" s="800"/>
      <c r="T260" s="800"/>
      <c r="U260" s="747">
        <f>SUMIF('Revised Apr12-May13Forecast'!$H$5:$H$62,Adjustments!$D260,'Revised Apr12-May13Forecast'!AU$5:AU$62)</f>
        <v>0</v>
      </c>
      <c r="V260" s="747">
        <f>SUMIF('Revised Apr12-May13Forecast'!$H$5:$H$62,Adjustments!$D260,'Revised Apr12-May13Forecast'!AV$5:AV$62)</f>
        <v>254259.26</v>
      </c>
      <c r="W260" s="747">
        <f>SUMIF('Revised Apr12-May13Forecast'!$H$5:$H$62,Adjustments!$D260,'Revised Apr12-May13Forecast'!AW$5:AW$62)</f>
        <v>672282.02</v>
      </c>
      <c r="X260" s="747">
        <f>SUMIF('Revised Apr12-May13Forecast'!$H$5:$H$62,Adjustments!$D260,'Revised Apr12-May13Forecast'!AX$5:AX$62)</f>
        <v>571712.88</v>
      </c>
      <c r="Y260" s="747">
        <f>SUMIF('Revised Apr12-May13Forecast'!$H$5:$H$62,Adjustments!$D260,'Revised Apr12-May13Forecast'!AY$5:AY$62)</f>
        <v>0</v>
      </c>
      <c r="Z260" s="747">
        <f>SUMIF('Revised Apr12-May13Forecast'!$H$5:$H$62,Adjustments!$D260,'Revised Apr12-May13Forecast'!AZ$5:AZ$62)</f>
        <v>0</v>
      </c>
      <c r="AA260" s="747">
        <f>SUMIF('Revised Apr12-May13Forecast'!$H$5:$H$62,Adjustments!$D260,'Revised Apr12-May13Forecast'!BA$5:BA$62)</f>
        <v>17641071.979999997</v>
      </c>
      <c r="AB260" s="747">
        <f>SUMIF('Revised Apr12-May13Forecast'!$H$5:$H$62,Adjustments!$D260,'Revised Apr12-May13Forecast'!BB$5:BB$62)</f>
        <v>0</v>
      </c>
      <c r="AC260" s="747">
        <f>SUMIF('Revised Apr12-May13Forecast'!$H$5:$H$62,Adjustments!$D260,'Revised Apr12-May13Forecast'!BC$5:BC$62)</f>
        <v>3990411.0199999996</v>
      </c>
      <c r="AD260" s="747">
        <f>SUMIF('Revised Apr12-May13Forecast'!$H$5:$H$62,Adjustments!$D260,'Revised Apr12-May13Forecast'!BD$5:BD$62)</f>
        <v>0</v>
      </c>
      <c r="AE260" s="747">
        <f>SUMIF('Revised Apr12-May13Forecast'!$H$5:$H$62,Adjustments!$D260,'Revised Apr12-May13Forecast'!BE$5:BE$62)</f>
        <v>0</v>
      </c>
      <c r="AF260" s="747">
        <f>SUMIF('Revised Apr12-May13Forecast'!$H$5:$H$62,Adjustments!$D260,'Revised Apr12-May13Forecast'!BF$5:BF$62)</f>
        <v>2921306.7</v>
      </c>
      <c r="AG260" s="747">
        <f>SUMIF('Revised Apr12-May13Forecast'!$H$5:$H$62,Adjustments!$D260,'Revised Apr12-May13Forecast'!BG$5:BG$62)</f>
        <v>2902285.71</v>
      </c>
      <c r="AH260" s="747">
        <f>SUMIF('Revised Apr12-May13Forecast'!$H$5:$H$62,Adjustments!$D260,'Revised Apr12-May13Forecast'!BH$5:BH$62)</f>
        <v>156887.25</v>
      </c>
      <c r="AI260" s="719"/>
      <c r="AJ260" s="219"/>
    </row>
    <row r="261" spans="1:36" s="14" customFormat="1">
      <c r="A261" s="1175"/>
      <c r="C261" s="2" t="s">
        <v>18</v>
      </c>
      <c r="D261" s="2" t="s">
        <v>120</v>
      </c>
      <c r="E261" s="2" t="s">
        <v>62</v>
      </c>
      <c r="F261" s="14" t="s">
        <v>3526</v>
      </c>
      <c r="G261" s="774" t="s">
        <v>354</v>
      </c>
      <c r="H261" s="792" t="s">
        <v>3527</v>
      </c>
      <c r="I261" s="2" t="s">
        <v>3522</v>
      </c>
      <c r="J261" s="2" t="str">
        <f t="shared" si="24"/>
        <v>DOTHPSG-W/Plant Adds/Revised Apr 12 to May 13/EPIS and Dep Exp Calc</v>
      </c>
      <c r="K261" s="799"/>
      <c r="L261" s="799"/>
      <c r="M261" s="800"/>
      <c r="N261" s="800"/>
      <c r="O261" s="800"/>
      <c r="P261" s="800"/>
      <c r="Q261" s="800"/>
      <c r="R261" s="800"/>
      <c r="S261" s="800"/>
      <c r="T261" s="800"/>
      <c r="U261" s="747">
        <f>SUMIF('Revised Apr12-May13Forecast'!$H$5:$H$62,Adjustments!$D261,'Revised Apr12-May13Forecast'!AU$5:AU$62)</f>
        <v>0</v>
      </c>
      <c r="V261" s="747">
        <f>SUMIF('Revised Apr12-May13Forecast'!$H$5:$H$62,Adjustments!$D261,'Revised Apr12-May13Forecast'!AV$5:AV$62)</f>
        <v>0</v>
      </c>
      <c r="W261" s="747">
        <f>SUMIF('Revised Apr12-May13Forecast'!$H$5:$H$62,Adjustments!$D261,'Revised Apr12-May13Forecast'!AW$5:AW$62)</f>
        <v>0</v>
      </c>
      <c r="X261" s="747">
        <f>SUMIF('Revised Apr12-May13Forecast'!$H$5:$H$62,Adjustments!$D261,'Revised Apr12-May13Forecast'!AX$5:AX$62)</f>
        <v>0</v>
      </c>
      <c r="Y261" s="747">
        <f>SUMIF('Revised Apr12-May13Forecast'!$H$5:$H$62,Adjustments!$D261,'Revised Apr12-May13Forecast'!AY$5:AY$62)</f>
        <v>0</v>
      </c>
      <c r="Z261" s="747">
        <f>SUMIF('Revised Apr12-May13Forecast'!$H$5:$H$62,Adjustments!$D261,'Revised Apr12-May13Forecast'!AZ$5:AZ$62)</f>
        <v>0</v>
      </c>
      <c r="AA261" s="747">
        <f>SUMIF('Revised Apr12-May13Forecast'!$H$5:$H$62,Adjustments!$D261,'Revised Apr12-May13Forecast'!BA$5:BA$62)</f>
        <v>0</v>
      </c>
      <c r="AB261" s="747">
        <f>SUMIF('Revised Apr12-May13Forecast'!$H$5:$H$62,Adjustments!$D261,'Revised Apr12-May13Forecast'!BB$5:BB$62)</f>
        <v>0</v>
      </c>
      <c r="AC261" s="747">
        <f>SUMIF('Revised Apr12-May13Forecast'!$H$5:$H$62,Adjustments!$D261,'Revised Apr12-May13Forecast'!BC$5:BC$62)</f>
        <v>2551624.0699999998</v>
      </c>
      <c r="AD261" s="747">
        <f>SUMIF('Revised Apr12-May13Forecast'!$H$5:$H$62,Adjustments!$D261,'Revised Apr12-May13Forecast'!BD$5:BD$62)</f>
        <v>0</v>
      </c>
      <c r="AE261" s="747">
        <f>SUMIF('Revised Apr12-May13Forecast'!$H$5:$H$62,Adjustments!$D261,'Revised Apr12-May13Forecast'!BE$5:BE$62)</f>
        <v>849713.23000000045</v>
      </c>
      <c r="AF261" s="747">
        <f>SUMIF('Revised Apr12-May13Forecast'!$H$5:$H$62,Adjustments!$D261,'Revised Apr12-May13Forecast'!BF$5:BF$62)</f>
        <v>375253.54</v>
      </c>
      <c r="AG261" s="747">
        <f>SUMIF('Revised Apr12-May13Forecast'!$H$5:$H$62,Adjustments!$D261,'Revised Apr12-May13Forecast'!BG$5:BG$62)</f>
        <v>0</v>
      </c>
      <c r="AH261" s="747">
        <f>SUMIF('Revised Apr12-May13Forecast'!$H$5:$H$62,Adjustments!$D261,'Revised Apr12-May13Forecast'!BH$5:BH$62)</f>
        <v>0</v>
      </c>
      <c r="AI261" s="719"/>
      <c r="AJ261" s="219"/>
    </row>
    <row r="262" spans="1:36" s="14" customFormat="1">
      <c r="A262" s="1175"/>
      <c r="C262" s="2" t="s">
        <v>19</v>
      </c>
      <c r="D262" s="2" t="s">
        <v>121</v>
      </c>
      <c r="E262" s="2" t="s">
        <v>63</v>
      </c>
      <c r="F262" s="14" t="s">
        <v>3526</v>
      </c>
      <c r="G262" s="774" t="s">
        <v>354</v>
      </c>
      <c r="H262" s="792" t="s">
        <v>3527</v>
      </c>
      <c r="I262" s="2" t="s">
        <v>3522</v>
      </c>
      <c r="J262" s="2" t="str">
        <f t="shared" si="24"/>
        <v>DOTHPSSGCT/Plant Adds/Revised Apr 12 to May 13/EPIS and Dep Exp Calc</v>
      </c>
      <c r="K262" s="799"/>
      <c r="L262" s="799"/>
      <c r="M262" s="800"/>
      <c r="N262" s="800"/>
      <c r="O262" s="800"/>
      <c r="P262" s="800"/>
      <c r="Q262" s="800"/>
      <c r="R262" s="800"/>
      <c r="S262" s="800"/>
      <c r="T262" s="800"/>
      <c r="U262" s="747">
        <f>SUMIF('Revised Apr12-May13Forecast'!$H$5:$H$62,Adjustments!$D262,'Revised Apr12-May13Forecast'!AU$5:AU$62)</f>
        <v>0</v>
      </c>
      <c r="V262" s="747">
        <f>SUMIF('Revised Apr12-May13Forecast'!$H$5:$H$62,Adjustments!$D262,'Revised Apr12-May13Forecast'!AV$5:AV$62)</f>
        <v>0</v>
      </c>
      <c r="W262" s="747">
        <f>SUMIF('Revised Apr12-May13Forecast'!$H$5:$H$62,Adjustments!$D262,'Revised Apr12-May13Forecast'!AW$5:AW$62)</f>
        <v>0</v>
      </c>
      <c r="X262" s="747">
        <f>SUMIF('Revised Apr12-May13Forecast'!$H$5:$H$62,Adjustments!$D262,'Revised Apr12-May13Forecast'!AX$5:AX$62)</f>
        <v>0</v>
      </c>
      <c r="Y262" s="747">
        <f>SUMIF('Revised Apr12-May13Forecast'!$H$5:$H$62,Adjustments!$D262,'Revised Apr12-May13Forecast'!AY$5:AY$62)</f>
        <v>0</v>
      </c>
      <c r="Z262" s="747">
        <f>SUMIF('Revised Apr12-May13Forecast'!$H$5:$H$62,Adjustments!$D262,'Revised Apr12-May13Forecast'!AZ$5:AZ$62)</f>
        <v>0</v>
      </c>
      <c r="AA262" s="747">
        <f>SUMIF('Revised Apr12-May13Forecast'!$H$5:$H$62,Adjustments!$D262,'Revised Apr12-May13Forecast'!BA$5:BA$62)</f>
        <v>0</v>
      </c>
      <c r="AB262" s="747">
        <f>SUMIF('Revised Apr12-May13Forecast'!$H$5:$H$62,Adjustments!$D262,'Revised Apr12-May13Forecast'!BB$5:BB$62)</f>
        <v>0</v>
      </c>
      <c r="AC262" s="747">
        <f>SUMIF('Revised Apr12-May13Forecast'!$H$5:$H$62,Adjustments!$D262,'Revised Apr12-May13Forecast'!BC$5:BC$62)</f>
        <v>106246.59000000001</v>
      </c>
      <c r="AD262" s="747">
        <f>SUMIF('Revised Apr12-May13Forecast'!$H$5:$H$62,Adjustments!$D262,'Revised Apr12-May13Forecast'!BD$5:BD$62)</f>
        <v>0</v>
      </c>
      <c r="AE262" s="747">
        <f>SUMIF('Revised Apr12-May13Forecast'!$H$5:$H$62,Adjustments!$D262,'Revised Apr12-May13Forecast'!BE$5:BE$62)</f>
        <v>0</v>
      </c>
      <c r="AF262" s="747">
        <f>SUMIF('Revised Apr12-May13Forecast'!$H$5:$H$62,Adjustments!$D262,'Revised Apr12-May13Forecast'!BF$5:BF$62)</f>
        <v>0</v>
      </c>
      <c r="AG262" s="747">
        <f>SUMIF('Revised Apr12-May13Forecast'!$H$5:$H$62,Adjustments!$D262,'Revised Apr12-May13Forecast'!BG$5:BG$62)</f>
        <v>0</v>
      </c>
      <c r="AH262" s="747">
        <f>SUMIF('Revised Apr12-May13Forecast'!$H$5:$H$62,Adjustments!$D262,'Revised Apr12-May13Forecast'!BH$5:BH$62)</f>
        <v>0</v>
      </c>
      <c r="AI262" s="719"/>
      <c r="AJ262" s="219"/>
    </row>
    <row r="263" spans="1:36" s="14" customFormat="1">
      <c r="A263" s="1175"/>
      <c r="C263" s="2" t="s">
        <v>1</v>
      </c>
      <c r="D263" s="2" t="s">
        <v>122</v>
      </c>
      <c r="E263" s="2" t="s">
        <v>64</v>
      </c>
      <c r="F263" s="14" t="s">
        <v>3526</v>
      </c>
      <c r="G263" s="774" t="s">
        <v>354</v>
      </c>
      <c r="H263" s="792" t="s">
        <v>3527</v>
      </c>
      <c r="I263" s="2" t="s">
        <v>3522</v>
      </c>
      <c r="J263" s="2" t="str">
        <f t="shared" si="24"/>
        <v>DTRNPDGP/Plant Adds/Revised Apr 12 to May 13/EPIS and Dep Exp Calc</v>
      </c>
      <c r="K263" s="799"/>
      <c r="L263" s="799"/>
      <c r="M263" s="800"/>
      <c r="N263" s="800"/>
      <c r="O263" s="800"/>
      <c r="P263" s="800"/>
      <c r="Q263" s="800"/>
      <c r="R263" s="800"/>
      <c r="S263" s="800"/>
      <c r="T263" s="800"/>
      <c r="U263" s="747">
        <f>SUMIF('Revised Apr12-May13Forecast'!$H$5:$H$62,Adjustments!$D263,'Revised Apr12-May13Forecast'!AU$5:AU$62)</f>
        <v>0</v>
      </c>
      <c r="V263" s="747">
        <f>SUMIF('Revised Apr12-May13Forecast'!$H$5:$H$62,Adjustments!$D263,'Revised Apr12-May13Forecast'!AV$5:AV$62)</f>
        <v>0</v>
      </c>
      <c r="W263" s="747">
        <f>SUMIF('Revised Apr12-May13Forecast'!$H$5:$H$62,Adjustments!$D263,'Revised Apr12-May13Forecast'!AW$5:AW$62)</f>
        <v>0</v>
      </c>
      <c r="X263" s="747">
        <f>SUMIF('Revised Apr12-May13Forecast'!$H$5:$H$62,Adjustments!$D263,'Revised Apr12-May13Forecast'!AX$5:AX$62)</f>
        <v>0</v>
      </c>
      <c r="Y263" s="747">
        <f>SUMIF('Revised Apr12-May13Forecast'!$H$5:$H$62,Adjustments!$D263,'Revised Apr12-May13Forecast'!AY$5:AY$62)</f>
        <v>0</v>
      </c>
      <c r="Z263" s="747">
        <f>SUMIF('Revised Apr12-May13Forecast'!$H$5:$H$62,Adjustments!$D263,'Revised Apr12-May13Forecast'!AZ$5:AZ$62)</f>
        <v>0</v>
      </c>
      <c r="AA263" s="747">
        <f>SUMIF('Revised Apr12-May13Forecast'!$H$5:$H$62,Adjustments!$D263,'Revised Apr12-May13Forecast'!BA$5:BA$62)</f>
        <v>0</v>
      </c>
      <c r="AB263" s="747">
        <f>SUMIF('Revised Apr12-May13Forecast'!$H$5:$H$62,Adjustments!$D263,'Revised Apr12-May13Forecast'!BB$5:BB$62)</f>
        <v>0</v>
      </c>
      <c r="AC263" s="747">
        <f>SUMIF('Revised Apr12-May13Forecast'!$H$5:$H$62,Adjustments!$D263,'Revised Apr12-May13Forecast'!BC$5:BC$62)</f>
        <v>0</v>
      </c>
      <c r="AD263" s="747">
        <f>SUMIF('Revised Apr12-May13Forecast'!$H$5:$H$62,Adjustments!$D263,'Revised Apr12-May13Forecast'!BD$5:BD$62)</f>
        <v>0</v>
      </c>
      <c r="AE263" s="747">
        <f>SUMIF('Revised Apr12-May13Forecast'!$H$5:$H$62,Adjustments!$D263,'Revised Apr12-May13Forecast'!BE$5:BE$62)</f>
        <v>0</v>
      </c>
      <c r="AF263" s="747">
        <f>SUMIF('Revised Apr12-May13Forecast'!$H$5:$H$62,Adjustments!$D263,'Revised Apr12-May13Forecast'!BF$5:BF$62)</f>
        <v>0</v>
      </c>
      <c r="AG263" s="747">
        <f>SUMIF('Revised Apr12-May13Forecast'!$H$5:$H$62,Adjustments!$D263,'Revised Apr12-May13Forecast'!BG$5:BG$62)</f>
        <v>0</v>
      </c>
      <c r="AH263" s="747">
        <f>SUMIF('Revised Apr12-May13Forecast'!$H$5:$H$62,Adjustments!$D263,'Revised Apr12-May13Forecast'!BH$5:BH$62)</f>
        <v>0</v>
      </c>
      <c r="AI263" s="719"/>
      <c r="AJ263" s="219"/>
    </row>
    <row r="264" spans="1:36" s="14" customFormat="1">
      <c r="A264" s="1175"/>
      <c r="C264" s="2" t="s">
        <v>5</v>
      </c>
      <c r="D264" s="2" t="s">
        <v>123</v>
      </c>
      <c r="E264" s="2" t="s">
        <v>65</v>
      </c>
      <c r="F264" s="14" t="s">
        <v>3526</v>
      </c>
      <c r="G264" s="774" t="s">
        <v>354</v>
      </c>
      <c r="H264" s="792" t="s">
        <v>3527</v>
      </c>
      <c r="I264" s="2" t="s">
        <v>3522</v>
      </c>
      <c r="J264" s="2" t="str">
        <f t="shared" si="24"/>
        <v>DTRNPDGU/Plant Adds/Revised Apr 12 to May 13/EPIS and Dep Exp Calc</v>
      </c>
      <c r="K264" s="799"/>
      <c r="L264" s="799"/>
      <c r="M264" s="800"/>
      <c r="N264" s="800"/>
      <c r="O264" s="800"/>
      <c r="P264" s="800"/>
      <c r="Q264" s="800"/>
      <c r="R264" s="800"/>
      <c r="S264" s="800"/>
      <c r="T264" s="800"/>
      <c r="U264" s="747">
        <f>SUMIF('Revised Apr12-May13Forecast'!$H$5:$H$62,Adjustments!$D264,'Revised Apr12-May13Forecast'!AU$5:AU$62)</f>
        <v>0</v>
      </c>
      <c r="V264" s="747">
        <f>SUMIF('Revised Apr12-May13Forecast'!$H$5:$H$62,Adjustments!$D264,'Revised Apr12-May13Forecast'!AV$5:AV$62)</f>
        <v>0</v>
      </c>
      <c r="W264" s="747">
        <f>SUMIF('Revised Apr12-May13Forecast'!$H$5:$H$62,Adjustments!$D264,'Revised Apr12-May13Forecast'!AW$5:AW$62)</f>
        <v>0</v>
      </c>
      <c r="X264" s="747">
        <f>SUMIF('Revised Apr12-May13Forecast'!$H$5:$H$62,Adjustments!$D264,'Revised Apr12-May13Forecast'!AX$5:AX$62)</f>
        <v>0</v>
      </c>
      <c r="Y264" s="747">
        <f>SUMIF('Revised Apr12-May13Forecast'!$H$5:$H$62,Adjustments!$D264,'Revised Apr12-May13Forecast'!AY$5:AY$62)</f>
        <v>0</v>
      </c>
      <c r="Z264" s="747">
        <f>SUMIF('Revised Apr12-May13Forecast'!$H$5:$H$62,Adjustments!$D264,'Revised Apr12-May13Forecast'!AZ$5:AZ$62)</f>
        <v>0</v>
      </c>
      <c r="AA264" s="747">
        <f>SUMIF('Revised Apr12-May13Forecast'!$H$5:$H$62,Adjustments!$D264,'Revised Apr12-May13Forecast'!BA$5:BA$62)</f>
        <v>0</v>
      </c>
      <c r="AB264" s="747">
        <f>SUMIF('Revised Apr12-May13Forecast'!$H$5:$H$62,Adjustments!$D264,'Revised Apr12-May13Forecast'!BB$5:BB$62)</f>
        <v>0</v>
      </c>
      <c r="AC264" s="747">
        <f>SUMIF('Revised Apr12-May13Forecast'!$H$5:$H$62,Adjustments!$D264,'Revised Apr12-May13Forecast'!BC$5:BC$62)</f>
        <v>0</v>
      </c>
      <c r="AD264" s="747">
        <f>SUMIF('Revised Apr12-May13Forecast'!$H$5:$H$62,Adjustments!$D264,'Revised Apr12-May13Forecast'!BD$5:BD$62)</f>
        <v>0</v>
      </c>
      <c r="AE264" s="747">
        <f>SUMIF('Revised Apr12-May13Forecast'!$H$5:$H$62,Adjustments!$D264,'Revised Apr12-May13Forecast'!BE$5:BE$62)</f>
        <v>0</v>
      </c>
      <c r="AF264" s="747">
        <f>SUMIF('Revised Apr12-May13Forecast'!$H$5:$H$62,Adjustments!$D264,'Revised Apr12-May13Forecast'!BF$5:BF$62)</f>
        <v>0</v>
      </c>
      <c r="AG264" s="747">
        <f>SUMIF('Revised Apr12-May13Forecast'!$H$5:$H$62,Adjustments!$D264,'Revised Apr12-May13Forecast'!BG$5:BG$62)</f>
        <v>0</v>
      </c>
      <c r="AH264" s="747">
        <f>SUMIF('Revised Apr12-May13Forecast'!$H$5:$H$62,Adjustments!$D264,'Revised Apr12-May13Forecast'!BH$5:BH$62)</f>
        <v>0</v>
      </c>
      <c r="AI264" s="719"/>
      <c r="AJ264" s="219"/>
    </row>
    <row r="265" spans="1:36" s="14" customFormat="1">
      <c r="A265" s="1175"/>
      <c r="C265" s="2" t="s">
        <v>7</v>
      </c>
      <c r="D265" s="2" t="s">
        <v>124</v>
      </c>
      <c r="E265" s="2" t="s">
        <v>66</v>
      </c>
      <c r="F265" s="14" t="s">
        <v>3526</v>
      </c>
      <c r="G265" s="774" t="s">
        <v>354</v>
      </c>
      <c r="H265" s="792" t="s">
        <v>3527</v>
      </c>
      <c r="I265" s="2" t="s">
        <v>3522</v>
      </c>
      <c r="J265" s="2" t="str">
        <f t="shared" si="24"/>
        <v>DTRNPSG/Plant Adds/Revised Apr 12 to May 13/EPIS and Dep Exp Calc</v>
      </c>
      <c r="K265" s="799"/>
      <c r="L265" s="799"/>
      <c r="M265" s="800"/>
      <c r="N265" s="800"/>
      <c r="O265" s="800"/>
      <c r="P265" s="800"/>
      <c r="Q265" s="800"/>
      <c r="R265" s="800"/>
      <c r="S265" s="800"/>
      <c r="T265" s="800"/>
      <c r="U265" s="747">
        <f>SUMIF('Revised Apr12-May13Forecast'!$H$5:$H$62,Adjustments!$D265,'Revised Apr12-May13Forecast'!AU$5:AU$62)</f>
        <v>8096481.9365000036</v>
      </c>
      <c r="V265" s="747">
        <f>SUMIF('Revised Apr12-May13Forecast'!$H$5:$H$62,Adjustments!$D265,'Revised Apr12-May13Forecast'!AV$5:AV$62)</f>
        <v>55259532.801499993</v>
      </c>
      <c r="W265" s="747">
        <f>SUMIF('Revised Apr12-May13Forecast'!$H$5:$H$62,Adjustments!$D265,'Revised Apr12-May13Forecast'!AW$5:AW$62)</f>
        <v>16888642.123</v>
      </c>
      <c r="X265" s="747">
        <f>SUMIF('Revised Apr12-May13Forecast'!$H$5:$H$62,Adjustments!$D265,'Revised Apr12-May13Forecast'!AX$5:AX$62)</f>
        <v>5845248.8255000003</v>
      </c>
      <c r="Y265" s="747">
        <f>SUMIF('Revised Apr12-May13Forecast'!$H$5:$H$62,Adjustments!$D265,'Revised Apr12-May13Forecast'!AY$5:AY$62)</f>
        <v>20495572.726499997</v>
      </c>
      <c r="Z265" s="747">
        <f>SUMIF('Revised Apr12-May13Forecast'!$H$5:$H$62,Adjustments!$D265,'Revised Apr12-May13Forecast'!AZ$5:AZ$62)</f>
        <v>22424364.462000001</v>
      </c>
      <c r="AA265" s="747">
        <f>SUMIF('Revised Apr12-May13Forecast'!$H$5:$H$62,Adjustments!$D265,'Revised Apr12-May13Forecast'!BA$5:BA$62)</f>
        <v>10385274.317499999</v>
      </c>
      <c r="AB265" s="747">
        <f>SUMIF('Revised Apr12-May13Forecast'!$H$5:$H$62,Adjustments!$D265,'Revised Apr12-May13Forecast'!BB$5:BB$62)</f>
        <v>10683183.542499999</v>
      </c>
      <c r="AC265" s="747">
        <f>SUMIF('Revised Apr12-May13Forecast'!$H$5:$H$62,Adjustments!$D265,'Revised Apr12-May13Forecast'!BC$5:BC$62)</f>
        <v>77824506.135999978</v>
      </c>
      <c r="AD265" s="747">
        <f>SUMIF('Revised Apr12-May13Forecast'!$H$5:$H$62,Adjustments!$D265,'Revised Apr12-May13Forecast'!BD$5:BD$62)</f>
        <v>7718373.3204479991</v>
      </c>
      <c r="AE265" s="747">
        <f>SUMIF('Revised Apr12-May13Forecast'!$H$5:$H$62,Adjustments!$D265,'Revised Apr12-May13Forecast'!BE$5:BE$62)</f>
        <v>5930627.6858300008</v>
      </c>
      <c r="AF265" s="747">
        <f>SUMIF('Revised Apr12-May13Forecast'!$H$5:$H$62,Adjustments!$D265,'Revised Apr12-May13Forecast'!BF$5:BF$62)</f>
        <v>24419831.203535989</v>
      </c>
      <c r="AG265" s="747">
        <f>SUMIF('Revised Apr12-May13Forecast'!$H$5:$H$62,Adjustments!$D265,'Revised Apr12-May13Forecast'!BG$5:BG$62)</f>
        <v>6163251.6201679995</v>
      </c>
      <c r="AH265" s="747">
        <f>SUMIF('Revised Apr12-May13Forecast'!$H$5:$H$62,Adjustments!$D265,'Revised Apr12-May13Forecast'!BH$5:BH$62)</f>
        <v>415429870.97054005</v>
      </c>
      <c r="AI265" s="719"/>
      <c r="AJ265" s="219"/>
    </row>
    <row r="266" spans="1:36" s="14" customFormat="1">
      <c r="A266" s="1175"/>
      <c r="C266" s="2" t="s">
        <v>22</v>
      </c>
      <c r="D266" s="2" t="s">
        <v>125</v>
      </c>
      <c r="E266" s="2" t="s">
        <v>67</v>
      </c>
      <c r="F266" s="14" t="s">
        <v>3526</v>
      </c>
      <c r="G266" s="774" t="s">
        <v>354</v>
      </c>
      <c r="H266" s="792" t="s">
        <v>3527</v>
      </c>
      <c r="I266" s="2" t="s">
        <v>3522</v>
      </c>
      <c r="J266" s="2" t="str">
        <f t="shared" si="24"/>
        <v>DDSTPCA/Plant Adds/Revised Apr 12 to May 13/EPIS and Dep Exp Calc</v>
      </c>
      <c r="K266" s="799"/>
      <c r="L266" s="799"/>
      <c r="M266" s="800"/>
      <c r="N266" s="800"/>
      <c r="O266" s="800"/>
      <c r="P266" s="800"/>
      <c r="Q266" s="800"/>
      <c r="R266" s="800"/>
      <c r="S266" s="800"/>
      <c r="T266" s="800"/>
      <c r="U266" s="747">
        <f>SUMIF('Revised Apr12-May13Forecast'!$H$5:$H$62,Adjustments!$D266,'Revised Apr12-May13Forecast'!AU$5:AU$62)</f>
        <v>572783.50699999998</v>
      </c>
      <c r="V266" s="747">
        <f>SUMIF('Revised Apr12-May13Forecast'!$H$5:$H$62,Adjustments!$D266,'Revised Apr12-May13Forecast'!AV$5:AV$62)</f>
        <v>572159.93900000001</v>
      </c>
      <c r="W266" s="747">
        <f>SUMIF('Revised Apr12-May13Forecast'!$H$5:$H$62,Adjustments!$D266,'Revised Apr12-May13Forecast'!AW$5:AW$62)</f>
        <v>593011.59</v>
      </c>
      <c r="X266" s="747">
        <f>SUMIF('Revised Apr12-May13Forecast'!$H$5:$H$62,Adjustments!$D266,'Revised Apr12-May13Forecast'!AX$5:AX$62)</f>
        <v>568145.82499999995</v>
      </c>
      <c r="Y266" s="747">
        <f>SUMIF('Revised Apr12-May13Forecast'!$H$5:$H$62,Adjustments!$D266,'Revised Apr12-May13Forecast'!AY$5:AY$62)</f>
        <v>673203.90699999989</v>
      </c>
      <c r="Z266" s="747">
        <f>SUMIF('Revised Apr12-May13Forecast'!$H$5:$H$62,Adjustments!$D266,'Revised Apr12-May13Forecast'!AZ$5:AZ$62)</f>
        <v>585271.74399999995</v>
      </c>
      <c r="AA266" s="747">
        <f>SUMIF('Revised Apr12-May13Forecast'!$H$5:$H$62,Adjustments!$D266,'Revised Apr12-May13Forecast'!BA$5:BA$62)</f>
        <v>535640.23600000003</v>
      </c>
      <c r="AB266" s="747">
        <f>SUMIF('Revised Apr12-May13Forecast'!$H$5:$H$62,Adjustments!$D266,'Revised Apr12-May13Forecast'!BB$5:BB$62)</f>
        <v>499857.91799999995</v>
      </c>
      <c r="AC266" s="747">
        <f>SUMIF('Revised Apr12-May13Forecast'!$H$5:$H$62,Adjustments!$D266,'Revised Apr12-May13Forecast'!BC$5:BC$62)</f>
        <v>620983.59400000004</v>
      </c>
      <c r="AD266" s="747">
        <f>SUMIF('Revised Apr12-May13Forecast'!$H$5:$H$62,Adjustments!$D266,'Revised Apr12-May13Forecast'!BD$5:BD$62)</f>
        <v>485509.85563599999</v>
      </c>
      <c r="AE266" s="747">
        <f>SUMIF('Revised Apr12-May13Forecast'!$H$5:$H$62,Adjustments!$D266,'Revised Apr12-May13Forecast'!BE$5:BE$62)</f>
        <v>489334.89189000003</v>
      </c>
      <c r="AF266" s="747">
        <f>SUMIF('Revised Apr12-May13Forecast'!$H$5:$H$62,Adjustments!$D266,'Revised Apr12-May13Forecast'!BF$5:BF$62)</f>
        <v>537423.37338200002</v>
      </c>
      <c r="AG266" s="747">
        <f>SUMIF('Revised Apr12-May13Forecast'!$H$5:$H$62,Adjustments!$D266,'Revised Apr12-May13Forecast'!BG$5:BG$62)</f>
        <v>468290.01610200002</v>
      </c>
      <c r="AH266" s="747">
        <f>SUMIF('Revised Apr12-May13Forecast'!$H$5:$H$62,Adjustments!$D266,'Revised Apr12-May13Forecast'!BH$5:BH$62)</f>
        <v>478879.913802</v>
      </c>
      <c r="AI266" s="719"/>
      <c r="AJ266" s="219"/>
    </row>
    <row r="267" spans="1:36" s="14" customFormat="1">
      <c r="A267" s="1175"/>
      <c r="C267" s="2" t="s">
        <v>25</v>
      </c>
      <c r="D267" s="2" t="s">
        <v>126</v>
      </c>
      <c r="E267" s="2" t="s">
        <v>68</v>
      </c>
      <c r="F267" s="14" t="s">
        <v>3526</v>
      </c>
      <c r="G267" s="774" t="s">
        <v>354</v>
      </c>
      <c r="H267" s="792" t="s">
        <v>3527</v>
      </c>
      <c r="I267" s="2" t="s">
        <v>3522</v>
      </c>
      <c r="J267" s="2" t="str">
        <f t="shared" si="24"/>
        <v>DDSTPOR/Plant Adds/Revised Apr 12 to May 13/EPIS and Dep Exp Calc</v>
      </c>
      <c r="K267" s="799"/>
      <c r="L267" s="799"/>
      <c r="M267" s="800"/>
      <c r="N267" s="800"/>
      <c r="O267" s="800"/>
      <c r="P267" s="800"/>
      <c r="Q267" s="800"/>
      <c r="R267" s="800"/>
      <c r="S267" s="800"/>
      <c r="T267" s="800"/>
      <c r="U267" s="747">
        <f>SUMIF('Revised Apr12-May13Forecast'!$H$5:$H$62,Adjustments!$D267,'Revised Apr12-May13Forecast'!AU$5:AU$62)</f>
        <v>2963543.7439999995</v>
      </c>
      <c r="V267" s="747">
        <f>SUMIF('Revised Apr12-May13Forecast'!$H$5:$H$62,Adjustments!$D267,'Revised Apr12-May13Forecast'!AV$5:AV$62)</f>
        <v>2847799.0040000002</v>
      </c>
      <c r="W267" s="747">
        <f>SUMIF('Revised Apr12-May13Forecast'!$H$5:$H$62,Adjustments!$D267,'Revised Apr12-May13Forecast'!AW$5:AW$62)</f>
        <v>3041600.085</v>
      </c>
      <c r="X267" s="747">
        <f>SUMIF('Revised Apr12-May13Forecast'!$H$5:$H$62,Adjustments!$D267,'Revised Apr12-May13Forecast'!AX$5:AX$62)</f>
        <v>2757217.926</v>
      </c>
      <c r="Y267" s="747">
        <f>SUMIF('Revised Apr12-May13Forecast'!$H$5:$H$62,Adjustments!$D267,'Revised Apr12-May13Forecast'!AY$5:AY$62)</f>
        <v>3094388.0179999997</v>
      </c>
      <c r="Z267" s="747">
        <f>SUMIF('Revised Apr12-May13Forecast'!$H$5:$H$62,Adjustments!$D267,'Revised Apr12-May13Forecast'!AZ$5:AZ$62)</f>
        <v>2593819.0029999996</v>
      </c>
      <c r="AA267" s="747">
        <f>SUMIF('Revised Apr12-May13Forecast'!$H$5:$H$62,Adjustments!$D267,'Revised Apr12-May13Forecast'!BA$5:BA$62)</f>
        <v>2531154.0899999994</v>
      </c>
      <c r="AB267" s="747">
        <f>SUMIF('Revised Apr12-May13Forecast'!$H$5:$H$62,Adjustments!$D267,'Revised Apr12-May13Forecast'!BB$5:BB$62)</f>
        <v>2448738.7349999999</v>
      </c>
      <c r="AC267" s="747">
        <f>SUMIF('Revised Apr12-May13Forecast'!$H$5:$H$62,Adjustments!$D267,'Revised Apr12-May13Forecast'!BC$5:BC$62)</f>
        <v>2992036.4850000003</v>
      </c>
      <c r="AD267" s="747">
        <f>SUMIF('Revised Apr12-May13Forecast'!$H$5:$H$62,Adjustments!$D267,'Revised Apr12-May13Forecast'!BD$5:BD$62)</f>
        <v>3254707.0984999989</v>
      </c>
      <c r="AE267" s="747">
        <f>SUMIF('Revised Apr12-May13Forecast'!$H$5:$H$62,Adjustments!$D267,'Revised Apr12-May13Forecast'!BE$5:BE$62)</f>
        <v>5972641.5559219988</v>
      </c>
      <c r="AF267" s="747">
        <f>SUMIF('Revised Apr12-May13Forecast'!$H$5:$H$62,Adjustments!$D267,'Revised Apr12-May13Forecast'!BF$5:BF$62)</f>
        <v>3716226.1003639996</v>
      </c>
      <c r="AG267" s="747">
        <f>SUMIF('Revised Apr12-May13Forecast'!$H$5:$H$62,Adjustments!$D267,'Revised Apr12-May13Forecast'!BG$5:BG$62)</f>
        <v>3484775.6614539996</v>
      </c>
      <c r="AH267" s="747">
        <f>SUMIF('Revised Apr12-May13Forecast'!$H$5:$H$62,Adjustments!$D267,'Revised Apr12-May13Forecast'!BH$5:BH$62)</f>
        <v>3384299.274216</v>
      </c>
      <c r="AI267" s="719"/>
      <c r="AJ267" s="219"/>
    </row>
    <row r="268" spans="1:36" s="14" customFormat="1">
      <c r="A268" s="1175"/>
      <c r="C268" s="2" t="s">
        <v>27</v>
      </c>
      <c r="D268" s="2" t="s">
        <v>127</v>
      </c>
      <c r="E268" s="2" t="s">
        <v>69</v>
      </c>
      <c r="F268" s="14" t="s">
        <v>3526</v>
      </c>
      <c r="G268" s="774" t="s">
        <v>354</v>
      </c>
      <c r="H268" s="792" t="s">
        <v>3527</v>
      </c>
      <c r="I268" s="2" t="s">
        <v>3522</v>
      </c>
      <c r="J268" s="2" t="str">
        <f t="shared" si="24"/>
        <v>DDSTPWA/Plant Adds/Revised Apr 12 to May 13/EPIS and Dep Exp Calc</v>
      </c>
      <c r="K268" s="799"/>
      <c r="L268" s="799"/>
      <c r="M268" s="800"/>
      <c r="N268" s="800"/>
      <c r="O268" s="800"/>
      <c r="P268" s="800"/>
      <c r="Q268" s="800"/>
      <c r="R268" s="800"/>
      <c r="S268" s="800"/>
      <c r="T268" s="800"/>
      <c r="U268" s="747">
        <f>SUMIF('Revised Apr12-May13Forecast'!$H$5:$H$62,Adjustments!$D268,'Revised Apr12-May13Forecast'!AU$5:AU$62)</f>
        <v>849882.72699999996</v>
      </c>
      <c r="V268" s="747">
        <f>SUMIF('Revised Apr12-May13Forecast'!$H$5:$H$62,Adjustments!$D268,'Revised Apr12-May13Forecast'!AV$5:AV$62)</f>
        <v>846904.1399999999</v>
      </c>
      <c r="W268" s="747">
        <f>SUMIF('Revised Apr12-May13Forecast'!$H$5:$H$62,Adjustments!$D268,'Revised Apr12-May13Forecast'!AW$5:AW$62)</f>
        <v>879300.02899999998</v>
      </c>
      <c r="X268" s="747">
        <f>SUMIF('Revised Apr12-May13Forecast'!$H$5:$H$62,Adjustments!$D268,'Revised Apr12-May13Forecast'!AX$5:AX$62)</f>
        <v>825679.93200000003</v>
      </c>
      <c r="Y268" s="747">
        <f>SUMIF('Revised Apr12-May13Forecast'!$H$5:$H$62,Adjustments!$D268,'Revised Apr12-May13Forecast'!AY$5:AY$62)</f>
        <v>922703.35799999989</v>
      </c>
      <c r="Z268" s="747">
        <f>SUMIF('Revised Apr12-May13Forecast'!$H$5:$H$62,Adjustments!$D268,'Revised Apr12-May13Forecast'!AZ$5:AZ$62)</f>
        <v>796813.93799999985</v>
      </c>
      <c r="AA268" s="747">
        <f>SUMIF('Revised Apr12-May13Forecast'!$H$5:$H$62,Adjustments!$D268,'Revised Apr12-May13Forecast'!BA$5:BA$62)</f>
        <v>751548.79499999993</v>
      </c>
      <c r="AB268" s="747">
        <f>SUMIF('Revised Apr12-May13Forecast'!$H$5:$H$62,Adjustments!$D268,'Revised Apr12-May13Forecast'!BB$5:BB$62)</f>
        <v>619745.07399999991</v>
      </c>
      <c r="AC268" s="747">
        <f>SUMIF('Revised Apr12-May13Forecast'!$H$5:$H$62,Adjustments!$D268,'Revised Apr12-May13Forecast'!BC$5:BC$62)</f>
        <v>813463.09199999995</v>
      </c>
      <c r="AD268" s="747">
        <f>SUMIF('Revised Apr12-May13Forecast'!$H$5:$H$62,Adjustments!$D268,'Revised Apr12-May13Forecast'!BD$5:BD$62)</f>
        <v>743080.20776999998</v>
      </c>
      <c r="AE268" s="747">
        <f>SUMIF('Revised Apr12-May13Forecast'!$H$5:$H$62,Adjustments!$D268,'Revised Apr12-May13Forecast'!BE$5:BE$62)</f>
        <v>767596.51445799996</v>
      </c>
      <c r="AF268" s="747">
        <f>SUMIF('Revised Apr12-May13Forecast'!$H$5:$H$62,Adjustments!$D268,'Revised Apr12-May13Forecast'!BF$5:BF$62)</f>
        <v>899154.54284799984</v>
      </c>
      <c r="AG268" s="747">
        <f>SUMIF('Revised Apr12-May13Forecast'!$H$5:$H$62,Adjustments!$D268,'Revised Apr12-May13Forecast'!BG$5:BG$62)</f>
        <v>805337.36799799989</v>
      </c>
      <c r="AH268" s="747">
        <f>SUMIF('Revised Apr12-May13Forecast'!$H$5:$H$62,Adjustments!$D268,'Revised Apr12-May13Forecast'!BH$5:BH$62)</f>
        <v>1818845.1378260001</v>
      </c>
      <c r="AI268" s="719"/>
      <c r="AJ268" s="219"/>
    </row>
    <row r="269" spans="1:36" s="14" customFormat="1">
      <c r="A269" s="1175"/>
      <c r="C269" s="2" t="s">
        <v>29</v>
      </c>
      <c r="D269" s="2" t="s">
        <v>128</v>
      </c>
      <c r="E269" s="2" t="s">
        <v>70</v>
      </c>
      <c r="F269" s="14" t="s">
        <v>3526</v>
      </c>
      <c r="G269" s="774" t="s">
        <v>354</v>
      </c>
      <c r="H269" s="792" t="s">
        <v>3527</v>
      </c>
      <c r="I269" s="2" t="s">
        <v>3522</v>
      </c>
      <c r="J269" s="2" t="str">
        <f t="shared" si="24"/>
        <v>DDSTPWYP/Plant Adds/Revised Apr 12 to May 13/EPIS and Dep Exp Calc</v>
      </c>
      <c r="K269" s="799"/>
      <c r="L269" s="799"/>
      <c r="M269" s="800"/>
      <c r="N269" s="800"/>
      <c r="O269" s="800"/>
      <c r="P269" s="800"/>
      <c r="Q269" s="800"/>
      <c r="R269" s="800"/>
      <c r="S269" s="800"/>
      <c r="T269" s="800"/>
      <c r="U269" s="747">
        <f>SUMIF('Revised Apr12-May13Forecast'!$H$5:$H$62,Adjustments!$D269,'Revised Apr12-May13Forecast'!AU$5:AU$62)</f>
        <v>1432755.669</v>
      </c>
      <c r="V269" s="747">
        <f>SUMIF('Revised Apr12-May13Forecast'!$H$5:$H$62,Adjustments!$D269,'Revised Apr12-May13Forecast'!AV$5:AV$62)</f>
        <v>1429209.9980000001</v>
      </c>
      <c r="W269" s="747">
        <f>SUMIF('Revised Apr12-May13Forecast'!$H$5:$H$62,Adjustments!$D269,'Revised Apr12-May13Forecast'!AW$5:AW$62)</f>
        <v>1483218.3530000001</v>
      </c>
      <c r="X269" s="747">
        <f>SUMIF('Revised Apr12-May13Forecast'!$H$5:$H$62,Adjustments!$D269,'Revised Apr12-May13Forecast'!AX$5:AX$62)</f>
        <v>1595717.9780000004</v>
      </c>
      <c r="Y269" s="747">
        <f>SUMIF('Revised Apr12-May13Forecast'!$H$5:$H$62,Adjustments!$D269,'Revised Apr12-May13Forecast'!AY$5:AY$62)</f>
        <v>1704720.4129999999</v>
      </c>
      <c r="Z269" s="747">
        <f>SUMIF('Revised Apr12-May13Forecast'!$H$5:$H$62,Adjustments!$D269,'Revised Apr12-May13Forecast'!AZ$5:AZ$62)</f>
        <v>1544873.8090000001</v>
      </c>
      <c r="AA269" s="747">
        <f>SUMIF('Revised Apr12-May13Forecast'!$H$5:$H$62,Adjustments!$D269,'Revised Apr12-May13Forecast'!BA$5:BA$62)</f>
        <v>1489718.5730000001</v>
      </c>
      <c r="AB269" s="747">
        <f>SUMIF('Revised Apr12-May13Forecast'!$H$5:$H$62,Adjustments!$D269,'Revised Apr12-May13Forecast'!BB$5:BB$62)</f>
        <v>1402017.649</v>
      </c>
      <c r="AC269" s="747">
        <f>SUMIF('Revised Apr12-May13Forecast'!$H$5:$H$62,Adjustments!$D269,'Revised Apr12-May13Forecast'!BC$5:BC$62)</f>
        <v>2624687.7730000005</v>
      </c>
      <c r="AD269" s="747">
        <f>SUMIF('Revised Apr12-May13Forecast'!$H$5:$H$62,Adjustments!$D269,'Revised Apr12-May13Forecast'!BD$5:BD$62)</f>
        <v>1164054.51636</v>
      </c>
      <c r="AE269" s="747">
        <f>SUMIF('Revised Apr12-May13Forecast'!$H$5:$H$62,Adjustments!$D269,'Revised Apr12-May13Forecast'!BE$5:BE$62)</f>
        <v>1206736.0537319998</v>
      </c>
      <c r="AF269" s="747">
        <f>SUMIF('Revised Apr12-May13Forecast'!$H$5:$H$62,Adjustments!$D269,'Revised Apr12-May13Forecast'!BF$5:BF$62)</f>
        <v>1260167.5509800001</v>
      </c>
      <c r="AG269" s="747">
        <f>SUMIF('Revised Apr12-May13Forecast'!$H$5:$H$62,Adjustments!$D269,'Revised Apr12-May13Forecast'!BG$5:BG$62)</f>
        <v>1387133.777372</v>
      </c>
      <c r="AH269" s="747">
        <f>SUMIF('Revised Apr12-May13Forecast'!$H$5:$H$62,Adjustments!$D269,'Revised Apr12-May13Forecast'!BH$5:BH$62)</f>
        <v>1443636.5297199998</v>
      </c>
      <c r="AI269" s="719"/>
      <c r="AJ269" s="219"/>
    </row>
    <row r="270" spans="1:36" s="14" customFormat="1">
      <c r="A270" s="1175"/>
      <c r="C270" s="2" t="s">
        <v>31</v>
      </c>
      <c r="D270" s="2" t="s">
        <v>129</v>
      </c>
      <c r="E270" s="2" t="s">
        <v>71</v>
      </c>
      <c r="F270" s="14" t="s">
        <v>3526</v>
      </c>
      <c r="G270" s="774" t="s">
        <v>354</v>
      </c>
      <c r="H270" s="792" t="s">
        <v>3527</v>
      </c>
      <c r="I270" s="2" t="s">
        <v>3522</v>
      </c>
      <c r="J270" s="2" t="str">
        <f t="shared" si="24"/>
        <v>DDSTPUT/Plant Adds/Revised Apr 12 to May 13/EPIS and Dep Exp Calc</v>
      </c>
      <c r="K270" s="799"/>
      <c r="L270" s="799"/>
      <c r="M270" s="800"/>
      <c r="N270" s="800"/>
      <c r="O270" s="800"/>
      <c r="P270" s="800"/>
      <c r="Q270" s="800"/>
      <c r="R270" s="800"/>
      <c r="S270" s="800"/>
      <c r="T270" s="800"/>
      <c r="U270" s="747">
        <f>SUMIF('Revised Apr12-May13Forecast'!$H$5:$H$62,Adjustments!$D270,'Revised Apr12-May13Forecast'!AU$5:AU$62)</f>
        <v>3831907.3815000006</v>
      </c>
      <c r="V270" s="747">
        <f>SUMIF('Revised Apr12-May13Forecast'!$H$5:$H$62,Adjustments!$D270,'Revised Apr12-May13Forecast'!AV$5:AV$62)</f>
        <v>28452244.495499998</v>
      </c>
      <c r="W270" s="747">
        <f>SUMIF('Revised Apr12-May13Forecast'!$H$5:$H$62,Adjustments!$D270,'Revised Apr12-May13Forecast'!AW$5:AW$62)</f>
        <v>11573784.402999999</v>
      </c>
      <c r="X270" s="747">
        <f>SUMIF('Revised Apr12-May13Forecast'!$H$5:$H$62,Adjustments!$D270,'Revised Apr12-May13Forecast'!AX$5:AX$62)</f>
        <v>4702684.7555</v>
      </c>
      <c r="Y270" s="747">
        <f>SUMIF('Revised Apr12-May13Forecast'!$H$5:$H$62,Adjustments!$D270,'Revised Apr12-May13Forecast'!AY$5:AY$62)</f>
        <v>5115272.0055000018</v>
      </c>
      <c r="Z270" s="747">
        <f>SUMIF('Revised Apr12-May13Forecast'!$H$5:$H$62,Adjustments!$D270,'Revised Apr12-May13Forecast'!AZ$5:AZ$62)</f>
        <v>4598330.9989999998</v>
      </c>
      <c r="AA270" s="747">
        <f>SUMIF('Revised Apr12-May13Forecast'!$H$5:$H$62,Adjustments!$D270,'Revised Apr12-May13Forecast'!BA$5:BA$62)</f>
        <v>4350740.3454999998</v>
      </c>
      <c r="AB270" s="747">
        <f>SUMIF('Revised Apr12-May13Forecast'!$H$5:$H$62,Adjustments!$D270,'Revised Apr12-May13Forecast'!BB$5:BB$62)</f>
        <v>3962755.3215000001</v>
      </c>
      <c r="AC270" s="747">
        <f>SUMIF('Revised Apr12-May13Forecast'!$H$5:$H$62,Adjustments!$D270,'Revised Apr12-May13Forecast'!BC$5:BC$62)</f>
        <v>4623498.2129999995</v>
      </c>
      <c r="AD270" s="747">
        <f>SUMIF('Revised Apr12-May13Forecast'!$H$5:$H$62,Adjustments!$D270,'Revised Apr12-May13Forecast'!BD$5:BD$62)</f>
        <v>3624030.7644300009</v>
      </c>
      <c r="AE270" s="747">
        <f>SUMIF('Revised Apr12-May13Forecast'!$H$5:$H$62,Adjustments!$D270,'Revised Apr12-May13Forecast'!BE$5:BE$62)</f>
        <v>3449732.2310180003</v>
      </c>
      <c r="AF270" s="747">
        <f>SUMIF('Revised Apr12-May13Forecast'!$H$5:$H$62,Adjustments!$D270,'Revised Apr12-May13Forecast'!BF$5:BF$62)</f>
        <v>3675134.4662300004</v>
      </c>
      <c r="AG270" s="747">
        <f>SUMIF('Revised Apr12-May13Forecast'!$H$5:$H$62,Adjustments!$D270,'Revised Apr12-May13Forecast'!BG$5:BG$62)</f>
        <v>3920555.0932179997</v>
      </c>
      <c r="AH270" s="747">
        <f>SUMIF('Revised Apr12-May13Forecast'!$H$5:$H$62,Adjustments!$D270,'Revised Apr12-May13Forecast'!BH$5:BH$62)</f>
        <v>11001728.60203</v>
      </c>
      <c r="AI270" s="719"/>
      <c r="AJ270" s="219"/>
    </row>
    <row r="271" spans="1:36" s="14" customFormat="1">
      <c r="A271" s="1175"/>
      <c r="C271" s="2" t="s">
        <v>33</v>
      </c>
      <c r="D271" s="2" t="s">
        <v>130</v>
      </c>
      <c r="E271" s="2" t="s">
        <v>72</v>
      </c>
      <c r="F271" s="14" t="s">
        <v>3526</v>
      </c>
      <c r="G271" s="774" t="s">
        <v>354</v>
      </c>
      <c r="H271" s="792" t="s">
        <v>3527</v>
      </c>
      <c r="I271" s="2" t="s">
        <v>3522</v>
      </c>
      <c r="J271" s="2" t="str">
        <f t="shared" si="24"/>
        <v>DDSTPID/Plant Adds/Revised Apr 12 to May 13/EPIS and Dep Exp Calc</v>
      </c>
      <c r="K271" s="799"/>
      <c r="L271" s="799"/>
      <c r="M271" s="800"/>
      <c r="N271" s="800"/>
      <c r="O271" s="800"/>
      <c r="P271" s="800"/>
      <c r="Q271" s="800"/>
      <c r="R271" s="800"/>
      <c r="S271" s="800"/>
      <c r="T271" s="800"/>
      <c r="U271" s="747">
        <f>SUMIF('Revised Apr12-May13Forecast'!$H$5:$H$62,Adjustments!$D271,'Revised Apr12-May13Forecast'!AU$5:AU$62)</f>
        <v>1225836.1470000001</v>
      </c>
      <c r="V271" s="747">
        <f>SUMIF('Revised Apr12-May13Forecast'!$H$5:$H$62,Adjustments!$D271,'Revised Apr12-May13Forecast'!AV$5:AV$62)</f>
        <v>1204658.851</v>
      </c>
      <c r="W271" s="747">
        <f>SUMIF('Revised Apr12-May13Forecast'!$H$5:$H$62,Adjustments!$D271,'Revised Apr12-May13Forecast'!AW$5:AW$62)</f>
        <v>1255135.6780000003</v>
      </c>
      <c r="X271" s="747">
        <f>SUMIF('Revised Apr12-May13Forecast'!$H$5:$H$62,Adjustments!$D271,'Revised Apr12-May13Forecast'!AX$5:AX$62)</f>
        <v>1255091.2509999999</v>
      </c>
      <c r="Y271" s="747">
        <f>SUMIF('Revised Apr12-May13Forecast'!$H$5:$H$62,Adjustments!$D271,'Revised Apr12-May13Forecast'!AY$5:AY$62)</f>
        <v>1326390.882</v>
      </c>
      <c r="Z271" s="747">
        <f>SUMIF('Revised Apr12-May13Forecast'!$H$5:$H$62,Adjustments!$D271,'Revised Apr12-May13Forecast'!AZ$5:AZ$62)</f>
        <v>1237361.3970000001</v>
      </c>
      <c r="AA271" s="747">
        <f>SUMIF('Revised Apr12-May13Forecast'!$H$5:$H$62,Adjustments!$D271,'Revised Apr12-May13Forecast'!BA$5:BA$62)</f>
        <v>1168521.142</v>
      </c>
      <c r="AB271" s="747">
        <f>SUMIF('Revised Apr12-May13Forecast'!$H$5:$H$62,Adjustments!$D271,'Revised Apr12-May13Forecast'!BB$5:BB$62)</f>
        <v>1131123.6410000001</v>
      </c>
      <c r="AC271" s="747">
        <f>SUMIF('Revised Apr12-May13Forecast'!$H$5:$H$62,Adjustments!$D271,'Revised Apr12-May13Forecast'!BC$5:BC$62)</f>
        <v>1195153.402</v>
      </c>
      <c r="AD271" s="747">
        <f>SUMIF('Revised Apr12-May13Forecast'!$H$5:$H$62,Adjustments!$D271,'Revised Apr12-May13Forecast'!BD$5:BD$62)</f>
        <v>546348.75658799999</v>
      </c>
      <c r="AE271" s="747">
        <f>SUMIF('Revised Apr12-May13Forecast'!$H$5:$H$62,Adjustments!$D271,'Revised Apr12-May13Forecast'!BE$5:BE$62)</f>
        <v>522228.39692799991</v>
      </c>
      <c r="AF271" s="747">
        <f>SUMIF('Revised Apr12-May13Forecast'!$H$5:$H$62,Adjustments!$D271,'Revised Apr12-May13Forecast'!BF$5:BF$62)</f>
        <v>593625.47164599993</v>
      </c>
      <c r="AG271" s="747">
        <f>SUMIF('Revised Apr12-May13Forecast'!$H$5:$H$62,Adjustments!$D271,'Revised Apr12-May13Forecast'!BG$5:BG$62)</f>
        <v>683421.14947599987</v>
      </c>
      <c r="AH271" s="747">
        <f>SUMIF('Revised Apr12-May13Forecast'!$H$5:$H$62,Adjustments!$D271,'Revised Apr12-May13Forecast'!BH$5:BH$62)</f>
        <v>663141.62644800008</v>
      </c>
      <c r="AI271" s="719"/>
      <c r="AJ271" s="219"/>
    </row>
    <row r="272" spans="1:36" s="14" customFormat="1">
      <c r="A272" s="1175"/>
      <c r="C272" s="2" t="s">
        <v>35</v>
      </c>
      <c r="D272" s="2" t="s">
        <v>131</v>
      </c>
      <c r="E272" s="2" t="s">
        <v>73</v>
      </c>
      <c r="F272" s="14" t="s">
        <v>3526</v>
      </c>
      <c r="G272" s="774" t="s">
        <v>354</v>
      </c>
      <c r="H272" s="792" t="s">
        <v>3527</v>
      </c>
      <c r="I272" s="2" t="s">
        <v>3522</v>
      </c>
      <c r="J272" s="2" t="str">
        <f t="shared" si="24"/>
        <v>DDSTPWYU/Plant Adds/Revised Apr 12 to May 13/EPIS and Dep Exp Calc</v>
      </c>
      <c r="K272" s="799"/>
      <c r="L272" s="799"/>
      <c r="M272" s="800"/>
      <c r="N272" s="800"/>
      <c r="O272" s="800"/>
      <c r="P272" s="800"/>
      <c r="Q272" s="800"/>
      <c r="R272" s="800"/>
      <c r="S272" s="800"/>
      <c r="T272" s="800"/>
      <c r="U272" s="747">
        <f>SUMIF('Revised Apr12-May13Forecast'!$H$5:$H$62,Adjustments!$D272,'Revised Apr12-May13Forecast'!AU$5:AU$62)</f>
        <v>0</v>
      </c>
      <c r="V272" s="747">
        <f>SUMIF('Revised Apr12-May13Forecast'!$H$5:$H$62,Adjustments!$D272,'Revised Apr12-May13Forecast'!AV$5:AV$62)</f>
        <v>0</v>
      </c>
      <c r="W272" s="747">
        <f>SUMIF('Revised Apr12-May13Forecast'!$H$5:$H$62,Adjustments!$D272,'Revised Apr12-May13Forecast'!AW$5:AW$62)</f>
        <v>0</v>
      </c>
      <c r="X272" s="747">
        <f>SUMIF('Revised Apr12-May13Forecast'!$H$5:$H$62,Adjustments!$D272,'Revised Apr12-May13Forecast'!AX$5:AX$62)</f>
        <v>0</v>
      </c>
      <c r="Y272" s="747">
        <f>SUMIF('Revised Apr12-May13Forecast'!$H$5:$H$62,Adjustments!$D272,'Revised Apr12-May13Forecast'!AY$5:AY$62)</f>
        <v>0</v>
      </c>
      <c r="Z272" s="747">
        <f>SUMIF('Revised Apr12-May13Forecast'!$H$5:$H$62,Adjustments!$D272,'Revised Apr12-May13Forecast'!AZ$5:AZ$62)</f>
        <v>0</v>
      </c>
      <c r="AA272" s="747">
        <f>SUMIF('Revised Apr12-May13Forecast'!$H$5:$H$62,Adjustments!$D272,'Revised Apr12-May13Forecast'!BA$5:BA$62)</f>
        <v>0</v>
      </c>
      <c r="AB272" s="747">
        <f>SUMIF('Revised Apr12-May13Forecast'!$H$5:$H$62,Adjustments!$D272,'Revised Apr12-May13Forecast'!BB$5:BB$62)</f>
        <v>0</v>
      </c>
      <c r="AC272" s="747">
        <f>SUMIF('Revised Apr12-May13Forecast'!$H$5:$H$62,Adjustments!$D272,'Revised Apr12-May13Forecast'!BC$5:BC$62)</f>
        <v>0</v>
      </c>
      <c r="AD272" s="747">
        <f>SUMIF('Revised Apr12-May13Forecast'!$H$5:$H$62,Adjustments!$D272,'Revised Apr12-May13Forecast'!BD$5:BD$62)</f>
        <v>0</v>
      </c>
      <c r="AE272" s="747">
        <f>SUMIF('Revised Apr12-May13Forecast'!$H$5:$H$62,Adjustments!$D272,'Revised Apr12-May13Forecast'!BE$5:BE$62)</f>
        <v>0</v>
      </c>
      <c r="AF272" s="747">
        <f>SUMIF('Revised Apr12-May13Forecast'!$H$5:$H$62,Adjustments!$D272,'Revised Apr12-May13Forecast'!BF$5:BF$62)</f>
        <v>0</v>
      </c>
      <c r="AG272" s="747">
        <f>SUMIF('Revised Apr12-May13Forecast'!$H$5:$H$62,Adjustments!$D272,'Revised Apr12-May13Forecast'!BG$5:BG$62)</f>
        <v>0</v>
      </c>
      <c r="AH272" s="747">
        <f>SUMIF('Revised Apr12-May13Forecast'!$H$5:$H$62,Adjustments!$D272,'Revised Apr12-May13Forecast'!BH$5:BH$62)</f>
        <v>0</v>
      </c>
      <c r="AI272" s="719"/>
      <c r="AJ272" s="219"/>
    </row>
    <row r="273" spans="1:36" s="14" customFormat="1">
      <c r="A273" s="1175"/>
      <c r="C273" s="2" t="s">
        <v>22</v>
      </c>
      <c r="D273" s="2" t="s">
        <v>132</v>
      </c>
      <c r="E273" s="2" t="s">
        <v>74</v>
      </c>
      <c r="F273" s="14" t="s">
        <v>3526</v>
      </c>
      <c r="G273" s="774" t="s">
        <v>354</v>
      </c>
      <c r="H273" s="792" t="s">
        <v>3527</v>
      </c>
      <c r="I273" s="2" t="s">
        <v>3522</v>
      </c>
      <c r="J273" s="2" t="str">
        <f t="shared" si="24"/>
        <v>DGNLPCA/Plant Adds/Revised Apr 12 to May 13/EPIS and Dep Exp Calc</v>
      </c>
      <c r="K273" s="799"/>
      <c r="L273" s="799"/>
      <c r="M273" s="800"/>
      <c r="N273" s="800"/>
      <c r="O273" s="800"/>
      <c r="P273" s="800"/>
      <c r="Q273" s="800"/>
      <c r="R273" s="800"/>
      <c r="S273" s="800"/>
      <c r="T273" s="800"/>
      <c r="U273" s="747">
        <f>SUMIF('Revised Apr12-May13Forecast'!$H$5:$H$62,Adjustments!$D273,'Revised Apr12-May13Forecast'!AU$5:AU$62)</f>
        <v>288001.587</v>
      </c>
      <c r="V273" s="747">
        <f>SUMIF('Revised Apr12-May13Forecast'!$H$5:$H$62,Adjustments!$D273,'Revised Apr12-May13Forecast'!AV$5:AV$62)</f>
        <v>53612.581000000006</v>
      </c>
      <c r="W273" s="747">
        <f>SUMIF('Revised Apr12-May13Forecast'!$H$5:$H$62,Adjustments!$D273,'Revised Apr12-May13Forecast'!AW$5:AW$62)</f>
        <v>609254.20212000003</v>
      </c>
      <c r="X273" s="747">
        <f>SUMIF('Revised Apr12-May13Forecast'!$H$5:$H$62,Adjustments!$D273,'Revised Apr12-May13Forecast'!AX$5:AX$62)</f>
        <v>53296.721000000005</v>
      </c>
      <c r="Y273" s="747">
        <f>SUMIF('Revised Apr12-May13Forecast'!$H$5:$H$62,Adjustments!$D273,'Revised Apr12-May13Forecast'!AY$5:AY$62)</f>
        <v>53903.182000000001</v>
      </c>
      <c r="Z273" s="747">
        <f>SUMIF('Revised Apr12-May13Forecast'!$H$5:$H$62,Adjustments!$D273,'Revised Apr12-May13Forecast'!AZ$5:AZ$62)</f>
        <v>457850.19200000004</v>
      </c>
      <c r="AA273" s="747">
        <f>SUMIF('Revised Apr12-May13Forecast'!$H$5:$H$62,Adjustments!$D273,'Revised Apr12-May13Forecast'!BA$5:BA$62)</f>
        <v>82431.462</v>
      </c>
      <c r="AB273" s="747">
        <f>SUMIF('Revised Apr12-May13Forecast'!$H$5:$H$62,Adjustments!$D273,'Revised Apr12-May13Forecast'!BB$5:BB$62)</f>
        <v>53127.650999999998</v>
      </c>
      <c r="AC273" s="747">
        <f>SUMIF('Revised Apr12-May13Forecast'!$H$5:$H$62,Adjustments!$D273,'Revised Apr12-May13Forecast'!BC$5:BC$62)</f>
        <v>52560.777000000002</v>
      </c>
      <c r="AD273" s="747">
        <f>SUMIF('Revised Apr12-May13Forecast'!$H$5:$H$62,Adjustments!$D273,'Revised Apr12-May13Forecast'!BD$5:BD$62)</f>
        <v>102262.63009999999</v>
      </c>
      <c r="AE273" s="747">
        <f>SUMIF('Revised Apr12-May13Forecast'!$H$5:$H$62,Adjustments!$D273,'Revised Apr12-May13Forecast'!BE$5:BE$62)</f>
        <v>108401.31771</v>
      </c>
      <c r="AF273" s="747">
        <f>SUMIF('Revised Apr12-May13Forecast'!$H$5:$H$62,Adjustments!$D273,'Revised Apr12-May13Forecast'!BF$5:BF$62)</f>
        <v>153425.35554000002</v>
      </c>
      <c r="AG273" s="747">
        <f>SUMIF('Revised Apr12-May13Forecast'!$H$5:$H$62,Adjustments!$D273,'Revised Apr12-May13Forecast'!BG$5:BG$62)</f>
        <v>133289.94466400001</v>
      </c>
      <c r="AH273" s="747">
        <f>SUMIF('Revised Apr12-May13Forecast'!$H$5:$H$62,Adjustments!$D273,'Revised Apr12-May13Forecast'!BH$5:BH$62)</f>
        <v>127358.16249999999</v>
      </c>
      <c r="AI273" s="719"/>
      <c r="AJ273" s="219"/>
    </row>
    <row r="274" spans="1:36" s="14" customFormat="1">
      <c r="A274" s="1175"/>
      <c r="C274" s="2" t="s">
        <v>25</v>
      </c>
      <c r="D274" s="2" t="s">
        <v>133</v>
      </c>
      <c r="E274" s="2" t="s">
        <v>75</v>
      </c>
      <c r="F274" s="14" t="s">
        <v>3526</v>
      </c>
      <c r="G274" s="774" t="s">
        <v>354</v>
      </c>
      <c r="H274" s="792" t="s">
        <v>3527</v>
      </c>
      <c r="I274" s="2" t="s">
        <v>3522</v>
      </c>
      <c r="J274" s="2" t="str">
        <f t="shared" si="24"/>
        <v>DGNLPOR/Plant Adds/Revised Apr 12 to May 13/EPIS and Dep Exp Calc</v>
      </c>
      <c r="K274" s="799"/>
      <c r="L274" s="799"/>
      <c r="M274" s="800"/>
      <c r="N274" s="800"/>
      <c r="O274" s="800"/>
      <c r="P274" s="800"/>
      <c r="Q274" s="800"/>
      <c r="R274" s="800"/>
      <c r="S274" s="800"/>
      <c r="T274" s="800"/>
      <c r="U274" s="747">
        <f>SUMIF('Revised Apr12-May13Forecast'!$H$5:$H$62,Adjustments!$D274,'Revised Apr12-May13Forecast'!AU$5:AU$62)</f>
        <v>918619.47699999984</v>
      </c>
      <c r="V274" s="747">
        <f>SUMIF('Revised Apr12-May13Forecast'!$H$5:$H$62,Adjustments!$D274,'Revised Apr12-May13Forecast'!AV$5:AV$62)</f>
        <v>2049151.4040000001</v>
      </c>
      <c r="W274" s="747">
        <f>SUMIF('Revised Apr12-May13Forecast'!$H$5:$H$62,Adjustments!$D274,'Revised Apr12-May13Forecast'!AW$5:AW$62)</f>
        <v>3169797.9896600004</v>
      </c>
      <c r="X274" s="747">
        <f>SUMIF('Revised Apr12-May13Forecast'!$H$5:$H$62,Adjustments!$D274,'Revised Apr12-May13Forecast'!AX$5:AX$62)</f>
        <v>319521.28400000004</v>
      </c>
      <c r="Y274" s="747">
        <f>SUMIF('Revised Apr12-May13Forecast'!$H$5:$H$62,Adjustments!$D274,'Revised Apr12-May13Forecast'!AY$5:AY$62)</f>
        <v>1056182.5789999999</v>
      </c>
      <c r="Z274" s="747">
        <f>SUMIF('Revised Apr12-May13Forecast'!$H$5:$H$62,Adjustments!$D274,'Revised Apr12-May13Forecast'!AZ$5:AZ$62)</f>
        <v>2231318.0070000002</v>
      </c>
      <c r="AA274" s="747">
        <f>SUMIF('Revised Apr12-May13Forecast'!$H$5:$H$62,Adjustments!$D274,'Revised Apr12-May13Forecast'!BA$5:BA$62)</f>
        <v>299410.299</v>
      </c>
      <c r="AB274" s="747">
        <f>SUMIF('Revised Apr12-May13Forecast'!$H$5:$H$62,Adjustments!$D274,'Revised Apr12-May13Forecast'!BB$5:BB$62)</f>
        <v>499811.17699999991</v>
      </c>
      <c r="AC274" s="747">
        <f>SUMIF('Revised Apr12-May13Forecast'!$H$5:$H$62,Adjustments!$D274,'Revised Apr12-May13Forecast'!BC$5:BC$62)</f>
        <v>795836.04899999988</v>
      </c>
      <c r="AD274" s="747">
        <f>SUMIF('Revised Apr12-May13Forecast'!$H$5:$H$62,Adjustments!$D274,'Revised Apr12-May13Forecast'!BD$5:BD$62)</f>
        <v>685949.07354400004</v>
      </c>
      <c r="AE274" s="747">
        <f>SUMIF('Revised Apr12-May13Forecast'!$H$5:$H$62,Adjustments!$D274,'Revised Apr12-May13Forecast'!BE$5:BE$62)</f>
        <v>693456.97726200009</v>
      </c>
      <c r="AF274" s="747">
        <f>SUMIF('Revised Apr12-May13Forecast'!$H$5:$H$62,Adjustments!$D274,'Revised Apr12-May13Forecast'!BF$5:BF$62)</f>
        <v>704382.93610400008</v>
      </c>
      <c r="AG274" s="747">
        <f>SUMIF('Revised Apr12-May13Forecast'!$H$5:$H$62,Adjustments!$D274,'Revised Apr12-May13Forecast'!BG$5:BG$62)</f>
        <v>700616.57838800002</v>
      </c>
      <c r="AH274" s="747">
        <f>SUMIF('Revised Apr12-May13Forecast'!$H$5:$H$62,Adjustments!$D274,'Revised Apr12-May13Forecast'!BH$5:BH$62)</f>
        <v>695980.40482400008</v>
      </c>
      <c r="AI274" s="719"/>
      <c r="AJ274" s="219"/>
    </row>
    <row r="275" spans="1:36" s="14" customFormat="1">
      <c r="A275" s="1175"/>
      <c r="C275" s="2" t="s">
        <v>27</v>
      </c>
      <c r="D275" s="2" t="s">
        <v>134</v>
      </c>
      <c r="E275" s="2" t="s">
        <v>76</v>
      </c>
      <c r="F275" s="14" t="s">
        <v>3526</v>
      </c>
      <c r="G275" s="774" t="s">
        <v>354</v>
      </c>
      <c r="H275" s="792" t="s">
        <v>3527</v>
      </c>
      <c r="I275" s="2" t="s">
        <v>3522</v>
      </c>
      <c r="J275" s="2" t="str">
        <f t="shared" si="24"/>
        <v>DGNLPWA/Plant Adds/Revised Apr 12 to May 13/EPIS and Dep Exp Calc</v>
      </c>
      <c r="K275" s="799"/>
      <c r="L275" s="799"/>
      <c r="M275" s="800"/>
      <c r="N275" s="800"/>
      <c r="O275" s="800"/>
      <c r="P275" s="800"/>
      <c r="Q275" s="800"/>
      <c r="R275" s="800"/>
      <c r="S275" s="800"/>
      <c r="T275" s="800"/>
      <c r="U275" s="747">
        <f>SUMIF('Revised Apr12-May13Forecast'!$H$5:$H$62,Adjustments!$D275,'Revised Apr12-May13Forecast'!AU$5:AU$62)</f>
        <v>66957.553</v>
      </c>
      <c r="V275" s="747">
        <f>SUMIF('Revised Apr12-May13Forecast'!$H$5:$H$62,Adjustments!$D275,'Revised Apr12-May13Forecast'!AV$5:AV$62)</f>
        <v>67127.129000000015</v>
      </c>
      <c r="W275" s="747">
        <f>SUMIF('Revised Apr12-May13Forecast'!$H$5:$H$62,Adjustments!$D275,'Revised Apr12-May13Forecast'!AW$5:AW$62)</f>
        <v>403909.11222000001</v>
      </c>
      <c r="X275" s="747">
        <f>SUMIF('Revised Apr12-May13Forecast'!$H$5:$H$62,Adjustments!$D275,'Revised Apr12-May13Forecast'!AX$5:AX$62)</f>
        <v>67477.52900000001</v>
      </c>
      <c r="Y275" s="747">
        <f>SUMIF('Revised Apr12-May13Forecast'!$H$5:$H$62,Adjustments!$D275,'Revised Apr12-May13Forecast'!AY$5:AY$62)</f>
        <v>67681.508000000002</v>
      </c>
      <c r="Z275" s="747">
        <f>SUMIF('Revised Apr12-May13Forecast'!$H$5:$H$62,Adjustments!$D275,'Revised Apr12-May13Forecast'!AZ$5:AZ$62)</f>
        <v>65220.213000000003</v>
      </c>
      <c r="AA275" s="747">
        <f>SUMIF('Revised Apr12-May13Forecast'!$H$5:$H$62,Adjustments!$D275,'Revised Apr12-May13Forecast'!BA$5:BA$62)</f>
        <v>64944.748000000007</v>
      </c>
      <c r="AB275" s="747">
        <f>SUMIF('Revised Apr12-May13Forecast'!$H$5:$H$62,Adjustments!$D275,'Revised Apr12-May13Forecast'!BB$5:BB$62)</f>
        <v>301927.13699999999</v>
      </c>
      <c r="AC275" s="747">
        <f>SUMIF('Revised Apr12-May13Forecast'!$H$5:$H$62,Adjustments!$D275,'Revised Apr12-May13Forecast'!BC$5:BC$62)</f>
        <v>63277.748000000007</v>
      </c>
      <c r="AD275" s="747">
        <f>SUMIF('Revised Apr12-May13Forecast'!$H$5:$H$62,Adjustments!$D275,'Revised Apr12-May13Forecast'!BD$5:BD$62)</f>
        <v>125413.00373000001</v>
      </c>
      <c r="AE275" s="747">
        <f>SUMIF('Revised Apr12-May13Forecast'!$H$5:$H$62,Adjustments!$D275,'Revised Apr12-May13Forecast'!BE$5:BE$62)</f>
        <v>126924.62887599999</v>
      </c>
      <c r="AF275" s="747">
        <f>SUMIF('Revised Apr12-May13Forecast'!$H$5:$H$62,Adjustments!$D275,'Revised Apr12-May13Forecast'!BF$5:BF$62)</f>
        <v>130557.89429000003</v>
      </c>
      <c r="AG275" s="747">
        <f>SUMIF('Revised Apr12-May13Forecast'!$H$5:$H$62,Adjustments!$D275,'Revised Apr12-May13Forecast'!BG$5:BG$62)</f>
        <v>129690.007552</v>
      </c>
      <c r="AH275" s="747">
        <f>SUMIF('Revised Apr12-May13Forecast'!$H$5:$H$62,Adjustments!$D275,'Revised Apr12-May13Forecast'!BH$5:BH$62)</f>
        <v>127985.44901000003</v>
      </c>
      <c r="AI275" s="719"/>
      <c r="AJ275" s="219"/>
    </row>
    <row r="276" spans="1:36" s="14" customFormat="1">
      <c r="A276" s="1175"/>
      <c r="C276" s="2" t="s">
        <v>29</v>
      </c>
      <c r="D276" s="2" t="s">
        <v>135</v>
      </c>
      <c r="E276" s="2" t="s">
        <v>77</v>
      </c>
      <c r="F276" s="14" t="s">
        <v>3526</v>
      </c>
      <c r="G276" s="774" t="s">
        <v>354</v>
      </c>
      <c r="H276" s="792" t="s">
        <v>3527</v>
      </c>
      <c r="I276" s="2" t="s">
        <v>3522</v>
      </c>
      <c r="J276" s="2" t="str">
        <f t="shared" si="24"/>
        <v>DGNLPWYP/Plant Adds/Revised Apr 12 to May 13/EPIS and Dep Exp Calc</v>
      </c>
      <c r="K276" s="799"/>
      <c r="L276" s="799"/>
      <c r="M276" s="800"/>
      <c r="N276" s="800"/>
      <c r="O276" s="800"/>
      <c r="P276" s="800"/>
      <c r="Q276" s="800"/>
      <c r="R276" s="800"/>
      <c r="S276" s="800"/>
      <c r="T276" s="800"/>
      <c r="U276" s="747">
        <f>SUMIF('Revised Apr12-May13Forecast'!$H$5:$H$62,Adjustments!$D276,'Revised Apr12-May13Forecast'!AU$5:AU$62)</f>
        <v>236818.91600000003</v>
      </c>
      <c r="V276" s="747">
        <f>SUMIF('Revised Apr12-May13Forecast'!$H$5:$H$62,Adjustments!$D276,'Revised Apr12-May13Forecast'!AV$5:AV$62)</f>
        <v>240581.29300000003</v>
      </c>
      <c r="W276" s="747">
        <f>SUMIF('Revised Apr12-May13Forecast'!$H$5:$H$62,Adjustments!$D276,'Revised Apr12-May13Forecast'!AW$5:AW$62)</f>
        <v>469183.36100000003</v>
      </c>
      <c r="X276" s="747">
        <f>SUMIF('Revised Apr12-May13Forecast'!$H$5:$H$62,Adjustments!$D276,'Revised Apr12-May13Forecast'!AX$5:AX$62)</f>
        <v>517104.29300000001</v>
      </c>
      <c r="Y276" s="747">
        <f>SUMIF('Revised Apr12-May13Forecast'!$H$5:$H$62,Adjustments!$D276,'Revised Apr12-May13Forecast'!AY$5:AY$62)</f>
        <v>298489.86100000003</v>
      </c>
      <c r="Z276" s="747">
        <f>SUMIF('Revised Apr12-May13Forecast'!$H$5:$H$62,Adjustments!$D276,'Revised Apr12-May13Forecast'!AZ$5:AZ$62)</f>
        <v>627583.35600000003</v>
      </c>
      <c r="AA276" s="747">
        <f>SUMIF('Revised Apr12-May13Forecast'!$H$5:$H$62,Adjustments!$D276,'Revised Apr12-May13Forecast'!BA$5:BA$62)</f>
        <v>419959.90099999995</v>
      </c>
      <c r="AB276" s="747">
        <f>SUMIF('Revised Apr12-May13Forecast'!$H$5:$H$62,Adjustments!$D276,'Revised Apr12-May13Forecast'!BB$5:BB$62)</f>
        <v>634838.51600000006</v>
      </c>
      <c r="AC276" s="747">
        <f>SUMIF('Revised Apr12-May13Forecast'!$H$5:$H$62,Adjustments!$D276,'Revised Apr12-May13Forecast'!BC$5:BC$62)</f>
        <v>671443.86100000003</v>
      </c>
      <c r="AD276" s="747">
        <f>SUMIF('Revised Apr12-May13Forecast'!$H$5:$H$62,Adjustments!$D276,'Revised Apr12-May13Forecast'!BD$5:BD$62)</f>
        <v>284442.57652</v>
      </c>
      <c r="AE276" s="747">
        <f>SUMIF('Revised Apr12-May13Forecast'!$H$5:$H$62,Adjustments!$D276,'Revised Apr12-May13Forecast'!BE$5:BE$62)</f>
        <v>307401.330992</v>
      </c>
      <c r="AF276" s="747">
        <f>SUMIF('Revised Apr12-May13Forecast'!$H$5:$H$62,Adjustments!$D276,'Revised Apr12-May13Forecast'!BF$5:BF$62)</f>
        <v>265439.35674000002</v>
      </c>
      <c r="AG276" s="747">
        <f>SUMIF('Revised Apr12-May13Forecast'!$H$5:$H$62,Adjustments!$D276,'Revised Apr12-May13Forecast'!BG$5:BG$62)</f>
        <v>263114.39133200003</v>
      </c>
      <c r="AH276" s="747">
        <f>SUMIF('Revised Apr12-May13Forecast'!$H$5:$H$62,Adjustments!$D276,'Revised Apr12-May13Forecast'!BH$5:BH$62)</f>
        <v>266999.51300000004</v>
      </c>
      <c r="AI276" s="719"/>
      <c r="AJ276" s="219"/>
    </row>
    <row r="277" spans="1:36" s="14" customFormat="1">
      <c r="A277" s="1175"/>
      <c r="C277" s="2" t="s">
        <v>31</v>
      </c>
      <c r="D277" s="2" t="s">
        <v>136</v>
      </c>
      <c r="E277" s="2" t="s">
        <v>78</v>
      </c>
      <c r="F277" s="14" t="s">
        <v>3526</v>
      </c>
      <c r="G277" s="774" t="s">
        <v>354</v>
      </c>
      <c r="H277" s="792" t="s">
        <v>3527</v>
      </c>
      <c r="I277" s="2" t="s">
        <v>3522</v>
      </c>
      <c r="J277" s="2" t="str">
        <f t="shared" si="24"/>
        <v>DGNLPUT/Plant Adds/Revised Apr 12 to May 13/EPIS and Dep Exp Calc</v>
      </c>
      <c r="K277" s="799"/>
      <c r="L277" s="799"/>
      <c r="M277" s="800"/>
      <c r="N277" s="800"/>
      <c r="O277" s="800"/>
      <c r="P277" s="800"/>
      <c r="Q277" s="800"/>
      <c r="R277" s="800"/>
      <c r="S277" s="800"/>
      <c r="T277" s="800"/>
      <c r="U277" s="747">
        <f>SUMIF('Revised Apr12-May13Forecast'!$H$5:$H$62,Adjustments!$D277,'Revised Apr12-May13Forecast'!AU$5:AU$62)</f>
        <v>1370292.6380000003</v>
      </c>
      <c r="V277" s="747">
        <f>SUMIF('Revised Apr12-May13Forecast'!$H$5:$H$62,Adjustments!$D277,'Revised Apr12-May13Forecast'!AV$5:AV$62)</f>
        <v>789260.33699999994</v>
      </c>
      <c r="W277" s="747">
        <f>SUMIF('Revised Apr12-May13Forecast'!$H$5:$H$62,Adjustments!$D277,'Revised Apr12-May13Forecast'!AW$5:AW$62)</f>
        <v>2877773.2629999993</v>
      </c>
      <c r="X277" s="747">
        <f>SUMIF('Revised Apr12-May13Forecast'!$H$5:$H$62,Adjustments!$D277,'Revised Apr12-May13Forecast'!AX$5:AX$62)</f>
        <v>1019509.197</v>
      </c>
      <c r="Y277" s="747">
        <f>SUMIF('Revised Apr12-May13Forecast'!$H$5:$H$62,Adjustments!$D277,'Revised Apr12-May13Forecast'!AY$5:AY$62)</f>
        <v>672729.44500000007</v>
      </c>
      <c r="Z277" s="747">
        <f>SUMIF('Revised Apr12-May13Forecast'!$H$5:$H$62,Adjustments!$D277,'Revised Apr12-May13Forecast'!AZ$5:AZ$62)</f>
        <v>654154.30800000008</v>
      </c>
      <c r="AA277" s="747">
        <f>SUMIF('Revised Apr12-May13Forecast'!$H$5:$H$62,Adjustments!$D277,'Revised Apr12-May13Forecast'!BA$5:BA$62)</f>
        <v>1242511.825</v>
      </c>
      <c r="AB277" s="747">
        <f>SUMIF('Revised Apr12-May13Forecast'!$H$5:$H$62,Adjustments!$D277,'Revised Apr12-May13Forecast'!BB$5:BB$62)</f>
        <v>695795.99800000014</v>
      </c>
      <c r="AC277" s="747">
        <f>SUMIF('Revised Apr12-May13Forecast'!$H$5:$H$62,Adjustments!$D277,'Revised Apr12-May13Forecast'!BC$5:BC$62)</f>
        <v>1984399.8650000002</v>
      </c>
      <c r="AD277" s="747">
        <f>SUMIF('Revised Apr12-May13Forecast'!$H$5:$H$62,Adjustments!$D277,'Revised Apr12-May13Forecast'!BD$5:BD$62)</f>
        <v>974149.07114200003</v>
      </c>
      <c r="AE277" s="747">
        <f>SUMIF('Revised Apr12-May13Forecast'!$H$5:$H$62,Adjustments!$D277,'Revised Apr12-May13Forecast'!BE$5:BE$62)</f>
        <v>558719.01005599997</v>
      </c>
      <c r="AF277" s="747">
        <f>SUMIF('Revised Apr12-May13Forecast'!$H$5:$H$62,Adjustments!$D277,'Revised Apr12-May13Forecast'!BF$5:BF$62)</f>
        <v>506768.15614199999</v>
      </c>
      <c r="AG277" s="747">
        <f>SUMIF('Revised Apr12-May13Forecast'!$H$5:$H$62,Adjustments!$D277,'Revised Apr12-May13Forecast'!BG$5:BG$62)</f>
        <v>497665.51877600001</v>
      </c>
      <c r="AH277" s="747">
        <f>SUMIF('Revised Apr12-May13Forecast'!$H$5:$H$62,Adjustments!$D277,'Revised Apr12-May13Forecast'!BH$5:BH$62)</f>
        <v>538193.51154200011</v>
      </c>
      <c r="AI277" s="719"/>
      <c r="AJ277" s="219"/>
    </row>
    <row r="278" spans="1:36" s="14" customFormat="1">
      <c r="A278" s="1175"/>
      <c r="C278" s="2" t="s">
        <v>33</v>
      </c>
      <c r="D278" s="2" t="s">
        <v>137</v>
      </c>
      <c r="E278" s="2" t="s">
        <v>79</v>
      </c>
      <c r="F278" s="14" t="s">
        <v>3526</v>
      </c>
      <c r="G278" s="774" t="s">
        <v>354</v>
      </c>
      <c r="H278" s="792" t="s">
        <v>3527</v>
      </c>
      <c r="I278" s="2" t="s">
        <v>3522</v>
      </c>
      <c r="J278" s="2" t="str">
        <f t="shared" si="24"/>
        <v>DGNLPID/Plant Adds/Revised Apr 12 to May 13/EPIS and Dep Exp Calc</v>
      </c>
      <c r="K278" s="799"/>
      <c r="L278" s="799"/>
      <c r="M278" s="800"/>
      <c r="N278" s="800"/>
      <c r="O278" s="800"/>
      <c r="P278" s="800"/>
      <c r="Q278" s="800"/>
      <c r="R278" s="800"/>
      <c r="S278" s="800"/>
      <c r="T278" s="800"/>
      <c r="U278" s="747">
        <f>SUMIF('Revised Apr12-May13Forecast'!$H$5:$H$62,Adjustments!$D278,'Revised Apr12-May13Forecast'!AU$5:AU$62)</f>
        <v>1097622.906</v>
      </c>
      <c r="V278" s="747">
        <f>SUMIF('Revised Apr12-May13Forecast'!$H$5:$H$62,Adjustments!$D278,'Revised Apr12-May13Forecast'!AV$5:AV$62)</f>
        <v>150984.60999999999</v>
      </c>
      <c r="W278" s="747">
        <f>SUMIF('Revised Apr12-May13Forecast'!$H$5:$H$62,Adjustments!$D278,'Revised Apr12-May13Forecast'!AW$5:AW$62)</f>
        <v>152408.59399999998</v>
      </c>
      <c r="X278" s="747">
        <f>SUMIF('Revised Apr12-May13Forecast'!$H$5:$H$62,Adjustments!$D278,'Revised Apr12-May13Forecast'!AX$5:AX$62)</f>
        <v>242861.14</v>
      </c>
      <c r="Y278" s="747">
        <f>SUMIF('Revised Apr12-May13Forecast'!$H$5:$H$62,Adjustments!$D278,'Revised Apr12-May13Forecast'!AY$5:AY$62)</f>
        <v>375825.45400000003</v>
      </c>
      <c r="Z278" s="747">
        <f>SUMIF('Revised Apr12-May13Forecast'!$H$5:$H$62,Adjustments!$D278,'Revised Apr12-May13Forecast'!AZ$5:AZ$62)</f>
        <v>232714.71600000001</v>
      </c>
      <c r="AA278" s="747">
        <f>SUMIF('Revised Apr12-May13Forecast'!$H$5:$H$62,Adjustments!$D278,'Revised Apr12-May13Forecast'!BA$5:BA$62)</f>
        <v>157612.90399999998</v>
      </c>
      <c r="AB278" s="747">
        <f>SUMIF('Revised Apr12-May13Forecast'!$H$5:$H$62,Adjustments!$D278,'Revised Apr12-May13Forecast'!BB$5:BB$62)</f>
        <v>331503.576</v>
      </c>
      <c r="AC278" s="747">
        <f>SUMIF('Revised Apr12-May13Forecast'!$H$5:$H$62,Adjustments!$D278,'Revised Apr12-May13Forecast'!BC$5:BC$62)</f>
        <v>169223.85399999999</v>
      </c>
      <c r="AD278" s="747">
        <f>SUMIF('Revised Apr12-May13Forecast'!$H$5:$H$62,Adjustments!$D278,'Revised Apr12-May13Forecast'!BD$5:BD$62)</f>
        <v>148566.67975200003</v>
      </c>
      <c r="AE278" s="747">
        <f>SUMIF('Revised Apr12-May13Forecast'!$H$5:$H$62,Adjustments!$D278,'Revised Apr12-May13Forecast'!BE$5:BE$62)</f>
        <v>155865.58094400002</v>
      </c>
      <c r="AF278" s="747">
        <f>SUMIF('Revised Apr12-May13Forecast'!$H$5:$H$62,Adjustments!$D278,'Revised Apr12-May13Forecast'!BF$5:BF$62)</f>
        <v>147156.26111200001</v>
      </c>
      <c r="AG278" s="747">
        <f>SUMIF('Revised Apr12-May13Forecast'!$H$5:$H$62,Adjustments!$D278,'Revised Apr12-May13Forecast'!BG$5:BG$62)</f>
        <v>145204.04658400003</v>
      </c>
      <c r="AH278" s="747">
        <f>SUMIF('Revised Apr12-May13Forecast'!$H$5:$H$62,Adjustments!$D278,'Revised Apr12-May13Forecast'!BH$5:BH$62)</f>
        <v>148856.28039200002</v>
      </c>
      <c r="AI278" s="719"/>
      <c r="AJ278" s="219"/>
    </row>
    <row r="279" spans="1:36" s="14" customFormat="1">
      <c r="A279" s="1175"/>
      <c r="C279" s="2" t="s">
        <v>35</v>
      </c>
      <c r="D279" s="2" t="s">
        <v>138</v>
      </c>
      <c r="E279" s="2" t="s">
        <v>80</v>
      </c>
      <c r="F279" s="14" t="s">
        <v>3526</v>
      </c>
      <c r="G279" s="774" t="s">
        <v>354</v>
      </c>
      <c r="H279" s="792" t="s">
        <v>3527</v>
      </c>
      <c r="I279" s="2" t="s">
        <v>3522</v>
      </c>
      <c r="J279" s="2" t="str">
        <f t="shared" si="24"/>
        <v>DGNLPWYU/Plant Adds/Revised Apr 12 to May 13/EPIS and Dep Exp Calc</v>
      </c>
      <c r="K279" s="799"/>
      <c r="L279" s="799"/>
      <c r="M279" s="800"/>
      <c r="N279" s="800"/>
      <c r="O279" s="800"/>
      <c r="P279" s="800"/>
      <c r="Q279" s="800"/>
      <c r="R279" s="800"/>
      <c r="S279" s="800"/>
      <c r="T279" s="800"/>
      <c r="U279" s="747">
        <f>SUMIF('Revised Apr12-May13Forecast'!$H$5:$H$62,Adjustments!$D279,'Revised Apr12-May13Forecast'!AU$5:AU$62)</f>
        <v>0</v>
      </c>
      <c r="V279" s="747">
        <f>SUMIF('Revised Apr12-May13Forecast'!$H$5:$H$62,Adjustments!$D279,'Revised Apr12-May13Forecast'!AV$5:AV$62)</f>
        <v>0</v>
      </c>
      <c r="W279" s="747">
        <f>SUMIF('Revised Apr12-May13Forecast'!$H$5:$H$62,Adjustments!$D279,'Revised Apr12-May13Forecast'!AW$5:AW$62)</f>
        <v>0</v>
      </c>
      <c r="X279" s="747">
        <f>SUMIF('Revised Apr12-May13Forecast'!$H$5:$H$62,Adjustments!$D279,'Revised Apr12-May13Forecast'!AX$5:AX$62)</f>
        <v>0</v>
      </c>
      <c r="Y279" s="747">
        <f>SUMIF('Revised Apr12-May13Forecast'!$H$5:$H$62,Adjustments!$D279,'Revised Apr12-May13Forecast'!AY$5:AY$62)</f>
        <v>0</v>
      </c>
      <c r="Z279" s="747">
        <f>SUMIF('Revised Apr12-May13Forecast'!$H$5:$H$62,Adjustments!$D279,'Revised Apr12-May13Forecast'!AZ$5:AZ$62)</f>
        <v>0</v>
      </c>
      <c r="AA279" s="747">
        <f>SUMIF('Revised Apr12-May13Forecast'!$H$5:$H$62,Adjustments!$D279,'Revised Apr12-May13Forecast'!BA$5:BA$62)</f>
        <v>0</v>
      </c>
      <c r="AB279" s="747">
        <f>SUMIF('Revised Apr12-May13Forecast'!$H$5:$H$62,Adjustments!$D279,'Revised Apr12-May13Forecast'!BB$5:BB$62)</f>
        <v>0</v>
      </c>
      <c r="AC279" s="747">
        <f>SUMIF('Revised Apr12-May13Forecast'!$H$5:$H$62,Adjustments!$D279,'Revised Apr12-May13Forecast'!BC$5:BC$62)</f>
        <v>0</v>
      </c>
      <c r="AD279" s="747">
        <f>SUMIF('Revised Apr12-May13Forecast'!$H$5:$H$62,Adjustments!$D279,'Revised Apr12-May13Forecast'!BD$5:BD$62)</f>
        <v>0</v>
      </c>
      <c r="AE279" s="747">
        <f>SUMIF('Revised Apr12-May13Forecast'!$H$5:$H$62,Adjustments!$D279,'Revised Apr12-May13Forecast'!BE$5:BE$62)</f>
        <v>0</v>
      </c>
      <c r="AF279" s="747">
        <f>SUMIF('Revised Apr12-May13Forecast'!$H$5:$H$62,Adjustments!$D279,'Revised Apr12-May13Forecast'!BF$5:BF$62)</f>
        <v>0</v>
      </c>
      <c r="AG279" s="747">
        <f>SUMIF('Revised Apr12-May13Forecast'!$H$5:$H$62,Adjustments!$D279,'Revised Apr12-May13Forecast'!BG$5:BG$62)</f>
        <v>0</v>
      </c>
      <c r="AH279" s="747">
        <f>SUMIF('Revised Apr12-May13Forecast'!$H$5:$H$62,Adjustments!$D279,'Revised Apr12-May13Forecast'!BH$5:BH$62)</f>
        <v>0</v>
      </c>
      <c r="AI279" s="719"/>
      <c r="AJ279" s="219"/>
    </row>
    <row r="280" spans="1:36" s="14" customFormat="1">
      <c r="A280" s="1175"/>
      <c r="C280" s="2" t="s">
        <v>1</v>
      </c>
      <c r="D280" s="2" t="s">
        <v>139</v>
      </c>
      <c r="E280" s="2" t="s">
        <v>81</v>
      </c>
      <c r="F280" s="14" t="s">
        <v>3526</v>
      </c>
      <c r="G280" s="774" t="s">
        <v>354</v>
      </c>
      <c r="H280" s="792" t="s">
        <v>3527</v>
      </c>
      <c r="I280" s="2" t="s">
        <v>3522</v>
      </c>
      <c r="J280" s="2" t="str">
        <f t="shared" si="24"/>
        <v>DGNLPDGP/Plant Adds/Revised Apr 12 to May 13/EPIS and Dep Exp Calc</v>
      </c>
      <c r="K280" s="799"/>
      <c r="L280" s="799"/>
      <c r="M280" s="800"/>
      <c r="N280" s="800"/>
      <c r="O280" s="800"/>
      <c r="P280" s="800"/>
      <c r="Q280" s="800"/>
      <c r="R280" s="800"/>
      <c r="S280" s="800"/>
      <c r="T280" s="800"/>
      <c r="U280" s="747">
        <f>SUMIF('Revised Apr12-May13Forecast'!$H$5:$H$62,Adjustments!$D280,'Revised Apr12-May13Forecast'!AU$5:AU$62)</f>
        <v>0</v>
      </c>
      <c r="V280" s="747">
        <f>SUMIF('Revised Apr12-May13Forecast'!$H$5:$H$62,Adjustments!$D280,'Revised Apr12-May13Forecast'!AV$5:AV$62)</f>
        <v>0</v>
      </c>
      <c r="W280" s="747">
        <f>SUMIF('Revised Apr12-May13Forecast'!$H$5:$H$62,Adjustments!$D280,'Revised Apr12-May13Forecast'!AW$5:AW$62)</f>
        <v>0</v>
      </c>
      <c r="X280" s="747">
        <f>SUMIF('Revised Apr12-May13Forecast'!$H$5:$H$62,Adjustments!$D280,'Revised Apr12-May13Forecast'!AX$5:AX$62)</f>
        <v>0</v>
      </c>
      <c r="Y280" s="747">
        <f>SUMIF('Revised Apr12-May13Forecast'!$H$5:$H$62,Adjustments!$D280,'Revised Apr12-May13Forecast'!AY$5:AY$62)</f>
        <v>0</v>
      </c>
      <c r="Z280" s="747">
        <f>SUMIF('Revised Apr12-May13Forecast'!$H$5:$H$62,Adjustments!$D280,'Revised Apr12-May13Forecast'!AZ$5:AZ$62)</f>
        <v>0</v>
      </c>
      <c r="AA280" s="747">
        <f>SUMIF('Revised Apr12-May13Forecast'!$H$5:$H$62,Adjustments!$D280,'Revised Apr12-May13Forecast'!BA$5:BA$62)</f>
        <v>0</v>
      </c>
      <c r="AB280" s="747">
        <f>SUMIF('Revised Apr12-May13Forecast'!$H$5:$H$62,Adjustments!$D280,'Revised Apr12-May13Forecast'!BB$5:BB$62)</f>
        <v>0</v>
      </c>
      <c r="AC280" s="747">
        <f>SUMIF('Revised Apr12-May13Forecast'!$H$5:$H$62,Adjustments!$D280,'Revised Apr12-May13Forecast'!BC$5:BC$62)</f>
        <v>0</v>
      </c>
      <c r="AD280" s="747">
        <f>SUMIF('Revised Apr12-May13Forecast'!$H$5:$H$62,Adjustments!$D280,'Revised Apr12-May13Forecast'!BD$5:BD$62)</f>
        <v>0</v>
      </c>
      <c r="AE280" s="747">
        <f>SUMIF('Revised Apr12-May13Forecast'!$H$5:$H$62,Adjustments!$D280,'Revised Apr12-May13Forecast'!BE$5:BE$62)</f>
        <v>0</v>
      </c>
      <c r="AF280" s="747">
        <f>SUMIF('Revised Apr12-May13Forecast'!$H$5:$H$62,Adjustments!$D280,'Revised Apr12-May13Forecast'!BF$5:BF$62)</f>
        <v>0</v>
      </c>
      <c r="AG280" s="747">
        <f>SUMIF('Revised Apr12-May13Forecast'!$H$5:$H$62,Adjustments!$D280,'Revised Apr12-May13Forecast'!BG$5:BG$62)</f>
        <v>0</v>
      </c>
      <c r="AH280" s="747">
        <f>SUMIF('Revised Apr12-May13Forecast'!$H$5:$H$62,Adjustments!$D280,'Revised Apr12-May13Forecast'!BH$5:BH$62)</f>
        <v>0</v>
      </c>
      <c r="AI280" s="719"/>
      <c r="AJ280" s="219"/>
    </row>
    <row r="281" spans="1:36" s="14" customFormat="1">
      <c r="A281" s="1175"/>
      <c r="C281" s="2" t="s">
        <v>5</v>
      </c>
      <c r="D281" s="2" t="s">
        <v>140</v>
      </c>
      <c r="E281" s="2" t="s">
        <v>82</v>
      </c>
      <c r="F281" s="14" t="s">
        <v>3526</v>
      </c>
      <c r="G281" s="774" t="s">
        <v>354</v>
      </c>
      <c r="H281" s="792" t="s">
        <v>3527</v>
      </c>
      <c r="I281" s="2" t="s">
        <v>3522</v>
      </c>
      <c r="J281" s="2" t="str">
        <f t="shared" si="24"/>
        <v>DGNLPDGU/Plant Adds/Revised Apr 12 to May 13/EPIS and Dep Exp Calc</v>
      </c>
      <c r="K281" s="799"/>
      <c r="L281" s="799"/>
      <c r="M281" s="800"/>
      <c r="N281" s="800"/>
      <c r="O281" s="800"/>
      <c r="P281" s="800"/>
      <c r="Q281" s="800"/>
      <c r="R281" s="800"/>
      <c r="S281" s="800"/>
      <c r="T281" s="800"/>
      <c r="U281" s="747">
        <f>SUMIF('Revised Apr12-May13Forecast'!$H$5:$H$62,Adjustments!$D281,'Revised Apr12-May13Forecast'!AU$5:AU$62)</f>
        <v>0</v>
      </c>
      <c r="V281" s="747">
        <f>SUMIF('Revised Apr12-May13Forecast'!$H$5:$H$62,Adjustments!$D281,'Revised Apr12-May13Forecast'!AV$5:AV$62)</f>
        <v>0</v>
      </c>
      <c r="W281" s="747">
        <f>SUMIF('Revised Apr12-May13Forecast'!$H$5:$H$62,Adjustments!$D281,'Revised Apr12-May13Forecast'!AW$5:AW$62)</f>
        <v>0</v>
      </c>
      <c r="X281" s="747">
        <f>SUMIF('Revised Apr12-May13Forecast'!$H$5:$H$62,Adjustments!$D281,'Revised Apr12-May13Forecast'!AX$5:AX$62)</f>
        <v>0</v>
      </c>
      <c r="Y281" s="747">
        <f>SUMIF('Revised Apr12-May13Forecast'!$H$5:$H$62,Adjustments!$D281,'Revised Apr12-May13Forecast'!AY$5:AY$62)</f>
        <v>0</v>
      </c>
      <c r="Z281" s="747">
        <f>SUMIF('Revised Apr12-May13Forecast'!$H$5:$H$62,Adjustments!$D281,'Revised Apr12-May13Forecast'!AZ$5:AZ$62)</f>
        <v>0</v>
      </c>
      <c r="AA281" s="747">
        <f>SUMIF('Revised Apr12-May13Forecast'!$H$5:$H$62,Adjustments!$D281,'Revised Apr12-May13Forecast'!BA$5:BA$62)</f>
        <v>0</v>
      </c>
      <c r="AB281" s="747">
        <f>SUMIF('Revised Apr12-May13Forecast'!$H$5:$H$62,Adjustments!$D281,'Revised Apr12-May13Forecast'!BB$5:BB$62)</f>
        <v>0</v>
      </c>
      <c r="AC281" s="747">
        <f>SUMIF('Revised Apr12-May13Forecast'!$H$5:$H$62,Adjustments!$D281,'Revised Apr12-May13Forecast'!BC$5:BC$62)</f>
        <v>0</v>
      </c>
      <c r="AD281" s="747">
        <f>SUMIF('Revised Apr12-May13Forecast'!$H$5:$H$62,Adjustments!$D281,'Revised Apr12-May13Forecast'!BD$5:BD$62)</f>
        <v>0</v>
      </c>
      <c r="AE281" s="747">
        <f>SUMIF('Revised Apr12-May13Forecast'!$H$5:$H$62,Adjustments!$D281,'Revised Apr12-May13Forecast'!BE$5:BE$62)</f>
        <v>0</v>
      </c>
      <c r="AF281" s="747">
        <f>SUMIF('Revised Apr12-May13Forecast'!$H$5:$H$62,Adjustments!$D281,'Revised Apr12-May13Forecast'!BF$5:BF$62)</f>
        <v>0</v>
      </c>
      <c r="AG281" s="747">
        <f>SUMIF('Revised Apr12-May13Forecast'!$H$5:$H$62,Adjustments!$D281,'Revised Apr12-May13Forecast'!BG$5:BG$62)</f>
        <v>0</v>
      </c>
      <c r="AH281" s="747">
        <f>SUMIF('Revised Apr12-May13Forecast'!$H$5:$H$62,Adjustments!$D281,'Revised Apr12-May13Forecast'!BH$5:BH$62)</f>
        <v>0</v>
      </c>
      <c r="AI281" s="719"/>
      <c r="AJ281" s="219"/>
    </row>
    <row r="282" spans="1:36" s="14" customFormat="1">
      <c r="A282" s="1175"/>
      <c r="C282" s="2" t="s">
        <v>7</v>
      </c>
      <c r="D282" s="2" t="s">
        <v>141</v>
      </c>
      <c r="E282" s="2" t="s">
        <v>83</v>
      </c>
      <c r="F282" s="14" t="s">
        <v>3526</v>
      </c>
      <c r="G282" s="774" t="s">
        <v>354</v>
      </c>
      <c r="H282" s="792" t="s">
        <v>3527</v>
      </c>
      <c r="I282" s="2" t="s">
        <v>3522</v>
      </c>
      <c r="J282" s="2" t="str">
        <f t="shared" si="24"/>
        <v>DGNLPSG/Plant Adds/Revised Apr 12 to May 13/EPIS and Dep Exp Calc</v>
      </c>
      <c r="K282" s="799"/>
      <c r="L282" s="799"/>
      <c r="M282" s="800"/>
      <c r="N282" s="800"/>
      <c r="O282" s="800"/>
      <c r="P282" s="800"/>
      <c r="Q282" s="800"/>
      <c r="R282" s="800"/>
      <c r="S282" s="800"/>
      <c r="T282" s="800"/>
      <c r="U282" s="747">
        <f>SUMIF('Revised Apr12-May13Forecast'!$H$5:$H$62,Adjustments!$D282,'Revised Apr12-May13Forecast'!AU$5:AU$62)</f>
        <v>2250</v>
      </c>
      <c r="V282" s="747">
        <f>SUMIF('Revised Apr12-May13Forecast'!$H$5:$H$62,Adjustments!$D282,'Revised Apr12-May13Forecast'!AV$5:AV$62)</f>
        <v>177935.76</v>
      </c>
      <c r="W282" s="747">
        <f>SUMIF('Revised Apr12-May13Forecast'!$H$5:$H$62,Adjustments!$D282,'Revised Apr12-May13Forecast'!AW$5:AW$62)</f>
        <v>631915.13</v>
      </c>
      <c r="X282" s="747">
        <f>SUMIF('Revised Apr12-May13Forecast'!$H$5:$H$62,Adjustments!$D282,'Revised Apr12-May13Forecast'!AX$5:AX$62)</f>
        <v>226560</v>
      </c>
      <c r="Y282" s="747">
        <f>SUMIF('Revised Apr12-May13Forecast'!$H$5:$H$62,Adjustments!$D282,'Revised Apr12-May13Forecast'!AY$5:AY$62)</f>
        <v>959550</v>
      </c>
      <c r="Z282" s="747">
        <f>SUMIF('Revised Apr12-May13Forecast'!$H$5:$H$62,Adjustments!$D282,'Revised Apr12-May13Forecast'!AZ$5:AZ$62)</f>
        <v>1145209.1000000001</v>
      </c>
      <c r="AA282" s="747">
        <f>SUMIF('Revised Apr12-May13Forecast'!$H$5:$H$62,Adjustments!$D282,'Revised Apr12-May13Forecast'!BA$5:BA$62)</f>
        <v>1623004</v>
      </c>
      <c r="AB282" s="747">
        <f>SUMIF('Revised Apr12-May13Forecast'!$H$5:$H$62,Adjustments!$D282,'Revised Apr12-May13Forecast'!BB$5:BB$62)</f>
        <v>12000</v>
      </c>
      <c r="AC282" s="747">
        <f>SUMIF('Revised Apr12-May13Forecast'!$H$5:$H$62,Adjustments!$D282,'Revised Apr12-May13Forecast'!BC$5:BC$62)</f>
        <v>3670632.45</v>
      </c>
      <c r="AD282" s="747">
        <f>SUMIF('Revised Apr12-May13Forecast'!$H$5:$H$62,Adjustments!$D282,'Revised Apr12-May13Forecast'!BD$5:BD$62)</f>
        <v>6108</v>
      </c>
      <c r="AE282" s="747">
        <f>SUMIF('Revised Apr12-May13Forecast'!$H$5:$H$62,Adjustments!$D282,'Revised Apr12-May13Forecast'!BE$5:BE$62)</f>
        <v>5090</v>
      </c>
      <c r="AF282" s="747">
        <f>SUMIF('Revised Apr12-May13Forecast'!$H$5:$H$62,Adjustments!$D282,'Revised Apr12-May13Forecast'!BF$5:BF$62)</f>
        <v>2036</v>
      </c>
      <c r="AG282" s="747">
        <f>SUMIF('Revised Apr12-May13Forecast'!$H$5:$H$62,Adjustments!$D282,'Revised Apr12-May13Forecast'!BG$5:BG$62)</f>
        <v>1527</v>
      </c>
      <c r="AH282" s="747">
        <f>SUMIF('Revised Apr12-May13Forecast'!$H$5:$H$62,Adjustments!$D282,'Revised Apr12-May13Forecast'!BH$5:BH$62)</f>
        <v>1527</v>
      </c>
      <c r="AI282" s="719"/>
      <c r="AJ282" s="219"/>
    </row>
    <row r="283" spans="1:36" s="14" customFormat="1">
      <c r="A283" s="1175"/>
      <c r="C283" s="2" t="s">
        <v>38</v>
      </c>
      <c r="D283" s="2" t="s">
        <v>142</v>
      </c>
      <c r="E283" s="2" t="s">
        <v>84</v>
      </c>
      <c r="F283" s="14" t="s">
        <v>3526</v>
      </c>
      <c r="G283" s="774" t="s">
        <v>354</v>
      </c>
      <c r="H283" s="792" t="s">
        <v>3527</v>
      </c>
      <c r="I283" s="2" t="s">
        <v>3522</v>
      </c>
      <c r="J283" s="2" t="str">
        <f t="shared" si="24"/>
        <v>DGNLPSO/Plant Adds/Revised Apr 12 to May 13/EPIS and Dep Exp Calc</v>
      </c>
      <c r="K283" s="799"/>
      <c r="L283" s="799"/>
      <c r="M283" s="800"/>
      <c r="N283" s="800"/>
      <c r="O283" s="800"/>
      <c r="P283" s="800"/>
      <c r="Q283" s="800"/>
      <c r="R283" s="800"/>
      <c r="S283" s="800"/>
      <c r="T283" s="800"/>
      <c r="U283" s="747">
        <f>SUMIF('Revised Apr12-May13Forecast'!$H$5:$H$62,Adjustments!$D283,'Revised Apr12-May13Forecast'!AU$5:AU$62)</f>
        <v>289879.62221361289</v>
      </c>
      <c r="V283" s="747">
        <f>SUMIF('Revised Apr12-May13Forecast'!$H$5:$H$62,Adjustments!$D283,'Revised Apr12-May13Forecast'!AV$5:AV$62)</f>
        <v>247734.36890299115</v>
      </c>
      <c r="W283" s="747">
        <f>SUMIF('Revised Apr12-May13Forecast'!$H$5:$H$62,Adjustments!$D283,'Revised Apr12-May13Forecast'!AW$5:AW$62)</f>
        <v>668839.72105190856</v>
      </c>
      <c r="X283" s="747">
        <f>SUMIF('Revised Apr12-May13Forecast'!$H$5:$H$62,Adjustments!$D283,'Revised Apr12-May13Forecast'!AX$5:AX$62)</f>
        <v>1022994.7665300252</v>
      </c>
      <c r="Y283" s="747">
        <f>SUMIF('Revised Apr12-May13Forecast'!$H$5:$H$62,Adjustments!$D283,'Revised Apr12-May13Forecast'!AY$5:AY$62)</f>
        <v>676991.18107037758</v>
      </c>
      <c r="Z283" s="747">
        <f>SUMIF('Revised Apr12-May13Forecast'!$H$5:$H$62,Adjustments!$D283,'Revised Apr12-May13Forecast'!AZ$5:AZ$62)</f>
        <v>890289.32139617065</v>
      </c>
      <c r="AA283" s="747">
        <f>SUMIF('Revised Apr12-May13Forecast'!$H$5:$H$62,Adjustments!$D283,'Revised Apr12-May13Forecast'!BA$5:BA$62)</f>
        <v>1635593.1359218899</v>
      </c>
      <c r="AB283" s="747">
        <f>SUMIF('Revised Apr12-May13Forecast'!$H$5:$H$62,Adjustments!$D283,'Revised Apr12-May13Forecast'!BB$5:BB$62)</f>
        <v>1923891.7556727405</v>
      </c>
      <c r="AC283" s="747">
        <f>SUMIF('Revised Apr12-May13Forecast'!$H$5:$H$62,Adjustments!$D283,'Revised Apr12-May13Forecast'!BC$5:BC$62)</f>
        <v>2309634.5959177325</v>
      </c>
      <c r="AD283" s="747">
        <f>SUMIF('Revised Apr12-May13Forecast'!$H$5:$H$62,Adjustments!$D283,'Revised Apr12-May13Forecast'!BD$5:BD$62)</f>
        <v>1615254.1822045813</v>
      </c>
      <c r="AE283" s="747">
        <f>SUMIF('Revised Apr12-May13Forecast'!$H$5:$H$62,Adjustments!$D283,'Revised Apr12-May13Forecast'!BE$5:BE$62)</f>
        <v>383931.79868707765</v>
      </c>
      <c r="AF283" s="747">
        <f>SUMIF('Revised Apr12-May13Forecast'!$H$5:$H$62,Adjustments!$D283,'Revised Apr12-May13Forecast'!BF$5:BF$62)</f>
        <v>320077.51805613679</v>
      </c>
      <c r="AG283" s="747">
        <f>SUMIF('Revised Apr12-May13Forecast'!$H$5:$H$62,Adjustments!$D283,'Revised Apr12-May13Forecast'!BG$5:BG$62)</f>
        <v>328171.17483676423</v>
      </c>
      <c r="AH283" s="747">
        <f>SUMIF('Revised Apr12-May13Forecast'!$H$5:$H$62,Adjustments!$D283,'Revised Apr12-May13Forecast'!BH$5:BH$62)</f>
        <v>1145714.9913776247</v>
      </c>
      <c r="AI283" s="719"/>
      <c r="AJ283" s="219"/>
    </row>
    <row r="284" spans="1:36" s="14" customFormat="1">
      <c r="A284" s="1175"/>
      <c r="C284" s="2" t="s">
        <v>12</v>
      </c>
      <c r="D284" s="2" t="s">
        <v>143</v>
      </c>
      <c r="E284" s="2" t="s">
        <v>85</v>
      </c>
      <c r="F284" s="14" t="s">
        <v>3526</v>
      </c>
      <c r="G284" s="774" t="s">
        <v>354</v>
      </c>
      <c r="H284" s="792" t="s">
        <v>3527</v>
      </c>
      <c r="I284" s="2" t="s">
        <v>3522</v>
      </c>
      <c r="J284" s="2" t="str">
        <f t="shared" si="24"/>
        <v>DGNLPSSGCH/Plant Adds/Revised Apr 12 to May 13/EPIS and Dep Exp Calc</v>
      </c>
      <c r="K284" s="799"/>
      <c r="L284" s="799"/>
      <c r="M284" s="800"/>
      <c r="N284" s="800"/>
      <c r="O284" s="800"/>
      <c r="P284" s="800"/>
      <c r="Q284" s="800"/>
      <c r="R284" s="800"/>
      <c r="S284" s="800"/>
      <c r="T284" s="800"/>
      <c r="U284" s="747">
        <f>SUMIF('Revised Apr12-May13Forecast'!$H$5:$H$62,Adjustments!$D284,'Revised Apr12-May13Forecast'!AU$5:AU$62)</f>
        <v>0</v>
      </c>
      <c r="V284" s="747">
        <f>SUMIF('Revised Apr12-May13Forecast'!$H$5:$H$62,Adjustments!$D284,'Revised Apr12-May13Forecast'!AV$5:AV$62)</f>
        <v>0</v>
      </c>
      <c r="W284" s="747">
        <f>SUMIF('Revised Apr12-May13Forecast'!$H$5:$H$62,Adjustments!$D284,'Revised Apr12-May13Forecast'!AW$5:AW$62)</f>
        <v>0</v>
      </c>
      <c r="X284" s="747">
        <f>SUMIF('Revised Apr12-May13Forecast'!$H$5:$H$62,Adjustments!$D284,'Revised Apr12-May13Forecast'!AX$5:AX$62)</f>
        <v>0</v>
      </c>
      <c r="Y284" s="747">
        <f>SUMIF('Revised Apr12-May13Forecast'!$H$5:$H$62,Adjustments!$D284,'Revised Apr12-May13Forecast'!AY$5:AY$62)</f>
        <v>0</v>
      </c>
      <c r="Z284" s="747">
        <f>SUMIF('Revised Apr12-May13Forecast'!$H$5:$H$62,Adjustments!$D284,'Revised Apr12-May13Forecast'!AZ$5:AZ$62)</f>
        <v>0</v>
      </c>
      <c r="AA284" s="747">
        <f>SUMIF('Revised Apr12-May13Forecast'!$H$5:$H$62,Adjustments!$D284,'Revised Apr12-May13Forecast'!BA$5:BA$62)</f>
        <v>0</v>
      </c>
      <c r="AB284" s="747">
        <f>SUMIF('Revised Apr12-May13Forecast'!$H$5:$H$62,Adjustments!$D284,'Revised Apr12-May13Forecast'!BB$5:BB$62)</f>
        <v>0</v>
      </c>
      <c r="AC284" s="747">
        <f>SUMIF('Revised Apr12-May13Forecast'!$H$5:$H$62,Adjustments!$D284,'Revised Apr12-May13Forecast'!BC$5:BC$62)</f>
        <v>0</v>
      </c>
      <c r="AD284" s="747">
        <f>SUMIF('Revised Apr12-May13Forecast'!$H$5:$H$62,Adjustments!$D284,'Revised Apr12-May13Forecast'!BD$5:BD$62)</f>
        <v>0</v>
      </c>
      <c r="AE284" s="747">
        <f>SUMIF('Revised Apr12-May13Forecast'!$H$5:$H$62,Adjustments!$D284,'Revised Apr12-May13Forecast'!BE$5:BE$62)</f>
        <v>0</v>
      </c>
      <c r="AF284" s="747">
        <f>SUMIF('Revised Apr12-May13Forecast'!$H$5:$H$62,Adjustments!$D284,'Revised Apr12-May13Forecast'!BF$5:BF$62)</f>
        <v>0</v>
      </c>
      <c r="AG284" s="747">
        <f>SUMIF('Revised Apr12-May13Forecast'!$H$5:$H$62,Adjustments!$D284,'Revised Apr12-May13Forecast'!BG$5:BG$62)</f>
        <v>0</v>
      </c>
      <c r="AH284" s="747">
        <f>SUMIF('Revised Apr12-May13Forecast'!$H$5:$H$62,Adjustments!$D284,'Revised Apr12-May13Forecast'!BH$5:BH$62)</f>
        <v>0</v>
      </c>
      <c r="AI284" s="719"/>
      <c r="AJ284" s="219"/>
    </row>
    <row r="285" spans="1:36" s="14" customFormat="1">
      <c r="A285" s="1175"/>
      <c r="C285" s="2" t="s">
        <v>19</v>
      </c>
      <c r="D285" s="2" t="s">
        <v>144</v>
      </c>
      <c r="E285" s="2" t="s">
        <v>86</v>
      </c>
      <c r="F285" s="14" t="s">
        <v>3526</v>
      </c>
      <c r="G285" s="774" t="s">
        <v>354</v>
      </c>
      <c r="H285" s="792" t="s">
        <v>3527</v>
      </c>
      <c r="I285" s="2" t="s">
        <v>3522</v>
      </c>
      <c r="J285" s="2" t="str">
        <f t="shared" si="24"/>
        <v>DGNLPSSGCT/Plant Adds/Revised Apr 12 to May 13/EPIS and Dep Exp Calc</v>
      </c>
      <c r="K285" s="799"/>
      <c r="L285" s="799"/>
      <c r="M285" s="800"/>
      <c r="N285" s="800"/>
      <c r="O285" s="800"/>
      <c r="P285" s="800"/>
      <c r="Q285" s="800"/>
      <c r="R285" s="800"/>
      <c r="S285" s="800"/>
      <c r="T285" s="800"/>
      <c r="U285" s="747">
        <f>SUMIF('Revised Apr12-May13Forecast'!$H$5:$H$62,Adjustments!$D285,'Revised Apr12-May13Forecast'!AU$5:AU$62)</f>
        <v>0</v>
      </c>
      <c r="V285" s="747">
        <f>SUMIF('Revised Apr12-May13Forecast'!$H$5:$H$62,Adjustments!$D285,'Revised Apr12-May13Forecast'!AV$5:AV$62)</f>
        <v>0</v>
      </c>
      <c r="W285" s="747">
        <f>SUMIF('Revised Apr12-May13Forecast'!$H$5:$H$62,Adjustments!$D285,'Revised Apr12-May13Forecast'!AW$5:AW$62)</f>
        <v>0</v>
      </c>
      <c r="X285" s="747">
        <f>SUMIF('Revised Apr12-May13Forecast'!$H$5:$H$62,Adjustments!$D285,'Revised Apr12-May13Forecast'!AX$5:AX$62)</f>
        <v>0</v>
      </c>
      <c r="Y285" s="747">
        <f>SUMIF('Revised Apr12-May13Forecast'!$H$5:$H$62,Adjustments!$D285,'Revised Apr12-May13Forecast'!AY$5:AY$62)</f>
        <v>0</v>
      </c>
      <c r="Z285" s="747">
        <f>SUMIF('Revised Apr12-May13Forecast'!$H$5:$H$62,Adjustments!$D285,'Revised Apr12-May13Forecast'!AZ$5:AZ$62)</f>
        <v>0</v>
      </c>
      <c r="AA285" s="747">
        <f>SUMIF('Revised Apr12-May13Forecast'!$H$5:$H$62,Adjustments!$D285,'Revised Apr12-May13Forecast'!BA$5:BA$62)</f>
        <v>0</v>
      </c>
      <c r="AB285" s="747">
        <f>SUMIF('Revised Apr12-May13Forecast'!$H$5:$H$62,Adjustments!$D285,'Revised Apr12-May13Forecast'!BB$5:BB$62)</f>
        <v>0</v>
      </c>
      <c r="AC285" s="747">
        <f>SUMIF('Revised Apr12-May13Forecast'!$H$5:$H$62,Adjustments!$D285,'Revised Apr12-May13Forecast'!BC$5:BC$62)</f>
        <v>0</v>
      </c>
      <c r="AD285" s="747">
        <f>SUMIF('Revised Apr12-May13Forecast'!$H$5:$H$62,Adjustments!$D285,'Revised Apr12-May13Forecast'!BD$5:BD$62)</f>
        <v>0</v>
      </c>
      <c r="AE285" s="747">
        <f>SUMIF('Revised Apr12-May13Forecast'!$H$5:$H$62,Adjustments!$D285,'Revised Apr12-May13Forecast'!BE$5:BE$62)</f>
        <v>0</v>
      </c>
      <c r="AF285" s="747">
        <f>SUMIF('Revised Apr12-May13Forecast'!$H$5:$H$62,Adjustments!$D285,'Revised Apr12-May13Forecast'!BF$5:BF$62)</f>
        <v>0</v>
      </c>
      <c r="AG285" s="747">
        <f>SUMIF('Revised Apr12-May13Forecast'!$H$5:$H$62,Adjustments!$D285,'Revised Apr12-May13Forecast'!BG$5:BG$62)</f>
        <v>0</v>
      </c>
      <c r="AH285" s="747">
        <f>SUMIF('Revised Apr12-May13Forecast'!$H$5:$H$62,Adjustments!$D285,'Revised Apr12-May13Forecast'!BH$5:BH$62)</f>
        <v>0</v>
      </c>
      <c r="AI285" s="719"/>
      <c r="AJ285" s="219"/>
    </row>
    <row r="286" spans="1:36" s="14" customFormat="1">
      <c r="A286" s="1175"/>
      <c r="C286" s="2" t="s">
        <v>40</v>
      </c>
      <c r="D286" s="2" t="s">
        <v>145</v>
      </c>
      <c r="E286" s="2" t="s">
        <v>87</v>
      </c>
      <c r="F286" s="14" t="s">
        <v>3526</v>
      </c>
      <c r="G286" s="774" t="s">
        <v>354</v>
      </c>
      <c r="H286" s="792" t="s">
        <v>3527</v>
      </c>
      <c r="I286" s="2" t="s">
        <v>3522</v>
      </c>
      <c r="J286" s="2" t="str">
        <f t="shared" si="24"/>
        <v>DGNLPCN/Plant Adds/Revised Apr 12 to May 13/EPIS and Dep Exp Calc</v>
      </c>
      <c r="K286" s="799"/>
      <c r="L286" s="799"/>
      <c r="M286" s="800"/>
      <c r="N286" s="800"/>
      <c r="O286" s="800"/>
      <c r="P286" s="800"/>
      <c r="Q286" s="800"/>
      <c r="R286" s="800"/>
      <c r="S286" s="800"/>
      <c r="T286" s="800"/>
      <c r="U286" s="747">
        <f>SUMIF('Revised Apr12-May13Forecast'!$H$5:$H$62,Adjustments!$D286,'Revised Apr12-May13Forecast'!AU$5:AU$62)</f>
        <v>0</v>
      </c>
      <c r="V286" s="747">
        <f>SUMIF('Revised Apr12-May13Forecast'!$H$5:$H$62,Adjustments!$D286,'Revised Apr12-May13Forecast'!AV$5:AV$62)</f>
        <v>0</v>
      </c>
      <c r="W286" s="747">
        <f>SUMIF('Revised Apr12-May13Forecast'!$H$5:$H$62,Adjustments!$D286,'Revised Apr12-May13Forecast'!AW$5:AW$62)</f>
        <v>0</v>
      </c>
      <c r="X286" s="747">
        <f>SUMIF('Revised Apr12-May13Forecast'!$H$5:$H$62,Adjustments!$D286,'Revised Apr12-May13Forecast'!AX$5:AX$62)</f>
        <v>0</v>
      </c>
      <c r="Y286" s="747">
        <f>SUMIF('Revised Apr12-May13Forecast'!$H$5:$H$62,Adjustments!$D286,'Revised Apr12-May13Forecast'!AY$5:AY$62)</f>
        <v>0</v>
      </c>
      <c r="Z286" s="747">
        <f>SUMIF('Revised Apr12-May13Forecast'!$H$5:$H$62,Adjustments!$D286,'Revised Apr12-May13Forecast'!AZ$5:AZ$62)</f>
        <v>0</v>
      </c>
      <c r="AA286" s="747">
        <f>SUMIF('Revised Apr12-May13Forecast'!$H$5:$H$62,Adjustments!$D286,'Revised Apr12-May13Forecast'!BA$5:BA$62)</f>
        <v>0</v>
      </c>
      <c r="AB286" s="747">
        <f>SUMIF('Revised Apr12-May13Forecast'!$H$5:$H$62,Adjustments!$D286,'Revised Apr12-May13Forecast'!BB$5:BB$62)</f>
        <v>0</v>
      </c>
      <c r="AC286" s="747">
        <f>SUMIF('Revised Apr12-May13Forecast'!$H$5:$H$62,Adjustments!$D286,'Revised Apr12-May13Forecast'!BC$5:BC$62)</f>
        <v>0</v>
      </c>
      <c r="AD286" s="747">
        <f>SUMIF('Revised Apr12-May13Forecast'!$H$5:$H$62,Adjustments!$D286,'Revised Apr12-May13Forecast'!BD$5:BD$62)</f>
        <v>0</v>
      </c>
      <c r="AE286" s="747">
        <f>SUMIF('Revised Apr12-May13Forecast'!$H$5:$H$62,Adjustments!$D286,'Revised Apr12-May13Forecast'!BE$5:BE$62)</f>
        <v>0</v>
      </c>
      <c r="AF286" s="747">
        <f>SUMIF('Revised Apr12-May13Forecast'!$H$5:$H$62,Adjustments!$D286,'Revised Apr12-May13Forecast'!BF$5:BF$62)</f>
        <v>0</v>
      </c>
      <c r="AG286" s="747">
        <f>SUMIF('Revised Apr12-May13Forecast'!$H$5:$H$62,Adjustments!$D286,'Revised Apr12-May13Forecast'!BG$5:BG$62)</f>
        <v>0</v>
      </c>
      <c r="AH286" s="747">
        <f>SUMIF('Revised Apr12-May13Forecast'!$H$5:$H$62,Adjustments!$D286,'Revised Apr12-May13Forecast'!BH$5:BH$62)</f>
        <v>0</v>
      </c>
      <c r="AI286" s="719"/>
      <c r="AJ286" s="219"/>
    </row>
    <row r="287" spans="1:36" s="14" customFormat="1">
      <c r="A287" s="1175"/>
      <c r="C287" s="2" t="s">
        <v>42</v>
      </c>
      <c r="D287" s="2" t="s">
        <v>146</v>
      </c>
      <c r="E287" s="2" t="s">
        <v>88</v>
      </c>
      <c r="F287" s="14" t="s">
        <v>3526</v>
      </c>
      <c r="G287" s="774" t="s">
        <v>354</v>
      </c>
      <c r="H287" s="792" t="s">
        <v>3527</v>
      </c>
      <c r="I287" s="2" t="s">
        <v>3522</v>
      </c>
      <c r="J287" s="2" t="str">
        <f t="shared" si="24"/>
        <v>DGNLPSE/Plant Adds/Revised Apr 12 to May 13/EPIS and Dep Exp Calc</v>
      </c>
      <c r="K287" s="799"/>
      <c r="L287" s="799"/>
      <c r="M287" s="800"/>
      <c r="N287" s="800"/>
      <c r="O287" s="800"/>
      <c r="P287" s="800"/>
      <c r="Q287" s="800"/>
      <c r="R287" s="800"/>
      <c r="S287" s="800"/>
      <c r="T287" s="800"/>
      <c r="U287" s="747">
        <f>SUMIF('Revised Apr12-May13Forecast'!$H$5:$H$62,Adjustments!$D287,'Revised Apr12-May13Forecast'!AU$5:AU$62)</f>
        <v>0</v>
      </c>
      <c r="V287" s="747">
        <f>SUMIF('Revised Apr12-May13Forecast'!$H$5:$H$62,Adjustments!$D287,'Revised Apr12-May13Forecast'!AV$5:AV$62)</f>
        <v>0</v>
      </c>
      <c r="W287" s="747">
        <f>SUMIF('Revised Apr12-May13Forecast'!$H$5:$H$62,Adjustments!$D287,'Revised Apr12-May13Forecast'!AW$5:AW$62)</f>
        <v>0</v>
      </c>
      <c r="X287" s="747">
        <f>SUMIF('Revised Apr12-May13Forecast'!$H$5:$H$62,Adjustments!$D287,'Revised Apr12-May13Forecast'!AX$5:AX$62)</f>
        <v>0</v>
      </c>
      <c r="Y287" s="747">
        <f>SUMIF('Revised Apr12-May13Forecast'!$H$5:$H$62,Adjustments!$D287,'Revised Apr12-May13Forecast'!AY$5:AY$62)</f>
        <v>0</v>
      </c>
      <c r="Z287" s="747">
        <f>SUMIF('Revised Apr12-May13Forecast'!$H$5:$H$62,Adjustments!$D287,'Revised Apr12-May13Forecast'!AZ$5:AZ$62)</f>
        <v>0</v>
      </c>
      <c r="AA287" s="747">
        <f>SUMIF('Revised Apr12-May13Forecast'!$H$5:$H$62,Adjustments!$D287,'Revised Apr12-May13Forecast'!BA$5:BA$62)</f>
        <v>0</v>
      </c>
      <c r="AB287" s="747">
        <f>SUMIF('Revised Apr12-May13Forecast'!$H$5:$H$62,Adjustments!$D287,'Revised Apr12-May13Forecast'!BB$5:BB$62)</f>
        <v>0</v>
      </c>
      <c r="AC287" s="747">
        <f>SUMIF('Revised Apr12-May13Forecast'!$H$5:$H$62,Adjustments!$D287,'Revised Apr12-May13Forecast'!BC$5:BC$62)</f>
        <v>0</v>
      </c>
      <c r="AD287" s="747">
        <f>SUMIF('Revised Apr12-May13Forecast'!$H$5:$H$62,Adjustments!$D287,'Revised Apr12-May13Forecast'!BD$5:BD$62)</f>
        <v>0</v>
      </c>
      <c r="AE287" s="747">
        <f>SUMIF('Revised Apr12-May13Forecast'!$H$5:$H$62,Adjustments!$D287,'Revised Apr12-May13Forecast'!BE$5:BE$62)</f>
        <v>0</v>
      </c>
      <c r="AF287" s="747">
        <f>SUMIF('Revised Apr12-May13Forecast'!$H$5:$H$62,Adjustments!$D287,'Revised Apr12-May13Forecast'!BF$5:BF$62)</f>
        <v>0</v>
      </c>
      <c r="AG287" s="747">
        <f>SUMIF('Revised Apr12-May13Forecast'!$H$5:$H$62,Adjustments!$D287,'Revised Apr12-May13Forecast'!BG$5:BG$62)</f>
        <v>0</v>
      </c>
      <c r="AH287" s="747">
        <f>SUMIF('Revised Apr12-May13Forecast'!$H$5:$H$62,Adjustments!$D287,'Revised Apr12-May13Forecast'!BH$5:BH$62)</f>
        <v>0</v>
      </c>
      <c r="AI287" s="719"/>
      <c r="AJ287" s="219"/>
    </row>
    <row r="288" spans="1:36" s="14" customFormat="1">
      <c r="A288" s="1175"/>
      <c r="C288" s="2" t="s">
        <v>42</v>
      </c>
      <c r="D288" s="2" t="s">
        <v>147</v>
      </c>
      <c r="E288" s="2" t="s">
        <v>89</v>
      </c>
      <c r="F288" s="14" t="s">
        <v>3526</v>
      </c>
      <c r="G288" s="774" t="s">
        <v>354</v>
      </c>
      <c r="H288" s="792" t="s">
        <v>3527</v>
      </c>
      <c r="I288" s="2" t="s">
        <v>3522</v>
      </c>
      <c r="J288" s="2" t="str">
        <f t="shared" si="24"/>
        <v>DMNGPSE/Plant Adds/Revised Apr 12 to May 13/EPIS and Dep Exp Calc</v>
      </c>
      <c r="K288" s="799"/>
      <c r="L288" s="799"/>
      <c r="M288" s="800"/>
      <c r="N288" s="800"/>
      <c r="O288" s="800"/>
      <c r="P288" s="800"/>
      <c r="Q288" s="800"/>
      <c r="R288" s="800"/>
      <c r="S288" s="800"/>
      <c r="T288" s="800"/>
      <c r="U288" s="747">
        <f>SUMIF('Revised Apr12-May13Forecast'!$H$5:$H$62,Adjustments!$D288,'Revised Apr12-May13Forecast'!AU$5:AU$62)</f>
        <v>189000</v>
      </c>
      <c r="V288" s="747">
        <f>SUMIF('Revised Apr12-May13Forecast'!$H$5:$H$62,Adjustments!$D288,'Revised Apr12-May13Forecast'!AV$5:AV$62)</f>
        <v>997000</v>
      </c>
      <c r="W288" s="747">
        <f>SUMIF('Revised Apr12-May13Forecast'!$H$5:$H$62,Adjustments!$D288,'Revised Apr12-May13Forecast'!AW$5:AW$62)</f>
        <v>1203000</v>
      </c>
      <c r="X288" s="747">
        <f>SUMIF('Revised Apr12-May13Forecast'!$H$5:$H$62,Adjustments!$D288,'Revised Apr12-May13Forecast'!AX$5:AX$62)</f>
        <v>1417000</v>
      </c>
      <c r="Y288" s="747">
        <f>SUMIF('Revised Apr12-May13Forecast'!$H$5:$H$62,Adjustments!$D288,'Revised Apr12-May13Forecast'!AY$5:AY$62)</f>
        <v>487000</v>
      </c>
      <c r="Z288" s="747">
        <f>SUMIF('Revised Apr12-May13Forecast'!$H$5:$H$62,Adjustments!$D288,'Revised Apr12-May13Forecast'!AZ$5:AZ$62)</f>
        <v>282000</v>
      </c>
      <c r="AA288" s="747">
        <f>SUMIF('Revised Apr12-May13Forecast'!$H$5:$H$62,Adjustments!$D288,'Revised Apr12-May13Forecast'!BA$5:BA$62)</f>
        <v>367000</v>
      </c>
      <c r="AB288" s="747">
        <f>SUMIF('Revised Apr12-May13Forecast'!$H$5:$H$62,Adjustments!$D288,'Revised Apr12-May13Forecast'!BB$5:BB$62)</f>
        <v>401000</v>
      </c>
      <c r="AC288" s="747">
        <f>SUMIF('Revised Apr12-May13Forecast'!$H$5:$H$62,Adjustments!$D288,'Revised Apr12-May13Forecast'!BC$5:BC$62)</f>
        <v>4268263.0999999996</v>
      </c>
      <c r="AD288" s="747">
        <f>SUMIF('Revised Apr12-May13Forecast'!$H$5:$H$62,Adjustments!$D288,'Revised Apr12-May13Forecast'!BD$5:BD$62)</f>
        <v>15000</v>
      </c>
      <c r="AE288" s="747">
        <f>SUMIF('Revised Apr12-May13Forecast'!$H$5:$H$62,Adjustments!$D288,'Revised Apr12-May13Forecast'!BE$5:BE$62)</f>
        <v>48000</v>
      </c>
      <c r="AF288" s="747">
        <f>SUMIF('Revised Apr12-May13Forecast'!$H$5:$H$62,Adjustments!$D288,'Revised Apr12-May13Forecast'!BF$5:BF$62)</f>
        <v>225000</v>
      </c>
      <c r="AG288" s="747">
        <f>SUMIF('Revised Apr12-May13Forecast'!$H$5:$H$62,Adjustments!$D288,'Revised Apr12-May13Forecast'!BG$5:BG$62)</f>
        <v>48000</v>
      </c>
      <c r="AH288" s="747">
        <f>SUMIF('Revised Apr12-May13Forecast'!$H$5:$H$62,Adjustments!$D288,'Revised Apr12-May13Forecast'!BH$5:BH$62)</f>
        <v>488000</v>
      </c>
      <c r="AI288" s="719"/>
      <c r="AJ288" s="219"/>
    </row>
    <row r="289" spans="1:36" s="14" customFormat="1">
      <c r="A289" s="1175"/>
      <c r="C289" s="3" t="s">
        <v>22</v>
      </c>
      <c r="D289" s="2" t="s">
        <v>149</v>
      </c>
      <c r="E289" s="2" t="s">
        <v>90</v>
      </c>
      <c r="F289" s="14" t="s">
        <v>3526</v>
      </c>
      <c r="G289" s="774" t="s">
        <v>354</v>
      </c>
      <c r="H289" s="792" t="s">
        <v>3527</v>
      </c>
      <c r="I289" s="2" t="s">
        <v>3522</v>
      </c>
      <c r="J289" s="2" t="str">
        <f t="shared" si="24"/>
        <v>AINTPCA/Plant Adds/Revised Apr 12 to May 13/EPIS and Dep Exp Calc</v>
      </c>
      <c r="K289" s="799"/>
      <c r="L289" s="799"/>
      <c r="M289" s="800"/>
      <c r="N289" s="800"/>
      <c r="O289" s="800"/>
      <c r="P289" s="800"/>
      <c r="Q289" s="800"/>
      <c r="R289" s="800"/>
      <c r="S289" s="800"/>
      <c r="T289" s="800"/>
      <c r="U289" s="747">
        <f>SUMIF('Revised Apr12-May13Forecast'!$H$5:$H$62,Adjustments!$D289,'Revised Apr12-May13Forecast'!AU$5:AU$62)</f>
        <v>0</v>
      </c>
      <c r="V289" s="747">
        <f>SUMIF('Revised Apr12-May13Forecast'!$H$5:$H$62,Adjustments!$D289,'Revised Apr12-May13Forecast'!AV$5:AV$62)</f>
        <v>0</v>
      </c>
      <c r="W289" s="747">
        <f>SUMIF('Revised Apr12-May13Forecast'!$H$5:$H$62,Adjustments!$D289,'Revised Apr12-May13Forecast'!AW$5:AW$62)</f>
        <v>0</v>
      </c>
      <c r="X289" s="747">
        <f>SUMIF('Revised Apr12-May13Forecast'!$H$5:$H$62,Adjustments!$D289,'Revised Apr12-May13Forecast'!AX$5:AX$62)</f>
        <v>0</v>
      </c>
      <c r="Y289" s="747">
        <f>SUMIF('Revised Apr12-May13Forecast'!$H$5:$H$62,Adjustments!$D289,'Revised Apr12-May13Forecast'!AY$5:AY$62)</f>
        <v>0</v>
      </c>
      <c r="Z289" s="747">
        <f>SUMIF('Revised Apr12-May13Forecast'!$H$5:$H$62,Adjustments!$D289,'Revised Apr12-May13Forecast'!AZ$5:AZ$62)</f>
        <v>0</v>
      </c>
      <c r="AA289" s="747">
        <f>SUMIF('Revised Apr12-May13Forecast'!$H$5:$H$62,Adjustments!$D289,'Revised Apr12-May13Forecast'!BA$5:BA$62)</f>
        <v>0</v>
      </c>
      <c r="AB289" s="747">
        <f>SUMIF('Revised Apr12-May13Forecast'!$H$5:$H$62,Adjustments!$D289,'Revised Apr12-May13Forecast'!BB$5:BB$62)</f>
        <v>0</v>
      </c>
      <c r="AC289" s="747">
        <f>SUMIF('Revised Apr12-May13Forecast'!$H$5:$H$62,Adjustments!$D289,'Revised Apr12-May13Forecast'!BC$5:BC$62)</f>
        <v>0</v>
      </c>
      <c r="AD289" s="747">
        <f>SUMIF('Revised Apr12-May13Forecast'!$H$5:$H$62,Adjustments!$D289,'Revised Apr12-May13Forecast'!BD$5:BD$62)</f>
        <v>0</v>
      </c>
      <c r="AE289" s="747">
        <f>SUMIF('Revised Apr12-May13Forecast'!$H$5:$H$62,Adjustments!$D289,'Revised Apr12-May13Forecast'!BE$5:BE$62)</f>
        <v>0</v>
      </c>
      <c r="AF289" s="747">
        <f>SUMIF('Revised Apr12-May13Forecast'!$H$5:$H$62,Adjustments!$D289,'Revised Apr12-May13Forecast'!BF$5:BF$62)</f>
        <v>0</v>
      </c>
      <c r="AG289" s="747">
        <f>SUMIF('Revised Apr12-May13Forecast'!$H$5:$H$62,Adjustments!$D289,'Revised Apr12-May13Forecast'!BG$5:BG$62)</f>
        <v>0</v>
      </c>
      <c r="AH289" s="747">
        <f>SUMIF('Revised Apr12-May13Forecast'!$H$5:$H$62,Adjustments!$D289,'Revised Apr12-May13Forecast'!BH$5:BH$62)</f>
        <v>0</v>
      </c>
      <c r="AI289" s="719"/>
      <c r="AJ289" s="219"/>
    </row>
    <row r="290" spans="1:36" s="14" customFormat="1">
      <c r="A290" s="1175"/>
      <c r="C290" s="3" t="s">
        <v>40</v>
      </c>
      <c r="D290" s="2" t="s">
        <v>150</v>
      </c>
      <c r="E290" s="2" t="s">
        <v>91</v>
      </c>
      <c r="F290" s="14" t="s">
        <v>3526</v>
      </c>
      <c r="G290" s="774" t="s">
        <v>354</v>
      </c>
      <c r="H290" s="792" t="s">
        <v>3527</v>
      </c>
      <c r="I290" s="2" t="s">
        <v>3522</v>
      </c>
      <c r="J290" s="2" t="str">
        <f t="shared" si="24"/>
        <v>AINTPCN/Plant Adds/Revised Apr 12 to May 13/EPIS and Dep Exp Calc</v>
      </c>
      <c r="K290" s="799"/>
      <c r="L290" s="799"/>
      <c r="M290" s="800"/>
      <c r="N290" s="800"/>
      <c r="O290" s="800"/>
      <c r="P290" s="800"/>
      <c r="Q290" s="800"/>
      <c r="R290" s="800"/>
      <c r="S290" s="800"/>
      <c r="T290" s="800"/>
      <c r="U290" s="747">
        <f>SUMIF('Revised Apr12-May13Forecast'!$H$5:$H$62,Adjustments!$D290,'Revised Apr12-May13Forecast'!AU$5:AU$62)</f>
        <v>0</v>
      </c>
      <c r="V290" s="747">
        <f>SUMIF('Revised Apr12-May13Forecast'!$H$5:$H$62,Adjustments!$D290,'Revised Apr12-May13Forecast'!AV$5:AV$62)</f>
        <v>0</v>
      </c>
      <c r="W290" s="747">
        <f>SUMIF('Revised Apr12-May13Forecast'!$H$5:$H$62,Adjustments!$D290,'Revised Apr12-May13Forecast'!AW$5:AW$62)</f>
        <v>0</v>
      </c>
      <c r="X290" s="747">
        <f>SUMIF('Revised Apr12-May13Forecast'!$H$5:$H$62,Adjustments!$D290,'Revised Apr12-May13Forecast'!AX$5:AX$62)</f>
        <v>0</v>
      </c>
      <c r="Y290" s="747">
        <f>SUMIF('Revised Apr12-May13Forecast'!$H$5:$H$62,Adjustments!$D290,'Revised Apr12-May13Forecast'!AY$5:AY$62)</f>
        <v>0</v>
      </c>
      <c r="Z290" s="747">
        <f>SUMIF('Revised Apr12-May13Forecast'!$H$5:$H$62,Adjustments!$D290,'Revised Apr12-May13Forecast'!AZ$5:AZ$62)</f>
        <v>0</v>
      </c>
      <c r="AA290" s="747">
        <f>SUMIF('Revised Apr12-May13Forecast'!$H$5:$H$62,Adjustments!$D290,'Revised Apr12-May13Forecast'!BA$5:BA$62)</f>
        <v>0</v>
      </c>
      <c r="AB290" s="747">
        <f>SUMIF('Revised Apr12-May13Forecast'!$H$5:$H$62,Adjustments!$D290,'Revised Apr12-May13Forecast'!BB$5:BB$62)</f>
        <v>0</v>
      </c>
      <c r="AC290" s="747">
        <f>SUMIF('Revised Apr12-May13Forecast'!$H$5:$H$62,Adjustments!$D290,'Revised Apr12-May13Forecast'!BC$5:BC$62)</f>
        <v>0</v>
      </c>
      <c r="AD290" s="747">
        <f>SUMIF('Revised Apr12-May13Forecast'!$H$5:$H$62,Adjustments!$D290,'Revised Apr12-May13Forecast'!BD$5:BD$62)</f>
        <v>0</v>
      </c>
      <c r="AE290" s="747">
        <f>SUMIF('Revised Apr12-May13Forecast'!$H$5:$H$62,Adjustments!$D290,'Revised Apr12-May13Forecast'!BE$5:BE$62)</f>
        <v>0</v>
      </c>
      <c r="AF290" s="747">
        <f>SUMIF('Revised Apr12-May13Forecast'!$H$5:$H$62,Adjustments!$D290,'Revised Apr12-May13Forecast'!BF$5:BF$62)</f>
        <v>0</v>
      </c>
      <c r="AG290" s="747">
        <f>SUMIF('Revised Apr12-May13Forecast'!$H$5:$H$62,Adjustments!$D290,'Revised Apr12-May13Forecast'!BG$5:BG$62)</f>
        <v>0</v>
      </c>
      <c r="AH290" s="747">
        <f>SUMIF('Revised Apr12-May13Forecast'!$H$5:$H$62,Adjustments!$D290,'Revised Apr12-May13Forecast'!BH$5:BH$62)</f>
        <v>0</v>
      </c>
      <c r="AI290" s="719"/>
      <c r="AJ290" s="219"/>
    </row>
    <row r="291" spans="1:36" s="14" customFormat="1">
      <c r="A291" s="1175"/>
      <c r="C291" s="4" t="s">
        <v>33</v>
      </c>
      <c r="D291" s="2" t="s">
        <v>153</v>
      </c>
      <c r="E291" s="2" t="s">
        <v>94</v>
      </c>
      <c r="F291" s="14" t="s">
        <v>3526</v>
      </c>
      <c r="G291" s="774" t="s">
        <v>354</v>
      </c>
      <c r="H291" s="792" t="s">
        <v>3527</v>
      </c>
      <c r="I291" s="2" t="s">
        <v>3522</v>
      </c>
      <c r="J291" s="2" t="str">
        <f t="shared" si="24"/>
        <v>AINTPID/Plant Adds/Revised Apr 12 to May 13/EPIS and Dep Exp Calc</v>
      </c>
      <c r="K291" s="799"/>
      <c r="L291" s="799"/>
      <c r="M291" s="800"/>
      <c r="N291" s="800"/>
      <c r="O291" s="800"/>
      <c r="P291" s="800"/>
      <c r="Q291" s="800"/>
      <c r="R291" s="800"/>
      <c r="S291" s="800"/>
      <c r="T291" s="800"/>
      <c r="U291" s="747">
        <f>SUMIF('Revised Apr12-May13Forecast'!$H$5:$H$62,Adjustments!$D291,'Revised Apr12-May13Forecast'!AU$5:AU$62)</f>
        <v>0</v>
      </c>
      <c r="V291" s="747">
        <f>SUMIF('Revised Apr12-May13Forecast'!$H$5:$H$62,Adjustments!$D291,'Revised Apr12-May13Forecast'!AV$5:AV$62)</f>
        <v>0</v>
      </c>
      <c r="W291" s="747">
        <f>SUMIF('Revised Apr12-May13Forecast'!$H$5:$H$62,Adjustments!$D291,'Revised Apr12-May13Forecast'!AW$5:AW$62)</f>
        <v>0</v>
      </c>
      <c r="X291" s="747">
        <f>SUMIF('Revised Apr12-May13Forecast'!$H$5:$H$62,Adjustments!$D291,'Revised Apr12-May13Forecast'!AX$5:AX$62)</f>
        <v>0</v>
      </c>
      <c r="Y291" s="747">
        <f>SUMIF('Revised Apr12-May13Forecast'!$H$5:$H$62,Adjustments!$D291,'Revised Apr12-May13Forecast'!AY$5:AY$62)</f>
        <v>0</v>
      </c>
      <c r="Z291" s="747">
        <f>SUMIF('Revised Apr12-May13Forecast'!$H$5:$H$62,Adjustments!$D291,'Revised Apr12-May13Forecast'!AZ$5:AZ$62)</f>
        <v>0</v>
      </c>
      <c r="AA291" s="747">
        <f>SUMIF('Revised Apr12-May13Forecast'!$H$5:$H$62,Adjustments!$D291,'Revised Apr12-May13Forecast'!BA$5:BA$62)</f>
        <v>0</v>
      </c>
      <c r="AB291" s="747">
        <f>SUMIF('Revised Apr12-May13Forecast'!$H$5:$H$62,Adjustments!$D291,'Revised Apr12-May13Forecast'!BB$5:BB$62)</f>
        <v>0</v>
      </c>
      <c r="AC291" s="747">
        <f>SUMIF('Revised Apr12-May13Forecast'!$H$5:$H$62,Adjustments!$D291,'Revised Apr12-May13Forecast'!BC$5:BC$62)</f>
        <v>0</v>
      </c>
      <c r="AD291" s="747">
        <f>SUMIF('Revised Apr12-May13Forecast'!$H$5:$H$62,Adjustments!$D291,'Revised Apr12-May13Forecast'!BD$5:BD$62)</f>
        <v>0</v>
      </c>
      <c r="AE291" s="747">
        <f>SUMIF('Revised Apr12-May13Forecast'!$H$5:$H$62,Adjustments!$D291,'Revised Apr12-May13Forecast'!BE$5:BE$62)</f>
        <v>0</v>
      </c>
      <c r="AF291" s="747">
        <f>SUMIF('Revised Apr12-May13Forecast'!$H$5:$H$62,Adjustments!$D291,'Revised Apr12-May13Forecast'!BF$5:BF$62)</f>
        <v>0</v>
      </c>
      <c r="AG291" s="747">
        <f>SUMIF('Revised Apr12-May13Forecast'!$H$5:$H$62,Adjustments!$D291,'Revised Apr12-May13Forecast'!BG$5:BG$62)</f>
        <v>0</v>
      </c>
      <c r="AH291" s="747">
        <f>SUMIF('Revised Apr12-May13Forecast'!$H$5:$H$62,Adjustments!$D291,'Revised Apr12-May13Forecast'!BH$5:BH$62)</f>
        <v>0</v>
      </c>
      <c r="AI291" s="719"/>
      <c r="AJ291" s="219"/>
    </row>
    <row r="292" spans="1:36" s="14" customFormat="1">
      <c r="A292" s="1175"/>
      <c r="C292" s="3" t="s">
        <v>25</v>
      </c>
      <c r="D292" s="2" t="s">
        <v>154</v>
      </c>
      <c r="E292" s="2" t="s">
        <v>95</v>
      </c>
      <c r="F292" s="14" t="s">
        <v>3526</v>
      </c>
      <c r="G292" s="774" t="s">
        <v>354</v>
      </c>
      <c r="H292" s="792" t="s">
        <v>3527</v>
      </c>
      <c r="I292" s="2" t="s">
        <v>3522</v>
      </c>
      <c r="J292" s="2" t="str">
        <f t="shared" si="24"/>
        <v>AINTPOR/Plant Adds/Revised Apr 12 to May 13/EPIS and Dep Exp Calc</v>
      </c>
      <c r="K292" s="799"/>
      <c r="L292" s="799"/>
      <c r="M292" s="800"/>
      <c r="N292" s="800"/>
      <c r="O292" s="800"/>
      <c r="P292" s="800"/>
      <c r="Q292" s="800"/>
      <c r="R292" s="800"/>
      <c r="S292" s="800"/>
      <c r="T292" s="800"/>
      <c r="U292" s="747">
        <f>SUMIF('Revised Apr12-May13Forecast'!$H$5:$H$62,Adjustments!$D292,'Revised Apr12-May13Forecast'!AU$5:AU$62)</f>
        <v>0</v>
      </c>
      <c r="V292" s="747">
        <f>SUMIF('Revised Apr12-May13Forecast'!$H$5:$H$62,Adjustments!$D292,'Revised Apr12-May13Forecast'!AV$5:AV$62)</f>
        <v>0</v>
      </c>
      <c r="W292" s="747">
        <f>SUMIF('Revised Apr12-May13Forecast'!$H$5:$H$62,Adjustments!$D292,'Revised Apr12-May13Forecast'!AW$5:AW$62)</f>
        <v>0</v>
      </c>
      <c r="X292" s="747">
        <f>SUMIF('Revised Apr12-May13Forecast'!$H$5:$H$62,Adjustments!$D292,'Revised Apr12-May13Forecast'!AX$5:AX$62)</f>
        <v>0</v>
      </c>
      <c r="Y292" s="747">
        <f>SUMIF('Revised Apr12-May13Forecast'!$H$5:$H$62,Adjustments!$D292,'Revised Apr12-May13Forecast'!AY$5:AY$62)</f>
        <v>0</v>
      </c>
      <c r="Z292" s="747">
        <f>SUMIF('Revised Apr12-May13Forecast'!$H$5:$H$62,Adjustments!$D292,'Revised Apr12-May13Forecast'!AZ$5:AZ$62)</f>
        <v>0</v>
      </c>
      <c r="AA292" s="747">
        <f>SUMIF('Revised Apr12-May13Forecast'!$H$5:$H$62,Adjustments!$D292,'Revised Apr12-May13Forecast'!BA$5:BA$62)</f>
        <v>0</v>
      </c>
      <c r="AB292" s="747">
        <f>SUMIF('Revised Apr12-May13Forecast'!$H$5:$H$62,Adjustments!$D292,'Revised Apr12-May13Forecast'!BB$5:BB$62)</f>
        <v>0</v>
      </c>
      <c r="AC292" s="747">
        <f>SUMIF('Revised Apr12-May13Forecast'!$H$5:$H$62,Adjustments!$D292,'Revised Apr12-May13Forecast'!BC$5:BC$62)</f>
        <v>0</v>
      </c>
      <c r="AD292" s="747">
        <f>SUMIF('Revised Apr12-May13Forecast'!$H$5:$H$62,Adjustments!$D292,'Revised Apr12-May13Forecast'!BD$5:BD$62)</f>
        <v>0</v>
      </c>
      <c r="AE292" s="747">
        <f>SUMIF('Revised Apr12-May13Forecast'!$H$5:$H$62,Adjustments!$D292,'Revised Apr12-May13Forecast'!BE$5:BE$62)</f>
        <v>0</v>
      </c>
      <c r="AF292" s="747">
        <f>SUMIF('Revised Apr12-May13Forecast'!$H$5:$H$62,Adjustments!$D292,'Revised Apr12-May13Forecast'!BF$5:BF$62)</f>
        <v>0</v>
      </c>
      <c r="AG292" s="747">
        <f>SUMIF('Revised Apr12-May13Forecast'!$H$5:$H$62,Adjustments!$D292,'Revised Apr12-May13Forecast'!BG$5:BG$62)</f>
        <v>0</v>
      </c>
      <c r="AH292" s="747">
        <f>SUMIF('Revised Apr12-May13Forecast'!$H$5:$H$62,Adjustments!$D292,'Revised Apr12-May13Forecast'!BH$5:BH$62)</f>
        <v>0</v>
      </c>
      <c r="AI292" s="719"/>
      <c r="AJ292" s="219"/>
    </row>
    <row r="293" spans="1:36" s="14" customFormat="1">
      <c r="A293" s="1175"/>
      <c r="C293" s="3" t="s">
        <v>42</v>
      </c>
      <c r="D293" s="2" t="s">
        <v>155</v>
      </c>
      <c r="E293" s="2" t="s">
        <v>96</v>
      </c>
      <c r="F293" s="14" t="s">
        <v>3526</v>
      </c>
      <c r="G293" s="774" t="s">
        <v>354</v>
      </c>
      <c r="H293" s="792" t="s">
        <v>3527</v>
      </c>
      <c r="I293" s="2" t="s">
        <v>3522</v>
      </c>
      <c r="J293" s="2" t="str">
        <f t="shared" si="24"/>
        <v>AINTPSE/Plant Adds/Revised Apr 12 to May 13/EPIS and Dep Exp Calc</v>
      </c>
      <c r="K293" s="799"/>
      <c r="L293" s="799"/>
      <c r="M293" s="800"/>
      <c r="N293" s="800"/>
      <c r="O293" s="800"/>
      <c r="P293" s="800"/>
      <c r="Q293" s="800"/>
      <c r="R293" s="800"/>
      <c r="S293" s="800"/>
      <c r="T293" s="800"/>
      <c r="U293" s="747">
        <f>SUMIF('Revised Apr12-May13Forecast'!$H$5:$H$62,Adjustments!$D293,'Revised Apr12-May13Forecast'!AU$5:AU$62)</f>
        <v>0</v>
      </c>
      <c r="V293" s="747">
        <f>SUMIF('Revised Apr12-May13Forecast'!$H$5:$H$62,Adjustments!$D293,'Revised Apr12-May13Forecast'!AV$5:AV$62)</f>
        <v>0</v>
      </c>
      <c r="W293" s="747">
        <f>SUMIF('Revised Apr12-May13Forecast'!$H$5:$H$62,Adjustments!$D293,'Revised Apr12-May13Forecast'!AW$5:AW$62)</f>
        <v>0</v>
      </c>
      <c r="X293" s="747">
        <f>SUMIF('Revised Apr12-May13Forecast'!$H$5:$H$62,Adjustments!$D293,'Revised Apr12-May13Forecast'!AX$5:AX$62)</f>
        <v>0</v>
      </c>
      <c r="Y293" s="747">
        <f>SUMIF('Revised Apr12-May13Forecast'!$H$5:$H$62,Adjustments!$D293,'Revised Apr12-May13Forecast'!AY$5:AY$62)</f>
        <v>0</v>
      </c>
      <c r="Z293" s="747">
        <f>SUMIF('Revised Apr12-May13Forecast'!$H$5:$H$62,Adjustments!$D293,'Revised Apr12-May13Forecast'!AZ$5:AZ$62)</f>
        <v>0</v>
      </c>
      <c r="AA293" s="747">
        <f>SUMIF('Revised Apr12-May13Forecast'!$H$5:$H$62,Adjustments!$D293,'Revised Apr12-May13Forecast'!BA$5:BA$62)</f>
        <v>0</v>
      </c>
      <c r="AB293" s="747">
        <f>SUMIF('Revised Apr12-May13Forecast'!$H$5:$H$62,Adjustments!$D293,'Revised Apr12-May13Forecast'!BB$5:BB$62)</f>
        <v>0</v>
      </c>
      <c r="AC293" s="747">
        <f>SUMIF('Revised Apr12-May13Forecast'!$H$5:$H$62,Adjustments!$D293,'Revised Apr12-May13Forecast'!BC$5:BC$62)</f>
        <v>0</v>
      </c>
      <c r="AD293" s="747">
        <f>SUMIF('Revised Apr12-May13Forecast'!$H$5:$H$62,Adjustments!$D293,'Revised Apr12-May13Forecast'!BD$5:BD$62)</f>
        <v>0</v>
      </c>
      <c r="AE293" s="747">
        <f>SUMIF('Revised Apr12-May13Forecast'!$H$5:$H$62,Adjustments!$D293,'Revised Apr12-May13Forecast'!BE$5:BE$62)</f>
        <v>0</v>
      </c>
      <c r="AF293" s="747">
        <f>SUMIF('Revised Apr12-May13Forecast'!$H$5:$H$62,Adjustments!$D293,'Revised Apr12-May13Forecast'!BF$5:BF$62)</f>
        <v>0</v>
      </c>
      <c r="AG293" s="747">
        <f>SUMIF('Revised Apr12-May13Forecast'!$H$5:$H$62,Adjustments!$D293,'Revised Apr12-May13Forecast'!BG$5:BG$62)</f>
        <v>0</v>
      </c>
      <c r="AH293" s="747">
        <f>SUMIF('Revised Apr12-May13Forecast'!$H$5:$H$62,Adjustments!$D293,'Revised Apr12-May13Forecast'!BH$5:BH$62)</f>
        <v>0</v>
      </c>
      <c r="AI293" s="719"/>
      <c r="AJ293" s="219"/>
    </row>
    <row r="294" spans="1:36" s="14" customFormat="1">
      <c r="A294" s="1175"/>
      <c r="C294" s="3" t="s">
        <v>7</v>
      </c>
      <c r="D294" s="2" t="s">
        <v>156</v>
      </c>
      <c r="E294" s="2" t="s">
        <v>97</v>
      </c>
      <c r="F294" s="14" t="s">
        <v>3526</v>
      </c>
      <c r="G294" s="774" t="s">
        <v>354</v>
      </c>
      <c r="H294" s="792" t="s">
        <v>3527</v>
      </c>
      <c r="I294" s="2" t="s">
        <v>3522</v>
      </c>
      <c r="J294" s="2" t="str">
        <f t="shared" si="24"/>
        <v>AINTPSG/Plant Adds/Revised Apr 12 to May 13/EPIS and Dep Exp Calc</v>
      </c>
      <c r="K294" s="799"/>
      <c r="L294" s="799"/>
      <c r="M294" s="800"/>
      <c r="N294" s="800"/>
      <c r="O294" s="800"/>
      <c r="P294" s="800"/>
      <c r="Q294" s="800"/>
      <c r="R294" s="800"/>
      <c r="S294" s="800"/>
      <c r="T294" s="800"/>
      <c r="U294" s="747">
        <f>SUMIF('Revised Apr12-May13Forecast'!$H$5:$H$62,Adjustments!$D294,'Revised Apr12-May13Forecast'!AU$5:AU$62)</f>
        <v>0</v>
      </c>
      <c r="V294" s="747">
        <f>SUMIF('Revised Apr12-May13Forecast'!$H$5:$H$62,Adjustments!$D294,'Revised Apr12-May13Forecast'!AV$5:AV$62)</f>
        <v>0</v>
      </c>
      <c r="W294" s="747">
        <f>SUMIF('Revised Apr12-May13Forecast'!$H$5:$H$62,Adjustments!$D294,'Revised Apr12-May13Forecast'!AW$5:AW$62)</f>
        <v>0</v>
      </c>
      <c r="X294" s="747">
        <f>SUMIF('Revised Apr12-May13Forecast'!$H$5:$H$62,Adjustments!$D294,'Revised Apr12-May13Forecast'!AX$5:AX$62)</f>
        <v>0</v>
      </c>
      <c r="Y294" s="747">
        <f>SUMIF('Revised Apr12-May13Forecast'!$H$5:$H$62,Adjustments!$D294,'Revised Apr12-May13Forecast'!AY$5:AY$62)</f>
        <v>0</v>
      </c>
      <c r="Z294" s="747">
        <f>SUMIF('Revised Apr12-May13Forecast'!$H$5:$H$62,Adjustments!$D294,'Revised Apr12-May13Forecast'!AZ$5:AZ$62)</f>
        <v>0</v>
      </c>
      <c r="AA294" s="747">
        <f>SUMIF('Revised Apr12-May13Forecast'!$H$5:$H$62,Adjustments!$D294,'Revised Apr12-May13Forecast'!BA$5:BA$62)</f>
        <v>751161.51</v>
      </c>
      <c r="AB294" s="747">
        <f>SUMIF('Revised Apr12-May13Forecast'!$H$5:$H$62,Adjustments!$D294,'Revised Apr12-May13Forecast'!BB$5:BB$62)</f>
        <v>2576838.41</v>
      </c>
      <c r="AC294" s="747">
        <f>SUMIF('Revised Apr12-May13Forecast'!$H$5:$H$62,Adjustments!$D294,'Revised Apr12-May13Forecast'!BC$5:BC$62)</f>
        <v>1489410.6799999997</v>
      </c>
      <c r="AD294" s="747">
        <f>SUMIF('Revised Apr12-May13Forecast'!$H$5:$H$62,Adjustments!$D294,'Revised Apr12-May13Forecast'!BD$5:BD$62)</f>
        <v>0</v>
      </c>
      <c r="AE294" s="747">
        <f>SUMIF('Revised Apr12-May13Forecast'!$H$5:$H$62,Adjustments!$D294,'Revised Apr12-May13Forecast'!BE$5:BE$62)</f>
        <v>0</v>
      </c>
      <c r="AF294" s="747">
        <f>SUMIF('Revised Apr12-May13Forecast'!$H$5:$H$62,Adjustments!$D294,'Revised Apr12-May13Forecast'!BF$5:BF$62)</f>
        <v>0</v>
      </c>
      <c r="AG294" s="747">
        <f>SUMIF('Revised Apr12-May13Forecast'!$H$5:$H$62,Adjustments!$D294,'Revised Apr12-May13Forecast'!BG$5:BG$62)</f>
        <v>0</v>
      </c>
      <c r="AH294" s="747">
        <f>SUMIF('Revised Apr12-May13Forecast'!$H$5:$H$62,Adjustments!$D294,'Revised Apr12-May13Forecast'!BH$5:BH$62)</f>
        <v>0</v>
      </c>
      <c r="AI294" s="719"/>
      <c r="AJ294" s="219"/>
    </row>
    <row r="295" spans="1:36" s="14" customFormat="1">
      <c r="A295" s="1175"/>
      <c r="C295" s="3" t="s">
        <v>14</v>
      </c>
      <c r="D295" s="2" t="s">
        <v>157</v>
      </c>
      <c r="E295" s="2" t="s">
        <v>98</v>
      </c>
      <c r="F295" s="14" t="s">
        <v>3526</v>
      </c>
      <c r="G295" s="774" t="s">
        <v>354</v>
      </c>
      <c r="H295" s="792" t="s">
        <v>3527</v>
      </c>
      <c r="I295" s="2" t="s">
        <v>3522</v>
      </c>
      <c r="J295" s="2" t="str">
        <f t="shared" si="24"/>
        <v>AINTPSG-P/Plant Adds/Revised Apr 12 to May 13/EPIS and Dep Exp Calc</v>
      </c>
      <c r="K295" s="799"/>
      <c r="L295" s="799"/>
      <c r="M295" s="800"/>
      <c r="N295" s="800"/>
      <c r="O295" s="800"/>
      <c r="P295" s="800"/>
      <c r="Q295" s="800"/>
      <c r="R295" s="800"/>
      <c r="S295" s="800"/>
      <c r="T295" s="800"/>
      <c r="U295" s="747">
        <f>SUMIF('Revised Apr12-May13Forecast'!$H$5:$H$62,Adjustments!$D295,'Revised Apr12-May13Forecast'!AU$5:AU$62)</f>
        <v>0</v>
      </c>
      <c r="V295" s="747">
        <f>SUMIF('Revised Apr12-May13Forecast'!$H$5:$H$62,Adjustments!$D295,'Revised Apr12-May13Forecast'!AV$5:AV$62)</f>
        <v>0</v>
      </c>
      <c r="W295" s="747">
        <f>SUMIF('Revised Apr12-May13Forecast'!$H$5:$H$62,Adjustments!$D295,'Revised Apr12-May13Forecast'!AW$5:AW$62)</f>
        <v>0</v>
      </c>
      <c r="X295" s="747">
        <f>SUMIF('Revised Apr12-May13Forecast'!$H$5:$H$62,Adjustments!$D295,'Revised Apr12-May13Forecast'!AX$5:AX$62)</f>
        <v>0</v>
      </c>
      <c r="Y295" s="747">
        <f>SUMIF('Revised Apr12-May13Forecast'!$H$5:$H$62,Adjustments!$D295,'Revised Apr12-May13Forecast'!AY$5:AY$62)</f>
        <v>0</v>
      </c>
      <c r="Z295" s="747">
        <f>SUMIF('Revised Apr12-May13Forecast'!$H$5:$H$62,Adjustments!$D295,'Revised Apr12-May13Forecast'!AZ$5:AZ$62)</f>
        <v>0</v>
      </c>
      <c r="AA295" s="747">
        <f>SUMIF('Revised Apr12-May13Forecast'!$H$5:$H$62,Adjustments!$D295,'Revised Apr12-May13Forecast'!BA$5:BA$62)</f>
        <v>0</v>
      </c>
      <c r="AB295" s="747">
        <f>SUMIF('Revised Apr12-May13Forecast'!$H$5:$H$62,Adjustments!$D295,'Revised Apr12-May13Forecast'!BB$5:BB$62)</f>
        <v>0</v>
      </c>
      <c r="AC295" s="747">
        <f>SUMIF('Revised Apr12-May13Forecast'!$H$5:$H$62,Adjustments!$D295,'Revised Apr12-May13Forecast'!BC$5:BC$62)</f>
        <v>0</v>
      </c>
      <c r="AD295" s="747">
        <f>SUMIF('Revised Apr12-May13Forecast'!$H$5:$H$62,Adjustments!$D295,'Revised Apr12-May13Forecast'!BD$5:BD$62)</f>
        <v>0</v>
      </c>
      <c r="AE295" s="747">
        <f>SUMIF('Revised Apr12-May13Forecast'!$H$5:$H$62,Adjustments!$D295,'Revised Apr12-May13Forecast'!BE$5:BE$62)</f>
        <v>0</v>
      </c>
      <c r="AF295" s="747">
        <f>SUMIF('Revised Apr12-May13Forecast'!$H$5:$H$62,Adjustments!$D295,'Revised Apr12-May13Forecast'!BF$5:BF$62)</f>
        <v>0</v>
      </c>
      <c r="AG295" s="747">
        <f>SUMIF('Revised Apr12-May13Forecast'!$H$5:$H$62,Adjustments!$D295,'Revised Apr12-May13Forecast'!BG$5:BG$62)</f>
        <v>0</v>
      </c>
      <c r="AH295" s="747">
        <f>SUMIF('Revised Apr12-May13Forecast'!$H$5:$H$62,Adjustments!$D295,'Revised Apr12-May13Forecast'!BH$5:BH$62)</f>
        <v>0</v>
      </c>
      <c r="AI295" s="719"/>
      <c r="AJ295" s="219"/>
    </row>
    <row r="296" spans="1:36" s="14" customFormat="1">
      <c r="A296" s="1175"/>
      <c r="C296" s="3" t="s">
        <v>15</v>
      </c>
      <c r="D296" s="2" t="s">
        <v>158</v>
      </c>
      <c r="E296" s="2" t="s">
        <v>99</v>
      </c>
      <c r="F296" s="14" t="s">
        <v>3526</v>
      </c>
      <c r="G296" s="774" t="s">
        <v>354</v>
      </c>
      <c r="H296" s="792" t="s">
        <v>3527</v>
      </c>
      <c r="I296" s="2" t="s">
        <v>3522</v>
      </c>
      <c r="J296" s="2" t="str">
        <f t="shared" si="24"/>
        <v>AINTPSG-U/Plant Adds/Revised Apr 12 to May 13/EPIS and Dep Exp Calc</v>
      </c>
      <c r="K296" s="799"/>
      <c r="L296" s="799"/>
      <c r="M296" s="800"/>
      <c r="N296" s="800"/>
      <c r="O296" s="800"/>
      <c r="P296" s="800"/>
      <c r="Q296" s="800"/>
      <c r="R296" s="800"/>
      <c r="S296" s="800"/>
      <c r="T296" s="800"/>
      <c r="U296" s="747">
        <f>SUMIF('Revised Apr12-May13Forecast'!$H$5:$H$62,Adjustments!$D296,'Revised Apr12-May13Forecast'!AU$5:AU$62)</f>
        <v>0</v>
      </c>
      <c r="V296" s="747">
        <f>SUMIF('Revised Apr12-May13Forecast'!$H$5:$H$62,Adjustments!$D296,'Revised Apr12-May13Forecast'!AV$5:AV$62)</f>
        <v>0</v>
      </c>
      <c r="W296" s="747">
        <f>SUMIF('Revised Apr12-May13Forecast'!$H$5:$H$62,Adjustments!$D296,'Revised Apr12-May13Forecast'!AW$5:AW$62)</f>
        <v>0</v>
      </c>
      <c r="X296" s="747">
        <f>SUMIF('Revised Apr12-May13Forecast'!$H$5:$H$62,Adjustments!$D296,'Revised Apr12-May13Forecast'!AX$5:AX$62)</f>
        <v>0</v>
      </c>
      <c r="Y296" s="747">
        <f>SUMIF('Revised Apr12-May13Forecast'!$H$5:$H$62,Adjustments!$D296,'Revised Apr12-May13Forecast'!AY$5:AY$62)</f>
        <v>0</v>
      </c>
      <c r="Z296" s="747">
        <f>SUMIF('Revised Apr12-May13Forecast'!$H$5:$H$62,Adjustments!$D296,'Revised Apr12-May13Forecast'!AZ$5:AZ$62)</f>
        <v>0</v>
      </c>
      <c r="AA296" s="747">
        <f>SUMIF('Revised Apr12-May13Forecast'!$H$5:$H$62,Adjustments!$D296,'Revised Apr12-May13Forecast'!BA$5:BA$62)</f>
        <v>0</v>
      </c>
      <c r="AB296" s="747">
        <f>SUMIF('Revised Apr12-May13Forecast'!$H$5:$H$62,Adjustments!$D296,'Revised Apr12-May13Forecast'!BB$5:BB$62)</f>
        <v>0</v>
      </c>
      <c r="AC296" s="747">
        <f>SUMIF('Revised Apr12-May13Forecast'!$H$5:$H$62,Adjustments!$D296,'Revised Apr12-May13Forecast'!BC$5:BC$62)</f>
        <v>0</v>
      </c>
      <c r="AD296" s="747">
        <f>SUMIF('Revised Apr12-May13Forecast'!$H$5:$H$62,Adjustments!$D296,'Revised Apr12-May13Forecast'!BD$5:BD$62)</f>
        <v>0</v>
      </c>
      <c r="AE296" s="747">
        <f>SUMIF('Revised Apr12-May13Forecast'!$H$5:$H$62,Adjustments!$D296,'Revised Apr12-May13Forecast'!BE$5:BE$62)</f>
        <v>0</v>
      </c>
      <c r="AF296" s="747">
        <f>SUMIF('Revised Apr12-May13Forecast'!$H$5:$H$62,Adjustments!$D296,'Revised Apr12-May13Forecast'!BF$5:BF$62)</f>
        <v>0</v>
      </c>
      <c r="AG296" s="747">
        <f>SUMIF('Revised Apr12-May13Forecast'!$H$5:$H$62,Adjustments!$D296,'Revised Apr12-May13Forecast'!BG$5:BG$62)</f>
        <v>0</v>
      </c>
      <c r="AH296" s="747">
        <f>SUMIF('Revised Apr12-May13Forecast'!$H$5:$H$62,Adjustments!$D296,'Revised Apr12-May13Forecast'!BH$5:BH$62)</f>
        <v>0</v>
      </c>
      <c r="AI296" s="719"/>
      <c r="AJ296" s="219"/>
    </row>
    <row r="297" spans="1:36" s="14" customFormat="1">
      <c r="A297" s="1175"/>
      <c r="C297" s="3" t="s">
        <v>38</v>
      </c>
      <c r="D297" s="2" t="s">
        <v>159</v>
      </c>
      <c r="E297" s="2" t="s">
        <v>100</v>
      </c>
      <c r="F297" s="14" t="s">
        <v>3526</v>
      </c>
      <c r="G297" s="774" t="s">
        <v>354</v>
      </c>
      <c r="H297" s="792" t="s">
        <v>3527</v>
      </c>
      <c r="I297" s="2" t="s">
        <v>3522</v>
      </c>
      <c r="J297" s="2" t="str">
        <f t="shared" si="24"/>
        <v>AINTPSO/Plant Adds/Revised Apr 12 to May 13/EPIS and Dep Exp Calc</v>
      </c>
      <c r="K297" s="799"/>
      <c r="L297" s="799"/>
      <c r="M297" s="800"/>
      <c r="N297" s="800"/>
      <c r="O297" s="800"/>
      <c r="P297" s="800"/>
      <c r="Q297" s="800"/>
      <c r="R297" s="800"/>
      <c r="S297" s="800"/>
      <c r="T297" s="800"/>
      <c r="U297" s="747">
        <f>SUMIF('Revised Apr12-May13Forecast'!$H$5:$H$62,Adjustments!$D297,'Revised Apr12-May13Forecast'!AU$5:AU$62)</f>
        <v>444295</v>
      </c>
      <c r="V297" s="747">
        <f>SUMIF('Revised Apr12-May13Forecast'!$H$5:$H$62,Adjustments!$D297,'Revised Apr12-May13Forecast'!AV$5:AV$62)</f>
        <v>379865</v>
      </c>
      <c r="W297" s="747">
        <f>SUMIF('Revised Apr12-May13Forecast'!$H$5:$H$62,Adjustments!$D297,'Revised Apr12-May13Forecast'!AW$5:AW$62)</f>
        <v>2397174.89</v>
      </c>
      <c r="X297" s="747">
        <f>SUMIF('Revised Apr12-May13Forecast'!$H$5:$H$62,Adjustments!$D297,'Revised Apr12-May13Forecast'!AX$5:AX$62)</f>
        <v>698445.00000000012</v>
      </c>
      <c r="Y297" s="747">
        <f>SUMIF('Revised Apr12-May13Forecast'!$H$5:$H$62,Adjustments!$D297,'Revised Apr12-May13Forecast'!AY$5:AY$62)</f>
        <v>456195</v>
      </c>
      <c r="Z297" s="747">
        <f>SUMIF('Revised Apr12-May13Forecast'!$H$5:$H$62,Adjustments!$D297,'Revised Apr12-May13Forecast'!AZ$5:AZ$62)</f>
        <v>604605.00000000012</v>
      </c>
      <c r="AA297" s="747">
        <f>SUMIF('Revised Apr12-May13Forecast'!$H$5:$H$62,Adjustments!$D297,'Revised Apr12-May13Forecast'!BA$5:BA$62)</f>
        <v>1125655</v>
      </c>
      <c r="AB297" s="747">
        <f>SUMIF('Revised Apr12-May13Forecast'!$H$5:$H$62,Adjustments!$D297,'Revised Apr12-May13Forecast'!BB$5:BB$62)</f>
        <v>1329910.0000000002</v>
      </c>
      <c r="AC297" s="747">
        <f>SUMIF('Revised Apr12-May13Forecast'!$H$5:$H$62,Adjustments!$D297,'Revised Apr12-May13Forecast'!BC$5:BC$62)</f>
        <v>2363255</v>
      </c>
      <c r="AD297" s="747">
        <f>SUMIF('Revised Apr12-May13Forecast'!$H$5:$H$62,Adjustments!$D297,'Revised Apr12-May13Forecast'!BD$5:BD$62)</f>
        <v>1131120.1599999999</v>
      </c>
      <c r="AE297" s="747">
        <f>SUMIF('Revised Apr12-May13Forecast'!$H$5:$H$62,Adjustments!$D297,'Revised Apr12-May13Forecast'!BE$5:BE$62)</f>
        <v>274040.50999999995</v>
      </c>
      <c r="AF297" s="747">
        <f>SUMIF('Revised Apr12-May13Forecast'!$H$5:$H$62,Adjustments!$D297,'Revised Apr12-May13Forecast'!BF$5:BF$62)</f>
        <v>320853.24000000005</v>
      </c>
      <c r="AG297" s="747">
        <f>SUMIF('Revised Apr12-May13Forecast'!$H$5:$H$62,Adjustments!$D297,'Revised Apr12-May13Forecast'!BG$5:BG$62)</f>
        <v>462812.91820088518</v>
      </c>
      <c r="AH297" s="747">
        <f>SUMIF('Revised Apr12-May13Forecast'!$H$5:$H$62,Adjustments!$D297,'Revised Apr12-May13Forecast'!BH$5:BH$62)</f>
        <v>395738.18417035922</v>
      </c>
      <c r="AI297" s="719"/>
      <c r="AJ297" s="219"/>
    </row>
    <row r="298" spans="1:36" s="14" customFormat="1">
      <c r="A298" s="1175"/>
      <c r="C298" s="3" t="s">
        <v>12</v>
      </c>
      <c r="D298" s="2" t="s">
        <v>386</v>
      </c>
      <c r="E298" s="2" t="s">
        <v>101</v>
      </c>
      <c r="F298" s="14" t="s">
        <v>3526</v>
      </c>
      <c r="G298" s="774" t="s">
        <v>354</v>
      </c>
      <c r="H298" s="792" t="s">
        <v>3527</v>
      </c>
      <c r="I298" s="2" t="s">
        <v>3522</v>
      </c>
      <c r="J298" s="2" t="str">
        <f t="shared" si="24"/>
        <v>AINTPSSGCH/Plant Adds/Revised Apr 12 to May 13/EPIS and Dep Exp Calc</v>
      </c>
      <c r="K298" s="799"/>
      <c r="L298" s="799"/>
      <c r="M298" s="800"/>
      <c r="N298" s="800"/>
      <c r="O298" s="800"/>
      <c r="P298" s="800"/>
      <c r="Q298" s="800"/>
      <c r="R298" s="800"/>
      <c r="S298" s="800"/>
      <c r="T298" s="800"/>
      <c r="U298" s="747">
        <f>SUMIF('Revised Apr12-May13Forecast'!$H$5:$H$62,Adjustments!$D298,'Revised Apr12-May13Forecast'!AU$5:AU$62)</f>
        <v>0</v>
      </c>
      <c r="V298" s="747">
        <f>SUMIF('Revised Apr12-May13Forecast'!$H$5:$H$62,Adjustments!$D298,'Revised Apr12-May13Forecast'!AV$5:AV$62)</f>
        <v>0</v>
      </c>
      <c r="W298" s="747">
        <f>SUMIF('Revised Apr12-May13Forecast'!$H$5:$H$62,Adjustments!$D298,'Revised Apr12-May13Forecast'!AW$5:AW$62)</f>
        <v>0</v>
      </c>
      <c r="X298" s="747">
        <f>SUMIF('Revised Apr12-May13Forecast'!$H$5:$H$62,Adjustments!$D298,'Revised Apr12-May13Forecast'!AX$5:AX$62)</f>
        <v>0</v>
      </c>
      <c r="Y298" s="747">
        <f>SUMIF('Revised Apr12-May13Forecast'!$H$5:$H$62,Adjustments!$D298,'Revised Apr12-May13Forecast'!AY$5:AY$62)</f>
        <v>0</v>
      </c>
      <c r="Z298" s="747">
        <f>SUMIF('Revised Apr12-May13Forecast'!$H$5:$H$62,Adjustments!$D298,'Revised Apr12-May13Forecast'!AZ$5:AZ$62)</f>
        <v>0</v>
      </c>
      <c r="AA298" s="747">
        <f>SUMIF('Revised Apr12-May13Forecast'!$H$5:$H$62,Adjustments!$D298,'Revised Apr12-May13Forecast'!BA$5:BA$62)</f>
        <v>0</v>
      </c>
      <c r="AB298" s="747">
        <f>SUMIF('Revised Apr12-May13Forecast'!$H$5:$H$62,Adjustments!$D298,'Revised Apr12-May13Forecast'!BB$5:BB$62)</f>
        <v>0</v>
      </c>
      <c r="AC298" s="747">
        <f>SUMIF('Revised Apr12-May13Forecast'!$H$5:$H$62,Adjustments!$D298,'Revised Apr12-May13Forecast'!BC$5:BC$62)</f>
        <v>0</v>
      </c>
      <c r="AD298" s="747">
        <f>SUMIF('Revised Apr12-May13Forecast'!$H$5:$H$62,Adjustments!$D298,'Revised Apr12-May13Forecast'!BD$5:BD$62)</f>
        <v>0</v>
      </c>
      <c r="AE298" s="747">
        <f>SUMIF('Revised Apr12-May13Forecast'!$H$5:$H$62,Adjustments!$D298,'Revised Apr12-May13Forecast'!BE$5:BE$62)</f>
        <v>0</v>
      </c>
      <c r="AF298" s="747">
        <f>SUMIF('Revised Apr12-May13Forecast'!$H$5:$H$62,Adjustments!$D298,'Revised Apr12-May13Forecast'!BF$5:BF$62)</f>
        <v>0</v>
      </c>
      <c r="AG298" s="747">
        <f>SUMIF('Revised Apr12-May13Forecast'!$H$5:$H$62,Adjustments!$D298,'Revised Apr12-May13Forecast'!BG$5:BG$62)</f>
        <v>0</v>
      </c>
      <c r="AH298" s="747">
        <f>SUMIF('Revised Apr12-May13Forecast'!$H$5:$H$62,Adjustments!$D298,'Revised Apr12-May13Forecast'!BH$5:BH$62)</f>
        <v>0</v>
      </c>
      <c r="AI298" s="719"/>
      <c r="AJ298" s="219"/>
    </row>
    <row r="299" spans="1:36" s="14" customFormat="1">
      <c r="A299" s="1175"/>
      <c r="C299" s="3" t="s">
        <v>31</v>
      </c>
      <c r="D299" s="2" t="s">
        <v>160</v>
      </c>
      <c r="E299" s="2" t="s">
        <v>102</v>
      </c>
      <c r="F299" s="14" t="s">
        <v>3526</v>
      </c>
      <c r="G299" s="774" t="s">
        <v>354</v>
      </c>
      <c r="H299" s="792" t="s">
        <v>3527</v>
      </c>
      <c r="I299" s="2" t="s">
        <v>3522</v>
      </c>
      <c r="J299" s="2" t="str">
        <f t="shared" si="24"/>
        <v>AINTPUT/Plant Adds/Revised Apr 12 to May 13/EPIS and Dep Exp Calc</v>
      </c>
      <c r="K299" s="799"/>
      <c r="L299" s="799"/>
      <c r="M299" s="800"/>
      <c r="N299" s="800"/>
      <c r="O299" s="800"/>
      <c r="P299" s="800"/>
      <c r="Q299" s="800"/>
      <c r="R299" s="800"/>
      <c r="S299" s="800"/>
      <c r="T299" s="800"/>
      <c r="U299" s="747">
        <f>SUMIF('Revised Apr12-May13Forecast'!$H$5:$H$62,Adjustments!$D299,'Revised Apr12-May13Forecast'!AU$5:AU$62)</f>
        <v>0</v>
      </c>
      <c r="V299" s="747">
        <f>SUMIF('Revised Apr12-May13Forecast'!$H$5:$H$62,Adjustments!$D299,'Revised Apr12-May13Forecast'!AV$5:AV$62)</f>
        <v>0</v>
      </c>
      <c r="W299" s="747">
        <f>SUMIF('Revised Apr12-May13Forecast'!$H$5:$H$62,Adjustments!$D299,'Revised Apr12-May13Forecast'!AW$5:AW$62)</f>
        <v>0</v>
      </c>
      <c r="X299" s="747">
        <f>SUMIF('Revised Apr12-May13Forecast'!$H$5:$H$62,Adjustments!$D299,'Revised Apr12-May13Forecast'!AX$5:AX$62)</f>
        <v>0</v>
      </c>
      <c r="Y299" s="747">
        <f>SUMIF('Revised Apr12-May13Forecast'!$H$5:$H$62,Adjustments!$D299,'Revised Apr12-May13Forecast'!AY$5:AY$62)</f>
        <v>0</v>
      </c>
      <c r="Z299" s="747">
        <f>SUMIF('Revised Apr12-May13Forecast'!$H$5:$H$62,Adjustments!$D299,'Revised Apr12-May13Forecast'!AZ$5:AZ$62)</f>
        <v>0</v>
      </c>
      <c r="AA299" s="747">
        <f>SUMIF('Revised Apr12-May13Forecast'!$H$5:$H$62,Adjustments!$D299,'Revised Apr12-May13Forecast'!BA$5:BA$62)</f>
        <v>0</v>
      </c>
      <c r="AB299" s="747">
        <f>SUMIF('Revised Apr12-May13Forecast'!$H$5:$H$62,Adjustments!$D299,'Revised Apr12-May13Forecast'!BB$5:BB$62)</f>
        <v>0</v>
      </c>
      <c r="AC299" s="747">
        <f>SUMIF('Revised Apr12-May13Forecast'!$H$5:$H$62,Adjustments!$D299,'Revised Apr12-May13Forecast'!BC$5:BC$62)</f>
        <v>0</v>
      </c>
      <c r="AD299" s="747">
        <f>SUMIF('Revised Apr12-May13Forecast'!$H$5:$H$62,Adjustments!$D299,'Revised Apr12-May13Forecast'!BD$5:BD$62)</f>
        <v>0</v>
      </c>
      <c r="AE299" s="747">
        <f>SUMIF('Revised Apr12-May13Forecast'!$H$5:$H$62,Adjustments!$D299,'Revised Apr12-May13Forecast'!BE$5:BE$62)</f>
        <v>0</v>
      </c>
      <c r="AF299" s="747">
        <f>SUMIF('Revised Apr12-May13Forecast'!$H$5:$H$62,Adjustments!$D299,'Revised Apr12-May13Forecast'!BF$5:BF$62)</f>
        <v>0</v>
      </c>
      <c r="AG299" s="747">
        <f>SUMIF('Revised Apr12-May13Forecast'!$H$5:$H$62,Adjustments!$D299,'Revised Apr12-May13Forecast'!BG$5:BG$62)</f>
        <v>0</v>
      </c>
      <c r="AH299" s="747">
        <f>SUMIF('Revised Apr12-May13Forecast'!$H$5:$H$62,Adjustments!$D299,'Revised Apr12-May13Forecast'!BH$5:BH$62)</f>
        <v>0</v>
      </c>
      <c r="AI299" s="719"/>
      <c r="AJ299" s="219"/>
    </row>
    <row r="300" spans="1:36" s="14" customFormat="1">
      <c r="A300" s="1175"/>
      <c r="C300" s="3" t="s">
        <v>27</v>
      </c>
      <c r="D300" s="2" t="s">
        <v>161</v>
      </c>
      <c r="E300" s="2" t="s">
        <v>103</v>
      </c>
      <c r="F300" s="14" t="s">
        <v>3526</v>
      </c>
      <c r="G300" s="774" t="s">
        <v>354</v>
      </c>
      <c r="H300" s="792" t="s">
        <v>3527</v>
      </c>
      <c r="I300" s="2" t="s">
        <v>3522</v>
      </c>
      <c r="J300" s="2" t="str">
        <f t="shared" si="24"/>
        <v>AINTPWA/Plant Adds/Revised Apr 12 to May 13/EPIS and Dep Exp Calc</v>
      </c>
      <c r="K300" s="799"/>
      <c r="L300" s="799"/>
      <c r="M300" s="800"/>
      <c r="N300" s="800"/>
      <c r="O300" s="800"/>
      <c r="P300" s="800"/>
      <c r="Q300" s="800"/>
      <c r="R300" s="800"/>
      <c r="S300" s="800"/>
      <c r="T300" s="800"/>
      <c r="U300" s="747">
        <f>SUMIF('Revised Apr12-May13Forecast'!$H$5:$H$62,Adjustments!$D300,'Revised Apr12-May13Forecast'!AU$5:AU$62)</f>
        <v>0</v>
      </c>
      <c r="V300" s="747">
        <f>SUMIF('Revised Apr12-May13Forecast'!$H$5:$H$62,Adjustments!$D300,'Revised Apr12-May13Forecast'!AV$5:AV$62)</f>
        <v>0</v>
      </c>
      <c r="W300" s="747">
        <f>SUMIF('Revised Apr12-May13Forecast'!$H$5:$H$62,Adjustments!$D300,'Revised Apr12-May13Forecast'!AW$5:AW$62)</f>
        <v>0</v>
      </c>
      <c r="X300" s="747">
        <f>SUMIF('Revised Apr12-May13Forecast'!$H$5:$H$62,Adjustments!$D300,'Revised Apr12-May13Forecast'!AX$5:AX$62)</f>
        <v>0</v>
      </c>
      <c r="Y300" s="747">
        <f>SUMIF('Revised Apr12-May13Forecast'!$H$5:$H$62,Adjustments!$D300,'Revised Apr12-May13Forecast'!AY$5:AY$62)</f>
        <v>0</v>
      </c>
      <c r="Z300" s="747">
        <f>SUMIF('Revised Apr12-May13Forecast'!$H$5:$H$62,Adjustments!$D300,'Revised Apr12-May13Forecast'!AZ$5:AZ$62)</f>
        <v>0</v>
      </c>
      <c r="AA300" s="747">
        <f>SUMIF('Revised Apr12-May13Forecast'!$H$5:$H$62,Adjustments!$D300,'Revised Apr12-May13Forecast'!BA$5:BA$62)</f>
        <v>0</v>
      </c>
      <c r="AB300" s="747">
        <f>SUMIF('Revised Apr12-May13Forecast'!$H$5:$H$62,Adjustments!$D300,'Revised Apr12-May13Forecast'!BB$5:BB$62)</f>
        <v>0</v>
      </c>
      <c r="AC300" s="747">
        <f>SUMIF('Revised Apr12-May13Forecast'!$H$5:$H$62,Adjustments!$D300,'Revised Apr12-May13Forecast'!BC$5:BC$62)</f>
        <v>0</v>
      </c>
      <c r="AD300" s="747">
        <f>SUMIF('Revised Apr12-May13Forecast'!$H$5:$H$62,Adjustments!$D300,'Revised Apr12-May13Forecast'!BD$5:BD$62)</f>
        <v>0</v>
      </c>
      <c r="AE300" s="747">
        <f>SUMIF('Revised Apr12-May13Forecast'!$H$5:$H$62,Adjustments!$D300,'Revised Apr12-May13Forecast'!BE$5:BE$62)</f>
        <v>0</v>
      </c>
      <c r="AF300" s="747">
        <f>SUMIF('Revised Apr12-May13Forecast'!$H$5:$H$62,Adjustments!$D300,'Revised Apr12-May13Forecast'!BF$5:BF$62)</f>
        <v>0</v>
      </c>
      <c r="AG300" s="747">
        <f>SUMIF('Revised Apr12-May13Forecast'!$H$5:$H$62,Adjustments!$D300,'Revised Apr12-May13Forecast'!BG$5:BG$62)</f>
        <v>0</v>
      </c>
      <c r="AH300" s="747">
        <f>SUMIF('Revised Apr12-May13Forecast'!$H$5:$H$62,Adjustments!$D300,'Revised Apr12-May13Forecast'!BH$5:BH$62)</f>
        <v>0</v>
      </c>
      <c r="AI300" s="719"/>
      <c r="AJ300" s="219"/>
    </row>
    <row r="301" spans="1:36" s="14" customFormat="1">
      <c r="A301" s="1175"/>
      <c r="C301" s="3" t="s">
        <v>29</v>
      </c>
      <c r="D301" s="2" t="s">
        <v>162</v>
      </c>
      <c r="E301" s="2" t="s">
        <v>104</v>
      </c>
      <c r="F301" s="14" t="s">
        <v>3526</v>
      </c>
      <c r="G301" s="774" t="s">
        <v>354</v>
      </c>
      <c r="H301" s="792" t="s">
        <v>3527</v>
      </c>
      <c r="I301" s="2" t="s">
        <v>3522</v>
      </c>
      <c r="J301" s="2" t="str">
        <f t="shared" si="24"/>
        <v>AINTPWYP/Plant Adds/Revised Apr 12 to May 13/EPIS and Dep Exp Calc</v>
      </c>
      <c r="K301" s="799"/>
      <c r="L301" s="799"/>
      <c r="M301" s="800"/>
      <c r="N301" s="800"/>
      <c r="O301" s="800"/>
      <c r="P301" s="800"/>
      <c r="Q301" s="800"/>
      <c r="R301" s="800"/>
      <c r="S301" s="800"/>
      <c r="T301" s="800"/>
      <c r="U301" s="747">
        <f>SUMIF('Revised Apr12-May13Forecast'!$H$5:$H$62,Adjustments!$D301,'Revised Apr12-May13Forecast'!AU$5:AU$62)</f>
        <v>0</v>
      </c>
      <c r="V301" s="747">
        <f>SUMIF('Revised Apr12-May13Forecast'!$H$5:$H$62,Adjustments!$D301,'Revised Apr12-May13Forecast'!AV$5:AV$62)</f>
        <v>0</v>
      </c>
      <c r="W301" s="747">
        <f>SUMIF('Revised Apr12-May13Forecast'!$H$5:$H$62,Adjustments!$D301,'Revised Apr12-May13Forecast'!AW$5:AW$62)</f>
        <v>0</v>
      </c>
      <c r="X301" s="747">
        <f>SUMIF('Revised Apr12-May13Forecast'!$H$5:$H$62,Adjustments!$D301,'Revised Apr12-May13Forecast'!AX$5:AX$62)</f>
        <v>0</v>
      </c>
      <c r="Y301" s="747">
        <f>SUMIF('Revised Apr12-May13Forecast'!$H$5:$H$62,Adjustments!$D301,'Revised Apr12-May13Forecast'!AY$5:AY$62)</f>
        <v>0</v>
      </c>
      <c r="Z301" s="747">
        <f>SUMIF('Revised Apr12-May13Forecast'!$H$5:$H$62,Adjustments!$D301,'Revised Apr12-May13Forecast'!AZ$5:AZ$62)</f>
        <v>0</v>
      </c>
      <c r="AA301" s="747">
        <f>SUMIF('Revised Apr12-May13Forecast'!$H$5:$H$62,Adjustments!$D301,'Revised Apr12-May13Forecast'!BA$5:BA$62)</f>
        <v>0</v>
      </c>
      <c r="AB301" s="747">
        <f>SUMIF('Revised Apr12-May13Forecast'!$H$5:$H$62,Adjustments!$D301,'Revised Apr12-May13Forecast'!BB$5:BB$62)</f>
        <v>0</v>
      </c>
      <c r="AC301" s="747">
        <f>SUMIF('Revised Apr12-May13Forecast'!$H$5:$H$62,Adjustments!$D301,'Revised Apr12-May13Forecast'!BC$5:BC$62)</f>
        <v>0</v>
      </c>
      <c r="AD301" s="747">
        <f>SUMIF('Revised Apr12-May13Forecast'!$H$5:$H$62,Adjustments!$D301,'Revised Apr12-May13Forecast'!BD$5:BD$62)</f>
        <v>0</v>
      </c>
      <c r="AE301" s="747">
        <f>SUMIF('Revised Apr12-May13Forecast'!$H$5:$H$62,Adjustments!$D301,'Revised Apr12-May13Forecast'!BE$5:BE$62)</f>
        <v>0</v>
      </c>
      <c r="AF301" s="747">
        <f>SUMIF('Revised Apr12-May13Forecast'!$H$5:$H$62,Adjustments!$D301,'Revised Apr12-May13Forecast'!BF$5:BF$62)</f>
        <v>0</v>
      </c>
      <c r="AG301" s="747">
        <f>SUMIF('Revised Apr12-May13Forecast'!$H$5:$H$62,Adjustments!$D301,'Revised Apr12-May13Forecast'!BG$5:BG$62)</f>
        <v>0</v>
      </c>
      <c r="AH301" s="747">
        <f>SUMIF('Revised Apr12-May13Forecast'!$H$5:$H$62,Adjustments!$D301,'Revised Apr12-May13Forecast'!BH$5:BH$62)</f>
        <v>0</v>
      </c>
      <c r="AI301" s="719"/>
      <c r="AJ301" s="219"/>
    </row>
    <row r="302" spans="1:36" s="14" customFormat="1">
      <c r="A302" s="1175"/>
      <c r="C302" s="3" t="s">
        <v>35</v>
      </c>
      <c r="D302" s="2" t="s">
        <v>163</v>
      </c>
      <c r="E302" s="2" t="s">
        <v>105</v>
      </c>
      <c r="F302" s="14" t="s">
        <v>3526</v>
      </c>
      <c r="G302" s="774" t="s">
        <v>354</v>
      </c>
      <c r="H302" s="792" t="s">
        <v>3527</v>
      </c>
      <c r="I302" s="2" t="s">
        <v>3522</v>
      </c>
      <c r="J302" s="2" t="str">
        <f t="shared" si="24"/>
        <v>AINTPWYU/Plant Adds/Revised Apr 12 to May 13/EPIS and Dep Exp Calc</v>
      </c>
      <c r="K302" s="799"/>
      <c r="L302" s="799"/>
      <c r="M302" s="800"/>
      <c r="N302" s="800"/>
      <c r="O302" s="800"/>
      <c r="P302" s="800"/>
      <c r="Q302" s="800"/>
      <c r="R302" s="800"/>
      <c r="S302" s="800"/>
      <c r="T302" s="800"/>
      <c r="U302" s="747">
        <f>SUMIF('Revised Apr12-May13Forecast'!$H$5:$H$62,Adjustments!$D302,'Revised Apr12-May13Forecast'!AU$5:AU$62)</f>
        <v>0</v>
      </c>
      <c r="V302" s="747">
        <f>SUMIF('Revised Apr12-May13Forecast'!$H$5:$H$62,Adjustments!$D302,'Revised Apr12-May13Forecast'!AV$5:AV$62)</f>
        <v>0</v>
      </c>
      <c r="W302" s="747">
        <f>SUMIF('Revised Apr12-May13Forecast'!$H$5:$H$62,Adjustments!$D302,'Revised Apr12-May13Forecast'!AW$5:AW$62)</f>
        <v>0</v>
      </c>
      <c r="X302" s="747">
        <f>SUMIF('Revised Apr12-May13Forecast'!$H$5:$H$62,Adjustments!$D302,'Revised Apr12-May13Forecast'!AX$5:AX$62)</f>
        <v>0</v>
      </c>
      <c r="Y302" s="747">
        <f>SUMIF('Revised Apr12-May13Forecast'!$H$5:$H$62,Adjustments!$D302,'Revised Apr12-May13Forecast'!AY$5:AY$62)</f>
        <v>0</v>
      </c>
      <c r="Z302" s="747">
        <f>SUMIF('Revised Apr12-May13Forecast'!$H$5:$H$62,Adjustments!$D302,'Revised Apr12-May13Forecast'!AZ$5:AZ$62)</f>
        <v>0</v>
      </c>
      <c r="AA302" s="747">
        <f>SUMIF('Revised Apr12-May13Forecast'!$H$5:$H$62,Adjustments!$D302,'Revised Apr12-May13Forecast'!BA$5:BA$62)</f>
        <v>0</v>
      </c>
      <c r="AB302" s="747">
        <f>SUMIF('Revised Apr12-May13Forecast'!$H$5:$H$62,Adjustments!$D302,'Revised Apr12-May13Forecast'!BB$5:BB$62)</f>
        <v>0</v>
      </c>
      <c r="AC302" s="747">
        <f>SUMIF('Revised Apr12-May13Forecast'!$H$5:$H$62,Adjustments!$D302,'Revised Apr12-May13Forecast'!BC$5:BC$62)</f>
        <v>0</v>
      </c>
      <c r="AD302" s="747">
        <f>SUMIF('Revised Apr12-May13Forecast'!$H$5:$H$62,Adjustments!$D302,'Revised Apr12-May13Forecast'!BD$5:BD$62)</f>
        <v>0</v>
      </c>
      <c r="AE302" s="747">
        <f>SUMIF('Revised Apr12-May13Forecast'!$H$5:$H$62,Adjustments!$D302,'Revised Apr12-May13Forecast'!BE$5:BE$62)</f>
        <v>0</v>
      </c>
      <c r="AF302" s="747">
        <f>SUMIF('Revised Apr12-May13Forecast'!$H$5:$H$62,Adjustments!$D302,'Revised Apr12-May13Forecast'!BF$5:BF$62)</f>
        <v>0</v>
      </c>
      <c r="AG302" s="747">
        <f>SUMIF('Revised Apr12-May13Forecast'!$H$5:$H$62,Adjustments!$D302,'Revised Apr12-May13Forecast'!BG$5:BG$62)</f>
        <v>0</v>
      </c>
      <c r="AH302" s="747">
        <f>SUMIF('Revised Apr12-May13Forecast'!$H$5:$H$62,Adjustments!$D302,'Revised Apr12-May13Forecast'!BH$5:BH$62)</f>
        <v>0</v>
      </c>
      <c r="AI302" s="719"/>
      <c r="AJ302" s="219"/>
    </row>
    <row r="303" spans="1:36" s="14" customFormat="1">
      <c r="A303" s="1175"/>
      <c r="C303" s="16"/>
      <c r="G303" s="774" t="s">
        <v>354</v>
      </c>
      <c r="H303" s="792" t="s">
        <v>3528</v>
      </c>
      <c r="I303" s="2" t="s">
        <v>3522</v>
      </c>
      <c r="J303" s="2" t="str">
        <f t="shared" si="24"/>
        <v>/Plant Adds/Revised Apr 12 to May 14/EPIS and Dep Exp Calc</v>
      </c>
      <c r="K303" s="16"/>
      <c r="M303" s="719"/>
      <c r="N303" s="719"/>
      <c r="O303" s="719"/>
      <c r="P303" s="719"/>
      <c r="Q303" s="719"/>
      <c r="R303" s="719"/>
      <c r="S303" s="719"/>
      <c r="T303" s="719"/>
      <c r="U303" s="747">
        <f>SUMIF('Revised Apr12-May13Forecast'!$H$5:$H$62,Adjustments!$D303,'Revised Apr12-May13Forecast'!AU$5:AU$62)</f>
        <v>0</v>
      </c>
      <c r="V303" s="747">
        <f>SUMIF('Revised Apr12-May13Forecast'!$H$5:$H$62,Adjustments!$D303,'Revised Apr12-May13Forecast'!AV$5:AV$62)</f>
        <v>0</v>
      </c>
      <c r="W303" s="747">
        <f>SUMIF('Revised Apr12-May13Forecast'!$H$5:$H$62,Adjustments!$D303,'Revised Apr12-May13Forecast'!AW$5:AW$62)</f>
        <v>0</v>
      </c>
      <c r="X303" s="747">
        <f>SUMIF('Revised Apr12-May13Forecast'!$H$5:$H$62,Adjustments!$D303,'Revised Apr12-May13Forecast'!AX$5:AX$62)</f>
        <v>0</v>
      </c>
      <c r="Y303" s="747">
        <f>SUMIF('Revised Apr12-May13Forecast'!$H$5:$H$62,Adjustments!$D303,'Revised Apr12-May13Forecast'!AY$5:AY$62)</f>
        <v>0</v>
      </c>
      <c r="Z303" s="747">
        <f>SUMIF('Revised Apr12-May13Forecast'!$H$5:$H$62,Adjustments!$D303,'Revised Apr12-May13Forecast'!AZ$5:AZ$62)</f>
        <v>0</v>
      </c>
      <c r="AA303" s="747">
        <f>SUMIF('Revised Apr12-May13Forecast'!$H$5:$H$62,Adjustments!$D303,'Revised Apr12-May13Forecast'!BA$5:BA$62)</f>
        <v>0</v>
      </c>
      <c r="AB303" s="747">
        <f>SUMIF('Revised Apr12-May13Forecast'!$H$5:$H$62,Adjustments!$D303,'Revised Apr12-May13Forecast'!BB$5:BB$62)</f>
        <v>0</v>
      </c>
      <c r="AC303" s="747">
        <f>SUMIF('Revised Apr12-May13Forecast'!$H$5:$H$62,Adjustments!$D303,'Revised Apr12-May13Forecast'!BC$5:BC$62)</f>
        <v>0</v>
      </c>
      <c r="AD303" s="747">
        <f>SUMIF('Revised Apr12-May13Forecast'!$H$5:$H$62,Adjustments!$D303,'Revised Apr12-May13Forecast'!BD$5:BD$62)</f>
        <v>0</v>
      </c>
      <c r="AE303" s="747">
        <f>SUMIF('Revised Apr12-May13Forecast'!$H$5:$H$62,Adjustments!$D303,'Revised Apr12-May13Forecast'!BE$5:BE$62)</f>
        <v>0</v>
      </c>
      <c r="AF303" s="747">
        <f>SUMIF('Revised Apr12-May13Forecast'!$H$5:$H$62,Adjustments!$D303,'Revised Apr12-May13Forecast'!BF$5:BF$62)</f>
        <v>0</v>
      </c>
      <c r="AG303" s="747">
        <f>SUMIF('Revised Apr12-May13Forecast'!$H$5:$H$62,Adjustments!$D303,'Revised Apr12-May13Forecast'!BG$5:BG$62)</f>
        <v>0</v>
      </c>
      <c r="AH303" s="747">
        <f>SUMIF('Revised Apr12-May13Forecast'!$H$5:$H$62,Adjustments!$D303,'Revised Apr12-May13Forecast'!BH$5:BH$62)</f>
        <v>0</v>
      </c>
      <c r="AI303" s="719"/>
      <c r="AJ303" s="219"/>
    </row>
    <row r="304" spans="1:36" s="14" customFormat="1">
      <c r="A304" s="1175"/>
      <c r="C304" s="16"/>
      <c r="G304" s="774" t="s">
        <v>354</v>
      </c>
      <c r="H304" s="792" t="s">
        <v>3529</v>
      </c>
      <c r="I304" s="2" t="s">
        <v>3522</v>
      </c>
      <c r="J304" s="2" t="str">
        <f t="shared" si="24"/>
        <v>/Plant Adds/Revised Apr 12 to May 15/EPIS and Dep Exp Calc</v>
      </c>
      <c r="K304" s="16"/>
      <c r="M304" s="719"/>
      <c r="N304" s="719"/>
      <c r="O304" s="719"/>
      <c r="P304" s="719"/>
      <c r="Q304" s="719"/>
      <c r="R304" s="719"/>
      <c r="S304" s="719"/>
      <c r="T304" s="719"/>
      <c r="U304" s="747">
        <f>SUMIF('Revised Apr12-May13Forecast'!$H$5:$H$62,Adjustments!$D304,'Revised Apr12-May13Forecast'!AU$5:AU$62)</f>
        <v>0</v>
      </c>
      <c r="V304" s="747">
        <f>SUMIF('Revised Apr12-May13Forecast'!$H$5:$H$62,Adjustments!$D304,'Revised Apr12-May13Forecast'!AV$5:AV$62)</f>
        <v>0</v>
      </c>
      <c r="W304" s="747">
        <f>SUMIF('Revised Apr12-May13Forecast'!$H$5:$H$62,Adjustments!$D304,'Revised Apr12-May13Forecast'!AW$5:AW$62)</f>
        <v>0</v>
      </c>
      <c r="X304" s="747">
        <f>SUMIF('Revised Apr12-May13Forecast'!$H$5:$H$62,Adjustments!$D304,'Revised Apr12-May13Forecast'!AX$5:AX$62)</f>
        <v>0</v>
      </c>
      <c r="Y304" s="747">
        <f>SUMIF('Revised Apr12-May13Forecast'!$H$5:$H$62,Adjustments!$D304,'Revised Apr12-May13Forecast'!AY$5:AY$62)</f>
        <v>0</v>
      </c>
      <c r="Z304" s="747">
        <f>SUMIF('Revised Apr12-May13Forecast'!$H$5:$H$62,Adjustments!$D304,'Revised Apr12-May13Forecast'!AZ$5:AZ$62)</f>
        <v>0</v>
      </c>
      <c r="AA304" s="747">
        <f>SUMIF('Revised Apr12-May13Forecast'!$H$5:$H$62,Adjustments!$D304,'Revised Apr12-May13Forecast'!BA$5:BA$62)</f>
        <v>0</v>
      </c>
      <c r="AB304" s="747">
        <f>SUMIF('Revised Apr12-May13Forecast'!$H$5:$H$62,Adjustments!$D304,'Revised Apr12-May13Forecast'!BB$5:BB$62)</f>
        <v>0</v>
      </c>
      <c r="AC304" s="747">
        <f>SUMIF('Revised Apr12-May13Forecast'!$H$5:$H$62,Adjustments!$D304,'Revised Apr12-May13Forecast'!BC$5:BC$62)</f>
        <v>0</v>
      </c>
      <c r="AD304" s="747">
        <f>SUMIF('Revised Apr12-May13Forecast'!$H$5:$H$62,Adjustments!$D304,'Revised Apr12-May13Forecast'!BD$5:BD$62)</f>
        <v>0</v>
      </c>
      <c r="AE304" s="747">
        <f>SUMIF('Revised Apr12-May13Forecast'!$H$5:$H$62,Adjustments!$D304,'Revised Apr12-May13Forecast'!BE$5:BE$62)</f>
        <v>0</v>
      </c>
      <c r="AF304" s="747">
        <f>SUMIF('Revised Apr12-May13Forecast'!$H$5:$H$62,Adjustments!$D304,'Revised Apr12-May13Forecast'!BF$5:BF$62)</f>
        <v>0</v>
      </c>
      <c r="AG304" s="747">
        <f>SUMIF('Revised Apr12-May13Forecast'!$H$5:$H$62,Adjustments!$D304,'Revised Apr12-May13Forecast'!BG$5:BG$62)</f>
        <v>0</v>
      </c>
      <c r="AH304" s="747">
        <f>SUMIF('Revised Apr12-May13Forecast'!$H$5:$H$62,Adjustments!$D304,'Revised Apr12-May13Forecast'!BH$5:BH$62)</f>
        <v>0</v>
      </c>
      <c r="AI304" s="719"/>
      <c r="AJ304" s="219"/>
    </row>
    <row r="305" spans="1:36" s="14" customFormat="1">
      <c r="A305" s="1175"/>
      <c r="C305" s="16"/>
      <c r="G305" s="774" t="s">
        <v>354</v>
      </c>
      <c r="H305" s="792" t="s">
        <v>3530</v>
      </c>
      <c r="I305" s="2" t="s">
        <v>3522</v>
      </c>
      <c r="J305" s="2" t="str">
        <f t="shared" si="24"/>
        <v>/Plant Adds/Revised Apr 12 to May 16/EPIS and Dep Exp Calc</v>
      </c>
      <c r="K305" s="16"/>
      <c r="M305" s="719"/>
      <c r="N305" s="719"/>
      <c r="O305" s="719"/>
      <c r="P305" s="719"/>
      <c r="Q305" s="719"/>
      <c r="R305" s="719"/>
      <c r="S305" s="719"/>
      <c r="T305" s="719"/>
      <c r="U305" s="747">
        <f>SUMIF('Revised Apr12-May13Forecast'!$H$5:$H$62,Adjustments!$D305,'Revised Apr12-May13Forecast'!AU$5:AU$62)</f>
        <v>0</v>
      </c>
      <c r="V305" s="747">
        <f>SUMIF('Revised Apr12-May13Forecast'!$H$5:$H$62,Adjustments!$D305,'Revised Apr12-May13Forecast'!AV$5:AV$62)</f>
        <v>0</v>
      </c>
      <c r="W305" s="747">
        <f>SUMIF('Revised Apr12-May13Forecast'!$H$5:$H$62,Adjustments!$D305,'Revised Apr12-May13Forecast'!AW$5:AW$62)</f>
        <v>0</v>
      </c>
      <c r="X305" s="747">
        <f>SUMIF('Revised Apr12-May13Forecast'!$H$5:$H$62,Adjustments!$D305,'Revised Apr12-May13Forecast'!AX$5:AX$62)</f>
        <v>0</v>
      </c>
      <c r="Y305" s="747">
        <f>SUMIF('Revised Apr12-May13Forecast'!$H$5:$H$62,Adjustments!$D305,'Revised Apr12-May13Forecast'!AY$5:AY$62)</f>
        <v>0</v>
      </c>
      <c r="Z305" s="747">
        <f>SUMIF('Revised Apr12-May13Forecast'!$H$5:$H$62,Adjustments!$D305,'Revised Apr12-May13Forecast'!AZ$5:AZ$62)</f>
        <v>0</v>
      </c>
      <c r="AA305" s="747">
        <f>SUMIF('Revised Apr12-May13Forecast'!$H$5:$H$62,Adjustments!$D305,'Revised Apr12-May13Forecast'!BA$5:BA$62)</f>
        <v>0</v>
      </c>
      <c r="AB305" s="747">
        <f>SUMIF('Revised Apr12-May13Forecast'!$H$5:$H$62,Adjustments!$D305,'Revised Apr12-May13Forecast'!BB$5:BB$62)</f>
        <v>0</v>
      </c>
      <c r="AC305" s="747">
        <f>SUMIF('Revised Apr12-May13Forecast'!$H$5:$H$62,Adjustments!$D305,'Revised Apr12-May13Forecast'!BC$5:BC$62)</f>
        <v>0</v>
      </c>
      <c r="AD305" s="747">
        <f>SUMIF('Revised Apr12-May13Forecast'!$H$5:$H$62,Adjustments!$D305,'Revised Apr12-May13Forecast'!BD$5:BD$62)</f>
        <v>0</v>
      </c>
      <c r="AE305" s="747">
        <f>SUMIF('Revised Apr12-May13Forecast'!$H$5:$H$62,Adjustments!$D305,'Revised Apr12-May13Forecast'!BE$5:BE$62)</f>
        <v>0</v>
      </c>
      <c r="AF305" s="747">
        <f>SUMIF('Revised Apr12-May13Forecast'!$H$5:$H$62,Adjustments!$D305,'Revised Apr12-May13Forecast'!BF$5:BF$62)</f>
        <v>0</v>
      </c>
      <c r="AG305" s="747">
        <f>SUMIF('Revised Apr12-May13Forecast'!$H$5:$H$62,Adjustments!$D305,'Revised Apr12-May13Forecast'!BG$5:BG$62)</f>
        <v>0</v>
      </c>
      <c r="AH305" s="747">
        <f>SUMIF('Revised Apr12-May13Forecast'!$H$5:$H$62,Adjustments!$D305,'Revised Apr12-May13Forecast'!BH$5:BH$62)</f>
        <v>0</v>
      </c>
      <c r="AI305" s="719"/>
      <c r="AJ305" s="219"/>
    </row>
    <row r="306" spans="1:36" s="14" customFormat="1" ht="13.5" thickBot="1">
      <c r="A306" s="1175"/>
      <c r="C306" s="16"/>
      <c r="G306" s="774" t="s">
        <v>354</v>
      </c>
      <c r="H306" s="213"/>
      <c r="J306"/>
      <c r="K306" s="19">
        <f>SUM(K248:K305)</f>
        <v>0</v>
      </c>
      <c r="L306" s="19">
        <f t="shared" ref="L306:U306" si="25">SUM(L248:L305)</f>
        <v>0</v>
      </c>
      <c r="M306" s="19">
        <f t="shared" si="25"/>
        <v>0</v>
      </c>
      <c r="N306" s="19">
        <f t="shared" si="25"/>
        <v>0</v>
      </c>
      <c r="O306" s="19">
        <f t="shared" si="25"/>
        <v>0</v>
      </c>
      <c r="P306" s="19">
        <f t="shared" si="25"/>
        <v>0</v>
      </c>
      <c r="Q306" s="19">
        <f t="shared" si="25"/>
        <v>0</v>
      </c>
      <c r="R306" s="19">
        <f t="shared" si="25"/>
        <v>0</v>
      </c>
      <c r="S306" s="19">
        <f t="shared" si="25"/>
        <v>0</v>
      </c>
      <c r="T306" s="19">
        <f t="shared" si="25"/>
        <v>0</v>
      </c>
      <c r="U306" s="19">
        <f t="shared" si="25"/>
        <v>143221046.89121366</v>
      </c>
      <c r="V306" s="19">
        <f t="shared" ref="V306:AH306" si="26">SUM(V248:V305)</f>
        <v>248335296.83190304</v>
      </c>
      <c r="W306" s="19">
        <f t="shared" si="26"/>
        <v>73353281.404051915</v>
      </c>
      <c r="X306" s="19">
        <f t="shared" si="26"/>
        <v>72871567.903530031</v>
      </c>
      <c r="Y306" s="19">
        <f t="shared" si="26"/>
        <v>55870097.700070389</v>
      </c>
      <c r="Z306" s="19">
        <f t="shared" si="26"/>
        <v>119181759.80539617</v>
      </c>
      <c r="AA306" s="19">
        <f t="shared" si="26"/>
        <v>60753492.733921885</v>
      </c>
      <c r="AB306" s="19">
        <f t="shared" si="26"/>
        <v>82000564.921672732</v>
      </c>
      <c r="AC306" s="19">
        <f t="shared" si="26"/>
        <v>174753948.30491775</v>
      </c>
      <c r="AD306" s="19">
        <f t="shared" si="26"/>
        <v>22802147.726724576</v>
      </c>
      <c r="AE306" s="19">
        <f t="shared" si="26"/>
        <v>25956422.984305095</v>
      </c>
      <c r="AF306" s="19">
        <f t="shared" si="26"/>
        <v>41226524.566970117</v>
      </c>
      <c r="AG306" s="19">
        <f t="shared" si="26"/>
        <v>38203663.276121661</v>
      </c>
      <c r="AH306" s="19">
        <f t="shared" si="26"/>
        <v>500859628.33139819</v>
      </c>
      <c r="AI306" s="160">
        <f>SUM(K306:AH306)</f>
        <v>1659389443.3821974</v>
      </c>
      <c r="AJ306" s="219"/>
    </row>
    <row r="307" spans="1:36" s="14" customFormat="1" ht="13.5" thickTop="1">
      <c r="A307" s="1176"/>
      <c r="C307" s="16"/>
      <c r="G307" s="774" t="s">
        <v>354</v>
      </c>
      <c r="H307" s="213"/>
      <c r="M307" s="719"/>
      <c r="N307" s="719"/>
      <c r="O307" s="719"/>
      <c r="P307" s="719"/>
      <c r="Q307" s="719"/>
      <c r="R307" s="719"/>
      <c r="S307" s="719"/>
      <c r="T307" s="719"/>
      <c r="U307" s="747"/>
      <c r="V307" s="747"/>
      <c r="W307" s="747"/>
      <c r="X307" s="747"/>
      <c r="Y307" s="747"/>
      <c r="Z307" s="747"/>
      <c r="AA307" s="747"/>
      <c r="AB307" s="747"/>
      <c r="AC307" s="747"/>
      <c r="AD307" s="747"/>
      <c r="AE307" s="747"/>
      <c r="AF307" s="747"/>
      <c r="AG307" s="747"/>
      <c r="AH307" s="747"/>
      <c r="AI307" s="719"/>
      <c r="AJ307" s="219"/>
    </row>
    <row r="308" spans="1:36" s="14" customFormat="1">
      <c r="A308" s="722"/>
      <c r="B308" s="219"/>
      <c r="C308" s="221"/>
      <c r="D308" s="219"/>
      <c r="E308" s="219"/>
      <c r="F308" s="219"/>
      <c r="G308" s="775"/>
      <c r="H308" s="793"/>
      <c r="I308" s="219"/>
      <c r="J308" s="219"/>
      <c r="K308" s="219"/>
      <c r="L308" s="219"/>
      <c r="M308" s="691"/>
      <c r="N308" s="691"/>
      <c r="O308" s="691"/>
      <c r="P308" s="691"/>
      <c r="Q308" s="691"/>
      <c r="R308" s="691"/>
      <c r="S308" s="691"/>
      <c r="T308" s="691"/>
      <c r="U308" s="812"/>
      <c r="V308" s="812"/>
      <c r="W308" s="812"/>
      <c r="X308" s="812"/>
      <c r="Y308" s="812"/>
      <c r="Z308" s="812"/>
      <c r="AA308" s="812"/>
      <c r="AB308" s="812"/>
      <c r="AC308" s="812"/>
      <c r="AD308" s="812"/>
      <c r="AE308" s="812"/>
      <c r="AF308" s="812"/>
      <c r="AG308" s="812"/>
      <c r="AH308" s="812"/>
      <c r="AI308" s="691"/>
      <c r="AJ308" s="219"/>
    </row>
    <row r="309" spans="1:36" s="14" customFormat="1">
      <c r="A309" s="1174" t="s">
        <v>3675</v>
      </c>
      <c r="C309" s="2" t="s">
        <v>1</v>
      </c>
      <c r="D309" s="2" t="s">
        <v>107</v>
      </c>
      <c r="E309" s="2" t="s">
        <v>49</v>
      </c>
      <c r="F309" s="14" t="s">
        <v>3526</v>
      </c>
      <c r="G309" s="774" t="s">
        <v>354</v>
      </c>
      <c r="H309" s="792" t="s">
        <v>3527</v>
      </c>
      <c r="I309" s="2" t="s">
        <v>3523</v>
      </c>
      <c r="J309" s="2" t="str">
        <f t="shared" ref="J309:J366" si="27">D309&amp;"/"&amp;G309&amp;"/"&amp;H309&amp;"/"&amp;I309</f>
        <v>DSTMPDGP/Plant Adds/Revised Apr 12 to May 13/Retirement Calc</v>
      </c>
      <c r="K309" s="73"/>
      <c r="L309" s="73"/>
      <c r="M309" s="802"/>
      <c r="N309" s="802"/>
      <c r="O309" s="802"/>
      <c r="P309" s="802"/>
      <c r="Q309" s="802"/>
      <c r="R309" s="802"/>
      <c r="S309" s="802"/>
      <c r="T309" s="802"/>
      <c r="U309" s="747">
        <f>SUMIF('Revised Apr12-May13Forecast'!$H$5:$H$62,Adjustments!$D309,'Revised Apr12-May13Forecast'!BK$5:BK$62)</f>
        <v>0</v>
      </c>
      <c r="V309" s="747">
        <f>SUMIF('Revised Apr12-May13Forecast'!$H$5:$H$62,Adjustments!$D309,'Revised Apr12-May13Forecast'!BL$5:BL$62)</f>
        <v>0</v>
      </c>
      <c r="W309" s="747">
        <f>SUMIF('Revised Apr12-May13Forecast'!$H$5:$H$62,Adjustments!$D309,'Revised Apr12-May13Forecast'!BM$5:BM$62)</f>
        <v>0</v>
      </c>
      <c r="X309" s="747">
        <f>SUMIF('Revised Apr12-May13Forecast'!$H$5:$H$62,Adjustments!$D309,'Revised Apr12-May13Forecast'!BN$5:BN$62)</f>
        <v>0</v>
      </c>
      <c r="Y309" s="747">
        <f>SUMIF('Revised Apr12-May13Forecast'!$H$5:$H$62,Adjustments!$D309,'Revised Apr12-May13Forecast'!BO$5:BO$62)</f>
        <v>0</v>
      </c>
      <c r="Z309" s="747">
        <f>SUMIF('Revised Apr12-May13Forecast'!$H$5:$H$62,Adjustments!$D309,'Revised Apr12-May13Forecast'!BP$5:BP$62)</f>
        <v>0</v>
      </c>
      <c r="AA309" s="747">
        <f>SUMIF('Revised Apr12-May13Forecast'!$H$5:$H$62,Adjustments!$D309,'Revised Apr12-May13Forecast'!BQ$5:BQ$62)</f>
        <v>0</v>
      </c>
      <c r="AB309" s="747">
        <f>SUMIF('Revised Apr12-May13Forecast'!$H$5:$H$62,Adjustments!$D309,'Revised Apr12-May13Forecast'!BR$5:BR$62)</f>
        <v>0</v>
      </c>
      <c r="AC309" s="747">
        <f>SUMIF('Revised Apr12-May13Forecast'!$H$5:$H$62,Adjustments!$D309,'Revised Apr12-May13Forecast'!BS$5:BS$62)</f>
        <v>0</v>
      </c>
      <c r="AD309" s="747">
        <f>SUMIF('Revised Apr12-May13Forecast'!$H$5:$H$62,Adjustments!$D309,'Revised Apr12-May13Forecast'!BT$5:BT$62)</f>
        <v>0</v>
      </c>
      <c r="AE309" s="747">
        <f>SUMIF('Revised Apr12-May13Forecast'!$H$5:$H$62,Adjustments!$D309,'Revised Apr12-May13Forecast'!BU$5:BU$62)</f>
        <v>0</v>
      </c>
      <c r="AF309" s="747">
        <f>SUMIF('Revised Apr12-May13Forecast'!$H$5:$H$62,Adjustments!$D309,'Revised Apr12-May13Forecast'!BV$5:BV$62)</f>
        <v>0</v>
      </c>
      <c r="AG309" s="747">
        <f>SUMIF('Revised Apr12-May13Forecast'!$H$5:$H$62,Adjustments!$D309,'Revised Apr12-May13Forecast'!BW$5:BW$62)</f>
        <v>0</v>
      </c>
      <c r="AH309" s="747">
        <f>SUMIF('Revised Apr12-May13Forecast'!$H$5:$H$62,Adjustments!$D309,'Revised Apr12-May13Forecast'!BX$5:BX$62)</f>
        <v>0</v>
      </c>
      <c r="AI309" s="719"/>
      <c r="AJ309" s="219"/>
    </row>
    <row r="310" spans="1:36" s="14" customFormat="1">
      <c r="A310" s="1175"/>
      <c r="C310" s="2" t="s">
        <v>5</v>
      </c>
      <c r="D310" s="2" t="s">
        <v>108</v>
      </c>
      <c r="E310" s="2" t="s">
        <v>50</v>
      </c>
      <c r="F310" s="14" t="s">
        <v>3526</v>
      </c>
      <c r="G310" s="774" t="s">
        <v>354</v>
      </c>
      <c r="H310" s="792" t="s">
        <v>3527</v>
      </c>
      <c r="I310" s="2" t="s">
        <v>3523</v>
      </c>
      <c r="J310" s="2" t="str">
        <f t="shared" si="27"/>
        <v>DSTMPDGU/Plant Adds/Revised Apr 12 to May 13/Retirement Calc</v>
      </c>
      <c r="K310" s="73"/>
      <c r="L310" s="73"/>
      <c r="M310" s="802"/>
      <c r="N310" s="802"/>
      <c r="O310" s="802"/>
      <c r="P310" s="802"/>
      <c r="Q310" s="802"/>
      <c r="R310" s="802"/>
      <c r="S310" s="802"/>
      <c r="T310" s="802"/>
      <c r="U310" s="747">
        <f>SUMIF('Revised Apr12-May13Forecast'!$H$5:$H$62,Adjustments!$D310,'Revised Apr12-May13Forecast'!BK$5:BK$62)</f>
        <v>0</v>
      </c>
      <c r="V310" s="747">
        <f>SUMIF('Revised Apr12-May13Forecast'!$H$5:$H$62,Adjustments!$D310,'Revised Apr12-May13Forecast'!BL$5:BL$62)</f>
        <v>0</v>
      </c>
      <c r="W310" s="747">
        <f>SUMIF('Revised Apr12-May13Forecast'!$H$5:$H$62,Adjustments!$D310,'Revised Apr12-May13Forecast'!BM$5:BM$62)</f>
        <v>0</v>
      </c>
      <c r="X310" s="747">
        <f>SUMIF('Revised Apr12-May13Forecast'!$H$5:$H$62,Adjustments!$D310,'Revised Apr12-May13Forecast'!BN$5:BN$62)</f>
        <v>0</v>
      </c>
      <c r="Y310" s="747">
        <f>SUMIF('Revised Apr12-May13Forecast'!$H$5:$H$62,Adjustments!$D310,'Revised Apr12-May13Forecast'!BO$5:BO$62)</f>
        <v>0</v>
      </c>
      <c r="Z310" s="747">
        <f>SUMIF('Revised Apr12-May13Forecast'!$H$5:$H$62,Adjustments!$D310,'Revised Apr12-May13Forecast'!BP$5:BP$62)</f>
        <v>0</v>
      </c>
      <c r="AA310" s="747">
        <f>SUMIF('Revised Apr12-May13Forecast'!$H$5:$H$62,Adjustments!$D310,'Revised Apr12-May13Forecast'!BQ$5:BQ$62)</f>
        <v>0</v>
      </c>
      <c r="AB310" s="747">
        <f>SUMIF('Revised Apr12-May13Forecast'!$H$5:$H$62,Adjustments!$D310,'Revised Apr12-May13Forecast'!BR$5:BR$62)</f>
        <v>0</v>
      </c>
      <c r="AC310" s="747">
        <f>SUMIF('Revised Apr12-May13Forecast'!$H$5:$H$62,Adjustments!$D310,'Revised Apr12-May13Forecast'!BS$5:BS$62)</f>
        <v>0</v>
      </c>
      <c r="AD310" s="747">
        <f>SUMIF('Revised Apr12-May13Forecast'!$H$5:$H$62,Adjustments!$D310,'Revised Apr12-May13Forecast'!BT$5:BT$62)</f>
        <v>0</v>
      </c>
      <c r="AE310" s="747">
        <f>SUMIF('Revised Apr12-May13Forecast'!$H$5:$H$62,Adjustments!$D310,'Revised Apr12-May13Forecast'!BU$5:BU$62)</f>
        <v>0</v>
      </c>
      <c r="AF310" s="747">
        <f>SUMIF('Revised Apr12-May13Forecast'!$H$5:$H$62,Adjustments!$D310,'Revised Apr12-May13Forecast'!BV$5:BV$62)</f>
        <v>0</v>
      </c>
      <c r="AG310" s="747">
        <f>SUMIF('Revised Apr12-May13Forecast'!$H$5:$H$62,Adjustments!$D310,'Revised Apr12-May13Forecast'!BW$5:BW$62)</f>
        <v>0</v>
      </c>
      <c r="AH310" s="747">
        <f>SUMIF('Revised Apr12-May13Forecast'!$H$5:$H$62,Adjustments!$D310,'Revised Apr12-May13Forecast'!BX$5:BX$62)</f>
        <v>0</v>
      </c>
      <c r="AI310" s="719"/>
      <c r="AJ310" s="219"/>
    </row>
    <row r="311" spans="1:36" s="14" customFormat="1">
      <c r="A311" s="1175"/>
      <c r="C311" s="2" t="s">
        <v>7</v>
      </c>
      <c r="D311" s="2" t="s">
        <v>109</v>
      </c>
      <c r="E311" s="2" t="s">
        <v>51</v>
      </c>
      <c r="F311" s="14" t="s">
        <v>3526</v>
      </c>
      <c r="G311" s="774" t="s">
        <v>354</v>
      </c>
      <c r="H311" s="792" t="s">
        <v>3527</v>
      </c>
      <c r="I311" s="2" t="s">
        <v>3523</v>
      </c>
      <c r="J311" s="2" t="str">
        <f t="shared" si="27"/>
        <v>DSTMPSG/Plant Adds/Revised Apr 12 to May 13/Retirement Calc</v>
      </c>
      <c r="K311" s="73"/>
      <c r="L311" s="73"/>
      <c r="M311" s="802"/>
      <c r="N311" s="802"/>
      <c r="O311" s="802"/>
      <c r="P311" s="802"/>
      <c r="Q311" s="802"/>
      <c r="R311" s="802"/>
      <c r="S311" s="802"/>
      <c r="T311" s="802"/>
      <c r="U311" s="747">
        <f>SUMIF('Revised Apr12-May13Forecast'!$H$5:$H$62,Adjustments!$D311,'Revised Apr12-May13Forecast'!BK$5:BK$62)</f>
        <v>18951010.689999998</v>
      </c>
      <c r="V311" s="747">
        <f>SUMIF('Revised Apr12-May13Forecast'!$H$5:$H$62,Adjustments!$D311,'Revised Apr12-May13Forecast'!BL$5:BL$62)</f>
        <v>19661677.440000001</v>
      </c>
      <c r="W311" s="747">
        <f>SUMIF('Revised Apr12-May13Forecast'!$H$5:$H$62,Adjustments!$D311,'Revised Apr12-May13Forecast'!BM$5:BM$62)</f>
        <v>19545427.060000002</v>
      </c>
      <c r="X311" s="747">
        <f>SUMIF('Revised Apr12-May13Forecast'!$H$5:$H$62,Adjustments!$D311,'Revised Apr12-May13Forecast'!BN$5:BN$62)</f>
        <v>16045220.649999999</v>
      </c>
      <c r="Y311" s="747">
        <f>SUMIF('Revised Apr12-May13Forecast'!$H$5:$H$62,Adjustments!$D311,'Revised Apr12-May13Forecast'!BO$5:BO$62)</f>
        <v>4332094.290000001</v>
      </c>
      <c r="Z311" s="747">
        <f>SUMIF('Revised Apr12-May13Forecast'!$H$5:$H$62,Adjustments!$D311,'Revised Apr12-May13Forecast'!BP$5:BP$62)</f>
        <v>3378170.1799999997</v>
      </c>
      <c r="AA311" s="747">
        <f>SUMIF('Revised Apr12-May13Forecast'!$H$5:$H$62,Adjustments!$D311,'Revised Apr12-May13Forecast'!BQ$5:BQ$62)</f>
        <v>7651449.0200000023</v>
      </c>
      <c r="AB311" s="747">
        <f>SUMIF('Revised Apr12-May13Forecast'!$H$5:$H$62,Adjustments!$D311,'Revised Apr12-May13Forecast'!BR$5:BR$62)</f>
        <v>10665172.210000001</v>
      </c>
      <c r="AC311" s="747">
        <f>SUMIF('Revised Apr12-May13Forecast'!$H$5:$H$62,Adjustments!$D311,'Revised Apr12-May13Forecast'!BS$5:BS$62)</f>
        <v>31087736.409999996</v>
      </c>
      <c r="AD311" s="747">
        <f>SUMIF('Revised Apr12-May13Forecast'!$H$5:$H$62,Adjustments!$D311,'Revised Apr12-May13Forecast'!BT$5:BT$62)</f>
        <v>0</v>
      </c>
      <c r="AE311" s="747">
        <f>SUMIF('Revised Apr12-May13Forecast'!$H$5:$H$62,Adjustments!$D311,'Revised Apr12-May13Forecast'!BU$5:BU$62)</f>
        <v>0</v>
      </c>
      <c r="AF311" s="747">
        <f>SUMIF('Revised Apr12-May13Forecast'!$H$5:$H$62,Adjustments!$D311,'Revised Apr12-May13Forecast'!BV$5:BV$62)</f>
        <v>0</v>
      </c>
      <c r="AG311" s="747">
        <f>SUMIF('Revised Apr12-May13Forecast'!$H$5:$H$62,Adjustments!$D311,'Revised Apr12-May13Forecast'!BW$5:BW$62)</f>
        <v>15639687.939999999</v>
      </c>
      <c r="AH311" s="747">
        <f>SUMIF('Revised Apr12-May13Forecast'!$H$5:$H$62,Adjustments!$D311,'Revised Apr12-May13Forecast'!BX$5:BX$62)</f>
        <v>53046837.160000004</v>
      </c>
      <c r="AI311" s="719"/>
      <c r="AJ311" s="219"/>
    </row>
    <row r="312" spans="1:36" s="14" customFormat="1">
      <c r="A312" s="1175"/>
      <c r="C312" s="2" t="s">
        <v>7</v>
      </c>
      <c r="D312" s="2" t="s">
        <v>110</v>
      </c>
      <c r="E312" s="2" t="s">
        <v>52</v>
      </c>
      <c r="F312" s="14" t="s">
        <v>3526</v>
      </c>
      <c r="G312" s="774" t="s">
        <v>354</v>
      </c>
      <c r="H312" s="792" t="s">
        <v>3527</v>
      </c>
      <c r="I312" s="2" t="s">
        <v>3523</v>
      </c>
      <c r="J312" s="2" t="str">
        <f t="shared" si="27"/>
        <v>DSTMPRSG/Plant Adds/Revised Apr 12 to May 13/Retirement Calc</v>
      </c>
      <c r="K312" s="73"/>
      <c r="L312" s="73"/>
      <c r="M312" s="802"/>
      <c r="N312" s="802"/>
      <c r="O312" s="802"/>
      <c r="P312" s="802"/>
      <c r="Q312" s="802"/>
      <c r="R312" s="802"/>
      <c r="S312" s="802"/>
      <c r="T312" s="802"/>
      <c r="U312" s="747">
        <f>SUMIF('Revised Apr12-May13Forecast'!$H$5:$H$62,Adjustments!$D312,'Revised Apr12-May13Forecast'!BK$5:BK$62)</f>
        <v>0</v>
      </c>
      <c r="V312" s="747">
        <f>SUMIF('Revised Apr12-May13Forecast'!$H$5:$H$62,Adjustments!$D312,'Revised Apr12-May13Forecast'!BL$5:BL$62)</f>
        <v>0</v>
      </c>
      <c r="W312" s="747">
        <f>SUMIF('Revised Apr12-May13Forecast'!$H$5:$H$62,Adjustments!$D312,'Revised Apr12-May13Forecast'!BM$5:BM$62)</f>
        <v>0</v>
      </c>
      <c r="X312" s="747">
        <f>SUMIF('Revised Apr12-May13Forecast'!$H$5:$H$62,Adjustments!$D312,'Revised Apr12-May13Forecast'!BN$5:BN$62)</f>
        <v>0</v>
      </c>
      <c r="Y312" s="747">
        <f>SUMIF('Revised Apr12-May13Forecast'!$H$5:$H$62,Adjustments!$D312,'Revised Apr12-May13Forecast'!BO$5:BO$62)</f>
        <v>0</v>
      </c>
      <c r="Z312" s="747">
        <f>SUMIF('Revised Apr12-May13Forecast'!$H$5:$H$62,Adjustments!$D312,'Revised Apr12-May13Forecast'!BP$5:BP$62)</f>
        <v>0</v>
      </c>
      <c r="AA312" s="747">
        <f>SUMIF('Revised Apr12-May13Forecast'!$H$5:$H$62,Adjustments!$D312,'Revised Apr12-May13Forecast'!BQ$5:BQ$62)</f>
        <v>210072.00000000003</v>
      </c>
      <c r="AB312" s="747">
        <f>SUMIF('Revised Apr12-May13Forecast'!$H$5:$H$62,Adjustments!$D312,'Revised Apr12-May13Forecast'!BR$5:BR$62)</f>
        <v>0</v>
      </c>
      <c r="AC312" s="747">
        <f>SUMIF('Revised Apr12-May13Forecast'!$H$5:$H$62,Adjustments!$D312,'Revised Apr12-May13Forecast'!BS$5:BS$62)</f>
        <v>112028</v>
      </c>
      <c r="AD312" s="747">
        <f>SUMIF('Revised Apr12-May13Forecast'!$H$5:$H$62,Adjustments!$D312,'Revised Apr12-May13Forecast'!BT$5:BT$62)</f>
        <v>0</v>
      </c>
      <c r="AE312" s="747">
        <f>SUMIF('Revised Apr12-May13Forecast'!$H$5:$H$62,Adjustments!$D312,'Revised Apr12-May13Forecast'!BU$5:BU$62)</f>
        <v>0</v>
      </c>
      <c r="AF312" s="747">
        <f>SUMIF('Revised Apr12-May13Forecast'!$H$5:$H$62,Adjustments!$D312,'Revised Apr12-May13Forecast'!BV$5:BV$62)</f>
        <v>0</v>
      </c>
      <c r="AG312" s="747">
        <f>SUMIF('Revised Apr12-May13Forecast'!$H$5:$H$62,Adjustments!$D312,'Revised Apr12-May13Forecast'!BW$5:BW$62)</f>
        <v>0</v>
      </c>
      <c r="AH312" s="747">
        <f>SUMIF('Revised Apr12-May13Forecast'!$H$5:$H$62,Adjustments!$D312,'Revised Apr12-May13Forecast'!BX$5:BX$62)</f>
        <v>0</v>
      </c>
      <c r="AI312" s="719"/>
      <c r="AJ312" s="219"/>
    </row>
    <row r="313" spans="1:36" s="14" customFormat="1">
      <c r="A313" s="1175"/>
      <c r="C313" s="2" t="s">
        <v>7</v>
      </c>
      <c r="D313" s="2" t="s">
        <v>111</v>
      </c>
      <c r="E313" s="2" t="s">
        <v>53</v>
      </c>
      <c r="F313" s="14" t="s">
        <v>3526</v>
      </c>
      <c r="G313" s="774" t="s">
        <v>354</v>
      </c>
      <c r="H313" s="792" t="s">
        <v>3527</v>
      </c>
      <c r="I313" s="2" t="s">
        <v>3523</v>
      </c>
      <c r="J313" s="2" t="str">
        <f t="shared" si="27"/>
        <v>DSTMPPCSG/Plant Adds/Revised Apr 12 to May 13/Retirement Calc</v>
      </c>
      <c r="K313" s="73"/>
      <c r="L313" s="73"/>
      <c r="M313" s="802"/>
      <c r="N313" s="802"/>
      <c r="O313" s="802"/>
      <c r="P313" s="802"/>
      <c r="Q313" s="802"/>
      <c r="R313" s="802"/>
      <c r="S313" s="802"/>
      <c r="T313" s="802"/>
      <c r="U313" s="747">
        <f>SUMIF('Revised Apr12-May13Forecast'!$H$5:$H$62,Adjustments!$D313,'Revised Apr12-May13Forecast'!BK$5:BK$62)</f>
        <v>100157465.78000002</v>
      </c>
      <c r="V313" s="747">
        <f>SUMIF('Revised Apr12-May13Forecast'!$H$5:$H$62,Adjustments!$D313,'Revised Apr12-May13Forecast'!BL$5:BL$62)</f>
        <v>129580472.66</v>
      </c>
      <c r="W313" s="747">
        <f>SUMIF('Revised Apr12-May13Forecast'!$H$5:$H$62,Adjustments!$D313,'Revised Apr12-May13Forecast'!BM$5:BM$62)</f>
        <v>3746770.8300000122</v>
      </c>
      <c r="X313" s="747">
        <f>SUMIF('Revised Apr12-May13Forecast'!$H$5:$H$62,Adjustments!$D313,'Revised Apr12-May13Forecast'!BN$5:BN$62)</f>
        <v>2024509.9400000125</v>
      </c>
      <c r="Y313" s="747">
        <f>SUMIF('Revised Apr12-May13Forecast'!$H$5:$H$62,Adjustments!$D313,'Revised Apr12-May13Forecast'!BO$5:BO$62)</f>
        <v>4158421.790000001</v>
      </c>
      <c r="Z313" s="747">
        <f>SUMIF('Revised Apr12-May13Forecast'!$H$5:$H$62,Adjustments!$D313,'Revised Apr12-May13Forecast'!BP$5:BP$62)</f>
        <v>864053.00999999046</v>
      </c>
      <c r="AA313" s="747">
        <f>SUMIF('Revised Apr12-May13Forecast'!$H$5:$H$62,Adjustments!$D313,'Revised Apr12-May13Forecast'!BQ$5:BQ$62)</f>
        <v>816629.46999999881</v>
      </c>
      <c r="AB313" s="747">
        <f>SUMIF('Revised Apr12-May13Forecast'!$H$5:$H$62,Adjustments!$D313,'Revised Apr12-May13Forecast'!BR$5:BR$62)</f>
        <v>58450.460000008345</v>
      </c>
      <c r="AC313" s="747">
        <f>SUMIF('Revised Apr12-May13Forecast'!$H$5:$H$62,Adjustments!$D313,'Revised Apr12-May13Forecast'!BS$5:BS$62)</f>
        <v>8818016.6600000113</v>
      </c>
      <c r="AD313" s="747">
        <f>SUMIF('Revised Apr12-May13Forecast'!$H$5:$H$62,Adjustments!$D313,'Revised Apr12-May13Forecast'!BT$5:BT$62)</f>
        <v>46833</v>
      </c>
      <c r="AE313" s="747">
        <f>SUMIF('Revised Apr12-May13Forecast'!$H$5:$H$62,Adjustments!$D313,'Revised Apr12-May13Forecast'!BU$5:BU$62)</f>
        <v>3987079.2700000107</v>
      </c>
      <c r="AF313" s="747">
        <f>SUMIF('Revised Apr12-May13Forecast'!$H$5:$H$62,Adjustments!$D313,'Revised Apr12-May13Forecast'!BV$5:BV$62)</f>
        <v>38833</v>
      </c>
      <c r="AG313" s="747">
        <f>SUMIF('Revised Apr12-May13Forecast'!$H$5:$H$62,Adjustments!$D313,'Revised Apr12-May13Forecast'!BW$5:BW$62)</f>
        <v>38833.360000014305</v>
      </c>
      <c r="AH313" s="747">
        <f>SUMIF('Revised Apr12-May13Forecast'!$H$5:$H$62,Adjustments!$D313,'Revised Apr12-May13Forecast'!BX$5:BX$62)</f>
        <v>16804</v>
      </c>
      <c r="AI313" s="719"/>
      <c r="AJ313" s="219"/>
    </row>
    <row r="314" spans="1:36" s="14" customFormat="1">
      <c r="A314" s="1175"/>
      <c r="C314" s="2" t="s">
        <v>12</v>
      </c>
      <c r="D314" s="2" t="s">
        <v>112</v>
      </c>
      <c r="E314" s="2" t="s">
        <v>54</v>
      </c>
      <c r="F314" s="14" t="s">
        <v>3526</v>
      </c>
      <c r="G314" s="774" t="s">
        <v>354</v>
      </c>
      <c r="H314" s="792" t="s">
        <v>3527</v>
      </c>
      <c r="I314" s="2" t="s">
        <v>3523</v>
      </c>
      <c r="J314" s="2" t="str">
        <f t="shared" si="27"/>
        <v>DSTMPPCSSGCH/Plant Adds/Revised Apr 12 to May 13/Retirement Calc</v>
      </c>
      <c r="K314" s="73"/>
      <c r="L314" s="73"/>
      <c r="M314" s="802"/>
      <c r="N314" s="802"/>
      <c r="O314" s="802"/>
      <c r="P314" s="802"/>
      <c r="Q314" s="802"/>
      <c r="R314" s="802"/>
      <c r="S314" s="802"/>
      <c r="T314" s="802"/>
      <c r="U314" s="747">
        <f>SUMIF('Revised Apr12-May13Forecast'!$H$5:$H$62,Adjustments!$D314,'Revised Apr12-May13Forecast'!BK$5:BK$62)</f>
        <v>0</v>
      </c>
      <c r="V314" s="747">
        <f>SUMIF('Revised Apr12-May13Forecast'!$H$5:$H$62,Adjustments!$D314,'Revised Apr12-May13Forecast'!BL$5:BL$62)</f>
        <v>0</v>
      </c>
      <c r="W314" s="747">
        <f>SUMIF('Revised Apr12-May13Forecast'!$H$5:$H$62,Adjustments!$D314,'Revised Apr12-May13Forecast'!BM$5:BM$62)</f>
        <v>0</v>
      </c>
      <c r="X314" s="747">
        <f>SUMIF('Revised Apr12-May13Forecast'!$H$5:$H$62,Adjustments!$D314,'Revised Apr12-May13Forecast'!BN$5:BN$62)</f>
        <v>0</v>
      </c>
      <c r="Y314" s="747">
        <f>SUMIF('Revised Apr12-May13Forecast'!$H$5:$H$62,Adjustments!$D314,'Revised Apr12-May13Forecast'!BO$5:BO$62)</f>
        <v>0</v>
      </c>
      <c r="Z314" s="747">
        <f>SUMIF('Revised Apr12-May13Forecast'!$H$5:$H$62,Adjustments!$D314,'Revised Apr12-May13Forecast'!BP$5:BP$62)</f>
        <v>0</v>
      </c>
      <c r="AA314" s="747">
        <f>SUMIF('Revised Apr12-May13Forecast'!$H$5:$H$62,Adjustments!$D314,'Revised Apr12-May13Forecast'!BQ$5:BQ$62)</f>
        <v>0</v>
      </c>
      <c r="AB314" s="747">
        <f>SUMIF('Revised Apr12-May13Forecast'!$H$5:$H$62,Adjustments!$D314,'Revised Apr12-May13Forecast'!BR$5:BR$62)</f>
        <v>0</v>
      </c>
      <c r="AC314" s="747">
        <f>SUMIF('Revised Apr12-May13Forecast'!$H$5:$H$62,Adjustments!$D314,'Revised Apr12-May13Forecast'!BS$5:BS$62)</f>
        <v>0</v>
      </c>
      <c r="AD314" s="747">
        <f>SUMIF('Revised Apr12-May13Forecast'!$H$5:$H$62,Adjustments!$D314,'Revised Apr12-May13Forecast'!BT$5:BT$62)</f>
        <v>0</v>
      </c>
      <c r="AE314" s="747">
        <f>SUMIF('Revised Apr12-May13Forecast'!$H$5:$H$62,Adjustments!$D314,'Revised Apr12-May13Forecast'!BU$5:BU$62)</f>
        <v>0</v>
      </c>
      <c r="AF314" s="747">
        <f>SUMIF('Revised Apr12-May13Forecast'!$H$5:$H$62,Adjustments!$D314,'Revised Apr12-May13Forecast'!BV$5:BV$62)</f>
        <v>0</v>
      </c>
      <c r="AG314" s="747">
        <f>SUMIF('Revised Apr12-May13Forecast'!$H$5:$H$62,Adjustments!$D314,'Revised Apr12-May13Forecast'!BW$5:BW$62)</f>
        <v>0</v>
      </c>
      <c r="AH314" s="747">
        <f>SUMIF('Revised Apr12-May13Forecast'!$H$5:$H$62,Adjustments!$D314,'Revised Apr12-May13Forecast'!BX$5:BX$62)</f>
        <v>0</v>
      </c>
      <c r="AI314" s="719"/>
      <c r="AJ314" s="219"/>
    </row>
    <row r="315" spans="1:36" s="14" customFormat="1">
      <c r="A315" s="1175"/>
      <c r="C315" s="2" t="s">
        <v>12</v>
      </c>
      <c r="D315" s="2" t="s">
        <v>113</v>
      </c>
      <c r="E315" s="2" t="s">
        <v>55</v>
      </c>
      <c r="F315" s="14" t="s">
        <v>3526</v>
      </c>
      <c r="G315" s="774" t="s">
        <v>354</v>
      </c>
      <c r="H315" s="792" t="s">
        <v>3527</v>
      </c>
      <c r="I315" s="2" t="s">
        <v>3523</v>
      </c>
      <c r="J315" s="2" t="str">
        <f t="shared" si="27"/>
        <v>DSTMPSSGCH/Plant Adds/Revised Apr 12 to May 13/Retirement Calc</v>
      </c>
      <c r="K315" s="73"/>
      <c r="L315" s="73"/>
      <c r="M315" s="802"/>
      <c r="N315" s="802"/>
      <c r="O315" s="802"/>
      <c r="P315" s="802"/>
      <c r="Q315" s="802"/>
      <c r="R315" s="802"/>
      <c r="S315" s="802"/>
      <c r="T315" s="802"/>
      <c r="U315" s="747">
        <f>SUMIF('Revised Apr12-May13Forecast'!$H$5:$H$62,Adjustments!$D315,'Revised Apr12-May13Forecast'!BK$5:BK$62)</f>
        <v>0</v>
      </c>
      <c r="V315" s="747">
        <f>SUMIF('Revised Apr12-May13Forecast'!$H$5:$H$62,Adjustments!$D315,'Revised Apr12-May13Forecast'!BL$5:BL$62)</f>
        <v>0</v>
      </c>
      <c r="W315" s="747">
        <f>SUMIF('Revised Apr12-May13Forecast'!$H$5:$H$62,Adjustments!$D315,'Revised Apr12-May13Forecast'!BM$5:BM$62)</f>
        <v>316942.75</v>
      </c>
      <c r="X315" s="747">
        <f>SUMIF('Revised Apr12-May13Forecast'!$H$5:$H$62,Adjustments!$D315,'Revised Apr12-May13Forecast'!BN$5:BN$62)</f>
        <v>52486.679999999993</v>
      </c>
      <c r="Y315" s="747">
        <f>SUMIF('Revised Apr12-May13Forecast'!$H$5:$H$62,Adjustments!$D315,'Revised Apr12-May13Forecast'!BO$5:BO$62)</f>
        <v>58654.679999999993</v>
      </c>
      <c r="Z315" s="747">
        <f>SUMIF('Revised Apr12-May13Forecast'!$H$5:$H$62,Adjustments!$D315,'Revised Apr12-May13Forecast'!BP$5:BP$62)</f>
        <v>59682.679999999993</v>
      </c>
      <c r="AA315" s="747">
        <f>SUMIF('Revised Apr12-May13Forecast'!$H$5:$H$62,Adjustments!$D315,'Revised Apr12-May13Forecast'!BQ$5:BQ$62)</f>
        <v>60710.679999999993</v>
      </c>
      <c r="AB315" s="747">
        <f>SUMIF('Revised Apr12-May13Forecast'!$H$5:$H$62,Adjustments!$D315,'Revised Apr12-May13Forecast'!BR$5:BR$62)</f>
        <v>54542.680000000051</v>
      </c>
      <c r="AC315" s="747">
        <f>SUMIF('Revised Apr12-May13Forecast'!$H$5:$H$62,Adjustments!$D315,'Revised Apr12-May13Forecast'!BS$5:BS$62)</f>
        <v>3487113.9799999995</v>
      </c>
      <c r="AD315" s="747">
        <f>SUMIF('Revised Apr12-May13Forecast'!$H$5:$H$62,Adjustments!$D315,'Revised Apr12-May13Forecast'!BT$5:BT$62)</f>
        <v>0</v>
      </c>
      <c r="AE315" s="747">
        <f>SUMIF('Revised Apr12-May13Forecast'!$H$5:$H$62,Adjustments!$D315,'Revised Apr12-May13Forecast'!BU$5:BU$62)</f>
        <v>0</v>
      </c>
      <c r="AF315" s="747">
        <f>SUMIF('Revised Apr12-May13Forecast'!$H$5:$H$62,Adjustments!$D315,'Revised Apr12-May13Forecast'!BV$5:BV$62)</f>
        <v>0</v>
      </c>
      <c r="AG315" s="747">
        <f>SUMIF('Revised Apr12-May13Forecast'!$H$5:$H$62,Adjustments!$D315,'Revised Apr12-May13Forecast'!BW$5:BW$62)</f>
        <v>0</v>
      </c>
      <c r="AH315" s="747">
        <f>SUMIF('Revised Apr12-May13Forecast'!$H$5:$H$62,Adjustments!$D315,'Revised Apr12-May13Forecast'!BX$5:BX$62)</f>
        <v>8389972.3100000005</v>
      </c>
      <c r="AI315" s="719"/>
      <c r="AJ315" s="219"/>
    </row>
    <row r="316" spans="1:36" s="14" customFormat="1">
      <c r="A316" s="1175"/>
      <c r="C316" s="2" t="s">
        <v>1</v>
      </c>
      <c r="D316" s="2" t="s">
        <v>114</v>
      </c>
      <c r="E316" s="2" t="s">
        <v>56</v>
      </c>
      <c r="F316" s="14" t="s">
        <v>3526</v>
      </c>
      <c r="G316" s="774" t="s">
        <v>354</v>
      </c>
      <c r="H316" s="792" t="s">
        <v>3527</v>
      </c>
      <c r="I316" s="2" t="s">
        <v>3523</v>
      </c>
      <c r="J316" s="2" t="str">
        <f t="shared" si="27"/>
        <v>DHYDPDGP/Plant Adds/Revised Apr 12 to May 13/Retirement Calc</v>
      </c>
      <c r="K316" s="73"/>
      <c r="L316" s="73"/>
      <c r="M316" s="802"/>
      <c r="N316" s="802"/>
      <c r="O316" s="802"/>
      <c r="P316" s="802"/>
      <c r="Q316" s="802"/>
      <c r="R316" s="802"/>
      <c r="S316" s="802"/>
      <c r="T316" s="802"/>
      <c r="U316" s="747">
        <f>SUMIF('Revised Apr12-May13Forecast'!$H$5:$H$62,Adjustments!$D316,'Revised Apr12-May13Forecast'!BK$5:BK$62)</f>
        <v>0</v>
      </c>
      <c r="V316" s="747">
        <f>SUMIF('Revised Apr12-May13Forecast'!$H$5:$H$62,Adjustments!$D316,'Revised Apr12-May13Forecast'!BL$5:BL$62)</f>
        <v>0</v>
      </c>
      <c r="W316" s="747">
        <f>SUMIF('Revised Apr12-May13Forecast'!$H$5:$H$62,Adjustments!$D316,'Revised Apr12-May13Forecast'!BM$5:BM$62)</f>
        <v>0</v>
      </c>
      <c r="X316" s="747">
        <f>SUMIF('Revised Apr12-May13Forecast'!$H$5:$H$62,Adjustments!$D316,'Revised Apr12-May13Forecast'!BN$5:BN$62)</f>
        <v>0</v>
      </c>
      <c r="Y316" s="747">
        <f>SUMIF('Revised Apr12-May13Forecast'!$H$5:$H$62,Adjustments!$D316,'Revised Apr12-May13Forecast'!BO$5:BO$62)</f>
        <v>0</v>
      </c>
      <c r="Z316" s="747">
        <f>SUMIF('Revised Apr12-May13Forecast'!$H$5:$H$62,Adjustments!$D316,'Revised Apr12-May13Forecast'!BP$5:BP$62)</f>
        <v>0</v>
      </c>
      <c r="AA316" s="747">
        <f>SUMIF('Revised Apr12-May13Forecast'!$H$5:$H$62,Adjustments!$D316,'Revised Apr12-May13Forecast'!BQ$5:BQ$62)</f>
        <v>0</v>
      </c>
      <c r="AB316" s="747">
        <f>SUMIF('Revised Apr12-May13Forecast'!$H$5:$H$62,Adjustments!$D316,'Revised Apr12-May13Forecast'!BR$5:BR$62)</f>
        <v>0</v>
      </c>
      <c r="AC316" s="747">
        <f>SUMIF('Revised Apr12-May13Forecast'!$H$5:$H$62,Adjustments!$D316,'Revised Apr12-May13Forecast'!BS$5:BS$62)</f>
        <v>0</v>
      </c>
      <c r="AD316" s="747">
        <f>SUMIF('Revised Apr12-May13Forecast'!$H$5:$H$62,Adjustments!$D316,'Revised Apr12-May13Forecast'!BT$5:BT$62)</f>
        <v>0</v>
      </c>
      <c r="AE316" s="747">
        <f>SUMIF('Revised Apr12-May13Forecast'!$H$5:$H$62,Adjustments!$D316,'Revised Apr12-May13Forecast'!BU$5:BU$62)</f>
        <v>0</v>
      </c>
      <c r="AF316" s="747">
        <f>SUMIF('Revised Apr12-May13Forecast'!$H$5:$H$62,Adjustments!$D316,'Revised Apr12-May13Forecast'!BV$5:BV$62)</f>
        <v>0</v>
      </c>
      <c r="AG316" s="747">
        <f>SUMIF('Revised Apr12-May13Forecast'!$H$5:$H$62,Adjustments!$D316,'Revised Apr12-May13Forecast'!BW$5:BW$62)</f>
        <v>0</v>
      </c>
      <c r="AH316" s="747">
        <f>SUMIF('Revised Apr12-May13Forecast'!$H$5:$H$62,Adjustments!$D316,'Revised Apr12-May13Forecast'!BX$5:BX$62)</f>
        <v>0</v>
      </c>
      <c r="AI316" s="719"/>
      <c r="AJ316" s="219"/>
    </row>
    <row r="317" spans="1:36" s="14" customFormat="1">
      <c r="A317" s="1175"/>
      <c r="C317" s="2" t="s">
        <v>5</v>
      </c>
      <c r="D317" s="2" t="s">
        <v>115</v>
      </c>
      <c r="E317" s="2" t="s">
        <v>57</v>
      </c>
      <c r="F317" s="14" t="s">
        <v>3526</v>
      </c>
      <c r="G317" s="774" t="s">
        <v>354</v>
      </c>
      <c r="H317" s="792" t="s">
        <v>3527</v>
      </c>
      <c r="I317" s="2" t="s">
        <v>3523</v>
      </c>
      <c r="J317" s="2" t="str">
        <f t="shared" si="27"/>
        <v>DHYDPDGU/Plant Adds/Revised Apr 12 to May 13/Retirement Calc</v>
      </c>
      <c r="K317" s="73"/>
      <c r="L317" s="73"/>
      <c r="M317" s="802"/>
      <c r="N317" s="802"/>
      <c r="O317" s="802"/>
      <c r="P317" s="802"/>
      <c r="Q317" s="802"/>
      <c r="R317" s="802"/>
      <c r="S317" s="802"/>
      <c r="T317" s="802"/>
      <c r="U317" s="747">
        <f>SUMIF('Revised Apr12-May13Forecast'!$H$5:$H$62,Adjustments!$D317,'Revised Apr12-May13Forecast'!BK$5:BK$62)</f>
        <v>0</v>
      </c>
      <c r="V317" s="747">
        <f>SUMIF('Revised Apr12-May13Forecast'!$H$5:$H$62,Adjustments!$D317,'Revised Apr12-May13Forecast'!BL$5:BL$62)</f>
        <v>0</v>
      </c>
      <c r="W317" s="747">
        <f>SUMIF('Revised Apr12-May13Forecast'!$H$5:$H$62,Adjustments!$D317,'Revised Apr12-May13Forecast'!BM$5:BM$62)</f>
        <v>0</v>
      </c>
      <c r="X317" s="747">
        <f>SUMIF('Revised Apr12-May13Forecast'!$H$5:$H$62,Adjustments!$D317,'Revised Apr12-May13Forecast'!BN$5:BN$62)</f>
        <v>0</v>
      </c>
      <c r="Y317" s="747">
        <f>SUMIF('Revised Apr12-May13Forecast'!$H$5:$H$62,Adjustments!$D317,'Revised Apr12-May13Forecast'!BO$5:BO$62)</f>
        <v>0</v>
      </c>
      <c r="Z317" s="747">
        <f>SUMIF('Revised Apr12-May13Forecast'!$H$5:$H$62,Adjustments!$D317,'Revised Apr12-May13Forecast'!BP$5:BP$62)</f>
        <v>0</v>
      </c>
      <c r="AA317" s="747">
        <f>SUMIF('Revised Apr12-May13Forecast'!$H$5:$H$62,Adjustments!$D317,'Revised Apr12-May13Forecast'!BQ$5:BQ$62)</f>
        <v>0</v>
      </c>
      <c r="AB317" s="747">
        <f>SUMIF('Revised Apr12-May13Forecast'!$H$5:$H$62,Adjustments!$D317,'Revised Apr12-May13Forecast'!BR$5:BR$62)</f>
        <v>0</v>
      </c>
      <c r="AC317" s="747">
        <f>SUMIF('Revised Apr12-May13Forecast'!$H$5:$H$62,Adjustments!$D317,'Revised Apr12-May13Forecast'!BS$5:BS$62)</f>
        <v>0</v>
      </c>
      <c r="AD317" s="747">
        <f>SUMIF('Revised Apr12-May13Forecast'!$H$5:$H$62,Adjustments!$D317,'Revised Apr12-May13Forecast'!BT$5:BT$62)</f>
        <v>0</v>
      </c>
      <c r="AE317" s="747">
        <f>SUMIF('Revised Apr12-May13Forecast'!$H$5:$H$62,Adjustments!$D317,'Revised Apr12-May13Forecast'!BU$5:BU$62)</f>
        <v>0</v>
      </c>
      <c r="AF317" s="747">
        <f>SUMIF('Revised Apr12-May13Forecast'!$H$5:$H$62,Adjustments!$D317,'Revised Apr12-May13Forecast'!BV$5:BV$62)</f>
        <v>0</v>
      </c>
      <c r="AG317" s="747">
        <f>SUMIF('Revised Apr12-May13Forecast'!$H$5:$H$62,Adjustments!$D317,'Revised Apr12-May13Forecast'!BW$5:BW$62)</f>
        <v>0</v>
      </c>
      <c r="AH317" s="747">
        <f>SUMIF('Revised Apr12-May13Forecast'!$H$5:$H$62,Adjustments!$D317,'Revised Apr12-May13Forecast'!BX$5:BX$62)</f>
        <v>0</v>
      </c>
      <c r="AI317" s="719"/>
      <c r="AJ317" s="219"/>
    </row>
    <row r="318" spans="1:36" s="14" customFormat="1">
      <c r="A318" s="1175"/>
      <c r="C318" s="2" t="s">
        <v>14</v>
      </c>
      <c r="D318" s="2" t="s">
        <v>116</v>
      </c>
      <c r="E318" s="2" t="s">
        <v>58</v>
      </c>
      <c r="F318" s="14" t="s">
        <v>3526</v>
      </c>
      <c r="G318" s="774" t="s">
        <v>354</v>
      </c>
      <c r="H318" s="792" t="s">
        <v>3527</v>
      </c>
      <c r="I318" s="2" t="s">
        <v>3523</v>
      </c>
      <c r="J318" s="2" t="str">
        <f t="shared" si="27"/>
        <v>DHYDPSG-P/Plant Adds/Revised Apr 12 to May 13/Retirement Calc</v>
      </c>
      <c r="K318" s="73"/>
      <c r="L318" s="73"/>
      <c r="M318" s="802"/>
      <c r="N318" s="802"/>
      <c r="O318" s="802"/>
      <c r="P318" s="802"/>
      <c r="Q318" s="802"/>
      <c r="R318" s="802"/>
      <c r="S318" s="802"/>
      <c r="T318" s="802"/>
      <c r="U318" s="747">
        <f>SUMIF('Revised Apr12-May13Forecast'!$H$5:$H$62,Adjustments!$D318,'Revised Apr12-May13Forecast'!BK$5:BK$62)</f>
        <v>65261.64</v>
      </c>
      <c r="V318" s="747">
        <f>SUMIF('Revised Apr12-May13Forecast'!$H$5:$H$62,Adjustments!$D318,'Revised Apr12-May13Forecast'!BL$5:BL$62)</f>
        <v>928913.62000000023</v>
      </c>
      <c r="W318" s="747">
        <f>SUMIF('Revised Apr12-May13Forecast'!$H$5:$H$62,Adjustments!$D318,'Revised Apr12-May13Forecast'!BM$5:BM$62)</f>
        <v>580138.22000000009</v>
      </c>
      <c r="X318" s="747">
        <f>SUMIF('Revised Apr12-May13Forecast'!$H$5:$H$62,Adjustments!$D318,'Revised Apr12-May13Forecast'!BN$5:BN$62)</f>
        <v>31043081.330000002</v>
      </c>
      <c r="Y318" s="747">
        <f>SUMIF('Revised Apr12-May13Forecast'!$H$5:$H$62,Adjustments!$D318,'Revised Apr12-May13Forecast'!BO$5:BO$62)</f>
        <v>8884127.4199999999</v>
      </c>
      <c r="Z318" s="747">
        <f>SUMIF('Revised Apr12-May13Forecast'!$H$5:$H$62,Adjustments!$D318,'Revised Apr12-May13Forecast'!BP$5:BP$62)</f>
        <v>73908074.370000005</v>
      </c>
      <c r="AA318" s="747">
        <f>SUMIF('Revised Apr12-May13Forecast'!$H$5:$H$62,Adjustments!$D318,'Revised Apr12-May13Forecast'!BQ$5:BQ$62)</f>
        <v>5391677.2999999989</v>
      </c>
      <c r="AB318" s="747">
        <f>SUMIF('Revised Apr12-May13Forecast'!$H$5:$H$62,Adjustments!$D318,'Revised Apr12-May13Forecast'!BR$5:BR$62)</f>
        <v>23269746.940000001</v>
      </c>
      <c r="AC318" s="747">
        <f>SUMIF('Revised Apr12-May13Forecast'!$H$5:$H$62,Adjustments!$D318,'Revised Apr12-May13Forecast'!BS$5:BS$62)</f>
        <v>14707293.890000001</v>
      </c>
      <c r="AD318" s="747">
        <f>SUMIF('Revised Apr12-May13Forecast'!$H$5:$H$62,Adjustments!$D318,'Revised Apr12-May13Forecast'!BT$5:BT$62)</f>
        <v>130944.83000000007</v>
      </c>
      <c r="AE318" s="747">
        <f>SUMIF('Revised Apr12-May13Forecast'!$H$5:$H$62,Adjustments!$D318,'Revised Apr12-May13Forecast'!BU$5:BU$62)</f>
        <v>118902</v>
      </c>
      <c r="AF318" s="747">
        <f>SUMIF('Revised Apr12-May13Forecast'!$H$5:$H$62,Adjustments!$D318,'Revised Apr12-May13Forecast'!BV$5:BV$62)</f>
        <v>13871.900000000373</v>
      </c>
      <c r="AG318" s="747">
        <f>SUMIF('Revised Apr12-May13Forecast'!$H$5:$H$62,Adjustments!$D318,'Revised Apr12-May13Forecast'!BW$5:BW$62)</f>
        <v>0</v>
      </c>
      <c r="AH318" s="747">
        <f>SUMIF('Revised Apr12-May13Forecast'!$H$5:$H$62,Adjustments!$D318,'Revised Apr12-May13Forecast'!BX$5:BX$62)</f>
        <v>0</v>
      </c>
      <c r="AI318" s="719"/>
      <c r="AJ318" s="219"/>
    </row>
    <row r="319" spans="1:36" s="14" customFormat="1">
      <c r="A319" s="1175"/>
      <c r="C319" s="2" t="s">
        <v>15</v>
      </c>
      <c r="D319" s="2" t="s">
        <v>117</v>
      </c>
      <c r="E319" s="2" t="s">
        <v>59</v>
      </c>
      <c r="F319" s="14" t="s">
        <v>3526</v>
      </c>
      <c r="G319" s="774" t="s">
        <v>354</v>
      </c>
      <c r="H319" s="792" t="s">
        <v>3527</v>
      </c>
      <c r="I319" s="2" t="s">
        <v>3523</v>
      </c>
      <c r="J319" s="2" t="str">
        <f t="shared" si="27"/>
        <v>DHYDPSG-U/Plant Adds/Revised Apr 12 to May 13/Retirement Calc</v>
      </c>
      <c r="K319" s="73"/>
      <c r="L319" s="73"/>
      <c r="M319" s="802"/>
      <c r="N319" s="802"/>
      <c r="O319" s="802"/>
      <c r="P319" s="802"/>
      <c r="Q319" s="802"/>
      <c r="R319" s="802"/>
      <c r="S319" s="802"/>
      <c r="T319" s="802"/>
      <c r="U319" s="747">
        <f>SUMIF('Revised Apr12-May13Forecast'!$H$5:$H$62,Adjustments!$D319,'Revised Apr12-May13Forecast'!BK$5:BK$62)</f>
        <v>170379.97000000003</v>
      </c>
      <c r="V319" s="747">
        <f>SUMIF('Revised Apr12-May13Forecast'!$H$5:$H$62,Adjustments!$D319,'Revised Apr12-May13Forecast'!BL$5:BL$62)</f>
        <v>0</v>
      </c>
      <c r="W319" s="747">
        <f>SUMIF('Revised Apr12-May13Forecast'!$H$5:$H$62,Adjustments!$D319,'Revised Apr12-May13Forecast'!BM$5:BM$62)</f>
        <v>0</v>
      </c>
      <c r="X319" s="747">
        <f>SUMIF('Revised Apr12-May13Forecast'!$H$5:$H$62,Adjustments!$D319,'Revised Apr12-May13Forecast'!BN$5:BN$62)</f>
        <v>0</v>
      </c>
      <c r="Y319" s="747">
        <f>SUMIF('Revised Apr12-May13Forecast'!$H$5:$H$62,Adjustments!$D319,'Revised Apr12-May13Forecast'!BO$5:BO$62)</f>
        <v>0</v>
      </c>
      <c r="Z319" s="747">
        <f>SUMIF('Revised Apr12-May13Forecast'!$H$5:$H$62,Adjustments!$D319,'Revised Apr12-May13Forecast'!BP$5:BP$62)</f>
        <v>0</v>
      </c>
      <c r="AA319" s="747">
        <f>SUMIF('Revised Apr12-May13Forecast'!$H$5:$H$62,Adjustments!$D319,'Revised Apr12-May13Forecast'!BQ$5:BQ$62)</f>
        <v>0</v>
      </c>
      <c r="AB319" s="747">
        <f>SUMIF('Revised Apr12-May13Forecast'!$H$5:$H$62,Adjustments!$D319,'Revised Apr12-May13Forecast'!BR$5:BR$62)</f>
        <v>18444586.530000001</v>
      </c>
      <c r="AC319" s="747">
        <f>SUMIF('Revised Apr12-May13Forecast'!$H$5:$H$62,Adjustments!$D319,'Revised Apr12-May13Forecast'!BS$5:BS$62)</f>
        <v>1172334.0099999998</v>
      </c>
      <c r="AD319" s="747">
        <f>SUMIF('Revised Apr12-May13Forecast'!$H$5:$H$62,Adjustments!$D319,'Revised Apr12-May13Forecast'!BT$5:BT$62)</f>
        <v>0</v>
      </c>
      <c r="AE319" s="747">
        <f>SUMIF('Revised Apr12-May13Forecast'!$H$5:$H$62,Adjustments!$D319,'Revised Apr12-May13Forecast'!BU$5:BU$62)</f>
        <v>0</v>
      </c>
      <c r="AF319" s="747">
        <f>SUMIF('Revised Apr12-May13Forecast'!$H$5:$H$62,Adjustments!$D319,'Revised Apr12-May13Forecast'!BV$5:BV$62)</f>
        <v>0</v>
      </c>
      <c r="AG319" s="747">
        <f>SUMIF('Revised Apr12-May13Forecast'!$H$5:$H$62,Adjustments!$D319,'Revised Apr12-May13Forecast'!BW$5:BW$62)</f>
        <v>0</v>
      </c>
      <c r="AH319" s="747">
        <f>SUMIF('Revised Apr12-May13Forecast'!$H$5:$H$62,Adjustments!$D319,'Revised Apr12-May13Forecast'!BX$5:BX$62)</f>
        <v>0</v>
      </c>
      <c r="AI319" s="719"/>
      <c r="AJ319" s="219"/>
    </row>
    <row r="320" spans="1:36" s="14" customFormat="1">
      <c r="A320" s="1175"/>
      <c r="C320" s="2" t="s">
        <v>5</v>
      </c>
      <c r="D320" s="2" t="s">
        <v>118</v>
      </c>
      <c r="E320" s="2" t="s">
        <v>60</v>
      </c>
      <c r="F320" s="14" t="s">
        <v>3526</v>
      </c>
      <c r="G320" s="774" t="s">
        <v>354</v>
      </c>
      <c r="H320" s="792" t="s">
        <v>3527</v>
      </c>
      <c r="I320" s="2" t="s">
        <v>3523</v>
      </c>
      <c r="J320" s="2" t="str">
        <f t="shared" si="27"/>
        <v>DOTHPDGU/Plant Adds/Revised Apr 12 to May 13/Retirement Calc</v>
      </c>
      <c r="K320" s="73"/>
      <c r="L320" s="73"/>
      <c r="M320" s="802"/>
      <c r="N320" s="802"/>
      <c r="O320" s="802"/>
      <c r="P320" s="802"/>
      <c r="Q320" s="802"/>
      <c r="R320" s="802"/>
      <c r="S320" s="802"/>
      <c r="T320" s="802"/>
      <c r="U320" s="747">
        <f>SUMIF('Revised Apr12-May13Forecast'!$H$5:$H$62,Adjustments!$D320,'Revised Apr12-May13Forecast'!BK$5:BK$62)</f>
        <v>0</v>
      </c>
      <c r="V320" s="747">
        <f>SUMIF('Revised Apr12-May13Forecast'!$H$5:$H$62,Adjustments!$D320,'Revised Apr12-May13Forecast'!BL$5:BL$62)</f>
        <v>0</v>
      </c>
      <c r="W320" s="747">
        <f>SUMIF('Revised Apr12-May13Forecast'!$H$5:$H$62,Adjustments!$D320,'Revised Apr12-May13Forecast'!BM$5:BM$62)</f>
        <v>0</v>
      </c>
      <c r="X320" s="747">
        <f>SUMIF('Revised Apr12-May13Forecast'!$H$5:$H$62,Adjustments!$D320,'Revised Apr12-May13Forecast'!BN$5:BN$62)</f>
        <v>0</v>
      </c>
      <c r="Y320" s="747">
        <f>SUMIF('Revised Apr12-May13Forecast'!$H$5:$H$62,Adjustments!$D320,'Revised Apr12-May13Forecast'!BO$5:BO$62)</f>
        <v>0</v>
      </c>
      <c r="Z320" s="747">
        <f>SUMIF('Revised Apr12-May13Forecast'!$H$5:$H$62,Adjustments!$D320,'Revised Apr12-May13Forecast'!BP$5:BP$62)</f>
        <v>0</v>
      </c>
      <c r="AA320" s="747">
        <f>SUMIF('Revised Apr12-May13Forecast'!$H$5:$H$62,Adjustments!$D320,'Revised Apr12-May13Forecast'!BQ$5:BQ$62)</f>
        <v>0</v>
      </c>
      <c r="AB320" s="747">
        <f>SUMIF('Revised Apr12-May13Forecast'!$H$5:$H$62,Adjustments!$D320,'Revised Apr12-May13Forecast'!BR$5:BR$62)</f>
        <v>0</v>
      </c>
      <c r="AC320" s="747">
        <f>SUMIF('Revised Apr12-May13Forecast'!$H$5:$H$62,Adjustments!$D320,'Revised Apr12-May13Forecast'!BS$5:BS$62)</f>
        <v>0</v>
      </c>
      <c r="AD320" s="747">
        <f>SUMIF('Revised Apr12-May13Forecast'!$H$5:$H$62,Adjustments!$D320,'Revised Apr12-May13Forecast'!BT$5:BT$62)</f>
        <v>0</v>
      </c>
      <c r="AE320" s="747">
        <f>SUMIF('Revised Apr12-May13Forecast'!$H$5:$H$62,Adjustments!$D320,'Revised Apr12-May13Forecast'!BU$5:BU$62)</f>
        <v>0</v>
      </c>
      <c r="AF320" s="747">
        <f>SUMIF('Revised Apr12-May13Forecast'!$H$5:$H$62,Adjustments!$D320,'Revised Apr12-May13Forecast'!BV$5:BV$62)</f>
        <v>0</v>
      </c>
      <c r="AG320" s="747">
        <f>SUMIF('Revised Apr12-May13Forecast'!$H$5:$H$62,Adjustments!$D320,'Revised Apr12-May13Forecast'!BW$5:BW$62)</f>
        <v>0</v>
      </c>
      <c r="AH320" s="747">
        <f>SUMIF('Revised Apr12-May13Forecast'!$H$5:$H$62,Adjustments!$D320,'Revised Apr12-May13Forecast'!BX$5:BX$62)</f>
        <v>0</v>
      </c>
      <c r="AI320" s="719"/>
      <c r="AJ320" s="219"/>
    </row>
    <row r="321" spans="1:36" s="14" customFormat="1">
      <c r="A321" s="1175"/>
      <c r="C321" s="2" t="s">
        <v>7</v>
      </c>
      <c r="D321" s="2" t="s">
        <v>119</v>
      </c>
      <c r="E321" s="2" t="s">
        <v>61</v>
      </c>
      <c r="F321" s="14" t="s">
        <v>3526</v>
      </c>
      <c r="G321" s="774" t="s">
        <v>354</v>
      </c>
      <c r="H321" s="792" t="s">
        <v>3527</v>
      </c>
      <c r="I321" s="2" t="s">
        <v>3523</v>
      </c>
      <c r="J321" s="2" t="str">
        <f t="shared" si="27"/>
        <v>DOTHPSG/Plant Adds/Revised Apr 12 to May 13/Retirement Calc</v>
      </c>
      <c r="K321" s="73"/>
      <c r="L321" s="73"/>
      <c r="M321" s="802"/>
      <c r="N321" s="802"/>
      <c r="O321" s="802"/>
      <c r="P321" s="802"/>
      <c r="Q321" s="802"/>
      <c r="R321" s="802"/>
      <c r="S321" s="802"/>
      <c r="T321" s="802"/>
      <c r="U321" s="747">
        <f>SUMIF('Revised Apr12-May13Forecast'!$H$5:$H$62,Adjustments!$D321,'Revised Apr12-May13Forecast'!BK$5:BK$62)</f>
        <v>0</v>
      </c>
      <c r="V321" s="747">
        <f>SUMIF('Revised Apr12-May13Forecast'!$H$5:$H$62,Adjustments!$D321,'Revised Apr12-May13Forecast'!BL$5:BL$62)</f>
        <v>254259.26</v>
      </c>
      <c r="W321" s="747">
        <f>SUMIF('Revised Apr12-May13Forecast'!$H$5:$H$62,Adjustments!$D321,'Revised Apr12-May13Forecast'!BM$5:BM$62)</f>
        <v>672282.02</v>
      </c>
      <c r="X321" s="747">
        <f>SUMIF('Revised Apr12-May13Forecast'!$H$5:$H$62,Adjustments!$D321,'Revised Apr12-May13Forecast'!BN$5:BN$62)</f>
        <v>571712.88</v>
      </c>
      <c r="Y321" s="747">
        <f>SUMIF('Revised Apr12-May13Forecast'!$H$5:$H$62,Adjustments!$D321,'Revised Apr12-May13Forecast'!BO$5:BO$62)</f>
        <v>0</v>
      </c>
      <c r="Z321" s="747">
        <f>SUMIF('Revised Apr12-May13Forecast'!$H$5:$H$62,Adjustments!$D321,'Revised Apr12-May13Forecast'!BP$5:BP$62)</f>
        <v>0</v>
      </c>
      <c r="AA321" s="747">
        <f>SUMIF('Revised Apr12-May13Forecast'!$H$5:$H$62,Adjustments!$D321,'Revised Apr12-May13Forecast'!BQ$5:BQ$62)</f>
        <v>17641071.979999997</v>
      </c>
      <c r="AB321" s="747">
        <f>SUMIF('Revised Apr12-May13Forecast'!$H$5:$H$62,Adjustments!$D321,'Revised Apr12-May13Forecast'!BR$5:BR$62)</f>
        <v>0</v>
      </c>
      <c r="AC321" s="747">
        <f>SUMIF('Revised Apr12-May13Forecast'!$H$5:$H$62,Adjustments!$D321,'Revised Apr12-May13Forecast'!BS$5:BS$62)</f>
        <v>3990411.0199999996</v>
      </c>
      <c r="AD321" s="747">
        <f>SUMIF('Revised Apr12-May13Forecast'!$H$5:$H$62,Adjustments!$D321,'Revised Apr12-May13Forecast'!BT$5:BT$62)</f>
        <v>0</v>
      </c>
      <c r="AE321" s="747">
        <f>SUMIF('Revised Apr12-May13Forecast'!$H$5:$H$62,Adjustments!$D321,'Revised Apr12-May13Forecast'!BU$5:BU$62)</f>
        <v>0</v>
      </c>
      <c r="AF321" s="747">
        <f>SUMIF('Revised Apr12-May13Forecast'!$H$5:$H$62,Adjustments!$D321,'Revised Apr12-May13Forecast'!BV$5:BV$62)</f>
        <v>2921306.7</v>
      </c>
      <c r="AG321" s="747">
        <f>SUMIF('Revised Apr12-May13Forecast'!$H$5:$H$62,Adjustments!$D321,'Revised Apr12-May13Forecast'!BW$5:BW$62)</f>
        <v>2902285.71</v>
      </c>
      <c r="AH321" s="747">
        <f>SUMIF('Revised Apr12-May13Forecast'!$H$5:$H$62,Adjustments!$D321,'Revised Apr12-May13Forecast'!BX$5:BX$62)</f>
        <v>156887.25</v>
      </c>
      <c r="AI321" s="719"/>
      <c r="AJ321" s="219"/>
    </row>
    <row r="322" spans="1:36" s="14" customFormat="1">
      <c r="A322" s="1175"/>
      <c r="C322" s="2" t="s">
        <v>18</v>
      </c>
      <c r="D322" s="2" t="s">
        <v>120</v>
      </c>
      <c r="E322" s="2" t="s">
        <v>62</v>
      </c>
      <c r="F322" s="14" t="s">
        <v>3526</v>
      </c>
      <c r="G322" s="774" t="s">
        <v>354</v>
      </c>
      <c r="H322" s="792" t="s">
        <v>3527</v>
      </c>
      <c r="I322" s="2" t="s">
        <v>3523</v>
      </c>
      <c r="J322" s="2" t="str">
        <f t="shared" si="27"/>
        <v>DOTHPSG-W/Plant Adds/Revised Apr 12 to May 13/Retirement Calc</v>
      </c>
      <c r="K322" s="73"/>
      <c r="L322" s="73"/>
      <c r="M322" s="802"/>
      <c r="N322" s="802"/>
      <c r="O322" s="802"/>
      <c r="P322" s="802"/>
      <c r="Q322" s="802"/>
      <c r="R322" s="802"/>
      <c r="S322" s="802"/>
      <c r="T322" s="802"/>
      <c r="U322" s="747">
        <f>SUMIF('Revised Apr12-May13Forecast'!$H$5:$H$62,Adjustments!$D322,'Revised Apr12-May13Forecast'!BK$5:BK$62)</f>
        <v>0</v>
      </c>
      <c r="V322" s="747">
        <f>SUMIF('Revised Apr12-May13Forecast'!$H$5:$H$62,Adjustments!$D322,'Revised Apr12-May13Forecast'!BL$5:BL$62)</f>
        <v>0</v>
      </c>
      <c r="W322" s="747">
        <f>SUMIF('Revised Apr12-May13Forecast'!$H$5:$H$62,Adjustments!$D322,'Revised Apr12-May13Forecast'!BM$5:BM$62)</f>
        <v>0</v>
      </c>
      <c r="X322" s="747">
        <f>SUMIF('Revised Apr12-May13Forecast'!$H$5:$H$62,Adjustments!$D322,'Revised Apr12-May13Forecast'!BN$5:BN$62)</f>
        <v>0</v>
      </c>
      <c r="Y322" s="747">
        <f>SUMIF('Revised Apr12-May13Forecast'!$H$5:$H$62,Adjustments!$D322,'Revised Apr12-May13Forecast'!BO$5:BO$62)</f>
        <v>0</v>
      </c>
      <c r="Z322" s="747">
        <f>SUMIF('Revised Apr12-May13Forecast'!$H$5:$H$62,Adjustments!$D322,'Revised Apr12-May13Forecast'!BP$5:BP$62)</f>
        <v>0</v>
      </c>
      <c r="AA322" s="747">
        <f>SUMIF('Revised Apr12-May13Forecast'!$H$5:$H$62,Adjustments!$D322,'Revised Apr12-May13Forecast'!BQ$5:BQ$62)</f>
        <v>0</v>
      </c>
      <c r="AB322" s="747">
        <f>SUMIF('Revised Apr12-May13Forecast'!$H$5:$H$62,Adjustments!$D322,'Revised Apr12-May13Forecast'!BR$5:BR$62)</f>
        <v>0</v>
      </c>
      <c r="AC322" s="747">
        <f>SUMIF('Revised Apr12-May13Forecast'!$H$5:$H$62,Adjustments!$D322,'Revised Apr12-May13Forecast'!BS$5:BS$62)</f>
        <v>2551624.0699999998</v>
      </c>
      <c r="AD322" s="747">
        <f>SUMIF('Revised Apr12-May13Forecast'!$H$5:$H$62,Adjustments!$D322,'Revised Apr12-May13Forecast'!BT$5:BT$62)</f>
        <v>0</v>
      </c>
      <c r="AE322" s="747">
        <f>SUMIF('Revised Apr12-May13Forecast'!$H$5:$H$62,Adjustments!$D322,'Revised Apr12-May13Forecast'!BU$5:BU$62)</f>
        <v>849713.23000000045</v>
      </c>
      <c r="AF322" s="747">
        <f>SUMIF('Revised Apr12-May13Forecast'!$H$5:$H$62,Adjustments!$D322,'Revised Apr12-May13Forecast'!BV$5:BV$62)</f>
        <v>375253.54</v>
      </c>
      <c r="AG322" s="747">
        <f>SUMIF('Revised Apr12-May13Forecast'!$H$5:$H$62,Adjustments!$D322,'Revised Apr12-May13Forecast'!BW$5:BW$62)</f>
        <v>0</v>
      </c>
      <c r="AH322" s="747">
        <f>SUMIF('Revised Apr12-May13Forecast'!$H$5:$H$62,Adjustments!$D322,'Revised Apr12-May13Forecast'!BX$5:BX$62)</f>
        <v>0</v>
      </c>
      <c r="AI322" s="719"/>
      <c r="AJ322" s="219"/>
    </row>
    <row r="323" spans="1:36" s="14" customFormat="1">
      <c r="A323" s="1175"/>
      <c r="C323" s="2" t="s">
        <v>19</v>
      </c>
      <c r="D323" s="2" t="s">
        <v>121</v>
      </c>
      <c r="E323" s="2" t="s">
        <v>63</v>
      </c>
      <c r="F323" s="14" t="s">
        <v>3526</v>
      </c>
      <c r="G323" s="774" t="s">
        <v>354</v>
      </c>
      <c r="H323" s="792" t="s">
        <v>3527</v>
      </c>
      <c r="I323" s="2" t="s">
        <v>3523</v>
      </c>
      <c r="J323" s="2" t="str">
        <f t="shared" si="27"/>
        <v>DOTHPSSGCT/Plant Adds/Revised Apr 12 to May 13/Retirement Calc</v>
      </c>
      <c r="K323" s="73"/>
      <c r="L323" s="73"/>
      <c r="M323" s="802"/>
      <c r="N323" s="802"/>
      <c r="O323" s="802"/>
      <c r="P323" s="802"/>
      <c r="Q323" s="802"/>
      <c r="R323" s="802"/>
      <c r="S323" s="802"/>
      <c r="T323" s="802"/>
      <c r="U323" s="747">
        <f>SUMIF('Revised Apr12-May13Forecast'!$H$5:$H$62,Adjustments!$D323,'Revised Apr12-May13Forecast'!BK$5:BK$62)</f>
        <v>0</v>
      </c>
      <c r="V323" s="747">
        <f>SUMIF('Revised Apr12-May13Forecast'!$H$5:$H$62,Adjustments!$D323,'Revised Apr12-May13Forecast'!BL$5:BL$62)</f>
        <v>0</v>
      </c>
      <c r="W323" s="747">
        <f>SUMIF('Revised Apr12-May13Forecast'!$H$5:$H$62,Adjustments!$D323,'Revised Apr12-May13Forecast'!BM$5:BM$62)</f>
        <v>0</v>
      </c>
      <c r="X323" s="747">
        <f>SUMIF('Revised Apr12-May13Forecast'!$H$5:$H$62,Adjustments!$D323,'Revised Apr12-May13Forecast'!BN$5:BN$62)</f>
        <v>0</v>
      </c>
      <c r="Y323" s="747">
        <f>SUMIF('Revised Apr12-May13Forecast'!$H$5:$H$62,Adjustments!$D323,'Revised Apr12-May13Forecast'!BO$5:BO$62)</f>
        <v>0</v>
      </c>
      <c r="Z323" s="747">
        <f>SUMIF('Revised Apr12-May13Forecast'!$H$5:$H$62,Adjustments!$D323,'Revised Apr12-May13Forecast'!BP$5:BP$62)</f>
        <v>0</v>
      </c>
      <c r="AA323" s="747">
        <f>SUMIF('Revised Apr12-May13Forecast'!$H$5:$H$62,Adjustments!$D323,'Revised Apr12-May13Forecast'!BQ$5:BQ$62)</f>
        <v>0</v>
      </c>
      <c r="AB323" s="747">
        <f>SUMIF('Revised Apr12-May13Forecast'!$H$5:$H$62,Adjustments!$D323,'Revised Apr12-May13Forecast'!BR$5:BR$62)</f>
        <v>0</v>
      </c>
      <c r="AC323" s="747">
        <f>SUMIF('Revised Apr12-May13Forecast'!$H$5:$H$62,Adjustments!$D323,'Revised Apr12-May13Forecast'!BS$5:BS$62)</f>
        <v>106246.59000000001</v>
      </c>
      <c r="AD323" s="747">
        <f>SUMIF('Revised Apr12-May13Forecast'!$H$5:$H$62,Adjustments!$D323,'Revised Apr12-May13Forecast'!BT$5:BT$62)</f>
        <v>0</v>
      </c>
      <c r="AE323" s="747">
        <f>SUMIF('Revised Apr12-May13Forecast'!$H$5:$H$62,Adjustments!$D323,'Revised Apr12-May13Forecast'!BU$5:BU$62)</f>
        <v>0</v>
      </c>
      <c r="AF323" s="747">
        <f>SUMIF('Revised Apr12-May13Forecast'!$H$5:$H$62,Adjustments!$D323,'Revised Apr12-May13Forecast'!BV$5:BV$62)</f>
        <v>0</v>
      </c>
      <c r="AG323" s="747">
        <f>SUMIF('Revised Apr12-May13Forecast'!$H$5:$H$62,Adjustments!$D323,'Revised Apr12-May13Forecast'!BW$5:BW$62)</f>
        <v>0</v>
      </c>
      <c r="AH323" s="747">
        <f>SUMIF('Revised Apr12-May13Forecast'!$H$5:$H$62,Adjustments!$D323,'Revised Apr12-May13Forecast'!BX$5:BX$62)</f>
        <v>0</v>
      </c>
      <c r="AI323" s="719"/>
      <c r="AJ323" s="219"/>
    </row>
    <row r="324" spans="1:36" s="14" customFormat="1">
      <c r="A324" s="1175"/>
      <c r="C324" s="2" t="s">
        <v>1</v>
      </c>
      <c r="D324" s="2" t="s">
        <v>122</v>
      </c>
      <c r="E324" s="2" t="s">
        <v>64</v>
      </c>
      <c r="F324" s="14" t="s">
        <v>3526</v>
      </c>
      <c r="G324" s="774" t="s">
        <v>354</v>
      </c>
      <c r="H324" s="792" t="s">
        <v>3527</v>
      </c>
      <c r="I324" s="2" t="s">
        <v>3523</v>
      </c>
      <c r="J324" s="2" t="str">
        <f t="shared" si="27"/>
        <v>DTRNPDGP/Plant Adds/Revised Apr 12 to May 13/Retirement Calc</v>
      </c>
      <c r="K324" s="73"/>
      <c r="L324" s="73"/>
      <c r="M324" s="802"/>
      <c r="N324" s="802"/>
      <c r="O324" s="802"/>
      <c r="P324" s="802"/>
      <c r="Q324" s="802"/>
      <c r="R324" s="802"/>
      <c r="S324" s="802"/>
      <c r="T324" s="802"/>
      <c r="U324" s="747">
        <f>SUMIF('Revised Apr12-May13Forecast'!$H$5:$H$62,Adjustments!$D324,'Revised Apr12-May13Forecast'!BK$5:BK$62)</f>
        <v>0</v>
      </c>
      <c r="V324" s="747">
        <f>SUMIF('Revised Apr12-May13Forecast'!$H$5:$H$62,Adjustments!$D324,'Revised Apr12-May13Forecast'!BL$5:BL$62)</f>
        <v>0</v>
      </c>
      <c r="W324" s="747">
        <f>SUMIF('Revised Apr12-May13Forecast'!$H$5:$H$62,Adjustments!$D324,'Revised Apr12-May13Forecast'!BM$5:BM$62)</f>
        <v>0</v>
      </c>
      <c r="X324" s="747">
        <f>SUMIF('Revised Apr12-May13Forecast'!$H$5:$H$62,Adjustments!$D324,'Revised Apr12-May13Forecast'!BN$5:BN$62)</f>
        <v>0</v>
      </c>
      <c r="Y324" s="747">
        <f>SUMIF('Revised Apr12-May13Forecast'!$H$5:$H$62,Adjustments!$D324,'Revised Apr12-May13Forecast'!BO$5:BO$62)</f>
        <v>0</v>
      </c>
      <c r="Z324" s="747">
        <f>SUMIF('Revised Apr12-May13Forecast'!$H$5:$H$62,Adjustments!$D324,'Revised Apr12-May13Forecast'!BP$5:BP$62)</f>
        <v>0</v>
      </c>
      <c r="AA324" s="747">
        <f>SUMIF('Revised Apr12-May13Forecast'!$H$5:$H$62,Adjustments!$D324,'Revised Apr12-May13Forecast'!BQ$5:BQ$62)</f>
        <v>0</v>
      </c>
      <c r="AB324" s="747">
        <f>SUMIF('Revised Apr12-May13Forecast'!$H$5:$H$62,Adjustments!$D324,'Revised Apr12-May13Forecast'!BR$5:BR$62)</f>
        <v>0</v>
      </c>
      <c r="AC324" s="747">
        <f>SUMIF('Revised Apr12-May13Forecast'!$H$5:$H$62,Adjustments!$D324,'Revised Apr12-May13Forecast'!BS$5:BS$62)</f>
        <v>0</v>
      </c>
      <c r="AD324" s="747">
        <f>SUMIF('Revised Apr12-May13Forecast'!$H$5:$H$62,Adjustments!$D324,'Revised Apr12-May13Forecast'!BT$5:BT$62)</f>
        <v>0</v>
      </c>
      <c r="AE324" s="747">
        <f>SUMIF('Revised Apr12-May13Forecast'!$H$5:$H$62,Adjustments!$D324,'Revised Apr12-May13Forecast'!BU$5:BU$62)</f>
        <v>0</v>
      </c>
      <c r="AF324" s="747">
        <f>SUMIF('Revised Apr12-May13Forecast'!$H$5:$H$62,Adjustments!$D324,'Revised Apr12-May13Forecast'!BV$5:BV$62)</f>
        <v>0</v>
      </c>
      <c r="AG324" s="747">
        <f>SUMIF('Revised Apr12-May13Forecast'!$H$5:$H$62,Adjustments!$D324,'Revised Apr12-May13Forecast'!BW$5:BW$62)</f>
        <v>0</v>
      </c>
      <c r="AH324" s="747">
        <f>SUMIF('Revised Apr12-May13Forecast'!$H$5:$H$62,Adjustments!$D324,'Revised Apr12-May13Forecast'!BX$5:BX$62)</f>
        <v>0</v>
      </c>
      <c r="AI324" s="719"/>
      <c r="AJ324" s="219"/>
    </row>
    <row r="325" spans="1:36" s="14" customFormat="1">
      <c r="A325" s="1175"/>
      <c r="C325" s="2" t="s">
        <v>5</v>
      </c>
      <c r="D325" s="2" t="s">
        <v>123</v>
      </c>
      <c r="E325" s="2" t="s">
        <v>65</v>
      </c>
      <c r="F325" s="14" t="s">
        <v>3526</v>
      </c>
      <c r="G325" s="774" t="s">
        <v>354</v>
      </c>
      <c r="H325" s="792" t="s">
        <v>3527</v>
      </c>
      <c r="I325" s="2" t="s">
        <v>3523</v>
      </c>
      <c r="J325" s="2" t="str">
        <f t="shared" si="27"/>
        <v>DTRNPDGU/Plant Adds/Revised Apr 12 to May 13/Retirement Calc</v>
      </c>
      <c r="K325" s="73"/>
      <c r="L325" s="73"/>
      <c r="M325" s="802"/>
      <c r="N325" s="802"/>
      <c r="O325" s="802"/>
      <c r="P325" s="802"/>
      <c r="Q325" s="802"/>
      <c r="R325" s="802"/>
      <c r="S325" s="802"/>
      <c r="T325" s="802"/>
      <c r="U325" s="747">
        <f>SUMIF('Revised Apr12-May13Forecast'!$H$5:$H$62,Adjustments!$D325,'Revised Apr12-May13Forecast'!BK$5:BK$62)</f>
        <v>0</v>
      </c>
      <c r="V325" s="747">
        <f>SUMIF('Revised Apr12-May13Forecast'!$H$5:$H$62,Adjustments!$D325,'Revised Apr12-May13Forecast'!BL$5:BL$62)</f>
        <v>0</v>
      </c>
      <c r="W325" s="747">
        <f>SUMIF('Revised Apr12-May13Forecast'!$H$5:$H$62,Adjustments!$D325,'Revised Apr12-May13Forecast'!BM$5:BM$62)</f>
        <v>0</v>
      </c>
      <c r="X325" s="747">
        <f>SUMIF('Revised Apr12-May13Forecast'!$H$5:$H$62,Adjustments!$D325,'Revised Apr12-May13Forecast'!BN$5:BN$62)</f>
        <v>0</v>
      </c>
      <c r="Y325" s="747">
        <f>SUMIF('Revised Apr12-May13Forecast'!$H$5:$H$62,Adjustments!$D325,'Revised Apr12-May13Forecast'!BO$5:BO$62)</f>
        <v>0</v>
      </c>
      <c r="Z325" s="747">
        <f>SUMIF('Revised Apr12-May13Forecast'!$H$5:$H$62,Adjustments!$D325,'Revised Apr12-May13Forecast'!BP$5:BP$62)</f>
        <v>0</v>
      </c>
      <c r="AA325" s="747">
        <f>SUMIF('Revised Apr12-May13Forecast'!$H$5:$H$62,Adjustments!$D325,'Revised Apr12-May13Forecast'!BQ$5:BQ$62)</f>
        <v>0</v>
      </c>
      <c r="AB325" s="747">
        <f>SUMIF('Revised Apr12-May13Forecast'!$H$5:$H$62,Adjustments!$D325,'Revised Apr12-May13Forecast'!BR$5:BR$62)</f>
        <v>0</v>
      </c>
      <c r="AC325" s="747">
        <f>SUMIF('Revised Apr12-May13Forecast'!$H$5:$H$62,Adjustments!$D325,'Revised Apr12-May13Forecast'!BS$5:BS$62)</f>
        <v>0</v>
      </c>
      <c r="AD325" s="747">
        <f>SUMIF('Revised Apr12-May13Forecast'!$H$5:$H$62,Adjustments!$D325,'Revised Apr12-May13Forecast'!BT$5:BT$62)</f>
        <v>0</v>
      </c>
      <c r="AE325" s="747">
        <f>SUMIF('Revised Apr12-May13Forecast'!$H$5:$H$62,Adjustments!$D325,'Revised Apr12-May13Forecast'!BU$5:BU$62)</f>
        <v>0</v>
      </c>
      <c r="AF325" s="747">
        <f>SUMIF('Revised Apr12-May13Forecast'!$H$5:$H$62,Adjustments!$D325,'Revised Apr12-May13Forecast'!BV$5:BV$62)</f>
        <v>0</v>
      </c>
      <c r="AG325" s="747">
        <f>SUMIF('Revised Apr12-May13Forecast'!$H$5:$H$62,Adjustments!$D325,'Revised Apr12-May13Forecast'!BW$5:BW$62)</f>
        <v>0</v>
      </c>
      <c r="AH325" s="747">
        <f>SUMIF('Revised Apr12-May13Forecast'!$H$5:$H$62,Adjustments!$D325,'Revised Apr12-May13Forecast'!BX$5:BX$62)</f>
        <v>0</v>
      </c>
      <c r="AI325" s="719"/>
      <c r="AJ325" s="219"/>
    </row>
    <row r="326" spans="1:36" s="14" customFormat="1">
      <c r="A326" s="1175"/>
      <c r="C326" s="2" t="s">
        <v>7</v>
      </c>
      <c r="D326" s="2" t="s">
        <v>124</v>
      </c>
      <c r="E326" s="2" t="s">
        <v>66</v>
      </c>
      <c r="F326" s="14" t="s">
        <v>3526</v>
      </c>
      <c r="G326" s="774" t="s">
        <v>354</v>
      </c>
      <c r="H326" s="792" t="s">
        <v>3527</v>
      </c>
      <c r="I326" s="2" t="s">
        <v>3523</v>
      </c>
      <c r="J326" s="2" t="str">
        <f t="shared" si="27"/>
        <v>DTRNPSG/Plant Adds/Revised Apr 12 to May 13/Retirement Calc</v>
      </c>
      <c r="K326" s="73"/>
      <c r="L326" s="73"/>
      <c r="M326" s="802"/>
      <c r="N326" s="802"/>
      <c r="O326" s="802"/>
      <c r="P326" s="802"/>
      <c r="Q326" s="802"/>
      <c r="R326" s="802"/>
      <c r="S326" s="802"/>
      <c r="T326" s="802"/>
      <c r="U326" s="747">
        <f>SUMIF('Revised Apr12-May13Forecast'!$H$5:$H$62,Adjustments!$D326,'Revised Apr12-May13Forecast'!BK$5:BK$62)</f>
        <v>8013981.9365000036</v>
      </c>
      <c r="V326" s="747">
        <f>SUMIF('Revised Apr12-May13Forecast'!$H$5:$H$62,Adjustments!$D326,'Revised Apr12-May13Forecast'!BL$5:BL$62)</f>
        <v>55154532.801499993</v>
      </c>
      <c r="W326" s="747">
        <f>SUMIF('Revised Apr12-May13Forecast'!$H$5:$H$62,Adjustments!$D326,'Revised Apr12-May13Forecast'!BM$5:BM$62)</f>
        <v>16768642.123</v>
      </c>
      <c r="X326" s="747">
        <f>SUMIF('Revised Apr12-May13Forecast'!$H$5:$H$62,Adjustments!$D326,'Revised Apr12-May13Forecast'!BN$5:BN$62)</f>
        <v>5680248.8255000003</v>
      </c>
      <c r="Y326" s="747">
        <f>SUMIF('Revised Apr12-May13Forecast'!$H$5:$H$62,Adjustments!$D326,'Revised Apr12-May13Forecast'!BO$5:BO$62)</f>
        <v>18216988.726499997</v>
      </c>
      <c r="Z326" s="747">
        <f>SUMIF('Revised Apr12-May13Forecast'!$H$5:$H$62,Adjustments!$D326,'Revised Apr12-May13Forecast'!BP$5:BP$62)</f>
        <v>22199364.462000001</v>
      </c>
      <c r="AA326" s="747">
        <f>SUMIF('Revised Apr12-May13Forecast'!$H$5:$H$62,Adjustments!$D326,'Revised Apr12-May13Forecast'!BQ$5:BQ$62)</f>
        <v>10220274.317499999</v>
      </c>
      <c r="AB326" s="747">
        <f>SUMIF('Revised Apr12-May13Forecast'!$H$5:$H$62,Adjustments!$D326,'Revised Apr12-May13Forecast'!BR$5:BR$62)</f>
        <v>10578183.542499999</v>
      </c>
      <c r="AC326" s="747">
        <f>SUMIF('Revised Apr12-May13Forecast'!$H$5:$H$62,Adjustments!$D326,'Revised Apr12-May13Forecast'!BS$5:BS$62)</f>
        <v>76848506.135999978</v>
      </c>
      <c r="AD326" s="747">
        <f>SUMIF('Revised Apr12-May13Forecast'!$H$5:$H$62,Adjustments!$D326,'Revised Apr12-May13Forecast'!BT$5:BT$62)</f>
        <v>7657293.3204479991</v>
      </c>
      <c r="AE326" s="747">
        <f>SUMIF('Revised Apr12-May13Forecast'!$H$5:$H$62,Adjustments!$D326,'Revised Apr12-May13Forecast'!BU$5:BU$62)</f>
        <v>5869547.6858300008</v>
      </c>
      <c r="AF326" s="747">
        <f>SUMIF('Revised Apr12-May13Forecast'!$H$5:$H$62,Adjustments!$D326,'Revised Apr12-May13Forecast'!BV$5:BV$62)</f>
        <v>23535846.203535989</v>
      </c>
      <c r="AG326" s="747">
        <f>SUMIF('Revised Apr12-May13Forecast'!$H$5:$H$62,Adjustments!$D326,'Revised Apr12-May13Forecast'!BW$5:BW$62)</f>
        <v>6079266.6201679995</v>
      </c>
      <c r="AH326" s="747">
        <f>SUMIF('Revised Apr12-May13Forecast'!$H$5:$H$62,Adjustments!$D326,'Revised Apr12-May13Forecast'!BX$5:BX$62)</f>
        <v>412842692.68054003</v>
      </c>
      <c r="AI326" s="719"/>
      <c r="AJ326" s="219"/>
    </row>
    <row r="327" spans="1:36" s="14" customFormat="1">
      <c r="A327" s="1175"/>
      <c r="C327" s="2" t="s">
        <v>22</v>
      </c>
      <c r="D327" s="2" t="s">
        <v>125</v>
      </c>
      <c r="E327" s="2" t="s">
        <v>67</v>
      </c>
      <c r="F327" s="14" t="s">
        <v>3526</v>
      </c>
      <c r="G327" s="774" t="s">
        <v>354</v>
      </c>
      <c r="H327" s="792" t="s">
        <v>3527</v>
      </c>
      <c r="I327" s="2" t="s">
        <v>3523</v>
      </c>
      <c r="J327" s="2" t="str">
        <f t="shared" si="27"/>
        <v>DDSTPCA/Plant Adds/Revised Apr 12 to May 13/Retirement Calc</v>
      </c>
      <c r="K327" s="73"/>
      <c r="L327" s="73"/>
      <c r="M327" s="802"/>
      <c r="N327" s="802"/>
      <c r="O327" s="802"/>
      <c r="P327" s="802"/>
      <c r="Q327" s="802"/>
      <c r="R327" s="802"/>
      <c r="S327" s="802"/>
      <c r="T327" s="802"/>
      <c r="U327" s="747">
        <f>SUMIF('Revised Apr12-May13Forecast'!$H$5:$H$62,Adjustments!$D327,'Revised Apr12-May13Forecast'!BK$5:BK$62)</f>
        <v>572783.50699999998</v>
      </c>
      <c r="V327" s="747">
        <f>SUMIF('Revised Apr12-May13Forecast'!$H$5:$H$62,Adjustments!$D327,'Revised Apr12-May13Forecast'!BL$5:BL$62)</f>
        <v>572159.93900000001</v>
      </c>
      <c r="W327" s="747">
        <f>SUMIF('Revised Apr12-May13Forecast'!$H$5:$H$62,Adjustments!$D327,'Revised Apr12-May13Forecast'!BM$5:BM$62)</f>
        <v>593011.59</v>
      </c>
      <c r="X327" s="747">
        <f>SUMIF('Revised Apr12-May13Forecast'!$H$5:$H$62,Adjustments!$D327,'Revised Apr12-May13Forecast'!BN$5:BN$62)</f>
        <v>568145.82499999995</v>
      </c>
      <c r="Y327" s="747">
        <f>SUMIF('Revised Apr12-May13Forecast'!$H$5:$H$62,Adjustments!$D327,'Revised Apr12-May13Forecast'!BO$5:BO$62)</f>
        <v>673203.90699999989</v>
      </c>
      <c r="Z327" s="747">
        <f>SUMIF('Revised Apr12-May13Forecast'!$H$5:$H$62,Adjustments!$D327,'Revised Apr12-May13Forecast'!BP$5:BP$62)</f>
        <v>585271.74399999995</v>
      </c>
      <c r="AA327" s="747">
        <f>SUMIF('Revised Apr12-May13Forecast'!$H$5:$H$62,Adjustments!$D327,'Revised Apr12-May13Forecast'!BQ$5:BQ$62)</f>
        <v>535640.23600000003</v>
      </c>
      <c r="AB327" s="747">
        <f>SUMIF('Revised Apr12-May13Forecast'!$H$5:$H$62,Adjustments!$D327,'Revised Apr12-May13Forecast'!BR$5:BR$62)</f>
        <v>499857.91799999995</v>
      </c>
      <c r="AC327" s="747">
        <f>SUMIF('Revised Apr12-May13Forecast'!$H$5:$H$62,Adjustments!$D327,'Revised Apr12-May13Forecast'!BS$5:BS$62)</f>
        <v>620983.59400000004</v>
      </c>
      <c r="AD327" s="747">
        <f>SUMIF('Revised Apr12-May13Forecast'!$H$5:$H$62,Adjustments!$D327,'Revised Apr12-May13Forecast'!BT$5:BT$62)</f>
        <v>485509.85563599999</v>
      </c>
      <c r="AE327" s="747">
        <f>SUMIF('Revised Apr12-May13Forecast'!$H$5:$H$62,Adjustments!$D327,'Revised Apr12-May13Forecast'!BU$5:BU$62)</f>
        <v>489334.89189000003</v>
      </c>
      <c r="AF327" s="747">
        <f>SUMIF('Revised Apr12-May13Forecast'!$H$5:$H$62,Adjustments!$D327,'Revised Apr12-May13Forecast'!BV$5:BV$62)</f>
        <v>537423.37338200002</v>
      </c>
      <c r="AG327" s="747">
        <f>SUMIF('Revised Apr12-May13Forecast'!$H$5:$H$62,Adjustments!$D327,'Revised Apr12-May13Forecast'!BW$5:BW$62)</f>
        <v>468290.01610200002</v>
      </c>
      <c r="AH327" s="747">
        <f>SUMIF('Revised Apr12-May13Forecast'!$H$5:$H$62,Adjustments!$D327,'Revised Apr12-May13Forecast'!BX$5:BX$62)</f>
        <v>478879.913802</v>
      </c>
      <c r="AI327" s="719"/>
      <c r="AJ327" s="219"/>
    </row>
    <row r="328" spans="1:36" s="14" customFormat="1">
      <c r="A328" s="1175"/>
      <c r="C328" s="2" t="s">
        <v>25</v>
      </c>
      <c r="D328" s="2" t="s">
        <v>126</v>
      </c>
      <c r="E328" s="2" t="s">
        <v>68</v>
      </c>
      <c r="F328" s="14" t="s">
        <v>3526</v>
      </c>
      <c r="G328" s="774" t="s">
        <v>354</v>
      </c>
      <c r="H328" s="792" t="s">
        <v>3527</v>
      </c>
      <c r="I328" s="2" t="s">
        <v>3523</v>
      </c>
      <c r="J328" s="2" t="str">
        <f t="shared" si="27"/>
        <v>DDSTPOR/Plant Adds/Revised Apr 12 to May 13/Retirement Calc</v>
      </c>
      <c r="K328" s="73"/>
      <c r="L328" s="73"/>
      <c r="M328" s="802"/>
      <c r="N328" s="802"/>
      <c r="O328" s="802"/>
      <c r="P328" s="802"/>
      <c r="Q328" s="802"/>
      <c r="R328" s="802"/>
      <c r="S328" s="802"/>
      <c r="T328" s="802"/>
      <c r="U328" s="747">
        <f>SUMIF('Revised Apr12-May13Forecast'!$H$5:$H$62,Adjustments!$D328,'Revised Apr12-May13Forecast'!BK$5:BK$62)</f>
        <v>2963543.7439999995</v>
      </c>
      <c r="V328" s="747">
        <f>SUMIF('Revised Apr12-May13Forecast'!$H$5:$H$62,Adjustments!$D328,'Revised Apr12-May13Forecast'!BL$5:BL$62)</f>
        <v>2847799.0040000002</v>
      </c>
      <c r="W328" s="747">
        <f>SUMIF('Revised Apr12-May13Forecast'!$H$5:$H$62,Adjustments!$D328,'Revised Apr12-May13Forecast'!BM$5:BM$62)</f>
        <v>3041600.085</v>
      </c>
      <c r="X328" s="747">
        <f>SUMIF('Revised Apr12-May13Forecast'!$H$5:$H$62,Adjustments!$D328,'Revised Apr12-May13Forecast'!BN$5:BN$62)</f>
        <v>2757217.926</v>
      </c>
      <c r="Y328" s="747">
        <f>SUMIF('Revised Apr12-May13Forecast'!$H$5:$H$62,Adjustments!$D328,'Revised Apr12-May13Forecast'!BO$5:BO$62)</f>
        <v>3094388.0179999997</v>
      </c>
      <c r="Z328" s="747">
        <f>SUMIF('Revised Apr12-May13Forecast'!$H$5:$H$62,Adjustments!$D328,'Revised Apr12-May13Forecast'!BP$5:BP$62)</f>
        <v>2593819.0029999996</v>
      </c>
      <c r="AA328" s="747">
        <f>SUMIF('Revised Apr12-May13Forecast'!$H$5:$H$62,Adjustments!$D328,'Revised Apr12-May13Forecast'!BQ$5:BQ$62)</f>
        <v>2531154.0899999994</v>
      </c>
      <c r="AB328" s="747">
        <f>SUMIF('Revised Apr12-May13Forecast'!$H$5:$H$62,Adjustments!$D328,'Revised Apr12-May13Forecast'!BR$5:BR$62)</f>
        <v>2448738.7349999999</v>
      </c>
      <c r="AC328" s="747">
        <f>SUMIF('Revised Apr12-May13Forecast'!$H$5:$H$62,Adjustments!$D328,'Revised Apr12-May13Forecast'!BS$5:BS$62)</f>
        <v>2992036.4850000003</v>
      </c>
      <c r="AD328" s="747">
        <f>SUMIF('Revised Apr12-May13Forecast'!$H$5:$H$62,Adjustments!$D328,'Revised Apr12-May13Forecast'!BT$5:BT$62)</f>
        <v>3254707.0984999989</v>
      </c>
      <c r="AE328" s="747">
        <f>SUMIF('Revised Apr12-May13Forecast'!$H$5:$H$62,Adjustments!$D328,'Revised Apr12-May13Forecast'!BU$5:BU$62)</f>
        <v>5972641.5559219988</v>
      </c>
      <c r="AF328" s="747">
        <f>SUMIF('Revised Apr12-May13Forecast'!$H$5:$H$62,Adjustments!$D328,'Revised Apr12-May13Forecast'!BV$5:BV$62)</f>
        <v>3716226.1003639996</v>
      </c>
      <c r="AG328" s="747">
        <f>SUMIF('Revised Apr12-May13Forecast'!$H$5:$H$62,Adjustments!$D328,'Revised Apr12-May13Forecast'!BW$5:BW$62)</f>
        <v>3484775.6614539996</v>
      </c>
      <c r="AH328" s="747">
        <f>SUMIF('Revised Apr12-May13Forecast'!$H$5:$H$62,Adjustments!$D328,'Revised Apr12-May13Forecast'!BX$5:BX$62)</f>
        <v>3384299.274216</v>
      </c>
      <c r="AI328" s="719"/>
      <c r="AJ328" s="219"/>
    </row>
    <row r="329" spans="1:36" s="14" customFormat="1">
      <c r="A329" s="1175"/>
      <c r="C329" s="2" t="s">
        <v>27</v>
      </c>
      <c r="D329" s="2" t="s">
        <v>127</v>
      </c>
      <c r="E329" s="2" t="s">
        <v>69</v>
      </c>
      <c r="F329" s="14" t="s">
        <v>3526</v>
      </c>
      <c r="G329" s="774" t="s">
        <v>354</v>
      </c>
      <c r="H329" s="792" t="s">
        <v>3527</v>
      </c>
      <c r="I329" s="2" t="s">
        <v>3523</v>
      </c>
      <c r="J329" s="2" t="str">
        <f t="shared" si="27"/>
        <v>DDSTPWA/Plant Adds/Revised Apr 12 to May 13/Retirement Calc</v>
      </c>
      <c r="K329" s="73"/>
      <c r="L329" s="73"/>
      <c r="M329" s="802"/>
      <c r="N329" s="802"/>
      <c r="O329" s="802"/>
      <c r="P329" s="802"/>
      <c r="Q329" s="802"/>
      <c r="R329" s="802"/>
      <c r="S329" s="802"/>
      <c r="T329" s="802"/>
      <c r="U329" s="747">
        <f>SUMIF('Revised Apr12-May13Forecast'!$H$5:$H$62,Adjustments!$D329,'Revised Apr12-May13Forecast'!BK$5:BK$62)</f>
        <v>849882.72699999996</v>
      </c>
      <c r="V329" s="747">
        <f>SUMIF('Revised Apr12-May13Forecast'!$H$5:$H$62,Adjustments!$D329,'Revised Apr12-May13Forecast'!BL$5:BL$62)</f>
        <v>846904.1399999999</v>
      </c>
      <c r="W329" s="747">
        <f>SUMIF('Revised Apr12-May13Forecast'!$H$5:$H$62,Adjustments!$D329,'Revised Apr12-May13Forecast'!BM$5:BM$62)</f>
        <v>879300.02899999998</v>
      </c>
      <c r="X329" s="747">
        <f>SUMIF('Revised Apr12-May13Forecast'!$H$5:$H$62,Adjustments!$D329,'Revised Apr12-May13Forecast'!BN$5:BN$62)</f>
        <v>825679.93200000003</v>
      </c>
      <c r="Y329" s="747">
        <f>SUMIF('Revised Apr12-May13Forecast'!$H$5:$H$62,Adjustments!$D329,'Revised Apr12-May13Forecast'!BO$5:BO$62)</f>
        <v>922703.35799999989</v>
      </c>
      <c r="Z329" s="747">
        <f>SUMIF('Revised Apr12-May13Forecast'!$H$5:$H$62,Adjustments!$D329,'Revised Apr12-May13Forecast'!BP$5:BP$62)</f>
        <v>796813.93799999985</v>
      </c>
      <c r="AA329" s="747">
        <f>SUMIF('Revised Apr12-May13Forecast'!$H$5:$H$62,Adjustments!$D329,'Revised Apr12-May13Forecast'!BQ$5:BQ$62)</f>
        <v>751548.79499999993</v>
      </c>
      <c r="AB329" s="747">
        <f>SUMIF('Revised Apr12-May13Forecast'!$H$5:$H$62,Adjustments!$D329,'Revised Apr12-May13Forecast'!BR$5:BR$62)</f>
        <v>619745.07399999991</v>
      </c>
      <c r="AC329" s="747">
        <f>SUMIF('Revised Apr12-May13Forecast'!$H$5:$H$62,Adjustments!$D329,'Revised Apr12-May13Forecast'!BS$5:BS$62)</f>
        <v>813463.09199999995</v>
      </c>
      <c r="AD329" s="747">
        <f>SUMIF('Revised Apr12-May13Forecast'!$H$5:$H$62,Adjustments!$D329,'Revised Apr12-May13Forecast'!BT$5:BT$62)</f>
        <v>743080.20776999998</v>
      </c>
      <c r="AE329" s="747">
        <f>SUMIF('Revised Apr12-May13Forecast'!$H$5:$H$62,Adjustments!$D329,'Revised Apr12-May13Forecast'!BU$5:BU$62)</f>
        <v>767596.51445799996</v>
      </c>
      <c r="AF329" s="747">
        <f>SUMIF('Revised Apr12-May13Forecast'!$H$5:$H$62,Adjustments!$D329,'Revised Apr12-May13Forecast'!BV$5:BV$62)</f>
        <v>899154.54284799984</v>
      </c>
      <c r="AG329" s="747">
        <f>SUMIF('Revised Apr12-May13Forecast'!$H$5:$H$62,Adjustments!$D329,'Revised Apr12-May13Forecast'!BW$5:BW$62)</f>
        <v>805337.36799799989</v>
      </c>
      <c r="AH329" s="747">
        <f>SUMIF('Revised Apr12-May13Forecast'!$H$5:$H$62,Adjustments!$D329,'Revised Apr12-May13Forecast'!BX$5:BX$62)</f>
        <v>1818845.1378260001</v>
      </c>
      <c r="AI329" s="719"/>
      <c r="AJ329" s="219"/>
    </row>
    <row r="330" spans="1:36" s="14" customFormat="1">
      <c r="A330" s="1175"/>
      <c r="C330" s="2" t="s">
        <v>29</v>
      </c>
      <c r="D330" s="2" t="s">
        <v>128</v>
      </c>
      <c r="E330" s="2" t="s">
        <v>70</v>
      </c>
      <c r="F330" s="14" t="s">
        <v>3526</v>
      </c>
      <c r="G330" s="774" t="s">
        <v>354</v>
      </c>
      <c r="H330" s="792" t="s">
        <v>3527</v>
      </c>
      <c r="I330" s="2" t="s">
        <v>3523</v>
      </c>
      <c r="J330" s="2" t="str">
        <f t="shared" si="27"/>
        <v>DDSTPWYP/Plant Adds/Revised Apr 12 to May 13/Retirement Calc</v>
      </c>
      <c r="K330" s="73"/>
      <c r="L330" s="73"/>
      <c r="M330" s="802"/>
      <c r="N330" s="802"/>
      <c r="O330" s="802"/>
      <c r="P330" s="802"/>
      <c r="Q330" s="802"/>
      <c r="R330" s="802"/>
      <c r="S330" s="802"/>
      <c r="T330" s="802"/>
      <c r="U330" s="747">
        <f>SUMIF('Revised Apr12-May13Forecast'!$H$5:$H$62,Adjustments!$D330,'Revised Apr12-May13Forecast'!BK$5:BK$62)</f>
        <v>1432755.669</v>
      </c>
      <c r="V330" s="747">
        <f>SUMIF('Revised Apr12-May13Forecast'!$H$5:$H$62,Adjustments!$D330,'Revised Apr12-May13Forecast'!BL$5:BL$62)</f>
        <v>1429209.9980000001</v>
      </c>
      <c r="W330" s="747">
        <f>SUMIF('Revised Apr12-May13Forecast'!$H$5:$H$62,Adjustments!$D330,'Revised Apr12-May13Forecast'!BM$5:BM$62)</f>
        <v>1483218.3530000001</v>
      </c>
      <c r="X330" s="747">
        <f>SUMIF('Revised Apr12-May13Forecast'!$H$5:$H$62,Adjustments!$D330,'Revised Apr12-May13Forecast'!BN$5:BN$62)</f>
        <v>1595717.9780000004</v>
      </c>
      <c r="Y330" s="747">
        <f>SUMIF('Revised Apr12-May13Forecast'!$H$5:$H$62,Adjustments!$D330,'Revised Apr12-May13Forecast'!BO$5:BO$62)</f>
        <v>1704720.4129999999</v>
      </c>
      <c r="Z330" s="747">
        <f>SUMIF('Revised Apr12-May13Forecast'!$H$5:$H$62,Adjustments!$D330,'Revised Apr12-May13Forecast'!BP$5:BP$62)</f>
        <v>1544873.8090000001</v>
      </c>
      <c r="AA330" s="747">
        <f>SUMIF('Revised Apr12-May13Forecast'!$H$5:$H$62,Adjustments!$D330,'Revised Apr12-May13Forecast'!BQ$5:BQ$62)</f>
        <v>1489718.5730000001</v>
      </c>
      <c r="AB330" s="747">
        <f>SUMIF('Revised Apr12-May13Forecast'!$H$5:$H$62,Adjustments!$D330,'Revised Apr12-May13Forecast'!BR$5:BR$62)</f>
        <v>1402017.649</v>
      </c>
      <c r="AC330" s="747">
        <f>SUMIF('Revised Apr12-May13Forecast'!$H$5:$H$62,Adjustments!$D330,'Revised Apr12-May13Forecast'!BS$5:BS$62)</f>
        <v>2624687.7730000005</v>
      </c>
      <c r="AD330" s="747">
        <f>SUMIF('Revised Apr12-May13Forecast'!$H$5:$H$62,Adjustments!$D330,'Revised Apr12-May13Forecast'!BT$5:BT$62)</f>
        <v>1164054.51636</v>
      </c>
      <c r="AE330" s="747">
        <f>SUMIF('Revised Apr12-May13Forecast'!$H$5:$H$62,Adjustments!$D330,'Revised Apr12-May13Forecast'!BU$5:BU$62)</f>
        <v>1206736.0537319998</v>
      </c>
      <c r="AF330" s="747">
        <f>SUMIF('Revised Apr12-May13Forecast'!$H$5:$H$62,Adjustments!$D330,'Revised Apr12-May13Forecast'!BV$5:BV$62)</f>
        <v>1260167.5509800001</v>
      </c>
      <c r="AG330" s="747">
        <f>SUMIF('Revised Apr12-May13Forecast'!$H$5:$H$62,Adjustments!$D330,'Revised Apr12-May13Forecast'!BW$5:BW$62)</f>
        <v>1387133.777372</v>
      </c>
      <c r="AH330" s="747">
        <f>SUMIF('Revised Apr12-May13Forecast'!$H$5:$H$62,Adjustments!$D330,'Revised Apr12-May13Forecast'!BX$5:BX$62)</f>
        <v>1443636.5297199998</v>
      </c>
      <c r="AI330" s="719"/>
      <c r="AJ330" s="219"/>
    </row>
    <row r="331" spans="1:36" s="14" customFormat="1">
      <c r="A331" s="1175"/>
      <c r="C331" s="2" t="s">
        <v>31</v>
      </c>
      <c r="D331" s="2" t="s">
        <v>129</v>
      </c>
      <c r="E331" s="2" t="s">
        <v>71</v>
      </c>
      <c r="F331" s="14" t="s">
        <v>3526</v>
      </c>
      <c r="G331" s="774" t="s">
        <v>354</v>
      </c>
      <c r="H331" s="792" t="s">
        <v>3527</v>
      </c>
      <c r="I331" s="2" t="s">
        <v>3523</v>
      </c>
      <c r="J331" s="2" t="str">
        <f t="shared" si="27"/>
        <v>DDSTPUT/Plant Adds/Revised Apr 12 to May 13/Retirement Calc</v>
      </c>
      <c r="K331" s="73"/>
      <c r="L331" s="73"/>
      <c r="M331" s="802"/>
      <c r="N331" s="802"/>
      <c r="O331" s="802"/>
      <c r="P331" s="802"/>
      <c r="Q331" s="802"/>
      <c r="R331" s="802"/>
      <c r="S331" s="802"/>
      <c r="T331" s="802"/>
      <c r="U331" s="747">
        <f>SUMIF('Revised Apr12-May13Forecast'!$H$5:$H$62,Adjustments!$D331,'Revised Apr12-May13Forecast'!BK$5:BK$62)</f>
        <v>3831907.3815000006</v>
      </c>
      <c r="V331" s="747">
        <f>SUMIF('Revised Apr12-May13Forecast'!$H$5:$H$62,Adjustments!$D331,'Revised Apr12-May13Forecast'!BL$5:BL$62)</f>
        <v>28452244.495499998</v>
      </c>
      <c r="W331" s="747">
        <f>SUMIF('Revised Apr12-May13Forecast'!$H$5:$H$62,Adjustments!$D331,'Revised Apr12-May13Forecast'!BM$5:BM$62)</f>
        <v>11573784.402999999</v>
      </c>
      <c r="X331" s="747">
        <f>SUMIF('Revised Apr12-May13Forecast'!$H$5:$H$62,Adjustments!$D331,'Revised Apr12-May13Forecast'!BN$5:BN$62)</f>
        <v>4702684.7555</v>
      </c>
      <c r="Y331" s="747">
        <f>SUMIF('Revised Apr12-May13Forecast'!$H$5:$H$62,Adjustments!$D331,'Revised Apr12-May13Forecast'!BO$5:BO$62)</f>
        <v>5115272.0055000018</v>
      </c>
      <c r="Z331" s="747">
        <f>SUMIF('Revised Apr12-May13Forecast'!$H$5:$H$62,Adjustments!$D331,'Revised Apr12-May13Forecast'!BP$5:BP$62)</f>
        <v>4598330.9989999998</v>
      </c>
      <c r="AA331" s="747">
        <f>SUMIF('Revised Apr12-May13Forecast'!$H$5:$H$62,Adjustments!$D331,'Revised Apr12-May13Forecast'!BQ$5:BQ$62)</f>
        <v>4350740.3454999998</v>
      </c>
      <c r="AB331" s="747">
        <f>SUMIF('Revised Apr12-May13Forecast'!$H$5:$H$62,Adjustments!$D331,'Revised Apr12-May13Forecast'!BR$5:BR$62)</f>
        <v>3962755.3215000001</v>
      </c>
      <c r="AC331" s="747">
        <f>SUMIF('Revised Apr12-May13Forecast'!$H$5:$H$62,Adjustments!$D331,'Revised Apr12-May13Forecast'!BS$5:BS$62)</f>
        <v>4623498.2129999995</v>
      </c>
      <c r="AD331" s="747">
        <f>SUMIF('Revised Apr12-May13Forecast'!$H$5:$H$62,Adjustments!$D331,'Revised Apr12-May13Forecast'!BT$5:BT$62)</f>
        <v>3624030.7644300009</v>
      </c>
      <c r="AE331" s="747">
        <f>SUMIF('Revised Apr12-May13Forecast'!$H$5:$H$62,Adjustments!$D331,'Revised Apr12-May13Forecast'!BU$5:BU$62)</f>
        <v>3449732.2310180003</v>
      </c>
      <c r="AF331" s="747">
        <f>SUMIF('Revised Apr12-May13Forecast'!$H$5:$H$62,Adjustments!$D331,'Revised Apr12-May13Forecast'!BV$5:BV$62)</f>
        <v>3675134.4662300004</v>
      </c>
      <c r="AG331" s="747">
        <f>SUMIF('Revised Apr12-May13Forecast'!$H$5:$H$62,Adjustments!$D331,'Revised Apr12-May13Forecast'!BW$5:BW$62)</f>
        <v>3920555.0932179997</v>
      </c>
      <c r="AH331" s="747">
        <f>SUMIF('Revised Apr12-May13Forecast'!$H$5:$H$62,Adjustments!$D331,'Revised Apr12-May13Forecast'!BX$5:BX$62)</f>
        <v>11001728.60203</v>
      </c>
      <c r="AI331" s="719"/>
      <c r="AJ331" s="219"/>
    </row>
    <row r="332" spans="1:36" s="14" customFormat="1">
      <c r="A332" s="1175"/>
      <c r="C332" s="2" t="s">
        <v>33</v>
      </c>
      <c r="D332" s="2" t="s">
        <v>130</v>
      </c>
      <c r="E332" s="2" t="s">
        <v>72</v>
      </c>
      <c r="F332" s="14" t="s">
        <v>3526</v>
      </c>
      <c r="G332" s="774" t="s">
        <v>354</v>
      </c>
      <c r="H332" s="792" t="s">
        <v>3527</v>
      </c>
      <c r="I332" s="2" t="s">
        <v>3523</v>
      </c>
      <c r="J332" s="2" t="str">
        <f t="shared" si="27"/>
        <v>DDSTPID/Plant Adds/Revised Apr 12 to May 13/Retirement Calc</v>
      </c>
      <c r="K332" s="73"/>
      <c r="L332" s="73"/>
      <c r="M332" s="802"/>
      <c r="N332" s="802"/>
      <c r="O332" s="802"/>
      <c r="P332" s="802"/>
      <c r="Q332" s="802"/>
      <c r="R332" s="802"/>
      <c r="S332" s="802"/>
      <c r="T332" s="802"/>
      <c r="U332" s="747">
        <f>SUMIF('Revised Apr12-May13Forecast'!$H$5:$H$62,Adjustments!$D332,'Revised Apr12-May13Forecast'!BK$5:BK$62)</f>
        <v>1225836.1470000001</v>
      </c>
      <c r="V332" s="747">
        <f>SUMIF('Revised Apr12-May13Forecast'!$H$5:$H$62,Adjustments!$D332,'Revised Apr12-May13Forecast'!BL$5:BL$62)</f>
        <v>1204658.851</v>
      </c>
      <c r="W332" s="747">
        <f>SUMIF('Revised Apr12-May13Forecast'!$H$5:$H$62,Adjustments!$D332,'Revised Apr12-May13Forecast'!BM$5:BM$62)</f>
        <v>1255135.6780000003</v>
      </c>
      <c r="X332" s="747">
        <f>SUMIF('Revised Apr12-May13Forecast'!$H$5:$H$62,Adjustments!$D332,'Revised Apr12-May13Forecast'!BN$5:BN$62)</f>
        <v>1255091.2509999999</v>
      </c>
      <c r="Y332" s="747">
        <f>SUMIF('Revised Apr12-May13Forecast'!$H$5:$H$62,Adjustments!$D332,'Revised Apr12-May13Forecast'!BO$5:BO$62)</f>
        <v>1326390.882</v>
      </c>
      <c r="Z332" s="747">
        <f>SUMIF('Revised Apr12-May13Forecast'!$H$5:$H$62,Adjustments!$D332,'Revised Apr12-May13Forecast'!BP$5:BP$62)</f>
        <v>1237361.3970000001</v>
      </c>
      <c r="AA332" s="747">
        <f>SUMIF('Revised Apr12-May13Forecast'!$H$5:$H$62,Adjustments!$D332,'Revised Apr12-May13Forecast'!BQ$5:BQ$62)</f>
        <v>1168521.142</v>
      </c>
      <c r="AB332" s="747">
        <f>SUMIF('Revised Apr12-May13Forecast'!$H$5:$H$62,Adjustments!$D332,'Revised Apr12-May13Forecast'!BR$5:BR$62)</f>
        <v>1131123.6410000001</v>
      </c>
      <c r="AC332" s="747">
        <f>SUMIF('Revised Apr12-May13Forecast'!$H$5:$H$62,Adjustments!$D332,'Revised Apr12-May13Forecast'!BS$5:BS$62)</f>
        <v>1195153.402</v>
      </c>
      <c r="AD332" s="747">
        <f>SUMIF('Revised Apr12-May13Forecast'!$H$5:$H$62,Adjustments!$D332,'Revised Apr12-May13Forecast'!BT$5:BT$62)</f>
        <v>546348.75658799999</v>
      </c>
      <c r="AE332" s="747">
        <f>SUMIF('Revised Apr12-May13Forecast'!$H$5:$H$62,Adjustments!$D332,'Revised Apr12-May13Forecast'!BU$5:BU$62)</f>
        <v>522228.39692799991</v>
      </c>
      <c r="AF332" s="747">
        <f>SUMIF('Revised Apr12-May13Forecast'!$H$5:$H$62,Adjustments!$D332,'Revised Apr12-May13Forecast'!BV$5:BV$62)</f>
        <v>593625.47164599993</v>
      </c>
      <c r="AG332" s="747">
        <f>SUMIF('Revised Apr12-May13Forecast'!$H$5:$H$62,Adjustments!$D332,'Revised Apr12-May13Forecast'!BW$5:BW$62)</f>
        <v>683421.14947599987</v>
      </c>
      <c r="AH332" s="747">
        <f>SUMIF('Revised Apr12-May13Forecast'!$H$5:$H$62,Adjustments!$D332,'Revised Apr12-May13Forecast'!BX$5:BX$62)</f>
        <v>663141.62644800008</v>
      </c>
      <c r="AI332" s="719"/>
      <c r="AJ332" s="219"/>
    </row>
    <row r="333" spans="1:36" s="14" customFormat="1">
      <c r="A333" s="1175"/>
      <c r="C333" s="2" t="s">
        <v>35</v>
      </c>
      <c r="D333" s="2" t="s">
        <v>131</v>
      </c>
      <c r="E333" s="2" t="s">
        <v>73</v>
      </c>
      <c r="F333" s="14" t="s">
        <v>3526</v>
      </c>
      <c r="G333" s="774" t="s">
        <v>354</v>
      </c>
      <c r="H333" s="792" t="s">
        <v>3527</v>
      </c>
      <c r="I333" s="2" t="s">
        <v>3523</v>
      </c>
      <c r="J333" s="2" t="str">
        <f t="shared" si="27"/>
        <v>DDSTPWYU/Plant Adds/Revised Apr 12 to May 13/Retirement Calc</v>
      </c>
      <c r="K333" s="73"/>
      <c r="L333" s="73"/>
      <c r="M333" s="802"/>
      <c r="N333" s="802"/>
      <c r="O333" s="802"/>
      <c r="P333" s="802"/>
      <c r="Q333" s="802"/>
      <c r="R333" s="802"/>
      <c r="S333" s="802"/>
      <c r="T333" s="802"/>
      <c r="U333" s="747">
        <f>SUMIF('Revised Apr12-May13Forecast'!$H$5:$H$62,Adjustments!$D333,'Revised Apr12-May13Forecast'!BK$5:BK$62)</f>
        <v>0</v>
      </c>
      <c r="V333" s="747">
        <f>SUMIF('Revised Apr12-May13Forecast'!$H$5:$H$62,Adjustments!$D333,'Revised Apr12-May13Forecast'!BL$5:BL$62)</f>
        <v>0</v>
      </c>
      <c r="W333" s="747">
        <f>SUMIF('Revised Apr12-May13Forecast'!$H$5:$H$62,Adjustments!$D333,'Revised Apr12-May13Forecast'!BM$5:BM$62)</f>
        <v>0</v>
      </c>
      <c r="X333" s="747">
        <f>SUMIF('Revised Apr12-May13Forecast'!$H$5:$H$62,Adjustments!$D333,'Revised Apr12-May13Forecast'!BN$5:BN$62)</f>
        <v>0</v>
      </c>
      <c r="Y333" s="747">
        <f>SUMIF('Revised Apr12-May13Forecast'!$H$5:$H$62,Adjustments!$D333,'Revised Apr12-May13Forecast'!BO$5:BO$62)</f>
        <v>0</v>
      </c>
      <c r="Z333" s="747">
        <f>SUMIF('Revised Apr12-May13Forecast'!$H$5:$H$62,Adjustments!$D333,'Revised Apr12-May13Forecast'!BP$5:BP$62)</f>
        <v>0</v>
      </c>
      <c r="AA333" s="747">
        <f>SUMIF('Revised Apr12-May13Forecast'!$H$5:$H$62,Adjustments!$D333,'Revised Apr12-May13Forecast'!BQ$5:BQ$62)</f>
        <v>0</v>
      </c>
      <c r="AB333" s="747">
        <f>SUMIF('Revised Apr12-May13Forecast'!$H$5:$H$62,Adjustments!$D333,'Revised Apr12-May13Forecast'!BR$5:BR$62)</f>
        <v>0</v>
      </c>
      <c r="AC333" s="747">
        <f>SUMIF('Revised Apr12-May13Forecast'!$H$5:$H$62,Adjustments!$D333,'Revised Apr12-May13Forecast'!BS$5:BS$62)</f>
        <v>0</v>
      </c>
      <c r="AD333" s="747">
        <f>SUMIF('Revised Apr12-May13Forecast'!$H$5:$H$62,Adjustments!$D333,'Revised Apr12-May13Forecast'!BT$5:BT$62)</f>
        <v>0</v>
      </c>
      <c r="AE333" s="747">
        <f>SUMIF('Revised Apr12-May13Forecast'!$H$5:$H$62,Adjustments!$D333,'Revised Apr12-May13Forecast'!BU$5:BU$62)</f>
        <v>0</v>
      </c>
      <c r="AF333" s="747">
        <f>SUMIF('Revised Apr12-May13Forecast'!$H$5:$H$62,Adjustments!$D333,'Revised Apr12-May13Forecast'!BV$5:BV$62)</f>
        <v>0</v>
      </c>
      <c r="AG333" s="747">
        <f>SUMIF('Revised Apr12-May13Forecast'!$H$5:$H$62,Adjustments!$D333,'Revised Apr12-May13Forecast'!BW$5:BW$62)</f>
        <v>0</v>
      </c>
      <c r="AH333" s="747">
        <f>SUMIF('Revised Apr12-May13Forecast'!$H$5:$H$62,Adjustments!$D333,'Revised Apr12-May13Forecast'!BX$5:BX$62)</f>
        <v>0</v>
      </c>
      <c r="AI333" s="719"/>
      <c r="AJ333" s="219"/>
    </row>
    <row r="334" spans="1:36" s="14" customFormat="1">
      <c r="A334" s="1175"/>
      <c r="C334" s="2" t="s">
        <v>22</v>
      </c>
      <c r="D334" s="2" t="s">
        <v>132</v>
      </c>
      <c r="E334" s="2" t="s">
        <v>74</v>
      </c>
      <c r="F334" s="14" t="s">
        <v>3526</v>
      </c>
      <c r="G334" s="774" t="s">
        <v>354</v>
      </c>
      <c r="H334" s="792" t="s">
        <v>3527</v>
      </c>
      <c r="I334" s="2" t="s">
        <v>3523</v>
      </c>
      <c r="J334" s="2" t="str">
        <f t="shared" si="27"/>
        <v>DGNLPCA/Plant Adds/Revised Apr 12 to May 13/Retirement Calc</v>
      </c>
      <c r="K334" s="73"/>
      <c r="L334" s="73"/>
      <c r="M334" s="802"/>
      <c r="N334" s="802"/>
      <c r="O334" s="802"/>
      <c r="P334" s="802"/>
      <c r="Q334" s="802"/>
      <c r="R334" s="802"/>
      <c r="S334" s="802"/>
      <c r="T334" s="802"/>
      <c r="U334" s="747">
        <f>SUMIF('Revised Apr12-May13Forecast'!$H$5:$H$62,Adjustments!$D334,'Revised Apr12-May13Forecast'!BK$5:BK$62)</f>
        <v>288001.587</v>
      </c>
      <c r="V334" s="747">
        <f>SUMIF('Revised Apr12-May13Forecast'!$H$5:$H$62,Adjustments!$D334,'Revised Apr12-May13Forecast'!BL$5:BL$62)</f>
        <v>53612.581000000006</v>
      </c>
      <c r="W334" s="747">
        <f>SUMIF('Revised Apr12-May13Forecast'!$H$5:$H$62,Adjustments!$D334,'Revised Apr12-May13Forecast'!BM$5:BM$62)</f>
        <v>609254.20212000003</v>
      </c>
      <c r="X334" s="747">
        <f>SUMIF('Revised Apr12-May13Forecast'!$H$5:$H$62,Adjustments!$D334,'Revised Apr12-May13Forecast'!BN$5:BN$62)</f>
        <v>53296.721000000005</v>
      </c>
      <c r="Y334" s="747">
        <f>SUMIF('Revised Apr12-May13Forecast'!$H$5:$H$62,Adjustments!$D334,'Revised Apr12-May13Forecast'!BO$5:BO$62)</f>
        <v>53903.182000000001</v>
      </c>
      <c r="Z334" s="747">
        <f>SUMIF('Revised Apr12-May13Forecast'!$H$5:$H$62,Adjustments!$D334,'Revised Apr12-May13Forecast'!BP$5:BP$62)</f>
        <v>457850.19200000004</v>
      </c>
      <c r="AA334" s="747">
        <f>SUMIF('Revised Apr12-May13Forecast'!$H$5:$H$62,Adjustments!$D334,'Revised Apr12-May13Forecast'!BQ$5:BQ$62)</f>
        <v>82431.462</v>
      </c>
      <c r="AB334" s="747">
        <f>SUMIF('Revised Apr12-May13Forecast'!$H$5:$H$62,Adjustments!$D334,'Revised Apr12-May13Forecast'!BR$5:BR$62)</f>
        <v>53127.650999999998</v>
      </c>
      <c r="AC334" s="747">
        <f>SUMIF('Revised Apr12-May13Forecast'!$H$5:$H$62,Adjustments!$D334,'Revised Apr12-May13Forecast'!BS$5:BS$62)</f>
        <v>52560.777000000002</v>
      </c>
      <c r="AD334" s="747">
        <f>SUMIF('Revised Apr12-May13Forecast'!$H$5:$H$62,Adjustments!$D334,'Revised Apr12-May13Forecast'!BT$5:BT$62)</f>
        <v>102262.63009999999</v>
      </c>
      <c r="AE334" s="747">
        <f>SUMIF('Revised Apr12-May13Forecast'!$H$5:$H$62,Adjustments!$D334,'Revised Apr12-May13Forecast'!BU$5:BU$62)</f>
        <v>108401.31771</v>
      </c>
      <c r="AF334" s="747">
        <f>SUMIF('Revised Apr12-May13Forecast'!$H$5:$H$62,Adjustments!$D334,'Revised Apr12-May13Forecast'!BV$5:BV$62)</f>
        <v>153425.35554000002</v>
      </c>
      <c r="AG334" s="747">
        <f>SUMIF('Revised Apr12-May13Forecast'!$H$5:$H$62,Adjustments!$D334,'Revised Apr12-May13Forecast'!BW$5:BW$62)</f>
        <v>133289.94466400001</v>
      </c>
      <c r="AH334" s="747">
        <f>SUMIF('Revised Apr12-May13Forecast'!$H$5:$H$62,Adjustments!$D334,'Revised Apr12-May13Forecast'!BX$5:BX$62)</f>
        <v>127358.16249999999</v>
      </c>
      <c r="AI334" s="719"/>
      <c r="AJ334" s="219"/>
    </row>
    <row r="335" spans="1:36" s="14" customFormat="1">
      <c r="A335" s="1175"/>
      <c r="C335" s="2" t="s">
        <v>25</v>
      </c>
      <c r="D335" s="2" t="s">
        <v>133</v>
      </c>
      <c r="E335" s="2" t="s">
        <v>75</v>
      </c>
      <c r="F335" s="14" t="s">
        <v>3526</v>
      </c>
      <c r="G335" s="774" t="s">
        <v>354</v>
      </c>
      <c r="H335" s="792" t="s">
        <v>3527</v>
      </c>
      <c r="I335" s="2" t="s">
        <v>3523</v>
      </c>
      <c r="J335" s="2" t="str">
        <f t="shared" si="27"/>
        <v>DGNLPOR/Plant Adds/Revised Apr 12 to May 13/Retirement Calc</v>
      </c>
      <c r="K335" s="73"/>
      <c r="L335" s="73"/>
      <c r="M335" s="802"/>
      <c r="N335" s="802"/>
      <c r="O335" s="802"/>
      <c r="P335" s="802"/>
      <c r="Q335" s="802"/>
      <c r="R335" s="802"/>
      <c r="S335" s="802"/>
      <c r="T335" s="802"/>
      <c r="U335" s="747">
        <f>SUMIF('Revised Apr12-May13Forecast'!$H$5:$H$62,Adjustments!$D335,'Revised Apr12-May13Forecast'!BK$5:BK$62)</f>
        <v>915990.03699999989</v>
      </c>
      <c r="V335" s="747">
        <f>SUMIF('Revised Apr12-May13Forecast'!$H$5:$H$62,Adjustments!$D335,'Revised Apr12-May13Forecast'!BL$5:BL$62)</f>
        <v>2045207.2440000002</v>
      </c>
      <c r="W335" s="747">
        <f>SUMIF('Revised Apr12-May13Forecast'!$H$5:$H$62,Adjustments!$D335,'Revised Apr12-May13Forecast'!BM$5:BM$62)</f>
        <v>3164539.1096600005</v>
      </c>
      <c r="X335" s="747">
        <f>SUMIF('Revised Apr12-May13Forecast'!$H$5:$H$62,Adjustments!$D335,'Revised Apr12-May13Forecast'!BN$5:BN$62)</f>
        <v>314262.40400000004</v>
      </c>
      <c r="Y335" s="747">
        <f>SUMIF('Revised Apr12-May13Forecast'!$H$5:$H$62,Adjustments!$D335,'Revised Apr12-May13Forecast'!BO$5:BO$62)</f>
        <v>1052238.419</v>
      </c>
      <c r="Z335" s="747">
        <f>SUMIF('Revised Apr12-May13Forecast'!$H$5:$H$62,Adjustments!$D335,'Revised Apr12-May13Forecast'!BP$5:BP$62)</f>
        <v>2228688.5670000003</v>
      </c>
      <c r="AA335" s="747">
        <f>SUMIF('Revised Apr12-May13Forecast'!$H$5:$H$62,Adjustments!$D335,'Revised Apr12-May13Forecast'!BQ$5:BQ$62)</f>
        <v>297438.21900000004</v>
      </c>
      <c r="AB335" s="747">
        <f>SUMIF('Revised Apr12-May13Forecast'!$H$5:$H$62,Adjustments!$D335,'Revised Apr12-May13Forecast'!BR$5:BR$62)</f>
        <v>497839.09699999995</v>
      </c>
      <c r="AC335" s="747">
        <f>SUMIF('Revised Apr12-May13Forecast'!$H$5:$H$62,Adjustments!$D335,'Revised Apr12-May13Forecast'!BS$5:BS$62)</f>
        <v>794192.64899999998</v>
      </c>
      <c r="AD335" s="747">
        <f>SUMIF('Revised Apr12-May13Forecast'!$H$5:$H$62,Adjustments!$D335,'Revised Apr12-May13Forecast'!BT$5:BT$62)</f>
        <v>685949.07354400004</v>
      </c>
      <c r="AE335" s="747">
        <f>SUMIF('Revised Apr12-May13Forecast'!$H$5:$H$62,Adjustments!$D335,'Revised Apr12-May13Forecast'!BU$5:BU$62)</f>
        <v>693456.97726200009</v>
      </c>
      <c r="AF335" s="747">
        <f>SUMIF('Revised Apr12-May13Forecast'!$H$5:$H$62,Adjustments!$D335,'Revised Apr12-May13Forecast'!BV$5:BV$62)</f>
        <v>704382.93610400008</v>
      </c>
      <c r="AG335" s="747">
        <f>SUMIF('Revised Apr12-May13Forecast'!$H$5:$H$62,Adjustments!$D335,'Revised Apr12-May13Forecast'!BW$5:BW$62)</f>
        <v>700616.57838800002</v>
      </c>
      <c r="AH335" s="747">
        <f>SUMIF('Revised Apr12-May13Forecast'!$H$5:$H$62,Adjustments!$D335,'Revised Apr12-May13Forecast'!BX$5:BX$62)</f>
        <v>695980.40482400008</v>
      </c>
      <c r="AI335" s="719"/>
      <c r="AJ335" s="219"/>
    </row>
    <row r="336" spans="1:36" s="14" customFormat="1">
      <c r="A336" s="1175"/>
      <c r="C336" s="2" t="s">
        <v>27</v>
      </c>
      <c r="D336" s="2" t="s">
        <v>134</v>
      </c>
      <c r="E336" s="2" t="s">
        <v>76</v>
      </c>
      <c r="F336" s="14" t="s">
        <v>3526</v>
      </c>
      <c r="G336" s="774" t="s">
        <v>354</v>
      </c>
      <c r="H336" s="792" t="s">
        <v>3527</v>
      </c>
      <c r="I336" s="2" t="s">
        <v>3523</v>
      </c>
      <c r="J336" s="2" t="str">
        <f t="shared" si="27"/>
        <v>DGNLPWA/Plant Adds/Revised Apr 12 to May 13/Retirement Calc</v>
      </c>
      <c r="K336" s="73"/>
      <c r="L336" s="73"/>
      <c r="M336" s="802"/>
      <c r="N336" s="802"/>
      <c r="O336" s="802"/>
      <c r="P336" s="802"/>
      <c r="Q336" s="802"/>
      <c r="R336" s="802"/>
      <c r="S336" s="802"/>
      <c r="T336" s="802"/>
      <c r="U336" s="747">
        <f>SUMIF('Revised Apr12-May13Forecast'!$H$5:$H$62,Adjustments!$D336,'Revised Apr12-May13Forecast'!BK$5:BK$62)</f>
        <v>66957.553</v>
      </c>
      <c r="V336" s="747">
        <f>SUMIF('Revised Apr12-May13Forecast'!$H$5:$H$62,Adjustments!$D336,'Revised Apr12-May13Forecast'!BL$5:BL$62)</f>
        <v>67127.129000000015</v>
      </c>
      <c r="W336" s="747">
        <f>SUMIF('Revised Apr12-May13Forecast'!$H$5:$H$62,Adjustments!$D336,'Revised Apr12-May13Forecast'!BM$5:BM$62)</f>
        <v>403909.11222000001</v>
      </c>
      <c r="X336" s="747">
        <f>SUMIF('Revised Apr12-May13Forecast'!$H$5:$H$62,Adjustments!$D336,'Revised Apr12-May13Forecast'!BN$5:BN$62)</f>
        <v>67477.52900000001</v>
      </c>
      <c r="Y336" s="747">
        <f>SUMIF('Revised Apr12-May13Forecast'!$H$5:$H$62,Adjustments!$D336,'Revised Apr12-May13Forecast'!BO$5:BO$62)</f>
        <v>67681.508000000002</v>
      </c>
      <c r="Z336" s="747">
        <f>SUMIF('Revised Apr12-May13Forecast'!$H$5:$H$62,Adjustments!$D336,'Revised Apr12-May13Forecast'!BP$5:BP$62)</f>
        <v>65220.213000000003</v>
      </c>
      <c r="AA336" s="747">
        <f>SUMIF('Revised Apr12-May13Forecast'!$H$5:$H$62,Adjustments!$D336,'Revised Apr12-May13Forecast'!BQ$5:BQ$62)</f>
        <v>64944.748000000007</v>
      </c>
      <c r="AB336" s="747">
        <f>SUMIF('Revised Apr12-May13Forecast'!$H$5:$H$62,Adjustments!$D336,'Revised Apr12-May13Forecast'!BR$5:BR$62)</f>
        <v>301927.13699999999</v>
      </c>
      <c r="AC336" s="747">
        <f>SUMIF('Revised Apr12-May13Forecast'!$H$5:$H$62,Adjustments!$D336,'Revised Apr12-May13Forecast'!BS$5:BS$62)</f>
        <v>63277.748000000007</v>
      </c>
      <c r="AD336" s="747">
        <f>SUMIF('Revised Apr12-May13Forecast'!$H$5:$H$62,Adjustments!$D336,'Revised Apr12-May13Forecast'!BT$5:BT$62)</f>
        <v>125413.00373000001</v>
      </c>
      <c r="AE336" s="747">
        <f>SUMIF('Revised Apr12-May13Forecast'!$H$5:$H$62,Adjustments!$D336,'Revised Apr12-May13Forecast'!BU$5:BU$62)</f>
        <v>126924.62887599999</v>
      </c>
      <c r="AF336" s="747">
        <f>SUMIF('Revised Apr12-May13Forecast'!$H$5:$H$62,Adjustments!$D336,'Revised Apr12-May13Forecast'!BV$5:BV$62)</f>
        <v>130557.89429000003</v>
      </c>
      <c r="AG336" s="747">
        <f>SUMIF('Revised Apr12-May13Forecast'!$H$5:$H$62,Adjustments!$D336,'Revised Apr12-May13Forecast'!BW$5:BW$62)</f>
        <v>129690.007552</v>
      </c>
      <c r="AH336" s="747">
        <f>SUMIF('Revised Apr12-May13Forecast'!$H$5:$H$62,Adjustments!$D336,'Revised Apr12-May13Forecast'!BX$5:BX$62)</f>
        <v>127985.44901000003</v>
      </c>
      <c r="AI336" s="719"/>
      <c r="AJ336" s="219"/>
    </row>
    <row r="337" spans="1:36" s="14" customFormat="1">
      <c r="A337" s="1175"/>
      <c r="C337" s="2" t="s">
        <v>29</v>
      </c>
      <c r="D337" s="2" t="s">
        <v>135</v>
      </c>
      <c r="E337" s="2" t="s">
        <v>77</v>
      </c>
      <c r="F337" s="14" t="s">
        <v>3526</v>
      </c>
      <c r="G337" s="774" t="s">
        <v>354</v>
      </c>
      <c r="H337" s="792" t="s">
        <v>3527</v>
      </c>
      <c r="I337" s="2" t="s">
        <v>3523</v>
      </c>
      <c r="J337" s="2" t="str">
        <f t="shared" si="27"/>
        <v>DGNLPWYP/Plant Adds/Revised Apr 12 to May 13/Retirement Calc</v>
      </c>
      <c r="K337" s="73"/>
      <c r="L337" s="73"/>
      <c r="M337" s="802"/>
      <c r="N337" s="802"/>
      <c r="O337" s="802"/>
      <c r="P337" s="802"/>
      <c r="Q337" s="802"/>
      <c r="R337" s="802"/>
      <c r="S337" s="802"/>
      <c r="T337" s="802"/>
      <c r="U337" s="747">
        <f>SUMIF('Revised Apr12-May13Forecast'!$H$5:$H$62,Adjustments!$D337,'Revised Apr12-May13Forecast'!BK$5:BK$62)</f>
        <v>236818.91600000003</v>
      </c>
      <c r="V337" s="747">
        <f>SUMIF('Revised Apr12-May13Forecast'!$H$5:$H$62,Adjustments!$D337,'Revised Apr12-May13Forecast'!BL$5:BL$62)</f>
        <v>240581.29300000003</v>
      </c>
      <c r="W337" s="747">
        <f>SUMIF('Revised Apr12-May13Forecast'!$H$5:$H$62,Adjustments!$D337,'Revised Apr12-May13Forecast'!BM$5:BM$62)</f>
        <v>469183.36100000003</v>
      </c>
      <c r="X337" s="747">
        <f>SUMIF('Revised Apr12-May13Forecast'!$H$5:$H$62,Adjustments!$D337,'Revised Apr12-May13Forecast'!BN$5:BN$62)</f>
        <v>517104.29300000001</v>
      </c>
      <c r="Y337" s="747">
        <f>SUMIF('Revised Apr12-May13Forecast'!$H$5:$H$62,Adjustments!$D337,'Revised Apr12-May13Forecast'!BO$5:BO$62)</f>
        <v>298489.86100000003</v>
      </c>
      <c r="Z337" s="747">
        <f>SUMIF('Revised Apr12-May13Forecast'!$H$5:$H$62,Adjustments!$D337,'Revised Apr12-May13Forecast'!BP$5:BP$62)</f>
        <v>627583.35600000003</v>
      </c>
      <c r="AA337" s="747">
        <f>SUMIF('Revised Apr12-May13Forecast'!$H$5:$H$62,Adjustments!$D337,'Revised Apr12-May13Forecast'!BQ$5:BQ$62)</f>
        <v>419959.90099999995</v>
      </c>
      <c r="AB337" s="747">
        <f>SUMIF('Revised Apr12-May13Forecast'!$H$5:$H$62,Adjustments!$D337,'Revised Apr12-May13Forecast'!BR$5:BR$62)</f>
        <v>634838.51600000006</v>
      </c>
      <c r="AC337" s="747">
        <f>SUMIF('Revised Apr12-May13Forecast'!$H$5:$H$62,Adjustments!$D337,'Revised Apr12-May13Forecast'!BS$5:BS$62)</f>
        <v>671443.86100000003</v>
      </c>
      <c r="AD337" s="747">
        <f>SUMIF('Revised Apr12-May13Forecast'!$H$5:$H$62,Adjustments!$D337,'Revised Apr12-May13Forecast'!BT$5:BT$62)</f>
        <v>284442.57652</v>
      </c>
      <c r="AE337" s="747">
        <f>SUMIF('Revised Apr12-May13Forecast'!$H$5:$H$62,Adjustments!$D337,'Revised Apr12-May13Forecast'!BU$5:BU$62)</f>
        <v>307401.330992</v>
      </c>
      <c r="AF337" s="747">
        <f>SUMIF('Revised Apr12-May13Forecast'!$H$5:$H$62,Adjustments!$D337,'Revised Apr12-May13Forecast'!BV$5:BV$62)</f>
        <v>265439.35674000002</v>
      </c>
      <c r="AG337" s="747">
        <f>SUMIF('Revised Apr12-May13Forecast'!$H$5:$H$62,Adjustments!$D337,'Revised Apr12-May13Forecast'!BW$5:BW$62)</f>
        <v>263114.39133200003</v>
      </c>
      <c r="AH337" s="747">
        <f>SUMIF('Revised Apr12-May13Forecast'!$H$5:$H$62,Adjustments!$D337,'Revised Apr12-May13Forecast'!BX$5:BX$62)</f>
        <v>266999.51300000004</v>
      </c>
      <c r="AI337" s="719"/>
      <c r="AJ337" s="219"/>
    </row>
    <row r="338" spans="1:36" s="14" customFormat="1">
      <c r="A338" s="1175"/>
      <c r="C338" s="2" t="s">
        <v>31</v>
      </c>
      <c r="D338" s="2" t="s">
        <v>136</v>
      </c>
      <c r="E338" s="2" t="s">
        <v>78</v>
      </c>
      <c r="F338" s="14" t="s">
        <v>3526</v>
      </c>
      <c r="G338" s="774" t="s">
        <v>354</v>
      </c>
      <c r="H338" s="792" t="s">
        <v>3527</v>
      </c>
      <c r="I338" s="2" t="s">
        <v>3523</v>
      </c>
      <c r="J338" s="2" t="str">
        <f t="shared" si="27"/>
        <v>DGNLPUT/Plant Adds/Revised Apr 12 to May 13/Retirement Calc</v>
      </c>
      <c r="K338" s="73"/>
      <c r="L338" s="73"/>
      <c r="M338" s="802"/>
      <c r="N338" s="802"/>
      <c r="O338" s="802"/>
      <c r="P338" s="802"/>
      <c r="Q338" s="802"/>
      <c r="R338" s="802"/>
      <c r="S338" s="802"/>
      <c r="T338" s="802"/>
      <c r="U338" s="747">
        <f>SUMIF('Revised Apr12-May13Forecast'!$H$5:$H$62,Adjustments!$D338,'Revised Apr12-May13Forecast'!BK$5:BK$62)</f>
        <v>1370292.6380000003</v>
      </c>
      <c r="V338" s="747">
        <f>SUMIF('Revised Apr12-May13Forecast'!$H$5:$H$62,Adjustments!$D338,'Revised Apr12-May13Forecast'!BL$5:BL$62)</f>
        <v>789260.33699999994</v>
      </c>
      <c r="W338" s="747">
        <f>SUMIF('Revised Apr12-May13Forecast'!$H$5:$H$62,Adjustments!$D338,'Revised Apr12-May13Forecast'!BM$5:BM$62)</f>
        <v>2877773.2629999993</v>
      </c>
      <c r="X338" s="747">
        <f>SUMIF('Revised Apr12-May13Forecast'!$H$5:$H$62,Adjustments!$D338,'Revised Apr12-May13Forecast'!BN$5:BN$62)</f>
        <v>1019509.197</v>
      </c>
      <c r="Y338" s="747">
        <f>SUMIF('Revised Apr12-May13Forecast'!$H$5:$H$62,Adjustments!$D338,'Revised Apr12-May13Forecast'!BO$5:BO$62)</f>
        <v>672729.44500000007</v>
      </c>
      <c r="Z338" s="747">
        <f>SUMIF('Revised Apr12-May13Forecast'!$H$5:$H$62,Adjustments!$D338,'Revised Apr12-May13Forecast'!BP$5:BP$62)</f>
        <v>654154.30800000008</v>
      </c>
      <c r="AA338" s="747">
        <f>SUMIF('Revised Apr12-May13Forecast'!$H$5:$H$62,Adjustments!$D338,'Revised Apr12-May13Forecast'!BQ$5:BQ$62)</f>
        <v>1242511.825</v>
      </c>
      <c r="AB338" s="747">
        <f>SUMIF('Revised Apr12-May13Forecast'!$H$5:$H$62,Adjustments!$D338,'Revised Apr12-May13Forecast'!BR$5:BR$62)</f>
        <v>695795.99800000014</v>
      </c>
      <c r="AC338" s="747">
        <f>SUMIF('Revised Apr12-May13Forecast'!$H$5:$H$62,Adjustments!$D338,'Revised Apr12-May13Forecast'!BS$5:BS$62)</f>
        <v>1984399.8650000002</v>
      </c>
      <c r="AD338" s="747">
        <f>SUMIF('Revised Apr12-May13Forecast'!$H$5:$H$62,Adjustments!$D338,'Revised Apr12-May13Forecast'!BT$5:BT$62)</f>
        <v>974149.07114200003</v>
      </c>
      <c r="AE338" s="747">
        <f>SUMIF('Revised Apr12-May13Forecast'!$H$5:$H$62,Adjustments!$D338,'Revised Apr12-May13Forecast'!BU$5:BU$62)</f>
        <v>558719.01005599997</v>
      </c>
      <c r="AF338" s="747">
        <f>SUMIF('Revised Apr12-May13Forecast'!$H$5:$H$62,Adjustments!$D338,'Revised Apr12-May13Forecast'!BV$5:BV$62)</f>
        <v>506768.15614199999</v>
      </c>
      <c r="AG338" s="747">
        <f>SUMIF('Revised Apr12-May13Forecast'!$H$5:$H$62,Adjustments!$D338,'Revised Apr12-May13Forecast'!BW$5:BW$62)</f>
        <v>497665.51877600001</v>
      </c>
      <c r="AH338" s="747">
        <f>SUMIF('Revised Apr12-May13Forecast'!$H$5:$H$62,Adjustments!$D338,'Revised Apr12-May13Forecast'!BX$5:BX$62)</f>
        <v>538193.51154200011</v>
      </c>
      <c r="AI338" s="719"/>
      <c r="AJ338" s="219"/>
    </row>
    <row r="339" spans="1:36" s="14" customFormat="1">
      <c r="A339" s="1175"/>
      <c r="C339" s="2" t="s">
        <v>33</v>
      </c>
      <c r="D339" s="2" t="s">
        <v>137</v>
      </c>
      <c r="E339" s="2" t="s">
        <v>79</v>
      </c>
      <c r="F339" s="14" t="s">
        <v>3526</v>
      </c>
      <c r="G339" s="774" t="s">
        <v>354</v>
      </c>
      <c r="H339" s="792" t="s">
        <v>3527</v>
      </c>
      <c r="I339" s="2" t="s">
        <v>3523</v>
      </c>
      <c r="J339" s="2" t="str">
        <f t="shared" si="27"/>
        <v>DGNLPID/Plant Adds/Revised Apr 12 to May 13/Retirement Calc</v>
      </c>
      <c r="K339" s="73"/>
      <c r="L339" s="73"/>
      <c r="M339" s="802"/>
      <c r="N339" s="802"/>
      <c r="O339" s="802"/>
      <c r="P339" s="802"/>
      <c r="Q339" s="802"/>
      <c r="R339" s="802"/>
      <c r="S339" s="802"/>
      <c r="T339" s="802"/>
      <c r="U339" s="747">
        <f>SUMIF('Revised Apr12-May13Forecast'!$H$5:$H$62,Adjustments!$D339,'Revised Apr12-May13Forecast'!BK$5:BK$62)</f>
        <v>1097622.906</v>
      </c>
      <c r="V339" s="747">
        <f>SUMIF('Revised Apr12-May13Forecast'!$H$5:$H$62,Adjustments!$D339,'Revised Apr12-May13Forecast'!BL$5:BL$62)</f>
        <v>150984.60999999999</v>
      </c>
      <c r="W339" s="747">
        <f>SUMIF('Revised Apr12-May13Forecast'!$H$5:$H$62,Adjustments!$D339,'Revised Apr12-May13Forecast'!BM$5:BM$62)</f>
        <v>152408.59399999998</v>
      </c>
      <c r="X339" s="747">
        <f>SUMIF('Revised Apr12-May13Forecast'!$H$5:$H$62,Adjustments!$D339,'Revised Apr12-May13Forecast'!BN$5:BN$62)</f>
        <v>242861.14</v>
      </c>
      <c r="Y339" s="747">
        <f>SUMIF('Revised Apr12-May13Forecast'!$H$5:$H$62,Adjustments!$D339,'Revised Apr12-May13Forecast'!BO$5:BO$62)</f>
        <v>375825.45400000003</v>
      </c>
      <c r="Z339" s="747">
        <f>SUMIF('Revised Apr12-May13Forecast'!$H$5:$H$62,Adjustments!$D339,'Revised Apr12-May13Forecast'!BP$5:BP$62)</f>
        <v>232714.71600000001</v>
      </c>
      <c r="AA339" s="747">
        <f>SUMIF('Revised Apr12-May13Forecast'!$H$5:$H$62,Adjustments!$D339,'Revised Apr12-May13Forecast'!BQ$5:BQ$62)</f>
        <v>157612.90399999998</v>
      </c>
      <c r="AB339" s="747">
        <f>SUMIF('Revised Apr12-May13Forecast'!$H$5:$H$62,Adjustments!$D339,'Revised Apr12-May13Forecast'!BR$5:BR$62)</f>
        <v>331503.576</v>
      </c>
      <c r="AC339" s="747">
        <f>SUMIF('Revised Apr12-May13Forecast'!$H$5:$H$62,Adjustments!$D339,'Revised Apr12-May13Forecast'!BS$5:BS$62)</f>
        <v>169223.85399999999</v>
      </c>
      <c r="AD339" s="747">
        <f>SUMIF('Revised Apr12-May13Forecast'!$H$5:$H$62,Adjustments!$D339,'Revised Apr12-May13Forecast'!BT$5:BT$62)</f>
        <v>148566.67975200003</v>
      </c>
      <c r="AE339" s="747">
        <f>SUMIF('Revised Apr12-May13Forecast'!$H$5:$H$62,Adjustments!$D339,'Revised Apr12-May13Forecast'!BU$5:BU$62)</f>
        <v>155865.58094400002</v>
      </c>
      <c r="AF339" s="747">
        <f>SUMIF('Revised Apr12-May13Forecast'!$H$5:$H$62,Adjustments!$D339,'Revised Apr12-May13Forecast'!BV$5:BV$62)</f>
        <v>147156.26111200001</v>
      </c>
      <c r="AG339" s="747">
        <f>SUMIF('Revised Apr12-May13Forecast'!$H$5:$H$62,Adjustments!$D339,'Revised Apr12-May13Forecast'!BW$5:BW$62)</f>
        <v>145204.04658400003</v>
      </c>
      <c r="AH339" s="747">
        <f>SUMIF('Revised Apr12-May13Forecast'!$H$5:$H$62,Adjustments!$D339,'Revised Apr12-May13Forecast'!BX$5:BX$62)</f>
        <v>148856.28039200002</v>
      </c>
      <c r="AI339" s="719"/>
      <c r="AJ339" s="219"/>
    </row>
    <row r="340" spans="1:36" s="14" customFormat="1">
      <c r="A340" s="1175"/>
      <c r="C340" s="2" t="s">
        <v>35</v>
      </c>
      <c r="D340" s="2" t="s">
        <v>138</v>
      </c>
      <c r="E340" s="2" t="s">
        <v>80</v>
      </c>
      <c r="F340" s="14" t="s">
        <v>3526</v>
      </c>
      <c r="G340" s="774" t="s">
        <v>354</v>
      </c>
      <c r="H340" s="792" t="s">
        <v>3527</v>
      </c>
      <c r="I340" s="2" t="s">
        <v>3523</v>
      </c>
      <c r="J340" s="2" t="str">
        <f t="shared" si="27"/>
        <v>DGNLPWYU/Plant Adds/Revised Apr 12 to May 13/Retirement Calc</v>
      </c>
      <c r="K340" s="73"/>
      <c r="L340" s="73"/>
      <c r="M340" s="802"/>
      <c r="N340" s="802"/>
      <c r="O340" s="802"/>
      <c r="P340" s="802"/>
      <c r="Q340" s="802"/>
      <c r="R340" s="802"/>
      <c r="S340" s="802"/>
      <c r="T340" s="802"/>
      <c r="U340" s="747">
        <f>SUMIF('Revised Apr12-May13Forecast'!$H$5:$H$62,Adjustments!$D340,'Revised Apr12-May13Forecast'!BK$5:BK$62)</f>
        <v>0</v>
      </c>
      <c r="V340" s="747">
        <f>SUMIF('Revised Apr12-May13Forecast'!$H$5:$H$62,Adjustments!$D340,'Revised Apr12-May13Forecast'!BL$5:BL$62)</f>
        <v>0</v>
      </c>
      <c r="W340" s="747">
        <f>SUMIF('Revised Apr12-May13Forecast'!$H$5:$H$62,Adjustments!$D340,'Revised Apr12-May13Forecast'!BM$5:BM$62)</f>
        <v>0</v>
      </c>
      <c r="X340" s="747">
        <f>SUMIF('Revised Apr12-May13Forecast'!$H$5:$H$62,Adjustments!$D340,'Revised Apr12-May13Forecast'!BN$5:BN$62)</f>
        <v>0</v>
      </c>
      <c r="Y340" s="747">
        <f>SUMIF('Revised Apr12-May13Forecast'!$H$5:$H$62,Adjustments!$D340,'Revised Apr12-May13Forecast'!BO$5:BO$62)</f>
        <v>0</v>
      </c>
      <c r="Z340" s="747">
        <f>SUMIF('Revised Apr12-May13Forecast'!$H$5:$H$62,Adjustments!$D340,'Revised Apr12-May13Forecast'!BP$5:BP$62)</f>
        <v>0</v>
      </c>
      <c r="AA340" s="747">
        <f>SUMIF('Revised Apr12-May13Forecast'!$H$5:$H$62,Adjustments!$D340,'Revised Apr12-May13Forecast'!BQ$5:BQ$62)</f>
        <v>0</v>
      </c>
      <c r="AB340" s="747">
        <f>SUMIF('Revised Apr12-May13Forecast'!$H$5:$H$62,Adjustments!$D340,'Revised Apr12-May13Forecast'!BR$5:BR$62)</f>
        <v>0</v>
      </c>
      <c r="AC340" s="747">
        <f>SUMIF('Revised Apr12-May13Forecast'!$H$5:$H$62,Adjustments!$D340,'Revised Apr12-May13Forecast'!BS$5:BS$62)</f>
        <v>0</v>
      </c>
      <c r="AD340" s="747">
        <f>SUMIF('Revised Apr12-May13Forecast'!$H$5:$H$62,Adjustments!$D340,'Revised Apr12-May13Forecast'!BT$5:BT$62)</f>
        <v>0</v>
      </c>
      <c r="AE340" s="747">
        <f>SUMIF('Revised Apr12-May13Forecast'!$H$5:$H$62,Adjustments!$D340,'Revised Apr12-May13Forecast'!BU$5:BU$62)</f>
        <v>0</v>
      </c>
      <c r="AF340" s="747">
        <f>SUMIF('Revised Apr12-May13Forecast'!$H$5:$H$62,Adjustments!$D340,'Revised Apr12-May13Forecast'!BV$5:BV$62)</f>
        <v>0</v>
      </c>
      <c r="AG340" s="747">
        <f>SUMIF('Revised Apr12-May13Forecast'!$H$5:$H$62,Adjustments!$D340,'Revised Apr12-May13Forecast'!BW$5:BW$62)</f>
        <v>0</v>
      </c>
      <c r="AH340" s="747">
        <f>SUMIF('Revised Apr12-May13Forecast'!$H$5:$H$62,Adjustments!$D340,'Revised Apr12-May13Forecast'!BX$5:BX$62)</f>
        <v>0</v>
      </c>
      <c r="AI340" s="719"/>
      <c r="AJ340" s="219"/>
    </row>
    <row r="341" spans="1:36" s="14" customFormat="1">
      <c r="A341" s="1175"/>
      <c r="C341" s="2" t="s">
        <v>1</v>
      </c>
      <c r="D341" s="2" t="s">
        <v>139</v>
      </c>
      <c r="E341" s="2" t="s">
        <v>81</v>
      </c>
      <c r="F341" s="14" t="s">
        <v>3526</v>
      </c>
      <c r="G341" s="774" t="s">
        <v>354</v>
      </c>
      <c r="H341" s="792" t="s">
        <v>3527</v>
      </c>
      <c r="I341" s="2" t="s">
        <v>3523</v>
      </c>
      <c r="J341" s="2" t="str">
        <f t="shared" si="27"/>
        <v>DGNLPDGP/Plant Adds/Revised Apr 12 to May 13/Retirement Calc</v>
      </c>
      <c r="K341" s="73"/>
      <c r="L341" s="73"/>
      <c r="M341" s="802"/>
      <c r="N341" s="802"/>
      <c r="O341" s="802"/>
      <c r="P341" s="802"/>
      <c r="Q341" s="802"/>
      <c r="R341" s="802"/>
      <c r="S341" s="802"/>
      <c r="T341" s="802"/>
      <c r="U341" s="747">
        <f>SUMIF('Revised Apr12-May13Forecast'!$H$5:$H$62,Adjustments!$D341,'Revised Apr12-May13Forecast'!BK$5:BK$62)</f>
        <v>0</v>
      </c>
      <c r="V341" s="747">
        <f>SUMIF('Revised Apr12-May13Forecast'!$H$5:$H$62,Adjustments!$D341,'Revised Apr12-May13Forecast'!BL$5:BL$62)</f>
        <v>0</v>
      </c>
      <c r="W341" s="747">
        <f>SUMIF('Revised Apr12-May13Forecast'!$H$5:$H$62,Adjustments!$D341,'Revised Apr12-May13Forecast'!BM$5:BM$62)</f>
        <v>0</v>
      </c>
      <c r="X341" s="747">
        <f>SUMIF('Revised Apr12-May13Forecast'!$H$5:$H$62,Adjustments!$D341,'Revised Apr12-May13Forecast'!BN$5:BN$62)</f>
        <v>0</v>
      </c>
      <c r="Y341" s="747">
        <f>SUMIF('Revised Apr12-May13Forecast'!$H$5:$H$62,Adjustments!$D341,'Revised Apr12-May13Forecast'!BO$5:BO$62)</f>
        <v>0</v>
      </c>
      <c r="Z341" s="747">
        <f>SUMIF('Revised Apr12-May13Forecast'!$H$5:$H$62,Adjustments!$D341,'Revised Apr12-May13Forecast'!BP$5:BP$62)</f>
        <v>0</v>
      </c>
      <c r="AA341" s="747">
        <f>SUMIF('Revised Apr12-May13Forecast'!$H$5:$H$62,Adjustments!$D341,'Revised Apr12-May13Forecast'!BQ$5:BQ$62)</f>
        <v>0</v>
      </c>
      <c r="AB341" s="747">
        <f>SUMIF('Revised Apr12-May13Forecast'!$H$5:$H$62,Adjustments!$D341,'Revised Apr12-May13Forecast'!BR$5:BR$62)</f>
        <v>0</v>
      </c>
      <c r="AC341" s="747">
        <f>SUMIF('Revised Apr12-May13Forecast'!$H$5:$H$62,Adjustments!$D341,'Revised Apr12-May13Forecast'!BS$5:BS$62)</f>
        <v>0</v>
      </c>
      <c r="AD341" s="747">
        <f>SUMIF('Revised Apr12-May13Forecast'!$H$5:$H$62,Adjustments!$D341,'Revised Apr12-May13Forecast'!BT$5:BT$62)</f>
        <v>0</v>
      </c>
      <c r="AE341" s="747">
        <f>SUMIF('Revised Apr12-May13Forecast'!$H$5:$H$62,Adjustments!$D341,'Revised Apr12-May13Forecast'!BU$5:BU$62)</f>
        <v>0</v>
      </c>
      <c r="AF341" s="747">
        <f>SUMIF('Revised Apr12-May13Forecast'!$H$5:$H$62,Adjustments!$D341,'Revised Apr12-May13Forecast'!BV$5:BV$62)</f>
        <v>0</v>
      </c>
      <c r="AG341" s="747">
        <f>SUMIF('Revised Apr12-May13Forecast'!$H$5:$H$62,Adjustments!$D341,'Revised Apr12-May13Forecast'!BW$5:BW$62)</f>
        <v>0</v>
      </c>
      <c r="AH341" s="747">
        <f>SUMIF('Revised Apr12-May13Forecast'!$H$5:$H$62,Adjustments!$D341,'Revised Apr12-May13Forecast'!BX$5:BX$62)</f>
        <v>0</v>
      </c>
      <c r="AI341" s="719"/>
      <c r="AJ341" s="219"/>
    </row>
    <row r="342" spans="1:36" s="14" customFormat="1">
      <c r="A342" s="1175"/>
      <c r="C342" s="2" t="s">
        <v>5</v>
      </c>
      <c r="D342" s="2" t="s">
        <v>140</v>
      </c>
      <c r="E342" s="2" t="s">
        <v>82</v>
      </c>
      <c r="F342" s="14" t="s">
        <v>3526</v>
      </c>
      <c r="G342" s="774" t="s">
        <v>354</v>
      </c>
      <c r="H342" s="792" t="s">
        <v>3527</v>
      </c>
      <c r="I342" s="2" t="s">
        <v>3523</v>
      </c>
      <c r="J342" s="2" t="str">
        <f t="shared" si="27"/>
        <v>DGNLPDGU/Plant Adds/Revised Apr 12 to May 13/Retirement Calc</v>
      </c>
      <c r="K342" s="73"/>
      <c r="L342" s="73"/>
      <c r="M342" s="802"/>
      <c r="N342" s="802"/>
      <c r="O342" s="802"/>
      <c r="P342" s="802"/>
      <c r="Q342" s="802"/>
      <c r="R342" s="802"/>
      <c r="S342" s="802"/>
      <c r="T342" s="802"/>
      <c r="U342" s="747">
        <f>SUMIF('Revised Apr12-May13Forecast'!$H$5:$H$62,Adjustments!$D342,'Revised Apr12-May13Forecast'!BK$5:BK$62)</f>
        <v>0</v>
      </c>
      <c r="V342" s="747">
        <f>SUMIF('Revised Apr12-May13Forecast'!$H$5:$H$62,Adjustments!$D342,'Revised Apr12-May13Forecast'!BL$5:BL$62)</f>
        <v>0</v>
      </c>
      <c r="W342" s="747">
        <f>SUMIF('Revised Apr12-May13Forecast'!$H$5:$H$62,Adjustments!$D342,'Revised Apr12-May13Forecast'!BM$5:BM$62)</f>
        <v>0</v>
      </c>
      <c r="X342" s="747">
        <f>SUMIF('Revised Apr12-May13Forecast'!$H$5:$H$62,Adjustments!$D342,'Revised Apr12-May13Forecast'!BN$5:BN$62)</f>
        <v>0</v>
      </c>
      <c r="Y342" s="747">
        <f>SUMIF('Revised Apr12-May13Forecast'!$H$5:$H$62,Adjustments!$D342,'Revised Apr12-May13Forecast'!BO$5:BO$62)</f>
        <v>0</v>
      </c>
      <c r="Z342" s="747">
        <f>SUMIF('Revised Apr12-May13Forecast'!$H$5:$H$62,Adjustments!$D342,'Revised Apr12-May13Forecast'!BP$5:BP$62)</f>
        <v>0</v>
      </c>
      <c r="AA342" s="747">
        <f>SUMIF('Revised Apr12-May13Forecast'!$H$5:$H$62,Adjustments!$D342,'Revised Apr12-May13Forecast'!BQ$5:BQ$62)</f>
        <v>0</v>
      </c>
      <c r="AB342" s="747">
        <f>SUMIF('Revised Apr12-May13Forecast'!$H$5:$H$62,Adjustments!$D342,'Revised Apr12-May13Forecast'!BR$5:BR$62)</f>
        <v>0</v>
      </c>
      <c r="AC342" s="747">
        <f>SUMIF('Revised Apr12-May13Forecast'!$H$5:$H$62,Adjustments!$D342,'Revised Apr12-May13Forecast'!BS$5:BS$62)</f>
        <v>0</v>
      </c>
      <c r="AD342" s="747">
        <f>SUMIF('Revised Apr12-May13Forecast'!$H$5:$H$62,Adjustments!$D342,'Revised Apr12-May13Forecast'!BT$5:BT$62)</f>
        <v>0</v>
      </c>
      <c r="AE342" s="747">
        <f>SUMIF('Revised Apr12-May13Forecast'!$H$5:$H$62,Adjustments!$D342,'Revised Apr12-May13Forecast'!BU$5:BU$62)</f>
        <v>0</v>
      </c>
      <c r="AF342" s="747">
        <f>SUMIF('Revised Apr12-May13Forecast'!$H$5:$H$62,Adjustments!$D342,'Revised Apr12-May13Forecast'!BV$5:BV$62)</f>
        <v>0</v>
      </c>
      <c r="AG342" s="747">
        <f>SUMIF('Revised Apr12-May13Forecast'!$H$5:$H$62,Adjustments!$D342,'Revised Apr12-May13Forecast'!BW$5:BW$62)</f>
        <v>0</v>
      </c>
      <c r="AH342" s="747">
        <f>SUMIF('Revised Apr12-May13Forecast'!$H$5:$H$62,Adjustments!$D342,'Revised Apr12-May13Forecast'!BX$5:BX$62)</f>
        <v>0</v>
      </c>
      <c r="AI342" s="719"/>
      <c r="AJ342" s="219"/>
    </row>
    <row r="343" spans="1:36" s="14" customFormat="1">
      <c r="A343" s="1175"/>
      <c r="C343" s="2" t="s">
        <v>7</v>
      </c>
      <c r="D343" s="2" t="s">
        <v>141</v>
      </c>
      <c r="E343" s="2" t="s">
        <v>83</v>
      </c>
      <c r="F343" s="14" t="s">
        <v>3526</v>
      </c>
      <c r="G343" s="774" t="s">
        <v>354</v>
      </c>
      <c r="H343" s="792" t="s">
        <v>3527</v>
      </c>
      <c r="I343" s="2" t="s">
        <v>3523</v>
      </c>
      <c r="J343" s="2" t="str">
        <f t="shared" si="27"/>
        <v>DGNLPSG/Plant Adds/Revised Apr 12 to May 13/Retirement Calc</v>
      </c>
      <c r="K343" s="73"/>
      <c r="L343" s="73"/>
      <c r="M343" s="802"/>
      <c r="N343" s="802"/>
      <c r="O343" s="802"/>
      <c r="P343" s="802"/>
      <c r="Q343" s="802"/>
      <c r="R343" s="802"/>
      <c r="S343" s="802"/>
      <c r="T343" s="802"/>
      <c r="U343" s="747">
        <f>SUMIF('Revised Apr12-May13Forecast'!$H$5:$H$62,Adjustments!$D343,'Revised Apr12-May13Forecast'!BK$5:BK$62)</f>
        <v>2250</v>
      </c>
      <c r="V343" s="747">
        <f>SUMIF('Revised Apr12-May13Forecast'!$H$5:$H$62,Adjustments!$D343,'Revised Apr12-May13Forecast'!BL$5:BL$62)</f>
        <v>177935.76</v>
      </c>
      <c r="W343" s="747">
        <f>SUMIF('Revised Apr12-May13Forecast'!$H$5:$H$62,Adjustments!$D343,'Revised Apr12-May13Forecast'!BM$5:BM$62)</f>
        <v>631915.13</v>
      </c>
      <c r="X343" s="747">
        <f>SUMIF('Revised Apr12-May13Forecast'!$H$5:$H$62,Adjustments!$D343,'Revised Apr12-May13Forecast'!BN$5:BN$62)</f>
        <v>226560</v>
      </c>
      <c r="Y343" s="747">
        <f>SUMIF('Revised Apr12-May13Forecast'!$H$5:$H$62,Adjustments!$D343,'Revised Apr12-May13Forecast'!BO$5:BO$62)</f>
        <v>959550</v>
      </c>
      <c r="Z343" s="747">
        <f>SUMIF('Revised Apr12-May13Forecast'!$H$5:$H$62,Adjustments!$D343,'Revised Apr12-May13Forecast'!BP$5:BP$62)</f>
        <v>1145209.1000000001</v>
      </c>
      <c r="AA343" s="747">
        <f>SUMIF('Revised Apr12-May13Forecast'!$H$5:$H$62,Adjustments!$D343,'Revised Apr12-May13Forecast'!BQ$5:BQ$62)</f>
        <v>1623004</v>
      </c>
      <c r="AB343" s="747">
        <f>SUMIF('Revised Apr12-May13Forecast'!$H$5:$H$62,Adjustments!$D343,'Revised Apr12-May13Forecast'!BR$5:BR$62)</f>
        <v>12000</v>
      </c>
      <c r="AC343" s="747">
        <f>SUMIF('Revised Apr12-May13Forecast'!$H$5:$H$62,Adjustments!$D343,'Revised Apr12-May13Forecast'!BS$5:BS$62)</f>
        <v>3670632.45</v>
      </c>
      <c r="AD343" s="747">
        <f>SUMIF('Revised Apr12-May13Forecast'!$H$5:$H$62,Adjustments!$D343,'Revised Apr12-May13Forecast'!BT$5:BT$62)</f>
        <v>6108</v>
      </c>
      <c r="AE343" s="747">
        <f>SUMIF('Revised Apr12-May13Forecast'!$H$5:$H$62,Adjustments!$D343,'Revised Apr12-May13Forecast'!BU$5:BU$62)</f>
        <v>5090</v>
      </c>
      <c r="AF343" s="747">
        <f>SUMIF('Revised Apr12-May13Forecast'!$H$5:$H$62,Adjustments!$D343,'Revised Apr12-May13Forecast'!BV$5:BV$62)</f>
        <v>2036</v>
      </c>
      <c r="AG343" s="747">
        <f>SUMIF('Revised Apr12-May13Forecast'!$H$5:$H$62,Adjustments!$D343,'Revised Apr12-May13Forecast'!BW$5:BW$62)</f>
        <v>1527</v>
      </c>
      <c r="AH343" s="747">
        <f>SUMIF('Revised Apr12-May13Forecast'!$H$5:$H$62,Adjustments!$D343,'Revised Apr12-May13Forecast'!BX$5:BX$62)</f>
        <v>1527</v>
      </c>
      <c r="AI343" s="719"/>
      <c r="AJ343" s="219"/>
    </row>
    <row r="344" spans="1:36" s="14" customFormat="1">
      <c r="A344" s="1175"/>
      <c r="C344" s="2" t="s">
        <v>38</v>
      </c>
      <c r="D344" s="2" t="s">
        <v>142</v>
      </c>
      <c r="E344" s="2" t="s">
        <v>84</v>
      </c>
      <c r="F344" s="14" t="s">
        <v>3526</v>
      </c>
      <c r="G344" s="774" t="s">
        <v>354</v>
      </c>
      <c r="H344" s="792" t="s">
        <v>3527</v>
      </c>
      <c r="I344" s="2" t="s">
        <v>3523</v>
      </c>
      <c r="J344" s="2" t="str">
        <f t="shared" si="27"/>
        <v>DGNLPSO/Plant Adds/Revised Apr 12 to May 13/Retirement Calc</v>
      </c>
      <c r="K344" s="73"/>
      <c r="L344" s="73"/>
      <c r="M344" s="802"/>
      <c r="N344" s="802"/>
      <c r="O344" s="802"/>
      <c r="P344" s="802"/>
      <c r="Q344" s="802"/>
      <c r="R344" s="802"/>
      <c r="S344" s="802"/>
      <c r="T344" s="802"/>
      <c r="U344" s="747">
        <f>SUMIF('Revised Apr12-May13Forecast'!$H$5:$H$62,Adjustments!$D344,'Revised Apr12-May13Forecast'!BK$5:BK$62)</f>
        <v>289879.62221361289</v>
      </c>
      <c r="V344" s="747">
        <f>SUMIF('Revised Apr12-May13Forecast'!$H$5:$H$62,Adjustments!$D344,'Revised Apr12-May13Forecast'!BL$5:BL$62)</f>
        <v>247734.36890299115</v>
      </c>
      <c r="W344" s="747">
        <f>SUMIF('Revised Apr12-May13Forecast'!$H$5:$H$62,Adjustments!$D344,'Revised Apr12-May13Forecast'!BM$5:BM$62)</f>
        <v>668839.72105190856</v>
      </c>
      <c r="X344" s="747">
        <f>SUMIF('Revised Apr12-May13Forecast'!$H$5:$H$62,Adjustments!$D344,'Revised Apr12-May13Forecast'!BN$5:BN$62)</f>
        <v>1022994.7665300252</v>
      </c>
      <c r="Y344" s="747">
        <f>SUMIF('Revised Apr12-May13Forecast'!$H$5:$H$62,Adjustments!$D344,'Revised Apr12-May13Forecast'!BO$5:BO$62)</f>
        <v>676991.18107037758</v>
      </c>
      <c r="Z344" s="747">
        <f>SUMIF('Revised Apr12-May13Forecast'!$H$5:$H$62,Adjustments!$D344,'Revised Apr12-May13Forecast'!BP$5:BP$62)</f>
        <v>890289.32139617065</v>
      </c>
      <c r="AA344" s="747">
        <f>SUMIF('Revised Apr12-May13Forecast'!$H$5:$H$62,Adjustments!$D344,'Revised Apr12-May13Forecast'!BQ$5:BQ$62)</f>
        <v>1635593.1359218899</v>
      </c>
      <c r="AB344" s="747">
        <f>SUMIF('Revised Apr12-May13Forecast'!$H$5:$H$62,Adjustments!$D344,'Revised Apr12-May13Forecast'!BR$5:BR$62)</f>
        <v>1923891.7556727405</v>
      </c>
      <c r="AC344" s="747">
        <f>SUMIF('Revised Apr12-May13Forecast'!$H$5:$H$62,Adjustments!$D344,'Revised Apr12-May13Forecast'!BS$5:BS$62)</f>
        <v>2309634.5959177325</v>
      </c>
      <c r="AD344" s="747">
        <f>SUMIF('Revised Apr12-May13Forecast'!$H$5:$H$62,Adjustments!$D344,'Revised Apr12-May13Forecast'!BT$5:BT$62)</f>
        <v>1615254.1822045813</v>
      </c>
      <c r="AE344" s="747">
        <f>SUMIF('Revised Apr12-May13Forecast'!$H$5:$H$62,Adjustments!$D344,'Revised Apr12-May13Forecast'!BU$5:BU$62)</f>
        <v>383931.79868707765</v>
      </c>
      <c r="AF344" s="747">
        <f>SUMIF('Revised Apr12-May13Forecast'!$H$5:$H$62,Adjustments!$D344,'Revised Apr12-May13Forecast'!BV$5:BV$62)</f>
        <v>320077.51805613679</v>
      </c>
      <c r="AG344" s="747">
        <f>SUMIF('Revised Apr12-May13Forecast'!$H$5:$H$62,Adjustments!$D344,'Revised Apr12-May13Forecast'!BW$5:BW$62)</f>
        <v>328171.17483676423</v>
      </c>
      <c r="AH344" s="747">
        <f>SUMIF('Revised Apr12-May13Forecast'!$H$5:$H$62,Adjustments!$D344,'Revised Apr12-May13Forecast'!BX$5:BX$62)</f>
        <v>280414.99137762457</v>
      </c>
      <c r="AI344" s="719"/>
      <c r="AJ344" s="219"/>
    </row>
    <row r="345" spans="1:36" s="14" customFormat="1">
      <c r="A345" s="1175"/>
      <c r="C345" s="2" t="s">
        <v>12</v>
      </c>
      <c r="D345" s="2" t="s">
        <v>143</v>
      </c>
      <c r="E345" s="2" t="s">
        <v>85</v>
      </c>
      <c r="F345" s="14" t="s">
        <v>3526</v>
      </c>
      <c r="G345" s="774" t="s">
        <v>354</v>
      </c>
      <c r="H345" s="792" t="s">
        <v>3527</v>
      </c>
      <c r="I345" s="2" t="s">
        <v>3523</v>
      </c>
      <c r="J345" s="2" t="str">
        <f t="shared" si="27"/>
        <v>DGNLPSSGCH/Plant Adds/Revised Apr 12 to May 13/Retirement Calc</v>
      </c>
      <c r="K345" s="73"/>
      <c r="L345" s="73"/>
      <c r="M345" s="802"/>
      <c r="N345" s="802"/>
      <c r="O345" s="802"/>
      <c r="P345" s="802"/>
      <c r="Q345" s="802"/>
      <c r="R345" s="802"/>
      <c r="S345" s="802"/>
      <c r="T345" s="802"/>
      <c r="U345" s="747">
        <f>SUMIF('Revised Apr12-May13Forecast'!$H$5:$H$62,Adjustments!$D345,'Revised Apr12-May13Forecast'!BK$5:BK$62)</f>
        <v>0</v>
      </c>
      <c r="V345" s="747">
        <f>SUMIF('Revised Apr12-May13Forecast'!$H$5:$H$62,Adjustments!$D345,'Revised Apr12-May13Forecast'!BL$5:BL$62)</f>
        <v>0</v>
      </c>
      <c r="W345" s="747">
        <f>SUMIF('Revised Apr12-May13Forecast'!$H$5:$H$62,Adjustments!$D345,'Revised Apr12-May13Forecast'!BM$5:BM$62)</f>
        <v>0</v>
      </c>
      <c r="X345" s="747">
        <f>SUMIF('Revised Apr12-May13Forecast'!$H$5:$H$62,Adjustments!$D345,'Revised Apr12-May13Forecast'!BN$5:BN$62)</f>
        <v>0</v>
      </c>
      <c r="Y345" s="747">
        <f>SUMIF('Revised Apr12-May13Forecast'!$H$5:$H$62,Adjustments!$D345,'Revised Apr12-May13Forecast'!BO$5:BO$62)</f>
        <v>0</v>
      </c>
      <c r="Z345" s="747">
        <f>SUMIF('Revised Apr12-May13Forecast'!$H$5:$H$62,Adjustments!$D345,'Revised Apr12-May13Forecast'!BP$5:BP$62)</f>
        <v>0</v>
      </c>
      <c r="AA345" s="747">
        <f>SUMIF('Revised Apr12-May13Forecast'!$H$5:$H$62,Adjustments!$D345,'Revised Apr12-May13Forecast'!BQ$5:BQ$62)</f>
        <v>0</v>
      </c>
      <c r="AB345" s="747">
        <f>SUMIF('Revised Apr12-May13Forecast'!$H$5:$H$62,Adjustments!$D345,'Revised Apr12-May13Forecast'!BR$5:BR$62)</f>
        <v>0</v>
      </c>
      <c r="AC345" s="747">
        <f>SUMIF('Revised Apr12-May13Forecast'!$H$5:$H$62,Adjustments!$D345,'Revised Apr12-May13Forecast'!BS$5:BS$62)</f>
        <v>0</v>
      </c>
      <c r="AD345" s="747">
        <f>SUMIF('Revised Apr12-May13Forecast'!$H$5:$H$62,Adjustments!$D345,'Revised Apr12-May13Forecast'!BT$5:BT$62)</f>
        <v>0</v>
      </c>
      <c r="AE345" s="747">
        <f>SUMIF('Revised Apr12-May13Forecast'!$H$5:$H$62,Adjustments!$D345,'Revised Apr12-May13Forecast'!BU$5:BU$62)</f>
        <v>0</v>
      </c>
      <c r="AF345" s="747">
        <f>SUMIF('Revised Apr12-May13Forecast'!$H$5:$H$62,Adjustments!$D345,'Revised Apr12-May13Forecast'!BV$5:BV$62)</f>
        <v>0</v>
      </c>
      <c r="AG345" s="747">
        <f>SUMIF('Revised Apr12-May13Forecast'!$H$5:$H$62,Adjustments!$D345,'Revised Apr12-May13Forecast'!BW$5:BW$62)</f>
        <v>0</v>
      </c>
      <c r="AH345" s="747">
        <f>SUMIF('Revised Apr12-May13Forecast'!$H$5:$H$62,Adjustments!$D345,'Revised Apr12-May13Forecast'!BX$5:BX$62)</f>
        <v>0</v>
      </c>
      <c r="AI345" s="719"/>
      <c r="AJ345" s="219"/>
    </row>
    <row r="346" spans="1:36" s="14" customFormat="1">
      <c r="A346" s="1175"/>
      <c r="C346" s="2" t="s">
        <v>19</v>
      </c>
      <c r="D346" s="2" t="s">
        <v>144</v>
      </c>
      <c r="E346" s="2" t="s">
        <v>86</v>
      </c>
      <c r="F346" s="14" t="s">
        <v>3526</v>
      </c>
      <c r="G346" s="774" t="s">
        <v>354</v>
      </c>
      <c r="H346" s="792" t="s">
        <v>3527</v>
      </c>
      <c r="I346" s="2" t="s">
        <v>3523</v>
      </c>
      <c r="J346" s="2" t="str">
        <f t="shared" si="27"/>
        <v>DGNLPSSGCT/Plant Adds/Revised Apr 12 to May 13/Retirement Calc</v>
      </c>
      <c r="K346" s="73"/>
      <c r="L346" s="73"/>
      <c r="M346" s="802"/>
      <c r="N346" s="802"/>
      <c r="O346" s="802"/>
      <c r="P346" s="802"/>
      <c r="Q346" s="802"/>
      <c r="R346" s="802"/>
      <c r="S346" s="802"/>
      <c r="T346" s="802"/>
      <c r="U346" s="747">
        <f>SUMIF('Revised Apr12-May13Forecast'!$H$5:$H$62,Adjustments!$D346,'Revised Apr12-May13Forecast'!BK$5:BK$62)</f>
        <v>0</v>
      </c>
      <c r="V346" s="747">
        <f>SUMIF('Revised Apr12-May13Forecast'!$H$5:$H$62,Adjustments!$D346,'Revised Apr12-May13Forecast'!BL$5:BL$62)</f>
        <v>0</v>
      </c>
      <c r="W346" s="747">
        <f>SUMIF('Revised Apr12-May13Forecast'!$H$5:$H$62,Adjustments!$D346,'Revised Apr12-May13Forecast'!BM$5:BM$62)</f>
        <v>0</v>
      </c>
      <c r="X346" s="747">
        <f>SUMIF('Revised Apr12-May13Forecast'!$H$5:$H$62,Adjustments!$D346,'Revised Apr12-May13Forecast'!BN$5:BN$62)</f>
        <v>0</v>
      </c>
      <c r="Y346" s="747">
        <f>SUMIF('Revised Apr12-May13Forecast'!$H$5:$H$62,Adjustments!$D346,'Revised Apr12-May13Forecast'!BO$5:BO$62)</f>
        <v>0</v>
      </c>
      <c r="Z346" s="747">
        <f>SUMIF('Revised Apr12-May13Forecast'!$H$5:$H$62,Adjustments!$D346,'Revised Apr12-May13Forecast'!BP$5:BP$62)</f>
        <v>0</v>
      </c>
      <c r="AA346" s="747">
        <f>SUMIF('Revised Apr12-May13Forecast'!$H$5:$H$62,Adjustments!$D346,'Revised Apr12-May13Forecast'!BQ$5:BQ$62)</f>
        <v>0</v>
      </c>
      <c r="AB346" s="747">
        <f>SUMIF('Revised Apr12-May13Forecast'!$H$5:$H$62,Adjustments!$D346,'Revised Apr12-May13Forecast'!BR$5:BR$62)</f>
        <v>0</v>
      </c>
      <c r="AC346" s="747">
        <f>SUMIF('Revised Apr12-May13Forecast'!$H$5:$H$62,Adjustments!$D346,'Revised Apr12-May13Forecast'!BS$5:BS$62)</f>
        <v>0</v>
      </c>
      <c r="AD346" s="747">
        <f>SUMIF('Revised Apr12-May13Forecast'!$H$5:$H$62,Adjustments!$D346,'Revised Apr12-May13Forecast'!BT$5:BT$62)</f>
        <v>0</v>
      </c>
      <c r="AE346" s="747">
        <f>SUMIF('Revised Apr12-May13Forecast'!$H$5:$H$62,Adjustments!$D346,'Revised Apr12-May13Forecast'!BU$5:BU$62)</f>
        <v>0</v>
      </c>
      <c r="AF346" s="747">
        <f>SUMIF('Revised Apr12-May13Forecast'!$H$5:$H$62,Adjustments!$D346,'Revised Apr12-May13Forecast'!BV$5:BV$62)</f>
        <v>0</v>
      </c>
      <c r="AG346" s="747">
        <f>SUMIF('Revised Apr12-May13Forecast'!$H$5:$H$62,Adjustments!$D346,'Revised Apr12-May13Forecast'!BW$5:BW$62)</f>
        <v>0</v>
      </c>
      <c r="AH346" s="747">
        <f>SUMIF('Revised Apr12-May13Forecast'!$H$5:$H$62,Adjustments!$D346,'Revised Apr12-May13Forecast'!BX$5:BX$62)</f>
        <v>0</v>
      </c>
      <c r="AI346" s="719"/>
      <c r="AJ346" s="219"/>
    </row>
    <row r="347" spans="1:36" s="14" customFormat="1">
      <c r="A347" s="1175"/>
      <c r="C347" s="2" t="s">
        <v>40</v>
      </c>
      <c r="D347" s="2" t="s">
        <v>145</v>
      </c>
      <c r="E347" s="2" t="s">
        <v>87</v>
      </c>
      <c r="F347" s="14" t="s">
        <v>3526</v>
      </c>
      <c r="G347" s="774" t="s">
        <v>354</v>
      </c>
      <c r="H347" s="792" t="s">
        <v>3527</v>
      </c>
      <c r="I347" s="2" t="s">
        <v>3523</v>
      </c>
      <c r="J347" s="2" t="str">
        <f t="shared" si="27"/>
        <v>DGNLPCN/Plant Adds/Revised Apr 12 to May 13/Retirement Calc</v>
      </c>
      <c r="K347" s="73"/>
      <c r="L347" s="73"/>
      <c r="M347" s="802"/>
      <c r="N347" s="802"/>
      <c r="O347" s="802"/>
      <c r="P347" s="802"/>
      <c r="Q347" s="802"/>
      <c r="R347" s="802"/>
      <c r="S347" s="802"/>
      <c r="T347" s="802"/>
      <c r="U347" s="747">
        <f>SUMIF('Revised Apr12-May13Forecast'!$H$5:$H$62,Adjustments!$D347,'Revised Apr12-May13Forecast'!BK$5:BK$62)</f>
        <v>0</v>
      </c>
      <c r="V347" s="747">
        <f>SUMIF('Revised Apr12-May13Forecast'!$H$5:$H$62,Adjustments!$D347,'Revised Apr12-May13Forecast'!BL$5:BL$62)</f>
        <v>0</v>
      </c>
      <c r="W347" s="747">
        <f>SUMIF('Revised Apr12-May13Forecast'!$H$5:$H$62,Adjustments!$D347,'Revised Apr12-May13Forecast'!BM$5:BM$62)</f>
        <v>0</v>
      </c>
      <c r="X347" s="747">
        <f>SUMIF('Revised Apr12-May13Forecast'!$H$5:$H$62,Adjustments!$D347,'Revised Apr12-May13Forecast'!BN$5:BN$62)</f>
        <v>0</v>
      </c>
      <c r="Y347" s="747">
        <f>SUMIF('Revised Apr12-May13Forecast'!$H$5:$H$62,Adjustments!$D347,'Revised Apr12-May13Forecast'!BO$5:BO$62)</f>
        <v>0</v>
      </c>
      <c r="Z347" s="747">
        <f>SUMIF('Revised Apr12-May13Forecast'!$H$5:$H$62,Adjustments!$D347,'Revised Apr12-May13Forecast'!BP$5:BP$62)</f>
        <v>0</v>
      </c>
      <c r="AA347" s="747">
        <f>SUMIF('Revised Apr12-May13Forecast'!$H$5:$H$62,Adjustments!$D347,'Revised Apr12-May13Forecast'!BQ$5:BQ$62)</f>
        <v>0</v>
      </c>
      <c r="AB347" s="747">
        <f>SUMIF('Revised Apr12-May13Forecast'!$H$5:$H$62,Adjustments!$D347,'Revised Apr12-May13Forecast'!BR$5:BR$62)</f>
        <v>0</v>
      </c>
      <c r="AC347" s="747">
        <f>SUMIF('Revised Apr12-May13Forecast'!$H$5:$H$62,Adjustments!$D347,'Revised Apr12-May13Forecast'!BS$5:BS$62)</f>
        <v>0</v>
      </c>
      <c r="AD347" s="747">
        <f>SUMIF('Revised Apr12-May13Forecast'!$H$5:$H$62,Adjustments!$D347,'Revised Apr12-May13Forecast'!BT$5:BT$62)</f>
        <v>0</v>
      </c>
      <c r="AE347" s="747">
        <f>SUMIF('Revised Apr12-May13Forecast'!$H$5:$H$62,Adjustments!$D347,'Revised Apr12-May13Forecast'!BU$5:BU$62)</f>
        <v>0</v>
      </c>
      <c r="AF347" s="747">
        <f>SUMIF('Revised Apr12-May13Forecast'!$H$5:$H$62,Adjustments!$D347,'Revised Apr12-May13Forecast'!BV$5:BV$62)</f>
        <v>0</v>
      </c>
      <c r="AG347" s="747">
        <f>SUMIF('Revised Apr12-May13Forecast'!$H$5:$H$62,Adjustments!$D347,'Revised Apr12-May13Forecast'!BW$5:BW$62)</f>
        <v>0</v>
      </c>
      <c r="AH347" s="747">
        <f>SUMIF('Revised Apr12-May13Forecast'!$H$5:$H$62,Adjustments!$D347,'Revised Apr12-May13Forecast'!BX$5:BX$62)</f>
        <v>0</v>
      </c>
      <c r="AI347" s="719"/>
      <c r="AJ347" s="219"/>
    </row>
    <row r="348" spans="1:36" s="14" customFormat="1">
      <c r="A348" s="1175"/>
      <c r="C348" s="2" t="s">
        <v>42</v>
      </c>
      <c r="D348" s="2" t="s">
        <v>146</v>
      </c>
      <c r="E348" s="2" t="s">
        <v>88</v>
      </c>
      <c r="F348" s="14" t="s">
        <v>3526</v>
      </c>
      <c r="G348" s="774" t="s">
        <v>354</v>
      </c>
      <c r="H348" s="792" t="s">
        <v>3527</v>
      </c>
      <c r="I348" s="2" t="s">
        <v>3523</v>
      </c>
      <c r="J348" s="2" t="str">
        <f t="shared" si="27"/>
        <v>DGNLPSE/Plant Adds/Revised Apr 12 to May 13/Retirement Calc</v>
      </c>
      <c r="K348" s="73"/>
      <c r="L348" s="73"/>
      <c r="M348" s="802"/>
      <c r="N348" s="802"/>
      <c r="O348" s="802"/>
      <c r="P348" s="802"/>
      <c r="Q348" s="802"/>
      <c r="R348" s="802"/>
      <c r="S348" s="802"/>
      <c r="T348" s="802"/>
      <c r="U348" s="747">
        <f>SUMIF('Revised Apr12-May13Forecast'!$H$5:$H$62,Adjustments!$D348,'Revised Apr12-May13Forecast'!BK$5:BK$62)</f>
        <v>0</v>
      </c>
      <c r="V348" s="747">
        <f>SUMIF('Revised Apr12-May13Forecast'!$H$5:$H$62,Adjustments!$D348,'Revised Apr12-May13Forecast'!BL$5:BL$62)</f>
        <v>0</v>
      </c>
      <c r="W348" s="747">
        <f>SUMIF('Revised Apr12-May13Forecast'!$H$5:$H$62,Adjustments!$D348,'Revised Apr12-May13Forecast'!BM$5:BM$62)</f>
        <v>0</v>
      </c>
      <c r="X348" s="747">
        <f>SUMIF('Revised Apr12-May13Forecast'!$H$5:$H$62,Adjustments!$D348,'Revised Apr12-May13Forecast'!BN$5:BN$62)</f>
        <v>0</v>
      </c>
      <c r="Y348" s="747">
        <f>SUMIF('Revised Apr12-May13Forecast'!$H$5:$H$62,Adjustments!$D348,'Revised Apr12-May13Forecast'!BO$5:BO$62)</f>
        <v>0</v>
      </c>
      <c r="Z348" s="747">
        <f>SUMIF('Revised Apr12-May13Forecast'!$H$5:$H$62,Adjustments!$D348,'Revised Apr12-May13Forecast'!BP$5:BP$62)</f>
        <v>0</v>
      </c>
      <c r="AA348" s="747">
        <f>SUMIF('Revised Apr12-May13Forecast'!$H$5:$H$62,Adjustments!$D348,'Revised Apr12-May13Forecast'!BQ$5:BQ$62)</f>
        <v>0</v>
      </c>
      <c r="AB348" s="747">
        <f>SUMIF('Revised Apr12-May13Forecast'!$H$5:$H$62,Adjustments!$D348,'Revised Apr12-May13Forecast'!BR$5:BR$62)</f>
        <v>0</v>
      </c>
      <c r="AC348" s="747">
        <f>SUMIF('Revised Apr12-May13Forecast'!$H$5:$H$62,Adjustments!$D348,'Revised Apr12-May13Forecast'!BS$5:BS$62)</f>
        <v>0</v>
      </c>
      <c r="AD348" s="747">
        <f>SUMIF('Revised Apr12-May13Forecast'!$H$5:$H$62,Adjustments!$D348,'Revised Apr12-May13Forecast'!BT$5:BT$62)</f>
        <v>0</v>
      </c>
      <c r="AE348" s="747">
        <f>SUMIF('Revised Apr12-May13Forecast'!$H$5:$H$62,Adjustments!$D348,'Revised Apr12-May13Forecast'!BU$5:BU$62)</f>
        <v>0</v>
      </c>
      <c r="AF348" s="747">
        <f>SUMIF('Revised Apr12-May13Forecast'!$H$5:$H$62,Adjustments!$D348,'Revised Apr12-May13Forecast'!BV$5:BV$62)</f>
        <v>0</v>
      </c>
      <c r="AG348" s="747">
        <f>SUMIF('Revised Apr12-May13Forecast'!$H$5:$H$62,Adjustments!$D348,'Revised Apr12-May13Forecast'!BW$5:BW$62)</f>
        <v>0</v>
      </c>
      <c r="AH348" s="747">
        <f>SUMIF('Revised Apr12-May13Forecast'!$H$5:$H$62,Adjustments!$D348,'Revised Apr12-May13Forecast'!BX$5:BX$62)</f>
        <v>0</v>
      </c>
      <c r="AI348" s="719"/>
      <c r="AJ348" s="219"/>
    </row>
    <row r="349" spans="1:36" s="14" customFormat="1">
      <c r="A349" s="1175"/>
      <c r="C349" s="2" t="s">
        <v>42</v>
      </c>
      <c r="D349" s="2" t="s">
        <v>147</v>
      </c>
      <c r="E349" s="2" t="s">
        <v>89</v>
      </c>
      <c r="F349" s="14" t="s">
        <v>3526</v>
      </c>
      <c r="G349" s="774" t="s">
        <v>354</v>
      </c>
      <c r="H349" s="792" t="s">
        <v>3527</v>
      </c>
      <c r="I349" s="2" t="s">
        <v>3523</v>
      </c>
      <c r="J349" s="2" t="str">
        <f t="shared" si="27"/>
        <v>DMNGPSE/Plant Adds/Revised Apr 12 to May 13/Retirement Calc</v>
      </c>
      <c r="K349" s="73"/>
      <c r="L349" s="73"/>
      <c r="M349" s="802"/>
      <c r="N349" s="802"/>
      <c r="O349" s="802"/>
      <c r="P349" s="802"/>
      <c r="Q349" s="802"/>
      <c r="R349" s="802"/>
      <c r="S349" s="802"/>
      <c r="T349" s="802"/>
      <c r="U349" s="747">
        <f>SUMIF('Revised Apr12-May13Forecast'!$H$5:$H$62,Adjustments!$D349,'Revised Apr12-May13Forecast'!BK$5:BK$62)</f>
        <v>189000</v>
      </c>
      <c r="V349" s="747">
        <f>SUMIF('Revised Apr12-May13Forecast'!$H$5:$H$62,Adjustments!$D349,'Revised Apr12-May13Forecast'!BL$5:BL$62)</f>
        <v>997000</v>
      </c>
      <c r="W349" s="747">
        <f>SUMIF('Revised Apr12-May13Forecast'!$H$5:$H$62,Adjustments!$D349,'Revised Apr12-May13Forecast'!BM$5:BM$62)</f>
        <v>1203000</v>
      </c>
      <c r="X349" s="747">
        <f>SUMIF('Revised Apr12-May13Forecast'!$H$5:$H$62,Adjustments!$D349,'Revised Apr12-May13Forecast'!BN$5:BN$62)</f>
        <v>1417000</v>
      </c>
      <c r="Y349" s="747">
        <f>SUMIF('Revised Apr12-May13Forecast'!$H$5:$H$62,Adjustments!$D349,'Revised Apr12-May13Forecast'!BO$5:BO$62)</f>
        <v>487000</v>
      </c>
      <c r="Z349" s="747">
        <f>SUMIF('Revised Apr12-May13Forecast'!$H$5:$H$62,Adjustments!$D349,'Revised Apr12-May13Forecast'!BP$5:BP$62)</f>
        <v>282000</v>
      </c>
      <c r="AA349" s="747">
        <f>SUMIF('Revised Apr12-May13Forecast'!$H$5:$H$62,Adjustments!$D349,'Revised Apr12-May13Forecast'!BQ$5:BQ$62)</f>
        <v>367000</v>
      </c>
      <c r="AB349" s="747">
        <f>SUMIF('Revised Apr12-May13Forecast'!$H$5:$H$62,Adjustments!$D349,'Revised Apr12-May13Forecast'!BR$5:BR$62)</f>
        <v>401000</v>
      </c>
      <c r="AC349" s="747">
        <f>SUMIF('Revised Apr12-May13Forecast'!$H$5:$H$62,Adjustments!$D349,'Revised Apr12-May13Forecast'!BS$5:BS$62)</f>
        <v>4268263.0999999996</v>
      </c>
      <c r="AD349" s="747">
        <f>SUMIF('Revised Apr12-May13Forecast'!$H$5:$H$62,Adjustments!$D349,'Revised Apr12-May13Forecast'!BT$5:BT$62)</f>
        <v>15000</v>
      </c>
      <c r="AE349" s="747">
        <f>SUMIF('Revised Apr12-May13Forecast'!$H$5:$H$62,Adjustments!$D349,'Revised Apr12-May13Forecast'!BU$5:BU$62)</f>
        <v>48000</v>
      </c>
      <c r="AF349" s="747">
        <f>SUMIF('Revised Apr12-May13Forecast'!$H$5:$H$62,Adjustments!$D349,'Revised Apr12-May13Forecast'!BV$5:BV$62)</f>
        <v>225000</v>
      </c>
      <c r="AG349" s="747">
        <f>SUMIF('Revised Apr12-May13Forecast'!$H$5:$H$62,Adjustments!$D349,'Revised Apr12-May13Forecast'!BW$5:BW$62)</f>
        <v>48000</v>
      </c>
      <c r="AH349" s="747">
        <f>SUMIF('Revised Apr12-May13Forecast'!$H$5:$H$62,Adjustments!$D349,'Revised Apr12-May13Forecast'!BX$5:BX$62)</f>
        <v>488000</v>
      </c>
      <c r="AI349" s="719"/>
      <c r="AJ349" s="219"/>
    </row>
    <row r="350" spans="1:36" s="14" customFormat="1">
      <c r="A350" s="1175"/>
      <c r="C350" s="3" t="s">
        <v>22</v>
      </c>
      <c r="D350" s="2" t="s">
        <v>149</v>
      </c>
      <c r="E350" s="2" t="s">
        <v>90</v>
      </c>
      <c r="F350" s="14" t="s">
        <v>3526</v>
      </c>
      <c r="G350" s="774" t="s">
        <v>354</v>
      </c>
      <c r="H350" s="792" t="s">
        <v>3527</v>
      </c>
      <c r="I350" s="2" t="s">
        <v>3523</v>
      </c>
      <c r="J350" s="2" t="str">
        <f t="shared" si="27"/>
        <v>AINTPCA/Plant Adds/Revised Apr 12 to May 13/Retirement Calc</v>
      </c>
      <c r="K350" s="73"/>
      <c r="L350" s="73"/>
      <c r="M350" s="802"/>
      <c r="N350" s="802"/>
      <c r="O350" s="802"/>
      <c r="P350" s="802"/>
      <c r="Q350" s="802"/>
      <c r="R350" s="802"/>
      <c r="S350" s="802"/>
      <c r="T350" s="802"/>
      <c r="U350" s="747">
        <f>SUMIF('Revised Apr12-May13Forecast'!$H$5:$H$62,Adjustments!$D350,'Revised Apr12-May13Forecast'!BK$5:BK$62)</f>
        <v>0</v>
      </c>
      <c r="V350" s="747">
        <f>SUMIF('Revised Apr12-May13Forecast'!$H$5:$H$62,Adjustments!$D350,'Revised Apr12-May13Forecast'!BL$5:BL$62)</f>
        <v>0</v>
      </c>
      <c r="W350" s="747">
        <f>SUMIF('Revised Apr12-May13Forecast'!$H$5:$H$62,Adjustments!$D350,'Revised Apr12-May13Forecast'!BM$5:BM$62)</f>
        <v>0</v>
      </c>
      <c r="X350" s="747">
        <f>SUMIF('Revised Apr12-May13Forecast'!$H$5:$H$62,Adjustments!$D350,'Revised Apr12-May13Forecast'!BN$5:BN$62)</f>
        <v>0</v>
      </c>
      <c r="Y350" s="747">
        <f>SUMIF('Revised Apr12-May13Forecast'!$H$5:$H$62,Adjustments!$D350,'Revised Apr12-May13Forecast'!BO$5:BO$62)</f>
        <v>0</v>
      </c>
      <c r="Z350" s="747">
        <f>SUMIF('Revised Apr12-May13Forecast'!$H$5:$H$62,Adjustments!$D350,'Revised Apr12-May13Forecast'!BP$5:BP$62)</f>
        <v>0</v>
      </c>
      <c r="AA350" s="747">
        <f>SUMIF('Revised Apr12-May13Forecast'!$H$5:$H$62,Adjustments!$D350,'Revised Apr12-May13Forecast'!BQ$5:BQ$62)</f>
        <v>0</v>
      </c>
      <c r="AB350" s="747">
        <f>SUMIF('Revised Apr12-May13Forecast'!$H$5:$H$62,Adjustments!$D350,'Revised Apr12-May13Forecast'!BR$5:BR$62)</f>
        <v>0</v>
      </c>
      <c r="AC350" s="747">
        <f>SUMIF('Revised Apr12-May13Forecast'!$H$5:$H$62,Adjustments!$D350,'Revised Apr12-May13Forecast'!BS$5:BS$62)</f>
        <v>0</v>
      </c>
      <c r="AD350" s="747">
        <f>SUMIF('Revised Apr12-May13Forecast'!$H$5:$H$62,Adjustments!$D350,'Revised Apr12-May13Forecast'!BT$5:BT$62)</f>
        <v>0</v>
      </c>
      <c r="AE350" s="747">
        <f>SUMIF('Revised Apr12-May13Forecast'!$H$5:$H$62,Adjustments!$D350,'Revised Apr12-May13Forecast'!BU$5:BU$62)</f>
        <v>0</v>
      </c>
      <c r="AF350" s="747">
        <f>SUMIF('Revised Apr12-May13Forecast'!$H$5:$H$62,Adjustments!$D350,'Revised Apr12-May13Forecast'!BV$5:BV$62)</f>
        <v>0</v>
      </c>
      <c r="AG350" s="747">
        <f>SUMIF('Revised Apr12-May13Forecast'!$H$5:$H$62,Adjustments!$D350,'Revised Apr12-May13Forecast'!BW$5:BW$62)</f>
        <v>0</v>
      </c>
      <c r="AH350" s="747">
        <f>SUMIF('Revised Apr12-May13Forecast'!$H$5:$H$62,Adjustments!$D350,'Revised Apr12-May13Forecast'!BX$5:BX$62)</f>
        <v>0</v>
      </c>
      <c r="AI350" s="719"/>
      <c r="AJ350" s="219"/>
    </row>
    <row r="351" spans="1:36" s="14" customFormat="1">
      <c r="A351" s="1175"/>
      <c r="C351" s="3" t="s">
        <v>40</v>
      </c>
      <c r="D351" s="2" t="s">
        <v>150</v>
      </c>
      <c r="E351" s="2" t="s">
        <v>91</v>
      </c>
      <c r="F351" s="14" t="s">
        <v>3526</v>
      </c>
      <c r="G351" s="774" t="s">
        <v>354</v>
      </c>
      <c r="H351" s="792" t="s">
        <v>3527</v>
      </c>
      <c r="I351" s="2" t="s">
        <v>3523</v>
      </c>
      <c r="J351" s="2" t="str">
        <f t="shared" si="27"/>
        <v>AINTPCN/Plant Adds/Revised Apr 12 to May 13/Retirement Calc</v>
      </c>
      <c r="K351" s="73"/>
      <c r="L351" s="73"/>
      <c r="M351" s="802"/>
      <c r="N351" s="802"/>
      <c r="O351" s="802"/>
      <c r="P351" s="802"/>
      <c r="Q351" s="802"/>
      <c r="R351" s="802"/>
      <c r="S351" s="802"/>
      <c r="T351" s="802"/>
      <c r="U351" s="747">
        <f>SUMIF('Revised Apr12-May13Forecast'!$H$5:$H$62,Adjustments!$D351,'Revised Apr12-May13Forecast'!BK$5:BK$62)</f>
        <v>0</v>
      </c>
      <c r="V351" s="747">
        <f>SUMIF('Revised Apr12-May13Forecast'!$H$5:$H$62,Adjustments!$D351,'Revised Apr12-May13Forecast'!BL$5:BL$62)</f>
        <v>0</v>
      </c>
      <c r="W351" s="747">
        <f>SUMIF('Revised Apr12-May13Forecast'!$H$5:$H$62,Adjustments!$D351,'Revised Apr12-May13Forecast'!BM$5:BM$62)</f>
        <v>0</v>
      </c>
      <c r="X351" s="747">
        <f>SUMIF('Revised Apr12-May13Forecast'!$H$5:$H$62,Adjustments!$D351,'Revised Apr12-May13Forecast'!BN$5:BN$62)</f>
        <v>0</v>
      </c>
      <c r="Y351" s="747">
        <f>SUMIF('Revised Apr12-May13Forecast'!$H$5:$H$62,Adjustments!$D351,'Revised Apr12-May13Forecast'!BO$5:BO$62)</f>
        <v>0</v>
      </c>
      <c r="Z351" s="747">
        <f>SUMIF('Revised Apr12-May13Forecast'!$H$5:$H$62,Adjustments!$D351,'Revised Apr12-May13Forecast'!BP$5:BP$62)</f>
        <v>0</v>
      </c>
      <c r="AA351" s="747">
        <f>SUMIF('Revised Apr12-May13Forecast'!$H$5:$H$62,Adjustments!$D351,'Revised Apr12-May13Forecast'!BQ$5:BQ$62)</f>
        <v>0</v>
      </c>
      <c r="AB351" s="747">
        <f>SUMIF('Revised Apr12-May13Forecast'!$H$5:$H$62,Adjustments!$D351,'Revised Apr12-May13Forecast'!BR$5:BR$62)</f>
        <v>0</v>
      </c>
      <c r="AC351" s="747">
        <f>SUMIF('Revised Apr12-May13Forecast'!$H$5:$H$62,Adjustments!$D351,'Revised Apr12-May13Forecast'!BS$5:BS$62)</f>
        <v>0</v>
      </c>
      <c r="AD351" s="747">
        <f>SUMIF('Revised Apr12-May13Forecast'!$H$5:$H$62,Adjustments!$D351,'Revised Apr12-May13Forecast'!BT$5:BT$62)</f>
        <v>0</v>
      </c>
      <c r="AE351" s="747">
        <f>SUMIF('Revised Apr12-May13Forecast'!$H$5:$H$62,Adjustments!$D351,'Revised Apr12-May13Forecast'!BU$5:BU$62)</f>
        <v>0</v>
      </c>
      <c r="AF351" s="747">
        <f>SUMIF('Revised Apr12-May13Forecast'!$H$5:$H$62,Adjustments!$D351,'Revised Apr12-May13Forecast'!BV$5:BV$62)</f>
        <v>0</v>
      </c>
      <c r="AG351" s="747">
        <f>SUMIF('Revised Apr12-May13Forecast'!$H$5:$H$62,Adjustments!$D351,'Revised Apr12-May13Forecast'!BW$5:BW$62)</f>
        <v>0</v>
      </c>
      <c r="AH351" s="747">
        <f>SUMIF('Revised Apr12-May13Forecast'!$H$5:$H$62,Adjustments!$D351,'Revised Apr12-May13Forecast'!BX$5:BX$62)</f>
        <v>0</v>
      </c>
      <c r="AI351" s="719"/>
      <c r="AJ351" s="219"/>
    </row>
    <row r="352" spans="1:36" s="14" customFormat="1">
      <c r="A352" s="1175"/>
      <c r="C352" s="4" t="s">
        <v>33</v>
      </c>
      <c r="D352" s="2" t="s">
        <v>153</v>
      </c>
      <c r="E352" s="2" t="s">
        <v>94</v>
      </c>
      <c r="F352" s="14" t="s">
        <v>3526</v>
      </c>
      <c r="G352" s="774" t="s">
        <v>354</v>
      </c>
      <c r="H352" s="792" t="s">
        <v>3527</v>
      </c>
      <c r="I352" s="2" t="s">
        <v>3523</v>
      </c>
      <c r="J352" s="2" t="str">
        <f t="shared" si="27"/>
        <v>AINTPID/Plant Adds/Revised Apr 12 to May 13/Retirement Calc</v>
      </c>
      <c r="K352" s="73"/>
      <c r="L352" s="73"/>
      <c r="M352" s="802"/>
      <c r="N352" s="802"/>
      <c r="O352" s="802"/>
      <c r="P352" s="802"/>
      <c r="Q352" s="802"/>
      <c r="R352" s="802"/>
      <c r="S352" s="802"/>
      <c r="T352" s="802"/>
      <c r="U352" s="747">
        <f>SUMIF('Revised Apr12-May13Forecast'!$H$5:$H$62,Adjustments!$D352,'Revised Apr12-May13Forecast'!BK$5:BK$62)</f>
        <v>0</v>
      </c>
      <c r="V352" s="747">
        <f>SUMIF('Revised Apr12-May13Forecast'!$H$5:$H$62,Adjustments!$D352,'Revised Apr12-May13Forecast'!BL$5:BL$62)</f>
        <v>0</v>
      </c>
      <c r="W352" s="747">
        <f>SUMIF('Revised Apr12-May13Forecast'!$H$5:$H$62,Adjustments!$D352,'Revised Apr12-May13Forecast'!BM$5:BM$62)</f>
        <v>0</v>
      </c>
      <c r="X352" s="747">
        <f>SUMIF('Revised Apr12-May13Forecast'!$H$5:$H$62,Adjustments!$D352,'Revised Apr12-May13Forecast'!BN$5:BN$62)</f>
        <v>0</v>
      </c>
      <c r="Y352" s="747">
        <f>SUMIF('Revised Apr12-May13Forecast'!$H$5:$H$62,Adjustments!$D352,'Revised Apr12-May13Forecast'!BO$5:BO$62)</f>
        <v>0</v>
      </c>
      <c r="Z352" s="747">
        <f>SUMIF('Revised Apr12-May13Forecast'!$H$5:$H$62,Adjustments!$D352,'Revised Apr12-May13Forecast'!BP$5:BP$62)</f>
        <v>0</v>
      </c>
      <c r="AA352" s="747">
        <f>SUMIF('Revised Apr12-May13Forecast'!$H$5:$H$62,Adjustments!$D352,'Revised Apr12-May13Forecast'!BQ$5:BQ$62)</f>
        <v>0</v>
      </c>
      <c r="AB352" s="747">
        <f>SUMIF('Revised Apr12-May13Forecast'!$H$5:$H$62,Adjustments!$D352,'Revised Apr12-May13Forecast'!BR$5:BR$62)</f>
        <v>0</v>
      </c>
      <c r="AC352" s="747">
        <f>SUMIF('Revised Apr12-May13Forecast'!$H$5:$H$62,Adjustments!$D352,'Revised Apr12-May13Forecast'!BS$5:BS$62)</f>
        <v>0</v>
      </c>
      <c r="AD352" s="747">
        <f>SUMIF('Revised Apr12-May13Forecast'!$H$5:$H$62,Adjustments!$D352,'Revised Apr12-May13Forecast'!BT$5:BT$62)</f>
        <v>0</v>
      </c>
      <c r="AE352" s="747">
        <f>SUMIF('Revised Apr12-May13Forecast'!$H$5:$H$62,Adjustments!$D352,'Revised Apr12-May13Forecast'!BU$5:BU$62)</f>
        <v>0</v>
      </c>
      <c r="AF352" s="747">
        <f>SUMIF('Revised Apr12-May13Forecast'!$H$5:$H$62,Adjustments!$D352,'Revised Apr12-May13Forecast'!BV$5:BV$62)</f>
        <v>0</v>
      </c>
      <c r="AG352" s="747">
        <f>SUMIF('Revised Apr12-May13Forecast'!$H$5:$H$62,Adjustments!$D352,'Revised Apr12-May13Forecast'!BW$5:BW$62)</f>
        <v>0</v>
      </c>
      <c r="AH352" s="747">
        <f>SUMIF('Revised Apr12-May13Forecast'!$H$5:$H$62,Adjustments!$D352,'Revised Apr12-May13Forecast'!BX$5:BX$62)</f>
        <v>0</v>
      </c>
      <c r="AI352" s="719"/>
      <c r="AJ352" s="219"/>
    </row>
    <row r="353" spans="1:36" s="14" customFormat="1">
      <c r="A353" s="1175"/>
      <c r="C353" s="3" t="s">
        <v>25</v>
      </c>
      <c r="D353" s="2" t="s">
        <v>154</v>
      </c>
      <c r="E353" s="2" t="s">
        <v>95</v>
      </c>
      <c r="F353" s="14" t="s">
        <v>3526</v>
      </c>
      <c r="G353" s="774" t="s">
        <v>354</v>
      </c>
      <c r="H353" s="792" t="s">
        <v>3527</v>
      </c>
      <c r="I353" s="2" t="s">
        <v>3523</v>
      </c>
      <c r="J353" s="2" t="str">
        <f t="shared" si="27"/>
        <v>AINTPOR/Plant Adds/Revised Apr 12 to May 13/Retirement Calc</v>
      </c>
      <c r="K353" s="73"/>
      <c r="L353" s="73"/>
      <c r="M353" s="802"/>
      <c r="N353" s="802"/>
      <c r="O353" s="802"/>
      <c r="P353" s="802"/>
      <c r="Q353" s="802"/>
      <c r="R353" s="802"/>
      <c r="S353" s="802"/>
      <c r="T353" s="802"/>
      <c r="U353" s="747">
        <f>SUMIF('Revised Apr12-May13Forecast'!$H$5:$H$62,Adjustments!$D353,'Revised Apr12-May13Forecast'!BK$5:BK$62)</f>
        <v>0</v>
      </c>
      <c r="V353" s="747">
        <f>SUMIF('Revised Apr12-May13Forecast'!$H$5:$H$62,Adjustments!$D353,'Revised Apr12-May13Forecast'!BL$5:BL$62)</f>
        <v>0</v>
      </c>
      <c r="W353" s="747">
        <f>SUMIF('Revised Apr12-May13Forecast'!$H$5:$H$62,Adjustments!$D353,'Revised Apr12-May13Forecast'!BM$5:BM$62)</f>
        <v>0</v>
      </c>
      <c r="X353" s="747">
        <f>SUMIF('Revised Apr12-May13Forecast'!$H$5:$H$62,Adjustments!$D353,'Revised Apr12-May13Forecast'!BN$5:BN$62)</f>
        <v>0</v>
      </c>
      <c r="Y353" s="747">
        <f>SUMIF('Revised Apr12-May13Forecast'!$H$5:$H$62,Adjustments!$D353,'Revised Apr12-May13Forecast'!BO$5:BO$62)</f>
        <v>0</v>
      </c>
      <c r="Z353" s="747">
        <f>SUMIF('Revised Apr12-May13Forecast'!$H$5:$H$62,Adjustments!$D353,'Revised Apr12-May13Forecast'!BP$5:BP$62)</f>
        <v>0</v>
      </c>
      <c r="AA353" s="747">
        <f>SUMIF('Revised Apr12-May13Forecast'!$H$5:$H$62,Adjustments!$D353,'Revised Apr12-May13Forecast'!BQ$5:BQ$62)</f>
        <v>0</v>
      </c>
      <c r="AB353" s="747">
        <f>SUMIF('Revised Apr12-May13Forecast'!$H$5:$H$62,Adjustments!$D353,'Revised Apr12-May13Forecast'!BR$5:BR$62)</f>
        <v>0</v>
      </c>
      <c r="AC353" s="747">
        <f>SUMIF('Revised Apr12-May13Forecast'!$H$5:$H$62,Adjustments!$D353,'Revised Apr12-May13Forecast'!BS$5:BS$62)</f>
        <v>0</v>
      </c>
      <c r="AD353" s="747">
        <f>SUMIF('Revised Apr12-May13Forecast'!$H$5:$H$62,Adjustments!$D353,'Revised Apr12-May13Forecast'!BT$5:BT$62)</f>
        <v>0</v>
      </c>
      <c r="AE353" s="747">
        <f>SUMIF('Revised Apr12-May13Forecast'!$H$5:$H$62,Adjustments!$D353,'Revised Apr12-May13Forecast'!BU$5:BU$62)</f>
        <v>0</v>
      </c>
      <c r="AF353" s="747">
        <f>SUMIF('Revised Apr12-May13Forecast'!$H$5:$H$62,Adjustments!$D353,'Revised Apr12-May13Forecast'!BV$5:BV$62)</f>
        <v>0</v>
      </c>
      <c r="AG353" s="747">
        <f>SUMIF('Revised Apr12-May13Forecast'!$H$5:$H$62,Adjustments!$D353,'Revised Apr12-May13Forecast'!BW$5:BW$62)</f>
        <v>0</v>
      </c>
      <c r="AH353" s="747">
        <f>SUMIF('Revised Apr12-May13Forecast'!$H$5:$H$62,Adjustments!$D353,'Revised Apr12-May13Forecast'!BX$5:BX$62)</f>
        <v>0</v>
      </c>
      <c r="AI353" s="719"/>
      <c r="AJ353" s="219"/>
    </row>
    <row r="354" spans="1:36" s="14" customFormat="1">
      <c r="A354" s="1175"/>
      <c r="C354" s="3" t="s">
        <v>42</v>
      </c>
      <c r="D354" s="2" t="s">
        <v>155</v>
      </c>
      <c r="E354" s="2" t="s">
        <v>96</v>
      </c>
      <c r="F354" s="14" t="s">
        <v>3526</v>
      </c>
      <c r="G354" s="774" t="s">
        <v>354</v>
      </c>
      <c r="H354" s="792" t="s">
        <v>3527</v>
      </c>
      <c r="I354" s="2" t="s">
        <v>3523</v>
      </c>
      <c r="J354" s="2" t="str">
        <f t="shared" si="27"/>
        <v>AINTPSE/Plant Adds/Revised Apr 12 to May 13/Retirement Calc</v>
      </c>
      <c r="K354" s="73"/>
      <c r="L354" s="73"/>
      <c r="M354" s="802"/>
      <c r="N354" s="802"/>
      <c r="O354" s="802"/>
      <c r="P354" s="802"/>
      <c r="Q354" s="802"/>
      <c r="R354" s="802"/>
      <c r="S354" s="802"/>
      <c r="T354" s="802"/>
      <c r="U354" s="747">
        <f>SUMIF('Revised Apr12-May13Forecast'!$H$5:$H$62,Adjustments!$D354,'Revised Apr12-May13Forecast'!BK$5:BK$62)</f>
        <v>0</v>
      </c>
      <c r="V354" s="747">
        <f>SUMIF('Revised Apr12-May13Forecast'!$H$5:$H$62,Adjustments!$D354,'Revised Apr12-May13Forecast'!BL$5:BL$62)</f>
        <v>0</v>
      </c>
      <c r="W354" s="747">
        <f>SUMIF('Revised Apr12-May13Forecast'!$H$5:$H$62,Adjustments!$D354,'Revised Apr12-May13Forecast'!BM$5:BM$62)</f>
        <v>0</v>
      </c>
      <c r="X354" s="747">
        <f>SUMIF('Revised Apr12-May13Forecast'!$H$5:$H$62,Adjustments!$D354,'Revised Apr12-May13Forecast'!BN$5:BN$62)</f>
        <v>0</v>
      </c>
      <c r="Y354" s="747">
        <f>SUMIF('Revised Apr12-May13Forecast'!$H$5:$H$62,Adjustments!$D354,'Revised Apr12-May13Forecast'!BO$5:BO$62)</f>
        <v>0</v>
      </c>
      <c r="Z354" s="747">
        <f>SUMIF('Revised Apr12-May13Forecast'!$H$5:$H$62,Adjustments!$D354,'Revised Apr12-May13Forecast'!BP$5:BP$62)</f>
        <v>0</v>
      </c>
      <c r="AA354" s="747">
        <f>SUMIF('Revised Apr12-May13Forecast'!$H$5:$H$62,Adjustments!$D354,'Revised Apr12-May13Forecast'!BQ$5:BQ$62)</f>
        <v>0</v>
      </c>
      <c r="AB354" s="747">
        <f>SUMIF('Revised Apr12-May13Forecast'!$H$5:$H$62,Adjustments!$D354,'Revised Apr12-May13Forecast'!BR$5:BR$62)</f>
        <v>0</v>
      </c>
      <c r="AC354" s="747">
        <f>SUMIF('Revised Apr12-May13Forecast'!$H$5:$H$62,Adjustments!$D354,'Revised Apr12-May13Forecast'!BS$5:BS$62)</f>
        <v>0</v>
      </c>
      <c r="AD354" s="747">
        <f>SUMIF('Revised Apr12-May13Forecast'!$H$5:$H$62,Adjustments!$D354,'Revised Apr12-May13Forecast'!BT$5:BT$62)</f>
        <v>0</v>
      </c>
      <c r="AE354" s="747">
        <f>SUMIF('Revised Apr12-May13Forecast'!$H$5:$H$62,Adjustments!$D354,'Revised Apr12-May13Forecast'!BU$5:BU$62)</f>
        <v>0</v>
      </c>
      <c r="AF354" s="747">
        <f>SUMIF('Revised Apr12-May13Forecast'!$H$5:$H$62,Adjustments!$D354,'Revised Apr12-May13Forecast'!BV$5:BV$62)</f>
        <v>0</v>
      </c>
      <c r="AG354" s="747">
        <f>SUMIF('Revised Apr12-May13Forecast'!$H$5:$H$62,Adjustments!$D354,'Revised Apr12-May13Forecast'!BW$5:BW$62)</f>
        <v>0</v>
      </c>
      <c r="AH354" s="747">
        <f>SUMIF('Revised Apr12-May13Forecast'!$H$5:$H$62,Adjustments!$D354,'Revised Apr12-May13Forecast'!BX$5:BX$62)</f>
        <v>0</v>
      </c>
      <c r="AI354" s="719"/>
      <c r="AJ354" s="219"/>
    </row>
    <row r="355" spans="1:36" s="14" customFormat="1">
      <c r="A355" s="1175"/>
      <c r="C355" s="3" t="s">
        <v>7</v>
      </c>
      <c r="D355" s="2" t="s">
        <v>156</v>
      </c>
      <c r="E355" s="2" t="s">
        <v>97</v>
      </c>
      <c r="F355" s="14" t="s">
        <v>3526</v>
      </c>
      <c r="G355" s="774" t="s">
        <v>354</v>
      </c>
      <c r="H355" s="792" t="s">
        <v>3527</v>
      </c>
      <c r="I355" s="2" t="s">
        <v>3523</v>
      </c>
      <c r="J355" s="2" t="str">
        <f t="shared" si="27"/>
        <v>AINTPSG/Plant Adds/Revised Apr 12 to May 13/Retirement Calc</v>
      </c>
      <c r="K355" s="73"/>
      <c r="L355" s="73"/>
      <c r="M355" s="802"/>
      <c r="N355" s="802"/>
      <c r="O355" s="802"/>
      <c r="P355" s="802"/>
      <c r="Q355" s="802"/>
      <c r="R355" s="802"/>
      <c r="S355" s="802"/>
      <c r="T355" s="802"/>
      <c r="U355" s="747">
        <f>SUMIF('Revised Apr12-May13Forecast'!$H$5:$H$62,Adjustments!$D355,'Revised Apr12-May13Forecast'!BK$5:BK$62)</f>
        <v>0</v>
      </c>
      <c r="V355" s="747">
        <f>SUMIF('Revised Apr12-May13Forecast'!$H$5:$H$62,Adjustments!$D355,'Revised Apr12-May13Forecast'!BL$5:BL$62)</f>
        <v>0</v>
      </c>
      <c r="W355" s="747">
        <f>SUMIF('Revised Apr12-May13Forecast'!$H$5:$H$62,Adjustments!$D355,'Revised Apr12-May13Forecast'!BM$5:BM$62)</f>
        <v>0</v>
      </c>
      <c r="X355" s="747">
        <f>SUMIF('Revised Apr12-May13Forecast'!$H$5:$H$62,Adjustments!$D355,'Revised Apr12-May13Forecast'!BN$5:BN$62)</f>
        <v>0</v>
      </c>
      <c r="Y355" s="747">
        <f>SUMIF('Revised Apr12-May13Forecast'!$H$5:$H$62,Adjustments!$D355,'Revised Apr12-May13Forecast'!BO$5:BO$62)</f>
        <v>0</v>
      </c>
      <c r="Z355" s="747">
        <f>SUMIF('Revised Apr12-May13Forecast'!$H$5:$H$62,Adjustments!$D355,'Revised Apr12-May13Forecast'!BP$5:BP$62)</f>
        <v>0</v>
      </c>
      <c r="AA355" s="747">
        <f>SUMIF('Revised Apr12-May13Forecast'!$H$5:$H$62,Adjustments!$D355,'Revised Apr12-May13Forecast'!BQ$5:BQ$62)</f>
        <v>751161.51</v>
      </c>
      <c r="AB355" s="747">
        <f>SUMIF('Revised Apr12-May13Forecast'!$H$5:$H$62,Adjustments!$D355,'Revised Apr12-May13Forecast'!BR$5:BR$62)</f>
        <v>2576838.41</v>
      </c>
      <c r="AC355" s="747">
        <f>SUMIF('Revised Apr12-May13Forecast'!$H$5:$H$62,Adjustments!$D355,'Revised Apr12-May13Forecast'!BS$5:BS$62)</f>
        <v>1489410.6799999997</v>
      </c>
      <c r="AD355" s="747">
        <f>SUMIF('Revised Apr12-May13Forecast'!$H$5:$H$62,Adjustments!$D355,'Revised Apr12-May13Forecast'!BT$5:BT$62)</f>
        <v>0</v>
      </c>
      <c r="AE355" s="747">
        <f>SUMIF('Revised Apr12-May13Forecast'!$H$5:$H$62,Adjustments!$D355,'Revised Apr12-May13Forecast'!BU$5:BU$62)</f>
        <v>0</v>
      </c>
      <c r="AF355" s="747">
        <f>SUMIF('Revised Apr12-May13Forecast'!$H$5:$H$62,Adjustments!$D355,'Revised Apr12-May13Forecast'!BV$5:BV$62)</f>
        <v>0</v>
      </c>
      <c r="AG355" s="747">
        <f>SUMIF('Revised Apr12-May13Forecast'!$H$5:$H$62,Adjustments!$D355,'Revised Apr12-May13Forecast'!BW$5:BW$62)</f>
        <v>0</v>
      </c>
      <c r="AH355" s="747">
        <f>SUMIF('Revised Apr12-May13Forecast'!$H$5:$H$62,Adjustments!$D355,'Revised Apr12-May13Forecast'!BX$5:BX$62)</f>
        <v>0</v>
      </c>
      <c r="AI355" s="719"/>
      <c r="AJ355" s="219"/>
    </row>
    <row r="356" spans="1:36" s="14" customFormat="1">
      <c r="A356" s="1175"/>
      <c r="C356" s="3" t="s">
        <v>14</v>
      </c>
      <c r="D356" s="2" t="s">
        <v>157</v>
      </c>
      <c r="E356" s="2" t="s">
        <v>98</v>
      </c>
      <c r="F356" s="14" t="s">
        <v>3526</v>
      </c>
      <c r="G356" s="774" t="s">
        <v>354</v>
      </c>
      <c r="H356" s="792" t="s">
        <v>3527</v>
      </c>
      <c r="I356" s="2" t="s">
        <v>3523</v>
      </c>
      <c r="J356" s="2" t="str">
        <f t="shared" si="27"/>
        <v>AINTPSG-P/Plant Adds/Revised Apr 12 to May 13/Retirement Calc</v>
      </c>
      <c r="K356" s="73"/>
      <c r="L356" s="73"/>
      <c r="M356" s="802"/>
      <c r="N356" s="802"/>
      <c r="O356" s="802"/>
      <c r="P356" s="802"/>
      <c r="Q356" s="802"/>
      <c r="R356" s="802"/>
      <c r="S356" s="802"/>
      <c r="T356" s="802"/>
      <c r="U356" s="747">
        <f>SUMIF('Revised Apr12-May13Forecast'!$H$5:$H$62,Adjustments!$D356,'Revised Apr12-May13Forecast'!BK$5:BK$62)</f>
        <v>0</v>
      </c>
      <c r="V356" s="747">
        <f>SUMIF('Revised Apr12-May13Forecast'!$H$5:$H$62,Adjustments!$D356,'Revised Apr12-May13Forecast'!BL$5:BL$62)</f>
        <v>0</v>
      </c>
      <c r="W356" s="747">
        <f>SUMIF('Revised Apr12-May13Forecast'!$H$5:$H$62,Adjustments!$D356,'Revised Apr12-May13Forecast'!BM$5:BM$62)</f>
        <v>0</v>
      </c>
      <c r="X356" s="747">
        <f>SUMIF('Revised Apr12-May13Forecast'!$H$5:$H$62,Adjustments!$D356,'Revised Apr12-May13Forecast'!BN$5:BN$62)</f>
        <v>0</v>
      </c>
      <c r="Y356" s="747">
        <f>SUMIF('Revised Apr12-May13Forecast'!$H$5:$H$62,Adjustments!$D356,'Revised Apr12-May13Forecast'!BO$5:BO$62)</f>
        <v>0</v>
      </c>
      <c r="Z356" s="747">
        <f>SUMIF('Revised Apr12-May13Forecast'!$H$5:$H$62,Adjustments!$D356,'Revised Apr12-May13Forecast'!BP$5:BP$62)</f>
        <v>0</v>
      </c>
      <c r="AA356" s="747">
        <f>SUMIF('Revised Apr12-May13Forecast'!$H$5:$H$62,Adjustments!$D356,'Revised Apr12-May13Forecast'!BQ$5:BQ$62)</f>
        <v>0</v>
      </c>
      <c r="AB356" s="747">
        <f>SUMIF('Revised Apr12-May13Forecast'!$H$5:$H$62,Adjustments!$D356,'Revised Apr12-May13Forecast'!BR$5:BR$62)</f>
        <v>0</v>
      </c>
      <c r="AC356" s="747">
        <f>SUMIF('Revised Apr12-May13Forecast'!$H$5:$H$62,Adjustments!$D356,'Revised Apr12-May13Forecast'!BS$5:BS$62)</f>
        <v>0</v>
      </c>
      <c r="AD356" s="747">
        <f>SUMIF('Revised Apr12-May13Forecast'!$H$5:$H$62,Adjustments!$D356,'Revised Apr12-May13Forecast'!BT$5:BT$62)</f>
        <v>0</v>
      </c>
      <c r="AE356" s="747">
        <f>SUMIF('Revised Apr12-May13Forecast'!$H$5:$H$62,Adjustments!$D356,'Revised Apr12-May13Forecast'!BU$5:BU$62)</f>
        <v>0</v>
      </c>
      <c r="AF356" s="747">
        <f>SUMIF('Revised Apr12-May13Forecast'!$H$5:$H$62,Adjustments!$D356,'Revised Apr12-May13Forecast'!BV$5:BV$62)</f>
        <v>0</v>
      </c>
      <c r="AG356" s="747">
        <f>SUMIF('Revised Apr12-May13Forecast'!$H$5:$H$62,Adjustments!$D356,'Revised Apr12-May13Forecast'!BW$5:BW$62)</f>
        <v>0</v>
      </c>
      <c r="AH356" s="747">
        <f>SUMIF('Revised Apr12-May13Forecast'!$H$5:$H$62,Adjustments!$D356,'Revised Apr12-May13Forecast'!BX$5:BX$62)</f>
        <v>0</v>
      </c>
      <c r="AI356" s="719"/>
      <c r="AJ356" s="219"/>
    </row>
    <row r="357" spans="1:36" s="14" customFormat="1">
      <c r="A357" s="1175"/>
      <c r="C357" s="3" t="s">
        <v>15</v>
      </c>
      <c r="D357" s="2" t="s">
        <v>158</v>
      </c>
      <c r="E357" s="2" t="s">
        <v>99</v>
      </c>
      <c r="F357" s="14" t="s">
        <v>3526</v>
      </c>
      <c r="G357" s="774" t="s">
        <v>354</v>
      </c>
      <c r="H357" s="792" t="s">
        <v>3527</v>
      </c>
      <c r="I357" s="2" t="s">
        <v>3523</v>
      </c>
      <c r="J357" s="2" t="str">
        <f t="shared" si="27"/>
        <v>AINTPSG-U/Plant Adds/Revised Apr 12 to May 13/Retirement Calc</v>
      </c>
      <c r="K357" s="73"/>
      <c r="L357" s="73"/>
      <c r="M357" s="802"/>
      <c r="N357" s="802"/>
      <c r="O357" s="802"/>
      <c r="P357" s="802"/>
      <c r="Q357" s="802"/>
      <c r="R357" s="802"/>
      <c r="S357" s="802"/>
      <c r="T357" s="802"/>
      <c r="U357" s="747">
        <f>SUMIF('Revised Apr12-May13Forecast'!$H$5:$H$62,Adjustments!$D357,'Revised Apr12-May13Forecast'!BK$5:BK$62)</f>
        <v>0</v>
      </c>
      <c r="V357" s="747">
        <f>SUMIF('Revised Apr12-May13Forecast'!$H$5:$H$62,Adjustments!$D357,'Revised Apr12-May13Forecast'!BL$5:BL$62)</f>
        <v>0</v>
      </c>
      <c r="W357" s="747">
        <f>SUMIF('Revised Apr12-May13Forecast'!$H$5:$H$62,Adjustments!$D357,'Revised Apr12-May13Forecast'!BM$5:BM$62)</f>
        <v>0</v>
      </c>
      <c r="X357" s="747">
        <f>SUMIF('Revised Apr12-May13Forecast'!$H$5:$H$62,Adjustments!$D357,'Revised Apr12-May13Forecast'!BN$5:BN$62)</f>
        <v>0</v>
      </c>
      <c r="Y357" s="747">
        <f>SUMIF('Revised Apr12-May13Forecast'!$H$5:$H$62,Adjustments!$D357,'Revised Apr12-May13Forecast'!BO$5:BO$62)</f>
        <v>0</v>
      </c>
      <c r="Z357" s="747">
        <f>SUMIF('Revised Apr12-May13Forecast'!$H$5:$H$62,Adjustments!$D357,'Revised Apr12-May13Forecast'!BP$5:BP$62)</f>
        <v>0</v>
      </c>
      <c r="AA357" s="747">
        <f>SUMIF('Revised Apr12-May13Forecast'!$H$5:$H$62,Adjustments!$D357,'Revised Apr12-May13Forecast'!BQ$5:BQ$62)</f>
        <v>0</v>
      </c>
      <c r="AB357" s="747">
        <f>SUMIF('Revised Apr12-May13Forecast'!$H$5:$H$62,Adjustments!$D357,'Revised Apr12-May13Forecast'!BR$5:BR$62)</f>
        <v>0</v>
      </c>
      <c r="AC357" s="747">
        <f>SUMIF('Revised Apr12-May13Forecast'!$H$5:$H$62,Adjustments!$D357,'Revised Apr12-May13Forecast'!BS$5:BS$62)</f>
        <v>0</v>
      </c>
      <c r="AD357" s="747">
        <f>SUMIF('Revised Apr12-May13Forecast'!$H$5:$H$62,Adjustments!$D357,'Revised Apr12-May13Forecast'!BT$5:BT$62)</f>
        <v>0</v>
      </c>
      <c r="AE357" s="747">
        <f>SUMIF('Revised Apr12-May13Forecast'!$H$5:$H$62,Adjustments!$D357,'Revised Apr12-May13Forecast'!BU$5:BU$62)</f>
        <v>0</v>
      </c>
      <c r="AF357" s="747">
        <f>SUMIF('Revised Apr12-May13Forecast'!$H$5:$H$62,Adjustments!$D357,'Revised Apr12-May13Forecast'!BV$5:BV$62)</f>
        <v>0</v>
      </c>
      <c r="AG357" s="747">
        <f>SUMIF('Revised Apr12-May13Forecast'!$H$5:$H$62,Adjustments!$D357,'Revised Apr12-May13Forecast'!BW$5:BW$62)</f>
        <v>0</v>
      </c>
      <c r="AH357" s="747">
        <f>SUMIF('Revised Apr12-May13Forecast'!$H$5:$H$62,Adjustments!$D357,'Revised Apr12-May13Forecast'!BX$5:BX$62)</f>
        <v>0</v>
      </c>
      <c r="AI357" s="719"/>
      <c r="AJ357" s="219"/>
    </row>
    <row r="358" spans="1:36" s="14" customFormat="1">
      <c r="A358" s="1175"/>
      <c r="C358" s="3" t="s">
        <v>38</v>
      </c>
      <c r="D358" s="2" t="s">
        <v>159</v>
      </c>
      <c r="E358" s="2" t="s">
        <v>100</v>
      </c>
      <c r="F358" s="14" t="s">
        <v>3526</v>
      </c>
      <c r="G358" s="774" t="s">
        <v>354</v>
      </c>
      <c r="H358" s="792" t="s">
        <v>3527</v>
      </c>
      <c r="I358" s="2" t="s">
        <v>3523</v>
      </c>
      <c r="J358" s="2" t="str">
        <f t="shared" si="27"/>
        <v>AINTPSO/Plant Adds/Revised Apr 12 to May 13/Retirement Calc</v>
      </c>
      <c r="K358" s="73"/>
      <c r="L358" s="73"/>
      <c r="M358" s="802"/>
      <c r="N358" s="802"/>
      <c r="O358" s="802"/>
      <c r="P358" s="802"/>
      <c r="Q358" s="802"/>
      <c r="R358" s="802"/>
      <c r="S358" s="802"/>
      <c r="T358" s="802"/>
      <c r="U358" s="747">
        <f>SUMIF('Revised Apr12-May13Forecast'!$H$5:$H$62,Adjustments!$D358,'Revised Apr12-May13Forecast'!BK$5:BK$62)</f>
        <v>355838.07692307694</v>
      </c>
      <c r="V358" s="747">
        <f>SUMIF('Revised Apr12-May13Forecast'!$H$5:$H$62,Adjustments!$D358,'Revised Apr12-May13Forecast'!BL$5:BL$62)</f>
        <v>304235.76923076925</v>
      </c>
      <c r="W358" s="747">
        <f>SUMIF('Revised Apr12-May13Forecast'!$H$5:$H$62,Adjustments!$D358,'Revised Apr12-May13Forecast'!BM$5:BM$62)</f>
        <v>2292404.1207692306</v>
      </c>
      <c r="X358" s="747">
        <f>SUMIF('Revised Apr12-May13Forecast'!$H$5:$H$62,Adjustments!$D358,'Revised Apr12-May13Forecast'!BN$5:BN$62)</f>
        <v>559388.07692307699</v>
      </c>
      <c r="Y358" s="747">
        <f>SUMIF('Revised Apr12-May13Forecast'!$H$5:$H$62,Adjustments!$D358,'Revised Apr12-May13Forecast'!BO$5:BO$62)</f>
        <v>365368.84615384619</v>
      </c>
      <c r="Z358" s="747">
        <f>SUMIF('Revised Apr12-May13Forecast'!$H$5:$H$62,Adjustments!$D358,'Revised Apr12-May13Forecast'!BP$5:BP$62)</f>
        <v>484231.15384615393</v>
      </c>
      <c r="AA358" s="747">
        <f>SUMIF('Revised Apr12-May13Forecast'!$H$5:$H$62,Adjustments!$D358,'Revised Apr12-May13Forecast'!BQ$5:BQ$62)</f>
        <v>901542.69230769225</v>
      </c>
      <c r="AB358" s="747">
        <f>SUMIF('Revised Apr12-May13Forecast'!$H$5:$H$62,Adjustments!$D358,'Revised Apr12-May13Forecast'!BR$5:BR$62)</f>
        <v>1065131.5384615387</v>
      </c>
      <c r="AC358" s="747">
        <f>SUMIF('Revised Apr12-May13Forecast'!$H$5:$H$62,Adjustments!$D358,'Revised Apr12-May13Forecast'!BS$5:BS$62)</f>
        <v>2042071.923076923</v>
      </c>
      <c r="AD358" s="747">
        <f>SUMIF('Revised Apr12-May13Forecast'!$H$5:$H$62,Adjustments!$D358,'Revised Apr12-May13Forecast'!BT$5:BT$62)</f>
        <v>905919.76615384617</v>
      </c>
      <c r="AE358" s="747">
        <f>SUMIF('Revised Apr12-May13Forecast'!$H$5:$H$62,Adjustments!$D358,'Revised Apr12-May13Forecast'!BU$5:BU$62)</f>
        <v>219480.40846153843</v>
      </c>
      <c r="AF358" s="747">
        <f>SUMIF('Revised Apr12-May13Forecast'!$H$5:$H$62,Adjustments!$D358,'Revised Apr12-May13Forecast'!BV$5:BV$62)</f>
        <v>256972.95692307694</v>
      </c>
      <c r="AG358" s="747">
        <f>SUMIF('Revised Apr12-May13Forecast'!$H$5:$H$62,Adjustments!$D358,'Revised Apr12-May13Forecast'!BW$5:BW$62)</f>
        <v>370669.16978079942</v>
      </c>
      <c r="AH358" s="747">
        <f>SUMIF('Revised Apr12-May13Forecast'!$H$5:$H$62,Adjustments!$D358,'Revised Apr12-May13Forecast'!BX$5:BX$62)</f>
        <v>316948.68143960898</v>
      </c>
      <c r="AI358" s="719"/>
      <c r="AJ358" s="219"/>
    </row>
    <row r="359" spans="1:36" s="14" customFormat="1">
      <c r="A359" s="1175"/>
      <c r="C359" s="3" t="s">
        <v>12</v>
      </c>
      <c r="D359" s="2" t="s">
        <v>386</v>
      </c>
      <c r="E359" s="2" t="s">
        <v>101</v>
      </c>
      <c r="F359" s="14" t="s">
        <v>3526</v>
      </c>
      <c r="G359" s="774" t="s">
        <v>354</v>
      </c>
      <c r="H359" s="792" t="s">
        <v>3527</v>
      </c>
      <c r="I359" s="2" t="s">
        <v>3523</v>
      </c>
      <c r="J359" s="2" t="str">
        <f t="shared" si="27"/>
        <v>AINTPSSGCH/Plant Adds/Revised Apr 12 to May 13/Retirement Calc</v>
      </c>
      <c r="K359" s="73"/>
      <c r="L359" s="73"/>
      <c r="M359" s="802"/>
      <c r="N359" s="802"/>
      <c r="O359" s="802"/>
      <c r="P359" s="802"/>
      <c r="Q359" s="802"/>
      <c r="R359" s="802"/>
      <c r="S359" s="802"/>
      <c r="T359" s="802"/>
      <c r="U359" s="747">
        <f>SUMIF('Revised Apr12-May13Forecast'!$H$5:$H$62,Adjustments!$D359,'Revised Apr12-May13Forecast'!BK$5:BK$62)</f>
        <v>0</v>
      </c>
      <c r="V359" s="747">
        <f>SUMIF('Revised Apr12-May13Forecast'!$H$5:$H$62,Adjustments!$D359,'Revised Apr12-May13Forecast'!BL$5:BL$62)</f>
        <v>0</v>
      </c>
      <c r="W359" s="747">
        <f>SUMIF('Revised Apr12-May13Forecast'!$H$5:$H$62,Adjustments!$D359,'Revised Apr12-May13Forecast'!BM$5:BM$62)</f>
        <v>0</v>
      </c>
      <c r="X359" s="747">
        <f>SUMIF('Revised Apr12-May13Forecast'!$H$5:$H$62,Adjustments!$D359,'Revised Apr12-May13Forecast'!BN$5:BN$62)</f>
        <v>0</v>
      </c>
      <c r="Y359" s="747">
        <f>SUMIF('Revised Apr12-May13Forecast'!$H$5:$H$62,Adjustments!$D359,'Revised Apr12-May13Forecast'!BO$5:BO$62)</f>
        <v>0</v>
      </c>
      <c r="Z359" s="747">
        <f>SUMIF('Revised Apr12-May13Forecast'!$H$5:$H$62,Adjustments!$D359,'Revised Apr12-May13Forecast'!BP$5:BP$62)</f>
        <v>0</v>
      </c>
      <c r="AA359" s="747">
        <f>SUMIF('Revised Apr12-May13Forecast'!$H$5:$H$62,Adjustments!$D359,'Revised Apr12-May13Forecast'!BQ$5:BQ$62)</f>
        <v>0</v>
      </c>
      <c r="AB359" s="747">
        <f>SUMIF('Revised Apr12-May13Forecast'!$H$5:$H$62,Adjustments!$D359,'Revised Apr12-May13Forecast'!BR$5:BR$62)</f>
        <v>0</v>
      </c>
      <c r="AC359" s="747">
        <f>SUMIF('Revised Apr12-May13Forecast'!$H$5:$H$62,Adjustments!$D359,'Revised Apr12-May13Forecast'!BS$5:BS$62)</f>
        <v>0</v>
      </c>
      <c r="AD359" s="747">
        <f>SUMIF('Revised Apr12-May13Forecast'!$H$5:$H$62,Adjustments!$D359,'Revised Apr12-May13Forecast'!BT$5:BT$62)</f>
        <v>0</v>
      </c>
      <c r="AE359" s="747">
        <f>SUMIF('Revised Apr12-May13Forecast'!$H$5:$H$62,Adjustments!$D359,'Revised Apr12-May13Forecast'!BU$5:BU$62)</f>
        <v>0</v>
      </c>
      <c r="AF359" s="747">
        <f>SUMIF('Revised Apr12-May13Forecast'!$H$5:$H$62,Adjustments!$D359,'Revised Apr12-May13Forecast'!BV$5:BV$62)</f>
        <v>0</v>
      </c>
      <c r="AG359" s="747">
        <f>SUMIF('Revised Apr12-May13Forecast'!$H$5:$H$62,Adjustments!$D359,'Revised Apr12-May13Forecast'!BW$5:BW$62)</f>
        <v>0</v>
      </c>
      <c r="AH359" s="747">
        <f>SUMIF('Revised Apr12-May13Forecast'!$H$5:$H$62,Adjustments!$D359,'Revised Apr12-May13Forecast'!BX$5:BX$62)</f>
        <v>0</v>
      </c>
      <c r="AI359" s="719"/>
      <c r="AJ359" s="219"/>
    </row>
    <row r="360" spans="1:36" s="14" customFormat="1">
      <c r="A360" s="1175"/>
      <c r="C360" s="3" t="s">
        <v>31</v>
      </c>
      <c r="D360" s="2" t="s">
        <v>160</v>
      </c>
      <c r="E360" s="2" t="s">
        <v>102</v>
      </c>
      <c r="F360" s="14" t="s">
        <v>3526</v>
      </c>
      <c r="G360" s="774" t="s">
        <v>354</v>
      </c>
      <c r="H360" s="792" t="s">
        <v>3527</v>
      </c>
      <c r="I360" s="2" t="s">
        <v>3523</v>
      </c>
      <c r="J360" s="2" t="str">
        <f t="shared" si="27"/>
        <v>AINTPUT/Plant Adds/Revised Apr 12 to May 13/Retirement Calc</v>
      </c>
      <c r="K360" s="73"/>
      <c r="L360" s="73"/>
      <c r="M360" s="802"/>
      <c r="N360" s="802"/>
      <c r="O360" s="802"/>
      <c r="P360" s="802"/>
      <c r="Q360" s="802"/>
      <c r="R360" s="802"/>
      <c r="S360" s="802"/>
      <c r="T360" s="802"/>
      <c r="U360" s="747">
        <f>SUMIF('Revised Apr12-May13Forecast'!$H$5:$H$62,Adjustments!$D360,'Revised Apr12-May13Forecast'!BK$5:BK$62)</f>
        <v>0</v>
      </c>
      <c r="V360" s="747">
        <f>SUMIF('Revised Apr12-May13Forecast'!$H$5:$H$62,Adjustments!$D360,'Revised Apr12-May13Forecast'!BL$5:BL$62)</f>
        <v>0</v>
      </c>
      <c r="W360" s="747">
        <f>SUMIF('Revised Apr12-May13Forecast'!$H$5:$H$62,Adjustments!$D360,'Revised Apr12-May13Forecast'!BM$5:BM$62)</f>
        <v>0</v>
      </c>
      <c r="X360" s="747">
        <f>SUMIF('Revised Apr12-May13Forecast'!$H$5:$H$62,Adjustments!$D360,'Revised Apr12-May13Forecast'!BN$5:BN$62)</f>
        <v>0</v>
      </c>
      <c r="Y360" s="747">
        <f>SUMIF('Revised Apr12-May13Forecast'!$H$5:$H$62,Adjustments!$D360,'Revised Apr12-May13Forecast'!BO$5:BO$62)</f>
        <v>0</v>
      </c>
      <c r="Z360" s="747">
        <f>SUMIF('Revised Apr12-May13Forecast'!$H$5:$H$62,Adjustments!$D360,'Revised Apr12-May13Forecast'!BP$5:BP$62)</f>
        <v>0</v>
      </c>
      <c r="AA360" s="747">
        <f>SUMIF('Revised Apr12-May13Forecast'!$H$5:$H$62,Adjustments!$D360,'Revised Apr12-May13Forecast'!BQ$5:BQ$62)</f>
        <v>0</v>
      </c>
      <c r="AB360" s="747">
        <f>SUMIF('Revised Apr12-May13Forecast'!$H$5:$H$62,Adjustments!$D360,'Revised Apr12-May13Forecast'!BR$5:BR$62)</f>
        <v>0</v>
      </c>
      <c r="AC360" s="747">
        <f>SUMIF('Revised Apr12-May13Forecast'!$H$5:$H$62,Adjustments!$D360,'Revised Apr12-May13Forecast'!BS$5:BS$62)</f>
        <v>0</v>
      </c>
      <c r="AD360" s="747">
        <f>SUMIF('Revised Apr12-May13Forecast'!$H$5:$H$62,Adjustments!$D360,'Revised Apr12-May13Forecast'!BT$5:BT$62)</f>
        <v>0</v>
      </c>
      <c r="AE360" s="747">
        <f>SUMIF('Revised Apr12-May13Forecast'!$H$5:$H$62,Adjustments!$D360,'Revised Apr12-May13Forecast'!BU$5:BU$62)</f>
        <v>0</v>
      </c>
      <c r="AF360" s="747">
        <f>SUMIF('Revised Apr12-May13Forecast'!$H$5:$H$62,Adjustments!$D360,'Revised Apr12-May13Forecast'!BV$5:BV$62)</f>
        <v>0</v>
      </c>
      <c r="AG360" s="747">
        <f>SUMIF('Revised Apr12-May13Forecast'!$H$5:$H$62,Adjustments!$D360,'Revised Apr12-May13Forecast'!BW$5:BW$62)</f>
        <v>0</v>
      </c>
      <c r="AH360" s="747">
        <f>SUMIF('Revised Apr12-May13Forecast'!$H$5:$H$62,Adjustments!$D360,'Revised Apr12-May13Forecast'!BX$5:BX$62)</f>
        <v>0</v>
      </c>
      <c r="AI360" s="719"/>
      <c r="AJ360" s="219"/>
    </row>
    <row r="361" spans="1:36" s="14" customFormat="1">
      <c r="A361" s="1175"/>
      <c r="C361" s="3" t="s">
        <v>27</v>
      </c>
      <c r="D361" s="2" t="s">
        <v>161</v>
      </c>
      <c r="E361" s="2" t="s">
        <v>103</v>
      </c>
      <c r="F361" s="14" t="s">
        <v>3526</v>
      </c>
      <c r="G361" s="774" t="s">
        <v>354</v>
      </c>
      <c r="H361" s="792" t="s">
        <v>3527</v>
      </c>
      <c r="I361" s="2" t="s">
        <v>3523</v>
      </c>
      <c r="J361" s="2" t="str">
        <f t="shared" si="27"/>
        <v>AINTPWA/Plant Adds/Revised Apr 12 to May 13/Retirement Calc</v>
      </c>
      <c r="K361" s="73"/>
      <c r="L361" s="73"/>
      <c r="M361" s="802"/>
      <c r="N361" s="802"/>
      <c r="O361" s="802"/>
      <c r="P361" s="802"/>
      <c r="Q361" s="802"/>
      <c r="R361" s="802"/>
      <c r="S361" s="802"/>
      <c r="T361" s="802"/>
      <c r="U361" s="747">
        <f>SUMIF('Revised Apr12-May13Forecast'!$H$5:$H$62,Adjustments!$D361,'Revised Apr12-May13Forecast'!BK$5:BK$62)</f>
        <v>0</v>
      </c>
      <c r="V361" s="747">
        <f>SUMIF('Revised Apr12-May13Forecast'!$H$5:$H$62,Adjustments!$D361,'Revised Apr12-May13Forecast'!BL$5:BL$62)</f>
        <v>0</v>
      </c>
      <c r="W361" s="747">
        <f>SUMIF('Revised Apr12-May13Forecast'!$H$5:$H$62,Adjustments!$D361,'Revised Apr12-May13Forecast'!BM$5:BM$62)</f>
        <v>0</v>
      </c>
      <c r="X361" s="747">
        <f>SUMIF('Revised Apr12-May13Forecast'!$H$5:$H$62,Adjustments!$D361,'Revised Apr12-May13Forecast'!BN$5:BN$62)</f>
        <v>0</v>
      </c>
      <c r="Y361" s="747">
        <f>SUMIF('Revised Apr12-May13Forecast'!$H$5:$H$62,Adjustments!$D361,'Revised Apr12-May13Forecast'!BO$5:BO$62)</f>
        <v>0</v>
      </c>
      <c r="Z361" s="747">
        <f>SUMIF('Revised Apr12-May13Forecast'!$H$5:$H$62,Adjustments!$D361,'Revised Apr12-May13Forecast'!BP$5:BP$62)</f>
        <v>0</v>
      </c>
      <c r="AA361" s="747">
        <f>SUMIF('Revised Apr12-May13Forecast'!$H$5:$H$62,Adjustments!$D361,'Revised Apr12-May13Forecast'!BQ$5:BQ$62)</f>
        <v>0</v>
      </c>
      <c r="AB361" s="747">
        <f>SUMIF('Revised Apr12-May13Forecast'!$H$5:$H$62,Adjustments!$D361,'Revised Apr12-May13Forecast'!BR$5:BR$62)</f>
        <v>0</v>
      </c>
      <c r="AC361" s="747">
        <f>SUMIF('Revised Apr12-May13Forecast'!$H$5:$H$62,Adjustments!$D361,'Revised Apr12-May13Forecast'!BS$5:BS$62)</f>
        <v>0</v>
      </c>
      <c r="AD361" s="747">
        <f>SUMIF('Revised Apr12-May13Forecast'!$H$5:$H$62,Adjustments!$D361,'Revised Apr12-May13Forecast'!BT$5:BT$62)</f>
        <v>0</v>
      </c>
      <c r="AE361" s="747">
        <f>SUMIF('Revised Apr12-May13Forecast'!$H$5:$H$62,Adjustments!$D361,'Revised Apr12-May13Forecast'!BU$5:BU$62)</f>
        <v>0</v>
      </c>
      <c r="AF361" s="747">
        <f>SUMIF('Revised Apr12-May13Forecast'!$H$5:$H$62,Adjustments!$D361,'Revised Apr12-May13Forecast'!BV$5:BV$62)</f>
        <v>0</v>
      </c>
      <c r="AG361" s="747">
        <f>SUMIF('Revised Apr12-May13Forecast'!$H$5:$H$62,Adjustments!$D361,'Revised Apr12-May13Forecast'!BW$5:BW$62)</f>
        <v>0</v>
      </c>
      <c r="AH361" s="747">
        <f>SUMIF('Revised Apr12-May13Forecast'!$H$5:$H$62,Adjustments!$D361,'Revised Apr12-May13Forecast'!BX$5:BX$62)</f>
        <v>0</v>
      </c>
      <c r="AI361" s="719"/>
      <c r="AJ361" s="219"/>
    </row>
    <row r="362" spans="1:36" s="14" customFormat="1">
      <c r="A362" s="1175"/>
      <c r="C362" s="3" t="s">
        <v>29</v>
      </c>
      <c r="D362" s="2" t="s">
        <v>162</v>
      </c>
      <c r="E362" s="2" t="s">
        <v>104</v>
      </c>
      <c r="F362" s="14" t="s">
        <v>3526</v>
      </c>
      <c r="G362" s="774" t="s">
        <v>354</v>
      </c>
      <c r="H362" s="792" t="s">
        <v>3527</v>
      </c>
      <c r="I362" s="2" t="s">
        <v>3523</v>
      </c>
      <c r="J362" s="2" t="str">
        <f t="shared" si="27"/>
        <v>AINTPWYP/Plant Adds/Revised Apr 12 to May 13/Retirement Calc</v>
      </c>
      <c r="K362" s="73"/>
      <c r="L362" s="73"/>
      <c r="M362" s="802"/>
      <c r="N362" s="802"/>
      <c r="O362" s="802"/>
      <c r="P362" s="802"/>
      <c r="Q362" s="802"/>
      <c r="R362" s="802"/>
      <c r="S362" s="802"/>
      <c r="T362" s="802"/>
      <c r="U362" s="747">
        <f>SUMIF('Revised Apr12-May13Forecast'!$H$5:$H$62,Adjustments!$D362,'Revised Apr12-May13Forecast'!BK$5:BK$62)</f>
        <v>0</v>
      </c>
      <c r="V362" s="747">
        <f>SUMIF('Revised Apr12-May13Forecast'!$H$5:$H$62,Adjustments!$D362,'Revised Apr12-May13Forecast'!BL$5:BL$62)</f>
        <v>0</v>
      </c>
      <c r="W362" s="747">
        <f>SUMIF('Revised Apr12-May13Forecast'!$H$5:$H$62,Adjustments!$D362,'Revised Apr12-May13Forecast'!BM$5:BM$62)</f>
        <v>0</v>
      </c>
      <c r="X362" s="747">
        <f>SUMIF('Revised Apr12-May13Forecast'!$H$5:$H$62,Adjustments!$D362,'Revised Apr12-May13Forecast'!BN$5:BN$62)</f>
        <v>0</v>
      </c>
      <c r="Y362" s="747">
        <f>SUMIF('Revised Apr12-May13Forecast'!$H$5:$H$62,Adjustments!$D362,'Revised Apr12-May13Forecast'!BO$5:BO$62)</f>
        <v>0</v>
      </c>
      <c r="Z362" s="747">
        <f>SUMIF('Revised Apr12-May13Forecast'!$H$5:$H$62,Adjustments!$D362,'Revised Apr12-May13Forecast'!BP$5:BP$62)</f>
        <v>0</v>
      </c>
      <c r="AA362" s="747">
        <f>SUMIF('Revised Apr12-May13Forecast'!$H$5:$H$62,Adjustments!$D362,'Revised Apr12-May13Forecast'!BQ$5:BQ$62)</f>
        <v>0</v>
      </c>
      <c r="AB362" s="747">
        <f>SUMIF('Revised Apr12-May13Forecast'!$H$5:$H$62,Adjustments!$D362,'Revised Apr12-May13Forecast'!BR$5:BR$62)</f>
        <v>0</v>
      </c>
      <c r="AC362" s="747">
        <f>SUMIF('Revised Apr12-May13Forecast'!$H$5:$H$62,Adjustments!$D362,'Revised Apr12-May13Forecast'!BS$5:BS$62)</f>
        <v>0</v>
      </c>
      <c r="AD362" s="747">
        <f>SUMIF('Revised Apr12-May13Forecast'!$H$5:$H$62,Adjustments!$D362,'Revised Apr12-May13Forecast'!BT$5:BT$62)</f>
        <v>0</v>
      </c>
      <c r="AE362" s="747">
        <f>SUMIF('Revised Apr12-May13Forecast'!$H$5:$H$62,Adjustments!$D362,'Revised Apr12-May13Forecast'!BU$5:BU$62)</f>
        <v>0</v>
      </c>
      <c r="AF362" s="747">
        <f>SUMIF('Revised Apr12-May13Forecast'!$H$5:$H$62,Adjustments!$D362,'Revised Apr12-May13Forecast'!BV$5:BV$62)</f>
        <v>0</v>
      </c>
      <c r="AG362" s="747">
        <f>SUMIF('Revised Apr12-May13Forecast'!$H$5:$H$62,Adjustments!$D362,'Revised Apr12-May13Forecast'!BW$5:BW$62)</f>
        <v>0</v>
      </c>
      <c r="AH362" s="747">
        <f>SUMIF('Revised Apr12-May13Forecast'!$H$5:$H$62,Adjustments!$D362,'Revised Apr12-May13Forecast'!BX$5:BX$62)</f>
        <v>0</v>
      </c>
      <c r="AI362" s="719"/>
      <c r="AJ362" s="219"/>
    </row>
    <row r="363" spans="1:36" s="14" customFormat="1">
      <c r="A363" s="1175"/>
      <c r="C363" s="3" t="s">
        <v>35</v>
      </c>
      <c r="D363" s="2" t="s">
        <v>163</v>
      </c>
      <c r="E363" s="2" t="s">
        <v>105</v>
      </c>
      <c r="F363" s="14" t="s">
        <v>3526</v>
      </c>
      <c r="G363" s="774" t="s">
        <v>354</v>
      </c>
      <c r="H363" s="792" t="s">
        <v>3527</v>
      </c>
      <c r="I363" s="2" t="s">
        <v>3523</v>
      </c>
      <c r="J363" s="2" t="str">
        <f t="shared" si="27"/>
        <v>AINTPWYU/Plant Adds/Revised Apr 12 to May 13/Retirement Calc</v>
      </c>
      <c r="K363" s="73"/>
      <c r="L363" s="73"/>
      <c r="M363" s="802"/>
      <c r="N363" s="802"/>
      <c r="O363" s="802"/>
      <c r="P363" s="802"/>
      <c r="Q363" s="802"/>
      <c r="R363" s="802"/>
      <c r="S363" s="802"/>
      <c r="T363" s="802"/>
      <c r="U363" s="747">
        <f>SUMIF('Revised Apr12-May13Forecast'!$H$5:$H$62,Adjustments!$D363,'Revised Apr12-May13Forecast'!BK$5:BK$62)</f>
        <v>0</v>
      </c>
      <c r="V363" s="747">
        <f>SUMIF('Revised Apr12-May13Forecast'!$H$5:$H$62,Adjustments!$D363,'Revised Apr12-May13Forecast'!BL$5:BL$62)</f>
        <v>0</v>
      </c>
      <c r="W363" s="747">
        <f>SUMIF('Revised Apr12-May13Forecast'!$H$5:$H$62,Adjustments!$D363,'Revised Apr12-May13Forecast'!BM$5:BM$62)</f>
        <v>0</v>
      </c>
      <c r="X363" s="747">
        <f>SUMIF('Revised Apr12-May13Forecast'!$H$5:$H$62,Adjustments!$D363,'Revised Apr12-May13Forecast'!BN$5:BN$62)</f>
        <v>0</v>
      </c>
      <c r="Y363" s="747">
        <f>SUMIF('Revised Apr12-May13Forecast'!$H$5:$H$62,Adjustments!$D363,'Revised Apr12-May13Forecast'!BO$5:BO$62)</f>
        <v>0</v>
      </c>
      <c r="Z363" s="747">
        <f>SUMIF('Revised Apr12-May13Forecast'!$H$5:$H$62,Adjustments!$D363,'Revised Apr12-May13Forecast'!BP$5:BP$62)</f>
        <v>0</v>
      </c>
      <c r="AA363" s="747">
        <f>SUMIF('Revised Apr12-May13Forecast'!$H$5:$H$62,Adjustments!$D363,'Revised Apr12-May13Forecast'!BQ$5:BQ$62)</f>
        <v>0</v>
      </c>
      <c r="AB363" s="747">
        <f>SUMIF('Revised Apr12-May13Forecast'!$H$5:$H$62,Adjustments!$D363,'Revised Apr12-May13Forecast'!BR$5:BR$62)</f>
        <v>0</v>
      </c>
      <c r="AC363" s="747">
        <f>SUMIF('Revised Apr12-May13Forecast'!$H$5:$H$62,Adjustments!$D363,'Revised Apr12-May13Forecast'!BS$5:BS$62)</f>
        <v>0</v>
      </c>
      <c r="AD363" s="747">
        <f>SUMIF('Revised Apr12-May13Forecast'!$H$5:$H$62,Adjustments!$D363,'Revised Apr12-May13Forecast'!BT$5:BT$62)</f>
        <v>0</v>
      </c>
      <c r="AE363" s="747">
        <f>SUMIF('Revised Apr12-May13Forecast'!$H$5:$H$62,Adjustments!$D363,'Revised Apr12-May13Forecast'!BU$5:BU$62)</f>
        <v>0</v>
      </c>
      <c r="AF363" s="747">
        <f>SUMIF('Revised Apr12-May13Forecast'!$H$5:$H$62,Adjustments!$D363,'Revised Apr12-May13Forecast'!BV$5:BV$62)</f>
        <v>0</v>
      </c>
      <c r="AG363" s="747">
        <f>SUMIF('Revised Apr12-May13Forecast'!$H$5:$H$62,Adjustments!$D363,'Revised Apr12-May13Forecast'!BW$5:BW$62)</f>
        <v>0</v>
      </c>
      <c r="AH363" s="747">
        <f>SUMIF('Revised Apr12-May13Forecast'!$H$5:$H$62,Adjustments!$D363,'Revised Apr12-May13Forecast'!BX$5:BX$62)</f>
        <v>0</v>
      </c>
      <c r="AI363" s="719"/>
      <c r="AJ363" s="219"/>
    </row>
    <row r="364" spans="1:36" s="14" customFormat="1">
      <c r="A364" s="1175"/>
      <c r="C364" s="16"/>
      <c r="G364" s="774" t="s">
        <v>354</v>
      </c>
      <c r="H364" s="792" t="s">
        <v>3528</v>
      </c>
      <c r="I364" s="2" t="s">
        <v>3523</v>
      </c>
      <c r="J364" s="2" t="str">
        <f t="shared" si="27"/>
        <v>/Plant Adds/Revised Apr 12 to May 14/Retirement Calc</v>
      </c>
      <c r="K364" s="13"/>
      <c r="M364" s="719"/>
      <c r="N364" s="719"/>
      <c r="O364" s="719"/>
      <c r="P364" s="719"/>
      <c r="Q364" s="719"/>
      <c r="R364" s="719"/>
      <c r="S364" s="719"/>
      <c r="T364" s="719"/>
      <c r="U364" s="747">
        <f>SUMIF('Revised Apr12-May13Forecast'!$H$5:$H$62,Adjustments!$D364,'Revised Apr12-May13Forecast'!BK$5:BK$62)</f>
        <v>0</v>
      </c>
      <c r="V364" s="747">
        <f>SUMIF('Revised Apr12-May13Forecast'!$H$5:$H$62,Adjustments!$D364,'Revised Apr12-May13Forecast'!BL$5:BL$62)</f>
        <v>0</v>
      </c>
      <c r="W364" s="747">
        <f>SUMIF('Revised Apr12-May13Forecast'!$H$5:$H$62,Adjustments!$D364,'Revised Apr12-May13Forecast'!BM$5:BM$62)</f>
        <v>0</v>
      </c>
      <c r="X364" s="747">
        <f>SUMIF('Revised Apr12-May13Forecast'!$H$5:$H$62,Adjustments!$D364,'Revised Apr12-May13Forecast'!BN$5:BN$62)</f>
        <v>0</v>
      </c>
      <c r="Y364" s="747">
        <f>SUMIF('Revised Apr12-May13Forecast'!$H$5:$H$62,Adjustments!$D364,'Revised Apr12-May13Forecast'!BO$5:BO$62)</f>
        <v>0</v>
      </c>
      <c r="Z364" s="747">
        <f>SUMIF('Revised Apr12-May13Forecast'!$H$5:$H$62,Adjustments!$D364,'Revised Apr12-May13Forecast'!BP$5:BP$62)</f>
        <v>0</v>
      </c>
      <c r="AA364" s="747">
        <f>SUMIF('Revised Apr12-May13Forecast'!$H$5:$H$62,Adjustments!$D364,'Revised Apr12-May13Forecast'!BQ$5:BQ$62)</f>
        <v>0</v>
      </c>
      <c r="AB364" s="747">
        <f>SUMIF('Revised Apr12-May13Forecast'!$H$5:$H$62,Adjustments!$D364,'Revised Apr12-May13Forecast'!BR$5:BR$62)</f>
        <v>0</v>
      </c>
      <c r="AC364" s="747">
        <f>SUMIF('Revised Apr12-May13Forecast'!$H$5:$H$62,Adjustments!$D364,'Revised Apr12-May13Forecast'!BS$5:BS$62)</f>
        <v>0</v>
      </c>
      <c r="AD364" s="747">
        <f>SUMIF('Revised Apr12-May13Forecast'!$H$5:$H$62,Adjustments!$D364,'Revised Apr12-May13Forecast'!BT$5:BT$62)</f>
        <v>0</v>
      </c>
      <c r="AE364" s="747">
        <f>SUMIF('Revised Apr12-May13Forecast'!$H$5:$H$62,Adjustments!$D364,'Revised Apr12-May13Forecast'!BU$5:BU$62)</f>
        <v>0</v>
      </c>
      <c r="AF364" s="747">
        <f>SUMIF('Revised Apr12-May13Forecast'!$H$5:$H$62,Adjustments!$D364,'Revised Apr12-May13Forecast'!BV$5:BV$62)</f>
        <v>0</v>
      </c>
      <c r="AG364" s="747">
        <f>SUMIF('Revised Apr12-May13Forecast'!$H$5:$H$62,Adjustments!$D364,'Revised Apr12-May13Forecast'!BW$5:BW$62)</f>
        <v>0</v>
      </c>
      <c r="AH364" s="747">
        <f>SUMIF('Revised Apr12-May13Forecast'!$H$5:$H$62,Adjustments!$D364,'Revised Apr12-May13Forecast'!BX$5:BX$62)</f>
        <v>0</v>
      </c>
      <c r="AI364" s="719"/>
      <c r="AJ364" s="219"/>
    </row>
    <row r="365" spans="1:36" s="14" customFormat="1">
      <c r="A365" s="1175"/>
      <c r="C365" s="16"/>
      <c r="G365" s="774" t="s">
        <v>354</v>
      </c>
      <c r="H365" s="792" t="s">
        <v>3529</v>
      </c>
      <c r="I365" s="2" t="s">
        <v>3523</v>
      </c>
      <c r="J365" s="2" t="str">
        <f t="shared" si="27"/>
        <v>/Plant Adds/Revised Apr 12 to May 15/Retirement Calc</v>
      </c>
      <c r="K365" s="13"/>
      <c r="M365" s="719"/>
      <c r="N365" s="719"/>
      <c r="O365" s="719"/>
      <c r="P365" s="719"/>
      <c r="Q365" s="719"/>
      <c r="R365" s="719"/>
      <c r="S365" s="719"/>
      <c r="T365" s="719"/>
      <c r="U365" s="747">
        <f>SUMIF('Revised Apr12-May13Forecast'!$H$5:$H$62,Adjustments!$D365,'Revised Apr12-May13Forecast'!BK$5:BK$62)</f>
        <v>0</v>
      </c>
      <c r="V365" s="747">
        <f>SUMIF('Revised Apr12-May13Forecast'!$H$5:$H$62,Adjustments!$D365,'Revised Apr12-May13Forecast'!BL$5:BL$62)</f>
        <v>0</v>
      </c>
      <c r="W365" s="747">
        <f>SUMIF('Revised Apr12-May13Forecast'!$H$5:$H$62,Adjustments!$D365,'Revised Apr12-May13Forecast'!BM$5:BM$62)</f>
        <v>0</v>
      </c>
      <c r="X365" s="747">
        <f>SUMIF('Revised Apr12-May13Forecast'!$H$5:$H$62,Adjustments!$D365,'Revised Apr12-May13Forecast'!BN$5:BN$62)</f>
        <v>0</v>
      </c>
      <c r="Y365" s="747">
        <f>SUMIF('Revised Apr12-May13Forecast'!$H$5:$H$62,Adjustments!$D365,'Revised Apr12-May13Forecast'!BO$5:BO$62)</f>
        <v>0</v>
      </c>
      <c r="Z365" s="747">
        <f>SUMIF('Revised Apr12-May13Forecast'!$H$5:$H$62,Adjustments!$D365,'Revised Apr12-May13Forecast'!BP$5:BP$62)</f>
        <v>0</v>
      </c>
      <c r="AA365" s="747">
        <f>SUMIF('Revised Apr12-May13Forecast'!$H$5:$H$62,Adjustments!$D365,'Revised Apr12-May13Forecast'!BQ$5:BQ$62)</f>
        <v>0</v>
      </c>
      <c r="AB365" s="747">
        <f>SUMIF('Revised Apr12-May13Forecast'!$H$5:$H$62,Adjustments!$D365,'Revised Apr12-May13Forecast'!BR$5:BR$62)</f>
        <v>0</v>
      </c>
      <c r="AC365" s="747">
        <f>SUMIF('Revised Apr12-May13Forecast'!$H$5:$H$62,Adjustments!$D365,'Revised Apr12-May13Forecast'!BS$5:BS$62)</f>
        <v>0</v>
      </c>
      <c r="AD365" s="747">
        <f>SUMIF('Revised Apr12-May13Forecast'!$H$5:$H$62,Adjustments!$D365,'Revised Apr12-May13Forecast'!BT$5:BT$62)</f>
        <v>0</v>
      </c>
      <c r="AE365" s="747">
        <f>SUMIF('Revised Apr12-May13Forecast'!$H$5:$H$62,Adjustments!$D365,'Revised Apr12-May13Forecast'!BU$5:BU$62)</f>
        <v>0</v>
      </c>
      <c r="AF365" s="747">
        <f>SUMIF('Revised Apr12-May13Forecast'!$H$5:$H$62,Adjustments!$D365,'Revised Apr12-May13Forecast'!BV$5:BV$62)</f>
        <v>0</v>
      </c>
      <c r="AG365" s="747">
        <f>SUMIF('Revised Apr12-May13Forecast'!$H$5:$H$62,Adjustments!$D365,'Revised Apr12-May13Forecast'!BW$5:BW$62)</f>
        <v>0</v>
      </c>
      <c r="AH365" s="747">
        <f>SUMIF('Revised Apr12-May13Forecast'!$H$5:$H$62,Adjustments!$D365,'Revised Apr12-May13Forecast'!BX$5:BX$62)</f>
        <v>0</v>
      </c>
      <c r="AI365" s="719"/>
      <c r="AJ365" s="219"/>
    </row>
    <row r="366" spans="1:36" s="14" customFormat="1">
      <c r="A366" s="1175"/>
      <c r="C366" s="16"/>
      <c r="G366" s="774" t="s">
        <v>354</v>
      </c>
      <c r="H366" s="792" t="s">
        <v>3530</v>
      </c>
      <c r="I366" s="2" t="s">
        <v>3523</v>
      </c>
      <c r="J366" s="2" t="str">
        <f t="shared" si="27"/>
        <v>/Plant Adds/Revised Apr 12 to May 16/Retirement Calc</v>
      </c>
      <c r="K366" s="13"/>
      <c r="M366" s="719"/>
      <c r="N366" s="719"/>
      <c r="O366" s="719"/>
      <c r="P366" s="719"/>
      <c r="Q366" s="719"/>
      <c r="R366" s="719"/>
      <c r="S366" s="719"/>
      <c r="T366" s="719"/>
      <c r="U366" s="747">
        <f>SUMIF('Revised Apr12-May13Forecast'!$H$5:$H$62,Adjustments!$D366,'Revised Apr12-May13Forecast'!BK$5:BK$62)</f>
        <v>0</v>
      </c>
      <c r="V366" s="747">
        <f>SUMIF('Revised Apr12-May13Forecast'!$H$5:$H$62,Adjustments!$D366,'Revised Apr12-May13Forecast'!BL$5:BL$62)</f>
        <v>0</v>
      </c>
      <c r="W366" s="747">
        <f>SUMIF('Revised Apr12-May13Forecast'!$H$5:$H$62,Adjustments!$D366,'Revised Apr12-May13Forecast'!BM$5:BM$62)</f>
        <v>0</v>
      </c>
      <c r="X366" s="747">
        <f>SUMIF('Revised Apr12-May13Forecast'!$H$5:$H$62,Adjustments!$D366,'Revised Apr12-May13Forecast'!BN$5:BN$62)</f>
        <v>0</v>
      </c>
      <c r="Y366" s="747">
        <f>SUMIF('Revised Apr12-May13Forecast'!$H$5:$H$62,Adjustments!$D366,'Revised Apr12-May13Forecast'!BO$5:BO$62)</f>
        <v>0</v>
      </c>
      <c r="Z366" s="747">
        <f>SUMIF('Revised Apr12-May13Forecast'!$H$5:$H$62,Adjustments!$D366,'Revised Apr12-May13Forecast'!BP$5:BP$62)</f>
        <v>0</v>
      </c>
      <c r="AA366" s="747">
        <f>SUMIF('Revised Apr12-May13Forecast'!$H$5:$H$62,Adjustments!$D366,'Revised Apr12-May13Forecast'!BQ$5:BQ$62)</f>
        <v>0</v>
      </c>
      <c r="AB366" s="747">
        <f>SUMIF('Revised Apr12-May13Forecast'!$H$5:$H$62,Adjustments!$D366,'Revised Apr12-May13Forecast'!BR$5:BR$62)</f>
        <v>0</v>
      </c>
      <c r="AC366" s="747">
        <f>SUMIF('Revised Apr12-May13Forecast'!$H$5:$H$62,Adjustments!$D366,'Revised Apr12-May13Forecast'!BS$5:BS$62)</f>
        <v>0</v>
      </c>
      <c r="AD366" s="747">
        <f>SUMIF('Revised Apr12-May13Forecast'!$H$5:$H$62,Adjustments!$D366,'Revised Apr12-May13Forecast'!BT$5:BT$62)</f>
        <v>0</v>
      </c>
      <c r="AE366" s="747">
        <f>SUMIF('Revised Apr12-May13Forecast'!$H$5:$H$62,Adjustments!$D366,'Revised Apr12-May13Forecast'!BU$5:BU$62)</f>
        <v>0</v>
      </c>
      <c r="AF366" s="747">
        <f>SUMIF('Revised Apr12-May13Forecast'!$H$5:$H$62,Adjustments!$D366,'Revised Apr12-May13Forecast'!BV$5:BV$62)</f>
        <v>0</v>
      </c>
      <c r="AG366" s="747">
        <f>SUMIF('Revised Apr12-May13Forecast'!$H$5:$H$62,Adjustments!$D366,'Revised Apr12-May13Forecast'!BW$5:BW$62)</f>
        <v>0</v>
      </c>
      <c r="AH366" s="747">
        <f>SUMIF('Revised Apr12-May13Forecast'!$H$5:$H$62,Adjustments!$D366,'Revised Apr12-May13Forecast'!BX$5:BX$62)</f>
        <v>0</v>
      </c>
      <c r="AI366" s="719"/>
      <c r="AJ366" s="219"/>
    </row>
    <row r="367" spans="1:36" s="14" customFormat="1" ht="13.5" thickBot="1">
      <c r="A367" s="1175"/>
      <c r="C367" s="16"/>
      <c r="G367" s="774" t="s">
        <v>354</v>
      </c>
      <c r="H367" s="213"/>
      <c r="I367" s="2" t="s">
        <v>3523</v>
      </c>
      <c r="J367"/>
      <c r="K367" s="19">
        <f>SUM(K309:K366)</f>
        <v>0</v>
      </c>
      <c r="L367" s="19">
        <f t="shared" ref="L367:AH367" si="28">SUM(L309:L366)</f>
        <v>0</v>
      </c>
      <c r="M367" s="19">
        <f t="shared" si="28"/>
        <v>0</v>
      </c>
      <c r="N367" s="19">
        <f t="shared" si="28"/>
        <v>0</v>
      </c>
      <c r="O367" s="19">
        <f t="shared" si="28"/>
        <v>0</v>
      </c>
      <c r="P367" s="19">
        <f t="shared" si="28"/>
        <v>0</v>
      </c>
      <c r="Q367" s="19">
        <f t="shared" si="28"/>
        <v>0</v>
      </c>
      <c r="R367" s="19">
        <f t="shared" si="28"/>
        <v>0</v>
      </c>
      <c r="S367" s="19">
        <f t="shared" si="28"/>
        <v>0</v>
      </c>
      <c r="T367" s="19">
        <f t="shared" si="28"/>
        <v>0</v>
      </c>
      <c r="U367" s="19">
        <f>SUM(U248:U366)</f>
        <v>429489554.31056416</v>
      </c>
      <c r="V367" s="19">
        <f t="shared" si="28"/>
        <v>246006511.30113378</v>
      </c>
      <c r="W367" s="19">
        <f t="shared" si="28"/>
        <v>72929479.754821137</v>
      </c>
      <c r="X367" s="19">
        <f t="shared" si="28"/>
        <v>72562252.100453109</v>
      </c>
      <c r="Y367" s="19">
        <f t="shared" si="28"/>
        <v>53496743.386224233</v>
      </c>
      <c r="Z367" s="19">
        <f t="shared" si="28"/>
        <v>118833756.51924233</v>
      </c>
      <c r="AA367" s="19">
        <f t="shared" si="28"/>
        <v>60362408.346229576</v>
      </c>
      <c r="AB367" s="19">
        <f t="shared" si="28"/>
        <v>81628814.38013427</v>
      </c>
      <c r="AC367" s="19">
        <f t="shared" si="28"/>
        <v>173266244.82799467</v>
      </c>
      <c r="AD367" s="19">
        <f t="shared" si="28"/>
        <v>22515867.332878422</v>
      </c>
      <c r="AE367" s="19">
        <f t="shared" si="28"/>
        <v>25840782.882766631</v>
      </c>
      <c r="AF367" s="19">
        <f t="shared" si="28"/>
        <v>40278659.283893198</v>
      </c>
      <c r="AG367" s="19">
        <f t="shared" si="28"/>
        <v>38027534.527701572</v>
      </c>
      <c r="AH367" s="19">
        <f t="shared" si="28"/>
        <v>496235988.47866744</v>
      </c>
      <c r="AI367" s="160">
        <f>SUM(K367:AH367)</f>
        <v>1931474597.4327044</v>
      </c>
      <c r="AJ367" s="219"/>
    </row>
    <row r="368" spans="1:36" s="14" customFormat="1" ht="13.5" thickTop="1">
      <c r="A368" s="1176"/>
      <c r="C368" s="16"/>
      <c r="G368" s="774" t="s">
        <v>354</v>
      </c>
      <c r="H368" s="213"/>
      <c r="M368" s="719"/>
      <c r="N368" s="719"/>
      <c r="O368" s="719"/>
      <c r="P368" s="719"/>
      <c r="Q368" s="719"/>
      <c r="R368" s="719"/>
      <c r="S368" s="719"/>
      <c r="T368" s="719"/>
      <c r="U368" s="719"/>
      <c r="V368" s="719"/>
      <c r="W368" s="719"/>
      <c r="X368" s="719"/>
      <c r="Y368" s="719"/>
      <c r="Z368" s="719"/>
      <c r="AA368" s="719"/>
      <c r="AB368" s="719"/>
      <c r="AC368" s="719"/>
      <c r="AD368" s="719"/>
      <c r="AE368" s="719"/>
      <c r="AF368" s="719"/>
      <c r="AG368" s="719"/>
      <c r="AH368" s="719"/>
      <c r="AI368" s="719"/>
      <c r="AJ368" s="219"/>
    </row>
    <row r="369" spans="1:36" s="14" customFormat="1">
      <c r="A369" s="746"/>
      <c r="B369" s="219"/>
      <c r="C369" s="221"/>
      <c r="D369" s="219"/>
      <c r="E369" s="219"/>
      <c r="F369" s="219"/>
      <c r="G369" s="775"/>
      <c r="H369" s="793"/>
      <c r="I369" s="219"/>
      <c r="J369" s="219"/>
      <c r="K369" s="219"/>
      <c r="L369" s="219"/>
      <c r="M369" s="691"/>
      <c r="N369" s="691"/>
      <c r="O369" s="691"/>
      <c r="P369" s="691"/>
      <c r="Q369" s="691"/>
      <c r="R369" s="691"/>
      <c r="S369" s="691"/>
      <c r="T369" s="691"/>
      <c r="U369" s="691"/>
      <c r="V369" s="691"/>
      <c r="W369" s="691"/>
      <c r="X369" s="691"/>
      <c r="Y369" s="691"/>
      <c r="Z369" s="691"/>
      <c r="AA369" s="691"/>
      <c r="AB369" s="691"/>
      <c r="AC369" s="691"/>
      <c r="AD369" s="691"/>
      <c r="AE369" s="691"/>
      <c r="AF369" s="691"/>
      <c r="AG369" s="691"/>
      <c r="AH369" s="691"/>
      <c r="AI369" s="691"/>
      <c r="AJ369" s="219"/>
    </row>
    <row r="370" spans="1:36" s="14" customFormat="1">
      <c r="A370" s="1177" t="s">
        <v>359</v>
      </c>
      <c r="C370" s="16"/>
      <c r="D370" s="2" t="s">
        <v>107</v>
      </c>
      <c r="E370" s="2" t="s">
        <v>49</v>
      </c>
      <c r="F370" s="14" t="s">
        <v>3563</v>
      </c>
      <c r="G370" s="774" t="s">
        <v>48</v>
      </c>
      <c r="H370" s="792" t="s">
        <v>358</v>
      </c>
      <c r="I370" s="2" t="s">
        <v>3523</v>
      </c>
      <c r="J370" s="2" t="str">
        <f>D370&amp;"/"&amp;G370&amp;"/"&amp;H370&amp;"/"&amp;I370</f>
        <v>DSTMPDGP/Retirements/Actuals/Retirement Calc</v>
      </c>
      <c r="K370" s="813">
        <v>-140096.20000000001</v>
      </c>
      <c r="L370" s="813">
        <v>-714639.73</v>
      </c>
      <c r="M370" s="814">
        <v>-7622807.8300000001</v>
      </c>
      <c r="N370" s="814">
        <v>-263159.38</v>
      </c>
      <c r="O370" s="814">
        <v>-1547438.7400000002</v>
      </c>
      <c r="P370" s="814">
        <v>-319731.53999999998</v>
      </c>
      <c r="Q370" s="814">
        <v>-94956.64</v>
      </c>
      <c r="R370" s="814">
        <v>-360089.01</v>
      </c>
      <c r="S370" s="814">
        <v>-618789.7699999999</v>
      </c>
      <c r="T370" s="802"/>
      <c r="U370" s="802"/>
      <c r="V370" s="802"/>
      <c r="W370" s="802"/>
      <c r="X370" s="802"/>
      <c r="Y370" s="802"/>
      <c r="Z370" s="802"/>
      <c r="AA370" s="802"/>
      <c r="AB370" s="802"/>
      <c r="AC370" s="802"/>
      <c r="AD370" s="802"/>
      <c r="AE370" s="802"/>
      <c r="AF370" s="802"/>
      <c r="AG370" s="802"/>
      <c r="AH370" s="719"/>
      <c r="AI370" s="719"/>
      <c r="AJ370" s="219"/>
    </row>
    <row r="371" spans="1:36" s="14" customFormat="1">
      <c r="A371" s="1178"/>
      <c r="C371" s="16"/>
      <c r="D371" s="2" t="s">
        <v>108</v>
      </c>
      <c r="E371" s="2" t="s">
        <v>50</v>
      </c>
      <c r="F371" s="14" t="s">
        <v>3563</v>
      </c>
      <c r="G371" s="774" t="s">
        <v>48</v>
      </c>
      <c r="H371" s="792" t="s">
        <v>358</v>
      </c>
      <c r="I371" s="2" t="s">
        <v>3523</v>
      </c>
      <c r="J371" s="2" t="str">
        <f t="shared" ref="J371:J426" si="29">D371&amp;"/"&amp;G371&amp;"/"&amp;H371&amp;"/"&amp;I371</f>
        <v>DSTMPDGU/Retirements/Actuals/Retirement Calc</v>
      </c>
      <c r="K371" s="813">
        <v>-608936.05000000005</v>
      </c>
      <c r="L371" s="813">
        <v>-217038.59000000003</v>
      </c>
      <c r="M371" s="814">
        <v>-301249.36</v>
      </c>
      <c r="N371" s="814">
        <v>-4383078.21</v>
      </c>
      <c r="O371" s="814">
        <v>-1399001.13</v>
      </c>
      <c r="P371" s="814">
        <v>-3921606.8000000003</v>
      </c>
      <c r="Q371" s="814">
        <v>-116666.48999999999</v>
      </c>
      <c r="R371" s="814">
        <v>-2210168.4199999995</v>
      </c>
      <c r="S371" s="814">
        <v>-2804179.9699999997</v>
      </c>
      <c r="T371" s="802"/>
      <c r="U371" s="802"/>
      <c r="V371" s="802"/>
      <c r="W371" s="802"/>
      <c r="X371" s="802"/>
      <c r="Y371" s="802"/>
      <c r="Z371" s="802"/>
      <c r="AA371" s="802"/>
      <c r="AB371" s="802"/>
      <c r="AC371" s="802"/>
      <c r="AD371" s="802"/>
      <c r="AE371" s="802"/>
      <c r="AF371" s="802"/>
      <c r="AG371" s="802"/>
      <c r="AH371" s="719"/>
      <c r="AI371" s="719"/>
      <c r="AJ371" s="219"/>
    </row>
    <row r="372" spans="1:36" s="14" customFormat="1">
      <c r="A372" s="1178"/>
      <c r="C372" s="16"/>
      <c r="D372" s="2" t="s">
        <v>109</v>
      </c>
      <c r="E372" s="2" t="s">
        <v>51</v>
      </c>
      <c r="F372" s="14" t="s">
        <v>3563</v>
      </c>
      <c r="G372" s="774" t="s">
        <v>48</v>
      </c>
      <c r="H372" s="792" t="s">
        <v>358</v>
      </c>
      <c r="I372" s="2" t="s">
        <v>3523</v>
      </c>
      <c r="J372" s="2" t="str">
        <f t="shared" si="29"/>
        <v>DSTMPSG/Retirements/Actuals/Retirement Calc</v>
      </c>
      <c r="K372" s="813">
        <v>-2879580.69</v>
      </c>
      <c r="L372" s="813">
        <v>-270749.94</v>
      </c>
      <c r="M372" s="814">
        <v>-9373012.4300000016</v>
      </c>
      <c r="N372" s="814">
        <v>-1317350.33</v>
      </c>
      <c r="O372" s="814">
        <v>-2096886.6099999999</v>
      </c>
      <c r="P372" s="814">
        <v>-1052796.2099999997</v>
      </c>
      <c r="Q372" s="814">
        <v>-2957961.5400000005</v>
      </c>
      <c r="R372" s="814">
        <v>-1552065.51</v>
      </c>
      <c r="S372" s="814">
        <v>-4015054.8499999996</v>
      </c>
      <c r="T372" s="802"/>
      <c r="U372" s="802"/>
      <c r="V372" s="802"/>
      <c r="W372" s="802"/>
      <c r="X372" s="802"/>
      <c r="Y372" s="802"/>
      <c r="Z372" s="802"/>
      <c r="AA372" s="802"/>
      <c r="AB372" s="802"/>
      <c r="AC372" s="802"/>
      <c r="AD372" s="802"/>
      <c r="AE372" s="802"/>
      <c r="AF372" s="802"/>
      <c r="AG372" s="802"/>
      <c r="AH372" s="719"/>
      <c r="AI372" s="719"/>
      <c r="AJ372" s="219"/>
    </row>
    <row r="373" spans="1:36" s="14" customFormat="1">
      <c r="A373" s="1178"/>
      <c r="C373" s="16"/>
      <c r="D373" s="2" t="s">
        <v>110</v>
      </c>
      <c r="E373" s="2" t="s">
        <v>52</v>
      </c>
      <c r="F373" s="14" t="s">
        <v>3563</v>
      </c>
      <c r="G373" s="774" t="s">
        <v>48</v>
      </c>
      <c r="H373" s="792" t="s">
        <v>358</v>
      </c>
      <c r="I373" s="2" t="s">
        <v>3523</v>
      </c>
      <c r="J373" s="2" t="str">
        <f t="shared" si="29"/>
        <v>DSTMPRSG/Retirements/Actuals/Retirement Calc</v>
      </c>
      <c r="K373" s="813">
        <v>0</v>
      </c>
      <c r="L373" s="813">
        <v>0</v>
      </c>
      <c r="M373" s="814">
        <v>0</v>
      </c>
      <c r="N373" s="814">
        <v>0</v>
      </c>
      <c r="O373" s="814">
        <v>0</v>
      </c>
      <c r="P373" s="814">
        <v>0</v>
      </c>
      <c r="Q373" s="814">
        <v>0</v>
      </c>
      <c r="R373" s="814">
        <v>0</v>
      </c>
      <c r="S373" s="814">
        <v>0</v>
      </c>
      <c r="T373" s="802"/>
      <c r="U373" s="802"/>
      <c r="V373" s="802"/>
      <c r="W373" s="802"/>
      <c r="X373" s="802"/>
      <c r="Y373" s="802"/>
      <c r="Z373" s="802"/>
      <c r="AA373" s="802"/>
      <c r="AB373" s="802"/>
      <c r="AC373" s="802"/>
      <c r="AD373" s="802"/>
      <c r="AE373" s="802"/>
      <c r="AF373" s="802"/>
      <c r="AG373" s="802"/>
      <c r="AH373" s="719"/>
      <c r="AI373" s="719"/>
      <c r="AJ373" s="219"/>
    </row>
    <row r="374" spans="1:36" s="14" customFormat="1">
      <c r="A374" s="1178"/>
      <c r="C374" s="16"/>
      <c r="D374" s="2" t="s">
        <v>111</v>
      </c>
      <c r="E374" s="2" t="s">
        <v>53</v>
      </c>
      <c r="F374" s="14" t="s">
        <v>3563</v>
      </c>
      <c r="G374" s="774" t="s">
        <v>48</v>
      </c>
      <c r="H374" s="792" t="s">
        <v>358</v>
      </c>
      <c r="I374" s="2" t="s">
        <v>3523</v>
      </c>
      <c r="J374" s="2" t="str">
        <f t="shared" si="29"/>
        <v>DSTMPPCSG/Retirements/Actuals/Retirement Calc</v>
      </c>
      <c r="K374" s="813">
        <v>0</v>
      </c>
      <c r="L374" s="813">
        <v>0</v>
      </c>
      <c r="M374" s="814">
        <v>0</v>
      </c>
      <c r="N374" s="814">
        <v>0</v>
      </c>
      <c r="O374" s="814">
        <v>0</v>
      </c>
      <c r="P374" s="814">
        <v>0</v>
      </c>
      <c r="Q374" s="814">
        <v>0</v>
      </c>
      <c r="R374" s="814">
        <v>0</v>
      </c>
      <c r="S374" s="814">
        <v>0</v>
      </c>
      <c r="T374" s="802"/>
      <c r="U374" s="802"/>
      <c r="V374" s="802"/>
      <c r="W374" s="802"/>
      <c r="X374" s="802"/>
      <c r="Y374" s="802"/>
      <c r="Z374" s="802"/>
      <c r="AA374" s="802"/>
      <c r="AB374" s="802"/>
      <c r="AC374" s="802"/>
      <c r="AD374" s="802"/>
      <c r="AE374" s="802"/>
      <c r="AF374" s="802"/>
      <c r="AG374" s="802"/>
      <c r="AH374" s="719"/>
      <c r="AI374" s="719"/>
      <c r="AJ374" s="219"/>
    </row>
    <row r="375" spans="1:36" s="14" customFormat="1">
      <c r="A375" s="1178"/>
      <c r="C375" s="16"/>
      <c r="D375" s="2" t="s">
        <v>112</v>
      </c>
      <c r="E375" s="2" t="s">
        <v>54</v>
      </c>
      <c r="F375" s="14" t="s">
        <v>3563</v>
      </c>
      <c r="G375" s="774" t="s">
        <v>48</v>
      </c>
      <c r="H375" s="792" t="s">
        <v>358</v>
      </c>
      <c r="I375" s="2" t="s">
        <v>3523</v>
      </c>
      <c r="J375" s="2" t="str">
        <f t="shared" si="29"/>
        <v>DSTMPPCSSGCH/Retirements/Actuals/Retirement Calc</v>
      </c>
      <c r="K375" s="813">
        <v>0</v>
      </c>
      <c r="L375" s="813">
        <v>0</v>
      </c>
      <c r="M375" s="814">
        <v>0</v>
      </c>
      <c r="N375" s="814">
        <v>0</v>
      </c>
      <c r="O375" s="814">
        <v>0</v>
      </c>
      <c r="P375" s="814">
        <v>0</v>
      </c>
      <c r="Q375" s="814">
        <v>0</v>
      </c>
      <c r="R375" s="814">
        <v>0</v>
      </c>
      <c r="S375" s="814">
        <v>0</v>
      </c>
      <c r="T375" s="802"/>
      <c r="U375" s="802"/>
      <c r="V375" s="802"/>
      <c r="W375" s="802"/>
      <c r="X375" s="802"/>
      <c r="Y375" s="802"/>
      <c r="Z375" s="802"/>
      <c r="AA375" s="802"/>
      <c r="AB375" s="802"/>
      <c r="AC375" s="802"/>
      <c r="AD375" s="802"/>
      <c r="AE375" s="802"/>
      <c r="AF375" s="802"/>
      <c r="AG375" s="802"/>
      <c r="AH375" s="719"/>
      <c r="AI375" s="719"/>
      <c r="AJ375" s="219"/>
    </row>
    <row r="376" spans="1:36" s="14" customFormat="1">
      <c r="A376" s="1178"/>
      <c r="C376" s="16"/>
      <c r="D376" s="2" t="s">
        <v>113</v>
      </c>
      <c r="E376" s="2" t="s">
        <v>55</v>
      </c>
      <c r="F376" s="14" t="s">
        <v>3563</v>
      </c>
      <c r="G376" s="774" t="s">
        <v>48</v>
      </c>
      <c r="H376" s="792" t="s">
        <v>358</v>
      </c>
      <c r="I376" s="2" t="s">
        <v>3523</v>
      </c>
      <c r="J376" s="2" t="str">
        <f t="shared" si="29"/>
        <v>DSTMPSSGCH/Retirements/Actuals/Retirement Calc</v>
      </c>
      <c r="K376" s="813">
        <v>0</v>
      </c>
      <c r="L376" s="813">
        <v>0</v>
      </c>
      <c r="M376" s="814">
        <v>0</v>
      </c>
      <c r="N376" s="814">
        <v>0</v>
      </c>
      <c r="O376" s="814">
        <v>-85827.839999999997</v>
      </c>
      <c r="P376" s="814">
        <v>-2855966.41</v>
      </c>
      <c r="Q376" s="814">
        <v>0</v>
      </c>
      <c r="R376" s="814">
        <v>-242206</v>
      </c>
      <c r="S376" s="814">
        <v>0</v>
      </c>
      <c r="T376" s="802"/>
      <c r="U376" s="802"/>
      <c r="V376" s="802"/>
      <c r="W376" s="802"/>
      <c r="X376" s="802"/>
      <c r="Y376" s="802"/>
      <c r="Z376" s="802"/>
      <c r="AA376" s="802"/>
      <c r="AB376" s="802"/>
      <c r="AC376" s="802"/>
      <c r="AD376" s="802"/>
      <c r="AE376" s="802"/>
      <c r="AF376" s="802"/>
      <c r="AG376" s="802"/>
      <c r="AH376" s="719"/>
      <c r="AI376" s="719"/>
      <c r="AJ376" s="219"/>
    </row>
    <row r="377" spans="1:36" s="14" customFormat="1">
      <c r="A377" s="1178"/>
      <c r="C377" s="16"/>
      <c r="D377" s="2" t="s">
        <v>114</v>
      </c>
      <c r="E377" s="2" t="s">
        <v>56</v>
      </c>
      <c r="F377" s="14" t="s">
        <v>3563</v>
      </c>
      <c r="G377" s="774" t="s">
        <v>48</v>
      </c>
      <c r="H377" s="792" t="s">
        <v>358</v>
      </c>
      <c r="I377" s="2" t="s">
        <v>3523</v>
      </c>
      <c r="J377" s="2" t="str">
        <f t="shared" si="29"/>
        <v>DHYDPDGP/Retirements/Actuals/Retirement Calc</v>
      </c>
      <c r="K377" s="813">
        <v>-12658</v>
      </c>
      <c r="L377" s="813">
        <v>-7403.75</v>
      </c>
      <c r="M377" s="814">
        <v>-6639</v>
      </c>
      <c r="N377" s="814">
        <v>-2844667.7299999995</v>
      </c>
      <c r="O377" s="814">
        <v>-29479.739999999998</v>
      </c>
      <c r="P377" s="814">
        <v>-761870.15999999968</v>
      </c>
      <c r="Q377" s="814">
        <v>-268961</v>
      </c>
      <c r="R377" s="814">
        <v>-3570</v>
      </c>
      <c r="S377" s="814">
        <v>-89611.81</v>
      </c>
      <c r="T377" s="802"/>
      <c r="U377" s="802"/>
      <c r="V377" s="802"/>
      <c r="W377" s="802"/>
      <c r="X377" s="802"/>
      <c r="Y377" s="802"/>
      <c r="Z377" s="802"/>
      <c r="AA377" s="802"/>
      <c r="AB377" s="802"/>
      <c r="AC377" s="802"/>
      <c r="AD377" s="802"/>
      <c r="AE377" s="802"/>
      <c r="AF377" s="802"/>
      <c r="AG377" s="802"/>
      <c r="AH377" s="719"/>
      <c r="AI377" s="719"/>
      <c r="AJ377" s="219"/>
    </row>
    <row r="378" spans="1:36" s="14" customFormat="1">
      <c r="A378" s="1178"/>
      <c r="C378" s="16"/>
      <c r="D378" s="2" t="s">
        <v>115</v>
      </c>
      <c r="E378" s="2" t="s">
        <v>57</v>
      </c>
      <c r="F378" s="14" t="s">
        <v>3563</v>
      </c>
      <c r="G378" s="774" t="s">
        <v>48</v>
      </c>
      <c r="H378" s="792" t="s">
        <v>358</v>
      </c>
      <c r="I378" s="2" t="s">
        <v>3523</v>
      </c>
      <c r="J378" s="2" t="str">
        <f t="shared" si="29"/>
        <v>DHYDPDGU/Retirements/Actuals/Retirement Calc</v>
      </c>
      <c r="K378" s="813">
        <v>0</v>
      </c>
      <c r="L378" s="813">
        <v>-18344.100000000002</v>
      </c>
      <c r="M378" s="814">
        <v>-166142.34000000003</v>
      </c>
      <c r="N378" s="814">
        <v>0</v>
      </c>
      <c r="O378" s="814">
        <v>0</v>
      </c>
      <c r="P378" s="814">
        <v>-47654</v>
      </c>
      <c r="Q378" s="814">
        <v>0</v>
      </c>
      <c r="R378" s="814">
        <v>-6180.6</v>
      </c>
      <c r="S378" s="814">
        <v>-38661.24</v>
      </c>
      <c r="T378" s="802"/>
      <c r="U378" s="802"/>
      <c r="V378" s="802"/>
      <c r="W378" s="802"/>
      <c r="X378" s="802"/>
      <c r="Y378" s="802"/>
      <c r="Z378" s="802"/>
      <c r="AA378" s="802"/>
      <c r="AB378" s="802"/>
      <c r="AC378" s="802"/>
      <c r="AD378" s="802"/>
      <c r="AE378" s="802"/>
      <c r="AF378" s="802"/>
      <c r="AG378" s="802"/>
      <c r="AH378" s="719"/>
      <c r="AI378" s="719"/>
      <c r="AJ378" s="219"/>
    </row>
    <row r="379" spans="1:36" s="14" customFormat="1">
      <c r="A379" s="1178"/>
      <c r="C379" s="16"/>
      <c r="D379" s="2" t="s">
        <v>116</v>
      </c>
      <c r="E379" s="2" t="s">
        <v>58</v>
      </c>
      <c r="F379" s="14" t="s">
        <v>3563</v>
      </c>
      <c r="G379" s="774" t="s">
        <v>48</v>
      </c>
      <c r="H379" s="792" t="s">
        <v>358</v>
      </c>
      <c r="I379" s="2" t="s">
        <v>3523</v>
      </c>
      <c r="J379" s="2" t="str">
        <f t="shared" si="29"/>
        <v>DHYDPSG-P/Retirements/Actuals/Retirement Calc</v>
      </c>
      <c r="K379" s="813">
        <v>-21924.989999999998</v>
      </c>
      <c r="L379" s="813">
        <v>-73624.149999999994</v>
      </c>
      <c r="M379" s="814">
        <v>-3346</v>
      </c>
      <c r="N379" s="814">
        <v>-2665701.92</v>
      </c>
      <c r="O379" s="814">
        <v>-22585.65</v>
      </c>
      <c r="P379" s="814">
        <v>-102447.84999999999</v>
      </c>
      <c r="Q379" s="814">
        <v>-52105.01</v>
      </c>
      <c r="R379" s="814">
        <v>-38193</v>
      </c>
      <c r="S379" s="814">
        <v>-126130.98</v>
      </c>
      <c r="T379" s="802"/>
      <c r="U379" s="802"/>
      <c r="V379" s="802"/>
      <c r="W379" s="802"/>
      <c r="X379" s="802"/>
      <c r="Y379" s="802"/>
      <c r="Z379" s="802"/>
      <c r="AA379" s="802"/>
      <c r="AB379" s="802"/>
      <c r="AC379" s="802"/>
      <c r="AD379" s="802"/>
      <c r="AE379" s="802"/>
      <c r="AF379" s="802"/>
      <c r="AG379" s="802"/>
      <c r="AH379" s="719"/>
      <c r="AI379" s="719"/>
      <c r="AJ379" s="219"/>
    </row>
    <row r="380" spans="1:36" s="14" customFormat="1">
      <c r="A380" s="1178"/>
      <c r="C380" s="16"/>
      <c r="D380" s="2" t="s">
        <v>117</v>
      </c>
      <c r="E380" s="2" t="s">
        <v>59</v>
      </c>
      <c r="F380" s="14" t="s">
        <v>3563</v>
      </c>
      <c r="G380" s="774" t="s">
        <v>48</v>
      </c>
      <c r="H380" s="792" t="s">
        <v>358</v>
      </c>
      <c r="I380" s="2" t="s">
        <v>3523</v>
      </c>
      <c r="J380" s="2" t="str">
        <f t="shared" si="29"/>
        <v>DHYDPSG-U/Retirements/Actuals/Retirement Calc</v>
      </c>
      <c r="K380" s="813">
        <v>0</v>
      </c>
      <c r="L380" s="813">
        <v>-87294.04</v>
      </c>
      <c r="M380" s="814">
        <v>-826480.41000000027</v>
      </c>
      <c r="N380" s="814">
        <v>0</v>
      </c>
      <c r="O380" s="814">
        <v>0</v>
      </c>
      <c r="P380" s="814">
        <v>-24388.71</v>
      </c>
      <c r="Q380" s="814">
        <v>-16541</v>
      </c>
      <c r="R380" s="814">
        <v>-7456</v>
      </c>
      <c r="S380" s="814">
        <v>-9981.17</v>
      </c>
      <c r="T380" s="802"/>
      <c r="U380" s="802"/>
      <c r="V380" s="802"/>
      <c r="W380" s="802"/>
      <c r="X380" s="802"/>
      <c r="Y380" s="802"/>
      <c r="Z380" s="802"/>
      <c r="AA380" s="802"/>
      <c r="AB380" s="802"/>
      <c r="AC380" s="802"/>
      <c r="AD380" s="802"/>
      <c r="AE380" s="802"/>
      <c r="AF380" s="802"/>
      <c r="AG380" s="802"/>
      <c r="AH380" s="719"/>
      <c r="AI380" s="719"/>
      <c r="AJ380" s="219"/>
    </row>
    <row r="381" spans="1:36" s="14" customFormat="1">
      <c r="A381" s="1178"/>
      <c r="C381" s="16"/>
      <c r="D381" s="2" t="s">
        <v>118</v>
      </c>
      <c r="E381" s="2" t="s">
        <v>60</v>
      </c>
      <c r="F381" s="14" t="s">
        <v>3563</v>
      </c>
      <c r="G381" s="774" t="s">
        <v>48</v>
      </c>
      <c r="H381" s="792" t="s">
        <v>358</v>
      </c>
      <c r="I381" s="2" t="s">
        <v>3523</v>
      </c>
      <c r="J381" s="2" t="str">
        <f t="shared" si="29"/>
        <v>DOTHPDGU/Retirements/Actuals/Retirement Calc</v>
      </c>
      <c r="K381" s="813">
        <v>0</v>
      </c>
      <c r="L381" s="813">
        <v>0</v>
      </c>
      <c r="M381" s="814">
        <v>0</v>
      </c>
      <c r="N381" s="814">
        <v>0</v>
      </c>
      <c r="O381" s="814">
        <v>0</v>
      </c>
      <c r="P381" s="814">
        <v>-633637.30000000005</v>
      </c>
      <c r="Q381" s="814">
        <v>0</v>
      </c>
      <c r="R381" s="814">
        <v>0</v>
      </c>
      <c r="S381" s="814">
        <v>0</v>
      </c>
      <c r="T381" s="802"/>
      <c r="U381" s="802"/>
      <c r="V381" s="802"/>
      <c r="W381" s="802"/>
      <c r="X381" s="802"/>
      <c r="Y381" s="802"/>
      <c r="Z381" s="802"/>
      <c r="AA381" s="802"/>
      <c r="AB381" s="802"/>
      <c r="AC381" s="802"/>
      <c r="AD381" s="802"/>
      <c r="AE381" s="802"/>
      <c r="AF381" s="802"/>
      <c r="AG381" s="802"/>
      <c r="AH381" s="719"/>
      <c r="AI381" s="719"/>
      <c r="AJ381" s="219"/>
    </row>
    <row r="382" spans="1:36" s="14" customFormat="1">
      <c r="A382" s="1178"/>
      <c r="C382" s="16"/>
      <c r="D382" s="2" t="s">
        <v>119</v>
      </c>
      <c r="E382" s="2" t="s">
        <v>61</v>
      </c>
      <c r="F382" s="14" t="s">
        <v>3563</v>
      </c>
      <c r="G382" s="774" t="s">
        <v>48</v>
      </c>
      <c r="H382" s="792" t="s">
        <v>358</v>
      </c>
      <c r="I382" s="2" t="s">
        <v>3523</v>
      </c>
      <c r="J382" s="2" t="str">
        <f t="shared" si="29"/>
        <v>DOTHPSG/Retirements/Actuals/Retirement Calc</v>
      </c>
      <c r="K382" s="813">
        <v>-678021</v>
      </c>
      <c r="L382" s="813">
        <v>-772103</v>
      </c>
      <c r="M382" s="814">
        <v>-85385</v>
      </c>
      <c r="N382" s="814">
        <v>-539821.41999999993</v>
      </c>
      <c r="O382" s="814">
        <v>-61081.919999999998</v>
      </c>
      <c r="P382" s="814">
        <v>-3380065.9900000007</v>
      </c>
      <c r="Q382" s="814">
        <v>0</v>
      </c>
      <c r="R382" s="814">
        <v>-13277</v>
      </c>
      <c r="S382" s="814">
        <v>-195733</v>
      </c>
      <c r="T382" s="802"/>
      <c r="U382" s="802"/>
      <c r="V382" s="802"/>
      <c r="W382" s="802"/>
      <c r="X382" s="802"/>
      <c r="Y382" s="802"/>
      <c r="Z382" s="802"/>
      <c r="AA382" s="802"/>
      <c r="AB382" s="802"/>
      <c r="AC382" s="802"/>
      <c r="AD382" s="802"/>
      <c r="AE382" s="802"/>
      <c r="AF382" s="802"/>
      <c r="AG382" s="802"/>
      <c r="AH382" s="719"/>
      <c r="AI382" s="719"/>
      <c r="AJ382" s="219"/>
    </row>
    <row r="383" spans="1:36" s="14" customFormat="1">
      <c r="A383" s="1178"/>
      <c r="C383" s="16"/>
      <c r="D383" s="2" t="s">
        <v>120</v>
      </c>
      <c r="E383" s="2" t="s">
        <v>62</v>
      </c>
      <c r="F383" s="14" t="s">
        <v>3563</v>
      </c>
      <c r="G383" s="774" t="s">
        <v>48</v>
      </c>
      <c r="H383" s="792" t="s">
        <v>358</v>
      </c>
      <c r="I383" s="2" t="s">
        <v>3523</v>
      </c>
      <c r="J383" s="2" t="str">
        <f t="shared" si="29"/>
        <v>DOTHPSG-W/Retirements/Actuals/Retirement Calc</v>
      </c>
      <c r="K383" s="813">
        <v>-463135</v>
      </c>
      <c r="L383" s="813">
        <v>-1498</v>
      </c>
      <c r="M383" s="814">
        <v>-353549</v>
      </c>
      <c r="N383" s="814">
        <v>-73903</v>
      </c>
      <c r="O383" s="814">
        <v>-338940</v>
      </c>
      <c r="P383" s="814">
        <v>-891498</v>
      </c>
      <c r="Q383" s="814">
        <v>-517738</v>
      </c>
      <c r="R383" s="814">
        <v>-460726</v>
      </c>
      <c r="S383" s="814">
        <v>-942481</v>
      </c>
      <c r="T383" s="802"/>
      <c r="U383" s="802"/>
      <c r="V383" s="802"/>
      <c r="W383" s="802"/>
      <c r="X383" s="802"/>
      <c r="Y383" s="802"/>
      <c r="Z383" s="802"/>
      <c r="AA383" s="802"/>
      <c r="AB383" s="802"/>
      <c r="AC383" s="802"/>
      <c r="AD383" s="802"/>
      <c r="AE383" s="802"/>
      <c r="AF383" s="802"/>
      <c r="AG383" s="802"/>
      <c r="AH383" s="719"/>
      <c r="AI383" s="719"/>
      <c r="AJ383" s="219"/>
    </row>
    <row r="384" spans="1:36" s="14" customFormat="1">
      <c r="A384" s="1178"/>
      <c r="C384" s="16"/>
      <c r="D384" s="2" t="s">
        <v>121</v>
      </c>
      <c r="E384" s="2" t="s">
        <v>63</v>
      </c>
      <c r="F384" s="14" t="s">
        <v>3563</v>
      </c>
      <c r="G384" s="774" t="s">
        <v>48</v>
      </c>
      <c r="H384" s="792" t="s">
        <v>358</v>
      </c>
      <c r="I384" s="2" t="s">
        <v>3523</v>
      </c>
      <c r="J384" s="2" t="str">
        <f t="shared" si="29"/>
        <v>DOTHPSSGCT/Retirements/Actuals/Retirement Calc</v>
      </c>
      <c r="K384" s="813">
        <v>0</v>
      </c>
      <c r="L384" s="813">
        <v>0</v>
      </c>
      <c r="M384" s="814">
        <v>0</v>
      </c>
      <c r="N384" s="814">
        <v>0</v>
      </c>
      <c r="O384" s="814">
        <v>0</v>
      </c>
      <c r="P384" s="814">
        <v>0</v>
      </c>
      <c r="Q384" s="814">
        <v>0</v>
      </c>
      <c r="R384" s="814">
        <v>-108802.37</v>
      </c>
      <c r="S384" s="814">
        <v>-746396.51</v>
      </c>
      <c r="T384" s="802"/>
      <c r="U384" s="802"/>
      <c r="V384" s="802"/>
      <c r="W384" s="802"/>
      <c r="X384" s="802"/>
      <c r="Y384" s="802"/>
      <c r="Z384" s="802"/>
      <c r="AA384" s="802"/>
      <c r="AB384" s="802"/>
      <c r="AC384" s="802"/>
      <c r="AD384" s="802"/>
      <c r="AE384" s="802"/>
      <c r="AF384" s="802"/>
      <c r="AG384" s="802"/>
      <c r="AH384" s="719"/>
      <c r="AI384" s="719"/>
      <c r="AJ384" s="219"/>
    </row>
    <row r="385" spans="1:36" s="14" customFormat="1">
      <c r="A385" s="1178"/>
      <c r="C385" s="16"/>
      <c r="D385" s="2" t="s">
        <v>122</v>
      </c>
      <c r="E385" s="2" t="s">
        <v>64</v>
      </c>
      <c r="F385" s="14" t="s">
        <v>3563</v>
      </c>
      <c r="G385" s="774" t="s">
        <v>48</v>
      </c>
      <c r="H385" s="792" t="s">
        <v>358</v>
      </c>
      <c r="I385" s="2" t="s">
        <v>3523</v>
      </c>
      <c r="J385" s="2" t="str">
        <f t="shared" si="29"/>
        <v>DTRNPDGP/Retirements/Actuals/Retirement Calc</v>
      </c>
      <c r="K385" s="813">
        <v>-227162.40000000002</v>
      </c>
      <c r="L385" s="813">
        <v>-121261.65999999999</v>
      </c>
      <c r="M385" s="814">
        <v>-39238.299999999988</v>
      </c>
      <c r="N385" s="814">
        <v>-635151.29999999981</v>
      </c>
      <c r="O385" s="814">
        <v>-74147.260000000038</v>
      </c>
      <c r="P385" s="814">
        <v>-1580671.2699999989</v>
      </c>
      <c r="Q385" s="814">
        <v>-107621.62000000001</v>
      </c>
      <c r="R385" s="814">
        <v>-131432.99</v>
      </c>
      <c r="S385" s="814">
        <v>-233858.72999999992</v>
      </c>
      <c r="T385" s="802"/>
      <c r="U385" s="802"/>
      <c r="V385" s="802"/>
      <c r="W385" s="802"/>
      <c r="X385" s="802"/>
      <c r="Y385" s="802"/>
      <c r="Z385" s="802"/>
      <c r="AA385" s="802"/>
      <c r="AB385" s="802"/>
      <c r="AC385" s="802"/>
      <c r="AD385" s="802"/>
      <c r="AE385" s="802"/>
      <c r="AF385" s="802"/>
      <c r="AG385" s="802"/>
      <c r="AH385" s="719"/>
      <c r="AI385" s="719"/>
      <c r="AJ385" s="219"/>
    </row>
    <row r="386" spans="1:36" s="14" customFormat="1">
      <c r="A386" s="1178"/>
      <c r="C386" s="16"/>
      <c r="D386" s="2" t="s">
        <v>123</v>
      </c>
      <c r="E386" s="2" t="s">
        <v>65</v>
      </c>
      <c r="F386" s="14" t="s">
        <v>3563</v>
      </c>
      <c r="G386" s="774" t="s">
        <v>48</v>
      </c>
      <c r="H386" s="792" t="s">
        <v>358</v>
      </c>
      <c r="I386" s="2" t="s">
        <v>3523</v>
      </c>
      <c r="J386" s="2" t="str">
        <f t="shared" si="29"/>
        <v>DTRNPDGU/Retirements/Actuals/Retirement Calc</v>
      </c>
      <c r="K386" s="813">
        <v>-157733.55999999988</v>
      </c>
      <c r="L386" s="813">
        <v>-87143.76999999999</v>
      </c>
      <c r="M386" s="814">
        <v>-78277.490000000005</v>
      </c>
      <c r="N386" s="814">
        <v>-63334.33</v>
      </c>
      <c r="O386" s="814">
        <v>-132649.31000000006</v>
      </c>
      <c r="P386" s="814">
        <v>-47795.780000000079</v>
      </c>
      <c r="Q386" s="814">
        <v>-297166.81999999989</v>
      </c>
      <c r="R386" s="814">
        <v>-102823.20999999999</v>
      </c>
      <c r="S386" s="814">
        <v>-1512455.0199999998</v>
      </c>
      <c r="T386" s="802"/>
      <c r="U386" s="802"/>
      <c r="V386" s="802"/>
      <c r="W386" s="802"/>
      <c r="X386" s="802"/>
      <c r="Y386" s="802"/>
      <c r="Z386" s="802"/>
      <c r="AA386" s="802"/>
      <c r="AB386" s="802"/>
      <c r="AC386" s="802"/>
      <c r="AD386" s="802"/>
      <c r="AE386" s="802"/>
      <c r="AF386" s="802"/>
      <c r="AG386" s="802"/>
      <c r="AH386" s="719"/>
      <c r="AI386" s="719"/>
      <c r="AJ386" s="219"/>
    </row>
    <row r="387" spans="1:36" s="14" customFormat="1">
      <c r="A387" s="1178"/>
      <c r="C387" s="16"/>
      <c r="D387" s="2" t="s">
        <v>124</v>
      </c>
      <c r="E387" s="2" t="s">
        <v>66</v>
      </c>
      <c r="F387" s="14" t="s">
        <v>3563</v>
      </c>
      <c r="G387" s="774" t="s">
        <v>48</v>
      </c>
      <c r="H387" s="792" t="s">
        <v>358</v>
      </c>
      <c r="I387" s="2" t="s">
        <v>3523</v>
      </c>
      <c r="J387" s="2" t="str">
        <f t="shared" si="29"/>
        <v>DTRNPSG/Retirements/Actuals/Retirement Calc</v>
      </c>
      <c r="K387" s="813">
        <v>-1427248.0900000003</v>
      </c>
      <c r="L387" s="813">
        <v>-6974378.3499999987</v>
      </c>
      <c r="M387" s="814">
        <v>-3422931.0699999994</v>
      </c>
      <c r="N387" s="814">
        <v>-1764275.1700000002</v>
      </c>
      <c r="O387" s="814">
        <v>-389419.31999999995</v>
      </c>
      <c r="P387" s="814">
        <v>-3061799.6</v>
      </c>
      <c r="Q387" s="814">
        <v>-317769.91000000003</v>
      </c>
      <c r="R387" s="814">
        <v>-302853.5</v>
      </c>
      <c r="S387" s="814">
        <v>-3115049.56</v>
      </c>
      <c r="T387" s="802"/>
      <c r="U387" s="802"/>
      <c r="V387" s="802"/>
      <c r="W387" s="802"/>
      <c r="X387" s="802"/>
      <c r="Y387" s="802"/>
      <c r="Z387" s="802"/>
      <c r="AA387" s="802"/>
      <c r="AB387" s="802"/>
      <c r="AC387" s="802"/>
      <c r="AD387" s="802"/>
      <c r="AE387" s="802"/>
      <c r="AF387" s="802"/>
      <c r="AG387" s="802"/>
      <c r="AH387" s="719"/>
      <c r="AI387" s="719"/>
      <c r="AJ387" s="219"/>
    </row>
    <row r="388" spans="1:36" s="14" customFormat="1">
      <c r="A388" s="1178"/>
      <c r="C388" s="16"/>
      <c r="D388" s="2" t="s">
        <v>125</v>
      </c>
      <c r="E388" s="2" t="s">
        <v>67</v>
      </c>
      <c r="F388" s="14" t="s">
        <v>3563</v>
      </c>
      <c r="G388" s="774" t="s">
        <v>48</v>
      </c>
      <c r="H388" s="792" t="s">
        <v>358</v>
      </c>
      <c r="I388" s="2" t="s">
        <v>3523</v>
      </c>
      <c r="J388" s="2" t="str">
        <f t="shared" si="29"/>
        <v>DDSTPCA/Retirements/Actuals/Retirement Calc</v>
      </c>
      <c r="K388" s="813">
        <v>-100042.81000000004</v>
      </c>
      <c r="L388" s="813">
        <v>-66033.739999999962</v>
      </c>
      <c r="M388" s="814">
        <v>-119928.24000000008</v>
      </c>
      <c r="N388" s="814">
        <v>-107077.72000000006</v>
      </c>
      <c r="O388" s="814">
        <v>-45481.899999999972</v>
      </c>
      <c r="P388" s="814">
        <v>-78339.939999999988</v>
      </c>
      <c r="Q388" s="814">
        <v>-116397.64999999994</v>
      </c>
      <c r="R388" s="814">
        <v>-59790.860000000008</v>
      </c>
      <c r="S388" s="814">
        <v>-141222.85999999984</v>
      </c>
      <c r="T388" s="802"/>
      <c r="U388" s="802"/>
      <c r="V388" s="802"/>
      <c r="W388" s="802"/>
      <c r="X388" s="802"/>
      <c r="Y388" s="802"/>
      <c r="Z388" s="802"/>
      <c r="AA388" s="802"/>
      <c r="AB388" s="802"/>
      <c r="AC388" s="802"/>
      <c r="AD388" s="802"/>
      <c r="AE388" s="802"/>
      <c r="AF388" s="802"/>
      <c r="AG388" s="802"/>
      <c r="AH388" s="719"/>
      <c r="AI388" s="719"/>
      <c r="AJ388" s="219"/>
    </row>
    <row r="389" spans="1:36" s="14" customFormat="1">
      <c r="A389" s="1178"/>
      <c r="C389" s="16"/>
      <c r="D389" s="2" t="s">
        <v>126</v>
      </c>
      <c r="E389" s="2" t="s">
        <v>68</v>
      </c>
      <c r="F389" s="14" t="s">
        <v>3563</v>
      </c>
      <c r="G389" s="774" t="s">
        <v>48</v>
      </c>
      <c r="H389" s="792" t="s">
        <v>358</v>
      </c>
      <c r="I389" s="2" t="s">
        <v>3523</v>
      </c>
      <c r="J389" s="2" t="str">
        <f t="shared" si="29"/>
        <v>DDSTPOR/Retirements/Actuals/Retirement Calc</v>
      </c>
      <c r="K389" s="813">
        <v>-1028794.0299999987</v>
      </c>
      <c r="L389" s="813">
        <v>-685836.44999999949</v>
      </c>
      <c r="M389" s="814">
        <v>-801120.01999999909</v>
      </c>
      <c r="N389" s="814">
        <v>-881162.34999999905</v>
      </c>
      <c r="O389" s="814">
        <v>-770543.96999999927</v>
      </c>
      <c r="P389" s="814">
        <v>-855229.71999999846</v>
      </c>
      <c r="Q389" s="814">
        <v>-777321.21999999706</v>
      </c>
      <c r="R389" s="814">
        <v>-758409.83999999973</v>
      </c>
      <c r="S389" s="814">
        <v>-820365.19000000088</v>
      </c>
      <c r="T389" s="802"/>
      <c r="U389" s="802"/>
      <c r="V389" s="802"/>
      <c r="W389" s="802"/>
      <c r="X389" s="802"/>
      <c r="Y389" s="802"/>
      <c r="Z389" s="802"/>
      <c r="AA389" s="802"/>
      <c r="AB389" s="802"/>
      <c r="AC389" s="802"/>
      <c r="AD389" s="802"/>
      <c r="AE389" s="802"/>
      <c r="AF389" s="802"/>
      <c r="AG389" s="802"/>
      <c r="AH389" s="719"/>
      <c r="AI389" s="719"/>
      <c r="AJ389" s="219"/>
    </row>
    <row r="390" spans="1:36" s="14" customFormat="1">
      <c r="A390" s="1178"/>
      <c r="C390" s="16"/>
      <c r="D390" s="2" t="s">
        <v>127</v>
      </c>
      <c r="E390" s="2" t="s">
        <v>69</v>
      </c>
      <c r="F390" s="14" t="s">
        <v>3563</v>
      </c>
      <c r="G390" s="774" t="s">
        <v>48</v>
      </c>
      <c r="H390" s="792" t="s">
        <v>358</v>
      </c>
      <c r="I390" s="2" t="s">
        <v>3523</v>
      </c>
      <c r="J390" s="2" t="str">
        <f t="shared" si="29"/>
        <v>DDSTPWA/Retirements/Actuals/Retirement Calc</v>
      </c>
      <c r="K390" s="813">
        <v>-188901.82000000041</v>
      </c>
      <c r="L390" s="813">
        <v>-228207.2900000003</v>
      </c>
      <c r="M390" s="814">
        <v>-177717.8300000001</v>
      </c>
      <c r="N390" s="814">
        <v>-2189201.5300000086</v>
      </c>
      <c r="O390" s="814">
        <v>-239594.27000000031</v>
      </c>
      <c r="P390" s="814">
        <v>-169373.08000000007</v>
      </c>
      <c r="Q390" s="814">
        <v>-141278.60999999984</v>
      </c>
      <c r="R390" s="814">
        <v>-186647.33000000007</v>
      </c>
      <c r="S390" s="814">
        <v>-134295.44000000009</v>
      </c>
      <c r="T390" s="802"/>
      <c r="U390" s="802"/>
      <c r="V390" s="802"/>
      <c r="W390" s="802"/>
      <c r="X390" s="802"/>
      <c r="Y390" s="802"/>
      <c r="Z390" s="802"/>
      <c r="AA390" s="802"/>
      <c r="AB390" s="802"/>
      <c r="AC390" s="802"/>
      <c r="AD390" s="802"/>
      <c r="AE390" s="802"/>
      <c r="AF390" s="802"/>
      <c r="AG390" s="802"/>
      <c r="AH390" s="719"/>
      <c r="AI390" s="719"/>
      <c r="AJ390" s="219"/>
    </row>
    <row r="391" spans="1:36" s="14" customFormat="1">
      <c r="A391" s="1178"/>
      <c r="C391" s="16"/>
      <c r="D391" s="2" t="s">
        <v>128</v>
      </c>
      <c r="E391" s="2" t="s">
        <v>70</v>
      </c>
      <c r="F391" s="14" t="s">
        <v>3563</v>
      </c>
      <c r="G391" s="774" t="s">
        <v>48</v>
      </c>
      <c r="H391" s="792" t="s">
        <v>358</v>
      </c>
      <c r="I391" s="2" t="s">
        <v>3523</v>
      </c>
      <c r="J391" s="2" t="str">
        <f t="shared" si="29"/>
        <v>DDSTPWYP/Retirements/Actuals/Retirement Calc</v>
      </c>
      <c r="K391" s="813">
        <v>-1978181.4400000009</v>
      </c>
      <c r="L391" s="813">
        <v>-1098866.6099999966</v>
      </c>
      <c r="M391" s="814">
        <v>-298322.08999999968</v>
      </c>
      <c r="N391" s="814">
        <v>-750923.37000000686</v>
      </c>
      <c r="O391" s="814">
        <v>-659411.93000001006</v>
      </c>
      <c r="P391" s="814">
        <v>-402481.10000000038</v>
      </c>
      <c r="Q391" s="814">
        <v>-453732.05000000191</v>
      </c>
      <c r="R391" s="814">
        <v>-375853.73999999976</v>
      </c>
      <c r="S391" s="814">
        <v>-326265.69000000006</v>
      </c>
      <c r="T391" s="802"/>
      <c r="U391" s="802"/>
      <c r="V391" s="802"/>
      <c r="W391" s="802"/>
      <c r="X391" s="802"/>
      <c r="Y391" s="802"/>
      <c r="Z391" s="802"/>
      <c r="AA391" s="802"/>
      <c r="AB391" s="802"/>
      <c r="AC391" s="802"/>
      <c r="AD391" s="802"/>
      <c r="AE391" s="802"/>
      <c r="AF391" s="802"/>
      <c r="AG391" s="802"/>
      <c r="AH391" s="719"/>
      <c r="AI391" s="719"/>
      <c r="AJ391" s="219"/>
    </row>
    <row r="392" spans="1:36" s="14" customFormat="1">
      <c r="A392" s="1178"/>
      <c r="C392" s="16"/>
      <c r="D392" s="2" t="s">
        <v>129</v>
      </c>
      <c r="E392" s="2" t="s">
        <v>71</v>
      </c>
      <c r="F392" s="14" t="s">
        <v>3563</v>
      </c>
      <c r="G392" s="774" t="s">
        <v>48</v>
      </c>
      <c r="H392" s="792" t="s">
        <v>358</v>
      </c>
      <c r="I392" s="2" t="s">
        <v>3523</v>
      </c>
      <c r="J392" s="2" t="str">
        <f t="shared" si="29"/>
        <v>DDSTPUT/Retirements/Actuals/Retirement Calc</v>
      </c>
      <c r="K392" s="813">
        <v>-1294440.5299999963</v>
      </c>
      <c r="L392" s="813">
        <v>-1071493.7599999993</v>
      </c>
      <c r="M392" s="814">
        <v>-4393459.2399999676</v>
      </c>
      <c r="N392" s="814">
        <v>-3321892.1899999795</v>
      </c>
      <c r="O392" s="814">
        <v>-1330363.0300000119</v>
      </c>
      <c r="P392" s="814">
        <v>-1298040.9999999972</v>
      </c>
      <c r="Q392" s="814">
        <v>-1111110.7100000021</v>
      </c>
      <c r="R392" s="814">
        <v>-1196695.2899999951</v>
      </c>
      <c r="S392" s="814">
        <v>-1261265.8099999982</v>
      </c>
      <c r="T392" s="802"/>
      <c r="U392" s="802"/>
      <c r="V392" s="802"/>
      <c r="W392" s="802"/>
      <c r="X392" s="802"/>
      <c r="Y392" s="802"/>
      <c r="Z392" s="802"/>
      <c r="AA392" s="802"/>
      <c r="AB392" s="802"/>
      <c r="AC392" s="802"/>
      <c r="AD392" s="802"/>
      <c r="AE392" s="802"/>
      <c r="AF392" s="802"/>
      <c r="AG392" s="802"/>
      <c r="AH392" s="719"/>
      <c r="AI392" s="719"/>
      <c r="AJ392" s="219"/>
    </row>
    <row r="393" spans="1:36" s="14" customFormat="1">
      <c r="A393" s="1178"/>
      <c r="C393" s="16"/>
      <c r="D393" s="2" t="s">
        <v>130</v>
      </c>
      <c r="E393" s="2" t="s">
        <v>72</v>
      </c>
      <c r="F393" s="14" t="s">
        <v>3563</v>
      </c>
      <c r="G393" s="774" t="s">
        <v>48</v>
      </c>
      <c r="H393" s="792" t="s">
        <v>358</v>
      </c>
      <c r="I393" s="2" t="s">
        <v>3523</v>
      </c>
      <c r="J393" s="2" t="str">
        <f t="shared" si="29"/>
        <v>DDSTPID/Retirements/Actuals/Retirement Calc</v>
      </c>
      <c r="K393" s="813">
        <v>-267195.9699999998</v>
      </c>
      <c r="L393" s="813">
        <v>-288521.02999999991</v>
      </c>
      <c r="M393" s="814">
        <v>-158880.80999999994</v>
      </c>
      <c r="N393" s="814">
        <v>-1289915.030000004</v>
      </c>
      <c r="O393" s="814">
        <v>-154127.87000000002</v>
      </c>
      <c r="P393" s="814">
        <v>-123845.01000000004</v>
      </c>
      <c r="Q393" s="814">
        <v>-329938.96999999974</v>
      </c>
      <c r="R393" s="814">
        <v>-231177.16</v>
      </c>
      <c r="S393" s="814">
        <v>-264954.15000000002</v>
      </c>
      <c r="T393" s="802"/>
      <c r="U393" s="802"/>
      <c r="V393" s="802"/>
      <c r="W393" s="802"/>
      <c r="X393" s="802"/>
      <c r="Y393" s="802"/>
      <c r="Z393" s="802"/>
      <c r="AA393" s="802"/>
      <c r="AB393" s="802"/>
      <c r="AC393" s="802"/>
      <c r="AD393" s="802"/>
      <c r="AE393" s="802"/>
      <c r="AF393" s="802"/>
      <c r="AG393" s="802"/>
      <c r="AH393" s="719"/>
      <c r="AI393" s="719"/>
      <c r="AJ393" s="219"/>
    </row>
    <row r="394" spans="1:36" s="14" customFormat="1">
      <c r="A394" s="1178"/>
      <c r="C394" s="16"/>
      <c r="D394" s="2" t="s">
        <v>131</v>
      </c>
      <c r="E394" s="2" t="s">
        <v>73</v>
      </c>
      <c r="F394" s="14" t="s">
        <v>3563</v>
      </c>
      <c r="G394" s="774" t="s">
        <v>48</v>
      </c>
      <c r="H394" s="792" t="s">
        <v>358</v>
      </c>
      <c r="I394" s="2" t="s">
        <v>3523</v>
      </c>
      <c r="J394" s="2" t="str">
        <f t="shared" si="29"/>
        <v>DDSTPWYU/Retirements/Actuals/Retirement Calc</v>
      </c>
      <c r="K394" s="813">
        <v>-51916.56</v>
      </c>
      <c r="L394" s="813">
        <v>-1068576.5500000014</v>
      </c>
      <c r="M394" s="814">
        <v>-100307.15000000011</v>
      </c>
      <c r="N394" s="814">
        <v>-224256.01000000047</v>
      </c>
      <c r="O394" s="814">
        <v>-259832.78000000055</v>
      </c>
      <c r="P394" s="814">
        <v>-159828.89000000001</v>
      </c>
      <c r="Q394" s="814">
        <v>-62987.659999999996</v>
      </c>
      <c r="R394" s="814">
        <v>-34956.150000000009</v>
      </c>
      <c r="S394" s="814">
        <v>-10174.39</v>
      </c>
      <c r="T394" s="802"/>
      <c r="U394" s="802"/>
      <c r="V394" s="802"/>
      <c r="W394" s="802"/>
      <c r="X394" s="802"/>
      <c r="Y394" s="802"/>
      <c r="Z394" s="802"/>
      <c r="AA394" s="802"/>
      <c r="AB394" s="802"/>
      <c r="AC394" s="802"/>
      <c r="AD394" s="802"/>
      <c r="AE394" s="802"/>
      <c r="AF394" s="802"/>
      <c r="AG394" s="802"/>
      <c r="AH394" s="719"/>
      <c r="AI394" s="719"/>
      <c r="AJ394" s="219"/>
    </row>
    <row r="395" spans="1:36" s="14" customFormat="1">
      <c r="A395" s="1178"/>
      <c r="C395" s="16"/>
      <c r="D395" s="2" t="s">
        <v>132</v>
      </c>
      <c r="E395" s="2" t="s">
        <v>74</v>
      </c>
      <c r="F395" s="14" t="s">
        <v>3563</v>
      </c>
      <c r="G395" s="774" t="s">
        <v>48</v>
      </c>
      <c r="H395" s="792" t="s">
        <v>358</v>
      </c>
      <c r="I395" s="2" t="s">
        <v>3523</v>
      </c>
      <c r="J395" s="2" t="str">
        <f t="shared" si="29"/>
        <v>DGNLPCA/Retirements/Actuals/Retirement Calc</v>
      </c>
      <c r="K395" s="813">
        <v>0</v>
      </c>
      <c r="L395" s="813">
        <v>0</v>
      </c>
      <c r="M395" s="814">
        <v>-215.18</v>
      </c>
      <c r="N395" s="814">
        <v>0</v>
      </c>
      <c r="O395" s="814">
        <v>0</v>
      </c>
      <c r="P395" s="814">
        <v>-3541.6000000000004</v>
      </c>
      <c r="Q395" s="814">
        <v>-223652.13999999998</v>
      </c>
      <c r="R395" s="814">
        <v>-1115.0700000000002</v>
      </c>
      <c r="S395" s="814">
        <v>-1115712.8399999999</v>
      </c>
      <c r="T395" s="802"/>
      <c r="U395" s="802"/>
      <c r="V395" s="802"/>
      <c r="W395" s="802"/>
      <c r="X395" s="802"/>
      <c r="Y395" s="802"/>
      <c r="Z395" s="802"/>
      <c r="AA395" s="802"/>
      <c r="AB395" s="802"/>
      <c r="AC395" s="802"/>
      <c r="AD395" s="802"/>
      <c r="AE395" s="802"/>
      <c r="AF395" s="802"/>
      <c r="AG395" s="802"/>
      <c r="AH395" s="719"/>
      <c r="AI395" s="719"/>
      <c r="AJ395" s="219"/>
    </row>
    <row r="396" spans="1:36" s="14" customFormat="1">
      <c r="A396" s="1178"/>
      <c r="C396" s="16"/>
      <c r="D396" s="2" t="s">
        <v>133</v>
      </c>
      <c r="E396" s="2" t="s">
        <v>75</v>
      </c>
      <c r="F396" s="14" t="s">
        <v>3563</v>
      </c>
      <c r="G396" s="774" t="s">
        <v>48</v>
      </c>
      <c r="H396" s="792" t="s">
        <v>358</v>
      </c>
      <c r="I396" s="2" t="s">
        <v>3523</v>
      </c>
      <c r="J396" s="2" t="str">
        <f t="shared" si="29"/>
        <v>DGNLPOR/Retirements/Actuals/Retirement Calc</v>
      </c>
      <c r="K396" s="813">
        <v>-82769.61</v>
      </c>
      <c r="L396" s="813">
        <v>-2470.3700000000003</v>
      </c>
      <c r="M396" s="814">
        <v>-14985.48</v>
      </c>
      <c r="N396" s="814">
        <v>-18500.28</v>
      </c>
      <c r="O396" s="814">
        <v>-183448.19000000003</v>
      </c>
      <c r="P396" s="814">
        <v>-545342.12000000011</v>
      </c>
      <c r="Q396" s="814">
        <v>-1275862.7799999993</v>
      </c>
      <c r="R396" s="814">
        <v>-190306.11000000002</v>
      </c>
      <c r="S396" s="814">
        <v>-3681257.01</v>
      </c>
      <c r="T396" s="802"/>
      <c r="U396" s="802"/>
      <c r="V396" s="802"/>
      <c r="W396" s="802"/>
      <c r="X396" s="802"/>
      <c r="Y396" s="802"/>
      <c r="Z396" s="802"/>
      <c r="AA396" s="802"/>
      <c r="AB396" s="802"/>
      <c r="AC396" s="802"/>
      <c r="AD396" s="802"/>
      <c r="AE396" s="802"/>
      <c r="AF396" s="802"/>
      <c r="AG396" s="802"/>
      <c r="AH396" s="719"/>
      <c r="AI396" s="719"/>
      <c r="AJ396" s="219"/>
    </row>
    <row r="397" spans="1:36" s="14" customFormat="1">
      <c r="A397" s="1178"/>
      <c r="C397" s="16"/>
      <c r="D397" s="2" t="s">
        <v>134</v>
      </c>
      <c r="E397" s="2" t="s">
        <v>76</v>
      </c>
      <c r="F397" s="14" t="s">
        <v>3563</v>
      </c>
      <c r="G397" s="774" t="s">
        <v>48</v>
      </c>
      <c r="H397" s="792" t="s">
        <v>358</v>
      </c>
      <c r="I397" s="2" t="s">
        <v>3523</v>
      </c>
      <c r="J397" s="2" t="str">
        <f t="shared" si="29"/>
        <v>DGNLPWA/Retirements/Actuals/Retirement Calc</v>
      </c>
      <c r="K397" s="813">
        <v>0</v>
      </c>
      <c r="L397" s="813">
        <v>-302.07</v>
      </c>
      <c r="M397" s="814">
        <v>-131834.89000000001</v>
      </c>
      <c r="N397" s="814">
        <v>-266286.07</v>
      </c>
      <c r="O397" s="814">
        <v>-41372.479999999996</v>
      </c>
      <c r="P397" s="814">
        <v>-132427.63</v>
      </c>
      <c r="Q397" s="814">
        <v>-185781.06000000003</v>
      </c>
      <c r="R397" s="814">
        <v>0</v>
      </c>
      <c r="S397" s="814">
        <v>-31967.84</v>
      </c>
      <c r="T397" s="802"/>
      <c r="U397" s="802"/>
      <c r="V397" s="802"/>
      <c r="W397" s="802"/>
      <c r="X397" s="802"/>
      <c r="Y397" s="802"/>
      <c r="Z397" s="802"/>
      <c r="AA397" s="802"/>
      <c r="AB397" s="802"/>
      <c r="AC397" s="802"/>
      <c r="AD397" s="802"/>
      <c r="AE397" s="802"/>
      <c r="AF397" s="802"/>
      <c r="AG397" s="802"/>
      <c r="AH397" s="719"/>
      <c r="AI397" s="719"/>
      <c r="AJ397" s="219"/>
    </row>
    <row r="398" spans="1:36" s="14" customFormat="1">
      <c r="A398" s="1178"/>
      <c r="C398" s="16"/>
      <c r="D398" s="2" t="s">
        <v>135</v>
      </c>
      <c r="E398" s="2" t="s">
        <v>77</v>
      </c>
      <c r="F398" s="14" t="s">
        <v>3563</v>
      </c>
      <c r="G398" s="774" t="s">
        <v>48</v>
      </c>
      <c r="H398" s="792" t="s">
        <v>358</v>
      </c>
      <c r="I398" s="2" t="s">
        <v>3523</v>
      </c>
      <c r="J398" s="2" t="str">
        <f t="shared" si="29"/>
        <v>DGNLPWYP/Retirements/Actuals/Retirement Calc</v>
      </c>
      <c r="K398" s="813">
        <v>-293676.82</v>
      </c>
      <c r="L398" s="813">
        <v>-91722.77</v>
      </c>
      <c r="M398" s="814">
        <v>-299875.25999999995</v>
      </c>
      <c r="N398" s="814">
        <v>-139755.03</v>
      </c>
      <c r="O398" s="814">
        <v>-95245.819999999992</v>
      </c>
      <c r="P398" s="814">
        <v>-11634.65</v>
      </c>
      <c r="Q398" s="814">
        <v>-589177.73</v>
      </c>
      <c r="R398" s="814">
        <v>-3882.23</v>
      </c>
      <c r="S398" s="814">
        <v>-3852417.3500000015</v>
      </c>
      <c r="T398" s="802"/>
      <c r="U398" s="802"/>
      <c r="V398" s="802"/>
      <c r="W398" s="802"/>
      <c r="X398" s="802"/>
      <c r="Y398" s="802"/>
      <c r="Z398" s="802"/>
      <c r="AA398" s="802"/>
      <c r="AB398" s="802"/>
      <c r="AC398" s="802"/>
      <c r="AD398" s="802"/>
      <c r="AE398" s="802"/>
      <c r="AF398" s="802"/>
      <c r="AG398" s="802"/>
      <c r="AH398" s="719"/>
      <c r="AI398" s="719"/>
      <c r="AJ398" s="219"/>
    </row>
    <row r="399" spans="1:36" s="14" customFormat="1">
      <c r="A399" s="1178"/>
      <c r="C399" s="16"/>
      <c r="D399" s="2" t="s">
        <v>136</v>
      </c>
      <c r="E399" s="2" t="s">
        <v>78</v>
      </c>
      <c r="F399" s="14" t="s">
        <v>3563</v>
      </c>
      <c r="G399" s="774" t="s">
        <v>48</v>
      </c>
      <c r="H399" s="792" t="s">
        <v>358</v>
      </c>
      <c r="I399" s="2" t="s">
        <v>3523</v>
      </c>
      <c r="J399" s="2" t="str">
        <f t="shared" si="29"/>
        <v>DGNLPUT/Retirements/Actuals/Retirement Calc</v>
      </c>
      <c r="K399" s="813">
        <v>-2209469.4</v>
      </c>
      <c r="L399" s="813">
        <v>0</v>
      </c>
      <c r="M399" s="814">
        <v>-69100.91</v>
      </c>
      <c r="N399" s="814">
        <v>-117670.42</v>
      </c>
      <c r="O399" s="814">
        <v>-190749.76</v>
      </c>
      <c r="P399" s="814">
        <v>-145003.90000000002</v>
      </c>
      <c r="Q399" s="814">
        <v>-1392396.610000001</v>
      </c>
      <c r="R399" s="814">
        <v>-207621.14000000004</v>
      </c>
      <c r="S399" s="814">
        <v>-264738.31999999995</v>
      </c>
      <c r="T399" s="802"/>
      <c r="U399" s="802"/>
      <c r="V399" s="802"/>
      <c r="W399" s="802"/>
      <c r="X399" s="802"/>
      <c r="Y399" s="802"/>
      <c r="Z399" s="802"/>
      <c r="AA399" s="802"/>
      <c r="AB399" s="802"/>
      <c r="AC399" s="802"/>
      <c r="AD399" s="802"/>
      <c r="AE399" s="802"/>
      <c r="AF399" s="802"/>
      <c r="AG399" s="802"/>
      <c r="AH399" s="719"/>
      <c r="AI399" s="719"/>
      <c r="AJ399" s="219"/>
    </row>
    <row r="400" spans="1:36" s="14" customFormat="1">
      <c r="A400" s="1178"/>
      <c r="C400" s="16"/>
      <c r="D400" s="2" t="s">
        <v>137</v>
      </c>
      <c r="E400" s="2" t="s">
        <v>79</v>
      </c>
      <c r="F400" s="14" t="s">
        <v>3563</v>
      </c>
      <c r="G400" s="774" t="s">
        <v>48</v>
      </c>
      <c r="H400" s="792" t="s">
        <v>358</v>
      </c>
      <c r="I400" s="2" t="s">
        <v>3523</v>
      </c>
      <c r="J400" s="2" t="str">
        <f t="shared" si="29"/>
        <v>DGNLPID/Retirements/Actuals/Retirement Calc</v>
      </c>
      <c r="K400" s="813">
        <v>-603849.57999999996</v>
      </c>
      <c r="L400" s="813">
        <v>0</v>
      </c>
      <c r="M400" s="814">
        <v>-3657.04</v>
      </c>
      <c r="N400" s="814">
        <v>-124329.93000000001</v>
      </c>
      <c r="O400" s="814">
        <v>-61897.93</v>
      </c>
      <c r="P400" s="814">
        <v>-25471.190000000002</v>
      </c>
      <c r="Q400" s="814">
        <v>-196496.06999999998</v>
      </c>
      <c r="R400" s="814">
        <v>-8646.6700000000019</v>
      </c>
      <c r="S400" s="814">
        <v>-155562.02000000002</v>
      </c>
      <c r="T400" s="802"/>
      <c r="U400" s="802"/>
      <c r="V400" s="802"/>
      <c r="W400" s="802"/>
      <c r="X400" s="802"/>
      <c r="Y400" s="802"/>
      <c r="Z400" s="802"/>
      <c r="AA400" s="802"/>
      <c r="AB400" s="802"/>
      <c r="AC400" s="802"/>
      <c r="AD400" s="802"/>
      <c r="AE400" s="802"/>
      <c r="AF400" s="802"/>
      <c r="AG400" s="802"/>
      <c r="AH400" s="719"/>
      <c r="AI400" s="719"/>
      <c r="AJ400" s="219"/>
    </row>
    <row r="401" spans="1:36" s="14" customFormat="1">
      <c r="A401" s="1178"/>
      <c r="C401" s="16"/>
      <c r="D401" s="2" t="s">
        <v>138</v>
      </c>
      <c r="E401" s="2" t="s">
        <v>80</v>
      </c>
      <c r="F401" s="14" t="s">
        <v>3563</v>
      </c>
      <c r="G401" s="774" t="s">
        <v>48</v>
      </c>
      <c r="H401" s="792" t="s">
        <v>358</v>
      </c>
      <c r="I401" s="2" t="s">
        <v>3523</v>
      </c>
      <c r="J401" s="2" t="str">
        <f t="shared" si="29"/>
        <v>DGNLPWYU/Retirements/Actuals/Retirement Calc</v>
      </c>
      <c r="K401" s="813">
        <v>-175781.13999999998</v>
      </c>
      <c r="L401" s="813">
        <v>0</v>
      </c>
      <c r="M401" s="814">
        <v>-23142.06</v>
      </c>
      <c r="N401" s="814">
        <v>-1270.1600000000001</v>
      </c>
      <c r="O401" s="814">
        <v>-2094.61</v>
      </c>
      <c r="P401" s="814">
        <v>0</v>
      </c>
      <c r="Q401" s="814">
        <v>-146142.82</v>
      </c>
      <c r="R401" s="814">
        <v>0</v>
      </c>
      <c r="S401" s="814">
        <v>-1046.99</v>
      </c>
      <c r="T401" s="802"/>
      <c r="U401" s="802"/>
      <c r="V401" s="802"/>
      <c r="W401" s="802"/>
      <c r="X401" s="802"/>
      <c r="Y401" s="802"/>
      <c r="Z401" s="802"/>
      <c r="AA401" s="802"/>
      <c r="AB401" s="802"/>
      <c r="AC401" s="802"/>
      <c r="AD401" s="802"/>
      <c r="AE401" s="802"/>
      <c r="AF401" s="802"/>
      <c r="AG401" s="802"/>
      <c r="AH401" s="719"/>
      <c r="AI401" s="719"/>
      <c r="AJ401" s="219"/>
    </row>
    <row r="402" spans="1:36" s="14" customFormat="1">
      <c r="A402" s="1178"/>
      <c r="C402" s="16"/>
      <c r="D402" s="2" t="s">
        <v>139</v>
      </c>
      <c r="E402" s="2" t="s">
        <v>81</v>
      </c>
      <c r="F402" s="14" t="s">
        <v>3563</v>
      </c>
      <c r="G402" s="774" t="s">
        <v>48</v>
      </c>
      <c r="H402" s="792" t="s">
        <v>358</v>
      </c>
      <c r="I402" s="2" t="s">
        <v>3523</v>
      </c>
      <c r="J402" s="2" t="str">
        <f t="shared" si="29"/>
        <v>DGNLPDGP/Retirements/Actuals/Retirement Calc</v>
      </c>
      <c r="K402" s="813">
        <v>0</v>
      </c>
      <c r="L402" s="813">
        <v>0</v>
      </c>
      <c r="M402" s="814">
        <v>0</v>
      </c>
      <c r="N402" s="814">
        <v>-441.55999999999995</v>
      </c>
      <c r="O402" s="814">
        <v>0</v>
      </c>
      <c r="P402" s="814">
        <v>-1170</v>
      </c>
      <c r="Q402" s="814">
        <v>-433712.59999999992</v>
      </c>
      <c r="R402" s="814">
        <v>-400.57</v>
      </c>
      <c r="S402" s="814">
        <v>-331.76</v>
      </c>
      <c r="T402" s="802"/>
      <c r="U402" s="802"/>
      <c r="V402" s="802"/>
      <c r="W402" s="802"/>
      <c r="X402" s="802"/>
      <c r="Y402" s="802"/>
      <c r="Z402" s="802"/>
      <c r="AA402" s="802"/>
      <c r="AB402" s="802"/>
      <c r="AC402" s="802"/>
      <c r="AD402" s="802"/>
      <c r="AE402" s="802"/>
      <c r="AF402" s="802"/>
      <c r="AG402" s="802"/>
      <c r="AH402" s="719"/>
      <c r="AI402" s="719"/>
      <c r="AJ402" s="219"/>
    </row>
    <row r="403" spans="1:36" s="14" customFormat="1">
      <c r="A403" s="1178"/>
      <c r="C403" s="16"/>
      <c r="D403" s="2" t="s">
        <v>140</v>
      </c>
      <c r="E403" s="2" t="s">
        <v>82</v>
      </c>
      <c r="F403" s="14" t="s">
        <v>3563</v>
      </c>
      <c r="G403" s="774" t="s">
        <v>48</v>
      </c>
      <c r="H403" s="792" t="s">
        <v>358</v>
      </c>
      <c r="I403" s="2" t="s">
        <v>3523</v>
      </c>
      <c r="J403" s="2" t="str">
        <f t="shared" si="29"/>
        <v>DGNLPDGU/Retirements/Actuals/Retirement Calc</v>
      </c>
      <c r="K403" s="813">
        <v>0</v>
      </c>
      <c r="L403" s="813">
        <v>0</v>
      </c>
      <c r="M403" s="814">
        <v>0</v>
      </c>
      <c r="N403" s="814">
        <v>0</v>
      </c>
      <c r="O403" s="814">
        <v>0</v>
      </c>
      <c r="P403" s="814">
        <v>0</v>
      </c>
      <c r="Q403" s="814">
        <v>-1311165.7700000003</v>
      </c>
      <c r="R403" s="814">
        <v>0</v>
      </c>
      <c r="S403" s="814">
        <v>0</v>
      </c>
      <c r="T403" s="802"/>
      <c r="U403" s="802"/>
      <c r="V403" s="802"/>
      <c r="W403" s="802"/>
      <c r="X403" s="802"/>
      <c r="Y403" s="802"/>
      <c r="Z403" s="802"/>
      <c r="AA403" s="802"/>
      <c r="AB403" s="802"/>
      <c r="AC403" s="802"/>
      <c r="AD403" s="802"/>
      <c r="AE403" s="802"/>
      <c r="AF403" s="802"/>
      <c r="AG403" s="802"/>
      <c r="AH403" s="719"/>
      <c r="AI403" s="719"/>
      <c r="AJ403" s="219"/>
    </row>
    <row r="404" spans="1:36" s="14" customFormat="1">
      <c r="A404" s="1178"/>
      <c r="C404" s="16"/>
      <c r="D404" s="2" t="s">
        <v>141</v>
      </c>
      <c r="E404" s="2" t="s">
        <v>83</v>
      </c>
      <c r="F404" s="14" t="s">
        <v>3563</v>
      </c>
      <c r="G404" s="774" t="s">
        <v>48</v>
      </c>
      <c r="H404" s="792" t="s">
        <v>358</v>
      </c>
      <c r="I404" s="2" t="s">
        <v>3523</v>
      </c>
      <c r="J404" s="2" t="str">
        <f t="shared" si="29"/>
        <v>DGNLPSG/Retirements/Actuals/Retirement Calc</v>
      </c>
      <c r="K404" s="813">
        <v>-257196.25000000003</v>
      </c>
      <c r="L404" s="813">
        <v>0</v>
      </c>
      <c r="M404" s="814">
        <v>-66428.290000000008</v>
      </c>
      <c r="N404" s="814">
        <v>-94963.5</v>
      </c>
      <c r="O404" s="814">
        <v>-107524.75</v>
      </c>
      <c r="P404" s="814">
        <v>-269765.46999999997</v>
      </c>
      <c r="Q404" s="814">
        <v>-457338.97000000003</v>
      </c>
      <c r="R404" s="814">
        <v>-859191.05</v>
      </c>
      <c r="S404" s="814">
        <v>-53788.54</v>
      </c>
      <c r="T404" s="802"/>
      <c r="U404" s="802"/>
      <c r="V404" s="802"/>
      <c r="W404" s="802"/>
      <c r="X404" s="802"/>
      <c r="Y404" s="802"/>
      <c r="Z404" s="802"/>
      <c r="AA404" s="802"/>
      <c r="AB404" s="802"/>
      <c r="AC404" s="802"/>
      <c r="AD404" s="802"/>
      <c r="AE404" s="802"/>
      <c r="AF404" s="802"/>
      <c r="AG404" s="802"/>
      <c r="AH404" s="719"/>
      <c r="AI404" s="719"/>
      <c r="AJ404" s="219"/>
    </row>
    <row r="405" spans="1:36" s="14" customFormat="1">
      <c r="A405" s="1178"/>
      <c r="C405" s="16"/>
      <c r="D405" s="2" t="s">
        <v>142</v>
      </c>
      <c r="E405" s="2" t="s">
        <v>84</v>
      </c>
      <c r="F405" s="14" t="s">
        <v>3563</v>
      </c>
      <c r="G405" s="774" t="s">
        <v>48</v>
      </c>
      <c r="H405" s="792" t="s">
        <v>358</v>
      </c>
      <c r="I405" s="2" t="s">
        <v>3523</v>
      </c>
      <c r="J405" s="2" t="str">
        <f t="shared" si="29"/>
        <v>DGNLPSO/Retirements/Actuals/Retirement Calc</v>
      </c>
      <c r="K405" s="813">
        <v>-1497894.1900000002</v>
      </c>
      <c r="L405" s="813">
        <v>-584785.41</v>
      </c>
      <c r="M405" s="814">
        <v>-1645369.04</v>
      </c>
      <c r="N405" s="814">
        <v>-1083247.5300000005</v>
      </c>
      <c r="O405" s="814">
        <v>-541671.59000000032</v>
      </c>
      <c r="P405" s="814">
        <v>-818880.5</v>
      </c>
      <c r="Q405" s="814">
        <v>-2084177.7900000012</v>
      </c>
      <c r="R405" s="814">
        <v>-2012701.62</v>
      </c>
      <c r="S405" s="814">
        <v>-888185.17</v>
      </c>
      <c r="T405" s="802"/>
      <c r="U405" s="802"/>
      <c r="V405" s="802"/>
      <c r="W405" s="802"/>
      <c r="X405" s="802"/>
      <c r="Y405" s="802"/>
      <c r="Z405" s="802"/>
      <c r="AA405" s="802"/>
      <c r="AB405" s="802"/>
      <c r="AC405" s="802"/>
      <c r="AD405" s="802"/>
      <c r="AE405" s="802"/>
      <c r="AF405" s="802"/>
      <c r="AG405" s="802"/>
      <c r="AH405" s="719"/>
      <c r="AI405" s="719"/>
      <c r="AJ405" s="219"/>
    </row>
    <row r="406" spans="1:36" s="14" customFormat="1">
      <c r="A406" s="1178"/>
      <c r="C406" s="16"/>
      <c r="D406" s="2" t="s">
        <v>143</v>
      </c>
      <c r="E406" s="2" t="s">
        <v>85</v>
      </c>
      <c r="F406" s="14" t="s">
        <v>3563</v>
      </c>
      <c r="G406" s="774" t="s">
        <v>48</v>
      </c>
      <c r="H406" s="792" t="s">
        <v>358</v>
      </c>
      <c r="I406" s="2" t="s">
        <v>3523</v>
      </c>
      <c r="J406" s="2" t="str">
        <f t="shared" si="29"/>
        <v>DGNLPSSGCH/Retirements/Actuals/Retirement Calc</v>
      </c>
      <c r="K406" s="813">
        <v>0</v>
      </c>
      <c r="L406" s="813">
        <v>0</v>
      </c>
      <c r="M406" s="814">
        <v>0</v>
      </c>
      <c r="N406" s="814">
        <v>0</v>
      </c>
      <c r="O406" s="814">
        <v>0</v>
      </c>
      <c r="P406" s="814">
        <v>0</v>
      </c>
      <c r="Q406" s="814">
        <v>-23354.09</v>
      </c>
      <c r="R406" s="814">
        <v>0</v>
      </c>
      <c r="S406" s="814">
        <v>0</v>
      </c>
      <c r="T406" s="802"/>
      <c r="U406" s="802"/>
      <c r="V406" s="802"/>
      <c r="W406" s="802"/>
      <c r="X406" s="802"/>
      <c r="Y406" s="802"/>
      <c r="Z406" s="802"/>
      <c r="AA406" s="802"/>
      <c r="AB406" s="802"/>
      <c r="AC406" s="802"/>
      <c r="AD406" s="802"/>
      <c r="AE406" s="802"/>
      <c r="AF406" s="802"/>
      <c r="AG406" s="802"/>
      <c r="AH406" s="719"/>
      <c r="AI406" s="719"/>
      <c r="AJ406" s="219"/>
    </row>
    <row r="407" spans="1:36" s="14" customFormat="1">
      <c r="A407" s="1178"/>
      <c r="C407" s="16"/>
      <c r="D407" s="2" t="s">
        <v>144</v>
      </c>
      <c r="E407" s="2" t="s">
        <v>86</v>
      </c>
      <c r="F407" s="14" t="s">
        <v>3563</v>
      </c>
      <c r="G407" s="774" t="s">
        <v>48</v>
      </c>
      <c r="H407" s="792" t="s">
        <v>358</v>
      </c>
      <c r="I407" s="2" t="s">
        <v>3523</v>
      </c>
      <c r="J407" s="2" t="str">
        <f t="shared" si="29"/>
        <v>DGNLPSSGCT/Retirements/Actuals/Retirement Calc</v>
      </c>
      <c r="K407" s="813">
        <v>0</v>
      </c>
      <c r="L407" s="813">
        <v>0</v>
      </c>
      <c r="M407" s="814">
        <v>0</v>
      </c>
      <c r="N407" s="814">
        <v>0</v>
      </c>
      <c r="O407" s="814">
        <v>0</v>
      </c>
      <c r="P407" s="814">
        <v>0</v>
      </c>
      <c r="Q407" s="814">
        <v>0</v>
      </c>
      <c r="R407" s="814">
        <v>0</v>
      </c>
      <c r="S407" s="814">
        <v>0</v>
      </c>
      <c r="T407" s="802"/>
      <c r="U407" s="802"/>
      <c r="V407" s="802"/>
      <c r="W407" s="802"/>
      <c r="X407" s="802"/>
      <c r="Y407" s="802"/>
      <c r="Z407" s="802"/>
      <c r="AA407" s="802"/>
      <c r="AB407" s="802"/>
      <c r="AC407" s="802"/>
      <c r="AD407" s="802"/>
      <c r="AE407" s="802"/>
      <c r="AF407" s="802"/>
      <c r="AG407" s="802"/>
      <c r="AH407" s="719"/>
      <c r="AI407" s="719"/>
      <c r="AJ407" s="219"/>
    </row>
    <row r="408" spans="1:36" s="14" customFormat="1">
      <c r="A408" s="1178"/>
      <c r="C408" s="16"/>
      <c r="D408" s="2" t="s">
        <v>145</v>
      </c>
      <c r="E408" s="2" t="s">
        <v>87</v>
      </c>
      <c r="F408" s="14" t="s">
        <v>3563</v>
      </c>
      <c r="G408" s="774" t="s">
        <v>48</v>
      </c>
      <c r="H408" s="792" t="s">
        <v>358</v>
      </c>
      <c r="I408" s="2" t="s">
        <v>3523</v>
      </c>
      <c r="J408" s="2" t="str">
        <f t="shared" si="29"/>
        <v>DGNLPCN/Retirements/Actuals/Retirement Calc</v>
      </c>
      <c r="K408" s="813">
        <v>0</v>
      </c>
      <c r="L408" s="813">
        <v>-18067.88</v>
      </c>
      <c r="M408" s="814">
        <v>-326967.52</v>
      </c>
      <c r="N408" s="814">
        <v>-194937.41</v>
      </c>
      <c r="O408" s="814">
        <v>-17778.38</v>
      </c>
      <c r="P408" s="814">
        <v>-19955.300000000003</v>
      </c>
      <c r="Q408" s="814">
        <v>0</v>
      </c>
      <c r="R408" s="814">
        <v>-80692.52</v>
      </c>
      <c r="S408" s="814">
        <v>0</v>
      </c>
      <c r="T408" s="802"/>
      <c r="U408" s="802"/>
      <c r="V408" s="802"/>
      <c r="W408" s="802"/>
      <c r="X408" s="802"/>
      <c r="Y408" s="802"/>
      <c r="Z408" s="802"/>
      <c r="AA408" s="802"/>
      <c r="AB408" s="802"/>
      <c r="AC408" s="802"/>
      <c r="AD408" s="802"/>
      <c r="AE408" s="802"/>
      <c r="AF408" s="802"/>
      <c r="AG408" s="802"/>
      <c r="AH408" s="719"/>
      <c r="AI408" s="719"/>
      <c r="AJ408" s="219"/>
    </row>
    <row r="409" spans="1:36" s="14" customFormat="1">
      <c r="A409" s="1178"/>
      <c r="C409" s="16"/>
      <c r="D409" s="2" t="s">
        <v>146</v>
      </c>
      <c r="E409" s="2" t="s">
        <v>88</v>
      </c>
      <c r="F409" s="14" t="s">
        <v>3563</v>
      </c>
      <c r="G409" s="774" t="s">
        <v>48</v>
      </c>
      <c r="H409" s="792" t="s">
        <v>358</v>
      </c>
      <c r="I409" s="2" t="s">
        <v>3523</v>
      </c>
      <c r="J409" s="2" t="str">
        <f t="shared" si="29"/>
        <v>DGNLPSE/Retirements/Actuals/Retirement Calc</v>
      </c>
      <c r="K409" s="813">
        <v>0</v>
      </c>
      <c r="L409" s="813">
        <v>0</v>
      </c>
      <c r="M409" s="814">
        <v>-6512.06</v>
      </c>
      <c r="N409" s="814">
        <v>0</v>
      </c>
      <c r="O409" s="814">
        <v>0</v>
      </c>
      <c r="P409" s="814">
        <v>0</v>
      </c>
      <c r="Q409" s="814">
        <v>-27904.059999999998</v>
      </c>
      <c r="R409" s="814">
        <v>-557.6</v>
      </c>
      <c r="S409" s="814">
        <v>-5289.83</v>
      </c>
      <c r="T409" s="802"/>
      <c r="U409" s="802"/>
      <c r="V409" s="802"/>
      <c r="W409" s="802"/>
      <c r="X409" s="802"/>
      <c r="Y409" s="802"/>
      <c r="Z409" s="802"/>
      <c r="AA409" s="802"/>
      <c r="AB409" s="802"/>
      <c r="AC409" s="802"/>
      <c r="AD409" s="802"/>
      <c r="AE409" s="802"/>
      <c r="AF409" s="802"/>
      <c r="AG409" s="802"/>
      <c r="AH409" s="719"/>
      <c r="AI409" s="719"/>
      <c r="AJ409" s="219"/>
    </row>
    <row r="410" spans="1:36" s="14" customFormat="1">
      <c r="A410" s="1178"/>
      <c r="C410" s="16"/>
      <c r="D410" s="2" t="s">
        <v>147</v>
      </c>
      <c r="E410" s="2" t="s">
        <v>89</v>
      </c>
      <c r="F410" s="14" t="s">
        <v>3563</v>
      </c>
      <c r="G410" s="774" t="s">
        <v>48</v>
      </c>
      <c r="H410" s="792" t="s">
        <v>358</v>
      </c>
      <c r="I410" s="2" t="s">
        <v>3523</v>
      </c>
      <c r="J410" s="2" t="str">
        <f t="shared" si="29"/>
        <v>DMNGPSE/Retirements/Actuals/Retirement Calc</v>
      </c>
      <c r="K410" s="813">
        <v>152961.53</v>
      </c>
      <c r="L410" s="813">
        <v>-535162.86</v>
      </c>
      <c r="M410" s="814">
        <v>-56490.649999999994</v>
      </c>
      <c r="N410" s="814">
        <v>-1516485.76</v>
      </c>
      <c r="O410" s="814">
        <v>-838289.25000000012</v>
      </c>
      <c r="P410" s="814">
        <v>-1110361.9500000002</v>
      </c>
      <c r="Q410" s="814">
        <v>-38313.61</v>
      </c>
      <c r="R410" s="814">
        <v>-61045.89</v>
      </c>
      <c r="S410" s="814">
        <v>-469761.38999999996</v>
      </c>
      <c r="T410" s="802"/>
      <c r="U410" s="802"/>
      <c r="V410" s="802"/>
      <c r="W410" s="802"/>
      <c r="X410" s="802"/>
      <c r="Y410" s="802"/>
      <c r="Z410" s="802"/>
      <c r="AA410" s="802"/>
      <c r="AB410" s="802"/>
      <c r="AC410" s="802"/>
      <c r="AD410" s="802"/>
      <c r="AE410" s="802"/>
      <c r="AF410" s="802"/>
      <c r="AG410" s="802"/>
      <c r="AH410" s="719"/>
      <c r="AI410" s="719"/>
      <c r="AJ410" s="219"/>
    </row>
    <row r="411" spans="1:36" s="14" customFormat="1">
      <c r="A411" s="1178"/>
      <c r="C411" s="16"/>
      <c r="D411" s="2" t="s">
        <v>149</v>
      </c>
      <c r="E411" s="2" t="s">
        <v>90</v>
      </c>
      <c r="F411" s="14" t="s">
        <v>3563</v>
      </c>
      <c r="G411" s="774" t="s">
        <v>48</v>
      </c>
      <c r="H411" s="792" t="s">
        <v>358</v>
      </c>
      <c r="I411" s="2" t="s">
        <v>3523</v>
      </c>
      <c r="J411" s="2" t="str">
        <f t="shared" si="29"/>
        <v>AINTPCA/Retirements/Actuals/Retirement Calc</v>
      </c>
      <c r="K411" s="813">
        <v>0</v>
      </c>
      <c r="L411" s="813">
        <v>0</v>
      </c>
      <c r="M411" s="814">
        <v>0</v>
      </c>
      <c r="N411" s="814">
        <v>0</v>
      </c>
      <c r="O411" s="814">
        <v>0</v>
      </c>
      <c r="P411" s="814">
        <v>0</v>
      </c>
      <c r="Q411" s="814">
        <v>0</v>
      </c>
      <c r="R411" s="814">
        <v>0</v>
      </c>
      <c r="S411" s="814">
        <v>0</v>
      </c>
      <c r="T411" s="802"/>
      <c r="U411" s="802"/>
      <c r="V411" s="802"/>
      <c r="W411" s="802"/>
      <c r="X411" s="802"/>
      <c r="Y411" s="802"/>
      <c r="Z411" s="802"/>
      <c r="AA411" s="802"/>
      <c r="AB411" s="802"/>
      <c r="AC411" s="802"/>
      <c r="AD411" s="802"/>
      <c r="AE411" s="802"/>
      <c r="AF411" s="802"/>
      <c r="AG411" s="802"/>
      <c r="AH411" s="719"/>
      <c r="AI411" s="719"/>
      <c r="AJ411" s="219"/>
    </row>
    <row r="412" spans="1:36" s="14" customFormat="1">
      <c r="A412" s="1178"/>
      <c r="C412" s="16"/>
      <c r="D412" s="2" t="s">
        <v>150</v>
      </c>
      <c r="E412" s="2" t="s">
        <v>91</v>
      </c>
      <c r="F412" s="14" t="s">
        <v>3563</v>
      </c>
      <c r="G412" s="774" t="s">
        <v>48</v>
      </c>
      <c r="H412" s="792" t="s">
        <v>358</v>
      </c>
      <c r="I412" s="2" t="s">
        <v>3523</v>
      </c>
      <c r="J412" s="2" t="str">
        <f t="shared" si="29"/>
        <v>AINTPCN/Retirements/Actuals/Retirement Calc</v>
      </c>
      <c r="K412" s="813">
        <v>0</v>
      </c>
      <c r="L412" s="813">
        <v>0</v>
      </c>
      <c r="M412" s="814">
        <v>0</v>
      </c>
      <c r="N412" s="814">
        <v>0</v>
      </c>
      <c r="O412" s="814">
        <v>0</v>
      </c>
      <c r="P412" s="814">
        <v>0</v>
      </c>
      <c r="Q412" s="814">
        <v>0</v>
      </c>
      <c r="R412" s="814">
        <v>0</v>
      </c>
      <c r="S412" s="814">
        <v>0</v>
      </c>
      <c r="T412" s="802"/>
      <c r="U412" s="802"/>
      <c r="V412" s="802"/>
      <c r="W412" s="802"/>
      <c r="X412" s="802"/>
      <c r="Y412" s="802"/>
      <c r="Z412" s="802"/>
      <c r="AA412" s="802"/>
      <c r="AB412" s="802"/>
      <c r="AC412" s="802"/>
      <c r="AD412" s="802"/>
      <c r="AE412" s="802"/>
      <c r="AF412" s="802"/>
      <c r="AG412" s="802"/>
      <c r="AH412" s="719"/>
      <c r="AI412" s="719"/>
      <c r="AJ412" s="219"/>
    </row>
    <row r="413" spans="1:36" s="14" customFormat="1">
      <c r="A413" s="1178"/>
      <c r="C413" s="16"/>
      <c r="D413" s="2" t="s">
        <v>151</v>
      </c>
      <c r="E413" s="2" t="s">
        <v>92</v>
      </c>
      <c r="F413" s="14" t="s">
        <v>3563</v>
      </c>
      <c r="G413" s="774" t="s">
        <v>48</v>
      </c>
      <c r="H413" s="792" t="s">
        <v>358</v>
      </c>
      <c r="I413" s="2" t="s">
        <v>3523</v>
      </c>
      <c r="J413" s="2" t="str">
        <f t="shared" si="29"/>
        <v>AINTPDGP/Retirements/Actuals/Retirement Calc</v>
      </c>
      <c r="K413" s="813">
        <v>0</v>
      </c>
      <c r="L413" s="813">
        <v>0</v>
      </c>
      <c r="M413" s="814">
        <v>0</v>
      </c>
      <c r="N413" s="814">
        <v>0</v>
      </c>
      <c r="O413" s="814">
        <v>0</v>
      </c>
      <c r="P413" s="814">
        <v>0</v>
      </c>
      <c r="Q413" s="814">
        <v>0</v>
      </c>
      <c r="R413" s="814">
        <v>0</v>
      </c>
      <c r="S413" s="814">
        <v>0</v>
      </c>
      <c r="T413" s="802"/>
      <c r="U413" s="802"/>
      <c r="V413" s="802"/>
      <c r="W413" s="802"/>
      <c r="X413" s="802"/>
      <c r="Y413" s="802"/>
      <c r="Z413" s="802"/>
      <c r="AA413" s="802"/>
      <c r="AB413" s="802"/>
      <c r="AC413" s="802"/>
      <c r="AD413" s="802"/>
      <c r="AE413" s="802"/>
      <c r="AF413" s="802"/>
      <c r="AG413" s="802"/>
      <c r="AH413" s="719"/>
      <c r="AI413" s="719"/>
      <c r="AJ413" s="219"/>
    </row>
    <row r="414" spans="1:36" s="14" customFormat="1">
      <c r="A414" s="1178"/>
      <c r="C414" s="16"/>
      <c r="D414" s="2" t="s">
        <v>152</v>
      </c>
      <c r="E414" t="s">
        <v>93</v>
      </c>
      <c r="F414" s="14" t="s">
        <v>3563</v>
      </c>
      <c r="G414" s="774" t="s">
        <v>48</v>
      </c>
      <c r="H414" s="792" t="s">
        <v>358</v>
      </c>
      <c r="I414" s="2" t="s">
        <v>3523</v>
      </c>
      <c r="J414" s="2" t="str">
        <f t="shared" si="29"/>
        <v>AINTPDGU/Retirements/Actuals/Retirement Calc</v>
      </c>
      <c r="K414" s="813">
        <v>0</v>
      </c>
      <c r="L414" s="813">
        <v>0</v>
      </c>
      <c r="M414" s="814">
        <v>0</v>
      </c>
      <c r="N414" s="814">
        <v>0</v>
      </c>
      <c r="O414" s="814">
        <v>0</v>
      </c>
      <c r="P414" s="814">
        <v>0</v>
      </c>
      <c r="Q414" s="814">
        <v>0</v>
      </c>
      <c r="R414" s="814">
        <v>0</v>
      </c>
      <c r="S414" s="814">
        <v>0</v>
      </c>
      <c r="T414" s="802"/>
      <c r="U414" s="802"/>
      <c r="V414" s="802"/>
      <c r="W414" s="802"/>
      <c r="X414" s="802"/>
      <c r="Y414" s="802"/>
      <c r="Z414" s="802"/>
      <c r="AA414" s="802"/>
      <c r="AB414" s="802"/>
      <c r="AC414" s="802"/>
      <c r="AD414" s="802"/>
      <c r="AE414" s="802"/>
      <c r="AF414" s="802"/>
      <c r="AG414" s="802"/>
      <c r="AH414" s="719"/>
      <c r="AI414" s="719"/>
      <c r="AJ414" s="219"/>
    </row>
    <row r="415" spans="1:36" s="14" customFormat="1">
      <c r="A415" s="1178"/>
      <c r="C415" s="16"/>
      <c r="D415" s="2" t="s">
        <v>153</v>
      </c>
      <c r="E415" t="s">
        <v>94</v>
      </c>
      <c r="F415" s="14" t="s">
        <v>3563</v>
      </c>
      <c r="G415" s="774" t="s">
        <v>48</v>
      </c>
      <c r="H415" s="792" t="s">
        <v>358</v>
      </c>
      <c r="I415" s="2" t="s">
        <v>3523</v>
      </c>
      <c r="J415" s="2" t="str">
        <f t="shared" si="29"/>
        <v>AINTPID/Retirements/Actuals/Retirement Calc</v>
      </c>
      <c r="K415" s="813">
        <v>0</v>
      </c>
      <c r="L415" s="813">
        <v>0</v>
      </c>
      <c r="M415" s="814">
        <v>0</v>
      </c>
      <c r="N415" s="814">
        <v>0</v>
      </c>
      <c r="O415" s="814">
        <v>0</v>
      </c>
      <c r="P415" s="814">
        <v>0</v>
      </c>
      <c r="Q415" s="814">
        <v>-2005.57</v>
      </c>
      <c r="R415" s="814">
        <v>0</v>
      </c>
      <c r="S415" s="814">
        <v>0</v>
      </c>
      <c r="T415" s="802"/>
      <c r="U415" s="802"/>
      <c r="V415" s="802"/>
      <c r="W415" s="802"/>
      <c r="X415" s="802"/>
      <c r="Y415" s="802"/>
      <c r="Z415" s="802"/>
      <c r="AA415" s="802"/>
      <c r="AB415" s="802"/>
      <c r="AC415" s="802"/>
      <c r="AD415" s="802"/>
      <c r="AE415" s="802"/>
      <c r="AF415" s="802"/>
      <c r="AG415" s="802"/>
      <c r="AH415" s="719"/>
      <c r="AI415" s="719"/>
      <c r="AJ415" s="219"/>
    </row>
    <row r="416" spans="1:36" s="14" customFormat="1">
      <c r="A416" s="1178"/>
      <c r="C416" s="16"/>
      <c r="D416" s="2" t="s">
        <v>154</v>
      </c>
      <c r="E416" t="s">
        <v>95</v>
      </c>
      <c r="F416" s="14" t="s">
        <v>3563</v>
      </c>
      <c r="G416" s="774" t="s">
        <v>48</v>
      </c>
      <c r="H416" s="792" t="s">
        <v>358</v>
      </c>
      <c r="I416" s="2" t="s">
        <v>3523</v>
      </c>
      <c r="J416" s="2" t="str">
        <f t="shared" si="29"/>
        <v>AINTPOR/Retirements/Actuals/Retirement Calc</v>
      </c>
      <c r="K416" s="813">
        <v>0</v>
      </c>
      <c r="L416" s="813">
        <v>0</v>
      </c>
      <c r="M416" s="814">
        <v>0</v>
      </c>
      <c r="N416" s="814">
        <v>0</v>
      </c>
      <c r="O416" s="814">
        <v>0</v>
      </c>
      <c r="P416" s="814">
        <v>0</v>
      </c>
      <c r="Q416" s="814">
        <v>0</v>
      </c>
      <c r="R416" s="814">
        <v>0</v>
      </c>
      <c r="S416" s="814">
        <v>0</v>
      </c>
      <c r="T416" s="802"/>
      <c r="U416" s="802"/>
      <c r="V416" s="802"/>
      <c r="W416" s="802"/>
      <c r="X416" s="802"/>
      <c r="Y416" s="802"/>
      <c r="Z416" s="802"/>
      <c r="AA416" s="802"/>
      <c r="AB416" s="802"/>
      <c r="AC416" s="802"/>
      <c r="AD416" s="802"/>
      <c r="AE416" s="802"/>
      <c r="AF416" s="802"/>
      <c r="AG416" s="802"/>
      <c r="AH416" s="719"/>
      <c r="AI416" s="719"/>
      <c r="AJ416" s="219"/>
    </row>
    <row r="417" spans="1:36" s="14" customFormat="1">
      <c r="A417" s="1178"/>
      <c r="C417" s="16"/>
      <c r="D417" s="2" t="s">
        <v>155</v>
      </c>
      <c r="E417" t="s">
        <v>96</v>
      </c>
      <c r="F417" s="14" t="s">
        <v>3563</v>
      </c>
      <c r="G417" s="774" t="s">
        <v>48</v>
      </c>
      <c r="H417" s="792" t="s">
        <v>358</v>
      </c>
      <c r="I417" s="2" t="s">
        <v>3523</v>
      </c>
      <c r="J417" s="2" t="str">
        <f t="shared" si="29"/>
        <v>AINTPSE/Retirements/Actuals/Retirement Calc</v>
      </c>
      <c r="K417" s="813">
        <v>0</v>
      </c>
      <c r="L417" s="813">
        <v>0</v>
      </c>
      <c r="M417" s="814">
        <v>0</v>
      </c>
      <c r="N417" s="814">
        <v>0</v>
      </c>
      <c r="O417" s="814">
        <v>-4392.24</v>
      </c>
      <c r="P417" s="814">
        <v>0</v>
      </c>
      <c r="Q417" s="814">
        <v>0</v>
      </c>
      <c r="R417" s="814">
        <v>0</v>
      </c>
      <c r="S417" s="814">
        <v>0</v>
      </c>
      <c r="T417" s="802"/>
      <c r="U417" s="802"/>
      <c r="V417" s="802"/>
      <c r="W417" s="802"/>
      <c r="X417" s="802"/>
      <c r="Y417" s="802"/>
      <c r="Z417" s="802"/>
      <c r="AA417" s="802"/>
      <c r="AB417" s="802"/>
      <c r="AC417" s="802"/>
      <c r="AD417" s="802"/>
      <c r="AE417" s="802"/>
      <c r="AF417" s="802"/>
      <c r="AG417" s="802"/>
      <c r="AH417" s="719"/>
      <c r="AI417" s="719"/>
      <c r="AJ417" s="219"/>
    </row>
    <row r="418" spans="1:36" s="14" customFormat="1">
      <c r="A418" s="1178"/>
      <c r="C418" s="16"/>
      <c r="D418" s="2" t="s">
        <v>156</v>
      </c>
      <c r="E418" t="s">
        <v>97</v>
      </c>
      <c r="F418" s="14" t="s">
        <v>3563</v>
      </c>
      <c r="G418" s="774" t="s">
        <v>48</v>
      </c>
      <c r="H418" s="792" t="s">
        <v>358</v>
      </c>
      <c r="I418" s="2" t="s">
        <v>3523</v>
      </c>
      <c r="J418" s="2" t="str">
        <f t="shared" si="29"/>
        <v>AINTPSG/Retirements/Actuals/Retirement Calc</v>
      </c>
      <c r="K418" s="813">
        <v>0</v>
      </c>
      <c r="L418" s="813">
        <v>-3079.88</v>
      </c>
      <c r="M418" s="814">
        <v>0</v>
      </c>
      <c r="N418" s="814">
        <v>0</v>
      </c>
      <c r="O418" s="814">
        <v>-6189.0400000000009</v>
      </c>
      <c r="P418" s="814">
        <v>-2944363.75</v>
      </c>
      <c r="Q418" s="814">
        <v>-3038.11</v>
      </c>
      <c r="R418" s="814">
        <v>0</v>
      </c>
      <c r="S418" s="814">
        <v>-1623.58</v>
      </c>
      <c r="T418" s="802"/>
      <c r="U418" s="802"/>
      <c r="V418" s="802"/>
      <c r="W418" s="802"/>
      <c r="X418" s="802"/>
      <c r="Y418" s="802"/>
      <c r="Z418" s="802"/>
      <c r="AA418" s="802"/>
      <c r="AB418" s="802"/>
      <c r="AC418" s="802"/>
      <c r="AD418" s="802"/>
      <c r="AE418" s="802"/>
      <c r="AF418" s="802"/>
      <c r="AG418" s="802"/>
      <c r="AH418" s="719"/>
      <c r="AI418" s="719"/>
      <c r="AJ418" s="219"/>
    </row>
    <row r="419" spans="1:36" s="14" customFormat="1">
      <c r="A419" s="1178"/>
      <c r="C419" s="16"/>
      <c r="D419" s="2" t="s">
        <v>157</v>
      </c>
      <c r="E419" t="s">
        <v>98</v>
      </c>
      <c r="F419" s="14" t="s">
        <v>3563</v>
      </c>
      <c r="G419" s="774" t="s">
        <v>48</v>
      </c>
      <c r="H419" s="792" t="s">
        <v>358</v>
      </c>
      <c r="I419" s="2" t="s">
        <v>3523</v>
      </c>
      <c r="J419" s="2" t="str">
        <f t="shared" si="29"/>
        <v>AINTPSG-P/Retirements/Actuals/Retirement Calc</v>
      </c>
      <c r="K419" s="813">
        <v>0</v>
      </c>
      <c r="L419" s="813">
        <v>0</v>
      </c>
      <c r="M419" s="814">
        <v>0</v>
      </c>
      <c r="N419" s="814">
        <v>0</v>
      </c>
      <c r="O419" s="814">
        <v>0</v>
      </c>
      <c r="P419" s="814">
        <v>0</v>
      </c>
      <c r="Q419" s="814">
        <v>0</v>
      </c>
      <c r="R419" s="814">
        <v>0</v>
      </c>
      <c r="S419" s="814">
        <v>0</v>
      </c>
      <c r="T419" s="802"/>
      <c r="U419" s="802"/>
      <c r="V419" s="802"/>
      <c r="W419" s="802"/>
      <c r="X419" s="802"/>
      <c r="Y419" s="802"/>
      <c r="Z419" s="802"/>
      <c r="AA419" s="802"/>
      <c r="AB419" s="802"/>
      <c r="AC419" s="802"/>
      <c r="AD419" s="802"/>
      <c r="AE419" s="802"/>
      <c r="AF419" s="802"/>
      <c r="AG419" s="802"/>
      <c r="AH419" s="719"/>
      <c r="AI419" s="719"/>
      <c r="AJ419" s="219"/>
    </row>
    <row r="420" spans="1:36" s="14" customFormat="1">
      <c r="A420" s="1178"/>
      <c r="C420" s="16"/>
      <c r="D420" s="2" t="s">
        <v>158</v>
      </c>
      <c r="E420" t="s">
        <v>99</v>
      </c>
      <c r="F420" s="14" t="s">
        <v>3563</v>
      </c>
      <c r="G420" s="774" t="s">
        <v>48</v>
      </c>
      <c r="H420" s="792" t="s">
        <v>358</v>
      </c>
      <c r="I420" s="2" t="s">
        <v>3523</v>
      </c>
      <c r="J420" s="2" t="str">
        <f t="shared" si="29"/>
        <v>AINTPSG-U/Retirements/Actuals/Retirement Calc</v>
      </c>
      <c r="K420" s="813">
        <v>0</v>
      </c>
      <c r="L420" s="813">
        <v>0</v>
      </c>
      <c r="M420" s="814">
        <v>0</v>
      </c>
      <c r="N420" s="814">
        <v>0</v>
      </c>
      <c r="O420" s="814">
        <v>0</v>
      </c>
      <c r="P420" s="814">
        <v>0</v>
      </c>
      <c r="Q420" s="814">
        <v>0</v>
      </c>
      <c r="R420" s="814">
        <v>0</v>
      </c>
      <c r="S420" s="814">
        <v>0</v>
      </c>
      <c r="T420" s="802"/>
      <c r="U420" s="802"/>
      <c r="V420" s="802"/>
      <c r="W420" s="802"/>
      <c r="X420" s="802"/>
      <c r="Y420" s="802"/>
      <c r="Z420" s="802"/>
      <c r="AA420" s="802"/>
      <c r="AB420" s="802"/>
      <c r="AC420" s="802"/>
      <c r="AD420" s="802"/>
      <c r="AE420" s="802"/>
      <c r="AF420" s="802"/>
      <c r="AG420" s="802"/>
      <c r="AH420" s="719"/>
      <c r="AI420" s="719"/>
      <c r="AJ420" s="219"/>
    </row>
    <row r="421" spans="1:36" s="14" customFormat="1">
      <c r="A421" s="1178"/>
      <c r="C421" s="16"/>
      <c r="D421" s="2" t="s">
        <v>159</v>
      </c>
      <c r="E421" t="s">
        <v>100</v>
      </c>
      <c r="F421" s="14" t="s">
        <v>3563</v>
      </c>
      <c r="G421" s="774" t="s">
        <v>48</v>
      </c>
      <c r="H421" s="792" t="s">
        <v>358</v>
      </c>
      <c r="I421" s="2" t="s">
        <v>3523</v>
      </c>
      <c r="J421" s="2" t="str">
        <f t="shared" si="29"/>
        <v>AINTPSO/Retirements/Actuals/Retirement Calc</v>
      </c>
      <c r="K421" s="813">
        <v>-687348.24</v>
      </c>
      <c r="L421" s="813">
        <v>-1823036.4000000001</v>
      </c>
      <c r="M421" s="814">
        <v>-360826.86000000004</v>
      </c>
      <c r="N421" s="814">
        <v>-707241.75999999989</v>
      </c>
      <c r="O421" s="814">
        <v>-1419365.4799999997</v>
      </c>
      <c r="P421" s="814">
        <v>-39025.22</v>
      </c>
      <c r="Q421" s="814">
        <v>-227988.53000000003</v>
      </c>
      <c r="R421" s="814">
        <v>0</v>
      </c>
      <c r="S421" s="814">
        <v>-7365.83</v>
      </c>
      <c r="T421" s="802"/>
      <c r="U421" s="802"/>
      <c r="V421" s="802"/>
      <c r="W421" s="802"/>
      <c r="X421" s="802"/>
      <c r="Y421" s="802"/>
      <c r="Z421" s="802"/>
      <c r="AA421" s="802"/>
      <c r="AB421" s="802"/>
      <c r="AC421" s="802"/>
      <c r="AD421" s="802"/>
      <c r="AE421" s="802"/>
      <c r="AF421" s="802"/>
      <c r="AG421" s="802"/>
      <c r="AH421" s="719"/>
      <c r="AI421" s="719"/>
      <c r="AJ421" s="219"/>
    </row>
    <row r="422" spans="1:36" s="14" customFormat="1">
      <c r="A422" s="1178"/>
      <c r="C422" s="16"/>
      <c r="D422" s="2" t="s">
        <v>386</v>
      </c>
      <c r="E422" t="s">
        <v>101</v>
      </c>
      <c r="F422" s="14" t="s">
        <v>3563</v>
      </c>
      <c r="G422" s="774" t="s">
        <v>48</v>
      </c>
      <c r="H422" s="792" t="s">
        <v>358</v>
      </c>
      <c r="I422" s="2" t="s">
        <v>3523</v>
      </c>
      <c r="J422" s="2" t="str">
        <f t="shared" si="29"/>
        <v>AINTPSSGCH/Retirements/Actuals/Retirement Calc</v>
      </c>
      <c r="K422" s="813">
        <v>0</v>
      </c>
      <c r="L422" s="813">
        <v>0</v>
      </c>
      <c r="M422" s="814">
        <v>0</v>
      </c>
      <c r="N422" s="814">
        <v>0</v>
      </c>
      <c r="O422" s="814">
        <v>0</v>
      </c>
      <c r="P422" s="814">
        <v>0</v>
      </c>
      <c r="Q422" s="814">
        <v>0</v>
      </c>
      <c r="R422" s="814">
        <v>0</v>
      </c>
      <c r="S422" s="814">
        <v>0</v>
      </c>
      <c r="T422" s="802"/>
      <c r="U422" s="802"/>
      <c r="V422" s="802"/>
      <c r="W422" s="802"/>
      <c r="X422" s="802"/>
      <c r="Y422" s="802"/>
      <c r="Z422" s="802"/>
      <c r="AA422" s="802"/>
      <c r="AB422" s="802"/>
      <c r="AC422" s="802"/>
      <c r="AD422" s="802"/>
      <c r="AE422" s="802"/>
      <c r="AF422" s="802"/>
      <c r="AG422" s="802"/>
      <c r="AH422" s="719"/>
      <c r="AI422" s="719"/>
      <c r="AJ422" s="219"/>
    </row>
    <row r="423" spans="1:36" s="14" customFormat="1">
      <c r="A423" s="1178"/>
      <c r="C423" s="16"/>
      <c r="D423" s="2" t="s">
        <v>160</v>
      </c>
      <c r="E423" t="s">
        <v>102</v>
      </c>
      <c r="F423" s="14" t="s">
        <v>3563</v>
      </c>
      <c r="G423" s="774" t="s">
        <v>48</v>
      </c>
      <c r="H423" s="792" t="s">
        <v>358</v>
      </c>
      <c r="I423" s="2" t="s">
        <v>3523</v>
      </c>
      <c r="J423" s="2" t="str">
        <f t="shared" si="29"/>
        <v>AINTPUT/Retirements/Actuals/Retirement Calc</v>
      </c>
      <c r="K423" s="813">
        <v>0</v>
      </c>
      <c r="L423" s="813">
        <v>0</v>
      </c>
      <c r="M423" s="814">
        <v>0</v>
      </c>
      <c r="N423" s="814">
        <v>0</v>
      </c>
      <c r="O423" s="814">
        <v>-83.68</v>
      </c>
      <c r="P423" s="814">
        <v>-3971.45</v>
      </c>
      <c r="Q423" s="814">
        <v>0</v>
      </c>
      <c r="R423" s="814">
        <v>0</v>
      </c>
      <c r="S423" s="814">
        <v>0</v>
      </c>
      <c r="T423" s="802"/>
      <c r="U423" s="802"/>
      <c r="V423" s="802"/>
      <c r="W423" s="802"/>
      <c r="X423" s="802"/>
      <c r="Y423" s="802"/>
      <c r="Z423" s="802"/>
      <c r="AA423" s="802"/>
      <c r="AB423" s="802"/>
      <c r="AC423" s="802"/>
      <c r="AD423" s="802"/>
      <c r="AE423" s="802"/>
      <c r="AF423" s="802"/>
      <c r="AG423" s="802"/>
      <c r="AH423" s="719"/>
      <c r="AI423" s="719"/>
      <c r="AJ423" s="219"/>
    </row>
    <row r="424" spans="1:36" s="14" customFormat="1">
      <c r="A424" s="1178"/>
      <c r="C424" s="16"/>
      <c r="D424" s="2" t="s">
        <v>161</v>
      </c>
      <c r="E424" t="s">
        <v>103</v>
      </c>
      <c r="F424" s="14" t="s">
        <v>3563</v>
      </c>
      <c r="G424" s="774" t="s">
        <v>48</v>
      </c>
      <c r="H424" s="792" t="s">
        <v>358</v>
      </c>
      <c r="I424" s="2" t="s">
        <v>3523</v>
      </c>
      <c r="J424" s="2" t="str">
        <f t="shared" si="29"/>
        <v>AINTPWA/Retirements/Actuals/Retirement Calc</v>
      </c>
      <c r="K424" s="813">
        <v>0</v>
      </c>
      <c r="L424" s="813">
        <v>0</v>
      </c>
      <c r="M424" s="814">
        <v>0</v>
      </c>
      <c r="N424" s="814">
        <v>0</v>
      </c>
      <c r="O424" s="814">
        <v>0</v>
      </c>
      <c r="P424" s="814">
        <v>0</v>
      </c>
      <c r="Q424" s="814">
        <v>-2005.57</v>
      </c>
      <c r="R424" s="814">
        <v>0</v>
      </c>
      <c r="S424" s="814">
        <v>0</v>
      </c>
      <c r="T424" s="802"/>
      <c r="U424" s="802"/>
      <c r="V424" s="802"/>
      <c r="W424" s="802"/>
      <c r="X424" s="802"/>
      <c r="Y424" s="802"/>
      <c r="Z424" s="802"/>
      <c r="AA424" s="802"/>
      <c r="AB424" s="802"/>
      <c r="AC424" s="802"/>
      <c r="AD424" s="802"/>
      <c r="AE424" s="802"/>
      <c r="AF424" s="802"/>
      <c r="AG424" s="802"/>
      <c r="AH424" s="719"/>
      <c r="AI424" s="719"/>
      <c r="AJ424" s="219"/>
    </row>
    <row r="425" spans="1:36" s="14" customFormat="1">
      <c r="A425" s="1178"/>
      <c r="C425" s="16"/>
      <c r="D425" s="2" t="s">
        <v>162</v>
      </c>
      <c r="E425" t="s">
        <v>104</v>
      </c>
      <c r="F425" s="14" t="s">
        <v>3563</v>
      </c>
      <c r="G425" s="774" t="s">
        <v>48</v>
      </c>
      <c r="H425" s="792" t="s">
        <v>358</v>
      </c>
      <c r="I425" s="2" t="s">
        <v>3523</v>
      </c>
      <c r="J425" s="2" t="str">
        <f t="shared" si="29"/>
        <v>AINTPWYP/Retirements/Actuals/Retirement Calc</v>
      </c>
      <c r="K425" s="813">
        <v>0</v>
      </c>
      <c r="L425" s="813">
        <v>0</v>
      </c>
      <c r="M425" s="814">
        <v>-40745.99</v>
      </c>
      <c r="N425" s="814">
        <v>0</v>
      </c>
      <c r="O425" s="814">
        <v>0</v>
      </c>
      <c r="P425" s="814">
        <v>0</v>
      </c>
      <c r="Q425" s="814">
        <v>-2005.57</v>
      </c>
      <c r="R425" s="814">
        <v>0</v>
      </c>
      <c r="S425" s="814">
        <v>0</v>
      </c>
      <c r="T425" s="802"/>
      <c r="U425" s="802"/>
      <c r="V425" s="802"/>
      <c r="W425" s="802"/>
      <c r="X425" s="802"/>
      <c r="Y425" s="802"/>
      <c r="Z425" s="802"/>
      <c r="AA425" s="802"/>
      <c r="AB425" s="802"/>
      <c r="AC425" s="802"/>
      <c r="AD425" s="802"/>
      <c r="AE425" s="802"/>
      <c r="AF425" s="802"/>
      <c r="AG425" s="802"/>
      <c r="AH425" s="719"/>
      <c r="AI425" s="719"/>
      <c r="AJ425" s="219"/>
    </row>
    <row r="426" spans="1:36" s="14" customFormat="1">
      <c r="A426" s="1178"/>
      <c r="C426" s="16"/>
      <c r="D426" s="2" t="s">
        <v>163</v>
      </c>
      <c r="E426" t="s">
        <v>105</v>
      </c>
      <c r="F426" s="14" t="s">
        <v>3563</v>
      </c>
      <c r="G426" s="774" t="s">
        <v>48</v>
      </c>
      <c r="H426" s="792" t="s">
        <v>358</v>
      </c>
      <c r="I426" s="2" t="s">
        <v>3523</v>
      </c>
      <c r="J426" s="2" t="str">
        <f t="shared" si="29"/>
        <v>AINTPWYU/Retirements/Actuals/Retirement Calc</v>
      </c>
      <c r="K426" s="813">
        <v>0</v>
      </c>
      <c r="L426" s="813">
        <v>0</v>
      </c>
      <c r="M426" s="814">
        <v>0</v>
      </c>
      <c r="N426" s="814">
        <v>0</v>
      </c>
      <c r="O426" s="814">
        <v>0</v>
      </c>
      <c r="P426" s="814">
        <v>0</v>
      </c>
      <c r="Q426" s="814">
        <v>0</v>
      </c>
      <c r="R426" s="814">
        <v>0</v>
      </c>
      <c r="S426" s="814">
        <v>0</v>
      </c>
      <c r="T426" s="802"/>
      <c r="U426" s="802"/>
      <c r="V426" s="802"/>
      <c r="W426" s="802"/>
      <c r="X426" s="802"/>
      <c r="Y426" s="802"/>
      <c r="Z426" s="802"/>
      <c r="AA426" s="802"/>
      <c r="AB426" s="802"/>
      <c r="AC426" s="802"/>
      <c r="AD426" s="802"/>
      <c r="AE426" s="802"/>
      <c r="AF426" s="802"/>
      <c r="AG426" s="802"/>
      <c r="AH426" s="719"/>
      <c r="AI426" s="719"/>
      <c r="AJ426" s="219"/>
    </row>
    <row r="427" spans="1:36" s="14" customFormat="1">
      <c r="A427" s="1178"/>
      <c r="C427" s="16"/>
      <c r="F427" s="14" t="s">
        <v>3563</v>
      </c>
      <c r="G427" s="774" t="s">
        <v>48</v>
      </c>
      <c r="H427" s="792" t="s">
        <v>358</v>
      </c>
      <c r="I427" s="2" t="s">
        <v>3523</v>
      </c>
      <c r="J427" s="2" t="str">
        <f t="shared" ref="J427:J428" si="30">D427&amp;"/"&amp;G427&amp;"/"&amp;H427&amp;"/"&amp;I427</f>
        <v>/Retirements/Actuals/Retirement Calc</v>
      </c>
      <c r="K427" s="73"/>
      <c r="L427" s="73"/>
      <c r="M427" s="802"/>
      <c r="N427" s="802"/>
      <c r="O427" s="802"/>
      <c r="P427" s="802"/>
      <c r="Q427" s="802"/>
      <c r="R427" s="802"/>
      <c r="S427" s="802"/>
      <c r="T427" s="802"/>
      <c r="U427" s="802"/>
      <c r="V427" s="802"/>
      <c r="W427" s="802"/>
      <c r="X427" s="802"/>
      <c r="Y427" s="802"/>
      <c r="Z427" s="802"/>
      <c r="AA427" s="802"/>
      <c r="AB427" s="802"/>
      <c r="AC427" s="802"/>
      <c r="AD427" s="802"/>
      <c r="AE427" s="802"/>
      <c r="AF427" s="802"/>
      <c r="AG427" s="802"/>
      <c r="AH427" s="719"/>
      <c r="AI427" s="719"/>
      <c r="AJ427" s="219"/>
    </row>
    <row r="428" spans="1:36" s="14" customFormat="1">
      <c r="A428" s="1178"/>
      <c r="C428" s="16"/>
      <c r="F428" s="14" t="s">
        <v>3563</v>
      </c>
      <c r="G428" s="774" t="s">
        <v>48</v>
      </c>
      <c r="H428" s="792" t="s">
        <v>358</v>
      </c>
      <c r="I428" s="2" t="s">
        <v>3523</v>
      </c>
      <c r="J428" s="2" t="str">
        <f t="shared" si="30"/>
        <v>/Retirements/Actuals/Retirement Calc</v>
      </c>
      <c r="K428" s="73"/>
      <c r="L428" s="73"/>
      <c r="M428" s="802"/>
      <c r="N428" s="802"/>
      <c r="O428" s="802"/>
      <c r="P428" s="802"/>
      <c r="Q428" s="802"/>
      <c r="R428" s="802"/>
      <c r="S428" s="802"/>
      <c r="T428" s="802"/>
      <c r="U428" s="802"/>
      <c r="V428" s="802"/>
      <c r="W428" s="802"/>
      <c r="X428" s="802"/>
      <c r="Y428" s="802"/>
      <c r="Z428" s="802"/>
      <c r="AA428" s="802"/>
      <c r="AB428" s="802"/>
      <c r="AC428" s="802"/>
      <c r="AD428" s="802"/>
      <c r="AE428" s="802"/>
      <c r="AF428" s="802"/>
      <c r="AG428" s="802"/>
      <c r="AH428" s="719"/>
      <c r="AI428" s="719"/>
      <c r="AJ428" s="219"/>
    </row>
    <row r="429" spans="1:36" s="14" customFormat="1">
      <c r="A429" s="1178"/>
      <c r="C429" s="16"/>
      <c r="F429" s="14" t="s">
        <v>3563</v>
      </c>
      <c r="G429" s="774" t="s">
        <v>48</v>
      </c>
      <c r="H429" s="792"/>
      <c r="I429" s="2"/>
      <c r="J429" s="2"/>
      <c r="M429" s="719"/>
      <c r="N429" s="719"/>
      <c r="O429" s="719"/>
      <c r="P429" s="719"/>
      <c r="Q429" s="719"/>
      <c r="R429" s="719"/>
      <c r="S429" s="719"/>
      <c r="T429" s="719"/>
      <c r="U429" s="719"/>
      <c r="V429" s="719"/>
      <c r="W429" s="719"/>
      <c r="X429" s="719"/>
      <c r="Y429" s="719"/>
      <c r="Z429" s="719"/>
      <c r="AA429" s="719"/>
      <c r="AB429" s="719"/>
      <c r="AC429" s="719"/>
      <c r="AD429" s="719"/>
      <c r="AE429" s="719"/>
      <c r="AF429" s="719"/>
      <c r="AG429" s="719"/>
      <c r="AH429" s="719"/>
      <c r="AI429" s="719"/>
      <c r="AJ429" s="219"/>
    </row>
    <row r="430" spans="1:36" s="14" customFormat="1">
      <c r="A430" s="1178"/>
      <c r="C430" s="16"/>
      <c r="F430" s="14" t="s">
        <v>3563</v>
      </c>
      <c r="G430" s="774" t="s">
        <v>48</v>
      </c>
      <c r="H430" s="792"/>
      <c r="I430" s="2"/>
      <c r="J430" s="2"/>
      <c r="M430" s="719"/>
      <c r="N430" s="719"/>
      <c r="O430" s="719"/>
      <c r="P430" s="719"/>
      <c r="Q430" s="719"/>
      <c r="R430" s="719"/>
      <c r="S430" s="719"/>
      <c r="T430" s="719"/>
      <c r="U430" s="719"/>
      <c r="V430" s="719"/>
      <c r="W430" s="719"/>
      <c r="X430" s="719"/>
      <c r="Y430" s="719"/>
      <c r="Z430" s="719"/>
      <c r="AA430" s="719"/>
      <c r="AB430" s="719"/>
      <c r="AC430" s="719"/>
      <c r="AD430" s="719"/>
      <c r="AE430" s="719"/>
      <c r="AF430" s="719"/>
      <c r="AG430" s="719"/>
      <c r="AH430" s="719"/>
      <c r="AI430" s="719"/>
      <c r="AJ430" s="219"/>
    </row>
    <row r="431" spans="1:36" s="14" customFormat="1">
      <c r="A431" s="1178"/>
      <c r="C431" s="16"/>
      <c r="F431" s="14" t="s">
        <v>3563</v>
      </c>
      <c r="G431" s="774" t="s">
        <v>48</v>
      </c>
      <c r="H431" s="792"/>
      <c r="I431" s="2"/>
      <c r="J431" s="2"/>
      <c r="M431" s="719"/>
      <c r="N431" s="719"/>
      <c r="O431" s="719"/>
      <c r="P431" s="719"/>
      <c r="Q431" s="719"/>
      <c r="R431" s="719"/>
      <c r="S431" s="719"/>
      <c r="T431" s="719"/>
      <c r="U431" s="719"/>
      <c r="V431" s="719"/>
      <c r="W431" s="719"/>
      <c r="X431" s="719"/>
      <c r="Y431" s="719"/>
      <c r="Z431" s="719"/>
      <c r="AA431" s="719"/>
      <c r="AB431" s="719"/>
      <c r="AC431" s="719"/>
      <c r="AD431" s="719"/>
      <c r="AE431" s="719"/>
      <c r="AF431" s="719"/>
      <c r="AG431" s="719"/>
      <c r="AH431" s="719"/>
      <c r="AI431" s="719"/>
      <c r="AJ431" s="219"/>
    </row>
    <row r="432" spans="1:36" s="14" customFormat="1">
      <c r="A432" s="1178"/>
      <c r="C432" s="16"/>
      <c r="F432" s="14" t="s">
        <v>3563</v>
      </c>
      <c r="G432" s="774" t="s">
        <v>48</v>
      </c>
      <c r="H432" s="792"/>
      <c r="I432" s="2"/>
      <c r="J432" s="2"/>
      <c r="M432" s="719"/>
      <c r="N432" s="719"/>
      <c r="O432" s="719"/>
      <c r="P432" s="719"/>
      <c r="Q432" s="719"/>
      <c r="R432" s="719"/>
      <c r="S432" s="719"/>
      <c r="T432" s="719"/>
      <c r="U432" s="719"/>
      <c r="V432" s="719"/>
      <c r="W432" s="719"/>
      <c r="X432" s="719"/>
      <c r="Y432" s="719"/>
      <c r="Z432" s="719"/>
      <c r="AA432" s="719"/>
      <c r="AB432" s="719"/>
      <c r="AC432" s="719"/>
      <c r="AD432" s="719"/>
      <c r="AE432" s="719"/>
      <c r="AF432" s="719"/>
      <c r="AG432" s="719"/>
      <c r="AH432" s="719"/>
      <c r="AI432" s="719"/>
      <c r="AJ432" s="219"/>
    </row>
    <row r="433" spans="1:36" s="14" customFormat="1">
      <c r="A433" s="1178"/>
      <c r="C433" s="16"/>
      <c r="F433" s="14" t="s">
        <v>3563</v>
      </c>
      <c r="G433" s="774" t="s">
        <v>48</v>
      </c>
      <c r="H433" s="792"/>
      <c r="I433" s="2"/>
      <c r="J433" s="2"/>
      <c r="M433" s="719"/>
      <c r="N433" s="719"/>
      <c r="O433" s="719"/>
      <c r="P433" s="719"/>
      <c r="Q433" s="719"/>
      <c r="R433" s="719"/>
      <c r="S433" s="719"/>
      <c r="T433" s="719"/>
      <c r="U433" s="719"/>
      <c r="V433" s="719"/>
      <c r="W433" s="719"/>
      <c r="X433" s="719"/>
      <c r="Y433" s="719"/>
      <c r="Z433" s="719"/>
      <c r="AA433" s="719"/>
      <c r="AB433" s="719"/>
      <c r="AC433" s="719"/>
      <c r="AD433" s="719"/>
      <c r="AE433" s="719"/>
      <c r="AF433" s="719"/>
      <c r="AG433" s="719"/>
      <c r="AH433" s="719"/>
      <c r="AI433" s="719"/>
      <c r="AJ433" s="219"/>
    </row>
    <row r="434" spans="1:36" s="14" customFormat="1">
      <c r="A434" s="1178"/>
      <c r="C434" s="16"/>
      <c r="F434" s="14" t="s">
        <v>3563</v>
      </c>
      <c r="G434" s="774" t="s">
        <v>48</v>
      </c>
      <c r="H434" s="792"/>
      <c r="I434" s="2"/>
      <c r="J434" s="2"/>
      <c r="M434" s="719"/>
      <c r="N434" s="719"/>
      <c r="O434" s="719"/>
      <c r="P434" s="719"/>
      <c r="Q434" s="719"/>
      <c r="R434" s="719"/>
      <c r="S434" s="719"/>
      <c r="T434" s="719"/>
      <c r="U434" s="719"/>
      <c r="V434" s="719"/>
      <c r="W434" s="719"/>
      <c r="X434" s="719"/>
      <c r="Y434" s="719"/>
      <c r="Z434" s="719"/>
      <c r="AA434" s="719"/>
      <c r="AB434" s="719"/>
      <c r="AC434" s="719"/>
      <c r="AD434" s="719"/>
      <c r="AE434" s="719"/>
      <c r="AF434" s="719"/>
      <c r="AG434" s="719"/>
      <c r="AH434" s="719"/>
      <c r="AI434" s="719"/>
      <c r="AJ434" s="219"/>
    </row>
    <row r="435" spans="1:36" s="14" customFormat="1">
      <c r="A435" s="1178"/>
      <c r="C435" s="16"/>
      <c r="F435" s="14" t="s">
        <v>3563</v>
      </c>
      <c r="G435" s="774" t="s">
        <v>48</v>
      </c>
      <c r="H435" s="792"/>
      <c r="I435" s="2"/>
      <c r="J435" s="2"/>
      <c r="M435" s="719"/>
      <c r="N435" s="719"/>
      <c r="O435" s="719"/>
      <c r="P435" s="719"/>
      <c r="Q435" s="719"/>
      <c r="R435" s="719"/>
      <c r="S435" s="719"/>
      <c r="T435" s="719"/>
      <c r="U435" s="719"/>
      <c r="V435" s="719"/>
      <c r="W435" s="719"/>
      <c r="X435" s="719"/>
      <c r="Y435" s="719"/>
      <c r="Z435" s="719"/>
      <c r="AA435" s="719"/>
      <c r="AB435" s="719"/>
      <c r="AC435" s="719"/>
      <c r="AD435" s="719"/>
      <c r="AE435" s="719"/>
      <c r="AF435" s="719"/>
      <c r="AG435" s="719"/>
      <c r="AH435" s="719"/>
      <c r="AI435" s="719"/>
      <c r="AJ435" s="219"/>
    </row>
    <row r="436" spans="1:36" s="14" customFormat="1">
      <c r="A436" s="1178"/>
      <c r="C436" s="16"/>
      <c r="F436" s="14" t="s">
        <v>3563</v>
      </c>
      <c r="G436" s="774" t="s">
        <v>48</v>
      </c>
      <c r="H436" s="792"/>
      <c r="I436" s="2"/>
      <c r="J436" s="2"/>
      <c r="M436" s="719"/>
      <c r="N436" s="719"/>
      <c r="O436" s="719"/>
      <c r="P436" s="719"/>
      <c r="Q436" s="719"/>
      <c r="R436" s="719"/>
      <c r="S436" s="719"/>
      <c r="T436" s="719"/>
      <c r="U436" s="719"/>
      <c r="V436" s="719"/>
      <c r="W436" s="719"/>
      <c r="X436" s="719"/>
      <c r="Y436" s="719"/>
      <c r="Z436" s="719"/>
      <c r="AA436" s="719"/>
      <c r="AB436" s="719"/>
      <c r="AC436" s="719"/>
      <c r="AD436" s="719"/>
      <c r="AE436" s="719"/>
      <c r="AF436" s="719"/>
      <c r="AG436" s="719"/>
      <c r="AH436" s="719"/>
      <c r="AI436" s="719"/>
      <c r="AJ436" s="219"/>
    </row>
    <row r="437" spans="1:36" s="14" customFormat="1">
      <c r="A437" s="1178"/>
      <c r="C437" s="16"/>
      <c r="F437" s="14" t="s">
        <v>3563</v>
      </c>
      <c r="G437" s="774" t="s">
        <v>48</v>
      </c>
      <c r="H437" s="792"/>
      <c r="I437" s="2"/>
      <c r="J437" s="2"/>
      <c r="M437" s="719"/>
      <c r="N437" s="719"/>
      <c r="O437" s="719"/>
      <c r="P437" s="719"/>
      <c r="Q437" s="719"/>
      <c r="R437" s="719"/>
      <c r="S437" s="719"/>
      <c r="T437" s="719"/>
      <c r="U437" s="719"/>
      <c r="V437" s="719"/>
      <c r="W437" s="719"/>
      <c r="X437" s="719"/>
      <c r="Y437" s="719"/>
      <c r="Z437" s="719"/>
      <c r="AA437" s="719"/>
      <c r="AB437" s="719"/>
      <c r="AC437" s="719"/>
      <c r="AD437" s="719"/>
      <c r="AE437" s="719"/>
      <c r="AF437" s="719"/>
      <c r="AG437" s="719"/>
      <c r="AH437" s="719"/>
      <c r="AI437" s="719"/>
      <c r="AJ437" s="219"/>
    </row>
    <row r="438" spans="1:36" s="14" customFormat="1">
      <c r="A438" s="1178"/>
      <c r="C438" s="16"/>
      <c r="F438" s="14" t="s">
        <v>3563</v>
      </c>
      <c r="G438" s="774" t="s">
        <v>48</v>
      </c>
      <c r="H438" s="792"/>
      <c r="I438" s="2"/>
      <c r="J438" s="2"/>
      <c r="M438" s="719"/>
      <c r="N438" s="719"/>
      <c r="O438" s="719"/>
      <c r="P438" s="719"/>
      <c r="Q438" s="719"/>
      <c r="R438" s="719"/>
      <c r="S438" s="719"/>
      <c r="T438" s="719"/>
      <c r="U438" s="719"/>
      <c r="V438" s="719"/>
      <c r="W438" s="719"/>
      <c r="X438" s="719"/>
      <c r="Y438" s="719"/>
      <c r="Z438" s="719"/>
      <c r="AA438" s="719"/>
      <c r="AB438" s="719"/>
      <c r="AC438" s="719"/>
      <c r="AD438" s="719"/>
      <c r="AE438" s="719"/>
      <c r="AF438" s="719"/>
      <c r="AG438" s="719"/>
      <c r="AH438" s="719"/>
      <c r="AI438" s="719"/>
      <c r="AJ438" s="219"/>
    </row>
    <row r="439" spans="1:36" s="14" customFormat="1">
      <c r="A439" s="1178"/>
      <c r="C439" s="16"/>
      <c r="F439" s="14" t="s">
        <v>3563</v>
      </c>
      <c r="G439" s="774" t="s">
        <v>48</v>
      </c>
      <c r="H439" s="792"/>
      <c r="I439" s="2"/>
      <c r="J439" s="2"/>
      <c r="M439" s="719"/>
      <c r="N439" s="719"/>
      <c r="O439" s="719"/>
      <c r="P439" s="719"/>
      <c r="Q439" s="719"/>
      <c r="R439" s="719"/>
      <c r="S439" s="719"/>
      <c r="T439" s="719"/>
      <c r="U439" s="719"/>
      <c r="V439" s="719"/>
      <c r="W439" s="719"/>
      <c r="X439" s="719"/>
      <c r="Y439" s="719"/>
      <c r="Z439" s="719"/>
      <c r="AA439" s="719"/>
      <c r="AB439" s="719"/>
      <c r="AC439" s="719"/>
      <c r="AD439" s="719"/>
      <c r="AE439" s="719"/>
      <c r="AF439" s="719"/>
      <c r="AG439" s="719"/>
      <c r="AH439" s="719"/>
      <c r="AI439" s="719"/>
      <c r="AJ439" s="219"/>
    </row>
    <row r="440" spans="1:36" s="14" customFormat="1">
      <c r="A440" s="1178"/>
      <c r="C440" s="16"/>
      <c r="F440" s="14" t="s">
        <v>3563</v>
      </c>
      <c r="G440" s="774" t="s">
        <v>48</v>
      </c>
      <c r="H440" s="792"/>
      <c r="I440" s="2"/>
      <c r="J440" s="2"/>
      <c r="M440" s="719"/>
      <c r="N440" s="719"/>
      <c r="O440" s="719"/>
      <c r="P440" s="719"/>
      <c r="Q440" s="719"/>
      <c r="R440" s="719"/>
      <c r="S440" s="719"/>
      <c r="T440" s="719"/>
      <c r="U440" s="719"/>
      <c r="V440" s="719"/>
      <c r="W440" s="719"/>
      <c r="X440" s="719"/>
      <c r="Y440" s="719"/>
      <c r="Z440" s="719"/>
      <c r="AA440" s="719"/>
      <c r="AB440" s="719"/>
      <c r="AC440" s="719"/>
      <c r="AD440" s="719"/>
      <c r="AE440" s="719"/>
      <c r="AF440" s="719"/>
      <c r="AG440" s="719"/>
      <c r="AH440" s="719"/>
      <c r="AI440" s="719"/>
      <c r="AJ440" s="219"/>
    </row>
    <row r="441" spans="1:36" s="14" customFormat="1">
      <c r="A441" s="1178"/>
      <c r="C441" s="16"/>
      <c r="F441" s="14" t="s">
        <v>3563</v>
      </c>
      <c r="G441" s="774" t="s">
        <v>48</v>
      </c>
      <c r="H441" s="792"/>
      <c r="I441" s="2"/>
      <c r="J441" s="2"/>
      <c r="M441" s="719"/>
      <c r="N441" s="719"/>
      <c r="O441" s="719"/>
      <c r="P441" s="719"/>
      <c r="Q441" s="719"/>
      <c r="R441" s="719"/>
      <c r="S441" s="719"/>
      <c r="T441" s="719"/>
      <c r="U441" s="719"/>
      <c r="V441" s="719"/>
      <c r="W441" s="719"/>
      <c r="X441" s="719"/>
      <c r="Y441" s="719"/>
      <c r="Z441" s="719"/>
      <c r="AA441" s="719"/>
      <c r="AB441" s="719"/>
      <c r="AC441" s="719"/>
      <c r="AD441" s="719"/>
      <c r="AE441" s="719"/>
      <c r="AF441" s="719"/>
      <c r="AG441" s="719"/>
      <c r="AH441" s="719"/>
      <c r="AI441" s="719"/>
      <c r="AJ441" s="219"/>
    </row>
    <row r="442" spans="1:36" s="14" customFormat="1">
      <c r="A442" s="1178"/>
      <c r="C442" s="16"/>
      <c r="F442" s="14" t="s">
        <v>3563</v>
      </c>
      <c r="G442" s="774" t="s">
        <v>48</v>
      </c>
      <c r="H442" s="792"/>
      <c r="I442" s="2"/>
      <c r="J442" s="2"/>
      <c r="K442" s="215"/>
      <c r="M442" s="719"/>
      <c r="N442" s="719"/>
      <c r="O442" s="719"/>
      <c r="P442" s="719"/>
      <c r="Q442" s="719"/>
      <c r="R442" s="719"/>
      <c r="S442" s="719"/>
      <c r="T442" s="719"/>
      <c r="U442" s="719"/>
      <c r="V442" s="719"/>
      <c r="W442" s="719"/>
      <c r="X442" s="719"/>
      <c r="Y442" s="719"/>
      <c r="Z442" s="719"/>
      <c r="AA442" s="719"/>
      <c r="AB442" s="719"/>
      <c r="AC442" s="719"/>
      <c r="AD442" s="719"/>
      <c r="AE442" s="719"/>
      <c r="AF442" s="719"/>
      <c r="AG442" s="719"/>
      <c r="AH442" s="719"/>
      <c r="AI442" s="719"/>
      <c r="AJ442" s="219"/>
    </row>
    <row r="443" spans="1:36" s="14" customFormat="1" ht="13.5" thickBot="1">
      <c r="A443" s="1178"/>
      <c r="C443" s="16"/>
      <c r="G443" s="776"/>
      <c r="H443" s="213"/>
      <c r="K443" s="686">
        <f>SUM(K370:K442)</f>
        <v>-17180992.839999996</v>
      </c>
      <c r="L443" s="686">
        <f t="shared" ref="L443:AH443" si="31">SUM(L370:L442)</f>
        <v>-16911642.149999995</v>
      </c>
      <c r="M443" s="686">
        <f t="shared" si="31"/>
        <v>-31374944.839999959</v>
      </c>
      <c r="N443" s="686">
        <f t="shared" si="31"/>
        <v>-27580000.40000001</v>
      </c>
      <c r="O443" s="686">
        <f t="shared" si="31"/>
        <v>-13146916.470000023</v>
      </c>
      <c r="P443" s="686">
        <f t="shared" si="31"/>
        <v>-27839983.089999996</v>
      </c>
      <c r="Q443" s="686">
        <f t="shared" si="31"/>
        <v>-16362774.350000003</v>
      </c>
      <c r="R443" s="686">
        <f t="shared" si="31"/>
        <v>-11809534.449999997</v>
      </c>
      <c r="S443" s="686">
        <f t="shared" si="31"/>
        <v>-27935975.609999992</v>
      </c>
      <c r="T443" s="686">
        <f t="shared" si="31"/>
        <v>0</v>
      </c>
      <c r="U443" s="686">
        <f t="shared" si="31"/>
        <v>0</v>
      </c>
      <c r="V443" s="686">
        <f t="shared" si="31"/>
        <v>0</v>
      </c>
      <c r="W443" s="686">
        <f t="shared" si="31"/>
        <v>0</v>
      </c>
      <c r="X443" s="686">
        <f t="shared" si="31"/>
        <v>0</v>
      </c>
      <c r="Y443" s="686">
        <f t="shared" si="31"/>
        <v>0</v>
      </c>
      <c r="Z443" s="686">
        <f t="shared" si="31"/>
        <v>0</v>
      </c>
      <c r="AA443" s="686">
        <f t="shared" si="31"/>
        <v>0</v>
      </c>
      <c r="AB443" s="686">
        <f t="shared" si="31"/>
        <v>0</v>
      </c>
      <c r="AC443" s="686">
        <f t="shared" si="31"/>
        <v>0</v>
      </c>
      <c r="AD443" s="686">
        <f t="shared" si="31"/>
        <v>0</v>
      </c>
      <c r="AE443" s="686">
        <f t="shared" si="31"/>
        <v>0</v>
      </c>
      <c r="AF443" s="686">
        <f t="shared" si="31"/>
        <v>0</v>
      </c>
      <c r="AG443" s="686">
        <f t="shared" si="31"/>
        <v>0</v>
      </c>
      <c r="AH443" s="686">
        <f t="shared" si="31"/>
        <v>0</v>
      </c>
      <c r="AI443" s="748"/>
      <c r="AJ443" s="219"/>
    </row>
    <row r="444" spans="1:36" s="14" customFormat="1" ht="13.5" thickTop="1">
      <c r="A444" s="1179"/>
      <c r="C444" s="16"/>
      <c r="G444" s="776"/>
      <c r="H444" s="213"/>
      <c r="K444" s="1016"/>
      <c r="L444" s="1016"/>
      <c r="M444" s="1016"/>
      <c r="N444" s="1016"/>
      <c r="O444" s="1016"/>
      <c r="P444" s="1016"/>
      <c r="Q444" s="1016"/>
      <c r="R444" s="1016"/>
      <c r="S444" s="1016"/>
      <c r="T444" s="1016"/>
      <c r="U444" s="37"/>
      <c r="V444" s="37"/>
      <c r="W444" s="37"/>
      <c r="X444" s="37"/>
      <c r="Y444" s="37"/>
      <c r="Z444" s="37"/>
      <c r="AA444" s="37"/>
      <c r="AB444" s="37"/>
      <c r="AC444" s="37"/>
      <c r="AD444" s="37"/>
      <c r="AE444" s="37"/>
      <c r="AF444" s="37"/>
      <c r="AG444" s="37"/>
      <c r="AH444" s="37"/>
      <c r="AI444" s="719"/>
      <c r="AJ444" s="219"/>
    </row>
    <row r="445" spans="1:36">
      <c r="A445" s="219"/>
      <c r="B445" s="219"/>
      <c r="C445" s="221"/>
      <c r="D445" s="219"/>
      <c r="E445" s="219"/>
      <c r="F445" s="219"/>
      <c r="G445" s="775"/>
      <c r="H445" s="793"/>
      <c r="I445" s="219"/>
      <c r="J445" s="219"/>
      <c r="K445" s="219"/>
      <c r="L445" s="219"/>
      <c r="M445" s="691"/>
      <c r="N445" s="691"/>
      <c r="O445" s="691"/>
      <c r="P445" s="691"/>
      <c r="Q445" s="691"/>
      <c r="R445" s="691"/>
      <c r="S445" s="691"/>
      <c r="T445" s="691"/>
      <c r="U445" s="691"/>
      <c r="V445" s="691"/>
      <c r="W445" s="691"/>
      <c r="X445" s="691"/>
      <c r="Y445" s="691"/>
      <c r="Z445" s="691"/>
      <c r="AA445" s="691"/>
      <c r="AB445" s="691"/>
      <c r="AC445" s="691"/>
      <c r="AD445" s="691"/>
      <c r="AE445" s="691"/>
      <c r="AF445" s="691"/>
      <c r="AG445" s="691"/>
      <c r="AH445" s="691"/>
      <c r="AI445" s="691"/>
      <c r="AJ445" s="219"/>
    </row>
    <row r="446" spans="1:36" s="14" customFormat="1" ht="12.75" customHeight="1">
      <c r="A446" s="1180" t="s">
        <v>3551</v>
      </c>
      <c r="B446" s="26" t="s">
        <v>1435</v>
      </c>
      <c r="C446" s="7" t="s">
        <v>29</v>
      </c>
      <c r="D446" s="26" t="str">
        <f>"D"&amp;E446</f>
        <v>DDSTPWYP</v>
      </c>
      <c r="E446" s="2" t="s">
        <v>70</v>
      </c>
      <c r="F446" s="7"/>
      <c r="G446" s="781" t="s">
        <v>360</v>
      </c>
      <c r="H446" s="454" t="s">
        <v>201</v>
      </c>
      <c r="I446" s="28" t="s">
        <v>3523</v>
      </c>
      <c r="J446" s="2" t="str">
        <f t="shared" ref="J446:J467" si="32">D446&amp;"/"&amp;G446&amp;"/"&amp;H446&amp;"/"&amp;I446</f>
        <v>DDSTPWYP/Specific Retirements/As Filed/Retirement Calc</v>
      </c>
      <c r="L446" s="720">
        <v>-594132.86454545462</v>
      </c>
      <c r="M446" s="721">
        <v>-1000579.3045454553</v>
      </c>
      <c r="N446" s="721"/>
      <c r="O446" s="721">
        <v>-387563.68454545416</v>
      </c>
      <c r="P446" s="721"/>
      <c r="Q446" s="721"/>
      <c r="R446" s="721"/>
      <c r="S446" s="721"/>
      <c r="T446" s="721"/>
      <c r="U446" s="721"/>
      <c r="V446" s="721"/>
      <c r="W446" s="721"/>
      <c r="X446" s="721"/>
      <c r="Y446" s="721"/>
      <c r="Z446" s="721"/>
      <c r="AA446" s="721"/>
      <c r="AB446" s="721"/>
      <c r="AC446" s="721"/>
      <c r="AD446" s="721"/>
      <c r="AE446" s="721"/>
      <c r="AF446" s="721"/>
      <c r="AG446" s="721"/>
      <c r="AH446" s="719"/>
      <c r="AI446" s="719"/>
      <c r="AJ446" s="219"/>
    </row>
    <row r="447" spans="1:36" s="14" customFormat="1" ht="12.75" customHeight="1">
      <c r="A447" s="1180"/>
      <c r="B447" s="94" t="s">
        <v>1436</v>
      </c>
      <c r="C447" s="7" t="s">
        <v>5</v>
      </c>
      <c r="D447" s="26" t="str">
        <f t="shared" ref="D447:D460" si="33">"D"&amp;E447</f>
        <v>DHYDPDGU</v>
      </c>
      <c r="E447" s="2" t="s">
        <v>57</v>
      </c>
      <c r="F447" s="7"/>
      <c r="G447" s="781" t="s">
        <v>360</v>
      </c>
      <c r="H447" s="454" t="s">
        <v>201</v>
      </c>
      <c r="I447" s="28" t="s">
        <v>3523</v>
      </c>
      <c r="J447" s="2" t="str">
        <f t="shared" si="32"/>
        <v>DHYDPDGU/Specific Retirements/As Filed/Retirement Calc</v>
      </c>
      <c r="L447" s="720"/>
      <c r="M447" s="721"/>
      <c r="N447" s="721">
        <v>-674932.55999999994</v>
      </c>
      <c r="O447" s="721"/>
      <c r="P447" s="721"/>
      <c r="Q447" s="721"/>
      <c r="R447" s="721"/>
      <c r="S447" s="721"/>
      <c r="T447" s="721"/>
      <c r="U447" s="721"/>
      <c r="V447" s="721"/>
      <c r="W447" s="721"/>
      <c r="X447" s="721"/>
      <c r="Y447" s="721"/>
      <c r="Z447" s="721"/>
      <c r="AA447" s="721"/>
      <c r="AB447" s="721"/>
      <c r="AC447" s="721"/>
      <c r="AD447" s="721"/>
      <c r="AE447" s="721"/>
      <c r="AF447" s="721"/>
      <c r="AG447" s="721"/>
      <c r="AH447" s="719"/>
      <c r="AI447" s="719"/>
      <c r="AJ447" s="219"/>
    </row>
    <row r="448" spans="1:36" s="14" customFormat="1" ht="12.75" customHeight="1">
      <c r="A448" s="1180"/>
      <c r="B448" s="94" t="s">
        <v>1436</v>
      </c>
      <c r="C448" s="72" t="s">
        <v>15</v>
      </c>
      <c r="D448" s="26" t="str">
        <f t="shared" si="33"/>
        <v>DHYDPSG-U</v>
      </c>
      <c r="E448" s="2" t="s">
        <v>59</v>
      </c>
      <c r="F448" s="72"/>
      <c r="G448" s="781" t="s">
        <v>360</v>
      </c>
      <c r="H448" s="454" t="s">
        <v>201</v>
      </c>
      <c r="I448" s="28" t="s">
        <v>3523</v>
      </c>
      <c r="J448" s="2" t="str">
        <f t="shared" si="32"/>
        <v>DHYDPSG-U/Specific Retirements/As Filed/Retirement Calc</v>
      </c>
      <c r="L448" s="720"/>
      <c r="M448" s="721"/>
      <c r="N448" s="721">
        <v>-317690.19</v>
      </c>
      <c r="O448" s="721"/>
      <c r="P448" s="721"/>
      <c r="Q448" s="721"/>
      <c r="R448" s="721"/>
      <c r="S448" s="721"/>
      <c r="T448" s="721"/>
      <c r="U448" s="721"/>
      <c r="V448" s="721"/>
      <c r="W448" s="721"/>
      <c r="X448" s="721"/>
      <c r="Y448" s="721"/>
      <c r="Z448" s="721"/>
      <c r="AA448" s="721"/>
      <c r="AB448" s="721"/>
      <c r="AC448" s="721"/>
      <c r="AD448" s="721"/>
      <c r="AE448" s="721"/>
      <c r="AF448" s="721"/>
      <c r="AG448" s="721"/>
      <c r="AH448" s="719"/>
      <c r="AI448" s="719"/>
      <c r="AJ448" s="219"/>
    </row>
    <row r="449" spans="1:36" s="14" customFormat="1" ht="12.75" customHeight="1">
      <c r="A449" s="1180"/>
      <c r="B449" s="94" t="s">
        <v>1436</v>
      </c>
      <c r="C449" s="72" t="s">
        <v>31</v>
      </c>
      <c r="D449" s="26" t="str">
        <f t="shared" si="33"/>
        <v>DDSTPUT</v>
      </c>
      <c r="E449" s="2" t="s">
        <v>71</v>
      </c>
      <c r="F449" s="72"/>
      <c r="G449" s="781" t="s">
        <v>360</v>
      </c>
      <c r="H449" s="454" t="s">
        <v>201</v>
      </c>
      <c r="I449" s="28" t="s">
        <v>3523</v>
      </c>
      <c r="J449" s="2" t="str">
        <f t="shared" si="32"/>
        <v>DDSTPUT/Specific Retirements/As Filed/Retirement Calc</v>
      </c>
      <c r="L449" s="720"/>
      <c r="M449" s="721"/>
      <c r="N449" s="721">
        <v>-35047.33</v>
      </c>
      <c r="O449" s="721"/>
      <c r="P449" s="721"/>
      <c r="Q449" s="721"/>
      <c r="R449" s="721"/>
      <c r="S449" s="721"/>
      <c r="T449" s="721"/>
      <c r="U449" s="721"/>
      <c r="V449" s="721"/>
      <c r="W449" s="721"/>
      <c r="X449" s="721"/>
      <c r="Y449" s="721"/>
      <c r="Z449" s="721"/>
      <c r="AA449" s="721"/>
      <c r="AB449" s="721"/>
      <c r="AC449" s="721"/>
      <c r="AD449" s="721"/>
      <c r="AE449" s="721"/>
      <c r="AF449" s="721"/>
      <c r="AG449" s="721"/>
      <c r="AH449" s="719"/>
      <c r="AI449" s="719"/>
      <c r="AJ449" s="219"/>
    </row>
    <row r="450" spans="1:36" s="14" customFormat="1" ht="12.75" customHeight="1">
      <c r="A450" s="1180"/>
      <c r="B450" s="94" t="s">
        <v>1437</v>
      </c>
      <c r="C450" s="72" t="s">
        <v>1</v>
      </c>
      <c r="D450" s="26" t="str">
        <f t="shared" si="33"/>
        <v>DHYDPDGP</v>
      </c>
      <c r="E450" s="2" t="s">
        <v>56</v>
      </c>
      <c r="F450" s="72"/>
      <c r="G450" s="781" t="s">
        <v>360</v>
      </c>
      <c r="H450" s="454" t="s">
        <v>201</v>
      </c>
      <c r="I450" s="28" t="s">
        <v>3523</v>
      </c>
      <c r="J450" s="2" t="str">
        <f t="shared" si="32"/>
        <v>DHYDPDGP/Specific Retirements/As Filed/Retirement Calc</v>
      </c>
      <c r="L450" s="720"/>
      <c r="M450" s="721"/>
      <c r="N450" s="721"/>
      <c r="O450" s="721">
        <v>-3609679.37</v>
      </c>
      <c r="P450" s="721"/>
      <c r="Q450" s="721"/>
      <c r="R450" s="721"/>
      <c r="S450" s="721"/>
      <c r="T450" s="721"/>
      <c r="U450" s="721"/>
      <c r="V450" s="721"/>
      <c r="W450" s="721"/>
      <c r="X450" s="721"/>
      <c r="Y450" s="721"/>
      <c r="Z450" s="721"/>
      <c r="AA450" s="721"/>
      <c r="AB450" s="721"/>
      <c r="AC450" s="721"/>
      <c r="AD450" s="721"/>
      <c r="AE450" s="721"/>
      <c r="AF450" s="721"/>
      <c r="AG450" s="721"/>
      <c r="AH450" s="719"/>
      <c r="AI450" s="719"/>
      <c r="AJ450" s="219"/>
    </row>
    <row r="451" spans="1:36" s="14" customFormat="1" ht="12.75" customHeight="1">
      <c r="A451" s="1180"/>
      <c r="B451" s="94" t="s">
        <v>1437</v>
      </c>
      <c r="C451" s="72" t="s">
        <v>14</v>
      </c>
      <c r="D451" s="26" t="str">
        <f t="shared" si="33"/>
        <v>DHYDPSG-P</v>
      </c>
      <c r="E451" s="2" t="s">
        <v>58</v>
      </c>
      <c r="F451" s="72"/>
      <c r="G451" s="781" t="s">
        <v>360</v>
      </c>
      <c r="H451" s="454" t="s">
        <v>201</v>
      </c>
      <c r="I451" s="28" t="s">
        <v>3523</v>
      </c>
      <c r="J451" s="2" t="str">
        <f t="shared" si="32"/>
        <v>DHYDPSG-P/Specific Retirements/As Filed/Retirement Calc</v>
      </c>
      <c r="L451" s="720"/>
      <c r="M451" s="721"/>
      <c r="N451" s="721"/>
      <c r="O451" s="721">
        <v>-3325590.1500000004</v>
      </c>
      <c r="P451" s="721"/>
      <c r="Q451" s="721"/>
      <c r="R451" s="721"/>
      <c r="S451" s="721"/>
      <c r="T451" s="721"/>
      <c r="U451" s="721"/>
      <c r="V451" s="721"/>
      <c r="W451" s="721"/>
      <c r="X451" s="721"/>
      <c r="Y451" s="721"/>
      <c r="Z451" s="721"/>
      <c r="AA451" s="721"/>
      <c r="AB451" s="721"/>
      <c r="AC451" s="721"/>
      <c r="AD451" s="721"/>
      <c r="AE451" s="721"/>
      <c r="AF451" s="721"/>
      <c r="AG451" s="721"/>
      <c r="AH451" s="719"/>
      <c r="AI451" s="719"/>
      <c r="AJ451" s="219"/>
    </row>
    <row r="452" spans="1:36" s="14" customFormat="1" ht="12.75" customHeight="1">
      <c r="A452" s="1180"/>
      <c r="B452" s="94" t="s">
        <v>1437</v>
      </c>
      <c r="C452" s="72" t="s">
        <v>1</v>
      </c>
      <c r="D452" s="26" t="str">
        <f t="shared" si="33"/>
        <v>DTRNPDGP</v>
      </c>
      <c r="E452" s="2" t="s">
        <v>64</v>
      </c>
      <c r="F452" s="72"/>
      <c r="G452" s="781" t="s">
        <v>360</v>
      </c>
      <c r="H452" s="454" t="s">
        <v>201</v>
      </c>
      <c r="I452" s="28" t="s">
        <v>3523</v>
      </c>
      <c r="J452" s="2" t="str">
        <f t="shared" si="32"/>
        <v>DTRNPDGP/Specific Retirements/As Filed/Retirement Calc</v>
      </c>
      <c r="L452" s="720"/>
      <c r="M452" s="721"/>
      <c r="N452" s="721"/>
      <c r="O452" s="721">
        <v>-205216.64000000001</v>
      </c>
      <c r="P452" s="721"/>
      <c r="Q452" s="721"/>
      <c r="R452" s="721"/>
      <c r="S452" s="721"/>
      <c r="T452" s="721"/>
      <c r="U452" s="721"/>
      <c r="V452" s="721"/>
      <c r="W452" s="721"/>
      <c r="X452" s="721"/>
      <c r="Y452" s="721"/>
      <c r="Z452" s="721"/>
      <c r="AA452" s="721"/>
      <c r="AB452" s="721"/>
      <c r="AC452" s="721"/>
      <c r="AD452" s="721"/>
      <c r="AE452" s="721"/>
      <c r="AF452" s="721"/>
      <c r="AG452" s="721"/>
      <c r="AH452" s="719"/>
      <c r="AI452" s="719"/>
      <c r="AJ452" s="219"/>
    </row>
    <row r="453" spans="1:36" s="14" customFormat="1" ht="12.75" customHeight="1">
      <c r="A453" s="1180"/>
      <c r="B453" s="94" t="s">
        <v>1437</v>
      </c>
      <c r="C453" s="72" t="s">
        <v>7</v>
      </c>
      <c r="D453" s="26" t="str">
        <f t="shared" si="33"/>
        <v>DTRNPSG</v>
      </c>
      <c r="E453" s="2" t="s">
        <v>66</v>
      </c>
      <c r="F453" s="72"/>
      <c r="G453" s="781" t="s">
        <v>360</v>
      </c>
      <c r="H453" s="454" t="s">
        <v>201</v>
      </c>
      <c r="I453" s="28" t="s">
        <v>3523</v>
      </c>
      <c r="J453" s="2" t="str">
        <f t="shared" si="32"/>
        <v>DTRNPSG/Specific Retirements/As Filed/Retirement Calc</v>
      </c>
      <c r="L453" s="720"/>
      <c r="M453" s="721"/>
      <c r="N453" s="721"/>
      <c r="O453" s="721">
        <v>-52206.99</v>
      </c>
      <c r="P453" s="721"/>
      <c r="Q453" s="721"/>
      <c r="R453" s="721"/>
      <c r="S453" s="721"/>
      <c r="T453" s="721"/>
      <c r="U453" s="721"/>
      <c r="V453" s="721"/>
      <c r="W453" s="721"/>
      <c r="X453" s="721"/>
      <c r="Y453" s="721"/>
      <c r="Z453" s="721"/>
      <c r="AA453" s="721"/>
      <c r="AB453" s="721"/>
      <c r="AC453" s="721"/>
      <c r="AD453" s="721"/>
      <c r="AE453" s="721"/>
      <c r="AF453" s="721"/>
      <c r="AG453" s="721"/>
      <c r="AH453" s="719"/>
      <c r="AI453" s="719"/>
      <c r="AJ453" s="219"/>
    </row>
    <row r="454" spans="1:36" s="14" customFormat="1" ht="12.75" customHeight="1">
      <c r="A454" s="1180"/>
      <c r="B454" s="95" t="s">
        <v>357</v>
      </c>
      <c r="C454" s="72" t="s">
        <v>5</v>
      </c>
      <c r="D454" s="26" t="str">
        <f t="shared" si="33"/>
        <v>DOTHPDGU</v>
      </c>
      <c r="E454" s="2" t="s">
        <v>60</v>
      </c>
      <c r="F454" s="72"/>
      <c r="G454" s="781" t="s">
        <v>360</v>
      </c>
      <c r="H454" s="454" t="s">
        <v>201</v>
      </c>
      <c r="I454" s="28" t="s">
        <v>3523</v>
      </c>
      <c r="J454" s="2" t="str">
        <f t="shared" si="32"/>
        <v>DOTHPDGU/Specific Retirements/As Filed/Retirement Calc</v>
      </c>
      <c r="L454" s="720"/>
      <c r="M454" s="721"/>
      <c r="N454" s="721"/>
      <c r="O454" s="721"/>
      <c r="P454" s="721"/>
      <c r="Q454" s="721"/>
      <c r="R454" s="721"/>
      <c r="S454" s="721"/>
      <c r="T454" s="721"/>
      <c r="U454" s="721"/>
      <c r="V454" s="721"/>
      <c r="W454" s="721"/>
      <c r="X454" s="721"/>
      <c r="Y454" s="721">
        <v>-1207689.6100000001</v>
      </c>
      <c r="Z454" s="721"/>
      <c r="AA454" s="721"/>
      <c r="AB454" s="721"/>
      <c r="AC454" s="721"/>
      <c r="AD454" s="721"/>
      <c r="AE454" s="721"/>
      <c r="AF454" s="721"/>
      <c r="AG454" s="721"/>
      <c r="AH454" s="719"/>
      <c r="AI454" s="719"/>
      <c r="AJ454" s="219"/>
    </row>
    <row r="455" spans="1:36" s="14" customFormat="1" ht="12.75" customHeight="1">
      <c r="A455" s="1180"/>
      <c r="B455" s="95" t="s">
        <v>357</v>
      </c>
      <c r="C455" s="72" t="s">
        <v>7</v>
      </c>
      <c r="D455" s="26" t="str">
        <f t="shared" si="33"/>
        <v>DOTHPSG</v>
      </c>
      <c r="E455" s="2" t="s">
        <v>61</v>
      </c>
      <c r="F455" s="72"/>
      <c r="G455" s="781" t="s">
        <v>360</v>
      </c>
      <c r="H455" s="454" t="s">
        <v>201</v>
      </c>
      <c r="I455" s="28" t="s">
        <v>3523</v>
      </c>
      <c r="J455" s="2" t="str">
        <f t="shared" si="32"/>
        <v>DOTHPSG/Specific Retirements/As Filed/Retirement Calc</v>
      </c>
      <c r="L455" s="720"/>
      <c r="M455" s="721"/>
      <c r="N455" s="721"/>
      <c r="O455" s="721"/>
      <c r="P455" s="721"/>
      <c r="Q455" s="721">
        <v>-3825353.29</v>
      </c>
      <c r="R455" s="721"/>
      <c r="S455" s="721"/>
      <c r="T455" s="721"/>
      <c r="U455" s="721"/>
      <c r="V455" s="721"/>
      <c r="W455" s="721"/>
      <c r="X455" s="721"/>
      <c r="Y455" s="721">
        <v>-524607.42999999877</v>
      </c>
      <c r="Z455" s="721"/>
      <c r="AA455" s="721"/>
      <c r="AB455" s="721"/>
      <c r="AC455" s="721"/>
      <c r="AD455" s="721"/>
      <c r="AE455" s="721"/>
      <c r="AF455" s="721"/>
      <c r="AG455" s="721"/>
      <c r="AH455" s="719"/>
      <c r="AI455" s="719"/>
      <c r="AJ455" s="219"/>
    </row>
    <row r="456" spans="1:36" s="14" customFormat="1" ht="12.75" customHeight="1">
      <c r="A456" s="1180"/>
      <c r="B456" s="95" t="s">
        <v>357</v>
      </c>
      <c r="C456" s="72" t="s">
        <v>31</v>
      </c>
      <c r="D456" s="26" t="str">
        <f t="shared" si="33"/>
        <v>DDSTPUT</v>
      </c>
      <c r="E456" s="2" t="s">
        <v>71</v>
      </c>
      <c r="F456" s="72"/>
      <c r="G456" s="781" t="s">
        <v>360</v>
      </c>
      <c r="H456" s="454" t="s">
        <v>201</v>
      </c>
      <c r="I456" s="28" t="s">
        <v>3523</v>
      </c>
      <c r="J456" s="2" t="str">
        <f t="shared" si="32"/>
        <v>DDSTPUT/Specific Retirements/As Filed/Retirement Calc</v>
      </c>
      <c r="L456" s="720"/>
      <c r="M456" s="721"/>
      <c r="N456" s="721"/>
      <c r="O456" s="721"/>
      <c r="P456" s="721"/>
      <c r="Q456" s="721"/>
      <c r="R456" s="721"/>
      <c r="S456" s="721"/>
      <c r="T456" s="721"/>
      <c r="U456" s="721"/>
      <c r="V456" s="721"/>
      <c r="W456" s="721"/>
      <c r="X456" s="721"/>
      <c r="Y456" s="721">
        <v>-266976.52</v>
      </c>
      <c r="Z456" s="721"/>
      <c r="AA456" s="721"/>
      <c r="AB456" s="721"/>
      <c r="AC456" s="721"/>
      <c r="AD456" s="721"/>
      <c r="AE456" s="721"/>
      <c r="AF456" s="721"/>
      <c r="AG456" s="721"/>
      <c r="AH456" s="719"/>
      <c r="AI456" s="719"/>
      <c r="AJ456" s="219"/>
    </row>
    <row r="457" spans="1:36" s="14" customFormat="1" ht="12.75" customHeight="1">
      <c r="A457" s="1180"/>
      <c r="B457" s="95" t="s">
        <v>357</v>
      </c>
      <c r="C457" s="72" t="s">
        <v>5</v>
      </c>
      <c r="D457" s="26" t="str">
        <f t="shared" si="33"/>
        <v>DGNLPDGU</v>
      </c>
      <c r="E457" s="2" t="s">
        <v>82</v>
      </c>
      <c r="F457" s="72"/>
      <c r="G457" s="781" t="s">
        <v>360</v>
      </c>
      <c r="H457" s="454" t="s">
        <v>201</v>
      </c>
      <c r="I457" s="28" t="s">
        <v>3523</v>
      </c>
      <c r="J457" s="2" t="str">
        <f t="shared" si="32"/>
        <v>DGNLPDGU/Specific Retirements/As Filed/Retirement Calc</v>
      </c>
      <c r="L457" s="720"/>
      <c r="M457" s="721"/>
      <c r="N457" s="721"/>
      <c r="O457" s="721"/>
      <c r="P457" s="721"/>
      <c r="Q457" s="721"/>
      <c r="R457" s="721"/>
      <c r="S457" s="721"/>
      <c r="T457" s="721"/>
      <c r="U457" s="721"/>
      <c r="V457" s="721"/>
      <c r="W457" s="721"/>
      <c r="X457" s="721"/>
      <c r="Y457" s="721">
        <v>-25626.82</v>
      </c>
      <c r="Z457" s="721"/>
      <c r="AA457" s="721"/>
      <c r="AB457" s="721"/>
      <c r="AC457" s="721"/>
      <c r="AD457" s="721"/>
      <c r="AE457" s="721"/>
      <c r="AF457" s="721"/>
      <c r="AG457" s="721"/>
      <c r="AH457" s="719"/>
      <c r="AI457" s="719"/>
      <c r="AJ457" s="219"/>
    </row>
    <row r="458" spans="1:36" s="14" customFormat="1" ht="12.75" customHeight="1">
      <c r="A458" s="1180"/>
      <c r="B458" s="95" t="s">
        <v>357</v>
      </c>
      <c r="C458" s="72" t="s">
        <v>7</v>
      </c>
      <c r="D458" s="26" t="str">
        <f t="shared" si="33"/>
        <v>DGNLPSG</v>
      </c>
      <c r="E458" s="2" t="s">
        <v>83</v>
      </c>
      <c r="F458" s="72"/>
      <c r="G458" s="781" t="s">
        <v>360</v>
      </c>
      <c r="H458" s="454" t="s">
        <v>201</v>
      </c>
      <c r="I458" s="28" t="s">
        <v>3523</v>
      </c>
      <c r="J458" s="2" t="str">
        <f t="shared" si="32"/>
        <v>DGNLPSG/Specific Retirements/As Filed/Retirement Calc</v>
      </c>
      <c r="L458" s="720"/>
      <c r="M458" s="721"/>
      <c r="N458" s="721"/>
      <c r="O458" s="721"/>
      <c r="P458" s="721"/>
      <c r="Q458" s="721"/>
      <c r="R458" s="721"/>
      <c r="S458" s="721"/>
      <c r="T458" s="721"/>
      <c r="U458" s="721"/>
      <c r="V458" s="721"/>
      <c r="W458" s="721"/>
      <c r="X458" s="721"/>
      <c r="Y458" s="721">
        <v>-239687.73</v>
      </c>
      <c r="Z458" s="721"/>
      <c r="AA458" s="721"/>
      <c r="AB458" s="721"/>
      <c r="AC458" s="721"/>
      <c r="AD458" s="721"/>
      <c r="AE458" s="721"/>
      <c r="AF458" s="721"/>
      <c r="AG458" s="721"/>
      <c r="AH458" s="719"/>
      <c r="AI458" s="719"/>
      <c r="AJ458" s="219"/>
    </row>
    <row r="459" spans="1:36" s="14" customFormat="1" ht="12.75" customHeight="1">
      <c r="A459" s="1180"/>
      <c r="B459" s="95" t="s">
        <v>1438</v>
      </c>
      <c r="C459" s="72" t="s">
        <v>18</v>
      </c>
      <c r="D459" s="26" t="str">
        <f t="shared" si="33"/>
        <v>DOTHPSG-W</v>
      </c>
      <c r="E459" s="2" t="s">
        <v>62</v>
      </c>
      <c r="F459" s="72"/>
      <c r="G459" s="781" t="s">
        <v>360</v>
      </c>
      <c r="H459" s="454" t="s">
        <v>201</v>
      </c>
      <c r="I459" s="28" t="s">
        <v>3523</v>
      </c>
      <c r="J459" s="2" t="str">
        <f t="shared" si="32"/>
        <v>DOTHPSG-W/Specific Retirements/As Filed/Retirement Calc</v>
      </c>
      <c r="L459" s="720">
        <v>-463135</v>
      </c>
      <c r="M459" s="721"/>
      <c r="N459" s="721"/>
      <c r="O459" s="721"/>
      <c r="P459" s="721"/>
      <c r="Q459" s="721"/>
      <c r="R459" s="721"/>
      <c r="S459" s="721"/>
      <c r="T459" s="721"/>
      <c r="U459" s="721"/>
      <c r="V459" s="721"/>
      <c r="W459" s="721"/>
      <c r="X459" s="721"/>
      <c r="Y459" s="721"/>
      <c r="Z459" s="721"/>
      <c r="AA459" s="721"/>
      <c r="AB459" s="721"/>
      <c r="AC459" s="721"/>
      <c r="AD459" s="721"/>
      <c r="AE459" s="721"/>
      <c r="AF459" s="721"/>
      <c r="AG459" s="721"/>
      <c r="AH459" s="719"/>
      <c r="AI459" s="719"/>
      <c r="AJ459" s="219"/>
    </row>
    <row r="460" spans="1:36" s="14" customFormat="1" ht="12.75" customHeight="1">
      <c r="A460" s="1180"/>
      <c r="B460" s="94" t="s">
        <v>356</v>
      </c>
      <c r="C460" s="72" t="s">
        <v>31</v>
      </c>
      <c r="D460" s="26" t="str">
        <f t="shared" si="33"/>
        <v>DDSTPUT</v>
      </c>
      <c r="E460" s="2" t="s">
        <v>71</v>
      </c>
      <c r="F460" s="72"/>
      <c r="G460" s="781" t="s">
        <v>360</v>
      </c>
      <c r="H460" s="454" t="s">
        <v>201</v>
      </c>
      <c r="I460" s="28" t="s">
        <v>3523</v>
      </c>
      <c r="J460" s="2" t="str">
        <f t="shared" si="32"/>
        <v>DDSTPUT/Specific Retirements/As Filed/Retirement Calc</v>
      </c>
      <c r="L460" s="720"/>
      <c r="M460" s="721"/>
      <c r="N460" s="721">
        <v>-1162119.9920000008</v>
      </c>
      <c r="O460" s="721">
        <v>-1319993.8020000032</v>
      </c>
      <c r="P460" s="721"/>
      <c r="Q460" s="721"/>
      <c r="R460" s="721"/>
      <c r="S460" s="721"/>
      <c r="T460" s="721"/>
      <c r="U460" s="721"/>
      <c r="V460" s="721"/>
      <c r="W460" s="721"/>
      <c r="X460" s="721"/>
      <c r="Y460" s="721"/>
      <c r="Z460" s="721"/>
      <c r="AA460" s="721"/>
      <c r="AB460" s="721"/>
      <c r="AC460" s="721"/>
      <c r="AD460" s="721"/>
      <c r="AE460" s="721"/>
      <c r="AF460" s="721"/>
      <c r="AG460" s="721"/>
      <c r="AH460" s="719"/>
      <c r="AI460" s="719"/>
      <c r="AJ460" s="219"/>
    </row>
    <row r="461" spans="1:36" s="14" customFormat="1" ht="12.75" customHeight="1">
      <c r="A461" s="1180"/>
      <c r="B461" s="2"/>
      <c r="C461" s="70"/>
      <c r="D461" s="2"/>
      <c r="E461" s="2"/>
      <c r="F461" s="2"/>
      <c r="G461" s="781" t="s">
        <v>360</v>
      </c>
      <c r="H461" s="454" t="s">
        <v>201</v>
      </c>
      <c r="I461" s="28" t="s">
        <v>3523</v>
      </c>
      <c r="J461" s="2" t="str">
        <f t="shared" si="32"/>
        <v>/Specific Retirements/As Filed/Retirement Calc</v>
      </c>
      <c r="M461" s="719"/>
      <c r="N461" s="719"/>
      <c r="O461" s="719"/>
      <c r="P461" s="719"/>
      <c r="Q461" s="719"/>
      <c r="R461" s="719"/>
      <c r="S461" s="719"/>
      <c r="T461" s="719"/>
      <c r="U461" s="719"/>
      <c r="V461" s="719"/>
      <c r="W461" s="719"/>
      <c r="X461" s="719"/>
      <c r="Y461" s="719"/>
      <c r="Z461" s="719"/>
      <c r="AA461" s="719"/>
      <c r="AB461" s="719"/>
      <c r="AC461" s="719"/>
      <c r="AD461" s="719"/>
      <c r="AE461" s="719"/>
      <c r="AF461" s="719"/>
      <c r="AG461" s="719"/>
      <c r="AH461" s="719"/>
      <c r="AI461" s="719"/>
      <c r="AJ461" s="219"/>
    </row>
    <row r="462" spans="1:36" s="14" customFormat="1" ht="12.75" customHeight="1">
      <c r="A462" s="1180"/>
      <c r="B462" s="2"/>
      <c r="C462" s="70"/>
      <c r="D462" s="2"/>
      <c r="E462" s="2"/>
      <c r="F462" s="2"/>
      <c r="G462" s="781" t="s">
        <v>360</v>
      </c>
      <c r="H462" s="454" t="s">
        <v>201</v>
      </c>
      <c r="I462" s="28" t="s">
        <v>3523</v>
      </c>
      <c r="J462" s="2" t="str">
        <f t="shared" si="32"/>
        <v>/Specific Retirements/As Filed/Retirement Calc</v>
      </c>
      <c r="M462" s="719"/>
      <c r="N462" s="719"/>
      <c r="O462" s="719"/>
      <c r="P462" s="719"/>
      <c r="Q462" s="719"/>
      <c r="R462" s="719"/>
      <c r="S462" s="719"/>
      <c r="T462" s="719"/>
      <c r="U462" s="719"/>
      <c r="V462" s="719"/>
      <c r="W462" s="719"/>
      <c r="X462" s="719"/>
      <c r="Y462" s="719"/>
      <c r="Z462" s="719"/>
      <c r="AA462" s="719"/>
      <c r="AB462" s="719"/>
      <c r="AC462" s="719"/>
      <c r="AD462" s="719"/>
      <c r="AE462" s="719"/>
      <c r="AF462" s="719"/>
      <c r="AG462" s="719"/>
      <c r="AH462" s="719"/>
      <c r="AI462" s="719"/>
      <c r="AJ462" s="219"/>
    </row>
    <row r="463" spans="1:36" s="14" customFormat="1" ht="12.75" customHeight="1">
      <c r="A463" s="1180"/>
      <c r="B463" s="2"/>
      <c r="C463" s="70"/>
      <c r="D463" s="2"/>
      <c r="E463" s="2"/>
      <c r="F463" s="2"/>
      <c r="G463" s="781" t="s">
        <v>360</v>
      </c>
      <c r="H463" s="454" t="s">
        <v>201</v>
      </c>
      <c r="I463" s="28" t="s">
        <v>3523</v>
      </c>
      <c r="J463" s="2" t="str">
        <f t="shared" si="32"/>
        <v>/Specific Retirements/As Filed/Retirement Calc</v>
      </c>
      <c r="M463" s="719"/>
      <c r="N463" s="719"/>
      <c r="O463" s="719"/>
      <c r="P463" s="719"/>
      <c r="Q463" s="719"/>
      <c r="R463" s="719"/>
      <c r="S463" s="719"/>
      <c r="T463" s="719"/>
      <c r="U463" s="719"/>
      <c r="V463" s="719"/>
      <c r="W463" s="719"/>
      <c r="X463" s="719"/>
      <c r="Y463" s="719"/>
      <c r="Z463" s="719"/>
      <c r="AA463" s="719"/>
      <c r="AB463" s="719"/>
      <c r="AC463" s="719"/>
      <c r="AD463" s="719"/>
      <c r="AE463" s="719"/>
      <c r="AF463" s="719"/>
      <c r="AG463" s="719"/>
      <c r="AH463" s="719"/>
      <c r="AI463" s="719"/>
      <c r="AJ463" s="219"/>
    </row>
    <row r="464" spans="1:36" s="14" customFormat="1" ht="12.75" customHeight="1">
      <c r="A464" s="1180"/>
      <c r="B464" s="2"/>
      <c r="C464" s="70"/>
      <c r="D464" s="2"/>
      <c r="E464" s="2"/>
      <c r="F464" s="2"/>
      <c r="G464" s="781" t="s">
        <v>360</v>
      </c>
      <c r="H464" s="454" t="s">
        <v>201</v>
      </c>
      <c r="I464" s="28" t="s">
        <v>3523</v>
      </c>
      <c r="J464" s="2" t="str">
        <f t="shared" si="32"/>
        <v>/Specific Retirements/As Filed/Retirement Calc</v>
      </c>
      <c r="M464" s="719"/>
      <c r="N464" s="719"/>
      <c r="O464" s="719"/>
      <c r="P464" s="719"/>
      <c r="Q464" s="719"/>
      <c r="R464" s="719"/>
      <c r="S464" s="719"/>
      <c r="T464" s="719"/>
      <c r="U464" s="719"/>
      <c r="V464" s="719"/>
      <c r="W464" s="719"/>
      <c r="X464" s="719"/>
      <c r="Y464" s="719"/>
      <c r="Z464" s="719"/>
      <c r="AA464" s="719"/>
      <c r="AB464" s="719"/>
      <c r="AC464" s="719"/>
      <c r="AD464" s="719"/>
      <c r="AE464" s="719"/>
      <c r="AF464" s="719"/>
      <c r="AG464" s="719"/>
      <c r="AH464" s="719"/>
      <c r="AI464" s="719"/>
      <c r="AJ464" s="219"/>
    </row>
    <row r="465" spans="1:36" s="14" customFormat="1" ht="12.75" customHeight="1">
      <c r="A465" s="1180"/>
      <c r="B465" s="2"/>
      <c r="C465" s="70"/>
      <c r="D465" s="2"/>
      <c r="E465" s="2"/>
      <c r="F465" s="2"/>
      <c r="G465" s="781" t="s">
        <v>360</v>
      </c>
      <c r="H465" s="454" t="s">
        <v>201</v>
      </c>
      <c r="I465" s="28" t="s">
        <v>3523</v>
      </c>
      <c r="J465" s="2" t="str">
        <f t="shared" si="32"/>
        <v>/Specific Retirements/As Filed/Retirement Calc</v>
      </c>
      <c r="M465" s="719"/>
      <c r="N465" s="719"/>
      <c r="O465" s="719"/>
      <c r="P465" s="719"/>
      <c r="Q465" s="719"/>
      <c r="R465" s="719"/>
      <c r="S465" s="719"/>
      <c r="T465" s="719"/>
      <c r="U465" s="719"/>
      <c r="V465" s="719"/>
      <c r="W465" s="719"/>
      <c r="X465" s="719"/>
      <c r="Y465" s="719"/>
      <c r="Z465" s="719"/>
      <c r="AA465" s="719"/>
      <c r="AB465" s="719"/>
      <c r="AC465" s="719"/>
      <c r="AD465" s="719"/>
      <c r="AE465" s="719"/>
      <c r="AF465" s="719"/>
      <c r="AG465" s="719"/>
      <c r="AH465" s="719"/>
      <c r="AI465" s="719"/>
      <c r="AJ465" s="219"/>
    </row>
    <row r="466" spans="1:36" s="14" customFormat="1" ht="12.75" customHeight="1">
      <c r="A466" s="1180"/>
      <c r="B466" s="2"/>
      <c r="C466" s="70"/>
      <c r="D466" s="2"/>
      <c r="E466" s="2"/>
      <c r="F466" s="2"/>
      <c r="G466" s="781" t="s">
        <v>360</v>
      </c>
      <c r="H466" s="454" t="s">
        <v>201</v>
      </c>
      <c r="I466" s="28" t="s">
        <v>3523</v>
      </c>
      <c r="J466" s="2" t="str">
        <f t="shared" si="32"/>
        <v>/Specific Retirements/As Filed/Retirement Calc</v>
      </c>
      <c r="M466" s="719"/>
      <c r="N466" s="719"/>
      <c r="O466" s="719"/>
      <c r="P466" s="719"/>
      <c r="Q466" s="719"/>
      <c r="R466" s="719"/>
      <c r="S466" s="719"/>
      <c r="T466" s="719"/>
      <c r="U466" s="719"/>
      <c r="V466" s="719"/>
      <c r="W466" s="719"/>
      <c r="X466" s="719"/>
      <c r="Y466" s="719"/>
      <c r="Z466" s="719"/>
      <c r="AA466" s="719"/>
      <c r="AB466" s="719"/>
      <c r="AC466" s="719"/>
      <c r="AD466" s="719"/>
      <c r="AE466" s="719"/>
      <c r="AF466" s="719"/>
      <c r="AG466" s="719"/>
      <c r="AH466" s="719"/>
      <c r="AI466" s="719"/>
      <c r="AJ466" s="219"/>
    </row>
    <row r="467" spans="1:36" s="14" customFormat="1" ht="12.75" customHeight="1">
      <c r="A467" s="1180"/>
      <c r="B467" s="2"/>
      <c r="C467" s="70"/>
      <c r="D467" s="2"/>
      <c r="E467" s="2"/>
      <c r="F467" s="2"/>
      <c r="G467" s="781" t="s">
        <v>360</v>
      </c>
      <c r="H467" s="454" t="s">
        <v>201</v>
      </c>
      <c r="I467" s="28" t="s">
        <v>3523</v>
      </c>
      <c r="J467" s="2" t="str">
        <f t="shared" si="32"/>
        <v>/Specific Retirements/As Filed/Retirement Calc</v>
      </c>
      <c r="M467" s="719"/>
      <c r="N467" s="719"/>
      <c r="O467" s="719"/>
      <c r="P467" s="719"/>
      <c r="Q467" s="719"/>
      <c r="R467" s="719"/>
      <c r="S467" s="719"/>
      <c r="T467" s="719"/>
      <c r="U467" s="719"/>
      <c r="V467" s="719"/>
      <c r="W467" s="719"/>
      <c r="X467" s="719"/>
      <c r="Y467" s="719"/>
      <c r="Z467" s="719"/>
      <c r="AA467" s="719"/>
      <c r="AB467" s="719"/>
      <c r="AC467" s="719"/>
      <c r="AD467" s="719"/>
      <c r="AE467" s="719"/>
      <c r="AF467" s="719"/>
      <c r="AG467" s="719"/>
      <c r="AH467" s="719"/>
      <c r="AI467" s="719"/>
      <c r="AJ467" s="219"/>
    </row>
    <row r="468" spans="1:36" s="14" customFormat="1" ht="12.75" customHeight="1">
      <c r="A468" s="1180"/>
      <c r="C468" s="16"/>
      <c r="G468" s="782"/>
      <c r="H468" s="794"/>
      <c r="I468" s="783"/>
      <c r="AI468" s="109"/>
      <c r="AJ468" s="219"/>
    </row>
    <row r="469" spans="1:36" s="14" customFormat="1" ht="12.75" customHeight="1">
      <c r="A469" s="1180"/>
      <c r="C469" s="16"/>
      <c r="G469" s="776"/>
      <c r="H469" s="213"/>
      <c r="J469" s="59"/>
      <c r="M469" s="719"/>
      <c r="N469" s="719"/>
      <c r="O469" s="719"/>
      <c r="P469" s="719"/>
      <c r="Q469" s="719"/>
      <c r="R469" s="719"/>
      <c r="S469" s="719"/>
      <c r="T469" s="719"/>
      <c r="U469" s="719"/>
      <c r="V469" s="719"/>
      <c r="W469" s="719"/>
      <c r="X469" s="719"/>
      <c r="Y469" s="719"/>
      <c r="Z469" s="719"/>
      <c r="AA469" s="719"/>
      <c r="AB469" s="719"/>
      <c r="AC469" s="719"/>
      <c r="AD469" s="719"/>
      <c r="AE469" s="719"/>
      <c r="AF469" s="719"/>
      <c r="AG469" s="719"/>
      <c r="AH469" s="719"/>
      <c r="AI469" s="719"/>
      <c r="AJ469" s="219"/>
    </row>
    <row r="470" spans="1:36" s="14" customFormat="1" ht="12.75" customHeight="1">
      <c r="A470" s="1180"/>
      <c r="C470" s="16"/>
      <c r="G470" s="776"/>
      <c r="H470" s="213"/>
      <c r="M470" s="719"/>
      <c r="N470" s="719"/>
      <c r="O470" s="719"/>
      <c r="P470" s="719"/>
      <c r="Q470" s="719"/>
      <c r="R470" s="719"/>
      <c r="S470" s="719"/>
      <c r="T470" s="719"/>
      <c r="U470" s="719"/>
      <c r="V470" s="719"/>
      <c r="W470" s="719"/>
      <c r="X470" s="719"/>
      <c r="Y470" s="719"/>
      <c r="Z470" s="719"/>
      <c r="AA470" s="719"/>
      <c r="AB470" s="719"/>
      <c r="AC470" s="719"/>
      <c r="AD470" s="719"/>
      <c r="AE470" s="719"/>
      <c r="AF470" s="719"/>
      <c r="AG470" s="719"/>
      <c r="AH470" s="719"/>
      <c r="AI470" s="719"/>
      <c r="AJ470" s="219"/>
    </row>
    <row r="471" spans="1:36" s="14" customFormat="1" ht="12.75" customHeight="1">
      <c r="A471" s="1180"/>
      <c r="C471" s="16"/>
      <c r="G471" s="776"/>
      <c r="H471" s="213"/>
      <c r="M471" s="719"/>
      <c r="N471" s="719"/>
      <c r="O471" s="719"/>
      <c r="P471" s="719"/>
      <c r="Q471" s="719"/>
      <c r="R471" s="719"/>
      <c r="S471" s="719"/>
      <c r="T471" s="719"/>
      <c r="U471" s="719"/>
      <c r="V471" s="719"/>
      <c r="W471" s="719"/>
      <c r="X471" s="719"/>
      <c r="Y471" s="719"/>
      <c r="Z471" s="719"/>
      <c r="AA471" s="719"/>
      <c r="AB471" s="719"/>
      <c r="AC471" s="719"/>
      <c r="AD471" s="719"/>
      <c r="AE471" s="719"/>
      <c r="AF471" s="719"/>
      <c r="AG471" s="719"/>
      <c r="AH471" s="719"/>
      <c r="AI471" s="719"/>
      <c r="AJ471" s="219"/>
    </row>
    <row r="472" spans="1:36" s="14" customFormat="1" ht="12.75" customHeight="1">
      <c r="A472" s="1180"/>
      <c r="C472" s="16"/>
      <c r="G472" s="776"/>
      <c r="H472" s="213"/>
      <c r="M472" s="719"/>
      <c r="N472" s="719"/>
      <c r="O472" s="719"/>
      <c r="P472" s="719"/>
      <c r="Q472" s="719"/>
      <c r="R472" s="719"/>
      <c r="S472" s="719"/>
      <c r="T472" s="719"/>
      <c r="U472" s="719"/>
      <c r="V472" s="719"/>
      <c r="W472" s="719"/>
      <c r="X472" s="719"/>
      <c r="Y472" s="719"/>
      <c r="Z472" s="719"/>
      <c r="AA472" s="719"/>
      <c r="AB472" s="719"/>
      <c r="AC472" s="719"/>
      <c r="AD472" s="719"/>
      <c r="AE472" s="719"/>
      <c r="AF472" s="719"/>
      <c r="AG472" s="719"/>
      <c r="AH472" s="719"/>
      <c r="AI472" s="719"/>
      <c r="AJ472" s="219"/>
    </row>
    <row r="473" spans="1:36" s="14" customFormat="1" ht="12.75" customHeight="1">
      <c r="A473" s="1180"/>
      <c r="C473" s="16"/>
      <c r="G473" s="776"/>
      <c r="H473" s="213"/>
      <c r="M473" s="719"/>
      <c r="N473" s="719"/>
      <c r="O473" s="719"/>
      <c r="P473" s="719"/>
      <c r="Q473" s="719"/>
      <c r="R473" s="719"/>
      <c r="S473" s="719"/>
      <c r="T473" s="719"/>
      <c r="U473" s="719"/>
      <c r="V473" s="719"/>
      <c r="W473" s="719"/>
      <c r="X473" s="719"/>
      <c r="Y473" s="719"/>
      <c r="Z473" s="719"/>
      <c r="AA473" s="719"/>
      <c r="AB473" s="719"/>
      <c r="AC473" s="719"/>
      <c r="AD473" s="719"/>
      <c r="AE473" s="719"/>
      <c r="AF473" s="719"/>
      <c r="AG473" s="719"/>
      <c r="AH473" s="719"/>
      <c r="AI473" s="719"/>
      <c r="AJ473" s="219"/>
    </row>
    <row r="474" spans="1:36" s="14" customFormat="1" ht="12.75" customHeight="1">
      <c r="A474" s="1180"/>
      <c r="C474" s="16"/>
      <c r="G474" s="776"/>
      <c r="H474" s="213"/>
      <c r="AI474" s="719"/>
      <c r="AJ474" s="219"/>
    </row>
    <row r="475" spans="1:36" s="14" customFormat="1" ht="13.5" customHeight="1" thickBot="1">
      <c r="A475" s="1180"/>
      <c r="C475" s="16"/>
      <c r="G475" s="776"/>
      <c r="H475" s="213"/>
      <c r="K475" s="749">
        <f>SUM(K446:K474)</f>
        <v>0</v>
      </c>
      <c r="L475" s="749">
        <f t="shared" ref="L475:AH475" si="34">SUM(L446:L474)</f>
        <v>-1057267.8645454547</v>
      </c>
      <c r="M475" s="749">
        <f t="shared" si="34"/>
        <v>-1000579.3045454553</v>
      </c>
      <c r="N475" s="749">
        <f t="shared" si="34"/>
        <v>-2189790.0720000006</v>
      </c>
      <c r="O475" s="749">
        <f t="shared" si="34"/>
        <v>-8900250.6365454588</v>
      </c>
      <c r="P475" s="749">
        <f t="shared" si="34"/>
        <v>0</v>
      </c>
      <c r="Q475" s="749">
        <f t="shared" si="34"/>
        <v>-3825353.29</v>
      </c>
      <c r="R475" s="749">
        <f t="shared" si="34"/>
        <v>0</v>
      </c>
      <c r="S475" s="749">
        <f t="shared" si="34"/>
        <v>0</v>
      </c>
      <c r="T475" s="749">
        <f t="shared" si="34"/>
        <v>0</v>
      </c>
      <c r="U475" s="749">
        <f t="shared" si="34"/>
        <v>0</v>
      </c>
      <c r="V475" s="749">
        <f t="shared" si="34"/>
        <v>0</v>
      </c>
      <c r="W475" s="749">
        <f t="shared" si="34"/>
        <v>0</v>
      </c>
      <c r="X475" s="749">
        <f t="shared" si="34"/>
        <v>0</v>
      </c>
      <c r="Y475" s="749">
        <f t="shared" si="34"/>
        <v>-2264588.1099999989</v>
      </c>
      <c r="Z475" s="749">
        <f t="shared" si="34"/>
        <v>0</v>
      </c>
      <c r="AA475" s="749">
        <f t="shared" si="34"/>
        <v>0</v>
      </c>
      <c r="AB475" s="749">
        <f t="shared" si="34"/>
        <v>0</v>
      </c>
      <c r="AC475" s="749">
        <f t="shared" si="34"/>
        <v>0</v>
      </c>
      <c r="AD475" s="749">
        <f t="shared" si="34"/>
        <v>0</v>
      </c>
      <c r="AE475" s="749">
        <f t="shared" si="34"/>
        <v>0</v>
      </c>
      <c r="AF475" s="749">
        <f t="shared" si="34"/>
        <v>0</v>
      </c>
      <c r="AG475" s="749">
        <f t="shared" si="34"/>
        <v>0</v>
      </c>
      <c r="AH475" s="749">
        <f t="shared" si="34"/>
        <v>0</v>
      </c>
      <c r="AI475" s="719"/>
      <c r="AJ475" s="219"/>
    </row>
    <row r="476" spans="1:36" ht="13.5" thickTop="1">
      <c r="A476" s="1180"/>
      <c r="AJ476" s="219"/>
    </row>
    <row r="477" spans="1:36">
      <c r="A477" s="219"/>
      <c r="B477" s="219"/>
      <c r="C477" s="221"/>
      <c r="D477" s="219"/>
      <c r="E477" s="219"/>
      <c r="F477" s="219"/>
      <c r="G477" s="775"/>
      <c r="H477" s="793"/>
      <c r="I477" s="219"/>
      <c r="J477" s="219"/>
      <c r="K477" s="219"/>
      <c r="L477" s="219"/>
      <c r="M477" s="219"/>
      <c r="N477" s="219"/>
      <c r="O477" s="219"/>
      <c r="P477" s="219"/>
      <c r="Q477" s="219"/>
      <c r="R477" s="219"/>
      <c r="S477" s="219"/>
      <c r="T477" s="219"/>
      <c r="U477" s="219"/>
      <c r="V477" s="219"/>
      <c r="W477" s="219"/>
      <c r="X477" s="219"/>
      <c r="Y477" s="219"/>
      <c r="Z477" s="219"/>
      <c r="AA477" s="219"/>
      <c r="AB477" s="219"/>
      <c r="AC477" s="219"/>
      <c r="AD477" s="219"/>
      <c r="AE477" s="219"/>
      <c r="AF477" s="219"/>
      <c r="AG477" s="219"/>
      <c r="AH477" s="219"/>
      <c r="AI477" s="219"/>
      <c r="AJ477" s="219"/>
    </row>
    <row r="478" spans="1:36">
      <c r="A478" s="1171" t="s">
        <v>3560</v>
      </c>
      <c r="D478" s="26" t="s">
        <v>132</v>
      </c>
      <c r="E478" s="26" t="s">
        <v>74</v>
      </c>
      <c r="F478" s="90"/>
      <c r="G478" s="777" t="s">
        <v>379</v>
      </c>
      <c r="H478" s="789" t="s">
        <v>201</v>
      </c>
      <c r="I478" s="90" t="s">
        <v>3546</v>
      </c>
      <c r="J478" s="2" t="str">
        <f t="shared" ref="J478:J500" si="35">D478&amp;"/"&amp;G478&amp;"/"&amp;H478&amp;"/"&amp;I478</f>
        <v>DGNLPCA/Vehicle Depreciation/As Filed/Other AD Adj</v>
      </c>
      <c r="L478" s="688">
        <v>28067.826114294858</v>
      </c>
      <c r="M478" s="692">
        <v>28067.826114294858</v>
      </c>
      <c r="N478" s="692">
        <v>28067.826114294858</v>
      </c>
      <c r="O478" s="692">
        <v>28067.826114294858</v>
      </c>
      <c r="P478" s="692">
        <v>28067.826114294858</v>
      </c>
      <c r="Q478" s="692">
        <v>28067.826114294858</v>
      </c>
      <c r="R478" s="692">
        <v>28067.826114294858</v>
      </c>
      <c r="S478" s="692">
        <v>28067.826114294858</v>
      </c>
      <c r="T478" s="692">
        <v>28067.826114294858</v>
      </c>
      <c r="U478" s="692">
        <v>28067.826114294858</v>
      </c>
      <c r="V478" s="692">
        <v>28067.826114294858</v>
      </c>
      <c r="W478" s="692">
        <v>28067.826114294858</v>
      </c>
      <c r="X478" s="692">
        <v>28067.826114294858</v>
      </c>
      <c r="Y478" s="692">
        <v>28067.826114294858</v>
      </c>
      <c r="Z478" s="692">
        <v>28067.826114294858</v>
      </c>
      <c r="AA478" s="692">
        <v>28067.826114294858</v>
      </c>
      <c r="AB478" s="692">
        <v>28067.826114294858</v>
      </c>
      <c r="AC478" s="692">
        <v>28067.826114294858</v>
      </c>
      <c r="AD478" s="692">
        <v>28067.826114294858</v>
      </c>
      <c r="AE478" s="692">
        <v>28067.826114294858</v>
      </c>
      <c r="AF478" s="692">
        <v>28067.826114294858</v>
      </c>
      <c r="AG478" s="692">
        <v>28067.826114294858</v>
      </c>
      <c r="AH478" s="692">
        <v>28067.826114294858</v>
      </c>
      <c r="AI478" s="90"/>
      <c r="AJ478" s="219"/>
    </row>
    <row r="479" spans="1:36">
      <c r="A479" s="1172"/>
      <c r="D479" s="26" t="s">
        <v>139</v>
      </c>
      <c r="E479" s="26" t="s">
        <v>81</v>
      </c>
      <c r="F479" s="90"/>
      <c r="G479" s="777" t="s">
        <v>379</v>
      </c>
      <c r="H479" s="789" t="s">
        <v>201</v>
      </c>
      <c r="I479" s="90" t="s">
        <v>3546</v>
      </c>
      <c r="J479" s="2" t="str">
        <f t="shared" si="35"/>
        <v>DGNLPDGP/Vehicle Depreciation/As Filed/Other AD Adj</v>
      </c>
      <c r="L479" s="688">
        <v>4892.4334862749956</v>
      </c>
      <c r="M479" s="692">
        <v>4892.4334862749956</v>
      </c>
      <c r="N479" s="692">
        <v>4892.4334862749956</v>
      </c>
      <c r="O479" s="692">
        <v>4892.4334862749956</v>
      </c>
      <c r="P479" s="692">
        <v>4892.4334862749956</v>
      </c>
      <c r="Q479" s="692">
        <v>4892.4334862749956</v>
      </c>
      <c r="R479" s="692">
        <v>4892.4334862749956</v>
      </c>
      <c r="S479" s="692">
        <v>4892.4334862749956</v>
      </c>
      <c r="T479" s="692">
        <v>4892.4334862749956</v>
      </c>
      <c r="U479" s="692">
        <v>4892.4334862749956</v>
      </c>
      <c r="V479" s="692">
        <v>4892.4334862749956</v>
      </c>
      <c r="W479" s="692">
        <v>4892.4334862749956</v>
      </c>
      <c r="X479" s="692">
        <v>4892.4334862749956</v>
      </c>
      <c r="Y479" s="692">
        <v>4892.4334862749956</v>
      </c>
      <c r="Z479" s="692">
        <v>4892.4334862749956</v>
      </c>
      <c r="AA479" s="692">
        <v>4892.4334862749956</v>
      </c>
      <c r="AB479" s="692">
        <v>4892.4334862749956</v>
      </c>
      <c r="AC479" s="692">
        <v>4892.4334862749956</v>
      </c>
      <c r="AD479" s="692">
        <v>4892.4334862749956</v>
      </c>
      <c r="AE479" s="692">
        <v>4892.4334862749956</v>
      </c>
      <c r="AF479" s="692">
        <v>4892.4334862749956</v>
      </c>
      <c r="AG479" s="692">
        <v>4892.4334862749956</v>
      </c>
      <c r="AH479" s="692">
        <v>4892.4334862749956</v>
      </c>
      <c r="AI479" s="90"/>
      <c r="AJ479" s="219"/>
    </row>
    <row r="480" spans="1:36">
      <c r="A480" s="1172"/>
      <c r="D480" s="26" t="s">
        <v>140</v>
      </c>
      <c r="E480" s="26" t="s">
        <v>82</v>
      </c>
      <c r="F480" s="90"/>
      <c r="G480" s="777" t="s">
        <v>379</v>
      </c>
      <c r="H480" s="789" t="s">
        <v>201</v>
      </c>
      <c r="I480" s="90" t="s">
        <v>3546</v>
      </c>
      <c r="J480" s="2" t="str">
        <f t="shared" si="35"/>
        <v>DGNLPDGU/Vehicle Depreciation/As Filed/Other AD Adj</v>
      </c>
      <c r="L480" s="688">
        <v>12230.317893536887</v>
      </c>
      <c r="M480" s="692">
        <v>12230.317893536887</v>
      </c>
      <c r="N480" s="692">
        <v>12230.317893536887</v>
      </c>
      <c r="O480" s="692">
        <v>12230.317893536887</v>
      </c>
      <c r="P480" s="692">
        <v>12230.317893536887</v>
      </c>
      <c r="Q480" s="692">
        <v>12230.317893536887</v>
      </c>
      <c r="R480" s="692">
        <v>12230.317893536887</v>
      </c>
      <c r="S480" s="692">
        <v>12230.317893536887</v>
      </c>
      <c r="T480" s="692">
        <v>12230.317893536887</v>
      </c>
      <c r="U480" s="692">
        <v>12230.317893536887</v>
      </c>
      <c r="V480" s="692">
        <v>12230.317893536887</v>
      </c>
      <c r="W480" s="692">
        <v>12230.317893536887</v>
      </c>
      <c r="X480" s="692">
        <v>12230.317893536887</v>
      </c>
      <c r="Y480" s="692">
        <v>12230.317893536887</v>
      </c>
      <c r="Z480" s="692">
        <v>12230.317893536887</v>
      </c>
      <c r="AA480" s="692">
        <v>12230.317893536887</v>
      </c>
      <c r="AB480" s="692">
        <v>12230.317893536887</v>
      </c>
      <c r="AC480" s="692">
        <v>12230.317893536887</v>
      </c>
      <c r="AD480" s="692">
        <v>12230.317893536887</v>
      </c>
      <c r="AE480" s="692">
        <v>12230.317893536887</v>
      </c>
      <c r="AF480" s="692">
        <v>12230.317893536887</v>
      </c>
      <c r="AG480" s="692">
        <v>12230.317893536887</v>
      </c>
      <c r="AH480" s="692">
        <v>12230.317893536887</v>
      </c>
      <c r="AI480" s="90"/>
      <c r="AJ480" s="219"/>
    </row>
    <row r="481" spans="1:36">
      <c r="A481" s="1172"/>
      <c r="D481" s="26" t="s">
        <v>137</v>
      </c>
      <c r="E481" s="26" t="s">
        <v>79</v>
      </c>
      <c r="F481" s="90"/>
      <c r="G481" s="777" t="s">
        <v>379</v>
      </c>
      <c r="H481" s="789" t="s">
        <v>201</v>
      </c>
      <c r="I481" s="90" t="s">
        <v>3546</v>
      </c>
      <c r="J481" s="2" t="str">
        <f t="shared" si="35"/>
        <v>DGNLPID/Vehicle Depreciation/As Filed/Other AD Adj</v>
      </c>
      <c r="L481" s="688">
        <v>60968.120647003692</v>
      </c>
      <c r="M481" s="692">
        <v>60968.120647003692</v>
      </c>
      <c r="N481" s="692">
        <v>60968.120647003692</v>
      </c>
      <c r="O481" s="692">
        <v>60968.120647003692</v>
      </c>
      <c r="P481" s="692">
        <v>60968.120647003692</v>
      </c>
      <c r="Q481" s="692">
        <v>60968.120647003692</v>
      </c>
      <c r="R481" s="692">
        <v>60968.120647003692</v>
      </c>
      <c r="S481" s="692">
        <v>60968.120647003692</v>
      </c>
      <c r="T481" s="692">
        <v>60968.120647003692</v>
      </c>
      <c r="U481" s="692">
        <v>60968.120647003692</v>
      </c>
      <c r="V481" s="692">
        <v>60968.120647003692</v>
      </c>
      <c r="W481" s="692">
        <v>60968.120647003692</v>
      </c>
      <c r="X481" s="692">
        <v>60968.120647003692</v>
      </c>
      <c r="Y481" s="692">
        <v>60968.120647003692</v>
      </c>
      <c r="Z481" s="692">
        <v>60968.120647003692</v>
      </c>
      <c r="AA481" s="692">
        <v>60968.120647003692</v>
      </c>
      <c r="AB481" s="692">
        <v>60968.120647003692</v>
      </c>
      <c r="AC481" s="692">
        <v>60968.120647003692</v>
      </c>
      <c r="AD481" s="692">
        <v>60968.120647003692</v>
      </c>
      <c r="AE481" s="692">
        <v>60968.120647003692</v>
      </c>
      <c r="AF481" s="692">
        <v>60968.120647003692</v>
      </c>
      <c r="AG481" s="692">
        <v>60968.120647003692</v>
      </c>
      <c r="AH481" s="692">
        <v>60968.120647003692</v>
      </c>
      <c r="AI481" s="90"/>
      <c r="AJ481" s="219"/>
    </row>
    <row r="482" spans="1:36">
      <c r="A482" s="1172"/>
      <c r="D482" s="26" t="s">
        <v>133</v>
      </c>
      <c r="E482" s="26" t="s">
        <v>75</v>
      </c>
      <c r="F482" s="90"/>
      <c r="G482" s="777" t="s">
        <v>379</v>
      </c>
      <c r="H482" s="789" t="s">
        <v>201</v>
      </c>
      <c r="I482" s="90" t="s">
        <v>3546</v>
      </c>
      <c r="J482" s="2" t="str">
        <f t="shared" si="35"/>
        <v>DGNLPOR/Vehicle Depreciation/As Filed/Other AD Adj</v>
      </c>
      <c r="L482" s="688">
        <v>255883.31027353145</v>
      </c>
      <c r="M482" s="692">
        <v>255883.31027353145</v>
      </c>
      <c r="N482" s="692">
        <v>255883.31027353145</v>
      </c>
      <c r="O482" s="692">
        <v>255883.31027353145</v>
      </c>
      <c r="P482" s="692">
        <v>255883.31027353145</v>
      </c>
      <c r="Q482" s="692">
        <v>255883.31027353145</v>
      </c>
      <c r="R482" s="692">
        <v>255883.31027353145</v>
      </c>
      <c r="S482" s="692">
        <v>255883.31027353145</v>
      </c>
      <c r="T482" s="692">
        <v>255883.31027353145</v>
      </c>
      <c r="U482" s="692">
        <v>255883.31027353145</v>
      </c>
      <c r="V482" s="692">
        <v>255883.31027353145</v>
      </c>
      <c r="W482" s="692">
        <v>255883.31027353145</v>
      </c>
      <c r="X482" s="692">
        <v>255883.31027353145</v>
      </c>
      <c r="Y482" s="692">
        <v>255883.31027353145</v>
      </c>
      <c r="Z482" s="692">
        <v>255883.31027353145</v>
      </c>
      <c r="AA482" s="692">
        <v>255883.31027353145</v>
      </c>
      <c r="AB482" s="692">
        <v>255883.31027353145</v>
      </c>
      <c r="AC482" s="692">
        <v>255883.31027353145</v>
      </c>
      <c r="AD482" s="692">
        <v>255883.31027353145</v>
      </c>
      <c r="AE482" s="692">
        <v>255883.31027353145</v>
      </c>
      <c r="AF482" s="692">
        <v>255883.31027353145</v>
      </c>
      <c r="AG482" s="692">
        <v>255883.31027353145</v>
      </c>
      <c r="AH482" s="692">
        <v>255883.31027353145</v>
      </c>
      <c r="AI482" s="90"/>
      <c r="AJ482" s="219"/>
    </row>
    <row r="483" spans="1:36">
      <c r="A483" s="1172"/>
      <c r="D483" s="26" t="s">
        <v>146</v>
      </c>
      <c r="E483" s="26" t="s">
        <v>88</v>
      </c>
      <c r="F483" s="90"/>
      <c r="G483" s="777" t="s">
        <v>379</v>
      </c>
      <c r="H483" s="789" t="s">
        <v>201</v>
      </c>
      <c r="I483" s="90" t="s">
        <v>3546</v>
      </c>
      <c r="J483" s="2" t="str">
        <f t="shared" si="35"/>
        <v>DGNLPSE/Vehicle Depreciation/As Filed/Other AD Adj</v>
      </c>
      <c r="L483" s="688">
        <v>2276.3560826401063</v>
      </c>
      <c r="M483" s="692">
        <v>2276.3560826401063</v>
      </c>
      <c r="N483" s="692">
        <v>2276.3560826401063</v>
      </c>
      <c r="O483" s="692">
        <v>2276.3560826401063</v>
      </c>
      <c r="P483" s="692">
        <v>2276.3560826401063</v>
      </c>
      <c r="Q483" s="692">
        <v>2276.3560826401063</v>
      </c>
      <c r="R483" s="692">
        <v>2276.3560826401063</v>
      </c>
      <c r="S483" s="692">
        <v>2276.3560826401063</v>
      </c>
      <c r="T483" s="692">
        <v>2276.3560826401063</v>
      </c>
      <c r="U483" s="692">
        <v>2276.3560826401063</v>
      </c>
      <c r="V483" s="692">
        <v>2276.3560826401063</v>
      </c>
      <c r="W483" s="692">
        <v>2276.3560826401063</v>
      </c>
      <c r="X483" s="692">
        <v>2276.3560826401063</v>
      </c>
      <c r="Y483" s="692">
        <v>2276.3560826401063</v>
      </c>
      <c r="Z483" s="692">
        <v>2276.3560826401063</v>
      </c>
      <c r="AA483" s="692">
        <v>2276.3560826401063</v>
      </c>
      <c r="AB483" s="692">
        <v>2276.3560826401063</v>
      </c>
      <c r="AC483" s="692">
        <v>2276.3560826401063</v>
      </c>
      <c r="AD483" s="692">
        <v>2276.3560826401063</v>
      </c>
      <c r="AE483" s="692">
        <v>2276.3560826401063</v>
      </c>
      <c r="AF483" s="692">
        <v>2276.3560826401063</v>
      </c>
      <c r="AG483" s="692">
        <v>2276.3560826401063</v>
      </c>
      <c r="AH483" s="692">
        <v>2276.3560826401063</v>
      </c>
      <c r="AI483" s="90"/>
      <c r="AJ483" s="219"/>
    </row>
    <row r="484" spans="1:36">
      <c r="A484" s="1172"/>
      <c r="D484" s="26" t="s">
        <v>141</v>
      </c>
      <c r="E484" s="26" t="s">
        <v>83</v>
      </c>
      <c r="F484" s="90"/>
      <c r="G484" s="777" t="s">
        <v>379</v>
      </c>
      <c r="H484" s="789" t="s">
        <v>201</v>
      </c>
      <c r="I484" s="90" t="s">
        <v>3546</v>
      </c>
      <c r="J484" s="2" t="str">
        <f t="shared" si="35"/>
        <v>DGNLPSG/Vehicle Depreciation/As Filed/Other AD Adj</v>
      </c>
      <c r="L484" s="688">
        <v>245698.28722746889</v>
      </c>
      <c r="M484" s="692">
        <v>245698.28722746889</v>
      </c>
      <c r="N484" s="692">
        <v>245698.28722746889</v>
      </c>
      <c r="O484" s="692">
        <v>245698.28722746889</v>
      </c>
      <c r="P484" s="692">
        <v>245698.28722746889</v>
      </c>
      <c r="Q484" s="692">
        <v>245698.28722746889</v>
      </c>
      <c r="R484" s="692">
        <v>245698.28722746889</v>
      </c>
      <c r="S484" s="692">
        <v>245698.28722746889</v>
      </c>
      <c r="T484" s="692">
        <v>245698.28722746889</v>
      </c>
      <c r="U484" s="692">
        <v>245698.28722746889</v>
      </c>
      <c r="V484" s="692">
        <v>245698.28722746889</v>
      </c>
      <c r="W484" s="692">
        <v>245698.28722746889</v>
      </c>
      <c r="X484" s="692">
        <v>245698.28722746889</v>
      </c>
      <c r="Y484" s="692">
        <v>245698.28722746889</v>
      </c>
      <c r="Z484" s="692">
        <v>245698.28722746889</v>
      </c>
      <c r="AA484" s="692">
        <v>245698.28722746889</v>
      </c>
      <c r="AB484" s="692">
        <v>245698.28722746889</v>
      </c>
      <c r="AC484" s="692">
        <v>245698.28722746889</v>
      </c>
      <c r="AD484" s="692">
        <v>245698.28722746889</v>
      </c>
      <c r="AE484" s="692">
        <v>245698.28722746889</v>
      </c>
      <c r="AF484" s="692">
        <v>245698.28722746889</v>
      </c>
      <c r="AG484" s="692">
        <v>245698.28722746889</v>
      </c>
      <c r="AH484" s="692">
        <v>245698.28722746889</v>
      </c>
      <c r="AI484" s="90"/>
      <c r="AJ484" s="219"/>
    </row>
    <row r="485" spans="1:36">
      <c r="A485" s="1172"/>
      <c r="D485" s="26" t="s">
        <v>142</v>
      </c>
      <c r="E485" s="26" t="s">
        <v>84</v>
      </c>
      <c r="F485" s="90"/>
      <c r="G485" s="777" t="s">
        <v>379</v>
      </c>
      <c r="H485" s="789" t="s">
        <v>201</v>
      </c>
      <c r="I485" s="90" t="s">
        <v>3546</v>
      </c>
      <c r="J485" s="2" t="str">
        <f t="shared" si="35"/>
        <v>DGNLPSO/Vehicle Depreciation/As Filed/Other AD Adj</v>
      </c>
      <c r="L485" s="688">
        <v>42706.983851075041</v>
      </c>
      <c r="M485" s="692">
        <v>42706.983851075041</v>
      </c>
      <c r="N485" s="692">
        <v>42706.983851075041</v>
      </c>
      <c r="O485" s="692">
        <v>42706.983851075041</v>
      </c>
      <c r="P485" s="692">
        <v>42706.983851075041</v>
      </c>
      <c r="Q485" s="692">
        <v>42706.983851075041</v>
      </c>
      <c r="R485" s="692">
        <v>42706.983851075041</v>
      </c>
      <c r="S485" s="692">
        <v>42706.983851075041</v>
      </c>
      <c r="T485" s="692">
        <v>42706.983851075041</v>
      </c>
      <c r="U485" s="692">
        <v>42706.983851075041</v>
      </c>
      <c r="V485" s="692">
        <v>42706.983851075041</v>
      </c>
      <c r="W485" s="692">
        <v>42706.983851075041</v>
      </c>
      <c r="X485" s="692">
        <v>42706.983851075041</v>
      </c>
      <c r="Y485" s="692">
        <v>42706.983851075041</v>
      </c>
      <c r="Z485" s="692">
        <v>42706.983851075041</v>
      </c>
      <c r="AA485" s="692">
        <v>42706.983851075041</v>
      </c>
      <c r="AB485" s="692">
        <v>42706.983851075041</v>
      </c>
      <c r="AC485" s="692">
        <v>42706.983851075041</v>
      </c>
      <c r="AD485" s="692">
        <v>42706.983851075041</v>
      </c>
      <c r="AE485" s="692">
        <v>42706.983851075041</v>
      </c>
      <c r="AF485" s="692">
        <v>42706.983851075041</v>
      </c>
      <c r="AG485" s="692">
        <v>42706.983851075041</v>
      </c>
      <c r="AH485" s="692">
        <v>42706.983851075041</v>
      </c>
      <c r="AI485" s="90"/>
      <c r="AJ485" s="219"/>
    </row>
    <row r="486" spans="1:36">
      <c r="A486" s="1172"/>
      <c r="D486" s="26" t="s">
        <v>143</v>
      </c>
      <c r="E486" s="26" t="s">
        <v>85</v>
      </c>
      <c r="F486" s="90"/>
      <c r="G486" s="777" t="s">
        <v>379</v>
      </c>
      <c r="H486" s="789" t="s">
        <v>201</v>
      </c>
      <c r="I486" s="90" t="s">
        <v>3546</v>
      </c>
      <c r="J486" s="2" t="str">
        <f t="shared" si="35"/>
        <v>DGNLPSSGCH/Vehicle Depreciation/As Filed/Other AD Adj</v>
      </c>
      <c r="L486" s="688">
        <v>6810.2308423595341</v>
      </c>
      <c r="M486" s="692">
        <v>6810.2308423595341</v>
      </c>
      <c r="N486" s="692">
        <v>6810.2308423595341</v>
      </c>
      <c r="O486" s="692">
        <v>6810.2308423595341</v>
      </c>
      <c r="P486" s="692">
        <v>6810.2308423595341</v>
      </c>
      <c r="Q486" s="692">
        <v>6810.2308423595341</v>
      </c>
      <c r="R486" s="692">
        <v>6810.2308423595341</v>
      </c>
      <c r="S486" s="692">
        <v>6810.2308423595341</v>
      </c>
      <c r="T486" s="692">
        <v>6810.2308423595341</v>
      </c>
      <c r="U486" s="692">
        <v>6810.2308423595341</v>
      </c>
      <c r="V486" s="692">
        <v>6810.2308423595341</v>
      </c>
      <c r="W486" s="692">
        <v>6810.2308423595341</v>
      </c>
      <c r="X486" s="692">
        <v>6810.2308423595341</v>
      </c>
      <c r="Y486" s="692">
        <v>6810.2308423595341</v>
      </c>
      <c r="Z486" s="692">
        <v>6810.2308423595341</v>
      </c>
      <c r="AA486" s="692">
        <v>6810.2308423595341</v>
      </c>
      <c r="AB486" s="692">
        <v>6810.2308423595341</v>
      </c>
      <c r="AC486" s="692">
        <v>6810.2308423595341</v>
      </c>
      <c r="AD486" s="692">
        <v>6810.2308423595341</v>
      </c>
      <c r="AE486" s="692">
        <v>6810.2308423595341</v>
      </c>
      <c r="AF486" s="692">
        <v>6810.2308423595341</v>
      </c>
      <c r="AG486" s="692">
        <v>6810.2308423595341</v>
      </c>
      <c r="AH486" s="692">
        <v>6810.2308423595341</v>
      </c>
      <c r="AI486" s="90"/>
      <c r="AJ486" s="219"/>
    </row>
    <row r="487" spans="1:36">
      <c r="A487" s="1172"/>
      <c r="D487" s="26" t="s">
        <v>144</v>
      </c>
      <c r="E487" s="26" t="s">
        <v>86</v>
      </c>
      <c r="F487" s="90"/>
      <c r="G487" s="777" t="s">
        <v>379</v>
      </c>
      <c r="H487" s="789" t="s">
        <v>201</v>
      </c>
      <c r="I487" s="90" t="s">
        <v>3546</v>
      </c>
      <c r="J487" s="2" t="str">
        <f t="shared" si="35"/>
        <v>DGNLPSSGCT/Vehicle Depreciation/As Filed/Other AD Adj</v>
      </c>
      <c r="L487" s="688">
        <v>226.30352419605822</v>
      </c>
      <c r="M487" s="692">
        <v>226.30352419605822</v>
      </c>
      <c r="N487" s="692">
        <v>226.30352419605822</v>
      </c>
      <c r="O487" s="692">
        <v>226.30352419605822</v>
      </c>
      <c r="P487" s="692">
        <v>226.30352419605822</v>
      </c>
      <c r="Q487" s="692">
        <v>226.30352419605822</v>
      </c>
      <c r="R487" s="692">
        <v>226.30352419605822</v>
      </c>
      <c r="S487" s="692">
        <v>226.30352419605822</v>
      </c>
      <c r="T487" s="692">
        <v>226.30352419605822</v>
      </c>
      <c r="U487" s="692">
        <v>226.30352419605822</v>
      </c>
      <c r="V487" s="692">
        <v>226.30352419605822</v>
      </c>
      <c r="W487" s="692">
        <v>226.30352419605822</v>
      </c>
      <c r="X487" s="692">
        <v>226.30352419605822</v>
      </c>
      <c r="Y487" s="692">
        <v>226.30352419605822</v>
      </c>
      <c r="Z487" s="692">
        <v>226.30352419605822</v>
      </c>
      <c r="AA487" s="692">
        <v>226.30352419605822</v>
      </c>
      <c r="AB487" s="692">
        <v>226.30352419605822</v>
      </c>
      <c r="AC487" s="692">
        <v>226.30352419605822</v>
      </c>
      <c r="AD487" s="692">
        <v>226.30352419605822</v>
      </c>
      <c r="AE487" s="692">
        <v>226.30352419605822</v>
      </c>
      <c r="AF487" s="692">
        <v>226.30352419605822</v>
      </c>
      <c r="AG487" s="692">
        <v>226.30352419605822</v>
      </c>
      <c r="AH487" s="692">
        <v>226.30352419605822</v>
      </c>
      <c r="AI487" s="90"/>
      <c r="AJ487" s="219"/>
    </row>
    <row r="488" spans="1:36">
      <c r="A488" s="1172"/>
      <c r="D488" s="26" t="s">
        <v>136</v>
      </c>
      <c r="E488" s="26" t="s">
        <v>78</v>
      </c>
      <c r="F488" s="90"/>
      <c r="G488" s="777" t="s">
        <v>379</v>
      </c>
      <c r="H488" s="789" t="s">
        <v>201</v>
      </c>
      <c r="I488" s="90" t="s">
        <v>3546</v>
      </c>
      <c r="J488" s="2" t="str">
        <f t="shared" si="35"/>
        <v>DGNLPUT/Vehicle Depreciation/As Filed/Other AD Adj</v>
      </c>
      <c r="L488" s="688">
        <v>334032.46946690261</v>
      </c>
      <c r="M488" s="692">
        <v>334032.46946690261</v>
      </c>
      <c r="N488" s="692">
        <v>334032.46946690261</v>
      </c>
      <c r="O488" s="692">
        <v>334032.46946690261</v>
      </c>
      <c r="P488" s="692">
        <v>334032.46946690261</v>
      </c>
      <c r="Q488" s="692">
        <v>334032.46946690261</v>
      </c>
      <c r="R488" s="692">
        <v>334032.46946690261</v>
      </c>
      <c r="S488" s="692">
        <v>334032.46946690261</v>
      </c>
      <c r="T488" s="692">
        <v>334032.46946690261</v>
      </c>
      <c r="U488" s="692">
        <v>334032.46946690261</v>
      </c>
      <c r="V488" s="692">
        <v>334032.46946690261</v>
      </c>
      <c r="W488" s="692">
        <v>334032.46946690261</v>
      </c>
      <c r="X488" s="692">
        <v>334032.46946690261</v>
      </c>
      <c r="Y488" s="692">
        <v>334032.46946690261</v>
      </c>
      <c r="Z488" s="692">
        <v>334032.46946690261</v>
      </c>
      <c r="AA488" s="692">
        <v>334032.46946690261</v>
      </c>
      <c r="AB488" s="692">
        <v>334032.46946690261</v>
      </c>
      <c r="AC488" s="692">
        <v>334032.46946690261</v>
      </c>
      <c r="AD488" s="692">
        <v>334032.46946690261</v>
      </c>
      <c r="AE488" s="692">
        <v>334032.46946690261</v>
      </c>
      <c r="AF488" s="692">
        <v>334032.46946690261</v>
      </c>
      <c r="AG488" s="692">
        <v>334032.46946690261</v>
      </c>
      <c r="AH488" s="692">
        <v>334032.46946690261</v>
      </c>
      <c r="AI488" s="90"/>
      <c r="AJ488" s="219"/>
    </row>
    <row r="489" spans="1:36">
      <c r="A489" s="1172"/>
      <c r="D489" s="26" t="s">
        <v>134</v>
      </c>
      <c r="E489" s="26" t="s">
        <v>76</v>
      </c>
      <c r="F489" s="90"/>
      <c r="G489" s="777" t="s">
        <v>379</v>
      </c>
      <c r="H489" s="789" t="s">
        <v>201</v>
      </c>
      <c r="I489" s="90" t="s">
        <v>3546</v>
      </c>
      <c r="J489" s="2" t="str">
        <f t="shared" si="35"/>
        <v>DGNLPWA/Vehicle Depreciation/As Filed/Other AD Adj</v>
      </c>
      <c r="L489" s="688">
        <v>57431.064506431372</v>
      </c>
      <c r="M489" s="692">
        <v>57431.064506431372</v>
      </c>
      <c r="N489" s="692">
        <v>57431.064506431372</v>
      </c>
      <c r="O489" s="692">
        <v>57431.064506431372</v>
      </c>
      <c r="P489" s="692">
        <v>57431.064506431372</v>
      </c>
      <c r="Q489" s="692">
        <v>57431.064506431372</v>
      </c>
      <c r="R489" s="692">
        <v>57431.064506431372</v>
      </c>
      <c r="S489" s="692">
        <v>57431.064506431372</v>
      </c>
      <c r="T489" s="692">
        <v>57431.064506431372</v>
      </c>
      <c r="U489" s="692">
        <v>57431.064506431372</v>
      </c>
      <c r="V489" s="692">
        <v>57431.064506431372</v>
      </c>
      <c r="W489" s="692">
        <v>57431.064506431372</v>
      </c>
      <c r="X489" s="692">
        <v>57431.064506431372</v>
      </c>
      <c r="Y489" s="692">
        <v>57431.064506431372</v>
      </c>
      <c r="Z489" s="692">
        <v>57431.064506431372</v>
      </c>
      <c r="AA489" s="692">
        <v>57431.064506431372</v>
      </c>
      <c r="AB489" s="692">
        <v>57431.064506431372</v>
      </c>
      <c r="AC489" s="692">
        <v>57431.064506431372</v>
      </c>
      <c r="AD489" s="692">
        <v>57431.064506431372</v>
      </c>
      <c r="AE489" s="692">
        <v>57431.064506431372</v>
      </c>
      <c r="AF489" s="692">
        <v>57431.064506431372</v>
      </c>
      <c r="AG489" s="692">
        <v>57431.064506431372</v>
      </c>
      <c r="AH489" s="692">
        <v>57431.064506431372</v>
      </c>
      <c r="AI489" s="90"/>
      <c r="AJ489" s="219"/>
    </row>
    <row r="490" spans="1:36">
      <c r="A490" s="1172"/>
      <c r="D490" s="26" t="s">
        <v>135</v>
      </c>
      <c r="E490" s="26" t="s">
        <v>77</v>
      </c>
      <c r="F490" s="90"/>
      <c r="G490" s="777" t="s">
        <v>379</v>
      </c>
      <c r="H490" s="789" t="s">
        <v>201</v>
      </c>
      <c r="I490" s="90" t="s">
        <v>3546</v>
      </c>
      <c r="J490" s="2" t="str">
        <f t="shared" si="35"/>
        <v>DGNLPWYP/Vehicle Depreciation/As Filed/Other AD Adj</v>
      </c>
      <c r="L490" s="688">
        <v>90680.64529458106</v>
      </c>
      <c r="M490" s="692">
        <v>90680.64529458106</v>
      </c>
      <c r="N490" s="692">
        <v>90680.64529458106</v>
      </c>
      <c r="O490" s="692">
        <v>90680.64529458106</v>
      </c>
      <c r="P490" s="692">
        <v>90680.64529458106</v>
      </c>
      <c r="Q490" s="692">
        <v>90680.64529458106</v>
      </c>
      <c r="R490" s="692">
        <v>90680.64529458106</v>
      </c>
      <c r="S490" s="692">
        <v>90680.64529458106</v>
      </c>
      <c r="T490" s="692">
        <v>90680.64529458106</v>
      </c>
      <c r="U490" s="692">
        <v>90680.64529458106</v>
      </c>
      <c r="V490" s="692">
        <v>90680.64529458106</v>
      </c>
      <c r="W490" s="692">
        <v>90680.64529458106</v>
      </c>
      <c r="X490" s="692">
        <v>90680.64529458106</v>
      </c>
      <c r="Y490" s="692">
        <v>90680.64529458106</v>
      </c>
      <c r="Z490" s="692">
        <v>90680.64529458106</v>
      </c>
      <c r="AA490" s="692">
        <v>90680.64529458106</v>
      </c>
      <c r="AB490" s="692">
        <v>90680.64529458106</v>
      </c>
      <c r="AC490" s="692">
        <v>90680.64529458106</v>
      </c>
      <c r="AD490" s="692">
        <v>90680.64529458106</v>
      </c>
      <c r="AE490" s="692">
        <v>90680.64529458106</v>
      </c>
      <c r="AF490" s="692">
        <v>90680.64529458106</v>
      </c>
      <c r="AG490" s="692">
        <v>90680.64529458106</v>
      </c>
      <c r="AH490" s="692">
        <v>90680.64529458106</v>
      </c>
      <c r="AI490" s="90"/>
      <c r="AJ490" s="219"/>
    </row>
    <row r="491" spans="1:36">
      <c r="A491" s="1172"/>
      <c r="D491" s="26" t="s">
        <v>138</v>
      </c>
      <c r="E491" s="26" t="s">
        <v>80</v>
      </c>
      <c r="F491" s="90"/>
      <c r="G491" s="777" t="s">
        <v>379</v>
      </c>
      <c r="H491" s="789" t="s">
        <v>201</v>
      </c>
      <c r="I491" s="90" t="s">
        <v>3546</v>
      </c>
      <c r="J491" s="2" t="str">
        <f t="shared" si="35"/>
        <v>DGNLPWYU/Vehicle Depreciation/As Filed/Other AD Adj</v>
      </c>
      <c r="L491" s="688">
        <v>21887.511623036637</v>
      </c>
      <c r="M491" s="692">
        <v>21887.511623036637</v>
      </c>
      <c r="N491" s="692">
        <v>21887.511623036637</v>
      </c>
      <c r="O491" s="692">
        <v>21887.511623036637</v>
      </c>
      <c r="P491" s="692">
        <v>21887.511623036637</v>
      </c>
      <c r="Q491" s="692">
        <v>21887.511623036637</v>
      </c>
      <c r="R491" s="692">
        <v>21887.511623036637</v>
      </c>
      <c r="S491" s="692">
        <v>21887.511623036637</v>
      </c>
      <c r="T491" s="692">
        <v>21887.511623036637</v>
      </c>
      <c r="U491" s="692">
        <v>21887.511623036637</v>
      </c>
      <c r="V491" s="692">
        <v>21887.511623036637</v>
      </c>
      <c r="W491" s="692">
        <v>21887.511623036637</v>
      </c>
      <c r="X491" s="692">
        <v>21887.511623036637</v>
      </c>
      <c r="Y491" s="692">
        <v>21887.511623036637</v>
      </c>
      <c r="Z491" s="692">
        <v>21887.511623036637</v>
      </c>
      <c r="AA491" s="692">
        <v>21887.511623036637</v>
      </c>
      <c r="AB491" s="692">
        <v>21887.511623036637</v>
      </c>
      <c r="AC491" s="692">
        <v>21887.511623036637</v>
      </c>
      <c r="AD491" s="692">
        <v>21887.511623036637</v>
      </c>
      <c r="AE491" s="692">
        <v>21887.511623036637</v>
      </c>
      <c r="AF491" s="692">
        <v>21887.511623036637</v>
      </c>
      <c r="AG491" s="692">
        <v>21887.511623036637</v>
      </c>
      <c r="AH491" s="692">
        <v>21887.511623036637</v>
      </c>
      <c r="AI491" s="90"/>
      <c r="AJ491" s="219"/>
    </row>
    <row r="492" spans="1:36">
      <c r="A492" s="1172"/>
      <c r="D492" s="26"/>
      <c r="E492" s="26"/>
      <c r="F492" s="90"/>
      <c r="G492" s="777"/>
      <c r="H492" s="789"/>
      <c r="I492" s="90"/>
      <c r="J492" s="2" t="str">
        <f t="shared" si="35"/>
        <v>///</v>
      </c>
      <c r="L492" s="688"/>
      <c r="M492" s="692"/>
      <c r="N492" s="692"/>
      <c r="O492" s="692"/>
      <c r="P492" s="692"/>
      <c r="Q492" s="692"/>
      <c r="R492" s="692"/>
      <c r="S492" s="692"/>
      <c r="T492" s="692"/>
      <c r="U492" s="692"/>
      <c r="V492" s="692"/>
      <c r="W492" s="692"/>
      <c r="X492" s="692"/>
      <c r="Y492" s="692"/>
      <c r="Z492" s="692"/>
      <c r="AA492" s="692"/>
      <c r="AB492" s="692"/>
      <c r="AC492" s="692"/>
      <c r="AD492" s="692"/>
      <c r="AE492" s="692"/>
      <c r="AF492" s="692"/>
      <c r="AG492" s="692"/>
      <c r="AH492" s="692"/>
      <c r="AI492" s="90"/>
      <c r="AJ492" s="219"/>
    </row>
    <row r="493" spans="1:36">
      <c r="A493" s="1172"/>
      <c r="D493" s="26"/>
      <c r="E493" s="26"/>
      <c r="F493" s="90"/>
      <c r="G493" s="777"/>
      <c r="H493" s="789"/>
      <c r="I493" s="90"/>
      <c r="J493" s="2" t="str">
        <f t="shared" si="35"/>
        <v>///</v>
      </c>
      <c r="L493" s="688"/>
      <c r="M493" s="692"/>
      <c r="N493" s="692"/>
      <c r="O493" s="692"/>
      <c r="P493" s="692"/>
      <c r="Q493" s="692"/>
      <c r="R493" s="692"/>
      <c r="S493" s="692"/>
      <c r="T493" s="692"/>
      <c r="U493" s="692"/>
      <c r="V493" s="692"/>
      <c r="W493" s="692"/>
      <c r="X493" s="692"/>
      <c r="Y493" s="692"/>
      <c r="Z493" s="692"/>
      <c r="AA493" s="692"/>
      <c r="AB493" s="692"/>
      <c r="AC493" s="692"/>
      <c r="AD493" s="692"/>
      <c r="AE493" s="692"/>
      <c r="AF493" s="692"/>
      <c r="AG493" s="692"/>
      <c r="AH493" s="692"/>
      <c r="AI493" s="90"/>
      <c r="AJ493" s="219"/>
    </row>
    <row r="494" spans="1:36">
      <c r="A494" s="1172"/>
      <c r="D494" s="26"/>
      <c r="E494" s="26"/>
      <c r="F494" s="90"/>
      <c r="G494" s="777"/>
      <c r="H494" s="789"/>
      <c r="I494" s="90"/>
      <c r="J494" s="2" t="str">
        <f t="shared" si="35"/>
        <v>///</v>
      </c>
      <c r="L494" s="688"/>
      <c r="M494" s="692"/>
      <c r="N494" s="692"/>
      <c r="O494" s="692"/>
      <c r="P494" s="692"/>
      <c r="Q494" s="692"/>
      <c r="R494" s="692"/>
      <c r="S494" s="692"/>
      <c r="T494" s="692"/>
      <c r="U494" s="692"/>
      <c r="V494" s="692"/>
      <c r="W494" s="692"/>
      <c r="X494" s="692"/>
      <c r="Y494" s="692"/>
      <c r="Z494" s="692"/>
      <c r="AA494" s="692"/>
      <c r="AB494" s="692"/>
      <c r="AC494" s="692"/>
      <c r="AD494" s="692"/>
      <c r="AE494" s="692"/>
      <c r="AF494" s="692"/>
      <c r="AG494" s="692"/>
      <c r="AH494" s="692"/>
      <c r="AI494" s="90"/>
      <c r="AJ494" s="219"/>
    </row>
    <row r="495" spans="1:36">
      <c r="A495" s="1172"/>
      <c r="D495" s="26"/>
      <c r="E495" s="26"/>
      <c r="F495" s="90"/>
      <c r="G495" s="777"/>
      <c r="H495" s="789"/>
      <c r="I495" s="90"/>
      <c r="J495" s="2" t="str">
        <f t="shared" si="35"/>
        <v>///</v>
      </c>
      <c r="L495" s="688"/>
      <c r="M495" s="692"/>
      <c r="N495" s="692"/>
      <c r="O495" s="692"/>
      <c r="P495" s="692"/>
      <c r="Q495" s="692"/>
      <c r="R495" s="692"/>
      <c r="S495" s="692"/>
      <c r="T495" s="692"/>
      <c r="U495" s="692"/>
      <c r="V495" s="692"/>
      <c r="W495" s="692"/>
      <c r="X495" s="692"/>
      <c r="Y495" s="692"/>
      <c r="Z495" s="692"/>
      <c r="AA495" s="692"/>
      <c r="AB495" s="692"/>
      <c r="AC495" s="692"/>
      <c r="AD495" s="692"/>
      <c r="AE495" s="692"/>
      <c r="AF495" s="692"/>
      <c r="AG495" s="692"/>
      <c r="AH495" s="692"/>
      <c r="AI495" s="90"/>
      <c r="AJ495" s="219"/>
    </row>
    <row r="496" spans="1:36">
      <c r="A496" s="1172"/>
      <c r="D496" s="26"/>
      <c r="E496" s="26"/>
      <c r="F496" s="90"/>
      <c r="G496" s="777"/>
      <c r="H496" s="789"/>
      <c r="I496" s="90"/>
      <c r="J496" s="2" t="str">
        <f t="shared" si="35"/>
        <v>///</v>
      </c>
      <c r="L496" s="688"/>
      <c r="M496" s="692"/>
      <c r="N496" s="692"/>
      <c r="O496" s="692"/>
      <c r="P496" s="692"/>
      <c r="Q496" s="692"/>
      <c r="R496" s="692"/>
      <c r="S496" s="692"/>
      <c r="T496" s="692"/>
      <c r="U496" s="692"/>
      <c r="V496" s="692"/>
      <c r="W496" s="692"/>
      <c r="X496" s="692"/>
      <c r="Y496" s="692"/>
      <c r="Z496" s="692"/>
      <c r="AA496" s="692"/>
      <c r="AB496" s="692"/>
      <c r="AC496" s="692"/>
      <c r="AD496" s="692"/>
      <c r="AE496" s="692"/>
      <c r="AF496" s="692"/>
      <c r="AG496" s="692"/>
      <c r="AH496" s="692"/>
      <c r="AI496" s="90"/>
      <c r="AJ496" s="219"/>
    </row>
    <row r="497" spans="1:36">
      <c r="A497" s="1172"/>
      <c r="D497" s="26"/>
      <c r="E497" s="26"/>
      <c r="F497" s="90"/>
      <c r="G497" s="777"/>
      <c r="H497" s="789"/>
      <c r="I497" s="90"/>
      <c r="J497" s="2" t="str">
        <f t="shared" si="35"/>
        <v>///</v>
      </c>
      <c r="L497" s="688"/>
      <c r="M497" s="692"/>
      <c r="N497" s="692"/>
      <c r="O497" s="692"/>
      <c r="P497" s="692"/>
      <c r="Q497" s="692"/>
      <c r="R497" s="692"/>
      <c r="S497" s="692"/>
      <c r="T497" s="692"/>
      <c r="U497" s="692"/>
      <c r="V497" s="692"/>
      <c r="W497" s="692"/>
      <c r="X497" s="692"/>
      <c r="Y497" s="692"/>
      <c r="Z497" s="692"/>
      <c r="AA497" s="692"/>
      <c r="AB497" s="692"/>
      <c r="AC497" s="692"/>
      <c r="AD497" s="692"/>
      <c r="AE497" s="692"/>
      <c r="AF497" s="692"/>
      <c r="AG497" s="692"/>
      <c r="AH497" s="692"/>
      <c r="AI497" s="90"/>
      <c r="AJ497" s="219"/>
    </row>
    <row r="498" spans="1:36">
      <c r="A498" s="1172"/>
      <c r="D498" s="26"/>
      <c r="E498" s="26"/>
      <c r="F498" s="90"/>
      <c r="G498" s="777"/>
      <c r="H498" s="789"/>
      <c r="I498" s="90"/>
      <c r="J498" s="2" t="str">
        <f t="shared" si="35"/>
        <v>///</v>
      </c>
      <c r="L498" s="688"/>
      <c r="M498" s="692"/>
      <c r="N498" s="692"/>
      <c r="O498" s="692"/>
      <c r="P498" s="692"/>
      <c r="Q498" s="692"/>
      <c r="R498" s="692"/>
      <c r="S498" s="692"/>
      <c r="T498" s="692"/>
      <c r="U498" s="692"/>
      <c r="V498" s="692"/>
      <c r="W498" s="692"/>
      <c r="X498" s="692"/>
      <c r="Y498" s="692"/>
      <c r="Z498" s="692"/>
      <c r="AA498" s="692"/>
      <c r="AB498" s="692"/>
      <c r="AC498" s="692"/>
      <c r="AD498" s="692"/>
      <c r="AE498" s="692"/>
      <c r="AF498" s="692"/>
      <c r="AG498" s="692"/>
      <c r="AH498" s="692"/>
      <c r="AI498" s="90"/>
      <c r="AJ498" s="219"/>
    </row>
    <row r="499" spans="1:36">
      <c r="A499" s="1172"/>
      <c r="D499" s="26"/>
      <c r="E499" s="26"/>
      <c r="F499" s="90"/>
      <c r="G499" s="777"/>
      <c r="H499" s="789"/>
      <c r="I499" s="90"/>
      <c r="J499" s="2" t="str">
        <f t="shared" si="35"/>
        <v>///</v>
      </c>
      <c r="L499" s="688"/>
      <c r="M499" s="692"/>
      <c r="N499" s="692"/>
      <c r="O499" s="692"/>
      <c r="P499" s="692"/>
      <c r="Q499" s="692"/>
      <c r="R499" s="692"/>
      <c r="S499" s="692"/>
      <c r="T499" s="692"/>
      <c r="U499" s="692"/>
      <c r="V499" s="692"/>
      <c r="W499" s="692"/>
      <c r="X499" s="692"/>
      <c r="Y499" s="692"/>
      <c r="Z499" s="692"/>
      <c r="AA499" s="692"/>
      <c r="AB499" s="692"/>
      <c r="AC499" s="692"/>
      <c r="AD499" s="692"/>
      <c r="AE499" s="692"/>
      <c r="AF499" s="692"/>
      <c r="AG499" s="692"/>
      <c r="AH499" s="692"/>
      <c r="AI499" s="90"/>
      <c r="AJ499" s="219"/>
    </row>
    <row r="500" spans="1:36">
      <c r="A500" s="1172"/>
      <c r="D500" s="26"/>
      <c r="E500" s="26"/>
      <c r="F500" s="90"/>
      <c r="G500" s="777"/>
      <c r="H500" s="789"/>
      <c r="I500" s="90"/>
      <c r="J500" s="2" t="str">
        <f t="shared" si="35"/>
        <v>///</v>
      </c>
      <c r="L500" s="688"/>
      <c r="M500" s="692"/>
      <c r="N500" s="692"/>
      <c r="O500" s="692"/>
      <c r="P500" s="692"/>
      <c r="Q500" s="692"/>
      <c r="R500" s="692"/>
      <c r="S500" s="692"/>
      <c r="T500" s="692"/>
      <c r="U500" s="692"/>
      <c r="V500" s="692"/>
      <c r="W500" s="692"/>
      <c r="X500" s="692"/>
      <c r="Y500" s="692"/>
      <c r="Z500" s="692"/>
      <c r="AA500" s="692"/>
      <c r="AB500" s="692"/>
      <c r="AC500" s="692"/>
      <c r="AD500" s="692"/>
      <c r="AE500" s="692"/>
      <c r="AF500" s="692"/>
      <c r="AG500" s="692"/>
      <c r="AH500" s="692"/>
      <c r="AI500" s="90"/>
      <c r="AJ500" s="219"/>
    </row>
    <row r="501" spans="1:36" ht="13.5" thickBot="1">
      <c r="A501" s="1172"/>
      <c r="E501" s="90"/>
      <c r="F501" s="90"/>
      <c r="G501" s="777"/>
      <c r="H501" s="789"/>
      <c r="I501" s="90"/>
      <c r="J501" s="90"/>
      <c r="K501" s="19">
        <f>SUM(K478:K500)</f>
        <v>0</v>
      </c>
      <c r="L501" s="19">
        <f t="shared" ref="L501:AH501" si="36">SUM(L478:L500)</f>
        <v>1163791.8608333331</v>
      </c>
      <c r="M501" s="19">
        <f t="shared" si="36"/>
        <v>1163791.8608333331</v>
      </c>
      <c r="N501" s="19">
        <f t="shared" si="36"/>
        <v>1163791.8608333331</v>
      </c>
      <c r="O501" s="19">
        <f t="shared" si="36"/>
        <v>1163791.8608333331</v>
      </c>
      <c r="P501" s="19">
        <f t="shared" si="36"/>
        <v>1163791.8608333331</v>
      </c>
      <c r="Q501" s="19">
        <f t="shared" si="36"/>
        <v>1163791.8608333331</v>
      </c>
      <c r="R501" s="19">
        <f t="shared" si="36"/>
        <v>1163791.8608333331</v>
      </c>
      <c r="S501" s="19">
        <f t="shared" si="36"/>
        <v>1163791.8608333331</v>
      </c>
      <c r="T501" s="19">
        <f t="shared" si="36"/>
        <v>1163791.8608333331</v>
      </c>
      <c r="U501" s="19">
        <f t="shared" si="36"/>
        <v>1163791.8608333331</v>
      </c>
      <c r="V501" s="19">
        <f t="shared" si="36"/>
        <v>1163791.8608333331</v>
      </c>
      <c r="W501" s="19">
        <f t="shared" si="36"/>
        <v>1163791.8608333331</v>
      </c>
      <c r="X501" s="19">
        <f t="shared" si="36"/>
        <v>1163791.8608333331</v>
      </c>
      <c r="Y501" s="19">
        <f t="shared" si="36"/>
        <v>1163791.8608333331</v>
      </c>
      <c r="Z501" s="19">
        <f t="shared" si="36"/>
        <v>1163791.8608333331</v>
      </c>
      <c r="AA501" s="19">
        <f t="shared" si="36"/>
        <v>1163791.8608333331</v>
      </c>
      <c r="AB501" s="19">
        <f t="shared" si="36"/>
        <v>1163791.8608333331</v>
      </c>
      <c r="AC501" s="19">
        <f t="shared" si="36"/>
        <v>1163791.8608333331</v>
      </c>
      <c r="AD501" s="19">
        <f t="shared" si="36"/>
        <v>1163791.8608333331</v>
      </c>
      <c r="AE501" s="19">
        <f t="shared" si="36"/>
        <v>1163791.8608333331</v>
      </c>
      <c r="AF501" s="19">
        <f t="shared" si="36"/>
        <v>1163791.8608333331</v>
      </c>
      <c r="AG501" s="19">
        <f t="shared" si="36"/>
        <v>1163791.8608333331</v>
      </c>
      <c r="AH501" s="19">
        <f t="shared" si="36"/>
        <v>1163791.8608333331</v>
      </c>
      <c r="AI501" s="90"/>
      <c r="AJ501" s="219"/>
    </row>
    <row r="502" spans="1:36" ht="13.5" thickTop="1">
      <c r="A502" s="1173"/>
      <c r="E502" s="90"/>
      <c r="F502" s="90"/>
      <c r="G502" s="777"/>
      <c r="H502" s="789"/>
      <c r="I502" s="90"/>
      <c r="J502" s="90"/>
      <c r="L502" s="13"/>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219"/>
    </row>
    <row r="503" spans="1:36">
      <c r="A503" s="219"/>
      <c r="B503" s="219"/>
      <c r="C503" s="221"/>
      <c r="D503" s="219"/>
      <c r="E503" s="222"/>
      <c r="F503" s="222"/>
      <c r="G503" s="778"/>
      <c r="H503" s="795"/>
      <c r="I503" s="222"/>
      <c r="J503" s="222"/>
      <c r="K503" s="219"/>
      <c r="L503" s="221"/>
      <c r="M503" s="222"/>
      <c r="N503" s="222"/>
      <c r="O503" s="222"/>
      <c r="P503" s="222"/>
      <c r="Q503" s="222"/>
      <c r="R503" s="222"/>
      <c r="S503" s="222"/>
      <c r="T503" s="222"/>
      <c r="U503" s="222"/>
      <c r="V503" s="222"/>
      <c r="W503" s="222"/>
      <c r="X503" s="222"/>
      <c r="Y503" s="222"/>
      <c r="Z503" s="222"/>
      <c r="AA503" s="222"/>
      <c r="AB503" s="222"/>
      <c r="AC503" s="222"/>
      <c r="AD503" s="222"/>
      <c r="AE503" s="222"/>
      <c r="AF503" s="222"/>
      <c r="AG503" s="222"/>
      <c r="AH503" s="222"/>
      <c r="AI503" s="222"/>
      <c r="AJ503" s="219"/>
    </row>
    <row r="504" spans="1:36" ht="12.75" customHeight="1">
      <c r="A504" s="1181" t="s">
        <v>3555</v>
      </c>
      <c r="E504" s="90"/>
      <c r="F504" s="90"/>
      <c r="G504" s="777"/>
      <c r="H504" s="789"/>
      <c r="I504" s="90"/>
      <c r="J504" s="90"/>
      <c r="L504" s="13"/>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219"/>
    </row>
    <row r="505" spans="1:36" ht="12.75" customHeight="1">
      <c r="A505" s="1181"/>
      <c r="E505" s="90"/>
      <c r="F505" s="90"/>
      <c r="G505" s="777"/>
      <c r="H505" s="789"/>
      <c r="I505" s="90"/>
      <c r="J505" s="90"/>
      <c r="L505" s="13"/>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219"/>
    </row>
    <row r="506" spans="1:36" ht="12.75" customHeight="1">
      <c r="A506" s="1181"/>
      <c r="B506" s="14"/>
      <c r="C506" s="13" t="s">
        <v>7</v>
      </c>
      <c r="D506" s="90" t="s">
        <v>109</v>
      </c>
      <c r="E506" s="90" t="s">
        <v>51</v>
      </c>
      <c r="F506" s="90"/>
      <c r="G506" s="777" t="s">
        <v>3552</v>
      </c>
      <c r="H506" s="789" t="s">
        <v>201</v>
      </c>
      <c r="I506" s="785" t="s">
        <v>3546</v>
      </c>
      <c r="J506" s="2" t="str">
        <f t="shared" ref="J506:J507" si="37">D506&amp;"/"&amp;G506&amp;"/"&amp;H506&amp;"/"&amp;I506</f>
        <v>DSTMPSG/Miscel Depreciation/As Filed/Other AD Adj</v>
      </c>
      <c r="K506" s="688">
        <v>0</v>
      </c>
      <c r="L506" s="688">
        <v>106031.56606565799</v>
      </c>
      <c r="M506" s="692">
        <v>106031.56606565799</v>
      </c>
      <c r="N506" s="692">
        <v>106031.56606565799</v>
      </c>
      <c r="O506" s="692">
        <v>106031.56606565799</v>
      </c>
      <c r="P506" s="692">
        <v>106031.56606565799</v>
      </c>
      <c r="Q506" s="692">
        <v>106031.56606565799</v>
      </c>
      <c r="R506" s="692">
        <v>106031.56606565799</v>
      </c>
      <c r="S506" s="692">
        <v>106031.56606565799</v>
      </c>
      <c r="T506" s="692">
        <v>106031.56606565799</v>
      </c>
      <c r="U506" s="692">
        <v>106031.56606565799</v>
      </c>
      <c r="V506" s="692">
        <v>106031.56606565799</v>
      </c>
      <c r="W506" s="692">
        <v>106031.56606565799</v>
      </c>
      <c r="X506" s="692">
        <v>106031.56606565799</v>
      </c>
      <c r="Y506" s="692">
        <v>106031.56606565799</v>
      </c>
      <c r="Z506" s="692">
        <v>106031.56606565799</v>
      </c>
      <c r="AA506" s="692">
        <v>106031.56606565799</v>
      </c>
      <c r="AB506" s="692">
        <v>106031.56606565799</v>
      </c>
      <c r="AC506" s="692">
        <v>106031.56606565799</v>
      </c>
      <c r="AD506" s="692">
        <v>106031.56606565799</v>
      </c>
      <c r="AE506" s="692">
        <v>106031.56606565799</v>
      </c>
      <c r="AF506" s="692">
        <v>106031.56606565799</v>
      </c>
      <c r="AG506" s="692">
        <v>106031.56606565799</v>
      </c>
      <c r="AH506" s="692">
        <v>106031.56606565799</v>
      </c>
      <c r="AI506" s="90"/>
      <c r="AJ506" s="219"/>
    </row>
    <row r="507" spans="1:36" ht="12.75" customHeight="1">
      <c r="A507" s="1181"/>
      <c r="B507" s="14"/>
      <c r="C507" s="13" t="s">
        <v>7</v>
      </c>
      <c r="D507" s="90" t="s">
        <v>141</v>
      </c>
      <c r="E507" s="90" t="s">
        <v>83</v>
      </c>
      <c r="F507" s="90"/>
      <c r="G507" s="777" t="s">
        <v>3552</v>
      </c>
      <c r="H507" s="789" t="s">
        <v>201</v>
      </c>
      <c r="I507" s="785" t="s">
        <v>3546</v>
      </c>
      <c r="J507" s="2" t="str">
        <f t="shared" si="37"/>
        <v>DGNLPSG/Miscel Depreciation/As Filed/Other AD Adj</v>
      </c>
      <c r="K507" s="688">
        <v>0</v>
      </c>
      <c r="L507" s="688">
        <v>974.36780657531438</v>
      </c>
      <c r="M507" s="692">
        <v>974.36780657531438</v>
      </c>
      <c r="N507" s="692">
        <v>974.36780657531438</v>
      </c>
      <c r="O507" s="692">
        <v>974.36780657531438</v>
      </c>
      <c r="P507" s="692">
        <v>974.36780657531438</v>
      </c>
      <c r="Q507" s="692">
        <v>974.36780657531438</v>
      </c>
      <c r="R507" s="692">
        <v>974.36780657531438</v>
      </c>
      <c r="S507" s="692">
        <v>974.36780657531438</v>
      </c>
      <c r="T507" s="692">
        <v>974.36780657531438</v>
      </c>
      <c r="U507" s="692">
        <v>974.36780657531438</v>
      </c>
      <c r="V507" s="692">
        <v>974.36780657531438</v>
      </c>
      <c r="W507" s="692">
        <v>974.36780657531438</v>
      </c>
      <c r="X507" s="692">
        <v>974.36780657531438</v>
      </c>
      <c r="Y507" s="692">
        <v>974.36780657531438</v>
      </c>
      <c r="Z507" s="692">
        <v>974.36780657531438</v>
      </c>
      <c r="AA507" s="692">
        <v>974.36780657531438</v>
      </c>
      <c r="AB507" s="692">
        <v>974.36780657531438</v>
      </c>
      <c r="AC507" s="692">
        <v>974.36780657531438</v>
      </c>
      <c r="AD507" s="692">
        <v>974.36780657531438</v>
      </c>
      <c r="AE507" s="692">
        <v>974.36780657531438</v>
      </c>
      <c r="AF507" s="692">
        <v>974.36780657531438</v>
      </c>
      <c r="AG507" s="692">
        <v>974.36780657531438</v>
      </c>
      <c r="AH507" s="692">
        <v>974.36780657531438</v>
      </c>
      <c r="AI507" s="90"/>
      <c r="AJ507" s="219"/>
    </row>
    <row r="508" spans="1:36">
      <c r="A508" s="1181"/>
      <c r="D508" s="90"/>
      <c r="E508" s="90"/>
      <c r="F508" s="90"/>
      <c r="G508" s="777"/>
      <c r="H508" s="789"/>
      <c r="I508" s="90"/>
      <c r="J508" s="90"/>
      <c r="L508" s="13"/>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219"/>
    </row>
    <row r="509" spans="1:36">
      <c r="A509" s="1181"/>
      <c r="D509" s="90"/>
      <c r="E509" s="90"/>
      <c r="F509" s="90"/>
      <c r="G509" s="777"/>
      <c r="H509" s="789"/>
      <c r="I509" s="90"/>
      <c r="J509" s="90"/>
      <c r="L509" s="13"/>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219"/>
    </row>
    <row r="510" spans="1:36">
      <c r="A510" s="1181"/>
      <c r="D510" s="90"/>
      <c r="E510" s="90"/>
      <c r="F510" s="90"/>
      <c r="G510" s="777"/>
      <c r="H510" s="789"/>
      <c r="I510" s="90"/>
      <c r="J510" s="90"/>
      <c r="L510" s="13"/>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219"/>
    </row>
    <row r="511" spans="1:36">
      <c r="A511" s="1181"/>
      <c r="D511" s="90"/>
      <c r="E511" s="90"/>
      <c r="F511" s="90"/>
      <c r="G511" s="777"/>
      <c r="H511" s="789"/>
      <c r="I511" s="90"/>
      <c r="J511" s="90"/>
      <c r="L511" s="13"/>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219"/>
    </row>
    <row r="512" spans="1:36">
      <c r="A512" s="1181"/>
      <c r="D512" s="90"/>
      <c r="E512" s="90"/>
      <c r="F512" s="90"/>
      <c r="G512" s="777"/>
      <c r="H512" s="789"/>
      <c r="I512" s="90"/>
      <c r="J512" s="90"/>
      <c r="L512" s="13"/>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219"/>
    </row>
    <row r="513" spans="1:36">
      <c r="A513" s="1181"/>
      <c r="D513" s="90"/>
      <c r="E513" s="90"/>
      <c r="F513" s="90"/>
      <c r="G513" s="777"/>
      <c r="H513" s="789"/>
      <c r="I513" s="90"/>
      <c r="J513" s="90"/>
      <c r="L513" s="13"/>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219"/>
    </row>
    <row r="514" spans="1:36" ht="13.5" thickBot="1">
      <c r="A514" s="1181"/>
      <c r="D514" s="90"/>
      <c r="E514" s="90"/>
      <c r="F514" s="90"/>
      <c r="G514" s="777"/>
      <c r="H514" s="789"/>
      <c r="I514" s="90"/>
      <c r="J514" s="90"/>
      <c r="K514" s="19">
        <f t="shared" ref="K514:AG514" si="38">SUM(K504:K513)</f>
        <v>0</v>
      </c>
      <c r="L514" s="19">
        <f t="shared" si="38"/>
        <v>107005.93387223331</v>
      </c>
      <c r="M514" s="19">
        <f t="shared" si="38"/>
        <v>107005.93387223331</v>
      </c>
      <c r="N514" s="19">
        <f t="shared" si="38"/>
        <v>107005.93387223331</v>
      </c>
      <c r="O514" s="19">
        <f t="shared" si="38"/>
        <v>107005.93387223331</v>
      </c>
      <c r="P514" s="19">
        <f t="shared" si="38"/>
        <v>107005.93387223331</v>
      </c>
      <c r="Q514" s="19">
        <f t="shared" si="38"/>
        <v>107005.93387223331</v>
      </c>
      <c r="R514" s="19">
        <f t="shared" si="38"/>
        <v>107005.93387223331</v>
      </c>
      <c r="S514" s="19">
        <f t="shared" si="38"/>
        <v>107005.93387223331</v>
      </c>
      <c r="T514" s="19">
        <f t="shared" si="38"/>
        <v>107005.93387223331</v>
      </c>
      <c r="U514" s="19">
        <f t="shared" si="38"/>
        <v>107005.93387223331</v>
      </c>
      <c r="V514" s="19">
        <f t="shared" si="38"/>
        <v>107005.93387223331</v>
      </c>
      <c r="W514" s="19">
        <f t="shared" si="38"/>
        <v>107005.93387223331</v>
      </c>
      <c r="X514" s="19">
        <f t="shared" si="38"/>
        <v>107005.93387223331</v>
      </c>
      <c r="Y514" s="19">
        <f t="shared" si="38"/>
        <v>107005.93387223331</v>
      </c>
      <c r="Z514" s="19">
        <f t="shared" si="38"/>
        <v>107005.93387223331</v>
      </c>
      <c r="AA514" s="19">
        <f t="shared" si="38"/>
        <v>107005.93387223331</v>
      </c>
      <c r="AB514" s="19">
        <f t="shared" si="38"/>
        <v>107005.93387223331</v>
      </c>
      <c r="AC514" s="19">
        <f t="shared" si="38"/>
        <v>107005.93387223331</v>
      </c>
      <c r="AD514" s="19">
        <f t="shared" si="38"/>
        <v>107005.93387223331</v>
      </c>
      <c r="AE514" s="19">
        <f t="shared" si="38"/>
        <v>107005.93387223331</v>
      </c>
      <c r="AF514" s="19">
        <f t="shared" si="38"/>
        <v>107005.93387223331</v>
      </c>
      <c r="AG514" s="19">
        <f t="shared" si="38"/>
        <v>107005.93387223331</v>
      </c>
      <c r="AH514" s="19">
        <f>SUM(AH504:AH513)</f>
        <v>107005.93387223331</v>
      </c>
      <c r="AI514" s="90"/>
      <c r="AJ514" s="219"/>
    </row>
    <row r="515" spans="1:36" ht="13.5" thickTop="1">
      <c r="A515" s="1181"/>
      <c r="D515" s="90"/>
      <c r="E515" s="90"/>
      <c r="F515" s="90"/>
      <c r="G515" s="777"/>
      <c r="H515" s="789"/>
      <c r="I515" s="90"/>
      <c r="J515" s="90"/>
      <c r="L515" s="13"/>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219"/>
    </row>
    <row r="516" spans="1:36">
      <c r="A516" s="219"/>
      <c r="B516" s="219"/>
      <c r="C516" s="221"/>
      <c r="D516" s="222"/>
      <c r="E516" s="222"/>
      <c r="F516" s="222"/>
      <c r="G516" s="778"/>
      <c r="H516" s="795"/>
      <c r="I516" s="222"/>
      <c r="J516" s="222"/>
      <c r="K516" s="219"/>
      <c r="L516" s="221"/>
      <c r="M516" s="222"/>
      <c r="N516" s="222"/>
      <c r="O516" s="222"/>
      <c r="P516" s="222"/>
      <c r="Q516" s="222"/>
      <c r="R516" s="222"/>
      <c r="S516" s="222"/>
      <c r="T516" s="222"/>
      <c r="U516" s="222"/>
      <c r="V516" s="222"/>
      <c r="W516" s="222"/>
      <c r="X516" s="222"/>
      <c r="Y516" s="222"/>
      <c r="Z516" s="222"/>
      <c r="AA516" s="222"/>
      <c r="AB516" s="222"/>
      <c r="AC516" s="222"/>
      <c r="AD516" s="222"/>
      <c r="AE516" s="222"/>
      <c r="AF516" s="222"/>
      <c r="AG516" s="222"/>
      <c r="AH516" s="222"/>
      <c r="AI516" s="222"/>
      <c r="AJ516" s="219"/>
    </row>
    <row r="517" spans="1:36">
      <c r="A517" s="1182" t="s">
        <v>3556</v>
      </c>
      <c r="C517" s="13" t="s">
        <v>14</v>
      </c>
      <c r="D517" s="90" t="s">
        <v>116</v>
      </c>
      <c r="E517" s="90" t="s">
        <v>58</v>
      </c>
      <c r="F517" s="90"/>
      <c r="G517" s="777" t="s">
        <v>3553</v>
      </c>
      <c r="H517" s="789" t="s">
        <v>201</v>
      </c>
      <c r="I517" s="90" t="s">
        <v>3546</v>
      </c>
      <c r="J517" s="2" t="str">
        <f t="shared" ref="J517:J518" si="39">D517&amp;"/"&amp;G517&amp;"/"&amp;H517&amp;"/"&amp;I517</f>
        <v>DHYDPSG-P/Hydro Decom Dep/As Filed/Other AD Adj</v>
      </c>
      <c r="K517" s="688">
        <v>0</v>
      </c>
      <c r="L517" s="688">
        <v>185352.38095238095</v>
      </c>
      <c r="M517" s="692">
        <v>185352.38095238095</v>
      </c>
      <c r="N517" s="692">
        <v>185352.38095238095</v>
      </c>
      <c r="O517" s="692">
        <v>185352.38095238095</v>
      </c>
      <c r="P517" s="692">
        <v>185352.38095238095</v>
      </c>
      <c r="Q517" s="692">
        <v>185352.38095238095</v>
      </c>
      <c r="R517" s="692">
        <v>185352.38095238095</v>
      </c>
      <c r="S517" s="692">
        <v>185352.38095238095</v>
      </c>
      <c r="T517" s="692">
        <v>185352.38095238095</v>
      </c>
      <c r="U517" s="692">
        <v>185352.38095238095</v>
      </c>
      <c r="V517" s="692">
        <v>185352.38095238095</v>
      </c>
      <c r="W517" s="692">
        <v>185352.38095238095</v>
      </c>
      <c r="X517" s="692">
        <v>185352.38095238095</v>
      </c>
      <c r="Y517" s="692">
        <v>185352.38095238095</v>
      </c>
      <c r="Z517" s="692">
        <v>185352.38095238095</v>
      </c>
      <c r="AA517" s="692">
        <v>185352.38095238095</v>
      </c>
      <c r="AB517" s="692">
        <v>185352.38095238095</v>
      </c>
      <c r="AC517" s="692">
        <v>185352.38095238095</v>
      </c>
      <c r="AD517" s="692">
        <v>185352.38095238095</v>
      </c>
      <c r="AE517" s="692">
        <v>185352.38095238095</v>
      </c>
      <c r="AF517" s="692">
        <v>185352.38095238095</v>
      </c>
      <c r="AG517" s="692">
        <v>185352.38095238095</v>
      </c>
      <c r="AH517" s="692">
        <v>185352.38095238095</v>
      </c>
      <c r="AI517" s="90"/>
      <c r="AJ517" s="219"/>
    </row>
    <row r="518" spans="1:36">
      <c r="A518" s="1182"/>
      <c r="C518" s="13" t="s">
        <v>15</v>
      </c>
      <c r="D518" s="90" t="s">
        <v>117</v>
      </c>
      <c r="E518" s="90" t="s">
        <v>59</v>
      </c>
      <c r="F518" s="90"/>
      <c r="G518" s="777" t="s">
        <v>3553</v>
      </c>
      <c r="H518" s="789" t="s">
        <v>201</v>
      </c>
      <c r="I518" s="90" t="s">
        <v>3546</v>
      </c>
      <c r="J518" s="2" t="str">
        <f t="shared" si="39"/>
        <v>DHYDPSG-U/Hydro Decom Dep/As Filed/Other AD Adj</v>
      </c>
      <c r="K518" s="688">
        <v>0</v>
      </c>
      <c r="L518" s="688">
        <v>112545.83333333333</v>
      </c>
      <c r="M518" s="692">
        <v>112545.83333333333</v>
      </c>
      <c r="N518" s="692">
        <v>112545.83333333333</v>
      </c>
      <c r="O518" s="692">
        <v>112545.83333333333</v>
      </c>
      <c r="P518" s="692">
        <v>112545.83333333333</v>
      </c>
      <c r="Q518" s="692">
        <v>112545.83333333333</v>
      </c>
      <c r="R518" s="692">
        <v>112545.83333333333</v>
      </c>
      <c r="S518" s="692">
        <v>112545.83333333333</v>
      </c>
      <c r="T518" s="692">
        <v>112545.83333333333</v>
      </c>
      <c r="U518" s="692">
        <v>112545.83333333333</v>
      </c>
      <c r="V518" s="692">
        <v>112545.83333333333</v>
      </c>
      <c r="W518" s="692">
        <v>112545.83333333333</v>
      </c>
      <c r="X518" s="692">
        <v>112545.83333333333</v>
      </c>
      <c r="Y518" s="692">
        <v>112545.83333333333</v>
      </c>
      <c r="Z518" s="692">
        <v>112545.83333333333</v>
      </c>
      <c r="AA518" s="692">
        <v>112545.83333333333</v>
      </c>
      <c r="AB518" s="692">
        <v>112545.83333333333</v>
      </c>
      <c r="AC518" s="692">
        <v>112545.83333333333</v>
      </c>
      <c r="AD518" s="692">
        <v>112545.83333333333</v>
      </c>
      <c r="AE518" s="692">
        <v>112545.83333333333</v>
      </c>
      <c r="AF518" s="692">
        <v>112545.83333333333</v>
      </c>
      <c r="AG518" s="692">
        <v>112545.83333333333</v>
      </c>
      <c r="AH518" s="692">
        <v>112545.83333333333</v>
      </c>
      <c r="AI518" s="90"/>
      <c r="AJ518" s="219"/>
    </row>
    <row r="519" spans="1:36">
      <c r="A519" s="1182"/>
      <c r="D519" s="90"/>
      <c r="E519" s="90"/>
      <c r="F519" s="90"/>
      <c r="G519" s="777"/>
      <c r="H519" s="789"/>
      <c r="I519" s="90"/>
      <c r="J519" s="90"/>
      <c r="L519" s="13"/>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219"/>
    </row>
    <row r="520" spans="1:36">
      <c r="A520" s="1182"/>
      <c r="D520" s="90"/>
      <c r="E520" s="90"/>
      <c r="F520" s="90"/>
      <c r="G520" s="777"/>
      <c r="H520" s="789"/>
      <c r="I520" s="90"/>
      <c r="J520" s="90"/>
      <c r="L520" s="13"/>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219"/>
    </row>
    <row r="521" spans="1:36">
      <c r="A521" s="1182"/>
      <c r="D521" s="90"/>
      <c r="E521" s="90"/>
      <c r="F521" s="90"/>
      <c r="G521" s="777"/>
      <c r="H521" s="789"/>
      <c r="I521" s="90"/>
      <c r="J521" s="90"/>
      <c r="L521" s="13"/>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219"/>
    </row>
    <row r="522" spans="1:36">
      <c r="A522" s="1182"/>
      <c r="D522" s="90"/>
      <c r="E522" s="90"/>
      <c r="F522" s="90"/>
      <c r="G522" s="777"/>
      <c r="H522" s="789"/>
      <c r="I522" s="90"/>
      <c r="J522" s="90"/>
      <c r="L522" s="13"/>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219"/>
    </row>
    <row r="523" spans="1:36">
      <c r="A523" s="1182"/>
      <c r="D523" s="90"/>
      <c r="E523" s="90"/>
      <c r="F523" s="90"/>
      <c r="G523" s="777"/>
      <c r="H523" s="789"/>
      <c r="I523" s="90"/>
      <c r="J523" s="90"/>
      <c r="L523" s="13"/>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219"/>
    </row>
    <row r="524" spans="1:36">
      <c r="A524" s="1182"/>
      <c r="D524" s="90"/>
      <c r="E524" s="90"/>
      <c r="F524" s="90"/>
      <c r="G524" s="777"/>
      <c r="H524" s="789"/>
      <c r="I524" s="90"/>
      <c r="J524" s="90"/>
      <c r="L524" s="13"/>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219"/>
    </row>
    <row r="525" spans="1:36">
      <c r="A525" s="1182"/>
      <c r="D525" s="90"/>
      <c r="E525" s="90"/>
      <c r="F525" s="90"/>
      <c r="G525" s="777"/>
      <c r="H525" s="789"/>
      <c r="I525" s="90"/>
      <c r="J525" s="90"/>
      <c r="L525" s="13"/>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219"/>
    </row>
    <row r="526" spans="1:36">
      <c r="A526" s="1182"/>
      <c r="D526" s="90"/>
      <c r="E526" s="90"/>
      <c r="F526" s="90"/>
      <c r="G526" s="777"/>
      <c r="H526" s="789"/>
      <c r="I526" s="90"/>
      <c r="J526" s="90"/>
      <c r="L526" s="13"/>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219"/>
    </row>
    <row r="527" spans="1:36" ht="13.5" thickBot="1">
      <c r="A527" s="1182"/>
      <c r="D527" s="90"/>
      <c r="E527" s="90"/>
      <c r="F527" s="90"/>
      <c r="G527" s="777"/>
      <c r="H527" s="789"/>
      <c r="I527" s="90"/>
      <c r="J527" s="90"/>
      <c r="K527" s="50">
        <f>SUM(K517:K526)</f>
        <v>0</v>
      </c>
      <c r="L527" s="50">
        <f t="shared" ref="L527:AH527" si="40">SUM(L517:L526)</f>
        <v>297898.21428571426</v>
      </c>
      <c r="M527" s="50">
        <f t="shared" si="40"/>
        <v>297898.21428571426</v>
      </c>
      <c r="N527" s="50">
        <f t="shared" si="40"/>
        <v>297898.21428571426</v>
      </c>
      <c r="O527" s="50">
        <f t="shared" si="40"/>
        <v>297898.21428571426</v>
      </c>
      <c r="P527" s="50">
        <f t="shared" si="40"/>
        <v>297898.21428571426</v>
      </c>
      <c r="Q527" s="50">
        <f t="shared" si="40"/>
        <v>297898.21428571426</v>
      </c>
      <c r="R527" s="50">
        <f t="shared" si="40"/>
        <v>297898.21428571426</v>
      </c>
      <c r="S527" s="50">
        <f t="shared" si="40"/>
        <v>297898.21428571426</v>
      </c>
      <c r="T527" s="50">
        <f t="shared" si="40"/>
        <v>297898.21428571426</v>
      </c>
      <c r="U527" s="50">
        <f t="shared" si="40"/>
        <v>297898.21428571426</v>
      </c>
      <c r="V527" s="50">
        <f t="shared" si="40"/>
        <v>297898.21428571426</v>
      </c>
      <c r="W527" s="50">
        <f t="shared" si="40"/>
        <v>297898.21428571426</v>
      </c>
      <c r="X527" s="50">
        <f t="shared" si="40"/>
        <v>297898.21428571426</v>
      </c>
      <c r="Y527" s="50">
        <f t="shared" si="40"/>
        <v>297898.21428571426</v>
      </c>
      <c r="Z527" s="50">
        <f t="shared" si="40"/>
        <v>297898.21428571426</v>
      </c>
      <c r="AA527" s="50">
        <f t="shared" si="40"/>
        <v>297898.21428571426</v>
      </c>
      <c r="AB527" s="50">
        <f t="shared" si="40"/>
        <v>297898.21428571426</v>
      </c>
      <c r="AC527" s="50">
        <f t="shared" si="40"/>
        <v>297898.21428571426</v>
      </c>
      <c r="AD527" s="50">
        <f t="shared" si="40"/>
        <v>297898.21428571426</v>
      </c>
      <c r="AE527" s="50">
        <f t="shared" si="40"/>
        <v>297898.21428571426</v>
      </c>
      <c r="AF527" s="50">
        <f t="shared" si="40"/>
        <v>297898.21428571426</v>
      </c>
      <c r="AG527" s="50">
        <f t="shared" si="40"/>
        <v>297898.21428571426</v>
      </c>
      <c r="AH527" s="50">
        <f t="shared" si="40"/>
        <v>297898.21428571426</v>
      </c>
      <c r="AI527" s="90"/>
      <c r="AJ527" s="219"/>
    </row>
    <row r="528" spans="1:36" ht="13.5" thickTop="1">
      <c r="A528" s="1182"/>
      <c r="D528" s="90"/>
      <c r="E528" s="90"/>
      <c r="F528" s="90"/>
      <c r="G528" s="777"/>
      <c r="H528" s="789"/>
      <c r="I528" s="90"/>
      <c r="J528" s="90"/>
      <c r="L528" s="13"/>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219"/>
    </row>
    <row r="529" spans="1:36">
      <c r="A529" s="219"/>
      <c r="B529" s="219"/>
      <c r="C529" s="221"/>
      <c r="D529" s="222"/>
      <c r="E529" s="222"/>
      <c r="F529" s="222"/>
      <c r="G529" s="778"/>
      <c r="H529" s="795"/>
      <c r="I529" s="222"/>
      <c r="J529" s="222"/>
      <c r="K529" s="219"/>
      <c r="L529" s="221"/>
      <c r="M529" s="222"/>
      <c r="N529" s="222"/>
      <c r="O529" s="222"/>
      <c r="P529" s="222"/>
      <c r="Q529" s="222"/>
      <c r="R529" s="222"/>
      <c r="S529" s="222"/>
      <c r="T529" s="222"/>
      <c r="U529" s="222"/>
      <c r="V529" s="222"/>
      <c r="W529" s="222"/>
      <c r="X529" s="222"/>
      <c r="Y529" s="222"/>
      <c r="Z529" s="222"/>
      <c r="AA529" s="222"/>
      <c r="AB529" s="222"/>
      <c r="AC529" s="222"/>
      <c r="AD529" s="222"/>
      <c r="AE529" s="222"/>
      <c r="AF529" s="222"/>
      <c r="AG529" s="222"/>
      <c r="AH529" s="222"/>
      <c r="AI529" s="222"/>
      <c r="AJ529" s="219"/>
    </row>
    <row r="530" spans="1:36" s="14" customFormat="1">
      <c r="A530" s="1182" t="s">
        <v>3557</v>
      </c>
      <c r="C530" s="13" t="s">
        <v>14</v>
      </c>
      <c r="D530" s="90" t="s">
        <v>116</v>
      </c>
      <c r="E530" s="90" t="s">
        <v>58</v>
      </c>
      <c r="F530" s="90"/>
      <c r="G530" s="777" t="s">
        <v>3554</v>
      </c>
      <c r="H530" s="789" t="s">
        <v>201</v>
      </c>
      <c r="I530" s="90" t="s">
        <v>3546</v>
      </c>
      <c r="J530" s="2" t="str">
        <f t="shared" ref="J530:J531" si="41">D530&amp;"/"&amp;G530&amp;"/"&amp;H530&amp;"/"&amp;I530</f>
        <v>DHYDPSG-P/Hydro Decom Pymt/As Filed/Other AD Adj</v>
      </c>
      <c r="K530" s="720">
        <v>0</v>
      </c>
      <c r="L530" s="720">
        <v>-510132.91</v>
      </c>
      <c r="M530" s="378">
        <v>-1297299.19</v>
      </c>
      <c r="N530" s="378">
        <v>-4262791.68</v>
      </c>
      <c r="O530" s="378">
        <v>-2233010.84</v>
      </c>
      <c r="P530" s="378">
        <v>-380160.63</v>
      </c>
      <c r="Q530" s="378">
        <v>-1010000</v>
      </c>
      <c r="R530" s="378">
        <v>-570000</v>
      </c>
      <c r="S530" s="378">
        <v>-617000</v>
      </c>
      <c r="T530" s="378">
        <v>-860000</v>
      </c>
      <c r="U530" s="378">
        <v>-1200000</v>
      </c>
      <c r="V530" s="378">
        <v>-1180000</v>
      </c>
      <c r="W530" s="378">
        <v>-1300000</v>
      </c>
      <c r="X530" s="378">
        <v>-1400000</v>
      </c>
      <c r="Y530" s="378">
        <v>-1125000</v>
      </c>
      <c r="Z530" s="378">
        <v>-1375000</v>
      </c>
      <c r="AA530" s="378">
        <v>-500000</v>
      </c>
      <c r="AB530" s="378">
        <v>-205000</v>
      </c>
      <c r="AC530" s="378">
        <v>-305000</v>
      </c>
      <c r="AD530" s="378">
        <v>-23000</v>
      </c>
      <c r="AE530" s="378">
        <v>-23000</v>
      </c>
      <c r="AF530" s="378">
        <v>-1313000</v>
      </c>
      <c r="AG530" s="378">
        <v>-23000</v>
      </c>
      <c r="AH530" s="378">
        <v>-23000</v>
      </c>
      <c r="AI530" s="109"/>
      <c r="AJ530" s="219"/>
    </row>
    <row r="531" spans="1:36" s="14" customFormat="1">
      <c r="A531" s="1182"/>
      <c r="C531" s="13" t="s">
        <v>15</v>
      </c>
      <c r="D531" s="90" t="s">
        <v>117</v>
      </c>
      <c r="E531" s="90" t="s">
        <v>59</v>
      </c>
      <c r="F531" s="90"/>
      <c r="G531" s="777" t="s">
        <v>3554</v>
      </c>
      <c r="H531" s="789" t="s">
        <v>201</v>
      </c>
      <c r="I531" s="90" t="s">
        <v>3546</v>
      </c>
      <c r="J531" s="2" t="str">
        <f t="shared" si="41"/>
        <v>DHYDPSG-U/Hydro Decom Pymt/As Filed/Other AD Adj</v>
      </c>
      <c r="K531" s="720">
        <v>0</v>
      </c>
      <c r="L531" s="720">
        <v>0</v>
      </c>
      <c r="M531" s="378">
        <v>0</v>
      </c>
      <c r="N531" s="378">
        <v>0</v>
      </c>
      <c r="O531" s="378">
        <v>0</v>
      </c>
      <c r="P531" s="378">
        <v>0</v>
      </c>
      <c r="Q531" s="378">
        <v>0</v>
      </c>
      <c r="R531" s="378">
        <v>0</v>
      </c>
      <c r="S531" s="378">
        <v>0</v>
      </c>
      <c r="T531" s="378">
        <v>0</v>
      </c>
      <c r="U531" s="378">
        <v>0</v>
      </c>
      <c r="V531" s="378">
        <v>0</v>
      </c>
      <c r="W531" s="378">
        <v>0</v>
      </c>
      <c r="X531" s="378">
        <v>0</v>
      </c>
      <c r="Y531" s="378">
        <v>0</v>
      </c>
      <c r="Z531" s="378">
        <v>0</v>
      </c>
      <c r="AA531" s="378">
        <v>0</v>
      </c>
      <c r="AB531" s="378">
        <v>0</v>
      </c>
      <c r="AC531" s="378">
        <v>0</v>
      </c>
      <c r="AD531" s="378">
        <v>0</v>
      </c>
      <c r="AE531" s="378">
        <v>0</v>
      </c>
      <c r="AF531" s="378">
        <v>0</v>
      </c>
      <c r="AG531" s="378">
        <v>0</v>
      </c>
      <c r="AH531" s="378">
        <v>0</v>
      </c>
      <c r="AI531" s="109"/>
      <c r="AJ531" s="219"/>
    </row>
    <row r="532" spans="1:36" s="14" customFormat="1">
      <c r="A532" s="1182"/>
      <c r="C532" s="16"/>
      <c r="D532" s="109"/>
      <c r="E532" s="109"/>
      <c r="F532" s="109"/>
      <c r="G532" s="779"/>
      <c r="H532" s="796"/>
      <c r="I532" s="109"/>
      <c r="J532" s="109"/>
      <c r="L532" s="16"/>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219"/>
    </row>
    <row r="533" spans="1:36" s="14" customFormat="1">
      <c r="A533" s="1182"/>
      <c r="C533" s="16"/>
      <c r="D533" s="109"/>
      <c r="E533" s="109"/>
      <c r="F533" s="109"/>
      <c r="G533" s="779"/>
      <c r="H533" s="796"/>
      <c r="I533" s="109"/>
      <c r="J533" s="109"/>
      <c r="L533" s="16"/>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219"/>
    </row>
    <row r="534" spans="1:36" s="14" customFormat="1">
      <c r="A534" s="1182"/>
      <c r="C534" s="16"/>
      <c r="D534" s="109"/>
      <c r="E534" s="109"/>
      <c r="F534" s="109"/>
      <c r="G534" s="779"/>
      <c r="H534" s="796"/>
      <c r="I534" s="109"/>
      <c r="J534" s="109"/>
      <c r="L534" s="16"/>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219"/>
    </row>
    <row r="535" spans="1:36" s="14" customFormat="1">
      <c r="A535" s="1182"/>
      <c r="C535" s="16"/>
      <c r="D535" s="109"/>
      <c r="E535" s="109"/>
      <c r="F535" s="109"/>
      <c r="G535" s="779"/>
      <c r="H535" s="796"/>
      <c r="I535" s="109"/>
      <c r="J535" s="109"/>
      <c r="L535" s="16"/>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219"/>
    </row>
    <row r="536" spans="1:36" s="14" customFormat="1">
      <c r="A536" s="1182"/>
      <c r="C536" s="16"/>
      <c r="D536" s="109"/>
      <c r="E536" s="109"/>
      <c r="F536" s="109"/>
      <c r="G536" s="779"/>
      <c r="H536" s="796"/>
      <c r="I536" s="109"/>
      <c r="J536" s="109"/>
      <c r="L536" s="16"/>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219"/>
    </row>
    <row r="537" spans="1:36" s="14" customFormat="1">
      <c r="A537" s="1182"/>
      <c r="C537" s="16"/>
      <c r="D537" s="109"/>
      <c r="E537" s="109"/>
      <c r="F537" s="109"/>
      <c r="G537" s="779"/>
      <c r="H537" s="796"/>
      <c r="I537" s="109"/>
      <c r="J537" s="109"/>
      <c r="L537" s="16"/>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219"/>
    </row>
    <row r="538" spans="1:36" s="14" customFormat="1">
      <c r="A538" s="1182"/>
      <c r="C538" s="16"/>
      <c r="D538" s="109"/>
      <c r="E538" s="109"/>
      <c r="F538" s="109"/>
      <c r="G538" s="779"/>
      <c r="H538" s="796"/>
      <c r="I538" s="109"/>
      <c r="J538" s="109"/>
      <c r="L538" s="16"/>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219"/>
    </row>
    <row r="539" spans="1:36" s="14" customFormat="1">
      <c r="A539" s="1182"/>
      <c r="C539" s="16"/>
      <c r="D539" s="109"/>
      <c r="E539" s="109"/>
      <c r="F539" s="109"/>
      <c r="G539" s="779"/>
      <c r="H539" s="796"/>
      <c r="I539" s="109"/>
      <c r="J539" s="109"/>
      <c r="L539" s="16"/>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219"/>
    </row>
    <row r="540" spans="1:36" s="14" customFormat="1" ht="13.5" thickBot="1">
      <c r="A540" s="1182"/>
      <c r="C540" s="16"/>
      <c r="D540" s="109"/>
      <c r="E540" s="109"/>
      <c r="F540" s="109"/>
      <c r="G540" s="779"/>
      <c r="H540" s="796"/>
      <c r="I540" s="109"/>
      <c r="J540" s="109"/>
      <c r="K540" s="50">
        <f>SUM(K530:K539)</f>
        <v>0</v>
      </c>
      <c r="L540" s="50">
        <f t="shared" ref="L540:AH540" si="42">SUM(L530:L539)</f>
        <v>-510132.91</v>
      </c>
      <c r="M540" s="50">
        <f t="shared" si="42"/>
        <v>-1297299.19</v>
      </c>
      <c r="N540" s="50">
        <f t="shared" si="42"/>
        <v>-4262791.68</v>
      </c>
      <c r="O540" s="50">
        <f t="shared" si="42"/>
        <v>-2233010.84</v>
      </c>
      <c r="P540" s="50">
        <f t="shared" si="42"/>
        <v>-380160.63</v>
      </c>
      <c r="Q540" s="50">
        <f t="shared" si="42"/>
        <v>-1010000</v>
      </c>
      <c r="R540" s="50">
        <f t="shared" si="42"/>
        <v>-570000</v>
      </c>
      <c r="S540" s="50">
        <f t="shared" si="42"/>
        <v>-617000</v>
      </c>
      <c r="T540" s="50">
        <f t="shared" si="42"/>
        <v>-860000</v>
      </c>
      <c r="U540" s="50">
        <f t="shared" si="42"/>
        <v>-1200000</v>
      </c>
      <c r="V540" s="50">
        <f t="shared" si="42"/>
        <v>-1180000</v>
      </c>
      <c r="W540" s="50">
        <f t="shared" si="42"/>
        <v>-1300000</v>
      </c>
      <c r="X540" s="50">
        <f t="shared" si="42"/>
        <v>-1400000</v>
      </c>
      <c r="Y540" s="50">
        <f t="shared" si="42"/>
        <v>-1125000</v>
      </c>
      <c r="Z540" s="50">
        <f t="shared" si="42"/>
        <v>-1375000</v>
      </c>
      <c r="AA540" s="50">
        <f t="shared" si="42"/>
        <v>-500000</v>
      </c>
      <c r="AB540" s="50">
        <f t="shared" si="42"/>
        <v>-205000</v>
      </c>
      <c r="AC540" s="50">
        <f t="shared" si="42"/>
        <v>-305000</v>
      </c>
      <c r="AD540" s="50">
        <f t="shared" si="42"/>
        <v>-23000</v>
      </c>
      <c r="AE540" s="50">
        <f t="shared" si="42"/>
        <v>-23000</v>
      </c>
      <c r="AF540" s="50">
        <f t="shared" si="42"/>
        <v>-1313000</v>
      </c>
      <c r="AG540" s="50">
        <f t="shared" si="42"/>
        <v>-23000</v>
      </c>
      <c r="AH540" s="50">
        <f t="shared" si="42"/>
        <v>-23000</v>
      </c>
      <c r="AI540" s="109"/>
      <c r="AJ540" s="219"/>
    </row>
    <row r="541" spans="1:36" s="14" customFormat="1" ht="13.5" thickTop="1">
      <c r="A541" s="1182"/>
      <c r="C541" s="16"/>
      <c r="D541" s="109"/>
      <c r="E541" s="109"/>
      <c r="F541" s="109"/>
      <c r="G541" s="779"/>
      <c r="H541" s="796"/>
      <c r="I541" s="109"/>
      <c r="J541" s="109"/>
      <c r="L541" s="16"/>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219"/>
    </row>
    <row r="542" spans="1:36">
      <c r="A542" s="219"/>
      <c r="B542" s="219"/>
      <c r="C542" s="221"/>
      <c r="D542" s="222"/>
      <c r="E542" s="222"/>
      <c r="F542" s="222"/>
      <c r="G542" s="778"/>
      <c r="H542" s="795"/>
      <c r="I542" s="222"/>
      <c r="J542" s="222"/>
      <c r="K542" s="219"/>
      <c r="L542" s="221"/>
      <c r="M542" s="222"/>
      <c r="N542" s="222"/>
      <c r="O542" s="222"/>
      <c r="P542" s="222"/>
      <c r="Q542" s="222"/>
      <c r="R542" s="222"/>
      <c r="S542" s="222"/>
      <c r="T542" s="222"/>
      <c r="U542" s="222"/>
      <c r="V542" s="222"/>
      <c r="W542" s="222"/>
      <c r="X542" s="222"/>
      <c r="Y542" s="222"/>
      <c r="Z542" s="222"/>
      <c r="AA542" s="222"/>
      <c r="AB542" s="222"/>
      <c r="AC542" s="222"/>
      <c r="AD542" s="222"/>
      <c r="AE542" s="222"/>
      <c r="AF542" s="222"/>
      <c r="AG542" s="222"/>
      <c r="AH542" s="222"/>
      <c r="AI542" s="222"/>
      <c r="AJ542" s="219"/>
    </row>
    <row r="543" spans="1:36">
      <c r="A543" s="1183" t="s">
        <v>3558</v>
      </c>
      <c r="C543" s="13" t="s">
        <v>7</v>
      </c>
      <c r="D543" s="90" t="s">
        <v>109</v>
      </c>
      <c r="E543" s="90" t="s">
        <v>51</v>
      </c>
      <c r="F543" s="90"/>
      <c r="G543" s="777" t="s">
        <v>1988</v>
      </c>
      <c r="H543" s="789" t="s">
        <v>201</v>
      </c>
      <c r="I543" s="90" t="s">
        <v>3546</v>
      </c>
      <c r="J543" s="2" t="str">
        <f t="shared" ref="J543:J544" si="43">D543&amp;"/"&amp;G543&amp;"/"&amp;H543&amp;"/"&amp;I543</f>
        <v>DSTMPSG/Removals/As Filed/Other AD Adj</v>
      </c>
      <c r="K543" s="688">
        <v>0</v>
      </c>
      <c r="L543" s="688">
        <v>0</v>
      </c>
      <c r="M543" s="692">
        <v>0</v>
      </c>
      <c r="N543" s="692">
        <v>0</v>
      </c>
      <c r="O543" s="692">
        <v>0</v>
      </c>
      <c r="P543" s="692">
        <v>-862374.87</v>
      </c>
      <c r="Q543" s="692">
        <v>-841741.46</v>
      </c>
      <c r="R543" s="692">
        <v>0</v>
      </c>
      <c r="S543" s="692">
        <v>0</v>
      </c>
      <c r="T543" s="692">
        <v>0</v>
      </c>
      <c r="U543" s="692">
        <v>0</v>
      </c>
      <c r="V543" s="692">
        <v>0</v>
      </c>
      <c r="W543" s="692">
        <v>0</v>
      </c>
      <c r="X543" s="692">
        <v>0</v>
      </c>
      <c r="Y543" s="692">
        <v>0</v>
      </c>
      <c r="Z543" s="692">
        <v>0</v>
      </c>
      <c r="AA543" s="692">
        <v>0</v>
      </c>
      <c r="AB543" s="692">
        <v>0</v>
      </c>
      <c r="AC543" s="692">
        <v>-1564499.9999999998</v>
      </c>
      <c r="AD543" s="692">
        <v>0</v>
      </c>
      <c r="AE543" s="692">
        <v>0</v>
      </c>
      <c r="AF543" s="692">
        <v>0</v>
      </c>
      <c r="AG543" s="692">
        <v>0</v>
      </c>
      <c r="AH543" s="692">
        <v>0</v>
      </c>
      <c r="AI543" s="90"/>
      <c r="AJ543" s="219"/>
    </row>
    <row r="544" spans="1:36">
      <c r="A544" s="1183"/>
      <c r="C544" s="13" t="s">
        <v>7</v>
      </c>
      <c r="D544" s="90" t="s">
        <v>119</v>
      </c>
      <c r="E544" s="90" t="s">
        <v>61</v>
      </c>
      <c r="F544" s="90"/>
      <c r="G544" s="777" t="s">
        <v>1988</v>
      </c>
      <c r="H544" s="789" t="s">
        <v>201</v>
      </c>
      <c r="I544" s="90" t="s">
        <v>3546</v>
      </c>
      <c r="J544" s="2" t="str">
        <f t="shared" si="43"/>
        <v>DOTHPSG/Removals/As Filed/Other AD Adj</v>
      </c>
      <c r="K544" s="688">
        <v>0</v>
      </c>
      <c r="L544" s="688">
        <v>0</v>
      </c>
      <c r="M544" s="692">
        <v>0</v>
      </c>
      <c r="N544" s="692">
        <v>0</v>
      </c>
      <c r="O544" s="692">
        <v>0</v>
      </c>
      <c r="P544" s="692">
        <v>0</v>
      </c>
      <c r="Q544" s="692">
        <v>0</v>
      </c>
      <c r="R544" s="692">
        <v>0</v>
      </c>
      <c r="S544" s="692">
        <v>0</v>
      </c>
      <c r="T544" s="692">
        <v>0</v>
      </c>
      <c r="U544" s="692">
        <v>0</v>
      </c>
      <c r="V544" s="692">
        <v>0</v>
      </c>
      <c r="W544" s="692">
        <v>0</v>
      </c>
      <c r="X544" s="692">
        <v>0</v>
      </c>
      <c r="Y544" s="692">
        <v>0</v>
      </c>
      <c r="Z544" s="692">
        <v>0</v>
      </c>
      <c r="AA544" s="692">
        <v>0</v>
      </c>
      <c r="AB544" s="692">
        <v>0</v>
      </c>
      <c r="AC544" s="692">
        <v>-1062830.1399999999</v>
      </c>
      <c r="AD544" s="692">
        <v>0</v>
      </c>
      <c r="AE544" s="692">
        <v>0</v>
      </c>
      <c r="AF544" s="692">
        <v>0</v>
      </c>
      <c r="AG544" s="692">
        <v>0</v>
      </c>
      <c r="AH544" s="692">
        <v>0</v>
      </c>
      <c r="AI544" s="90"/>
      <c r="AJ544" s="219"/>
    </row>
    <row r="545" spans="1:36">
      <c r="A545" s="1183"/>
      <c r="D545" s="90"/>
      <c r="E545" s="90"/>
      <c r="F545" s="90"/>
      <c r="G545" s="777"/>
      <c r="H545" s="789"/>
      <c r="I545" s="90"/>
      <c r="J545" s="90"/>
      <c r="L545" s="13"/>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219"/>
    </row>
    <row r="546" spans="1:36">
      <c r="A546" s="1183"/>
      <c r="F546" s="90"/>
      <c r="G546" s="777"/>
      <c r="H546" s="789"/>
      <c r="I546" s="90"/>
      <c r="J546" s="90"/>
      <c r="L546" s="13"/>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219"/>
    </row>
    <row r="547" spans="1:36">
      <c r="A547" s="1183"/>
      <c r="F547" s="90"/>
      <c r="G547" s="777"/>
      <c r="H547" s="789"/>
      <c r="I547" s="90"/>
      <c r="J547" s="90"/>
      <c r="L547" s="13"/>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219"/>
    </row>
    <row r="548" spans="1:36">
      <c r="A548" s="1183"/>
      <c r="E548" s="90"/>
      <c r="F548" s="90"/>
      <c r="G548" s="777"/>
      <c r="H548" s="789"/>
      <c r="I548" s="90"/>
      <c r="J548" s="90"/>
      <c r="L548" s="13"/>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219"/>
    </row>
    <row r="549" spans="1:36" ht="13.5" thickBot="1">
      <c r="A549" s="1183"/>
      <c r="E549" s="90"/>
      <c r="F549" s="90"/>
      <c r="G549" s="777"/>
      <c r="H549" s="789"/>
      <c r="I549" s="90"/>
      <c r="J549" s="90"/>
      <c r="K549" s="50">
        <f>SUM(K543:K548)</f>
        <v>0</v>
      </c>
      <c r="L549" s="50">
        <f t="shared" ref="L549:AH549" si="44">SUM(L543:L548)</f>
        <v>0</v>
      </c>
      <c r="M549" s="50">
        <f t="shared" si="44"/>
        <v>0</v>
      </c>
      <c r="N549" s="50">
        <f t="shared" si="44"/>
        <v>0</v>
      </c>
      <c r="O549" s="50">
        <f t="shared" si="44"/>
        <v>0</v>
      </c>
      <c r="P549" s="50">
        <f t="shared" si="44"/>
        <v>-862374.87</v>
      </c>
      <c r="Q549" s="50">
        <f t="shared" si="44"/>
        <v>-841741.46</v>
      </c>
      <c r="R549" s="50">
        <f t="shared" si="44"/>
        <v>0</v>
      </c>
      <c r="S549" s="50">
        <f t="shared" si="44"/>
        <v>0</v>
      </c>
      <c r="T549" s="50">
        <f t="shared" si="44"/>
        <v>0</v>
      </c>
      <c r="U549" s="50">
        <f t="shared" si="44"/>
        <v>0</v>
      </c>
      <c r="V549" s="50">
        <f t="shared" si="44"/>
        <v>0</v>
      </c>
      <c r="W549" s="50">
        <f t="shared" si="44"/>
        <v>0</v>
      </c>
      <c r="X549" s="50">
        <f t="shared" si="44"/>
        <v>0</v>
      </c>
      <c r="Y549" s="50">
        <f t="shared" si="44"/>
        <v>0</v>
      </c>
      <c r="Z549" s="50">
        <f t="shared" si="44"/>
        <v>0</v>
      </c>
      <c r="AA549" s="50">
        <f t="shared" si="44"/>
        <v>0</v>
      </c>
      <c r="AB549" s="50">
        <f t="shared" si="44"/>
        <v>0</v>
      </c>
      <c r="AC549" s="50">
        <f t="shared" si="44"/>
        <v>-2627330.1399999997</v>
      </c>
      <c r="AD549" s="50">
        <f t="shared" si="44"/>
        <v>0</v>
      </c>
      <c r="AE549" s="50">
        <f t="shared" si="44"/>
        <v>0</v>
      </c>
      <c r="AF549" s="50">
        <f t="shared" si="44"/>
        <v>0</v>
      </c>
      <c r="AG549" s="50">
        <f t="shared" si="44"/>
        <v>0</v>
      </c>
      <c r="AH549" s="50">
        <f t="shared" si="44"/>
        <v>0</v>
      </c>
      <c r="AI549" s="90"/>
      <c r="AJ549" s="219"/>
    </row>
    <row r="550" spans="1:36" ht="13.5" thickTop="1">
      <c r="A550" s="1184"/>
      <c r="E550" s="90"/>
      <c r="F550" s="90"/>
      <c r="G550" s="777"/>
      <c r="H550" s="789"/>
      <c r="I550" s="90"/>
      <c r="J550" s="90"/>
      <c r="L550" s="13"/>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219"/>
    </row>
    <row r="551" spans="1:36">
      <c r="A551" s="772"/>
      <c r="B551" s="715"/>
      <c r="C551" s="222"/>
      <c r="D551" s="715"/>
      <c r="E551" s="222"/>
      <c r="F551" s="222"/>
      <c r="G551" s="778"/>
      <c r="H551" s="795"/>
      <c r="I551" s="222"/>
      <c r="J551" s="222"/>
      <c r="K551" s="715"/>
      <c r="L551" s="222"/>
      <c r="M551" s="222"/>
      <c r="N551" s="222"/>
      <c r="O551" s="222"/>
      <c r="P551" s="222"/>
      <c r="Q551" s="222"/>
      <c r="R551" s="222"/>
      <c r="S551" s="222"/>
      <c r="T551" s="222"/>
      <c r="U551" s="222"/>
      <c r="V551" s="222"/>
      <c r="W551" s="222"/>
      <c r="X551" s="222"/>
      <c r="Y551" s="222"/>
      <c r="Z551" s="222"/>
      <c r="AA551" s="222"/>
      <c r="AB551" s="222"/>
      <c r="AC551" s="222"/>
      <c r="AD551" s="222"/>
      <c r="AE551" s="222"/>
      <c r="AF551" s="222"/>
      <c r="AG551" s="222"/>
      <c r="AH551" s="222"/>
      <c r="AI551" s="222"/>
      <c r="AJ551" s="219"/>
    </row>
    <row r="552" spans="1:36">
      <c r="A552" s="1172" t="s">
        <v>3513</v>
      </c>
      <c r="B552" s="690" t="s">
        <v>3504</v>
      </c>
      <c r="C552" s="57" t="s">
        <v>22</v>
      </c>
      <c r="D552" t="s">
        <v>125</v>
      </c>
      <c r="E552" s="90"/>
      <c r="F552" s="90" t="s">
        <v>3512</v>
      </c>
      <c r="G552" s="777" t="s">
        <v>1988</v>
      </c>
      <c r="H552" s="789" t="s">
        <v>358</v>
      </c>
      <c r="I552" s="90" t="s">
        <v>3546</v>
      </c>
      <c r="J552" s="2" t="str">
        <f t="shared" ref="J552:J564" si="45">D552&amp;"/"&amp;G552&amp;"/"&amp;H552&amp;"/"&amp;I552</f>
        <v>DDSTPCA/Removals/Actuals/Other AD Adj</v>
      </c>
      <c r="K552" s="73"/>
      <c r="L552" s="720">
        <v>-64743.56</v>
      </c>
      <c r="M552" s="378">
        <v>-72048.960000000006</v>
      </c>
      <c r="N552" s="378">
        <v>-58364.17</v>
      </c>
      <c r="O552" s="378">
        <v>-60679.3</v>
      </c>
      <c r="P552" s="378">
        <v>-57319.529999999992</v>
      </c>
      <c r="Q552" s="378">
        <v>-61442.479999999989</v>
      </c>
      <c r="R552" s="378">
        <v>-65825.530000000013</v>
      </c>
      <c r="S552" s="378">
        <v>-60128.159999999989</v>
      </c>
      <c r="T552" s="378">
        <v>-48021.600000000006</v>
      </c>
      <c r="U552" s="175"/>
      <c r="V552" s="175"/>
      <c r="W552" s="175"/>
      <c r="X552" s="175"/>
      <c r="Y552" s="175"/>
      <c r="Z552" s="175"/>
      <c r="AA552" s="175"/>
      <c r="AB552" s="175"/>
      <c r="AC552" s="175"/>
      <c r="AD552" s="175"/>
      <c r="AE552" s="175"/>
      <c r="AF552" s="175"/>
      <c r="AG552" s="175"/>
      <c r="AH552" s="175"/>
      <c r="AI552" s="216"/>
      <c r="AJ552" s="219"/>
    </row>
    <row r="553" spans="1:36">
      <c r="A553" s="1172"/>
      <c r="B553" s="690" t="s">
        <v>3504</v>
      </c>
      <c r="C553" s="57" t="s">
        <v>33</v>
      </c>
      <c r="D553" t="s">
        <v>130</v>
      </c>
      <c r="E553" s="90"/>
      <c r="F553" s="90" t="s">
        <v>3512</v>
      </c>
      <c r="G553" s="777" t="s">
        <v>1988</v>
      </c>
      <c r="H553" s="789" t="s">
        <v>358</v>
      </c>
      <c r="I553" s="90" t="s">
        <v>3546</v>
      </c>
      <c r="J553" s="2" t="str">
        <f t="shared" si="45"/>
        <v>DDSTPID/Removals/Actuals/Other AD Adj</v>
      </c>
      <c r="K553" s="73"/>
      <c r="L553" s="720">
        <v>-96561.109999999986</v>
      </c>
      <c r="M553" s="378">
        <v>-96082.79</v>
      </c>
      <c r="N553" s="378">
        <v>-142394.77999999997</v>
      </c>
      <c r="O553" s="378">
        <v>-120262.72999999998</v>
      </c>
      <c r="P553" s="378">
        <v>-95607.16</v>
      </c>
      <c r="Q553" s="378">
        <v>-154626.70999999996</v>
      </c>
      <c r="R553" s="378">
        <v>-93905.26999999996</v>
      </c>
      <c r="S553" s="378">
        <v>-85966.890000000014</v>
      </c>
      <c r="T553" s="378">
        <v>-57872.98</v>
      </c>
      <c r="U553" s="175"/>
      <c r="V553" s="175"/>
      <c r="W553" s="175"/>
      <c r="X553" s="175"/>
      <c r="Y553" s="175"/>
      <c r="Z553" s="175"/>
      <c r="AA553" s="175"/>
      <c r="AB553" s="175"/>
      <c r="AC553" s="175"/>
      <c r="AD553" s="175"/>
      <c r="AE553" s="175"/>
      <c r="AF553" s="175"/>
      <c r="AG553" s="175"/>
      <c r="AH553" s="175"/>
      <c r="AI553" s="216"/>
      <c r="AJ553" s="219"/>
    </row>
    <row r="554" spans="1:36">
      <c r="A554" s="1172"/>
      <c r="B554" s="690" t="s">
        <v>3504</v>
      </c>
      <c r="C554" s="57" t="s">
        <v>25</v>
      </c>
      <c r="D554" t="s">
        <v>126</v>
      </c>
      <c r="E554" s="90"/>
      <c r="F554" s="90" t="s">
        <v>3512</v>
      </c>
      <c r="G554" s="777" t="s">
        <v>1988</v>
      </c>
      <c r="H554" s="789" t="s">
        <v>358</v>
      </c>
      <c r="I554" s="90" t="s">
        <v>3546</v>
      </c>
      <c r="J554" s="2" t="str">
        <f t="shared" si="45"/>
        <v>DDSTPOR/Removals/Actuals/Other AD Adj</v>
      </c>
      <c r="K554" s="804"/>
      <c r="L554" s="720">
        <v>-490193.09</v>
      </c>
      <c r="M554" s="378">
        <v>-656735.75</v>
      </c>
      <c r="N554" s="378">
        <v>-492923.27999999968</v>
      </c>
      <c r="O554" s="378">
        <v>-698543.09000000008</v>
      </c>
      <c r="P554" s="378">
        <v>-563695.30000000005</v>
      </c>
      <c r="Q554" s="378">
        <v>-658067.39999999979</v>
      </c>
      <c r="R554" s="378">
        <v>-513756.18999999983</v>
      </c>
      <c r="S554" s="378">
        <v>-473661.85000000033</v>
      </c>
      <c r="T554" s="378">
        <v>-561826.01999999955</v>
      </c>
      <c r="U554" s="378"/>
      <c r="V554" s="378"/>
      <c r="W554" s="378"/>
      <c r="X554" s="378"/>
      <c r="Y554" s="378"/>
      <c r="Z554" s="378"/>
      <c r="AA554" s="378"/>
      <c r="AB554" s="378"/>
      <c r="AC554" s="378"/>
      <c r="AD554" s="378"/>
      <c r="AE554" s="378"/>
      <c r="AF554" s="378"/>
      <c r="AG554" s="378"/>
      <c r="AH554" s="378"/>
      <c r="AI554" s="216"/>
      <c r="AJ554" s="219"/>
    </row>
    <row r="555" spans="1:36">
      <c r="A555" s="1172"/>
      <c r="B555" s="690" t="s">
        <v>3504</v>
      </c>
      <c r="C555" s="57" t="s">
        <v>31</v>
      </c>
      <c r="D555" t="s">
        <v>129</v>
      </c>
      <c r="E555" s="90"/>
      <c r="F555" s="90" t="s">
        <v>3512</v>
      </c>
      <c r="G555" s="777" t="s">
        <v>1988</v>
      </c>
      <c r="H555" s="789" t="s">
        <v>358</v>
      </c>
      <c r="I555" s="90" t="s">
        <v>3546</v>
      </c>
      <c r="J555" s="2" t="str">
        <f t="shared" si="45"/>
        <v>DDSTPUT/Removals/Actuals/Other AD Adj</v>
      </c>
      <c r="K555" s="804"/>
      <c r="L555" s="720">
        <v>-851306.17000000051</v>
      </c>
      <c r="M555" s="378">
        <v>-959291.3400000002</v>
      </c>
      <c r="N555" s="378">
        <v>-846459.51999999944</v>
      </c>
      <c r="O555" s="378">
        <v>-853017.05999999994</v>
      </c>
      <c r="P555" s="378">
        <v>-876571.5</v>
      </c>
      <c r="Q555" s="378">
        <v>-1374617.7300000011</v>
      </c>
      <c r="R555" s="378">
        <v>-804008.32000000204</v>
      </c>
      <c r="S555" s="378">
        <v>-931778.07999999984</v>
      </c>
      <c r="T555" s="378">
        <v>-695779.0199999992</v>
      </c>
      <c r="U555" s="378"/>
      <c r="V555" s="378"/>
      <c r="W555" s="378"/>
      <c r="X555" s="378"/>
      <c r="Y555" s="378"/>
      <c r="Z555" s="378"/>
      <c r="AA555" s="378"/>
      <c r="AB555" s="378"/>
      <c r="AC555" s="378"/>
      <c r="AD555" s="378"/>
      <c r="AE555" s="378"/>
      <c r="AF555" s="378"/>
      <c r="AG555" s="378"/>
      <c r="AH555" s="378"/>
      <c r="AI555" s="216"/>
      <c r="AJ555" s="219"/>
    </row>
    <row r="556" spans="1:36">
      <c r="A556" s="1172"/>
      <c r="B556" s="690" t="s">
        <v>3504</v>
      </c>
      <c r="C556" s="57" t="s">
        <v>27</v>
      </c>
      <c r="D556" t="s">
        <v>127</v>
      </c>
      <c r="E556" s="90"/>
      <c r="F556" s="90" t="s">
        <v>3512</v>
      </c>
      <c r="G556" s="777" t="s">
        <v>1988</v>
      </c>
      <c r="H556" s="789" t="s">
        <v>358</v>
      </c>
      <c r="I556" s="90" t="s">
        <v>3546</v>
      </c>
      <c r="J556" s="2" t="str">
        <f t="shared" si="45"/>
        <v>DDSTPWA/Removals/Actuals/Other AD Adj</v>
      </c>
      <c r="K556" s="804"/>
      <c r="L556" s="720">
        <v>-111130.55000000002</v>
      </c>
      <c r="M556" s="378">
        <v>-144945.84999999998</v>
      </c>
      <c r="N556" s="378">
        <v>-96514.489999999991</v>
      </c>
      <c r="O556" s="378">
        <v>-101211.54999999999</v>
      </c>
      <c r="P556" s="378">
        <v>-108149.44000000002</v>
      </c>
      <c r="Q556" s="378">
        <v>-155231.30000000002</v>
      </c>
      <c r="R556" s="378">
        <v>-151795.01000000018</v>
      </c>
      <c r="S556" s="378">
        <v>-97629.440000000002</v>
      </c>
      <c r="T556" s="378">
        <v>-99244.47</v>
      </c>
      <c r="U556" s="378"/>
      <c r="V556" s="378"/>
      <c r="W556" s="378"/>
      <c r="X556" s="378"/>
      <c r="Y556" s="378"/>
      <c r="Z556" s="378"/>
      <c r="AA556" s="378"/>
      <c r="AB556" s="378"/>
      <c r="AC556" s="378"/>
      <c r="AD556" s="378"/>
      <c r="AE556" s="378"/>
      <c r="AF556" s="378"/>
      <c r="AG556" s="378"/>
      <c r="AH556" s="378"/>
      <c r="AI556" s="216"/>
      <c r="AJ556" s="219"/>
    </row>
    <row r="557" spans="1:36">
      <c r="A557" s="1172"/>
      <c r="B557" s="690" t="s">
        <v>3504</v>
      </c>
      <c r="C557" s="57" t="s">
        <v>29</v>
      </c>
      <c r="D557" t="s">
        <v>128</v>
      </c>
      <c r="E557" s="90"/>
      <c r="F557" s="90" t="s">
        <v>3512</v>
      </c>
      <c r="G557" s="777" t="s">
        <v>1988</v>
      </c>
      <c r="H557" s="789" t="s">
        <v>358</v>
      </c>
      <c r="I557" s="90" t="s">
        <v>3546</v>
      </c>
      <c r="J557" s="2" t="str">
        <f t="shared" si="45"/>
        <v>DDSTPWYP/Removals/Actuals/Other AD Adj</v>
      </c>
      <c r="K557" s="804"/>
      <c r="L557" s="720">
        <v>-181077.54000000007</v>
      </c>
      <c r="M557" s="378">
        <v>-213428.77</v>
      </c>
      <c r="N557" s="378">
        <v>-256846.29000000004</v>
      </c>
      <c r="O557" s="378">
        <v>-275061.46000000002</v>
      </c>
      <c r="P557" s="378">
        <v>-335051.45000000007</v>
      </c>
      <c r="Q557" s="378">
        <v>-379415.38</v>
      </c>
      <c r="R557" s="378">
        <v>-240783.53</v>
      </c>
      <c r="S557" s="378">
        <v>-373768.82</v>
      </c>
      <c r="T557" s="378">
        <v>-170212.44999999998</v>
      </c>
      <c r="U557" s="378"/>
      <c r="V557" s="378"/>
      <c r="W557" s="378"/>
      <c r="X557" s="378"/>
      <c r="Y557" s="378"/>
      <c r="Z557" s="378"/>
      <c r="AA557" s="378"/>
      <c r="AB557" s="378"/>
      <c r="AC557" s="378"/>
      <c r="AD557" s="378"/>
      <c r="AE557" s="378"/>
      <c r="AF557" s="378"/>
      <c r="AG557" s="378"/>
      <c r="AH557" s="378"/>
      <c r="AI557" s="216"/>
      <c r="AJ557" s="219"/>
    </row>
    <row r="558" spans="1:36">
      <c r="A558" s="1172"/>
      <c r="B558" s="690" t="s">
        <v>3505</v>
      </c>
      <c r="C558" s="57" t="s">
        <v>38</v>
      </c>
      <c r="D558" s="26" t="s">
        <v>142</v>
      </c>
      <c r="E558" s="90"/>
      <c r="F558" s="90" t="s">
        <v>3512</v>
      </c>
      <c r="G558" s="777" t="s">
        <v>1988</v>
      </c>
      <c r="H558" s="789" t="s">
        <v>358</v>
      </c>
      <c r="I558" s="90" t="s">
        <v>3546</v>
      </c>
      <c r="J558" s="2" t="str">
        <f t="shared" si="45"/>
        <v>DGNLPSO/Removals/Actuals/Other AD Adj</v>
      </c>
      <c r="K558" s="804"/>
      <c r="L558" s="720">
        <v>-103532.26000000001</v>
      </c>
      <c r="M558" s="378">
        <v>-243455.99</v>
      </c>
      <c r="N558" s="378">
        <v>-12735.000000000004</v>
      </c>
      <c r="O558" s="378">
        <v>-19737.68</v>
      </c>
      <c r="P558" s="378">
        <v>-118114.33</v>
      </c>
      <c r="Q558" s="378">
        <v>-611024.78999999992</v>
      </c>
      <c r="R558" s="378">
        <v>-74265.69</v>
      </c>
      <c r="S558" s="378">
        <v>-184155.41999999998</v>
      </c>
      <c r="T558" s="378">
        <v>-383029.25000000006</v>
      </c>
      <c r="U558" s="378"/>
      <c r="V558" s="378"/>
      <c r="W558" s="378"/>
      <c r="X558" s="378"/>
      <c r="Y558" s="378"/>
      <c r="Z558" s="378"/>
      <c r="AA558" s="378"/>
      <c r="AB558" s="378"/>
      <c r="AC558" s="378"/>
      <c r="AD558" s="378"/>
      <c r="AE558" s="378"/>
      <c r="AF558" s="378"/>
      <c r="AG558" s="378"/>
      <c r="AH558" s="378"/>
      <c r="AI558" s="216"/>
      <c r="AJ558" s="219"/>
    </row>
    <row r="559" spans="1:36">
      <c r="A559" s="1172"/>
      <c r="B559" s="690" t="s">
        <v>3506</v>
      </c>
      <c r="C559" s="57" t="s">
        <v>14</v>
      </c>
      <c r="D559" s="789" t="s">
        <v>116</v>
      </c>
      <c r="E559" s="90"/>
      <c r="F559" s="90" t="s">
        <v>3512</v>
      </c>
      <c r="G559" s="777" t="s">
        <v>1988</v>
      </c>
      <c r="H559" s="789" t="s">
        <v>358</v>
      </c>
      <c r="I559" s="90" t="s">
        <v>3546</v>
      </c>
      <c r="J559" s="2" t="str">
        <f t="shared" si="45"/>
        <v>DHYDPSG-P/Removals/Actuals/Other AD Adj</v>
      </c>
      <c r="K559" s="804"/>
      <c r="L559" s="720">
        <v>-30469.69</v>
      </c>
      <c r="M559" s="378">
        <v>-286855.13</v>
      </c>
      <c r="N559" s="378">
        <v>-27466.129999999997</v>
      </c>
      <c r="O559" s="378">
        <v>-11431</v>
      </c>
      <c r="P559" s="378">
        <v>-31533.68</v>
      </c>
      <c r="Q559" s="378">
        <v>-127174.79000000001</v>
      </c>
      <c r="R559" s="378">
        <v>-98596.01</v>
      </c>
      <c r="S559" s="378">
        <v>-16759</v>
      </c>
      <c r="T559" s="378">
        <v>-28740.959999999999</v>
      </c>
      <c r="U559" s="378"/>
      <c r="V559" s="378"/>
      <c r="W559" s="378"/>
      <c r="X559" s="378"/>
      <c r="Y559" s="378"/>
      <c r="Z559" s="378"/>
      <c r="AA559" s="378"/>
      <c r="AB559" s="378"/>
      <c r="AC559" s="378"/>
      <c r="AD559" s="378"/>
      <c r="AE559" s="378"/>
      <c r="AF559" s="378"/>
      <c r="AG559" s="378"/>
      <c r="AH559" s="378"/>
      <c r="AI559" s="216"/>
      <c r="AJ559" s="219"/>
    </row>
    <row r="560" spans="1:36">
      <c r="A560" s="1172"/>
      <c r="B560" s="690" t="s">
        <v>3506</v>
      </c>
      <c r="C560" s="57" t="s">
        <v>15</v>
      </c>
      <c r="D560" s="789" t="s">
        <v>117</v>
      </c>
      <c r="E560" s="90"/>
      <c r="F560" s="90" t="s">
        <v>3512</v>
      </c>
      <c r="G560" s="777" t="s">
        <v>1988</v>
      </c>
      <c r="H560" s="789" t="s">
        <v>358</v>
      </c>
      <c r="I560" s="90" t="s">
        <v>3546</v>
      </c>
      <c r="J560" s="2" t="str">
        <f t="shared" si="45"/>
        <v>DHYDPSG-U/Removals/Actuals/Other AD Adj</v>
      </c>
      <c r="K560" s="804"/>
      <c r="L560" s="720">
        <v>0</v>
      </c>
      <c r="M560" s="378">
        <v>-5572</v>
      </c>
      <c r="N560" s="378">
        <v>0</v>
      </c>
      <c r="O560" s="378">
        <v>-4188</v>
      </c>
      <c r="P560" s="378">
        <v>0</v>
      </c>
      <c r="Q560" s="378">
        <v>-320424</v>
      </c>
      <c r="R560" s="378">
        <v>-57626</v>
      </c>
      <c r="S560" s="378">
        <v>-5553</v>
      </c>
      <c r="T560" s="378">
        <v>-72273</v>
      </c>
      <c r="U560" s="378"/>
      <c r="V560" s="378"/>
      <c r="W560" s="378"/>
      <c r="X560" s="378"/>
      <c r="Y560" s="378"/>
      <c r="Z560" s="378"/>
      <c r="AA560" s="378"/>
      <c r="AB560" s="378"/>
      <c r="AC560" s="378"/>
      <c r="AD560" s="378"/>
      <c r="AE560" s="378"/>
      <c r="AF560" s="378"/>
      <c r="AG560" s="378"/>
      <c r="AH560" s="378"/>
      <c r="AI560" s="216"/>
      <c r="AJ560" s="219"/>
    </row>
    <row r="561" spans="1:36">
      <c r="A561" s="1172"/>
      <c r="B561" s="690" t="s">
        <v>3507</v>
      </c>
      <c r="C561" s="57" t="s">
        <v>42</v>
      </c>
      <c r="D561" s="790" t="s">
        <v>147</v>
      </c>
      <c r="E561" s="90"/>
      <c r="F561" s="90" t="s">
        <v>3512</v>
      </c>
      <c r="G561" s="777" t="s">
        <v>1988</v>
      </c>
      <c r="H561" s="789" t="s">
        <v>358</v>
      </c>
      <c r="I561" s="90" t="s">
        <v>3546</v>
      </c>
      <c r="J561" s="2" t="str">
        <f t="shared" si="45"/>
        <v>DMNGPSE/Removals/Actuals/Other AD Adj</v>
      </c>
      <c r="K561" s="804"/>
      <c r="L561" s="720">
        <v>0</v>
      </c>
      <c r="M561" s="378">
        <v>-662.03</v>
      </c>
      <c r="N561" s="378">
        <v>0</v>
      </c>
      <c r="O561" s="378">
        <v>-3647.89</v>
      </c>
      <c r="P561" s="378">
        <v>-1181.58</v>
      </c>
      <c r="Q561" s="378">
        <v>-674.36000000000013</v>
      </c>
      <c r="R561" s="378">
        <v>0</v>
      </c>
      <c r="S561" s="378">
        <v>-437.2</v>
      </c>
      <c r="T561" s="378">
        <v>0</v>
      </c>
      <c r="U561" s="378"/>
      <c r="V561" s="378"/>
      <c r="W561" s="378"/>
      <c r="X561" s="378"/>
      <c r="Y561" s="378"/>
      <c r="Z561" s="378"/>
      <c r="AA561" s="378"/>
      <c r="AB561" s="378"/>
      <c r="AC561" s="378"/>
      <c r="AD561" s="378"/>
      <c r="AE561" s="378"/>
      <c r="AF561" s="378"/>
      <c r="AG561" s="378"/>
      <c r="AH561" s="378"/>
      <c r="AI561" s="216"/>
      <c r="AJ561" s="219"/>
    </row>
    <row r="562" spans="1:36">
      <c r="A562" s="1172"/>
      <c r="B562" s="690" t="s">
        <v>3508</v>
      </c>
      <c r="C562" s="57" t="s">
        <v>7</v>
      </c>
      <c r="D562" s="169" t="s">
        <v>119</v>
      </c>
      <c r="E562" s="90"/>
      <c r="F562" s="90" t="s">
        <v>3512</v>
      </c>
      <c r="G562" s="777" t="s">
        <v>1988</v>
      </c>
      <c r="H562" s="789" t="s">
        <v>358</v>
      </c>
      <c r="I562" s="90" t="s">
        <v>3546</v>
      </c>
      <c r="J562" s="2" t="str">
        <f t="shared" si="45"/>
        <v>DOTHPSG/Removals/Actuals/Other AD Adj</v>
      </c>
      <c r="K562" s="73"/>
      <c r="L562" s="720">
        <v>-274797.28999999998</v>
      </c>
      <c r="M562" s="378">
        <v>-32623.889999999956</v>
      </c>
      <c r="N562" s="378">
        <v>-12095</v>
      </c>
      <c r="O562" s="378">
        <v>-197766.46</v>
      </c>
      <c r="P562" s="378">
        <v>-334850.36</v>
      </c>
      <c r="Q562" s="378">
        <v>-365900.6</v>
      </c>
      <c r="R562" s="378">
        <v>-19373.150000000001</v>
      </c>
      <c r="S562" s="378">
        <v>-198061.93</v>
      </c>
      <c r="T562" s="378">
        <v>-66335.92</v>
      </c>
      <c r="U562" s="175"/>
      <c r="V562" s="175"/>
      <c r="W562" s="175"/>
      <c r="X562" s="175"/>
      <c r="Y562" s="175"/>
      <c r="Z562" s="175"/>
      <c r="AA562" s="175"/>
      <c r="AB562" s="175"/>
      <c r="AC562" s="175"/>
      <c r="AD562" s="175"/>
      <c r="AE562" s="175"/>
      <c r="AF562" s="175"/>
      <c r="AG562" s="175"/>
      <c r="AH562" s="175"/>
      <c r="AI562" s="216"/>
      <c r="AJ562" s="219"/>
    </row>
    <row r="563" spans="1:36">
      <c r="A563" s="1172"/>
      <c r="B563" s="690" t="s">
        <v>3509</v>
      </c>
      <c r="C563" s="57" t="s">
        <v>7</v>
      </c>
      <c r="D563" s="787" t="s">
        <v>109</v>
      </c>
      <c r="E563" s="90"/>
      <c r="F563" s="90" t="s">
        <v>3512</v>
      </c>
      <c r="G563" s="777" t="s">
        <v>1988</v>
      </c>
      <c r="H563" s="789" t="s">
        <v>358</v>
      </c>
      <c r="I563" s="90" t="s">
        <v>3546</v>
      </c>
      <c r="J563" s="2" t="str">
        <f t="shared" si="45"/>
        <v>DSTMPSG/Removals/Actuals/Other AD Adj</v>
      </c>
      <c r="K563" s="73"/>
      <c r="L563" s="720">
        <v>-644045.06000000006</v>
      </c>
      <c r="M563" s="378">
        <v>-1340819.2799999998</v>
      </c>
      <c r="N563" s="378">
        <v>-1727189.92</v>
      </c>
      <c r="O563" s="378">
        <v>-2200476.06</v>
      </c>
      <c r="P563" s="378">
        <v>-2082362.8900000001</v>
      </c>
      <c r="Q563" s="378">
        <v>-3255796.74</v>
      </c>
      <c r="R563" s="378">
        <v>-1896798.5</v>
      </c>
      <c r="S563" s="378">
        <v>-3599388.94</v>
      </c>
      <c r="T563" s="378">
        <v>-4152803.6899999995</v>
      </c>
      <c r="U563" s="175"/>
      <c r="V563" s="175"/>
      <c r="W563" s="175"/>
      <c r="X563" s="175"/>
      <c r="Y563" s="175"/>
      <c r="Z563" s="175"/>
      <c r="AA563" s="175"/>
      <c r="AB563" s="175"/>
      <c r="AC563" s="175"/>
      <c r="AD563" s="175"/>
      <c r="AE563" s="175"/>
      <c r="AF563" s="175"/>
      <c r="AG563" s="175"/>
      <c r="AH563" s="175"/>
      <c r="AI563" s="216"/>
      <c r="AJ563" s="219"/>
    </row>
    <row r="564" spans="1:36">
      <c r="A564" s="1172"/>
      <c r="B564" s="690" t="s">
        <v>3510</v>
      </c>
      <c r="C564" s="57" t="s">
        <v>7</v>
      </c>
      <c r="D564" s="788" t="s">
        <v>124</v>
      </c>
      <c r="E564" s="90"/>
      <c r="F564" s="90" t="s">
        <v>3512</v>
      </c>
      <c r="G564" s="777" t="s">
        <v>1988</v>
      </c>
      <c r="H564" s="789" t="s">
        <v>358</v>
      </c>
      <c r="I564" s="90" t="s">
        <v>3546</v>
      </c>
      <c r="J564" s="2" t="str">
        <f t="shared" si="45"/>
        <v>DTRNPSG/Removals/Actuals/Other AD Adj</v>
      </c>
      <c r="K564" s="693"/>
      <c r="L564" s="688">
        <v>-253228.55000000002</v>
      </c>
      <c r="M564" s="692">
        <v>-377728.35</v>
      </c>
      <c r="N564" s="692">
        <v>-599477.18000000017</v>
      </c>
      <c r="O564" s="692">
        <v>-836091.3600000001</v>
      </c>
      <c r="P564" s="692">
        <v>-453645.58</v>
      </c>
      <c r="Q564" s="692">
        <v>-469475.35</v>
      </c>
      <c r="R564" s="692">
        <v>-263280.40999999997</v>
      </c>
      <c r="S564" s="692">
        <v>-203222.54000000004</v>
      </c>
      <c r="T564" s="692">
        <v>-533233.00999999966</v>
      </c>
      <c r="U564" s="692"/>
      <c r="V564" s="692"/>
      <c r="W564" s="692"/>
      <c r="X564" s="692"/>
      <c r="Y564" s="692"/>
      <c r="Z564" s="692"/>
      <c r="AA564" s="692"/>
      <c r="AB564" s="692"/>
      <c r="AC564" s="692"/>
      <c r="AD564" s="692"/>
      <c r="AE564" s="692"/>
      <c r="AF564" s="692"/>
      <c r="AG564" s="692"/>
      <c r="AH564" s="692"/>
      <c r="AI564" s="216"/>
      <c r="AJ564" s="219"/>
    </row>
    <row r="565" spans="1:36" ht="13.5" thickBot="1">
      <c r="A565" s="1172"/>
      <c r="K565" s="19">
        <f>SUM(K552:K564)</f>
        <v>0</v>
      </c>
      <c r="L565" s="19">
        <f t="shared" ref="L565:T565" si="46">SUM(L552:L564)</f>
        <v>-3101084.8700000006</v>
      </c>
      <c r="M565" s="19">
        <f t="shared" si="46"/>
        <v>-4430250.13</v>
      </c>
      <c r="N565" s="19">
        <f t="shared" si="46"/>
        <v>-4272465.76</v>
      </c>
      <c r="O565" s="19">
        <f t="shared" si="46"/>
        <v>-5382113.6400000015</v>
      </c>
      <c r="P565" s="19">
        <f t="shared" si="46"/>
        <v>-5058082.8000000007</v>
      </c>
      <c r="Q565" s="19">
        <f t="shared" si="46"/>
        <v>-7933871.6299999999</v>
      </c>
      <c r="R565" s="19">
        <f t="shared" si="46"/>
        <v>-4280013.6100000022</v>
      </c>
      <c r="S565" s="19">
        <f t="shared" si="46"/>
        <v>-6230511.2700000005</v>
      </c>
      <c r="T565" s="19">
        <f t="shared" si="46"/>
        <v>-6869372.3699999973</v>
      </c>
      <c r="U565" s="19">
        <f t="shared" ref="U565" si="47">SUM(U552:U564)</f>
        <v>0</v>
      </c>
      <c r="V565" s="19">
        <f t="shared" ref="V565" si="48">SUM(V552:V564)</f>
        <v>0</v>
      </c>
      <c r="W565" s="19">
        <f t="shared" ref="W565" si="49">SUM(W552:W564)</f>
        <v>0</v>
      </c>
      <c r="X565" s="19">
        <f t="shared" ref="X565" si="50">SUM(X552:X564)</f>
        <v>0</v>
      </c>
      <c r="Y565" s="19">
        <f t="shared" ref="Y565" si="51">SUM(Y552:Y564)</f>
        <v>0</v>
      </c>
      <c r="Z565" s="19">
        <f t="shared" ref="Z565" si="52">SUM(Z552:Z564)</f>
        <v>0</v>
      </c>
      <c r="AA565" s="19">
        <f t="shared" ref="AA565" si="53">SUM(AA552:AA564)</f>
        <v>0</v>
      </c>
      <c r="AB565" s="19">
        <f t="shared" ref="AB565" si="54">SUM(AB552:AB564)</f>
        <v>0</v>
      </c>
      <c r="AC565" s="19">
        <f t="shared" ref="AC565" si="55">SUM(AC552:AC564)</f>
        <v>0</v>
      </c>
      <c r="AD565" s="19">
        <f t="shared" ref="AD565" si="56">SUM(AD552:AD564)</f>
        <v>0</v>
      </c>
      <c r="AE565" s="19">
        <f t="shared" ref="AE565" si="57">SUM(AE552:AE564)</f>
        <v>0</v>
      </c>
      <c r="AF565" s="19">
        <f t="shared" ref="AF565" si="58">SUM(AF552:AF564)</f>
        <v>0</v>
      </c>
      <c r="AG565" s="19">
        <f t="shared" ref="AG565" si="59">SUM(AG552:AG564)</f>
        <v>0</v>
      </c>
      <c r="AH565" s="19">
        <f t="shared" ref="AH565" si="60">SUM(AH552:AH564)</f>
        <v>0</v>
      </c>
      <c r="AI565" s="160">
        <f>SUM(K565:AH565)</f>
        <v>-47557766.080000006</v>
      </c>
      <c r="AJ565" s="219"/>
    </row>
    <row r="566" spans="1:36" ht="13.5" thickTop="1">
      <c r="A566" s="1173"/>
      <c r="M566" s="216"/>
      <c r="N566" s="216"/>
      <c r="O566" s="216"/>
      <c r="P566" s="216"/>
      <c r="Q566" s="216"/>
      <c r="R566" s="216"/>
      <c r="S566" s="216"/>
      <c r="T566" s="216"/>
      <c r="U566" s="216"/>
      <c r="V566" s="216"/>
      <c r="W566" s="216"/>
      <c r="X566" s="216"/>
      <c r="Y566" s="216"/>
      <c r="Z566" s="216"/>
      <c r="AA566" s="216"/>
      <c r="AB566" s="216"/>
      <c r="AC566" s="216"/>
      <c r="AD566" s="216"/>
      <c r="AE566" s="216"/>
      <c r="AF566" s="216"/>
      <c r="AG566" s="216"/>
      <c r="AH566" s="216"/>
      <c r="AI566" s="216"/>
      <c r="AJ566" s="219"/>
    </row>
    <row r="567" spans="1:36">
      <c r="A567" s="219"/>
      <c r="B567" s="219"/>
      <c r="C567" s="221"/>
      <c r="D567" s="219"/>
      <c r="E567" s="222"/>
      <c r="F567" s="222"/>
      <c r="G567" s="778"/>
      <c r="H567" s="795"/>
      <c r="I567" s="222"/>
      <c r="J567" s="222"/>
      <c r="K567" s="219"/>
      <c r="L567" s="221"/>
      <c r="M567" s="222"/>
      <c r="N567" s="222"/>
      <c r="O567" s="222"/>
      <c r="P567" s="222"/>
      <c r="Q567" s="222"/>
      <c r="R567" s="222"/>
      <c r="S567" s="222"/>
      <c r="T567" s="222"/>
      <c r="U567" s="222"/>
      <c r="V567" s="222"/>
      <c r="W567" s="222"/>
      <c r="X567" s="222"/>
      <c r="Y567" s="222"/>
      <c r="Z567" s="222"/>
      <c r="AA567" s="222"/>
      <c r="AB567" s="222"/>
      <c r="AC567" s="222"/>
      <c r="AD567" s="222"/>
      <c r="AE567" s="222"/>
      <c r="AF567" s="222"/>
      <c r="AG567" s="222"/>
      <c r="AH567" s="222"/>
      <c r="AI567" s="222"/>
      <c r="AJ567" s="219"/>
    </row>
    <row r="568" spans="1:36">
      <c r="A568" s="1172" t="s">
        <v>3559</v>
      </c>
      <c r="B568" s="690" t="s">
        <v>3504</v>
      </c>
      <c r="C568" s="57" t="s">
        <v>22</v>
      </c>
      <c r="D568" t="s">
        <v>125</v>
      </c>
      <c r="E568" s="90"/>
      <c r="F568" s="90"/>
      <c r="G568" s="777" t="s">
        <v>1988</v>
      </c>
      <c r="H568" s="792" t="s">
        <v>3527</v>
      </c>
      <c r="I568" s="90" t="s">
        <v>3546</v>
      </c>
      <c r="J568" s="2" t="str">
        <f t="shared" ref="J568:J580" si="61">D568&amp;"/"&amp;G568&amp;"/"&amp;H568&amp;"/"&amp;I568</f>
        <v>DDSTPCA/Removals/Revised Apr 12 to May 13/Other AD Adj</v>
      </c>
      <c r="K568" s="73"/>
      <c r="L568" s="73"/>
      <c r="M568" s="175"/>
      <c r="N568" s="175"/>
      <c r="O568" s="175"/>
      <c r="P568" s="175"/>
      <c r="Q568" s="175"/>
      <c r="R568" s="175"/>
      <c r="S568" s="175"/>
      <c r="T568" s="175"/>
      <c r="U568" s="175"/>
      <c r="V568" s="175"/>
      <c r="W568" s="175"/>
      <c r="X568" s="175"/>
      <c r="Y568" s="175"/>
      <c r="Z568" s="175"/>
      <c r="AA568" s="175"/>
      <c r="AB568" s="175"/>
      <c r="AC568" s="175"/>
      <c r="AD568" s="175"/>
      <c r="AE568" s="175"/>
      <c r="AF568" s="175"/>
      <c r="AG568" s="175"/>
      <c r="AH568" s="175"/>
      <c r="AI568" s="90"/>
      <c r="AJ568" s="219"/>
    </row>
    <row r="569" spans="1:36">
      <c r="A569" s="1172"/>
      <c r="B569" s="690" t="s">
        <v>3504</v>
      </c>
      <c r="C569" s="57" t="s">
        <v>33</v>
      </c>
      <c r="D569" t="s">
        <v>130</v>
      </c>
      <c r="E569" s="90"/>
      <c r="F569" s="90"/>
      <c r="G569" s="777" t="s">
        <v>1988</v>
      </c>
      <c r="H569" s="792" t="s">
        <v>3527</v>
      </c>
      <c r="I569" s="90" t="s">
        <v>3546</v>
      </c>
      <c r="J569" s="2" t="str">
        <f t="shared" si="61"/>
        <v>DDSTPID/Removals/Revised Apr 12 to May 13/Other AD Adj</v>
      </c>
      <c r="K569" s="73"/>
      <c r="L569" s="73"/>
      <c r="M569" s="175"/>
      <c r="N569" s="175"/>
      <c r="O569" s="175"/>
      <c r="P569" s="175"/>
      <c r="Q569" s="175"/>
      <c r="R569" s="175"/>
      <c r="S569" s="175"/>
      <c r="T569" s="175"/>
      <c r="U569" s="175"/>
      <c r="V569" s="175"/>
      <c r="W569" s="175"/>
      <c r="X569" s="175"/>
      <c r="Y569" s="175"/>
      <c r="Z569" s="175"/>
      <c r="AA569" s="175"/>
      <c r="AB569" s="175"/>
      <c r="AC569" s="175"/>
      <c r="AD569" s="175"/>
      <c r="AE569" s="175"/>
      <c r="AF569" s="175"/>
      <c r="AG569" s="175"/>
      <c r="AH569" s="175"/>
      <c r="AI569" s="90"/>
      <c r="AJ569" s="219"/>
    </row>
    <row r="570" spans="1:36">
      <c r="A570" s="1172"/>
      <c r="B570" s="690" t="s">
        <v>3504</v>
      </c>
      <c r="C570" s="57" t="s">
        <v>25</v>
      </c>
      <c r="D570" t="s">
        <v>126</v>
      </c>
      <c r="E570" s="90"/>
      <c r="F570" s="90"/>
      <c r="G570" s="777" t="s">
        <v>1988</v>
      </c>
      <c r="H570" s="792" t="s">
        <v>3527</v>
      </c>
      <c r="I570" s="90" t="s">
        <v>3546</v>
      </c>
      <c r="J570" s="2" t="str">
        <f t="shared" si="61"/>
        <v>DDSTPOR/Removals/Revised Apr 12 to May 13/Other AD Adj</v>
      </c>
      <c r="K570" s="14"/>
      <c r="L570" s="16"/>
      <c r="M570" s="16"/>
      <c r="N570" s="16"/>
      <c r="O570" s="16"/>
      <c r="P570" s="16"/>
      <c r="Q570" s="16"/>
      <c r="R570" s="16"/>
      <c r="S570" s="16"/>
      <c r="T570" s="16"/>
      <c r="U570" s="109"/>
      <c r="V570" s="109"/>
      <c r="W570" s="109"/>
      <c r="X570" s="109"/>
      <c r="Y570" s="109"/>
      <c r="Z570" s="109"/>
      <c r="AA570" s="109"/>
      <c r="AB570" s="109"/>
      <c r="AC570" s="109"/>
      <c r="AD570" s="109"/>
      <c r="AE570" s="109"/>
      <c r="AF570" s="109"/>
      <c r="AG570" s="109"/>
      <c r="AH570" s="109"/>
      <c r="AI570" s="90"/>
      <c r="AJ570" s="219"/>
    </row>
    <row r="571" spans="1:36">
      <c r="A571" s="1172"/>
      <c r="B571" s="690" t="s">
        <v>3504</v>
      </c>
      <c r="C571" s="57" t="s">
        <v>31</v>
      </c>
      <c r="D571" t="s">
        <v>129</v>
      </c>
      <c r="E571" s="90"/>
      <c r="F571" s="90"/>
      <c r="G571" s="777" t="s">
        <v>1988</v>
      </c>
      <c r="H571" s="792" t="s">
        <v>3527</v>
      </c>
      <c r="I571" s="90" t="s">
        <v>3546</v>
      </c>
      <c r="J571" s="2" t="str">
        <f t="shared" si="61"/>
        <v>DDSTPUT/Removals/Revised Apr 12 to May 13/Other AD Adj</v>
      </c>
      <c r="K571" s="14"/>
      <c r="L571" s="16"/>
      <c r="M571" s="16"/>
      <c r="N571" s="16"/>
      <c r="O571" s="16"/>
      <c r="P571" s="16"/>
      <c r="Q571" s="16"/>
      <c r="R571" s="16"/>
      <c r="S571" s="16"/>
      <c r="T571" s="16"/>
      <c r="U571" s="109"/>
      <c r="V571" s="109"/>
      <c r="W571" s="109"/>
      <c r="X571" s="109"/>
      <c r="Y571" s="109"/>
      <c r="Z571" s="109"/>
      <c r="AA571" s="109"/>
      <c r="AB571" s="109"/>
      <c r="AC571" s="109"/>
      <c r="AD571" s="109"/>
      <c r="AE571" s="109"/>
      <c r="AF571" s="109"/>
      <c r="AG571" s="109"/>
      <c r="AH571" s="109"/>
      <c r="AI571" s="90"/>
      <c r="AJ571" s="219"/>
    </row>
    <row r="572" spans="1:36">
      <c r="A572" s="1172"/>
      <c r="B572" s="690" t="s">
        <v>3504</v>
      </c>
      <c r="C572" s="57" t="s">
        <v>27</v>
      </c>
      <c r="D572" t="s">
        <v>127</v>
      </c>
      <c r="E572" s="90"/>
      <c r="F572" s="90"/>
      <c r="G572" s="777" t="s">
        <v>1988</v>
      </c>
      <c r="H572" s="792" t="s">
        <v>3527</v>
      </c>
      <c r="I572" s="90" t="s">
        <v>3546</v>
      </c>
      <c r="J572" s="2" t="str">
        <f t="shared" si="61"/>
        <v>DDSTPWA/Removals/Revised Apr 12 to May 13/Other AD Adj</v>
      </c>
      <c r="L572" s="13"/>
      <c r="M572" s="13"/>
      <c r="N572" s="13"/>
      <c r="O572" s="13"/>
      <c r="P572" s="13"/>
      <c r="Q572" s="13"/>
      <c r="R572" s="13"/>
      <c r="S572" s="13"/>
      <c r="T572" s="13"/>
      <c r="U572" s="90"/>
      <c r="V572" s="90"/>
      <c r="W572" s="90"/>
      <c r="X572" s="90"/>
      <c r="Y572" s="90"/>
      <c r="Z572" s="90"/>
      <c r="AA572" s="90"/>
      <c r="AB572" s="90"/>
      <c r="AC572" s="90"/>
      <c r="AD572" s="90"/>
      <c r="AE572" s="90"/>
      <c r="AF572" s="90"/>
      <c r="AG572" s="90"/>
      <c r="AH572" s="90"/>
      <c r="AI572" s="90"/>
      <c r="AJ572" s="219"/>
    </row>
    <row r="573" spans="1:36">
      <c r="A573" s="1172"/>
      <c r="B573" s="690" t="s">
        <v>3504</v>
      </c>
      <c r="C573" s="57" t="s">
        <v>29</v>
      </c>
      <c r="D573" t="s">
        <v>128</v>
      </c>
      <c r="E573" s="90"/>
      <c r="F573" s="90"/>
      <c r="G573" s="777" t="s">
        <v>1988</v>
      </c>
      <c r="H573" s="792" t="s">
        <v>3527</v>
      </c>
      <c r="I573" s="90" t="s">
        <v>3546</v>
      </c>
      <c r="J573" s="2" t="str">
        <f t="shared" si="61"/>
        <v>DDSTPWYP/Removals/Revised Apr 12 to May 13/Other AD Adj</v>
      </c>
      <c r="L573" s="13"/>
      <c r="M573" s="13"/>
      <c r="N573" s="13"/>
      <c r="O573" s="13"/>
      <c r="P573" s="13"/>
      <c r="Q573" s="13"/>
      <c r="R573" s="13"/>
      <c r="S573" s="13"/>
      <c r="T573" s="13"/>
      <c r="U573" s="90"/>
      <c r="V573" s="90"/>
      <c r="W573" s="90"/>
      <c r="X573" s="90"/>
      <c r="Y573" s="90"/>
      <c r="Z573" s="90"/>
      <c r="AA573" s="90"/>
      <c r="AB573" s="90"/>
      <c r="AC573" s="90"/>
      <c r="AD573" s="90"/>
      <c r="AE573" s="90"/>
      <c r="AF573" s="90"/>
      <c r="AG573" s="90"/>
      <c r="AH573" s="90"/>
      <c r="AI573" s="90"/>
      <c r="AJ573" s="219"/>
    </row>
    <row r="574" spans="1:36">
      <c r="A574" s="1172"/>
      <c r="B574" s="690" t="s">
        <v>3505</v>
      </c>
      <c r="C574" s="57" t="s">
        <v>38</v>
      </c>
      <c r="D574" t="s">
        <v>141</v>
      </c>
      <c r="E574" s="90"/>
      <c r="F574" s="90"/>
      <c r="G574" s="777" t="s">
        <v>1988</v>
      </c>
      <c r="H574" s="792" t="s">
        <v>3527</v>
      </c>
      <c r="I574" s="90" t="s">
        <v>3546</v>
      </c>
      <c r="J574" s="2" t="str">
        <f t="shared" si="61"/>
        <v>DGNLPSG/Removals/Revised Apr 12 to May 13/Other AD Adj</v>
      </c>
      <c r="L574" s="13"/>
      <c r="M574" s="13"/>
      <c r="N574" s="13"/>
      <c r="O574" s="13"/>
      <c r="P574" s="13"/>
      <c r="Q574" s="13"/>
      <c r="R574" s="13"/>
      <c r="S574" s="13"/>
      <c r="T574" s="13"/>
      <c r="U574" s="90"/>
      <c r="V574" s="90"/>
      <c r="W574" s="90"/>
      <c r="X574" s="90"/>
      <c r="Y574" s="90"/>
      <c r="Z574" s="90"/>
      <c r="AA574" s="90"/>
      <c r="AB574" s="90"/>
      <c r="AC574" s="90"/>
      <c r="AD574" s="90"/>
      <c r="AE574" s="90"/>
      <c r="AF574" s="90"/>
      <c r="AG574" s="90"/>
      <c r="AH574" s="90"/>
      <c r="AI574" s="90"/>
      <c r="AJ574" s="219"/>
    </row>
    <row r="575" spans="1:36">
      <c r="A575" s="1172"/>
      <c r="B575" s="690" t="s">
        <v>3506</v>
      </c>
      <c r="C575" s="57" t="s">
        <v>14</v>
      </c>
      <c r="D575" s="789" t="s">
        <v>116</v>
      </c>
      <c r="E575" s="90"/>
      <c r="F575" s="90"/>
      <c r="G575" s="777" t="s">
        <v>1988</v>
      </c>
      <c r="H575" s="792" t="s">
        <v>3527</v>
      </c>
      <c r="I575" s="90" t="s">
        <v>3546</v>
      </c>
      <c r="J575" s="2" t="str">
        <f t="shared" si="61"/>
        <v>DHYDPSG-P/Removals/Revised Apr 12 to May 13/Other AD Adj</v>
      </c>
      <c r="L575" s="13"/>
      <c r="M575" s="13"/>
      <c r="N575" s="13"/>
      <c r="O575" s="13"/>
      <c r="P575" s="13"/>
      <c r="Q575" s="13"/>
      <c r="R575" s="13"/>
      <c r="S575" s="13"/>
      <c r="T575" s="13"/>
      <c r="U575" s="90"/>
      <c r="V575" s="90"/>
      <c r="W575" s="90"/>
      <c r="X575" s="90"/>
      <c r="Y575" s="90"/>
      <c r="Z575" s="90"/>
      <c r="AA575" s="90"/>
      <c r="AB575" s="90"/>
      <c r="AC575" s="90"/>
      <c r="AD575" s="90"/>
      <c r="AE575" s="90"/>
      <c r="AF575" s="90"/>
      <c r="AG575" s="90"/>
      <c r="AH575" s="90"/>
      <c r="AI575" s="90"/>
      <c r="AJ575" s="219"/>
    </row>
    <row r="576" spans="1:36">
      <c r="A576" s="1172"/>
      <c r="B576" s="690" t="s">
        <v>3506</v>
      </c>
      <c r="C576" s="57" t="s">
        <v>15</v>
      </c>
      <c r="D576" s="789" t="s">
        <v>117</v>
      </c>
      <c r="E576" s="90"/>
      <c r="F576" s="90"/>
      <c r="G576" s="777" t="s">
        <v>1988</v>
      </c>
      <c r="H576" s="792" t="s">
        <v>3527</v>
      </c>
      <c r="I576" s="90" t="s">
        <v>3546</v>
      </c>
      <c r="J576" s="2" t="str">
        <f t="shared" si="61"/>
        <v>DHYDPSG-U/Removals/Revised Apr 12 to May 13/Other AD Adj</v>
      </c>
      <c r="L576" s="13"/>
      <c r="M576" s="13"/>
      <c r="N576" s="13"/>
      <c r="O576" s="13"/>
      <c r="P576" s="13"/>
      <c r="Q576" s="13"/>
      <c r="R576" s="13"/>
      <c r="S576" s="13"/>
      <c r="T576" s="13"/>
      <c r="U576" s="90"/>
      <c r="V576" s="90"/>
      <c r="W576" s="90"/>
      <c r="X576" s="90"/>
      <c r="Y576" s="90"/>
      <c r="Z576" s="90"/>
      <c r="AA576" s="90"/>
      <c r="AB576" s="90"/>
      <c r="AC576" s="90"/>
      <c r="AD576" s="90"/>
      <c r="AE576" s="90"/>
      <c r="AF576" s="90"/>
      <c r="AG576" s="90"/>
      <c r="AH576" s="90"/>
      <c r="AI576" s="90"/>
      <c r="AJ576" s="219"/>
    </row>
    <row r="577" spans="1:36">
      <c r="A577" s="1172"/>
      <c r="B577" s="690" t="s">
        <v>3507</v>
      </c>
      <c r="C577" s="57" t="s">
        <v>42</v>
      </c>
      <c r="D577" s="790" t="s">
        <v>147</v>
      </c>
      <c r="E577" s="90"/>
      <c r="F577" s="90"/>
      <c r="G577" s="777" t="s">
        <v>1988</v>
      </c>
      <c r="H577" s="792" t="s">
        <v>3527</v>
      </c>
      <c r="I577" s="90" t="s">
        <v>3546</v>
      </c>
      <c r="J577" s="2" t="str">
        <f t="shared" si="61"/>
        <v>DMNGPSE/Removals/Revised Apr 12 to May 13/Other AD Adj</v>
      </c>
      <c r="L577" s="13"/>
      <c r="M577" s="13"/>
      <c r="N577" s="13"/>
      <c r="O577" s="13"/>
      <c r="P577" s="13"/>
      <c r="Q577" s="13"/>
      <c r="R577" s="13"/>
      <c r="S577" s="13"/>
      <c r="T577" s="13"/>
      <c r="U577" s="90"/>
      <c r="V577" s="90"/>
      <c r="W577" s="90"/>
      <c r="X577" s="90"/>
      <c r="Y577" s="90"/>
      <c r="Z577" s="90"/>
      <c r="AA577" s="90"/>
      <c r="AB577" s="90"/>
      <c r="AC577" s="90"/>
      <c r="AD577" s="90"/>
      <c r="AE577" s="90"/>
      <c r="AF577" s="90"/>
      <c r="AG577" s="90"/>
      <c r="AH577" s="90"/>
      <c r="AI577" s="90"/>
      <c r="AJ577" s="219"/>
    </row>
    <row r="578" spans="1:36">
      <c r="A578" s="1172"/>
      <c r="B578" s="690" t="s">
        <v>3508</v>
      </c>
      <c r="C578" s="57" t="s">
        <v>7</v>
      </c>
      <c r="D578" s="169" t="s">
        <v>119</v>
      </c>
      <c r="E578" s="90"/>
      <c r="F578" s="90"/>
      <c r="G578" s="777" t="s">
        <v>1988</v>
      </c>
      <c r="H578" s="792" t="s">
        <v>3527</v>
      </c>
      <c r="I578" s="90" t="s">
        <v>3546</v>
      </c>
      <c r="J578" s="2" t="str">
        <f t="shared" si="61"/>
        <v>DOTHPSG/Removals/Revised Apr 12 to May 13/Other AD Adj</v>
      </c>
      <c r="L578" s="13"/>
      <c r="M578" s="13"/>
      <c r="N578" s="13"/>
      <c r="O578" s="13"/>
      <c r="P578" s="13"/>
      <c r="Q578" s="13"/>
      <c r="R578" s="13"/>
      <c r="S578" s="13"/>
      <c r="T578" s="13"/>
      <c r="U578" s="90"/>
      <c r="V578" s="90"/>
      <c r="W578" s="90"/>
      <c r="X578" s="90"/>
      <c r="Y578" s="90"/>
      <c r="Z578" s="90"/>
      <c r="AA578" s="90"/>
      <c r="AB578" s="90"/>
      <c r="AC578" s="90"/>
      <c r="AD578" s="90"/>
      <c r="AE578" s="90"/>
      <c r="AF578" s="90"/>
      <c r="AG578" s="90"/>
      <c r="AH578" s="90"/>
      <c r="AI578" s="90"/>
      <c r="AJ578" s="219"/>
    </row>
    <row r="579" spans="1:36">
      <c r="A579" s="1172"/>
      <c r="B579" s="690" t="s">
        <v>3509</v>
      </c>
      <c r="C579" s="57" t="s">
        <v>7</v>
      </c>
      <c r="D579" s="787" t="s">
        <v>109</v>
      </c>
      <c r="E579" s="90"/>
      <c r="F579" s="90"/>
      <c r="G579" s="777" t="s">
        <v>1988</v>
      </c>
      <c r="H579" s="792" t="s">
        <v>3527</v>
      </c>
      <c r="I579" s="90" t="s">
        <v>3546</v>
      </c>
      <c r="J579" s="2" t="str">
        <f t="shared" si="61"/>
        <v>DSTMPSG/Removals/Revised Apr 12 to May 13/Other AD Adj</v>
      </c>
      <c r="L579" s="13"/>
      <c r="M579" s="13"/>
      <c r="N579" s="13"/>
      <c r="O579" s="13"/>
      <c r="P579" s="13"/>
      <c r="Q579" s="13"/>
      <c r="R579" s="13"/>
      <c r="S579" s="13"/>
      <c r="T579" s="13"/>
      <c r="U579" s="90"/>
      <c r="V579" s="90"/>
      <c r="W579" s="90"/>
      <c r="X579" s="90"/>
      <c r="Y579" s="90"/>
      <c r="Z579" s="90"/>
      <c r="AA579" s="90"/>
      <c r="AB579" s="90"/>
      <c r="AC579" s="90"/>
      <c r="AD579" s="90"/>
      <c r="AE579" s="90"/>
      <c r="AF579" s="90"/>
      <c r="AG579" s="90"/>
      <c r="AH579" s="90"/>
      <c r="AI579" s="90"/>
      <c r="AJ579" s="219"/>
    </row>
    <row r="580" spans="1:36">
      <c r="A580" s="1172"/>
      <c r="B580" s="690" t="s">
        <v>3510</v>
      </c>
      <c r="C580" s="57" t="s">
        <v>7</v>
      </c>
      <c r="D580" s="788" t="s">
        <v>124</v>
      </c>
      <c r="E580" s="90"/>
      <c r="F580" s="90"/>
      <c r="G580" s="777" t="s">
        <v>1988</v>
      </c>
      <c r="H580" s="792" t="s">
        <v>3527</v>
      </c>
      <c r="I580" s="90" t="s">
        <v>3546</v>
      </c>
      <c r="J580" s="2" t="str">
        <f t="shared" si="61"/>
        <v>DTRNPSG/Removals/Revised Apr 12 to May 13/Other AD Adj</v>
      </c>
      <c r="L580" s="13"/>
      <c r="M580" s="13"/>
      <c r="N580" s="13"/>
      <c r="O580" s="13"/>
      <c r="P580" s="13"/>
      <c r="Q580" s="13"/>
      <c r="R580" s="13"/>
      <c r="S580" s="13"/>
      <c r="T580" s="13"/>
      <c r="U580" s="90"/>
      <c r="V580" s="90"/>
      <c r="W580" s="90"/>
      <c r="X580" s="90"/>
      <c r="Y580" s="90"/>
      <c r="Z580" s="90"/>
      <c r="AA580" s="90"/>
      <c r="AB580" s="90"/>
      <c r="AC580" s="90"/>
      <c r="AD580" s="90"/>
      <c r="AE580" s="90"/>
      <c r="AF580" s="90"/>
      <c r="AG580" s="90"/>
      <c r="AH580" s="90"/>
      <c r="AI580" s="90"/>
      <c r="AJ580" s="219"/>
    </row>
    <row r="581" spans="1:36" ht="13.5" thickBot="1">
      <c r="A581" s="1172"/>
      <c r="E581" s="90"/>
      <c r="F581" s="90"/>
      <c r="G581" s="777"/>
      <c r="H581" s="789"/>
      <c r="I581" s="90"/>
      <c r="J581" s="90"/>
      <c r="K581" s="19">
        <f>SUM(K568:K580)</f>
        <v>0</v>
      </c>
      <c r="L581" s="19">
        <f t="shared" ref="L581:AH581" si="62">SUM(L568:L580)</f>
        <v>0</v>
      </c>
      <c r="M581" s="19">
        <f t="shared" si="62"/>
        <v>0</v>
      </c>
      <c r="N581" s="19">
        <f t="shared" si="62"/>
        <v>0</v>
      </c>
      <c r="O581" s="19">
        <f t="shared" si="62"/>
        <v>0</v>
      </c>
      <c r="P581" s="19">
        <f t="shared" si="62"/>
        <v>0</v>
      </c>
      <c r="Q581" s="19">
        <f t="shared" si="62"/>
        <v>0</v>
      </c>
      <c r="R581" s="19">
        <f t="shared" si="62"/>
        <v>0</v>
      </c>
      <c r="S581" s="19">
        <f t="shared" si="62"/>
        <v>0</v>
      </c>
      <c r="T581" s="19">
        <f t="shared" si="62"/>
        <v>0</v>
      </c>
      <c r="U581" s="19">
        <f t="shared" si="62"/>
        <v>0</v>
      </c>
      <c r="V581" s="19">
        <f t="shared" si="62"/>
        <v>0</v>
      </c>
      <c r="W581" s="19">
        <f t="shared" si="62"/>
        <v>0</v>
      </c>
      <c r="X581" s="19">
        <f t="shared" si="62"/>
        <v>0</v>
      </c>
      <c r="Y581" s="19">
        <f t="shared" si="62"/>
        <v>0</v>
      </c>
      <c r="Z581" s="19">
        <f t="shared" si="62"/>
        <v>0</v>
      </c>
      <c r="AA581" s="19">
        <f t="shared" si="62"/>
        <v>0</v>
      </c>
      <c r="AB581" s="19">
        <f t="shared" si="62"/>
        <v>0</v>
      </c>
      <c r="AC581" s="19">
        <f t="shared" si="62"/>
        <v>0</v>
      </c>
      <c r="AD581" s="19">
        <f t="shared" si="62"/>
        <v>0</v>
      </c>
      <c r="AE581" s="19">
        <f t="shared" si="62"/>
        <v>0</v>
      </c>
      <c r="AF581" s="19">
        <f t="shared" si="62"/>
        <v>0</v>
      </c>
      <c r="AG581" s="19">
        <f t="shared" si="62"/>
        <v>0</v>
      </c>
      <c r="AH581" s="19">
        <f t="shared" si="62"/>
        <v>0</v>
      </c>
      <c r="AI581" s="90"/>
      <c r="AJ581" s="219"/>
    </row>
    <row r="582" spans="1:36" ht="13.5" thickTop="1">
      <c r="A582" s="1173"/>
      <c r="E582" s="90"/>
      <c r="F582" s="90"/>
      <c r="G582" s="777"/>
      <c r="H582" s="789"/>
      <c r="I582" s="90"/>
      <c r="J582" s="90"/>
      <c r="L582" s="13"/>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219"/>
    </row>
    <row r="583" spans="1:36">
      <c r="A583" s="219"/>
      <c r="B583" s="219"/>
      <c r="C583" s="221"/>
      <c r="D583" s="219"/>
      <c r="E583" s="222"/>
      <c r="F583" s="222"/>
      <c r="G583" s="778"/>
      <c r="H583" s="795"/>
      <c r="I583" s="222"/>
      <c r="J583" s="222"/>
      <c r="K583" s="219"/>
      <c r="L583" s="221"/>
      <c r="M583" s="222"/>
      <c r="N583" s="222"/>
      <c r="O583" s="222"/>
      <c r="P583" s="222"/>
      <c r="Q583" s="222"/>
      <c r="R583" s="222"/>
      <c r="S583" s="222"/>
      <c r="T583" s="222"/>
      <c r="U583" s="222"/>
      <c r="V583" s="222"/>
      <c r="W583" s="222"/>
      <c r="X583" s="222"/>
      <c r="Y583" s="222"/>
      <c r="Z583" s="222"/>
      <c r="AA583" s="222"/>
      <c r="AB583" s="222"/>
      <c r="AC583" s="222"/>
      <c r="AD583" s="222"/>
      <c r="AE583" s="222"/>
      <c r="AF583" s="222"/>
      <c r="AG583" s="222"/>
      <c r="AH583" s="222"/>
      <c r="AI583" s="222"/>
      <c r="AJ583" s="219"/>
    </row>
    <row r="584" spans="1:36">
      <c r="A584" s="1182" t="s">
        <v>3561</v>
      </c>
      <c r="C584" s="13" t="s">
        <v>14</v>
      </c>
      <c r="D584" s="90" t="s">
        <v>116</v>
      </c>
      <c r="E584" s="90" t="s">
        <v>58</v>
      </c>
      <c r="F584" s="90"/>
      <c r="G584" s="777" t="s">
        <v>3553</v>
      </c>
      <c r="H584" s="789" t="s">
        <v>358</v>
      </c>
      <c r="I584" s="90" t="s">
        <v>3546</v>
      </c>
      <c r="J584" s="2" t="str">
        <f t="shared" ref="J584:J585" si="63">D584&amp;"/"&amp;G584&amp;"/"&amp;H584&amp;"/"&amp;I584</f>
        <v>DHYDPSG-P/Hydro Decom Dep/Actuals/Other AD Adj</v>
      </c>
      <c r="K584" s="1081"/>
      <c r="L584" s="1081">
        <v>185352.38095238095</v>
      </c>
      <c r="M584" s="69">
        <v>185352.38095238095</v>
      </c>
      <c r="N584" s="69">
        <v>185352.38095238095</v>
      </c>
      <c r="O584" s="69">
        <v>185352.38095238095</v>
      </c>
      <c r="P584" s="69">
        <v>185352.38095238095</v>
      </c>
      <c r="Q584" s="69">
        <v>185352.38095238095</v>
      </c>
      <c r="R584" s="69">
        <v>185352.38095238095</v>
      </c>
      <c r="S584" s="69">
        <v>185352.38095238095</v>
      </c>
      <c r="T584" s="69">
        <v>185352.38095238095</v>
      </c>
      <c r="U584" s="69">
        <v>185352.38095238095</v>
      </c>
      <c r="V584" s="69">
        <v>185352.38095238095</v>
      </c>
      <c r="W584" s="69">
        <v>185352.38095238095</v>
      </c>
      <c r="X584" s="69">
        <v>185352.38095238095</v>
      </c>
      <c r="Y584" s="69">
        <v>185352.38095238095</v>
      </c>
      <c r="Z584" s="69">
        <v>185352.38095238095</v>
      </c>
      <c r="AA584" s="69">
        <v>185352.38095238095</v>
      </c>
      <c r="AB584" s="69">
        <v>185352.38095238095</v>
      </c>
      <c r="AC584" s="69">
        <v>185352.38095238095</v>
      </c>
      <c r="AD584" s="69">
        <v>185352.38095238095</v>
      </c>
      <c r="AE584" s="69">
        <v>185352.38095238095</v>
      </c>
      <c r="AF584" s="69">
        <v>185352.38095238095</v>
      </c>
      <c r="AG584" s="69">
        <v>185352.38095238095</v>
      </c>
      <c r="AH584" s="69">
        <v>185352.38095238095</v>
      </c>
      <c r="AI584" s="90"/>
      <c r="AJ584" s="219"/>
    </row>
    <row r="585" spans="1:36">
      <c r="A585" s="1182"/>
      <c r="C585" s="13" t="s">
        <v>15</v>
      </c>
      <c r="D585" s="90" t="s">
        <v>117</v>
      </c>
      <c r="E585" s="90" t="s">
        <v>59</v>
      </c>
      <c r="F585" s="90"/>
      <c r="G585" s="777" t="s">
        <v>3553</v>
      </c>
      <c r="H585" s="789" t="s">
        <v>358</v>
      </c>
      <c r="I585" s="90" t="s">
        <v>3546</v>
      </c>
      <c r="J585" s="2" t="str">
        <f t="shared" si="63"/>
        <v>DHYDPSG-U/Hydro Decom Dep/Actuals/Other AD Adj</v>
      </c>
      <c r="K585" s="73"/>
      <c r="L585" s="1081">
        <v>112545.83333333333</v>
      </c>
      <c r="M585" s="69">
        <v>112545.83333333333</v>
      </c>
      <c r="N585" s="69">
        <v>112545.83333333333</v>
      </c>
      <c r="O585" s="69">
        <v>112545.83333333333</v>
      </c>
      <c r="P585" s="69">
        <v>112545.83333333333</v>
      </c>
      <c r="Q585" s="69">
        <v>112545.83333333333</v>
      </c>
      <c r="R585" s="69">
        <v>112545.83333333333</v>
      </c>
      <c r="S585" s="69">
        <v>112545.83333333333</v>
      </c>
      <c r="T585" s="69">
        <v>112545.83333333333</v>
      </c>
      <c r="U585" s="69">
        <v>112545.83333333333</v>
      </c>
      <c r="V585" s="69">
        <v>112545.83333333333</v>
      </c>
      <c r="W585" s="69">
        <v>112545.83333333333</v>
      </c>
      <c r="X585" s="69">
        <v>112545.83333333333</v>
      </c>
      <c r="Y585" s="69">
        <v>112545.83333333333</v>
      </c>
      <c r="Z585" s="69">
        <v>112545.83333333333</v>
      </c>
      <c r="AA585" s="69">
        <v>112545.83333333333</v>
      </c>
      <c r="AB585" s="69">
        <v>112545.83333333333</v>
      </c>
      <c r="AC585" s="69">
        <v>112545.83333333333</v>
      </c>
      <c r="AD585" s="69">
        <v>112545.83333333333</v>
      </c>
      <c r="AE585" s="69">
        <v>112545.83333333333</v>
      </c>
      <c r="AF585" s="69">
        <v>112545.83333333333</v>
      </c>
      <c r="AG585" s="69">
        <v>112545.83333333333</v>
      </c>
      <c r="AH585" s="69">
        <v>112545.83333333333</v>
      </c>
      <c r="AI585" s="90"/>
      <c r="AJ585" s="219"/>
    </row>
    <row r="586" spans="1:36">
      <c r="A586" s="1182"/>
      <c r="D586" s="90"/>
      <c r="E586" s="90"/>
      <c r="F586" s="90"/>
      <c r="G586" s="777"/>
      <c r="H586" s="789"/>
      <c r="I586" s="90"/>
      <c r="J586" s="90"/>
      <c r="K586" s="14"/>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90"/>
      <c r="AJ586" s="219"/>
    </row>
    <row r="587" spans="1:36">
      <c r="A587" s="1182"/>
      <c r="D587" s="90"/>
      <c r="E587" s="90"/>
      <c r="F587" s="90"/>
      <c r="G587" s="777"/>
      <c r="H587" s="789"/>
      <c r="I587" s="90"/>
      <c r="J587" s="90"/>
      <c r="K587" s="14"/>
      <c r="L587" s="16"/>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90"/>
      <c r="AJ587" s="219"/>
    </row>
    <row r="588" spans="1:36">
      <c r="A588" s="1182"/>
      <c r="D588" s="90"/>
      <c r="E588" s="90"/>
      <c r="F588" s="90"/>
      <c r="G588" s="777"/>
      <c r="H588" s="789"/>
      <c r="I588" s="90"/>
      <c r="J588" s="90"/>
      <c r="L588" s="13"/>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219"/>
    </row>
    <row r="589" spans="1:36">
      <c r="A589" s="1182"/>
      <c r="D589" s="90"/>
      <c r="E589" s="90"/>
      <c r="F589" s="90"/>
      <c r="G589" s="777"/>
      <c r="H589" s="789"/>
      <c r="I589" s="90"/>
      <c r="J589" s="90"/>
      <c r="L589" s="13"/>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219"/>
    </row>
    <row r="590" spans="1:36">
      <c r="A590" s="1182"/>
      <c r="D590" s="90"/>
      <c r="E590" s="90"/>
      <c r="F590" s="90"/>
      <c r="G590" s="777"/>
      <c r="H590" s="789"/>
      <c r="I590" s="90"/>
      <c r="J590" s="90"/>
      <c r="L590" s="13"/>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219"/>
    </row>
    <row r="591" spans="1:36">
      <c r="A591" s="1182"/>
      <c r="D591" s="90"/>
      <c r="E591" s="90"/>
      <c r="F591" s="90"/>
      <c r="G591" s="777"/>
      <c r="H591" s="789"/>
      <c r="I591" s="90"/>
      <c r="J591" s="90"/>
      <c r="L591" s="13"/>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219"/>
    </row>
    <row r="592" spans="1:36">
      <c r="A592" s="1182"/>
      <c r="D592" s="90"/>
      <c r="E592" s="90"/>
      <c r="F592" s="90"/>
      <c r="G592" s="777"/>
      <c r="H592" s="789"/>
      <c r="I592" s="90"/>
      <c r="J592" s="90"/>
      <c r="L592" s="13"/>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219"/>
    </row>
    <row r="593" spans="1:36">
      <c r="A593" s="1182"/>
      <c r="D593" s="90"/>
      <c r="E593" s="90"/>
      <c r="F593" s="90"/>
      <c r="G593" s="777"/>
      <c r="H593" s="789"/>
      <c r="I593" s="90"/>
      <c r="J593" s="90"/>
      <c r="L593" s="13"/>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219"/>
    </row>
    <row r="594" spans="1:36" ht="13.5" thickBot="1">
      <c r="A594" s="1182"/>
      <c r="D594" s="90"/>
      <c r="E594" s="90"/>
      <c r="F594" s="90"/>
      <c r="G594" s="777"/>
      <c r="H594" s="789"/>
      <c r="I594" s="90"/>
      <c r="J594" s="90"/>
      <c r="K594" s="50">
        <f>SUM(K584:K593)</f>
        <v>0</v>
      </c>
      <c r="L594" s="50">
        <f t="shared" ref="L594:AH594" si="64">SUM(L584:L593)</f>
        <v>297898.21428571426</v>
      </c>
      <c r="M594" s="50">
        <f t="shared" si="64"/>
        <v>297898.21428571426</v>
      </c>
      <c r="N594" s="50">
        <f t="shared" si="64"/>
        <v>297898.21428571426</v>
      </c>
      <c r="O594" s="50">
        <f t="shared" si="64"/>
        <v>297898.21428571426</v>
      </c>
      <c r="P594" s="50">
        <f t="shared" si="64"/>
        <v>297898.21428571426</v>
      </c>
      <c r="Q594" s="50">
        <f t="shared" si="64"/>
        <v>297898.21428571426</v>
      </c>
      <c r="R594" s="50">
        <f t="shared" si="64"/>
        <v>297898.21428571426</v>
      </c>
      <c r="S594" s="50">
        <f t="shared" si="64"/>
        <v>297898.21428571426</v>
      </c>
      <c r="T594" s="50">
        <f t="shared" si="64"/>
        <v>297898.21428571426</v>
      </c>
      <c r="U594" s="50">
        <f t="shared" si="64"/>
        <v>297898.21428571426</v>
      </c>
      <c r="V594" s="50">
        <f t="shared" si="64"/>
        <v>297898.21428571426</v>
      </c>
      <c r="W594" s="50">
        <f t="shared" si="64"/>
        <v>297898.21428571426</v>
      </c>
      <c r="X594" s="50">
        <f t="shared" si="64"/>
        <v>297898.21428571426</v>
      </c>
      <c r="Y594" s="50">
        <f t="shared" si="64"/>
        <v>297898.21428571426</v>
      </c>
      <c r="Z594" s="50">
        <f t="shared" si="64"/>
        <v>297898.21428571426</v>
      </c>
      <c r="AA594" s="50">
        <f t="shared" si="64"/>
        <v>297898.21428571426</v>
      </c>
      <c r="AB594" s="50">
        <f t="shared" si="64"/>
        <v>297898.21428571426</v>
      </c>
      <c r="AC594" s="50">
        <f t="shared" si="64"/>
        <v>297898.21428571426</v>
      </c>
      <c r="AD594" s="50">
        <f t="shared" si="64"/>
        <v>297898.21428571426</v>
      </c>
      <c r="AE594" s="50">
        <f t="shared" si="64"/>
        <v>297898.21428571426</v>
      </c>
      <c r="AF594" s="50">
        <f t="shared" si="64"/>
        <v>297898.21428571426</v>
      </c>
      <c r="AG594" s="50">
        <f t="shared" si="64"/>
        <v>297898.21428571426</v>
      </c>
      <c r="AH594" s="50">
        <f t="shared" si="64"/>
        <v>297898.21428571426</v>
      </c>
      <c r="AI594" s="90"/>
      <c r="AJ594" s="219"/>
    </row>
    <row r="595" spans="1:36" ht="13.5" thickTop="1">
      <c r="A595" s="1182"/>
      <c r="D595" s="90"/>
      <c r="E595" s="90"/>
      <c r="F595" s="90"/>
      <c r="G595" s="777"/>
      <c r="H595" s="789"/>
      <c r="I595" s="90"/>
      <c r="J595" s="90"/>
      <c r="L595" s="13"/>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219"/>
    </row>
    <row r="596" spans="1:36">
      <c r="A596" s="219"/>
      <c r="B596" s="219"/>
      <c r="C596" s="221"/>
      <c r="D596" s="222"/>
      <c r="E596" s="222"/>
      <c r="F596" s="222"/>
      <c r="G596" s="778"/>
      <c r="H596" s="795"/>
      <c r="I596" s="222"/>
      <c r="J596" s="222"/>
      <c r="K596" s="219"/>
      <c r="L596" s="221"/>
      <c r="M596" s="222"/>
      <c r="N596" s="222"/>
      <c r="O596" s="222"/>
      <c r="P596" s="222"/>
      <c r="Q596" s="222"/>
      <c r="R596" s="222"/>
      <c r="S596" s="222"/>
      <c r="T596" s="222"/>
      <c r="U596" s="222"/>
      <c r="V596" s="222"/>
      <c r="W596" s="222"/>
      <c r="X596" s="222"/>
      <c r="Y596" s="222"/>
      <c r="Z596" s="222"/>
      <c r="AA596" s="222"/>
      <c r="AB596" s="222"/>
      <c r="AC596" s="222"/>
      <c r="AD596" s="222"/>
      <c r="AE596" s="222"/>
      <c r="AF596" s="222"/>
      <c r="AG596" s="222"/>
      <c r="AH596" s="222"/>
      <c r="AI596" s="222"/>
      <c r="AJ596" s="219"/>
    </row>
    <row r="597" spans="1:36">
      <c r="A597" s="1182" t="s">
        <v>3668</v>
      </c>
      <c r="B597" s="14"/>
      <c r="C597" s="13" t="s">
        <v>14</v>
      </c>
      <c r="D597" s="90" t="s">
        <v>116</v>
      </c>
      <c r="E597" s="90" t="s">
        <v>58</v>
      </c>
      <c r="F597" s="90"/>
      <c r="G597" s="777" t="s">
        <v>3554</v>
      </c>
      <c r="H597" s="789" t="s">
        <v>358</v>
      </c>
      <c r="I597" s="90" t="s">
        <v>3546</v>
      </c>
      <c r="J597" s="2" t="str">
        <f t="shared" ref="J597:J598" si="65">D597&amp;"/"&amp;G597&amp;"/"&amp;H597&amp;"/"&amp;I597</f>
        <v>DHYDPSG-P/Hydro Decom Pymt/Actuals/Other AD Adj</v>
      </c>
      <c r="K597" s="73"/>
      <c r="L597" s="1081">
        <v>-510132.91</v>
      </c>
      <c r="M597" s="69">
        <v>-1297299.19</v>
      </c>
      <c r="N597" s="69">
        <v>-4262791.68</v>
      </c>
      <c r="O597" s="69">
        <v>-2233010.84</v>
      </c>
      <c r="P597" s="69">
        <v>-380160.63</v>
      </c>
      <c r="Q597" s="69">
        <v>-1034852.98</v>
      </c>
      <c r="R597" s="69">
        <v>-629271.74</v>
      </c>
      <c r="S597" s="69">
        <v>-508069.05</v>
      </c>
      <c r="T597" s="69">
        <v>-1145320.17</v>
      </c>
      <c r="U597" s="175"/>
      <c r="V597" s="175"/>
      <c r="W597" s="175"/>
      <c r="X597" s="175"/>
      <c r="Y597" s="175"/>
      <c r="Z597" s="175"/>
      <c r="AA597" s="175"/>
      <c r="AB597" s="175"/>
      <c r="AC597" s="175"/>
      <c r="AD597" s="175"/>
      <c r="AE597" s="175"/>
      <c r="AF597" s="175"/>
      <c r="AG597" s="175"/>
      <c r="AH597" s="175"/>
      <c r="AI597" s="109"/>
      <c r="AJ597" s="219"/>
    </row>
    <row r="598" spans="1:36">
      <c r="A598" s="1182"/>
      <c r="B598" s="14"/>
      <c r="C598" s="13" t="s">
        <v>15</v>
      </c>
      <c r="D598" s="90" t="s">
        <v>117</v>
      </c>
      <c r="E598" s="90" t="s">
        <v>59</v>
      </c>
      <c r="F598" s="90"/>
      <c r="G598" s="777" t="s">
        <v>3554</v>
      </c>
      <c r="H598" s="789" t="s">
        <v>358</v>
      </c>
      <c r="I598" s="90" t="s">
        <v>3546</v>
      </c>
      <c r="J598" s="2" t="str">
        <f t="shared" si="65"/>
        <v>DHYDPSG-U/Hydro Decom Pymt/Actuals/Other AD Adj</v>
      </c>
      <c r="K598" s="73"/>
      <c r="L598" s="1081">
        <v>0</v>
      </c>
      <c r="M598" s="1081">
        <v>0</v>
      </c>
      <c r="N598" s="1081">
        <v>0</v>
      </c>
      <c r="O598" s="1081">
        <v>0</v>
      </c>
      <c r="P598" s="1081">
        <v>0</v>
      </c>
      <c r="Q598" s="1081">
        <v>0</v>
      </c>
      <c r="R598" s="1081">
        <v>0</v>
      </c>
      <c r="S598" s="1081">
        <v>0</v>
      </c>
      <c r="T598" s="1081">
        <v>0</v>
      </c>
      <c r="U598" s="175"/>
      <c r="V598" s="175"/>
      <c r="W598" s="175"/>
      <c r="X598" s="175"/>
      <c r="Y598" s="175"/>
      <c r="Z598" s="175"/>
      <c r="AA598" s="175"/>
      <c r="AB598" s="175"/>
      <c r="AC598" s="175"/>
      <c r="AD598" s="175"/>
      <c r="AE598" s="175"/>
      <c r="AF598" s="175"/>
      <c r="AG598" s="175"/>
      <c r="AH598" s="175"/>
      <c r="AI598" s="109"/>
      <c r="AJ598" s="219"/>
    </row>
    <row r="599" spans="1:36">
      <c r="A599" s="1182"/>
      <c r="B599" s="14"/>
      <c r="C599" s="16"/>
      <c r="D599" s="109"/>
      <c r="E599" s="109"/>
      <c r="F599" s="109"/>
      <c r="G599" s="779"/>
      <c r="H599" s="796"/>
      <c r="I599" s="109"/>
      <c r="J599" s="109"/>
      <c r="K599" s="14"/>
      <c r="L599" s="16"/>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219"/>
    </row>
    <row r="600" spans="1:36">
      <c r="A600" s="1182"/>
      <c r="B600" s="14"/>
      <c r="C600" s="16"/>
      <c r="D600" s="109"/>
      <c r="E600" s="109"/>
      <c r="F600" s="109"/>
      <c r="G600" s="779"/>
      <c r="H600" s="796"/>
      <c r="I600" s="109"/>
      <c r="J600" s="109"/>
      <c r="K600" s="14"/>
      <c r="L600" s="16"/>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219"/>
    </row>
    <row r="601" spans="1:36">
      <c r="A601" s="1182"/>
      <c r="B601" s="14"/>
      <c r="C601" s="16"/>
      <c r="D601" s="109"/>
      <c r="E601" s="109"/>
      <c r="F601" s="109"/>
      <c r="G601" s="779"/>
      <c r="H601" s="796"/>
      <c r="I601" s="109"/>
      <c r="J601" s="109"/>
      <c r="K601" s="14"/>
      <c r="L601" s="16"/>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219"/>
    </row>
    <row r="602" spans="1:36">
      <c r="A602" s="1182"/>
      <c r="B602" s="14"/>
      <c r="C602" s="16"/>
      <c r="D602" s="109"/>
      <c r="E602" s="109"/>
      <c r="F602" s="109"/>
      <c r="G602" s="779"/>
      <c r="H602" s="796"/>
      <c r="I602" s="109"/>
      <c r="J602" s="109"/>
      <c r="K602" s="14"/>
      <c r="L602" s="16"/>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219"/>
    </row>
    <row r="603" spans="1:36">
      <c r="A603" s="1182"/>
      <c r="B603" s="14"/>
      <c r="C603" s="16"/>
      <c r="D603" s="109"/>
      <c r="E603" s="109"/>
      <c r="F603" s="109"/>
      <c r="G603" s="779"/>
      <c r="H603" s="796"/>
      <c r="I603" s="109"/>
      <c r="J603" s="109"/>
      <c r="K603" s="14"/>
      <c r="L603" s="16"/>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219"/>
    </row>
    <row r="604" spans="1:36">
      <c r="A604" s="1182"/>
      <c r="B604" s="14"/>
      <c r="C604" s="16"/>
      <c r="D604" s="109"/>
      <c r="E604" s="109"/>
      <c r="F604" s="109"/>
      <c r="G604" s="779"/>
      <c r="H604" s="796"/>
      <c r="I604" s="109"/>
      <c r="J604" s="109"/>
      <c r="K604" s="14"/>
      <c r="L604" s="16"/>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219"/>
    </row>
    <row r="605" spans="1:36">
      <c r="A605" s="1182"/>
      <c r="B605" s="14"/>
      <c r="C605" s="16"/>
      <c r="D605" s="109"/>
      <c r="E605" s="109"/>
      <c r="F605" s="109"/>
      <c r="G605" s="779"/>
      <c r="H605" s="796"/>
      <c r="I605" s="109"/>
      <c r="J605" s="109"/>
      <c r="K605" s="14"/>
      <c r="L605" s="16"/>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219"/>
    </row>
    <row r="606" spans="1:36">
      <c r="A606" s="1182"/>
      <c r="B606" s="14"/>
      <c r="C606" s="16"/>
      <c r="D606" s="109"/>
      <c r="E606" s="109"/>
      <c r="F606" s="109"/>
      <c r="G606" s="779"/>
      <c r="H606" s="796"/>
      <c r="I606" s="109"/>
      <c r="J606" s="109"/>
      <c r="K606" s="14"/>
      <c r="L606" s="16"/>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219"/>
    </row>
    <row r="607" spans="1:36" ht="13.5" thickBot="1">
      <c r="A607" s="1182"/>
      <c r="B607" s="14"/>
      <c r="C607" s="16"/>
      <c r="D607" s="109"/>
      <c r="E607" s="109"/>
      <c r="F607" s="109"/>
      <c r="G607" s="779"/>
      <c r="H607" s="796"/>
      <c r="I607" s="109"/>
      <c r="J607" s="109"/>
      <c r="K607" s="50">
        <f>SUM(K597:K606)</f>
        <v>0</v>
      </c>
      <c r="L607" s="50">
        <f t="shared" ref="L607:AH607" si="66">SUM(L597:L606)</f>
        <v>-510132.91</v>
      </c>
      <c r="M607" s="50">
        <f t="shared" si="66"/>
        <v>-1297299.19</v>
      </c>
      <c r="N607" s="50">
        <f t="shared" si="66"/>
        <v>-4262791.68</v>
      </c>
      <c r="O607" s="50">
        <f t="shared" si="66"/>
        <v>-2233010.84</v>
      </c>
      <c r="P607" s="50">
        <f t="shared" si="66"/>
        <v>-380160.63</v>
      </c>
      <c r="Q607" s="50">
        <f t="shared" si="66"/>
        <v>-1034852.98</v>
      </c>
      <c r="R607" s="50">
        <f t="shared" si="66"/>
        <v>-629271.74</v>
      </c>
      <c r="S607" s="50">
        <f t="shared" si="66"/>
        <v>-508069.05</v>
      </c>
      <c r="T607" s="50">
        <f t="shared" si="66"/>
        <v>-1145320.17</v>
      </c>
      <c r="U607" s="50">
        <f t="shared" si="66"/>
        <v>0</v>
      </c>
      <c r="V607" s="50">
        <f t="shared" si="66"/>
        <v>0</v>
      </c>
      <c r="W607" s="50">
        <f t="shared" si="66"/>
        <v>0</v>
      </c>
      <c r="X607" s="50">
        <f t="shared" si="66"/>
        <v>0</v>
      </c>
      <c r="Y607" s="50">
        <f t="shared" si="66"/>
        <v>0</v>
      </c>
      <c r="Z607" s="50">
        <f t="shared" si="66"/>
        <v>0</v>
      </c>
      <c r="AA607" s="50">
        <f t="shared" si="66"/>
        <v>0</v>
      </c>
      <c r="AB607" s="50">
        <f t="shared" si="66"/>
        <v>0</v>
      </c>
      <c r="AC607" s="50">
        <f t="shared" si="66"/>
        <v>0</v>
      </c>
      <c r="AD607" s="50">
        <f t="shared" si="66"/>
        <v>0</v>
      </c>
      <c r="AE607" s="50">
        <f t="shared" si="66"/>
        <v>0</v>
      </c>
      <c r="AF607" s="50">
        <f t="shared" si="66"/>
        <v>0</v>
      </c>
      <c r="AG607" s="50">
        <f t="shared" si="66"/>
        <v>0</v>
      </c>
      <c r="AH607" s="50">
        <f t="shared" si="66"/>
        <v>0</v>
      </c>
      <c r="AI607" s="109"/>
      <c r="AJ607" s="219"/>
    </row>
    <row r="608" spans="1:36" ht="13.5" thickTop="1">
      <c r="A608" s="1182"/>
      <c r="B608" s="14"/>
      <c r="C608" s="16"/>
      <c r="D608" s="109"/>
      <c r="E608" s="109"/>
      <c r="F608" s="109"/>
      <c r="G608" s="779"/>
      <c r="H608" s="796"/>
      <c r="I608" s="109"/>
      <c r="J608" s="109"/>
      <c r="K608" s="14"/>
      <c r="L608" s="16"/>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219"/>
    </row>
    <row r="609" spans="1:36" ht="12" customHeight="1">
      <c r="A609" s="803"/>
      <c r="B609" s="219"/>
      <c r="C609" s="221"/>
      <c r="D609" s="222"/>
      <c r="E609" s="222"/>
      <c r="F609" s="222"/>
      <c r="G609" s="778"/>
      <c r="H609" s="795"/>
      <c r="I609" s="222"/>
      <c r="J609" s="222"/>
      <c r="K609" s="219"/>
      <c r="L609" s="221"/>
      <c r="M609" s="222"/>
      <c r="N609" s="222"/>
      <c r="O609" s="222"/>
      <c r="P609" s="222"/>
      <c r="Q609" s="222"/>
      <c r="R609" s="222"/>
      <c r="S609" s="222"/>
      <c r="T609" s="222"/>
      <c r="U609" s="222"/>
      <c r="V609" s="222"/>
      <c r="W609" s="222"/>
      <c r="X609" s="222"/>
      <c r="Y609" s="222"/>
      <c r="Z609" s="222"/>
      <c r="AA609" s="222"/>
      <c r="AB609" s="222"/>
      <c r="AC609" s="222"/>
      <c r="AD609" s="222"/>
      <c r="AE609" s="222"/>
      <c r="AF609" s="222"/>
      <c r="AG609" s="222"/>
      <c r="AH609" s="222"/>
      <c r="AI609" s="222"/>
      <c r="AJ609" s="219"/>
    </row>
    <row r="610" spans="1:36">
      <c r="A610" s="1171" t="s">
        <v>3667</v>
      </c>
      <c r="D610" s="26" t="s">
        <v>132</v>
      </c>
      <c r="E610" s="26" t="s">
        <v>74</v>
      </c>
      <c r="F610" s="90"/>
      <c r="G610" s="777" t="s">
        <v>379</v>
      </c>
      <c r="H610" s="789" t="s">
        <v>358</v>
      </c>
      <c r="I610" s="90" t="s">
        <v>3546</v>
      </c>
      <c r="J610" s="2" t="str">
        <f t="shared" ref="J610:J632" si="67">D610&amp;"/"&amp;G610&amp;"/"&amp;H610&amp;"/"&amp;I610</f>
        <v>DGNLPCA/Vehicle Depreciation/Actuals/Other AD Adj</v>
      </c>
      <c r="K610" s="244"/>
      <c r="L610" s="1081">
        <v>28478.811352649253</v>
      </c>
      <c r="M610" s="69">
        <v>29016.173135242381</v>
      </c>
      <c r="N610" s="69">
        <v>29446.469086996356</v>
      </c>
      <c r="O610" s="69">
        <v>30102.832242283832</v>
      </c>
      <c r="P610" s="69">
        <v>30646.9823959614</v>
      </c>
      <c r="Q610" s="69">
        <v>31058.670922615787</v>
      </c>
      <c r="R610" s="69">
        <v>31476.469152069127</v>
      </c>
      <c r="S610" s="69">
        <v>31771.844449849366</v>
      </c>
      <c r="T610" s="69">
        <v>32037.021420681926</v>
      </c>
      <c r="U610" s="175"/>
      <c r="V610" s="175"/>
      <c r="W610" s="175"/>
      <c r="X610" s="175"/>
      <c r="Y610" s="175"/>
      <c r="Z610" s="175"/>
      <c r="AA610" s="175"/>
      <c r="AB610" s="175"/>
      <c r="AC610" s="175"/>
      <c r="AD610" s="175"/>
      <c r="AE610" s="175"/>
      <c r="AF610" s="175"/>
      <c r="AG610" s="175"/>
      <c r="AH610" s="175"/>
      <c r="AI610" s="90"/>
      <c r="AJ610" s="219"/>
    </row>
    <row r="611" spans="1:36">
      <c r="A611" s="1172"/>
      <c r="D611" s="26" t="s">
        <v>139</v>
      </c>
      <c r="E611" s="26" t="s">
        <v>81</v>
      </c>
      <c r="F611" s="90"/>
      <c r="G611" s="777" t="s">
        <v>379</v>
      </c>
      <c r="H611" s="789" t="s">
        <v>358</v>
      </c>
      <c r="I611" s="90" t="s">
        <v>3546</v>
      </c>
      <c r="J611" s="2" t="str">
        <f t="shared" si="67"/>
        <v>DGNLPDGP/Vehicle Depreciation/Actuals/Other AD Adj</v>
      </c>
      <c r="K611" s="244"/>
      <c r="L611" s="1081">
        <v>4964.0713086806909</v>
      </c>
      <c r="M611" s="69">
        <v>5057.737514559888</v>
      </c>
      <c r="N611" s="69">
        <v>5132.7413397509499</v>
      </c>
      <c r="O611" s="69">
        <v>5247.1503811569073</v>
      </c>
      <c r="P611" s="69">
        <v>5341.9998512431557</v>
      </c>
      <c r="Q611" s="69">
        <v>5413.7602620963971</v>
      </c>
      <c r="R611" s="69">
        <v>5486.5856401630972</v>
      </c>
      <c r="S611" s="69">
        <v>5538.0717792033593</v>
      </c>
      <c r="T611" s="69">
        <v>5584.2941224160904</v>
      </c>
      <c r="U611" s="175"/>
      <c r="V611" s="175"/>
      <c r="W611" s="175"/>
      <c r="X611" s="175"/>
      <c r="Y611" s="175"/>
      <c r="Z611" s="175"/>
      <c r="AA611" s="175"/>
      <c r="AB611" s="175"/>
      <c r="AC611" s="175"/>
      <c r="AD611" s="175"/>
      <c r="AE611" s="175"/>
      <c r="AF611" s="175"/>
      <c r="AG611" s="175"/>
      <c r="AH611" s="175"/>
      <c r="AI611" s="90"/>
      <c r="AJ611" s="219"/>
    </row>
    <row r="612" spans="1:36">
      <c r="A612" s="1172"/>
      <c r="D612" s="26" t="s">
        <v>140</v>
      </c>
      <c r="E612" s="26" t="s">
        <v>82</v>
      </c>
      <c r="F612" s="90"/>
      <c r="G612" s="777" t="s">
        <v>379</v>
      </c>
      <c r="H612" s="789" t="s">
        <v>358</v>
      </c>
      <c r="I612" s="90" t="s">
        <v>3546</v>
      </c>
      <c r="J612" s="2" t="str">
        <f t="shared" si="67"/>
        <v>DGNLPDGU/Vehicle Depreciation/Actuals/Other AD Adj</v>
      </c>
      <c r="K612" s="244"/>
      <c r="L612" s="1081">
        <v>12409.401235943136</v>
      </c>
      <c r="M612" s="69">
        <v>12643.552088887336</v>
      </c>
      <c r="N612" s="69">
        <v>12831.049911370028</v>
      </c>
      <c r="O612" s="69">
        <v>13117.054606214648</v>
      </c>
      <c r="P612" s="69">
        <v>13354.163434457821</v>
      </c>
      <c r="Q612" s="69">
        <v>13533.55322879393</v>
      </c>
      <c r="R612" s="69">
        <v>13715.60527446229</v>
      </c>
      <c r="S612" s="69">
        <v>13844.312562837238</v>
      </c>
      <c r="T612" s="69">
        <v>13959.861185595579</v>
      </c>
      <c r="U612" s="175"/>
      <c r="V612" s="175"/>
      <c r="W612" s="175"/>
      <c r="X612" s="175"/>
      <c r="Y612" s="175"/>
      <c r="Z612" s="175"/>
      <c r="AA612" s="175"/>
      <c r="AB612" s="175"/>
      <c r="AC612" s="175"/>
      <c r="AD612" s="175"/>
      <c r="AE612" s="175"/>
      <c r="AF612" s="175"/>
      <c r="AG612" s="175"/>
      <c r="AH612" s="175"/>
      <c r="AI612" s="90"/>
      <c r="AJ612" s="219"/>
    </row>
    <row r="613" spans="1:36">
      <c r="A613" s="1172"/>
      <c r="D613" s="26" t="s">
        <v>137</v>
      </c>
      <c r="E613" s="26" t="s">
        <v>79</v>
      </c>
      <c r="F613" s="90"/>
      <c r="G613" s="777" t="s">
        <v>379</v>
      </c>
      <c r="H613" s="789" t="s">
        <v>358</v>
      </c>
      <c r="I613" s="90" t="s">
        <v>3546</v>
      </c>
      <c r="J613" s="2" t="str">
        <f t="shared" si="67"/>
        <v>DGNLPID/Vehicle Depreciation/Actuals/Other AD Adj</v>
      </c>
      <c r="K613" s="244"/>
      <c r="L613" s="1081">
        <v>61860.850903137318</v>
      </c>
      <c r="M613" s="69">
        <v>63028.092636031666</v>
      </c>
      <c r="N613" s="69">
        <v>63962.769065678367</v>
      </c>
      <c r="O613" s="69">
        <v>65388.502140867764</v>
      </c>
      <c r="P613" s="69">
        <v>66570.489377228878</v>
      </c>
      <c r="Q613" s="69">
        <v>67464.747295880748</v>
      </c>
      <c r="R613" s="69">
        <v>68372.276534365039</v>
      </c>
      <c r="S613" s="69">
        <v>69013.882219033258</v>
      </c>
      <c r="T613" s="69">
        <v>69589.891970721597</v>
      </c>
      <c r="U613" s="175"/>
      <c r="V613" s="175"/>
      <c r="W613" s="175"/>
      <c r="X613" s="175"/>
      <c r="Y613" s="175"/>
      <c r="Z613" s="175"/>
      <c r="AA613" s="175"/>
      <c r="AB613" s="175"/>
      <c r="AC613" s="175"/>
      <c r="AD613" s="175"/>
      <c r="AE613" s="175"/>
      <c r="AF613" s="175"/>
      <c r="AG613" s="175"/>
      <c r="AH613" s="175"/>
      <c r="AI613" s="90"/>
      <c r="AJ613" s="219"/>
    </row>
    <row r="614" spans="1:36">
      <c r="A614" s="1172"/>
      <c r="D614" s="26" t="s">
        <v>133</v>
      </c>
      <c r="E614" s="26" t="s">
        <v>75</v>
      </c>
      <c r="F614" s="90"/>
      <c r="G614" s="777" t="s">
        <v>379</v>
      </c>
      <c r="H614" s="789" t="s">
        <v>358</v>
      </c>
      <c r="I614" s="90" t="s">
        <v>3546</v>
      </c>
      <c r="J614" s="2" t="str">
        <f t="shared" si="67"/>
        <v>DGNLPOR/Vehicle Depreciation/Actuals/Other AD Adj</v>
      </c>
      <c r="K614" s="244"/>
      <c r="L614" s="1081">
        <v>259630.10073872245</v>
      </c>
      <c r="M614" s="69">
        <v>264529.01635778375</v>
      </c>
      <c r="N614" s="69">
        <v>268451.85498745693</v>
      </c>
      <c r="O614" s="69">
        <v>274435.65922767925</v>
      </c>
      <c r="P614" s="69">
        <v>279396.46175089118</v>
      </c>
      <c r="Q614" s="69">
        <v>283149.66381837532</v>
      </c>
      <c r="R614" s="69">
        <v>286958.5656386874</v>
      </c>
      <c r="S614" s="69">
        <v>289651.38583292911</v>
      </c>
      <c r="T614" s="69">
        <v>292068.89978034468</v>
      </c>
      <c r="U614" s="175"/>
      <c r="V614" s="175"/>
      <c r="W614" s="175"/>
      <c r="X614" s="175"/>
      <c r="Y614" s="175"/>
      <c r="Z614" s="175"/>
      <c r="AA614" s="175"/>
      <c r="AB614" s="175"/>
      <c r="AC614" s="175"/>
      <c r="AD614" s="175"/>
      <c r="AE614" s="175"/>
      <c r="AF614" s="175"/>
      <c r="AG614" s="175"/>
      <c r="AH614" s="175"/>
      <c r="AI614" s="90"/>
      <c r="AJ614" s="219"/>
    </row>
    <row r="615" spans="1:36">
      <c r="A615" s="1172"/>
      <c r="D615" s="26" t="s">
        <v>146</v>
      </c>
      <c r="E615" s="26" t="s">
        <v>88</v>
      </c>
      <c r="F615" s="90"/>
      <c r="G615" s="777" t="s">
        <v>379</v>
      </c>
      <c r="H615" s="789" t="s">
        <v>358</v>
      </c>
      <c r="I615" s="90" t="s">
        <v>3546</v>
      </c>
      <c r="J615" s="2" t="str">
        <f t="shared" si="67"/>
        <v>DGNLPSE/Vehicle Depreciation/Actuals/Other AD Adj</v>
      </c>
      <c r="K615" s="244"/>
      <c r="L615" s="1081">
        <v>2309.6877964462874</v>
      </c>
      <c r="M615" s="69">
        <v>2353.2688973624431</v>
      </c>
      <c r="N615" s="69">
        <v>2388.1667481301488</v>
      </c>
      <c r="O615" s="69">
        <v>2441.3990951909905</v>
      </c>
      <c r="P615" s="69">
        <v>2485.5307463972313</v>
      </c>
      <c r="Q615" s="69">
        <v>2518.9194982723034</v>
      </c>
      <c r="R615" s="69">
        <v>2552.8037591003267</v>
      </c>
      <c r="S615" s="69">
        <v>2576.7592785989045</v>
      </c>
      <c r="T615" s="69">
        <v>2598.2656541932492</v>
      </c>
      <c r="U615" s="175"/>
      <c r="V615" s="175"/>
      <c r="W615" s="175"/>
      <c r="X615" s="175"/>
      <c r="Y615" s="175"/>
      <c r="Z615" s="175"/>
      <c r="AA615" s="175"/>
      <c r="AB615" s="175"/>
      <c r="AC615" s="175"/>
      <c r="AD615" s="175"/>
      <c r="AE615" s="175"/>
      <c r="AF615" s="175"/>
      <c r="AG615" s="175"/>
      <c r="AH615" s="175"/>
      <c r="AI615" s="90"/>
      <c r="AJ615" s="219"/>
    </row>
    <row r="616" spans="1:36">
      <c r="A616" s="1172"/>
      <c r="D616" s="26" t="s">
        <v>141</v>
      </c>
      <c r="E616" s="26" t="s">
        <v>83</v>
      </c>
      <c r="F616" s="90"/>
      <c r="G616" s="777" t="s">
        <v>379</v>
      </c>
      <c r="H616" s="789" t="s">
        <v>358</v>
      </c>
      <c r="I616" s="90" t="s">
        <v>3546</v>
      </c>
      <c r="J616" s="2" t="str">
        <f t="shared" si="67"/>
        <v>DGNLPSG/Vehicle Depreciation/Actuals/Other AD Adj</v>
      </c>
      <c r="K616" s="244"/>
      <c r="L616" s="1081">
        <v>249295.94273268167</v>
      </c>
      <c r="M616" s="69">
        <v>253999.86490559942</v>
      </c>
      <c r="N616" s="69">
        <v>257766.56126164604</v>
      </c>
      <c r="O616" s="69">
        <v>263512.18981145445</v>
      </c>
      <c r="P616" s="69">
        <v>268275.53557997663</v>
      </c>
      <c r="Q616" s="69">
        <v>271879.34748397965</v>
      </c>
      <c r="R616" s="69">
        <v>275536.64210185793</v>
      </c>
      <c r="S616" s="69">
        <v>278122.27892525791</v>
      </c>
      <c r="T616" s="69">
        <v>280443.56762358523</v>
      </c>
      <c r="U616" s="175"/>
      <c r="V616" s="175"/>
      <c r="W616" s="175"/>
      <c r="X616" s="175"/>
      <c r="Y616" s="175"/>
      <c r="Z616" s="175"/>
      <c r="AA616" s="175"/>
      <c r="AB616" s="175"/>
      <c r="AC616" s="175"/>
      <c r="AD616" s="175"/>
      <c r="AE616" s="175"/>
      <c r="AF616" s="175"/>
      <c r="AG616" s="175"/>
      <c r="AH616" s="175"/>
      <c r="AI616" s="90"/>
      <c r="AJ616" s="219"/>
    </row>
    <row r="617" spans="1:36">
      <c r="A617" s="1172"/>
      <c r="D617" s="26" t="s">
        <v>142</v>
      </c>
      <c r="E617" s="26" t="s">
        <v>84</v>
      </c>
      <c r="F617" s="90"/>
      <c r="G617" s="777" t="s">
        <v>379</v>
      </c>
      <c r="H617" s="789" t="s">
        <v>358</v>
      </c>
      <c r="I617" s="90" t="s">
        <v>3546</v>
      </c>
      <c r="J617" s="2" t="str">
        <f t="shared" si="67"/>
        <v>DGNLPSO/Vehicle Depreciation/Actuals/Other AD Adj</v>
      </c>
      <c r="K617" s="244"/>
      <c r="L617" s="1081">
        <v>43332.324048992697</v>
      </c>
      <c r="M617" s="69">
        <v>44149.954202391069</v>
      </c>
      <c r="N617" s="69">
        <v>44804.676879805003</v>
      </c>
      <c r="O617" s="69">
        <v>45803.375195775639</v>
      </c>
      <c r="P617" s="69">
        <v>46631.33428783487</v>
      </c>
      <c r="Q617" s="69">
        <v>47257.744583662781</v>
      </c>
      <c r="R617" s="69">
        <v>47893.451181160337</v>
      </c>
      <c r="S617" s="69">
        <v>48342.883496329297</v>
      </c>
      <c r="T617" s="69">
        <v>48746.367135030312</v>
      </c>
      <c r="U617" s="175"/>
      <c r="V617" s="175"/>
      <c r="W617" s="175"/>
      <c r="X617" s="175"/>
      <c r="Y617" s="175"/>
      <c r="Z617" s="175"/>
      <c r="AA617" s="175"/>
      <c r="AB617" s="175"/>
      <c r="AC617" s="175"/>
      <c r="AD617" s="175"/>
      <c r="AE617" s="175"/>
      <c r="AF617" s="175"/>
      <c r="AG617" s="175"/>
      <c r="AH617" s="175"/>
      <c r="AI617" s="90"/>
      <c r="AJ617" s="219"/>
    </row>
    <row r="618" spans="1:36">
      <c r="A618" s="1172"/>
      <c r="D618" s="26" t="s">
        <v>143</v>
      </c>
      <c r="E618" s="26" t="s">
        <v>85</v>
      </c>
      <c r="F618" s="90"/>
      <c r="G618" s="777" t="s">
        <v>379</v>
      </c>
      <c r="H618" s="789" t="s">
        <v>358</v>
      </c>
      <c r="I618" s="90" t="s">
        <v>3546</v>
      </c>
      <c r="J618" s="2" t="str">
        <f t="shared" si="67"/>
        <v>DGNLPSSGCH/Vehicle Depreciation/Actuals/Other AD Adj</v>
      </c>
      <c r="K618" s="244"/>
      <c r="L618" s="1081">
        <v>6909.9501556614696</v>
      </c>
      <c r="M618" s="69">
        <v>7040.3328140981776</v>
      </c>
      <c r="N618" s="69">
        <v>7144.737578116753</v>
      </c>
      <c r="O618" s="69">
        <v>7303.994108555733</v>
      </c>
      <c r="P618" s="69">
        <v>7436.0238619238544</v>
      </c>
      <c r="Q618" s="69">
        <v>7535.9138174284362</v>
      </c>
      <c r="R618" s="69">
        <v>7637.286199333611</v>
      </c>
      <c r="S618" s="69">
        <v>7708.9545200230295</v>
      </c>
      <c r="T618" s="69">
        <v>7773.2956762669619</v>
      </c>
      <c r="U618" s="175"/>
      <c r="V618" s="175"/>
      <c r="W618" s="175"/>
      <c r="X618" s="175"/>
      <c r="Y618" s="175"/>
      <c r="Z618" s="175"/>
      <c r="AA618" s="175"/>
      <c r="AB618" s="175"/>
      <c r="AC618" s="175"/>
      <c r="AD618" s="175"/>
      <c r="AE618" s="175"/>
      <c r="AF618" s="175"/>
      <c r="AG618" s="175"/>
      <c r="AH618" s="175"/>
      <c r="AI618" s="90"/>
      <c r="AJ618" s="219"/>
    </row>
    <row r="619" spans="1:36">
      <c r="A619" s="1172"/>
      <c r="D619" s="26" t="s">
        <v>144</v>
      </c>
      <c r="E619" s="26" t="s">
        <v>86</v>
      </c>
      <c r="F619" s="90"/>
      <c r="G619" s="777" t="s">
        <v>379</v>
      </c>
      <c r="H619" s="789" t="s">
        <v>358</v>
      </c>
      <c r="I619" s="90" t="s">
        <v>3546</v>
      </c>
      <c r="J619" s="2" t="str">
        <f t="shared" si="67"/>
        <v>DGNLPSSGCT/Vehicle Depreciation/Actuals/Other AD Adj</v>
      </c>
      <c r="K619" s="244"/>
      <c r="L619" s="1081">
        <v>229.61719043630865</v>
      </c>
      <c r="M619" s="69">
        <v>233.9497976241224</v>
      </c>
      <c r="N619" s="69">
        <v>237.41916108435944</v>
      </c>
      <c r="O619" s="69">
        <v>242.71124514491839</v>
      </c>
      <c r="P619" s="69">
        <v>247.09858518926706</v>
      </c>
      <c r="Q619" s="69">
        <v>250.41792185871867</v>
      </c>
      <c r="R619" s="69">
        <v>253.78651946022691</v>
      </c>
      <c r="S619" s="69">
        <v>256.16805305587951</v>
      </c>
      <c r="T619" s="69">
        <v>258.30610545761078</v>
      </c>
      <c r="U619" s="175"/>
      <c r="V619" s="175"/>
      <c r="W619" s="175"/>
      <c r="X619" s="175"/>
      <c r="Y619" s="175"/>
      <c r="Z619" s="175"/>
      <c r="AA619" s="175"/>
      <c r="AB619" s="175"/>
      <c r="AC619" s="175"/>
      <c r="AD619" s="175"/>
      <c r="AE619" s="175"/>
      <c r="AF619" s="175"/>
      <c r="AG619" s="175"/>
      <c r="AH619" s="175"/>
      <c r="AI619" s="90"/>
      <c r="AJ619" s="219"/>
    </row>
    <row r="620" spans="1:36">
      <c r="A620" s="1172"/>
      <c r="D620" s="26" t="s">
        <v>136</v>
      </c>
      <c r="E620" s="26" t="s">
        <v>78</v>
      </c>
      <c r="F620" s="90"/>
      <c r="G620" s="777" t="s">
        <v>379</v>
      </c>
      <c r="H620" s="789" t="s">
        <v>358</v>
      </c>
      <c r="I620" s="90" t="s">
        <v>3546</v>
      </c>
      <c r="J620" s="2" t="str">
        <f t="shared" si="67"/>
        <v>DGNLPUT/Vehicle Depreciation/Actuals/Other AD Adj</v>
      </c>
      <c r="K620" s="244"/>
      <c r="L620" s="1081">
        <v>338923.564827225</v>
      </c>
      <c r="M620" s="69">
        <v>345318.65515256027</v>
      </c>
      <c r="N620" s="69">
        <v>350439.56543541211</v>
      </c>
      <c r="O620" s="69">
        <v>358250.87952632073</v>
      </c>
      <c r="P620" s="69">
        <v>364726.75759587815</v>
      </c>
      <c r="Q620" s="69">
        <v>369626.22272187588</v>
      </c>
      <c r="R620" s="69">
        <v>374598.39882681909</v>
      </c>
      <c r="S620" s="69">
        <v>378113.63152547134</v>
      </c>
      <c r="T620" s="69">
        <v>381269.47687139362</v>
      </c>
      <c r="U620" s="175"/>
      <c r="V620" s="175"/>
      <c r="W620" s="175"/>
      <c r="X620" s="175"/>
      <c r="Y620" s="175"/>
      <c r="Z620" s="175"/>
      <c r="AA620" s="175"/>
      <c r="AB620" s="175"/>
      <c r="AC620" s="175"/>
      <c r="AD620" s="175"/>
      <c r="AE620" s="175"/>
      <c r="AF620" s="175"/>
      <c r="AG620" s="175"/>
      <c r="AH620" s="175"/>
      <c r="AI620" s="90"/>
      <c r="AJ620" s="219"/>
    </row>
    <row r="621" spans="1:36">
      <c r="A621" s="1172"/>
      <c r="D621" s="26" t="s">
        <v>134</v>
      </c>
      <c r="E621" s="26" t="s">
        <v>76</v>
      </c>
      <c r="F621" s="90"/>
      <c r="G621" s="777" t="s">
        <v>379</v>
      </c>
      <c r="H621" s="789" t="s">
        <v>358</v>
      </c>
      <c r="I621" s="90" t="s">
        <v>3546</v>
      </c>
      <c r="J621" s="2" t="str">
        <f t="shared" si="67"/>
        <v>DGNLPWA/Vehicle Depreciation/Actuals/Other AD Adj</v>
      </c>
      <c r="K621" s="244"/>
      <c r="L621" s="1081">
        <v>58272.003154084661</v>
      </c>
      <c r="M621" s="69">
        <v>59371.527537402661</v>
      </c>
      <c r="N621" s="69">
        <v>60251.978857765251</v>
      </c>
      <c r="O621" s="69">
        <v>61594.998247918935</v>
      </c>
      <c r="P621" s="69">
        <v>62708.412676588385</v>
      </c>
      <c r="Q621" s="69">
        <v>63550.790359653911</v>
      </c>
      <c r="R621" s="69">
        <v>64405.669428973328</v>
      </c>
      <c r="S621" s="69">
        <v>65010.052458544109</v>
      </c>
      <c r="T621" s="69">
        <v>65552.645093096187</v>
      </c>
      <c r="U621" s="175"/>
      <c r="V621" s="175"/>
      <c r="W621" s="175"/>
      <c r="X621" s="175"/>
      <c r="Y621" s="175"/>
      <c r="Z621" s="175"/>
      <c r="AA621" s="175"/>
      <c r="AB621" s="175"/>
      <c r="AC621" s="175"/>
      <c r="AD621" s="175"/>
      <c r="AE621" s="175"/>
      <c r="AF621" s="175"/>
      <c r="AG621" s="175"/>
      <c r="AH621" s="175"/>
      <c r="AI621" s="90"/>
      <c r="AJ621" s="219"/>
    </row>
    <row r="622" spans="1:36">
      <c r="A622" s="1172"/>
      <c r="D622" s="26" t="s">
        <v>135</v>
      </c>
      <c r="E622" s="26" t="s">
        <v>77</v>
      </c>
      <c r="F622" s="90"/>
      <c r="G622" s="777" t="s">
        <v>379</v>
      </c>
      <c r="H622" s="789" t="s">
        <v>358</v>
      </c>
      <c r="I622" s="90" t="s">
        <v>3546</v>
      </c>
      <c r="J622" s="2" t="str">
        <f t="shared" si="67"/>
        <v>DGNLPWYP/Vehicle Depreciation/Actuals/Other AD Adj</v>
      </c>
      <c r="K622" s="244"/>
      <c r="L622" s="1081">
        <v>92008.443410073291</v>
      </c>
      <c r="M622" s="69">
        <v>93744.534869517462</v>
      </c>
      <c r="N622" s="69">
        <v>95134.721427386423</v>
      </c>
      <c r="O622" s="69">
        <v>97255.278759710156</v>
      </c>
      <c r="P622" s="69">
        <v>99013.301873851393</v>
      </c>
      <c r="Q622" s="69">
        <v>100343.37215094999</v>
      </c>
      <c r="R622" s="69">
        <v>101693.1814627038</v>
      </c>
      <c r="S622" s="69">
        <v>102647.47063699613</v>
      </c>
      <c r="T622" s="69">
        <v>103504.19601125346</v>
      </c>
      <c r="U622" s="175"/>
      <c r="V622" s="175"/>
      <c r="W622" s="175"/>
      <c r="X622" s="175"/>
      <c r="Y622" s="175"/>
      <c r="Z622" s="175"/>
      <c r="AA622" s="175"/>
      <c r="AB622" s="175"/>
      <c r="AC622" s="175"/>
      <c r="AD622" s="175"/>
      <c r="AE622" s="175"/>
      <c r="AF622" s="175"/>
      <c r="AG622" s="175"/>
      <c r="AH622" s="175"/>
      <c r="AI622" s="90"/>
      <c r="AJ622" s="219"/>
    </row>
    <row r="623" spans="1:36">
      <c r="A623" s="1172"/>
      <c r="D623" s="26" t="s">
        <v>138</v>
      </c>
      <c r="E623" s="26" t="s">
        <v>80</v>
      </c>
      <c r="F623" s="90"/>
      <c r="G623" s="777" t="s">
        <v>379</v>
      </c>
      <c r="H623" s="789" t="s">
        <v>358</v>
      </c>
      <c r="I623" s="90" t="s">
        <v>3546</v>
      </c>
      <c r="J623" s="2" t="str">
        <f t="shared" si="67"/>
        <v>DGNLPWYU/Vehicle Depreciation/Actuals/Other AD Adj</v>
      </c>
      <c r="K623" s="244"/>
      <c r="L623" s="1081">
        <v>22208.001145265684</v>
      </c>
      <c r="M623" s="69">
        <v>22627.040090939237</v>
      </c>
      <c r="N623" s="69">
        <v>22962.588259401207</v>
      </c>
      <c r="O623" s="69">
        <v>23474.425411725981</v>
      </c>
      <c r="P623" s="69">
        <v>23898.757982577601</v>
      </c>
      <c r="Q623" s="69">
        <v>24219.79593455599</v>
      </c>
      <c r="R623" s="69">
        <v>24545.598280844104</v>
      </c>
      <c r="S623" s="69">
        <v>24775.934261870803</v>
      </c>
      <c r="T623" s="69">
        <v>24982.72134996322</v>
      </c>
      <c r="U623" s="175"/>
      <c r="V623" s="175"/>
      <c r="W623" s="175"/>
      <c r="X623" s="175"/>
      <c r="Y623" s="175"/>
      <c r="Z623" s="175"/>
      <c r="AA623" s="175"/>
      <c r="AB623" s="175"/>
      <c r="AC623" s="175"/>
      <c r="AD623" s="175"/>
      <c r="AE623" s="175"/>
      <c r="AF623" s="175"/>
      <c r="AG623" s="175"/>
      <c r="AH623" s="175"/>
      <c r="AI623" s="90"/>
      <c r="AJ623" s="219"/>
    </row>
    <row r="624" spans="1:36">
      <c r="A624" s="1172"/>
      <c r="D624" s="26"/>
      <c r="E624" s="26"/>
      <c r="F624" s="90"/>
      <c r="G624" s="777"/>
      <c r="H624" s="789"/>
      <c r="I624" s="90"/>
      <c r="J624" s="2" t="str">
        <f t="shared" si="67"/>
        <v>///</v>
      </c>
      <c r="K624" s="244"/>
      <c r="L624" s="73"/>
      <c r="M624" s="175"/>
      <c r="N624" s="175"/>
      <c r="O624" s="175"/>
      <c r="P624" s="175"/>
      <c r="Q624" s="175"/>
      <c r="R624" s="175"/>
      <c r="S624" s="175"/>
      <c r="T624" s="175"/>
      <c r="U624" s="175"/>
      <c r="V624" s="175"/>
      <c r="W624" s="175"/>
      <c r="X624" s="175"/>
      <c r="Y624" s="175"/>
      <c r="Z624" s="175"/>
      <c r="AA624" s="175"/>
      <c r="AB624" s="175"/>
      <c r="AC624" s="175"/>
      <c r="AD624" s="175"/>
      <c r="AE624" s="175"/>
      <c r="AF624" s="175"/>
      <c r="AG624" s="175"/>
      <c r="AH624" s="175"/>
      <c r="AI624" s="90"/>
      <c r="AJ624" s="219"/>
    </row>
    <row r="625" spans="1:36">
      <c r="A625" s="1172"/>
      <c r="D625" s="26"/>
      <c r="E625" s="26"/>
      <c r="F625" s="90"/>
      <c r="G625" s="777"/>
      <c r="H625" s="789"/>
      <c r="I625" s="90"/>
      <c r="J625" s="2" t="str">
        <f t="shared" si="67"/>
        <v>///</v>
      </c>
      <c r="K625" s="244"/>
      <c r="L625" s="73"/>
      <c r="M625" s="175"/>
      <c r="N625" s="175"/>
      <c r="O625" s="175"/>
      <c r="P625" s="175"/>
      <c r="Q625" s="175"/>
      <c r="R625" s="175"/>
      <c r="S625" s="175"/>
      <c r="T625" s="175"/>
      <c r="U625" s="175"/>
      <c r="V625" s="175"/>
      <c r="W625" s="175"/>
      <c r="X625" s="175"/>
      <c r="Y625" s="175"/>
      <c r="Z625" s="175"/>
      <c r="AA625" s="175"/>
      <c r="AB625" s="175"/>
      <c r="AC625" s="175"/>
      <c r="AD625" s="175"/>
      <c r="AE625" s="175"/>
      <c r="AF625" s="175"/>
      <c r="AG625" s="175"/>
      <c r="AH625" s="175"/>
      <c r="AI625" s="90"/>
      <c r="AJ625" s="219"/>
    </row>
    <row r="626" spans="1:36">
      <c r="A626" s="1172"/>
      <c r="D626" s="26"/>
      <c r="E626" s="26"/>
      <c r="F626" s="90"/>
      <c r="G626" s="777"/>
      <c r="H626" s="789"/>
      <c r="I626" s="90"/>
      <c r="J626" s="2" t="str">
        <f t="shared" si="67"/>
        <v>///</v>
      </c>
      <c r="K626" s="244"/>
      <c r="L626" s="73"/>
      <c r="M626" s="175"/>
      <c r="N626" s="175"/>
      <c r="O626" s="175"/>
      <c r="P626" s="175"/>
      <c r="Q626" s="175"/>
      <c r="R626" s="175"/>
      <c r="S626" s="175"/>
      <c r="T626" s="175"/>
      <c r="U626" s="175"/>
      <c r="V626" s="175"/>
      <c r="W626" s="175"/>
      <c r="X626" s="175"/>
      <c r="Y626" s="175"/>
      <c r="Z626" s="175"/>
      <c r="AA626" s="175"/>
      <c r="AB626" s="175"/>
      <c r="AC626" s="175"/>
      <c r="AD626" s="175"/>
      <c r="AE626" s="175"/>
      <c r="AF626" s="175"/>
      <c r="AG626" s="175"/>
      <c r="AH626" s="175"/>
      <c r="AI626" s="90"/>
      <c r="AJ626" s="219"/>
    </row>
    <row r="627" spans="1:36">
      <c r="A627" s="1172"/>
      <c r="D627" s="26"/>
      <c r="E627" s="26"/>
      <c r="F627" s="90"/>
      <c r="G627" s="777"/>
      <c r="H627" s="789"/>
      <c r="I627" s="90"/>
      <c r="J627" s="2" t="str">
        <f t="shared" si="67"/>
        <v>///</v>
      </c>
      <c r="K627" s="244"/>
      <c r="L627" s="73"/>
      <c r="M627" s="175"/>
      <c r="N627" s="175"/>
      <c r="O627" s="175"/>
      <c r="P627" s="175"/>
      <c r="Q627" s="175"/>
      <c r="R627" s="175"/>
      <c r="S627" s="175"/>
      <c r="T627" s="175"/>
      <c r="U627" s="175"/>
      <c r="V627" s="175"/>
      <c r="W627" s="175"/>
      <c r="X627" s="175"/>
      <c r="Y627" s="175"/>
      <c r="Z627" s="175"/>
      <c r="AA627" s="175"/>
      <c r="AB627" s="175"/>
      <c r="AC627" s="175"/>
      <c r="AD627" s="175"/>
      <c r="AE627" s="175"/>
      <c r="AF627" s="175"/>
      <c r="AG627" s="175"/>
      <c r="AH627" s="175"/>
      <c r="AI627" s="90"/>
      <c r="AJ627" s="219"/>
    </row>
    <row r="628" spans="1:36">
      <c r="A628" s="1172"/>
      <c r="D628" s="26"/>
      <c r="E628" s="26"/>
      <c r="F628" s="90"/>
      <c r="G628" s="777"/>
      <c r="H628" s="789"/>
      <c r="I628" s="90"/>
      <c r="J628" s="2" t="str">
        <f t="shared" si="67"/>
        <v>///</v>
      </c>
      <c r="K628" s="244"/>
      <c r="L628" s="73"/>
      <c r="M628" s="175"/>
      <c r="N628" s="175"/>
      <c r="O628" s="175"/>
      <c r="P628" s="175"/>
      <c r="Q628" s="175"/>
      <c r="R628" s="175"/>
      <c r="S628" s="175"/>
      <c r="T628" s="175"/>
      <c r="U628" s="175"/>
      <c r="V628" s="175"/>
      <c r="W628" s="175"/>
      <c r="X628" s="175"/>
      <c r="Y628" s="175"/>
      <c r="Z628" s="175"/>
      <c r="AA628" s="175"/>
      <c r="AB628" s="175"/>
      <c r="AC628" s="175"/>
      <c r="AD628" s="175"/>
      <c r="AE628" s="175"/>
      <c r="AF628" s="175"/>
      <c r="AG628" s="175"/>
      <c r="AH628" s="175"/>
      <c r="AI628" s="90"/>
      <c r="AJ628" s="219"/>
    </row>
    <row r="629" spans="1:36">
      <c r="A629" s="1172"/>
      <c r="D629" s="26"/>
      <c r="E629" s="26"/>
      <c r="F629" s="90"/>
      <c r="G629" s="777"/>
      <c r="H629" s="789"/>
      <c r="I629" s="90"/>
      <c r="J629" s="2" t="str">
        <f t="shared" si="67"/>
        <v>///</v>
      </c>
      <c r="K629" s="244"/>
      <c r="L629" s="73"/>
      <c r="M629" s="175"/>
      <c r="N629" s="175"/>
      <c r="O629" s="175"/>
      <c r="P629" s="175"/>
      <c r="Q629" s="175"/>
      <c r="R629" s="175"/>
      <c r="S629" s="175"/>
      <c r="T629" s="175"/>
      <c r="U629" s="175"/>
      <c r="V629" s="175"/>
      <c r="W629" s="175"/>
      <c r="X629" s="175"/>
      <c r="Y629" s="175"/>
      <c r="Z629" s="175"/>
      <c r="AA629" s="175"/>
      <c r="AB629" s="175"/>
      <c r="AC629" s="175"/>
      <c r="AD629" s="175"/>
      <c r="AE629" s="175"/>
      <c r="AF629" s="175"/>
      <c r="AG629" s="175"/>
      <c r="AH629" s="175"/>
      <c r="AI629" s="90"/>
      <c r="AJ629" s="219"/>
    </row>
    <row r="630" spans="1:36">
      <c r="A630" s="1172"/>
      <c r="D630" s="26"/>
      <c r="E630" s="26"/>
      <c r="F630" s="90"/>
      <c r="G630" s="777"/>
      <c r="H630" s="789"/>
      <c r="I630" s="90"/>
      <c r="J630" s="2" t="str">
        <f t="shared" si="67"/>
        <v>///</v>
      </c>
      <c r="K630" s="244"/>
      <c r="L630" s="73"/>
      <c r="M630" s="175"/>
      <c r="N630" s="175"/>
      <c r="O630" s="175"/>
      <c r="P630" s="175"/>
      <c r="Q630" s="175"/>
      <c r="R630" s="175"/>
      <c r="S630" s="175"/>
      <c r="T630" s="175"/>
      <c r="U630" s="175"/>
      <c r="V630" s="175"/>
      <c r="W630" s="175"/>
      <c r="X630" s="175"/>
      <c r="Y630" s="175"/>
      <c r="Z630" s="175"/>
      <c r="AA630" s="175"/>
      <c r="AB630" s="175"/>
      <c r="AC630" s="175"/>
      <c r="AD630" s="175"/>
      <c r="AE630" s="175"/>
      <c r="AF630" s="175"/>
      <c r="AG630" s="175"/>
      <c r="AH630" s="175"/>
      <c r="AI630" s="90"/>
      <c r="AJ630" s="219"/>
    </row>
    <row r="631" spans="1:36">
      <c r="A631" s="1172"/>
      <c r="D631" s="26"/>
      <c r="E631" s="26"/>
      <c r="F631" s="90"/>
      <c r="G631" s="777"/>
      <c r="H631" s="789"/>
      <c r="I631" s="90"/>
      <c r="J631" s="2" t="str">
        <f t="shared" si="67"/>
        <v>///</v>
      </c>
      <c r="K631" s="244"/>
      <c r="L631" s="73"/>
      <c r="M631" s="175"/>
      <c r="N631" s="175"/>
      <c r="O631" s="175"/>
      <c r="P631" s="175"/>
      <c r="Q631" s="175"/>
      <c r="R631" s="175"/>
      <c r="S631" s="175"/>
      <c r="T631" s="175"/>
      <c r="U631" s="175"/>
      <c r="V631" s="175"/>
      <c r="W631" s="175"/>
      <c r="X631" s="175"/>
      <c r="Y631" s="175"/>
      <c r="Z631" s="175"/>
      <c r="AA631" s="175"/>
      <c r="AB631" s="175"/>
      <c r="AC631" s="175"/>
      <c r="AD631" s="175"/>
      <c r="AE631" s="175"/>
      <c r="AF631" s="175"/>
      <c r="AG631" s="175"/>
      <c r="AH631" s="175"/>
      <c r="AI631" s="90"/>
      <c r="AJ631" s="219"/>
    </row>
    <row r="632" spans="1:36">
      <c r="A632" s="1172"/>
      <c r="D632" s="26"/>
      <c r="E632" s="26"/>
      <c r="F632" s="90"/>
      <c r="G632" s="777"/>
      <c r="H632" s="789"/>
      <c r="I632" s="90"/>
      <c r="J632" s="2" t="str">
        <f t="shared" si="67"/>
        <v>///</v>
      </c>
      <c r="K632" s="244"/>
      <c r="L632" s="73"/>
      <c r="M632" s="175"/>
      <c r="N632" s="175"/>
      <c r="O632" s="175"/>
      <c r="P632" s="175"/>
      <c r="Q632" s="175"/>
      <c r="R632" s="175"/>
      <c r="S632" s="175"/>
      <c r="T632" s="175"/>
      <c r="U632" s="175"/>
      <c r="V632" s="175"/>
      <c r="W632" s="175"/>
      <c r="X632" s="175"/>
      <c r="Y632" s="175"/>
      <c r="Z632" s="175"/>
      <c r="AA632" s="175"/>
      <c r="AB632" s="175"/>
      <c r="AC632" s="175"/>
      <c r="AD632" s="175"/>
      <c r="AE632" s="175"/>
      <c r="AF632" s="175"/>
      <c r="AG632" s="175"/>
      <c r="AH632" s="175"/>
      <c r="AI632" s="90"/>
      <c r="AJ632" s="219"/>
    </row>
    <row r="633" spans="1:36" ht="13.5" thickBot="1">
      <c r="A633" s="1172"/>
      <c r="E633" s="90"/>
      <c r="F633" s="90"/>
      <c r="G633" s="777"/>
      <c r="H633" s="789"/>
      <c r="I633" s="90"/>
      <c r="J633" s="90"/>
      <c r="K633" s="19">
        <f>SUM(K610:K632)</f>
        <v>0</v>
      </c>
      <c r="L633" s="19">
        <f t="shared" ref="L633:AH633" si="68">SUM(L610:L632)</f>
        <v>1180832.7699999998</v>
      </c>
      <c r="M633" s="19">
        <f t="shared" si="68"/>
        <v>1203113.7</v>
      </c>
      <c r="N633" s="19">
        <f t="shared" si="68"/>
        <v>1220955.3</v>
      </c>
      <c r="O633" s="19">
        <f t="shared" si="68"/>
        <v>1248170.45</v>
      </c>
      <c r="P633" s="19">
        <f t="shared" si="68"/>
        <v>1270732.8499999999</v>
      </c>
      <c r="Q633" s="19">
        <f t="shared" si="68"/>
        <v>1287802.92</v>
      </c>
      <c r="R633" s="19">
        <f t="shared" si="68"/>
        <v>1305126.3199999994</v>
      </c>
      <c r="S633" s="19">
        <f t="shared" si="68"/>
        <v>1317373.6299999997</v>
      </c>
      <c r="T633" s="19">
        <f t="shared" si="68"/>
        <v>1328368.8099999998</v>
      </c>
      <c r="U633" s="19">
        <f t="shared" si="68"/>
        <v>0</v>
      </c>
      <c r="V633" s="19">
        <f t="shared" si="68"/>
        <v>0</v>
      </c>
      <c r="W633" s="19">
        <f t="shared" si="68"/>
        <v>0</v>
      </c>
      <c r="X633" s="19">
        <f t="shared" si="68"/>
        <v>0</v>
      </c>
      <c r="Y633" s="19">
        <f t="shared" si="68"/>
        <v>0</v>
      </c>
      <c r="Z633" s="19">
        <f t="shared" si="68"/>
        <v>0</v>
      </c>
      <c r="AA633" s="19">
        <f t="shared" si="68"/>
        <v>0</v>
      </c>
      <c r="AB633" s="19">
        <f t="shared" si="68"/>
        <v>0</v>
      </c>
      <c r="AC633" s="19">
        <f t="shared" si="68"/>
        <v>0</v>
      </c>
      <c r="AD633" s="19">
        <f t="shared" si="68"/>
        <v>0</v>
      </c>
      <c r="AE633" s="19">
        <f t="shared" si="68"/>
        <v>0</v>
      </c>
      <c r="AF633" s="19">
        <f t="shared" si="68"/>
        <v>0</v>
      </c>
      <c r="AG633" s="19">
        <f t="shared" si="68"/>
        <v>0</v>
      </c>
      <c r="AH633" s="19">
        <f t="shared" si="68"/>
        <v>0</v>
      </c>
      <c r="AI633" s="90"/>
      <c r="AJ633" s="219"/>
    </row>
    <row r="634" spans="1:36" ht="13.5" thickTop="1">
      <c r="A634" s="1173"/>
      <c r="E634" s="90"/>
      <c r="F634" s="90"/>
      <c r="G634" s="777"/>
      <c r="H634" s="789"/>
      <c r="I634" s="90"/>
      <c r="J634" s="90"/>
      <c r="L634" s="13"/>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219"/>
    </row>
    <row r="635" spans="1:36">
      <c r="A635" s="219"/>
      <c r="B635" s="219"/>
      <c r="C635" s="221"/>
      <c r="D635" s="219"/>
      <c r="E635" s="222"/>
      <c r="F635" s="222"/>
      <c r="G635" s="778"/>
      <c r="H635" s="795"/>
      <c r="I635" s="222"/>
      <c r="J635" s="222"/>
      <c r="K635" s="219"/>
      <c r="L635" s="221"/>
      <c r="M635" s="222"/>
      <c r="N635" s="222"/>
      <c r="O635" s="222"/>
      <c r="P635" s="222"/>
      <c r="Q635" s="222"/>
      <c r="R635" s="222"/>
      <c r="S635" s="222"/>
      <c r="T635" s="222"/>
      <c r="U635" s="222"/>
      <c r="V635" s="222"/>
      <c r="W635" s="222"/>
      <c r="X635" s="222"/>
      <c r="Y635" s="222"/>
      <c r="Z635" s="222"/>
      <c r="AA635" s="222"/>
      <c r="AB635" s="222"/>
      <c r="AC635" s="222"/>
      <c r="AD635" s="222"/>
      <c r="AE635" s="222"/>
      <c r="AF635" s="222"/>
      <c r="AG635" s="222"/>
      <c r="AH635" s="222"/>
      <c r="AI635" s="222"/>
      <c r="AJ635" s="219"/>
    </row>
    <row r="636" spans="1:36">
      <c r="A636" s="1181" t="s">
        <v>3669</v>
      </c>
      <c r="E636" s="90"/>
      <c r="F636" s="90"/>
      <c r="G636" s="777"/>
      <c r="H636" s="789"/>
      <c r="I636" s="90"/>
      <c r="J636" s="90"/>
      <c r="L636" s="13"/>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219"/>
    </row>
    <row r="637" spans="1:36">
      <c r="A637" s="1181"/>
      <c r="E637" s="90"/>
      <c r="F637" s="90"/>
      <c r="G637" s="777"/>
      <c r="H637" s="789"/>
      <c r="I637" s="90"/>
      <c r="J637" s="90"/>
      <c r="K637" s="14"/>
      <c r="L637" s="13"/>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219"/>
    </row>
    <row r="638" spans="1:36">
      <c r="A638" s="1181"/>
      <c r="B638" s="14"/>
      <c r="C638" s="13" t="s">
        <v>7</v>
      </c>
      <c r="D638" s="90" t="s">
        <v>109</v>
      </c>
      <c r="E638" s="90" t="s">
        <v>51</v>
      </c>
      <c r="F638" s="90"/>
      <c r="G638" s="777" t="s">
        <v>3552</v>
      </c>
      <c r="H638" s="789" t="s">
        <v>358</v>
      </c>
      <c r="I638" s="785" t="s">
        <v>3546</v>
      </c>
      <c r="J638" s="2" t="str">
        <f t="shared" ref="J638:J639" si="69">D638&amp;"/"&amp;G638&amp;"/"&amp;H638&amp;"/"&amp;I638</f>
        <v>DSTMPSG/Miscel Depreciation/Actuals/Other AD Adj</v>
      </c>
      <c r="K638" s="73"/>
      <c r="L638" s="1081">
        <v>106031.56000000065</v>
      </c>
      <c r="M638" s="69">
        <v>106031.51000000318</v>
      </c>
      <c r="N638" s="69">
        <v>106031.51999999782</v>
      </c>
      <c r="O638" s="69">
        <v>106031.57000000043</v>
      </c>
      <c r="P638" s="69">
        <v>106031.55999999879</v>
      </c>
      <c r="Q638" s="69">
        <v>106031.5499999983</v>
      </c>
      <c r="R638" s="69">
        <v>106031.58000000114</v>
      </c>
      <c r="S638" s="69">
        <v>106031.54000000085</v>
      </c>
      <c r="T638" s="69">
        <v>106031.54999999946</v>
      </c>
      <c r="U638" s="175"/>
      <c r="V638" s="175"/>
      <c r="W638" s="175"/>
      <c r="X638" s="175"/>
      <c r="Y638" s="175"/>
      <c r="Z638" s="175"/>
      <c r="AA638" s="175"/>
      <c r="AB638" s="175"/>
      <c r="AC638" s="175"/>
      <c r="AD638" s="175"/>
      <c r="AE638" s="175"/>
      <c r="AF638" s="175"/>
      <c r="AG638" s="175"/>
      <c r="AH638" s="175"/>
      <c r="AI638" s="90"/>
      <c r="AJ638" s="219"/>
    </row>
    <row r="639" spans="1:36">
      <c r="A639" s="1181"/>
      <c r="B639" s="14"/>
      <c r="C639" s="13" t="s">
        <v>7</v>
      </c>
      <c r="D639" s="90" t="s">
        <v>141</v>
      </c>
      <c r="E639" s="90" t="s">
        <v>83</v>
      </c>
      <c r="F639" s="90"/>
      <c r="G639" s="777" t="s">
        <v>3552</v>
      </c>
      <c r="H639" s="789" t="s">
        <v>358</v>
      </c>
      <c r="I639" s="785" t="s">
        <v>3546</v>
      </c>
      <c r="J639" s="2" t="str">
        <f t="shared" si="69"/>
        <v>DGNLPSG/Miscel Depreciation/Actuals/Other AD Adj</v>
      </c>
      <c r="K639" s="73"/>
      <c r="L639" s="1081">
        <v>927.30000000000609</v>
      </c>
      <c r="M639" s="69">
        <v>927.31999999999061</v>
      </c>
      <c r="N639" s="69">
        <v>-2171.629999999996</v>
      </c>
      <c r="O639" s="69">
        <v>927.31999999999289</v>
      </c>
      <c r="P639" s="69">
        <v>927.31000000001131</v>
      </c>
      <c r="Q639" s="69">
        <v>936.32999999999515</v>
      </c>
      <c r="R639" s="69">
        <v>927.31000000000222</v>
      </c>
      <c r="S639" s="69">
        <v>927.34000000000208</v>
      </c>
      <c r="T639" s="69">
        <v>948.94999999999106</v>
      </c>
      <c r="U639" s="175"/>
      <c r="V639" s="175"/>
      <c r="W639" s="175"/>
      <c r="X639" s="175"/>
      <c r="Y639" s="175"/>
      <c r="Z639" s="175"/>
      <c r="AA639" s="175"/>
      <c r="AB639" s="175"/>
      <c r="AC639" s="175"/>
      <c r="AD639" s="175"/>
      <c r="AE639" s="175"/>
      <c r="AF639" s="175"/>
      <c r="AG639" s="175"/>
      <c r="AH639" s="175"/>
      <c r="AI639" s="90"/>
      <c r="AJ639" s="219"/>
    </row>
    <row r="640" spans="1:36">
      <c r="A640" s="1181"/>
      <c r="D640" s="90"/>
      <c r="E640" s="90"/>
      <c r="F640" s="90"/>
      <c r="G640" s="777"/>
      <c r="H640" s="789"/>
      <c r="I640" s="90"/>
      <c r="J640" s="90"/>
      <c r="L640" s="13"/>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219"/>
    </row>
    <row r="641" spans="1:36">
      <c r="A641" s="1181"/>
      <c r="D641" s="90"/>
      <c r="E641" s="90"/>
      <c r="F641" s="90"/>
      <c r="G641" s="777"/>
      <c r="H641" s="789"/>
      <c r="I641" s="90"/>
      <c r="J641" s="90"/>
      <c r="L641" s="13"/>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219"/>
    </row>
    <row r="642" spans="1:36">
      <c r="A642" s="1181"/>
      <c r="D642" s="90"/>
      <c r="E642" s="90"/>
      <c r="F642" s="90"/>
      <c r="G642" s="777"/>
      <c r="H642" s="789"/>
      <c r="I642" s="90"/>
      <c r="J642" s="90"/>
      <c r="L642" s="13"/>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219"/>
    </row>
    <row r="643" spans="1:36">
      <c r="A643" s="1181"/>
      <c r="D643" s="90"/>
      <c r="E643" s="90"/>
      <c r="F643" s="90"/>
      <c r="G643" s="777"/>
      <c r="H643" s="789"/>
      <c r="I643" s="90"/>
      <c r="J643" s="90"/>
      <c r="L643" s="13"/>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219"/>
    </row>
    <row r="644" spans="1:36">
      <c r="A644" s="1181"/>
      <c r="D644" s="90"/>
      <c r="E644" s="90"/>
      <c r="F644" s="90"/>
      <c r="G644" s="777"/>
      <c r="H644" s="789"/>
      <c r="I644" s="90"/>
      <c r="J644" s="90"/>
      <c r="L644" s="13"/>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219"/>
    </row>
    <row r="645" spans="1:36">
      <c r="A645" s="1181"/>
      <c r="D645" s="90"/>
      <c r="E645" s="90"/>
      <c r="F645" s="90"/>
      <c r="G645" s="777"/>
      <c r="H645" s="789"/>
      <c r="I645" s="90"/>
      <c r="J645" s="90"/>
      <c r="L645" s="13"/>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219"/>
    </row>
    <row r="646" spans="1:36" ht="13.5" thickBot="1">
      <c r="A646" s="1181"/>
      <c r="D646" s="90"/>
      <c r="E646" s="90"/>
      <c r="F646" s="90"/>
      <c r="G646" s="777"/>
      <c r="H646" s="789"/>
      <c r="I646" s="90"/>
      <c r="J646" s="90"/>
      <c r="K646" s="19">
        <f t="shared" ref="K646:AG646" si="70">SUM(K636:K645)</f>
        <v>0</v>
      </c>
      <c r="L646" s="19">
        <f t="shared" si="70"/>
        <v>106958.86000000066</v>
      </c>
      <c r="M646" s="19">
        <f t="shared" si="70"/>
        <v>106958.83000000317</v>
      </c>
      <c r="N646" s="19">
        <f t="shared" si="70"/>
        <v>103859.88999999783</v>
      </c>
      <c r="O646" s="19">
        <f t="shared" si="70"/>
        <v>106958.89000000042</v>
      </c>
      <c r="P646" s="19">
        <f t="shared" si="70"/>
        <v>106958.8699999988</v>
      </c>
      <c r="Q646" s="19">
        <f t="shared" si="70"/>
        <v>106967.8799999983</v>
      </c>
      <c r="R646" s="19">
        <f t="shared" si="70"/>
        <v>106958.89000000113</v>
      </c>
      <c r="S646" s="19">
        <f t="shared" si="70"/>
        <v>106958.88000000085</v>
      </c>
      <c r="T646" s="19">
        <f t="shared" si="70"/>
        <v>106980.49999999946</v>
      </c>
      <c r="U646" s="19">
        <f t="shared" si="70"/>
        <v>0</v>
      </c>
      <c r="V646" s="19">
        <f t="shared" si="70"/>
        <v>0</v>
      </c>
      <c r="W646" s="19">
        <f t="shared" si="70"/>
        <v>0</v>
      </c>
      <c r="X646" s="19">
        <f t="shared" si="70"/>
        <v>0</v>
      </c>
      <c r="Y646" s="19">
        <f t="shared" si="70"/>
        <v>0</v>
      </c>
      <c r="Z646" s="19">
        <f t="shared" si="70"/>
        <v>0</v>
      </c>
      <c r="AA646" s="19">
        <f t="shared" si="70"/>
        <v>0</v>
      </c>
      <c r="AB646" s="19">
        <f t="shared" si="70"/>
        <v>0</v>
      </c>
      <c r="AC646" s="19">
        <f t="shared" si="70"/>
        <v>0</v>
      </c>
      <c r="AD646" s="19">
        <f t="shared" si="70"/>
        <v>0</v>
      </c>
      <c r="AE646" s="19">
        <f t="shared" si="70"/>
        <v>0</v>
      </c>
      <c r="AF646" s="19">
        <f t="shared" si="70"/>
        <v>0</v>
      </c>
      <c r="AG646" s="19">
        <f t="shared" si="70"/>
        <v>0</v>
      </c>
      <c r="AH646" s="19">
        <f>SUM(AH636:AH645)</f>
        <v>0</v>
      </c>
      <c r="AI646" s="90"/>
      <c r="AJ646" s="219"/>
    </row>
    <row r="647" spans="1:36" ht="13.5" thickTop="1">
      <c r="A647" s="1181"/>
      <c r="D647" s="90"/>
      <c r="E647" s="90"/>
      <c r="F647" s="90"/>
      <c r="G647" s="777"/>
      <c r="H647" s="789"/>
      <c r="I647" s="90"/>
      <c r="J647" s="90"/>
      <c r="L647" s="13"/>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219"/>
    </row>
    <row r="648" spans="1:36">
      <c r="E648" s="90"/>
      <c r="F648" s="90"/>
      <c r="G648" s="777"/>
      <c r="H648" s="789"/>
      <c r="I648" s="90"/>
      <c r="J648" s="90"/>
      <c r="L648" s="13"/>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219"/>
    </row>
    <row r="649" spans="1:36">
      <c r="E649" s="90"/>
      <c r="F649" s="90"/>
      <c r="G649" s="777"/>
      <c r="H649" s="789"/>
      <c r="I649" s="90"/>
      <c r="J649" s="90"/>
      <c r="L649" s="13"/>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219"/>
    </row>
    <row r="650" spans="1:36">
      <c r="E650" s="90"/>
      <c r="F650" s="90"/>
      <c r="G650" s="777"/>
      <c r="H650" s="789"/>
      <c r="I650" s="90"/>
      <c r="J650" s="90"/>
      <c r="L650" s="13"/>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219"/>
    </row>
    <row r="651" spans="1:36">
      <c r="E651" s="90"/>
      <c r="F651" s="90"/>
      <c r="G651" s="777"/>
      <c r="H651" s="789"/>
      <c r="I651" s="90"/>
      <c r="J651" s="90"/>
      <c r="L651" s="13"/>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219"/>
    </row>
    <row r="652" spans="1:36">
      <c r="E652" s="90"/>
      <c r="F652" s="90"/>
      <c r="G652" s="777"/>
      <c r="H652" s="789"/>
      <c r="I652" s="90"/>
      <c r="J652" s="90"/>
      <c r="L652" s="13"/>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219"/>
    </row>
    <row r="653" spans="1:36">
      <c r="E653" s="90"/>
      <c r="F653" s="90"/>
      <c r="G653" s="777"/>
      <c r="H653" s="789"/>
      <c r="I653" s="90"/>
      <c r="J653" s="90"/>
      <c r="L653" s="13"/>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219"/>
    </row>
    <row r="654" spans="1:36">
      <c r="E654" s="90"/>
      <c r="F654" s="90"/>
      <c r="G654" s="777"/>
      <c r="H654" s="789"/>
      <c r="I654" s="90"/>
      <c r="J654" s="90"/>
      <c r="L654" s="13"/>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219"/>
    </row>
    <row r="655" spans="1:36">
      <c r="E655" s="90"/>
      <c r="F655" s="90"/>
      <c r="G655" s="777"/>
      <c r="H655" s="789"/>
      <c r="I655" s="90"/>
      <c r="J655" s="90"/>
      <c r="L655" s="13"/>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219"/>
    </row>
    <row r="656" spans="1:36">
      <c r="E656" s="90"/>
      <c r="F656" s="90"/>
      <c r="G656" s="777"/>
      <c r="H656" s="789"/>
      <c r="I656" s="90"/>
      <c r="J656" s="90"/>
      <c r="L656" s="13"/>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219"/>
    </row>
    <row r="657" spans="5:36">
      <c r="E657" s="90"/>
      <c r="F657" s="90"/>
      <c r="G657" s="777"/>
      <c r="H657" s="789"/>
      <c r="I657" s="90"/>
      <c r="J657" s="90"/>
      <c r="L657" s="13"/>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219"/>
    </row>
    <row r="658" spans="5:36">
      <c r="E658" s="90"/>
      <c r="F658" s="90"/>
      <c r="G658" s="777"/>
      <c r="H658" s="789"/>
      <c r="I658" s="90"/>
      <c r="J658" s="90"/>
      <c r="L658" s="13"/>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219"/>
    </row>
    <row r="659" spans="5:36">
      <c r="E659" s="90"/>
      <c r="F659" s="90"/>
      <c r="G659" s="777"/>
      <c r="H659" s="789"/>
      <c r="I659" s="90"/>
      <c r="J659" s="90"/>
      <c r="L659" s="13"/>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219"/>
    </row>
    <row r="660" spans="5:36">
      <c r="E660" s="90"/>
      <c r="F660" s="90"/>
      <c r="G660" s="777"/>
      <c r="H660" s="789"/>
      <c r="I660" s="90"/>
      <c r="J660" s="90"/>
      <c r="L660" s="13"/>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219"/>
    </row>
    <row r="661" spans="5:36">
      <c r="E661" s="90"/>
      <c r="F661" s="90"/>
      <c r="G661" s="777"/>
      <c r="H661" s="789"/>
      <c r="I661" s="90"/>
      <c r="J661" s="90"/>
      <c r="L661" s="13"/>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219"/>
    </row>
    <row r="662" spans="5:36">
      <c r="E662" s="90"/>
      <c r="F662" s="90"/>
      <c r="G662" s="777"/>
      <c r="H662" s="789"/>
      <c r="I662" s="90"/>
      <c r="J662" s="90"/>
      <c r="L662" s="13"/>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219"/>
    </row>
    <row r="663" spans="5:36">
      <c r="E663" s="90"/>
      <c r="F663" s="90"/>
      <c r="G663" s="777"/>
      <c r="H663" s="789"/>
      <c r="I663" s="90"/>
      <c r="J663" s="90"/>
      <c r="L663" s="13"/>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219"/>
    </row>
    <row r="664" spans="5:36">
      <c r="E664" s="90"/>
      <c r="F664" s="90"/>
      <c r="G664" s="777"/>
      <c r="H664" s="789"/>
      <c r="I664" s="90"/>
      <c r="J664" s="90"/>
      <c r="L664" s="13"/>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219"/>
    </row>
    <row r="665" spans="5:36">
      <c r="E665" s="90"/>
      <c r="F665" s="90"/>
      <c r="G665" s="777"/>
      <c r="H665" s="789"/>
      <c r="I665" s="90"/>
      <c r="J665" s="90"/>
      <c r="L665" s="13"/>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219"/>
    </row>
    <row r="666" spans="5:36">
      <c r="E666" s="90"/>
      <c r="F666" s="90"/>
      <c r="G666" s="777"/>
      <c r="H666" s="789"/>
      <c r="I666" s="90"/>
      <c r="J666" s="90"/>
      <c r="L666" s="13"/>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219"/>
    </row>
    <row r="667" spans="5:36">
      <c r="E667" s="90"/>
      <c r="F667" s="90"/>
      <c r="G667" s="777"/>
      <c r="H667" s="789"/>
      <c r="I667" s="90"/>
      <c r="J667" s="90"/>
      <c r="L667" s="13"/>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219"/>
    </row>
    <row r="668" spans="5:36">
      <c r="E668" s="90"/>
      <c r="F668" s="90"/>
      <c r="G668" s="777"/>
      <c r="H668" s="789"/>
      <c r="I668" s="90"/>
      <c r="J668" s="90"/>
      <c r="L668" s="13"/>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219"/>
    </row>
    <row r="669" spans="5:36">
      <c r="E669" s="90"/>
      <c r="F669" s="90"/>
      <c r="G669" s="777"/>
      <c r="H669" s="789"/>
      <c r="I669" s="90"/>
      <c r="J669" s="90"/>
      <c r="L669" s="13"/>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219"/>
    </row>
    <row r="670" spans="5:36">
      <c r="E670" s="90"/>
      <c r="F670" s="90"/>
      <c r="G670" s="777"/>
      <c r="H670" s="789"/>
      <c r="I670" s="90"/>
      <c r="J670" s="90"/>
      <c r="L670" s="13"/>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219"/>
    </row>
    <row r="671" spans="5:36">
      <c r="E671" s="90"/>
      <c r="F671" s="90"/>
      <c r="G671" s="777"/>
      <c r="H671" s="789"/>
      <c r="I671" s="90"/>
      <c r="J671" s="90"/>
      <c r="L671" s="13"/>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219"/>
    </row>
    <row r="672" spans="5:36">
      <c r="E672" s="90"/>
      <c r="F672" s="90"/>
      <c r="G672" s="777"/>
      <c r="H672" s="789"/>
      <c r="I672" s="90"/>
      <c r="J672" s="90"/>
      <c r="L672" s="13"/>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219"/>
    </row>
    <row r="673" spans="5:36">
      <c r="E673" s="90"/>
      <c r="F673" s="90"/>
      <c r="G673" s="777"/>
      <c r="H673" s="789"/>
      <c r="I673" s="90"/>
      <c r="J673" s="90"/>
      <c r="L673" s="13"/>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219"/>
    </row>
    <row r="674" spans="5:36">
      <c r="E674" s="90"/>
      <c r="F674" s="90"/>
      <c r="G674" s="777"/>
      <c r="H674" s="789"/>
      <c r="I674" s="90"/>
      <c r="J674" s="90"/>
      <c r="L674" s="13"/>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219"/>
    </row>
    <row r="675" spans="5:36">
      <c r="E675" s="90"/>
      <c r="F675" s="90"/>
      <c r="G675" s="777"/>
      <c r="H675" s="789"/>
      <c r="I675" s="90"/>
      <c r="J675" s="90"/>
      <c r="L675" s="13"/>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219"/>
    </row>
    <row r="676" spans="5:36">
      <c r="E676" s="90"/>
      <c r="F676" s="90"/>
      <c r="G676" s="777"/>
      <c r="H676" s="789"/>
      <c r="I676" s="90"/>
      <c r="J676" s="90"/>
      <c r="L676" s="13"/>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219"/>
    </row>
    <row r="677" spans="5:36">
      <c r="E677" s="90"/>
      <c r="F677" s="90"/>
      <c r="G677" s="777"/>
      <c r="H677" s="789"/>
      <c r="I677" s="90"/>
      <c r="J677" s="90"/>
      <c r="L677" s="13"/>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219"/>
    </row>
    <row r="678" spans="5:36">
      <c r="E678" s="90"/>
      <c r="F678" s="90"/>
      <c r="G678" s="777"/>
      <c r="H678" s="789"/>
      <c r="I678" s="90"/>
      <c r="J678" s="90"/>
      <c r="L678" s="13"/>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219"/>
    </row>
    <row r="679" spans="5:36">
      <c r="E679" s="90"/>
      <c r="F679" s="90"/>
      <c r="G679" s="777"/>
      <c r="H679" s="789"/>
      <c r="I679" s="90"/>
      <c r="J679" s="90"/>
      <c r="L679" s="13"/>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219"/>
    </row>
    <row r="680" spans="5:36">
      <c r="E680" s="90"/>
      <c r="F680" s="90"/>
      <c r="G680" s="777"/>
      <c r="H680" s="789"/>
      <c r="I680" s="90"/>
      <c r="J680" s="90"/>
      <c r="L680" s="13"/>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219"/>
    </row>
    <row r="681" spans="5:36">
      <c r="E681" s="90"/>
      <c r="F681" s="90"/>
      <c r="G681" s="777"/>
      <c r="H681" s="789"/>
      <c r="I681" s="90"/>
      <c r="J681" s="90"/>
      <c r="L681" s="13"/>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219"/>
    </row>
    <row r="682" spans="5:36">
      <c r="E682" s="90"/>
      <c r="F682" s="90"/>
      <c r="G682" s="777"/>
      <c r="H682" s="789"/>
      <c r="I682" s="90"/>
      <c r="J682" s="90"/>
      <c r="L682" s="13"/>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219"/>
    </row>
    <row r="683" spans="5:36">
      <c r="E683" s="90"/>
      <c r="F683" s="90"/>
      <c r="G683" s="777"/>
      <c r="H683" s="789"/>
      <c r="I683" s="90"/>
      <c r="J683" s="90"/>
      <c r="L683" s="13"/>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219"/>
    </row>
    <row r="684" spans="5:36">
      <c r="E684" s="90"/>
      <c r="F684" s="90"/>
      <c r="G684" s="777"/>
      <c r="H684" s="789"/>
      <c r="I684" s="90"/>
      <c r="J684" s="90"/>
      <c r="L684" s="13"/>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219"/>
    </row>
    <row r="685" spans="5:36">
      <c r="E685" s="90"/>
      <c r="F685" s="90"/>
      <c r="G685" s="777"/>
      <c r="H685" s="789"/>
      <c r="I685" s="90"/>
      <c r="J685" s="90"/>
      <c r="L685" s="13"/>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219"/>
    </row>
    <row r="686" spans="5:36">
      <c r="E686" s="90"/>
      <c r="F686" s="90"/>
      <c r="G686" s="777"/>
      <c r="H686" s="789"/>
      <c r="I686" s="90"/>
      <c r="J686" s="90"/>
      <c r="L686" s="13"/>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219"/>
    </row>
    <row r="687" spans="5:36">
      <c r="E687" s="90"/>
      <c r="F687" s="90"/>
      <c r="G687" s="777"/>
      <c r="H687" s="789"/>
      <c r="I687" s="90"/>
      <c r="J687" s="90"/>
      <c r="L687" s="13"/>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219"/>
    </row>
    <row r="688" spans="5:36">
      <c r="E688" s="90"/>
      <c r="F688" s="90"/>
      <c r="G688" s="777"/>
      <c r="H688" s="789"/>
      <c r="I688" s="90"/>
      <c r="J688" s="90"/>
      <c r="L688" s="13"/>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219"/>
    </row>
    <row r="689" spans="5:36">
      <c r="E689" s="90"/>
      <c r="F689" s="90"/>
      <c r="G689" s="777"/>
      <c r="H689" s="789"/>
      <c r="I689" s="90"/>
      <c r="J689" s="90"/>
      <c r="L689" s="13"/>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219"/>
    </row>
    <row r="690" spans="5:36">
      <c r="E690" s="90"/>
      <c r="F690" s="90"/>
      <c r="G690" s="777"/>
      <c r="H690" s="789"/>
      <c r="I690" s="90"/>
      <c r="J690" s="90"/>
      <c r="L690" s="13"/>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219"/>
    </row>
    <row r="691" spans="5:36">
      <c r="E691" s="90"/>
      <c r="F691" s="90"/>
      <c r="G691" s="777"/>
      <c r="H691" s="789"/>
      <c r="I691" s="90"/>
      <c r="J691" s="90"/>
      <c r="L691" s="13"/>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219"/>
    </row>
    <row r="692" spans="5:36">
      <c r="E692" s="90"/>
      <c r="F692" s="90"/>
      <c r="G692" s="777"/>
      <c r="H692" s="789"/>
      <c r="I692" s="90"/>
      <c r="J692" s="90"/>
      <c r="L692" s="13"/>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219"/>
    </row>
    <row r="693" spans="5:36">
      <c r="E693" s="90"/>
      <c r="F693" s="90"/>
      <c r="G693" s="777"/>
      <c r="H693" s="789"/>
      <c r="I693" s="90"/>
      <c r="J693" s="90"/>
      <c r="L693" s="13"/>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219"/>
    </row>
    <row r="694" spans="5:36">
      <c r="E694" s="90"/>
      <c r="F694" s="90"/>
      <c r="G694" s="777"/>
      <c r="H694" s="789"/>
      <c r="I694" s="90"/>
      <c r="J694" s="90"/>
      <c r="L694" s="13"/>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219"/>
    </row>
    <row r="695" spans="5:36">
      <c r="E695" s="90"/>
      <c r="F695" s="90"/>
      <c r="G695" s="777"/>
      <c r="H695" s="789"/>
      <c r="I695" s="90"/>
      <c r="J695" s="90"/>
      <c r="L695" s="13"/>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219"/>
    </row>
    <row r="696" spans="5:36">
      <c r="E696" s="90"/>
      <c r="F696" s="90"/>
      <c r="G696" s="777"/>
      <c r="H696" s="789"/>
      <c r="I696" s="90"/>
      <c r="J696" s="90"/>
      <c r="L696" s="13"/>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219"/>
    </row>
    <row r="697" spans="5:36">
      <c r="E697" s="90"/>
      <c r="F697" s="90"/>
      <c r="G697" s="777"/>
      <c r="H697" s="789"/>
      <c r="I697" s="90"/>
      <c r="J697" s="90"/>
      <c r="L697" s="13"/>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219"/>
    </row>
    <row r="698" spans="5:36">
      <c r="E698" s="90"/>
      <c r="F698" s="90"/>
      <c r="G698" s="777"/>
      <c r="H698" s="789"/>
      <c r="I698" s="90"/>
      <c r="J698" s="90"/>
      <c r="L698" s="13"/>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219"/>
    </row>
    <row r="699" spans="5:36">
      <c r="E699" s="90"/>
      <c r="F699" s="90"/>
      <c r="G699" s="777"/>
      <c r="H699" s="789"/>
      <c r="I699" s="90"/>
      <c r="J699" s="90"/>
      <c r="L699" s="13"/>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219"/>
    </row>
    <row r="700" spans="5:36">
      <c r="E700" s="90"/>
      <c r="F700" s="90"/>
      <c r="G700" s="777"/>
      <c r="H700" s="789"/>
      <c r="I700" s="90"/>
      <c r="J700" s="90"/>
      <c r="L700" s="13"/>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219"/>
    </row>
    <row r="701" spans="5:36">
      <c r="E701" s="90"/>
      <c r="F701" s="90"/>
      <c r="G701" s="777"/>
      <c r="H701" s="789"/>
      <c r="I701" s="90"/>
      <c r="J701" s="90"/>
      <c r="L701" s="13"/>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219"/>
    </row>
    <row r="702" spans="5:36">
      <c r="E702" s="90"/>
      <c r="F702" s="90"/>
      <c r="G702" s="777"/>
      <c r="H702" s="789"/>
      <c r="I702" s="90"/>
      <c r="J702" s="90"/>
      <c r="L702" s="13"/>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219"/>
    </row>
    <row r="703" spans="5:36">
      <c r="E703" s="90"/>
      <c r="F703" s="90"/>
      <c r="G703" s="777"/>
      <c r="H703" s="789"/>
      <c r="I703" s="90"/>
      <c r="J703" s="90"/>
      <c r="L703" s="13"/>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219"/>
    </row>
    <row r="704" spans="5:36">
      <c r="E704" s="90"/>
      <c r="F704" s="90"/>
      <c r="G704" s="777"/>
      <c r="H704" s="789"/>
      <c r="I704" s="90"/>
      <c r="J704" s="90"/>
      <c r="L704" s="13"/>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219"/>
    </row>
    <row r="705" spans="5:36">
      <c r="E705" s="90"/>
      <c r="F705" s="90"/>
      <c r="G705" s="777"/>
      <c r="H705" s="789"/>
      <c r="I705" s="90"/>
      <c r="J705" s="90"/>
      <c r="L705" s="13"/>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219"/>
    </row>
    <row r="706" spans="5:36">
      <c r="E706" s="90"/>
      <c r="F706" s="90"/>
      <c r="G706" s="777"/>
      <c r="H706" s="789"/>
      <c r="I706" s="90"/>
      <c r="J706" s="90"/>
      <c r="L706" s="13"/>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219"/>
    </row>
    <row r="707" spans="5:36">
      <c r="E707" s="90"/>
      <c r="F707" s="90"/>
      <c r="G707" s="777"/>
      <c r="H707" s="789"/>
      <c r="I707" s="90"/>
      <c r="J707" s="90"/>
      <c r="L707" s="13"/>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219"/>
    </row>
    <row r="708" spans="5:36">
      <c r="E708" s="90"/>
      <c r="F708" s="90"/>
      <c r="G708" s="777"/>
      <c r="H708" s="789"/>
      <c r="I708" s="90"/>
      <c r="J708" s="90"/>
      <c r="L708" s="13"/>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219"/>
    </row>
    <row r="709" spans="5:36">
      <c r="E709" s="90"/>
      <c r="F709" s="90"/>
      <c r="G709" s="777"/>
      <c r="H709" s="789"/>
      <c r="I709" s="90"/>
      <c r="J709" s="90"/>
      <c r="L709" s="13"/>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219"/>
    </row>
    <row r="710" spans="5:36">
      <c r="E710" s="90"/>
      <c r="F710" s="90"/>
      <c r="G710" s="777"/>
      <c r="H710" s="789"/>
      <c r="I710" s="90"/>
      <c r="J710" s="90"/>
      <c r="L710" s="13"/>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219"/>
    </row>
    <row r="711" spans="5:36">
      <c r="E711" s="90"/>
      <c r="F711" s="90"/>
      <c r="G711" s="777"/>
      <c r="H711" s="789"/>
      <c r="I711" s="90"/>
      <c r="J711" s="90"/>
      <c r="L711" s="13"/>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219"/>
    </row>
    <row r="712" spans="5:36">
      <c r="E712" s="90"/>
      <c r="F712" s="90"/>
      <c r="G712" s="777"/>
      <c r="H712" s="789"/>
      <c r="I712" s="90"/>
      <c r="J712" s="90"/>
      <c r="L712" s="13"/>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219"/>
    </row>
    <row r="713" spans="5:36">
      <c r="E713" s="90"/>
      <c r="F713" s="90"/>
      <c r="G713" s="777"/>
      <c r="H713" s="789"/>
      <c r="I713" s="90"/>
      <c r="J713" s="90"/>
      <c r="L713" s="13"/>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219"/>
    </row>
    <row r="714" spans="5:36">
      <c r="E714" s="90"/>
      <c r="F714" s="90"/>
      <c r="G714" s="777"/>
      <c r="H714" s="789"/>
      <c r="I714" s="90"/>
      <c r="J714" s="90"/>
      <c r="L714" s="13"/>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219"/>
    </row>
    <row r="715" spans="5:36">
      <c r="E715" s="90"/>
      <c r="F715" s="90"/>
      <c r="G715" s="777"/>
      <c r="H715" s="789"/>
      <c r="I715" s="90"/>
      <c r="J715" s="90"/>
      <c r="L715" s="13"/>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219"/>
    </row>
    <row r="716" spans="5:36">
      <c r="E716" s="90"/>
      <c r="F716" s="90"/>
      <c r="G716" s="777"/>
      <c r="H716" s="789"/>
      <c r="I716" s="90"/>
      <c r="J716" s="90"/>
      <c r="L716" s="13"/>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219"/>
    </row>
    <row r="717" spans="5:36">
      <c r="E717" s="90"/>
      <c r="F717" s="90"/>
      <c r="G717" s="777"/>
      <c r="H717" s="789"/>
      <c r="I717" s="90"/>
      <c r="J717" s="90"/>
      <c r="L717" s="13"/>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219"/>
    </row>
    <row r="718" spans="5:36">
      <c r="E718" s="90"/>
      <c r="F718" s="90"/>
      <c r="G718" s="777"/>
      <c r="H718" s="789"/>
      <c r="I718" s="90"/>
      <c r="J718" s="90"/>
      <c r="L718" s="13"/>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219"/>
    </row>
    <row r="719" spans="5:36">
      <c r="E719" s="90"/>
      <c r="F719" s="90"/>
      <c r="G719" s="777"/>
      <c r="H719" s="789"/>
      <c r="I719" s="90"/>
      <c r="J719" s="90"/>
      <c r="L719" s="13"/>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219"/>
    </row>
    <row r="720" spans="5:36">
      <c r="E720" s="90"/>
      <c r="F720" s="90"/>
      <c r="G720" s="777"/>
      <c r="H720" s="789"/>
      <c r="I720" s="90"/>
      <c r="J720" s="90"/>
      <c r="L720" s="13"/>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219"/>
    </row>
    <row r="721" spans="5:36">
      <c r="E721" s="90"/>
      <c r="F721" s="90"/>
      <c r="G721" s="777"/>
      <c r="H721" s="789"/>
      <c r="I721" s="90"/>
      <c r="J721" s="90"/>
      <c r="L721" s="13"/>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219"/>
    </row>
    <row r="722" spans="5:36">
      <c r="E722" s="90"/>
      <c r="F722" s="90"/>
      <c r="G722" s="777"/>
      <c r="H722" s="789"/>
      <c r="I722" s="90"/>
      <c r="J722" s="90"/>
      <c r="L722" s="13"/>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219"/>
    </row>
    <row r="723" spans="5:36">
      <c r="E723" s="90"/>
      <c r="F723" s="90"/>
      <c r="G723" s="777"/>
      <c r="H723" s="789"/>
      <c r="I723" s="90"/>
      <c r="J723" s="90"/>
      <c r="L723" s="13"/>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219"/>
    </row>
    <row r="724" spans="5:36">
      <c r="E724" s="90"/>
      <c r="F724" s="90"/>
      <c r="G724" s="777"/>
      <c r="H724" s="789"/>
      <c r="I724" s="90"/>
      <c r="J724" s="90"/>
      <c r="L724" s="13"/>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219"/>
    </row>
    <row r="725" spans="5:36">
      <c r="E725" s="90"/>
      <c r="F725" s="90"/>
      <c r="G725" s="777"/>
      <c r="H725" s="789"/>
      <c r="I725" s="90"/>
      <c r="J725" s="90"/>
      <c r="L725" s="13"/>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219"/>
    </row>
    <row r="726" spans="5:36">
      <c r="E726" s="90"/>
      <c r="F726" s="90"/>
      <c r="G726" s="777"/>
      <c r="H726" s="789"/>
      <c r="I726" s="90"/>
      <c r="J726" s="90"/>
      <c r="L726" s="13"/>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219"/>
    </row>
    <row r="727" spans="5:36">
      <c r="E727" s="90"/>
      <c r="F727" s="90"/>
      <c r="G727" s="777"/>
      <c r="H727" s="789"/>
      <c r="I727" s="90"/>
      <c r="J727" s="90"/>
      <c r="L727" s="13"/>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219"/>
    </row>
    <row r="728" spans="5:36">
      <c r="E728" s="90"/>
      <c r="F728" s="90"/>
      <c r="G728" s="777"/>
      <c r="H728" s="789"/>
      <c r="I728" s="90"/>
      <c r="J728" s="90"/>
      <c r="L728" s="13"/>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219"/>
    </row>
    <row r="729" spans="5:36">
      <c r="E729" s="90"/>
      <c r="F729" s="90"/>
      <c r="G729" s="777"/>
      <c r="H729" s="789"/>
      <c r="I729" s="90"/>
      <c r="J729" s="90"/>
      <c r="L729" s="13"/>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219"/>
    </row>
    <row r="730" spans="5:36">
      <c r="E730" s="90"/>
      <c r="F730" s="90"/>
      <c r="G730" s="777"/>
      <c r="H730" s="789"/>
      <c r="I730" s="90"/>
      <c r="J730" s="90"/>
      <c r="L730" s="13"/>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219"/>
    </row>
    <row r="731" spans="5:36">
      <c r="E731" s="90"/>
      <c r="F731" s="90"/>
      <c r="G731" s="777"/>
      <c r="H731" s="789"/>
      <c r="I731" s="90"/>
      <c r="J731" s="90"/>
      <c r="L731" s="13"/>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219"/>
    </row>
    <row r="732" spans="5:36">
      <c r="E732" s="90"/>
      <c r="F732" s="90"/>
      <c r="G732" s="777"/>
      <c r="H732" s="789"/>
      <c r="I732" s="90"/>
      <c r="J732" s="90"/>
      <c r="L732" s="13"/>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219"/>
    </row>
    <row r="733" spans="5:36">
      <c r="E733" s="90"/>
      <c r="F733" s="90"/>
      <c r="G733" s="777"/>
      <c r="H733" s="789"/>
      <c r="I733" s="90"/>
      <c r="J733" s="90"/>
      <c r="L733" s="13"/>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219"/>
    </row>
    <row r="734" spans="5:36">
      <c r="E734" s="90"/>
      <c r="F734" s="90"/>
      <c r="G734" s="777"/>
      <c r="H734" s="789"/>
      <c r="I734" s="90"/>
      <c r="J734" s="90"/>
      <c r="L734" s="13"/>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219"/>
    </row>
    <row r="735" spans="5:36">
      <c r="E735" s="90"/>
      <c r="F735" s="90"/>
      <c r="G735" s="777"/>
      <c r="H735" s="789"/>
      <c r="I735" s="90"/>
      <c r="J735" s="90"/>
      <c r="L735" s="13"/>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219"/>
    </row>
    <row r="736" spans="5:36">
      <c r="E736" s="90"/>
      <c r="F736" s="90"/>
      <c r="G736" s="777"/>
      <c r="H736" s="789"/>
      <c r="I736" s="90"/>
      <c r="J736" s="90"/>
      <c r="L736" s="13"/>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219"/>
    </row>
    <row r="737" spans="5:36">
      <c r="E737" s="90"/>
      <c r="F737" s="90"/>
      <c r="G737" s="777"/>
      <c r="H737" s="789"/>
      <c r="I737" s="90"/>
      <c r="J737" s="90"/>
      <c r="L737" s="13"/>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219"/>
    </row>
    <row r="738" spans="5:36">
      <c r="E738" s="90"/>
      <c r="F738" s="90"/>
      <c r="G738" s="777"/>
      <c r="H738" s="789"/>
      <c r="I738" s="90"/>
      <c r="J738" s="90"/>
      <c r="L738" s="13"/>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219"/>
    </row>
    <row r="739" spans="5:36">
      <c r="E739" s="90"/>
      <c r="F739" s="90"/>
      <c r="G739" s="777"/>
      <c r="H739" s="789"/>
      <c r="I739" s="90"/>
      <c r="J739" s="90"/>
      <c r="L739" s="13"/>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219"/>
    </row>
    <row r="740" spans="5:36">
      <c r="E740" s="90"/>
      <c r="F740" s="90"/>
      <c r="G740" s="777"/>
      <c r="H740" s="789"/>
      <c r="I740" s="90"/>
      <c r="J740" s="90"/>
      <c r="L740" s="13"/>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219"/>
    </row>
    <row r="741" spans="5:36">
      <c r="E741" s="90"/>
      <c r="F741" s="90"/>
      <c r="G741" s="777"/>
      <c r="H741" s="789"/>
      <c r="I741" s="90"/>
      <c r="J741" s="90"/>
      <c r="L741" s="13"/>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219"/>
    </row>
    <row r="742" spans="5:36">
      <c r="E742" s="90"/>
      <c r="F742" s="90"/>
      <c r="G742" s="777"/>
      <c r="H742" s="789"/>
      <c r="I742" s="90"/>
      <c r="J742" s="90"/>
      <c r="L742" s="13"/>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219"/>
    </row>
    <row r="743" spans="5:36">
      <c r="E743" s="90"/>
      <c r="F743" s="90"/>
      <c r="G743" s="777"/>
      <c r="H743" s="789"/>
      <c r="I743" s="90"/>
      <c r="J743" s="90"/>
      <c r="L743" s="13"/>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219"/>
    </row>
    <row r="744" spans="5:36">
      <c r="E744" s="90"/>
      <c r="F744" s="90"/>
      <c r="G744" s="777"/>
      <c r="H744" s="789"/>
      <c r="I744" s="90"/>
      <c r="J744" s="90"/>
      <c r="L744" s="13"/>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219"/>
    </row>
    <row r="745" spans="5:36">
      <c r="E745" s="90"/>
      <c r="F745" s="90"/>
      <c r="G745" s="777"/>
      <c r="H745" s="789"/>
      <c r="I745" s="90"/>
      <c r="J745" s="90"/>
      <c r="L745" s="13"/>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219"/>
    </row>
    <row r="746" spans="5:36">
      <c r="E746" s="90"/>
      <c r="F746" s="90"/>
      <c r="G746" s="777"/>
      <c r="H746" s="789"/>
      <c r="I746" s="90"/>
      <c r="J746" s="90"/>
      <c r="L746" s="13"/>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219"/>
    </row>
    <row r="747" spans="5:36">
      <c r="E747" s="90"/>
      <c r="F747" s="90"/>
      <c r="G747" s="777"/>
      <c r="H747" s="789"/>
      <c r="I747" s="90"/>
      <c r="J747" s="90"/>
      <c r="L747" s="13"/>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219"/>
    </row>
    <row r="748" spans="5:36">
      <c r="E748" s="90"/>
      <c r="F748" s="90"/>
      <c r="G748" s="777"/>
      <c r="H748" s="789"/>
      <c r="I748" s="90"/>
      <c r="J748" s="90"/>
      <c r="L748" s="13"/>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219"/>
    </row>
    <row r="749" spans="5:36">
      <c r="E749" s="90"/>
      <c r="F749" s="90"/>
      <c r="G749" s="777"/>
      <c r="H749" s="789"/>
      <c r="I749" s="90"/>
      <c r="J749" s="90"/>
      <c r="L749" s="13"/>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219"/>
    </row>
    <row r="750" spans="5:36">
      <c r="E750" s="90"/>
      <c r="F750" s="90"/>
      <c r="G750" s="777"/>
      <c r="H750" s="789"/>
      <c r="I750" s="90"/>
      <c r="J750" s="90"/>
      <c r="L750" s="13"/>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219"/>
    </row>
    <row r="751" spans="5:36">
      <c r="E751" s="90"/>
      <c r="F751" s="90"/>
      <c r="G751" s="777"/>
      <c r="H751" s="789"/>
      <c r="I751" s="90"/>
      <c r="J751" s="90"/>
      <c r="L751" s="13"/>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219"/>
    </row>
    <row r="752" spans="5:36">
      <c r="E752" s="90"/>
      <c r="F752" s="90"/>
      <c r="G752" s="777"/>
      <c r="H752" s="789"/>
      <c r="I752" s="90"/>
      <c r="J752" s="90"/>
      <c r="L752" s="13"/>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219"/>
    </row>
    <row r="753" spans="5:36">
      <c r="E753" s="90"/>
      <c r="F753" s="90"/>
      <c r="G753" s="777"/>
      <c r="H753" s="789"/>
      <c r="I753" s="90"/>
      <c r="J753" s="90"/>
      <c r="L753" s="13"/>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219"/>
    </row>
    <row r="754" spans="5:36">
      <c r="E754" s="90"/>
      <c r="F754" s="90"/>
      <c r="G754" s="777"/>
      <c r="H754" s="789"/>
      <c r="I754" s="90"/>
      <c r="J754" s="90"/>
      <c r="L754" s="13"/>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219"/>
    </row>
    <row r="755" spans="5:36">
      <c r="E755" s="90"/>
      <c r="F755" s="90"/>
      <c r="G755" s="777"/>
      <c r="H755" s="789"/>
      <c r="I755" s="90"/>
      <c r="J755" s="90"/>
      <c r="L755" s="13"/>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219"/>
    </row>
    <row r="756" spans="5:36">
      <c r="E756" s="90"/>
      <c r="F756" s="90"/>
      <c r="G756" s="777"/>
      <c r="H756" s="789"/>
      <c r="I756" s="90"/>
      <c r="J756" s="90"/>
      <c r="L756" s="13"/>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219"/>
    </row>
    <row r="757" spans="5:36">
      <c r="E757" s="90"/>
      <c r="F757" s="90"/>
      <c r="G757" s="777"/>
      <c r="H757" s="789"/>
      <c r="I757" s="90"/>
      <c r="J757" s="90"/>
      <c r="L757" s="13"/>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219"/>
    </row>
    <row r="758" spans="5:36">
      <c r="E758" s="90"/>
      <c r="F758" s="90"/>
      <c r="G758" s="777"/>
      <c r="H758" s="789"/>
      <c r="I758" s="90"/>
      <c r="J758" s="90"/>
      <c r="L758" s="13"/>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219"/>
    </row>
    <row r="759" spans="5:36">
      <c r="E759" s="90"/>
      <c r="F759" s="90"/>
      <c r="G759" s="777"/>
      <c r="H759" s="789"/>
      <c r="I759" s="90"/>
      <c r="J759" s="90"/>
      <c r="L759" s="13"/>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219"/>
    </row>
    <row r="760" spans="5:36">
      <c r="E760" s="90"/>
      <c r="F760" s="90"/>
      <c r="G760" s="777"/>
      <c r="H760" s="789"/>
      <c r="I760" s="90"/>
      <c r="J760" s="90"/>
      <c r="L760" s="13"/>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219"/>
    </row>
    <row r="761" spans="5:36">
      <c r="E761" s="90"/>
      <c r="F761" s="90"/>
      <c r="G761" s="777"/>
      <c r="H761" s="789"/>
      <c r="I761" s="90"/>
      <c r="J761" s="90"/>
      <c r="L761" s="13"/>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219"/>
    </row>
    <row r="762" spans="5:36">
      <c r="E762" s="90"/>
      <c r="F762" s="90"/>
      <c r="G762" s="777"/>
      <c r="H762" s="789"/>
      <c r="I762" s="90"/>
      <c r="J762" s="90"/>
      <c r="L762" s="13"/>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219"/>
    </row>
    <row r="763" spans="5:36">
      <c r="E763" s="90"/>
      <c r="F763" s="90"/>
      <c r="G763" s="777"/>
      <c r="H763" s="789"/>
      <c r="I763" s="90"/>
      <c r="J763" s="90"/>
      <c r="L763" s="13"/>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219"/>
    </row>
    <row r="764" spans="5:36">
      <c r="E764" s="90"/>
      <c r="F764" s="90"/>
      <c r="G764" s="777"/>
      <c r="H764" s="789"/>
      <c r="I764" s="90"/>
      <c r="J764" s="90"/>
      <c r="L764" s="13"/>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219"/>
    </row>
    <row r="765" spans="5:36">
      <c r="E765" s="90"/>
      <c r="F765" s="90"/>
      <c r="G765" s="777"/>
      <c r="H765" s="789"/>
      <c r="I765" s="90"/>
      <c r="J765" s="90"/>
      <c r="L765" s="13"/>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219"/>
    </row>
    <row r="766" spans="5:36">
      <c r="E766" s="90"/>
      <c r="F766" s="90"/>
      <c r="G766" s="777"/>
      <c r="H766" s="789"/>
      <c r="I766" s="90"/>
      <c r="J766" s="90"/>
      <c r="L766" s="13"/>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219"/>
    </row>
    <row r="767" spans="5:36">
      <c r="E767" s="90"/>
      <c r="F767" s="90"/>
      <c r="G767" s="777"/>
      <c r="H767" s="789"/>
      <c r="I767" s="90"/>
      <c r="J767" s="90"/>
      <c r="L767" s="13"/>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219"/>
    </row>
    <row r="768" spans="5:36">
      <c r="E768" s="90"/>
      <c r="F768" s="90"/>
      <c r="G768" s="777"/>
      <c r="H768" s="789"/>
      <c r="I768" s="90"/>
      <c r="J768" s="90"/>
      <c r="L768" s="13"/>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219"/>
    </row>
    <row r="769" spans="5:36">
      <c r="E769" s="90"/>
      <c r="F769" s="90"/>
      <c r="G769" s="777"/>
      <c r="H769" s="789"/>
      <c r="I769" s="90"/>
      <c r="J769" s="90"/>
      <c r="L769" s="13"/>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219"/>
    </row>
    <row r="770" spans="5:36">
      <c r="E770" s="90"/>
      <c r="F770" s="90"/>
      <c r="G770" s="777"/>
      <c r="H770" s="789"/>
      <c r="I770" s="90"/>
      <c r="J770" s="90"/>
      <c r="L770" s="13"/>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219"/>
    </row>
    <row r="771" spans="5:36">
      <c r="E771" s="90"/>
      <c r="F771" s="90"/>
      <c r="G771" s="777"/>
      <c r="H771" s="789"/>
      <c r="I771" s="90"/>
      <c r="J771" s="90"/>
      <c r="L771" s="13"/>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219"/>
    </row>
    <row r="772" spans="5:36">
      <c r="E772" s="90"/>
      <c r="F772" s="90"/>
      <c r="G772" s="777"/>
      <c r="H772" s="789"/>
      <c r="I772" s="90"/>
      <c r="J772" s="90"/>
      <c r="L772" s="13"/>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219"/>
    </row>
    <row r="773" spans="5:36">
      <c r="E773" s="90"/>
      <c r="F773" s="90"/>
      <c r="G773" s="777"/>
      <c r="H773" s="789"/>
      <c r="I773" s="90"/>
      <c r="J773" s="90"/>
      <c r="L773" s="13"/>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219"/>
    </row>
    <row r="774" spans="5:36">
      <c r="E774" s="90"/>
      <c r="F774" s="90"/>
      <c r="G774" s="777"/>
      <c r="H774" s="789"/>
      <c r="I774" s="90"/>
      <c r="J774" s="90"/>
      <c r="L774" s="13"/>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219"/>
    </row>
    <row r="775" spans="5:36">
      <c r="E775" s="90"/>
      <c r="F775" s="90"/>
      <c r="G775" s="777"/>
      <c r="H775" s="789"/>
      <c r="I775" s="90"/>
      <c r="J775" s="90"/>
      <c r="L775" s="13"/>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219"/>
    </row>
    <row r="776" spans="5:36">
      <c r="E776" s="90"/>
      <c r="F776" s="90"/>
      <c r="G776" s="777"/>
      <c r="H776" s="789"/>
      <c r="I776" s="90"/>
      <c r="J776" s="90"/>
      <c r="L776" s="13"/>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219"/>
    </row>
    <row r="777" spans="5:36">
      <c r="E777" s="90"/>
      <c r="F777" s="90"/>
      <c r="G777" s="777"/>
      <c r="H777" s="789"/>
      <c r="I777" s="90"/>
      <c r="J777" s="90"/>
      <c r="L777" s="13"/>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219"/>
    </row>
    <row r="778" spans="5:36">
      <c r="E778" s="90"/>
      <c r="F778" s="90"/>
      <c r="G778" s="777"/>
      <c r="H778" s="789"/>
      <c r="I778" s="90"/>
      <c r="J778" s="90"/>
      <c r="L778" s="13"/>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219"/>
    </row>
    <row r="779" spans="5:36">
      <c r="E779" s="90"/>
      <c r="F779" s="90"/>
      <c r="G779" s="777"/>
      <c r="H779" s="789"/>
      <c r="I779" s="90"/>
      <c r="J779" s="90"/>
      <c r="L779" s="13"/>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219"/>
    </row>
    <row r="780" spans="5:36">
      <c r="E780" s="90"/>
      <c r="F780" s="90"/>
      <c r="G780" s="777"/>
      <c r="H780" s="789"/>
      <c r="I780" s="90"/>
      <c r="J780" s="90"/>
      <c r="L780" s="13"/>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219"/>
    </row>
    <row r="781" spans="5:36">
      <c r="E781" s="90"/>
      <c r="F781" s="90"/>
      <c r="G781" s="777"/>
      <c r="H781" s="789"/>
      <c r="I781" s="90"/>
      <c r="J781" s="90"/>
      <c r="L781" s="13"/>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219"/>
    </row>
    <row r="782" spans="5:36">
      <c r="E782" s="90"/>
      <c r="F782" s="90"/>
      <c r="G782" s="777"/>
      <c r="H782" s="789"/>
      <c r="I782" s="90"/>
      <c r="J782" s="90"/>
      <c r="L782" s="13"/>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219"/>
    </row>
    <row r="783" spans="5:36">
      <c r="E783" s="90"/>
      <c r="F783" s="90"/>
      <c r="G783" s="777"/>
      <c r="H783" s="789"/>
      <c r="I783" s="90"/>
      <c r="J783" s="90"/>
      <c r="L783" s="13"/>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219"/>
    </row>
    <row r="784" spans="5:36">
      <c r="E784" s="90"/>
      <c r="F784" s="90"/>
      <c r="G784" s="777"/>
      <c r="H784" s="789"/>
      <c r="I784" s="90"/>
      <c r="J784" s="90"/>
      <c r="L784" s="13"/>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219"/>
    </row>
    <row r="785" spans="5:36">
      <c r="E785" s="90"/>
      <c r="F785" s="90"/>
      <c r="G785" s="777"/>
      <c r="H785" s="789"/>
      <c r="I785" s="90"/>
      <c r="J785" s="90"/>
      <c r="L785" s="13"/>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219"/>
    </row>
    <row r="786" spans="5:36">
      <c r="E786" s="90"/>
      <c r="F786" s="90"/>
      <c r="G786" s="777"/>
      <c r="H786" s="789"/>
      <c r="I786" s="90"/>
      <c r="J786" s="90"/>
      <c r="L786" s="13"/>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219"/>
    </row>
    <row r="787" spans="5:36">
      <c r="E787" s="90"/>
      <c r="F787" s="90"/>
      <c r="G787" s="777"/>
      <c r="H787" s="789"/>
      <c r="I787" s="90"/>
      <c r="J787" s="90"/>
      <c r="L787" s="13"/>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219"/>
    </row>
    <row r="788" spans="5:36">
      <c r="E788" s="90"/>
      <c r="F788" s="90"/>
      <c r="G788" s="777"/>
      <c r="H788" s="789"/>
      <c r="I788" s="90"/>
      <c r="J788" s="90"/>
      <c r="L788" s="13"/>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219"/>
    </row>
    <row r="789" spans="5:36">
      <c r="E789" s="90"/>
      <c r="F789" s="90"/>
      <c r="G789" s="777"/>
      <c r="H789" s="789"/>
      <c r="I789" s="90"/>
      <c r="J789" s="90"/>
      <c r="L789" s="13"/>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219"/>
    </row>
    <row r="790" spans="5:36">
      <c r="E790" s="90"/>
      <c r="F790" s="90"/>
      <c r="G790" s="777"/>
      <c r="H790" s="789"/>
      <c r="I790" s="90"/>
      <c r="J790" s="90"/>
      <c r="L790" s="13"/>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219"/>
    </row>
    <row r="791" spans="5:36">
      <c r="E791" s="90"/>
      <c r="F791" s="90"/>
      <c r="G791" s="777"/>
      <c r="H791" s="789"/>
      <c r="I791" s="90"/>
      <c r="J791" s="90"/>
      <c r="L791" s="13"/>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219"/>
    </row>
    <row r="792" spans="5:36">
      <c r="E792" s="90"/>
      <c r="F792" s="90"/>
      <c r="G792" s="777"/>
      <c r="H792" s="789"/>
      <c r="I792" s="90"/>
      <c r="J792" s="90"/>
      <c r="L792" s="13"/>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219"/>
    </row>
    <row r="793" spans="5:36">
      <c r="E793" s="90"/>
      <c r="F793" s="90"/>
      <c r="G793" s="777"/>
      <c r="H793" s="789"/>
      <c r="I793" s="90"/>
      <c r="J793" s="90"/>
      <c r="L793" s="13"/>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219"/>
    </row>
    <row r="794" spans="5:36">
      <c r="E794" s="90"/>
      <c r="F794" s="90"/>
      <c r="G794" s="777"/>
      <c r="H794" s="789"/>
      <c r="I794" s="90"/>
      <c r="J794" s="90"/>
      <c r="L794" s="13"/>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219"/>
    </row>
    <row r="795" spans="5:36">
      <c r="E795" s="90"/>
      <c r="F795" s="90"/>
      <c r="G795" s="777"/>
      <c r="H795" s="789"/>
      <c r="I795" s="90"/>
      <c r="J795" s="90"/>
      <c r="L795" s="13"/>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219"/>
    </row>
    <row r="796" spans="5:36">
      <c r="E796" s="90"/>
      <c r="F796" s="90"/>
      <c r="G796" s="777"/>
      <c r="H796" s="789"/>
      <c r="I796" s="90"/>
      <c r="J796" s="90"/>
      <c r="L796" s="13"/>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219"/>
    </row>
    <row r="797" spans="5:36">
      <c r="E797" s="90"/>
      <c r="F797" s="90"/>
      <c r="G797" s="777"/>
      <c r="H797" s="789"/>
      <c r="I797" s="90"/>
      <c r="J797" s="90"/>
      <c r="L797" s="13"/>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219"/>
    </row>
    <row r="798" spans="5:36">
      <c r="E798" s="90"/>
      <c r="F798" s="90"/>
      <c r="G798" s="777"/>
      <c r="H798" s="789"/>
      <c r="I798" s="90"/>
      <c r="J798" s="90"/>
      <c r="L798" s="13"/>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219"/>
    </row>
    <row r="799" spans="5:36">
      <c r="E799" s="90"/>
      <c r="F799" s="90"/>
      <c r="G799" s="777"/>
      <c r="H799" s="789"/>
      <c r="I799" s="90"/>
      <c r="J799" s="90"/>
      <c r="L799" s="13"/>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219"/>
    </row>
    <row r="800" spans="5:36">
      <c r="E800" s="90"/>
      <c r="F800" s="90"/>
      <c r="G800" s="777"/>
      <c r="H800" s="789"/>
      <c r="I800" s="90"/>
      <c r="J800" s="90"/>
      <c r="L800" s="13"/>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219"/>
    </row>
    <row r="801" spans="5:36">
      <c r="E801" s="90"/>
      <c r="F801" s="90"/>
      <c r="G801" s="777"/>
      <c r="H801" s="789"/>
      <c r="I801" s="90"/>
      <c r="J801" s="90"/>
      <c r="L801" s="13"/>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219"/>
    </row>
    <row r="802" spans="5:36">
      <c r="E802" s="90"/>
      <c r="F802" s="90"/>
      <c r="G802" s="777"/>
      <c r="H802" s="789"/>
      <c r="I802" s="90"/>
      <c r="J802" s="90"/>
      <c r="L802" s="13"/>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219"/>
    </row>
    <row r="803" spans="5:36">
      <c r="E803" s="90"/>
      <c r="F803" s="90"/>
      <c r="G803" s="777"/>
      <c r="H803" s="789"/>
      <c r="I803" s="90"/>
      <c r="J803" s="90"/>
      <c r="L803" s="13"/>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219"/>
    </row>
    <row r="804" spans="5:36">
      <c r="E804" s="90"/>
      <c r="F804" s="90"/>
      <c r="G804" s="777"/>
      <c r="H804" s="789"/>
      <c r="I804" s="90"/>
      <c r="J804" s="90"/>
      <c r="L804" s="13"/>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219"/>
    </row>
    <row r="805" spans="5:36">
      <c r="E805" s="90"/>
      <c r="F805" s="90"/>
      <c r="G805" s="777"/>
      <c r="H805" s="789"/>
      <c r="I805" s="90"/>
      <c r="J805" s="90"/>
      <c r="L805" s="13"/>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219"/>
    </row>
    <row r="806" spans="5:36">
      <c r="E806" s="90"/>
      <c r="F806" s="90"/>
      <c r="G806" s="777"/>
      <c r="H806" s="789"/>
      <c r="I806" s="90"/>
      <c r="J806" s="90"/>
      <c r="L806" s="13"/>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219"/>
    </row>
    <row r="807" spans="5:36">
      <c r="E807" s="90"/>
      <c r="F807" s="90"/>
      <c r="G807" s="777"/>
      <c r="H807" s="789"/>
      <c r="I807" s="90"/>
      <c r="J807" s="90"/>
      <c r="L807" s="13"/>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219"/>
    </row>
    <row r="808" spans="5:36">
      <c r="E808" s="90"/>
      <c r="F808" s="90"/>
      <c r="G808" s="777"/>
      <c r="H808" s="789"/>
      <c r="I808" s="90"/>
      <c r="J808" s="90"/>
      <c r="L808" s="13"/>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219"/>
    </row>
    <row r="809" spans="5:36">
      <c r="E809" s="90"/>
      <c r="F809" s="90"/>
      <c r="G809" s="777"/>
      <c r="H809" s="789"/>
      <c r="I809" s="90"/>
      <c r="J809" s="90"/>
      <c r="L809" s="13"/>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219"/>
    </row>
    <row r="810" spans="5:36">
      <c r="E810" s="90"/>
      <c r="F810" s="90"/>
      <c r="G810" s="777"/>
      <c r="H810" s="789"/>
      <c r="I810" s="90"/>
      <c r="J810" s="90"/>
      <c r="L810" s="13"/>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219"/>
    </row>
    <row r="811" spans="5:36">
      <c r="E811" s="90"/>
      <c r="F811" s="90"/>
      <c r="G811" s="777"/>
      <c r="H811" s="789"/>
      <c r="I811" s="90"/>
      <c r="J811" s="90"/>
      <c r="L811" s="13"/>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219"/>
    </row>
    <row r="812" spans="5:36">
      <c r="E812" s="90"/>
      <c r="F812" s="90"/>
      <c r="G812" s="777"/>
      <c r="H812" s="789"/>
      <c r="I812" s="90"/>
      <c r="J812" s="90"/>
      <c r="L812" s="13"/>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219"/>
    </row>
    <row r="813" spans="5:36">
      <c r="E813" s="90"/>
      <c r="F813" s="90"/>
      <c r="G813" s="777"/>
      <c r="H813" s="789"/>
      <c r="I813" s="90"/>
      <c r="J813" s="90"/>
      <c r="L813" s="13"/>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219"/>
    </row>
    <row r="814" spans="5:36">
      <c r="E814" s="90"/>
      <c r="F814" s="90"/>
      <c r="G814" s="777"/>
      <c r="H814" s="789"/>
      <c r="I814" s="90"/>
      <c r="J814" s="90"/>
      <c r="L814" s="13"/>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219"/>
    </row>
    <row r="815" spans="5:36">
      <c r="E815" s="90"/>
      <c r="F815" s="90"/>
      <c r="G815" s="777"/>
      <c r="H815" s="789"/>
      <c r="I815" s="90"/>
      <c r="J815" s="90"/>
      <c r="L815" s="13"/>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219"/>
    </row>
    <row r="816" spans="5:36">
      <c r="E816" s="90"/>
      <c r="F816" s="90"/>
      <c r="G816" s="777"/>
      <c r="H816" s="789"/>
      <c r="I816" s="90"/>
      <c r="J816" s="90"/>
      <c r="L816" s="13"/>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219"/>
    </row>
    <row r="817" spans="5:36">
      <c r="E817" s="90"/>
      <c r="F817" s="90"/>
      <c r="G817" s="777"/>
      <c r="H817" s="789"/>
      <c r="I817" s="90"/>
      <c r="J817" s="90"/>
      <c r="L817" s="13"/>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219"/>
    </row>
    <row r="818" spans="5:36">
      <c r="E818" s="90"/>
      <c r="F818" s="90"/>
      <c r="G818" s="777"/>
      <c r="H818" s="789"/>
      <c r="I818" s="90"/>
      <c r="J818" s="90"/>
      <c r="L818" s="13"/>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219"/>
    </row>
    <row r="819" spans="5:36">
      <c r="E819" s="90"/>
      <c r="F819" s="90"/>
      <c r="G819" s="777"/>
      <c r="H819" s="789"/>
      <c r="I819" s="90"/>
      <c r="J819" s="90"/>
      <c r="L819" s="13"/>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219"/>
    </row>
    <row r="820" spans="5:36">
      <c r="E820" s="90"/>
      <c r="F820" s="90"/>
      <c r="G820" s="777"/>
      <c r="H820" s="789"/>
      <c r="I820" s="90"/>
      <c r="J820" s="90"/>
      <c r="L820" s="13"/>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219"/>
    </row>
    <row r="821" spans="5:36">
      <c r="E821" s="90"/>
      <c r="F821" s="90"/>
      <c r="G821" s="777"/>
      <c r="H821" s="789"/>
      <c r="I821" s="90"/>
      <c r="J821" s="90"/>
      <c r="L821" s="13"/>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219"/>
    </row>
    <row r="822" spans="5:36">
      <c r="E822" s="90"/>
      <c r="F822" s="90"/>
      <c r="G822" s="777"/>
      <c r="H822" s="789"/>
      <c r="I822" s="90"/>
      <c r="J822" s="90"/>
      <c r="L822" s="13"/>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219"/>
    </row>
    <row r="823" spans="5:36">
      <c r="E823" s="90"/>
      <c r="F823" s="90"/>
      <c r="G823" s="777"/>
      <c r="H823" s="789"/>
      <c r="I823" s="90"/>
      <c r="J823" s="90"/>
      <c r="L823" s="13"/>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219"/>
    </row>
    <row r="824" spans="5:36">
      <c r="E824" s="90"/>
      <c r="F824" s="90"/>
      <c r="G824" s="777"/>
      <c r="H824" s="789"/>
      <c r="I824" s="90"/>
      <c r="J824" s="90"/>
      <c r="L824" s="13"/>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219"/>
    </row>
    <row r="825" spans="5:36">
      <c r="E825" s="90"/>
      <c r="F825" s="90"/>
      <c r="G825" s="777"/>
      <c r="H825" s="789"/>
      <c r="I825" s="90"/>
      <c r="J825" s="90"/>
      <c r="L825" s="13"/>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219"/>
    </row>
    <row r="826" spans="5:36">
      <c r="E826" s="90"/>
      <c r="F826" s="90"/>
      <c r="G826" s="777"/>
      <c r="H826" s="789"/>
      <c r="I826" s="90"/>
      <c r="J826" s="90"/>
      <c r="L826" s="13"/>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219"/>
    </row>
    <row r="827" spans="5:36">
      <c r="E827" s="90"/>
      <c r="F827" s="90"/>
      <c r="G827" s="777"/>
      <c r="H827" s="789"/>
      <c r="I827" s="90"/>
      <c r="J827" s="90"/>
      <c r="L827" s="13"/>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219"/>
    </row>
    <row r="828" spans="5:36">
      <c r="E828" s="90"/>
      <c r="F828" s="90"/>
      <c r="G828" s="777"/>
      <c r="H828" s="789"/>
      <c r="I828" s="90"/>
      <c r="J828" s="90"/>
      <c r="L828" s="13"/>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219"/>
    </row>
    <row r="829" spans="5:36">
      <c r="E829" s="90"/>
      <c r="F829" s="90"/>
      <c r="G829" s="777"/>
      <c r="H829" s="789"/>
      <c r="I829" s="90"/>
      <c r="J829" s="90"/>
      <c r="L829" s="13"/>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219"/>
    </row>
    <row r="830" spans="5:36">
      <c r="E830" s="90"/>
      <c r="F830" s="90"/>
      <c r="G830" s="777"/>
      <c r="H830" s="789"/>
      <c r="I830" s="90"/>
      <c r="J830" s="90"/>
      <c r="L830" s="13"/>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219"/>
    </row>
    <row r="831" spans="5:36">
      <c r="E831" s="90"/>
      <c r="F831" s="90"/>
      <c r="G831" s="777"/>
      <c r="H831" s="789"/>
      <c r="I831" s="90"/>
      <c r="J831" s="90"/>
      <c r="L831" s="13"/>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219"/>
    </row>
    <row r="832" spans="5:36">
      <c r="E832" s="90"/>
      <c r="F832" s="90"/>
      <c r="G832" s="777"/>
      <c r="H832" s="789"/>
      <c r="I832" s="90"/>
      <c r="J832" s="90"/>
      <c r="L832" s="13"/>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219"/>
    </row>
    <row r="833" spans="5:36">
      <c r="E833" s="90"/>
      <c r="F833" s="90"/>
      <c r="G833" s="777"/>
      <c r="H833" s="789"/>
      <c r="I833" s="90"/>
      <c r="J833" s="90"/>
      <c r="L833" s="13"/>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219"/>
    </row>
    <row r="834" spans="5:36">
      <c r="E834" s="90"/>
      <c r="F834" s="90"/>
      <c r="G834" s="777"/>
      <c r="H834" s="789"/>
      <c r="I834" s="90"/>
      <c r="J834" s="90"/>
      <c r="L834" s="13"/>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219"/>
    </row>
    <row r="835" spans="5:36">
      <c r="E835" s="90"/>
      <c r="F835" s="90"/>
      <c r="G835" s="777"/>
      <c r="H835" s="789"/>
      <c r="I835" s="90"/>
      <c r="J835" s="90"/>
      <c r="L835" s="13"/>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219"/>
    </row>
    <row r="836" spans="5:36">
      <c r="E836" s="90"/>
      <c r="F836" s="90"/>
      <c r="G836" s="777"/>
      <c r="H836" s="789"/>
      <c r="I836" s="90"/>
      <c r="J836" s="90"/>
      <c r="L836" s="13"/>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219"/>
    </row>
    <row r="837" spans="5:36">
      <c r="E837" s="90"/>
      <c r="F837" s="90"/>
      <c r="G837" s="777"/>
      <c r="H837" s="789"/>
      <c r="I837" s="90"/>
      <c r="J837" s="90"/>
      <c r="L837" s="13"/>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219"/>
    </row>
    <row r="838" spans="5:36">
      <c r="E838" s="90"/>
      <c r="F838" s="90"/>
      <c r="G838" s="777"/>
      <c r="H838" s="789"/>
      <c r="I838" s="90"/>
      <c r="J838" s="90"/>
      <c r="L838" s="13"/>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219"/>
    </row>
    <row r="839" spans="5:36">
      <c r="E839" s="90"/>
      <c r="F839" s="90"/>
      <c r="G839" s="777"/>
      <c r="H839" s="789"/>
      <c r="I839" s="90"/>
      <c r="J839" s="90"/>
      <c r="L839" s="13"/>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219"/>
    </row>
    <row r="840" spans="5:36">
      <c r="E840" s="90"/>
      <c r="F840" s="90"/>
      <c r="G840" s="777"/>
      <c r="H840" s="789"/>
      <c r="I840" s="90"/>
      <c r="J840" s="90"/>
      <c r="L840" s="13"/>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219"/>
    </row>
    <row r="841" spans="5:36">
      <c r="E841" s="90"/>
      <c r="F841" s="90"/>
      <c r="G841" s="777"/>
      <c r="H841" s="789"/>
      <c r="I841" s="90"/>
      <c r="J841" s="90"/>
      <c r="L841" s="13"/>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219"/>
    </row>
    <row r="842" spans="5:36">
      <c r="E842" s="90"/>
      <c r="F842" s="90"/>
      <c r="G842" s="777"/>
      <c r="H842" s="789"/>
      <c r="I842" s="90"/>
      <c r="J842" s="90"/>
      <c r="L842" s="13"/>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219"/>
    </row>
    <row r="843" spans="5:36">
      <c r="E843" s="90"/>
      <c r="F843" s="90"/>
      <c r="G843" s="777"/>
      <c r="H843" s="789"/>
      <c r="I843" s="90"/>
      <c r="J843" s="90"/>
      <c r="L843" s="13"/>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219"/>
    </row>
    <row r="844" spans="5:36">
      <c r="E844" s="90"/>
      <c r="F844" s="90"/>
      <c r="G844" s="777"/>
      <c r="H844" s="789"/>
      <c r="I844" s="90"/>
      <c r="J844" s="90"/>
      <c r="L844" s="13"/>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219"/>
    </row>
    <row r="845" spans="5:36">
      <c r="E845" s="90"/>
      <c r="F845" s="90"/>
      <c r="G845" s="777"/>
      <c r="H845" s="789"/>
      <c r="I845" s="90"/>
      <c r="J845" s="90"/>
      <c r="L845" s="13"/>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219"/>
    </row>
    <row r="846" spans="5:36">
      <c r="E846" s="90"/>
      <c r="F846" s="90"/>
      <c r="G846" s="777"/>
      <c r="H846" s="789"/>
      <c r="I846" s="90"/>
      <c r="J846" s="90"/>
      <c r="L846" s="13"/>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219"/>
    </row>
    <row r="847" spans="5:36">
      <c r="E847" s="90"/>
      <c r="F847" s="90"/>
      <c r="G847" s="777"/>
      <c r="H847" s="789"/>
      <c r="I847" s="90"/>
      <c r="J847" s="90"/>
      <c r="L847" s="13"/>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219"/>
    </row>
    <row r="848" spans="5:36">
      <c r="E848" s="90"/>
      <c r="F848" s="90"/>
      <c r="G848" s="777"/>
      <c r="H848" s="789"/>
      <c r="I848" s="90"/>
      <c r="J848" s="90"/>
      <c r="L848" s="13"/>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219"/>
    </row>
    <row r="849" spans="5:36">
      <c r="E849" s="90"/>
      <c r="F849" s="90"/>
      <c r="G849" s="777"/>
      <c r="H849" s="789"/>
      <c r="I849" s="90"/>
      <c r="J849" s="90"/>
      <c r="L849" s="13"/>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219"/>
    </row>
    <row r="850" spans="5:36">
      <c r="E850" s="90"/>
      <c r="F850" s="90"/>
      <c r="G850" s="777"/>
      <c r="H850" s="789"/>
      <c r="I850" s="90"/>
      <c r="J850" s="90"/>
      <c r="L850" s="13"/>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219"/>
    </row>
    <row r="851" spans="5:36">
      <c r="E851" s="90"/>
      <c r="F851" s="90"/>
      <c r="G851" s="777"/>
      <c r="H851" s="789"/>
      <c r="I851" s="90"/>
      <c r="J851" s="90"/>
      <c r="L851" s="13"/>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219"/>
    </row>
    <row r="852" spans="5:36">
      <c r="E852" s="90"/>
      <c r="F852" s="90"/>
      <c r="G852" s="777"/>
      <c r="H852" s="789"/>
      <c r="I852" s="90"/>
      <c r="J852" s="90"/>
      <c r="L852" s="13"/>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219"/>
    </row>
    <row r="853" spans="5:36">
      <c r="E853" s="90"/>
      <c r="F853" s="90"/>
      <c r="G853" s="777"/>
      <c r="H853" s="789"/>
      <c r="I853" s="90"/>
      <c r="J853" s="90"/>
      <c r="L853" s="13"/>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219"/>
    </row>
    <row r="854" spans="5:36">
      <c r="E854" s="90"/>
      <c r="F854" s="90"/>
      <c r="G854" s="777"/>
      <c r="H854" s="789"/>
      <c r="I854" s="90"/>
      <c r="J854" s="90"/>
      <c r="L854" s="13"/>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219"/>
    </row>
    <row r="855" spans="5:36">
      <c r="E855" s="90"/>
      <c r="F855" s="90"/>
      <c r="G855" s="777"/>
      <c r="H855" s="789"/>
      <c r="I855" s="90"/>
      <c r="J855" s="90"/>
      <c r="L855" s="13"/>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219"/>
    </row>
    <row r="856" spans="5:36">
      <c r="E856" s="90"/>
      <c r="F856" s="90"/>
      <c r="G856" s="777"/>
      <c r="H856" s="789"/>
      <c r="I856" s="90"/>
      <c r="J856" s="90"/>
      <c r="L856" s="13"/>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219"/>
    </row>
    <row r="857" spans="5:36">
      <c r="E857" s="90"/>
      <c r="F857" s="90"/>
      <c r="G857" s="777"/>
      <c r="H857" s="789"/>
      <c r="I857" s="90"/>
      <c r="J857" s="90"/>
      <c r="L857" s="13"/>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219"/>
    </row>
    <row r="858" spans="5:36">
      <c r="E858" s="90"/>
      <c r="F858" s="90"/>
      <c r="G858" s="777"/>
      <c r="H858" s="789"/>
      <c r="I858" s="90"/>
      <c r="J858" s="90"/>
      <c r="L858" s="13"/>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219"/>
    </row>
    <row r="859" spans="5:36">
      <c r="E859" s="90"/>
      <c r="F859" s="90"/>
      <c r="G859" s="777"/>
      <c r="H859" s="789"/>
      <c r="I859" s="90"/>
      <c r="J859" s="90"/>
      <c r="L859" s="13"/>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219"/>
    </row>
    <row r="860" spans="5:36">
      <c r="E860" s="90"/>
      <c r="F860" s="90"/>
      <c r="G860" s="777"/>
      <c r="H860" s="789"/>
      <c r="I860" s="90"/>
      <c r="J860" s="90"/>
      <c r="L860" s="13"/>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219"/>
    </row>
    <row r="861" spans="5:36">
      <c r="E861" s="90"/>
      <c r="F861" s="90"/>
      <c r="G861" s="777"/>
      <c r="H861" s="789"/>
      <c r="I861" s="90"/>
      <c r="J861" s="90"/>
      <c r="L861" s="13"/>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219"/>
    </row>
    <row r="862" spans="5:36">
      <c r="E862" s="90"/>
      <c r="F862" s="90"/>
      <c r="G862" s="777"/>
      <c r="H862" s="789"/>
      <c r="I862" s="90"/>
      <c r="J862" s="90"/>
      <c r="L862" s="13"/>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219"/>
    </row>
    <row r="863" spans="5:36">
      <c r="E863" s="90"/>
      <c r="F863" s="90"/>
      <c r="G863" s="777"/>
      <c r="H863" s="789"/>
      <c r="I863" s="90"/>
      <c r="J863" s="90"/>
      <c r="L863" s="13"/>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219"/>
    </row>
    <row r="864" spans="5:36">
      <c r="E864" s="90"/>
      <c r="F864" s="90"/>
      <c r="G864" s="777"/>
      <c r="H864" s="789"/>
      <c r="I864" s="90"/>
      <c r="J864" s="90"/>
      <c r="L864" s="13"/>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219"/>
    </row>
    <row r="865" spans="5:36">
      <c r="E865" s="90"/>
      <c r="F865" s="90"/>
      <c r="G865" s="777"/>
      <c r="H865" s="789"/>
      <c r="I865" s="90"/>
      <c r="J865" s="90"/>
      <c r="L865" s="13"/>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219"/>
    </row>
    <row r="866" spans="5:36">
      <c r="E866" s="90"/>
      <c r="F866" s="90"/>
      <c r="G866" s="777"/>
      <c r="H866" s="789"/>
      <c r="I866" s="90"/>
      <c r="J866" s="90"/>
      <c r="L866" s="13"/>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219"/>
    </row>
    <row r="867" spans="5:36">
      <c r="E867" s="90"/>
      <c r="F867" s="90"/>
      <c r="G867" s="777"/>
      <c r="H867" s="789"/>
      <c r="I867" s="90"/>
      <c r="J867" s="90"/>
      <c r="L867" s="13"/>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219"/>
    </row>
    <row r="868" spans="5:36">
      <c r="E868" s="90"/>
      <c r="F868" s="90"/>
      <c r="G868" s="777"/>
      <c r="H868" s="789"/>
      <c r="I868" s="90"/>
      <c r="J868" s="90"/>
      <c r="L868" s="13"/>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219"/>
    </row>
    <row r="869" spans="5:36">
      <c r="E869" s="90"/>
      <c r="F869" s="90"/>
      <c r="G869" s="777"/>
      <c r="H869" s="789"/>
      <c r="I869" s="90"/>
      <c r="J869" s="90"/>
      <c r="L869" s="13"/>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219"/>
    </row>
    <row r="870" spans="5:36">
      <c r="E870" s="90"/>
      <c r="F870" s="90"/>
      <c r="G870" s="777"/>
      <c r="H870" s="789"/>
      <c r="I870" s="90"/>
      <c r="J870" s="90"/>
      <c r="L870" s="13"/>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219"/>
    </row>
    <row r="871" spans="5:36">
      <c r="E871" s="90"/>
      <c r="F871" s="90"/>
      <c r="G871" s="777"/>
      <c r="H871" s="789"/>
      <c r="I871" s="90"/>
      <c r="J871" s="90"/>
      <c r="L871" s="13"/>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219"/>
    </row>
    <row r="872" spans="5:36">
      <c r="E872" s="90"/>
      <c r="F872" s="90"/>
      <c r="G872" s="777"/>
      <c r="H872" s="789"/>
      <c r="I872" s="90"/>
      <c r="J872" s="90"/>
      <c r="L872" s="13"/>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219"/>
    </row>
    <row r="873" spans="5:36">
      <c r="E873" s="90"/>
      <c r="F873" s="90"/>
      <c r="G873" s="777"/>
      <c r="H873" s="789"/>
      <c r="I873" s="90"/>
      <c r="J873" s="90"/>
      <c r="L873" s="13"/>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219"/>
    </row>
    <row r="874" spans="5:36">
      <c r="E874" s="90"/>
      <c r="F874" s="90"/>
      <c r="G874" s="777"/>
      <c r="H874" s="789"/>
      <c r="I874" s="90"/>
      <c r="J874" s="90"/>
      <c r="L874" s="13"/>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219"/>
    </row>
    <row r="875" spans="5:36">
      <c r="E875" s="90"/>
      <c r="F875" s="90"/>
      <c r="G875" s="777"/>
      <c r="H875" s="789"/>
      <c r="I875" s="90"/>
      <c r="J875" s="90"/>
      <c r="L875" s="13"/>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219"/>
    </row>
    <row r="876" spans="5:36">
      <c r="E876" s="90"/>
      <c r="F876" s="90"/>
      <c r="G876" s="777"/>
      <c r="H876" s="789"/>
      <c r="I876" s="90"/>
      <c r="J876" s="90"/>
      <c r="L876" s="13"/>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219"/>
    </row>
    <row r="877" spans="5:36">
      <c r="E877" s="90"/>
      <c r="F877" s="90"/>
      <c r="G877" s="777"/>
      <c r="H877" s="789"/>
      <c r="I877" s="90"/>
      <c r="J877" s="90"/>
      <c r="L877" s="13"/>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219"/>
    </row>
    <row r="878" spans="5:36">
      <c r="E878" s="90"/>
      <c r="F878" s="90"/>
      <c r="G878" s="777"/>
      <c r="H878" s="789"/>
      <c r="I878" s="90"/>
      <c r="J878" s="90"/>
      <c r="L878" s="13"/>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219"/>
    </row>
    <row r="879" spans="5:36">
      <c r="E879" s="90"/>
      <c r="F879" s="90"/>
      <c r="G879" s="777"/>
      <c r="H879" s="789"/>
      <c r="I879" s="90"/>
      <c r="J879" s="90"/>
      <c r="L879" s="13"/>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219"/>
    </row>
    <row r="880" spans="5:36">
      <c r="E880" s="90"/>
      <c r="F880" s="90"/>
      <c r="G880" s="777"/>
      <c r="H880" s="789"/>
      <c r="I880" s="90"/>
      <c r="J880" s="90"/>
      <c r="L880" s="13"/>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219"/>
    </row>
    <row r="881" spans="5:36">
      <c r="E881" s="90"/>
      <c r="F881" s="90"/>
      <c r="G881" s="777"/>
      <c r="H881" s="789"/>
      <c r="I881" s="90"/>
      <c r="J881" s="90"/>
      <c r="L881" s="13"/>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219"/>
    </row>
    <row r="882" spans="5:36">
      <c r="E882" s="90"/>
      <c r="F882" s="90"/>
      <c r="G882" s="777"/>
      <c r="H882" s="789"/>
      <c r="I882" s="90"/>
      <c r="J882" s="90"/>
      <c r="L882" s="13"/>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219"/>
    </row>
    <row r="883" spans="5:36">
      <c r="E883" s="90"/>
      <c r="F883" s="90"/>
      <c r="G883" s="777"/>
      <c r="H883" s="789"/>
      <c r="I883" s="90"/>
      <c r="J883" s="90"/>
      <c r="L883" s="13"/>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219"/>
    </row>
    <row r="884" spans="5:36">
      <c r="E884" s="90"/>
      <c r="F884" s="90"/>
      <c r="G884" s="777"/>
      <c r="H884" s="789"/>
      <c r="I884" s="90"/>
      <c r="J884" s="90"/>
      <c r="L884" s="13"/>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219"/>
    </row>
    <row r="885" spans="5:36">
      <c r="E885" s="90"/>
      <c r="F885" s="90"/>
      <c r="G885" s="777"/>
      <c r="H885" s="789"/>
      <c r="I885" s="90"/>
      <c r="J885" s="90"/>
      <c r="L885" s="13"/>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219"/>
    </row>
    <row r="886" spans="5:36">
      <c r="E886" s="90"/>
      <c r="F886" s="90"/>
      <c r="G886" s="777"/>
      <c r="H886" s="789"/>
      <c r="I886" s="90"/>
      <c r="J886" s="90"/>
      <c r="L886" s="13"/>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219"/>
    </row>
    <row r="887" spans="5:36">
      <c r="E887" s="90"/>
      <c r="F887" s="90"/>
      <c r="G887" s="777"/>
      <c r="H887" s="789"/>
      <c r="I887" s="90"/>
      <c r="J887" s="90"/>
      <c r="L887" s="13"/>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219"/>
    </row>
    <row r="888" spans="5:36">
      <c r="E888" s="90"/>
      <c r="F888" s="90"/>
      <c r="G888" s="777"/>
      <c r="H888" s="789"/>
      <c r="I888" s="90"/>
      <c r="J888" s="90"/>
      <c r="L888" s="13"/>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219"/>
    </row>
    <row r="889" spans="5:36">
      <c r="E889" s="90"/>
      <c r="F889" s="90"/>
      <c r="G889" s="777"/>
      <c r="H889" s="789"/>
      <c r="I889" s="90"/>
      <c r="J889" s="90"/>
      <c r="L889" s="13"/>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219"/>
    </row>
    <row r="890" spans="5:36">
      <c r="E890" s="90"/>
      <c r="F890" s="90"/>
      <c r="G890" s="777"/>
      <c r="H890" s="789"/>
      <c r="I890" s="90"/>
      <c r="J890" s="90"/>
      <c r="L890" s="13"/>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219"/>
    </row>
    <row r="891" spans="5:36">
      <c r="E891" s="90"/>
      <c r="F891" s="90"/>
      <c r="G891" s="777"/>
      <c r="H891" s="789"/>
      <c r="I891" s="90"/>
      <c r="J891" s="90"/>
      <c r="L891" s="13"/>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219"/>
    </row>
    <row r="892" spans="5:36">
      <c r="E892" s="90"/>
      <c r="F892" s="90"/>
      <c r="G892" s="777"/>
      <c r="H892" s="789"/>
      <c r="I892" s="90"/>
      <c r="J892" s="90"/>
      <c r="L892" s="13"/>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219"/>
    </row>
    <row r="893" spans="5:36">
      <c r="E893" s="90"/>
      <c r="F893" s="90"/>
      <c r="G893" s="777"/>
      <c r="H893" s="789"/>
      <c r="I893" s="90"/>
      <c r="J893" s="90"/>
      <c r="L893" s="13"/>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219"/>
    </row>
    <row r="894" spans="5:36">
      <c r="E894" s="90"/>
      <c r="F894" s="90"/>
      <c r="G894" s="777"/>
      <c r="H894" s="789"/>
      <c r="I894" s="90"/>
      <c r="J894" s="90"/>
      <c r="L894" s="13"/>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219"/>
    </row>
    <row r="895" spans="5:36">
      <c r="E895" s="90"/>
      <c r="F895" s="90"/>
      <c r="G895" s="777"/>
      <c r="H895" s="789"/>
      <c r="I895" s="90"/>
      <c r="J895" s="90"/>
      <c r="L895" s="13"/>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219"/>
    </row>
    <row r="896" spans="5:36">
      <c r="E896" s="90"/>
      <c r="F896" s="90"/>
      <c r="G896" s="777"/>
      <c r="H896" s="789"/>
      <c r="I896" s="90"/>
      <c r="J896" s="90"/>
      <c r="L896" s="13"/>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219"/>
    </row>
    <row r="897" spans="5:36">
      <c r="E897" s="90"/>
      <c r="F897" s="90"/>
      <c r="G897" s="777"/>
      <c r="H897" s="789"/>
      <c r="I897" s="90"/>
      <c r="J897" s="90"/>
      <c r="L897" s="13"/>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219"/>
    </row>
    <row r="898" spans="5:36">
      <c r="E898" s="90"/>
      <c r="F898" s="90"/>
      <c r="G898" s="777"/>
      <c r="H898" s="789"/>
      <c r="I898" s="90"/>
      <c r="J898" s="90"/>
      <c r="L898" s="13"/>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219"/>
    </row>
    <row r="899" spans="5:36">
      <c r="E899" s="90"/>
      <c r="F899" s="90"/>
      <c r="G899" s="777"/>
      <c r="H899" s="789"/>
      <c r="I899" s="90"/>
      <c r="J899" s="90"/>
      <c r="L899" s="13"/>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219"/>
    </row>
    <row r="900" spans="5:36">
      <c r="E900" s="90"/>
      <c r="F900" s="90"/>
      <c r="G900" s="777"/>
      <c r="H900" s="789"/>
      <c r="I900" s="90"/>
      <c r="J900" s="90"/>
      <c r="L900" s="13"/>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219"/>
    </row>
    <row r="901" spans="5:36">
      <c r="E901" s="90"/>
      <c r="F901" s="90"/>
      <c r="G901" s="777"/>
      <c r="H901" s="789"/>
      <c r="I901" s="90"/>
      <c r="J901" s="90"/>
      <c r="L901" s="13"/>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219"/>
    </row>
    <row r="902" spans="5:36">
      <c r="E902" s="90"/>
      <c r="F902" s="90"/>
      <c r="G902" s="777"/>
      <c r="H902" s="789"/>
      <c r="I902" s="90"/>
      <c r="J902" s="90"/>
      <c r="L902" s="13"/>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219"/>
    </row>
    <row r="903" spans="5:36">
      <c r="E903" s="90"/>
      <c r="F903" s="90"/>
      <c r="G903" s="777"/>
      <c r="H903" s="789"/>
      <c r="I903" s="90"/>
      <c r="J903" s="90"/>
      <c r="L903" s="13"/>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219"/>
    </row>
    <row r="904" spans="5:36">
      <c r="E904" s="90"/>
      <c r="F904" s="90"/>
      <c r="G904" s="777"/>
      <c r="H904" s="789"/>
      <c r="I904" s="90"/>
      <c r="J904" s="90"/>
      <c r="L904" s="13"/>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219"/>
    </row>
    <row r="905" spans="5:36">
      <c r="E905" s="90"/>
      <c r="F905" s="90"/>
      <c r="G905" s="777"/>
      <c r="H905" s="789"/>
      <c r="I905" s="90"/>
      <c r="J905" s="90"/>
      <c r="L905" s="13"/>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219"/>
    </row>
    <row r="906" spans="5:36">
      <c r="E906" s="90"/>
      <c r="F906" s="90"/>
      <c r="G906" s="777"/>
      <c r="H906" s="789"/>
      <c r="I906" s="90"/>
      <c r="J906" s="90"/>
      <c r="L906" s="13"/>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219"/>
    </row>
    <row r="907" spans="5:36">
      <c r="E907" s="90"/>
      <c r="F907" s="90"/>
      <c r="G907" s="777"/>
      <c r="H907" s="789"/>
      <c r="I907" s="90"/>
      <c r="J907" s="90"/>
      <c r="L907" s="13"/>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219"/>
    </row>
    <row r="908" spans="5:36">
      <c r="E908" s="90"/>
      <c r="F908" s="90"/>
      <c r="G908" s="777"/>
      <c r="H908" s="789"/>
      <c r="I908" s="90"/>
      <c r="J908" s="90"/>
      <c r="L908" s="13"/>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219"/>
    </row>
    <row r="909" spans="5:36">
      <c r="E909" s="90"/>
      <c r="F909" s="90"/>
      <c r="G909" s="777"/>
      <c r="H909" s="789"/>
      <c r="I909" s="90"/>
      <c r="J909" s="90"/>
      <c r="L909" s="13"/>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219"/>
    </row>
    <row r="910" spans="5:36">
      <c r="E910" s="90"/>
      <c r="F910" s="90"/>
      <c r="G910" s="777"/>
      <c r="H910" s="789"/>
      <c r="I910" s="90"/>
      <c r="J910" s="90"/>
      <c r="L910" s="13"/>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219"/>
    </row>
    <row r="911" spans="5:36">
      <c r="E911" s="90"/>
      <c r="F911" s="90"/>
      <c r="G911" s="777"/>
      <c r="H911" s="789"/>
      <c r="I911" s="90"/>
      <c r="J911" s="90"/>
      <c r="L911" s="13"/>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219"/>
    </row>
    <row r="912" spans="5:36">
      <c r="E912" s="90"/>
      <c r="F912" s="90"/>
      <c r="G912" s="777"/>
      <c r="H912" s="789"/>
      <c r="I912" s="90"/>
      <c r="J912" s="90"/>
      <c r="L912" s="13"/>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219"/>
    </row>
    <row r="913" spans="5:36">
      <c r="E913" s="90"/>
      <c r="F913" s="90"/>
      <c r="G913" s="777"/>
      <c r="H913" s="789"/>
      <c r="I913" s="90"/>
      <c r="J913" s="90"/>
      <c r="L913" s="13"/>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219"/>
    </row>
    <row r="914" spans="5:36">
      <c r="E914" s="90"/>
      <c r="F914" s="90"/>
      <c r="G914" s="777"/>
      <c r="H914" s="789"/>
      <c r="I914" s="90"/>
      <c r="J914" s="90"/>
      <c r="L914" s="13"/>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219"/>
    </row>
    <row r="915" spans="5:36">
      <c r="E915" s="90"/>
      <c r="F915" s="90"/>
      <c r="G915" s="777"/>
      <c r="H915" s="789"/>
      <c r="I915" s="90"/>
      <c r="J915" s="90"/>
      <c r="L915" s="13"/>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219"/>
    </row>
    <row r="916" spans="5:36">
      <c r="E916" s="90"/>
      <c r="F916" s="90"/>
      <c r="G916" s="777"/>
      <c r="H916" s="789"/>
      <c r="I916" s="90"/>
      <c r="J916" s="90"/>
      <c r="L916" s="13"/>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219"/>
    </row>
    <row r="917" spans="5:36">
      <c r="E917" s="90"/>
      <c r="F917" s="90"/>
      <c r="G917" s="777"/>
      <c r="H917" s="789"/>
      <c r="I917" s="90"/>
      <c r="J917" s="90"/>
      <c r="L917" s="13"/>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219"/>
    </row>
    <row r="918" spans="5:36">
      <c r="E918" s="90"/>
      <c r="F918" s="90"/>
      <c r="G918" s="777"/>
      <c r="H918" s="789"/>
      <c r="I918" s="90"/>
      <c r="J918" s="90"/>
      <c r="L918" s="13"/>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219"/>
    </row>
    <row r="919" spans="5:36">
      <c r="E919" s="90"/>
      <c r="F919" s="90"/>
      <c r="G919" s="777"/>
      <c r="H919" s="789"/>
      <c r="I919" s="90"/>
      <c r="J919" s="90"/>
      <c r="L919" s="13"/>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219"/>
    </row>
    <row r="920" spans="5:36">
      <c r="E920" s="90"/>
      <c r="F920" s="90"/>
      <c r="G920" s="777"/>
      <c r="H920" s="789"/>
      <c r="I920" s="90"/>
      <c r="J920" s="90"/>
      <c r="L920" s="13"/>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219"/>
    </row>
    <row r="921" spans="5:36">
      <c r="E921" s="90"/>
      <c r="F921" s="90"/>
      <c r="G921" s="777"/>
      <c r="H921" s="789"/>
      <c r="I921" s="90"/>
      <c r="J921" s="90"/>
      <c r="L921" s="13"/>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219"/>
    </row>
    <row r="922" spans="5:36">
      <c r="E922" s="90"/>
      <c r="F922" s="90"/>
      <c r="G922" s="777"/>
      <c r="H922" s="789"/>
      <c r="I922" s="90"/>
      <c r="J922" s="90"/>
      <c r="L922" s="13"/>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219"/>
    </row>
    <row r="923" spans="5:36">
      <c r="E923" s="90"/>
      <c r="F923" s="90"/>
      <c r="G923" s="777"/>
      <c r="H923" s="789"/>
      <c r="I923" s="90"/>
      <c r="J923" s="90"/>
      <c r="L923" s="13"/>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219"/>
    </row>
    <row r="924" spans="5:36">
      <c r="E924" s="90"/>
      <c r="F924" s="90"/>
      <c r="G924" s="777"/>
      <c r="H924" s="789"/>
      <c r="I924" s="90"/>
      <c r="J924" s="90"/>
      <c r="L924" s="13"/>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219"/>
    </row>
    <row r="925" spans="5:36">
      <c r="E925" s="90"/>
      <c r="F925" s="90"/>
      <c r="G925" s="777"/>
      <c r="H925" s="789"/>
      <c r="I925" s="90"/>
      <c r="J925" s="90"/>
      <c r="L925" s="13"/>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219"/>
    </row>
    <row r="926" spans="5:36">
      <c r="E926" s="90"/>
      <c r="F926" s="90"/>
      <c r="G926" s="777"/>
      <c r="H926" s="789"/>
      <c r="I926" s="90"/>
      <c r="J926" s="90"/>
      <c r="L926" s="13"/>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219"/>
    </row>
    <row r="927" spans="5:36">
      <c r="E927" s="90"/>
      <c r="F927" s="90"/>
      <c r="G927" s="777"/>
      <c r="H927" s="789"/>
      <c r="I927" s="90"/>
      <c r="J927" s="90"/>
      <c r="L927" s="13"/>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219"/>
    </row>
    <row r="928" spans="5:36">
      <c r="E928" s="90"/>
      <c r="F928" s="90"/>
      <c r="G928" s="777"/>
      <c r="H928" s="789"/>
      <c r="I928" s="90"/>
      <c r="J928" s="90"/>
      <c r="L928" s="13"/>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219"/>
    </row>
    <row r="929" spans="5:36">
      <c r="E929" s="90"/>
      <c r="F929" s="90"/>
      <c r="G929" s="777"/>
      <c r="H929" s="789"/>
      <c r="I929" s="90"/>
      <c r="J929" s="90"/>
      <c r="L929" s="13"/>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219"/>
    </row>
    <row r="930" spans="5:36">
      <c r="E930" s="90"/>
      <c r="F930" s="90"/>
      <c r="G930" s="777"/>
      <c r="H930" s="789"/>
      <c r="I930" s="90"/>
      <c r="J930" s="90"/>
      <c r="L930" s="13"/>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219"/>
    </row>
    <row r="931" spans="5:36">
      <c r="E931" s="90"/>
      <c r="F931" s="90"/>
      <c r="G931" s="777"/>
      <c r="H931" s="789"/>
      <c r="I931" s="90"/>
      <c r="J931" s="90"/>
      <c r="L931" s="13"/>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219"/>
    </row>
    <row r="932" spans="5:36">
      <c r="E932" s="90"/>
      <c r="F932" s="90"/>
      <c r="G932" s="777"/>
      <c r="H932" s="789"/>
      <c r="I932" s="90"/>
      <c r="J932" s="90"/>
      <c r="L932" s="13"/>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219"/>
    </row>
    <row r="933" spans="5:36">
      <c r="E933" s="90"/>
      <c r="F933" s="90"/>
      <c r="G933" s="777"/>
      <c r="H933" s="789"/>
      <c r="I933" s="90"/>
      <c r="J933" s="90"/>
      <c r="L933" s="13"/>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219"/>
    </row>
    <row r="934" spans="5:36">
      <c r="E934" s="90"/>
      <c r="F934" s="90"/>
      <c r="G934" s="777"/>
      <c r="H934" s="789"/>
      <c r="I934" s="90"/>
      <c r="J934" s="90"/>
      <c r="L934" s="13"/>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219"/>
    </row>
    <row r="935" spans="5:36">
      <c r="E935" s="90"/>
      <c r="F935" s="90"/>
      <c r="G935" s="777"/>
      <c r="H935" s="789"/>
      <c r="I935" s="90"/>
      <c r="J935" s="90"/>
      <c r="L935" s="13"/>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219"/>
    </row>
    <row r="936" spans="5:36">
      <c r="E936" s="90"/>
      <c r="F936" s="90"/>
      <c r="G936" s="777"/>
      <c r="H936" s="789"/>
      <c r="I936" s="90"/>
      <c r="J936" s="90"/>
      <c r="L936" s="13"/>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219"/>
    </row>
    <row r="937" spans="5:36">
      <c r="E937" s="90"/>
      <c r="F937" s="90"/>
      <c r="G937" s="777"/>
      <c r="H937" s="789"/>
      <c r="I937" s="90"/>
      <c r="J937" s="90"/>
      <c r="L937" s="13"/>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219"/>
    </row>
    <row r="938" spans="5:36">
      <c r="E938" s="90"/>
      <c r="F938" s="90"/>
      <c r="G938" s="777"/>
      <c r="H938" s="789"/>
      <c r="I938" s="90"/>
      <c r="J938" s="90"/>
      <c r="L938" s="13"/>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219"/>
    </row>
    <row r="939" spans="5:36">
      <c r="E939" s="90"/>
      <c r="F939" s="90"/>
      <c r="G939" s="777"/>
      <c r="H939" s="789"/>
      <c r="I939" s="90"/>
      <c r="J939" s="90"/>
      <c r="L939" s="13"/>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219"/>
    </row>
    <row r="940" spans="5:36">
      <c r="E940" s="90"/>
      <c r="F940" s="90"/>
      <c r="G940" s="777"/>
      <c r="H940" s="789"/>
      <c r="I940" s="90"/>
      <c r="J940" s="90"/>
      <c r="L940" s="13"/>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219"/>
    </row>
    <row r="941" spans="5:36">
      <c r="E941" s="90"/>
      <c r="F941" s="90"/>
      <c r="G941" s="777"/>
      <c r="H941" s="789"/>
      <c r="I941" s="90"/>
      <c r="J941" s="90"/>
      <c r="L941" s="13"/>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219"/>
    </row>
    <row r="942" spans="5:36">
      <c r="E942" s="90"/>
      <c r="F942" s="90"/>
      <c r="G942" s="777"/>
      <c r="H942" s="789"/>
      <c r="I942" s="90"/>
      <c r="J942" s="90"/>
      <c r="L942" s="13"/>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219"/>
    </row>
    <row r="943" spans="5:36">
      <c r="E943" s="90"/>
      <c r="F943" s="90"/>
      <c r="G943" s="777"/>
      <c r="H943" s="789"/>
      <c r="I943" s="90"/>
      <c r="J943" s="90"/>
      <c r="L943" s="13"/>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219"/>
    </row>
    <row r="944" spans="5:36">
      <c r="E944" s="90"/>
      <c r="F944" s="90"/>
      <c r="G944" s="777"/>
      <c r="H944" s="789"/>
      <c r="I944" s="90"/>
      <c r="J944" s="90"/>
      <c r="L944" s="13"/>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219"/>
    </row>
    <row r="945" spans="5:36">
      <c r="E945" s="90"/>
      <c r="F945" s="90"/>
      <c r="G945" s="777"/>
      <c r="H945" s="789"/>
      <c r="I945" s="90"/>
      <c r="J945" s="90"/>
      <c r="L945" s="13"/>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219"/>
    </row>
    <row r="946" spans="5:36">
      <c r="E946" s="90"/>
      <c r="F946" s="90"/>
      <c r="G946" s="777"/>
      <c r="H946" s="789"/>
      <c r="I946" s="90"/>
      <c r="J946" s="90"/>
      <c r="L946" s="13"/>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219"/>
    </row>
    <row r="947" spans="5:36">
      <c r="E947" s="90"/>
      <c r="F947" s="90"/>
      <c r="G947" s="777"/>
      <c r="H947" s="789"/>
      <c r="I947" s="90"/>
      <c r="J947" s="90"/>
      <c r="L947" s="13"/>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219"/>
    </row>
    <row r="948" spans="5:36">
      <c r="E948" s="90"/>
      <c r="F948" s="90"/>
      <c r="G948" s="777"/>
      <c r="H948" s="789"/>
      <c r="I948" s="90"/>
      <c r="J948" s="90"/>
      <c r="L948" s="13"/>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219"/>
    </row>
    <row r="949" spans="5:36">
      <c r="E949" s="90"/>
      <c r="F949" s="90"/>
      <c r="G949" s="777"/>
      <c r="H949" s="789"/>
      <c r="I949" s="90"/>
      <c r="J949" s="90"/>
      <c r="L949" s="13"/>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219"/>
    </row>
    <row r="950" spans="5:36">
      <c r="E950" s="90"/>
      <c r="F950" s="90"/>
      <c r="G950" s="777"/>
      <c r="H950" s="789"/>
      <c r="I950" s="90"/>
      <c r="J950" s="90"/>
      <c r="L950" s="13"/>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219"/>
    </row>
    <row r="951" spans="5:36">
      <c r="E951" s="90"/>
      <c r="F951" s="90"/>
      <c r="G951" s="777"/>
      <c r="H951" s="789"/>
      <c r="I951" s="90"/>
      <c r="J951" s="90"/>
      <c r="L951" s="13"/>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219"/>
    </row>
    <row r="952" spans="5:36">
      <c r="E952" s="90"/>
      <c r="F952" s="90"/>
      <c r="G952" s="777"/>
      <c r="H952" s="789"/>
      <c r="I952" s="90"/>
      <c r="J952" s="90"/>
      <c r="L952" s="13"/>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219"/>
    </row>
    <row r="953" spans="5:36">
      <c r="E953" s="90"/>
      <c r="F953" s="90"/>
      <c r="G953" s="777"/>
      <c r="H953" s="789"/>
      <c r="I953" s="90"/>
      <c r="J953" s="90"/>
      <c r="L953" s="13"/>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219"/>
    </row>
    <row r="954" spans="5:36">
      <c r="E954" s="90"/>
      <c r="F954" s="90"/>
      <c r="G954" s="777"/>
      <c r="H954" s="789"/>
      <c r="I954" s="90"/>
      <c r="J954" s="90"/>
      <c r="L954" s="13"/>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219"/>
    </row>
    <row r="955" spans="5:36">
      <c r="E955" s="90"/>
      <c r="F955" s="90"/>
      <c r="G955" s="777"/>
      <c r="H955" s="789"/>
      <c r="I955" s="90"/>
      <c r="J955" s="90"/>
      <c r="L955" s="13"/>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219"/>
    </row>
    <row r="956" spans="5:36">
      <c r="E956" s="90"/>
      <c r="F956" s="90"/>
      <c r="G956" s="777"/>
      <c r="H956" s="789"/>
      <c r="I956" s="90"/>
      <c r="J956" s="90"/>
      <c r="L956" s="13"/>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219"/>
    </row>
    <row r="958" spans="5:36" ht="13.5" thickBot="1">
      <c r="K958" s="90"/>
      <c r="L958" s="19">
        <f t="shared" ref="L958:S958" si="71">SUM(L446:L956)</f>
        <v>-4048465.4025369198</v>
      </c>
      <c r="M958" s="19">
        <f t="shared" si="71"/>
        <v>-9697522.1225369144</v>
      </c>
      <c r="N958" s="19">
        <f t="shared" si="71"/>
        <v>-23592859.557446014</v>
      </c>
      <c r="O958" s="19">
        <f t="shared" si="71"/>
        <v>-31053324.786536932</v>
      </c>
      <c r="P958" s="19">
        <f t="shared" si="71"/>
        <v>-6872985.973446019</v>
      </c>
      <c r="Q958" s="19">
        <f t="shared" si="71"/>
        <v>-22768908.673446018</v>
      </c>
      <c r="R958" s="19">
        <f t="shared" si="71"/>
        <v>-4401211.8334460147</v>
      </c>
      <c r="S958" s="19">
        <f t="shared" si="71"/>
        <v>-8129307.1734460099</v>
      </c>
      <c r="T958" s="90"/>
      <c r="U958" s="90"/>
      <c r="V958" s="90"/>
      <c r="W958" s="90"/>
      <c r="X958" s="90"/>
      <c r="Y958" s="90"/>
      <c r="Z958" s="90"/>
      <c r="AA958" s="90"/>
      <c r="AB958" s="90"/>
      <c r="AC958" s="90"/>
      <c r="AD958" s="90"/>
      <c r="AE958" s="90"/>
      <c r="AF958" s="90"/>
      <c r="AG958" s="90"/>
      <c r="AH958" s="90"/>
      <c r="AI958" s="90"/>
      <c r="AJ958" s="219"/>
    </row>
    <row r="959" spans="5:36" ht="13.5" thickTop="1">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row>
    <row r="960" spans="5:36">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row>
    <row r="961" spans="11:35">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row>
    <row r="962" spans="11:35">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row>
    <row r="963" spans="11:35">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row>
    <row r="964" spans="11:35">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row>
    <row r="965" spans="11:35">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row>
    <row r="966" spans="11:35">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row>
    <row r="967" spans="11:35">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row>
    <row r="968" spans="11:35">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row>
    <row r="969" spans="11:35">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row>
    <row r="970" spans="11:35">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row>
    <row r="971" spans="11:35">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row>
    <row r="972" spans="11:35">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row>
    <row r="973" spans="11:35">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row>
    <row r="974" spans="11:35">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row>
    <row r="975" spans="11:35">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row>
    <row r="976" spans="11:35">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row>
    <row r="977" spans="11:35">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row>
    <row r="978" spans="11:35">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row>
    <row r="979" spans="11:35">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row>
    <row r="980" spans="11:35">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row>
    <row r="981" spans="11:35">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row>
    <row r="982" spans="11:35">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row>
    <row r="983" spans="11:35">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row>
    <row r="984" spans="11:35">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row>
    <row r="985" spans="11:35">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row>
    <row r="986" spans="11:35">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row>
    <row r="987" spans="11:35">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row>
    <row r="988" spans="11:35">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row>
    <row r="989" spans="11:35">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row>
    <row r="990" spans="11:35">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row>
    <row r="991" spans="11:35">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row>
    <row r="992" spans="11:35">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row>
    <row r="993" spans="11:35">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row>
    <row r="994" spans="11:35">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row>
    <row r="995" spans="11:35">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row>
    <row r="996" spans="11:35">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row>
    <row r="997" spans="11:35">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row>
    <row r="998" spans="11:35">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row>
    <row r="999" spans="11:35">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row>
    <row r="1000" spans="11:35">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row>
    <row r="1001" spans="11:35">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row>
    <row r="1002" spans="11:35">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row>
    <row r="1003" spans="11:35">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row>
    <row r="1004" spans="11:35">
      <c r="K1004" s="90"/>
      <c r="L1004" s="90"/>
      <c r="M1004" s="90"/>
      <c r="N1004" s="90"/>
      <c r="O1004" s="90"/>
      <c r="P1004" s="90"/>
      <c r="Q1004" s="90"/>
      <c r="R1004" s="90"/>
      <c r="S1004" s="90"/>
      <c r="T1004" s="90"/>
      <c r="U1004" s="90"/>
      <c r="V1004" s="90"/>
      <c r="W1004" s="90"/>
      <c r="X1004" s="90"/>
      <c r="Y1004" s="90"/>
      <c r="Z1004" s="90"/>
      <c r="AA1004" s="90"/>
      <c r="AB1004" s="90"/>
      <c r="AC1004" s="90"/>
      <c r="AD1004" s="90"/>
      <c r="AE1004" s="90"/>
      <c r="AF1004" s="90"/>
      <c r="AG1004" s="90"/>
      <c r="AH1004" s="90"/>
      <c r="AI1004" s="90"/>
    </row>
    <row r="1005" spans="11:35">
      <c r="K1005" s="90"/>
      <c r="L1005" s="90"/>
      <c r="M1005" s="90"/>
      <c r="N1005" s="90"/>
      <c r="O1005" s="90"/>
      <c r="P1005" s="90"/>
      <c r="Q1005" s="90"/>
      <c r="R1005" s="90"/>
      <c r="S1005" s="90"/>
      <c r="T1005" s="90"/>
      <c r="U1005" s="90"/>
      <c r="V1005" s="90"/>
      <c r="W1005" s="90"/>
      <c r="X1005" s="90"/>
      <c r="Y1005" s="90"/>
      <c r="Z1005" s="90"/>
      <c r="AA1005" s="90"/>
      <c r="AB1005" s="90"/>
      <c r="AC1005" s="90"/>
      <c r="AD1005" s="90"/>
      <c r="AE1005" s="90"/>
      <c r="AF1005" s="90"/>
      <c r="AG1005" s="90"/>
      <c r="AH1005" s="90"/>
      <c r="AI1005" s="90"/>
    </row>
    <row r="1006" spans="11:35">
      <c r="K1006" s="90"/>
      <c r="L1006" s="90"/>
      <c r="M1006" s="90"/>
      <c r="N1006" s="90"/>
      <c r="O1006" s="90"/>
      <c r="P1006" s="90"/>
      <c r="Q1006" s="90"/>
      <c r="R1006" s="90"/>
      <c r="S1006" s="90"/>
      <c r="T1006" s="90"/>
      <c r="U1006" s="90"/>
      <c r="V1006" s="90"/>
      <c r="W1006" s="90"/>
      <c r="X1006" s="90"/>
      <c r="Y1006" s="90"/>
      <c r="Z1006" s="90"/>
      <c r="AA1006" s="90"/>
      <c r="AB1006" s="90"/>
      <c r="AC1006" s="90"/>
      <c r="AD1006" s="90"/>
      <c r="AE1006" s="90"/>
      <c r="AF1006" s="90"/>
      <c r="AG1006" s="90"/>
      <c r="AH1006" s="90"/>
      <c r="AI1006" s="90"/>
    </row>
    <row r="1007" spans="11:35">
      <c r="K1007" s="90"/>
      <c r="L1007" s="90"/>
      <c r="M1007" s="90"/>
      <c r="N1007" s="90"/>
      <c r="O1007" s="90"/>
      <c r="P1007" s="90"/>
      <c r="Q1007" s="90"/>
      <c r="R1007" s="90"/>
      <c r="S1007" s="90"/>
      <c r="T1007" s="90"/>
      <c r="U1007" s="90"/>
      <c r="V1007" s="90"/>
      <c r="W1007" s="90"/>
      <c r="X1007" s="90"/>
      <c r="Y1007" s="90"/>
      <c r="Z1007" s="90"/>
      <c r="AA1007" s="90"/>
      <c r="AB1007" s="90"/>
      <c r="AC1007" s="90"/>
      <c r="AD1007" s="90"/>
      <c r="AE1007" s="90"/>
      <c r="AF1007" s="90"/>
      <c r="AG1007" s="90"/>
      <c r="AH1007" s="90"/>
      <c r="AI1007" s="90"/>
    </row>
    <row r="1008" spans="11:35">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0"/>
      <c r="AG1008" s="90"/>
      <c r="AH1008" s="90"/>
      <c r="AI1008" s="90"/>
    </row>
    <row r="1009" spans="11:35">
      <c r="K1009" s="90"/>
      <c r="L1009" s="90"/>
      <c r="M1009" s="90"/>
      <c r="N1009" s="90"/>
      <c r="O1009" s="90"/>
      <c r="P1009" s="90"/>
      <c r="Q1009" s="90"/>
      <c r="R1009" s="90"/>
      <c r="S1009" s="90"/>
      <c r="T1009" s="90"/>
      <c r="U1009" s="90"/>
      <c r="V1009" s="90"/>
      <c r="W1009" s="90"/>
      <c r="X1009" s="90"/>
      <c r="Y1009" s="90"/>
      <c r="Z1009" s="90"/>
      <c r="AA1009" s="90"/>
      <c r="AB1009" s="90"/>
      <c r="AC1009" s="90"/>
      <c r="AD1009" s="90"/>
      <c r="AE1009" s="90"/>
      <c r="AF1009" s="90"/>
      <c r="AG1009" s="90"/>
      <c r="AH1009" s="90"/>
      <c r="AI1009" s="90"/>
    </row>
    <row r="1010" spans="11:35">
      <c r="K1010" s="90"/>
      <c r="L1010" s="90"/>
      <c r="M1010" s="90"/>
      <c r="N1010" s="90"/>
      <c r="O1010" s="90"/>
      <c r="P1010" s="90"/>
      <c r="Q1010" s="90"/>
      <c r="R1010" s="90"/>
      <c r="S1010" s="90"/>
      <c r="T1010" s="90"/>
      <c r="U1010" s="90"/>
      <c r="V1010" s="90"/>
      <c r="W1010" s="90"/>
      <c r="X1010" s="90"/>
      <c r="Y1010" s="90"/>
      <c r="Z1010" s="90"/>
      <c r="AA1010" s="90"/>
      <c r="AB1010" s="90"/>
      <c r="AC1010" s="90"/>
      <c r="AD1010" s="90"/>
      <c r="AE1010" s="90"/>
      <c r="AF1010" s="90"/>
      <c r="AG1010" s="90"/>
      <c r="AH1010" s="90"/>
      <c r="AI1010" s="90"/>
    </row>
    <row r="1011" spans="11:35">
      <c r="K1011" s="90"/>
      <c r="L1011" s="90"/>
      <c r="M1011" s="90"/>
      <c r="N1011" s="90"/>
      <c r="O1011" s="90"/>
      <c r="P1011" s="90"/>
      <c r="Q1011" s="90"/>
      <c r="R1011" s="90"/>
      <c r="S1011" s="90"/>
      <c r="T1011" s="90"/>
      <c r="U1011" s="90"/>
      <c r="V1011" s="90"/>
      <c r="W1011" s="90"/>
      <c r="X1011" s="90"/>
      <c r="Y1011" s="90"/>
      <c r="Z1011" s="90"/>
      <c r="AA1011" s="90"/>
      <c r="AB1011" s="90"/>
      <c r="AC1011" s="90"/>
      <c r="AD1011" s="90"/>
      <c r="AE1011" s="90"/>
      <c r="AF1011" s="90"/>
      <c r="AG1011" s="90"/>
      <c r="AH1011" s="90"/>
      <c r="AI1011" s="90"/>
    </row>
    <row r="1012" spans="11:35">
      <c r="K1012" s="90"/>
      <c r="L1012" s="90"/>
      <c r="M1012" s="90"/>
      <c r="N1012" s="90"/>
      <c r="O1012" s="90"/>
      <c r="P1012" s="90"/>
      <c r="Q1012" s="90"/>
      <c r="R1012" s="90"/>
      <c r="S1012" s="90"/>
      <c r="T1012" s="90"/>
      <c r="U1012" s="90"/>
      <c r="V1012" s="90"/>
      <c r="W1012" s="90"/>
      <c r="X1012" s="90"/>
      <c r="Y1012" s="90"/>
      <c r="Z1012" s="90"/>
      <c r="AA1012" s="90"/>
      <c r="AB1012" s="90"/>
      <c r="AC1012" s="90"/>
      <c r="AD1012" s="90"/>
      <c r="AE1012" s="90"/>
      <c r="AF1012" s="90"/>
      <c r="AG1012" s="90"/>
      <c r="AH1012" s="90"/>
      <c r="AI1012" s="90"/>
    </row>
    <row r="1013" spans="11:35">
      <c r="K1013" s="90"/>
      <c r="L1013" s="90"/>
      <c r="M1013" s="90"/>
      <c r="N1013" s="90"/>
      <c r="O1013" s="90"/>
      <c r="P1013" s="90"/>
      <c r="Q1013" s="90"/>
      <c r="R1013" s="90"/>
      <c r="S1013" s="90"/>
      <c r="T1013" s="90"/>
      <c r="U1013" s="90"/>
      <c r="V1013" s="90"/>
      <c r="W1013" s="90"/>
      <c r="X1013" s="90"/>
      <c r="Y1013" s="90"/>
      <c r="Z1013" s="90"/>
      <c r="AA1013" s="90"/>
      <c r="AB1013" s="90"/>
      <c r="AC1013" s="90"/>
      <c r="AD1013" s="90"/>
      <c r="AE1013" s="90"/>
      <c r="AF1013" s="90"/>
      <c r="AG1013" s="90"/>
      <c r="AH1013" s="90"/>
      <c r="AI1013" s="90"/>
    </row>
    <row r="1014" spans="11:35">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row>
    <row r="1015" spans="11:35">
      <c r="K1015" s="90"/>
      <c r="L1015" s="90"/>
      <c r="M1015" s="90"/>
      <c r="N1015" s="90"/>
      <c r="O1015" s="90"/>
      <c r="P1015" s="90"/>
      <c r="Q1015" s="90"/>
      <c r="R1015" s="90"/>
      <c r="S1015" s="90"/>
      <c r="T1015" s="90"/>
      <c r="U1015" s="90"/>
      <c r="V1015" s="90"/>
      <c r="W1015" s="90"/>
      <c r="X1015" s="90"/>
      <c r="Y1015" s="90"/>
      <c r="Z1015" s="90"/>
      <c r="AA1015" s="90"/>
      <c r="AB1015" s="90"/>
      <c r="AC1015" s="90"/>
      <c r="AD1015" s="90"/>
      <c r="AE1015" s="90"/>
      <c r="AF1015" s="90"/>
      <c r="AG1015" s="90"/>
      <c r="AH1015" s="90"/>
      <c r="AI1015" s="90"/>
    </row>
    <row r="1016" spans="11:35">
      <c r="K1016" s="90"/>
      <c r="L1016" s="90"/>
      <c r="M1016" s="90"/>
      <c r="N1016" s="90"/>
      <c r="O1016" s="90"/>
      <c r="P1016" s="90"/>
      <c r="Q1016" s="90"/>
      <c r="R1016" s="90"/>
      <c r="S1016" s="90"/>
      <c r="T1016" s="90"/>
      <c r="U1016" s="90"/>
      <c r="V1016" s="90"/>
      <c r="W1016" s="90"/>
      <c r="X1016" s="90"/>
      <c r="Y1016" s="90"/>
      <c r="Z1016" s="90"/>
      <c r="AA1016" s="90"/>
      <c r="AB1016" s="90"/>
      <c r="AC1016" s="90"/>
      <c r="AD1016" s="90"/>
      <c r="AE1016" s="90"/>
      <c r="AF1016" s="90"/>
      <c r="AG1016" s="90"/>
      <c r="AH1016" s="90"/>
      <c r="AI1016" s="90"/>
    </row>
    <row r="1017" spans="11:35">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row>
    <row r="1018" spans="11:35">
      <c r="K1018" s="90"/>
      <c r="L1018" s="90"/>
      <c r="M1018" s="90"/>
      <c r="N1018" s="90"/>
      <c r="O1018" s="90"/>
      <c r="P1018" s="90"/>
      <c r="Q1018" s="90"/>
      <c r="R1018" s="90"/>
      <c r="S1018" s="90"/>
      <c r="T1018" s="90"/>
      <c r="U1018" s="90"/>
      <c r="V1018" s="90"/>
      <c r="W1018" s="90"/>
      <c r="X1018" s="90"/>
      <c r="Y1018" s="90"/>
      <c r="Z1018" s="90"/>
      <c r="AA1018" s="90"/>
      <c r="AB1018" s="90"/>
      <c r="AC1018" s="90"/>
      <c r="AD1018" s="90"/>
      <c r="AE1018" s="90"/>
      <c r="AF1018" s="90"/>
      <c r="AG1018" s="90"/>
      <c r="AH1018" s="90"/>
      <c r="AI1018" s="90"/>
    </row>
    <row r="1019" spans="11:35">
      <c r="K1019" s="13"/>
      <c r="L1019" s="13"/>
      <c r="M1019" s="13"/>
      <c r="N1019" s="13"/>
      <c r="O1019" s="13"/>
      <c r="P1019" s="13"/>
      <c r="Q1019" s="13"/>
    </row>
    <row r="1020" spans="11:35">
      <c r="K1020" s="13"/>
      <c r="L1020" s="13"/>
      <c r="M1020" s="13"/>
      <c r="N1020" s="13"/>
      <c r="O1020" s="13"/>
      <c r="P1020" s="13"/>
      <c r="Q1020" s="13"/>
    </row>
    <row r="1021" spans="11:35">
      <c r="K1021" s="13"/>
      <c r="L1021" s="13"/>
      <c r="M1021" s="13"/>
      <c r="N1021" s="13"/>
      <c r="O1021" s="13"/>
      <c r="P1021" s="13"/>
      <c r="Q1021" s="13"/>
    </row>
    <row r="1022" spans="11:35">
      <c r="K1022" s="13"/>
      <c r="L1022" s="13"/>
      <c r="M1022" s="13"/>
      <c r="N1022" s="13"/>
      <c r="O1022" s="13"/>
      <c r="P1022" s="13"/>
      <c r="Q1022" s="13"/>
    </row>
    <row r="1023" spans="11:35">
      <c r="K1023" s="13"/>
      <c r="L1023" s="13"/>
      <c r="M1023" s="13"/>
      <c r="N1023" s="13"/>
      <c r="O1023" s="13"/>
      <c r="P1023" s="13"/>
      <c r="Q1023" s="13"/>
    </row>
    <row r="1024" spans="11:35">
      <c r="K1024" s="13"/>
      <c r="L1024" s="13"/>
      <c r="M1024" s="13"/>
      <c r="N1024" s="13"/>
      <c r="O1024" s="13"/>
      <c r="P1024" s="13"/>
      <c r="Q1024" s="13"/>
    </row>
    <row r="1025" spans="11:17">
      <c r="K1025" s="13"/>
      <c r="L1025" s="13"/>
      <c r="M1025" s="13"/>
      <c r="N1025" s="13"/>
      <c r="O1025" s="13"/>
      <c r="P1025" s="13"/>
      <c r="Q1025" s="13"/>
    </row>
    <row r="1026" spans="11:17">
      <c r="K1026" s="13"/>
      <c r="L1026" s="13"/>
      <c r="M1026" s="13"/>
      <c r="N1026" s="13"/>
      <c r="O1026" s="13"/>
      <c r="P1026" s="13"/>
      <c r="Q1026" s="13"/>
    </row>
    <row r="1027" spans="11:17">
      <c r="K1027" s="13"/>
      <c r="L1027" s="13"/>
      <c r="M1027" s="13"/>
      <c r="N1027" s="13"/>
      <c r="O1027" s="13"/>
      <c r="P1027" s="13"/>
      <c r="Q1027" s="13"/>
    </row>
    <row r="1028" spans="11:17">
      <c r="K1028" s="13"/>
      <c r="L1028" s="13"/>
      <c r="M1028" s="13"/>
      <c r="N1028" s="13"/>
      <c r="O1028" s="13"/>
      <c r="P1028" s="13"/>
      <c r="Q1028" s="13"/>
    </row>
    <row r="1029" spans="11:17">
      <c r="K1029" s="13"/>
      <c r="L1029" s="13"/>
      <c r="M1029" s="13"/>
      <c r="N1029" s="13"/>
      <c r="O1029" s="13"/>
      <c r="P1029" s="13"/>
      <c r="Q1029" s="13"/>
    </row>
    <row r="1030" spans="11:17">
      <c r="K1030" s="13"/>
      <c r="L1030" s="13"/>
      <c r="M1030" s="13"/>
      <c r="N1030" s="13"/>
      <c r="O1030" s="13"/>
      <c r="P1030" s="13"/>
      <c r="Q1030" s="13"/>
    </row>
    <row r="1031" spans="11:17">
      <c r="K1031" s="13"/>
      <c r="L1031" s="13"/>
      <c r="M1031" s="13"/>
      <c r="N1031" s="13"/>
      <c r="O1031" s="13"/>
      <c r="P1031" s="13"/>
      <c r="Q1031" s="13"/>
    </row>
    <row r="1032" spans="11:17">
      <c r="K1032" s="13"/>
      <c r="L1032" s="13"/>
      <c r="M1032" s="13"/>
      <c r="N1032" s="13"/>
      <c r="O1032" s="13"/>
      <c r="P1032" s="13"/>
      <c r="Q1032" s="13"/>
    </row>
    <row r="1033" spans="11:17">
      <c r="K1033" s="13"/>
      <c r="L1033" s="13"/>
      <c r="M1033" s="13"/>
      <c r="N1033" s="13"/>
      <c r="O1033" s="13"/>
      <c r="P1033" s="13"/>
      <c r="Q1033" s="13"/>
    </row>
    <row r="1034" spans="11:17">
      <c r="K1034" s="13"/>
      <c r="L1034" s="13"/>
      <c r="M1034" s="13"/>
      <c r="N1034" s="13"/>
      <c r="O1034" s="13"/>
      <c r="P1034" s="13"/>
      <c r="Q1034" s="13"/>
    </row>
    <row r="1035" spans="11:17">
      <c r="K1035" s="13"/>
      <c r="L1035" s="13"/>
      <c r="M1035" s="13"/>
      <c r="N1035" s="13"/>
      <c r="O1035" s="13"/>
      <c r="P1035" s="13"/>
      <c r="Q1035" s="13"/>
    </row>
    <row r="1036" spans="11:17">
      <c r="K1036" s="13"/>
      <c r="L1036" s="13"/>
      <c r="M1036" s="13"/>
      <c r="N1036" s="13"/>
      <c r="O1036" s="13"/>
      <c r="P1036" s="13"/>
      <c r="Q1036" s="13"/>
    </row>
    <row r="1037" spans="11:17">
      <c r="K1037" s="13"/>
      <c r="L1037" s="13"/>
      <c r="M1037" s="13"/>
      <c r="N1037" s="13"/>
      <c r="O1037" s="13"/>
      <c r="P1037" s="13"/>
      <c r="Q1037" s="13"/>
    </row>
    <row r="1038" spans="11:17">
      <c r="K1038" s="13"/>
      <c r="L1038" s="13"/>
      <c r="M1038" s="13"/>
      <c r="N1038" s="13"/>
      <c r="O1038" s="13"/>
      <c r="P1038" s="13"/>
      <c r="Q1038" s="13"/>
    </row>
    <row r="1039" spans="11:17">
      <c r="K1039" s="13"/>
      <c r="L1039" s="13"/>
      <c r="M1039" s="13"/>
      <c r="N1039" s="13"/>
      <c r="O1039" s="13"/>
      <c r="P1039" s="13"/>
      <c r="Q1039" s="13"/>
    </row>
    <row r="1040" spans="11:17">
      <c r="K1040" s="13"/>
      <c r="L1040" s="13"/>
      <c r="M1040" s="13"/>
      <c r="N1040" s="13"/>
      <c r="O1040" s="13"/>
      <c r="P1040" s="13"/>
      <c r="Q1040" s="13"/>
    </row>
    <row r="1041" spans="11:17">
      <c r="K1041" s="13"/>
      <c r="L1041" s="13"/>
      <c r="M1041" s="13"/>
      <c r="N1041" s="13"/>
      <c r="O1041" s="13"/>
      <c r="P1041" s="13"/>
      <c r="Q1041" s="13"/>
    </row>
    <row r="1042" spans="11:17">
      <c r="K1042" s="13"/>
      <c r="L1042" s="13"/>
      <c r="M1042" s="13"/>
      <c r="N1042" s="13"/>
      <c r="O1042" s="13"/>
      <c r="P1042" s="13"/>
      <c r="Q1042" s="13"/>
    </row>
    <row r="1043" spans="11:17">
      <c r="K1043" s="13"/>
      <c r="L1043" s="13"/>
      <c r="M1043" s="13"/>
      <c r="N1043" s="13"/>
      <c r="O1043" s="13"/>
      <c r="P1043" s="13"/>
      <c r="Q1043" s="13"/>
    </row>
    <row r="1044" spans="11:17">
      <c r="K1044" s="13"/>
      <c r="L1044" s="13"/>
      <c r="M1044" s="13"/>
      <c r="N1044" s="13"/>
      <c r="O1044" s="13"/>
      <c r="P1044" s="13"/>
      <c r="Q1044" s="13"/>
    </row>
    <row r="1045" spans="11:17">
      <c r="K1045" s="13"/>
      <c r="L1045" s="13"/>
      <c r="M1045" s="13"/>
      <c r="N1045" s="13"/>
      <c r="O1045" s="13"/>
      <c r="P1045" s="13"/>
      <c r="Q1045" s="13"/>
    </row>
    <row r="1046" spans="11:17">
      <c r="K1046" s="13"/>
      <c r="L1046" s="13"/>
      <c r="M1046" s="13"/>
      <c r="N1046" s="13"/>
      <c r="O1046" s="13"/>
      <c r="P1046" s="13"/>
      <c r="Q1046" s="13"/>
    </row>
    <row r="1047" spans="11:17">
      <c r="K1047" s="13"/>
      <c r="L1047" s="13"/>
      <c r="M1047" s="13"/>
      <c r="N1047" s="13"/>
      <c r="O1047" s="13"/>
      <c r="P1047" s="13"/>
      <c r="Q1047" s="13"/>
    </row>
    <row r="1048" spans="11:17">
      <c r="K1048" s="13"/>
      <c r="L1048" s="13"/>
      <c r="M1048" s="13"/>
      <c r="N1048" s="13"/>
      <c r="O1048" s="13"/>
      <c r="P1048" s="13"/>
      <c r="Q1048" s="13"/>
    </row>
    <row r="1049" spans="11:17">
      <c r="K1049" s="13"/>
      <c r="L1049" s="13"/>
      <c r="M1049" s="13"/>
      <c r="N1049" s="13"/>
      <c r="O1049" s="13"/>
      <c r="P1049" s="13"/>
      <c r="Q1049" s="13"/>
    </row>
    <row r="1050" spans="11:17">
      <c r="K1050" s="13"/>
      <c r="L1050" s="13"/>
      <c r="M1050" s="13"/>
      <c r="N1050" s="13"/>
      <c r="O1050" s="13"/>
      <c r="P1050" s="13"/>
      <c r="Q1050" s="13"/>
    </row>
    <row r="1051" spans="11:17">
      <c r="K1051" s="13"/>
      <c r="L1051" s="13"/>
      <c r="M1051" s="13"/>
      <c r="N1051" s="13"/>
      <c r="O1051" s="13"/>
      <c r="P1051" s="13"/>
      <c r="Q1051" s="13"/>
    </row>
    <row r="1052" spans="11:17">
      <c r="K1052" s="13"/>
      <c r="L1052" s="13"/>
      <c r="M1052" s="13"/>
      <c r="N1052" s="13"/>
      <c r="O1052" s="13"/>
      <c r="P1052" s="13"/>
      <c r="Q1052" s="13"/>
    </row>
    <row r="1053" spans="11:17">
      <c r="K1053" s="13"/>
      <c r="L1053" s="13"/>
      <c r="M1053" s="13"/>
      <c r="N1053" s="13"/>
      <c r="O1053" s="13"/>
      <c r="P1053" s="13"/>
      <c r="Q1053" s="13"/>
    </row>
    <row r="1054" spans="11:17">
      <c r="K1054" s="13"/>
      <c r="L1054" s="13"/>
      <c r="M1054" s="13"/>
      <c r="N1054" s="13"/>
      <c r="O1054" s="13"/>
      <c r="P1054" s="13"/>
      <c r="Q1054" s="13"/>
    </row>
    <row r="1055" spans="11:17">
      <c r="K1055" s="13"/>
      <c r="L1055" s="13"/>
      <c r="M1055" s="13"/>
      <c r="N1055" s="13"/>
      <c r="O1055" s="13"/>
      <c r="P1055" s="13"/>
      <c r="Q1055" s="13"/>
    </row>
    <row r="1056" spans="11:17">
      <c r="K1056" s="13"/>
      <c r="L1056" s="13"/>
      <c r="M1056" s="13"/>
      <c r="N1056" s="13"/>
      <c r="O1056" s="13"/>
      <c r="P1056" s="13"/>
      <c r="Q1056" s="13"/>
    </row>
    <row r="1057" spans="11:17">
      <c r="K1057" s="13"/>
      <c r="L1057" s="13"/>
      <c r="M1057" s="13"/>
      <c r="N1057" s="13"/>
      <c r="O1057" s="13"/>
      <c r="P1057" s="13"/>
      <c r="Q1057" s="13"/>
    </row>
    <row r="1058" spans="11:17">
      <c r="K1058" s="13"/>
      <c r="L1058" s="13"/>
      <c r="M1058" s="13"/>
      <c r="N1058" s="13"/>
      <c r="O1058" s="13"/>
      <c r="P1058" s="13"/>
      <c r="Q1058" s="13"/>
    </row>
    <row r="1059" spans="11:17">
      <c r="K1059" s="13"/>
      <c r="L1059" s="13"/>
      <c r="M1059" s="13"/>
      <c r="N1059" s="13"/>
      <c r="O1059" s="13"/>
      <c r="P1059" s="13"/>
      <c r="Q1059" s="13"/>
    </row>
    <row r="1060" spans="11:17">
      <c r="K1060" s="13"/>
      <c r="L1060" s="13"/>
      <c r="M1060" s="13"/>
      <c r="N1060" s="13"/>
      <c r="O1060" s="13"/>
      <c r="P1060" s="13"/>
      <c r="Q1060" s="13"/>
    </row>
    <row r="1061" spans="11:17">
      <c r="K1061" s="13"/>
      <c r="L1061" s="13"/>
      <c r="M1061" s="13"/>
      <c r="N1061" s="13"/>
      <c r="O1061" s="13"/>
      <c r="P1061" s="13"/>
      <c r="Q1061" s="13"/>
    </row>
    <row r="1062" spans="11:17">
      <c r="K1062" s="13"/>
      <c r="L1062" s="13"/>
      <c r="M1062" s="13"/>
      <c r="N1062" s="13"/>
      <c r="O1062" s="13"/>
      <c r="P1062" s="13"/>
      <c r="Q1062" s="13"/>
    </row>
    <row r="1063" spans="11:17">
      <c r="K1063" s="13"/>
      <c r="L1063" s="13"/>
      <c r="M1063" s="13"/>
      <c r="N1063" s="13"/>
      <c r="O1063" s="13"/>
      <c r="P1063" s="13"/>
      <c r="Q1063" s="13"/>
    </row>
    <row r="1064" spans="11:17">
      <c r="K1064" s="13"/>
      <c r="L1064" s="13"/>
      <c r="M1064" s="13"/>
      <c r="N1064" s="13"/>
      <c r="O1064" s="13"/>
      <c r="P1064" s="13"/>
      <c r="Q1064" s="13"/>
    </row>
    <row r="1065" spans="11:17">
      <c r="K1065" s="13"/>
      <c r="L1065" s="13"/>
      <c r="M1065" s="13"/>
      <c r="N1065" s="13"/>
      <c r="O1065" s="13"/>
      <c r="P1065" s="13"/>
      <c r="Q1065" s="13"/>
    </row>
    <row r="1066" spans="11:17">
      <c r="K1066" s="13"/>
      <c r="L1066" s="13"/>
      <c r="M1066" s="13"/>
      <c r="N1066" s="13"/>
      <c r="O1066" s="13"/>
      <c r="P1066" s="13"/>
      <c r="Q1066" s="13"/>
    </row>
    <row r="1067" spans="11:17">
      <c r="K1067" s="13"/>
      <c r="L1067" s="13"/>
      <c r="M1067" s="13"/>
      <c r="N1067" s="13"/>
      <c r="O1067" s="13"/>
      <c r="P1067" s="13"/>
      <c r="Q1067" s="13"/>
    </row>
    <row r="1068" spans="11:17">
      <c r="K1068" s="13"/>
      <c r="L1068" s="13"/>
      <c r="M1068" s="13"/>
      <c r="N1068" s="13"/>
      <c r="O1068" s="13"/>
      <c r="P1068" s="13"/>
      <c r="Q1068" s="13"/>
    </row>
    <row r="1069" spans="11:17">
      <c r="K1069" s="13"/>
      <c r="L1069" s="13"/>
      <c r="M1069" s="13"/>
      <c r="N1069" s="13"/>
      <c r="O1069" s="13"/>
      <c r="P1069" s="13"/>
      <c r="Q1069" s="13"/>
    </row>
    <row r="1070" spans="11:17">
      <c r="K1070" s="13"/>
      <c r="L1070" s="13"/>
      <c r="M1070" s="13"/>
      <c r="N1070" s="13"/>
      <c r="O1070" s="13"/>
      <c r="P1070" s="13"/>
      <c r="Q1070" s="13"/>
    </row>
    <row r="1071" spans="11:17">
      <c r="K1071" s="13"/>
      <c r="L1071" s="13"/>
      <c r="M1071" s="13"/>
      <c r="N1071" s="13"/>
      <c r="O1071" s="13"/>
      <c r="P1071" s="13"/>
      <c r="Q1071" s="13"/>
    </row>
    <row r="1072" spans="11:17">
      <c r="K1072" s="13"/>
      <c r="L1072" s="13"/>
      <c r="M1072" s="13"/>
      <c r="N1072" s="13"/>
      <c r="O1072" s="13"/>
      <c r="P1072" s="13"/>
      <c r="Q1072" s="13"/>
    </row>
    <row r="1073" spans="11:17">
      <c r="K1073" s="13"/>
      <c r="L1073" s="13"/>
      <c r="M1073" s="13"/>
      <c r="N1073" s="13"/>
      <c r="O1073" s="13"/>
      <c r="P1073" s="13"/>
      <c r="Q1073" s="13"/>
    </row>
    <row r="1074" spans="11:17">
      <c r="K1074" s="13"/>
      <c r="L1074" s="13"/>
      <c r="M1074" s="13"/>
      <c r="N1074" s="13"/>
      <c r="O1074" s="13"/>
      <c r="P1074" s="13"/>
      <c r="Q1074" s="13"/>
    </row>
    <row r="1075" spans="11:17">
      <c r="K1075" s="13"/>
      <c r="L1075" s="13"/>
      <c r="M1075" s="13"/>
      <c r="N1075" s="13"/>
      <c r="O1075" s="13"/>
      <c r="P1075" s="13"/>
      <c r="Q1075" s="13"/>
    </row>
    <row r="1076" spans="11:17">
      <c r="K1076" s="13"/>
      <c r="L1076" s="13"/>
      <c r="M1076" s="13"/>
      <c r="N1076" s="13"/>
      <c r="O1076" s="13"/>
      <c r="P1076" s="13"/>
      <c r="Q1076" s="13"/>
    </row>
    <row r="1077" spans="11:17">
      <c r="K1077" s="13"/>
      <c r="L1077" s="13"/>
      <c r="M1077" s="13"/>
      <c r="N1077" s="13"/>
      <c r="O1077" s="13"/>
      <c r="P1077" s="13"/>
      <c r="Q1077" s="13"/>
    </row>
    <row r="1078" spans="11:17">
      <c r="K1078" s="13"/>
      <c r="L1078" s="13"/>
      <c r="M1078" s="13"/>
      <c r="N1078" s="13"/>
      <c r="O1078" s="13"/>
      <c r="P1078" s="13"/>
      <c r="Q1078" s="13"/>
    </row>
    <row r="1079" spans="11:17">
      <c r="K1079" s="13"/>
      <c r="L1079" s="13"/>
      <c r="M1079" s="13"/>
      <c r="N1079" s="13"/>
      <c r="O1079" s="13"/>
      <c r="P1079" s="13"/>
      <c r="Q1079" s="13"/>
    </row>
    <row r="1080" spans="11:17">
      <c r="K1080" s="13"/>
      <c r="L1080" s="13"/>
      <c r="M1080" s="13"/>
      <c r="N1080" s="13"/>
      <c r="O1080" s="13"/>
      <c r="P1080" s="13"/>
      <c r="Q1080" s="13"/>
    </row>
    <row r="1081" spans="11:17">
      <c r="K1081" s="13"/>
      <c r="L1081" s="13"/>
      <c r="M1081" s="13"/>
      <c r="N1081" s="13"/>
      <c r="O1081" s="13"/>
      <c r="P1081" s="13"/>
      <c r="Q1081" s="13"/>
    </row>
    <row r="1082" spans="11:17">
      <c r="K1082" s="13"/>
      <c r="L1082" s="13"/>
      <c r="M1082" s="13"/>
      <c r="N1082" s="13"/>
      <c r="O1082" s="13"/>
      <c r="P1082" s="13"/>
      <c r="Q1082" s="13"/>
    </row>
    <row r="1083" spans="11:17">
      <c r="K1083" s="13"/>
      <c r="L1083" s="13"/>
      <c r="M1083" s="13"/>
      <c r="N1083" s="13"/>
      <c r="O1083" s="13"/>
      <c r="P1083" s="13"/>
      <c r="Q1083" s="13"/>
    </row>
    <row r="1084" spans="11:17">
      <c r="K1084" s="13"/>
      <c r="L1084" s="13"/>
      <c r="M1084" s="13"/>
      <c r="N1084" s="13"/>
      <c r="O1084" s="13"/>
      <c r="P1084" s="13"/>
      <c r="Q1084" s="13"/>
    </row>
    <row r="1085" spans="11:17">
      <c r="K1085" s="13"/>
      <c r="L1085" s="13"/>
      <c r="M1085" s="13"/>
      <c r="N1085" s="13"/>
      <c r="O1085" s="13"/>
      <c r="P1085" s="13"/>
      <c r="Q1085" s="13"/>
    </row>
    <row r="1086" spans="11:17">
      <c r="K1086" s="13"/>
      <c r="L1086" s="13"/>
      <c r="M1086" s="13"/>
      <c r="N1086" s="13"/>
      <c r="O1086" s="13"/>
      <c r="P1086" s="13"/>
      <c r="Q1086" s="13"/>
    </row>
    <row r="1087" spans="11:17">
      <c r="K1087" s="13"/>
      <c r="L1087" s="13"/>
      <c r="M1087" s="13"/>
      <c r="N1087" s="13"/>
      <c r="O1087" s="13"/>
      <c r="P1087" s="13"/>
      <c r="Q1087" s="13"/>
    </row>
    <row r="1088" spans="11:17">
      <c r="K1088" s="13"/>
      <c r="L1088" s="13"/>
      <c r="M1088" s="13"/>
      <c r="N1088" s="13"/>
      <c r="O1088" s="13"/>
      <c r="P1088" s="13"/>
      <c r="Q1088" s="13"/>
    </row>
    <row r="1089" spans="11:17">
      <c r="K1089" s="13"/>
      <c r="L1089" s="13"/>
      <c r="M1089" s="13"/>
      <c r="N1089" s="13"/>
      <c r="O1089" s="13"/>
      <c r="P1089" s="13"/>
      <c r="Q1089" s="13"/>
    </row>
    <row r="1090" spans="11:17">
      <c r="K1090" s="13"/>
      <c r="L1090" s="13"/>
      <c r="M1090" s="13"/>
      <c r="N1090" s="13"/>
      <c r="O1090" s="13"/>
      <c r="P1090" s="13"/>
      <c r="Q1090" s="13"/>
    </row>
    <row r="1091" spans="11:17">
      <c r="K1091" s="13"/>
      <c r="L1091" s="13"/>
      <c r="M1091" s="13"/>
      <c r="N1091" s="13"/>
      <c r="O1091" s="13"/>
      <c r="P1091" s="13"/>
      <c r="Q1091" s="13"/>
    </row>
    <row r="1092" spans="11:17">
      <c r="K1092" s="13"/>
      <c r="L1092" s="13"/>
      <c r="M1092" s="13"/>
      <c r="N1092" s="13"/>
      <c r="O1092" s="13"/>
      <c r="P1092" s="13"/>
      <c r="Q1092" s="13"/>
    </row>
    <row r="1093" spans="11:17">
      <c r="K1093" s="13"/>
      <c r="L1093" s="13"/>
      <c r="M1093" s="13"/>
      <c r="N1093" s="13"/>
      <c r="O1093" s="13"/>
      <c r="P1093" s="13"/>
      <c r="Q1093" s="13"/>
    </row>
    <row r="1094" spans="11:17">
      <c r="K1094" s="13"/>
      <c r="L1094" s="13"/>
      <c r="M1094" s="13"/>
      <c r="N1094" s="13"/>
      <c r="O1094" s="13"/>
      <c r="P1094" s="13"/>
      <c r="Q1094" s="13"/>
    </row>
    <row r="1095" spans="11:17">
      <c r="K1095" s="13"/>
      <c r="L1095" s="13"/>
      <c r="M1095" s="13"/>
      <c r="N1095" s="13"/>
      <c r="O1095" s="13"/>
      <c r="P1095" s="13"/>
      <c r="Q1095" s="13"/>
    </row>
    <row r="1096" spans="11:17">
      <c r="K1096" s="13"/>
      <c r="L1096" s="13"/>
      <c r="M1096" s="13"/>
      <c r="N1096" s="13"/>
      <c r="O1096" s="13"/>
      <c r="P1096" s="13"/>
      <c r="Q1096" s="13"/>
    </row>
    <row r="1097" spans="11:17">
      <c r="K1097" s="13"/>
      <c r="L1097" s="13"/>
      <c r="M1097" s="13"/>
      <c r="N1097" s="13"/>
      <c r="O1097" s="13"/>
      <c r="P1097" s="13"/>
      <c r="Q1097" s="13"/>
    </row>
    <row r="1098" spans="11:17">
      <c r="K1098" s="13"/>
      <c r="L1098" s="13"/>
      <c r="M1098" s="13"/>
      <c r="N1098" s="13"/>
      <c r="O1098" s="13"/>
      <c r="P1098" s="13"/>
      <c r="Q1098" s="13"/>
    </row>
    <row r="1099" spans="11:17">
      <c r="K1099" s="13"/>
      <c r="L1099" s="13"/>
      <c r="M1099" s="13"/>
      <c r="N1099" s="13"/>
      <c r="O1099" s="13"/>
      <c r="P1099" s="13"/>
      <c r="Q1099" s="13"/>
    </row>
    <row r="1100" spans="11:17">
      <c r="K1100" s="13"/>
      <c r="L1100" s="13"/>
      <c r="M1100" s="13"/>
      <c r="N1100" s="13"/>
      <c r="O1100" s="13"/>
      <c r="P1100" s="13"/>
      <c r="Q1100" s="13"/>
    </row>
    <row r="1101" spans="11:17">
      <c r="K1101" s="13"/>
      <c r="L1101" s="13"/>
      <c r="M1101" s="13"/>
      <c r="N1101" s="13"/>
      <c r="O1101" s="13"/>
      <c r="P1101" s="13"/>
      <c r="Q1101" s="13"/>
    </row>
    <row r="1102" spans="11:17">
      <c r="K1102" s="13"/>
      <c r="L1102" s="13"/>
      <c r="M1102" s="13"/>
      <c r="N1102" s="13"/>
      <c r="O1102" s="13"/>
      <c r="P1102" s="13"/>
      <c r="Q1102" s="13"/>
    </row>
    <row r="1103" spans="11:17">
      <c r="K1103" s="13"/>
      <c r="L1103" s="13"/>
      <c r="M1103" s="13"/>
      <c r="N1103" s="13"/>
      <c r="O1103" s="13"/>
      <c r="P1103" s="13"/>
      <c r="Q1103" s="13"/>
    </row>
    <row r="1104" spans="11:17">
      <c r="K1104" s="13"/>
      <c r="L1104" s="13"/>
      <c r="M1104" s="13"/>
      <c r="N1104" s="13"/>
      <c r="O1104" s="13"/>
      <c r="P1104" s="13"/>
      <c r="Q1104" s="13"/>
    </row>
    <row r="1105" spans="11:17">
      <c r="K1105" s="13"/>
      <c r="L1105" s="13"/>
      <c r="M1105" s="13"/>
      <c r="N1105" s="13"/>
      <c r="O1105" s="13"/>
      <c r="P1105" s="13"/>
      <c r="Q1105" s="13"/>
    </row>
    <row r="1106" spans="11:17">
      <c r="K1106" s="13"/>
      <c r="L1106" s="13"/>
      <c r="M1106" s="13"/>
      <c r="N1106" s="13"/>
      <c r="O1106" s="13"/>
      <c r="P1106" s="13"/>
      <c r="Q1106" s="13"/>
    </row>
    <row r="1107" spans="11:17">
      <c r="K1107" s="13"/>
      <c r="L1107" s="13"/>
      <c r="M1107" s="13"/>
      <c r="N1107" s="13"/>
      <c r="O1107" s="13"/>
      <c r="P1107" s="13"/>
      <c r="Q1107" s="13"/>
    </row>
    <row r="1108" spans="11:17">
      <c r="K1108" s="13"/>
      <c r="L1108" s="13"/>
      <c r="M1108" s="13"/>
      <c r="N1108" s="13"/>
      <c r="O1108" s="13"/>
      <c r="P1108" s="13"/>
      <c r="Q1108" s="13"/>
    </row>
    <row r="1109" spans="11:17">
      <c r="K1109" s="13"/>
      <c r="L1109" s="13"/>
      <c r="M1109" s="13"/>
      <c r="N1109" s="13"/>
      <c r="O1109" s="13"/>
      <c r="P1109" s="13"/>
      <c r="Q1109" s="13"/>
    </row>
    <row r="1110" spans="11:17">
      <c r="K1110" s="13"/>
      <c r="L1110" s="13"/>
      <c r="M1110" s="13"/>
      <c r="N1110" s="13"/>
      <c r="O1110" s="13"/>
      <c r="P1110" s="13"/>
      <c r="Q1110" s="13"/>
    </row>
    <row r="1111" spans="11:17">
      <c r="K1111" s="13"/>
      <c r="L1111" s="13"/>
      <c r="M1111" s="13"/>
      <c r="N1111" s="13"/>
      <c r="O1111" s="13"/>
      <c r="P1111" s="13"/>
      <c r="Q1111" s="13"/>
    </row>
    <row r="1112" spans="11:17">
      <c r="K1112" s="13"/>
      <c r="L1112" s="13"/>
      <c r="M1112" s="13"/>
      <c r="N1112" s="13"/>
      <c r="O1112" s="13"/>
      <c r="P1112" s="13"/>
      <c r="Q1112" s="13"/>
    </row>
    <row r="1113" spans="11:17">
      <c r="K1113" s="13"/>
      <c r="L1113" s="13"/>
      <c r="M1113" s="13"/>
      <c r="N1113" s="13"/>
      <c r="O1113" s="13"/>
      <c r="P1113" s="13"/>
      <c r="Q1113" s="13"/>
    </row>
    <row r="1114" spans="11:17">
      <c r="K1114" s="13"/>
      <c r="L1114" s="13"/>
      <c r="M1114" s="13"/>
      <c r="N1114" s="13"/>
      <c r="O1114" s="13"/>
      <c r="P1114" s="13"/>
      <c r="Q1114" s="13"/>
    </row>
    <row r="1115" spans="11:17">
      <c r="K1115" s="13"/>
      <c r="L1115" s="13"/>
      <c r="M1115" s="13"/>
      <c r="N1115" s="13"/>
      <c r="O1115" s="13"/>
      <c r="P1115" s="13"/>
      <c r="Q1115" s="13"/>
    </row>
    <row r="1116" spans="11:17">
      <c r="K1116" s="13"/>
      <c r="L1116" s="13"/>
      <c r="M1116" s="13"/>
      <c r="N1116" s="13"/>
      <c r="O1116" s="13"/>
      <c r="P1116" s="13"/>
      <c r="Q1116" s="13"/>
    </row>
    <row r="1117" spans="11:17">
      <c r="K1117" s="13"/>
      <c r="L1117" s="13"/>
      <c r="M1117" s="13"/>
      <c r="N1117" s="13"/>
      <c r="O1117" s="13"/>
      <c r="P1117" s="13"/>
      <c r="Q1117" s="13"/>
    </row>
    <row r="1118" spans="11:17">
      <c r="K1118" s="13"/>
      <c r="L1118" s="13"/>
      <c r="M1118" s="13"/>
      <c r="N1118" s="13"/>
      <c r="O1118" s="13"/>
      <c r="P1118" s="13"/>
      <c r="Q1118" s="13"/>
    </row>
    <row r="1119" spans="11:17">
      <c r="K1119" s="13"/>
      <c r="L1119" s="13"/>
      <c r="M1119" s="13"/>
      <c r="N1119" s="13"/>
      <c r="O1119" s="13"/>
      <c r="P1119" s="13"/>
      <c r="Q1119" s="13"/>
    </row>
    <row r="1120" spans="11:17">
      <c r="K1120" s="13"/>
      <c r="L1120" s="13"/>
      <c r="M1120" s="13"/>
      <c r="N1120" s="13"/>
      <c r="O1120" s="13"/>
      <c r="P1120" s="13"/>
      <c r="Q1120" s="13"/>
    </row>
    <row r="1121" spans="11:17">
      <c r="K1121" s="13"/>
      <c r="L1121" s="13"/>
      <c r="M1121" s="13"/>
      <c r="N1121" s="13"/>
      <c r="O1121" s="13"/>
      <c r="P1121" s="13"/>
      <c r="Q1121" s="13"/>
    </row>
    <row r="1122" spans="11:17">
      <c r="K1122" s="13"/>
      <c r="L1122" s="13"/>
      <c r="M1122" s="13"/>
      <c r="N1122" s="13"/>
      <c r="O1122" s="13"/>
      <c r="P1122" s="13"/>
      <c r="Q1122" s="13"/>
    </row>
    <row r="1123" spans="11:17">
      <c r="K1123" s="13"/>
      <c r="L1123" s="13"/>
      <c r="M1123" s="13"/>
      <c r="N1123" s="13"/>
      <c r="O1123" s="13"/>
      <c r="P1123" s="13"/>
      <c r="Q1123" s="13"/>
    </row>
    <row r="1124" spans="11:17">
      <c r="K1124" s="13"/>
      <c r="L1124" s="13"/>
      <c r="M1124" s="13"/>
      <c r="N1124" s="13"/>
      <c r="O1124" s="13"/>
      <c r="P1124" s="13"/>
      <c r="Q1124" s="13"/>
    </row>
    <row r="1125" spans="11:17">
      <c r="K1125" s="13"/>
      <c r="L1125" s="13"/>
      <c r="M1125" s="13"/>
      <c r="N1125" s="13"/>
      <c r="O1125" s="13"/>
      <c r="P1125" s="13"/>
      <c r="Q1125" s="13"/>
    </row>
    <row r="1126" spans="11:17">
      <c r="K1126" s="13"/>
      <c r="L1126" s="13"/>
      <c r="M1126" s="13"/>
      <c r="N1126" s="13"/>
      <c r="O1126" s="13"/>
      <c r="P1126" s="13"/>
      <c r="Q1126" s="13"/>
    </row>
    <row r="1127" spans="11:17">
      <c r="K1127" s="13"/>
      <c r="L1127" s="13"/>
      <c r="M1127" s="13"/>
      <c r="N1127" s="13"/>
      <c r="O1127" s="13"/>
      <c r="P1127" s="13"/>
      <c r="Q1127" s="13"/>
    </row>
    <row r="1128" spans="11:17">
      <c r="K1128" s="13"/>
      <c r="L1128" s="13"/>
      <c r="M1128" s="13"/>
      <c r="N1128" s="13"/>
      <c r="O1128" s="13"/>
      <c r="P1128" s="13"/>
      <c r="Q1128" s="13"/>
    </row>
    <row r="1129" spans="11:17">
      <c r="K1129" s="13"/>
      <c r="L1129" s="13"/>
      <c r="M1129" s="13"/>
      <c r="N1129" s="13"/>
      <c r="O1129" s="13"/>
      <c r="P1129" s="13"/>
      <c r="Q1129" s="13"/>
    </row>
    <row r="1130" spans="11:17">
      <c r="K1130" s="13"/>
      <c r="L1130" s="13"/>
      <c r="M1130" s="13"/>
      <c r="N1130" s="13"/>
      <c r="O1130" s="13"/>
      <c r="P1130" s="13"/>
      <c r="Q1130" s="13"/>
    </row>
    <row r="1131" spans="11:17">
      <c r="K1131" s="13"/>
      <c r="L1131" s="13"/>
      <c r="M1131" s="13"/>
      <c r="N1131" s="13"/>
      <c r="O1131" s="13"/>
      <c r="P1131" s="13"/>
      <c r="Q1131" s="13"/>
    </row>
    <row r="1132" spans="11:17">
      <c r="K1132" s="13"/>
      <c r="L1132" s="13"/>
      <c r="M1132" s="13"/>
      <c r="N1132" s="13"/>
      <c r="O1132" s="13"/>
      <c r="P1132" s="13"/>
      <c r="Q1132" s="13"/>
    </row>
    <row r="1133" spans="11:17">
      <c r="K1133" s="13"/>
      <c r="L1133" s="13"/>
      <c r="M1133" s="13"/>
      <c r="N1133" s="13"/>
      <c r="O1133" s="13"/>
      <c r="P1133" s="13"/>
      <c r="Q1133" s="13"/>
    </row>
    <row r="1134" spans="11:17">
      <c r="K1134" s="13"/>
      <c r="L1134" s="13"/>
      <c r="M1134" s="13"/>
      <c r="N1134" s="13"/>
      <c r="O1134" s="13"/>
      <c r="P1134" s="13"/>
      <c r="Q1134" s="13"/>
    </row>
    <row r="1135" spans="11:17">
      <c r="K1135" s="13"/>
      <c r="L1135" s="13"/>
      <c r="M1135" s="13"/>
      <c r="N1135" s="13"/>
      <c r="O1135" s="13"/>
      <c r="P1135" s="13"/>
      <c r="Q1135" s="13"/>
    </row>
    <row r="1136" spans="11:17">
      <c r="K1136" s="13"/>
      <c r="L1136" s="13"/>
      <c r="M1136" s="13"/>
      <c r="N1136" s="13"/>
      <c r="O1136" s="13"/>
      <c r="P1136" s="13"/>
      <c r="Q1136" s="13"/>
    </row>
    <row r="1137" spans="11:17">
      <c r="K1137" s="13"/>
      <c r="L1137" s="13"/>
      <c r="M1137" s="13"/>
      <c r="N1137" s="13"/>
      <c r="O1137" s="13"/>
      <c r="P1137" s="13"/>
      <c r="Q1137" s="13"/>
    </row>
    <row r="1138" spans="11:17">
      <c r="K1138" s="13"/>
      <c r="L1138" s="13"/>
      <c r="M1138" s="13"/>
      <c r="N1138" s="13"/>
      <c r="O1138" s="13"/>
      <c r="P1138" s="13"/>
      <c r="Q1138" s="13"/>
    </row>
    <row r="1139" spans="11:17">
      <c r="K1139" s="13"/>
      <c r="L1139" s="13"/>
      <c r="M1139" s="13"/>
      <c r="N1139" s="13"/>
      <c r="O1139" s="13"/>
      <c r="P1139" s="13"/>
      <c r="Q1139" s="13"/>
    </row>
    <row r="1140" spans="11:17">
      <c r="K1140" s="13"/>
      <c r="L1140" s="13"/>
      <c r="M1140" s="13"/>
      <c r="N1140" s="13"/>
      <c r="O1140" s="13"/>
      <c r="P1140" s="13"/>
      <c r="Q1140" s="13"/>
    </row>
    <row r="1141" spans="11:17">
      <c r="K1141" s="13"/>
      <c r="L1141" s="13"/>
      <c r="M1141" s="13"/>
      <c r="N1141" s="13"/>
      <c r="O1141" s="13"/>
      <c r="P1141" s="13"/>
      <c r="Q1141" s="13"/>
    </row>
    <row r="1142" spans="11:17">
      <c r="K1142" s="13"/>
      <c r="L1142" s="13"/>
      <c r="M1142" s="13"/>
      <c r="N1142" s="13"/>
      <c r="O1142" s="13"/>
      <c r="P1142" s="13"/>
      <c r="Q1142" s="13"/>
    </row>
    <row r="1143" spans="11:17">
      <c r="K1143" s="13"/>
      <c r="L1143" s="13"/>
      <c r="M1143" s="13"/>
      <c r="N1143" s="13"/>
      <c r="O1143" s="13"/>
      <c r="P1143" s="13"/>
      <c r="Q1143" s="13"/>
    </row>
    <row r="1144" spans="11:17">
      <c r="K1144" s="13"/>
      <c r="L1144" s="13"/>
      <c r="M1144" s="13"/>
      <c r="N1144" s="13"/>
      <c r="O1144" s="13"/>
      <c r="P1144" s="13"/>
      <c r="Q1144" s="13"/>
    </row>
    <row r="1145" spans="11:17">
      <c r="K1145" s="13"/>
      <c r="L1145" s="13"/>
      <c r="M1145" s="13"/>
      <c r="N1145" s="13"/>
      <c r="O1145" s="13"/>
      <c r="P1145" s="13"/>
      <c r="Q1145" s="13"/>
    </row>
    <row r="1146" spans="11:17">
      <c r="K1146" s="13"/>
      <c r="L1146" s="13"/>
      <c r="M1146" s="13"/>
      <c r="N1146" s="13"/>
      <c r="O1146" s="13"/>
      <c r="P1146" s="13"/>
      <c r="Q1146" s="13"/>
    </row>
    <row r="1147" spans="11:17">
      <c r="K1147" s="13"/>
      <c r="L1147" s="13"/>
      <c r="M1147" s="13"/>
      <c r="N1147" s="13"/>
      <c r="O1147" s="13"/>
      <c r="P1147" s="13"/>
      <c r="Q1147" s="13"/>
    </row>
    <row r="1148" spans="11:17">
      <c r="K1148" s="13"/>
      <c r="L1148" s="13"/>
      <c r="M1148" s="13"/>
      <c r="N1148" s="13"/>
      <c r="O1148" s="13"/>
      <c r="P1148" s="13"/>
      <c r="Q1148" s="13"/>
    </row>
    <row r="1149" spans="11:17">
      <c r="K1149" s="13"/>
      <c r="L1149" s="13"/>
      <c r="M1149" s="13"/>
      <c r="N1149" s="13"/>
      <c r="O1149" s="13"/>
      <c r="P1149" s="13"/>
      <c r="Q1149" s="13"/>
    </row>
    <row r="1150" spans="11:17">
      <c r="K1150" s="13"/>
      <c r="L1150" s="13"/>
      <c r="M1150" s="13"/>
      <c r="N1150" s="13"/>
      <c r="O1150" s="13"/>
      <c r="P1150" s="13"/>
      <c r="Q1150" s="13"/>
    </row>
    <row r="1151" spans="11:17">
      <c r="K1151" s="13"/>
      <c r="L1151" s="13"/>
      <c r="M1151" s="13"/>
      <c r="N1151" s="13"/>
      <c r="O1151" s="13"/>
      <c r="P1151" s="13"/>
      <c r="Q1151" s="13"/>
    </row>
    <row r="1152" spans="11:17">
      <c r="K1152" s="13"/>
      <c r="L1152" s="13"/>
      <c r="M1152" s="13"/>
      <c r="N1152" s="13"/>
      <c r="O1152" s="13"/>
      <c r="P1152" s="13"/>
      <c r="Q1152" s="13"/>
    </row>
    <row r="1153" spans="11:17">
      <c r="K1153" s="13"/>
      <c r="L1153" s="13"/>
      <c r="M1153" s="13"/>
      <c r="N1153" s="13"/>
      <c r="O1153" s="13"/>
      <c r="P1153" s="13"/>
      <c r="Q1153" s="13"/>
    </row>
    <row r="1154" spans="11:17">
      <c r="K1154" s="13"/>
      <c r="L1154" s="13"/>
      <c r="M1154" s="13"/>
      <c r="N1154" s="13"/>
      <c r="O1154" s="13"/>
      <c r="P1154" s="13"/>
      <c r="Q1154" s="13"/>
    </row>
    <row r="1155" spans="11:17">
      <c r="K1155" s="13"/>
      <c r="L1155" s="13"/>
      <c r="M1155" s="13"/>
      <c r="N1155" s="13"/>
      <c r="O1155" s="13"/>
      <c r="P1155" s="13"/>
      <c r="Q1155" s="13"/>
    </row>
    <row r="1156" spans="11:17">
      <c r="K1156" s="13"/>
      <c r="L1156" s="13"/>
      <c r="M1156" s="13"/>
      <c r="N1156" s="13"/>
      <c r="O1156" s="13"/>
      <c r="P1156" s="13"/>
      <c r="Q1156" s="13"/>
    </row>
    <row r="1157" spans="11:17">
      <c r="K1157" s="13"/>
      <c r="L1157" s="13"/>
      <c r="M1157" s="13"/>
      <c r="N1157" s="13"/>
      <c r="O1157" s="13"/>
      <c r="P1157" s="13"/>
      <c r="Q1157" s="13"/>
    </row>
    <row r="1158" spans="11:17">
      <c r="K1158" s="13"/>
      <c r="L1158" s="13"/>
      <c r="M1158" s="13"/>
      <c r="N1158" s="13"/>
      <c r="O1158" s="13"/>
      <c r="P1158" s="13"/>
      <c r="Q1158" s="13"/>
    </row>
    <row r="1159" spans="11:17">
      <c r="K1159" s="13"/>
      <c r="L1159" s="13"/>
      <c r="M1159" s="13"/>
      <c r="N1159" s="13"/>
      <c r="O1159" s="13"/>
      <c r="P1159" s="13"/>
      <c r="Q1159" s="13"/>
    </row>
    <row r="1160" spans="11:17">
      <c r="K1160" s="13"/>
      <c r="L1160" s="13"/>
      <c r="M1160" s="13"/>
      <c r="N1160" s="13"/>
      <c r="O1160" s="13"/>
      <c r="P1160" s="13"/>
      <c r="Q1160" s="13"/>
    </row>
    <row r="1161" spans="11:17">
      <c r="K1161" s="13"/>
      <c r="L1161" s="13"/>
      <c r="M1161" s="13"/>
      <c r="N1161" s="13"/>
      <c r="O1161" s="13"/>
      <c r="P1161" s="13"/>
      <c r="Q1161" s="13"/>
    </row>
    <row r="1162" spans="11:17">
      <c r="K1162" s="13"/>
      <c r="L1162" s="13"/>
      <c r="M1162" s="13"/>
      <c r="N1162" s="13"/>
      <c r="O1162" s="13"/>
      <c r="P1162" s="13"/>
      <c r="Q1162" s="13"/>
    </row>
    <row r="1163" spans="11:17">
      <c r="K1163" s="13"/>
      <c r="L1163" s="13"/>
      <c r="M1163" s="13"/>
      <c r="N1163" s="13"/>
      <c r="O1163" s="13"/>
      <c r="P1163" s="13"/>
      <c r="Q1163" s="13"/>
    </row>
    <row r="1164" spans="11:17">
      <c r="K1164" s="13"/>
      <c r="L1164" s="13"/>
      <c r="M1164" s="13"/>
      <c r="N1164" s="13"/>
      <c r="O1164" s="13"/>
      <c r="P1164" s="13"/>
      <c r="Q1164" s="13"/>
    </row>
    <row r="1165" spans="11:17">
      <c r="K1165" s="13"/>
      <c r="L1165" s="13"/>
      <c r="M1165" s="13"/>
      <c r="N1165" s="13"/>
      <c r="O1165" s="13"/>
      <c r="P1165" s="13"/>
      <c r="Q1165" s="13"/>
    </row>
    <row r="1166" spans="11:17">
      <c r="K1166" s="13"/>
      <c r="L1166" s="13"/>
      <c r="M1166" s="13"/>
      <c r="N1166" s="13"/>
      <c r="O1166" s="13"/>
      <c r="P1166" s="13"/>
      <c r="Q1166" s="13"/>
    </row>
    <row r="1167" spans="11:17">
      <c r="K1167" s="13"/>
      <c r="L1167" s="13"/>
      <c r="M1167" s="13"/>
      <c r="N1167" s="13"/>
      <c r="O1167" s="13"/>
      <c r="P1167" s="13"/>
      <c r="Q1167" s="13"/>
    </row>
    <row r="1168" spans="11:17">
      <c r="K1168" s="13"/>
      <c r="L1168" s="13"/>
      <c r="M1168" s="13"/>
      <c r="N1168" s="13"/>
      <c r="O1168" s="13"/>
      <c r="P1168" s="13"/>
      <c r="Q1168" s="13"/>
    </row>
    <row r="1169" spans="11:17">
      <c r="K1169" s="13"/>
      <c r="L1169" s="13"/>
      <c r="M1169" s="13"/>
      <c r="N1169" s="13"/>
      <c r="O1169" s="13"/>
      <c r="P1169" s="13"/>
      <c r="Q1169" s="13"/>
    </row>
    <row r="1170" spans="11:17">
      <c r="K1170" s="13"/>
      <c r="L1170" s="13"/>
      <c r="M1170" s="13"/>
      <c r="N1170" s="13"/>
      <c r="O1170" s="13"/>
      <c r="P1170" s="13"/>
      <c r="Q1170" s="13"/>
    </row>
    <row r="1171" spans="11:17">
      <c r="K1171" s="13"/>
      <c r="L1171" s="13"/>
      <c r="M1171" s="13"/>
      <c r="N1171" s="13"/>
      <c r="O1171" s="13"/>
      <c r="P1171" s="13"/>
      <c r="Q1171" s="13"/>
    </row>
    <row r="1172" spans="11:17">
      <c r="K1172" s="13"/>
      <c r="L1172" s="13"/>
      <c r="M1172" s="13"/>
      <c r="N1172" s="13"/>
      <c r="O1172" s="13"/>
      <c r="P1172" s="13"/>
      <c r="Q1172" s="13"/>
    </row>
    <row r="1173" spans="11:17">
      <c r="K1173" s="13"/>
      <c r="L1173" s="13"/>
      <c r="M1173" s="13"/>
      <c r="N1173" s="13"/>
      <c r="O1173" s="13"/>
      <c r="P1173" s="13"/>
      <c r="Q1173" s="13"/>
    </row>
    <row r="1174" spans="11:17">
      <c r="K1174" s="13"/>
      <c r="L1174" s="13"/>
      <c r="M1174" s="13"/>
      <c r="N1174" s="13"/>
      <c r="O1174" s="13"/>
      <c r="P1174" s="13"/>
      <c r="Q1174" s="13"/>
    </row>
    <row r="1175" spans="11:17">
      <c r="K1175" s="13"/>
      <c r="L1175" s="13"/>
      <c r="M1175" s="13"/>
      <c r="N1175" s="13"/>
      <c r="O1175" s="13"/>
      <c r="P1175" s="13"/>
      <c r="Q1175" s="13"/>
    </row>
    <row r="1176" spans="11:17">
      <c r="K1176" s="13"/>
      <c r="L1176" s="13"/>
      <c r="M1176" s="13"/>
      <c r="N1176" s="13"/>
      <c r="O1176" s="13"/>
      <c r="P1176" s="13"/>
      <c r="Q1176" s="13"/>
    </row>
    <row r="1177" spans="11:17">
      <c r="K1177" s="13"/>
      <c r="L1177" s="13"/>
      <c r="M1177" s="13"/>
      <c r="N1177" s="13"/>
      <c r="O1177" s="13"/>
      <c r="P1177" s="13"/>
      <c r="Q1177" s="13"/>
    </row>
    <row r="1178" spans="11:17">
      <c r="K1178" s="13"/>
      <c r="L1178" s="13"/>
      <c r="M1178" s="13"/>
      <c r="N1178" s="13"/>
      <c r="O1178" s="13"/>
      <c r="P1178" s="13"/>
      <c r="Q1178" s="13"/>
    </row>
    <row r="1179" spans="11:17">
      <c r="K1179" s="13"/>
      <c r="L1179" s="13"/>
      <c r="M1179" s="13"/>
      <c r="N1179" s="13"/>
      <c r="O1179" s="13"/>
      <c r="P1179" s="13"/>
      <c r="Q1179" s="13"/>
    </row>
    <row r="1180" spans="11:17">
      <c r="K1180" s="13"/>
      <c r="L1180" s="13"/>
      <c r="M1180" s="13"/>
      <c r="N1180" s="13"/>
      <c r="O1180" s="13"/>
      <c r="P1180" s="13"/>
      <c r="Q1180" s="13"/>
    </row>
    <row r="1181" spans="11:17">
      <c r="K1181" s="13"/>
      <c r="L1181" s="13"/>
      <c r="M1181" s="13"/>
      <c r="N1181" s="13"/>
      <c r="O1181" s="13"/>
      <c r="P1181" s="13"/>
      <c r="Q1181" s="13"/>
    </row>
    <row r="1182" spans="11:17">
      <c r="K1182" s="13"/>
      <c r="L1182" s="13"/>
      <c r="M1182" s="13"/>
      <c r="N1182" s="13"/>
      <c r="O1182" s="13"/>
      <c r="P1182" s="13"/>
      <c r="Q1182" s="13"/>
    </row>
    <row r="1183" spans="11:17">
      <c r="K1183" s="13"/>
      <c r="L1183" s="13"/>
      <c r="M1183" s="13"/>
      <c r="N1183" s="13"/>
      <c r="O1183" s="13"/>
      <c r="P1183" s="13"/>
      <c r="Q1183" s="13"/>
    </row>
    <row r="1184" spans="11:17">
      <c r="K1184" s="13"/>
      <c r="L1184" s="13"/>
      <c r="M1184" s="13"/>
      <c r="N1184" s="13"/>
      <c r="O1184" s="13"/>
      <c r="P1184" s="13"/>
      <c r="Q1184" s="13"/>
    </row>
    <row r="1185" spans="11:17">
      <c r="K1185" s="13"/>
      <c r="L1185" s="13"/>
      <c r="M1185" s="13"/>
      <c r="N1185" s="13"/>
      <c r="O1185" s="13"/>
      <c r="P1185" s="13"/>
      <c r="Q1185" s="13"/>
    </row>
    <row r="1186" spans="11:17">
      <c r="K1186" s="13"/>
      <c r="L1186" s="13"/>
      <c r="M1186" s="13"/>
      <c r="N1186" s="13"/>
      <c r="O1186" s="13"/>
      <c r="P1186" s="13"/>
      <c r="Q1186" s="13"/>
    </row>
    <row r="1187" spans="11:17">
      <c r="K1187" s="13"/>
      <c r="L1187" s="13"/>
      <c r="M1187" s="13"/>
      <c r="N1187" s="13"/>
      <c r="O1187" s="13"/>
      <c r="P1187" s="13"/>
      <c r="Q1187" s="13"/>
    </row>
    <row r="1188" spans="11:17">
      <c r="K1188" s="13"/>
      <c r="L1188" s="13"/>
      <c r="M1188" s="13"/>
      <c r="N1188" s="13"/>
      <c r="O1188" s="13"/>
      <c r="P1188" s="13"/>
      <c r="Q1188" s="13"/>
    </row>
    <row r="1189" spans="11:17">
      <c r="K1189" s="13"/>
      <c r="L1189" s="13"/>
      <c r="M1189" s="13"/>
      <c r="N1189" s="13"/>
      <c r="O1189" s="13"/>
      <c r="P1189" s="13"/>
      <c r="Q1189" s="13"/>
    </row>
    <row r="1190" spans="11:17">
      <c r="K1190" s="13"/>
      <c r="L1190" s="13"/>
      <c r="M1190" s="13"/>
      <c r="N1190" s="13"/>
      <c r="O1190" s="13"/>
      <c r="P1190" s="13"/>
      <c r="Q1190" s="13"/>
    </row>
    <row r="1191" spans="11:17">
      <c r="K1191" s="13"/>
      <c r="L1191" s="13"/>
      <c r="M1191" s="13"/>
      <c r="N1191" s="13"/>
      <c r="O1191" s="13"/>
      <c r="P1191" s="13"/>
      <c r="Q1191" s="13"/>
    </row>
    <row r="1192" spans="11:17">
      <c r="K1192" s="13"/>
      <c r="L1192" s="13"/>
      <c r="M1192" s="13"/>
      <c r="N1192" s="13"/>
      <c r="O1192" s="13"/>
      <c r="P1192" s="13"/>
      <c r="Q1192" s="13"/>
    </row>
    <row r="1193" spans="11:17">
      <c r="K1193" s="13"/>
      <c r="L1193" s="13"/>
      <c r="M1193" s="13"/>
      <c r="N1193" s="13"/>
      <c r="O1193" s="13"/>
      <c r="P1193" s="13"/>
      <c r="Q1193" s="13"/>
    </row>
    <row r="1194" spans="11:17">
      <c r="K1194" s="13"/>
      <c r="L1194" s="13"/>
      <c r="M1194" s="13"/>
      <c r="N1194" s="13"/>
      <c r="O1194" s="13"/>
      <c r="P1194" s="13"/>
      <c r="Q1194" s="13"/>
    </row>
    <row r="1195" spans="11:17">
      <c r="K1195" s="13"/>
      <c r="L1195" s="13"/>
      <c r="M1195" s="13"/>
      <c r="N1195" s="13"/>
      <c r="O1195" s="13"/>
      <c r="P1195" s="13"/>
      <c r="Q1195" s="13"/>
    </row>
    <row r="1196" spans="11:17">
      <c r="K1196" s="13"/>
      <c r="L1196" s="13"/>
      <c r="M1196" s="13"/>
      <c r="N1196" s="13"/>
      <c r="O1196" s="13"/>
      <c r="P1196" s="13"/>
      <c r="Q1196" s="13"/>
    </row>
    <row r="1197" spans="11:17">
      <c r="K1197" s="13"/>
      <c r="L1197" s="13"/>
      <c r="M1197" s="13"/>
      <c r="N1197" s="13"/>
      <c r="O1197" s="13"/>
      <c r="P1197" s="13"/>
      <c r="Q1197" s="13"/>
    </row>
    <row r="1198" spans="11:17">
      <c r="K1198" s="13"/>
      <c r="L1198" s="13"/>
      <c r="M1198" s="13"/>
      <c r="N1198" s="13"/>
      <c r="O1198" s="13"/>
      <c r="P1198" s="13"/>
      <c r="Q1198" s="13"/>
    </row>
    <row r="1199" spans="11:17">
      <c r="K1199" s="13"/>
      <c r="L1199" s="13"/>
      <c r="M1199" s="13"/>
      <c r="N1199" s="13"/>
      <c r="O1199" s="13"/>
      <c r="P1199" s="13"/>
      <c r="Q1199" s="13"/>
    </row>
    <row r="1200" spans="11:17">
      <c r="K1200" s="13"/>
      <c r="L1200" s="13"/>
      <c r="M1200" s="13"/>
      <c r="N1200" s="13"/>
      <c r="O1200" s="13"/>
      <c r="P1200" s="13"/>
      <c r="Q1200" s="13"/>
    </row>
    <row r="1201" spans="2:35">
      <c r="B1201" t="s">
        <v>1</v>
      </c>
      <c r="C1201" s="13" t="s">
        <v>49</v>
      </c>
      <c r="D1201" s="2"/>
      <c r="E1201" s="2"/>
      <c r="F1201" s="2"/>
      <c r="G1201" s="774"/>
      <c r="H1201" s="792"/>
      <c r="I1201" s="2"/>
      <c r="J1201" s="2"/>
      <c r="K1201" s="13"/>
      <c r="L1201" s="13" t="e">
        <f>SUMIF(#REF!,Adjustments!$C1201,#REF!)</f>
        <v>#REF!</v>
      </c>
      <c r="M1201" s="13" t="e">
        <f>SUMIF(#REF!,Adjustments!$C1201,#REF!)</f>
        <v>#REF!</v>
      </c>
      <c r="N1201" s="13" t="e">
        <f>SUMIF(#REF!,Adjustments!$C1201,#REF!)</f>
        <v>#REF!</v>
      </c>
      <c r="O1201" s="13" t="e">
        <f>SUMIF(#REF!,Adjustments!$C1201,#REF!)</f>
        <v>#REF!</v>
      </c>
      <c r="P1201" s="13" t="e">
        <f>SUMIF(#REF!,Adjustments!$C1201,#REF!)</f>
        <v>#REF!</v>
      </c>
      <c r="Q1201" s="13" t="e">
        <f>SUMIF(#REF!,Adjustments!$C1201,#REF!)</f>
        <v>#REF!</v>
      </c>
      <c r="R1201" s="13" t="e">
        <f>SUMIF(#REF!,Adjustments!$C1201,#REF!)</f>
        <v>#REF!</v>
      </c>
      <c r="S1201" s="13" t="e">
        <f>SUMIF(#REF!,Adjustments!$C1201,#REF!)</f>
        <v>#REF!</v>
      </c>
      <c r="T1201" s="13" t="e">
        <f>SUMIF(#REF!,Adjustments!$C1201,#REF!)</f>
        <v>#REF!</v>
      </c>
      <c r="U1201" s="13"/>
      <c r="V1201" s="13"/>
      <c r="W1201" s="13"/>
      <c r="X1201" s="13"/>
      <c r="Y1201" s="13"/>
      <c r="Z1201" s="13"/>
      <c r="AA1201" s="13"/>
      <c r="AB1201" s="13"/>
      <c r="AC1201" s="13"/>
      <c r="AD1201" s="13"/>
      <c r="AE1201" s="13"/>
      <c r="AF1201" s="13"/>
      <c r="AG1201" s="13"/>
      <c r="AH1201" s="13"/>
      <c r="AI1201" s="13"/>
    </row>
    <row r="1202" spans="2:35">
      <c r="B1202" t="s">
        <v>5</v>
      </c>
      <c r="C1202" s="13" t="s">
        <v>50</v>
      </c>
      <c r="D1202" s="2"/>
      <c r="E1202" s="2"/>
      <c r="F1202" s="2"/>
      <c r="G1202" s="774"/>
      <c r="H1202" s="792"/>
      <c r="I1202" s="2"/>
      <c r="J1202" s="2"/>
      <c r="K1202" s="13"/>
      <c r="L1202" s="13" t="e">
        <f>SUMIF(#REF!,Adjustments!$C1202,#REF!)</f>
        <v>#REF!</v>
      </c>
      <c r="M1202" s="13" t="e">
        <f>SUMIF(#REF!,Adjustments!$C1202,#REF!)</f>
        <v>#REF!</v>
      </c>
      <c r="N1202" s="13" t="e">
        <f>SUMIF(#REF!,Adjustments!$C1202,#REF!)</f>
        <v>#REF!</v>
      </c>
      <c r="O1202" s="13" t="e">
        <f>SUMIF(#REF!,Adjustments!$C1202,#REF!)</f>
        <v>#REF!</v>
      </c>
      <c r="P1202" s="13" t="e">
        <f>SUMIF(#REF!,Adjustments!$C1202,#REF!)</f>
        <v>#REF!</v>
      </c>
      <c r="Q1202" s="13" t="e">
        <f>SUMIF(#REF!,Adjustments!$C1202,#REF!)</f>
        <v>#REF!</v>
      </c>
      <c r="R1202" s="13" t="e">
        <f>SUMIF(#REF!,Adjustments!$C1202,#REF!)</f>
        <v>#REF!</v>
      </c>
      <c r="S1202" s="13" t="e">
        <f>SUMIF(#REF!,Adjustments!$C1202,#REF!)</f>
        <v>#REF!</v>
      </c>
      <c r="T1202" s="13" t="e">
        <f>SUMIF(#REF!,Adjustments!$C1202,#REF!)</f>
        <v>#REF!</v>
      </c>
      <c r="U1202" s="13"/>
      <c r="V1202" s="13"/>
      <c r="W1202" s="13"/>
      <c r="X1202" s="13"/>
      <c r="Y1202" s="13"/>
      <c r="Z1202" s="13"/>
      <c r="AA1202" s="13"/>
      <c r="AB1202" s="13"/>
      <c r="AC1202" s="13"/>
      <c r="AD1202" s="13"/>
      <c r="AE1202" s="13"/>
      <c r="AF1202" s="13"/>
      <c r="AG1202" s="13"/>
      <c r="AH1202" s="13"/>
      <c r="AI1202" s="13"/>
    </row>
    <row r="1203" spans="2:35">
      <c r="B1203" t="s">
        <v>7</v>
      </c>
      <c r="C1203" s="13" t="s">
        <v>51</v>
      </c>
      <c r="D1203" s="2"/>
      <c r="E1203" s="2"/>
      <c r="F1203" s="2"/>
      <c r="G1203" s="774"/>
      <c r="H1203" s="792"/>
      <c r="I1203" s="2"/>
      <c r="J1203" s="2"/>
      <c r="K1203" s="13"/>
      <c r="L1203" s="13" t="e">
        <f>SUMIF(#REF!,Adjustments!$C1203,#REF!)</f>
        <v>#REF!</v>
      </c>
      <c r="M1203" s="13" t="e">
        <f>SUMIF(#REF!,Adjustments!$C1203,#REF!)</f>
        <v>#REF!</v>
      </c>
      <c r="N1203" s="13" t="e">
        <f>SUMIF(#REF!,Adjustments!$C1203,#REF!)</f>
        <v>#REF!</v>
      </c>
      <c r="O1203" s="13" t="e">
        <f>SUMIF(#REF!,Adjustments!$C1203,#REF!)</f>
        <v>#REF!</v>
      </c>
      <c r="P1203" s="13" t="e">
        <f>SUMIF(#REF!,Adjustments!$C1203,#REF!)</f>
        <v>#REF!</v>
      </c>
      <c r="Q1203" s="13" t="e">
        <f>SUMIF(#REF!,Adjustments!$C1203,#REF!)</f>
        <v>#REF!</v>
      </c>
      <c r="R1203" s="13" t="e">
        <f>SUMIF(#REF!,Adjustments!$C1203,#REF!)</f>
        <v>#REF!</v>
      </c>
      <c r="S1203" s="13" t="e">
        <f>SUMIF(#REF!,Adjustments!$C1203,#REF!)</f>
        <v>#REF!</v>
      </c>
      <c r="T1203" s="13" t="e">
        <f>SUMIF(#REF!,Adjustments!$C1203,#REF!)</f>
        <v>#REF!</v>
      </c>
      <c r="U1203" s="13"/>
      <c r="V1203" s="13"/>
      <c r="W1203" s="13"/>
      <c r="X1203" s="13"/>
      <c r="Y1203" s="13"/>
      <c r="Z1203" s="13"/>
      <c r="AA1203" s="13"/>
      <c r="AB1203" s="13"/>
      <c r="AC1203" s="13"/>
      <c r="AD1203" s="13"/>
      <c r="AE1203" s="13"/>
      <c r="AF1203" s="13"/>
      <c r="AG1203" s="13"/>
      <c r="AH1203" s="13"/>
      <c r="AI1203" s="13"/>
    </row>
    <row r="1204" spans="2:35">
      <c r="B1204" t="s">
        <v>7</v>
      </c>
      <c r="C1204" s="13" t="s">
        <v>52</v>
      </c>
      <c r="D1204" s="2"/>
      <c r="E1204" s="2"/>
      <c r="F1204" s="2"/>
      <c r="G1204" s="774"/>
      <c r="H1204" s="792"/>
      <c r="I1204" s="2"/>
      <c r="J1204" s="2"/>
      <c r="K1204" s="13"/>
      <c r="L1204" s="13" t="e">
        <f>SUMIF(#REF!,Adjustments!$C1204,#REF!)</f>
        <v>#REF!</v>
      </c>
      <c r="M1204" s="13" t="e">
        <f>SUMIF(#REF!,Adjustments!$C1204,#REF!)</f>
        <v>#REF!</v>
      </c>
      <c r="N1204" s="13" t="e">
        <f>SUMIF(#REF!,Adjustments!$C1204,#REF!)</f>
        <v>#REF!</v>
      </c>
      <c r="O1204" s="13" t="e">
        <f>SUMIF(#REF!,Adjustments!$C1204,#REF!)</f>
        <v>#REF!</v>
      </c>
      <c r="P1204" s="13" t="e">
        <f>SUMIF(#REF!,Adjustments!$C1204,#REF!)</f>
        <v>#REF!</v>
      </c>
      <c r="Q1204" s="13" t="e">
        <f>SUMIF(#REF!,Adjustments!$C1204,#REF!)</f>
        <v>#REF!</v>
      </c>
      <c r="R1204" s="13" t="e">
        <f>SUMIF(#REF!,Adjustments!$C1204,#REF!)</f>
        <v>#REF!</v>
      </c>
      <c r="S1204" s="13" t="e">
        <f>SUMIF(#REF!,Adjustments!$C1204,#REF!)</f>
        <v>#REF!</v>
      </c>
      <c r="T1204" s="13" t="e">
        <f>SUMIF(#REF!,Adjustments!$C1204,#REF!)</f>
        <v>#REF!</v>
      </c>
      <c r="U1204" s="13"/>
      <c r="V1204" s="13"/>
      <c r="W1204" s="13"/>
      <c r="X1204" s="13"/>
      <c r="Y1204" s="13"/>
      <c r="Z1204" s="13"/>
      <c r="AA1204" s="13"/>
      <c r="AB1204" s="13"/>
      <c r="AC1204" s="13"/>
      <c r="AD1204" s="13"/>
      <c r="AE1204" s="13"/>
      <c r="AF1204" s="13"/>
      <c r="AG1204" s="13"/>
      <c r="AH1204" s="13"/>
      <c r="AI1204" s="13"/>
    </row>
    <row r="1205" spans="2:35">
      <c r="B1205" t="s">
        <v>7</v>
      </c>
      <c r="C1205" s="13" t="s">
        <v>53</v>
      </c>
      <c r="D1205" s="2"/>
      <c r="E1205" s="2"/>
      <c r="F1205" s="2"/>
      <c r="G1205" s="774"/>
      <c r="H1205" s="792"/>
      <c r="I1205" s="2"/>
      <c r="J1205" s="2"/>
      <c r="K1205" s="13"/>
      <c r="L1205" s="13" t="e">
        <f>SUMIF(#REF!,Adjustments!$C1205,#REF!)</f>
        <v>#REF!</v>
      </c>
      <c r="M1205" s="13" t="e">
        <f>SUMIF(#REF!,Adjustments!$C1205,#REF!)</f>
        <v>#REF!</v>
      </c>
      <c r="N1205" s="13" t="e">
        <f>SUMIF(#REF!,Adjustments!$C1205,#REF!)</f>
        <v>#REF!</v>
      </c>
      <c r="O1205" s="13" t="e">
        <f>SUMIF(#REF!,Adjustments!$C1205,#REF!)</f>
        <v>#REF!</v>
      </c>
      <c r="P1205" s="13" t="e">
        <f>SUMIF(#REF!,Adjustments!$C1205,#REF!)</f>
        <v>#REF!</v>
      </c>
      <c r="Q1205" s="13" t="e">
        <f>SUMIF(#REF!,Adjustments!$C1205,#REF!)</f>
        <v>#REF!</v>
      </c>
      <c r="R1205" s="13" t="e">
        <f>SUMIF(#REF!,Adjustments!$C1205,#REF!)</f>
        <v>#REF!</v>
      </c>
      <c r="S1205" s="13" t="e">
        <f>SUMIF(#REF!,Adjustments!$C1205,#REF!)</f>
        <v>#REF!</v>
      </c>
      <c r="T1205" s="13" t="e">
        <f>SUMIF(#REF!,Adjustments!$C1205,#REF!)</f>
        <v>#REF!</v>
      </c>
      <c r="U1205" s="13"/>
      <c r="V1205" s="13"/>
      <c r="W1205" s="13"/>
      <c r="X1205" s="13"/>
      <c r="Y1205" s="13"/>
      <c r="Z1205" s="13"/>
      <c r="AA1205" s="13"/>
      <c r="AB1205" s="13"/>
      <c r="AC1205" s="13"/>
      <c r="AD1205" s="13"/>
      <c r="AE1205" s="13"/>
      <c r="AF1205" s="13"/>
      <c r="AG1205" s="13"/>
      <c r="AH1205" s="13"/>
      <c r="AI1205" s="13"/>
    </row>
    <row r="1206" spans="2:35">
      <c r="B1206" t="s">
        <v>12</v>
      </c>
      <c r="C1206" s="13" t="s">
        <v>54</v>
      </c>
      <c r="D1206" s="2"/>
      <c r="E1206" s="2"/>
      <c r="F1206" s="2"/>
      <c r="G1206" s="774"/>
      <c r="H1206" s="792"/>
      <c r="I1206" s="2"/>
      <c r="J1206" s="2"/>
      <c r="K1206" s="13"/>
      <c r="L1206" s="13" t="e">
        <f>SUMIF(#REF!,Adjustments!$C1206,#REF!)</f>
        <v>#REF!</v>
      </c>
      <c r="M1206" s="13" t="e">
        <f>SUMIF(#REF!,Adjustments!$C1206,#REF!)</f>
        <v>#REF!</v>
      </c>
      <c r="N1206" s="13" t="e">
        <f>SUMIF(#REF!,Adjustments!$C1206,#REF!)</f>
        <v>#REF!</v>
      </c>
      <c r="O1206" s="13" t="e">
        <f>SUMIF(#REF!,Adjustments!$C1206,#REF!)</f>
        <v>#REF!</v>
      </c>
      <c r="P1206" s="13" t="e">
        <f>SUMIF(#REF!,Adjustments!$C1206,#REF!)</f>
        <v>#REF!</v>
      </c>
      <c r="Q1206" s="13" t="e">
        <f>SUMIF(#REF!,Adjustments!$C1206,#REF!)</f>
        <v>#REF!</v>
      </c>
      <c r="R1206" s="13" t="e">
        <f>SUMIF(#REF!,Adjustments!$C1206,#REF!)</f>
        <v>#REF!</v>
      </c>
      <c r="S1206" s="13" t="e">
        <f>SUMIF(#REF!,Adjustments!$C1206,#REF!)</f>
        <v>#REF!</v>
      </c>
      <c r="T1206" s="13" t="e">
        <f>SUMIF(#REF!,Adjustments!$C1206,#REF!)</f>
        <v>#REF!</v>
      </c>
      <c r="U1206" s="13"/>
      <c r="V1206" s="13"/>
      <c r="W1206" s="13"/>
      <c r="X1206" s="13"/>
      <c r="Y1206" s="13"/>
      <c r="Z1206" s="13"/>
      <c r="AA1206" s="13"/>
      <c r="AB1206" s="13"/>
      <c r="AC1206" s="13"/>
      <c r="AD1206" s="13"/>
      <c r="AE1206" s="13"/>
      <c r="AF1206" s="13"/>
      <c r="AG1206" s="13"/>
      <c r="AH1206" s="13"/>
      <c r="AI1206" s="13"/>
    </row>
    <row r="1207" spans="2:35">
      <c r="B1207" t="s">
        <v>12</v>
      </c>
      <c r="C1207" s="13" t="s">
        <v>55</v>
      </c>
      <c r="D1207" s="2"/>
      <c r="E1207" s="2"/>
      <c r="F1207" s="2"/>
      <c r="G1207" s="774"/>
      <c r="H1207" s="792"/>
      <c r="I1207" s="2"/>
      <c r="J1207" s="2"/>
      <c r="K1207" s="13"/>
      <c r="L1207" s="13" t="e">
        <f>SUMIF(#REF!,Adjustments!$C1207,#REF!)</f>
        <v>#REF!</v>
      </c>
      <c r="M1207" s="13" t="e">
        <f>SUMIF(#REF!,Adjustments!$C1207,#REF!)</f>
        <v>#REF!</v>
      </c>
      <c r="N1207" s="13" t="e">
        <f>SUMIF(#REF!,Adjustments!$C1207,#REF!)</f>
        <v>#REF!</v>
      </c>
      <c r="O1207" s="13" t="e">
        <f>SUMIF(#REF!,Adjustments!$C1207,#REF!)</f>
        <v>#REF!</v>
      </c>
      <c r="P1207" s="13" t="e">
        <f>SUMIF(#REF!,Adjustments!$C1207,#REF!)</f>
        <v>#REF!</v>
      </c>
      <c r="Q1207" s="13" t="e">
        <f>SUMIF(#REF!,Adjustments!$C1207,#REF!)</f>
        <v>#REF!</v>
      </c>
      <c r="R1207" s="13" t="e">
        <f>SUMIF(#REF!,Adjustments!$C1207,#REF!)</f>
        <v>#REF!</v>
      </c>
      <c r="S1207" s="13" t="e">
        <f>SUMIF(#REF!,Adjustments!$C1207,#REF!)</f>
        <v>#REF!</v>
      </c>
      <c r="T1207" s="13" t="e">
        <f>SUMIF(#REF!,Adjustments!$C1207,#REF!)</f>
        <v>#REF!</v>
      </c>
      <c r="U1207" s="13"/>
      <c r="V1207" s="13"/>
      <c r="W1207" s="13"/>
      <c r="X1207" s="13"/>
      <c r="Y1207" s="13"/>
      <c r="Z1207" s="13"/>
      <c r="AA1207" s="13"/>
      <c r="AB1207" s="13"/>
      <c r="AC1207" s="13"/>
      <c r="AD1207" s="13"/>
      <c r="AE1207" s="13"/>
      <c r="AF1207" s="13"/>
      <c r="AG1207" s="13"/>
      <c r="AH1207" s="13"/>
      <c r="AI1207" s="13"/>
    </row>
    <row r="1208" spans="2:35">
      <c r="B1208" t="s">
        <v>1</v>
      </c>
      <c r="C1208" s="13" t="s">
        <v>56</v>
      </c>
      <c r="D1208" s="2"/>
      <c r="E1208" s="2"/>
      <c r="F1208" s="2"/>
      <c r="G1208" s="774"/>
      <c r="H1208" s="792"/>
      <c r="I1208" s="2"/>
      <c r="J1208" s="2"/>
      <c r="K1208" s="13"/>
      <c r="L1208" s="13" t="e">
        <f>SUMIF(#REF!,Adjustments!$C1208,#REF!)</f>
        <v>#REF!</v>
      </c>
      <c r="M1208" s="13" t="e">
        <f>SUMIF(#REF!,Adjustments!$C1208,#REF!)</f>
        <v>#REF!</v>
      </c>
      <c r="N1208" s="13" t="e">
        <f>SUMIF(#REF!,Adjustments!$C1208,#REF!)</f>
        <v>#REF!</v>
      </c>
      <c r="O1208" s="13" t="e">
        <f>SUMIF(#REF!,Adjustments!$C1208,#REF!)</f>
        <v>#REF!</v>
      </c>
      <c r="P1208" s="13" t="e">
        <f>SUMIF(#REF!,Adjustments!$C1208,#REF!)</f>
        <v>#REF!</v>
      </c>
      <c r="Q1208" s="13" t="e">
        <f>SUMIF(#REF!,Adjustments!$C1208,#REF!)</f>
        <v>#REF!</v>
      </c>
      <c r="R1208" s="13" t="e">
        <f>SUMIF(#REF!,Adjustments!$C1208,#REF!)</f>
        <v>#REF!</v>
      </c>
      <c r="S1208" s="13" t="e">
        <f>SUMIF(#REF!,Adjustments!$C1208,#REF!)</f>
        <v>#REF!</v>
      </c>
      <c r="T1208" s="13" t="e">
        <f>SUMIF(#REF!,Adjustments!$C1208,#REF!)</f>
        <v>#REF!</v>
      </c>
      <c r="U1208" s="13"/>
      <c r="V1208" s="13"/>
      <c r="W1208" s="13"/>
      <c r="X1208" s="13"/>
      <c r="Y1208" s="13"/>
      <c r="Z1208" s="13"/>
      <c r="AA1208" s="13"/>
      <c r="AB1208" s="13"/>
      <c r="AC1208" s="13"/>
      <c r="AD1208" s="13"/>
      <c r="AE1208" s="13"/>
      <c r="AF1208" s="13"/>
      <c r="AG1208" s="13"/>
      <c r="AH1208" s="13"/>
      <c r="AI1208" s="13"/>
    </row>
    <row r="1209" spans="2:35">
      <c r="B1209" t="s">
        <v>5</v>
      </c>
      <c r="C1209" s="13" t="s">
        <v>57</v>
      </c>
      <c r="D1209" s="2"/>
      <c r="E1209" s="2"/>
      <c r="F1209" s="2"/>
      <c r="G1209" s="774"/>
      <c r="H1209" s="792"/>
      <c r="I1209" s="2"/>
      <c r="J1209" s="2"/>
      <c r="K1209" s="13"/>
      <c r="L1209" s="13" t="e">
        <f>SUMIF(#REF!,Adjustments!$C1209,#REF!)</f>
        <v>#REF!</v>
      </c>
      <c r="M1209" s="13" t="e">
        <f>SUMIF(#REF!,Adjustments!$C1209,#REF!)</f>
        <v>#REF!</v>
      </c>
      <c r="N1209" s="13" t="e">
        <f>SUMIF(#REF!,Adjustments!$C1209,#REF!)</f>
        <v>#REF!</v>
      </c>
      <c r="O1209" s="13" t="e">
        <f>SUMIF(#REF!,Adjustments!$C1209,#REF!)</f>
        <v>#REF!</v>
      </c>
      <c r="P1209" s="13" t="e">
        <f>SUMIF(#REF!,Adjustments!$C1209,#REF!)</f>
        <v>#REF!</v>
      </c>
      <c r="Q1209" s="13" t="e">
        <f>SUMIF(#REF!,Adjustments!$C1209,#REF!)</f>
        <v>#REF!</v>
      </c>
      <c r="R1209" s="13" t="e">
        <f>SUMIF(#REF!,Adjustments!$C1209,#REF!)</f>
        <v>#REF!</v>
      </c>
      <c r="S1209" s="13" t="e">
        <f>SUMIF(#REF!,Adjustments!$C1209,#REF!)</f>
        <v>#REF!</v>
      </c>
      <c r="T1209" s="13" t="e">
        <f>SUMIF(#REF!,Adjustments!$C1209,#REF!)</f>
        <v>#REF!</v>
      </c>
      <c r="U1209" s="13"/>
      <c r="V1209" s="13"/>
      <c r="W1209" s="13"/>
      <c r="X1209" s="13"/>
      <c r="Y1209" s="13"/>
      <c r="Z1209" s="13"/>
      <c r="AA1209" s="13"/>
      <c r="AB1209" s="13"/>
      <c r="AC1209" s="13"/>
      <c r="AD1209" s="13"/>
      <c r="AE1209" s="13"/>
      <c r="AF1209" s="13"/>
      <c r="AG1209" s="13"/>
      <c r="AH1209" s="13"/>
      <c r="AI1209" s="13"/>
    </row>
    <row r="1210" spans="2:35">
      <c r="B1210" t="s">
        <v>14</v>
      </c>
      <c r="C1210" s="13" t="s">
        <v>58</v>
      </c>
      <c r="D1210" s="2"/>
      <c r="E1210" s="2"/>
      <c r="F1210" s="2"/>
      <c r="G1210" s="774"/>
      <c r="H1210" s="792"/>
      <c r="I1210" s="2"/>
      <c r="J1210" s="2"/>
      <c r="K1210" s="13"/>
      <c r="L1210" s="13" t="e">
        <f>SUMIF(#REF!,Adjustments!$C1210,#REF!)</f>
        <v>#REF!</v>
      </c>
      <c r="M1210" s="13" t="e">
        <f>SUMIF(#REF!,Adjustments!$C1210,#REF!)</f>
        <v>#REF!</v>
      </c>
      <c r="N1210" s="13" t="e">
        <f>SUMIF(#REF!,Adjustments!$C1210,#REF!)</f>
        <v>#REF!</v>
      </c>
      <c r="O1210" s="13" t="e">
        <f>SUMIF(#REF!,Adjustments!$C1210,#REF!)</f>
        <v>#REF!</v>
      </c>
      <c r="P1210" s="13" t="e">
        <f>SUMIF(#REF!,Adjustments!$C1210,#REF!)</f>
        <v>#REF!</v>
      </c>
      <c r="Q1210" s="13" t="e">
        <f>SUMIF(#REF!,Adjustments!$C1210,#REF!)</f>
        <v>#REF!</v>
      </c>
      <c r="R1210" s="13" t="e">
        <f>SUMIF(#REF!,Adjustments!$C1210,#REF!)</f>
        <v>#REF!</v>
      </c>
      <c r="S1210" s="13" t="e">
        <f>SUMIF(#REF!,Adjustments!$C1210,#REF!)</f>
        <v>#REF!</v>
      </c>
      <c r="T1210" s="13" t="e">
        <f>SUMIF(#REF!,Adjustments!$C1210,#REF!)</f>
        <v>#REF!</v>
      </c>
      <c r="U1210" s="13"/>
      <c r="V1210" s="13"/>
      <c r="W1210" s="13"/>
      <c r="X1210" s="13"/>
      <c r="Y1210" s="13"/>
      <c r="Z1210" s="13"/>
      <c r="AA1210" s="13"/>
      <c r="AB1210" s="13"/>
      <c r="AC1210" s="13"/>
      <c r="AD1210" s="13"/>
      <c r="AE1210" s="13"/>
      <c r="AF1210" s="13"/>
      <c r="AG1210" s="13"/>
      <c r="AH1210" s="13"/>
      <c r="AI1210" s="13"/>
    </row>
    <row r="1211" spans="2:35">
      <c r="B1211" t="s">
        <v>15</v>
      </c>
      <c r="C1211" s="13" t="s">
        <v>59</v>
      </c>
      <c r="D1211" s="2"/>
      <c r="E1211" s="2"/>
      <c r="F1211" s="2"/>
      <c r="G1211" s="774"/>
      <c r="H1211" s="792"/>
      <c r="I1211" s="2"/>
      <c r="J1211" s="2"/>
      <c r="K1211" s="13"/>
      <c r="L1211" s="13" t="e">
        <f>SUMIF(#REF!,Adjustments!$C1211,#REF!)</f>
        <v>#REF!</v>
      </c>
      <c r="M1211" s="13" t="e">
        <f>SUMIF(#REF!,Adjustments!$C1211,#REF!)</f>
        <v>#REF!</v>
      </c>
      <c r="N1211" s="13" t="e">
        <f>SUMIF(#REF!,Adjustments!$C1211,#REF!)</f>
        <v>#REF!</v>
      </c>
      <c r="O1211" s="13" t="e">
        <f>SUMIF(#REF!,Adjustments!$C1211,#REF!)</f>
        <v>#REF!</v>
      </c>
      <c r="P1211" s="13" t="e">
        <f>SUMIF(#REF!,Adjustments!$C1211,#REF!)</f>
        <v>#REF!</v>
      </c>
      <c r="Q1211" s="13" t="e">
        <f>SUMIF(#REF!,Adjustments!$C1211,#REF!)</f>
        <v>#REF!</v>
      </c>
      <c r="R1211" s="13" t="e">
        <f>SUMIF(#REF!,Adjustments!$C1211,#REF!)</f>
        <v>#REF!</v>
      </c>
      <c r="S1211" s="13" t="e">
        <f>SUMIF(#REF!,Adjustments!$C1211,#REF!)</f>
        <v>#REF!</v>
      </c>
      <c r="T1211" s="13" t="e">
        <f>SUMIF(#REF!,Adjustments!$C1211,#REF!)</f>
        <v>#REF!</v>
      </c>
      <c r="U1211" s="13"/>
      <c r="V1211" s="13"/>
      <c r="W1211" s="13"/>
      <c r="X1211" s="13"/>
      <c r="Y1211" s="13"/>
      <c r="Z1211" s="13"/>
      <c r="AA1211" s="13"/>
      <c r="AB1211" s="13"/>
      <c r="AC1211" s="13"/>
      <c r="AD1211" s="13"/>
      <c r="AE1211" s="13"/>
      <c r="AF1211" s="13"/>
      <c r="AG1211" s="13"/>
      <c r="AH1211" s="13"/>
      <c r="AI1211" s="13"/>
    </row>
    <row r="1212" spans="2:35">
      <c r="B1212" t="s">
        <v>5</v>
      </c>
      <c r="C1212" s="13" t="s">
        <v>60</v>
      </c>
      <c r="D1212" s="2"/>
      <c r="E1212" s="2"/>
      <c r="F1212" s="2"/>
      <c r="G1212" s="774"/>
      <c r="H1212" s="792"/>
      <c r="I1212" s="2"/>
      <c r="J1212" s="2"/>
      <c r="K1212" s="13"/>
      <c r="L1212" s="13" t="e">
        <f>SUMIF(#REF!,Adjustments!$C1212,#REF!)</f>
        <v>#REF!</v>
      </c>
      <c r="M1212" s="13" t="e">
        <f>SUMIF(#REF!,Adjustments!$C1212,#REF!)</f>
        <v>#REF!</v>
      </c>
      <c r="N1212" s="13" t="e">
        <f>SUMIF(#REF!,Adjustments!$C1212,#REF!)</f>
        <v>#REF!</v>
      </c>
      <c r="O1212" s="13" t="e">
        <f>SUMIF(#REF!,Adjustments!$C1212,#REF!)</f>
        <v>#REF!</v>
      </c>
      <c r="P1212" s="13" t="e">
        <f>SUMIF(#REF!,Adjustments!$C1212,#REF!)</f>
        <v>#REF!</v>
      </c>
      <c r="Q1212" s="13" t="e">
        <f>SUMIF(#REF!,Adjustments!$C1212,#REF!)</f>
        <v>#REF!</v>
      </c>
      <c r="R1212" s="13" t="e">
        <f>SUMIF(#REF!,Adjustments!$C1212,#REF!)</f>
        <v>#REF!</v>
      </c>
      <c r="S1212" s="13" t="e">
        <f>SUMIF(#REF!,Adjustments!$C1212,#REF!)</f>
        <v>#REF!</v>
      </c>
      <c r="T1212" s="13" t="e">
        <f>SUMIF(#REF!,Adjustments!$C1212,#REF!)</f>
        <v>#REF!</v>
      </c>
      <c r="U1212" s="13"/>
      <c r="V1212" s="13"/>
      <c r="W1212" s="13"/>
      <c r="X1212" s="13"/>
      <c r="Y1212" s="13"/>
      <c r="Z1212" s="13"/>
      <c r="AA1212" s="13"/>
      <c r="AB1212" s="13"/>
      <c r="AC1212" s="13"/>
      <c r="AD1212" s="13"/>
      <c r="AE1212" s="13"/>
      <c r="AF1212" s="13"/>
      <c r="AG1212" s="13"/>
      <c r="AH1212" s="13"/>
      <c r="AI1212" s="13"/>
    </row>
    <row r="1213" spans="2:35">
      <c r="B1213" t="s">
        <v>7</v>
      </c>
      <c r="C1213" s="13" t="s">
        <v>61</v>
      </c>
      <c r="D1213" s="2"/>
      <c r="E1213" s="2"/>
      <c r="F1213" s="2"/>
      <c r="G1213" s="774"/>
      <c r="H1213" s="792"/>
      <c r="I1213" s="2"/>
      <c r="J1213" s="2"/>
      <c r="K1213" s="13"/>
      <c r="L1213" s="13" t="e">
        <f>SUMIF(#REF!,Adjustments!$C1213,#REF!)</f>
        <v>#REF!</v>
      </c>
      <c r="M1213" s="13" t="e">
        <f>SUMIF(#REF!,Adjustments!$C1213,#REF!)</f>
        <v>#REF!</v>
      </c>
      <c r="N1213" s="13" t="e">
        <f>SUMIF(#REF!,Adjustments!$C1213,#REF!)</f>
        <v>#REF!</v>
      </c>
      <c r="O1213" s="13" t="e">
        <f>SUMIF(#REF!,Adjustments!$C1213,#REF!)</f>
        <v>#REF!</v>
      </c>
      <c r="P1213" s="13" t="e">
        <f>SUMIF(#REF!,Adjustments!$C1213,#REF!)</f>
        <v>#REF!</v>
      </c>
      <c r="Q1213" s="13" t="e">
        <f>SUMIF(#REF!,Adjustments!$C1213,#REF!)</f>
        <v>#REF!</v>
      </c>
      <c r="R1213" s="13" t="e">
        <f>SUMIF(#REF!,Adjustments!$C1213,#REF!)</f>
        <v>#REF!</v>
      </c>
      <c r="S1213" s="13" t="e">
        <f>SUMIF(#REF!,Adjustments!$C1213,#REF!)</f>
        <v>#REF!</v>
      </c>
      <c r="T1213" s="13" t="e">
        <f>SUMIF(#REF!,Adjustments!$C1213,#REF!)</f>
        <v>#REF!</v>
      </c>
      <c r="U1213" s="13"/>
      <c r="V1213" s="13"/>
      <c r="W1213" s="13"/>
      <c r="X1213" s="13"/>
      <c r="Y1213" s="13"/>
      <c r="Z1213" s="13"/>
      <c r="AA1213" s="13"/>
      <c r="AB1213" s="13"/>
      <c r="AC1213" s="13"/>
      <c r="AD1213" s="13"/>
      <c r="AE1213" s="13"/>
      <c r="AF1213" s="13"/>
      <c r="AG1213" s="13"/>
      <c r="AH1213" s="13"/>
      <c r="AI1213" s="13"/>
    </row>
    <row r="1214" spans="2:35">
      <c r="B1214" t="s">
        <v>18</v>
      </c>
      <c r="C1214" s="13" t="s">
        <v>62</v>
      </c>
      <c r="D1214" s="2"/>
      <c r="E1214" s="2"/>
      <c r="F1214" s="2"/>
      <c r="G1214" s="774"/>
      <c r="H1214" s="792"/>
      <c r="I1214" s="2"/>
      <c r="J1214" s="2"/>
      <c r="K1214" s="13"/>
      <c r="L1214" s="13" t="e">
        <f>SUMIF(#REF!,Adjustments!$C1214,#REF!)</f>
        <v>#REF!</v>
      </c>
      <c r="M1214" s="13" t="e">
        <f>SUMIF(#REF!,Adjustments!$C1214,#REF!)</f>
        <v>#REF!</v>
      </c>
      <c r="N1214" s="13" t="e">
        <f>SUMIF(#REF!,Adjustments!$C1214,#REF!)</f>
        <v>#REF!</v>
      </c>
      <c r="O1214" s="13" t="e">
        <f>SUMIF(#REF!,Adjustments!$C1214,#REF!)</f>
        <v>#REF!</v>
      </c>
      <c r="P1214" s="13" t="e">
        <f>SUMIF(#REF!,Adjustments!$C1214,#REF!)</f>
        <v>#REF!</v>
      </c>
      <c r="Q1214" s="13" t="e">
        <f>SUMIF(#REF!,Adjustments!$C1214,#REF!)</f>
        <v>#REF!</v>
      </c>
      <c r="R1214" s="13" t="e">
        <f>SUMIF(#REF!,Adjustments!$C1214,#REF!)</f>
        <v>#REF!</v>
      </c>
      <c r="S1214" s="13" t="e">
        <f>SUMIF(#REF!,Adjustments!$C1214,#REF!)</f>
        <v>#REF!</v>
      </c>
      <c r="T1214" s="13" t="e">
        <f>SUMIF(#REF!,Adjustments!$C1214,#REF!)</f>
        <v>#REF!</v>
      </c>
      <c r="U1214" s="13"/>
      <c r="V1214" s="13"/>
      <c r="W1214" s="13"/>
      <c r="X1214" s="13"/>
      <c r="Y1214" s="13"/>
      <c r="Z1214" s="13"/>
      <c r="AA1214" s="13"/>
      <c r="AB1214" s="13"/>
      <c r="AC1214" s="13"/>
      <c r="AD1214" s="13"/>
      <c r="AE1214" s="13"/>
      <c r="AF1214" s="13"/>
      <c r="AG1214" s="13"/>
      <c r="AH1214" s="13"/>
      <c r="AI1214" s="13"/>
    </row>
    <row r="1215" spans="2:35">
      <c r="B1215" t="s">
        <v>19</v>
      </c>
      <c r="C1215" s="13" t="s">
        <v>63</v>
      </c>
      <c r="D1215" s="2"/>
      <c r="E1215" s="2"/>
      <c r="F1215" s="2"/>
      <c r="G1215" s="774"/>
      <c r="H1215" s="792"/>
      <c r="I1215" s="2"/>
      <c r="J1215" s="2"/>
      <c r="K1215" s="13"/>
      <c r="L1215" s="13" t="e">
        <f>SUMIF(#REF!,Adjustments!$C1215,#REF!)</f>
        <v>#REF!</v>
      </c>
      <c r="M1215" s="13" t="e">
        <f>SUMIF(#REF!,Adjustments!$C1215,#REF!)</f>
        <v>#REF!</v>
      </c>
      <c r="N1215" s="13" t="e">
        <f>SUMIF(#REF!,Adjustments!$C1215,#REF!)</f>
        <v>#REF!</v>
      </c>
      <c r="O1215" s="13" t="e">
        <f>SUMIF(#REF!,Adjustments!$C1215,#REF!)</f>
        <v>#REF!</v>
      </c>
      <c r="P1215" s="13" t="e">
        <f>SUMIF(#REF!,Adjustments!$C1215,#REF!)</f>
        <v>#REF!</v>
      </c>
      <c r="Q1215" s="13" t="e">
        <f>SUMIF(#REF!,Adjustments!$C1215,#REF!)</f>
        <v>#REF!</v>
      </c>
      <c r="R1215" s="13" t="e">
        <f>SUMIF(#REF!,Adjustments!$C1215,#REF!)</f>
        <v>#REF!</v>
      </c>
      <c r="S1215" s="13" t="e">
        <f>SUMIF(#REF!,Adjustments!$C1215,#REF!)</f>
        <v>#REF!</v>
      </c>
      <c r="T1215" s="13" t="e">
        <f>SUMIF(#REF!,Adjustments!$C1215,#REF!)</f>
        <v>#REF!</v>
      </c>
      <c r="U1215" s="13"/>
      <c r="V1215" s="13"/>
      <c r="W1215" s="13"/>
      <c r="X1215" s="13"/>
      <c r="Y1215" s="13"/>
      <c r="Z1215" s="13"/>
      <c r="AA1215" s="13"/>
      <c r="AB1215" s="13"/>
      <c r="AC1215" s="13"/>
      <c r="AD1215" s="13"/>
      <c r="AE1215" s="13"/>
      <c r="AF1215" s="13"/>
      <c r="AG1215" s="13"/>
      <c r="AH1215" s="13"/>
      <c r="AI1215" s="13"/>
    </row>
    <row r="1216" spans="2:35">
      <c r="B1216" t="s">
        <v>1</v>
      </c>
      <c r="C1216" s="13" t="s">
        <v>64</v>
      </c>
      <c r="D1216" s="2"/>
      <c r="E1216" s="2"/>
      <c r="F1216" s="2"/>
      <c r="G1216" s="774"/>
      <c r="H1216" s="792"/>
      <c r="I1216" s="2"/>
      <c r="J1216" s="2"/>
      <c r="K1216" s="13"/>
      <c r="L1216" s="13" t="e">
        <f>SUMIF(#REF!,Adjustments!$C1216,#REF!)</f>
        <v>#REF!</v>
      </c>
      <c r="M1216" s="13" t="e">
        <f>SUMIF(#REF!,Adjustments!$C1216,#REF!)</f>
        <v>#REF!</v>
      </c>
      <c r="N1216" s="13" t="e">
        <f>SUMIF(#REF!,Adjustments!$C1216,#REF!)</f>
        <v>#REF!</v>
      </c>
      <c r="O1216" s="13" t="e">
        <f>SUMIF(#REF!,Adjustments!$C1216,#REF!)</f>
        <v>#REF!</v>
      </c>
      <c r="P1216" s="13" t="e">
        <f>SUMIF(#REF!,Adjustments!$C1216,#REF!)</f>
        <v>#REF!</v>
      </c>
      <c r="Q1216" s="13" t="e">
        <f>SUMIF(#REF!,Adjustments!$C1216,#REF!)</f>
        <v>#REF!</v>
      </c>
      <c r="R1216" s="13" t="e">
        <f>SUMIF(#REF!,Adjustments!$C1216,#REF!)</f>
        <v>#REF!</v>
      </c>
      <c r="S1216" s="13" t="e">
        <f>SUMIF(#REF!,Adjustments!$C1216,#REF!)</f>
        <v>#REF!</v>
      </c>
      <c r="T1216" s="13" t="e">
        <f>SUMIF(#REF!,Adjustments!$C1216,#REF!)</f>
        <v>#REF!</v>
      </c>
      <c r="U1216" s="13"/>
      <c r="V1216" s="13"/>
      <c r="W1216" s="13"/>
      <c r="X1216" s="13"/>
      <c r="Y1216" s="13"/>
      <c r="Z1216" s="13"/>
      <c r="AA1216" s="13"/>
      <c r="AB1216" s="13"/>
      <c r="AC1216" s="13"/>
      <c r="AD1216" s="13"/>
      <c r="AE1216" s="13"/>
      <c r="AF1216" s="13"/>
      <c r="AG1216" s="13"/>
      <c r="AH1216" s="13"/>
      <c r="AI1216" s="13"/>
    </row>
    <row r="1217" spans="2:35">
      <c r="B1217" t="s">
        <v>5</v>
      </c>
      <c r="C1217" s="13" t="s">
        <v>65</v>
      </c>
      <c r="D1217" s="2"/>
      <c r="E1217" s="2"/>
      <c r="F1217" s="2"/>
      <c r="G1217" s="774"/>
      <c r="H1217" s="792"/>
      <c r="I1217" s="2"/>
      <c r="J1217" s="2"/>
      <c r="K1217" s="13"/>
      <c r="L1217" s="13" t="e">
        <f>SUMIF(#REF!,Adjustments!$C1217,#REF!)</f>
        <v>#REF!</v>
      </c>
      <c r="M1217" s="13" t="e">
        <f>SUMIF(#REF!,Adjustments!$C1217,#REF!)</f>
        <v>#REF!</v>
      </c>
      <c r="N1217" s="13" t="e">
        <f>SUMIF(#REF!,Adjustments!$C1217,#REF!)</f>
        <v>#REF!</v>
      </c>
      <c r="O1217" s="13" t="e">
        <f>SUMIF(#REF!,Adjustments!$C1217,#REF!)</f>
        <v>#REF!</v>
      </c>
      <c r="P1217" s="13" t="e">
        <f>SUMIF(#REF!,Adjustments!$C1217,#REF!)</f>
        <v>#REF!</v>
      </c>
      <c r="Q1217" s="13" t="e">
        <f>SUMIF(#REF!,Adjustments!$C1217,#REF!)</f>
        <v>#REF!</v>
      </c>
      <c r="R1217" s="13" t="e">
        <f>SUMIF(#REF!,Adjustments!$C1217,#REF!)</f>
        <v>#REF!</v>
      </c>
      <c r="S1217" s="13" t="e">
        <f>SUMIF(#REF!,Adjustments!$C1217,#REF!)</f>
        <v>#REF!</v>
      </c>
      <c r="T1217" s="13" t="e">
        <f>SUMIF(#REF!,Adjustments!$C1217,#REF!)</f>
        <v>#REF!</v>
      </c>
      <c r="U1217" s="13"/>
      <c r="V1217" s="13"/>
      <c r="W1217" s="13"/>
      <c r="X1217" s="13"/>
      <c r="Y1217" s="13"/>
      <c r="Z1217" s="13"/>
      <c r="AA1217" s="13"/>
      <c r="AB1217" s="13"/>
      <c r="AC1217" s="13"/>
      <c r="AD1217" s="13"/>
      <c r="AE1217" s="13"/>
      <c r="AF1217" s="13"/>
      <c r="AG1217" s="13"/>
      <c r="AH1217" s="13"/>
      <c r="AI1217" s="13"/>
    </row>
    <row r="1218" spans="2:35">
      <c r="B1218" t="s">
        <v>7</v>
      </c>
      <c r="C1218" s="13" t="s">
        <v>66</v>
      </c>
      <c r="D1218" s="2"/>
      <c r="E1218" s="2"/>
      <c r="F1218" s="2"/>
      <c r="G1218" s="774"/>
      <c r="H1218" s="792"/>
      <c r="I1218" s="2"/>
      <c r="J1218" s="2"/>
      <c r="K1218" s="13"/>
      <c r="L1218" s="13" t="e">
        <f>SUMIF(#REF!,Adjustments!$C1218,#REF!)</f>
        <v>#REF!</v>
      </c>
      <c r="M1218" s="13" t="e">
        <f>SUMIF(#REF!,Adjustments!$C1218,#REF!)</f>
        <v>#REF!</v>
      </c>
      <c r="N1218" s="13" t="e">
        <f>SUMIF(#REF!,Adjustments!$C1218,#REF!)</f>
        <v>#REF!</v>
      </c>
      <c r="O1218" s="13" t="e">
        <f>SUMIF(#REF!,Adjustments!$C1218,#REF!)</f>
        <v>#REF!</v>
      </c>
      <c r="P1218" s="13" t="e">
        <f>SUMIF(#REF!,Adjustments!$C1218,#REF!)</f>
        <v>#REF!</v>
      </c>
      <c r="Q1218" s="13" t="e">
        <f>SUMIF(#REF!,Adjustments!$C1218,#REF!)</f>
        <v>#REF!</v>
      </c>
      <c r="R1218" s="13" t="e">
        <f>SUMIF(#REF!,Adjustments!$C1218,#REF!)</f>
        <v>#REF!</v>
      </c>
      <c r="S1218" s="13" t="e">
        <f>SUMIF(#REF!,Adjustments!$C1218,#REF!)</f>
        <v>#REF!</v>
      </c>
      <c r="T1218" s="13" t="e">
        <f>SUMIF(#REF!,Adjustments!$C1218,#REF!)</f>
        <v>#REF!</v>
      </c>
      <c r="U1218" s="13"/>
      <c r="V1218" s="13"/>
      <c r="W1218" s="13"/>
      <c r="X1218" s="13"/>
      <c r="Y1218" s="13"/>
      <c r="Z1218" s="13"/>
      <c r="AA1218" s="13"/>
      <c r="AB1218" s="13"/>
      <c r="AC1218" s="13"/>
      <c r="AD1218" s="13"/>
      <c r="AE1218" s="13"/>
      <c r="AF1218" s="13"/>
      <c r="AG1218" s="13"/>
      <c r="AH1218" s="13"/>
      <c r="AI1218" s="13"/>
    </row>
    <row r="1219" spans="2:35">
      <c r="B1219" t="s">
        <v>22</v>
      </c>
      <c r="C1219" s="13" t="s">
        <v>67</v>
      </c>
      <c r="D1219" s="2"/>
      <c r="E1219" s="2"/>
      <c r="F1219" s="2"/>
      <c r="G1219" s="774"/>
      <c r="H1219" s="792"/>
      <c r="I1219" s="2"/>
      <c r="J1219" s="2"/>
      <c r="K1219" s="13"/>
      <c r="L1219" s="13" t="e">
        <f>SUMIF(#REF!,Adjustments!$C1219,#REF!)</f>
        <v>#REF!</v>
      </c>
      <c r="M1219" s="13" t="e">
        <f>SUMIF(#REF!,Adjustments!$C1219,#REF!)</f>
        <v>#REF!</v>
      </c>
      <c r="N1219" s="13" t="e">
        <f>SUMIF(#REF!,Adjustments!$C1219,#REF!)</f>
        <v>#REF!</v>
      </c>
      <c r="O1219" s="13" t="e">
        <f>SUMIF(#REF!,Adjustments!$C1219,#REF!)</f>
        <v>#REF!</v>
      </c>
      <c r="P1219" s="13" t="e">
        <f>SUMIF(#REF!,Adjustments!$C1219,#REF!)</f>
        <v>#REF!</v>
      </c>
      <c r="Q1219" s="13" t="e">
        <f>SUMIF(#REF!,Adjustments!$C1219,#REF!)</f>
        <v>#REF!</v>
      </c>
      <c r="R1219" s="13" t="e">
        <f>SUMIF(#REF!,Adjustments!$C1219,#REF!)</f>
        <v>#REF!</v>
      </c>
      <c r="S1219" s="13" t="e">
        <f>SUMIF(#REF!,Adjustments!$C1219,#REF!)</f>
        <v>#REF!</v>
      </c>
      <c r="T1219" s="13" t="e">
        <f>SUMIF(#REF!,Adjustments!$C1219,#REF!)</f>
        <v>#REF!</v>
      </c>
      <c r="U1219" s="13"/>
      <c r="V1219" s="13"/>
      <c r="W1219" s="13"/>
      <c r="X1219" s="13"/>
      <c r="Y1219" s="13"/>
      <c r="Z1219" s="13"/>
      <c r="AA1219" s="13"/>
      <c r="AB1219" s="13"/>
      <c r="AC1219" s="13"/>
      <c r="AD1219" s="13"/>
      <c r="AE1219" s="13"/>
      <c r="AF1219" s="13"/>
      <c r="AG1219" s="13"/>
      <c r="AH1219" s="13"/>
      <c r="AI1219" s="13"/>
    </row>
    <row r="1220" spans="2:35">
      <c r="B1220" t="s">
        <v>25</v>
      </c>
      <c r="C1220" s="13" t="s">
        <v>68</v>
      </c>
      <c r="D1220" s="2"/>
      <c r="E1220" s="2"/>
      <c r="F1220" s="2"/>
      <c r="G1220" s="774"/>
      <c r="H1220" s="792"/>
      <c r="I1220" s="2"/>
      <c r="J1220" s="2"/>
      <c r="K1220" s="13"/>
      <c r="L1220" s="13" t="e">
        <f>SUMIF(#REF!,Adjustments!$C1220,#REF!)</f>
        <v>#REF!</v>
      </c>
      <c r="M1220" s="13" t="e">
        <f>SUMIF(#REF!,Adjustments!$C1220,#REF!)</f>
        <v>#REF!</v>
      </c>
      <c r="N1220" s="13" t="e">
        <f>SUMIF(#REF!,Adjustments!$C1220,#REF!)</f>
        <v>#REF!</v>
      </c>
      <c r="O1220" s="13" t="e">
        <f>SUMIF(#REF!,Adjustments!$C1220,#REF!)</f>
        <v>#REF!</v>
      </c>
      <c r="P1220" s="13" t="e">
        <f>SUMIF(#REF!,Adjustments!$C1220,#REF!)</f>
        <v>#REF!</v>
      </c>
      <c r="Q1220" s="13" t="e">
        <f>SUMIF(#REF!,Adjustments!$C1220,#REF!)</f>
        <v>#REF!</v>
      </c>
      <c r="R1220" s="13" t="e">
        <f>SUMIF(#REF!,Adjustments!$C1220,#REF!)</f>
        <v>#REF!</v>
      </c>
      <c r="S1220" s="13" t="e">
        <f>SUMIF(#REF!,Adjustments!$C1220,#REF!)</f>
        <v>#REF!</v>
      </c>
      <c r="T1220" s="13" t="e">
        <f>SUMIF(#REF!,Adjustments!$C1220,#REF!)</f>
        <v>#REF!</v>
      </c>
      <c r="U1220" s="13"/>
      <c r="V1220" s="13"/>
      <c r="W1220" s="13"/>
      <c r="X1220" s="13"/>
      <c r="Y1220" s="13"/>
      <c r="Z1220" s="13"/>
      <c r="AA1220" s="13"/>
      <c r="AB1220" s="13"/>
      <c r="AC1220" s="13"/>
      <c r="AD1220" s="13"/>
      <c r="AE1220" s="13"/>
      <c r="AF1220" s="13"/>
      <c r="AG1220" s="13"/>
      <c r="AH1220" s="13"/>
      <c r="AI1220" s="13"/>
    </row>
    <row r="1221" spans="2:35">
      <c r="B1221" t="s">
        <v>27</v>
      </c>
      <c r="C1221" s="13" t="s">
        <v>69</v>
      </c>
      <c r="D1221" s="2"/>
      <c r="E1221" s="2"/>
      <c r="F1221" s="2"/>
      <c r="G1221" s="774"/>
      <c r="H1221" s="792"/>
      <c r="I1221" s="2"/>
      <c r="J1221" s="2"/>
      <c r="K1221" s="13"/>
      <c r="L1221" s="13" t="e">
        <f>SUMIF(#REF!,Adjustments!$C1221,#REF!)</f>
        <v>#REF!</v>
      </c>
      <c r="M1221" s="13" t="e">
        <f>SUMIF(#REF!,Adjustments!$C1221,#REF!)</f>
        <v>#REF!</v>
      </c>
      <c r="N1221" s="13" t="e">
        <f>SUMIF(#REF!,Adjustments!$C1221,#REF!)</f>
        <v>#REF!</v>
      </c>
      <c r="O1221" s="13" t="e">
        <f>SUMIF(#REF!,Adjustments!$C1221,#REF!)</f>
        <v>#REF!</v>
      </c>
      <c r="P1221" s="13" t="e">
        <f>SUMIF(#REF!,Adjustments!$C1221,#REF!)</f>
        <v>#REF!</v>
      </c>
      <c r="Q1221" s="13" t="e">
        <f>SUMIF(#REF!,Adjustments!$C1221,#REF!)</f>
        <v>#REF!</v>
      </c>
      <c r="R1221" s="13" t="e">
        <f>SUMIF(#REF!,Adjustments!$C1221,#REF!)</f>
        <v>#REF!</v>
      </c>
      <c r="S1221" s="13" t="e">
        <f>SUMIF(#REF!,Adjustments!$C1221,#REF!)</f>
        <v>#REF!</v>
      </c>
      <c r="T1221" s="13" t="e">
        <f>SUMIF(#REF!,Adjustments!$C1221,#REF!)</f>
        <v>#REF!</v>
      </c>
      <c r="U1221" s="13"/>
      <c r="V1221" s="13"/>
      <c r="W1221" s="13"/>
      <c r="X1221" s="13"/>
      <c r="Y1221" s="13"/>
      <c r="Z1221" s="13"/>
      <c r="AA1221" s="13"/>
      <c r="AB1221" s="13"/>
      <c r="AC1221" s="13"/>
      <c r="AD1221" s="13"/>
      <c r="AE1221" s="13"/>
      <c r="AF1221" s="13"/>
      <c r="AG1221" s="13"/>
      <c r="AH1221" s="13"/>
      <c r="AI1221" s="13"/>
    </row>
    <row r="1222" spans="2:35">
      <c r="B1222" t="s">
        <v>29</v>
      </c>
      <c r="C1222" s="13" t="s">
        <v>70</v>
      </c>
      <c r="D1222" s="2"/>
      <c r="E1222" s="2"/>
      <c r="F1222" s="2"/>
      <c r="G1222" s="774"/>
      <c r="H1222" s="792"/>
      <c r="I1222" s="2"/>
      <c r="J1222" s="2"/>
      <c r="K1222" s="13"/>
      <c r="L1222" s="13" t="e">
        <f>SUMIF(#REF!,Adjustments!$C1222,#REF!)</f>
        <v>#REF!</v>
      </c>
      <c r="M1222" s="13" t="e">
        <f>SUMIF(#REF!,Adjustments!$C1222,#REF!)</f>
        <v>#REF!</v>
      </c>
      <c r="N1222" s="13" t="e">
        <f>SUMIF(#REF!,Adjustments!$C1222,#REF!)</f>
        <v>#REF!</v>
      </c>
      <c r="O1222" s="13" t="e">
        <f>SUMIF(#REF!,Adjustments!$C1222,#REF!)</f>
        <v>#REF!</v>
      </c>
      <c r="P1222" s="13" t="e">
        <f>SUMIF(#REF!,Adjustments!$C1222,#REF!)</f>
        <v>#REF!</v>
      </c>
      <c r="Q1222" s="13" t="e">
        <f>SUMIF(#REF!,Adjustments!$C1222,#REF!)</f>
        <v>#REF!</v>
      </c>
      <c r="R1222" s="13" t="e">
        <f>SUMIF(#REF!,Adjustments!$C1222,#REF!)</f>
        <v>#REF!</v>
      </c>
      <c r="S1222" s="13" t="e">
        <f>SUMIF(#REF!,Adjustments!$C1222,#REF!)</f>
        <v>#REF!</v>
      </c>
      <c r="T1222" s="13" t="e">
        <f>SUMIF(#REF!,Adjustments!$C1222,#REF!)</f>
        <v>#REF!</v>
      </c>
      <c r="U1222" s="13"/>
      <c r="V1222" s="13"/>
      <c r="W1222" s="13"/>
      <c r="X1222" s="13"/>
      <c r="Y1222" s="13"/>
      <c r="Z1222" s="13"/>
      <c r="AA1222" s="13"/>
      <c r="AB1222" s="13"/>
      <c r="AC1222" s="13"/>
      <c r="AD1222" s="13"/>
      <c r="AE1222" s="13"/>
      <c r="AF1222" s="13"/>
      <c r="AG1222" s="13"/>
      <c r="AH1222" s="13"/>
      <c r="AI1222" s="13"/>
    </row>
    <row r="1223" spans="2:35">
      <c r="B1223" t="s">
        <v>31</v>
      </c>
      <c r="C1223" s="13" t="s">
        <v>71</v>
      </c>
      <c r="D1223" s="2"/>
      <c r="E1223" s="2"/>
      <c r="F1223" s="2"/>
      <c r="G1223" s="774"/>
      <c r="H1223" s="792"/>
      <c r="I1223" s="2"/>
      <c r="J1223" s="2"/>
      <c r="K1223" s="13"/>
      <c r="L1223" s="13" t="e">
        <f>SUMIF(#REF!,Adjustments!$C1223,#REF!)</f>
        <v>#REF!</v>
      </c>
      <c r="M1223" s="13" t="e">
        <f>SUMIF(#REF!,Adjustments!$C1223,#REF!)</f>
        <v>#REF!</v>
      </c>
      <c r="N1223" s="13" t="e">
        <f>SUMIF(#REF!,Adjustments!$C1223,#REF!)</f>
        <v>#REF!</v>
      </c>
      <c r="O1223" s="13" t="e">
        <f>SUMIF(#REF!,Adjustments!$C1223,#REF!)</f>
        <v>#REF!</v>
      </c>
      <c r="P1223" s="13" t="e">
        <f>SUMIF(#REF!,Adjustments!$C1223,#REF!)</f>
        <v>#REF!</v>
      </c>
      <c r="Q1223" s="13" t="e">
        <f>SUMIF(#REF!,Adjustments!$C1223,#REF!)</f>
        <v>#REF!</v>
      </c>
      <c r="R1223" s="13" t="e">
        <f>SUMIF(#REF!,Adjustments!$C1223,#REF!)</f>
        <v>#REF!</v>
      </c>
      <c r="S1223" s="13" t="e">
        <f>SUMIF(#REF!,Adjustments!$C1223,#REF!)</f>
        <v>#REF!</v>
      </c>
      <c r="T1223" s="13" t="e">
        <f>SUMIF(#REF!,Adjustments!$C1223,#REF!)</f>
        <v>#REF!</v>
      </c>
      <c r="U1223" s="13"/>
      <c r="V1223" s="13"/>
      <c r="W1223" s="13"/>
      <c r="X1223" s="13"/>
      <c r="Y1223" s="13"/>
      <c r="Z1223" s="13"/>
      <c r="AA1223" s="13"/>
      <c r="AB1223" s="13"/>
      <c r="AC1223" s="13"/>
      <c r="AD1223" s="13"/>
      <c r="AE1223" s="13"/>
      <c r="AF1223" s="13"/>
      <c r="AG1223" s="13"/>
      <c r="AH1223" s="13"/>
      <c r="AI1223" s="13"/>
    </row>
    <row r="1224" spans="2:35">
      <c r="B1224" t="s">
        <v>33</v>
      </c>
      <c r="C1224" s="13" t="s">
        <v>72</v>
      </c>
      <c r="D1224" s="2"/>
      <c r="E1224" s="2"/>
      <c r="F1224" s="2"/>
      <c r="G1224" s="774"/>
      <c r="H1224" s="792"/>
      <c r="I1224" s="2"/>
      <c r="J1224" s="2"/>
      <c r="K1224" s="13"/>
      <c r="L1224" s="13" t="e">
        <f>SUMIF(#REF!,Adjustments!$C1224,#REF!)</f>
        <v>#REF!</v>
      </c>
      <c r="M1224" s="13" t="e">
        <f>SUMIF(#REF!,Adjustments!$C1224,#REF!)</f>
        <v>#REF!</v>
      </c>
      <c r="N1224" s="13" t="e">
        <f>SUMIF(#REF!,Adjustments!$C1224,#REF!)</f>
        <v>#REF!</v>
      </c>
      <c r="O1224" s="13" t="e">
        <f>SUMIF(#REF!,Adjustments!$C1224,#REF!)</f>
        <v>#REF!</v>
      </c>
      <c r="P1224" s="13" t="e">
        <f>SUMIF(#REF!,Adjustments!$C1224,#REF!)</f>
        <v>#REF!</v>
      </c>
      <c r="Q1224" s="13" t="e">
        <f>SUMIF(#REF!,Adjustments!$C1224,#REF!)</f>
        <v>#REF!</v>
      </c>
      <c r="R1224" s="13" t="e">
        <f>SUMIF(#REF!,Adjustments!$C1224,#REF!)</f>
        <v>#REF!</v>
      </c>
      <c r="S1224" s="13" t="e">
        <f>SUMIF(#REF!,Adjustments!$C1224,#REF!)</f>
        <v>#REF!</v>
      </c>
      <c r="T1224" s="13" t="e">
        <f>SUMIF(#REF!,Adjustments!$C1224,#REF!)</f>
        <v>#REF!</v>
      </c>
      <c r="U1224" s="13"/>
      <c r="V1224" s="13"/>
      <c r="W1224" s="13"/>
      <c r="X1224" s="13"/>
      <c r="Y1224" s="13"/>
      <c r="Z1224" s="13"/>
      <c r="AA1224" s="13"/>
      <c r="AB1224" s="13"/>
      <c r="AC1224" s="13"/>
      <c r="AD1224" s="13"/>
      <c r="AE1224" s="13"/>
      <c r="AF1224" s="13"/>
      <c r="AG1224" s="13"/>
      <c r="AH1224" s="13"/>
      <c r="AI1224" s="13"/>
    </row>
    <row r="1225" spans="2:35">
      <c r="B1225" t="s">
        <v>35</v>
      </c>
      <c r="C1225" s="13" t="s">
        <v>73</v>
      </c>
      <c r="D1225" s="2"/>
      <c r="E1225" s="2"/>
      <c r="F1225" s="2"/>
      <c r="G1225" s="774"/>
      <c r="H1225" s="792"/>
      <c r="I1225" s="2"/>
      <c r="J1225" s="2"/>
      <c r="K1225" s="13"/>
      <c r="L1225" s="13" t="e">
        <f>SUMIF(#REF!,Adjustments!$C1225,#REF!)</f>
        <v>#REF!</v>
      </c>
      <c r="M1225" s="13" t="e">
        <f>SUMIF(#REF!,Adjustments!$C1225,#REF!)</f>
        <v>#REF!</v>
      </c>
      <c r="N1225" s="13" t="e">
        <f>SUMIF(#REF!,Adjustments!$C1225,#REF!)</f>
        <v>#REF!</v>
      </c>
      <c r="O1225" s="13" t="e">
        <f>SUMIF(#REF!,Adjustments!$C1225,#REF!)</f>
        <v>#REF!</v>
      </c>
      <c r="P1225" s="13" t="e">
        <f>SUMIF(#REF!,Adjustments!$C1225,#REF!)</f>
        <v>#REF!</v>
      </c>
      <c r="Q1225" s="13" t="e">
        <f>SUMIF(#REF!,Adjustments!$C1225,#REF!)</f>
        <v>#REF!</v>
      </c>
      <c r="R1225" s="13" t="e">
        <f>SUMIF(#REF!,Adjustments!$C1225,#REF!)</f>
        <v>#REF!</v>
      </c>
      <c r="S1225" s="13" t="e">
        <f>SUMIF(#REF!,Adjustments!$C1225,#REF!)</f>
        <v>#REF!</v>
      </c>
      <c r="T1225" s="13" t="e">
        <f>SUMIF(#REF!,Adjustments!$C1225,#REF!)</f>
        <v>#REF!</v>
      </c>
      <c r="U1225" s="13"/>
      <c r="V1225" s="13"/>
      <c r="W1225" s="13"/>
      <c r="X1225" s="13"/>
      <c r="Y1225" s="13"/>
      <c r="Z1225" s="13"/>
      <c r="AA1225" s="13"/>
      <c r="AB1225" s="13"/>
      <c r="AC1225" s="13"/>
      <c r="AD1225" s="13"/>
      <c r="AE1225" s="13"/>
      <c r="AF1225" s="13"/>
      <c r="AG1225" s="13"/>
      <c r="AH1225" s="13"/>
      <c r="AI1225" s="13"/>
    </row>
    <row r="1226" spans="2:35">
      <c r="B1226" t="s">
        <v>22</v>
      </c>
      <c r="C1226" s="13" t="s">
        <v>74</v>
      </c>
      <c r="D1226" s="2"/>
      <c r="E1226" s="2"/>
      <c r="F1226" s="2"/>
      <c r="G1226" s="774"/>
      <c r="H1226" s="792"/>
      <c r="I1226" s="2"/>
      <c r="J1226" s="2"/>
      <c r="K1226" s="13"/>
      <c r="L1226" s="13" t="e">
        <f>SUMIF(#REF!,Adjustments!$C1226,#REF!)</f>
        <v>#REF!</v>
      </c>
      <c r="M1226" s="13" t="e">
        <f>SUMIF(#REF!,Adjustments!$C1226,#REF!)</f>
        <v>#REF!</v>
      </c>
      <c r="N1226" s="13" t="e">
        <f>SUMIF(#REF!,Adjustments!$C1226,#REF!)</f>
        <v>#REF!</v>
      </c>
      <c r="O1226" s="13" t="e">
        <f>SUMIF(#REF!,Adjustments!$C1226,#REF!)</f>
        <v>#REF!</v>
      </c>
      <c r="P1226" s="13" t="e">
        <f>SUMIF(#REF!,Adjustments!$C1226,#REF!)</f>
        <v>#REF!</v>
      </c>
      <c r="Q1226" s="13" t="e">
        <f>SUMIF(#REF!,Adjustments!$C1226,#REF!)</f>
        <v>#REF!</v>
      </c>
      <c r="R1226" s="13" t="e">
        <f>SUMIF(#REF!,Adjustments!$C1226,#REF!)</f>
        <v>#REF!</v>
      </c>
      <c r="S1226" s="13" t="e">
        <f>SUMIF(#REF!,Adjustments!$C1226,#REF!)</f>
        <v>#REF!</v>
      </c>
      <c r="T1226" s="13" t="e">
        <f>SUMIF(#REF!,Adjustments!$C1226,#REF!)</f>
        <v>#REF!</v>
      </c>
      <c r="U1226" s="13"/>
      <c r="V1226" s="13"/>
      <c r="W1226" s="13"/>
      <c r="X1226" s="13"/>
      <c r="Y1226" s="13"/>
      <c r="Z1226" s="13"/>
      <c r="AA1226" s="13"/>
      <c r="AB1226" s="13"/>
      <c r="AC1226" s="13"/>
      <c r="AD1226" s="13"/>
      <c r="AE1226" s="13"/>
      <c r="AF1226" s="13"/>
      <c r="AG1226" s="13"/>
      <c r="AH1226" s="13"/>
      <c r="AI1226" s="13"/>
    </row>
    <row r="1227" spans="2:35">
      <c r="B1227" t="s">
        <v>25</v>
      </c>
      <c r="C1227" s="13" t="s">
        <v>75</v>
      </c>
      <c r="D1227" s="2"/>
      <c r="E1227" s="2"/>
      <c r="F1227" s="2"/>
      <c r="G1227" s="774"/>
      <c r="H1227" s="792"/>
      <c r="I1227" s="2"/>
      <c r="J1227" s="2"/>
      <c r="K1227" s="13"/>
      <c r="L1227" s="13" t="e">
        <f>SUMIF(#REF!,Adjustments!$C1227,#REF!)</f>
        <v>#REF!</v>
      </c>
      <c r="M1227" s="13" t="e">
        <f>SUMIF(#REF!,Adjustments!$C1227,#REF!)</f>
        <v>#REF!</v>
      </c>
      <c r="N1227" s="13" t="e">
        <f>SUMIF(#REF!,Adjustments!$C1227,#REF!)</f>
        <v>#REF!</v>
      </c>
      <c r="O1227" s="13" t="e">
        <f>SUMIF(#REF!,Adjustments!$C1227,#REF!)</f>
        <v>#REF!</v>
      </c>
      <c r="P1227" s="13" t="e">
        <f>SUMIF(#REF!,Adjustments!$C1227,#REF!)</f>
        <v>#REF!</v>
      </c>
      <c r="Q1227" s="13" t="e">
        <f>SUMIF(#REF!,Adjustments!$C1227,#REF!)</f>
        <v>#REF!</v>
      </c>
      <c r="R1227" s="13" t="e">
        <f>SUMIF(#REF!,Adjustments!$C1227,#REF!)</f>
        <v>#REF!</v>
      </c>
      <c r="S1227" s="13" t="e">
        <f>SUMIF(#REF!,Adjustments!$C1227,#REF!)</f>
        <v>#REF!</v>
      </c>
      <c r="T1227" s="13" t="e">
        <f>SUMIF(#REF!,Adjustments!$C1227,#REF!)</f>
        <v>#REF!</v>
      </c>
      <c r="U1227" s="13"/>
      <c r="V1227" s="13"/>
      <c r="W1227" s="13"/>
      <c r="X1227" s="13"/>
      <c r="Y1227" s="13"/>
      <c r="Z1227" s="13"/>
      <c r="AA1227" s="13"/>
      <c r="AB1227" s="13"/>
      <c r="AC1227" s="13"/>
      <c r="AD1227" s="13"/>
      <c r="AE1227" s="13"/>
      <c r="AF1227" s="13"/>
      <c r="AG1227" s="13"/>
      <c r="AH1227" s="13"/>
      <c r="AI1227" s="13"/>
    </row>
    <row r="1228" spans="2:35">
      <c r="B1228" t="s">
        <v>27</v>
      </c>
      <c r="C1228" s="13" t="s">
        <v>76</v>
      </c>
      <c r="D1228" s="2"/>
      <c r="E1228" s="2"/>
      <c r="F1228" s="2"/>
      <c r="G1228" s="774"/>
      <c r="H1228" s="792"/>
      <c r="I1228" s="2"/>
      <c r="J1228" s="2"/>
      <c r="K1228" s="13"/>
      <c r="L1228" s="13" t="e">
        <f>SUMIF(#REF!,Adjustments!$C1228,#REF!)</f>
        <v>#REF!</v>
      </c>
      <c r="M1228" s="13" t="e">
        <f>SUMIF(#REF!,Adjustments!$C1228,#REF!)</f>
        <v>#REF!</v>
      </c>
      <c r="N1228" s="13" t="e">
        <f>SUMIF(#REF!,Adjustments!$C1228,#REF!)</f>
        <v>#REF!</v>
      </c>
      <c r="O1228" s="13" t="e">
        <f>SUMIF(#REF!,Adjustments!$C1228,#REF!)</f>
        <v>#REF!</v>
      </c>
      <c r="P1228" s="13" t="e">
        <f>SUMIF(#REF!,Adjustments!$C1228,#REF!)</f>
        <v>#REF!</v>
      </c>
      <c r="Q1228" s="13" t="e">
        <f>SUMIF(#REF!,Adjustments!$C1228,#REF!)</f>
        <v>#REF!</v>
      </c>
      <c r="R1228" s="13" t="e">
        <f>SUMIF(#REF!,Adjustments!$C1228,#REF!)</f>
        <v>#REF!</v>
      </c>
      <c r="S1228" s="13" t="e">
        <f>SUMIF(#REF!,Adjustments!$C1228,#REF!)</f>
        <v>#REF!</v>
      </c>
      <c r="T1228" s="13" t="e">
        <f>SUMIF(#REF!,Adjustments!$C1228,#REF!)</f>
        <v>#REF!</v>
      </c>
      <c r="U1228" s="13"/>
      <c r="V1228" s="13"/>
      <c r="W1228" s="13"/>
      <c r="X1228" s="13"/>
      <c r="Y1228" s="13"/>
      <c r="Z1228" s="13"/>
      <c r="AA1228" s="13"/>
      <c r="AB1228" s="13"/>
      <c r="AC1228" s="13"/>
      <c r="AD1228" s="13"/>
      <c r="AE1228" s="13"/>
      <c r="AF1228" s="13"/>
      <c r="AG1228" s="13"/>
      <c r="AH1228" s="13"/>
      <c r="AI1228" s="13"/>
    </row>
    <row r="1229" spans="2:35">
      <c r="B1229" t="s">
        <v>29</v>
      </c>
      <c r="C1229" s="13" t="s">
        <v>77</v>
      </c>
      <c r="D1229" s="2"/>
      <c r="E1229" s="2"/>
      <c r="F1229" s="2"/>
      <c r="G1229" s="774"/>
      <c r="H1229" s="792"/>
      <c r="I1229" s="2"/>
      <c r="J1229" s="2"/>
      <c r="K1229" s="13"/>
      <c r="L1229" s="13" t="e">
        <f>SUMIF(#REF!,Adjustments!$C1229,#REF!)</f>
        <v>#REF!</v>
      </c>
      <c r="M1229" s="13" t="e">
        <f>SUMIF(#REF!,Adjustments!$C1229,#REF!)</f>
        <v>#REF!</v>
      </c>
      <c r="N1229" s="13" t="e">
        <f>SUMIF(#REF!,Adjustments!$C1229,#REF!)</f>
        <v>#REF!</v>
      </c>
      <c r="O1229" s="13" t="e">
        <f>SUMIF(#REF!,Adjustments!$C1229,#REF!)</f>
        <v>#REF!</v>
      </c>
      <c r="P1229" s="13" t="e">
        <f>SUMIF(#REF!,Adjustments!$C1229,#REF!)</f>
        <v>#REF!</v>
      </c>
      <c r="Q1229" s="13" t="e">
        <f>SUMIF(#REF!,Adjustments!$C1229,#REF!)</f>
        <v>#REF!</v>
      </c>
      <c r="R1229" s="13" t="e">
        <f>SUMIF(#REF!,Adjustments!$C1229,#REF!)</f>
        <v>#REF!</v>
      </c>
      <c r="S1229" s="13" t="e">
        <f>SUMIF(#REF!,Adjustments!$C1229,#REF!)</f>
        <v>#REF!</v>
      </c>
      <c r="T1229" s="13" t="e">
        <f>SUMIF(#REF!,Adjustments!$C1229,#REF!)</f>
        <v>#REF!</v>
      </c>
      <c r="U1229" s="13"/>
      <c r="V1229" s="13"/>
      <c r="W1229" s="13"/>
      <c r="X1229" s="13"/>
      <c r="Y1229" s="13"/>
      <c r="Z1229" s="13"/>
      <c r="AA1229" s="13"/>
      <c r="AB1229" s="13"/>
      <c r="AC1229" s="13"/>
      <c r="AD1229" s="13"/>
      <c r="AE1229" s="13"/>
      <c r="AF1229" s="13"/>
      <c r="AG1229" s="13"/>
      <c r="AH1229" s="13"/>
      <c r="AI1229" s="13"/>
    </row>
    <row r="1230" spans="2:35">
      <c r="B1230" t="s">
        <v>31</v>
      </c>
      <c r="C1230" s="13" t="s">
        <v>78</v>
      </c>
      <c r="D1230" s="2"/>
      <c r="E1230" s="2"/>
      <c r="F1230" s="2"/>
      <c r="G1230" s="774"/>
      <c r="H1230" s="792"/>
      <c r="I1230" s="2"/>
      <c r="J1230" s="2"/>
      <c r="K1230" s="13"/>
      <c r="L1230" s="13" t="e">
        <f>SUMIF(#REF!,Adjustments!$C1230,#REF!)</f>
        <v>#REF!</v>
      </c>
      <c r="M1230" s="13" t="e">
        <f>SUMIF(#REF!,Adjustments!$C1230,#REF!)</f>
        <v>#REF!</v>
      </c>
      <c r="N1230" s="13" t="e">
        <f>SUMIF(#REF!,Adjustments!$C1230,#REF!)</f>
        <v>#REF!</v>
      </c>
      <c r="O1230" s="13" t="e">
        <f>SUMIF(#REF!,Adjustments!$C1230,#REF!)</f>
        <v>#REF!</v>
      </c>
      <c r="P1230" s="13" t="e">
        <f>SUMIF(#REF!,Adjustments!$C1230,#REF!)</f>
        <v>#REF!</v>
      </c>
      <c r="Q1230" s="13" t="e">
        <f>SUMIF(#REF!,Adjustments!$C1230,#REF!)</f>
        <v>#REF!</v>
      </c>
      <c r="R1230" s="13" t="e">
        <f>SUMIF(#REF!,Adjustments!$C1230,#REF!)</f>
        <v>#REF!</v>
      </c>
      <c r="S1230" s="13" t="e">
        <f>SUMIF(#REF!,Adjustments!$C1230,#REF!)</f>
        <v>#REF!</v>
      </c>
      <c r="T1230" s="13" t="e">
        <f>SUMIF(#REF!,Adjustments!$C1230,#REF!)</f>
        <v>#REF!</v>
      </c>
      <c r="U1230" s="13"/>
      <c r="V1230" s="13"/>
      <c r="W1230" s="13"/>
      <c r="X1230" s="13"/>
      <c r="Y1230" s="13"/>
      <c r="Z1230" s="13"/>
      <c r="AA1230" s="13"/>
      <c r="AB1230" s="13"/>
      <c r="AC1230" s="13"/>
      <c r="AD1230" s="13"/>
      <c r="AE1230" s="13"/>
      <c r="AF1230" s="13"/>
      <c r="AG1230" s="13"/>
      <c r="AH1230" s="13"/>
      <c r="AI1230" s="13"/>
    </row>
    <row r="1231" spans="2:35">
      <c r="B1231" t="s">
        <v>33</v>
      </c>
      <c r="C1231" s="13" t="s">
        <v>79</v>
      </c>
      <c r="D1231" s="2"/>
      <c r="E1231" s="2"/>
      <c r="F1231" s="2"/>
      <c r="G1231" s="774"/>
      <c r="H1231" s="792"/>
      <c r="I1231" s="2"/>
      <c r="J1231" s="2"/>
      <c r="K1231" s="13"/>
      <c r="L1231" s="13" t="e">
        <f>SUMIF(#REF!,Adjustments!$C1231,#REF!)</f>
        <v>#REF!</v>
      </c>
      <c r="M1231" s="13" t="e">
        <f>SUMIF(#REF!,Adjustments!$C1231,#REF!)</f>
        <v>#REF!</v>
      </c>
      <c r="N1231" s="13" t="e">
        <f>SUMIF(#REF!,Adjustments!$C1231,#REF!)</f>
        <v>#REF!</v>
      </c>
      <c r="O1231" s="13" t="e">
        <f>SUMIF(#REF!,Adjustments!$C1231,#REF!)</f>
        <v>#REF!</v>
      </c>
      <c r="P1231" s="13" t="e">
        <f>SUMIF(#REF!,Adjustments!$C1231,#REF!)</f>
        <v>#REF!</v>
      </c>
      <c r="Q1231" s="13" t="e">
        <f>SUMIF(#REF!,Adjustments!$C1231,#REF!)</f>
        <v>#REF!</v>
      </c>
      <c r="R1231" s="13" t="e">
        <f>SUMIF(#REF!,Adjustments!$C1231,#REF!)</f>
        <v>#REF!</v>
      </c>
      <c r="S1231" s="13" t="e">
        <f>SUMIF(#REF!,Adjustments!$C1231,#REF!)</f>
        <v>#REF!</v>
      </c>
      <c r="T1231" s="13" t="e">
        <f>SUMIF(#REF!,Adjustments!$C1231,#REF!)</f>
        <v>#REF!</v>
      </c>
      <c r="U1231" s="13"/>
      <c r="V1231" s="13"/>
      <c r="W1231" s="13"/>
      <c r="X1231" s="13"/>
      <c r="Y1231" s="13"/>
      <c r="Z1231" s="13"/>
      <c r="AA1231" s="13"/>
      <c r="AB1231" s="13"/>
      <c r="AC1231" s="13"/>
      <c r="AD1231" s="13"/>
      <c r="AE1231" s="13"/>
      <c r="AF1231" s="13"/>
      <c r="AG1231" s="13"/>
      <c r="AH1231" s="13"/>
      <c r="AI1231" s="13"/>
    </row>
    <row r="1232" spans="2:35">
      <c r="B1232" t="s">
        <v>35</v>
      </c>
      <c r="C1232" s="13" t="s">
        <v>80</v>
      </c>
      <c r="D1232" s="2"/>
      <c r="E1232" s="2"/>
      <c r="F1232" s="2"/>
      <c r="G1232" s="774"/>
      <c r="H1232" s="792"/>
      <c r="I1232" s="2"/>
      <c r="J1232" s="2"/>
      <c r="K1232" s="13"/>
      <c r="L1232" s="13" t="e">
        <f>SUMIF(#REF!,Adjustments!$C1232,#REF!)</f>
        <v>#REF!</v>
      </c>
      <c r="M1232" s="13" t="e">
        <f>SUMIF(#REF!,Adjustments!$C1232,#REF!)</f>
        <v>#REF!</v>
      </c>
      <c r="N1232" s="13" t="e">
        <f>SUMIF(#REF!,Adjustments!$C1232,#REF!)</f>
        <v>#REF!</v>
      </c>
      <c r="O1232" s="13" t="e">
        <f>SUMIF(#REF!,Adjustments!$C1232,#REF!)</f>
        <v>#REF!</v>
      </c>
      <c r="P1232" s="13" t="e">
        <f>SUMIF(#REF!,Adjustments!$C1232,#REF!)</f>
        <v>#REF!</v>
      </c>
      <c r="Q1232" s="13" t="e">
        <f>SUMIF(#REF!,Adjustments!$C1232,#REF!)</f>
        <v>#REF!</v>
      </c>
      <c r="R1232" s="13" t="e">
        <f>SUMIF(#REF!,Adjustments!$C1232,#REF!)</f>
        <v>#REF!</v>
      </c>
      <c r="S1232" s="13" t="e">
        <f>SUMIF(#REF!,Adjustments!$C1232,#REF!)</f>
        <v>#REF!</v>
      </c>
      <c r="T1232" s="13" t="e">
        <f>SUMIF(#REF!,Adjustments!$C1232,#REF!)</f>
        <v>#REF!</v>
      </c>
      <c r="U1232" s="13"/>
      <c r="V1232" s="13"/>
      <c r="W1232" s="13"/>
      <c r="X1232" s="13"/>
      <c r="Y1232" s="13"/>
      <c r="Z1232" s="13"/>
      <c r="AA1232" s="13"/>
      <c r="AB1232" s="13"/>
      <c r="AC1232" s="13"/>
      <c r="AD1232" s="13"/>
      <c r="AE1232" s="13"/>
      <c r="AF1232" s="13"/>
      <c r="AG1232" s="13"/>
      <c r="AH1232" s="13"/>
      <c r="AI1232" s="13"/>
    </row>
    <row r="1233" spans="2:35">
      <c r="B1233" t="s">
        <v>1</v>
      </c>
      <c r="C1233" s="13" t="s">
        <v>81</v>
      </c>
      <c r="D1233" s="2"/>
      <c r="E1233" s="2"/>
      <c r="F1233" s="2"/>
      <c r="G1233" s="774"/>
      <c r="H1233" s="792"/>
      <c r="I1233" s="2"/>
      <c r="J1233" s="2"/>
      <c r="K1233" s="13"/>
      <c r="L1233" s="13" t="e">
        <f>SUMIF(#REF!,Adjustments!$C1233,#REF!)</f>
        <v>#REF!</v>
      </c>
      <c r="M1233" s="13" t="e">
        <f>SUMIF(#REF!,Adjustments!$C1233,#REF!)</f>
        <v>#REF!</v>
      </c>
      <c r="N1233" s="13" t="e">
        <f>SUMIF(#REF!,Adjustments!$C1233,#REF!)</f>
        <v>#REF!</v>
      </c>
      <c r="O1233" s="13" t="e">
        <f>SUMIF(#REF!,Adjustments!$C1233,#REF!)</f>
        <v>#REF!</v>
      </c>
      <c r="P1233" s="13" t="e">
        <f>SUMIF(#REF!,Adjustments!$C1233,#REF!)</f>
        <v>#REF!</v>
      </c>
      <c r="Q1233" s="13" t="e">
        <f>SUMIF(#REF!,Adjustments!$C1233,#REF!)</f>
        <v>#REF!</v>
      </c>
      <c r="R1233" s="13" t="e">
        <f>SUMIF(#REF!,Adjustments!$C1233,#REF!)</f>
        <v>#REF!</v>
      </c>
      <c r="S1233" s="13" t="e">
        <f>SUMIF(#REF!,Adjustments!$C1233,#REF!)</f>
        <v>#REF!</v>
      </c>
      <c r="T1233" s="13" t="e">
        <f>SUMIF(#REF!,Adjustments!$C1233,#REF!)</f>
        <v>#REF!</v>
      </c>
      <c r="U1233" s="13"/>
      <c r="V1233" s="13"/>
      <c r="W1233" s="13"/>
      <c r="X1233" s="13"/>
      <c r="Y1233" s="13"/>
      <c r="Z1233" s="13"/>
      <c r="AA1233" s="13"/>
      <c r="AB1233" s="13"/>
      <c r="AC1233" s="13"/>
      <c r="AD1233" s="13"/>
      <c r="AE1233" s="13"/>
      <c r="AF1233" s="13"/>
      <c r="AG1233" s="13"/>
      <c r="AH1233" s="13"/>
      <c r="AI1233" s="13"/>
    </row>
    <row r="1234" spans="2:35">
      <c r="B1234" t="s">
        <v>5</v>
      </c>
      <c r="C1234" s="13" t="s">
        <v>82</v>
      </c>
      <c r="D1234" s="2"/>
      <c r="E1234" s="2"/>
      <c r="F1234" s="2"/>
      <c r="G1234" s="774"/>
      <c r="H1234" s="792"/>
      <c r="I1234" s="2"/>
      <c r="J1234" s="2"/>
      <c r="K1234" s="13"/>
      <c r="L1234" s="13" t="e">
        <f>SUMIF(#REF!,Adjustments!$C1234,#REF!)</f>
        <v>#REF!</v>
      </c>
      <c r="M1234" s="13" t="e">
        <f>SUMIF(#REF!,Adjustments!$C1234,#REF!)</f>
        <v>#REF!</v>
      </c>
      <c r="N1234" s="13" t="e">
        <f>SUMIF(#REF!,Adjustments!$C1234,#REF!)</f>
        <v>#REF!</v>
      </c>
      <c r="O1234" s="13" t="e">
        <f>SUMIF(#REF!,Adjustments!$C1234,#REF!)</f>
        <v>#REF!</v>
      </c>
      <c r="P1234" s="13" t="e">
        <f>SUMIF(#REF!,Adjustments!$C1234,#REF!)</f>
        <v>#REF!</v>
      </c>
      <c r="Q1234" s="13" t="e">
        <f>SUMIF(#REF!,Adjustments!$C1234,#REF!)</f>
        <v>#REF!</v>
      </c>
      <c r="R1234" s="13" t="e">
        <f>SUMIF(#REF!,Adjustments!$C1234,#REF!)</f>
        <v>#REF!</v>
      </c>
      <c r="S1234" s="13" t="e">
        <f>SUMIF(#REF!,Adjustments!$C1234,#REF!)</f>
        <v>#REF!</v>
      </c>
      <c r="T1234" s="13" t="e">
        <f>SUMIF(#REF!,Adjustments!$C1234,#REF!)</f>
        <v>#REF!</v>
      </c>
      <c r="U1234" s="13"/>
      <c r="V1234" s="13"/>
      <c r="W1234" s="13"/>
      <c r="X1234" s="13"/>
      <c r="Y1234" s="13"/>
      <c r="Z1234" s="13"/>
      <c r="AA1234" s="13"/>
      <c r="AB1234" s="13"/>
      <c r="AC1234" s="13"/>
      <c r="AD1234" s="13"/>
      <c r="AE1234" s="13"/>
      <c r="AF1234" s="13"/>
      <c r="AG1234" s="13"/>
      <c r="AH1234" s="13"/>
      <c r="AI1234" s="13"/>
    </row>
    <row r="1235" spans="2:35">
      <c r="B1235" t="s">
        <v>7</v>
      </c>
      <c r="C1235" s="13" t="s">
        <v>83</v>
      </c>
      <c r="D1235" s="2"/>
      <c r="E1235" s="2"/>
      <c r="F1235" s="2"/>
      <c r="G1235" s="774"/>
      <c r="H1235" s="792"/>
      <c r="I1235" s="2"/>
      <c r="J1235" s="2"/>
      <c r="K1235" s="13"/>
      <c r="L1235" s="13" t="e">
        <f>SUMIF(#REF!,Adjustments!$C1235,#REF!)</f>
        <v>#REF!</v>
      </c>
      <c r="M1235" s="13" t="e">
        <f>SUMIF(#REF!,Adjustments!$C1235,#REF!)</f>
        <v>#REF!</v>
      </c>
      <c r="N1235" s="13" t="e">
        <f>SUMIF(#REF!,Adjustments!$C1235,#REF!)</f>
        <v>#REF!</v>
      </c>
      <c r="O1235" s="13" t="e">
        <f>SUMIF(#REF!,Adjustments!$C1235,#REF!)</f>
        <v>#REF!</v>
      </c>
      <c r="P1235" s="13" t="e">
        <f>SUMIF(#REF!,Adjustments!$C1235,#REF!)</f>
        <v>#REF!</v>
      </c>
      <c r="Q1235" s="13" t="e">
        <f>SUMIF(#REF!,Adjustments!$C1235,#REF!)</f>
        <v>#REF!</v>
      </c>
      <c r="R1235" s="13" t="e">
        <f>SUMIF(#REF!,Adjustments!$C1235,#REF!)</f>
        <v>#REF!</v>
      </c>
      <c r="S1235" s="13" t="e">
        <f>SUMIF(#REF!,Adjustments!$C1235,#REF!)</f>
        <v>#REF!</v>
      </c>
      <c r="T1235" s="13" t="e">
        <f>SUMIF(#REF!,Adjustments!$C1235,#REF!)</f>
        <v>#REF!</v>
      </c>
      <c r="U1235" s="13"/>
      <c r="V1235" s="13"/>
      <c r="W1235" s="13"/>
      <c r="X1235" s="13"/>
      <c r="Y1235" s="13"/>
      <c r="Z1235" s="13"/>
      <c r="AA1235" s="13"/>
      <c r="AB1235" s="13"/>
      <c r="AC1235" s="13"/>
      <c r="AD1235" s="13"/>
      <c r="AE1235" s="13"/>
      <c r="AF1235" s="13"/>
      <c r="AG1235" s="13"/>
      <c r="AH1235" s="13"/>
      <c r="AI1235" s="13"/>
    </row>
    <row r="1236" spans="2:35">
      <c r="B1236" t="s">
        <v>38</v>
      </c>
      <c r="C1236" s="13" t="s">
        <v>84</v>
      </c>
      <c r="D1236" s="2"/>
      <c r="E1236" s="2"/>
      <c r="F1236" s="2"/>
      <c r="G1236" s="774"/>
      <c r="H1236" s="792"/>
      <c r="I1236" s="2"/>
      <c r="J1236" s="2"/>
      <c r="K1236" s="13"/>
      <c r="L1236" s="13" t="e">
        <f>SUMIF(#REF!,Adjustments!$C1236,#REF!)</f>
        <v>#REF!</v>
      </c>
      <c r="M1236" s="13" t="e">
        <f>SUMIF(#REF!,Adjustments!$C1236,#REF!)</f>
        <v>#REF!</v>
      </c>
      <c r="N1236" s="13" t="e">
        <f>SUMIF(#REF!,Adjustments!$C1236,#REF!)</f>
        <v>#REF!</v>
      </c>
      <c r="O1236" s="13" t="e">
        <f>SUMIF(#REF!,Adjustments!$C1236,#REF!)</f>
        <v>#REF!</v>
      </c>
      <c r="P1236" s="13" t="e">
        <f>SUMIF(#REF!,Adjustments!$C1236,#REF!)</f>
        <v>#REF!</v>
      </c>
      <c r="Q1236" s="13" t="e">
        <f>SUMIF(#REF!,Adjustments!$C1236,#REF!)</f>
        <v>#REF!</v>
      </c>
      <c r="R1236" s="13" t="e">
        <f>SUMIF(#REF!,Adjustments!$C1236,#REF!)</f>
        <v>#REF!</v>
      </c>
      <c r="S1236" s="13" t="e">
        <f>SUMIF(#REF!,Adjustments!$C1236,#REF!)</f>
        <v>#REF!</v>
      </c>
      <c r="T1236" s="13" t="e">
        <f>SUMIF(#REF!,Adjustments!$C1236,#REF!)</f>
        <v>#REF!</v>
      </c>
      <c r="U1236" s="13"/>
      <c r="V1236" s="13"/>
      <c r="W1236" s="13"/>
      <c r="X1236" s="13"/>
      <c r="Y1236" s="13"/>
      <c r="Z1236" s="13"/>
      <c r="AA1236" s="13"/>
      <c r="AB1236" s="13"/>
      <c r="AC1236" s="13"/>
      <c r="AD1236" s="13"/>
      <c r="AE1236" s="13"/>
      <c r="AF1236" s="13"/>
      <c r="AG1236" s="13"/>
      <c r="AH1236" s="13"/>
      <c r="AI1236" s="13"/>
    </row>
    <row r="1237" spans="2:35">
      <c r="B1237" t="s">
        <v>12</v>
      </c>
      <c r="C1237" s="13" t="s">
        <v>85</v>
      </c>
      <c r="D1237" s="2"/>
      <c r="E1237" s="2"/>
      <c r="F1237" s="2"/>
      <c r="G1237" s="774"/>
      <c r="H1237" s="792"/>
      <c r="I1237" s="2"/>
      <c r="J1237" s="2"/>
      <c r="K1237" s="13"/>
      <c r="L1237" s="13" t="e">
        <f>SUMIF(#REF!,Adjustments!$C1237,#REF!)</f>
        <v>#REF!</v>
      </c>
      <c r="M1237" s="13" t="e">
        <f>SUMIF(#REF!,Adjustments!$C1237,#REF!)</f>
        <v>#REF!</v>
      </c>
      <c r="N1237" s="13" t="e">
        <f>SUMIF(#REF!,Adjustments!$C1237,#REF!)</f>
        <v>#REF!</v>
      </c>
      <c r="O1237" s="13" t="e">
        <f>SUMIF(#REF!,Adjustments!$C1237,#REF!)</f>
        <v>#REF!</v>
      </c>
      <c r="P1237" s="13" t="e">
        <f>SUMIF(#REF!,Adjustments!$C1237,#REF!)</f>
        <v>#REF!</v>
      </c>
      <c r="Q1237" s="13" t="e">
        <f>SUMIF(#REF!,Adjustments!$C1237,#REF!)</f>
        <v>#REF!</v>
      </c>
      <c r="R1237" s="13" t="e">
        <f>SUMIF(#REF!,Adjustments!$C1237,#REF!)</f>
        <v>#REF!</v>
      </c>
      <c r="S1237" s="13" t="e">
        <f>SUMIF(#REF!,Adjustments!$C1237,#REF!)</f>
        <v>#REF!</v>
      </c>
      <c r="T1237" s="13" t="e">
        <f>SUMIF(#REF!,Adjustments!$C1237,#REF!)</f>
        <v>#REF!</v>
      </c>
      <c r="U1237" s="13"/>
      <c r="V1237" s="13"/>
      <c r="W1237" s="13"/>
      <c r="X1237" s="13"/>
      <c r="Y1237" s="13"/>
      <c r="Z1237" s="13"/>
      <c r="AA1237" s="13"/>
      <c r="AB1237" s="13"/>
      <c r="AC1237" s="13"/>
      <c r="AD1237" s="13"/>
      <c r="AE1237" s="13"/>
      <c r="AF1237" s="13"/>
      <c r="AG1237" s="13"/>
      <c r="AH1237" s="13"/>
      <c r="AI1237" s="13"/>
    </row>
    <row r="1238" spans="2:35">
      <c r="B1238" t="s">
        <v>19</v>
      </c>
      <c r="C1238" s="13" t="s">
        <v>86</v>
      </c>
      <c r="D1238" s="2"/>
      <c r="E1238" s="2"/>
      <c r="F1238" s="2"/>
      <c r="G1238" s="774"/>
      <c r="H1238" s="792"/>
      <c r="I1238" s="2"/>
      <c r="J1238" s="2"/>
      <c r="K1238" s="13"/>
      <c r="L1238" s="13" t="e">
        <f>SUMIF(#REF!,Adjustments!$C1238,#REF!)</f>
        <v>#REF!</v>
      </c>
      <c r="M1238" s="13" t="e">
        <f>SUMIF(#REF!,Adjustments!$C1238,#REF!)</f>
        <v>#REF!</v>
      </c>
      <c r="N1238" s="13" t="e">
        <f>SUMIF(#REF!,Adjustments!$C1238,#REF!)</f>
        <v>#REF!</v>
      </c>
      <c r="O1238" s="13" t="e">
        <f>SUMIF(#REF!,Adjustments!$C1238,#REF!)</f>
        <v>#REF!</v>
      </c>
      <c r="P1238" s="13" t="e">
        <f>SUMIF(#REF!,Adjustments!$C1238,#REF!)</f>
        <v>#REF!</v>
      </c>
      <c r="Q1238" s="13" t="e">
        <f>SUMIF(#REF!,Adjustments!$C1238,#REF!)</f>
        <v>#REF!</v>
      </c>
      <c r="R1238" s="13" t="e">
        <f>SUMIF(#REF!,Adjustments!$C1238,#REF!)</f>
        <v>#REF!</v>
      </c>
      <c r="S1238" s="13" t="e">
        <f>SUMIF(#REF!,Adjustments!$C1238,#REF!)</f>
        <v>#REF!</v>
      </c>
      <c r="T1238" s="13" t="e">
        <f>SUMIF(#REF!,Adjustments!$C1238,#REF!)</f>
        <v>#REF!</v>
      </c>
      <c r="U1238" s="13"/>
      <c r="V1238" s="13"/>
      <c r="W1238" s="13"/>
      <c r="X1238" s="13"/>
      <c r="Y1238" s="13"/>
      <c r="Z1238" s="13"/>
      <c r="AA1238" s="13"/>
      <c r="AB1238" s="13"/>
      <c r="AC1238" s="13"/>
      <c r="AD1238" s="13"/>
      <c r="AE1238" s="13"/>
      <c r="AF1238" s="13"/>
      <c r="AG1238" s="13"/>
      <c r="AH1238" s="13"/>
      <c r="AI1238" s="13"/>
    </row>
    <row r="1239" spans="2:35">
      <c r="B1239" t="s">
        <v>40</v>
      </c>
      <c r="C1239" s="13" t="s">
        <v>87</v>
      </c>
      <c r="D1239" s="2"/>
      <c r="E1239" s="2"/>
      <c r="F1239" s="2"/>
      <c r="G1239" s="774"/>
      <c r="H1239" s="792"/>
      <c r="I1239" s="2"/>
      <c r="J1239" s="2"/>
      <c r="K1239" s="13"/>
      <c r="L1239" s="13" t="e">
        <f>SUMIF(#REF!,Adjustments!$C1239,#REF!)</f>
        <v>#REF!</v>
      </c>
      <c r="M1239" s="13" t="e">
        <f>SUMIF(#REF!,Adjustments!$C1239,#REF!)</f>
        <v>#REF!</v>
      </c>
      <c r="N1239" s="13" t="e">
        <f>SUMIF(#REF!,Adjustments!$C1239,#REF!)</f>
        <v>#REF!</v>
      </c>
      <c r="O1239" s="13" t="e">
        <f>SUMIF(#REF!,Adjustments!$C1239,#REF!)</f>
        <v>#REF!</v>
      </c>
      <c r="P1239" s="13" t="e">
        <f>SUMIF(#REF!,Adjustments!$C1239,#REF!)</f>
        <v>#REF!</v>
      </c>
      <c r="Q1239" s="13" t="e">
        <f>SUMIF(#REF!,Adjustments!$C1239,#REF!)</f>
        <v>#REF!</v>
      </c>
      <c r="R1239" s="13" t="e">
        <f>SUMIF(#REF!,Adjustments!$C1239,#REF!)</f>
        <v>#REF!</v>
      </c>
      <c r="S1239" s="13" t="e">
        <f>SUMIF(#REF!,Adjustments!$C1239,#REF!)</f>
        <v>#REF!</v>
      </c>
      <c r="T1239" s="13" t="e">
        <f>SUMIF(#REF!,Adjustments!$C1239,#REF!)</f>
        <v>#REF!</v>
      </c>
      <c r="U1239" s="13"/>
      <c r="V1239" s="13"/>
      <c r="W1239" s="13"/>
      <c r="X1239" s="13"/>
      <c r="Y1239" s="13"/>
      <c r="Z1239" s="13"/>
      <c r="AA1239" s="13"/>
      <c r="AB1239" s="13"/>
      <c r="AC1239" s="13"/>
      <c r="AD1239" s="13"/>
      <c r="AE1239" s="13"/>
      <c r="AF1239" s="13"/>
      <c r="AG1239" s="13"/>
      <c r="AH1239" s="13"/>
      <c r="AI1239" s="13"/>
    </row>
    <row r="1240" spans="2:35">
      <c r="B1240" t="s">
        <v>42</v>
      </c>
      <c r="C1240" s="13" t="s">
        <v>88</v>
      </c>
      <c r="D1240" s="2"/>
      <c r="E1240" s="2"/>
      <c r="F1240" s="2"/>
      <c r="G1240" s="774"/>
      <c r="H1240" s="792"/>
      <c r="I1240" s="2"/>
      <c r="J1240" s="2"/>
      <c r="K1240" s="13"/>
      <c r="L1240" s="13" t="e">
        <f>SUMIF(#REF!,Adjustments!$C1240,#REF!)</f>
        <v>#REF!</v>
      </c>
      <c r="M1240" s="13" t="e">
        <f>SUMIF(#REF!,Adjustments!$C1240,#REF!)</f>
        <v>#REF!</v>
      </c>
      <c r="N1240" s="13" t="e">
        <f>SUMIF(#REF!,Adjustments!$C1240,#REF!)</f>
        <v>#REF!</v>
      </c>
      <c r="O1240" s="13" t="e">
        <f>SUMIF(#REF!,Adjustments!$C1240,#REF!)</f>
        <v>#REF!</v>
      </c>
      <c r="P1240" s="13" t="e">
        <f>SUMIF(#REF!,Adjustments!$C1240,#REF!)</f>
        <v>#REF!</v>
      </c>
      <c r="Q1240" s="13" t="e">
        <f>SUMIF(#REF!,Adjustments!$C1240,#REF!)</f>
        <v>#REF!</v>
      </c>
      <c r="R1240" s="13" t="e">
        <f>SUMIF(#REF!,Adjustments!$C1240,#REF!)</f>
        <v>#REF!</v>
      </c>
      <c r="S1240" s="13" t="e">
        <f>SUMIF(#REF!,Adjustments!$C1240,#REF!)</f>
        <v>#REF!</v>
      </c>
      <c r="T1240" s="13" t="e">
        <f>SUMIF(#REF!,Adjustments!$C1240,#REF!)</f>
        <v>#REF!</v>
      </c>
      <c r="U1240" s="13"/>
      <c r="V1240" s="13"/>
      <c r="W1240" s="13"/>
      <c r="X1240" s="13"/>
      <c r="Y1240" s="13"/>
      <c r="Z1240" s="13"/>
      <c r="AA1240" s="13"/>
      <c r="AB1240" s="13"/>
      <c r="AC1240" s="13"/>
      <c r="AD1240" s="13"/>
      <c r="AE1240" s="13"/>
      <c r="AF1240" s="13"/>
      <c r="AG1240" s="13"/>
      <c r="AH1240" s="13"/>
      <c r="AI1240" s="13"/>
    </row>
    <row r="1241" spans="2:35">
      <c r="B1241" t="s">
        <v>42</v>
      </c>
      <c r="C1241" s="13" t="s">
        <v>89</v>
      </c>
      <c r="D1241" s="2"/>
      <c r="E1241" s="2"/>
      <c r="F1241" s="2"/>
      <c r="G1241" s="774"/>
      <c r="H1241" s="792"/>
      <c r="I1241" s="2"/>
      <c r="J1241" s="2"/>
      <c r="K1241" s="13"/>
      <c r="L1241" s="13" t="e">
        <f>SUMIF(#REF!,Adjustments!$C1241,#REF!)</f>
        <v>#REF!</v>
      </c>
      <c r="M1241" s="13" t="e">
        <f>SUMIF(#REF!,Adjustments!$C1241,#REF!)</f>
        <v>#REF!</v>
      </c>
      <c r="N1241" s="13" t="e">
        <f>SUMIF(#REF!,Adjustments!$C1241,#REF!)</f>
        <v>#REF!</v>
      </c>
      <c r="O1241" s="13" t="e">
        <f>SUMIF(#REF!,Adjustments!$C1241,#REF!)</f>
        <v>#REF!</v>
      </c>
      <c r="P1241" s="13" t="e">
        <f>SUMIF(#REF!,Adjustments!$C1241,#REF!)</f>
        <v>#REF!</v>
      </c>
      <c r="Q1241" s="13" t="e">
        <f>SUMIF(#REF!,Adjustments!$C1241,#REF!)</f>
        <v>#REF!</v>
      </c>
      <c r="R1241" s="13" t="e">
        <f>SUMIF(#REF!,Adjustments!$C1241,#REF!)</f>
        <v>#REF!</v>
      </c>
      <c r="S1241" s="13" t="e">
        <f>SUMIF(#REF!,Adjustments!$C1241,#REF!)</f>
        <v>#REF!</v>
      </c>
      <c r="T1241" s="13" t="e">
        <f>SUMIF(#REF!,Adjustments!$C1241,#REF!)</f>
        <v>#REF!</v>
      </c>
      <c r="U1241" s="13"/>
      <c r="V1241" s="13"/>
      <c r="W1241" s="13"/>
      <c r="X1241" s="13"/>
      <c r="Y1241" s="13"/>
      <c r="Z1241" s="13"/>
      <c r="AA1241" s="13"/>
      <c r="AB1241" s="13"/>
      <c r="AC1241" s="13"/>
      <c r="AD1241" s="13"/>
      <c r="AE1241" s="13"/>
      <c r="AF1241" s="13"/>
      <c r="AG1241" s="13"/>
      <c r="AH1241" s="13"/>
      <c r="AI1241" s="13"/>
    </row>
    <row r="1242" spans="2:35">
      <c r="B1242" t="s">
        <v>22</v>
      </c>
      <c r="C1242" s="13" t="s">
        <v>90</v>
      </c>
      <c r="D1242" s="2"/>
      <c r="E1242" s="2"/>
      <c r="F1242" s="2"/>
      <c r="G1242" s="774"/>
      <c r="H1242" s="792"/>
      <c r="I1242" s="2"/>
      <c r="J1242" s="2"/>
      <c r="K1242" s="13"/>
      <c r="L1242" s="13" t="e">
        <f>SUMIF(#REF!,Adjustments!$C1242,#REF!)</f>
        <v>#REF!</v>
      </c>
      <c r="M1242" s="13" t="e">
        <f>SUMIF(#REF!,Adjustments!$C1242,#REF!)</f>
        <v>#REF!</v>
      </c>
      <c r="N1242" s="13" t="e">
        <f>SUMIF(#REF!,Adjustments!$C1242,#REF!)</f>
        <v>#REF!</v>
      </c>
      <c r="O1242" s="13" t="e">
        <f>SUMIF(#REF!,Adjustments!$C1242,#REF!)</f>
        <v>#REF!</v>
      </c>
      <c r="P1242" s="13" t="e">
        <f>SUMIF(#REF!,Adjustments!$C1242,#REF!)</f>
        <v>#REF!</v>
      </c>
      <c r="Q1242" s="13" t="e">
        <f>SUMIF(#REF!,Adjustments!$C1242,#REF!)</f>
        <v>#REF!</v>
      </c>
      <c r="R1242" s="13" t="e">
        <f>SUMIF(#REF!,Adjustments!$C1242,#REF!)</f>
        <v>#REF!</v>
      </c>
      <c r="S1242" s="13" t="e">
        <f>SUMIF(#REF!,Adjustments!$C1242,#REF!)</f>
        <v>#REF!</v>
      </c>
      <c r="T1242" s="13" t="e">
        <f>SUMIF(#REF!,Adjustments!$C1242,#REF!)</f>
        <v>#REF!</v>
      </c>
      <c r="U1242" s="13"/>
      <c r="V1242" s="13"/>
      <c r="W1242" s="13"/>
      <c r="X1242" s="13"/>
      <c r="Y1242" s="13"/>
      <c r="Z1242" s="13"/>
      <c r="AA1242" s="13"/>
      <c r="AB1242" s="13"/>
      <c r="AC1242" s="13"/>
      <c r="AD1242" s="13"/>
      <c r="AE1242" s="13"/>
      <c r="AF1242" s="13"/>
      <c r="AG1242" s="13"/>
      <c r="AH1242" s="13"/>
      <c r="AI1242" s="13"/>
    </row>
    <row r="1243" spans="2:35">
      <c r="B1243" t="s">
        <v>40</v>
      </c>
      <c r="C1243" s="13" t="s">
        <v>91</v>
      </c>
      <c r="D1243" s="2"/>
      <c r="E1243" s="2"/>
      <c r="F1243" s="2"/>
      <c r="G1243" s="774"/>
      <c r="H1243" s="792"/>
      <c r="I1243" s="2"/>
      <c r="J1243" s="2"/>
      <c r="K1243" s="13"/>
      <c r="L1243" s="13" t="e">
        <f>SUMIF(#REF!,Adjustments!$C1243,#REF!)</f>
        <v>#REF!</v>
      </c>
      <c r="M1243" s="13" t="e">
        <f>SUMIF(#REF!,Adjustments!$C1243,#REF!)</f>
        <v>#REF!</v>
      </c>
      <c r="N1243" s="13" t="e">
        <f>SUMIF(#REF!,Adjustments!$C1243,#REF!)</f>
        <v>#REF!</v>
      </c>
      <c r="O1243" s="13" t="e">
        <f>SUMIF(#REF!,Adjustments!$C1243,#REF!)</f>
        <v>#REF!</v>
      </c>
      <c r="P1243" s="13" t="e">
        <f>SUMIF(#REF!,Adjustments!$C1243,#REF!)</f>
        <v>#REF!</v>
      </c>
      <c r="Q1243" s="13" t="e">
        <f>SUMIF(#REF!,Adjustments!$C1243,#REF!)</f>
        <v>#REF!</v>
      </c>
      <c r="R1243" s="13" t="e">
        <f>SUMIF(#REF!,Adjustments!$C1243,#REF!)</f>
        <v>#REF!</v>
      </c>
      <c r="S1243" s="13" t="e">
        <f>SUMIF(#REF!,Adjustments!$C1243,#REF!)</f>
        <v>#REF!</v>
      </c>
      <c r="T1243" s="13" t="e">
        <f>SUMIF(#REF!,Adjustments!$C1243,#REF!)</f>
        <v>#REF!</v>
      </c>
      <c r="U1243" s="13"/>
      <c r="V1243" s="13"/>
      <c r="W1243" s="13"/>
      <c r="X1243" s="13"/>
      <c r="Y1243" s="13"/>
      <c r="Z1243" s="13"/>
      <c r="AA1243" s="13"/>
      <c r="AB1243" s="13"/>
      <c r="AC1243" s="13"/>
      <c r="AD1243" s="13"/>
      <c r="AE1243" s="13"/>
      <c r="AF1243" s="13"/>
      <c r="AG1243" s="13"/>
      <c r="AH1243" s="13"/>
      <c r="AI1243" s="13"/>
    </row>
    <row r="1244" spans="2:35">
      <c r="B1244" t="s">
        <v>33</v>
      </c>
      <c r="C1244" s="13" t="s">
        <v>94</v>
      </c>
      <c r="D1244" s="2"/>
      <c r="E1244" s="2"/>
      <c r="F1244" s="2"/>
      <c r="G1244" s="774"/>
      <c r="H1244" s="792"/>
      <c r="I1244" s="2"/>
      <c r="J1244" s="2"/>
      <c r="K1244" s="13"/>
      <c r="L1244" s="13" t="e">
        <f>SUMIF(#REF!,Adjustments!$C1244,#REF!)</f>
        <v>#REF!</v>
      </c>
      <c r="M1244" s="13" t="e">
        <f>SUMIF(#REF!,Adjustments!$C1244,#REF!)</f>
        <v>#REF!</v>
      </c>
      <c r="N1244" s="13" t="e">
        <f>SUMIF(#REF!,Adjustments!$C1244,#REF!)</f>
        <v>#REF!</v>
      </c>
      <c r="O1244" s="13" t="e">
        <f>SUMIF(#REF!,Adjustments!$C1244,#REF!)</f>
        <v>#REF!</v>
      </c>
      <c r="P1244" s="13" t="e">
        <f>SUMIF(#REF!,Adjustments!$C1244,#REF!)</f>
        <v>#REF!</v>
      </c>
      <c r="Q1244" s="13" t="e">
        <f>SUMIF(#REF!,Adjustments!$C1244,#REF!)</f>
        <v>#REF!</v>
      </c>
      <c r="R1244" s="13" t="e">
        <f>SUMIF(#REF!,Adjustments!$C1244,#REF!)</f>
        <v>#REF!</v>
      </c>
      <c r="S1244" s="13" t="e">
        <f>SUMIF(#REF!,Adjustments!$C1244,#REF!)</f>
        <v>#REF!</v>
      </c>
      <c r="T1244" s="13" t="e">
        <f>SUMIF(#REF!,Adjustments!$C1244,#REF!)</f>
        <v>#REF!</v>
      </c>
      <c r="U1244" s="13"/>
      <c r="V1244" s="13"/>
      <c r="W1244" s="13"/>
      <c r="X1244" s="13"/>
      <c r="Y1244" s="13"/>
      <c r="Z1244" s="13"/>
      <c r="AA1244" s="13"/>
      <c r="AB1244" s="13"/>
      <c r="AC1244" s="13"/>
      <c r="AD1244" s="13"/>
      <c r="AE1244" s="13"/>
      <c r="AF1244" s="13"/>
      <c r="AG1244" s="13"/>
      <c r="AH1244" s="13"/>
      <c r="AI1244" s="13"/>
    </row>
    <row r="1245" spans="2:35">
      <c r="B1245" t="s">
        <v>25</v>
      </c>
      <c r="C1245" s="13" t="s">
        <v>95</v>
      </c>
      <c r="D1245" s="2"/>
      <c r="E1245" s="2"/>
      <c r="F1245" s="2"/>
      <c r="G1245" s="774"/>
      <c r="H1245" s="792"/>
      <c r="I1245" s="2"/>
      <c r="J1245" s="2"/>
      <c r="K1245" s="13"/>
      <c r="L1245" s="13" t="e">
        <f>SUMIF(#REF!,Adjustments!$C1245,#REF!)</f>
        <v>#REF!</v>
      </c>
      <c r="M1245" s="13" t="e">
        <f>SUMIF(#REF!,Adjustments!$C1245,#REF!)</f>
        <v>#REF!</v>
      </c>
      <c r="N1245" s="13" t="e">
        <f>SUMIF(#REF!,Adjustments!$C1245,#REF!)</f>
        <v>#REF!</v>
      </c>
      <c r="O1245" s="13" t="e">
        <f>SUMIF(#REF!,Adjustments!$C1245,#REF!)</f>
        <v>#REF!</v>
      </c>
      <c r="P1245" s="13" t="e">
        <f>SUMIF(#REF!,Adjustments!$C1245,#REF!)</f>
        <v>#REF!</v>
      </c>
      <c r="Q1245" s="13" t="e">
        <f>SUMIF(#REF!,Adjustments!$C1245,#REF!)</f>
        <v>#REF!</v>
      </c>
      <c r="R1245" s="13" t="e">
        <f>SUMIF(#REF!,Adjustments!$C1245,#REF!)</f>
        <v>#REF!</v>
      </c>
      <c r="S1245" s="13" t="e">
        <f>SUMIF(#REF!,Adjustments!$C1245,#REF!)</f>
        <v>#REF!</v>
      </c>
      <c r="T1245" s="13" t="e">
        <f>SUMIF(#REF!,Adjustments!$C1245,#REF!)</f>
        <v>#REF!</v>
      </c>
      <c r="U1245" s="13"/>
      <c r="V1245" s="13"/>
      <c r="W1245" s="13"/>
      <c r="X1245" s="13"/>
      <c r="Y1245" s="13"/>
      <c r="Z1245" s="13"/>
      <c r="AA1245" s="13"/>
      <c r="AB1245" s="13"/>
      <c r="AC1245" s="13"/>
      <c r="AD1245" s="13"/>
      <c r="AE1245" s="13"/>
      <c r="AF1245" s="13"/>
      <c r="AG1245" s="13"/>
      <c r="AH1245" s="13"/>
      <c r="AI1245" s="13"/>
    </row>
    <row r="1246" spans="2:35">
      <c r="B1246" t="s">
        <v>42</v>
      </c>
      <c r="C1246" s="13" t="s">
        <v>96</v>
      </c>
      <c r="D1246" s="2"/>
      <c r="E1246" s="2"/>
      <c r="F1246" s="2"/>
      <c r="G1246" s="774"/>
      <c r="H1246" s="792"/>
      <c r="I1246" s="2"/>
      <c r="J1246" s="2"/>
      <c r="K1246" s="13"/>
      <c r="L1246" s="13" t="e">
        <f>SUMIF(#REF!,Adjustments!$C1246,#REF!)</f>
        <v>#REF!</v>
      </c>
      <c r="M1246" s="13" t="e">
        <f>SUMIF(#REF!,Adjustments!$C1246,#REF!)</f>
        <v>#REF!</v>
      </c>
      <c r="N1246" s="13" t="e">
        <f>SUMIF(#REF!,Adjustments!$C1246,#REF!)</f>
        <v>#REF!</v>
      </c>
      <c r="O1246" s="13" t="e">
        <f>SUMIF(#REF!,Adjustments!$C1246,#REF!)</f>
        <v>#REF!</v>
      </c>
      <c r="P1246" s="13" t="e">
        <f>SUMIF(#REF!,Adjustments!$C1246,#REF!)</f>
        <v>#REF!</v>
      </c>
      <c r="Q1246" s="13" t="e">
        <f>SUMIF(#REF!,Adjustments!$C1246,#REF!)</f>
        <v>#REF!</v>
      </c>
      <c r="R1246" s="13" t="e">
        <f>SUMIF(#REF!,Adjustments!$C1246,#REF!)</f>
        <v>#REF!</v>
      </c>
      <c r="S1246" s="13" t="e">
        <f>SUMIF(#REF!,Adjustments!$C1246,#REF!)</f>
        <v>#REF!</v>
      </c>
      <c r="T1246" s="13" t="e">
        <f>SUMIF(#REF!,Adjustments!$C1246,#REF!)</f>
        <v>#REF!</v>
      </c>
      <c r="U1246" s="13"/>
      <c r="V1246" s="13"/>
      <c r="W1246" s="13"/>
      <c r="X1246" s="13"/>
      <c r="Y1246" s="13"/>
      <c r="Z1246" s="13"/>
      <c r="AA1246" s="13"/>
      <c r="AB1246" s="13"/>
      <c r="AC1246" s="13"/>
      <c r="AD1246" s="13"/>
      <c r="AE1246" s="13"/>
      <c r="AF1246" s="13"/>
      <c r="AG1246" s="13"/>
      <c r="AH1246" s="13"/>
      <c r="AI1246" s="13"/>
    </row>
    <row r="1247" spans="2:35">
      <c r="B1247" t="s">
        <v>7</v>
      </c>
      <c r="C1247" s="13" t="s">
        <v>97</v>
      </c>
      <c r="D1247" s="2"/>
      <c r="E1247" s="2"/>
      <c r="F1247" s="2"/>
      <c r="G1247" s="774"/>
      <c r="H1247" s="792"/>
      <c r="I1247" s="2"/>
      <c r="J1247" s="2"/>
      <c r="K1247" s="13"/>
      <c r="L1247" s="13" t="e">
        <f>SUMIF(#REF!,Adjustments!$C1247,#REF!)</f>
        <v>#REF!</v>
      </c>
      <c r="M1247" s="13" t="e">
        <f>SUMIF(#REF!,Adjustments!$C1247,#REF!)</f>
        <v>#REF!</v>
      </c>
      <c r="N1247" s="13" t="e">
        <f>SUMIF(#REF!,Adjustments!$C1247,#REF!)</f>
        <v>#REF!</v>
      </c>
      <c r="O1247" s="13" t="e">
        <f>SUMIF(#REF!,Adjustments!$C1247,#REF!)</f>
        <v>#REF!</v>
      </c>
      <c r="P1247" s="13" t="e">
        <f>SUMIF(#REF!,Adjustments!$C1247,#REF!)</f>
        <v>#REF!</v>
      </c>
      <c r="Q1247" s="13" t="e">
        <f>SUMIF(#REF!,Adjustments!$C1247,#REF!)</f>
        <v>#REF!</v>
      </c>
      <c r="R1247" s="13" t="e">
        <f>SUMIF(#REF!,Adjustments!$C1247,#REF!)</f>
        <v>#REF!</v>
      </c>
      <c r="S1247" s="13" t="e">
        <f>SUMIF(#REF!,Adjustments!$C1247,#REF!)</f>
        <v>#REF!</v>
      </c>
      <c r="T1247" s="13" t="e">
        <f>SUMIF(#REF!,Adjustments!$C1247,#REF!)</f>
        <v>#REF!</v>
      </c>
      <c r="U1247" s="13"/>
      <c r="V1247" s="13"/>
      <c r="W1247" s="13"/>
      <c r="X1247" s="13"/>
      <c r="Y1247" s="13"/>
      <c r="Z1247" s="13"/>
      <c r="AA1247" s="13"/>
      <c r="AB1247" s="13"/>
      <c r="AC1247" s="13"/>
      <c r="AD1247" s="13"/>
      <c r="AE1247" s="13"/>
      <c r="AF1247" s="13"/>
      <c r="AG1247" s="13"/>
      <c r="AH1247" s="13"/>
      <c r="AI1247" s="13"/>
    </row>
    <row r="1248" spans="2:35">
      <c r="B1248" t="s">
        <v>14</v>
      </c>
      <c r="C1248" s="13" t="s">
        <v>98</v>
      </c>
      <c r="D1248" s="2"/>
      <c r="E1248" s="2"/>
      <c r="F1248" s="2"/>
      <c r="G1248" s="774"/>
      <c r="H1248" s="792"/>
      <c r="I1248" s="2"/>
      <c r="J1248" s="2"/>
      <c r="K1248" s="13"/>
      <c r="L1248" s="13" t="e">
        <f>SUMIF(#REF!,Adjustments!$C1248,#REF!)</f>
        <v>#REF!</v>
      </c>
      <c r="M1248" s="13" t="e">
        <f>SUMIF(#REF!,Adjustments!$C1248,#REF!)</f>
        <v>#REF!</v>
      </c>
      <c r="N1248" s="13" t="e">
        <f>SUMIF(#REF!,Adjustments!$C1248,#REF!)</f>
        <v>#REF!</v>
      </c>
      <c r="O1248" s="13" t="e">
        <f>SUMIF(#REF!,Adjustments!$C1248,#REF!)</f>
        <v>#REF!</v>
      </c>
      <c r="P1248" s="13" t="e">
        <f>SUMIF(#REF!,Adjustments!$C1248,#REF!)</f>
        <v>#REF!</v>
      </c>
      <c r="Q1248" s="13" t="e">
        <f>SUMIF(#REF!,Adjustments!$C1248,#REF!)</f>
        <v>#REF!</v>
      </c>
      <c r="R1248" s="13" t="e">
        <f>SUMIF(#REF!,Adjustments!$C1248,#REF!)</f>
        <v>#REF!</v>
      </c>
      <c r="S1248" s="13" t="e">
        <f>SUMIF(#REF!,Adjustments!$C1248,#REF!)</f>
        <v>#REF!</v>
      </c>
      <c r="T1248" s="13" t="e">
        <f>SUMIF(#REF!,Adjustments!$C1248,#REF!)</f>
        <v>#REF!</v>
      </c>
      <c r="U1248" s="13"/>
      <c r="V1248" s="13"/>
      <c r="W1248" s="13"/>
      <c r="X1248" s="13"/>
      <c r="Y1248" s="13"/>
      <c r="Z1248" s="13"/>
      <c r="AA1248" s="13"/>
      <c r="AB1248" s="13"/>
      <c r="AC1248" s="13"/>
      <c r="AD1248" s="13"/>
      <c r="AE1248" s="13"/>
      <c r="AF1248" s="13"/>
      <c r="AG1248" s="13"/>
      <c r="AH1248" s="13"/>
      <c r="AI1248" s="13"/>
    </row>
    <row r="1249" spans="2:35">
      <c r="B1249" t="s">
        <v>15</v>
      </c>
      <c r="C1249" s="13" t="s">
        <v>99</v>
      </c>
      <c r="D1249" s="2"/>
      <c r="E1249" s="2"/>
      <c r="F1249" s="2"/>
      <c r="G1249" s="774"/>
      <c r="H1249" s="792"/>
      <c r="I1249" s="2"/>
      <c r="J1249" s="2"/>
      <c r="K1249" s="13"/>
      <c r="L1249" s="13" t="e">
        <f>SUMIF(#REF!,Adjustments!$C1249,#REF!)</f>
        <v>#REF!</v>
      </c>
      <c r="M1249" s="13" t="e">
        <f>SUMIF(#REF!,Adjustments!$C1249,#REF!)</f>
        <v>#REF!</v>
      </c>
      <c r="N1249" s="13" t="e">
        <f>SUMIF(#REF!,Adjustments!$C1249,#REF!)</f>
        <v>#REF!</v>
      </c>
      <c r="O1249" s="13" t="e">
        <f>SUMIF(#REF!,Adjustments!$C1249,#REF!)</f>
        <v>#REF!</v>
      </c>
      <c r="P1249" s="13" t="e">
        <f>SUMIF(#REF!,Adjustments!$C1249,#REF!)</f>
        <v>#REF!</v>
      </c>
      <c r="Q1249" s="13" t="e">
        <f>SUMIF(#REF!,Adjustments!$C1249,#REF!)</f>
        <v>#REF!</v>
      </c>
      <c r="R1249" s="13" t="e">
        <f>SUMIF(#REF!,Adjustments!$C1249,#REF!)</f>
        <v>#REF!</v>
      </c>
      <c r="S1249" s="13" t="e">
        <f>SUMIF(#REF!,Adjustments!$C1249,#REF!)</f>
        <v>#REF!</v>
      </c>
      <c r="T1249" s="13" t="e">
        <f>SUMIF(#REF!,Adjustments!$C1249,#REF!)</f>
        <v>#REF!</v>
      </c>
      <c r="U1249" s="13"/>
      <c r="V1249" s="13"/>
      <c r="W1249" s="13"/>
      <c r="X1249" s="13"/>
      <c r="Y1249" s="13"/>
      <c r="Z1249" s="13"/>
      <c r="AA1249" s="13"/>
      <c r="AB1249" s="13"/>
      <c r="AC1249" s="13"/>
      <c r="AD1249" s="13"/>
      <c r="AE1249" s="13"/>
      <c r="AF1249" s="13"/>
      <c r="AG1249" s="13"/>
      <c r="AH1249" s="13"/>
      <c r="AI1249" s="13"/>
    </row>
    <row r="1250" spans="2:35">
      <c r="B1250" t="s">
        <v>38</v>
      </c>
      <c r="C1250" s="13" t="s">
        <v>100</v>
      </c>
      <c r="D1250" s="2"/>
      <c r="E1250" s="2"/>
      <c r="F1250" s="2"/>
      <c r="G1250" s="774"/>
      <c r="H1250" s="792"/>
      <c r="I1250" s="2"/>
      <c r="J1250" s="2"/>
      <c r="K1250" s="13"/>
      <c r="L1250" s="13" t="e">
        <f>SUMIF(#REF!,Adjustments!$C1250,#REF!)</f>
        <v>#REF!</v>
      </c>
      <c r="M1250" s="13" t="e">
        <f>SUMIF(#REF!,Adjustments!$C1250,#REF!)</f>
        <v>#REF!</v>
      </c>
      <c r="N1250" s="13" t="e">
        <f>SUMIF(#REF!,Adjustments!$C1250,#REF!)</f>
        <v>#REF!</v>
      </c>
      <c r="O1250" s="13" t="e">
        <f>SUMIF(#REF!,Adjustments!$C1250,#REF!)</f>
        <v>#REF!</v>
      </c>
      <c r="P1250" s="13" t="e">
        <f>SUMIF(#REF!,Adjustments!$C1250,#REF!)</f>
        <v>#REF!</v>
      </c>
      <c r="Q1250" s="13" t="e">
        <f>SUMIF(#REF!,Adjustments!$C1250,#REF!)</f>
        <v>#REF!</v>
      </c>
      <c r="R1250" s="13" t="e">
        <f>SUMIF(#REF!,Adjustments!$C1250,#REF!)</f>
        <v>#REF!</v>
      </c>
      <c r="S1250" s="13" t="e">
        <f>SUMIF(#REF!,Adjustments!$C1250,#REF!)</f>
        <v>#REF!</v>
      </c>
      <c r="T1250" s="13" t="e">
        <f>SUMIF(#REF!,Adjustments!$C1250,#REF!)</f>
        <v>#REF!</v>
      </c>
      <c r="U1250" s="13"/>
      <c r="V1250" s="13"/>
      <c r="W1250" s="13"/>
      <c r="X1250" s="13"/>
      <c r="Y1250" s="13"/>
      <c r="Z1250" s="13"/>
      <c r="AA1250" s="13"/>
      <c r="AB1250" s="13"/>
      <c r="AC1250" s="13"/>
      <c r="AD1250" s="13"/>
      <c r="AE1250" s="13"/>
      <c r="AF1250" s="13"/>
      <c r="AG1250" s="13"/>
      <c r="AH1250" s="13"/>
      <c r="AI1250" s="13"/>
    </row>
    <row r="1251" spans="2:35">
      <c r="B1251" t="s">
        <v>12</v>
      </c>
      <c r="C1251" s="13" t="s">
        <v>101</v>
      </c>
      <c r="D1251" s="2"/>
      <c r="E1251" s="2"/>
      <c r="F1251" s="2"/>
      <c r="G1251" s="774"/>
      <c r="H1251" s="792"/>
      <c r="I1251" s="2"/>
      <c r="J1251" s="2"/>
      <c r="K1251" s="13"/>
      <c r="L1251" s="13" t="e">
        <f>SUMIF(#REF!,Adjustments!$C1251,#REF!)</f>
        <v>#REF!</v>
      </c>
      <c r="M1251" s="13" t="e">
        <f>SUMIF(#REF!,Adjustments!$C1251,#REF!)</f>
        <v>#REF!</v>
      </c>
      <c r="N1251" s="13" t="e">
        <f>SUMIF(#REF!,Adjustments!$C1251,#REF!)</f>
        <v>#REF!</v>
      </c>
      <c r="O1251" s="13" t="e">
        <f>SUMIF(#REF!,Adjustments!$C1251,#REF!)</f>
        <v>#REF!</v>
      </c>
      <c r="P1251" s="13" t="e">
        <f>SUMIF(#REF!,Adjustments!$C1251,#REF!)</f>
        <v>#REF!</v>
      </c>
      <c r="Q1251" s="13" t="e">
        <f>SUMIF(#REF!,Adjustments!$C1251,#REF!)</f>
        <v>#REF!</v>
      </c>
      <c r="R1251" s="13" t="e">
        <f>SUMIF(#REF!,Adjustments!$C1251,#REF!)</f>
        <v>#REF!</v>
      </c>
      <c r="S1251" s="13" t="e">
        <f>SUMIF(#REF!,Adjustments!$C1251,#REF!)</f>
        <v>#REF!</v>
      </c>
      <c r="T1251" s="13" t="e">
        <f>SUMIF(#REF!,Adjustments!$C1251,#REF!)</f>
        <v>#REF!</v>
      </c>
      <c r="U1251" s="13"/>
      <c r="V1251" s="13"/>
      <c r="W1251" s="13"/>
      <c r="X1251" s="13"/>
      <c r="Y1251" s="13"/>
      <c r="Z1251" s="13"/>
      <c r="AA1251" s="13"/>
      <c r="AB1251" s="13"/>
      <c r="AC1251" s="13"/>
      <c r="AD1251" s="13"/>
      <c r="AE1251" s="13"/>
      <c r="AF1251" s="13"/>
      <c r="AG1251" s="13"/>
      <c r="AH1251" s="13"/>
      <c r="AI1251" s="13"/>
    </row>
    <row r="1252" spans="2:35">
      <c r="B1252" t="s">
        <v>31</v>
      </c>
      <c r="C1252" s="13" t="s">
        <v>102</v>
      </c>
      <c r="D1252" s="2"/>
      <c r="E1252" s="2"/>
      <c r="F1252" s="2"/>
      <c r="G1252" s="774"/>
      <c r="H1252" s="792"/>
      <c r="I1252" s="2"/>
      <c r="J1252" s="2"/>
      <c r="K1252" s="13"/>
      <c r="L1252" s="13" t="e">
        <f>SUMIF(#REF!,Adjustments!$C1252,#REF!)</f>
        <v>#REF!</v>
      </c>
      <c r="M1252" s="13" t="e">
        <f>SUMIF(#REF!,Adjustments!$C1252,#REF!)</f>
        <v>#REF!</v>
      </c>
      <c r="N1252" s="13" t="e">
        <f>SUMIF(#REF!,Adjustments!$C1252,#REF!)</f>
        <v>#REF!</v>
      </c>
      <c r="O1252" s="13" t="e">
        <f>SUMIF(#REF!,Adjustments!$C1252,#REF!)</f>
        <v>#REF!</v>
      </c>
      <c r="P1252" s="13" t="e">
        <f>SUMIF(#REF!,Adjustments!$C1252,#REF!)</f>
        <v>#REF!</v>
      </c>
      <c r="Q1252" s="13" t="e">
        <f>SUMIF(#REF!,Adjustments!$C1252,#REF!)</f>
        <v>#REF!</v>
      </c>
      <c r="R1252" s="13" t="e">
        <f>SUMIF(#REF!,Adjustments!$C1252,#REF!)</f>
        <v>#REF!</v>
      </c>
      <c r="S1252" s="13" t="e">
        <f>SUMIF(#REF!,Adjustments!$C1252,#REF!)</f>
        <v>#REF!</v>
      </c>
      <c r="T1252" s="13" t="e">
        <f>SUMIF(#REF!,Adjustments!$C1252,#REF!)</f>
        <v>#REF!</v>
      </c>
      <c r="U1252" s="13"/>
      <c r="V1252" s="13"/>
      <c r="W1252" s="13"/>
      <c r="X1252" s="13"/>
      <c r="Y1252" s="13"/>
      <c r="Z1252" s="13"/>
      <c r="AA1252" s="13"/>
      <c r="AB1252" s="13"/>
      <c r="AC1252" s="13"/>
      <c r="AD1252" s="13"/>
      <c r="AE1252" s="13"/>
      <c r="AF1252" s="13"/>
      <c r="AG1252" s="13"/>
      <c r="AH1252" s="13"/>
      <c r="AI1252" s="13"/>
    </row>
    <row r="1253" spans="2:35">
      <c r="B1253" t="s">
        <v>27</v>
      </c>
      <c r="C1253" s="13" t="s">
        <v>103</v>
      </c>
      <c r="D1253" s="2"/>
      <c r="E1253" s="2"/>
      <c r="F1253" s="2"/>
      <c r="G1253" s="774"/>
      <c r="H1253" s="792"/>
      <c r="I1253" s="2"/>
      <c r="J1253" s="2"/>
      <c r="K1253" s="13"/>
      <c r="L1253" s="13" t="e">
        <f>SUMIF(#REF!,Adjustments!$C1253,#REF!)</f>
        <v>#REF!</v>
      </c>
      <c r="M1253" s="13" t="e">
        <f>SUMIF(#REF!,Adjustments!$C1253,#REF!)</f>
        <v>#REF!</v>
      </c>
      <c r="N1253" s="13" t="e">
        <f>SUMIF(#REF!,Adjustments!$C1253,#REF!)</f>
        <v>#REF!</v>
      </c>
      <c r="O1253" s="13" t="e">
        <f>SUMIF(#REF!,Adjustments!$C1253,#REF!)</f>
        <v>#REF!</v>
      </c>
      <c r="P1253" s="13" t="e">
        <f>SUMIF(#REF!,Adjustments!$C1253,#REF!)</f>
        <v>#REF!</v>
      </c>
      <c r="Q1253" s="13" t="e">
        <f>SUMIF(#REF!,Adjustments!$C1253,#REF!)</f>
        <v>#REF!</v>
      </c>
      <c r="R1253" s="13" t="e">
        <f>SUMIF(#REF!,Adjustments!$C1253,#REF!)</f>
        <v>#REF!</v>
      </c>
      <c r="S1253" s="13" t="e">
        <f>SUMIF(#REF!,Adjustments!$C1253,#REF!)</f>
        <v>#REF!</v>
      </c>
      <c r="T1253" s="13" t="e">
        <f>SUMIF(#REF!,Adjustments!$C1253,#REF!)</f>
        <v>#REF!</v>
      </c>
      <c r="U1253" s="13"/>
      <c r="V1253" s="13"/>
      <c r="W1253" s="13"/>
      <c r="X1253" s="13"/>
      <c r="Y1253" s="13"/>
      <c r="Z1253" s="13"/>
      <c r="AA1253" s="13"/>
      <c r="AB1253" s="13"/>
      <c r="AC1253" s="13"/>
      <c r="AD1253" s="13"/>
      <c r="AE1253" s="13"/>
      <c r="AF1253" s="13"/>
      <c r="AG1253" s="13"/>
      <c r="AH1253" s="13"/>
      <c r="AI1253" s="13"/>
    </row>
    <row r="1254" spans="2:35">
      <c r="B1254" t="s">
        <v>29</v>
      </c>
      <c r="C1254" s="13" t="s">
        <v>104</v>
      </c>
      <c r="D1254" s="2"/>
      <c r="E1254" s="2"/>
      <c r="F1254" s="2"/>
      <c r="G1254" s="774"/>
      <c r="H1254" s="792"/>
      <c r="I1254" s="2"/>
      <c r="J1254" s="2"/>
      <c r="K1254" s="13"/>
      <c r="L1254" s="13" t="e">
        <f>SUMIF(#REF!,Adjustments!$C1254,#REF!)</f>
        <v>#REF!</v>
      </c>
      <c r="M1254" s="13" t="e">
        <f>SUMIF(#REF!,Adjustments!$C1254,#REF!)</f>
        <v>#REF!</v>
      </c>
      <c r="N1254" s="13" t="e">
        <f>SUMIF(#REF!,Adjustments!$C1254,#REF!)</f>
        <v>#REF!</v>
      </c>
      <c r="O1254" s="13" t="e">
        <f>SUMIF(#REF!,Adjustments!$C1254,#REF!)</f>
        <v>#REF!</v>
      </c>
      <c r="P1254" s="13" t="e">
        <f>SUMIF(#REF!,Adjustments!$C1254,#REF!)</f>
        <v>#REF!</v>
      </c>
      <c r="Q1254" s="13" t="e">
        <f>SUMIF(#REF!,Adjustments!$C1254,#REF!)</f>
        <v>#REF!</v>
      </c>
      <c r="R1254" s="13" t="e">
        <f>SUMIF(#REF!,Adjustments!$C1254,#REF!)</f>
        <v>#REF!</v>
      </c>
      <c r="S1254" s="13" t="e">
        <f>SUMIF(#REF!,Adjustments!$C1254,#REF!)</f>
        <v>#REF!</v>
      </c>
      <c r="T1254" s="13" t="e">
        <f>SUMIF(#REF!,Adjustments!$C1254,#REF!)</f>
        <v>#REF!</v>
      </c>
      <c r="U1254" s="13"/>
      <c r="V1254" s="13"/>
      <c r="W1254" s="13"/>
      <c r="X1254" s="13"/>
      <c r="Y1254" s="13"/>
      <c r="Z1254" s="13"/>
      <c r="AA1254" s="13"/>
      <c r="AB1254" s="13"/>
      <c r="AC1254" s="13"/>
      <c r="AD1254" s="13"/>
      <c r="AE1254" s="13"/>
      <c r="AF1254" s="13"/>
      <c r="AG1254" s="13"/>
      <c r="AH1254" s="13"/>
      <c r="AI1254" s="13"/>
    </row>
    <row r="1255" spans="2:35">
      <c r="B1255" t="s">
        <v>35</v>
      </c>
      <c r="C1255" s="13" t="s">
        <v>105</v>
      </c>
      <c r="D1255" s="2"/>
      <c r="E1255" s="2"/>
      <c r="F1255" s="2"/>
      <c r="G1255" s="774"/>
      <c r="H1255" s="792"/>
      <c r="I1255" s="2"/>
      <c r="J1255" s="2"/>
      <c r="K1255" s="13"/>
      <c r="L1255" s="13" t="e">
        <f>SUMIF(#REF!,Adjustments!$C1255,#REF!)</f>
        <v>#REF!</v>
      </c>
      <c r="M1255" s="13" t="e">
        <f>SUMIF(#REF!,Adjustments!$C1255,#REF!)</f>
        <v>#REF!</v>
      </c>
      <c r="N1255" s="13" t="e">
        <f>SUMIF(#REF!,Adjustments!$C1255,#REF!)</f>
        <v>#REF!</v>
      </c>
      <c r="O1255" s="13" t="e">
        <f>SUMIF(#REF!,Adjustments!$C1255,#REF!)</f>
        <v>#REF!</v>
      </c>
      <c r="P1255" s="13" t="e">
        <f>SUMIF(#REF!,Adjustments!$C1255,#REF!)</f>
        <v>#REF!</v>
      </c>
      <c r="Q1255" s="13" t="e">
        <f>SUMIF(#REF!,Adjustments!$C1255,#REF!)</f>
        <v>#REF!</v>
      </c>
      <c r="R1255" s="13" t="e">
        <f>SUMIF(#REF!,Adjustments!$C1255,#REF!)</f>
        <v>#REF!</v>
      </c>
      <c r="S1255" s="13" t="e">
        <f>SUMIF(#REF!,Adjustments!$C1255,#REF!)</f>
        <v>#REF!</v>
      </c>
      <c r="T1255" s="13" t="e">
        <f>SUMIF(#REF!,Adjustments!$C1255,#REF!)</f>
        <v>#REF!</v>
      </c>
      <c r="U1255" s="13"/>
      <c r="V1255" s="13"/>
      <c r="W1255" s="13"/>
      <c r="X1255" s="13"/>
      <c r="Y1255" s="13"/>
      <c r="Z1255" s="13"/>
      <c r="AA1255" s="13"/>
      <c r="AB1255" s="13"/>
      <c r="AC1255" s="13"/>
      <c r="AD1255" s="13"/>
      <c r="AE1255" s="13"/>
      <c r="AF1255" s="13"/>
      <c r="AG1255" s="13"/>
      <c r="AH1255" s="13"/>
      <c r="AI1255" s="13"/>
    </row>
    <row r="1256" spans="2:35" ht="13.5" thickBot="1">
      <c r="B1256" s="49"/>
      <c r="C1256" s="19"/>
      <c r="D1256" s="49"/>
      <c r="E1256" s="49"/>
      <c r="F1256" s="49"/>
      <c r="G1256" s="780"/>
      <c r="H1256" s="797"/>
      <c r="I1256" s="49"/>
      <c r="J1256" s="49"/>
      <c r="K1256" s="49"/>
      <c r="L1256" s="19" t="e">
        <f>SUM(L1201:L1255)</f>
        <v>#REF!</v>
      </c>
      <c r="M1256" s="19" t="e">
        <f t="shared" ref="M1256:T1256" si="72">SUM(M1201:M1255)</f>
        <v>#REF!</v>
      </c>
      <c r="N1256" s="19" t="e">
        <f t="shared" si="72"/>
        <v>#REF!</v>
      </c>
      <c r="O1256" s="19" t="e">
        <f t="shared" si="72"/>
        <v>#REF!</v>
      </c>
      <c r="P1256" s="19" t="e">
        <f t="shared" si="72"/>
        <v>#REF!</v>
      </c>
      <c r="Q1256" s="19" t="e">
        <f t="shared" si="72"/>
        <v>#REF!</v>
      </c>
      <c r="R1256" s="19" t="e">
        <f t="shared" si="72"/>
        <v>#REF!</v>
      </c>
      <c r="S1256" s="19" t="e">
        <f t="shared" si="72"/>
        <v>#REF!</v>
      </c>
      <c r="T1256" s="19" t="e">
        <f t="shared" si="72"/>
        <v>#REF!</v>
      </c>
      <c r="U1256" s="90"/>
      <c r="V1256" s="90"/>
      <c r="W1256" s="90"/>
      <c r="X1256" s="90"/>
      <c r="Y1256" s="90"/>
      <c r="Z1256" s="90"/>
      <c r="AA1256" s="90"/>
      <c r="AB1256" s="90"/>
      <c r="AC1256" s="90"/>
      <c r="AD1256" s="90"/>
      <c r="AE1256" s="90"/>
      <c r="AF1256" s="90"/>
      <c r="AG1256" s="90"/>
      <c r="AH1256" s="90"/>
      <c r="AI1256" s="90"/>
    </row>
    <row r="1257" spans="2:35" ht="13.5" thickTop="1">
      <c r="L1257" s="52" t="e">
        <f>SUM(#REF!)</f>
        <v>#REF!</v>
      </c>
      <c r="M1257" s="52" t="e">
        <f>SUM(#REF!)</f>
        <v>#REF!</v>
      </c>
      <c r="N1257" s="52" t="e">
        <f>SUM(#REF!)</f>
        <v>#REF!</v>
      </c>
      <c r="O1257" s="52" t="e">
        <f>SUM(#REF!)</f>
        <v>#REF!</v>
      </c>
      <c r="P1257" s="52" t="e">
        <f>SUM(#REF!)</f>
        <v>#REF!</v>
      </c>
      <c r="Q1257" s="52" t="e">
        <f>SUM(#REF!)</f>
        <v>#REF!</v>
      </c>
      <c r="R1257" s="52" t="e">
        <f>SUM(#REF!)</f>
        <v>#REF!</v>
      </c>
      <c r="S1257" s="52" t="e">
        <f>SUM(#REF!)</f>
        <v>#REF!</v>
      </c>
      <c r="T1257" s="52" t="e">
        <f>SUM(#REF!)</f>
        <v>#REF!</v>
      </c>
      <c r="U1257" s="52"/>
      <c r="V1257" s="52"/>
      <c r="W1257" s="52"/>
      <c r="X1257" s="52"/>
      <c r="Y1257" s="52"/>
      <c r="Z1257" s="52"/>
      <c r="AA1257" s="52"/>
      <c r="AB1257" s="52"/>
      <c r="AC1257" s="52"/>
      <c r="AD1257" s="52"/>
      <c r="AE1257" s="52"/>
      <c r="AF1257" s="52"/>
      <c r="AG1257" s="52"/>
      <c r="AH1257" s="52"/>
      <c r="AI1257" s="52"/>
    </row>
    <row r="1258" spans="2:35">
      <c r="K1258" s="13"/>
      <c r="L1258" s="52" t="e">
        <f>L1256-L1257</f>
        <v>#REF!</v>
      </c>
      <c r="M1258" s="52" t="e">
        <f t="shared" ref="M1258:T1258" si="73">M1256-M1257</f>
        <v>#REF!</v>
      </c>
      <c r="N1258" s="52" t="e">
        <f t="shared" si="73"/>
        <v>#REF!</v>
      </c>
      <c r="O1258" s="52" t="e">
        <f t="shared" si="73"/>
        <v>#REF!</v>
      </c>
      <c r="P1258" s="52" t="e">
        <f t="shared" si="73"/>
        <v>#REF!</v>
      </c>
      <c r="Q1258" s="52" t="e">
        <f t="shared" si="73"/>
        <v>#REF!</v>
      </c>
      <c r="R1258" s="52" t="e">
        <f t="shared" si="73"/>
        <v>#REF!</v>
      </c>
      <c r="S1258" s="52" t="e">
        <f t="shared" si="73"/>
        <v>#REF!</v>
      </c>
      <c r="T1258" s="52" t="e">
        <f t="shared" si="73"/>
        <v>#REF!</v>
      </c>
      <c r="U1258" s="52"/>
      <c r="V1258" s="52"/>
      <c r="W1258" s="52"/>
      <c r="X1258" s="52"/>
      <c r="Y1258" s="52"/>
      <c r="Z1258" s="52"/>
      <c r="AA1258" s="52"/>
      <c r="AB1258" s="52"/>
      <c r="AC1258" s="52"/>
      <c r="AD1258" s="52"/>
      <c r="AE1258" s="52"/>
      <c r="AF1258" s="52"/>
      <c r="AG1258" s="52"/>
      <c r="AH1258" s="52"/>
      <c r="AI1258" s="52"/>
    </row>
    <row r="1259" spans="2:35">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row>
    <row r="1260" spans="2:35">
      <c r="B1260" t="s">
        <v>1</v>
      </c>
      <c r="C1260" s="13" t="s">
        <v>49</v>
      </c>
      <c r="K1260" s="13"/>
      <c r="L1260" s="13" t="e">
        <f t="shared" ref="L1260:T1260" si="74">L4-L1201</f>
        <v>#REF!</v>
      </c>
      <c r="M1260" s="13" t="e">
        <f t="shared" si="74"/>
        <v>#REF!</v>
      </c>
      <c r="N1260" s="13" t="e">
        <f t="shared" si="74"/>
        <v>#REF!</v>
      </c>
      <c r="O1260" s="13" t="e">
        <f t="shared" si="74"/>
        <v>#REF!</v>
      </c>
      <c r="P1260" s="13" t="e">
        <f t="shared" si="74"/>
        <v>#REF!</v>
      </c>
      <c r="Q1260" s="13" t="e">
        <f t="shared" si="74"/>
        <v>#REF!</v>
      </c>
      <c r="R1260" s="13" t="e">
        <f t="shared" si="74"/>
        <v>#REF!</v>
      </c>
      <c r="S1260" s="13" t="e">
        <f t="shared" si="74"/>
        <v>#REF!</v>
      </c>
      <c r="T1260" s="13" t="e">
        <f t="shared" si="74"/>
        <v>#REF!</v>
      </c>
      <c r="U1260" s="13"/>
      <c r="V1260" s="13"/>
      <c r="W1260" s="13"/>
      <c r="X1260" s="13"/>
      <c r="Y1260" s="13"/>
      <c r="Z1260" s="13"/>
      <c r="AA1260" s="13"/>
      <c r="AB1260" s="13"/>
      <c r="AC1260" s="13"/>
      <c r="AD1260" s="13"/>
      <c r="AE1260" s="13"/>
      <c r="AF1260" s="13"/>
      <c r="AG1260" s="13"/>
      <c r="AH1260" s="13"/>
      <c r="AI1260" s="13"/>
    </row>
    <row r="1261" spans="2:35">
      <c r="B1261" t="s">
        <v>5</v>
      </c>
      <c r="C1261" s="13" t="s">
        <v>50</v>
      </c>
      <c r="K1261" s="13"/>
      <c r="L1261" s="13" t="e">
        <f t="shared" ref="L1261:T1261" si="75">L5-L1202</f>
        <v>#REF!</v>
      </c>
      <c r="M1261" s="13" t="e">
        <f t="shared" si="75"/>
        <v>#REF!</v>
      </c>
      <c r="N1261" s="13" t="e">
        <f t="shared" si="75"/>
        <v>#REF!</v>
      </c>
      <c r="O1261" s="13" t="e">
        <f t="shared" si="75"/>
        <v>#REF!</v>
      </c>
      <c r="P1261" s="13" t="e">
        <f t="shared" si="75"/>
        <v>#REF!</v>
      </c>
      <c r="Q1261" s="13" t="e">
        <f t="shared" si="75"/>
        <v>#REF!</v>
      </c>
      <c r="R1261" s="13" t="e">
        <f t="shared" si="75"/>
        <v>#REF!</v>
      </c>
      <c r="S1261" s="13" t="e">
        <f t="shared" si="75"/>
        <v>#REF!</v>
      </c>
      <c r="T1261" s="13" t="e">
        <f t="shared" si="75"/>
        <v>#REF!</v>
      </c>
      <c r="U1261" s="13"/>
      <c r="V1261" s="13"/>
      <c r="W1261" s="13"/>
      <c r="X1261" s="13"/>
      <c r="Y1261" s="13"/>
      <c r="Z1261" s="13"/>
      <c r="AA1261" s="13"/>
      <c r="AB1261" s="13"/>
      <c r="AC1261" s="13"/>
      <c r="AD1261" s="13"/>
      <c r="AE1261" s="13"/>
      <c r="AF1261" s="13"/>
      <c r="AG1261" s="13"/>
      <c r="AH1261" s="13"/>
      <c r="AI1261" s="13"/>
    </row>
    <row r="1262" spans="2:35">
      <c r="B1262" t="s">
        <v>7</v>
      </c>
      <c r="C1262" s="13" t="s">
        <v>51</v>
      </c>
      <c r="K1262" s="13"/>
      <c r="L1262" s="13" t="e">
        <f t="shared" ref="L1262:T1262" si="76">L6-L1203</f>
        <v>#REF!</v>
      </c>
      <c r="M1262" s="13" t="e">
        <f t="shared" si="76"/>
        <v>#REF!</v>
      </c>
      <c r="N1262" s="13" t="e">
        <f t="shared" si="76"/>
        <v>#REF!</v>
      </c>
      <c r="O1262" s="13" t="e">
        <f t="shared" si="76"/>
        <v>#REF!</v>
      </c>
      <c r="P1262" s="13" t="e">
        <f t="shared" si="76"/>
        <v>#REF!</v>
      </c>
      <c r="Q1262" s="13" t="e">
        <f t="shared" si="76"/>
        <v>#REF!</v>
      </c>
      <c r="R1262" s="13" t="e">
        <f t="shared" si="76"/>
        <v>#REF!</v>
      </c>
      <c r="S1262" s="13" t="e">
        <f t="shared" si="76"/>
        <v>#REF!</v>
      </c>
      <c r="T1262" s="13" t="e">
        <f t="shared" si="76"/>
        <v>#REF!</v>
      </c>
      <c r="U1262" s="13"/>
      <c r="V1262" s="13"/>
      <c r="W1262" s="13"/>
      <c r="X1262" s="13"/>
      <c r="Y1262" s="13"/>
      <c r="Z1262" s="13"/>
      <c r="AA1262" s="13"/>
      <c r="AB1262" s="13"/>
      <c r="AC1262" s="13"/>
      <c r="AD1262" s="13"/>
      <c r="AE1262" s="13"/>
      <c r="AF1262" s="13"/>
      <c r="AG1262" s="13"/>
      <c r="AH1262" s="13"/>
      <c r="AI1262" s="13"/>
    </row>
    <row r="1263" spans="2:35">
      <c r="B1263" t="s">
        <v>7</v>
      </c>
      <c r="C1263" s="13" t="s">
        <v>52</v>
      </c>
      <c r="K1263" s="13"/>
      <c r="L1263" s="13" t="e">
        <f t="shared" ref="L1263:T1263" si="77">L7-L1204</f>
        <v>#REF!</v>
      </c>
      <c r="M1263" s="13" t="e">
        <f t="shared" si="77"/>
        <v>#REF!</v>
      </c>
      <c r="N1263" s="13" t="e">
        <f t="shared" si="77"/>
        <v>#REF!</v>
      </c>
      <c r="O1263" s="13" t="e">
        <f t="shared" si="77"/>
        <v>#REF!</v>
      </c>
      <c r="P1263" s="13" t="e">
        <f t="shared" si="77"/>
        <v>#REF!</v>
      </c>
      <c r="Q1263" s="13" t="e">
        <f t="shared" si="77"/>
        <v>#REF!</v>
      </c>
      <c r="R1263" s="13" t="e">
        <f t="shared" si="77"/>
        <v>#REF!</v>
      </c>
      <c r="S1263" s="13" t="e">
        <f t="shared" si="77"/>
        <v>#REF!</v>
      </c>
      <c r="T1263" s="13" t="e">
        <f t="shared" si="77"/>
        <v>#REF!</v>
      </c>
      <c r="U1263" s="13"/>
      <c r="V1263" s="13"/>
      <c r="W1263" s="13"/>
      <c r="X1263" s="13"/>
      <c r="Y1263" s="13"/>
      <c r="Z1263" s="13"/>
      <c r="AA1263" s="13"/>
      <c r="AB1263" s="13"/>
      <c r="AC1263" s="13"/>
      <c r="AD1263" s="13"/>
      <c r="AE1263" s="13"/>
      <c r="AF1263" s="13"/>
      <c r="AG1263" s="13"/>
      <c r="AH1263" s="13"/>
      <c r="AI1263" s="13"/>
    </row>
    <row r="1264" spans="2:35">
      <c r="B1264" t="s">
        <v>7</v>
      </c>
      <c r="C1264" s="13" t="s">
        <v>53</v>
      </c>
      <c r="K1264" s="13"/>
      <c r="L1264" s="13" t="e">
        <f t="shared" ref="L1264:T1264" si="78">L8-L1205</f>
        <v>#REF!</v>
      </c>
      <c r="M1264" s="13" t="e">
        <f t="shared" si="78"/>
        <v>#REF!</v>
      </c>
      <c r="N1264" s="13" t="e">
        <f t="shared" si="78"/>
        <v>#REF!</v>
      </c>
      <c r="O1264" s="13" t="e">
        <f t="shared" si="78"/>
        <v>#REF!</v>
      </c>
      <c r="P1264" s="13" t="e">
        <f t="shared" si="78"/>
        <v>#REF!</v>
      </c>
      <c r="Q1264" s="13" t="e">
        <f t="shared" si="78"/>
        <v>#REF!</v>
      </c>
      <c r="R1264" s="13" t="e">
        <f t="shared" si="78"/>
        <v>#REF!</v>
      </c>
      <c r="S1264" s="13" t="e">
        <f t="shared" si="78"/>
        <v>#REF!</v>
      </c>
      <c r="T1264" s="13" t="e">
        <f t="shared" si="78"/>
        <v>#REF!</v>
      </c>
      <c r="U1264" s="13"/>
      <c r="V1264" s="13"/>
      <c r="W1264" s="13"/>
      <c r="X1264" s="13"/>
      <c r="Y1264" s="13"/>
      <c r="Z1264" s="13"/>
      <c r="AA1264" s="13"/>
      <c r="AB1264" s="13"/>
      <c r="AC1264" s="13"/>
      <c r="AD1264" s="13"/>
      <c r="AE1264" s="13"/>
      <c r="AF1264" s="13"/>
      <c r="AG1264" s="13"/>
      <c r="AH1264" s="13"/>
      <c r="AI1264" s="13"/>
    </row>
    <row r="1265" spans="2:35">
      <c r="B1265" t="s">
        <v>12</v>
      </c>
      <c r="C1265" s="13" t="s">
        <v>54</v>
      </c>
      <c r="K1265" s="13"/>
      <c r="L1265" s="13" t="e">
        <f t="shared" ref="L1265:T1265" si="79">L9-L1206</f>
        <v>#REF!</v>
      </c>
      <c r="M1265" s="13" t="e">
        <f t="shared" si="79"/>
        <v>#REF!</v>
      </c>
      <c r="N1265" s="13" t="e">
        <f t="shared" si="79"/>
        <v>#REF!</v>
      </c>
      <c r="O1265" s="13" t="e">
        <f t="shared" si="79"/>
        <v>#REF!</v>
      </c>
      <c r="P1265" s="13" t="e">
        <f t="shared" si="79"/>
        <v>#REF!</v>
      </c>
      <c r="Q1265" s="13" t="e">
        <f t="shared" si="79"/>
        <v>#REF!</v>
      </c>
      <c r="R1265" s="13" t="e">
        <f t="shared" si="79"/>
        <v>#REF!</v>
      </c>
      <c r="S1265" s="13" t="e">
        <f t="shared" si="79"/>
        <v>#REF!</v>
      </c>
      <c r="T1265" s="13" t="e">
        <f t="shared" si="79"/>
        <v>#REF!</v>
      </c>
      <c r="U1265" s="13"/>
      <c r="V1265" s="13"/>
      <c r="W1265" s="13"/>
      <c r="X1265" s="13"/>
      <c r="Y1265" s="13"/>
      <c r="Z1265" s="13"/>
      <c r="AA1265" s="13"/>
      <c r="AB1265" s="13"/>
      <c r="AC1265" s="13"/>
      <c r="AD1265" s="13"/>
      <c r="AE1265" s="13"/>
      <c r="AF1265" s="13"/>
      <c r="AG1265" s="13"/>
      <c r="AH1265" s="13"/>
      <c r="AI1265" s="13"/>
    </row>
    <row r="1266" spans="2:35">
      <c r="B1266" t="s">
        <v>12</v>
      </c>
      <c r="C1266" s="13" t="s">
        <v>55</v>
      </c>
      <c r="K1266" s="13"/>
      <c r="L1266" s="13" t="e">
        <f t="shared" ref="L1266:T1266" si="80">L10-L1207</f>
        <v>#REF!</v>
      </c>
      <c r="M1266" s="13" t="e">
        <f t="shared" si="80"/>
        <v>#REF!</v>
      </c>
      <c r="N1266" s="13" t="e">
        <f t="shared" si="80"/>
        <v>#REF!</v>
      </c>
      <c r="O1266" s="13" t="e">
        <f t="shared" si="80"/>
        <v>#REF!</v>
      </c>
      <c r="P1266" s="13" t="e">
        <f t="shared" si="80"/>
        <v>#REF!</v>
      </c>
      <c r="Q1266" s="13" t="e">
        <f t="shared" si="80"/>
        <v>#REF!</v>
      </c>
      <c r="R1266" s="13" t="e">
        <f t="shared" si="80"/>
        <v>#REF!</v>
      </c>
      <c r="S1266" s="13" t="e">
        <f t="shared" si="80"/>
        <v>#REF!</v>
      </c>
      <c r="T1266" s="13" t="e">
        <f t="shared" si="80"/>
        <v>#REF!</v>
      </c>
      <c r="U1266" s="13"/>
      <c r="V1266" s="13"/>
      <c r="W1266" s="13"/>
      <c r="X1266" s="13"/>
      <c r="Y1266" s="13"/>
      <c r="Z1266" s="13"/>
      <c r="AA1266" s="13"/>
      <c r="AB1266" s="13"/>
      <c r="AC1266" s="13"/>
      <c r="AD1266" s="13"/>
      <c r="AE1266" s="13"/>
      <c r="AF1266" s="13"/>
      <c r="AG1266" s="13"/>
      <c r="AH1266" s="13"/>
      <c r="AI1266" s="13"/>
    </row>
    <row r="1267" spans="2:35">
      <c r="B1267" t="s">
        <v>1</v>
      </c>
      <c r="C1267" s="13" t="s">
        <v>56</v>
      </c>
      <c r="K1267" s="13"/>
      <c r="L1267" s="13" t="e">
        <f t="shared" ref="L1267:T1267" si="81">L11-L1208</f>
        <v>#REF!</v>
      </c>
      <c r="M1267" s="13" t="e">
        <f t="shared" si="81"/>
        <v>#REF!</v>
      </c>
      <c r="N1267" s="13" t="e">
        <f t="shared" si="81"/>
        <v>#REF!</v>
      </c>
      <c r="O1267" s="13" t="e">
        <f t="shared" si="81"/>
        <v>#REF!</v>
      </c>
      <c r="P1267" s="13" t="e">
        <f t="shared" si="81"/>
        <v>#REF!</v>
      </c>
      <c r="Q1267" s="13" t="e">
        <f t="shared" si="81"/>
        <v>#REF!</v>
      </c>
      <c r="R1267" s="13" t="e">
        <f t="shared" si="81"/>
        <v>#REF!</v>
      </c>
      <c r="S1267" s="13" t="e">
        <f t="shared" si="81"/>
        <v>#REF!</v>
      </c>
      <c r="T1267" s="13" t="e">
        <f t="shared" si="81"/>
        <v>#REF!</v>
      </c>
      <c r="U1267" s="13"/>
      <c r="V1267" s="13"/>
      <c r="W1267" s="13"/>
      <c r="X1267" s="13"/>
      <c r="Y1267" s="13"/>
      <c r="Z1267" s="13"/>
      <c r="AA1267" s="13"/>
      <c r="AB1267" s="13"/>
      <c r="AC1267" s="13"/>
      <c r="AD1267" s="13"/>
      <c r="AE1267" s="13"/>
      <c r="AF1267" s="13"/>
      <c r="AG1267" s="13"/>
      <c r="AH1267" s="13"/>
      <c r="AI1267" s="13"/>
    </row>
    <row r="1268" spans="2:35">
      <c r="B1268" t="s">
        <v>5</v>
      </c>
      <c r="C1268" s="13" t="s">
        <v>57</v>
      </c>
      <c r="K1268" s="13"/>
      <c r="L1268" s="13" t="e">
        <f t="shared" ref="L1268:T1268" si="82">L12-L1209</f>
        <v>#REF!</v>
      </c>
      <c r="M1268" s="13" t="e">
        <f t="shared" si="82"/>
        <v>#REF!</v>
      </c>
      <c r="N1268" s="13" t="e">
        <f t="shared" si="82"/>
        <v>#REF!</v>
      </c>
      <c r="O1268" s="13" t="e">
        <f t="shared" si="82"/>
        <v>#REF!</v>
      </c>
      <c r="P1268" s="13" t="e">
        <f t="shared" si="82"/>
        <v>#REF!</v>
      </c>
      <c r="Q1268" s="13" t="e">
        <f t="shared" si="82"/>
        <v>#REF!</v>
      </c>
      <c r="R1268" s="13" t="e">
        <f t="shared" si="82"/>
        <v>#REF!</v>
      </c>
      <c r="S1268" s="13" t="e">
        <f t="shared" si="82"/>
        <v>#REF!</v>
      </c>
      <c r="T1268" s="13" t="e">
        <f t="shared" si="82"/>
        <v>#REF!</v>
      </c>
      <c r="U1268" s="13"/>
      <c r="V1268" s="13"/>
      <c r="W1268" s="13"/>
      <c r="X1268" s="13"/>
      <c r="Y1268" s="13"/>
      <c r="Z1268" s="13"/>
      <c r="AA1268" s="13"/>
      <c r="AB1268" s="13"/>
      <c r="AC1268" s="13"/>
      <c r="AD1268" s="13"/>
      <c r="AE1268" s="13"/>
      <c r="AF1268" s="13"/>
      <c r="AG1268" s="13"/>
      <c r="AH1268" s="13"/>
      <c r="AI1268" s="13"/>
    </row>
    <row r="1269" spans="2:35">
      <c r="B1269" t="s">
        <v>14</v>
      </c>
      <c r="C1269" s="13" t="s">
        <v>58</v>
      </c>
      <c r="K1269" s="13"/>
      <c r="L1269" s="13" t="e">
        <f t="shared" ref="L1269:T1269" si="83">L13-L1210</f>
        <v>#REF!</v>
      </c>
      <c r="M1269" s="13" t="e">
        <f t="shared" si="83"/>
        <v>#REF!</v>
      </c>
      <c r="N1269" s="13" t="e">
        <f t="shared" si="83"/>
        <v>#REF!</v>
      </c>
      <c r="O1269" s="13" t="e">
        <f t="shared" si="83"/>
        <v>#REF!</v>
      </c>
      <c r="P1269" s="13" t="e">
        <f t="shared" si="83"/>
        <v>#REF!</v>
      </c>
      <c r="Q1269" s="13" t="e">
        <f t="shared" si="83"/>
        <v>#REF!</v>
      </c>
      <c r="R1269" s="13" t="e">
        <f t="shared" si="83"/>
        <v>#REF!</v>
      </c>
      <c r="S1269" s="13" t="e">
        <f t="shared" si="83"/>
        <v>#REF!</v>
      </c>
      <c r="T1269" s="13" t="e">
        <f t="shared" si="83"/>
        <v>#REF!</v>
      </c>
      <c r="U1269" s="13"/>
      <c r="V1269" s="13"/>
      <c r="W1269" s="13"/>
      <c r="X1269" s="13"/>
      <c r="Y1269" s="13"/>
      <c r="Z1269" s="13"/>
      <c r="AA1269" s="13"/>
      <c r="AB1269" s="13"/>
      <c r="AC1269" s="13"/>
      <c r="AD1269" s="13"/>
      <c r="AE1269" s="13"/>
      <c r="AF1269" s="13"/>
      <c r="AG1269" s="13"/>
      <c r="AH1269" s="13"/>
      <c r="AI1269" s="13"/>
    </row>
    <row r="1270" spans="2:35">
      <c r="B1270" t="s">
        <v>15</v>
      </c>
      <c r="C1270" s="13" t="s">
        <v>59</v>
      </c>
      <c r="K1270" s="13"/>
      <c r="L1270" s="13" t="e">
        <f t="shared" ref="L1270:T1270" si="84">L14-L1211</f>
        <v>#REF!</v>
      </c>
      <c r="M1270" s="13" t="e">
        <f t="shared" si="84"/>
        <v>#REF!</v>
      </c>
      <c r="N1270" s="13" t="e">
        <f t="shared" si="84"/>
        <v>#REF!</v>
      </c>
      <c r="O1270" s="13" t="e">
        <f t="shared" si="84"/>
        <v>#REF!</v>
      </c>
      <c r="P1270" s="13" t="e">
        <f t="shared" si="84"/>
        <v>#REF!</v>
      </c>
      <c r="Q1270" s="13" t="e">
        <f t="shared" si="84"/>
        <v>#REF!</v>
      </c>
      <c r="R1270" s="13" t="e">
        <f t="shared" si="84"/>
        <v>#REF!</v>
      </c>
      <c r="S1270" s="13" t="e">
        <f t="shared" si="84"/>
        <v>#REF!</v>
      </c>
      <c r="T1270" s="13" t="e">
        <f t="shared" si="84"/>
        <v>#REF!</v>
      </c>
      <c r="U1270" s="13"/>
      <c r="V1270" s="13"/>
      <c r="W1270" s="13"/>
      <c r="X1270" s="13"/>
      <c r="Y1270" s="13"/>
      <c r="Z1270" s="13"/>
      <c r="AA1270" s="13"/>
      <c r="AB1270" s="13"/>
      <c r="AC1270" s="13"/>
      <c r="AD1270" s="13"/>
      <c r="AE1270" s="13"/>
      <c r="AF1270" s="13"/>
      <c r="AG1270" s="13"/>
      <c r="AH1270" s="13"/>
      <c r="AI1270" s="13"/>
    </row>
    <row r="1271" spans="2:35">
      <c r="B1271" t="s">
        <v>5</v>
      </c>
      <c r="C1271" s="13" t="s">
        <v>60</v>
      </c>
      <c r="K1271" s="13"/>
      <c r="L1271" s="13" t="e">
        <f t="shared" ref="L1271:T1271" si="85">L15-L1212</f>
        <v>#REF!</v>
      </c>
      <c r="M1271" s="13" t="e">
        <f t="shared" si="85"/>
        <v>#REF!</v>
      </c>
      <c r="N1271" s="13" t="e">
        <f t="shared" si="85"/>
        <v>#REF!</v>
      </c>
      <c r="O1271" s="13" t="e">
        <f t="shared" si="85"/>
        <v>#REF!</v>
      </c>
      <c r="P1271" s="13" t="e">
        <f t="shared" si="85"/>
        <v>#REF!</v>
      </c>
      <c r="Q1271" s="13" t="e">
        <f t="shared" si="85"/>
        <v>#REF!</v>
      </c>
      <c r="R1271" s="13" t="e">
        <f t="shared" si="85"/>
        <v>#REF!</v>
      </c>
      <c r="S1271" s="13" t="e">
        <f t="shared" si="85"/>
        <v>#REF!</v>
      </c>
      <c r="T1271" s="13" t="e">
        <f t="shared" si="85"/>
        <v>#REF!</v>
      </c>
      <c r="U1271" s="13"/>
      <c r="V1271" s="13"/>
      <c r="W1271" s="13"/>
      <c r="X1271" s="13"/>
      <c r="Y1271" s="13"/>
      <c r="Z1271" s="13"/>
      <c r="AA1271" s="13"/>
      <c r="AB1271" s="13"/>
      <c r="AC1271" s="13"/>
      <c r="AD1271" s="13"/>
      <c r="AE1271" s="13"/>
      <c r="AF1271" s="13"/>
      <c r="AG1271" s="13"/>
      <c r="AH1271" s="13"/>
      <c r="AI1271" s="13"/>
    </row>
    <row r="1272" spans="2:35">
      <c r="B1272" t="s">
        <v>7</v>
      </c>
      <c r="C1272" s="13" t="s">
        <v>61</v>
      </c>
      <c r="K1272" s="13"/>
      <c r="L1272" s="13" t="e">
        <f t="shared" ref="L1272:T1272" si="86">L16-L1213</f>
        <v>#REF!</v>
      </c>
      <c r="M1272" s="13" t="e">
        <f t="shared" si="86"/>
        <v>#REF!</v>
      </c>
      <c r="N1272" s="13" t="e">
        <f t="shared" si="86"/>
        <v>#REF!</v>
      </c>
      <c r="O1272" s="13" t="e">
        <f t="shared" si="86"/>
        <v>#REF!</v>
      </c>
      <c r="P1272" s="13" t="e">
        <f t="shared" si="86"/>
        <v>#REF!</v>
      </c>
      <c r="Q1272" s="13" t="e">
        <f t="shared" si="86"/>
        <v>#REF!</v>
      </c>
      <c r="R1272" s="13" t="e">
        <f t="shared" si="86"/>
        <v>#REF!</v>
      </c>
      <c r="S1272" s="13" t="e">
        <f t="shared" si="86"/>
        <v>#REF!</v>
      </c>
      <c r="T1272" s="13" t="e">
        <f t="shared" si="86"/>
        <v>#REF!</v>
      </c>
      <c r="U1272" s="13"/>
      <c r="V1272" s="13"/>
      <c r="W1272" s="13"/>
      <c r="X1272" s="13"/>
      <c r="Y1272" s="13"/>
      <c r="Z1272" s="13"/>
      <c r="AA1272" s="13"/>
      <c r="AB1272" s="13"/>
      <c r="AC1272" s="13"/>
      <c r="AD1272" s="13"/>
      <c r="AE1272" s="13"/>
      <c r="AF1272" s="13"/>
      <c r="AG1272" s="13"/>
      <c r="AH1272" s="13"/>
      <c r="AI1272" s="13"/>
    </row>
    <row r="1273" spans="2:35">
      <c r="B1273" t="s">
        <v>18</v>
      </c>
      <c r="C1273" s="13" t="s">
        <v>62</v>
      </c>
      <c r="K1273" s="13"/>
      <c r="L1273" s="13" t="e">
        <f t="shared" ref="L1273:T1273" si="87">L17-L1214</f>
        <v>#REF!</v>
      </c>
      <c r="M1273" s="13" t="e">
        <f t="shared" si="87"/>
        <v>#REF!</v>
      </c>
      <c r="N1273" s="13" t="e">
        <f t="shared" si="87"/>
        <v>#REF!</v>
      </c>
      <c r="O1273" s="13" t="e">
        <f t="shared" si="87"/>
        <v>#REF!</v>
      </c>
      <c r="P1273" s="13" t="e">
        <f t="shared" si="87"/>
        <v>#REF!</v>
      </c>
      <c r="Q1273" s="13" t="e">
        <f t="shared" si="87"/>
        <v>#REF!</v>
      </c>
      <c r="R1273" s="13" t="e">
        <f t="shared" si="87"/>
        <v>#REF!</v>
      </c>
      <c r="S1273" s="13" t="e">
        <f t="shared" si="87"/>
        <v>#REF!</v>
      </c>
      <c r="T1273" s="13" t="e">
        <f t="shared" si="87"/>
        <v>#REF!</v>
      </c>
      <c r="U1273" s="13"/>
      <c r="V1273" s="13"/>
      <c r="W1273" s="13"/>
      <c r="X1273" s="13"/>
      <c r="Y1273" s="13"/>
      <c r="Z1273" s="13"/>
      <c r="AA1273" s="13"/>
      <c r="AB1273" s="13"/>
      <c r="AC1273" s="13"/>
      <c r="AD1273" s="13"/>
      <c r="AE1273" s="13"/>
      <c r="AF1273" s="13"/>
      <c r="AG1273" s="13"/>
      <c r="AH1273" s="13"/>
      <c r="AI1273" s="13"/>
    </row>
    <row r="1274" spans="2:35">
      <c r="B1274" t="s">
        <v>19</v>
      </c>
      <c r="C1274" s="13" t="s">
        <v>63</v>
      </c>
      <c r="K1274" s="13"/>
      <c r="L1274" s="13" t="e">
        <f t="shared" ref="L1274:T1274" si="88">L18-L1215</f>
        <v>#REF!</v>
      </c>
      <c r="M1274" s="13" t="e">
        <f t="shared" si="88"/>
        <v>#REF!</v>
      </c>
      <c r="N1274" s="13" t="e">
        <f t="shared" si="88"/>
        <v>#REF!</v>
      </c>
      <c r="O1274" s="13" t="e">
        <f t="shared" si="88"/>
        <v>#REF!</v>
      </c>
      <c r="P1274" s="13" t="e">
        <f t="shared" si="88"/>
        <v>#REF!</v>
      </c>
      <c r="Q1274" s="13" t="e">
        <f t="shared" si="88"/>
        <v>#REF!</v>
      </c>
      <c r="R1274" s="13" t="e">
        <f t="shared" si="88"/>
        <v>#REF!</v>
      </c>
      <c r="S1274" s="13" t="e">
        <f t="shared" si="88"/>
        <v>#REF!</v>
      </c>
      <c r="T1274" s="13" t="e">
        <f t="shared" si="88"/>
        <v>#REF!</v>
      </c>
      <c r="U1274" s="13"/>
      <c r="V1274" s="13"/>
      <c r="W1274" s="13"/>
      <c r="X1274" s="13"/>
      <c r="Y1274" s="13"/>
      <c r="Z1274" s="13"/>
      <c r="AA1274" s="13"/>
      <c r="AB1274" s="13"/>
      <c r="AC1274" s="13"/>
      <c r="AD1274" s="13"/>
      <c r="AE1274" s="13"/>
      <c r="AF1274" s="13"/>
      <c r="AG1274" s="13"/>
      <c r="AH1274" s="13"/>
      <c r="AI1274" s="13"/>
    </row>
    <row r="1275" spans="2:35">
      <c r="B1275" t="s">
        <v>1</v>
      </c>
      <c r="C1275" s="13" t="s">
        <v>64</v>
      </c>
      <c r="K1275" s="13"/>
      <c r="L1275" s="13" t="e">
        <f t="shared" ref="L1275:T1275" si="89">L19-L1216</f>
        <v>#REF!</v>
      </c>
      <c r="M1275" s="13" t="e">
        <f t="shared" si="89"/>
        <v>#REF!</v>
      </c>
      <c r="N1275" s="13" t="e">
        <f t="shared" si="89"/>
        <v>#REF!</v>
      </c>
      <c r="O1275" s="13" t="e">
        <f t="shared" si="89"/>
        <v>#REF!</v>
      </c>
      <c r="P1275" s="13" t="e">
        <f t="shared" si="89"/>
        <v>#REF!</v>
      </c>
      <c r="Q1275" s="13" t="e">
        <f t="shared" si="89"/>
        <v>#REF!</v>
      </c>
      <c r="R1275" s="13" t="e">
        <f t="shared" si="89"/>
        <v>#REF!</v>
      </c>
      <c r="S1275" s="13" t="e">
        <f t="shared" si="89"/>
        <v>#REF!</v>
      </c>
      <c r="T1275" s="13" t="e">
        <f t="shared" si="89"/>
        <v>#REF!</v>
      </c>
      <c r="U1275" s="13"/>
      <c r="V1275" s="13"/>
      <c r="W1275" s="13"/>
      <c r="X1275" s="13"/>
      <c r="Y1275" s="13"/>
      <c r="Z1275" s="13"/>
      <c r="AA1275" s="13"/>
      <c r="AB1275" s="13"/>
      <c r="AC1275" s="13"/>
      <c r="AD1275" s="13"/>
      <c r="AE1275" s="13"/>
      <c r="AF1275" s="13"/>
      <c r="AG1275" s="13"/>
      <c r="AH1275" s="13"/>
      <c r="AI1275" s="13"/>
    </row>
    <row r="1276" spans="2:35">
      <c r="B1276" t="s">
        <v>5</v>
      </c>
      <c r="C1276" s="13" t="s">
        <v>65</v>
      </c>
      <c r="K1276" s="13"/>
      <c r="L1276" s="13" t="e">
        <f t="shared" ref="L1276:T1276" si="90">L20-L1217</f>
        <v>#REF!</v>
      </c>
      <c r="M1276" s="13" t="e">
        <f t="shared" si="90"/>
        <v>#REF!</v>
      </c>
      <c r="N1276" s="13" t="e">
        <f t="shared" si="90"/>
        <v>#REF!</v>
      </c>
      <c r="O1276" s="13" t="e">
        <f t="shared" si="90"/>
        <v>#REF!</v>
      </c>
      <c r="P1276" s="13" t="e">
        <f t="shared" si="90"/>
        <v>#REF!</v>
      </c>
      <c r="Q1276" s="13" t="e">
        <f t="shared" si="90"/>
        <v>#REF!</v>
      </c>
      <c r="R1276" s="13" t="e">
        <f t="shared" si="90"/>
        <v>#REF!</v>
      </c>
      <c r="S1276" s="13" t="e">
        <f t="shared" si="90"/>
        <v>#REF!</v>
      </c>
      <c r="T1276" s="13" t="e">
        <f t="shared" si="90"/>
        <v>#REF!</v>
      </c>
      <c r="U1276" s="13"/>
      <c r="V1276" s="13"/>
      <c r="W1276" s="13"/>
      <c r="X1276" s="13"/>
      <c r="Y1276" s="13"/>
      <c r="Z1276" s="13"/>
      <c r="AA1276" s="13"/>
      <c r="AB1276" s="13"/>
      <c r="AC1276" s="13"/>
      <c r="AD1276" s="13"/>
      <c r="AE1276" s="13"/>
      <c r="AF1276" s="13"/>
      <c r="AG1276" s="13"/>
      <c r="AH1276" s="13"/>
      <c r="AI1276" s="13"/>
    </row>
    <row r="1277" spans="2:35">
      <c r="B1277" t="s">
        <v>7</v>
      </c>
      <c r="C1277" s="13" t="s">
        <v>66</v>
      </c>
      <c r="K1277" s="13"/>
      <c r="L1277" s="13" t="e">
        <f t="shared" ref="L1277:T1277" si="91">L21-L1218</f>
        <v>#REF!</v>
      </c>
      <c r="M1277" s="13" t="e">
        <f t="shared" si="91"/>
        <v>#REF!</v>
      </c>
      <c r="N1277" s="13" t="e">
        <f t="shared" si="91"/>
        <v>#REF!</v>
      </c>
      <c r="O1277" s="13" t="e">
        <f t="shared" si="91"/>
        <v>#REF!</v>
      </c>
      <c r="P1277" s="13" t="e">
        <f t="shared" si="91"/>
        <v>#REF!</v>
      </c>
      <c r="Q1277" s="13" t="e">
        <f t="shared" si="91"/>
        <v>#REF!</v>
      </c>
      <c r="R1277" s="13" t="e">
        <f t="shared" si="91"/>
        <v>#REF!</v>
      </c>
      <c r="S1277" s="13" t="e">
        <f t="shared" si="91"/>
        <v>#REF!</v>
      </c>
      <c r="T1277" s="13" t="e">
        <f t="shared" si="91"/>
        <v>#REF!</v>
      </c>
      <c r="U1277" s="13"/>
      <c r="V1277" s="13"/>
      <c r="W1277" s="13"/>
      <c r="X1277" s="13"/>
      <c r="Y1277" s="13"/>
      <c r="Z1277" s="13"/>
      <c r="AA1277" s="13"/>
      <c r="AB1277" s="13"/>
      <c r="AC1277" s="13"/>
      <c r="AD1277" s="13"/>
      <c r="AE1277" s="13"/>
      <c r="AF1277" s="13"/>
      <c r="AG1277" s="13"/>
      <c r="AH1277" s="13"/>
      <c r="AI1277" s="13"/>
    </row>
    <row r="1278" spans="2:35">
      <c r="B1278" t="s">
        <v>22</v>
      </c>
      <c r="C1278" s="13" t="s">
        <v>67</v>
      </c>
      <c r="K1278" s="13"/>
      <c r="L1278" s="13" t="e">
        <f t="shared" ref="L1278:T1278" si="92">L22-L1219</f>
        <v>#REF!</v>
      </c>
      <c r="M1278" s="13" t="e">
        <f t="shared" si="92"/>
        <v>#REF!</v>
      </c>
      <c r="N1278" s="13" t="e">
        <f t="shared" si="92"/>
        <v>#REF!</v>
      </c>
      <c r="O1278" s="13" t="e">
        <f t="shared" si="92"/>
        <v>#REF!</v>
      </c>
      <c r="P1278" s="13" t="e">
        <f t="shared" si="92"/>
        <v>#REF!</v>
      </c>
      <c r="Q1278" s="13" t="e">
        <f t="shared" si="92"/>
        <v>#REF!</v>
      </c>
      <c r="R1278" s="13" t="e">
        <f t="shared" si="92"/>
        <v>#REF!</v>
      </c>
      <c r="S1278" s="13" t="e">
        <f t="shared" si="92"/>
        <v>#REF!</v>
      </c>
      <c r="T1278" s="13" t="e">
        <f t="shared" si="92"/>
        <v>#REF!</v>
      </c>
      <c r="U1278" s="13"/>
      <c r="V1278" s="13"/>
      <c r="W1278" s="13"/>
      <c r="X1278" s="13"/>
      <c r="Y1278" s="13"/>
      <c r="Z1278" s="13"/>
      <c r="AA1278" s="13"/>
      <c r="AB1278" s="13"/>
      <c r="AC1278" s="13"/>
      <c r="AD1278" s="13"/>
      <c r="AE1278" s="13"/>
      <c r="AF1278" s="13"/>
      <c r="AG1278" s="13"/>
      <c r="AH1278" s="13"/>
      <c r="AI1278" s="13"/>
    </row>
    <row r="1279" spans="2:35">
      <c r="B1279" t="s">
        <v>25</v>
      </c>
      <c r="C1279" s="13" t="s">
        <v>68</v>
      </c>
      <c r="K1279" s="13"/>
      <c r="L1279" s="13" t="e">
        <f t="shared" ref="L1279:T1279" si="93">L23-L1220</f>
        <v>#REF!</v>
      </c>
      <c r="M1279" s="13" t="e">
        <f t="shared" si="93"/>
        <v>#REF!</v>
      </c>
      <c r="N1279" s="13" t="e">
        <f t="shared" si="93"/>
        <v>#REF!</v>
      </c>
      <c r="O1279" s="13" t="e">
        <f t="shared" si="93"/>
        <v>#REF!</v>
      </c>
      <c r="P1279" s="13" t="e">
        <f t="shared" si="93"/>
        <v>#REF!</v>
      </c>
      <c r="Q1279" s="13" t="e">
        <f t="shared" si="93"/>
        <v>#REF!</v>
      </c>
      <c r="R1279" s="13" t="e">
        <f t="shared" si="93"/>
        <v>#REF!</v>
      </c>
      <c r="S1279" s="13" t="e">
        <f t="shared" si="93"/>
        <v>#REF!</v>
      </c>
      <c r="T1279" s="13" t="e">
        <f t="shared" si="93"/>
        <v>#REF!</v>
      </c>
      <c r="U1279" s="13"/>
      <c r="V1279" s="13"/>
      <c r="W1279" s="13"/>
      <c r="X1279" s="13"/>
      <c r="Y1279" s="13"/>
      <c r="Z1279" s="13"/>
      <c r="AA1279" s="13"/>
      <c r="AB1279" s="13"/>
      <c r="AC1279" s="13"/>
      <c r="AD1279" s="13"/>
      <c r="AE1279" s="13"/>
      <c r="AF1279" s="13"/>
      <c r="AG1279" s="13"/>
      <c r="AH1279" s="13"/>
      <c r="AI1279" s="13"/>
    </row>
    <row r="1280" spans="2:35">
      <c r="B1280" t="s">
        <v>27</v>
      </c>
      <c r="C1280" s="13" t="s">
        <v>69</v>
      </c>
      <c r="K1280" s="13"/>
      <c r="L1280" s="13" t="e">
        <f t="shared" ref="L1280:T1280" si="94">L24-L1221</f>
        <v>#REF!</v>
      </c>
      <c r="M1280" s="13" t="e">
        <f t="shared" si="94"/>
        <v>#REF!</v>
      </c>
      <c r="N1280" s="13" t="e">
        <f t="shared" si="94"/>
        <v>#REF!</v>
      </c>
      <c r="O1280" s="13" t="e">
        <f t="shared" si="94"/>
        <v>#REF!</v>
      </c>
      <c r="P1280" s="13" t="e">
        <f t="shared" si="94"/>
        <v>#REF!</v>
      </c>
      <c r="Q1280" s="13" t="e">
        <f t="shared" si="94"/>
        <v>#REF!</v>
      </c>
      <c r="R1280" s="13" t="e">
        <f t="shared" si="94"/>
        <v>#REF!</v>
      </c>
      <c r="S1280" s="13" t="e">
        <f t="shared" si="94"/>
        <v>#REF!</v>
      </c>
      <c r="T1280" s="13" t="e">
        <f t="shared" si="94"/>
        <v>#REF!</v>
      </c>
      <c r="U1280" s="13"/>
      <c r="V1280" s="13"/>
      <c r="W1280" s="13"/>
      <c r="X1280" s="13"/>
      <c r="Y1280" s="13"/>
      <c r="Z1280" s="13"/>
      <c r="AA1280" s="13"/>
      <c r="AB1280" s="13"/>
      <c r="AC1280" s="13"/>
      <c r="AD1280" s="13"/>
      <c r="AE1280" s="13"/>
      <c r="AF1280" s="13"/>
      <c r="AG1280" s="13"/>
      <c r="AH1280" s="13"/>
      <c r="AI1280" s="13"/>
    </row>
    <row r="1281" spans="2:35">
      <c r="B1281" t="s">
        <v>29</v>
      </c>
      <c r="C1281" s="13" t="s">
        <v>70</v>
      </c>
      <c r="K1281" s="13"/>
      <c r="L1281" s="13" t="e">
        <f t="shared" ref="L1281:T1281" si="95">L25-L1222</f>
        <v>#REF!</v>
      </c>
      <c r="M1281" s="13" t="e">
        <f t="shared" si="95"/>
        <v>#REF!</v>
      </c>
      <c r="N1281" s="13" t="e">
        <f t="shared" si="95"/>
        <v>#REF!</v>
      </c>
      <c r="O1281" s="13" t="e">
        <f t="shared" si="95"/>
        <v>#REF!</v>
      </c>
      <c r="P1281" s="13" t="e">
        <f t="shared" si="95"/>
        <v>#REF!</v>
      </c>
      <c r="Q1281" s="13" t="e">
        <f t="shared" si="95"/>
        <v>#REF!</v>
      </c>
      <c r="R1281" s="13" t="e">
        <f t="shared" si="95"/>
        <v>#REF!</v>
      </c>
      <c r="S1281" s="13" t="e">
        <f t="shared" si="95"/>
        <v>#REF!</v>
      </c>
      <c r="T1281" s="13" t="e">
        <f t="shared" si="95"/>
        <v>#REF!</v>
      </c>
      <c r="U1281" s="13"/>
      <c r="V1281" s="13"/>
      <c r="W1281" s="13"/>
      <c r="X1281" s="13"/>
      <c r="Y1281" s="13"/>
      <c r="Z1281" s="13"/>
      <c r="AA1281" s="13"/>
      <c r="AB1281" s="13"/>
      <c r="AC1281" s="13"/>
      <c r="AD1281" s="13"/>
      <c r="AE1281" s="13"/>
      <c r="AF1281" s="13"/>
      <c r="AG1281" s="13"/>
      <c r="AH1281" s="13"/>
      <c r="AI1281" s="13"/>
    </row>
    <row r="1282" spans="2:35">
      <c r="B1282" t="s">
        <v>31</v>
      </c>
      <c r="C1282" s="13" t="s">
        <v>71</v>
      </c>
      <c r="K1282" s="13"/>
      <c r="L1282" s="13" t="e">
        <f t="shared" ref="L1282:T1282" si="96">L26-L1223</f>
        <v>#REF!</v>
      </c>
      <c r="M1282" s="13" t="e">
        <f t="shared" si="96"/>
        <v>#REF!</v>
      </c>
      <c r="N1282" s="13" t="e">
        <f t="shared" si="96"/>
        <v>#REF!</v>
      </c>
      <c r="O1282" s="13" t="e">
        <f t="shared" si="96"/>
        <v>#REF!</v>
      </c>
      <c r="P1282" s="13" t="e">
        <f t="shared" si="96"/>
        <v>#REF!</v>
      </c>
      <c r="Q1282" s="13" t="e">
        <f t="shared" si="96"/>
        <v>#REF!</v>
      </c>
      <c r="R1282" s="13" t="e">
        <f t="shared" si="96"/>
        <v>#REF!</v>
      </c>
      <c r="S1282" s="13" t="e">
        <f t="shared" si="96"/>
        <v>#REF!</v>
      </c>
      <c r="T1282" s="13" t="e">
        <f t="shared" si="96"/>
        <v>#REF!</v>
      </c>
      <c r="U1282" s="13"/>
      <c r="V1282" s="13"/>
      <c r="W1282" s="13"/>
      <c r="X1282" s="13"/>
      <c r="Y1282" s="13"/>
      <c r="Z1282" s="13"/>
      <c r="AA1282" s="13"/>
      <c r="AB1282" s="13"/>
      <c r="AC1282" s="13"/>
      <c r="AD1282" s="13"/>
      <c r="AE1282" s="13"/>
      <c r="AF1282" s="13"/>
      <c r="AG1282" s="13"/>
      <c r="AH1282" s="13"/>
      <c r="AI1282" s="13"/>
    </row>
    <row r="1283" spans="2:35">
      <c r="B1283" t="s">
        <v>33</v>
      </c>
      <c r="C1283" s="13" t="s">
        <v>72</v>
      </c>
      <c r="K1283" s="13"/>
      <c r="L1283" s="13" t="e">
        <f t="shared" ref="L1283:T1283" si="97">L27-L1224</f>
        <v>#REF!</v>
      </c>
      <c r="M1283" s="13" t="e">
        <f t="shared" si="97"/>
        <v>#REF!</v>
      </c>
      <c r="N1283" s="13" t="e">
        <f t="shared" si="97"/>
        <v>#REF!</v>
      </c>
      <c r="O1283" s="13" t="e">
        <f t="shared" si="97"/>
        <v>#REF!</v>
      </c>
      <c r="P1283" s="13" t="e">
        <f t="shared" si="97"/>
        <v>#REF!</v>
      </c>
      <c r="Q1283" s="13" t="e">
        <f t="shared" si="97"/>
        <v>#REF!</v>
      </c>
      <c r="R1283" s="13" t="e">
        <f t="shared" si="97"/>
        <v>#REF!</v>
      </c>
      <c r="S1283" s="13" t="e">
        <f t="shared" si="97"/>
        <v>#REF!</v>
      </c>
      <c r="T1283" s="13" t="e">
        <f t="shared" si="97"/>
        <v>#REF!</v>
      </c>
      <c r="U1283" s="13"/>
      <c r="V1283" s="13"/>
      <c r="W1283" s="13"/>
      <c r="X1283" s="13"/>
      <c r="Y1283" s="13"/>
      <c r="Z1283" s="13"/>
      <c r="AA1283" s="13"/>
      <c r="AB1283" s="13"/>
      <c r="AC1283" s="13"/>
      <c r="AD1283" s="13"/>
      <c r="AE1283" s="13"/>
      <c r="AF1283" s="13"/>
      <c r="AG1283" s="13"/>
      <c r="AH1283" s="13"/>
      <c r="AI1283" s="13"/>
    </row>
    <row r="1284" spans="2:35">
      <c r="B1284" t="s">
        <v>35</v>
      </c>
      <c r="C1284" s="13" t="s">
        <v>73</v>
      </c>
      <c r="K1284" s="13"/>
      <c r="L1284" s="13" t="e">
        <f t="shared" ref="L1284:T1284" si="98">L28-L1225</f>
        <v>#REF!</v>
      </c>
      <c r="M1284" s="13" t="e">
        <f t="shared" si="98"/>
        <v>#REF!</v>
      </c>
      <c r="N1284" s="13" t="e">
        <f t="shared" si="98"/>
        <v>#REF!</v>
      </c>
      <c r="O1284" s="13" t="e">
        <f t="shared" si="98"/>
        <v>#REF!</v>
      </c>
      <c r="P1284" s="13" t="e">
        <f t="shared" si="98"/>
        <v>#REF!</v>
      </c>
      <c r="Q1284" s="13" t="e">
        <f t="shared" si="98"/>
        <v>#REF!</v>
      </c>
      <c r="R1284" s="13" t="e">
        <f t="shared" si="98"/>
        <v>#REF!</v>
      </c>
      <c r="S1284" s="13" t="e">
        <f t="shared" si="98"/>
        <v>#REF!</v>
      </c>
      <c r="T1284" s="13" t="e">
        <f t="shared" si="98"/>
        <v>#REF!</v>
      </c>
      <c r="U1284" s="13"/>
      <c r="V1284" s="13"/>
      <c r="W1284" s="13"/>
      <c r="X1284" s="13"/>
      <c r="Y1284" s="13"/>
      <c r="Z1284" s="13"/>
      <c r="AA1284" s="13"/>
      <c r="AB1284" s="13"/>
      <c r="AC1284" s="13"/>
      <c r="AD1284" s="13"/>
      <c r="AE1284" s="13"/>
      <c r="AF1284" s="13"/>
      <c r="AG1284" s="13"/>
      <c r="AH1284" s="13"/>
      <c r="AI1284" s="13"/>
    </row>
    <row r="1285" spans="2:35">
      <c r="B1285" t="s">
        <v>22</v>
      </c>
      <c r="C1285" s="13" t="s">
        <v>74</v>
      </c>
      <c r="K1285" s="13"/>
      <c r="L1285" s="13" t="e">
        <f t="shared" ref="L1285:T1285" si="99">L29-L1226</f>
        <v>#REF!</v>
      </c>
      <c r="M1285" s="13" t="e">
        <f t="shared" si="99"/>
        <v>#REF!</v>
      </c>
      <c r="N1285" s="13" t="e">
        <f t="shared" si="99"/>
        <v>#REF!</v>
      </c>
      <c r="O1285" s="13" t="e">
        <f t="shared" si="99"/>
        <v>#REF!</v>
      </c>
      <c r="P1285" s="13" t="e">
        <f t="shared" si="99"/>
        <v>#REF!</v>
      </c>
      <c r="Q1285" s="13" t="e">
        <f t="shared" si="99"/>
        <v>#REF!</v>
      </c>
      <c r="R1285" s="13" t="e">
        <f t="shared" si="99"/>
        <v>#REF!</v>
      </c>
      <c r="S1285" s="13" t="e">
        <f t="shared" si="99"/>
        <v>#REF!</v>
      </c>
      <c r="T1285" s="13" t="e">
        <f t="shared" si="99"/>
        <v>#REF!</v>
      </c>
      <c r="U1285" s="13"/>
      <c r="V1285" s="13"/>
      <c r="W1285" s="13"/>
      <c r="X1285" s="13"/>
      <c r="Y1285" s="13"/>
      <c r="Z1285" s="13"/>
      <c r="AA1285" s="13"/>
      <c r="AB1285" s="13"/>
      <c r="AC1285" s="13"/>
      <c r="AD1285" s="13"/>
      <c r="AE1285" s="13"/>
      <c r="AF1285" s="13"/>
      <c r="AG1285" s="13"/>
      <c r="AH1285" s="13"/>
      <c r="AI1285" s="13"/>
    </row>
    <row r="1286" spans="2:35">
      <c r="B1286" t="s">
        <v>25</v>
      </c>
      <c r="C1286" s="13" t="s">
        <v>75</v>
      </c>
      <c r="K1286" s="13"/>
      <c r="L1286" s="13" t="e">
        <f t="shared" ref="L1286:T1286" si="100">L30-L1227</f>
        <v>#REF!</v>
      </c>
      <c r="M1286" s="13" t="e">
        <f t="shared" si="100"/>
        <v>#REF!</v>
      </c>
      <c r="N1286" s="13" t="e">
        <f t="shared" si="100"/>
        <v>#REF!</v>
      </c>
      <c r="O1286" s="13" t="e">
        <f t="shared" si="100"/>
        <v>#REF!</v>
      </c>
      <c r="P1286" s="13" t="e">
        <f t="shared" si="100"/>
        <v>#REF!</v>
      </c>
      <c r="Q1286" s="13" t="e">
        <f t="shared" si="100"/>
        <v>#REF!</v>
      </c>
      <c r="R1286" s="13" t="e">
        <f t="shared" si="100"/>
        <v>#REF!</v>
      </c>
      <c r="S1286" s="13" t="e">
        <f t="shared" si="100"/>
        <v>#REF!</v>
      </c>
      <c r="T1286" s="13" t="e">
        <f t="shared" si="100"/>
        <v>#REF!</v>
      </c>
      <c r="U1286" s="13"/>
      <c r="V1286" s="13"/>
      <c r="W1286" s="13"/>
      <c r="X1286" s="13"/>
      <c r="Y1286" s="13"/>
      <c r="Z1286" s="13"/>
      <c r="AA1286" s="13"/>
      <c r="AB1286" s="13"/>
      <c r="AC1286" s="13"/>
      <c r="AD1286" s="13"/>
      <c r="AE1286" s="13"/>
      <c r="AF1286" s="13"/>
      <c r="AG1286" s="13"/>
      <c r="AH1286" s="13"/>
      <c r="AI1286" s="13"/>
    </row>
    <row r="1287" spans="2:35">
      <c r="B1287" t="s">
        <v>27</v>
      </c>
      <c r="C1287" s="13" t="s">
        <v>76</v>
      </c>
      <c r="K1287" s="13"/>
      <c r="L1287" s="13" t="e">
        <f t="shared" ref="L1287:T1287" si="101">L31-L1228</f>
        <v>#REF!</v>
      </c>
      <c r="M1287" s="13" t="e">
        <f t="shared" si="101"/>
        <v>#REF!</v>
      </c>
      <c r="N1287" s="13" t="e">
        <f t="shared" si="101"/>
        <v>#REF!</v>
      </c>
      <c r="O1287" s="13" t="e">
        <f t="shared" si="101"/>
        <v>#REF!</v>
      </c>
      <c r="P1287" s="13" t="e">
        <f t="shared" si="101"/>
        <v>#REF!</v>
      </c>
      <c r="Q1287" s="13" t="e">
        <f t="shared" si="101"/>
        <v>#REF!</v>
      </c>
      <c r="R1287" s="13" t="e">
        <f t="shared" si="101"/>
        <v>#REF!</v>
      </c>
      <c r="S1287" s="13" t="e">
        <f t="shared" si="101"/>
        <v>#REF!</v>
      </c>
      <c r="T1287" s="13" t="e">
        <f t="shared" si="101"/>
        <v>#REF!</v>
      </c>
      <c r="U1287" s="13"/>
      <c r="V1287" s="13"/>
      <c r="W1287" s="13"/>
      <c r="X1287" s="13"/>
      <c r="Y1287" s="13"/>
      <c r="Z1287" s="13"/>
      <c r="AA1287" s="13"/>
      <c r="AB1287" s="13"/>
      <c r="AC1287" s="13"/>
      <c r="AD1287" s="13"/>
      <c r="AE1287" s="13"/>
      <c r="AF1287" s="13"/>
      <c r="AG1287" s="13"/>
      <c r="AH1287" s="13"/>
      <c r="AI1287" s="13"/>
    </row>
    <row r="1288" spans="2:35">
      <c r="B1288" t="s">
        <v>29</v>
      </c>
      <c r="C1288" s="13" t="s">
        <v>77</v>
      </c>
      <c r="K1288" s="13"/>
      <c r="L1288" s="13" t="e">
        <f t="shared" ref="L1288:T1288" si="102">L32-L1229</f>
        <v>#REF!</v>
      </c>
      <c r="M1288" s="13" t="e">
        <f t="shared" si="102"/>
        <v>#REF!</v>
      </c>
      <c r="N1288" s="13" t="e">
        <f t="shared" si="102"/>
        <v>#REF!</v>
      </c>
      <c r="O1288" s="13" t="e">
        <f t="shared" si="102"/>
        <v>#REF!</v>
      </c>
      <c r="P1288" s="13" t="e">
        <f t="shared" si="102"/>
        <v>#REF!</v>
      </c>
      <c r="Q1288" s="13" t="e">
        <f t="shared" si="102"/>
        <v>#REF!</v>
      </c>
      <c r="R1288" s="13" t="e">
        <f t="shared" si="102"/>
        <v>#REF!</v>
      </c>
      <c r="S1288" s="13" t="e">
        <f t="shared" si="102"/>
        <v>#REF!</v>
      </c>
      <c r="T1288" s="13" t="e">
        <f t="shared" si="102"/>
        <v>#REF!</v>
      </c>
      <c r="U1288" s="13"/>
      <c r="V1288" s="13"/>
      <c r="W1288" s="13"/>
      <c r="X1288" s="13"/>
      <c r="Y1288" s="13"/>
      <c r="Z1288" s="13"/>
      <c r="AA1288" s="13"/>
      <c r="AB1288" s="13"/>
      <c r="AC1288" s="13"/>
      <c r="AD1288" s="13"/>
      <c r="AE1288" s="13"/>
      <c r="AF1288" s="13"/>
      <c r="AG1288" s="13"/>
      <c r="AH1288" s="13"/>
      <c r="AI1288" s="13"/>
    </row>
    <row r="1289" spans="2:35">
      <c r="B1289" t="s">
        <v>31</v>
      </c>
      <c r="C1289" s="13" t="s">
        <v>78</v>
      </c>
      <c r="K1289" s="13"/>
      <c r="L1289" s="13" t="e">
        <f t="shared" ref="L1289:T1289" si="103">L33-L1230</f>
        <v>#REF!</v>
      </c>
      <c r="M1289" s="13" t="e">
        <f t="shared" si="103"/>
        <v>#REF!</v>
      </c>
      <c r="N1289" s="13" t="e">
        <f t="shared" si="103"/>
        <v>#REF!</v>
      </c>
      <c r="O1289" s="13" t="e">
        <f t="shared" si="103"/>
        <v>#REF!</v>
      </c>
      <c r="P1289" s="13" t="e">
        <f t="shared" si="103"/>
        <v>#REF!</v>
      </c>
      <c r="Q1289" s="13" t="e">
        <f t="shared" si="103"/>
        <v>#REF!</v>
      </c>
      <c r="R1289" s="13" t="e">
        <f t="shared" si="103"/>
        <v>#REF!</v>
      </c>
      <c r="S1289" s="13" t="e">
        <f t="shared" si="103"/>
        <v>#REF!</v>
      </c>
      <c r="T1289" s="13" t="e">
        <f t="shared" si="103"/>
        <v>#REF!</v>
      </c>
      <c r="U1289" s="13"/>
      <c r="V1289" s="13"/>
      <c r="W1289" s="13"/>
      <c r="X1289" s="13"/>
      <c r="Y1289" s="13"/>
      <c r="Z1289" s="13"/>
      <c r="AA1289" s="13"/>
      <c r="AB1289" s="13"/>
      <c r="AC1289" s="13"/>
      <c r="AD1289" s="13"/>
      <c r="AE1289" s="13"/>
      <c r="AF1289" s="13"/>
      <c r="AG1289" s="13"/>
      <c r="AH1289" s="13"/>
      <c r="AI1289" s="13"/>
    </row>
    <row r="1290" spans="2:35">
      <c r="B1290" t="s">
        <v>33</v>
      </c>
      <c r="C1290" s="13" t="s">
        <v>79</v>
      </c>
      <c r="K1290" s="13"/>
      <c r="L1290" s="13" t="e">
        <f t="shared" ref="L1290:T1290" si="104">L34-L1231</f>
        <v>#REF!</v>
      </c>
      <c r="M1290" s="13" t="e">
        <f t="shared" si="104"/>
        <v>#REF!</v>
      </c>
      <c r="N1290" s="13" t="e">
        <f t="shared" si="104"/>
        <v>#REF!</v>
      </c>
      <c r="O1290" s="13" t="e">
        <f t="shared" si="104"/>
        <v>#REF!</v>
      </c>
      <c r="P1290" s="13" t="e">
        <f t="shared" si="104"/>
        <v>#REF!</v>
      </c>
      <c r="Q1290" s="13" t="e">
        <f t="shared" si="104"/>
        <v>#REF!</v>
      </c>
      <c r="R1290" s="13" t="e">
        <f t="shared" si="104"/>
        <v>#REF!</v>
      </c>
      <c r="S1290" s="13" t="e">
        <f t="shared" si="104"/>
        <v>#REF!</v>
      </c>
      <c r="T1290" s="13" t="e">
        <f t="shared" si="104"/>
        <v>#REF!</v>
      </c>
      <c r="U1290" s="13"/>
      <c r="V1290" s="13"/>
      <c r="W1290" s="13"/>
      <c r="X1290" s="13"/>
      <c r="Y1290" s="13"/>
      <c r="Z1290" s="13"/>
      <c r="AA1290" s="13"/>
      <c r="AB1290" s="13"/>
      <c r="AC1290" s="13"/>
      <c r="AD1290" s="13"/>
      <c r="AE1290" s="13"/>
      <c r="AF1290" s="13"/>
      <c r="AG1290" s="13"/>
      <c r="AH1290" s="13"/>
      <c r="AI1290" s="13"/>
    </row>
    <row r="1291" spans="2:35">
      <c r="B1291" t="s">
        <v>35</v>
      </c>
      <c r="C1291" s="13" t="s">
        <v>80</v>
      </c>
      <c r="K1291" s="13"/>
      <c r="L1291" s="13" t="e">
        <f t="shared" ref="L1291:T1291" si="105">L35-L1232</f>
        <v>#REF!</v>
      </c>
      <c r="M1291" s="13" t="e">
        <f t="shared" si="105"/>
        <v>#REF!</v>
      </c>
      <c r="N1291" s="13" t="e">
        <f t="shared" si="105"/>
        <v>#REF!</v>
      </c>
      <c r="O1291" s="13" t="e">
        <f t="shared" si="105"/>
        <v>#REF!</v>
      </c>
      <c r="P1291" s="13" t="e">
        <f t="shared" si="105"/>
        <v>#REF!</v>
      </c>
      <c r="Q1291" s="13" t="e">
        <f t="shared" si="105"/>
        <v>#REF!</v>
      </c>
      <c r="R1291" s="13" t="e">
        <f t="shared" si="105"/>
        <v>#REF!</v>
      </c>
      <c r="S1291" s="13" t="e">
        <f t="shared" si="105"/>
        <v>#REF!</v>
      </c>
      <c r="T1291" s="13" t="e">
        <f t="shared" si="105"/>
        <v>#REF!</v>
      </c>
      <c r="U1291" s="13"/>
      <c r="V1291" s="13"/>
      <c r="W1291" s="13"/>
      <c r="X1291" s="13"/>
      <c r="Y1291" s="13"/>
      <c r="Z1291" s="13"/>
      <c r="AA1291" s="13"/>
      <c r="AB1291" s="13"/>
      <c r="AC1291" s="13"/>
      <c r="AD1291" s="13"/>
      <c r="AE1291" s="13"/>
      <c r="AF1291" s="13"/>
      <c r="AG1291" s="13"/>
      <c r="AH1291" s="13"/>
      <c r="AI1291" s="13"/>
    </row>
    <row r="1292" spans="2:35">
      <c r="B1292" t="s">
        <v>1</v>
      </c>
      <c r="C1292" s="13" t="s">
        <v>81</v>
      </c>
      <c r="K1292" s="13"/>
      <c r="L1292" s="13" t="e">
        <f t="shared" ref="L1292:T1292" si="106">L36-L1233</f>
        <v>#REF!</v>
      </c>
      <c r="M1292" s="13" t="e">
        <f t="shared" si="106"/>
        <v>#REF!</v>
      </c>
      <c r="N1292" s="13" t="e">
        <f t="shared" si="106"/>
        <v>#REF!</v>
      </c>
      <c r="O1292" s="13" t="e">
        <f t="shared" si="106"/>
        <v>#REF!</v>
      </c>
      <c r="P1292" s="13" t="e">
        <f t="shared" si="106"/>
        <v>#REF!</v>
      </c>
      <c r="Q1292" s="13" t="e">
        <f t="shared" si="106"/>
        <v>#REF!</v>
      </c>
      <c r="R1292" s="13" t="e">
        <f t="shared" si="106"/>
        <v>#REF!</v>
      </c>
      <c r="S1292" s="13" t="e">
        <f t="shared" si="106"/>
        <v>#REF!</v>
      </c>
      <c r="T1292" s="13" t="e">
        <f t="shared" si="106"/>
        <v>#REF!</v>
      </c>
      <c r="U1292" s="13"/>
      <c r="V1292" s="13"/>
      <c r="W1292" s="13"/>
      <c r="X1292" s="13"/>
      <c r="Y1292" s="13"/>
      <c r="Z1292" s="13"/>
      <c r="AA1292" s="13"/>
      <c r="AB1292" s="13"/>
      <c r="AC1292" s="13"/>
      <c r="AD1292" s="13"/>
      <c r="AE1292" s="13"/>
      <c r="AF1292" s="13"/>
      <c r="AG1292" s="13"/>
      <c r="AH1292" s="13"/>
      <c r="AI1292" s="13"/>
    </row>
    <row r="1293" spans="2:35">
      <c r="B1293" t="s">
        <v>5</v>
      </c>
      <c r="C1293" s="13" t="s">
        <v>82</v>
      </c>
      <c r="K1293" s="13"/>
      <c r="L1293" s="13" t="e">
        <f t="shared" ref="L1293:T1293" si="107">L37-L1234</f>
        <v>#REF!</v>
      </c>
      <c r="M1293" s="13" t="e">
        <f t="shared" si="107"/>
        <v>#REF!</v>
      </c>
      <c r="N1293" s="13" t="e">
        <f t="shared" si="107"/>
        <v>#REF!</v>
      </c>
      <c r="O1293" s="13" t="e">
        <f t="shared" si="107"/>
        <v>#REF!</v>
      </c>
      <c r="P1293" s="13" t="e">
        <f t="shared" si="107"/>
        <v>#REF!</v>
      </c>
      <c r="Q1293" s="13" t="e">
        <f t="shared" si="107"/>
        <v>#REF!</v>
      </c>
      <c r="R1293" s="13" t="e">
        <f t="shared" si="107"/>
        <v>#REF!</v>
      </c>
      <c r="S1293" s="13" t="e">
        <f t="shared" si="107"/>
        <v>#REF!</v>
      </c>
      <c r="T1293" s="13" t="e">
        <f t="shared" si="107"/>
        <v>#REF!</v>
      </c>
      <c r="U1293" s="13"/>
      <c r="V1293" s="13"/>
      <c r="W1293" s="13"/>
      <c r="X1293" s="13"/>
      <c r="Y1293" s="13"/>
      <c r="Z1293" s="13"/>
      <c r="AA1293" s="13"/>
      <c r="AB1293" s="13"/>
      <c r="AC1293" s="13"/>
      <c r="AD1293" s="13"/>
      <c r="AE1293" s="13"/>
      <c r="AF1293" s="13"/>
      <c r="AG1293" s="13"/>
      <c r="AH1293" s="13"/>
      <c r="AI1293" s="13"/>
    </row>
    <row r="1294" spans="2:35">
      <c r="B1294" t="s">
        <v>7</v>
      </c>
      <c r="C1294" s="13" t="s">
        <v>83</v>
      </c>
      <c r="K1294" s="13"/>
      <c r="L1294" s="13" t="e">
        <f t="shared" ref="L1294:T1294" si="108">L38-L1235</f>
        <v>#REF!</v>
      </c>
      <c r="M1294" s="13" t="e">
        <f t="shared" si="108"/>
        <v>#REF!</v>
      </c>
      <c r="N1294" s="13" t="e">
        <f t="shared" si="108"/>
        <v>#REF!</v>
      </c>
      <c r="O1294" s="13" t="e">
        <f t="shared" si="108"/>
        <v>#REF!</v>
      </c>
      <c r="P1294" s="13" t="e">
        <f t="shared" si="108"/>
        <v>#REF!</v>
      </c>
      <c r="Q1294" s="13" t="e">
        <f t="shared" si="108"/>
        <v>#REF!</v>
      </c>
      <c r="R1294" s="13" t="e">
        <f t="shared" si="108"/>
        <v>#REF!</v>
      </c>
      <c r="S1294" s="13" t="e">
        <f t="shared" si="108"/>
        <v>#REF!</v>
      </c>
      <c r="T1294" s="13" t="e">
        <f t="shared" si="108"/>
        <v>#REF!</v>
      </c>
      <c r="U1294" s="13"/>
      <c r="V1294" s="13"/>
      <c r="W1294" s="13"/>
      <c r="X1294" s="13"/>
      <c r="Y1294" s="13"/>
      <c r="Z1294" s="13"/>
      <c r="AA1294" s="13"/>
      <c r="AB1294" s="13"/>
      <c r="AC1294" s="13"/>
      <c r="AD1294" s="13"/>
      <c r="AE1294" s="13"/>
      <c r="AF1294" s="13"/>
      <c r="AG1294" s="13"/>
      <c r="AH1294" s="13"/>
      <c r="AI1294" s="13"/>
    </row>
    <row r="1295" spans="2:35">
      <c r="B1295" t="s">
        <v>38</v>
      </c>
      <c r="C1295" s="13" t="s">
        <v>84</v>
      </c>
      <c r="K1295" s="13"/>
      <c r="L1295" s="13" t="e">
        <f t="shared" ref="L1295:T1295" si="109">L39-L1236</f>
        <v>#REF!</v>
      </c>
      <c r="M1295" s="13" t="e">
        <f t="shared" si="109"/>
        <v>#REF!</v>
      </c>
      <c r="N1295" s="13" t="e">
        <f t="shared" si="109"/>
        <v>#REF!</v>
      </c>
      <c r="O1295" s="13" t="e">
        <f t="shared" si="109"/>
        <v>#REF!</v>
      </c>
      <c r="P1295" s="13" t="e">
        <f t="shared" si="109"/>
        <v>#REF!</v>
      </c>
      <c r="Q1295" s="13" t="e">
        <f t="shared" si="109"/>
        <v>#REF!</v>
      </c>
      <c r="R1295" s="13" t="e">
        <f t="shared" si="109"/>
        <v>#REF!</v>
      </c>
      <c r="S1295" s="13" t="e">
        <f t="shared" si="109"/>
        <v>#REF!</v>
      </c>
      <c r="T1295" s="13" t="e">
        <f t="shared" si="109"/>
        <v>#REF!</v>
      </c>
      <c r="U1295" s="13"/>
      <c r="V1295" s="13"/>
      <c r="W1295" s="13"/>
      <c r="X1295" s="13"/>
      <c r="Y1295" s="13"/>
      <c r="Z1295" s="13"/>
      <c r="AA1295" s="13"/>
      <c r="AB1295" s="13"/>
      <c r="AC1295" s="13"/>
      <c r="AD1295" s="13"/>
      <c r="AE1295" s="13"/>
      <c r="AF1295" s="13"/>
      <c r="AG1295" s="13"/>
      <c r="AH1295" s="13"/>
      <c r="AI1295" s="13"/>
    </row>
    <row r="1296" spans="2:35">
      <c r="B1296" t="s">
        <v>12</v>
      </c>
      <c r="C1296" s="13" t="s">
        <v>85</v>
      </c>
      <c r="K1296" s="13"/>
      <c r="L1296" s="13" t="e">
        <f t="shared" ref="L1296:T1296" si="110">L40-L1237</f>
        <v>#REF!</v>
      </c>
      <c r="M1296" s="13" t="e">
        <f t="shared" si="110"/>
        <v>#REF!</v>
      </c>
      <c r="N1296" s="13" t="e">
        <f t="shared" si="110"/>
        <v>#REF!</v>
      </c>
      <c r="O1296" s="13" t="e">
        <f t="shared" si="110"/>
        <v>#REF!</v>
      </c>
      <c r="P1296" s="13" t="e">
        <f t="shared" si="110"/>
        <v>#REF!</v>
      </c>
      <c r="Q1296" s="13" t="e">
        <f t="shared" si="110"/>
        <v>#REF!</v>
      </c>
      <c r="R1296" s="13" t="e">
        <f t="shared" si="110"/>
        <v>#REF!</v>
      </c>
      <c r="S1296" s="13" t="e">
        <f t="shared" si="110"/>
        <v>#REF!</v>
      </c>
      <c r="T1296" s="13" t="e">
        <f t="shared" si="110"/>
        <v>#REF!</v>
      </c>
      <c r="U1296" s="13"/>
      <c r="V1296" s="13"/>
      <c r="W1296" s="13"/>
      <c r="X1296" s="13"/>
      <c r="Y1296" s="13"/>
      <c r="Z1296" s="13"/>
      <c r="AA1296" s="13"/>
      <c r="AB1296" s="13"/>
      <c r="AC1296" s="13"/>
      <c r="AD1296" s="13"/>
      <c r="AE1296" s="13"/>
      <c r="AF1296" s="13"/>
      <c r="AG1296" s="13"/>
      <c r="AH1296" s="13"/>
      <c r="AI1296" s="13"/>
    </row>
    <row r="1297" spans="2:35">
      <c r="B1297" t="s">
        <v>19</v>
      </c>
      <c r="C1297" s="13" t="s">
        <v>86</v>
      </c>
      <c r="K1297" s="13"/>
      <c r="L1297" s="13" t="e">
        <f t="shared" ref="L1297:T1297" si="111">L41-L1238</f>
        <v>#REF!</v>
      </c>
      <c r="M1297" s="13" t="e">
        <f t="shared" si="111"/>
        <v>#REF!</v>
      </c>
      <c r="N1297" s="13" t="e">
        <f t="shared" si="111"/>
        <v>#REF!</v>
      </c>
      <c r="O1297" s="13" t="e">
        <f t="shared" si="111"/>
        <v>#REF!</v>
      </c>
      <c r="P1297" s="13" t="e">
        <f t="shared" si="111"/>
        <v>#REF!</v>
      </c>
      <c r="Q1297" s="13" t="e">
        <f t="shared" si="111"/>
        <v>#REF!</v>
      </c>
      <c r="R1297" s="13" t="e">
        <f t="shared" si="111"/>
        <v>#REF!</v>
      </c>
      <c r="S1297" s="13" t="e">
        <f t="shared" si="111"/>
        <v>#REF!</v>
      </c>
      <c r="T1297" s="13" t="e">
        <f t="shared" si="111"/>
        <v>#REF!</v>
      </c>
      <c r="U1297" s="13"/>
      <c r="V1297" s="13"/>
      <c r="W1297" s="13"/>
      <c r="X1297" s="13"/>
      <c r="Y1297" s="13"/>
      <c r="Z1297" s="13"/>
      <c r="AA1297" s="13"/>
      <c r="AB1297" s="13"/>
      <c r="AC1297" s="13"/>
      <c r="AD1297" s="13"/>
      <c r="AE1297" s="13"/>
      <c r="AF1297" s="13"/>
      <c r="AG1297" s="13"/>
      <c r="AH1297" s="13"/>
      <c r="AI1297" s="13"/>
    </row>
    <row r="1298" spans="2:35">
      <c r="B1298" t="s">
        <v>40</v>
      </c>
      <c r="C1298" s="13" t="s">
        <v>87</v>
      </c>
      <c r="K1298" s="13"/>
      <c r="L1298" s="13" t="e">
        <f t="shared" ref="L1298:T1298" si="112">L42-L1239</f>
        <v>#REF!</v>
      </c>
      <c r="M1298" s="13" t="e">
        <f t="shared" si="112"/>
        <v>#REF!</v>
      </c>
      <c r="N1298" s="13" t="e">
        <f t="shared" si="112"/>
        <v>#REF!</v>
      </c>
      <c r="O1298" s="13" t="e">
        <f t="shared" si="112"/>
        <v>#REF!</v>
      </c>
      <c r="P1298" s="13" t="e">
        <f t="shared" si="112"/>
        <v>#REF!</v>
      </c>
      <c r="Q1298" s="13" t="e">
        <f t="shared" si="112"/>
        <v>#REF!</v>
      </c>
      <c r="R1298" s="13" t="e">
        <f t="shared" si="112"/>
        <v>#REF!</v>
      </c>
      <c r="S1298" s="13" t="e">
        <f t="shared" si="112"/>
        <v>#REF!</v>
      </c>
      <c r="T1298" s="13" t="e">
        <f t="shared" si="112"/>
        <v>#REF!</v>
      </c>
      <c r="U1298" s="13"/>
      <c r="V1298" s="13"/>
      <c r="W1298" s="13"/>
      <c r="X1298" s="13"/>
      <c r="Y1298" s="13"/>
      <c r="Z1298" s="13"/>
      <c r="AA1298" s="13"/>
      <c r="AB1298" s="13"/>
      <c r="AC1298" s="13"/>
      <c r="AD1298" s="13"/>
      <c r="AE1298" s="13"/>
      <c r="AF1298" s="13"/>
      <c r="AG1298" s="13"/>
      <c r="AH1298" s="13"/>
      <c r="AI1298" s="13"/>
    </row>
    <row r="1299" spans="2:35">
      <c r="B1299" t="s">
        <v>42</v>
      </c>
      <c r="C1299" s="13" t="s">
        <v>88</v>
      </c>
      <c r="K1299" s="13"/>
      <c r="L1299" s="13" t="e">
        <f t="shared" ref="L1299:T1299" si="113">L43-L1240</f>
        <v>#REF!</v>
      </c>
      <c r="M1299" s="13" t="e">
        <f t="shared" si="113"/>
        <v>#REF!</v>
      </c>
      <c r="N1299" s="13" t="e">
        <f t="shared" si="113"/>
        <v>#REF!</v>
      </c>
      <c r="O1299" s="13" t="e">
        <f t="shared" si="113"/>
        <v>#REF!</v>
      </c>
      <c r="P1299" s="13" t="e">
        <f t="shared" si="113"/>
        <v>#REF!</v>
      </c>
      <c r="Q1299" s="13" t="e">
        <f t="shared" si="113"/>
        <v>#REF!</v>
      </c>
      <c r="R1299" s="13" t="e">
        <f t="shared" si="113"/>
        <v>#REF!</v>
      </c>
      <c r="S1299" s="13" t="e">
        <f t="shared" si="113"/>
        <v>#REF!</v>
      </c>
      <c r="T1299" s="13" t="e">
        <f t="shared" si="113"/>
        <v>#REF!</v>
      </c>
      <c r="U1299" s="13"/>
      <c r="V1299" s="13"/>
      <c r="W1299" s="13"/>
      <c r="X1299" s="13"/>
      <c r="Y1299" s="13"/>
      <c r="Z1299" s="13"/>
      <c r="AA1299" s="13"/>
      <c r="AB1299" s="13"/>
      <c r="AC1299" s="13"/>
      <c r="AD1299" s="13"/>
      <c r="AE1299" s="13"/>
      <c r="AF1299" s="13"/>
      <c r="AG1299" s="13"/>
      <c r="AH1299" s="13"/>
      <c r="AI1299" s="13"/>
    </row>
    <row r="1300" spans="2:35">
      <c r="B1300" t="s">
        <v>42</v>
      </c>
      <c r="C1300" s="13" t="s">
        <v>89</v>
      </c>
      <c r="K1300" s="13"/>
      <c r="L1300" s="13" t="e">
        <f t="shared" ref="L1300:T1300" si="114">L44-L1241</f>
        <v>#REF!</v>
      </c>
      <c r="M1300" s="13" t="e">
        <f t="shared" si="114"/>
        <v>#REF!</v>
      </c>
      <c r="N1300" s="13" t="e">
        <f t="shared" si="114"/>
        <v>#REF!</v>
      </c>
      <c r="O1300" s="13" t="e">
        <f t="shared" si="114"/>
        <v>#REF!</v>
      </c>
      <c r="P1300" s="13" t="e">
        <f t="shared" si="114"/>
        <v>#REF!</v>
      </c>
      <c r="Q1300" s="13" t="e">
        <f t="shared" si="114"/>
        <v>#REF!</v>
      </c>
      <c r="R1300" s="13" t="e">
        <f t="shared" si="114"/>
        <v>#REF!</v>
      </c>
      <c r="S1300" s="13" t="e">
        <f t="shared" si="114"/>
        <v>#REF!</v>
      </c>
      <c r="T1300" s="13" t="e">
        <f t="shared" si="114"/>
        <v>#REF!</v>
      </c>
      <c r="U1300" s="13"/>
      <c r="V1300" s="13"/>
      <c r="W1300" s="13"/>
      <c r="X1300" s="13"/>
      <c r="Y1300" s="13"/>
      <c r="Z1300" s="13"/>
      <c r="AA1300" s="13"/>
      <c r="AB1300" s="13"/>
      <c r="AC1300" s="13"/>
      <c r="AD1300" s="13"/>
      <c r="AE1300" s="13"/>
      <c r="AF1300" s="13"/>
      <c r="AG1300" s="13"/>
      <c r="AH1300" s="13"/>
      <c r="AI1300" s="13"/>
    </row>
    <row r="1301" spans="2:35">
      <c r="B1301" t="s">
        <v>22</v>
      </c>
      <c r="C1301" s="13" t="s">
        <v>90</v>
      </c>
      <c r="K1301" s="13"/>
      <c r="L1301" s="13" t="e">
        <f t="shared" ref="L1301:T1301" si="115">L45-L1242</f>
        <v>#REF!</v>
      </c>
      <c r="M1301" s="13" t="e">
        <f t="shared" si="115"/>
        <v>#REF!</v>
      </c>
      <c r="N1301" s="13" t="e">
        <f t="shared" si="115"/>
        <v>#REF!</v>
      </c>
      <c r="O1301" s="13" t="e">
        <f t="shared" si="115"/>
        <v>#REF!</v>
      </c>
      <c r="P1301" s="13" t="e">
        <f t="shared" si="115"/>
        <v>#REF!</v>
      </c>
      <c r="Q1301" s="13" t="e">
        <f t="shared" si="115"/>
        <v>#REF!</v>
      </c>
      <c r="R1301" s="13" t="e">
        <f t="shared" si="115"/>
        <v>#REF!</v>
      </c>
      <c r="S1301" s="13" t="e">
        <f t="shared" si="115"/>
        <v>#REF!</v>
      </c>
      <c r="T1301" s="13" t="e">
        <f t="shared" si="115"/>
        <v>#REF!</v>
      </c>
      <c r="U1301" s="13"/>
      <c r="V1301" s="13"/>
      <c r="W1301" s="13"/>
      <c r="X1301" s="13"/>
      <c r="Y1301" s="13"/>
      <c r="Z1301" s="13"/>
      <c r="AA1301" s="13"/>
      <c r="AB1301" s="13"/>
      <c r="AC1301" s="13"/>
      <c r="AD1301" s="13"/>
      <c r="AE1301" s="13"/>
      <c r="AF1301" s="13"/>
      <c r="AG1301" s="13"/>
      <c r="AH1301" s="13"/>
      <c r="AI1301" s="13"/>
    </row>
    <row r="1302" spans="2:35">
      <c r="B1302" t="s">
        <v>40</v>
      </c>
      <c r="C1302" s="13" t="s">
        <v>91</v>
      </c>
      <c r="K1302" s="13"/>
      <c r="L1302" s="13" t="e">
        <f t="shared" ref="L1302:T1302" si="116">L46-L1243</f>
        <v>#REF!</v>
      </c>
      <c r="M1302" s="13" t="e">
        <f t="shared" si="116"/>
        <v>#REF!</v>
      </c>
      <c r="N1302" s="13" t="e">
        <f t="shared" si="116"/>
        <v>#REF!</v>
      </c>
      <c r="O1302" s="13" t="e">
        <f t="shared" si="116"/>
        <v>#REF!</v>
      </c>
      <c r="P1302" s="13" t="e">
        <f t="shared" si="116"/>
        <v>#REF!</v>
      </c>
      <c r="Q1302" s="13" t="e">
        <f t="shared" si="116"/>
        <v>#REF!</v>
      </c>
      <c r="R1302" s="13" t="e">
        <f t="shared" si="116"/>
        <v>#REF!</v>
      </c>
      <c r="S1302" s="13" t="e">
        <f t="shared" si="116"/>
        <v>#REF!</v>
      </c>
      <c r="T1302" s="13" t="e">
        <f t="shared" si="116"/>
        <v>#REF!</v>
      </c>
      <c r="U1302" s="13"/>
      <c r="V1302" s="13"/>
      <c r="W1302" s="13"/>
      <c r="X1302" s="13"/>
      <c r="Y1302" s="13"/>
      <c r="Z1302" s="13"/>
      <c r="AA1302" s="13"/>
      <c r="AB1302" s="13"/>
      <c r="AC1302" s="13"/>
      <c r="AD1302" s="13"/>
      <c r="AE1302" s="13"/>
      <c r="AF1302" s="13"/>
      <c r="AG1302" s="13"/>
      <c r="AH1302" s="13"/>
      <c r="AI1302" s="13"/>
    </row>
    <row r="1303" spans="2:35">
      <c r="B1303" t="s">
        <v>33</v>
      </c>
      <c r="C1303" s="13" t="s">
        <v>94</v>
      </c>
      <c r="K1303" s="13"/>
      <c r="L1303" s="13" t="e">
        <f t="shared" ref="L1303:T1303" si="117">L47-L1244</f>
        <v>#REF!</v>
      </c>
      <c r="M1303" s="13" t="e">
        <f t="shared" si="117"/>
        <v>#REF!</v>
      </c>
      <c r="N1303" s="13" t="e">
        <f t="shared" si="117"/>
        <v>#REF!</v>
      </c>
      <c r="O1303" s="13" t="e">
        <f t="shared" si="117"/>
        <v>#REF!</v>
      </c>
      <c r="P1303" s="13" t="e">
        <f t="shared" si="117"/>
        <v>#REF!</v>
      </c>
      <c r="Q1303" s="13" t="e">
        <f t="shared" si="117"/>
        <v>#REF!</v>
      </c>
      <c r="R1303" s="13" t="e">
        <f t="shared" si="117"/>
        <v>#REF!</v>
      </c>
      <c r="S1303" s="13" t="e">
        <f t="shared" si="117"/>
        <v>#REF!</v>
      </c>
      <c r="T1303" s="13" t="e">
        <f t="shared" si="117"/>
        <v>#REF!</v>
      </c>
      <c r="U1303" s="13"/>
      <c r="V1303" s="13"/>
      <c r="W1303" s="13"/>
      <c r="X1303" s="13"/>
      <c r="Y1303" s="13"/>
      <c r="Z1303" s="13"/>
      <c r="AA1303" s="13"/>
      <c r="AB1303" s="13"/>
      <c r="AC1303" s="13"/>
      <c r="AD1303" s="13"/>
      <c r="AE1303" s="13"/>
      <c r="AF1303" s="13"/>
      <c r="AG1303" s="13"/>
      <c r="AH1303" s="13"/>
      <c r="AI1303" s="13"/>
    </row>
    <row r="1304" spans="2:35">
      <c r="B1304" t="s">
        <v>25</v>
      </c>
      <c r="C1304" s="13" t="s">
        <v>95</v>
      </c>
      <c r="K1304" s="13"/>
      <c r="L1304" s="13" t="e">
        <f t="shared" ref="L1304:T1304" si="118">L48-L1245</f>
        <v>#REF!</v>
      </c>
      <c r="M1304" s="13" t="e">
        <f t="shared" si="118"/>
        <v>#REF!</v>
      </c>
      <c r="N1304" s="13" t="e">
        <f t="shared" si="118"/>
        <v>#REF!</v>
      </c>
      <c r="O1304" s="13" t="e">
        <f t="shared" si="118"/>
        <v>#REF!</v>
      </c>
      <c r="P1304" s="13" t="e">
        <f t="shared" si="118"/>
        <v>#REF!</v>
      </c>
      <c r="Q1304" s="13" t="e">
        <f t="shared" si="118"/>
        <v>#REF!</v>
      </c>
      <c r="R1304" s="13" t="e">
        <f t="shared" si="118"/>
        <v>#REF!</v>
      </c>
      <c r="S1304" s="13" t="e">
        <f t="shared" si="118"/>
        <v>#REF!</v>
      </c>
      <c r="T1304" s="13" t="e">
        <f t="shared" si="118"/>
        <v>#REF!</v>
      </c>
      <c r="U1304" s="13"/>
      <c r="V1304" s="13"/>
      <c r="W1304" s="13"/>
      <c r="X1304" s="13"/>
      <c r="Y1304" s="13"/>
      <c r="Z1304" s="13"/>
      <c r="AA1304" s="13"/>
      <c r="AB1304" s="13"/>
      <c r="AC1304" s="13"/>
      <c r="AD1304" s="13"/>
      <c r="AE1304" s="13"/>
      <c r="AF1304" s="13"/>
      <c r="AG1304" s="13"/>
      <c r="AH1304" s="13"/>
      <c r="AI1304" s="13"/>
    </row>
    <row r="1305" spans="2:35">
      <c r="B1305" t="s">
        <v>42</v>
      </c>
      <c r="C1305" s="13" t="s">
        <v>96</v>
      </c>
      <c r="K1305" s="13"/>
      <c r="L1305" s="13" t="e">
        <f t="shared" ref="L1305:T1305" si="119">L49-L1246</f>
        <v>#REF!</v>
      </c>
      <c r="M1305" s="13" t="e">
        <f t="shared" si="119"/>
        <v>#REF!</v>
      </c>
      <c r="N1305" s="13" t="e">
        <f t="shared" si="119"/>
        <v>#REF!</v>
      </c>
      <c r="O1305" s="13" t="e">
        <f t="shared" si="119"/>
        <v>#REF!</v>
      </c>
      <c r="P1305" s="13" t="e">
        <f t="shared" si="119"/>
        <v>#REF!</v>
      </c>
      <c r="Q1305" s="13" t="e">
        <f t="shared" si="119"/>
        <v>#REF!</v>
      </c>
      <c r="R1305" s="13" t="e">
        <f t="shared" si="119"/>
        <v>#REF!</v>
      </c>
      <c r="S1305" s="13" t="e">
        <f t="shared" si="119"/>
        <v>#REF!</v>
      </c>
      <c r="T1305" s="13" t="e">
        <f t="shared" si="119"/>
        <v>#REF!</v>
      </c>
      <c r="U1305" s="13"/>
      <c r="V1305" s="13"/>
      <c r="W1305" s="13"/>
      <c r="X1305" s="13"/>
      <c r="Y1305" s="13"/>
      <c r="Z1305" s="13"/>
      <c r="AA1305" s="13"/>
      <c r="AB1305" s="13"/>
      <c r="AC1305" s="13"/>
      <c r="AD1305" s="13"/>
      <c r="AE1305" s="13"/>
      <c r="AF1305" s="13"/>
      <c r="AG1305" s="13"/>
      <c r="AH1305" s="13"/>
      <c r="AI1305" s="13"/>
    </row>
    <row r="1306" spans="2:35">
      <c r="B1306" t="s">
        <v>7</v>
      </c>
      <c r="C1306" s="13" t="s">
        <v>97</v>
      </c>
      <c r="K1306" s="13"/>
      <c r="L1306" s="13" t="e">
        <f t="shared" ref="L1306:T1306" si="120">L50-L1247</f>
        <v>#REF!</v>
      </c>
      <c r="M1306" s="13" t="e">
        <f t="shared" si="120"/>
        <v>#REF!</v>
      </c>
      <c r="N1306" s="13" t="e">
        <f t="shared" si="120"/>
        <v>#REF!</v>
      </c>
      <c r="O1306" s="13" t="e">
        <f t="shared" si="120"/>
        <v>#REF!</v>
      </c>
      <c r="P1306" s="13" t="e">
        <f t="shared" si="120"/>
        <v>#REF!</v>
      </c>
      <c r="Q1306" s="13" t="e">
        <f t="shared" si="120"/>
        <v>#REF!</v>
      </c>
      <c r="R1306" s="13" t="e">
        <f t="shared" si="120"/>
        <v>#REF!</v>
      </c>
      <c r="S1306" s="13" t="e">
        <f t="shared" si="120"/>
        <v>#REF!</v>
      </c>
      <c r="T1306" s="13" t="e">
        <f t="shared" si="120"/>
        <v>#REF!</v>
      </c>
      <c r="U1306" s="13"/>
      <c r="V1306" s="13"/>
      <c r="W1306" s="13"/>
      <c r="X1306" s="13"/>
      <c r="Y1306" s="13"/>
      <c r="Z1306" s="13"/>
      <c r="AA1306" s="13"/>
      <c r="AB1306" s="13"/>
      <c r="AC1306" s="13"/>
      <c r="AD1306" s="13"/>
      <c r="AE1306" s="13"/>
      <c r="AF1306" s="13"/>
      <c r="AG1306" s="13"/>
      <c r="AH1306" s="13"/>
      <c r="AI1306" s="13"/>
    </row>
    <row r="1307" spans="2:35">
      <c r="B1307" t="s">
        <v>14</v>
      </c>
      <c r="C1307" s="13" t="s">
        <v>98</v>
      </c>
      <c r="K1307" s="13"/>
      <c r="L1307" s="13" t="e">
        <f>#REF!-L1248</f>
        <v>#REF!</v>
      </c>
      <c r="M1307" s="13" t="e">
        <f>#REF!-M1248</f>
        <v>#REF!</v>
      </c>
      <c r="N1307" s="13" t="e">
        <f>#REF!-N1248</f>
        <v>#REF!</v>
      </c>
      <c r="O1307" s="13" t="e">
        <f>#REF!-O1248</f>
        <v>#REF!</v>
      </c>
      <c r="P1307" s="13" t="e">
        <f>#REF!-P1248</f>
        <v>#REF!</v>
      </c>
      <c r="Q1307" s="13" t="e">
        <f>#REF!-Q1248</f>
        <v>#REF!</v>
      </c>
      <c r="R1307" s="13" t="e">
        <f>#REF!-R1248</f>
        <v>#REF!</v>
      </c>
      <c r="S1307" s="13" t="e">
        <f>#REF!-S1248</f>
        <v>#REF!</v>
      </c>
      <c r="T1307" s="13" t="e">
        <f>#REF!-T1248</f>
        <v>#REF!</v>
      </c>
      <c r="U1307" s="13"/>
      <c r="V1307" s="13"/>
      <c r="W1307" s="13"/>
      <c r="X1307" s="13"/>
      <c r="Y1307" s="13"/>
      <c r="Z1307" s="13"/>
      <c r="AA1307" s="13"/>
      <c r="AB1307" s="13"/>
      <c r="AC1307" s="13"/>
      <c r="AD1307" s="13"/>
      <c r="AE1307" s="13"/>
      <c r="AF1307" s="13"/>
      <c r="AG1307" s="13"/>
      <c r="AH1307" s="13"/>
      <c r="AI1307" s="13"/>
    </row>
    <row r="1308" spans="2:35">
      <c r="B1308" t="s">
        <v>15</v>
      </c>
      <c r="C1308" s="13" t="s">
        <v>99</v>
      </c>
      <c r="K1308" s="13"/>
      <c r="L1308" s="13" t="e">
        <f>#REF!-L1249</f>
        <v>#REF!</v>
      </c>
      <c r="M1308" s="13" t="e">
        <f>#REF!-M1249</f>
        <v>#REF!</v>
      </c>
      <c r="N1308" s="13" t="e">
        <f>#REF!-N1249</f>
        <v>#REF!</v>
      </c>
      <c r="O1308" s="13" t="e">
        <f>#REF!-O1249</f>
        <v>#REF!</v>
      </c>
      <c r="P1308" s="13" t="e">
        <f>#REF!-P1249</f>
        <v>#REF!</v>
      </c>
      <c r="Q1308" s="13" t="e">
        <f>#REF!-Q1249</f>
        <v>#REF!</v>
      </c>
      <c r="R1308" s="13" t="e">
        <f>#REF!-R1249</f>
        <v>#REF!</v>
      </c>
      <c r="S1308" s="13" t="e">
        <f>#REF!-S1249</f>
        <v>#REF!</v>
      </c>
      <c r="T1308" s="13" t="e">
        <f>#REF!-T1249</f>
        <v>#REF!</v>
      </c>
      <c r="U1308" s="13"/>
      <c r="V1308" s="13"/>
      <c r="W1308" s="13"/>
      <c r="X1308" s="13"/>
      <c r="Y1308" s="13"/>
      <c r="Z1308" s="13"/>
      <c r="AA1308" s="13"/>
      <c r="AB1308" s="13"/>
      <c r="AC1308" s="13"/>
      <c r="AD1308" s="13"/>
      <c r="AE1308" s="13"/>
      <c r="AF1308" s="13"/>
      <c r="AG1308" s="13"/>
      <c r="AH1308" s="13"/>
      <c r="AI1308" s="13"/>
    </row>
    <row r="1309" spans="2:35">
      <c r="B1309" t="s">
        <v>38</v>
      </c>
      <c r="C1309" s="13" t="s">
        <v>100</v>
      </c>
      <c r="K1309" s="13"/>
      <c r="L1309" s="13" t="e">
        <f>#REF!-L1250</f>
        <v>#REF!</v>
      </c>
      <c r="M1309" s="13" t="e">
        <f>#REF!-M1250</f>
        <v>#REF!</v>
      </c>
      <c r="N1309" s="13" t="e">
        <f>#REF!-N1250</f>
        <v>#REF!</v>
      </c>
      <c r="O1309" s="13" t="e">
        <f>#REF!-O1250</f>
        <v>#REF!</v>
      </c>
      <c r="P1309" s="13" t="e">
        <f>#REF!-P1250</f>
        <v>#REF!</v>
      </c>
      <c r="Q1309" s="13" t="e">
        <f>#REF!-Q1250</f>
        <v>#REF!</v>
      </c>
      <c r="R1309" s="13" t="e">
        <f>#REF!-R1250</f>
        <v>#REF!</v>
      </c>
      <c r="S1309" s="13" t="e">
        <f>#REF!-S1250</f>
        <v>#REF!</v>
      </c>
      <c r="T1309" s="13" t="e">
        <f>#REF!-T1250</f>
        <v>#REF!</v>
      </c>
      <c r="U1309" s="13"/>
      <c r="V1309" s="13"/>
      <c r="W1309" s="13"/>
      <c r="X1309" s="13"/>
      <c r="Y1309" s="13"/>
      <c r="Z1309" s="13"/>
      <c r="AA1309" s="13"/>
      <c r="AB1309" s="13"/>
      <c r="AC1309" s="13"/>
      <c r="AD1309" s="13"/>
      <c r="AE1309" s="13"/>
      <c r="AF1309" s="13"/>
      <c r="AG1309" s="13"/>
      <c r="AH1309" s="13"/>
      <c r="AI1309" s="13"/>
    </row>
    <row r="1310" spans="2:35">
      <c r="B1310" t="s">
        <v>12</v>
      </c>
      <c r="C1310" s="13" t="s">
        <v>101</v>
      </c>
      <c r="K1310" s="13"/>
      <c r="L1310" s="13" t="e">
        <f>#REF!-L1251</f>
        <v>#REF!</v>
      </c>
      <c r="M1310" s="13" t="e">
        <f>#REF!-M1251</f>
        <v>#REF!</v>
      </c>
      <c r="N1310" s="13" t="e">
        <f>#REF!-N1251</f>
        <v>#REF!</v>
      </c>
      <c r="O1310" s="13" t="e">
        <f>#REF!-O1251</f>
        <v>#REF!</v>
      </c>
      <c r="P1310" s="13" t="e">
        <f>#REF!-P1251</f>
        <v>#REF!</v>
      </c>
      <c r="Q1310" s="13" t="e">
        <f>#REF!-Q1251</f>
        <v>#REF!</v>
      </c>
      <c r="R1310" s="13" t="e">
        <f>#REF!-R1251</f>
        <v>#REF!</v>
      </c>
      <c r="S1310" s="13" t="e">
        <f>#REF!-S1251</f>
        <v>#REF!</v>
      </c>
      <c r="T1310" s="13" t="e">
        <f>#REF!-T1251</f>
        <v>#REF!</v>
      </c>
      <c r="U1310" s="13"/>
      <c r="V1310" s="13"/>
      <c r="W1310" s="13"/>
      <c r="X1310" s="13"/>
      <c r="Y1310" s="13"/>
      <c r="Z1310" s="13"/>
      <c r="AA1310" s="13"/>
      <c r="AB1310" s="13"/>
      <c r="AC1310" s="13"/>
      <c r="AD1310" s="13"/>
      <c r="AE1310" s="13"/>
      <c r="AF1310" s="13"/>
      <c r="AG1310" s="13"/>
      <c r="AH1310" s="13"/>
      <c r="AI1310" s="13"/>
    </row>
    <row r="1311" spans="2:35">
      <c r="B1311" t="s">
        <v>31</v>
      </c>
      <c r="C1311" s="13" t="s">
        <v>102</v>
      </c>
      <c r="K1311" s="13"/>
      <c r="L1311" s="13" t="e">
        <f>#REF!-L1252</f>
        <v>#REF!</v>
      </c>
      <c r="M1311" s="13" t="e">
        <f>#REF!-M1252</f>
        <v>#REF!</v>
      </c>
      <c r="N1311" s="13" t="e">
        <f>#REF!-N1252</f>
        <v>#REF!</v>
      </c>
      <c r="O1311" s="13" t="e">
        <f>#REF!-O1252</f>
        <v>#REF!</v>
      </c>
      <c r="P1311" s="13" t="e">
        <f>#REF!-P1252</f>
        <v>#REF!</v>
      </c>
      <c r="Q1311" s="13" t="e">
        <f>#REF!-Q1252</f>
        <v>#REF!</v>
      </c>
      <c r="R1311" s="13" t="e">
        <f>#REF!-R1252</f>
        <v>#REF!</v>
      </c>
      <c r="S1311" s="13" t="e">
        <f>#REF!-S1252</f>
        <v>#REF!</v>
      </c>
      <c r="T1311" s="13" t="e">
        <f>#REF!-T1252</f>
        <v>#REF!</v>
      </c>
      <c r="U1311" s="13"/>
      <c r="V1311" s="13"/>
      <c r="W1311" s="13"/>
      <c r="X1311" s="13"/>
      <c r="Y1311" s="13"/>
      <c r="Z1311" s="13"/>
      <c r="AA1311" s="13"/>
      <c r="AB1311" s="13"/>
      <c r="AC1311" s="13"/>
      <c r="AD1311" s="13"/>
      <c r="AE1311" s="13"/>
      <c r="AF1311" s="13"/>
      <c r="AG1311" s="13"/>
      <c r="AH1311" s="13"/>
      <c r="AI1311" s="13"/>
    </row>
    <row r="1312" spans="2:35">
      <c r="B1312" t="s">
        <v>27</v>
      </c>
      <c r="C1312" s="13" t="s">
        <v>103</v>
      </c>
      <c r="K1312" s="13"/>
      <c r="L1312" s="13" t="e">
        <f>#REF!-L1253</f>
        <v>#REF!</v>
      </c>
      <c r="M1312" s="13" t="e">
        <f>#REF!-M1253</f>
        <v>#REF!</v>
      </c>
      <c r="N1312" s="13" t="e">
        <f>#REF!-N1253</f>
        <v>#REF!</v>
      </c>
      <c r="O1312" s="13" t="e">
        <f>#REF!-O1253</f>
        <v>#REF!</v>
      </c>
      <c r="P1312" s="13" t="e">
        <f>#REF!-P1253</f>
        <v>#REF!</v>
      </c>
      <c r="Q1312" s="13" t="e">
        <f>#REF!-Q1253</f>
        <v>#REF!</v>
      </c>
      <c r="R1312" s="13" t="e">
        <f>#REF!-R1253</f>
        <v>#REF!</v>
      </c>
      <c r="S1312" s="13" t="e">
        <f>#REF!-S1253</f>
        <v>#REF!</v>
      </c>
      <c r="T1312" s="13" t="e">
        <f>#REF!-T1253</f>
        <v>#REF!</v>
      </c>
      <c r="U1312" s="13"/>
      <c r="V1312" s="13"/>
      <c r="W1312" s="13"/>
      <c r="X1312" s="13"/>
      <c r="Y1312" s="13"/>
      <c r="Z1312" s="13"/>
      <c r="AA1312" s="13"/>
      <c r="AB1312" s="13"/>
      <c r="AC1312" s="13"/>
      <c r="AD1312" s="13"/>
      <c r="AE1312" s="13"/>
      <c r="AF1312" s="13"/>
      <c r="AG1312" s="13"/>
      <c r="AH1312" s="13"/>
      <c r="AI1312" s="13"/>
    </row>
    <row r="1313" spans="2:35">
      <c r="B1313" t="s">
        <v>29</v>
      </c>
      <c r="C1313" s="13" t="s">
        <v>104</v>
      </c>
      <c r="K1313" s="13"/>
      <c r="L1313" s="13" t="e">
        <f>#REF!-L1254</f>
        <v>#REF!</v>
      </c>
      <c r="M1313" s="13" t="e">
        <f>#REF!-M1254</f>
        <v>#REF!</v>
      </c>
      <c r="N1313" s="13" t="e">
        <f>#REF!-N1254</f>
        <v>#REF!</v>
      </c>
      <c r="O1313" s="13" t="e">
        <f>#REF!-O1254</f>
        <v>#REF!</v>
      </c>
      <c r="P1313" s="13" t="e">
        <f>#REF!-P1254</f>
        <v>#REF!</v>
      </c>
      <c r="Q1313" s="13" t="e">
        <f>#REF!-Q1254</f>
        <v>#REF!</v>
      </c>
      <c r="R1313" s="13" t="e">
        <f>#REF!-R1254</f>
        <v>#REF!</v>
      </c>
      <c r="S1313" s="13" t="e">
        <f>#REF!-S1254</f>
        <v>#REF!</v>
      </c>
      <c r="T1313" s="13" t="e">
        <f>#REF!-T1254</f>
        <v>#REF!</v>
      </c>
      <c r="U1313" s="13"/>
      <c r="V1313" s="13"/>
      <c r="W1313" s="13"/>
      <c r="X1313" s="13"/>
      <c r="Y1313" s="13"/>
      <c r="Z1313" s="13"/>
      <c r="AA1313" s="13"/>
      <c r="AB1313" s="13"/>
      <c r="AC1313" s="13"/>
      <c r="AD1313" s="13"/>
      <c r="AE1313" s="13"/>
      <c r="AF1313" s="13"/>
      <c r="AG1313" s="13"/>
      <c r="AH1313" s="13"/>
      <c r="AI1313" s="13"/>
    </row>
    <row r="1314" spans="2:35">
      <c r="B1314" t="s">
        <v>35</v>
      </c>
      <c r="C1314" s="13" t="s">
        <v>105</v>
      </c>
      <c r="K1314" s="13"/>
      <c r="L1314" s="13" t="e">
        <f>#REF!-L1255</f>
        <v>#REF!</v>
      </c>
      <c r="M1314" s="13" t="e">
        <f>#REF!-M1255</f>
        <v>#REF!</v>
      </c>
      <c r="N1314" s="13" t="e">
        <f>#REF!-N1255</f>
        <v>#REF!</v>
      </c>
      <c r="O1314" s="13" t="e">
        <f>#REF!-O1255</f>
        <v>#REF!</v>
      </c>
      <c r="P1314" s="13" t="e">
        <f>#REF!-P1255</f>
        <v>#REF!</v>
      </c>
      <c r="Q1314" s="13" t="e">
        <f>#REF!-Q1255</f>
        <v>#REF!</v>
      </c>
      <c r="R1314" s="13" t="e">
        <f>#REF!-R1255</f>
        <v>#REF!</v>
      </c>
      <c r="S1314" s="13" t="e">
        <f>#REF!-S1255</f>
        <v>#REF!</v>
      </c>
      <c r="T1314" s="13" t="e">
        <f>#REF!-T1255</f>
        <v>#REF!</v>
      </c>
      <c r="U1314" s="13"/>
      <c r="V1314" s="13"/>
      <c r="W1314" s="13"/>
      <c r="X1314" s="13"/>
      <c r="Y1314" s="13"/>
      <c r="Z1314" s="13"/>
      <c r="AA1314" s="13"/>
      <c r="AB1314" s="13"/>
      <c r="AC1314" s="13"/>
      <c r="AD1314" s="13"/>
      <c r="AE1314" s="13"/>
      <c r="AF1314" s="13"/>
      <c r="AG1314" s="13"/>
      <c r="AH1314" s="13"/>
      <c r="AI1314" s="13"/>
    </row>
    <row r="1315" spans="2:35" ht="13.5" thickBot="1">
      <c r="B1315" s="49"/>
      <c r="C1315" s="19"/>
      <c r="D1315" s="49"/>
      <c r="E1315" s="49"/>
      <c r="F1315" s="49"/>
      <c r="G1315" s="780"/>
      <c r="H1315" s="797"/>
      <c r="I1315" s="49"/>
      <c r="J1315" s="49"/>
      <c r="K1315" s="19"/>
      <c r="L1315" s="19" t="e">
        <f>SUM(L1260:L1314)</f>
        <v>#REF!</v>
      </c>
      <c r="M1315" s="19" t="e">
        <f t="shared" ref="M1315:T1315" si="121">SUM(M1260:M1314)</f>
        <v>#REF!</v>
      </c>
      <c r="N1315" s="19" t="e">
        <f t="shared" si="121"/>
        <v>#REF!</v>
      </c>
      <c r="O1315" s="19" t="e">
        <f t="shared" si="121"/>
        <v>#REF!</v>
      </c>
      <c r="P1315" s="19" t="e">
        <f t="shared" si="121"/>
        <v>#REF!</v>
      </c>
      <c r="Q1315" s="19" t="e">
        <f t="shared" si="121"/>
        <v>#REF!</v>
      </c>
      <c r="R1315" s="19" t="e">
        <f t="shared" si="121"/>
        <v>#REF!</v>
      </c>
      <c r="S1315" s="19" t="e">
        <f t="shared" si="121"/>
        <v>#REF!</v>
      </c>
      <c r="T1315" s="19" t="e">
        <f t="shared" si="121"/>
        <v>#REF!</v>
      </c>
      <c r="U1315" s="90"/>
      <c r="V1315" s="90"/>
      <c r="W1315" s="90"/>
      <c r="X1315" s="90"/>
      <c r="Y1315" s="90"/>
      <c r="Z1315" s="90"/>
      <c r="AA1315" s="90"/>
      <c r="AB1315" s="90"/>
      <c r="AC1315" s="90"/>
      <c r="AD1315" s="90"/>
      <c r="AE1315" s="90"/>
      <c r="AF1315" s="90"/>
      <c r="AG1315" s="90"/>
      <c r="AH1315" s="90"/>
      <c r="AI1315" s="90"/>
    </row>
    <row r="1316" spans="2:35" ht="13.5" thickTop="1">
      <c r="K1316" s="13"/>
      <c r="L1316" s="13"/>
      <c r="M1316" s="13"/>
      <c r="N1316" s="13"/>
      <c r="O1316" s="13"/>
      <c r="P1316" s="13"/>
      <c r="Q1316" s="13"/>
    </row>
    <row r="1317" spans="2:35">
      <c r="K1317" s="13"/>
      <c r="L1317" s="13" t="e">
        <f>L1315+L1256</f>
        <v>#REF!</v>
      </c>
      <c r="M1317" s="13" t="e">
        <f t="shared" ref="M1317:T1317" si="122">M1315+M1256</f>
        <v>#REF!</v>
      </c>
      <c r="N1317" s="13" t="e">
        <f t="shared" si="122"/>
        <v>#REF!</v>
      </c>
      <c r="O1317" s="13" t="e">
        <f t="shared" si="122"/>
        <v>#REF!</v>
      </c>
      <c r="P1317" s="13" t="e">
        <f t="shared" si="122"/>
        <v>#REF!</v>
      </c>
      <c r="Q1317" s="13" t="e">
        <f t="shared" si="122"/>
        <v>#REF!</v>
      </c>
      <c r="R1317" s="13" t="e">
        <f t="shared" si="122"/>
        <v>#REF!</v>
      </c>
      <c r="S1317" s="13" t="e">
        <f t="shared" si="122"/>
        <v>#REF!</v>
      </c>
      <c r="T1317" s="13" t="e">
        <f t="shared" si="122"/>
        <v>#REF!</v>
      </c>
      <c r="U1317" s="13"/>
      <c r="V1317" s="13"/>
      <c r="W1317" s="13"/>
      <c r="X1317" s="13"/>
      <c r="Y1317" s="13"/>
      <c r="Z1317" s="13"/>
      <c r="AA1317" s="13"/>
      <c r="AB1317" s="13"/>
      <c r="AC1317" s="13"/>
      <c r="AD1317" s="13"/>
      <c r="AE1317" s="13"/>
      <c r="AF1317" s="13"/>
      <c r="AG1317" s="13"/>
      <c r="AH1317" s="13"/>
      <c r="AI1317" s="13"/>
    </row>
    <row r="1318" spans="2:35">
      <c r="K1318" s="13"/>
      <c r="L1318" s="13">
        <f>L62</f>
        <v>64500916.289999999</v>
      </c>
      <c r="M1318" s="13">
        <f t="shared" ref="M1318:T1318" si="123">M62</f>
        <v>70276896.850000054</v>
      </c>
      <c r="N1318" s="13">
        <f t="shared" si="123"/>
        <v>36782345.490000024</v>
      </c>
      <c r="O1318" s="13">
        <f t="shared" si="123"/>
        <v>61676533.870000012</v>
      </c>
      <c r="P1318" s="13">
        <f t="shared" si="123"/>
        <v>263979170.2899999</v>
      </c>
      <c r="Q1318" s="13">
        <f t="shared" si="123"/>
        <v>179711425.32999992</v>
      </c>
      <c r="R1318" s="13">
        <f t="shared" si="123"/>
        <v>41192572.909999959</v>
      </c>
      <c r="S1318" s="13">
        <f t="shared" si="123"/>
        <v>32265383.549999971</v>
      </c>
      <c r="T1318" s="13">
        <f t="shared" si="123"/>
        <v>125081322.88000007</v>
      </c>
      <c r="U1318" s="13"/>
      <c r="V1318" s="13"/>
      <c r="W1318" s="13"/>
      <c r="X1318" s="13"/>
      <c r="Y1318" s="13"/>
      <c r="Z1318" s="13"/>
      <c r="AA1318" s="13"/>
      <c r="AB1318" s="13"/>
      <c r="AC1318" s="13"/>
      <c r="AD1318" s="13"/>
      <c r="AE1318" s="13"/>
      <c r="AF1318" s="13"/>
      <c r="AG1318" s="13"/>
      <c r="AH1318" s="13"/>
      <c r="AI1318" s="13"/>
    </row>
    <row r="1319" spans="2:35">
      <c r="K1319" s="13"/>
      <c r="L1319" s="52" t="e">
        <f>L1317-L1318</f>
        <v>#REF!</v>
      </c>
      <c r="M1319" s="52" t="e">
        <f t="shared" ref="M1319:T1319" si="124">M1317-M1318</f>
        <v>#REF!</v>
      </c>
      <c r="N1319" s="52" t="e">
        <f t="shared" si="124"/>
        <v>#REF!</v>
      </c>
      <c r="O1319" s="52" t="e">
        <f t="shared" si="124"/>
        <v>#REF!</v>
      </c>
      <c r="P1319" s="52" t="e">
        <f t="shared" si="124"/>
        <v>#REF!</v>
      </c>
      <c r="Q1319" s="52" t="e">
        <f t="shared" si="124"/>
        <v>#REF!</v>
      </c>
      <c r="R1319" s="52" t="e">
        <f t="shared" si="124"/>
        <v>#REF!</v>
      </c>
      <c r="S1319" s="52" t="e">
        <f t="shared" si="124"/>
        <v>#REF!</v>
      </c>
      <c r="T1319" s="52" t="e">
        <f t="shared" si="124"/>
        <v>#REF!</v>
      </c>
      <c r="U1319" s="52"/>
      <c r="V1319" s="52"/>
      <c r="W1319" s="52"/>
      <c r="X1319" s="52"/>
      <c r="Y1319" s="52"/>
      <c r="Z1319" s="52"/>
      <c r="AA1319" s="52"/>
      <c r="AB1319" s="52"/>
      <c r="AC1319" s="52"/>
      <c r="AD1319" s="52"/>
      <c r="AE1319" s="52"/>
      <c r="AF1319" s="52"/>
      <c r="AG1319" s="52"/>
      <c r="AH1319" s="52"/>
      <c r="AI1319" s="52"/>
    </row>
    <row r="1320" spans="2:35">
      <c r="K1320" s="13"/>
      <c r="L1320" s="13"/>
      <c r="M1320" s="13"/>
      <c r="N1320" s="13"/>
      <c r="O1320" s="13"/>
      <c r="P1320" s="13"/>
      <c r="Q1320" s="13"/>
    </row>
    <row r="1321" spans="2:35">
      <c r="K1321" s="13"/>
      <c r="L1321" s="13"/>
      <c r="M1321" s="13"/>
      <c r="N1321" s="13"/>
      <c r="O1321" s="13"/>
      <c r="P1321" s="13"/>
      <c r="Q1321" s="13"/>
    </row>
    <row r="1322" spans="2:35">
      <c r="K1322" s="13"/>
      <c r="L1322" s="13"/>
      <c r="M1322" s="13"/>
      <c r="N1322" s="13"/>
      <c r="O1322" s="13"/>
      <c r="P1322" s="13"/>
      <c r="Q1322" s="13"/>
    </row>
    <row r="1323" spans="2:35">
      <c r="K1323" s="13"/>
      <c r="L1323" s="13"/>
      <c r="M1323" s="13"/>
      <c r="N1323" s="13"/>
      <c r="O1323" s="13"/>
      <c r="P1323" s="13"/>
      <c r="Q1323" s="13"/>
    </row>
    <row r="1324" spans="2:35">
      <c r="K1324" s="13"/>
      <c r="L1324" s="13"/>
      <c r="M1324" s="13"/>
      <c r="N1324" s="13"/>
      <c r="O1324" s="13"/>
      <c r="P1324" s="13"/>
      <c r="Q1324" s="13"/>
    </row>
    <row r="1325" spans="2:35">
      <c r="K1325" s="13"/>
      <c r="L1325" s="13"/>
      <c r="M1325" s="13"/>
      <c r="N1325" s="13"/>
      <c r="O1325" s="13"/>
      <c r="P1325" s="13"/>
      <c r="Q1325" s="13"/>
    </row>
    <row r="1326" spans="2:35">
      <c r="K1326" s="13"/>
      <c r="L1326" s="13"/>
      <c r="M1326" s="13"/>
      <c r="N1326" s="13"/>
      <c r="O1326" s="13"/>
      <c r="P1326" s="13"/>
      <c r="Q1326" s="13"/>
    </row>
    <row r="1327" spans="2:35">
      <c r="K1327" s="13"/>
      <c r="L1327" s="13"/>
      <c r="M1327" s="13"/>
      <c r="N1327" s="13"/>
      <c r="O1327" s="13"/>
      <c r="P1327" s="13"/>
      <c r="Q1327" s="13"/>
    </row>
    <row r="1328" spans="2:35">
      <c r="K1328" s="13"/>
      <c r="L1328" s="13"/>
      <c r="M1328" s="13"/>
      <c r="N1328" s="13"/>
      <c r="O1328" s="13"/>
      <c r="P1328" s="13"/>
      <c r="Q1328" s="13"/>
    </row>
    <row r="1329" spans="11:17">
      <c r="K1329" s="13"/>
      <c r="L1329" s="13"/>
      <c r="M1329" s="13"/>
      <c r="N1329" s="13"/>
      <c r="O1329" s="13"/>
      <c r="P1329" s="13"/>
      <c r="Q1329" s="13"/>
    </row>
    <row r="1330" spans="11:17">
      <c r="K1330" s="13"/>
      <c r="L1330" s="13"/>
      <c r="M1330" s="13"/>
      <c r="N1330" s="13"/>
      <c r="O1330" s="13"/>
      <c r="P1330" s="13"/>
      <c r="Q1330" s="13"/>
    </row>
    <row r="1331" spans="11:17">
      <c r="K1331" s="13"/>
      <c r="L1331" s="13"/>
      <c r="M1331" s="13"/>
      <c r="N1331" s="13"/>
      <c r="O1331" s="13"/>
      <c r="P1331" s="13"/>
      <c r="Q1331" s="13"/>
    </row>
    <row r="1332" spans="11:17">
      <c r="K1332" s="13"/>
      <c r="L1332" s="13"/>
      <c r="M1332" s="13"/>
      <c r="N1332" s="13"/>
      <c r="O1332" s="13"/>
      <c r="P1332" s="13"/>
      <c r="Q1332" s="13"/>
    </row>
    <row r="1333" spans="11:17">
      <c r="K1333" s="13"/>
      <c r="L1333" s="13"/>
      <c r="M1333" s="13"/>
      <c r="N1333" s="13"/>
      <c r="O1333" s="13"/>
      <c r="P1333" s="13"/>
      <c r="Q1333" s="13"/>
    </row>
    <row r="1334" spans="11:17">
      <c r="K1334" s="13"/>
      <c r="L1334" s="13"/>
      <c r="M1334" s="13"/>
      <c r="N1334" s="13"/>
      <c r="O1334" s="13"/>
      <c r="P1334" s="13"/>
      <c r="Q1334" s="13"/>
    </row>
    <row r="1335" spans="11:17">
      <c r="K1335" s="13"/>
      <c r="L1335" s="13"/>
      <c r="M1335" s="13"/>
      <c r="N1335" s="13"/>
      <c r="O1335" s="13"/>
      <c r="P1335" s="13"/>
      <c r="Q1335" s="13"/>
    </row>
    <row r="1336" spans="11:17">
      <c r="K1336" s="13"/>
      <c r="L1336" s="13"/>
      <c r="M1336" s="13"/>
      <c r="N1336" s="13"/>
      <c r="O1336" s="13"/>
      <c r="P1336" s="13"/>
      <c r="Q1336" s="13"/>
    </row>
    <row r="1337" spans="11:17">
      <c r="K1337" s="13"/>
      <c r="L1337" s="13"/>
      <c r="M1337" s="13"/>
      <c r="N1337" s="13"/>
      <c r="O1337" s="13"/>
      <c r="P1337" s="13"/>
      <c r="Q1337" s="13"/>
    </row>
    <row r="1338" spans="11:17">
      <c r="K1338" s="13"/>
      <c r="L1338" s="13"/>
      <c r="M1338" s="13"/>
      <c r="N1338" s="13"/>
      <c r="O1338" s="13"/>
      <c r="P1338" s="13"/>
      <c r="Q1338" s="13"/>
    </row>
    <row r="1339" spans="11:17">
      <c r="K1339" s="13"/>
      <c r="L1339" s="13"/>
      <c r="M1339" s="13"/>
      <c r="N1339" s="13"/>
      <c r="O1339" s="13"/>
      <c r="P1339" s="13"/>
      <c r="Q1339" s="13"/>
    </row>
    <row r="1340" spans="11:17">
      <c r="K1340" s="13"/>
      <c r="L1340" s="13"/>
      <c r="M1340" s="13"/>
      <c r="N1340" s="13"/>
      <c r="O1340" s="13"/>
      <c r="P1340" s="13"/>
      <c r="Q1340" s="13"/>
    </row>
    <row r="1341" spans="11:17">
      <c r="K1341" s="13"/>
      <c r="L1341" s="13"/>
      <c r="M1341" s="13"/>
      <c r="N1341" s="13"/>
      <c r="O1341" s="13"/>
      <c r="P1341" s="13"/>
      <c r="Q1341" s="13"/>
    </row>
    <row r="1342" spans="11:17">
      <c r="K1342" s="13"/>
      <c r="L1342" s="13"/>
      <c r="M1342" s="13"/>
      <c r="N1342" s="13"/>
      <c r="O1342" s="13"/>
      <c r="P1342" s="13"/>
      <c r="Q1342" s="13"/>
    </row>
    <row r="1343" spans="11:17">
      <c r="K1343" s="13"/>
      <c r="L1343" s="13"/>
      <c r="M1343" s="13"/>
      <c r="N1343" s="13"/>
      <c r="O1343" s="13"/>
      <c r="P1343" s="13"/>
      <c r="Q1343" s="13"/>
    </row>
    <row r="1344" spans="11:17">
      <c r="K1344" s="13"/>
      <c r="L1344" s="13"/>
      <c r="M1344" s="13"/>
      <c r="N1344" s="13"/>
      <c r="O1344" s="13"/>
      <c r="P1344" s="13"/>
      <c r="Q1344" s="13"/>
    </row>
    <row r="1345" spans="11:17">
      <c r="K1345" s="13"/>
      <c r="L1345" s="13"/>
      <c r="M1345" s="13"/>
      <c r="N1345" s="13"/>
      <c r="O1345" s="13"/>
      <c r="P1345" s="13"/>
      <c r="Q1345" s="13"/>
    </row>
    <row r="1346" spans="11:17">
      <c r="K1346" s="13"/>
      <c r="L1346" s="13"/>
      <c r="M1346" s="13"/>
      <c r="N1346" s="13"/>
      <c r="O1346" s="13"/>
      <c r="P1346" s="13"/>
      <c r="Q1346" s="13"/>
    </row>
    <row r="1347" spans="11:17">
      <c r="K1347" s="13"/>
      <c r="L1347" s="13"/>
      <c r="M1347" s="13"/>
      <c r="N1347" s="13"/>
      <c r="O1347" s="13"/>
      <c r="P1347" s="13"/>
      <c r="Q1347" s="13"/>
    </row>
    <row r="1348" spans="11:17">
      <c r="K1348" s="13"/>
      <c r="L1348" s="13"/>
      <c r="M1348" s="13"/>
      <c r="N1348" s="13"/>
      <c r="O1348" s="13"/>
      <c r="P1348" s="13"/>
      <c r="Q1348" s="13"/>
    </row>
    <row r="1349" spans="11:17">
      <c r="K1349" s="13"/>
      <c r="L1349" s="13"/>
      <c r="M1349" s="13"/>
      <c r="N1349" s="13"/>
      <c r="O1349" s="13"/>
      <c r="P1349" s="13"/>
      <c r="Q1349" s="13"/>
    </row>
    <row r="1350" spans="11:17">
      <c r="K1350" s="13"/>
      <c r="L1350" s="13"/>
      <c r="M1350" s="13"/>
      <c r="N1350" s="13"/>
      <c r="O1350" s="13"/>
      <c r="P1350" s="13"/>
      <c r="Q1350" s="13"/>
    </row>
    <row r="1351" spans="11:17">
      <c r="K1351" s="13"/>
      <c r="L1351" s="13"/>
      <c r="M1351" s="13"/>
      <c r="N1351" s="13"/>
      <c r="O1351" s="13"/>
      <c r="P1351" s="13"/>
      <c r="Q1351" s="13"/>
    </row>
    <row r="1352" spans="11:17">
      <c r="K1352" s="13"/>
      <c r="L1352" s="13"/>
      <c r="M1352" s="13"/>
      <c r="N1352" s="13"/>
      <c r="O1352" s="13"/>
      <c r="P1352" s="13"/>
      <c r="Q1352" s="13"/>
    </row>
    <row r="1353" spans="11:17">
      <c r="K1353" s="13"/>
      <c r="L1353" s="13"/>
      <c r="M1353" s="13"/>
      <c r="N1353" s="13"/>
      <c r="O1353" s="13"/>
      <c r="P1353" s="13"/>
      <c r="Q1353" s="13"/>
    </row>
    <row r="1354" spans="11:17">
      <c r="K1354" s="13"/>
      <c r="L1354" s="13"/>
      <c r="M1354" s="13"/>
      <c r="N1354" s="13"/>
      <c r="O1354" s="13"/>
      <c r="P1354" s="13"/>
      <c r="Q1354" s="13"/>
    </row>
    <row r="1355" spans="11:17">
      <c r="K1355" s="13"/>
      <c r="L1355" s="13"/>
      <c r="M1355" s="13"/>
      <c r="N1355" s="13"/>
      <c r="O1355" s="13"/>
      <c r="P1355" s="13"/>
      <c r="Q1355" s="13"/>
    </row>
    <row r="1356" spans="11:17">
      <c r="K1356" s="13"/>
      <c r="L1356" s="13"/>
      <c r="M1356" s="13"/>
      <c r="N1356" s="13"/>
      <c r="O1356" s="13"/>
      <c r="P1356" s="13"/>
      <c r="Q1356" s="13"/>
    </row>
    <row r="1357" spans="11:17">
      <c r="K1357" s="13"/>
      <c r="L1357" s="13"/>
      <c r="M1357" s="13"/>
      <c r="N1357" s="13"/>
      <c r="O1357" s="13"/>
      <c r="P1357" s="13"/>
      <c r="Q1357" s="13"/>
    </row>
    <row r="1358" spans="11:17">
      <c r="K1358" s="13"/>
      <c r="L1358" s="13"/>
      <c r="M1358" s="13"/>
      <c r="N1358" s="13"/>
      <c r="O1358" s="13"/>
      <c r="P1358" s="13"/>
      <c r="Q1358" s="13"/>
    </row>
    <row r="1359" spans="11:17">
      <c r="K1359" s="13"/>
      <c r="L1359" s="13"/>
      <c r="M1359" s="13"/>
      <c r="N1359" s="13"/>
      <c r="O1359" s="13"/>
      <c r="P1359" s="13"/>
      <c r="Q1359" s="13"/>
    </row>
    <row r="1360" spans="11:17">
      <c r="K1360" s="13"/>
      <c r="L1360" s="13"/>
      <c r="M1360" s="13"/>
      <c r="N1360" s="13"/>
      <c r="O1360" s="13"/>
      <c r="P1360" s="13"/>
      <c r="Q1360" s="13"/>
    </row>
    <row r="1361" spans="11:17">
      <c r="K1361" s="13"/>
      <c r="L1361" s="13"/>
      <c r="M1361" s="13"/>
      <c r="N1361" s="13"/>
      <c r="O1361" s="13"/>
      <c r="P1361" s="13"/>
      <c r="Q1361" s="13"/>
    </row>
    <row r="1362" spans="11:17">
      <c r="K1362" s="13"/>
      <c r="L1362" s="13"/>
      <c r="M1362" s="13"/>
      <c r="N1362" s="13"/>
      <c r="O1362" s="13"/>
      <c r="P1362" s="13"/>
      <c r="Q1362" s="13"/>
    </row>
    <row r="1363" spans="11:17">
      <c r="K1363" s="13"/>
      <c r="L1363" s="13"/>
      <c r="M1363" s="13"/>
      <c r="N1363" s="13"/>
      <c r="O1363" s="13"/>
      <c r="P1363" s="13"/>
      <c r="Q1363" s="13"/>
    </row>
    <row r="1364" spans="11:17">
      <c r="K1364" s="13"/>
      <c r="L1364" s="13"/>
      <c r="M1364" s="13"/>
      <c r="N1364" s="13"/>
      <c r="O1364" s="13"/>
      <c r="P1364" s="13"/>
      <c r="Q1364" s="13"/>
    </row>
    <row r="1365" spans="11:17">
      <c r="K1365" s="13"/>
      <c r="L1365" s="13"/>
      <c r="M1365" s="13"/>
      <c r="N1365" s="13"/>
      <c r="O1365" s="13"/>
      <c r="P1365" s="13"/>
      <c r="Q1365" s="13"/>
    </row>
    <row r="1366" spans="11:17">
      <c r="K1366" s="13"/>
      <c r="L1366" s="13"/>
      <c r="M1366" s="13"/>
      <c r="N1366" s="13"/>
      <c r="O1366" s="13"/>
      <c r="P1366" s="13"/>
      <c r="Q1366" s="13"/>
    </row>
    <row r="1367" spans="11:17">
      <c r="K1367" s="13"/>
      <c r="L1367" s="13"/>
      <c r="M1367" s="13"/>
      <c r="N1367" s="13"/>
      <c r="O1367" s="13"/>
      <c r="P1367" s="13"/>
      <c r="Q1367" s="13"/>
    </row>
    <row r="1368" spans="11:17">
      <c r="K1368" s="13"/>
      <c r="L1368" s="13"/>
      <c r="M1368" s="13"/>
      <c r="N1368" s="13"/>
      <c r="O1368" s="13"/>
      <c r="P1368" s="13"/>
      <c r="Q1368" s="13"/>
    </row>
    <row r="1369" spans="11:17">
      <c r="K1369" s="13"/>
      <c r="L1369" s="13"/>
      <c r="M1369" s="13"/>
      <c r="N1369" s="13"/>
      <c r="O1369" s="13"/>
      <c r="P1369" s="13"/>
      <c r="Q1369" s="13"/>
    </row>
    <row r="1370" spans="11:17">
      <c r="K1370" s="13"/>
      <c r="L1370" s="13"/>
      <c r="M1370" s="13"/>
      <c r="N1370" s="13"/>
      <c r="O1370" s="13"/>
      <c r="P1370" s="13"/>
      <c r="Q1370" s="13"/>
    </row>
    <row r="1371" spans="11:17">
      <c r="K1371" s="13"/>
      <c r="L1371" s="13"/>
      <c r="M1371" s="13"/>
      <c r="N1371" s="13"/>
      <c r="O1371" s="13"/>
      <c r="P1371" s="13"/>
      <c r="Q1371" s="13"/>
    </row>
    <row r="1372" spans="11:17">
      <c r="K1372" s="13"/>
      <c r="L1372" s="13"/>
      <c r="M1372" s="13"/>
      <c r="N1372" s="13"/>
      <c r="O1372" s="13"/>
      <c r="P1372" s="13"/>
      <c r="Q1372" s="13"/>
    </row>
    <row r="1373" spans="11:17">
      <c r="K1373" s="13"/>
      <c r="L1373" s="13"/>
      <c r="M1373" s="13"/>
      <c r="N1373" s="13"/>
      <c r="O1373" s="13"/>
      <c r="P1373" s="13"/>
      <c r="Q1373" s="13"/>
    </row>
    <row r="1374" spans="11:17">
      <c r="K1374" s="13"/>
      <c r="L1374" s="13"/>
      <c r="M1374" s="13"/>
      <c r="N1374" s="13"/>
      <c r="O1374" s="13"/>
      <c r="P1374" s="13"/>
      <c r="Q1374" s="13"/>
    </row>
    <row r="1375" spans="11:17">
      <c r="K1375" s="13"/>
      <c r="L1375" s="13"/>
      <c r="M1375" s="13"/>
      <c r="N1375" s="13"/>
      <c r="O1375" s="13"/>
      <c r="P1375" s="13"/>
      <c r="Q1375" s="13"/>
    </row>
    <row r="1376" spans="11:17">
      <c r="K1376" s="13"/>
      <c r="L1376" s="13"/>
      <c r="M1376" s="13"/>
      <c r="N1376" s="13"/>
      <c r="O1376" s="13"/>
      <c r="P1376" s="13"/>
      <c r="Q1376" s="13"/>
    </row>
    <row r="1377" spans="11:17">
      <c r="K1377" s="13"/>
      <c r="L1377" s="13"/>
      <c r="M1377" s="13"/>
      <c r="N1377" s="13"/>
      <c r="O1377" s="13"/>
      <c r="P1377" s="13"/>
      <c r="Q1377" s="13"/>
    </row>
    <row r="1378" spans="11:17">
      <c r="K1378" s="13"/>
      <c r="L1378" s="13"/>
      <c r="M1378" s="13"/>
      <c r="N1378" s="13"/>
      <c r="O1378" s="13"/>
      <c r="P1378" s="13"/>
      <c r="Q1378" s="13"/>
    </row>
    <row r="1379" spans="11:17">
      <c r="K1379" s="13"/>
      <c r="L1379" s="13"/>
      <c r="M1379" s="13"/>
      <c r="N1379" s="13"/>
      <c r="O1379" s="13"/>
      <c r="P1379" s="13"/>
      <c r="Q1379" s="13"/>
    </row>
    <row r="1380" spans="11:17">
      <c r="K1380" s="13"/>
      <c r="L1380" s="13"/>
      <c r="M1380" s="13"/>
      <c r="N1380" s="13"/>
      <c r="O1380" s="13"/>
      <c r="P1380" s="13"/>
      <c r="Q1380" s="13"/>
    </row>
    <row r="1381" spans="11:17">
      <c r="K1381" s="13"/>
      <c r="L1381" s="13"/>
      <c r="M1381" s="13"/>
      <c r="N1381" s="13"/>
      <c r="O1381" s="13"/>
      <c r="P1381" s="13"/>
      <c r="Q1381" s="13"/>
    </row>
    <row r="1382" spans="11:17">
      <c r="K1382" s="13"/>
      <c r="L1382" s="13"/>
      <c r="M1382" s="13"/>
      <c r="N1382" s="13"/>
      <c r="O1382" s="13"/>
      <c r="P1382" s="13"/>
      <c r="Q1382" s="13"/>
    </row>
    <row r="1383" spans="11:17">
      <c r="K1383" s="13"/>
      <c r="L1383" s="13"/>
      <c r="M1383" s="13"/>
      <c r="N1383" s="13"/>
      <c r="O1383" s="13"/>
      <c r="P1383" s="13"/>
      <c r="Q1383" s="13"/>
    </row>
    <row r="1384" spans="11:17">
      <c r="K1384" s="13"/>
      <c r="L1384" s="13"/>
      <c r="M1384" s="13"/>
      <c r="N1384" s="13"/>
      <c r="O1384" s="13"/>
      <c r="P1384" s="13"/>
      <c r="Q1384" s="13"/>
    </row>
    <row r="1385" spans="11:17">
      <c r="K1385" s="13"/>
      <c r="L1385" s="13"/>
      <c r="M1385" s="13"/>
      <c r="N1385" s="13"/>
      <c r="O1385" s="13"/>
      <c r="P1385" s="13"/>
      <c r="Q1385" s="13"/>
    </row>
    <row r="1386" spans="11:17">
      <c r="K1386" s="13"/>
      <c r="L1386" s="13"/>
      <c r="M1386" s="13"/>
      <c r="N1386" s="13"/>
      <c r="O1386" s="13"/>
      <c r="P1386" s="13"/>
      <c r="Q1386" s="13"/>
    </row>
    <row r="1387" spans="11:17">
      <c r="K1387" s="13"/>
      <c r="L1387" s="13"/>
      <c r="M1387" s="13"/>
      <c r="N1387" s="13"/>
      <c r="O1387" s="13"/>
      <c r="P1387" s="13"/>
      <c r="Q1387" s="13"/>
    </row>
    <row r="1388" spans="11:17">
      <c r="K1388" s="13"/>
      <c r="L1388" s="13"/>
      <c r="M1388" s="13"/>
      <c r="N1388" s="13"/>
      <c r="O1388" s="13"/>
      <c r="P1388" s="13"/>
      <c r="Q1388" s="13"/>
    </row>
    <row r="1389" spans="11:17">
      <c r="K1389" s="13"/>
      <c r="L1389" s="13"/>
      <c r="M1389" s="13"/>
      <c r="N1389" s="13"/>
      <c r="O1389" s="13"/>
      <c r="P1389" s="13"/>
      <c r="Q1389" s="13"/>
    </row>
    <row r="1390" spans="11:17">
      <c r="K1390" s="13"/>
      <c r="L1390" s="13"/>
      <c r="M1390" s="13"/>
      <c r="N1390" s="13"/>
      <c r="O1390" s="13"/>
      <c r="P1390" s="13"/>
      <c r="Q1390" s="13"/>
    </row>
    <row r="1391" spans="11:17">
      <c r="K1391" s="13"/>
      <c r="L1391" s="13"/>
      <c r="M1391" s="13"/>
      <c r="N1391" s="13"/>
      <c r="O1391" s="13"/>
      <c r="P1391" s="13"/>
      <c r="Q1391" s="13"/>
    </row>
    <row r="1392" spans="11:17">
      <c r="K1392" s="13"/>
      <c r="L1392" s="13"/>
      <c r="M1392" s="13"/>
      <c r="N1392" s="13"/>
      <c r="O1392" s="13"/>
      <c r="P1392" s="13"/>
      <c r="Q1392" s="13"/>
    </row>
    <row r="1393" spans="11:17">
      <c r="K1393" s="13"/>
      <c r="L1393" s="13"/>
      <c r="M1393" s="13"/>
      <c r="N1393" s="13"/>
      <c r="O1393" s="13"/>
      <c r="P1393" s="13"/>
      <c r="Q1393" s="13"/>
    </row>
    <row r="1394" spans="11:17">
      <c r="K1394" s="13"/>
      <c r="L1394" s="13"/>
      <c r="M1394" s="13"/>
      <c r="N1394" s="13"/>
      <c r="O1394" s="13"/>
      <c r="P1394" s="13"/>
      <c r="Q1394" s="13"/>
    </row>
    <row r="1395" spans="11:17">
      <c r="K1395" s="13"/>
      <c r="L1395" s="13"/>
      <c r="M1395" s="13"/>
      <c r="N1395" s="13"/>
      <c r="O1395" s="13"/>
      <c r="P1395" s="13"/>
      <c r="Q1395" s="13"/>
    </row>
    <row r="1396" spans="11:17">
      <c r="K1396" s="13"/>
      <c r="L1396" s="13"/>
      <c r="M1396" s="13"/>
      <c r="N1396" s="13"/>
      <c r="O1396" s="13"/>
      <c r="P1396" s="13"/>
      <c r="Q1396" s="13"/>
    </row>
    <row r="1397" spans="11:17">
      <c r="K1397" s="13"/>
      <c r="L1397" s="13"/>
      <c r="M1397" s="13"/>
      <c r="N1397" s="13"/>
      <c r="O1397" s="13"/>
      <c r="P1397" s="13"/>
      <c r="Q1397" s="13"/>
    </row>
    <row r="1398" spans="11:17">
      <c r="K1398" s="13"/>
      <c r="L1398" s="13"/>
      <c r="M1398" s="13"/>
      <c r="N1398" s="13"/>
      <c r="O1398" s="13"/>
      <c r="P1398" s="13"/>
      <c r="Q1398" s="13"/>
    </row>
    <row r="1399" spans="11:17">
      <c r="K1399" s="13"/>
      <c r="L1399" s="13"/>
      <c r="M1399" s="13"/>
      <c r="N1399" s="13"/>
      <c r="O1399" s="13"/>
      <c r="P1399" s="13"/>
      <c r="Q1399" s="13"/>
    </row>
    <row r="1400" spans="11:17">
      <c r="K1400" s="13"/>
      <c r="L1400" s="13"/>
      <c r="M1400" s="13"/>
      <c r="N1400" s="13"/>
      <c r="O1400" s="13"/>
      <c r="P1400" s="13"/>
      <c r="Q1400" s="13"/>
    </row>
    <row r="1401" spans="11:17">
      <c r="K1401" s="13"/>
      <c r="L1401" s="13"/>
      <c r="M1401" s="13"/>
      <c r="N1401" s="13"/>
      <c r="O1401" s="13"/>
      <c r="P1401" s="13"/>
      <c r="Q1401" s="13"/>
    </row>
    <row r="1402" spans="11:17">
      <c r="K1402" s="13"/>
      <c r="L1402" s="13"/>
      <c r="M1402" s="13"/>
      <c r="N1402" s="13"/>
      <c r="O1402" s="13"/>
      <c r="P1402" s="13"/>
      <c r="Q1402" s="13"/>
    </row>
    <row r="1403" spans="11:17">
      <c r="K1403" s="13"/>
      <c r="L1403" s="13"/>
      <c r="M1403" s="13"/>
      <c r="N1403" s="13"/>
      <c r="O1403" s="13"/>
      <c r="P1403" s="13"/>
      <c r="Q1403" s="13"/>
    </row>
    <row r="1404" spans="11:17">
      <c r="K1404" s="13"/>
      <c r="L1404" s="13"/>
      <c r="M1404" s="13"/>
      <c r="N1404" s="13"/>
      <c r="O1404" s="13"/>
      <c r="P1404" s="13"/>
      <c r="Q1404" s="13"/>
    </row>
    <row r="1405" spans="11:17">
      <c r="K1405" s="13"/>
      <c r="L1405" s="13"/>
      <c r="M1405" s="13"/>
      <c r="N1405" s="13"/>
      <c r="O1405" s="13"/>
      <c r="P1405" s="13"/>
      <c r="Q1405" s="13"/>
    </row>
    <row r="1406" spans="11:17">
      <c r="K1406" s="13"/>
      <c r="L1406" s="13"/>
      <c r="M1406" s="13"/>
      <c r="N1406" s="13"/>
      <c r="O1406" s="13"/>
      <c r="P1406" s="13"/>
      <c r="Q1406" s="13"/>
    </row>
    <row r="1407" spans="11:17">
      <c r="K1407" s="13"/>
      <c r="L1407" s="13"/>
      <c r="M1407" s="13"/>
      <c r="N1407" s="13"/>
      <c r="O1407" s="13"/>
      <c r="P1407" s="13"/>
      <c r="Q1407" s="13"/>
    </row>
    <row r="1408" spans="11:17">
      <c r="K1408" s="13"/>
      <c r="L1408" s="13"/>
      <c r="M1408" s="13"/>
      <c r="N1408" s="13"/>
      <c r="O1408" s="13"/>
      <c r="P1408" s="13"/>
      <c r="Q1408" s="13"/>
    </row>
    <row r="1409" spans="11:17">
      <c r="K1409" s="13"/>
      <c r="L1409" s="13"/>
      <c r="M1409" s="13"/>
      <c r="N1409" s="13"/>
      <c r="O1409" s="13"/>
      <c r="P1409" s="13"/>
      <c r="Q1409" s="13"/>
    </row>
    <row r="1410" spans="11:17">
      <c r="K1410" s="13"/>
      <c r="L1410" s="13"/>
      <c r="M1410" s="13"/>
      <c r="N1410" s="13"/>
      <c r="O1410" s="13"/>
      <c r="P1410" s="13"/>
      <c r="Q1410" s="13"/>
    </row>
    <row r="1411" spans="11:17">
      <c r="K1411" s="13"/>
      <c r="L1411" s="13"/>
      <c r="M1411" s="13"/>
      <c r="N1411" s="13"/>
      <c r="O1411" s="13"/>
      <c r="P1411" s="13"/>
      <c r="Q1411" s="13"/>
    </row>
    <row r="1412" spans="11:17">
      <c r="K1412" s="13"/>
      <c r="L1412" s="13"/>
      <c r="M1412" s="13"/>
      <c r="N1412" s="13"/>
      <c r="O1412" s="13"/>
      <c r="P1412" s="13"/>
      <c r="Q1412" s="13"/>
    </row>
    <row r="1413" spans="11:17">
      <c r="K1413" s="13"/>
      <c r="L1413" s="13"/>
      <c r="M1413" s="13"/>
      <c r="N1413" s="13"/>
      <c r="O1413" s="13"/>
      <c r="P1413" s="13"/>
      <c r="Q1413" s="13"/>
    </row>
    <row r="1414" spans="11:17">
      <c r="K1414" s="13"/>
      <c r="L1414" s="13"/>
      <c r="M1414" s="13"/>
      <c r="N1414" s="13"/>
      <c r="O1414" s="13"/>
      <c r="P1414" s="13"/>
      <c r="Q1414" s="13"/>
    </row>
    <row r="1415" spans="11:17">
      <c r="K1415" s="13"/>
      <c r="L1415" s="13"/>
      <c r="M1415" s="13"/>
      <c r="N1415" s="13"/>
      <c r="O1415" s="13"/>
      <c r="P1415" s="13"/>
      <c r="Q1415" s="13"/>
    </row>
    <row r="1416" spans="11:17">
      <c r="K1416" s="13"/>
      <c r="L1416" s="13"/>
      <c r="M1416" s="13"/>
      <c r="N1416" s="13"/>
      <c r="O1416" s="13"/>
      <c r="P1416" s="13"/>
      <c r="Q1416" s="13"/>
    </row>
    <row r="1417" spans="11:17">
      <c r="K1417" s="13"/>
      <c r="L1417" s="13"/>
      <c r="M1417" s="13"/>
      <c r="N1417" s="13"/>
      <c r="O1417" s="13"/>
      <c r="P1417" s="13"/>
      <c r="Q1417" s="13"/>
    </row>
    <row r="1418" spans="11:17">
      <c r="K1418" s="13"/>
      <c r="L1418" s="13"/>
      <c r="M1418" s="13"/>
      <c r="N1418" s="13"/>
      <c r="O1418" s="13"/>
      <c r="P1418" s="13"/>
      <c r="Q1418" s="13"/>
    </row>
    <row r="1419" spans="11:17">
      <c r="K1419" s="13"/>
      <c r="L1419" s="13"/>
      <c r="M1419" s="13"/>
      <c r="N1419" s="13"/>
      <c r="O1419" s="13"/>
      <c r="P1419" s="13"/>
      <c r="Q1419" s="13"/>
    </row>
    <row r="1420" spans="11:17">
      <c r="K1420" s="13"/>
      <c r="L1420" s="13"/>
      <c r="M1420" s="13"/>
      <c r="N1420" s="13"/>
      <c r="O1420" s="13"/>
      <c r="P1420" s="13"/>
      <c r="Q1420" s="13"/>
    </row>
    <row r="1421" spans="11:17">
      <c r="K1421" s="13"/>
      <c r="L1421" s="13"/>
      <c r="M1421" s="13"/>
      <c r="N1421" s="13"/>
      <c r="O1421" s="13"/>
      <c r="P1421" s="13"/>
      <c r="Q1421" s="13"/>
    </row>
    <row r="1422" spans="11:17">
      <c r="K1422" s="13"/>
      <c r="L1422" s="13"/>
      <c r="M1422" s="13"/>
      <c r="N1422" s="13"/>
      <c r="O1422" s="13"/>
      <c r="P1422" s="13"/>
      <c r="Q1422" s="13"/>
    </row>
    <row r="1423" spans="11:17">
      <c r="K1423" s="13"/>
      <c r="L1423" s="13"/>
      <c r="M1423" s="13"/>
      <c r="N1423" s="13"/>
      <c r="O1423" s="13"/>
      <c r="P1423" s="13"/>
      <c r="Q1423" s="13"/>
    </row>
    <row r="1424" spans="11:17">
      <c r="K1424" s="13"/>
      <c r="L1424" s="13"/>
      <c r="M1424" s="13"/>
      <c r="N1424" s="13"/>
      <c r="O1424" s="13"/>
      <c r="P1424" s="13"/>
      <c r="Q1424" s="13"/>
    </row>
    <row r="1425" spans="11:17">
      <c r="K1425" s="13"/>
      <c r="L1425" s="13"/>
      <c r="M1425" s="13"/>
      <c r="N1425" s="13"/>
      <c r="O1425" s="13"/>
      <c r="P1425" s="13"/>
      <c r="Q1425" s="13"/>
    </row>
    <row r="1426" spans="11:17">
      <c r="K1426" s="13"/>
      <c r="L1426" s="13"/>
      <c r="M1426" s="13"/>
      <c r="N1426" s="13"/>
      <c r="O1426" s="13"/>
      <c r="P1426" s="13"/>
      <c r="Q1426" s="13"/>
    </row>
    <row r="1427" spans="11:17">
      <c r="K1427" s="13"/>
      <c r="L1427" s="13"/>
      <c r="M1427" s="13"/>
      <c r="N1427" s="13"/>
      <c r="O1427" s="13"/>
      <c r="P1427" s="13"/>
      <c r="Q1427" s="13"/>
    </row>
    <row r="1428" spans="11:17">
      <c r="K1428" s="13"/>
      <c r="L1428" s="13"/>
      <c r="M1428" s="13"/>
      <c r="N1428" s="13"/>
      <c r="O1428" s="13"/>
      <c r="P1428" s="13"/>
      <c r="Q1428" s="13"/>
    </row>
    <row r="1429" spans="11:17">
      <c r="K1429" s="13"/>
      <c r="L1429" s="13"/>
      <c r="M1429" s="13"/>
      <c r="N1429" s="13"/>
      <c r="O1429" s="13"/>
      <c r="P1429" s="13"/>
      <c r="Q1429" s="13"/>
    </row>
    <row r="1430" spans="11:17">
      <c r="K1430" s="13"/>
      <c r="L1430" s="13"/>
      <c r="M1430" s="13"/>
      <c r="N1430" s="13"/>
      <c r="O1430" s="13"/>
      <c r="P1430" s="13"/>
      <c r="Q1430" s="13"/>
    </row>
    <row r="1431" spans="11:17">
      <c r="K1431" s="13"/>
      <c r="L1431" s="13"/>
      <c r="M1431" s="13"/>
      <c r="N1431" s="13"/>
      <c r="O1431" s="13"/>
      <c r="P1431" s="13"/>
      <c r="Q1431" s="13"/>
    </row>
    <row r="1432" spans="11:17">
      <c r="K1432" s="13"/>
      <c r="L1432" s="13"/>
      <c r="M1432" s="13"/>
      <c r="N1432" s="13"/>
      <c r="O1432" s="13"/>
      <c r="P1432" s="13"/>
      <c r="Q1432" s="13"/>
    </row>
    <row r="1433" spans="11:17">
      <c r="K1433" s="13"/>
      <c r="L1433" s="13"/>
      <c r="M1433" s="13"/>
      <c r="N1433" s="13"/>
      <c r="O1433" s="13"/>
      <c r="P1433" s="13"/>
      <c r="Q1433" s="13"/>
    </row>
    <row r="1434" spans="11:17">
      <c r="K1434" s="13"/>
      <c r="L1434" s="13"/>
      <c r="M1434" s="13"/>
      <c r="N1434" s="13"/>
      <c r="O1434" s="13"/>
      <c r="P1434" s="13"/>
      <c r="Q1434" s="13"/>
    </row>
    <row r="1435" spans="11:17">
      <c r="K1435" s="13"/>
      <c r="L1435" s="13"/>
      <c r="M1435" s="13"/>
      <c r="N1435" s="13"/>
      <c r="O1435" s="13"/>
      <c r="P1435" s="13"/>
      <c r="Q1435" s="13"/>
    </row>
    <row r="1436" spans="11:17">
      <c r="K1436" s="13"/>
      <c r="L1436" s="13"/>
      <c r="M1436" s="13"/>
      <c r="N1436" s="13"/>
      <c r="O1436" s="13"/>
      <c r="P1436" s="13"/>
      <c r="Q1436" s="13"/>
    </row>
    <row r="1437" spans="11:17">
      <c r="K1437" s="13"/>
      <c r="L1437" s="13"/>
      <c r="M1437" s="13"/>
      <c r="N1437" s="13"/>
      <c r="O1437" s="13"/>
      <c r="P1437" s="13"/>
      <c r="Q1437" s="13"/>
    </row>
    <row r="1438" spans="11:17">
      <c r="K1438" s="13"/>
      <c r="L1438" s="13"/>
      <c r="M1438" s="13"/>
      <c r="N1438" s="13"/>
      <c r="O1438" s="13"/>
      <c r="P1438" s="13"/>
      <c r="Q1438" s="13"/>
    </row>
    <row r="1439" spans="11:17">
      <c r="K1439" s="13"/>
      <c r="L1439" s="13"/>
      <c r="M1439" s="13"/>
      <c r="N1439" s="13"/>
      <c r="O1439" s="13"/>
      <c r="P1439" s="13"/>
      <c r="Q1439" s="13"/>
    </row>
    <row r="1440" spans="11:17">
      <c r="K1440" s="13"/>
      <c r="L1440" s="13"/>
      <c r="M1440" s="13"/>
      <c r="N1440" s="13"/>
      <c r="O1440" s="13"/>
      <c r="P1440" s="13"/>
      <c r="Q1440" s="13"/>
    </row>
    <row r="1441" spans="11:17">
      <c r="K1441" s="13"/>
      <c r="L1441" s="13"/>
      <c r="M1441" s="13"/>
      <c r="N1441" s="13"/>
      <c r="O1441" s="13"/>
      <c r="P1441" s="13"/>
      <c r="Q1441" s="13"/>
    </row>
    <row r="1442" spans="11:17">
      <c r="K1442" s="13"/>
      <c r="L1442" s="13"/>
      <c r="M1442" s="13"/>
      <c r="N1442" s="13"/>
      <c r="O1442" s="13"/>
      <c r="P1442" s="13"/>
      <c r="Q1442" s="13"/>
    </row>
    <row r="1443" spans="11:17">
      <c r="K1443" s="13"/>
      <c r="L1443" s="13"/>
      <c r="M1443" s="13"/>
      <c r="N1443" s="13"/>
      <c r="O1443" s="13"/>
      <c r="P1443" s="13"/>
      <c r="Q1443" s="13"/>
    </row>
    <row r="1444" spans="11:17">
      <c r="K1444" s="13"/>
      <c r="L1444" s="13"/>
      <c r="M1444" s="13"/>
      <c r="N1444" s="13"/>
      <c r="O1444" s="13"/>
      <c r="P1444" s="13"/>
      <c r="Q1444" s="13"/>
    </row>
    <row r="1445" spans="11:17">
      <c r="K1445" s="13"/>
      <c r="L1445" s="13"/>
      <c r="M1445" s="13"/>
      <c r="N1445" s="13"/>
      <c r="O1445" s="13"/>
      <c r="P1445" s="13"/>
      <c r="Q1445" s="13"/>
    </row>
    <row r="1446" spans="11:17">
      <c r="K1446" s="13"/>
      <c r="L1446" s="13"/>
      <c r="M1446" s="13"/>
      <c r="N1446" s="13"/>
      <c r="O1446" s="13"/>
      <c r="P1446" s="13"/>
      <c r="Q1446" s="13"/>
    </row>
    <row r="1447" spans="11:17">
      <c r="K1447" s="13"/>
      <c r="L1447" s="13"/>
      <c r="M1447" s="13"/>
      <c r="N1447" s="13"/>
      <c r="O1447" s="13"/>
      <c r="P1447" s="13"/>
      <c r="Q1447" s="13"/>
    </row>
    <row r="1448" spans="11:17">
      <c r="K1448" s="13"/>
      <c r="L1448" s="13"/>
      <c r="M1448" s="13"/>
      <c r="N1448" s="13"/>
      <c r="O1448" s="13"/>
      <c r="P1448" s="13"/>
      <c r="Q1448" s="13"/>
    </row>
    <row r="1449" spans="11:17">
      <c r="K1449" s="13"/>
      <c r="L1449" s="13"/>
      <c r="M1449" s="13"/>
      <c r="N1449" s="13"/>
      <c r="O1449" s="13"/>
      <c r="P1449" s="13"/>
      <c r="Q1449" s="13"/>
    </row>
    <row r="1450" spans="11:17">
      <c r="K1450" s="13"/>
      <c r="L1450" s="13"/>
      <c r="M1450" s="13"/>
      <c r="N1450" s="13"/>
      <c r="O1450" s="13"/>
      <c r="P1450" s="13"/>
      <c r="Q1450" s="13"/>
    </row>
    <row r="1451" spans="11:17">
      <c r="K1451" s="13"/>
      <c r="L1451" s="13"/>
      <c r="M1451" s="13"/>
      <c r="N1451" s="13"/>
      <c r="O1451" s="13"/>
      <c r="P1451" s="13"/>
      <c r="Q1451" s="13"/>
    </row>
    <row r="1452" spans="11:17">
      <c r="K1452" s="13"/>
      <c r="L1452" s="13"/>
      <c r="M1452" s="13"/>
      <c r="N1452" s="13"/>
      <c r="O1452" s="13"/>
      <c r="P1452" s="13"/>
      <c r="Q1452" s="13"/>
    </row>
    <row r="1453" spans="11:17">
      <c r="K1453" s="13"/>
      <c r="L1453" s="13"/>
      <c r="M1453" s="13"/>
      <c r="N1453" s="13"/>
      <c r="O1453" s="13"/>
      <c r="P1453" s="13"/>
      <c r="Q1453" s="13"/>
    </row>
    <row r="1454" spans="11:17">
      <c r="K1454" s="13"/>
      <c r="L1454" s="13"/>
      <c r="M1454" s="13"/>
      <c r="N1454" s="13"/>
      <c r="O1454" s="13"/>
      <c r="P1454" s="13"/>
      <c r="Q1454" s="13"/>
    </row>
    <row r="1455" spans="11:17">
      <c r="K1455" s="13"/>
      <c r="L1455" s="13"/>
      <c r="M1455" s="13"/>
      <c r="N1455" s="13"/>
      <c r="O1455" s="13"/>
      <c r="P1455" s="13"/>
      <c r="Q1455" s="13"/>
    </row>
    <row r="1456" spans="11:17">
      <c r="K1456" s="13"/>
      <c r="L1456" s="13"/>
      <c r="M1456" s="13"/>
      <c r="N1456" s="13"/>
      <c r="O1456" s="13"/>
      <c r="P1456" s="13"/>
      <c r="Q1456" s="13"/>
    </row>
    <row r="1457" spans="11:17">
      <c r="K1457" s="13"/>
      <c r="L1457" s="13"/>
      <c r="M1457" s="13"/>
      <c r="N1457" s="13"/>
      <c r="O1457" s="13"/>
      <c r="P1457" s="13"/>
      <c r="Q1457" s="13"/>
    </row>
    <row r="1458" spans="11:17">
      <c r="K1458" s="13"/>
      <c r="L1458" s="13"/>
      <c r="M1458" s="13"/>
      <c r="N1458" s="13"/>
      <c r="O1458" s="13"/>
      <c r="P1458" s="13"/>
      <c r="Q1458" s="13"/>
    </row>
    <row r="1459" spans="11:17">
      <c r="K1459" s="13"/>
      <c r="L1459" s="13"/>
      <c r="M1459" s="13"/>
      <c r="N1459" s="13"/>
      <c r="O1459" s="13"/>
      <c r="P1459" s="13"/>
      <c r="Q1459" s="13"/>
    </row>
    <row r="1460" spans="11:17">
      <c r="K1460" s="13"/>
      <c r="L1460" s="13"/>
      <c r="M1460" s="13"/>
      <c r="N1460" s="13"/>
      <c r="O1460" s="13"/>
      <c r="P1460" s="13"/>
      <c r="Q1460" s="13"/>
    </row>
    <row r="1461" spans="11:17">
      <c r="K1461" s="13"/>
      <c r="L1461" s="13"/>
      <c r="M1461" s="13"/>
      <c r="N1461" s="13"/>
      <c r="O1461" s="13"/>
      <c r="P1461" s="13"/>
      <c r="Q1461" s="13"/>
    </row>
    <row r="1462" spans="11:17">
      <c r="K1462" s="13"/>
      <c r="L1462" s="13"/>
      <c r="M1462" s="13"/>
      <c r="N1462" s="13"/>
      <c r="O1462" s="13"/>
      <c r="P1462" s="13"/>
      <c r="Q1462" s="13"/>
    </row>
    <row r="1463" spans="11:17">
      <c r="K1463" s="13"/>
      <c r="L1463" s="13"/>
      <c r="M1463" s="13"/>
      <c r="N1463" s="13"/>
      <c r="O1463" s="13"/>
      <c r="P1463" s="13"/>
      <c r="Q1463" s="13"/>
    </row>
    <row r="1464" spans="11:17">
      <c r="K1464" s="13"/>
      <c r="L1464" s="13"/>
      <c r="M1464" s="13"/>
      <c r="N1464" s="13"/>
      <c r="O1464" s="13"/>
      <c r="P1464" s="13"/>
      <c r="Q1464" s="13"/>
    </row>
    <row r="1465" spans="11:17">
      <c r="K1465" s="13"/>
      <c r="L1465" s="13"/>
      <c r="M1465" s="13"/>
      <c r="N1465" s="13"/>
      <c r="O1465" s="13"/>
      <c r="P1465" s="13"/>
      <c r="Q1465" s="13"/>
    </row>
    <row r="1466" spans="11:17">
      <c r="K1466" s="13"/>
      <c r="L1466" s="13"/>
      <c r="M1466" s="13"/>
      <c r="N1466" s="13"/>
      <c r="O1466" s="13"/>
      <c r="P1466" s="13"/>
      <c r="Q1466" s="13"/>
    </row>
    <row r="1467" spans="11:17">
      <c r="K1467" s="13"/>
      <c r="L1467" s="13"/>
      <c r="M1467" s="13"/>
      <c r="N1467" s="13"/>
      <c r="O1467" s="13"/>
      <c r="P1467" s="13"/>
      <c r="Q1467" s="13"/>
    </row>
    <row r="1468" spans="11:17">
      <c r="K1468" s="13"/>
      <c r="L1468" s="13"/>
      <c r="M1468" s="13"/>
      <c r="N1468" s="13"/>
      <c r="O1468" s="13"/>
      <c r="P1468" s="13"/>
      <c r="Q1468" s="13"/>
    </row>
    <row r="1469" spans="11:17">
      <c r="K1469" s="13"/>
      <c r="L1469" s="13"/>
      <c r="M1469" s="13"/>
      <c r="N1469" s="13"/>
      <c r="O1469" s="13"/>
      <c r="P1469" s="13"/>
      <c r="Q1469" s="13"/>
    </row>
    <row r="1470" spans="11:17">
      <c r="K1470" s="13"/>
      <c r="L1470" s="13"/>
      <c r="M1470" s="13"/>
      <c r="N1470" s="13"/>
      <c r="O1470" s="13"/>
      <c r="P1470" s="13"/>
      <c r="Q1470" s="13"/>
    </row>
    <row r="1471" spans="11:17">
      <c r="K1471" s="13"/>
      <c r="L1471" s="13"/>
      <c r="M1471" s="13"/>
      <c r="N1471" s="13"/>
      <c r="O1471" s="13"/>
      <c r="P1471" s="13"/>
      <c r="Q1471" s="13"/>
    </row>
    <row r="1472" spans="11:17">
      <c r="K1472" s="13"/>
      <c r="L1472" s="13"/>
      <c r="M1472" s="13"/>
      <c r="N1472" s="13"/>
      <c r="O1472" s="13"/>
      <c r="P1472" s="13"/>
      <c r="Q1472" s="13"/>
    </row>
    <row r="1473" spans="11:17">
      <c r="K1473" s="13"/>
      <c r="L1473" s="13"/>
      <c r="M1473" s="13"/>
      <c r="N1473" s="13"/>
      <c r="O1473" s="13"/>
      <c r="P1473" s="13"/>
      <c r="Q1473" s="13"/>
    </row>
    <row r="1474" spans="11:17">
      <c r="K1474" s="13"/>
      <c r="L1474" s="13"/>
      <c r="M1474" s="13"/>
      <c r="N1474" s="13"/>
      <c r="O1474" s="13"/>
      <c r="P1474" s="13"/>
      <c r="Q1474" s="13"/>
    </row>
    <row r="1475" spans="11:17">
      <c r="K1475" s="13"/>
      <c r="L1475" s="13"/>
      <c r="M1475" s="13"/>
      <c r="N1475" s="13"/>
      <c r="O1475" s="13"/>
      <c r="P1475" s="13"/>
      <c r="Q1475" s="13"/>
    </row>
    <row r="1476" spans="11:17">
      <c r="K1476" s="13"/>
      <c r="L1476" s="13"/>
      <c r="M1476" s="13"/>
      <c r="N1476" s="13"/>
      <c r="O1476" s="13"/>
      <c r="P1476" s="13"/>
      <c r="Q1476" s="13"/>
    </row>
    <row r="1477" spans="11:17">
      <c r="K1477" s="13"/>
      <c r="L1477" s="13"/>
      <c r="M1477" s="13"/>
      <c r="N1477" s="13"/>
      <c r="O1477" s="13"/>
      <c r="P1477" s="13"/>
      <c r="Q1477" s="13"/>
    </row>
    <row r="1478" spans="11:17">
      <c r="K1478" s="13"/>
      <c r="L1478" s="13"/>
      <c r="M1478" s="13"/>
      <c r="N1478" s="13"/>
      <c r="O1478" s="13"/>
      <c r="P1478" s="13"/>
      <c r="Q1478" s="13"/>
    </row>
    <row r="1479" spans="11:17">
      <c r="K1479" s="13"/>
      <c r="L1479" s="13"/>
      <c r="M1479" s="13"/>
      <c r="N1479" s="13"/>
      <c r="O1479" s="13"/>
      <c r="P1479" s="13"/>
      <c r="Q1479" s="13"/>
    </row>
    <row r="1480" spans="11:17">
      <c r="K1480" s="13"/>
      <c r="L1480" s="13"/>
      <c r="M1480" s="13"/>
      <c r="N1480" s="13"/>
      <c r="O1480" s="13"/>
      <c r="P1480" s="13"/>
      <c r="Q1480" s="13"/>
    </row>
    <row r="1481" spans="11:17">
      <c r="K1481" s="13"/>
      <c r="L1481" s="13"/>
      <c r="M1481" s="13"/>
      <c r="N1481" s="13"/>
      <c r="O1481" s="13"/>
      <c r="P1481" s="13"/>
      <c r="Q1481" s="13"/>
    </row>
    <row r="1482" spans="11:17">
      <c r="K1482" s="13"/>
      <c r="L1482" s="13"/>
      <c r="M1482" s="13"/>
      <c r="N1482" s="13"/>
      <c r="O1482" s="13"/>
      <c r="P1482" s="13"/>
      <c r="Q1482" s="13"/>
    </row>
    <row r="1483" spans="11:17">
      <c r="K1483" s="13"/>
      <c r="L1483" s="13"/>
      <c r="M1483" s="13"/>
      <c r="N1483" s="13"/>
      <c r="O1483" s="13"/>
      <c r="P1483" s="13"/>
      <c r="Q1483" s="13"/>
    </row>
    <row r="1484" spans="11:17">
      <c r="K1484" s="13"/>
      <c r="L1484" s="13"/>
      <c r="M1484" s="13"/>
      <c r="N1484" s="13"/>
      <c r="O1484" s="13"/>
      <c r="P1484" s="13"/>
      <c r="Q1484" s="13"/>
    </row>
    <row r="1485" spans="11:17">
      <c r="K1485" s="13"/>
      <c r="L1485" s="13"/>
      <c r="M1485" s="13"/>
      <c r="N1485" s="13"/>
      <c r="O1485" s="13"/>
      <c r="P1485" s="13"/>
      <c r="Q1485" s="13"/>
    </row>
    <row r="1486" spans="11:17">
      <c r="K1486" s="13"/>
      <c r="L1486" s="13"/>
      <c r="M1486" s="13"/>
      <c r="N1486" s="13"/>
      <c r="O1486" s="13"/>
      <c r="P1486" s="13"/>
      <c r="Q1486" s="13"/>
    </row>
    <row r="1487" spans="11:17">
      <c r="K1487" s="13"/>
      <c r="L1487" s="13"/>
      <c r="M1487" s="13"/>
      <c r="N1487" s="13"/>
      <c r="O1487" s="13"/>
      <c r="P1487" s="13"/>
      <c r="Q1487" s="13"/>
    </row>
    <row r="1488" spans="11:17">
      <c r="K1488" s="13"/>
      <c r="L1488" s="13"/>
      <c r="M1488" s="13"/>
      <c r="N1488" s="13"/>
      <c r="O1488" s="13"/>
      <c r="P1488" s="13"/>
      <c r="Q1488" s="13"/>
    </row>
    <row r="1489" spans="11:17">
      <c r="K1489" s="13"/>
      <c r="L1489" s="13"/>
      <c r="M1489" s="13"/>
      <c r="N1489" s="13"/>
      <c r="O1489" s="13"/>
      <c r="P1489" s="13"/>
      <c r="Q1489" s="13"/>
    </row>
    <row r="1490" spans="11:17">
      <c r="K1490" s="13"/>
      <c r="L1490" s="13"/>
      <c r="M1490" s="13"/>
      <c r="N1490" s="13"/>
      <c r="O1490" s="13"/>
      <c r="P1490" s="13"/>
      <c r="Q1490" s="13"/>
    </row>
    <row r="1491" spans="11:17">
      <c r="K1491" s="13"/>
      <c r="L1491" s="13"/>
      <c r="M1491" s="13"/>
      <c r="N1491" s="13"/>
      <c r="O1491" s="13"/>
      <c r="P1491" s="13"/>
      <c r="Q1491" s="13"/>
    </row>
    <row r="1492" spans="11:17">
      <c r="K1492" s="13"/>
      <c r="L1492" s="13"/>
      <c r="M1492" s="13"/>
      <c r="N1492" s="13"/>
      <c r="O1492" s="13"/>
      <c r="P1492" s="13"/>
      <c r="Q1492" s="13"/>
    </row>
    <row r="1493" spans="11:17">
      <c r="K1493" s="13"/>
      <c r="L1493" s="13"/>
      <c r="M1493" s="13"/>
      <c r="N1493" s="13"/>
      <c r="O1493" s="13"/>
      <c r="P1493" s="13"/>
      <c r="Q1493" s="13"/>
    </row>
    <row r="1494" spans="11:17">
      <c r="K1494" s="13"/>
      <c r="L1494" s="13"/>
      <c r="M1494" s="13"/>
      <c r="N1494" s="13"/>
      <c r="O1494" s="13"/>
      <c r="P1494" s="13"/>
      <c r="Q1494" s="13"/>
    </row>
    <row r="1495" spans="11:17">
      <c r="K1495" s="13"/>
      <c r="L1495" s="13"/>
      <c r="M1495" s="13"/>
      <c r="N1495" s="13"/>
      <c r="O1495" s="13"/>
      <c r="P1495" s="13"/>
      <c r="Q1495" s="13"/>
    </row>
    <row r="1496" spans="11:17">
      <c r="K1496" s="13"/>
      <c r="L1496" s="13"/>
      <c r="M1496" s="13"/>
      <c r="N1496" s="13"/>
      <c r="O1496" s="13"/>
      <c r="P1496" s="13"/>
      <c r="Q1496" s="13"/>
    </row>
    <row r="1497" spans="11:17">
      <c r="K1497" s="13"/>
      <c r="L1497" s="13"/>
      <c r="M1497" s="13"/>
      <c r="N1497" s="13"/>
      <c r="O1497" s="13"/>
      <c r="P1497" s="13"/>
      <c r="Q1497" s="13"/>
    </row>
    <row r="1498" spans="11:17">
      <c r="K1498" s="13"/>
      <c r="L1498" s="13"/>
      <c r="M1498" s="13"/>
      <c r="N1498" s="13"/>
      <c r="O1498" s="13"/>
      <c r="P1498" s="13"/>
      <c r="Q1498" s="13"/>
    </row>
    <row r="1499" spans="11:17">
      <c r="K1499" s="13"/>
      <c r="L1499" s="13"/>
      <c r="M1499" s="13"/>
      <c r="N1499" s="13"/>
      <c r="O1499" s="13"/>
      <c r="P1499" s="13"/>
      <c r="Q1499" s="13"/>
    </row>
    <row r="1500" spans="11:17">
      <c r="K1500" s="13"/>
      <c r="L1500" s="13"/>
      <c r="M1500" s="13"/>
      <c r="N1500" s="13"/>
      <c r="O1500" s="13"/>
      <c r="P1500" s="13"/>
      <c r="Q1500" s="13"/>
    </row>
    <row r="1501" spans="11:17">
      <c r="K1501" s="13"/>
      <c r="L1501" s="13"/>
      <c r="M1501" s="13"/>
      <c r="N1501" s="13"/>
      <c r="O1501" s="13"/>
      <c r="P1501" s="13"/>
      <c r="Q1501" s="13"/>
    </row>
    <row r="1502" spans="11:17">
      <c r="K1502" s="13"/>
      <c r="L1502" s="13"/>
      <c r="M1502" s="13"/>
      <c r="N1502" s="13"/>
      <c r="O1502" s="13"/>
      <c r="P1502" s="13"/>
      <c r="Q1502" s="13"/>
    </row>
  </sheetData>
  <mergeCells count="19">
    <mergeCell ref="A584:A595"/>
    <mergeCell ref="A597:A608"/>
    <mergeCell ref="A610:A634"/>
    <mergeCell ref="A636:A647"/>
    <mergeCell ref="A568:A582"/>
    <mergeCell ref="A4:A63"/>
    <mergeCell ref="A65:A124"/>
    <mergeCell ref="A552:A566"/>
    <mergeCell ref="A478:A502"/>
    <mergeCell ref="A126:A185"/>
    <mergeCell ref="A187:A246"/>
    <mergeCell ref="A248:A307"/>
    <mergeCell ref="A309:A368"/>
    <mergeCell ref="A370:A444"/>
    <mergeCell ref="A446:A476"/>
    <mergeCell ref="A504:A515"/>
    <mergeCell ref="A517:A528"/>
    <mergeCell ref="A530:A541"/>
    <mergeCell ref="A543:A550"/>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R98"/>
  <sheetViews>
    <sheetView zoomScale="70" zoomScaleNormal="70" zoomScaleSheetLayoutView="79" workbookViewId="0">
      <selection activeCell="I24" sqref="I24:I46"/>
    </sheetView>
  </sheetViews>
  <sheetFormatPr defaultRowHeight="12.75"/>
  <cols>
    <col min="1" max="1" width="6.42578125" style="1030" customWidth="1"/>
    <col min="2" max="2" width="18.28515625" style="818" customWidth="1"/>
    <col min="3" max="4" width="12.140625" style="818" customWidth="1"/>
    <col min="5" max="5" width="18.140625" style="818" customWidth="1"/>
    <col min="6" max="6" width="9.5703125" style="1029" bestFit="1" customWidth="1"/>
    <col min="7" max="7" width="18.28515625" style="818" customWidth="1"/>
    <col min="8" max="9" width="12.140625" style="818" customWidth="1"/>
    <col min="10" max="10" width="17" style="818" customWidth="1"/>
    <col min="11" max="11" width="10.5703125" style="818" bestFit="1" customWidth="1"/>
    <col min="12" max="12" width="18.28515625" style="818" customWidth="1"/>
    <col min="13" max="13" width="12.140625" style="818" customWidth="1"/>
    <col min="14" max="14" width="16.85546875" style="818" customWidth="1"/>
    <col min="15" max="15" width="18.140625" style="818" customWidth="1"/>
    <col min="16" max="16" width="8.7109375" style="818" customWidth="1"/>
    <col min="17" max="17" width="13.28515625" style="1028" customWidth="1"/>
    <col min="18" max="18" width="16" style="818" bestFit="1" customWidth="1"/>
    <col min="19" max="16384" width="9.140625" style="818"/>
  </cols>
  <sheetData>
    <row r="1" spans="1:18">
      <c r="A1" s="845" t="s">
        <v>202</v>
      </c>
    </row>
    <row r="2" spans="1:18">
      <c r="A2" s="845" t="s">
        <v>3564</v>
      </c>
    </row>
    <row r="3" spans="1:18">
      <c r="A3" s="845" t="s">
        <v>3662</v>
      </c>
    </row>
    <row r="4" spans="1:18">
      <c r="A4" s="845" t="s">
        <v>3661</v>
      </c>
    </row>
    <row r="5" spans="1:18">
      <c r="A5" s="845" t="s">
        <v>3660</v>
      </c>
    </row>
    <row r="7" spans="1:18" ht="21" customHeight="1">
      <c r="B7" s="1068" t="s">
        <v>3659</v>
      </c>
      <c r="C7" s="1067" t="s">
        <v>3656</v>
      </c>
      <c r="D7" s="1067" t="s">
        <v>3655</v>
      </c>
      <c r="E7" s="1066" t="s">
        <v>3573</v>
      </c>
      <c r="G7" s="1068" t="s">
        <v>3658</v>
      </c>
      <c r="H7" s="1067" t="s">
        <v>3656</v>
      </c>
      <c r="I7" s="1067" t="s">
        <v>3655</v>
      </c>
      <c r="J7" s="1066" t="s">
        <v>3573</v>
      </c>
      <c r="K7" s="1031"/>
      <c r="L7" s="1068" t="s">
        <v>3657</v>
      </c>
      <c r="M7" s="1067" t="s">
        <v>3656</v>
      </c>
      <c r="N7" s="1067" t="s">
        <v>3655</v>
      </c>
      <c r="O7" s="1066" t="s">
        <v>3573</v>
      </c>
    </row>
    <row r="8" spans="1:18">
      <c r="B8" s="1075">
        <v>40330</v>
      </c>
      <c r="C8" s="1048">
        <v>40837.360000000001</v>
      </c>
      <c r="D8" s="1048">
        <v>-185352.38095238095</v>
      </c>
      <c r="E8" s="1076">
        <v>-16846030.888571411</v>
      </c>
      <c r="F8" s="1080"/>
      <c r="G8" s="1075">
        <v>40330</v>
      </c>
      <c r="H8" s="1048">
        <v>0</v>
      </c>
      <c r="I8" s="1048">
        <v>-112545.83333333333</v>
      </c>
      <c r="J8" s="1076">
        <v>2427166.8799999971</v>
      </c>
      <c r="K8" s="1052"/>
      <c r="L8" s="1075">
        <v>40330</v>
      </c>
      <c r="M8" s="1048">
        <v>40837.360000000001</v>
      </c>
      <c r="N8" s="1048">
        <v>-297898.21428571426</v>
      </c>
      <c r="O8" s="1076">
        <v>-14418864.008571416</v>
      </c>
      <c r="R8" s="1035"/>
    </row>
    <row r="9" spans="1:18">
      <c r="B9" s="1075">
        <v>40360</v>
      </c>
      <c r="C9" s="1048">
        <v>48640.2</v>
      </c>
      <c r="D9" s="1048">
        <v>-185352.38095238095</v>
      </c>
      <c r="E9" s="1076">
        <v>-16982743.069523793</v>
      </c>
      <c r="F9" s="1031"/>
      <c r="G9" s="1075">
        <v>40360</v>
      </c>
      <c r="H9" s="1048">
        <v>0</v>
      </c>
      <c r="I9" s="1048">
        <v>-112545.83333333333</v>
      </c>
      <c r="J9" s="1076">
        <v>2314621.0466666636</v>
      </c>
      <c r="K9" s="1031"/>
      <c r="L9" s="1075">
        <v>40360</v>
      </c>
      <c r="M9" s="1048">
        <v>48640.2</v>
      </c>
      <c r="N9" s="1048">
        <v>-297898.21428571426</v>
      </c>
      <c r="O9" s="1076">
        <v>-14668122.022857131</v>
      </c>
      <c r="P9" s="1079"/>
      <c r="Q9" s="1078"/>
      <c r="R9" s="1035"/>
    </row>
    <row r="10" spans="1:18">
      <c r="B10" s="1075">
        <v>40391</v>
      </c>
      <c r="C10" s="1048">
        <v>59433.56</v>
      </c>
      <c r="D10" s="1048">
        <v>-185352.38095238095</v>
      </c>
      <c r="E10" s="1076">
        <v>-17108661.890476175</v>
      </c>
      <c r="F10" s="1031"/>
      <c r="G10" s="1075">
        <v>40391</v>
      </c>
      <c r="H10" s="1048">
        <v>0</v>
      </c>
      <c r="I10" s="1048">
        <v>-112545.83333333333</v>
      </c>
      <c r="J10" s="1076">
        <v>2202075.2133333306</v>
      </c>
      <c r="K10" s="1031"/>
      <c r="L10" s="1075">
        <v>40391</v>
      </c>
      <c r="M10" s="1048">
        <v>59433.56</v>
      </c>
      <c r="N10" s="1048">
        <v>-297898.21428571426</v>
      </c>
      <c r="O10" s="1076">
        <v>-14906586.677142844</v>
      </c>
      <c r="P10" s="1079"/>
      <c r="Q10" s="1078"/>
      <c r="R10" s="1035"/>
    </row>
    <row r="11" spans="1:18">
      <c r="B11" s="1075">
        <v>40422</v>
      </c>
      <c r="C11" s="1048">
        <v>63473.63</v>
      </c>
      <c r="D11" s="1048">
        <v>-284687.26095238095</v>
      </c>
      <c r="E11" s="1076">
        <v>-17329875.521428555</v>
      </c>
      <c r="F11" s="1031"/>
      <c r="G11" s="1075">
        <v>40422</v>
      </c>
      <c r="H11" s="1048">
        <v>0</v>
      </c>
      <c r="I11" s="1048">
        <v>-112545.83333333333</v>
      </c>
      <c r="J11" s="1076">
        <v>2089529.3799999976</v>
      </c>
      <c r="K11" s="1031"/>
      <c r="L11" s="1075">
        <v>40422</v>
      </c>
      <c r="M11" s="1048">
        <v>63473.63</v>
      </c>
      <c r="N11" s="1048">
        <v>-397233.09428571427</v>
      </c>
      <c r="O11" s="1076">
        <v>-15240346.141428556</v>
      </c>
      <c r="P11" s="1079"/>
      <c r="Q11" s="1078"/>
      <c r="R11" s="1035"/>
    </row>
    <row r="12" spans="1:18">
      <c r="B12" s="1075">
        <v>40452</v>
      </c>
      <c r="C12" s="1048">
        <v>114293.58</v>
      </c>
      <c r="D12" s="1048">
        <v>-180352.38095238095</v>
      </c>
      <c r="E12" s="1076">
        <v>-17395934.322380934</v>
      </c>
      <c r="F12" s="1063"/>
      <c r="G12" s="1075">
        <v>40452</v>
      </c>
      <c r="H12" s="1048">
        <v>0</v>
      </c>
      <c r="I12" s="1048">
        <v>-112545.83333333333</v>
      </c>
      <c r="J12" s="1076">
        <v>1976983.5466666643</v>
      </c>
      <c r="K12" s="1063"/>
      <c r="L12" s="1075">
        <v>40452</v>
      </c>
      <c r="M12" s="1048">
        <v>114293.58</v>
      </c>
      <c r="N12" s="1048">
        <v>-292898.21428571426</v>
      </c>
      <c r="O12" s="1076">
        <v>-15418950.775714269</v>
      </c>
      <c r="P12" s="1063"/>
      <c r="Q12" s="1078"/>
      <c r="R12" s="1035"/>
    </row>
    <row r="13" spans="1:18">
      <c r="B13" s="1075">
        <v>40483</v>
      </c>
      <c r="C13" s="1048">
        <v>75279.149999999994</v>
      </c>
      <c r="D13" s="1048">
        <v>-185352.38095238095</v>
      </c>
      <c r="E13" s="1076">
        <v>-17506007.553333312</v>
      </c>
      <c r="F13" s="1062"/>
      <c r="G13" s="1075">
        <v>40483</v>
      </c>
      <c r="H13" s="1048">
        <v>0</v>
      </c>
      <c r="I13" s="1048">
        <v>-112545.83333333333</v>
      </c>
      <c r="J13" s="1076">
        <v>1864437.713333331</v>
      </c>
      <c r="K13" s="1063"/>
      <c r="L13" s="1075">
        <v>40483</v>
      </c>
      <c r="M13" s="1048">
        <v>75279.149999999994</v>
      </c>
      <c r="N13" s="1048">
        <v>-297898.21428571426</v>
      </c>
      <c r="O13" s="1076">
        <v>-15641569.839999983</v>
      </c>
      <c r="P13" s="1062"/>
      <c r="Q13" s="1078"/>
      <c r="R13" s="1035"/>
    </row>
    <row r="14" spans="1:18">
      <c r="B14" s="1075">
        <v>40513</v>
      </c>
      <c r="C14" s="1048">
        <v>398765.03</v>
      </c>
      <c r="D14" s="1048">
        <v>-185352.38095238095</v>
      </c>
      <c r="E14" s="1076">
        <v>-17292594.904285695</v>
      </c>
      <c r="F14" s="1060"/>
      <c r="G14" s="1075">
        <v>40513</v>
      </c>
      <c r="H14" s="1048">
        <v>0</v>
      </c>
      <c r="I14" s="1048">
        <v>-112545.83333333333</v>
      </c>
      <c r="J14" s="1076">
        <v>1751891.8799999978</v>
      </c>
      <c r="K14" s="1077"/>
      <c r="L14" s="1075">
        <v>40513</v>
      </c>
      <c r="M14" s="1048">
        <v>398765.03</v>
      </c>
      <c r="N14" s="1048">
        <v>-297898.21428571426</v>
      </c>
      <c r="O14" s="1076">
        <v>-15540703.024285698</v>
      </c>
      <c r="R14" s="1035"/>
    </row>
    <row r="15" spans="1:18">
      <c r="B15" s="1075">
        <v>40544</v>
      </c>
      <c r="C15" s="1048">
        <v>314550.24</v>
      </c>
      <c r="D15" s="1048">
        <v>-185352.38095238095</v>
      </c>
      <c r="E15" s="1076">
        <v>-17163397.045238074</v>
      </c>
      <c r="F15" s="1060"/>
      <c r="G15" s="1075">
        <v>40544</v>
      </c>
      <c r="H15" s="1048">
        <v>0</v>
      </c>
      <c r="I15" s="1048">
        <v>-112545.83333333333</v>
      </c>
      <c r="J15" s="1076">
        <v>1639346.0466666645</v>
      </c>
      <c r="K15" s="1077"/>
      <c r="L15" s="1075">
        <v>40544</v>
      </c>
      <c r="M15" s="1048">
        <v>314550.24</v>
      </c>
      <c r="N15" s="1048">
        <v>-297898.21428571426</v>
      </c>
      <c r="O15" s="1076">
        <v>-15524050.998571409</v>
      </c>
      <c r="R15" s="1035"/>
    </row>
    <row r="16" spans="1:18">
      <c r="B16" s="1075">
        <v>40575</v>
      </c>
      <c r="C16" s="1048">
        <v>524212.58</v>
      </c>
      <c r="D16" s="1048">
        <v>-185352.38095238095</v>
      </c>
      <c r="E16" s="1076">
        <v>-16824536.846190456</v>
      </c>
      <c r="F16" s="1060"/>
      <c r="G16" s="1075">
        <v>40575</v>
      </c>
      <c r="H16" s="1048">
        <v>0</v>
      </c>
      <c r="I16" s="1048">
        <v>-112545.83333333333</v>
      </c>
      <c r="J16" s="1076">
        <v>1526800.2133333315</v>
      </c>
      <c r="K16" s="1077"/>
      <c r="L16" s="1075">
        <v>40575</v>
      </c>
      <c r="M16" s="1048">
        <v>524212.58</v>
      </c>
      <c r="N16" s="1048">
        <v>-297898.21428571426</v>
      </c>
      <c r="O16" s="1076">
        <v>-15297736.632857123</v>
      </c>
      <c r="R16" s="1035"/>
    </row>
    <row r="17" spans="2:18" s="818" customFormat="1">
      <c r="B17" s="1075">
        <v>40603</v>
      </c>
      <c r="C17" s="1048">
        <v>257382.35</v>
      </c>
      <c r="D17" s="1048">
        <v>-185352.38095238095</v>
      </c>
      <c r="E17" s="1076">
        <v>-16752506.877142835</v>
      </c>
      <c r="F17" s="1060"/>
      <c r="G17" s="1075">
        <v>40603</v>
      </c>
      <c r="H17" s="1048">
        <v>0</v>
      </c>
      <c r="I17" s="1048">
        <v>-112545.83333333333</v>
      </c>
      <c r="J17" s="1076">
        <v>1414254.379999998</v>
      </c>
      <c r="K17" s="1077"/>
      <c r="L17" s="1075">
        <v>40603</v>
      </c>
      <c r="M17" s="1048">
        <v>257382.35</v>
      </c>
      <c r="N17" s="1048">
        <v>-297898.21428571426</v>
      </c>
      <c r="O17" s="1076">
        <v>-15338252.497142838</v>
      </c>
      <c r="Q17" s="1028"/>
      <c r="R17" s="1035"/>
    </row>
    <row r="18" spans="2:18" s="818" customFormat="1">
      <c r="B18" s="1075">
        <v>40634</v>
      </c>
      <c r="C18" s="1048">
        <v>194589.24</v>
      </c>
      <c r="D18" s="1048">
        <v>-185352.38095238095</v>
      </c>
      <c r="E18" s="1076">
        <v>-16743270.018095216</v>
      </c>
      <c r="F18" s="1060"/>
      <c r="G18" s="1075">
        <v>40634</v>
      </c>
      <c r="H18" s="1048">
        <v>0</v>
      </c>
      <c r="I18" s="1048">
        <v>-112545.83333333333</v>
      </c>
      <c r="J18" s="1076">
        <v>1301708.5466666648</v>
      </c>
      <c r="K18" s="1077"/>
      <c r="L18" s="1075">
        <v>40634</v>
      </c>
      <c r="M18" s="1048">
        <v>194589.24</v>
      </c>
      <c r="N18" s="1048">
        <v>-297898.21428571426</v>
      </c>
      <c r="O18" s="1076">
        <v>-15441561.471428551</v>
      </c>
      <c r="Q18" s="1028"/>
      <c r="R18" s="1035"/>
    </row>
    <row r="19" spans="2:18" s="818" customFormat="1">
      <c r="B19" s="1075">
        <v>40664</v>
      </c>
      <c r="C19" s="1048">
        <v>227208.8</v>
      </c>
      <c r="D19" s="1048">
        <v>-185352.38095238095</v>
      </c>
      <c r="E19" s="1076">
        <v>-16701413.599047596</v>
      </c>
      <c r="F19" s="1060"/>
      <c r="G19" s="1075">
        <v>40664</v>
      </c>
      <c r="H19" s="1048">
        <v>0</v>
      </c>
      <c r="I19" s="1048">
        <v>-112545.83333333333</v>
      </c>
      <c r="J19" s="1076">
        <v>1189162.7133333313</v>
      </c>
      <c r="K19" s="1077"/>
      <c r="L19" s="1075">
        <v>40664</v>
      </c>
      <c r="M19" s="1048">
        <v>227208.8</v>
      </c>
      <c r="N19" s="1048">
        <v>-297898.21428571426</v>
      </c>
      <c r="O19" s="1076">
        <v>-15512250.885714265</v>
      </c>
      <c r="Q19" s="1028"/>
      <c r="R19" s="1035"/>
    </row>
    <row r="20" spans="2:18" s="818" customFormat="1">
      <c r="B20" s="1075">
        <v>40695</v>
      </c>
      <c r="C20" s="1048">
        <v>766644.92</v>
      </c>
      <c r="D20" s="1048">
        <v>-185352.38095238095</v>
      </c>
      <c r="E20" s="1074">
        <v>-16120121.059999976</v>
      </c>
      <c r="F20" s="1052"/>
      <c r="G20" s="1075">
        <v>40695</v>
      </c>
      <c r="H20" s="1048">
        <v>0</v>
      </c>
      <c r="I20" s="1048">
        <v>-112545.83333333333</v>
      </c>
      <c r="J20" s="1074">
        <v>1076616.879999998</v>
      </c>
      <c r="K20" s="1052"/>
      <c r="L20" s="1075">
        <v>40695</v>
      </c>
      <c r="M20" s="1048">
        <v>766644.92</v>
      </c>
      <c r="N20" s="1048">
        <v>-297898.21428571426</v>
      </c>
      <c r="O20" s="1074">
        <v>-15043504.179999979</v>
      </c>
      <c r="P20" s="1052"/>
      <c r="Q20" s="1028"/>
      <c r="R20" s="1035"/>
    </row>
    <row r="21" spans="2:18" s="818" customFormat="1">
      <c r="B21" s="1073"/>
      <c r="C21" s="1072"/>
      <c r="D21" s="1072"/>
      <c r="E21" s="1071"/>
      <c r="F21" s="1070"/>
      <c r="G21" s="1073"/>
      <c r="H21" s="1072"/>
      <c r="I21" s="1072"/>
      <c r="J21" s="1071"/>
      <c r="K21" s="1070"/>
      <c r="L21" s="1073"/>
      <c r="M21" s="1072"/>
      <c r="N21" s="1072"/>
      <c r="O21" s="1071"/>
      <c r="P21" s="1070"/>
      <c r="Q21" s="1028"/>
      <c r="R21" s="1035"/>
    </row>
    <row r="22" spans="2:18" s="818" customFormat="1" ht="13.9" customHeight="1">
      <c r="B22" s="1030"/>
      <c r="C22" s="1030"/>
      <c r="D22" s="1030"/>
      <c r="E22" s="1030"/>
      <c r="F22" s="1069"/>
      <c r="G22" s="1030"/>
      <c r="H22" s="1030"/>
      <c r="I22" s="1030"/>
      <c r="J22" s="1030"/>
      <c r="K22" s="1069"/>
      <c r="L22" s="1030"/>
      <c r="M22" s="1030"/>
      <c r="N22" s="1030"/>
      <c r="O22" s="1030"/>
      <c r="P22" s="1069"/>
      <c r="Q22" s="1028"/>
      <c r="R22" s="1035"/>
    </row>
    <row r="23" spans="2:18" s="818" customFormat="1" ht="20.25" customHeight="1" thickBot="1">
      <c r="B23" s="1068" t="s">
        <v>3659</v>
      </c>
      <c r="C23" s="1067" t="s">
        <v>3656</v>
      </c>
      <c r="D23" s="1067" t="s">
        <v>3655</v>
      </c>
      <c r="E23" s="1066" t="s">
        <v>3573</v>
      </c>
      <c r="F23" s="1065"/>
      <c r="G23" s="1068" t="s">
        <v>3658</v>
      </c>
      <c r="H23" s="1067" t="s">
        <v>3656</v>
      </c>
      <c r="I23" s="1067" t="s">
        <v>3655</v>
      </c>
      <c r="J23" s="1066" t="s">
        <v>3573</v>
      </c>
      <c r="K23" s="1065"/>
      <c r="L23" s="1068" t="s">
        <v>3657</v>
      </c>
      <c r="M23" s="1067" t="s">
        <v>3656</v>
      </c>
      <c r="N23" s="1067" t="s">
        <v>3655</v>
      </c>
      <c r="O23" s="1066" t="s">
        <v>3573</v>
      </c>
      <c r="P23" s="1065"/>
      <c r="Q23" s="1028"/>
      <c r="R23" s="1035"/>
    </row>
    <row r="24" spans="2:18" s="818" customFormat="1">
      <c r="B24" s="1059">
        <v>40725</v>
      </c>
      <c r="C24" s="1064">
        <v>510132.91</v>
      </c>
      <c r="D24" s="1051">
        <v>-185352.38095238095</v>
      </c>
      <c r="E24" s="1057">
        <v>-15795340.530952357</v>
      </c>
      <c r="F24" s="1031"/>
      <c r="G24" s="1059">
        <v>40725</v>
      </c>
      <c r="H24" s="1064">
        <v>0</v>
      </c>
      <c r="I24" s="1051">
        <v>-112545.83333333333</v>
      </c>
      <c r="J24" s="1057">
        <v>964071.04666666465</v>
      </c>
      <c r="K24" s="1031"/>
      <c r="L24" s="1059">
        <v>40725</v>
      </c>
      <c r="M24" s="1064">
        <v>510132.91</v>
      </c>
      <c r="N24" s="1051">
        <v>-297898.21428571426</v>
      </c>
      <c r="O24" s="1057">
        <v>-14831269.484285692</v>
      </c>
      <c r="P24" s="1031"/>
      <c r="Q24" s="1028"/>
      <c r="R24" s="1035"/>
    </row>
    <row r="25" spans="2:18" s="818" customFormat="1">
      <c r="B25" s="1059">
        <v>40756</v>
      </c>
      <c r="C25" s="1058">
        <v>1297299.19</v>
      </c>
      <c r="D25" s="1051">
        <v>-185352.38095238095</v>
      </c>
      <c r="E25" s="1057">
        <v>-14683393.721904738</v>
      </c>
      <c r="F25" s="1031"/>
      <c r="G25" s="1059">
        <v>40756</v>
      </c>
      <c r="H25" s="1058">
        <v>0</v>
      </c>
      <c r="I25" s="1051">
        <v>-112545.83333333333</v>
      </c>
      <c r="J25" s="1057">
        <v>851525.21333333128</v>
      </c>
      <c r="K25" s="1031"/>
      <c r="L25" s="1059">
        <v>40756</v>
      </c>
      <c r="M25" s="1058">
        <v>1297299.19</v>
      </c>
      <c r="N25" s="1051">
        <v>-297898.21428571426</v>
      </c>
      <c r="O25" s="1057">
        <v>-13831868.508571407</v>
      </c>
      <c r="P25" s="1031"/>
      <c r="Q25" s="1028"/>
      <c r="R25" s="1035"/>
    </row>
    <row r="26" spans="2:18" s="818" customFormat="1">
      <c r="B26" s="1059">
        <v>40787</v>
      </c>
      <c r="C26" s="1058">
        <v>4262791.68</v>
      </c>
      <c r="D26" s="1051">
        <v>-185352.38095238095</v>
      </c>
      <c r="E26" s="1057">
        <v>-10605954.422857117</v>
      </c>
      <c r="F26" s="1031"/>
      <c r="G26" s="1059">
        <v>40787</v>
      </c>
      <c r="H26" s="1058">
        <v>0</v>
      </c>
      <c r="I26" s="1051">
        <v>-112545.83333333333</v>
      </c>
      <c r="J26" s="1057">
        <v>738979.37999999791</v>
      </c>
      <c r="K26" s="1031"/>
      <c r="L26" s="1059">
        <v>40787</v>
      </c>
      <c r="M26" s="1058">
        <v>4262791.68</v>
      </c>
      <c r="N26" s="1051">
        <v>-297898.21428571426</v>
      </c>
      <c r="O26" s="1057">
        <v>-9866975.0428571198</v>
      </c>
      <c r="P26" s="1031"/>
      <c r="Q26" s="1052"/>
      <c r="R26" s="1035"/>
    </row>
    <row r="27" spans="2:18" s="818" customFormat="1">
      <c r="B27" s="1059">
        <v>40817</v>
      </c>
      <c r="C27" s="1058">
        <v>2233010.84</v>
      </c>
      <c r="D27" s="1051">
        <v>-185352.38095238095</v>
      </c>
      <c r="E27" s="1057">
        <v>-8558295.9638094995</v>
      </c>
      <c r="F27" s="1063"/>
      <c r="G27" s="1059">
        <v>40817</v>
      </c>
      <c r="H27" s="1058">
        <v>0</v>
      </c>
      <c r="I27" s="1051">
        <v>-112545.83333333333</v>
      </c>
      <c r="J27" s="1057">
        <v>626433.54666666454</v>
      </c>
      <c r="K27" s="1063"/>
      <c r="L27" s="1059">
        <v>40817</v>
      </c>
      <c r="M27" s="1058">
        <v>2233010.84</v>
      </c>
      <c r="N27" s="1051">
        <v>-297898.21428571426</v>
      </c>
      <c r="O27" s="1057">
        <v>-7931862.4171428345</v>
      </c>
      <c r="P27" s="1063"/>
      <c r="Q27" s="1028"/>
      <c r="R27" s="1035"/>
    </row>
    <row r="28" spans="2:18" s="818" customFormat="1">
      <c r="B28" s="1059">
        <v>40848</v>
      </c>
      <c r="C28" s="1058">
        <v>380160.63</v>
      </c>
      <c r="D28" s="1051">
        <v>-185352.38095238095</v>
      </c>
      <c r="E28" s="1057">
        <v>-8363487.7147618812</v>
      </c>
      <c r="F28" s="1062"/>
      <c r="G28" s="1059">
        <v>40848</v>
      </c>
      <c r="H28" s="1058">
        <v>0</v>
      </c>
      <c r="I28" s="1051">
        <v>-112545.83333333333</v>
      </c>
      <c r="J28" s="1057">
        <v>513887.71333333116</v>
      </c>
      <c r="K28" s="1062"/>
      <c r="L28" s="1059">
        <v>40848</v>
      </c>
      <c r="M28" s="1058">
        <v>380160.63</v>
      </c>
      <c r="N28" s="1051">
        <v>-297898.21428571426</v>
      </c>
      <c r="O28" s="1057">
        <v>-7849600.0014285492</v>
      </c>
      <c r="P28" s="1062"/>
      <c r="Q28" s="1061"/>
      <c r="R28" s="1035"/>
    </row>
    <row r="29" spans="2:18" s="818" customFormat="1">
      <c r="B29" s="1059">
        <v>40878</v>
      </c>
      <c r="C29" s="1058">
        <v>1034852.98</v>
      </c>
      <c r="D29" s="1051">
        <v>-185352.38095238095</v>
      </c>
      <c r="E29" s="1057">
        <v>-7513987.1157142622</v>
      </c>
      <c r="F29" s="1060"/>
      <c r="G29" s="1059">
        <v>40878</v>
      </c>
      <c r="H29" s="1058">
        <v>0</v>
      </c>
      <c r="I29" s="1051">
        <v>-112545.83333333333</v>
      </c>
      <c r="J29" s="1057">
        <v>401341.87999999773</v>
      </c>
      <c r="K29" s="1060"/>
      <c r="L29" s="1059">
        <v>40878</v>
      </c>
      <c r="M29" s="1058">
        <v>1034852.98</v>
      </c>
      <c r="N29" s="1051">
        <v>-297898.21428571426</v>
      </c>
      <c r="O29" s="1057">
        <v>-7112645.2357142642</v>
      </c>
      <c r="P29" s="1060"/>
      <c r="Q29" s="1028"/>
      <c r="R29" s="1035"/>
    </row>
    <row r="30" spans="2:18" s="818" customFormat="1">
      <c r="B30" s="1059">
        <v>40909</v>
      </c>
      <c r="C30" s="1058">
        <v>629271.74</v>
      </c>
      <c r="D30" s="1051">
        <v>-185352.38095238095</v>
      </c>
      <c r="E30" s="1057">
        <v>-7070067.7566666435</v>
      </c>
      <c r="F30" s="1043"/>
      <c r="G30" s="1059">
        <v>40909</v>
      </c>
      <c r="H30" s="1058">
        <v>0</v>
      </c>
      <c r="I30" s="1051">
        <v>-112545.83333333333</v>
      </c>
      <c r="J30" s="1057">
        <v>288796.04666666442</v>
      </c>
      <c r="K30" s="1043"/>
      <c r="L30" s="1059">
        <v>40909</v>
      </c>
      <c r="M30" s="1058">
        <v>629271.74</v>
      </c>
      <c r="N30" s="1051">
        <v>-297898.21428571426</v>
      </c>
      <c r="O30" s="1057">
        <v>-6781271.7099999785</v>
      </c>
      <c r="P30" s="1043"/>
      <c r="Q30" s="1028"/>
      <c r="R30" s="1035"/>
    </row>
    <row r="31" spans="2:18" s="818" customFormat="1">
      <c r="B31" s="1059">
        <v>40940</v>
      </c>
      <c r="C31" s="1058">
        <v>508069.05</v>
      </c>
      <c r="D31" s="1051">
        <v>-185352.38095238095</v>
      </c>
      <c r="E31" s="1057">
        <v>-6747351.0876190253</v>
      </c>
      <c r="F31" s="1031"/>
      <c r="G31" s="1059">
        <v>40940</v>
      </c>
      <c r="H31" s="1058">
        <v>0</v>
      </c>
      <c r="I31" s="1051">
        <v>-112545.83333333333</v>
      </c>
      <c r="J31" s="1057">
        <v>176250.21333333105</v>
      </c>
      <c r="K31" s="1031"/>
      <c r="L31" s="1059">
        <v>40940</v>
      </c>
      <c r="M31" s="1058">
        <v>508069.05</v>
      </c>
      <c r="N31" s="1051">
        <v>-297898.21428571426</v>
      </c>
      <c r="O31" s="1057">
        <v>-6571100.8742856942</v>
      </c>
      <c r="P31" s="1031"/>
      <c r="Q31" s="1028"/>
      <c r="R31" s="1035"/>
    </row>
    <row r="32" spans="2:18" s="818" customFormat="1">
      <c r="B32" s="1059">
        <v>40969</v>
      </c>
      <c r="C32" s="1058">
        <v>1145320.17</v>
      </c>
      <c r="D32" s="1051">
        <v>-185352.38095238095</v>
      </c>
      <c r="E32" s="1057">
        <v>-5787383.2985714059</v>
      </c>
      <c r="F32" s="1031"/>
      <c r="G32" s="1059">
        <v>40969</v>
      </c>
      <c r="H32" s="1058">
        <v>0</v>
      </c>
      <c r="I32" s="1051">
        <v>-112545.83333333333</v>
      </c>
      <c r="J32" s="1057">
        <v>63704.379999997735</v>
      </c>
      <c r="K32" s="1031"/>
      <c r="L32" s="1059">
        <v>40969</v>
      </c>
      <c r="M32" s="1058">
        <v>1145320.17</v>
      </c>
      <c r="N32" s="1051">
        <v>-297898.21428571426</v>
      </c>
      <c r="O32" s="1057">
        <v>-5723678.9185714088</v>
      </c>
      <c r="P32" s="1031"/>
      <c r="Q32" s="1028"/>
      <c r="R32" s="1035"/>
    </row>
    <row r="33" spans="2:18" s="818" customFormat="1">
      <c r="B33" s="1059">
        <v>41000</v>
      </c>
      <c r="C33" s="1058">
        <v>1200000</v>
      </c>
      <c r="D33" s="1051">
        <v>-185352.38095238095</v>
      </c>
      <c r="E33" s="1057">
        <v>-4772735.6795237865</v>
      </c>
      <c r="F33" s="1029"/>
      <c r="G33" s="1059">
        <v>41000</v>
      </c>
      <c r="H33" s="1058">
        <v>0</v>
      </c>
      <c r="I33" s="1051">
        <v>-112545.83333333333</v>
      </c>
      <c r="J33" s="1057">
        <v>-48841.453333335579</v>
      </c>
      <c r="K33" s="1029"/>
      <c r="L33" s="1059">
        <v>41000</v>
      </c>
      <c r="M33" s="1058">
        <v>1200000</v>
      </c>
      <c r="N33" s="1051">
        <v>-297898.21428571426</v>
      </c>
      <c r="O33" s="1057">
        <v>-4821577.1328571225</v>
      </c>
      <c r="P33" s="1029"/>
      <c r="Q33" s="1028"/>
      <c r="R33" s="1035"/>
    </row>
    <row r="34" spans="2:18" s="818" customFormat="1" ht="13.5" customHeight="1">
      <c r="B34" s="1059">
        <v>41030</v>
      </c>
      <c r="C34" s="1058">
        <v>1180000</v>
      </c>
      <c r="D34" s="1051">
        <v>-185352.38095238095</v>
      </c>
      <c r="E34" s="1057">
        <v>-3778088.0604761681</v>
      </c>
      <c r="F34" s="1029"/>
      <c r="G34" s="1059">
        <v>41030</v>
      </c>
      <c r="H34" s="1058">
        <v>0</v>
      </c>
      <c r="I34" s="1051">
        <v>-112545.83333333333</v>
      </c>
      <c r="J34" s="1057">
        <v>-161387.28666666892</v>
      </c>
      <c r="K34" s="1029"/>
      <c r="L34" s="1059">
        <v>41030</v>
      </c>
      <c r="M34" s="1058">
        <v>1180000</v>
      </c>
      <c r="N34" s="1051">
        <v>-297898.21428571426</v>
      </c>
      <c r="O34" s="1057">
        <v>-3939475.347142837</v>
      </c>
      <c r="P34" s="1029"/>
      <c r="Q34" s="1028"/>
      <c r="R34" s="1035"/>
    </row>
    <row r="35" spans="2:18" s="818" customFormat="1" ht="13.5" customHeight="1">
      <c r="B35" s="1059">
        <v>41061</v>
      </c>
      <c r="C35" s="1058">
        <v>1300000</v>
      </c>
      <c r="D35" s="1051">
        <v>-185352.38095238095</v>
      </c>
      <c r="E35" s="1057">
        <v>-2663440.4414285487</v>
      </c>
      <c r="F35" s="1029"/>
      <c r="G35" s="1059">
        <v>41061</v>
      </c>
      <c r="H35" s="1058">
        <v>0</v>
      </c>
      <c r="I35" s="1051">
        <v>-112545.83333333333</v>
      </c>
      <c r="J35" s="1057">
        <v>-273933.12000000227</v>
      </c>
      <c r="K35" s="1029"/>
      <c r="L35" s="1059">
        <v>41061</v>
      </c>
      <c r="M35" s="1058">
        <v>1300000</v>
      </c>
      <c r="N35" s="1051">
        <v>-297898.21428571426</v>
      </c>
      <c r="O35" s="1057">
        <v>-2937373.5614285506</v>
      </c>
      <c r="P35" s="1029"/>
      <c r="Q35" s="1028"/>
      <c r="R35" s="1035"/>
    </row>
    <row r="36" spans="2:18" s="818" customFormat="1" ht="13.5" customHeight="1">
      <c r="B36" s="1059">
        <v>41091</v>
      </c>
      <c r="C36" s="1058">
        <v>1400000</v>
      </c>
      <c r="D36" s="1051">
        <v>-185352.38095238095</v>
      </c>
      <c r="E36" s="1057">
        <v>-1448792.8223809297</v>
      </c>
      <c r="F36" s="1029"/>
      <c r="G36" s="1059">
        <v>41091</v>
      </c>
      <c r="H36" s="1058">
        <v>0</v>
      </c>
      <c r="I36" s="1051">
        <v>-112545.83333333333</v>
      </c>
      <c r="J36" s="1057">
        <v>-386478.95333333558</v>
      </c>
      <c r="K36" s="1029"/>
      <c r="L36" s="1059">
        <v>41091</v>
      </c>
      <c r="M36" s="1058">
        <v>1400000</v>
      </c>
      <c r="N36" s="1051">
        <v>-297898.21428571426</v>
      </c>
      <c r="O36" s="1057">
        <v>-1835271.7757142654</v>
      </c>
      <c r="P36" s="1029"/>
      <c r="Q36" s="1028"/>
      <c r="R36" s="1035"/>
    </row>
    <row r="37" spans="2:18" s="818" customFormat="1" ht="13.5" customHeight="1">
      <c r="B37" s="1059">
        <v>41122</v>
      </c>
      <c r="C37" s="1058">
        <v>1125000</v>
      </c>
      <c r="D37" s="1051">
        <v>-185352.38095238095</v>
      </c>
      <c r="E37" s="1057">
        <v>-509145.20333331055</v>
      </c>
      <c r="F37" s="1029"/>
      <c r="G37" s="1059">
        <v>41122</v>
      </c>
      <c r="H37" s="1058">
        <v>0</v>
      </c>
      <c r="I37" s="1051">
        <v>-112545.83333333333</v>
      </c>
      <c r="J37" s="1057">
        <v>-499024.78666666895</v>
      </c>
      <c r="K37" s="1029"/>
      <c r="L37" s="1059">
        <v>41122</v>
      </c>
      <c r="M37" s="1058">
        <v>1125000</v>
      </c>
      <c r="N37" s="1051">
        <v>-297898.21428571426</v>
      </c>
      <c r="O37" s="1057">
        <v>-1008169.9899999795</v>
      </c>
      <c r="P37" s="1029"/>
      <c r="Q37" s="1028"/>
      <c r="R37" s="1035"/>
    </row>
    <row r="38" spans="2:18" s="818" customFormat="1" ht="13.5" customHeight="1">
      <c r="B38" s="1059">
        <v>41153</v>
      </c>
      <c r="C38" s="1058">
        <v>1375000</v>
      </c>
      <c r="D38" s="1051">
        <v>-185352.38095238095</v>
      </c>
      <c r="E38" s="1057">
        <v>680502.41571430862</v>
      </c>
      <c r="F38" s="1029"/>
      <c r="G38" s="1059">
        <v>41153</v>
      </c>
      <c r="H38" s="1058">
        <v>0</v>
      </c>
      <c r="I38" s="1051">
        <v>-112545.83333333333</v>
      </c>
      <c r="J38" s="1057">
        <v>-611570.62000000232</v>
      </c>
      <c r="K38" s="1029"/>
      <c r="L38" s="1059">
        <v>41153</v>
      </c>
      <c r="M38" s="1058">
        <v>1375000</v>
      </c>
      <c r="N38" s="1051">
        <v>-297898.21428571426</v>
      </c>
      <c r="O38" s="1057">
        <v>68931.795714306034</v>
      </c>
      <c r="P38" s="1029"/>
      <c r="Q38" s="1028"/>
      <c r="R38" s="1035"/>
    </row>
    <row r="39" spans="2:18" s="818" customFormat="1" ht="13.5" customHeight="1">
      <c r="B39" s="1059">
        <v>41183</v>
      </c>
      <c r="C39" s="1058">
        <v>500000</v>
      </c>
      <c r="D39" s="1051">
        <v>-185352.38095238095</v>
      </c>
      <c r="E39" s="1057">
        <v>995150.03476192802</v>
      </c>
      <c r="F39" s="1029"/>
      <c r="G39" s="1059">
        <v>41183</v>
      </c>
      <c r="H39" s="1058">
        <v>0</v>
      </c>
      <c r="I39" s="1051">
        <v>-112545.83333333333</v>
      </c>
      <c r="J39" s="1057">
        <v>-724116.45333333558</v>
      </c>
      <c r="K39" s="1029"/>
      <c r="L39" s="1059">
        <v>41183</v>
      </c>
      <c r="M39" s="1058">
        <v>500000</v>
      </c>
      <c r="N39" s="1051">
        <v>-297898.21428571426</v>
      </c>
      <c r="O39" s="1057">
        <v>271033.58142859256</v>
      </c>
      <c r="P39" s="1029"/>
      <c r="Q39" s="1028"/>
      <c r="R39" s="1035"/>
    </row>
    <row r="40" spans="2:18" s="818" customFormat="1" ht="13.5" customHeight="1">
      <c r="B40" s="1059">
        <v>41214</v>
      </c>
      <c r="C40" s="1058">
        <v>205000</v>
      </c>
      <c r="D40" s="1051">
        <v>-185352.38095238095</v>
      </c>
      <c r="E40" s="1057">
        <v>1014797.6538095474</v>
      </c>
      <c r="F40" s="1029"/>
      <c r="G40" s="1059">
        <v>41214</v>
      </c>
      <c r="H40" s="1058">
        <v>0</v>
      </c>
      <c r="I40" s="1051">
        <v>-112545.83333333333</v>
      </c>
      <c r="J40" s="1057">
        <v>-836662.28666666895</v>
      </c>
      <c r="K40" s="1029"/>
      <c r="L40" s="1059">
        <v>41214</v>
      </c>
      <c r="M40" s="1058">
        <v>205000</v>
      </c>
      <c r="N40" s="1051">
        <v>-297898.21428571426</v>
      </c>
      <c r="O40" s="1057">
        <v>178135.36714287862</v>
      </c>
      <c r="P40" s="1029"/>
      <c r="Q40" s="1028"/>
      <c r="R40" s="1035"/>
    </row>
    <row r="41" spans="2:18" s="818" customFormat="1" ht="13.5" customHeight="1">
      <c r="B41" s="1059">
        <v>41244</v>
      </c>
      <c r="C41" s="1058">
        <v>305000</v>
      </c>
      <c r="D41" s="1051">
        <v>-185352.38095238095</v>
      </c>
      <c r="E41" s="1057">
        <v>1134445.2728571668</v>
      </c>
      <c r="F41" s="1029"/>
      <c r="G41" s="1059">
        <v>41244</v>
      </c>
      <c r="H41" s="1058">
        <v>0</v>
      </c>
      <c r="I41" s="1051">
        <v>-112545.83333333333</v>
      </c>
      <c r="J41" s="1057">
        <v>-949208.12000000221</v>
      </c>
      <c r="K41" s="1029"/>
      <c r="L41" s="1059">
        <v>41244</v>
      </c>
      <c r="M41" s="1058">
        <v>305000</v>
      </c>
      <c r="N41" s="1051">
        <v>-297898.21428571426</v>
      </c>
      <c r="O41" s="1057">
        <v>185237.15285716468</v>
      </c>
      <c r="P41" s="1029"/>
      <c r="Q41" s="1028"/>
      <c r="R41" s="1035"/>
    </row>
    <row r="42" spans="2:18" s="818" customFormat="1" ht="13.5" customHeight="1">
      <c r="B42" s="1059">
        <v>41275</v>
      </c>
      <c r="C42" s="1058">
        <v>23000</v>
      </c>
      <c r="D42" s="1051">
        <v>-185352.38095238095</v>
      </c>
      <c r="E42" s="1057">
        <v>972092.89190478623</v>
      </c>
      <c r="F42" s="1029"/>
      <c r="G42" s="1059">
        <v>41275</v>
      </c>
      <c r="H42" s="1058">
        <v>0</v>
      </c>
      <c r="I42" s="1051">
        <v>-112545.83333333333</v>
      </c>
      <c r="J42" s="1057">
        <v>-1061753.9533333355</v>
      </c>
      <c r="K42" s="1029"/>
      <c r="L42" s="1059">
        <v>41275</v>
      </c>
      <c r="M42" s="1058">
        <v>23000</v>
      </c>
      <c r="N42" s="1051">
        <v>-297898.21428571426</v>
      </c>
      <c r="O42" s="1057">
        <v>-89661.061428549263</v>
      </c>
      <c r="P42" s="1029"/>
      <c r="Q42" s="1028"/>
      <c r="R42" s="1035"/>
    </row>
    <row r="43" spans="2:18" s="818" customFormat="1" ht="13.5" customHeight="1">
      <c r="B43" s="1059">
        <v>41306</v>
      </c>
      <c r="C43" s="1058">
        <v>23000</v>
      </c>
      <c r="D43" s="1051">
        <v>-185352.38095238095</v>
      </c>
      <c r="E43" s="1057">
        <v>809740.51095240563</v>
      </c>
      <c r="F43" s="1029"/>
      <c r="G43" s="1059">
        <v>41306</v>
      </c>
      <c r="H43" s="1058">
        <v>0</v>
      </c>
      <c r="I43" s="1051">
        <v>-112545.83333333333</v>
      </c>
      <c r="J43" s="1057">
        <v>-1174299.786666669</v>
      </c>
      <c r="K43" s="1029"/>
      <c r="L43" s="1059">
        <v>41306</v>
      </c>
      <c r="M43" s="1058">
        <v>23000</v>
      </c>
      <c r="N43" s="1051">
        <v>-297898.21428571426</v>
      </c>
      <c r="O43" s="1057">
        <v>-364559.2757142632</v>
      </c>
      <c r="P43" s="1029"/>
      <c r="Q43" s="1028"/>
      <c r="R43" s="1035"/>
    </row>
    <row r="44" spans="2:18" s="818" customFormat="1" ht="13.5" customHeight="1">
      <c r="B44" s="1059">
        <v>41334</v>
      </c>
      <c r="C44" s="1058">
        <v>1313000</v>
      </c>
      <c r="D44" s="1051">
        <v>-185352.38095238095</v>
      </c>
      <c r="E44" s="1057">
        <v>1937388.1300000246</v>
      </c>
      <c r="F44" s="1029"/>
      <c r="G44" s="1059">
        <v>41334</v>
      </c>
      <c r="H44" s="1058">
        <v>0</v>
      </c>
      <c r="I44" s="1051">
        <v>-112545.83333333333</v>
      </c>
      <c r="J44" s="1057">
        <v>-1286845.6200000022</v>
      </c>
      <c r="K44" s="1029"/>
      <c r="L44" s="1059">
        <v>41334</v>
      </c>
      <c r="M44" s="1058">
        <v>1313000</v>
      </c>
      <c r="N44" s="1051">
        <v>-297898.21428571426</v>
      </c>
      <c r="O44" s="1057">
        <v>650542.51000002236</v>
      </c>
      <c r="P44" s="1029"/>
      <c r="Q44" s="1028"/>
      <c r="R44" s="1035"/>
    </row>
    <row r="45" spans="2:18" s="818" customFormat="1" ht="13.5" customHeight="1">
      <c r="B45" s="1059">
        <v>41365</v>
      </c>
      <c r="C45" s="1058">
        <v>23000</v>
      </c>
      <c r="D45" s="1051">
        <v>-185352.38095238095</v>
      </c>
      <c r="E45" s="1057">
        <v>1775035.7490476435</v>
      </c>
      <c r="F45" s="1029"/>
      <c r="G45" s="1059">
        <v>41365</v>
      </c>
      <c r="H45" s="1058">
        <v>0</v>
      </c>
      <c r="I45" s="1051">
        <v>-112545.83333333333</v>
      </c>
      <c r="J45" s="1057">
        <v>-1399391.4533333355</v>
      </c>
      <c r="K45" s="1029"/>
      <c r="L45" s="1059">
        <v>41365</v>
      </c>
      <c r="M45" s="1058">
        <v>23000</v>
      </c>
      <c r="N45" s="1051">
        <v>-297898.21428571426</v>
      </c>
      <c r="O45" s="1057">
        <v>375644.29571430798</v>
      </c>
      <c r="P45" s="1029"/>
      <c r="Q45" s="1028"/>
      <c r="R45" s="1035"/>
    </row>
    <row r="46" spans="2:18" s="818" customFormat="1" ht="13.5" thickBot="1">
      <c r="B46" s="1056">
        <v>41395</v>
      </c>
      <c r="C46" s="1055">
        <v>23000</v>
      </c>
      <c r="D46" s="1054">
        <v>-185352.38095238095</v>
      </c>
      <c r="E46" s="1053">
        <v>1612683.3680952629</v>
      </c>
      <c r="F46" s="1052"/>
      <c r="G46" s="1056">
        <v>41395</v>
      </c>
      <c r="H46" s="1055">
        <v>0</v>
      </c>
      <c r="I46" s="1054">
        <v>-112545.83333333333</v>
      </c>
      <c r="J46" s="1053">
        <v>-1511937.2866666687</v>
      </c>
      <c r="K46" s="1052"/>
      <c r="L46" s="1056">
        <v>41395</v>
      </c>
      <c r="M46" s="1055">
        <v>23000</v>
      </c>
      <c r="N46" s="1054">
        <v>-297898.21428571426</v>
      </c>
      <c r="O46" s="1053">
        <v>100746.08142859404</v>
      </c>
      <c r="P46" s="1052"/>
      <c r="Q46" s="1028"/>
      <c r="R46" s="1035"/>
    </row>
    <row r="47" spans="2:18" s="818" customFormat="1">
      <c r="B47" s="1049"/>
      <c r="C47" s="1051"/>
      <c r="D47" s="1051"/>
      <c r="E47" s="1051"/>
      <c r="F47" s="1029"/>
      <c r="G47" s="1049"/>
      <c r="H47" s="1048"/>
      <c r="I47" s="1048"/>
      <c r="J47" s="1050"/>
      <c r="K47" s="1030"/>
      <c r="L47" s="1049"/>
      <c r="M47" s="1048"/>
      <c r="N47" s="1048"/>
      <c r="O47" s="242"/>
      <c r="Q47" s="1028"/>
      <c r="R47" s="1035"/>
    </row>
    <row r="48" spans="2:18" s="818" customFormat="1">
      <c r="F48" s="1029"/>
      <c r="H48" s="1030"/>
      <c r="I48" s="1030"/>
      <c r="J48" s="1030"/>
      <c r="K48" s="1030"/>
      <c r="L48" s="1030"/>
      <c r="M48" s="1030"/>
      <c r="N48" s="1030"/>
      <c r="O48" s="1030"/>
      <c r="P48" s="1047"/>
      <c r="Q48" s="1033"/>
    </row>
    <row r="49" spans="2:18" s="818" customFormat="1">
      <c r="B49" s="1046"/>
      <c r="F49" s="1029"/>
      <c r="G49" s="1046"/>
      <c r="H49" s="1030"/>
      <c r="I49" s="1030"/>
      <c r="J49" s="1030"/>
      <c r="K49" s="1045"/>
      <c r="L49" s="1044"/>
      <c r="M49" s="1030"/>
      <c r="N49" s="1030"/>
      <c r="O49" s="1030"/>
      <c r="P49" s="1043"/>
      <c r="Q49" s="1042"/>
      <c r="R49" s="1035"/>
    </row>
    <row r="50" spans="2:18" s="818" customFormat="1">
      <c r="F50" s="1029"/>
      <c r="H50" s="1030"/>
      <c r="I50" s="1030"/>
      <c r="J50" s="1030"/>
      <c r="K50" s="1040"/>
      <c r="L50" s="1030"/>
      <c r="M50" s="1030"/>
      <c r="N50" s="1030"/>
      <c r="O50" s="1030"/>
      <c r="P50" s="1033"/>
      <c r="Q50" s="1033"/>
      <c r="R50" s="1035"/>
    </row>
    <row r="51" spans="2:18" s="818" customFormat="1">
      <c r="B51" s="1041"/>
      <c r="F51" s="1029"/>
      <c r="G51" s="1041"/>
      <c r="H51" s="1030"/>
      <c r="I51" s="1030"/>
      <c r="J51" s="1030"/>
      <c r="K51" s="1040"/>
      <c r="L51" s="1039"/>
      <c r="M51" s="1030"/>
      <c r="N51" s="1030"/>
      <c r="O51" s="1030"/>
      <c r="P51" s="1038"/>
      <c r="Q51" s="1033"/>
      <c r="R51" s="1035"/>
    </row>
    <row r="52" spans="2:18" s="818" customFormat="1">
      <c r="B52" s="1036"/>
      <c r="F52" s="1029"/>
      <c r="G52" s="1036"/>
      <c r="H52" s="1030"/>
      <c r="I52" s="1030"/>
      <c r="J52" s="1030"/>
      <c r="K52" s="1037"/>
      <c r="L52" s="1036"/>
      <c r="M52" s="1030"/>
      <c r="N52" s="1030"/>
      <c r="O52" s="1030"/>
      <c r="P52" s="1036"/>
      <c r="Q52" s="1033"/>
      <c r="R52" s="1035"/>
    </row>
    <row r="53" spans="2:18" s="818" customFormat="1">
      <c r="F53" s="1029"/>
      <c r="H53" s="1030"/>
      <c r="I53" s="1030"/>
      <c r="J53" s="1030"/>
      <c r="K53" s="1034"/>
      <c r="L53" s="1030"/>
      <c r="M53" s="1030"/>
      <c r="N53" s="1030"/>
      <c r="O53" s="1030"/>
      <c r="P53" s="1030"/>
      <c r="Q53" s="1033"/>
    </row>
    <row r="60" spans="2:18" s="818" customFormat="1">
      <c r="F60" s="1029"/>
      <c r="O60" s="1030"/>
      <c r="Q60" s="1028"/>
    </row>
    <row r="61" spans="2:18" s="818" customFormat="1">
      <c r="F61" s="1029"/>
      <c r="O61" s="1030"/>
      <c r="Q61" s="1028"/>
    </row>
    <row r="62" spans="2:18" s="1030" customFormat="1">
      <c r="F62" s="1031"/>
      <c r="P62" s="818"/>
      <c r="Q62" s="1033"/>
    </row>
    <row r="63" spans="2:18" s="1030" customFormat="1">
      <c r="F63" s="1031"/>
      <c r="P63" s="818"/>
      <c r="Q63" s="1033"/>
    </row>
    <row r="64" spans="2:18" s="1030" customFormat="1">
      <c r="F64" s="1031"/>
      <c r="O64" s="818"/>
      <c r="Q64" s="1033"/>
    </row>
    <row r="65" spans="1:18" s="1030" customFormat="1">
      <c r="F65" s="1031"/>
      <c r="O65" s="818"/>
      <c r="Q65" s="1033"/>
    </row>
    <row r="66" spans="1:18">
      <c r="P66" s="1030"/>
    </row>
    <row r="67" spans="1:18" s="1028" customFormat="1">
      <c r="A67" s="1030"/>
      <c r="B67" s="818"/>
      <c r="C67" s="1030"/>
      <c r="D67" s="818"/>
      <c r="E67" s="1030"/>
      <c r="F67" s="1031"/>
      <c r="G67" s="818"/>
      <c r="H67" s="1030"/>
      <c r="I67" s="818"/>
      <c r="J67" s="818"/>
      <c r="K67" s="818"/>
      <c r="L67" s="818"/>
      <c r="M67" s="1030"/>
      <c r="N67" s="818"/>
      <c r="O67" s="818"/>
      <c r="P67" s="1030"/>
      <c r="R67" s="818"/>
    </row>
    <row r="68" spans="1:18" s="1028" customFormat="1">
      <c r="A68" s="1030"/>
      <c r="B68" s="818"/>
      <c r="C68" s="1030"/>
      <c r="D68" s="818"/>
      <c r="E68" s="1030"/>
      <c r="F68" s="1031"/>
      <c r="G68" s="818"/>
      <c r="H68" s="1030"/>
      <c r="I68" s="818"/>
      <c r="J68" s="818"/>
      <c r="K68" s="818"/>
      <c r="L68" s="818"/>
      <c r="M68" s="1030"/>
      <c r="N68" s="818"/>
      <c r="O68" s="818"/>
      <c r="P68" s="818"/>
      <c r="R68" s="818"/>
    </row>
    <row r="69" spans="1:18" s="1028" customFormat="1">
      <c r="A69" s="1030"/>
      <c r="B69" s="818"/>
      <c r="C69" s="1030"/>
      <c r="D69" s="818"/>
      <c r="E69" s="1030"/>
      <c r="F69" s="1031"/>
      <c r="G69" s="818"/>
      <c r="H69" s="1030"/>
      <c r="I69" s="818"/>
      <c r="J69" s="818"/>
      <c r="K69" s="818"/>
      <c r="L69" s="818"/>
      <c r="M69" s="1030"/>
      <c r="N69" s="818"/>
      <c r="O69" s="818"/>
      <c r="P69" s="818"/>
      <c r="R69" s="818"/>
    </row>
    <row r="70" spans="1:18" s="1028" customFormat="1">
      <c r="A70" s="1030"/>
      <c r="B70" s="818"/>
      <c r="C70" s="1030"/>
      <c r="D70" s="818"/>
      <c r="E70" s="1030"/>
      <c r="F70" s="1031"/>
      <c r="G70" s="818"/>
      <c r="H70" s="1030"/>
      <c r="I70" s="818"/>
      <c r="J70" s="818"/>
      <c r="K70" s="818"/>
      <c r="L70" s="818"/>
      <c r="M70" s="1030"/>
      <c r="N70" s="818"/>
      <c r="O70" s="818"/>
      <c r="P70" s="818"/>
      <c r="R70" s="818"/>
    </row>
    <row r="71" spans="1:18" s="1028" customFormat="1">
      <c r="A71" s="1030"/>
      <c r="B71" s="818"/>
      <c r="C71" s="1030"/>
      <c r="D71" s="818"/>
      <c r="E71" s="1030"/>
      <c r="F71" s="1031"/>
      <c r="G71" s="818"/>
      <c r="H71" s="1030"/>
      <c r="I71" s="818"/>
      <c r="J71" s="818"/>
      <c r="K71" s="818"/>
      <c r="L71" s="818"/>
      <c r="M71" s="1030"/>
      <c r="N71" s="818"/>
      <c r="O71" s="818"/>
      <c r="P71" s="818"/>
      <c r="R71" s="818"/>
    </row>
    <row r="72" spans="1:18" s="1028" customFormat="1">
      <c r="A72" s="1030"/>
      <c r="B72" s="818"/>
      <c r="C72" s="1030"/>
      <c r="D72" s="818"/>
      <c r="E72" s="1030"/>
      <c r="F72" s="1031"/>
      <c r="G72" s="818"/>
      <c r="H72" s="1030"/>
      <c r="I72" s="818"/>
      <c r="J72" s="818"/>
      <c r="K72" s="818"/>
      <c r="L72" s="818"/>
      <c r="M72" s="1030"/>
      <c r="N72" s="818"/>
      <c r="O72" s="818"/>
      <c r="P72" s="818"/>
      <c r="R72" s="818"/>
    </row>
    <row r="73" spans="1:18" s="1028" customFormat="1">
      <c r="A73" s="1030"/>
      <c r="B73" s="818"/>
      <c r="C73" s="1030"/>
      <c r="D73" s="818"/>
      <c r="E73" s="1030"/>
      <c r="F73" s="1031"/>
      <c r="G73" s="818"/>
      <c r="H73" s="1030"/>
      <c r="I73" s="818"/>
      <c r="J73" s="818"/>
      <c r="K73" s="818"/>
      <c r="L73" s="818"/>
      <c r="M73" s="1030"/>
      <c r="N73" s="818"/>
      <c r="O73" s="818"/>
      <c r="P73" s="818"/>
      <c r="R73" s="818"/>
    </row>
    <row r="74" spans="1:18" s="1028" customFormat="1">
      <c r="A74" s="1030"/>
      <c r="B74" s="818"/>
      <c r="C74" s="1030"/>
      <c r="D74" s="818"/>
      <c r="E74" s="1030"/>
      <c r="F74" s="1031"/>
      <c r="G74" s="818"/>
      <c r="H74" s="1030"/>
      <c r="I74" s="818"/>
      <c r="J74" s="818"/>
      <c r="K74" s="818"/>
      <c r="L74" s="818"/>
      <c r="M74" s="1030"/>
      <c r="N74" s="818"/>
      <c r="O74" s="818"/>
      <c r="P74" s="818"/>
      <c r="R74" s="818"/>
    </row>
    <row r="75" spans="1:18" s="1028" customFormat="1">
      <c r="A75" s="1030"/>
      <c r="B75" s="818"/>
      <c r="C75" s="1030"/>
      <c r="D75" s="818"/>
      <c r="E75" s="1030"/>
      <c r="F75" s="1031"/>
      <c r="G75" s="818"/>
      <c r="H75" s="1030"/>
      <c r="I75" s="818"/>
      <c r="J75" s="818"/>
      <c r="K75" s="818"/>
      <c r="L75" s="818"/>
      <c r="M75" s="1030"/>
      <c r="N75" s="818"/>
      <c r="O75" s="818"/>
      <c r="P75" s="818"/>
      <c r="R75" s="818"/>
    </row>
    <row r="76" spans="1:18" s="1028" customFormat="1">
      <c r="A76" s="1030"/>
      <c r="B76" s="818"/>
      <c r="C76" s="1030"/>
      <c r="D76" s="818"/>
      <c r="E76" s="1030"/>
      <c r="F76" s="1031"/>
      <c r="G76" s="818"/>
      <c r="H76" s="1030"/>
      <c r="I76" s="818"/>
      <c r="J76" s="818"/>
      <c r="K76" s="818"/>
      <c r="L76" s="818"/>
      <c r="M76" s="1030"/>
      <c r="N76" s="818"/>
      <c r="O76" s="818"/>
      <c r="P76" s="818"/>
      <c r="R76" s="818"/>
    </row>
    <row r="77" spans="1:18" s="1028" customFormat="1">
      <c r="A77" s="1030"/>
      <c r="B77" s="818"/>
      <c r="C77" s="1030"/>
      <c r="D77" s="818"/>
      <c r="E77" s="1030"/>
      <c r="F77" s="1031"/>
      <c r="G77" s="818"/>
      <c r="H77" s="1030"/>
      <c r="I77" s="818"/>
      <c r="J77" s="818"/>
      <c r="K77" s="818"/>
      <c r="L77" s="818"/>
      <c r="M77" s="1030"/>
      <c r="N77" s="818"/>
      <c r="O77" s="818"/>
      <c r="P77" s="818"/>
      <c r="R77" s="818"/>
    </row>
    <row r="78" spans="1:18" s="1028" customFormat="1">
      <c r="A78" s="1030"/>
      <c r="B78" s="818"/>
      <c r="C78" s="1030"/>
      <c r="D78" s="818"/>
      <c r="E78" s="1030"/>
      <c r="F78" s="1031"/>
      <c r="G78" s="818"/>
      <c r="H78" s="1030"/>
      <c r="I78" s="818"/>
      <c r="J78" s="818"/>
      <c r="K78" s="818"/>
      <c r="L78" s="818"/>
      <c r="M78" s="1030"/>
      <c r="N78" s="818"/>
      <c r="O78" s="818"/>
      <c r="P78" s="818"/>
      <c r="R78" s="818"/>
    </row>
    <row r="79" spans="1:18" s="1028" customFormat="1">
      <c r="A79" s="1030"/>
      <c r="B79" s="818"/>
      <c r="C79" s="1030"/>
      <c r="D79" s="818"/>
      <c r="E79" s="1030"/>
      <c r="F79" s="1031"/>
      <c r="G79" s="818"/>
      <c r="H79" s="1030"/>
      <c r="I79" s="818"/>
      <c r="J79" s="818"/>
      <c r="K79" s="818"/>
      <c r="L79" s="818"/>
      <c r="M79" s="1030"/>
      <c r="N79" s="818"/>
      <c r="O79" s="818"/>
      <c r="P79" s="818"/>
      <c r="R79" s="818"/>
    </row>
    <row r="80" spans="1:18" s="1028" customFormat="1">
      <c r="A80" s="1030"/>
      <c r="B80" s="818"/>
      <c r="C80" s="1030"/>
      <c r="D80" s="818"/>
      <c r="E80" s="1030"/>
      <c r="F80" s="1031"/>
      <c r="G80" s="818"/>
      <c r="H80" s="1030"/>
      <c r="I80" s="818"/>
      <c r="J80" s="818"/>
      <c r="K80" s="818"/>
      <c r="L80" s="818"/>
      <c r="M80" s="1030"/>
      <c r="N80" s="818"/>
      <c r="O80" s="818"/>
      <c r="P80" s="818"/>
      <c r="R80" s="818"/>
    </row>
    <row r="81" spans="1:18" s="1028" customFormat="1">
      <c r="A81" s="1030"/>
      <c r="B81" s="818"/>
      <c r="C81" s="1030"/>
      <c r="D81" s="818"/>
      <c r="E81" s="1030"/>
      <c r="F81" s="1031"/>
      <c r="G81" s="818"/>
      <c r="H81" s="1030"/>
      <c r="I81" s="818"/>
      <c r="J81" s="818"/>
      <c r="K81" s="818"/>
      <c r="L81" s="818"/>
      <c r="M81" s="1030"/>
      <c r="N81" s="818"/>
      <c r="O81" s="818"/>
      <c r="P81" s="818"/>
      <c r="R81" s="818"/>
    </row>
    <row r="82" spans="1:18" s="1028" customFormat="1">
      <c r="A82" s="1030"/>
      <c r="B82" s="818"/>
      <c r="C82" s="1030"/>
      <c r="D82" s="818"/>
      <c r="E82" s="1030"/>
      <c r="F82" s="1031"/>
      <c r="G82" s="818"/>
      <c r="H82" s="1030"/>
      <c r="I82" s="818"/>
      <c r="J82" s="818"/>
      <c r="K82" s="818"/>
      <c r="L82" s="818"/>
      <c r="M82" s="1030"/>
      <c r="N82" s="818"/>
      <c r="O82" s="818"/>
      <c r="P82" s="818"/>
      <c r="R82" s="818"/>
    </row>
    <row r="83" spans="1:18">
      <c r="C83" s="1030"/>
      <c r="E83" s="1030"/>
      <c r="F83" s="1031"/>
      <c r="H83" s="1030"/>
      <c r="M83" s="1030"/>
    </row>
    <row r="84" spans="1:18">
      <c r="C84" s="1030"/>
      <c r="E84" s="1030"/>
      <c r="F84" s="1031"/>
      <c r="H84" s="1030"/>
      <c r="M84" s="1030"/>
    </row>
    <row r="85" spans="1:18">
      <c r="C85" s="1030"/>
      <c r="E85" s="1030"/>
      <c r="F85" s="1031"/>
      <c r="H85" s="1030"/>
      <c r="M85" s="1030"/>
    </row>
    <row r="86" spans="1:18">
      <c r="C86" s="1030"/>
      <c r="E86" s="1030"/>
      <c r="F86" s="1031"/>
      <c r="H86" s="1030"/>
      <c r="M86" s="1030"/>
    </row>
    <row r="87" spans="1:18">
      <c r="C87" s="1030"/>
      <c r="E87" s="1030"/>
      <c r="F87" s="1031"/>
      <c r="H87" s="1030"/>
      <c r="M87" s="1030"/>
    </row>
    <row r="88" spans="1:18">
      <c r="C88" s="1030"/>
      <c r="E88" s="1030"/>
      <c r="F88" s="1031"/>
      <c r="H88" s="1030"/>
      <c r="M88" s="1030"/>
    </row>
    <row r="89" spans="1:18">
      <c r="C89" s="1030"/>
      <c r="E89" s="1030"/>
      <c r="F89" s="1031"/>
      <c r="H89" s="1030"/>
      <c r="M89" s="1030"/>
    </row>
    <row r="90" spans="1:18">
      <c r="C90" s="1030"/>
      <c r="E90" s="1030"/>
      <c r="F90" s="1031"/>
      <c r="H90" s="1030"/>
      <c r="M90" s="1030"/>
    </row>
    <row r="91" spans="1:18">
      <c r="C91" s="1030"/>
      <c r="E91" s="1030"/>
      <c r="F91" s="1032"/>
      <c r="H91" s="1030"/>
      <c r="M91" s="1030"/>
    </row>
    <row r="92" spans="1:18">
      <c r="C92" s="1030"/>
      <c r="E92" s="1030"/>
      <c r="F92" s="1031"/>
      <c r="H92" s="1030"/>
      <c r="M92" s="1030"/>
    </row>
    <row r="93" spans="1:18">
      <c r="C93" s="1030"/>
      <c r="E93" s="1030"/>
      <c r="F93" s="1031"/>
      <c r="H93" s="1030"/>
      <c r="M93" s="1030"/>
    </row>
    <row r="94" spans="1:18">
      <c r="C94" s="1030"/>
      <c r="E94" s="1030"/>
      <c r="F94" s="1031"/>
      <c r="H94" s="1030"/>
      <c r="M94" s="1030"/>
    </row>
    <row r="95" spans="1:18">
      <c r="C95" s="1030"/>
      <c r="E95" s="1030"/>
      <c r="F95" s="1031"/>
      <c r="H95" s="1030"/>
      <c r="M95" s="1030"/>
    </row>
    <row r="96" spans="1:18">
      <c r="C96" s="1030"/>
      <c r="E96" s="1030"/>
      <c r="F96" s="1031"/>
      <c r="H96" s="1030"/>
      <c r="M96" s="1030"/>
    </row>
    <row r="97" spans="3:13" s="818" customFormat="1">
      <c r="C97" s="1030"/>
      <c r="E97" s="1030"/>
      <c r="F97" s="1031"/>
      <c r="H97" s="1030"/>
      <c r="M97" s="1030"/>
    </row>
    <row r="98" spans="3:13" s="818" customFormat="1">
      <c r="C98" s="1030"/>
      <c r="E98" s="1030"/>
      <c r="F98" s="1031"/>
      <c r="H98" s="1030"/>
      <c r="M98" s="1030"/>
    </row>
  </sheetData>
  <pageMargins left="0.75" right="0.25" top="1" bottom="1" header="0.4" footer="0.5"/>
  <pageSetup scale="57" orientation="landscape" r:id="rId1"/>
  <headerFooter scaleWithDoc="0" alignWithMargins="0">
    <oddHeader>&amp;L&amp;"Arial,Regular"&amp;10UT 11-035-200
DPU 39.1&amp;R&amp;"Arial,Bold"&amp;10Attachment DPU 39.1</oddHeader>
    <oddFooter>&amp;L&amp;"Arial,Regular"&amp;10&amp;F&amp;CPage 6.2.14&amp;R&amp;"Arial,Regular"&amp;10page &amp;P of &amp;N</oddFooter>
  </headerFooter>
</worksheet>
</file>

<file path=xl/worksheets/sheet13.xml><?xml version="1.0" encoding="utf-8"?>
<worksheet xmlns="http://schemas.openxmlformats.org/spreadsheetml/2006/main" xmlns:r="http://schemas.openxmlformats.org/officeDocument/2006/relationships">
  <sheetPr codeName="Sheet11"/>
  <dimension ref="A1:BY1316"/>
  <sheetViews>
    <sheetView zoomScale="55" zoomScaleNormal="55" workbookViewId="0">
      <pane xSplit="9" ySplit="4" topLeftCell="Z1090" activePane="bottomRight" state="frozen"/>
      <selection pane="topRight" activeCell="J1" sqref="J1"/>
      <selection pane="bottomLeft" activeCell="A5" sqref="A5"/>
      <selection pane="bottomRight" activeCell="AL1109" sqref="AL1109"/>
    </sheetView>
  </sheetViews>
  <sheetFormatPr defaultRowHeight="12.75"/>
  <cols>
    <col min="1" max="1" width="28.5703125" customWidth="1"/>
    <col min="2" max="2" width="68.85546875" customWidth="1"/>
    <col min="3" max="3" width="17" style="32" customWidth="1"/>
    <col min="4" max="4" width="10.85546875" customWidth="1"/>
    <col min="5" max="5" width="17.7109375" customWidth="1"/>
    <col min="6" max="6" width="9.140625" customWidth="1"/>
    <col min="7" max="7" width="7.42578125" customWidth="1"/>
    <col min="8" max="8" width="18" customWidth="1"/>
    <col min="9" max="10" width="17" customWidth="1"/>
    <col min="11" max="11" width="16" style="169" customWidth="1"/>
    <col min="12" max="12" width="12.28515625" customWidth="1"/>
    <col min="13" max="13" width="29.28515625" style="169" customWidth="1"/>
    <col min="14" max="14" width="14" customWidth="1"/>
    <col min="15" max="15" width="15.28515625" customWidth="1"/>
    <col min="16" max="16" width="14" customWidth="1"/>
    <col min="17" max="17" width="16" customWidth="1"/>
    <col min="18" max="18" width="15.28515625" bestFit="1" customWidth="1"/>
    <col min="19" max="20" width="14.140625" bestFit="1" customWidth="1"/>
    <col min="21" max="22" width="15.28515625" bestFit="1" customWidth="1"/>
    <col min="23" max="23" width="15.140625" bestFit="1" customWidth="1"/>
    <col min="24" max="24" width="14.28515625" bestFit="1" customWidth="1"/>
    <col min="25" max="25" width="14.140625" bestFit="1" customWidth="1"/>
    <col min="26" max="27" width="15.28515625" bestFit="1" customWidth="1"/>
    <col min="28" max="44" width="15.28515625" customWidth="1"/>
    <col min="45" max="45" width="16.7109375" bestFit="1" customWidth="1"/>
    <col min="46" max="46" width="1.85546875" customWidth="1"/>
    <col min="47" max="51" width="14" bestFit="1" customWidth="1"/>
    <col min="52" max="52" width="13.140625" customWidth="1"/>
    <col min="53" max="53" width="14" bestFit="1" customWidth="1"/>
    <col min="54" max="54" width="15" bestFit="1" customWidth="1"/>
    <col min="55" max="56" width="14" bestFit="1" customWidth="1"/>
    <col min="57" max="57" width="12.85546875" bestFit="1" customWidth="1"/>
    <col min="58" max="59" width="14" bestFit="1" customWidth="1"/>
    <col min="60" max="60" width="15" bestFit="1" customWidth="1"/>
    <col min="61" max="61" width="15.85546875" customWidth="1"/>
    <col min="62" max="62" width="3.7109375" customWidth="1"/>
    <col min="63" max="63" width="14.42578125" customWidth="1"/>
    <col min="64" max="64" width="13.42578125" bestFit="1" customWidth="1"/>
    <col min="65" max="65" width="13.140625" bestFit="1" customWidth="1"/>
    <col min="66" max="66" width="12.28515625" bestFit="1" customWidth="1"/>
    <col min="67" max="67" width="13.140625" bestFit="1" customWidth="1"/>
    <col min="68" max="68" width="13.42578125" bestFit="1" customWidth="1"/>
    <col min="69" max="69" width="12.85546875" bestFit="1" customWidth="1"/>
    <col min="70" max="70" width="13.42578125" bestFit="1" customWidth="1"/>
    <col min="71" max="71" width="13.140625" bestFit="1" customWidth="1"/>
    <col min="72" max="72" width="16" customWidth="1"/>
    <col min="73" max="75" width="13.140625" bestFit="1" customWidth="1"/>
    <col min="76" max="76" width="13.42578125" bestFit="1" customWidth="1"/>
    <col min="77" max="77" width="15" customWidth="1"/>
    <col min="78" max="16384" width="9.140625" style="14"/>
  </cols>
  <sheetData>
    <row r="1" spans="1:77" ht="13.5" thickBot="1">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19"/>
      <c r="AU1" s="235"/>
      <c r="AV1" s="235"/>
      <c r="AW1" s="235"/>
      <c r="AX1" s="235"/>
      <c r="AY1" s="235"/>
      <c r="AZ1" s="235"/>
      <c r="BA1" s="235"/>
      <c r="BB1" s="235"/>
      <c r="BC1" s="235"/>
      <c r="BD1" s="235"/>
      <c r="BE1" s="235"/>
      <c r="BF1" s="235"/>
      <c r="BG1" s="235"/>
      <c r="BH1" s="235"/>
    </row>
    <row r="2" spans="1:77" ht="59.25" customHeight="1" thickBot="1">
      <c r="J2" s="1188" t="s">
        <v>3649</v>
      </c>
      <c r="K2" s="1189"/>
      <c r="L2" s="1189"/>
      <c r="M2" s="1189"/>
      <c r="N2" s="1189"/>
      <c r="O2" s="1189"/>
      <c r="P2" s="1189"/>
      <c r="Q2" s="1190"/>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19"/>
      <c r="AU2" s="726" t="s">
        <v>3538</v>
      </c>
      <c r="AV2" s="726" t="s">
        <v>3538</v>
      </c>
      <c r="AW2" s="726" t="s">
        <v>3538</v>
      </c>
      <c r="AX2" s="726" t="s">
        <v>3538</v>
      </c>
      <c r="AY2" s="726" t="s">
        <v>3538</v>
      </c>
      <c r="AZ2" s="726" t="s">
        <v>3538</v>
      </c>
      <c r="BA2" s="726" t="s">
        <v>3538</v>
      </c>
      <c r="BB2" s="726" t="s">
        <v>3538</v>
      </c>
      <c r="BC2" s="726" t="s">
        <v>3538</v>
      </c>
      <c r="BD2" s="726" t="s">
        <v>3538</v>
      </c>
      <c r="BE2" s="726" t="s">
        <v>3538</v>
      </c>
      <c r="BF2" s="726" t="s">
        <v>3538</v>
      </c>
      <c r="BG2" s="726" t="s">
        <v>3538</v>
      </c>
      <c r="BH2" s="726" t="s">
        <v>3538</v>
      </c>
      <c r="BI2" s="54"/>
      <c r="BJ2" s="219"/>
      <c r="BK2" s="994" t="s">
        <v>3544</v>
      </c>
      <c r="BL2" s="995" t="s">
        <v>3544</v>
      </c>
      <c r="BM2" s="995" t="s">
        <v>3544</v>
      </c>
      <c r="BN2" s="995" t="s">
        <v>3544</v>
      </c>
      <c r="BO2" s="995" t="s">
        <v>3544</v>
      </c>
      <c r="BP2" s="995" t="s">
        <v>3544</v>
      </c>
      <c r="BQ2" s="995" t="s">
        <v>3544</v>
      </c>
      <c r="BR2" s="995" t="s">
        <v>3544</v>
      </c>
      <c r="BS2" s="995" t="s">
        <v>3544</v>
      </c>
      <c r="BT2" s="995" t="s">
        <v>3544</v>
      </c>
      <c r="BU2" s="995" t="s">
        <v>3544</v>
      </c>
      <c r="BV2" s="995" t="s">
        <v>3544</v>
      </c>
      <c r="BW2" s="995" t="s">
        <v>3544</v>
      </c>
      <c r="BX2" s="995" t="s">
        <v>3544</v>
      </c>
      <c r="BY2" s="409"/>
    </row>
    <row r="3" spans="1:77" s="942" customFormat="1" ht="63.75" customHeight="1">
      <c r="A3" s="54"/>
      <c r="B3" s="54"/>
      <c r="C3" s="99"/>
      <c r="D3" s="54"/>
      <c r="E3" s="54"/>
      <c r="F3" s="54"/>
      <c r="G3" s="54"/>
      <c r="H3" s="54"/>
      <c r="I3" s="54"/>
      <c r="J3" s="1187" t="s">
        <v>3531</v>
      </c>
      <c r="K3" s="1185"/>
      <c r="L3" s="1185" t="s">
        <v>3532</v>
      </c>
      <c r="M3" s="1185"/>
      <c r="N3" s="1185" t="s">
        <v>3533</v>
      </c>
      <c r="O3" s="1185"/>
      <c r="P3" s="1185" t="s">
        <v>3534</v>
      </c>
      <c r="Q3" s="1186"/>
      <c r="R3" s="951" t="s">
        <v>3537</v>
      </c>
      <c r="S3" s="952" t="s">
        <v>3537</v>
      </c>
      <c r="T3" s="952" t="s">
        <v>3537</v>
      </c>
      <c r="U3" s="952" t="s">
        <v>3537</v>
      </c>
      <c r="V3" s="952" t="s">
        <v>3537</v>
      </c>
      <c r="W3" s="952" t="s">
        <v>3537</v>
      </c>
      <c r="X3" s="952" t="s">
        <v>3537</v>
      </c>
      <c r="Y3" s="952" t="s">
        <v>3537</v>
      </c>
      <c r="Z3" s="952" t="s">
        <v>3537</v>
      </c>
      <c r="AA3" s="952" t="s">
        <v>3537</v>
      </c>
      <c r="AB3" s="952" t="s">
        <v>3537</v>
      </c>
      <c r="AC3" s="952" t="s">
        <v>3537</v>
      </c>
      <c r="AD3" s="952" t="s">
        <v>3537</v>
      </c>
      <c r="AE3" s="952" t="s">
        <v>3537</v>
      </c>
      <c r="AF3" s="952" t="s">
        <v>3537</v>
      </c>
      <c r="AG3" s="952" t="s">
        <v>3537</v>
      </c>
      <c r="AH3" s="952" t="s">
        <v>3537</v>
      </c>
      <c r="AI3" s="952" t="s">
        <v>3537</v>
      </c>
      <c r="AJ3" s="952" t="s">
        <v>3537</v>
      </c>
      <c r="AK3" s="952" t="s">
        <v>3537</v>
      </c>
      <c r="AL3" s="952" t="s">
        <v>3537</v>
      </c>
      <c r="AM3" s="952" t="s">
        <v>3537</v>
      </c>
      <c r="AN3" s="952" t="s">
        <v>3537</v>
      </c>
      <c r="AO3" s="952" t="s">
        <v>3537</v>
      </c>
      <c r="AP3" s="953"/>
      <c r="AQ3" s="953"/>
      <c r="AR3" s="954"/>
      <c r="AS3" s="955"/>
      <c r="AT3" s="227"/>
      <c r="AU3" s="726" t="s">
        <v>3542</v>
      </c>
      <c r="AV3" s="726" t="s">
        <v>3542</v>
      </c>
      <c r="AW3" s="726" t="s">
        <v>3542</v>
      </c>
      <c r="AX3" s="726" t="s">
        <v>3542</v>
      </c>
      <c r="AY3" s="726" t="s">
        <v>3542</v>
      </c>
      <c r="AZ3" s="726" t="s">
        <v>3542</v>
      </c>
      <c r="BA3" s="726" t="s">
        <v>3542</v>
      </c>
      <c r="BB3" s="726" t="s">
        <v>3542</v>
      </c>
      <c r="BC3" s="726" t="s">
        <v>3542</v>
      </c>
      <c r="BD3" s="726" t="s">
        <v>3542</v>
      </c>
      <c r="BE3" s="726" t="s">
        <v>3542</v>
      </c>
      <c r="BF3" s="726" t="s">
        <v>3542</v>
      </c>
      <c r="BG3" s="726" t="s">
        <v>3542</v>
      </c>
      <c r="BH3" s="726" t="s">
        <v>3542</v>
      </c>
      <c r="BI3" s="54"/>
      <c r="BJ3" s="227"/>
      <c r="BK3" s="996" t="s">
        <v>3543</v>
      </c>
      <c r="BL3" s="744" t="s">
        <v>3543</v>
      </c>
      <c r="BM3" s="744" t="s">
        <v>3543</v>
      </c>
      <c r="BN3" s="744" t="s">
        <v>3543</v>
      </c>
      <c r="BO3" s="744" t="s">
        <v>3543</v>
      </c>
      <c r="BP3" s="744" t="s">
        <v>3543</v>
      </c>
      <c r="BQ3" s="744" t="s">
        <v>3543</v>
      </c>
      <c r="BR3" s="744" t="s">
        <v>3543</v>
      </c>
      <c r="BS3" s="744" t="s">
        <v>3543</v>
      </c>
      <c r="BT3" s="744" t="s">
        <v>3543</v>
      </c>
      <c r="BU3" s="744" t="s">
        <v>3543</v>
      </c>
      <c r="BV3" s="744" t="s">
        <v>3543</v>
      </c>
      <c r="BW3" s="744" t="s">
        <v>3543</v>
      </c>
      <c r="BX3" s="744" t="s">
        <v>3543</v>
      </c>
      <c r="BY3" s="997"/>
    </row>
    <row r="4" spans="1:77" s="942" customFormat="1" ht="38.25">
      <c r="A4" s="43" t="s">
        <v>3498</v>
      </c>
      <c r="B4" s="43" t="s">
        <v>1389</v>
      </c>
      <c r="C4" s="43" t="s">
        <v>175</v>
      </c>
      <c r="D4" s="43" t="s">
        <v>176</v>
      </c>
      <c r="E4" s="687" t="s">
        <v>3499</v>
      </c>
      <c r="F4" s="687" t="s">
        <v>3500</v>
      </c>
      <c r="G4" s="687" t="s">
        <v>181</v>
      </c>
      <c r="H4" s="44" t="s">
        <v>355</v>
      </c>
      <c r="I4" s="44" t="s">
        <v>183</v>
      </c>
      <c r="J4" s="977" t="s">
        <v>3536</v>
      </c>
      <c r="K4" s="904" t="s">
        <v>1390</v>
      </c>
      <c r="L4" s="786" t="s">
        <v>3536</v>
      </c>
      <c r="M4" s="904" t="s">
        <v>1390</v>
      </c>
      <c r="N4" s="786" t="s">
        <v>3536</v>
      </c>
      <c r="O4" s="786" t="s">
        <v>1390</v>
      </c>
      <c r="P4" s="786" t="s">
        <v>3536</v>
      </c>
      <c r="Q4" s="978" t="s">
        <v>1390</v>
      </c>
      <c r="R4" s="956">
        <f>Scenarios!E7</f>
        <v>40724</v>
      </c>
      <c r="S4" s="725">
        <f>EOMONTH(R4,1)</f>
        <v>40755</v>
      </c>
      <c r="T4" s="725">
        <f t="shared" ref="T4:AO4" si="0">EOMONTH(S4,1)</f>
        <v>40786</v>
      </c>
      <c r="U4" s="725">
        <f t="shared" si="0"/>
        <v>40816</v>
      </c>
      <c r="V4" s="725">
        <f t="shared" si="0"/>
        <v>40847</v>
      </c>
      <c r="W4" s="725">
        <f t="shared" si="0"/>
        <v>40877</v>
      </c>
      <c r="X4" s="725">
        <f t="shared" si="0"/>
        <v>40908</v>
      </c>
      <c r="Y4" s="725">
        <f t="shared" si="0"/>
        <v>40939</v>
      </c>
      <c r="Z4" s="725">
        <f t="shared" si="0"/>
        <v>40968</v>
      </c>
      <c r="AA4" s="725">
        <f t="shared" si="0"/>
        <v>40999</v>
      </c>
      <c r="AB4" s="725">
        <f t="shared" si="0"/>
        <v>41029</v>
      </c>
      <c r="AC4" s="725">
        <f t="shared" si="0"/>
        <v>41060</v>
      </c>
      <c r="AD4" s="725">
        <f t="shared" si="0"/>
        <v>41090</v>
      </c>
      <c r="AE4" s="725">
        <f t="shared" si="0"/>
        <v>41121</v>
      </c>
      <c r="AF4" s="725">
        <f t="shared" si="0"/>
        <v>41152</v>
      </c>
      <c r="AG4" s="725">
        <f t="shared" si="0"/>
        <v>41182</v>
      </c>
      <c r="AH4" s="725">
        <f t="shared" si="0"/>
        <v>41213</v>
      </c>
      <c r="AI4" s="725">
        <f t="shared" si="0"/>
        <v>41243</v>
      </c>
      <c r="AJ4" s="725">
        <f t="shared" si="0"/>
        <v>41274</v>
      </c>
      <c r="AK4" s="725">
        <f t="shared" si="0"/>
        <v>41305</v>
      </c>
      <c r="AL4" s="725">
        <f t="shared" si="0"/>
        <v>41333</v>
      </c>
      <c r="AM4" s="725">
        <f t="shared" si="0"/>
        <v>41364</v>
      </c>
      <c r="AN4" s="725">
        <f t="shared" si="0"/>
        <v>41394</v>
      </c>
      <c r="AO4" s="725">
        <f t="shared" si="0"/>
        <v>41425</v>
      </c>
      <c r="AP4" s="728" t="s">
        <v>3539</v>
      </c>
      <c r="AQ4" s="728" t="s">
        <v>3540</v>
      </c>
      <c r="AR4" s="729" t="s">
        <v>200</v>
      </c>
      <c r="AS4" s="957" t="s">
        <v>3648</v>
      </c>
      <c r="AT4" s="724"/>
      <c r="AU4" s="727">
        <f t="shared" ref="AU4:BH4" si="1">AB4</f>
        <v>41029</v>
      </c>
      <c r="AV4" s="727">
        <f t="shared" si="1"/>
        <v>41060</v>
      </c>
      <c r="AW4" s="727">
        <f t="shared" si="1"/>
        <v>41090</v>
      </c>
      <c r="AX4" s="727">
        <f t="shared" si="1"/>
        <v>41121</v>
      </c>
      <c r="AY4" s="727">
        <f t="shared" si="1"/>
        <v>41152</v>
      </c>
      <c r="AZ4" s="727">
        <f t="shared" si="1"/>
        <v>41182</v>
      </c>
      <c r="BA4" s="727">
        <f t="shared" si="1"/>
        <v>41213</v>
      </c>
      <c r="BB4" s="727">
        <f t="shared" si="1"/>
        <v>41243</v>
      </c>
      <c r="BC4" s="727">
        <f t="shared" si="1"/>
        <v>41274</v>
      </c>
      <c r="BD4" s="727">
        <f t="shared" si="1"/>
        <v>41305</v>
      </c>
      <c r="BE4" s="727">
        <f t="shared" si="1"/>
        <v>41333</v>
      </c>
      <c r="BF4" s="727">
        <f t="shared" si="1"/>
        <v>41364</v>
      </c>
      <c r="BG4" s="727">
        <f t="shared" si="1"/>
        <v>41394</v>
      </c>
      <c r="BH4" s="727">
        <f t="shared" si="1"/>
        <v>41425</v>
      </c>
      <c r="BI4" s="730" t="s">
        <v>3540</v>
      </c>
      <c r="BJ4" s="227"/>
      <c r="BK4" s="998">
        <f>AU4</f>
        <v>41029</v>
      </c>
      <c r="BL4" s="745">
        <f t="shared" ref="BL4:BX4" si="2">AV4</f>
        <v>41060</v>
      </c>
      <c r="BM4" s="745">
        <f t="shared" si="2"/>
        <v>41090</v>
      </c>
      <c r="BN4" s="745">
        <f t="shared" si="2"/>
        <v>41121</v>
      </c>
      <c r="BO4" s="745">
        <f t="shared" si="2"/>
        <v>41152</v>
      </c>
      <c r="BP4" s="745">
        <f t="shared" si="2"/>
        <v>41182</v>
      </c>
      <c r="BQ4" s="745">
        <f t="shared" si="2"/>
        <v>41213</v>
      </c>
      <c r="BR4" s="745">
        <f t="shared" si="2"/>
        <v>41243</v>
      </c>
      <c r="BS4" s="745">
        <f t="shared" si="2"/>
        <v>41274</v>
      </c>
      <c r="BT4" s="745">
        <f t="shared" si="2"/>
        <v>41305</v>
      </c>
      <c r="BU4" s="745">
        <f t="shared" si="2"/>
        <v>41333</v>
      </c>
      <c r="BV4" s="745">
        <f t="shared" si="2"/>
        <v>41364</v>
      </c>
      <c r="BW4" s="745">
        <f t="shared" si="2"/>
        <v>41394</v>
      </c>
      <c r="BX4" s="745">
        <f t="shared" si="2"/>
        <v>41425</v>
      </c>
      <c r="BY4" s="999" t="s">
        <v>3540</v>
      </c>
    </row>
    <row r="5" spans="1:77">
      <c r="A5" s="5"/>
      <c r="B5" s="5" t="s">
        <v>3535</v>
      </c>
      <c r="C5" s="57" t="s">
        <v>3</v>
      </c>
      <c r="D5" s="2" t="s">
        <v>1</v>
      </c>
      <c r="E5" s="2"/>
      <c r="F5" s="2"/>
      <c r="G5" s="2" t="s">
        <v>106</v>
      </c>
      <c r="H5" s="2" t="s">
        <v>107</v>
      </c>
      <c r="I5" s="2" t="s">
        <v>49</v>
      </c>
      <c r="J5" s="94"/>
      <c r="K5" s="979"/>
      <c r="L5" s="26"/>
      <c r="M5" s="979"/>
      <c r="N5" s="26"/>
      <c r="O5" s="26"/>
      <c r="P5" s="26"/>
      <c r="Q5" s="379"/>
      <c r="R5" s="958">
        <f t="shared" ref="R5:AA14" si="3">SUMIF($H$67:$H$1313,$H5,R$67:R$1313)</f>
        <v>0</v>
      </c>
      <c r="S5" s="59">
        <f t="shared" si="3"/>
        <v>0</v>
      </c>
      <c r="T5" s="59">
        <f t="shared" si="3"/>
        <v>0</v>
      </c>
      <c r="U5" s="59">
        <f t="shared" si="3"/>
        <v>0</v>
      </c>
      <c r="V5" s="59">
        <f t="shared" si="3"/>
        <v>0</v>
      </c>
      <c r="W5" s="59">
        <f t="shared" si="3"/>
        <v>0</v>
      </c>
      <c r="X5" s="59">
        <f t="shared" si="3"/>
        <v>0</v>
      </c>
      <c r="Y5" s="59">
        <f t="shared" si="3"/>
        <v>0</v>
      </c>
      <c r="Z5" s="59">
        <f t="shared" si="3"/>
        <v>0</v>
      </c>
      <c r="AA5" s="59">
        <f t="shared" si="3"/>
        <v>0</v>
      </c>
      <c r="AB5" s="59">
        <f t="shared" ref="AB5:AO14" si="4">SUMIF($H$67:$H$1313,$H5,AB$67:AB$1313)</f>
        <v>0</v>
      </c>
      <c r="AC5" s="59">
        <f t="shared" si="4"/>
        <v>0</v>
      </c>
      <c r="AD5" s="59">
        <f t="shared" si="4"/>
        <v>0</v>
      </c>
      <c r="AE5" s="59">
        <f t="shared" si="4"/>
        <v>0</v>
      </c>
      <c r="AF5" s="59">
        <f t="shared" si="4"/>
        <v>0</v>
      </c>
      <c r="AG5" s="59">
        <f t="shared" si="4"/>
        <v>0</v>
      </c>
      <c r="AH5" s="59">
        <f t="shared" si="4"/>
        <v>0</v>
      </c>
      <c r="AI5" s="59">
        <f t="shared" si="4"/>
        <v>0</v>
      </c>
      <c r="AJ5" s="59">
        <f t="shared" si="4"/>
        <v>0</v>
      </c>
      <c r="AK5" s="59">
        <f t="shared" si="4"/>
        <v>0</v>
      </c>
      <c r="AL5" s="59">
        <f t="shared" si="4"/>
        <v>0</v>
      </c>
      <c r="AM5" s="59">
        <f t="shared" si="4"/>
        <v>0</v>
      </c>
      <c r="AN5" s="59">
        <f t="shared" si="4"/>
        <v>0</v>
      </c>
      <c r="AO5" s="59">
        <f t="shared" si="4"/>
        <v>0</v>
      </c>
      <c r="AP5" s="160">
        <f t="shared" ref="AP5:AP62" si="5">SUM(S5:AA5)</f>
        <v>0</v>
      </c>
      <c r="AQ5" s="160">
        <f t="shared" ref="AQ5:AQ62" si="6">SUM(AB5:AO5)</f>
        <v>0</v>
      </c>
      <c r="AR5" s="160">
        <f t="shared" ref="AR5:AR62" si="7">SUM(S5:AO5)</f>
        <v>0</v>
      </c>
      <c r="AS5" s="959">
        <f>AR5-SUM(Adjustments!K126:AH126)</f>
        <v>0</v>
      </c>
      <c r="AT5" s="219"/>
      <c r="AU5" s="27">
        <f t="shared" ref="AU5:BH62" si="8">SUMIF($H$67:$H$1313,$H5,AU$67:AU$1313)</f>
        <v>0</v>
      </c>
      <c r="AV5" s="27">
        <f t="shared" si="8"/>
        <v>0</v>
      </c>
      <c r="AW5" s="27">
        <f t="shared" si="8"/>
        <v>0</v>
      </c>
      <c r="AX5" s="27">
        <f t="shared" si="8"/>
        <v>0</v>
      </c>
      <c r="AY5" s="27">
        <f t="shared" si="8"/>
        <v>0</v>
      </c>
      <c r="AZ5" s="27">
        <f t="shared" si="8"/>
        <v>0</v>
      </c>
      <c r="BA5" s="27">
        <f t="shared" si="8"/>
        <v>0</v>
      </c>
      <c r="BB5" s="27">
        <f t="shared" si="8"/>
        <v>0</v>
      </c>
      <c r="BC5" s="27">
        <f t="shared" si="8"/>
        <v>0</v>
      </c>
      <c r="BD5" s="27">
        <f t="shared" si="8"/>
        <v>0</v>
      </c>
      <c r="BE5" s="27">
        <f t="shared" si="8"/>
        <v>0</v>
      </c>
      <c r="BF5" s="27">
        <f t="shared" si="8"/>
        <v>0</v>
      </c>
      <c r="BG5" s="27">
        <f t="shared" si="8"/>
        <v>0</v>
      </c>
      <c r="BH5" s="27">
        <f t="shared" si="8"/>
        <v>0</v>
      </c>
      <c r="BI5" s="73">
        <f>SUM(AU5:BH5)</f>
        <v>0</v>
      </c>
      <c r="BJ5" s="219"/>
      <c r="BK5" s="958">
        <f t="shared" ref="BK5:BX61" si="9">SUMIF($H$67:$H$1313,$H5,BK$67:BK$1313)</f>
        <v>0</v>
      </c>
      <c r="BL5" s="59">
        <f t="shared" si="9"/>
        <v>0</v>
      </c>
      <c r="BM5" s="59">
        <f t="shared" si="9"/>
        <v>0</v>
      </c>
      <c r="BN5" s="59">
        <f t="shared" si="9"/>
        <v>0</v>
      </c>
      <c r="BO5" s="59">
        <f t="shared" si="9"/>
        <v>0</v>
      </c>
      <c r="BP5" s="59">
        <f t="shared" si="9"/>
        <v>0</v>
      </c>
      <c r="BQ5" s="59">
        <f t="shared" si="9"/>
        <v>0</v>
      </c>
      <c r="BR5" s="59">
        <f t="shared" si="9"/>
        <v>0</v>
      </c>
      <c r="BS5" s="59">
        <f t="shared" si="9"/>
        <v>0</v>
      </c>
      <c r="BT5" s="59">
        <f t="shared" si="9"/>
        <v>0</v>
      </c>
      <c r="BU5" s="59">
        <f t="shared" si="9"/>
        <v>0</v>
      </c>
      <c r="BV5" s="59">
        <f t="shared" si="9"/>
        <v>0</v>
      </c>
      <c r="BW5" s="59">
        <f t="shared" si="9"/>
        <v>0</v>
      </c>
      <c r="BX5" s="59">
        <f t="shared" si="9"/>
        <v>0</v>
      </c>
      <c r="BY5" s="1000">
        <f t="shared" ref="BY5:BY62" si="10">SUM(BK5:BX5)</f>
        <v>0</v>
      </c>
    </row>
    <row r="6" spans="1:77">
      <c r="A6" s="5"/>
      <c r="B6" s="5" t="s">
        <v>3535</v>
      </c>
      <c r="C6" s="57" t="s">
        <v>3</v>
      </c>
      <c r="D6" s="2" t="s">
        <v>5</v>
      </c>
      <c r="E6" s="2"/>
      <c r="F6" s="2"/>
      <c r="G6" s="2" t="s">
        <v>106</v>
      </c>
      <c r="H6" s="2" t="s">
        <v>108</v>
      </c>
      <c r="I6" s="2" t="s">
        <v>50</v>
      </c>
      <c r="J6" s="94"/>
      <c r="K6" s="979"/>
      <c r="L6" s="26"/>
      <c r="M6" s="979"/>
      <c r="N6" s="26"/>
      <c r="O6" s="26"/>
      <c r="P6" s="26"/>
      <c r="Q6" s="379"/>
      <c r="R6" s="958">
        <f t="shared" si="3"/>
        <v>0</v>
      </c>
      <c r="S6" s="59">
        <f t="shared" si="3"/>
        <v>0</v>
      </c>
      <c r="T6" s="59">
        <f t="shared" si="3"/>
        <v>0</v>
      </c>
      <c r="U6" s="59">
        <f t="shared" si="3"/>
        <v>0</v>
      </c>
      <c r="V6" s="59">
        <f t="shared" si="3"/>
        <v>0</v>
      </c>
      <c r="W6" s="59">
        <f t="shared" si="3"/>
        <v>0</v>
      </c>
      <c r="X6" s="59">
        <f t="shared" si="3"/>
        <v>0</v>
      </c>
      <c r="Y6" s="59">
        <f t="shared" si="3"/>
        <v>0</v>
      </c>
      <c r="Z6" s="59">
        <f t="shared" si="3"/>
        <v>0</v>
      </c>
      <c r="AA6" s="59">
        <f t="shared" si="3"/>
        <v>0</v>
      </c>
      <c r="AB6" s="59">
        <f t="shared" si="4"/>
        <v>0</v>
      </c>
      <c r="AC6" s="59">
        <f t="shared" si="4"/>
        <v>0</v>
      </c>
      <c r="AD6" s="59">
        <f t="shared" si="4"/>
        <v>0</v>
      </c>
      <c r="AE6" s="59">
        <f t="shared" si="4"/>
        <v>0</v>
      </c>
      <c r="AF6" s="59">
        <f t="shared" si="4"/>
        <v>0</v>
      </c>
      <c r="AG6" s="59">
        <f t="shared" si="4"/>
        <v>0</v>
      </c>
      <c r="AH6" s="59">
        <f t="shared" si="4"/>
        <v>0</v>
      </c>
      <c r="AI6" s="59">
        <f t="shared" si="4"/>
        <v>0</v>
      </c>
      <c r="AJ6" s="59">
        <f t="shared" si="4"/>
        <v>0</v>
      </c>
      <c r="AK6" s="59">
        <f t="shared" si="4"/>
        <v>0</v>
      </c>
      <c r="AL6" s="59">
        <f t="shared" si="4"/>
        <v>0</v>
      </c>
      <c r="AM6" s="59">
        <f t="shared" si="4"/>
        <v>0</v>
      </c>
      <c r="AN6" s="59">
        <f t="shared" si="4"/>
        <v>0</v>
      </c>
      <c r="AO6" s="59">
        <f t="shared" si="4"/>
        <v>0</v>
      </c>
      <c r="AP6" s="160">
        <f t="shared" si="5"/>
        <v>0</v>
      </c>
      <c r="AQ6" s="160">
        <f t="shared" si="6"/>
        <v>0</v>
      </c>
      <c r="AR6" s="160">
        <f t="shared" si="7"/>
        <v>0</v>
      </c>
      <c r="AS6" s="959">
        <f>AR6-SUM(Adjustments!K127:AH127)</f>
        <v>0</v>
      </c>
      <c r="AT6" s="219"/>
      <c r="AU6" s="27">
        <f t="shared" si="8"/>
        <v>0</v>
      </c>
      <c r="AV6" s="27">
        <f t="shared" si="8"/>
        <v>0</v>
      </c>
      <c r="AW6" s="27">
        <f t="shared" si="8"/>
        <v>0</v>
      </c>
      <c r="AX6" s="27">
        <f t="shared" si="8"/>
        <v>0</v>
      </c>
      <c r="AY6" s="27">
        <f t="shared" si="8"/>
        <v>0</v>
      </c>
      <c r="AZ6" s="27">
        <f t="shared" si="8"/>
        <v>0</v>
      </c>
      <c r="BA6" s="27">
        <f t="shared" si="8"/>
        <v>0</v>
      </c>
      <c r="BB6" s="27">
        <f t="shared" si="8"/>
        <v>0</v>
      </c>
      <c r="BC6" s="27">
        <f t="shared" si="8"/>
        <v>0</v>
      </c>
      <c r="BD6" s="27">
        <f t="shared" si="8"/>
        <v>0</v>
      </c>
      <c r="BE6" s="27">
        <f t="shared" si="8"/>
        <v>0</v>
      </c>
      <c r="BF6" s="27">
        <f t="shared" si="8"/>
        <v>0</v>
      </c>
      <c r="BG6" s="27">
        <f t="shared" si="8"/>
        <v>0</v>
      </c>
      <c r="BH6" s="27">
        <f t="shared" si="8"/>
        <v>0</v>
      </c>
      <c r="BI6" s="73">
        <f t="shared" ref="BI6:BI62" si="11">SUM(AU6:BH6)</f>
        <v>0</v>
      </c>
      <c r="BJ6" s="219"/>
      <c r="BK6" s="958">
        <f t="shared" si="9"/>
        <v>0</v>
      </c>
      <c r="BL6" s="59">
        <f t="shared" si="9"/>
        <v>0</v>
      </c>
      <c r="BM6" s="59">
        <f t="shared" si="9"/>
        <v>0</v>
      </c>
      <c r="BN6" s="59">
        <f t="shared" si="9"/>
        <v>0</v>
      </c>
      <c r="BO6" s="59">
        <f t="shared" si="9"/>
        <v>0</v>
      </c>
      <c r="BP6" s="59">
        <f t="shared" si="9"/>
        <v>0</v>
      </c>
      <c r="BQ6" s="59">
        <f t="shared" si="9"/>
        <v>0</v>
      </c>
      <c r="BR6" s="59">
        <f t="shared" si="9"/>
        <v>0</v>
      </c>
      <c r="BS6" s="59">
        <f t="shared" si="9"/>
        <v>0</v>
      </c>
      <c r="BT6" s="59">
        <f t="shared" si="9"/>
        <v>0</v>
      </c>
      <c r="BU6" s="59">
        <f t="shared" si="9"/>
        <v>0</v>
      </c>
      <c r="BV6" s="59">
        <f t="shared" si="9"/>
        <v>0</v>
      </c>
      <c r="BW6" s="59">
        <f t="shared" si="9"/>
        <v>0</v>
      </c>
      <c r="BX6" s="59">
        <f t="shared" si="9"/>
        <v>0</v>
      </c>
      <c r="BY6" s="1000">
        <f t="shared" si="10"/>
        <v>0</v>
      </c>
    </row>
    <row r="7" spans="1:77">
      <c r="A7" s="5"/>
      <c r="B7" s="5" t="s">
        <v>3535</v>
      </c>
      <c r="C7" s="57" t="s">
        <v>3</v>
      </c>
      <c r="D7" s="2" t="s">
        <v>7</v>
      </c>
      <c r="E7" s="2"/>
      <c r="F7" s="2"/>
      <c r="G7" s="2" t="s">
        <v>106</v>
      </c>
      <c r="H7" s="2" t="s">
        <v>109</v>
      </c>
      <c r="I7" s="2" t="s">
        <v>51</v>
      </c>
      <c r="J7" s="94"/>
      <c r="K7" s="979"/>
      <c r="L7" s="26"/>
      <c r="M7" s="979"/>
      <c r="N7" s="26"/>
      <c r="O7" s="26"/>
      <c r="P7" s="26"/>
      <c r="Q7" s="379"/>
      <c r="R7" s="958">
        <f t="shared" si="3"/>
        <v>0</v>
      </c>
      <c r="S7" s="59">
        <f t="shared" si="3"/>
        <v>12504065.600000001</v>
      </c>
      <c r="T7" s="59">
        <f t="shared" si="3"/>
        <v>4496606.2600000007</v>
      </c>
      <c r="U7" s="59">
        <f t="shared" si="3"/>
        <v>2685738.3400000003</v>
      </c>
      <c r="V7" s="59">
        <f t="shared" si="3"/>
        <v>17579731.229999997</v>
      </c>
      <c r="W7" s="59">
        <f t="shared" si="3"/>
        <v>36842353.460000001</v>
      </c>
      <c r="X7" s="59">
        <f t="shared" si="3"/>
        <v>23157804.860000003</v>
      </c>
      <c r="Y7" s="59">
        <f t="shared" si="3"/>
        <v>492274.17</v>
      </c>
      <c r="Z7" s="59">
        <f t="shared" si="3"/>
        <v>167239.62</v>
      </c>
      <c r="AA7" s="59">
        <f t="shared" si="3"/>
        <v>6279514.4500000002</v>
      </c>
      <c r="AB7" s="59">
        <f t="shared" si="4"/>
        <v>57638260.18</v>
      </c>
      <c r="AC7" s="59">
        <f t="shared" si="4"/>
        <v>18864675.130000003</v>
      </c>
      <c r="AD7" s="59">
        <f t="shared" si="4"/>
        <v>21820246.060000002</v>
      </c>
      <c r="AE7" s="59">
        <f t="shared" si="4"/>
        <v>18826391.649999999</v>
      </c>
      <c r="AF7" s="59">
        <f t="shared" si="4"/>
        <v>7554535.29</v>
      </c>
      <c r="AG7" s="59">
        <f t="shared" si="4"/>
        <v>3378170.1799999997</v>
      </c>
      <c r="AH7" s="59">
        <f t="shared" si="4"/>
        <v>7651449.0200000023</v>
      </c>
      <c r="AI7" s="59">
        <f t="shared" si="4"/>
        <v>10633803.210000001</v>
      </c>
      <c r="AJ7" s="59">
        <f t="shared" si="4"/>
        <v>32857240.009999998</v>
      </c>
      <c r="AK7" s="59">
        <f t="shared" si="4"/>
        <v>0</v>
      </c>
      <c r="AL7" s="59">
        <f t="shared" si="4"/>
        <v>0</v>
      </c>
      <c r="AM7" s="59">
        <f t="shared" si="4"/>
        <v>0</v>
      </c>
      <c r="AN7" s="59">
        <f t="shared" si="4"/>
        <v>15639687.939999999</v>
      </c>
      <c r="AO7" s="59">
        <f t="shared" si="4"/>
        <v>53046837.160000004</v>
      </c>
      <c r="AP7" s="160">
        <f t="shared" si="5"/>
        <v>104205327.99000001</v>
      </c>
      <c r="AQ7" s="160">
        <f t="shared" si="6"/>
        <v>247911295.83000001</v>
      </c>
      <c r="AR7" s="160">
        <f t="shared" si="7"/>
        <v>352116623.82000005</v>
      </c>
      <c r="AS7" s="959">
        <f>AR7-SUM(Adjustments!K128:AH128)</f>
        <v>0</v>
      </c>
      <c r="AT7" s="219"/>
      <c r="AU7" s="27">
        <f t="shared" si="8"/>
        <v>18951010.689999998</v>
      </c>
      <c r="AV7" s="27">
        <f t="shared" si="8"/>
        <v>21805889.580000002</v>
      </c>
      <c r="AW7" s="27">
        <f t="shared" si="8"/>
        <v>19739199.060000002</v>
      </c>
      <c r="AX7" s="27">
        <f t="shared" si="8"/>
        <v>16045220.649999999</v>
      </c>
      <c r="AY7" s="27">
        <f t="shared" si="8"/>
        <v>4332094.290000001</v>
      </c>
      <c r="AZ7" s="27">
        <f t="shared" si="8"/>
        <v>3378170.1799999997</v>
      </c>
      <c r="BA7" s="27">
        <f t="shared" si="8"/>
        <v>7651449.0200000023</v>
      </c>
      <c r="BB7" s="27">
        <f t="shared" si="8"/>
        <v>10665172.210000001</v>
      </c>
      <c r="BC7" s="27">
        <f t="shared" si="8"/>
        <v>31276613.409999996</v>
      </c>
      <c r="BD7" s="27">
        <f t="shared" si="8"/>
        <v>0</v>
      </c>
      <c r="BE7" s="27">
        <f t="shared" si="8"/>
        <v>0</v>
      </c>
      <c r="BF7" s="27">
        <f t="shared" si="8"/>
        <v>0</v>
      </c>
      <c r="BG7" s="27">
        <f t="shared" si="8"/>
        <v>15639687.939999999</v>
      </c>
      <c r="BH7" s="27">
        <f t="shared" si="8"/>
        <v>53046837.160000004</v>
      </c>
      <c r="BI7" s="73">
        <f t="shared" si="11"/>
        <v>202531344.18999997</v>
      </c>
      <c r="BJ7" s="219"/>
      <c r="BK7" s="958">
        <f t="shared" si="9"/>
        <v>18951010.689999998</v>
      </c>
      <c r="BL7" s="59">
        <f t="shared" si="9"/>
        <v>19661677.440000001</v>
      </c>
      <c r="BM7" s="59">
        <f t="shared" si="9"/>
        <v>19545427.060000002</v>
      </c>
      <c r="BN7" s="59">
        <f t="shared" si="9"/>
        <v>16045220.649999999</v>
      </c>
      <c r="BO7" s="59">
        <f t="shared" si="9"/>
        <v>4332094.290000001</v>
      </c>
      <c r="BP7" s="59">
        <f t="shared" si="9"/>
        <v>3378170.1799999997</v>
      </c>
      <c r="BQ7" s="59">
        <f t="shared" si="9"/>
        <v>7651449.0200000023</v>
      </c>
      <c r="BR7" s="59">
        <f t="shared" si="9"/>
        <v>10665172.210000001</v>
      </c>
      <c r="BS7" s="59">
        <f t="shared" si="9"/>
        <v>31087736.409999996</v>
      </c>
      <c r="BT7" s="59">
        <f t="shared" si="9"/>
        <v>0</v>
      </c>
      <c r="BU7" s="59">
        <f t="shared" si="9"/>
        <v>0</v>
      </c>
      <c r="BV7" s="59">
        <f t="shared" si="9"/>
        <v>0</v>
      </c>
      <c r="BW7" s="59">
        <f t="shared" si="9"/>
        <v>15639687.939999999</v>
      </c>
      <c r="BX7" s="59">
        <f t="shared" si="9"/>
        <v>53046837.160000004</v>
      </c>
      <c r="BY7" s="1000">
        <f t="shared" si="10"/>
        <v>200004483.04999998</v>
      </c>
    </row>
    <row r="8" spans="1:77">
      <c r="A8" s="5"/>
      <c r="B8" s="5" t="s">
        <v>3535</v>
      </c>
      <c r="C8" s="57" t="s">
        <v>9</v>
      </c>
      <c r="D8" s="2" t="s">
        <v>7</v>
      </c>
      <c r="E8" s="2"/>
      <c r="F8" s="2"/>
      <c r="G8" s="2" t="s">
        <v>106</v>
      </c>
      <c r="H8" s="2" t="s">
        <v>110</v>
      </c>
      <c r="I8" s="2" t="s">
        <v>52</v>
      </c>
      <c r="J8" s="94"/>
      <c r="K8" s="979"/>
      <c r="L8" s="26"/>
      <c r="M8" s="979"/>
      <c r="N8" s="26"/>
      <c r="O8" s="26"/>
      <c r="P8" s="26"/>
      <c r="Q8" s="379"/>
      <c r="R8" s="958">
        <f t="shared" si="3"/>
        <v>0</v>
      </c>
      <c r="S8" s="59">
        <f t="shared" si="3"/>
        <v>0</v>
      </c>
      <c r="T8" s="59">
        <f t="shared" si="3"/>
        <v>0</v>
      </c>
      <c r="U8" s="59">
        <f t="shared" si="3"/>
        <v>0</v>
      </c>
      <c r="V8" s="59">
        <f t="shared" si="3"/>
        <v>0</v>
      </c>
      <c r="W8" s="59">
        <f t="shared" si="3"/>
        <v>194410.53999999998</v>
      </c>
      <c r="X8" s="59">
        <f t="shared" si="3"/>
        <v>2058</v>
      </c>
      <c r="Y8" s="59">
        <f t="shared" si="3"/>
        <v>0</v>
      </c>
      <c r="Z8" s="59">
        <f t="shared" si="3"/>
        <v>0</v>
      </c>
      <c r="AA8" s="59">
        <f t="shared" si="3"/>
        <v>0</v>
      </c>
      <c r="AB8" s="59">
        <f t="shared" si="4"/>
        <v>0</v>
      </c>
      <c r="AC8" s="59">
        <f t="shared" si="4"/>
        <v>0</v>
      </c>
      <c r="AD8" s="59">
        <f t="shared" si="4"/>
        <v>0</v>
      </c>
      <c r="AE8" s="59">
        <f t="shared" si="4"/>
        <v>0</v>
      </c>
      <c r="AF8" s="59">
        <f t="shared" si="4"/>
        <v>0</v>
      </c>
      <c r="AG8" s="59">
        <f t="shared" si="4"/>
        <v>0</v>
      </c>
      <c r="AH8" s="59">
        <f t="shared" si="4"/>
        <v>210072.00000000003</v>
      </c>
      <c r="AI8" s="59">
        <f t="shared" si="4"/>
        <v>0</v>
      </c>
      <c r="AJ8" s="59">
        <f t="shared" si="4"/>
        <v>112028</v>
      </c>
      <c r="AK8" s="59">
        <f t="shared" si="4"/>
        <v>0</v>
      </c>
      <c r="AL8" s="59">
        <f t="shared" si="4"/>
        <v>0</v>
      </c>
      <c r="AM8" s="59">
        <f t="shared" si="4"/>
        <v>0</v>
      </c>
      <c r="AN8" s="59">
        <f t="shared" si="4"/>
        <v>0</v>
      </c>
      <c r="AO8" s="59">
        <f t="shared" si="4"/>
        <v>0</v>
      </c>
      <c r="AP8" s="160">
        <f t="shared" si="5"/>
        <v>196468.53999999998</v>
      </c>
      <c r="AQ8" s="160">
        <f t="shared" si="6"/>
        <v>322100</v>
      </c>
      <c r="AR8" s="160">
        <f t="shared" si="7"/>
        <v>518568.54000000004</v>
      </c>
      <c r="AS8" s="959">
        <f>AR8-SUM(Adjustments!K129:AH129)</f>
        <v>0</v>
      </c>
      <c r="AT8" s="219"/>
      <c r="AU8" s="27">
        <f t="shared" si="8"/>
        <v>0</v>
      </c>
      <c r="AV8" s="27">
        <f t="shared" si="8"/>
        <v>0</v>
      </c>
      <c r="AW8" s="27">
        <f t="shared" si="8"/>
        <v>0</v>
      </c>
      <c r="AX8" s="27">
        <f t="shared" si="8"/>
        <v>0</v>
      </c>
      <c r="AY8" s="27">
        <f t="shared" si="8"/>
        <v>0</v>
      </c>
      <c r="AZ8" s="27">
        <f t="shared" si="8"/>
        <v>0</v>
      </c>
      <c r="BA8" s="27">
        <f t="shared" si="8"/>
        <v>210072.00000000003</v>
      </c>
      <c r="BB8" s="27">
        <f t="shared" si="8"/>
        <v>0</v>
      </c>
      <c r="BC8" s="27">
        <f t="shared" si="8"/>
        <v>112028</v>
      </c>
      <c r="BD8" s="27">
        <f t="shared" si="8"/>
        <v>0</v>
      </c>
      <c r="BE8" s="27">
        <f t="shared" si="8"/>
        <v>0</v>
      </c>
      <c r="BF8" s="27">
        <f t="shared" si="8"/>
        <v>0</v>
      </c>
      <c r="BG8" s="27">
        <f t="shared" si="8"/>
        <v>0</v>
      </c>
      <c r="BH8" s="27">
        <f t="shared" si="8"/>
        <v>0</v>
      </c>
      <c r="BI8" s="73">
        <f t="shared" si="11"/>
        <v>322100</v>
      </c>
      <c r="BJ8" s="219"/>
      <c r="BK8" s="958">
        <f t="shared" si="9"/>
        <v>0</v>
      </c>
      <c r="BL8" s="59">
        <f t="shared" si="9"/>
        <v>0</v>
      </c>
      <c r="BM8" s="59">
        <f t="shared" si="9"/>
        <v>0</v>
      </c>
      <c r="BN8" s="59">
        <f t="shared" si="9"/>
        <v>0</v>
      </c>
      <c r="BO8" s="59">
        <f t="shared" si="9"/>
        <v>0</v>
      </c>
      <c r="BP8" s="59">
        <f t="shared" si="9"/>
        <v>0</v>
      </c>
      <c r="BQ8" s="59">
        <f t="shared" si="9"/>
        <v>210072.00000000003</v>
      </c>
      <c r="BR8" s="59">
        <f t="shared" si="9"/>
        <v>0</v>
      </c>
      <c r="BS8" s="59">
        <f t="shared" si="9"/>
        <v>112028</v>
      </c>
      <c r="BT8" s="59">
        <f t="shared" si="9"/>
        <v>0</v>
      </c>
      <c r="BU8" s="59">
        <f t="shared" si="9"/>
        <v>0</v>
      </c>
      <c r="BV8" s="59">
        <f t="shared" si="9"/>
        <v>0</v>
      </c>
      <c r="BW8" s="59">
        <f t="shared" si="9"/>
        <v>0</v>
      </c>
      <c r="BX8" s="59">
        <f t="shared" si="9"/>
        <v>0</v>
      </c>
      <c r="BY8" s="1000">
        <f t="shared" si="10"/>
        <v>322100</v>
      </c>
    </row>
    <row r="9" spans="1:77">
      <c r="A9" s="5"/>
      <c r="B9" s="5" t="s">
        <v>3535</v>
      </c>
      <c r="C9" s="57" t="s">
        <v>11</v>
      </c>
      <c r="D9" s="2" t="s">
        <v>7</v>
      </c>
      <c r="E9" s="2"/>
      <c r="F9" s="2"/>
      <c r="G9" s="2" t="s">
        <v>106</v>
      </c>
      <c r="H9" s="2" t="s">
        <v>111</v>
      </c>
      <c r="I9" s="2" t="s">
        <v>53</v>
      </c>
      <c r="J9" s="94"/>
      <c r="K9" s="979"/>
      <c r="L9" s="26"/>
      <c r="M9" s="979"/>
      <c r="N9" s="26"/>
      <c r="O9" s="26"/>
      <c r="P9" s="26"/>
      <c r="Q9" s="379"/>
      <c r="R9" s="958">
        <f t="shared" si="3"/>
        <v>0</v>
      </c>
      <c r="S9" s="59">
        <f t="shared" si="3"/>
        <v>1947488.9100000001</v>
      </c>
      <c r="T9" s="59">
        <f t="shared" si="3"/>
        <v>13526939.990000002</v>
      </c>
      <c r="U9" s="59">
        <f t="shared" si="3"/>
        <v>1307519.96</v>
      </c>
      <c r="V9" s="59">
        <f t="shared" si="3"/>
        <v>605515.98</v>
      </c>
      <c r="W9" s="59">
        <f t="shared" si="3"/>
        <v>152339878.90000004</v>
      </c>
      <c r="X9" s="59">
        <f t="shared" si="3"/>
        <v>6334260.5199999949</v>
      </c>
      <c r="Y9" s="59">
        <f t="shared" si="3"/>
        <v>1670761.8800000045</v>
      </c>
      <c r="Z9" s="59">
        <f t="shared" si="3"/>
        <v>3040684.2900000066</v>
      </c>
      <c r="AA9" s="59">
        <f t="shared" si="3"/>
        <v>12715838.430000016</v>
      </c>
      <c r="AB9" s="59">
        <f t="shared" si="4"/>
        <v>100157465.78000002</v>
      </c>
      <c r="AC9" s="59">
        <f t="shared" si="4"/>
        <v>127264830.77</v>
      </c>
      <c r="AD9" s="59">
        <f t="shared" si="4"/>
        <v>48576409.090000018</v>
      </c>
      <c r="AE9" s="59">
        <f t="shared" si="4"/>
        <v>1964253.8200000152</v>
      </c>
      <c r="AF9" s="59">
        <f t="shared" si="4"/>
        <v>4012383.5600000042</v>
      </c>
      <c r="AG9" s="59">
        <f t="shared" si="4"/>
        <v>2277705.0899999887</v>
      </c>
      <c r="AH9" s="59">
        <f t="shared" si="4"/>
        <v>2317808.9799999967</v>
      </c>
      <c r="AI9" s="59">
        <f t="shared" si="4"/>
        <v>852814.35000000894</v>
      </c>
      <c r="AJ9" s="59">
        <f t="shared" si="4"/>
        <v>9128801.2000000104</v>
      </c>
      <c r="AK9" s="59">
        <f t="shared" si="4"/>
        <v>515372.93999999762</v>
      </c>
      <c r="AL9" s="59">
        <f t="shared" si="4"/>
        <v>4456761.6800000072</v>
      </c>
      <c r="AM9" s="59">
        <f t="shared" si="4"/>
        <v>226333</v>
      </c>
      <c r="AN9" s="59">
        <f t="shared" si="4"/>
        <v>226333.36000001431</v>
      </c>
      <c r="AO9" s="59">
        <f t="shared" si="4"/>
        <v>204304</v>
      </c>
      <c r="AP9" s="160">
        <f t="shared" si="5"/>
        <v>193488888.86000001</v>
      </c>
      <c r="AQ9" s="160">
        <f t="shared" si="6"/>
        <v>302181577.62000006</v>
      </c>
      <c r="AR9" s="160">
        <f t="shared" si="7"/>
        <v>495670466.48000008</v>
      </c>
      <c r="AS9" s="959">
        <f>AR9-SUM(Adjustments!K130:AH130)</f>
        <v>0</v>
      </c>
      <c r="AT9" s="219"/>
      <c r="AU9" s="27">
        <f t="shared" si="8"/>
        <v>100157465.78000002</v>
      </c>
      <c r="AV9" s="27">
        <f t="shared" si="8"/>
        <v>129580472.66</v>
      </c>
      <c r="AW9" s="27">
        <f t="shared" si="8"/>
        <v>3746770.8300000122</v>
      </c>
      <c r="AX9" s="27">
        <f t="shared" si="8"/>
        <v>2024509.9400000125</v>
      </c>
      <c r="AY9" s="27">
        <f t="shared" si="8"/>
        <v>4158421.790000001</v>
      </c>
      <c r="AZ9" s="27">
        <f t="shared" si="8"/>
        <v>864053.00999999046</v>
      </c>
      <c r="BA9" s="27">
        <f t="shared" si="8"/>
        <v>816629.46999999881</v>
      </c>
      <c r="BB9" s="27">
        <f t="shared" si="8"/>
        <v>58450.460000008345</v>
      </c>
      <c r="BC9" s="27">
        <f t="shared" si="8"/>
        <v>8818016.6600000113</v>
      </c>
      <c r="BD9" s="27">
        <f t="shared" si="8"/>
        <v>46833</v>
      </c>
      <c r="BE9" s="27">
        <f t="shared" si="8"/>
        <v>3987079.2700000107</v>
      </c>
      <c r="BF9" s="27">
        <f t="shared" si="8"/>
        <v>38833</v>
      </c>
      <c r="BG9" s="27">
        <f t="shared" si="8"/>
        <v>38833.360000014305</v>
      </c>
      <c r="BH9" s="27">
        <f t="shared" si="8"/>
        <v>16804</v>
      </c>
      <c r="BI9" s="73">
        <f t="shared" si="11"/>
        <v>254353173.23000005</v>
      </c>
      <c r="BJ9" s="219"/>
      <c r="BK9" s="958">
        <f t="shared" si="9"/>
        <v>100157465.78000002</v>
      </c>
      <c r="BL9" s="59">
        <f t="shared" si="9"/>
        <v>129580472.66</v>
      </c>
      <c r="BM9" s="59">
        <f t="shared" si="9"/>
        <v>3746770.8300000122</v>
      </c>
      <c r="BN9" s="59">
        <f t="shared" si="9"/>
        <v>2024509.9400000125</v>
      </c>
      <c r="BO9" s="59">
        <f t="shared" si="9"/>
        <v>4158421.790000001</v>
      </c>
      <c r="BP9" s="59">
        <f t="shared" si="9"/>
        <v>864053.00999999046</v>
      </c>
      <c r="BQ9" s="59">
        <f t="shared" si="9"/>
        <v>816629.46999999881</v>
      </c>
      <c r="BR9" s="59">
        <f t="shared" si="9"/>
        <v>58450.460000008345</v>
      </c>
      <c r="BS9" s="59">
        <f t="shared" si="9"/>
        <v>8818016.6600000113</v>
      </c>
      <c r="BT9" s="59">
        <f t="shared" si="9"/>
        <v>46833</v>
      </c>
      <c r="BU9" s="59">
        <f t="shared" si="9"/>
        <v>3987079.2700000107</v>
      </c>
      <c r="BV9" s="59">
        <f t="shared" si="9"/>
        <v>38833</v>
      </c>
      <c r="BW9" s="59">
        <f t="shared" si="9"/>
        <v>38833.360000014305</v>
      </c>
      <c r="BX9" s="59">
        <f t="shared" si="9"/>
        <v>16804</v>
      </c>
      <c r="BY9" s="1000">
        <f t="shared" si="10"/>
        <v>254353173.23000005</v>
      </c>
    </row>
    <row r="10" spans="1:77">
      <c r="A10" s="5"/>
      <c r="B10" s="5" t="s">
        <v>3535</v>
      </c>
      <c r="C10" s="57" t="s">
        <v>11</v>
      </c>
      <c r="D10" s="2" t="s">
        <v>12</v>
      </c>
      <c r="E10" s="2"/>
      <c r="F10" s="2"/>
      <c r="G10" s="2" t="s">
        <v>106</v>
      </c>
      <c r="H10" s="2" t="s">
        <v>112</v>
      </c>
      <c r="I10" s="2" t="s">
        <v>54</v>
      </c>
      <c r="J10" s="94"/>
      <c r="K10" s="979"/>
      <c r="L10" s="26"/>
      <c r="M10" s="979"/>
      <c r="N10" s="26"/>
      <c r="O10" s="26"/>
      <c r="P10" s="26"/>
      <c r="Q10" s="379"/>
      <c r="R10" s="958">
        <f t="shared" si="3"/>
        <v>0</v>
      </c>
      <c r="S10" s="59">
        <f t="shared" si="3"/>
        <v>0</v>
      </c>
      <c r="T10" s="59">
        <f t="shared" si="3"/>
        <v>0</v>
      </c>
      <c r="U10" s="59">
        <f t="shared" si="3"/>
        <v>0</v>
      </c>
      <c r="V10" s="59">
        <f t="shared" si="3"/>
        <v>0</v>
      </c>
      <c r="W10" s="59">
        <f t="shared" si="3"/>
        <v>0</v>
      </c>
      <c r="X10" s="59">
        <f t="shared" si="3"/>
        <v>0</v>
      </c>
      <c r="Y10" s="59">
        <f t="shared" si="3"/>
        <v>0</v>
      </c>
      <c r="Z10" s="59">
        <f t="shared" si="3"/>
        <v>0</v>
      </c>
      <c r="AA10" s="59">
        <f t="shared" si="3"/>
        <v>0</v>
      </c>
      <c r="AB10" s="59">
        <f t="shared" si="4"/>
        <v>0</v>
      </c>
      <c r="AC10" s="59">
        <f t="shared" si="4"/>
        <v>0</v>
      </c>
      <c r="AD10" s="59">
        <f t="shared" si="4"/>
        <v>0</v>
      </c>
      <c r="AE10" s="59">
        <f t="shared" si="4"/>
        <v>0</v>
      </c>
      <c r="AF10" s="59">
        <f t="shared" si="4"/>
        <v>0</v>
      </c>
      <c r="AG10" s="59">
        <f t="shared" si="4"/>
        <v>0</v>
      </c>
      <c r="AH10" s="59">
        <f t="shared" si="4"/>
        <v>0</v>
      </c>
      <c r="AI10" s="59">
        <f t="shared" si="4"/>
        <v>0</v>
      </c>
      <c r="AJ10" s="59">
        <f t="shared" si="4"/>
        <v>0</v>
      </c>
      <c r="AK10" s="59">
        <f t="shared" si="4"/>
        <v>0</v>
      </c>
      <c r="AL10" s="59">
        <f t="shared" si="4"/>
        <v>0</v>
      </c>
      <c r="AM10" s="59">
        <f t="shared" si="4"/>
        <v>0</v>
      </c>
      <c r="AN10" s="59">
        <f t="shared" si="4"/>
        <v>0</v>
      </c>
      <c r="AO10" s="59">
        <f t="shared" si="4"/>
        <v>0</v>
      </c>
      <c r="AP10" s="160">
        <f t="shared" si="5"/>
        <v>0</v>
      </c>
      <c r="AQ10" s="160">
        <f t="shared" si="6"/>
        <v>0</v>
      </c>
      <c r="AR10" s="160">
        <f t="shared" si="7"/>
        <v>0</v>
      </c>
      <c r="AS10" s="959">
        <f>AR10-SUM(Adjustments!K131:AH131)</f>
        <v>0</v>
      </c>
      <c r="AT10" s="219"/>
      <c r="AU10" s="27">
        <f t="shared" si="8"/>
        <v>0</v>
      </c>
      <c r="AV10" s="27">
        <f t="shared" si="8"/>
        <v>0</v>
      </c>
      <c r="AW10" s="27">
        <f t="shared" si="8"/>
        <v>0</v>
      </c>
      <c r="AX10" s="27">
        <f t="shared" si="8"/>
        <v>0</v>
      </c>
      <c r="AY10" s="27">
        <f t="shared" si="8"/>
        <v>0</v>
      </c>
      <c r="AZ10" s="27">
        <f t="shared" si="8"/>
        <v>0</v>
      </c>
      <c r="BA10" s="27">
        <f t="shared" si="8"/>
        <v>0</v>
      </c>
      <c r="BB10" s="27">
        <f t="shared" si="8"/>
        <v>0</v>
      </c>
      <c r="BC10" s="27">
        <f t="shared" si="8"/>
        <v>0</v>
      </c>
      <c r="BD10" s="27">
        <f t="shared" si="8"/>
        <v>0</v>
      </c>
      <c r="BE10" s="27">
        <f t="shared" si="8"/>
        <v>0</v>
      </c>
      <c r="BF10" s="27">
        <f t="shared" si="8"/>
        <v>0</v>
      </c>
      <c r="BG10" s="27">
        <f t="shared" si="8"/>
        <v>0</v>
      </c>
      <c r="BH10" s="27">
        <f t="shared" si="8"/>
        <v>0</v>
      </c>
      <c r="BI10" s="73">
        <f t="shared" si="11"/>
        <v>0</v>
      </c>
      <c r="BJ10" s="219"/>
      <c r="BK10" s="958">
        <f t="shared" si="9"/>
        <v>0</v>
      </c>
      <c r="BL10" s="59">
        <f t="shared" si="9"/>
        <v>0</v>
      </c>
      <c r="BM10" s="59">
        <f t="shared" si="9"/>
        <v>0</v>
      </c>
      <c r="BN10" s="59">
        <f t="shared" si="9"/>
        <v>0</v>
      </c>
      <c r="BO10" s="59">
        <f t="shared" si="9"/>
        <v>0</v>
      </c>
      <c r="BP10" s="59">
        <f t="shared" si="9"/>
        <v>0</v>
      </c>
      <c r="BQ10" s="59">
        <f t="shared" si="9"/>
        <v>0</v>
      </c>
      <c r="BR10" s="59">
        <f t="shared" si="9"/>
        <v>0</v>
      </c>
      <c r="BS10" s="59">
        <f t="shared" si="9"/>
        <v>0</v>
      </c>
      <c r="BT10" s="59">
        <f t="shared" si="9"/>
        <v>0</v>
      </c>
      <c r="BU10" s="59">
        <f t="shared" si="9"/>
        <v>0</v>
      </c>
      <c r="BV10" s="59">
        <f t="shared" si="9"/>
        <v>0</v>
      </c>
      <c r="BW10" s="59">
        <f t="shared" si="9"/>
        <v>0</v>
      </c>
      <c r="BX10" s="59">
        <f t="shared" si="9"/>
        <v>0</v>
      </c>
      <c r="BY10" s="1000">
        <f t="shared" si="10"/>
        <v>0</v>
      </c>
    </row>
    <row r="11" spans="1:77">
      <c r="A11" s="5"/>
      <c r="B11" s="5" t="s">
        <v>3535</v>
      </c>
      <c r="C11" s="57" t="s">
        <v>3</v>
      </c>
      <c r="D11" s="2" t="s">
        <v>12</v>
      </c>
      <c r="E11" s="2"/>
      <c r="F11" s="2"/>
      <c r="G11" s="2" t="s">
        <v>106</v>
      </c>
      <c r="H11" s="2" t="s">
        <v>113</v>
      </c>
      <c r="I11" s="2" t="s">
        <v>55</v>
      </c>
      <c r="J11" s="94"/>
      <c r="K11" s="979"/>
      <c r="L11" s="26"/>
      <c r="M11" s="979"/>
      <c r="N11" s="26"/>
      <c r="O11" s="26"/>
      <c r="P11" s="26"/>
      <c r="Q11" s="379"/>
      <c r="R11" s="958">
        <f t="shared" si="3"/>
        <v>0</v>
      </c>
      <c r="S11" s="59">
        <f t="shared" si="3"/>
        <v>0</v>
      </c>
      <c r="T11" s="59">
        <f t="shared" si="3"/>
        <v>0</v>
      </c>
      <c r="U11" s="59">
        <f t="shared" si="3"/>
        <v>0</v>
      </c>
      <c r="V11" s="59">
        <f t="shared" si="3"/>
        <v>1959484.2900000005</v>
      </c>
      <c r="W11" s="59">
        <f t="shared" si="3"/>
        <v>2753624.4699999997</v>
      </c>
      <c r="X11" s="59">
        <f t="shared" si="3"/>
        <v>4577304.3</v>
      </c>
      <c r="Y11" s="59">
        <f t="shared" si="3"/>
        <v>0</v>
      </c>
      <c r="Z11" s="59">
        <f t="shared" si="3"/>
        <v>0</v>
      </c>
      <c r="AA11" s="59">
        <f t="shared" si="3"/>
        <v>0</v>
      </c>
      <c r="AB11" s="59">
        <f t="shared" si="4"/>
        <v>0</v>
      </c>
      <c r="AC11" s="59">
        <f t="shared" si="4"/>
        <v>0</v>
      </c>
      <c r="AD11" s="59">
        <f t="shared" si="4"/>
        <v>316942.75</v>
      </c>
      <c r="AE11" s="59">
        <f t="shared" si="4"/>
        <v>52486.679999999993</v>
      </c>
      <c r="AF11" s="59">
        <f t="shared" si="4"/>
        <v>58654.679999999993</v>
      </c>
      <c r="AG11" s="59">
        <f t="shared" si="4"/>
        <v>59682.679999999993</v>
      </c>
      <c r="AH11" s="59">
        <f t="shared" si="4"/>
        <v>60710.679999999993</v>
      </c>
      <c r="AI11" s="59">
        <f t="shared" si="4"/>
        <v>54542.680000000051</v>
      </c>
      <c r="AJ11" s="59">
        <f t="shared" si="4"/>
        <v>3487113.9799999995</v>
      </c>
      <c r="AK11" s="59">
        <f t="shared" si="4"/>
        <v>0</v>
      </c>
      <c r="AL11" s="59">
        <f t="shared" si="4"/>
        <v>0</v>
      </c>
      <c r="AM11" s="59">
        <f t="shared" si="4"/>
        <v>0</v>
      </c>
      <c r="AN11" s="59">
        <f t="shared" si="4"/>
        <v>0</v>
      </c>
      <c r="AO11" s="59">
        <f t="shared" si="4"/>
        <v>8389972.3100000005</v>
      </c>
      <c r="AP11" s="160">
        <f t="shared" si="5"/>
        <v>9290413.0599999987</v>
      </c>
      <c r="AQ11" s="160">
        <f t="shared" si="6"/>
        <v>12480106.439999999</v>
      </c>
      <c r="AR11" s="160">
        <f t="shared" si="7"/>
        <v>21770519.5</v>
      </c>
      <c r="AS11" s="959">
        <f>AR11-SUM(Adjustments!K132:AH132)</f>
        <v>0</v>
      </c>
      <c r="AT11" s="219"/>
      <c r="AU11" s="27">
        <f t="shared" si="8"/>
        <v>0</v>
      </c>
      <c r="AV11" s="27">
        <f t="shared" si="8"/>
        <v>0</v>
      </c>
      <c r="AW11" s="27">
        <f t="shared" si="8"/>
        <v>316942.75</v>
      </c>
      <c r="AX11" s="27">
        <f t="shared" si="8"/>
        <v>52486.679999999993</v>
      </c>
      <c r="AY11" s="27">
        <f t="shared" si="8"/>
        <v>58654.679999999993</v>
      </c>
      <c r="AZ11" s="27">
        <f t="shared" si="8"/>
        <v>59682.679999999993</v>
      </c>
      <c r="BA11" s="27">
        <f t="shared" si="8"/>
        <v>60710.679999999993</v>
      </c>
      <c r="BB11" s="27">
        <f t="shared" si="8"/>
        <v>54542.680000000051</v>
      </c>
      <c r="BC11" s="27">
        <f t="shared" si="8"/>
        <v>3487113.9799999995</v>
      </c>
      <c r="BD11" s="27">
        <f t="shared" si="8"/>
        <v>0</v>
      </c>
      <c r="BE11" s="27">
        <f t="shared" si="8"/>
        <v>0</v>
      </c>
      <c r="BF11" s="27">
        <f t="shared" si="8"/>
        <v>0</v>
      </c>
      <c r="BG11" s="27">
        <f t="shared" si="8"/>
        <v>0</v>
      </c>
      <c r="BH11" s="27">
        <f t="shared" si="8"/>
        <v>8389972.3100000005</v>
      </c>
      <c r="BI11" s="73">
        <f t="shared" si="11"/>
        <v>12480106.439999999</v>
      </c>
      <c r="BJ11" s="219"/>
      <c r="BK11" s="958">
        <f t="shared" si="9"/>
        <v>0</v>
      </c>
      <c r="BL11" s="59">
        <f t="shared" si="9"/>
        <v>0</v>
      </c>
      <c r="BM11" s="59">
        <f t="shared" si="9"/>
        <v>316942.75</v>
      </c>
      <c r="BN11" s="59">
        <f t="shared" si="9"/>
        <v>52486.679999999993</v>
      </c>
      <c r="BO11" s="59">
        <f t="shared" si="9"/>
        <v>58654.679999999993</v>
      </c>
      <c r="BP11" s="59">
        <f t="shared" si="9"/>
        <v>59682.679999999993</v>
      </c>
      <c r="BQ11" s="59">
        <f t="shared" si="9"/>
        <v>60710.679999999993</v>
      </c>
      <c r="BR11" s="59">
        <f t="shared" si="9"/>
        <v>54542.680000000051</v>
      </c>
      <c r="BS11" s="59">
        <f t="shared" si="9"/>
        <v>3487113.9799999995</v>
      </c>
      <c r="BT11" s="59">
        <f t="shared" si="9"/>
        <v>0</v>
      </c>
      <c r="BU11" s="59">
        <f t="shared" si="9"/>
        <v>0</v>
      </c>
      <c r="BV11" s="59">
        <f t="shared" si="9"/>
        <v>0</v>
      </c>
      <c r="BW11" s="59">
        <f t="shared" si="9"/>
        <v>0</v>
      </c>
      <c r="BX11" s="59">
        <f t="shared" si="9"/>
        <v>8389972.3100000005</v>
      </c>
      <c r="BY11" s="1000">
        <f t="shared" si="10"/>
        <v>12480106.439999999</v>
      </c>
    </row>
    <row r="12" spans="1:77">
      <c r="A12" s="5"/>
      <c r="B12" s="5" t="s">
        <v>3535</v>
      </c>
      <c r="C12" s="57" t="s">
        <v>13</v>
      </c>
      <c r="D12" s="2" t="s">
        <v>1</v>
      </c>
      <c r="E12" s="2"/>
      <c r="F12" s="2"/>
      <c r="G12" s="2" t="s">
        <v>106</v>
      </c>
      <c r="H12" s="2" t="s">
        <v>114</v>
      </c>
      <c r="I12" s="2" t="s">
        <v>56</v>
      </c>
      <c r="J12" s="94"/>
      <c r="K12" s="979"/>
      <c r="L12" s="26"/>
      <c r="M12" s="979"/>
      <c r="N12" s="26"/>
      <c r="O12" s="26"/>
      <c r="P12" s="26"/>
      <c r="Q12" s="379"/>
      <c r="R12" s="958">
        <f t="shared" si="3"/>
        <v>0</v>
      </c>
      <c r="S12" s="59">
        <f t="shared" si="3"/>
        <v>0</v>
      </c>
      <c r="T12" s="59">
        <f t="shared" si="3"/>
        <v>0</v>
      </c>
      <c r="U12" s="59">
        <f t="shared" si="3"/>
        <v>0</v>
      </c>
      <c r="V12" s="59">
        <f t="shared" si="3"/>
        <v>0</v>
      </c>
      <c r="W12" s="59">
        <f t="shared" si="3"/>
        <v>0</v>
      </c>
      <c r="X12" s="59">
        <f t="shared" si="3"/>
        <v>0</v>
      </c>
      <c r="Y12" s="59">
        <f t="shared" si="3"/>
        <v>0</v>
      </c>
      <c r="Z12" s="59">
        <f t="shared" si="3"/>
        <v>0</v>
      </c>
      <c r="AA12" s="59">
        <f t="shared" si="3"/>
        <v>0</v>
      </c>
      <c r="AB12" s="59">
        <f t="shared" si="4"/>
        <v>0</v>
      </c>
      <c r="AC12" s="59">
        <f t="shared" si="4"/>
        <v>0</v>
      </c>
      <c r="AD12" s="59">
        <f t="shared" si="4"/>
        <v>0</v>
      </c>
      <c r="AE12" s="59">
        <f t="shared" si="4"/>
        <v>0</v>
      </c>
      <c r="AF12" s="59">
        <f t="shared" si="4"/>
        <v>0</v>
      </c>
      <c r="AG12" s="59">
        <f t="shared" si="4"/>
        <v>0</v>
      </c>
      <c r="AH12" s="59">
        <f t="shared" si="4"/>
        <v>0</v>
      </c>
      <c r="AI12" s="59">
        <f t="shared" si="4"/>
        <v>0</v>
      </c>
      <c r="AJ12" s="59">
        <f t="shared" si="4"/>
        <v>0</v>
      </c>
      <c r="AK12" s="59">
        <f t="shared" si="4"/>
        <v>0</v>
      </c>
      <c r="AL12" s="59">
        <f t="shared" si="4"/>
        <v>0</v>
      </c>
      <c r="AM12" s="59">
        <f t="shared" si="4"/>
        <v>0</v>
      </c>
      <c r="AN12" s="59">
        <f t="shared" si="4"/>
        <v>0</v>
      </c>
      <c r="AO12" s="59">
        <f t="shared" si="4"/>
        <v>0</v>
      </c>
      <c r="AP12" s="160">
        <f t="shared" si="5"/>
        <v>0</v>
      </c>
      <c r="AQ12" s="160">
        <f t="shared" si="6"/>
        <v>0</v>
      </c>
      <c r="AR12" s="160">
        <f t="shared" si="7"/>
        <v>0</v>
      </c>
      <c r="AS12" s="959">
        <f>AR12-SUM(Adjustments!K133:AH133)</f>
        <v>0</v>
      </c>
      <c r="AT12" s="219"/>
      <c r="AU12" s="27">
        <f t="shared" si="8"/>
        <v>0</v>
      </c>
      <c r="AV12" s="27">
        <f t="shared" si="8"/>
        <v>0</v>
      </c>
      <c r="AW12" s="27">
        <f t="shared" si="8"/>
        <v>0</v>
      </c>
      <c r="AX12" s="27">
        <f t="shared" si="8"/>
        <v>0</v>
      </c>
      <c r="AY12" s="27">
        <f t="shared" si="8"/>
        <v>0</v>
      </c>
      <c r="AZ12" s="27">
        <f t="shared" si="8"/>
        <v>0</v>
      </c>
      <c r="BA12" s="27">
        <f t="shared" si="8"/>
        <v>0</v>
      </c>
      <c r="BB12" s="27">
        <f t="shared" si="8"/>
        <v>0</v>
      </c>
      <c r="BC12" s="27">
        <f t="shared" si="8"/>
        <v>0</v>
      </c>
      <c r="BD12" s="27">
        <f t="shared" si="8"/>
        <v>0</v>
      </c>
      <c r="BE12" s="27">
        <f t="shared" si="8"/>
        <v>0</v>
      </c>
      <c r="BF12" s="27">
        <f t="shared" si="8"/>
        <v>0</v>
      </c>
      <c r="BG12" s="27">
        <f t="shared" si="8"/>
        <v>0</v>
      </c>
      <c r="BH12" s="27">
        <f t="shared" si="8"/>
        <v>0</v>
      </c>
      <c r="BI12" s="73">
        <f t="shared" si="11"/>
        <v>0</v>
      </c>
      <c r="BJ12" s="219"/>
      <c r="BK12" s="958">
        <f t="shared" si="9"/>
        <v>0</v>
      </c>
      <c r="BL12" s="59">
        <f t="shared" si="9"/>
        <v>0</v>
      </c>
      <c r="BM12" s="59">
        <f t="shared" si="9"/>
        <v>0</v>
      </c>
      <c r="BN12" s="59">
        <f t="shared" si="9"/>
        <v>0</v>
      </c>
      <c r="BO12" s="59">
        <f t="shared" si="9"/>
        <v>0</v>
      </c>
      <c r="BP12" s="59">
        <f t="shared" si="9"/>
        <v>0</v>
      </c>
      <c r="BQ12" s="59">
        <f t="shared" si="9"/>
        <v>0</v>
      </c>
      <c r="BR12" s="59">
        <f t="shared" si="9"/>
        <v>0</v>
      </c>
      <c r="BS12" s="59">
        <f t="shared" si="9"/>
        <v>0</v>
      </c>
      <c r="BT12" s="59">
        <f t="shared" si="9"/>
        <v>0</v>
      </c>
      <c r="BU12" s="59">
        <f t="shared" si="9"/>
        <v>0</v>
      </c>
      <c r="BV12" s="59">
        <f t="shared" si="9"/>
        <v>0</v>
      </c>
      <c r="BW12" s="59">
        <f t="shared" si="9"/>
        <v>0</v>
      </c>
      <c r="BX12" s="59">
        <f t="shared" si="9"/>
        <v>0</v>
      </c>
      <c r="BY12" s="1000">
        <f t="shared" si="10"/>
        <v>0</v>
      </c>
    </row>
    <row r="13" spans="1:77">
      <c r="A13" s="5"/>
      <c r="B13" s="5" t="s">
        <v>3535</v>
      </c>
      <c r="C13" s="57" t="s">
        <v>13</v>
      </c>
      <c r="D13" s="2" t="s">
        <v>5</v>
      </c>
      <c r="E13" s="2"/>
      <c r="F13" s="2"/>
      <c r="G13" s="2" t="s">
        <v>106</v>
      </c>
      <c r="H13" s="2" t="s">
        <v>115</v>
      </c>
      <c r="I13" s="2" t="s">
        <v>57</v>
      </c>
      <c r="J13" s="94"/>
      <c r="K13" s="979"/>
      <c r="L13" s="34"/>
      <c r="M13" s="468"/>
      <c r="N13" s="26"/>
      <c r="O13" s="26"/>
      <c r="P13" s="26"/>
      <c r="Q13" s="379"/>
      <c r="R13" s="958">
        <f t="shared" si="3"/>
        <v>0</v>
      </c>
      <c r="S13" s="59">
        <f t="shared" si="3"/>
        <v>0</v>
      </c>
      <c r="T13" s="59">
        <f t="shared" si="3"/>
        <v>0</v>
      </c>
      <c r="U13" s="59">
        <f t="shared" si="3"/>
        <v>0</v>
      </c>
      <c r="V13" s="59">
        <f t="shared" si="3"/>
        <v>0</v>
      </c>
      <c r="W13" s="59">
        <f t="shared" si="3"/>
        <v>0</v>
      </c>
      <c r="X13" s="59">
        <f t="shared" si="3"/>
        <v>0</v>
      </c>
      <c r="Y13" s="59">
        <f t="shared" si="3"/>
        <v>0</v>
      </c>
      <c r="Z13" s="59">
        <f t="shared" si="3"/>
        <v>0</v>
      </c>
      <c r="AA13" s="59">
        <f t="shared" si="3"/>
        <v>0</v>
      </c>
      <c r="AB13" s="59">
        <f t="shared" si="4"/>
        <v>0</v>
      </c>
      <c r="AC13" s="59">
        <f t="shared" si="4"/>
        <v>0</v>
      </c>
      <c r="AD13" s="59">
        <f t="shared" si="4"/>
        <v>0</v>
      </c>
      <c r="AE13" s="59">
        <f t="shared" si="4"/>
        <v>0</v>
      </c>
      <c r="AF13" s="59">
        <f t="shared" si="4"/>
        <v>0</v>
      </c>
      <c r="AG13" s="59">
        <f t="shared" si="4"/>
        <v>0</v>
      </c>
      <c r="AH13" s="59">
        <f t="shared" si="4"/>
        <v>0</v>
      </c>
      <c r="AI13" s="59">
        <f t="shared" si="4"/>
        <v>0</v>
      </c>
      <c r="AJ13" s="59">
        <f t="shared" si="4"/>
        <v>0</v>
      </c>
      <c r="AK13" s="59">
        <f t="shared" si="4"/>
        <v>0</v>
      </c>
      <c r="AL13" s="59">
        <f t="shared" si="4"/>
        <v>0</v>
      </c>
      <c r="AM13" s="59">
        <f t="shared" si="4"/>
        <v>0</v>
      </c>
      <c r="AN13" s="59">
        <f t="shared" si="4"/>
        <v>0</v>
      </c>
      <c r="AO13" s="59">
        <f t="shared" si="4"/>
        <v>0</v>
      </c>
      <c r="AP13" s="160">
        <f t="shared" si="5"/>
        <v>0</v>
      </c>
      <c r="AQ13" s="160">
        <f t="shared" si="6"/>
        <v>0</v>
      </c>
      <c r="AR13" s="160">
        <f t="shared" si="7"/>
        <v>0</v>
      </c>
      <c r="AS13" s="959">
        <f>AR13-SUM(Adjustments!K134:AH134)</f>
        <v>0</v>
      </c>
      <c r="AT13" s="219"/>
      <c r="AU13" s="27">
        <f t="shared" si="8"/>
        <v>0</v>
      </c>
      <c r="AV13" s="27">
        <f t="shared" si="8"/>
        <v>0</v>
      </c>
      <c r="AW13" s="27">
        <f t="shared" si="8"/>
        <v>0</v>
      </c>
      <c r="AX13" s="27">
        <f t="shared" si="8"/>
        <v>0</v>
      </c>
      <c r="AY13" s="27">
        <f t="shared" si="8"/>
        <v>0</v>
      </c>
      <c r="AZ13" s="27">
        <f t="shared" si="8"/>
        <v>0</v>
      </c>
      <c r="BA13" s="27">
        <f t="shared" si="8"/>
        <v>0</v>
      </c>
      <c r="BB13" s="27">
        <f t="shared" si="8"/>
        <v>0</v>
      </c>
      <c r="BC13" s="27">
        <f t="shared" si="8"/>
        <v>0</v>
      </c>
      <c r="BD13" s="27">
        <f t="shared" si="8"/>
        <v>0</v>
      </c>
      <c r="BE13" s="27">
        <f t="shared" si="8"/>
        <v>0</v>
      </c>
      <c r="BF13" s="27">
        <f t="shared" si="8"/>
        <v>0</v>
      </c>
      <c r="BG13" s="27">
        <f t="shared" si="8"/>
        <v>0</v>
      </c>
      <c r="BH13" s="27">
        <f t="shared" si="8"/>
        <v>0</v>
      </c>
      <c r="BI13" s="73">
        <f t="shared" si="11"/>
        <v>0</v>
      </c>
      <c r="BJ13" s="219"/>
      <c r="BK13" s="958">
        <f t="shared" si="9"/>
        <v>0</v>
      </c>
      <c r="BL13" s="59">
        <f t="shared" si="9"/>
        <v>0</v>
      </c>
      <c r="BM13" s="59">
        <f t="shared" si="9"/>
        <v>0</v>
      </c>
      <c r="BN13" s="59">
        <f t="shared" si="9"/>
        <v>0</v>
      </c>
      <c r="BO13" s="59">
        <f t="shared" si="9"/>
        <v>0</v>
      </c>
      <c r="BP13" s="59">
        <f t="shared" si="9"/>
        <v>0</v>
      </c>
      <c r="BQ13" s="59">
        <f t="shared" si="9"/>
        <v>0</v>
      </c>
      <c r="BR13" s="59">
        <f t="shared" si="9"/>
        <v>0</v>
      </c>
      <c r="BS13" s="59">
        <f t="shared" si="9"/>
        <v>0</v>
      </c>
      <c r="BT13" s="59">
        <f t="shared" si="9"/>
        <v>0</v>
      </c>
      <c r="BU13" s="59">
        <f t="shared" si="9"/>
        <v>0</v>
      </c>
      <c r="BV13" s="59">
        <f t="shared" si="9"/>
        <v>0</v>
      </c>
      <c r="BW13" s="59">
        <f t="shared" si="9"/>
        <v>0</v>
      </c>
      <c r="BX13" s="59">
        <f t="shared" si="9"/>
        <v>0</v>
      </c>
      <c r="BY13" s="1000">
        <f t="shared" si="10"/>
        <v>0</v>
      </c>
    </row>
    <row r="14" spans="1:77">
      <c r="A14" s="5"/>
      <c r="B14" s="5" t="s">
        <v>3535</v>
      </c>
      <c r="C14" s="57" t="s">
        <v>13</v>
      </c>
      <c r="D14" s="2" t="s">
        <v>14</v>
      </c>
      <c r="E14" s="2"/>
      <c r="F14" s="2"/>
      <c r="G14" s="2" t="s">
        <v>106</v>
      </c>
      <c r="H14" s="2" t="s">
        <v>116</v>
      </c>
      <c r="I14" s="2" t="s">
        <v>58</v>
      </c>
      <c r="J14" s="94"/>
      <c r="K14" s="979"/>
      <c r="L14" s="34"/>
      <c r="M14" s="468"/>
      <c r="N14" s="26"/>
      <c r="O14" s="26"/>
      <c r="P14" s="26"/>
      <c r="Q14" s="379"/>
      <c r="R14" s="958">
        <f t="shared" si="3"/>
        <v>0</v>
      </c>
      <c r="S14" s="59">
        <f t="shared" si="3"/>
        <v>370390.07</v>
      </c>
      <c r="T14" s="59">
        <f t="shared" si="3"/>
        <v>242362.47</v>
      </c>
      <c r="U14" s="59">
        <f t="shared" si="3"/>
        <v>390001.04999999993</v>
      </c>
      <c r="V14" s="59">
        <f t="shared" si="3"/>
        <v>17731</v>
      </c>
      <c r="W14" s="59">
        <f t="shared" si="3"/>
        <v>19156911.129999999</v>
      </c>
      <c r="X14" s="59">
        <f t="shared" si="3"/>
        <v>25792024.529999997</v>
      </c>
      <c r="Y14" s="59">
        <f t="shared" si="3"/>
        <v>408591.64000000095</v>
      </c>
      <c r="Z14" s="59">
        <f t="shared" si="3"/>
        <v>3183199.4299999997</v>
      </c>
      <c r="AA14" s="59">
        <f t="shared" si="3"/>
        <v>315581.64</v>
      </c>
      <c r="AB14" s="59">
        <f t="shared" si="4"/>
        <v>65261.64</v>
      </c>
      <c r="AC14" s="59">
        <f t="shared" si="4"/>
        <v>928913.62000000023</v>
      </c>
      <c r="AD14" s="59">
        <f t="shared" si="4"/>
        <v>814813.22000000009</v>
      </c>
      <c r="AE14" s="59">
        <f t="shared" si="4"/>
        <v>1104587.33</v>
      </c>
      <c r="AF14" s="59">
        <f t="shared" si="4"/>
        <v>432204.97</v>
      </c>
      <c r="AG14" s="59">
        <f t="shared" si="4"/>
        <v>73249380.460000008</v>
      </c>
      <c r="AH14" s="59">
        <f t="shared" si="4"/>
        <v>5391677.2999999989</v>
      </c>
      <c r="AI14" s="59">
        <f t="shared" si="4"/>
        <v>23269746.940000001</v>
      </c>
      <c r="AJ14" s="59">
        <f t="shared" si="4"/>
        <v>118284497.03999999</v>
      </c>
      <c r="AK14" s="59">
        <f t="shared" si="4"/>
        <v>429180.83000000007</v>
      </c>
      <c r="AL14" s="59">
        <f t="shared" si="4"/>
        <v>402457</v>
      </c>
      <c r="AM14" s="59">
        <f t="shared" si="4"/>
        <v>402590.90000000037</v>
      </c>
      <c r="AN14" s="59">
        <f t="shared" si="4"/>
        <v>115370</v>
      </c>
      <c r="AO14" s="59">
        <f t="shared" si="4"/>
        <v>137678</v>
      </c>
      <c r="AP14" s="160">
        <f t="shared" si="5"/>
        <v>49876792.960000001</v>
      </c>
      <c r="AQ14" s="160">
        <f t="shared" si="6"/>
        <v>225028359.25</v>
      </c>
      <c r="AR14" s="160">
        <f t="shared" si="7"/>
        <v>274905152.20999998</v>
      </c>
      <c r="AS14" s="959">
        <f>AR14-SUM(Adjustments!K135:AH135)</f>
        <v>0</v>
      </c>
      <c r="AT14" s="219"/>
      <c r="AU14" s="27">
        <f t="shared" si="8"/>
        <v>65261.64</v>
      </c>
      <c r="AV14" s="27">
        <f t="shared" si="8"/>
        <v>928913.62000000023</v>
      </c>
      <c r="AW14" s="27">
        <f t="shared" si="8"/>
        <v>580138.22000000009</v>
      </c>
      <c r="AX14" s="27">
        <f t="shared" si="8"/>
        <v>31043081.330000002</v>
      </c>
      <c r="AY14" s="27">
        <f t="shared" si="8"/>
        <v>8884127.4199999999</v>
      </c>
      <c r="AZ14" s="27">
        <f t="shared" si="8"/>
        <v>73908074.370000005</v>
      </c>
      <c r="BA14" s="27">
        <f t="shared" si="8"/>
        <v>5391677.2999999989</v>
      </c>
      <c r="BB14" s="27">
        <f t="shared" si="8"/>
        <v>23269746.940000001</v>
      </c>
      <c r="BC14" s="27">
        <f t="shared" si="8"/>
        <v>14707293.890000001</v>
      </c>
      <c r="BD14" s="27">
        <f t="shared" si="8"/>
        <v>130944.83000000007</v>
      </c>
      <c r="BE14" s="27">
        <f t="shared" si="8"/>
        <v>118902</v>
      </c>
      <c r="BF14" s="27">
        <f t="shared" si="8"/>
        <v>13871.900000000373</v>
      </c>
      <c r="BG14" s="27">
        <f t="shared" si="8"/>
        <v>0</v>
      </c>
      <c r="BH14" s="27">
        <f t="shared" si="8"/>
        <v>1092372.0599999996</v>
      </c>
      <c r="BI14" s="73">
        <f t="shared" si="11"/>
        <v>160134405.52000004</v>
      </c>
      <c r="BJ14" s="219"/>
      <c r="BK14" s="958">
        <f t="shared" si="9"/>
        <v>65261.64</v>
      </c>
      <c r="BL14" s="59">
        <f t="shared" si="9"/>
        <v>928913.62000000023</v>
      </c>
      <c r="BM14" s="59">
        <f t="shared" si="9"/>
        <v>580138.22000000009</v>
      </c>
      <c r="BN14" s="59">
        <f t="shared" si="9"/>
        <v>31043081.330000002</v>
      </c>
      <c r="BO14" s="59">
        <f t="shared" si="9"/>
        <v>8884127.4199999999</v>
      </c>
      <c r="BP14" s="59">
        <f t="shared" si="9"/>
        <v>73908074.370000005</v>
      </c>
      <c r="BQ14" s="59">
        <f t="shared" si="9"/>
        <v>5391677.2999999989</v>
      </c>
      <c r="BR14" s="59">
        <f t="shared" si="9"/>
        <v>23269746.940000001</v>
      </c>
      <c r="BS14" s="59">
        <f t="shared" si="9"/>
        <v>14707293.890000001</v>
      </c>
      <c r="BT14" s="59">
        <f t="shared" si="9"/>
        <v>130944.83000000007</v>
      </c>
      <c r="BU14" s="59">
        <f t="shared" si="9"/>
        <v>118902</v>
      </c>
      <c r="BV14" s="59">
        <f t="shared" si="9"/>
        <v>13871.900000000373</v>
      </c>
      <c r="BW14" s="59">
        <f t="shared" si="9"/>
        <v>0</v>
      </c>
      <c r="BX14" s="59">
        <f t="shared" si="9"/>
        <v>0</v>
      </c>
      <c r="BY14" s="1000">
        <f t="shared" si="10"/>
        <v>159042033.46000004</v>
      </c>
    </row>
    <row r="15" spans="1:77">
      <c r="A15" s="5"/>
      <c r="B15" s="5" t="s">
        <v>3535</v>
      </c>
      <c r="C15" s="57" t="s">
        <v>13</v>
      </c>
      <c r="D15" s="2" t="s">
        <v>15</v>
      </c>
      <c r="E15" s="2"/>
      <c r="F15" s="2"/>
      <c r="G15" s="2" t="s">
        <v>106</v>
      </c>
      <c r="H15" s="2" t="s">
        <v>117</v>
      </c>
      <c r="I15" s="2" t="s">
        <v>59</v>
      </c>
      <c r="J15" s="94"/>
      <c r="K15" s="979"/>
      <c r="L15" s="26"/>
      <c r="M15" s="979"/>
      <c r="N15" s="26"/>
      <c r="O15" s="26"/>
      <c r="P15" s="26"/>
      <c r="Q15" s="379"/>
      <c r="R15" s="958">
        <f t="shared" ref="R15:AA24" si="12">SUMIF($H$67:$H$1313,$H15,R$67:R$1313)</f>
        <v>0</v>
      </c>
      <c r="S15" s="59">
        <f t="shared" si="12"/>
        <v>1065138.3799999999</v>
      </c>
      <c r="T15" s="59">
        <f t="shared" si="12"/>
        <v>343393.52999999997</v>
      </c>
      <c r="U15" s="59">
        <f t="shared" si="12"/>
        <v>160675.75</v>
      </c>
      <c r="V15" s="59">
        <f t="shared" si="12"/>
        <v>0</v>
      </c>
      <c r="W15" s="59">
        <f t="shared" si="12"/>
        <v>0</v>
      </c>
      <c r="X15" s="59">
        <f t="shared" si="12"/>
        <v>2964201.26</v>
      </c>
      <c r="Y15" s="59">
        <f t="shared" si="12"/>
        <v>0</v>
      </c>
      <c r="Z15" s="59">
        <f t="shared" si="12"/>
        <v>0</v>
      </c>
      <c r="AA15" s="59">
        <f t="shared" si="12"/>
        <v>0</v>
      </c>
      <c r="AB15" s="59">
        <f t="shared" ref="AB15:AO24" si="13">SUMIF($H$67:$H$1313,$H15,AB$67:AB$1313)</f>
        <v>170379.97000000003</v>
      </c>
      <c r="AC15" s="59">
        <f t="shared" si="13"/>
        <v>0</v>
      </c>
      <c r="AD15" s="59">
        <f t="shared" si="13"/>
        <v>0</v>
      </c>
      <c r="AE15" s="59">
        <f t="shared" si="13"/>
        <v>0</v>
      </c>
      <c r="AF15" s="59">
        <f t="shared" si="13"/>
        <v>0</v>
      </c>
      <c r="AG15" s="59">
        <f t="shared" si="13"/>
        <v>0</v>
      </c>
      <c r="AH15" s="59">
        <f t="shared" si="13"/>
        <v>0</v>
      </c>
      <c r="AI15" s="59">
        <f t="shared" si="13"/>
        <v>18444586.530000001</v>
      </c>
      <c r="AJ15" s="59">
        <f t="shared" si="13"/>
        <v>1172334.0099999998</v>
      </c>
      <c r="AK15" s="59">
        <f t="shared" si="13"/>
        <v>0</v>
      </c>
      <c r="AL15" s="59">
        <f t="shared" si="13"/>
        <v>0</v>
      </c>
      <c r="AM15" s="59">
        <f t="shared" si="13"/>
        <v>0</v>
      </c>
      <c r="AN15" s="59">
        <f t="shared" si="13"/>
        <v>0</v>
      </c>
      <c r="AO15" s="59">
        <f t="shared" si="13"/>
        <v>0</v>
      </c>
      <c r="AP15" s="160">
        <f t="shared" si="5"/>
        <v>4533408.92</v>
      </c>
      <c r="AQ15" s="160">
        <f t="shared" si="6"/>
        <v>19787300.509999998</v>
      </c>
      <c r="AR15" s="160">
        <f t="shared" si="7"/>
        <v>24320709.43</v>
      </c>
      <c r="AS15" s="959">
        <f>AR15-SUM(Adjustments!K136:AH136)</f>
        <v>0</v>
      </c>
      <c r="AT15" s="219"/>
      <c r="AU15" s="27">
        <f t="shared" si="8"/>
        <v>170379.97000000003</v>
      </c>
      <c r="AV15" s="27">
        <f t="shared" si="8"/>
        <v>0</v>
      </c>
      <c r="AW15" s="27">
        <f t="shared" si="8"/>
        <v>0</v>
      </c>
      <c r="AX15" s="27">
        <f t="shared" si="8"/>
        <v>0</v>
      </c>
      <c r="AY15" s="27">
        <f t="shared" si="8"/>
        <v>0</v>
      </c>
      <c r="AZ15" s="27">
        <f t="shared" si="8"/>
        <v>0</v>
      </c>
      <c r="BA15" s="27">
        <f t="shared" si="8"/>
        <v>0</v>
      </c>
      <c r="BB15" s="27">
        <f t="shared" si="8"/>
        <v>18444586.530000001</v>
      </c>
      <c r="BC15" s="27">
        <f t="shared" si="8"/>
        <v>1172334.0099999998</v>
      </c>
      <c r="BD15" s="27">
        <f t="shared" si="8"/>
        <v>0</v>
      </c>
      <c r="BE15" s="27">
        <f t="shared" si="8"/>
        <v>0</v>
      </c>
      <c r="BF15" s="27">
        <f t="shared" si="8"/>
        <v>0</v>
      </c>
      <c r="BG15" s="27">
        <f t="shared" si="8"/>
        <v>0</v>
      </c>
      <c r="BH15" s="27">
        <f t="shared" si="8"/>
        <v>0</v>
      </c>
      <c r="BI15" s="73">
        <f t="shared" si="11"/>
        <v>19787300.509999998</v>
      </c>
      <c r="BJ15" s="219"/>
      <c r="BK15" s="958">
        <f t="shared" si="9"/>
        <v>170379.97000000003</v>
      </c>
      <c r="BL15" s="59">
        <f t="shared" si="9"/>
        <v>0</v>
      </c>
      <c r="BM15" s="59">
        <f t="shared" si="9"/>
        <v>0</v>
      </c>
      <c r="BN15" s="59">
        <f t="shared" si="9"/>
        <v>0</v>
      </c>
      <c r="BO15" s="59">
        <f t="shared" si="9"/>
        <v>0</v>
      </c>
      <c r="BP15" s="59">
        <f t="shared" si="9"/>
        <v>0</v>
      </c>
      <c r="BQ15" s="59">
        <f t="shared" si="9"/>
        <v>0</v>
      </c>
      <c r="BR15" s="59">
        <f t="shared" si="9"/>
        <v>18444586.530000001</v>
      </c>
      <c r="BS15" s="59">
        <f t="shared" si="9"/>
        <v>1172334.0099999998</v>
      </c>
      <c r="BT15" s="59">
        <f t="shared" si="9"/>
        <v>0</v>
      </c>
      <c r="BU15" s="59">
        <f t="shared" si="9"/>
        <v>0</v>
      </c>
      <c r="BV15" s="59">
        <f t="shared" si="9"/>
        <v>0</v>
      </c>
      <c r="BW15" s="59">
        <f t="shared" si="9"/>
        <v>0</v>
      </c>
      <c r="BX15" s="59">
        <f t="shared" si="9"/>
        <v>0</v>
      </c>
      <c r="BY15" s="1000">
        <f t="shared" si="10"/>
        <v>19787300.509999998</v>
      </c>
    </row>
    <row r="16" spans="1:77">
      <c r="A16" s="5"/>
      <c r="B16" s="5" t="s">
        <v>3535</v>
      </c>
      <c r="C16" s="57" t="s">
        <v>16</v>
      </c>
      <c r="D16" s="2" t="s">
        <v>5</v>
      </c>
      <c r="E16" s="2"/>
      <c r="F16" s="2"/>
      <c r="G16" s="2" t="s">
        <v>106</v>
      </c>
      <c r="H16" s="2" t="s">
        <v>118</v>
      </c>
      <c r="I16" s="2" t="s">
        <v>60</v>
      </c>
      <c r="J16" s="94"/>
      <c r="K16" s="979"/>
      <c r="L16" s="26"/>
      <c r="M16" s="979"/>
      <c r="N16" s="26"/>
      <c r="O16" s="26"/>
      <c r="P16" s="26"/>
      <c r="Q16" s="379"/>
      <c r="R16" s="958">
        <f t="shared" si="12"/>
        <v>0</v>
      </c>
      <c r="S16" s="59">
        <f t="shared" si="12"/>
        <v>0</v>
      </c>
      <c r="T16" s="59">
        <f t="shared" si="12"/>
        <v>0</v>
      </c>
      <c r="U16" s="59">
        <f t="shared" si="12"/>
        <v>0</v>
      </c>
      <c r="V16" s="59">
        <f t="shared" si="12"/>
        <v>0</v>
      </c>
      <c r="W16" s="59">
        <f t="shared" si="12"/>
        <v>0</v>
      </c>
      <c r="X16" s="59">
        <f t="shared" si="12"/>
        <v>0</v>
      </c>
      <c r="Y16" s="59">
        <f t="shared" si="12"/>
        <v>0</v>
      </c>
      <c r="Z16" s="59">
        <f t="shared" si="12"/>
        <v>0</v>
      </c>
      <c r="AA16" s="59">
        <f t="shared" si="12"/>
        <v>0</v>
      </c>
      <c r="AB16" s="59">
        <f t="shared" si="13"/>
        <v>0</v>
      </c>
      <c r="AC16" s="59">
        <f t="shared" si="13"/>
        <v>0</v>
      </c>
      <c r="AD16" s="59">
        <f t="shared" si="13"/>
        <v>0</v>
      </c>
      <c r="AE16" s="59">
        <f t="shared" si="13"/>
        <v>0</v>
      </c>
      <c r="AF16" s="59">
        <f t="shared" si="13"/>
        <v>0</v>
      </c>
      <c r="AG16" s="59">
        <f t="shared" si="13"/>
        <v>0</v>
      </c>
      <c r="AH16" s="59">
        <f t="shared" si="13"/>
        <v>0</v>
      </c>
      <c r="AI16" s="59">
        <f t="shared" si="13"/>
        <v>0</v>
      </c>
      <c r="AJ16" s="59">
        <f t="shared" si="13"/>
        <v>0</v>
      </c>
      <c r="AK16" s="59">
        <f t="shared" si="13"/>
        <v>0</v>
      </c>
      <c r="AL16" s="59">
        <f t="shared" si="13"/>
        <v>0</v>
      </c>
      <c r="AM16" s="59">
        <f t="shared" si="13"/>
        <v>0</v>
      </c>
      <c r="AN16" s="59">
        <f t="shared" si="13"/>
        <v>0</v>
      </c>
      <c r="AO16" s="59">
        <f t="shared" si="13"/>
        <v>0</v>
      </c>
      <c r="AP16" s="160">
        <f t="shared" si="5"/>
        <v>0</v>
      </c>
      <c r="AQ16" s="160">
        <f t="shared" si="6"/>
        <v>0</v>
      </c>
      <c r="AR16" s="160">
        <f t="shared" si="7"/>
        <v>0</v>
      </c>
      <c r="AS16" s="959">
        <f>AR16-SUM(Adjustments!K137:AH137)</f>
        <v>0</v>
      </c>
      <c r="AT16" s="219"/>
      <c r="AU16" s="27">
        <f t="shared" si="8"/>
        <v>0</v>
      </c>
      <c r="AV16" s="27">
        <f t="shared" si="8"/>
        <v>0</v>
      </c>
      <c r="AW16" s="27">
        <f t="shared" si="8"/>
        <v>0</v>
      </c>
      <c r="AX16" s="27">
        <f t="shared" si="8"/>
        <v>0</v>
      </c>
      <c r="AY16" s="27">
        <f t="shared" si="8"/>
        <v>0</v>
      </c>
      <c r="AZ16" s="27">
        <f t="shared" si="8"/>
        <v>0</v>
      </c>
      <c r="BA16" s="27">
        <f t="shared" si="8"/>
        <v>0</v>
      </c>
      <c r="BB16" s="27">
        <f t="shared" si="8"/>
        <v>0</v>
      </c>
      <c r="BC16" s="27">
        <f t="shared" si="8"/>
        <v>0</v>
      </c>
      <c r="BD16" s="27">
        <f t="shared" si="8"/>
        <v>0</v>
      </c>
      <c r="BE16" s="27">
        <f t="shared" si="8"/>
        <v>0</v>
      </c>
      <c r="BF16" s="27">
        <f t="shared" si="8"/>
        <v>0</v>
      </c>
      <c r="BG16" s="27">
        <f t="shared" si="8"/>
        <v>0</v>
      </c>
      <c r="BH16" s="27">
        <f t="shared" si="8"/>
        <v>0</v>
      </c>
      <c r="BI16" s="73">
        <f t="shared" si="11"/>
        <v>0</v>
      </c>
      <c r="BJ16" s="219"/>
      <c r="BK16" s="958">
        <f t="shared" si="9"/>
        <v>0</v>
      </c>
      <c r="BL16" s="59">
        <f t="shared" si="9"/>
        <v>0</v>
      </c>
      <c r="BM16" s="59">
        <f t="shared" si="9"/>
        <v>0</v>
      </c>
      <c r="BN16" s="59">
        <f t="shared" si="9"/>
        <v>0</v>
      </c>
      <c r="BO16" s="59">
        <f t="shared" si="9"/>
        <v>0</v>
      </c>
      <c r="BP16" s="59">
        <f t="shared" si="9"/>
        <v>0</v>
      </c>
      <c r="BQ16" s="59">
        <f t="shared" si="9"/>
        <v>0</v>
      </c>
      <c r="BR16" s="59">
        <f t="shared" si="9"/>
        <v>0</v>
      </c>
      <c r="BS16" s="59">
        <f t="shared" si="9"/>
        <v>0</v>
      </c>
      <c r="BT16" s="59">
        <f t="shared" si="9"/>
        <v>0</v>
      </c>
      <c r="BU16" s="59">
        <f t="shared" si="9"/>
        <v>0</v>
      </c>
      <c r="BV16" s="59">
        <f t="shared" si="9"/>
        <v>0</v>
      </c>
      <c r="BW16" s="59">
        <f t="shared" si="9"/>
        <v>0</v>
      </c>
      <c r="BX16" s="59">
        <f t="shared" si="9"/>
        <v>0</v>
      </c>
      <c r="BY16" s="1000">
        <f t="shared" si="10"/>
        <v>0</v>
      </c>
    </row>
    <row r="17" spans="1:77">
      <c r="A17" s="5"/>
      <c r="B17" s="5" t="s">
        <v>3535</v>
      </c>
      <c r="C17" s="57" t="s">
        <v>16</v>
      </c>
      <c r="D17" s="2" t="s">
        <v>7</v>
      </c>
      <c r="E17" s="2"/>
      <c r="F17" s="2"/>
      <c r="G17" s="2" t="s">
        <v>106</v>
      </c>
      <c r="H17" s="2" t="s">
        <v>119</v>
      </c>
      <c r="I17" s="2" t="s">
        <v>61</v>
      </c>
      <c r="J17" s="94"/>
      <c r="K17" s="979"/>
      <c r="L17" s="26"/>
      <c r="M17" s="979"/>
      <c r="N17" s="26"/>
      <c r="O17" s="26"/>
      <c r="P17" s="26"/>
      <c r="Q17" s="379"/>
      <c r="R17" s="958">
        <f t="shared" si="12"/>
        <v>0</v>
      </c>
      <c r="S17" s="59">
        <f t="shared" si="12"/>
        <v>2920977.88</v>
      </c>
      <c r="T17" s="59">
        <f t="shared" si="12"/>
        <v>-111842.84000000008</v>
      </c>
      <c r="U17" s="59">
        <f t="shared" si="12"/>
        <v>0</v>
      </c>
      <c r="V17" s="59">
        <f t="shared" si="12"/>
        <v>969077.12000000011</v>
      </c>
      <c r="W17" s="59">
        <f t="shared" si="12"/>
        <v>178325</v>
      </c>
      <c r="X17" s="59">
        <f t="shared" si="12"/>
        <v>736224.97</v>
      </c>
      <c r="Y17" s="59">
        <f t="shared" si="12"/>
        <v>0</v>
      </c>
      <c r="Z17" s="59">
        <f t="shared" si="12"/>
        <v>0</v>
      </c>
      <c r="AA17" s="59">
        <f t="shared" si="12"/>
        <v>0</v>
      </c>
      <c r="AB17" s="59">
        <f t="shared" si="13"/>
        <v>0</v>
      </c>
      <c r="AC17" s="59">
        <f t="shared" si="13"/>
        <v>254259.26</v>
      </c>
      <c r="AD17" s="59">
        <f t="shared" si="13"/>
        <v>672282.02</v>
      </c>
      <c r="AE17" s="59">
        <f t="shared" si="13"/>
        <v>571712.88</v>
      </c>
      <c r="AF17" s="59">
        <f t="shared" si="13"/>
        <v>0</v>
      </c>
      <c r="AG17" s="59">
        <f t="shared" si="13"/>
        <v>0</v>
      </c>
      <c r="AH17" s="59">
        <f t="shared" si="13"/>
        <v>17641071.979999997</v>
      </c>
      <c r="AI17" s="59">
        <f t="shared" si="13"/>
        <v>0</v>
      </c>
      <c r="AJ17" s="59">
        <f t="shared" si="13"/>
        <v>3990411.0199999996</v>
      </c>
      <c r="AK17" s="59">
        <f t="shared" si="13"/>
        <v>0</v>
      </c>
      <c r="AL17" s="59">
        <f t="shared" si="13"/>
        <v>0</v>
      </c>
      <c r="AM17" s="59">
        <f t="shared" si="13"/>
        <v>2921306.7</v>
      </c>
      <c r="AN17" s="59">
        <f t="shared" si="13"/>
        <v>2902285.71</v>
      </c>
      <c r="AO17" s="59">
        <f t="shared" si="13"/>
        <v>156887.25</v>
      </c>
      <c r="AP17" s="160">
        <f t="shared" si="5"/>
        <v>4692762.13</v>
      </c>
      <c r="AQ17" s="160">
        <f t="shared" si="6"/>
        <v>29110216.819999997</v>
      </c>
      <c r="AR17" s="160">
        <f t="shared" si="7"/>
        <v>33802978.949999996</v>
      </c>
      <c r="AS17" s="959">
        <f>AR17-SUM(Adjustments!K138:AH138)</f>
        <v>0</v>
      </c>
      <c r="AT17" s="219"/>
      <c r="AU17" s="27">
        <f t="shared" si="8"/>
        <v>0</v>
      </c>
      <c r="AV17" s="27">
        <f t="shared" si="8"/>
        <v>254259.26</v>
      </c>
      <c r="AW17" s="27">
        <f t="shared" si="8"/>
        <v>672282.02</v>
      </c>
      <c r="AX17" s="27">
        <f t="shared" si="8"/>
        <v>571712.88</v>
      </c>
      <c r="AY17" s="27">
        <f t="shared" si="8"/>
        <v>0</v>
      </c>
      <c r="AZ17" s="27">
        <f t="shared" si="8"/>
        <v>0</v>
      </c>
      <c r="BA17" s="27">
        <f t="shared" si="8"/>
        <v>17641071.979999997</v>
      </c>
      <c r="BB17" s="27">
        <f t="shared" si="8"/>
        <v>0</v>
      </c>
      <c r="BC17" s="27">
        <f t="shared" si="8"/>
        <v>3990411.0199999996</v>
      </c>
      <c r="BD17" s="27">
        <f t="shared" si="8"/>
        <v>0</v>
      </c>
      <c r="BE17" s="27">
        <f t="shared" si="8"/>
        <v>0</v>
      </c>
      <c r="BF17" s="27">
        <f t="shared" si="8"/>
        <v>2921306.7</v>
      </c>
      <c r="BG17" s="27">
        <f t="shared" si="8"/>
        <v>2902285.71</v>
      </c>
      <c r="BH17" s="27">
        <f t="shared" si="8"/>
        <v>156887.25</v>
      </c>
      <c r="BI17" s="73">
        <f t="shared" si="11"/>
        <v>29110216.819999997</v>
      </c>
      <c r="BJ17" s="219"/>
      <c r="BK17" s="958">
        <f t="shared" si="9"/>
        <v>0</v>
      </c>
      <c r="BL17" s="59">
        <f t="shared" si="9"/>
        <v>254259.26</v>
      </c>
      <c r="BM17" s="59">
        <f t="shared" si="9"/>
        <v>672282.02</v>
      </c>
      <c r="BN17" s="59">
        <f t="shared" si="9"/>
        <v>571712.88</v>
      </c>
      <c r="BO17" s="59">
        <f t="shared" si="9"/>
        <v>0</v>
      </c>
      <c r="BP17" s="59">
        <f t="shared" si="9"/>
        <v>0</v>
      </c>
      <c r="BQ17" s="59">
        <f t="shared" si="9"/>
        <v>17641071.979999997</v>
      </c>
      <c r="BR17" s="59">
        <f t="shared" si="9"/>
        <v>0</v>
      </c>
      <c r="BS17" s="59">
        <f t="shared" si="9"/>
        <v>3990411.0199999996</v>
      </c>
      <c r="BT17" s="59">
        <f t="shared" si="9"/>
        <v>0</v>
      </c>
      <c r="BU17" s="59">
        <f t="shared" si="9"/>
        <v>0</v>
      </c>
      <c r="BV17" s="59">
        <f t="shared" si="9"/>
        <v>2921306.7</v>
      </c>
      <c r="BW17" s="59">
        <f t="shared" si="9"/>
        <v>2902285.71</v>
      </c>
      <c r="BX17" s="59">
        <f t="shared" si="9"/>
        <v>156887.25</v>
      </c>
      <c r="BY17" s="1000">
        <f t="shared" si="10"/>
        <v>29110216.819999997</v>
      </c>
    </row>
    <row r="18" spans="1:77">
      <c r="A18" s="5"/>
      <c r="B18" s="5" t="s">
        <v>3535</v>
      </c>
      <c r="C18" s="57" t="s">
        <v>16</v>
      </c>
      <c r="D18" s="2" t="s">
        <v>18</v>
      </c>
      <c r="E18" s="2"/>
      <c r="F18" s="2"/>
      <c r="G18" s="2" t="s">
        <v>106</v>
      </c>
      <c r="H18" s="2" t="s">
        <v>120</v>
      </c>
      <c r="I18" s="2" t="s">
        <v>62</v>
      </c>
      <c r="J18" s="94"/>
      <c r="K18" s="979"/>
      <c r="L18" s="26"/>
      <c r="M18" s="979"/>
      <c r="N18" s="26"/>
      <c r="O18" s="26"/>
      <c r="P18" s="26"/>
      <c r="Q18" s="379"/>
      <c r="R18" s="958">
        <f t="shared" si="12"/>
        <v>0</v>
      </c>
      <c r="S18" s="59">
        <f t="shared" si="12"/>
        <v>149794.66</v>
      </c>
      <c r="T18" s="59">
        <f t="shared" si="12"/>
        <v>-27306.45</v>
      </c>
      <c r="U18" s="59">
        <f t="shared" si="12"/>
        <v>1065607.52</v>
      </c>
      <c r="V18" s="59">
        <f t="shared" si="12"/>
        <v>1839261.26</v>
      </c>
      <c r="W18" s="59">
        <f t="shared" si="12"/>
        <v>1282040.8399999999</v>
      </c>
      <c r="X18" s="59">
        <f t="shared" si="12"/>
        <v>470000.18</v>
      </c>
      <c r="Y18" s="59">
        <f t="shared" si="12"/>
        <v>0</v>
      </c>
      <c r="Z18" s="59">
        <f t="shared" si="12"/>
        <v>842322.08000000007</v>
      </c>
      <c r="AA18" s="59">
        <f t="shared" si="12"/>
        <v>0</v>
      </c>
      <c r="AB18" s="59">
        <f t="shared" si="13"/>
        <v>0</v>
      </c>
      <c r="AC18" s="59">
        <f t="shared" si="13"/>
        <v>0</v>
      </c>
      <c r="AD18" s="59">
        <f t="shared" si="13"/>
        <v>0</v>
      </c>
      <c r="AE18" s="59">
        <f t="shared" si="13"/>
        <v>0</v>
      </c>
      <c r="AF18" s="59">
        <f t="shared" si="13"/>
        <v>0</v>
      </c>
      <c r="AG18" s="59">
        <f t="shared" si="13"/>
        <v>0</v>
      </c>
      <c r="AH18" s="59">
        <f t="shared" si="13"/>
        <v>0</v>
      </c>
      <c r="AI18" s="59">
        <f t="shared" si="13"/>
        <v>0</v>
      </c>
      <c r="AJ18" s="59">
        <f t="shared" si="13"/>
        <v>2551624.0699999998</v>
      </c>
      <c r="AK18" s="59">
        <f t="shared" si="13"/>
        <v>0</v>
      </c>
      <c r="AL18" s="59">
        <f t="shared" si="13"/>
        <v>849713.23000000045</v>
      </c>
      <c r="AM18" s="59">
        <f t="shared" si="13"/>
        <v>375253.54</v>
      </c>
      <c r="AN18" s="59">
        <f t="shared" si="13"/>
        <v>0</v>
      </c>
      <c r="AO18" s="59">
        <f t="shared" si="13"/>
        <v>0</v>
      </c>
      <c r="AP18" s="160">
        <f t="shared" si="5"/>
        <v>5621720.0899999999</v>
      </c>
      <c r="AQ18" s="160">
        <f t="shared" si="6"/>
        <v>3776590.8400000003</v>
      </c>
      <c r="AR18" s="160">
        <f t="shared" si="7"/>
        <v>9398310.9299999997</v>
      </c>
      <c r="AS18" s="959">
        <f>AR18-SUM(Adjustments!K139:AH139)</f>
        <v>0</v>
      </c>
      <c r="AT18" s="219"/>
      <c r="AU18" s="27">
        <f t="shared" si="8"/>
        <v>0</v>
      </c>
      <c r="AV18" s="27">
        <f t="shared" si="8"/>
        <v>0</v>
      </c>
      <c r="AW18" s="27">
        <f t="shared" si="8"/>
        <v>0</v>
      </c>
      <c r="AX18" s="27">
        <f t="shared" si="8"/>
        <v>0</v>
      </c>
      <c r="AY18" s="27">
        <f t="shared" si="8"/>
        <v>0</v>
      </c>
      <c r="AZ18" s="27">
        <f t="shared" si="8"/>
        <v>0</v>
      </c>
      <c r="BA18" s="27">
        <f t="shared" si="8"/>
        <v>0</v>
      </c>
      <c r="BB18" s="27">
        <f t="shared" si="8"/>
        <v>0</v>
      </c>
      <c r="BC18" s="27">
        <f t="shared" si="8"/>
        <v>2551624.0699999998</v>
      </c>
      <c r="BD18" s="27">
        <f t="shared" si="8"/>
        <v>0</v>
      </c>
      <c r="BE18" s="27">
        <f t="shared" si="8"/>
        <v>849713.23000000045</v>
      </c>
      <c r="BF18" s="27">
        <f t="shared" si="8"/>
        <v>375253.54</v>
      </c>
      <c r="BG18" s="27">
        <f t="shared" si="8"/>
        <v>0</v>
      </c>
      <c r="BH18" s="27">
        <f t="shared" si="8"/>
        <v>0</v>
      </c>
      <c r="BI18" s="73">
        <f t="shared" si="11"/>
        <v>3776590.8400000003</v>
      </c>
      <c r="BJ18" s="219"/>
      <c r="BK18" s="958">
        <f t="shared" si="9"/>
        <v>0</v>
      </c>
      <c r="BL18" s="59">
        <f t="shared" si="9"/>
        <v>0</v>
      </c>
      <c r="BM18" s="59">
        <f t="shared" si="9"/>
        <v>0</v>
      </c>
      <c r="BN18" s="59">
        <f t="shared" si="9"/>
        <v>0</v>
      </c>
      <c r="BO18" s="59">
        <f t="shared" si="9"/>
        <v>0</v>
      </c>
      <c r="BP18" s="59">
        <f t="shared" si="9"/>
        <v>0</v>
      </c>
      <c r="BQ18" s="59">
        <f t="shared" si="9"/>
        <v>0</v>
      </c>
      <c r="BR18" s="59">
        <f t="shared" si="9"/>
        <v>0</v>
      </c>
      <c r="BS18" s="59">
        <f t="shared" si="9"/>
        <v>2551624.0699999998</v>
      </c>
      <c r="BT18" s="59">
        <f t="shared" si="9"/>
        <v>0</v>
      </c>
      <c r="BU18" s="59">
        <f t="shared" si="9"/>
        <v>849713.23000000045</v>
      </c>
      <c r="BV18" s="59">
        <f t="shared" si="9"/>
        <v>375253.54</v>
      </c>
      <c r="BW18" s="59">
        <f t="shared" si="9"/>
        <v>0</v>
      </c>
      <c r="BX18" s="59">
        <f t="shared" si="9"/>
        <v>0</v>
      </c>
      <c r="BY18" s="1000">
        <f t="shared" si="10"/>
        <v>3776590.8400000003</v>
      </c>
    </row>
    <row r="19" spans="1:77">
      <c r="A19" s="5"/>
      <c r="B19" s="5" t="s">
        <v>3535</v>
      </c>
      <c r="C19" s="57" t="s">
        <v>16</v>
      </c>
      <c r="D19" s="2" t="s">
        <v>19</v>
      </c>
      <c r="E19" s="2"/>
      <c r="F19" s="2"/>
      <c r="G19" s="2" t="s">
        <v>106</v>
      </c>
      <c r="H19" s="2" t="s">
        <v>121</v>
      </c>
      <c r="I19" s="2" t="s">
        <v>63</v>
      </c>
      <c r="J19" s="94"/>
      <c r="K19" s="979"/>
      <c r="L19" s="26"/>
      <c r="M19" s="979"/>
      <c r="N19" s="26"/>
      <c r="O19" s="26"/>
      <c r="P19" s="26"/>
      <c r="Q19" s="379"/>
      <c r="R19" s="958">
        <f t="shared" si="12"/>
        <v>0</v>
      </c>
      <c r="S19" s="59">
        <f t="shared" si="12"/>
        <v>0</v>
      </c>
      <c r="T19" s="59">
        <f t="shared" si="12"/>
        <v>0</v>
      </c>
      <c r="U19" s="59">
        <f t="shared" si="12"/>
        <v>0</v>
      </c>
      <c r="V19" s="59">
        <f t="shared" si="12"/>
        <v>162982.29</v>
      </c>
      <c r="W19" s="59">
        <f t="shared" si="12"/>
        <v>34083.75</v>
      </c>
      <c r="X19" s="59">
        <f t="shared" si="12"/>
        <v>2552494</v>
      </c>
      <c r="Y19" s="59">
        <f t="shared" si="12"/>
        <v>0</v>
      </c>
      <c r="Z19" s="59">
        <f t="shared" si="12"/>
        <v>0</v>
      </c>
      <c r="AA19" s="59">
        <f t="shared" si="12"/>
        <v>0</v>
      </c>
      <c r="AB19" s="59">
        <f t="shared" si="13"/>
        <v>0</v>
      </c>
      <c r="AC19" s="59">
        <f t="shared" si="13"/>
        <v>0</v>
      </c>
      <c r="AD19" s="59">
        <f t="shared" si="13"/>
        <v>0</v>
      </c>
      <c r="AE19" s="59">
        <f t="shared" si="13"/>
        <v>0</v>
      </c>
      <c r="AF19" s="59">
        <f t="shared" si="13"/>
        <v>0</v>
      </c>
      <c r="AG19" s="59">
        <f t="shared" si="13"/>
        <v>0</v>
      </c>
      <c r="AH19" s="59">
        <f t="shared" si="13"/>
        <v>0</v>
      </c>
      <c r="AI19" s="59">
        <f t="shared" si="13"/>
        <v>0</v>
      </c>
      <c r="AJ19" s="59">
        <f t="shared" si="13"/>
        <v>106246.59000000001</v>
      </c>
      <c r="AK19" s="59">
        <f t="shared" si="13"/>
        <v>0</v>
      </c>
      <c r="AL19" s="59">
        <f t="shared" si="13"/>
        <v>0</v>
      </c>
      <c r="AM19" s="59">
        <f t="shared" si="13"/>
        <v>0</v>
      </c>
      <c r="AN19" s="59">
        <f t="shared" si="13"/>
        <v>0</v>
      </c>
      <c r="AO19" s="59">
        <f t="shared" si="13"/>
        <v>0</v>
      </c>
      <c r="AP19" s="160">
        <f t="shared" si="5"/>
        <v>2749560.04</v>
      </c>
      <c r="AQ19" s="160">
        <f t="shared" si="6"/>
        <v>106246.59000000001</v>
      </c>
      <c r="AR19" s="160">
        <f t="shared" si="7"/>
        <v>2855806.63</v>
      </c>
      <c r="AS19" s="959">
        <f>AR19-SUM(Adjustments!K140:AH140)</f>
        <v>0</v>
      </c>
      <c r="AT19" s="219"/>
      <c r="AU19" s="27">
        <f t="shared" si="8"/>
        <v>0</v>
      </c>
      <c r="AV19" s="27">
        <f t="shared" si="8"/>
        <v>0</v>
      </c>
      <c r="AW19" s="27">
        <f t="shared" si="8"/>
        <v>0</v>
      </c>
      <c r="AX19" s="27">
        <f t="shared" si="8"/>
        <v>0</v>
      </c>
      <c r="AY19" s="27">
        <f t="shared" si="8"/>
        <v>0</v>
      </c>
      <c r="AZ19" s="27">
        <f t="shared" si="8"/>
        <v>0</v>
      </c>
      <c r="BA19" s="27">
        <f t="shared" si="8"/>
        <v>0</v>
      </c>
      <c r="BB19" s="27">
        <f t="shared" si="8"/>
        <v>0</v>
      </c>
      <c r="BC19" s="27">
        <f t="shared" si="8"/>
        <v>106246.59000000001</v>
      </c>
      <c r="BD19" s="27">
        <f t="shared" si="8"/>
        <v>0</v>
      </c>
      <c r="BE19" s="27">
        <f t="shared" si="8"/>
        <v>0</v>
      </c>
      <c r="BF19" s="27">
        <f t="shared" si="8"/>
        <v>0</v>
      </c>
      <c r="BG19" s="27">
        <f t="shared" si="8"/>
        <v>0</v>
      </c>
      <c r="BH19" s="27">
        <f t="shared" si="8"/>
        <v>0</v>
      </c>
      <c r="BI19" s="73">
        <f t="shared" si="11"/>
        <v>106246.59000000001</v>
      </c>
      <c r="BJ19" s="219"/>
      <c r="BK19" s="958">
        <f t="shared" si="9"/>
        <v>0</v>
      </c>
      <c r="BL19" s="59">
        <f t="shared" si="9"/>
        <v>0</v>
      </c>
      <c r="BM19" s="59">
        <f t="shared" si="9"/>
        <v>0</v>
      </c>
      <c r="BN19" s="59">
        <f t="shared" si="9"/>
        <v>0</v>
      </c>
      <c r="BO19" s="59">
        <f t="shared" si="9"/>
        <v>0</v>
      </c>
      <c r="BP19" s="59">
        <f t="shared" si="9"/>
        <v>0</v>
      </c>
      <c r="BQ19" s="59">
        <f t="shared" si="9"/>
        <v>0</v>
      </c>
      <c r="BR19" s="59">
        <f t="shared" si="9"/>
        <v>0</v>
      </c>
      <c r="BS19" s="59">
        <f t="shared" si="9"/>
        <v>106246.59000000001</v>
      </c>
      <c r="BT19" s="59">
        <f t="shared" si="9"/>
        <v>0</v>
      </c>
      <c r="BU19" s="59">
        <f t="shared" si="9"/>
        <v>0</v>
      </c>
      <c r="BV19" s="59">
        <f t="shared" si="9"/>
        <v>0</v>
      </c>
      <c r="BW19" s="59">
        <f t="shared" si="9"/>
        <v>0</v>
      </c>
      <c r="BX19" s="59">
        <f t="shared" si="9"/>
        <v>0</v>
      </c>
      <c r="BY19" s="1000">
        <f t="shared" si="10"/>
        <v>106246.59000000001</v>
      </c>
    </row>
    <row r="20" spans="1:77">
      <c r="A20" s="5"/>
      <c r="B20" s="5" t="s">
        <v>3535</v>
      </c>
      <c r="C20" s="57" t="s">
        <v>20</v>
      </c>
      <c r="D20" s="2" t="s">
        <v>1</v>
      </c>
      <c r="E20" s="2"/>
      <c r="F20" s="2"/>
      <c r="G20" s="2" t="s">
        <v>106</v>
      </c>
      <c r="H20" s="2" t="s">
        <v>122</v>
      </c>
      <c r="I20" s="2" t="s">
        <v>64</v>
      </c>
      <c r="J20" s="94"/>
      <c r="K20" s="979"/>
      <c r="L20" s="26"/>
      <c r="M20" s="979"/>
      <c r="N20" s="26"/>
      <c r="O20" s="26"/>
      <c r="P20" s="26"/>
      <c r="Q20" s="379"/>
      <c r="R20" s="958">
        <f t="shared" si="12"/>
        <v>0</v>
      </c>
      <c r="S20" s="59">
        <f t="shared" si="12"/>
        <v>0</v>
      </c>
      <c r="T20" s="59">
        <f t="shared" si="12"/>
        <v>0</v>
      </c>
      <c r="U20" s="59">
        <f t="shared" si="12"/>
        <v>0</v>
      </c>
      <c r="V20" s="59">
        <f t="shared" si="12"/>
        <v>0</v>
      </c>
      <c r="W20" s="59">
        <f t="shared" si="12"/>
        <v>0</v>
      </c>
      <c r="X20" s="59">
        <f t="shared" si="12"/>
        <v>0</v>
      </c>
      <c r="Y20" s="59">
        <f t="shared" si="12"/>
        <v>0</v>
      </c>
      <c r="Z20" s="59">
        <f t="shared" si="12"/>
        <v>0</v>
      </c>
      <c r="AA20" s="59">
        <f t="shared" si="12"/>
        <v>0</v>
      </c>
      <c r="AB20" s="59">
        <f t="shared" si="13"/>
        <v>0</v>
      </c>
      <c r="AC20" s="59">
        <f t="shared" si="13"/>
        <v>0</v>
      </c>
      <c r="AD20" s="59">
        <f t="shared" si="13"/>
        <v>0</v>
      </c>
      <c r="AE20" s="59">
        <f t="shared" si="13"/>
        <v>0</v>
      </c>
      <c r="AF20" s="59">
        <f t="shared" si="13"/>
        <v>0</v>
      </c>
      <c r="AG20" s="59">
        <f t="shared" si="13"/>
        <v>0</v>
      </c>
      <c r="AH20" s="59">
        <f t="shared" si="13"/>
        <v>0</v>
      </c>
      <c r="AI20" s="59">
        <f t="shared" si="13"/>
        <v>0</v>
      </c>
      <c r="AJ20" s="59">
        <f t="shared" si="13"/>
        <v>0</v>
      </c>
      <c r="AK20" s="59">
        <f t="shared" si="13"/>
        <v>0</v>
      </c>
      <c r="AL20" s="59">
        <f t="shared" si="13"/>
        <v>0</v>
      </c>
      <c r="AM20" s="59">
        <f t="shared" si="13"/>
        <v>0</v>
      </c>
      <c r="AN20" s="59">
        <f t="shared" si="13"/>
        <v>0</v>
      </c>
      <c r="AO20" s="59">
        <f t="shared" si="13"/>
        <v>0</v>
      </c>
      <c r="AP20" s="160">
        <f t="shared" si="5"/>
        <v>0</v>
      </c>
      <c r="AQ20" s="160">
        <f t="shared" si="6"/>
        <v>0</v>
      </c>
      <c r="AR20" s="160">
        <f t="shared" si="7"/>
        <v>0</v>
      </c>
      <c r="AS20" s="959">
        <f>AR20-SUM(Adjustments!K141:AH141)</f>
        <v>0</v>
      </c>
      <c r="AT20" s="219"/>
      <c r="AU20" s="27">
        <f t="shared" si="8"/>
        <v>0</v>
      </c>
      <c r="AV20" s="27">
        <f t="shared" si="8"/>
        <v>0</v>
      </c>
      <c r="AW20" s="27">
        <f t="shared" si="8"/>
        <v>0</v>
      </c>
      <c r="AX20" s="27">
        <f t="shared" ref="AV20:BH35" si="14">SUMIF($H$67:$H$1313,$H20,AX$67:AX$1313)</f>
        <v>0</v>
      </c>
      <c r="AY20" s="27">
        <f t="shared" si="14"/>
        <v>0</v>
      </c>
      <c r="AZ20" s="27">
        <f t="shared" si="14"/>
        <v>0</v>
      </c>
      <c r="BA20" s="27">
        <f t="shared" si="14"/>
        <v>0</v>
      </c>
      <c r="BB20" s="27">
        <f t="shared" si="14"/>
        <v>0</v>
      </c>
      <c r="BC20" s="27">
        <f t="shared" si="14"/>
        <v>0</v>
      </c>
      <c r="BD20" s="27">
        <f t="shared" si="14"/>
        <v>0</v>
      </c>
      <c r="BE20" s="27">
        <f t="shared" si="14"/>
        <v>0</v>
      </c>
      <c r="BF20" s="27">
        <f t="shared" si="14"/>
        <v>0</v>
      </c>
      <c r="BG20" s="27">
        <f t="shared" si="14"/>
        <v>0</v>
      </c>
      <c r="BH20" s="27">
        <f t="shared" si="14"/>
        <v>0</v>
      </c>
      <c r="BI20" s="73">
        <f t="shared" si="11"/>
        <v>0</v>
      </c>
      <c r="BJ20" s="219"/>
      <c r="BK20" s="958">
        <f t="shared" si="9"/>
        <v>0</v>
      </c>
      <c r="BL20" s="59">
        <f t="shared" si="9"/>
        <v>0</v>
      </c>
      <c r="BM20" s="59">
        <f t="shared" si="9"/>
        <v>0</v>
      </c>
      <c r="BN20" s="59">
        <f t="shared" si="9"/>
        <v>0</v>
      </c>
      <c r="BO20" s="59">
        <f t="shared" ref="BL20:BX35" si="15">SUMIF($H$67:$H$1313,$H20,BO$67:BO$1313)</f>
        <v>0</v>
      </c>
      <c r="BP20" s="59">
        <f t="shared" si="15"/>
        <v>0</v>
      </c>
      <c r="BQ20" s="59">
        <f t="shared" si="15"/>
        <v>0</v>
      </c>
      <c r="BR20" s="59">
        <f t="shared" si="15"/>
        <v>0</v>
      </c>
      <c r="BS20" s="59">
        <f t="shared" si="15"/>
        <v>0</v>
      </c>
      <c r="BT20" s="59">
        <f t="shared" si="15"/>
        <v>0</v>
      </c>
      <c r="BU20" s="59">
        <f t="shared" si="15"/>
        <v>0</v>
      </c>
      <c r="BV20" s="59">
        <f t="shared" si="15"/>
        <v>0</v>
      </c>
      <c r="BW20" s="59">
        <f t="shared" si="15"/>
        <v>0</v>
      </c>
      <c r="BX20" s="59">
        <f t="shared" si="15"/>
        <v>0</v>
      </c>
      <c r="BY20" s="1000">
        <f t="shared" si="10"/>
        <v>0</v>
      </c>
    </row>
    <row r="21" spans="1:77">
      <c r="A21" s="5"/>
      <c r="B21" s="5" t="s">
        <v>3535</v>
      </c>
      <c r="C21" s="57" t="s">
        <v>20</v>
      </c>
      <c r="D21" s="2" t="s">
        <v>5</v>
      </c>
      <c r="E21" s="2"/>
      <c r="F21" s="2"/>
      <c r="G21" s="2" t="s">
        <v>106</v>
      </c>
      <c r="H21" s="2" t="s">
        <v>123</v>
      </c>
      <c r="I21" s="2" t="s">
        <v>65</v>
      </c>
      <c r="J21" s="94"/>
      <c r="K21" s="979"/>
      <c r="L21" s="26"/>
      <c r="M21" s="979"/>
      <c r="N21" s="26"/>
      <c r="O21" s="26"/>
      <c r="P21" s="26"/>
      <c r="Q21" s="379"/>
      <c r="R21" s="958">
        <f t="shared" si="12"/>
        <v>0</v>
      </c>
      <c r="S21" s="59">
        <f t="shared" si="12"/>
        <v>0</v>
      </c>
      <c r="T21" s="59">
        <f t="shared" si="12"/>
        <v>0</v>
      </c>
      <c r="U21" s="59">
        <f t="shared" si="12"/>
        <v>0</v>
      </c>
      <c r="V21" s="59">
        <f t="shared" si="12"/>
        <v>0</v>
      </c>
      <c r="W21" s="59">
        <f t="shared" si="12"/>
        <v>0</v>
      </c>
      <c r="X21" s="59">
        <f t="shared" si="12"/>
        <v>0</v>
      </c>
      <c r="Y21" s="59">
        <f t="shared" si="12"/>
        <v>0</v>
      </c>
      <c r="Z21" s="59">
        <f t="shared" si="12"/>
        <v>0</v>
      </c>
      <c r="AA21" s="59">
        <f t="shared" si="12"/>
        <v>0</v>
      </c>
      <c r="AB21" s="59">
        <f t="shared" si="13"/>
        <v>0</v>
      </c>
      <c r="AC21" s="59">
        <f t="shared" si="13"/>
        <v>0</v>
      </c>
      <c r="AD21" s="59">
        <f t="shared" si="13"/>
        <v>0</v>
      </c>
      <c r="AE21" s="59">
        <f t="shared" si="13"/>
        <v>0</v>
      </c>
      <c r="AF21" s="59">
        <f t="shared" si="13"/>
        <v>0</v>
      </c>
      <c r="AG21" s="59">
        <f t="shared" si="13"/>
        <v>0</v>
      </c>
      <c r="AH21" s="59">
        <f t="shared" si="13"/>
        <v>0</v>
      </c>
      <c r="AI21" s="59">
        <f t="shared" si="13"/>
        <v>0</v>
      </c>
      <c r="AJ21" s="59">
        <f t="shared" si="13"/>
        <v>0</v>
      </c>
      <c r="AK21" s="59">
        <f t="shared" si="13"/>
        <v>0</v>
      </c>
      <c r="AL21" s="59">
        <f t="shared" si="13"/>
        <v>0</v>
      </c>
      <c r="AM21" s="59">
        <f t="shared" si="13"/>
        <v>0</v>
      </c>
      <c r="AN21" s="59">
        <f t="shared" si="13"/>
        <v>0</v>
      </c>
      <c r="AO21" s="59">
        <f t="shared" si="13"/>
        <v>0</v>
      </c>
      <c r="AP21" s="160">
        <f t="shared" si="5"/>
        <v>0</v>
      </c>
      <c r="AQ21" s="160">
        <f t="shared" si="6"/>
        <v>0</v>
      </c>
      <c r="AR21" s="160">
        <f t="shared" si="7"/>
        <v>0</v>
      </c>
      <c r="AS21" s="959">
        <f>AR21-SUM(Adjustments!K142:AH142)</f>
        <v>0</v>
      </c>
      <c r="AT21" s="219"/>
      <c r="AU21" s="27">
        <f t="shared" si="8"/>
        <v>0</v>
      </c>
      <c r="AV21" s="27">
        <f t="shared" si="14"/>
        <v>0</v>
      </c>
      <c r="AW21" s="27">
        <f t="shared" si="14"/>
        <v>0</v>
      </c>
      <c r="AX21" s="27">
        <f t="shared" si="14"/>
        <v>0</v>
      </c>
      <c r="AY21" s="27">
        <f t="shared" si="14"/>
        <v>0</v>
      </c>
      <c r="AZ21" s="27">
        <f t="shared" si="14"/>
        <v>0</v>
      </c>
      <c r="BA21" s="27">
        <f t="shared" si="14"/>
        <v>0</v>
      </c>
      <c r="BB21" s="27">
        <f t="shared" si="14"/>
        <v>0</v>
      </c>
      <c r="BC21" s="27">
        <f t="shared" si="14"/>
        <v>0</v>
      </c>
      <c r="BD21" s="27">
        <f t="shared" si="14"/>
        <v>0</v>
      </c>
      <c r="BE21" s="27">
        <f t="shared" si="14"/>
        <v>0</v>
      </c>
      <c r="BF21" s="27">
        <f t="shared" si="14"/>
        <v>0</v>
      </c>
      <c r="BG21" s="27">
        <f t="shared" si="14"/>
        <v>0</v>
      </c>
      <c r="BH21" s="27">
        <f t="shared" si="14"/>
        <v>0</v>
      </c>
      <c r="BI21" s="73">
        <f t="shared" si="11"/>
        <v>0</v>
      </c>
      <c r="BJ21" s="219"/>
      <c r="BK21" s="958">
        <f t="shared" si="9"/>
        <v>0</v>
      </c>
      <c r="BL21" s="59">
        <f t="shared" si="15"/>
        <v>0</v>
      </c>
      <c r="BM21" s="59">
        <f t="shared" si="15"/>
        <v>0</v>
      </c>
      <c r="BN21" s="59">
        <f t="shared" si="15"/>
        <v>0</v>
      </c>
      <c r="BO21" s="59">
        <f t="shared" si="15"/>
        <v>0</v>
      </c>
      <c r="BP21" s="59">
        <f t="shared" si="15"/>
        <v>0</v>
      </c>
      <c r="BQ21" s="59">
        <f t="shared" si="15"/>
        <v>0</v>
      </c>
      <c r="BR21" s="59">
        <f t="shared" si="15"/>
        <v>0</v>
      </c>
      <c r="BS21" s="59">
        <f t="shared" si="15"/>
        <v>0</v>
      </c>
      <c r="BT21" s="59">
        <f t="shared" si="15"/>
        <v>0</v>
      </c>
      <c r="BU21" s="59">
        <f t="shared" si="15"/>
        <v>0</v>
      </c>
      <c r="BV21" s="59">
        <f t="shared" si="15"/>
        <v>0</v>
      </c>
      <c r="BW21" s="59">
        <f t="shared" si="15"/>
        <v>0</v>
      </c>
      <c r="BX21" s="59">
        <f t="shared" si="15"/>
        <v>0</v>
      </c>
      <c r="BY21" s="1000">
        <f t="shared" si="10"/>
        <v>0</v>
      </c>
    </row>
    <row r="22" spans="1:77">
      <c r="A22" s="5"/>
      <c r="B22" s="5" t="s">
        <v>3535</v>
      </c>
      <c r="C22" s="57" t="s">
        <v>20</v>
      </c>
      <c r="D22" s="2" t="s">
        <v>7</v>
      </c>
      <c r="E22" s="2"/>
      <c r="F22" s="2"/>
      <c r="G22" s="2" t="s">
        <v>106</v>
      </c>
      <c r="H22" s="2" t="s">
        <v>124</v>
      </c>
      <c r="I22" s="2" t="s">
        <v>66</v>
      </c>
      <c r="J22" s="94"/>
      <c r="K22" s="979"/>
      <c r="L22" s="26"/>
      <c r="M22" s="979"/>
      <c r="N22" s="26"/>
      <c r="O22" s="26"/>
      <c r="P22" s="26"/>
      <c r="Q22" s="379"/>
      <c r="R22" s="958">
        <f t="shared" si="12"/>
        <v>0</v>
      </c>
      <c r="S22" s="59">
        <f t="shared" si="12"/>
        <v>9587041.0399999972</v>
      </c>
      <c r="T22" s="59">
        <f t="shared" si="12"/>
        <v>14506599.310000001</v>
      </c>
      <c r="U22" s="59">
        <f t="shared" si="12"/>
        <v>8321286.4999999981</v>
      </c>
      <c r="V22" s="59">
        <f t="shared" si="12"/>
        <v>7415505.9699999988</v>
      </c>
      <c r="W22" s="59">
        <f t="shared" si="12"/>
        <v>13675067.210000001</v>
      </c>
      <c r="X22" s="59">
        <f t="shared" si="12"/>
        <v>23044303.229999997</v>
      </c>
      <c r="Y22" s="59">
        <f t="shared" si="12"/>
        <v>3998249.4054999994</v>
      </c>
      <c r="Z22" s="59">
        <f t="shared" si="12"/>
        <v>4107318.4004999995</v>
      </c>
      <c r="AA22" s="59">
        <f t="shared" si="12"/>
        <v>6156381.0730000008</v>
      </c>
      <c r="AB22" s="59">
        <f t="shared" si="13"/>
        <v>8096481.9365000036</v>
      </c>
      <c r="AC22" s="59">
        <f t="shared" si="13"/>
        <v>59211961.271499999</v>
      </c>
      <c r="AD22" s="59">
        <f t="shared" si="13"/>
        <v>28285384.262999997</v>
      </c>
      <c r="AE22" s="59">
        <f t="shared" si="13"/>
        <v>6819799.8255000003</v>
      </c>
      <c r="AF22" s="59">
        <f t="shared" si="13"/>
        <v>26941988.726499997</v>
      </c>
      <c r="AG22" s="59">
        <f t="shared" si="13"/>
        <v>5920381.4620000003</v>
      </c>
      <c r="AH22" s="59">
        <f t="shared" si="13"/>
        <v>10385274.317499999</v>
      </c>
      <c r="AI22" s="59">
        <f t="shared" si="13"/>
        <v>8888997.9524999987</v>
      </c>
      <c r="AJ22" s="59">
        <f t="shared" si="13"/>
        <v>74303653.135999978</v>
      </c>
      <c r="AK22" s="59">
        <f t="shared" si="13"/>
        <v>7718373.3204479991</v>
      </c>
      <c r="AL22" s="59">
        <f t="shared" si="13"/>
        <v>5930627.6858300008</v>
      </c>
      <c r="AM22" s="59">
        <f t="shared" si="13"/>
        <v>23619831.203535989</v>
      </c>
      <c r="AN22" s="59">
        <f t="shared" si="13"/>
        <v>6163251.6201679995</v>
      </c>
      <c r="AO22" s="59">
        <f t="shared" si="13"/>
        <v>415070332.49054003</v>
      </c>
      <c r="AP22" s="160">
        <f t="shared" si="5"/>
        <v>90811752.138999984</v>
      </c>
      <c r="AQ22" s="160">
        <f t="shared" si="6"/>
        <v>687356339.21152198</v>
      </c>
      <c r="AR22" s="160">
        <f t="shared" si="7"/>
        <v>778168091.35052192</v>
      </c>
      <c r="AS22" s="959">
        <f>AR22-SUM(Adjustments!K143:AH143)</f>
        <v>0</v>
      </c>
      <c r="AT22" s="219"/>
      <c r="AU22" s="27">
        <f t="shared" si="8"/>
        <v>8096481.9365000036</v>
      </c>
      <c r="AV22" s="27">
        <f t="shared" si="14"/>
        <v>55259532.801499993</v>
      </c>
      <c r="AW22" s="27">
        <f t="shared" si="14"/>
        <v>16888642.123</v>
      </c>
      <c r="AX22" s="27">
        <f t="shared" si="14"/>
        <v>5845248.8255000003</v>
      </c>
      <c r="AY22" s="27">
        <f t="shared" si="14"/>
        <v>20495572.726499997</v>
      </c>
      <c r="AZ22" s="27">
        <f t="shared" si="14"/>
        <v>22424364.462000001</v>
      </c>
      <c r="BA22" s="27">
        <f t="shared" si="14"/>
        <v>10385274.317499999</v>
      </c>
      <c r="BB22" s="27">
        <f t="shared" si="14"/>
        <v>10683183.542499999</v>
      </c>
      <c r="BC22" s="27">
        <f t="shared" si="14"/>
        <v>77824506.135999978</v>
      </c>
      <c r="BD22" s="27">
        <f t="shared" si="14"/>
        <v>7718373.3204479991</v>
      </c>
      <c r="BE22" s="27">
        <f t="shared" si="14"/>
        <v>5930627.6858300008</v>
      </c>
      <c r="BF22" s="27">
        <f t="shared" si="14"/>
        <v>24419831.203535989</v>
      </c>
      <c r="BG22" s="27">
        <f t="shared" si="14"/>
        <v>6163251.6201679995</v>
      </c>
      <c r="BH22" s="27">
        <f t="shared" si="14"/>
        <v>415429870.97054005</v>
      </c>
      <c r="BI22" s="73">
        <f t="shared" si="11"/>
        <v>687564761.6715219</v>
      </c>
      <c r="BJ22" s="219"/>
      <c r="BK22" s="958">
        <f t="shared" si="9"/>
        <v>8013981.9365000036</v>
      </c>
      <c r="BL22" s="59">
        <f t="shared" si="15"/>
        <v>55154532.801499993</v>
      </c>
      <c r="BM22" s="59">
        <f t="shared" si="15"/>
        <v>16768642.123</v>
      </c>
      <c r="BN22" s="59">
        <f t="shared" si="15"/>
        <v>5680248.8255000003</v>
      </c>
      <c r="BO22" s="59">
        <f t="shared" si="15"/>
        <v>18216988.726499997</v>
      </c>
      <c r="BP22" s="59">
        <f t="shared" si="15"/>
        <v>22199364.462000001</v>
      </c>
      <c r="BQ22" s="59">
        <f t="shared" si="15"/>
        <v>10220274.317499999</v>
      </c>
      <c r="BR22" s="59">
        <f t="shared" si="15"/>
        <v>10578183.542499999</v>
      </c>
      <c r="BS22" s="59">
        <f t="shared" si="15"/>
        <v>76848506.135999978</v>
      </c>
      <c r="BT22" s="59">
        <f t="shared" si="15"/>
        <v>7657293.3204479991</v>
      </c>
      <c r="BU22" s="59">
        <f t="shared" si="15"/>
        <v>5869547.6858300008</v>
      </c>
      <c r="BV22" s="59">
        <f t="shared" si="15"/>
        <v>23535846.203535989</v>
      </c>
      <c r="BW22" s="59">
        <f t="shared" si="15"/>
        <v>6079266.6201679995</v>
      </c>
      <c r="BX22" s="59">
        <f t="shared" si="15"/>
        <v>412842692.68054003</v>
      </c>
      <c r="BY22" s="1000">
        <f t="shared" si="10"/>
        <v>679665369.38152194</v>
      </c>
    </row>
    <row r="23" spans="1:77">
      <c r="A23" s="5"/>
      <c r="B23" s="5" t="s">
        <v>3535</v>
      </c>
      <c r="C23" s="57" t="s">
        <v>23</v>
      </c>
      <c r="D23" s="2" t="s">
        <v>22</v>
      </c>
      <c r="E23" s="2"/>
      <c r="F23" s="2"/>
      <c r="G23" s="2" t="s">
        <v>106</v>
      </c>
      <c r="H23" s="2" t="s">
        <v>125</v>
      </c>
      <c r="I23" s="2" t="s">
        <v>67</v>
      </c>
      <c r="J23" s="94"/>
      <c r="K23" s="979"/>
      <c r="L23" s="26"/>
      <c r="M23" s="979"/>
      <c r="N23" s="26"/>
      <c r="O23" s="26"/>
      <c r="P23" s="26"/>
      <c r="Q23" s="379"/>
      <c r="R23" s="958">
        <f t="shared" si="12"/>
        <v>0</v>
      </c>
      <c r="S23" s="59">
        <f t="shared" si="12"/>
        <v>480181.89999999997</v>
      </c>
      <c r="T23" s="59">
        <f t="shared" si="12"/>
        <v>634382.56000000017</v>
      </c>
      <c r="U23" s="59">
        <f t="shared" si="12"/>
        <v>1861440.7699999998</v>
      </c>
      <c r="V23" s="59">
        <f t="shared" si="12"/>
        <v>778690.73256399983</v>
      </c>
      <c r="W23" s="59">
        <f t="shared" si="12"/>
        <v>1002326.4245639999</v>
      </c>
      <c r="X23" s="59">
        <f t="shared" si="12"/>
        <v>2529582.2102759997</v>
      </c>
      <c r="Y23" s="59">
        <f t="shared" si="12"/>
        <v>542499.43299999996</v>
      </c>
      <c r="Z23" s="59">
        <f t="shared" si="12"/>
        <v>571405.30299999996</v>
      </c>
      <c r="AA23" s="59">
        <f t="shared" si="12"/>
        <v>662849.00399999996</v>
      </c>
      <c r="AB23" s="59">
        <f t="shared" si="13"/>
        <v>572783.50699999998</v>
      </c>
      <c r="AC23" s="59">
        <f t="shared" si="13"/>
        <v>572159.93900000001</v>
      </c>
      <c r="AD23" s="59">
        <f t="shared" si="13"/>
        <v>593011.59</v>
      </c>
      <c r="AE23" s="59">
        <f t="shared" si="13"/>
        <v>568145.82499999995</v>
      </c>
      <c r="AF23" s="59">
        <f t="shared" si="13"/>
        <v>673203.90699999989</v>
      </c>
      <c r="AG23" s="59">
        <f t="shared" si="13"/>
        <v>585271.74399999995</v>
      </c>
      <c r="AH23" s="59">
        <f t="shared" si="13"/>
        <v>535640.23600000003</v>
      </c>
      <c r="AI23" s="59">
        <f t="shared" si="13"/>
        <v>499857.91799999995</v>
      </c>
      <c r="AJ23" s="59">
        <f t="shared" si="13"/>
        <v>620983.59400000004</v>
      </c>
      <c r="AK23" s="59">
        <f t="shared" si="13"/>
        <v>485509.85563599999</v>
      </c>
      <c r="AL23" s="59">
        <f t="shared" si="13"/>
        <v>489334.89189000003</v>
      </c>
      <c r="AM23" s="59">
        <f t="shared" si="13"/>
        <v>537423.37338200002</v>
      </c>
      <c r="AN23" s="59">
        <f t="shared" si="13"/>
        <v>468290.01610200002</v>
      </c>
      <c r="AO23" s="59">
        <f t="shared" si="13"/>
        <v>478879.913802</v>
      </c>
      <c r="AP23" s="160">
        <f t="shared" si="5"/>
        <v>9063358.3374039996</v>
      </c>
      <c r="AQ23" s="160">
        <f t="shared" si="6"/>
        <v>7680496.3108119993</v>
      </c>
      <c r="AR23" s="160">
        <f t="shared" si="7"/>
        <v>16743854.648215996</v>
      </c>
      <c r="AS23" s="959">
        <f>AR23-SUM(Adjustments!K144:AH144)</f>
        <v>0</v>
      </c>
      <c r="AT23" s="219"/>
      <c r="AU23" s="27">
        <f t="shared" si="8"/>
        <v>572783.50699999998</v>
      </c>
      <c r="AV23" s="27">
        <f t="shared" si="14"/>
        <v>572159.93900000001</v>
      </c>
      <c r="AW23" s="27">
        <f t="shared" si="14"/>
        <v>593011.59</v>
      </c>
      <c r="AX23" s="27">
        <f t="shared" si="14"/>
        <v>568145.82499999995</v>
      </c>
      <c r="AY23" s="27">
        <f t="shared" si="14"/>
        <v>673203.90699999989</v>
      </c>
      <c r="AZ23" s="27">
        <f t="shared" si="14"/>
        <v>585271.74399999995</v>
      </c>
      <c r="BA23" s="27">
        <f t="shared" si="14"/>
        <v>535640.23600000003</v>
      </c>
      <c r="BB23" s="27">
        <f t="shared" si="14"/>
        <v>499857.91799999995</v>
      </c>
      <c r="BC23" s="27">
        <f t="shared" si="14"/>
        <v>620983.59400000004</v>
      </c>
      <c r="BD23" s="27">
        <f t="shared" si="14"/>
        <v>485509.85563599999</v>
      </c>
      <c r="BE23" s="27">
        <f t="shared" si="14"/>
        <v>489334.89189000003</v>
      </c>
      <c r="BF23" s="27">
        <f t="shared" si="14"/>
        <v>537423.37338200002</v>
      </c>
      <c r="BG23" s="27">
        <f t="shared" si="14"/>
        <v>468290.01610200002</v>
      </c>
      <c r="BH23" s="27">
        <f t="shared" si="14"/>
        <v>478879.913802</v>
      </c>
      <c r="BI23" s="73">
        <f t="shared" si="11"/>
        <v>7680496.3108119993</v>
      </c>
      <c r="BJ23" s="219"/>
      <c r="BK23" s="958">
        <f t="shared" si="9"/>
        <v>572783.50699999998</v>
      </c>
      <c r="BL23" s="59">
        <f t="shared" si="15"/>
        <v>572159.93900000001</v>
      </c>
      <c r="BM23" s="59">
        <f t="shared" si="15"/>
        <v>593011.59</v>
      </c>
      <c r="BN23" s="59">
        <f t="shared" si="15"/>
        <v>568145.82499999995</v>
      </c>
      <c r="BO23" s="59">
        <f t="shared" si="15"/>
        <v>673203.90699999989</v>
      </c>
      <c r="BP23" s="59">
        <f t="shared" si="15"/>
        <v>585271.74399999995</v>
      </c>
      <c r="BQ23" s="59">
        <f t="shared" si="15"/>
        <v>535640.23600000003</v>
      </c>
      <c r="BR23" s="59">
        <f t="shared" si="15"/>
        <v>499857.91799999995</v>
      </c>
      <c r="BS23" s="59">
        <f t="shared" si="15"/>
        <v>620983.59400000004</v>
      </c>
      <c r="BT23" s="59">
        <f t="shared" si="15"/>
        <v>485509.85563599999</v>
      </c>
      <c r="BU23" s="59">
        <f t="shared" si="15"/>
        <v>489334.89189000003</v>
      </c>
      <c r="BV23" s="59">
        <f t="shared" si="15"/>
        <v>537423.37338200002</v>
      </c>
      <c r="BW23" s="59">
        <f t="shared" si="15"/>
        <v>468290.01610200002</v>
      </c>
      <c r="BX23" s="59">
        <f t="shared" si="15"/>
        <v>478879.913802</v>
      </c>
      <c r="BY23" s="1000">
        <f t="shared" si="10"/>
        <v>7680496.3108119993</v>
      </c>
    </row>
    <row r="24" spans="1:77">
      <c r="A24" s="5"/>
      <c r="B24" s="5" t="s">
        <v>3535</v>
      </c>
      <c r="C24" s="57" t="s">
        <v>23</v>
      </c>
      <c r="D24" s="2" t="s">
        <v>25</v>
      </c>
      <c r="E24" s="2"/>
      <c r="F24" s="2"/>
      <c r="G24" s="2" t="s">
        <v>106</v>
      </c>
      <c r="H24" s="2" t="s">
        <v>126</v>
      </c>
      <c r="I24" s="2" t="s">
        <v>68</v>
      </c>
      <c r="J24" s="94"/>
      <c r="K24" s="979"/>
      <c r="L24" s="26"/>
      <c r="M24" s="979"/>
      <c r="N24" s="26"/>
      <c r="O24" s="26"/>
      <c r="P24" s="26"/>
      <c r="Q24" s="379"/>
      <c r="R24" s="958">
        <f t="shared" si="12"/>
        <v>0</v>
      </c>
      <c r="S24" s="59">
        <f t="shared" si="12"/>
        <v>5779600.0900000017</v>
      </c>
      <c r="T24" s="59">
        <f t="shared" si="12"/>
        <v>8140356.3299999991</v>
      </c>
      <c r="U24" s="59">
        <f t="shared" si="12"/>
        <v>3946671.1699999995</v>
      </c>
      <c r="V24" s="59">
        <f t="shared" si="12"/>
        <v>6861133.9220260018</v>
      </c>
      <c r="W24" s="59">
        <f t="shared" si="12"/>
        <v>8912092.0000260007</v>
      </c>
      <c r="X24" s="59">
        <f t="shared" si="12"/>
        <v>11719002.288034</v>
      </c>
      <c r="Y24" s="59">
        <f t="shared" si="12"/>
        <v>2720288.1910000001</v>
      </c>
      <c r="Z24" s="59">
        <f t="shared" si="12"/>
        <v>2788909.4389999998</v>
      </c>
      <c r="AA24" s="59">
        <f t="shared" si="12"/>
        <v>3141619.28</v>
      </c>
      <c r="AB24" s="59">
        <f t="shared" si="13"/>
        <v>2963543.7439999995</v>
      </c>
      <c r="AC24" s="59">
        <f t="shared" si="13"/>
        <v>2847799.0040000002</v>
      </c>
      <c r="AD24" s="59">
        <f t="shared" si="13"/>
        <v>3041600.085</v>
      </c>
      <c r="AE24" s="59">
        <f t="shared" si="13"/>
        <v>2757217.926</v>
      </c>
      <c r="AF24" s="59">
        <f t="shared" si="13"/>
        <v>3094388.0179999997</v>
      </c>
      <c r="AG24" s="59">
        <f t="shared" si="13"/>
        <v>2593819.0029999996</v>
      </c>
      <c r="AH24" s="59">
        <f t="shared" si="13"/>
        <v>2531154.0899999994</v>
      </c>
      <c r="AI24" s="59">
        <f t="shared" si="13"/>
        <v>2448738.7349999999</v>
      </c>
      <c r="AJ24" s="59">
        <f t="shared" si="13"/>
        <v>2992036.4850000003</v>
      </c>
      <c r="AK24" s="59">
        <f t="shared" si="13"/>
        <v>3254707.0984999989</v>
      </c>
      <c r="AL24" s="59">
        <f t="shared" si="13"/>
        <v>5972641.5559219988</v>
      </c>
      <c r="AM24" s="59">
        <f t="shared" si="13"/>
        <v>3716226.1003639996</v>
      </c>
      <c r="AN24" s="59">
        <f t="shared" si="13"/>
        <v>3484775.6614539996</v>
      </c>
      <c r="AO24" s="59">
        <f t="shared" si="13"/>
        <v>3384299.274216</v>
      </c>
      <c r="AP24" s="160">
        <f t="shared" si="5"/>
        <v>54009672.710086003</v>
      </c>
      <c r="AQ24" s="160">
        <f t="shared" si="6"/>
        <v>45082946.780455992</v>
      </c>
      <c r="AR24" s="160">
        <f t="shared" si="7"/>
        <v>99092619.490542024</v>
      </c>
      <c r="AS24" s="959">
        <f>AR24-SUM(Adjustments!K145:AH145)</f>
        <v>0</v>
      </c>
      <c r="AT24" s="219"/>
      <c r="AU24" s="27">
        <f t="shared" si="8"/>
        <v>2963543.7439999995</v>
      </c>
      <c r="AV24" s="27">
        <f t="shared" si="14"/>
        <v>2847799.0040000002</v>
      </c>
      <c r="AW24" s="27">
        <f t="shared" si="14"/>
        <v>3041600.085</v>
      </c>
      <c r="AX24" s="27">
        <f t="shared" si="14"/>
        <v>2757217.926</v>
      </c>
      <c r="AY24" s="27">
        <f t="shared" si="14"/>
        <v>3094388.0179999997</v>
      </c>
      <c r="AZ24" s="27">
        <f t="shared" si="14"/>
        <v>2593819.0029999996</v>
      </c>
      <c r="BA24" s="27">
        <f t="shared" si="14"/>
        <v>2531154.0899999994</v>
      </c>
      <c r="BB24" s="27">
        <f t="shared" si="14"/>
        <v>2448738.7349999999</v>
      </c>
      <c r="BC24" s="27">
        <f t="shared" si="14"/>
        <v>2992036.4850000003</v>
      </c>
      <c r="BD24" s="27">
        <f t="shared" si="14"/>
        <v>3254707.0984999989</v>
      </c>
      <c r="BE24" s="27">
        <f t="shared" si="14"/>
        <v>5972641.5559219988</v>
      </c>
      <c r="BF24" s="27">
        <f t="shared" si="14"/>
        <v>3716226.1003639996</v>
      </c>
      <c r="BG24" s="27">
        <f t="shared" si="14"/>
        <v>3484775.6614539996</v>
      </c>
      <c r="BH24" s="27">
        <f t="shared" si="14"/>
        <v>3384299.274216</v>
      </c>
      <c r="BI24" s="73">
        <f t="shared" si="11"/>
        <v>45082946.780455992</v>
      </c>
      <c r="BJ24" s="219"/>
      <c r="BK24" s="958">
        <f t="shared" si="9"/>
        <v>2963543.7439999995</v>
      </c>
      <c r="BL24" s="59">
        <f t="shared" si="15"/>
        <v>2847799.0040000002</v>
      </c>
      <c r="BM24" s="59">
        <f t="shared" si="15"/>
        <v>3041600.085</v>
      </c>
      <c r="BN24" s="59">
        <f t="shared" si="15"/>
        <v>2757217.926</v>
      </c>
      <c r="BO24" s="59">
        <f t="shared" si="15"/>
        <v>3094388.0179999997</v>
      </c>
      <c r="BP24" s="59">
        <f t="shared" si="15"/>
        <v>2593819.0029999996</v>
      </c>
      <c r="BQ24" s="59">
        <f t="shared" si="15"/>
        <v>2531154.0899999994</v>
      </c>
      <c r="BR24" s="59">
        <f t="shared" si="15"/>
        <v>2448738.7349999999</v>
      </c>
      <c r="BS24" s="59">
        <f t="shared" si="15"/>
        <v>2992036.4850000003</v>
      </c>
      <c r="BT24" s="59">
        <f t="shared" si="15"/>
        <v>3254707.0984999989</v>
      </c>
      <c r="BU24" s="59">
        <f t="shared" si="15"/>
        <v>5972641.5559219988</v>
      </c>
      <c r="BV24" s="59">
        <f t="shared" si="15"/>
        <v>3716226.1003639996</v>
      </c>
      <c r="BW24" s="59">
        <f t="shared" si="15"/>
        <v>3484775.6614539996</v>
      </c>
      <c r="BX24" s="59">
        <f t="shared" si="15"/>
        <v>3384299.274216</v>
      </c>
      <c r="BY24" s="1000">
        <f t="shared" si="10"/>
        <v>45082946.780455992</v>
      </c>
    </row>
    <row r="25" spans="1:77">
      <c r="A25" s="5"/>
      <c r="B25" s="5" t="s">
        <v>3535</v>
      </c>
      <c r="C25" s="57" t="s">
        <v>23</v>
      </c>
      <c r="D25" s="2" t="s">
        <v>27</v>
      </c>
      <c r="E25" s="2"/>
      <c r="F25" s="2"/>
      <c r="G25" s="2" t="s">
        <v>106</v>
      </c>
      <c r="H25" s="2" t="s">
        <v>127</v>
      </c>
      <c r="I25" s="2" t="s">
        <v>69</v>
      </c>
      <c r="J25" s="94"/>
      <c r="K25" s="979"/>
      <c r="L25" s="26"/>
      <c r="M25" s="979"/>
      <c r="N25" s="26"/>
      <c r="O25" s="26"/>
      <c r="P25" s="26"/>
      <c r="Q25" s="379"/>
      <c r="R25" s="958">
        <f t="shared" ref="R25:AA34" si="16">SUMIF($H$67:$H$1313,$H25,R$67:R$1313)</f>
        <v>0</v>
      </c>
      <c r="S25" s="59">
        <f t="shared" si="16"/>
        <v>1187191.6500000001</v>
      </c>
      <c r="T25" s="59">
        <f t="shared" si="16"/>
        <v>705117.35</v>
      </c>
      <c r="U25" s="59">
        <f t="shared" si="16"/>
        <v>1107431.7999999996</v>
      </c>
      <c r="V25" s="59">
        <f t="shared" si="16"/>
        <v>1094767.6054100001</v>
      </c>
      <c r="W25" s="59">
        <f t="shared" si="16"/>
        <v>1409178.8354099998</v>
      </c>
      <c r="X25" s="59">
        <f t="shared" si="16"/>
        <v>1582892.3416900001</v>
      </c>
      <c r="Y25" s="59">
        <f t="shared" si="16"/>
        <v>756135.74999999988</v>
      </c>
      <c r="Z25" s="59">
        <f t="shared" si="16"/>
        <v>798123.53</v>
      </c>
      <c r="AA25" s="59">
        <f t="shared" si="16"/>
        <v>925940.63499999978</v>
      </c>
      <c r="AB25" s="59">
        <f t="shared" ref="AB25:AO34" si="17">SUMIF($H$67:$H$1313,$H25,AB$67:AB$1313)</f>
        <v>849882.72699999996</v>
      </c>
      <c r="AC25" s="59">
        <f t="shared" si="17"/>
        <v>846904.1399999999</v>
      </c>
      <c r="AD25" s="59">
        <f t="shared" si="17"/>
        <v>879300.02899999998</v>
      </c>
      <c r="AE25" s="59">
        <f t="shared" si="17"/>
        <v>825679.93200000003</v>
      </c>
      <c r="AF25" s="59">
        <f t="shared" si="17"/>
        <v>922703.35799999989</v>
      </c>
      <c r="AG25" s="59">
        <f t="shared" si="17"/>
        <v>796813.93799999985</v>
      </c>
      <c r="AH25" s="59">
        <f t="shared" si="17"/>
        <v>751548.79499999993</v>
      </c>
      <c r="AI25" s="59">
        <f t="shared" si="17"/>
        <v>619745.07399999991</v>
      </c>
      <c r="AJ25" s="59">
        <f t="shared" si="17"/>
        <v>813463.09199999995</v>
      </c>
      <c r="AK25" s="59">
        <f t="shared" si="17"/>
        <v>743080.20776999998</v>
      </c>
      <c r="AL25" s="59">
        <f t="shared" si="17"/>
        <v>767596.51445799996</v>
      </c>
      <c r="AM25" s="59">
        <f t="shared" si="17"/>
        <v>899154.54284799984</v>
      </c>
      <c r="AN25" s="59">
        <f t="shared" si="17"/>
        <v>805337.36799799989</v>
      </c>
      <c r="AO25" s="59">
        <f t="shared" si="17"/>
        <v>1818845.1378260001</v>
      </c>
      <c r="AP25" s="160">
        <f t="shared" si="5"/>
        <v>9566779.4975099992</v>
      </c>
      <c r="AQ25" s="160">
        <f t="shared" si="6"/>
        <v>12340054.855900001</v>
      </c>
      <c r="AR25" s="160">
        <f t="shared" si="7"/>
        <v>21906834.353409994</v>
      </c>
      <c r="AS25" s="959">
        <f>AR25-SUM(Adjustments!K146:AH146)</f>
        <v>0</v>
      </c>
      <c r="AT25" s="219"/>
      <c r="AU25" s="27">
        <f t="shared" si="8"/>
        <v>849882.72699999996</v>
      </c>
      <c r="AV25" s="27">
        <f t="shared" si="14"/>
        <v>846904.1399999999</v>
      </c>
      <c r="AW25" s="27">
        <f t="shared" si="14"/>
        <v>879300.02899999998</v>
      </c>
      <c r="AX25" s="27">
        <f t="shared" si="14"/>
        <v>825679.93200000003</v>
      </c>
      <c r="AY25" s="27">
        <f t="shared" si="14"/>
        <v>922703.35799999989</v>
      </c>
      <c r="AZ25" s="27">
        <f t="shared" si="14"/>
        <v>796813.93799999985</v>
      </c>
      <c r="BA25" s="27">
        <f t="shared" si="14"/>
        <v>751548.79499999993</v>
      </c>
      <c r="BB25" s="27">
        <f t="shared" si="14"/>
        <v>619745.07399999991</v>
      </c>
      <c r="BC25" s="27">
        <f t="shared" si="14"/>
        <v>813463.09199999995</v>
      </c>
      <c r="BD25" s="27">
        <f t="shared" si="14"/>
        <v>743080.20776999998</v>
      </c>
      <c r="BE25" s="27">
        <f t="shared" si="14"/>
        <v>767596.51445799996</v>
      </c>
      <c r="BF25" s="27">
        <f t="shared" si="14"/>
        <v>899154.54284799984</v>
      </c>
      <c r="BG25" s="27">
        <f t="shared" si="14"/>
        <v>805337.36799799989</v>
      </c>
      <c r="BH25" s="27">
        <f t="shared" si="14"/>
        <v>1818845.1378260001</v>
      </c>
      <c r="BI25" s="73">
        <f t="shared" si="11"/>
        <v>12340054.855900001</v>
      </c>
      <c r="BJ25" s="219"/>
      <c r="BK25" s="958">
        <f t="shared" si="9"/>
        <v>849882.72699999996</v>
      </c>
      <c r="BL25" s="59">
        <f t="shared" si="15"/>
        <v>846904.1399999999</v>
      </c>
      <c r="BM25" s="59">
        <f t="shared" si="15"/>
        <v>879300.02899999998</v>
      </c>
      <c r="BN25" s="59">
        <f t="shared" si="15"/>
        <v>825679.93200000003</v>
      </c>
      <c r="BO25" s="59">
        <f t="shared" si="15"/>
        <v>922703.35799999989</v>
      </c>
      <c r="BP25" s="59">
        <f t="shared" si="15"/>
        <v>796813.93799999985</v>
      </c>
      <c r="BQ25" s="59">
        <f t="shared" si="15"/>
        <v>751548.79499999993</v>
      </c>
      <c r="BR25" s="59">
        <f t="shared" si="15"/>
        <v>619745.07399999991</v>
      </c>
      <c r="BS25" s="59">
        <f t="shared" si="15"/>
        <v>813463.09199999995</v>
      </c>
      <c r="BT25" s="59">
        <f t="shared" si="15"/>
        <v>743080.20776999998</v>
      </c>
      <c r="BU25" s="59">
        <f t="shared" si="15"/>
        <v>767596.51445799996</v>
      </c>
      <c r="BV25" s="59">
        <f t="shared" si="15"/>
        <v>899154.54284799984</v>
      </c>
      <c r="BW25" s="59">
        <f t="shared" si="15"/>
        <v>805337.36799799989</v>
      </c>
      <c r="BX25" s="59">
        <f t="shared" si="15"/>
        <v>1818845.1378260001</v>
      </c>
      <c r="BY25" s="1000">
        <f t="shared" si="10"/>
        <v>12340054.855900001</v>
      </c>
    </row>
    <row r="26" spans="1:77">
      <c r="A26" s="5"/>
      <c r="B26" s="5" t="s">
        <v>3535</v>
      </c>
      <c r="C26" s="57" t="s">
        <v>23</v>
      </c>
      <c r="D26" s="2" t="s">
        <v>29</v>
      </c>
      <c r="E26" s="2"/>
      <c r="F26" s="2"/>
      <c r="G26" s="2" t="s">
        <v>106</v>
      </c>
      <c r="H26" s="2" t="s">
        <v>128</v>
      </c>
      <c r="I26" s="2" t="s">
        <v>70</v>
      </c>
      <c r="J26" s="94"/>
      <c r="K26" s="979"/>
      <c r="L26" s="26"/>
      <c r="M26" s="979"/>
      <c r="N26" s="26"/>
      <c r="O26" s="26"/>
      <c r="P26" s="26"/>
      <c r="Q26" s="379"/>
      <c r="R26" s="958">
        <f t="shared" si="16"/>
        <v>0</v>
      </c>
      <c r="S26" s="59">
        <f t="shared" si="16"/>
        <v>4370966.76</v>
      </c>
      <c r="T26" s="59">
        <f t="shared" si="16"/>
        <v>4126937.7100000009</v>
      </c>
      <c r="U26" s="59">
        <f t="shared" si="16"/>
        <v>3309044.6</v>
      </c>
      <c r="V26" s="59">
        <f t="shared" si="16"/>
        <v>7709253.7599619981</v>
      </c>
      <c r="W26" s="59">
        <f t="shared" si="16"/>
        <v>3360272.4872199995</v>
      </c>
      <c r="X26" s="59">
        <f t="shared" si="16"/>
        <v>3202090.8119319999</v>
      </c>
      <c r="Y26" s="59">
        <f t="shared" si="16"/>
        <v>1346805.4580000003</v>
      </c>
      <c r="Z26" s="59">
        <f t="shared" si="16"/>
        <v>1310088.2890000001</v>
      </c>
      <c r="AA26" s="59">
        <f t="shared" si="16"/>
        <v>1361186.0380000002</v>
      </c>
      <c r="AB26" s="59">
        <f t="shared" si="17"/>
        <v>1432755.669</v>
      </c>
      <c r="AC26" s="59">
        <f t="shared" si="17"/>
        <v>1429209.9980000001</v>
      </c>
      <c r="AD26" s="59">
        <f t="shared" si="17"/>
        <v>1483218.3530000001</v>
      </c>
      <c r="AE26" s="59">
        <f t="shared" si="17"/>
        <v>1595717.9780000004</v>
      </c>
      <c r="AF26" s="59">
        <f t="shared" si="17"/>
        <v>1704720.4129999999</v>
      </c>
      <c r="AG26" s="59">
        <f t="shared" si="17"/>
        <v>1544873.8090000001</v>
      </c>
      <c r="AH26" s="59">
        <f t="shared" si="17"/>
        <v>1489718.5730000001</v>
      </c>
      <c r="AI26" s="59">
        <f t="shared" si="17"/>
        <v>1402017.649</v>
      </c>
      <c r="AJ26" s="59">
        <f t="shared" si="17"/>
        <v>2624687.7730000005</v>
      </c>
      <c r="AK26" s="59">
        <f t="shared" si="17"/>
        <v>1164054.51636</v>
      </c>
      <c r="AL26" s="59">
        <f t="shared" si="17"/>
        <v>1206736.0537319998</v>
      </c>
      <c r="AM26" s="59">
        <f t="shared" si="17"/>
        <v>1260167.5509800001</v>
      </c>
      <c r="AN26" s="59">
        <f t="shared" si="17"/>
        <v>1387133.777372</v>
      </c>
      <c r="AO26" s="59">
        <f t="shared" si="17"/>
        <v>1443636.5297199998</v>
      </c>
      <c r="AP26" s="160">
        <f t="shared" si="5"/>
        <v>30096645.914114002</v>
      </c>
      <c r="AQ26" s="160">
        <f t="shared" si="6"/>
        <v>21168648.643164001</v>
      </c>
      <c r="AR26" s="160">
        <f t="shared" si="7"/>
        <v>51265294.557278007</v>
      </c>
      <c r="AS26" s="959">
        <f>AR26-SUM(Adjustments!K147:AH147)</f>
        <v>0</v>
      </c>
      <c r="AT26" s="219"/>
      <c r="AU26" s="27">
        <f t="shared" si="8"/>
        <v>1432755.669</v>
      </c>
      <c r="AV26" s="27">
        <f t="shared" si="14"/>
        <v>1429209.9980000001</v>
      </c>
      <c r="AW26" s="27">
        <f t="shared" si="14"/>
        <v>1483218.3530000001</v>
      </c>
      <c r="AX26" s="27">
        <f t="shared" si="14"/>
        <v>1595717.9780000004</v>
      </c>
      <c r="AY26" s="27">
        <f t="shared" si="14"/>
        <v>1704720.4129999999</v>
      </c>
      <c r="AZ26" s="27">
        <f t="shared" si="14"/>
        <v>1544873.8090000001</v>
      </c>
      <c r="BA26" s="27">
        <f t="shared" si="14"/>
        <v>1489718.5730000001</v>
      </c>
      <c r="BB26" s="27">
        <f t="shared" si="14"/>
        <v>1402017.649</v>
      </c>
      <c r="BC26" s="27">
        <f t="shared" si="14"/>
        <v>2624687.7730000005</v>
      </c>
      <c r="BD26" s="27">
        <f t="shared" si="14"/>
        <v>1164054.51636</v>
      </c>
      <c r="BE26" s="27">
        <f t="shared" si="14"/>
        <v>1206736.0537319998</v>
      </c>
      <c r="BF26" s="27">
        <f t="shared" si="14"/>
        <v>1260167.5509800001</v>
      </c>
      <c r="BG26" s="27">
        <f t="shared" si="14"/>
        <v>1387133.777372</v>
      </c>
      <c r="BH26" s="27">
        <f t="shared" si="14"/>
        <v>1443636.5297199998</v>
      </c>
      <c r="BI26" s="73">
        <f t="shared" si="11"/>
        <v>21168648.643164001</v>
      </c>
      <c r="BJ26" s="219"/>
      <c r="BK26" s="958">
        <f t="shared" si="9"/>
        <v>1432755.669</v>
      </c>
      <c r="BL26" s="59">
        <f t="shared" si="15"/>
        <v>1429209.9980000001</v>
      </c>
      <c r="BM26" s="59">
        <f t="shared" si="15"/>
        <v>1483218.3530000001</v>
      </c>
      <c r="BN26" s="59">
        <f t="shared" si="15"/>
        <v>1595717.9780000004</v>
      </c>
      <c r="BO26" s="59">
        <f t="shared" si="15"/>
        <v>1704720.4129999999</v>
      </c>
      <c r="BP26" s="59">
        <f t="shared" si="15"/>
        <v>1544873.8090000001</v>
      </c>
      <c r="BQ26" s="59">
        <f t="shared" si="15"/>
        <v>1489718.5730000001</v>
      </c>
      <c r="BR26" s="59">
        <f t="shared" si="15"/>
        <v>1402017.649</v>
      </c>
      <c r="BS26" s="59">
        <f t="shared" si="15"/>
        <v>2624687.7730000005</v>
      </c>
      <c r="BT26" s="59">
        <f t="shared" si="15"/>
        <v>1164054.51636</v>
      </c>
      <c r="BU26" s="59">
        <f t="shared" si="15"/>
        <v>1206736.0537319998</v>
      </c>
      <c r="BV26" s="59">
        <f t="shared" si="15"/>
        <v>1260167.5509800001</v>
      </c>
      <c r="BW26" s="59">
        <f t="shared" si="15"/>
        <v>1387133.777372</v>
      </c>
      <c r="BX26" s="59">
        <f t="shared" si="15"/>
        <v>1443636.5297199998</v>
      </c>
      <c r="BY26" s="1000">
        <f t="shared" si="10"/>
        <v>21168648.643164001</v>
      </c>
    </row>
    <row r="27" spans="1:77">
      <c r="A27" s="5"/>
      <c r="B27" s="5" t="s">
        <v>3535</v>
      </c>
      <c r="C27" s="57" t="s">
        <v>23</v>
      </c>
      <c r="D27" s="2" t="s">
        <v>31</v>
      </c>
      <c r="E27" s="2"/>
      <c r="F27" s="2"/>
      <c r="G27" s="2" t="s">
        <v>106</v>
      </c>
      <c r="H27" s="2" t="s">
        <v>129</v>
      </c>
      <c r="I27" s="2" t="s">
        <v>71</v>
      </c>
      <c r="J27" s="94"/>
      <c r="K27" s="979"/>
      <c r="L27" s="26"/>
      <c r="M27" s="979"/>
      <c r="N27" s="26"/>
      <c r="O27" s="26"/>
      <c r="P27" s="26"/>
      <c r="Q27" s="379"/>
      <c r="R27" s="958">
        <f t="shared" si="16"/>
        <v>0</v>
      </c>
      <c r="S27" s="59">
        <f t="shared" si="16"/>
        <v>7738561.8899999987</v>
      </c>
      <c r="T27" s="59">
        <f t="shared" si="16"/>
        <v>8556060.9700000063</v>
      </c>
      <c r="U27" s="59">
        <f t="shared" si="16"/>
        <v>9258306.2599999998</v>
      </c>
      <c r="V27" s="59">
        <f t="shared" si="16"/>
        <v>11175046.114581998</v>
      </c>
      <c r="W27" s="59">
        <f t="shared" si="16"/>
        <v>15736649.459420001</v>
      </c>
      <c r="X27" s="59">
        <f t="shared" si="16"/>
        <v>14850736.961252002</v>
      </c>
      <c r="Y27" s="59">
        <f t="shared" si="16"/>
        <v>3567729.6455000006</v>
      </c>
      <c r="Z27" s="59">
        <f t="shared" si="16"/>
        <v>3376100.7715000003</v>
      </c>
      <c r="AA27" s="59">
        <f t="shared" si="16"/>
        <v>5603055.6130000018</v>
      </c>
      <c r="AB27" s="59">
        <f t="shared" si="17"/>
        <v>3831907.3815000006</v>
      </c>
      <c r="AC27" s="59">
        <f t="shared" si="17"/>
        <v>33743271.225500003</v>
      </c>
      <c r="AD27" s="59">
        <f t="shared" si="17"/>
        <v>11573784.402999999</v>
      </c>
      <c r="AE27" s="59">
        <f t="shared" si="17"/>
        <v>4702684.7555</v>
      </c>
      <c r="AF27" s="59">
        <f t="shared" si="17"/>
        <v>5115272.0055000018</v>
      </c>
      <c r="AG27" s="59">
        <f t="shared" si="17"/>
        <v>4598330.9989999998</v>
      </c>
      <c r="AH27" s="59">
        <f t="shared" si="17"/>
        <v>4350740.3454999998</v>
      </c>
      <c r="AI27" s="59">
        <f t="shared" si="17"/>
        <v>3962755.3215000001</v>
      </c>
      <c r="AJ27" s="59">
        <f t="shared" si="17"/>
        <v>4623498.2129999995</v>
      </c>
      <c r="AK27" s="59">
        <f t="shared" si="17"/>
        <v>3624030.7644300009</v>
      </c>
      <c r="AL27" s="59">
        <f t="shared" si="17"/>
        <v>3449732.2310180003</v>
      </c>
      <c r="AM27" s="59">
        <f t="shared" si="17"/>
        <v>3675134.4662300004</v>
      </c>
      <c r="AN27" s="59">
        <f t="shared" si="17"/>
        <v>3920555.0932179997</v>
      </c>
      <c r="AO27" s="59">
        <f t="shared" si="17"/>
        <v>11001728.60203</v>
      </c>
      <c r="AP27" s="160">
        <f t="shared" si="5"/>
        <v>79862247.685254022</v>
      </c>
      <c r="AQ27" s="160">
        <f t="shared" si="6"/>
        <v>102173425.80692601</v>
      </c>
      <c r="AR27" s="160">
        <f t="shared" si="7"/>
        <v>182035673.49218005</v>
      </c>
      <c r="AS27" s="959">
        <f>AR27-SUM(Adjustments!K148:AH148)</f>
        <v>0</v>
      </c>
      <c r="AT27" s="219"/>
      <c r="AU27" s="27">
        <f t="shared" si="8"/>
        <v>3831907.3815000006</v>
      </c>
      <c r="AV27" s="27">
        <f t="shared" si="14"/>
        <v>28452244.495499998</v>
      </c>
      <c r="AW27" s="27">
        <f t="shared" si="14"/>
        <v>11573784.402999999</v>
      </c>
      <c r="AX27" s="27">
        <f t="shared" si="14"/>
        <v>4702684.7555</v>
      </c>
      <c r="AY27" s="27">
        <f t="shared" si="14"/>
        <v>5115272.0055000018</v>
      </c>
      <c r="AZ27" s="27">
        <f t="shared" si="14"/>
        <v>4598330.9989999998</v>
      </c>
      <c r="BA27" s="27">
        <f t="shared" si="14"/>
        <v>4350740.3454999998</v>
      </c>
      <c r="BB27" s="27">
        <f t="shared" si="14"/>
        <v>3962755.3215000001</v>
      </c>
      <c r="BC27" s="27">
        <f t="shared" si="14"/>
        <v>4623498.2129999995</v>
      </c>
      <c r="BD27" s="27">
        <f t="shared" si="14"/>
        <v>3624030.7644300009</v>
      </c>
      <c r="BE27" s="27">
        <f t="shared" si="14"/>
        <v>3449732.2310180003</v>
      </c>
      <c r="BF27" s="27">
        <f t="shared" si="14"/>
        <v>3675134.4662300004</v>
      </c>
      <c r="BG27" s="27">
        <f t="shared" si="14"/>
        <v>3920555.0932179997</v>
      </c>
      <c r="BH27" s="27">
        <f t="shared" si="14"/>
        <v>11001728.60203</v>
      </c>
      <c r="BI27" s="73">
        <f t="shared" si="11"/>
        <v>96882399.076926023</v>
      </c>
      <c r="BJ27" s="219"/>
      <c r="BK27" s="958">
        <f t="shared" si="9"/>
        <v>3831907.3815000006</v>
      </c>
      <c r="BL27" s="59">
        <f t="shared" si="15"/>
        <v>28452244.495499998</v>
      </c>
      <c r="BM27" s="59">
        <f t="shared" si="15"/>
        <v>11573784.402999999</v>
      </c>
      <c r="BN27" s="59">
        <f t="shared" si="15"/>
        <v>4702684.7555</v>
      </c>
      <c r="BO27" s="59">
        <f t="shared" si="15"/>
        <v>5115272.0055000018</v>
      </c>
      <c r="BP27" s="59">
        <f t="shared" si="15"/>
        <v>4598330.9989999998</v>
      </c>
      <c r="BQ27" s="59">
        <f t="shared" si="15"/>
        <v>4350740.3454999998</v>
      </c>
      <c r="BR27" s="59">
        <f t="shared" si="15"/>
        <v>3962755.3215000001</v>
      </c>
      <c r="BS27" s="59">
        <f t="shared" si="15"/>
        <v>4623498.2129999995</v>
      </c>
      <c r="BT27" s="59">
        <f t="shared" si="15"/>
        <v>3624030.7644300009</v>
      </c>
      <c r="BU27" s="59">
        <f t="shared" si="15"/>
        <v>3449732.2310180003</v>
      </c>
      <c r="BV27" s="59">
        <f t="shared" si="15"/>
        <v>3675134.4662300004</v>
      </c>
      <c r="BW27" s="59">
        <f t="shared" si="15"/>
        <v>3920555.0932179997</v>
      </c>
      <c r="BX27" s="59">
        <f t="shared" si="15"/>
        <v>11001728.60203</v>
      </c>
      <c r="BY27" s="1000">
        <f t="shared" si="10"/>
        <v>96882399.076926023</v>
      </c>
    </row>
    <row r="28" spans="1:77">
      <c r="A28" s="5"/>
      <c r="B28" s="5" t="s">
        <v>3535</v>
      </c>
      <c r="C28" s="57" t="s">
        <v>23</v>
      </c>
      <c r="D28" s="2" t="s">
        <v>33</v>
      </c>
      <c r="E28" s="2"/>
      <c r="F28" s="2"/>
      <c r="G28" s="2" t="s">
        <v>106</v>
      </c>
      <c r="H28" s="2" t="s">
        <v>130</v>
      </c>
      <c r="I28" s="2" t="s">
        <v>72</v>
      </c>
      <c r="J28" s="94"/>
      <c r="K28" s="979"/>
      <c r="L28" s="26"/>
      <c r="M28" s="979"/>
      <c r="N28" s="26"/>
      <c r="O28" s="26"/>
      <c r="P28" s="26"/>
      <c r="Q28" s="379"/>
      <c r="R28" s="958">
        <f t="shared" si="16"/>
        <v>0</v>
      </c>
      <c r="S28" s="59">
        <f t="shared" si="16"/>
        <v>621330.52</v>
      </c>
      <c r="T28" s="59">
        <f t="shared" si="16"/>
        <v>806860.94000000006</v>
      </c>
      <c r="U28" s="59">
        <f t="shared" si="16"/>
        <v>950602.63</v>
      </c>
      <c r="V28" s="59">
        <f t="shared" si="16"/>
        <v>988894.78545600013</v>
      </c>
      <c r="W28" s="59">
        <f t="shared" si="16"/>
        <v>992412.68336000014</v>
      </c>
      <c r="X28" s="59">
        <f t="shared" si="16"/>
        <v>1023230.8068160001</v>
      </c>
      <c r="Y28" s="59">
        <f t="shared" si="16"/>
        <v>1092955.4709999999</v>
      </c>
      <c r="Z28" s="59">
        <f t="shared" si="16"/>
        <v>1069640.5610000002</v>
      </c>
      <c r="AA28" s="59">
        <f t="shared" si="16"/>
        <v>1138131.5769999998</v>
      </c>
      <c r="AB28" s="59">
        <f t="shared" si="17"/>
        <v>1225836.1470000001</v>
      </c>
      <c r="AC28" s="59">
        <f t="shared" si="17"/>
        <v>1204658.851</v>
      </c>
      <c r="AD28" s="59">
        <f t="shared" si="17"/>
        <v>1255135.6780000003</v>
      </c>
      <c r="AE28" s="59">
        <f t="shared" si="17"/>
        <v>1255091.2509999999</v>
      </c>
      <c r="AF28" s="59">
        <f t="shared" si="17"/>
        <v>1326390.882</v>
      </c>
      <c r="AG28" s="59">
        <f t="shared" si="17"/>
        <v>1237361.3970000001</v>
      </c>
      <c r="AH28" s="59">
        <f t="shared" si="17"/>
        <v>1168521.142</v>
      </c>
      <c r="AI28" s="59">
        <f t="shared" si="17"/>
        <v>1131123.6410000001</v>
      </c>
      <c r="AJ28" s="59">
        <f t="shared" si="17"/>
        <v>1195153.402</v>
      </c>
      <c r="AK28" s="59">
        <f t="shared" si="17"/>
        <v>546348.75658799999</v>
      </c>
      <c r="AL28" s="59">
        <f t="shared" si="17"/>
        <v>522228.39692799991</v>
      </c>
      <c r="AM28" s="59">
        <f t="shared" si="17"/>
        <v>593625.47164599993</v>
      </c>
      <c r="AN28" s="59">
        <f t="shared" si="17"/>
        <v>683421.14947599987</v>
      </c>
      <c r="AO28" s="59">
        <f t="shared" si="17"/>
        <v>663141.62644800008</v>
      </c>
      <c r="AP28" s="160">
        <f t="shared" si="5"/>
        <v>8684059.9746320006</v>
      </c>
      <c r="AQ28" s="160">
        <f t="shared" si="6"/>
        <v>14008037.792086001</v>
      </c>
      <c r="AR28" s="160">
        <f t="shared" si="7"/>
        <v>22692097.766718</v>
      </c>
      <c r="AS28" s="959">
        <f>AR28-SUM(Adjustments!K149:AH149)</f>
        <v>0</v>
      </c>
      <c r="AT28" s="219"/>
      <c r="AU28" s="27">
        <f t="shared" si="8"/>
        <v>1225836.1470000001</v>
      </c>
      <c r="AV28" s="27">
        <f t="shared" si="14"/>
        <v>1204658.851</v>
      </c>
      <c r="AW28" s="27">
        <f t="shared" si="14"/>
        <v>1255135.6780000003</v>
      </c>
      <c r="AX28" s="27">
        <f t="shared" si="14"/>
        <v>1255091.2509999999</v>
      </c>
      <c r="AY28" s="27">
        <f t="shared" si="14"/>
        <v>1326390.882</v>
      </c>
      <c r="AZ28" s="27">
        <f t="shared" si="14"/>
        <v>1237361.3970000001</v>
      </c>
      <c r="BA28" s="27">
        <f t="shared" si="14"/>
        <v>1168521.142</v>
      </c>
      <c r="BB28" s="27">
        <f t="shared" si="14"/>
        <v>1131123.6410000001</v>
      </c>
      <c r="BC28" s="27">
        <f t="shared" si="14"/>
        <v>1195153.402</v>
      </c>
      <c r="BD28" s="27">
        <f t="shared" si="14"/>
        <v>546348.75658799999</v>
      </c>
      <c r="BE28" s="27">
        <f t="shared" si="14"/>
        <v>522228.39692799991</v>
      </c>
      <c r="BF28" s="27">
        <f t="shared" si="14"/>
        <v>593625.47164599993</v>
      </c>
      <c r="BG28" s="27">
        <f t="shared" si="14"/>
        <v>683421.14947599987</v>
      </c>
      <c r="BH28" s="27">
        <f t="shared" si="14"/>
        <v>663141.62644800008</v>
      </c>
      <c r="BI28" s="73">
        <f t="shared" si="11"/>
        <v>14008037.792086001</v>
      </c>
      <c r="BJ28" s="219"/>
      <c r="BK28" s="958">
        <f t="shared" si="9"/>
        <v>1225836.1470000001</v>
      </c>
      <c r="BL28" s="59">
        <f t="shared" si="15"/>
        <v>1204658.851</v>
      </c>
      <c r="BM28" s="59">
        <f t="shared" si="15"/>
        <v>1255135.6780000003</v>
      </c>
      <c r="BN28" s="59">
        <f t="shared" si="15"/>
        <v>1255091.2509999999</v>
      </c>
      <c r="BO28" s="59">
        <f t="shared" si="15"/>
        <v>1326390.882</v>
      </c>
      <c r="BP28" s="59">
        <f t="shared" si="15"/>
        <v>1237361.3970000001</v>
      </c>
      <c r="BQ28" s="59">
        <f t="shared" si="15"/>
        <v>1168521.142</v>
      </c>
      <c r="BR28" s="59">
        <f t="shared" si="15"/>
        <v>1131123.6410000001</v>
      </c>
      <c r="BS28" s="59">
        <f t="shared" si="15"/>
        <v>1195153.402</v>
      </c>
      <c r="BT28" s="59">
        <f t="shared" si="15"/>
        <v>546348.75658799999</v>
      </c>
      <c r="BU28" s="59">
        <f t="shared" si="15"/>
        <v>522228.39692799991</v>
      </c>
      <c r="BV28" s="59">
        <f t="shared" si="15"/>
        <v>593625.47164599993</v>
      </c>
      <c r="BW28" s="59">
        <f t="shared" si="15"/>
        <v>683421.14947599987</v>
      </c>
      <c r="BX28" s="59">
        <f t="shared" si="15"/>
        <v>663141.62644800008</v>
      </c>
      <c r="BY28" s="1000">
        <f t="shared" si="10"/>
        <v>14008037.792086001</v>
      </c>
    </row>
    <row r="29" spans="1:77">
      <c r="A29" s="5"/>
      <c r="B29" s="5" t="s">
        <v>3535</v>
      </c>
      <c r="C29" s="57" t="s">
        <v>23</v>
      </c>
      <c r="D29" s="2" t="s">
        <v>35</v>
      </c>
      <c r="E29" s="2"/>
      <c r="F29" s="2"/>
      <c r="G29" s="2" t="s">
        <v>106</v>
      </c>
      <c r="H29" s="2" t="s">
        <v>131</v>
      </c>
      <c r="I29" s="2" t="s">
        <v>73</v>
      </c>
      <c r="J29" s="94"/>
      <c r="K29" s="979"/>
      <c r="L29" s="26"/>
      <c r="M29" s="979"/>
      <c r="N29" s="26"/>
      <c r="O29" s="26"/>
      <c r="P29" s="26"/>
      <c r="Q29" s="379"/>
      <c r="R29" s="958">
        <f t="shared" si="16"/>
        <v>0</v>
      </c>
      <c r="S29" s="59">
        <f t="shared" si="16"/>
        <v>0</v>
      </c>
      <c r="T29" s="59">
        <f t="shared" si="16"/>
        <v>0</v>
      </c>
      <c r="U29" s="59">
        <f t="shared" si="16"/>
        <v>0</v>
      </c>
      <c r="V29" s="59">
        <f t="shared" si="16"/>
        <v>0</v>
      </c>
      <c r="W29" s="59">
        <f t="shared" si="16"/>
        <v>0</v>
      </c>
      <c r="X29" s="59">
        <f t="shared" si="16"/>
        <v>0</v>
      </c>
      <c r="Y29" s="59">
        <f t="shared" si="16"/>
        <v>0</v>
      </c>
      <c r="Z29" s="59">
        <f t="shared" si="16"/>
        <v>0</v>
      </c>
      <c r="AA29" s="59">
        <f t="shared" si="16"/>
        <v>0</v>
      </c>
      <c r="AB29" s="59">
        <f t="shared" si="17"/>
        <v>0</v>
      </c>
      <c r="AC29" s="59">
        <f t="shared" si="17"/>
        <v>0</v>
      </c>
      <c r="AD29" s="59">
        <f t="shared" si="17"/>
        <v>0</v>
      </c>
      <c r="AE29" s="59">
        <f t="shared" si="17"/>
        <v>0</v>
      </c>
      <c r="AF29" s="59">
        <f t="shared" si="17"/>
        <v>0</v>
      </c>
      <c r="AG29" s="59">
        <f t="shared" si="17"/>
        <v>0</v>
      </c>
      <c r="AH29" s="59">
        <f t="shared" si="17"/>
        <v>0</v>
      </c>
      <c r="AI29" s="59">
        <f t="shared" si="17"/>
        <v>0</v>
      </c>
      <c r="AJ29" s="59">
        <f t="shared" si="17"/>
        <v>0</v>
      </c>
      <c r="AK29" s="59">
        <f t="shared" si="17"/>
        <v>0</v>
      </c>
      <c r="AL29" s="59">
        <f t="shared" si="17"/>
        <v>0</v>
      </c>
      <c r="AM29" s="59">
        <f t="shared" si="17"/>
        <v>0</v>
      </c>
      <c r="AN29" s="59">
        <f t="shared" si="17"/>
        <v>0</v>
      </c>
      <c r="AO29" s="59">
        <f t="shared" si="17"/>
        <v>0</v>
      </c>
      <c r="AP29" s="160">
        <f t="shared" si="5"/>
        <v>0</v>
      </c>
      <c r="AQ29" s="160">
        <f t="shared" si="6"/>
        <v>0</v>
      </c>
      <c r="AR29" s="160">
        <f t="shared" si="7"/>
        <v>0</v>
      </c>
      <c r="AS29" s="959">
        <f>AR29-SUM(Adjustments!K150:AH150)</f>
        <v>0</v>
      </c>
      <c r="AT29" s="219"/>
      <c r="AU29" s="27">
        <f t="shared" si="8"/>
        <v>0</v>
      </c>
      <c r="AV29" s="27">
        <f t="shared" si="14"/>
        <v>0</v>
      </c>
      <c r="AW29" s="27">
        <f t="shared" si="14"/>
        <v>0</v>
      </c>
      <c r="AX29" s="27">
        <f t="shared" si="14"/>
        <v>0</v>
      </c>
      <c r="AY29" s="27">
        <f t="shared" si="14"/>
        <v>0</v>
      </c>
      <c r="AZ29" s="27">
        <f t="shared" si="14"/>
        <v>0</v>
      </c>
      <c r="BA29" s="27">
        <f t="shared" si="14"/>
        <v>0</v>
      </c>
      <c r="BB29" s="27">
        <f t="shared" si="14"/>
        <v>0</v>
      </c>
      <c r="BC29" s="27">
        <f t="shared" si="14"/>
        <v>0</v>
      </c>
      <c r="BD29" s="27">
        <f t="shared" si="14"/>
        <v>0</v>
      </c>
      <c r="BE29" s="27">
        <f t="shared" si="14"/>
        <v>0</v>
      </c>
      <c r="BF29" s="27">
        <f t="shared" si="14"/>
        <v>0</v>
      </c>
      <c r="BG29" s="27">
        <f t="shared" si="14"/>
        <v>0</v>
      </c>
      <c r="BH29" s="27">
        <f t="shared" si="14"/>
        <v>0</v>
      </c>
      <c r="BI29" s="73">
        <f t="shared" si="11"/>
        <v>0</v>
      </c>
      <c r="BJ29" s="219"/>
      <c r="BK29" s="958">
        <f t="shared" si="9"/>
        <v>0</v>
      </c>
      <c r="BL29" s="59">
        <f t="shared" si="15"/>
        <v>0</v>
      </c>
      <c r="BM29" s="59">
        <f t="shared" si="15"/>
        <v>0</v>
      </c>
      <c r="BN29" s="59">
        <f t="shared" si="15"/>
        <v>0</v>
      </c>
      <c r="BO29" s="59">
        <f t="shared" si="15"/>
        <v>0</v>
      </c>
      <c r="BP29" s="59">
        <f t="shared" si="15"/>
        <v>0</v>
      </c>
      <c r="BQ29" s="59">
        <f t="shared" si="15"/>
        <v>0</v>
      </c>
      <c r="BR29" s="59">
        <f t="shared" si="15"/>
        <v>0</v>
      </c>
      <c r="BS29" s="59">
        <f t="shared" si="15"/>
        <v>0</v>
      </c>
      <c r="BT29" s="59">
        <f t="shared" si="15"/>
        <v>0</v>
      </c>
      <c r="BU29" s="59">
        <f t="shared" si="15"/>
        <v>0</v>
      </c>
      <c r="BV29" s="59">
        <f t="shared" si="15"/>
        <v>0</v>
      </c>
      <c r="BW29" s="59">
        <f t="shared" si="15"/>
        <v>0</v>
      </c>
      <c r="BX29" s="59">
        <f t="shared" si="15"/>
        <v>0</v>
      </c>
      <c r="BY29" s="1000">
        <f t="shared" si="10"/>
        <v>0</v>
      </c>
    </row>
    <row r="30" spans="1:77">
      <c r="A30" s="5"/>
      <c r="B30" s="5" t="s">
        <v>3535</v>
      </c>
      <c r="C30" s="57" t="s">
        <v>36</v>
      </c>
      <c r="D30" s="2" t="s">
        <v>22</v>
      </c>
      <c r="E30" s="2"/>
      <c r="F30" s="2"/>
      <c r="G30" s="2" t="s">
        <v>106</v>
      </c>
      <c r="H30" s="2" t="s">
        <v>132</v>
      </c>
      <c r="I30" s="2" t="s">
        <v>74</v>
      </c>
      <c r="J30" s="94"/>
      <c r="K30" s="979"/>
      <c r="L30" s="26"/>
      <c r="M30" s="979"/>
      <c r="N30" s="26"/>
      <c r="O30" s="26"/>
      <c r="P30" s="26"/>
      <c r="Q30" s="379"/>
      <c r="R30" s="958">
        <f t="shared" si="16"/>
        <v>0</v>
      </c>
      <c r="S30" s="59">
        <f t="shared" si="16"/>
        <v>14029.489999999998</v>
      </c>
      <c r="T30" s="59">
        <f t="shared" si="16"/>
        <v>32154.319999999996</v>
      </c>
      <c r="U30" s="59">
        <f t="shared" si="16"/>
        <v>245265.03999999998</v>
      </c>
      <c r="V30" s="59">
        <f t="shared" si="16"/>
        <v>287812.33452999999</v>
      </c>
      <c r="W30" s="59">
        <f t="shared" si="16"/>
        <v>277430.20853</v>
      </c>
      <c r="X30" s="59">
        <f t="shared" si="16"/>
        <v>2326770.0836140001</v>
      </c>
      <c r="Y30" s="59">
        <f t="shared" si="16"/>
        <v>71853.861000000004</v>
      </c>
      <c r="Z30" s="59">
        <f t="shared" si="16"/>
        <v>110204.648</v>
      </c>
      <c r="AA30" s="59">
        <f t="shared" si="16"/>
        <v>54244.301000000007</v>
      </c>
      <c r="AB30" s="59">
        <f t="shared" si="17"/>
        <v>288001.587</v>
      </c>
      <c r="AC30" s="59">
        <f t="shared" si="17"/>
        <v>53612.581000000006</v>
      </c>
      <c r="AD30" s="59">
        <f t="shared" si="17"/>
        <v>609254.20212000003</v>
      </c>
      <c r="AE30" s="59">
        <f t="shared" si="17"/>
        <v>53296.721000000005</v>
      </c>
      <c r="AF30" s="59">
        <f t="shared" si="17"/>
        <v>53903.182000000001</v>
      </c>
      <c r="AG30" s="59">
        <f t="shared" si="17"/>
        <v>457850.19200000004</v>
      </c>
      <c r="AH30" s="59">
        <f t="shared" si="17"/>
        <v>82431.462</v>
      </c>
      <c r="AI30" s="59">
        <f t="shared" si="17"/>
        <v>53127.650999999998</v>
      </c>
      <c r="AJ30" s="59">
        <f t="shared" si="17"/>
        <v>52560.777000000002</v>
      </c>
      <c r="AK30" s="59">
        <f t="shared" si="17"/>
        <v>102262.63009999999</v>
      </c>
      <c r="AL30" s="59">
        <f t="shared" si="17"/>
        <v>108401.31771</v>
      </c>
      <c r="AM30" s="59">
        <f t="shared" si="17"/>
        <v>153425.35554000002</v>
      </c>
      <c r="AN30" s="59">
        <f t="shared" si="17"/>
        <v>133289.94466400001</v>
      </c>
      <c r="AO30" s="59">
        <f t="shared" si="17"/>
        <v>127358.16249999999</v>
      </c>
      <c r="AP30" s="160">
        <f t="shared" si="5"/>
        <v>3419764.2866739999</v>
      </c>
      <c r="AQ30" s="160">
        <f t="shared" si="6"/>
        <v>2328775.7656340003</v>
      </c>
      <c r="AR30" s="160">
        <f t="shared" si="7"/>
        <v>5748540.0523079988</v>
      </c>
      <c r="AS30" s="959">
        <f>AR30-SUM(Adjustments!K151:AH151)</f>
        <v>0</v>
      </c>
      <c r="AT30" s="219"/>
      <c r="AU30" s="27">
        <f t="shared" si="8"/>
        <v>288001.587</v>
      </c>
      <c r="AV30" s="27">
        <f t="shared" si="14"/>
        <v>53612.581000000006</v>
      </c>
      <c r="AW30" s="27">
        <f t="shared" si="14"/>
        <v>609254.20212000003</v>
      </c>
      <c r="AX30" s="27">
        <f t="shared" si="14"/>
        <v>53296.721000000005</v>
      </c>
      <c r="AY30" s="27">
        <f t="shared" si="14"/>
        <v>53903.182000000001</v>
      </c>
      <c r="AZ30" s="27">
        <f t="shared" si="14"/>
        <v>457850.19200000004</v>
      </c>
      <c r="BA30" s="27">
        <f t="shared" si="14"/>
        <v>82431.462</v>
      </c>
      <c r="BB30" s="27">
        <f t="shared" si="14"/>
        <v>53127.650999999998</v>
      </c>
      <c r="BC30" s="27">
        <f t="shared" si="14"/>
        <v>52560.777000000002</v>
      </c>
      <c r="BD30" s="27">
        <f t="shared" si="14"/>
        <v>102262.63009999999</v>
      </c>
      <c r="BE30" s="27">
        <f t="shared" si="14"/>
        <v>108401.31771</v>
      </c>
      <c r="BF30" s="27">
        <f t="shared" si="14"/>
        <v>153425.35554000002</v>
      </c>
      <c r="BG30" s="27">
        <f t="shared" si="14"/>
        <v>133289.94466400001</v>
      </c>
      <c r="BH30" s="27">
        <f t="shared" si="14"/>
        <v>127358.16249999999</v>
      </c>
      <c r="BI30" s="73">
        <f t="shared" si="11"/>
        <v>2328775.7656340003</v>
      </c>
      <c r="BJ30" s="219"/>
      <c r="BK30" s="958">
        <f t="shared" si="9"/>
        <v>288001.587</v>
      </c>
      <c r="BL30" s="59">
        <f t="shared" si="15"/>
        <v>53612.581000000006</v>
      </c>
      <c r="BM30" s="59">
        <f t="shared" si="15"/>
        <v>609254.20212000003</v>
      </c>
      <c r="BN30" s="59">
        <f t="shared" si="15"/>
        <v>53296.721000000005</v>
      </c>
      <c r="BO30" s="59">
        <f t="shared" si="15"/>
        <v>53903.182000000001</v>
      </c>
      <c r="BP30" s="59">
        <f t="shared" si="15"/>
        <v>457850.19200000004</v>
      </c>
      <c r="BQ30" s="59">
        <f t="shared" si="15"/>
        <v>82431.462</v>
      </c>
      <c r="BR30" s="59">
        <f t="shared" si="15"/>
        <v>53127.650999999998</v>
      </c>
      <c r="BS30" s="59">
        <f t="shared" si="15"/>
        <v>52560.777000000002</v>
      </c>
      <c r="BT30" s="59">
        <f t="shared" si="15"/>
        <v>102262.63009999999</v>
      </c>
      <c r="BU30" s="59">
        <f t="shared" si="15"/>
        <v>108401.31771</v>
      </c>
      <c r="BV30" s="59">
        <f t="shared" si="15"/>
        <v>153425.35554000002</v>
      </c>
      <c r="BW30" s="59">
        <f t="shared" si="15"/>
        <v>133289.94466400001</v>
      </c>
      <c r="BX30" s="59">
        <f t="shared" si="15"/>
        <v>127358.16249999999</v>
      </c>
      <c r="BY30" s="1000">
        <f t="shared" si="10"/>
        <v>2328775.7656340003</v>
      </c>
    </row>
    <row r="31" spans="1:77">
      <c r="A31" s="5"/>
      <c r="B31" s="5" t="s">
        <v>3535</v>
      </c>
      <c r="C31" s="57" t="s">
        <v>36</v>
      </c>
      <c r="D31" s="2" t="s">
        <v>25</v>
      </c>
      <c r="E31" s="2"/>
      <c r="F31" s="2"/>
      <c r="G31" s="2" t="s">
        <v>106</v>
      </c>
      <c r="H31" s="2" t="s">
        <v>133</v>
      </c>
      <c r="I31" s="2" t="s">
        <v>75</v>
      </c>
      <c r="J31" s="94"/>
      <c r="K31" s="979"/>
      <c r="L31" s="26"/>
      <c r="M31" s="979"/>
      <c r="N31" s="26"/>
      <c r="O31" s="26"/>
      <c r="P31" s="26"/>
      <c r="Q31" s="379"/>
      <c r="R31" s="958">
        <f t="shared" si="16"/>
        <v>0</v>
      </c>
      <c r="S31" s="59">
        <f t="shared" si="16"/>
        <v>377378.39999999997</v>
      </c>
      <c r="T31" s="59">
        <f t="shared" si="16"/>
        <v>268714.78000000003</v>
      </c>
      <c r="U31" s="59">
        <f t="shared" si="16"/>
        <v>3694782.1400000006</v>
      </c>
      <c r="V31" s="59">
        <f t="shared" si="16"/>
        <v>3670132.1241449998</v>
      </c>
      <c r="W31" s="59">
        <f t="shared" si="16"/>
        <v>4028416.8451449997</v>
      </c>
      <c r="X31" s="59">
        <f t="shared" si="16"/>
        <v>7542813.008351001</v>
      </c>
      <c r="Y31" s="59">
        <f t="shared" si="16"/>
        <v>1413002.9840000002</v>
      </c>
      <c r="Z31" s="59">
        <f t="shared" si="16"/>
        <v>3299055.6230000001</v>
      </c>
      <c r="AA31" s="59">
        <f t="shared" si="16"/>
        <v>608642.20400000003</v>
      </c>
      <c r="AB31" s="59">
        <f t="shared" si="17"/>
        <v>918619.47699999984</v>
      </c>
      <c r="AC31" s="59">
        <f t="shared" si="17"/>
        <v>2049151.4040000001</v>
      </c>
      <c r="AD31" s="59">
        <f t="shared" si="17"/>
        <v>3169797.9896600004</v>
      </c>
      <c r="AE31" s="59">
        <f t="shared" si="17"/>
        <v>319521.28400000004</v>
      </c>
      <c r="AF31" s="59">
        <f t="shared" si="17"/>
        <v>1056182.5789999999</v>
      </c>
      <c r="AG31" s="59">
        <f t="shared" si="17"/>
        <v>2231318.0070000002</v>
      </c>
      <c r="AH31" s="59">
        <f t="shared" si="17"/>
        <v>299410.299</v>
      </c>
      <c r="AI31" s="59">
        <f t="shared" si="17"/>
        <v>499811.17699999991</v>
      </c>
      <c r="AJ31" s="59">
        <f t="shared" si="17"/>
        <v>795836.04899999988</v>
      </c>
      <c r="AK31" s="59">
        <f t="shared" si="17"/>
        <v>685949.07354400004</v>
      </c>
      <c r="AL31" s="59">
        <f t="shared" si="17"/>
        <v>693456.97726200009</v>
      </c>
      <c r="AM31" s="59">
        <f t="shared" si="17"/>
        <v>704382.93610400008</v>
      </c>
      <c r="AN31" s="59">
        <f t="shared" si="17"/>
        <v>700616.57838800002</v>
      </c>
      <c r="AO31" s="59">
        <f t="shared" si="17"/>
        <v>695980.40482400008</v>
      </c>
      <c r="AP31" s="160">
        <f t="shared" si="5"/>
        <v>24902938.108641002</v>
      </c>
      <c r="AQ31" s="160">
        <f t="shared" si="6"/>
        <v>14820034.235781999</v>
      </c>
      <c r="AR31" s="160">
        <f t="shared" si="7"/>
        <v>39722972.344423011</v>
      </c>
      <c r="AS31" s="959">
        <f>AR31-SUM(Adjustments!K152:AH152)</f>
        <v>0</v>
      </c>
      <c r="AT31" s="219"/>
      <c r="AU31" s="27">
        <f t="shared" si="8"/>
        <v>918619.47699999984</v>
      </c>
      <c r="AV31" s="27">
        <f t="shared" si="14"/>
        <v>2049151.4040000001</v>
      </c>
      <c r="AW31" s="27">
        <f t="shared" si="14"/>
        <v>3169797.9896600004</v>
      </c>
      <c r="AX31" s="27">
        <f t="shared" si="14"/>
        <v>319521.28400000004</v>
      </c>
      <c r="AY31" s="27">
        <f t="shared" si="14"/>
        <v>1056182.5789999999</v>
      </c>
      <c r="AZ31" s="27">
        <f t="shared" si="14"/>
        <v>2231318.0070000002</v>
      </c>
      <c r="BA31" s="27">
        <f t="shared" si="14"/>
        <v>299410.299</v>
      </c>
      <c r="BB31" s="27">
        <f t="shared" si="14"/>
        <v>499811.17699999991</v>
      </c>
      <c r="BC31" s="27">
        <f t="shared" si="14"/>
        <v>795836.04899999988</v>
      </c>
      <c r="BD31" s="27">
        <f t="shared" si="14"/>
        <v>685949.07354400004</v>
      </c>
      <c r="BE31" s="27">
        <f t="shared" si="14"/>
        <v>693456.97726200009</v>
      </c>
      <c r="BF31" s="27">
        <f t="shared" si="14"/>
        <v>704382.93610400008</v>
      </c>
      <c r="BG31" s="27">
        <f t="shared" si="14"/>
        <v>700616.57838800002</v>
      </c>
      <c r="BH31" s="27">
        <f t="shared" si="14"/>
        <v>695980.40482400008</v>
      </c>
      <c r="BI31" s="73">
        <f t="shared" si="11"/>
        <v>14820034.235781999</v>
      </c>
      <c r="BJ31" s="219"/>
      <c r="BK31" s="958">
        <f t="shared" si="9"/>
        <v>915990.03699999989</v>
      </c>
      <c r="BL31" s="59">
        <f t="shared" si="15"/>
        <v>2045207.2440000002</v>
      </c>
      <c r="BM31" s="59">
        <f t="shared" si="15"/>
        <v>3164539.1096600005</v>
      </c>
      <c r="BN31" s="59">
        <f t="shared" si="15"/>
        <v>314262.40400000004</v>
      </c>
      <c r="BO31" s="59">
        <f t="shared" si="15"/>
        <v>1052238.419</v>
      </c>
      <c r="BP31" s="59">
        <f t="shared" si="15"/>
        <v>2228688.5670000003</v>
      </c>
      <c r="BQ31" s="59">
        <f t="shared" si="15"/>
        <v>297438.21900000004</v>
      </c>
      <c r="BR31" s="59">
        <f t="shared" si="15"/>
        <v>497839.09699999995</v>
      </c>
      <c r="BS31" s="59">
        <f t="shared" si="15"/>
        <v>794192.64899999998</v>
      </c>
      <c r="BT31" s="59">
        <f t="shared" si="15"/>
        <v>685949.07354400004</v>
      </c>
      <c r="BU31" s="59">
        <f t="shared" si="15"/>
        <v>693456.97726200009</v>
      </c>
      <c r="BV31" s="59">
        <f t="shared" si="15"/>
        <v>704382.93610400008</v>
      </c>
      <c r="BW31" s="59">
        <f t="shared" si="15"/>
        <v>700616.57838800002</v>
      </c>
      <c r="BX31" s="59">
        <f t="shared" si="15"/>
        <v>695980.40482400008</v>
      </c>
      <c r="BY31" s="1000">
        <f t="shared" si="10"/>
        <v>14790781.715782</v>
      </c>
    </row>
    <row r="32" spans="1:77">
      <c r="A32" s="5"/>
      <c r="B32" s="5" t="s">
        <v>3535</v>
      </c>
      <c r="C32" s="57" t="s">
        <v>36</v>
      </c>
      <c r="D32" s="2" t="s">
        <v>27</v>
      </c>
      <c r="E32" s="2"/>
      <c r="F32" s="2"/>
      <c r="G32" s="2" t="s">
        <v>106</v>
      </c>
      <c r="H32" s="2" t="s">
        <v>134</v>
      </c>
      <c r="I32" s="2" t="s">
        <v>76</v>
      </c>
      <c r="J32" s="94"/>
      <c r="K32" s="979"/>
      <c r="L32" s="26"/>
      <c r="M32" s="979"/>
      <c r="N32" s="26"/>
      <c r="O32" s="26"/>
      <c r="P32" s="26"/>
      <c r="Q32" s="379"/>
      <c r="R32" s="958">
        <f t="shared" si="16"/>
        <v>0</v>
      </c>
      <c r="S32" s="59">
        <f t="shared" si="16"/>
        <v>613094.36999999988</v>
      </c>
      <c r="T32" s="59">
        <f t="shared" si="16"/>
        <v>444837.77999999991</v>
      </c>
      <c r="U32" s="59">
        <f t="shared" si="16"/>
        <v>1355219.04</v>
      </c>
      <c r="V32" s="59">
        <f t="shared" si="16"/>
        <v>772030.05132500012</v>
      </c>
      <c r="W32" s="59">
        <f t="shared" si="16"/>
        <v>661524.21632500004</v>
      </c>
      <c r="X32" s="59">
        <f t="shared" si="16"/>
        <v>786613.45803500002</v>
      </c>
      <c r="Y32" s="59">
        <f t="shared" si="16"/>
        <v>63653.749000000003</v>
      </c>
      <c r="Z32" s="59">
        <f t="shared" si="16"/>
        <v>585140.429</v>
      </c>
      <c r="AA32" s="59">
        <f t="shared" si="16"/>
        <v>210333.46900000001</v>
      </c>
      <c r="AB32" s="59">
        <f t="shared" si="17"/>
        <v>66957.553</v>
      </c>
      <c r="AC32" s="59">
        <f t="shared" si="17"/>
        <v>67127.129000000015</v>
      </c>
      <c r="AD32" s="59">
        <f t="shared" si="17"/>
        <v>403909.11222000001</v>
      </c>
      <c r="AE32" s="59">
        <f t="shared" si="17"/>
        <v>67477.52900000001</v>
      </c>
      <c r="AF32" s="59">
        <f t="shared" si="17"/>
        <v>67681.508000000002</v>
      </c>
      <c r="AG32" s="59">
        <f t="shared" si="17"/>
        <v>65220.213000000003</v>
      </c>
      <c r="AH32" s="59">
        <f t="shared" si="17"/>
        <v>64944.748000000007</v>
      </c>
      <c r="AI32" s="59">
        <f t="shared" si="17"/>
        <v>301927.13699999999</v>
      </c>
      <c r="AJ32" s="59">
        <f t="shared" si="17"/>
        <v>63277.748000000007</v>
      </c>
      <c r="AK32" s="59">
        <f t="shared" si="17"/>
        <v>125413.00373000001</v>
      </c>
      <c r="AL32" s="59">
        <f t="shared" si="17"/>
        <v>126924.62887599999</v>
      </c>
      <c r="AM32" s="59">
        <f t="shared" si="17"/>
        <v>130557.89429000003</v>
      </c>
      <c r="AN32" s="59">
        <f t="shared" si="17"/>
        <v>129690.007552</v>
      </c>
      <c r="AO32" s="59">
        <f t="shared" si="17"/>
        <v>127985.44901000003</v>
      </c>
      <c r="AP32" s="160">
        <f t="shared" si="5"/>
        <v>5492446.5626849988</v>
      </c>
      <c r="AQ32" s="160">
        <f t="shared" si="6"/>
        <v>1809093.660678</v>
      </c>
      <c r="AR32" s="160">
        <f t="shared" si="7"/>
        <v>7301540.2233629981</v>
      </c>
      <c r="AS32" s="959">
        <f>AR32-SUM(Adjustments!K153:AH153)</f>
        <v>0</v>
      </c>
      <c r="AT32" s="219"/>
      <c r="AU32" s="27">
        <f t="shared" si="8"/>
        <v>66957.553</v>
      </c>
      <c r="AV32" s="27">
        <f t="shared" si="14"/>
        <v>67127.129000000015</v>
      </c>
      <c r="AW32" s="27">
        <f t="shared" si="14"/>
        <v>403909.11222000001</v>
      </c>
      <c r="AX32" s="27">
        <f t="shared" si="14"/>
        <v>67477.52900000001</v>
      </c>
      <c r="AY32" s="27">
        <f t="shared" si="14"/>
        <v>67681.508000000002</v>
      </c>
      <c r="AZ32" s="27">
        <f t="shared" si="14"/>
        <v>65220.213000000003</v>
      </c>
      <c r="BA32" s="27">
        <f t="shared" si="14"/>
        <v>64944.748000000007</v>
      </c>
      <c r="BB32" s="27">
        <f t="shared" si="14"/>
        <v>301927.13699999999</v>
      </c>
      <c r="BC32" s="27">
        <f t="shared" si="14"/>
        <v>63277.748000000007</v>
      </c>
      <c r="BD32" s="27">
        <f t="shared" si="14"/>
        <v>125413.00373000001</v>
      </c>
      <c r="BE32" s="27">
        <f t="shared" si="14"/>
        <v>126924.62887599999</v>
      </c>
      <c r="BF32" s="27">
        <f t="shared" si="14"/>
        <v>130557.89429000003</v>
      </c>
      <c r="BG32" s="27">
        <f t="shared" si="14"/>
        <v>129690.007552</v>
      </c>
      <c r="BH32" s="27">
        <f t="shared" si="14"/>
        <v>127985.44901000003</v>
      </c>
      <c r="BI32" s="73">
        <f t="shared" si="11"/>
        <v>1809093.660678</v>
      </c>
      <c r="BJ32" s="219"/>
      <c r="BK32" s="958">
        <f t="shared" si="9"/>
        <v>66957.553</v>
      </c>
      <c r="BL32" s="59">
        <f t="shared" si="15"/>
        <v>67127.129000000015</v>
      </c>
      <c r="BM32" s="59">
        <f t="shared" si="15"/>
        <v>403909.11222000001</v>
      </c>
      <c r="BN32" s="59">
        <f t="shared" si="15"/>
        <v>67477.52900000001</v>
      </c>
      <c r="BO32" s="59">
        <f t="shared" si="15"/>
        <v>67681.508000000002</v>
      </c>
      <c r="BP32" s="59">
        <f t="shared" si="15"/>
        <v>65220.213000000003</v>
      </c>
      <c r="BQ32" s="59">
        <f t="shared" si="15"/>
        <v>64944.748000000007</v>
      </c>
      <c r="BR32" s="59">
        <f t="shared" si="15"/>
        <v>301927.13699999999</v>
      </c>
      <c r="BS32" s="59">
        <f t="shared" si="15"/>
        <v>63277.748000000007</v>
      </c>
      <c r="BT32" s="59">
        <f t="shared" si="15"/>
        <v>125413.00373000001</v>
      </c>
      <c r="BU32" s="59">
        <f t="shared" si="15"/>
        <v>126924.62887599999</v>
      </c>
      <c r="BV32" s="59">
        <f t="shared" si="15"/>
        <v>130557.89429000003</v>
      </c>
      <c r="BW32" s="59">
        <f t="shared" si="15"/>
        <v>129690.007552</v>
      </c>
      <c r="BX32" s="59">
        <f t="shared" si="15"/>
        <v>127985.44901000003</v>
      </c>
      <c r="BY32" s="1000">
        <f t="shared" si="10"/>
        <v>1809093.660678</v>
      </c>
    </row>
    <row r="33" spans="1:77">
      <c r="A33" s="5"/>
      <c r="B33" s="5" t="s">
        <v>3535</v>
      </c>
      <c r="C33" s="57" t="s">
        <v>36</v>
      </c>
      <c r="D33" s="2" t="s">
        <v>29</v>
      </c>
      <c r="E33" s="2"/>
      <c r="F33" s="2"/>
      <c r="G33" s="2" t="s">
        <v>106</v>
      </c>
      <c r="H33" s="2" t="s">
        <v>135</v>
      </c>
      <c r="I33" s="2" t="s">
        <v>77</v>
      </c>
      <c r="J33" s="94"/>
      <c r="K33" s="979"/>
      <c r="L33" s="26"/>
      <c r="M33" s="979"/>
      <c r="N33" s="26"/>
      <c r="O33" s="26"/>
      <c r="P33" s="26"/>
      <c r="Q33" s="379"/>
      <c r="R33" s="958">
        <f t="shared" si="16"/>
        <v>0</v>
      </c>
      <c r="S33" s="59">
        <f t="shared" si="16"/>
        <v>1563621.7000000002</v>
      </c>
      <c r="T33" s="59">
        <f t="shared" si="16"/>
        <v>261647.78999999998</v>
      </c>
      <c r="U33" s="59">
        <f t="shared" si="16"/>
        <v>2033053.5699999998</v>
      </c>
      <c r="V33" s="59">
        <f t="shared" si="16"/>
        <v>699774.74839599989</v>
      </c>
      <c r="W33" s="59">
        <f t="shared" si="16"/>
        <v>3097746.8146000002</v>
      </c>
      <c r="X33" s="59">
        <f t="shared" si="16"/>
        <v>1091599.9220799999</v>
      </c>
      <c r="Y33" s="59">
        <f t="shared" si="16"/>
        <v>1071342.1129999999</v>
      </c>
      <c r="Z33" s="59">
        <f t="shared" si="16"/>
        <v>694234.71600000001</v>
      </c>
      <c r="AA33" s="59">
        <f t="shared" si="16"/>
        <v>871222.73300000001</v>
      </c>
      <c r="AB33" s="59">
        <f t="shared" si="17"/>
        <v>236818.91600000003</v>
      </c>
      <c r="AC33" s="59">
        <f t="shared" si="17"/>
        <v>240581.29300000003</v>
      </c>
      <c r="AD33" s="59">
        <f t="shared" si="17"/>
        <v>469183.36100000003</v>
      </c>
      <c r="AE33" s="59">
        <f t="shared" si="17"/>
        <v>517104.29300000001</v>
      </c>
      <c r="AF33" s="59">
        <f t="shared" si="17"/>
        <v>298489.86100000003</v>
      </c>
      <c r="AG33" s="59">
        <f t="shared" si="17"/>
        <v>627583.35600000003</v>
      </c>
      <c r="AH33" s="59">
        <f t="shared" si="17"/>
        <v>419959.90099999995</v>
      </c>
      <c r="AI33" s="59">
        <f t="shared" si="17"/>
        <v>634838.51600000006</v>
      </c>
      <c r="AJ33" s="59">
        <f t="shared" si="17"/>
        <v>671443.86100000003</v>
      </c>
      <c r="AK33" s="59">
        <f t="shared" si="17"/>
        <v>284442.57652</v>
      </c>
      <c r="AL33" s="59">
        <f t="shared" si="17"/>
        <v>307401.330992</v>
      </c>
      <c r="AM33" s="59">
        <f t="shared" si="17"/>
        <v>265439.35674000002</v>
      </c>
      <c r="AN33" s="59">
        <f t="shared" si="17"/>
        <v>263114.39133200003</v>
      </c>
      <c r="AO33" s="59">
        <f t="shared" si="17"/>
        <v>266999.51300000004</v>
      </c>
      <c r="AP33" s="160">
        <f t="shared" si="5"/>
        <v>11384244.107076</v>
      </c>
      <c r="AQ33" s="160">
        <f t="shared" si="6"/>
        <v>5503400.5265840013</v>
      </c>
      <c r="AR33" s="160">
        <f t="shared" si="7"/>
        <v>16887644.63366</v>
      </c>
      <c r="AS33" s="959">
        <f>AR33-SUM(Adjustments!K154:AH154)</f>
        <v>0</v>
      </c>
      <c r="AT33" s="219"/>
      <c r="AU33" s="27">
        <f t="shared" si="8"/>
        <v>236818.91600000003</v>
      </c>
      <c r="AV33" s="27">
        <f t="shared" si="14"/>
        <v>240581.29300000003</v>
      </c>
      <c r="AW33" s="27">
        <f t="shared" si="14"/>
        <v>469183.36100000003</v>
      </c>
      <c r="AX33" s="27">
        <f t="shared" si="14"/>
        <v>517104.29300000001</v>
      </c>
      <c r="AY33" s="27">
        <f t="shared" si="14"/>
        <v>298489.86100000003</v>
      </c>
      <c r="AZ33" s="27">
        <f t="shared" si="14"/>
        <v>627583.35600000003</v>
      </c>
      <c r="BA33" s="27">
        <f t="shared" si="14"/>
        <v>419959.90099999995</v>
      </c>
      <c r="BB33" s="27">
        <f t="shared" si="14"/>
        <v>634838.51600000006</v>
      </c>
      <c r="BC33" s="27">
        <f t="shared" si="14"/>
        <v>671443.86100000003</v>
      </c>
      <c r="BD33" s="27">
        <f t="shared" si="14"/>
        <v>284442.57652</v>
      </c>
      <c r="BE33" s="27">
        <f t="shared" si="14"/>
        <v>307401.330992</v>
      </c>
      <c r="BF33" s="27">
        <f t="shared" si="14"/>
        <v>265439.35674000002</v>
      </c>
      <c r="BG33" s="27">
        <f t="shared" si="14"/>
        <v>263114.39133200003</v>
      </c>
      <c r="BH33" s="27">
        <f t="shared" si="14"/>
        <v>266999.51300000004</v>
      </c>
      <c r="BI33" s="73">
        <f t="shared" si="11"/>
        <v>5503400.5265840013</v>
      </c>
      <c r="BJ33" s="219"/>
      <c r="BK33" s="958">
        <f t="shared" si="9"/>
        <v>236818.91600000003</v>
      </c>
      <c r="BL33" s="59">
        <f t="shared" si="15"/>
        <v>240581.29300000003</v>
      </c>
      <c r="BM33" s="59">
        <f t="shared" si="15"/>
        <v>469183.36100000003</v>
      </c>
      <c r="BN33" s="59">
        <f t="shared" si="15"/>
        <v>517104.29300000001</v>
      </c>
      <c r="BO33" s="59">
        <f t="shared" si="15"/>
        <v>298489.86100000003</v>
      </c>
      <c r="BP33" s="59">
        <f t="shared" si="15"/>
        <v>627583.35600000003</v>
      </c>
      <c r="BQ33" s="59">
        <f t="shared" si="15"/>
        <v>419959.90099999995</v>
      </c>
      <c r="BR33" s="59">
        <f t="shared" si="15"/>
        <v>634838.51600000006</v>
      </c>
      <c r="BS33" s="59">
        <f t="shared" si="15"/>
        <v>671443.86100000003</v>
      </c>
      <c r="BT33" s="59">
        <f t="shared" si="15"/>
        <v>284442.57652</v>
      </c>
      <c r="BU33" s="59">
        <f t="shared" si="15"/>
        <v>307401.330992</v>
      </c>
      <c r="BV33" s="59">
        <f t="shared" si="15"/>
        <v>265439.35674000002</v>
      </c>
      <c r="BW33" s="59">
        <f t="shared" si="15"/>
        <v>263114.39133200003</v>
      </c>
      <c r="BX33" s="59">
        <f t="shared" si="15"/>
        <v>266999.51300000004</v>
      </c>
      <c r="BY33" s="1000">
        <f t="shared" si="10"/>
        <v>5503400.5265840013</v>
      </c>
    </row>
    <row r="34" spans="1:77">
      <c r="A34" s="5"/>
      <c r="B34" s="5" t="s">
        <v>3535</v>
      </c>
      <c r="C34" s="57" t="s">
        <v>36</v>
      </c>
      <c r="D34" s="2" t="s">
        <v>31</v>
      </c>
      <c r="E34" s="2"/>
      <c r="F34" s="2"/>
      <c r="G34" s="2" t="s">
        <v>106</v>
      </c>
      <c r="H34" s="2" t="s">
        <v>136</v>
      </c>
      <c r="I34" s="2" t="s">
        <v>78</v>
      </c>
      <c r="J34" s="94"/>
      <c r="K34" s="979"/>
      <c r="L34" s="26"/>
      <c r="M34" s="979"/>
      <c r="N34" s="26"/>
      <c r="O34" s="26"/>
      <c r="P34" s="26"/>
      <c r="Q34" s="379"/>
      <c r="R34" s="958">
        <f t="shared" si="16"/>
        <v>0</v>
      </c>
      <c r="S34" s="59">
        <f t="shared" si="16"/>
        <v>6284424.4400000023</v>
      </c>
      <c r="T34" s="59">
        <f t="shared" si="16"/>
        <v>582839.56999999995</v>
      </c>
      <c r="U34" s="59">
        <f t="shared" si="16"/>
        <v>1327776.18</v>
      </c>
      <c r="V34" s="59">
        <f t="shared" si="16"/>
        <v>2742463.4523560004</v>
      </c>
      <c r="W34" s="59">
        <f t="shared" si="16"/>
        <v>5657536.3405999998</v>
      </c>
      <c r="X34" s="59">
        <f t="shared" si="16"/>
        <v>4990763.6628799997</v>
      </c>
      <c r="Y34" s="59">
        <f t="shared" si="16"/>
        <v>748154.43700000003</v>
      </c>
      <c r="Z34" s="59">
        <f t="shared" si="16"/>
        <v>2200856.7379999999</v>
      </c>
      <c r="AA34" s="59">
        <f t="shared" si="16"/>
        <v>1534384.6170000001</v>
      </c>
      <c r="AB34" s="59">
        <f t="shared" si="17"/>
        <v>1370292.6380000003</v>
      </c>
      <c r="AC34" s="59">
        <f t="shared" si="17"/>
        <v>789260.33699999994</v>
      </c>
      <c r="AD34" s="59">
        <f t="shared" si="17"/>
        <v>2877773.2629999993</v>
      </c>
      <c r="AE34" s="59">
        <f t="shared" si="17"/>
        <v>1019509.197</v>
      </c>
      <c r="AF34" s="59">
        <f t="shared" si="17"/>
        <v>672729.44500000007</v>
      </c>
      <c r="AG34" s="59">
        <f t="shared" si="17"/>
        <v>654154.30800000008</v>
      </c>
      <c r="AH34" s="59">
        <f t="shared" si="17"/>
        <v>1242511.825</v>
      </c>
      <c r="AI34" s="59">
        <f t="shared" si="17"/>
        <v>695795.99800000014</v>
      </c>
      <c r="AJ34" s="59">
        <f t="shared" si="17"/>
        <v>1984399.8650000002</v>
      </c>
      <c r="AK34" s="59">
        <f t="shared" si="17"/>
        <v>974149.07114200003</v>
      </c>
      <c r="AL34" s="59">
        <f t="shared" si="17"/>
        <v>558719.01005599997</v>
      </c>
      <c r="AM34" s="59">
        <f t="shared" si="17"/>
        <v>506768.15614199999</v>
      </c>
      <c r="AN34" s="59">
        <f t="shared" si="17"/>
        <v>497665.51877600001</v>
      </c>
      <c r="AO34" s="59">
        <f t="shared" si="17"/>
        <v>538193.51154200011</v>
      </c>
      <c r="AP34" s="160">
        <f t="shared" si="5"/>
        <v>26069199.437835999</v>
      </c>
      <c r="AQ34" s="160">
        <f t="shared" si="6"/>
        <v>14381922.143657999</v>
      </c>
      <c r="AR34" s="160">
        <f t="shared" si="7"/>
        <v>40451121.581494004</v>
      </c>
      <c r="AS34" s="959">
        <f>AR34-SUM(Adjustments!K155:AH155)</f>
        <v>0</v>
      </c>
      <c r="AT34" s="219"/>
      <c r="AU34" s="27">
        <f t="shared" si="8"/>
        <v>1370292.6380000003</v>
      </c>
      <c r="AV34" s="27">
        <f t="shared" si="14"/>
        <v>789260.33699999994</v>
      </c>
      <c r="AW34" s="27">
        <f t="shared" si="14"/>
        <v>2877773.2629999993</v>
      </c>
      <c r="AX34" s="27">
        <f t="shared" si="14"/>
        <v>1019509.197</v>
      </c>
      <c r="AY34" s="27">
        <f t="shared" si="14"/>
        <v>672729.44500000007</v>
      </c>
      <c r="AZ34" s="27">
        <f t="shared" si="14"/>
        <v>654154.30800000008</v>
      </c>
      <c r="BA34" s="27">
        <f t="shared" si="14"/>
        <v>1242511.825</v>
      </c>
      <c r="BB34" s="27">
        <f t="shared" si="14"/>
        <v>695795.99800000014</v>
      </c>
      <c r="BC34" s="27">
        <f t="shared" si="14"/>
        <v>1984399.8650000002</v>
      </c>
      <c r="BD34" s="27">
        <f t="shared" si="14"/>
        <v>974149.07114200003</v>
      </c>
      <c r="BE34" s="27">
        <f t="shared" si="14"/>
        <v>558719.01005599997</v>
      </c>
      <c r="BF34" s="27">
        <f t="shared" si="14"/>
        <v>506768.15614199999</v>
      </c>
      <c r="BG34" s="27">
        <f t="shared" si="14"/>
        <v>497665.51877600001</v>
      </c>
      <c r="BH34" s="27">
        <f t="shared" si="14"/>
        <v>538193.51154200011</v>
      </c>
      <c r="BI34" s="73">
        <f t="shared" si="11"/>
        <v>14381922.143657999</v>
      </c>
      <c r="BJ34" s="219"/>
      <c r="BK34" s="958">
        <f t="shared" si="9"/>
        <v>1370292.6380000003</v>
      </c>
      <c r="BL34" s="59">
        <f t="shared" si="15"/>
        <v>789260.33699999994</v>
      </c>
      <c r="BM34" s="59">
        <f t="shared" si="15"/>
        <v>2877773.2629999993</v>
      </c>
      <c r="BN34" s="59">
        <f t="shared" si="15"/>
        <v>1019509.197</v>
      </c>
      <c r="BO34" s="59">
        <f t="shared" si="15"/>
        <v>672729.44500000007</v>
      </c>
      <c r="BP34" s="59">
        <f t="shared" si="15"/>
        <v>654154.30800000008</v>
      </c>
      <c r="BQ34" s="59">
        <f t="shared" si="15"/>
        <v>1242511.825</v>
      </c>
      <c r="BR34" s="59">
        <f t="shared" si="15"/>
        <v>695795.99800000014</v>
      </c>
      <c r="BS34" s="59">
        <f t="shared" si="15"/>
        <v>1984399.8650000002</v>
      </c>
      <c r="BT34" s="59">
        <f t="shared" si="15"/>
        <v>974149.07114200003</v>
      </c>
      <c r="BU34" s="59">
        <f t="shared" si="15"/>
        <v>558719.01005599997</v>
      </c>
      <c r="BV34" s="59">
        <f t="shared" si="15"/>
        <v>506768.15614199999</v>
      </c>
      <c r="BW34" s="59">
        <f t="shared" si="15"/>
        <v>497665.51877600001</v>
      </c>
      <c r="BX34" s="59">
        <f t="shared" si="15"/>
        <v>538193.51154200011</v>
      </c>
      <c r="BY34" s="1000">
        <f t="shared" si="10"/>
        <v>14381922.143657999</v>
      </c>
    </row>
    <row r="35" spans="1:77">
      <c r="A35" s="5"/>
      <c r="B35" s="5" t="s">
        <v>3535</v>
      </c>
      <c r="C35" s="57" t="s">
        <v>36</v>
      </c>
      <c r="D35" s="2" t="s">
        <v>33</v>
      </c>
      <c r="E35" s="2"/>
      <c r="F35" s="2"/>
      <c r="G35" s="2" t="s">
        <v>106</v>
      </c>
      <c r="H35" s="2" t="s">
        <v>137</v>
      </c>
      <c r="I35" s="2" t="s">
        <v>79</v>
      </c>
      <c r="J35" s="94"/>
      <c r="K35" s="979"/>
      <c r="L35" s="26"/>
      <c r="M35" s="979"/>
      <c r="N35" s="26"/>
      <c r="O35" s="26"/>
      <c r="P35" s="26"/>
      <c r="Q35" s="379"/>
      <c r="R35" s="958">
        <f t="shared" ref="R35:AA44" si="18">SUMIF($H$67:$H$1313,$H35,R$67:R$1313)</f>
        <v>0</v>
      </c>
      <c r="S35" s="59">
        <f t="shared" si="18"/>
        <v>1543495.82</v>
      </c>
      <c r="T35" s="59">
        <f t="shared" si="18"/>
        <v>71644.100000000006</v>
      </c>
      <c r="U35" s="59">
        <f t="shared" si="18"/>
        <v>181850.48</v>
      </c>
      <c r="V35" s="59">
        <f t="shared" si="18"/>
        <v>216948.77924800001</v>
      </c>
      <c r="W35" s="59">
        <f t="shared" si="18"/>
        <v>440465.86480000004</v>
      </c>
      <c r="X35" s="59">
        <f t="shared" si="18"/>
        <v>386785.57503999991</v>
      </c>
      <c r="Y35" s="59">
        <f t="shared" si="18"/>
        <v>143867.87</v>
      </c>
      <c r="Z35" s="59">
        <f t="shared" si="18"/>
        <v>556643.89599999995</v>
      </c>
      <c r="AA35" s="59">
        <f t="shared" si="18"/>
        <v>148540.82</v>
      </c>
      <c r="AB35" s="59">
        <f t="shared" ref="AB35:AO44" si="19">SUMIF($H$67:$H$1313,$H35,AB$67:AB$1313)</f>
        <v>1097622.906</v>
      </c>
      <c r="AC35" s="59">
        <f t="shared" si="19"/>
        <v>150984.60999999999</v>
      </c>
      <c r="AD35" s="59">
        <f t="shared" si="19"/>
        <v>152408.59399999998</v>
      </c>
      <c r="AE35" s="59">
        <f t="shared" si="19"/>
        <v>242861.14</v>
      </c>
      <c r="AF35" s="59">
        <f t="shared" si="19"/>
        <v>375825.45400000003</v>
      </c>
      <c r="AG35" s="59">
        <f t="shared" si="19"/>
        <v>232714.71600000001</v>
      </c>
      <c r="AH35" s="59">
        <f t="shared" si="19"/>
        <v>157612.90399999998</v>
      </c>
      <c r="AI35" s="59">
        <f t="shared" si="19"/>
        <v>331503.576</v>
      </c>
      <c r="AJ35" s="59">
        <f t="shared" si="19"/>
        <v>169223.85399999999</v>
      </c>
      <c r="AK35" s="59">
        <f t="shared" si="19"/>
        <v>148566.67975200003</v>
      </c>
      <c r="AL35" s="59">
        <f t="shared" si="19"/>
        <v>155865.58094400002</v>
      </c>
      <c r="AM35" s="59">
        <f t="shared" si="19"/>
        <v>147156.26111200001</v>
      </c>
      <c r="AN35" s="59">
        <f t="shared" si="19"/>
        <v>145204.04658400003</v>
      </c>
      <c r="AO35" s="59">
        <f t="shared" si="19"/>
        <v>148856.28039200002</v>
      </c>
      <c r="AP35" s="160">
        <f t="shared" si="5"/>
        <v>3690243.2050880003</v>
      </c>
      <c r="AQ35" s="160">
        <f t="shared" si="6"/>
        <v>3656406.6027839994</v>
      </c>
      <c r="AR35" s="160">
        <f t="shared" si="7"/>
        <v>7346649.8078720002</v>
      </c>
      <c r="AS35" s="959">
        <f>AR35-SUM(Adjustments!K156:AH156)</f>
        <v>0</v>
      </c>
      <c r="AT35" s="219"/>
      <c r="AU35" s="27">
        <f t="shared" si="8"/>
        <v>1097622.906</v>
      </c>
      <c r="AV35" s="27">
        <f t="shared" si="14"/>
        <v>150984.60999999999</v>
      </c>
      <c r="AW35" s="27">
        <f t="shared" si="14"/>
        <v>152408.59399999998</v>
      </c>
      <c r="AX35" s="27">
        <f t="shared" si="14"/>
        <v>242861.14</v>
      </c>
      <c r="AY35" s="27">
        <f t="shared" si="14"/>
        <v>375825.45400000003</v>
      </c>
      <c r="AZ35" s="27">
        <f t="shared" si="14"/>
        <v>232714.71600000001</v>
      </c>
      <c r="BA35" s="27">
        <f t="shared" si="14"/>
        <v>157612.90399999998</v>
      </c>
      <c r="BB35" s="27">
        <f t="shared" si="14"/>
        <v>331503.576</v>
      </c>
      <c r="BC35" s="27">
        <f t="shared" si="14"/>
        <v>169223.85399999999</v>
      </c>
      <c r="BD35" s="27">
        <f t="shared" si="14"/>
        <v>148566.67975200003</v>
      </c>
      <c r="BE35" s="27">
        <f t="shared" si="14"/>
        <v>155865.58094400002</v>
      </c>
      <c r="BF35" s="27">
        <f t="shared" si="14"/>
        <v>147156.26111200001</v>
      </c>
      <c r="BG35" s="27">
        <f t="shared" si="14"/>
        <v>145204.04658400003</v>
      </c>
      <c r="BH35" s="27">
        <f t="shared" si="14"/>
        <v>148856.28039200002</v>
      </c>
      <c r="BI35" s="73">
        <f t="shared" si="11"/>
        <v>3656406.6027839994</v>
      </c>
      <c r="BJ35" s="219"/>
      <c r="BK35" s="958">
        <f t="shared" si="9"/>
        <v>1097622.906</v>
      </c>
      <c r="BL35" s="59">
        <f t="shared" si="15"/>
        <v>150984.60999999999</v>
      </c>
      <c r="BM35" s="59">
        <f t="shared" si="15"/>
        <v>152408.59399999998</v>
      </c>
      <c r="BN35" s="59">
        <f t="shared" si="15"/>
        <v>242861.14</v>
      </c>
      <c r="BO35" s="59">
        <f t="shared" si="15"/>
        <v>375825.45400000003</v>
      </c>
      <c r="BP35" s="59">
        <f t="shared" si="15"/>
        <v>232714.71600000001</v>
      </c>
      <c r="BQ35" s="59">
        <f t="shared" si="15"/>
        <v>157612.90399999998</v>
      </c>
      <c r="BR35" s="59">
        <f t="shared" si="15"/>
        <v>331503.576</v>
      </c>
      <c r="BS35" s="59">
        <f t="shared" si="15"/>
        <v>169223.85399999999</v>
      </c>
      <c r="BT35" s="59">
        <f t="shared" si="15"/>
        <v>148566.67975200003</v>
      </c>
      <c r="BU35" s="59">
        <f t="shared" si="15"/>
        <v>155865.58094400002</v>
      </c>
      <c r="BV35" s="59">
        <f t="shared" si="15"/>
        <v>147156.26111200001</v>
      </c>
      <c r="BW35" s="59">
        <f t="shared" si="15"/>
        <v>145204.04658400003</v>
      </c>
      <c r="BX35" s="59">
        <f t="shared" si="15"/>
        <v>148856.28039200002</v>
      </c>
      <c r="BY35" s="1000">
        <f t="shared" si="10"/>
        <v>3656406.6027839994</v>
      </c>
    </row>
    <row r="36" spans="1:77">
      <c r="A36" s="5"/>
      <c r="B36" s="5" t="s">
        <v>3535</v>
      </c>
      <c r="C36" s="57" t="s">
        <v>36</v>
      </c>
      <c r="D36" s="2" t="s">
        <v>35</v>
      </c>
      <c r="E36" s="2"/>
      <c r="F36" s="2"/>
      <c r="G36" s="2" t="s">
        <v>106</v>
      </c>
      <c r="H36" s="2" t="s">
        <v>138</v>
      </c>
      <c r="I36" s="2" t="s">
        <v>80</v>
      </c>
      <c r="J36" s="94"/>
      <c r="K36" s="979"/>
      <c r="L36" s="26"/>
      <c r="M36" s="979"/>
      <c r="N36" s="26"/>
      <c r="O36" s="26"/>
      <c r="P36" s="26"/>
      <c r="Q36" s="379"/>
      <c r="R36" s="958">
        <f t="shared" si="18"/>
        <v>0</v>
      </c>
      <c r="S36" s="59">
        <f t="shared" si="18"/>
        <v>0</v>
      </c>
      <c r="T36" s="59">
        <f t="shared" si="18"/>
        <v>0</v>
      </c>
      <c r="U36" s="59">
        <f t="shared" si="18"/>
        <v>0</v>
      </c>
      <c r="V36" s="59">
        <f t="shared" si="18"/>
        <v>0</v>
      </c>
      <c r="W36" s="59">
        <f t="shared" si="18"/>
        <v>0</v>
      </c>
      <c r="X36" s="59">
        <f t="shared" si="18"/>
        <v>0</v>
      </c>
      <c r="Y36" s="59">
        <f t="shared" si="18"/>
        <v>0</v>
      </c>
      <c r="Z36" s="59">
        <f t="shared" si="18"/>
        <v>0</v>
      </c>
      <c r="AA36" s="59">
        <f t="shared" si="18"/>
        <v>0</v>
      </c>
      <c r="AB36" s="59">
        <f t="shared" si="19"/>
        <v>0</v>
      </c>
      <c r="AC36" s="59">
        <f t="shared" si="19"/>
        <v>0</v>
      </c>
      <c r="AD36" s="59">
        <f t="shared" si="19"/>
        <v>0</v>
      </c>
      <c r="AE36" s="59">
        <f t="shared" si="19"/>
        <v>0</v>
      </c>
      <c r="AF36" s="59">
        <f t="shared" si="19"/>
        <v>0</v>
      </c>
      <c r="AG36" s="59">
        <f t="shared" si="19"/>
        <v>0</v>
      </c>
      <c r="AH36" s="59">
        <f t="shared" si="19"/>
        <v>0</v>
      </c>
      <c r="AI36" s="59">
        <f t="shared" si="19"/>
        <v>0</v>
      </c>
      <c r="AJ36" s="59">
        <f t="shared" si="19"/>
        <v>0</v>
      </c>
      <c r="AK36" s="59">
        <f t="shared" si="19"/>
        <v>0</v>
      </c>
      <c r="AL36" s="59">
        <f t="shared" si="19"/>
        <v>0</v>
      </c>
      <c r="AM36" s="59">
        <f t="shared" si="19"/>
        <v>0</v>
      </c>
      <c r="AN36" s="59">
        <f t="shared" si="19"/>
        <v>0</v>
      </c>
      <c r="AO36" s="59">
        <f t="shared" si="19"/>
        <v>0</v>
      </c>
      <c r="AP36" s="160">
        <f t="shared" si="5"/>
        <v>0</v>
      </c>
      <c r="AQ36" s="160">
        <f t="shared" si="6"/>
        <v>0</v>
      </c>
      <c r="AR36" s="160">
        <f t="shared" si="7"/>
        <v>0</v>
      </c>
      <c r="AS36" s="959">
        <f>AR36-SUM(Adjustments!K157:AH157)</f>
        <v>0</v>
      </c>
      <c r="AT36" s="219"/>
      <c r="AU36" s="27">
        <f t="shared" si="8"/>
        <v>0</v>
      </c>
      <c r="AV36" s="27">
        <f t="shared" ref="AV36:BH51" si="20">SUMIF($H$67:$H$1313,$H36,AV$67:AV$1313)</f>
        <v>0</v>
      </c>
      <c r="AW36" s="27">
        <f t="shared" si="20"/>
        <v>0</v>
      </c>
      <c r="AX36" s="27">
        <f t="shared" si="20"/>
        <v>0</v>
      </c>
      <c r="AY36" s="27">
        <f t="shared" si="20"/>
        <v>0</v>
      </c>
      <c r="AZ36" s="27">
        <f t="shared" si="20"/>
        <v>0</v>
      </c>
      <c r="BA36" s="27">
        <f t="shared" si="20"/>
        <v>0</v>
      </c>
      <c r="BB36" s="27">
        <f t="shared" si="20"/>
        <v>0</v>
      </c>
      <c r="BC36" s="27">
        <f t="shared" si="20"/>
        <v>0</v>
      </c>
      <c r="BD36" s="27">
        <f t="shared" si="20"/>
        <v>0</v>
      </c>
      <c r="BE36" s="27">
        <f t="shared" si="20"/>
        <v>0</v>
      </c>
      <c r="BF36" s="27">
        <f t="shared" si="20"/>
        <v>0</v>
      </c>
      <c r="BG36" s="27">
        <f t="shared" si="20"/>
        <v>0</v>
      </c>
      <c r="BH36" s="27">
        <f t="shared" si="20"/>
        <v>0</v>
      </c>
      <c r="BI36" s="73">
        <f t="shared" si="11"/>
        <v>0</v>
      </c>
      <c r="BJ36" s="219"/>
      <c r="BK36" s="958">
        <f t="shared" si="9"/>
        <v>0</v>
      </c>
      <c r="BL36" s="59">
        <f t="shared" ref="BL36:BX51" si="21">SUMIF($H$67:$H$1313,$H36,BL$67:BL$1313)</f>
        <v>0</v>
      </c>
      <c r="BM36" s="59">
        <f t="shared" si="21"/>
        <v>0</v>
      </c>
      <c r="BN36" s="59">
        <f t="shared" si="21"/>
        <v>0</v>
      </c>
      <c r="BO36" s="59">
        <f t="shared" si="21"/>
        <v>0</v>
      </c>
      <c r="BP36" s="59">
        <f t="shared" si="21"/>
        <v>0</v>
      </c>
      <c r="BQ36" s="59">
        <f t="shared" si="21"/>
        <v>0</v>
      </c>
      <c r="BR36" s="59">
        <f t="shared" si="21"/>
        <v>0</v>
      </c>
      <c r="BS36" s="59">
        <f t="shared" si="21"/>
        <v>0</v>
      </c>
      <c r="BT36" s="59">
        <f t="shared" si="21"/>
        <v>0</v>
      </c>
      <c r="BU36" s="59">
        <f t="shared" si="21"/>
        <v>0</v>
      </c>
      <c r="BV36" s="59">
        <f t="shared" si="21"/>
        <v>0</v>
      </c>
      <c r="BW36" s="59">
        <f t="shared" si="21"/>
        <v>0</v>
      </c>
      <c r="BX36" s="59">
        <f t="shared" si="21"/>
        <v>0</v>
      </c>
      <c r="BY36" s="1000">
        <f t="shared" si="10"/>
        <v>0</v>
      </c>
    </row>
    <row r="37" spans="1:77">
      <c r="A37" s="5"/>
      <c r="B37" s="5" t="s">
        <v>3535</v>
      </c>
      <c r="C37" s="57" t="s">
        <v>36</v>
      </c>
      <c r="D37" s="2" t="s">
        <v>1</v>
      </c>
      <c r="E37" s="2"/>
      <c r="F37" s="2"/>
      <c r="G37" s="2" t="s">
        <v>106</v>
      </c>
      <c r="H37" s="2" t="s">
        <v>139</v>
      </c>
      <c r="I37" s="2" t="s">
        <v>81</v>
      </c>
      <c r="J37" s="94"/>
      <c r="K37" s="979"/>
      <c r="L37" s="26"/>
      <c r="M37" s="979"/>
      <c r="N37" s="26"/>
      <c r="O37" s="26"/>
      <c r="P37" s="26"/>
      <c r="Q37" s="379"/>
      <c r="R37" s="958">
        <f t="shared" si="18"/>
        <v>0</v>
      </c>
      <c r="S37" s="59">
        <f t="shared" si="18"/>
        <v>0</v>
      </c>
      <c r="T37" s="59">
        <f t="shared" si="18"/>
        <v>0</v>
      </c>
      <c r="U37" s="59">
        <f t="shared" si="18"/>
        <v>0</v>
      </c>
      <c r="V37" s="59">
        <f t="shared" si="18"/>
        <v>0</v>
      </c>
      <c r="W37" s="59">
        <f t="shared" si="18"/>
        <v>0</v>
      </c>
      <c r="X37" s="59">
        <f t="shared" si="18"/>
        <v>0</v>
      </c>
      <c r="Y37" s="59">
        <f t="shared" si="18"/>
        <v>0</v>
      </c>
      <c r="Z37" s="59">
        <f t="shared" si="18"/>
        <v>0</v>
      </c>
      <c r="AA37" s="59">
        <f t="shared" si="18"/>
        <v>0</v>
      </c>
      <c r="AB37" s="59">
        <f t="shared" si="19"/>
        <v>0</v>
      </c>
      <c r="AC37" s="59">
        <f t="shared" si="19"/>
        <v>0</v>
      </c>
      <c r="AD37" s="59">
        <f t="shared" si="19"/>
        <v>0</v>
      </c>
      <c r="AE37" s="59">
        <f t="shared" si="19"/>
        <v>0</v>
      </c>
      <c r="AF37" s="59">
        <f t="shared" si="19"/>
        <v>0</v>
      </c>
      <c r="AG37" s="59">
        <f t="shared" si="19"/>
        <v>0</v>
      </c>
      <c r="AH37" s="59">
        <f t="shared" si="19"/>
        <v>0</v>
      </c>
      <c r="AI37" s="59">
        <f t="shared" si="19"/>
        <v>0</v>
      </c>
      <c r="AJ37" s="59">
        <f t="shared" si="19"/>
        <v>0</v>
      </c>
      <c r="AK37" s="59">
        <f t="shared" si="19"/>
        <v>0</v>
      </c>
      <c r="AL37" s="59">
        <f t="shared" si="19"/>
        <v>0</v>
      </c>
      <c r="AM37" s="59">
        <f t="shared" si="19"/>
        <v>0</v>
      </c>
      <c r="AN37" s="59">
        <f t="shared" si="19"/>
        <v>0</v>
      </c>
      <c r="AO37" s="59">
        <f t="shared" si="19"/>
        <v>0</v>
      </c>
      <c r="AP37" s="160">
        <f t="shared" si="5"/>
        <v>0</v>
      </c>
      <c r="AQ37" s="160">
        <f t="shared" si="6"/>
        <v>0</v>
      </c>
      <c r="AR37" s="160">
        <f t="shared" si="7"/>
        <v>0</v>
      </c>
      <c r="AS37" s="959">
        <f>AR37-SUM(Adjustments!K158:AH158)</f>
        <v>0</v>
      </c>
      <c r="AT37" s="219"/>
      <c r="AU37" s="27">
        <f t="shared" si="8"/>
        <v>0</v>
      </c>
      <c r="AV37" s="27">
        <f t="shared" si="20"/>
        <v>0</v>
      </c>
      <c r="AW37" s="27">
        <f t="shared" si="20"/>
        <v>0</v>
      </c>
      <c r="AX37" s="27">
        <f t="shared" si="20"/>
        <v>0</v>
      </c>
      <c r="AY37" s="27">
        <f t="shared" si="20"/>
        <v>0</v>
      </c>
      <c r="AZ37" s="27">
        <f t="shared" si="20"/>
        <v>0</v>
      </c>
      <c r="BA37" s="27">
        <f t="shared" si="20"/>
        <v>0</v>
      </c>
      <c r="BB37" s="27">
        <f t="shared" si="20"/>
        <v>0</v>
      </c>
      <c r="BC37" s="27">
        <f t="shared" si="20"/>
        <v>0</v>
      </c>
      <c r="BD37" s="27">
        <f t="shared" si="20"/>
        <v>0</v>
      </c>
      <c r="BE37" s="27">
        <f t="shared" si="20"/>
        <v>0</v>
      </c>
      <c r="BF37" s="27">
        <f t="shared" si="20"/>
        <v>0</v>
      </c>
      <c r="BG37" s="27">
        <f t="shared" si="20"/>
        <v>0</v>
      </c>
      <c r="BH37" s="27">
        <f t="shared" si="20"/>
        <v>0</v>
      </c>
      <c r="BI37" s="73">
        <f t="shared" si="11"/>
        <v>0</v>
      </c>
      <c r="BJ37" s="219"/>
      <c r="BK37" s="958">
        <f t="shared" si="9"/>
        <v>0</v>
      </c>
      <c r="BL37" s="59">
        <f t="shared" si="21"/>
        <v>0</v>
      </c>
      <c r="BM37" s="59">
        <f t="shared" si="21"/>
        <v>0</v>
      </c>
      <c r="BN37" s="59">
        <f t="shared" si="21"/>
        <v>0</v>
      </c>
      <c r="BO37" s="59">
        <f t="shared" si="21"/>
        <v>0</v>
      </c>
      <c r="BP37" s="59">
        <f t="shared" si="21"/>
        <v>0</v>
      </c>
      <c r="BQ37" s="59">
        <f t="shared" si="21"/>
        <v>0</v>
      </c>
      <c r="BR37" s="59">
        <f t="shared" si="21"/>
        <v>0</v>
      </c>
      <c r="BS37" s="59">
        <f t="shared" si="21"/>
        <v>0</v>
      </c>
      <c r="BT37" s="59">
        <f t="shared" si="21"/>
        <v>0</v>
      </c>
      <c r="BU37" s="59">
        <f t="shared" si="21"/>
        <v>0</v>
      </c>
      <c r="BV37" s="59">
        <f t="shared" si="21"/>
        <v>0</v>
      </c>
      <c r="BW37" s="59">
        <f t="shared" si="21"/>
        <v>0</v>
      </c>
      <c r="BX37" s="59">
        <f t="shared" si="21"/>
        <v>0</v>
      </c>
      <c r="BY37" s="1000">
        <f t="shared" si="10"/>
        <v>0</v>
      </c>
    </row>
    <row r="38" spans="1:77">
      <c r="A38" s="5"/>
      <c r="B38" s="5" t="s">
        <v>3535</v>
      </c>
      <c r="C38" s="57" t="s">
        <v>36</v>
      </c>
      <c r="D38" s="2" t="s">
        <v>5</v>
      </c>
      <c r="E38" s="2"/>
      <c r="F38" s="2"/>
      <c r="G38" s="2" t="s">
        <v>106</v>
      </c>
      <c r="H38" s="2" t="s">
        <v>140</v>
      </c>
      <c r="I38" s="2" t="s">
        <v>82</v>
      </c>
      <c r="J38" s="94"/>
      <c r="K38" s="979"/>
      <c r="L38" s="26"/>
      <c r="M38" s="979"/>
      <c r="N38" s="26"/>
      <c r="O38" s="26"/>
      <c r="P38" s="26"/>
      <c r="Q38" s="379"/>
      <c r="R38" s="958">
        <f t="shared" si="18"/>
        <v>0</v>
      </c>
      <c r="S38" s="59">
        <f t="shared" si="18"/>
        <v>0</v>
      </c>
      <c r="T38" s="59">
        <f t="shared" si="18"/>
        <v>0</v>
      </c>
      <c r="U38" s="59">
        <f t="shared" si="18"/>
        <v>0</v>
      </c>
      <c r="V38" s="59">
        <f t="shared" si="18"/>
        <v>0</v>
      </c>
      <c r="W38" s="59">
        <f t="shared" si="18"/>
        <v>0</v>
      </c>
      <c r="X38" s="59">
        <f t="shared" si="18"/>
        <v>0</v>
      </c>
      <c r="Y38" s="59">
        <f t="shared" si="18"/>
        <v>0</v>
      </c>
      <c r="Z38" s="59">
        <f t="shared" si="18"/>
        <v>0</v>
      </c>
      <c r="AA38" s="59">
        <f t="shared" si="18"/>
        <v>0</v>
      </c>
      <c r="AB38" s="59">
        <f t="shared" si="19"/>
        <v>0</v>
      </c>
      <c r="AC38" s="59">
        <f t="shared" si="19"/>
        <v>0</v>
      </c>
      <c r="AD38" s="59">
        <f t="shared" si="19"/>
        <v>0</v>
      </c>
      <c r="AE38" s="59">
        <f t="shared" si="19"/>
        <v>0</v>
      </c>
      <c r="AF38" s="59">
        <f t="shared" si="19"/>
        <v>0</v>
      </c>
      <c r="AG38" s="59">
        <f t="shared" si="19"/>
        <v>0</v>
      </c>
      <c r="AH38" s="59">
        <f t="shared" si="19"/>
        <v>0</v>
      </c>
      <c r="AI38" s="59">
        <f t="shared" si="19"/>
        <v>0</v>
      </c>
      <c r="AJ38" s="59">
        <f t="shared" si="19"/>
        <v>0</v>
      </c>
      <c r="AK38" s="59">
        <f t="shared" si="19"/>
        <v>0</v>
      </c>
      <c r="AL38" s="59">
        <f t="shared" si="19"/>
        <v>0</v>
      </c>
      <c r="AM38" s="59">
        <f t="shared" si="19"/>
        <v>0</v>
      </c>
      <c r="AN38" s="59">
        <f t="shared" si="19"/>
        <v>0</v>
      </c>
      <c r="AO38" s="59">
        <f t="shared" si="19"/>
        <v>0</v>
      </c>
      <c r="AP38" s="160">
        <f t="shared" si="5"/>
        <v>0</v>
      </c>
      <c r="AQ38" s="160">
        <f t="shared" si="6"/>
        <v>0</v>
      </c>
      <c r="AR38" s="160">
        <f t="shared" si="7"/>
        <v>0</v>
      </c>
      <c r="AS38" s="959">
        <f>AR38-SUM(Adjustments!K159:AH159)</f>
        <v>0</v>
      </c>
      <c r="AT38" s="219"/>
      <c r="AU38" s="27">
        <f t="shared" si="8"/>
        <v>0</v>
      </c>
      <c r="AV38" s="27">
        <f t="shared" si="20"/>
        <v>0</v>
      </c>
      <c r="AW38" s="27">
        <f t="shared" si="20"/>
        <v>0</v>
      </c>
      <c r="AX38" s="27">
        <f t="shared" si="20"/>
        <v>0</v>
      </c>
      <c r="AY38" s="27">
        <f t="shared" si="20"/>
        <v>0</v>
      </c>
      <c r="AZ38" s="27">
        <f t="shared" si="20"/>
        <v>0</v>
      </c>
      <c r="BA38" s="27">
        <f t="shared" si="20"/>
        <v>0</v>
      </c>
      <c r="BB38" s="27">
        <f t="shared" si="20"/>
        <v>0</v>
      </c>
      <c r="BC38" s="27">
        <f t="shared" si="20"/>
        <v>0</v>
      </c>
      <c r="BD38" s="27">
        <f t="shared" si="20"/>
        <v>0</v>
      </c>
      <c r="BE38" s="27">
        <f t="shared" si="20"/>
        <v>0</v>
      </c>
      <c r="BF38" s="27">
        <f t="shared" si="20"/>
        <v>0</v>
      </c>
      <c r="BG38" s="27">
        <f t="shared" si="20"/>
        <v>0</v>
      </c>
      <c r="BH38" s="27">
        <f t="shared" si="20"/>
        <v>0</v>
      </c>
      <c r="BI38" s="73">
        <f t="shared" si="11"/>
        <v>0</v>
      </c>
      <c r="BJ38" s="219"/>
      <c r="BK38" s="958">
        <f t="shared" si="9"/>
        <v>0</v>
      </c>
      <c r="BL38" s="59">
        <f t="shared" si="21"/>
        <v>0</v>
      </c>
      <c r="BM38" s="59">
        <f t="shared" si="21"/>
        <v>0</v>
      </c>
      <c r="BN38" s="59">
        <f t="shared" si="21"/>
        <v>0</v>
      </c>
      <c r="BO38" s="59">
        <f t="shared" si="21"/>
        <v>0</v>
      </c>
      <c r="BP38" s="59">
        <f t="shared" si="21"/>
        <v>0</v>
      </c>
      <c r="BQ38" s="59">
        <f t="shared" si="21"/>
        <v>0</v>
      </c>
      <c r="BR38" s="59">
        <f t="shared" si="21"/>
        <v>0</v>
      </c>
      <c r="BS38" s="59">
        <f t="shared" si="21"/>
        <v>0</v>
      </c>
      <c r="BT38" s="59">
        <f t="shared" si="21"/>
        <v>0</v>
      </c>
      <c r="BU38" s="59">
        <f t="shared" si="21"/>
        <v>0</v>
      </c>
      <c r="BV38" s="59">
        <f t="shared" si="21"/>
        <v>0</v>
      </c>
      <c r="BW38" s="59">
        <f t="shared" si="21"/>
        <v>0</v>
      </c>
      <c r="BX38" s="59">
        <f t="shared" si="21"/>
        <v>0</v>
      </c>
      <c r="BY38" s="1000">
        <f t="shared" si="10"/>
        <v>0</v>
      </c>
    </row>
    <row r="39" spans="1:77">
      <c r="A39" s="5"/>
      <c r="B39" s="5" t="s">
        <v>3535</v>
      </c>
      <c r="C39" s="57" t="s">
        <v>36</v>
      </c>
      <c r="D39" s="2" t="s">
        <v>7</v>
      </c>
      <c r="E39" s="2"/>
      <c r="F39" s="2"/>
      <c r="G39" s="2" t="s">
        <v>106</v>
      </c>
      <c r="H39" s="2" t="s">
        <v>141</v>
      </c>
      <c r="I39" s="2" t="s">
        <v>83</v>
      </c>
      <c r="J39" s="94"/>
      <c r="K39" s="979"/>
      <c r="L39" s="26"/>
      <c r="M39" s="979"/>
      <c r="N39" s="26"/>
      <c r="O39" s="26"/>
      <c r="P39" s="26"/>
      <c r="Q39" s="379"/>
      <c r="R39" s="958">
        <f t="shared" si="18"/>
        <v>0</v>
      </c>
      <c r="S39" s="59">
        <f t="shared" si="18"/>
        <v>2760.72</v>
      </c>
      <c r="T39" s="59">
        <f t="shared" si="18"/>
        <v>1862547.37</v>
      </c>
      <c r="U39" s="59">
        <f t="shared" si="18"/>
        <v>1657769.83</v>
      </c>
      <c r="V39" s="59">
        <f t="shared" si="18"/>
        <v>600296</v>
      </c>
      <c r="W39" s="59">
        <f t="shared" si="18"/>
        <v>3567680.6799999997</v>
      </c>
      <c r="X39" s="59">
        <f t="shared" si="18"/>
        <v>6447014.4740000004</v>
      </c>
      <c r="Y39" s="59">
        <f t="shared" si="18"/>
        <v>9000</v>
      </c>
      <c r="Z39" s="59">
        <f t="shared" si="18"/>
        <v>525900</v>
      </c>
      <c r="AA39" s="59">
        <f t="shared" si="18"/>
        <v>1615212.6300000004</v>
      </c>
      <c r="AB39" s="59">
        <f t="shared" si="19"/>
        <v>2250</v>
      </c>
      <c r="AC39" s="59">
        <f t="shared" si="19"/>
        <v>177935.76</v>
      </c>
      <c r="AD39" s="59">
        <f t="shared" si="19"/>
        <v>631915.13</v>
      </c>
      <c r="AE39" s="59">
        <f t="shared" si="19"/>
        <v>226560</v>
      </c>
      <c r="AF39" s="59">
        <f t="shared" si="19"/>
        <v>959550</v>
      </c>
      <c r="AG39" s="59">
        <f t="shared" si="19"/>
        <v>1145209.1000000001</v>
      </c>
      <c r="AH39" s="59">
        <f t="shared" si="19"/>
        <v>1623004</v>
      </c>
      <c r="AI39" s="59">
        <f t="shared" si="19"/>
        <v>12000</v>
      </c>
      <c r="AJ39" s="59">
        <f t="shared" si="19"/>
        <v>3670632.45</v>
      </c>
      <c r="AK39" s="59">
        <f t="shared" si="19"/>
        <v>6108</v>
      </c>
      <c r="AL39" s="59">
        <f t="shared" si="19"/>
        <v>5090</v>
      </c>
      <c r="AM39" s="59">
        <f t="shared" si="19"/>
        <v>2036</v>
      </c>
      <c r="AN39" s="59">
        <f t="shared" si="19"/>
        <v>1527</v>
      </c>
      <c r="AO39" s="59">
        <f t="shared" si="19"/>
        <v>1527</v>
      </c>
      <c r="AP39" s="160">
        <f t="shared" si="5"/>
        <v>16288181.704000002</v>
      </c>
      <c r="AQ39" s="160">
        <f t="shared" si="6"/>
        <v>8465344.4400000013</v>
      </c>
      <c r="AR39" s="160">
        <f t="shared" si="7"/>
        <v>24753526.144000001</v>
      </c>
      <c r="AS39" s="959">
        <f>AR39-SUM(Adjustments!K160:AH160)</f>
        <v>0</v>
      </c>
      <c r="AT39" s="219"/>
      <c r="AU39" s="27">
        <f t="shared" si="8"/>
        <v>2250</v>
      </c>
      <c r="AV39" s="27">
        <f t="shared" si="20"/>
        <v>177935.76</v>
      </c>
      <c r="AW39" s="27">
        <f t="shared" si="20"/>
        <v>631915.13</v>
      </c>
      <c r="AX39" s="27">
        <f t="shared" si="20"/>
        <v>226560</v>
      </c>
      <c r="AY39" s="27">
        <f t="shared" si="20"/>
        <v>959550</v>
      </c>
      <c r="AZ39" s="27">
        <f t="shared" si="20"/>
        <v>1145209.1000000001</v>
      </c>
      <c r="BA39" s="27">
        <f t="shared" si="20"/>
        <v>1623004</v>
      </c>
      <c r="BB39" s="27">
        <f t="shared" si="20"/>
        <v>12000</v>
      </c>
      <c r="BC39" s="27">
        <f t="shared" si="20"/>
        <v>3670632.45</v>
      </c>
      <c r="BD39" s="27">
        <f t="shared" si="20"/>
        <v>6108</v>
      </c>
      <c r="BE39" s="27">
        <f t="shared" si="20"/>
        <v>5090</v>
      </c>
      <c r="BF39" s="27">
        <f t="shared" si="20"/>
        <v>2036</v>
      </c>
      <c r="BG39" s="27">
        <f t="shared" si="20"/>
        <v>1527</v>
      </c>
      <c r="BH39" s="27">
        <f t="shared" si="20"/>
        <v>1527</v>
      </c>
      <c r="BI39" s="73">
        <f t="shared" si="11"/>
        <v>8465344.4400000013</v>
      </c>
      <c r="BJ39" s="219"/>
      <c r="BK39" s="958">
        <f t="shared" si="9"/>
        <v>2250</v>
      </c>
      <c r="BL39" s="59">
        <f t="shared" si="21"/>
        <v>177935.76</v>
      </c>
      <c r="BM39" s="59">
        <f t="shared" si="21"/>
        <v>631915.13</v>
      </c>
      <c r="BN39" s="59">
        <f t="shared" si="21"/>
        <v>226560</v>
      </c>
      <c r="BO39" s="59">
        <f t="shared" si="21"/>
        <v>959550</v>
      </c>
      <c r="BP39" s="59">
        <f t="shared" si="21"/>
        <v>1145209.1000000001</v>
      </c>
      <c r="BQ39" s="59">
        <f t="shared" si="21"/>
        <v>1623004</v>
      </c>
      <c r="BR39" s="59">
        <f t="shared" si="21"/>
        <v>12000</v>
      </c>
      <c r="BS39" s="59">
        <f t="shared" si="21"/>
        <v>3670632.45</v>
      </c>
      <c r="BT39" s="59">
        <f t="shared" si="21"/>
        <v>6108</v>
      </c>
      <c r="BU39" s="59">
        <f t="shared" si="21"/>
        <v>5090</v>
      </c>
      <c r="BV39" s="59">
        <f t="shared" si="21"/>
        <v>2036</v>
      </c>
      <c r="BW39" s="59">
        <f t="shared" si="21"/>
        <v>1527</v>
      </c>
      <c r="BX39" s="59">
        <f t="shared" si="21"/>
        <v>1527</v>
      </c>
      <c r="BY39" s="1000">
        <f t="shared" si="10"/>
        <v>8465344.4400000013</v>
      </c>
    </row>
    <row r="40" spans="1:77">
      <c r="A40" s="5"/>
      <c r="B40" s="5" t="s">
        <v>3535</v>
      </c>
      <c r="C40" s="57" t="s">
        <v>36</v>
      </c>
      <c r="D40" s="2" t="s">
        <v>38</v>
      </c>
      <c r="E40" s="2"/>
      <c r="F40" s="2"/>
      <c r="G40" s="2" t="s">
        <v>106</v>
      </c>
      <c r="H40" s="2" t="s">
        <v>142</v>
      </c>
      <c r="I40" s="2" t="s">
        <v>84</v>
      </c>
      <c r="J40" s="94"/>
      <c r="K40" s="979"/>
      <c r="L40" s="26"/>
      <c r="M40" s="979"/>
      <c r="N40" s="26"/>
      <c r="O40" s="26"/>
      <c r="P40" s="26"/>
      <c r="Q40" s="379"/>
      <c r="R40" s="958">
        <f t="shared" si="18"/>
        <v>0</v>
      </c>
      <c r="S40" s="59">
        <f t="shared" si="18"/>
        <v>1067000</v>
      </c>
      <c r="T40" s="59">
        <f t="shared" si="18"/>
        <v>479000</v>
      </c>
      <c r="U40" s="59">
        <f t="shared" si="18"/>
        <v>1083000</v>
      </c>
      <c r="V40" s="59">
        <f t="shared" si="18"/>
        <v>1848239.1934056601</v>
      </c>
      <c r="W40" s="59">
        <f t="shared" si="18"/>
        <v>2185960.5184513181</v>
      </c>
      <c r="X40" s="59">
        <f t="shared" si="18"/>
        <v>5600661.6147671621</v>
      </c>
      <c r="Y40" s="59">
        <f t="shared" si="18"/>
        <v>1530129.4672539078</v>
      </c>
      <c r="Z40" s="59">
        <f t="shared" si="18"/>
        <v>334217.37508091441</v>
      </c>
      <c r="AA40" s="59">
        <f t="shared" si="18"/>
        <v>280438.57998746168</v>
      </c>
      <c r="AB40" s="59">
        <f t="shared" si="19"/>
        <v>289879.62221361289</v>
      </c>
      <c r="AC40" s="59">
        <f t="shared" si="19"/>
        <v>247734.36890299115</v>
      </c>
      <c r="AD40" s="59">
        <f t="shared" si="19"/>
        <v>668839.72105190856</v>
      </c>
      <c r="AE40" s="59">
        <f t="shared" si="19"/>
        <v>1022994.7665300252</v>
      </c>
      <c r="AF40" s="59">
        <f t="shared" si="19"/>
        <v>676991.18107037758</v>
      </c>
      <c r="AG40" s="59">
        <f t="shared" si="19"/>
        <v>890289.32139617065</v>
      </c>
      <c r="AH40" s="59">
        <f t="shared" si="19"/>
        <v>1635593.1359218899</v>
      </c>
      <c r="AI40" s="59">
        <f t="shared" si="19"/>
        <v>1923891.7556727405</v>
      </c>
      <c r="AJ40" s="59">
        <f t="shared" si="19"/>
        <v>2309634.5959177325</v>
      </c>
      <c r="AK40" s="59">
        <f t="shared" si="19"/>
        <v>1615254.1822045813</v>
      </c>
      <c r="AL40" s="59">
        <f t="shared" si="19"/>
        <v>383931.79868707765</v>
      </c>
      <c r="AM40" s="59">
        <f t="shared" si="19"/>
        <v>320077.51805613679</v>
      </c>
      <c r="AN40" s="59">
        <f t="shared" si="19"/>
        <v>328171.17483676423</v>
      </c>
      <c r="AO40" s="59">
        <f t="shared" si="19"/>
        <v>1145714.9913776247</v>
      </c>
      <c r="AP40" s="160">
        <f t="shared" si="5"/>
        <v>14408646.748946425</v>
      </c>
      <c r="AQ40" s="160">
        <f t="shared" si="6"/>
        <v>13458998.133839637</v>
      </c>
      <c r="AR40" s="160">
        <f t="shared" si="7"/>
        <v>27867644.882786065</v>
      </c>
      <c r="AS40" s="959">
        <f>AR40-SUM(Adjustments!K161:AH161)</f>
        <v>0</v>
      </c>
      <c r="AT40" s="219"/>
      <c r="AU40" s="27">
        <f t="shared" si="8"/>
        <v>289879.62221361289</v>
      </c>
      <c r="AV40" s="27">
        <f t="shared" si="20"/>
        <v>247734.36890299115</v>
      </c>
      <c r="AW40" s="27">
        <f t="shared" si="20"/>
        <v>668839.72105190856</v>
      </c>
      <c r="AX40" s="27">
        <f t="shared" si="20"/>
        <v>1022994.7665300252</v>
      </c>
      <c r="AY40" s="27">
        <f t="shared" si="20"/>
        <v>676991.18107037758</v>
      </c>
      <c r="AZ40" s="27">
        <f t="shared" si="20"/>
        <v>890289.32139617065</v>
      </c>
      <c r="BA40" s="27">
        <f t="shared" si="20"/>
        <v>1635593.1359218899</v>
      </c>
      <c r="BB40" s="27">
        <f t="shared" si="20"/>
        <v>1923891.7556727405</v>
      </c>
      <c r="BC40" s="27">
        <f t="shared" si="20"/>
        <v>2309634.5959177325</v>
      </c>
      <c r="BD40" s="27">
        <f t="shared" si="20"/>
        <v>1615254.1822045813</v>
      </c>
      <c r="BE40" s="27">
        <f t="shared" si="20"/>
        <v>383931.79868707765</v>
      </c>
      <c r="BF40" s="27">
        <f t="shared" si="20"/>
        <v>320077.51805613679</v>
      </c>
      <c r="BG40" s="27">
        <f t="shared" si="20"/>
        <v>328171.17483676423</v>
      </c>
      <c r="BH40" s="27">
        <f t="shared" si="20"/>
        <v>1145714.9913776247</v>
      </c>
      <c r="BI40" s="73">
        <f t="shared" si="11"/>
        <v>13458998.133839637</v>
      </c>
      <c r="BJ40" s="219"/>
      <c r="BK40" s="958">
        <f t="shared" si="9"/>
        <v>289879.62221361289</v>
      </c>
      <c r="BL40" s="59">
        <f t="shared" si="21"/>
        <v>247734.36890299115</v>
      </c>
      <c r="BM40" s="59">
        <f t="shared" si="21"/>
        <v>668839.72105190856</v>
      </c>
      <c r="BN40" s="59">
        <f t="shared" si="21"/>
        <v>1022994.7665300252</v>
      </c>
      <c r="BO40" s="59">
        <f t="shared" si="21"/>
        <v>676991.18107037758</v>
      </c>
      <c r="BP40" s="59">
        <f t="shared" si="21"/>
        <v>890289.32139617065</v>
      </c>
      <c r="BQ40" s="59">
        <f t="shared" si="21"/>
        <v>1635593.1359218899</v>
      </c>
      <c r="BR40" s="59">
        <f t="shared" si="21"/>
        <v>1923891.7556727405</v>
      </c>
      <c r="BS40" s="59">
        <f t="shared" si="21"/>
        <v>2309634.5959177325</v>
      </c>
      <c r="BT40" s="59">
        <f t="shared" si="21"/>
        <v>1615254.1822045813</v>
      </c>
      <c r="BU40" s="59">
        <f t="shared" si="21"/>
        <v>383931.79868707765</v>
      </c>
      <c r="BV40" s="59">
        <f t="shared" si="21"/>
        <v>320077.51805613679</v>
      </c>
      <c r="BW40" s="59">
        <f t="shared" si="21"/>
        <v>328171.17483676423</v>
      </c>
      <c r="BX40" s="59">
        <f t="shared" si="21"/>
        <v>280414.99137762457</v>
      </c>
      <c r="BY40" s="1000">
        <f t="shared" si="10"/>
        <v>12593698.133839635</v>
      </c>
    </row>
    <row r="41" spans="1:77">
      <c r="A41" s="5"/>
      <c r="B41" s="5" t="s">
        <v>3535</v>
      </c>
      <c r="C41" s="57" t="s">
        <v>36</v>
      </c>
      <c r="D41" s="2" t="s">
        <v>12</v>
      </c>
      <c r="E41" s="2"/>
      <c r="F41" s="2"/>
      <c r="G41" s="2" t="s">
        <v>106</v>
      </c>
      <c r="H41" s="2" t="s">
        <v>143</v>
      </c>
      <c r="I41" s="2" t="s">
        <v>85</v>
      </c>
      <c r="J41" s="94"/>
      <c r="K41" s="979"/>
      <c r="L41" s="26"/>
      <c r="M41" s="979"/>
      <c r="N41" s="26"/>
      <c r="O41" s="26"/>
      <c r="P41" s="26"/>
      <c r="Q41" s="379"/>
      <c r="R41" s="958">
        <f t="shared" si="18"/>
        <v>0</v>
      </c>
      <c r="S41" s="59">
        <f t="shared" si="18"/>
        <v>0</v>
      </c>
      <c r="T41" s="59">
        <f t="shared" si="18"/>
        <v>0</v>
      </c>
      <c r="U41" s="59">
        <f t="shared" si="18"/>
        <v>0</v>
      </c>
      <c r="V41" s="59">
        <f t="shared" si="18"/>
        <v>0</v>
      </c>
      <c r="W41" s="59">
        <f t="shared" si="18"/>
        <v>0</v>
      </c>
      <c r="X41" s="59">
        <f t="shared" si="18"/>
        <v>0</v>
      </c>
      <c r="Y41" s="59">
        <f t="shared" si="18"/>
        <v>0</v>
      </c>
      <c r="Z41" s="59">
        <f t="shared" si="18"/>
        <v>0</v>
      </c>
      <c r="AA41" s="59">
        <f t="shared" si="18"/>
        <v>0</v>
      </c>
      <c r="AB41" s="59">
        <f t="shared" si="19"/>
        <v>0</v>
      </c>
      <c r="AC41" s="59">
        <f t="shared" si="19"/>
        <v>0</v>
      </c>
      <c r="AD41" s="59">
        <f t="shared" si="19"/>
        <v>0</v>
      </c>
      <c r="AE41" s="59">
        <f t="shared" si="19"/>
        <v>0</v>
      </c>
      <c r="AF41" s="59">
        <f t="shared" si="19"/>
        <v>0</v>
      </c>
      <c r="AG41" s="59">
        <f t="shared" si="19"/>
        <v>0</v>
      </c>
      <c r="AH41" s="59">
        <f t="shared" si="19"/>
        <v>0</v>
      </c>
      <c r="AI41" s="59">
        <f t="shared" si="19"/>
        <v>0</v>
      </c>
      <c r="AJ41" s="59">
        <f t="shared" si="19"/>
        <v>0</v>
      </c>
      <c r="AK41" s="59">
        <f t="shared" si="19"/>
        <v>0</v>
      </c>
      <c r="AL41" s="59">
        <f t="shared" si="19"/>
        <v>0</v>
      </c>
      <c r="AM41" s="59">
        <f t="shared" si="19"/>
        <v>0</v>
      </c>
      <c r="AN41" s="59">
        <f t="shared" si="19"/>
        <v>0</v>
      </c>
      <c r="AO41" s="59">
        <f t="shared" si="19"/>
        <v>0</v>
      </c>
      <c r="AP41" s="160">
        <f t="shared" si="5"/>
        <v>0</v>
      </c>
      <c r="AQ41" s="160">
        <f t="shared" si="6"/>
        <v>0</v>
      </c>
      <c r="AR41" s="160">
        <f t="shared" si="7"/>
        <v>0</v>
      </c>
      <c r="AS41" s="959">
        <f>AR41-SUM(Adjustments!K162:AH162)</f>
        <v>0</v>
      </c>
      <c r="AT41" s="219"/>
      <c r="AU41" s="27">
        <f t="shared" si="8"/>
        <v>0</v>
      </c>
      <c r="AV41" s="27">
        <f t="shared" si="20"/>
        <v>0</v>
      </c>
      <c r="AW41" s="27">
        <f t="shared" si="20"/>
        <v>0</v>
      </c>
      <c r="AX41" s="27">
        <f t="shared" si="20"/>
        <v>0</v>
      </c>
      <c r="AY41" s="27">
        <f t="shared" si="20"/>
        <v>0</v>
      </c>
      <c r="AZ41" s="27">
        <f t="shared" si="20"/>
        <v>0</v>
      </c>
      <c r="BA41" s="27">
        <f t="shared" si="20"/>
        <v>0</v>
      </c>
      <c r="BB41" s="27">
        <f t="shared" si="20"/>
        <v>0</v>
      </c>
      <c r="BC41" s="27">
        <f t="shared" si="20"/>
        <v>0</v>
      </c>
      <c r="BD41" s="27">
        <f t="shared" si="20"/>
        <v>0</v>
      </c>
      <c r="BE41" s="27">
        <f t="shared" si="20"/>
        <v>0</v>
      </c>
      <c r="BF41" s="27">
        <f t="shared" si="20"/>
        <v>0</v>
      </c>
      <c r="BG41" s="27">
        <f t="shared" si="20"/>
        <v>0</v>
      </c>
      <c r="BH41" s="27">
        <f t="shared" si="20"/>
        <v>0</v>
      </c>
      <c r="BI41" s="73">
        <f t="shared" si="11"/>
        <v>0</v>
      </c>
      <c r="BJ41" s="219"/>
      <c r="BK41" s="958">
        <f t="shared" si="9"/>
        <v>0</v>
      </c>
      <c r="BL41" s="59">
        <f t="shared" si="21"/>
        <v>0</v>
      </c>
      <c r="BM41" s="59">
        <f t="shared" si="21"/>
        <v>0</v>
      </c>
      <c r="BN41" s="59">
        <f t="shared" si="21"/>
        <v>0</v>
      </c>
      <c r="BO41" s="59">
        <f t="shared" si="21"/>
        <v>0</v>
      </c>
      <c r="BP41" s="59">
        <f t="shared" si="21"/>
        <v>0</v>
      </c>
      <c r="BQ41" s="59">
        <f t="shared" si="21"/>
        <v>0</v>
      </c>
      <c r="BR41" s="59">
        <f t="shared" si="21"/>
        <v>0</v>
      </c>
      <c r="BS41" s="59">
        <f t="shared" si="21"/>
        <v>0</v>
      </c>
      <c r="BT41" s="59">
        <f t="shared" si="21"/>
        <v>0</v>
      </c>
      <c r="BU41" s="59">
        <f t="shared" si="21"/>
        <v>0</v>
      </c>
      <c r="BV41" s="59">
        <f t="shared" si="21"/>
        <v>0</v>
      </c>
      <c r="BW41" s="59">
        <f t="shared" si="21"/>
        <v>0</v>
      </c>
      <c r="BX41" s="59">
        <f t="shared" si="21"/>
        <v>0</v>
      </c>
      <c r="BY41" s="1000">
        <f t="shared" si="10"/>
        <v>0</v>
      </c>
    </row>
    <row r="42" spans="1:77">
      <c r="A42" s="5"/>
      <c r="B42" s="5" t="s">
        <v>3535</v>
      </c>
      <c r="C42" s="57" t="s">
        <v>36</v>
      </c>
      <c r="D42" s="2" t="s">
        <v>19</v>
      </c>
      <c r="E42" s="2"/>
      <c r="F42" s="2"/>
      <c r="G42" s="2" t="s">
        <v>106</v>
      </c>
      <c r="H42" s="2" t="s">
        <v>144</v>
      </c>
      <c r="I42" s="2" t="s">
        <v>86</v>
      </c>
      <c r="J42" s="94"/>
      <c r="K42" s="979"/>
      <c r="L42" s="26"/>
      <c r="M42" s="979"/>
      <c r="N42" s="26"/>
      <c r="O42" s="26"/>
      <c r="P42" s="26"/>
      <c r="Q42" s="379"/>
      <c r="R42" s="958">
        <f t="shared" si="18"/>
        <v>0</v>
      </c>
      <c r="S42" s="59">
        <f t="shared" si="18"/>
        <v>0</v>
      </c>
      <c r="T42" s="59">
        <f t="shared" si="18"/>
        <v>0</v>
      </c>
      <c r="U42" s="59">
        <f t="shared" si="18"/>
        <v>0</v>
      </c>
      <c r="V42" s="59">
        <f t="shared" si="18"/>
        <v>0</v>
      </c>
      <c r="W42" s="59">
        <f t="shared" si="18"/>
        <v>0</v>
      </c>
      <c r="X42" s="59">
        <f t="shared" si="18"/>
        <v>0</v>
      </c>
      <c r="Y42" s="59">
        <f t="shared" si="18"/>
        <v>0</v>
      </c>
      <c r="Z42" s="59">
        <f t="shared" si="18"/>
        <v>0</v>
      </c>
      <c r="AA42" s="59">
        <f t="shared" si="18"/>
        <v>0</v>
      </c>
      <c r="AB42" s="59">
        <f t="shared" si="19"/>
        <v>0</v>
      </c>
      <c r="AC42" s="59">
        <f t="shared" si="19"/>
        <v>0</v>
      </c>
      <c r="AD42" s="59">
        <f t="shared" si="19"/>
        <v>0</v>
      </c>
      <c r="AE42" s="59">
        <f t="shared" si="19"/>
        <v>0</v>
      </c>
      <c r="AF42" s="59">
        <f t="shared" si="19"/>
        <v>0</v>
      </c>
      <c r="AG42" s="59">
        <f t="shared" si="19"/>
        <v>0</v>
      </c>
      <c r="AH42" s="59">
        <f t="shared" si="19"/>
        <v>0</v>
      </c>
      <c r="AI42" s="59">
        <f t="shared" si="19"/>
        <v>0</v>
      </c>
      <c r="AJ42" s="59">
        <f t="shared" si="19"/>
        <v>0</v>
      </c>
      <c r="AK42" s="59">
        <f t="shared" si="19"/>
        <v>0</v>
      </c>
      <c r="AL42" s="59">
        <f t="shared" si="19"/>
        <v>0</v>
      </c>
      <c r="AM42" s="59">
        <f t="shared" si="19"/>
        <v>0</v>
      </c>
      <c r="AN42" s="59">
        <f t="shared" si="19"/>
        <v>0</v>
      </c>
      <c r="AO42" s="59">
        <f t="shared" si="19"/>
        <v>0</v>
      </c>
      <c r="AP42" s="160">
        <f t="shared" si="5"/>
        <v>0</v>
      </c>
      <c r="AQ42" s="160">
        <f t="shared" si="6"/>
        <v>0</v>
      </c>
      <c r="AR42" s="160">
        <f t="shared" si="7"/>
        <v>0</v>
      </c>
      <c r="AS42" s="959">
        <f>AR42-SUM(Adjustments!K163:AH163)</f>
        <v>0</v>
      </c>
      <c r="AT42" s="219"/>
      <c r="AU42" s="27">
        <f t="shared" si="8"/>
        <v>0</v>
      </c>
      <c r="AV42" s="27">
        <f t="shared" si="20"/>
        <v>0</v>
      </c>
      <c r="AW42" s="27">
        <f t="shared" si="20"/>
        <v>0</v>
      </c>
      <c r="AX42" s="27">
        <f t="shared" si="20"/>
        <v>0</v>
      </c>
      <c r="AY42" s="27">
        <f t="shared" si="20"/>
        <v>0</v>
      </c>
      <c r="AZ42" s="27">
        <f t="shared" si="20"/>
        <v>0</v>
      </c>
      <c r="BA42" s="27">
        <f t="shared" si="20"/>
        <v>0</v>
      </c>
      <c r="BB42" s="27">
        <f t="shared" si="20"/>
        <v>0</v>
      </c>
      <c r="BC42" s="27">
        <f t="shared" si="20"/>
        <v>0</v>
      </c>
      <c r="BD42" s="27">
        <f t="shared" si="20"/>
        <v>0</v>
      </c>
      <c r="BE42" s="27">
        <f t="shared" si="20"/>
        <v>0</v>
      </c>
      <c r="BF42" s="27">
        <f t="shared" si="20"/>
        <v>0</v>
      </c>
      <c r="BG42" s="27">
        <f t="shared" si="20"/>
        <v>0</v>
      </c>
      <c r="BH42" s="27">
        <f t="shared" si="20"/>
        <v>0</v>
      </c>
      <c r="BI42" s="73">
        <f t="shared" si="11"/>
        <v>0</v>
      </c>
      <c r="BJ42" s="219"/>
      <c r="BK42" s="958">
        <f t="shared" si="9"/>
        <v>0</v>
      </c>
      <c r="BL42" s="59">
        <f t="shared" si="21"/>
        <v>0</v>
      </c>
      <c r="BM42" s="59">
        <f t="shared" si="21"/>
        <v>0</v>
      </c>
      <c r="BN42" s="59">
        <f t="shared" si="21"/>
        <v>0</v>
      </c>
      <c r="BO42" s="59">
        <f t="shared" si="21"/>
        <v>0</v>
      </c>
      <c r="BP42" s="59">
        <f t="shared" si="21"/>
        <v>0</v>
      </c>
      <c r="BQ42" s="59">
        <f t="shared" si="21"/>
        <v>0</v>
      </c>
      <c r="BR42" s="59">
        <f t="shared" si="21"/>
        <v>0</v>
      </c>
      <c r="BS42" s="59">
        <f t="shared" si="21"/>
        <v>0</v>
      </c>
      <c r="BT42" s="59">
        <f t="shared" si="21"/>
        <v>0</v>
      </c>
      <c r="BU42" s="59">
        <f t="shared" si="21"/>
        <v>0</v>
      </c>
      <c r="BV42" s="59">
        <f t="shared" si="21"/>
        <v>0</v>
      </c>
      <c r="BW42" s="59">
        <f t="shared" si="21"/>
        <v>0</v>
      </c>
      <c r="BX42" s="59">
        <f t="shared" si="21"/>
        <v>0</v>
      </c>
      <c r="BY42" s="1000">
        <f t="shared" si="10"/>
        <v>0</v>
      </c>
    </row>
    <row r="43" spans="1:77">
      <c r="A43" s="5"/>
      <c r="B43" s="5" t="s">
        <v>3535</v>
      </c>
      <c r="C43" s="57" t="s">
        <v>36</v>
      </c>
      <c r="D43" s="2" t="s">
        <v>40</v>
      </c>
      <c r="E43" s="2"/>
      <c r="F43" s="2"/>
      <c r="G43" s="2" t="s">
        <v>106</v>
      </c>
      <c r="H43" s="2" t="s">
        <v>145</v>
      </c>
      <c r="I43" s="2" t="s">
        <v>87</v>
      </c>
      <c r="J43" s="94"/>
      <c r="K43" s="979"/>
      <c r="L43" s="26"/>
      <c r="M43" s="979"/>
      <c r="N43" s="26"/>
      <c r="O43" s="26"/>
      <c r="P43" s="26"/>
      <c r="Q43" s="379"/>
      <c r="R43" s="958">
        <f t="shared" si="18"/>
        <v>0</v>
      </c>
      <c r="S43" s="59">
        <f t="shared" si="18"/>
        <v>0</v>
      </c>
      <c r="T43" s="59">
        <f t="shared" si="18"/>
        <v>0</v>
      </c>
      <c r="U43" s="59">
        <f t="shared" si="18"/>
        <v>0</v>
      </c>
      <c r="V43" s="59">
        <f t="shared" si="18"/>
        <v>0</v>
      </c>
      <c r="W43" s="59">
        <f t="shared" si="18"/>
        <v>0</v>
      </c>
      <c r="X43" s="59">
        <f t="shared" si="18"/>
        <v>0</v>
      </c>
      <c r="Y43" s="59">
        <f t="shared" si="18"/>
        <v>0</v>
      </c>
      <c r="Z43" s="59">
        <f t="shared" si="18"/>
        <v>0</v>
      </c>
      <c r="AA43" s="59">
        <f t="shared" si="18"/>
        <v>0</v>
      </c>
      <c r="AB43" s="59">
        <f t="shared" si="19"/>
        <v>0</v>
      </c>
      <c r="AC43" s="59">
        <f t="shared" si="19"/>
        <v>0</v>
      </c>
      <c r="AD43" s="59">
        <f t="shared" si="19"/>
        <v>0</v>
      </c>
      <c r="AE43" s="59">
        <f t="shared" si="19"/>
        <v>0</v>
      </c>
      <c r="AF43" s="59">
        <f t="shared" si="19"/>
        <v>0</v>
      </c>
      <c r="AG43" s="59">
        <f t="shared" si="19"/>
        <v>0</v>
      </c>
      <c r="AH43" s="59">
        <f t="shared" si="19"/>
        <v>0</v>
      </c>
      <c r="AI43" s="59">
        <f t="shared" si="19"/>
        <v>0</v>
      </c>
      <c r="AJ43" s="59">
        <f t="shared" si="19"/>
        <v>0</v>
      </c>
      <c r="AK43" s="59">
        <f t="shared" si="19"/>
        <v>0</v>
      </c>
      <c r="AL43" s="59">
        <f t="shared" si="19"/>
        <v>0</v>
      </c>
      <c r="AM43" s="59">
        <f t="shared" si="19"/>
        <v>0</v>
      </c>
      <c r="AN43" s="59">
        <f t="shared" si="19"/>
        <v>0</v>
      </c>
      <c r="AO43" s="59">
        <f t="shared" si="19"/>
        <v>0</v>
      </c>
      <c r="AP43" s="160">
        <f t="shared" si="5"/>
        <v>0</v>
      </c>
      <c r="AQ43" s="160">
        <f t="shared" si="6"/>
        <v>0</v>
      </c>
      <c r="AR43" s="160">
        <f t="shared" si="7"/>
        <v>0</v>
      </c>
      <c r="AS43" s="959">
        <f>AR43-SUM(Adjustments!K164:AH164)</f>
        <v>0</v>
      </c>
      <c r="AT43" s="219"/>
      <c r="AU43" s="27">
        <f t="shared" si="8"/>
        <v>0</v>
      </c>
      <c r="AV43" s="27">
        <f t="shared" si="20"/>
        <v>0</v>
      </c>
      <c r="AW43" s="27">
        <f t="shared" si="20"/>
        <v>0</v>
      </c>
      <c r="AX43" s="27">
        <f t="shared" si="20"/>
        <v>0</v>
      </c>
      <c r="AY43" s="27">
        <f t="shared" si="20"/>
        <v>0</v>
      </c>
      <c r="AZ43" s="27">
        <f t="shared" si="20"/>
        <v>0</v>
      </c>
      <c r="BA43" s="27">
        <f t="shared" si="20"/>
        <v>0</v>
      </c>
      <c r="BB43" s="27">
        <f t="shared" si="20"/>
        <v>0</v>
      </c>
      <c r="BC43" s="27">
        <f t="shared" si="20"/>
        <v>0</v>
      </c>
      <c r="BD43" s="27">
        <f t="shared" si="20"/>
        <v>0</v>
      </c>
      <c r="BE43" s="27">
        <f t="shared" si="20"/>
        <v>0</v>
      </c>
      <c r="BF43" s="27">
        <f t="shared" si="20"/>
        <v>0</v>
      </c>
      <c r="BG43" s="27">
        <f t="shared" si="20"/>
        <v>0</v>
      </c>
      <c r="BH43" s="27">
        <f t="shared" si="20"/>
        <v>0</v>
      </c>
      <c r="BI43" s="73">
        <f t="shared" si="11"/>
        <v>0</v>
      </c>
      <c r="BJ43" s="219"/>
      <c r="BK43" s="958">
        <f t="shared" si="9"/>
        <v>0</v>
      </c>
      <c r="BL43" s="59">
        <f t="shared" si="21"/>
        <v>0</v>
      </c>
      <c r="BM43" s="59">
        <f t="shared" si="21"/>
        <v>0</v>
      </c>
      <c r="BN43" s="59">
        <f t="shared" si="21"/>
        <v>0</v>
      </c>
      <c r="BO43" s="59">
        <f t="shared" si="21"/>
        <v>0</v>
      </c>
      <c r="BP43" s="59">
        <f t="shared" si="21"/>
        <v>0</v>
      </c>
      <c r="BQ43" s="59">
        <f t="shared" si="21"/>
        <v>0</v>
      </c>
      <c r="BR43" s="59">
        <f t="shared" si="21"/>
        <v>0</v>
      </c>
      <c r="BS43" s="59">
        <f t="shared" si="21"/>
        <v>0</v>
      </c>
      <c r="BT43" s="59">
        <f t="shared" si="21"/>
        <v>0</v>
      </c>
      <c r="BU43" s="59">
        <f t="shared" si="21"/>
        <v>0</v>
      </c>
      <c r="BV43" s="59">
        <f t="shared" si="21"/>
        <v>0</v>
      </c>
      <c r="BW43" s="59">
        <f t="shared" si="21"/>
        <v>0</v>
      </c>
      <c r="BX43" s="59">
        <f t="shared" si="21"/>
        <v>0</v>
      </c>
      <c r="BY43" s="1000">
        <f t="shared" si="10"/>
        <v>0</v>
      </c>
    </row>
    <row r="44" spans="1:77">
      <c r="A44" s="5"/>
      <c r="B44" s="5" t="s">
        <v>3535</v>
      </c>
      <c r="C44" s="57" t="s">
        <v>36</v>
      </c>
      <c r="D44" s="2" t="s">
        <v>42</v>
      </c>
      <c r="E44" s="2"/>
      <c r="F44" s="2"/>
      <c r="G44" s="2" t="s">
        <v>106</v>
      </c>
      <c r="H44" s="2" t="s">
        <v>146</v>
      </c>
      <c r="I44" s="2" t="s">
        <v>88</v>
      </c>
      <c r="J44" s="94"/>
      <c r="K44" s="979"/>
      <c r="L44" s="26"/>
      <c r="M44" s="979"/>
      <c r="N44" s="26"/>
      <c r="O44" s="26"/>
      <c r="P44" s="26"/>
      <c r="Q44" s="379"/>
      <c r="R44" s="958">
        <f t="shared" si="18"/>
        <v>0</v>
      </c>
      <c r="S44" s="59">
        <f t="shared" si="18"/>
        <v>0</v>
      </c>
      <c r="T44" s="59">
        <f t="shared" si="18"/>
        <v>0</v>
      </c>
      <c r="U44" s="59">
        <f t="shared" si="18"/>
        <v>0</v>
      </c>
      <c r="V44" s="59">
        <f t="shared" si="18"/>
        <v>0</v>
      </c>
      <c r="W44" s="59">
        <f t="shared" si="18"/>
        <v>0</v>
      </c>
      <c r="X44" s="59">
        <f t="shared" si="18"/>
        <v>0</v>
      </c>
      <c r="Y44" s="59">
        <f t="shared" si="18"/>
        <v>0</v>
      </c>
      <c r="Z44" s="59">
        <f t="shared" si="18"/>
        <v>0</v>
      </c>
      <c r="AA44" s="59">
        <f t="shared" si="18"/>
        <v>0</v>
      </c>
      <c r="AB44" s="59">
        <f t="shared" si="19"/>
        <v>0</v>
      </c>
      <c r="AC44" s="59">
        <f t="shared" si="19"/>
        <v>0</v>
      </c>
      <c r="AD44" s="59">
        <f t="shared" si="19"/>
        <v>0</v>
      </c>
      <c r="AE44" s="59">
        <f t="shared" si="19"/>
        <v>0</v>
      </c>
      <c r="AF44" s="59">
        <f t="shared" si="19"/>
        <v>0</v>
      </c>
      <c r="AG44" s="59">
        <f t="shared" si="19"/>
        <v>0</v>
      </c>
      <c r="AH44" s="59">
        <f t="shared" si="19"/>
        <v>0</v>
      </c>
      <c r="AI44" s="59">
        <f t="shared" si="19"/>
        <v>0</v>
      </c>
      <c r="AJ44" s="59">
        <f t="shared" si="19"/>
        <v>0</v>
      </c>
      <c r="AK44" s="59">
        <f t="shared" si="19"/>
        <v>0</v>
      </c>
      <c r="AL44" s="59">
        <f t="shared" si="19"/>
        <v>0</v>
      </c>
      <c r="AM44" s="59">
        <f t="shared" si="19"/>
        <v>0</v>
      </c>
      <c r="AN44" s="59">
        <f t="shared" si="19"/>
        <v>0</v>
      </c>
      <c r="AO44" s="59">
        <f t="shared" si="19"/>
        <v>0</v>
      </c>
      <c r="AP44" s="160">
        <f t="shared" si="5"/>
        <v>0</v>
      </c>
      <c r="AQ44" s="160">
        <f t="shared" si="6"/>
        <v>0</v>
      </c>
      <c r="AR44" s="160">
        <f t="shared" si="7"/>
        <v>0</v>
      </c>
      <c r="AS44" s="959">
        <f>AR44-SUM(Adjustments!K165:AH165)</f>
        <v>0</v>
      </c>
      <c r="AT44" s="219"/>
      <c r="AU44" s="27">
        <f t="shared" si="8"/>
        <v>0</v>
      </c>
      <c r="AV44" s="27">
        <f t="shared" si="20"/>
        <v>0</v>
      </c>
      <c r="AW44" s="27">
        <f t="shared" si="20"/>
        <v>0</v>
      </c>
      <c r="AX44" s="27">
        <f t="shared" si="20"/>
        <v>0</v>
      </c>
      <c r="AY44" s="27">
        <f t="shared" si="20"/>
        <v>0</v>
      </c>
      <c r="AZ44" s="27">
        <f t="shared" si="20"/>
        <v>0</v>
      </c>
      <c r="BA44" s="27">
        <f t="shared" si="20"/>
        <v>0</v>
      </c>
      <c r="BB44" s="27">
        <f t="shared" si="20"/>
        <v>0</v>
      </c>
      <c r="BC44" s="27">
        <f t="shared" si="20"/>
        <v>0</v>
      </c>
      <c r="BD44" s="27">
        <f t="shared" si="20"/>
        <v>0</v>
      </c>
      <c r="BE44" s="27">
        <f t="shared" si="20"/>
        <v>0</v>
      </c>
      <c r="BF44" s="27">
        <f t="shared" si="20"/>
        <v>0</v>
      </c>
      <c r="BG44" s="27">
        <f t="shared" si="20"/>
        <v>0</v>
      </c>
      <c r="BH44" s="27">
        <f t="shared" si="20"/>
        <v>0</v>
      </c>
      <c r="BI44" s="73">
        <f t="shared" si="11"/>
        <v>0</v>
      </c>
      <c r="BJ44" s="219"/>
      <c r="BK44" s="958">
        <f t="shared" si="9"/>
        <v>0</v>
      </c>
      <c r="BL44" s="59">
        <f t="shared" si="21"/>
        <v>0</v>
      </c>
      <c r="BM44" s="59">
        <f t="shared" si="21"/>
        <v>0</v>
      </c>
      <c r="BN44" s="59">
        <f t="shared" si="21"/>
        <v>0</v>
      </c>
      <c r="BO44" s="59">
        <f t="shared" si="21"/>
        <v>0</v>
      </c>
      <c r="BP44" s="59">
        <f t="shared" si="21"/>
        <v>0</v>
      </c>
      <c r="BQ44" s="59">
        <f t="shared" si="21"/>
        <v>0</v>
      </c>
      <c r="BR44" s="59">
        <f t="shared" si="21"/>
        <v>0</v>
      </c>
      <c r="BS44" s="59">
        <f t="shared" si="21"/>
        <v>0</v>
      </c>
      <c r="BT44" s="59">
        <f t="shared" si="21"/>
        <v>0</v>
      </c>
      <c r="BU44" s="59">
        <f t="shared" si="21"/>
        <v>0</v>
      </c>
      <c r="BV44" s="59">
        <f t="shared" si="21"/>
        <v>0</v>
      </c>
      <c r="BW44" s="59">
        <f t="shared" si="21"/>
        <v>0</v>
      </c>
      <c r="BX44" s="59">
        <f t="shared" si="21"/>
        <v>0</v>
      </c>
      <c r="BY44" s="1000">
        <f t="shared" si="10"/>
        <v>0</v>
      </c>
    </row>
    <row r="45" spans="1:77">
      <c r="A45" s="5"/>
      <c r="B45" s="5" t="s">
        <v>3535</v>
      </c>
      <c r="C45" s="57" t="s">
        <v>44</v>
      </c>
      <c r="D45" s="2" t="s">
        <v>42</v>
      </c>
      <c r="E45" s="2"/>
      <c r="F45" s="2"/>
      <c r="G45" s="2" t="s">
        <v>106</v>
      </c>
      <c r="H45" s="2" t="s">
        <v>147</v>
      </c>
      <c r="I45" s="2" t="s">
        <v>89</v>
      </c>
      <c r="J45" s="94"/>
      <c r="K45" s="979"/>
      <c r="L45" s="26"/>
      <c r="M45" s="979"/>
      <c r="N45" s="26"/>
      <c r="O45" s="26"/>
      <c r="P45" s="26"/>
      <c r="Q45" s="379"/>
      <c r="R45" s="958">
        <f t="shared" ref="R45:AA59" si="22">SUMIF($H$67:$H$1313,$H45,R$67:R$1313)</f>
        <v>0</v>
      </c>
      <c r="S45" s="59">
        <f t="shared" si="22"/>
        <v>1023602.19</v>
      </c>
      <c r="T45" s="59">
        <f t="shared" si="22"/>
        <v>1877432.5</v>
      </c>
      <c r="U45" s="59">
        <f t="shared" si="22"/>
        <v>83371.279999999984</v>
      </c>
      <c r="V45" s="59">
        <f t="shared" si="22"/>
        <v>2631452.2999999998</v>
      </c>
      <c r="W45" s="59">
        <f t="shared" si="22"/>
        <v>933057.75</v>
      </c>
      <c r="X45" s="59">
        <f t="shared" si="22"/>
        <v>3585564.8200000003</v>
      </c>
      <c r="Y45" s="59">
        <f t="shared" si="22"/>
        <v>2541858.08</v>
      </c>
      <c r="Z45" s="59">
        <f t="shared" si="22"/>
        <v>813000</v>
      </c>
      <c r="AA45" s="59">
        <f t="shared" si="22"/>
        <v>658916.51999999979</v>
      </c>
      <c r="AB45" s="59">
        <f t="shared" ref="AB45:AO59" si="23">SUMIF($H$67:$H$1313,$H45,AB$67:AB$1313)</f>
        <v>189000</v>
      </c>
      <c r="AC45" s="59">
        <f t="shared" si="23"/>
        <v>997000</v>
      </c>
      <c r="AD45" s="59">
        <f t="shared" si="23"/>
        <v>1203000</v>
      </c>
      <c r="AE45" s="59">
        <f t="shared" si="23"/>
        <v>1417000</v>
      </c>
      <c r="AF45" s="59">
        <f t="shared" si="23"/>
        <v>487000</v>
      </c>
      <c r="AG45" s="59">
        <f t="shared" si="23"/>
        <v>282000</v>
      </c>
      <c r="AH45" s="59">
        <f t="shared" si="23"/>
        <v>367000</v>
      </c>
      <c r="AI45" s="59">
        <f t="shared" si="23"/>
        <v>401000</v>
      </c>
      <c r="AJ45" s="59">
        <f t="shared" si="23"/>
        <v>4268263.0999999996</v>
      </c>
      <c r="AK45" s="59">
        <f t="shared" si="23"/>
        <v>15000</v>
      </c>
      <c r="AL45" s="59">
        <f t="shared" si="23"/>
        <v>48000</v>
      </c>
      <c r="AM45" s="59">
        <f t="shared" si="23"/>
        <v>225000</v>
      </c>
      <c r="AN45" s="59">
        <f t="shared" si="23"/>
        <v>48000</v>
      </c>
      <c r="AO45" s="59">
        <f t="shared" si="23"/>
        <v>488000</v>
      </c>
      <c r="AP45" s="160">
        <f t="shared" si="5"/>
        <v>14148255.439999999</v>
      </c>
      <c r="AQ45" s="160">
        <f t="shared" si="6"/>
        <v>10435263.1</v>
      </c>
      <c r="AR45" s="160">
        <f t="shared" si="7"/>
        <v>24583518.539999999</v>
      </c>
      <c r="AS45" s="959">
        <f>AR45-SUM(Adjustments!K166:AH166)</f>
        <v>0</v>
      </c>
      <c r="AT45" s="219"/>
      <c r="AU45" s="27">
        <f t="shared" si="8"/>
        <v>189000</v>
      </c>
      <c r="AV45" s="27">
        <f t="shared" si="20"/>
        <v>997000</v>
      </c>
      <c r="AW45" s="27">
        <f t="shared" si="20"/>
        <v>1203000</v>
      </c>
      <c r="AX45" s="27">
        <f t="shared" si="20"/>
        <v>1417000</v>
      </c>
      <c r="AY45" s="27">
        <f t="shared" si="20"/>
        <v>487000</v>
      </c>
      <c r="AZ45" s="27">
        <f t="shared" si="20"/>
        <v>282000</v>
      </c>
      <c r="BA45" s="27">
        <f t="shared" si="20"/>
        <v>367000</v>
      </c>
      <c r="BB45" s="27">
        <f t="shared" si="20"/>
        <v>401000</v>
      </c>
      <c r="BC45" s="27">
        <f t="shared" si="20"/>
        <v>4268263.0999999996</v>
      </c>
      <c r="BD45" s="27">
        <f t="shared" si="20"/>
        <v>15000</v>
      </c>
      <c r="BE45" s="27">
        <f t="shared" si="20"/>
        <v>48000</v>
      </c>
      <c r="BF45" s="27">
        <f t="shared" si="20"/>
        <v>225000</v>
      </c>
      <c r="BG45" s="27">
        <f t="shared" si="20"/>
        <v>48000</v>
      </c>
      <c r="BH45" s="27">
        <f t="shared" si="20"/>
        <v>488000</v>
      </c>
      <c r="BI45" s="73">
        <f t="shared" si="11"/>
        <v>10435263.1</v>
      </c>
      <c r="BJ45" s="219"/>
      <c r="BK45" s="958">
        <f t="shared" si="9"/>
        <v>189000</v>
      </c>
      <c r="BL45" s="59">
        <f t="shared" si="21"/>
        <v>997000</v>
      </c>
      <c r="BM45" s="59">
        <f t="shared" si="21"/>
        <v>1203000</v>
      </c>
      <c r="BN45" s="59">
        <f t="shared" si="21"/>
        <v>1417000</v>
      </c>
      <c r="BO45" s="59">
        <f t="shared" si="21"/>
        <v>487000</v>
      </c>
      <c r="BP45" s="59">
        <f t="shared" si="21"/>
        <v>282000</v>
      </c>
      <c r="BQ45" s="59">
        <f t="shared" si="21"/>
        <v>367000</v>
      </c>
      <c r="BR45" s="59">
        <f t="shared" si="21"/>
        <v>401000</v>
      </c>
      <c r="BS45" s="59">
        <f t="shared" si="21"/>
        <v>4268263.0999999996</v>
      </c>
      <c r="BT45" s="59">
        <f t="shared" si="21"/>
        <v>15000</v>
      </c>
      <c r="BU45" s="59">
        <f t="shared" si="21"/>
        <v>48000</v>
      </c>
      <c r="BV45" s="59">
        <f t="shared" si="21"/>
        <v>225000</v>
      </c>
      <c r="BW45" s="59">
        <f t="shared" si="21"/>
        <v>48000</v>
      </c>
      <c r="BX45" s="59">
        <f t="shared" si="21"/>
        <v>488000</v>
      </c>
      <c r="BY45" s="1000">
        <f t="shared" si="10"/>
        <v>10435263.1</v>
      </c>
    </row>
    <row r="46" spans="1:77">
      <c r="A46" s="5"/>
      <c r="B46" s="5" t="s">
        <v>3535</v>
      </c>
      <c r="C46" s="57" t="s">
        <v>45</v>
      </c>
      <c r="D46" s="3" t="s">
        <v>22</v>
      </c>
      <c r="E46" s="2"/>
      <c r="F46" s="2"/>
      <c r="G46" s="2" t="s">
        <v>148</v>
      </c>
      <c r="H46" s="2" t="s">
        <v>149</v>
      </c>
      <c r="I46" s="2" t="s">
        <v>90</v>
      </c>
      <c r="J46" s="94"/>
      <c r="K46" s="979"/>
      <c r="L46" s="26"/>
      <c r="M46" s="979"/>
      <c r="N46" s="26"/>
      <c r="O46" s="26"/>
      <c r="P46" s="26"/>
      <c r="Q46" s="379"/>
      <c r="R46" s="958">
        <f t="shared" si="22"/>
        <v>0</v>
      </c>
      <c r="S46" s="59">
        <f t="shared" si="22"/>
        <v>0</v>
      </c>
      <c r="T46" s="59">
        <f t="shared" si="22"/>
        <v>0</v>
      </c>
      <c r="U46" s="59">
        <f t="shared" si="22"/>
        <v>0</v>
      </c>
      <c r="V46" s="59">
        <f t="shared" si="22"/>
        <v>0</v>
      </c>
      <c r="W46" s="59">
        <f t="shared" si="22"/>
        <v>0</v>
      </c>
      <c r="X46" s="59">
        <f t="shared" si="22"/>
        <v>0</v>
      </c>
      <c r="Y46" s="59">
        <f t="shared" si="22"/>
        <v>0</v>
      </c>
      <c r="Z46" s="59">
        <f t="shared" si="22"/>
        <v>0</v>
      </c>
      <c r="AA46" s="59">
        <f t="shared" si="22"/>
        <v>0</v>
      </c>
      <c r="AB46" s="59">
        <f t="shared" si="23"/>
        <v>0</v>
      </c>
      <c r="AC46" s="59">
        <f t="shared" si="23"/>
        <v>0</v>
      </c>
      <c r="AD46" s="59">
        <f t="shared" si="23"/>
        <v>0</v>
      </c>
      <c r="AE46" s="59">
        <f t="shared" si="23"/>
        <v>0</v>
      </c>
      <c r="AF46" s="59">
        <f t="shared" si="23"/>
        <v>0</v>
      </c>
      <c r="AG46" s="59">
        <f t="shared" si="23"/>
        <v>0</v>
      </c>
      <c r="AH46" s="59">
        <f t="shared" si="23"/>
        <v>0</v>
      </c>
      <c r="AI46" s="59">
        <f t="shared" si="23"/>
        <v>0</v>
      </c>
      <c r="AJ46" s="59">
        <f t="shared" si="23"/>
        <v>0</v>
      </c>
      <c r="AK46" s="59">
        <f t="shared" si="23"/>
        <v>0</v>
      </c>
      <c r="AL46" s="59">
        <f t="shared" si="23"/>
        <v>0</v>
      </c>
      <c r="AM46" s="59">
        <f t="shared" si="23"/>
        <v>0</v>
      </c>
      <c r="AN46" s="59">
        <f t="shared" si="23"/>
        <v>0</v>
      </c>
      <c r="AO46" s="59">
        <f t="shared" si="23"/>
        <v>0</v>
      </c>
      <c r="AP46" s="160">
        <f t="shared" si="5"/>
        <v>0</v>
      </c>
      <c r="AQ46" s="160">
        <f t="shared" si="6"/>
        <v>0</v>
      </c>
      <c r="AR46" s="160">
        <f t="shared" si="7"/>
        <v>0</v>
      </c>
      <c r="AS46" s="959">
        <f>AR46-SUM(Adjustments!K167:AH167)</f>
        <v>0</v>
      </c>
      <c r="AT46" s="219"/>
      <c r="AU46" s="27">
        <f t="shared" si="8"/>
        <v>0</v>
      </c>
      <c r="AV46" s="27">
        <f t="shared" si="20"/>
        <v>0</v>
      </c>
      <c r="AW46" s="27">
        <f t="shared" si="20"/>
        <v>0</v>
      </c>
      <c r="AX46" s="27">
        <f t="shared" si="20"/>
        <v>0</v>
      </c>
      <c r="AY46" s="27">
        <f t="shared" si="20"/>
        <v>0</v>
      </c>
      <c r="AZ46" s="27">
        <f t="shared" si="20"/>
        <v>0</v>
      </c>
      <c r="BA46" s="27">
        <f t="shared" si="20"/>
        <v>0</v>
      </c>
      <c r="BB46" s="27">
        <f t="shared" si="20"/>
        <v>0</v>
      </c>
      <c r="BC46" s="27">
        <f t="shared" si="20"/>
        <v>0</v>
      </c>
      <c r="BD46" s="27">
        <f t="shared" si="20"/>
        <v>0</v>
      </c>
      <c r="BE46" s="27">
        <f t="shared" si="20"/>
        <v>0</v>
      </c>
      <c r="BF46" s="27">
        <f t="shared" si="20"/>
        <v>0</v>
      </c>
      <c r="BG46" s="27">
        <f t="shared" si="20"/>
        <v>0</v>
      </c>
      <c r="BH46" s="27">
        <f t="shared" si="20"/>
        <v>0</v>
      </c>
      <c r="BI46" s="73">
        <f t="shared" si="11"/>
        <v>0</v>
      </c>
      <c r="BJ46" s="219"/>
      <c r="BK46" s="958">
        <f t="shared" si="9"/>
        <v>0</v>
      </c>
      <c r="BL46" s="59">
        <f t="shared" si="21"/>
        <v>0</v>
      </c>
      <c r="BM46" s="59">
        <f t="shared" si="21"/>
        <v>0</v>
      </c>
      <c r="BN46" s="59">
        <f t="shared" si="21"/>
        <v>0</v>
      </c>
      <c r="BO46" s="59">
        <f t="shared" si="21"/>
        <v>0</v>
      </c>
      <c r="BP46" s="59">
        <f t="shared" si="21"/>
        <v>0</v>
      </c>
      <c r="BQ46" s="59">
        <f t="shared" si="21"/>
        <v>0</v>
      </c>
      <c r="BR46" s="59">
        <f t="shared" si="21"/>
        <v>0</v>
      </c>
      <c r="BS46" s="59">
        <f t="shared" si="21"/>
        <v>0</v>
      </c>
      <c r="BT46" s="59">
        <f t="shared" si="21"/>
        <v>0</v>
      </c>
      <c r="BU46" s="59">
        <f t="shared" si="21"/>
        <v>0</v>
      </c>
      <c r="BV46" s="59">
        <f t="shared" si="21"/>
        <v>0</v>
      </c>
      <c r="BW46" s="59">
        <f t="shared" si="21"/>
        <v>0</v>
      </c>
      <c r="BX46" s="59">
        <f t="shared" si="21"/>
        <v>0</v>
      </c>
      <c r="BY46" s="1000">
        <f t="shared" si="10"/>
        <v>0</v>
      </c>
    </row>
    <row r="47" spans="1:77">
      <c r="A47" s="5"/>
      <c r="B47" s="5" t="s">
        <v>3535</v>
      </c>
      <c r="C47" s="57" t="s">
        <v>45</v>
      </c>
      <c r="D47" s="3" t="s">
        <v>40</v>
      </c>
      <c r="E47" s="2"/>
      <c r="F47" s="2"/>
      <c r="G47" s="2" t="s">
        <v>148</v>
      </c>
      <c r="H47" s="2" t="s">
        <v>150</v>
      </c>
      <c r="I47" s="2" t="s">
        <v>91</v>
      </c>
      <c r="J47" s="94"/>
      <c r="K47" s="979"/>
      <c r="L47" s="26"/>
      <c r="M47" s="979"/>
      <c r="N47" s="26"/>
      <c r="O47" s="26"/>
      <c r="P47" s="26"/>
      <c r="Q47" s="379"/>
      <c r="R47" s="958">
        <f t="shared" si="22"/>
        <v>0</v>
      </c>
      <c r="S47" s="59">
        <f t="shared" si="22"/>
        <v>0</v>
      </c>
      <c r="T47" s="59">
        <f t="shared" si="22"/>
        <v>0</v>
      </c>
      <c r="U47" s="59">
        <f t="shared" si="22"/>
        <v>0</v>
      </c>
      <c r="V47" s="59">
        <f t="shared" si="22"/>
        <v>0</v>
      </c>
      <c r="W47" s="59">
        <f t="shared" si="22"/>
        <v>0</v>
      </c>
      <c r="X47" s="59">
        <f t="shared" si="22"/>
        <v>0</v>
      </c>
      <c r="Y47" s="59">
        <f t="shared" si="22"/>
        <v>0</v>
      </c>
      <c r="Z47" s="59">
        <f t="shared" si="22"/>
        <v>0</v>
      </c>
      <c r="AA47" s="59">
        <f t="shared" si="22"/>
        <v>0</v>
      </c>
      <c r="AB47" s="59">
        <f t="shared" si="23"/>
        <v>0</v>
      </c>
      <c r="AC47" s="59">
        <f t="shared" si="23"/>
        <v>0</v>
      </c>
      <c r="AD47" s="59">
        <f t="shared" si="23"/>
        <v>0</v>
      </c>
      <c r="AE47" s="59">
        <f t="shared" si="23"/>
        <v>0</v>
      </c>
      <c r="AF47" s="59">
        <f t="shared" si="23"/>
        <v>0</v>
      </c>
      <c r="AG47" s="59">
        <f t="shared" si="23"/>
        <v>0</v>
      </c>
      <c r="AH47" s="59">
        <f t="shared" si="23"/>
        <v>0</v>
      </c>
      <c r="AI47" s="59">
        <f t="shared" si="23"/>
        <v>0</v>
      </c>
      <c r="AJ47" s="59">
        <f t="shared" si="23"/>
        <v>0</v>
      </c>
      <c r="AK47" s="59">
        <f t="shared" si="23"/>
        <v>0</v>
      </c>
      <c r="AL47" s="59">
        <f t="shared" si="23"/>
        <v>0</v>
      </c>
      <c r="AM47" s="59">
        <f t="shared" si="23"/>
        <v>0</v>
      </c>
      <c r="AN47" s="59">
        <f t="shared" si="23"/>
        <v>0</v>
      </c>
      <c r="AO47" s="59">
        <f t="shared" si="23"/>
        <v>0</v>
      </c>
      <c r="AP47" s="160">
        <f t="shared" si="5"/>
        <v>0</v>
      </c>
      <c r="AQ47" s="160">
        <f t="shared" si="6"/>
        <v>0</v>
      </c>
      <c r="AR47" s="160">
        <f t="shared" si="7"/>
        <v>0</v>
      </c>
      <c r="AS47" s="959">
        <f>AR47-SUM(Adjustments!K168:AH168)</f>
        <v>0</v>
      </c>
      <c r="AT47" s="219"/>
      <c r="AU47" s="27">
        <f t="shared" si="8"/>
        <v>0</v>
      </c>
      <c r="AV47" s="27">
        <f t="shared" si="20"/>
        <v>0</v>
      </c>
      <c r="AW47" s="27">
        <f t="shared" si="20"/>
        <v>0</v>
      </c>
      <c r="AX47" s="27">
        <f t="shared" si="20"/>
        <v>0</v>
      </c>
      <c r="AY47" s="27">
        <f t="shared" si="20"/>
        <v>0</v>
      </c>
      <c r="AZ47" s="27">
        <f t="shared" si="20"/>
        <v>0</v>
      </c>
      <c r="BA47" s="27">
        <f t="shared" si="20"/>
        <v>0</v>
      </c>
      <c r="BB47" s="27">
        <f t="shared" si="20"/>
        <v>0</v>
      </c>
      <c r="BC47" s="27">
        <f t="shared" si="20"/>
        <v>0</v>
      </c>
      <c r="BD47" s="27">
        <f t="shared" si="20"/>
        <v>0</v>
      </c>
      <c r="BE47" s="27">
        <f t="shared" si="20"/>
        <v>0</v>
      </c>
      <c r="BF47" s="27">
        <f t="shared" si="20"/>
        <v>0</v>
      </c>
      <c r="BG47" s="27">
        <f t="shared" si="20"/>
        <v>0</v>
      </c>
      <c r="BH47" s="27">
        <f t="shared" si="20"/>
        <v>0</v>
      </c>
      <c r="BI47" s="73">
        <f t="shared" si="11"/>
        <v>0</v>
      </c>
      <c r="BJ47" s="219"/>
      <c r="BK47" s="958">
        <f t="shared" si="9"/>
        <v>0</v>
      </c>
      <c r="BL47" s="59">
        <f t="shared" si="21"/>
        <v>0</v>
      </c>
      <c r="BM47" s="59">
        <f t="shared" si="21"/>
        <v>0</v>
      </c>
      <c r="BN47" s="59">
        <f t="shared" si="21"/>
        <v>0</v>
      </c>
      <c r="BO47" s="59">
        <f t="shared" si="21"/>
        <v>0</v>
      </c>
      <c r="BP47" s="59">
        <f t="shared" si="21"/>
        <v>0</v>
      </c>
      <c r="BQ47" s="59">
        <f t="shared" si="21"/>
        <v>0</v>
      </c>
      <c r="BR47" s="59">
        <f t="shared" si="21"/>
        <v>0</v>
      </c>
      <c r="BS47" s="59">
        <f t="shared" si="21"/>
        <v>0</v>
      </c>
      <c r="BT47" s="59">
        <f t="shared" si="21"/>
        <v>0</v>
      </c>
      <c r="BU47" s="59">
        <f t="shared" si="21"/>
        <v>0</v>
      </c>
      <c r="BV47" s="59">
        <f t="shared" si="21"/>
        <v>0</v>
      </c>
      <c r="BW47" s="59">
        <f t="shared" si="21"/>
        <v>0</v>
      </c>
      <c r="BX47" s="59">
        <f t="shared" si="21"/>
        <v>0</v>
      </c>
      <c r="BY47" s="1000">
        <f t="shared" si="10"/>
        <v>0</v>
      </c>
    </row>
    <row r="48" spans="1:77">
      <c r="A48" s="5"/>
      <c r="B48" s="5" t="s">
        <v>3535</v>
      </c>
      <c r="C48" s="57" t="s">
        <v>45</v>
      </c>
      <c r="D48" s="4" t="s">
        <v>33</v>
      </c>
      <c r="E48" s="2"/>
      <c r="F48" s="2"/>
      <c r="G48" s="2" t="s">
        <v>148</v>
      </c>
      <c r="H48" s="2" t="s">
        <v>153</v>
      </c>
      <c r="I48" s="2" t="s">
        <v>94</v>
      </c>
      <c r="J48" s="94"/>
      <c r="K48" s="979"/>
      <c r="L48" s="26"/>
      <c r="M48" s="979"/>
      <c r="N48" s="26"/>
      <c r="O48" s="26"/>
      <c r="P48" s="26"/>
      <c r="Q48" s="379"/>
      <c r="R48" s="958">
        <f t="shared" si="22"/>
        <v>0</v>
      </c>
      <c r="S48" s="59">
        <f t="shared" si="22"/>
        <v>0</v>
      </c>
      <c r="T48" s="59">
        <f t="shared" si="22"/>
        <v>0</v>
      </c>
      <c r="U48" s="59">
        <f t="shared" si="22"/>
        <v>0</v>
      </c>
      <c r="V48" s="59">
        <f t="shared" si="22"/>
        <v>0</v>
      </c>
      <c r="W48" s="59">
        <f t="shared" si="22"/>
        <v>0</v>
      </c>
      <c r="X48" s="59">
        <f t="shared" si="22"/>
        <v>0</v>
      </c>
      <c r="Y48" s="59">
        <f t="shared" si="22"/>
        <v>0</v>
      </c>
      <c r="Z48" s="59">
        <f t="shared" si="22"/>
        <v>0</v>
      </c>
      <c r="AA48" s="59">
        <f t="shared" si="22"/>
        <v>0</v>
      </c>
      <c r="AB48" s="59">
        <f t="shared" si="23"/>
        <v>0</v>
      </c>
      <c r="AC48" s="59">
        <f t="shared" si="23"/>
        <v>0</v>
      </c>
      <c r="AD48" s="59">
        <f t="shared" si="23"/>
        <v>0</v>
      </c>
      <c r="AE48" s="59">
        <f t="shared" si="23"/>
        <v>0</v>
      </c>
      <c r="AF48" s="59">
        <f t="shared" si="23"/>
        <v>0</v>
      </c>
      <c r="AG48" s="59">
        <f t="shared" si="23"/>
        <v>0</v>
      </c>
      <c r="AH48" s="59">
        <f t="shared" si="23"/>
        <v>0</v>
      </c>
      <c r="AI48" s="59">
        <f t="shared" si="23"/>
        <v>0</v>
      </c>
      <c r="AJ48" s="59">
        <f t="shared" si="23"/>
        <v>0</v>
      </c>
      <c r="AK48" s="59">
        <f t="shared" si="23"/>
        <v>0</v>
      </c>
      <c r="AL48" s="59">
        <f t="shared" si="23"/>
        <v>0</v>
      </c>
      <c r="AM48" s="59">
        <f t="shared" si="23"/>
        <v>0</v>
      </c>
      <c r="AN48" s="59">
        <f t="shared" si="23"/>
        <v>0</v>
      </c>
      <c r="AO48" s="59">
        <f t="shared" si="23"/>
        <v>0</v>
      </c>
      <c r="AP48" s="160">
        <f t="shared" si="5"/>
        <v>0</v>
      </c>
      <c r="AQ48" s="160">
        <f t="shared" si="6"/>
        <v>0</v>
      </c>
      <c r="AR48" s="160">
        <f t="shared" si="7"/>
        <v>0</v>
      </c>
      <c r="AS48" s="959">
        <f>AR48-SUM(Adjustments!K169:AH169)</f>
        <v>0</v>
      </c>
      <c r="AT48" s="219"/>
      <c r="AU48" s="27">
        <f t="shared" si="8"/>
        <v>0</v>
      </c>
      <c r="AV48" s="27">
        <f t="shared" si="20"/>
        <v>0</v>
      </c>
      <c r="AW48" s="27">
        <f t="shared" si="20"/>
        <v>0</v>
      </c>
      <c r="AX48" s="27">
        <f t="shared" si="20"/>
        <v>0</v>
      </c>
      <c r="AY48" s="27">
        <f t="shared" si="20"/>
        <v>0</v>
      </c>
      <c r="AZ48" s="27">
        <f t="shared" si="20"/>
        <v>0</v>
      </c>
      <c r="BA48" s="27">
        <f t="shared" si="20"/>
        <v>0</v>
      </c>
      <c r="BB48" s="27">
        <f t="shared" si="20"/>
        <v>0</v>
      </c>
      <c r="BC48" s="27">
        <f t="shared" si="20"/>
        <v>0</v>
      </c>
      <c r="BD48" s="27">
        <f t="shared" si="20"/>
        <v>0</v>
      </c>
      <c r="BE48" s="27">
        <f t="shared" si="20"/>
        <v>0</v>
      </c>
      <c r="BF48" s="27">
        <f t="shared" si="20"/>
        <v>0</v>
      </c>
      <c r="BG48" s="27">
        <f t="shared" si="20"/>
        <v>0</v>
      </c>
      <c r="BH48" s="27">
        <f t="shared" si="20"/>
        <v>0</v>
      </c>
      <c r="BI48" s="73">
        <f t="shared" si="11"/>
        <v>0</v>
      </c>
      <c r="BJ48" s="219"/>
      <c r="BK48" s="958">
        <f t="shared" si="9"/>
        <v>0</v>
      </c>
      <c r="BL48" s="59">
        <f t="shared" si="21"/>
        <v>0</v>
      </c>
      <c r="BM48" s="59">
        <f t="shared" si="21"/>
        <v>0</v>
      </c>
      <c r="BN48" s="59">
        <f t="shared" si="21"/>
        <v>0</v>
      </c>
      <c r="BO48" s="59">
        <f t="shared" si="21"/>
        <v>0</v>
      </c>
      <c r="BP48" s="59">
        <f t="shared" si="21"/>
        <v>0</v>
      </c>
      <c r="BQ48" s="59">
        <f t="shared" si="21"/>
        <v>0</v>
      </c>
      <c r="BR48" s="59">
        <f t="shared" si="21"/>
        <v>0</v>
      </c>
      <c r="BS48" s="59">
        <f t="shared" si="21"/>
        <v>0</v>
      </c>
      <c r="BT48" s="59">
        <f t="shared" si="21"/>
        <v>0</v>
      </c>
      <c r="BU48" s="59">
        <f t="shared" si="21"/>
        <v>0</v>
      </c>
      <c r="BV48" s="59">
        <f t="shared" si="21"/>
        <v>0</v>
      </c>
      <c r="BW48" s="59">
        <f t="shared" si="21"/>
        <v>0</v>
      </c>
      <c r="BX48" s="59">
        <f t="shared" si="21"/>
        <v>0</v>
      </c>
      <c r="BY48" s="1000">
        <f t="shared" si="10"/>
        <v>0</v>
      </c>
    </row>
    <row r="49" spans="1:77">
      <c r="A49" s="5"/>
      <c r="B49" s="5" t="s">
        <v>3535</v>
      </c>
      <c r="C49" s="57" t="s">
        <v>45</v>
      </c>
      <c r="D49" s="3" t="s">
        <v>25</v>
      </c>
      <c r="E49" s="2"/>
      <c r="F49" s="2"/>
      <c r="G49" s="2" t="s">
        <v>148</v>
      </c>
      <c r="H49" s="2" t="s">
        <v>154</v>
      </c>
      <c r="I49" s="2" t="s">
        <v>95</v>
      </c>
      <c r="J49" s="94"/>
      <c r="K49" s="979"/>
      <c r="L49" s="26"/>
      <c r="M49" s="979"/>
      <c r="N49" s="26"/>
      <c r="O49" s="26"/>
      <c r="P49" s="26"/>
      <c r="Q49" s="379"/>
      <c r="R49" s="958">
        <f t="shared" si="22"/>
        <v>0</v>
      </c>
      <c r="S49" s="59">
        <f t="shared" si="22"/>
        <v>0</v>
      </c>
      <c r="T49" s="59">
        <f t="shared" si="22"/>
        <v>0</v>
      </c>
      <c r="U49" s="59">
        <f t="shared" si="22"/>
        <v>0</v>
      </c>
      <c r="V49" s="59">
        <f t="shared" si="22"/>
        <v>0</v>
      </c>
      <c r="W49" s="59">
        <f t="shared" si="22"/>
        <v>0</v>
      </c>
      <c r="X49" s="59">
        <f t="shared" si="22"/>
        <v>0</v>
      </c>
      <c r="Y49" s="59">
        <f t="shared" si="22"/>
        <v>0</v>
      </c>
      <c r="Z49" s="59">
        <f t="shared" si="22"/>
        <v>0</v>
      </c>
      <c r="AA49" s="59">
        <f t="shared" si="22"/>
        <v>0</v>
      </c>
      <c r="AB49" s="59">
        <f t="shared" si="23"/>
        <v>0</v>
      </c>
      <c r="AC49" s="59">
        <f t="shared" si="23"/>
        <v>0</v>
      </c>
      <c r="AD49" s="59">
        <f t="shared" si="23"/>
        <v>0</v>
      </c>
      <c r="AE49" s="59">
        <f t="shared" si="23"/>
        <v>0</v>
      </c>
      <c r="AF49" s="59">
        <f t="shared" si="23"/>
        <v>0</v>
      </c>
      <c r="AG49" s="59">
        <f t="shared" si="23"/>
        <v>0</v>
      </c>
      <c r="AH49" s="59">
        <f t="shared" si="23"/>
        <v>0</v>
      </c>
      <c r="AI49" s="59">
        <f t="shared" si="23"/>
        <v>0</v>
      </c>
      <c r="AJ49" s="59">
        <f t="shared" si="23"/>
        <v>0</v>
      </c>
      <c r="AK49" s="59">
        <f t="shared" si="23"/>
        <v>0</v>
      </c>
      <c r="AL49" s="59">
        <f t="shared" si="23"/>
        <v>0</v>
      </c>
      <c r="AM49" s="59">
        <f t="shared" si="23"/>
        <v>0</v>
      </c>
      <c r="AN49" s="59">
        <f t="shared" si="23"/>
        <v>0</v>
      </c>
      <c r="AO49" s="59">
        <f t="shared" si="23"/>
        <v>0</v>
      </c>
      <c r="AP49" s="160">
        <f t="shared" si="5"/>
        <v>0</v>
      </c>
      <c r="AQ49" s="160">
        <f t="shared" si="6"/>
        <v>0</v>
      </c>
      <c r="AR49" s="160">
        <f t="shared" si="7"/>
        <v>0</v>
      </c>
      <c r="AS49" s="959">
        <f>AR49-SUM(Adjustments!K170:AH170)</f>
        <v>0</v>
      </c>
      <c r="AT49" s="219"/>
      <c r="AU49" s="27">
        <f t="shared" si="8"/>
        <v>0</v>
      </c>
      <c r="AV49" s="27">
        <f t="shared" si="20"/>
        <v>0</v>
      </c>
      <c r="AW49" s="27">
        <f t="shared" si="20"/>
        <v>0</v>
      </c>
      <c r="AX49" s="27">
        <f t="shared" si="20"/>
        <v>0</v>
      </c>
      <c r="AY49" s="27">
        <f t="shared" si="20"/>
        <v>0</v>
      </c>
      <c r="AZ49" s="27">
        <f t="shared" si="20"/>
        <v>0</v>
      </c>
      <c r="BA49" s="27">
        <f t="shared" si="20"/>
        <v>0</v>
      </c>
      <c r="BB49" s="27">
        <f t="shared" si="20"/>
        <v>0</v>
      </c>
      <c r="BC49" s="27">
        <f t="shared" si="20"/>
        <v>0</v>
      </c>
      <c r="BD49" s="27">
        <f t="shared" si="20"/>
        <v>0</v>
      </c>
      <c r="BE49" s="27">
        <f t="shared" si="20"/>
        <v>0</v>
      </c>
      <c r="BF49" s="27">
        <f t="shared" si="20"/>
        <v>0</v>
      </c>
      <c r="BG49" s="27">
        <f t="shared" si="20"/>
        <v>0</v>
      </c>
      <c r="BH49" s="27">
        <f t="shared" si="20"/>
        <v>0</v>
      </c>
      <c r="BI49" s="73">
        <f t="shared" si="11"/>
        <v>0</v>
      </c>
      <c r="BJ49" s="219"/>
      <c r="BK49" s="958">
        <f t="shared" si="9"/>
        <v>0</v>
      </c>
      <c r="BL49" s="59">
        <f t="shared" si="21"/>
        <v>0</v>
      </c>
      <c r="BM49" s="59">
        <f t="shared" si="21"/>
        <v>0</v>
      </c>
      <c r="BN49" s="59">
        <f t="shared" si="21"/>
        <v>0</v>
      </c>
      <c r="BO49" s="59">
        <f t="shared" si="21"/>
        <v>0</v>
      </c>
      <c r="BP49" s="59">
        <f t="shared" si="21"/>
        <v>0</v>
      </c>
      <c r="BQ49" s="59">
        <f t="shared" si="21"/>
        <v>0</v>
      </c>
      <c r="BR49" s="59">
        <f t="shared" si="21"/>
        <v>0</v>
      </c>
      <c r="BS49" s="59">
        <f t="shared" si="21"/>
        <v>0</v>
      </c>
      <c r="BT49" s="59">
        <f t="shared" si="21"/>
        <v>0</v>
      </c>
      <c r="BU49" s="59">
        <f t="shared" si="21"/>
        <v>0</v>
      </c>
      <c r="BV49" s="59">
        <f t="shared" si="21"/>
        <v>0</v>
      </c>
      <c r="BW49" s="59">
        <f t="shared" si="21"/>
        <v>0</v>
      </c>
      <c r="BX49" s="59">
        <f t="shared" si="21"/>
        <v>0</v>
      </c>
      <c r="BY49" s="1000">
        <f t="shared" si="10"/>
        <v>0</v>
      </c>
    </row>
    <row r="50" spans="1:77">
      <c r="A50" s="5"/>
      <c r="B50" s="5" t="s">
        <v>3535</v>
      </c>
      <c r="C50" s="57" t="s">
        <v>45</v>
      </c>
      <c r="D50" s="3" t="s">
        <v>42</v>
      </c>
      <c r="E50" s="2"/>
      <c r="F50" s="2"/>
      <c r="G50" s="2" t="s">
        <v>148</v>
      </c>
      <c r="H50" s="2" t="s">
        <v>155</v>
      </c>
      <c r="I50" s="2" t="s">
        <v>96</v>
      </c>
      <c r="J50" s="94"/>
      <c r="K50" s="979"/>
      <c r="L50" s="26"/>
      <c r="M50" s="979"/>
      <c r="N50" s="26"/>
      <c r="O50" s="26"/>
      <c r="P50" s="26"/>
      <c r="Q50" s="379"/>
      <c r="R50" s="958">
        <f t="shared" si="22"/>
        <v>0</v>
      </c>
      <c r="S50" s="59">
        <f t="shared" si="22"/>
        <v>0</v>
      </c>
      <c r="T50" s="59">
        <f t="shared" si="22"/>
        <v>0</v>
      </c>
      <c r="U50" s="59">
        <f t="shared" si="22"/>
        <v>0</v>
      </c>
      <c r="V50" s="59">
        <f t="shared" si="22"/>
        <v>0</v>
      </c>
      <c r="W50" s="59">
        <f t="shared" si="22"/>
        <v>0</v>
      </c>
      <c r="X50" s="59">
        <f t="shared" si="22"/>
        <v>0</v>
      </c>
      <c r="Y50" s="59">
        <f t="shared" si="22"/>
        <v>0</v>
      </c>
      <c r="Z50" s="59">
        <f t="shared" si="22"/>
        <v>0</v>
      </c>
      <c r="AA50" s="59">
        <f t="shared" si="22"/>
        <v>0</v>
      </c>
      <c r="AB50" s="59">
        <f t="shared" si="23"/>
        <v>0</v>
      </c>
      <c r="AC50" s="59">
        <f t="shared" si="23"/>
        <v>0</v>
      </c>
      <c r="AD50" s="59">
        <f t="shared" si="23"/>
        <v>0</v>
      </c>
      <c r="AE50" s="59">
        <f t="shared" si="23"/>
        <v>0</v>
      </c>
      <c r="AF50" s="59">
        <f t="shared" si="23"/>
        <v>0</v>
      </c>
      <c r="AG50" s="59">
        <f t="shared" si="23"/>
        <v>0</v>
      </c>
      <c r="AH50" s="59">
        <f t="shared" si="23"/>
        <v>0</v>
      </c>
      <c r="AI50" s="59">
        <f t="shared" si="23"/>
        <v>0</v>
      </c>
      <c r="AJ50" s="59">
        <f t="shared" si="23"/>
        <v>0</v>
      </c>
      <c r="AK50" s="59">
        <f t="shared" si="23"/>
        <v>0</v>
      </c>
      <c r="AL50" s="59">
        <f t="shared" si="23"/>
        <v>0</v>
      </c>
      <c r="AM50" s="59">
        <f t="shared" si="23"/>
        <v>0</v>
      </c>
      <c r="AN50" s="59">
        <f t="shared" si="23"/>
        <v>0</v>
      </c>
      <c r="AO50" s="59">
        <f t="shared" si="23"/>
        <v>0</v>
      </c>
      <c r="AP50" s="160">
        <f t="shared" si="5"/>
        <v>0</v>
      </c>
      <c r="AQ50" s="160">
        <f t="shared" si="6"/>
        <v>0</v>
      </c>
      <c r="AR50" s="160">
        <f t="shared" si="7"/>
        <v>0</v>
      </c>
      <c r="AS50" s="959">
        <f>AR50-SUM(Adjustments!K171:AH171)</f>
        <v>0</v>
      </c>
      <c r="AT50" s="219"/>
      <c r="AU50" s="27">
        <f t="shared" si="8"/>
        <v>0</v>
      </c>
      <c r="AV50" s="27">
        <f t="shared" si="20"/>
        <v>0</v>
      </c>
      <c r="AW50" s="27">
        <f t="shared" si="20"/>
        <v>0</v>
      </c>
      <c r="AX50" s="27">
        <f t="shared" si="20"/>
        <v>0</v>
      </c>
      <c r="AY50" s="27">
        <f t="shared" si="20"/>
        <v>0</v>
      </c>
      <c r="AZ50" s="27">
        <f t="shared" si="20"/>
        <v>0</v>
      </c>
      <c r="BA50" s="27">
        <f t="shared" si="20"/>
        <v>0</v>
      </c>
      <c r="BB50" s="27">
        <f t="shared" si="20"/>
        <v>0</v>
      </c>
      <c r="BC50" s="27">
        <f t="shared" si="20"/>
        <v>0</v>
      </c>
      <c r="BD50" s="27">
        <f t="shared" si="20"/>
        <v>0</v>
      </c>
      <c r="BE50" s="27">
        <f t="shared" si="20"/>
        <v>0</v>
      </c>
      <c r="BF50" s="27">
        <f t="shared" si="20"/>
        <v>0</v>
      </c>
      <c r="BG50" s="27">
        <f t="shared" si="20"/>
        <v>0</v>
      </c>
      <c r="BH50" s="27">
        <f t="shared" si="20"/>
        <v>0</v>
      </c>
      <c r="BI50" s="73">
        <f t="shared" si="11"/>
        <v>0</v>
      </c>
      <c r="BJ50" s="219"/>
      <c r="BK50" s="958">
        <f t="shared" si="9"/>
        <v>0</v>
      </c>
      <c r="BL50" s="59">
        <f t="shared" si="21"/>
        <v>0</v>
      </c>
      <c r="BM50" s="59">
        <f t="shared" si="21"/>
        <v>0</v>
      </c>
      <c r="BN50" s="59">
        <f t="shared" si="21"/>
        <v>0</v>
      </c>
      <c r="BO50" s="59">
        <f t="shared" si="21"/>
        <v>0</v>
      </c>
      <c r="BP50" s="59">
        <f t="shared" si="21"/>
        <v>0</v>
      </c>
      <c r="BQ50" s="59">
        <f t="shared" si="21"/>
        <v>0</v>
      </c>
      <c r="BR50" s="59">
        <f t="shared" si="21"/>
        <v>0</v>
      </c>
      <c r="BS50" s="59">
        <f t="shared" si="21"/>
        <v>0</v>
      </c>
      <c r="BT50" s="59">
        <f t="shared" si="21"/>
        <v>0</v>
      </c>
      <c r="BU50" s="59">
        <f t="shared" si="21"/>
        <v>0</v>
      </c>
      <c r="BV50" s="59">
        <f t="shared" si="21"/>
        <v>0</v>
      </c>
      <c r="BW50" s="59">
        <f t="shared" si="21"/>
        <v>0</v>
      </c>
      <c r="BX50" s="59">
        <f t="shared" si="21"/>
        <v>0</v>
      </c>
      <c r="BY50" s="1000">
        <f t="shared" si="10"/>
        <v>0</v>
      </c>
    </row>
    <row r="51" spans="1:77">
      <c r="A51" s="5"/>
      <c r="B51" s="5" t="s">
        <v>3535</v>
      </c>
      <c r="C51" s="57" t="s">
        <v>45</v>
      </c>
      <c r="D51" s="3" t="s">
        <v>7</v>
      </c>
      <c r="E51" s="2"/>
      <c r="F51" s="2"/>
      <c r="G51" s="2" t="s">
        <v>148</v>
      </c>
      <c r="H51" s="2" t="s">
        <v>156</v>
      </c>
      <c r="I51" s="2" t="s">
        <v>97</v>
      </c>
      <c r="J51" s="94"/>
      <c r="K51" s="979"/>
      <c r="L51" s="26"/>
      <c r="M51" s="979"/>
      <c r="N51" s="26"/>
      <c r="O51" s="26"/>
      <c r="P51" s="26"/>
      <c r="Q51" s="379"/>
      <c r="R51" s="958">
        <f t="shared" si="22"/>
        <v>0</v>
      </c>
      <c r="S51" s="59">
        <f t="shared" si="22"/>
        <v>-56533.369999999995</v>
      </c>
      <c r="T51" s="59">
        <f t="shared" si="22"/>
        <v>53312.599999999991</v>
      </c>
      <c r="U51" s="59">
        <f t="shared" si="22"/>
        <v>5624.89</v>
      </c>
      <c r="V51" s="59">
        <f t="shared" si="22"/>
        <v>85860.28</v>
      </c>
      <c r="W51" s="59">
        <f t="shared" si="22"/>
        <v>508654.98000000004</v>
      </c>
      <c r="X51" s="59">
        <f t="shared" si="22"/>
        <v>582399.96</v>
      </c>
      <c r="Y51" s="59">
        <f t="shared" si="22"/>
        <v>0</v>
      </c>
      <c r="Z51" s="59">
        <f t="shared" si="22"/>
        <v>0</v>
      </c>
      <c r="AA51" s="59">
        <f t="shared" si="22"/>
        <v>0</v>
      </c>
      <c r="AB51" s="59">
        <f t="shared" si="23"/>
        <v>0</v>
      </c>
      <c r="AC51" s="59">
        <f t="shared" si="23"/>
        <v>0</v>
      </c>
      <c r="AD51" s="59">
        <f t="shared" si="23"/>
        <v>0</v>
      </c>
      <c r="AE51" s="59">
        <f t="shared" si="23"/>
        <v>0</v>
      </c>
      <c r="AF51" s="59">
        <f t="shared" si="23"/>
        <v>0</v>
      </c>
      <c r="AG51" s="59">
        <f t="shared" si="23"/>
        <v>0</v>
      </c>
      <c r="AH51" s="59">
        <f t="shared" si="23"/>
        <v>751161.51</v>
      </c>
      <c r="AI51" s="59">
        <f t="shared" si="23"/>
        <v>2576838.41</v>
      </c>
      <c r="AJ51" s="59">
        <f t="shared" si="23"/>
        <v>5654829.1800000006</v>
      </c>
      <c r="AK51" s="59">
        <f t="shared" si="23"/>
        <v>0</v>
      </c>
      <c r="AL51" s="59">
        <f t="shared" si="23"/>
        <v>0</v>
      </c>
      <c r="AM51" s="59">
        <f t="shared" si="23"/>
        <v>0</v>
      </c>
      <c r="AN51" s="59">
        <f t="shared" si="23"/>
        <v>0</v>
      </c>
      <c r="AO51" s="59">
        <f t="shared" si="23"/>
        <v>0</v>
      </c>
      <c r="AP51" s="160">
        <f t="shared" si="5"/>
        <v>1179319.3399999999</v>
      </c>
      <c r="AQ51" s="160">
        <f t="shared" si="6"/>
        <v>8982829.1000000015</v>
      </c>
      <c r="AR51" s="160">
        <f t="shared" si="7"/>
        <v>10162148.440000001</v>
      </c>
      <c r="AS51" s="959">
        <f>AR51-SUM(Adjustments!K172:AH172)</f>
        <v>0</v>
      </c>
      <c r="AT51" s="219"/>
      <c r="AU51" s="27">
        <f t="shared" si="8"/>
        <v>0</v>
      </c>
      <c r="AV51" s="27">
        <f t="shared" si="20"/>
        <v>0</v>
      </c>
      <c r="AW51" s="27">
        <f t="shared" si="20"/>
        <v>0</v>
      </c>
      <c r="AX51" s="27">
        <f t="shared" si="20"/>
        <v>0</v>
      </c>
      <c r="AY51" s="27">
        <f t="shared" si="20"/>
        <v>0</v>
      </c>
      <c r="AZ51" s="27">
        <f t="shared" si="20"/>
        <v>0</v>
      </c>
      <c r="BA51" s="27">
        <f t="shared" si="20"/>
        <v>751161.51</v>
      </c>
      <c r="BB51" s="27">
        <f t="shared" si="20"/>
        <v>2576838.41</v>
      </c>
      <c r="BC51" s="27">
        <f t="shared" si="20"/>
        <v>1489410.6799999997</v>
      </c>
      <c r="BD51" s="27">
        <f t="shared" si="20"/>
        <v>0</v>
      </c>
      <c r="BE51" s="27">
        <f t="shared" si="20"/>
        <v>0</v>
      </c>
      <c r="BF51" s="27">
        <f t="shared" si="20"/>
        <v>0</v>
      </c>
      <c r="BG51" s="27">
        <f t="shared" si="20"/>
        <v>0</v>
      </c>
      <c r="BH51" s="27">
        <f t="shared" si="20"/>
        <v>0</v>
      </c>
      <c r="BI51" s="73">
        <f t="shared" si="11"/>
        <v>4817410.5999999996</v>
      </c>
      <c r="BJ51" s="219"/>
      <c r="BK51" s="958">
        <f t="shared" si="9"/>
        <v>0</v>
      </c>
      <c r="BL51" s="59">
        <f t="shared" si="21"/>
        <v>0</v>
      </c>
      <c r="BM51" s="59">
        <f t="shared" si="21"/>
        <v>0</v>
      </c>
      <c r="BN51" s="59">
        <f t="shared" si="21"/>
        <v>0</v>
      </c>
      <c r="BO51" s="59">
        <f t="shared" si="21"/>
        <v>0</v>
      </c>
      <c r="BP51" s="59">
        <f t="shared" si="21"/>
        <v>0</v>
      </c>
      <c r="BQ51" s="59">
        <f t="shared" si="21"/>
        <v>751161.51</v>
      </c>
      <c r="BR51" s="59">
        <f t="shared" si="21"/>
        <v>2576838.41</v>
      </c>
      <c r="BS51" s="59">
        <f t="shared" si="21"/>
        <v>1489410.6799999997</v>
      </c>
      <c r="BT51" s="59">
        <f t="shared" si="21"/>
        <v>0</v>
      </c>
      <c r="BU51" s="59">
        <f t="shared" si="21"/>
        <v>0</v>
      </c>
      <c r="BV51" s="59">
        <f t="shared" si="21"/>
        <v>0</v>
      </c>
      <c r="BW51" s="59">
        <f t="shared" si="21"/>
        <v>0</v>
      </c>
      <c r="BX51" s="59">
        <f t="shared" si="21"/>
        <v>0</v>
      </c>
      <c r="BY51" s="1000">
        <f t="shared" si="10"/>
        <v>4817410.5999999996</v>
      </c>
    </row>
    <row r="52" spans="1:77">
      <c r="A52" s="5"/>
      <c r="B52" s="5" t="s">
        <v>3535</v>
      </c>
      <c r="C52" s="57" t="s">
        <v>45</v>
      </c>
      <c r="D52" s="3" t="s">
        <v>14</v>
      </c>
      <c r="E52" s="2"/>
      <c r="F52" s="2"/>
      <c r="G52" s="2" t="s">
        <v>148</v>
      </c>
      <c r="H52" s="2" t="s">
        <v>157</v>
      </c>
      <c r="I52" s="2" t="s">
        <v>98</v>
      </c>
      <c r="J52" s="94"/>
      <c r="K52" s="979"/>
      <c r="L52" s="26"/>
      <c r="M52" s="979"/>
      <c r="N52" s="26"/>
      <c r="O52" s="26"/>
      <c r="P52" s="26"/>
      <c r="Q52" s="379"/>
      <c r="R52" s="958">
        <f t="shared" si="22"/>
        <v>0</v>
      </c>
      <c r="S52" s="59">
        <f t="shared" si="22"/>
        <v>0</v>
      </c>
      <c r="T52" s="59">
        <f t="shared" si="22"/>
        <v>0</v>
      </c>
      <c r="U52" s="59">
        <f t="shared" si="22"/>
        <v>0</v>
      </c>
      <c r="V52" s="59">
        <f t="shared" si="22"/>
        <v>0</v>
      </c>
      <c r="W52" s="59">
        <f t="shared" si="22"/>
        <v>0</v>
      </c>
      <c r="X52" s="59">
        <f t="shared" si="22"/>
        <v>0</v>
      </c>
      <c r="Y52" s="59">
        <f t="shared" si="22"/>
        <v>0</v>
      </c>
      <c r="Z52" s="59">
        <f t="shared" si="22"/>
        <v>0</v>
      </c>
      <c r="AA52" s="59">
        <f t="shared" si="22"/>
        <v>0</v>
      </c>
      <c r="AB52" s="59">
        <f t="shared" si="23"/>
        <v>0</v>
      </c>
      <c r="AC52" s="59">
        <f t="shared" si="23"/>
        <v>0</v>
      </c>
      <c r="AD52" s="59">
        <f t="shared" si="23"/>
        <v>0</v>
      </c>
      <c r="AE52" s="59">
        <f t="shared" si="23"/>
        <v>0</v>
      </c>
      <c r="AF52" s="59">
        <f t="shared" si="23"/>
        <v>0</v>
      </c>
      <c r="AG52" s="59">
        <f t="shared" si="23"/>
        <v>0</v>
      </c>
      <c r="AH52" s="59">
        <f t="shared" si="23"/>
        <v>0</v>
      </c>
      <c r="AI52" s="59">
        <f t="shared" si="23"/>
        <v>0</v>
      </c>
      <c r="AJ52" s="59">
        <f t="shared" si="23"/>
        <v>0</v>
      </c>
      <c r="AK52" s="59">
        <f t="shared" si="23"/>
        <v>0</v>
      </c>
      <c r="AL52" s="59">
        <f t="shared" si="23"/>
        <v>0</v>
      </c>
      <c r="AM52" s="59">
        <f t="shared" si="23"/>
        <v>0</v>
      </c>
      <c r="AN52" s="59">
        <f t="shared" si="23"/>
        <v>0</v>
      </c>
      <c r="AO52" s="59">
        <f t="shared" si="23"/>
        <v>0</v>
      </c>
      <c r="AP52" s="160">
        <f t="shared" si="5"/>
        <v>0</v>
      </c>
      <c r="AQ52" s="160">
        <f t="shared" si="6"/>
        <v>0</v>
      </c>
      <c r="AR52" s="160">
        <f t="shared" si="7"/>
        <v>0</v>
      </c>
      <c r="AS52" s="959">
        <f>AR52-SUM(Adjustments!K173:AH173)</f>
        <v>0</v>
      </c>
      <c r="AT52" s="219"/>
      <c r="AU52" s="27">
        <f t="shared" si="8"/>
        <v>0</v>
      </c>
      <c r="AV52" s="27">
        <f t="shared" ref="AV52:BH62" si="24">SUMIF($H$67:$H$1313,$H52,AV$67:AV$1313)</f>
        <v>0</v>
      </c>
      <c r="AW52" s="27">
        <f t="shared" si="24"/>
        <v>0</v>
      </c>
      <c r="AX52" s="27">
        <f t="shared" si="24"/>
        <v>0</v>
      </c>
      <c r="AY52" s="27">
        <f t="shared" si="24"/>
        <v>0</v>
      </c>
      <c r="AZ52" s="27">
        <f t="shared" si="24"/>
        <v>0</v>
      </c>
      <c r="BA52" s="27">
        <f t="shared" si="24"/>
        <v>0</v>
      </c>
      <c r="BB52" s="27">
        <f t="shared" si="24"/>
        <v>0</v>
      </c>
      <c r="BC52" s="27">
        <f t="shared" si="24"/>
        <v>0</v>
      </c>
      <c r="BD52" s="27">
        <f t="shared" si="24"/>
        <v>0</v>
      </c>
      <c r="BE52" s="27">
        <f t="shared" si="24"/>
        <v>0</v>
      </c>
      <c r="BF52" s="27">
        <f t="shared" si="24"/>
        <v>0</v>
      </c>
      <c r="BG52" s="27">
        <f t="shared" si="24"/>
        <v>0</v>
      </c>
      <c r="BH52" s="27">
        <f t="shared" si="24"/>
        <v>0</v>
      </c>
      <c r="BI52" s="73">
        <f t="shared" si="11"/>
        <v>0</v>
      </c>
      <c r="BJ52" s="219"/>
      <c r="BK52" s="958">
        <f t="shared" si="9"/>
        <v>0</v>
      </c>
      <c r="BL52" s="59">
        <f t="shared" ref="BL52:BX61" si="25">SUMIF($H$67:$H$1313,$H52,BL$67:BL$1313)</f>
        <v>0</v>
      </c>
      <c r="BM52" s="59">
        <f t="shared" si="25"/>
        <v>0</v>
      </c>
      <c r="BN52" s="59">
        <f t="shared" si="25"/>
        <v>0</v>
      </c>
      <c r="BO52" s="59">
        <f t="shared" si="25"/>
        <v>0</v>
      </c>
      <c r="BP52" s="59">
        <f t="shared" si="25"/>
        <v>0</v>
      </c>
      <c r="BQ52" s="59">
        <f t="shared" si="25"/>
        <v>0</v>
      </c>
      <c r="BR52" s="59">
        <f t="shared" si="25"/>
        <v>0</v>
      </c>
      <c r="BS52" s="59">
        <f t="shared" si="25"/>
        <v>0</v>
      </c>
      <c r="BT52" s="59">
        <f t="shared" si="25"/>
        <v>0</v>
      </c>
      <c r="BU52" s="59">
        <f t="shared" si="25"/>
        <v>0</v>
      </c>
      <c r="BV52" s="59">
        <f t="shared" si="25"/>
        <v>0</v>
      </c>
      <c r="BW52" s="59">
        <f t="shared" si="25"/>
        <v>0</v>
      </c>
      <c r="BX52" s="59">
        <f t="shared" si="25"/>
        <v>0</v>
      </c>
      <c r="BY52" s="1000">
        <f t="shared" si="10"/>
        <v>0</v>
      </c>
    </row>
    <row r="53" spans="1:77">
      <c r="A53" s="5"/>
      <c r="B53" s="5" t="s">
        <v>3535</v>
      </c>
      <c r="C53" s="57" t="s">
        <v>45</v>
      </c>
      <c r="D53" s="3" t="s">
        <v>15</v>
      </c>
      <c r="E53" s="2"/>
      <c r="F53" s="2"/>
      <c r="G53" s="2" t="s">
        <v>148</v>
      </c>
      <c r="H53" s="2" t="s">
        <v>158</v>
      </c>
      <c r="I53" s="2" t="s">
        <v>99</v>
      </c>
      <c r="J53" s="94"/>
      <c r="K53" s="979"/>
      <c r="L53" s="26"/>
      <c r="M53" s="979"/>
      <c r="N53" s="26"/>
      <c r="O53" s="26"/>
      <c r="P53" s="26"/>
      <c r="Q53" s="379"/>
      <c r="R53" s="958">
        <f t="shared" si="22"/>
        <v>0</v>
      </c>
      <c r="S53" s="59">
        <f t="shared" si="22"/>
        <v>0</v>
      </c>
      <c r="T53" s="59">
        <f t="shared" si="22"/>
        <v>0</v>
      </c>
      <c r="U53" s="59">
        <f t="shared" si="22"/>
        <v>0</v>
      </c>
      <c r="V53" s="59">
        <f t="shared" si="22"/>
        <v>0</v>
      </c>
      <c r="W53" s="59">
        <f t="shared" si="22"/>
        <v>0</v>
      </c>
      <c r="X53" s="59">
        <f t="shared" si="22"/>
        <v>0</v>
      </c>
      <c r="Y53" s="59">
        <f t="shared" si="22"/>
        <v>0</v>
      </c>
      <c r="Z53" s="59">
        <f t="shared" si="22"/>
        <v>0</v>
      </c>
      <c r="AA53" s="59">
        <f t="shared" si="22"/>
        <v>0</v>
      </c>
      <c r="AB53" s="59">
        <f t="shared" si="23"/>
        <v>0</v>
      </c>
      <c r="AC53" s="59">
        <f t="shared" si="23"/>
        <v>0</v>
      </c>
      <c r="AD53" s="59">
        <f t="shared" si="23"/>
        <v>0</v>
      </c>
      <c r="AE53" s="59">
        <f t="shared" si="23"/>
        <v>0</v>
      </c>
      <c r="AF53" s="59">
        <f t="shared" si="23"/>
        <v>0</v>
      </c>
      <c r="AG53" s="59">
        <f t="shared" si="23"/>
        <v>0</v>
      </c>
      <c r="AH53" s="59">
        <f t="shared" si="23"/>
        <v>0</v>
      </c>
      <c r="AI53" s="59">
        <f t="shared" si="23"/>
        <v>0</v>
      </c>
      <c r="AJ53" s="59">
        <f t="shared" si="23"/>
        <v>0</v>
      </c>
      <c r="AK53" s="59">
        <f t="shared" si="23"/>
        <v>0</v>
      </c>
      <c r="AL53" s="59">
        <f t="shared" si="23"/>
        <v>0</v>
      </c>
      <c r="AM53" s="59">
        <f t="shared" si="23"/>
        <v>0</v>
      </c>
      <c r="AN53" s="59">
        <f t="shared" si="23"/>
        <v>0</v>
      </c>
      <c r="AO53" s="59">
        <f t="shared" si="23"/>
        <v>0</v>
      </c>
      <c r="AP53" s="160">
        <f t="shared" si="5"/>
        <v>0</v>
      </c>
      <c r="AQ53" s="160">
        <f t="shared" si="6"/>
        <v>0</v>
      </c>
      <c r="AR53" s="160">
        <f t="shared" si="7"/>
        <v>0</v>
      </c>
      <c r="AS53" s="959">
        <f>AR53-SUM(Adjustments!K174:AH174)</f>
        <v>0</v>
      </c>
      <c r="AT53" s="219"/>
      <c r="AU53" s="27">
        <f t="shared" si="8"/>
        <v>0</v>
      </c>
      <c r="AV53" s="27">
        <f t="shared" si="24"/>
        <v>0</v>
      </c>
      <c r="AW53" s="27">
        <f t="shared" si="24"/>
        <v>0</v>
      </c>
      <c r="AX53" s="27">
        <f t="shared" si="24"/>
        <v>0</v>
      </c>
      <c r="AY53" s="27">
        <f t="shared" si="24"/>
        <v>0</v>
      </c>
      <c r="AZ53" s="27">
        <f t="shared" si="24"/>
        <v>0</v>
      </c>
      <c r="BA53" s="27">
        <f t="shared" si="24"/>
        <v>0</v>
      </c>
      <c r="BB53" s="27">
        <f t="shared" si="24"/>
        <v>0</v>
      </c>
      <c r="BC53" s="27">
        <f t="shared" si="24"/>
        <v>0</v>
      </c>
      <c r="BD53" s="27">
        <f t="shared" si="24"/>
        <v>0</v>
      </c>
      <c r="BE53" s="27">
        <f t="shared" si="24"/>
        <v>0</v>
      </c>
      <c r="BF53" s="27">
        <f t="shared" si="24"/>
        <v>0</v>
      </c>
      <c r="BG53" s="27">
        <f t="shared" si="24"/>
        <v>0</v>
      </c>
      <c r="BH53" s="27">
        <f t="shared" si="24"/>
        <v>0</v>
      </c>
      <c r="BI53" s="73">
        <f t="shared" si="11"/>
        <v>0</v>
      </c>
      <c r="BJ53" s="219"/>
      <c r="BK53" s="958">
        <f t="shared" si="9"/>
        <v>0</v>
      </c>
      <c r="BL53" s="59">
        <f t="shared" si="25"/>
        <v>0</v>
      </c>
      <c r="BM53" s="59">
        <f t="shared" si="25"/>
        <v>0</v>
      </c>
      <c r="BN53" s="59">
        <f t="shared" si="25"/>
        <v>0</v>
      </c>
      <c r="BO53" s="59">
        <f t="shared" si="25"/>
        <v>0</v>
      </c>
      <c r="BP53" s="59">
        <f t="shared" si="25"/>
        <v>0</v>
      </c>
      <c r="BQ53" s="59">
        <f t="shared" si="25"/>
        <v>0</v>
      </c>
      <c r="BR53" s="59">
        <f t="shared" si="25"/>
        <v>0</v>
      </c>
      <c r="BS53" s="59">
        <f t="shared" si="25"/>
        <v>0</v>
      </c>
      <c r="BT53" s="59">
        <f t="shared" si="25"/>
        <v>0</v>
      </c>
      <c r="BU53" s="59">
        <f t="shared" si="25"/>
        <v>0</v>
      </c>
      <c r="BV53" s="59">
        <f t="shared" si="25"/>
        <v>0</v>
      </c>
      <c r="BW53" s="59">
        <f t="shared" si="25"/>
        <v>0</v>
      </c>
      <c r="BX53" s="59">
        <f t="shared" si="25"/>
        <v>0</v>
      </c>
      <c r="BY53" s="1000">
        <f t="shared" si="10"/>
        <v>0</v>
      </c>
    </row>
    <row r="54" spans="1:77">
      <c r="A54" s="5"/>
      <c r="B54" s="5" t="s">
        <v>3535</v>
      </c>
      <c r="C54" s="57" t="s">
        <v>45</v>
      </c>
      <c r="D54" s="3" t="s">
        <v>38</v>
      </c>
      <c r="E54" s="2"/>
      <c r="F54" s="2"/>
      <c r="G54" s="2" t="s">
        <v>148</v>
      </c>
      <c r="H54" s="2" t="s">
        <v>159</v>
      </c>
      <c r="I54" s="2" t="s">
        <v>100</v>
      </c>
      <c r="J54" s="94"/>
      <c r="K54" s="979"/>
      <c r="L54" s="26"/>
      <c r="M54" s="979"/>
      <c r="N54" s="26"/>
      <c r="O54" s="26"/>
      <c r="P54" s="26"/>
      <c r="Q54" s="379"/>
      <c r="R54" s="958">
        <f t="shared" si="22"/>
        <v>0</v>
      </c>
      <c r="S54" s="59">
        <f t="shared" si="22"/>
        <v>910000</v>
      </c>
      <c r="T54" s="59">
        <f t="shared" si="22"/>
        <v>409000</v>
      </c>
      <c r="U54" s="59">
        <f t="shared" si="22"/>
        <v>930319.02</v>
      </c>
      <c r="V54" s="59">
        <f t="shared" si="22"/>
        <v>1560798.4980175029</v>
      </c>
      <c r="W54" s="59">
        <f t="shared" si="22"/>
        <v>1846137.808596387</v>
      </c>
      <c r="X54" s="59">
        <f t="shared" si="22"/>
        <v>6082833.1564776907</v>
      </c>
      <c r="Y54" s="59">
        <f t="shared" si="22"/>
        <v>1019270.2799999999</v>
      </c>
      <c r="Z54" s="59">
        <f t="shared" si="22"/>
        <v>262140.00000000017</v>
      </c>
      <c r="AA54" s="59">
        <f t="shared" si="22"/>
        <v>307870</v>
      </c>
      <c r="AB54" s="59">
        <f t="shared" si="23"/>
        <v>444295</v>
      </c>
      <c r="AC54" s="59">
        <f t="shared" si="23"/>
        <v>379865</v>
      </c>
      <c r="AD54" s="59">
        <f t="shared" si="23"/>
        <v>2397174.89</v>
      </c>
      <c r="AE54" s="59">
        <f t="shared" si="23"/>
        <v>698445.00000000012</v>
      </c>
      <c r="AF54" s="59">
        <f t="shared" si="23"/>
        <v>456195</v>
      </c>
      <c r="AG54" s="59">
        <f t="shared" si="23"/>
        <v>604605.00000000012</v>
      </c>
      <c r="AH54" s="59">
        <f t="shared" si="23"/>
        <v>1125655</v>
      </c>
      <c r="AI54" s="59">
        <f t="shared" si="23"/>
        <v>1329910.0000000002</v>
      </c>
      <c r="AJ54" s="59">
        <f t="shared" si="23"/>
        <v>2363255</v>
      </c>
      <c r="AK54" s="59">
        <f t="shared" si="23"/>
        <v>1131120.1599999999</v>
      </c>
      <c r="AL54" s="59">
        <f t="shared" si="23"/>
        <v>274040.50999999995</v>
      </c>
      <c r="AM54" s="59">
        <f t="shared" si="23"/>
        <v>320853.24000000005</v>
      </c>
      <c r="AN54" s="59">
        <f t="shared" si="23"/>
        <v>462812.91820088518</v>
      </c>
      <c r="AO54" s="59">
        <f t="shared" si="23"/>
        <v>395738.18417035922</v>
      </c>
      <c r="AP54" s="160">
        <f t="shared" si="5"/>
        <v>13328368.763091581</v>
      </c>
      <c r="AQ54" s="160">
        <f t="shared" si="6"/>
        <v>12383964.902371246</v>
      </c>
      <c r="AR54" s="160">
        <f t="shared" si="7"/>
        <v>25712333.665462825</v>
      </c>
      <c r="AS54" s="959">
        <f>AR54-SUM(Adjustments!K175:AH175)</f>
        <v>0</v>
      </c>
      <c r="AT54" s="219"/>
      <c r="AU54" s="27">
        <f t="shared" si="8"/>
        <v>444295</v>
      </c>
      <c r="AV54" s="27">
        <f t="shared" si="24"/>
        <v>379865</v>
      </c>
      <c r="AW54" s="27">
        <f t="shared" si="24"/>
        <v>2397174.89</v>
      </c>
      <c r="AX54" s="27">
        <f t="shared" si="24"/>
        <v>698445.00000000012</v>
      </c>
      <c r="AY54" s="27">
        <f t="shared" si="24"/>
        <v>456195</v>
      </c>
      <c r="AZ54" s="27">
        <f t="shared" si="24"/>
        <v>604605.00000000012</v>
      </c>
      <c r="BA54" s="27">
        <f t="shared" si="24"/>
        <v>1125655</v>
      </c>
      <c r="BB54" s="27">
        <f t="shared" si="24"/>
        <v>1329910.0000000002</v>
      </c>
      <c r="BC54" s="27">
        <f t="shared" si="24"/>
        <v>2363255</v>
      </c>
      <c r="BD54" s="27">
        <f t="shared" si="24"/>
        <v>1131120.1599999999</v>
      </c>
      <c r="BE54" s="27">
        <f t="shared" si="24"/>
        <v>274040.50999999995</v>
      </c>
      <c r="BF54" s="27">
        <f t="shared" si="24"/>
        <v>320853.24000000005</v>
      </c>
      <c r="BG54" s="27">
        <f t="shared" si="24"/>
        <v>462812.91820088518</v>
      </c>
      <c r="BH54" s="27">
        <f t="shared" si="24"/>
        <v>395738.18417035922</v>
      </c>
      <c r="BI54" s="73">
        <f t="shared" si="11"/>
        <v>12383964.902371246</v>
      </c>
      <c r="BJ54" s="219"/>
      <c r="BK54" s="958">
        <f t="shared" si="9"/>
        <v>355838.07692307694</v>
      </c>
      <c r="BL54" s="59">
        <f t="shared" si="25"/>
        <v>304235.76923076925</v>
      </c>
      <c r="BM54" s="59">
        <f t="shared" si="25"/>
        <v>2292404.1207692306</v>
      </c>
      <c r="BN54" s="59">
        <f t="shared" si="25"/>
        <v>559388.07692307699</v>
      </c>
      <c r="BO54" s="59">
        <f t="shared" si="25"/>
        <v>365368.84615384619</v>
      </c>
      <c r="BP54" s="59">
        <f t="shared" si="25"/>
        <v>484231.15384615393</v>
      </c>
      <c r="BQ54" s="59">
        <f t="shared" si="25"/>
        <v>901542.69230769225</v>
      </c>
      <c r="BR54" s="59">
        <f t="shared" si="25"/>
        <v>1065131.5384615387</v>
      </c>
      <c r="BS54" s="59">
        <f t="shared" si="25"/>
        <v>2042071.923076923</v>
      </c>
      <c r="BT54" s="59">
        <f t="shared" si="25"/>
        <v>905919.76615384617</v>
      </c>
      <c r="BU54" s="59">
        <f t="shared" si="25"/>
        <v>219480.40846153843</v>
      </c>
      <c r="BV54" s="59">
        <f t="shared" si="25"/>
        <v>256972.95692307694</v>
      </c>
      <c r="BW54" s="59">
        <f t="shared" si="25"/>
        <v>370669.16978079942</v>
      </c>
      <c r="BX54" s="59">
        <f t="shared" si="25"/>
        <v>316948.68143960898</v>
      </c>
      <c r="BY54" s="1000">
        <f t="shared" si="10"/>
        <v>10440203.180451179</v>
      </c>
    </row>
    <row r="55" spans="1:77">
      <c r="A55" s="5"/>
      <c r="B55" s="5" t="s">
        <v>3535</v>
      </c>
      <c r="C55" s="57" t="s">
        <v>45</v>
      </c>
      <c r="D55" s="3" t="s">
        <v>12</v>
      </c>
      <c r="E55" s="2"/>
      <c r="F55" s="2"/>
      <c r="G55" s="2" t="s">
        <v>148</v>
      </c>
      <c r="H55" s="2" t="s">
        <v>386</v>
      </c>
      <c r="I55" s="2" t="s">
        <v>101</v>
      </c>
      <c r="J55" s="94"/>
      <c r="K55" s="979"/>
      <c r="L55" s="26"/>
      <c r="M55" s="979"/>
      <c r="N55" s="26"/>
      <c r="O55" s="26"/>
      <c r="P55" s="26"/>
      <c r="Q55" s="379"/>
      <c r="R55" s="958">
        <f t="shared" si="22"/>
        <v>0</v>
      </c>
      <c r="S55" s="59">
        <f t="shared" si="22"/>
        <v>0</v>
      </c>
      <c r="T55" s="59">
        <f t="shared" si="22"/>
        <v>0</v>
      </c>
      <c r="U55" s="59">
        <f t="shared" si="22"/>
        <v>0</v>
      </c>
      <c r="V55" s="59">
        <f t="shared" si="22"/>
        <v>0</v>
      </c>
      <c r="W55" s="59">
        <f t="shared" si="22"/>
        <v>0</v>
      </c>
      <c r="X55" s="59">
        <f t="shared" si="22"/>
        <v>0</v>
      </c>
      <c r="Y55" s="59">
        <f t="shared" si="22"/>
        <v>0</v>
      </c>
      <c r="Z55" s="59">
        <f t="shared" si="22"/>
        <v>0</v>
      </c>
      <c r="AA55" s="59">
        <f t="shared" si="22"/>
        <v>0</v>
      </c>
      <c r="AB55" s="59">
        <f t="shared" si="23"/>
        <v>0</v>
      </c>
      <c r="AC55" s="59">
        <f t="shared" si="23"/>
        <v>0</v>
      </c>
      <c r="AD55" s="59">
        <f t="shared" si="23"/>
        <v>0</v>
      </c>
      <c r="AE55" s="59">
        <f t="shared" si="23"/>
        <v>0</v>
      </c>
      <c r="AF55" s="59">
        <f t="shared" si="23"/>
        <v>0</v>
      </c>
      <c r="AG55" s="59">
        <f t="shared" si="23"/>
        <v>0</v>
      </c>
      <c r="AH55" s="59">
        <f t="shared" si="23"/>
        <v>0</v>
      </c>
      <c r="AI55" s="59">
        <f t="shared" si="23"/>
        <v>0</v>
      </c>
      <c r="AJ55" s="59">
        <f t="shared" si="23"/>
        <v>0</v>
      </c>
      <c r="AK55" s="59">
        <f t="shared" si="23"/>
        <v>0</v>
      </c>
      <c r="AL55" s="59">
        <f t="shared" si="23"/>
        <v>0</v>
      </c>
      <c r="AM55" s="59">
        <f t="shared" si="23"/>
        <v>0</v>
      </c>
      <c r="AN55" s="59">
        <f t="shared" si="23"/>
        <v>0</v>
      </c>
      <c r="AO55" s="59">
        <f t="shared" si="23"/>
        <v>0</v>
      </c>
      <c r="AP55" s="160">
        <f t="shared" si="5"/>
        <v>0</v>
      </c>
      <c r="AQ55" s="160">
        <f t="shared" si="6"/>
        <v>0</v>
      </c>
      <c r="AR55" s="160">
        <f t="shared" si="7"/>
        <v>0</v>
      </c>
      <c r="AS55" s="959">
        <f>AR55-SUM(Adjustments!K176:AH176)</f>
        <v>0</v>
      </c>
      <c r="AT55" s="219"/>
      <c r="AU55" s="27">
        <f t="shared" si="8"/>
        <v>0</v>
      </c>
      <c r="AV55" s="27">
        <f t="shared" si="24"/>
        <v>0</v>
      </c>
      <c r="AW55" s="27">
        <f t="shared" si="24"/>
        <v>0</v>
      </c>
      <c r="AX55" s="27">
        <f t="shared" si="24"/>
        <v>0</v>
      </c>
      <c r="AY55" s="27">
        <f t="shared" si="24"/>
        <v>0</v>
      </c>
      <c r="AZ55" s="27">
        <f t="shared" si="24"/>
        <v>0</v>
      </c>
      <c r="BA55" s="27">
        <f t="shared" si="24"/>
        <v>0</v>
      </c>
      <c r="BB55" s="27">
        <f t="shared" si="24"/>
        <v>0</v>
      </c>
      <c r="BC55" s="27">
        <f t="shared" si="24"/>
        <v>0</v>
      </c>
      <c r="BD55" s="27">
        <f t="shared" si="24"/>
        <v>0</v>
      </c>
      <c r="BE55" s="27">
        <f t="shared" si="24"/>
        <v>0</v>
      </c>
      <c r="BF55" s="27">
        <f t="shared" si="24"/>
        <v>0</v>
      </c>
      <c r="BG55" s="27">
        <f t="shared" si="24"/>
        <v>0</v>
      </c>
      <c r="BH55" s="27">
        <f t="shared" si="24"/>
        <v>0</v>
      </c>
      <c r="BI55" s="73">
        <f t="shared" si="11"/>
        <v>0</v>
      </c>
      <c r="BJ55" s="219"/>
      <c r="BK55" s="958">
        <f t="shared" si="9"/>
        <v>0</v>
      </c>
      <c r="BL55" s="59">
        <f t="shared" si="25"/>
        <v>0</v>
      </c>
      <c r="BM55" s="59">
        <f t="shared" si="25"/>
        <v>0</v>
      </c>
      <c r="BN55" s="59">
        <f t="shared" si="25"/>
        <v>0</v>
      </c>
      <c r="BO55" s="59">
        <f t="shared" si="25"/>
        <v>0</v>
      </c>
      <c r="BP55" s="59">
        <f t="shared" si="25"/>
        <v>0</v>
      </c>
      <c r="BQ55" s="59">
        <f t="shared" si="25"/>
        <v>0</v>
      </c>
      <c r="BR55" s="59">
        <f t="shared" si="25"/>
        <v>0</v>
      </c>
      <c r="BS55" s="59">
        <f t="shared" si="25"/>
        <v>0</v>
      </c>
      <c r="BT55" s="59">
        <f t="shared" si="25"/>
        <v>0</v>
      </c>
      <c r="BU55" s="59">
        <f t="shared" si="25"/>
        <v>0</v>
      </c>
      <c r="BV55" s="59">
        <f t="shared" si="25"/>
        <v>0</v>
      </c>
      <c r="BW55" s="59">
        <f t="shared" si="25"/>
        <v>0</v>
      </c>
      <c r="BX55" s="59">
        <f t="shared" si="25"/>
        <v>0</v>
      </c>
      <c r="BY55" s="1000">
        <f t="shared" si="10"/>
        <v>0</v>
      </c>
    </row>
    <row r="56" spans="1:77">
      <c r="A56" s="5"/>
      <c r="B56" s="5" t="s">
        <v>3535</v>
      </c>
      <c r="C56" s="57" t="s">
        <v>45</v>
      </c>
      <c r="D56" s="3" t="s">
        <v>31</v>
      </c>
      <c r="G56" s="2" t="s">
        <v>148</v>
      </c>
      <c r="H56" s="2" t="s">
        <v>160</v>
      </c>
      <c r="I56" s="2" t="s">
        <v>102</v>
      </c>
      <c r="J56" s="94"/>
      <c r="K56" s="979"/>
      <c r="L56" s="26"/>
      <c r="M56" s="979"/>
      <c r="N56" s="26"/>
      <c r="O56" s="26"/>
      <c r="P56" s="26"/>
      <c r="Q56" s="379"/>
      <c r="R56" s="958">
        <f t="shared" si="22"/>
        <v>0</v>
      </c>
      <c r="S56" s="59">
        <f t="shared" si="22"/>
        <v>0</v>
      </c>
      <c r="T56" s="59">
        <f t="shared" si="22"/>
        <v>0</v>
      </c>
      <c r="U56" s="59">
        <f t="shared" si="22"/>
        <v>0</v>
      </c>
      <c r="V56" s="59">
        <f t="shared" si="22"/>
        <v>0</v>
      </c>
      <c r="W56" s="59">
        <f t="shared" si="22"/>
        <v>0</v>
      </c>
      <c r="X56" s="59">
        <f t="shared" si="22"/>
        <v>0</v>
      </c>
      <c r="Y56" s="59">
        <f t="shared" si="22"/>
        <v>0</v>
      </c>
      <c r="Z56" s="59">
        <f t="shared" si="22"/>
        <v>0</v>
      </c>
      <c r="AA56" s="59">
        <f t="shared" si="22"/>
        <v>0</v>
      </c>
      <c r="AB56" s="59">
        <f t="shared" si="23"/>
        <v>0</v>
      </c>
      <c r="AC56" s="59">
        <f t="shared" si="23"/>
        <v>0</v>
      </c>
      <c r="AD56" s="59">
        <f t="shared" si="23"/>
        <v>0</v>
      </c>
      <c r="AE56" s="59">
        <f t="shared" si="23"/>
        <v>0</v>
      </c>
      <c r="AF56" s="59">
        <f t="shared" si="23"/>
        <v>0</v>
      </c>
      <c r="AG56" s="59">
        <f t="shared" si="23"/>
        <v>0</v>
      </c>
      <c r="AH56" s="59">
        <f t="shared" si="23"/>
        <v>0</v>
      </c>
      <c r="AI56" s="59">
        <f t="shared" si="23"/>
        <v>0</v>
      </c>
      <c r="AJ56" s="59">
        <f t="shared" si="23"/>
        <v>0</v>
      </c>
      <c r="AK56" s="59">
        <f t="shared" si="23"/>
        <v>0</v>
      </c>
      <c r="AL56" s="59">
        <f t="shared" si="23"/>
        <v>0</v>
      </c>
      <c r="AM56" s="59">
        <f t="shared" si="23"/>
        <v>0</v>
      </c>
      <c r="AN56" s="59">
        <f t="shared" si="23"/>
        <v>0</v>
      </c>
      <c r="AO56" s="59">
        <f t="shared" si="23"/>
        <v>0</v>
      </c>
      <c r="AP56" s="160">
        <f t="shared" si="5"/>
        <v>0</v>
      </c>
      <c r="AQ56" s="160">
        <f t="shared" si="6"/>
        <v>0</v>
      </c>
      <c r="AR56" s="160">
        <f t="shared" si="7"/>
        <v>0</v>
      </c>
      <c r="AS56" s="959">
        <f>AR56-SUM(Adjustments!K177:AH177)</f>
        <v>0</v>
      </c>
      <c r="AT56" s="219"/>
      <c r="AU56" s="27">
        <f t="shared" si="8"/>
        <v>0</v>
      </c>
      <c r="AV56" s="27">
        <f t="shared" si="24"/>
        <v>0</v>
      </c>
      <c r="AW56" s="27">
        <f t="shared" si="24"/>
        <v>0</v>
      </c>
      <c r="AX56" s="27">
        <f t="shared" si="24"/>
        <v>0</v>
      </c>
      <c r="AY56" s="27">
        <f t="shared" si="24"/>
        <v>0</v>
      </c>
      <c r="AZ56" s="27">
        <f t="shared" si="24"/>
        <v>0</v>
      </c>
      <c r="BA56" s="27">
        <f t="shared" si="24"/>
        <v>0</v>
      </c>
      <c r="BB56" s="27">
        <f t="shared" si="24"/>
        <v>0</v>
      </c>
      <c r="BC56" s="27">
        <f t="shared" si="24"/>
        <v>0</v>
      </c>
      <c r="BD56" s="27">
        <f t="shared" si="24"/>
        <v>0</v>
      </c>
      <c r="BE56" s="27">
        <f t="shared" si="24"/>
        <v>0</v>
      </c>
      <c r="BF56" s="27">
        <f t="shared" si="24"/>
        <v>0</v>
      </c>
      <c r="BG56" s="27">
        <f t="shared" si="24"/>
        <v>0</v>
      </c>
      <c r="BH56" s="27">
        <f t="shared" si="24"/>
        <v>0</v>
      </c>
      <c r="BI56" s="73">
        <f t="shared" si="11"/>
        <v>0</v>
      </c>
      <c r="BJ56" s="219"/>
      <c r="BK56" s="958">
        <f t="shared" si="9"/>
        <v>0</v>
      </c>
      <c r="BL56" s="59">
        <f t="shared" si="25"/>
        <v>0</v>
      </c>
      <c r="BM56" s="59">
        <f t="shared" si="25"/>
        <v>0</v>
      </c>
      <c r="BN56" s="59">
        <f t="shared" si="25"/>
        <v>0</v>
      </c>
      <c r="BO56" s="59">
        <f t="shared" si="25"/>
        <v>0</v>
      </c>
      <c r="BP56" s="59">
        <f t="shared" si="25"/>
        <v>0</v>
      </c>
      <c r="BQ56" s="59">
        <f t="shared" si="25"/>
        <v>0</v>
      </c>
      <c r="BR56" s="59">
        <f t="shared" si="25"/>
        <v>0</v>
      </c>
      <c r="BS56" s="59">
        <f t="shared" si="25"/>
        <v>0</v>
      </c>
      <c r="BT56" s="59">
        <f t="shared" si="25"/>
        <v>0</v>
      </c>
      <c r="BU56" s="59">
        <f t="shared" si="25"/>
        <v>0</v>
      </c>
      <c r="BV56" s="59">
        <f t="shared" si="25"/>
        <v>0</v>
      </c>
      <c r="BW56" s="59">
        <f t="shared" si="25"/>
        <v>0</v>
      </c>
      <c r="BX56" s="59">
        <f t="shared" si="25"/>
        <v>0</v>
      </c>
      <c r="BY56" s="1000">
        <f t="shared" si="10"/>
        <v>0</v>
      </c>
    </row>
    <row r="57" spans="1:77">
      <c r="A57" s="5"/>
      <c r="B57" s="5" t="s">
        <v>3535</v>
      </c>
      <c r="C57" s="57" t="s">
        <v>45</v>
      </c>
      <c r="D57" s="3" t="s">
        <v>27</v>
      </c>
      <c r="G57" s="2" t="s">
        <v>148</v>
      </c>
      <c r="H57" s="2" t="s">
        <v>161</v>
      </c>
      <c r="I57" s="2" t="s">
        <v>103</v>
      </c>
      <c r="J57" s="94"/>
      <c r="K57" s="979"/>
      <c r="L57" s="26"/>
      <c r="M57" s="979"/>
      <c r="N57" s="26"/>
      <c r="O57" s="26"/>
      <c r="P57" s="26"/>
      <c r="Q57" s="379"/>
      <c r="R57" s="958">
        <f t="shared" si="22"/>
        <v>0</v>
      </c>
      <c r="S57" s="59">
        <f t="shared" si="22"/>
        <v>0</v>
      </c>
      <c r="T57" s="59">
        <f t="shared" si="22"/>
        <v>0</v>
      </c>
      <c r="U57" s="59">
        <f t="shared" si="22"/>
        <v>0</v>
      </c>
      <c r="V57" s="59">
        <f t="shared" si="22"/>
        <v>0</v>
      </c>
      <c r="W57" s="59">
        <f t="shared" si="22"/>
        <v>0</v>
      </c>
      <c r="X57" s="59">
        <f t="shared" si="22"/>
        <v>0</v>
      </c>
      <c r="Y57" s="59">
        <f t="shared" si="22"/>
        <v>0</v>
      </c>
      <c r="Z57" s="59">
        <f t="shared" si="22"/>
        <v>0</v>
      </c>
      <c r="AA57" s="59">
        <f t="shared" si="22"/>
        <v>0</v>
      </c>
      <c r="AB57" s="59">
        <f t="shared" si="23"/>
        <v>0</v>
      </c>
      <c r="AC57" s="59">
        <f t="shared" si="23"/>
        <v>0</v>
      </c>
      <c r="AD57" s="59">
        <f t="shared" si="23"/>
        <v>0</v>
      </c>
      <c r="AE57" s="59">
        <f t="shared" si="23"/>
        <v>0</v>
      </c>
      <c r="AF57" s="59">
        <f t="shared" si="23"/>
        <v>0</v>
      </c>
      <c r="AG57" s="59">
        <f t="shared" si="23"/>
        <v>0</v>
      </c>
      <c r="AH57" s="59">
        <f t="shared" si="23"/>
        <v>0</v>
      </c>
      <c r="AI57" s="59">
        <f t="shared" si="23"/>
        <v>0</v>
      </c>
      <c r="AJ57" s="59">
        <f t="shared" si="23"/>
        <v>0</v>
      </c>
      <c r="AK57" s="59">
        <f t="shared" si="23"/>
        <v>0</v>
      </c>
      <c r="AL57" s="59">
        <f t="shared" si="23"/>
        <v>0</v>
      </c>
      <c r="AM57" s="59">
        <f t="shared" si="23"/>
        <v>0</v>
      </c>
      <c r="AN57" s="59">
        <f t="shared" si="23"/>
        <v>0</v>
      </c>
      <c r="AO57" s="59">
        <f t="shared" si="23"/>
        <v>0</v>
      </c>
      <c r="AP57" s="160">
        <f t="shared" si="5"/>
        <v>0</v>
      </c>
      <c r="AQ57" s="160">
        <f t="shared" si="6"/>
        <v>0</v>
      </c>
      <c r="AR57" s="160">
        <f t="shared" si="7"/>
        <v>0</v>
      </c>
      <c r="AS57" s="959">
        <f>AR57-SUM(Adjustments!K178:AH178)</f>
        <v>0</v>
      </c>
      <c r="AT57" s="219"/>
      <c r="AU57" s="27">
        <f t="shared" si="8"/>
        <v>0</v>
      </c>
      <c r="AV57" s="27">
        <f t="shared" si="24"/>
        <v>0</v>
      </c>
      <c r="AW57" s="27">
        <f t="shared" si="24"/>
        <v>0</v>
      </c>
      <c r="AX57" s="27">
        <f t="shared" si="24"/>
        <v>0</v>
      </c>
      <c r="AY57" s="27">
        <f t="shared" si="24"/>
        <v>0</v>
      </c>
      <c r="AZ57" s="27">
        <f t="shared" si="24"/>
        <v>0</v>
      </c>
      <c r="BA57" s="27">
        <f t="shared" si="24"/>
        <v>0</v>
      </c>
      <c r="BB57" s="27">
        <f t="shared" si="24"/>
        <v>0</v>
      </c>
      <c r="BC57" s="27">
        <f t="shared" si="24"/>
        <v>0</v>
      </c>
      <c r="BD57" s="27">
        <f t="shared" si="24"/>
        <v>0</v>
      </c>
      <c r="BE57" s="27">
        <f t="shared" si="24"/>
        <v>0</v>
      </c>
      <c r="BF57" s="27">
        <f t="shared" si="24"/>
        <v>0</v>
      </c>
      <c r="BG57" s="27">
        <f t="shared" si="24"/>
        <v>0</v>
      </c>
      <c r="BH57" s="27">
        <f t="shared" si="24"/>
        <v>0</v>
      </c>
      <c r="BI57" s="73">
        <f t="shared" si="11"/>
        <v>0</v>
      </c>
      <c r="BJ57" s="219"/>
      <c r="BK57" s="958">
        <f t="shared" si="9"/>
        <v>0</v>
      </c>
      <c r="BL57" s="59">
        <f t="shared" si="25"/>
        <v>0</v>
      </c>
      <c r="BM57" s="59">
        <f t="shared" si="25"/>
        <v>0</v>
      </c>
      <c r="BN57" s="59">
        <f t="shared" si="25"/>
        <v>0</v>
      </c>
      <c r="BO57" s="59">
        <f t="shared" si="25"/>
        <v>0</v>
      </c>
      <c r="BP57" s="59">
        <f t="shared" si="25"/>
        <v>0</v>
      </c>
      <c r="BQ57" s="59">
        <f t="shared" si="25"/>
        <v>0</v>
      </c>
      <c r="BR57" s="59">
        <f t="shared" si="25"/>
        <v>0</v>
      </c>
      <c r="BS57" s="59">
        <f t="shared" si="25"/>
        <v>0</v>
      </c>
      <c r="BT57" s="59">
        <f t="shared" si="25"/>
        <v>0</v>
      </c>
      <c r="BU57" s="59">
        <f t="shared" si="25"/>
        <v>0</v>
      </c>
      <c r="BV57" s="59">
        <f t="shared" si="25"/>
        <v>0</v>
      </c>
      <c r="BW57" s="59">
        <f t="shared" si="25"/>
        <v>0</v>
      </c>
      <c r="BX57" s="59">
        <f t="shared" si="25"/>
        <v>0</v>
      </c>
      <c r="BY57" s="1000">
        <f t="shared" si="10"/>
        <v>0</v>
      </c>
    </row>
    <row r="58" spans="1:77" ht="13.5" thickBot="1">
      <c r="B58" s="5" t="s">
        <v>3535</v>
      </c>
      <c r="C58" s="57" t="s">
        <v>45</v>
      </c>
      <c r="D58" s="3" t="s">
        <v>29</v>
      </c>
      <c r="G58" s="2" t="s">
        <v>148</v>
      </c>
      <c r="H58" s="2" t="s">
        <v>162</v>
      </c>
      <c r="I58" s="2" t="s">
        <v>104</v>
      </c>
      <c r="J58" s="94"/>
      <c r="K58" s="979"/>
      <c r="L58" s="26"/>
      <c r="M58" s="979"/>
      <c r="N58" s="26"/>
      <c r="O58" s="26"/>
      <c r="P58" s="26"/>
      <c r="Q58" s="379"/>
      <c r="R58" s="958">
        <f t="shared" si="22"/>
        <v>0</v>
      </c>
      <c r="S58" s="59">
        <f t="shared" si="22"/>
        <v>0</v>
      </c>
      <c r="T58" s="59">
        <f t="shared" si="22"/>
        <v>0</v>
      </c>
      <c r="U58" s="59">
        <f t="shared" si="22"/>
        <v>0</v>
      </c>
      <c r="V58" s="59">
        <f t="shared" si="22"/>
        <v>0</v>
      </c>
      <c r="W58" s="59">
        <f t="shared" si="22"/>
        <v>0</v>
      </c>
      <c r="X58" s="59">
        <f t="shared" si="22"/>
        <v>0</v>
      </c>
      <c r="Y58" s="59">
        <f t="shared" si="22"/>
        <v>0</v>
      </c>
      <c r="Z58" s="59">
        <f t="shared" si="22"/>
        <v>0</v>
      </c>
      <c r="AA58" s="59">
        <f t="shared" si="22"/>
        <v>0</v>
      </c>
      <c r="AB58" s="59">
        <f t="shared" si="23"/>
        <v>0</v>
      </c>
      <c r="AC58" s="59">
        <f t="shared" si="23"/>
        <v>0</v>
      </c>
      <c r="AD58" s="59">
        <f t="shared" si="23"/>
        <v>0</v>
      </c>
      <c r="AE58" s="59">
        <f t="shared" si="23"/>
        <v>0</v>
      </c>
      <c r="AF58" s="59">
        <f t="shared" si="23"/>
        <v>0</v>
      </c>
      <c r="AG58" s="59">
        <f t="shared" si="23"/>
        <v>0</v>
      </c>
      <c r="AH58" s="59">
        <f t="shared" si="23"/>
        <v>0</v>
      </c>
      <c r="AI58" s="59">
        <f t="shared" si="23"/>
        <v>0</v>
      </c>
      <c r="AJ58" s="59">
        <f t="shared" si="23"/>
        <v>0</v>
      </c>
      <c r="AK58" s="59">
        <f t="shared" si="23"/>
        <v>0</v>
      </c>
      <c r="AL58" s="59">
        <f t="shared" si="23"/>
        <v>0</v>
      </c>
      <c r="AM58" s="59">
        <f t="shared" si="23"/>
        <v>0</v>
      </c>
      <c r="AN58" s="59">
        <f t="shared" si="23"/>
        <v>0</v>
      </c>
      <c r="AO58" s="59">
        <f t="shared" si="23"/>
        <v>0</v>
      </c>
      <c r="AP58" s="160">
        <f t="shared" si="5"/>
        <v>0</v>
      </c>
      <c r="AQ58" s="160">
        <f t="shared" si="6"/>
        <v>0</v>
      </c>
      <c r="AR58" s="160">
        <f t="shared" si="7"/>
        <v>0</v>
      </c>
      <c r="AS58" s="959">
        <f>AR58-SUM(Adjustments!K179:AH179)</f>
        <v>0</v>
      </c>
      <c r="AT58" s="225">
        <f t="shared" ref="AT58" si="26">SUM(AT5:AT57)</f>
        <v>0</v>
      </c>
      <c r="AU58" s="27">
        <f t="shared" si="8"/>
        <v>0</v>
      </c>
      <c r="AV58" s="27">
        <f t="shared" si="24"/>
        <v>0</v>
      </c>
      <c r="AW58" s="27">
        <f t="shared" si="24"/>
        <v>0</v>
      </c>
      <c r="AX58" s="27">
        <f t="shared" si="24"/>
        <v>0</v>
      </c>
      <c r="AY58" s="27">
        <f t="shared" si="24"/>
        <v>0</v>
      </c>
      <c r="AZ58" s="27">
        <f t="shared" si="24"/>
        <v>0</v>
      </c>
      <c r="BA58" s="27">
        <f t="shared" si="24"/>
        <v>0</v>
      </c>
      <c r="BB58" s="27">
        <f t="shared" si="24"/>
        <v>0</v>
      </c>
      <c r="BC58" s="27">
        <f t="shared" si="24"/>
        <v>0</v>
      </c>
      <c r="BD58" s="27">
        <f t="shared" si="24"/>
        <v>0</v>
      </c>
      <c r="BE58" s="27">
        <f t="shared" si="24"/>
        <v>0</v>
      </c>
      <c r="BF58" s="27">
        <f t="shared" si="24"/>
        <v>0</v>
      </c>
      <c r="BG58" s="27">
        <f t="shared" si="24"/>
        <v>0</v>
      </c>
      <c r="BH58" s="27">
        <f t="shared" si="24"/>
        <v>0</v>
      </c>
      <c r="BI58" s="73">
        <f t="shared" si="11"/>
        <v>0</v>
      </c>
      <c r="BJ58" s="219"/>
      <c r="BK58" s="958">
        <f t="shared" si="9"/>
        <v>0</v>
      </c>
      <c r="BL58" s="59">
        <f t="shared" si="25"/>
        <v>0</v>
      </c>
      <c r="BM58" s="59">
        <f t="shared" si="25"/>
        <v>0</v>
      </c>
      <c r="BN58" s="59">
        <f t="shared" si="25"/>
        <v>0</v>
      </c>
      <c r="BO58" s="59">
        <f t="shared" si="25"/>
        <v>0</v>
      </c>
      <c r="BP58" s="59">
        <f t="shared" si="25"/>
        <v>0</v>
      </c>
      <c r="BQ58" s="59">
        <f t="shared" si="25"/>
        <v>0</v>
      </c>
      <c r="BR58" s="59">
        <f t="shared" si="25"/>
        <v>0</v>
      </c>
      <c r="BS58" s="59">
        <f t="shared" si="25"/>
        <v>0</v>
      </c>
      <c r="BT58" s="59">
        <f t="shared" si="25"/>
        <v>0</v>
      </c>
      <c r="BU58" s="59">
        <f t="shared" si="25"/>
        <v>0</v>
      </c>
      <c r="BV58" s="59">
        <f t="shared" si="25"/>
        <v>0</v>
      </c>
      <c r="BW58" s="59">
        <f t="shared" si="25"/>
        <v>0</v>
      </c>
      <c r="BX58" s="59">
        <f t="shared" si="25"/>
        <v>0</v>
      </c>
      <c r="BY58" s="1000">
        <f t="shared" si="10"/>
        <v>0</v>
      </c>
    </row>
    <row r="59" spans="1:77" ht="13.5" thickTop="1">
      <c r="B59" s="5" t="s">
        <v>3535</v>
      </c>
      <c r="C59" s="57" t="s">
        <v>45</v>
      </c>
      <c r="D59" s="3" t="s">
        <v>35</v>
      </c>
      <c r="G59" s="2" t="s">
        <v>148</v>
      </c>
      <c r="H59" s="2" t="s">
        <v>163</v>
      </c>
      <c r="I59" s="2" t="s">
        <v>105</v>
      </c>
      <c r="J59" s="94"/>
      <c r="K59" s="979"/>
      <c r="L59" s="26"/>
      <c r="M59" s="979"/>
      <c r="N59" s="26"/>
      <c r="O59" s="26"/>
      <c r="P59" s="26"/>
      <c r="Q59" s="379"/>
      <c r="R59" s="958">
        <f t="shared" si="22"/>
        <v>0</v>
      </c>
      <c r="S59" s="59">
        <f t="shared" si="22"/>
        <v>0</v>
      </c>
      <c r="T59" s="59">
        <f t="shared" si="22"/>
        <v>0</v>
      </c>
      <c r="U59" s="59">
        <f t="shared" si="22"/>
        <v>0</v>
      </c>
      <c r="V59" s="59">
        <f t="shared" si="22"/>
        <v>0</v>
      </c>
      <c r="W59" s="59">
        <f t="shared" si="22"/>
        <v>0</v>
      </c>
      <c r="X59" s="59">
        <f t="shared" si="22"/>
        <v>0</v>
      </c>
      <c r="Y59" s="59">
        <f t="shared" si="22"/>
        <v>0</v>
      </c>
      <c r="Z59" s="59">
        <f t="shared" si="22"/>
        <v>0</v>
      </c>
      <c r="AA59" s="59">
        <f t="shared" si="22"/>
        <v>0</v>
      </c>
      <c r="AB59" s="59">
        <f t="shared" si="23"/>
        <v>0</v>
      </c>
      <c r="AC59" s="59">
        <f t="shared" si="23"/>
        <v>0</v>
      </c>
      <c r="AD59" s="59">
        <f t="shared" si="23"/>
        <v>0</v>
      </c>
      <c r="AE59" s="59">
        <f t="shared" si="23"/>
        <v>0</v>
      </c>
      <c r="AF59" s="59">
        <f t="shared" si="23"/>
        <v>0</v>
      </c>
      <c r="AG59" s="59">
        <f t="shared" si="23"/>
        <v>0</v>
      </c>
      <c r="AH59" s="59">
        <f t="shared" si="23"/>
        <v>0</v>
      </c>
      <c r="AI59" s="59">
        <f t="shared" si="23"/>
        <v>0</v>
      </c>
      <c r="AJ59" s="59">
        <f t="shared" si="23"/>
        <v>0</v>
      </c>
      <c r="AK59" s="59">
        <f t="shared" si="23"/>
        <v>0</v>
      </c>
      <c r="AL59" s="59">
        <f t="shared" si="23"/>
        <v>0</v>
      </c>
      <c r="AM59" s="59">
        <f t="shared" si="23"/>
        <v>0</v>
      </c>
      <c r="AN59" s="59">
        <f t="shared" si="23"/>
        <v>0</v>
      </c>
      <c r="AO59" s="59">
        <f t="shared" si="23"/>
        <v>0</v>
      </c>
      <c r="AP59" s="160">
        <f t="shared" si="5"/>
        <v>0</v>
      </c>
      <c r="AQ59" s="160">
        <f t="shared" si="6"/>
        <v>0</v>
      </c>
      <c r="AR59" s="160">
        <f t="shared" si="7"/>
        <v>0</v>
      </c>
      <c r="AS59" s="959">
        <f>AR59-SUM(Adjustments!K180:AH180)</f>
        <v>0</v>
      </c>
      <c r="AT59" s="228"/>
      <c r="AU59" s="27">
        <f t="shared" si="8"/>
        <v>0</v>
      </c>
      <c r="AV59" s="27">
        <f t="shared" si="24"/>
        <v>0</v>
      </c>
      <c r="AW59" s="27">
        <f t="shared" si="24"/>
        <v>0</v>
      </c>
      <c r="AX59" s="27">
        <f t="shared" si="24"/>
        <v>0</v>
      </c>
      <c r="AY59" s="27">
        <f t="shared" si="24"/>
        <v>0</v>
      </c>
      <c r="AZ59" s="27">
        <f t="shared" si="24"/>
        <v>0</v>
      </c>
      <c r="BA59" s="27">
        <f t="shared" si="24"/>
        <v>0</v>
      </c>
      <c r="BB59" s="27">
        <f t="shared" si="24"/>
        <v>0</v>
      </c>
      <c r="BC59" s="27">
        <f t="shared" si="24"/>
        <v>0</v>
      </c>
      <c r="BD59" s="27">
        <f t="shared" si="24"/>
        <v>0</v>
      </c>
      <c r="BE59" s="27">
        <f t="shared" si="24"/>
        <v>0</v>
      </c>
      <c r="BF59" s="27">
        <f t="shared" si="24"/>
        <v>0</v>
      </c>
      <c r="BG59" s="27">
        <f t="shared" si="24"/>
        <v>0</v>
      </c>
      <c r="BH59" s="27">
        <f t="shared" si="24"/>
        <v>0</v>
      </c>
      <c r="BI59" s="73">
        <f t="shared" si="11"/>
        <v>0</v>
      </c>
      <c r="BJ59" s="219"/>
      <c r="BK59" s="958">
        <f t="shared" si="9"/>
        <v>0</v>
      </c>
      <c r="BL59" s="59">
        <f t="shared" si="25"/>
        <v>0</v>
      </c>
      <c r="BM59" s="59">
        <f t="shared" si="25"/>
        <v>0</v>
      </c>
      <c r="BN59" s="59">
        <f t="shared" si="25"/>
        <v>0</v>
      </c>
      <c r="BO59" s="59">
        <f t="shared" si="25"/>
        <v>0</v>
      </c>
      <c r="BP59" s="59">
        <f t="shared" si="25"/>
        <v>0</v>
      </c>
      <c r="BQ59" s="59">
        <f t="shared" si="25"/>
        <v>0</v>
      </c>
      <c r="BR59" s="59">
        <f t="shared" si="25"/>
        <v>0</v>
      </c>
      <c r="BS59" s="59">
        <f t="shared" si="25"/>
        <v>0</v>
      </c>
      <c r="BT59" s="59">
        <f t="shared" si="25"/>
        <v>0</v>
      </c>
      <c r="BU59" s="59">
        <f t="shared" si="25"/>
        <v>0</v>
      </c>
      <c r="BV59" s="59">
        <f t="shared" si="25"/>
        <v>0</v>
      </c>
      <c r="BW59" s="59">
        <f t="shared" si="25"/>
        <v>0</v>
      </c>
      <c r="BX59" s="59">
        <f t="shared" si="25"/>
        <v>0</v>
      </c>
      <c r="BY59" s="1000">
        <f t="shared" si="10"/>
        <v>0</v>
      </c>
    </row>
    <row r="60" spans="1:77">
      <c r="C60" s="57"/>
      <c r="D60" s="3"/>
      <c r="G60" s="2"/>
      <c r="H60" s="2"/>
      <c r="I60" s="2"/>
      <c r="J60" s="94"/>
      <c r="K60" s="468"/>
      <c r="L60" s="34"/>
      <c r="M60" s="468"/>
      <c r="N60" s="34"/>
      <c r="O60" s="34"/>
      <c r="P60" s="34"/>
      <c r="Q60" s="412"/>
      <c r="R60" s="410"/>
      <c r="S60" s="34"/>
      <c r="T60" s="34"/>
      <c r="U60" s="34"/>
      <c r="V60" s="34"/>
      <c r="W60" s="34"/>
      <c r="X60" s="34"/>
      <c r="Y60" s="34"/>
      <c r="Z60" s="34"/>
      <c r="AA60" s="34"/>
      <c r="AB60" s="34"/>
      <c r="AC60" s="34"/>
      <c r="AD60" s="34"/>
      <c r="AE60" s="34"/>
      <c r="AF60" s="34"/>
      <c r="AG60" s="34"/>
      <c r="AH60" s="34"/>
      <c r="AI60" s="34"/>
      <c r="AJ60" s="34"/>
      <c r="AK60" s="34"/>
      <c r="AL60" s="34"/>
      <c r="AM60" s="34"/>
      <c r="AN60" s="34"/>
      <c r="AO60" s="34"/>
      <c r="AP60" s="160">
        <f t="shared" si="5"/>
        <v>0</v>
      </c>
      <c r="AQ60" s="160">
        <f t="shared" si="6"/>
        <v>0</v>
      </c>
      <c r="AR60" s="160">
        <f t="shared" si="7"/>
        <v>0</v>
      </c>
      <c r="AS60" s="959">
        <f>AR60-SUM(Adjustments!K181:AH181)</f>
        <v>0</v>
      </c>
      <c r="AT60" s="228"/>
      <c r="AU60" s="27">
        <f t="shared" si="8"/>
        <v>0</v>
      </c>
      <c r="AV60" s="27">
        <f t="shared" si="24"/>
        <v>0</v>
      </c>
      <c r="AW60" s="27">
        <f t="shared" si="24"/>
        <v>0</v>
      </c>
      <c r="AX60" s="27">
        <f t="shared" si="24"/>
        <v>0</v>
      </c>
      <c r="AY60" s="27">
        <f t="shared" si="24"/>
        <v>0</v>
      </c>
      <c r="AZ60" s="27">
        <f t="shared" si="24"/>
        <v>0</v>
      </c>
      <c r="BA60" s="27">
        <f t="shared" si="24"/>
        <v>0</v>
      </c>
      <c r="BB60" s="27">
        <f t="shared" si="24"/>
        <v>0</v>
      </c>
      <c r="BC60" s="27">
        <f t="shared" si="24"/>
        <v>0</v>
      </c>
      <c r="BD60" s="27">
        <f t="shared" si="24"/>
        <v>0</v>
      </c>
      <c r="BE60" s="27">
        <f t="shared" si="24"/>
        <v>0</v>
      </c>
      <c r="BF60" s="27">
        <f t="shared" si="24"/>
        <v>0</v>
      </c>
      <c r="BG60" s="27">
        <f t="shared" si="24"/>
        <v>0</v>
      </c>
      <c r="BH60" s="27">
        <f t="shared" si="24"/>
        <v>0</v>
      </c>
      <c r="BI60" s="73">
        <f t="shared" si="11"/>
        <v>0</v>
      </c>
      <c r="BJ60" s="219"/>
      <c r="BK60" s="958">
        <f t="shared" si="9"/>
        <v>0</v>
      </c>
      <c r="BL60" s="59">
        <f t="shared" si="25"/>
        <v>0</v>
      </c>
      <c r="BM60" s="59">
        <f t="shared" si="25"/>
        <v>0</v>
      </c>
      <c r="BN60" s="59">
        <f t="shared" si="25"/>
        <v>0</v>
      </c>
      <c r="BO60" s="59">
        <f t="shared" si="25"/>
        <v>0</v>
      </c>
      <c r="BP60" s="59">
        <f t="shared" si="25"/>
        <v>0</v>
      </c>
      <c r="BQ60" s="59">
        <f t="shared" si="25"/>
        <v>0</v>
      </c>
      <c r="BR60" s="59">
        <f t="shared" si="25"/>
        <v>0</v>
      </c>
      <c r="BS60" s="59">
        <f t="shared" si="25"/>
        <v>0</v>
      </c>
      <c r="BT60" s="59">
        <f t="shared" si="25"/>
        <v>0</v>
      </c>
      <c r="BU60" s="59">
        <f t="shared" si="25"/>
        <v>0</v>
      </c>
      <c r="BV60" s="59">
        <f t="shared" si="25"/>
        <v>0</v>
      </c>
      <c r="BW60" s="59">
        <f t="shared" si="25"/>
        <v>0</v>
      </c>
      <c r="BX60" s="59">
        <f t="shared" si="25"/>
        <v>0</v>
      </c>
      <c r="BY60" s="1000">
        <f t="shared" si="10"/>
        <v>0</v>
      </c>
    </row>
    <row r="61" spans="1:77">
      <c r="A61" s="2"/>
      <c r="J61" s="410"/>
      <c r="K61" s="468"/>
      <c r="L61" s="34"/>
      <c r="M61" s="468"/>
      <c r="N61" s="34"/>
      <c r="O61" s="34"/>
      <c r="P61" s="34"/>
      <c r="Q61" s="412"/>
      <c r="R61" s="958"/>
      <c r="S61" s="59"/>
      <c r="T61" s="59"/>
      <c r="U61" s="59"/>
      <c r="V61" s="59"/>
      <c r="W61" s="59"/>
      <c r="X61" s="59"/>
      <c r="Y61" s="59"/>
      <c r="Z61" s="59"/>
      <c r="AA61" s="59"/>
      <c r="AB61" s="59"/>
      <c r="AC61" s="59"/>
      <c r="AD61" s="59"/>
      <c r="AE61" s="59"/>
      <c r="AF61" s="59"/>
      <c r="AG61" s="59"/>
      <c r="AH61" s="59"/>
      <c r="AI61" s="59"/>
      <c r="AJ61" s="59"/>
      <c r="AK61" s="59"/>
      <c r="AL61" s="59"/>
      <c r="AM61" s="59"/>
      <c r="AN61" s="59"/>
      <c r="AO61" s="59"/>
      <c r="AP61" s="160">
        <f t="shared" si="5"/>
        <v>0</v>
      </c>
      <c r="AQ61" s="160">
        <f t="shared" si="6"/>
        <v>0</v>
      </c>
      <c r="AR61" s="160">
        <f t="shared" si="7"/>
        <v>0</v>
      </c>
      <c r="AS61" s="959">
        <f>AR61-SUM(Adjustments!K182:AH182)</f>
        <v>0</v>
      </c>
      <c r="AT61" s="219"/>
      <c r="AU61" s="27">
        <f t="shared" si="8"/>
        <v>0</v>
      </c>
      <c r="AV61" s="27">
        <f t="shared" si="24"/>
        <v>0</v>
      </c>
      <c r="AW61" s="27">
        <f t="shared" si="24"/>
        <v>0</v>
      </c>
      <c r="AX61" s="27">
        <f t="shared" si="24"/>
        <v>0</v>
      </c>
      <c r="AY61" s="27">
        <f t="shared" si="24"/>
        <v>0</v>
      </c>
      <c r="AZ61" s="27">
        <f t="shared" si="24"/>
        <v>0</v>
      </c>
      <c r="BA61" s="27">
        <f t="shared" si="24"/>
        <v>0</v>
      </c>
      <c r="BB61" s="27">
        <f t="shared" si="24"/>
        <v>0</v>
      </c>
      <c r="BC61" s="27">
        <f t="shared" si="24"/>
        <v>0</v>
      </c>
      <c r="BD61" s="27">
        <f t="shared" si="24"/>
        <v>0</v>
      </c>
      <c r="BE61" s="27">
        <f t="shared" si="24"/>
        <v>0</v>
      </c>
      <c r="BF61" s="27">
        <f t="shared" si="24"/>
        <v>0</v>
      </c>
      <c r="BG61" s="27">
        <f t="shared" si="24"/>
        <v>0</v>
      </c>
      <c r="BH61" s="27">
        <f t="shared" si="24"/>
        <v>0</v>
      </c>
      <c r="BI61" s="73">
        <f t="shared" si="11"/>
        <v>0</v>
      </c>
      <c r="BJ61" s="219"/>
      <c r="BK61" s="958">
        <f t="shared" si="9"/>
        <v>0</v>
      </c>
      <c r="BL61" s="59">
        <f t="shared" si="25"/>
        <v>0</v>
      </c>
      <c r="BM61" s="59">
        <f t="shared" si="25"/>
        <v>0</v>
      </c>
      <c r="BN61" s="59">
        <f t="shared" si="25"/>
        <v>0</v>
      </c>
      <c r="BO61" s="59">
        <f t="shared" si="25"/>
        <v>0</v>
      </c>
      <c r="BP61" s="59">
        <f t="shared" si="25"/>
        <v>0</v>
      </c>
      <c r="BQ61" s="59">
        <f t="shared" si="25"/>
        <v>0</v>
      </c>
      <c r="BR61" s="59">
        <f t="shared" si="25"/>
        <v>0</v>
      </c>
      <c r="BS61" s="59">
        <f t="shared" si="25"/>
        <v>0</v>
      </c>
      <c r="BT61" s="59">
        <f t="shared" si="25"/>
        <v>0</v>
      </c>
      <c r="BU61" s="59">
        <f t="shared" si="25"/>
        <v>0</v>
      </c>
      <c r="BV61" s="59">
        <f t="shared" si="25"/>
        <v>0</v>
      </c>
      <c r="BW61" s="59">
        <f t="shared" si="25"/>
        <v>0</v>
      </c>
      <c r="BX61" s="59">
        <f t="shared" si="25"/>
        <v>0</v>
      </c>
      <c r="BY61" s="1000">
        <f t="shared" si="10"/>
        <v>0</v>
      </c>
    </row>
    <row r="62" spans="1:77">
      <c r="A62" s="2"/>
      <c r="C62" s="241"/>
      <c r="G62" s="2"/>
      <c r="J62" s="410"/>
      <c r="K62" s="468"/>
      <c r="L62" s="34"/>
      <c r="M62" s="468"/>
      <c r="N62" s="34"/>
      <c r="O62" s="34"/>
      <c r="P62" s="34"/>
      <c r="Q62" s="412"/>
      <c r="R62" s="958"/>
      <c r="S62" s="59"/>
      <c r="T62" s="59"/>
      <c r="U62" s="59"/>
      <c r="V62" s="59"/>
      <c r="W62" s="59"/>
      <c r="X62" s="59"/>
      <c r="Y62" s="59"/>
      <c r="Z62" s="59"/>
      <c r="AA62" s="59"/>
      <c r="AB62" s="59"/>
      <c r="AC62" s="59"/>
      <c r="AD62" s="59"/>
      <c r="AE62" s="59"/>
      <c r="AF62" s="59"/>
      <c r="AG62" s="59"/>
      <c r="AH62" s="59"/>
      <c r="AI62" s="59"/>
      <c r="AJ62" s="59"/>
      <c r="AK62" s="59"/>
      <c r="AL62" s="59"/>
      <c r="AM62" s="59"/>
      <c r="AN62" s="59"/>
      <c r="AO62" s="59"/>
      <c r="AP62" s="160">
        <f t="shared" si="5"/>
        <v>0</v>
      </c>
      <c r="AQ62" s="160">
        <f t="shared" si="6"/>
        <v>0</v>
      </c>
      <c r="AR62" s="160">
        <f t="shared" si="7"/>
        <v>0</v>
      </c>
      <c r="AS62" s="959">
        <f>AR62-SUM(Adjustments!K183:AH183)</f>
        <v>0</v>
      </c>
      <c r="AT62" s="219"/>
      <c r="AU62" s="27">
        <f t="shared" si="8"/>
        <v>0</v>
      </c>
      <c r="AV62" s="27">
        <f t="shared" si="24"/>
        <v>0</v>
      </c>
      <c r="AW62" s="27">
        <f t="shared" si="24"/>
        <v>0</v>
      </c>
      <c r="AX62" s="27">
        <f t="shared" si="24"/>
        <v>0</v>
      </c>
      <c r="AY62" s="27">
        <f t="shared" si="24"/>
        <v>0</v>
      </c>
      <c r="AZ62" s="27">
        <f t="shared" si="24"/>
        <v>0</v>
      </c>
      <c r="BA62" s="27">
        <f t="shared" si="24"/>
        <v>0</v>
      </c>
      <c r="BB62" s="27">
        <f t="shared" si="24"/>
        <v>0</v>
      </c>
      <c r="BC62" s="27">
        <f t="shared" si="24"/>
        <v>0</v>
      </c>
      <c r="BD62" s="27">
        <f t="shared" si="24"/>
        <v>0</v>
      </c>
      <c r="BE62" s="27">
        <f t="shared" si="24"/>
        <v>0</v>
      </c>
      <c r="BF62" s="27">
        <f t="shared" si="24"/>
        <v>0</v>
      </c>
      <c r="BG62" s="27">
        <f t="shared" si="24"/>
        <v>0</v>
      </c>
      <c r="BH62" s="27">
        <f t="shared" si="24"/>
        <v>0</v>
      </c>
      <c r="BI62" s="73">
        <f t="shared" si="11"/>
        <v>0</v>
      </c>
      <c r="BJ62" s="219"/>
      <c r="BK62" s="958">
        <f t="shared" ref="BK62:BX62" si="27">SUMIF($H$67:$H$1313,$H62,BK$67:BK$1313)</f>
        <v>0</v>
      </c>
      <c r="BL62" s="59">
        <f t="shared" si="27"/>
        <v>0</v>
      </c>
      <c r="BM62" s="59">
        <f t="shared" si="27"/>
        <v>0</v>
      </c>
      <c r="BN62" s="59">
        <f t="shared" si="27"/>
        <v>0</v>
      </c>
      <c r="BO62" s="59">
        <f t="shared" si="27"/>
        <v>0</v>
      </c>
      <c r="BP62" s="59">
        <f t="shared" si="27"/>
        <v>0</v>
      </c>
      <c r="BQ62" s="59">
        <f t="shared" si="27"/>
        <v>0</v>
      </c>
      <c r="BR62" s="59">
        <f t="shared" si="27"/>
        <v>0</v>
      </c>
      <c r="BS62" s="59">
        <f t="shared" si="27"/>
        <v>0</v>
      </c>
      <c r="BT62" s="59">
        <f t="shared" si="27"/>
        <v>0</v>
      </c>
      <c r="BU62" s="59">
        <f t="shared" si="27"/>
        <v>0</v>
      </c>
      <c r="BV62" s="59">
        <f t="shared" si="27"/>
        <v>0</v>
      </c>
      <c r="BW62" s="59">
        <f t="shared" si="27"/>
        <v>0</v>
      </c>
      <c r="BX62" s="59">
        <f t="shared" si="27"/>
        <v>0</v>
      </c>
      <c r="BY62" s="1000">
        <f t="shared" si="10"/>
        <v>0</v>
      </c>
    </row>
    <row r="63" spans="1:77" ht="13.5" thickBot="1">
      <c r="A63" s="2"/>
      <c r="C63" s="241"/>
      <c r="G63" s="2"/>
      <c r="J63" s="410"/>
      <c r="K63" s="468"/>
      <c r="L63" s="34"/>
      <c r="M63" s="468"/>
      <c r="N63" s="34"/>
      <c r="O63" s="34"/>
      <c r="P63" s="34"/>
      <c r="Q63" s="412"/>
      <c r="R63" s="960">
        <f t="shared" ref="R63:AN63" si="28">SUM(R5:R62)</f>
        <v>0</v>
      </c>
      <c r="S63" s="224">
        <f>SUM(S5:S62)</f>
        <v>62065603.110000007</v>
      </c>
      <c r="T63" s="224">
        <f t="shared" si="28"/>
        <v>62289598.940000013</v>
      </c>
      <c r="U63" s="224">
        <f t="shared" si="28"/>
        <v>46962357.82</v>
      </c>
      <c r="V63" s="224">
        <f t="shared" si="28"/>
        <v>74272883.821423173</v>
      </c>
      <c r="W63" s="224">
        <f t="shared" si="28"/>
        <v>281074239.21704775</v>
      </c>
      <c r="X63" s="224">
        <f t="shared" si="28"/>
        <v>163962031.00524488</v>
      </c>
      <c r="Y63" s="224">
        <f t="shared" si="28"/>
        <v>25208423.885253921</v>
      </c>
      <c r="Z63" s="224">
        <f t="shared" si="28"/>
        <v>30636425.139080916</v>
      </c>
      <c r="AA63" s="224">
        <f t="shared" si="28"/>
        <v>44589903.613987483</v>
      </c>
      <c r="AB63" s="224">
        <f t="shared" si="28"/>
        <v>181908296.38121364</v>
      </c>
      <c r="AC63" s="224">
        <f t="shared" si="28"/>
        <v>252321895.69190302</v>
      </c>
      <c r="AD63" s="224">
        <f t="shared" si="28"/>
        <v>131895383.80405191</v>
      </c>
      <c r="AE63" s="224">
        <f t="shared" si="28"/>
        <v>46628539.783530034</v>
      </c>
      <c r="AF63" s="224">
        <f t="shared" si="28"/>
        <v>56940994.020070396</v>
      </c>
      <c r="AG63" s="224">
        <f t="shared" si="28"/>
        <v>103432734.97539617</v>
      </c>
      <c r="AH63" s="224">
        <f t="shared" si="28"/>
        <v>62254672.243921876</v>
      </c>
      <c r="AI63" s="224">
        <f t="shared" si="28"/>
        <v>80969374.221672744</v>
      </c>
      <c r="AJ63" s="224">
        <f t="shared" si="28"/>
        <v>280867128.09491777</v>
      </c>
      <c r="AK63" s="224">
        <f t="shared" si="28"/>
        <v>23568923.666724574</v>
      </c>
      <c r="AL63" s="224">
        <f t="shared" si="28"/>
        <v>26709660.394305091</v>
      </c>
      <c r="AM63" s="224">
        <f t="shared" si="28"/>
        <v>41002743.566970117</v>
      </c>
      <c r="AN63" s="224">
        <f t="shared" si="28"/>
        <v>38506533.276121661</v>
      </c>
      <c r="AO63" s="224">
        <f>SUM(AO5:AO62)</f>
        <v>499732895.79139817</v>
      </c>
      <c r="AP63" s="160">
        <f>SUM(S63:AA63)</f>
        <v>791061466.55203807</v>
      </c>
      <c r="AQ63" s="160">
        <f>SUM(AB63:AO63)</f>
        <v>1826739775.9121971</v>
      </c>
      <c r="AR63" s="160">
        <f>SUM(S63:AO63)</f>
        <v>2617801242.4642353</v>
      </c>
      <c r="AS63" s="959"/>
      <c r="AT63" s="219"/>
      <c r="AU63" s="686">
        <f t="shared" ref="AU63:BH63" si="29">SUM(AU5:AU62)</f>
        <v>143221046.89121366</v>
      </c>
      <c r="AV63" s="686">
        <f t="shared" si="29"/>
        <v>248335296.83190304</v>
      </c>
      <c r="AW63" s="686">
        <f t="shared" si="29"/>
        <v>73353281.404051915</v>
      </c>
      <c r="AX63" s="686">
        <f t="shared" si="29"/>
        <v>72871567.903530031</v>
      </c>
      <c r="AY63" s="686">
        <f t="shared" si="29"/>
        <v>55870097.700070389</v>
      </c>
      <c r="AZ63" s="686">
        <f t="shared" si="29"/>
        <v>119181759.80539617</v>
      </c>
      <c r="BA63" s="686">
        <f t="shared" si="29"/>
        <v>60753492.733921885</v>
      </c>
      <c r="BB63" s="686">
        <f t="shared" si="29"/>
        <v>82000564.921672732</v>
      </c>
      <c r="BC63" s="686">
        <f t="shared" si="29"/>
        <v>174753948.30491775</v>
      </c>
      <c r="BD63" s="686">
        <f t="shared" si="29"/>
        <v>22802147.726724576</v>
      </c>
      <c r="BE63" s="686">
        <f t="shared" si="29"/>
        <v>25956422.984305095</v>
      </c>
      <c r="BF63" s="686">
        <f t="shared" si="29"/>
        <v>41226524.566970117</v>
      </c>
      <c r="BG63" s="686">
        <f t="shared" si="29"/>
        <v>38203663.276121661</v>
      </c>
      <c r="BH63" s="686">
        <f t="shared" si="29"/>
        <v>500859628.33139819</v>
      </c>
      <c r="BI63" s="175">
        <f>SUM(AU63:BH63)</f>
        <v>1659389443.3821974</v>
      </c>
      <c r="BJ63" s="219"/>
      <c r="BK63" s="1001">
        <f>SUM(BK5:BK62)</f>
        <v>143047460.52813673</v>
      </c>
      <c r="BL63" s="50">
        <f t="shared" ref="BL63:BX63" si="30">SUM(BL5:BL62)</f>
        <v>246006511.30113378</v>
      </c>
      <c r="BM63" s="50">
        <f t="shared" si="30"/>
        <v>72929479.754821137</v>
      </c>
      <c r="BN63" s="50">
        <f t="shared" si="30"/>
        <v>72562252.100453109</v>
      </c>
      <c r="BO63" s="50">
        <f t="shared" si="30"/>
        <v>53496743.386224233</v>
      </c>
      <c r="BP63" s="50">
        <f t="shared" si="30"/>
        <v>118833756.51924233</v>
      </c>
      <c r="BQ63" s="50">
        <f t="shared" si="30"/>
        <v>60362408.346229576</v>
      </c>
      <c r="BR63" s="50">
        <f t="shared" si="30"/>
        <v>81628814.38013427</v>
      </c>
      <c r="BS63" s="50">
        <f t="shared" si="30"/>
        <v>173266244.82799467</v>
      </c>
      <c r="BT63" s="50">
        <f t="shared" si="30"/>
        <v>22515867.332878422</v>
      </c>
      <c r="BU63" s="50">
        <f t="shared" si="30"/>
        <v>25840782.882766631</v>
      </c>
      <c r="BV63" s="50">
        <f t="shared" si="30"/>
        <v>40278659.283893198</v>
      </c>
      <c r="BW63" s="50">
        <f t="shared" si="30"/>
        <v>38027534.527701572</v>
      </c>
      <c r="BX63" s="50">
        <f t="shared" si="30"/>
        <v>496235988.47866744</v>
      </c>
      <c r="BY63" s="1002">
        <f>SUM(BK63:BX63)</f>
        <v>1645032503.6502771</v>
      </c>
    </row>
    <row r="64" spans="1:77" ht="13.5" thickTop="1">
      <c r="A64" s="2"/>
      <c r="C64" s="241"/>
      <c r="J64" s="410"/>
      <c r="K64" s="468"/>
      <c r="L64" s="34"/>
      <c r="M64" s="468"/>
      <c r="N64" s="34"/>
      <c r="O64" s="34"/>
      <c r="P64" s="34"/>
      <c r="Q64" s="412"/>
      <c r="R64" s="958"/>
      <c r="S64" s="59"/>
      <c r="T64" s="59"/>
      <c r="U64" s="59"/>
      <c r="V64" s="59"/>
      <c r="W64" s="59"/>
      <c r="X64" s="59"/>
      <c r="Y64" s="59"/>
      <c r="Z64" s="59"/>
      <c r="AA64" s="59"/>
      <c r="AB64" s="59"/>
      <c r="AC64" s="59"/>
      <c r="AD64" s="59"/>
      <c r="AE64" s="59"/>
      <c r="AF64" s="59"/>
      <c r="AG64" s="59"/>
      <c r="AH64" s="59"/>
      <c r="AI64" s="59"/>
      <c r="AJ64" s="59"/>
      <c r="AK64" s="59"/>
      <c r="AL64" s="59"/>
      <c r="AM64" s="59"/>
      <c r="AN64" s="59"/>
      <c r="AO64" s="59"/>
      <c r="AP64" s="160">
        <f t="shared" ref="AP64:AQ64" si="31">AP1314</f>
        <v>791061466.55203795</v>
      </c>
      <c r="AQ64" s="160">
        <f t="shared" si="31"/>
        <v>1826739775.9121966</v>
      </c>
      <c r="AR64" s="160">
        <f>AR1314</f>
        <v>2617801242.4642344</v>
      </c>
      <c r="AS64" s="959"/>
      <c r="AT64" s="219"/>
      <c r="AU64" s="52">
        <f>AU1314</f>
        <v>143221046.89121369</v>
      </c>
      <c r="AV64" s="52">
        <f t="shared" ref="AV64:BI64" si="32">AV1314</f>
        <v>248335296.8319031</v>
      </c>
      <c r="AW64" s="52">
        <f t="shared" si="32"/>
        <v>73353281.404051945</v>
      </c>
      <c r="AX64" s="52">
        <f t="shared" si="32"/>
        <v>72871567.903530031</v>
      </c>
      <c r="AY64" s="52">
        <f t="shared" si="32"/>
        <v>55870097.700070426</v>
      </c>
      <c r="AZ64" s="52">
        <f t="shared" si="32"/>
        <v>119181759.80539608</v>
      </c>
      <c r="BA64" s="52">
        <f t="shared" si="32"/>
        <v>60753492.733921938</v>
      </c>
      <c r="BB64" s="52">
        <f t="shared" si="32"/>
        <v>82000564.921672761</v>
      </c>
      <c r="BC64" s="52">
        <f t="shared" si="32"/>
        <v>174753948.30491745</v>
      </c>
      <c r="BD64" s="52">
        <f t="shared" si="32"/>
        <v>22802147.726724595</v>
      </c>
      <c r="BE64" s="52">
        <f t="shared" si="32"/>
        <v>25956422.984305091</v>
      </c>
      <c r="BF64" s="52">
        <f t="shared" si="32"/>
        <v>41226524.566970125</v>
      </c>
      <c r="BG64" s="52">
        <f t="shared" si="32"/>
        <v>38203663.276121639</v>
      </c>
      <c r="BH64" s="52">
        <f t="shared" si="32"/>
        <v>500859628.33139813</v>
      </c>
      <c r="BI64" s="52">
        <f t="shared" si="32"/>
        <v>1659389443.3821969</v>
      </c>
      <c r="BJ64" s="219"/>
      <c r="BK64" s="1003">
        <f>BK1314</f>
        <v>143047460.52813676</v>
      </c>
      <c r="BL64" s="382">
        <f t="shared" ref="BL64:BY64" si="33">BL1314</f>
        <v>246006511.3011339</v>
      </c>
      <c r="BM64" s="382">
        <f t="shared" si="33"/>
        <v>72929479.754821196</v>
      </c>
      <c r="BN64" s="382">
        <f t="shared" si="33"/>
        <v>72562252.100453109</v>
      </c>
      <c r="BO64" s="382">
        <f t="shared" si="33"/>
        <v>53496743.386224277</v>
      </c>
      <c r="BP64" s="382">
        <f t="shared" si="33"/>
        <v>118833756.51924224</v>
      </c>
      <c r="BQ64" s="382">
        <f t="shared" si="33"/>
        <v>60362408.346229635</v>
      </c>
      <c r="BR64" s="382">
        <f t="shared" si="33"/>
        <v>81628814.380134314</v>
      </c>
      <c r="BS64" s="382">
        <f t="shared" si="33"/>
        <v>173266244.82799441</v>
      </c>
      <c r="BT64" s="382">
        <f t="shared" si="33"/>
        <v>22515867.332878441</v>
      </c>
      <c r="BU64" s="382">
        <f t="shared" si="33"/>
        <v>25840782.882766634</v>
      </c>
      <c r="BV64" s="382">
        <f t="shared" si="33"/>
        <v>40278659.283893198</v>
      </c>
      <c r="BW64" s="382">
        <f t="shared" si="33"/>
        <v>38027534.527701564</v>
      </c>
      <c r="BX64" s="382">
        <f t="shared" si="33"/>
        <v>496235988.47866738</v>
      </c>
      <c r="BY64" s="1002">
        <f t="shared" si="33"/>
        <v>1645032503.6502771</v>
      </c>
    </row>
    <row r="65" spans="1:77">
      <c r="A65" s="220"/>
      <c r="B65" s="219"/>
      <c r="C65" s="723"/>
      <c r="D65" s="219"/>
      <c r="E65" s="219"/>
      <c r="F65" s="219"/>
      <c r="G65" s="219"/>
      <c r="H65" s="219"/>
      <c r="I65" s="219"/>
      <c r="J65" s="980"/>
      <c r="K65" s="981"/>
      <c r="L65" s="715"/>
      <c r="M65" s="981"/>
      <c r="N65" s="715"/>
      <c r="O65" s="715"/>
      <c r="P65" s="715"/>
      <c r="Q65" s="982"/>
      <c r="R65" s="961"/>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962"/>
      <c r="AT65" s="219"/>
      <c r="AU65" s="219"/>
      <c r="AV65" s="219"/>
      <c r="AW65" s="219"/>
      <c r="AX65" s="219"/>
      <c r="AY65" s="219"/>
      <c r="AZ65" s="219"/>
      <c r="BA65" s="219"/>
      <c r="BB65" s="219"/>
      <c r="BC65" s="219"/>
      <c r="BD65" s="219"/>
      <c r="BE65" s="219"/>
      <c r="BF65" s="219"/>
      <c r="BG65" s="219"/>
      <c r="BH65" s="219"/>
      <c r="BI65" s="219"/>
      <c r="BJ65" s="219"/>
      <c r="BK65" s="980"/>
      <c r="BL65" s="715"/>
      <c r="BM65" s="715"/>
      <c r="BN65" s="715"/>
      <c r="BO65" s="715"/>
      <c r="BP65" s="715"/>
      <c r="BQ65" s="715"/>
      <c r="BR65" s="715"/>
      <c r="BS65" s="715"/>
      <c r="BT65" s="715"/>
      <c r="BU65" s="715"/>
      <c r="BV65" s="715"/>
      <c r="BW65" s="715"/>
      <c r="BX65" s="715"/>
      <c r="BY65" s="982"/>
    </row>
    <row r="66" spans="1:77">
      <c r="A66" s="2"/>
      <c r="J66" s="410"/>
      <c r="K66" s="468"/>
      <c r="L66" s="34"/>
      <c r="M66" s="468"/>
      <c r="N66" s="34"/>
      <c r="O66" s="34"/>
      <c r="P66" s="34"/>
      <c r="Q66" s="412"/>
      <c r="R66" s="410"/>
      <c r="S66" s="34"/>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963"/>
      <c r="AT66" s="219"/>
      <c r="BJ66" s="219"/>
      <c r="BK66" s="93"/>
      <c r="BL66" s="39"/>
      <c r="BM66" s="39"/>
      <c r="BN66" s="39"/>
      <c r="BO66" s="39"/>
      <c r="BP66" s="39"/>
      <c r="BQ66" s="39"/>
      <c r="BR66" s="39"/>
      <c r="BS66" s="39"/>
      <c r="BT66" s="39"/>
      <c r="BU66" s="39"/>
      <c r="BV66" s="39"/>
      <c r="BW66" s="39"/>
      <c r="BX66" s="39"/>
      <c r="BY66" s="412"/>
    </row>
    <row r="67" spans="1:77">
      <c r="A67" s="679" t="s">
        <v>2369</v>
      </c>
      <c r="B67" s="679" t="s">
        <v>2370</v>
      </c>
      <c r="C67" s="57" t="s">
        <v>44</v>
      </c>
      <c r="D67" s="684" t="s">
        <v>42</v>
      </c>
      <c r="E67" s="681" t="s">
        <v>349</v>
      </c>
      <c r="F67" s="682">
        <v>40892</v>
      </c>
      <c r="G67" s="682" t="s">
        <v>106</v>
      </c>
      <c r="H67" s="241" t="s">
        <v>147</v>
      </c>
      <c r="I67" s="38"/>
      <c r="J67" s="983"/>
      <c r="K67" s="903"/>
      <c r="L67" s="798"/>
      <c r="M67" s="429"/>
      <c r="N67" s="109"/>
      <c r="O67" s="109"/>
      <c r="P67" s="109"/>
      <c r="Q67" s="607"/>
      <c r="R67" s="93"/>
      <c r="S67" s="109"/>
      <c r="T67" s="109"/>
      <c r="U67" s="109"/>
      <c r="V67" s="109">
        <v>0</v>
      </c>
      <c r="W67" s="109">
        <v>0</v>
      </c>
      <c r="X67" s="109">
        <v>100024.33</v>
      </c>
      <c r="Y67" s="109">
        <v>0</v>
      </c>
      <c r="Z67" s="109">
        <v>0</v>
      </c>
      <c r="AA67" s="109">
        <v>0</v>
      </c>
      <c r="AB67" s="109">
        <v>0</v>
      </c>
      <c r="AC67" s="109">
        <v>0</v>
      </c>
      <c r="AD67" s="109">
        <v>0</v>
      </c>
      <c r="AE67" s="109">
        <v>0</v>
      </c>
      <c r="AF67" s="109">
        <v>0</v>
      </c>
      <c r="AG67" s="109">
        <v>0</v>
      </c>
      <c r="AH67" s="109">
        <v>0</v>
      </c>
      <c r="AI67" s="109">
        <v>0</v>
      </c>
      <c r="AJ67" s="109">
        <v>0</v>
      </c>
      <c r="AK67" s="109">
        <v>0</v>
      </c>
      <c r="AL67" s="109">
        <v>0</v>
      </c>
      <c r="AM67" s="109">
        <v>0</v>
      </c>
      <c r="AN67" s="109">
        <v>0</v>
      </c>
      <c r="AO67" s="109">
        <v>0</v>
      </c>
      <c r="AP67" s="160">
        <f t="shared" ref="AP67" si="34">SUM(S67:AA67)</f>
        <v>100024.33</v>
      </c>
      <c r="AQ67" s="160">
        <f t="shared" ref="AQ67" si="35">SUM(AB67:AO67)</f>
        <v>0</v>
      </c>
      <c r="AR67" s="160">
        <f t="shared" ref="AR67" si="36">SUM(S67:AO67)</f>
        <v>100024.33</v>
      </c>
      <c r="AS67" s="607"/>
      <c r="AT67" s="219"/>
      <c r="AU67" s="13">
        <f t="shared" ref="AU67:BH67" si="37">AB67</f>
        <v>0</v>
      </c>
      <c r="AV67" s="13">
        <f t="shared" si="37"/>
        <v>0</v>
      </c>
      <c r="AW67" s="13">
        <f t="shared" si="37"/>
        <v>0</v>
      </c>
      <c r="AX67" s="13">
        <f t="shared" si="37"/>
        <v>0</v>
      </c>
      <c r="AY67" s="13">
        <f t="shared" si="37"/>
        <v>0</v>
      </c>
      <c r="AZ67" s="13">
        <f t="shared" si="37"/>
        <v>0</v>
      </c>
      <c r="BA67" s="13">
        <f t="shared" si="37"/>
        <v>0</v>
      </c>
      <c r="BB67" s="13">
        <f t="shared" si="37"/>
        <v>0</v>
      </c>
      <c r="BC67" s="13">
        <f t="shared" si="37"/>
        <v>0</v>
      </c>
      <c r="BD67" s="13">
        <f t="shared" si="37"/>
        <v>0</v>
      </c>
      <c r="BE67" s="13">
        <f t="shared" si="37"/>
        <v>0</v>
      </c>
      <c r="BF67" s="13">
        <f t="shared" si="37"/>
        <v>0</v>
      </c>
      <c r="BG67" s="13">
        <f t="shared" si="37"/>
        <v>0</v>
      </c>
      <c r="BH67" s="13">
        <f t="shared" si="37"/>
        <v>0</v>
      </c>
      <c r="BI67" s="73">
        <f t="shared" ref="BI67:BI130" si="38">SUM(AU67:BH67)</f>
        <v>0</v>
      </c>
      <c r="BJ67" s="219"/>
      <c r="BK67" s="850">
        <f t="shared" ref="BK67:BK98" si="39">IF($E67="N",AU67)</f>
        <v>0</v>
      </c>
      <c r="BL67" s="109">
        <f t="shared" ref="BL67:BL98" si="40">IF($E67="N",AV67)</f>
        <v>0</v>
      </c>
      <c r="BM67" s="109">
        <f t="shared" ref="BM67:BM98" si="41">IF($E67="N",AW67)</f>
        <v>0</v>
      </c>
      <c r="BN67" s="109">
        <f t="shared" ref="BN67:BN98" si="42">IF($E67="N",AX67)</f>
        <v>0</v>
      </c>
      <c r="BO67" s="109">
        <f t="shared" ref="BO67:BO98" si="43">IF($E67="N",AY67)</f>
        <v>0</v>
      </c>
      <c r="BP67" s="109">
        <f t="shared" ref="BP67:BP98" si="44">IF($E67="N",AZ67)</f>
        <v>0</v>
      </c>
      <c r="BQ67" s="109">
        <f t="shared" ref="BQ67:BQ98" si="45">IF($E67="N",BA67)</f>
        <v>0</v>
      </c>
      <c r="BR67" s="109">
        <f t="shared" ref="BR67:BR98" si="46">IF($E67="N",BB67)</f>
        <v>0</v>
      </c>
      <c r="BS67" s="109">
        <f t="shared" ref="BS67:BS98" si="47">IF($E67="N",BC67)</f>
        <v>0</v>
      </c>
      <c r="BT67" s="109">
        <f t="shared" ref="BT67:BT98" si="48">IF($E67="N",BD67)</f>
        <v>0</v>
      </c>
      <c r="BU67" s="109">
        <f t="shared" ref="BU67:BU98" si="49">IF($E67="N",BE67)</f>
        <v>0</v>
      </c>
      <c r="BV67" s="109">
        <f t="shared" ref="BV67:BV98" si="50">IF($E67="N",BF67)</f>
        <v>0</v>
      </c>
      <c r="BW67" s="109">
        <f t="shared" ref="BW67:BW98" si="51">IF($E67="N",BG67)</f>
        <v>0</v>
      </c>
      <c r="BX67" s="109">
        <f t="shared" ref="BX67:BX98" si="52">IF($E67="N",BH67)</f>
        <v>0</v>
      </c>
      <c r="BY67" s="1000">
        <f t="shared" ref="BY67:BY130" si="53">SUM(BK67:BX67)</f>
        <v>0</v>
      </c>
    </row>
    <row r="68" spans="1:77">
      <c r="A68" s="679" t="s">
        <v>2039</v>
      </c>
      <c r="B68" s="679" t="s">
        <v>2040</v>
      </c>
      <c r="C68" s="57" t="s">
        <v>23</v>
      </c>
      <c r="D68" s="684" t="s">
        <v>31</v>
      </c>
      <c r="E68" s="681" t="s">
        <v>349</v>
      </c>
      <c r="F68" s="682">
        <v>40999</v>
      </c>
      <c r="G68" s="682" t="s">
        <v>106</v>
      </c>
      <c r="H68" s="241" t="s">
        <v>129</v>
      </c>
      <c r="I68" s="38"/>
      <c r="J68" s="984"/>
      <c r="K68" s="902"/>
      <c r="L68" s="902" t="s">
        <v>1392</v>
      </c>
      <c r="M68" s="902" t="s">
        <v>3601</v>
      </c>
      <c r="N68" s="109"/>
      <c r="O68" s="109"/>
      <c r="P68" s="109"/>
      <c r="Q68" s="607"/>
      <c r="R68" s="93"/>
      <c r="S68" s="109">
        <v>0</v>
      </c>
      <c r="T68" s="109">
        <v>0</v>
      </c>
      <c r="U68" s="109">
        <v>0</v>
      </c>
      <c r="V68" s="109">
        <v>0</v>
      </c>
      <c r="W68" s="109">
        <v>0</v>
      </c>
      <c r="X68" s="109">
        <v>0</v>
      </c>
      <c r="Y68" s="109">
        <v>0</v>
      </c>
      <c r="Z68" s="109">
        <v>0</v>
      </c>
      <c r="AA68" s="109">
        <v>2000000</v>
      </c>
      <c r="AB68" s="109">
        <v>0</v>
      </c>
      <c r="AC68" s="109">
        <v>0</v>
      </c>
      <c r="AD68" s="109">
        <v>0</v>
      </c>
      <c r="AE68" s="109">
        <v>0</v>
      </c>
      <c r="AF68" s="109">
        <v>0</v>
      </c>
      <c r="AG68" s="109">
        <v>0</v>
      </c>
      <c r="AH68" s="109">
        <v>0</v>
      </c>
      <c r="AI68" s="109">
        <v>0</v>
      </c>
      <c r="AJ68" s="109">
        <v>0</v>
      </c>
      <c r="AK68" s="109">
        <v>0</v>
      </c>
      <c r="AL68" s="109">
        <v>0</v>
      </c>
      <c r="AM68" s="109">
        <v>0</v>
      </c>
      <c r="AN68" s="109">
        <v>0</v>
      </c>
      <c r="AO68" s="109">
        <v>0</v>
      </c>
      <c r="AP68" s="160">
        <f t="shared" ref="AP68:AP131" si="54">SUM(S68:AA68)</f>
        <v>2000000</v>
      </c>
      <c r="AQ68" s="160">
        <f t="shared" ref="AQ68:AQ131" si="55">SUM(AB68:AO68)</f>
        <v>0</v>
      </c>
      <c r="AR68" s="160">
        <f t="shared" ref="AR68:AR131" si="56">SUM(S68:AO68)</f>
        <v>2000000</v>
      </c>
      <c r="AS68" s="607"/>
      <c r="AT68" s="219"/>
      <c r="AU68" s="943">
        <v>0</v>
      </c>
      <c r="AV68" s="943">
        <v>2000000</v>
      </c>
      <c r="AW68" s="943">
        <v>0</v>
      </c>
      <c r="AX68" s="943">
        <v>0</v>
      </c>
      <c r="AY68" s="943">
        <v>0</v>
      </c>
      <c r="AZ68" s="943">
        <v>0</v>
      </c>
      <c r="BA68" s="943">
        <v>0</v>
      </c>
      <c r="BB68" s="943">
        <v>0</v>
      </c>
      <c r="BC68" s="943">
        <v>0</v>
      </c>
      <c r="BD68" s="943">
        <v>0</v>
      </c>
      <c r="BE68" s="943">
        <v>0</v>
      </c>
      <c r="BF68" s="943">
        <v>0</v>
      </c>
      <c r="BG68" s="943">
        <v>0</v>
      </c>
      <c r="BH68" s="943">
        <v>0</v>
      </c>
      <c r="BI68" s="73">
        <f t="shared" si="38"/>
        <v>2000000</v>
      </c>
      <c r="BJ68" s="219"/>
      <c r="BK68" s="850">
        <f t="shared" si="39"/>
        <v>0</v>
      </c>
      <c r="BL68" s="109">
        <f t="shared" si="40"/>
        <v>2000000</v>
      </c>
      <c r="BM68" s="109">
        <f t="shared" si="41"/>
        <v>0</v>
      </c>
      <c r="BN68" s="109">
        <f t="shared" si="42"/>
        <v>0</v>
      </c>
      <c r="BO68" s="109">
        <f t="shared" si="43"/>
        <v>0</v>
      </c>
      <c r="BP68" s="109">
        <f t="shared" si="44"/>
        <v>0</v>
      </c>
      <c r="BQ68" s="109">
        <f t="shared" si="45"/>
        <v>0</v>
      </c>
      <c r="BR68" s="109">
        <f t="shared" si="46"/>
        <v>0</v>
      </c>
      <c r="BS68" s="109">
        <f t="shared" si="47"/>
        <v>0</v>
      </c>
      <c r="BT68" s="109">
        <f t="shared" si="48"/>
        <v>0</v>
      </c>
      <c r="BU68" s="109">
        <f t="shared" si="49"/>
        <v>0</v>
      </c>
      <c r="BV68" s="109">
        <f t="shared" si="50"/>
        <v>0</v>
      </c>
      <c r="BW68" s="109">
        <f t="shared" si="51"/>
        <v>0</v>
      </c>
      <c r="BX68" s="109">
        <f t="shared" si="52"/>
        <v>0</v>
      </c>
      <c r="BY68" s="1000">
        <f t="shared" si="53"/>
        <v>2000000</v>
      </c>
    </row>
    <row r="69" spans="1:77">
      <c r="A69" s="679" t="s">
        <v>2189</v>
      </c>
      <c r="B69" s="679" t="s">
        <v>2190</v>
      </c>
      <c r="C69" s="57" t="s">
        <v>13</v>
      </c>
      <c r="D69" s="684" t="s">
        <v>14</v>
      </c>
      <c r="E69" s="681" t="s">
        <v>349</v>
      </c>
      <c r="F69" s="682">
        <v>41214</v>
      </c>
      <c r="G69" s="682" t="s">
        <v>106</v>
      </c>
      <c r="H69" s="241" t="s">
        <v>116</v>
      </c>
      <c r="I69" s="38"/>
      <c r="J69" s="983"/>
      <c r="K69" s="903"/>
      <c r="L69" s="798"/>
      <c r="M69" s="429"/>
      <c r="N69" s="109"/>
      <c r="O69" s="109"/>
      <c r="P69" s="109"/>
      <c r="Q69" s="607"/>
      <c r="R69" s="93"/>
      <c r="S69" s="109"/>
      <c r="T69" s="109"/>
      <c r="U69" s="109"/>
      <c r="V69" s="109">
        <v>0</v>
      </c>
      <c r="W69" s="109">
        <v>0</v>
      </c>
      <c r="X69" s="109">
        <v>0</v>
      </c>
      <c r="Y69" s="109">
        <v>0</v>
      </c>
      <c r="Z69" s="109">
        <v>0</v>
      </c>
      <c r="AA69" s="109">
        <v>0</v>
      </c>
      <c r="AB69" s="109">
        <v>0</v>
      </c>
      <c r="AC69" s="109">
        <v>0</v>
      </c>
      <c r="AD69" s="109">
        <v>0</v>
      </c>
      <c r="AE69" s="109">
        <v>0</v>
      </c>
      <c r="AF69" s="109">
        <v>0</v>
      </c>
      <c r="AG69" s="109">
        <v>0</v>
      </c>
      <c r="AH69" s="109">
        <v>0</v>
      </c>
      <c r="AI69" s="109">
        <v>526097.99999999988</v>
      </c>
      <c r="AJ69" s="109">
        <v>0</v>
      </c>
      <c r="AK69" s="109">
        <v>0</v>
      </c>
      <c r="AL69" s="109">
        <v>0</v>
      </c>
      <c r="AM69" s="109">
        <v>0</v>
      </c>
      <c r="AN69" s="109">
        <v>0</v>
      </c>
      <c r="AO69" s="109">
        <v>0</v>
      </c>
      <c r="AP69" s="160">
        <f t="shared" si="54"/>
        <v>0</v>
      </c>
      <c r="AQ69" s="160">
        <f t="shared" si="55"/>
        <v>526097.99999999988</v>
      </c>
      <c r="AR69" s="160">
        <f t="shared" si="56"/>
        <v>526097.99999999988</v>
      </c>
      <c r="AS69" s="607"/>
      <c r="AT69" s="219"/>
      <c r="AU69" s="13">
        <f t="shared" ref="AU69:AU100" si="57">AB69</f>
        <v>0</v>
      </c>
      <c r="AV69" s="13">
        <f t="shared" ref="AV69:AV100" si="58">AC69</f>
        <v>0</v>
      </c>
      <c r="AW69" s="13">
        <f t="shared" ref="AW69:AW100" si="59">AD69</f>
        <v>0</v>
      </c>
      <c r="AX69" s="13">
        <f t="shared" ref="AX69:AX100" si="60">AE69</f>
        <v>0</v>
      </c>
      <c r="AY69" s="13">
        <f t="shared" ref="AY69:AY100" si="61">AF69</f>
        <v>0</v>
      </c>
      <c r="AZ69" s="13">
        <f t="shared" ref="AZ69:AZ100" si="62">AG69</f>
        <v>0</v>
      </c>
      <c r="BA69" s="13">
        <f t="shared" ref="BA69:BA100" si="63">AH69</f>
        <v>0</v>
      </c>
      <c r="BB69" s="13">
        <f t="shared" ref="BB69:BB100" si="64">AI69</f>
        <v>526097.99999999988</v>
      </c>
      <c r="BC69" s="13">
        <f t="shared" ref="BC69:BC100" si="65">AJ69</f>
        <v>0</v>
      </c>
      <c r="BD69" s="13">
        <f t="shared" ref="BD69:BD100" si="66">AK69</f>
        <v>0</v>
      </c>
      <c r="BE69" s="13">
        <f t="shared" ref="BE69:BE100" si="67">AL69</f>
        <v>0</v>
      </c>
      <c r="BF69" s="13">
        <f t="shared" ref="BF69:BF100" si="68">AM69</f>
        <v>0</v>
      </c>
      <c r="BG69" s="13">
        <f t="shared" ref="BG69:BG100" si="69">AN69</f>
        <v>0</v>
      </c>
      <c r="BH69" s="13">
        <f t="shared" ref="BH69:BH100" si="70">AO69</f>
        <v>0</v>
      </c>
      <c r="BI69" s="73">
        <f t="shared" si="38"/>
        <v>526097.99999999988</v>
      </c>
      <c r="BJ69" s="219"/>
      <c r="BK69" s="850">
        <f t="shared" si="39"/>
        <v>0</v>
      </c>
      <c r="BL69" s="109">
        <f t="shared" si="40"/>
        <v>0</v>
      </c>
      <c r="BM69" s="109">
        <f t="shared" si="41"/>
        <v>0</v>
      </c>
      <c r="BN69" s="109">
        <f t="shared" si="42"/>
        <v>0</v>
      </c>
      <c r="BO69" s="109">
        <f t="shared" si="43"/>
        <v>0</v>
      </c>
      <c r="BP69" s="109">
        <f t="shared" si="44"/>
        <v>0</v>
      </c>
      <c r="BQ69" s="109">
        <f t="shared" si="45"/>
        <v>0</v>
      </c>
      <c r="BR69" s="109">
        <f t="shared" si="46"/>
        <v>526097.99999999988</v>
      </c>
      <c r="BS69" s="109">
        <f t="shared" si="47"/>
        <v>0</v>
      </c>
      <c r="BT69" s="109">
        <f t="shared" si="48"/>
        <v>0</v>
      </c>
      <c r="BU69" s="109">
        <f t="shared" si="49"/>
        <v>0</v>
      </c>
      <c r="BV69" s="109">
        <f t="shared" si="50"/>
        <v>0</v>
      </c>
      <c r="BW69" s="109">
        <f t="shared" si="51"/>
        <v>0</v>
      </c>
      <c r="BX69" s="109">
        <f t="shared" si="52"/>
        <v>0</v>
      </c>
      <c r="BY69" s="1000">
        <f t="shared" si="53"/>
        <v>526097.99999999988</v>
      </c>
    </row>
    <row r="70" spans="1:77">
      <c r="A70" s="679" t="s">
        <v>268</v>
      </c>
      <c r="B70" s="679" t="s">
        <v>2095</v>
      </c>
      <c r="C70" s="57" t="s">
        <v>36</v>
      </c>
      <c r="D70" s="684" t="s">
        <v>29</v>
      </c>
      <c r="E70" s="681" t="s">
        <v>349</v>
      </c>
      <c r="F70" s="682">
        <v>41258</v>
      </c>
      <c r="G70" s="682" t="s">
        <v>106</v>
      </c>
      <c r="H70" s="241" t="s">
        <v>135</v>
      </c>
      <c r="I70" s="38"/>
      <c r="J70" s="983"/>
      <c r="K70" s="903"/>
      <c r="L70" s="798"/>
      <c r="M70" s="429"/>
      <c r="N70" s="109"/>
      <c r="O70" s="109"/>
      <c r="P70" s="109"/>
      <c r="Q70" s="607"/>
      <c r="R70" s="93"/>
      <c r="S70" s="109">
        <v>0</v>
      </c>
      <c r="T70" s="109">
        <v>0</v>
      </c>
      <c r="U70" s="109">
        <v>0</v>
      </c>
      <c r="V70" s="109">
        <v>0</v>
      </c>
      <c r="W70" s="109">
        <v>0</v>
      </c>
      <c r="X70" s="109">
        <v>0</v>
      </c>
      <c r="Y70" s="109">
        <v>0</v>
      </c>
      <c r="Z70" s="109">
        <v>0</v>
      </c>
      <c r="AA70" s="109">
        <v>0</v>
      </c>
      <c r="AB70" s="109">
        <v>0</v>
      </c>
      <c r="AC70" s="109">
        <v>0</v>
      </c>
      <c r="AD70" s="109">
        <v>0</v>
      </c>
      <c r="AE70" s="109">
        <v>0</v>
      </c>
      <c r="AF70" s="109">
        <v>0</v>
      </c>
      <c r="AG70" s="109">
        <v>0</v>
      </c>
      <c r="AH70" s="109">
        <v>0</v>
      </c>
      <c r="AI70" s="109">
        <v>0</v>
      </c>
      <c r="AJ70" s="109">
        <v>350000.00000000006</v>
      </c>
      <c r="AK70" s="109">
        <v>0</v>
      </c>
      <c r="AL70" s="109">
        <v>0</v>
      </c>
      <c r="AM70" s="109">
        <v>0</v>
      </c>
      <c r="AN70" s="109">
        <v>0</v>
      </c>
      <c r="AO70" s="109">
        <v>0</v>
      </c>
      <c r="AP70" s="160">
        <f t="shared" si="54"/>
        <v>0</v>
      </c>
      <c r="AQ70" s="160">
        <f t="shared" si="55"/>
        <v>350000.00000000006</v>
      </c>
      <c r="AR70" s="160">
        <f t="shared" si="56"/>
        <v>350000.00000000006</v>
      </c>
      <c r="AS70" s="607"/>
      <c r="AT70" s="219"/>
      <c r="AU70" s="13">
        <f t="shared" si="57"/>
        <v>0</v>
      </c>
      <c r="AV70" s="13">
        <f t="shared" si="58"/>
        <v>0</v>
      </c>
      <c r="AW70" s="13">
        <f t="shared" si="59"/>
        <v>0</v>
      </c>
      <c r="AX70" s="13">
        <f t="shared" si="60"/>
        <v>0</v>
      </c>
      <c r="AY70" s="13">
        <f t="shared" si="61"/>
        <v>0</v>
      </c>
      <c r="AZ70" s="13">
        <f t="shared" si="62"/>
        <v>0</v>
      </c>
      <c r="BA70" s="13">
        <f t="shared" si="63"/>
        <v>0</v>
      </c>
      <c r="BB70" s="13">
        <f t="shared" si="64"/>
        <v>0</v>
      </c>
      <c r="BC70" s="13">
        <f t="shared" si="65"/>
        <v>350000.00000000006</v>
      </c>
      <c r="BD70" s="13">
        <f t="shared" si="66"/>
        <v>0</v>
      </c>
      <c r="BE70" s="13">
        <f t="shared" si="67"/>
        <v>0</v>
      </c>
      <c r="BF70" s="13">
        <f t="shared" si="68"/>
        <v>0</v>
      </c>
      <c r="BG70" s="13">
        <f t="shared" si="69"/>
        <v>0</v>
      </c>
      <c r="BH70" s="13">
        <f t="shared" si="70"/>
        <v>0</v>
      </c>
      <c r="BI70" s="73">
        <f t="shared" si="38"/>
        <v>350000.00000000006</v>
      </c>
      <c r="BJ70" s="219"/>
      <c r="BK70" s="850">
        <f t="shared" si="39"/>
        <v>0</v>
      </c>
      <c r="BL70" s="109">
        <f t="shared" si="40"/>
        <v>0</v>
      </c>
      <c r="BM70" s="109">
        <f t="shared" si="41"/>
        <v>0</v>
      </c>
      <c r="BN70" s="109">
        <f t="shared" si="42"/>
        <v>0</v>
      </c>
      <c r="BO70" s="109">
        <f t="shared" si="43"/>
        <v>0</v>
      </c>
      <c r="BP70" s="109">
        <f t="shared" si="44"/>
        <v>0</v>
      </c>
      <c r="BQ70" s="109">
        <f t="shared" si="45"/>
        <v>0</v>
      </c>
      <c r="BR70" s="109">
        <f t="shared" si="46"/>
        <v>0</v>
      </c>
      <c r="BS70" s="109">
        <f t="shared" si="47"/>
        <v>350000.00000000006</v>
      </c>
      <c r="BT70" s="109">
        <f t="shared" si="48"/>
        <v>0</v>
      </c>
      <c r="BU70" s="109">
        <f t="shared" si="49"/>
        <v>0</v>
      </c>
      <c r="BV70" s="109">
        <f t="shared" si="50"/>
        <v>0</v>
      </c>
      <c r="BW70" s="109">
        <f t="shared" si="51"/>
        <v>0</v>
      </c>
      <c r="BX70" s="109">
        <f t="shared" si="52"/>
        <v>0</v>
      </c>
      <c r="BY70" s="1000">
        <f t="shared" si="53"/>
        <v>350000.00000000006</v>
      </c>
    </row>
    <row r="71" spans="1:77">
      <c r="A71" s="678" t="s">
        <v>268</v>
      </c>
      <c r="B71" s="678" t="s">
        <v>2096</v>
      </c>
      <c r="C71" s="57" t="s">
        <v>36</v>
      </c>
      <c r="D71" s="684" t="s">
        <v>31</v>
      </c>
      <c r="E71" s="681" t="s">
        <v>349</v>
      </c>
      <c r="F71" s="683">
        <v>41258</v>
      </c>
      <c r="G71" s="682" t="s">
        <v>106</v>
      </c>
      <c r="H71" s="241" t="s">
        <v>136</v>
      </c>
      <c r="I71" s="38"/>
      <c r="J71" s="983"/>
      <c r="K71" s="903"/>
      <c r="L71" s="798"/>
      <c r="M71" s="429"/>
      <c r="N71" s="109"/>
      <c r="O71" s="109"/>
      <c r="P71" s="109"/>
      <c r="Q71" s="607"/>
      <c r="R71" s="93"/>
      <c r="S71" s="109">
        <v>0</v>
      </c>
      <c r="T71" s="109">
        <v>0</v>
      </c>
      <c r="U71" s="109">
        <v>0</v>
      </c>
      <c r="V71" s="109">
        <v>0</v>
      </c>
      <c r="W71" s="109">
        <v>0</v>
      </c>
      <c r="X71" s="109">
        <v>0</v>
      </c>
      <c r="Y71" s="109">
        <v>0</v>
      </c>
      <c r="Z71" s="109">
        <v>0</v>
      </c>
      <c r="AA71" s="109">
        <v>0</v>
      </c>
      <c r="AB71" s="109">
        <v>0</v>
      </c>
      <c r="AC71" s="109">
        <v>0</v>
      </c>
      <c r="AD71" s="109">
        <v>0</v>
      </c>
      <c r="AE71" s="109">
        <v>0</v>
      </c>
      <c r="AF71" s="109">
        <v>0</v>
      </c>
      <c r="AG71" s="109">
        <v>0</v>
      </c>
      <c r="AH71" s="109">
        <v>0</v>
      </c>
      <c r="AI71" s="109">
        <v>0</v>
      </c>
      <c r="AJ71" s="109">
        <v>350000.00000000006</v>
      </c>
      <c r="AK71" s="109">
        <v>0</v>
      </c>
      <c r="AL71" s="109">
        <v>0</v>
      </c>
      <c r="AM71" s="109">
        <v>0</v>
      </c>
      <c r="AN71" s="109">
        <v>0</v>
      </c>
      <c r="AO71" s="109">
        <v>0</v>
      </c>
      <c r="AP71" s="160">
        <f t="shared" si="54"/>
        <v>0</v>
      </c>
      <c r="AQ71" s="160">
        <f t="shared" si="55"/>
        <v>350000.00000000006</v>
      </c>
      <c r="AR71" s="160">
        <f t="shared" si="56"/>
        <v>350000.00000000006</v>
      </c>
      <c r="AS71" s="607"/>
      <c r="AT71" s="219"/>
      <c r="AU71" s="13">
        <f t="shared" si="57"/>
        <v>0</v>
      </c>
      <c r="AV71" s="13">
        <f t="shared" si="58"/>
        <v>0</v>
      </c>
      <c r="AW71" s="13">
        <f t="shared" si="59"/>
        <v>0</v>
      </c>
      <c r="AX71" s="13">
        <f t="shared" si="60"/>
        <v>0</v>
      </c>
      <c r="AY71" s="13">
        <f t="shared" si="61"/>
        <v>0</v>
      </c>
      <c r="AZ71" s="13">
        <f t="shared" si="62"/>
        <v>0</v>
      </c>
      <c r="BA71" s="13">
        <f t="shared" si="63"/>
        <v>0</v>
      </c>
      <c r="BB71" s="13">
        <f t="shared" si="64"/>
        <v>0</v>
      </c>
      <c r="BC71" s="13">
        <f t="shared" si="65"/>
        <v>350000.00000000006</v>
      </c>
      <c r="BD71" s="13">
        <f t="shared" si="66"/>
        <v>0</v>
      </c>
      <c r="BE71" s="13">
        <f t="shared" si="67"/>
        <v>0</v>
      </c>
      <c r="BF71" s="13">
        <f t="shared" si="68"/>
        <v>0</v>
      </c>
      <c r="BG71" s="13">
        <f t="shared" si="69"/>
        <v>0</v>
      </c>
      <c r="BH71" s="13">
        <f t="shared" si="70"/>
        <v>0</v>
      </c>
      <c r="BI71" s="73">
        <f t="shared" si="38"/>
        <v>350000.00000000006</v>
      </c>
      <c r="BJ71" s="219"/>
      <c r="BK71" s="850">
        <f t="shared" si="39"/>
        <v>0</v>
      </c>
      <c r="BL71" s="109">
        <f t="shared" si="40"/>
        <v>0</v>
      </c>
      <c r="BM71" s="109">
        <f t="shared" si="41"/>
        <v>0</v>
      </c>
      <c r="BN71" s="109">
        <f t="shared" si="42"/>
        <v>0</v>
      </c>
      <c r="BO71" s="109">
        <f t="shared" si="43"/>
        <v>0</v>
      </c>
      <c r="BP71" s="109">
        <f t="shared" si="44"/>
        <v>0</v>
      </c>
      <c r="BQ71" s="109">
        <f t="shared" si="45"/>
        <v>0</v>
      </c>
      <c r="BR71" s="109">
        <f t="shared" si="46"/>
        <v>0</v>
      </c>
      <c r="BS71" s="109">
        <f t="shared" si="47"/>
        <v>350000.00000000006</v>
      </c>
      <c r="BT71" s="109">
        <f t="shared" si="48"/>
        <v>0</v>
      </c>
      <c r="BU71" s="109">
        <f t="shared" si="49"/>
        <v>0</v>
      </c>
      <c r="BV71" s="109">
        <f t="shared" si="50"/>
        <v>0</v>
      </c>
      <c r="BW71" s="109">
        <f t="shared" si="51"/>
        <v>0</v>
      </c>
      <c r="BX71" s="109">
        <f t="shared" si="52"/>
        <v>0</v>
      </c>
      <c r="BY71" s="1000">
        <f t="shared" si="53"/>
        <v>350000.00000000006</v>
      </c>
    </row>
    <row r="72" spans="1:77">
      <c r="A72" s="2" t="s">
        <v>215</v>
      </c>
      <c r="B72" s="2" t="s">
        <v>216</v>
      </c>
      <c r="C72" s="57" t="s">
        <v>11</v>
      </c>
      <c r="D72" s="57" t="s">
        <v>7</v>
      </c>
      <c r="E72" s="681" t="s">
        <v>349</v>
      </c>
      <c r="F72" s="682">
        <v>40999</v>
      </c>
      <c r="G72" s="682" t="s">
        <v>106</v>
      </c>
      <c r="H72" s="241" t="s">
        <v>111</v>
      </c>
      <c r="I72" s="38"/>
      <c r="J72" s="983"/>
      <c r="K72" s="903"/>
      <c r="L72" s="798"/>
      <c r="M72" s="429"/>
      <c r="N72" s="109"/>
      <c r="O72" s="109"/>
      <c r="P72" s="109"/>
      <c r="Q72" s="607"/>
      <c r="R72" s="93"/>
      <c r="S72" s="109">
        <v>0</v>
      </c>
      <c r="T72" s="109">
        <v>12902588.85</v>
      </c>
      <c r="U72" s="109">
        <v>36037.01</v>
      </c>
      <c r="V72" s="109">
        <v>0</v>
      </c>
      <c r="W72" s="109">
        <v>0</v>
      </c>
      <c r="X72" s="109">
        <v>0</v>
      </c>
      <c r="Y72" s="109">
        <v>0</v>
      </c>
      <c r="Z72" s="109">
        <v>0</v>
      </c>
      <c r="AA72" s="109">
        <v>12198883.350000003</v>
      </c>
      <c r="AB72" s="109">
        <v>0</v>
      </c>
      <c r="AC72" s="109">
        <v>0</v>
      </c>
      <c r="AD72" s="109">
        <v>0</v>
      </c>
      <c r="AE72" s="109">
        <v>0</v>
      </c>
      <c r="AF72" s="109">
        <v>0</v>
      </c>
      <c r="AG72" s="109">
        <v>0</v>
      </c>
      <c r="AH72" s="109">
        <v>0</v>
      </c>
      <c r="AI72" s="109">
        <v>0</v>
      </c>
      <c r="AJ72" s="109">
        <v>0</v>
      </c>
      <c r="AK72" s="109">
        <v>0</v>
      </c>
      <c r="AL72" s="109">
        <v>0</v>
      </c>
      <c r="AM72" s="109">
        <v>0</v>
      </c>
      <c r="AN72" s="109">
        <v>0</v>
      </c>
      <c r="AO72" s="109">
        <v>0</v>
      </c>
      <c r="AP72" s="160">
        <f t="shared" si="54"/>
        <v>25137509.210000001</v>
      </c>
      <c r="AQ72" s="160">
        <f t="shared" si="55"/>
        <v>0</v>
      </c>
      <c r="AR72" s="160">
        <f t="shared" si="56"/>
        <v>25137509.210000001</v>
      </c>
      <c r="AS72" s="607"/>
      <c r="AT72" s="219"/>
      <c r="AU72" s="13">
        <f t="shared" si="57"/>
        <v>0</v>
      </c>
      <c r="AV72" s="13">
        <f t="shared" si="58"/>
        <v>0</v>
      </c>
      <c r="AW72" s="13">
        <f t="shared" si="59"/>
        <v>0</v>
      </c>
      <c r="AX72" s="13">
        <f t="shared" si="60"/>
        <v>0</v>
      </c>
      <c r="AY72" s="13">
        <f t="shared" si="61"/>
        <v>0</v>
      </c>
      <c r="AZ72" s="13">
        <f t="shared" si="62"/>
        <v>0</v>
      </c>
      <c r="BA72" s="13">
        <f t="shared" si="63"/>
        <v>0</v>
      </c>
      <c r="BB72" s="13">
        <f t="shared" si="64"/>
        <v>0</v>
      </c>
      <c r="BC72" s="13">
        <f t="shared" si="65"/>
        <v>0</v>
      </c>
      <c r="BD72" s="13">
        <f t="shared" si="66"/>
        <v>0</v>
      </c>
      <c r="BE72" s="13">
        <f t="shared" si="67"/>
        <v>0</v>
      </c>
      <c r="BF72" s="13">
        <f t="shared" si="68"/>
        <v>0</v>
      </c>
      <c r="BG72" s="13">
        <f t="shared" si="69"/>
        <v>0</v>
      </c>
      <c r="BH72" s="13">
        <f t="shared" si="70"/>
        <v>0</v>
      </c>
      <c r="BI72" s="73">
        <f t="shared" si="38"/>
        <v>0</v>
      </c>
      <c r="BJ72" s="219"/>
      <c r="BK72" s="850">
        <f t="shared" si="39"/>
        <v>0</v>
      </c>
      <c r="BL72" s="109">
        <f t="shared" si="40"/>
        <v>0</v>
      </c>
      <c r="BM72" s="109">
        <f t="shared" si="41"/>
        <v>0</v>
      </c>
      <c r="BN72" s="109">
        <f t="shared" si="42"/>
        <v>0</v>
      </c>
      <c r="BO72" s="109">
        <f t="shared" si="43"/>
        <v>0</v>
      </c>
      <c r="BP72" s="109">
        <f t="shared" si="44"/>
        <v>0</v>
      </c>
      <c r="BQ72" s="109">
        <f t="shared" si="45"/>
        <v>0</v>
      </c>
      <c r="BR72" s="109">
        <f t="shared" si="46"/>
        <v>0</v>
      </c>
      <c r="BS72" s="109">
        <f t="shared" si="47"/>
        <v>0</v>
      </c>
      <c r="BT72" s="109">
        <f t="shared" si="48"/>
        <v>0</v>
      </c>
      <c r="BU72" s="109">
        <f t="shared" si="49"/>
        <v>0</v>
      </c>
      <c r="BV72" s="109">
        <f t="shared" si="50"/>
        <v>0</v>
      </c>
      <c r="BW72" s="109">
        <f t="shared" si="51"/>
        <v>0</v>
      </c>
      <c r="BX72" s="109">
        <f t="shared" si="52"/>
        <v>0</v>
      </c>
      <c r="BY72" s="1000">
        <f t="shared" si="53"/>
        <v>0</v>
      </c>
    </row>
    <row r="73" spans="1:77">
      <c r="A73" s="2" t="s">
        <v>3441</v>
      </c>
      <c r="B73" s="2" t="s">
        <v>3442</v>
      </c>
      <c r="C73" s="57" t="s">
        <v>20</v>
      </c>
      <c r="D73" s="57" t="s">
        <v>7</v>
      </c>
      <c r="E73" s="681" t="s">
        <v>349</v>
      </c>
      <c r="F73" s="682">
        <v>41000</v>
      </c>
      <c r="G73" s="682" t="s">
        <v>106</v>
      </c>
      <c r="H73" s="241" t="s">
        <v>124</v>
      </c>
      <c r="I73" s="38"/>
      <c r="J73" s="983"/>
      <c r="K73" s="903"/>
      <c r="L73" s="798"/>
      <c r="M73" s="429"/>
      <c r="N73" s="109"/>
      <c r="O73" s="109"/>
      <c r="P73" s="109"/>
      <c r="Q73" s="607"/>
      <c r="R73" s="93"/>
      <c r="S73" s="109">
        <v>0</v>
      </c>
      <c r="T73" s="109">
        <v>0</v>
      </c>
      <c r="U73" s="109">
        <v>0</v>
      </c>
      <c r="V73" s="109">
        <v>0</v>
      </c>
      <c r="W73" s="109">
        <v>0</v>
      </c>
      <c r="X73" s="109">
        <v>0</v>
      </c>
      <c r="Y73" s="109">
        <v>0</v>
      </c>
      <c r="Z73" s="109">
        <v>0</v>
      </c>
      <c r="AA73" s="109">
        <v>0</v>
      </c>
      <c r="AB73" s="109">
        <v>3014600.41</v>
      </c>
      <c r="AC73" s="109">
        <v>0</v>
      </c>
      <c r="AD73" s="109">
        <v>0</v>
      </c>
      <c r="AE73" s="109">
        <v>0</v>
      </c>
      <c r="AF73" s="109">
        <v>0</v>
      </c>
      <c r="AG73" s="109">
        <v>0</v>
      </c>
      <c r="AH73" s="109">
        <v>0</v>
      </c>
      <c r="AI73" s="109">
        <v>0</v>
      </c>
      <c r="AJ73" s="109">
        <v>0</v>
      </c>
      <c r="AK73" s="109">
        <v>0</v>
      </c>
      <c r="AL73" s="109">
        <v>0</v>
      </c>
      <c r="AM73" s="109">
        <v>0</v>
      </c>
      <c r="AN73" s="109">
        <v>0</v>
      </c>
      <c r="AO73" s="109">
        <v>0</v>
      </c>
      <c r="AP73" s="160">
        <f t="shared" si="54"/>
        <v>0</v>
      </c>
      <c r="AQ73" s="160">
        <f t="shared" si="55"/>
        <v>3014600.41</v>
      </c>
      <c r="AR73" s="160">
        <f t="shared" si="56"/>
        <v>3014600.41</v>
      </c>
      <c r="AS73" s="607"/>
      <c r="AT73" s="219"/>
      <c r="AU73" s="13">
        <f t="shared" si="57"/>
        <v>3014600.41</v>
      </c>
      <c r="AV73" s="13">
        <f t="shared" si="58"/>
        <v>0</v>
      </c>
      <c r="AW73" s="13">
        <f t="shared" si="59"/>
        <v>0</v>
      </c>
      <c r="AX73" s="13">
        <f t="shared" si="60"/>
        <v>0</v>
      </c>
      <c r="AY73" s="13">
        <f t="shared" si="61"/>
        <v>0</v>
      </c>
      <c r="AZ73" s="13">
        <f t="shared" si="62"/>
        <v>0</v>
      </c>
      <c r="BA73" s="13">
        <f t="shared" si="63"/>
        <v>0</v>
      </c>
      <c r="BB73" s="13">
        <f t="shared" si="64"/>
        <v>0</v>
      </c>
      <c r="BC73" s="13">
        <f t="shared" si="65"/>
        <v>0</v>
      </c>
      <c r="BD73" s="13">
        <f t="shared" si="66"/>
        <v>0</v>
      </c>
      <c r="BE73" s="13">
        <f t="shared" si="67"/>
        <v>0</v>
      </c>
      <c r="BF73" s="13">
        <f t="shared" si="68"/>
        <v>0</v>
      </c>
      <c r="BG73" s="13">
        <f t="shared" si="69"/>
        <v>0</v>
      </c>
      <c r="BH73" s="13">
        <f t="shared" si="70"/>
        <v>0</v>
      </c>
      <c r="BI73" s="73">
        <f t="shared" si="38"/>
        <v>3014600.41</v>
      </c>
      <c r="BJ73" s="219"/>
      <c r="BK73" s="850">
        <f t="shared" si="39"/>
        <v>3014600.41</v>
      </c>
      <c r="BL73" s="109">
        <f t="shared" si="40"/>
        <v>0</v>
      </c>
      <c r="BM73" s="109">
        <f t="shared" si="41"/>
        <v>0</v>
      </c>
      <c r="BN73" s="109">
        <f t="shared" si="42"/>
        <v>0</v>
      </c>
      <c r="BO73" s="109">
        <f t="shared" si="43"/>
        <v>0</v>
      </c>
      <c r="BP73" s="109">
        <f t="shared" si="44"/>
        <v>0</v>
      </c>
      <c r="BQ73" s="109">
        <f t="shared" si="45"/>
        <v>0</v>
      </c>
      <c r="BR73" s="109">
        <f t="shared" si="46"/>
        <v>0</v>
      </c>
      <c r="BS73" s="109">
        <f t="shared" si="47"/>
        <v>0</v>
      </c>
      <c r="BT73" s="109">
        <f t="shared" si="48"/>
        <v>0</v>
      </c>
      <c r="BU73" s="109">
        <f t="shared" si="49"/>
        <v>0</v>
      </c>
      <c r="BV73" s="109">
        <f t="shared" si="50"/>
        <v>0</v>
      </c>
      <c r="BW73" s="109">
        <f t="shared" si="51"/>
        <v>0</v>
      </c>
      <c r="BX73" s="109">
        <f t="shared" si="52"/>
        <v>0</v>
      </c>
      <c r="BY73" s="1000">
        <f t="shared" si="53"/>
        <v>3014600.41</v>
      </c>
    </row>
    <row r="74" spans="1:77">
      <c r="A74" s="678" t="s">
        <v>2349</v>
      </c>
      <c r="B74" s="678" t="s">
        <v>2350</v>
      </c>
      <c r="C74" s="57" t="s">
        <v>44</v>
      </c>
      <c r="D74" s="684" t="s">
        <v>42</v>
      </c>
      <c r="E74" s="681" t="s">
        <v>349</v>
      </c>
      <c r="F74" s="683">
        <v>40939</v>
      </c>
      <c r="G74" s="682" t="s">
        <v>106</v>
      </c>
      <c r="H74" s="241" t="s">
        <v>147</v>
      </c>
      <c r="I74" s="38"/>
      <c r="J74" s="983"/>
      <c r="K74" s="903"/>
      <c r="L74" s="798"/>
      <c r="M74" s="429"/>
      <c r="N74" s="109"/>
      <c r="O74" s="109"/>
      <c r="P74" s="109"/>
      <c r="Q74" s="607"/>
      <c r="R74" s="93"/>
      <c r="S74" s="109"/>
      <c r="T74" s="109"/>
      <c r="U74" s="109"/>
      <c r="V74" s="109">
        <v>0</v>
      </c>
      <c r="W74" s="109">
        <v>0</v>
      </c>
      <c r="X74" s="109">
        <v>0</v>
      </c>
      <c r="Y74" s="109">
        <v>652574.39000000013</v>
      </c>
      <c r="Z74" s="109">
        <v>0</v>
      </c>
      <c r="AA74" s="109">
        <v>0</v>
      </c>
      <c r="AB74" s="109">
        <v>0</v>
      </c>
      <c r="AC74" s="109">
        <v>0</v>
      </c>
      <c r="AD74" s="109">
        <v>0</v>
      </c>
      <c r="AE74" s="109">
        <v>0</v>
      </c>
      <c r="AF74" s="109">
        <v>0</v>
      </c>
      <c r="AG74" s="109">
        <v>0</v>
      </c>
      <c r="AH74" s="109">
        <v>0</v>
      </c>
      <c r="AI74" s="109">
        <v>0</v>
      </c>
      <c r="AJ74" s="109">
        <v>0</v>
      </c>
      <c r="AK74" s="109">
        <v>0</v>
      </c>
      <c r="AL74" s="109">
        <v>0</v>
      </c>
      <c r="AM74" s="109">
        <v>0</v>
      </c>
      <c r="AN74" s="109">
        <v>0</v>
      </c>
      <c r="AO74" s="109">
        <v>0</v>
      </c>
      <c r="AP74" s="160">
        <f t="shared" si="54"/>
        <v>652574.39000000013</v>
      </c>
      <c r="AQ74" s="160">
        <f t="shared" si="55"/>
        <v>0</v>
      </c>
      <c r="AR74" s="160">
        <f t="shared" si="56"/>
        <v>652574.39000000013</v>
      </c>
      <c r="AS74" s="607"/>
      <c r="AT74" s="219"/>
      <c r="AU74" s="13">
        <f t="shared" si="57"/>
        <v>0</v>
      </c>
      <c r="AV74" s="13">
        <f t="shared" si="58"/>
        <v>0</v>
      </c>
      <c r="AW74" s="13">
        <f t="shared" si="59"/>
        <v>0</v>
      </c>
      <c r="AX74" s="13">
        <f t="shared" si="60"/>
        <v>0</v>
      </c>
      <c r="AY74" s="13">
        <f t="shared" si="61"/>
        <v>0</v>
      </c>
      <c r="AZ74" s="13">
        <f t="shared" si="62"/>
        <v>0</v>
      </c>
      <c r="BA74" s="13">
        <f t="shared" si="63"/>
        <v>0</v>
      </c>
      <c r="BB74" s="13">
        <f t="shared" si="64"/>
        <v>0</v>
      </c>
      <c r="BC74" s="13">
        <f t="shared" si="65"/>
        <v>0</v>
      </c>
      <c r="BD74" s="13">
        <f t="shared" si="66"/>
        <v>0</v>
      </c>
      <c r="BE74" s="13">
        <f t="shared" si="67"/>
        <v>0</v>
      </c>
      <c r="BF74" s="13">
        <f t="shared" si="68"/>
        <v>0</v>
      </c>
      <c r="BG74" s="13">
        <f t="shared" si="69"/>
        <v>0</v>
      </c>
      <c r="BH74" s="13">
        <f t="shared" si="70"/>
        <v>0</v>
      </c>
      <c r="BI74" s="73">
        <f t="shared" si="38"/>
        <v>0</v>
      </c>
      <c r="BJ74" s="219"/>
      <c r="BK74" s="850">
        <f t="shared" si="39"/>
        <v>0</v>
      </c>
      <c r="BL74" s="109">
        <f t="shared" si="40"/>
        <v>0</v>
      </c>
      <c r="BM74" s="109">
        <f t="shared" si="41"/>
        <v>0</v>
      </c>
      <c r="BN74" s="109">
        <f t="shared" si="42"/>
        <v>0</v>
      </c>
      <c r="BO74" s="109">
        <f t="shared" si="43"/>
        <v>0</v>
      </c>
      <c r="BP74" s="109">
        <f t="shared" si="44"/>
        <v>0</v>
      </c>
      <c r="BQ74" s="109">
        <f t="shared" si="45"/>
        <v>0</v>
      </c>
      <c r="BR74" s="109">
        <f t="shared" si="46"/>
        <v>0</v>
      </c>
      <c r="BS74" s="109">
        <f t="shared" si="47"/>
        <v>0</v>
      </c>
      <c r="BT74" s="109">
        <f t="shared" si="48"/>
        <v>0</v>
      </c>
      <c r="BU74" s="109">
        <f t="shared" si="49"/>
        <v>0</v>
      </c>
      <c r="BV74" s="109">
        <f t="shared" si="50"/>
        <v>0</v>
      </c>
      <c r="BW74" s="109">
        <f t="shared" si="51"/>
        <v>0</v>
      </c>
      <c r="BX74" s="109">
        <f t="shared" si="52"/>
        <v>0</v>
      </c>
      <c r="BY74" s="1000">
        <f t="shared" si="53"/>
        <v>0</v>
      </c>
    </row>
    <row r="75" spans="1:77">
      <c r="A75" s="678" t="s">
        <v>256</v>
      </c>
      <c r="B75" s="678" t="s">
        <v>3488</v>
      </c>
      <c r="C75" s="57" t="s">
        <v>20</v>
      </c>
      <c r="D75" s="684" t="s">
        <v>7</v>
      </c>
      <c r="E75" s="681" t="s">
        <v>349</v>
      </c>
      <c r="F75" s="683">
        <v>40512</v>
      </c>
      <c r="G75" s="682" t="s">
        <v>106</v>
      </c>
      <c r="H75" s="241" t="s">
        <v>124</v>
      </c>
      <c r="I75" s="38"/>
      <c r="J75" s="983"/>
      <c r="K75" s="903"/>
      <c r="L75" s="798"/>
      <c r="M75" s="429"/>
      <c r="N75" s="109"/>
      <c r="O75" s="109"/>
      <c r="P75" s="109"/>
      <c r="Q75" s="607"/>
      <c r="R75" s="93"/>
      <c r="S75" s="109">
        <v>15927.35</v>
      </c>
      <c r="T75" s="109">
        <v>21627.509999999871</v>
      </c>
      <c r="U75" s="109">
        <v>-90325.889999999781</v>
      </c>
      <c r="V75" s="109">
        <v>5000</v>
      </c>
      <c r="W75" s="109">
        <v>284424</v>
      </c>
      <c r="X75" s="109">
        <v>0</v>
      </c>
      <c r="Y75" s="109">
        <v>0</v>
      </c>
      <c r="Z75" s="109">
        <v>0</v>
      </c>
      <c r="AA75" s="109">
        <v>0</v>
      </c>
      <c r="AB75" s="109">
        <v>0</v>
      </c>
      <c r="AC75" s="109">
        <v>0</v>
      </c>
      <c r="AD75" s="109">
        <v>0</v>
      </c>
      <c r="AE75" s="109">
        <v>0</v>
      </c>
      <c r="AF75" s="109">
        <v>0</v>
      </c>
      <c r="AG75" s="109">
        <v>0</v>
      </c>
      <c r="AH75" s="109">
        <v>0</v>
      </c>
      <c r="AI75" s="109">
        <v>0</v>
      </c>
      <c r="AJ75" s="109">
        <v>0</v>
      </c>
      <c r="AK75" s="109">
        <v>0</v>
      </c>
      <c r="AL75" s="109">
        <v>0</v>
      </c>
      <c r="AM75" s="109">
        <v>0</v>
      </c>
      <c r="AN75" s="109">
        <v>0</v>
      </c>
      <c r="AO75" s="109">
        <v>0</v>
      </c>
      <c r="AP75" s="160">
        <f t="shared" si="54"/>
        <v>236652.97000000009</v>
      </c>
      <c r="AQ75" s="160">
        <f t="shared" si="55"/>
        <v>0</v>
      </c>
      <c r="AR75" s="160">
        <f t="shared" si="56"/>
        <v>236652.97000000009</v>
      </c>
      <c r="AS75" s="607"/>
      <c r="AT75" s="219"/>
      <c r="AU75" s="13">
        <f t="shared" si="57"/>
        <v>0</v>
      </c>
      <c r="AV75" s="13">
        <f t="shared" si="58"/>
        <v>0</v>
      </c>
      <c r="AW75" s="13">
        <f t="shared" si="59"/>
        <v>0</v>
      </c>
      <c r="AX75" s="13">
        <f t="shared" si="60"/>
        <v>0</v>
      </c>
      <c r="AY75" s="13">
        <f t="shared" si="61"/>
        <v>0</v>
      </c>
      <c r="AZ75" s="13">
        <f t="shared" si="62"/>
        <v>0</v>
      </c>
      <c r="BA75" s="13">
        <f t="shared" si="63"/>
        <v>0</v>
      </c>
      <c r="BB75" s="13">
        <f t="shared" si="64"/>
        <v>0</v>
      </c>
      <c r="BC75" s="13">
        <f t="shared" si="65"/>
        <v>0</v>
      </c>
      <c r="BD75" s="13">
        <f t="shared" si="66"/>
        <v>0</v>
      </c>
      <c r="BE75" s="13">
        <f t="shared" si="67"/>
        <v>0</v>
      </c>
      <c r="BF75" s="13">
        <f t="shared" si="68"/>
        <v>0</v>
      </c>
      <c r="BG75" s="13">
        <f t="shared" si="69"/>
        <v>0</v>
      </c>
      <c r="BH75" s="13">
        <f t="shared" si="70"/>
        <v>0</v>
      </c>
      <c r="BI75" s="73">
        <f t="shared" si="38"/>
        <v>0</v>
      </c>
      <c r="BJ75" s="219"/>
      <c r="BK75" s="850">
        <f t="shared" si="39"/>
        <v>0</v>
      </c>
      <c r="BL75" s="109">
        <f t="shared" si="40"/>
        <v>0</v>
      </c>
      <c r="BM75" s="109">
        <f t="shared" si="41"/>
        <v>0</v>
      </c>
      <c r="BN75" s="109">
        <f t="shared" si="42"/>
        <v>0</v>
      </c>
      <c r="BO75" s="109">
        <f t="shared" si="43"/>
        <v>0</v>
      </c>
      <c r="BP75" s="109">
        <f t="shared" si="44"/>
        <v>0</v>
      </c>
      <c r="BQ75" s="109">
        <f t="shared" si="45"/>
        <v>0</v>
      </c>
      <c r="BR75" s="109">
        <f t="shared" si="46"/>
        <v>0</v>
      </c>
      <c r="BS75" s="109">
        <f t="shared" si="47"/>
        <v>0</v>
      </c>
      <c r="BT75" s="109">
        <f t="shared" si="48"/>
        <v>0</v>
      </c>
      <c r="BU75" s="109">
        <f t="shared" si="49"/>
        <v>0</v>
      </c>
      <c r="BV75" s="109">
        <f t="shared" si="50"/>
        <v>0</v>
      </c>
      <c r="BW75" s="109">
        <f t="shared" si="51"/>
        <v>0</v>
      </c>
      <c r="BX75" s="109">
        <f t="shared" si="52"/>
        <v>0</v>
      </c>
      <c r="BY75" s="1000">
        <f t="shared" si="53"/>
        <v>0</v>
      </c>
    </row>
    <row r="76" spans="1:77">
      <c r="A76" s="678" t="s">
        <v>268</v>
      </c>
      <c r="B76" s="678" t="s">
        <v>2087</v>
      </c>
      <c r="C76" s="57" t="s">
        <v>36</v>
      </c>
      <c r="D76" s="684" t="s">
        <v>7</v>
      </c>
      <c r="E76" s="681" t="s">
        <v>349</v>
      </c>
      <c r="F76" s="683">
        <v>41258</v>
      </c>
      <c r="G76" s="682" t="s">
        <v>106</v>
      </c>
      <c r="H76" s="241" t="s">
        <v>141</v>
      </c>
      <c r="I76" s="38"/>
      <c r="J76" s="983"/>
      <c r="K76" s="903"/>
      <c r="L76" s="798"/>
      <c r="M76" s="429"/>
      <c r="N76" s="109"/>
      <c r="O76" s="109"/>
      <c r="P76" s="109"/>
      <c r="Q76" s="607"/>
      <c r="R76" s="93"/>
      <c r="S76" s="109">
        <v>0</v>
      </c>
      <c r="T76" s="109">
        <v>0</v>
      </c>
      <c r="U76" s="109">
        <v>0</v>
      </c>
      <c r="V76" s="109">
        <v>0</v>
      </c>
      <c r="W76" s="109">
        <v>0</v>
      </c>
      <c r="X76" s="109">
        <v>0</v>
      </c>
      <c r="Y76" s="109">
        <v>0</v>
      </c>
      <c r="Z76" s="109">
        <v>0</v>
      </c>
      <c r="AA76" s="109">
        <v>0</v>
      </c>
      <c r="AB76" s="109">
        <v>0</v>
      </c>
      <c r="AC76" s="109">
        <v>0</v>
      </c>
      <c r="AD76" s="109">
        <v>0</v>
      </c>
      <c r="AE76" s="109">
        <v>0</v>
      </c>
      <c r="AF76" s="109">
        <v>0</v>
      </c>
      <c r="AG76" s="109">
        <v>0</v>
      </c>
      <c r="AH76" s="109">
        <v>0</v>
      </c>
      <c r="AI76" s="109">
        <v>0</v>
      </c>
      <c r="AJ76" s="109">
        <v>500000</v>
      </c>
      <c r="AK76" s="109">
        <v>0</v>
      </c>
      <c r="AL76" s="109">
        <v>0</v>
      </c>
      <c r="AM76" s="109">
        <v>0</v>
      </c>
      <c r="AN76" s="109">
        <v>0</v>
      </c>
      <c r="AO76" s="109">
        <v>0</v>
      </c>
      <c r="AP76" s="160">
        <f t="shared" si="54"/>
        <v>0</v>
      </c>
      <c r="AQ76" s="160">
        <f t="shared" si="55"/>
        <v>500000</v>
      </c>
      <c r="AR76" s="160">
        <f t="shared" si="56"/>
        <v>500000</v>
      </c>
      <c r="AS76" s="607"/>
      <c r="AT76" s="219"/>
      <c r="AU76" s="13">
        <f t="shared" si="57"/>
        <v>0</v>
      </c>
      <c r="AV76" s="13">
        <f t="shared" si="58"/>
        <v>0</v>
      </c>
      <c r="AW76" s="13">
        <f t="shared" si="59"/>
        <v>0</v>
      </c>
      <c r="AX76" s="13">
        <f t="shared" si="60"/>
        <v>0</v>
      </c>
      <c r="AY76" s="13">
        <f t="shared" si="61"/>
        <v>0</v>
      </c>
      <c r="AZ76" s="13">
        <f t="shared" si="62"/>
        <v>0</v>
      </c>
      <c r="BA76" s="13">
        <f t="shared" si="63"/>
        <v>0</v>
      </c>
      <c r="BB76" s="13">
        <f t="shared" si="64"/>
        <v>0</v>
      </c>
      <c r="BC76" s="13">
        <f t="shared" si="65"/>
        <v>500000</v>
      </c>
      <c r="BD76" s="13">
        <f t="shared" si="66"/>
        <v>0</v>
      </c>
      <c r="BE76" s="13">
        <f t="shared" si="67"/>
        <v>0</v>
      </c>
      <c r="BF76" s="13">
        <f t="shared" si="68"/>
        <v>0</v>
      </c>
      <c r="BG76" s="13">
        <f t="shared" si="69"/>
        <v>0</v>
      </c>
      <c r="BH76" s="13">
        <f t="shared" si="70"/>
        <v>0</v>
      </c>
      <c r="BI76" s="73">
        <f t="shared" si="38"/>
        <v>500000</v>
      </c>
      <c r="BJ76" s="219"/>
      <c r="BK76" s="850">
        <f t="shared" si="39"/>
        <v>0</v>
      </c>
      <c r="BL76" s="109">
        <f t="shared" si="40"/>
        <v>0</v>
      </c>
      <c r="BM76" s="109">
        <f t="shared" si="41"/>
        <v>0</v>
      </c>
      <c r="BN76" s="109">
        <f t="shared" si="42"/>
        <v>0</v>
      </c>
      <c r="BO76" s="109">
        <f t="shared" si="43"/>
        <v>0</v>
      </c>
      <c r="BP76" s="109">
        <f t="shared" si="44"/>
        <v>0</v>
      </c>
      <c r="BQ76" s="109">
        <f t="shared" si="45"/>
        <v>0</v>
      </c>
      <c r="BR76" s="109">
        <f t="shared" si="46"/>
        <v>0</v>
      </c>
      <c r="BS76" s="109">
        <f t="shared" si="47"/>
        <v>500000</v>
      </c>
      <c r="BT76" s="109">
        <f t="shared" si="48"/>
        <v>0</v>
      </c>
      <c r="BU76" s="109">
        <f t="shared" si="49"/>
        <v>0</v>
      </c>
      <c r="BV76" s="109">
        <f t="shared" si="50"/>
        <v>0</v>
      </c>
      <c r="BW76" s="109">
        <f t="shared" si="51"/>
        <v>0</v>
      </c>
      <c r="BX76" s="109">
        <f t="shared" si="52"/>
        <v>0</v>
      </c>
      <c r="BY76" s="1000">
        <f t="shared" si="53"/>
        <v>500000</v>
      </c>
    </row>
    <row r="77" spans="1:77">
      <c r="A77" s="679" t="s">
        <v>2365</v>
      </c>
      <c r="B77" s="679" t="s">
        <v>2366</v>
      </c>
      <c r="C77" s="57" t="s">
        <v>44</v>
      </c>
      <c r="D77" s="684" t="s">
        <v>42</v>
      </c>
      <c r="E77" s="681" t="s">
        <v>349</v>
      </c>
      <c r="F77" s="682">
        <v>40543</v>
      </c>
      <c r="G77" s="682" t="s">
        <v>106</v>
      </c>
      <c r="H77" s="241" t="s">
        <v>147</v>
      </c>
      <c r="I77" s="38"/>
      <c r="J77" s="983"/>
      <c r="K77" s="903"/>
      <c r="L77" s="798"/>
      <c r="M77" s="429"/>
      <c r="N77" s="109"/>
      <c r="O77" s="109"/>
      <c r="P77" s="109"/>
      <c r="Q77" s="607"/>
      <c r="R77" s="93"/>
      <c r="S77" s="109">
        <v>0</v>
      </c>
      <c r="T77" s="109">
        <v>131922.58000000002</v>
      </c>
      <c r="U77" s="109">
        <v>0</v>
      </c>
      <c r="V77" s="109">
        <v>0</v>
      </c>
      <c r="W77" s="109">
        <v>0</v>
      </c>
      <c r="X77" s="109">
        <v>0</v>
      </c>
      <c r="Y77" s="109">
        <v>0</v>
      </c>
      <c r="Z77" s="109">
        <v>0</v>
      </c>
      <c r="AA77" s="109">
        <v>0</v>
      </c>
      <c r="AB77" s="109">
        <v>0</v>
      </c>
      <c r="AC77" s="109">
        <v>0</v>
      </c>
      <c r="AD77" s="109">
        <v>0</v>
      </c>
      <c r="AE77" s="109">
        <v>0</v>
      </c>
      <c r="AF77" s="109">
        <v>0</v>
      </c>
      <c r="AG77" s="109">
        <v>0</v>
      </c>
      <c r="AH77" s="109">
        <v>0</v>
      </c>
      <c r="AI77" s="109">
        <v>0</v>
      </c>
      <c r="AJ77" s="109">
        <v>0</v>
      </c>
      <c r="AK77" s="109">
        <v>0</v>
      </c>
      <c r="AL77" s="109">
        <v>0</v>
      </c>
      <c r="AM77" s="109">
        <v>0</v>
      </c>
      <c r="AN77" s="109">
        <v>0</v>
      </c>
      <c r="AO77" s="109">
        <v>0</v>
      </c>
      <c r="AP77" s="160">
        <f t="shared" si="54"/>
        <v>131922.58000000002</v>
      </c>
      <c r="AQ77" s="160">
        <f t="shared" si="55"/>
        <v>0</v>
      </c>
      <c r="AR77" s="160">
        <f t="shared" si="56"/>
        <v>131922.58000000002</v>
      </c>
      <c r="AS77" s="607"/>
      <c r="AT77" s="219"/>
      <c r="AU77" s="13">
        <f t="shared" si="57"/>
        <v>0</v>
      </c>
      <c r="AV77" s="13">
        <f t="shared" si="58"/>
        <v>0</v>
      </c>
      <c r="AW77" s="13">
        <f t="shared" si="59"/>
        <v>0</v>
      </c>
      <c r="AX77" s="13">
        <f t="shared" si="60"/>
        <v>0</v>
      </c>
      <c r="AY77" s="13">
        <f t="shared" si="61"/>
        <v>0</v>
      </c>
      <c r="AZ77" s="13">
        <f t="shared" si="62"/>
        <v>0</v>
      </c>
      <c r="BA77" s="13">
        <f t="shared" si="63"/>
        <v>0</v>
      </c>
      <c r="BB77" s="13">
        <f t="shared" si="64"/>
        <v>0</v>
      </c>
      <c r="BC77" s="13">
        <f t="shared" si="65"/>
        <v>0</v>
      </c>
      <c r="BD77" s="13">
        <f t="shared" si="66"/>
        <v>0</v>
      </c>
      <c r="BE77" s="13">
        <f t="shared" si="67"/>
        <v>0</v>
      </c>
      <c r="BF77" s="13">
        <f t="shared" si="68"/>
        <v>0</v>
      </c>
      <c r="BG77" s="13">
        <f t="shared" si="69"/>
        <v>0</v>
      </c>
      <c r="BH77" s="13">
        <f t="shared" si="70"/>
        <v>0</v>
      </c>
      <c r="BI77" s="73">
        <f t="shared" si="38"/>
        <v>0</v>
      </c>
      <c r="BJ77" s="219"/>
      <c r="BK77" s="850">
        <f t="shared" si="39"/>
        <v>0</v>
      </c>
      <c r="BL77" s="109">
        <f t="shared" si="40"/>
        <v>0</v>
      </c>
      <c r="BM77" s="109">
        <f t="shared" si="41"/>
        <v>0</v>
      </c>
      <c r="BN77" s="109">
        <f t="shared" si="42"/>
        <v>0</v>
      </c>
      <c r="BO77" s="109">
        <f t="shared" si="43"/>
        <v>0</v>
      </c>
      <c r="BP77" s="109">
        <f t="shared" si="44"/>
        <v>0</v>
      </c>
      <c r="BQ77" s="109">
        <f t="shared" si="45"/>
        <v>0</v>
      </c>
      <c r="BR77" s="109">
        <f t="shared" si="46"/>
        <v>0</v>
      </c>
      <c r="BS77" s="109">
        <f t="shared" si="47"/>
        <v>0</v>
      </c>
      <c r="BT77" s="109">
        <f t="shared" si="48"/>
        <v>0</v>
      </c>
      <c r="BU77" s="109">
        <f t="shared" si="49"/>
        <v>0</v>
      </c>
      <c r="BV77" s="109">
        <f t="shared" si="50"/>
        <v>0</v>
      </c>
      <c r="BW77" s="109">
        <f t="shared" si="51"/>
        <v>0</v>
      </c>
      <c r="BX77" s="109">
        <f t="shared" si="52"/>
        <v>0</v>
      </c>
      <c r="BY77" s="1000">
        <f t="shared" si="53"/>
        <v>0</v>
      </c>
    </row>
    <row r="78" spans="1:77">
      <c r="A78" s="679" t="s">
        <v>2036</v>
      </c>
      <c r="B78" s="679" t="s">
        <v>2037</v>
      </c>
      <c r="C78" s="57" t="s">
        <v>23</v>
      </c>
      <c r="D78" s="684" t="s">
        <v>25</v>
      </c>
      <c r="E78" s="681" t="s">
        <v>349</v>
      </c>
      <c r="F78" s="682">
        <v>40785</v>
      </c>
      <c r="G78" s="682" t="s">
        <v>106</v>
      </c>
      <c r="H78" s="241" t="s">
        <v>126</v>
      </c>
      <c r="I78" s="38"/>
      <c r="J78" s="983"/>
      <c r="K78" s="903"/>
      <c r="L78" s="798"/>
      <c r="M78" s="429"/>
      <c r="N78" s="109"/>
      <c r="O78" s="109"/>
      <c r="P78" s="109"/>
      <c r="Q78" s="607"/>
      <c r="R78" s="93"/>
      <c r="S78" s="109">
        <v>0</v>
      </c>
      <c r="T78" s="109">
        <v>1814642.43</v>
      </c>
      <c r="U78" s="109">
        <v>32510.04</v>
      </c>
      <c r="V78" s="109">
        <v>150000</v>
      </c>
      <c r="W78" s="109">
        <v>352225</v>
      </c>
      <c r="X78" s="109">
        <v>0</v>
      </c>
      <c r="Y78" s="109">
        <v>0</v>
      </c>
      <c r="Z78" s="109">
        <v>0</v>
      </c>
      <c r="AA78" s="109">
        <v>0</v>
      </c>
      <c r="AB78" s="109">
        <v>0</v>
      </c>
      <c r="AC78" s="109">
        <v>0</v>
      </c>
      <c r="AD78" s="109">
        <v>0</v>
      </c>
      <c r="AE78" s="109">
        <v>0</v>
      </c>
      <c r="AF78" s="109">
        <v>0</v>
      </c>
      <c r="AG78" s="109">
        <v>0</v>
      </c>
      <c r="AH78" s="109">
        <v>0</v>
      </c>
      <c r="AI78" s="109">
        <v>0</v>
      </c>
      <c r="AJ78" s="109">
        <v>0</v>
      </c>
      <c r="AK78" s="109">
        <v>0</v>
      </c>
      <c r="AL78" s="109">
        <v>0</v>
      </c>
      <c r="AM78" s="109">
        <v>0</v>
      </c>
      <c r="AN78" s="109">
        <v>0</v>
      </c>
      <c r="AO78" s="109">
        <v>0</v>
      </c>
      <c r="AP78" s="160">
        <f t="shared" si="54"/>
        <v>2349377.4699999997</v>
      </c>
      <c r="AQ78" s="160">
        <f t="shared" si="55"/>
        <v>0</v>
      </c>
      <c r="AR78" s="160">
        <f t="shared" si="56"/>
        <v>2349377.4699999997</v>
      </c>
      <c r="AS78" s="607"/>
      <c r="AT78" s="219"/>
      <c r="AU78" s="13">
        <f t="shared" si="57"/>
        <v>0</v>
      </c>
      <c r="AV78" s="13">
        <f t="shared" si="58"/>
        <v>0</v>
      </c>
      <c r="AW78" s="13">
        <f t="shared" si="59"/>
        <v>0</v>
      </c>
      <c r="AX78" s="13">
        <f t="shared" si="60"/>
        <v>0</v>
      </c>
      <c r="AY78" s="13">
        <f t="shared" si="61"/>
        <v>0</v>
      </c>
      <c r="AZ78" s="13">
        <f t="shared" si="62"/>
        <v>0</v>
      </c>
      <c r="BA78" s="13">
        <f t="shared" si="63"/>
        <v>0</v>
      </c>
      <c r="BB78" s="13">
        <f t="shared" si="64"/>
        <v>0</v>
      </c>
      <c r="BC78" s="13">
        <f t="shared" si="65"/>
        <v>0</v>
      </c>
      <c r="BD78" s="13">
        <f t="shared" si="66"/>
        <v>0</v>
      </c>
      <c r="BE78" s="13">
        <f t="shared" si="67"/>
        <v>0</v>
      </c>
      <c r="BF78" s="13">
        <f t="shared" si="68"/>
        <v>0</v>
      </c>
      <c r="BG78" s="13">
        <f t="shared" si="69"/>
        <v>0</v>
      </c>
      <c r="BH78" s="13">
        <f t="shared" si="70"/>
        <v>0</v>
      </c>
      <c r="BI78" s="73">
        <f t="shared" si="38"/>
        <v>0</v>
      </c>
      <c r="BJ78" s="219"/>
      <c r="BK78" s="850">
        <f t="shared" si="39"/>
        <v>0</v>
      </c>
      <c r="BL78" s="109">
        <f t="shared" si="40"/>
        <v>0</v>
      </c>
      <c r="BM78" s="109">
        <f t="shared" si="41"/>
        <v>0</v>
      </c>
      <c r="BN78" s="109">
        <f t="shared" si="42"/>
        <v>0</v>
      </c>
      <c r="BO78" s="109">
        <f t="shared" si="43"/>
        <v>0</v>
      </c>
      <c r="BP78" s="109">
        <f t="shared" si="44"/>
        <v>0</v>
      </c>
      <c r="BQ78" s="109">
        <f t="shared" si="45"/>
        <v>0</v>
      </c>
      <c r="BR78" s="109">
        <f t="shared" si="46"/>
        <v>0</v>
      </c>
      <c r="BS78" s="109">
        <f t="shared" si="47"/>
        <v>0</v>
      </c>
      <c r="BT78" s="109">
        <f t="shared" si="48"/>
        <v>0</v>
      </c>
      <c r="BU78" s="109">
        <f t="shared" si="49"/>
        <v>0</v>
      </c>
      <c r="BV78" s="109">
        <f t="shared" si="50"/>
        <v>0</v>
      </c>
      <c r="BW78" s="109">
        <f t="shared" si="51"/>
        <v>0</v>
      </c>
      <c r="BX78" s="109">
        <f t="shared" si="52"/>
        <v>0</v>
      </c>
      <c r="BY78" s="1000">
        <f t="shared" si="53"/>
        <v>0</v>
      </c>
    </row>
    <row r="79" spans="1:77">
      <c r="A79" s="679" t="s">
        <v>283</v>
      </c>
      <c r="B79" s="679" t="s">
        <v>3450</v>
      </c>
      <c r="C79" s="57" t="s">
        <v>20</v>
      </c>
      <c r="D79" s="684" t="s">
        <v>7</v>
      </c>
      <c r="E79" s="681" t="s">
        <v>349</v>
      </c>
      <c r="F79" s="682">
        <v>40848</v>
      </c>
      <c r="G79" s="682" t="s">
        <v>106</v>
      </c>
      <c r="H79" s="241" t="s">
        <v>124</v>
      </c>
      <c r="I79" s="38"/>
      <c r="J79" s="983"/>
      <c r="K79" s="903"/>
      <c r="L79" s="798"/>
      <c r="M79" s="429"/>
      <c r="N79" s="109"/>
      <c r="O79" s="109"/>
      <c r="P79" s="109"/>
      <c r="Q79" s="607"/>
      <c r="R79" s="93"/>
      <c r="S79" s="109">
        <v>0</v>
      </c>
      <c r="T79" s="109">
        <v>0</v>
      </c>
      <c r="U79" s="109">
        <v>0</v>
      </c>
      <c r="V79" s="109">
        <v>0</v>
      </c>
      <c r="W79" s="109">
        <v>1744041.71</v>
      </c>
      <c r="X79" s="109">
        <v>7206</v>
      </c>
      <c r="Y79" s="109">
        <v>0</v>
      </c>
      <c r="Z79" s="109">
        <v>0</v>
      </c>
      <c r="AA79" s="109">
        <v>0</v>
      </c>
      <c r="AB79" s="109">
        <v>0</v>
      </c>
      <c r="AC79" s="109">
        <v>0</v>
      </c>
      <c r="AD79" s="109">
        <v>0</v>
      </c>
      <c r="AE79" s="109">
        <v>0</v>
      </c>
      <c r="AF79" s="109">
        <v>0</v>
      </c>
      <c r="AG79" s="109">
        <v>0</v>
      </c>
      <c r="AH79" s="109">
        <v>0</v>
      </c>
      <c r="AI79" s="109">
        <v>0</v>
      </c>
      <c r="AJ79" s="109">
        <v>0</v>
      </c>
      <c r="AK79" s="109">
        <v>0</v>
      </c>
      <c r="AL79" s="109">
        <v>0</v>
      </c>
      <c r="AM79" s="109">
        <v>0</v>
      </c>
      <c r="AN79" s="109">
        <v>0</v>
      </c>
      <c r="AO79" s="109">
        <v>0</v>
      </c>
      <c r="AP79" s="160">
        <f t="shared" si="54"/>
        <v>1751247.71</v>
      </c>
      <c r="AQ79" s="160">
        <f t="shared" si="55"/>
        <v>0</v>
      </c>
      <c r="AR79" s="160">
        <f t="shared" si="56"/>
        <v>1751247.71</v>
      </c>
      <c r="AS79" s="607"/>
      <c r="AT79" s="219"/>
      <c r="AU79" s="13">
        <f t="shared" si="57"/>
        <v>0</v>
      </c>
      <c r="AV79" s="13">
        <f t="shared" si="58"/>
        <v>0</v>
      </c>
      <c r="AW79" s="13">
        <f t="shared" si="59"/>
        <v>0</v>
      </c>
      <c r="AX79" s="13">
        <f t="shared" si="60"/>
        <v>0</v>
      </c>
      <c r="AY79" s="13">
        <f t="shared" si="61"/>
        <v>0</v>
      </c>
      <c r="AZ79" s="13">
        <f t="shared" si="62"/>
        <v>0</v>
      </c>
      <c r="BA79" s="13">
        <f t="shared" si="63"/>
        <v>0</v>
      </c>
      <c r="BB79" s="13">
        <f t="shared" si="64"/>
        <v>0</v>
      </c>
      <c r="BC79" s="13">
        <f t="shared" si="65"/>
        <v>0</v>
      </c>
      <c r="BD79" s="13">
        <f t="shared" si="66"/>
        <v>0</v>
      </c>
      <c r="BE79" s="13">
        <f t="shared" si="67"/>
        <v>0</v>
      </c>
      <c r="BF79" s="13">
        <f t="shared" si="68"/>
        <v>0</v>
      </c>
      <c r="BG79" s="13">
        <f t="shared" si="69"/>
        <v>0</v>
      </c>
      <c r="BH79" s="13">
        <f t="shared" si="70"/>
        <v>0</v>
      </c>
      <c r="BI79" s="73">
        <f t="shared" si="38"/>
        <v>0</v>
      </c>
      <c r="BJ79" s="219"/>
      <c r="BK79" s="850">
        <f t="shared" si="39"/>
        <v>0</v>
      </c>
      <c r="BL79" s="109">
        <f t="shared" si="40"/>
        <v>0</v>
      </c>
      <c r="BM79" s="109">
        <f t="shared" si="41"/>
        <v>0</v>
      </c>
      <c r="BN79" s="109">
        <f t="shared" si="42"/>
        <v>0</v>
      </c>
      <c r="BO79" s="109">
        <f t="shared" si="43"/>
        <v>0</v>
      </c>
      <c r="BP79" s="109">
        <f t="shared" si="44"/>
        <v>0</v>
      </c>
      <c r="BQ79" s="109">
        <f t="shared" si="45"/>
        <v>0</v>
      </c>
      <c r="BR79" s="109">
        <f t="shared" si="46"/>
        <v>0</v>
      </c>
      <c r="BS79" s="109">
        <f t="shared" si="47"/>
        <v>0</v>
      </c>
      <c r="BT79" s="109">
        <f t="shared" si="48"/>
        <v>0</v>
      </c>
      <c r="BU79" s="109">
        <f t="shared" si="49"/>
        <v>0</v>
      </c>
      <c r="BV79" s="109">
        <f t="shared" si="50"/>
        <v>0</v>
      </c>
      <c r="BW79" s="109">
        <f t="shared" si="51"/>
        <v>0</v>
      </c>
      <c r="BX79" s="109">
        <f t="shared" si="52"/>
        <v>0</v>
      </c>
      <c r="BY79" s="1000">
        <f t="shared" si="53"/>
        <v>0</v>
      </c>
    </row>
    <row r="80" spans="1:77">
      <c r="A80" s="678" t="s">
        <v>2125</v>
      </c>
      <c r="B80" s="678" t="s">
        <v>2126</v>
      </c>
      <c r="C80" s="57" t="s">
        <v>13</v>
      </c>
      <c r="D80" s="684" t="s">
        <v>15</v>
      </c>
      <c r="E80" s="681" t="s">
        <v>349</v>
      </c>
      <c r="F80" s="683">
        <v>41214</v>
      </c>
      <c r="G80" s="682" t="s">
        <v>106</v>
      </c>
      <c r="H80" s="241" t="s">
        <v>117</v>
      </c>
      <c r="I80" s="38"/>
      <c r="J80" s="983"/>
      <c r="K80" s="903"/>
      <c r="L80" s="798"/>
      <c r="M80" s="429"/>
      <c r="N80" s="109"/>
      <c r="O80" s="109"/>
      <c r="P80" s="109"/>
      <c r="Q80" s="607"/>
      <c r="R80" s="93"/>
      <c r="S80" s="109">
        <v>27723.56</v>
      </c>
      <c r="T80" s="109">
        <v>339591.62</v>
      </c>
      <c r="U80" s="109">
        <v>137665.94</v>
      </c>
      <c r="V80" s="109">
        <v>0</v>
      </c>
      <c r="W80" s="109">
        <v>0</v>
      </c>
      <c r="X80" s="109">
        <v>0</v>
      </c>
      <c r="Y80" s="109">
        <v>0</v>
      </c>
      <c r="Z80" s="109">
        <v>0</v>
      </c>
      <c r="AA80" s="109">
        <v>0</v>
      </c>
      <c r="AB80" s="109">
        <v>0</v>
      </c>
      <c r="AC80" s="109">
        <v>0</v>
      </c>
      <c r="AD80" s="109">
        <v>0</v>
      </c>
      <c r="AE80" s="109">
        <v>0</v>
      </c>
      <c r="AF80" s="109">
        <v>0</v>
      </c>
      <c r="AG80" s="109">
        <v>0</v>
      </c>
      <c r="AH80" s="109">
        <v>0</v>
      </c>
      <c r="AI80" s="109">
        <v>13843997.98</v>
      </c>
      <c r="AJ80" s="109">
        <v>808100.00999999978</v>
      </c>
      <c r="AK80" s="109">
        <v>0</v>
      </c>
      <c r="AL80" s="109">
        <v>0</v>
      </c>
      <c r="AM80" s="109">
        <v>0</v>
      </c>
      <c r="AN80" s="109">
        <v>0</v>
      </c>
      <c r="AO80" s="109">
        <v>0</v>
      </c>
      <c r="AP80" s="160">
        <f t="shared" si="54"/>
        <v>504981.12</v>
      </c>
      <c r="AQ80" s="160">
        <f t="shared" si="55"/>
        <v>14652097.99</v>
      </c>
      <c r="AR80" s="160">
        <f t="shared" si="56"/>
        <v>15157079.109999999</v>
      </c>
      <c r="AS80" s="607"/>
      <c r="AT80" s="219"/>
      <c r="AU80" s="13">
        <f t="shared" si="57"/>
        <v>0</v>
      </c>
      <c r="AV80" s="13">
        <f t="shared" si="58"/>
        <v>0</v>
      </c>
      <c r="AW80" s="13">
        <f t="shared" si="59"/>
        <v>0</v>
      </c>
      <c r="AX80" s="13">
        <f t="shared" si="60"/>
        <v>0</v>
      </c>
      <c r="AY80" s="13">
        <f t="shared" si="61"/>
        <v>0</v>
      </c>
      <c r="AZ80" s="13">
        <f t="shared" si="62"/>
        <v>0</v>
      </c>
      <c r="BA80" s="13">
        <f t="shared" si="63"/>
        <v>0</v>
      </c>
      <c r="BB80" s="13">
        <f t="shared" si="64"/>
        <v>13843997.98</v>
      </c>
      <c r="BC80" s="13">
        <f t="shared" si="65"/>
        <v>808100.00999999978</v>
      </c>
      <c r="BD80" s="13">
        <f t="shared" si="66"/>
        <v>0</v>
      </c>
      <c r="BE80" s="13">
        <f t="shared" si="67"/>
        <v>0</v>
      </c>
      <c r="BF80" s="13">
        <f t="shared" si="68"/>
        <v>0</v>
      </c>
      <c r="BG80" s="13">
        <f t="shared" si="69"/>
        <v>0</v>
      </c>
      <c r="BH80" s="13">
        <f t="shared" si="70"/>
        <v>0</v>
      </c>
      <c r="BI80" s="73">
        <f t="shared" si="38"/>
        <v>14652097.99</v>
      </c>
      <c r="BJ80" s="219"/>
      <c r="BK80" s="850">
        <f t="shared" si="39"/>
        <v>0</v>
      </c>
      <c r="BL80" s="109">
        <f t="shared" si="40"/>
        <v>0</v>
      </c>
      <c r="BM80" s="109">
        <f t="shared" si="41"/>
        <v>0</v>
      </c>
      <c r="BN80" s="109">
        <f t="shared" si="42"/>
        <v>0</v>
      </c>
      <c r="BO80" s="109">
        <f t="shared" si="43"/>
        <v>0</v>
      </c>
      <c r="BP80" s="109">
        <f t="shared" si="44"/>
        <v>0</v>
      </c>
      <c r="BQ80" s="109">
        <f t="shared" si="45"/>
        <v>0</v>
      </c>
      <c r="BR80" s="109">
        <f t="shared" si="46"/>
        <v>13843997.98</v>
      </c>
      <c r="BS80" s="109">
        <f t="shared" si="47"/>
        <v>808100.00999999978</v>
      </c>
      <c r="BT80" s="109">
        <f t="shared" si="48"/>
        <v>0</v>
      </c>
      <c r="BU80" s="109">
        <f t="shared" si="49"/>
        <v>0</v>
      </c>
      <c r="BV80" s="109">
        <f t="shared" si="50"/>
        <v>0</v>
      </c>
      <c r="BW80" s="109">
        <f t="shared" si="51"/>
        <v>0</v>
      </c>
      <c r="BX80" s="109">
        <f t="shared" si="52"/>
        <v>0</v>
      </c>
      <c r="BY80" s="1000">
        <f t="shared" si="53"/>
        <v>14652097.99</v>
      </c>
    </row>
    <row r="81" spans="1:77">
      <c r="A81" s="678" t="s">
        <v>2132</v>
      </c>
      <c r="B81" s="678" t="s">
        <v>2133</v>
      </c>
      <c r="C81" s="57" t="s">
        <v>13</v>
      </c>
      <c r="D81" s="684" t="s">
        <v>15</v>
      </c>
      <c r="E81" s="681" t="s">
        <v>349</v>
      </c>
      <c r="F81" s="683">
        <v>41243</v>
      </c>
      <c r="G81" s="682" t="s">
        <v>106</v>
      </c>
      <c r="H81" s="241" t="s">
        <v>117</v>
      </c>
      <c r="I81" s="38"/>
      <c r="J81" s="983"/>
      <c r="K81" s="903"/>
      <c r="L81" s="798"/>
      <c r="M81" s="429"/>
      <c r="N81" s="109"/>
      <c r="O81" s="109"/>
      <c r="P81" s="109"/>
      <c r="Q81" s="607"/>
      <c r="R81" s="93"/>
      <c r="S81" s="109"/>
      <c r="T81" s="109"/>
      <c r="U81" s="109"/>
      <c r="V81" s="109">
        <v>0</v>
      </c>
      <c r="W81" s="109">
        <v>0</v>
      </c>
      <c r="X81" s="109">
        <v>0</v>
      </c>
      <c r="Y81" s="109">
        <v>0</v>
      </c>
      <c r="Z81" s="109">
        <v>0</v>
      </c>
      <c r="AA81" s="109">
        <v>0</v>
      </c>
      <c r="AB81" s="109">
        <v>0</v>
      </c>
      <c r="AC81" s="109">
        <v>0</v>
      </c>
      <c r="AD81" s="109">
        <v>0</v>
      </c>
      <c r="AE81" s="109">
        <v>0</v>
      </c>
      <c r="AF81" s="109">
        <v>0</v>
      </c>
      <c r="AG81" s="109">
        <v>0</v>
      </c>
      <c r="AH81" s="109">
        <v>0</v>
      </c>
      <c r="AI81" s="109">
        <v>4143675.7099999995</v>
      </c>
      <c r="AJ81" s="109">
        <v>0</v>
      </c>
      <c r="AK81" s="109">
        <v>0</v>
      </c>
      <c r="AL81" s="109">
        <v>0</v>
      </c>
      <c r="AM81" s="109">
        <v>0</v>
      </c>
      <c r="AN81" s="109">
        <v>0</v>
      </c>
      <c r="AO81" s="109">
        <v>0</v>
      </c>
      <c r="AP81" s="160">
        <f t="shared" si="54"/>
        <v>0</v>
      </c>
      <c r="AQ81" s="160">
        <f t="shared" si="55"/>
        <v>4143675.7099999995</v>
      </c>
      <c r="AR81" s="160">
        <f t="shared" si="56"/>
        <v>4143675.7099999995</v>
      </c>
      <c r="AS81" s="607"/>
      <c r="AT81" s="219"/>
      <c r="AU81" s="13">
        <f t="shared" si="57"/>
        <v>0</v>
      </c>
      <c r="AV81" s="13">
        <f t="shared" si="58"/>
        <v>0</v>
      </c>
      <c r="AW81" s="13">
        <f t="shared" si="59"/>
        <v>0</v>
      </c>
      <c r="AX81" s="13">
        <f t="shared" si="60"/>
        <v>0</v>
      </c>
      <c r="AY81" s="13">
        <f t="shared" si="61"/>
        <v>0</v>
      </c>
      <c r="AZ81" s="13">
        <f t="shared" si="62"/>
        <v>0</v>
      </c>
      <c r="BA81" s="13">
        <f t="shared" si="63"/>
        <v>0</v>
      </c>
      <c r="BB81" s="13">
        <f t="shared" si="64"/>
        <v>4143675.7099999995</v>
      </c>
      <c r="BC81" s="13">
        <f t="shared" si="65"/>
        <v>0</v>
      </c>
      <c r="BD81" s="13">
        <f t="shared" si="66"/>
        <v>0</v>
      </c>
      <c r="BE81" s="13">
        <f t="shared" si="67"/>
        <v>0</v>
      </c>
      <c r="BF81" s="13">
        <f t="shared" si="68"/>
        <v>0</v>
      </c>
      <c r="BG81" s="13">
        <f t="shared" si="69"/>
        <v>0</v>
      </c>
      <c r="BH81" s="13">
        <f t="shared" si="70"/>
        <v>0</v>
      </c>
      <c r="BI81" s="73">
        <f t="shared" si="38"/>
        <v>4143675.7099999995</v>
      </c>
      <c r="BJ81" s="219"/>
      <c r="BK81" s="850">
        <f t="shared" si="39"/>
        <v>0</v>
      </c>
      <c r="BL81" s="109">
        <f t="shared" si="40"/>
        <v>0</v>
      </c>
      <c r="BM81" s="109">
        <f t="shared" si="41"/>
        <v>0</v>
      </c>
      <c r="BN81" s="109">
        <f t="shared" si="42"/>
        <v>0</v>
      </c>
      <c r="BO81" s="109">
        <f t="shared" si="43"/>
        <v>0</v>
      </c>
      <c r="BP81" s="109">
        <f t="shared" si="44"/>
        <v>0</v>
      </c>
      <c r="BQ81" s="109">
        <f t="shared" si="45"/>
        <v>0</v>
      </c>
      <c r="BR81" s="109">
        <f t="shared" si="46"/>
        <v>4143675.7099999995</v>
      </c>
      <c r="BS81" s="109">
        <f t="shared" si="47"/>
        <v>0</v>
      </c>
      <c r="BT81" s="109">
        <f t="shared" si="48"/>
        <v>0</v>
      </c>
      <c r="BU81" s="109">
        <f t="shared" si="49"/>
        <v>0</v>
      </c>
      <c r="BV81" s="109">
        <f t="shared" si="50"/>
        <v>0</v>
      </c>
      <c r="BW81" s="109">
        <f t="shared" si="51"/>
        <v>0</v>
      </c>
      <c r="BX81" s="109">
        <f t="shared" si="52"/>
        <v>0</v>
      </c>
      <c r="BY81" s="1000">
        <f t="shared" si="53"/>
        <v>4143675.7099999995</v>
      </c>
    </row>
    <row r="82" spans="1:77">
      <c r="A82" s="679" t="s">
        <v>2034</v>
      </c>
      <c r="B82" s="679" t="s">
        <v>2035</v>
      </c>
      <c r="C82" s="57" t="s">
        <v>23</v>
      </c>
      <c r="D82" s="684" t="s">
        <v>31</v>
      </c>
      <c r="E82" s="681" t="s">
        <v>349</v>
      </c>
      <c r="F82" s="682">
        <v>40908</v>
      </c>
      <c r="G82" s="682" t="s">
        <v>106</v>
      </c>
      <c r="H82" s="241" t="s">
        <v>129</v>
      </c>
      <c r="I82" s="38"/>
      <c r="J82" s="983"/>
      <c r="K82" s="903"/>
      <c r="L82" s="798"/>
      <c r="M82" s="429"/>
      <c r="N82" s="109"/>
      <c r="O82" s="109"/>
      <c r="P82" s="109"/>
      <c r="Q82" s="607"/>
      <c r="R82" s="93"/>
      <c r="S82" s="109">
        <v>75474.149999999994</v>
      </c>
      <c r="T82" s="109">
        <v>1885.39</v>
      </c>
      <c r="U82" s="109">
        <v>390286.28</v>
      </c>
      <c r="V82" s="109">
        <v>0</v>
      </c>
      <c r="W82" s="109">
        <v>0</v>
      </c>
      <c r="X82" s="109">
        <v>2127979.73</v>
      </c>
      <c r="Y82" s="109">
        <v>0</v>
      </c>
      <c r="Z82" s="109">
        <v>0</v>
      </c>
      <c r="AA82" s="109">
        <v>0</v>
      </c>
      <c r="AB82" s="109">
        <v>0</v>
      </c>
      <c r="AC82" s="109">
        <v>0</v>
      </c>
      <c r="AD82" s="109">
        <v>0</v>
      </c>
      <c r="AE82" s="109">
        <v>0</v>
      </c>
      <c r="AF82" s="109">
        <v>0</v>
      </c>
      <c r="AG82" s="109">
        <v>0</v>
      </c>
      <c r="AH82" s="109">
        <v>0</v>
      </c>
      <c r="AI82" s="109">
        <v>0</v>
      </c>
      <c r="AJ82" s="109">
        <v>0</v>
      </c>
      <c r="AK82" s="109">
        <v>0</v>
      </c>
      <c r="AL82" s="109">
        <v>0</v>
      </c>
      <c r="AM82" s="109">
        <v>0</v>
      </c>
      <c r="AN82" s="109">
        <v>0</v>
      </c>
      <c r="AO82" s="109">
        <v>0</v>
      </c>
      <c r="AP82" s="160">
        <f t="shared" si="54"/>
        <v>2595625.5499999998</v>
      </c>
      <c r="AQ82" s="160">
        <f t="shared" si="55"/>
        <v>0</v>
      </c>
      <c r="AR82" s="160">
        <f t="shared" si="56"/>
        <v>2595625.5499999998</v>
      </c>
      <c r="AS82" s="607"/>
      <c r="AT82" s="219"/>
      <c r="AU82" s="13">
        <f t="shared" si="57"/>
        <v>0</v>
      </c>
      <c r="AV82" s="13">
        <f t="shared" si="58"/>
        <v>0</v>
      </c>
      <c r="AW82" s="13">
        <f t="shared" si="59"/>
        <v>0</v>
      </c>
      <c r="AX82" s="13">
        <f t="shared" si="60"/>
        <v>0</v>
      </c>
      <c r="AY82" s="13">
        <f t="shared" si="61"/>
        <v>0</v>
      </c>
      <c r="AZ82" s="13">
        <f t="shared" si="62"/>
        <v>0</v>
      </c>
      <c r="BA82" s="13">
        <f t="shared" si="63"/>
        <v>0</v>
      </c>
      <c r="BB82" s="13">
        <f t="shared" si="64"/>
        <v>0</v>
      </c>
      <c r="BC82" s="13">
        <f t="shared" si="65"/>
        <v>0</v>
      </c>
      <c r="BD82" s="13">
        <f t="shared" si="66"/>
        <v>0</v>
      </c>
      <c r="BE82" s="13">
        <f t="shared" si="67"/>
        <v>0</v>
      </c>
      <c r="BF82" s="13">
        <f t="shared" si="68"/>
        <v>0</v>
      </c>
      <c r="BG82" s="13">
        <f t="shared" si="69"/>
        <v>0</v>
      </c>
      <c r="BH82" s="13">
        <f t="shared" si="70"/>
        <v>0</v>
      </c>
      <c r="BI82" s="73">
        <f t="shared" si="38"/>
        <v>0</v>
      </c>
      <c r="BJ82" s="219"/>
      <c r="BK82" s="850">
        <f t="shared" si="39"/>
        <v>0</v>
      </c>
      <c r="BL82" s="109">
        <f t="shared" si="40"/>
        <v>0</v>
      </c>
      <c r="BM82" s="109">
        <f t="shared" si="41"/>
        <v>0</v>
      </c>
      <c r="BN82" s="109">
        <f t="shared" si="42"/>
        <v>0</v>
      </c>
      <c r="BO82" s="109">
        <f t="shared" si="43"/>
        <v>0</v>
      </c>
      <c r="BP82" s="109">
        <f t="shared" si="44"/>
        <v>0</v>
      </c>
      <c r="BQ82" s="109">
        <f t="shared" si="45"/>
        <v>0</v>
      </c>
      <c r="BR82" s="109">
        <f t="shared" si="46"/>
        <v>0</v>
      </c>
      <c r="BS82" s="109">
        <f t="shared" si="47"/>
        <v>0</v>
      </c>
      <c r="BT82" s="109">
        <f t="shared" si="48"/>
        <v>0</v>
      </c>
      <c r="BU82" s="109">
        <f t="shared" si="49"/>
        <v>0</v>
      </c>
      <c r="BV82" s="109">
        <f t="shared" si="50"/>
        <v>0</v>
      </c>
      <c r="BW82" s="109">
        <f t="shared" si="51"/>
        <v>0</v>
      </c>
      <c r="BX82" s="109">
        <f t="shared" si="52"/>
        <v>0</v>
      </c>
      <c r="BY82" s="1000">
        <f t="shared" si="53"/>
        <v>0</v>
      </c>
    </row>
    <row r="83" spans="1:77">
      <c r="A83" s="2" t="s">
        <v>273</v>
      </c>
      <c r="B83" s="2" t="s">
        <v>274</v>
      </c>
      <c r="C83" s="57" t="s">
        <v>20</v>
      </c>
      <c r="D83" s="57" t="s">
        <v>7</v>
      </c>
      <c r="E83" s="681" t="s">
        <v>349</v>
      </c>
      <c r="F83" s="682">
        <v>41122</v>
      </c>
      <c r="G83" s="682" t="s">
        <v>106</v>
      </c>
      <c r="H83" s="241" t="s">
        <v>124</v>
      </c>
      <c r="I83" s="38"/>
      <c r="J83" s="983"/>
      <c r="K83" s="903"/>
      <c r="L83" s="798"/>
      <c r="M83" s="429"/>
      <c r="N83" s="109"/>
      <c r="O83" s="109"/>
      <c r="P83" s="109"/>
      <c r="Q83" s="607"/>
      <c r="R83" s="93"/>
      <c r="S83" s="109">
        <v>0</v>
      </c>
      <c r="T83" s="109">
        <v>0</v>
      </c>
      <c r="U83" s="109">
        <v>0</v>
      </c>
      <c r="V83" s="109">
        <v>0</v>
      </c>
      <c r="W83" s="109">
        <v>0</v>
      </c>
      <c r="X83" s="109">
        <v>0</v>
      </c>
      <c r="Y83" s="109">
        <v>0</v>
      </c>
      <c r="Z83" s="109">
        <v>0</v>
      </c>
      <c r="AA83" s="109">
        <v>0</v>
      </c>
      <c r="AB83" s="109">
        <v>0</v>
      </c>
      <c r="AC83" s="109">
        <v>0</v>
      </c>
      <c r="AD83" s="109">
        <v>0</v>
      </c>
      <c r="AE83" s="109">
        <v>0</v>
      </c>
      <c r="AF83" s="109">
        <v>6450183.7159999991</v>
      </c>
      <c r="AG83" s="109">
        <v>4058.8969999999999</v>
      </c>
      <c r="AH83" s="109">
        <v>4058.8969999999999</v>
      </c>
      <c r="AI83" s="109">
        <v>0</v>
      </c>
      <c r="AJ83" s="109">
        <v>0</v>
      </c>
      <c r="AK83" s="109">
        <v>0</v>
      </c>
      <c r="AL83" s="109">
        <v>0</v>
      </c>
      <c r="AM83" s="109">
        <v>0</v>
      </c>
      <c r="AN83" s="109">
        <v>0</v>
      </c>
      <c r="AO83" s="109">
        <v>0</v>
      </c>
      <c r="AP83" s="160">
        <f t="shared" si="54"/>
        <v>0</v>
      </c>
      <c r="AQ83" s="160">
        <f t="shared" si="55"/>
        <v>6458301.5099999988</v>
      </c>
      <c r="AR83" s="160">
        <f t="shared" si="56"/>
        <v>6458301.5099999988</v>
      </c>
      <c r="AS83" s="607"/>
      <c r="AT83" s="219"/>
      <c r="AU83" s="13">
        <f t="shared" si="57"/>
        <v>0</v>
      </c>
      <c r="AV83" s="13">
        <f t="shared" si="58"/>
        <v>0</v>
      </c>
      <c r="AW83" s="13">
        <f t="shared" si="59"/>
        <v>0</v>
      </c>
      <c r="AX83" s="13">
        <f t="shared" si="60"/>
        <v>0</v>
      </c>
      <c r="AY83" s="13">
        <f t="shared" si="61"/>
        <v>6450183.7159999991</v>
      </c>
      <c r="AZ83" s="13">
        <f t="shared" si="62"/>
        <v>4058.8969999999999</v>
      </c>
      <c r="BA83" s="13">
        <f t="shared" si="63"/>
        <v>4058.8969999999999</v>
      </c>
      <c r="BB83" s="13">
        <f t="shared" si="64"/>
        <v>0</v>
      </c>
      <c r="BC83" s="13">
        <f t="shared" si="65"/>
        <v>0</v>
      </c>
      <c r="BD83" s="13">
        <f t="shared" si="66"/>
        <v>0</v>
      </c>
      <c r="BE83" s="13">
        <f t="shared" si="67"/>
        <v>0</v>
      </c>
      <c r="BF83" s="13">
        <f t="shared" si="68"/>
        <v>0</v>
      </c>
      <c r="BG83" s="13">
        <f t="shared" si="69"/>
        <v>0</v>
      </c>
      <c r="BH83" s="13">
        <f t="shared" si="70"/>
        <v>0</v>
      </c>
      <c r="BI83" s="73">
        <f t="shared" si="38"/>
        <v>6458301.5099999988</v>
      </c>
      <c r="BJ83" s="219"/>
      <c r="BK83" s="850">
        <f t="shared" si="39"/>
        <v>0</v>
      </c>
      <c r="BL83" s="109">
        <f t="shared" si="40"/>
        <v>0</v>
      </c>
      <c r="BM83" s="109">
        <f t="shared" si="41"/>
        <v>0</v>
      </c>
      <c r="BN83" s="109">
        <f t="shared" si="42"/>
        <v>0</v>
      </c>
      <c r="BO83" s="109">
        <f t="shared" si="43"/>
        <v>6450183.7159999991</v>
      </c>
      <c r="BP83" s="109">
        <f t="shared" si="44"/>
        <v>4058.8969999999999</v>
      </c>
      <c r="BQ83" s="109">
        <f t="shared" si="45"/>
        <v>4058.8969999999999</v>
      </c>
      <c r="BR83" s="109">
        <f t="shared" si="46"/>
        <v>0</v>
      </c>
      <c r="BS83" s="109">
        <f t="shared" si="47"/>
        <v>0</v>
      </c>
      <c r="BT83" s="109">
        <f t="shared" si="48"/>
        <v>0</v>
      </c>
      <c r="BU83" s="109">
        <f t="shared" si="49"/>
        <v>0</v>
      </c>
      <c r="BV83" s="109">
        <f t="shared" si="50"/>
        <v>0</v>
      </c>
      <c r="BW83" s="109">
        <f t="shared" si="51"/>
        <v>0</v>
      </c>
      <c r="BX83" s="109">
        <f t="shared" si="52"/>
        <v>0</v>
      </c>
      <c r="BY83" s="1000">
        <f t="shared" si="53"/>
        <v>6458301.5099999988</v>
      </c>
    </row>
    <row r="84" spans="1:77">
      <c r="A84" s="679" t="s">
        <v>318</v>
      </c>
      <c r="B84" s="679" t="s">
        <v>319</v>
      </c>
      <c r="C84" s="57" t="s">
        <v>23</v>
      </c>
      <c r="D84" s="684" t="s">
        <v>25</v>
      </c>
      <c r="E84" s="681" t="s">
        <v>349</v>
      </c>
      <c r="F84" s="682">
        <v>40739</v>
      </c>
      <c r="G84" s="682" t="s">
        <v>106</v>
      </c>
      <c r="H84" s="241" t="s">
        <v>126</v>
      </c>
      <c r="I84" s="38"/>
      <c r="J84" s="983"/>
      <c r="K84" s="903"/>
      <c r="L84" s="798"/>
      <c r="M84" s="429"/>
      <c r="N84" s="109"/>
      <c r="O84" s="109"/>
      <c r="P84" s="109"/>
      <c r="Q84" s="607"/>
      <c r="R84" s="93"/>
      <c r="S84" s="109">
        <v>3029084.1600000001</v>
      </c>
      <c r="T84" s="109">
        <v>43184.92</v>
      </c>
      <c r="U84" s="109">
        <v>2471.63</v>
      </c>
      <c r="V84" s="109">
        <v>60000</v>
      </c>
      <c r="W84" s="109">
        <v>0</v>
      </c>
      <c r="X84" s="109">
        <v>0</v>
      </c>
      <c r="Y84" s="109">
        <v>0</v>
      </c>
      <c r="Z84" s="109">
        <v>0</v>
      </c>
      <c r="AA84" s="109">
        <v>0</v>
      </c>
      <c r="AB84" s="109">
        <v>0</v>
      </c>
      <c r="AC84" s="109">
        <v>0</v>
      </c>
      <c r="AD84" s="109">
        <v>0</v>
      </c>
      <c r="AE84" s="109">
        <v>0</v>
      </c>
      <c r="AF84" s="109">
        <v>0</v>
      </c>
      <c r="AG84" s="109">
        <v>0</v>
      </c>
      <c r="AH84" s="109">
        <v>0</v>
      </c>
      <c r="AI84" s="109">
        <v>0</v>
      </c>
      <c r="AJ84" s="109">
        <v>0</v>
      </c>
      <c r="AK84" s="109">
        <v>0</v>
      </c>
      <c r="AL84" s="109">
        <v>0</v>
      </c>
      <c r="AM84" s="109">
        <v>0</v>
      </c>
      <c r="AN84" s="109">
        <v>0</v>
      </c>
      <c r="AO84" s="109">
        <v>0</v>
      </c>
      <c r="AP84" s="160">
        <f t="shared" si="54"/>
        <v>3134740.71</v>
      </c>
      <c r="AQ84" s="160">
        <f t="shared" si="55"/>
        <v>0</v>
      </c>
      <c r="AR84" s="160">
        <f t="shared" si="56"/>
        <v>3134740.71</v>
      </c>
      <c r="AS84" s="607"/>
      <c r="AT84" s="219"/>
      <c r="AU84" s="13">
        <f t="shared" si="57"/>
        <v>0</v>
      </c>
      <c r="AV84" s="13">
        <f t="shared" si="58"/>
        <v>0</v>
      </c>
      <c r="AW84" s="13">
        <f t="shared" si="59"/>
        <v>0</v>
      </c>
      <c r="AX84" s="13">
        <f t="shared" si="60"/>
        <v>0</v>
      </c>
      <c r="AY84" s="13">
        <f t="shared" si="61"/>
        <v>0</v>
      </c>
      <c r="AZ84" s="13">
        <f t="shared" si="62"/>
        <v>0</v>
      </c>
      <c r="BA84" s="13">
        <f t="shared" si="63"/>
        <v>0</v>
      </c>
      <c r="BB84" s="13">
        <f t="shared" si="64"/>
        <v>0</v>
      </c>
      <c r="BC84" s="13">
        <f t="shared" si="65"/>
        <v>0</v>
      </c>
      <c r="BD84" s="13">
        <f t="shared" si="66"/>
        <v>0</v>
      </c>
      <c r="BE84" s="13">
        <f t="shared" si="67"/>
        <v>0</v>
      </c>
      <c r="BF84" s="13">
        <f t="shared" si="68"/>
        <v>0</v>
      </c>
      <c r="BG84" s="13">
        <f t="shared" si="69"/>
        <v>0</v>
      </c>
      <c r="BH84" s="13">
        <f t="shared" si="70"/>
        <v>0</v>
      </c>
      <c r="BI84" s="73">
        <f t="shared" si="38"/>
        <v>0</v>
      </c>
      <c r="BJ84" s="219"/>
      <c r="BK84" s="850">
        <f t="shared" si="39"/>
        <v>0</v>
      </c>
      <c r="BL84" s="109">
        <f t="shared" si="40"/>
        <v>0</v>
      </c>
      <c r="BM84" s="109">
        <f t="shared" si="41"/>
        <v>0</v>
      </c>
      <c r="BN84" s="109">
        <f t="shared" si="42"/>
        <v>0</v>
      </c>
      <c r="BO84" s="109">
        <f t="shared" si="43"/>
        <v>0</v>
      </c>
      <c r="BP84" s="109">
        <f t="shared" si="44"/>
        <v>0</v>
      </c>
      <c r="BQ84" s="109">
        <f t="shared" si="45"/>
        <v>0</v>
      </c>
      <c r="BR84" s="109">
        <f t="shared" si="46"/>
        <v>0</v>
      </c>
      <c r="BS84" s="109">
        <f t="shared" si="47"/>
        <v>0</v>
      </c>
      <c r="BT84" s="109">
        <f t="shared" si="48"/>
        <v>0</v>
      </c>
      <c r="BU84" s="109">
        <f t="shared" si="49"/>
        <v>0</v>
      </c>
      <c r="BV84" s="109">
        <f t="shared" si="50"/>
        <v>0</v>
      </c>
      <c r="BW84" s="109">
        <f t="shared" si="51"/>
        <v>0</v>
      </c>
      <c r="BX84" s="109">
        <f t="shared" si="52"/>
        <v>0</v>
      </c>
      <c r="BY84" s="1000">
        <f t="shared" si="53"/>
        <v>0</v>
      </c>
    </row>
    <row r="85" spans="1:77">
      <c r="A85" s="679" t="s">
        <v>311</v>
      </c>
      <c r="B85" s="679" t="s">
        <v>2064</v>
      </c>
      <c r="C85" s="57" t="s">
        <v>23</v>
      </c>
      <c r="D85" s="684" t="s">
        <v>31</v>
      </c>
      <c r="E85" s="681" t="s">
        <v>349</v>
      </c>
      <c r="F85" s="682">
        <v>40696</v>
      </c>
      <c r="G85" s="682" t="s">
        <v>106</v>
      </c>
      <c r="H85" s="241" t="s">
        <v>129</v>
      </c>
      <c r="I85" s="38"/>
      <c r="J85" s="983"/>
      <c r="K85" s="903"/>
      <c r="L85" s="798"/>
      <c r="M85" s="429"/>
      <c r="N85" s="109"/>
      <c r="O85" s="109"/>
      <c r="P85" s="109"/>
      <c r="Q85" s="607"/>
      <c r="R85" s="93"/>
      <c r="S85" s="109">
        <v>263559.28000000026</v>
      </c>
      <c r="T85" s="109">
        <v>-106940.79999999997</v>
      </c>
      <c r="U85" s="109">
        <v>-18297.850000000013</v>
      </c>
      <c r="V85" s="109">
        <v>6580</v>
      </c>
      <c r="W85" s="109">
        <v>-44875</v>
      </c>
      <c r="X85" s="109">
        <v>0</v>
      </c>
      <c r="Y85" s="109">
        <v>0</v>
      </c>
      <c r="Z85" s="109">
        <v>0</v>
      </c>
      <c r="AA85" s="109">
        <v>0</v>
      </c>
      <c r="AB85" s="109">
        <v>0</v>
      </c>
      <c r="AC85" s="109">
        <v>0</v>
      </c>
      <c r="AD85" s="109">
        <v>0</v>
      </c>
      <c r="AE85" s="109">
        <v>0</v>
      </c>
      <c r="AF85" s="109">
        <v>0</v>
      </c>
      <c r="AG85" s="109">
        <v>0</v>
      </c>
      <c r="AH85" s="109">
        <v>0</v>
      </c>
      <c r="AI85" s="109">
        <v>0</v>
      </c>
      <c r="AJ85" s="109">
        <v>0</v>
      </c>
      <c r="AK85" s="109">
        <v>0</v>
      </c>
      <c r="AL85" s="109">
        <v>0</v>
      </c>
      <c r="AM85" s="109">
        <v>0</v>
      </c>
      <c r="AN85" s="109">
        <v>0</v>
      </c>
      <c r="AO85" s="109">
        <v>0</v>
      </c>
      <c r="AP85" s="160">
        <f t="shared" si="54"/>
        <v>100025.63000000027</v>
      </c>
      <c r="AQ85" s="160">
        <f t="shared" si="55"/>
        <v>0</v>
      </c>
      <c r="AR85" s="160">
        <f t="shared" si="56"/>
        <v>100025.63000000027</v>
      </c>
      <c r="AS85" s="607"/>
      <c r="AT85" s="219"/>
      <c r="AU85" s="13">
        <f t="shared" si="57"/>
        <v>0</v>
      </c>
      <c r="AV85" s="13">
        <f t="shared" si="58"/>
        <v>0</v>
      </c>
      <c r="AW85" s="13">
        <f t="shared" si="59"/>
        <v>0</v>
      </c>
      <c r="AX85" s="13">
        <f t="shared" si="60"/>
        <v>0</v>
      </c>
      <c r="AY85" s="13">
        <f t="shared" si="61"/>
        <v>0</v>
      </c>
      <c r="AZ85" s="13">
        <f t="shared" si="62"/>
        <v>0</v>
      </c>
      <c r="BA85" s="13">
        <f t="shared" si="63"/>
        <v>0</v>
      </c>
      <c r="BB85" s="13">
        <f t="shared" si="64"/>
        <v>0</v>
      </c>
      <c r="BC85" s="13">
        <f t="shared" si="65"/>
        <v>0</v>
      </c>
      <c r="BD85" s="13">
        <f t="shared" si="66"/>
        <v>0</v>
      </c>
      <c r="BE85" s="13">
        <f t="shared" si="67"/>
        <v>0</v>
      </c>
      <c r="BF85" s="13">
        <f t="shared" si="68"/>
        <v>0</v>
      </c>
      <c r="BG85" s="13">
        <f t="shared" si="69"/>
        <v>0</v>
      </c>
      <c r="BH85" s="13">
        <f t="shared" si="70"/>
        <v>0</v>
      </c>
      <c r="BI85" s="73">
        <f t="shared" si="38"/>
        <v>0</v>
      </c>
      <c r="BJ85" s="219"/>
      <c r="BK85" s="850">
        <f t="shared" si="39"/>
        <v>0</v>
      </c>
      <c r="BL85" s="109">
        <f t="shared" si="40"/>
        <v>0</v>
      </c>
      <c r="BM85" s="109">
        <f t="shared" si="41"/>
        <v>0</v>
      </c>
      <c r="BN85" s="109">
        <f t="shared" si="42"/>
        <v>0</v>
      </c>
      <c r="BO85" s="109">
        <f t="shared" si="43"/>
        <v>0</v>
      </c>
      <c r="BP85" s="109">
        <f t="shared" si="44"/>
        <v>0</v>
      </c>
      <c r="BQ85" s="109">
        <f t="shared" si="45"/>
        <v>0</v>
      </c>
      <c r="BR85" s="109">
        <f t="shared" si="46"/>
        <v>0</v>
      </c>
      <c r="BS85" s="109">
        <f t="shared" si="47"/>
        <v>0</v>
      </c>
      <c r="BT85" s="109">
        <f t="shared" si="48"/>
        <v>0</v>
      </c>
      <c r="BU85" s="109">
        <f t="shared" si="49"/>
        <v>0</v>
      </c>
      <c r="BV85" s="109">
        <f t="shared" si="50"/>
        <v>0</v>
      </c>
      <c r="BW85" s="109">
        <f t="shared" si="51"/>
        <v>0</v>
      </c>
      <c r="BX85" s="109">
        <f t="shared" si="52"/>
        <v>0</v>
      </c>
      <c r="BY85" s="1000">
        <f t="shared" si="53"/>
        <v>0</v>
      </c>
    </row>
    <row r="86" spans="1:77">
      <c r="A86" s="678" t="s">
        <v>3014</v>
      </c>
      <c r="B86" s="678" t="s">
        <v>3015</v>
      </c>
      <c r="C86" s="57" t="s">
        <v>3</v>
      </c>
      <c r="D86" s="684" t="s">
        <v>7</v>
      </c>
      <c r="E86" s="681" t="s">
        <v>349</v>
      </c>
      <c r="F86" s="683">
        <v>41246</v>
      </c>
      <c r="G86" s="682" t="s">
        <v>106</v>
      </c>
      <c r="H86" s="241" t="s">
        <v>109</v>
      </c>
      <c r="I86" s="38"/>
      <c r="J86" s="983"/>
      <c r="K86" s="903"/>
      <c r="L86" s="798"/>
      <c r="M86" s="429"/>
      <c r="N86" s="109"/>
      <c r="O86" s="109"/>
      <c r="P86" s="109"/>
      <c r="Q86" s="607"/>
      <c r="R86" s="93"/>
      <c r="S86" s="109"/>
      <c r="T86" s="109"/>
      <c r="U86" s="109"/>
      <c r="V86" s="109">
        <v>0</v>
      </c>
      <c r="W86" s="109">
        <v>0</v>
      </c>
      <c r="X86" s="109">
        <v>0</v>
      </c>
      <c r="Y86" s="109">
        <v>0</v>
      </c>
      <c r="Z86" s="109">
        <v>0</v>
      </c>
      <c r="AA86" s="109">
        <v>0</v>
      </c>
      <c r="AB86" s="109">
        <v>0</v>
      </c>
      <c r="AC86" s="109">
        <v>0</v>
      </c>
      <c r="AD86" s="109">
        <v>0</v>
      </c>
      <c r="AE86" s="109">
        <v>0</v>
      </c>
      <c r="AF86" s="109">
        <v>0</v>
      </c>
      <c r="AG86" s="109">
        <v>0</v>
      </c>
      <c r="AH86" s="109">
        <v>0</v>
      </c>
      <c r="AI86" s="109">
        <v>0</v>
      </c>
      <c r="AJ86" s="109">
        <v>244791.98000000007</v>
      </c>
      <c r="AK86" s="109">
        <v>0</v>
      </c>
      <c r="AL86" s="109">
        <v>0</v>
      </c>
      <c r="AM86" s="109">
        <v>0</v>
      </c>
      <c r="AN86" s="109">
        <v>0</v>
      </c>
      <c r="AO86" s="109">
        <v>0</v>
      </c>
      <c r="AP86" s="160">
        <f t="shared" si="54"/>
        <v>0</v>
      </c>
      <c r="AQ86" s="160">
        <f t="shared" si="55"/>
        <v>244791.98000000007</v>
      </c>
      <c r="AR86" s="160">
        <f t="shared" si="56"/>
        <v>244791.98000000007</v>
      </c>
      <c r="AS86" s="607"/>
      <c r="AT86" s="219"/>
      <c r="AU86" s="13">
        <f t="shared" si="57"/>
        <v>0</v>
      </c>
      <c r="AV86" s="13">
        <f t="shared" si="58"/>
        <v>0</v>
      </c>
      <c r="AW86" s="13">
        <f t="shared" si="59"/>
        <v>0</v>
      </c>
      <c r="AX86" s="13">
        <f t="shared" si="60"/>
        <v>0</v>
      </c>
      <c r="AY86" s="13">
        <f t="shared" si="61"/>
        <v>0</v>
      </c>
      <c r="AZ86" s="13">
        <f t="shared" si="62"/>
        <v>0</v>
      </c>
      <c r="BA86" s="13">
        <f t="shared" si="63"/>
        <v>0</v>
      </c>
      <c r="BB86" s="13">
        <f t="shared" si="64"/>
        <v>0</v>
      </c>
      <c r="BC86" s="13">
        <f t="shared" si="65"/>
        <v>244791.98000000007</v>
      </c>
      <c r="BD86" s="13">
        <f t="shared" si="66"/>
        <v>0</v>
      </c>
      <c r="BE86" s="13">
        <f t="shared" si="67"/>
        <v>0</v>
      </c>
      <c r="BF86" s="13">
        <f t="shared" si="68"/>
        <v>0</v>
      </c>
      <c r="BG86" s="13">
        <f t="shared" si="69"/>
        <v>0</v>
      </c>
      <c r="BH86" s="13">
        <f t="shared" si="70"/>
        <v>0</v>
      </c>
      <c r="BI86" s="73">
        <f t="shared" si="38"/>
        <v>244791.98000000007</v>
      </c>
      <c r="BJ86" s="219"/>
      <c r="BK86" s="850">
        <f t="shared" si="39"/>
        <v>0</v>
      </c>
      <c r="BL86" s="109">
        <f t="shared" si="40"/>
        <v>0</v>
      </c>
      <c r="BM86" s="109">
        <f t="shared" si="41"/>
        <v>0</v>
      </c>
      <c r="BN86" s="109">
        <f t="shared" si="42"/>
        <v>0</v>
      </c>
      <c r="BO86" s="109">
        <f t="shared" si="43"/>
        <v>0</v>
      </c>
      <c r="BP86" s="109">
        <f t="shared" si="44"/>
        <v>0</v>
      </c>
      <c r="BQ86" s="109">
        <f t="shared" si="45"/>
        <v>0</v>
      </c>
      <c r="BR86" s="109">
        <f t="shared" si="46"/>
        <v>0</v>
      </c>
      <c r="BS86" s="109">
        <f t="shared" si="47"/>
        <v>244791.98000000007</v>
      </c>
      <c r="BT86" s="109">
        <f t="shared" si="48"/>
        <v>0</v>
      </c>
      <c r="BU86" s="109">
        <f t="shared" si="49"/>
        <v>0</v>
      </c>
      <c r="BV86" s="109">
        <f t="shared" si="50"/>
        <v>0</v>
      </c>
      <c r="BW86" s="109">
        <f t="shared" si="51"/>
        <v>0</v>
      </c>
      <c r="BX86" s="109">
        <f t="shared" si="52"/>
        <v>0</v>
      </c>
      <c r="BY86" s="1000">
        <f t="shared" si="53"/>
        <v>244791.98000000007</v>
      </c>
    </row>
    <row r="87" spans="1:77">
      <c r="A87" s="2" t="s">
        <v>3264</v>
      </c>
      <c r="B87" s="2" t="s">
        <v>3265</v>
      </c>
      <c r="C87" s="57" t="s">
        <v>3</v>
      </c>
      <c r="D87" s="57" t="s">
        <v>7</v>
      </c>
      <c r="E87" s="681" t="s">
        <v>349</v>
      </c>
      <c r="F87" s="682">
        <v>41397</v>
      </c>
      <c r="G87" s="682" t="s">
        <v>106</v>
      </c>
      <c r="H87" s="241" t="s">
        <v>109</v>
      </c>
      <c r="I87" s="38"/>
      <c r="J87" s="983"/>
      <c r="K87" s="903"/>
      <c r="L87" s="798"/>
      <c r="M87" s="429"/>
      <c r="N87" s="109"/>
      <c r="O87" s="109"/>
      <c r="P87" s="109"/>
      <c r="Q87" s="607"/>
      <c r="R87" s="93"/>
      <c r="S87" s="109"/>
      <c r="T87" s="109"/>
      <c r="U87" s="109"/>
      <c r="V87" s="109">
        <v>0</v>
      </c>
      <c r="W87" s="109">
        <v>0</v>
      </c>
      <c r="X87" s="109">
        <v>0</v>
      </c>
      <c r="Y87" s="109">
        <v>0</v>
      </c>
      <c r="Z87" s="109">
        <v>0</v>
      </c>
      <c r="AA87" s="109">
        <v>0</v>
      </c>
      <c r="AB87" s="109">
        <v>0</v>
      </c>
      <c r="AC87" s="109">
        <v>0</v>
      </c>
      <c r="AD87" s="109">
        <v>0</v>
      </c>
      <c r="AE87" s="109">
        <v>0</v>
      </c>
      <c r="AF87" s="109">
        <v>0</v>
      </c>
      <c r="AG87" s="109">
        <v>0</v>
      </c>
      <c r="AH87" s="109">
        <v>0</v>
      </c>
      <c r="AI87" s="109">
        <v>0</v>
      </c>
      <c r="AJ87" s="109">
        <v>0</v>
      </c>
      <c r="AK87" s="109">
        <v>0</v>
      </c>
      <c r="AL87" s="109">
        <v>0</v>
      </c>
      <c r="AM87" s="109">
        <v>0</v>
      </c>
      <c r="AN87" s="109">
        <v>0</v>
      </c>
      <c r="AO87" s="109">
        <v>131660.9</v>
      </c>
      <c r="AP87" s="160">
        <f t="shared" si="54"/>
        <v>0</v>
      </c>
      <c r="AQ87" s="160">
        <f t="shared" si="55"/>
        <v>131660.9</v>
      </c>
      <c r="AR87" s="160">
        <f t="shared" si="56"/>
        <v>131660.9</v>
      </c>
      <c r="AS87" s="607"/>
      <c r="AT87" s="219"/>
      <c r="AU87" s="13">
        <f t="shared" si="57"/>
        <v>0</v>
      </c>
      <c r="AV87" s="13">
        <f t="shared" si="58"/>
        <v>0</v>
      </c>
      <c r="AW87" s="13">
        <f t="shared" si="59"/>
        <v>0</v>
      </c>
      <c r="AX87" s="13">
        <f t="shared" si="60"/>
        <v>0</v>
      </c>
      <c r="AY87" s="13">
        <f t="shared" si="61"/>
        <v>0</v>
      </c>
      <c r="AZ87" s="13">
        <f t="shared" si="62"/>
        <v>0</v>
      </c>
      <c r="BA87" s="13">
        <f t="shared" si="63"/>
        <v>0</v>
      </c>
      <c r="BB87" s="13">
        <f t="shared" si="64"/>
        <v>0</v>
      </c>
      <c r="BC87" s="13">
        <f t="shared" si="65"/>
        <v>0</v>
      </c>
      <c r="BD87" s="13">
        <f t="shared" si="66"/>
        <v>0</v>
      </c>
      <c r="BE87" s="13">
        <f t="shared" si="67"/>
        <v>0</v>
      </c>
      <c r="BF87" s="13">
        <f t="shared" si="68"/>
        <v>0</v>
      </c>
      <c r="BG87" s="13">
        <f t="shared" si="69"/>
        <v>0</v>
      </c>
      <c r="BH87" s="13">
        <f t="shared" si="70"/>
        <v>131660.9</v>
      </c>
      <c r="BI87" s="73">
        <f t="shared" si="38"/>
        <v>131660.9</v>
      </c>
      <c r="BJ87" s="219"/>
      <c r="BK87" s="850">
        <f t="shared" si="39"/>
        <v>0</v>
      </c>
      <c r="BL87" s="109">
        <f t="shared" si="40"/>
        <v>0</v>
      </c>
      <c r="BM87" s="109">
        <f t="shared" si="41"/>
        <v>0</v>
      </c>
      <c r="BN87" s="109">
        <f t="shared" si="42"/>
        <v>0</v>
      </c>
      <c r="BO87" s="109">
        <f t="shared" si="43"/>
        <v>0</v>
      </c>
      <c r="BP87" s="109">
        <f t="shared" si="44"/>
        <v>0</v>
      </c>
      <c r="BQ87" s="109">
        <f t="shared" si="45"/>
        <v>0</v>
      </c>
      <c r="BR87" s="109">
        <f t="shared" si="46"/>
        <v>0</v>
      </c>
      <c r="BS87" s="109">
        <f t="shared" si="47"/>
        <v>0</v>
      </c>
      <c r="BT87" s="109">
        <f t="shared" si="48"/>
        <v>0</v>
      </c>
      <c r="BU87" s="109">
        <f t="shared" si="49"/>
        <v>0</v>
      </c>
      <c r="BV87" s="109">
        <f t="shared" si="50"/>
        <v>0</v>
      </c>
      <c r="BW87" s="109">
        <f t="shared" si="51"/>
        <v>0</v>
      </c>
      <c r="BX87" s="109">
        <f t="shared" si="52"/>
        <v>131660.9</v>
      </c>
      <c r="BY87" s="1000">
        <f t="shared" si="53"/>
        <v>131660.9</v>
      </c>
    </row>
    <row r="88" spans="1:77">
      <c r="A88" s="678" t="s">
        <v>2904</v>
      </c>
      <c r="B88" s="678" t="s">
        <v>2905</v>
      </c>
      <c r="C88" s="57" t="s">
        <v>3</v>
      </c>
      <c r="D88" s="684" t="s">
        <v>7</v>
      </c>
      <c r="E88" s="681" t="s">
        <v>349</v>
      </c>
      <c r="F88" s="683">
        <v>41397</v>
      </c>
      <c r="G88" s="682" t="s">
        <v>106</v>
      </c>
      <c r="H88" s="241" t="s">
        <v>109</v>
      </c>
      <c r="I88" s="38"/>
      <c r="J88" s="983"/>
      <c r="K88" s="903"/>
      <c r="L88" s="798"/>
      <c r="M88" s="429"/>
      <c r="N88" s="109"/>
      <c r="O88" s="109"/>
      <c r="P88" s="109"/>
      <c r="Q88" s="607"/>
      <c r="R88" s="93"/>
      <c r="S88" s="109"/>
      <c r="T88" s="109"/>
      <c r="U88" s="109"/>
      <c r="V88" s="109">
        <v>0</v>
      </c>
      <c r="W88" s="109">
        <v>0</v>
      </c>
      <c r="X88" s="109">
        <v>0</v>
      </c>
      <c r="Y88" s="109">
        <v>0</v>
      </c>
      <c r="Z88" s="109">
        <v>0</v>
      </c>
      <c r="AA88" s="109">
        <v>0</v>
      </c>
      <c r="AB88" s="109">
        <v>0</v>
      </c>
      <c r="AC88" s="109">
        <v>0</v>
      </c>
      <c r="AD88" s="109">
        <v>0</v>
      </c>
      <c r="AE88" s="109">
        <v>0</v>
      </c>
      <c r="AF88" s="109">
        <v>0</v>
      </c>
      <c r="AG88" s="109">
        <v>0</v>
      </c>
      <c r="AH88" s="109">
        <v>0</v>
      </c>
      <c r="AI88" s="109">
        <v>0</v>
      </c>
      <c r="AJ88" s="109">
        <v>0</v>
      </c>
      <c r="AK88" s="109">
        <v>0</v>
      </c>
      <c r="AL88" s="109">
        <v>0</v>
      </c>
      <c r="AM88" s="109">
        <v>0</v>
      </c>
      <c r="AN88" s="109">
        <v>0</v>
      </c>
      <c r="AO88" s="109">
        <v>318130.47000000009</v>
      </c>
      <c r="AP88" s="160">
        <f t="shared" si="54"/>
        <v>0</v>
      </c>
      <c r="AQ88" s="160">
        <f t="shared" si="55"/>
        <v>318130.47000000009</v>
      </c>
      <c r="AR88" s="160">
        <f t="shared" si="56"/>
        <v>318130.47000000009</v>
      </c>
      <c r="AS88" s="607"/>
      <c r="AT88" s="219"/>
      <c r="AU88" s="13">
        <f t="shared" si="57"/>
        <v>0</v>
      </c>
      <c r="AV88" s="13">
        <f t="shared" si="58"/>
        <v>0</v>
      </c>
      <c r="AW88" s="13">
        <f t="shared" si="59"/>
        <v>0</v>
      </c>
      <c r="AX88" s="13">
        <f t="shared" si="60"/>
        <v>0</v>
      </c>
      <c r="AY88" s="13">
        <f t="shared" si="61"/>
        <v>0</v>
      </c>
      <c r="AZ88" s="13">
        <f t="shared" si="62"/>
        <v>0</v>
      </c>
      <c r="BA88" s="13">
        <f t="shared" si="63"/>
        <v>0</v>
      </c>
      <c r="BB88" s="13">
        <f t="shared" si="64"/>
        <v>0</v>
      </c>
      <c r="BC88" s="13">
        <f t="shared" si="65"/>
        <v>0</v>
      </c>
      <c r="BD88" s="13">
        <f t="shared" si="66"/>
        <v>0</v>
      </c>
      <c r="BE88" s="13">
        <f t="shared" si="67"/>
        <v>0</v>
      </c>
      <c r="BF88" s="13">
        <f t="shared" si="68"/>
        <v>0</v>
      </c>
      <c r="BG88" s="13">
        <f t="shared" si="69"/>
        <v>0</v>
      </c>
      <c r="BH88" s="13">
        <f t="shared" si="70"/>
        <v>318130.47000000009</v>
      </c>
      <c r="BI88" s="73">
        <f t="shared" si="38"/>
        <v>318130.47000000009</v>
      </c>
      <c r="BJ88" s="219"/>
      <c r="BK88" s="850">
        <f t="shared" si="39"/>
        <v>0</v>
      </c>
      <c r="BL88" s="109">
        <f t="shared" si="40"/>
        <v>0</v>
      </c>
      <c r="BM88" s="109">
        <f t="shared" si="41"/>
        <v>0</v>
      </c>
      <c r="BN88" s="109">
        <f t="shared" si="42"/>
        <v>0</v>
      </c>
      <c r="BO88" s="109">
        <f t="shared" si="43"/>
        <v>0</v>
      </c>
      <c r="BP88" s="109">
        <f t="shared" si="44"/>
        <v>0</v>
      </c>
      <c r="BQ88" s="109">
        <f t="shared" si="45"/>
        <v>0</v>
      </c>
      <c r="BR88" s="109">
        <f t="shared" si="46"/>
        <v>0</v>
      </c>
      <c r="BS88" s="109">
        <f t="shared" si="47"/>
        <v>0</v>
      </c>
      <c r="BT88" s="109">
        <f t="shared" si="48"/>
        <v>0</v>
      </c>
      <c r="BU88" s="109">
        <f t="shared" si="49"/>
        <v>0</v>
      </c>
      <c r="BV88" s="109">
        <f t="shared" si="50"/>
        <v>0</v>
      </c>
      <c r="BW88" s="109">
        <f t="shared" si="51"/>
        <v>0</v>
      </c>
      <c r="BX88" s="109">
        <f t="shared" si="52"/>
        <v>318130.47000000009</v>
      </c>
      <c r="BY88" s="1000">
        <f t="shared" si="53"/>
        <v>318130.47000000009</v>
      </c>
    </row>
    <row r="89" spans="1:77">
      <c r="A89" s="2" t="s">
        <v>2562</v>
      </c>
      <c r="B89" s="2" t="s">
        <v>2563</v>
      </c>
      <c r="C89" s="57" t="s">
        <v>3</v>
      </c>
      <c r="D89" s="57" t="s">
        <v>7</v>
      </c>
      <c r="E89" s="681" t="s">
        <v>349</v>
      </c>
      <c r="F89" s="682">
        <v>41397</v>
      </c>
      <c r="G89" s="682" t="s">
        <v>106</v>
      </c>
      <c r="H89" s="241" t="s">
        <v>109</v>
      </c>
      <c r="I89" s="38"/>
      <c r="J89" s="983"/>
      <c r="K89" s="903"/>
      <c r="L89" s="798"/>
      <c r="M89" s="429"/>
      <c r="N89" s="109"/>
      <c r="O89" s="109"/>
      <c r="P89" s="109"/>
      <c r="Q89" s="607"/>
      <c r="R89" s="93"/>
      <c r="S89" s="109"/>
      <c r="T89" s="109"/>
      <c r="U89" s="109"/>
      <c r="V89" s="109">
        <v>0</v>
      </c>
      <c r="W89" s="109">
        <v>0</v>
      </c>
      <c r="X89" s="109">
        <v>0</v>
      </c>
      <c r="Y89" s="109">
        <v>0</v>
      </c>
      <c r="Z89" s="109">
        <v>0</v>
      </c>
      <c r="AA89" s="109">
        <v>0</v>
      </c>
      <c r="AB89" s="109">
        <v>0</v>
      </c>
      <c r="AC89" s="109">
        <v>0</v>
      </c>
      <c r="AD89" s="109">
        <v>0</v>
      </c>
      <c r="AE89" s="109">
        <v>0</v>
      </c>
      <c r="AF89" s="109">
        <v>0</v>
      </c>
      <c r="AG89" s="109">
        <v>0</v>
      </c>
      <c r="AH89" s="109">
        <v>0</v>
      </c>
      <c r="AI89" s="109">
        <v>0</v>
      </c>
      <c r="AJ89" s="109">
        <v>0</v>
      </c>
      <c r="AK89" s="109">
        <v>0</v>
      </c>
      <c r="AL89" s="109">
        <v>0</v>
      </c>
      <c r="AM89" s="109">
        <v>0</v>
      </c>
      <c r="AN89" s="109">
        <v>0</v>
      </c>
      <c r="AO89" s="109">
        <v>2305108.0799999996</v>
      </c>
      <c r="AP89" s="160">
        <f t="shared" si="54"/>
        <v>0</v>
      </c>
      <c r="AQ89" s="160">
        <f t="shared" si="55"/>
        <v>2305108.0799999996</v>
      </c>
      <c r="AR89" s="160">
        <f t="shared" si="56"/>
        <v>2305108.0799999996</v>
      </c>
      <c r="AS89" s="607"/>
      <c r="AT89" s="219"/>
      <c r="AU89" s="13">
        <f t="shared" si="57"/>
        <v>0</v>
      </c>
      <c r="AV89" s="13">
        <f t="shared" si="58"/>
        <v>0</v>
      </c>
      <c r="AW89" s="13">
        <f t="shared" si="59"/>
        <v>0</v>
      </c>
      <c r="AX89" s="13">
        <f t="shared" si="60"/>
        <v>0</v>
      </c>
      <c r="AY89" s="13">
        <f t="shared" si="61"/>
        <v>0</v>
      </c>
      <c r="AZ89" s="13">
        <f t="shared" si="62"/>
        <v>0</v>
      </c>
      <c r="BA89" s="13">
        <f t="shared" si="63"/>
        <v>0</v>
      </c>
      <c r="BB89" s="13">
        <f t="shared" si="64"/>
        <v>0</v>
      </c>
      <c r="BC89" s="13">
        <f t="shared" si="65"/>
        <v>0</v>
      </c>
      <c r="BD89" s="13">
        <f t="shared" si="66"/>
        <v>0</v>
      </c>
      <c r="BE89" s="13">
        <f t="shared" si="67"/>
        <v>0</v>
      </c>
      <c r="BF89" s="13">
        <f t="shared" si="68"/>
        <v>0</v>
      </c>
      <c r="BG89" s="13">
        <f t="shared" si="69"/>
        <v>0</v>
      </c>
      <c r="BH89" s="13">
        <f t="shared" si="70"/>
        <v>2305108.0799999996</v>
      </c>
      <c r="BI89" s="73">
        <f t="shared" si="38"/>
        <v>2305108.0799999996</v>
      </c>
      <c r="BJ89" s="219"/>
      <c r="BK89" s="850">
        <f t="shared" si="39"/>
        <v>0</v>
      </c>
      <c r="BL89" s="109">
        <f t="shared" si="40"/>
        <v>0</v>
      </c>
      <c r="BM89" s="109">
        <f t="shared" si="41"/>
        <v>0</v>
      </c>
      <c r="BN89" s="109">
        <f t="shared" si="42"/>
        <v>0</v>
      </c>
      <c r="BO89" s="109">
        <f t="shared" si="43"/>
        <v>0</v>
      </c>
      <c r="BP89" s="109">
        <f t="shared" si="44"/>
        <v>0</v>
      </c>
      <c r="BQ89" s="109">
        <f t="shared" si="45"/>
        <v>0</v>
      </c>
      <c r="BR89" s="109">
        <f t="shared" si="46"/>
        <v>0</v>
      </c>
      <c r="BS89" s="109">
        <f t="shared" si="47"/>
        <v>0</v>
      </c>
      <c r="BT89" s="109">
        <f t="shared" si="48"/>
        <v>0</v>
      </c>
      <c r="BU89" s="109">
        <f t="shared" si="49"/>
        <v>0</v>
      </c>
      <c r="BV89" s="109">
        <f t="shared" si="50"/>
        <v>0</v>
      </c>
      <c r="BW89" s="109">
        <f t="shared" si="51"/>
        <v>0</v>
      </c>
      <c r="BX89" s="109">
        <f t="shared" si="52"/>
        <v>2305108.0799999996</v>
      </c>
      <c r="BY89" s="1000">
        <f t="shared" si="53"/>
        <v>2305108.0799999996</v>
      </c>
    </row>
    <row r="90" spans="1:77">
      <c r="A90" s="2" t="s">
        <v>3365</v>
      </c>
      <c r="B90" s="2" t="s">
        <v>3366</v>
      </c>
      <c r="C90" s="57" t="s">
        <v>3</v>
      </c>
      <c r="D90" s="57" t="s">
        <v>7</v>
      </c>
      <c r="E90" s="681" t="s">
        <v>349</v>
      </c>
      <c r="F90" s="682">
        <v>41214</v>
      </c>
      <c r="G90" s="682" t="s">
        <v>106</v>
      </c>
      <c r="H90" s="241" t="s">
        <v>109</v>
      </c>
      <c r="I90" s="38"/>
      <c r="J90" s="983"/>
      <c r="K90" s="903"/>
      <c r="L90" s="798"/>
      <c r="M90" s="429"/>
      <c r="N90" s="109"/>
      <c r="O90" s="109"/>
      <c r="P90" s="109"/>
      <c r="Q90" s="607"/>
      <c r="R90" s="93"/>
      <c r="S90" s="109"/>
      <c r="T90" s="109"/>
      <c r="U90" s="109"/>
      <c r="V90" s="109">
        <v>0</v>
      </c>
      <c r="W90" s="109">
        <v>0</v>
      </c>
      <c r="X90" s="109">
        <v>0</v>
      </c>
      <c r="Y90" s="109">
        <v>0</v>
      </c>
      <c r="Z90" s="109">
        <v>0</v>
      </c>
      <c r="AA90" s="109">
        <v>0</v>
      </c>
      <c r="AB90" s="109">
        <v>0</v>
      </c>
      <c r="AC90" s="109">
        <v>0</v>
      </c>
      <c r="AD90" s="109">
        <v>0</v>
      </c>
      <c r="AE90" s="109">
        <v>0</v>
      </c>
      <c r="AF90" s="109">
        <v>0</v>
      </c>
      <c r="AG90" s="109">
        <v>0</v>
      </c>
      <c r="AH90" s="109">
        <v>0</v>
      </c>
      <c r="AI90" s="109">
        <v>102667.99999999999</v>
      </c>
      <c r="AJ90" s="109">
        <v>0</v>
      </c>
      <c r="AK90" s="109">
        <v>0</v>
      </c>
      <c r="AL90" s="109">
        <v>0</v>
      </c>
      <c r="AM90" s="109">
        <v>0</v>
      </c>
      <c r="AN90" s="109">
        <v>0</v>
      </c>
      <c r="AO90" s="109">
        <v>0</v>
      </c>
      <c r="AP90" s="160">
        <f t="shared" si="54"/>
        <v>0</v>
      </c>
      <c r="AQ90" s="160">
        <f t="shared" si="55"/>
        <v>102667.99999999999</v>
      </c>
      <c r="AR90" s="160">
        <f t="shared" si="56"/>
        <v>102667.99999999999</v>
      </c>
      <c r="AS90" s="607"/>
      <c r="AT90" s="219"/>
      <c r="AU90" s="13">
        <f t="shared" si="57"/>
        <v>0</v>
      </c>
      <c r="AV90" s="13">
        <f t="shared" si="58"/>
        <v>0</v>
      </c>
      <c r="AW90" s="13">
        <f t="shared" si="59"/>
        <v>0</v>
      </c>
      <c r="AX90" s="13">
        <f t="shared" si="60"/>
        <v>0</v>
      </c>
      <c r="AY90" s="13">
        <f t="shared" si="61"/>
        <v>0</v>
      </c>
      <c r="AZ90" s="13">
        <f t="shared" si="62"/>
        <v>0</v>
      </c>
      <c r="BA90" s="13">
        <f t="shared" si="63"/>
        <v>0</v>
      </c>
      <c r="BB90" s="13">
        <f t="shared" si="64"/>
        <v>102667.99999999999</v>
      </c>
      <c r="BC90" s="13">
        <f t="shared" si="65"/>
        <v>0</v>
      </c>
      <c r="BD90" s="13">
        <f t="shared" si="66"/>
        <v>0</v>
      </c>
      <c r="BE90" s="13">
        <f t="shared" si="67"/>
        <v>0</v>
      </c>
      <c r="BF90" s="13">
        <f t="shared" si="68"/>
        <v>0</v>
      </c>
      <c r="BG90" s="13">
        <f t="shared" si="69"/>
        <v>0</v>
      </c>
      <c r="BH90" s="13">
        <f t="shared" si="70"/>
        <v>0</v>
      </c>
      <c r="BI90" s="73">
        <f t="shared" si="38"/>
        <v>102667.99999999999</v>
      </c>
      <c r="BJ90" s="219"/>
      <c r="BK90" s="850">
        <f t="shared" si="39"/>
        <v>0</v>
      </c>
      <c r="BL90" s="109">
        <f t="shared" si="40"/>
        <v>0</v>
      </c>
      <c r="BM90" s="109">
        <f t="shared" si="41"/>
        <v>0</v>
      </c>
      <c r="BN90" s="109">
        <f t="shared" si="42"/>
        <v>0</v>
      </c>
      <c r="BO90" s="109">
        <f t="shared" si="43"/>
        <v>0</v>
      </c>
      <c r="BP90" s="109">
        <f t="shared" si="44"/>
        <v>0</v>
      </c>
      <c r="BQ90" s="109">
        <f t="shared" si="45"/>
        <v>0</v>
      </c>
      <c r="BR90" s="109">
        <f t="shared" si="46"/>
        <v>102667.99999999999</v>
      </c>
      <c r="BS90" s="109">
        <f t="shared" si="47"/>
        <v>0</v>
      </c>
      <c r="BT90" s="109">
        <f t="shared" si="48"/>
        <v>0</v>
      </c>
      <c r="BU90" s="109">
        <f t="shared" si="49"/>
        <v>0</v>
      </c>
      <c r="BV90" s="109">
        <f t="shared" si="50"/>
        <v>0</v>
      </c>
      <c r="BW90" s="109">
        <f t="shared" si="51"/>
        <v>0</v>
      </c>
      <c r="BX90" s="109">
        <f t="shared" si="52"/>
        <v>0</v>
      </c>
      <c r="BY90" s="1000">
        <f t="shared" si="53"/>
        <v>102667.99999999999</v>
      </c>
    </row>
    <row r="91" spans="1:77">
      <c r="A91" s="2" t="s">
        <v>3403</v>
      </c>
      <c r="B91" s="2" t="s">
        <v>3404</v>
      </c>
      <c r="C91" s="57" t="s">
        <v>9</v>
      </c>
      <c r="D91" s="57" t="s">
        <v>7</v>
      </c>
      <c r="E91" s="681" t="s">
        <v>349</v>
      </c>
      <c r="F91" s="682">
        <v>41246</v>
      </c>
      <c r="G91" s="682" t="s">
        <v>106</v>
      </c>
      <c r="H91" s="241" t="s">
        <v>110</v>
      </c>
      <c r="I91" s="38"/>
      <c r="J91" s="983"/>
      <c r="K91" s="903"/>
      <c r="L91" s="798"/>
      <c r="M91" s="429"/>
      <c r="N91" s="109"/>
      <c r="O91" s="109"/>
      <c r="P91" s="109"/>
      <c r="Q91" s="607"/>
      <c r="R91" s="93"/>
      <c r="S91" s="109"/>
      <c r="T91" s="109"/>
      <c r="U91" s="109"/>
      <c r="V91" s="109">
        <v>0</v>
      </c>
      <c r="W91" s="109">
        <v>0</v>
      </c>
      <c r="X91" s="109">
        <v>0</v>
      </c>
      <c r="Y91" s="109">
        <v>0</v>
      </c>
      <c r="Z91" s="109">
        <v>0</v>
      </c>
      <c r="AA91" s="109">
        <v>0</v>
      </c>
      <c r="AB91" s="109">
        <v>0</v>
      </c>
      <c r="AC91" s="109">
        <v>0</v>
      </c>
      <c r="AD91" s="109">
        <v>0</v>
      </c>
      <c r="AE91" s="109">
        <v>0</v>
      </c>
      <c r="AF91" s="109">
        <v>0</v>
      </c>
      <c r="AG91" s="109">
        <v>0</v>
      </c>
      <c r="AH91" s="109">
        <v>0</v>
      </c>
      <c r="AI91" s="109">
        <v>0</v>
      </c>
      <c r="AJ91" s="109">
        <v>112028</v>
      </c>
      <c r="AK91" s="109">
        <v>0</v>
      </c>
      <c r="AL91" s="109">
        <v>0</v>
      </c>
      <c r="AM91" s="109">
        <v>0</v>
      </c>
      <c r="AN91" s="109">
        <v>0</v>
      </c>
      <c r="AO91" s="109">
        <v>0</v>
      </c>
      <c r="AP91" s="160">
        <f t="shared" si="54"/>
        <v>0</v>
      </c>
      <c r="AQ91" s="160">
        <f t="shared" si="55"/>
        <v>112028</v>
      </c>
      <c r="AR91" s="160">
        <f t="shared" si="56"/>
        <v>112028</v>
      </c>
      <c r="AS91" s="607"/>
      <c r="AT91" s="219"/>
      <c r="AU91" s="13">
        <f t="shared" si="57"/>
        <v>0</v>
      </c>
      <c r="AV91" s="13">
        <f t="shared" si="58"/>
        <v>0</v>
      </c>
      <c r="AW91" s="13">
        <f t="shared" si="59"/>
        <v>0</v>
      </c>
      <c r="AX91" s="13">
        <f t="shared" si="60"/>
        <v>0</v>
      </c>
      <c r="AY91" s="13">
        <f t="shared" si="61"/>
        <v>0</v>
      </c>
      <c r="AZ91" s="13">
        <f t="shared" si="62"/>
        <v>0</v>
      </c>
      <c r="BA91" s="13">
        <f t="shared" si="63"/>
        <v>0</v>
      </c>
      <c r="BB91" s="13">
        <f t="shared" si="64"/>
        <v>0</v>
      </c>
      <c r="BC91" s="13">
        <f t="shared" si="65"/>
        <v>112028</v>
      </c>
      <c r="BD91" s="13">
        <f t="shared" si="66"/>
        <v>0</v>
      </c>
      <c r="BE91" s="13">
        <f t="shared" si="67"/>
        <v>0</v>
      </c>
      <c r="BF91" s="13">
        <f t="shared" si="68"/>
        <v>0</v>
      </c>
      <c r="BG91" s="13">
        <f t="shared" si="69"/>
        <v>0</v>
      </c>
      <c r="BH91" s="13">
        <f t="shared" si="70"/>
        <v>0</v>
      </c>
      <c r="BI91" s="73">
        <f t="shared" si="38"/>
        <v>112028</v>
      </c>
      <c r="BJ91" s="219"/>
      <c r="BK91" s="850">
        <f t="shared" si="39"/>
        <v>0</v>
      </c>
      <c r="BL91" s="109">
        <f t="shared" si="40"/>
        <v>0</v>
      </c>
      <c r="BM91" s="109">
        <f t="shared" si="41"/>
        <v>0</v>
      </c>
      <c r="BN91" s="109">
        <f t="shared" si="42"/>
        <v>0</v>
      </c>
      <c r="BO91" s="109">
        <f t="shared" si="43"/>
        <v>0</v>
      </c>
      <c r="BP91" s="109">
        <f t="shared" si="44"/>
        <v>0</v>
      </c>
      <c r="BQ91" s="109">
        <f t="shared" si="45"/>
        <v>0</v>
      </c>
      <c r="BR91" s="109">
        <f t="shared" si="46"/>
        <v>0</v>
      </c>
      <c r="BS91" s="109">
        <f t="shared" si="47"/>
        <v>112028</v>
      </c>
      <c r="BT91" s="109">
        <f t="shared" si="48"/>
        <v>0</v>
      </c>
      <c r="BU91" s="109">
        <f t="shared" si="49"/>
        <v>0</v>
      </c>
      <c r="BV91" s="109">
        <f t="shared" si="50"/>
        <v>0</v>
      </c>
      <c r="BW91" s="109">
        <f t="shared" si="51"/>
        <v>0</v>
      </c>
      <c r="BX91" s="109">
        <f t="shared" si="52"/>
        <v>0</v>
      </c>
      <c r="BY91" s="1000">
        <f t="shared" si="53"/>
        <v>112028</v>
      </c>
    </row>
    <row r="92" spans="1:77">
      <c r="A92" s="2" t="s">
        <v>3401</v>
      </c>
      <c r="B92" s="2" t="s">
        <v>3402</v>
      </c>
      <c r="C92" s="57" t="s">
        <v>9</v>
      </c>
      <c r="D92" s="57" t="s">
        <v>7</v>
      </c>
      <c r="E92" s="681" t="s">
        <v>349</v>
      </c>
      <c r="F92" s="682">
        <v>40877</v>
      </c>
      <c r="G92" s="682" t="s">
        <v>106</v>
      </c>
      <c r="H92" s="241" t="s">
        <v>110</v>
      </c>
      <c r="I92" s="38"/>
      <c r="J92" s="983"/>
      <c r="K92" s="903"/>
      <c r="L92" s="798"/>
      <c r="M92" s="429"/>
      <c r="N92" s="109"/>
      <c r="O92" s="109"/>
      <c r="P92" s="109"/>
      <c r="Q92" s="607"/>
      <c r="R92" s="93"/>
      <c r="S92" s="109"/>
      <c r="T92" s="109"/>
      <c r="U92" s="109"/>
      <c r="V92" s="109">
        <v>0</v>
      </c>
      <c r="W92" s="109">
        <v>194410.53999999998</v>
      </c>
      <c r="X92" s="109">
        <v>2058</v>
      </c>
      <c r="Y92" s="109">
        <v>0</v>
      </c>
      <c r="Z92" s="109">
        <v>0</v>
      </c>
      <c r="AA92" s="109">
        <v>0</v>
      </c>
      <c r="AB92" s="109">
        <v>0</v>
      </c>
      <c r="AC92" s="109">
        <v>0</v>
      </c>
      <c r="AD92" s="109">
        <v>0</v>
      </c>
      <c r="AE92" s="109">
        <v>0</v>
      </c>
      <c r="AF92" s="109">
        <v>0</v>
      </c>
      <c r="AG92" s="109">
        <v>0</v>
      </c>
      <c r="AH92" s="109">
        <v>0</v>
      </c>
      <c r="AI92" s="109">
        <v>0</v>
      </c>
      <c r="AJ92" s="109">
        <v>0</v>
      </c>
      <c r="AK92" s="109">
        <v>0</v>
      </c>
      <c r="AL92" s="109">
        <v>0</v>
      </c>
      <c r="AM92" s="109">
        <v>0</v>
      </c>
      <c r="AN92" s="109">
        <v>0</v>
      </c>
      <c r="AO92" s="109">
        <v>0</v>
      </c>
      <c r="AP92" s="160">
        <f t="shared" si="54"/>
        <v>196468.53999999998</v>
      </c>
      <c r="AQ92" s="160">
        <f t="shared" si="55"/>
        <v>0</v>
      </c>
      <c r="AR92" s="160">
        <f t="shared" si="56"/>
        <v>196468.53999999998</v>
      </c>
      <c r="AS92" s="607"/>
      <c r="AT92" s="219"/>
      <c r="AU92" s="13">
        <f t="shared" si="57"/>
        <v>0</v>
      </c>
      <c r="AV92" s="13">
        <f t="shared" si="58"/>
        <v>0</v>
      </c>
      <c r="AW92" s="13">
        <f t="shared" si="59"/>
        <v>0</v>
      </c>
      <c r="AX92" s="13">
        <f t="shared" si="60"/>
        <v>0</v>
      </c>
      <c r="AY92" s="13">
        <f t="shared" si="61"/>
        <v>0</v>
      </c>
      <c r="AZ92" s="13">
        <f t="shared" si="62"/>
        <v>0</v>
      </c>
      <c r="BA92" s="13">
        <f t="shared" si="63"/>
        <v>0</v>
      </c>
      <c r="BB92" s="13">
        <f t="shared" si="64"/>
        <v>0</v>
      </c>
      <c r="BC92" s="13">
        <f t="shared" si="65"/>
        <v>0</v>
      </c>
      <c r="BD92" s="13">
        <f t="shared" si="66"/>
        <v>0</v>
      </c>
      <c r="BE92" s="13">
        <f t="shared" si="67"/>
        <v>0</v>
      </c>
      <c r="BF92" s="13">
        <f t="shared" si="68"/>
        <v>0</v>
      </c>
      <c r="BG92" s="13">
        <f t="shared" si="69"/>
        <v>0</v>
      </c>
      <c r="BH92" s="13">
        <f t="shared" si="70"/>
        <v>0</v>
      </c>
      <c r="BI92" s="73">
        <f t="shared" si="38"/>
        <v>0</v>
      </c>
      <c r="BJ92" s="219"/>
      <c r="BK92" s="850">
        <f t="shared" si="39"/>
        <v>0</v>
      </c>
      <c r="BL92" s="109">
        <f t="shared" si="40"/>
        <v>0</v>
      </c>
      <c r="BM92" s="109">
        <f t="shared" si="41"/>
        <v>0</v>
      </c>
      <c r="BN92" s="109">
        <f t="shared" si="42"/>
        <v>0</v>
      </c>
      <c r="BO92" s="109">
        <f t="shared" si="43"/>
        <v>0</v>
      </c>
      <c r="BP92" s="109">
        <f t="shared" si="44"/>
        <v>0</v>
      </c>
      <c r="BQ92" s="109">
        <f t="shared" si="45"/>
        <v>0</v>
      </c>
      <c r="BR92" s="109">
        <f t="shared" si="46"/>
        <v>0</v>
      </c>
      <c r="BS92" s="109">
        <f t="shared" si="47"/>
        <v>0</v>
      </c>
      <c r="BT92" s="109">
        <f t="shared" si="48"/>
        <v>0</v>
      </c>
      <c r="BU92" s="109">
        <f t="shared" si="49"/>
        <v>0</v>
      </c>
      <c r="BV92" s="109">
        <f t="shared" si="50"/>
        <v>0</v>
      </c>
      <c r="BW92" s="109">
        <f t="shared" si="51"/>
        <v>0</v>
      </c>
      <c r="BX92" s="109">
        <f t="shared" si="52"/>
        <v>0</v>
      </c>
      <c r="BY92" s="1000">
        <f t="shared" si="53"/>
        <v>0</v>
      </c>
    </row>
    <row r="93" spans="1:77">
      <c r="A93" s="2" t="s">
        <v>3399</v>
      </c>
      <c r="B93" s="2" t="s">
        <v>3400</v>
      </c>
      <c r="C93" s="57" t="s">
        <v>9</v>
      </c>
      <c r="D93" s="57" t="s">
        <v>7</v>
      </c>
      <c r="E93" s="681" t="s">
        <v>349</v>
      </c>
      <c r="F93" s="682">
        <v>41213</v>
      </c>
      <c r="G93" s="682" t="s">
        <v>106</v>
      </c>
      <c r="H93" s="241" t="s">
        <v>110</v>
      </c>
      <c r="I93" s="38"/>
      <c r="J93" s="983"/>
      <c r="K93" s="903"/>
      <c r="L93" s="798"/>
      <c r="M93" s="429"/>
      <c r="N93" s="109"/>
      <c r="O93" s="109"/>
      <c r="P93" s="109"/>
      <c r="Q93" s="607"/>
      <c r="R93" s="93"/>
      <c r="S93" s="109"/>
      <c r="T93" s="109"/>
      <c r="U93" s="109"/>
      <c r="V93" s="109">
        <v>0</v>
      </c>
      <c r="W93" s="109">
        <v>0</v>
      </c>
      <c r="X93" s="109">
        <v>0</v>
      </c>
      <c r="Y93" s="109">
        <v>0</v>
      </c>
      <c r="Z93" s="109">
        <v>0</v>
      </c>
      <c r="AA93" s="109">
        <v>0</v>
      </c>
      <c r="AB93" s="109">
        <v>0</v>
      </c>
      <c r="AC93" s="109">
        <v>0</v>
      </c>
      <c r="AD93" s="109">
        <v>0</v>
      </c>
      <c r="AE93" s="109">
        <v>0</v>
      </c>
      <c r="AF93" s="109">
        <v>0</v>
      </c>
      <c r="AG93" s="109">
        <v>0</v>
      </c>
      <c r="AH93" s="109">
        <v>210072.00000000003</v>
      </c>
      <c r="AI93" s="109">
        <v>0</v>
      </c>
      <c r="AJ93" s="109">
        <v>0</v>
      </c>
      <c r="AK93" s="109">
        <v>0</v>
      </c>
      <c r="AL93" s="109">
        <v>0</v>
      </c>
      <c r="AM93" s="109">
        <v>0</v>
      </c>
      <c r="AN93" s="109">
        <v>0</v>
      </c>
      <c r="AO93" s="109">
        <v>0</v>
      </c>
      <c r="AP93" s="160">
        <f t="shared" si="54"/>
        <v>0</v>
      </c>
      <c r="AQ93" s="160">
        <f t="shared" si="55"/>
        <v>210072.00000000003</v>
      </c>
      <c r="AR93" s="160">
        <f t="shared" si="56"/>
        <v>210072.00000000003</v>
      </c>
      <c r="AS93" s="607"/>
      <c r="AT93" s="219"/>
      <c r="AU93" s="13">
        <f t="shared" si="57"/>
        <v>0</v>
      </c>
      <c r="AV93" s="13">
        <f t="shared" si="58"/>
        <v>0</v>
      </c>
      <c r="AW93" s="13">
        <f t="shared" si="59"/>
        <v>0</v>
      </c>
      <c r="AX93" s="13">
        <f t="shared" si="60"/>
        <v>0</v>
      </c>
      <c r="AY93" s="13">
        <f t="shared" si="61"/>
        <v>0</v>
      </c>
      <c r="AZ93" s="13">
        <f t="shared" si="62"/>
        <v>0</v>
      </c>
      <c r="BA93" s="13">
        <f t="shared" si="63"/>
        <v>210072.00000000003</v>
      </c>
      <c r="BB93" s="13">
        <f t="shared" si="64"/>
        <v>0</v>
      </c>
      <c r="BC93" s="13">
        <f t="shared" si="65"/>
        <v>0</v>
      </c>
      <c r="BD93" s="13">
        <f t="shared" si="66"/>
        <v>0</v>
      </c>
      <c r="BE93" s="13">
        <f t="shared" si="67"/>
        <v>0</v>
      </c>
      <c r="BF93" s="13">
        <f t="shared" si="68"/>
        <v>0</v>
      </c>
      <c r="BG93" s="13">
        <f t="shared" si="69"/>
        <v>0</v>
      </c>
      <c r="BH93" s="13">
        <f t="shared" si="70"/>
        <v>0</v>
      </c>
      <c r="BI93" s="73">
        <f t="shared" si="38"/>
        <v>210072.00000000003</v>
      </c>
      <c r="BJ93" s="219"/>
      <c r="BK93" s="850">
        <f t="shared" si="39"/>
        <v>0</v>
      </c>
      <c r="BL93" s="109">
        <f t="shared" si="40"/>
        <v>0</v>
      </c>
      <c r="BM93" s="109">
        <f t="shared" si="41"/>
        <v>0</v>
      </c>
      <c r="BN93" s="109">
        <f t="shared" si="42"/>
        <v>0</v>
      </c>
      <c r="BO93" s="109">
        <f t="shared" si="43"/>
        <v>0</v>
      </c>
      <c r="BP93" s="109">
        <f t="shared" si="44"/>
        <v>0</v>
      </c>
      <c r="BQ93" s="109">
        <f t="shared" si="45"/>
        <v>210072.00000000003</v>
      </c>
      <c r="BR93" s="109">
        <f t="shared" si="46"/>
        <v>0</v>
      </c>
      <c r="BS93" s="109">
        <f t="shared" si="47"/>
        <v>0</v>
      </c>
      <c r="BT93" s="109">
        <f t="shared" si="48"/>
        <v>0</v>
      </c>
      <c r="BU93" s="109">
        <f t="shared" si="49"/>
        <v>0</v>
      </c>
      <c r="BV93" s="109">
        <f t="shared" si="50"/>
        <v>0</v>
      </c>
      <c r="BW93" s="109">
        <f t="shared" si="51"/>
        <v>0</v>
      </c>
      <c r="BX93" s="109">
        <f t="shared" si="52"/>
        <v>0</v>
      </c>
      <c r="BY93" s="1000">
        <f t="shared" si="53"/>
        <v>210072.00000000003</v>
      </c>
    </row>
    <row r="94" spans="1:77">
      <c r="A94" s="679" t="s">
        <v>2361</v>
      </c>
      <c r="B94" s="679" t="s">
        <v>2362</v>
      </c>
      <c r="C94" s="57" t="s">
        <v>44</v>
      </c>
      <c r="D94" s="684" t="s">
        <v>42</v>
      </c>
      <c r="E94" s="681" t="s">
        <v>349</v>
      </c>
      <c r="F94" s="682">
        <v>40877</v>
      </c>
      <c r="G94" s="682" t="s">
        <v>106</v>
      </c>
      <c r="H94" s="241" t="s">
        <v>147</v>
      </c>
      <c r="I94" s="38"/>
      <c r="J94" s="983"/>
      <c r="K94" s="903"/>
      <c r="L94" s="798"/>
      <c r="M94" s="429"/>
      <c r="N94" s="109"/>
      <c r="O94" s="109"/>
      <c r="P94" s="109"/>
      <c r="Q94" s="607"/>
      <c r="R94" s="93"/>
      <c r="S94" s="109"/>
      <c r="T94" s="109"/>
      <c r="U94" s="109"/>
      <c r="V94" s="109">
        <v>0</v>
      </c>
      <c r="W94" s="109">
        <v>142697.29999999999</v>
      </c>
      <c r="X94" s="109">
        <v>27460</v>
      </c>
      <c r="Y94" s="109">
        <v>0</v>
      </c>
      <c r="Z94" s="109">
        <v>0</v>
      </c>
      <c r="AA94" s="109">
        <v>0</v>
      </c>
      <c r="AB94" s="109">
        <v>0</v>
      </c>
      <c r="AC94" s="109">
        <v>0</v>
      </c>
      <c r="AD94" s="109">
        <v>0</v>
      </c>
      <c r="AE94" s="109">
        <v>0</v>
      </c>
      <c r="AF94" s="109">
        <v>0</v>
      </c>
      <c r="AG94" s="109">
        <v>0</v>
      </c>
      <c r="AH94" s="109">
        <v>0</v>
      </c>
      <c r="AI94" s="109">
        <v>0</v>
      </c>
      <c r="AJ94" s="109">
        <v>0</v>
      </c>
      <c r="AK94" s="109">
        <v>0</v>
      </c>
      <c r="AL94" s="109">
        <v>0</v>
      </c>
      <c r="AM94" s="109">
        <v>0</v>
      </c>
      <c r="AN94" s="109">
        <v>0</v>
      </c>
      <c r="AO94" s="109">
        <v>0</v>
      </c>
      <c r="AP94" s="160">
        <f t="shared" si="54"/>
        <v>170157.3</v>
      </c>
      <c r="AQ94" s="160">
        <f t="shared" si="55"/>
        <v>0</v>
      </c>
      <c r="AR94" s="160">
        <f t="shared" si="56"/>
        <v>170157.3</v>
      </c>
      <c r="AS94" s="607"/>
      <c r="AT94" s="219"/>
      <c r="AU94" s="13">
        <f t="shared" si="57"/>
        <v>0</v>
      </c>
      <c r="AV94" s="13">
        <f t="shared" si="58"/>
        <v>0</v>
      </c>
      <c r="AW94" s="13">
        <f t="shared" si="59"/>
        <v>0</v>
      </c>
      <c r="AX94" s="13">
        <f t="shared" si="60"/>
        <v>0</v>
      </c>
      <c r="AY94" s="13">
        <f t="shared" si="61"/>
        <v>0</v>
      </c>
      <c r="AZ94" s="13">
        <f t="shared" si="62"/>
        <v>0</v>
      </c>
      <c r="BA94" s="13">
        <f t="shared" si="63"/>
        <v>0</v>
      </c>
      <c r="BB94" s="13">
        <f t="shared" si="64"/>
        <v>0</v>
      </c>
      <c r="BC94" s="13">
        <f t="shared" si="65"/>
        <v>0</v>
      </c>
      <c r="BD94" s="13">
        <f t="shared" si="66"/>
        <v>0</v>
      </c>
      <c r="BE94" s="13">
        <f t="shared" si="67"/>
        <v>0</v>
      </c>
      <c r="BF94" s="13">
        <f t="shared" si="68"/>
        <v>0</v>
      </c>
      <c r="BG94" s="13">
        <f t="shared" si="69"/>
        <v>0</v>
      </c>
      <c r="BH94" s="13">
        <f t="shared" si="70"/>
        <v>0</v>
      </c>
      <c r="BI94" s="73">
        <f t="shared" si="38"/>
        <v>0</v>
      </c>
      <c r="BJ94" s="219"/>
      <c r="BK94" s="850">
        <f t="shared" si="39"/>
        <v>0</v>
      </c>
      <c r="BL94" s="109">
        <f t="shared" si="40"/>
        <v>0</v>
      </c>
      <c r="BM94" s="109">
        <f t="shared" si="41"/>
        <v>0</v>
      </c>
      <c r="BN94" s="109">
        <f t="shared" si="42"/>
        <v>0</v>
      </c>
      <c r="BO94" s="109">
        <f t="shared" si="43"/>
        <v>0</v>
      </c>
      <c r="BP94" s="109">
        <f t="shared" si="44"/>
        <v>0</v>
      </c>
      <c r="BQ94" s="109">
        <f t="shared" si="45"/>
        <v>0</v>
      </c>
      <c r="BR94" s="109">
        <f t="shared" si="46"/>
        <v>0</v>
      </c>
      <c r="BS94" s="109">
        <f t="shared" si="47"/>
        <v>0</v>
      </c>
      <c r="BT94" s="109">
        <f t="shared" si="48"/>
        <v>0</v>
      </c>
      <c r="BU94" s="109">
        <f t="shared" si="49"/>
        <v>0</v>
      </c>
      <c r="BV94" s="109">
        <f t="shared" si="50"/>
        <v>0</v>
      </c>
      <c r="BW94" s="109">
        <f t="shared" si="51"/>
        <v>0</v>
      </c>
      <c r="BX94" s="109">
        <f t="shared" si="52"/>
        <v>0</v>
      </c>
      <c r="BY94" s="1000">
        <f t="shared" si="53"/>
        <v>0</v>
      </c>
    </row>
    <row r="95" spans="1:77">
      <c r="A95" s="678" t="s">
        <v>2363</v>
      </c>
      <c r="B95" s="678" t="s">
        <v>2364</v>
      </c>
      <c r="C95" s="57" t="s">
        <v>44</v>
      </c>
      <c r="D95" s="684" t="s">
        <v>42</v>
      </c>
      <c r="E95" s="681" t="s">
        <v>349</v>
      </c>
      <c r="F95" s="683">
        <v>40847</v>
      </c>
      <c r="G95" s="682" t="s">
        <v>106</v>
      </c>
      <c r="H95" s="241" t="s">
        <v>147</v>
      </c>
      <c r="I95" s="38"/>
      <c r="J95" s="983"/>
      <c r="K95" s="903"/>
      <c r="L95" s="798"/>
      <c r="M95" s="429"/>
      <c r="N95" s="109"/>
      <c r="O95" s="109"/>
      <c r="P95" s="109"/>
      <c r="Q95" s="607"/>
      <c r="R95" s="93"/>
      <c r="S95" s="109"/>
      <c r="T95" s="109"/>
      <c r="U95" s="109"/>
      <c r="V95" s="109">
        <v>143747.51</v>
      </c>
      <c r="W95" s="109">
        <v>2000</v>
      </c>
      <c r="X95" s="109">
        <v>20252</v>
      </c>
      <c r="Y95" s="109">
        <v>0</v>
      </c>
      <c r="Z95" s="109">
        <v>0</v>
      </c>
      <c r="AA95" s="109">
        <v>0</v>
      </c>
      <c r="AB95" s="109">
        <v>0</v>
      </c>
      <c r="AC95" s="109">
        <v>0</v>
      </c>
      <c r="AD95" s="109">
        <v>0</v>
      </c>
      <c r="AE95" s="109">
        <v>0</v>
      </c>
      <c r="AF95" s="109">
        <v>0</v>
      </c>
      <c r="AG95" s="109">
        <v>0</v>
      </c>
      <c r="AH95" s="109">
        <v>0</v>
      </c>
      <c r="AI95" s="109">
        <v>0</v>
      </c>
      <c r="AJ95" s="109">
        <v>0</v>
      </c>
      <c r="AK95" s="109">
        <v>0</v>
      </c>
      <c r="AL95" s="109">
        <v>0</v>
      </c>
      <c r="AM95" s="109">
        <v>0</v>
      </c>
      <c r="AN95" s="109">
        <v>0</v>
      </c>
      <c r="AO95" s="109">
        <v>0</v>
      </c>
      <c r="AP95" s="160">
        <f t="shared" si="54"/>
        <v>165999.51</v>
      </c>
      <c r="AQ95" s="160">
        <f t="shared" si="55"/>
        <v>0</v>
      </c>
      <c r="AR95" s="160">
        <f t="shared" si="56"/>
        <v>165999.51</v>
      </c>
      <c r="AS95" s="607"/>
      <c r="AT95" s="219"/>
      <c r="AU95" s="13">
        <f t="shared" si="57"/>
        <v>0</v>
      </c>
      <c r="AV95" s="13">
        <f t="shared" si="58"/>
        <v>0</v>
      </c>
      <c r="AW95" s="13">
        <f t="shared" si="59"/>
        <v>0</v>
      </c>
      <c r="AX95" s="13">
        <f t="shared" si="60"/>
        <v>0</v>
      </c>
      <c r="AY95" s="13">
        <f t="shared" si="61"/>
        <v>0</v>
      </c>
      <c r="AZ95" s="13">
        <f t="shared" si="62"/>
        <v>0</v>
      </c>
      <c r="BA95" s="13">
        <f t="shared" si="63"/>
        <v>0</v>
      </c>
      <c r="BB95" s="13">
        <f t="shared" si="64"/>
        <v>0</v>
      </c>
      <c r="BC95" s="13">
        <f t="shared" si="65"/>
        <v>0</v>
      </c>
      <c r="BD95" s="13">
        <f t="shared" si="66"/>
        <v>0</v>
      </c>
      <c r="BE95" s="13">
        <f t="shared" si="67"/>
        <v>0</v>
      </c>
      <c r="BF95" s="13">
        <f t="shared" si="68"/>
        <v>0</v>
      </c>
      <c r="BG95" s="13">
        <f t="shared" si="69"/>
        <v>0</v>
      </c>
      <c r="BH95" s="13">
        <f t="shared" si="70"/>
        <v>0</v>
      </c>
      <c r="BI95" s="73">
        <f t="shared" si="38"/>
        <v>0</v>
      </c>
      <c r="BJ95" s="219"/>
      <c r="BK95" s="850">
        <f t="shared" si="39"/>
        <v>0</v>
      </c>
      <c r="BL95" s="109">
        <f t="shared" si="40"/>
        <v>0</v>
      </c>
      <c r="BM95" s="109">
        <f t="shared" si="41"/>
        <v>0</v>
      </c>
      <c r="BN95" s="109">
        <f t="shared" si="42"/>
        <v>0</v>
      </c>
      <c r="BO95" s="109">
        <f t="shared" si="43"/>
        <v>0</v>
      </c>
      <c r="BP95" s="109">
        <f t="shared" si="44"/>
        <v>0</v>
      </c>
      <c r="BQ95" s="109">
        <f t="shared" si="45"/>
        <v>0</v>
      </c>
      <c r="BR95" s="109">
        <f t="shared" si="46"/>
        <v>0</v>
      </c>
      <c r="BS95" s="109">
        <f t="shared" si="47"/>
        <v>0</v>
      </c>
      <c r="BT95" s="109">
        <f t="shared" si="48"/>
        <v>0</v>
      </c>
      <c r="BU95" s="109">
        <f t="shared" si="49"/>
        <v>0</v>
      </c>
      <c r="BV95" s="109">
        <f t="shared" si="50"/>
        <v>0</v>
      </c>
      <c r="BW95" s="109">
        <f t="shared" si="51"/>
        <v>0</v>
      </c>
      <c r="BX95" s="109">
        <f t="shared" si="52"/>
        <v>0</v>
      </c>
      <c r="BY95" s="1000">
        <f t="shared" si="53"/>
        <v>0</v>
      </c>
    </row>
    <row r="96" spans="1:77">
      <c r="A96" s="2" t="s">
        <v>3475</v>
      </c>
      <c r="B96" s="2" t="s">
        <v>3476</v>
      </c>
      <c r="C96" s="57" t="s">
        <v>20</v>
      </c>
      <c r="D96" s="57" t="s">
        <v>7</v>
      </c>
      <c r="E96" s="681" t="s">
        <v>349</v>
      </c>
      <c r="F96" s="682">
        <v>40908</v>
      </c>
      <c r="G96" s="682" t="s">
        <v>106</v>
      </c>
      <c r="H96" s="241" t="s">
        <v>124</v>
      </c>
      <c r="I96" s="38"/>
      <c r="J96" s="983"/>
      <c r="K96" s="903"/>
      <c r="L96" s="798"/>
      <c r="M96" s="429"/>
      <c r="N96" s="109"/>
      <c r="O96" s="109"/>
      <c r="P96" s="109"/>
      <c r="Q96" s="607"/>
      <c r="R96" s="93"/>
      <c r="S96" s="109">
        <v>0</v>
      </c>
      <c r="T96" s="109">
        <v>0</v>
      </c>
      <c r="U96" s="109">
        <v>0</v>
      </c>
      <c r="V96" s="109">
        <v>0</v>
      </c>
      <c r="W96" s="109">
        <v>0</v>
      </c>
      <c r="X96" s="109">
        <v>592790.54</v>
      </c>
      <c r="Y96" s="109">
        <v>0</v>
      </c>
      <c r="Z96" s="109">
        <v>0</v>
      </c>
      <c r="AA96" s="109">
        <v>0</v>
      </c>
      <c r="AB96" s="109">
        <v>0</v>
      </c>
      <c r="AC96" s="109">
        <v>0</v>
      </c>
      <c r="AD96" s="109">
        <v>0</v>
      </c>
      <c r="AE96" s="109">
        <v>0</v>
      </c>
      <c r="AF96" s="109">
        <v>0</v>
      </c>
      <c r="AG96" s="109">
        <v>0</v>
      </c>
      <c r="AH96" s="109">
        <v>0</v>
      </c>
      <c r="AI96" s="109">
        <v>0</v>
      </c>
      <c r="AJ96" s="109">
        <v>0</v>
      </c>
      <c r="AK96" s="109">
        <v>0</v>
      </c>
      <c r="AL96" s="109">
        <v>0</v>
      </c>
      <c r="AM96" s="109">
        <v>0</v>
      </c>
      <c r="AN96" s="109">
        <v>0</v>
      </c>
      <c r="AO96" s="109">
        <v>0</v>
      </c>
      <c r="AP96" s="160">
        <f t="shared" si="54"/>
        <v>592790.54</v>
      </c>
      <c r="AQ96" s="160">
        <f t="shared" si="55"/>
        <v>0</v>
      </c>
      <c r="AR96" s="160">
        <f t="shared" si="56"/>
        <v>592790.54</v>
      </c>
      <c r="AS96" s="607"/>
      <c r="AT96" s="219"/>
      <c r="AU96" s="13">
        <f t="shared" si="57"/>
        <v>0</v>
      </c>
      <c r="AV96" s="13">
        <f t="shared" si="58"/>
        <v>0</v>
      </c>
      <c r="AW96" s="13">
        <f t="shared" si="59"/>
        <v>0</v>
      </c>
      <c r="AX96" s="13">
        <f t="shared" si="60"/>
        <v>0</v>
      </c>
      <c r="AY96" s="13">
        <f t="shared" si="61"/>
        <v>0</v>
      </c>
      <c r="AZ96" s="13">
        <f t="shared" si="62"/>
        <v>0</v>
      </c>
      <c r="BA96" s="13">
        <f t="shared" si="63"/>
        <v>0</v>
      </c>
      <c r="BB96" s="13">
        <f t="shared" si="64"/>
        <v>0</v>
      </c>
      <c r="BC96" s="13">
        <f t="shared" si="65"/>
        <v>0</v>
      </c>
      <c r="BD96" s="13">
        <f t="shared" si="66"/>
        <v>0</v>
      </c>
      <c r="BE96" s="13">
        <f t="shared" si="67"/>
        <v>0</v>
      </c>
      <c r="BF96" s="13">
        <f t="shared" si="68"/>
        <v>0</v>
      </c>
      <c r="BG96" s="13">
        <f t="shared" si="69"/>
        <v>0</v>
      </c>
      <c r="BH96" s="13">
        <f t="shared" si="70"/>
        <v>0</v>
      </c>
      <c r="BI96" s="73">
        <f t="shared" si="38"/>
        <v>0</v>
      </c>
      <c r="BJ96" s="219"/>
      <c r="BK96" s="850">
        <f t="shared" si="39"/>
        <v>0</v>
      </c>
      <c r="BL96" s="109">
        <f t="shared" si="40"/>
        <v>0</v>
      </c>
      <c r="BM96" s="109">
        <f t="shared" si="41"/>
        <v>0</v>
      </c>
      <c r="BN96" s="109">
        <f t="shared" si="42"/>
        <v>0</v>
      </c>
      <c r="BO96" s="109">
        <f t="shared" si="43"/>
        <v>0</v>
      </c>
      <c r="BP96" s="109">
        <f t="shared" si="44"/>
        <v>0</v>
      </c>
      <c r="BQ96" s="109">
        <f t="shared" si="45"/>
        <v>0</v>
      </c>
      <c r="BR96" s="109">
        <f t="shared" si="46"/>
        <v>0</v>
      </c>
      <c r="BS96" s="109">
        <f t="shared" si="47"/>
        <v>0</v>
      </c>
      <c r="BT96" s="109">
        <f t="shared" si="48"/>
        <v>0</v>
      </c>
      <c r="BU96" s="109">
        <f t="shared" si="49"/>
        <v>0</v>
      </c>
      <c r="BV96" s="109">
        <f t="shared" si="50"/>
        <v>0</v>
      </c>
      <c r="BW96" s="109">
        <f t="shared" si="51"/>
        <v>0</v>
      </c>
      <c r="BX96" s="109">
        <f t="shared" si="52"/>
        <v>0</v>
      </c>
      <c r="BY96" s="1000">
        <f t="shared" si="53"/>
        <v>0</v>
      </c>
    </row>
    <row r="97" spans="1:77">
      <c r="A97" s="2" t="s">
        <v>3471</v>
      </c>
      <c r="B97" s="2" t="s">
        <v>3472</v>
      </c>
      <c r="C97" s="57" t="s">
        <v>20</v>
      </c>
      <c r="D97" s="57" t="s">
        <v>7</v>
      </c>
      <c r="E97" s="681" t="s">
        <v>349</v>
      </c>
      <c r="F97" s="682">
        <v>41214</v>
      </c>
      <c r="G97" s="682" t="s">
        <v>106</v>
      </c>
      <c r="H97" s="241" t="s">
        <v>124</v>
      </c>
      <c r="I97" s="38"/>
      <c r="J97" s="983"/>
      <c r="K97" s="903"/>
      <c r="L97" s="798"/>
      <c r="M97" s="429"/>
      <c r="N97" s="109"/>
      <c r="O97" s="109"/>
      <c r="P97" s="109"/>
      <c r="Q97" s="607"/>
      <c r="R97" s="93"/>
      <c r="S97" s="109">
        <v>0</v>
      </c>
      <c r="T97" s="109">
        <v>0</v>
      </c>
      <c r="U97" s="109">
        <v>0</v>
      </c>
      <c r="V97" s="109">
        <v>0</v>
      </c>
      <c r="W97" s="109">
        <v>0</v>
      </c>
      <c r="X97" s="109">
        <v>0</v>
      </c>
      <c r="Y97" s="109">
        <v>0</v>
      </c>
      <c r="Z97" s="109">
        <v>0</v>
      </c>
      <c r="AA97" s="109">
        <v>0</v>
      </c>
      <c r="AB97" s="109">
        <v>0</v>
      </c>
      <c r="AC97" s="109">
        <v>0</v>
      </c>
      <c r="AD97" s="109">
        <v>0</v>
      </c>
      <c r="AE97" s="109">
        <v>0</v>
      </c>
      <c r="AF97" s="109">
        <v>0</v>
      </c>
      <c r="AG97" s="109">
        <v>0</v>
      </c>
      <c r="AH97" s="109">
        <v>0</v>
      </c>
      <c r="AI97" s="109">
        <v>772749</v>
      </c>
      <c r="AJ97" s="109">
        <v>0</v>
      </c>
      <c r="AK97" s="109">
        <v>0</v>
      </c>
      <c r="AL97" s="109">
        <v>0</v>
      </c>
      <c r="AM97" s="109">
        <v>0</v>
      </c>
      <c r="AN97" s="109">
        <v>0</v>
      </c>
      <c r="AO97" s="109">
        <v>0</v>
      </c>
      <c r="AP97" s="160">
        <f t="shared" si="54"/>
        <v>0</v>
      </c>
      <c r="AQ97" s="160">
        <f t="shared" si="55"/>
        <v>772749</v>
      </c>
      <c r="AR97" s="160">
        <f t="shared" si="56"/>
        <v>772749</v>
      </c>
      <c r="AS97" s="607"/>
      <c r="AT97" s="219"/>
      <c r="AU97" s="13">
        <f t="shared" si="57"/>
        <v>0</v>
      </c>
      <c r="AV97" s="13">
        <f t="shared" si="58"/>
        <v>0</v>
      </c>
      <c r="AW97" s="13">
        <f t="shared" si="59"/>
        <v>0</v>
      </c>
      <c r="AX97" s="13">
        <f t="shared" si="60"/>
        <v>0</v>
      </c>
      <c r="AY97" s="13">
        <f t="shared" si="61"/>
        <v>0</v>
      </c>
      <c r="AZ97" s="13">
        <f t="shared" si="62"/>
        <v>0</v>
      </c>
      <c r="BA97" s="13">
        <f t="shared" si="63"/>
        <v>0</v>
      </c>
      <c r="BB97" s="13">
        <f t="shared" si="64"/>
        <v>772749</v>
      </c>
      <c r="BC97" s="13">
        <f t="shared" si="65"/>
        <v>0</v>
      </c>
      <c r="BD97" s="13">
        <f t="shared" si="66"/>
        <v>0</v>
      </c>
      <c r="BE97" s="13">
        <f t="shared" si="67"/>
        <v>0</v>
      </c>
      <c r="BF97" s="13">
        <f t="shared" si="68"/>
        <v>0</v>
      </c>
      <c r="BG97" s="13">
        <f t="shared" si="69"/>
        <v>0</v>
      </c>
      <c r="BH97" s="13">
        <f t="shared" si="70"/>
        <v>0</v>
      </c>
      <c r="BI97" s="73">
        <f t="shared" si="38"/>
        <v>772749</v>
      </c>
      <c r="BJ97" s="219"/>
      <c r="BK97" s="850">
        <f t="shared" si="39"/>
        <v>0</v>
      </c>
      <c r="BL97" s="109">
        <f t="shared" si="40"/>
        <v>0</v>
      </c>
      <c r="BM97" s="109">
        <f t="shared" si="41"/>
        <v>0</v>
      </c>
      <c r="BN97" s="109">
        <f t="shared" si="42"/>
        <v>0</v>
      </c>
      <c r="BO97" s="109">
        <f t="shared" si="43"/>
        <v>0</v>
      </c>
      <c r="BP97" s="109">
        <f t="shared" si="44"/>
        <v>0</v>
      </c>
      <c r="BQ97" s="109">
        <f t="shared" si="45"/>
        <v>0</v>
      </c>
      <c r="BR97" s="109">
        <f t="shared" si="46"/>
        <v>772749</v>
      </c>
      <c r="BS97" s="109">
        <f t="shared" si="47"/>
        <v>0</v>
      </c>
      <c r="BT97" s="109">
        <f t="shared" si="48"/>
        <v>0</v>
      </c>
      <c r="BU97" s="109">
        <f t="shared" si="49"/>
        <v>0</v>
      </c>
      <c r="BV97" s="109">
        <f t="shared" si="50"/>
        <v>0</v>
      </c>
      <c r="BW97" s="109">
        <f t="shared" si="51"/>
        <v>0</v>
      </c>
      <c r="BX97" s="109">
        <f t="shared" si="52"/>
        <v>0</v>
      </c>
      <c r="BY97" s="1000">
        <f t="shared" si="53"/>
        <v>772749</v>
      </c>
    </row>
    <row r="98" spans="1:77">
      <c r="A98" s="2" t="s">
        <v>3249</v>
      </c>
      <c r="B98" s="2" t="s">
        <v>3250</v>
      </c>
      <c r="C98" s="57" t="s">
        <v>3</v>
      </c>
      <c r="D98" s="57" t="s">
        <v>7</v>
      </c>
      <c r="E98" s="681" t="s">
        <v>349</v>
      </c>
      <c r="F98" s="682">
        <v>40877</v>
      </c>
      <c r="G98" s="682" t="s">
        <v>106</v>
      </c>
      <c r="H98" s="241" t="s">
        <v>109</v>
      </c>
      <c r="I98" s="38"/>
      <c r="J98" s="983"/>
      <c r="K98" s="903"/>
      <c r="L98" s="798"/>
      <c r="M98" s="429"/>
      <c r="N98" s="109"/>
      <c r="O98" s="109"/>
      <c r="P98" s="109"/>
      <c r="Q98" s="607"/>
      <c r="R98" s="93"/>
      <c r="S98" s="109"/>
      <c r="T98" s="109"/>
      <c r="U98" s="109"/>
      <c r="V98" s="109">
        <v>0</v>
      </c>
      <c r="W98" s="109">
        <v>141380.97</v>
      </c>
      <c r="X98" s="109">
        <v>0</v>
      </c>
      <c r="Y98" s="109">
        <v>0</v>
      </c>
      <c r="Z98" s="109">
        <v>0</v>
      </c>
      <c r="AA98" s="109">
        <v>0</v>
      </c>
      <c r="AB98" s="109">
        <v>0</v>
      </c>
      <c r="AC98" s="109">
        <v>0</v>
      </c>
      <c r="AD98" s="109">
        <v>0</v>
      </c>
      <c r="AE98" s="109">
        <v>0</v>
      </c>
      <c r="AF98" s="109">
        <v>0</v>
      </c>
      <c r="AG98" s="109">
        <v>0</v>
      </c>
      <c r="AH98" s="109">
        <v>0</v>
      </c>
      <c r="AI98" s="109">
        <v>0</v>
      </c>
      <c r="AJ98" s="109">
        <v>0</v>
      </c>
      <c r="AK98" s="109">
        <v>0</v>
      </c>
      <c r="AL98" s="109">
        <v>0</v>
      </c>
      <c r="AM98" s="109">
        <v>0</v>
      </c>
      <c r="AN98" s="109">
        <v>0</v>
      </c>
      <c r="AO98" s="109">
        <v>0</v>
      </c>
      <c r="AP98" s="160">
        <f t="shared" si="54"/>
        <v>141380.97</v>
      </c>
      <c r="AQ98" s="160">
        <f t="shared" si="55"/>
        <v>0</v>
      </c>
      <c r="AR98" s="160">
        <f t="shared" si="56"/>
        <v>141380.97</v>
      </c>
      <c r="AS98" s="607"/>
      <c r="AT98" s="219"/>
      <c r="AU98" s="13">
        <f t="shared" si="57"/>
        <v>0</v>
      </c>
      <c r="AV98" s="13">
        <f t="shared" si="58"/>
        <v>0</v>
      </c>
      <c r="AW98" s="13">
        <f t="shared" si="59"/>
        <v>0</v>
      </c>
      <c r="AX98" s="13">
        <f t="shared" si="60"/>
        <v>0</v>
      </c>
      <c r="AY98" s="13">
        <f t="shared" si="61"/>
        <v>0</v>
      </c>
      <c r="AZ98" s="13">
        <f t="shared" si="62"/>
        <v>0</v>
      </c>
      <c r="BA98" s="13">
        <f t="shared" si="63"/>
        <v>0</v>
      </c>
      <c r="BB98" s="13">
        <f t="shared" si="64"/>
        <v>0</v>
      </c>
      <c r="BC98" s="13">
        <f t="shared" si="65"/>
        <v>0</v>
      </c>
      <c r="BD98" s="13">
        <f t="shared" si="66"/>
        <v>0</v>
      </c>
      <c r="BE98" s="13">
        <f t="shared" si="67"/>
        <v>0</v>
      </c>
      <c r="BF98" s="13">
        <f t="shared" si="68"/>
        <v>0</v>
      </c>
      <c r="BG98" s="13">
        <f t="shared" si="69"/>
        <v>0</v>
      </c>
      <c r="BH98" s="13">
        <f t="shared" si="70"/>
        <v>0</v>
      </c>
      <c r="BI98" s="73">
        <f t="shared" si="38"/>
        <v>0</v>
      </c>
      <c r="BJ98" s="219"/>
      <c r="BK98" s="850">
        <f t="shared" si="39"/>
        <v>0</v>
      </c>
      <c r="BL98" s="109">
        <f t="shared" si="40"/>
        <v>0</v>
      </c>
      <c r="BM98" s="109">
        <f t="shared" si="41"/>
        <v>0</v>
      </c>
      <c r="BN98" s="109">
        <f t="shared" si="42"/>
        <v>0</v>
      </c>
      <c r="BO98" s="109">
        <f t="shared" si="43"/>
        <v>0</v>
      </c>
      <c r="BP98" s="109">
        <f t="shared" si="44"/>
        <v>0</v>
      </c>
      <c r="BQ98" s="109">
        <f t="shared" si="45"/>
        <v>0</v>
      </c>
      <c r="BR98" s="109">
        <f t="shared" si="46"/>
        <v>0</v>
      </c>
      <c r="BS98" s="109">
        <f t="shared" si="47"/>
        <v>0</v>
      </c>
      <c r="BT98" s="109">
        <f t="shared" si="48"/>
        <v>0</v>
      </c>
      <c r="BU98" s="109">
        <f t="shared" si="49"/>
        <v>0</v>
      </c>
      <c r="BV98" s="109">
        <f t="shared" si="50"/>
        <v>0</v>
      </c>
      <c r="BW98" s="109">
        <f t="shared" si="51"/>
        <v>0</v>
      </c>
      <c r="BX98" s="109">
        <f t="shared" si="52"/>
        <v>0</v>
      </c>
      <c r="BY98" s="1000">
        <f t="shared" si="53"/>
        <v>0</v>
      </c>
    </row>
    <row r="99" spans="1:77">
      <c r="A99" s="2" t="s">
        <v>3299</v>
      </c>
      <c r="B99" s="2" t="s">
        <v>3300</v>
      </c>
      <c r="C99" s="57" t="s">
        <v>3</v>
      </c>
      <c r="D99" s="57" t="s">
        <v>7</v>
      </c>
      <c r="E99" s="681" t="s">
        <v>349</v>
      </c>
      <c r="F99" s="682">
        <v>41261</v>
      </c>
      <c r="G99" s="682" t="s">
        <v>106</v>
      </c>
      <c r="H99" s="241" t="s">
        <v>109</v>
      </c>
      <c r="I99" s="38"/>
      <c r="J99" s="983"/>
      <c r="K99" s="903"/>
      <c r="L99" s="798"/>
      <c r="M99" s="429"/>
      <c r="N99" s="109"/>
      <c r="O99" s="109"/>
      <c r="P99" s="109"/>
      <c r="Q99" s="607"/>
      <c r="R99" s="93"/>
      <c r="S99" s="109"/>
      <c r="T99" s="109"/>
      <c r="U99" s="109"/>
      <c r="V99" s="109">
        <v>0</v>
      </c>
      <c r="W99" s="109">
        <v>0</v>
      </c>
      <c r="X99" s="109">
        <v>0</v>
      </c>
      <c r="Y99" s="109">
        <v>0</v>
      </c>
      <c r="Z99" s="109">
        <v>0</v>
      </c>
      <c r="AA99" s="109">
        <v>0</v>
      </c>
      <c r="AB99" s="109">
        <v>0</v>
      </c>
      <c r="AC99" s="109">
        <v>0</v>
      </c>
      <c r="AD99" s="109">
        <v>0</v>
      </c>
      <c r="AE99" s="109">
        <v>0</v>
      </c>
      <c r="AF99" s="109">
        <v>0</v>
      </c>
      <c r="AG99" s="109">
        <v>0</v>
      </c>
      <c r="AH99" s="109">
        <v>0</v>
      </c>
      <c r="AI99" s="109">
        <v>0</v>
      </c>
      <c r="AJ99" s="109">
        <v>117753.62999999995</v>
      </c>
      <c r="AK99" s="109">
        <v>0</v>
      </c>
      <c r="AL99" s="109">
        <v>0</v>
      </c>
      <c r="AM99" s="109">
        <v>0</v>
      </c>
      <c r="AN99" s="109">
        <v>0</v>
      </c>
      <c r="AO99" s="109">
        <v>0</v>
      </c>
      <c r="AP99" s="160">
        <f t="shared" si="54"/>
        <v>0</v>
      </c>
      <c r="AQ99" s="160">
        <f t="shared" si="55"/>
        <v>117753.62999999995</v>
      </c>
      <c r="AR99" s="160">
        <f t="shared" si="56"/>
        <v>117753.62999999995</v>
      </c>
      <c r="AS99" s="607"/>
      <c r="AT99" s="219"/>
      <c r="AU99" s="13">
        <f t="shared" si="57"/>
        <v>0</v>
      </c>
      <c r="AV99" s="13">
        <f t="shared" si="58"/>
        <v>0</v>
      </c>
      <c r="AW99" s="13">
        <f t="shared" si="59"/>
        <v>0</v>
      </c>
      <c r="AX99" s="13">
        <f t="shared" si="60"/>
        <v>0</v>
      </c>
      <c r="AY99" s="13">
        <f t="shared" si="61"/>
        <v>0</v>
      </c>
      <c r="AZ99" s="13">
        <f t="shared" si="62"/>
        <v>0</v>
      </c>
      <c r="BA99" s="13">
        <f t="shared" si="63"/>
        <v>0</v>
      </c>
      <c r="BB99" s="13">
        <f t="shared" si="64"/>
        <v>0</v>
      </c>
      <c r="BC99" s="13">
        <f t="shared" si="65"/>
        <v>117753.62999999995</v>
      </c>
      <c r="BD99" s="13">
        <f t="shared" si="66"/>
        <v>0</v>
      </c>
      <c r="BE99" s="13">
        <f t="shared" si="67"/>
        <v>0</v>
      </c>
      <c r="BF99" s="13">
        <f t="shared" si="68"/>
        <v>0</v>
      </c>
      <c r="BG99" s="13">
        <f t="shared" si="69"/>
        <v>0</v>
      </c>
      <c r="BH99" s="13">
        <f t="shared" si="70"/>
        <v>0</v>
      </c>
      <c r="BI99" s="73">
        <f t="shared" si="38"/>
        <v>117753.62999999995</v>
      </c>
      <c r="BJ99" s="219"/>
      <c r="BK99" s="850">
        <f t="shared" ref="BK99:BK130" si="71">IF($E99="N",AU99)</f>
        <v>0</v>
      </c>
      <c r="BL99" s="109">
        <f t="shared" ref="BL99:BL130" si="72">IF($E99="N",AV99)</f>
        <v>0</v>
      </c>
      <c r="BM99" s="109">
        <f t="shared" ref="BM99:BM130" si="73">IF($E99="N",AW99)</f>
        <v>0</v>
      </c>
      <c r="BN99" s="109">
        <f t="shared" ref="BN99:BN130" si="74">IF($E99="N",AX99)</f>
        <v>0</v>
      </c>
      <c r="BO99" s="109">
        <f t="shared" ref="BO99:BO130" si="75">IF($E99="N",AY99)</f>
        <v>0</v>
      </c>
      <c r="BP99" s="109">
        <f t="shared" ref="BP99:BP130" si="76">IF($E99="N",AZ99)</f>
        <v>0</v>
      </c>
      <c r="BQ99" s="109">
        <f t="shared" ref="BQ99:BQ130" si="77">IF($E99="N",BA99)</f>
        <v>0</v>
      </c>
      <c r="BR99" s="109">
        <f t="shared" ref="BR99:BR130" si="78">IF($E99="N",BB99)</f>
        <v>0</v>
      </c>
      <c r="BS99" s="109">
        <f t="shared" ref="BS99:BS130" si="79">IF($E99="N",BC99)</f>
        <v>117753.62999999995</v>
      </c>
      <c r="BT99" s="109">
        <f t="shared" ref="BT99:BT130" si="80">IF($E99="N",BD99)</f>
        <v>0</v>
      </c>
      <c r="BU99" s="109">
        <f t="shared" ref="BU99:BU130" si="81">IF($E99="N",BE99)</f>
        <v>0</v>
      </c>
      <c r="BV99" s="109">
        <f t="shared" ref="BV99:BV130" si="82">IF($E99="N",BF99)</f>
        <v>0</v>
      </c>
      <c r="BW99" s="109">
        <f t="shared" ref="BW99:BW130" si="83">IF($E99="N",BG99)</f>
        <v>0</v>
      </c>
      <c r="BX99" s="109">
        <f t="shared" ref="BX99:BX130" si="84">IF($E99="N",BH99)</f>
        <v>0</v>
      </c>
      <c r="BY99" s="1000">
        <f t="shared" si="53"/>
        <v>117753.62999999995</v>
      </c>
    </row>
    <row r="100" spans="1:77">
      <c r="A100" s="678" t="s">
        <v>2946</v>
      </c>
      <c r="B100" s="678" t="s">
        <v>2947</v>
      </c>
      <c r="C100" s="57" t="s">
        <v>3</v>
      </c>
      <c r="D100" s="684" t="s">
        <v>7</v>
      </c>
      <c r="E100" s="681" t="s">
        <v>349</v>
      </c>
      <c r="F100" s="683">
        <v>41244</v>
      </c>
      <c r="G100" s="682" t="s">
        <v>106</v>
      </c>
      <c r="H100" s="241" t="s">
        <v>109</v>
      </c>
      <c r="I100" s="38"/>
      <c r="J100" s="983"/>
      <c r="K100" s="903"/>
      <c r="L100" s="798"/>
      <c r="M100" s="429"/>
      <c r="N100" s="109"/>
      <c r="O100" s="109"/>
      <c r="P100" s="109"/>
      <c r="Q100" s="607"/>
      <c r="R100" s="93"/>
      <c r="S100" s="109"/>
      <c r="T100" s="109"/>
      <c r="U100" s="109"/>
      <c r="V100" s="109">
        <v>0</v>
      </c>
      <c r="W100" s="109">
        <v>0</v>
      </c>
      <c r="X100" s="109">
        <v>0</v>
      </c>
      <c r="Y100" s="109">
        <v>0</v>
      </c>
      <c r="Z100" s="109">
        <v>0</v>
      </c>
      <c r="AA100" s="109">
        <v>0</v>
      </c>
      <c r="AB100" s="109">
        <v>0</v>
      </c>
      <c r="AC100" s="109">
        <v>0</v>
      </c>
      <c r="AD100" s="109">
        <v>0</v>
      </c>
      <c r="AE100" s="109">
        <v>0</v>
      </c>
      <c r="AF100" s="109">
        <v>0</v>
      </c>
      <c r="AG100" s="109">
        <v>0</v>
      </c>
      <c r="AH100" s="109">
        <v>0</v>
      </c>
      <c r="AI100" s="109">
        <v>0</v>
      </c>
      <c r="AJ100" s="109">
        <v>290239.55</v>
      </c>
      <c r="AK100" s="109">
        <v>0</v>
      </c>
      <c r="AL100" s="109">
        <v>0</v>
      </c>
      <c r="AM100" s="109">
        <v>0</v>
      </c>
      <c r="AN100" s="109">
        <v>0</v>
      </c>
      <c r="AO100" s="109">
        <v>0</v>
      </c>
      <c r="AP100" s="160">
        <f t="shared" si="54"/>
        <v>0</v>
      </c>
      <c r="AQ100" s="160">
        <f t="shared" si="55"/>
        <v>290239.55</v>
      </c>
      <c r="AR100" s="160">
        <f t="shared" si="56"/>
        <v>290239.55</v>
      </c>
      <c r="AS100" s="607"/>
      <c r="AT100" s="219"/>
      <c r="AU100" s="13">
        <f t="shared" si="57"/>
        <v>0</v>
      </c>
      <c r="AV100" s="13">
        <f t="shared" si="58"/>
        <v>0</v>
      </c>
      <c r="AW100" s="13">
        <f t="shared" si="59"/>
        <v>0</v>
      </c>
      <c r="AX100" s="13">
        <f t="shared" si="60"/>
        <v>0</v>
      </c>
      <c r="AY100" s="13">
        <f t="shared" si="61"/>
        <v>0</v>
      </c>
      <c r="AZ100" s="13">
        <f t="shared" si="62"/>
        <v>0</v>
      </c>
      <c r="BA100" s="13">
        <f t="shared" si="63"/>
        <v>0</v>
      </c>
      <c r="BB100" s="13">
        <f t="shared" si="64"/>
        <v>0</v>
      </c>
      <c r="BC100" s="13">
        <f t="shared" si="65"/>
        <v>290239.55</v>
      </c>
      <c r="BD100" s="13">
        <f t="shared" si="66"/>
        <v>0</v>
      </c>
      <c r="BE100" s="13">
        <f t="shared" si="67"/>
        <v>0</v>
      </c>
      <c r="BF100" s="13">
        <f t="shared" si="68"/>
        <v>0</v>
      </c>
      <c r="BG100" s="13">
        <f t="shared" si="69"/>
        <v>0</v>
      </c>
      <c r="BH100" s="13">
        <f t="shared" si="70"/>
        <v>0</v>
      </c>
      <c r="BI100" s="73">
        <f t="shared" si="38"/>
        <v>290239.55</v>
      </c>
      <c r="BJ100" s="219"/>
      <c r="BK100" s="850">
        <f t="shared" si="71"/>
        <v>0</v>
      </c>
      <c r="BL100" s="109">
        <f t="shared" si="72"/>
        <v>0</v>
      </c>
      <c r="BM100" s="109">
        <f t="shared" si="73"/>
        <v>0</v>
      </c>
      <c r="BN100" s="109">
        <f t="shared" si="74"/>
        <v>0</v>
      </c>
      <c r="BO100" s="109">
        <f t="shared" si="75"/>
        <v>0</v>
      </c>
      <c r="BP100" s="109">
        <f t="shared" si="76"/>
        <v>0</v>
      </c>
      <c r="BQ100" s="109">
        <f t="shared" si="77"/>
        <v>0</v>
      </c>
      <c r="BR100" s="109">
        <f t="shared" si="78"/>
        <v>0</v>
      </c>
      <c r="BS100" s="109">
        <f t="shared" si="79"/>
        <v>290239.55</v>
      </c>
      <c r="BT100" s="109">
        <f t="shared" si="80"/>
        <v>0</v>
      </c>
      <c r="BU100" s="109">
        <f t="shared" si="81"/>
        <v>0</v>
      </c>
      <c r="BV100" s="109">
        <f t="shared" si="82"/>
        <v>0</v>
      </c>
      <c r="BW100" s="109">
        <f t="shared" si="83"/>
        <v>0</v>
      </c>
      <c r="BX100" s="109">
        <f t="shared" si="84"/>
        <v>0</v>
      </c>
      <c r="BY100" s="1000">
        <f t="shared" si="53"/>
        <v>290239.55</v>
      </c>
    </row>
    <row r="101" spans="1:77">
      <c r="A101" s="2" t="s">
        <v>3251</v>
      </c>
      <c r="B101" s="2" t="s">
        <v>3252</v>
      </c>
      <c r="C101" s="57" t="s">
        <v>3</v>
      </c>
      <c r="D101" s="57" t="s">
        <v>7</v>
      </c>
      <c r="E101" s="681" t="s">
        <v>349</v>
      </c>
      <c r="F101" s="682">
        <v>40847</v>
      </c>
      <c r="G101" s="682" t="s">
        <v>106</v>
      </c>
      <c r="H101" s="241" t="s">
        <v>109</v>
      </c>
      <c r="I101" s="38"/>
      <c r="J101" s="983"/>
      <c r="K101" s="903"/>
      <c r="L101" s="798"/>
      <c r="M101" s="429"/>
      <c r="N101" s="109"/>
      <c r="O101" s="109"/>
      <c r="P101" s="109"/>
      <c r="Q101" s="607"/>
      <c r="R101" s="93"/>
      <c r="S101" s="109"/>
      <c r="T101" s="109"/>
      <c r="U101" s="109"/>
      <c r="V101" s="109">
        <v>137768.13</v>
      </c>
      <c r="W101" s="109">
        <v>0</v>
      </c>
      <c r="X101" s="109">
        <v>0</v>
      </c>
      <c r="Y101" s="109">
        <v>0</v>
      </c>
      <c r="Z101" s="109">
        <v>0</v>
      </c>
      <c r="AA101" s="109">
        <v>0</v>
      </c>
      <c r="AB101" s="109">
        <v>0</v>
      </c>
      <c r="AC101" s="109">
        <v>0</v>
      </c>
      <c r="AD101" s="109">
        <v>0</v>
      </c>
      <c r="AE101" s="109">
        <v>0</v>
      </c>
      <c r="AF101" s="109">
        <v>0</v>
      </c>
      <c r="AG101" s="109">
        <v>0</v>
      </c>
      <c r="AH101" s="109">
        <v>0</v>
      </c>
      <c r="AI101" s="109">
        <v>0</v>
      </c>
      <c r="AJ101" s="109">
        <v>0</v>
      </c>
      <c r="AK101" s="109">
        <v>0</v>
      </c>
      <c r="AL101" s="109">
        <v>0</v>
      </c>
      <c r="AM101" s="109">
        <v>0</v>
      </c>
      <c r="AN101" s="109">
        <v>0</v>
      </c>
      <c r="AO101" s="109">
        <v>0</v>
      </c>
      <c r="AP101" s="160">
        <f t="shared" si="54"/>
        <v>137768.13</v>
      </c>
      <c r="AQ101" s="160">
        <f t="shared" si="55"/>
        <v>0</v>
      </c>
      <c r="AR101" s="160">
        <f t="shared" si="56"/>
        <v>137768.13</v>
      </c>
      <c r="AS101" s="607"/>
      <c r="AT101" s="219"/>
      <c r="AU101" s="13">
        <f t="shared" ref="AU101:AU132" si="85">AB101</f>
        <v>0</v>
      </c>
      <c r="AV101" s="13">
        <f t="shared" ref="AV101:AV132" si="86">AC101</f>
        <v>0</v>
      </c>
      <c r="AW101" s="13">
        <f t="shared" ref="AW101:AW132" si="87">AD101</f>
        <v>0</v>
      </c>
      <c r="AX101" s="13">
        <f t="shared" ref="AX101:AX132" si="88">AE101</f>
        <v>0</v>
      </c>
      <c r="AY101" s="13">
        <f t="shared" ref="AY101:AY132" si="89">AF101</f>
        <v>0</v>
      </c>
      <c r="AZ101" s="13">
        <f t="shared" ref="AZ101:AZ132" si="90">AG101</f>
        <v>0</v>
      </c>
      <c r="BA101" s="13">
        <f t="shared" ref="BA101:BA132" si="91">AH101</f>
        <v>0</v>
      </c>
      <c r="BB101" s="13">
        <f t="shared" ref="BB101:BB132" si="92">AI101</f>
        <v>0</v>
      </c>
      <c r="BC101" s="13">
        <f t="shared" ref="BC101:BC132" si="93">AJ101</f>
        <v>0</v>
      </c>
      <c r="BD101" s="13">
        <f t="shared" ref="BD101:BD132" si="94">AK101</f>
        <v>0</v>
      </c>
      <c r="BE101" s="13">
        <f t="shared" ref="BE101:BE132" si="95">AL101</f>
        <v>0</v>
      </c>
      <c r="BF101" s="13">
        <f t="shared" ref="BF101:BF132" si="96">AM101</f>
        <v>0</v>
      </c>
      <c r="BG101" s="13">
        <f t="shared" ref="BG101:BG132" si="97">AN101</f>
        <v>0</v>
      </c>
      <c r="BH101" s="13">
        <f t="shared" ref="BH101:BH132" si="98">AO101</f>
        <v>0</v>
      </c>
      <c r="BI101" s="73">
        <f t="shared" si="38"/>
        <v>0</v>
      </c>
      <c r="BJ101" s="219"/>
      <c r="BK101" s="850">
        <f t="shared" si="71"/>
        <v>0</v>
      </c>
      <c r="BL101" s="109">
        <f t="shared" si="72"/>
        <v>0</v>
      </c>
      <c r="BM101" s="109">
        <f t="shared" si="73"/>
        <v>0</v>
      </c>
      <c r="BN101" s="109">
        <f t="shared" si="74"/>
        <v>0</v>
      </c>
      <c r="BO101" s="109">
        <f t="shared" si="75"/>
        <v>0</v>
      </c>
      <c r="BP101" s="109">
        <f t="shared" si="76"/>
        <v>0</v>
      </c>
      <c r="BQ101" s="109">
        <f t="shared" si="77"/>
        <v>0</v>
      </c>
      <c r="BR101" s="109">
        <f t="shared" si="78"/>
        <v>0</v>
      </c>
      <c r="BS101" s="109">
        <f t="shared" si="79"/>
        <v>0</v>
      </c>
      <c r="BT101" s="109">
        <f t="shared" si="80"/>
        <v>0</v>
      </c>
      <c r="BU101" s="109">
        <f t="shared" si="81"/>
        <v>0</v>
      </c>
      <c r="BV101" s="109">
        <f t="shared" si="82"/>
        <v>0</v>
      </c>
      <c r="BW101" s="109">
        <f t="shared" si="83"/>
        <v>0</v>
      </c>
      <c r="BX101" s="109">
        <f t="shared" si="84"/>
        <v>0</v>
      </c>
      <c r="BY101" s="1000">
        <f t="shared" si="53"/>
        <v>0</v>
      </c>
    </row>
    <row r="102" spans="1:77">
      <c r="A102" s="679" t="s">
        <v>2069</v>
      </c>
      <c r="B102" s="679" t="s">
        <v>2070</v>
      </c>
      <c r="C102" s="57" t="s">
        <v>36</v>
      </c>
      <c r="D102" s="684" t="s">
        <v>38</v>
      </c>
      <c r="E102" s="681" t="s">
        <v>349</v>
      </c>
      <c r="F102" s="682">
        <v>40892</v>
      </c>
      <c r="G102" s="682" t="s">
        <v>106</v>
      </c>
      <c r="H102" s="241" t="s">
        <v>142</v>
      </c>
      <c r="I102" s="38"/>
      <c r="J102" s="983"/>
      <c r="K102" s="903"/>
      <c r="L102" s="798"/>
      <c r="M102" s="429"/>
      <c r="N102" s="109"/>
      <c r="O102" s="109"/>
      <c r="P102" s="109"/>
      <c r="Q102" s="607"/>
      <c r="R102" s="93"/>
      <c r="S102" s="109">
        <v>0</v>
      </c>
      <c r="T102" s="109">
        <v>0</v>
      </c>
      <c r="U102" s="109">
        <v>0</v>
      </c>
      <c r="V102" s="109">
        <v>0</v>
      </c>
      <c r="W102" s="109">
        <v>0</v>
      </c>
      <c r="X102" s="109">
        <v>2950000</v>
      </c>
      <c r="Y102" s="109">
        <v>0</v>
      </c>
      <c r="Z102" s="109">
        <v>0</v>
      </c>
      <c r="AA102" s="109">
        <v>0</v>
      </c>
      <c r="AB102" s="109">
        <v>0</v>
      </c>
      <c r="AC102" s="109">
        <v>0</v>
      </c>
      <c r="AD102" s="109">
        <v>0</v>
      </c>
      <c r="AE102" s="109">
        <v>0</v>
      </c>
      <c r="AF102" s="109">
        <v>0</v>
      </c>
      <c r="AG102" s="109">
        <v>0</v>
      </c>
      <c r="AH102" s="109">
        <v>0</v>
      </c>
      <c r="AI102" s="109">
        <v>0</v>
      </c>
      <c r="AJ102" s="109">
        <v>0</v>
      </c>
      <c r="AK102" s="109">
        <v>0</v>
      </c>
      <c r="AL102" s="109">
        <v>0</v>
      </c>
      <c r="AM102" s="109">
        <v>0</v>
      </c>
      <c r="AN102" s="109">
        <v>0</v>
      </c>
      <c r="AO102" s="109">
        <v>0</v>
      </c>
      <c r="AP102" s="160">
        <f t="shared" si="54"/>
        <v>2950000</v>
      </c>
      <c r="AQ102" s="160">
        <f t="shared" si="55"/>
        <v>0</v>
      </c>
      <c r="AR102" s="160">
        <f t="shared" si="56"/>
        <v>2950000</v>
      </c>
      <c r="AS102" s="607"/>
      <c r="AT102" s="219"/>
      <c r="AU102" s="13">
        <f t="shared" si="85"/>
        <v>0</v>
      </c>
      <c r="AV102" s="13">
        <f t="shared" si="86"/>
        <v>0</v>
      </c>
      <c r="AW102" s="13">
        <f t="shared" si="87"/>
        <v>0</v>
      </c>
      <c r="AX102" s="13">
        <f t="shared" si="88"/>
        <v>0</v>
      </c>
      <c r="AY102" s="13">
        <f t="shared" si="89"/>
        <v>0</v>
      </c>
      <c r="AZ102" s="13">
        <f t="shared" si="90"/>
        <v>0</v>
      </c>
      <c r="BA102" s="13">
        <f t="shared" si="91"/>
        <v>0</v>
      </c>
      <c r="BB102" s="13">
        <f t="shared" si="92"/>
        <v>0</v>
      </c>
      <c r="BC102" s="13">
        <f t="shared" si="93"/>
        <v>0</v>
      </c>
      <c r="BD102" s="13">
        <f t="shared" si="94"/>
        <v>0</v>
      </c>
      <c r="BE102" s="13">
        <f t="shared" si="95"/>
        <v>0</v>
      </c>
      <c r="BF102" s="13">
        <f t="shared" si="96"/>
        <v>0</v>
      </c>
      <c r="BG102" s="13">
        <f t="shared" si="97"/>
        <v>0</v>
      </c>
      <c r="BH102" s="13">
        <f t="shared" si="98"/>
        <v>0</v>
      </c>
      <c r="BI102" s="73">
        <f t="shared" si="38"/>
        <v>0</v>
      </c>
      <c r="BJ102" s="219"/>
      <c r="BK102" s="850">
        <f t="shared" si="71"/>
        <v>0</v>
      </c>
      <c r="BL102" s="109">
        <f t="shared" si="72"/>
        <v>0</v>
      </c>
      <c r="BM102" s="109">
        <f t="shared" si="73"/>
        <v>0</v>
      </c>
      <c r="BN102" s="109">
        <f t="shared" si="74"/>
        <v>0</v>
      </c>
      <c r="BO102" s="109">
        <f t="shared" si="75"/>
        <v>0</v>
      </c>
      <c r="BP102" s="109">
        <f t="shared" si="76"/>
        <v>0</v>
      </c>
      <c r="BQ102" s="109">
        <f t="shared" si="77"/>
        <v>0</v>
      </c>
      <c r="BR102" s="109">
        <f t="shared" si="78"/>
        <v>0</v>
      </c>
      <c r="BS102" s="109">
        <f t="shared" si="79"/>
        <v>0</v>
      </c>
      <c r="BT102" s="109">
        <f t="shared" si="80"/>
        <v>0</v>
      </c>
      <c r="BU102" s="109">
        <f t="shared" si="81"/>
        <v>0</v>
      </c>
      <c r="BV102" s="109">
        <f t="shared" si="82"/>
        <v>0</v>
      </c>
      <c r="BW102" s="109">
        <f t="shared" si="83"/>
        <v>0</v>
      </c>
      <c r="BX102" s="109">
        <f t="shared" si="84"/>
        <v>0</v>
      </c>
      <c r="BY102" s="1000">
        <f t="shared" si="53"/>
        <v>0</v>
      </c>
    </row>
    <row r="103" spans="1:77">
      <c r="A103" s="2" t="s">
        <v>2799</v>
      </c>
      <c r="B103" s="2" t="s">
        <v>2800</v>
      </c>
      <c r="C103" s="57" t="s">
        <v>3</v>
      </c>
      <c r="D103" s="57" t="s">
        <v>7</v>
      </c>
      <c r="E103" s="681" t="s">
        <v>349</v>
      </c>
      <c r="F103" s="682">
        <v>41274</v>
      </c>
      <c r="G103" s="682" t="s">
        <v>106</v>
      </c>
      <c r="H103" s="241" t="s">
        <v>109</v>
      </c>
      <c r="I103" s="38"/>
      <c r="J103" s="983"/>
      <c r="K103" s="903"/>
      <c r="L103" s="798"/>
      <c r="M103" s="429"/>
      <c r="N103" s="109"/>
      <c r="O103" s="109"/>
      <c r="P103" s="109"/>
      <c r="Q103" s="607"/>
      <c r="R103" s="93"/>
      <c r="S103" s="109"/>
      <c r="T103" s="109"/>
      <c r="U103" s="109"/>
      <c r="V103" s="109">
        <v>0</v>
      </c>
      <c r="W103" s="109">
        <v>0</v>
      </c>
      <c r="X103" s="109">
        <v>0</v>
      </c>
      <c r="Y103" s="109">
        <v>0</v>
      </c>
      <c r="Z103" s="109">
        <v>0</v>
      </c>
      <c r="AA103" s="109">
        <v>0</v>
      </c>
      <c r="AB103" s="109">
        <v>0</v>
      </c>
      <c r="AC103" s="109">
        <v>0</v>
      </c>
      <c r="AD103" s="109">
        <v>0</v>
      </c>
      <c r="AE103" s="109">
        <v>0</v>
      </c>
      <c r="AF103" s="109">
        <v>0</v>
      </c>
      <c r="AG103" s="109">
        <v>0</v>
      </c>
      <c r="AH103" s="109">
        <v>0</v>
      </c>
      <c r="AI103" s="109">
        <v>0</v>
      </c>
      <c r="AJ103" s="109">
        <v>499999.99999999988</v>
      </c>
      <c r="AK103" s="109">
        <v>0</v>
      </c>
      <c r="AL103" s="109">
        <v>0</v>
      </c>
      <c r="AM103" s="109">
        <v>0</v>
      </c>
      <c r="AN103" s="109">
        <v>0</v>
      </c>
      <c r="AO103" s="109">
        <v>0</v>
      </c>
      <c r="AP103" s="160">
        <f t="shared" si="54"/>
        <v>0</v>
      </c>
      <c r="AQ103" s="160">
        <f t="shared" si="55"/>
        <v>499999.99999999988</v>
      </c>
      <c r="AR103" s="160">
        <f t="shared" si="56"/>
        <v>499999.99999999988</v>
      </c>
      <c r="AS103" s="607"/>
      <c r="AT103" s="219"/>
      <c r="AU103" s="13">
        <f t="shared" si="85"/>
        <v>0</v>
      </c>
      <c r="AV103" s="13">
        <f t="shared" si="86"/>
        <v>0</v>
      </c>
      <c r="AW103" s="13">
        <f t="shared" si="87"/>
        <v>0</v>
      </c>
      <c r="AX103" s="13">
        <f t="shared" si="88"/>
        <v>0</v>
      </c>
      <c r="AY103" s="13">
        <f t="shared" si="89"/>
        <v>0</v>
      </c>
      <c r="AZ103" s="13">
        <f t="shared" si="90"/>
        <v>0</v>
      </c>
      <c r="BA103" s="13">
        <f t="shared" si="91"/>
        <v>0</v>
      </c>
      <c r="BB103" s="13">
        <f t="shared" si="92"/>
        <v>0</v>
      </c>
      <c r="BC103" s="13">
        <f t="shared" si="93"/>
        <v>499999.99999999988</v>
      </c>
      <c r="BD103" s="13">
        <f t="shared" si="94"/>
        <v>0</v>
      </c>
      <c r="BE103" s="13">
        <f t="shared" si="95"/>
        <v>0</v>
      </c>
      <c r="BF103" s="13">
        <f t="shared" si="96"/>
        <v>0</v>
      </c>
      <c r="BG103" s="13">
        <f t="shared" si="97"/>
        <v>0</v>
      </c>
      <c r="BH103" s="13">
        <f t="shared" si="98"/>
        <v>0</v>
      </c>
      <c r="BI103" s="73">
        <f t="shared" si="38"/>
        <v>499999.99999999988</v>
      </c>
      <c r="BJ103" s="219"/>
      <c r="BK103" s="850">
        <f t="shared" si="71"/>
        <v>0</v>
      </c>
      <c r="BL103" s="109">
        <f t="shared" si="72"/>
        <v>0</v>
      </c>
      <c r="BM103" s="109">
        <f t="shared" si="73"/>
        <v>0</v>
      </c>
      <c r="BN103" s="109">
        <f t="shared" si="74"/>
        <v>0</v>
      </c>
      <c r="BO103" s="109">
        <f t="shared" si="75"/>
        <v>0</v>
      </c>
      <c r="BP103" s="109">
        <f t="shared" si="76"/>
        <v>0</v>
      </c>
      <c r="BQ103" s="109">
        <f t="shared" si="77"/>
        <v>0</v>
      </c>
      <c r="BR103" s="109">
        <f t="shared" si="78"/>
        <v>0</v>
      </c>
      <c r="BS103" s="109">
        <f t="shared" si="79"/>
        <v>499999.99999999988</v>
      </c>
      <c r="BT103" s="109">
        <f t="shared" si="80"/>
        <v>0</v>
      </c>
      <c r="BU103" s="109">
        <f t="shared" si="81"/>
        <v>0</v>
      </c>
      <c r="BV103" s="109">
        <f t="shared" si="82"/>
        <v>0</v>
      </c>
      <c r="BW103" s="109">
        <f t="shared" si="83"/>
        <v>0</v>
      </c>
      <c r="BX103" s="109">
        <f t="shared" si="84"/>
        <v>0</v>
      </c>
      <c r="BY103" s="1000">
        <f t="shared" si="53"/>
        <v>499999.99999999988</v>
      </c>
    </row>
    <row r="104" spans="1:77">
      <c r="A104" s="678" t="s">
        <v>268</v>
      </c>
      <c r="B104" s="678" t="s">
        <v>2044</v>
      </c>
      <c r="C104" s="57" t="s">
        <v>23</v>
      </c>
      <c r="D104" s="684" t="s">
        <v>29</v>
      </c>
      <c r="E104" s="681" t="s">
        <v>349</v>
      </c>
      <c r="F104" s="683">
        <v>41267</v>
      </c>
      <c r="G104" s="682" t="s">
        <v>106</v>
      </c>
      <c r="H104" s="241" t="s">
        <v>128</v>
      </c>
      <c r="I104" s="38"/>
      <c r="J104" s="983"/>
      <c r="K104" s="903"/>
      <c r="L104" s="798"/>
      <c r="M104" s="429"/>
      <c r="N104" s="109"/>
      <c r="O104" s="109"/>
      <c r="P104" s="109"/>
      <c r="Q104" s="607"/>
      <c r="R104" s="93"/>
      <c r="S104" s="109">
        <v>0</v>
      </c>
      <c r="T104" s="109">
        <v>0</v>
      </c>
      <c r="U104" s="109">
        <v>0</v>
      </c>
      <c r="V104" s="109">
        <v>0</v>
      </c>
      <c r="W104" s="109">
        <v>0</v>
      </c>
      <c r="X104" s="109">
        <v>0</v>
      </c>
      <c r="Y104" s="109">
        <v>0</v>
      </c>
      <c r="Z104" s="109">
        <v>0</v>
      </c>
      <c r="AA104" s="109">
        <v>0</v>
      </c>
      <c r="AB104" s="109">
        <v>0</v>
      </c>
      <c r="AC104" s="109">
        <v>0</v>
      </c>
      <c r="AD104" s="109">
        <v>0</v>
      </c>
      <c r="AE104" s="109">
        <v>0</v>
      </c>
      <c r="AF104" s="109">
        <v>0</v>
      </c>
      <c r="AG104" s="109">
        <v>0</v>
      </c>
      <c r="AH104" s="109">
        <v>0</v>
      </c>
      <c r="AI104" s="109">
        <v>0</v>
      </c>
      <c r="AJ104" s="109">
        <v>1200000</v>
      </c>
      <c r="AK104" s="109">
        <v>0</v>
      </c>
      <c r="AL104" s="109">
        <v>0</v>
      </c>
      <c r="AM104" s="109">
        <v>0</v>
      </c>
      <c r="AN104" s="109">
        <v>0</v>
      </c>
      <c r="AO104" s="109">
        <v>0</v>
      </c>
      <c r="AP104" s="160">
        <f t="shared" si="54"/>
        <v>0</v>
      </c>
      <c r="AQ104" s="160">
        <f t="shared" si="55"/>
        <v>1200000</v>
      </c>
      <c r="AR104" s="160">
        <f t="shared" si="56"/>
        <v>1200000</v>
      </c>
      <c r="AS104" s="607"/>
      <c r="AT104" s="219"/>
      <c r="AU104" s="13">
        <f t="shared" si="85"/>
        <v>0</v>
      </c>
      <c r="AV104" s="13">
        <f t="shared" si="86"/>
        <v>0</v>
      </c>
      <c r="AW104" s="13">
        <f t="shared" si="87"/>
        <v>0</v>
      </c>
      <c r="AX104" s="13">
        <f t="shared" si="88"/>
        <v>0</v>
      </c>
      <c r="AY104" s="13">
        <f t="shared" si="89"/>
        <v>0</v>
      </c>
      <c r="AZ104" s="13">
        <f t="shared" si="90"/>
        <v>0</v>
      </c>
      <c r="BA104" s="13">
        <f t="shared" si="91"/>
        <v>0</v>
      </c>
      <c r="BB104" s="13">
        <f t="shared" si="92"/>
        <v>0</v>
      </c>
      <c r="BC104" s="13">
        <f t="shared" si="93"/>
        <v>1200000</v>
      </c>
      <c r="BD104" s="13">
        <f t="shared" si="94"/>
        <v>0</v>
      </c>
      <c r="BE104" s="13">
        <f t="shared" si="95"/>
        <v>0</v>
      </c>
      <c r="BF104" s="13">
        <f t="shared" si="96"/>
        <v>0</v>
      </c>
      <c r="BG104" s="13">
        <f t="shared" si="97"/>
        <v>0</v>
      </c>
      <c r="BH104" s="13">
        <f t="shared" si="98"/>
        <v>0</v>
      </c>
      <c r="BI104" s="73">
        <f t="shared" si="38"/>
        <v>1200000</v>
      </c>
      <c r="BJ104" s="219"/>
      <c r="BK104" s="850">
        <f t="shared" si="71"/>
        <v>0</v>
      </c>
      <c r="BL104" s="109">
        <f t="shared" si="72"/>
        <v>0</v>
      </c>
      <c r="BM104" s="109">
        <f t="shared" si="73"/>
        <v>0</v>
      </c>
      <c r="BN104" s="109">
        <f t="shared" si="74"/>
        <v>0</v>
      </c>
      <c r="BO104" s="109">
        <f t="shared" si="75"/>
        <v>0</v>
      </c>
      <c r="BP104" s="109">
        <f t="shared" si="76"/>
        <v>0</v>
      </c>
      <c r="BQ104" s="109">
        <f t="shared" si="77"/>
        <v>0</v>
      </c>
      <c r="BR104" s="109">
        <f t="shared" si="78"/>
        <v>0</v>
      </c>
      <c r="BS104" s="109">
        <f t="shared" si="79"/>
        <v>1200000</v>
      </c>
      <c r="BT104" s="109">
        <f t="shared" si="80"/>
        <v>0</v>
      </c>
      <c r="BU104" s="109">
        <f t="shared" si="81"/>
        <v>0</v>
      </c>
      <c r="BV104" s="109">
        <f t="shared" si="82"/>
        <v>0</v>
      </c>
      <c r="BW104" s="109">
        <f t="shared" si="83"/>
        <v>0</v>
      </c>
      <c r="BX104" s="109">
        <f t="shared" si="84"/>
        <v>0</v>
      </c>
      <c r="BY104" s="1000">
        <f t="shared" si="53"/>
        <v>1200000</v>
      </c>
    </row>
    <row r="105" spans="1:77">
      <c r="A105" s="2" t="s">
        <v>267</v>
      </c>
      <c r="B105" s="2" t="s">
        <v>3428</v>
      </c>
      <c r="C105" s="57" t="s">
        <v>20</v>
      </c>
      <c r="D105" s="57" t="s">
        <v>7</v>
      </c>
      <c r="E105" s="681" t="s">
        <v>349</v>
      </c>
      <c r="F105" s="682">
        <v>40757</v>
      </c>
      <c r="G105" s="682" t="s">
        <v>106</v>
      </c>
      <c r="H105" s="241" t="s">
        <v>124</v>
      </c>
      <c r="I105" s="38"/>
      <c r="J105" s="983"/>
      <c r="K105" s="903"/>
      <c r="L105" s="798"/>
      <c r="M105" s="429"/>
      <c r="N105" s="109"/>
      <c r="O105" s="109"/>
      <c r="P105" s="109"/>
      <c r="Q105" s="607"/>
      <c r="R105" s="93"/>
      <c r="S105" s="109">
        <v>44791.199999999997</v>
      </c>
      <c r="T105" s="109">
        <v>4542193.9399999995</v>
      </c>
      <c r="U105" s="109">
        <v>90600.770000000135</v>
      </c>
      <c r="V105" s="109">
        <v>-218973</v>
      </c>
      <c r="W105" s="109">
        <v>5000</v>
      </c>
      <c r="X105" s="109">
        <v>5000</v>
      </c>
      <c r="Y105" s="109">
        <v>0</v>
      </c>
      <c r="Z105" s="109">
        <v>0</v>
      </c>
      <c r="AA105" s="109">
        <v>0</v>
      </c>
      <c r="AB105" s="109">
        <v>0</v>
      </c>
      <c r="AC105" s="109">
        <v>0</v>
      </c>
      <c r="AD105" s="109">
        <v>0</v>
      </c>
      <c r="AE105" s="109">
        <v>0</v>
      </c>
      <c r="AF105" s="109">
        <v>0</v>
      </c>
      <c r="AG105" s="109">
        <v>0</v>
      </c>
      <c r="AH105" s="109">
        <v>0</v>
      </c>
      <c r="AI105" s="109">
        <v>0</v>
      </c>
      <c r="AJ105" s="109">
        <v>0</v>
      </c>
      <c r="AK105" s="109">
        <v>0</v>
      </c>
      <c r="AL105" s="109">
        <v>0</v>
      </c>
      <c r="AM105" s="109">
        <v>0</v>
      </c>
      <c r="AN105" s="109">
        <v>0</v>
      </c>
      <c r="AO105" s="109">
        <v>0</v>
      </c>
      <c r="AP105" s="160">
        <f t="shared" si="54"/>
        <v>4468612.91</v>
      </c>
      <c r="AQ105" s="160">
        <f t="shared" si="55"/>
        <v>0</v>
      </c>
      <c r="AR105" s="160">
        <f t="shared" si="56"/>
        <v>4468612.91</v>
      </c>
      <c r="AS105" s="607"/>
      <c r="AT105" s="219"/>
      <c r="AU105" s="13">
        <f t="shared" si="85"/>
        <v>0</v>
      </c>
      <c r="AV105" s="13">
        <f t="shared" si="86"/>
        <v>0</v>
      </c>
      <c r="AW105" s="13">
        <f t="shared" si="87"/>
        <v>0</v>
      </c>
      <c r="AX105" s="13">
        <f t="shared" si="88"/>
        <v>0</v>
      </c>
      <c r="AY105" s="13">
        <f t="shared" si="89"/>
        <v>0</v>
      </c>
      <c r="AZ105" s="13">
        <f t="shared" si="90"/>
        <v>0</v>
      </c>
      <c r="BA105" s="13">
        <f t="shared" si="91"/>
        <v>0</v>
      </c>
      <c r="BB105" s="13">
        <f t="shared" si="92"/>
        <v>0</v>
      </c>
      <c r="BC105" s="13">
        <f t="shared" si="93"/>
        <v>0</v>
      </c>
      <c r="BD105" s="13">
        <f t="shared" si="94"/>
        <v>0</v>
      </c>
      <c r="BE105" s="13">
        <f t="shared" si="95"/>
        <v>0</v>
      </c>
      <c r="BF105" s="13">
        <f t="shared" si="96"/>
        <v>0</v>
      </c>
      <c r="BG105" s="13">
        <f t="shared" si="97"/>
        <v>0</v>
      </c>
      <c r="BH105" s="13">
        <f t="shared" si="98"/>
        <v>0</v>
      </c>
      <c r="BI105" s="73">
        <f t="shared" si="38"/>
        <v>0</v>
      </c>
      <c r="BJ105" s="219"/>
      <c r="BK105" s="850">
        <f t="shared" si="71"/>
        <v>0</v>
      </c>
      <c r="BL105" s="109">
        <f t="shared" si="72"/>
        <v>0</v>
      </c>
      <c r="BM105" s="109">
        <f t="shared" si="73"/>
        <v>0</v>
      </c>
      <c r="BN105" s="109">
        <f t="shared" si="74"/>
        <v>0</v>
      </c>
      <c r="BO105" s="109">
        <f t="shared" si="75"/>
        <v>0</v>
      </c>
      <c r="BP105" s="109">
        <f t="shared" si="76"/>
        <v>0</v>
      </c>
      <c r="BQ105" s="109">
        <f t="shared" si="77"/>
        <v>0</v>
      </c>
      <c r="BR105" s="109">
        <f t="shared" si="78"/>
        <v>0</v>
      </c>
      <c r="BS105" s="109">
        <f t="shared" si="79"/>
        <v>0</v>
      </c>
      <c r="BT105" s="109">
        <f t="shared" si="80"/>
        <v>0</v>
      </c>
      <c r="BU105" s="109">
        <f t="shared" si="81"/>
        <v>0</v>
      </c>
      <c r="BV105" s="109">
        <f t="shared" si="82"/>
        <v>0</v>
      </c>
      <c r="BW105" s="109">
        <f t="shared" si="83"/>
        <v>0</v>
      </c>
      <c r="BX105" s="109">
        <f t="shared" si="84"/>
        <v>0</v>
      </c>
      <c r="BY105" s="1000">
        <f t="shared" si="53"/>
        <v>0</v>
      </c>
    </row>
    <row r="106" spans="1:77">
      <c r="A106" s="678" t="s">
        <v>2319</v>
      </c>
      <c r="B106" s="678" t="s">
        <v>2320</v>
      </c>
      <c r="C106" s="57" t="s">
        <v>45</v>
      </c>
      <c r="D106" s="57" t="s">
        <v>7</v>
      </c>
      <c r="E106" s="681" t="s">
        <v>349</v>
      </c>
      <c r="F106" s="683">
        <v>41243</v>
      </c>
      <c r="G106" s="682" t="s">
        <v>148</v>
      </c>
      <c r="H106" s="241" t="s">
        <v>156</v>
      </c>
      <c r="I106" s="38"/>
      <c r="J106" s="983"/>
      <c r="K106" s="903"/>
      <c r="L106" s="798"/>
      <c r="M106" s="429"/>
      <c r="N106" s="109"/>
      <c r="O106" s="109"/>
      <c r="P106" s="109"/>
      <c r="Q106" s="607"/>
      <c r="R106" s="93"/>
      <c r="S106" s="109"/>
      <c r="T106" s="109"/>
      <c r="U106" s="109"/>
      <c r="V106" s="109">
        <v>0</v>
      </c>
      <c r="W106" s="109">
        <v>0</v>
      </c>
      <c r="X106" s="109">
        <v>0</v>
      </c>
      <c r="Y106" s="109">
        <v>0</v>
      </c>
      <c r="Z106" s="109">
        <v>0</v>
      </c>
      <c r="AA106" s="109">
        <v>0</v>
      </c>
      <c r="AB106" s="109">
        <v>0</v>
      </c>
      <c r="AC106" s="109">
        <v>0</v>
      </c>
      <c r="AD106" s="109">
        <v>0</v>
      </c>
      <c r="AE106" s="109">
        <v>0</v>
      </c>
      <c r="AF106" s="109">
        <v>0</v>
      </c>
      <c r="AG106" s="109">
        <v>0</v>
      </c>
      <c r="AH106" s="109">
        <v>0</v>
      </c>
      <c r="AI106" s="109">
        <v>134174.54000000004</v>
      </c>
      <c r="AJ106" s="109">
        <v>0</v>
      </c>
      <c r="AK106" s="109">
        <v>0</v>
      </c>
      <c r="AL106" s="109">
        <v>0</v>
      </c>
      <c r="AM106" s="109">
        <v>0</v>
      </c>
      <c r="AN106" s="109">
        <v>0</v>
      </c>
      <c r="AO106" s="109">
        <v>0</v>
      </c>
      <c r="AP106" s="160">
        <f t="shared" si="54"/>
        <v>0</v>
      </c>
      <c r="AQ106" s="160">
        <f t="shared" si="55"/>
        <v>134174.54000000004</v>
      </c>
      <c r="AR106" s="160">
        <f t="shared" si="56"/>
        <v>134174.54000000004</v>
      </c>
      <c r="AS106" s="607"/>
      <c r="AT106" s="219"/>
      <c r="AU106" s="13">
        <f t="shared" si="85"/>
        <v>0</v>
      </c>
      <c r="AV106" s="13">
        <f t="shared" si="86"/>
        <v>0</v>
      </c>
      <c r="AW106" s="13">
        <f t="shared" si="87"/>
        <v>0</v>
      </c>
      <c r="AX106" s="13">
        <f t="shared" si="88"/>
        <v>0</v>
      </c>
      <c r="AY106" s="13">
        <f t="shared" si="89"/>
        <v>0</v>
      </c>
      <c r="AZ106" s="13">
        <f t="shared" si="90"/>
        <v>0</v>
      </c>
      <c r="BA106" s="13">
        <f t="shared" si="91"/>
        <v>0</v>
      </c>
      <c r="BB106" s="13">
        <f t="shared" si="92"/>
        <v>134174.54000000004</v>
      </c>
      <c r="BC106" s="13">
        <f t="shared" si="93"/>
        <v>0</v>
      </c>
      <c r="BD106" s="13">
        <f t="shared" si="94"/>
        <v>0</v>
      </c>
      <c r="BE106" s="13">
        <f t="shared" si="95"/>
        <v>0</v>
      </c>
      <c r="BF106" s="13">
        <f t="shared" si="96"/>
        <v>0</v>
      </c>
      <c r="BG106" s="13">
        <f t="shared" si="97"/>
        <v>0</v>
      </c>
      <c r="BH106" s="13">
        <f t="shared" si="98"/>
        <v>0</v>
      </c>
      <c r="BI106" s="73">
        <f t="shared" si="38"/>
        <v>134174.54000000004</v>
      </c>
      <c r="BJ106" s="219"/>
      <c r="BK106" s="850">
        <f t="shared" si="71"/>
        <v>0</v>
      </c>
      <c r="BL106" s="109">
        <f t="shared" si="72"/>
        <v>0</v>
      </c>
      <c r="BM106" s="109">
        <f t="shared" si="73"/>
        <v>0</v>
      </c>
      <c r="BN106" s="109">
        <f t="shared" si="74"/>
        <v>0</v>
      </c>
      <c r="BO106" s="109">
        <f t="shared" si="75"/>
        <v>0</v>
      </c>
      <c r="BP106" s="109">
        <f t="shared" si="76"/>
        <v>0</v>
      </c>
      <c r="BQ106" s="109">
        <f t="shared" si="77"/>
        <v>0</v>
      </c>
      <c r="BR106" s="109">
        <f t="shared" si="78"/>
        <v>134174.54000000004</v>
      </c>
      <c r="BS106" s="109">
        <f t="shared" si="79"/>
        <v>0</v>
      </c>
      <c r="BT106" s="109">
        <f t="shared" si="80"/>
        <v>0</v>
      </c>
      <c r="BU106" s="109">
        <f t="shared" si="81"/>
        <v>0</v>
      </c>
      <c r="BV106" s="109">
        <f t="shared" si="82"/>
        <v>0</v>
      </c>
      <c r="BW106" s="109">
        <f t="shared" si="83"/>
        <v>0</v>
      </c>
      <c r="BX106" s="109">
        <f t="shared" si="84"/>
        <v>0</v>
      </c>
      <c r="BY106" s="1000">
        <f t="shared" si="53"/>
        <v>134174.54000000004</v>
      </c>
    </row>
    <row r="107" spans="1:77">
      <c r="A107" s="678" t="s">
        <v>2088</v>
      </c>
      <c r="B107" s="678" t="s">
        <v>2089</v>
      </c>
      <c r="C107" s="57" t="s">
        <v>36</v>
      </c>
      <c r="D107" s="684" t="s">
        <v>7</v>
      </c>
      <c r="E107" s="681" t="s">
        <v>349</v>
      </c>
      <c r="F107" s="683">
        <v>40785</v>
      </c>
      <c r="G107" s="682" t="s">
        <v>106</v>
      </c>
      <c r="H107" s="241" t="s">
        <v>141</v>
      </c>
      <c r="I107" s="38"/>
      <c r="J107" s="983"/>
      <c r="K107" s="903"/>
      <c r="L107" s="798"/>
      <c r="M107" s="429"/>
      <c r="N107" s="109"/>
      <c r="O107" s="109"/>
      <c r="P107" s="109"/>
      <c r="Q107" s="607"/>
      <c r="R107" s="93"/>
      <c r="S107" s="109">
        <v>0</v>
      </c>
      <c r="T107" s="109">
        <v>492384.5</v>
      </c>
      <c r="U107" s="109">
        <v>737.44</v>
      </c>
      <c r="V107" s="109">
        <v>0</v>
      </c>
      <c r="W107" s="109">
        <v>0</v>
      </c>
      <c r="X107" s="109">
        <v>0</v>
      </c>
      <c r="Y107" s="109">
        <v>0</v>
      </c>
      <c r="Z107" s="109">
        <v>0</v>
      </c>
      <c r="AA107" s="109">
        <v>0</v>
      </c>
      <c r="AB107" s="109">
        <v>0</v>
      </c>
      <c r="AC107" s="109">
        <v>0</v>
      </c>
      <c r="AD107" s="109">
        <v>0</v>
      </c>
      <c r="AE107" s="109">
        <v>0</v>
      </c>
      <c r="AF107" s="109">
        <v>0</v>
      </c>
      <c r="AG107" s="109">
        <v>0</v>
      </c>
      <c r="AH107" s="109">
        <v>0</v>
      </c>
      <c r="AI107" s="109">
        <v>0</v>
      </c>
      <c r="AJ107" s="109">
        <v>0</v>
      </c>
      <c r="AK107" s="109">
        <v>0</v>
      </c>
      <c r="AL107" s="109">
        <v>0</v>
      </c>
      <c r="AM107" s="109">
        <v>0</v>
      </c>
      <c r="AN107" s="109">
        <v>0</v>
      </c>
      <c r="AO107" s="109">
        <v>0</v>
      </c>
      <c r="AP107" s="160">
        <f t="shared" si="54"/>
        <v>493121.94</v>
      </c>
      <c r="AQ107" s="160">
        <f t="shared" si="55"/>
        <v>0</v>
      </c>
      <c r="AR107" s="160">
        <f t="shared" si="56"/>
        <v>493121.94</v>
      </c>
      <c r="AS107" s="607"/>
      <c r="AT107" s="219"/>
      <c r="AU107" s="13">
        <f t="shared" si="85"/>
        <v>0</v>
      </c>
      <c r="AV107" s="13">
        <f t="shared" si="86"/>
        <v>0</v>
      </c>
      <c r="AW107" s="13">
        <f t="shared" si="87"/>
        <v>0</v>
      </c>
      <c r="AX107" s="13">
        <f t="shared" si="88"/>
        <v>0</v>
      </c>
      <c r="AY107" s="13">
        <f t="shared" si="89"/>
        <v>0</v>
      </c>
      <c r="AZ107" s="13">
        <f t="shared" si="90"/>
        <v>0</v>
      </c>
      <c r="BA107" s="13">
        <f t="shared" si="91"/>
        <v>0</v>
      </c>
      <c r="BB107" s="13">
        <f t="shared" si="92"/>
        <v>0</v>
      </c>
      <c r="BC107" s="13">
        <f t="shared" si="93"/>
        <v>0</v>
      </c>
      <c r="BD107" s="13">
        <f t="shared" si="94"/>
        <v>0</v>
      </c>
      <c r="BE107" s="13">
        <f t="shared" si="95"/>
        <v>0</v>
      </c>
      <c r="BF107" s="13">
        <f t="shared" si="96"/>
        <v>0</v>
      </c>
      <c r="BG107" s="13">
        <f t="shared" si="97"/>
        <v>0</v>
      </c>
      <c r="BH107" s="13">
        <f t="shared" si="98"/>
        <v>0</v>
      </c>
      <c r="BI107" s="73">
        <f t="shared" si="38"/>
        <v>0</v>
      </c>
      <c r="BJ107" s="219"/>
      <c r="BK107" s="850">
        <f t="shared" si="71"/>
        <v>0</v>
      </c>
      <c r="BL107" s="109">
        <f t="shared" si="72"/>
        <v>0</v>
      </c>
      <c r="BM107" s="109">
        <f t="shared" si="73"/>
        <v>0</v>
      </c>
      <c r="BN107" s="109">
        <f t="shared" si="74"/>
        <v>0</v>
      </c>
      <c r="BO107" s="109">
        <f t="shared" si="75"/>
        <v>0</v>
      </c>
      <c r="BP107" s="109">
        <f t="shared" si="76"/>
        <v>0</v>
      </c>
      <c r="BQ107" s="109">
        <f t="shared" si="77"/>
        <v>0</v>
      </c>
      <c r="BR107" s="109">
        <f t="shared" si="78"/>
        <v>0</v>
      </c>
      <c r="BS107" s="109">
        <f t="shared" si="79"/>
        <v>0</v>
      </c>
      <c r="BT107" s="109">
        <f t="shared" si="80"/>
        <v>0</v>
      </c>
      <c r="BU107" s="109">
        <f t="shared" si="81"/>
        <v>0</v>
      </c>
      <c r="BV107" s="109">
        <f t="shared" si="82"/>
        <v>0</v>
      </c>
      <c r="BW107" s="109">
        <f t="shared" si="83"/>
        <v>0</v>
      </c>
      <c r="BX107" s="109">
        <f t="shared" si="84"/>
        <v>0</v>
      </c>
      <c r="BY107" s="1000">
        <f t="shared" si="53"/>
        <v>0</v>
      </c>
    </row>
    <row r="108" spans="1:77">
      <c r="A108" s="679" t="s">
        <v>2481</v>
      </c>
      <c r="B108" s="679" t="s">
        <v>2482</v>
      </c>
      <c r="C108" s="57" t="s">
        <v>16</v>
      </c>
      <c r="D108" s="684" t="s">
        <v>7</v>
      </c>
      <c r="E108" s="681" t="s">
        <v>349</v>
      </c>
      <c r="F108" s="682">
        <v>41273</v>
      </c>
      <c r="G108" s="682" t="s">
        <v>106</v>
      </c>
      <c r="H108" s="241" t="s">
        <v>119</v>
      </c>
      <c r="I108" s="38"/>
      <c r="J108" s="983"/>
      <c r="K108" s="903"/>
      <c r="L108" s="798"/>
      <c r="M108" s="429"/>
      <c r="N108" s="109"/>
      <c r="O108" s="109"/>
      <c r="P108" s="109"/>
      <c r="Q108" s="607"/>
      <c r="R108" s="93"/>
      <c r="S108" s="109"/>
      <c r="T108" s="109"/>
      <c r="U108" s="109"/>
      <c r="V108" s="109">
        <v>0</v>
      </c>
      <c r="W108" s="109">
        <v>0</v>
      </c>
      <c r="X108" s="109">
        <v>0</v>
      </c>
      <c r="Y108" s="109">
        <v>0</v>
      </c>
      <c r="Z108" s="109">
        <v>0</v>
      </c>
      <c r="AA108" s="109">
        <v>0</v>
      </c>
      <c r="AB108" s="109">
        <v>0</v>
      </c>
      <c r="AC108" s="109">
        <v>0</v>
      </c>
      <c r="AD108" s="109">
        <v>0</v>
      </c>
      <c r="AE108" s="109">
        <v>0</v>
      </c>
      <c r="AF108" s="109">
        <v>0</v>
      </c>
      <c r="AG108" s="109">
        <v>0</v>
      </c>
      <c r="AH108" s="109">
        <v>0</v>
      </c>
      <c r="AI108" s="109">
        <v>0</v>
      </c>
      <c r="AJ108" s="109">
        <v>136849</v>
      </c>
      <c r="AK108" s="109">
        <v>0</v>
      </c>
      <c r="AL108" s="109">
        <v>0</v>
      </c>
      <c r="AM108" s="109">
        <v>0</v>
      </c>
      <c r="AN108" s="109">
        <v>0</v>
      </c>
      <c r="AO108" s="109">
        <v>0</v>
      </c>
      <c r="AP108" s="160">
        <f t="shared" si="54"/>
        <v>0</v>
      </c>
      <c r="AQ108" s="160">
        <f t="shared" si="55"/>
        <v>136849</v>
      </c>
      <c r="AR108" s="160">
        <f t="shared" si="56"/>
        <v>136849</v>
      </c>
      <c r="AS108" s="607"/>
      <c r="AT108" s="219"/>
      <c r="AU108" s="13">
        <f t="shared" si="85"/>
        <v>0</v>
      </c>
      <c r="AV108" s="13">
        <f t="shared" si="86"/>
        <v>0</v>
      </c>
      <c r="AW108" s="13">
        <f t="shared" si="87"/>
        <v>0</v>
      </c>
      <c r="AX108" s="13">
        <f t="shared" si="88"/>
        <v>0</v>
      </c>
      <c r="AY108" s="13">
        <f t="shared" si="89"/>
        <v>0</v>
      </c>
      <c r="AZ108" s="13">
        <f t="shared" si="90"/>
        <v>0</v>
      </c>
      <c r="BA108" s="13">
        <f t="shared" si="91"/>
        <v>0</v>
      </c>
      <c r="BB108" s="13">
        <f t="shared" si="92"/>
        <v>0</v>
      </c>
      <c r="BC108" s="13">
        <f t="shared" si="93"/>
        <v>136849</v>
      </c>
      <c r="BD108" s="13">
        <f t="shared" si="94"/>
        <v>0</v>
      </c>
      <c r="BE108" s="13">
        <f t="shared" si="95"/>
        <v>0</v>
      </c>
      <c r="BF108" s="13">
        <f t="shared" si="96"/>
        <v>0</v>
      </c>
      <c r="BG108" s="13">
        <f t="shared" si="97"/>
        <v>0</v>
      </c>
      <c r="BH108" s="13">
        <f t="shared" si="98"/>
        <v>0</v>
      </c>
      <c r="BI108" s="73">
        <f t="shared" si="38"/>
        <v>136849</v>
      </c>
      <c r="BJ108" s="219"/>
      <c r="BK108" s="850">
        <f t="shared" si="71"/>
        <v>0</v>
      </c>
      <c r="BL108" s="109">
        <f t="shared" si="72"/>
        <v>0</v>
      </c>
      <c r="BM108" s="109">
        <f t="shared" si="73"/>
        <v>0</v>
      </c>
      <c r="BN108" s="109">
        <f t="shared" si="74"/>
        <v>0</v>
      </c>
      <c r="BO108" s="109">
        <f t="shared" si="75"/>
        <v>0</v>
      </c>
      <c r="BP108" s="109">
        <f t="shared" si="76"/>
        <v>0</v>
      </c>
      <c r="BQ108" s="109">
        <f t="shared" si="77"/>
        <v>0</v>
      </c>
      <c r="BR108" s="109">
        <f t="shared" si="78"/>
        <v>0</v>
      </c>
      <c r="BS108" s="109">
        <f t="shared" si="79"/>
        <v>136849</v>
      </c>
      <c r="BT108" s="109">
        <f t="shared" si="80"/>
        <v>0</v>
      </c>
      <c r="BU108" s="109">
        <f t="shared" si="81"/>
        <v>0</v>
      </c>
      <c r="BV108" s="109">
        <f t="shared" si="82"/>
        <v>0</v>
      </c>
      <c r="BW108" s="109">
        <f t="shared" si="83"/>
        <v>0</v>
      </c>
      <c r="BX108" s="109">
        <f t="shared" si="84"/>
        <v>0</v>
      </c>
      <c r="BY108" s="1000">
        <f t="shared" si="53"/>
        <v>136849</v>
      </c>
    </row>
    <row r="109" spans="1:77">
      <c r="A109" s="678" t="s">
        <v>2107</v>
      </c>
      <c r="B109" s="678" t="s">
        <v>2108</v>
      </c>
      <c r="C109" s="57" t="s">
        <v>36</v>
      </c>
      <c r="D109" s="684" t="s">
        <v>7</v>
      </c>
      <c r="E109" s="681" t="s">
        <v>349</v>
      </c>
      <c r="F109" s="683">
        <v>40878</v>
      </c>
      <c r="G109" s="682" t="s">
        <v>106</v>
      </c>
      <c r="H109" s="241" t="s">
        <v>141</v>
      </c>
      <c r="I109" s="38"/>
      <c r="J109" s="983"/>
      <c r="K109" s="903"/>
      <c r="L109" s="798"/>
      <c r="M109" s="429"/>
      <c r="N109" s="109"/>
      <c r="O109" s="109"/>
      <c r="P109" s="109"/>
      <c r="Q109" s="607"/>
      <c r="R109" s="93"/>
      <c r="S109" s="109"/>
      <c r="T109" s="109"/>
      <c r="U109" s="109"/>
      <c r="V109" s="109">
        <v>0</v>
      </c>
      <c r="W109" s="109">
        <v>0</v>
      </c>
      <c r="X109" s="109">
        <v>183561.4</v>
      </c>
      <c r="Y109" s="109">
        <v>0</v>
      </c>
      <c r="Z109" s="109">
        <v>0</v>
      </c>
      <c r="AA109" s="109">
        <v>0</v>
      </c>
      <c r="AB109" s="109">
        <v>0</v>
      </c>
      <c r="AC109" s="109">
        <v>0</v>
      </c>
      <c r="AD109" s="109">
        <v>0</v>
      </c>
      <c r="AE109" s="109">
        <v>0</v>
      </c>
      <c r="AF109" s="109">
        <v>0</v>
      </c>
      <c r="AG109" s="109">
        <v>0</v>
      </c>
      <c r="AH109" s="109">
        <v>0</v>
      </c>
      <c r="AI109" s="109">
        <v>0</v>
      </c>
      <c r="AJ109" s="109">
        <v>0</v>
      </c>
      <c r="AK109" s="109">
        <v>0</v>
      </c>
      <c r="AL109" s="109">
        <v>0</v>
      </c>
      <c r="AM109" s="109">
        <v>0</v>
      </c>
      <c r="AN109" s="109">
        <v>0</v>
      </c>
      <c r="AO109" s="109">
        <v>0</v>
      </c>
      <c r="AP109" s="160">
        <f t="shared" si="54"/>
        <v>183561.4</v>
      </c>
      <c r="AQ109" s="160">
        <f t="shared" si="55"/>
        <v>0</v>
      </c>
      <c r="AR109" s="160">
        <f t="shared" si="56"/>
        <v>183561.4</v>
      </c>
      <c r="AS109" s="607"/>
      <c r="AT109" s="219"/>
      <c r="AU109" s="13">
        <f t="shared" si="85"/>
        <v>0</v>
      </c>
      <c r="AV109" s="13">
        <f t="shared" si="86"/>
        <v>0</v>
      </c>
      <c r="AW109" s="13">
        <f t="shared" si="87"/>
        <v>0</v>
      </c>
      <c r="AX109" s="13">
        <f t="shared" si="88"/>
        <v>0</v>
      </c>
      <c r="AY109" s="13">
        <f t="shared" si="89"/>
        <v>0</v>
      </c>
      <c r="AZ109" s="13">
        <f t="shared" si="90"/>
        <v>0</v>
      </c>
      <c r="BA109" s="13">
        <f t="shared" si="91"/>
        <v>0</v>
      </c>
      <c r="BB109" s="13">
        <f t="shared" si="92"/>
        <v>0</v>
      </c>
      <c r="BC109" s="13">
        <f t="shared" si="93"/>
        <v>0</v>
      </c>
      <c r="BD109" s="13">
        <f t="shared" si="94"/>
        <v>0</v>
      </c>
      <c r="BE109" s="13">
        <f t="shared" si="95"/>
        <v>0</v>
      </c>
      <c r="BF109" s="13">
        <f t="shared" si="96"/>
        <v>0</v>
      </c>
      <c r="BG109" s="13">
        <f t="shared" si="97"/>
        <v>0</v>
      </c>
      <c r="BH109" s="13">
        <f t="shared" si="98"/>
        <v>0</v>
      </c>
      <c r="BI109" s="73">
        <f t="shared" si="38"/>
        <v>0</v>
      </c>
      <c r="BJ109" s="219"/>
      <c r="BK109" s="850">
        <f t="shared" si="71"/>
        <v>0</v>
      </c>
      <c r="BL109" s="109">
        <f t="shared" si="72"/>
        <v>0</v>
      </c>
      <c r="BM109" s="109">
        <f t="shared" si="73"/>
        <v>0</v>
      </c>
      <c r="BN109" s="109">
        <f t="shared" si="74"/>
        <v>0</v>
      </c>
      <c r="BO109" s="109">
        <f t="shared" si="75"/>
        <v>0</v>
      </c>
      <c r="BP109" s="109">
        <f t="shared" si="76"/>
        <v>0</v>
      </c>
      <c r="BQ109" s="109">
        <f t="shared" si="77"/>
        <v>0</v>
      </c>
      <c r="BR109" s="109">
        <f t="shared" si="78"/>
        <v>0</v>
      </c>
      <c r="BS109" s="109">
        <f t="shared" si="79"/>
        <v>0</v>
      </c>
      <c r="BT109" s="109">
        <f t="shared" si="80"/>
        <v>0</v>
      </c>
      <c r="BU109" s="109">
        <f t="shared" si="81"/>
        <v>0</v>
      </c>
      <c r="BV109" s="109">
        <f t="shared" si="82"/>
        <v>0</v>
      </c>
      <c r="BW109" s="109">
        <f t="shared" si="83"/>
        <v>0</v>
      </c>
      <c r="BX109" s="109">
        <f t="shared" si="84"/>
        <v>0</v>
      </c>
      <c r="BY109" s="1000">
        <f t="shared" si="53"/>
        <v>0</v>
      </c>
    </row>
    <row r="110" spans="1:77">
      <c r="A110" s="678" t="s">
        <v>2461</v>
      </c>
      <c r="B110" s="678" t="s">
        <v>2462</v>
      </c>
      <c r="C110" s="57" t="s">
        <v>16</v>
      </c>
      <c r="D110" s="684" t="s">
        <v>7</v>
      </c>
      <c r="E110" s="681" t="s">
        <v>349</v>
      </c>
      <c r="F110" s="683">
        <v>41091</v>
      </c>
      <c r="G110" s="682" t="s">
        <v>106</v>
      </c>
      <c r="H110" s="241" t="s">
        <v>119</v>
      </c>
      <c r="I110" s="38"/>
      <c r="J110" s="983"/>
      <c r="K110" s="903"/>
      <c r="L110" s="798"/>
      <c r="M110" s="429"/>
      <c r="N110" s="109"/>
      <c r="O110" s="109"/>
      <c r="P110" s="109"/>
      <c r="Q110" s="607"/>
      <c r="R110" s="93"/>
      <c r="S110" s="109"/>
      <c r="T110" s="109"/>
      <c r="U110" s="109"/>
      <c r="V110" s="109">
        <v>0</v>
      </c>
      <c r="W110" s="109">
        <v>0</v>
      </c>
      <c r="X110" s="109">
        <v>0</v>
      </c>
      <c r="Y110" s="109">
        <v>0</v>
      </c>
      <c r="Z110" s="109">
        <v>0</v>
      </c>
      <c r="AA110" s="109">
        <v>0</v>
      </c>
      <c r="AB110" s="109">
        <v>0</v>
      </c>
      <c r="AC110" s="109">
        <v>0</v>
      </c>
      <c r="AD110" s="109">
        <v>0</v>
      </c>
      <c r="AE110" s="109">
        <v>176190.21</v>
      </c>
      <c r="AF110" s="109">
        <v>0</v>
      </c>
      <c r="AG110" s="109">
        <v>0</v>
      </c>
      <c r="AH110" s="109">
        <v>0</v>
      </c>
      <c r="AI110" s="109">
        <v>0</v>
      </c>
      <c r="AJ110" s="109">
        <v>0</v>
      </c>
      <c r="AK110" s="109">
        <v>0</v>
      </c>
      <c r="AL110" s="109">
        <v>0</v>
      </c>
      <c r="AM110" s="109">
        <v>0</v>
      </c>
      <c r="AN110" s="109">
        <v>0</v>
      </c>
      <c r="AO110" s="109">
        <v>0</v>
      </c>
      <c r="AP110" s="160">
        <f t="shared" si="54"/>
        <v>0</v>
      </c>
      <c r="AQ110" s="160">
        <f t="shared" si="55"/>
        <v>176190.21</v>
      </c>
      <c r="AR110" s="160">
        <f t="shared" si="56"/>
        <v>176190.21</v>
      </c>
      <c r="AS110" s="607"/>
      <c r="AT110" s="219"/>
      <c r="AU110" s="13">
        <f t="shared" si="85"/>
        <v>0</v>
      </c>
      <c r="AV110" s="13">
        <f t="shared" si="86"/>
        <v>0</v>
      </c>
      <c r="AW110" s="13">
        <f t="shared" si="87"/>
        <v>0</v>
      </c>
      <c r="AX110" s="13">
        <f t="shared" si="88"/>
        <v>176190.21</v>
      </c>
      <c r="AY110" s="13">
        <f t="shared" si="89"/>
        <v>0</v>
      </c>
      <c r="AZ110" s="13">
        <f t="shared" si="90"/>
        <v>0</v>
      </c>
      <c r="BA110" s="13">
        <f t="shared" si="91"/>
        <v>0</v>
      </c>
      <c r="BB110" s="13">
        <f t="shared" si="92"/>
        <v>0</v>
      </c>
      <c r="BC110" s="13">
        <f t="shared" si="93"/>
        <v>0</v>
      </c>
      <c r="BD110" s="13">
        <f t="shared" si="94"/>
        <v>0</v>
      </c>
      <c r="BE110" s="13">
        <f t="shared" si="95"/>
        <v>0</v>
      </c>
      <c r="BF110" s="13">
        <f t="shared" si="96"/>
        <v>0</v>
      </c>
      <c r="BG110" s="13">
        <f t="shared" si="97"/>
        <v>0</v>
      </c>
      <c r="BH110" s="13">
        <f t="shared" si="98"/>
        <v>0</v>
      </c>
      <c r="BI110" s="73">
        <f t="shared" si="38"/>
        <v>176190.21</v>
      </c>
      <c r="BJ110" s="219"/>
      <c r="BK110" s="850">
        <f t="shared" si="71"/>
        <v>0</v>
      </c>
      <c r="BL110" s="109">
        <f t="shared" si="72"/>
        <v>0</v>
      </c>
      <c r="BM110" s="109">
        <f t="shared" si="73"/>
        <v>0</v>
      </c>
      <c r="BN110" s="109">
        <f t="shared" si="74"/>
        <v>176190.21</v>
      </c>
      <c r="BO110" s="109">
        <f t="shared" si="75"/>
        <v>0</v>
      </c>
      <c r="BP110" s="109">
        <f t="shared" si="76"/>
        <v>0</v>
      </c>
      <c r="BQ110" s="109">
        <f t="shared" si="77"/>
        <v>0</v>
      </c>
      <c r="BR110" s="109">
        <f t="shared" si="78"/>
        <v>0</v>
      </c>
      <c r="BS110" s="109">
        <f t="shared" si="79"/>
        <v>0</v>
      </c>
      <c r="BT110" s="109">
        <f t="shared" si="80"/>
        <v>0</v>
      </c>
      <c r="BU110" s="109">
        <f t="shared" si="81"/>
        <v>0</v>
      </c>
      <c r="BV110" s="109">
        <f t="shared" si="82"/>
        <v>0</v>
      </c>
      <c r="BW110" s="109">
        <f t="shared" si="83"/>
        <v>0</v>
      </c>
      <c r="BX110" s="109">
        <f t="shared" si="84"/>
        <v>0</v>
      </c>
      <c r="BY110" s="1000">
        <f t="shared" si="53"/>
        <v>176190.21</v>
      </c>
    </row>
    <row r="111" spans="1:77">
      <c r="A111" s="678" t="s">
        <v>2405</v>
      </c>
      <c r="B111" s="678" t="s">
        <v>2406</v>
      </c>
      <c r="C111" s="57" t="s">
        <v>16</v>
      </c>
      <c r="D111" s="684" t="s">
        <v>7</v>
      </c>
      <c r="E111" s="681" t="s">
        <v>349</v>
      </c>
      <c r="F111" s="683">
        <v>41274</v>
      </c>
      <c r="G111" s="682" t="s">
        <v>106</v>
      </c>
      <c r="H111" s="241" t="s">
        <v>119</v>
      </c>
      <c r="I111" s="38"/>
      <c r="J111" s="983"/>
      <c r="K111" s="903"/>
      <c r="L111" s="798"/>
      <c r="M111" s="429"/>
      <c r="N111" s="109"/>
      <c r="O111" s="109"/>
      <c r="P111" s="109"/>
      <c r="Q111" s="607"/>
      <c r="R111" s="93"/>
      <c r="S111" s="109"/>
      <c r="T111" s="109"/>
      <c r="U111" s="109"/>
      <c r="V111" s="109">
        <v>0</v>
      </c>
      <c r="W111" s="109">
        <v>0</v>
      </c>
      <c r="X111" s="109">
        <v>0</v>
      </c>
      <c r="Y111" s="109">
        <v>0</v>
      </c>
      <c r="Z111" s="109">
        <v>0</v>
      </c>
      <c r="AA111" s="109">
        <v>0</v>
      </c>
      <c r="AB111" s="109">
        <v>0</v>
      </c>
      <c r="AC111" s="109">
        <v>0</v>
      </c>
      <c r="AD111" s="109">
        <v>0</v>
      </c>
      <c r="AE111" s="109">
        <v>0</v>
      </c>
      <c r="AF111" s="109">
        <v>0</v>
      </c>
      <c r="AG111" s="109">
        <v>0</v>
      </c>
      <c r="AH111" s="109">
        <v>0</v>
      </c>
      <c r="AI111" s="109">
        <v>0</v>
      </c>
      <c r="AJ111" s="109">
        <v>481318.27999999991</v>
      </c>
      <c r="AK111" s="109">
        <v>0</v>
      </c>
      <c r="AL111" s="109">
        <v>0</v>
      </c>
      <c r="AM111" s="109">
        <v>0</v>
      </c>
      <c r="AN111" s="109">
        <v>0</v>
      </c>
      <c r="AO111" s="109">
        <v>0</v>
      </c>
      <c r="AP111" s="160">
        <f t="shared" si="54"/>
        <v>0</v>
      </c>
      <c r="AQ111" s="160">
        <f t="shared" si="55"/>
        <v>481318.27999999991</v>
      </c>
      <c r="AR111" s="160">
        <f t="shared" si="56"/>
        <v>481318.27999999991</v>
      </c>
      <c r="AS111" s="607"/>
      <c r="AT111" s="219"/>
      <c r="AU111" s="13">
        <f t="shared" si="85"/>
        <v>0</v>
      </c>
      <c r="AV111" s="13">
        <f t="shared" si="86"/>
        <v>0</v>
      </c>
      <c r="AW111" s="13">
        <f t="shared" si="87"/>
        <v>0</v>
      </c>
      <c r="AX111" s="13">
        <f t="shared" si="88"/>
        <v>0</v>
      </c>
      <c r="AY111" s="13">
        <f t="shared" si="89"/>
        <v>0</v>
      </c>
      <c r="AZ111" s="13">
        <f t="shared" si="90"/>
        <v>0</v>
      </c>
      <c r="BA111" s="13">
        <f t="shared" si="91"/>
        <v>0</v>
      </c>
      <c r="BB111" s="13">
        <f t="shared" si="92"/>
        <v>0</v>
      </c>
      <c r="BC111" s="13">
        <f t="shared" si="93"/>
        <v>481318.27999999991</v>
      </c>
      <c r="BD111" s="13">
        <f t="shared" si="94"/>
        <v>0</v>
      </c>
      <c r="BE111" s="13">
        <f t="shared" si="95"/>
        <v>0</v>
      </c>
      <c r="BF111" s="13">
        <f t="shared" si="96"/>
        <v>0</v>
      </c>
      <c r="BG111" s="13">
        <f t="shared" si="97"/>
        <v>0</v>
      </c>
      <c r="BH111" s="13">
        <f t="shared" si="98"/>
        <v>0</v>
      </c>
      <c r="BI111" s="73">
        <f t="shared" si="38"/>
        <v>481318.27999999991</v>
      </c>
      <c r="BJ111" s="219"/>
      <c r="BK111" s="850">
        <f t="shared" si="71"/>
        <v>0</v>
      </c>
      <c r="BL111" s="109">
        <f t="shared" si="72"/>
        <v>0</v>
      </c>
      <c r="BM111" s="109">
        <f t="shared" si="73"/>
        <v>0</v>
      </c>
      <c r="BN111" s="109">
        <f t="shared" si="74"/>
        <v>0</v>
      </c>
      <c r="BO111" s="109">
        <f t="shared" si="75"/>
        <v>0</v>
      </c>
      <c r="BP111" s="109">
        <f t="shared" si="76"/>
        <v>0</v>
      </c>
      <c r="BQ111" s="109">
        <f t="shared" si="77"/>
        <v>0</v>
      </c>
      <c r="BR111" s="109">
        <f t="shared" si="78"/>
        <v>0</v>
      </c>
      <c r="BS111" s="109">
        <f t="shared" si="79"/>
        <v>481318.27999999991</v>
      </c>
      <c r="BT111" s="109">
        <f t="shared" si="80"/>
        <v>0</v>
      </c>
      <c r="BU111" s="109">
        <f t="shared" si="81"/>
        <v>0</v>
      </c>
      <c r="BV111" s="109">
        <f t="shared" si="82"/>
        <v>0</v>
      </c>
      <c r="BW111" s="109">
        <f t="shared" si="83"/>
        <v>0</v>
      </c>
      <c r="BX111" s="109">
        <f t="shared" si="84"/>
        <v>0</v>
      </c>
      <c r="BY111" s="1000">
        <f t="shared" si="53"/>
        <v>481318.27999999991</v>
      </c>
    </row>
    <row r="112" spans="1:77">
      <c r="A112" s="2" t="s">
        <v>3430</v>
      </c>
      <c r="B112" s="2" t="s">
        <v>3431</v>
      </c>
      <c r="C112" s="57" t="s">
        <v>20</v>
      </c>
      <c r="D112" s="57" t="s">
        <v>7</v>
      </c>
      <c r="E112" s="681" t="s">
        <v>349</v>
      </c>
      <c r="F112" s="682">
        <v>41060</v>
      </c>
      <c r="G112" s="682" t="s">
        <v>106</v>
      </c>
      <c r="H112" s="241" t="s">
        <v>124</v>
      </c>
      <c r="I112" s="38"/>
      <c r="J112" s="983"/>
      <c r="K112" s="903"/>
      <c r="L112" s="798"/>
      <c r="M112" s="429"/>
      <c r="N112" s="109"/>
      <c r="O112" s="109"/>
      <c r="P112" s="109"/>
      <c r="Q112" s="607"/>
      <c r="R112" s="93"/>
      <c r="S112" s="109"/>
      <c r="T112" s="109"/>
      <c r="U112" s="109"/>
      <c r="V112" s="109">
        <v>0</v>
      </c>
      <c r="W112" s="109">
        <v>0</v>
      </c>
      <c r="X112" s="109">
        <v>0</v>
      </c>
      <c r="Y112" s="109">
        <v>0</v>
      </c>
      <c r="Z112" s="109">
        <v>0</v>
      </c>
      <c r="AA112" s="109">
        <v>0</v>
      </c>
      <c r="AB112" s="109">
        <v>0</v>
      </c>
      <c r="AC112" s="109">
        <v>3906103.02</v>
      </c>
      <c r="AD112" s="109">
        <v>0</v>
      </c>
      <c r="AE112" s="109">
        <v>0</v>
      </c>
      <c r="AF112" s="109">
        <v>0</v>
      </c>
      <c r="AG112" s="109">
        <v>0</v>
      </c>
      <c r="AH112" s="109">
        <v>0</v>
      </c>
      <c r="AI112" s="109">
        <v>0</v>
      </c>
      <c r="AJ112" s="109">
        <v>0</v>
      </c>
      <c r="AK112" s="109">
        <v>0</v>
      </c>
      <c r="AL112" s="109">
        <v>0</v>
      </c>
      <c r="AM112" s="109">
        <v>0</v>
      </c>
      <c r="AN112" s="109">
        <v>0</v>
      </c>
      <c r="AO112" s="109">
        <v>0</v>
      </c>
      <c r="AP112" s="160">
        <f t="shared" si="54"/>
        <v>0</v>
      </c>
      <c r="AQ112" s="160">
        <f t="shared" si="55"/>
        <v>3906103.02</v>
      </c>
      <c r="AR112" s="160">
        <f t="shared" si="56"/>
        <v>3906103.02</v>
      </c>
      <c r="AS112" s="607"/>
      <c r="AT112" s="219"/>
      <c r="AU112" s="13">
        <f t="shared" si="85"/>
        <v>0</v>
      </c>
      <c r="AV112" s="13">
        <f t="shared" si="86"/>
        <v>3906103.02</v>
      </c>
      <c r="AW112" s="13">
        <f t="shared" si="87"/>
        <v>0</v>
      </c>
      <c r="AX112" s="13">
        <f t="shared" si="88"/>
        <v>0</v>
      </c>
      <c r="AY112" s="13">
        <f t="shared" si="89"/>
        <v>0</v>
      </c>
      <c r="AZ112" s="13">
        <f t="shared" si="90"/>
        <v>0</v>
      </c>
      <c r="BA112" s="13">
        <f t="shared" si="91"/>
        <v>0</v>
      </c>
      <c r="BB112" s="13">
        <f t="shared" si="92"/>
        <v>0</v>
      </c>
      <c r="BC112" s="13">
        <f t="shared" si="93"/>
        <v>0</v>
      </c>
      <c r="BD112" s="13">
        <f t="shared" si="94"/>
        <v>0</v>
      </c>
      <c r="BE112" s="13">
        <f t="shared" si="95"/>
        <v>0</v>
      </c>
      <c r="BF112" s="13">
        <f t="shared" si="96"/>
        <v>0</v>
      </c>
      <c r="BG112" s="13">
        <f t="shared" si="97"/>
        <v>0</v>
      </c>
      <c r="BH112" s="13">
        <f t="shared" si="98"/>
        <v>0</v>
      </c>
      <c r="BI112" s="73">
        <f t="shared" si="38"/>
        <v>3906103.02</v>
      </c>
      <c r="BJ112" s="219"/>
      <c r="BK112" s="850">
        <f t="shared" si="71"/>
        <v>0</v>
      </c>
      <c r="BL112" s="109">
        <f t="shared" si="72"/>
        <v>3906103.02</v>
      </c>
      <c r="BM112" s="109">
        <f t="shared" si="73"/>
        <v>0</v>
      </c>
      <c r="BN112" s="109">
        <f t="shared" si="74"/>
        <v>0</v>
      </c>
      <c r="BO112" s="109">
        <f t="shared" si="75"/>
        <v>0</v>
      </c>
      <c r="BP112" s="109">
        <f t="shared" si="76"/>
        <v>0</v>
      </c>
      <c r="BQ112" s="109">
        <f t="shared" si="77"/>
        <v>0</v>
      </c>
      <c r="BR112" s="109">
        <f t="shared" si="78"/>
        <v>0</v>
      </c>
      <c r="BS112" s="109">
        <f t="shared" si="79"/>
        <v>0</v>
      </c>
      <c r="BT112" s="109">
        <f t="shared" si="80"/>
        <v>0</v>
      </c>
      <c r="BU112" s="109">
        <f t="shared" si="81"/>
        <v>0</v>
      </c>
      <c r="BV112" s="109">
        <f t="shared" si="82"/>
        <v>0</v>
      </c>
      <c r="BW112" s="109">
        <f t="shared" si="83"/>
        <v>0</v>
      </c>
      <c r="BX112" s="109">
        <f t="shared" si="84"/>
        <v>0</v>
      </c>
      <c r="BY112" s="1000">
        <f t="shared" si="53"/>
        <v>3906103.02</v>
      </c>
    </row>
    <row r="113" spans="1:77">
      <c r="A113" s="679" t="s">
        <v>2435</v>
      </c>
      <c r="B113" s="679" t="s">
        <v>2436</v>
      </c>
      <c r="C113" s="57" t="s">
        <v>16</v>
      </c>
      <c r="D113" s="684" t="s">
        <v>7</v>
      </c>
      <c r="E113" s="681" t="s">
        <v>349</v>
      </c>
      <c r="F113" s="682">
        <v>41060</v>
      </c>
      <c r="G113" s="682" t="s">
        <v>106</v>
      </c>
      <c r="H113" s="241" t="s">
        <v>119</v>
      </c>
      <c r="I113" s="38"/>
      <c r="J113" s="983"/>
      <c r="K113" s="903"/>
      <c r="L113" s="798"/>
      <c r="M113" s="429"/>
      <c r="N113" s="109"/>
      <c r="O113" s="109"/>
      <c r="P113" s="109"/>
      <c r="Q113" s="607"/>
      <c r="R113" s="93"/>
      <c r="S113" s="109"/>
      <c r="T113" s="109"/>
      <c r="U113" s="109"/>
      <c r="V113" s="109">
        <v>0</v>
      </c>
      <c r="W113" s="109">
        <v>0</v>
      </c>
      <c r="X113" s="109">
        <v>0</v>
      </c>
      <c r="Y113" s="109">
        <v>0</v>
      </c>
      <c r="Z113" s="109">
        <v>0</v>
      </c>
      <c r="AA113" s="109">
        <v>0</v>
      </c>
      <c r="AB113" s="109">
        <v>0</v>
      </c>
      <c r="AC113" s="109">
        <v>254259.26</v>
      </c>
      <c r="AD113" s="109">
        <v>0</v>
      </c>
      <c r="AE113" s="109">
        <v>0</v>
      </c>
      <c r="AF113" s="109">
        <v>0</v>
      </c>
      <c r="AG113" s="109">
        <v>0</v>
      </c>
      <c r="AH113" s="109">
        <v>0</v>
      </c>
      <c r="AI113" s="109">
        <v>0</v>
      </c>
      <c r="AJ113" s="109">
        <v>0</v>
      </c>
      <c r="AK113" s="109">
        <v>0</v>
      </c>
      <c r="AL113" s="109">
        <v>0</v>
      </c>
      <c r="AM113" s="109">
        <v>0</v>
      </c>
      <c r="AN113" s="109">
        <v>0</v>
      </c>
      <c r="AO113" s="109">
        <v>0</v>
      </c>
      <c r="AP113" s="160">
        <f t="shared" si="54"/>
        <v>0</v>
      </c>
      <c r="AQ113" s="160">
        <f t="shared" si="55"/>
        <v>254259.26</v>
      </c>
      <c r="AR113" s="160">
        <f t="shared" si="56"/>
        <v>254259.26</v>
      </c>
      <c r="AS113" s="607"/>
      <c r="AT113" s="219"/>
      <c r="AU113" s="13">
        <f t="shared" si="85"/>
        <v>0</v>
      </c>
      <c r="AV113" s="13">
        <f t="shared" si="86"/>
        <v>254259.26</v>
      </c>
      <c r="AW113" s="13">
        <f t="shared" si="87"/>
        <v>0</v>
      </c>
      <c r="AX113" s="13">
        <f t="shared" si="88"/>
        <v>0</v>
      </c>
      <c r="AY113" s="13">
        <f t="shared" si="89"/>
        <v>0</v>
      </c>
      <c r="AZ113" s="13">
        <f t="shared" si="90"/>
        <v>0</v>
      </c>
      <c r="BA113" s="13">
        <f t="shared" si="91"/>
        <v>0</v>
      </c>
      <c r="BB113" s="13">
        <f t="shared" si="92"/>
        <v>0</v>
      </c>
      <c r="BC113" s="13">
        <f t="shared" si="93"/>
        <v>0</v>
      </c>
      <c r="BD113" s="13">
        <f t="shared" si="94"/>
        <v>0</v>
      </c>
      <c r="BE113" s="13">
        <f t="shared" si="95"/>
        <v>0</v>
      </c>
      <c r="BF113" s="13">
        <f t="shared" si="96"/>
        <v>0</v>
      </c>
      <c r="BG113" s="13">
        <f t="shared" si="97"/>
        <v>0</v>
      </c>
      <c r="BH113" s="13">
        <f t="shared" si="98"/>
        <v>0</v>
      </c>
      <c r="BI113" s="73">
        <f t="shared" si="38"/>
        <v>254259.26</v>
      </c>
      <c r="BJ113" s="219"/>
      <c r="BK113" s="850">
        <f t="shared" si="71"/>
        <v>0</v>
      </c>
      <c r="BL113" s="109">
        <f t="shared" si="72"/>
        <v>254259.26</v>
      </c>
      <c r="BM113" s="109">
        <f t="shared" si="73"/>
        <v>0</v>
      </c>
      <c r="BN113" s="109">
        <f t="shared" si="74"/>
        <v>0</v>
      </c>
      <c r="BO113" s="109">
        <f t="shared" si="75"/>
        <v>0</v>
      </c>
      <c r="BP113" s="109">
        <f t="shared" si="76"/>
        <v>0</v>
      </c>
      <c r="BQ113" s="109">
        <f t="shared" si="77"/>
        <v>0</v>
      </c>
      <c r="BR113" s="109">
        <f t="shared" si="78"/>
        <v>0</v>
      </c>
      <c r="BS113" s="109">
        <f t="shared" si="79"/>
        <v>0</v>
      </c>
      <c r="BT113" s="109">
        <f t="shared" si="80"/>
        <v>0</v>
      </c>
      <c r="BU113" s="109">
        <f t="shared" si="81"/>
        <v>0</v>
      </c>
      <c r="BV113" s="109">
        <f t="shared" si="82"/>
        <v>0</v>
      </c>
      <c r="BW113" s="109">
        <f t="shared" si="83"/>
        <v>0</v>
      </c>
      <c r="BX113" s="109">
        <f t="shared" si="84"/>
        <v>0</v>
      </c>
      <c r="BY113" s="1000">
        <f t="shared" si="53"/>
        <v>254259.26</v>
      </c>
    </row>
    <row r="114" spans="1:77">
      <c r="A114" s="2" t="s">
        <v>3359</v>
      </c>
      <c r="B114" s="2" t="s">
        <v>3360</v>
      </c>
      <c r="C114" s="57" t="s">
        <v>3</v>
      </c>
      <c r="D114" s="57" t="s">
        <v>12</v>
      </c>
      <c r="E114" s="681" t="s">
        <v>349</v>
      </c>
      <c r="F114" s="682">
        <v>40817</v>
      </c>
      <c r="G114" s="682" t="s">
        <v>106</v>
      </c>
      <c r="H114" s="241" t="s">
        <v>113</v>
      </c>
      <c r="I114" s="38"/>
      <c r="J114" s="983"/>
      <c r="K114" s="903"/>
      <c r="L114" s="798"/>
      <c r="M114" s="429"/>
      <c r="N114" s="109"/>
      <c r="O114" s="109"/>
      <c r="P114" s="109"/>
      <c r="Q114" s="607"/>
      <c r="R114" s="93"/>
      <c r="S114" s="109"/>
      <c r="T114" s="109"/>
      <c r="U114" s="109"/>
      <c r="V114" s="109">
        <v>103681.41</v>
      </c>
      <c r="W114" s="109">
        <v>0</v>
      </c>
      <c r="X114" s="109">
        <v>0</v>
      </c>
      <c r="Y114" s="109">
        <v>0</v>
      </c>
      <c r="Z114" s="109">
        <v>0</v>
      </c>
      <c r="AA114" s="109">
        <v>0</v>
      </c>
      <c r="AB114" s="109">
        <v>0</v>
      </c>
      <c r="AC114" s="109">
        <v>0</v>
      </c>
      <c r="AD114" s="109">
        <v>0</v>
      </c>
      <c r="AE114" s="109">
        <v>0</v>
      </c>
      <c r="AF114" s="109">
        <v>0</v>
      </c>
      <c r="AG114" s="109">
        <v>0</v>
      </c>
      <c r="AH114" s="109">
        <v>0</v>
      </c>
      <c r="AI114" s="109">
        <v>0</v>
      </c>
      <c r="AJ114" s="109">
        <v>0</v>
      </c>
      <c r="AK114" s="109">
        <v>0</v>
      </c>
      <c r="AL114" s="109">
        <v>0</v>
      </c>
      <c r="AM114" s="109">
        <v>0</v>
      </c>
      <c r="AN114" s="109">
        <v>0</v>
      </c>
      <c r="AO114" s="109">
        <v>0</v>
      </c>
      <c r="AP114" s="160">
        <f t="shared" si="54"/>
        <v>103681.41</v>
      </c>
      <c r="AQ114" s="160">
        <f t="shared" si="55"/>
        <v>0</v>
      </c>
      <c r="AR114" s="160">
        <f t="shared" si="56"/>
        <v>103681.41</v>
      </c>
      <c r="AS114" s="607"/>
      <c r="AT114" s="219"/>
      <c r="AU114" s="13">
        <f t="shared" si="85"/>
        <v>0</v>
      </c>
      <c r="AV114" s="13">
        <f t="shared" si="86"/>
        <v>0</v>
      </c>
      <c r="AW114" s="13">
        <f t="shared" si="87"/>
        <v>0</v>
      </c>
      <c r="AX114" s="13">
        <f t="shared" si="88"/>
        <v>0</v>
      </c>
      <c r="AY114" s="13">
        <f t="shared" si="89"/>
        <v>0</v>
      </c>
      <c r="AZ114" s="13">
        <f t="shared" si="90"/>
        <v>0</v>
      </c>
      <c r="BA114" s="13">
        <f t="shared" si="91"/>
        <v>0</v>
      </c>
      <c r="BB114" s="13">
        <f t="shared" si="92"/>
        <v>0</v>
      </c>
      <c r="BC114" s="13">
        <f t="shared" si="93"/>
        <v>0</v>
      </c>
      <c r="BD114" s="13">
        <f t="shared" si="94"/>
        <v>0</v>
      </c>
      <c r="BE114" s="13">
        <f t="shared" si="95"/>
        <v>0</v>
      </c>
      <c r="BF114" s="13">
        <f t="shared" si="96"/>
        <v>0</v>
      </c>
      <c r="BG114" s="13">
        <f t="shared" si="97"/>
        <v>0</v>
      </c>
      <c r="BH114" s="13">
        <f t="shared" si="98"/>
        <v>0</v>
      </c>
      <c r="BI114" s="73">
        <f t="shared" si="38"/>
        <v>0</v>
      </c>
      <c r="BJ114" s="219"/>
      <c r="BK114" s="850">
        <f t="shared" si="71"/>
        <v>0</v>
      </c>
      <c r="BL114" s="109">
        <f t="shared" si="72"/>
        <v>0</v>
      </c>
      <c r="BM114" s="109">
        <f t="shared" si="73"/>
        <v>0</v>
      </c>
      <c r="BN114" s="109">
        <f t="shared" si="74"/>
        <v>0</v>
      </c>
      <c r="BO114" s="109">
        <f t="shared" si="75"/>
        <v>0</v>
      </c>
      <c r="BP114" s="109">
        <f t="shared" si="76"/>
        <v>0</v>
      </c>
      <c r="BQ114" s="109">
        <f t="shared" si="77"/>
        <v>0</v>
      </c>
      <c r="BR114" s="109">
        <f t="shared" si="78"/>
        <v>0</v>
      </c>
      <c r="BS114" s="109">
        <f t="shared" si="79"/>
        <v>0</v>
      </c>
      <c r="BT114" s="109">
        <f t="shared" si="80"/>
        <v>0</v>
      </c>
      <c r="BU114" s="109">
        <f t="shared" si="81"/>
        <v>0</v>
      </c>
      <c r="BV114" s="109">
        <f t="shared" si="82"/>
        <v>0</v>
      </c>
      <c r="BW114" s="109">
        <f t="shared" si="83"/>
        <v>0</v>
      </c>
      <c r="BX114" s="109">
        <f t="shared" si="84"/>
        <v>0</v>
      </c>
      <c r="BY114" s="1000">
        <f t="shared" si="53"/>
        <v>0</v>
      </c>
    </row>
    <row r="115" spans="1:77">
      <c r="A115" s="2" t="s">
        <v>2668</v>
      </c>
      <c r="B115" s="2" t="s">
        <v>2669</v>
      </c>
      <c r="C115" s="57" t="s">
        <v>3</v>
      </c>
      <c r="D115" s="57" t="s">
        <v>12</v>
      </c>
      <c r="E115" s="681" t="s">
        <v>349</v>
      </c>
      <c r="F115" s="682">
        <v>40908</v>
      </c>
      <c r="G115" s="682" t="s">
        <v>106</v>
      </c>
      <c r="H115" s="241" t="s">
        <v>113</v>
      </c>
      <c r="I115" s="38"/>
      <c r="J115" s="983"/>
      <c r="K115" s="903"/>
      <c r="L115" s="798"/>
      <c r="M115" s="429"/>
      <c r="N115" s="109"/>
      <c r="O115" s="109"/>
      <c r="P115" s="109"/>
      <c r="Q115" s="607"/>
      <c r="R115" s="93"/>
      <c r="S115" s="109"/>
      <c r="T115" s="109"/>
      <c r="U115" s="109"/>
      <c r="V115" s="109">
        <v>0</v>
      </c>
      <c r="W115" s="109">
        <v>0</v>
      </c>
      <c r="X115" s="109">
        <v>882184.91999999993</v>
      </c>
      <c r="Y115" s="109">
        <v>0</v>
      </c>
      <c r="Z115" s="109">
        <v>0</v>
      </c>
      <c r="AA115" s="109">
        <v>0</v>
      </c>
      <c r="AB115" s="109">
        <v>0</v>
      </c>
      <c r="AC115" s="109">
        <v>0</v>
      </c>
      <c r="AD115" s="109">
        <v>0</v>
      </c>
      <c r="AE115" s="109">
        <v>0</v>
      </c>
      <c r="AF115" s="109">
        <v>0</v>
      </c>
      <c r="AG115" s="109">
        <v>0</v>
      </c>
      <c r="AH115" s="109">
        <v>0</v>
      </c>
      <c r="AI115" s="109">
        <v>0</v>
      </c>
      <c r="AJ115" s="109">
        <v>0</v>
      </c>
      <c r="AK115" s="109">
        <v>0</v>
      </c>
      <c r="AL115" s="109">
        <v>0</v>
      </c>
      <c r="AM115" s="109">
        <v>0</v>
      </c>
      <c r="AN115" s="109">
        <v>0</v>
      </c>
      <c r="AO115" s="109">
        <v>0</v>
      </c>
      <c r="AP115" s="160">
        <f t="shared" si="54"/>
        <v>882184.91999999993</v>
      </c>
      <c r="AQ115" s="160">
        <f t="shared" si="55"/>
        <v>0</v>
      </c>
      <c r="AR115" s="160">
        <f t="shared" si="56"/>
        <v>882184.91999999993</v>
      </c>
      <c r="AS115" s="607"/>
      <c r="AT115" s="219"/>
      <c r="AU115" s="13">
        <f t="shared" si="85"/>
        <v>0</v>
      </c>
      <c r="AV115" s="13">
        <f t="shared" si="86"/>
        <v>0</v>
      </c>
      <c r="AW115" s="13">
        <f t="shared" si="87"/>
        <v>0</v>
      </c>
      <c r="AX115" s="13">
        <f t="shared" si="88"/>
        <v>0</v>
      </c>
      <c r="AY115" s="13">
        <f t="shared" si="89"/>
        <v>0</v>
      </c>
      <c r="AZ115" s="13">
        <f t="shared" si="90"/>
        <v>0</v>
      </c>
      <c r="BA115" s="13">
        <f t="shared" si="91"/>
        <v>0</v>
      </c>
      <c r="BB115" s="13">
        <f t="shared" si="92"/>
        <v>0</v>
      </c>
      <c r="BC115" s="13">
        <f t="shared" si="93"/>
        <v>0</v>
      </c>
      <c r="BD115" s="13">
        <f t="shared" si="94"/>
        <v>0</v>
      </c>
      <c r="BE115" s="13">
        <f t="shared" si="95"/>
        <v>0</v>
      </c>
      <c r="BF115" s="13">
        <f t="shared" si="96"/>
        <v>0</v>
      </c>
      <c r="BG115" s="13">
        <f t="shared" si="97"/>
        <v>0</v>
      </c>
      <c r="BH115" s="13">
        <f t="shared" si="98"/>
        <v>0</v>
      </c>
      <c r="BI115" s="73">
        <f t="shared" si="38"/>
        <v>0</v>
      </c>
      <c r="BJ115" s="219"/>
      <c r="BK115" s="850">
        <f t="shared" si="71"/>
        <v>0</v>
      </c>
      <c r="BL115" s="109">
        <f t="shared" si="72"/>
        <v>0</v>
      </c>
      <c r="BM115" s="109">
        <f t="shared" si="73"/>
        <v>0</v>
      </c>
      <c r="BN115" s="109">
        <f t="shared" si="74"/>
        <v>0</v>
      </c>
      <c r="BO115" s="109">
        <f t="shared" si="75"/>
        <v>0</v>
      </c>
      <c r="BP115" s="109">
        <f t="shared" si="76"/>
        <v>0</v>
      </c>
      <c r="BQ115" s="109">
        <f t="shared" si="77"/>
        <v>0</v>
      </c>
      <c r="BR115" s="109">
        <f t="shared" si="78"/>
        <v>0</v>
      </c>
      <c r="BS115" s="109">
        <f t="shared" si="79"/>
        <v>0</v>
      </c>
      <c r="BT115" s="109">
        <f t="shared" si="80"/>
        <v>0</v>
      </c>
      <c r="BU115" s="109">
        <f t="shared" si="81"/>
        <v>0</v>
      </c>
      <c r="BV115" s="109">
        <f t="shared" si="82"/>
        <v>0</v>
      </c>
      <c r="BW115" s="109">
        <f t="shared" si="83"/>
        <v>0</v>
      </c>
      <c r="BX115" s="109">
        <f t="shared" si="84"/>
        <v>0</v>
      </c>
      <c r="BY115" s="1000">
        <f t="shared" si="53"/>
        <v>0</v>
      </c>
    </row>
    <row r="116" spans="1:77">
      <c r="A116" s="2" t="s">
        <v>2819</v>
      </c>
      <c r="B116" s="2" t="s">
        <v>2820</v>
      </c>
      <c r="C116" s="57" t="s">
        <v>3</v>
      </c>
      <c r="D116" s="57" t="s">
        <v>12</v>
      </c>
      <c r="E116" s="681" t="s">
        <v>349</v>
      </c>
      <c r="F116" s="682">
        <v>41274</v>
      </c>
      <c r="G116" s="682" t="s">
        <v>106</v>
      </c>
      <c r="H116" s="241" t="s">
        <v>113</v>
      </c>
      <c r="I116" s="38"/>
      <c r="J116" s="983"/>
      <c r="K116" s="903"/>
      <c r="L116" s="798"/>
      <c r="M116" s="429"/>
      <c r="N116" s="109"/>
      <c r="O116" s="109"/>
      <c r="P116" s="109"/>
      <c r="Q116" s="607"/>
      <c r="R116" s="93"/>
      <c r="S116" s="109"/>
      <c r="T116" s="109"/>
      <c r="U116" s="109"/>
      <c r="V116" s="109">
        <v>0</v>
      </c>
      <c r="W116" s="109">
        <v>0</v>
      </c>
      <c r="X116" s="109">
        <v>0</v>
      </c>
      <c r="Y116" s="109">
        <v>0</v>
      </c>
      <c r="Z116" s="109">
        <v>0</v>
      </c>
      <c r="AA116" s="109">
        <v>0</v>
      </c>
      <c r="AB116" s="109">
        <v>0</v>
      </c>
      <c r="AC116" s="109">
        <v>0</v>
      </c>
      <c r="AD116" s="109">
        <v>0</v>
      </c>
      <c r="AE116" s="109">
        <v>0</v>
      </c>
      <c r="AF116" s="109">
        <v>0</v>
      </c>
      <c r="AG116" s="109">
        <v>0</v>
      </c>
      <c r="AH116" s="109">
        <v>0</v>
      </c>
      <c r="AI116" s="109">
        <v>0</v>
      </c>
      <c r="AJ116" s="109">
        <v>445719.84</v>
      </c>
      <c r="AK116" s="109">
        <v>0</v>
      </c>
      <c r="AL116" s="109">
        <v>0</v>
      </c>
      <c r="AM116" s="109">
        <v>0</v>
      </c>
      <c r="AN116" s="109">
        <v>0</v>
      </c>
      <c r="AO116" s="109">
        <v>0</v>
      </c>
      <c r="AP116" s="160">
        <f t="shared" si="54"/>
        <v>0</v>
      </c>
      <c r="AQ116" s="160">
        <f t="shared" si="55"/>
        <v>445719.84</v>
      </c>
      <c r="AR116" s="160">
        <f t="shared" si="56"/>
        <v>445719.84</v>
      </c>
      <c r="AS116" s="607"/>
      <c r="AT116" s="219"/>
      <c r="AU116" s="13">
        <f t="shared" si="85"/>
        <v>0</v>
      </c>
      <c r="AV116" s="13">
        <f t="shared" si="86"/>
        <v>0</v>
      </c>
      <c r="AW116" s="13">
        <f t="shared" si="87"/>
        <v>0</v>
      </c>
      <c r="AX116" s="13">
        <f t="shared" si="88"/>
        <v>0</v>
      </c>
      <c r="AY116" s="13">
        <f t="shared" si="89"/>
        <v>0</v>
      </c>
      <c r="AZ116" s="13">
        <f t="shared" si="90"/>
        <v>0</v>
      </c>
      <c r="BA116" s="13">
        <f t="shared" si="91"/>
        <v>0</v>
      </c>
      <c r="BB116" s="13">
        <f t="shared" si="92"/>
        <v>0</v>
      </c>
      <c r="BC116" s="13">
        <f t="shared" si="93"/>
        <v>445719.84</v>
      </c>
      <c r="BD116" s="13">
        <f t="shared" si="94"/>
        <v>0</v>
      </c>
      <c r="BE116" s="13">
        <f t="shared" si="95"/>
        <v>0</v>
      </c>
      <c r="BF116" s="13">
        <f t="shared" si="96"/>
        <v>0</v>
      </c>
      <c r="BG116" s="13">
        <f t="shared" si="97"/>
        <v>0</v>
      </c>
      <c r="BH116" s="13">
        <f t="shared" si="98"/>
        <v>0</v>
      </c>
      <c r="BI116" s="73">
        <f t="shared" si="38"/>
        <v>445719.84</v>
      </c>
      <c r="BJ116" s="219"/>
      <c r="BK116" s="850">
        <f t="shared" si="71"/>
        <v>0</v>
      </c>
      <c r="BL116" s="109">
        <f t="shared" si="72"/>
        <v>0</v>
      </c>
      <c r="BM116" s="109">
        <f t="shared" si="73"/>
        <v>0</v>
      </c>
      <c r="BN116" s="109">
        <f t="shared" si="74"/>
        <v>0</v>
      </c>
      <c r="BO116" s="109">
        <f t="shared" si="75"/>
        <v>0</v>
      </c>
      <c r="BP116" s="109">
        <f t="shared" si="76"/>
        <v>0</v>
      </c>
      <c r="BQ116" s="109">
        <f t="shared" si="77"/>
        <v>0</v>
      </c>
      <c r="BR116" s="109">
        <f t="shared" si="78"/>
        <v>0</v>
      </c>
      <c r="BS116" s="109">
        <f t="shared" si="79"/>
        <v>445719.84</v>
      </c>
      <c r="BT116" s="109">
        <f t="shared" si="80"/>
        <v>0</v>
      </c>
      <c r="BU116" s="109">
        <f t="shared" si="81"/>
        <v>0</v>
      </c>
      <c r="BV116" s="109">
        <f t="shared" si="82"/>
        <v>0</v>
      </c>
      <c r="BW116" s="109">
        <f t="shared" si="83"/>
        <v>0</v>
      </c>
      <c r="BX116" s="109">
        <f t="shared" si="84"/>
        <v>0</v>
      </c>
      <c r="BY116" s="1000">
        <f t="shared" si="53"/>
        <v>445719.84</v>
      </c>
    </row>
    <row r="117" spans="1:77">
      <c r="A117" s="2" t="s">
        <v>1398</v>
      </c>
      <c r="B117" s="2" t="s">
        <v>2548</v>
      </c>
      <c r="C117" s="57" t="s">
        <v>3</v>
      </c>
      <c r="D117" s="57" t="s">
        <v>12</v>
      </c>
      <c r="E117" s="681" t="s">
        <v>349</v>
      </c>
      <c r="F117" s="682">
        <v>40877</v>
      </c>
      <c r="G117" s="682" t="s">
        <v>106</v>
      </c>
      <c r="H117" s="241" t="s">
        <v>113</v>
      </c>
      <c r="I117" s="38"/>
      <c r="J117" s="983"/>
      <c r="K117" s="903"/>
      <c r="L117" s="798"/>
      <c r="M117" s="429"/>
      <c r="N117" s="109"/>
      <c r="O117" s="109"/>
      <c r="P117" s="109"/>
      <c r="Q117" s="607"/>
      <c r="R117" s="93"/>
      <c r="S117" s="109"/>
      <c r="T117" s="109"/>
      <c r="U117" s="109"/>
      <c r="V117" s="109">
        <v>0</v>
      </c>
      <c r="W117" s="109">
        <v>2752596.4699999997</v>
      </c>
      <c r="X117" s="109">
        <v>0</v>
      </c>
      <c r="Y117" s="109">
        <v>0</v>
      </c>
      <c r="Z117" s="109">
        <v>0</v>
      </c>
      <c r="AA117" s="109">
        <v>0</v>
      </c>
      <c r="AB117" s="109">
        <v>0</v>
      </c>
      <c r="AC117" s="109">
        <v>0</v>
      </c>
      <c r="AD117" s="109">
        <v>0</v>
      </c>
      <c r="AE117" s="109">
        <v>0</v>
      </c>
      <c r="AF117" s="109">
        <v>0</v>
      </c>
      <c r="AG117" s="109">
        <v>0</v>
      </c>
      <c r="AH117" s="109">
        <v>0</v>
      </c>
      <c r="AI117" s="109">
        <v>0</v>
      </c>
      <c r="AJ117" s="109">
        <v>0</v>
      </c>
      <c r="AK117" s="109">
        <v>0</v>
      </c>
      <c r="AL117" s="109">
        <v>0</v>
      </c>
      <c r="AM117" s="109">
        <v>0</v>
      </c>
      <c r="AN117" s="109">
        <v>0</v>
      </c>
      <c r="AO117" s="109">
        <v>0</v>
      </c>
      <c r="AP117" s="160">
        <f t="shared" si="54"/>
        <v>2752596.4699999997</v>
      </c>
      <c r="AQ117" s="160">
        <f t="shared" si="55"/>
        <v>0</v>
      </c>
      <c r="AR117" s="160">
        <f t="shared" si="56"/>
        <v>2752596.4699999997</v>
      </c>
      <c r="AS117" s="607"/>
      <c r="AT117" s="219"/>
      <c r="AU117" s="13">
        <f t="shared" si="85"/>
        <v>0</v>
      </c>
      <c r="AV117" s="13">
        <f t="shared" si="86"/>
        <v>0</v>
      </c>
      <c r="AW117" s="13">
        <f t="shared" si="87"/>
        <v>0</v>
      </c>
      <c r="AX117" s="13">
        <f t="shared" si="88"/>
        <v>0</v>
      </c>
      <c r="AY117" s="13">
        <f t="shared" si="89"/>
        <v>0</v>
      </c>
      <c r="AZ117" s="13">
        <f t="shared" si="90"/>
        <v>0</v>
      </c>
      <c r="BA117" s="13">
        <f t="shared" si="91"/>
        <v>0</v>
      </c>
      <c r="BB117" s="13">
        <f t="shared" si="92"/>
        <v>0</v>
      </c>
      <c r="BC117" s="13">
        <f t="shared" si="93"/>
        <v>0</v>
      </c>
      <c r="BD117" s="13">
        <f t="shared" si="94"/>
        <v>0</v>
      </c>
      <c r="BE117" s="13">
        <f t="shared" si="95"/>
        <v>0</v>
      </c>
      <c r="BF117" s="13">
        <f t="shared" si="96"/>
        <v>0</v>
      </c>
      <c r="BG117" s="13">
        <f t="shared" si="97"/>
        <v>0</v>
      </c>
      <c r="BH117" s="13">
        <f t="shared" si="98"/>
        <v>0</v>
      </c>
      <c r="BI117" s="73">
        <f t="shared" si="38"/>
        <v>0</v>
      </c>
      <c r="BJ117" s="219"/>
      <c r="BK117" s="850">
        <f t="shared" si="71"/>
        <v>0</v>
      </c>
      <c r="BL117" s="109">
        <f t="shared" si="72"/>
        <v>0</v>
      </c>
      <c r="BM117" s="109">
        <f t="shared" si="73"/>
        <v>0</v>
      </c>
      <c r="BN117" s="109">
        <f t="shared" si="74"/>
        <v>0</v>
      </c>
      <c r="BO117" s="109">
        <f t="shared" si="75"/>
        <v>0</v>
      </c>
      <c r="BP117" s="109">
        <f t="shared" si="76"/>
        <v>0</v>
      </c>
      <c r="BQ117" s="109">
        <f t="shared" si="77"/>
        <v>0</v>
      </c>
      <c r="BR117" s="109">
        <f t="shared" si="78"/>
        <v>0</v>
      </c>
      <c r="BS117" s="109">
        <f t="shared" si="79"/>
        <v>0</v>
      </c>
      <c r="BT117" s="109">
        <f t="shared" si="80"/>
        <v>0</v>
      </c>
      <c r="BU117" s="109">
        <f t="shared" si="81"/>
        <v>0</v>
      </c>
      <c r="BV117" s="109">
        <f t="shared" si="82"/>
        <v>0</v>
      </c>
      <c r="BW117" s="109">
        <f t="shared" si="83"/>
        <v>0</v>
      </c>
      <c r="BX117" s="109">
        <f t="shared" si="84"/>
        <v>0</v>
      </c>
      <c r="BY117" s="1000">
        <f t="shared" si="53"/>
        <v>0</v>
      </c>
    </row>
    <row r="118" spans="1:77">
      <c r="A118" s="2" t="s">
        <v>3101</v>
      </c>
      <c r="B118" s="2" t="s">
        <v>3102</v>
      </c>
      <c r="C118" s="57" t="s">
        <v>3</v>
      </c>
      <c r="D118" s="57" t="s">
        <v>12</v>
      </c>
      <c r="E118" s="681" t="s">
        <v>349</v>
      </c>
      <c r="F118" s="682">
        <v>41395</v>
      </c>
      <c r="G118" s="682" t="s">
        <v>106</v>
      </c>
      <c r="H118" s="241" t="s">
        <v>113</v>
      </c>
      <c r="I118" s="38"/>
      <c r="J118" s="983"/>
      <c r="K118" s="903"/>
      <c r="L118" s="798"/>
      <c r="M118" s="429"/>
      <c r="N118" s="109"/>
      <c r="O118" s="109"/>
      <c r="P118" s="109"/>
      <c r="Q118" s="607"/>
      <c r="R118" s="93"/>
      <c r="S118" s="109"/>
      <c r="T118" s="109"/>
      <c r="U118" s="109"/>
      <c r="V118" s="109">
        <v>0</v>
      </c>
      <c r="W118" s="109">
        <v>0</v>
      </c>
      <c r="X118" s="109">
        <v>0</v>
      </c>
      <c r="Y118" s="109">
        <v>0</v>
      </c>
      <c r="Z118" s="109">
        <v>0</v>
      </c>
      <c r="AA118" s="109">
        <v>0</v>
      </c>
      <c r="AB118" s="109">
        <v>0</v>
      </c>
      <c r="AC118" s="109">
        <v>0</v>
      </c>
      <c r="AD118" s="109">
        <v>0</v>
      </c>
      <c r="AE118" s="109">
        <v>0</v>
      </c>
      <c r="AF118" s="109">
        <v>0</v>
      </c>
      <c r="AG118" s="109">
        <v>0</v>
      </c>
      <c r="AH118" s="109">
        <v>0</v>
      </c>
      <c r="AI118" s="109">
        <v>0</v>
      </c>
      <c r="AJ118" s="109">
        <v>0</v>
      </c>
      <c r="AK118" s="109">
        <v>0</v>
      </c>
      <c r="AL118" s="109">
        <v>0</v>
      </c>
      <c r="AM118" s="109">
        <v>0</v>
      </c>
      <c r="AN118" s="109">
        <v>0</v>
      </c>
      <c r="AO118" s="109">
        <v>197111.42</v>
      </c>
      <c r="AP118" s="160">
        <f t="shared" si="54"/>
        <v>0</v>
      </c>
      <c r="AQ118" s="160">
        <f t="shared" si="55"/>
        <v>197111.42</v>
      </c>
      <c r="AR118" s="160">
        <f t="shared" si="56"/>
        <v>197111.42</v>
      </c>
      <c r="AS118" s="607"/>
      <c r="AT118" s="219"/>
      <c r="AU118" s="13">
        <f t="shared" si="85"/>
        <v>0</v>
      </c>
      <c r="AV118" s="13">
        <f t="shared" si="86"/>
        <v>0</v>
      </c>
      <c r="AW118" s="13">
        <f t="shared" si="87"/>
        <v>0</v>
      </c>
      <c r="AX118" s="13">
        <f t="shared" si="88"/>
        <v>0</v>
      </c>
      <c r="AY118" s="13">
        <f t="shared" si="89"/>
        <v>0</v>
      </c>
      <c r="AZ118" s="13">
        <f t="shared" si="90"/>
        <v>0</v>
      </c>
      <c r="BA118" s="13">
        <f t="shared" si="91"/>
        <v>0</v>
      </c>
      <c r="BB118" s="13">
        <f t="shared" si="92"/>
        <v>0</v>
      </c>
      <c r="BC118" s="13">
        <f t="shared" si="93"/>
        <v>0</v>
      </c>
      <c r="BD118" s="13">
        <f t="shared" si="94"/>
        <v>0</v>
      </c>
      <c r="BE118" s="13">
        <f t="shared" si="95"/>
        <v>0</v>
      </c>
      <c r="BF118" s="13">
        <f t="shared" si="96"/>
        <v>0</v>
      </c>
      <c r="BG118" s="13">
        <f t="shared" si="97"/>
        <v>0</v>
      </c>
      <c r="BH118" s="13">
        <f t="shared" si="98"/>
        <v>197111.42</v>
      </c>
      <c r="BI118" s="73">
        <f t="shared" si="38"/>
        <v>197111.42</v>
      </c>
      <c r="BJ118" s="219"/>
      <c r="BK118" s="850">
        <f t="shared" si="71"/>
        <v>0</v>
      </c>
      <c r="BL118" s="109">
        <f t="shared" si="72"/>
        <v>0</v>
      </c>
      <c r="BM118" s="109">
        <f t="shared" si="73"/>
        <v>0</v>
      </c>
      <c r="BN118" s="109">
        <f t="shared" si="74"/>
        <v>0</v>
      </c>
      <c r="BO118" s="109">
        <f t="shared" si="75"/>
        <v>0</v>
      </c>
      <c r="BP118" s="109">
        <f t="shared" si="76"/>
        <v>0</v>
      </c>
      <c r="BQ118" s="109">
        <f t="shared" si="77"/>
        <v>0</v>
      </c>
      <c r="BR118" s="109">
        <f t="shared" si="78"/>
        <v>0</v>
      </c>
      <c r="BS118" s="109">
        <f t="shared" si="79"/>
        <v>0</v>
      </c>
      <c r="BT118" s="109">
        <f t="shared" si="80"/>
        <v>0</v>
      </c>
      <c r="BU118" s="109">
        <f t="shared" si="81"/>
        <v>0</v>
      </c>
      <c r="BV118" s="109">
        <f t="shared" si="82"/>
        <v>0</v>
      </c>
      <c r="BW118" s="109">
        <f t="shared" si="83"/>
        <v>0</v>
      </c>
      <c r="BX118" s="109">
        <f t="shared" si="84"/>
        <v>197111.42</v>
      </c>
      <c r="BY118" s="1000">
        <f t="shared" si="53"/>
        <v>197111.42</v>
      </c>
    </row>
    <row r="119" spans="1:77" s="915" customFormat="1">
      <c r="A119" s="2" t="s">
        <v>3295</v>
      </c>
      <c r="B119" s="2" t="s">
        <v>3296</v>
      </c>
      <c r="C119" s="57" t="s">
        <v>3</v>
      </c>
      <c r="D119" s="57" t="s">
        <v>12</v>
      </c>
      <c r="E119" s="681" t="s">
        <v>349</v>
      </c>
      <c r="F119" s="682">
        <v>40817</v>
      </c>
      <c r="G119" s="682" t="s">
        <v>106</v>
      </c>
      <c r="H119" s="241" t="s">
        <v>113</v>
      </c>
      <c r="I119" s="38"/>
      <c r="J119" s="983"/>
      <c r="K119" s="903"/>
      <c r="L119" s="798"/>
      <c r="M119" s="429"/>
      <c r="N119" s="109"/>
      <c r="O119" s="109"/>
      <c r="P119" s="109"/>
      <c r="Q119" s="607"/>
      <c r="R119" s="93"/>
      <c r="S119" s="109"/>
      <c r="T119" s="109"/>
      <c r="U119" s="109"/>
      <c r="V119" s="109">
        <v>119477.19</v>
      </c>
      <c r="W119" s="109">
        <v>0</v>
      </c>
      <c r="X119" s="109">
        <v>0</v>
      </c>
      <c r="Y119" s="109">
        <v>0</v>
      </c>
      <c r="Z119" s="109">
        <v>0</v>
      </c>
      <c r="AA119" s="109">
        <v>0</v>
      </c>
      <c r="AB119" s="109">
        <v>0</v>
      </c>
      <c r="AC119" s="109">
        <v>0</v>
      </c>
      <c r="AD119" s="109">
        <v>0</v>
      </c>
      <c r="AE119" s="109">
        <v>0</v>
      </c>
      <c r="AF119" s="109">
        <v>0</v>
      </c>
      <c r="AG119" s="109">
        <v>0</v>
      </c>
      <c r="AH119" s="109">
        <v>0</v>
      </c>
      <c r="AI119" s="109">
        <v>0</v>
      </c>
      <c r="AJ119" s="109">
        <v>0</v>
      </c>
      <c r="AK119" s="109">
        <v>0</v>
      </c>
      <c r="AL119" s="109">
        <v>0</v>
      </c>
      <c r="AM119" s="109">
        <v>0</v>
      </c>
      <c r="AN119" s="109">
        <v>0</v>
      </c>
      <c r="AO119" s="109">
        <v>0</v>
      </c>
      <c r="AP119" s="160">
        <f t="shared" si="54"/>
        <v>119477.19</v>
      </c>
      <c r="AQ119" s="160">
        <f t="shared" si="55"/>
        <v>0</v>
      </c>
      <c r="AR119" s="160">
        <f t="shared" si="56"/>
        <v>119477.19</v>
      </c>
      <c r="AS119" s="607"/>
      <c r="AT119" s="219"/>
      <c r="AU119" s="13">
        <f t="shared" si="85"/>
        <v>0</v>
      </c>
      <c r="AV119" s="13">
        <f t="shared" si="86"/>
        <v>0</v>
      </c>
      <c r="AW119" s="13">
        <f t="shared" si="87"/>
        <v>0</v>
      </c>
      <c r="AX119" s="13">
        <f t="shared" si="88"/>
        <v>0</v>
      </c>
      <c r="AY119" s="13">
        <f t="shared" si="89"/>
        <v>0</v>
      </c>
      <c r="AZ119" s="13">
        <f t="shared" si="90"/>
        <v>0</v>
      </c>
      <c r="BA119" s="13">
        <f t="shared" si="91"/>
        <v>0</v>
      </c>
      <c r="BB119" s="13">
        <f t="shared" si="92"/>
        <v>0</v>
      </c>
      <c r="BC119" s="13">
        <f t="shared" si="93"/>
        <v>0</v>
      </c>
      <c r="BD119" s="13">
        <f t="shared" si="94"/>
        <v>0</v>
      </c>
      <c r="BE119" s="13">
        <f t="shared" si="95"/>
        <v>0</v>
      </c>
      <c r="BF119" s="13">
        <f t="shared" si="96"/>
        <v>0</v>
      </c>
      <c r="BG119" s="13">
        <f t="shared" si="97"/>
        <v>0</v>
      </c>
      <c r="BH119" s="13">
        <f t="shared" si="98"/>
        <v>0</v>
      </c>
      <c r="BI119" s="73">
        <f t="shared" si="38"/>
        <v>0</v>
      </c>
      <c r="BJ119" s="219"/>
      <c r="BK119" s="850">
        <f t="shared" si="71"/>
        <v>0</v>
      </c>
      <c r="BL119" s="109">
        <f t="shared" si="72"/>
        <v>0</v>
      </c>
      <c r="BM119" s="109">
        <f t="shared" si="73"/>
        <v>0</v>
      </c>
      <c r="BN119" s="109">
        <f t="shared" si="74"/>
        <v>0</v>
      </c>
      <c r="BO119" s="109">
        <f t="shared" si="75"/>
        <v>0</v>
      </c>
      <c r="BP119" s="109">
        <f t="shared" si="76"/>
        <v>0</v>
      </c>
      <c r="BQ119" s="109">
        <f t="shared" si="77"/>
        <v>0</v>
      </c>
      <c r="BR119" s="109">
        <f t="shared" si="78"/>
        <v>0</v>
      </c>
      <c r="BS119" s="109">
        <f t="shared" si="79"/>
        <v>0</v>
      </c>
      <c r="BT119" s="109">
        <f t="shared" si="80"/>
        <v>0</v>
      </c>
      <c r="BU119" s="109">
        <f t="shared" si="81"/>
        <v>0</v>
      </c>
      <c r="BV119" s="109">
        <f t="shared" si="82"/>
        <v>0</v>
      </c>
      <c r="BW119" s="109">
        <f t="shared" si="83"/>
        <v>0</v>
      </c>
      <c r="BX119" s="109">
        <f t="shared" si="84"/>
        <v>0</v>
      </c>
      <c r="BY119" s="1000">
        <f t="shared" si="53"/>
        <v>0</v>
      </c>
    </row>
    <row r="120" spans="1:77">
      <c r="A120" s="2" t="s">
        <v>2743</v>
      </c>
      <c r="B120" s="2" t="s">
        <v>2744</v>
      </c>
      <c r="C120" s="57" t="s">
        <v>3</v>
      </c>
      <c r="D120" s="57" t="s">
        <v>12</v>
      </c>
      <c r="E120" s="681" t="s">
        <v>349</v>
      </c>
      <c r="F120" s="682">
        <v>41273</v>
      </c>
      <c r="G120" s="682" t="s">
        <v>106</v>
      </c>
      <c r="H120" s="241" t="s">
        <v>113</v>
      </c>
      <c r="I120" s="38"/>
      <c r="J120" s="983"/>
      <c r="K120" s="903"/>
      <c r="L120" s="798"/>
      <c r="M120" s="429"/>
      <c r="N120" s="109"/>
      <c r="O120" s="109"/>
      <c r="P120" s="109"/>
      <c r="Q120" s="607"/>
      <c r="R120" s="93"/>
      <c r="S120" s="109"/>
      <c r="T120" s="109"/>
      <c r="U120" s="109"/>
      <c r="V120" s="109">
        <v>0</v>
      </c>
      <c r="W120" s="109">
        <v>0</v>
      </c>
      <c r="X120" s="109">
        <v>0</v>
      </c>
      <c r="Y120" s="109">
        <v>0</v>
      </c>
      <c r="Z120" s="109">
        <v>0</v>
      </c>
      <c r="AA120" s="109">
        <v>0</v>
      </c>
      <c r="AB120" s="109">
        <v>0</v>
      </c>
      <c r="AC120" s="109">
        <v>0</v>
      </c>
      <c r="AD120" s="109">
        <v>0</v>
      </c>
      <c r="AE120" s="109">
        <v>0</v>
      </c>
      <c r="AF120" s="109">
        <v>0</v>
      </c>
      <c r="AG120" s="109">
        <v>0</v>
      </c>
      <c r="AH120" s="109">
        <v>0</v>
      </c>
      <c r="AI120" s="109">
        <v>0</v>
      </c>
      <c r="AJ120" s="109">
        <v>619834.49</v>
      </c>
      <c r="AK120" s="109">
        <v>0</v>
      </c>
      <c r="AL120" s="109">
        <v>0</v>
      </c>
      <c r="AM120" s="109">
        <v>0</v>
      </c>
      <c r="AN120" s="109">
        <v>0</v>
      </c>
      <c r="AO120" s="109">
        <v>0</v>
      </c>
      <c r="AP120" s="160">
        <f t="shared" si="54"/>
        <v>0</v>
      </c>
      <c r="AQ120" s="160">
        <f t="shared" si="55"/>
        <v>619834.49</v>
      </c>
      <c r="AR120" s="160">
        <f t="shared" si="56"/>
        <v>619834.49</v>
      </c>
      <c r="AS120" s="607"/>
      <c r="AT120" s="219"/>
      <c r="AU120" s="13">
        <f t="shared" si="85"/>
        <v>0</v>
      </c>
      <c r="AV120" s="13">
        <f t="shared" si="86"/>
        <v>0</v>
      </c>
      <c r="AW120" s="13">
        <f t="shared" si="87"/>
        <v>0</v>
      </c>
      <c r="AX120" s="13">
        <f t="shared" si="88"/>
        <v>0</v>
      </c>
      <c r="AY120" s="13">
        <f t="shared" si="89"/>
        <v>0</v>
      </c>
      <c r="AZ120" s="13">
        <f t="shared" si="90"/>
        <v>0</v>
      </c>
      <c r="BA120" s="13">
        <f t="shared" si="91"/>
        <v>0</v>
      </c>
      <c r="BB120" s="13">
        <f t="shared" si="92"/>
        <v>0</v>
      </c>
      <c r="BC120" s="13">
        <f t="shared" si="93"/>
        <v>619834.49</v>
      </c>
      <c r="BD120" s="13">
        <f t="shared" si="94"/>
        <v>0</v>
      </c>
      <c r="BE120" s="13">
        <f t="shared" si="95"/>
        <v>0</v>
      </c>
      <c r="BF120" s="13">
        <f t="shared" si="96"/>
        <v>0</v>
      </c>
      <c r="BG120" s="13">
        <f t="shared" si="97"/>
        <v>0</v>
      </c>
      <c r="BH120" s="13">
        <f t="shared" si="98"/>
        <v>0</v>
      </c>
      <c r="BI120" s="73">
        <f t="shared" si="38"/>
        <v>619834.49</v>
      </c>
      <c r="BJ120" s="219"/>
      <c r="BK120" s="850">
        <f t="shared" si="71"/>
        <v>0</v>
      </c>
      <c r="BL120" s="109">
        <f t="shared" si="72"/>
        <v>0</v>
      </c>
      <c r="BM120" s="109">
        <f t="shared" si="73"/>
        <v>0</v>
      </c>
      <c r="BN120" s="109">
        <f t="shared" si="74"/>
        <v>0</v>
      </c>
      <c r="BO120" s="109">
        <f t="shared" si="75"/>
        <v>0</v>
      </c>
      <c r="BP120" s="109">
        <f t="shared" si="76"/>
        <v>0</v>
      </c>
      <c r="BQ120" s="109">
        <f t="shared" si="77"/>
        <v>0</v>
      </c>
      <c r="BR120" s="109">
        <f t="shared" si="78"/>
        <v>0</v>
      </c>
      <c r="BS120" s="109">
        <f t="shared" si="79"/>
        <v>619834.49</v>
      </c>
      <c r="BT120" s="109">
        <f t="shared" si="80"/>
        <v>0</v>
      </c>
      <c r="BU120" s="109">
        <f t="shared" si="81"/>
        <v>0</v>
      </c>
      <c r="BV120" s="109">
        <f t="shared" si="82"/>
        <v>0</v>
      </c>
      <c r="BW120" s="109">
        <f t="shared" si="83"/>
        <v>0</v>
      </c>
      <c r="BX120" s="109">
        <f t="shared" si="84"/>
        <v>0</v>
      </c>
      <c r="BY120" s="1000">
        <f t="shared" si="53"/>
        <v>619834.49</v>
      </c>
    </row>
    <row r="121" spans="1:77">
      <c r="A121" s="679" t="s">
        <v>2958</v>
      </c>
      <c r="B121" s="679" t="s">
        <v>2959</v>
      </c>
      <c r="C121" s="57" t="s">
        <v>3</v>
      </c>
      <c r="D121" s="684" t="s">
        <v>12</v>
      </c>
      <c r="E121" s="681" t="s">
        <v>349</v>
      </c>
      <c r="F121" s="682">
        <v>40907</v>
      </c>
      <c r="G121" s="682" t="s">
        <v>106</v>
      </c>
      <c r="H121" s="241" t="s">
        <v>113</v>
      </c>
      <c r="I121" s="38"/>
      <c r="J121" s="983"/>
      <c r="K121" s="903"/>
      <c r="L121" s="798"/>
      <c r="M121" s="429"/>
      <c r="N121" s="109"/>
      <c r="O121" s="109"/>
      <c r="P121" s="109"/>
      <c r="Q121" s="607"/>
      <c r="R121" s="93"/>
      <c r="S121" s="109"/>
      <c r="T121" s="109"/>
      <c r="U121" s="109"/>
      <c r="V121" s="109">
        <v>0</v>
      </c>
      <c r="W121" s="109">
        <v>0</v>
      </c>
      <c r="X121" s="109">
        <v>281213.75</v>
      </c>
      <c r="Y121" s="109">
        <v>0</v>
      </c>
      <c r="Z121" s="109">
        <v>0</v>
      </c>
      <c r="AA121" s="109">
        <v>0</v>
      </c>
      <c r="AB121" s="109">
        <v>0</v>
      </c>
      <c r="AC121" s="109">
        <v>0</v>
      </c>
      <c r="AD121" s="109">
        <v>0</v>
      </c>
      <c r="AE121" s="109">
        <v>0</v>
      </c>
      <c r="AF121" s="109">
        <v>0</v>
      </c>
      <c r="AG121" s="109">
        <v>0</v>
      </c>
      <c r="AH121" s="109">
        <v>0</v>
      </c>
      <c r="AI121" s="109">
        <v>0</v>
      </c>
      <c r="AJ121" s="109">
        <v>0</v>
      </c>
      <c r="AK121" s="109">
        <v>0</v>
      </c>
      <c r="AL121" s="109">
        <v>0</v>
      </c>
      <c r="AM121" s="109">
        <v>0</v>
      </c>
      <c r="AN121" s="109">
        <v>0</v>
      </c>
      <c r="AO121" s="109">
        <v>0</v>
      </c>
      <c r="AP121" s="160">
        <f t="shared" si="54"/>
        <v>281213.75</v>
      </c>
      <c r="AQ121" s="160">
        <f t="shared" si="55"/>
        <v>0</v>
      </c>
      <c r="AR121" s="160">
        <f t="shared" si="56"/>
        <v>281213.75</v>
      </c>
      <c r="AS121" s="607"/>
      <c r="AT121" s="219"/>
      <c r="AU121" s="13">
        <f t="shared" si="85"/>
        <v>0</v>
      </c>
      <c r="AV121" s="13">
        <f t="shared" si="86"/>
        <v>0</v>
      </c>
      <c r="AW121" s="13">
        <f t="shared" si="87"/>
        <v>0</v>
      </c>
      <c r="AX121" s="13">
        <f t="shared" si="88"/>
        <v>0</v>
      </c>
      <c r="AY121" s="13">
        <f t="shared" si="89"/>
        <v>0</v>
      </c>
      <c r="AZ121" s="13">
        <f t="shared" si="90"/>
        <v>0</v>
      </c>
      <c r="BA121" s="13">
        <f t="shared" si="91"/>
        <v>0</v>
      </c>
      <c r="BB121" s="13">
        <f t="shared" si="92"/>
        <v>0</v>
      </c>
      <c r="BC121" s="13">
        <f t="shared" si="93"/>
        <v>0</v>
      </c>
      <c r="BD121" s="13">
        <f t="shared" si="94"/>
        <v>0</v>
      </c>
      <c r="BE121" s="13">
        <f t="shared" si="95"/>
        <v>0</v>
      </c>
      <c r="BF121" s="13">
        <f t="shared" si="96"/>
        <v>0</v>
      </c>
      <c r="BG121" s="13">
        <f t="shared" si="97"/>
        <v>0</v>
      </c>
      <c r="BH121" s="13">
        <f t="shared" si="98"/>
        <v>0</v>
      </c>
      <c r="BI121" s="73">
        <f t="shared" si="38"/>
        <v>0</v>
      </c>
      <c r="BJ121" s="219"/>
      <c r="BK121" s="850">
        <f t="shared" si="71"/>
        <v>0</v>
      </c>
      <c r="BL121" s="109">
        <f t="shared" si="72"/>
        <v>0</v>
      </c>
      <c r="BM121" s="109">
        <f t="shared" si="73"/>
        <v>0</v>
      </c>
      <c r="BN121" s="109">
        <f t="shared" si="74"/>
        <v>0</v>
      </c>
      <c r="BO121" s="109">
        <f t="shared" si="75"/>
        <v>0</v>
      </c>
      <c r="BP121" s="109">
        <f t="shared" si="76"/>
        <v>0</v>
      </c>
      <c r="BQ121" s="109">
        <f t="shared" si="77"/>
        <v>0</v>
      </c>
      <c r="BR121" s="109">
        <f t="shared" si="78"/>
        <v>0</v>
      </c>
      <c r="BS121" s="109">
        <f t="shared" si="79"/>
        <v>0</v>
      </c>
      <c r="BT121" s="109">
        <f t="shared" si="80"/>
        <v>0</v>
      </c>
      <c r="BU121" s="109">
        <f t="shared" si="81"/>
        <v>0</v>
      </c>
      <c r="BV121" s="109">
        <f t="shared" si="82"/>
        <v>0</v>
      </c>
      <c r="BW121" s="109">
        <f t="shared" si="83"/>
        <v>0</v>
      </c>
      <c r="BX121" s="109">
        <f t="shared" si="84"/>
        <v>0</v>
      </c>
      <c r="BY121" s="1000">
        <f t="shared" si="53"/>
        <v>0</v>
      </c>
    </row>
    <row r="122" spans="1:77">
      <c r="A122" s="2" t="s">
        <v>2560</v>
      </c>
      <c r="B122" s="2" t="s">
        <v>2561</v>
      </c>
      <c r="C122" s="57" t="s">
        <v>3</v>
      </c>
      <c r="D122" s="57" t="s">
        <v>12</v>
      </c>
      <c r="E122" s="681" t="s">
        <v>349</v>
      </c>
      <c r="F122" s="682">
        <v>40908</v>
      </c>
      <c r="G122" s="682" t="s">
        <v>106</v>
      </c>
      <c r="H122" s="241" t="s">
        <v>113</v>
      </c>
      <c r="I122" s="38"/>
      <c r="J122" s="983"/>
      <c r="K122" s="903"/>
      <c r="L122" s="798"/>
      <c r="M122" s="429"/>
      <c r="N122" s="109"/>
      <c r="O122" s="109"/>
      <c r="P122" s="109"/>
      <c r="Q122" s="607"/>
      <c r="R122" s="93"/>
      <c r="S122" s="109"/>
      <c r="T122" s="109"/>
      <c r="U122" s="109"/>
      <c r="V122" s="109">
        <v>0</v>
      </c>
      <c r="W122" s="109">
        <v>0</v>
      </c>
      <c r="X122" s="109">
        <v>2351429.9900000002</v>
      </c>
      <c r="Y122" s="109">
        <v>0</v>
      </c>
      <c r="Z122" s="109">
        <v>0</v>
      </c>
      <c r="AA122" s="109">
        <v>0</v>
      </c>
      <c r="AB122" s="109">
        <v>0</v>
      </c>
      <c r="AC122" s="109">
        <v>0</v>
      </c>
      <c r="AD122" s="109">
        <v>0</v>
      </c>
      <c r="AE122" s="109">
        <v>0</v>
      </c>
      <c r="AF122" s="109">
        <v>0</v>
      </c>
      <c r="AG122" s="109">
        <v>0</v>
      </c>
      <c r="AH122" s="109">
        <v>0</v>
      </c>
      <c r="AI122" s="109">
        <v>0</v>
      </c>
      <c r="AJ122" s="109">
        <v>0</v>
      </c>
      <c r="AK122" s="109">
        <v>0</v>
      </c>
      <c r="AL122" s="109">
        <v>0</v>
      </c>
      <c r="AM122" s="109">
        <v>0</v>
      </c>
      <c r="AN122" s="109">
        <v>0</v>
      </c>
      <c r="AO122" s="109">
        <v>0</v>
      </c>
      <c r="AP122" s="160">
        <f t="shared" si="54"/>
        <v>2351429.9900000002</v>
      </c>
      <c r="AQ122" s="160">
        <f t="shared" si="55"/>
        <v>0</v>
      </c>
      <c r="AR122" s="160">
        <f t="shared" si="56"/>
        <v>2351429.9900000002</v>
      </c>
      <c r="AS122" s="607"/>
      <c r="AT122" s="219"/>
      <c r="AU122" s="13">
        <f t="shared" si="85"/>
        <v>0</v>
      </c>
      <c r="AV122" s="13">
        <f t="shared" si="86"/>
        <v>0</v>
      </c>
      <c r="AW122" s="13">
        <f t="shared" si="87"/>
        <v>0</v>
      </c>
      <c r="AX122" s="13">
        <f t="shared" si="88"/>
        <v>0</v>
      </c>
      <c r="AY122" s="13">
        <f t="shared" si="89"/>
        <v>0</v>
      </c>
      <c r="AZ122" s="13">
        <f t="shared" si="90"/>
        <v>0</v>
      </c>
      <c r="BA122" s="13">
        <f t="shared" si="91"/>
        <v>0</v>
      </c>
      <c r="BB122" s="13">
        <f t="shared" si="92"/>
        <v>0</v>
      </c>
      <c r="BC122" s="13">
        <f t="shared" si="93"/>
        <v>0</v>
      </c>
      <c r="BD122" s="13">
        <f t="shared" si="94"/>
        <v>0</v>
      </c>
      <c r="BE122" s="13">
        <f t="shared" si="95"/>
        <v>0</v>
      </c>
      <c r="BF122" s="13">
        <f t="shared" si="96"/>
        <v>0</v>
      </c>
      <c r="BG122" s="13">
        <f t="shared" si="97"/>
        <v>0</v>
      </c>
      <c r="BH122" s="13">
        <f t="shared" si="98"/>
        <v>0</v>
      </c>
      <c r="BI122" s="73">
        <f t="shared" si="38"/>
        <v>0</v>
      </c>
      <c r="BJ122" s="219"/>
      <c r="BK122" s="850">
        <f t="shared" si="71"/>
        <v>0</v>
      </c>
      <c r="BL122" s="109">
        <f t="shared" si="72"/>
        <v>0</v>
      </c>
      <c r="BM122" s="109">
        <f t="shared" si="73"/>
        <v>0</v>
      </c>
      <c r="BN122" s="109">
        <f t="shared" si="74"/>
        <v>0</v>
      </c>
      <c r="BO122" s="109">
        <f t="shared" si="75"/>
        <v>0</v>
      </c>
      <c r="BP122" s="109">
        <f t="shared" si="76"/>
        <v>0</v>
      </c>
      <c r="BQ122" s="109">
        <f t="shared" si="77"/>
        <v>0</v>
      </c>
      <c r="BR122" s="109">
        <f t="shared" si="78"/>
        <v>0</v>
      </c>
      <c r="BS122" s="109">
        <f t="shared" si="79"/>
        <v>0</v>
      </c>
      <c r="BT122" s="109">
        <f t="shared" si="80"/>
        <v>0</v>
      </c>
      <c r="BU122" s="109">
        <f t="shared" si="81"/>
        <v>0</v>
      </c>
      <c r="BV122" s="109">
        <f t="shared" si="82"/>
        <v>0</v>
      </c>
      <c r="BW122" s="109">
        <f t="shared" si="83"/>
        <v>0</v>
      </c>
      <c r="BX122" s="109">
        <f t="shared" si="84"/>
        <v>0</v>
      </c>
      <c r="BY122" s="1000">
        <f t="shared" si="53"/>
        <v>0</v>
      </c>
    </row>
    <row r="123" spans="1:77">
      <c r="A123" s="2" t="s">
        <v>3226</v>
      </c>
      <c r="B123" s="2" t="s">
        <v>3227</v>
      </c>
      <c r="C123" s="57" t="s">
        <v>3</v>
      </c>
      <c r="D123" s="57" t="s">
        <v>12</v>
      </c>
      <c r="E123" s="681" t="s">
        <v>349</v>
      </c>
      <c r="F123" s="682">
        <v>40907</v>
      </c>
      <c r="G123" s="682" t="s">
        <v>106</v>
      </c>
      <c r="H123" s="241" t="s">
        <v>113</v>
      </c>
      <c r="I123" s="38"/>
      <c r="J123" s="983"/>
      <c r="K123" s="903"/>
      <c r="L123" s="798"/>
      <c r="M123" s="429"/>
      <c r="N123" s="109"/>
      <c r="O123" s="109"/>
      <c r="P123" s="109"/>
      <c r="Q123" s="607"/>
      <c r="R123" s="93"/>
      <c r="S123" s="109"/>
      <c r="T123" s="109"/>
      <c r="U123" s="109"/>
      <c r="V123" s="109">
        <v>0</v>
      </c>
      <c r="W123" s="109">
        <v>0</v>
      </c>
      <c r="X123" s="109">
        <v>153704.32000000001</v>
      </c>
      <c r="Y123" s="109">
        <v>0</v>
      </c>
      <c r="Z123" s="109">
        <v>0</v>
      </c>
      <c r="AA123" s="109">
        <v>0</v>
      </c>
      <c r="AB123" s="109">
        <v>0</v>
      </c>
      <c r="AC123" s="109">
        <v>0</v>
      </c>
      <c r="AD123" s="109">
        <v>0</v>
      </c>
      <c r="AE123" s="109">
        <v>0</v>
      </c>
      <c r="AF123" s="109">
        <v>0</v>
      </c>
      <c r="AG123" s="109">
        <v>0</v>
      </c>
      <c r="AH123" s="109">
        <v>0</v>
      </c>
      <c r="AI123" s="109">
        <v>0</v>
      </c>
      <c r="AJ123" s="109">
        <v>0</v>
      </c>
      <c r="AK123" s="109">
        <v>0</v>
      </c>
      <c r="AL123" s="109">
        <v>0</v>
      </c>
      <c r="AM123" s="109">
        <v>0</v>
      </c>
      <c r="AN123" s="109">
        <v>0</v>
      </c>
      <c r="AO123" s="109">
        <v>0</v>
      </c>
      <c r="AP123" s="160">
        <f t="shared" si="54"/>
        <v>153704.32000000001</v>
      </c>
      <c r="AQ123" s="160">
        <f t="shared" si="55"/>
        <v>0</v>
      </c>
      <c r="AR123" s="160">
        <f t="shared" si="56"/>
        <v>153704.32000000001</v>
      </c>
      <c r="AS123" s="607"/>
      <c r="AT123" s="219"/>
      <c r="AU123" s="13">
        <f t="shared" si="85"/>
        <v>0</v>
      </c>
      <c r="AV123" s="13">
        <f t="shared" si="86"/>
        <v>0</v>
      </c>
      <c r="AW123" s="13">
        <f t="shared" si="87"/>
        <v>0</v>
      </c>
      <c r="AX123" s="13">
        <f t="shared" si="88"/>
        <v>0</v>
      </c>
      <c r="AY123" s="13">
        <f t="shared" si="89"/>
        <v>0</v>
      </c>
      <c r="AZ123" s="13">
        <f t="shared" si="90"/>
        <v>0</v>
      </c>
      <c r="BA123" s="13">
        <f t="shared" si="91"/>
        <v>0</v>
      </c>
      <c r="BB123" s="13">
        <f t="shared" si="92"/>
        <v>0</v>
      </c>
      <c r="BC123" s="13">
        <f t="shared" si="93"/>
        <v>0</v>
      </c>
      <c r="BD123" s="13">
        <f t="shared" si="94"/>
        <v>0</v>
      </c>
      <c r="BE123" s="13">
        <f t="shared" si="95"/>
        <v>0</v>
      </c>
      <c r="BF123" s="13">
        <f t="shared" si="96"/>
        <v>0</v>
      </c>
      <c r="BG123" s="13">
        <f t="shared" si="97"/>
        <v>0</v>
      </c>
      <c r="BH123" s="13">
        <f t="shared" si="98"/>
        <v>0</v>
      </c>
      <c r="BI123" s="73">
        <f t="shared" si="38"/>
        <v>0</v>
      </c>
      <c r="BJ123" s="219"/>
      <c r="BK123" s="850">
        <f t="shared" si="71"/>
        <v>0</v>
      </c>
      <c r="BL123" s="109">
        <f t="shared" si="72"/>
        <v>0</v>
      </c>
      <c r="BM123" s="109">
        <f t="shared" si="73"/>
        <v>0</v>
      </c>
      <c r="BN123" s="109">
        <f t="shared" si="74"/>
        <v>0</v>
      </c>
      <c r="BO123" s="109">
        <f t="shared" si="75"/>
        <v>0</v>
      </c>
      <c r="BP123" s="109">
        <f t="shared" si="76"/>
        <v>0</v>
      </c>
      <c r="BQ123" s="109">
        <f t="shared" si="77"/>
        <v>0</v>
      </c>
      <c r="BR123" s="109">
        <f t="shared" si="78"/>
        <v>0</v>
      </c>
      <c r="BS123" s="109">
        <f t="shared" si="79"/>
        <v>0</v>
      </c>
      <c r="BT123" s="109">
        <f t="shared" si="80"/>
        <v>0</v>
      </c>
      <c r="BU123" s="109">
        <f t="shared" si="81"/>
        <v>0</v>
      </c>
      <c r="BV123" s="109">
        <f t="shared" si="82"/>
        <v>0</v>
      </c>
      <c r="BW123" s="109">
        <f t="shared" si="83"/>
        <v>0</v>
      </c>
      <c r="BX123" s="109">
        <f t="shared" si="84"/>
        <v>0</v>
      </c>
      <c r="BY123" s="1000">
        <f t="shared" si="53"/>
        <v>0</v>
      </c>
    </row>
    <row r="124" spans="1:77">
      <c r="A124" s="2" t="s">
        <v>3147</v>
      </c>
      <c r="B124" s="2" t="s">
        <v>3148</v>
      </c>
      <c r="C124" s="57" t="s">
        <v>3</v>
      </c>
      <c r="D124" s="57" t="s">
        <v>12</v>
      </c>
      <c r="E124" s="681" t="s">
        <v>349</v>
      </c>
      <c r="F124" s="682">
        <v>40907</v>
      </c>
      <c r="G124" s="682" t="s">
        <v>106</v>
      </c>
      <c r="H124" s="241" t="s">
        <v>113</v>
      </c>
      <c r="I124" s="38"/>
      <c r="J124" s="983"/>
      <c r="K124" s="903"/>
      <c r="L124" s="798"/>
      <c r="M124" s="429"/>
      <c r="N124" s="109"/>
      <c r="O124" s="109"/>
      <c r="P124" s="109"/>
      <c r="Q124" s="607"/>
      <c r="R124" s="93"/>
      <c r="S124" s="109"/>
      <c r="T124" s="109"/>
      <c r="U124" s="109"/>
      <c r="V124" s="109">
        <v>0</v>
      </c>
      <c r="W124" s="109">
        <v>0</v>
      </c>
      <c r="X124" s="109">
        <v>186167.12</v>
      </c>
      <c r="Y124" s="109">
        <v>0</v>
      </c>
      <c r="Z124" s="109">
        <v>0</v>
      </c>
      <c r="AA124" s="109">
        <v>0</v>
      </c>
      <c r="AB124" s="109">
        <v>0</v>
      </c>
      <c r="AC124" s="109">
        <v>0</v>
      </c>
      <c r="AD124" s="109">
        <v>0</v>
      </c>
      <c r="AE124" s="109">
        <v>0</v>
      </c>
      <c r="AF124" s="109">
        <v>0</v>
      </c>
      <c r="AG124" s="109">
        <v>0</v>
      </c>
      <c r="AH124" s="109">
        <v>0</v>
      </c>
      <c r="AI124" s="109">
        <v>0</v>
      </c>
      <c r="AJ124" s="109">
        <v>0</v>
      </c>
      <c r="AK124" s="109">
        <v>0</v>
      </c>
      <c r="AL124" s="109">
        <v>0</v>
      </c>
      <c r="AM124" s="109">
        <v>0</v>
      </c>
      <c r="AN124" s="109">
        <v>0</v>
      </c>
      <c r="AO124" s="109">
        <v>0</v>
      </c>
      <c r="AP124" s="160">
        <f t="shared" si="54"/>
        <v>186167.12</v>
      </c>
      <c r="AQ124" s="160">
        <f t="shared" si="55"/>
        <v>0</v>
      </c>
      <c r="AR124" s="160">
        <f t="shared" si="56"/>
        <v>186167.12</v>
      </c>
      <c r="AS124" s="607"/>
      <c r="AT124" s="219"/>
      <c r="AU124" s="13">
        <f t="shared" si="85"/>
        <v>0</v>
      </c>
      <c r="AV124" s="13">
        <f t="shared" si="86"/>
        <v>0</v>
      </c>
      <c r="AW124" s="13">
        <f t="shared" si="87"/>
        <v>0</v>
      </c>
      <c r="AX124" s="13">
        <f t="shared" si="88"/>
        <v>0</v>
      </c>
      <c r="AY124" s="13">
        <f t="shared" si="89"/>
        <v>0</v>
      </c>
      <c r="AZ124" s="13">
        <f t="shared" si="90"/>
        <v>0</v>
      </c>
      <c r="BA124" s="13">
        <f t="shared" si="91"/>
        <v>0</v>
      </c>
      <c r="BB124" s="13">
        <f t="shared" si="92"/>
        <v>0</v>
      </c>
      <c r="BC124" s="13">
        <f t="shared" si="93"/>
        <v>0</v>
      </c>
      <c r="BD124" s="13">
        <f t="shared" si="94"/>
        <v>0</v>
      </c>
      <c r="BE124" s="13">
        <f t="shared" si="95"/>
        <v>0</v>
      </c>
      <c r="BF124" s="13">
        <f t="shared" si="96"/>
        <v>0</v>
      </c>
      <c r="BG124" s="13">
        <f t="shared" si="97"/>
        <v>0</v>
      </c>
      <c r="BH124" s="13">
        <f t="shared" si="98"/>
        <v>0</v>
      </c>
      <c r="BI124" s="73">
        <f t="shared" si="38"/>
        <v>0</v>
      </c>
      <c r="BJ124" s="219"/>
      <c r="BK124" s="850">
        <f t="shared" si="71"/>
        <v>0</v>
      </c>
      <c r="BL124" s="109">
        <f t="shared" si="72"/>
        <v>0</v>
      </c>
      <c r="BM124" s="109">
        <f t="shared" si="73"/>
        <v>0</v>
      </c>
      <c r="BN124" s="109">
        <f t="shared" si="74"/>
        <v>0</v>
      </c>
      <c r="BO124" s="109">
        <f t="shared" si="75"/>
        <v>0</v>
      </c>
      <c r="BP124" s="109">
        <f t="shared" si="76"/>
        <v>0</v>
      </c>
      <c r="BQ124" s="109">
        <f t="shared" si="77"/>
        <v>0</v>
      </c>
      <c r="BR124" s="109">
        <f t="shared" si="78"/>
        <v>0</v>
      </c>
      <c r="BS124" s="109">
        <f t="shared" si="79"/>
        <v>0</v>
      </c>
      <c r="BT124" s="109">
        <f t="shared" si="80"/>
        <v>0</v>
      </c>
      <c r="BU124" s="109">
        <f t="shared" si="81"/>
        <v>0</v>
      </c>
      <c r="BV124" s="109">
        <f t="shared" si="82"/>
        <v>0</v>
      </c>
      <c r="BW124" s="109">
        <f t="shared" si="83"/>
        <v>0</v>
      </c>
      <c r="BX124" s="109">
        <f t="shared" si="84"/>
        <v>0</v>
      </c>
      <c r="BY124" s="1000">
        <f t="shared" si="53"/>
        <v>0</v>
      </c>
    </row>
    <row r="125" spans="1:77">
      <c r="A125" s="2" t="s">
        <v>2733</v>
      </c>
      <c r="B125" s="2" t="s">
        <v>2734</v>
      </c>
      <c r="C125" s="57" t="s">
        <v>3</v>
      </c>
      <c r="D125" s="57" t="s">
        <v>12</v>
      </c>
      <c r="E125" s="681" t="s">
        <v>349</v>
      </c>
      <c r="F125" s="682">
        <v>41090</v>
      </c>
      <c r="G125" s="682" t="s">
        <v>106</v>
      </c>
      <c r="H125" s="241" t="s">
        <v>113</v>
      </c>
      <c r="I125" s="38"/>
      <c r="J125" s="983"/>
      <c r="K125" s="903"/>
      <c r="L125" s="798"/>
      <c r="M125" s="429"/>
      <c r="N125" s="109"/>
      <c r="O125" s="109"/>
      <c r="P125" s="109"/>
      <c r="Q125" s="607"/>
      <c r="R125" s="93"/>
      <c r="S125" s="109"/>
      <c r="T125" s="109"/>
      <c r="U125" s="109"/>
      <c r="V125" s="109">
        <v>0</v>
      </c>
      <c r="W125" s="109">
        <v>0</v>
      </c>
      <c r="X125" s="109">
        <v>0</v>
      </c>
      <c r="Y125" s="109">
        <v>0</v>
      </c>
      <c r="Z125" s="109">
        <v>0</v>
      </c>
      <c r="AA125" s="109">
        <v>0</v>
      </c>
      <c r="AB125" s="109">
        <v>0</v>
      </c>
      <c r="AC125" s="109">
        <v>0</v>
      </c>
      <c r="AD125" s="109">
        <v>316942.75</v>
      </c>
      <c r="AE125" s="109">
        <v>52486.679999999993</v>
      </c>
      <c r="AF125" s="109">
        <v>58654.679999999993</v>
      </c>
      <c r="AG125" s="109">
        <v>59682.679999999993</v>
      </c>
      <c r="AH125" s="109">
        <v>60710.679999999993</v>
      </c>
      <c r="AI125" s="109">
        <v>54542.680000000051</v>
      </c>
      <c r="AJ125" s="109">
        <v>25700</v>
      </c>
      <c r="AK125" s="109">
        <v>0</v>
      </c>
      <c r="AL125" s="109">
        <v>0</v>
      </c>
      <c r="AM125" s="109">
        <v>0</v>
      </c>
      <c r="AN125" s="109">
        <v>0</v>
      </c>
      <c r="AO125" s="109">
        <v>0</v>
      </c>
      <c r="AP125" s="160">
        <f t="shared" si="54"/>
        <v>0</v>
      </c>
      <c r="AQ125" s="160">
        <f t="shared" si="55"/>
        <v>628720.15</v>
      </c>
      <c r="AR125" s="160">
        <f t="shared" si="56"/>
        <v>628720.15</v>
      </c>
      <c r="AS125" s="607"/>
      <c r="AT125" s="219"/>
      <c r="AU125" s="13">
        <f t="shared" si="85"/>
        <v>0</v>
      </c>
      <c r="AV125" s="13">
        <f t="shared" si="86"/>
        <v>0</v>
      </c>
      <c r="AW125" s="13">
        <f t="shared" si="87"/>
        <v>316942.75</v>
      </c>
      <c r="AX125" s="13">
        <f t="shared" si="88"/>
        <v>52486.679999999993</v>
      </c>
      <c r="AY125" s="13">
        <f t="shared" si="89"/>
        <v>58654.679999999993</v>
      </c>
      <c r="AZ125" s="13">
        <f t="shared" si="90"/>
        <v>59682.679999999993</v>
      </c>
      <c r="BA125" s="13">
        <f t="shared" si="91"/>
        <v>60710.679999999993</v>
      </c>
      <c r="BB125" s="13">
        <f t="shared" si="92"/>
        <v>54542.680000000051</v>
      </c>
      <c r="BC125" s="13">
        <f t="shared" si="93"/>
        <v>25700</v>
      </c>
      <c r="BD125" s="13">
        <f t="shared" si="94"/>
        <v>0</v>
      </c>
      <c r="BE125" s="13">
        <f t="shared" si="95"/>
        <v>0</v>
      </c>
      <c r="BF125" s="13">
        <f t="shared" si="96"/>
        <v>0</v>
      </c>
      <c r="BG125" s="13">
        <f t="shared" si="97"/>
        <v>0</v>
      </c>
      <c r="BH125" s="13">
        <f t="shared" si="98"/>
        <v>0</v>
      </c>
      <c r="BI125" s="73">
        <f t="shared" si="38"/>
        <v>628720.15</v>
      </c>
      <c r="BJ125" s="219"/>
      <c r="BK125" s="850">
        <f t="shared" si="71"/>
        <v>0</v>
      </c>
      <c r="BL125" s="109">
        <f t="shared" si="72"/>
        <v>0</v>
      </c>
      <c r="BM125" s="109">
        <f t="shared" si="73"/>
        <v>316942.75</v>
      </c>
      <c r="BN125" s="109">
        <f t="shared" si="74"/>
        <v>52486.679999999993</v>
      </c>
      <c r="BO125" s="109">
        <f t="shared" si="75"/>
        <v>58654.679999999993</v>
      </c>
      <c r="BP125" s="109">
        <f t="shared" si="76"/>
        <v>59682.679999999993</v>
      </c>
      <c r="BQ125" s="109">
        <f t="shared" si="77"/>
        <v>60710.679999999993</v>
      </c>
      <c r="BR125" s="109">
        <f t="shared" si="78"/>
        <v>54542.680000000051</v>
      </c>
      <c r="BS125" s="109">
        <f t="shared" si="79"/>
        <v>25700</v>
      </c>
      <c r="BT125" s="109">
        <f t="shared" si="80"/>
        <v>0</v>
      </c>
      <c r="BU125" s="109">
        <f t="shared" si="81"/>
        <v>0</v>
      </c>
      <c r="BV125" s="109">
        <f t="shared" si="82"/>
        <v>0</v>
      </c>
      <c r="BW125" s="109">
        <f t="shared" si="83"/>
        <v>0</v>
      </c>
      <c r="BX125" s="109">
        <f t="shared" si="84"/>
        <v>0</v>
      </c>
      <c r="BY125" s="1000">
        <f t="shared" si="53"/>
        <v>628720.15</v>
      </c>
    </row>
    <row r="126" spans="1:77">
      <c r="A126" s="679" t="s">
        <v>2888</v>
      </c>
      <c r="B126" s="679" t="s">
        <v>2889</v>
      </c>
      <c r="C126" s="57" t="s">
        <v>3</v>
      </c>
      <c r="D126" s="684" t="s">
        <v>12</v>
      </c>
      <c r="E126" s="681" t="s">
        <v>349</v>
      </c>
      <c r="F126" s="682">
        <v>40628</v>
      </c>
      <c r="G126" s="682" t="s">
        <v>106</v>
      </c>
      <c r="H126" s="241" t="s">
        <v>113</v>
      </c>
      <c r="I126" s="38"/>
      <c r="J126" s="983"/>
      <c r="K126" s="903"/>
      <c r="L126" s="798"/>
      <c r="M126" s="429"/>
      <c r="N126" s="109"/>
      <c r="O126" s="109"/>
      <c r="P126" s="109"/>
      <c r="Q126" s="607"/>
      <c r="R126" s="93"/>
      <c r="S126" s="109"/>
      <c r="T126" s="109"/>
      <c r="U126" s="109"/>
      <c r="V126" s="109">
        <v>335016.32000000001</v>
      </c>
      <c r="W126" s="109">
        <v>0</v>
      </c>
      <c r="X126" s="109">
        <v>0</v>
      </c>
      <c r="Y126" s="109">
        <v>0</v>
      </c>
      <c r="Z126" s="109">
        <v>0</v>
      </c>
      <c r="AA126" s="109">
        <v>0</v>
      </c>
      <c r="AB126" s="109">
        <v>0</v>
      </c>
      <c r="AC126" s="109">
        <v>0</v>
      </c>
      <c r="AD126" s="109">
        <v>0</v>
      </c>
      <c r="AE126" s="109">
        <v>0</v>
      </c>
      <c r="AF126" s="109">
        <v>0</v>
      </c>
      <c r="AG126" s="109">
        <v>0</v>
      </c>
      <c r="AH126" s="109">
        <v>0</v>
      </c>
      <c r="AI126" s="109">
        <v>0</v>
      </c>
      <c r="AJ126" s="109">
        <v>0</v>
      </c>
      <c r="AK126" s="109">
        <v>0</v>
      </c>
      <c r="AL126" s="109">
        <v>0</v>
      </c>
      <c r="AM126" s="109">
        <v>0</v>
      </c>
      <c r="AN126" s="109">
        <v>0</v>
      </c>
      <c r="AO126" s="109">
        <v>0</v>
      </c>
      <c r="AP126" s="160">
        <f t="shared" si="54"/>
        <v>335016.32000000001</v>
      </c>
      <c r="AQ126" s="160">
        <f t="shared" si="55"/>
        <v>0</v>
      </c>
      <c r="AR126" s="160">
        <f t="shared" si="56"/>
        <v>335016.32000000001</v>
      </c>
      <c r="AS126" s="607"/>
      <c r="AT126" s="219"/>
      <c r="AU126" s="13">
        <f t="shared" si="85"/>
        <v>0</v>
      </c>
      <c r="AV126" s="13">
        <f t="shared" si="86"/>
        <v>0</v>
      </c>
      <c r="AW126" s="13">
        <f t="shared" si="87"/>
        <v>0</v>
      </c>
      <c r="AX126" s="13">
        <f t="shared" si="88"/>
        <v>0</v>
      </c>
      <c r="AY126" s="13">
        <f t="shared" si="89"/>
        <v>0</v>
      </c>
      <c r="AZ126" s="13">
        <f t="shared" si="90"/>
        <v>0</v>
      </c>
      <c r="BA126" s="13">
        <f t="shared" si="91"/>
        <v>0</v>
      </c>
      <c r="BB126" s="13">
        <f t="shared" si="92"/>
        <v>0</v>
      </c>
      <c r="BC126" s="13">
        <f t="shared" si="93"/>
        <v>0</v>
      </c>
      <c r="BD126" s="13">
        <f t="shared" si="94"/>
        <v>0</v>
      </c>
      <c r="BE126" s="13">
        <f t="shared" si="95"/>
        <v>0</v>
      </c>
      <c r="BF126" s="13">
        <f t="shared" si="96"/>
        <v>0</v>
      </c>
      <c r="BG126" s="13">
        <f t="shared" si="97"/>
        <v>0</v>
      </c>
      <c r="BH126" s="13">
        <f t="shared" si="98"/>
        <v>0</v>
      </c>
      <c r="BI126" s="73">
        <f t="shared" si="38"/>
        <v>0</v>
      </c>
      <c r="BJ126" s="219"/>
      <c r="BK126" s="850">
        <f t="shared" si="71"/>
        <v>0</v>
      </c>
      <c r="BL126" s="109">
        <f t="shared" si="72"/>
        <v>0</v>
      </c>
      <c r="BM126" s="109">
        <f t="shared" si="73"/>
        <v>0</v>
      </c>
      <c r="BN126" s="109">
        <f t="shared" si="74"/>
        <v>0</v>
      </c>
      <c r="BO126" s="109">
        <f t="shared" si="75"/>
        <v>0</v>
      </c>
      <c r="BP126" s="109">
        <f t="shared" si="76"/>
        <v>0</v>
      </c>
      <c r="BQ126" s="109">
        <f t="shared" si="77"/>
        <v>0</v>
      </c>
      <c r="BR126" s="109">
        <f t="shared" si="78"/>
        <v>0</v>
      </c>
      <c r="BS126" s="109">
        <f t="shared" si="79"/>
        <v>0</v>
      </c>
      <c r="BT126" s="109">
        <f t="shared" si="80"/>
        <v>0</v>
      </c>
      <c r="BU126" s="109">
        <f t="shared" si="81"/>
        <v>0</v>
      </c>
      <c r="BV126" s="109">
        <f t="shared" si="82"/>
        <v>0</v>
      </c>
      <c r="BW126" s="109">
        <f t="shared" si="83"/>
        <v>0</v>
      </c>
      <c r="BX126" s="109">
        <f t="shared" si="84"/>
        <v>0</v>
      </c>
      <c r="BY126" s="1000">
        <f t="shared" si="53"/>
        <v>0</v>
      </c>
    </row>
    <row r="127" spans="1:77">
      <c r="A127" s="679" t="s">
        <v>2990</v>
      </c>
      <c r="B127" s="679" t="s">
        <v>2991</v>
      </c>
      <c r="C127" s="57" t="s">
        <v>3</v>
      </c>
      <c r="D127" s="684" t="s">
        <v>12</v>
      </c>
      <c r="E127" s="681" t="s">
        <v>349</v>
      </c>
      <c r="F127" s="682">
        <v>41273</v>
      </c>
      <c r="G127" s="682" t="s">
        <v>106</v>
      </c>
      <c r="H127" s="241" t="s">
        <v>113</v>
      </c>
      <c r="I127" s="38"/>
      <c r="J127" s="983"/>
      <c r="K127" s="903"/>
      <c r="L127" s="798"/>
      <c r="M127" s="429"/>
      <c r="N127" s="109"/>
      <c r="O127" s="109"/>
      <c r="P127" s="109"/>
      <c r="Q127" s="607"/>
      <c r="R127" s="93"/>
      <c r="S127" s="109"/>
      <c r="T127" s="109"/>
      <c r="U127" s="109"/>
      <c r="V127" s="109">
        <v>0</v>
      </c>
      <c r="W127" s="109">
        <v>0</v>
      </c>
      <c r="X127" s="109">
        <v>0</v>
      </c>
      <c r="Y127" s="109">
        <v>0</v>
      </c>
      <c r="Z127" s="109">
        <v>0</v>
      </c>
      <c r="AA127" s="109">
        <v>0</v>
      </c>
      <c r="AB127" s="109">
        <v>0</v>
      </c>
      <c r="AC127" s="109">
        <v>0</v>
      </c>
      <c r="AD127" s="109">
        <v>0</v>
      </c>
      <c r="AE127" s="109">
        <v>0</v>
      </c>
      <c r="AF127" s="109">
        <v>0</v>
      </c>
      <c r="AG127" s="109">
        <v>0</v>
      </c>
      <c r="AH127" s="109">
        <v>0</v>
      </c>
      <c r="AI127" s="109">
        <v>0</v>
      </c>
      <c r="AJ127" s="109">
        <v>262742.48000000004</v>
      </c>
      <c r="AK127" s="109">
        <v>0</v>
      </c>
      <c r="AL127" s="109">
        <v>0</v>
      </c>
      <c r="AM127" s="109">
        <v>0</v>
      </c>
      <c r="AN127" s="109">
        <v>0</v>
      </c>
      <c r="AO127" s="109">
        <v>0</v>
      </c>
      <c r="AP127" s="160">
        <f t="shared" si="54"/>
        <v>0</v>
      </c>
      <c r="AQ127" s="160">
        <f t="shared" si="55"/>
        <v>262742.48000000004</v>
      </c>
      <c r="AR127" s="160">
        <f t="shared" si="56"/>
        <v>262742.48000000004</v>
      </c>
      <c r="AS127" s="607"/>
      <c r="AT127" s="219"/>
      <c r="AU127" s="13">
        <f t="shared" si="85"/>
        <v>0</v>
      </c>
      <c r="AV127" s="13">
        <f t="shared" si="86"/>
        <v>0</v>
      </c>
      <c r="AW127" s="13">
        <f t="shared" si="87"/>
        <v>0</v>
      </c>
      <c r="AX127" s="13">
        <f t="shared" si="88"/>
        <v>0</v>
      </c>
      <c r="AY127" s="13">
        <f t="shared" si="89"/>
        <v>0</v>
      </c>
      <c r="AZ127" s="13">
        <f t="shared" si="90"/>
        <v>0</v>
      </c>
      <c r="BA127" s="13">
        <f t="shared" si="91"/>
        <v>0</v>
      </c>
      <c r="BB127" s="13">
        <f t="shared" si="92"/>
        <v>0</v>
      </c>
      <c r="BC127" s="13">
        <f t="shared" si="93"/>
        <v>262742.48000000004</v>
      </c>
      <c r="BD127" s="13">
        <f t="shared" si="94"/>
        <v>0</v>
      </c>
      <c r="BE127" s="13">
        <f t="shared" si="95"/>
        <v>0</v>
      </c>
      <c r="BF127" s="13">
        <f t="shared" si="96"/>
        <v>0</v>
      </c>
      <c r="BG127" s="13">
        <f t="shared" si="97"/>
        <v>0</v>
      </c>
      <c r="BH127" s="13">
        <f t="shared" si="98"/>
        <v>0</v>
      </c>
      <c r="BI127" s="73">
        <f t="shared" si="38"/>
        <v>262742.48000000004</v>
      </c>
      <c r="BJ127" s="219"/>
      <c r="BK127" s="850">
        <f t="shared" si="71"/>
        <v>0</v>
      </c>
      <c r="BL127" s="109">
        <f t="shared" si="72"/>
        <v>0</v>
      </c>
      <c r="BM127" s="109">
        <f t="shared" si="73"/>
        <v>0</v>
      </c>
      <c r="BN127" s="109">
        <f t="shared" si="74"/>
        <v>0</v>
      </c>
      <c r="BO127" s="109">
        <f t="shared" si="75"/>
        <v>0</v>
      </c>
      <c r="BP127" s="109">
        <f t="shared" si="76"/>
        <v>0</v>
      </c>
      <c r="BQ127" s="109">
        <f t="shared" si="77"/>
        <v>0</v>
      </c>
      <c r="BR127" s="109">
        <f t="shared" si="78"/>
        <v>0</v>
      </c>
      <c r="BS127" s="109">
        <f t="shared" si="79"/>
        <v>262742.48000000004</v>
      </c>
      <c r="BT127" s="109">
        <f t="shared" si="80"/>
        <v>0</v>
      </c>
      <c r="BU127" s="109">
        <f t="shared" si="81"/>
        <v>0</v>
      </c>
      <c r="BV127" s="109">
        <f t="shared" si="82"/>
        <v>0</v>
      </c>
      <c r="BW127" s="109">
        <f t="shared" si="83"/>
        <v>0</v>
      </c>
      <c r="BX127" s="109">
        <f t="shared" si="84"/>
        <v>0</v>
      </c>
      <c r="BY127" s="1000">
        <f t="shared" si="53"/>
        <v>262742.48000000004</v>
      </c>
    </row>
    <row r="128" spans="1:77">
      <c r="A128" s="2" t="s">
        <v>2753</v>
      </c>
      <c r="B128" s="2" t="s">
        <v>2754</v>
      </c>
      <c r="C128" s="57" t="s">
        <v>3</v>
      </c>
      <c r="D128" s="57" t="s">
        <v>12</v>
      </c>
      <c r="E128" s="681" t="s">
        <v>349</v>
      </c>
      <c r="F128" s="682">
        <v>40724</v>
      </c>
      <c r="G128" s="682" t="s">
        <v>106</v>
      </c>
      <c r="H128" s="241" t="s">
        <v>113</v>
      </c>
      <c r="I128" s="38"/>
      <c r="J128" s="983"/>
      <c r="K128" s="903"/>
      <c r="L128" s="798"/>
      <c r="M128" s="429"/>
      <c r="N128" s="109"/>
      <c r="O128" s="109"/>
      <c r="P128" s="109"/>
      <c r="Q128" s="607"/>
      <c r="R128" s="93"/>
      <c r="S128" s="109"/>
      <c r="T128" s="109"/>
      <c r="U128" s="109"/>
      <c r="V128" s="109">
        <v>580120.05000000005</v>
      </c>
      <c r="W128" s="109">
        <v>0</v>
      </c>
      <c r="X128" s="109">
        <v>0</v>
      </c>
      <c r="Y128" s="109">
        <v>0</v>
      </c>
      <c r="Z128" s="109">
        <v>0</v>
      </c>
      <c r="AA128" s="109">
        <v>0</v>
      </c>
      <c r="AB128" s="109">
        <v>0</v>
      </c>
      <c r="AC128" s="109">
        <v>0</v>
      </c>
      <c r="AD128" s="109">
        <v>0</v>
      </c>
      <c r="AE128" s="109">
        <v>0</v>
      </c>
      <c r="AF128" s="109">
        <v>0</v>
      </c>
      <c r="AG128" s="109">
        <v>0</v>
      </c>
      <c r="AH128" s="109">
        <v>0</v>
      </c>
      <c r="AI128" s="109">
        <v>0</v>
      </c>
      <c r="AJ128" s="109">
        <v>0</v>
      </c>
      <c r="AK128" s="109">
        <v>0</v>
      </c>
      <c r="AL128" s="109">
        <v>0</v>
      </c>
      <c r="AM128" s="109">
        <v>0</v>
      </c>
      <c r="AN128" s="109">
        <v>0</v>
      </c>
      <c r="AO128" s="109">
        <v>0</v>
      </c>
      <c r="AP128" s="160">
        <f t="shared" si="54"/>
        <v>580120.05000000005</v>
      </c>
      <c r="AQ128" s="160">
        <f t="shared" si="55"/>
        <v>0</v>
      </c>
      <c r="AR128" s="160">
        <f t="shared" si="56"/>
        <v>580120.05000000005</v>
      </c>
      <c r="AS128" s="607"/>
      <c r="AT128" s="219"/>
      <c r="AU128" s="13">
        <f t="shared" si="85"/>
        <v>0</v>
      </c>
      <c r="AV128" s="13">
        <f t="shared" si="86"/>
        <v>0</v>
      </c>
      <c r="AW128" s="13">
        <f t="shared" si="87"/>
        <v>0</v>
      </c>
      <c r="AX128" s="13">
        <f t="shared" si="88"/>
        <v>0</v>
      </c>
      <c r="AY128" s="13">
        <f t="shared" si="89"/>
        <v>0</v>
      </c>
      <c r="AZ128" s="13">
        <f t="shared" si="90"/>
        <v>0</v>
      </c>
      <c r="BA128" s="13">
        <f t="shared" si="91"/>
        <v>0</v>
      </c>
      <c r="BB128" s="13">
        <f t="shared" si="92"/>
        <v>0</v>
      </c>
      <c r="BC128" s="13">
        <f t="shared" si="93"/>
        <v>0</v>
      </c>
      <c r="BD128" s="13">
        <f t="shared" si="94"/>
        <v>0</v>
      </c>
      <c r="BE128" s="13">
        <f t="shared" si="95"/>
        <v>0</v>
      </c>
      <c r="BF128" s="13">
        <f t="shared" si="96"/>
        <v>0</v>
      </c>
      <c r="BG128" s="13">
        <f t="shared" si="97"/>
        <v>0</v>
      </c>
      <c r="BH128" s="13">
        <f t="shared" si="98"/>
        <v>0</v>
      </c>
      <c r="BI128" s="73">
        <f t="shared" si="38"/>
        <v>0</v>
      </c>
      <c r="BJ128" s="219"/>
      <c r="BK128" s="850">
        <f t="shared" si="71"/>
        <v>0</v>
      </c>
      <c r="BL128" s="109">
        <f t="shared" si="72"/>
        <v>0</v>
      </c>
      <c r="BM128" s="109">
        <f t="shared" si="73"/>
        <v>0</v>
      </c>
      <c r="BN128" s="109">
        <f t="shared" si="74"/>
        <v>0</v>
      </c>
      <c r="BO128" s="109">
        <f t="shared" si="75"/>
        <v>0</v>
      </c>
      <c r="BP128" s="109">
        <f t="shared" si="76"/>
        <v>0</v>
      </c>
      <c r="BQ128" s="109">
        <f t="shared" si="77"/>
        <v>0</v>
      </c>
      <c r="BR128" s="109">
        <f t="shared" si="78"/>
        <v>0</v>
      </c>
      <c r="BS128" s="109">
        <f t="shared" si="79"/>
        <v>0</v>
      </c>
      <c r="BT128" s="109">
        <f t="shared" si="80"/>
        <v>0</v>
      </c>
      <c r="BU128" s="109">
        <f t="shared" si="81"/>
        <v>0</v>
      </c>
      <c r="BV128" s="109">
        <f t="shared" si="82"/>
        <v>0</v>
      </c>
      <c r="BW128" s="109">
        <f t="shared" si="83"/>
        <v>0</v>
      </c>
      <c r="BX128" s="109">
        <f t="shared" si="84"/>
        <v>0</v>
      </c>
      <c r="BY128" s="1000">
        <f t="shared" si="53"/>
        <v>0</v>
      </c>
    </row>
    <row r="129" spans="1:77">
      <c r="A129" s="2" t="s">
        <v>3081</v>
      </c>
      <c r="B129" s="2" t="s">
        <v>3082</v>
      </c>
      <c r="C129" s="57" t="s">
        <v>3</v>
      </c>
      <c r="D129" s="57" t="s">
        <v>12</v>
      </c>
      <c r="E129" s="681" t="s">
        <v>349</v>
      </c>
      <c r="F129" s="682">
        <v>41274</v>
      </c>
      <c r="G129" s="682" t="s">
        <v>106</v>
      </c>
      <c r="H129" s="241" t="s">
        <v>113</v>
      </c>
      <c r="I129" s="38"/>
      <c r="J129" s="983"/>
      <c r="K129" s="903"/>
      <c r="L129" s="798"/>
      <c r="M129" s="429"/>
      <c r="N129" s="109"/>
      <c r="O129" s="109"/>
      <c r="P129" s="109"/>
      <c r="Q129" s="607"/>
      <c r="R129" s="93"/>
      <c r="S129" s="109"/>
      <c r="T129" s="109"/>
      <c r="U129" s="109"/>
      <c r="V129" s="109">
        <v>0</v>
      </c>
      <c r="W129" s="109">
        <v>0</v>
      </c>
      <c r="X129" s="109">
        <v>0</v>
      </c>
      <c r="Y129" s="109">
        <v>0</v>
      </c>
      <c r="Z129" s="109">
        <v>0</v>
      </c>
      <c r="AA129" s="109">
        <v>0</v>
      </c>
      <c r="AB129" s="109">
        <v>0</v>
      </c>
      <c r="AC129" s="109">
        <v>0</v>
      </c>
      <c r="AD129" s="109">
        <v>0</v>
      </c>
      <c r="AE129" s="109">
        <v>0</v>
      </c>
      <c r="AF129" s="109">
        <v>0</v>
      </c>
      <c r="AG129" s="109">
        <v>0</v>
      </c>
      <c r="AH129" s="109">
        <v>0</v>
      </c>
      <c r="AI129" s="109">
        <v>0</v>
      </c>
      <c r="AJ129" s="109">
        <v>205100.06999999989</v>
      </c>
      <c r="AK129" s="109">
        <v>0</v>
      </c>
      <c r="AL129" s="109">
        <v>0</v>
      </c>
      <c r="AM129" s="109">
        <v>0</v>
      </c>
      <c r="AN129" s="109">
        <v>0</v>
      </c>
      <c r="AO129" s="109">
        <v>0</v>
      </c>
      <c r="AP129" s="160">
        <f t="shared" si="54"/>
        <v>0</v>
      </c>
      <c r="AQ129" s="160">
        <f t="shared" si="55"/>
        <v>205100.06999999989</v>
      </c>
      <c r="AR129" s="160">
        <f t="shared" si="56"/>
        <v>205100.06999999989</v>
      </c>
      <c r="AS129" s="607"/>
      <c r="AT129" s="219"/>
      <c r="AU129" s="13">
        <f t="shared" si="85"/>
        <v>0</v>
      </c>
      <c r="AV129" s="13">
        <f t="shared" si="86"/>
        <v>0</v>
      </c>
      <c r="AW129" s="13">
        <f t="shared" si="87"/>
        <v>0</v>
      </c>
      <c r="AX129" s="13">
        <f t="shared" si="88"/>
        <v>0</v>
      </c>
      <c r="AY129" s="13">
        <f t="shared" si="89"/>
        <v>0</v>
      </c>
      <c r="AZ129" s="13">
        <f t="shared" si="90"/>
        <v>0</v>
      </c>
      <c r="BA129" s="13">
        <f t="shared" si="91"/>
        <v>0</v>
      </c>
      <c r="BB129" s="13">
        <f t="shared" si="92"/>
        <v>0</v>
      </c>
      <c r="BC129" s="13">
        <f t="shared" si="93"/>
        <v>205100.06999999989</v>
      </c>
      <c r="BD129" s="13">
        <f t="shared" si="94"/>
        <v>0</v>
      </c>
      <c r="BE129" s="13">
        <f t="shared" si="95"/>
        <v>0</v>
      </c>
      <c r="BF129" s="13">
        <f t="shared" si="96"/>
        <v>0</v>
      </c>
      <c r="BG129" s="13">
        <f t="shared" si="97"/>
        <v>0</v>
      </c>
      <c r="BH129" s="13">
        <f t="shared" si="98"/>
        <v>0</v>
      </c>
      <c r="BI129" s="73">
        <f t="shared" si="38"/>
        <v>205100.06999999989</v>
      </c>
      <c r="BJ129" s="219"/>
      <c r="BK129" s="850">
        <f t="shared" si="71"/>
        <v>0</v>
      </c>
      <c r="BL129" s="109">
        <f t="shared" si="72"/>
        <v>0</v>
      </c>
      <c r="BM129" s="109">
        <f t="shared" si="73"/>
        <v>0</v>
      </c>
      <c r="BN129" s="109">
        <f t="shared" si="74"/>
        <v>0</v>
      </c>
      <c r="BO129" s="109">
        <f t="shared" si="75"/>
        <v>0</v>
      </c>
      <c r="BP129" s="109">
        <f t="shared" si="76"/>
        <v>0</v>
      </c>
      <c r="BQ129" s="109">
        <f t="shared" si="77"/>
        <v>0</v>
      </c>
      <c r="BR129" s="109">
        <f t="shared" si="78"/>
        <v>0</v>
      </c>
      <c r="BS129" s="109">
        <f t="shared" si="79"/>
        <v>205100.06999999989</v>
      </c>
      <c r="BT129" s="109">
        <f t="shared" si="80"/>
        <v>0</v>
      </c>
      <c r="BU129" s="109">
        <f t="shared" si="81"/>
        <v>0</v>
      </c>
      <c r="BV129" s="109">
        <f t="shared" si="82"/>
        <v>0</v>
      </c>
      <c r="BW129" s="109">
        <f t="shared" si="83"/>
        <v>0</v>
      </c>
      <c r="BX129" s="109">
        <f t="shared" si="84"/>
        <v>0</v>
      </c>
      <c r="BY129" s="1000">
        <f t="shared" si="53"/>
        <v>205100.06999999989</v>
      </c>
    </row>
    <row r="130" spans="1:77">
      <c r="A130" s="2" t="s">
        <v>2817</v>
      </c>
      <c r="B130" s="2" t="s">
        <v>2818</v>
      </c>
      <c r="C130" s="57" t="s">
        <v>3</v>
      </c>
      <c r="D130" s="57" t="s">
        <v>12</v>
      </c>
      <c r="E130" s="681" t="s">
        <v>349</v>
      </c>
      <c r="F130" s="682">
        <v>40908</v>
      </c>
      <c r="G130" s="682" t="s">
        <v>106</v>
      </c>
      <c r="H130" s="241" t="s">
        <v>113</v>
      </c>
      <c r="I130" s="38"/>
      <c r="J130" s="983"/>
      <c r="K130" s="903"/>
      <c r="L130" s="798"/>
      <c r="M130" s="429"/>
      <c r="N130" s="109"/>
      <c r="O130" s="109"/>
      <c r="P130" s="109"/>
      <c r="Q130" s="607"/>
      <c r="R130" s="93"/>
      <c r="S130" s="109"/>
      <c r="T130" s="109"/>
      <c r="U130" s="109"/>
      <c r="V130" s="109">
        <v>0</v>
      </c>
      <c r="W130" s="109">
        <v>0</v>
      </c>
      <c r="X130" s="109">
        <v>450347.17</v>
      </c>
      <c r="Y130" s="109">
        <v>0</v>
      </c>
      <c r="Z130" s="109">
        <v>0</v>
      </c>
      <c r="AA130" s="109">
        <v>0</v>
      </c>
      <c r="AB130" s="109">
        <v>0</v>
      </c>
      <c r="AC130" s="109">
        <v>0</v>
      </c>
      <c r="AD130" s="109">
        <v>0</v>
      </c>
      <c r="AE130" s="109">
        <v>0</v>
      </c>
      <c r="AF130" s="109">
        <v>0</v>
      </c>
      <c r="AG130" s="109">
        <v>0</v>
      </c>
      <c r="AH130" s="109">
        <v>0</v>
      </c>
      <c r="AI130" s="109">
        <v>0</v>
      </c>
      <c r="AJ130" s="109">
        <v>0</v>
      </c>
      <c r="AK130" s="109">
        <v>0</v>
      </c>
      <c r="AL130" s="109">
        <v>0</v>
      </c>
      <c r="AM130" s="109">
        <v>0</v>
      </c>
      <c r="AN130" s="109">
        <v>0</v>
      </c>
      <c r="AO130" s="109">
        <v>0</v>
      </c>
      <c r="AP130" s="160">
        <f t="shared" si="54"/>
        <v>450347.17</v>
      </c>
      <c r="AQ130" s="160">
        <f t="shared" si="55"/>
        <v>0</v>
      </c>
      <c r="AR130" s="160">
        <f t="shared" si="56"/>
        <v>450347.17</v>
      </c>
      <c r="AS130" s="607"/>
      <c r="AT130" s="219"/>
      <c r="AU130" s="13">
        <f t="shared" si="85"/>
        <v>0</v>
      </c>
      <c r="AV130" s="13">
        <f t="shared" si="86"/>
        <v>0</v>
      </c>
      <c r="AW130" s="13">
        <f t="shared" si="87"/>
        <v>0</v>
      </c>
      <c r="AX130" s="13">
        <f t="shared" si="88"/>
        <v>0</v>
      </c>
      <c r="AY130" s="13">
        <f t="shared" si="89"/>
        <v>0</v>
      </c>
      <c r="AZ130" s="13">
        <f t="shared" si="90"/>
        <v>0</v>
      </c>
      <c r="BA130" s="13">
        <f t="shared" si="91"/>
        <v>0</v>
      </c>
      <c r="BB130" s="13">
        <f t="shared" si="92"/>
        <v>0</v>
      </c>
      <c r="BC130" s="13">
        <f t="shared" si="93"/>
        <v>0</v>
      </c>
      <c r="BD130" s="13">
        <f t="shared" si="94"/>
        <v>0</v>
      </c>
      <c r="BE130" s="13">
        <f t="shared" si="95"/>
        <v>0</v>
      </c>
      <c r="BF130" s="13">
        <f t="shared" si="96"/>
        <v>0</v>
      </c>
      <c r="BG130" s="13">
        <f t="shared" si="97"/>
        <v>0</v>
      </c>
      <c r="BH130" s="13">
        <f t="shared" si="98"/>
        <v>0</v>
      </c>
      <c r="BI130" s="73">
        <f t="shared" si="38"/>
        <v>0</v>
      </c>
      <c r="BJ130" s="219"/>
      <c r="BK130" s="850">
        <f t="shared" si="71"/>
        <v>0</v>
      </c>
      <c r="BL130" s="109">
        <f t="shared" si="72"/>
        <v>0</v>
      </c>
      <c r="BM130" s="109">
        <f t="shared" si="73"/>
        <v>0</v>
      </c>
      <c r="BN130" s="109">
        <f t="shared" si="74"/>
        <v>0</v>
      </c>
      <c r="BO130" s="109">
        <f t="shared" si="75"/>
        <v>0</v>
      </c>
      <c r="BP130" s="109">
        <f t="shared" si="76"/>
        <v>0</v>
      </c>
      <c r="BQ130" s="109">
        <f t="shared" si="77"/>
        <v>0</v>
      </c>
      <c r="BR130" s="109">
        <f t="shared" si="78"/>
        <v>0</v>
      </c>
      <c r="BS130" s="109">
        <f t="shared" si="79"/>
        <v>0</v>
      </c>
      <c r="BT130" s="109">
        <f t="shared" si="80"/>
        <v>0</v>
      </c>
      <c r="BU130" s="109">
        <f t="shared" si="81"/>
        <v>0</v>
      </c>
      <c r="BV130" s="109">
        <f t="shared" si="82"/>
        <v>0</v>
      </c>
      <c r="BW130" s="109">
        <f t="shared" si="83"/>
        <v>0</v>
      </c>
      <c r="BX130" s="109">
        <f t="shared" si="84"/>
        <v>0</v>
      </c>
      <c r="BY130" s="1000">
        <f t="shared" si="53"/>
        <v>0</v>
      </c>
    </row>
    <row r="131" spans="1:77">
      <c r="A131" s="2" t="s">
        <v>3293</v>
      </c>
      <c r="B131" s="2" t="s">
        <v>3294</v>
      </c>
      <c r="C131" s="57" t="s">
        <v>3</v>
      </c>
      <c r="D131" s="57" t="s">
        <v>12</v>
      </c>
      <c r="E131" s="681" t="s">
        <v>349</v>
      </c>
      <c r="F131" s="682">
        <v>40663</v>
      </c>
      <c r="G131" s="682" t="s">
        <v>106</v>
      </c>
      <c r="H131" s="241" t="s">
        <v>113</v>
      </c>
      <c r="I131" s="38"/>
      <c r="J131" s="983"/>
      <c r="K131" s="903"/>
      <c r="L131" s="798"/>
      <c r="M131" s="429"/>
      <c r="N131" s="109"/>
      <c r="O131" s="109"/>
      <c r="P131" s="109"/>
      <c r="Q131" s="607"/>
      <c r="R131" s="93"/>
      <c r="S131" s="109"/>
      <c r="T131" s="109"/>
      <c r="U131" s="109"/>
      <c r="V131" s="109">
        <v>120774.32</v>
      </c>
      <c r="W131" s="109">
        <v>0</v>
      </c>
      <c r="X131" s="109">
        <v>0</v>
      </c>
      <c r="Y131" s="109">
        <v>0</v>
      </c>
      <c r="Z131" s="109">
        <v>0</v>
      </c>
      <c r="AA131" s="109">
        <v>0</v>
      </c>
      <c r="AB131" s="109">
        <v>0</v>
      </c>
      <c r="AC131" s="109">
        <v>0</v>
      </c>
      <c r="AD131" s="109">
        <v>0</v>
      </c>
      <c r="AE131" s="109">
        <v>0</v>
      </c>
      <c r="AF131" s="109">
        <v>0</v>
      </c>
      <c r="AG131" s="109">
        <v>0</v>
      </c>
      <c r="AH131" s="109">
        <v>0</v>
      </c>
      <c r="AI131" s="109">
        <v>0</v>
      </c>
      <c r="AJ131" s="109">
        <v>0</v>
      </c>
      <c r="AK131" s="109">
        <v>0</v>
      </c>
      <c r="AL131" s="109">
        <v>0</v>
      </c>
      <c r="AM131" s="109">
        <v>0</v>
      </c>
      <c r="AN131" s="109">
        <v>0</v>
      </c>
      <c r="AO131" s="109">
        <v>0</v>
      </c>
      <c r="AP131" s="160">
        <f t="shared" si="54"/>
        <v>120774.32</v>
      </c>
      <c r="AQ131" s="160">
        <f t="shared" si="55"/>
        <v>0</v>
      </c>
      <c r="AR131" s="160">
        <f t="shared" si="56"/>
        <v>120774.32</v>
      </c>
      <c r="AS131" s="607"/>
      <c r="AT131" s="219"/>
      <c r="AU131" s="13">
        <f t="shared" si="85"/>
        <v>0</v>
      </c>
      <c r="AV131" s="13">
        <f t="shared" si="86"/>
        <v>0</v>
      </c>
      <c r="AW131" s="13">
        <f t="shared" si="87"/>
        <v>0</v>
      </c>
      <c r="AX131" s="13">
        <f t="shared" si="88"/>
        <v>0</v>
      </c>
      <c r="AY131" s="13">
        <f t="shared" si="89"/>
        <v>0</v>
      </c>
      <c r="AZ131" s="13">
        <f t="shared" si="90"/>
        <v>0</v>
      </c>
      <c r="BA131" s="13">
        <f t="shared" si="91"/>
        <v>0</v>
      </c>
      <c r="BB131" s="13">
        <f t="shared" si="92"/>
        <v>0</v>
      </c>
      <c r="BC131" s="13">
        <f t="shared" si="93"/>
        <v>0</v>
      </c>
      <c r="BD131" s="13">
        <f t="shared" si="94"/>
        <v>0</v>
      </c>
      <c r="BE131" s="13">
        <f t="shared" si="95"/>
        <v>0</v>
      </c>
      <c r="BF131" s="13">
        <f t="shared" si="96"/>
        <v>0</v>
      </c>
      <c r="BG131" s="13">
        <f t="shared" si="97"/>
        <v>0</v>
      </c>
      <c r="BH131" s="13">
        <f t="shared" si="98"/>
        <v>0</v>
      </c>
      <c r="BI131" s="73">
        <f t="shared" ref="BI131:BI194" si="99">SUM(AU131:BH131)</f>
        <v>0</v>
      </c>
      <c r="BJ131" s="219"/>
      <c r="BK131" s="850">
        <f t="shared" ref="BK131:BK162" si="100">IF($E131="N",AU131)</f>
        <v>0</v>
      </c>
      <c r="BL131" s="109">
        <f t="shared" ref="BL131:BL162" si="101">IF($E131="N",AV131)</f>
        <v>0</v>
      </c>
      <c r="BM131" s="109">
        <f t="shared" ref="BM131:BM162" si="102">IF($E131="N",AW131)</f>
        <v>0</v>
      </c>
      <c r="BN131" s="109">
        <f t="shared" ref="BN131:BN162" si="103">IF($E131="N",AX131)</f>
        <v>0</v>
      </c>
      <c r="BO131" s="109">
        <f t="shared" ref="BO131:BO162" si="104">IF($E131="N",AY131)</f>
        <v>0</v>
      </c>
      <c r="BP131" s="109">
        <f t="shared" ref="BP131:BP162" si="105">IF($E131="N",AZ131)</f>
        <v>0</v>
      </c>
      <c r="BQ131" s="109">
        <f t="shared" ref="BQ131:BQ162" si="106">IF($E131="N",BA131)</f>
        <v>0</v>
      </c>
      <c r="BR131" s="109">
        <f t="shared" ref="BR131:BR162" si="107">IF($E131="N",BB131)</f>
        <v>0</v>
      </c>
      <c r="BS131" s="109">
        <f t="shared" ref="BS131:BS162" si="108">IF($E131="N",BC131)</f>
        <v>0</v>
      </c>
      <c r="BT131" s="109">
        <f t="shared" ref="BT131:BT162" si="109">IF($E131="N",BD131)</f>
        <v>0</v>
      </c>
      <c r="BU131" s="109">
        <f t="shared" ref="BU131:BU162" si="110">IF($E131="N",BE131)</f>
        <v>0</v>
      </c>
      <c r="BV131" s="109">
        <f t="shared" ref="BV131:BV162" si="111">IF($E131="N",BF131)</f>
        <v>0</v>
      </c>
      <c r="BW131" s="109">
        <f t="shared" ref="BW131:BW162" si="112">IF($E131="N",BG131)</f>
        <v>0</v>
      </c>
      <c r="BX131" s="109">
        <f t="shared" ref="BX131:BX162" si="113">IF($E131="N",BH131)</f>
        <v>0</v>
      </c>
      <c r="BY131" s="1000">
        <f t="shared" ref="BY131:BY194" si="114">SUM(BK131:BX131)</f>
        <v>0</v>
      </c>
    </row>
    <row r="132" spans="1:77">
      <c r="A132" s="2" t="s">
        <v>2827</v>
      </c>
      <c r="B132" s="2" t="s">
        <v>2828</v>
      </c>
      <c r="C132" s="57" t="s">
        <v>3</v>
      </c>
      <c r="D132" s="57" t="s">
        <v>12</v>
      </c>
      <c r="E132" s="681" t="s">
        <v>349</v>
      </c>
      <c r="F132" s="682">
        <v>40634</v>
      </c>
      <c r="G132" s="682" t="s">
        <v>106</v>
      </c>
      <c r="H132" s="241" t="s">
        <v>113</v>
      </c>
      <c r="I132" s="38"/>
      <c r="J132" s="983"/>
      <c r="K132" s="903"/>
      <c r="L132" s="798"/>
      <c r="M132" s="429"/>
      <c r="N132" s="109"/>
      <c r="O132" s="109"/>
      <c r="P132" s="109"/>
      <c r="Q132" s="607"/>
      <c r="R132" s="93"/>
      <c r="S132" s="109"/>
      <c r="T132" s="109"/>
      <c r="U132" s="109"/>
      <c r="V132" s="109">
        <v>429151.9</v>
      </c>
      <c r="W132" s="109">
        <v>0</v>
      </c>
      <c r="X132" s="109">
        <v>0</v>
      </c>
      <c r="Y132" s="109">
        <v>0</v>
      </c>
      <c r="Z132" s="109">
        <v>0</v>
      </c>
      <c r="AA132" s="109">
        <v>0</v>
      </c>
      <c r="AB132" s="109">
        <v>0</v>
      </c>
      <c r="AC132" s="109">
        <v>0</v>
      </c>
      <c r="AD132" s="109">
        <v>0</v>
      </c>
      <c r="AE132" s="109">
        <v>0</v>
      </c>
      <c r="AF132" s="109">
        <v>0</v>
      </c>
      <c r="AG132" s="109">
        <v>0</v>
      </c>
      <c r="AH132" s="109">
        <v>0</v>
      </c>
      <c r="AI132" s="109">
        <v>0</v>
      </c>
      <c r="AJ132" s="109">
        <v>0</v>
      </c>
      <c r="AK132" s="109">
        <v>0</v>
      </c>
      <c r="AL132" s="109">
        <v>0</v>
      </c>
      <c r="AM132" s="109">
        <v>0</v>
      </c>
      <c r="AN132" s="109">
        <v>0</v>
      </c>
      <c r="AO132" s="109">
        <v>0</v>
      </c>
      <c r="AP132" s="160">
        <f t="shared" ref="AP132:AP195" si="115">SUM(S132:AA132)</f>
        <v>429151.9</v>
      </c>
      <c r="AQ132" s="160">
        <f t="shared" ref="AQ132:AQ195" si="116">SUM(AB132:AO132)</f>
        <v>0</v>
      </c>
      <c r="AR132" s="160">
        <f t="shared" ref="AR132:AR195" si="117">SUM(S132:AO132)</f>
        <v>429151.9</v>
      </c>
      <c r="AS132" s="607"/>
      <c r="AT132" s="219"/>
      <c r="AU132" s="13">
        <f t="shared" si="85"/>
        <v>0</v>
      </c>
      <c r="AV132" s="13">
        <f t="shared" si="86"/>
        <v>0</v>
      </c>
      <c r="AW132" s="13">
        <f t="shared" si="87"/>
        <v>0</v>
      </c>
      <c r="AX132" s="13">
        <f t="shared" si="88"/>
        <v>0</v>
      </c>
      <c r="AY132" s="13">
        <f t="shared" si="89"/>
        <v>0</v>
      </c>
      <c r="AZ132" s="13">
        <f t="shared" si="90"/>
        <v>0</v>
      </c>
      <c r="BA132" s="13">
        <f t="shared" si="91"/>
        <v>0</v>
      </c>
      <c r="BB132" s="13">
        <f t="shared" si="92"/>
        <v>0</v>
      </c>
      <c r="BC132" s="13">
        <f t="shared" si="93"/>
        <v>0</v>
      </c>
      <c r="BD132" s="13">
        <f t="shared" si="94"/>
        <v>0</v>
      </c>
      <c r="BE132" s="13">
        <f t="shared" si="95"/>
        <v>0</v>
      </c>
      <c r="BF132" s="13">
        <f t="shared" si="96"/>
        <v>0</v>
      </c>
      <c r="BG132" s="13">
        <f t="shared" si="97"/>
        <v>0</v>
      </c>
      <c r="BH132" s="13">
        <f t="shared" si="98"/>
        <v>0</v>
      </c>
      <c r="BI132" s="73">
        <f t="shared" si="99"/>
        <v>0</v>
      </c>
      <c r="BJ132" s="219"/>
      <c r="BK132" s="850">
        <f t="shared" si="100"/>
        <v>0</v>
      </c>
      <c r="BL132" s="109">
        <f t="shared" si="101"/>
        <v>0</v>
      </c>
      <c r="BM132" s="109">
        <f t="shared" si="102"/>
        <v>0</v>
      </c>
      <c r="BN132" s="109">
        <f t="shared" si="103"/>
        <v>0</v>
      </c>
      <c r="BO132" s="109">
        <f t="shared" si="104"/>
        <v>0</v>
      </c>
      <c r="BP132" s="109">
        <f t="shared" si="105"/>
        <v>0</v>
      </c>
      <c r="BQ132" s="109">
        <f t="shared" si="106"/>
        <v>0</v>
      </c>
      <c r="BR132" s="109">
        <f t="shared" si="107"/>
        <v>0</v>
      </c>
      <c r="BS132" s="109">
        <f t="shared" si="108"/>
        <v>0</v>
      </c>
      <c r="BT132" s="109">
        <f t="shared" si="109"/>
        <v>0</v>
      </c>
      <c r="BU132" s="109">
        <f t="shared" si="110"/>
        <v>0</v>
      </c>
      <c r="BV132" s="109">
        <f t="shared" si="111"/>
        <v>0</v>
      </c>
      <c r="BW132" s="109">
        <f t="shared" si="112"/>
        <v>0</v>
      </c>
      <c r="BX132" s="109">
        <f t="shared" si="113"/>
        <v>0</v>
      </c>
      <c r="BY132" s="1000">
        <f t="shared" si="114"/>
        <v>0</v>
      </c>
    </row>
    <row r="133" spans="1:77">
      <c r="A133" s="2" t="s">
        <v>3240</v>
      </c>
      <c r="B133" s="2" t="s">
        <v>3241</v>
      </c>
      <c r="C133" s="57" t="s">
        <v>3</v>
      </c>
      <c r="D133" s="57" t="s">
        <v>12</v>
      </c>
      <c r="E133" s="681" t="s">
        <v>349</v>
      </c>
      <c r="F133" s="682">
        <v>40907</v>
      </c>
      <c r="G133" s="682" t="s">
        <v>106</v>
      </c>
      <c r="H133" s="241" t="s">
        <v>113</v>
      </c>
      <c r="I133" s="38"/>
      <c r="J133" s="983"/>
      <c r="K133" s="903"/>
      <c r="L133" s="798"/>
      <c r="M133" s="429"/>
      <c r="N133" s="109"/>
      <c r="O133" s="109"/>
      <c r="P133" s="109"/>
      <c r="Q133" s="607"/>
      <c r="R133" s="93"/>
      <c r="S133" s="109"/>
      <c r="T133" s="109"/>
      <c r="U133" s="109"/>
      <c r="V133" s="109">
        <v>0</v>
      </c>
      <c r="W133" s="109">
        <v>0</v>
      </c>
      <c r="X133" s="109">
        <v>145689.76</v>
      </c>
      <c r="Y133" s="109">
        <v>0</v>
      </c>
      <c r="Z133" s="109">
        <v>0</v>
      </c>
      <c r="AA133" s="109">
        <v>0</v>
      </c>
      <c r="AB133" s="109">
        <v>0</v>
      </c>
      <c r="AC133" s="109">
        <v>0</v>
      </c>
      <c r="AD133" s="109">
        <v>0</v>
      </c>
      <c r="AE133" s="109">
        <v>0</v>
      </c>
      <c r="AF133" s="109">
        <v>0</v>
      </c>
      <c r="AG133" s="109">
        <v>0</v>
      </c>
      <c r="AH133" s="109">
        <v>0</v>
      </c>
      <c r="AI133" s="109">
        <v>0</v>
      </c>
      <c r="AJ133" s="109">
        <v>0</v>
      </c>
      <c r="AK133" s="109">
        <v>0</v>
      </c>
      <c r="AL133" s="109">
        <v>0</v>
      </c>
      <c r="AM133" s="109">
        <v>0</v>
      </c>
      <c r="AN133" s="109">
        <v>0</v>
      </c>
      <c r="AO133" s="109">
        <v>0</v>
      </c>
      <c r="AP133" s="160">
        <f t="shared" si="115"/>
        <v>145689.76</v>
      </c>
      <c r="AQ133" s="160">
        <f t="shared" si="116"/>
        <v>0</v>
      </c>
      <c r="AR133" s="160">
        <f t="shared" si="117"/>
        <v>145689.76</v>
      </c>
      <c r="AS133" s="607"/>
      <c r="AT133" s="219"/>
      <c r="AU133" s="13">
        <f t="shared" ref="AU133:AU164" si="118">AB133</f>
        <v>0</v>
      </c>
      <c r="AV133" s="13">
        <f t="shared" ref="AV133:AV164" si="119">AC133</f>
        <v>0</v>
      </c>
      <c r="AW133" s="13">
        <f t="shared" ref="AW133:AW164" si="120">AD133</f>
        <v>0</v>
      </c>
      <c r="AX133" s="13">
        <f t="shared" ref="AX133:AX164" si="121">AE133</f>
        <v>0</v>
      </c>
      <c r="AY133" s="13">
        <f t="shared" ref="AY133:AY164" si="122">AF133</f>
        <v>0</v>
      </c>
      <c r="AZ133" s="13">
        <f t="shared" ref="AZ133:AZ164" si="123">AG133</f>
        <v>0</v>
      </c>
      <c r="BA133" s="13">
        <f t="shared" ref="BA133:BA164" si="124">AH133</f>
        <v>0</v>
      </c>
      <c r="BB133" s="13">
        <f t="shared" ref="BB133:BB164" si="125">AI133</f>
        <v>0</v>
      </c>
      <c r="BC133" s="13">
        <f t="shared" ref="BC133:BC164" si="126">AJ133</f>
        <v>0</v>
      </c>
      <c r="BD133" s="13">
        <f t="shared" ref="BD133:BD164" si="127">AK133</f>
        <v>0</v>
      </c>
      <c r="BE133" s="13">
        <f t="shared" ref="BE133:BE164" si="128">AL133</f>
        <v>0</v>
      </c>
      <c r="BF133" s="13">
        <f t="shared" ref="BF133:BF164" si="129">AM133</f>
        <v>0</v>
      </c>
      <c r="BG133" s="13">
        <f t="shared" ref="BG133:BG164" si="130">AN133</f>
        <v>0</v>
      </c>
      <c r="BH133" s="13">
        <f t="shared" ref="BH133:BH164" si="131">AO133</f>
        <v>0</v>
      </c>
      <c r="BI133" s="73">
        <f t="shared" si="99"/>
        <v>0</v>
      </c>
      <c r="BJ133" s="219"/>
      <c r="BK133" s="850">
        <f t="shared" si="100"/>
        <v>0</v>
      </c>
      <c r="BL133" s="109">
        <f t="shared" si="101"/>
        <v>0</v>
      </c>
      <c r="BM133" s="109">
        <f t="shared" si="102"/>
        <v>0</v>
      </c>
      <c r="BN133" s="109">
        <f t="shared" si="103"/>
        <v>0</v>
      </c>
      <c r="BO133" s="109">
        <f t="shared" si="104"/>
        <v>0</v>
      </c>
      <c r="BP133" s="109">
        <f t="shared" si="105"/>
        <v>0</v>
      </c>
      <c r="BQ133" s="109">
        <f t="shared" si="106"/>
        <v>0</v>
      </c>
      <c r="BR133" s="109">
        <f t="shared" si="107"/>
        <v>0</v>
      </c>
      <c r="BS133" s="109">
        <f t="shared" si="108"/>
        <v>0</v>
      </c>
      <c r="BT133" s="109">
        <f t="shared" si="109"/>
        <v>0</v>
      </c>
      <c r="BU133" s="109">
        <f t="shared" si="110"/>
        <v>0</v>
      </c>
      <c r="BV133" s="109">
        <f t="shared" si="111"/>
        <v>0</v>
      </c>
      <c r="BW133" s="109">
        <f t="shared" si="112"/>
        <v>0</v>
      </c>
      <c r="BX133" s="109">
        <f t="shared" si="113"/>
        <v>0</v>
      </c>
      <c r="BY133" s="1000">
        <f t="shared" si="114"/>
        <v>0</v>
      </c>
    </row>
    <row r="134" spans="1:77">
      <c r="A134" s="678" t="s">
        <v>2978</v>
      </c>
      <c r="B134" s="678" t="s">
        <v>2979</v>
      </c>
      <c r="C134" s="57" t="s">
        <v>3</v>
      </c>
      <c r="D134" s="684" t="s">
        <v>12</v>
      </c>
      <c r="E134" s="681" t="s">
        <v>349</v>
      </c>
      <c r="F134" s="683">
        <v>40844</v>
      </c>
      <c r="G134" s="682" t="s">
        <v>106</v>
      </c>
      <c r="H134" s="241" t="s">
        <v>113</v>
      </c>
      <c r="I134" s="38"/>
      <c r="J134" s="983"/>
      <c r="K134" s="903"/>
      <c r="L134" s="798"/>
      <c r="M134" s="429"/>
      <c r="N134" s="109"/>
      <c r="O134" s="109"/>
      <c r="P134" s="109"/>
      <c r="Q134" s="607"/>
      <c r="R134" s="93"/>
      <c r="S134" s="109"/>
      <c r="T134" s="109"/>
      <c r="U134" s="109"/>
      <c r="V134" s="109">
        <v>271263.09999999998</v>
      </c>
      <c r="W134" s="109">
        <v>1028</v>
      </c>
      <c r="X134" s="109">
        <v>0</v>
      </c>
      <c r="Y134" s="109">
        <v>0</v>
      </c>
      <c r="Z134" s="109">
        <v>0</v>
      </c>
      <c r="AA134" s="109">
        <v>0</v>
      </c>
      <c r="AB134" s="109">
        <v>0</v>
      </c>
      <c r="AC134" s="109">
        <v>0</v>
      </c>
      <c r="AD134" s="109">
        <v>0</v>
      </c>
      <c r="AE134" s="109">
        <v>0</v>
      </c>
      <c r="AF134" s="109">
        <v>0</v>
      </c>
      <c r="AG134" s="109">
        <v>0</v>
      </c>
      <c r="AH134" s="109">
        <v>0</v>
      </c>
      <c r="AI134" s="109">
        <v>0</v>
      </c>
      <c r="AJ134" s="109">
        <v>0</v>
      </c>
      <c r="AK134" s="109">
        <v>0</v>
      </c>
      <c r="AL134" s="109">
        <v>0</v>
      </c>
      <c r="AM134" s="109">
        <v>0</v>
      </c>
      <c r="AN134" s="109">
        <v>0</v>
      </c>
      <c r="AO134" s="109">
        <v>0</v>
      </c>
      <c r="AP134" s="160">
        <f t="shared" si="115"/>
        <v>272291.09999999998</v>
      </c>
      <c r="AQ134" s="160">
        <f t="shared" si="116"/>
        <v>0</v>
      </c>
      <c r="AR134" s="160">
        <f t="shared" si="117"/>
        <v>272291.09999999998</v>
      </c>
      <c r="AS134" s="607"/>
      <c r="AT134" s="219"/>
      <c r="AU134" s="13">
        <f t="shared" si="118"/>
        <v>0</v>
      </c>
      <c r="AV134" s="13">
        <f t="shared" si="119"/>
        <v>0</v>
      </c>
      <c r="AW134" s="13">
        <f t="shared" si="120"/>
        <v>0</v>
      </c>
      <c r="AX134" s="13">
        <f t="shared" si="121"/>
        <v>0</v>
      </c>
      <c r="AY134" s="13">
        <f t="shared" si="122"/>
        <v>0</v>
      </c>
      <c r="AZ134" s="13">
        <f t="shared" si="123"/>
        <v>0</v>
      </c>
      <c r="BA134" s="13">
        <f t="shared" si="124"/>
        <v>0</v>
      </c>
      <c r="BB134" s="13">
        <f t="shared" si="125"/>
        <v>0</v>
      </c>
      <c r="BC134" s="13">
        <f t="shared" si="126"/>
        <v>0</v>
      </c>
      <c r="BD134" s="13">
        <f t="shared" si="127"/>
        <v>0</v>
      </c>
      <c r="BE134" s="13">
        <f t="shared" si="128"/>
        <v>0</v>
      </c>
      <c r="BF134" s="13">
        <f t="shared" si="129"/>
        <v>0</v>
      </c>
      <c r="BG134" s="13">
        <f t="shared" si="130"/>
        <v>0</v>
      </c>
      <c r="BH134" s="13">
        <f t="shared" si="131"/>
        <v>0</v>
      </c>
      <c r="BI134" s="73">
        <f t="shared" si="99"/>
        <v>0</v>
      </c>
      <c r="BJ134" s="219"/>
      <c r="BK134" s="850">
        <f t="shared" si="100"/>
        <v>0</v>
      </c>
      <c r="BL134" s="109">
        <f t="shared" si="101"/>
        <v>0</v>
      </c>
      <c r="BM134" s="109">
        <f t="shared" si="102"/>
        <v>0</v>
      </c>
      <c r="BN134" s="109">
        <f t="shared" si="103"/>
        <v>0</v>
      </c>
      <c r="BO134" s="109">
        <f t="shared" si="104"/>
        <v>0</v>
      </c>
      <c r="BP134" s="109">
        <f t="shared" si="105"/>
        <v>0</v>
      </c>
      <c r="BQ134" s="109">
        <f t="shared" si="106"/>
        <v>0</v>
      </c>
      <c r="BR134" s="109">
        <f t="shared" si="107"/>
        <v>0</v>
      </c>
      <c r="BS134" s="109">
        <f t="shared" si="108"/>
        <v>0</v>
      </c>
      <c r="BT134" s="109">
        <f t="shared" si="109"/>
        <v>0</v>
      </c>
      <c r="BU134" s="109">
        <f t="shared" si="110"/>
        <v>0</v>
      </c>
      <c r="BV134" s="109">
        <f t="shared" si="111"/>
        <v>0</v>
      </c>
      <c r="BW134" s="109">
        <f t="shared" si="112"/>
        <v>0</v>
      </c>
      <c r="BX134" s="109">
        <f t="shared" si="113"/>
        <v>0</v>
      </c>
      <c r="BY134" s="1000">
        <f t="shared" si="114"/>
        <v>0</v>
      </c>
    </row>
    <row r="135" spans="1:77">
      <c r="A135" s="679" t="s">
        <v>2331</v>
      </c>
      <c r="B135" s="679" t="s">
        <v>2332</v>
      </c>
      <c r="C135" s="57" t="s">
        <v>45</v>
      </c>
      <c r="D135" s="684" t="s">
        <v>7</v>
      </c>
      <c r="E135" s="681" t="s">
        <v>349</v>
      </c>
      <c r="F135" s="682">
        <v>41274</v>
      </c>
      <c r="G135" s="682" t="s">
        <v>148</v>
      </c>
      <c r="H135" s="241" t="s">
        <v>156</v>
      </c>
      <c r="I135" s="38"/>
      <c r="J135" s="983"/>
      <c r="K135" s="903"/>
      <c r="L135" s="798"/>
      <c r="M135" s="429"/>
      <c r="N135" s="109"/>
      <c r="O135" s="109"/>
      <c r="P135" s="109"/>
      <c r="Q135" s="607"/>
      <c r="R135" s="93"/>
      <c r="S135" s="109"/>
      <c r="T135" s="109"/>
      <c r="U135" s="109"/>
      <c r="V135" s="109">
        <v>0</v>
      </c>
      <c r="W135" s="109">
        <v>0</v>
      </c>
      <c r="X135" s="109">
        <v>0</v>
      </c>
      <c r="Y135" s="109">
        <v>0</v>
      </c>
      <c r="Z135" s="109">
        <v>0</v>
      </c>
      <c r="AA135" s="109">
        <v>0</v>
      </c>
      <c r="AB135" s="109">
        <v>0</v>
      </c>
      <c r="AC135" s="109">
        <v>0</v>
      </c>
      <c r="AD135" s="109">
        <v>0</v>
      </c>
      <c r="AE135" s="109">
        <v>0</v>
      </c>
      <c r="AF135" s="109">
        <v>0</v>
      </c>
      <c r="AG135" s="109">
        <v>0</v>
      </c>
      <c r="AH135" s="109">
        <v>0</v>
      </c>
      <c r="AI135" s="109">
        <v>0</v>
      </c>
      <c r="AJ135" s="109">
        <v>109684.26999999999</v>
      </c>
      <c r="AK135" s="109">
        <v>0</v>
      </c>
      <c r="AL135" s="109">
        <v>0</v>
      </c>
      <c r="AM135" s="109">
        <v>0</v>
      </c>
      <c r="AN135" s="109">
        <v>0</v>
      </c>
      <c r="AO135" s="109">
        <v>0</v>
      </c>
      <c r="AP135" s="160">
        <f t="shared" si="115"/>
        <v>0</v>
      </c>
      <c r="AQ135" s="160">
        <f t="shared" si="116"/>
        <v>109684.26999999999</v>
      </c>
      <c r="AR135" s="160">
        <f t="shared" si="117"/>
        <v>109684.26999999999</v>
      </c>
      <c r="AS135" s="607"/>
      <c r="AT135" s="219"/>
      <c r="AU135" s="13">
        <f t="shared" si="118"/>
        <v>0</v>
      </c>
      <c r="AV135" s="13">
        <f t="shared" si="119"/>
        <v>0</v>
      </c>
      <c r="AW135" s="13">
        <f t="shared" si="120"/>
        <v>0</v>
      </c>
      <c r="AX135" s="13">
        <f t="shared" si="121"/>
        <v>0</v>
      </c>
      <c r="AY135" s="13">
        <f t="shared" si="122"/>
        <v>0</v>
      </c>
      <c r="AZ135" s="13">
        <f t="shared" si="123"/>
        <v>0</v>
      </c>
      <c r="BA135" s="13">
        <f t="shared" si="124"/>
        <v>0</v>
      </c>
      <c r="BB135" s="13">
        <f t="shared" si="125"/>
        <v>0</v>
      </c>
      <c r="BC135" s="13">
        <f t="shared" si="126"/>
        <v>109684.26999999999</v>
      </c>
      <c r="BD135" s="13">
        <f t="shared" si="127"/>
        <v>0</v>
      </c>
      <c r="BE135" s="13">
        <f t="shared" si="128"/>
        <v>0</v>
      </c>
      <c r="BF135" s="13">
        <f t="shared" si="129"/>
        <v>0</v>
      </c>
      <c r="BG135" s="13">
        <f t="shared" si="130"/>
        <v>0</v>
      </c>
      <c r="BH135" s="13">
        <f t="shared" si="131"/>
        <v>0</v>
      </c>
      <c r="BI135" s="73">
        <f t="shared" si="99"/>
        <v>109684.26999999999</v>
      </c>
      <c r="BJ135" s="219"/>
      <c r="BK135" s="850">
        <f t="shared" si="100"/>
        <v>0</v>
      </c>
      <c r="BL135" s="109">
        <f t="shared" si="101"/>
        <v>0</v>
      </c>
      <c r="BM135" s="109">
        <f t="shared" si="102"/>
        <v>0</v>
      </c>
      <c r="BN135" s="109">
        <f t="shared" si="103"/>
        <v>0</v>
      </c>
      <c r="BO135" s="109">
        <f t="shared" si="104"/>
        <v>0</v>
      </c>
      <c r="BP135" s="109">
        <f t="shared" si="105"/>
        <v>0</v>
      </c>
      <c r="BQ135" s="109">
        <f t="shared" si="106"/>
        <v>0</v>
      </c>
      <c r="BR135" s="109">
        <f t="shared" si="107"/>
        <v>0</v>
      </c>
      <c r="BS135" s="109">
        <f t="shared" si="108"/>
        <v>109684.26999999999</v>
      </c>
      <c r="BT135" s="109">
        <f t="shared" si="109"/>
        <v>0</v>
      </c>
      <c r="BU135" s="109">
        <f t="shared" si="110"/>
        <v>0</v>
      </c>
      <c r="BV135" s="109">
        <f t="shared" si="111"/>
        <v>0</v>
      </c>
      <c r="BW135" s="109">
        <f t="shared" si="112"/>
        <v>0</v>
      </c>
      <c r="BX135" s="109">
        <f t="shared" si="113"/>
        <v>0</v>
      </c>
      <c r="BY135" s="1000">
        <f t="shared" si="114"/>
        <v>109684.26999999999</v>
      </c>
    </row>
    <row r="136" spans="1:77">
      <c r="A136" s="2" t="s">
        <v>3205</v>
      </c>
      <c r="B136" s="2" t="s">
        <v>3206</v>
      </c>
      <c r="C136" s="57" t="s">
        <v>3</v>
      </c>
      <c r="D136" s="57" t="s">
        <v>12</v>
      </c>
      <c r="E136" s="681" t="s">
        <v>349</v>
      </c>
      <c r="F136" s="682">
        <v>41274</v>
      </c>
      <c r="G136" s="682" t="s">
        <v>106</v>
      </c>
      <c r="H136" s="241" t="s">
        <v>113</v>
      </c>
      <c r="I136" s="38"/>
      <c r="J136" s="983"/>
      <c r="K136" s="903"/>
      <c r="L136" s="798"/>
      <c r="M136" s="429"/>
      <c r="N136" s="109"/>
      <c r="O136" s="109"/>
      <c r="P136" s="109"/>
      <c r="Q136" s="607"/>
      <c r="R136" s="93"/>
      <c r="S136" s="109"/>
      <c r="T136" s="109"/>
      <c r="U136" s="109"/>
      <c r="V136" s="109">
        <v>0</v>
      </c>
      <c r="W136" s="109">
        <v>0</v>
      </c>
      <c r="X136" s="109">
        <v>0</v>
      </c>
      <c r="Y136" s="109">
        <v>0</v>
      </c>
      <c r="Z136" s="109">
        <v>0</v>
      </c>
      <c r="AA136" s="109">
        <v>0</v>
      </c>
      <c r="AB136" s="109">
        <v>0</v>
      </c>
      <c r="AC136" s="109">
        <v>0</v>
      </c>
      <c r="AD136" s="109">
        <v>0</v>
      </c>
      <c r="AE136" s="109">
        <v>0</v>
      </c>
      <c r="AF136" s="109">
        <v>0</v>
      </c>
      <c r="AG136" s="109">
        <v>0</v>
      </c>
      <c r="AH136" s="109">
        <v>0</v>
      </c>
      <c r="AI136" s="109">
        <v>0</v>
      </c>
      <c r="AJ136" s="109">
        <v>158669.44999999998</v>
      </c>
      <c r="AK136" s="109">
        <v>0</v>
      </c>
      <c r="AL136" s="109">
        <v>0</v>
      </c>
      <c r="AM136" s="109">
        <v>0</v>
      </c>
      <c r="AN136" s="109">
        <v>0</v>
      </c>
      <c r="AO136" s="109">
        <v>0</v>
      </c>
      <c r="AP136" s="160">
        <f t="shared" si="115"/>
        <v>0</v>
      </c>
      <c r="AQ136" s="160">
        <f t="shared" si="116"/>
        <v>158669.44999999998</v>
      </c>
      <c r="AR136" s="160">
        <f t="shared" si="117"/>
        <v>158669.44999999998</v>
      </c>
      <c r="AS136" s="607"/>
      <c r="AT136" s="219"/>
      <c r="AU136" s="13">
        <f t="shared" si="118"/>
        <v>0</v>
      </c>
      <c r="AV136" s="13">
        <f t="shared" si="119"/>
        <v>0</v>
      </c>
      <c r="AW136" s="13">
        <f t="shared" si="120"/>
        <v>0</v>
      </c>
      <c r="AX136" s="13">
        <f t="shared" si="121"/>
        <v>0</v>
      </c>
      <c r="AY136" s="13">
        <f t="shared" si="122"/>
        <v>0</v>
      </c>
      <c r="AZ136" s="13">
        <f t="shared" si="123"/>
        <v>0</v>
      </c>
      <c r="BA136" s="13">
        <f t="shared" si="124"/>
        <v>0</v>
      </c>
      <c r="BB136" s="13">
        <f t="shared" si="125"/>
        <v>0</v>
      </c>
      <c r="BC136" s="13">
        <f t="shared" si="126"/>
        <v>158669.44999999998</v>
      </c>
      <c r="BD136" s="13">
        <f t="shared" si="127"/>
        <v>0</v>
      </c>
      <c r="BE136" s="13">
        <f t="shared" si="128"/>
        <v>0</v>
      </c>
      <c r="BF136" s="13">
        <f t="shared" si="129"/>
        <v>0</v>
      </c>
      <c r="BG136" s="13">
        <f t="shared" si="130"/>
        <v>0</v>
      </c>
      <c r="BH136" s="13">
        <f t="shared" si="131"/>
        <v>0</v>
      </c>
      <c r="BI136" s="73">
        <f t="shared" si="99"/>
        <v>158669.44999999998</v>
      </c>
      <c r="BJ136" s="219"/>
      <c r="BK136" s="850">
        <f t="shared" si="100"/>
        <v>0</v>
      </c>
      <c r="BL136" s="109">
        <f t="shared" si="101"/>
        <v>0</v>
      </c>
      <c r="BM136" s="109">
        <f t="shared" si="102"/>
        <v>0</v>
      </c>
      <c r="BN136" s="109">
        <f t="shared" si="103"/>
        <v>0</v>
      </c>
      <c r="BO136" s="109">
        <f t="shared" si="104"/>
        <v>0</v>
      </c>
      <c r="BP136" s="109">
        <f t="shared" si="105"/>
        <v>0</v>
      </c>
      <c r="BQ136" s="109">
        <f t="shared" si="106"/>
        <v>0</v>
      </c>
      <c r="BR136" s="109">
        <f t="shared" si="107"/>
        <v>0</v>
      </c>
      <c r="BS136" s="109">
        <f t="shared" si="108"/>
        <v>158669.44999999998</v>
      </c>
      <c r="BT136" s="109">
        <f t="shared" si="109"/>
        <v>0</v>
      </c>
      <c r="BU136" s="109">
        <f t="shared" si="110"/>
        <v>0</v>
      </c>
      <c r="BV136" s="109">
        <f t="shared" si="111"/>
        <v>0</v>
      </c>
      <c r="BW136" s="109">
        <f t="shared" si="112"/>
        <v>0</v>
      </c>
      <c r="BX136" s="109">
        <f t="shared" si="113"/>
        <v>0</v>
      </c>
      <c r="BY136" s="1000">
        <f t="shared" si="114"/>
        <v>158669.44999999998</v>
      </c>
    </row>
    <row r="137" spans="1:77">
      <c r="A137" s="680" t="s">
        <v>2308</v>
      </c>
      <c r="B137" s="680" t="s">
        <v>2309</v>
      </c>
      <c r="C137" s="57" t="s">
        <v>45</v>
      </c>
      <c r="D137" s="57" t="s">
        <v>7</v>
      </c>
      <c r="E137" s="681" t="s">
        <v>349</v>
      </c>
      <c r="F137" s="682">
        <v>41274</v>
      </c>
      <c r="G137" s="682" t="s">
        <v>148</v>
      </c>
      <c r="H137" s="241" t="s">
        <v>156</v>
      </c>
      <c r="I137" s="38"/>
      <c r="J137" s="983"/>
      <c r="K137" s="903"/>
      <c r="L137" s="798"/>
      <c r="M137" s="429"/>
      <c r="N137" s="109"/>
      <c r="O137" s="109"/>
      <c r="P137" s="109"/>
      <c r="Q137" s="607"/>
      <c r="R137" s="93"/>
      <c r="S137" s="109"/>
      <c r="T137" s="109"/>
      <c r="U137" s="109"/>
      <c r="V137" s="109">
        <v>0</v>
      </c>
      <c r="W137" s="109">
        <v>0</v>
      </c>
      <c r="X137" s="109">
        <v>0</v>
      </c>
      <c r="Y137" s="109">
        <v>0</v>
      </c>
      <c r="Z137" s="109">
        <v>0</v>
      </c>
      <c r="AA137" s="109">
        <v>0</v>
      </c>
      <c r="AB137" s="109">
        <v>0</v>
      </c>
      <c r="AC137" s="109">
        <v>0</v>
      </c>
      <c r="AD137" s="109">
        <v>0</v>
      </c>
      <c r="AE137" s="109">
        <v>0</v>
      </c>
      <c r="AF137" s="109">
        <v>0</v>
      </c>
      <c r="AG137" s="109">
        <v>0</v>
      </c>
      <c r="AH137" s="109">
        <v>0</v>
      </c>
      <c r="AI137" s="109">
        <v>0</v>
      </c>
      <c r="AJ137" s="109">
        <v>175707.81999999998</v>
      </c>
      <c r="AK137" s="109">
        <v>0</v>
      </c>
      <c r="AL137" s="109">
        <v>0</v>
      </c>
      <c r="AM137" s="109">
        <v>0</v>
      </c>
      <c r="AN137" s="109">
        <v>0</v>
      </c>
      <c r="AO137" s="109">
        <v>0</v>
      </c>
      <c r="AP137" s="160">
        <f t="shared" si="115"/>
        <v>0</v>
      </c>
      <c r="AQ137" s="160">
        <f t="shared" si="116"/>
        <v>175707.81999999998</v>
      </c>
      <c r="AR137" s="160">
        <f t="shared" si="117"/>
        <v>175707.81999999998</v>
      </c>
      <c r="AS137" s="607"/>
      <c r="AT137" s="219"/>
      <c r="AU137" s="13">
        <f t="shared" si="118"/>
        <v>0</v>
      </c>
      <c r="AV137" s="13">
        <f t="shared" si="119"/>
        <v>0</v>
      </c>
      <c r="AW137" s="13">
        <f t="shared" si="120"/>
        <v>0</v>
      </c>
      <c r="AX137" s="13">
        <f t="shared" si="121"/>
        <v>0</v>
      </c>
      <c r="AY137" s="13">
        <f t="shared" si="122"/>
        <v>0</v>
      </c>
      <c r="AZ137" s="13">
        <f t="shared" si="123"/>
        <v>0</v>
      </c>
      <c r="BA137" s="13">
        <f t="shared" si="124"/>
        <v>0</v>
      </c>
      <c r="BB137" s="13">
        <f t="shared" si="125"/>
        <v>0</v>
      </c>
      <c r="BC137" s="13">
        <f t="shared" si="126"/>
        <v>175707.81999999998</v>
      </c>
      <c r="BD137" s="13">
        <f t="shared" si="127"/>
        <v>0</v>
      </c>
      <c r="BE137" s="13">
        <f t="shared" si="128"/>
        <v>0</v>
      </c>
      <c r="BF137" s="13">
        <f t="shared" si="129"/>
        <v>0</v>
      </c>
      <c r="BG137" s="13">
        <f t="shared" si="130"/>
        <v>0</v>
      </c>
      <c r="BH137" s="13">
        <f t="shared" si="131"/>
        <v>0</v>
      </c>
      <c r="BI137" s="73">
        <f t="shared" si="99"/>
        <v>175707.81999999998</v>
      </c>
      <c r="BJ137" s="219"/>
      <c r="BK137" s="850">
        <f t="shared" si="100"/>
        <v>0</v>
      </c>
      <c r="BL137" s="109">
        <f t="shared" si="101"/>
        <v>0</v>
      </c>
      <c r="BM137" s="109">
        <f t="shared" si="102"/>
        <v>0</v>
      </c>
      <c r="BN137" s="109">
        <f t="shared" si="103"/>
        <v>0</v>
      </c>
      <c r="BO137" s="109">
        <f t="shared" si="104"/>
        <v>0</v>
      </c>
      <c r="BP137" s="109">
        <f t="shared" si="105"/>
        <v>0</v>
      </c>
      <c r="BQ137" s="109">
        <f t="shared" si="106"/>
        <v>0</v>
      </c>
      <c r="BR137" s="109">
        <f t="shared" si="107"/>
        <v>0</v>
      </c>
      <c r="BS137" s="109">
        <f t="shared" si="108"/>
        <v>175707.81999999998</v>
      </c>
      <c r="BT137" s="109">
        <f t="shared" si="109"/>
        <v>0</v>
      </c>
      <c r="BU137" s="109">
        <f t="shared" si="110"/>
        <v>0</v>
      </c>
      <c r="BV137" s="109">
        <f t="shared" si="111"/>
        <v>0</v>
      </c>
      <c r="BW137" s="109">
        <f t="shared" si="112"/>
        <v>0</v>
      </c>
      <c r="BX137" s="109">
        <f t="shared" si="113"/>
        <v>0</v>
      </c>
      <c r="BY137" s="1000">
        <f t="shared" si="114"/>
        <v>175707.81999999998</v>
      </c>
    </row>
    <row r="138" spans="1:77">
      <c r="A138" s="2" t="s">
        <v>3151</v>
      </c>
      <c r="B138" s="2" t="s">
        <v>3152</v>
      </c>
      <c r="C138" s="57" t="s">
        <v>3</v>
      </c>
      <c r="D138" s="57" t="s">
        <v>12</v>
      </c>
      <c r="E138" s="681" t="s">
        <v>349</v>
      </c>
      <c r="F138" s="682">
        <v>41274</v>
      </c>
      <c r="G138" s="682" t="s">
        <v>106</v>
      </c>
      <c r="H138" s="241" t="s">
        <v>113</v>
      </c>
      <c r="I138" s="38"/>
      <c r="J138" s="983"/>
      <c r="K138" s="903"/>
      <c r="L138" s="798"/>
      <c r="M138" s="429"/>
      <c r="N138" s="109"/>
      <c r="O138" s="109"/>
      <c r="P138" s="109"/>
      <c r="Q138" s="607"/>
      <c r="R138" s="93"/>
      <c r="S138" s="109"/>
      <c r="T138" s="109"/>
      <c r="U138" s="109"/>
      <c r="V138" s="109">
        <v>0</v>
      </c>
      <c r="W138" s="109">
        <v>0</v>
      </c>
      <c r="X138" s="109">
        <v>0</v>
      </c>
      <c r="Y138" s="109">
        <v>0</v>
      </c>
      <c r="Z138" s="109">
        <v>0</v>
      </c>
      <c r="AA138" s="109">
        <v>0</v>
      </c>
      <c r="AB138" s="109">
        <v>0</v>
      </c>
      <c r="AC138" s="109">
        <v>0</v>
      </c>
      <c r="AD138" s="109">
        <v>0</v>
      </c>
      <c r="AE138" s="109">
        <v>0</v>
      </c>
      <c r="AF138" s="109">
        <v>0</v>
      </c>
      <c r="AG138" s="109">
        <v>0</v>
      </c>
      <c r="AH138" s="109">
        <v>0</v>
      </c>
      <c r="AI138" s="109">
        <v>0</v>
      </c>
      <c r="AJ138" s="109">
        <v>185291.88999999998</v>
      </c>
      <c r="AK138" s="109">
        <v>0</v>
      </c>
      <c r="AL138" s="109">
        <v>0</v>
      </c>
      <c r="AM138" s="109">
        <v>0</v>
      </c>
      <c r="AN138" s="109">
        <v>0</v>
      </c>
      <c r="AO138" s="109">
        <v>0</v>
      </c>
      <c r="AP138" s="160">
        <f t="shared" si="115"/>
        <v>0</v>
      </c>
      <c r="AQ138" s="160">
        <f t="shared" si="116"/>
        <v>185291.88999999998</v>
      </c>
      <c r="AR138" s="160">
        <f t="shared" si="117"/>
        <v>185291.88999999998</v>
      </c>
      <c r="AS138" s="607"/>
      <c r="AT138" s="219"/>
      <c r="AU138" s="13">
        <f t="shared" si="118"/>
        <v>0</v>
      </c>
      <c r="AV138" s="13">
        <f t="shared" si="119"/>
        <v>0</v>
      </c>
      <c r="AW138" s="13">
        <f t="shared" si="120"/>
        <v>0</v>
      </c>
      <c r="AX138" s="13">
        <f t="shared" si="121"/>
        <v>0</v>
      </c>
      <c r="AY138" s="13">
        <f t="shared" si="122"/>
        <v>0</v>
      </c>
      <c r="AZ138" s="13">
        <f t="shared" si="123"/>
        <v>0</v>
      </c>
      <c r="BA138" s="13">
        <f t="shared" si="124"/>
        <v>0</v>
      </c>
      <c r="BB138" s="13">
        <f t="shared" si="125"/>
        <v>0</v>
      </c>
      <c r="BC138" s="13">
        <f t="shared" si="126"/>
        <v>185291.88999999998</v>
      </c>
      <c r="BD138" s="13">
        <f t="shared" si="127"/>
        <v>0</v>
      </c>
      <c r="BE138" s="13">
        <f t="shared" si="128"/>
        <v>0</v>
      </c>
      <c r="BF138" s="13">
        <f t="shared" si="129"/>
        <v>0</v>
      </c>
      <c r="BG138" s="13">
        <f t="shared" si="130"/>
        <v>0</v>
      </c>
      <c r="BH138" s="13">
        <f t="shared" si="131"/>
        <v>0</v>
      </c>
      <c r="BI138" s="73">
        <f t="shared" si="99"/>
        <v>185291.88999999998</v>
      </c>
      <c r="BJ138" s="219"/>
      <c r="BK138" s="850">
        <f t="shared" si="100"/>
        <v>0</v>
      </c>
      <c r="BL138" s="109">
        <f t="shared" si="101"/>
        <v>0</v>
      </c>
      <c r="BM138" s="109">
        <f t="shared" si="102"/>
        <v>0</v>
      </c>
      <c r="BN138" s="109">
        <f t="shared" si="103"/>
        <v>0</v>
      </c>
      <c r="BO138" s="109">
        <f t="shared" si="104"/>
        <v>0</v>
      </c>
      <c r="BP138" s="109">
        <f t="shared" si="105"/>
        <v>0</v>
      </c>
      <c r="BQ138" s="109">
        <f t="shared" si="106"/>
        <v>0</v>
      </c>
      <c r="BR138" s="109">
        <f t="shared" si="107"/>
        <v>0</v>
      </c>
      <c r="BS138" s="109">
        <f t="shared" si="108"/>
        <v>185291.88999999998</v>
      </c>
      <c r="BT138" s="109">
        <f t="shared" si="109"/>
        <v>0</v>
      </c>
      <c r="BU138" s="109">
        <f t="shared" si="110"/>
        <v>0</v>
      </c>
      <c r="BV138" s="109">
        <f t="shared" si="111"/>
        <v>0</v>
      </c>
      <c r="BW138" s="109">
        <f t="shared" si="112"/>
        <v>0</v>
      </c>
      <c r="BX138" s="109">
        <f t="shared" si="113"/>
        <v>0</v>
      </c>
      <c r="BY138" s="1000">
        <f t="shared" si="114"/>
        <v>185291.88999999998</v>
      </c>
    </row>
    <row r="139" spans="1:77">
      <c r="A139" s="679" t="s">
        <v>2333</v>
      </c>
      <c r="B139" s="679" t="s">
        <v>2334</v>
      </c>
      <c r="C139" s="57" t="s">
        <v>45</v>
      </c>
      <c r="D139" s="684" t="s">
        <v>7</v>
      </c>
      <c r="E139" s="681" t="s">
        <v>349</v>
      </c>
      <c r="F139" s="682">
        <v>41274</v>
      </c>
      <c r="G139" s="682" t="s">
        <v>148</v>
      </c>
      <c r="H139" s="241" t="s">
        <v>156</v>
      </c>
      <c r="I139" s="38"/>
      <c r="J139" s="983"/>
      <c r="K139" s="903"/>
      <c r="L139" s="798"/>
      <c r="M139" s="429"/>
      <c r="N139" s="109"/>
      <c r="O139" s="109"/>
      <c r="P139" s="109"/>
      <c r="Q139" s="607"/>
      <c r="R139" s="93"/>
      <c r="S139" s="109"/>
      <c r="T139" s="109"/>
      <c r="U139" s="109"/>
      <c r="V139" s="109">
        <v>0</v>
      </c>
      <c r="W139" s="109">
        <v>0</v>
      </c>
      <c r="X139" s="109">
        <v>0</v>
      </c>
      <c r="Y139" s="109">
        <v>0</v>
      </c>
      <c r="Z139" s="109">
        <v>0</v>
      </c>
      <c r="AA139" s="109">
        <v>0</v>
      </c>
      <c r="AB139" s="109">
        <v>0</v>
      </c>
      <c r="AC139" s="109">
        <v>0</v>
      </c>
      <c r="AD139" s="109">
        <v>0</v>
      </c>
      <c r="AE139" s="109">
        <v>0</v>
      </c>
      <c r="AF139" s="109">
        <v>0</v>
      </c>
      <c r="AG139" s="109">
        <v>0</v>
      </c>
      <c r="AH139" s="109">
        <v>0</v>
      </c>
      <c r="AI139" s="109">
        <v>0</v>
      </c>
      <c r="AJ139" s="109">
        <v>101165.11</v>
      </c>
      <c r="AK139" s="109">
        <v>0</v>
      </c>
      <c r="AL139" s="109">
        <v>0</v>
      </c>
      <c r="AM139" s="109">
        <v>0</v>
      </c>
      <c r="AN139" s="109">
        <v>0</v>
      </c>
      <c r="AO139" s="109">
        <v>0</v>
      </c>
      <c r="AP139" s="160">
        <f t="shared" si="115"/>
        <v>0</v>
      </c>
      <c r="AQ139" s="160">
        <f t="shared" si="116"/>
        <v>101165.11</v>
      </c>
      <c r="AR139" s="160">
        <f t="shared" si="117"/>
        <v>101165.11</v>
      </c>
      <c r="AS139" s="607"/>
      <c r="AT139" s="219"/>
      <c r="AU139" s="13">
        <f t="shared" si="118"/>
        <v>0</v>
      </c>
      <c r="AV139" s="13">
        <f t="shared" si="119"/>
        <v>0</v>
      </c>
      <c r="AW139" s="13">
        <f t="shared" si="120"/>
        <v>0</v>
      </c>
      <c r="AX139" s="13">
        <f t="shared" si="121"/>
        <v>0</v>
      </c>
      <c r="AY139" s="13">
        <f t="shared" si="122"/>
        <v>0</v>
      </c>
      <c r="AZ139" s="13">
        <f t="shared" si="123"/>
        <v>0</v>
      </c>
      <c r="BA139" s="13">
        <f t="shared" si="124"/>
        <v>0</v>
      </c>
      <c r="BB139" s="13">
        <f t="shared" si="125"/>
        <v>0</v>
      </c>
      <c r="BC139" s="13">
        <f t="shared" si="126"/>
        <v>101165.11</v>
      </c>
      <c r="BD139" s="13">
        <f t="shared" si="127"/>
        <v>0</v>
      </c>
      <c r="BE139" s="13">
        <f t="shared" si="128"/>
        <v>0</v>
      </c>
      <c r="BF139" s="13">
        <f t="shared" si="129"/>
        <v>0</v>
      </c>
      <c r="BG139" s="13">
        <f t="shared" si="130"/>
        <v>0</v>
      </c>
      <c r="BH139" s="13">
        <f t="shared" si="131"/>
        <v>0</v>
      </c>
      <c r="BI139" s="73">
        <f t="shared" si="99"/>
        <v>101165.11</v>
      </c>
      <c r="BJ139" s="219"/>
      <c r="BK139" s="850">
        <f t="shared" si="100"/>
        <v>0</v>
      </c>
      <c r="BL139" s="109">
        <f t="shared" si="101"/>
        <v>0</v>
      </c>
      <c r="BM139" s="109">
        <f t="shared" si="102"/>
        <v>0</v>
      </c>
      <c r="BN139" s="109">
        <f t="shared" si="103"/>
        <v>0</v>
      </c>
      <c r="BO139" s="109">
        <f t="shared" si="104"/>
        <v>0</v>
      </c>
      <c r="BP139" s="109">
        <f t="shared" si="105"/>
        <v>0</v>
      </c>
      <c r="BQ139" s="109">
        <f t="shared" si="106"/>
        <v>0</v>
      </c>
      <c r="BR139" s="109">
        <f t="shared" si="107"/>
        <v>0</v>
      </c>
      <c r="BS139" s="109">
        <f t="shared" si="108"/>
        <v>101165.11</v>
      </c>
      <c r="BT139" s="109">
        <f t="shared" si="109"/>
        <v>0</v>
      </c>
      <c r="BU139" s="109">
        <f t="shared" si="110"/>
        <v>0</v>
      </c>
      <c r="BV139" s="109">
        <f t="shared" si="111"/>
        <v>0</v>
      </c>
      <c r="BW139" s="109">
        <f t="shared" si="112"/>
        <v>0</v>
      </c>
      <c r="BX139" s="109">
        <f t="shared" si="113"/>
        <v>0</v>
      </c>
      <c r="BY139" s="1000">
        <f t="shared" si="114"/>
        <v>101165.11</v>
      </c>
    </row>
    <row r="140" spans="1:77">
      <c r="A140" s="2" t="s">
        <v>2767</v>
      </c>
      <c r="B140" s="2" t="s">
        <v>2768</v>
      </c>
      <c r="C140" s="57" t="s">
        <v>3</v>
      </c>
      <c r="D140" s="57" t="s">
        <v>12</v>
      </c>
      <c r="E140" s="681" t="s">
        <v>349</v>
      </c>
      <c r="F140" s="682">
        <v>41274</v>
      </c>
      <c r="G140" s="682" t="s">
        <v>106</v>
      </c>
      <c r="H140" s="241" t="s">
        <v>113</v>
      </c>
      <c r="I140" s="38"/>
      <c r="J140" s="983"/>
      <c r="K140" s="903"/>
      <c r="L140" s="798"/>
      <c r="M140" s="429"/>
      <c r="N140" s="109"/>
      <c r="O140" s="109"/>
      <c r="P140" s="109"/>
      <c r="Q140" s="607"/>
      <c r="R140" s="93"/>
      <c r="S140" s="109"/>
      <c r="T140" s="109"/>
      <c r="U140" s="109"/>
      <c r="V140" s="109">
        <v>0</v>
      </c>
      <c r="W140" s="109">
        <v>0</v>
      </c>
      <c r="X140" s="109">
        <v>0</v>
      </c>
      <c r="Y140" s="109">
        <v>0</v>
      </c>
      <c r="Z140" s="109">
        <v>0</v>
      </c>
      <c r="AA140" s="109">
        <v>0</v>
      </c>
      <c r="AB140" s="109">
        <v>0</v>
      </c>
      <c r="AC140" s="109">
        <v>0</v>
      </c>
      <c r="AD140" s="109">
        <v>0</v>
      </c>
      <c r="AE140" s="109">
        <v>0</v>
      </c>
      <c r="AF140" s="109">
        <v>0</v>
      </c>
      <c r="AG140" s="109">
        <v>0</v>
      </c>
      <c r="AH140" s="109">
        <v>0</v>
      </c>
      <c r="AI140" s="109">
        <v>0</v>
      </c>
      <c r="AJ140" s="109">
        <v>536909.22</v>
      </c>
      <c r="AK140" s="109">
        <v>0</v>
      </c>
      <c r="AL140" s="109">
        <v>0</v>
      </c>
      <c r="AM140" s="109">
        <v>0</v>
      </c>
      <c r="AN140" s="109">
        <v>0</v>
      </c>
      <c r="AO140" s="109">
        <v>0</v>
      </c>
      <c r="AP140" s="160">
        <f t="shared" si="115"/>
        <v>0</v>
      </c>
      <c r="AQ140" s="160">
        <f t="shared" si="116"/>
        <v>536909.22</v>
      </c>
      <c r="AR140" s="160">
        <f t="shared" si="117"/>
        <v>536909.22</v>
      </c>
      <c r="AS140" s="607"/>
      <c r="AT140" s="219"/>
      <c r="AU140" s="13">
        <f t="shared" si="118"/>
        <v>0</v>
      </c>
      <c r="AV140" s="13">
        <f t="shared" si="119"/>
        <v>0</v>
      </c>
      <c r="AW140" s="13">
        <f t="shared" si="120"/>
        <v>0</v>
      </c>
      <c r="AX140" s="13">
        <f t="shared" si="121"/>
        <v>0</v>
      </c>
      <c r="AY140" s="13">
        <f t="shared" si="122"/>
        <v>0</v>
      </c>
      <c r="AZ140" s="13">
        <f t="shared" si="123"/>
        <v>0</v>
      </c>
      <c r="BA140" s="13">
        <f t="shared" si="124"/>
        <v>0</v>
      </c>
      <c r="BB140" s="13">
        <f t="shared" si="125"/>
        <v>0</v>
      </c>
      <c r="BC140" s="13">
        <f t="shared" si="126"/>
        <v>536909.22</v>
      </c>
      <c r="BD140" s="13">
        <f t="shared" si="127"/>
        <v>0</v>
      </c>
      <c r="BE140" s="13">
        <f t="shared" si="128"/>
        <v>0</v>
      </c>
      <c r="BF140" s="13">
        <f t="shared" si="129"/>
        <v>0</v>
      </c>
      <c r="BG140" s="13">
        <f t="shared" si="130"/>
        <v>0</v>
      </c>
      <c r="BH140" s="13">
        <f t="shared" si="131"/>
        <v>0</v>
      </c>
      <c r="BI140" s="73">
        <f t="shared" si="99"/>
        <v>536909.22</v>
      </c>
      <c r="BJ140" s="219"/>
      <c r="BK140" s="850">
        <f t="shared" si="100"/>
        <v>0</v>
      </c>
      <c r="BL140" s="109">
        <f t="shared" si="101"/>
        <v>0</v>
      </c>
      <c r="BM140" s="109">
        <f t="shared" si="102"/>
        <v>0</v>
      </c>
      <c r="BN140" s="109">
        <f t="shared" si="103"/>
        <v>0</v>
      </c>
      <c r="BO140" s="109">
        <f t="shared" si="104"/>
        <v>0</v>
      </c>
      <c r="BP140" s="109">
        <f t="shared" si="105"/>
        <v>0</v>
      </c>
      <c r="BQ140" s="109">
        <f t="shared" si="106"/>
        <v>0</v>
      </c>
      <c r="BR140" s="109">
        <f t="shared" si="107"/>
        <v>0</v>
      </c>
      <c r="BS140" s="109">
        <f t="shared" si="108"/>
        <v>536909.22</v>
      </c>
      <c r="BT140" s="109">
        <f t="shared" si="109"/>
        <v>0</v>
      </c>
      <c r="BU140" s="109">
        <f t="shared" si="110"/>
        <v>0</v>
      </c>
      <c r="BV140" s="109">
        <f t="shared" si="111"/>
        <v>0</v>
      </c>
      <c r="BW140" s="109">
        <f t="shared" si="112"/>
        <v>0</v>
      </c>
      <c r="BX140" s="109">
        <f t="shared" si="113"/>
        <v>0</v>
      </c>
      <c r="BY140" s="1000">
        <f t="shared" si="114"/>
        <v>536909.22</v>
      </c>
    </row>
    <row r="141" spans="1:77">
      <c r="A141" s="678" t="s">
        <v>2289</v>
      </c>
      <c r="B141" s="678" t="s">
        <v>2290</v>
      </c>
      <c r="C141" s="57" t="s">
        <v>45</v>
      </c>
      <c r="D141" s="57" t="s">
        <v>7</v>
      </c>
      <c r="E141" s="681" t="s">
        <v>349</v>
      </c>
      <c r="F141" s="683">
        <v>41274</v>
      </c>
      <c r="G141" s="682" t="s">
        <v>148</v>
      </c>
      <c r="H141" s="241" t="s">
        <v>156</v>
      </c>
      <c r="I141" s="38"/>
      <c r="J141" s="983"/>
      <c r="K141" s="903"/>
      <c r="L141" s="798"/>
      <c r="M141" s="429"/>
      <c r="N141" s="109"/>
      <c r="O141" s="109"/>
      <c r="P141" s="109"/>
      <c r="Q141" s="607"/>
      <c r="R141" s="93"/>
      <c r="S141" s="109"/>
      <c r="T141" s="109"/>
      <c r="U141" s="109"/>
      <c r="V141" s="109">
        <v>0</v>
      </c>
      <c r="W141" s="109">
        <v>0</v>
      </c>
      <c r="X141" s="109">
        <v>0</v>
      </c>
      <c r="Y141" s="109">
        <v>0</v>
      </c>
      <c r="Z141" s="109">
        <v>0</v>
      </c>
      <c r="AA141" s="109">
        <v>0</v>
      </c>
      <c r="AB141" s="109">
        <v>0</v>
      </c>
      <c r="AC141" s="109">
        <v>0</v>
      </c>
      <c r="AD141" s="109">
        <v>0</v>
      </c>
      <c r="AE141" s="109">
        <v>0</v>
      </c>
      <c r="AF141" s="109">
        <v>0</v>
      </c>
      <c r="AG141" s="109">
        <v>0</v>
      </c>
      <c r="AH141" s="109">
        <v>0</v>
      </c>
      <c r="AI141" s="109">
        <v>0</v>
      </c>
      <c r="AJ141" s="109">
        <v>581433.15</v>
      </c>
      <c r="AK141" s="109">
        <v>0</v>
      </c>
      <c r="AL141" s="109">
        <v>0</v>
      </c>
      <c r="AM141" s="109">
        <v>0</v>
      </c>
      <c r="AN141" s="109">
        <v>0</v>
      </c>
      <c r="AO141" s="109">
        <v>0</v>
      </c>
      <c r="AP141" s="160">
        <f t="shared" si="115"/>
        <v>0</v>
      </c>
      <c r="AQ141" s="160">
        <f t="shared" si="116"/>
        <v>581433.15</v>
      </c>
      <c r="AR141" s="160">
        <f t="shared" si="117"/>
        <v>581433.15</v>
      </c>
      <c r="AS141" s="607"/>
      <c r="AT141" s="219"/>
      <c r="AU141" s="13">
        <f t="shared" si="118"/>
        <v>0</v>
      </c>
      <c r="AV141" s="13">
        <f t="shared" si="119"/>
        <v>0</v>
      </c>
      <c r="AW141" s="13">
        <f t="shared" si="120"/>
        <v>0</v>
      </c>
      <c r="AX141" s="13">
        <f t="shared" si="121"/>
        <v>0</v>
      </c>
      <c r="AY141" s="13">
        <f t="shared" si="122"/>
        <v>0</v>
      </c>
      <c r="AZ141" s="13">
        <f t="shared" si="123"/>
        <v>0</v>
      </c>
      <c r="BA141" s="13">
        <f t="shared" si="124"/>
        <v>0</v>
      </c>
      <c r="BB141" s="13">
        <f t="shared" si="125"/>
        <v>0</v>
      </c>
      <c r="BC141" s="13">
        <f t="shared" si="126"/>
        <v>581433.15</v>
      </c>
      <c r="BD141" s="13">
        <f t="shared" si="127"/>
        <v>0</v>
      </c>
      <c r="BE141" s="13">
        <f t="shared" si="128"/>
        <v>0</v>
      </c>
      <c r="BF141" s="13">
        <f t="shared" si="129"/>
        <v>0</v>
      </c>
      <c r="BG141" s="13">
        <f t="shared" si="130"/>
        <v>0</v>
      </c>
      <c r="BH141" s="13">
        <f t="shared" si="131"/>
        <v>0</v>
      </c>
      <c r="BI141" s="73">
        <f t="shared" si="99"/>
        <v>581433.15</v>
      </c>
      <c r="BJ141" s="219"/>
      <c r="BK141" s="850">
        <f t="shared" si="100"/>
        <v>0</v>
      </c>
      <c r="BL141" s="109">
        <f t="shared" si="101"/>
        <v>0</v>
      </c>
      <c r="BM141" s="109">
        <f t="shared" si="102"/>
        <v>0</v>
      </c>
      <c r="BN141" s="109">
        <f t="shared" si="103"/>
        <v>0</v>
      </c>
      <c r="BO141" s="109">
        <f t="shared" si="104"/>
        <v>0</v>
      </c>
      <c r="BP141" s="109">
        <f t="shared" si="105"/>
        <v>0</v>
      </c>
      <c r="BQ141" s="109">
        <f t="shared" si="106"/>
        <v>0</v>
      </c>
      <c r="BR141" s="109">
        <f t="shared" si="107"/>
        <v>0</v>
      </c>
      <c r="BS141" s="109">
        <f t="shared" si="108"/>
        <v>581433.15</v>
      </c>
      <c r="BT141" s="109">
        <f t="shared" si="109"/>
        <v>0</v>
      </c>
      <c r="BU141" s="109">
        <f t="shared" si="110"/>
        <v>0</v>
      </c>
      <c r="BV141" s="109">
        <f t="shared" si="111"/>
        <v>0</v>
      </c>
      <c r="BW141" s="109">
        <f t="shared" si="112"/>
        <v>0</v>
      </c>
      <c r="BX141" s="109">
        <f t="shared" si="113"/>
        <v>0</v>
      </c>
      <c r="BY141" s="1000">
        <f t="shared" si="114"/>
        <v>581433.15</v>
      </c>
    </row>
    <row r="142" spans="1:77">
      <c r="A142" s="2" t="s">
        <v>3203</v>
      </c>
      <c r="B142" s="2" t="s">
        <v>3204</v>
      </c>
      <c r="C142" s="57" t="s">
        <v>3</v>
      </c>
      <c r="D142" s="57" t="s">
        <v>12</v>
      </c>
      <c r="E142" s="681" t="s">
        <v>349</v>
      </c>
      <c r="F142" s="682">
        <v>41274</v>
      </c>
      <c r="G142" s="682" t="s">
        <v>106</v>
      </c>
      <c r="H142" s="241" t="s">
        <v>113</v>
      </c>
      <c r="I142" s="38"/>
      <c r="J142" s="983"/>
      <c r="K142" s="903"/>
      <c r="L142" s="798"/>
      <c r="M142" s="429"/>
      <c r="N142" s="109"/>
      <c r="O142" s="109"/>
      <c r="P142" s="109"/>
      <c r="Q142" s="607"/>
      <c r="R142" s="93"/>
      <c r="S142" s="109"/>
      <c r="T142" s="109"/>
      <c r="U142" s="109"/>
      <c r="V142" s="109">
        <v>0</v>
      </c>
      <c r="W142" s="109">
        <v>0</v>
      </c>
      <c r="X142" s="109">
        <v>0</v>
      </c>
      <c r="Y142" s="109">
        <v>0</v>
      </c>
      <c r="Z142" s="109">
        <v>0</v>
      </c>
      <c r="AA142" s="109">
        <v>0</v>
      </c>
      <c r="AB142" s="109">
        <v>0</v>
      </c>
      <c r="AC142" s="109">
        <v>0</v>
      </c>
      <c r="AD142" s="109">
        <v>0</v>
      </c>
      <c r="AE142" s="109">
        <v>0</v>
      </c>
      <c r="AF142" s="109">
        <v>0</v>
      </c>
      <c r="AG142" s="109">
        <v>0</v>
      </c>
      <c r="AH142" s="109">
        <v>0</v>
      </c>
      <c r="AI142" s="109">
        <v>0</v>
      </c>
      <c r="AJ142" s="109">
        <v>159288.07999999999</v>
      </c>
      <c r="AK142" s="109">
        <v>0</v>
      </c>
      <c r="AL142" s="109">
        <v>0</v>
      </c>
      <c r="AM142" s="109">
        <v>0</v>
      </c>
      <c r="AN142" s="109">
        <v>0</v>
      </c>
      <c r="AO142" s="109">
        <v>0</v>
      </c>
      <c r="AP142" s="160">
        <f t="shared" si="115"/>
        <v>0</v>
      </c>
      <c r="AQ142" s="160">
        <f t="shared" si="116"/>
        <v>159288.07999999999</v>
      </c>
      <c r="AR142" s="160">
        <f t="shared" si="117"/>
        <v>159288.07999999999</v>
      </c>
      <c r="AS142" s="607"/>
      <c r="AT142" s="219"/>
      <c r="AU142" s="13">
        <f t="shared" si="118"/>
        <v>0</v>
      </c>
      <c r="AV142" s="13">
        <f t="shared" si="119"/>
        <v>0</v>
      </c>
      <c r="AW142" s="13">
        <f t="shared" si="120"/>
        <v>0</v>
      </c>
      <c r="AX142" s="13">
        <f t="shared" si="121"/>
        <v>0</v>
      </c>
      <c r="AY142" s="13">
        <f t="shared" si="122"/>
        <v>0</v>
      </c>
      <c r="AZ142" s="13">
        <f t="shared" si="123"/>
        <v>0</v>
      </c>
      <c r="BA142" s="13">
        <f t="shared" si="124"/>
        <v>0</v>
      </c>
      <c r="BB142" s="13">
        <f t="shared" si="125"/>
        <v>0</v>
      </c>
      <c r="BC142" s="13">
        <f t="shared" si="126"/>
        <v>159288.07999999999</v>
      </c>
      <c r="BD142" s="13">
        <f t="shared" si="127"/>
        <v>0</v>
      </c>
      <c r="BE142" s="13">
        <f t="shared" si="128"/>
        <v>0</v>
      </c>
      <c r="BF142" s="13">
        <f t="shared" si="129"/>
        <v>0</v>
      </c>
      <c r="BG142" s="13">
        <f t="shared" si="130"/>
        <v>0</v>
      </c>
      <c r="BH142" s="13">
        <f t="shared" si="131"/>
        <v>0</v>
      </c>
      <c r="BI142" s="73">
        <f t="shared" si="99"/>
        <v>159288.07999999999</v>
      </c>
      <c r="BJ142" s="219"/>
      <c r="BK142" s="850">
        <f t="shared" si="100"/>
        <v>0</v>
      </c>
      <c r="BL142" s="109">
        <f t="shared" si="101"/>
        <v>0</v>
      </c>
      <c r="BM142" s="109">
        <f t="shared" si="102"/>
        <v>0</v>
      </c>
      <c r="BN142" s="109">
        <f t="shared" si="103"/>
        <v>0</v>
      </c>
      <c r="BO142" s="109">
        <f t="shared" si="104"/>
        <v>0</v>
      </c>
      <c r="BP142" s="109">
        <f t="shared" si="105"/>
        <v>0</v>
      </c>
      <c r="BQ142" s="109">
        <f t="shared" si="106"/>
        <v>0</v>
      </c>
      <c r="BR142" s="109">
        <f t="shared" si="107"/>
        <v>0</v>
      </c>
      <c r="BS142" s="109">
        <f t="shared" si="108"/>
        <v>159288.07999999999</v>
      </c>
      <c r="BT142" s="109">
        <f t="shared" si="109"/>
        <v>0</v>
      </c>
      <c r="BU142" s="109">
        <f t="shared" si="110"/>
        <v>0</v>
      </c>
      <c r="BV142" s="109">
        <f t="shared" si="111"/>
        <v>0</v>
      </c>
      <c r="BW142" s="109">
        <f t="shared" si="112"/>
        <v>0</v>
      </c>
      <c r="BX142" s="109">
        <f t="shared" si="113"/>
        <v>0</v>
      </c>
      <c r="BY142" s="1000">
        <f t="shared" si="114"/>
        <v>159288.07999999999</v>
      </c>
    </row>
    <row r="143" spans="1:77">
      <c r="A143" s="2" t="s">
        <v>2323</v>
      </c>
      <c r="B143" s="2" t="s">
        <v>2324</v>
      </c>
      <c r="C143" s="57" t="s">
        <v>45</v>
      </c>
      <c r="D143" s="57" t="s">
        <v>7</v>
      </c>
      <c r="E143" s="681" t="s">
        <v>349</v>
      </c>
      <c r="F143" s="682">
        <v>41274</v>
      </c>
      <c r="G143" s="682" t="s">
        <v>148</v>
      </c>
      <c r="H143" s="241" t="s">
        <v>156</v>
      </c>
      <c r="I143" s="38"/>
      <c r="J143" s="983"/>
      <c r="K143" s="903"/>
      <c r="L143" s="798"/>
      <c r="M143" s="429"/>
      <c r="N143" s="109"/>
      <c r="O143" s="109"/>
      <c r="P143" s="109"/>
      <c r="Q143" s="607"/>
      <c r="R143" s="93"/>
      <c r="S143" s="109"/>
      <c r="T143" s="109"/>
      <c r="U143" s="109"/>
      <c r="V143" s="109">
        <v>0</v>
      </c>
      <c r="W143" s="109">
        <v>0</v>
      </c>
      <c r="X143" s="109">
        <v>0</v>
      </c>
      <c r="Y143" s="109">
        <v>0</v>
      </c>
      <c r="Z143" s="109">
        <v>0</v>
      </c>
      <c r="AA143" s="109">
        <v>0</v>
      </c>
      <c r="AB143" s="109">
        <v>0</v>
      </c>
      <c r="AC143" s="109">
        <v>0</v>
      </c>
      <c r="AD143" s="109">
        <v>0</v>
      </c>
      <c r="AE143" s="109">
        <v>0</v>
      </c>
      <c r="AF143" s="109">
        <v>0</v>
      </c>
      <c r="AG143" s="109">
        <v>0</v>
      </c>
      <c r="AH143" s="109">
        <v>0</v>
      </c>
      <c r="AI143" s="109">
        <v>0</v>
      </c>
      <c r="AJ143" s="109">
        <v>124592.82</v>
      </c>
      <c r="AK143" s="109">
        <v>0</v>
      </c>
      <c r="AL143" s="109">
        <v>0</v>
      </c>
      <c r="AM143" s="109">
        <v>0</v>
      </c>
      <c r="AN143" s="109">
        <v>0</v>
      </c>
      <c r="AO143" s="109">
        <v>0</v>
      </c>
      <c r="AP143" s="160">
        <f t="shared" si="115"/>
        <v>0</v>
      </c>
      <c r="AQ143" s="160">
        <f t="shared" si="116"/>
        <v>124592.82</v>
      </c>
      <c r="AR143" s="160">
        <f t="shared" si="117"/>
        <v>124592.82</v>
      </c>
      <c r="AS143" s="607"/>
      <c r="AT143" s="219"/>
      <c r="AU143" s="13">
        <f t="shared" si="118"/>
        <v>0</v>
      </c>
      <c r="AV143" s="13">
        <f t="shared" si="119"/>
        <v>0</v>
      </c>
      <c r="AW143" s="13">
        <f t="shared" si="120"/>
        <v>0</v>
      </c>
      <c r="AX143" s="13">
        <f t="shared" si="121"/>
        <v>0</v>
      </c>
      <c r="AY143" s="13">
        <f t="shared" si="122"/>
        <v>0</v>
      </c>
      <c r="AZ143" s="13">
        <f t="shared" si="123"/>
        <v>0</v>
      </c>
      <c r="BA143" s="13">
        <f t="shared" si="124"/>
        <v>0</v>
      </c>
      <c r="BB143" s="13">
        <f t="shared" si="125"/>
        <v>0</v>
      </c>
      <c r="BC143" s="13">
        <f t="shared" si="126"/>
        <v>124592.82</v>
      </c>
      <c r="BD143" s="13">
        <f t="shared" si="127"/>
        <v>0</v>
      </c>
      <c r="BE143" s="13">
        <f t="shared" si="128"/>
        <v>0</v>
      </c>
      <c r="BF143" s="13">
        <f t="shared" si="129"/>
        <v>0</v>
      </c>
      <c r="BG143" s="13">
        <f t="shared" si="130"/>
        <v>0</v>
      </c>
      <c r="BH143" s="13">
        <f t="shared" si="131"/>
        <v>0</v>
      </c>
      <c r="BI143" s="73">
        <f t="shared" si="99"/>
        <v>124592.82</v>
      </c>
      <c r="BJ143" s="219"/>
      <c r="BK143" s="850">
        <f t="shared" si="100"/>
        <v>0</v>
      </c>
      <c r="BL143" s="109">
        <f t="shared" si="101"/>
        <v>0</v>
      </c>
      <c r="BM143" s="109">
        <f t="shared" si="102"/>
        <v>0</v>
      </c>
      <c r="BN143" s="109">
        <f t="shared" si="103"/>
        <v>0</v>
      </c>
      <c r="BO143" s="109">
        <f t="shared" si="104"/>
        <v>0</v>
      </c>
      <c r="BP143" s="109">
        <f t="shared" si="105"/>
        <v>0</v>
      </c>
      <c r="BQ143" s="109">
        <f t="shared" si="106"/>
        <v>0</v>
      </c>
      <c r="BR143" s="109">
        <f t="shared" si="107"/>
        <v>0</v>
      </c>
      <c r="BS143" s="109">
        <f t="shared" si="108"/>
        <v>124592.82</v>
      </c>
      <c r="BT143" s="109">
        <f t="shared" si="109"/>
        <v>0</v>
      </c>
      <c r="BU143" s="109">
        <f t="shared" si="110"/>
        <v>0</v>
      </c>
      <c r="BV143" s="109">
        <f t="shared" si="111"/>
        <v>0</v>
      </c>
      <c r="BW143" s="109">
        <f t="shared" si="112"/>
        <v>0</v>
      </c>
      <c r="BX143" s="109">
        <f t="shared" si="113"/>
        <v>0</v>
      </c>
      <c r="BY143" s="1000">
        <f t="shared" si="114"/>
        <v>124592.82</v>
      </c>
    </row>
    <row r="144" spans="1:77">
      <c r="A144" s="2" t="s">
        <v>2302</v>
      </c>
      <c r="B144" s="2" t="s">
        <v>2303</v>
      </c>
      <c r="C144" s="57" t="s">
        <v>45</v>
      </c>
      <c r="D144" s="57" t="s">
        <v>7</v>
      </c>
      <c r="E144" s="681" t="s">
        <v>349</v>
      </c>
      <c r="F144" s="682">
        <v>41274</v>
      </c>
      <c r="G144" s="682" t="s">
        <v>148</v>
      </c>
      <c r="H144" s="241" t="s">
        <v>156</v>
      </c>
      <c r="I144" s="38"/>
      <c r="J144" s="983"/>
      <c r="K144" s="903"/>
      <c r="L144" s="798"/>
      <c r="M144" s="429"/>
      <c r="N144" s="109"/>
      <c r="O144" s="109"/>
      <c r="P144" s="109"/>
      <c r="Q144" s="607"/>
      <c r="R144" s="93"/>
      <c r="S144" s="109"/>
      <c r="T144" s="109"/>
      <c r="U144" s="109"/>
      <c r="V144" s="109">
        <v>0</v>
      </c>
      <c r="W144" s="109">
        <v>0</v>
      </c>
      <c r="X144" s="109">
        <v>0</v>
      </c>
      <c r="Y144" s="109">
        <v>0</v>
      </c>
      <c r="Z144" s="109">
        <v>0</v>
      </c>
      <c r="AA144" s="109">
        <v>0</v>
      </c>
      <c r="AB144" s="109">
        <v>0</v>
      </c>
      <c r="AC144" s="109">
        <v>0</v>
      </c>
      <c r="AD144" s="109">
        <v>0</v>
      </c>
      <c r="AE144" s="109">
        <v>0</v>
      </c>
      <c r="AF144" s="109">
        <v>0</v>
      </c>
      <c r="AG144" s="109">
        <v>0</v>
      </c>
      <c r="AH144" s="109">
        <v>0</v>
      </c>
      <c r="AI144" s="109">
        <v>0</v>
      </c>
      <c r="AJ144" s="109">
        <v>231082.39999999997</v>
      </c>
      <c r="AK144" s="109">
        <v>0</v>
      </c>
      <c r="AL144" s="109">
        <v>0</v>
      </c>
      <c r="AM144" s="109">
        <v>0</v>
      </c>
      <c r="AN144" s="109">
        <v>0</v>
      </c>
      <c r="AO144" s="109">
        <v>0</v>
      </c>
      <c r="AP144" s="160">
        <f t="shared" si="115"/>
        <v>0</v>
      </c>
      <c r="AQ144" s="160">
        <f t="shared" si="116"/>
        <v>231082.39999999997</v>
      </c>
      <c r="AR144" s="160">
        <f t="shared" si="117"/>
        <v>231082.39999999997</v>
      </c>
      <c r="AS144" s="607"/>
      <c r="AT144" s="219"/>
      <c r="AU144" s="13">
        <f t="shared" si="118"/>
        <v>0</v>
      </c>
      <c r="AV144" s="13">
        <f t="shared" si="119"/>
        <v>0</v>
      </c>
      <c r="AW144" s="13">
        <f t="shared" si="120"/>
        <v>0</v>
      </c>
      <c r="AX144" s="13">
        <f t="shared" si="121"/>
        <v>0</v>
      </c>
      <c r="AY144" s="13">
        <f t="shared" si="122"/>
        <v>0</v>
      </c>
      <c r="AZ144" s="13">
        <f t="shared" si="123"/>
        <v>0</v>
      </c>
      <c r="BA144" s="13">
        <f t="shared" si="124"/>
        <v>0</v>
      </c>
      <c r="BB144" s="13">
        <f t="shared" si="125"/>
        <v>0</v>
      </c>
      <c r="BC144" s="13">
        <f t="shared" si="126"/>
        <v>231082.39999999997</v>
      </c>
      <c r="BD144" s="13">
        <f t="shared" si="127"/>
        <v>0</v>
      </c>
      <c r="BE144" s="13">
        <f t="shared" si="128"/>
        <v>0</v>
      </c>
      <c r="BF144" s="13">
        <f t="shared" si="129"/>
        <v>0</v>
      </c>
      <c r="BG144" s="13">
        <f t="shared" si="130"/>
        <v>0</v>
      </c>
      <c r="BH144" s="13">
        <f t="shared" si="131"/>
        <v>0</v>
      </c>
      <c r="BI144" s="73">
        <f t="shared" si="99"/>
        <v>231082.39999999997</v>
      </c>
      <c r="BJ144" s="219"/>
      <c r="BK144" s="850">
        <f t="shared" si="100"/>
        <v>0</v>
      </c>
      <c r="BL144" s="109">
        <f t="shared" si="101"/>
        <v>0</v>
      </c>
      <c r="BM144" s="109">
        <f t="shared" si="102"/>
        <v>0</v>
      </c>
      <c r="BN144" s="109">
        <f t="shared" si="103"/>
        <v>0</v>
      </c>
      <c r="BO144" s="109">
        <f t="shared" si="104"/>
        <v>0</v>
      </c>
      <c r="BP144" s="109">
        <f t="shared" si="105"/>
        <v>0</v>
      </c>
      <c r="BQ144" s="109">
        <f t="shared" si="106"/>
        <v>0</v>
      </c>
      <c r="BR144" s="109">
        <f t="shared" si="107"/>
        <v>0</v>
      </c>
      <c r="BS144" s="109">
        <f t="shared" si="108"/>
        <v>231082.39999999997</v>
      </c>
      <c r="BT144" s="109">
        <f t="shared" si="109"/>
        <v>0</v>
      </c>
      <c r="BU144" s="109">
        <f t="shared" si="110"/>
        <v>0</v>
      </c>
      <c r="BV144" s="109">
        <f t="shared" si="111"/>
        <v>0</v>
      </c>
      <c r="BW144" s="109">
        <f t="shared" si="112"/>
        <v>0</v>
      </c>
      <c r="BX144" s="109">
        <f t="shared" si="113"/>
        <v>0</v>
      </c>
      <c r="BY144" s="1000">
        <f t="shared" si="114"/>
        <v>231082.39999999997</v>
      </c>
    </row>
    <row r="145" spans="1:77">
      <c r="A145" s="2" t="s">
        <v>3183</v>
      </c>
      <c r="B145" s="2" t="s">
        <v>3184</v>
      </c>
      <c r="C145" s="57" t="s">
        <v>3</v>
      </c>
      <c r="D145" s="57" t="s">
        <v>12</v>
      </c>
      <c r="E145" s="681" t="s">
        <v>349</v>
      </c>
      <c r="F145" s="682">
        <v>41419</v>
      </c>
      <c r="G145" s="682" t="s">
        <v>106</v>
      </c>
      <c r="H145" s="241" t="s">
        <v>113</v>
      </c>
      <c r="I145" s="38"/>
      <c r="J145" s="983"/>
      <c r="K145" s="903"/>
      <c r="L145" s="798"/>
      <c r="M145" s="429"/>
      <c r="N145" s="109"/>
      <c r="O145" s="109"/>
      <c r="P145" s="109"/>
      <c r="Q145" s="607"/>
      <c r="R145" s="93"/>
      <c r="S145" s="109"/>
      <c r="T145" s="109"/>
      <c r="U145" s="109"/>
      <c r="V145" s="109">
        <v>0</v>
      </c>
      <c r="W145" s="109">
        <v>0</v>
      </c>
      <c r="X145" s="109">
        <v>0</v>
      </c>
      <c r="Y145" s="109">
        <v>0</v>
      </c>
      <c r="Z145" s="109">
        <v>0</v>
      </c>
      <c r="AA145" s="109">
        <v>0</v>
      </c>
      <c r="AB145" s="109">
        <v>0</v>
      </c>
      <c r="AC145" s="109">
        <v>0</v>
      </c>
      <c r="AD145" s="109">
        <v>0</v>
      </c>
      <c r="AE145" s="109">
        <v>0</v>
      </c>
      <c r="AF145" s="109">
        <v>0</v>
      </c>
      <c r="AG145" s="109">
        <v>0</v>
      </c>
      <c r="AH145" s="109">
        <v>0</v>
      </c>
      <c r="AI145" s="109">
        <v>0</v>
      </c>
      <c r="AJ145" s="109">
        <v>0</v>
      </c>
      <c r="AK145" s="109">
        <v>0</v>
      </c>
      <c r="AL145" s="109">
        <v>0</v>
      </c>
      <c r="AM145" s="109">
        <v>0</v>
      </c>
      <c r="AN145" s="109">
        <v>0</v>
      </c>
      <c r="AO145" s="109">
        <v>170815.51</v>
      </c>
      <c r="AP145" s="160">
        <f t="shared" si="115"/>
        <v>0</v>
      </c>
      <c r="AQ145" s="160">
        <f t="shared" si="116"/>
        <v>170815.51</v>
      </c>
      <c r="AR145" s="160">
        <f t="shared" si="117"/>
        <v>170815.51</v>
      </c>
      <c r="AS145" s="607"/>
      <c r="AT145" s="219"/>
      <c r="AU145" s="13">
        <f t="shared" si="118"/>
        <v>0</v>
      </c>
      <c r="AV145" s="13">
        <f t="shared" si="119"/>
        <v>0</v>
      </c>
      <c r="AW145" s="13">
        <f t="shared" si="120"/>
        <v>0</v>
      </c>
      <c r="AX145" s="13">
        <f t="shared" si="121"/>
        <v>0</v>
      </c>
      <c r="AY145" s="13">
        <f t="shared" si="122"/>
        <v>0</v>
      </c>
      <c r="AZ145" s="13">
        <f t="shared" si="123"/>
        <v>0</v>
      </c>
      <c r="BA145" s="13">
        <f t="shared" si="124"/>
        <v>0</v>
      </c>
      <c r="BB145" s="13">
        <f t="shared" si="125"/>
        <v>0</v>
      </c>
      <c r="BC145" s="13">
        <f t="shared" si="126"/>
        <v>0</v>
      </c>
      <c r="BD145" s="13">
        <f t="shared" si="127"/>
        <v>0</v>
      </c>
      <c r="BE145" s="13">
        <f t="shared" si="128"/>
        <v>0</v>
      </c>
      <c r="BF145" s="13">
        <f t="shared" si="129"/>
        <v>0</v>
      </c>
      <c r="BG145" s="13">
        <f t="shared" si="130"/>
        <v>0</v>
      </c>
      <c r="BH145" s="13">
        <f t="shared" si="131"/>
        <v>170815.51</v>
      </c>
      <c r="BI145" s="73">
        <f t="shared" si="99"/>
        <v>170815.51</v>
      </c>
      <c r="BJ145" s="219"/>
      <c r="BK145" s="850">
        <f t="shared" si="100"/>
        <v>0</v>
      </c>
      <c r="BL145" s="109">
        <f t="shared" si="101"/>
        <v>0</v>
      </c>
      <c r="BM145" s="109">
        <f t="shared" si="102"/>
        <v>0</v>
      </c>
      <c r="BN145" s="109">
        <f t="shared" si="103"/>
        <v>0</v>
      </c>
      <c r="BO145" s="109">
        <f t="shared" si="104"/>
        <v>0</v>
      </c>
      <c r="BP145" s="109">
        <f t="shared" si="105"/>
        <v>0</v>
      </c>
      <c r="BQ145" s="109">
        <f t="shared" si="106"/>
        <v>0</v>
      </c>
      <c r="BR145" s="109">
        <f t="shared" si="107"/>
        <v>0</v>
      </c>
      <c r="BS145" s="109">
        <f t="shared" si="108"/>
        <v>0</v>
      </c>
      <c r="BT145" s="109">
        <f t="shared" si="109"/>
        <v>0</v>
      </c>
      <c r="BU145" s="109">
        <f t="shared" si="110"/>
        <v>0</v>
      </c>
      <c r="BV145" s="109">
        <f t="shared" si="111"/>
        <v>0</v>
      </c>
      <c r="BW145" s="109">
        <f t="shared" si="112"/>
        <v>0</v>
      </c>
      <c r="BX145" s="109">
        <f t="shared" si="113"/>
        <v>170815.51</v>
      </c>
      <c r="BY145" s="1000">
        <f t="shared" si="114"/>
        <v>170815.51</v>
      </c>
    </row>
    <row r="146" spans="1:77">
      <c r="A146" s="2" t="s">
        <v>2787</v>
      </c>
      <c r="B146" s="2" t="s">
        <v>2788</v>
      </c>
      <c r="C146" s="57" t="s">
        <v>3</v>
      </c>
      <c r="D146" s="57" t="s">
        <v>12</v>
      </c>
      <c r="E146" s="681" t="s">
        <v>349</v>
      </c>
      <c r="F146" s="682">
        <v>41419</v>
      </c>
      <c r="G146" s="682" t="s">
        <v>106</v>
      </c>
      <c r="H146" s="241" t="s">
        <v>113</v>
      </c>
      <c r="I146" s="38"/>
      <c r="J146" s="983"/>
      <c r="K146" s="903"/>
      <c r="L146" s="798"/>
      <c r="M146" s="429"/>
      <c r="N146" s="109"/>
      <c r="O146" s="109"/>
      <c r="P146" s="109"/>
      <c r="Q146" s="607"/>
      <c r="R146" s="93"/>
      <c r="S146" s="109"/>
      <c r="T146" s="109"/>
      <c r="U146" s="109"/>
      <c r="V146" s="109">
        <v>0</v>
      </c>
      <c r="W146" s="109">
        <v>0</v>
      </c>
      <c r="X146" s="109">
        <v>0</v>
      </c>
      <c r="Y146" s="109">
        <v>0</v>
      </c>
      <c r="Z146" s="109">
        <v>0</v>
      </c>
      <c r="AA146" s="109">
        <v>0</v>
      </c>
      <c r="AB146" s="109">
        <v>0</v>
      </c>
      <c r="AC146" s="109">
        <v>0</v>
      </c>
      <c r="AD146" s="109">
        <v>0</v>
      </c>
      <c r="AE146" s="109">
        <v>0</v>
      </c>
      <c r="AF146" s="109">
        <v>0</v>
      </c>
      <c r="AG146" s="109">
        <v>0</v>
      </c>
      <c r="AH146" s="109">
        <v>0</v>
      </c>
      <c r="AI146" s="109">
        <v>0</v>
      </c>
      <c r="AJ146" s="109">
        <v>0</v>
      </c>
      <c r="AK146" s="109">
        <v>0</v>
      </c>
      <c r="AL146" s="109">
        <v>0</v>
      </c>
      <c r="AM146" s="109">
        <v>0</v>
      </c>
      <c r="AN146" s="109">
        <v>0</v>
      </c>
      <c r="AO146" s="109">
        <v>507568.31999999989</v>
      </c>
      <c r="AP146" s="160">
        <f t="shared" si="115"/>
        <v>0</v>
      </c>
      <c r="AQ146" s="160">
        <f t="shared" si="116"/>
        <v>507568.31999999989</v>
      </c>
      <c r="AR146" s="160">
        <f t="shared" si="117"/>
        <v>507568.31999999989</v>
      </c>
      <c r="AS146" s="607"/>
      <c r="AT146" s="219"/>
      <c r="AU146" s="13">
        <f t="shared" si="118"/>
        <v>0</v>
      </c>
      <c r="AV146" s="13">
        <f t="shared" si="119"/>
        <v>0</v>
      </c>
      <c r="AW146" s="13">
        <f t="shared" si="120"/>
        <v>0</v>
      </c>
      <c r="AX146" s="13">
        <f t="shared" si="121"/>
        <v>0</v>
      </c>
      <c r="AY146" s="13">
        <f t="shared" si="122"/>
        <v>0</v>
      </c>
      <c r="AZ146" s="13">
        <f t="shared" si="123"/>
        <v>0</v>
      </c>
      <c r="BA146" s="13">
        <f t="shared" si="124"/>
        <v>0</v>
      </c>
      <c r="BB146" s="13">
        <f t="shared" si="125"/>
        <v>0</v>
      </c>
      <c r="BC146" s="13">
        <f t="shared" si="126"/>
        <v>0</v>
      </c>
      <c r="BD146" s="13">
        <f t="shared" si="127"/>
        <v>0</v>
      </c>
      <c r="BE146" s="13">
        <f t="shared" si="128"/>
        <v>0</v>
      </c>
      <c r="BF146" s="13">
        <f t="shared" si="129"/>
        <v>0</v>
      </c>
      <c r="BG146" s="13">
        <f t="shared" si="130"/>
        <v>0</v>
      </c>
      <c r="BH146" s="13">
        <f t="shared" si="131"/>
        <v>507568.31999999989</v>
      </c>
      <c r="BI146" s="73">
        <f t="shared" si="99"/>
        <v>507568.31999999989</v>
      </c>
      <c r="BJ146" s="219"/>
      <c r="BK146" s="850">
        <f t="shared" si="100"/>
        <v>0</v>
      </c>
      <c r="BL146" s="109">
        <f t="shared" si="101"/>
        <v>0</v>
      </c>
      <c r="BM146" s="109">
        <f t="shared" si="102"/>
        <v>0</v>
      </c>
      <c r="BN146" s="109">
        <f t="shared" si="103"/>
        <v>0</v>
      </c>
      <c r="BO146" s="109">
        <f t="shared" si="104"/>
        <v>0</v>
      </c>
      <c r="BP146" s="109">
        <f t="shared" si="105"/>
        <v>0</v>
      </c>
      <c r="BQ146" s="109">
        <f t="shared" si="106"/>
        <v>0</v>
      </c>
      <c r="BR146" s="109">
        <f t="shared" si="107"/>
        <v>0</v>
      </c>
      <c r="BS146" s="109">
        <f t="shared" si="108"/>
        <v>0</v>
      </c>
      <c r="BT146" s="109">
        <f t="shared" si="109"/>
        <v>0</v>
      </c>
      <c r="BU146" s="109">
        <f t="shared" si="110"/>
        <v>0</v>
      </c>
      <c r="BV146" s="109">
        <f t="shared" si="111"/>
        <v>0</v>
      </c>
      <c r="BW146" s="109">
        <f t="shared" si="112"/>
        <v>0</v>
      </c>
      <c r="BX146" s="109">
        <f t="shared" si="113"/>
        <v>507568.31999999989</v>
      </c>
      <c r="BY146" s="1000">
        <f t="shared" si="114"/>
        <v>507568.31999999989</v>
      </c>
    </row>
    <row r="147" spans="1:77">
      <c r="A147" s="2" t="s">
        <v>2644</v>
      </c>
      <c r="B147" s="2" t="s">
        <v>2645</v>
      </c>
      <c r="C147" s="57" t="s">
        <v>3</v>
      </c>
      <c r="D147" s="57" t="s">
        <v>12</v>
      </c>
      <c r="E147" s="681" t="s">
        <v>349</v>
      </c>
      <c r="F147" s="682">
        <v>41419</v>
      </c>
      <c r="G147" s="682" t="s">
        <v>106</v>
      </c>
      <c r="H147" s="241" t="s">
        <v>113</v>
      </c>
      <c r="I147" s="38"/>
      <c r="J147" s="983"/>
      <c r="K147" s="903"/>
      <c r="L147" s="798"/>
      <c r="M147" s="429"/>
      <c r="N147" s="109"/>
      <c r="O147" s="109"/>
      <c r="P147" s="109"/>
      <c r="Q147" s="607"/>
      <c r="R147" s="93"/>
      <c r="S147" s="109"/>
      <c r="T147" s="109"/>
      <c r="U147" s="109"/>
      <c r="V147" s="109">
        <v>0</v>
      </c>
      <c r="W147" s="109">
        <v>0</v>
      </c>
      <c r="X147" s="109">
        <v>0</v>
      </c>
      <c r="Y147" s="109">
        <v>0</v>
      </c>
      <c r="Z147" s="109">
        <v>0</v>
      </c>
      <c r="AA147" s="109">
        <v>0</v>
      </c>
      <c r="AB147" s="109">
        <v>0</v>
      </c>
      <c r="AC147" s="109">
        <v>0</v>
      </c>
      <c r="AD147" s="109">
        <v>0</v>
      </c>
      <c r="AE147" s="109">
        <v>0</v>
      </c>
      <c r="AF147" s="109">
        <v>0</v>
      </c>
      <c r="AG147" s="109">
        <v>0</v>
      </c>
      <c r="AH147" s="109">
        <v>0</v>
      </c>
      <c r="AI147" s="109">
        <v>0</v>
      </c>
      <c r="AJ147" s="109">
        <v>0</v>
      </c>
      <c r="AK147" s="109">
        <v>0</v>
      </c>
      <c r="AL147" s="109">
        <v>0</v>
      </c>
      <c r="AM147" s="109">
        <v>0</v>
      </c>
      <c r="AN147" s="109">
        <v>0</v>
      </c>
      <c r="AO147" s="109">
        <v>984251.91999999993</v>
      </c>
      <c r="AP147" s="160">
        <f t="shared" si="115"/>
        <v>0</v>
      </c>
      <c r="AQ147" s="160">
        <f t="shared" si="116"/>
        <v>984251.91999999993</v>
      </c>
      <c r="AR147" s="160">
        <f t="shared" si="117"/>
        <v>984251.91999999993</v>
      </c>
      <c r="AS147" s="607"/>
      <c r="AT147" s="219"/>
      <c r="AU147" s="13">
        <f t="shared" si="118"/>
        <v>0</v>
      </c>
      <c r="AV147" s="13">
        <f t="shared" si="119"/>
        <v>0</v>
      </c>
      <c r="AW147" s="13">
        <f t="shared" si="120"/>
        <v>0</v>
      </c>
      <c r="AX147" s="13">
        <f t="shared" si="121"/>
        <v>0</v>
      </c>
      <c r="AY147" s="13">
        <f t="shared" si="122"/>
        <v>0</v>
      </c>
      <c r="AZ147" s="13">
        <f t="shared" si="123"/>
        <v>0</v>
      </c>
      <c r="BA147" s="13">
        <f t="shared" si="124"/>
        <v>0</v>
      </c>
      <c r="BB147" s="13">
        <f t="shared" si="125"/>
        <v>0</v>
      </c>
      <c r="BC147" s="13">
        <f t="shared" si="126"/>
        <v>0</v>
      </c>
      <c r="BD147" s="13">
        <f t="shared" si="127"/>
        <v>0</v>
      </c>
      <c r="BE147" s="13">
        <f t="shared" si="128"/>
        <v>0</v>
      </c>
      <c r="BF147" s="13">
        <f t="shared" si="129"/>
        <v>0</v>
      </c>
      <c r="BG147" s="13">
        <f t="shared" si="130"/>
        <v>0</v>
      </c>
      <c r="BH147" s="13">
        <f t="shared" si="131"/>
        <v>984251.91999999993</v>
      </c>
      <c r="BI147" s="73">
        <f t="shared" si="99"/>
        <v>984251.91999999993</v>
      </c>
      <c r="BJ147" s="219"/>
      <c r="BK147" s="850">
        <f t="shared" si="100"/>
        <v>0</v>
      </c>
      <c r="BL147" s="109">
        <f t="shared" si="101"/>
        <v>0</v>
      </c>
      <c r="BM147" s="109">
        <f t="shared" si="102"/>
        <v>0</v>
      </c>
      <c r="BN147" s="109">
        <f t="shared" si="103"/>
        <v>0</v>
      </c>
      <c r="BO147" s="109">
        <f t="shared" si="104"/>
        <v>0</v>
      </c>
      <c r="BP147" s="109">
        <f t="shared" si="105"/>
        <v>0</v>
      </c>
      <c r="BQ147" s="109">
        <f t="shared" si="106"/>
        <v>0</v>
      </c>
      <c r="BR147" s="109">
        <f t="shared" si="107"/>
        <v>0</v>
      </c>
      <c r="BS147" s="109">
        <f t="shared" si="108"/>
        <v>0</v>
      </c>
      <c r="BT147" s="109">
        <f t="shared" si="109"/>
        <v>0</v>
      </c>
      <c r="BU147" s="109">
        <f t="shared" si="110"/>
        <v>0</v>
      </c>
      <c r="BV147" s="109">
        <f t="shared" si="111"/>
        <v>0</v>
      </c>
      <c r="BW147" s="109">
        <f t="shared" si="112"/>
        <v>0</v>
      </c>
      <c r="BX147" s="109">
        <f t="shared" si="113"/>
        <v>984251.91999999993</v>
      </c>
      <c r="BY147" s="1000">
        <f t="shared" si="114"/>
        <v>984251.91999999993</v>
      </c>
    </row>
    <row r="148" spans="1:77">
      <c r="A148" s="2" t="s">
        <v>2610</v>
      </c>
      <c r="B148" s="2" t="s">
        <v>2611</v>
      </c>
      <c r="C148" s="57" t="s">
        <v>3</v>
      </c>
      <c r="D148" s="57" t="s">
        <v>12</v>
      </c>
      <c r="E148" s="681" t="s">
        <v>349</v>
      </c>
      <c r="F148" s="682">
        <v>41419</v>
      </c>
      <c r="G148" s="682" t="s">
        <v>106</v>
      </c>
      <c r="H148" s="241" t="s">
        <v>113</v>
      </c>
      <c r="I148" s="38"/>
      <c r="J148" s="983"/>
      <c r="K148" s="903"/>
      <c r="L148" s="798"/>
      <c r="M148" s="429"/>
      <c r="N148" s="109"/>
      <c r="O148" s="109"/>
      <c r="P148" s="109"/>
      <c r="Q148" s="607"/>
      <c r="R148" s="93"/>
      <c r="S148" s="109"/>
      <c r="T148" s="109"/>
      <c r="U148" s="109"/>
      <c r="V148" s="109">
        <v>0</v>
      </c>
      <c r="W148" s="109">
        <v>0</v>
      </c>
      <c r="X148" s="109">
        <v>0</v>
      </c>
      <c r="Y148" s="109">
        <v>0</v>
      </c>
      <c r="Z148" s="109">
        <v>0</v>
      </c>
      <c r="AA148" s="109">
        <v>0</v>
      </c>
      <c r="AB148" s="109">
        <v>0</v>
      </c>
      <c r="AC148" s="109">
        <v>0</v>
      </c>
      <c r="AD148" s="109">
        <v>0</v>
      </c>
      <c r="AE148" s="109">
        <v>0</v>
      </c>
      <c r="AF148" s="109">
        <v>0</v>
      </c>
      <c r="AG148" s="109">
        <v>0</v>
      </c>
      <c r="AH148" s="109">
        <v>0</v>
      </c>
      <c r="AI148" s="109">
        <v>0</v>
      </c>
      <c r="AJ148" s="109">
        <v>0</v>
      </c>
      <c r="AK148" s="109">
        <v>0</v>
      </c>
      <c r="AL148" s="109">
        <v>0</v>
      </c>
      <c r="AM148" s="109">
        <v>0</v>
      </c>
      <c r="AN148" s="109">
        <v>0</v>
      </c>
      <c r="AO148" s="109">
        <v>1337078.1500000001</v>
      </c>
      <c r="AP148" s="160">
        <f t="shared" si="115"/>
        <v>0</v>
      </c>
      <c r="AQ148" s="160">
        <f t="shared" si="116"/>
        <v>1337078.1500000001</v>
      </c>
      <c r="AR148" s="160">
        <f t="shared" si="117"/>
        <v>1337078.1500000001</v>
      </c>
      <c r="AS148" s="607"/>
      <c r="AT148" s="219"/>
      <c r="AU148" s="13">
        <f t="shared" si="118"/>
        <v>0</v>
      </c>
      <c r="AV148" s="13">
        <f t="shared" si="119"/>
        <v>0</v>
      </c>
      <c r="AW148" s="13">
        <f t="shared" si="120"/>
        <v>0</v>
      </c>
      <c r="AX148" s="13">
        <f t="shared" si="121"/>
        <v>0</v>
      </c>
      <c r="AY148" s="13">
        <f t="shared" si="122"/>
        <v>0</v>
      </c>
      <c r="AZ148" s="13">
        <f t="shared" si="123"/>
        <v>0</v>
      </c>
      <c r="BA148" s="13">
        <f t="shared" si="124"/>
        <v>0</v>
      </c>
      <c r="BB148" s="13">
        <f t="shared" si="125"/>
        <v>0</v>
      </c>
      <c r="BC148" s="13">
        <f t="shared" si="126"/>
        <v>0</v>
      </c>
      <c r="BD148" s="13">
        <f t="shared" si="127"/>
        <v>0</v>
      </c>
      <c r="BE148" s="13">
        <f t="shared" si="128"/>
        <v>0</v>
      </c>
      <c r="BF148" s="13">
        <f t="shared" si="129"/>
        <v>0</v>
      </c>
      <c r="BG148" s="13">
        <f t="shared" si="130"/>
        <v>0</v>
      </c>
      <c r="BH148" s="13">
        <f t="shared" si="131"/>
        <v>1337078.1500000001</v>
      </c>
      <c r="BI148" s="73">
        <f t="shared" si="99"/>
        <v>1337078.1500000001</v>
      </c>
      <c r="BJ148" s="219"/>
      <c r="BK148" s="850">
        <f t="shared" si="100"/>
        <v>0</v>
      </c>
      <c r="BL148" s="109">
        <f t="shared" si="101"/>
        <v>0</v>
      </c>
      <c r="BM148" s="109">
        <f t="shared" si="102"/>
        <v>0</v>
      </c>
      <c r="BN148" s="109">
        <f t="shared" si="103"/>
        <v>0</v>
      </c>
      <c r="BO148" s="109">
        <f t="shared" si="104"/>
        <v>0</v>
      </c>
      <c r="BP148" s="109">
        <f t="shared" si="105"/>
        <v>0</v>
      </c>
      <c r="BQ148" s="109">
        <f t="shared" si="106"/>
        <v>0</v>
      </c>
      <c r="BR148" s="109">
        <f t="shared" si="107"/>
        <v>0</v>
      </c>
      <c r="BS148" s="109">
        <f t="shared" si="108"/>
        <v>0</v>
      </c>
      <c r="BT148" s="109">
        <f t="shared" si="109"/>
        <v>0</v>
      </c>
      <c r="BU148" s="109">
        <f t="shared" si="110"/>
        <v>0</v>
      </c>
      <c r="BV148" s="109">
        <f t="shared" si="111"/>
        <v>0</v>
      </c>
      <c r="BW148" s="109">
        <f t="shared" si="112"/>
        <v>0</v>
      </c>
      <c r="BX148" s="109">
        <f t="shared" si="113"/>
        <v>1337078.1500000001</v>
      </c>
      <c r="BY148" s="1000">
        <f t="shared" si="114"/>
        <v>1337078.1500000001</v>
      </c>
    </row>
    <row r="149" spans="1:77">
      <c r="A149" s="2" t="s">
        <v>2636</v>
      </c>
      <c r="B149" s="2" t="s">
        <v>2637</v>
      </c>
      <c r="C149" s="57" t="s">
        <v>3</v>
      </c>
      <c r="D149" s="57" t="s">
        <v>12</v>
      </c>
      <c r="E149" s="681" t="s">
        <v>349</v>
      </c>
      <c r="F149" s="682">
        <v>41419</v>
      </c>
      <c r="G149" s="682" t="s">
        <v>106</v>
      </c>
      <c r="H149" s="241" t="s">
        <v>113</v>
      </c>
      <c r="I149" s="38"/>
      <c r="J149" s="983"/>
      <c r="K149" s="903"/>
      <c r="L149" s="798"/>
      <c r="M149" s="429"/>
      <c r="N149" s="109"/>
      <c r="O149" s="109"/>
      <c r="P149" s="109"/>
      <c r="Q149" s="607"/>
      <c r="R149" s="93"/>
      <c r="S149" s="109"/>
      <c r="T149" s="109"/>
      <c r="U149" s="109"/>
      <c r="V149" s="109">
        <v>0</v>
      </c>
      <c r="W149" s="109">
        <v>0</v>
      </c>
      <c r="X149" s="109">
        <v>0</v>
      </c>
      <c r="Y149" s="109">
        <v>0</v>
      </c>
      <c r="Z149" s="109">
        <v>0</v>
      </c>
      <c r="AA149" s="109">
        <v>0</v>
      </c>
      <c r="AB149" s="109">
        <v>0</v>
      </c>
      <c r="AC149" s="109">
        <v>0</v>
      </c>
      <c r="AD149" s="109">
        <v>0</v>
      </c>
      <c r="AE149" s="109">
        <v>0</v>
      </c>
      <c r="AF149" s="109">
        <v>0</v>
      </c>
      <c r="AG149" s="109">
        <v>0</v>
      </c>
      <c r="AH149" s="109">
        <v>0</v>
      </c>
      <c r="AI149" s="109">
        <v>0</v>
      </c>
      <c r="AJ149" s="109">
        <v>0</v>
      </c>
      <c r="AK149" s="109">
        <v>0</v>
      </c>
      <c r="AL149" s="109">
        <v>0</v>
      </c>
      <c r="AM149" s="109">
        <v>0</v>
      </c>
      <c r="AN149" s="109">
        <v>0</v>
      </c>
      <c r="AO149" s="109">
        <v>1038488.1499999997</v>
      </c>
      <c r="AP149" s="160">
        <f t="shared" si="115"/>
        <v>0</v>
      </c>
      <c r="AQ149" s="160">
        <f t="shared" si="116"/>
        <v>1038488.1499999997</v>
      </c>
      <c r="AR149" s="160">
        <f t="shared" si="117"/>
        <v>1038488.1499999997</v>
      </c>
      <c r="AS149" s="607"/>
      <c r="AT149" s="219"/>
      <c r="AU149" s="13">
        <f t="shared" si="118"/>
        <v>0</v>
      </c>
      <c r="AV149" s="13">
        <f t="shared" si="119"/>
        <v>0</v>
      </c>
      <c r="AW149" s="13">
        <f t="shared" si="120"/>
        <v>0</v>
      </c>
      <c r="AX149" s="13">
        <f t="shared" si="121"/>
        <v>0</v>
      </c>
      <c r="AY149" s="13">
        <f t="shared" si="122"/>
        <v>0</v>
      </c>
      <c r="AZ149" s="13">
        <f t="shared" si="123"/>
        <v>0</v>
      </c>
      <c r="BA149" s="13">
        <f t="shared" si="124"/>
        <v>0</v>
      </c>
      <c r="BB149" s="13">
        <f t="shared" si="125"/>
        <v>0</v>
      </c>
      <c r="BC149" s="13">
        <f t="shared" si="126"/>
        <v>0</v>
      </c>
      <c r="BD149" s="13">
        <f t="shared" si="127"/>
        <v>0</v>
      </c>
      <c r="BE149" s="13">
        <f t="shared" si="128"/>
        <v>0</v>
      </c>
      <c r="BF149" s="13">
        <f t="shared" si="129"/>
        <v>0</v>
      </c>
      <c r="BG149" s="13">
        <f t="shared" si="130"/>
        <v>0</v>
      </c>
      <c r="BH149" s="13">
        <f t="shared" si="131"/>
        <v>1038488.1499999997</v>
      </c>
      <c r="BI149" s="73">
        <f t="shared" si="99"/>
        <v>1038488.1499999997</v>
      </c>
      <c r="BJ149" s="219"/>
      <c r="BK149" s="850">
        <f t="shared" si="100"/>
        <v>0</v>
      </c>
      <c r="BL149" s="109">
        <f t="shared" si="101"/>
        <v>0</v>
      </c>
      <c r="BM149" s="109">
        <f t="shared" si="102"/>
        <v>0</v>
      </c>
      <c r="BN149" s="109">
        <f t="shared" si="103"/>
        <v>0</v>
      </c>
      <c r="BO149" s="109">
        <f t="shared" si="104"/>
        <v>0</v>
      </c>
      <c r="BP149" s="109">
        <f t="shared" si="105"/>
        <v>0</v>
      </c>
      <c r="BQ149" s="109">
        <f t="shared" si="106"/>
        <v>0</v>
      </c>
      <c r="BR149" s="109">
        <f t="shared" si="107"/>
        <v>0</v>
      </c>
      <c r="BS149" s="109">
        <f t="shared" si="108"/>
        <v>0</v>
      </c>
      <c r="BT149" s="109">
        <f t="shared" si="109"/>
        <v>0</v>
      </c>
      <c r="BU149" s="109">
        <f t="shared" si="110"/>
        <v>0</v>
      </c>
      <c r="BV149" s="109">
        <f t="shared" si="111"/>
        <v>0</v>
      </c>
      <c r="BW149" s="109">
        <f t="shared" si="112"/>
        <v>0</v>
      </c>
      <c r="BX149" s="109">
        <f t="shared" si="113"/>
        <v>1038488.1499999997</v>
      </c>
      <c r="BY149" s="1000">
        <f t="shared" si="114"/>
        <v>1038488.1499999997</v>
      </c>
    </row>
    <row r="150" spans="1:77">
      <c r="A150" s="2" t="s">
        <v>3061</v>
      </c>
      <c r="B150" s="2" t="s">
        <v>3062</v>
      </c>
      <c r="C150" s="57" t="s">
        <v>3</v>
      </c>
      <c r="D150" s="57" t="s">
        <v>12</v>
      </c>
      <c r="E150" s="681" t="s">
        <v>349</v>
      </c>
      <c r="F150" s="682">
        <v>41274</v>
      </c>
      <c r="G150" s="682" t="s">
        <v>106</v>
      </c>
      <c r="H150" s="241" t="s">
        <v>113</v>
      </c>
      <c r="I150" s="38"/>
      <c r="J150" s="983"/>
      <c r="K150" s="903"/>
      <c r="L150" s="798"/>
      <c r="M150" s="429"/>
      <c r="N150" s="109"/>
      <c r="O150" s="109"/>
      <c r="P150" s="109"/>
      <c r="Q150" s="607"/>
      <c r="R150" s="93"/>
      <c r="S150" s="109"/>
      <c r="T150" s="109"/>
      <c r="U150" s="109"/>
      <c r="V150" s="109">
        <v>0</v>
      </c>
      <c r="W150" s="109">
        <v>0</v>
      </c>
      <c r="X150" s="109">
        <v>0</v>
      </c>
      <c r="Y150" s="109">
        <v>0</v>
      </c>
      <c r="Z150" s="109">
        <v>0</v>
      </c>
      <c r="AA150" s="109">
        <v>0</v>
      </c>
      <c r="AB150" s="109">
        <v>0</v>
      </c>
      <c r="AC150" s="109">
        <v>0</v>
      </c>
      <c r="AD150" s="109">
        <v>0</v>
      </c>
      <c r="AE150" s="109">
        <v>0</v>
      </c>
      <c r="AF150" s="109">
        <v>0</v>
      </c>
      <c r="AG150" s="109">
        <v>0</v>
      </c>
      <c r="AH150" s="109">
        <v>0</v>
      </c>
      <c r="AI150" s="109">
        <v>0</v>
      </c>
      <c r="AJ150" s="109">
        <v>214044.07</v>
      </c>
      <c r="AK150" s="109">
        <v>0</v>
      </c>
      <c r="AL150" s="109">
        <v>0</v>
      </c>
      <c r="AM150" s="109">
        <v>0</v>
      </c>
      <c r="AN150" s="109">
        <v>0</v>
      </c>
      <c r="AO150" s="109">
        <v>0</v>
      </c>
      <c r="AP150" s="160">
        <f t="shared" si="115"/>
        <v>0</v>
      </c>
      <c r="AQ150" s="160">
        <f t="shared" si="116"/>
        <v>214044.07</v>
      </c>
      <c r="AR150" s="160">
        <f t="shared" si="117"/>
        <v>214044.07</v>
      </c>
      <c r="AS150" s="607"/>
      <c r="AT150" s="219"/>
      <c r="AU150" s="13">
        <f t="shared" si="118"/>
        <v>0</v>
      </c>
      <c r="AV150" s="13">
        <f t="shared" si="119"/>
        <v>0</v>
      </c>
      <c r="AW150" s="13">
        <f t="shared" si="120"/>
        <v>0</v>
      </c>
      <c r="AX150" s="13">
        <f t="shared" si="121"/>
        <v>0</v>
      </c>
      <c r="AY150" s="13">
        <f t="shared" si="122"/>
        <v>0</v>
      </c>
      <c r="AZ150" s="13">
        <f t="shared" si="123"/>
        <v>0</v>
      </c>
      <c r="BA150" s="13">
        <f t="shared" si="124"/>
        <v>0</v>
      </c>
      <c r="BB150" s="13">
        <f t="shared" si="125"/>
        <v>0</v>
      </c>
      <c r="BC150" s="13">
        <f t="shared" si="126"/>
        <v>214044.07</v>
      </c>
      <c r="BD150" s="13">
        <f t="shared" si="127"/>
        <v>0</v>
      </c>
      <c r="BE150" s="13">
        <f t="shared" si="128"/>
        <v>0</v>
      </c>
      <c r="BF150" s="13">
        <f t="shared" si="129"/>
        <v>0</v>
      </c>
      <c r="BG150" s="13">
        <f t="shared" si="130"/>
        <v>0</v>
      </c>
      <c r="BH150" s="13">
        <f t="shared" si="131"/>
        <v>0</v>
      </c>
      <c r="BI150" s="73">
        <f t="shared" si="99"/>
        <v>214044.07</v>
      </c>
      <c r="BJ150" s="219"/>
      <c r="BK150" s="850">
        <f t="shared" si="100"/>
        <v>0</v>
      </c>
      <c r="BL150" s="109">
        <f t="shared" si="101"/>
        <v>0</v>
      </c>
      <c r="BM150" s="109">
        <f t="shared" si="102"/>
        <v>0</v>
      </c>
      <c r="BN150" s="109">
        <f t="shared" si="103"/>
        <v>0</v>
      </c>
      <c r="BO150" s="109">
        <f t="shared" si="104"/>
        <v>0</v>
      </c>
      <c r="BP150" s="109">
        <f t="shared" si="105"/>
        <v>0</v>
      </c>
      <c r="BQ150" s="109">
        <f t="shared" si="106"/>
        <v>0</v>
      </c>
      <c r="BR150" s="109">
        <f t="shared" si="107"/>
        <v>0</v>
      </c>
      <c r="BS150" s="109">
        <f t="shared" si="108"/>
        <v>214044.07</v>
      </c>
      <c r="BT150" s="109">
        <f t="shared" si="109"/>
        <v>0</v>
      </c>
      <c r="BU150" s="109">
        <f t="shared" si="110"/>
        <v>0</v>
      </c>
      <c r="BV150" s="109">
        <f t="shared" si="111"/>
        <v>0</v>
      </c>
      <c r="BW150" s="109">
        <f t="shared" si="112"/>
        <v>0</v>
      </c>
      <c r="BX150" s="109">
        <f t="shared" si="113"/>
        <v>0</v>
      </c>
      <c r="BY150" s="1000">
        <f t="shared" si="114"/>
        <v>214044.07</v>
      </c>
    </row>
    <row r="151" spans="1:77">
      <c r="A151" s="2" t="s">
        <v>3224</v>
      </c>
      <c r="B151" s="2" t="s">
        <v>3225</v>
      </c>
      <c r="C151" s="57" t="s">
        <v>3</v>
      </c>
      <c r="D151" s="57" t="s">
        <v>12</v>
      </c>
      <c r="E151" s="681" t="s">
        <v>349</v>
      </c>
      <c r="F151" s="682">
        <v>41274</v>
      </c>
      <c r="G151" s="682" t="s">
        <v>106</v>
      </c>
      <c r="H151" s="241" t="s">
        <v>113</v>
      </c>
      <c r="I151" s="38"/>
      <c r="J151" s="983"/>
      <c r="K151" s="903"/>
      <c r="L151" s="798"/>
      <c r="M151" s="429"/>
      <c r="N151" s="109"/>
      <c r="O151" s="109"/>
      <c r="P151" s="109"/>
      <c r="Q151" s="607"/>
      <c r="R151" s="93"/>
      <c r="S151" s="109"/>
      <c r="T151" s="109"/>
      <c r="U151" s="109"/>
      <c r="V151" s="109">
        <v>0</v>
      </c>
      <c r="W151" s="109">
        <v>0</v>
      </c>
      <c r="X151" s="109">
        <v>0</v>
      </c>
      <c r="Y151" s="109">
        <v>0</v>
      </c>
      <c r="Z151" s="109">
        <v>0</v>
      </c>
      <c r="AA151" s="109">
        <v>0</v>
      </c>
      <c r="AB151" s="109">
        <v>0</v>
      </c>
      <c r="AC151" s="109">
        <v>0</v>
      </c>
      <c r="AD151" s="109">
        <v>0</v>
      </c>
      <c r="AE151" s="109">
        <v>0</v>
      </c>
      <c r="AF151" s="109">
        <v>0</v>
      </c>
      <c r="AG151" s="109">
        <v>0</v>
      </c>
      <c r="AH151" s="109">
        <v>0</v>
      </c>
      <c r="AI151" s="109">
        <v>0</v>
      </c>
      <c r="AJ151" s="109">
        <v>154048.34999999998</v>
      </c>
      <c r="AK151" s="109">
        <v>0</v>
      </c>
      <c r="AL151" s="109">
        <v>0</v>
      </c>
      <c r="AM151" s="109">
        <v>0</v>
      </c>
      <c r="AN151" s="109">
        <v>0</v>
      </c>
      <c r="AO151" s="109">
        <v>0</v>
      </c>
      <c r="AP151" s="160">
        <f t="shared" si="115"/>
        <v>0</v>
      </c>
      <c r="AQ151" s="160">
        <f t="shared" si="116"/>
        <v>154048.34999999998</v>
      </c>
      <c r="AR151" s="160">
        <f t="shared" si="117"/>
        <v>154048.34999999998</v>
      </c>
      <c r="AS151" s="607"/>
      <c r="AT151" s="219"/>
      <c r="AU151" s="13">
        <f t="shared" si="118"/>
        <v>0</v>
      </c>
      <c r="AV151" s="13">
        <f t="shared" si="119"/>
        <v>0</v>
      </c>
      <c r="AW151" s="13">
        <f t="shared" si="120"/>
        <v>0</v>
      </c>
      <c r="AX151" s="13">
        <f t="shared" si="121"/>
        <v>0</v>
      </c>
      <c r="AY151" s="13">
        <f t="shared" si="122"/>
        <v>0</v>
      </c>
      <c r="AZ151" s="13">
        <f t="shared" si="123"/>
        <v>0</v>
      </c>
      <c r="BA151" s="13">
        <f t="shared" si="124"/>
        <v>0</v>
      </c>
      <c r="BB151" s="13">
        <f t="shared" si="125"/>
        <v>0</v>
      </c>
      <c r="BC151" s="13">
        <f t="shared" si="126"/>
        <v>154048.34999999998</v>
      </c>
      <c r="BD151" s="13">
        <f t="shared" si="127"/>
        <v>0</v>
      </c>
      <c r="BE151" s="13">
        <f t="shared" si="128"/>
        <v>0</v>
      </c>
      <c r="BF151" s="13">
        <f t="shared" si="129"/>
        <v>0</v>
      </c>
      <c r="BG151" s="13">
        <f t="shared" si="130"/>
        <v>0</v>
      </c>
      <c r="BH151" s="13">
        <f t="shared" si="131"/>
        <v>0</v>
      </c>
      <c r="BI151" s="73">
        <f t="shared" si="99"/>
        <v>154048.34999999998</v>
      </c>
      <c r="BJ151" s="219"/>
      <c r="BK151" s="850">
        <f t="shared" si="100"/>
        <v>0</v>
      </c>
      <c r="BL151" s="109">
        <f t="shared" si="101"/>
        <v>0</v>
      </c>
      <c r="BM151" s="109">
        <f t="shared" si="102"/>
        <v>0</v>
      </c>
      <c r="BN151" s="109">
        <f t="shared" si="103"/>
        <v>0</v>
      </c>
      <c r="BO151" s="109">
        <f t="shared" si="104"/>
        <v>0</v>
      </c>
      <c r="BP151" s="109">
        <f t="shared" si="105"/>
        <v>0</v>
      </c>
      <c r="BQ151" s="109">
        <f t="shared" si="106"/>
        <v>0</v>
      </c>
      <c r="BR151" s="109">
        <f t="shared" si="107"/>
        <v>0</v>
      </c>
      <c r="BS151" s="109">
        <f t="shared" si="108"/>
        <v>154048.34999999998</v>
      </c>
      <c r="BT151" s="109">
        <f t="shared" si="109"/>
        <v>0</v>
      </c>
      <c r="BU151" s="109">
        <f t="shared" si="110"/>
        <v>0</v>
      </c>
      <c r="BV151" s="109">
        <f t="shared" si="111"/>
        <v>0</v>
      </c>
      <c r="BW151" s="109">
        <f t="shared" si="112"/>
        <v>0</v>
      </c>
      <c r="BX151" s="109">
        <f t="shared" si="113"/>
        <v>0</v>
      </c>
      <c r="BY151" s="1000">
        <f t="shared" si="114"/>
        <v>154048.34999999998</v>
      </c>
    </row>
    <row r="152" spans="1:77">
      <c r="A152" s="2" t="s">
        <v>3073</v>
      </c>
      <c r="B152" s="2" t="s">
        <v>3074</v>
      </c>
      <c r="C152" s="57" t="s">
        <v>3</v>
      </c>
      <c r="D152" s="57" t="s">
        <v>12</v>
      </c>
      <c r="E152" s="681" t="s">
        <v>349</v>
      </c>
      <c r="F152" s="682">
        <v>41419</v>
      </c>
      <c r="G152" s="682" t="s">
        <v>106</v>
      </c>
      <c r="H152" s="241" t="s">
        <v>113</v>
      </c>
      <c r="I152" s="38"/>
      <c r="J152" s="983"/>
      <c r="K152" s="903"/>
      <c r="L152" s="798"/>
      <c r="M152" s="429"/>
      <c r="N152" s="109"/>
      <c r="O152" s="109"/>
      <c r="P152" s="109"/>
      <c r="Q152" s="607"/>
      <c r="R152" s="93"/>
      <c r="S152" s="109"/>
      <c r="T152" s="109"/>
      <c r="U152" s="109"/>
      <c r="V152" s="109">
        <v>0</v>
      </c>
      <c r="W152" s="109">
        <v>0</v>
      </c>
      <c r="X152" s="109">
        <v>0</v>
      </c>
      <c r="Y152" s="109">
        <v>0</v>
      </c>
      <c r="Z152" s="109">
        <v>0</v>
      </c>
      <c r="AA152" s="109">
        <v>0</v>
      </c>
      <c r="AB152" s="109">
        <v>0</v>
      </c>
      <c r="AC152" s="109">
        <v>0</v>
      </c>
      <c r="AD152" s="109">
        <v>0</v>
      </c>
      <c r="AE152" s="109">
        <v>0</v>
      </c>
      <c r="AF152" s="109">
        <v>0</v>
      </c>
      <c r="AG152" s="109">
        <v>0</v>
      </c>
      <c r="AH152" s="109">
        <v>0</v>
      </c>
      <c r="AI152" s="109">
        <v>0</v>
      </c>
      <c r="AJ152" s="109">
        <v>0</v>
      </c>
      <c r="AK152" s="109">
        <v>0</v>
      </c>
      <c r="AL152" s="109">
        <v>0</v>
      </c>
      <c r="AM152" s="109">
        <v>0</v>
      </c>
      <c r="AN152" s="109">
        <v>0</v>
      </c>
      <c r="AO152" s="109">
        <v>208541.65000000002</v>
      </c>
      <c r="AP152" s="160">
        <f t="shared" si="115"/>
        <v>0</v>
      </c>
      <c r="AQ152" s="160">
        <f t="shared" si="116"/>
        <v>208541.65000000002</v>
      </c>
      <c r="AR152" s="160">
        <f t="shared" si="117"/>
        <v>208541.65000000002</v>
      </c>
      <c r="AS152" s="607"/>
      <c r="AT152" s="219"/>
      <c r="AU152" s="13">
        <f t="shared" si="118"/>
        <v>0</v>
      </c>
      <c r="AV152" s="13">
        <f t="shared" si="119"/>
        <v>0</v>
      </c>
      <c r="AW152" s="13">
        <f t="shared" si="120"/>
        <v>0</v>
      </c>
      <c r="AX152" s="13">
        <f t="shared" si="121"/>
        <v>0</v>
      </c>
      <c r="AY152" s="13">
        <f t="shared" si="122"/>
        <v>0</v>
      </c>
      <c r="AZ152" s="13">
        <f t="shared" si="123"/>
        <v>0</v>
      </c>
      <c r="BA152" s="13">
        <f t="shared" si="124"/>
        <v>0</v>
      </c>
      <c r="BB152" s="13">
        <f t="shared" si="125"/>
        <v>0</v>
      </c>
      <c r="BC152" s="13">
        <f t="shared" si="126"/>
        <v>0</v>
      </c>
      <c r="BD152" s="13">
        <f t="shared" si="127"/>
        <v>0</v>
      </c>
      <c r="BE152" s="13">
        <f t="shared" si="128"/>
        <v>0</v>
      </c>
      <c r="BF152" s="13">
        <f t="shared" si="129"/>
        <v>0</v>
      </c>
      <c r="BG152" s="13">
        <f t="shared" si="130"/>
        <v>0</v>
      </c>
      <c r="BH152" s="13">
        <f t="shared" si="131"/>
        <v>208541.65000000002</v>
      </c>
      <c r="BI152" s="73">
        <f t="shared" si="99"/>
        <v>208541.65000000002</v>
      </c>
      <c r="BJ152" s="219"/>
      <c r="BK152" s="850">
        <f t="shared" si="100"/>
        <v>0</v>
      </c>
      <c r="BL152" s="109">
        <f t="shared" si="101"/>
        <v>0</v>
      </c>
      <c r="BM152" s="109">
        <f t="shared" si="102"/>
        <v>0</v>
      </c>
      <c r="BN152" s="109">
        <f t="shared" si="103"/>
        <v>0</v>
      </c>
      <c r="BO152" s="109">
        <f t="shared" si="104"/>
        <v>0</v>
      </c>
      <c r="BP152" s="109">
        <f t="shared" si="105"/>
        <v>0</v>
      </c>
      <c r="BQ152" s="109">
        <f t="shared" si="106"/>
        <v>0</v>
      </c>
      <c r="BR152" s="109">
        <f t="shared" si="107"/>
        <v>0</v>
      </c>
      <c r="BS152" s="109">
        <f t="shared" si="108"/>
        <v>0</v>
      </c>
      <c r="BT152" s="109">
        <f t="shared" si="109"/>
        <v>0</v>
      </c>
      <c r="BU152" s="109">
        <f t="shared" si="110"/>
        <v>0</v>
      </c>
      <c r="BV152" s="109">
        <f t="shared" si="111"/>
        <v>0</v>
      </c>
      <c r="BW152" s="109">
        <f t="shared" si="112"/>
        <v>0</v>
      </c>
      <c r="BX152" s="109">
        <f t="shared" si="113"/>
        <v>208541.65000000002</v>
      </c>
      <c r="BY152" s="1000">
        <f t="shared" si="114"/>
        <v>208541.65000000002</v>
      </c>
    </row>
    <row r="153" spans="1:77">
      <c r="A153" s="2" t="s">
        <v>2747</v>
      </c>
      <c r="B153" s="2" t="s">
        <v>2748</v>
      </c>
      <c r="C153" s="57" t="s">
        <v>3</v>
      </c>
      <c r="D153" s="57" t="s">
        <v>12</v>
      </c>
      <c r="E153" s="681" t="s">
        <v>349</v>
      </c>
      <c r="F153" s="682">
        <v>41419</v>
      </c>
      <c r="G153" s="682" t="s">
        <v>106</v>
      </c>
      <c r="H153" s="241" t="s">
        <v>113</v>
      </c>
      <c r="I153" s="38"/>
      <c r="J153" s="983"/>
      <c r="K153" s="903"/>
      <c r="L153" s="798"/>
      <c r="M153" s="429"/>
      <c r="N153" s="109"/>
      <c r="O153" s="109"/>
      <c r="P153" s="109"/>
      <c r="Q153" s="607"/>
      <c r="R153" s="93"/>
      <c r="S153" s="109"/>
      <c r="T153" s="109"/>
      <c r="U153" s="109"/>
      <c r="V153" s="109">
        <v>0</v>
      </c>
      <c r="W153" s="109">
        <v>0</v>
      </c>
      <c r="X153" s="109">
        <v>0</v>
      </c>
      <c r="Y153" s="109">
        <v>0</v>
      </c>
      <c r="Z153" s="109">
        <v>0</v>
      </c>
      <c r="AA153" s="109">
        <v>0</v>
      </c>
      <c r="AB153" s="109">
        <v>0</v>
      </c>
      <c r="AC153" s="109">
        <v>0</v>
      </c>
      <c r="AD153" s="109">
        <v>0</v>
      </c>
      <c r="AE153" s="109">
        <v>0</v>
      </c>
      <c r="AF153" s="109">
        <v>0</v>
      </c>
      <c r="AG153" s="109">
        <v>0</v>
      </c>
      <c r="AH153" s="109">
        <v>0</v>
      </c>
      <c r="AI153" s="109">
        <v>0</v>
      </c>
      <c r="AJ153" s="109">
        <v>0</v>
      </c>
      <c r="AK153" s="109">
        <v>0</v>
      </c>
      <c r="AL153" s="109">
        <v>0</v>
      </c>
      <c r="AM153" s="109">
        <v>0</v>
      </c>
      <c r="AN153" s="109">
        <v>0</v>
      </c>
      <c r="AO153" s="109">
        <v>609905.69999999995</v>
      </c>
      <c r="AP153" s="160">
        <f t="shared" si="115"/>
        <v>0</v>
      </c>
      <c r="AQ153" s="160">
        <f t="shared" si="116"/>
        <v>609905.69999999995</v>
      </c>
      <c r="AR153" s="160">
        <f t="shared" si="117"/>
        <v>609905.69999999995</v>
      </c>
      <c r="AS153" s="607"/>
      <c r="AT153" s="219"/>
      <c r="AU153" s="13">
        <f t="shared" si="118"/>
        <v>0</v>
      </c>
      <c r="AV153" s="13">
        <f t="shared" si="119"/>
        <v>0</v>
      </c>
      <c r="AW153" s="13">
        <f t="shared" si="120"/>
        <v>0</v>
      </c>
      <c r="AX153" s="13">
        <f t="shared" si="121"/>
        <v>0</v>
      </c>
      <c r="AY153" s="13">
        <f t="shared" si="122"/>
        <v>0</v>
      </c>
      <c r="AZ153" s="13">
        <f t="shared" si="123"/>
        <v>0</v>
      </c>
      <c r="BA153" s="13">
        <f t="shared" si="124"/>
        <v>0</v>
      </c>
      <c r="BB153" s="13">
        <f t="shared" si="125"/>
        <v>0</v>
      </c>
      <c r="BC153" s="13">
        <f t="shared" si="126"/>
        <v>0</v>
      </c>
      <c r="BD153" s="13">
        <f t="shared" si="127"/>
        <v>0</v>
      </c>
      <c r="BE153" s="13">
        <f t="shared" si="128"/>
        <v>0</v>
      </c>
      <c r="BF153" s="13">
        <f t="shared" si="129"/>
        <v>0</v>
      </c>
      <c r="BG153" s="13">
        <f t="shared" si="130"/>
        <v>0</v>
      </c>
      <c r="BH153" s="13">
        <f t="shared" si="131"/>
        <v>609905.69999999995</v>
      </c>
      <c r="BI153" s="73">
        <f t="shared" si="99"/>
        <v>609905.69999999995</v>
      </c>
      <c r="BJ153" s="219"/>
      <c r="BK153" s="850">
        <f t="shared" si="100"/>
        <v>0</v>
      </c>
      <c r="BL153" s="109">
        <f t="shared" si="101"/>
        <v>0</v>
      </c>
      <c r="BM153" s="109">
        <f t="shared" si="102"/>
        <v>0</v>
      </c>
      <c r="BN153" s="109">
        <f t="shared" si="103"/>
        <v>0</v>
      </c>
      <c r="BO153" s="109">
        <f t="shared" si="104"/>
        <v>0</v>
      </c>
      <c r="BP153" s="109">
        <f t="shared" si="105"/>
        <v>0</v>
      </c>
      <c r="BQ153" s="109">
        <f t="shared" si="106"/>
        <v>0</v>
      </c>
      <c r="BR153" s="109">
        <f t="shared" si="107"/>
        <v>0</v>
      </c>
      <c r="BS153" s="109">
        <f t="shared" si="108"/>
        <v>0</v>
      </c>
      <c r="BT153" s="109">
        <f t="shared" si="109"/>
        <v>0</v>
      </c>
      <c r="BU153" s="109">
        <f t="shared" si="110"/>
        <v>0</v>
      </c>
      <c r="BV153" s="109">
        <f t="shared" si="111"/>
        <v>0</v>
      </c>
      <c r="BW153" s="109">
        <f t="shared" si="112"/>
        <v>0</v>
      </c>
      <c r="BX153" s="109">
        <f t="shared" si="113"/>
        <v>609905.69999999995</v>
      </c>
      <c r="BY153" s="1000">
        <f t="shared" si="114"/>
        <v>609905.69999999995</v>
      </c>
    </row>
    <row r="154" spans="1:77">
      <c r="A154" s="2" t="s">
        <v>2761</v>
      </c>
      <c r="B154" s="2" t="s">
        <v>2762</v>
      </c>
      <c r="C154" s="57" t="s">
        <v>3</v>
      </c>
      <c r="D154" s="57" t="s">
        <v>12</v>
      </c>
      <c r="E154" s="681" t="s">
        <v>349</v>
      </c>
      <c r="F154" s="682">
        <v>41419</v>
      </c>
      <c r="G154" s="682" t="s">
        <v>106</v>
      </c>
      <c r="H154" s="241" t="s">
        <v>113</v>
      </c>
      <c r="I154" s="38"/>
      <c r="J154" s="983"/>
      <c r="K154" s="903"/>
      <c r="L154" s="798"/>
      <c r="M154" s="429"/>
      <c r="N154" s="109"/>
      <c r="O154" s="109"/>
      <c r="P154" s="109"/>
      <c r="Q154" s="607"/>
      <c r="R154" s="93"/>
      <c r="S154" s="109"/>
      <c r="T154" s="109"/>
      <c r="U154" s="109"/>
      <c r="V154" s="109">
        <v>0</v>
      </c>
      <c r="W154" s="109">
        <v>0</v>
      </c>
      <c r="X154" s="109">
        <v>0</v>
      </c>
      <c r="Y154" s="109">
        <v>0</v>
      </c>
      <c r="Z154" s="109">
        <v>0</v>
      </c>
      <c r="AA154" s="109">
        <v>0</v>
      </c>
      <c r="AB154" s="109">
        <v>0</v>
      </c>
      <c r="AC154" s="109">
        <v>0</v>
      </c>
      <c r="AD154" s="109">
        <v>0</v>
      </c>
      <c r="AE154" s="109">
        <v>0</v>
      </c>
      <c r="AF154" s="109">
        <v>0</v>
      </c>
      <c r="AG154" s="109">
        <v>0</v>
      </c>
      <c r="AH154" s="109">
        <v>0</v>
      </c>
      <c r="AI154" s="109">
        <v>0</v>
      </c>
      <c r="AJ154" s="109">
        <v>0</v>
      </c>
      <c r="AK154" s="109">
        <v>0</v>
      </c>
      <c r="AL154" s="109">
        <v>0</v>
      </c>
      <c r="AM154" s="109">
        <v>0</v>
      </c>
      <c r="AN154" s="109">
        <v>0</v>
      </c>
      <c r="AO154" s="109">
        <v>559502.51000000013</v>
      </c>
      <c r="AP154" s="160">
        <f t="shared" si="115"/>
        <v>0</v>
      </c>
      <c r="AQ154" s="160">
        <f t="shared" si="116"/>
        <v>559502.51000000013</v>
      </c>
      <c r="AR154" s="160">
        <f t="shared" si="117"/>
        <v>559502.51000000013</v>
      </c>
      <c r="AS154" s="607"/>
      <c r="AT154" s="219"/>
      <c r="AU154" s="13">
        <f t="shared" si="118"/>
        <v>0</v>
      </c>
      <c r="AV154" s="13">
        <f t="shared" si="119"/>
        <v>0</v>
      </c>
      <c r="AW154" s="13">
        <f t="shared" si="120"/>
        <v>0</v>
      </c>
      <c r="AX154" s="13">
        <f t="shared" si="121"/>
        <v>0</v>
      </c>
      <c r="AY154" s="13">
        <f t="shared" si="122"/>
        <v>0</v>
      </c>
      <c r="AZ154" s="13">
        <f t="shared" si="123"/>
        <v>0</v>
      </c>
      <c r="BA154" s="13">
        <f t="shared" si="124"/>
        <v>0</v>
      </c>
      <c r="BB154" s="13">
        <f t="shared" si="125"/>
        <v>0</v>
      </c>
      <c r="BC154" s="13">
        <f t="shared" si="126"/>
        <v>0</v>
      </c>
      <c r="BD154" s="13">
        <f t="shared" si="127"/>
        <v>0</v>
      </c>
      <c r="BE154" s="13">
        <f t="shared" si="128"/>
        <v>0</v>
      </c>
      <c r="BF154" s="13">
        <f t="shared" si="129"/>
        <v>0</v>
      </c>
      <c r="BG154" s="13">
        <f t="shared" si="130"/>
        <v>0</v>
      </c>
      <c r="BH154" s="13">
        <f t="shared" si="131"/>
        <v>559502.51000000013</v>
      </c>
      <c r="BI154" s="73">
        <f t="shared" si="99"/>
        <v>559502.51000000013</v>
      </c>
      <c r="BJ154" s="219"/>
      <c r="BK154" s="850">
        <f t="shared" si="100"/>
        <v>0</v>
      </c>
      <c r="BL154" s="109">
        <f t="shared" si="101"/>
        <v>0</v>
      </c>
      <c r="BM154" s="109">
        <f t="shared" si="102"/>
        <v>0</v>
      </c>
      <c r="BN154" s="109">
        <f t="shared" si="103"/>
        <v>0</v>
      </c>
      <c r="BO154" s="109">
        <f t="shared" si="104"/>
        <v>0</v>
      </c>
      <c r="BP154" s="109">
        <f t="shared" si="105"/>
        <v>0</v>
      </c>
      <c r="BQ154" s="109">
        <f t="shared" si="106"/>
        <v>0</v>
      </c>
      <c r="BR154" s="109">
        <f t="shared" si="107"/>
        <v>0</v>
      </c>
      <c r="BS154" s="109">
        <f t="shared" si="108"/>
        <v>0</v>
      </c>
      <c r="BT154" s="109">
        <f t="shared" si="109"/>
        <v>0</v>
      </c>
      <c r="BU154" s="109">
        <f t="shared" si="110"/>
        <v>0</v>
      </c>
      <c r="BV154" s="109">
        <f t="shared" si="111"/>
        <v>0</v>
      </c>
      <c r="BW154" s="109">
        <f t="shared" si="112"/>
        <v>0</v>
      </c>
      <c r="BX154" s="109">
        <f t="shared" si="113"/>
        <v>559502.51000000013</v>
      </c>
      <c r="BY154" s="1000">
        <f t="shared" si="114"/>
        <v>559502.51000000013</v>
      </c>
    </row>
    <row r="155" spans="1:77">
      <c r="A155" s="2" t="s">
        <v>2850</v>
      </c>
      <c r="B155" s="2" t="s">
        <v>2851</v>
      </c>
      <c r="C155" s="57" t="s">
        <v>3</v>
      </c>
      <c r="D155" s="57" t="s">
        <v>12</v>
      </c>
      <c r="E155" s="681" t="s">
        <v>349</v>
      </c>
      <c r="F155" s="682">
        <v>41419</v>
      </c>
      <c r="G155" s="682" t="s">
        <v>106</v>
      </c>
      <c r="H155" s="241" t="s">
        <v>113</v>
      </c>
      <c r="I155" s="38"/>
      <c r="J155" s="983"/>
      <c r="K155" s="903"/>
      <c r="L155" s="798"/>
      <c r="M155" s="429"/>
      <c r="N155" s="109"/>
      <c r="O155" s="109"/>
      <c r="P155" s="109"/>
      <c r="Q155" s="607"/>
      <c r="R155" s="93"/>
      <c r="S155" s="109"/>
      <c r="T155" s="109"/>
      <c r="U155" s="109"/>
      <c r="V155" s="109">
        <v>0</v>
      </c>
      <c r="W155" s="109">
        <v>0</v>
      </c>
      <c r="X155" s="109">
        <v>0</v>
      </c>
      <c r="Y155" s="109">
        <v>0</v>
      </c>
      <c r="Z155" s="109">
        <v>0</v>
      </c>
      <c r="AA155" s="109">
        <v>0</v>
      </c>
      <c r="AB155" s="109">
        <v>0</v>
      </c>
      <c r="AC155" s="109">
        <v>0</v>
      </c>
      <c r="AD155" s="109">
        <v>0</v>
      </c>
      <c r="AE155" s="109">
        <v>0</v>
      </c>
      <c r="AF155" s="109">
        <v>0</v>
      </c>
      <c r="AG155" s="109">
        <v>0</v>
      </c>
      <c r="AH155" s="109">
        <v>0</v>
      </c>
      <c r="AI155" s="109">
        <v>0</v>
      </c>
      <c r="AJ155" s="109">
        <v>0</v>
      </c>
      <c r="AK155" s="109">
        <v>0</v>
      </c>
      <c r="AL155" s="109">
        <v>0</v>
      </c>
      <c r="AM155" s="109">
        <v>0</v>
      </c>
      <c r="AN155" s="109">
        <v>0</v>
      </c>
      <c r="AO155" s="109">
        <v>372021.52</v>
      </c>
      <c r="AP155" s="160">
        <f t="shared" si="115"/>
        <v>0</v>
      </c>
      <c r="AQ155" s="160">
        <f t="shared" si="116"/>
        <v>372021.52</v>
      </c>
      <c r="AR155" s="160">
        <f t="shared" si="117"/>
        <v>372021.52</v>
      </c>
      <c r="AS155" s="607"/>
      <c r="AT155" s="219"/>
      <c r="AU155" s="13">
        <f t="shared" si="118"/>
        <v>0</v>
      </c>
      <c r="AV155" s="13">
        <f t="shared" si="119"/>
        <v>0</v>
      </c>
      <c r="AW155" s="13">
        <f t="shared" si="120"/>
        <v>0</v>
      </c>
      <c r="AX155" s="13">
        <f t="shared" si="121"/>
        <v>0</v>
      </c>
      <c r="AY155" s="13">
        <f t="shared" si="122"/>
        <v>0</v>
      </c>
      <c r="AZ155" s="13">
        <f t="shared" si="123"/>
        <v>0</v>
      </c>
      <c r="BA155" s="13">
        <f t="shared" si="124"/>
        <v>0</v>
      </c>
      <c r="BB155" s="13">
        <f t="shared" si="125"/>
        <v>0</v>
      </c>
      <c r="BC155" s="13">
        <f t="shared" si="126"/>
        <v>0</v>
      </c>
      <c r="BD155" s="13">
        <f t="shared" si="127"/>
        <v>0</v>
      </c>
      <c r="BE155" s="13">
        <f t="shared" si="128"/>
        <v>0</v>
      </c>
      <c r="BF155" s="13">
        <f t="shared" si="129"/>
        <v>0</v>
      </c>
      <c r="BG155" s="13">
        <f t="shared" si="130"/>
        <v>0</v>
      </c>
      <c r="BH155" s="13">
        <f t="shared" si="131"/>
        <v>372021.52</v>
      </c>
      <c r="BI155" s="73">
        <f t="shared" si="99"/>
        <v>372021.52</v>
      </c>
      <c r="BJ155" s="219"/>
      <c r="BK155" s="850">
        <f t="shared" si="100"/>
        <v>0</v>
      </c>
      <c r="BL155" s="109">
        <f t="shared" si="101"/>
        <v>0</v>
      </c>
      <c r="BM155" s="109">
        <f t="shared" si="102"/>
        <v>0</v>
      </c>
      <c r="BN155" s="109">
        <f t="shared" si="103"/>
        <v>0</v>
      </c>
      <c r="BO155" s="109">
        <f t="shared" si="104"/>
        <v>0</v>
      </c>
      <c r="BP155" s="109">
        <f t="shared" si="105"/>
        <v>0</v>
      </c>
      <c r="BQ155" s="109">
        <f t="shared" si="106"/>
        <v>0</v>
      </c>
      <c r="BR155" s="109">
        <f t="shared" si="107"/>
        <v>0</v>
      </c>
      <c r="BS155" s="109">
        <f t="shared" si="108"/>
        <v>0</v>
      </c>
      <c r="BT155" s="109">
        <f t="shared" si="109"/>
        <v>0</v>
      </c>
      <c r="BU155" s="109">
        <f t="shared" si="110"/>
        <v>0</v>
      </c>
      <c r="BV155" s="109">
        <f t="shared" si="111"/>
        <v>0</v>
      </c>
      <c r="BW155" s="109">
        <f t="shared" si="112"/>
        <v>0</v>
      </c>
      <c r="BX155" s="109">
        <f t="shared" si="113"/>
        <v>372021.52</v>
      </c>
      <c r="BY155" s="1000">
        <f t="shared" si="114"/>
        <v>372021.52</v>
      </c>
    </row>
    <row r="156" spans="1:77">
      <c r="A156" s="2" t="s">
        <v>3285</v>
      </c>
      <c r="B156" s="2" t="s">
        <v>3286</v>
      </c>
      <c r="C156" s="57" t="s">
        <v>3</v>
      </c>
      <c r="D156" s="57" t="s">
        <v>12</v>
      </c>
      <c r="E156" s="681" t="s">
        <v>349</v>
      </c>
      <c r="F156" s="682">
        <v>40908</v>
      </c>
      <c r="G156" s="682" t="s">
        <v>106</v>
      </c>
      <c r="H156" s="241" t="s">
        <v>113</v>
      </c>
      <c r="I156" s="38"/>
      <c r="J156" s="983"/>
      <c r="K156" s="903"/>
      <c r="L156" s="798"/>
      <c r="M156" s="429"/>
      <c r="N156" s="109"/>
      <c r="O156" s="109"/>
      <c r="P156" s="109"/>
      <c r="Q156" s="607"/>
      <c r="R156" s="93"/>
      <c r="S156" s="109"/>
      <c r="T156" s="109"/>
      <c r="U156" s="109"/>
      <c r="V156" s="109">
        <v>0</v>
      </c>
      <c r="W156" s="109">
        <v>0</v>
      </c>
      <c r="X156" s="109">
        <v>126567.26999999999</v>
      </c>
      <c r="Y156" s="109">
        <v>0</v>
      </c>
      <c r="Z156" s="109">
        <v>0</v>
      </c>
      <c r="AA156" s="109">
        <v>0</v>
      </c>
      <c r="AB156" s="109">
        <v>0</v>
      </c>
      <c r="AC156" s="109">
        <v>0</v>
      </c>
      <c r="AD156" s="109">
        <v>0</v>
      </c>
      <c r="AE156" s="109">
        <v>0</v>
      </c>
      <c r="AF156" s="109">
        <v>0</v>
      </c>
      <c r="AG156" s="109">
        <v>0</v>
      </c>
      <c r="AH156" s="109">
        <v>0</v>
      </c>
      <c r="AI156" s="109">
        <v>0</v>
      </c>
      <c r="AJ156" s="109">
        <v>0</v>
      </c>
      <c r="AK156" s="109">
        <v>0</v>
      </c>
      <c r="AL156" s="109">
        <v>0</v>
      </c>
      <c r="AM156" s="109">
        <v>0</v>
      </c>
      <c r="AN156" s="109">
        <v>0</v>
      </c>
      <c r="AO156" s="109">
        <v>0</v>
      </c>
      <c r="AP156" s="160">
        <f t="shared" si="115"/>
        <v>126567.26999999999</v>
      </c>
      <c r="AQ156" s="160">
        <f t="shared" si="116"/>
        <v>0</v>
      </c>
      <c r="AR156" s="160">
        <f t="shared" si="117"/>
        <v>126567.26999999999</v>
      </c>
      <c r="AS156" s="607"/>
      <c r="AT156" s="219"/>
      <c r="AU156" s="13">
        <f t="shared" si="118"/>
        <v>0</v>
      </c>
      <c r="AV156" s="13">
        <f t="shared" si="119"/>
        <v>0</v>
      </c>
      <c r="AW156" s="13">
        <f t="shared" si="120"/>
        <v>0</v>
      </c>
      <c r="AX156" s="13">
        <f t="shared" si="121"/>
        <v>0</v>
      </c>
      <c r="AY156" s="13">
        <f t="shared" si="122"/>
        <v>0</v>
      </c>
      <c r="AZ156" s="13">
        <f t="shared" si="123"/>
        <v>0</v>
      </c>
      <c r="BA156" s="13">
        <f t="shared" si="124"/>
        <v>0</v>
      </c>
      <c r="BB156" s="13">
        <f t="shared" si="125"/>
        <v>0</v>
      </c>
      <c r="BC156" s="13">
        <f t="shared" si="126"/>
        <v>0</v>
      </c>
      <c r="BD156" s="13">
        <f t="shared" si="127"/>
        <v>0</v>
      </c>
      <c r="BE156" s="13">
        <f t="shared" si="128"/>
        <v>0</v>
      </c>
      <c r="BF156" s="13">
        <f t="shared" si="129"/>
        <v>0</v>
      </c>
      <c r="BG156" s="13">
        <f t="shared" si="130"/>
        <v>0</v>
      </c>
      <c r="BH156" s="13">
        <f t="shared" si="131"/>
        <v>0</v>
      </c>
      <c r="BI156" s="73">
        <f t="shared" si="99"/>
        <v>0</v>
      </c>
      <c r="BJ156" s="219"/>
      <c r="BK156" s="850">
        <f t="shared" si="100"/>
        <v>0</v>
      </c>
      <c r="BL156" s="109">
        <f t="shared" si="101"/>
        <v>0</v>
      </c>
      <c r="BM156" s="109">
        <f t="shared" si="102"/>
        <v>0</v>
      </c>
      <c r="BN156" s="109">
        <f t="shared" si="103"/>
        <v>0</v>
      </c>
      <c r="BO156" s="109">
        <f t="shared" si="104"/>
        <v>0</v>
      </c>
      <c r="BP156" s="109">
        <f t="shared" si="105"/>
        <v>0</v>
      </c>
      <c r="BQ156" s="109">
        <f t="shared" si="106"/>
        <v>0</v>
      </c>
      <c r="BR156" s="109">
        <f t="shared" si="107"/>
        <v>0</v>
      </c>
      <c r="BS156" s="109">
        <f t="shared" si="108"/>
        <v>0</v>
      </c>
      <c r="BT156" s="109">
        <f t="shared" si="109"/>
        <v>0</v>
      </c>
      <c r="BU156" s="109">
        <f t="shared" si="110"/>
        <v>0</v>
      </c>
      <c r="BV156" s="109">
        <f t="shared" si="111"/>
        <v>0</v>
      </c>
      <c r="BW156" s="109">
        <f t="shared" si="112"/>
        <v>0</v>
      </c>
      <c r="BX156" s="109">
        <f t="shared" si="113"/>
        <v>0</v>
      </c>
      <c r="BY156" s="1000">
        <f t="shared" si="114"/>
        <v>0</v>
      </c>
    </row>
    <row r="157" spans="1:77">
      <c r="A157" s="2" t="s">
        <v>2723</v>
      </c>
      <c r="B157" s="2" t="s">
        <v>2724</v>
      </c>
      <c r="C157" s="57" t="s">
        <v>3</v>
      </c>
      <c r="D157" s="57" t="s">
        <v>12</v>
      </c>
      <c r="E157" s="681" t="s">
        <v>349</v>
      </c>
      <c r="F157" s="682">
        <v>41419</v>
      </c>
      <c r="G157" s="682" t="s">
        <v>106</v>
      </c>
      <c r="H157" s="241" t="s">
        <v>113</v>
      </c>
      <c r="I157" s="38"/>
      <c r="J157" s="983"/>
      <c r="K157" s="903"/>
      <c r="L157" s="798"/>
      <c r="M157" s="429"/>
      <c r="N157" s="109"/>
      <c r="O157" s="109"/>
      <c r="P157" s="109"/>
      <c r="Q157" s="607"/>
      <c r="R157" s="93"/>
      <c r="S157" s="109"/>
      <c r="T157" s="109"/>
      <c r="U157" s="109"/>
      <c r="V157" s="109">
        <v>0</v>
      </c>
      <c r="W157" s="109">
        <v>0</v>
      </c>
      <c r="X157" s="109">
        <v>0</v>
      </c>
      <c r="Y157" s="109">
        <v>0</v>
      </c>
      <c r="Z157" s="109">
        <v>0</v>
      </c>
      <c r="AA157" s="109">
        <v>0</v>
      </c>
      <c r="AB157" s="109">
        <v>0</v>
      </c>
      <c r="AC157" s="109">
        <v>0</v>
      </c>
      <c r="AD157" s="109">
        <v>0</v>
      </c>
      <c r="AE157" s="109">
        <v>0</v>
      </c>
      <c r="AF157" s="109">
        <v>0</v>
      </c>
      <c r="AG157" s="109">
        <v>0</v>
      </c>
      <c r="AH157" s="109">
        <v>0</v>
      </c>
      <c r="AI157" s="109">
        <v>0</v>
      </c>
      <c r="AJ157" s="109">
        <v>0</v>
      </c>
      <c r="AK157" s="109">
        <v>0</v>
      </c>
      <c r="AL157" s="109">
        <v>0</v>
      </c>
      <c r="AM157" s="109">
        <v>0</v>
      </c>
      <c r="AN157" s="109">
        <v>0</v>
      </c>
      <c r="AO157" s="109">
        <v>646583.9</v>
      </c>
      <c r="AP157" s="160">
        <f t="shared" si="115"/>
        <v>0</v>
      </c>
      <c r="AQ157" s="160">
        <f t="shared" si="116"/>
        <v>646583.9</v>
      </c>
      <c r="AR157" s="160">
        <f t="shared" si="117"/>
        <v>646583.9</v>
      </c>
      <c r="AS157" s="607"/>
      <c r="AT157" s="219"/>
      <c r="AU157" s="13">
        <f t="shared" si="118"/>
        <v>0</v>
      </c>
      <c r="AV157" s="13">
        <f t="shared" si="119"/>
        <v>0</v>
      </c>
      <c r="AW157" s="13">
        <f t="shared" si="120"/>
        <v>0</v>
      </c>
      <c r="AX157" s="13">
        <f t="shared" si="121"/>
        <v>0</v>
      </c>
      <c r="AY157" s="13">
        <f t="shared" si="122"/>
        <v>0</v>
      </c>
      <c r="AZ157" s="13">
        <f t="shared" si="123"/>
        <v>0</v>
      </c>
      <c r="BA157" s="13">
        <f t="shared" si="124"/>
        <v>0</v>
      </c>
      <c r="BB157" s="13">
        <f t="shared" si="125"/>
        <v>0</v>
      </c>
      <c r="BC157" s="13">
        <f t="shared" si="126"/>
        <v>0</v>
      </c>
      <c r="BD157" s="13">
        <f t="shared" si="127"/>
        <v>0</v>
      </c>
      <c r="BE157" s="13">
        <f t="shared" si="128"/>
        <v>0</v>
      </c>
      <c r="BF157" s="13">
        <f t="shared" si="129"/>
        <v>0</v>
      </c>
      <c r="BG157" s="13">
        <f t="shared" si="130"/>
        <v>0</v>
      </c>
      <c r="BH157" s="13">
        <f t="shared" si="131"/>
        <v>646583.9</v>
      </c>
      <c r="BI157" s="73">
        <f t="shared" si="99"/>
        <v>646583.9</v>
      </c>
      <c r="BJ157" s="219"/>
      <c r="BK157" s="850">
        <f t="shared" si="100"/>
        <v>0</v>
      </c>
      <c r="BL157" s="109">
        <f t="shared" si="101"/>
        <v>0</v>
      </c>
      <c r="BM157" s="109">
        <f t="shared" si="102"/>
        <v>0</v>
      </c>
      <c r="BN157" s="109">
        <f t="shared" si="103"/>
        <v>0</v>
      </c>
      <c r="BO157" s="109">
        <f t="shared" si="104"/>
        <v>0</v>
      </c>
      <c r="BP157" s="109">
        <f t="shared" si="105"/>
        <v>0</v>
      </c>
      <c r="BQ157" s="109">
        <f t="shared" si="106"/>
        <v>0</v>
      </c>
      <c r="BR157" s="109">
        <f t="shared" si="107"/>
        <v>0</v>
      </c>
      <c r="BS157" s="109">
        <f t="shared" si="108"/>
        <v>0</v>
      </c>
      <c r="BT157" s="109">
        <f t="shared" si="109"/>
        <v>0</v>
      </c>
      <c r="BU157" s="109">
        <f t="shared" si="110"/>
        <v>0</v>
      </c>
      <c r="BV157" s="109">
        <f t="shared" si="111"/>
        <v>0</v>
      </c>
      <c r="BW157" s="109">
        <f t="shared" si="112"/>
        <v>0</v>
      </c>
      <c r="BX157" s="109">
        <f t="shared" si="113"/>
        <v>646583.9</v>
      </c>
      <c r="BY157" s="1000">
        <f t="shared" si="114"/>
        <v>646583.9</v>
      </c>
    </row>
    <row r="158" spans="1:77">
      <c r="A158" s="679" t="s">
        <v>2980</v>
      </c>
      <c r="B158" s="679" t="s">
        <v>2981</v>
      </c>
      <c r="C158" s="57" t="s">
        <v>3</v>
      </c>
      <c r="D158" s="684" t="s">
        <v>12</v>
      </c>
      <c r="E158" s="681" t="s">
        <v>349</v>
      </c>
      <c r="F158" s="682">
        <v>41274</v>
      </c>
      <c r="G158" s="682" t="s">
        <v>106</v>
      </c>
      <c r="H158" s="241" t="s">
        <v>113</v>
      </c>
      <c r="I158" s="38"/>
      <c r="J158" s="983"/>
      <c r="K158" s="903"/>
      <c r="L158" s="798"/>
      <c r="M158" s="429"/>
      <c r="N158" s="109"/>
      <c r="O158" s="109"/>
      <c r="P158" s="109"/>
      <c r="Q158" s="607"/>
      <c r="R158" s="93"/>
      <c r="S158" s="109"/>
      <c r="T158" s="109"/>
      <c r="U158" s="109"/>
      <c r="V158" s="109">
        <v>0</v>
      </c>
      <c r="W158" s="109">
        <v>0</v>
      </c>
      <c r="X158" s="109">
        <v>0</v>
      </c>
      <c r="Y158" s="109">
        <v>0</v>
      </c>
      <c r="Z158" s="109">
        <v>0</v>
      </c>
      <c r="AA158" s="109">
        <v>0</v>
      </c>
      <c r="AB158" s="109">
        <v>0</v>
      </c>
      <c r="AC158" s="109">
        <v>0</v>
      </c>
      <c r="AD158" s="109">
        <v>0</v>
      </c>
      <c r="AE158" s="109">
        <v>0</v>
      </c>
      <c r="AF158" s="109">
        <v>0</v>
      </c>
      <c r="AG158" s="109">
        <v>0</v>
      </c>
      <c r="AH158" s="109">
        <v>0</v>
      </c>
      <c r="AI158" s="109">
        <v>0</v>
      </c>
      <c r="AJ158" s="109">
        <v>271766.03999999992</v>
      </c>
      <c r="AK158" s="109">
        <v>0</v>
      </c>
      <c r="AL158" s="109">
        <v>0</v>
      </c>
      <c r="AM158" s="109">
        <v>0</v>
      </c>
      <c r="AN158" s="109">
        <v>0</v>
      </c>
      <c r="AO158" s="109">
        <v>0</v>
      </c>
      <c r="AP158" s="160">
        <f t="shared" si="115"/>
        <v>0</v>
      </c>
      <c r="AQ158" s="160">
        <f t="shared" si="116"/>
        <v>271766.03999999992</v>
      </c>
      <c r="AR158" s="160">
        <f t="shared" si="117"/>
        <v>271766.03999999992</v>
      </c>
      <c r="AS158" s="607"/>
      <c r="AT158" s="219"/>
      <c r="AU158" s="13">
        <f t="shared" si="118"/>
        <v>0</v>
      </c>
      <c r="AV158" s="13">
        <f t="shared" si="119"/>
        <v>0</v>
      </c>
      <c r="AW158" s="13">
        <f t="shared" si="120"/>
        <v>0</v>
      </c>
      <c r="AX158" s="13">
        <f t="shared" si="121"/>
        <v>0</v>
      </c>
      <c r="AY158" s="13">
        <f t="shared" si="122"/>
        <v>0</v>
      </c>
      <c r="AZ158" s="13">
        <f t="shared" si="123"/>
        <v>0</v>
      </c>
      <c r="BA158" s="13">
        <f t="shared" si="124"/>
        <v>0</v>
      </c>
      <c r="BB158" s="13">
        <f t="shared" si="125"/>
        <v>0</v>
      </c>
      <c r="BC158" s="13">
        <f t="shared" si="126"/>
        <v>271766.03999999992</v>
      </c>
      <c r="BD158" s="13">
        <f t="shared" si="127"/>
        <v>0</v>
      </c>
      <c r="BE158" s="13">
        <f t="shared" si="128"/>
        <v>0</v>
      </c>
      <c r="BF158" s="13">
        <f t="shared" si="129"/>
        <v>0</v>
      </c>
      <c r="BG158" s="13">
        <f t="shared" si="130"/>
        <v>0</v>
      </c>
      <c r="BH158" s="13">
        <f t="shared" si="131"/>
        <v>0</v>
      </c>
      <c r="BI158" s="73">
        <f t="shared" si="99"/>
        <v>271766.03999999992</v>
      </c>
      <c r="BJ158" s="219"/>
      <c r="BK158" s="850">
        <f t="shared" si="100"/>
        <v>0</v>
      </c>
      <c r="BL158" s="109">
        <f t="shared" si="101"/>
        <v>0</v>
      </c>
      <c r="BM158" s="109">
        <f t="shared" si="102"/>
        <v>0</v>
      </c>
      <c r="BN158" s="109">
        <f t="shared" si="103"/>
        <v>0</v>
      </c>
      <c r="BO158" s="109">
        <f t="shared" si="104"/>
        <v>0</v>
      </c>
      <c r="BP158" s="109">
        <f t="shared" si="105"/>
        <v>0</v>
      </c>
      <c r="BQ158" s="109">
        <f t="shared" si="106"/>
        <v>0</v>
      </c>
      <c r="BR158" s="109">
        <f t="shared" si="107"/>
        <v>0</v>
      </c>
      <c r="BS158" s="109">
        <f t="shared" si="108"/>
        <v>271766.03999999992</v>
      </c>
      <c r="BT158" s="109">
        <f t="shared" si="109"/>
        <v>0</v>
      </c>
      <c r="BU158" s="109">
        <f t="shared" si="110"/>
        <v>0</v>
      </c>
      <c r="BV158" s="109">
        <f t="shared" si="111"/>
        <v>0</v>
      </c>
      <c r="BW158" s="109">
        <f t="shared" si="112"/>
        <v>0</v>
      </c>
      <c r="BX158" s="109">
        <f t="shared" si="113"/>
        <v>0</v>
      </c>
      <c r="BY158" s="1000">
        <f t="shared" si="114"/>
        <v>271766.03999999992</v>
      </c>
    </row>
    <row r="159" spans="1:77">
      <c r="A159" s="679" t="s">
        <v>3006</v>
      </c>
      <c r="B159" s="679" t="s">
        <v>3007</v>
      </c>
      <c r="C159" s="57" t="s">
        <v>3</v>
      </c>
      <c r="D159" s="684" t="s">
        <v>12</v>
      </c>
      <c r="E159" s="681" t="s">
        <v>349</v>
      </c>
      <c r="F159" s="682">
        <v>41274</v>
      </c>
      <c r="G159" s="682" t="s">
        <v>106</v>
      </c>
      <c r="H159" s="241" t="s">
        <v>113</v>
      </c>
      <c r="I159" s="38"/>
      <c r="J159" s="983"/>
      <c r="K159" s="903"/>
      <c r="L159" s="798"/>
      <c r="M159" s="429"/>
      <c r="N159" s="109"/>
      <c r="O159" s="109"/>
      <c r="P159" s="109"/>
      <c r="Q159" s="607"/>
      <c r="R159" s="93"/>
      <c r="S159" s="109"/>
      <c r="T159" s="109"/>
      <c r="U159" s="109"/>
      <c r="V159" s="109">
        <v>0</v>
      </c>
      <c r="W159" s="109">
        <v>0</v>
      </c>
      <c r="X159" s="109">
        <v>0</v>
      </c>
      <c r="Y159" s="109">
        <v>0</v>
      </c>
      <c r="Z159" s="109">
        <v>0</v>
      </c>
      <c r="AA159" s="109">
        <v>0</v>
      </c>
      <c r="AB159" s="109">
        <v>0</v>
      </c>
      <c r="AC159" s="109">
        <v>0</v>
      </c>
      <c r="AD159" s="109">
        <v>0</v>
      </c>
      <c r="AE159" s="109">
        <v>0</v>
      </c>
      <c r="AF159" s="109">
        <v>0</v>
      </c>
      <c r="AG159" s="109">
        <v>0</v>
      </c>
      <c r="AH159" s="109">
        <v>0</v>
      </c>
      <c r="AI159" s="109">
        <v>0</v>
      </c>
      <c r="AJ159" s="109">
        <v>248000</v>
      </c>
      <c r="AK159" s="109">
        <v>0</v>
      </c>
      <c r="AL159" s="109">
        <v>0</v>
      </c>
      <c r="AM159" s="109">
        <v>0</v>
      </c>
      <c r="AN159" s="109">
        <v>0</v>
      </c>
      <c r="AO159" s="109">
        <v>0</v>
      </c>
      <c r="AP159" s="160">
        <f t="shared" si="115"/>
        <v>0</v>
      </c>
      <c r="AQ159" s="160">
        <f t="shared" si="116"/>
        <v>248000</v>
      </c>
      <c r="AR159" s="160">
        <f t="shared" si="117"/>
        <v>248000</v>
      </c>
      <c r="AS159" s="607"/>
      <c r="AT159" s="219"/>
      <c r="AU159" s="13">
        <f t="shared" si="118"/>
        <v>0</v>
      </c>
      <c r="AV159" s="13">
        <f t="shared" si="119"/>
        <v>0</v>
      </c>
      <c r="AW159" s="13">
        <f t="shared" si="120"/>
        <v>0</v>
      </c>
      <c r="AX159" s="13">
        <f t="shared" si="121"/>
        <v>0</v>
      </c>
      <c r="AY159" s="13">
        <f t="shared" si="122"/>
        <v>0</v>
      </c>
      <c r="AZ159" s="13">
        <f t="shared" si="123"/>
        <v>0</v>
      </c>
      <c r="BA159" s="13">
        <f t="shared" si="124"/>
        <v>0</v>
      </c>
      <c r="BB159" s="13">
        <f t="shared" si="125"/>
        <v>0</v>
      </c>
      <c r="BC159" s="13">
        <f t="shared" si="126"/>
        <v>248000</v>
      </c>
      <c r="BD159" s="13">
        <f t="shared" si="127"/>
        <v>0</v>
      </c>
      <c r="BE159" s="13">
        <f t="shared" si="128"/>
        <v>0</v>
      </c>
      <c r="BF159" s="13">
        <f t="shared" si="129"/>
        <v>0</v>
      </c>
      <c r="BG159" s="13">
        <f t="shared" si="130"/>
        <v>0</v>
      </c>
      <c r="BH159" s="13">
        <f t="shared" si="131"/>
        <v>0</v>
      </c>
      <c r="BI159" s="73">
        <f t="shared" si="99"/>
        <v>248000</v>
      </c>
      <c r="BJ159" s="219"/>
      <c r="BK159" s="850">
        <f t="shared" si="100"/>
        <v>0</v>
      </c>
      <c r="BL159" s="109">
        <f t="shared" si="101"/>
        <v>0</v>
      </c>
      <c r="BM159" s="109">
        <f t="shared" si="102"/>
        <v>0</v>
      </c>
      <c r="BN159" s="109">
        <f t="shared" si="103"/>
        <v>0</v>
      </c>
      <c r="BO159" s="109">
        <f t="shared" si="104"/>
        <v>0</v>
      </c>
      <c r="BP159" s="109">
        <f t="shared" si="105"/>
        <v>0</v>
      </c>
      <c r="BQ159" s="109">
        <f t="shared" si="106"/>
        <v>0</v>
      </c>
      <c r="BR159" s="109">
        <f t="shared" si="107"/>
        <v>0</v>
      </c>
      <c r="BS159" s="109">
        <f t="shared" si="108"/>
        <v>248000</v>
      </c>
      <c r="BT159" s="109">
        <f t="shared" si="109"/>
        <v>0</v>
      </c>
      <c r="BU159" s="109">
        <f t="shared" si="110"/>
        <v>0</v>
      </c>
      <c r="BV159" s="109">
        <f t="shared" si="111"/>
        <v>0</v>
      </c>
      <c r="BW159" s="109">
        <f t="shared" si="112"/>
        <v>0</v>
      </c>
      <c r="BX159" s="109">
        <f t="shared" si="113"/>
        <v>0</v>
      </c>
      <c r="BY159" s="1000">
        <f t="shared" si="114"/>
        <v>248000</v>
      </c>
    </row>
    <row r="160" spans="1:77">
      <c r="A160" s="2" t="s">
        <v>2584</v>
      </c>
      <c r="B160" s="2" t="s">
        <v>2585</v>
      </c>
      <c r="C160" s="57" t="s">
        <v>3</v>
      </c>
      <c r="D160" s="57" t="s">
        <v>12</v>
      </c>
      <c r="E160" s="681" t="s">
        <v>349</v>
      </c>
      <c r="F160" s="682">
        <v>41419</v>
      </c>
      <c r="G160" s="682" t="s">
        <v>106</v>
      </c>
      <c r="H160" s="241" t="s">
        <v>113</v>
      </c>
      <c r="I160" s="38"/>
      <c r="J160" s="983"/>
      <c r="K160" s="903"/>
      <c r="L160" s="798"/>
      <c r="M160" s="429"/>
      <c r="N160" s="109"/>
      <c r="O160" s="109"/>
      <c r="P160" s="109"/>
      <c r="Q160" s="607"/>
      <c r="R160" s="93"/>
      <c r="S160" s="109"/>
      <c r="T160" s="109"/>
      <c r="U160" s="109"/>
      <c r="V160" s="109">
        <v>0</v>
      </c>
      <c r="W160" s="109">
        <v>0</v>
      </c>
      <c r="X160" s="109">
        <v>0</v>
      </c>
      <c r="Y160" s="109">
        <v>0</v>
      </c>
      <c r="Z160" s="109">
        <v>0</v>
      </c>
      <c r="AA160" s="109">
        <v>0</v>
      </c>
      <c r="AB160" s="109">
        <v>0</v>
      </c>
      <c r="AC160" s="109">
        <v>0</v>
      </c>
      <c r="AD160" s="109">
        <v>0</v>
      </c>
      <c r="AE160" s="109">
        <v>0</v>
      </c>
      <c r="AF160" s="109">
        <v>0</v>
      </c>
      <c r="AG160" s="109">
        <v>0</v>
      </c>
      <c r="AH160" s="109">
        <v>0</v>
      </c>
      <c r="AI160" s="109">
        <v>0</v>
      </c>
      <c r="AJ160" s="109">
        <v>0</v>
      </c>
      <c r="AK160" s="109">
        <v>0</v>
      </c>
      <c r="AL160" s="109">
        <v>0</v>
      </c>
      <c r="AM160" s="109">
        <v>0</v>
      </c>
      <c r="AN160" s="109">
        <v>0</v>
      </c>
      <c r="AO160" s="109">
        <v>1758103.56</v>
      </c>
      <c r="AP160" s="160">
        <f t="shared" si="115"/>
        <v>0</v>
      </c>
      <c r="AQ160" s="160">
        <f t="shared" si="116"/>
        <v>1758103.56</v>
      </c>
      <c r="AR160" s="160">
        <f t="shared" si="117"/>
        <v>1758103.56</v>
      </c>
      <c r="AS160" s="607"/>
      <c r="AT160" s="219"/>
      <c r="AU160" s="13">
        <f t="shared" si="118"/>
        <v>0</v>
      </c>
      <c r="AV160" s="13">
        <f t="shared" si="119"/>
        <v>0</v>
      </c>
      <c r="AW160" s="13">
        <f t="shared" si="120"/>
        <v>0</v>
      </c>
      <c r="AX160" s="13">
        <f t="shared" si="121"/>
        <v>0</v>
      </c>
      <c r="AY160" s="13">
        <f t="shared" si="122"/>
        <v>0</v>
      </c>
      <c r="AZ160" s="13">
        <f t="shared" si="123"/>
        <v>0</v>
      </c>
      <c r="BA160" s="13">
        <f t="shared" si="124"/>
        <v>0</v>
      </c>
      <c r="BB160" s="13">
        <f t="shared" si="125"/>
        <v>0</v>
      </c>
      <c r="BC160" s="13">
        <f t="shared" si="126"/>
        <v>0</v>
      </c>
      <c r="BD160" s="13">
        <f t="shared" si="127"/>
        <v>0</v>
      </c>
      <c r="BE160" s="13">
        <f t="shared" si="128"/>
        <v>0</v>
      </c>
      <c r="BF160" s="13">
        <f t="shared" si="129"/>
        <v>0</v>
      </c>
      <c r="BG160" s="13">
        <f t="shared" si="130"/>
        <v>0</v>
      </c>
      <c r="BH160" s="13">
        <f t="shared" si="131"/>
        <v>1758103.56</v>
      </c>
      <c r="BI160" s="73">
        <f t="shared" si="99"/>
        <v>1758103.56</v>
      </c>
      <c r="BJ160" s="219"/>
      <c r="BK160" s="850">
        <f t="shared" si="100"/>
        <v>0</v>
      </c>
      <c r="BL160" s="109">
        <f t="shared" si="101"/>
        <v>0</v>
      </c>
      <c r="BM160" s="109">
        <f t="shared" si="102"/>
        <v>0</v>
      </c>
      <c r="BN160" s="109">
        <f t="shared" si="103"/>
        <v>0</v>
      </c>
      <c r="BO160" s="109">
        <f t="shared" si="104"/>
        <v>0</v>
      </c>
      <c r="BP160" s="109">
        <f t="shared" si="105"/>
        <v>0</v>
      </c>
      <c r="BQ160" s="109">
        <f t="shared" si="106"/>
        <v>0</v>
      </c>
      <c r="BR160" s="109">
        <f t="shared" si="107"/>
        <v>0</v>
      </c>
      <c r="BS160" s="109">
        <f t="shared" si="108"/>
        <v>0</v>
      </c>
      <c r="BT160" s="109">
        <f t="shared" si="109"/>
        <v>0</v>
      </c>
      <c r="BU160" s="109">
        <f t="shared" si="110"/>
        <v>0</v>
      </c>
      <c r="BV160" s="109">
        <f t="shared" si="111"/>
        <v>0</v>
      </c>
      <c r="BW160" s="109">
        <f t="shared" si="112"/>
        <v>0</v>
      </c>
      <c r="BX160" s="109">
        <f t="shared" si="113"/>
        <v>1758103.56</v>
      </c>
      <c r="BY160" s="1000">
        <f t="shared" si="114"/>
        <v>1758103.56</v>
      </c>
    </row>
    <row r="161" spans="1:77">
      <c r="A161" s="679" t="s">
        <v>260</v>
      </c>
      <c r="B161" s="679" t="s">
        <v>261</v>
      </c>
      <c r="C161" s="57" t="s">
        <v>23</v>
      </c>
      <c r="D161" s="57" t="s">
        <v>31</v>
      </c>
      <c r="E161" s="681" t="s">
        <v>349</v>
      </c>
      <c r="F161" s="682">
        <v>41030</v>
      </c>
      <c r="G161" s="682" t="s">
        <v>106</v>
      </c>
      <c r="H161" s="241" t="s">
        <v>129</v>
      </c>
      <c r="I161" s="38"/>
      <c r="J161" s="983"/>
      <c r="K161" s="903"/>
      <c r="L161" s="798"/>
      <c r="M161" s="429"/>
      <c r="N161" s="109"/>
      <c r="O161" s="109"/>
      <c r="P161" s="109"/>
      <c r="Q161" s="607"/>
      <c r="R161" s="93"/>
      <c r="S161" s="109">
        <v>0</v>
      </c>
      <c r="T161" s="109">
        <v>0</v>
      </c>
      <c r="U161" s="109">
        <v>0</v>
      </c>
      <c r="V161" s="109">
        <v>0</v>
      </c>
      <c r="W161" s="109">
        <v>0</v>
      </c>
      <c r="X161" s="109">
        <v>0</v>
      </c>
      <c r="Y161" s="109">
        <v>0</v>
      </c>
      <c r="Z161" s="109">
        <v>0</v>
      </c>
      <c r="AA161" s="109">
        <v>0</v>
      </c>
      <c r="AB161" s="109">
        <v>0</v>
      </c>
      <c r="AC161" s="109">
        <v>17775267.009999998</v>
      </c>
      <c r="AD161" s="109">
        <v>0</v>
      </c>
      <c r="AE161" s="109">
        <v>0</v>
      </c>
      <c r="AF161" s="109">
        <v>0</v>
      </c>
      <c r="AG161" s="109">
        <v>0</v>
      </c>
      <c r="AH161" s="109">
        <v>0</v>
      </c>
      <c r="AI161" s="109">
        <v>0</v>
      </c>
      <c r="AJ161" s="109">
        <v>0</v>
      </c>
      <c r="AK161" s="109">
        <v>0</v>
      </c>
      <c r="AL161" s="109">
        <v>0</v>
      </c>
      <c r="AM161" s="109">
        <v>0</v>
      </c>
      <c r="AN161" s="109">
        <v>0</v>
      </c>
      <c r="AO161" s="109">
        <v>0</v>
      </c>
      <c r="AP161" s="160">
        <f t="shared" si="115"/>
        <v>0</v>
      </c>
      <c r="AQ161" s="160">
        <f t="shared" si="116"/>
        <v>17775267.009999998</v>
      </c>
      <c r="AR161" s="160">
        <f t="shared" si="117"/>
        <v>17775267.009999998</v>
      </c>
      <c r="AS161" s="607"/>
      <c r="AT161" s="219"/>
      <c r="AU161" s="13">
        <f t="shared" si="118"/>
        <v>0</v>
      </c>
      <c r="AV161" s="13">
        <f t="shared" si="119"/>
        <v>17775267.009999998</v>
      </c>
      <c r="AW161" s="13">
        <f t="shared" si="120"/>
        <v>0</v>
      </c>
      <c r="AX161" s="13">
        <f t="shared" si="121"/>
        <v>0</v>
      </c>
      <c r="AY161" s="13">
        <f t="shared" si="122"/>
        <v>0</v>
      </c>
      <c r="AZ161" s="13">
        <f t="shared" si="123"/>
        <v>0</v>
      </c>
      <c r="BA161" s="13">
        <f t="shared" si="124"/>
        <v>0</v>
      </c>
      <c r="BB161" s="13">
        <f t="shared" si="125"/>
        <v>0</v>
      </c>
      <c r="BC161" s="13">
        <f t="shared" si="126"/>
        <v>0</v>
      </c>
      <c r="BD161" s="13">
        <f t="shared" si="127"/>
        <v>0</v>
      </c>
      <c r="BE161" s="13">
        <f t="shared" si="128"/>
        <v>0</v>
      </c>
      <c r="BF161" s="13">
        <f t="shared" si="129"/>
        <v>0</v>
      </c>
      <c r="BG161" s="13">
        <f t="shared" si="130"/>
        <v>0</v>
      </c>
      <c r="BH161" s="13">
        <f t="shared" si="131"/>
        <v>0</v>
      </c>
      <c r="BI161" s="73">
        <f t="shared" si="99"/>
        <v>17775267.009999998</v>
      </c>
      <c r="BJ161" s="219"/>
      <c r="BK161" s="850">
        <f t="shared" si="100"/>
        <v>0</v>
      </c>
      <c r="BL161" s="109">
        <f t="shared" si="101"/>
        <v>17775267.009999998</v>
      </c>
      <c r="BM161" s="109">
        <f t="shared" si="102"/>
        <v>0</v>
      </c>
      <c r="BN161" s="109">
        <f t="shared" si="103"/>
        <v>0</v>
      </c>
      <c r="BO161" s="109">
        <f t="shared" si="104"/>
        <v>0</v>
      </c>
      <c r="BP161" s="109">
        <f t="shared" si="105"/>
        <v>0</v>
      </c>
      <c r="BQ161" s="109">
        <f t="shared" si="106"/>
        <v>0</v>
      </c>
      <c r="BR161" s="109">
        <f t="shared" si="107"/>
        <v>0</v>
      </c>
      <c r="BS161" s="109">
        <f t="shared" si="108"/>
        <v>0</v>
      </c>
      <c r="BT161" s="109">
        <f t="shared" si="109"/>
        <v>0</v>
      </c>
      <c r="BU161" s="109">
        <f t="shared" si="110"/>
        <v>0</v>
      </c>
      <c r="BV161" s="109">
        <f t="shared" si="111"/>
        <v>0</v>
      </c>
      <c r="BW161" s="109">
        <f t="shared" si="112"/>
        <v>0</v>
      </c>
      <c r="BX161" s="109">
        <f t="shared" si="113"/>
        <v>0</v>
      </c>
      <c r="BY161" s="1000">
        <f t="shared" si="114"/>
        <v>17775267.009999998</v>
      </c>
    </row>
    <row r="162" spans="1:77">
      <c r="A162" s="2" t="s">
        <v>260</v>
      </c>
      <c r="B162" s="2" t="s">
        <v>261</v>
      </c>
      <c r="C162" s="57" t="s">
        <v>20</v>
      </c>
      <c r="D162" s="57" t="s">
        <v>7</v>
      </c>
      <c r="E162" s="681" t="s">
        <v>349</v>
      </c>
      <c r="F162" s="682">
        <v>41030</v>
      </c>
      <c r="G162" s="682" t="s">
        <v>106</v>
      </c>
      <c r="H162" s="241" t="s">
        <v>124</v>
      </c>
      <c r="I162" s="38"/>
      <c r="J162" s="983"/>
      <c r="K162" s="903"/>
      <c r="L162" s="798"/>
      <c r="M162" s="429"/>
      <c r="N162" s="109"/>
      <c r="O162" s="109"/>
      <c r="P162" s="109"/>
      <c r="Q162" s="607"/>
      <c r="R162" s="93"/>
      <c r="S162" s="109">
        <v>6.8800000000337604</v>
      </c>
      <c r="T162" s="109">
        <v>29306.33</v>
      </c>
      <c r="U162" s="109">
        <v>4612.9799999999996</v>
      </c>
      <c r="V162" s="109">
        <v>0</v>
      </c>
      <c r="W162" s="109">
        <v>0</v>
      </c>
      <c r="X162" s="109">
        <v>0</v>
      </c>
      <c r="Y162" s="109">
        <v>0</v>
      </c>
      <c r="Z162" s="109">
        <v>0</v>
      </c>
      <c r="AA162" s="109">
        <v>0</v>
      </c>
      <c r="AB162" s="109">
        <v>0</v>
      </c>
      <c r="AC162" s="109">
        <v>4485382.55</v>
      </c>
      <c r="AD162" s="109">
        <v>0</v>
      </c>
      <c r="AE162" s="109">
        <v>0</v>
      </c>
      <c r="AF162" s="109">
        <v>0</v>
      </c>
      <c r="AG162" s="109">
        <v>0</v>
      </c>
      <c r="AH162" s="109">
        <v>0</v>
      </c>
      <c r="AI162" s="109">
        <v>0</v>
      </c>
      <c r="AJ162" s="109">
        <v>0</v>
      </c>
      <c r="AK162" s="109">
        <v>0</v>
      </c>
      <c r="AL162" s="109">
        <v>0</v>
      </c>
      <c r="AM162" s="109">
        <v>0</v>
      </c>
      <c r="AN162" s="109">
        <v>0</v>
      </c>
      <c r="AO162" s="109">
        <v>0</v>
      </c>
      <c r="AP162" s="160">
        <f t="shared" si="115"/>
        <v>33926.190000000031</v>
      </c>
      <c r="AQ162" s="160">
        <f t="shared" si="116"/>
        <v>4485382.55</v>
      </c>
      <c r="AR162" s="160">
        <f t="shared" si="117"/>
        <v>4519308.74</v>
      </c>
      <c r="AS162" s="607"/>
      <c r="AT162" s="219"/>
      <c r="AU162" s="13">
        <f t="shared" si="118"/>
        <v>0</v>
      </c>
      <c r="AV162" s="13">
        <f t="shared" si="119"/>
        <v>4485382.55</v>
      </c>
      <c r="AW162" s="13">
        <f t="shared" si="120"/>
        <v>0</v>
      </c>
      <c r="AX162" s="13">
        <f t="shared" si="121"/>
        <v>0</v>
      </c>
      <c r="AY162" s="13">
        <f t="shared" si="122"/>
        <v>0</v>
      </c>
      <c r="AZ162" s="13">
        <f t="shared" si="123"/>
        <v>0</v>
      </c>
      <c r="BA162" s="13">
        <f t="shared" si="124"/>
        <v>0</v>
      </c>
      <c r="BB162" s="13">
        <f t="shared" si="125"/>
        <v>0</v>
      </c>
      <c r="BC162" s="13">
        <f t="shared" si="126"/>
        <v>0</v>
      </c>
      <c r="BD162" s="13">
        <f t="shared" si="127"/>
        <v>0</v>
      </c>
      <c r="BE162" s="13">
        <f t="shared" si="128"/>
        <v>0</v>
      </c>
      <c r="BF162" s="13">
        <f t="shared" si="129"/>
        <v>0</v>
      </c>
      <c r="BG162" s="13">
        <f t="shared" si="130"/>
        <v>0</v>
      </c>
      <c r="BH162" s="13">
        <f t="shared" si="131"/>
        <v>0</v>
      </c>
      <c r="BI162" s="73">
        <f t="shared" si="99"/>
        <v>4485382.55</v>
      </c>
      <c r="BJ162" s="219"/>
      <c r="BK162" s="850">
        <f t="shared" si="100"/>
        <v>0</v>
      </c>
      <c r="BL162" s="109">
        <f t="shared" si="101"/>
        <v>4485382.55</v>
      </c>
      <c r="BM162" s="109">
        <f t="shared" si="102"/>
        <v>0</v>
      </c>
      <c r="BN162" s="109">
        <f t="shared" si="103"/>
        <v>0</v>
      </c>
      <c r="BO162" s="109">
        <f t="shared" si="104"/>
        <v>0</v>
      </c>
      <c r="BP162" s="109">
        <f t="shared" si="105"/>
        <v>0</v>
      </c>
      <c r="BQ162" s="109">
        <f t="shared" si="106"/>
        <v>0</v>
      </c>
      <c r="BR162" s="109">
        <f t="shared" si="107"/>
        <v>0</v>
      </c>
      <c r="BS162" s="109">
        <f t="shared" si="108"/>
        <v>0</v>
      </c>
      <c r="BT162" s="109">
        <f t="shared" si="109"/>
        <v>0</v>
      </c>
      <c r="BU162" s="109">
        <f t="shared" si="110"/>
        <v>0</v>
      </c>
      <c r="BV162" s="109">
        <f t="shared" si="111"/>
        <v>0</v>
      </c>
      <c r="BW162" s="109">
        <f t="shared" si="112"/>
        <v>0</v>
      </c>
      <c r="BX162" s="109">
        <f t="shared" si="113"/>
        <v>0</v>
      </c>
      <c r="BY162" s="1000">
        <f t="shared" si="114"/>
        <v>4485382.55</v>
      </c>
    </row>
    <row r="163" spans="1:77">
      <c r="A163" s="2" t="s">
        <v>3405</v>
      </c>
      <c r="B163" s="2" t="s">
        <v>3406</v>
      </c>
      <c r="C163" s="57" t="s">
        <v>20</v>
      </c>
      <c r="D163" s="57" t="s">
        <v>7</v>
      </c>
      <c r="E163" s="681" t="s">
        <v>349</v>
      </c>
      <c r="F163" s="682">
        <v>41274</v>
      </c>
      <c r="G163" s="682" t="s">
        <v>106</v>
      </c>
      <c r="H163" s="241" t="s">
        <v>124</v>
      </c>
      <c r="I163" s="38"/>
      <c r="J163" s="983"/>
      <c r="K163" s="903"/>
      <c r="L163" s="798"/>
      <c r="M163" s="429"/>
      <c r="N163" s="109"/>
      <c r="O163" s="109"/>
      <c r="P163" s="109"/>
      <c r="Q163" s="607"/>
      <c r="R163" s="93"/>
      <c r="S163" s="109">
        <v>0</v>
      </c>
      <c r="T163" s="109">
        <v>0</v>
      </c>
      <c r="U163" s="109">
        <v>0</v>
      </c>
      <c r="V163" s="109">
        <v>0</v>
      </c>
      <c r="W163" s="109">
        <v>0</v>
      </c>
      <c r="X163" s="109">
        <v>0</v>
      </c>
      <c r="Y163" s="109">
        <v>0</v>
      </c>
      <c r="Z163" s="109">
        <v>0</v>
      </c>
      <c r="AA163" s="109">
        <v>0</v>
      </c>
      <c r="AB163" s="109">
        <v>0</v>
      </c>
      <c r="AC163" s="109">
        <v>654507</v>
      </c>
      <c r="AD163" s="109">
        <v>0</v>
      </c>
      <c r="AE163" s="109">
        <v>0</v>
      </c>
      <c r="AF163" s="109">
        <v>0</v>
      </c>
      <c r="AG163" s="109">
        <v>0</v>
      </c>
      <c r="AH163" s="109">
        <v>0</v>
      </c>
      <c r="AI163" s="109">
        <v>0</v>
      </c>
      <c r="AJ163" s="109">
        <v>54900198.760000005</v>
      </c>
      <c r="AK163" s="109">
        <v>2382636.423256</v>
      </c>
      <c r="AL163" s="109">
        <v>472419.29081799998</v>
      </c>
      <c r="AM163" s="109">
        <v>17684913.451926</v>
      </c>
      <c r="AN163" s="109">
        <v>0</v>
      </c>
      <c r="AO163" s="109">
        <v>0</v>
      </c>
      <c r="AP163" s="160">
        <f t="shared" si="115"/>
        <v>0</v>
      </c>
      <c r="AQ163" s="160">
        <f t="shared" si="116"/>
        <v>76094674.925999999</v>
      </c>
      <c r="AR163" s="160">
        <f t="shared" si="117"/>
        <v>76094674.925999999</v>
      </c>
      <c r="AS163" s="607"/>
      <c r="AT163" s="219"/>
      <c r="AU163" s="13">
        <f t="shared" si="118"/>
        <v>0</v>
      </c>
      <c r="AV163" s="13">
        <f t="shared" si="119"/>
        <v>654507</v>
      </c>
      <c r="AW163" s="13">
        <f t="shared" si="120"/>
        <v>0</v>
      </c>
      <c r="AX163" s="13">
        <f t="shared" si="121"/>
        <v>0</v>
      </c>
      <c r="AY163" s="13">
        <f t="shared" si="122"/>
        <v>0</v>
      </c>
      <c r="AZ163" s="13">
        <f t="shared" si="123"/>
        <v>0</v>
      </c>
      <c r="BA163" s="13">
        <f t="shared" si="124"/>
        <v>0</v>
      </c>
      <c r="BB163" s="13">
        <f t="shared" si="125"/>
        <v>0</v>
      </c>
      <c r="BC163" s="13">
        <f t="shared" si="126"/>
        <v>54900198.760000005</v>
      </c>
      <c r="BD163" s="13">
        <f t="shared" si="127"/>
        <v>2382636.423256</v>
      </c>
      <c r="BE163" s="13">
        <f t="shared" si="128"/>
        <v>472419.29081799998</v>
      </c>
      <c r="BF163" s="13">
        <f t="shared" si="129"/>
        <v>17684913.451926</v>
      </c>
      <c r="BG163" s="13">
        <f t="shared" si="130"/>
        <v>0</v>
      </c>
      <c r="BH163" s="13">
        <f t="shared" si="131"/>
        <v>0</v>
      </c>
      <c r="BI163" s="73">
        <f t="shared" si="99"/>
        <v>76094674.925999999</v>
      </c>
      <c r="BJ163" s="219"/>
      <c r="BK163" s="850">
        <f t="shared" ref="BK163:BK191" si="132">IF($E163="N",AU163)</f>
        <v>0</v>
      </c>
      <c r="BL163" s="109">
        <f t="shared" ref="BL163:BL191" si="133">IF($E163="N",AV163)</f>
        <v>654507</v>
      </c>
      <c r="BM163" s="109">
        <f t="shared" ref="BM163:BM191" si="134">IF($E163="N",AW163)</f>
        <v>0</v>
      </c>
      <c r="BN163" s="109">
        <f t="shared" ref="BN163:BN191" si="135">IF($E163="N",AX163)</f>
        <v>0</v>
      </c>
      <c r="BO163" s="109">
        <f t="shared" ref="BO163:BO191" si="136">IF($E163="N",AY163)</f>
        <v>0</v>
      </c>
      <c r="BP163" s="109">
        <f t="shared" ref="BP163:BP191" si="137">IF($E163="N",AZ163)</f>
        <v>0</v>
      </c>
      <c r="BQ163" s="109">
        <f t="shared" ref="BQ163:BQ191" si="138">IF($E163="N",BA163)</f>
        <v>0</v>
      </c>
      <c r="BR163" s="109">
        <f t="shared" ref="BR163:BR191" si="139">IF($E163="N",BB163)</f>
        <v>0</v>
      </c>
      <c r="BS163" s="109">
        <f t="shared" ref="BS163:BS191" si="140">IF($E163="N",BC163)</f>
        <v>54900198.760000005</v>
      </c>
      <c r="BT163" s="109">
        <f t="shared" ref="BT163:BT191" si="141">IF($E163="N",BD163)</f>
        <v>2382636.423256</v>
      </c>
      <c r="BU163" s="109">
        <f t="shared" ref="BU163:BU191" si="142">IF($E163="N",BE163)</f>
        <v>472419.29081799998</v>
      </c>
      <c r="BV163" s="109">
        <f t="shared" ref="BV163:BV191" si="143">IF($E163="N",BF163)</f>
        <v>17684913.451926</v>
      </c>
      <c r="BW163" s="109">
        <f t="shared" ref="BW163:BW191" si="144">IF($E163="N",BG163)</f>
        <v>0</v>
      </c>
      <c r="BX163" s="109">
        <f t="shared" ref="BX163:BX191" si="145">IF($E163="N",BH163)</f>
        <v>0</v>
      </c>
      <c r="BY163" s="1000">
        <f t="shared" si="114"/>
        <v>76094674.925999999</v>
      </c>
    </row>
    <row r="164" spans="1:77">
      <c r="A164" s="679" t="s">
        <v>2359</v>
      </c>
      <c r="B164" s="679" t="s">
        <v>2360</v>
      </c>
      <c r="C164" s="57" t="s">
        <v>44</v>
      </c>
      <c r="D164" s="684" t="s">
        <v>42</v>
      </c>
      <c r="E164" s="681" t="s">
        <v>349</v>
      </c>
      <c r="F164" s="682">
        <v>40767</v>
      </c>
      <c r="G164" s="682" t="s">
        <v>106</v>
      </c>
      <c r="H164" s="241" t="s">
        <v>147</v>
      </c>
      <c r="I164" s="38"/>
      <c r="J164" s="983"/>
      <c r="K164" s="903"/>
      <c r="L164" s="798"/>
      <c r="M164" s="429"/>
      <c r="N164" s="109"/>
      <c r="O164" s="109"/>
      <c r="P164" s="109"/>
      <c r="Q164" s="607"/>
      <c r="R164" s="93"/>
      <c r="S164" s="109">
        <v>0</v>
      </c>
      <c r="T164" s="109">
        <v>241825.68</v>
      </c>
      <c r="U164" s="109">
        <v>9917.2800000000007</v>
      </c>
      <c r="V164" s="109">
        <v>8717</v>
      </c>
      <c r="W164" s="109">
        <v>48.280000000000655</v>
      </c>
      <c r="X164" s="109">
        <v>52.040000000000873</v>
      </c>
      <c r="Y164" s="109">
        <v>0</v>
      </c>
      <c r="Z164" s="109">
        <v>0</v>
      </c>
      <c r="AA164" s="109">
        <v>0</v>
      </c>
      <c r="AB164" s="109">
        <v>0</v>
      </c>
      <c r="AC164" s="109">
        <v>0</v>
      </c>
      <c r="AD164" s="109">
        <v>0</v>
      </c>
      <c r="AE164" s="109">
        <v>0</v>
      </c>
      <c r="AF164" s="109">
        <v>0</v>
      </c>
      <c r="AG164" s="109">
        <v>0</v>
      </c>
      <c r="AH164" s="109">
        <v>0</v>
      </c>
      <c r="AI164" s="109">
        <v>0</v>
      </c>
      <c r="AJ164" s="109">
        <v>0</v>
      </c>
      <c r="AK164" s="109">
        <v>0</v>
      </c>
      <c r="AL164" s="109">
        <v>0</v>
      </c>
      <c r="AM164" s="109">
        <v>0</v>
      </c>
      <c r="AN164" s="109">
        <v>0</v>
      </c>
      <c r="AO164" s="109">
        <v>0</v>
      </c>
      <c r="AP164" s="160">
        <f t="shared" si="115"/>
        <v>260560.28</v>
      </c>
      <c r="AQ164" s="160">
        <f t="shared" si="116"/>
        <v>0</v>
      </c>
      <c r="AR164" s="160">
        <f t="shared" si="117"/>
        <v>260560.28</v>
      </c>
      <c r="AS164" s="607"/>
      <c r="AT164" s="219"/>
      <c r="AU164" s="13">
        <f t="shared" si="118"/>
        <v>0</v>
      </c>
      <c r="AV164" s="13">
        <f t="shared" si="119"/>
        <v>0</v>
      </c>
      <c r="AW164" s="13">
        <f t="shared" si="120"/>
        <v>0</v>
      </c>
      <c r="AX164" s="13">
        <f t="shared" si="121"/>
        <v>0</v>
      </c>
      <c r="AY164" s="13">
        <f t="shared" si="122"/>
        <v>0</v>
      </c>
      <c r="AZ164" s="13">
        <f t="shared" si="123"/>
        <v>0</v>
      </c>
      <c r="BA164" s="13">
        <f t="shared" si="124"/>
        <v>0</v>
      </c>
      <c r="BB164" s="13">
        <f t="shared" si="125"/>
        <v>0</v>
      </c>
      <c r="BC164" s="13">
        <f t="shared" si="126"/>
        <v>0</v>
      </c>
      <c r="BD164" s="13">
        <f t="shared" si="127"/>
        <v>0</v>
      </c>
      <c r="BE164" s="13">
        <f t="shared" si="128"/>
        <v>0</v>
      </c>
      <c r="BF164" s="13">
        <f t="shared" si="129"/>
        <v>0</v>
      </c>
      <c r="BG164" s="13">
        <f t="shared" si="130"/>
        <v>0</v>
      </c>
      <c r="BH164" s="13">
        <f t="shared" si="131"/>
        <v>0</v>
      </c>
      <c r="BI164" s="73">
        <f t="shared" si="99"/>
        <v>0</v>
      </c>
      <c r="BJ164" s="219"/>
      <c r="BK164" s="850">
        <f t="shared" si="132"/>
        <v>0</v>
      </c>
      <c r="BL164" s="109">
        <f t="shared" si="133"/>
        <v>0</v>
      </c>
      <c r="BM164" s="109">
        <f t="shared" si="134"/>
        <v>0</v>
      </c>
      <c r="BN164" s="109">
        <f t="shared" si="135"/>
        <v>0</v>
      </c>
      <c r="BO164" s="109">
        <f t="shared" si="136"/>
        <v>0</v>
      </c>
      <c r="BP164" s="109">
        <f t="shared" si="137"/>
        <v>0</v>
      </c>
      <c r="BQ164" s="109">
        <f t="shared" si="138"/>
        <v>0</v>
      </c>
      <c r="BR164" s="109">
        <f t="shared" si="139"/>
        <v>0</v>
      </c>
      <c r="BS164" s="109">
        <f t="shared" si="140"/>
        <v>0</v>
      </c>
      <c r="BT164" s="109">
        <f t="shared" si="141"/>
        <v>0</v>
      </c>
      <c r="BU164" s="109">
        <f t="shared" si="142"/>
        <v>0</v>
      </c>
      <c r="BV164" s="109">
        <f t="shared" si="143"/>
        <v>0</v>
      </c>
      <c r="BW164" s="109">
        <f t="shared" si="144"/>
        <v>0</v>
      </c>
      <c r="BX164" s="109">
        <f t="shared" si="145"/>
        <v>0</v>
      </c>
      <c r="BY164" s="1000">
        <f t="shared" si="114"/>
        <v>0</v>
      </c>
    </row>
    <row r="165" spans="1:77">
      <c r="A165" s="2" t="s">
        <v>3059</v>
      </c>
      <c r="B165" s="2" t="s">
        <v>3060</v>
      </c>
      <c r="C165" s="57" t="s">
        <v>3</v>
      </c>
      <c r="D165" s="57" t="s">
        <v>7</v>
      </c>
      <c r="E165" s="681" t="s">
        <v>349</v>
      </c>
      <c r="F165" s="682">
        <v>40754</v>
      </c>
      <c r="G165" s="682" t="s">
        <v>106</v>
      </c>
      <c r="H165" s="241" t="s">
        <v>109</v>
      </c>
      <c r="I165" s="38"/>
      <c r="J165" s="983"/>
      <c r="K165" s="903"/>
      <c r="L165" s="798"/>
      <c r="M165" s="903"/>
      <c r="N165" s="109"/>
      <c r="O165" s="109"/>
      <c r="P165" s="109"/>
      <c r="Q165" s="607"/>
      <c r="R165" s="93"/>
      <c r="S165" s="109">
        <v>214692.53</v>
      </c>
      <c r="T165" s="109">
        <v>0</v>
      </c>
      <c r="U165" s="109">
        <v>94.58</v>
      </c>
      <c r="V165" s="109">
        <v>0</v>
      </c>
      <c r="W165" s="109">
        <v>0</v>
      </c>
      <c r="X165" s="109">
        <v>0</v>
      </c>
      <c r="Y165" s="109">
        <v>0</v>
      </c>
      <c r="Z165" s="109">
        <v>0</v>
      </c>
      <c r="AA165" s="109">
        <v>0</v>
      </c>
      <c r="AB165" s="109">
        <v>0</v>
      </c>
      <c r="AC165" s="109">
        <v>0</v>
      </c>
      <c r="AD165" s="109">
        <v>0</v>
      </c>
      <c r="AE165" s="109">
        <v>0</v>
      </c>
      <c r="AF165" s="109">
        <v>0</v>
      </c>
      <c r="AG165" s="109">
        <v>0</v>
      </c>
      <c r="AH165" s="109">
        <v>0</v>
      </c>
      <c r="AI165" s="109">
        <v>0</v>
      </c>
      <c r="AJ165" s="109">
        <v>0</v>
      </c>
      <c r="AK165" s="109">
        <v>0</v>
      </c>
      <c r="AL165" s="109">
        <v>0</v>
      </c>
      <c r="AM165" s="109">
        <v>0</v>
      </c>
      <c r="AN165" s="109">
        <v>0</v>
      </c>
      <c r="AO165" s="109">
        <v>0</v>
      </c>
      <c r="AP165" s="160">
        <f t="shared" si="115"/>
        <v>214787.11</v>
      </c>
      <c r="AQ165" s="160">
        <f t="shared" si="116"/>
        <v>0</v>
      </c>
      <c r="AR165" s="160">
        <f t="shared" si="117"/>
        <v>214787.11</v>
      </c>
      <c r="AS165" s="607"/>
      <c r="AT165" s="219"/>
      <c r="AU165" s="13">
        <f t="shared" ref="AU165:AU193" si="146">AB165</f>
        <v>0</v>
      </c>
      <c r="AV165" s="13">
        <f t="shared" ref="AV165:AV193" si="147">AC165</f>
        <v>0</v>
      </c>
      <c r="AW165" s="13">
        <f t="shared" ref="AW165:AW193" si="148">AD165</f>
        <v>0</v>
      </c>
      <c r="AX165" s="13">
        <f t="shared" ref="AX165:AX193" si="149">AE165</f>
        <v>0</v>
      </c>
      <c r="AY165" s="13">
        <f t="shared" ref="AY165:AY193" si="150">AF165</f>
        <v>0</v>
      </c>
      <c r="AZ165" s="13">
        <f t="shared" ref="AZ165:AZ193" si="151">AG165</f>
        <v>0</v>
      </c>
      <c r="BA165" s="13">
        <f t="shared" ref="BA165:BA193" si="152">AH165</f>
        <v>0</v>
      </c>
      <c r="BB165" s="13">
        <f t="shared" ref="BB165:BB193" si="153">AI165</f>
        <v>0</v>
      </c>
      <c r="BC165" s="13">
        <f t="shared" ref="BC165:BC193" si="154">AJ165</f>
        <v>0</v>
      </c>
      <c r="BD165" s="13">
        <f t="shared" ref="BD165:BD193" si="155">AK165</f>
        <v>0</v>
      </c>
      <c r="BE165" s="13">
        <f t="shared" ref="BE165:BE193" si="156">AL165</f>
        <v>0</v>
      </c>
      <c r="BF165" s="13">
        <f t="shared" ref="BF165:BF193" si="157">AM165</f>
        <v>0</v>
      </c>
      <c r="BG165" s="13">
        <f t="shared" ref="BG165:BG193" si="158">AN165</f>
        <v>0</v>
      </c>
      <c r="BH165" s="13">
        <f t="shared" ref="BH165:BH193" si="159">AO165</f>
        <v>0</v>
      </c>
      <c r="BI165" s="73">
        <f t="shared" si="99"/>
        <v>0</v>
      </c>
      <c r="BJ165" s="219"/>
      <c r="BK165" s="850">
        <f t="shared" si="132"/>
        <v>0</v>
      </c>
      <c r="BL165" s="109">
        <f t="shared" si="133"/>
        <v>0</v>
      </c>
      <c r="BM165" s="109">
        <f t="shared" si="134"/>
        <v>0</v>
      </c>
      <c r="BN165" s="109">
        <f t="shared" si="135"/>
        <v>0</v>
      </c>
      <c r="BO165" s="109">
        <f t="shared" si="136"/>
        <v>0</v>
      </c>
      <c r="BP165" s="109">
        <f t="shared" si="137"/>
        <v>0</v>
      </c>
      <c r="BQ165" s="109">
        <f t="shared" si="138"/>
        <v>0</v>
      </c>
      <c r="BR165" s="109">
        <f t="shared" si="139"/>
        <v>0</v>
      </c>
      <c r="BS165" s="109">
        <f t="shared" si="140"/>
        <v>0</v>
      </c>
      <c r="BT165" s="109">
        <f t="shared" si="141"/>
        <v>0</v>
      </c>
      <c r="BU165" s="109">
        <f t="shared" si="142"/>
        <v>0</v>
      </c>
      <c r="BV165" s="109">
        <f t="shared" si="143"/>
        <v>0</v>
      </c>
      <c r="BW165" s="109">
        <f t="shared" si="144"/>
        <v>0</v>
      </c>
      <c r="BX165" s="109">
        <f t="shared" si="145"/>
        <v>0</v>
      </c>
      <c r="BY165" s="1000">
        <f t="shared" si="114"/>
        <v>0</v>
      </c>
    </row>
    <row r="166" spans="1:77">
      <c r="A166" s="2" t="s">
        <v>3363</v>
      </c>
      <c r="B166" s="2" t="s">
        <v>3364</v>
      </c>
      <c r="C166" s="57" t="s">
        <v>3</v>
      </c>
      <c r="D166" s="57" t="s">
        <v>7</v>
      </c>
      <c r="E166" s="681" t="s">
        <v>349</v>
      </c>
      <c r="F166" s="682">
        <v>40754</v>
      </c>
      <c r="G166" s="682" t="s">
        <v>106</v>
      </c>
      <c r="H166" s="241" t="s">
        <v>109</v>
      </c>
      <c r="I166" s="38"/>
      <c r="J166" s="983"/>
      <c r="K166" s="903"/>
      <c r="L166" s="798"/>
      <c r="M166" s="429"/>
      <c r="N166" s="109"/>
      <c r="O166" s="109"/>
      <c r="P166" s="109"/>
      <c r="Q166" s="607"/>
      <c r="R166" s="93"/>
      <c r="S166" s="109">
        <v>68360.78</v>
      </c>
      <c r="T166" s="109">
        <v>27389.94</v>
      </c>
      <c r="U166" s="109">
        <v>7191.89</v>
      </c>
      <c r="V166" s="109">
        <v>0</v>
      </c>
      <c r="W166" s="109">
        <v>0</v>
      </c>
      <c r="X166" s="109">
        <v>0</v>
      </c>
      <c r="Y166" s="109">
        <v>0</v>
      </c>
      <c r="Z166" s="109">
        <v>0</v>
      </c>
      <c r="AA166" s="109">
        <v>0</v>
      </c>
      <c r="AB166" s="109">
        <v>0</v>
      </c>
      <c r="AC166" s="109">
        <v>0</v>
      </c>
      <c r="AD166" s="109">
        <v>0</v>
      </c>
      <c r="AE166" s="109">
        <v>0</v>
      </c>
      <c r="AF166" s="109">
        <v>0</v>
      </c>
      <c r="AG166" s="109">
        <v>0</v>
      </c>
      <c r="AH166" s="109">
        <v>0</v>
      </c>
      <c r="AI166" s="109">
        <v>0</v>
      </c>
      <c r="AJ166" s="109">
        <v>0</v>
      </c>
      <c r="AK166" s="109">
        <v>0</v>
      </c>
      <c r="AL166" s="109">
        <v>0</v>
      </c>
      <c r="AM166" s="109">
        <v>0</v>
      </c>
      <c r="AN166" s="109">
        <v>0</v>
      </c>
      <c r="AO166" s="109">
        <v>0</v>
      </c>
      <c r="AP166" s="160">
        <f t="shared" si="115"/>
        <v>102942.61</v>
      </c>
      <c r="AQ166" s="160">
        <f t="shared" si="116"/>
        <v>0</v>
      </c>
      <c r="AR166" s="160">
        <f t="shared" si="117"/>
        <v>102942.61</v>
      </c>
      <c r="AS166" s="607"/>
      <c r="AT166" s="219"/>
      <c r="AU166" s="13">
        <f t="shared" si="146"/>
        <v>0</v>
      </c>
      <c r="AV166" s="13">
        <f t="shared" si="147"/>
        <v>0</v>
      </c>
      <c r="AW166" s="13">
        <f t="shared" si="148"/>
        <v>0</v>
      </c>
      <c r="AX166" s="13">
        <f t="shared" si="149"/>
        <v>0</v>
      </c>
      <c r="AY166" s="13">
        <f t="shared" si="150"/>
        <v>0</v>
      </c>
      <c r="AZ166" s="13">
        <f t="shared" si="151"/>
        <v>0</v>
      </c>
      <c r="BA166" s="13">
        <f t="shared" si="152"/>
        <v>0</v>
      </c>
      <c r="BB166" s="13">
        <f t="shared" si="153"/>
        <v>0</v>
      </c>
      <c r="BC166" s="13">
        <f t="shared" si="154"/>
        <v>0</v>
      </c>
      <c r="BD166" s="13">
        <f t="shared" si="155"/>
        <v>0</v>
      </c>
      <c r="BE166" s="13">
        <f t="shared" si="156"/>
        <v>0</v>
      </c>
      <c r="BF166" s="13">
        <f t="shared" si="157"/>
        <v>0</v>
      </c>
      <c r="BG166" s="13">
        <f t="shared" si="158"/>
        <v>0</v>
      </c>
      <c r="BH166" s="13">
        <f t="shared" si="159"/>
        <v>0</v>
      </c>
      <c r="BI166" s="73">
        <f t="shared" si="99"/>
        <v>0</v>
      </c>
      <c r="BJ166" s="219"/>
      <c r="BK166" s="850">
        <f t="shared" si="132"/>
        <v>0</v>
      </c>
      <c r="BL166" s="109">
        <f t="shared" si="133"/>
        <v>0</v>
      </c>
      <c r="BM166" s="109">
        <f t="shared" si="134"/>
        <v>0</v>
      </c>
      <c r="BN166" s="109">
        <f t="shared" si="135"/>
        <v>0</v>
      </c>
      <c r="BO166" s="109">
        <f t="shared" si="136"/>
        <v>0</v>
      </c>
      <c r="BP166" s="109">
        <f t="shared" si="137"/>
        <v>0</v>
      </c>
      <c r="BQ166" s="109">
        <f t="shared" si="138"/>
        <v>0</v>
      </c>
      <c r="BR166" s="109">
        <f t="shared" si="139"/>
        <v>0</v>
      </c>
      <c r="BS166" s="109">
        <f t="shared" si="140"/>
        <v>0</v>
      </c>
      <c r="BT166" s="109">
        <f t="shared" si="141"/>
        <v>0</v>
      </c>
      <c r="BU166" s="109">
        <f t="shared" si="142"/>
        <v>0</v>
      </c>
      <c r="BV166" s="109">
        <f t="shared" si="143"/>
        <v>0</v>
      </c>
      <c r="BW166" s="109">
        <f t="shared" si="144"/>
        <v>0</v>
      </c>
      <c r="BX166" s="109">
        <f t="shared" si="145"/>
        <v>0</v>
      </c>
      <c r="BY166" s="1000">
        <f t="shared" si="114"/>
        <v>0</v>
      </c>
    </row>
    <row r="167" spans="1:77">
      <c r="A167" s="2" t="s">
        <v>2844</v>
      </c>
      <c r="B167" s="2" t="s">
        <v>2845</v>
      </c>
      <c r="C167" s="57" t="s">
        <v>3</v>
      </c>
      <c r="D167" s="57" t="s">
        <v>7</v>
      </c>
      <c r="E167" s="681" t="s">
        <v>349</v>
      </c>
      <c r="F167" s="682">
        <v>40816</v>
      </c>
      <c r="G167" s="682" t="s">
        <v>106</v>
      </c>
      <c r="H167" s="241" t="s">
        <v>109</v>
      </c>
      <c r="I167" s="38"/>
      <c r="J167" s="983"/>
      <c r="K167" s="903"/>
      <c r="L167" s="798"/>
      <c r="M167" s="429"/>
      <c r="N167" s="109"/>
      <c r="O167" s="109"/>
      <c r="P167" s="109"/>
      <c r="Q167" s="607"/>
      <c r="R167" s="93"/>
      <c r="S167" s="109">
        <v>97852.18</v>
      </c>
      <c r="T167" s="109">
        <v>137.69999999999999</v>
      </c>
      <c r="U167" s="109">
        <v>285594.84999999998</v>
      </c>
      <c r="V167" s="109">
        <v>0</v>
      </c>
      <c r="W167" s="109">
        <v>0</v>
      </c>
      <c r="X167" s="109">
        <v>0</v>
      </c>
      <c r="Y167" s="109">
        <v>0</v>
      </c>
      <c r="Z167" s="109">
        <v>0</v>
      </c>
      <c r="AA167" s="109">
        <v>0</v>
      </c>
      <c r="AB167" s="109">
        <v>0</v>
      </c>
      <c r="AC167" s="109">
        <v>0</v>
      </c>
      <c r="AD167" s="109">
        <v>0</v>
      </c>
      <c r="AE167" s="109">
        <v>0</v>
      </c>
      <c r="AF167" s="109">
        <v>0</v>
      </c>
      <c r="AG167" s="109">
        <v>0</v>
      </c>
      <c r="AH167" s="109">
        <v>0</v>
      </c>
      <c r="AI167" s="109">
        <v>0</v>
      </c>
      <c r="AJ167" s="109">
        <v>0</v>
      </c>
      <c r="AK167" s="109">
        <v>0</v>
      </c>
      <c r="AL167" s="109">
        <v>0</v>
      </c>
      <c r="AM167" s="109">
        <v>0</v>
      </c>
      <c r="AN167" s="109">
        <v>0</v>
      </c>
      <c r="AO167" s="109">
        <v>0</v>
      </c>
      <c r="AP167" s="160">
        <f t="shared" si="115"/>
        <v>383584.73</v>
      </c>
      <c r="AQ167" s="160">
        <f t="shared" si="116"/>
        <v>0</v>
      </c>
      <c r="AR167" s="160">
        <f t="shared" si="117"/>
        <v>383584.73</v>
      </c>
      <c r="AS167" s="607"/>
      <c r="AT167" s="219"/>
      <c r="AU167" s="13">
        <f t="shared" si="146"/>
        <v>0</v>
      </c>
      <c r="AV167" s="13">
        <f t="shared" si="147"/>
        <v>0</v>
      </c>
      <c r="AW167" s="13">
        <f t="shared" si="148"/>
        <v>0</v>
      </c>
      <c r="AX167" s="13">
        <f t="shared" si="149"/>
        <v>0</v>
      </c>
      <c r="AY167" s="13">
        <f t="shared" si="150"/>
        <v>0</v>
      </c>
      <c r="AZ167" s="13">
        <f t="shared" si="151"/>
        <v>0</v>
      </c>
      <c r="BA167" s="13">
        <f t="shared" si="152"/>
        <v>0</v>
      </c>
      <c r="BB167" s="13">
        <f t="shared" si="153"/>
        <v>0</v>
      </c>
      <c r="BC167" s="13">
        <f t="shared" si="154"/>
        <v>0</v>
      </c>
      <c r="BD167" s="13">
        <f t="shared" si="155"/>
        <v>0</v>
      </c>
      <c r="BE167" s="13">
        <f t="shared" si="156"/>
        <v>0</v>
      </c>
      <c r="BF167" s="13">
        <f t="shared" si="157"/>
        <v>0</v>
      </c>
      <c r="BG167" s="13">
        <f t="shared" si="158"/>
        <v>0</v>
      </c>
      <c r="BH167" s="13">
        <f t="shared" si="159"/>
        <v>0</v>
      </c>
      <c r="BI167" s="73">
        <f t="shared" si="99"/>
        <v>0</v>
      </c>
      <c r="BJ167" s="219"/>
      <c r="BK167" s="850">
        <f t="shared" si="132"/>
        <v>0</v>
      </c>
      <c r="BL167" s="109">
        <f t="shared" si="133"/>
        <v>0</v>
      </c>
      <c r="BM167" s="109">
        <f t="shared" si="134"/>
        <v>0</v>
      </c>
      <c r="BN167" s="109">
        <f t="shared" si="135"/>
        <v>0</v>
      </c>
      <c r="BO167" s="109">
        <f t="shared" si="136"/>
        <v>0</v>
      </c>
      <c r="BP167" s="109">
        <f t="shared" si="137"/>
        <v>0</v>
      </c>
      <c r="BQ167" s="109">
        <f t="shared" si="138"/>
        <v>0</v>
      </c>
      <c r="BR167" s="109">
        <f t="shared" si="139"/>
        <v>0</v>
      </c>
      <c r="BS167" s="109">
        <f t="shared" si="140"/>
        <v>0</v>
      </c>
      <c r="BT167" s="109">
        <f t="shared" si="141"/>
        <v>0</v>
      </c>
      <c r="BU167" s="109">
        <f t="shared" si="142"/>
        <v>0</v>
      </c>
      <c r="BV167" s="109">
        <f t="shared" si="143"/>
        <v>0</v>
      </c>
      <c r="BW167" s="109">
        <f t="shared" si="144"/>
        <v>0</v>
      </c>
      <c r="BX167" s="109">
        <f t="shared" si="145"/>
        <v>0</v>
      </c>
      <c r="BY167" s="1000">
        <f t="shared" si="114"/>
        <v>0</v>
      </c>
    </row>
    <row r="168" spans="1:77">
      <c r="A168" s="2" t="s">
        <v>2574</v>
      </c>
      <c r="B168" s="2" t="s">
        <v>2575</v>
      </c>
      <c r="C168" s="57" t="s">
        <v>3</v>
      </c>
      <c r="D168" s="57" t="s">
        <v>7</v>
      </c>
      <c r="E168" s="681" t="s">
        <v>349</v>
      </c>
      <c r="F168" s="682">
        <v>40725</v>
      </c>
      <c r="G168" s="682" t="s">
        <v>106</v>
      </c>
      <c r="H168" s="241" t="s">
        <v>109</v>
      </c>
      <c r="I168" s="38"/>
      <c r="J168" s="983"/>
      <c r="K168" s="903"/>
      <c r="L168" s="798"/>
      <c r="M168" s="429"/>
      <c r="N168" s="109"/>
      <c r="O168" s="109"/>
      <c r="P168" s="109"/>
      <c r="Q168" s="607"/>
      <c r="R168" s="93"/>
      <c r="S168" s="109">
        <v>1716368.51</v>
      </c>
      <c r="T168" s="109">
        <v>0</v>
      </c>
      <c r="U168" s="109">
        <v>183538.09</v>
      </c>
      <c r="V168" s="109">
        <v>0</v>
      </c>
      <c r="W168" s="109">
        <v>0</v>
      </c>
      <c r="X168" s="109">
        <v>0</v>
      </c>
      <c r="Y168" s="109">
        <v>0</v>
      </c>
      <c r="Z168" s="109">
        <v>0</v>
      </c>
      <c r="AA168" s="109">
        <v>0</v>
      </c>
      <c r="AB168" s="109">
        <v>0</v>
      </c>
      <c r="AC168" s="109">
        <v>0</v>
      </c>
      <c r="AD168" s="109">
        <v>0</v>
      </c>
      <c r="AE168" s="109">
        <v>0</v>
      </c>
      <c r="AF168" s="109">
        <v>0</v>
      </c>
      <c r="AG168" s="109">
        <v>0</v>
      </c>
      <c r="AH168" s="109">
        <v>0</v>
      </c>
      <c r="AI168" s="109">
        <v>0</v>
      </c>
      <c r="AJ168" s="109">
        <v>0</v>
      </c>
      <c r="AK168" s="109">
        <v>0</v>
      </c>
      <c r="AL168" s="109">
        <v>0</v>
      </c>
      <c r="AM168" s="109">
        <v>0</v>
      </c>
      <c r="AN168" s="109">
        <v>0</v>
      </c>
      <c r="AO168" s="109">
        <v>0</v>
      </c>
      <c r="AP168" s="160">
        <f t="shared" si="115"/>
        <v>1899906.6</v>
      </c>
      <c r="AQ168" s="160">
        <f t="shared" si="116"/>
        <v>0</v>
      </c>
      <c r="AR168" s="160">
        <f t="shared" si="117"/>
        <v>1899906.6</v>
      </c>
      <c r="AS168" s="607"/>
      <c r="AT168" s="219"/>
      <c r="AU168" s="13">
        <f t="shared" si="146"/>
        <v>0</v>
      </c>
      <c r="AV168" s="13">
        <f t="shared" si="147"/>
        <v>0</v>
      </c>
      <c r="AW168" s="13">
        <f t="shared" si="148"/>
        <v>0</v>
      </c>
      <c r="AX168" s="13">
        <f t="shared" si="149"/>
        <v>0</v>
      </c>
      <c r="AY168" s="13">
        <f t="shared" si="150"/>
        <v>0</v>
      </c>
      <c r="AZ168" s="13">
        <f t="shared" si="151"/>
        <v>0</v>
      </c>
      <c r="BA168" s="13">
        <f t="shared" si="152"/>
        <v>0</v>
      </c>
      <c r="BB168" s="13">
        <f t="shared" si="153"/>
        <v>0</v>
      </c>
      <c r="BC168" s="13">
        <f t="shared" si="154"/>
        <v>0</v>
      </c>
      <c r="BD168" s="13">
        <f t="shared" si="155"/>
        <v>0</v>
      </c>
      <c r="BE168" s="13">
        <f t="shared" si="156"/>
        <v>0</v>
      </c>
      <c r="BF168" s="13">
        <f t="shared" si="157"/>
        <v>0</v>
      </c>
      <c r="BG168" s="13">
        <f t="shared" si="158"/>
        <v>0</v>
      </c>
      <c r="BH168" s="13">
        <f t="shared" si="159"/>
        <v>0</v>
      </c>
      <c r="BI168" s="73">
        <f t="shared" si="99"/>
        <v>0</v>
      </c>
      <c r="BJ168" s="219"/>
      <c r="BK168" s="850">
        <f t="shared" si="132"/>
        <v>0</v>
      </c>
      <c r="BL168" s="109">
        <f t="shared" si="133"/>
        <v>0</v>
      </c>
      <c r="BM168" s="109">
        <f t="shared" si="134"/>
        <v>0</v>
      </c>
      <c r="BN168" s="109">
        <f t="shared" si="135"/>
        <v>0</v>
      </c>
      <c r="BO168" s="109">
        <f t="shared" si="136"/>
        <v>0</v>
      </c>
      <c r="BP168" s="109">
        <f t="shared" si="137"/>
        <v>0</v>
      </c>
      <c r="BQ168" s="109">
        <f t="shared" si="138"/>
        <v>0</v>
      </c>
      <c r="BR168" s="109">
        <f t="shared" si="139"/>
        <v>0</v>
      </c>
      <c r="BS168" s="109">
        <f t="shared" si="140"/>
        <v>0</v>
      </c>
      <c r="BT168" s="109">
        <f t="shared" si="141"/>
        <v>0</v>
      </c>
      <c r="BU168" s="109">
        <f t="shared" si="142"/>
        <v>0</v>
      </c>
      <c r="BV168" s="109">
        <f t="shared" si="143"/>
        <v>0</v>
      </c>
      <c r="BW168" s="109">
        <f t="shared" si="144"/>
        <v>0</v>
      </c>
      <c r="BX168" s="109">
        <f t="shared" si="145"/>
        <v>0</v>
      </c>
      <c r="BY168" s="1000">
        <f t="shared" si="114"/>
        <v>0</v>
      </c>
    </row>
    <row r="169" spans="1:77">
      <c r="A169" s="2" t="s">
        <v>2791</v>
      </c>
      <c r="B169" s="2" t="s">
        <v>2792</v>
      </c>
      <c r="C169" s="57" t="s">
        <v>3</v>
      </c>
      <c r="D169" s="57" t="s">
        <v>7</v>
      </c>
      <c r="E169" s="681" t="s">
        <v>349</v>
      </c>
      <c r="F169" s="682">
        <v>40753</v>
      </c>
      <c r="G169" s="682" t="s">
        <v>106</v>
      </c>
      <c r="H169" s="241" t="s">
        <v>109</v>
      </c>
      <c r="I169" s="38"/>
      <c r="J169" s="983"/>
      <c r="K169" s="903"/>
      <c r="L169" s="798"/>
      <c r="M169" s="429"/>
      <c r="N169" s="109"/>
      <c r="O169" s="109"/>
      <c r="P169" s="109"/>
      <c r="Q169" s="607"/>
      <c r="R169" s="93"/>
      <c r="S169" s="109">
        <v>137643.04</v>
      </c>
      <c r="T169" s="109">
        <v>19707.5</v>
      </c>
      <c r="U169" s="109">
        <v>349444.96</v>
      </c>
      <c r="V169" s="109">
        <v>0</v>
      </c>
      <c r="W169" s="109">
        <v>0</v>
      </c>
      <c r="X169" s="109">
        <v>0</v>
      </c>
      <c r="Y169" s="109">
        <v>0</v>
      </c>
      <c r="Z169" s="109">
        <v>0</v>
      </c>
      <c r="AA169" s="109">
        <v>0</v>
      </c>
      <c r="AB169" s="109">
        <v>0</v>
      </c>
      <c r="AC169" s="109">
        <v>0</v>
      </c>
      <c r="AD169" s="109">
        <v>0</v>
      </c>
      <c r="AE169" s="109">
        <v>0</v>
      </c>
      <c r="AF169" s="109">
        <v>0</v>
      </c>
      <c r="AG169" s="109">
        <v>0</v>
      </c>
      <c r="AH169" s="109">
        <v>0</v>
      </c>
      <c r="AI169" s="109">
        <v>0</v>
      </c>
      <c r="AJ169" s="109">
        <v>0</v>
      </c>
      <c r="AK169" s="109">
        <v>0</v>
      </c>
      <c r="AL169" s="109">
        <v>0</v>
      </c>
      <c r="AM169" s="109">
        <v>0</v>
      </c>
      <c r="AN169" s="109">
        <v>0</v>
      </c>
      <c r="AO169" s="109">
        <v>0</v>
      </c>
      <c r="AP169" s="160">
        <f t="shared" si="115"/>
        <v>506795.5</v>
      </c>
      <c r="AQ169" s="160">
        <f t="shared" si="116"/>
        <v>0</v>
      </c>
      <c r="AR169" s="160">
        <f t="shared" si="117"/>
        <v>506795.5</v>
      </c>
      <c r="AS169" s="607"/>
      <c r="AT169" s="219"/>
      <c r="AU169" s="13">
        <f t="shared" si="146"/>
        <v>0</v>
      </c>
      <c r="AV169" s="13">
        <f t="shared" si="147"/>
        <v>0</v>
      </c>
      <c r="AW169" s="13">
        <f t="shared" si="148"/>
        <v>0</v>
      </c>
      <c r="AX169" s="13">
        <f t="shared" si="149"/>
        <v>0</v>
      </c>
      <c r="AY169" s="13">
        <f t="shared" si="150"/>
        <v>0</v>
      </c>
      <c r="AZ169" s="13">
        <f t="shared" si="151"/>
        <v>0</v>
      </c>
      <c r="BA169" s="13">
        <f t="shared" si="152"/>
        <v>0</v>
      </c>
      <c r="BB169" s="13">
        <f t="shared" si="153"/>
        <v>0</v>
      </c>
      <c r="BC169" s="13">
        <f t="shared" si="154"/>
        <v>0</v>
      </c>
      <c r="BD169" s="13">
        <f t="shared" si="155"/>
        <v>0</v>
      </c>
      <c r="BE169" s="13">
        <f t="shared" si="156"/>
        <v>0</v>
      </c>
      <c r="BF169" s="13">
        <f t="shared" si="157"/>
        <v>0</v>
      </c>
      <c r="BG169" s="13">
        <f t="shared" si="158"/>
        <v>0</v>
      </c>
      <c r="BH169" s="13">
        <f t="shared" si="159"/>
        <v>0</v>
      </c>
      <c r="BI169" s="73">
        <f t="shared" si="99"/>
        <v>0</v>
      </c>
      <c r="BJ169" s="219"/>
      <c r="BK169" s="850">
        <f t="shared" si="132"/>
        <v>0</v>
      </c>
      <c r="BL169" s="109">
        <f t="shared" si="133"/>
        <v>0</v>
      </c>
      <c r="BM169" s="109">
        <f t="shared" si="134"/>
        <v>0</v>
      </c>
      <c r="BN169" s="109">
        <f t="shared" si="135"/>
        <v>0</v>
      </c>
      <c r="BO169" s="109">
        <f t="shared" si="136"/>
        <v>0</v>
      </c>
      <c r="BP169" s="109">
        <f t="shared" si="137"/>
        <v>0</v>
      </c>
      <c r="BQ169" s="109">
        <f t="shared" si="138"/>
        <v>0</v>
      </c>
      <c r="BR169" s="109">
        <f t="shared" si="139"/>
        <v>0</v>
      </c>
      <c r="BS169" s="109">
        <f t="shared" si="140"/>
        <v>0</v>
      </c>
      <c r="BT169" s="109">
        <f t="shared" si="141"/>
        <v>0</v>
      </c>
      <c r="BU169" s="109">
        <f t="shared" si="142"/>
        <v>0</v>
      </c>
      <c r="BV169" s="109">
        <f t="shared" si="143"/>
        <v>0</v>
      </c>
      <c r="BW169" s="109">
        <f t="shared" si="144"/>
        <v>0</v>
      </c>
      <c r="BX169" s="109">
        <f t="shared" si="145"/>
        <v>0</v>
      </c>
      <c r="BY169" s="1000">
        <f t="shared" si="114"/>
        <v>0</v>
      </c>
    </row>
    <row r="170" spans="1:77">
      <c r="A170" s="678" t="s">
        <v>3103</v>
      </c>
      <c r="B170" s="678" t="s">
        <v>3104</v>
      </c>
      <c r="C170" s="57" t="s">
        <v>3</v>
      </c>
      <c r="D170" s="684" t="s">
        <v>7</v>
      </c>
      <c r="E170" s="681" t="s">
        <v>349</v>
      </c>
      <c r="F170" s="683">
        <v>40754</v>
      </c>
      <c r="G170" s="682" t="s">
        <v>106</v>
      </c>
      <c r="H170" s="241" t="s">
        <v>109</v>
      </c>
      <c r="I170" s="38"/>
      <c r="J170" s="983"/>
      <c r="K170" s="903"/>
      <c r="L170" s="798"/>
      <c r="M170" s="429"/>
      <c r="N170" s="109"/>
      <c r="O170" s="109"/>
      <c r="P170" s="109"/>
      <c r="Q170" s="607"/>
      <c r="R170" s="93"/>
      <c r="S170" s="109">
        <v>195024.92</v>
      </c>
      <c r="T170" s="109">
        <v>1653.53</v>
      </c>
      <c r="U170" s="109">
        <v>0</v>
      </c>
      <c r="V170" s="109">
        <v>0</v>
      </c>
      <c r="W170" s="109">
        <v>0</v>
      </c>
      <c r="X170" s="109">
        <v>0</v>
      </c>
      <c r="Y170" s="109">
        <v>0</v>
      </c>
      <c r="Z170" s="109">
        <v>0</v>
      </c>
      <c r="AA170" s="109">
        <v>0</v>
      </c>
      <c r="AB170" s="109">
        <v>0</v>
      </c>
      <c r="AC170" s="109">
        <v>0</v>
      </c>
      <c r="AD170" s="109">
        <v>0</v>
      </c>
      <c r="AE170" s="109">
        <v>0</v>
      </c>
      <c r="AF170" s="109">
        <v>0</v>
      </c>
      <c r="AG170" s="109">
        <v>0</v>
      </c>
      <c r="AH170" s="109">
        <v>0</v>
      </c>
      <c r="AI170" s="109">
        <v>0</v>
      </c>
      <c r="AJ170" s="109">
        <v>0</v>
      </c>
      <c r="AK170" s="109">
        <v>0</v>
      </c>
      <c r="AL170" s="109">
        <v>0</v>
      </c>
      <c r="AM170" s="109">
        <v>0</v>
      </c>
      <c r="AN170" s="109">
        <v>0</v>
      </c>
      <c r="AO170" s="109">
        <v>0</v>
      </c>
      <c r="AP170" s="160">
        <f t="shared" si="115"/>
        <v>196678.45</v>
      </c>
      <c r="AQ170" s="160">
        <f t="shared" si="116"/>
        <v>0</v>
      </c>
      <c r="AR170" s="160">
        <f t="shared" si="117"/>
        <v>196678.45</v>
      </c>
      <c r="AS170" s="607"/>
      <c r="AT170" s="219"/>
      <c r="AU170" s="13">
        <f t="shared" si="146"/>
        <v>0</v>
      </c>
      <c r="AV170" s="13">
        <f t="shared" si="147"/>
        <v>0</v>
      </c>
      <c r="AW170" s="13">
        <f t="shared" si="148"/>
        <v>0</v>
      </c>
      <c r="AX170" s="13">
        <f t="shared" si="149"/>
        <v>0</v>
      </c>
      <c r="AY170" s="13">
        <f t="shared" si="150"/>
        <v>0</v>
      </c>
      <c r="AZ170" s="13">
        <f t="shared" si="151"/>
        <v>0</v>
      </c>
      <c r="BA170" s="13">
        <f t="shared" si="152"/>
        <v>0</v>
      </c>
      <c r="BB170" s="13">
        <f t="shared" si="153"/>
        <v>0</v>
      </c>
      <c r="BC170" s="13">
        <f t="shared" si="154"/>
        <v>0</v>
      </c>
      <c r="BD170" s="13">
        <f t="shared" si="155"/>
        <v>0</v>
      </c>
      <c r="BE170" s="13">
        <f t="shared" si="156"/>
        <v>0</v>
      </c>
      <c r="BF170" s="13">
        <f t="shared" si="157"/>
        <v>0</v>
      </c>
      <c r="BG170" s="13">
        <f t="shared" si="158"/>
        <v>0</v>
      </c>
      <c r="BH170" s="13">
        <f t="shared" si="159"/>
        <v>0</v>
      </c>
      <c r="BI170" s="73">
        <f t="shared" si="99"/>
        <v>0</v>
      </c>
      <c r="BJ170" s="219"/>
      <c r="BK170" s="850">
        <f t="shared" si="132"/>
        <v>0</v>
      </c>
      <c r="BL170" s="109">
        <f t="shared" si="133"/>
        <v>0</v>
      </c>
      <c r="BM170" s="109">
        <f t="shared" si="134"/>
        <v>0</v>
      </c>
      <c r="BN170" s="109">
        <f t="shared" si="135"/>
        <v>0</v>
      </c>
      <c r="BO170" s="109">
        <f t="shared" si="136"/>
        <v>0</v>
      </c>
      <c r="BP170" s="109">
        <f t="shared" si="137"/>
        <v>0</v>
      </c>
      <c r="BQ170" s="109">
        <f t="shared" si="138"/>
        <v>0</v>
      </c>
      <c r="BR170" s="109">
        <f t="shared" si="139"/>
        <v>0</v>
      </c>
      <c r="BS170" s="109">
        <f t="shared" si="140"/>
        <v>0</v>
      </c>
      <c r="BT170" s="109">
        <f t="shared" si="141"/>
        <v>0</v>
      </c>
      <c r="BU170" s="109">
        <f t="shared" si="142"/>
        <v>0</v>
      </c>
      <c r="BV170" s="109">
        <f t="shared" si="143"/>
        <v>0</v>
      </c>
      <c r="BW170" s="109">
        <f t="shared" si="144"/>
        <v>0</v>
      </c>
      <c r="BX170" s="109">
        <f t="shared" si="145"/>
        <v>0</v>
      </c>
      <c r="BY170" s="1000">
        <f t="shared" si="114"/>
        <v>0</v>
      </c>
    </row>
    <row r="171" spans="1:77">
      <c r="A171" s="2" t="s">
        <v>3199</v>
      </c>
      <c r="B171" s="2" t="s">
        <v>3200</v>
      </c>
      <c r="C171" s="57" t="s">
        <v>3</v>
      </c>
      <c r="D171" s="57" t="s">
        <v>7</v>
      </c>
      <c r="E171" s="681" t="s">
        <v>349</v>
      </c>
      <c r="F171" s="682">
        <v>40543</v>
      </c>
      <c r="G171" s="682" t="s">
        <v>106</v>
      </c>
      <c r="H171" s="241" t="s">
        <v>109</v>
      </c>
      <c r="I171" s="38"/>
      <c r="J171" s="983"/>
      <c r="K171" s="903"/>
      <c r="L171" s="798"/>
      <c r="M171" s="429"/>
      <c r="N171" s="109"/>
      <c r="O171" s="109"/>
      <c r="P171" s="109"/>
      <c r="Q171" s="607"/>
      <c r="R171" s="93"/>
      <c r="S171" s="109"/>
      <c r="T171" s="109"/>
      <c r="U171" s="109"/>
      <c r="V171" s="109">
        <v>160035.39000000001</v>
      </c>
      <c r="W171" s="109">
        <v>0</v>
      </c>
      <c r="X171" s="109">
        <v>0</v>
      </c>
      <c r="Y171" s="109">
        <v>0</v>
      </c>
      <c r="Z171" s="109">
        <v>0</v>
      </c>
      <c r="AA171" s="109">
        <v>0</v>
      </c>
      <c r="AB171" s="109">
        <v>0</v>
      </c>
      <c r="AC171" s="109">
        <v>0</v>
      </c>
      <c r="AD171" s="109">
        <v>0</v>
      </c>
      <c r="AE171" s="109">
        <v>0</v>
      </c>
      <c r="AF171" s="109">
        <v>0</v>
      </c>
      <c r="AG171" s="109">
        <v>0</v>
      </c>
      <c r="AH171" s="109">
        <v>0</v>
      </c>
      <c r="AI171" s="109">
        <v>0</v>
      </c>
      <c r="AJ171" s="109">
        <v>0</v>
      </c>
      <c r="AK171" s="109">
        <v>0</v>
      </c>
      <c r="AL171" s="109">
        <v>0</v>
      </c>
      <c r="AM171" s="109">
        <v>0</v>
      </c>
      <c r="AN171" s="109">
        <v>0</v>
      </c>
      <c r="AO171" s="109">
        <v>0</v>
      </c>
      <c r="AP171" s="160">
        <f t="shared" si="115"/>
        <v>160035.39000000001</v>
      </c>
      <c r="AQ171" s="160">
        <f t="shared" si="116"/>
        <v>0</v>
      </c>
      <c r="AR171" s="160">
        <f t="shared" si="117"/>
        <v>160035.39000000001</v>
      </c>
      <c r="AS171" s="607"/>
      <c r="AT171" s="219"/>
      <c r="AU171" s="13">
        <f t="shared" si="146"/>
        <v>0</v>
      </c>
      <c r="AV171" s="13">
        <f t="shared" si="147"/>
        <v>0</v>
      </c>
      <c r="AW171" s="13">
        <f t="shared" si="148"/>
        <v>0</v>
      </c>
      <c r="AX171" s="13">
        <f t="shared" si="149"/>
        <v>0</v>
      </c>
      <c r="AY171" s="13">
        <f t="shared" si="150"/>
        <v>0</v>
      </c>
      <c r="AZ171" s="13">
        <f t="shared" si="151"/>
        <v>0</v>
      </c>
      <c r="BA171" s="13">
        <f t="shared" si="152"/>
        <v>0</v>
      </c>
      <c r="BB171" s="13">
        <f t="shared" si="153"/>
        <v>0</v>
      </c>
      <c r="BC171" s="13">
        <f t="shared" si="154"/>
        <v>0</v>
      </c>
      <c r="BD171" s="13">
        <f t="shared" si="155"/>
        <v>0</v>
      </c>
      <c r="BE171" s="13">
        <f t="shared" si="156"/>
        <v>0</v>
      </c>
      <c r="BF171" s="13">
        <f t="shared" si="157"/>
        <v>0</v>
      </c>
      <c r="BG171" s="13">
        <f t="shared" si="158"/>
        <v>0</v>
      </c>
      <c r="BH171" s="13">
        <f t="shared" si="159"/>
        <v>0</v>
      </c>
      <c r="BI171" s="73">
        <f t="shared" si="99"/>
        <v>0</v>
      </c>
      <c r="BJ171" s="219"/>
      <c r="BK171" s="850">
        <f t="shared" si="132"/>
        <v>0</v>
      </c>
      <c r="BL171" s="109">
        <f t="shared" si="133"/>
        <v>0</v>
      </c>
      <c r="BM171" s="109">
        <f t="shared" si="134"/>
        <v>0</v>
      </c>
      <c r="BN171" s="109">
        <f t="shared" si="135"/>
        <v>0</v>
      </c>
      <c r="BO171" s="109">
        <f t="shared" si="136"/>
        <v>0</v>
      </c>
      <c r="BP171" s="109">
        <f t="shared" si="137"/>
        <v>0</v>
      </c>
      <c r="BQ171" s="109">
        <f t="shared" si="138"/>
        <v>0</v>
      </c>
      <c r="BR171" s="109">
        <f t="shared" si="139"/>
        <v>0</v>
      </c>
      <c r="BS171" s="109">
        <f t="shared" si="140"/>
        <v>0</v>
      </c>
      <c r="BT171" s="109">
        <f t="shared" si="141"/>
        <v>0</v>
      </c>
      <c r="BU171" s="109">
        <f t="shared" si="142"/>
        <v>0</v>
      </c>
      <c r="BV171" s="109">
        <f t="shared" si="143"/>
        <v>0</v>
      </c>
      <c r="BW171" s="109">
        <f t="shared" si="144"/>
        <v>0</v>
      </c>
      <c r="BX171" s="109">
        <f t="shared" si="145"/>
        <v>0</v>
      </c>
      <c r="BY171" s="1000">
        <f t="shared" si="114"/>
        <v>0</v>
      </c>
    </row>
    <row r="172" spans="1:77">
      <c r="A172" s="2" t="s">
        <v>2660</v>
      </c>
      <c r="B172" s="2" t="s">
        <v>2661</v>
      </c>
      <c r="C172" s="57" t="s">
        <v>3</v>
      </c>
      <c r="D172" s="57" t="s">
        <v>7</v>
      </c>
      <c r="E172" s="681" t="s">
        <v>349</v>
      </c>
      <c r="F172" s="682">
        <v>41414</v>
      </c>
      <c r="G172" s="682" t="s">
        <v>106</v>
      </c>
      <c r="H172" s="241" t="s">
        <v>109</v>
      </c>
      <c r="I172" s="38"/>
      <c r="J172" s="983"/>
      <c r="K172" s="903"/>
      <c r="L172" s="798"/>
      <c r="M172" s="429"/>
      <c r="N172" s="109"/>
      <c r="O172" s="109"/>
      <c r="P172" s="109"/>
      <c r="Q172" s="607"/>
      <c r="R172" s="93"/>
      <c r="S172" s="109"/>
      <c r="T172" s="109"/>
      <c r="U172" s="109"/>
      <c r="V172" s="109">
        <v>0</v>
      </c>
      <c r="W172" s="109">
        <v>0</v>
      </c>
      <c r="X172" s="109">
        <v>0</v>
      </c>
      <c r="Y172" s="109">
        <v>0</v>
      </c>
      <c r="Z172" s="109">
        <v>0</v>
      </c>
      <c r="AA172" s="109">
        <v>0</v>
      </c>
      <c r="AB172" s="109">
        <v>0</v>
      </c>
      <c r="AC172" s="109">
        <v>0</v>
      </c>
      <c r="AD172" s="109">
        <v>0</v>
      </c>
      <c r="AE172" s="109">
        <v>0</v>
      </c>
      <c r="AF172" s="109">
        <v>0</v>
      </c>
      <c r="AG172" s="109">
        <v>0</v>
      </c>
      <c r="AH172" s="109">
        <v>0</v>
      </c>
      <c r="AI172" s="109">
        <v>0</v>
      </c>
      <c r="AJ172" s="109">
        <v>0</v>
      </c>
      <c r="AK172" s="109">
        <v>0</v>
      </c>
      <c r="AL172" s="109">
        <v>0</v>
      </c>
      <c r="AM172" s="109">
        <v>0</v>
      </c>
      <c r="AN172" s="109">
        <v>0</v>
      </c>
      <c r="AO172" s="109">
        <v>914790.11999999988</v>
      </c>
      <c r="AP172" s="160">
        <f t="shared" si="115"/>
        <v>0</v>
      </c>
      <c r="AQ172" s="160">
        <f t="shared" si="116"/>
        <v>914790.11999999988</v>
      </c>
      <c r="AR172" s="160">
        <f t="shared" si="117"/>
        <v>914790.11999999988</v>
      </c>
      <c r="AS172" s="607"/>
      <c r="AT172" s="219"/>
      <c r="AU172" s="13">
        <f t="shared" si="146"/>
        <v>0</v>
      </c>
      <c r="AV172" s="13">
        <f t="shared" si="147"/>
        <v>0</v>
      </c>
      <c r="AW172" s="13">
        <f t="shared" si="148"/>
        <v>0</v>
      </c>
      <c r="AX172" s="13">
        <f t="shared" si="149"/>
        <v>0</v>
      </c>
      <c r="AY172" s="13">
        <f t="shared" si="150"/>
        <v>0</v>
      </c>
      <c r="AZ172" s="13">
        <f t="shared" si="151"/>
        <v>0</v>
      </c>
      <c r="BA172" s="13">
        <f t="shared" si="152"/>
        <v>0</v>
      </c>
      <c r="BB172" s="13">
        <f t="shared" si="153"/>
        <v>0</v>
      </c>
      <c r="BC172" s="13">
        <f t="shared" si="154"/>
        <v>0</v>
      </c>
      <c r="BD172" s="13">
        <f t="shared" si="155"/>
        <v>0</v>
      </c>
      <c r="BE172" s="13">
        <f t="shared" si="156"/>
        <v>0</v>
      </c>
      <c r="BF172" s="13">
        <f t="shared" si="157"/>
        <v>0</v>
      </c>
      <c r="BG172" s="13">
        <f t="shared" si="158"/>
        <v>0</v>
      </c>
      <c r="BH172" s="13">
        <f t="shared" si="159"/>
        <v>914790.11999999988</v>
      </c>
      <c r="BI172" s="73">
        <f t="shared" si="99"/>
        <v>914790.11999999988</v>
      </c>
      <c r="BJ172" s="219"/>
      <c r="BK172" s="850">
        <f t="shared" si="132"/>
        <v>0</v>
      </c>
      <c r="BL172" s="109">
        <f t="shared" si="133"/>
        <v>0</v>
      </c>
      <c r="BM172" s="109">
        <f t="shared" si="134"/>
        <v>0</v>
      </c>
      <c r="BN172" s="109">
        <f t="shared" si="135"/>
        <v>0</v>
      </c>
      <c r="BO172" s="109">
        <f t="shared" si="136"/>
        <v>0</v>
      </c>
      <c r="BP172" s="109">
        <f t="shared" si="137"/>
        <v>0</v>
      </c>
      <c r="BQ172" s="109">
        <f t="shared" si="138"/>
        <v>0</v>
      </c>
      <c r="BR172" s="109">
        <f t="shared" si="139"/>
        <v>0</v>
      </c>
      <c r="BS172" s="109">
        <f t="shared" si="140"/>
        <v>0</v>
      </c>
      <c r="BT172" s="109">
        <f t="shared" si="141"/>
        <v>0</v>
      </c>
      <c r="BU172" s="109">
        <f t="shared" si="142"/>
        <v>0</v>
      </c>
      <c r="BV172" s="109">
        <f t="shared" si="143"/>
        <v>0</v>
      </c>
      <c r="BW172" s="109">
        <f t="shared" si="144"/>
        <v>0</v>
      </c>
      <c r="BX172" s="109">
        <f t="shared" si="145"/>
        <v>914790.11999999988</v>
      </c>
      <c r="BY172" s="1000">
        <f t="shared" si="114"/>
        <v>914790.11999999988</v>
      </c>
    </row>
    <row r="173" spans="1:77">
      <c r="A173" s="679" t="s">
        <v>2922</v>
      </c>
      <c r="B173" s="679" t="s">
        <v>2923</v>
      </c>
      <c r="C173" s="57" t="s">
        <v>3</v>
      </c>
      <c r="D173" s="684" t="s">
        <v>7</v>
      </c>
      <c r="E173" s="681" t="s">
        <v>349</v>
      </c>
      <c r="F173" s="682">
        <v>40908</v>
      </c>
      <c r="G173" s="682" t="s">
        <v>106</v>
      </c>
      <c r="H173" s="241" t="s">
        <v>109</v>
      </c>
      <c r="I173" s="38"/>
      <c r="J173" s="983"/>
      <c r="K173" s="903"/>
      <c r="L173" s="798"/>
      <c r="M173" s="429"/>
      <c r="N173" s="109"/>
      <c r="O173" s="109"/>
      <c r="P173" s="109"/>
      <c r="Q173" s="607"/>
      <c r="R173" s="93"/>
      <c r="S173" s="109"/>
      <c r="T173" s="109"/>
      <c r="U173" s="109"/>
      <c r="V173" s="109">
        <v>0</v>
      </c>
      <c r="W173" s="109">
        <v>0</v>
      </c>
      <c r="X173" s="109">
        <v>311926.41000000003</v>
      </c>
      <c r="Y173" s="109">
        <v>0</v>
      </c>
      <c r="Z173" s="109">
        <v>0</v>
      </c>
      <c r="AA173" s="109">
        <v>0</v>
      </c>
      <c r="AB173" s="109">
        <v>0</v>
      </c>
      <c r="AC173" s="109">
        <v>0</v>
      </c>
      <c r="AD173" s="109">
        <v>0</v>
      </c>
      <c r="AE173" s="109">
        <v>0</v>
      </c>
      <c r="AF173" s="109">
        <v>0</v>
      </c>
      <c r="AG173" s="109">
        <v>0</v>
      </c>
      <c r="AH173" s="109">
        <v>0</v>
      </c>
      <c r="AI173" s="109">
        <v>0</v>
      </c>
      <c r="AJ173" s="109">
        <v>0</v>
      </c>
      <c r="AK173" s="109">
        <v>0</v>
      </c>
      <c r="AL173" s="109">
        <v>0</v>
      </c>
      <c r="AM173" s="109">
        <v>0</v>
      </c>
      <c r="AN173" s="109">
        <v>0</v>
      </c>
      <c r="AO173" s="109">
        <v>0</v>
      </c>
      <c r="AP173" s="160">
        <f t="shared" si="115"/>
        <v>311926.41000000003</v>
      </c>
      <c r="AQ173" s="160">
        <f t="shared" si="116"/>
        <v>0</v>
      </c>
      <c r="AR173" s="160">
        <f t="shared" si="117"/>
        <v>311926.41000000003</v>
      </c>
      <c r="AS173" s="607"/>
      <c r="AT173" s="219"/>
      <c r="AU173" s="13">
        <f t="shared" si="146"/>
        <v>0</v>
      </c>
      <c r="AV173" s="13">
        <f t="shared" si="147"/>
        <v>0</v>
      </c>
      <c r="AW173" s="13">
        <f t="shared" si="148"/>
        <v>0</v>
      </c>
      <c r="AX173" s="13">
        <f t="shared" si="149"/>
        <v>0</v>
      </c>
      <c r="AY173" s="13">
        <f t="shared" si="150"/>
        <v>0</v>
      </c>
      <c r="AZ173" s="13">
        <f t="shared" si="151"/>
        <v>0</v>
      </c>
      <c r="BA173" s="13">
        <f t="shared" si="152"/>
        <v>0</v>
      </c>
      <c r="BB173" s="13">
        <f t="shared" si="153"/>
        <v>0</v>
      </c>
      <c r="BC173" s="13">
        <f t="shared" si="154"/>
        <v>0</v>
      </c>
      <c r="BD173" s="13">
        <f t="shared" si="155"/>
        <v>0</v>
      </c>
      <c r="BE173" s="13">
        <f t="shared" si="156"/>
        <v>0</v>
      </c>
      <c r="BF173" s="13">
        <f t="shared" si="157"/>
        <v>0</v>
      </c>
      <c r="BG173" s="13">
        <f t="shared" si="158"/>
        <v>0</v>
      </c>
      <c r="BH173" s="13">
        <f t="shared" si="159"/>
        <v>0</v>
      </c>
      <c r="BI173" s="73">
        <f t="shared" si="99"/>
        <v>0</v>
      </c>
      <c r="BJ173" s="219"/>
      <c r="BK173" s="850">
        <f t="shared" si="132"/>
        <v>0</v>
      </c>
      <c r="BL173" s="109">
        <f t="shared" si="133"/>
        <v>0</v>
      </c>
      <c r="BM173" s="109">
        <f t="shared" si="134"/>
        <v>0</v>
      </c>
      <c r="BN173" s="109">
        <f t="shared" si="135"/>
        <v>0</v>
      </c>
      <c r="BO173" s="109">
        <f t="shared" si="136"/>
        <v>0</v>
      </c>
      <c r="BP173" s="109">
        <f t="shared" si="137"/>
        <v>0</v>
      </c>
      <c r="BQ173" s="109">
        <f t="shared" si="138"/>
        <v>0</v>
      </c>
      <c r="BR173" s="109">
        <f t="shared" si="139"/>
        <v>0</v>
      </c>
      <c r="BS173" s="109">
        <f t="shared" si="140"/>
        <v>0</v>
      </c>
      <c r="BT173" s="109">
        <f t="shared" si="141"/>
        <v>0</v>
      </c>
      <c r="BU173" s="109">
        <f t="shared" si="142"/>
        <v>0</v>
      </c>
      <c r="BV173" s="109">
        <f t="shared" si="143"/>
        <v>0</v>
      </c>
      <c r="BW173" s="109">
        <f t="shared" si="144"/>
        <v>0</v>
      </c>
      <c r="BX173" s="109">
        <f t="shared" si="145"/>
        <v>0</v>
      </c>
      <c r="BY173" s="1000">
        <f t="shared" si="114"/>
        <v>0</v>
      </c>
    </row>
    <row r="174" spans="1:77">
      <c r="A174" s="679" t="s">
        <v>3049</v>
      </c>
      <c r="B174" s="679" t="s">
        <v>3050</v>
      </c>
      <c r="C174" s="57" t="s">
        <v>3</v>
      </c>
      <c r="D174" s="684" t="s">
        <v>7</v>
      </c>
      <c r="E174" s="681" t="s">
        <v>349</v>
      </c>
      <c r="F174" s="682">
        <v>40908</v>
      </c>
      <c r="G174" s="682" t="s">
        <v>106</v>
      </c>
      <c r="H174" s="241" t="s">
        <v>109</v>
      </c>
      <c r="I174" s="38"/>
      <c r="J174" s="983"/>
      <c r="K174" s="903"/>
      <c r="L174" s="798"/>
      <c r="M174" s="429"/>
      <c r="N174" s="109"/>
      <c r="O174" s="109"/>
      <c r="P174" s="109"/>
      <c r="Q174" s="607"/>
      <c r="R174" s="93"/>
      <c r="S174" s="109"/>
      <c r="T174" s="109"/>
      <c r="U174" s="109"/>
      <c r="V174" s="109">
        <v>0</v>
      </c>
      <c r="W174" s="109">
        <v>0</v>
      </c>
      <c r="X174" s="109">
        <v>217377.68</v>
      </c>
      <c r="Y174" s="109">
        <v>0</v>
      </c>
      <c r="Z174" s="109">
        <v>0</v>
      </c>
      <c r="AA174" s="109">
        <v>0</v>
      </c>
      <c r="AB174" s="109">
        <v>0</v>
      </c>
      <c r="AC174" s="109">
        <v>0</v>
      </c>
      <c r="AD174" s="109">
        <v>0</v>
      </c>
      <c r="AE174" s="109">
        <v>0</v>
      </c>
      <c r="AF174" s="109">
        <v>0</v>
      </c>
      <c r="AG174" s="109">
        <v>0</v>
      </c>
      <c r="AH174" s="109">
        <v>0</v>
      </c>
      <c r="AI174" s="109">
        <v>0</v>
      </c>
      <c r="AJ174" s="109">
        <v>0</v>
      </c>
      <c r="AK174" s="109">
        <v>0</v>
      </c>
      <c r="AL174" s="109">
        <v>0</v>
      </c>
      <c r="AM174" s="109">
        <v>0</v>
      </c>
      <c r="AN174" s="109">
        <v>0</v>
      </c>
      <c r="AO174" s="109">
        <v>0</v>
      </c>
      <c r="AP174" s="160">
        <f t="shared" si="115"/>
        <v>217377.68</v>
      </c>
      <c r="AQ174" s="160">
        <f t="shared" si="116"/>
        <v>0</v>
      </c>
      <c r="AR174" s="160">
        <f t="shared" si="117"/>
        <v>217377.68</v>
      </c>
      <c r="AS174" s="607"/>
      <c r="AT174" s="219"/>
      <c r="AU174" s="13">
        <f t="shared" si="146"/>
        <v>0</v>
      </c>
      <c r="AV174" s="13">
        <f t="shared" si="147"/>
        <v>0</v>
      </c>
      <c r="AW174" s="13">
        <f t="shared" si="148"/>
        <v>0</v>
      </c>
      <c r="AX174" s="13">
        <f t="shared" si="149"/>
        <v>0</v>
      </c>
      <c r="AY174" s="13">
        <f t="shared" si="150"/>
        <v>0</v>
      </c>
      <c r="AZ174" s="13">
        <f t="shared" si="151"/>
        <v>0</v>
      </c>
      <c r="BA174" s="13">
        <f t="shared" si="152"/>
        <v>0</v>
      </c>
      <c r="BB174" s="13">
        <f t="shared" si="153"/>
        <v>0</v>
      </c>
      <c r="BC174" s="13">
        <f t="shared" si="154"/>
        <v>0</v>
      </c>
      <c r="BD174" s="13">
        <f t="shared" si="155"/>
        <v>0</v>
      </c>
      <c r="BE174" s="13">
        <f t="shared" si="156"/>
        <v>0</v>
      </c>
      <c r="BF174" s="13">
        <f t="shared" si="157"/>
        <v>0</v>
      </c>
      <c r="BG174" s="13">
        <f t="shared" si="158"/>
        <v>0</v>
      </c>
      <c r="BH174" s="13">
        <f t="shared" si="159"/>
        <v>0</v>
      </c>
      <c r="BI174" s="73">
        <f t="shared" si="99"/>
        <v>0</v>
      </c>
      <c r="BJ174" s="219"/>
      <c r="BK174" s="850">
        <f t="shared" si="132"/>
        <v>0</v>
      </c>
      <c r="BL174" s="109">
        <f t="shared" si="133"/>
        <v>0</v>
      </c>
      <c r="BM174" s="109">
        <f t="shared" si="134"/>
        <v>0</v>
      </c>
      <c r="BN174" s="109">
        <f t="shared" si="135"/>
        <v>0</v>
      </c>
      <c r="BO174" s="109">
        <f t="shared" si="136"/>
        <v>0</v>
      </c>
      <c r="BP174" s="109">
        <f t="shared" si="137"/>
        <v>0</v>
      </c>
      <c r="BQ174" s="109">
        <f t="shared" si="138"/>
        <v>0</v>
      </c>
      <c r="BR174" s="109">
        <f t="shared" si="139"/>
        <v>0</v>
      </c>
      <c r="BS174" s="109">
        <f t="shared" si="140"/>
        <v>0</v>
      </c>
      <c r="BT174" s="109">
        <f t="shared" si="141"/>
        <v>0</v>
      </c>
      <c r="BU174" s="109">
        <f t="shared" si="142"/>
        <v>0</v>
      </c>
      <c r="BV174" s="109">
        <f t="shared" si="143"/>
        <v>0</v>
      </c>
      <c r="BW174" s="109">
        <f t="shared" si="144"/>
        <v>0</v>
      </c>
      <c r="BX174" s="109">
        <f t="shared" si="145"/>
        <v>0</v>
      </c>
      <c r="BY174" s="1000">
        <f t="shared" si="114"/>
        <v>0</v>
      </c>
    </row>
    <row r="175" spans="1:77">
      <c r="A175" s="2" t="s">
        <v>2856</v>
      </c>
      <c r="B175" s="2" t="s">
        <v>2857</v>
      </c>
      <c r="C175" s="57" t="s">
        <v>3</v>
      </c>
      <c r="D175" s="57" t="s">
        <v>7</v>
      </c>
      <c r="E175" s="681" t="s">
        <v>349</v>
      </c>
      <c r="F175" s="682">
        <v>40908</v>
      </c>
      <c r="G175" s="682" t="s">
        <v>106</v>
      </c>
      <c r="H175" s="241" t="s">
        <v>109</v>
      </c>
      <c r="I175" s="38"/>
      <c r="J175" s="983"/>
      <c r="K175" s="903"/>
      <c r="L175" s="798"/>
      <c r="M175" s="429"/>
      <c r="N175" s="109"/>
      <c r="O175" s="109"/>
      <c r="P175" s="109"/>
      <c r="Q175" s="607"/>
      <c r="R175" s="93"/>
      <c r="S175" s="109"/>
      <c r="T175" s="109"/>
      <c r="U175" s="109"/>
      <c r="V175" s="109">
        <v>0</v>
      </c>
      <c r="W175" s="109">
        <v>0</v>
      </c>
      <c r="X175" s="109">
        <v>369436.45</v>
      </c>
      <c r="Y175" s="109">
        <v>0</v>
      </c>
      <c r="Z175" s="109">
        <v>0</v>
      </c>
      <c r="AA175" s="109">
        <v>0</v>
      </c>
      <c r="AB175" s="109">
        <v>0</v>
      </c>
      <c r="AC175" s="109">
        <v>0</v>
      </c>
      <c r="AD175" s="109">
        <v>0</v>
      </c>
      <c r="AE175" s="109">
        <v>0</v>
      </c>
      <c r="AF175" s="109">
        <v>0</v>
      </c>
      <c r="AG175" s="109">
        <v>0</v>
      </c>
      <c r="AH175" s="109">
        <v>0</v>
      </c>
      <c r="AI175" s="109">
        <v>0</v>
      </c>
      <c r="AJ175" s="109">
        <v>0</v>
      </c>
      <c r="AK175" s="109">
        <v>0</v>
      </c>
      <c r="AL175" s="109">
        <v>0</v>
      </c>
      <c r="AM175" s="109">
        <v>0</v>
      </c>
      <c r="AN175" s="109">
        <v>0</v>
      </c>
      <c r="AO175" s="109">
        <v>0</v>
      </c>
      <c r="AP175" s="160">
        <f t="shared" si="115"/>
        <v>369436.45</v>
      </c>
      <c r="AQ175" s="160">
        <f t="shared" si="116"/>
        <v>0</v>
      </c>
      <c r="AR175" s="160">
        <f t="shared" si="117"/>
        <v>369436.45</v>
      </c>
      <c r="AS175" s="607"/>
      <c r="AT175" s="219"/>
      <c r="AU175" s="13">
        <f t="shared" si="146"/>
        <v>0</v>
      </c>
      <c r="AV175" s="13">
        <f t="shared" si="147"/>
        <v>0</v>
      </c>
      <c r="AW175" s="13">
        <f t="shared" si="148"/>
        <v>0</v>
      </c>
      <c r="AX175" s="13">
        <f t="shared" si="149"/>
        <v>0</v>
      </c>
      <c r="AY175" s="13">
        <f t="shared" si="150"/>
        <v>0</v>
      </c>
      <c r="AZ175" s="13">
        <f t="shared" si="151"/>
        <v>0</v>
      </c>
      <c r="BA175" s="13">
        <f t="shared" si="152"/>
        <v>0</v>
      </c>
      <c r="BB175" s="13">
        <f t="shared" si="153"/>
        <v>0</v>
      </c>
      <c r="BC175" s="13">
        <f t="shared" si="154"/>
        <v>0</v>
      </c>
      <c r="BD175" s="13">
        <f t="shared" si="155"/>
        <v>0</v>
      </c>
      <c r="BE175" s="13">
        <f t="shared" si="156"/>
        <v>0</v>
      </c>
      <c r="BF175" s="13">
        <f t="shared" si="157"/>
        <v>0</v>
      </c>
      <c r="BG175" s="13">
        <f t="shared" si="158"/>
        <v>0</v>
      </c>
      <c r="BH175" s="13">
        <f t="shared" si="159"/>
        <v>0</v>
      </c>
      <c r="BI175" s="73">
        <f t="shared" si="99"/>
        <v>0</v>
      </c>
      <c r="BJ175" s="219"/>
      <c r="BK175" s="850">
        <f t="shared" si="132"/>
        <v>0</v>
      </c>
      <c r="BL175" s="109">
        <f t="shared" si="133"/>
        <v>0</v>
      </c>
      <c r="BM175" s="109">
        <f t="shared" si="134"/>
        <v>0</v>
      </c>
      <c r="BN175" s="109">
        <f t="shared" si="135"/>
        <v>0</v>
      </c>
      <c r="BO175" s="109">
        <f t="shared" si="136"/>
        <v>0</v>
      </c>
      <c r="BP175" s="109">
        <f t="shared" si="137"/>
        <v>0</v>
      </c>
      <c r="BQ175" s="109">
        <f t="shared" si="138"/>
        <v>0</v>
      </c>
      <c r="BR175" s="109">
        <f t="shared" si="139"/>
        <v>0</v>
      </c>
      <c r="BS175" s="109">
        <f t="shared" si="140"/>
        <v>0</v>
      </c>
      <c r="BT175" s="109">
        <f t="shared" si="141"/>
        <v>0</v>
      </c>
      <c r="BU175" s="109">
        <f t="shared" si="142"/>
        <v>0</v>
      </c>
      <c r="BV175" s="109">
        <f t="shared" si="143"/>
        <v>0</v>
      </c>
      <c r="BW175" s="109">
        <f t="shared" si="144"/>
        <v>0</v>
      </c>
      <c r="BX175" s="109">
        <f t="shared" si="145"/>
        <v>0</v>
      </c>
      <c r="BY175" s="1000">
        <f t="shared" si="114"/>
        <v>0</v>
      </c>
    </row>
    <row r="176" spans="1:77">
      <c r="A176" s="2" t="s">
        <v>2821</v>
      </c>
      <c r="B176" s="2" t="s">
        <v>2822</v>
      </c>
      <c r="C176" s="57" t="s">
        <v>3</v>
      </c>
      <c r="D176" s="57" t="s">
        <v>7</v>
      </c>
      <c r="E176" s="681" t="s">
        <v>349</v>
      </c>
      <c r="F176" s="682">
        <v>40908</v>
      </c>
      <c r="G176" s="682" t="s">
        <v>106</v>
      </c>
      <c r="H176" s="241" t="s">
        <v>109</v>
      </c>
      <c r="I176" s="38"/>
      <c r="J176" s="983"/>
      <c r="K176" s="903"/>
      <c r="L176" s="798"/>
      <c r="M176" s="429"/>
      <c r="N176" s="109"/>
      <c r="O176" s="109"/>
      <c r="P176" s="109"/>
      <c r="Q176" s="607"/>
      <c r="R176" s="93"/>
      <c r="S176" s="109"/>
      <c r="T176" s="109"/>
      <c r="U176" s="109"/>
      <c r="V176" s="109">
        <v>0</v>
      </c>
      <c r="W176" s="109">
        <v>0</v>
      </c>
      <c r="X176" s="109">
        <v>443197.16000000003</v>
      </c>
      <c r="Y176" s="109">
        <v>0</v>
      </c>
      <c r="Z176" s="109">
        <v>0</v>
      </c>
      <c r="AA176" s="109">
        <v>0</v>
      </c>
      <c r="AB176" s="109">
        <v>0</v>
      </c>
      <c r="AC176" s="109">
        <v>0</v>
      </c>
      <c r="AD176" s="109">
        <v>0</v>
      </c>
      <c r="AE176" s="109">
        <v>0</v>
      </c>
      <c r="AF176" s="109">
        <v>0</v>
      </c>
      <c r="AG176" s="109">
        <v>0</v>
      </c>
      <c r="AH176" s="109">
        <v>0</v>
      </c>
      <c r="AI176" s="109">
        <v>0</v>
      </c>
      <c r="AJ176" s="109">
        <v>0</v>
      </c>
      <c r="AK176" s="109">
        <v>0</v>
      </c>
      <c r="AL176" s="109">
        <v>0</v>
      </c>
      <c r="AM176" s="109">
        <v>0</v>
      </c>
      <c r="AN176" s="109">
        <v>0</v>
      </c>
      <c r="AO176" s="109">
        <v>0</v>
      </c>
      <c r="AP176" s="160">
        <f t="shared" si="115"/>
        <v>443197.16000000003</v>
      </c>
      <c r="AQ176" s="160">
        <f t="shared" si="116"/>
        <v>0</v>
      </c>
      <c r="AR176" s="160">
        <f t="shared" si="117"/>
        <v>443197.16000000003</v>
      </c>
      <c r="AS176" s="607"/>
      <c r="AT176" s="219"/>
      <c r="AU176" s="13">
        <f t="shared" si="146"/>
        <v>0</v>
      </c>
      <c r="AV176" s="13">
        <f t="shared" si="147"/>
        <v>0</v>
      </c>
      <c r="AW176" s="13">
        <f t="shared" si="148"/>
        <v>0</v>
      </c>
      <c r="AX176" s="13">
        <f t="shared" si="149"/>
        <v>0</v>
      </c>
      <c r="AY176" s="13">
        <f t="shared" si="150"/>
        <v>0</v>
      </c>
      <c r="AZ176" s="13">
        <f t="shared" si="151"/>
        <v>0</v>
      </c>
      <c r="BA176" s="13">
        <f t="shared" si="152"/>
        <v>0</v>
      </c>
      <c r="BB176" s="13">
        <f t="shared" si="153"/>
        <v>0</v>
      </c>
      <c r="BC176" s="13">
        <f t="shared" si="154"/>
        <v>0</v>
      </c>
      <c r="BD176" s="13">
        <f t="shared" si="155"/>
        <v>0</v>
      </c>
      <c r="BE176" s="13">
        <f t="shared" si="156"/>
        <v>0</v>
      </c>
      <c r="BF176" s="13">
        <f t="shared" si="157"/>
        <v>0</v>
      </c>
      <c r="BG176" s="13">
        <f t="shared" si="158"/>
        <v>0</v>
      </c>
      <c r="BH176" s="13">
        <f t="shared" si="159"/>
        <v>0</v>
      </c>
      <c r="BI176" s="73">
        <f t="shared" si="99"/>
        <v>0</v>
      </c>
      <c r="BJ176" s="219"/>
      <c r="BK176" s="850">
        <f t="shared" si="132"/>
        <v>0</v>
      </c>
      <c r="BL176" s="109">
        <f t="shared" si="133"/>
        <v>0</v>
      </c>
      <c r="BM176" s="109">
        <f t="shared" si="134"/>
        <v>0</v>
      </c>
      <c r="BN176" s="109">
        <f t="shared" si="135"/>
        <v>0</v>
      </c>
      <c r="BO176" s="109">
        <f t="shared" si="136"/>
        <v>0</v>
      </c>
      <c r="BP176" s="109">
        <f t="shared" si="137"/>
        <v>0</v>
      </c>
      <c r="BQ176" s="109">
        <f t="shared" si="138"/>
        <v>0</v>
      </c>
      <c r="BR176" s="109">
        <f t="shared" si="139"/>
        <v>0</v>
      </c>
      <c r="BS176" s="109">
        <f t="shared" si="140"/>
        <v>0</v>
      </c>
      <c r="BT176" s="109">
        <f t="shared" si="141"/>
        <v>0</v>
      </c>
      <c r="BU176" s="109">
        <f t="shared" si="142"/>
        <v>0</v>
      </c>
      <c r="BV176" s="109">
        <f t="shared" si="143"/>
        <v>0</v>
      </c>
      <c r="BW176" s="109">
        <f t="shared" si="144"/>
        <v>0</v>
      </c>
      <c r="BX176" s="109">
        <f t="shared" si="145"/>
        <v>0</v>
      </c>
      <c r="BY176" s="1000">
        <f t="shared" si="114"/>
        <v>0</v>
      </c>
    </row>
    <row r="177" spans="1:77">
      <c r="A177" s="2" t="s">
        <v>3191</v>
      </c>
      <c r="B177" s="2" t="s">
        <v>3192</v>
      </c>
      <c r="C177" s="57" t="s">
        <v>3</v>
      </c>
      <c r="D177" s="57" t="s">
        <v>7</v>
      </c>
      <c r="E177" s="681" t="s">
        <v>349</v>
      </c>
      <c r="F177" s="682">
        <v>40907</v>
      </c>
      <c r="G177" s="682" t="s">
        <v>106</v>
      </c>
      <c r="H177" s="241" t="s">
        <v>109</v>
      </c>
      <c r="I177" s="38"/>
      <c r="J177" s="983"/>
      <c r="K177" s="903"/>
      <c r="L177" s="798"/>
      <c r="M177" s="429"/>
      <c r="N177" s="109"/>
      <c r="O177" s="109"/>
      <c r="P177" s="109"/>
      <c r="Q177" s="607"/>
      <c r="R177" s="93"/>
      <c r="S177" s="109"/>
      <c r="T177" s="109"/>
      <c r="U177" s="109"/>
      <c r="V177" s="109">
        <v>0</v>
      </c>
      <c r="W177" s="109">
        <v>0</v>
      </c>
      <c r="X177" s="109">
        <v>164222.85999999999</v>
      </c>
      <c r="Y177" s="109">
        <v>0</v>
      </c>
      <c r="Z177" s="109">
        <v>0</v>
      </c>
      <c r="AA177" s="109">
        <v>0</v>
      </c>
      <c r="AB177" s="109">
        <v>0</v>
      </c>
      <c r="AC177" s="109">
        <v>0</v>
      </c>
      <c r="AD177" s="109">
        <v>0</v>
      </c>
      <c r="AE177" s="109">
        <v>0</v>
      </c>
      <c r="AF177" s="109">
        <v>0</v>
      </c>
      <c r="AG177" s="109">
        <v>0</v>
      </c>
      <c r="AH177" s="109">
        <v>0</v>
      </c>
      <c r="AI177" s="109">
        <v>0</v>
      </c>
      <c r="AJ177" s="109">
        <v>0</v>
      </c>
      <c r="AK177" s="109">
        <v>0</v>
      </c>
      <c r="AL177" s="109">
        <v>0</v>
      </c>
      <c r="AM177" s="109">
        <v>0</v>
      </c>
      <c r="AN177" s="109">
        <v>0</v>
      </c>
      <c r="AO177" s="109">
        <v>0</v>
      </c>
      <c r="AP177" s="160">
        <f t="shared" si="115"/>
        <v>164222.85999999999</v>
      </c>
      <c r="AQ177" s="160">
        <f t="shared" si="116"/>
        <v>0</v>
      </c>
      <c r="AR177" s="160">
        <f t="shared" si="117"/>
        <v>164222.85999999999</v>
      </c>
      <c r="AS177" s="607"/>
      <c r="AT177" s="219"/>
      <c r="AU177" s="13">
        <f t="shared" si="146"/>
        <v>0</v>
      </c>
      <c r="AV177" s="13">
        <f t="shared" si="147"/>
        <v>0</v>
      </c>
      <c r="AW177" s="13">
        <f t="shared" si="148"/>
        <v>0</v>
      </c>
      <c r="AX177" s="13">
        <f t="shared" si="149"/>
        <v>0</v>
      </c>
      <c r="AY177" s="13">
        <f t="shared" si="150"/>
        <v>0</v>
      </c>
      <c r="AZ177" s="13">
        <f t="shared" si="151"/>
        <v>0</v>
      </c>
      <c r="BA177" s="13">
        <f t="shared" si="152"/>
        <v>0</v>
      </c>
      <c r="BB177" s="13">
        <f t="shared" si="153"/>
        <v>0</v>
      </c>
      <c r="BC177" s="13">
        <f t="shared" si="154"/>
        <v>0</v>
      </c>
      <c r="BD177" s="13">
        <f t="shared" si="155"/>
        <v>0</v>
      </c>
      <c r="BE177" s="13">
        <f t="shared" si="156"/>
        <v>0</v>
      </c>
      <c r="BF177" s="13">
        <f t="shared" si="157"/>
        <v>0</v>
      </c>
      <c r="BG177" s="13">
        <f t="shared" si="158"/>
        <v>0</v>
      </c>
      <c r="BH177" s="13">
        <f t="shared" si="159"/>
        <v>0</v>
      </c>
      <c r="BI177" s="73">
        <f t="shared" si="99"/>
        <v>0</v>
      </c>
      <c r="BJ177" s="219"/>
      <c r="BK177" s="850">
        <f t="shared" si="132"/>
        <v>0</v>
      </c>
      <c r="BL177" s="109">
        <f t="shared" si="133"/>
        <v>0</v>
      </c>
      <c r="BM177" s="109">
        <f t="shared" si="134"/>
        <v>0</v>
      </c>
      <c r="BN177" s="109">
        <f t="shared" si="135"/>
        <v>0</v>
      </c>
      <c r="BO177" s="109">
        <f t="shared" si="136"/>
        <v>0</v>
      </c>
      <c r="BP177" s="109">
        <f t="shared" si="137"/>
        <v>0</v>
      </c>
      <c r="BQ177" s="109">
        <f t="shared" si="138"/>
        <v>0</v>
      </c>
      <c r="BR177" s="109">
        <f t="shared" si="139"/>
        <v>0</v>
      </c>
      <c r="BS177" s="109">
        <f t="shared" si="140"/>
        <v>0</v>
      </c>
      <c r="BT177" s="109">
        <f t="shared" si="141"/>
        <v>0</v>
      </c>
      <c r="BU177" s="109">
        <f t="shared" si="142"/>
        <v>0</v>
      </c>
      <c r="BV177" s="109">
        <f t="shared" si="143"/>
        <v>0</v>
      </c>
      <c r="BW177" s="109">
        <f t="shared" si="144"/>
        <v>0</v>
      </c>
      <c r="BX177" s="109">
        <f t="shared" si="145"/>
        <v>0</v>
      </c>
      <c r="BY177" s="1000">
        <f t="shared" si="114"/>
        <v>0</v>
      </c>
    </row>
    <row r="178" spans="1:77">
      <c r="A178" s="679" t="s">
        <v>2892</v>
      </c>
      <c r="B178" s="679" t="s">
        <v>2893</v>
      </c>
      <c r="C178" s="57" t="s">
        <v>3</v>
      </c>
      <c r="D178" s="684" t="s">
        <v>7</v>
      </c>
      <c r="E178" s="681" t="s">
        <v>349</v>
      </c>
      <c r="F178" s="682">
        <v>41414</v>
      </c>
      <c r="G178" s="682" t="s">
        <v>106</v>
      </c>
      <c r="H178" s="241" t="s">
        <v>109</v>
      </c>
      <c r="I178" s="38"/>
      <c r="J178" s="983"/>
      <c r="K178" s="903"/>
      <c r="L178" s="798"/>
      <c r="M178" s="429"/>
      <c r="N178" s="109"/>
      <c r="O178" s="109"/>
      <c r="P178" s="109"/>
      <c r="Q178" s="607"/>
      <c r="R178" s="93"/>
      <c r="S178" s="109"/>
      <c r="T178" s="109"/>
      <c r="U178" s="109"/>
      <c r="V178" s="109">
        <v>0</v>
      </c>
      <c r="W178" s="109">
        <v>0</v>
      </c>
      <c r="X178" s="109">
        <v>0</v>
      </c>
      <c r="Y178" s="109">
        <v>0</v>
      </c>
      <c r="Z178" s="109">
        <v>0</v>
      </c>
      <c r="AA178" s="109">
        <v>0</v>
      </c>
      <c r="AB178" s="109">
        <v>0</v>
      </c>
      <c r="AC178" s="109">
        <v>0</v>
      </c>
      <c r="AD178" s="109">
        <v>0</v>
      </c>
      <c r="AE178" s="109">
        <v>0</v>
      </c>
      <c r="AF178" s="109">
        <v>0</v>
      </c>
      <c r="AG178" s="109">
        <v>0</v>
      </c>
      <c r="AH178" s="109">
        <v>0</v>
      </c>
      <c r="AI178" s="109">
        <v>0</v>
      </c>
      <c r="AJ178" s="109">
        <v>0</v>
      </c>
      <c r="AK178" s="109">
        <v>0</v>
      </c>
      <c r="AL178" s="109">
        <v>0</v>
      </c>
      <c r="AM178" s="109">
        <v>0</v>
      </c>
      <c r="AN178" s="109">
        <v>0</v>
      </c>
      <c r="AO178" s="109">
        <v>329474.84000000003</v>
      </c>
      <c r="AP178" s="160">
        <f t="shared" si="115"/>
        <v>0</v>
      </c>
      <c r="AQ178" s="160">
        <f t="shared" si="116"/>
        <v>329474.84000000003</v>
      </c>
      <c r="AR178" s="160">
        <f t="shared" si="117"/>
        <v>329474.84000000003</v>
      </c>
      <c r="AS178" s="607"/>
      <c r="AT178" s="219"/>
      <c r="AU178" s="13">
        <f t="shared" si="146"/>
        <v>0</v>
      </c>
      <c r="AV178" s="13">
        <f t="shared" si="147"/>
        <v>0</v>
      </c>
      <c r="AW178" s="13">
        <f t="shared" si="148"/>
        <v>0</v>
      </c>
      <c r="AX178" s="13">
        <f t="shared" si="149"/>
        <v>0</v>
      </c>
      <c r="AY178" s="13">
        <f t="shared" si="150"/>
        <v>0</v>
      </c>
      <c r="AZ178" s="13">
        <f t="shared" si="151"/>
        <v>0</v>
      </c>
      <c r="BA178" s="13">
        <f t="shared" si="152"/>
        <v>0</v>
      </c>
      <c r="BB178" s="13">
        <f t="shared" si="153"/>
        <v>0</v>
      </c>
      <c r="BC178" s="13">
        <f t="shared" si="154"/>
        <v>0</v>
      </c>
      <c r="BD178" s="13">
        <f t="shared" si="155"/>
        <v>0</v>
      </c>
      <c r="BE178" s="13">
        <f t="shared" si="156"/>
        <v>0</v>
      </c>
      <c r="BF178" s="13">
        <f t="shared" si="157"/>
        <v>0</v>
      </c>
      <c r="BG178" s="13">
        <f t="shared" si="158"/>
        <v>0</v>
      </c>
      <c r="BH178" s="13">
        <f t="shared" si="159"/>
        <v>329474.84000000003</v>
      </c>
      <c r="BI178" s="73">
        <f t="shared" si="99"/>
        <v>329474.84000000003</v>
      </c>
      <c r="BJ178" s="219"/>
      <c r="BK178" s="850">
        <f t="shared" si="132"/>
        <v>0</v>
      </c>
      <c r="BL178" s="109">
        <f t="shared" si="133"/>
        <v>0</v>
      </c>
      <c r="BM178" s="109">
        <f t="shared" si="134"/>
        <v>0</v>
      </c>
      <c r="BN178" s="109">
        <f t="shared" si="135"/>
        <v>0</v>
      </c>
      <c r="BO178" s="109">
        <f t="shared" si="136"/>
        <v>0</v>
      </c>
      <c r="BP178" s="109">
        <f t="shared" si="137"/>
        <v>0</v>
      </c>
      <c r="BQ178" s="109">
        <f t="shared" si="138"/>
        <v>0</v>
      </c>
      <c r="BR178" s="109">
        <f t="shared" si="139"/>
        <v>0</v>
      </c>
      <c r="BS178" s="109">
        <f t="shared" si="140"/>
        <v>0</v>
      </c>
      <c r="BT178" s="109">
        <f t="shared" si="141"/>
        <v>0</v>
      </c>
      <c r="BU178" s="109">
        <f t="shared" si="142"/>
        <v>0</v>
      </c>
      <c r="BV178" s="109">
        <f t="shared" si="143"/>
        <v>0</v>
      </c>
      <c r="BW178" s="109">
        <f t="shared" si="144"/>
        <v>0</v>
      </c>
      <c r="BX178" s="109">
        <f t="shared" si="145"/>
        <v>329474.84000000003</v>
      </c>
      <c r="BY178" s="1000">
        <f t="shared" si="114"/>
        <v>329474.84000000003</v>
      </c>
    </row>
    <row r="179" spans="1:77">
      <c r="A179" s="2" t="s">
        <v>3065</v>
      </c>
      <c r="B179" s="2" t="s">
        <v>3066</v>
      </c>
      <c r="C179" s="57" t="s">
        <v>3</v>
      </c>
      <c r="D179" s="57" t="s">
        <v>7</v>
      </c>
      <c r="E179" s="681" t="s">
        <v>349</v>
      </c>
      <c r="F179" s="682">
        <v>41414</v>
      </c>
      <c r="G179" s="682" t="s">
        <v>106</v>
      </c>
      <c r="H179" s="241" t="s">
        <v>109</v>
      </c>
      <c r="I179" s="38"/>
      <c r="J179" s="983"/>
      <c r="K179" s="903"/>
      <c r="L179" s="798"/>
      <c r="M179" s="429"/>
      <c r="N179" s="109"/>
      <c r="O179" s="109"/>
      <c r="P179" s="109"/>
      <c r="Q179" s="607"/>
      <c r="R179" s="93"/>
      <c r="S179" s="109"/>
      <c r="T179" s="109"/>
      <c r="U179" s="109"/>
      <c r="V179" s="109">
        <v>0</v>
      </c>
      <c r="W179" s="109">
        <v>0</v>
      </c>
      <c r="X179" s="109">
        <v>0</v>
      </c>
      <c r="Y179" s="109">
        <v>0</v>
      </c>
      <c r="Z179" s="109">
        <v>0</v>
      </c>
      <c r="AA179" s="109">
        <v>0</v>
      </c>
      <c r="AB179" s="109">
        <v>0</v>
      </c>
      <c r="AC179" s="109">
        <v>0</v>
      </c>
      <c r="AD179" s="109">
        <v>0</v>
      </c>
      <c r="AE179" s="109">
        <v>0</v>
      </c>
      <c r="AF179" s="109">
        <v>0</v>
      </c>
      <c r="AG179" s="109">
        <v>0</v>
      </c>
      <c r="AH179" s="109">
        <v>0</v>
      </c>
      <c r="AI179" s="109">
        <v>0</v>
      </c>
      <c r="AJ179" s="109">
        <v>0</v>
      </c>
      <c r="AK179" s="109">
        <v>0</v>
      </c>
      <c r="AL179" s="109">
        <v>0</v>
      </c>
      <c r="AM179" s="109">
        <v>0</v>
      </c>
      <c r="AN179" s="109">
        <v>0</v>
      </c>
      <c r="AO179" s="109">
        <v>213623.15000000002</v>
      </c>
      <c r="AP179" s="160">
        <f t="shared" si="115"/>
        <v>0</v>
      </c>
      <c r="AQ179" s="160">
        <f t="shared" si="116"/>
        <v>213623.15000000002</v>
      </c>
      <c r="AR179" s="160">
        <f t="shared" si="117"/>
        <v>213623.15000000002</v>
      </c>
      <c r="AS179" s="607"/>
      <c r="AT179" s="219"/>
      <c r="AU179" s="13">
        <f t="shared" si="146"/>
        <v>0</v>
      </c>
      <c r="AV179" s="13">
        <f t="shared" si="147"/>
        <v>0</v>
      </c>
      <c r="AW179" s="13">
        <f t="shared" si="148"/>
        <v>0</v>
      </c>
      <c r="AX179" s="13">
        <f t="shared" si="149"/>
        <v>0</v>
      </c>
      <c r="AY179" s="13">
        <f t="shared" si="150"/>
        <v>0</v>
      </c>
      <c r="AZ179" s="13">
        <f t="shared" si="151"/>
        <v>0</v>
      </c>
      <c r="BA179" s="13">
        <f t="shared" si="152"/>
        <v>0</v>
      </c>
      <c r="BB179" s="13">
        <f t="shared" si="153"/>
        <v>0</v>
      </c>
      <c r="BC179" s="13">
        <f t="shared" si="154"/>
        <v>0</v>
      </c>
      <c r="BD179" s="13">
        <f t="shared" si="155"/>
        <v>0</v>
      </c>
      <c r="BE179" s="13">
        <f t="shared" si="156"/>
        <v>0</v>
      </c>
      <c r="BF179" s="13">
        <f t="shared" si="157"/>
        <v>0</v>
      </c>
      <c r="BG179" s="13">
        <f t="shared" si="158"/>
        <v>0</v>
      </c>
      <c r="BH179" s="13">
        <f t="shared" si="159"/>
        <v>213623.15000000002</v>
      </c>
      <c r="BI179" s="73">
        <f t="shared" si="99"/>
        <v>213623.15000000002</v>
      </c>
      <c r="BJ179" s="219"/>
      <c r="BK179" s="850">
        <f t="shared" si="132"/>
        <v>0</v>
      </c>
      <c r="BL179" s="109">
        <f t="shared" si="133"/>
        <v>0</v>
      </c>
      <c r="BM179" s="109">
        <f t="shared" si="134"/>
        <v>0</v>
      </c>
      <c r="BN179" s="109">
        <f t="shared" si="135"/>
        <v>0</v>
      </c>
      <c r="BO179" s="109">
        <f t="shared" si="136"/>
        <v>0</v>
      </c>
      <c r="BP179" s="109">
        <f t="shared" si="137"/>
        <v>0</v>
      </c>
      <c r="BQ179" s="109">
        <f t="shared" si="138"/>
        <v>0</v>
      </c>
      <c r="BR179" s="109">
        <f t="shared" si="139"/>
        <v>0</v>
      </c>
      <c r="BS179" s="109">
        <f t="shared" si="140"/>
        <v>0</v>
      </c>
      <c r="BT179" s="109">
        <f t="shared" si="141"/>
        <v>0</v>
      </c>
      <c r="BU179" s="109">
        <f t="shared" si="142"/>
        <v>0</v>
      </c>
      <c r="BV179" s="109">
        <f t="shared" si="143"/>
        <v>0</v>
      </c>
      <c r="BW179" s="109">
        <f t="shared" si="144"/>
        <v>0</v>
      </c>
      <c r="BX179" s="109">
        <f t="shared" si="145"/>
        <v>213623.15000000002</v>
      </c>
      <c r="BY179" s="1000">
        <f t="shared" si="114"/>
        <v>213623.15000000002</v>
      </c>
    </row>
    <row r="180" spans="1:77">
      <c r="A180" s="2" t="s">
        <v>3373</v>
      </c>
      <c r="B180" s="2" t="s">
        <v>3374</v>
      </c>
      <c r="C180" s="57" t="s">
        <v>3</v>
      </c>
      <c r="D180" s="57" t="s">
        <v>7</v>
      </c>
      <c r="E180" s="681" t="s">
        <v>349</v>
      </c>
      <c r="F180" s="682">
        <v>41414</v>
      </c>
      <c r="G180" s="682" t="s">
        <v>106</v>
      </c>
      <c r="H180" s="241" t="s">
        <v>109</v>
      </c>
      <c r="I180" s="38"/>
      <c r="J180" s="983"/>
      <c r="K180" s="903"/>
      <c r="L180" s="798"/>
      <c r="M180" s="429"/>
      <c r="N180" s="109"/>
      <c r="O180" s="109"/>
      <c r="P180" s="109"/>
      <c r="Q180" s="607"/>
      <c r="R180" s="93"/>
      <c r="S180" s="109"/>
      <c r="T180" s="109"/>
      <c r="U180" s="109"/>
      <c r="V180" s="109">
        <v>0</v>
      </c>
      <c r="W180" s="109">
        <v>0</v>
      </c>
      <c r="X180" s="109">
        <v>0</v>
      </c>
      <c r="Y180" s="109">
        <v>0</v>
      </c>
      <c r="Z180" s="109">
        <v>0</v>
      </c>
      <c r="AA180" s="109">
        <v>0</v>
      </c>
      <c r="AB180" s="109">
        <v>0</v>
      </c>
      <c r="AC180" s="109">
        <v>0</v>
      </c>
      <c r="AD180" s="109">
        <v>0</v>
      </c>
      <c r="AE180" s="109">
        <v>0</v>
      </c>
      <c r="AF180" s="109">
        <v>0</v>
      </c>
      <c r="AG180" s="109">
        <v>0</v>
      </c>
      <c r="AH180" s="109">
        <v>0</v>
      </c>
      <c r="AI180" s="109">
        <v>0</v>
      </c>
      <c r="AJ180" s="109">
        <v>0</v>
      </c>
      <c r="AK180" s="109">
        <v>0</v>
      </c>
      <c r="AL180" s="109">
        <v>0</v>
      </c>
      <c r="AM180" s="109">
        <v>0</v>
      </c>
      <c r="AN180" s="109">
        <v>0</v>
      </c>
      <c r="AO180" s="109">
        <v>101650.95</v>
      </c>
      <c r="AP180" s="160">
        <f t="shared" si="115"/>
        <v>0</v>
      </c>
      <c r="AQ180" s="160">
        <f t="shared" si="116"/>
        <v>101650.95</v>
      </c>
      <c r="AR180" s="160">
        <f t="shared" si="117"/>
        <v>101650.95</v>
      </c>
      <c r="AS180" s="607"/>
      <c r="AT180" s="219"/>
      <c r="AU180" s="13">
        <f t="shared" si="146"/>
        <v>0</v>
      </c>
      <c r="AV180" s="13">
        <f t="shared" si="147"/>
        <v>0</v>
      </c>
      <c r="AW180" s="13">
        <f t="shared" si="148"/>
        <v>0</v>
      </c>
      <c r="AX180" s="13">
        <f t="shared" si="149"/>
        <v>0</v>
      </c>
      <c r="AY180" s="13">
        <f t="shared" si="150"/>
        <v>0</v>
      </c>
      <c r="AZ180" s="13">
        <f t="shared" si="151"/>
        <v>0</v>
      </c>
      <c r="BA180" s="13">
        <f t="shared" si="152"/>
        <v>0</v>
      </c>
      <c r="BB180" s="13">
        <f t="shared" si="153"/>
        <v>0</v>
      </c>
      <c r="BC180" s="13">
        <f t="shared" si="154"/>
        <v>0</v>
      </c>
      <c r="BD180" s="13">
        <f t="shared" si="155"/>
        <v>0</v>
      </c>
      <c r="BE180" s="13">
        <f t="shared" si="156"/>
        <v>0</v>
      </c>
      <c r="BF180" s="13">
        <f t="shared" si="157"/>
        <v>0</v>
      </c>
      <c r="BG180" s="13">
        <f t="shared" si="158"/>
        <v>0</v>
      </c>
      <c r="BH180" s="13">
        <f t="shared" si="159"/>
        <v>101650.95</v>
      </c>
      <c r="BI180" s="73">
        <f t="shared" si="99"/>
        <v>101650.95</v>
      </c>
      <c r="BJ180" s="219"/>
      <c r="BK180" s="850">
        <f t="shared" si="132"/>
        <v>0</v>
      </c>
      <c r="BL180" s="109">
        <f t="shared" si="133"/>
        <v>0</v>
      </c>
      <c r="BM180" s="109">
        <f t="shared" si="134"/>
        <v>0</v>
      </c>
      <c r="BN180" s="109">
        <f t="shared" si="135"/>
        <v>0</v>
      </c>
      <c r="BO180" s="109">
        <f t="shared" si="136"/>
        <v>0</v>
      </c>
      <c r="BP180" s="109">
        <f t="shared" si="137"/>
        <v>0</v>
      </c>
      <c r="BQ180" s="109">
        <f t="shared" si="138"/>
        <v>0</v>
      </c>
      <c r="BR180" s="109">
        <f t="shared" si="139"/>
        <v>0</v>
      </c>
      <c r="BS180" s="109">
        <f t="shared" si="140"/>
        <v>0</v>
      </c>
      <c r="BT180" s="109">
        <f t="shared" si="141"/>
        <v>0</v>
      </c>
      <c r="BU180" s="109">
        <f t="shared" si="142"/>
        <v>0</v>
      </c>
      <c r="BV180" s="109">
        <f t="shared" si="143"/>
        <v>0</v>
      </c>
      <c r="BW180" s="109">
        <f t="shared" si="144"/>
        <v>0</v>
      </c>
      <c r="BX180" s="109">
        <f t="shared" si="145"/>
        <v>101650.95</v>
      </c>
      <c r="BY180" s="1000">
        <f t="shared" si="114"/>
        <v>101650.95</v>
      </c>
    </row>
    <row r="181" spans="1:77">
      <c r="A181" s="2" t="s">
        <v>3153</v>
      </c>
      <c r="B181" s="2" t="s">
        <v>3154</v>
      </c>
      <c r="C181" s="57" t="s">
        <v>3</v>
      </c>
      <c r="D181" s="57" t="s">
        <v>7</v>
      </c>
      <c r="E181" s="681" t="s">
        <v>349</v>
      </c>
      <c r="F181" s="682">
        <v>41274</v>
      </c>
      <c r="G181" s="682" t="s">
        <v>106</v>
      </c>
      <c r="H181" s="241" t="s">
        <v>109</v>
      </c>
      <c r="I181" s="38"/>
      <c r="J181" s="983"/>
      <c r="K181" s="903"/>
      <c r="L181" s="798"/>
      <c r="M181" s="429"/>
      <c r="N181" s="109"/>
      <c r="O181" s="109"/>
      <c r="P181" s="109"/>
      <c r="Q181" s="607"/>
      <c r="R181" s="93"/>
      <c r="S181" s="109"/>
      <c r="T181" s="109"/>
      <c r="U181" s="109"/>
      <c r="V181" s="109">
        <v>0</v>
      </c>
      <c r="W181" s="109">
        <v>0</v>
      </c>
      <c r="X181" s="109">
        <v>0</v>
      </c>
      <c r="Y181" s="109">
        <v>0</v>
      </c>
      <c r="Z181" s="109">
        <v>0</v>
      </c>
      <c r="AA181" s="109">
        <v>0</v>
      </c>
      <c r="AB181" s="109">
        <v>0</v>
      </c>
      <c r="AC181" s="109">
        <v>0</v>
      </c>
      <c r="AD181" s="109">
        <v>0</v>
      </c>
      <c r="AE181" s="109">
        <v>0</v>
      </c>
      <c r="AF181" s="109">
        <v>0</v>
      </c>
      <c r="AG181" s="109">
        <v>0</v>
      </c>
      <c r="AH181" s="109">
        <v>0</v>
      </c>
      <c r="AI181" s="109">
        <v>0</v>
      </c>
      <c r="AJ181" s="109">
        <v>184435.25999999995</v>
      </c>
      <c r="AK181" s="109">
        <v>0</v>
      </c>
      <c r="AL181" s="109">
        <v>0</v>
      </c>
      <c r="AM181" s="109">
        <v>0</v>
      </c>
      <c r="AN181" s="109">
        <v>0</v>
      </c>
      <c r="AO181" s="109">
        <v>0</v>
      </c>
      <c r="AP181" s="160">
        <f t="shared" si="115"/>
        <v>0</v>
      </c>
      <c r="AQ181" s="160">
        <f t="shared" si="116"/>
        <v>184435.25999999995</v>
      </c>
      <c r="AR181" s="160">
        <f t="shared" si="117"/>
        <v>184435.25999999995</v>
      </c>
      <c r="AS181" s="607"/>
      <c r="AT181" s="219"/>
      <c r="AU181" s="13">
        <f t="shared" si="146"/>
        <v>0</v>
      </c>
      <c r="AV181" s="13">
        <f t="shared" si="147"/>
        <v>0</v>
      </c>
      <c r="AW181" s="13">
        <f t="shared" si="148"/>
        <v>0</v>
      </c>
      <c r="AX181" s="13">
        <f t="shared" si="149"/>
        <v>0</v>
      </c>
      <c r="AY181" s="13">
        <f t="shared" si="150"/>
        <v>0</v>
      </c>
      <c r="AZ181" s="13">
        <f t="shared" si="151"/>
        <v>0</v>
      </c>
      <c r="BA181" s="13">
        <f t="shared" si="152"/>
        <v>0</v>
      </c>
      <c r="BB181" s="13">
        <f t="shared" si="153"/>
        <v>0</v>
      </c>
      <c r="BC181" s="13">
        <f t="shared" si="154"/>
        <v>184435.25999999995</v>
      </c>
      <c r="BD181" s="13">
        <f t="shared" si="155"/>
        <v>0</v>
      </c>
      <c r="BE181" s="13">
        <f t="shared" si="156"/>
        <v>0</v>
      </c>
      <c r="BF181" s="13">
        <f t="shared" si="157"/>
        <v>0</v>
      </c>
      <c r="BG181" s="13">
        <f t="shared" si="158"/>
        <v>0</v>
      </c>
      <c r="BH181" s="13">
        <f t="shared" si="159"/>
        <v>0</v>
      </c>
      <c r="BI181" s="73">
        <f t="shared" si="99"/>
        <v>184435.25999999995</v>
      </c>
      <c r="BJ181" s="219"/>
      <c r="BK181" s="850">
        <f t="shared" si="132"/>
        <v>0</v>
      </c>
      <c r="BL181" s="109">
        <f t="shared" si="133"/>
        <v>0</v>
      </c>
      <c r="BM181" s="109">
        <f t="shared" si="134"/>
        <v>0</v>
      </c>
      <c r="BN181" s="109">
        <f t="shared" si="135"/>
        <v>0</v>
      </c>
      <c r="BO181" s="109">
        <f t="shared" si="136"/>
        <v>0</v>
      </c>
      <c r="BP181" s="109">
        <f t="shared" si="137"/>
        <v>0</v>
      </c>
      <c r="BQ181" s="109">
        <f t="shared" si="138"/>
        <v>0</v>
      </c>
      <c r="BR181" s="109">
        <f t="shared" si="139"/>
        <v>0</v>
      </c>
      <c r="BS181" s="109">
        <f t="shared" si="140"/>
        <v>184435.25999999995</v>
      </c>
      <c r="BT181" s="109">
        <f t="shared" si="141"/>
        <v>0</v>
      </c>
      <c r="BU181" s="109">
        <f t="shared" si="142"/>
        <v>0</v>
      </c>
      <c r="BV181" s="109">
        <f t="shared" si="143"/>
        <v>0</v>
      </c>
      <c r="BW181" s="109">
        <f t="shared" si="144"/>
        <v>0</v>
      </c>
      <c r="BX181" s="109">
        <f t="shared" si="145"/>
        <v>0</v>
      </c>
      <c r="BY181" s="1000">
        <f t="shared" si="114"/>
        <v>184435.25999999995</v>
      </c>
    </row>
    <row r="182" spans="1:77">
      <c r="A182" s="2" t="s">
        <v>2803</v>
      </c>
      <c r="B182" s="2" t="s">
        <v>2804</v>
      </c>
      <c r="C182" s="57" t="s">
        <v>3</v>
      </c>
      <c r="D182" s="57" t="s">
        <v>7</v>
      </c>
      <c r="E182" s="681" t="s">
        <v>349</v>
      </c>
      <c r="F182" s="682">
        <v>41414</v>
      </c>
      <c r="G182" s="682" t="s">
        <v>106</v>
      </c>
      <c r="H182" s="241" t="s">
        <v>109</v>
      </c>
      <c r="I182" s="38"/>
      <c r="J182" s="983"/>
      <c r="K182" s="903"/>
      <c r="L182" s="798"/>
      <c r="M182" s="429"/>
      <c r="N182" s="109"/>
      <c r="O182" s="109"/>
      <c r="P182" s="109"/>
      <c r="Q182" s="607"/>
      <c r="R182" s="93"/>
      <c r="S182" s="109"/>
      <c r="T182" s="109"/>
      <c r="U182" s="109"/>
      <c r="V182" s="109">
        <v>0</v>
      </c>
      <c r="W182" s="109">
        <v>0</v>
      </c>
      <c r="X182" s="109">
        <v>0</v>
      </c>
      <c r="Y182" s="109">
        <v>0</v>
      </c>
      <c r="Z182" s="109">
        <v>0</v>
      </c>
      <c r="AA182" s="109">
        <v>0</v>
      </c>
      <c r="AB182" s="109">
        <v>0</v>
      </c>
      <c r="AC182" s="109">
        <v>0</v>
      </c>
      <c r="AD182" s="109">
        <v>0</v>
      </c>
      <c r="AE182" s="109">
        <v>0</v>
      </c>
      <c r="AF182" s="109">
        <v>0</v>
      </c>
      <c r="AG182" s="109">
        <v>0</v>
      </c>
      <c r="AH182" s="109">
        <v>0</v>
      </c>
      <c r="AI182" s="109">
        <v>0</v>
      </c>
      <c r="AJ182" s="109">
        <v>0</v>
      </c>
      <c r="AK182" s="109">
        <v>0</v>
      </c>
      <c r="AL182" s="109">
        <v>0</v>
      </c>
      <c r="AM182" s="109">
        <v>0</v>
      </c>
      <c r="AN182" s="109">
        <v>0</v>
      </c>
      <c r="AO182" s="109">
        <v>482056.06000000006</v>
      </c>
      <c r="AP182" s="160">
        <f t="shared" si="115"/>
        <v>0</v>
      </c>
      <c r="AQ182" s="160">
        <f t="shared" si="116"/>
        <v>482056.06000000006</v>
      </c>
      <c r="AR182" s="160">
        <f t="shared" si="117"/>
        <v>482056.06000000006</v>
      </c>
      <c r="AS182" s="607"/>
      <c r="AT182" s="219"/>
      <c r="AU182" s="13">
        <f t="shared" si="146"/>
        <v>0</v>
      </c>
      <c r="AV182" s="13">
        <f t="shared" si="147"/>
        <v>0</v>
      </c>
      <c r="AW182" s="13">
        <f t="shared" si="148"/>
        <v>0</v>
      </c>
      <c r="AX182" s="13">
        <f t="shared" si="149"/>
        <v>0</v>
      </c>
      <c r="AY182" s="13">
        <f t="shared" si="150"/>
        <v>0</v>
      </c>
      <c r="AZ182" s="13">
        <f t="shared" si="151"/>
        <v>0</v>
      </c>
      <c r="BA182" s="13">
        <f t="shared" si="152"/>
        <v>0</v>
      </c>
      <c r="BB182" s="13">
        <f t="shared" si="153"/>
        <v>0</v>
      </c>
      <c r="BC182" s="13">
        <f t="shared" si="154"/>
        <v>0</v>
      </c>
      <c r="BD182" s="13">
        <f t="shared" si="155"/>
        <v>0</v>
      </c>
      <c r="BE182" s="13">
        <f t="shared" si="156"/>
        <v>0</v>
      </c>
      <c r="BF182" s="13">
        <f t="shared" si="157"/>
        <v>0</v>
      </c>
      <c r="BG182" s="13">
        <f t="shared" si="158"/>
        <v>0</v>
      </c>
      <c r="BH182" s="13">
        <f t="shared" si="159"/>
        <v>482056.06000000006</v>
      </c>
      <c r="BI182" s="73">
        <f t="shared" si="99"/>
        <v>482056.06000000006</v>
      </c>
      <c r="BJ182" s="219"/>
      <c r="BK182" s="850">
        <f t="shared" si="132"/>
        <v>0</v>
      </c>
      <c r="BL182" s="109">
        <f t="shared" si="133"/>
        <v>0</v>
      </c>
      <c r="BM182" s="109">
        <f t="shared" si="134"/>
        <v>0</v>
      </c>
      <c r="BN182" s="109">
        <f t="shared" si="135"/>
        <v>0</v>
      </c>
      <c r="BO182" s="109">
        <f t="shared" si="136"/>
        <v>0</v>
      </c>
      <c r="BP182" s="109">
        <f t="shared" si="137"/>
        <v>0</v>
      </c>
      <c r="BQ182" s="109">
        <f t="shared" si="138"/>
        <v>0</v>
      </c>
      <c r="BR182" s="109">
        <f t="shared" si="139"/>
        <v>0</v>
      </c>
      <c r="BS182" s="109">
        <f t="shared" si="140"/>
        <v>0</v>
      </c>
      <c r="BT182" s="109">
        <f t="shared" si="141"/>
        <v>0</v>
      </c>
      <c r="BU182" s="109">
        <f t="shared" si="142"/>
        <v>0</v>
      </c>
      <c r="BV182" s="109">
        <f t="shared" si="143"/>
        <v>0</v>
      </c>
      <c r="BW182" s="109">
        <f t="shared" si="144"/>
        <v>0</v>
      </c>
      <c r="BX182" s="109">
        <f t="shared" si="145"/>
        <v>482056.06000000006</v>
      </c>
      <c r="BY182" s="1000">
        <f t="shared" si="114"/>
        <v>482056.06000000006</v>
      </c>
    </row>
    <row r="183" spans="1:77">
      <c r="A183" s="2" t="s">
        <v>3291</v>
      </c>
      <c r="B183" s="2" t="s">
        <v>3292</v>
      </c>
      <c r="C183" s="57" t="s">
        <v>3</v>
      </c>
      <c r="D183" s="57" t="s">
        <v>7</v>
      </c>
      <c r="E183" s="681" t="s">
        <v>349</v>
      </c>
      <c r="F183" s="682">
        <v>41414</v>
      </c>
      <c r="G183" s="682" t="s">
        <v>106</v>
      </c>
      <c r="H183" s="241" t="s">
        <v>109</v>
      </c>
      <c r="I183" s="38"/>
      <c r="J183" s="983"/>
      <c r="K183" s="903"/>
      <c r="L183" s="798"/>
      <c r="M183" s="429"/>
      <c r="N183" s="109"/>
      <c r="O183" s="109"/>
      <c r="P183" s="109"/>
      <c r="Q183" s="607"/>
      <c r="R183" s="93"/>
      <c r="S183" s="109"/>
      <c r="T183" s="109"/>
      <c r="U183" s="109"/>
      <c r="V183" s="109">
        <v>0</v>
      </c>
      <c r="W183" s="109">
        <v>0</v>
      </c>
      <c r="X183" s="109">
        <v>0</v>
      </c>
      <c r="Y183" s="109">
        <v>0</v>
      </c>
      <c r="Z183" s="109">
        <v>0</v>
      </c>
      <c r="AA183" s="109">
        <v>0</v>
      </c>
      <c r="AB183" s="109">
        <v>0</v>
      </c>
      <c r="AC183" s="109">
        <v>0</v>
      </c>
      <c r="AD183" s="109">
        <v>0</v>
      </c>
      <c r="AE183" s="109">
        <v>0</v>
      </c>
      <c r="AF183" s="109">
        <v>0</v>
      </c>
      <c r="AG183" s="109">
        <v>0</v>
      </c>
      <c r="AH183" s="109">
        <v>0</v>
      </c>
      <c r="AI183" s="109">
        <v>0</v>
      </c>
      <c r="AJ183" s="109">
        <v>0</v>
      </c>
      <c r="AK183" s="109">
        <v>0</v>
      </c>
      <c r="AL183" s="109">
        <v>0</v>
      </c>
      <c r="AM183" s="109">
        <v>0</v>
      </c>
      <c r="AN183" s="109">
        <v>0</v>
      </c>
      <c r="AO183" s="109">
        <v>120933.2</v>
      </c>
      <c r="AP183" s="160">
        <f t="shared" si="115"/>
        <v>0</v>
      </c>
      <c r="AQ183" s="160">
        <f t="shared" si="116"/>
        <v>120933.2</v>
      </c>
      <c r="AR183" s="160">
        <f t="shared" si="117"/>
        <v>120933.2</v>
      </c>
      <c r="AS183" s="607"/>
      <c r="AT183" s="219"/>
      <c r="AU183" s="13">
        <f t="shared" si="146"/>
        <v>0</v>
      </c>
      <c r="AV183" s="13">
        <f t="shared" si="147"/>
        <v>0</v>
      </c>
      <c r="AW183" s="13">
        <f t="shared" si="148"/>
        <v>0</v>
      </c>
      <c r="AX183" s="13">
        <f t="shared" si="149"/>
        <v>0</v>
      </c>
      <c r="AY183" s="13">
        <f t="shared" si="150"/>
        <v>0</v>
      </c>
      <c r="AZ183" s="13">
        <f t="shared" si="151"/>
        <v>0</v>
      </c>
      <c r="BA183" s="13">
        <f t="shared" si="152"/>
        <v>0</v>
      </c>
      <c r="BB183" s="13">
        <f t="shared" si="153"/>
        <v>0</v>
      </c>
      <c r="BC183" s="13">
        <f t="shared" si="154"/>
        <v>0</v>
      </c>
      <c r="BD183" s="13">
        <f t="shared" si="155"/>
        <v>0</v>
      </c>
      <c r="BE183" s="13">
        <f t="shared" si="156"/>
        <v>0</v>
      </c>
      <c r="BF183" s="13">
        <f t="shared" si="157"/>
        <v>0</v>
      </c>
      <c r="BG183" s="13">
        <f t="shared" si="158"/>
        <v>0</v>
      </c>
      <c r="BH183" s="13">
        <f t="shared" si="159"/>
        <v>120933.2</v>
      </c>
      <c r="BI183" s="73">
        <f t="shared" si="99"/>
        <v>120933.2</v>
      </c>
      <c r="BJ183" s="219"/>
      <c r="BK183" s="850">
        <f t="shared" si="132"/>
        <v>0</v>
      </c>
      <c r="BL183" s="109">
        <f t="shared" si="133"/>
        <v>0</v>
      </c>
      <c r="BM183" s="109">
        <f t="shared" si="134"/>
        <v>0</v>
      </c>
      <c r="BN183" s="109">
        <f t="shared" si="135"/>
        <v>0</v>
      </c>
      <c r="BO183" s="109">
        <f t="shared" si="136"/>
        <v>0</v>
      </c>
      <c r="BP183" s="109">
        <f t="shared" si="137"/>
        <v>0</v>
      </c>
      <c r="BQ183" s="109">
        <f t="shared" si="138"/>
        <v>0</v>
      </c>
      <c r="BR183" s="109">
        <f t="shared" si="139"/>
        <v>0</v>
      </c>
      <c r="BS183" s="109">
        <f t="shared" si="140"/>
        <v>0</v>
      </c>
      <c r="BT183" s="109">
        <f t="shared" si="141"/>
        <v>0</v>
      </c>
      <c r="BU183" s="109">
        <f t="shared" si="142"/>
        <v>0</v>
      </c>
      <c r="BV183" s="109">
        <f t="shared" si="143"/>
        <v>0</v>
      </c>
      <c r="BW183" s="109">
        <f t="shared" si="144"/>
        <v>0</v>
      </c>
      <c r="BX183" s="109">
        <f t="shared" si="145"/>
        <v>120933.2</v>
      </c>
      <c r="BY183" s="1000">
        <f t="shared" si="114"/>
        <v>120933.2</v>
      </c>
    </row>
    <row r="184" spans="1:77">
      <c r="A184" s="679" t="s">
        <v>2930</v>
      </c>
      <c r="B184" s="679" t="s">
        <v>2931</v>
      </c>
      <c r="C184" s="57" t="s">
        <v>3</v>
      </c>
      <c r="D184" s="684" t="s">
        <v>7</v>
      </c>
      <c r="E184" s="681" t="s">
        <v>349</v>
      </c>
      <c r="F184" s="682">
        <v>41274</v>
      </c>
      <c r="G184" s="682" t="s">
        <v>106</v>
      </c>
      <c r="H184" s="241" t="s">
        <v>109</v>
      </c>
      <c r="I184" s="38"/>
      <c r="J184" s="983"/>
      <c r="K184" s="903"/>
      <c r="L184" s="798"/>
      <c r="M184" s="429"/>
      <c r="N184" s="109"/>
      <c r="O184" s="109"/>
      <c r="P184" s="109"/>
      <c r="Q184" s="607"/>
      <c r="R184" s="93"/>
      <c r="S184" s="109"/>
      <c r="T184" s="109"/>
      <c r="U184" s="109"/>
      <c r="V184" s="109">
        <v>0</v>
      </c>
      <c r="W184" s="109">
        <v>0</v>
      </c>
      <c r="X184" s="109">
        <v>0</v>
      </c>
      <c r="Y184" s="109">
        <v>0</v>
      </c>
      <c r="Z184" s="109">
        <v>0</v>
      </c>
      <c r="AA184" s="109">
        <v>0</v>
      </c>
      <c r="AB184" s="109">
        <v>0</v>
      </c>
      <c r="AC184" s="109">
        <v>0</v>
      </c>
      <c r="AD184" s="109">
        <v>0</v>
      </c>
      <c r="AE184" s="109">
        <v>0</v>
      </c>
      <c r="AF184" s="109">
        <v>0</v>
      </c>
      <c r="AG184" s="109">
        <v>0</v>
      </c>
      <c r="AH184" s="109">
        <v>0</v>
      </c>
      <c r="AI184" s="109">
        <v>0</v>
      </c>
      <c r="AJ184" s="109">
        <v>308535.23</v>
      </c>
      <c r="AK184" s="109">
        <v>0</v>
      </c>
      <c r="AL184" s="109">
        <v>0</v>
      </c>
      <c r="AM184" s="109">
        <v>0</v>
      </c>
      <c r="AN184" s="109">
        <v>0</v>
      </c>
      <c r="AO184" s="109">
        <v>0</v>
      </c>
      <c r="AP184" s="160">
        <f t="shared" si="115"/>
        <v>0</v>
      </c>
      <c r="AQ184" s="160">
        <f t="shared" si="116"/>
        <v>308535.23</v>
      </c>
      <c r="AR184" s="160">
        <f t="shared" si="117"/>
        <v>308535.23</v>
      </c>
      <c r="AS184" s="607"/>
      <c r="AT184" s="219"/>
      <c r="AU184" s="13">
        <f t="shared" si="146"/>
        <v>0</v>
      </c>
      <c r="AV184" s="13">
        <f t="shared" si="147"/>
        <v>0</v>
      </c>
      <c r="AW184" s="13">
        <f t="shared" si="148"/>
        <v>0</v>
      </c>
      <c r="AX184" s="13">
        <f t="shared" si="149"/>
        <v>0</v>
      </c>
      <c r="AY184" s="13">
        <f t="shared" si="150"/>
        <v>0</v>
      </c>
      <c r="AZ184" s="13">
        <f t="shared" si="151"/>
        <v>0</v>
      </c>
      <c r="BA184" s="13">
        <f t="shared" si="152"/>
        <v>0</v>
      </c>
      <c r="BB184" s="13">
        <f t="shared" si="153"/>
        <v>0</v>
      </c>
      <c r="BC184" s="13">
        <f t="shared" si="154"/>
        <v>308535.23</v>
      </c>
      <c r="BD184" s="13">
        <f t="shared" si="155"/>
        <v>0</v>
      </c>
      <c r="BE184" s="13">
        <f t="shared" si="156"/>
        <v>0</v>
      </c>
      <c r="BF184" s="13">
        <f t="shared" si="157"/>
        <v>0</v>
      </c>
      <c r="BG184" s="13">
        <f t="shared" si="158"/>
        <v>0</v>
      </c>
      <c r="BH184" s="13">
        <f t="shared" si="159"/>
        <v>0</v>
      </c>
      <c r="BI184" s="73">
        <f t="shared" si="99"/>
        <v>308535.23</v>
      </c>
      <c r="BJ184" s="219"/>
      <c r="BK184" s="850">
        <f t="shared" si="132"/>
        <v>0</v>
      </c>
      <c r="BL184" s="109">
        <f t="shared" si="133"/>
        <v>0</v>
      </c>
      <c r="BM184" s="109">
        <f t="shared" si="134"/>
        <v>0</v>
      </c>
      <c r="BN184" s="109">
        <f t="shared" si="135"/>
        <v>0</v>
      </c>
      <c r="BO184" s="109">
        <f t="shared" si="136"/>
        <v>0</v>
      </c>
      <c r="BP184" s="109">
        <f t="shared" si="137"/>
        <v>0</v>
      </c>
      <c r="BQ184" s="109">
        <f t="shared" si="138"/>
        <v>0</v>
      </c>
      <c r="BR184" s="109">
        <f t="shared" si="139"/>
        <v>0</v>
      </c>
      <c r="BS184" s="109">
        <f t="shared" si="140"/>
        <v>308535.23</v>
      </c>
      <c r="BT184" s="109">
        <f t="shared" si="141"/>
        <v>0</v>
      </c>
      <c r="BU184" s="109">
        <f t="shared" si="142"/>
        <v>0</v>
      </c>
      <c r="BV184" s="109">
        <f t="shared" si="143"/>
        <v>0</v>
      </c>
      <c r="BW184" s="109">
        <f t="shared" si="144"/>
        <v>0</v>
      </c>
      <c r="BX184" s="109">
        <f t="shared" si="145"/>
        <v>0</v>
      </c>
      <c r="BY184" s="1000">
        <f t="shared" si="114"/>
        <v>308535.23</v>
      </c>
    </row>
    <row r="185" spans="1:77">
      <c r="A185" s="2" t="s">
        <v>3339</v>
      </c>
      <c r="B185" s="2" t="s">
        <v>3340</v>
      </c>
      <c r="C185" s="57" t="s">
        <v>3</v>
      </c>
      <c r="D185" s="57" t="s">
        <v>7</v>
      </c>
      <c r="E185" s="681" t="s">
        <v>349</v>
      </c>
      <c r="F185" s="682">
        <v>41274</v>
      </c>
      <c r="G185" s="682" t="s">
        <v>106</v>
      </c>
      <c r="H185" s="241" t="s">
        <v>109</v>
      </c>
      <c r="I185" s="38"/>
      <c r="J185" s="983"/>
      <c r="K185" s="903"/>
      <c r="L185" s="798"/>
      <c r="M185" s="429"/>
      <c r="N185" s="109"/>
      <c r="O185" s="109"/>
      <c r="P185" s="109"/>
      <c r="Q185" s="607"/>
      <c r="R185" s="93"/>
      <c r="S185" s="109"/>
      <c r="T185" s="109"/>
      <c r="U185" s="109"/>
      <c r="V185" s="109">
        <v>0</v>
      </c>
      <c r="W185" s="109">
        <v>0</v>
      </c>
      <c r="X185" s="109">
        <v>0</v>
      </c>
      <c r="Y185" s="109">
        <v>0</v>
      </c>
      <c r="Z185" s="109">
        <v>0</v>
      </c>
      <c r="AA185" s="109">
        <v>0</v>
      </c>
      <c r="AB185" s="109">
        <v>0</v>
      </c>
      <c r="AC185" s="109">
        <v>0</v>
      </c>
      <c r="AD185" s="109">
        <v>0</v>
      </c>
      <c r="AE185" s="109">
        <v>0</v>
      </c>
      <c r="AF185" s="109">
        <v>0</v>
      </c>
      <c r="AG185" s="109">
        <v>0</v>
      </c>
      <c r="AH185" s="109">
        <v>0</v>
      </c>
      <c r="AI185" s="109">
        <v>0</v>
      </c>
      <c r="AJ185" s="109">
        <v>107167.46999999999</v>
      </c>
      <c r="AK185" s="109">
        <v>0</v>
      </c>
      <c r="AL185" s="109">
        <v>0</v>
      </c>
      <c r="AM185" s="109">
        <v>0</v>
      </c>
      <c r="AN185" s="109">
        <v>0</v>
      </c>
      <c r="AO185" s="109">
        <v>0</v>
      </c>
      <c r="AP185" s="160">
        <f t="shared" si="115"/>
        <v>0</v>
      </c>
      <c r="AQ185" s="160">
        <f t="shared" si="116"/>
        <v>107167.46999999999</v>
      </c>
      <c r="AR185" s="160">
        <f t="shared" si="117"/>
        <v>107167.46999999999</v>
      </c>
      <c r="AS185" s="607"/>
      <c r="AT185" s="219"/>
      <c r="AU185" s="13">
        <f t="shared" si="146"/>
        <v>0</v>
      </c>
      <c r="AV185" s="13">
        <f t="shared" si="147"/>
        <v>0</v>
      </c>
      <c r="AW185" s="13">
        <f t="shared" si="148"/>
        <v>0</v>
      </c>
      <c r="AX185" s="13">
        <f t="shared" si="149"/>
        <v>0</v>
      </c>
      <c r="AY185" s="13">
        <f t="shared" si="150"/>
        <v>0</v>
      </c>
      <c r="AZ185" s="13">
        <f t="shared" si="151"/>
        <v>0</v>
      </c>
      <c r="BA185" s="13">
        <f t="shared" si="152"/>
        <v>0</v>
      </c>
      <c r="BB185" s="13">
        <f t="shared" si="153"/>
        <v>0</v>
      </c>
      <c r="BC185" s="13">
        <f t="shared" si="154"/>
        <v>107167.46999999999</v>
      </c>
      <c r="BD185" s="13">
        <f t="shared" si="155"/>
        <v>0</v>
      </c>
      <c r="BE185" s="13">
        <f t="shared" si="156"/>
        <v>0</v>
      </c>
      <c r="BF185" s="13">
        <f t="shared" si="157"/>
        <v>0</v>
      </c>
      <c r="BG185" s="13">
        <f t="shared" si="158"/>
        <v>0</v>
      </c>
      <c r="BH185" s="13">
        <f t="shared" si="159"/>
        <v>0</v>
      </c>
      <c r="BI185" s="73">
        <f t="shared" si="99"/>
        <v>107167.46999999999</v>
      </c>
      <c r="BJ185" s="219"/>
      <c r="BK185" s="850">
        <f t="shared" si="132"/>
        <v>0</v>
      </c>
      <c r="BL185" s="109">
        <f t="shared" si="133"/>
        <v>0</v>
      </c>
      <c r="BM185" s="109">
        <f t="shared" si="134"/>
        <v>0</v>
      </c>
      <c r="BN185" s="109">
        <f t="shared" si="135"/>
        <v>0</v>
      </c>
      <c r="BO185" s="109">
        <f t="shared" si="136"/>
        <v>0</v>
      </c>
      <c r="BP185" s="109">
        <f t="shared" si="137"/>
        <v>0</v>
      </c>
      <c r="BQ185" s="109">
        <f t="shared" si="138"/>
        <v>0</v>
      </c>
      <c r="BR185" s="109">
        <f t="shared" si="139"/>
        <v>0</v>
      </c>
      <c r="BS185" s="109">
        <f t="shared" si="140"/>
        <v>107167.46999999999</v>
      </c>
      <c r="BT185" s="109">
        <f t="shared" si="141"/>
        <v>0</v>
      </c>
      <c r="BU185" s="109">
        <f t="shared" si="142"/>
        <v>0</v>
      </c>
      <c r="BV185" s="109">
        <f t="shared" si="143"/>
        <v>0</v>
      </c>
      <c r="BW185" s="109">
        <f t="shared" si="144"/>
        <v>0</v>
      </c>
      <c r="BX185" s="109">
        <f t="shared" si="145"/>
        <v>0</v>
      </c>
      <c r="BY185" s="1000">
        <f t="shared" si="114"/>
        <v>107167.46999999999</v>
      </c>
    </row>
    <row r="186" spans="1:77">
      <c r="A186" s="679" t="s">
        <v>289</v>
      </c>
      <c r="B186" s="679" t="s">
        <v>2024</v>
      </c>
      <c r="C186" s="57" t="s">
        <v>23</v>
      </c>
      <c r="D186" s="684" t="s">
        <v>29</v>
      </c>
      <c r="E186" s="681" t="s">
        <v>349</v>
      </c>
      <c r="F186" s="682">
        <v>40846</v>
      </c>
      <c r="G186" s="682" t="s">
        <v>106</v>
      </c>
      <c r="H186" s="241" t="s">
        <v>128</v>
      </c>
      <c r="I186" s="38"/>
      <c r="J186" s="983"/>
      <c r="K186" s="903"/>
      <c r="L186" s="798"/>
      <c r="M186" s="429"/>
      <c r="N186" s="109"/>
      <c r="O186" s="109"/>
      <c r="P186" s="109"/>
      <c r="Q186" s="607"/>
      <c r="R186" s="93"/>
      <c r="S186" s="109">
        <v>5741.3999999999796</v>
      </c>
      <c r="T186" s="109">
        <v>215792.7</v>
      </c>
      <c r="U186" s="109">
        <v>18.62000000000091</v>
      </c>
      <c r="V186" s="109">
        <v>4405737.4400000004</v>
      </c>
      <c r="W186" s="109">
        <v>188500</v>
      </c>
      <c r="X186" s="109">
        <v>98878</v>
      </c>
      <c r="Y186" s="109">
        <v>0</v>
      </c>
      <c r="Z186" s="109">
        <v>0</v>
      </c>
      <c r="AA186" s="109">
        <v>0</v>
      </c>
      <c r="AB186" s="109">
        <v>0</v>
      </c>
      <c r="AC186" s="109">
        <v>0</v>
      </c>
      <c r="AD186" s="109">
        <v>0</v>
      </c>
      <c r="AE186" s="109">
        <v>0</v>
      </c>
      <c r="AF186" s="109">
        <v>0</v>
      </c>
      <c r="AG186" s="109">
        <v>0</v>
      </c>
      <c r="AH186" s="109">
        <v>0</v>
      </c>
      <c r="AI186" s="109">
        <v>0</v>
      </c>
      <c r="AJ186" s="109">
        <v>0</v>
      </c>
      <c r="AK186" s="109">
        <v>0</v>
      </c>
      <c r="AL186" s="109">
        <v>0</v>
      </c>
      <c r="AM186" s="109">
        <v>0</v>
      </c>
      <c r="AN186" s="109">
        <v>0</v>
      </c>
      <c r="AO186" s="109">
        <v>0</v>
      </c>
      <c r="AP186" s="160">
        <f t="shared" si="115"/>
        <v>4914668.16</v>
      </c>
      <c r="AQ186" s="160">
        <f t="shared" si="116"/>
        <v>0</v>
      </c>
      <c r="AR186" s="160">
        <f t="shared" si="117"/>
        <v>4914668.16</v>
      </c>
      <c r="AS186" s="607"/>
      <c r="AT186" s="219"/>
      <c r="AU186" s="13">
        <f t="shared" si="146"/>
        <v>0</v>
      </c>
      <c r="AV186" s="13">
        <f t="shared" si="147"/>
        <v>0</v>
      </c>
      <c r="AW186" s="13">
        <f t="shared" si="148"/>
        <v>0</v>
      </c>
      <c r="AX186" s="13">
        <f t="shared" si="149"/>
        <v>0</v>
      </c>
      <c r="AY186" s="13">
        <f t="shared" si="150"/>
        <v>0</v>
      </c>
      <c r="AZ186" s="13">
        <f t="shared" si="151"/>
        <v>0</v>
      </c>
      <c r="BA186" s="13">
        <f t="shared" si="152"/>
        <v>0</v>
      </c>
      <c r="BB186" s="13">
        <f t="shared" si="153"/>
        <v>0</v>
      </c>
      <c r="BC186" s="13">
        <f t="shared" si="154"/>
        <v>0</v>
      </c>
      <c r="BD186" s="13">
        <f t="shared" si="155"/>
        <v>0</v>
      </c>
      <c r="BE186" s="13">
        <f t="shared" si="156"/>
        <v>0</v>
      </c>
      <c r="BF186" s="13">
        <f t="shared" si="157"/>
        <v>0</v>
      </c>
      <c r="BG186" s="13">
        <f t="shared" si="158"/>
        <v>0</v>
      </c>
      <c r="BH186" s="13">
        <f t="shared" si="159"/>
        <v>0</v>
      </c>
      <c r="BI186" s="73">
        <f t="shared" si="99"/>
        <v>0</v>
      </c>
      <c r="BJ186" s="219"/>
      <c r="BK186" s="850">
        <f t="shared" si="132"/>
        <v>0</v>
      </c>
      <c r="BL186" s="109">
        <f t="shared" si="133"/>
        <v>0</v>
      </c>
      <c r="BM186" s="109">
        <f t="shared" si="134"/>
        <v>0</v>
      </c>
      <c r="BN186" s="109">
        <f t="shared" si="135"/>
        <v>0</v>
      </c>
      <c r="BO186" s="109">
        <f t="shared" si="136"/>
        <v>0</v>
      </c>
      <c r="BP186" s="109">
        <f t="shared" si="137"/>
        <v>0</v>
      </c>
      <c r="BQ186" s="109">
        <f t="shared" si="138"/>
        <v>0</v>
      </c>
      <c r="BR186" s="109">
        <f t="shared" si="139"/>
        <v>0</v>
      </c>
      <c r="BS186" s="109">
        <f t="shared" si="140"/>
        <v>0</v>
      </c>
      <c r="BT186" s="109">
        <f t="shared" si="141"/>
        <v>0</v>
      </c>
      <c r="BU186" s="109">
        <f t="shared" si="142"/>
        <v>0</v>
      </c>
      <c r="BV186" s="109">
        <f t="shared" si="143"/>
        <v>0</v>
      </c>
      <c r="BW186" s="109">
        <f t="shared" si="144"/>
        <v>0</v>
      </c>
      <c r="BX186" s="109">
        <f t="shared" si="145"/>
        <v>0</v>
      </c>
      <c r="BY186" s="1000">
        <f t="shared" si="114"/>
        <v>0</v>
      </c>
    </row>
    <row r="187" spans="1:77">
      <c r="A187" s="679" t="s">
        <v>268</v>
      </c>
      <c r="B187" s="679" t="s">
        <v>3493</v>
      </c>
      <c r="C187" s="57" t="s">
        <v>20</v>
      </c>
      <c r="D187" s="684" t="s">
        <v>7</v>
      </c>
      <c r="E187" s="681" t="s">
        <v>349</v>
      </c>
      <c r="F187" s="682">
        <v>41183</v>
      </c>
      <c r="G187" s="682" t="s">
        <v>106</v>
      </c>
      <c r="H187" s="241" t="s">
        <v>124</v>
      </c>
      <c r="I187" s="38"/>
      <c r="J187" s="983"/>
      <c r="K187" s="903"/>
      <c r="L187" s="798"/>
      <c r="M187" s="429"/>
      <c r="N187" s="109"/>
      <c r="O187" s="109"/>
      <c r="P187" s="109"/>
      <c r="Q187" s="607"/>
      <c r="R187" s="93"/>
      <c r="S187" s="109">
        <v>0</v>
      </c>
      <c r="T187" s="109">
        <v>0</v>
      </c>
      <c r="U187" s="109">
        <v>0</v>
      </c>
      <c r="V187" s="109">
        <v>0</v>
      </c>
      <c r="W187" s="109">
        <v>0</v>
      </c>
      <c r="X187" s="109">
        <v>0</v>
      </c>
      <c r="Y187" s="109">
        <v>0</v>
      </c>
      <c r="Z187" s="109">
        <v>0</v>
      </c>
      <c r="AA187" s="109">
        <v>0</v>
      </c>
      <c r="AB187" s="109">
        <v>0</v>
      </c>
      <c r="AC187" s="109">
        <v>0</v>
      </c>
      <c r="AD187" s="109">
        <v>0</v>
      </c>
      <c r="AE187" s="109">
        <v>0</v>
      </c>
      <c r="AF187" s="109">
        <v>0</v>
      </c>
      <c r="AG187" s="109">
        <v>0</v>
      </c>
      <c r="AH187" s="109">
        <v>50000</v>
      </c>
      <c r="AI187" s="109">
        <v>0</v>
      </c>
      <c r="AJ187" s="109">
        <v>0</v>
      </c>
      <c r="AK187" s="109">
        <v>0</v>
      </c>
      <c r="AL187" s="109">
        <v>0</v>
      </c>
      <c r="AM187" s="109">
        <v>0</v>
      </c>
      <c r="AN187" s="109">
        <v>0</v>
      </c>
      <c r="AO187" s="109">
        <v>0</v>
      </c>
      <c r="AP187" s="160">
        <f t="shared" si="115"/>
        <v>0</v>
      </c>
      <c r="AQ187" s="160">
        <f t="shared" si="116"/>
        <v>50000</v>
      </c>
      <c r="AR187" s="160">
        <f t="shared" si="117"/>
        <v>50000</v>
      </c>
      <c r="AS187" s="607"/>
      <c r="AT187" s="219"/>
      <c r="AU187" s="13">
        <f t="shared" si="146"/>
        <v>0</v>
      </c>
      <c r="AV187" s="13">
        <f t="shared" si="147"/>
        <v>0</v>
      </c>
      <c r="AW187" s="13">
        <f t="shared" si="148"/>
        <v>0</v>
      </c>
      <c r="AX187" s="13">
        <f t="shared" si="149"/>
        <v>0</v>
      </c>
      <c r="AY187" s="13">
        <f t="shared" si="150"/>
        <v>0</v>
      </c>
      <c r="AZ187" s="13">
        <f t="shared" si="151"/>
        <v>0</v>
      </c>
      <c r="BA187" s="13">
        <f t="shared" si="152"/>
        <v>50000</v>
      </c>
      <c r="BB187" s="13">
        <f t="shared" si="153"/>
        <v>0</v>
      </c>
      <c r="BC187" s="13">
        <f t="shared" si="154"/>
        <v>0</v>
      </c>
      <c r="BD187" s="13">
        <f t="shared" si="155"/>
        <v>0</v>
      </c>
      <c r="BE187" s="13">
        <f t="shared" si="156"/>
        <v>0</v>
      </c>
      <c r="BF187" s="13">
        <f t="shared" si="157"/>
        <v>0</v>
      </c>
      <c r="BG187" s="13">
        <f t="shared" si="158"/>
        <v>0</v>
      </c>
      <c r="BH187" s="13">
        <f t="shared" si="159"/>
        <v>0</v>
      </c>
      <c r="BI187" s="73">
        <f t="shared" si="99"/>
        <v>50000</v>
      </c>
      <c r="BJ187" s="219"/>
      <c r="BK187" s="850">
        <f t="shared" si="132"/>
        <v>0</v>
      </c>
      <c r="BL187" s="109">
        <f t="shared" si="133"/>
        <v>0</v>
      </c>
      <c r="BM187" s="109">
        <f t="shared" si="134"/>
        <v>0</v>
      </c>
      <c r="BN187" s="109">
        <f t="shared" si="135"/>
        <v>0</v>
      </c>
      <c r="BO187" s="109">
        <f t="shared" si="136"/>
        <v>0</v>
      </c>
      <c r="BP187" s="109">
        <f t="shared" si="137"/>
        <v>0</v>
      </c>
      <c r="BQ187" s="109">
        <f t="shared" si="138"/>
        <v>50000</v>
      </c>
      <c r="BR187" s="109">
        <f t="shared" si="139"/>
        <v>0</v>
      </c>
      <c r="BS187" s="109">
        <f t="shared" si="140"/>
        <v>0</v>
      </c>
      <c r="BT187" s="109">
        <f t="shared" si="141"/>
        <v>0</v>
      </c>
      <c r="BU187" s="109">
        <f t="shared" si="142"/>
        <v>0</v>
      </c>
      <c r="BV187" s="109">
        <f t="shared" si="143"/>
        <v>0</v>
      </c>
      <c r="BW187" s="109">
        <f t="shared" si="144"/>
        <v>0</v>
      </c>
      <c r="BX187" s="109">
        <f t="shared" si="145"/>
        <v>0</v>
      </c>
      <c r="BY187" s="1000">
        <f t="shared" si="114"/>
        <v>50000</v>
      </c>
    </row>
    <row r="188" spans="1:77">
      <c r="A188" s="680" t="s">
        <v>2351</v>
      </c>
      <c r="B188" s="680" t="s">
        <v>2352</v>
      </c>
      <c r="C188" s="57" t="s">
        <v>44</v>
      </c>
      <c r="D188" s="684" t="s">
        <v>42</v>
      </c>
      <c r="E188" s="681" t="s">
        <v>349</v>
      </c>
      <c r="F188" s="682">
        <v>40754</v>
      </c>
      <c r="G188" s="682" t="s">
        <v>106</v>
      </c>
      <c r="H188" s="241" t="s">
        <v>147</v>
      </c>
      <c r="I188" s="38"/>
      <c r="J188" s="983"/>
      <c r="K188" s="903"/>
      <c r="L188" s="798"/>
      <c r="M188" s="429"/>
      <c r="N188" s="109"/>
      <c r="O188" s="109"/>
      <c r="P188" s="109"/>
      <c r="Q188" s="607"/>
      <c r="R188" s="93"/>
      <c r="S188" s="109">
        <v>-39048</v>
      </c>
      <c r="T188" s="109">
        <v>0</v>
      </c>
      <c r="U188" s="109">
        <v>0</v>
      </c>
      <c r="V188" s="109">
        <v>363846.49</v>
      </c>
      <c r="W188" s="109">
        <v>50000</v>
      </c>
      <c r="X188" s="109">
        <v>60745</v>
      </c>
      <c r="Y188" s="109">
        <v>0</v>
      </c>
      <c r="Z188" s="109">
        <v>0</v>
      </c>
      <c r="AA188" s="109">
        <v>0</v>
      </c>
      <c r="AB188" s="109">
        <v>0</v>
      </c>
      <c r="AC188" s="109">
        <v>0</v>
      </c>
      <c r="AD188" s="109">
        <v>0</v>
      </c>
      <c r="AE188" s="109">
        <v>0</v>
      </c>
      <c r="AF188" s="109">
        <v>0</v>
      </c>
      <c r="AG188" s="109">
        <v>0</v>
      </c>
      <c r="AH188" s="109">
        <v>0</v>
      </c>
      <c r="AI188" s="109">
        <v>0</v>
      </c>
      <c r="AJ188" s="109">
        <v>0</v>
      </c>
      <c r="AK188" s="109">
        <v>0</v>
      </c>
      <c r="AL188" s="109">
        <v>0</v>
      </c>
      <c r="AM188" s="109">
        <v>0</v>
      </c>
      <c r="AN188" s="109">
        <v>0</v>
      </c>
      <c r="AO188" s="109">
        <v>0</v>
      </c>
      <c r="AP188" s="160">
        <f t="shared" si="115"/>
        <v>435543.49</v>
      </c>
      <c r="AQ188" s="160">
        <f t="shared" si="116"/>
        <v>0</v>
      </c>
      <c r="AR188" s="160">
        <f t="shared" si="117"/>
        <v>435543.49</v>
      </c>
      <c r="AS188" s="607"/>
      <c r="AT188" s="219"/>
      <c r="AU188" s="13">
        <f t="shared" si="146"/>
        <v>0</v>
      </c>
      <c r="AV188" s="13">
        <f t="shared" si="147"/>
        <v>0</v>
      </c>
      <c r="AW188" s="13">
        <f t="shared" si="148"/>
        <v>0</v>
      </c>
      <c r="AX188" s="13">
        <f t="shared" si="149"/>
        <v>0</v>
      </c>
      <c r="AY188" s="13">
        <f t="shared" si="150"/>
        <v>0</v>
      </c>
      <c r="AZ188" s="13">
        <f t="shared" si="151"/>
        <v>0</v>
      </c>
      <c r="BA188" s="13">
        <f t="shared" si="152"/>
        <v>0</v>
      </c>
      <c r="BB188" s="13">
        <f t="shared" si="153"/>
        <v>0</v>
      </c>
      <c r="BC188" s="13">
        <f t="shared" si="154"/>
        <v>0</v>
      </c>
      <c r="BD188" s="13">
        <f t="shared" si="155"/>
        <v>0</v>
      </c>
      <c r="BE188" s="13">
        <f t="shared" si="156"/>
        <v>0</v>
      </c>
      <c r="BF188" s="13">
        <f t="shared" si="157"/>
        <v>0</v>
      </c>
      <c r="BG188" s="13">
        <f t="shared" si="158"/>
        <v>0</v>
      </c>
      <c r="BH188" s="13">
        <f t="shared" si="159"/>
        <v>0</v>
      </c>
      <c r="BI188" s="73">
        <f t="shared" si="99"/>
        <v>0</v>
      </c>
      <c r="BJ188" s="219"/>
      <c r="BK188" s="850">
        <f t="shared" si="132"/>
        <v>0</v>
      </c>
      <c r="BL188" s="109">
        <f t="shared" si="133"/>
        <v>0</v>
      </c>
      <c r="BM188" s="109">
        <f t="shared" si="134"/>
        <v>0</v>
      </c>
      <c r="BN188" s="109">
        <f t="shared" si="135"/>
        <v>0</v>
      </c>
      <c r="BO188" s="109">
        <f t="shared" si="136"/>
        <v>0</v>
      </c>
      <c r="BP188" s="109">
        <f t="shared" si="137"/>
        <v>0</v>
      </c>
      <c r="BQ188" s="109">
        <f t="shared" si="138"/>
        <v>0</v>
      </c>
      <c r="BR188" s="109">
        <f t="shared" si="139"/>
        <v>0</v>
      </c>
      <c r="BS188" s="109">
        <f t="shared" si="140"/>
        <v>0</v>
      </c>
      <c r="BT188" s="109">
        <f t="shared" si="141"/>
        <v>0</v>
      </c>
      <c r="BU188" s="109">
        <f t="shared" si="142"/>
        <v>0</v>
      </c>
      <c r="BV188" s="109">
        <f t="shared" si="143"/>
        <v>0</v>
      </c>
      <c r="BW188" s="109">
        <f t="shared" si="144"/>
        <v>0</v>
      </c>
      <c r="BX188" s="109">
        <f t="shared" si="145"/>
        <v>0</v>
      </c>
      <c r="BY188" s="1000">
        <f t="shared" si="114"/>
        <v>0</v>
      </c>
    </row>
    <row r="189" spans="1:77">
      <c r="A189" s="925" t="s">
        <v>3496</v>
      </c>
      <c r="B189" s="925" t="s">
        <v>3497</v>
      </c>
      <c r="C189" s="917" t="s">
        <v>20</v>
      </c>
      <c r="D189" s="917" t="s">
        <v>7</v>
      </c>
      <c r="E189" s="919" t="s">
        <v>349</v>
      </c>
      <c r="F189" s="926">
        <v>40694</v>
      </c>
      <c r="G189" s="927" t="s">
        <v>106</v>
      </c>
      <c r="H189" s="922" t="s">
        <v>124</v>
      </c>
      <c r="I189" s="923"/>
      <c r="J189" s="985"/>
      <c r="K189" s="913"/>
      <c r="L189" s="924"/>
      <c r="M189" s="913"/>
      <c r="N189" s="928"/>
      <c r="O189" s="928"/>
      <c r="P189" s="928"/>
      <c r="Q189" s="965"/>
      <c r="R189" s="964"/>
      <c r="S189" s="928">
        <v>148948.35999999999</v>
      </c>
      <c r="T189" s="928">
        <v>283823.84999999998</v>
      </c>
      <c r="U189" s="928">
        <v>-501334.67</v>
      </c>
      <c r="V189" s="928">
        <v>6720</v>
      </c>
      <c r="W189" s="928">
        <v>0</v>
      </c>
      <c r="X189" s="928">
        <v>0</v>
      </c>
      <c r="Y189" s="928">
        <v>0</v>
      </c>
      <c r="Z189" s="928">
        <v>0</v>
      </c>
      <c r="AA189" s="928">
        <v>0</v>
      </c>
      <c r="AB189" s="928">
        <v>0</v>
      </c>
      <c r="AC189" s="928">
        <v>0</v>
      </c>
      <c r="AD189" s="928">
        <v>0</v>
      </c>
      <c r="AE189" s="928">
        <v>0</v>
      </c>
      <c r="AF189" s="928">
        <v>0</v>
      </c>
      <c r="AG189" s="928">
        <v>0</v>
      </c>
      <c r="AH189" s="928">
        <v>0</v>
      </c>
      <c r="AI189" s="928">
        <v>0</v>
      </c>
      <c r="AJ189" s="928">
        <v>0</v>
      </c>
      <c r="AK189" s="928">
        <v>0</v>
      </c>
      <c r="AL189" s="928">
        <v>0</v>
      </c>
      <c r="AM189" s="928">
        <v>0</v>
      </c>
      <c r="AN189" s="928">
        <v>0</v>
      </c>
      <c r="AO189" s="928">
        <v>0</v>
      </c>
      <c r="AP189" s="160">
        <f t="shared" si="115"/>
        <v>-61842.460000000021</v>
      </c>
      <c r="AQ189" s="160">
        <f t="shared" si="116"/>
        <v>0</v>
      </c>
      <c r="AR189" s="160">
        <f t="shared" si="117"/>
        <v>-61842.460000000021</v>
      </c>
      <c r="AS189" s="965"/>
      <c r="AT189" s="1009"/>
      <c r="AU189" s="13">
        <f t="shared" si="146"/>
        <v>0</v>
      </c>
      <c r="AV189" s="13">
        <f t="shared" si="147"/>
        <v>0</v>
      </c>
      <c r="AW189" s="13">
        <f t="shared" si="148"/>
        <v>0</v>
      </c>
      <c r="AX189" s="13">
        <f t="shared" si="149"/>
        <v>0</v>
      </c>
      <c r="AY189" s="13">
        <f t="shared" si="150"/>
        <v>0</v>
      </c>
      <c r="AZ189" s="13">
        <f t="shared" si="151"/>
        <v>0</v>
      </c>
      <c r="BA189" s="13">
        <f t="shared" si="152"/>
        <v>0</v>
      </c>
      <c r="BB189" s="13">
        <f t="shared" si="153"/>
        <v>0</v>
      </c>
      <c r="BC189" s="13">
        <f t="shared" si="154"/>
        <v>0</v>
      </c>
      <c r="BD189" s="13">
        <f t="shared" si="155"/>
        <v>0</v>
      </c>
      <c r="BE189" s="13">
        <f t="shared" si="156"/>
        <v>0</v>
      </c>
      <c r="BF189" s="13">
        <f t="shared" si="157"/>
        <v>0</v>
      </c>
      <c r="BG189" s="13">
        <f t="shared" si="158"/>
        <v>0</v>
      </c>
      <c r="BH189" s="13">
        <f t="shared" si="159"/>
        <v>0</v>
      </c>
      <c r="BI189" s="73">
        <f t="shared" si="99"/>
        <v>0</v>
      </c>
      <c r="BJ189" s="1009"/>
      <c r="BK189" s="1005">
        <f t="shared" si="132"/>
        <v>0</v>
      </c>
      <c r="BL189" s="928">
        <f t="shared" si="133"/>
        <v>0</v>
      </c>
      <c r="BM189" s="928">
        <f t="shared" si="134"/>
        <v>0</v>
      </c>
      <c r="BN189" s="928">
        <f t="shared" si="135"/>
        <v>0</v>
      </c>
      <c r="BO189" s="928">
        <f t="shared" si="136"/>
        <v>0</v>
      </c>
      <c r="BP189" s="928">
        <f t="shared" si="137"/>
        <v>0</v>
      </c>
      <c r="BQ189" s="928">
        <f t="shared" si="138"/>
        <v>0</v>
      </c>
      <c r="BR189" s="928">
        <f t="shared" si="139"/>
        <v>0</v>
      </c>
      <c r="BS189" s="928">
        <f t="shared" si="140"/>
        <v>0</v>
      </c>
      <c r="BT189" s="928">
        <f t="shared" si="141"/>
        <v>0</v>
      </c>
      <c r="BU189" s="928">
        <f t="shared" si="142"/>
        <v>0</v>
      </c>
      <c r="BV189" s="928">
        <f t="shared" si="143"/>
        <v>0</v>
      </c>
      <c r="BW189" s="928">
        <f t="shared" si="144"/>
        <v>0</v>
      </c>
      <c r="BX189" s="928">
        <f t="shared" si="145"/>
        <v>0</v>
      </c>
      <c r="BY189" s="1000">
        <f t="shared" si="114"/>
        <v>0</v>
      </c>
    </row>
    <row r="190" spans="1:77">
      <c r="A190" s="2" t="s">
        <v>3423</v>
      </c>
      <c r="B190" s="2" t="s">
        <v>3424</v>
      </c>
      <c r="C190" s="57" t="s">
        <v>20</v>
      </c>
      <c r="D190" s="57" t="s">
        <v>7</v>
      </c>
      <c r="E190" s="681" t="s">
        <v>349</v>
      </c>
      <c r="F190" s="682">
        <v>41274</v>
      </c>
      <c r="G190" s="682" t="s">
        <v>106</v>
      </c>
      <c r="H190" s="241" t="s">
        <v>124</v>
      </c>
      <c r="I190" s="38"/>
      <c r="J190" s="983"/>
      <c r="K190" s="903"/>
      <c r="L190" s="798"/>
      <c r="M190" s="429"/>
      <c r="N190" s="109"/>
      <c r="O190" s="109"/>
      <c r="P190" s="109"/>
      <c r="Q190" s="607"/>
      <c r="R190" s="93"/>
      <c r="S190" s="109">
        <v>0</v>
      </c>
      <c r="T190" s="109">
        <v>0</v>
      </c>
      <c r="U190" s="109">
        <v>0</v>
      </c>
      <c r="V190" s="109">
        <v>0</v>
      </c>
      <c r="W190" s="109">
        <v>0</v>
      </c>
      <c r="X190" s="109">
        <v>0</v>
      </c>
      <c r="Y190" s="109">
        <v>0</v>
      </c>
      <c r="Z190" s="109">
        <v>0</v>
      </c>
      <c r="AA190" s="109">
        <v>0</v>
      </c>
      <c r="AB190" s="109">
        <v>0</v>
      </c>
      <c r="AC190" s="109">
        <v>0</v>
      </c>
      <c r="AD190" s="109">
        <v>0</v>
      </c>
      <c r="AE190" s="109">
        <v>0</v>
      </c>
      <c r="AF190" s="109">
        <v>0</v>
      </c>
      <c r="AG190" s="109">
        <v>0</v>
      </c>
      <c r="AH190" s="109">
        <v>0</v>
      </c>
      <c r="AI190" s="109">
        <v>0</v>
      </c>
      <c r="AJ190" s="109">
        <v>5242417.46</v>
      </c>
      <c r="AK190" s="109">
        <v>0</v>
      </c>
      <c r="AL190" s="109">
        <v>0</v>
      </c>
      <c r="AM190" s="109">
        <v>0</v>
      </c>
      <c r="AN190" s="109">
        <v>0</v>
      </c>
      <c r="AO190" s="109">
        <v>0</v>
      </c>
      <c r="AP190" s="160">
        <f t="shared" si="115"/>
        <v>0</v>
      </c>
      <c r="AQ190" s="160">
        <f t="shared" si="116"/>
        <v>5242417.46</v>
      </c>
      <c r="AR190" s="160">
        <f t="shared" si="117"/>
        <v>5242417.46</v>
      </c>
      <c r="AS190" s="607"/>
      <c r="AT190" s="219"/>
      <c r="AU190" s="13">
        <f t="shared" si="146"/>
        <v>0</v>
      </c>
      <c r="AV190" s="13">
        <f t="shared" si="147"/>
        <v>0</v>
      </c>
      <c r="AW190" s="13">
        <f t="shared" si="148"/>
        <v>0</v>
      </c>
      <c r="AX190" s="13">
        <f t="shared" si="149"/>
        <v>0</v>
      </c>
      <c r="AY190" s="13">
        <f t="shared" si="150"/>
        <v>0</v>
      </c>
      <c r="AZ190" s="13">
        <f t="shared" si="151"/>
        <v>0</v>
      </c>
      <c r="BA190" s="13">
        <f t="shared" si="152"/>
        <v>0</v>
      </c>
      <c r="BB190" s="13">
        <f t="shared" si="153"/>
        <v>0</v>
      </c>
      <c r="BC190" s="13">
        <f t="shared" si="154"/>
        <v>5242417.46</v>
      </c>
      <c r="BD190" s="13">
        <f t="shared" si="155"/>
        <v>0</v>
      </c>
      <c r="BE190" s="13">
        <f t="shared" si="156"/>
        <v>0</v>
      </c>
      <c r="BF190" s="13">
        <f t="shared" si="157"/>
        <v>0</v>
      </c>
      <c r="BG190" s="13">
        <f t="shared" si="158"/>
        <v>0</v>
      </c>
      <c r="BH190" s="13">
        <f t="shared" si="159"/>
        <v>0</v>
      </c>
      <c r="BI190" s="73">
        <f t="shared" si="99"/>
        <v>5242417.46</v>
      </c>
      <c r="BJ190" s="219"/>
      <c r="BK190" s="850">
        <f t="shared" si="132"/>
        <v>0</v>
      </c>
      <c r="BL190" s="109">
        <f t="shared" si="133"/>
        <v>0</v>
      </c>
      <c r="BM190" s="109">
        <f t="shared" si="134"/>
        <v>0</v>
      </c>
      <c r="BN190" s="109">
        <f t="shared" si="135"/>
        <v>0</v>
      </c>
      <c r="BO190" s="109">
        <f t="shared" si="136"/>
        <v>0</v>
      </c>
      <c r="BP190" s="109">
        <f t="shared" si="137"/>
        <v>0</v>
      </c>
      <c r="BQ190" s="109">
        <f t="shared" si="138"/>
        <v>0</v>
      </c>
      <c r="BR190" s="109">
        <f t="shared" si="139"/>
        <v>0</v>
      </c>
      <c r="BS190" s="109">
        <f t="shared" si="140"/>
        <v>5242417.46</v>
      </c>
      <c r="BT190" s="109">
        <f t="shared" si="141"/>
        <v>0</v>
      </c>
      <c r="BU190" s="109">
        <f t="shared" si="142"/>
        <v>0</v>
      </c>
      <c r="BV190" s="109">
        <f t="shared" si="143"/>
        <v>0</v>
      </c>
      <c r="BW190" s="109">
        <f t="shared" si="144"/>
        <v>0</v>
      </c>
      <c r="BX190" s="109">
        <f t="shared" si="145"/>
        <v>0</v>
      </c>
      <c r="BY190" s="1000">
        <f t="shared" si="114"/>
        <v>5242417.46</v>
      </c>
    </row>
    <row r="191" spans="1:77">
      <c r="A191" s="2" t="s">
        <v>306</v>
      </c>
      <c r="B191" s="2" t="s">
        <v>2023</v>
      </c>
      <c r="C191" s="57" t="s">
        <v>23</v>
      </c>
      <c r="D191" s="57" t="s">
        <v>31</v>
      </c>
      <c r="E191" s="681" t="s">
        <v>349</v>
      </c>
      <c r="F191" s="682">
        <v>40877</v>
      </c>
      <c r="G191" s="682" t="s">
        <v>106</v>
      </c>
      <c r="H191" s="241" t="s">
        <v>129</v>
      </c>
      <c r="I191" s="38"/>
      <c r="J191" s="983"/>
      <c r="K191" s="903"/>
      <c r="L191" s="798"/>
      <c r="M191" s="429"/>
      <c r="N191" s="109"/>
      <c r="O191" s="109"/>
      <c r="P191" s="109"/>
      <c r="Q191" s="607"/>
      <c r="R191" s="93"/>
      <c r="S191" s="109">
        <v>0</v>
      </c>
      <c r="T191" s="109">
        <v>0</v>
      </c>
      <c r="U191" s="109">
        <v>0</v>
      </c>
      <c r="V191" s="109">
        <v>0</v>
      </c>
      <c r="W191" s="109">
        <v>5198889.71</v>
      </c>
      <c r="X191" s="109">
        <v>225500.06</v>
      </c>
      <c r="Y191" s="109">
        <v>0</v>
      </c>
      <c r="Z191" s="109">
        <v>0</v>
      </c>
      <c r="AA191" s="109">
        <v>0</v>
      </c>
      <c r="AB191" s="109">
        <v>0</v>
      </c>
      <c r="AC191" s="109">
        <v>0</v>
      </c>
      <c r="AD191" s="109">
        <v>0</v>
      </c>
      <c r="AE191" s="109">
        <v>0</v>
      </c>
      <c r="AF191" s="109">
        <v>0</v>
      </c>
      <c r="AG191" s="109">
        <v>0</v>
      </c>
      <c r="AH191" s="109">
        <v>0</v>
      </c>
      <c r="AI191" s="109">
        <v>0</v>
      </c>
      <c r="AJ191" s="109">
        <v>0</v>
      </c>
      <c r="AK191" s="109">
        <v>0</v>
      </c>
      <c r="AL191" s="109">
        <v>0</v>
      </c>
      <c r="AM191" s="109">
        <v>0</v>
      </c>
      <c r="AN191" s="109">
        <v>0</v>
      </c>
      <c r="AO191" s="109">
        <v>0</v>
      </c>
      <c r="AP191" s="160">
        <f t="shared" si="115"/>
        <v>5424389.7699999996</v>
      </c>
      <c r="AQ191" s="160">
        <f t="shared" si="116"/>
        <v>0</v>
      </c>
      <c r="AR191" s="160">
        <f t="shared" si="117"/>
        <v>5424389.7699999996</v>
      </c>
      <c r="AS191" s="607"/>
      <c r="AT191" s="219"/>
      <c r="AU191" s="13">
        <f t="shared" si="146"/>
        <v>0</v>
      </c>
      <c r="AV191" s="13">
        <f t="shared" si="147"/>
        <v>0</v>
      </c>
      <c r="AW191" s="13">
        <f t="shared" si="148"/>
        <v>0</v>
      </c>
      <c r="AX191" s="13">
        <f t="shared" si="149"/>
        <v>0</v>
      </c>
      <c r="AY191" s="13">
        <f t="shared" si="150"/>
        <v>0</v>
      </c>
      <c r="AZ191" s="13">
        <f t="shared" si="151"/>
        <v>0</v>
      </c>
      <c r="BA191" s="13">
        <f t="shared" si="152"/>
        <v>0</v>
      </c>
      <c r="BB191" s="13">
        <f t="shared" si="153"/>
        <v>0</v>
      </c>
      <c r="BC191" s="13">
        <f t="shared" si="154"/>
        <v>0</v>
      </c>
      <c r="BD191" s="13">
        <f t="shared" si="155"/>
        <v>0</v>
      </c>
      <c r="BE191" s="13">
        <f t="shared" si="156"/>
        <v>0</v>
      </c>
      <c r="BF191" s="13">
        <f t="shared" si="157"/>
        <v>0</v>
      </c>
      <c r="BG191" s="13">
        <f t="shared" si="158"/>
        <v>0</v>
      </c>
      <c r="BH191" s="13">
        <f t="shared" si="159"/>
        <v>0</v>
      </c>
      <c r="BI191" s="73">
        <f t="shared" si="99"/>
        <v>0</v>
      </c>
      <c r="BJ191" s="219"/>
      <c r="BK191" s="850">
        <f t="shared" si="132"/>
        <v>0</v>
      </c>
      <c r="BL191" s="109">
        <f t="shared" si="133"/>
        <v>0</v>
      </c>
      <c r="BM191" s="109">
        <f t="shared" si="134"/>
        <v>0</v>
      </c>
      <c r="BN191" s="109">
        <f t="shared" si="135"/>
        <v>0</v>
      </c>
      <c r="BO191" s="109">
        <f t="shared" si="136"/>
        <v>0</v>
      </c>
      <c r="BP191" s="109">
        <f t="shared" si="137"/>
        <v>0</v>
      </c>
      <c r="BQ191" s="109">
        <f t="shared" si="138"/>
        <v>0</v>
      </c>
      <c r="BR191" s="109">
        <f t="shared" si="139"/>
        <v>0</v>
      </c>
      <c r="BS191" s="109">
        <f t="shared" si="140"/>
        <v>0</v>
      </c>
      <c r="BT191" s="109">
        <f t="shared" si="141"/>
        <v>0</v>
      </c>
      <c r="BU191" s="109">
        <f t="shared" si="142"/>
        <v>0</v>
      </c>
      <c r="BV191" s="109">
        <f t="shared" si="143"/>
        <v>0</v>
      </c>
      <c r="BW191" s="109">
        <f t="shared" si="144"/>
        <v>0</v>
      </c>
      <c r="BX191" s="109">
        <f t="shared" si="145"/>
        <v>0</v>
      </c>
      <c r="BY191" s="1000">
        <f t="shared" si="114"/>
        <v>0</v>
      </c>
    </row>
    <row r="192" spans="1:77">
      <c r="A192" s="678"/>
      <c r="B192" s="678" t="s">
        <v>2282</v>
      </c>
      <c r="C192" s="57" t="s">
        <v>45</v>
      </c>
      <c r="D192" s="57" t="s">
        <v>38</v>
      </c>
      <c r="E192" s="681" t="s">
        <v>349</v>
      </c>
      <c r="F192" s="683" t="s">
        <v>264</v>
      </c>
      <c r="G192" s="682" t="s">
        <v>148</v>
      </c>
      <c r="H192" s="241" t="s">
        <v>159</v>
      </c>
      <c r="I192" s="38"/>
      <c r="J192" s="983"/>
      <c r="K192" s="903"/>
      <c r="L192" s="798"/>
      <c r="M192" s="429"/>
      <c r="N192" s="109"/>
      <c r="O192" s="109"/>
      <c r="P192" s="109"/>
      <c r="Q192" s="607"/>
      <c r="R192" s="93"/>
      <c r="S192" s="109">
        <v>182000</v>
      </c>
      <c r="T192" s="109">
        <v>82000</v>
      </c>
      <c r="U192" s="109">
        <v>185000</v>
      </c>
      <c r="V192" s="109">
        <v>310747.212274978</v>
      </c>
      <c r="W192" s="109">
        <v>367556.84877032146</v>
      </c>
      <c r="X192" s="109">
        <v>1000047.5924208977</v>
      </c>
      <c r="Y192" s="109">
        <v>202931.63945701357</v>
      </c>
      <c r="Z192" s="109">
        <v>52190.769230769271</v>
      </c>
      <c r="AA192" s="109">
        <v>61295.384615384617</v>
      </c>
      <c r="AB192" s="109">
        <v>88456.923076923093</v>
      </c>
      <c r="AC192" s="109">
        <v>75629.230769230766</v>
      </c>
      <c r="AD192" s="109">
        <v>104770.76923076923</v>
      </c>
      <c r="AE192" s="109">
        <v>139056.92307692309</v>
      </c>
      <c r="AF192" s="109">
        <v>90826.153846153844</v>
      </c>
      <c r="AG192" s="109">
        <v>120373.84615384616</v>
      </c>
      <c r="AH192" s="109">
        <v>224112.30769230769</v>
      </c>
      <c r="AI192" s="109">
        <v>264778.46153846156</v>
      </c>
      <c r="AJ192" s="109">
        <v>321183.07692307694</v>
      </c>
      <c r="AK192" s="109">
        <v>225200.39384615383</v>
      </c>
      <c r="AL192" s="109">
        <v>54560.101538461538</v>
      </c>
      <c r="AM192" s="109">
        <v>63880.283076923086</v>
      </c>
      <c r="AN192" s="109">
        <v>92143.748420085729</v>
      </c>
      <c r="AO192" s="109">
        <v>78789.502730750261</v>
      </c>
      <c r="AP192" s="160">
        <f t="shared" si="115"/>
        <v>2443769.4467693642</v>
      </c>
      <c r="AQ192" s="160">
        <f t="shared" si="116"/>
        <v>1943761.721920067</v>
      </c>
      <c r="AR192" s="160">
        <f t="shared" si="117"/>
        <v>4387531.1686894307</v>
      </c>
      <c r="AS192" s="607"/>
      <c r="AT192" s="219"/>
      <c r="AU192" s="13">
        <f t="shared" si="146"/>
        <v>88456.923076923093</v>
      </c>
      <c r="AV192" s="13">
        <f t="shared" si="147"/>
        <v>75629.230769230766</v>
      </c>
      <c r="AW192" s="13">
        <f t="shared" si="148"/>
        <v>104770.76923076923</v>
      </c>
      <c r="AX192" s="13">
        <f t="shared" si="149"/>
        <v>139056.92307692309</v>
      </c>
      <c r="AY192" s="13">
        <f t="shared" si="150"/>
        <v>90826.153846153844</v>
      </c>
      <c r="AZ192" s="13">
        <f t="shared" si="151"/>
        <v>120373.84615384616</v>
      </c>
      <c r="BA192" s="13">
        <f t="shared" si="152"/>
        <v>224112.30769230769</v>
      </c>
      <c r="BB192" s="13">
        <f t="shared" si="153"/>
        <v>264778.46153846156</v>
      </c>
      <c r="BC192" s="13">
        <f t="shared" si="154"/>
        <v>321183.07692307694</v>
      </c>
      <c r="BD192" s="13">
        <f t="shared" si="155"/>
        <v>225200.39384615383</v>
      </c>
      <c r="BE192" s="13">
        <f t="shared" si="156"/>
        <v>54560.101538461538</v>
      </c>
      <c r="BF192" s="13">
        <f t="shared" si="157"/>
        <v>63880.283076923086</v>
      </c>
      <c r="BG192" s="13">
        <f t="shared" si="158"/>
        <v>92143.748420085729</v>
      </c>
      <c r="BH192" s="13">
        <f t="shared" si="159"/>
        <v>78789.502730750261</v>
      </c>
      <c r="BI192" s="73">
        <f t="shared" si="99"/>
        <v>1943761.721920067</v>
      </c>
      <c r="BJ192" s="219"/>
      <c r="BK192" s="850"/>
      <c r="BL192" s="109"/>
      <c r="BM192" s="109"/>
      <c r="BN192" s="109"/>
      <c r="BO192" s="109"/>
      <c r="BP192" s="109"/>
      <c r="BQ192" s="109"/>
      <c r="BR192" s="109"/>
      <c r="BS192" s="109"/>
      <c r="BT192" s="109"/>
      <c r="BU192" s="109"/>
      <c r="BV192" s="109"/>
      <c r="BW192" s="109"/>
      <c r="BX192" s="109"/>
      <c r="BY192" s="1000">
        <f t="shared" si="114"/>
        <v>0</v>
      </c>
    </row>
    <row r="193" spans="1:77">
      <c r="A193" s="678" t="s">
        <v>2335</v>
      </c>
      <c r="B193" s="678" t="s">
        <v>2336</v>
      </c>
      <c r="C193" s="57" t="s">
        <v>44</v>
      </c>
      <c r="D193" s="684" t="s">
        <v>42</v>
      </c>
      <c r="E193" s="681" t="s">
        <v>349</v>
      </c>
      <c r="F193" s="683">
        <v>41274</v>
      </c>
      <c r="G193" s="682" t="s">
        <v>106</v>
      </c>
      <c r="H193" s="241" t="s">
        <v>147</v>
      </c>
      <c r="I193" s="38"/>
      <c r="J193" s="983"/>
      <c r="K193" s="903"/>
      <c r="L193" s="798"/>
      <c r="M193" s="429"/>
      <c r="N193" s="109"/>
      <c r="O193" s="109"/>
      <c r="P193" s="109"/>
      <c r="Q193" s="607"/>
      <c r="R193" s="93"/>
      <c r="S193" s="109"/>
      <c r="T193" s="109"/>
      <c r="U193" s="109"/>
      <c r="V193" s="109">
        <v>0</v>
      </c>
      <c r="W193" s="109">
        <v>0</v>
      </c>
      <c r="X193" s="109">
        <v>0</v>
      </c>
      <c r="Y193" s="109">
        <v>0</v>
      </c>
      <c r="Z193" s="109">
        <v>0</v>
      </c>
      <c r="AA193" s="109">
        <v>0</v>
      </c>
      <c r="AB193" s="109">
        <v>0</v>
      </c>
      <c r="AC193" s="109">
        <v>0</v>
      </c>
      <c r="AD193" s="109">
        <v>0</v>
      </c>
      <c r="AE193" s="109">
        <v>0</v>
      </c>
      <c r="AF193" s="109">
        <v>0</v>
      </c>
      <c r="AG193" s="109">
        <v>0</v>
      </c>
      <c r="AH193" s="109">
        <v>0</v>
      </c>
      <c r="AI193" s="109">
        <v>0</v>
      </c>
      <c r="AJ193" s="109">
        <v>4039263.0999999996</v>
      </c>
      <c r="AK193" s="109">
        <v>0</v>
      </c>
      <c r="AL193" s="109">
        <v>0</v>
      </c>
      <c r="AM193" s="109">
        <v>0</v>
      </c>
      <c r="AN193" s="109">
        <v>0</v>
      </c>
      <c r="AO193" s="109">
        <v>0</v>
      </c>
      <c r="AP193" s="160">
        <f t="shared" si="115"/>
        <v>0</v>
      </c>
      <c r="AQ193" s="160">
        <f t="shared" si="116"/>
        <v>4039263.0999999996</v>
      </c>
      <c r="AR193" s="160">
        <f t="shared" si="117"/>
        <v>4039263.0999999996</v>
      </c>
      <c r="AS193" s="607"/>
      <c r="AT193" s="219"/>
      <c r="AU193" s="13">
        <f t="shared" si="146"/>
        <v>0</v>
      </c>
      <c r="AV193" s="13">
        <f t="shared" si="147"/>
        <v>0</v>
      </c>
      <c r="AW193" s="13">
        <f t="shared" si="148"/>
        <v>0</v>
      </c>
      <c r="AX193" s="13">
        <f t="shared" si="149"/>
        <v>0</v>
      </c>
      <c r="AY193" s="13">
        <f t="shared" si="150"/>
        <v>0</v>
      </c>
      <c r="AZ193" s="13">
        <f t="shared" si="151"/>
        <v>0</v>
      </c>
      <c r="BA193" s="13">
        <f t="shared" si="152"/>
        <v>0</v>
      </c>
      <c r="BB193" s="13">
        <f t="shared" si="153"/>
        <v>0</v>
      </c>
      <c r="BC193" s="13">
        <f t="shared" si="154"/>
        <v>4039263.0999999996</v>
      </c>
      <c r="BD193" s="13">
        <f t="shared" si="155"/>
        <v>0</v>
      </c>
      <c r="BE193" s="13">
        <f t="shared" si="156"/>
        <v>0</v>
      </c>
      <c r="BF193" s="13">
        <f t="shared" si="157"/>
        <v>0</v>
      </c>
      <c r="BG193" s="13">
        <f t="shared" si="158"/>
        <v>0</v>
      </c>
      <c r="BH193" s="13">
        <f t="shared" si="159"/>
        <v>0</v>
      </c>
      <c r="BI193" s="73">
        <f t="shared" si="99"/>
        <v>4039263.0999999996</v>
      </c>
      <c r="BJ193" s="219"/>
      <c r="BK193" s="850">
        <f t="shared" ref="BK193:BK224" si="160">IF($E193="N",AU193)</f>
        <v>0</v>
      </c>
      <c r="BL193" s="109">
        <f t="shared" ref="BL193:BL224" si="161">IF($E193="N",AV193)</f>
        <v>0</v>
      </c>
      <c r="BM193" s="109">
        <f t="shared" ref="BM193:BM224" si="162">IF($E193="N",AW193)</f>
        <v>0</v>
      </c>
      <c r="BN193" s="109">
        <f t="shared" ref="BN193:BN224" si="163">IF($E193="N",AX193)</f>
        <v>0</v>
      </c>
      <c r="BO193" s="109">
        <f t="shared" ref="BO193:BO224" si="164">IF($E193="N",AY193)</f>
        <v>0</v>
      </c>
      <c r="BP193" s="109">
        <f t="shared" ref="BP193:BP224" si="165">IF($E193="N",AZ193)</f>
        <v>0</v>
      </c>
      <c r="BQ193" s="109">
        <f t="shared" ref="BQ193:BQ224" si="166">IF($E193="N",BA193)</f>
        <v>0</v>
      </c>
      <c r="BR193" s="109">
        <f t="shared" ref="BR193:BR224" si="167">IF($E193="N",BB193)</f>
        <v>0</v>
      </c>
      <c r="BS193" s="109">
        <f t="shared" ref="BS193:BS224" si="168">IF($E193="N",BC193)</f>
        <v>4039263.0999999996</v>
      </c>
      <c r="BT193" s="109">
        <f t="shared" ref="BT193:BT224" si="169">IF($E193="N",BD193)</f>
        <v>0</v>
      </c>
      <c r="BU193" s="109">
        <f t="shared" ref="BU193:BU224" si="170">IF($E193="N",BE193)</f>
        <v>0</v>
      </c>
      <c r="BV193" s="109">
        <f t="shared" ref="BV193:BV224" si="171">IF($E193="N",BF193)</f>
        <v>0</v>
      </c>
      <c r="BW193" s="109">
        <f t="shared" ref="BW193:BW224" si="172">IF($E193="N",BG193)</f>
        <v>0</v>
      </c>
      <c r="BX193" s="109">
        <f t="shared" ref="BX193:BX224" si="173">IF($E193="N",BH193)</f>
        <v>0</v>
      </c>
      <c r="BY193" s="1000">
        <f t="shared" si="114"/>
        <v>4039263.0999999996</v>
      </c>
    </row>
    <row r="194" spans="1:77" ht="25.5">
      <c r="A194" s="679" t="s">
        <v>3452</v>
      </c>
      <c r="B194" s="679" t="s">
        <v>3453</v>
      </c>
      <c r="C194" s="57" t="s">
        <v>20</v>
      </c>
      <c r="D194" s="57" t="s">
        <v>7</v>
      </c>
      <c r="E194" s="681" t="s">
        <v>349</v>
      </c>
      <c r="F194" s="682">
        <v>40999</v>
      </c>
      <c r="G194" s="682" t="s">
        <v>106</v>
      </c>
      <c r="H194" s="241" t="s">
        <v>124</v>
      </c>
      <c r="I194" s="38"/>
      <c r="J194" s="983"/>
      <c r="K194" s="903"/>
      <c r="L194" s="902" t="s">
        <v>1392</v>
      </c>
      <c r="M194" s="986" t="s">
        <v>3602</v>
      </c>
      <c r="N194" s="109"/>
      <c r="O194" s="109"/>
      <c r="P194" s="109"/>
      <c r="Q194" s="607"/>
      <c r="R194" s="93"/>
      <c r="S194" s="109">
        <v>9539.1199999999226</v>
      </c>
      <c r="T194" s="109">
        <v>-7874.32</v>
      </c>
      <c r="U194" s="109">
        <v>1912.32</v>
      </c>
      <c r="V194" s="109">
        <v>0</v>
      </c>
      <c r="W194" s="109">
        <v>0</v>
      </c>
      <c r="X194" s="109">
        <v>0</v>
      </c>
      <c r="Y194" s="109">
        <v>0</v>
      </c>
      <c r="Z194" s="109">
        <v>0</v>
      </c>
      <c r="AA194" s="109">
        <v>1668634.34</v>
      </c>
      <c r="AB194" s="109">
        <v>0</v>
      </c>
      <c r="AC194" s="109">
        <v>0</v>
      </c>
      <c r="AD194" s="109">
        <v>0</v>
      </c>
      <c r="AE194" s="109">
        <v>0</v>
      </c>
      <c r="AF194" s="109">
        <v>0</v>
      </c>
      <c r="AG194" s="109">
        <v>0</v>
      </c>
      <c r="AH194" s="109">
        <v>0</v>
      </c>
      <c r="AI194" s="109">
        <v>0</v>
      </c>
      <c r="AJ194" s="109">
        <v>0</v>
      </c>
      <c r="AK194" s="109">
        <v>0</v>
      </c>
      <c r="AL194" s="109">
        <v>0</v>
      </c>
      <c r="AM194" s="109">
        <v>0</v>
      </c>
      <c r="AN194" s="109">
        <v>0</v>
      </c>
      <c r="AO194" s="109">
        <v>0</v>
      </c>
      <c r="AP194" s="160">
        <f t="shared" si="115"/>
        <v>1672211.46</v>
      </c>
      <c r="AQ194" s="160">
        <f t="shared" si="116"/>
        <v>0</v>
      </c>
      <c r="AR194" s="160">
        <f t="shared" si="117"/>
        <v>1672211.46</v>
      </c>
      <c r="AS194" s="607"/>
      <c r="AT194" s="219"/>
      <c r="AU194" s="943">
        <v>0</v>
      </c>
      <c r="AV194" s="943">
        <v>0</v>
      </c>
      <c r="AW194" s="943">
        <v>0</v>
      </c>
      <c r="AX194" s="943">
        <v>0</v>
      </c>
      <c r="AY194" s="943">
        <v>0</v>
      </c>
      <c r="AZ194" s="948">
        <v>2622717</v>
      </c>
      <c r="BA194" s="943">
        <v>0</v>
      </c>
      <c r="BB194" s="943">
        <v>0</v>
      </c>
      <c r="BC194" s="943">
        <v>0</v>
      </c>
      <c r="BD194" s="943">
        <v>0</v>
      </c>
      <c r="BE194" s="943">
        <v>0</v>
      </c>
      <c r="BF194" s="943">
        <v>0</v>
      </c>
      <c r="BG194" s="943">
        <v>0</v>
      </c>
      <c r="BH194" s="943">
        <v>0</v>
      </c>
      <c r="BI194" s="73">
        <f t="shared" si="99"/>
        <v>2622717</v>
      </c>
      <c r="BJ194" s="219"/>
      <c r="BK194" s="850">
        <f t="shared" si="160"/>
        <v>0</v>
      </c>
      <c r="BL194" s="109">
        <f t="shared" si="161"/>
        <v>0</v>
      </c>
      <c r="BM194" s="109">
        <f t="shared" si="162"/>
        <v>0</v>
      </c>
      <c r="BN194" s="109">
        <f t="shared" si="163"/>
        <v>0</v>
      </c>
      <c r="BO194" s="109">
        <f t="shared" si="164"/>
        <v>0</v>
      </c>
      <c r="BP194" s="109">
        <f t="shared" si="165"/>
        <v>2622717</v>
      </c>
      <c r="BQ194" s="109">
        <f t="shared" si="166"/>
        <v>0</v>
      </c>
      <c r="BR194" s="109">
        <f t="shared" si="167"/>
        <v>0</v>
      </c>
      <c r="BS194" s="109">
        <f t="shared" si="168"/>
        <v>0</v>
      </c>
      <c r="BT194" s="109">
        <f t="shared" si="169"/>
        <v>0</v>
      </c>
      <c r="BU194" s="109">
        <f t="shared" si="170"/>
        <v>0</v>
      </c>
      <c r="BV194" s="109">
        <f t="shared" si="171"/>
        <v>0</v>
      </c>
      <c r="BW194" s="109">
        <f t="shared" si="172"/>
        <v>0</v>
      </c>
      <c r="BX194" s="109">
        <f t="shared" si="173"/>
        <v>0</v>
      </c>
      <c r="BY194" s="1000">
        <f t="shared" si="114"/>
        <v>2622717</v>
      </c>
    </row>
    <row r="195" spans="1:77">
      <c r="A195" s="2" t="s">
        <v>3335</v>
      </c>
      <c r="B195" s="2" t="s">
        <v>3336</v>
      </c>
      <c r="C195" s="57" t="s">
        <v>3</v>
      </c>
      <c r="D195" s="57" t="s">
        <v>7</v>
      </c>
      <c r="E195" s="681" t="s">
        <v>349</v>
      </c>
      <c r="F195" s="682">
        <v>40908</v>
      </c>
      <c r="G195" s="682" t="s">
        <v>106</v>
      </c>
      <c r="H195" s="241" t="s">
        <v>109</v>
      </c>
      <c r="I195" s="38"/>
      <c r="J195" s="983"/>
      <c r="K195" s="903"/>
      <c r="L195" s="798"/>
      <c r="M195" s="429"/>
      <c r="N195" s="109"/>
      <c r="O195" s="109"/>
      <c r="P195" s="109"/>
      <c r="Q195" s="607"/>
      <c r="R195" s="93"/>
      <c r="S195" s="109"/>
      <c r="T195" s="109"/>
      <c r="U195" s="109"/>
      <c r="V195" s="109">
        <v>0</v>
      </c>
      <c r="W195" s="109">
        <v>0</v>
      </c>
      <c r="X195" s="109">
        <v>107981.12</v>
      </c>
      <c r="Y195" s="109">
        <v>0</v>
      </c>
      <c r="Z195" s="109">
        <v>0</v>
      </c>
      <c r="AA195" s="109">
        <v>0</v>
      </c>
      <c r="AB195" s="109">
        <v>0</v>
      </c>
      <c r="AC195" s="109">
        <v>0</v>
      </c>
      <c r="AD195" s="109">
        <v>0</v>
      </c>
      <c r="AE195" s="109">
        <v>0</v>
      </c>
      <c r="AF195" s="109">
        <v>0</v>
      </c>
      <c r="AG195" s="109">
        <v>0</v>
      </c>
      <c r="AH195" s="109">
        <v>0</v>
      </c>
      <c r="AI195" s="109">
        <v>0</v>
      </c>
      <c r="AJ195" s="109">
        <v>0</v>
      </c>
      <c r="AK195" s="109">
        <v>0</v>
      </c>
      <c r="AL195" s="109">
        <v>0</v>
      </c>
      <c r="AM195" s="109">
        <v>0</v>
      </c>
      <c r="AN195" s="109">
        <v>0</v>
      </c>
      <c r="AO195" s="109">
        <v>0</v>
      </c>
      <c r="AP195" s="160">
        <f t="shared" si="115"/>
        <v>107981.12</v>
      </c>
      <c r="AQ195" s="160">
        <f t="shared" si="116"/>
        <v>0</v>
      </c>
      <c r="AR195" s="160">
        <f t="shared" si="117"/>
        <v>107981.12</v>
      </c>
      <c r="AS195" s="607"/>
      <c r="AT195" s="219"/>
      <c r="AU195" s="13">
        <f t="shared" ref="AU195:AU226" si="174">AB195</f>
        <v>0</v>
      </c>
      <c r="AV195" s="13">
        <f t="shared" ref="AV195:AV226" si="175">AC195</f>
        <v>0</v>
      </c>
      <c r="AW195" s="13">
        <f t="shared" ref="AW195:AW226" si="176">AD195</f>
        <v>0</v>
      </c>
      <c r="AX195" s="13">
        <f t="shared" ref="AX195:AX226" si="177">AE195</f>
        <v>0</v>
      </c>
      <c r="AY195" s="13">
        <f t="shared" ref="AY195:AY226" si="178">AF195</f>
        <v>0</v>
      </c>
      <c r="AZ195" s="13">
        <f t="shared" ref="AZ195:AZ226" si="179">AG195</f>
        <v>0</v>
      </c>
      <c r="BA195" s="13">
        <f t="shared" ref="BA195:BA226" si="180">AH195</f>
        <v>0</v>
      </c>
      <c r="BB195" s="13">
        <f t="shared" ref="BB195:BB226" si="181">AI195</f>
        <v>0</v>
      </c>
      <c r="BC195" s="13">
        <f t="shared" ref="BC195:BC226" si="182">AJ195</f>
        <v>0</v>
      </c>
      <c r="BD195" s="13">
        <f t="shared" ref="BD195:BD226" si="183">AK195</f>
        <v>0</v>
      </c>
      <c r="BE195" s="13">
        <f t="shared" ref="BE195:BE226" si="184">AL195</f>
        <v>0</v>
      </c>
      <c r="BF195" s="13">
        <f t="shared" ref="BF195:BF226" si="185">AM195</f>
        <v>0</v>
      </c>
      <c r="BG195" s="13">
        <f t="shared" ref="BG195:BG226" si="186">AN195</f>
        <v>0</v>
      </c>
      <c r="BH195" s="13">
        <f t="shared" ref="BH195:BH226" si="187">AO195</f>
        <v>0</v>
      </c>
      <c r="BI195" s="73">
        <f t="shared" ref="BI195:BI258" si="188">SUM(AU195:BH195)</f>
        <v>0</v>
      </c>
      <c r="BJ195" s="219"/>
      <c r="BK195" s="850">
        <f t="shared" si="160"/>
        <v>0</v>
      </c>
      <c r="BL195" s="109">
        <f t="shared" si="161"/>
        <v>0</v>
      </c>
      <c r="BM195" s="109">
        <f t="shared" si="162"/>
        <v>0</v>
      </c>
      <c r="BN195" s="109">
        <f t="shared" si="163"/>
        <v>0</v>
      </c>
      <c r="BO195" s="109">
        <f t="shared" si="164"/>
        <v>0</v>
      </c>
      <c r="BP195" s="109">
        <f t="shared" si="165"/>
        <v>0</v>
      </c>
      <c r="BQ195" s="109">
        <f t="shared" si="166"/>
        <v>0</v>
      </c>
      <c r="BR195" s="109">
        <f t="shared" si="167"/>
        <v>0</v>
      </c>
      <c r="BS195" s="109">
        <f t="shared" si="168"/>
        <v>0</v>
      </c>
      <c r="BT195" s="109">
        <f t="shared" si="169"/>
        <v>0</v>
      </c>
      <c r="BU195" s="109">
        <f t="shared" si="170"/>
        <v>0</v>
      </c>
      <c r="BV195" s="109">
        <f t="shared" si="171"/>
        <v>0</v>
      </c>
      <c r="BW195" s="109">
        <f t="shared" si="172"/>
        <v>0</v>
      </c>
      <c r="BX195" s="109">
        <f t="shared" si="173"/>
        <v>0</v>
      </c>
      <c r="BY195" s="1000">
        <f t="shared" ref="BY195:BY258" si="189">SUM(BK195:BX195)</f>
        <v>0</v>
      </c>
    </row>
    <row r="196" spans="1:77">
      <c r="A196" s="679" t="s">
        <v>2111</v>
      </c>
      <c r="B196" s="679" t="s">
        <v>2112</v>
      </c>
      <c r="C196" s="57" t="s">
        <v>36</v>
      </c>
      <c r="D196" s="684" t="s">
        <v>7</v>
      </c>
      <c r="E196" s="681" t="s">
        <v>349</v>
      </c>
      <c r="F196" s="682">
        <v>40998</v>
      </c>
      <c r="G196" s="682" t="s">
        <v>106</v>
      </c>
      <c r="H196" s="241" t="s">
        <v>141</v>
      </c>
      <c r="I196" s="38"/>
      <c r="J196" s="983"/>
      <c r="K196" s="903"/>
      <c r="L196" s="798"/>
      <c r="M196" s="429"/>
      <c r="N196" s="109"/>
      <c r="O196" s="109"/>
      <c r="P196" s="109"/>
      <c r="Q196" s="607"/>
      <c r="R196" s="93"/>
      <c r="S196" s="109"/>
      <c r="T196" s="109"/>
      <c r="U196" s="109"/>
      <c r="V196" s="109">
        <v>0</v>
      </c>
      <c r="W196" s="109">
        <v>0</v>
      </c>
      <c r="X196" s="109">
        <v>0</v>
      </c>
      <c r="Y196" s="109">
        <v>0</v>
      </c>
      <c r="Z196" s="109">
        <v>0</v>
      </c>
      <c r="AA196" s="109">
        <v>141876.33000000002</v>
      </c>
      <c r="AB196" s="109">
        <v>0</v>
      </c>
      <c r="AC196" s="109">
        <v>0</v>
      </c>
      <c r="AD196" s="109">
        <v>0</v>
      </c>
      <c r="AE196" s="109">
        <v>0</v>
      </c>
      <c r="AF196" s="109">
        <v>0</v>
      </c>
      <c r="AG196" s="109">
        <v>0</v>
      </c>
      <c r="AH196" s="109">
        <v>0</v>
      </c>
      <c r="AI196" s="109">
        <v>0</v>
      </c>
      <c r="AJ196" s="109">
        <v>0</v>
      </c>
      <c r="AK196" s="109">
        <v>0</v>
      </c>
      <c r="AL196" s="109">
        <v>0</v>
      </c>
      <c r="AM196" s="109">
        <v>0</v>
      </c>
      <c r="AN196" s="109">
        <v>0</v>
      </c>
      <c r="AO196" s="109">
        <v>0</v>
      </c>
      <c r="AP196" s="160">
        <f t="shared" ref="AP196:AP259" si="190">SUM(S196:AA196)</f>
        <v>141876.33000000002</v>
      </c>
      <c r="AQ196" s="160">
        <f t="shared" ref="AQ196:AQ259" si="191">SUM(AB196:AO196)</f>
        <v>0</v>
      </c>
      <c r="AR196" s="160">
        <f t="shared" ref="AR196:AR259" si="192">SUM(S196:AO196)</f>
        <v>141876.33000000002</v>
      </c>
      <c r="AS196" s="607"/>
      <c r="AT196" s="219"/>
      <c r="AU196" s="13">
        <f t="shared" si="174"/>
        <v>0</v>
      </c>
      <c r="AV196" s="13">
        <f t="shared" si="175"/>
        <v>0</v>
      </c>
      <c r="AW196" s="13">
        <f t="shared" si="176"/>
        <v>0</v>
      </c>
      <c r="AX196" s="13">
        <f t="shared" si="177"/>
        <v>0</v>
      </c>
      <c r="AY196" s="13">
        <f t="shared" si="178"/>
        <v>0</v>
      </c>
      <c r="AZ196" s="13">
        <f t="shared" si="179"/>
        <v>0</v>
      </c>
      <c r="BA196" s="13">
        <f t="shared" si="180"/>
        <v>0</v>
      </c>
      <c r="BB196" s="13">
        <f t="shared" si="181"/>
        <v>0</v>
      </c>
      <c r="BC196" s="13">
        <f t="shared" si="182"/>
        <v>0</v>
      </c>
      <c r="BD196" s="13">
        <f t="shared" si="183"/>
        <v>0</v>
      </c>
      <c r="BE196" s="13">
        <f t="shared" si="184"/>
        <v>0</v>
      </c>
      <c r="BF196" s="13">
        <f t="shared" si="185"/>
        <v>0</v>
      </c>
      <c r="BG196" s="13">
        <f t="shared" si="186"/>
        <v>0</v>
      </c>
      <c r="BH196" s="13">
        <f t="shared" si="187"/>
        <v>0</v>
      </c>
      <c r="BI196" s="73">
        <f t="shared" si="188"/>
        <v>0</v>
      </c>
      <c r="BJ196" s="219"/>
      <c r="BK196" s="850">
        <f t="shared" si="160"/>
        <v>0</v>
      </c>
      <c r="BL196" s="109">
        <f t="shared" si="161"/>
        <v>0</v>
      </c>
      <c r="BM196" s="109">
        <f t="shared" si="162"/>
        <v>0</v>
      </c>
      <c r="BN196" s="109">
        <f t="shared" si="163"/>
        <v>0</v>
      </c>
      <c r="BO196" s="109">
        <f t="shared" si="164"/>
        <v>0</v>
      </c>
      <c r="BP196" s="109">
        <f t="shared" si="165"/>
        <v>0</v>
      </c>
      <c r="BQ196" s="109">
        <f t="shared" si="166"/>
        <v>0</v>
      </c>
      <c r="BR196" s="109">
        <f t="shared" si="167"/>
        <v>0</v>
      </c>
      <c r="BS196" s="109">
        <f t="shared" si="168"/>
        <v>0</v>
      </c>
      <c r="BT196" s="109">
        <f t="shared" si="169"/>
        <v>0</v>
      </c>
      <c r="BU196" s="109">
        <f t="shared" si="170"/>
        <v>0</v>
      </c>
      <c r="BV196" s="109">
        <f t="shared" si="171"/>
        <v>0</v>
      </c>
      <c r="BW196" s="109">
        <f t="shared" si="172"/>
        <v>0</v>
      </c>
      <c r="BX196" s="109">
        <f t="shared" si="173"/>
        <v>0</v>
      </c>
      <c r="BY196" s="1000">
        <f t="shared" si="189"/>
        <v>0</v>
      </c>
    </row>
    <row r="197" spans="1:77">
      <c r="A197" s="2" t="s">
        <v>2699</v>
      </c>
      <c r="B197" s="2" t="s">
        <v>2700</v>
      </c>
      <c r="C197" s="57" t="s">
        <v>3</v>
      </c>
      <c r="D197" s="57" t="s">
        <v>7</v>
      </c>
      <c r="E197" s="681" t="s">
        <v>349</v>
      </c>
      <c r="F197" s="682">
        <v>40725</v>
      </c>
      <c r="G197" s="682" t="s">
        <v>106</v>
      </c>
      <c r="H197" s="241" t="s">
        <v>109</v>
      </c>
      <c r="I197" s="38"/>
      <c r="J197" s="983"/>
      <c r="K197" s="903"/>
      <c r="L197" s="798"/>
      <c r="M197" s="429"/>
      <c r="N197" s="109"/>
      <c r="O197" s="109"/>
      <c r="P197" s="109"/>
      <c r="Q197" s="607"/>
      <c r="R197" s="93"/>
      <c r="S197" s="109">
        <v>564411.28999999992</v>
      </c>
      <c r="T197" s="109">
        <v>7153.52</v>
      </c>
      <c r="U197" s="109">
        <v>0</v>
      </c>
      <c r="V197" s="109">
        <v>49431.21</v>
      </c>
      <c r="W197" s="109">
        <v>49431.21</v>
      </c>
      <c r="X197" s="109">
        <v>49431.229999999996</v>
      </c>
      <c r="Y197" s="109">
        <v>0</v>
      </c>
      <c r="Z197" s="109">
        <v>0</v>
      </c>
      <c r="AA197" s="109">
        <v>0</v>
      </c>
      <c r="AB197" s="109">
        <v>0</v>
      </c>
      <c r="AC197" s="109">
        <v>0</v>
      </c>
      <c r="AD197" s="109">
        <v>0</v>
      </c>
      <c r="AE197" s="109">
        <v>0</v>
      </c>
      <c r="AF197" s="109">
        <v>0</v>
      </c>
      <c r="AG197" s="109">
        <v>0</v>
      </c>
      <c r="AH197" s="109">
        <v>0</v>
      </c>
      <c r="AI197" s="109">
        <v>0</v>
      </c>
      <c r="AJ197" s="109">
        <v>0</v>
      </c>
      <c r="AK197" s="109">
        <v>0</v>
      </c>
      <c r="AL197" s="109">
        <v>0</v>
      </c>
      <c r="AM197" s="109">
        <v>0</v>
      </c>
      <c r="AN197" s="109">
        <v>0</v>
      </c>
      <c r="AO197" s="109">
        <v>0</v>
      </c>
      <c r="AP197" s="160">
        <f t="shared" si="190"/>
        <v>719858.45999999985</v>
      </c>
      <c r="AQ197" s="160">
        <f t="shared" si="191"/>
        <v>0</v>
      </c>
      <c r="AR197" s="160">
        <f t="shared" si="192"/>
        <v>719858.45999999985</v>
      </c>
      <c r="AS197" s="607"/>
      <c r="AT197" s="219"/>
      <c r="AU197" s="13">
        <f t="shared" si="174"/>
        <v>0</v>
      </c>
      <c r="AV197" s="13">
        <f t="shared" si="175"/>
        <v>0</v>
      </c>
      <c r="AW197" s="13">
        <f t="shared" si="176"/>
        <v>0</v>
      </c>
      <c r="AX197" s="13">
        <f t="shared" si="177"/>
        <v>0</v>
      </c>
      <c r="AY197" s="13">
        <f t="shared" si="178"/>
        <v>0</v>
      </c>
      <c r="AZ197" s="13">
        <f t="shared" si="179"/>
        <v>0</v>
      </c>
      <c r="BA197" s="13">
        <f t="shared" si="180"/>
        <v>0</v>
      </c>
      <c r="BB197" s="13">
        <f t="shared" si="181"/>
        <v>0</v>
      </c>
      <c r="BC197" s="13">
        <f t="shared" si="182"/>
        <v>0</v>
      </c>
      <c r="BD197" s="13">
        <f t="shared" si="183"/>
        <v>0</v>
      </c>
      <c r="BE197" s="13">
        <f t="shared" si="184"/>
        <v>0</v>
      </c>
      <c r="BF197" s="13">
        <f t="shared" si="185"/>
        <v>0</v>
      </c>
      <c r="BG197" s="13">
        <f t="shared" si="186"/>
        <v>0</v>
      </c>
      <c r="BH197" s="13">
        <f t="shared" si="187"/>
        <v>0</v>
      </c>
      <c r="BI197" s="73">
        <f t="shared" si="188"/>
        <v>0</v>
      </c>
      <c r="BJ197" s="219"/>
      <c r="BK197" s="850">
        <f t="shared" si="160"/>
        <v>0</v>
      </c>
      <c r="BL197" s="109">
        <f t="shared" si="161"/>
        <v>0</v>
      </c>
      <c r="BM197" s="109">
        <f t="shared" si="162"/>
        <v>0</v>
      </c>
      <c r="BN197" s="109">
        <f t="shared" si="163"/>
        <v>0</v>
      </c>
      <c r="BO197" s="109">
        <f t="shared" si="164"/>
        <v>0</v>
      </c>
      <c r="BP197" s="109">
        <f t="shared" si="165"/>
        <v>0</v>
      </c>
      <c r="BQ197" s="109">
        <f t="shared" si="166"/>
        <v>0</v>
      </c>
      <c r="BR197" s="109">
        <f t="shared" si="167"/>
        <v>0</v>
      </c>
      <c r="BS197" s="109">
        <f t="shared" si="168"/>
        <v>0</v>
      </c>
      <c r="BT197" s="109">
        <f t="shared" si="169"/>
        <v>0</v>
      </c>
      <c r="BU197" s="109">
        <f t="shared" si="170"/>
        <v>0</v>
      </c>
      <c r="BV197" s="109">
        <f t="shared" si="171"/>
        <v>0</v>
      </c>
      <c r="BW197" s="109">
        <f t="shared" si="172"/>
        <v>0</v>
      </c>
      <c r="BX197" s="109">
        <f t="shared" si="173"/>
        <v>0</v>
      </c>
      <c r="BY197" s="1000">
        <f t="shared" si="189"/>
        <v>0</v>
      </c>
    </row>
    <row r="198" spans="1:77">
      <c r="A198" s="26" t="s">
        <v>2570</v>
      </c>
      <c r="B198" s="26" t="s">
        <v>2571</v>
      </c>
      <c r="C198" s="57" t="s">
        <v>3</v>
      </c>
      <c r="D198" s="57" t="s">
        <v>7</v>
      </c>
      <c r="E198" s="681" t="s">
        <v>349</v>
      </c>
      <c r="F198" s="682">
        <v>40695</v>
      </c>
      <c r="G198" s="682" t="s">
        <v>106</v>
      </c>
      <c r="H198" s="241" t="s">
        <v>109</v>
      </c>
      <c r="I198" s="38"/>
      <c r="J198" s="983"/>
      <c r="K198" s="903"/>
      <c r="L198" s="798"/>
      <c r="M198" s="429"/>
      <c r="N198" s="109"/>
      <c r="O198" s="109"/>
      <c r="P198" s="109"/>
      <c r="Q198" s="607"/>
      <c r="R198" s="93"/>
      <c r="S198" s="109">
        <v>0</v>
      </c>
      <c r="T198" s="109">
        <v>1085236.53</v>
      </c>
      <c r="U198" s="109">
        <v>55081.33</v>
      </c>
      <c r="V198" s="109">
        <v>265815.61</v>
      </c>
      <c r="W198" s="109">
        <v>265815.61</v>
      </c>
      <c r="X198" s="109">
        <v>265815.63</v>
      </c>
      <c r="Y198" s="109">
        <v>0</v>
      </c>
      <c r="Z198" s="109">
        <v>0</v>
      </c>
      <c r="AA198" s="109">
        <v>0</v>
      </c>
      <c r="AB198" s="109">
        <v>0</v>
      </c>
      <c r="AC198" s="109">
        <v>0</v>
      </c>
      <c r="AD198" s="109">
        <v>0</v>
      </c>
      <c r="AE198" s="109">
        <v>0</v>
      </c>
      <c r="AF198" s="109">
        <v>0</v>
      </c>
      <c r="AG198" s="109">
        <v>0</v>
      </c>
      <c r="AH198" s="109">
        <v>0</v>
      </c>
      <c r="AI198" s="109">
        <v>0</v>
      </c>
      <c r="AJ198" s="109">
        <v>0</v>
      </c>
      <c r="AK198" s="109">
        <v>0</v>
      </c>
      <c r="AL198" s="109">
        <v>0</v>
      </c>
      <c r="AM198" s="109">
        <v>0</v>
      </c>
      <c r="AN198" s="109">
        <v>0</v>
      </c>
      <c r="AO198" s="109">
        <v>0</v>
      </c>
      <c r="AP198" s="160">
        <f t="shared" si="190"/>
        <v>1937764.71</v>
      </c>
      <c r="AQ198" s="160">
        <f t="shared" si="191"/>
        <v>0</v>
      </c>
      <c r="AR198" s="160">
        <f t="shared" si="192"/>
        <v>1937764.71</v>
      </c>
      <c r="AS198" s="607"/>
      <c r="AT198" s="219"/>
      <c r="AU198" s="13">
        <f t="shared" si="174"/>
        <v>0</v>
      </c>
      <c r="AV198" s="13">
        <f t="shared" si="175"/>
        <v>0</v>
      </c>
      <c r="AW198" s="13">
        <f t="shared" si="176"/>
        <v>0</v>
      </c>
      <c r="AX198" s="13">
        <f t="shared" si="177"/>
        <v>0</v>
      </c>
      <c r="AY198" s="13">
        <f t="shared" si="178"/>
        <v>0</v>
      </c>
      <c r="AZ198" s="13">
        <f t="shared" si="179"/>
        <v>0</v>
      </c>
      <c r="BA198" s="13">
        <f t="shared" si="180"/>
        <v>0</v>
      </c>
      <c r="BB198" s="13">
        <f t="shared" si="181"/>
        <v>0</v>
      </c>
      <c r="BC198" s="13">
        <f t="shared" si="182"/>
        <v>0</v>
      </c>
      <c r="BD198" s="13">
        <f t="shared" si="183"/>
        <v>0</v>
      </c>
      <c r="BE198" s="13">
        <f t="shared" si="184"/>
        <v>0</v>
      </c>
      <c r="BF198" s="13">
        <f t="shared" si="185"/>
        <v>0</v>
      </c>
      <c r="BG198" s="13">
        <f t="shared" si="186"/>
        <v>0</v>
      </c>
      <c r="BH198" s="13">
        <f t="shared" si="187"/>
        <v>0</v>
      </c>
      <c r="BI198" s="73">
        <f t="shared" si="188"/>
        <v>0</v>
      </c>
      <c r="BJ198" s="219"/>
      <c r="BK198" s="850">
        <f t="shared" si="160"/>
        <v>0</v>
      </c>
      <c r="BL198" s="109">
        <f t="shared" si="161"/>
        <v>0</v>
      </c>
      <c r="BM198" s="109">
        <f t="shared" si="162"/>
        <v>0</v>
      </c>
      <c r="BN198" s="109">
        <f t="shared" si="163"/>
        <v>0</v>
      </c>
      <c r="BO198" s="109">
        <f t="shared" si="164"/>
        <v>0</v>
      </c>
      <c r="BP198" s="109">
        <f t="shared" si="165"/>
        <v>0</v>
      </c>
      <c r="BQ198" s="109">
        <f t="shared" si="166"/>
        <v>0</v>
      </c>
      <c r="BR198" s="109">
        <f t="shared" si="167"/>
        <v>0</v>
      </c>
      <c r="BS198" s="109">
        <f t="shared" si="168"/>
        <v>0</v>
      </c>
      <c r="BT198" s="109">
        <f t="shared" si="169"/>
        <v>0</v>
      </c>
      <c r="BU198" s="109">
        <f t="shared" si="170"/>
        <v>0</v>
      </c>
      <c r="BV198" s="109">
        <f t="shared" si="171"/>
        <v>0</v>
      </c>
      <c r="BW198" s="109">
        <f t="shared" si="172"/>
        <v>0</v>
      </c>
      <c r="BX198" s="109">
        <f t="shared" si="173"/>
        <v>0</v>
      </c>
      <c r="BY198" s="1000">
        <f t="shared" si="189"/>
        <v>0</v>
      </c>
    </row>
    <row r="199" spans="1:77">
      <c r="A199" s="2" t="s">
        <v>3253</v>
      </c>
      <c r="B199" s="2" t="s">
        <v>3254</v>
      </c>
      <c r="C199" s="57" t="s">
        <v>3</v>
      </c>
      <c r="D199" s="57" t="s">
        <v>7</v>
      </c>
      <c r="E199" s="681" t="s">
        <v>349</v>
      </c>
      <c r="F199" s="682">
        <v>40785</v>
      </c>
      <c r="G199" s="682" t="s">
        <v>106</v>
      </c>
      <c r="H199" s="241" t="s">
        <v>109</v>
      </c>
      <c r="I199" s="38"/>
      <c r="J199" s="983"/>
      <c r="K199" s="903"/>
      <c r="L199" s="798"/>
      <c r="M199" s="429"/>
      <c r="N199" s="109"/>
      <c r="O199" s="109"/>
      <c r="P199" s="109"/>
      <c r="Q199" s="607"/>
      <c r="R199" s="93"/>
      <c r="S199" s="109">
        <v>6510.18</v>
      </c>
      <c r="T199" s="109">
        <v>50436.51</v>
      </c>
      <c r="U199" s="109">
        <v>0</v>
      </c>
      <c r="V199" s="109">
        <v>26585.72</v>
      </c>
      <c r="W199" s="109">
        <v>26585.72</v>
      </c>
      <c r="X199" s="109">
        <v>26585.709999999992</v>
      </c>
      <c r="Y199" s="109">
        <v>0</v>
      </c>
      <c r="Z199" s="109">
        <v>0</v>
      </c>
      <c r="AA199" s="109">
        <v>0</v>
      </c>
      <c r="AB199" s="109">
        <v>0</v>
      </c>
      <c r="AC199" s="109">
        <v>0</v>
      </c>
      <c r="AD199" s="109">
        <v>0</v>
      </c>
      <c r="AE199" s="109">
        <v>0</v>
      </c>
      <c r="AF199" s="109">
        <v>0</v>
      </c>
      <c r="AG199" s="109">
        <v>0</v>
      </c>
      <c r="AH199" s="109">
        <v>0</v>
      </c>
      <c r="AI199" s="109">
        <v>0</v>
      </c>
      <c r="AJ199" s="109">
        <v>0</v>
      </c>
      <c r="AK199" s="109">
        <v>0</v>
      </c>
      <c r="AL199" s="109">
        <v>0</v>
      </c>
      <c r="AM199" s="109">
        <v>0</v>
      </c>
      <c r="AN199" s="109">
        <v>0</v>
      </c>
      <c r="AO199" s="109">
        <v>0</v>
      </c>
      <c r="AP199" s="160">
        <f t="shared" si="190"/>
        <v>136703.84</v>
      </c>
      <c r="AQ199" s="160">
        <f t="shared" si="191"/>
        <v>0</v>
      </c>
      <c r="AR199" s="160">
        <f t="shared" si="192"/>
        <v>136703.84</v>
      </c>
      <c r="AS199" s="607"/>
      <c r="AT199" s="219"/>
      <c r="AU199" s="13">
        <f t="shared" si="174"/>
        <v>0</v>
      </c>
      <c r="AV199" s="13">
        <f t="shared" si="175"/>
        <v>0</v>
      </c>
      <c r="AW199" s="13">
        <f t="shared" si="176"/>
        <v>0</v>
      </c>
      <c r="AX199" s="13">
        <f t="shared" si="177"/>
        <v>0</v>
      </c>
      <c r="AY199" s="13">
        <f t="shared" si="178"/>
        <v>0</v>
      </c>
      <c r="AZ199" s="13">
        <f t="shared" si="179"/>
        <v>0</v>
      </c>
      <c r="BA199" s="13">
        <f t="shared" si="180"/>
        <v>0</v>
      </c>
      <c r="BB199" s="13">
        <f t="shared" si="181"/>
        <v>0</v>
      </c>
      <c r="BC199" s="13">
        <f t="shared" si="182"/>
        <v>0</v>
      </c>
      <c r="BD199" s="13">
        <f t="shared" si="183"/>
        <v>0</v>
      </c>
      <c r="BE199" s="13">
        <f t="shared" si="184"/>
        <v>0</v>
      </c>
      <c r="BF199" s="13">
        <f t="shared" si="185"/>
        <v>0</v>
      </c>
      <c r="BG199" s="13">
        <f t="shared" si="186"/>
        <v>0</v>
      </c>
      <c r="BH199" s="13">
        <f t="shared" si="187"/>
        <v>0</v>
      </c>
      <c r="BI199" s="73">
        <f t="shared" si="188"/>
        <v>0</v>
      </c>
      <c r="BJ199" s="219"/>
      <c r="BK199" s="850">
        <f t="shared" si="160"/>
        <v>0</v>
      </c>
      <c r="BL199" s="109">
        <f t="shared" si="161"/>
        <v>0</v>
      </c>
      <c r="BM199" s="109">
        <f t="shared" si="162"/>
        <v>0</v>
      </c>
      <c r="BN199" s="109">
        <f t="shared" si="163"/>
        <v>0</v>
      </c>
      <c r="BO199" s="109">
        <f t="shared" si="164"/>
        <v>0</v>
      </c>
      <c r="BP199" s="109">
        <f t="shared" si="165"/>
        <v>0</v>
      </c>
      <c r="BQ199" s="109">
        <f t="shared" si="166"/>
        <v>0</v>
      </c>
      <c r="BR199" s="109">
        <f t="shared" si="167"/>
        <v>0</v>
      </c>
      <c r="BS199" s="109">
        <f t="shared" si="168"/>
        <v>0</v>
      </c>
      <c r="BT199" s="109">
        <f t="shared" si="169"/>
        <v>0</v>
      </c>
      <c r="BU199" s="109">
        <f t="shared" si="170"/>
        <v>0</v>
      </c>
      <c r="BV199" s="109">
        <f t="shared" si="171"/>
        <v>0</v>
      </c>
      <c r="BW199" s="109">
        <f t="shared" si="172"/>
        <v>0</v>
      </c>
      <c r="BX199" s="109">
        <f t="shared" si="173"/>
        <v>0</v>
      </c>
      <c r="BY199" s="1000">
        <f t="shared" si="189"/>
        <v>0</v>
      </c>
    </row>
    <row r="200" spans="1:77">
      <c r="A200" s="2" t="s">
        <v>2604</v>
      </c>
      <c r="B200" s="2" t="s">
        <v>2605</v>
      </c>
      <c r="C200" s="57" t="s">
        <v>3</v>
      </c>
      <c r="D200" s="57" t="s">
        <v>7</v>
      </c>
      <c r="E200" s="681" t="s">
        <v>349</v>
      </c>
      <c r="F200" s="682">
        <v>40543</v>
      </c>
      <c r="G200" s="682" t="s">
        <v>106</v>
      </c>
      <c r="H200" s="241" t="s">
        <v>109</v>
      </c>
      <c r="I200" s="38"/>
      <c r="J200" s="983"/>
      <c r="K200" s="903"/>
      <c r="L200" s="798"/>
      <c r="M200" s="429"/>
      <c r="N200" s="109"/>
      <c r="O200" s="109"/>
      <c r="P200" s="109"/>
      <c r="Q200" s="607"/>
      <c r="R200" s="93"/>
      <c r="S200" s="109">
        <v>728530.67</v>
      </c>
      <c r="T200" s="109">
        <v>14360.02</v>
      </c>
      <c r="U200" s="109">
        <v>5547.14</v>
      </c>
      <c r="V200" s="109">
        <v>199271.27</v>
      </c>
      <c r="W200" s="109">
        <v>199271.27</v>
      </c>
      <c r="X200" s="109">
        <v>199271.26000000007</v>
      </c>
      <c r="Y200" s="109">
        <v>0</v>
      </c>
      <c r="Z200" s="109">
        <v>0</v>
      </c>
      <c r="AA200" s="109">
        <v>0</v>
      </c>
      <c r="AB200" s="109">
        <v>0</v>
      </c>
      <c r="AC200" s="109">
        <v>0</v>
      </c>
      <c r="AD200" s="109">
        <v>0</v>
      </c>
      <c r="AE200" s="109">
        <v>0</v>
      </c>
      <c r="AF200" s="109">
        <v>0</v>
      </c>
      <c r="AG200" s="109">
        <v>0</v>
      </c>
      <c r="AH200" s="109">
        <v>0</v>
      </c>
      <c r="AI200" s="109">
        <v>0</v>
      </c>
      <c r="AJ200" s="109">
        <v>0</v>
      </c>
      <c r="AK200" s="109">
        <v>0</v>
      </c>
      <c r="AL200" s="109">
        <v>0</v>
      </c>
      <c r="AM200" s="109">
        <v>0</v>
      </c>
      <c r="AN200" s="109">
        <v>0</v>
      </c>
      <c r="AO200" s="109">
        <v>0</v>
      </c>
      <c r="AP200" s="160">
        <f t="shared" si="190"/>
        <v>1346251.6300000001</v>
      </c>
      <c r="AQ200" s="160">
        <f t="shared" si="191"/>
        <v>0</v>
      </c>
      <c r="AR200" s="160">
        <f t="shared" si="192"/>
        <v>1346251.6300000001</v>
      </c>
      <c r="AS200" s="607"/>
      <c r="AT200" s="219"/>
      <c r="AU200" s="13">
        <f t="shared" si="174"/>
        <v>0</v>
      </c>
      <c r="AV200" s="13">
        <f t="shared" si="175"/>
        <v>0</v>
      </c>
      <c r="AW200" s="13">
        <f t="shared" si="176"/>
        <v>0</v>
      </c>
      <c r="AX200" s="13">
        <f t="shared" si="177"/>
        <v>0</v>
      </c>
      <c r="AY200" s="13">
        <f t="shared" si="178"/>
        <v>0</v>
      </c>
      <c r="AZ200" s="13">
        <f t="shared" si="179"/>
        <v>0</v>
      </c>
      <c r="BA200" s="13">
        <f t="shared" si="180"/>
        <v>0</v>
      </c>
      <c r="BB200" s="13">
        <f t="shared" si="181"/>
        <v>0</v>
      </c>
      <c r="BC200" s="13">
        <f t="shared" si="182"/>
        <v>0</v>
      </c>
      <c r="BD200" s="13">
        <f t="shared" si="183"/>
        <v>0</v>
      </c>
      <c r="BE200" s="13">
        <f t="shared" si="184"/>
        <v>0</v>
      </c>
      <c r="BF200" s="13">
        <f t="shared" si="185"/>
        <v>0</v>
      </c>
      <c r="BG200" s="13">
        <f t="shared" si="186"/>
        <v>0</v>
      </c>
      <c r="BH200" s="13">
        <f t="shared" si="187"/>
        <v>0</v>
      </c>
      <c r="BI200" s="73">
        <f t="shared" si="188"/>
        <v>0</v>
      </c>
      <c r="BJ200" s="219"/>
      <c r="BK200" s="850">
        <f t="shared" si="160"/>
        <v>0</v>
      </c>
      <c r="BL200" s="109">
        <f t="shared" si="161"/>
        <v>0</v>
      </c>
      <c r="BM200" s="109">
        <f t="shared" si="162"/>
        <v>0</v>
      </c>
      <c r="BN200" s="109">
        <f t="shared" si="163"/>
        <v>0</v>
      </c>
      <c r="BO200" s="109">
        <f t="shared" si="164"/>
        <v>0</v>
      </c>
      <c r="BP200" s="109">
        <f t="shared" si="165"/>
        <v>0</v>
      </c>
      <c r="BQ200" s="109">
        <f t="shared" si="166"/>
        <v>0</v>
      </c>
      <c r="BR200" s="109">
        <f t="shared" si="167"/>
        <v>0</v>
      </c>
      <c r="BS200" s="109">
        <f t="shared" si="168"/>
        <v>0</v>
      </c>
      <c r="BT200" s="109">
        <f t="shared" si="169"/>
        <v>0</v>
      </c>
      <c r="BU200" s="109">
        <f t="shared" si="170"/>
        <v>0</v>
      </c>
      <c r="BV200" s="109">
        <f t="shared" si="171"/>
        <v>0</v>
      </c>
      <c r="BW200" s="109">
        <f t="shared" si="172"/>
        <v>0</v>
      </c>
      <c r="BX200" s="109">
        <f t="shared" si="173"/>
        <v>0</v>
      </c>
      <c r="BY200" s="1000">
        <f t="shared" si="189"/>
        <v>0</v>
      </c>
    </row>
    <row r="201" spans="1:77">
      <c r="A201" s="2" t="s">
        <v>3149</v>
      </c>
      <c r="B201" s="2" t="s">
        <v>3150</v>
      </c>
      <c r="C201" s="57" t="s">
        <v>3</v>
      </c>
      <c r="D201" s="57" t="s">
        <v>7</v>
      </c>
      <c r="E201" s="681" t="s">
        <v>349</v>
      </c>
      <c r="F201" s="682">
        <v>40725</v>
      </c>
      <c r="G201" s="682" t="s">
        <v>106</v>
      </c>
      <c r="H201" s="241" t="s">
        <v>109</v>
      </c>
      <c r="I201" s="38"/>
      <c r="J201" s="983"/>
      <c r="K201" s="903"/>
      <c r="L201" s="798"/>
      <c r="M201" s="429"/>
      <c r="N201" s="109"/>
      <c r="O201" s="109"/>
      <c r="P201" s="109"/>
      <c r="Q201" s="607"/>
      <c r="R201" s="93"/>
      <c r="S201" s="109">
        <v>107776.06</v>
      </c>
      <c r="T201" s="109">
        <v>0</v>
      </c>
      <c r="U201" s="109">
        <v>0</v>
      </c>
      <c r="V201" s="109">
        <v>26121.63</v>
      </c>
      <c r="W201" s="109">
        <v>26121.63</v>
      </c>
      <c r="X201" s="109">
        <v>26121.629999999997</v>
      </c>
      <c r="Y201" s="109">
        <v>0</v>
      </c>
      <c r="Z201" s="109">
        <v>0</v>
      </c>
      <c r="AA201" s="109">
        <v>0</v>
      </c>
      <c r="AB201" s="109">
        <v>0</v>
      </c>
      <c r="AC201" s="109">
        <v>0</v>
      </c>
      <c r="AD201" s="109">
        <v>0</v>
      </c>
      <c r="AE201" s="109">
        <v>0</v>
      </c>
      <c r="AF201" s="109">
        <v>0</v>
      </c>
      <c r="AG201" s="109">
        <v>0</v>
      </c>
      <c r="AH201" s="109">
        <v>0</v>
      </c>
      <c r="AI201" s="109">
        <v>0</v>
      </c>
      <c r="AJ201" s="109">
        <v>0</v>
      </c>
      <c r="AK201" s="109">
        <v>0</v>
      </c>
      <c r="AL201" s="109">
        <v>0</v>
      </c>
      <c r="AM201" s="109">
        <v>0</v>
      </c>
      <c r="AN201" s="109">
        <v>0</v>
      </c>
      <c r="AO201" s="109">
        <v>0</v>
      </c>
      <c r="AP201" s="160">
        <f t="shared" si="190"/>
        <v>186140.95</v>
      </c>
      <c r="AQ201" s="160">
        <f t="shared" si="191"/>
        <v>0</v>
      </c>
      <c r="AR201" s="160">
        <f t="shared" si="192"/>
        <v>186140.95</v>
      </c>
      <c r="AS201" s="607"/>
      <c r="AT201" s="219"/>
      <c r="AU201" s="13">
        <f t="shared" si="174"/>
        <v>0</v>
      </c>
      <c r="AV201" s="13">
        <f t="shared" si="175"/>
        <v>0</v>
      </c>
      <c r="AW201" s="13">
        <f t="shared" si="176"/>
        <v>0</v>
      </c>
      <c r="AX201" s="13">
        <f t="shared" si="177"/>
        <v>0</v>
      </c>
      <c r="AY201" s="13">
        <f t="shared" si="178"/>
        <v>0</v>
      </c>
      <c r="AZ201" s="13">
        <f t="shared" si="179"/>
        <v>0</v>
      </c>
      <c r="BA201" s="13">
        <f t="shared" si="180"/>
        <v>0</v>
      </c>
      <c r="BB201" s="13">
        <f t="shared" si="181"/>
        <v>0</v>
      </c>
      <c r="BC201" s="13">
        <f t="shared" si="182"/>
        <v>0</v>
      </c>
      <c r="BD201" s="13">
        <f t="shared" si="183"/>
        <v>0</v>
      </c>
      <c r="BE201" s="13">
        <f t="shared" si="184"/>
        <v>0</v>
      </c>
      <c r="BF201" s="13">
        <f t="shared" si="185"/>
        <v>0</v>
      </c>
      <c r="BG201" s="13">
        <f t="shared" si="186"/>
        <v>0</v>
      </c>
      <c r="BH201" s="13">
        <f t="shared" si="187"/>
        <v>0</v>
      </c>
      <c r="BI201" s="73">
        <f t="shared" si="188"/>
        <v>0</v>
      </c>
      <c r="BJ201" s="219"/>
      <c r="BK201" s="850">
        <f t="shared" si="160"/>
        <v>0</v>
      </c>
      <c r="BL201" s="109">
        <f t="shared" si="161"/>
        <v>0</v>
      </c>
      <c r="BM201" s="109">
        <f t="shared" si="162"/>
        <v>0</v>
      </c>
      <c r="BN201" s="109">
        <f t="shared" si="163"/>
        <v>0</v>
      </c>
      <c r="BO201" s="109">
        <f t="shared" si="164"/>
        <v>0</v>
      </c>
      <c r="BP201" s="109">
        <f t="shared" si="165"/>
        <v>0</v>
      </c>
      <c r="BQ201" s="109">
        <f t="shared" si="166"/>
        <v>0</v>
      </c>
      <c r="BR201" s="109">
        <f t="shared" si="167"/>
        <v>0</v>
      </c>
      <c r="BS201" s="109">
        <f t="shared" si="168"/>
        <v>0</v>
      </c>
      <c r="BT201" s="109">
        <f t="shared" si="169"/>
        <v>0</v>
      </c>
      <c r="BU201" s="109">
        <f t="shared" si="170"/>
        <v>0</v>
      </c>
      <c r="BV201" s="109">
        <f t="shared" si="171"/>
        <v>0</v>
      </c>
      <c r="BW201" s="109">
        <f t="shared" si="172"/>
        <v>0</v>
      </c>
      <c r="BX201" s="109">
        <f t="shared" si="173"/>
        <v>0</v>
      </c>
      <c r="BY201" s="1000">
        <f t="shared" si="189"/>
        <v>0</v>
      </c>
    </row>
    <row r="202" spans="1:77">
      <c r="A202" s="2" t="s">
        <v>240</v>
      </c>
      <c r="B202" s="2" t="s">
        <v>241</v>
      </c>
      <c r="C202" s="57" t="s">
        <v>3</v>
      </c>
      <c r="D202" s="57" t="s">
        <v>7</v>
      </c>
      <c r="E202" s="681" t="s">
        <v>349</v>
      </c>
      <c r="F202" s="682">
        <v>40694</v>
      </c>
      <c r="G202" s="682" t="s">
        <v>106</v>
      </c>
      <c r="H202" s="241" t="s">
        <v>109</v>
      </c>
      <c r="I202" s="38"/>
      <c r="J202" s="983"/>
      <c r="K202" s="903"/>
      <c r="L202" s="798"/>
      <c r="M202" s="429"/>
      <c r="N202" s="109"/>
      <c r="O202" s="109"/>
      <c r="P202" s="109"/>
      <c r="Q202" s="607"/>
      <c r="R202" s="93"/>
      <c r="S202" s="109">
        <v>363812.28</v>
      </c>
      <c r="T202" s="109">
        <v>-151888.23000000001</v>
      </c>
      <c r="U202" s="109">
        <v>0</v>
      </c>
      <c r="V202" s="109">
        <v>0</v>
      </c>
      <c r="W202" s="109">
        <v>0</v>
      </c>
      <c r="X202" s="109">
        <v>0</v>
      </c>
      <c r="Y202" s="109">
        <v>0</v>
      </c>
      <c r="Z202" s="109">
        <v>0</v>
      </c>
      <c r="AA202" s="109">
        <v>0</v>
      </c>
      <c r="AB202" s="109">
        <v>0</v>
      </c>
      <c r="AC202" s="109">
        <v>0</v>
      </c>
      <c r="AD202" s="109">
        <v>0</v>
      </c>
      <c r="AE202" s="109">
        <v>0</v>
      </c>
      <c r="AF202" s="109">
        <v>0</v>
      </c>
      <c r="AG202" s="109">
        <v>0</v>
      </c>
      <c r="AH202" s="109">
        <v>0</v>
      </c>
      <c r="AI202" s="109">
        <v>0</v>
      </c>
      <c r="AJ202" s="109">
        <v>0</v>
      </c>
      <c r="AK202" s="109">
        <v>0</v>
      </c>
      <c r="AL202" s="109">
        <v>0</v>
      </c>
      <c r="AM202" s="109">
        <v>0</v>
      </c>
      <c r="AN202" s="109">
        <v>0</v>
      </c>
      <c r="AO202" s="109">
        <v>0</v>
      </c>
      <c r="AP202" s="160">
        <f t="shared" si="190"/>
        <v>211924.05000000002</v>
      </c>
      <c r="AQ202" s="160">
        <f t="shared" si="191"/>
        <v>0</v>
      </c>
      <c r="AR202" s="160">
        <f t="shared" si="192"/>
        <v>211924.05000000002</v>
      </c>
      <c r="AS202" s="607"/>
      <c r="AT202" s="219"/>
      <c r="AU202" s="13">
        <f t="shared" si="174"/>
        <v>0</v>
      </c>
      <c r="AV202" s="13">
        <f t="shared" si="175"/>
        <v>0</v>
      </c>
      <c r="AW202" s="13">
        <f t="shared" si="176"/>
        <v>0</v>
      </c>
      <c r="AX202" s="13">
        <f t="shared" si="177"/>
        <v>0</v>
      </c>
      <c r="AY202" s="13">
        <f t="shared" si="178"/>
        <v>0</v>
      </c>
      <c r="AZ202" s="13">
        <f t="shared" si="179"/>
        <v>0</v>
      </c>
      <c r="BA202" s="13">
        <f t="shared" si="180"/>
        <v>0</v>
      </c>
      <c r="BB202" s="13">
        <f t="shared" si="181"/>
        <v>0</v>
      </c>
      <c r="BC202" s="13">
        <f t="shared" si="182"/>
        <v>0</v>
      </c>
      <c r="BD202" s="13">
        <f t="shared" si="183"/>
        <v>0</v>
      </c>
      <c r="BE202" s="13">
        <f t="shared" si="184"/>
        <v>0</v>
      </c>
      <c r="BF202" s="13">
        <f t="shared" si="185"/>
        <v>0</v>
      </c>
      <c r="BG202" s="13">
        <f t="shared" si="186"/>
        <v>0</v>
      </c>
      <c r="BH202" s="13">
        <f t="shared" si="187"/>
        <v>0</v>
      </c>
      <c r="BI202" s="73">
        <f t="shared" si="188"/>
        <v>0</v>
      </c>
      <c r="BJ202" s="219"/>
      <c r="BK202" s="850">
        <f t="shared" si="160"/>
        <v>0</v>
      </c>
      <c r="BL202" s="109">
        <f t="shared" si="161"/>
        <v>0</v>
      </c>
      <c r="BM202" s="109">
        <f t="shared" si="162"/>
        <v>0</v>
      </c>
      <c r="BN202" s="109">
        <f t="shared" si="163"/>
        <v>0</v>
      </c>
      <c r="BO202" s="109">
        <f t="shared" si="164"/>
        <v>0</v>
      </c>
      <c r="BP202" s="109">
        <f t="shared" si="165"/>
        <v>0</v>
      </c>
      <c r="BQ202" s="109">
        <f t="shared" si="166"/>
        <v>0</v>
      </c>
      <c r="BR202" s="109">
        <f t="shared" si="167"/>
        <v>0</v>
      </c>
      <c r="BS202" s="109">
        <f t="shared" si="168"/>
        <v>0</v>
      </c>
      <c r="BT202" s="109">
        <f t="shared" si="169"/>
        <v>0</v>
      </c>
      <c r="BU202" s="109">
        <f t="shared" si="170"/>
        <v>0</v>
      </c>
      <c r="BV202" s="109">
        <f t="shared" si="171"/>
        <v>0</v>
      </c>
      <c r="BW202" s="109">
        <f t="shared" si="172"/>
        <v>0</v>
      </c>
      <c r="BX202" s="109">
        <f t="shared" si="173"/>
        <v>0</v>
      </c>
      <c r="BY202" s="1000">
        <f t="shared" si="189"/>
        <v>0</v>
      </c>
    </row>
    <row r="203" spans="1:77">
      <c r="A203" s="679" t="s">
        <v>3008</v>
      </c>
      <c r="B203" s="679" t="s">
        <v>3009</v>
      </c>
      <c r="C203" s="57" t="s">
        <v>3</v>
      </c>
      <c r="D203" s="684" t="s">
        <v>7</v>
      </c>
      <c r="E203" s="681" t="s">
        <v>349</v>
      </c>
      <c r="F203" s="682">
        <v>40785</v>
      </c>
      <c r="G203" s="682" t="s">
        <v>106</v>
      </c>
      <c r="H203" s="241" t="s">
        <v>109</v>
      </c>
      <c r="I203" s="38"/>
      <c r="J203" s="983"/>
      <c r="K203" s="903"/>
      <c r="L203" s="798"/>
      <c r="M203" s="429"/>
      <c r="N203" s="109"/>
      <c r="O203" s="109"/>
      <c r="P203" s="109"/>
      <c r="Q203" s="607"/>
      <c r="R203" s="93"/>
      <c r="S203" s="109">
        <v>245.56</v>
      </c>
      <c r="T203" s="109">
        <v>99992.83</v>
      </c>
      <c r="U203" s="109">
        <v>0</v>
      </c>
      <c r="V203" s="109">
        <v>48983.95</v>
      </c>
      <c r="W203" s="109">
        <v>48983.95</v>
      </c>
      <c r="X203" s="109">
        <v>48983.949999999983</v>
      </c>
      <c r="Y203" s="109">
        <v>0</v>
      </c>
      <c r="Z203" s="109">
        <v>0</v>
      </c>
      <c r="AA203" s="109">
        <v>0</v>
      </c>
      <c r="AB203" s="109">
        <v>0</v>
      </c>
      <c r="AC203" s="109">
        <v>0</v>
      </c>
      <c r="AD203" s="109">
        <v>0</v>
      </c>
      <c r="AE203" s="109">
        <v>0</v>
      </c>
      <c r="AF203" s="109">
        <v>0</v>
      </c>
      <c r="AG203" s="109">
        <v>0</v>
      </c>
      <c r="AH203" s="109">
        <v>0</v>
      </c>
      <c r="AI203" s="109">
        <v>0</v>
      </c>
      <c r="AJ203" s="109">
        <v>0</v>
      </c>
      <c r="AK203" s="109">
        <v>0</v>
      </c>
      <c r="AL203" s="109">
        <v>0</v>
      </c>
      <c r="AM203" s="109">
        <v>0</v>
      </c>
      <c r="AN203" s="109">
        <v>0</v>
      </c>
      <c r="AO203" s="109">
        <v>0</v>
      </c>
      <c r="AP203" s="160">
        <f t="shared" si="190"/>
        <v>247190.23999999996</v>
      </c>
      <c r="AQ203" s="160">
        <f t="shared" si="191"/>
        <v>0</v>
      </c>
      <c r="AR203" s="160">
        <f t="shared" si="192"/>
        <v>247190.23999999996</v>
      </c>
      <c r="AS203" s="607"/>
      <c r="AT203" s="219"/>
      <c r="AU203" s="13">
        <f t="shared" si="174"/>
        <v>0</v>
      </c>
      <c r="AV203" s="13">
        <f t="shared" si="175"/>
        <v>0</v>
      </c>
      <c r="AW203" s="13">
        <f t="shared" si="176"/>
        <v>0</v>
      </c>
      <c r="AX203" s="13">
        <f t="shared" si="177"/>
        <v>0</v>
      </c>
      <c r="AY203" s="13">
        <f t="shared" si="178"/>
        <v>0</v>
      </c>
      <c r="AZ203" s="13">
        <f t="shared" si="179"/>
        <v>0</v>
      </c>
      <c r="BA203" s="13">
        <f t="shared" si="180"/>
        <v>0</v>
      </c>
      <c r="BB203" s="13">
        <f t="shared" si="181"/>
        <v>0</v>
      </c>
      <c r="BC203" s="13">
        <f t="shared" si="182"/>
        <v>0</v>
      </c>
      <c r="BD203" s="13">
        <f t="shared" si="183"/>
        <v>0</v>
      </c>
      <c r="BE203" s="13">
        <f t="shared" si="184"/>
        <v>0</v>
      </c>
      <c r="BF203" s="13">
        <f t="shared" si="185"/>
        <v>0</v>
      </c>
      <c r="BG203" s="13">
        <f t="shared" si="186"/>
        <v>0</v>
      </c>
      <c r="BH203" s="13">
        <f t="shared" si="187"/>
        <v>0</v>
      </c>
      <c r="BI203" s="73">
        <f t="shared" si="188"/>
        <v>0</v>
      </c>
      <c r="BJ203" s="219"/>
      <c r="BK203" s="850">
        <f t="shared" si="160"/>
        <v>0</v>
      </c>
      <c r="BL203" s="109">
        <f t="shared" si="161"/>
        <v>0</v>
      </c>
      <c r="BM203" s="109">
        <f t="shared" si="162"/>
        <v>0</v>
      </c>
      <c r="BN203" s="109">
        <f t="shared" si="163"/>
        <v>0</v>
      </c>
      <c r="BO203" s="109">
        <f t="shared" si="164"/>
        <v>0</v>
      </c>
      <c r="BP203" s="109">
        <f t="shared" si="165"/>
        <v>0</v>
      </c>
      <c r="BQ203" s="109">
        <f t="shared" si="166"/>
        <v>0</v>
      </c>
      <c r="BR203" s="109">
        <f t="shared" si="167"/>
        <v>0</v>
      </c>
      <c r="BS203" s="109">
        <f t="shared" si="168"/>
        <v>0</v>
      </c>
      <c r="BT203" s="109">
        <f t="shared" si="169"/>
        <v>0</v>
      </c>
      <c r="BU203" s="109">
        <f t="shared" si="170"/>
        <v>0</v>
      </c>
      <c r="BV203" s="109">
        <f t="shared" si="171"/>
        <v>0</v>
      </c>
      <c r="BW203" s="109">
        <f t="shared" si="172"/>
        <v>0</v>
      </c>
      <c r="BX203" s="109">
        <f t="shared" si="173"/>
        <v>0</v>
      </c>
      <c r="BY203" s="1000">
        <f t="shared" si="189"/>
        <v>0</v>
      </c>
    </row>
    <row r="204" spans="1:77">
      <c r="A204" s="2" t="s">
        <v>3271</v>
      </c>
      <c r="B204" s="2" t="s">
        <v>3272</v>
      </c>
      <c r="C204" s="57" t="s">
        <v>3</v>
      </c>
      <c r="D204" s="57" t="s">
        <v>7</v>
      </c>
      <c r="E204" s="681" t="s">
        <v>349</v>
      </c>
      <c r="F204" s="682">
        <v>40754</v>
      </c>
      <c r="G204" s="682" t="s">
        <v>106</v>
      </c>
      <c r="H204" s="241" t="s">
        <v>109</v>
      </c>
      <c r="I204" s="38"/>
      <c r="J204" s="983"/>
      <c r="K204" s="903"/>
      <c r="L204" s="798"/>
      <c r="M204" s="429"/>
      <c r="N204" s="109"/>
      <c r="O204" s="109"/>
      <c r="P204" s="109"/>
      <c r="Q204" s="607"/>
      <c r="R204" s="93"/>
      <c r="S204" s="109">
        <v>127224.23</v>
      </c>
      <c r="T204" s="109">
        <v>0</v>
      </c>
      <c r="U204" s="109">
        <v>0</v>
      </c>
      <c r="V204" s="109">
        <v>0</v>
      </c>
      <c r="W204" s="109">
        <v>0</v>
      </c>
      <c r="X204" s="109">
        <v>1865.48</v>
      </c>
      <c r="Y204" s="109">
        <v>0</v>
      </c>
      <c r="Z204" s="109">
        <v>0</v>
      </c>
      <c r="AA204" s="109">
        <v>0</v>
      </c>
      <c r="AB204" s="109">
        <v>0</v>
      </c>
      <c r="AC204" s="109">
        <v>0</v>
      </c>
      <c r="AD204" s="109">
        <v>0</v>
      </c>
      <c r="AE204" s="109">
        <v>0</v>
      </c>
      <c r="AF204" s="109">
        <v>0</v>
      </c>
      <c r="AG204" s="109">
        <v>0</v>
      </c>
      <c r="AH204" s="109">
        <v>0</v>
      </c>
      <c r="AI204" s="109">
        <v>0</v>
      </c>
      <c r="AJ204" s="109">
        <v>0</v>
      </c>
      <c r="AK204" s="109">
        <v>0</v>
      </c>
      <c r="AL204" s="109">
        <v>0</v>
      </c>
      <c r="AM204" s="109">
        <v>0</v>
      </c>
      <c r="AN204" s="109">
        <v>0</v>
      </c>
      <c r="AO204" s="109">
        <v>0</v>
      </c>
      <c r="AP204" s="160">
        <f t="shared" si="190"/>
        <v>129089.70999999999</v>
      </c>
      <c r="AQ204" s="160">
        <f t="shared" si="191"/>
        <v>0</v>
      </c>
      <c r="AR204" s="160">
        <f t="shared" si="192"/>
        <v>129089.70999999999</v>
      </c>
      <c r="AS204" s="607"/>
      <c r="AT204" s="219"/>
      <c r="AU204" s="13">
        <f t="shared" si="174"/>
        <v>0</v>
      </c>
      <c r="AV204" s="13">
        <f t="shared" si="175"/>
        <v>0</v>
      </c>
      <c r="AW204" s="13">
        <f t="shared" si="176"/>
        <v>0</v>
      </c>
      <c r="AX204" s="13">
        <f t="shared" si="177"/>
        <v>0</v>
      </c>
      <c r="AY204" s="13">
        <f t="shared" si="178"/>
        <v>0</v>
      </c>
      <c r="AZ204" s="13">
        <f t="shared" si="179"/>
        <v>0</v>
      </c>
      <c r="BA204" s="13">
        <f t="shared" si="180"/>
        <v>0</v>
      </c>
      <c r="BB204" s="13">
        <f t="shared" si="181"/>
        <v>0</v>
      </c>
      <c r="BC204" s="13">
        <f t="shared" si="182"/>
        <v>0</v>
      </c>
      <c r="BD204" s="13">
        <f t="shared" si="183"/>
        <v>0</v>
      </c>
      <c r="BE204" s="13">
        <f t="shared" si="184"/>
        <v>0</v>
      </c>
      <c r="BF204" s="13">
        <f t="shared" si="185"/>
        <v>0</v>
      </c>
      <c r="BG204" s="13">
        <f t="shared" si="186"/>
        <v>0</v>
      </c>
      <c r="BH204" s="13">
        <f t="shared" si="187"/>
        <v>0</v>
      </c>
      <c r="BI204" s="73">
        <f t="shared" si="188"/>
        <v>0</v>
      </c>
      <c r="BJ204" s="219"/>
      <c r="BK204" s="850">
        <f t="shared" si="160"/>
        <v>0</v>
      </c>
      <c r="BL204" s="109">
        <f t="shared" si="161"/>
        <v>0</v>
      </c>
      <c r="BM204" s="109">
        <f t="shared" si="162"/>
        <v>0</v>
      </c>
      <c r="BN204" s="109">
        <f t="shared" si="163"/>
        <v>0</v>
      </c>
      <c r="BO204" s="109">
        <f t="shared" si="164"/>
        <v>0</v>
      </c>
      <c r="BP204" s="109">
        <f t="shared" si="165"/>
        <v>0</v>
      </c>
      <c r="BQ204" s="109">
        <f t="shared" si="166"/>
        <v>0</v>
      </c>
      <c r="BR204" s="109">
        <f t="shared" si="167"/>
        <v>0</v>
      </c>
      <c r="BS204" s="109">
        <f t="shared" si="168"/>
        <v>0</v>
      </c>
      <c r="BT204" s="109">
        <f t="shared" si="169"/>
        <v>0</v>
      </c>
      <c r="BU204" s="109">
        <f t="shared" si="170"/>
        <v>0</v>
      </c>
      <c r="BV204" s="109">
        <f t="shared" si="171"/>
        <v>0</v>
      </c>
      <c r="BW204" s="109">
        <f t="shared" si="172"/>
        <v>0</v>
      </c>
      <c r="BX204" s="109">
        <f t="shared" si="173"/>
        <v>0</v>
      </c>
      <c r="BY204" s="1000">
        <f t="shared" si="189"/>
        <v>0</v>
      </c>
    </row>
    <row r="205" spans="1:77">
      <c r="A205" s="2" t="s">
        <v>2813</v>
      </c>
      <c r="B205" s="2" t="s">
        <v>2814</v>
      </c>
      <c r="C205" s="57" t="s">
        <v>3</v>
      </c>
      <c r="D205" s="57" t="s">
        <v>7</v>
      </c>
      <c r="E205" s="681" t="s">
        <v>349</v>
      </c>
      <c r="F205" s="682">
        <v>40907</v>
      </c>
      <c r="G205" s="682" t="s">
        <v>106</v>
      </c>
      <c r="H205" s="241" t="s">
        <v>109</v>
      </c>
      <c r="I205" s="38"/>
      <c r="J205" s="983"/>
      <c r="K205" s="903"/>
      <c r="L205" s="798"/>
      <c r="M205" s="429"/>
      <c r="N205" s="109"/>
      <c r="O205" s="109"/>
      <c r="P205" s="109"/>
      <c r="Q205" s="607"/>
      <c r="R205" s="93"/>
      <c r="S205" s="109">
        <v>174390.76</v>
      </c>
      <c r="T205" s="109">
        <v>6617.28</v>
      </c>
      <c r="U205" s="109">
        <v>41215.07</v>
      </c>
      <c r="V205" s="109">
        <v>0</v>
      </c>
      <c r="W205" s="109">
        <v>0</v>
      </c>
      <c r="X205" s="109">
        <v>238133.3</v>
      </c>
      <c r="Y205" s="109">
        <v>0</v>
      </c>
      <c r="Z205" s="109">
        <v>0</v>
      </c>
      <c r="AA205" s="109">
        <v>0</v>
      </c>
      <c r="AB205" s="109">
        <v>0</v>
      </c>
      <c r="AC205" s="109">
        <v>0</v>
      </c>
      <c r="AD205" s="109">
        <v>0</v>
      </c>
      <c r="AE205" s="109">
        <v>0</v>
      </c>
      <c r="AF205" s="109">
        <v>0</v>
      </c>
      <c r="AG205" s="109">
        <v>0</v>
      </c>
      <c r="AH205" s="109">
        <v>0</v>
      </c>
      <c r="AI205" s="109">
        <v>0</v>
      </c>
      <c r="AJ205" s="109">
        <v>0</v>
      </c>
      <c r="AK205" s="109">
        <v>0</v>
      </c>
      <c r="AL205" s="109">
        <v>0</v>
      </c>
      <c r="AM205" s="109">
        <v>0</v>
      </c>
      <c r="AN205" s="109">
        <v>0</v>
      </c>
      <c r="AO205" s="109">
        <v>0</v>
      </c>
      <c r="AP205" s="160">
        <f t="shared" si="190"/>
        <v>460356.41000000003</v>
      </c>
      <c r="AQ205" s="160">
        <f t="shared" si="191"/>
        <v>0</v>
      </c>
      <c r="AR205" s="160">
        <f t="shared" si="192"/>
        <v>460356.41000000003</v>
      </c>
      <c r="AS205" s="607"/>
      <c r="AT205" s="219"/>
      <c r="AU205" s="13">
        <f t="shared" si="174"/>
        <v>0</v>
      </c>
      <c r="AV205" s="13">
        <f t="shared" si="175"/>
        <v>0</v>
      </c>
      <c r="AW205" s="13">
        <f t="shared" si="176"/>
        <v>0</v>
      </c>
      <c r="AX205" s="13">
        <f t="shared" si="177"/>
        <v>0</v>
      </c>
      <c r="AY205" s="13">
        <f t="shared" si="178"/>
        <v>0</v>
      </c>
      <c r="AZ205" s="13">
        <f t="shared" si="179"/>
        <v>0</v>
      </c>
      <c r="BA205" s="13">
        <f t="shared" si="180"/>
        <v>0</v>
      </c>
      <c r="BB205" s="13">
        <f t="shared" si="181"/>
        <v>0</v>
      </c>
      <c r="BC205" s="13">
        <f t="shared" si="182"/>
        <v>0</v>
      </c>
      <c r="BD205" s="13">
        <f t="shared" si="183"/>
        <v>0</v>
      </c>
      <c r="BE205" s="13">
        <f t="shared" si="184"/>
        <v>0</v>
      </c>
      <c r="BF205" s="13">
        <f t="shared" si="185"/>
        <v>0</v>
      </c>
      <c r="BG205" s="13">
        <f t="shared" si="186"/>
        <v>0</v>
      </c>
      <c r="BH205" s="13">
        <f t="shared" si="187"/>
        <v>0</v>
      </c>
      <c r="BI205" s="73">
        <f t="shared" si="188"/>
        <v>0</v>
      </c>
      <c r="BJ205" s="219"/>
      <c r="BK205" s="850">
        <f t="shared" si="160"/>
        <v>0</v>
      </c>
      <c r="BL205" s="109">
        <f t="shared" si="161"/>
        <v>0</v>
      </c>
      <c r="BM205" s="109">
        <f t="shared" si="162"/>
        <v>0</v>
      </c>
      <c r="BN205" s="109">
        <f t="shared" si="163"/>
        <v>0</v>
      </c>
      <c r="BO205" s="109">
        <f t="shared" si="164"/>
        <v>0</v>
      </c>
      <c r="BP205" s="109">
        <f t="shared" si="165"/>
        <v>0</v>
      </c>
      <c r="BQ205" s="109">
        <f t="shared" si="166"/>
        <v>0</v>
      </c>
      <c r="BR205" s="109">
        <f t="shared" si="167"/>
        <v>0</v>
      </c>
      <c r="BS205" s="109">
        <f t="shared" si="168"/>
        <v>0</v>
      </c>
      <c r="BT205" s="109">
        <f t="shared" si="169"/>
        <v>0</v>
      </c>
      <c r="BU205" s="109">
        <f t="shared" si="170"/>
        <v>0</v>
      </c>
      <c r="BV205" s="109">
        <f t="shared" si="171"/>
        <v>0</v>
      </c>
      <c r="BW205" s="109">
        <f t="shared" si="172"/>
        <v>0</v>
      </c>
      <c r="BX205" s="109">
        <f t="shared" si="173"/>
        <v>0</v>
      </c>
      <c r="BY205" s="1000">
        <f t="shared" si="189"/>
        <v>0</v>
      </c>
    </row>
    <row r="206" spans="1:77">
      <c r="A206" s="2" t="s">
        <v>3187</v>
      </c>
      <c r="B206" s="2" t="s">
        <v>3188</v>
      </c>
      <c r="C206" s="57" t="s">
        <v>3</v>
      </c>
      <c r="D206" s="57" t="s">
        <v>7</v>
      </c>
      <c r="E206" s="681" t="s">
        <v>349</v>
      </c>
      <c r="F206" s="682">
        <v>40421</v>
      </c>
      <c r="G206" s="682" t="s">
        <v>106</v>
      </c>
      <c r="H206" s="241" t="s">
        <v>109</v>
      </c>
      <c r="I206" s="38"/>
      <c r="J206" s="983"/>
      <c r="K206" s="903"/>
      <c r="L206" s="798"/>
      <c r="M206" s="429"/>
      <c r="N206" s="109"/>
      <c r="O206" s="109"/>
      <c r="P206" s="109"/>
      <c r="Q206" s="607"/>
      <c r="R206" s="93"/>
      <c r="S206" s="109">
        <v>0</v>
      </c>
      <c r="T206" s="109">
        <v>0</v>
      </c>
      <c r="U206" s="109">
        <v>7760.84</v>
      </c>
      <c r="V206" s="109">
        <v>53152.78</v>
      </c>
      <c r="W206" s="109">
        <v>53152.78</v>
      </c>
      <c r="X206" s="109">
        <v>53152.790000000008</v>
      </c>
      <c r="Y206" s="109">
        <v>0</v>
      </c>
      <c r="Z206" s="109">
        <v>0</v>
      </c>
      <c r="AA206" s="109">
        <v>0</v>
      </c>
      <c r="AB206" s="109">
        <v>0</v>
      </c>
      <c r="AC206" s="109">
        <v>0</v>
      </c>
      <c r="AD206" s="109">
        <v>0</v>
      </c>
      <c r="AE206" s="109">
        <v>0</v>
      </c>
      <c r="AF206" s="109">
        <v>0</v>
      </c>
      <c r="AG206" s="109">
        <v>0</v>
      </c>
      <c r="AH206" s="109">
        <v>0</v>
      </c>
      <c r="AI206" s="109">
        <v>0</v>
      </c>
      <c r="AJ206" s="109">
        <v>0</v>
      </c>
      <c r="AK206" s="109">
        <v>0</v>
      </c>
      <c r="AL206" s="109">
        <v>0</v>
      </c>
      <c r="AM206" s="109">
        <v>0</v>
      </c>
      <c r="AN206" s="109">
        <v>0</v>
      </c>
      <c r="AO206" s="109">
        <v>0</v>
      </c>
      <c r="AP206" s="160">
        <f t="shared" si="190"/>
        <v>167219.19</v>
      </c>
      <c r="AQ206" s="160">
        <f t="shared" si="191"/>
        <v>0</v>
      </c>
      <c r="AR206" s="160">
        <f t="shared" si="192"/>
        <v>167219.19</v>
      </c>
      <c r="AS206" s="607"/>
      <c r="AT206" s="219"/>
      <c r="AU206" s="13">
        <f t="shared" si="174"/>
        <v>0</v>
      </c>
      <c r="AV206" s="13">
        <f t="shared" si="175"/>
        <v>0</v>
      </c>
      <c r="AW206" s="13">
        <f t="shared" si="176"/>
        <v>0</v>
      </c>
      <c r="AX206" s="13">
        <f t="shared" si="177"/>
        <v>0</v>
      </c>
      <c r="AY206" s="13">
        <f t="shared" si="178"/>
        <v>0</v>
      </c>
      <c r="AZ206" s="13">
        <f t="shared" si="179"/>
        <v>0</v>
      </c>
      <c r="BA206" s="13">
        <f t="shared" si="180"/>
        <v>0</v>
      </c>
      <c r="BB206" s="13">
        <f t="shared" si="181"/>
        <v>0</v>
      </c>
      <c r="BC206" s="13">
        <f t="shared" si="182"/>
        <v>0</v>
      </c>
      <c r="BD206" s="13">
        <f t="shared" si="183"/>
        <v>0</v>
      </c>
      <c r="BE206" s="13">
        <f t="shared" si="184"/>
        <v>0</v>
      </c>
      <c r="BF206" s="13">
        <f t="shared" si="185"/>
        <v>0</v>
      </c>
      <c r="BG206" s="13">
        <f t="shared" si="186"/>
        <v>0</v>
      </c>
      <c r="BH206" s="13">
        <f t="shared" si="187"/>
        <v>0</v>
      </c>
      <c r="BI206" s="73">
        <f t="shared" si="188"/>
        <v>0</v>
      </c>
      <c r="BJ206" s="219"/>
      <c r="BK206" s="850">
        <f t="shared" si="160"/>
        <v>0</v>
      </c>
      <c r="BL206" s="109">
        <f t="shared" si="161"/>
        <v>0</v>
      </c>
      <c r="BM206" s="109">
        <f t="shared" si="162"/>
        <v>0</v>
      </c>
      <c r="BN206" s="109">
        <f t="shared" si="163"/>
        <v>0</v>
      </c>
      <c r="BO206" s="109">
        <f t="shared" si="164"/>
        <v>0</v>
      </c>
      <c r="BP206" s="109">
        <f t="shared" si="165"/>
        <v>0</v>
      </c>
      <c r="BQ206" s="109">
        <f t="shared" si="166"/>
        <v>0</v>
      </c>
      <c r="BR206" s="109">
        <f t="shared" si="167"/>
        <v>0</v>
      </c>
      <c r="BS206" s="109">
        <f t="shared" si="168"/>
        <v>0</v>
      </c>
      <c r="BT206" s="109">
        <f t="shared" si="169"/>
        <v>0</v>
      </c>
      <c r="BU206" s="109">
        <f t="shared" si="170"/>
        <v>0</v>
      </c>
      <c r="BV206" s="109">
        <f t="shared" si="171"/>
        <v>0</v>
      </c>
      <c r="BW206" s="109">
        <f t="shared" si="172"/>
        <v>0</v>
      </c>
      <c r="BX206" s="109">
        <f t="shared" si="173"/>
        <v>0</v>
      </c>
      <c r="BY206" s="1000">
        <f t="shared" si="189"/>
        <v>0</v>
      </c>
    </row>
    <row r="207" spans="1:77">
      <c r="A207" s="679" t="s">
        <v>2532</v>
      </c>
      <c r="B207" s="679" t="s">
        <v>2533</v>
      </c>
      <c r="C207" s="57" t="s">
        <v>3</v>
      </c>
      <c r="D207" s="57" t="s">
        <v>7</v>
      </c>
      <c r="E207" s="681" t="s">
        <v>349</v>
      </c>
      <c r="F207" s="682" t="s">
        <v>3501</v>
      </c>
      <c r="G207" s="682" t="s">
        <v>106</v>
      </c>
      <c r="H207" s="241" t="s">
        <v>109</v>
      </c>
      <c r="I207" s="38"/>
      <c r="J207" s="983"/>
      <c r="K207" s="903"/>
      <c r="L207" s="798"/>
      <c r="M207" s="429"/>
      <c r="N207" s="109"/>
      <c r="O207" s="109"/>
      <c r="P207" s="109"/>
      <c r="Q207" s="607"/>
      <c r="R207" s="93"/>
      <c r="S207" s="109">
        <v>2648093.4700000002</v>
      </c>
      <c r="T207" s="109">
        <v>0</v>
      </c>
      <c r="U207" s="109">
        <v>13808.56</v>
      </c>
      <c r="V207" s="109">
        <v>0</v>
      </c>
      <c r="W207" s="109">
        <v>0</v>
      </c>
      <c r="X207" s="109">
        <v>0</v>
      </c>
      <c r="Y207" s="109">
        <v>0</v>
      </c>
      <c r="Z207" s="109">
        <v>0</v>
      </c>
      <c r="AA207" s="109">
        <v>0</v>
      </c>
      <c r="AB207" s="109">
        <v>0</v>
      </c>
      <c r="AC207" s="109">
        <v>0</v>
      </c>
      <c r="AD207" s="109">
        <v>0</v>
      </c>
      <c r="AE207" s="109">
        <v>0</v>
      </c>
      <c r="AF207" s="109">
        <v>0</v>
      </c>
      <c r="AG207" s="109">
        <v>0</v>
      </c>
      <c r="AH207" s="109">
        <v>0</v>
      </c>
      <c r="AI207" s="109">
        <v>0</v>
      </c>
      <c r="AJ207" s="109">
        <v>0</v>
      </c>
      <c r="AK207" s="109">
        <v>0</v>
      </c>
      <c r="AL207" s="109">
        <v>0</v>
      </c>
      <c r="AM207" s="109">
        <v>0</v>
      </c>
      <c r="AN207" s="109">
        <v>447551.63</v>
      </c>
      <c r="AO207" s="109">
        <v>144581.05999999994</v>
      </c>
      <c r="AP207" s="160">
        <f t="shared" si="190"/>
        <v>2661902.0300000003</v>
      </c>
      <c r="AQ207" s="160">
        <f t="shared" si="191"/>
        <v>592132.68999999994</v>
      </c>
      <c r="AR207" s="160">
        <f t="shared" si="192"/>
        <v>3254034.72</v>
      </c>
      <c r="AS207" s="607"/>
      <c r="AT207" s="219"/>
      <c r="AU207" s="13">
        <f t="shared" si="174"/>
        <v>0</v>
      </c>
      <c r="AV207" s="13">
        <f t="shared" si="175"/>
        <v>0</v>
      </c>
      <c r="AW207" s="13">
        <f t="shared" si="176"/>
        <v>0</v>
      </c>
      <c r="AX207" s="13">
        <f t="shared" si="177"/>
        <v>0</v>
      </c>
      <c r="AY207" s="13">
        <f t="shared" si="178"/>
        <v>0</v>
      </c>
      <c r="AZ207" s="13">
        <f t="shared" si="179"/>
        <v>0</v>
      </c>
      <c r="BA207" s="13">
        <f t="shared" si="180"/>
        <v>0</v>
      </c>
      <c r="BB207" s="13">
        <f t="shared" si="181"/>
        <v>0</v>
      </c>
      <c r="BC207" s="13">
        <f t="shared" si="182"/>
        <v>0</v>
      </c>
      <c r="BD207" s="13">
        <f t="shared" si="183"/>
        <v>0</v>
      </c>
      <c r="BE207" s="13">
        <f t="shared" si="184"/>
        <v>0</v>
      </c>
      <c r="BF207" s="13">
        <f t="shared" si="185"/>
        <v>0</v>
      </c>
      <c r="BG207" s="13">
        <f t="shared" si="186"/>
        <v>447551.63</v>
      </c>
      <c r="BH207" s="13">
        <f t="shared" si="187"/>
        <v>144581.05999999994</v>
      </c>
      <c r="BI207" s="73">
        <f t="shared" si="188"/>
        <v>592132.68999999994</v>
      </c>
      <c r="BJ207" s="219"/>
      <c r="BK207" s="850">
        <f t="shared" si="160"/>
        <v>0</v>
      </c>
      <c r="BL207" s="109">
        <f t="shared" si="161"/>
        <v>0</v>
      </c>
      <c r="BM207" s="109">
        <f t="shared" si="162"/>
        <v>0</v>
      </c>
      <c r="BN207" s="109">
        <f t="shared" si="163"/>
        <v>0</v>
      </c>
      <c r="BO207" s="109">
        <f t="shared" si="164"/>
        <v>0</v>
      </c>
      <c r="BP207" s="109">
        <f t="shared" si="165"/>
        <v>0</v>
      </c>
      <c r="BQ207" s="109">
        <f t="shared" si="166"/>
        <v>0</v>
      </c>
      <c r="BR207" s="109">
        <f t="shared" si="167"/>
        <v>0</v>
      </c>
      <c r="BS207" s="109">
        <f t="shared" si="168"/>
        <v>0</v>
      </c>
      <c r="BT207" s="109">
        <f t="shared" si="169"/>
        <v>0</v>
      </c>
      <c r="BU207" s="109">
        <f t="shared" si="170"/>
        <v>0</v>
      </c>
      <c r="BV207" s="109">
        <f t="shared" si="171"/>
        <v>0</v>
      </c>
      <c r="BW207" s="109">
        <f t="shared" si="172"/>
        <v>447551.63</v>
      </c>
      <c r="BX207" s="109">
        <f t="shared" si="173"/>
        <v>144581.05999999994</v>
      </c>
      <c r="BY207" s="1000">
        <f t="shared" si="189"/>
        <v>592132.68999999994</v>
      </c>
    </row>
    <row r="208" spans="1:77">
      <c r="A208" s="2" t="s">
        <v>3236</v>
      </c>
      <c r="B208" s="2" t="s">
        <v>3237</v>
      </c>
      <c r="C208" s="57" t="s">
        <v>3</v>
      </c>
      <c r="D208" s="57" t="s">
        <v>7</v>
      </c>
      <c r="E208" s="681" t="s">
        <v>349</v>
      </c>
      <c r="F208" s="682">
        <v>41274</v>
      </c>
      <c r="G208" s="682" t="s">
        <v>106</v>
      </c>
      <c r="H208" s="241" t="s">
        <v>109</v>
      </c>
      <c r="I208" s="38"/>
      <c r="J208" s="983"/>
      <c r="K208" s="903"/>
      <c r="L208" s="798"/>
      <c r="M208" s="429"/>
      <c r="N208" s="109"/>
      <c r="O208" s="109"/>
      <c r="P208" s="109"/>
      <c r="Q208" s="607"/>
      <c r="R208" s="93"/>
      <c r="S208" s="109"/>
      <c r="T208" s="109"/>
      <c r="U208" s="109"/>
      <c r="V208" s="109">
        <v>0</v>
      </c>
      <c r="W208" s="109">
        <v>0</v>
      </c>
      <c r="X208" s="109">
        <v>0</v>
      </c>
      <c r="Y208" s="109">
        <v>0</v>
      </c>
      <c r="Z208" s="109">
        <v>0</v>
      </c>
      <c r="AA208" s="109">
        <v>0</v>
      </c>
      <c r="AB208" s="109">
        <v>0</v>
      </c>
      <c r="AC208" s="109">
        <v>0</v>
      </c>
      <c r="AD208" s="109">
        <v>0</v>
      </c>
      <c r="AE208" s="109">
        <v>0</v>
      </c>
      <c r="AF208" s="109">
        <v>0</v>
      </c>
      <c r="AG208" s="109">
        <v>0</v>
      </c>
      <c r="AH208" s="109">
        <v>0</v>
      </c>
      <c r="AI208" s="109">
        <v>0</v>
      </c>
      <c r="AJ208" s="109">
        <v>149048.63000000003</v>
      </c>
      <c r="AK208" s="109">
        <v>0</v>
      </c>
      <c r="AL208" s="109">
        <v>0</v>
      </c>
      <c r="AM208" s="109">
        <v>0</v>
      </c>
      <c r="AN208" s="109">
        <v>0</v>
      </c>
      <c r="AO208" s="109">
        <v>0</v>
      </c>
      <c r="AP208" s="160">
        <f t="shared" si="190"/>
        <v>0</v>
      </c>
      <c r="AQ208" s="160">
        <f t="shared" si="191"/>
        <v>149048.63000000003</v>
      </c>
      <c r="AR208" s="160">
        <f t="shared" si="192"/>
        <v>149048.63000000003</v>
      </c>
      <c r="AS208" s="607"/>
      <c r="AT208" s="219"/>
      <c r="AU208" s="13">
        <f t="shared" si="174"/>
        <v>0</v>
      </c>
      <c r="AV208" s="13">
        <f t="shared" si="175"/>
        <v>0</v>
      </c>
      <c r="AW208" s="13">
        <f t="shared" si="176"/>
        <v>0</v>
      </c>
      <c r="AX208" s="13">
        <f t="shared" si="177"/>
        <v>0</v>
      </c>
      <c r="AY208" s="13">
        <f t="shared" si="178"/>
        <v>0</v>
      </c>
      <c r="AZ208" s="13">
        <f t="shared" si="179"/>
        <v>0</v>
      </c>
      <c r="BA208" s="13">
        <f t="shared" si="180"/>
        <v>0</v>
      </c>
      <c r="BB208" s="13">
        <f t="shared" si="181"/>
        <v>0</v>
      </c>
      <c r="BC208" s="13">
        <f t="shared" si="182"/>
        <v>149048.63000000003</v>
      </c>
      <c r="BD208" s="13">
        <f t="shared" si="183"/>
        <v>0</v>
      </c>
      <c r="BE208" s="13">
        <f t="shared" si="184"/>
        <v>0</v>
      </c>
      <c r="BF208" s="13">
        <f t="shared" si="185"/>
        <v>0</v>
      </c>
      <c r="BG208" s="13">
        <f t="shared" si="186"/>
        <v>0</v>
      </c>
      <c r="BH208" s="13">
        <f t="shared" si="187"/>
        <v>0</v>
      </c>
      <c r="BI208" s="73">
        <f t="shared" si="188"/>
        <v>149048.63000000003</v>
      </c>
      <c r="BJ208" s="219"/>
      <c r="BK208" s="850">
        <f t="shared" si="160"/>
        <v>0</v>
      </c>
      <c r="BL208" s="109">
        <f t="shared" si="161"/>
        <v>0</v>
      </c>
      <c r="BM208" s="109">
        <f t="shared" si="162"/>
        <v>0</v>
      </c>
      <c r="BN208" s="109">
        <f t="shared" si="163"/>
        <v>0</v>
      </c>
      <c r="BO208" s="109">
        <f t="shared" si="164"/>
        <v>0</v>
      </c>
      <c r="BP208" s="109">
        <f t="shared" si="165"/>
        <v>0</v>
      </c>
      <c r="BQ208" s="109">
        <f t="shared" si="166"/>
        <v>0</v>
      </c>
      <c r="BR208" s="109">
        <f t="shared" si="167"/>
        <v>0</v>
      </c>
      <c r="BS208" s="109">
        <f t="shared" si="168"/>
        <v>149048.63000000003</v>
      </c>
      <c r="BT208" s="109">
        <f t="shared" si="169"/>
        <v>0</v>
      </c>
      <c r="BU208" s="109">
        <f t="shared" si="170"/>
        <v>0</v>
      </c>
      <c r="BV208" s="109">
        <f t="shared" si="171"/>
        <v>0</v>
      </c>
      <c r="BW208" s="109">
        <f t="shared" si="172"/>
        <v>0</v>
      </c>
      <c r="BX208" s="109">
        <f t="shared" si="173"/>
        <v>0</v>
      </c>
      <c r="BY208" s="1000">
        <f t="shared" si="189"/>
        <v>149048.63000000003</v>
      </c>
    </row>
    <row r="209" spans="1:77">
      <c r="A209" s="2" t="s">
        <v>3323</v>
      </c>
      <c r="B209" s="2" t="s">
        <v>3324</v>
      </c>
      <c r="C209" s="57" t="s">
        <v>3</v>
      </c>
      <c r="D209" s="57" t="s">
        <v>7</v>
      </c>
      <c r="E209" s="681" t="s">
        <v>349</v>
      </c>
      <c r="F209" s="682">
        <v>41274</v>
      </c>
      <c r="G209" s="682" t="s">
        <v>106</v>
      </c>
      <c r="H209" s="241" t="s">
        <v>109</v>
      </c>
      <c r="I209" s="38"/>
      <c r="J209" s="983"/>
      <c r="K209" s="903"/>
      <c r="L209" s="798"/>
      <c r="M209" s="429"/>
      <c r="N209" s="109"/>
      <c r="O209" s="109"/>
      <c r="P209" s="109"/>
      <c r="Q209" s="607"/>
      <c r="R209" s="93"/>
      <c r="S209" s="109"/>
      <c r="T209" s="109"/>
      <c r="U209" s="109"/>
      <c r="V209" s="109">
        <v>0</v>
      </c>
      <c r="W209" s="109">
        <v>0</v>
      </c>
      <c r="X209" s="109">
        <v>0</v>
      </c>
      <c r="Y209" s="109">
        <v>0</v>
      </c>
      <c r="Z209" s="109">
        <v>0</v>
      </c>
      <c r="AA209" s="109">
        <v>0</v>
      </c>
      <c r="AB209" s="109">
        <v>0</v>
      </c>
      <c r="AC209" s="109">
        <v>0</v>
      </c>
      <c r="AD209" s="109">
        <v>0</v>
      </c>
      <c r="AE209" s="109">
        <v>0</v>
      </c>
      <c r="AF209" s="109">
        <v>0</v>
      </c>
      <c r="AG209" s="109">
        <v>0</v>
      </c>
      <c r="AH209" s="109">
        <v>0</v>
      </c>
      <c r="AI209" s="109">
        <v>0</v>
      </c>
      <c r="AJ209" s="109">
        <v>109214.43999999999</v>
      </c>
      <c r="AK209" s="109">
        <v>0</v>
      </c>
      <c r="AL209" s="109">
        <v>0</v>
      </c>
      <c r="AM209" s="109">
        <v>0</v>
      </c>
      <c r="AN209" s="109">
        <v>0</v>
      </c>
      <c r="AO209" s="109">
        <v>0</v>
      </c>
      <c r="AP209" s="160">
        <f t="shared" si="190"/>
        <v>0</v>
      </c>
      <c r="AQ209" s="160">
        <f t="shared" si="191"/>
        <v>109214.43999999999</v>
      </c>
      <c r="AR209" s="160">
        <f t="shared" si="192"/>
        <v>109214.43999999999</v>
      </c>
      <c r="AS209" s="607"/>
      <c r="AT209" s="219"/>
      <c r="AU209" s="13">
        <f t="shared" si="174"/>
        <v>0</v>
      </c>
      <c r="AV209" s="13">
        <f t="shared" si="175"/>
        <v>0</v>
      </c>
      <c r="AW209" s="13">
        <f t="shared" si="176"/>
        <v>0</v>
      </c>
      <c r="AX209" s="13">
        <f t="shared" si="177"/>
        <v>0</v>
      </c>
      <c r="AY209" s="13">
        <f t="shared" si="178"/>
        <v>0</v>
      </c>
      <c r="AZ209" s="13">
        <f t="shared" si="179"/>
        <v>0</v>
      </c>
      <c r="BA209" s="13">
        <f t="shared" si="180"/>
        <v>0</v>
      </c>
      <c r="BB209" s="13">
        <f t="shared" si="181"/>
        <v>0</v>
      </c>
      <c r="BC209" s="13">
        <f t="shared" si="182"/>
        <v>109214.43999999999</v>
      </c>
      <c r="BD209" s="13">
        <f t="shared" si="183"/>
        <v>0</v>
      </c>
      <c r="BE209" s="13">
        <f t="shared" si="184"/>
        <v>0</v>
      </c>
      <c r="BF209" s="13">
        <f t="shared" si="185"/>
        <v>0</v>
      </c>
      <c r="BG209" s="13">
        <f t="shared" si="186"/>
        <v>0</v>
      </c>
      <c r="BH209" s="13">
        <f t="shared" si="187"/>
        <v>0</v>
      </c>
      <c r="BI209" s="73">
        <f t="shared" si="188"/>
        <v>109214.43999999999</v>
      </c>
      <c r="BJ209" s="219"/>
      <c r="BK209" s="850">
        <f t="shared" si="160"/>
        <v>0</v>
      </c>
      <c r="BL209" s="109">
        <f t="shared" si="161"/>
        <v>0</v>
      </c>
      <c r="BM209" s="109">
        <f t="shared" si="162"/>
        <v>0</v>
      </c>
      <c r="BN209" s="109">
        <f t="shared" si="163"/>
        <v>0</v>
      </c>
      <c r="BO209" s="109">
        <f t="shared" si="164"/>
        <v>0</v>
      </c>
      <c r="BP209" s="109">
        <f t="shared" si="165"/>
        <v>0</v>
      </c>
      <c r="BQ209" s="109">
        <f t="shared" si="166"/>
        <v>0</v>
      </c>
      <c r="BR209" s="109">
        <f t="shared" si="167"/>
        <v>0</v>
      </c>
      <c r="BS209" s="109">
        <f t="shared" si="168"/>
        <v>109214.43999999999</v>
      </c>
      <c r="BT209" s="109">
        <f t="shared" si="169"/>
        <v>0</v>
      </c>
      <c r="BU209" s="109">
        <f t="shared" si="170"/>
        <v>0</v>
      </c>
      <c r="BV209" s="109">
        <f t="shared" si="171"/>
        <v>0</v>
      </c>
      <c r="BW209" s="109">
        <f t="shared" si="172"/>
        <v>0</v>
      </c>
      <c r="BX209" s="109">
        <f t="shared" si="173"/>
        <v>0</v>
      </c>
      <c r="BY209" s="1000">
        <f t="shared" si="189"/>
        <v>109214.43999999999</v>
      </c>
    </row>
    <row r="210" spans="1:77">
      <c r="A210" s="2" t="s">
        <v>2590</v>
      </c>
      <c r="B210" s="2" t="s">
        <v>2591</v>
      </c>
      <c r="C210" s="57" t="s">
        <v>3</v>
      </c>
      <c r="D210" s="57" t="s">
        <v>7</v>
      </c>
      <c r="E210" s="681" t="s">
        <v>349</v>
      </c>
      <c r="F210" s="682">
        <v>41389</v>
      </c>
      <c r="G210" s="682" t="s">
        <v>106</v>
      </c>
      <c r="H210" s="241" t="s">
        <v>109</v>
      </c>
      <c r="I210" s="38"/>
      <c r="J210" s="983"/>
      <c r="K210" s="903"/>
      <c r="L210" s="798"/>
      <c r="M210" s="429"/>
      <c r="N210" s="109"/>
      <c r="O210" s="109"/>
      <c r="P210" s="109"/>
      <c r="Q210" s="607"/>
      <c r="R210" s="93"/>
      <c r="S210" s="109"/>
      <c r="T210" s="109"/>
      <c r="U210" s="109"/>
      <c r="V210" s="109">
        <v>0</v>
      </c>
      <c r="W210" s="109">
        <v>0</v>
      </c>
      <c r="X210" s="109">
        <v>0</v>
      </c>
      <c r="Y210" s="109">
        <v>0</v>
      </c>
      <c r="Z210" s="109">
        <v>0</v>
      </c>
      <c r="AA210" s="109">
        <v>0</v>
      </c>
      <c r="AB210" s="109">
        <v>0</v>
      </c>
      <c r="AC210" s="109">
        <v>0</v>
      </c>
      <c r="AD210" s="109">
        <v>0</v>
      </c>
      <c r="AE210" s="109">
        <v>0</v>
      </c>
      <c r="AF210" s="109">
        <v>0</v>
      </c>
      <c r="AG210" s="109">
        <v>0</v>
      </c>
      <c r="AH210" s="109">
        <v>0</v>
      </c>
      <c r="AI210" s="109">
        <v>0</v>
      </c>
      <c r="AJ210" s="109">
        <v>0</v>
      </c>
      <c r="AK210" s="109">
        <v>0</v>
      </c>
      <c r="AL210" s="109">
        <v>0</v>
      </c>
      <c r="AM210" s="109">
        <v>0</v>
      </c>
      <c r="AN210" s="109">
        <v>1694191.5500000003</v>
      </c>
      <c r="AO210" s="109">
        <v>0</v>
      </c>
      <c r="AP210" s="160">
        <f t="shared" si="190"/>
        <v>0</v>
      </c>
      <c r="AQ210" s="160">
        <f t="shared" si="191"/>
        <v>1694191.5500000003</v>
      </c>
      <c r="AR210" s="160">
        <f t="shared" si="192"/>
        <v>1694191.5500000003</v>
      </c>
      <c r="AS210" s="607"/>
      <c r="AT210" s="219"/>
      <c r="AU210" s="13">
        <f t="shared" si="174"/>
        <v>0</v>
      </c>
      <c r="AV210" s="13">
        <f t="shared" si="175"/>
        <v>0</v>
      </c>
      <c r="AW210" s="13">
        <f t="shared" si="176"/>
        <v>0</v>
      </c>
      <c r="AX210" s="13">
        <f t="shared" si="177"/>
        <v>0</v>
      </c>
      <c r="AY210" s="13">
        <f t="shared" si="178"/>
        <v>0</v>
      </c>
      <c r="AZ210" s="13">
        <f t="shared" si="179"/>
        <v>0</v>
      </c>
      <c r="BA210" s="13">
        <f t="shared" si="180"/>
        <v>0</v>
      </c>
      <c r="BB210" s="13">
        <f t="shared" si="181"/>
        <v>0</v>
      </c>
      <c r="BC210" s="13">
        <f t="shared" si="182"/>
        <v>0</v>
      </c>
      <c r="BD210" s="13">
        <f t="shared" si="183"/>
        <v>0</v>
      </c>
      <c r="BE210" s="13">
        <f t="shared" si="184"/>
        <v>0</v>
      </c>
      <c r="BF210" s="13">
        <f t="shared" si="185"/>
        <v>0</v>
      </c>
      <c r="BG210" s="13">
        <f t="shared" si="186"/>
        <v>1694191.5500000003</v>
      </c>
      <c r="BH210" s="13">
        <f t="shared" si="187"/>
        <v>0</v>
      </c>
      <c r="BI210" s="73">
        <f t="shared" si="188"/>
        <v>1694191.5500000003</v>
      </c>
      <c r="BJ210" s="219"/>
      <c r="BK210" s="850">
        <f t="shared" si="160"/>
        <v>0</v>
      </c>
      <c r="BL210" s="109">
        <f t="shared" si="161"/>
        <v>0</v>
      </c>
      <c r="BM210" s="109">
        <f t="shared" si="162"/>
        <v>0</v>
      </c>
      <c r="BN210" s="109">
        <f t="shared" si="163"/>
        <v>0</v>
      </c>
      <c r="BO210" s="109">
        <f t="shared" si="164"/>
        <v>0</v>
      </c>
      <c r="BP210" s="109">
        <f t="shared" si="165"/>
        <v>0</v>
      </c>
      <c r="BQ210" s="109">
        <f t="shared" si="166"/>
        <v>0</v>
      </c>
      <c r="BR210" s="109">
        <f t="shared" si="167"/>
        <v>0</v>
      </c>
      <c r="BS210" s="109">
        <f t="shared" si="168"/>
        <v>0</v>
      </c>
      <c r="BT210" s="109">
        <f t="shared" si="169"/>
        <v>0</v>
      </c>
      <c r="BU210" s="109">
        <f t="shared" si="170"/>
        <v>0</v>
      </c>
      <c r="BV210" s="109">
        <f t="shared" si="171"/>
        <v>0</v>
      </c>
      <c r="BW210" s="109">
        <f t="shared" si="172"/>
        <v>1694191.5500000003</v>
      </c>
      <c r="BX210" s="109">
        <f t="shared" si="173"/>
        <v>0</v>
      </c>
      <c r="BY210" s="1000">
        <f t="shared" si="189"/>
        <v>1694191.5500000003</v>
      </c>
    </row>
    <row r="211" spans="1:77">
      <c r="A211" s="2" t="s">
        <v>2648</v>
      </c>
      <c r="B211" s="2" t="s">
        <v>2649</v>
      </c>
      <c r="C211" s="57" t="s">
        <v>3</v>
      </c>
      <c r="D211" s="57" t="s">
        <v>7</v>
      </c>
      <c r="E211" s="681" t="s">
        <v>349</v>
      </c>
      <c r="F211" s="682">
        <v>41389</v>
      </c>
      <c r="G211" s="682" t="s">
        <v>106</v>
      </c>
      <c r="H211" s="241" t="s">
        <v>109</v>
      </c>
      <c r="I211" s="38"/>
      <c r="J211" s="983"/>
      <c r="K211" s="903"/>
      <c r="L211" s="798"/>
      <c r="M211" s="429"/>
      <c r="N211" s="109"/>
      <c r="O211" s="109"/>
      <c r="P211" s="109"/>
      <c r="Q211" s="607"/>
      <c r="R211" s="93"/>
      <c r="S211" s="109"/>
      <c r="T211" s="109"/>
      <c r="U211" s="109"/>
      <c r="V211" s="109">
        <v>0</v>
      </c>
      <c r="W211" s="109">
        <v>0</v>
      </c>
      <c r="X211" s="109">
        <v>0</v>
      </c>
      <c r="Y211" s="109">
        <v>0</v>
      </c>
      <c r="Z211" s="109">
        <v>0</v>
      </c>
      <c r="AA211" s="109">
        <v>0</v>
      </c>
      <c r="AB211" s="109">
        <v>0</v>
      </c>
      <c r="AC211" s="109">
        <v>0</v>
      </c>
      <c r="AD211" s="109">
        <v>0</v>
      </c>
      <c r="AE211" s="109">
        <v>0</v>
      </c>
      <c r="AF211" s="109">
        <v>0</v>
      </c>
      <c r="AG211" s="109">
        <v>0</v>
      </c>
      <c r="AH211" s="109">
        <v>0</v>
      </c>
      <c r="AI211" s="109">
        <v>0</v>
      </c>
      <c r="AJ211" s="109">
        <v>0</v>
      </c>
      <c r="AK211" s="109">
        <v>0</v>
      </c>
      <c r="AL211" s="109">
        <v>0</v>
      </c>
      <c r="AM211" s="109">
        <v>0</v>
      </c>
      <c r="AN211" s="109">
        <v>957613.95999999985</v>
      </c>
      <c r="AO211" s="109">
        <v>0</v>
      </c>
      <c r="AP211" s="160">
        <f t="shared" si="190"/>
        <v>0</v>
      </c>
      <c r="AQ211" s="160">
        <f t="shared" si="191"/>
        <v>957613.95999999985</v>
      </c>
      <c r="AR211" s="160">
        <f t="shared" si="192"/>
        <v>957613.95999999985</v>
      </c>
      <c r="AS211" s="607"/>
      <c r="AT211" s="219"/>
      <c r="AU211" s="13">
        <f t="shared" si="174"/>
        <v>0</v>
      </c>
      <c r="AV211" s="13">
        <f t="shared" si="175"/>
        <v>0</v>
      </c>
      <c r="AW211" s="13">
        <f t="shared" si="176"/>
        <v>0</v>
      </c>
      <c r="AX211" s="13">
        <f t="shared" si="177"/>
        <v>0</v>
      </c>
      <c r="AY211" s="13">
        <f t="shared" si="178"/>
        <v>0</v>
      </c>
      <c r="AZ211" s="13">
        <f t="shared" si="179"/>
        <v>0</v>
      </c>
      <c r="BA211" s="13">
        <f t="shared" si="180"/>
        <v>0</v>
      </c>
      <c r="BB211" s="13">
        <f t="shared" si="181"/>
        <v>0</v>
      </c>
      <c r="BC211" s="13">
        <f t="shared" si="182"/>
        <v>0</v>
      </c>
      <c r="BD211" s="13">
        <f t="shared" si="183"/>
        <v>0</v>
      </c>
      <c r="BE211" s="13">
        <f t="shared" si="184"/>
        <v>0</v>
      </c>
      <c r="BF211" s="13">
        <f t="shared" si="185"/>
        <v>0</v>
      </c>
      <c r="BG211" s="13">
        <f t="shared" si="186"/>
        <v>957613.95999999985</v>
      </c>
      <c r="BH211" s="13">
        <f t="shared" si="187"/>
        <v>0</v>
      </c>
      <c r="BI211" s="73">
        <f t="shared" si="188"/>
        <v>957613.95999999985</v>
      </c>
      <c r="BJ211" s="219"/>
      <c r="BK211" s="850">
        <f t="shared" si="160"/>
        <v>0</v>
      </c>
      <c r="BL211" s="109">
        <f t="shared" si="161"/>
        <v>0</v>
      </c>
      <c r="BM211" s="109">
        <f t="shared" si="162"/>
        <v>0</v>
      </c>
      <c r="BN211" s="109">
        <f t="shared" si="163"/>
        <v>0</v>
      </c>
      <c r="BO211" s="109">
        <f t="shared" si="164"/>
        <v>0</v>
      </c>
      <c r="BP211" s="109">
        <f t="shared" si="165"/>
        <v>0</v>
      </c>
      <c r="BQ211" s="109">
        <f t="shared" si="166"/>
        <v>0</v>
      </c>
      <c r="BR211" s="109">
        <f t="shared" si="167"/>
        <v>0</v>
      </c>
      <c r="BS211" s="109">
        <f t="shared" si="168"/>
        <v>0</v>
      </c>
      <c r="BT211" s="109">
        <f t="shared" si="169"/>
        <v>0</v>
      </c>
      <c r="BU211" s="109">
        <f t="shared" si="170"/>
        <v>0</v>
      </c>
      <c r="BV211" s="109">
        <f t="shared" si="171"/>
        <v>0</v>
      </c>
      <c r="BW211" s="109">
        <f t="shared" si="172"/>
        <v>957613.95999999985</v>
      </c>
      <c r="BX211" s="109">
        <f t="shared" si="173"/>
        <v>0</v>
      </c>
      <c r="BY211" s="1000">
        <f t="shared" si="189"/>
        <v>957613.95999999985</v>
      </c>
    </row>
    <row r="212" spans="1:77">
      <c r="A212" s="2" t="s">
        <v>3161</v>
      </c>
      <c r="B212" s="2" t="s">
        <v>3162</v>
      </c>
      <c r="C212" s="57" t="s">
        <v>3</v>
      </c>
      <c r="D212" s="57" t="s">
        <v>7</v>
      </c>
      <c r="E212" s="681" t="s">
        <v>349</v>
      </c>
      <c r="F212" s="682">
        <v>41389</v>
      </c>
      <c r="G212" s="682" t="s">
        <v>106</v>
      </c>
      <c r="H212" s="241" t="s">
        <v>109</v>
      </c>
      <c r="I212" s="38"/>
      <c r="J212" s="983"/>
      <c r="K212" s="903"/>
      <c r="L212" s="798"/>
      <c r="M212" s="429"/>
      <c r="N212" s="109"/>
      <c r="O212" s="109"/>
      <c r="P212" s="109"/>
      <c r="Q212" s="607"/>
      <c r="R212" s="93"/>
      <c r="S212" s="109"/>
      <c r="T212" s="109"/>
      <c r="U212" s="109"/>
      <c r="V212" s="109">
        <v>0</v>
      </c>
      <c r="W212" s="109">
        <v>0</v>
      </c>
      <c r="X212" s="109">
        <v>0</v>
      </c>
      <c r="Y212" s="109">
        <v>0</v>
      </c>
      <c r="Z212" s="109">
        <v>0</v>
      </c>
      <c r="AA212" s="109">
        <v>0</v>
      </c>
      <c r="AB212" s="109">
        <v>0</v>
      </c>
      <c r="AC212" s="109">
        <v>0</v>
      </c>
      <c r="AD212" s="109">
        <v>0</v>
      </c>
      <c r="AE212" s="109">
        <v>0</v>
      </c>
      <c r="AF212" s="109">
        <v>0</v>
      </c>
      <c r="AG212" s="109">
        <v>0</v>
      </c>
      <c r="AH212" s="109">
        <v>0</v>
      </c>
      <c r="AI212" s="109">
        <v>0</v>
      </c>
      <c r="AJ212" s="109">
        <v>0</v>
      </c>
      <c r="AK212" s="109">
        <v>0</v>
      </c>
      <c r="AL212" s="109">
        <v>0</v>
      </c>
      <c r="AM212" s="109">
        <v>0</v>
      </c>
      <c r="AN212" s="109">
        <v>181680.67999999996</v>
      </c>
      <c r="AO212" s="109">
        <v>0</v>
      </c>
      <c r="AP212" s="160">
        <f t="shared" si="190"/>
        <v>0</v>
      </c>
      <c r="AQ212" s="160">
        <f t="shared" si="191"/>
        <v>181680.67999999996</v>
      </c>
      <c r="AR212" s="160">
        <f t="shared" si="192"/>
        <v>181680.67999999996</v>
      </c>
      <c r="AS212" s="607"/>
      <c r="AT212" s="219"/>
      <c r="AU212" s="13">
        <f t="shared" si="174"/>
        <v>0</v>
      </c>
      <c r="AV212" s="13">
        <f t="shared" si="175"/>
        <v>0</v>
      </c>
      <c r="AW212" s="13">
        <f t="shared" si="176"/>
        <v>0</v>
      </c>
      <c r="AX212" s="13">
        <f t="shared" si="177"/>
        <v>0</v>
      </c>
      <c r="AY212" s="13">
        <f t="shared" si="178"/>
        <v>0</v>
      </c>
      <c r="AZ212" s="13">
        <f t="shared" si="179"/>
        <v>0</v>
      </c>
      <c r="BA212" s="13">
        <f t="shared" si="180"/>
        <v>0</v>
      </c>
      <c r="BB212" s="13">
        <f t="shared" si="181"/>
        <v>0</v>
      </c>
      <c r="BC212" s="13">
        <f t="shared" si="182"/>
        <v>0</v>
      </c>
      <c r="BD212" s="13">
        <f t="shared" si="183"/>
        <v>0</v>
      </c>
      <c r="BE212" s="13">
        <f t="shared" si="184"/>
        <v>0</v>
      </c>
      <c r="BF212" s="13">
        <f t="shared" si="185"/>
        <v>0</v>
      </c>
      <c r="BG212" s="13">
        <f t="shared" si="186"/>
        <v>181680.67999999996</v>
      </c>
      <c r="BH212" s="13">
        <f t="shared" si="187"/>
        <v>0</v>
      </c>
      <c r="BI212" s="73">
        <f t="shared" si="188"/>
        <v>181680.67999999996</v>
      </c>
      <c r="BJ212" s="219"/>
      <c r="BK212" s="850">
        <f t="shared" si="160"/>
        <v>0</v>
      </c>
      <c r="BL212" s="109">
        <f t="shared" si="161"/>
        <v>0</v>
      </c>
      <c r="BM212" s="109">
        <f t="shared" si="162"/>
        <v>0</v>
      </c>
      <c r="BN212" s="109">
        <f t="shared" si="163"/>
        <v>0</v>
      </c>
      <c r="BO212" s="109">
        <f t="shared" si="164"/>
        <v>0</v>
      </c>
      <c r="BP212" s="109">
        <f t="shared" si="165"/>
        <v>0</v>
      </c>
      <c r="BQ212" s="109">
        <f t="shared" si="166"/>
        <v>0</v>
      </c>
      <c r="BR212" s="109">
        <f t="shared" si="167"/>
        <v>0</v>
      </c>
      <c r="BS212" s="109">
        <f t="shared" si="168"/>
        <v>0</v>
      </c>
      <c r="BT212" s="109">
        <f t="shared" si="169"/>
        <v>0</v>
      </c>
      <c r="BU212" s="109">
        <f t="shared" si="170"/>
        <v>0</v>
      </c>
      <c r="BV212" s="109">
        <f t="shared" si="171"/>
        <v>0</v>
      </c>
      <c r="BW212" s="109">
        <f t="shared" si="172"/>
        <v>181680.67999999996</v>
      </c>
      <c r="BX212" s="109">
        <f t="shared" si="173"/>
        <v>0</v>
      </c>
      <c r="BY212" s="1000">
        <f t="shared" si="189"/>
        <v>181680.67999999996</v>
      </c>
    </row>
    <row r="213" spans="1:77">
      <c r="A213" s="2" t="s">
        <v>2578</v>
      </c>
      <c r="B213" s="2" t="s">
        <v>2579</v>
      </c>
      <c r="C213" s="57" t="s">
        <v>3</v>
      </c>
      <c r="D213" s="57" t="s">
        <v>7</v>
      </c>
      <c r="E213" s="681" t="s">
        <v>349</v>
      </c>
      <c r="F213" s="682">
        <v>41389</v>
      </c>
      <c r="G213" s="682" t="s">
        <v>106</v>
      </c>
      <c r="H213" s="241" t="s">
        <v>109</v>
      </c>
      <c r="I213" s="38"/>
      <c r="J213" s="983"/>
      <c r="K213" s="903"/>
      <c r="L213" s="798"/>
      <c r="M213" s="429"/>
      <c r="N213" s="109"/>
      <c r="O213" s="109"/>
      <c r="P213" s="109"/>
      <c r="Q213" s="607"/>
      <c r="R213" s="93"/>
      <c r="S213" s="109"/>
      <c r="T213" s="109"/>
      <c r="U213" s="109"/>
      <c r="V213" s="109">
        <v>0</v>
      </c>
      <c r="W213" s="109">
        <v>0</v>
      </c>
      <c r="X213" s="109">
        <v>0</v>
      </c>
      <c r="Y213" s="109">
        <v>0</v>
      </c>
      <c r="Z213" s="109">
        <v>0</v>
      </c>
      <c r="AA213" s="109">
        <v>0</v>
      </c>
      <c r="AB213" s="109">
        <v>0</v>
      </c>
      <c r="AC213" s="109">
        <v>0</v>
      </c>
      <c r="AD213" s="109">
        <v>0</v>
      </c>
      <c r="AE213" s="109">
        <v>0</v>
      </c>
      <c r="AF213" s="109">
        <v>0</v>
      </c>
      <c r="AG213" s="109">
        <v>0</v>
      </c>
      <c r="AH213" s="109">
        <v>0</v>
      </c>
      <c r="AI213" s="109">
        <v>0</v>
      </c>
      <c r="AJ213" s="109">
        <v>0</v>
      </c>
      <c r="AK213" s="109">
        <v>0</v>
      </c>
      <c r="AL213" s="109">
        <v>0</v>
      </c>
      <c r="AM213" s="109">
        <v>0</v>
      </c>
      <c r="AN213" s="109">
        <v>1885091.2700000005</v>
      </c>
      <c r="AO213" s="109">
        <v>0</v>
      </c>
      <c r="AP213" s="160">
        <f t="shared" si="190"/>
        <v>0</v>
      </c>
      <c r="AQ213" s="160">
        <f t="shared" si="191"/>
        <v>1885091.2700000005</v>
      </c>
      <c r="AR213" s="160">
        <f t="shared" si="192"/>
        <v>1885091.2700000005</v>
      </c>
      <c r="AS213" s="607"/>
      <c r="AT213" s="219"/>
      <c r="AU213" s="13">
        <f t="shared" si="174"/>
        <v>0</v>
      </c>
      <c r="AV213" s="13">
        <f t="shared" si="175"/>
        <v>0</v>
      </c>
      <c r="AW213" s="13">
        <f t="shared" si="176"/>
        <v>0</v>
      </c>
      <c r="AX213" s="13">
        <f t="shared" si="177"/>
        <v>0</v>
      </c>
      <c r="AY213" s="13">
        <f t="shared" si="178"/>
        <v>0</v>
      </c>
      <c r="AZ213" s="13">
        <f t="shared" si="179"/>
        <v>0</v>
      </c>
      <c r="BA213" s="13">
        <f t="shared" si="180"/>
        <v>0</v>
      </c>
      <c r="BB213" s="13">
        <f t="shared" si="181"/>
        <v>0</v>
      </c>
      <c r="BC213" s="13">
        <f t="shared" si="182"/>
        <v>0</v>
      </c>
      <c r="BD213" s="13">
        <f t="shared" si="183"/>
        <v>0</v>
      </c>
      <c r="BE213" s="13">
        <f t="shared" si="184"/>
        <v>0</v>
      </c>
      <c r="BF213" s="13">
        <f t="shared" si="185"/>
        <v>0</v>
      </c>
      <c r="BG213" s="13">
        <f t="shared" si="186"/>
        <v>1885091.2700000005</v>
      </c>
      <c r="BH213" s="13">
        <f t="shared" si="187"/>
        <v>0</v>
      </c>
      <c r="BI213" s="73">
        <f t="shared" si="188"/>
        <v>1885091.2700000005</v>
      </c>
      <c r="BJ213" s="219"/>
      <c r="BK213" s="850">
        <f t="shared" si="160"/>
        <v>0</v>
      </c>
      <c r="BL213" s="109">
        <f t="shared" si="161"/>
        <v>0</v>
      </c>
      <c r="BM213" s="109">
        <f t="shared" si="162"/>
        <v>0</v>
      </c>
      <c r="BN213" s="109">
        <f t="shared" si="163"/>
        <v>0</v>
      </c>
      <c r="BO213" s="109">
        <f t="shared" si="164"/>
        <v>0</v>
      </c>
      <c r="BP213" s="109">
        <f t="shared" si="165"/>
        <v>0</v>
      </c>
      <c r="BQ213" s="109">
        <f t="shared" si="166"/>
        <v>0</v>
      </c>
      <c r="BR213" s="109">
        <f t="shared" si="167"/>
        <v>0</v>
      </c>
      <c r="BS213" s="109">
        <f t="shared" si="168"/>
        <v>0</v>
      </c>
      <c r="BT213" s="109">
        <f t="shared" si="169"/>
        <v>0</v>
      </c>
      <c r="BU213" s="109">
        <f t="shared" si="170"/>
        <v>0</v>
      </c>
      <c r="BV213" s="109">
        <f t="shared" si="171"/>
        <v>0</v>
      </c>
      <c r="BW213" s="109">
        <f t="shared" si="172"/>
        <v>1885091.2700000005</v>
      </c>
      <c r="BX213" s="109">
        <f t="shared" si="173"/>
        <v>0</v>
      </c>
      <c r="BY213" s="1000">
        <f t="shared" si="189"/>
        <v>1885091.2700000005</v>
      </c>
    </row>
    <row r="214" spans="1:77">
      <c r="A214" s="2" t="s">
        <v>2703</v>
      </c>
      <c r="B214" s="2" t="s">
        <v>2704</v>
      </c>
      <c r="C214" s="57" t="s">
        <v>3</v>
      </c>
      <c r="D214" s="57" t="s">
        <v>7</v>
      </c>
      <c r="E214" s="681" t="s">
        <v>349</v>
      </c>
      <c r="F214" s="682">
        <v>41389</v>
      </c>
      <c r="G214" s="682" t="s">
        <v>106</v>
      </c>
      <c r="H214" s="241" t="s">
        <v>109</v>
      </c>
      <c r="I214" s="38"/>
      <c r="J214" s="983"/>
      <c r="K214" s="903"/>
      <c r="L214" s="798"/>
      <c r="M214" s="429"/>
      <c r="N214" s="109"/>
      <c r="O214" s="109"/>
      <c r="P214" s="109"/>
      <c r="Q214" s="607"/>
      <c r="R214" s="93"/>
      <c r="S214" s="109"/>
      <c r="T214" s="109"/>
      <c r="U214" s="109"/>
      <c r="V214" s="109">
        <v>0</v>
      </c>
      <c r="W214" s="109">
        <v>0</v>
      </c>
      <c r="X214" s="109">
        <v>0</v>
      </c>
      <c r="Y214" s="109">
        <v>0</v>
      </c>
      <c r="Z214" s="109">
        <v>0</v>
      </c>
      <c r="AA214" s="109">
        <v>0</v>
      </c>
      <c r="AB214" s="109">
        <v>0</v>
      </c>
      <c r="AC214" s="109">
        <v>0</v>
      </c>
      <c r="AD214" s="109">
        <v>0</v>
      </c>
      <c r="AE214" s="109">
        <v>0</v>
      </c>
      <c r="AF214" s="109">
        <v>0</v>
      </c>
      <c r="AG214" s="109">
        <v>0</v>
      </c>
      <c r="AH214" s="109">
        <v>0</v>
      </c>
      <c r="AI214" s="109">
        <v>0</v>
      </c>
      <c r="AJ214" s="109">
        <v>0</v>
      </c>
      <c r="AK214" s="109">
        <v>0</v>
      </c>
      <c r="AL214" s="109">
        <v>0</v>
      </c>
      <c r="AM214" s="109">
        <v>0</v>
      </c>
      <c r="AN214" s="109">
        <v>705990.79999999993</v>
      </c>
      <c r="AO214" s="109">
        <v>0</v>
      </c>
      <c r="AP214" s="160">
        <f t="shared" si="190"/>
        <v>0</v>
      </c>
      <c r="AQ214" s="160">
        <f t="shared" si="191"/>
        <v>705990.79999999993</v>
      </c>
      <c r="AR214" s="160">
        <f t="shared" si="192"/>
        <v>705990.79999999993</v>
      </c>
      <c r="AS214" s="607"/>
      <c r="AT214" s="219"/>
      <c r="AU214" s="13">
        <f t="shared" si="174"/>
        <v>0</v>
      </c>
      <c r="AV214" s="13">
        <f t="shared" si="175"/>
        <v>0</v>
      </c>
      <c r="AW214" s="13">
        <f t="shared" si="176"/>
        <v>0</v>
      </c>
      <c r="AX214" s="13">
        <f t="shared" si="177"/>
        <v>0</v>
      </c>
      <c r="AY214" s="13">
        <f t="shared" si="178"/>
        <v>0</v>
      </c>
      <c r="AZ214" s="13">
        <f t="shared" si="179"/>
        <v>0</v>
      </c>
      <c r="BA214" s="13">
        <f t="shared" si="180"/>
        <v>0</v>
      </c>
      <c r="BB214" s="13">
        <f t="shared" si="181"/>
        <v>0</v>
      </c>
      <c r="BC214" s="13">
        <f t="shared" si="182"/>
        <v>0</v>
      </c>
      <c r="BD214" s="13">
        <f t="shared" si="183"/>
        <v>0</v>
      </c>
      <c r="BE214" s="13">
        <f t="shared" si="184"/>
        <v>0</v>
      </c>
      <c r="BF214" s="13">
        <f t="shared" si="185"/>
        <v>0</v>
      </c>
      <c r="BG214" s="13">
        <f t="shared" si="186"/>
        <v>705990.79999999993</v>
      </c>
      <c r="BH214" s="13">
        <f t="shared" si="187"/>
        <v>0</v>
      </c>
      <c r="BI214" s="73">
        <f t="shared" si="188"/>
        <v>705990.79999999993</v>
      </c>
      <c r="BJ214" s="219"/>
      <c r="BK214" s="850">
        <f t="shared" si="160"/>
        <v>0</v>
      </c>
      <c r="BL214" s="109">
        <f t="shared" si="161"/>
        <v>0</v>
      </c>
      <c r="BM214" s="109">
        <f t="shared" si="162"/>
        <v>0</v>
      </c>
      <c r="BN214" s="109">
        <f t="shared" si="163"/>
        <v>0</v>
      </c>
      <c r="BO214" s="109">
        <f t="shared" si="164"/>
        <v>0</v>
      </c>
      <c r="BP214" s="109">
        <f t="shared" si="165"/>
        <v>0</v>
      </c>
      <c r="BQ214" s="109">
        <f t="shared" si="166"/>
        <v>0</v>
      </c>
      <c r="BR214" s="109">
        <f t="shared" si="167"/>
        <v>0</v>
      </c>
      <c r="BS214" s="109">
        <f t="shared" si="168"/>
        <v>0</v>
      </c>
      <c r="BT214" s="109">
        <f t="shared" si="169"/>
        <v>0</v>
      </c>
      <c r="BU214" s="109">
        <f t="shared" si="170"/>
        <v>0</v>
      </c>
      <c r="BV214" s="109">
        <f t="shared" si="171"/>
        <v>0</v>
      </c>
      <c r="BW214" s="109">
        <f t="shared" si="172"/>
        <v>705990.79999999993</v>
      </c>
      <c r="BX214" s="109">
        <f t="shared" si="173"/>
        <v>0</v>
      </c>
      <c r="BY214" s="1000">
        <f t="shared" si="189"/>
        <v>705990.79999999993</v>
      </c>
    </row>
    <row r="215" spans="1:77">
      <c r="A215" s="679" t="s">
        <v>2890</v>
      </c>
      <c r="B215" s="679" t="s">
        <v>2891</v>
      </c>
      <c r="C215" s="57" t="s">
        <v>3</v>
      </c>
      <c r="D215" s="684" t="s">
        <v>7</v>
      </c>
      <c r="E215" s="681" t="s">
        <v>349</v>
      </c>
      <c r="F215" s="682">
        <v>41389</v>
      </c>
      <c r="G215" s="682" t="s">
        <v>106</v>
      </c>
      <c r="H215" s="241" t="s">
        <v>109</v>
      </c>
      <c r="I215" s="38"/>
      <c r="J215" s="983"/>
      <c r="K215" s="903"/>
      <c r="L215" s="798"/>
      <c r="M215" s="429"/>
      <c r="N215" s="109"/>
      <c r="O215" s="109"/>
      <c r="P215" s="109"/>
      <c r="Q215" s="607"/>
      <c r="R215" s="93"/>
      <c r="S215" s="109"/>
      <c r="T215" s="109"/>
      <c r="U215" s="109"/>
      <c r="V215" s="109">
        <v>0</v>
      </c>
      <c r="W215" s="109">
        <v>0</v>
      </c>
      <c r="X215" s="109">
        <v>0</v>
      </c>
      <c r="Y215" s="109">
        <v>0</v>
      </c>
      <c r="Z215" s="109">
        <v>0</v>
      </c>
      <c r="AA215" s="109">
        <v>0</v>
      </c>
      <c r="AB215" s="109">
        <v>0</v>
      </c>
      <c r="AC215" s="109">
        <v>0</v>
      </c>
      <c r="AD215" s="109">
        <v>0</v>
      </c>
      <c r="AE215" s="109">
        <v>0</v>
      </c>
      <c r="AF215" s="109">
        <v>0</v>
      </c>
      <c r="AG215" s="109">
        <v>0</v>
      </c>
      <c r="AH215" s="109">
        <v>0</v>
      </c>
      <c r="AI215" s="109">
        <v>0</v>
      </c>
      <c r="AJ215" s="109">
        <v>0</v>
      </c>
      <c r="AK215" s="109">
        <v>0</v>
      </c>
      <c r="AL215" s="109">
        <v>0</v>
      </c>
      <c r="AM215" s="109">
        <v>0</v>
      </c>
      <c r="AN215" s="109">
        <v>331598.71000000002</v>
      </c>
      <c r="AO215" s="109">
        <v>0</v>
      </c>
      <c r="AP215" s="160">
        <f t="shared" si="190"/>
        <v>0</v>
      </c>
      <c r="AQ215" s="160">
        <f t="shared" si="191"/>
        <v>331598.71000000002</v>
      </c>
      <c r="AR215" s="160">
        <f t="shared" si="192"/>
        <v>331598.71000000002</v>
      </c>
      <c r="AS215" s="607"/>
      <c r="AT215" s="219"/>
      <c r="AU215" s="13">
        <f t="shared" si="174"/>
        <v>0</v>
      </c>
      <c r="AV215" s="13">
        <f t="shared" si="175"/>
        <v>0</v>
      </c>
      <c r="AW215" s="13">
        <f t="shared" si="176"/>
        <v>0</v>
      </c>
      <c r="AX215" s="13">
        <f t="shared" si="177"/>
        <v>0</v>
      </c>
      <c r="AY215" s="13">
        <f t="shared" si="178"/>
        <v>0</v>
      </c>
      <c r="AZ215" s="13">
        <f t="shared" si="179"/>
        <v>0</v>
      </c>
      <c r="BA215" s="13">
        <f t="shared" si="180"/>
        <v>0</v>
      </c>
      <c r="BB215" s="13">
        <f t="shared" si="181"/>
        <v>0</v>
      </c>
      <c r="BC215" s="13">
        <f t="shared" si="182"/>
        <v>0</v>
      </c>
      <c r="BD215" s="13">
        <f t="shared" si="183"/>
        <v>0</v>
      </c>
      <c r="BE215" s="13">
        <f t="shared" si="184"/>
        <v>0</v>
      </c>
      <c r="BF215" s="13">
        <f t="shared" si="185"/>
        <v>0</v>
      </c>
      <c r="BG215" s="13">
        <f t="shared" si="186"/>
        <v>331598.71000000002</v>
      </c>
      <c r="BH215" s="13">
        <f t="shared" si="187"/>
        <v>0</v>
      </c>
      <c r="BI215" s="73">
        <f t="shared" si="188"/>
        <v>331598.71000000002</v>
      </c>
      <c r="BJ215" s="219"/>
      <c r="BK215" s="850">
        <f t="shared" si="160"/>
        <v>0</v>
      </c>
      <c r="BL215" s="109">
        <f t="shared" si="161"/>
        <v>0</v>
      </c>
      <c r="BM215" s="109">
        <f t="shared" si="162"/>
        <v>0</v>
      </c>
      <c r="BN215" s="109">
        <f t="shared" si="163"/>
        <v>0</v>
      </c>
      <c r="BO215" s="109">
        <f t="shared" si="164"/>
        <v>0</v>
      </c>
      <c r="BP215" s="109">
        <f t="shared" si="165"/>
        <v>0</v>
      </c>
      <c r="BQ215" s="109">
        <f t="shared" si="166"/>
        <v>0</v>
      </c>
      <c r="BR215" s="109">
        <f t="shared" si="167"/>
        <v>0</v>
      </c>
      <c r="BS215" s="109">
        <f t="shared" si="168"/>
        <v>0</v>
      </c>
      <c r="BT215" s="109">
        <f t="shared" si="169"/>
        <v>0</v>
      </c>
      <c r="BU215" s="109">
        <f t="shared" si="170"/>
        <v>0</v>
      </c>
      <c r="BV215" s="109">
        <f t="shared" si="171"/>
        <v>0</v>
      </c>
      <c r="BW215" s="109">
        <f t="shared" si="172"/>
        <v>331598.71000000002</v>
      </c>
      <c r="BX215" s="109">
        <f t="shared" si="173"/>
        <v>0</v>
      </c>
      <c r="BY215" s="1000">
        <f t="shared" si="189"/>
        <v>331598.71000000002</v>
      </c>
    </row>
    <row r="216" spans="1:77">
      <c r="A216" s="2" t="s">
        <v>3395</v>
      </c>
      <c r="B216" s="2" t="s">
        <v>3396</v>
      </c>
      <c r="C216" s="57" t="s">
        <v>11</v>
      </c>
      <c r="D216" s="57" t="s">
        <v>7</v>
      </c>
      <c r="E216" s="681" t="s">
        <v>349</v>
      </c>
      <c r="F216" s="682">
        <v>41274</v>
      </c>
      <c r="G216" s="682" t="s">
        <v>106</v>
      </c>
      <c r="H216" s="241" t="s">
        <v>111</v>
      </c>
      <c r="I216" s="38"/>
      <c r="J216" s="983"/>
      <c r="K216" s="903"/>
      <c r="L216" s="798"/>
      <c r="M216" s="429"/>
      <c r="N216" s="109"/>
      <c r="O216" s="109"/>
      <c r="P216" s="109"/>
      <c r="Q216" s="607"/>
      <c r="R216" s="93"/>
      <c r="S216" s="109"/>
      <c r="T216" s="109"/>
      <c r="U216" s="109"/>
      <c r="V216" s="109">
        <v>0</v>
      </c>
      <c r="W216" s="109">
        <v>0</v>
      </c>
      <c r="X216" s="109">
        <v>0</v>
      </c>
      <c r="Y216" s="109">
        <v>0</v>
      </c>
      <c r="Z216" s="109">
        <v>0</v>
      </c>
      <c r="AA216" s="109">
        <v>0</v>
      </c>
      <c r="AB216" s="109">
        <v>0</v>
      </c>
      <c r="AC216" s="109">
        <v>0</v>
      </c>
      <c r="AD216" s="109">
        <v>0</v>
      </c>
      <c r="AE216" s="109">
        <v>0</v>
      </c>
      <c r="AF216" s="109">
        <v>0</v>
      </c>
      <c r="AG216" s="109">
        <v>0</v>
      </c>
      <c r="AH216" s="109">
        <v>0</v>
      </c>
      <c r="AI216" s="109">
        <v>0</v>
      </c>
      <c r="AJ216" s="109">
        <v>127862.07999999999</v>
      </c>
      <c r="AK216" s="109">
        <v>0</v>
      </c>
      <c r="AL216" s="109">
        <v>0</v>
      </c>
      <c r="AM216" s="109">
        <v>0</v>
      </c>
      <c r="AN216" s="109">
        <v>0</v>
      </c>
      <c r="AO216" s="109">
        <v>0</v>
      </c>
      <c r="AP216" s="160">
        <f t="shared" si="190"/>
        <v>0</v>
      </c>
      <c r="AQ216" s="160">
        <f t="shared" si="191"/>
        <v>127862.07999999999</v>
      </c>
      <c r="AR216" s="160">
        <f t="shared" si="192"/>
        <v>127862.07999999999</v>
      </c>
      <c r="AS216" s="607"/>
      <c r="AT216" s="219"/>
      <c r="AU216" s="13">
        <f t="shared" si="174"/>
        <v>0</v>
      </c>
      <c r="AV216" s="13">
        <f t="shared" si="175"/>
        <v>0</v>
      </c>
      <c r="AW216" s="13">
        <f t="shared" si="176"/>
        <v>0</v>
      </c>
      <c r="AX216" s="13">
        <f t="shared" si="177"/>
        <v>0</v>
      </c>
      <c r="AY216" s="13">
        <f t="shared" si="178"/>
        <v>0</v>
      </c>
      <c r="AZ216" s="13">
        <f t="shared" si="179"/>
        <v>0</v>
      </c>
      <c r="BA216" s="13">
        <f t="shared" si="180"/>
        <v>0</v>
      </c>
      <c r="BB216" s="13">
        <f t="shared" si="181"/>
        <v>0</v>
      </c>
      <c r="BC216" s="13">
        <f t="shared" si="182"/>
        <v>127862.07999999999</v>
      </c>
      <c r="BD216" s="13">
        <f t="shared" si="183"/>
        <v>0</v>
      </c>
      <c r="BE216" s="13">
        <f t="shared" si="184"/>
        <v>0</v>
      </c>
      <c r="BF216" s="13">
        <f t="shared" si="185"/>
        <v>0</v>
      </c>
      <c r="BG216" s="13">
        <f t="shared" si="186"/>
        <v>0</v>
      </c>
      <c r="BH216" s="13">
        <f t="shared" si="187"/>
        <v>0</v>
      </c>
      <c r="BI216" s="73">
        <f t="shared" si="188"/>
        <v>127862.07999999999</v>
      </c>
      <c r="BJ216" s="219"/>
      <c r="BK216" s="850">
        <f t="shared" si="160"/>
        <v>0</v>
      </c>
      <c r="BL216" s="109">
        <f t="shared" si="161"/>
        <v>0</v>
      </c>
      <c r="BM216" s="109">
        <f t="shared" si="162"/>
        <v>0</v>
      </c>
      <c r="BN216" s="109">
        <f t="shared" si="163"/>
        <v>0</v>
      </c>
      <c r="BO216" s="109">
        <f t="shared" si="164"/>
        <v>0</v>
      </c>
      <c r="BP216" s="109">
        <f t="shared" si="165"/>
        <v>0</v>
      </c>
      <c r="BQ216" s="109">
        <f t="shared" si="166"/>
        <v>0</v>
      </c>
      <c r="BR216" s="109">
        <f t="shared" si="167"/>
        <v>0</v>
      </c>
      <c r="BS216" s="109">
        <f t="shared" si="168"/>
        <v>127862.07999999999</v>
      </c>
      <c r="BT216" s="109">
        <f t="shared" si="169"/>
        <v>0</v>
      </c>
      <c r="BU216" s="109">
        <f t="shared" si="170"/>
        <v>0</v>
      </c>
      <c r="BV216" s="109">
        <f t="shared" si="171"/>
        <v>0</v>
      </c>
      <c r="BW216" s="109">
        <f t="shared" si="172"/>
        <v>0</v>
      </c>
      <c r="BX216" s="109">
        <f t="shared" si="173"/>
        <v>0</v>
      </c>
      <c r="BY216" s="1000">
        <f t="shared" si="189"/>
        <v>127862.07999999999</v>
      </c>
    </row>
    <row r="217" spans="1:77">
      <c r="A217" s="678" t="s">
        <v>2932</v>
      </c>
      <c r="B217" s="678" t="s">
        <v>2933</v>
      </c>
      <c r="C217" s="57" t="s">
        <v>3</v>
      </c>
      <c r="D217" s="684" t="s">
        <v>7</v>
      </c>
      <c r="E217" s="681" t="s">
        <v>349</v>
      </c>
      <c r="F217" s="683">
        <v>41389</v>
      </c>
      <c r="G217" s="682" t="s">
        <v>106</v>
      </c>
      <c r="H217" s="241" t="s">
        <v>109</v>
      </c>
      <c r="I217" s="38"/>
      <c r="J217" s="983"/>
      <c r="K217" s="903"/>
      <c r="L217" s="798"/>
      <c r="M217" s="429"/>
      <c r="N217" s="109"/>
      <c r="O217" s="109"/>
      <c r="P217" s="109"/>
      <c r="Q217" s="607"/>
      <c r="R217" s="93"/>
      <c r="S217" s="109"/>
      <c r="T217" s="109"/>
      <c r="U217" s="109"/>
      <c r="V217" s="109">
        <v>0</v>
      </c>
      <c r="W217" s="109">
        <v>0</v>
      </c>
      <c r="X217" s="109">
        <v>0</v>
      </c>
      <c r="Y217" s="109">
        <v>0</v>
      </c>
      <c r="Z217" s="109">
        <v>0</v>
      </c>
      <c r="AA217" s="109">
        <v>0</v>
      </c>
      <c r="AB217" s="109">
        <v>0</v>
      </c>
      <c r="AC217" s="109">
        <v>0</v>
      </c>
      <c r="AD217" s="109">
        <v>0</v>
      </c>
      <c r="AE217" s="109">
        <v>0</v>
      </c>
      <c r="AF217" s="109">
        <v>0</v>
      </c>
      <c r="AG217" s="109">
        <v>0</v>
      </c>
      <c r="AH217" s="109">
        <v>0</v>
      </c>
      <c r="AI217" s="109">
        <v>0</v>
      </c>
      <c r="AJ217" s="109">
        <v>0</v>
      </c>
      <c r="AK217" s="109">
        <v>0</v>
      </c>
      <c r="AL217" s="109">
        <v>0</v>
      </c>
      <c r="AM217" s="109">
        <v>0</v>
      </c>
      <c r="AN217" s="109">
        <v>302448.14999999997</v>
      </c>
      <c r="AO217" s="109">
        <v>0</v>
      </c>
      <c r="AP217" s="160">
        <f t="shared" si="190"/>
        <v>0</v>
      </c>
      <c r="AQ217" s="160">
        <f t="shared" si="191"/>
        <v>302448.14999999997</v>
      </c>
      <c r="AR217" s="160">
        <f t="shared" si="192"/>
        <v>302448.14999999997</v>
      </c>
      <c r="AS217" s="607"/>
      <c r="AT217" s="219"/>
      <c r="AU217" s="13">
        <f t="shared" si="174"/>
        <v>0</v>
      </c>
      <c r="AV217" s="13">
        <f t="shared" si="175"/>
        <v>0</v>
      </c>
      <c r="AW217" s="13">
        <f t="shared" si="176"/>
        <v>0</v>
      </c>
      <c r="AX217" s="13">
        <f t="shared" si="177"/>
        <v>0</v>
      </c>
      <c r="AY217" s="13">
        <f t="shared" si="178"/>
        <v>0</v>
      </c>
      <c r="AZ217" s="13">
        <f t="shared" si="179"/>
        <v>0</v>
      </c>
      <c r="BA217" s="13">
        <f t="shared" si="180"/>
        <v>0</v>
      </c>
      <c r="BB217" s="13">
        <f t="shared" si="181"/>
        <v>0</v>
      </c>
      <c r="BC217" s="13">
        <f t="shared" si="182"/>
        <v>0</v>
      </c>
      <c r="BD217" s="13">
        <f t="shared" si="183"/>
        <v>0</v>
      </c>
      <c r="BE217" s="13">
        <f t="shared" si="184"/>
        <v>0</v>
      </c>
      <c r="BF217" s="13">
        <f t="shared" si="185"/>
        <v>0</v>
      </c>
      <c r="BG217" s="13">
        <f t="shared" si="186"/>
        <v>302448.14999999997</v>
      </c>
      <c r="BH217" s="13">
        <f t="shared" si="187"/>
        <v>0</v>
      </c>
      <c r="BI217" s="73">
        <f t="shared" si="188"/>
        <v>302448.14999999997</v>
      </c>
      <c r="BJ217" s="219"/>
      <c r="BK217" s="850">
        <f t="shared" si="160"/>
        <v>0</v>
      </c>
      <c r="BL217" s="109">
        <f t="shared" si="161"/>
        <v>0</v>
      </c>
      <c r="BM217" s="109">
        <f t="shared" si="162"/>
        <v>0</v>
      </c>
      <c r="BN217" s="109">
        <f t="shared" si="163"/>
        <v>0</v>
      </c>
      <c r="BO217" s="109">
        <f t="shared" si="164"/>
        <v>0</v>
      </c>
      <c r="BP217" s="109">
        <f t="shared" si="165"/>
        <v>0</v>
      </c>
      <c r="BQ217" s="109">
        <f t="shared" si="166"/>
        <v>0</v>
      </c>
      <c r="BR217" s="109">
        <f t="shared" si="167"/>
        <v>0</v>
      </c>
      <c r="BS217" s="109">
        <f t="shared" si="168"/>
        <v>0</v>
      </c>
      <c r="BT217" s="109">
        <f t="shared" si="169"/>
        <v>0</v>
      </c>
      <c r="BU217" s="109">
        <f t="shared" si="170"/>
        <v>0</v>
      </c>
      <c r="BV217" s="109">
        <f t="shared" si="171"/>
        <v>0</v>
      </c>
      <c r="BW217" s="109">
        <f t="shared" si="172"/>
        <v>302448.14999999997</v>
      </c>
      <c r="BX217" s="109">
        <f t="shared" si="173"/>
        <v>0</v>
      </c>
      <c r="BY217" s="1000">
        <f t="shared" si="189"/>
        <v>302448.14999999997</v>
      </c>
    </row>
    <row r="218" spans="1:77">
      <c r="A218" s="678" t="s">
        <v>2695</v>
      </c>
      <c r="B218" s="678" t="s">
        <v>2696</v>
      </c>
      <c r="C218" s="57" t="s">
        <v>3</v>
      </c>
      <c r="D218" s="57" t="s">
        <v>7</v>
      </c>
      <c r="E218" s="681" t="s">
        <v>349</v>
      </c>
      <c r="F218" s="683">
        <v>41389</v>
      </c>
      <c r="G218" s="682" t="s">
        <v>106</v>
      </c>
      <c r="H218" s="241" t="s">
        <v>109</v>
      </c>
      <c r="I218" s="38"/>
      <c r="J218" s="983"/>
      <c r="K218" s="903"/>
      <c r="L218" s="798"/>
      <c r="M218" s="429"/>
      <c r="N218" s="109"/>
      <c r="O218" s="109"/>
      <c r="P218" s="109"/>
      <c r="Q218" s="607"/>
      <c r="R218" s="93"/>
      <c r="S218" s="109"/>
      <c r="T218" s="109"/>
      <c r="U218" s="109"/>
      <c r="V218" s="109">
        <v>0</v>
      </c>
      <c r="W218" s="109">
        <v>0</v>
      </c>
      <c r="X218" s="109">
        <v>0</v>
      </c>
      <c r="Y218" s="109">
        <v>0</v>
      </c>
      <c r="Z218" s="109">
        <v>0</v>
      </c>
      <c r="AA218" s="109">
        <v>0</v>
      </c>
      <c r="AB218" s="109">
        <v>0</v>
      </c>
      <c r="AC218" s="109">
        <v>0</v>
      </c>
      <c r="AD218" s="109">
        <v>0</v>
      </c>
      <c r="AE218" s="109">
        <v>0</v>
      </c>
      <c r="AF218" s="109">
        <v>0</v>
      </c>
      <c r="AG218" s="109">
        <v>0</v>
      </c>
      <c r="AH218" s="109">
        <v>0</v>
      </c>
      <c r="AI218" s="109">
        <v>0</v>
      </c>
      <c r="AJ218" s="109">
        <v>0</v>
      </c>
      <c r="AK218" s="109">
        <v>0</v>
      </c>
      <c r="AL218" s="109">
        <v>0</v>
      </c>
      <c r="AM218" s="109">
        <v>0</v>
      </c>
      <c r="AN218" s="109">
        <v>733815.67999999993</v>
      </c>
      <c r="AO218" s="109">
        <v>0</v>
      </c>
      <c r="AP218" s="160">
        <f t="shared" si="190"/>
        <v>0</v>
      </c>
      <c r="AQ218" s="160">
        <f t="shared" si="191"/>
        <v>733815.67999999993</v>
      </c>
      <c r="AR218" s="160">
        <f t="shared" si="192"/>
        <v>733815.67999999993</v>
      </c>
      <c r="AS218" s="607"/>
      <c r="AT218" s="219"/>
      <c r="AU218" s="13">
        <f t="shared" si="174"/>
        <v>0</v>
      </c>
      <c r="AV218" s="13">
        <f t="shared" si="175"/>
        <v>0</v>
      </c>
      <c r="AW218" s="13">
        <f t="shared" si="176"/>
        <v>0</v>
      </c>
      <c r="AX218" s="13">
        <f t="shared" si="177"/>
        <v>0</v>
      </c>
      <c r="AY218" s="13">
        <f t="shared" si="178"/>
        <v>0</v>
      </c>
      <c r="AZ218" s="13">
        <f t="shared" si="179"/>
        <v>0</v>
      </c>
      <c r="BA218" s="13">
        <f t="shared" si="180"/>
        <v>0</v>
      </c>
      <c r="BB218" s="13">
        <f t="shared" si="181"/>
        <v>0</v>
      </c>
      <c r="BC218" s="13">
        <f t="shared" si="182"/>
        <v>0</v>
      </c>
      <c r="BD218" s="13">
        <f t="shared" si="183"/>
        <v>0</v>
      </c>
      <c r="BE218" s="13">
        <f t="shared" si="184"/>
        <v>0</v>
      </c>
      <c r="BF218" s="13">
        <f t="shared" si="185"/>
        <v>0</v>
      </c>
      <c r="BG218" s="13">
        <f t="shared" si="186"/>
        <v>733815.67999999993</v>
      </c>
      <c r="BH218" s="13">
        <f t="shared" si="187"/>
        <v>0</v>
      </c>
      <c r="BI218" s="73">
        <f t="shared" si="188"/>
        <v>733815.67999999993</v>
      </c>
      <c r="BJ218" s="219"/>
      <c r="BK218" s="850">
        <f t="shared" si="160"/>
        <v>0</v>
      </c>
      <c r="BL218" s="109">
        <f t="shared" si="161"/>
        <v>0</v>
      </c>
      <c r="BM218" s="109">
        <f t="shared" si="162"/>
        <v>0</v>
      </c>
      <c r="BN218" s="109">
        <f t="shared" si="163"/>
        <v>0</v>
      </c>
      <c r="BO218" s="109">
        <f t="shared" si="164"/>
        <v>0</v>
      </c>
      <c r="BP218" s="109">
        <f t="shared" si="165"/>
        <v>0</v>
      </c>
      <c r="BQ218" s="109">
        <f t="shared" si="166"/>
        <v>0</v>
      </c>
      <c r="BR218" s="109">
        <f t="shared" si="167"/>
        <v>0</v>
      </c>
      <c r="BS218" s="109">
        <f t="shared" si="168"/>
        <v>0</v>
      </c>
      <c r="BT218" s="109">
        <f t="shared" si="169"/>
        <v>0</v>
      </c>
      <c r="BU218" s="109">
        <f t="shared" si="170"/>
        <v>0</v>
      </c>
      <c r="BV218" s="109">
        <f t="shared" si="171"/>
        <v>0</v>
      </c>
      <c r="BW218" s="109">
        <f t="shared" si="172"/>
        <v>733815.67999999993</v>
      </c>
      <c r="BX218" s="109">
        <f t="shared" si="173"/>
        <v>0</v>
      </c>
      <c r="BY218" s="1000">
        <f t="shared" si="189"/>
        <v>733815.67999999993</v>
      </c>
    </row>
    <row r="219" spans="1:77">
      <c r="A219" s="2" t="s">
        <v>3157</v>
      </c>
      <c r="B219" s="2" t="s">
        <v>3158</v>
      </c>
      <c r="C219" s="57" t="s">
        <v>3</v>
      </c>
      <c r="D219" s="57" t="s">
        <v>7</v>
      </c>
      <c r="E219" s="681" t="s">
        <v>349</v>
      </c>
      <c r="F219" s="682">
        <v>41274</v>
      </c>
      <c r="G219" s="682" t="s">
        <v>106</v>
      </c>
      <c r="H219" s="241" t="s">
        <v>109</v>
      </c>
      <c r="I219" s="38"/>
      <c r="J219" s="983"/>
      <c r="K219" s="903"/>
      <c r="L219" s="798"/>
      <c r="M219" s="429"/>
      <c r="N219" s="109"/>
      <c r="O219" s="109"/>
      <c r="P219" s="109"/>
      <c r="Q219" s="607"/>
      <c r="R219" s="93"/>
      <c r="S219" s="109"/>
      <c r="T219" s="109"/>
      <c r="U219" s="109"/>
      <c r="V219" s="109">
        <v>0</v>
      </c>
      <c r="W219" s="109">
        <v>0</v>
      </c>
      <c r="X219" s="109">
        <v>0</v>
      </c>
      <c r="Y219" s="109">
        <v>0</v>
      </c>
      <c r="Z219" s="109">
        <v>0</v>
      </c>
      <c r="AA219" s="109">
        <v>0</v>
      </c>
      <c r="AB219" s="109">
        <v>0</v>
      </c>
      <c r="AC219" s="109">
        <v>0</v>
      </c>
      <c r="AD219" s="109">
        <v>0</v>
      </c>
      <c r="AE219" s="109">
        <v>0</v>
      </c>
      <c r="AF219" s="109">
        <v>0</v>
      </c>
      <c r="AG219" s="109">
        <v>0</v>
      </c>
      <c r="AH219" s="109">
        <v>0</v>
      </c>
      <c r="AI219" s="109">
        <v>0</v>
      </c>
      <c r="AJ219" s="109">
        <v>184038.80000000005</v>
      </c>
      <c r="AK219" s="109">
        <v>0</v>
      </c>
      <c r="AL219" s="109">
        <v>0</v>
      </c>
      <c r="AM219" s="109">
        <v>0</v>
      </c>
      <c r="AN219" s="109">
        <v>0</v>
      </c>
      <c r="AO219" s="109">
        <v>0</v>
      </c>
      <c r="AP219" s="160">
        <f t="shared" si="190"/>
        <v>0</v>
      </c>
      <c r="AQ219" s="160">
        <f t="shared" si="191"/>
        <v>184038.80000000005</v>
      </c>
      <c r="AR219" s="160">
        <f t="shared" si="192"/>
        <v>184038.80000000005</v>
      </c>
      <c r="AS219" s="607"/>
      <c r="AT219" s="219"/>
      <c r="AU219" s="13">
        <f t="shared" si="174"/>
        <v>0</v>
      </c>
      <c r="AV219" s="13">
        <f t="shared" si="175"/>
        <v>0</v>
      </c>
      <c r="AW219" s="13">
        <f t="shared" si="176"/>
        <v>0</v>
      </c>
      <c r="AX219" s="13">
        <f t="shared" si="177"/>
        <v>0</v>
      </c>
      <c r="AY219" s="13">
        <f t="shared" si="178"/>
        <v>0</v>
      </c>
      <c r="AZ219" s="13">
        <f t="shared" si="179"/>
        <v>0</v>
      </c>
      <c r="BA219" s="13">
        <f t="shared" si="180"/>
        <v>0</v>
      </c>
      <c r="BB219" s="13">
        <f t="shared" si="181"/>
        <v>0</v>
      </c>
      <c r="BC219" s="13">
        <f t="shared" si="182"/>
        <v>184038.80000000005</v>
      </c>
      <c r="BD219" s="13">
        <f t="shared" si="183"/>
        <v>0</v>
      </c>
      <c r="BE219" s="13">
        <f t="shared" si="184"/>
        <v>0</v>
      </c>
      <c r="BF219" s="13">
        <f t="shared" si="185"/>
        <v>0</v>
      </c>
      <c r="BG219" s="13">
        <f t="shared" si="186"/>
        <v>0</v>
      </c>
      <c r="BH219" s="13">
        <f t="shared" si="187"/>
        <v>0</v>
      </c>
      <c r="BI219" s="73">
        <f t="shared" si="188"/>
        <v>184038.80000000005</v>
      </c>
      <c r="BJ219" s="219"/>
      <c r="BK219" s="850">
        <f t="shared" si="160"/>
        <v>0</v>
      </c>
      <c r="BL219" s="109">
        <f t="shared" si="161"/>
        <v>0</v>
      </c>
      <c r="BM219" s="109">
        <f t="shared" si="162"/>
        <v>0</v>
      </c>
      <c r="BN219" s="109">
        <f t="shared" si="163"/>
        <v>0</v>
      </c>
      <c r="BO219" s="109">
        <f t="shared" si="164"/>
        <v>0</v>
      </c>
      <c r="BP219" s="109">
        <f t="shared" si="165"/>
        <v>0</v>
      </c>
      <c r="BQ219" s="109">
        <f t="shared" si="166"/>
        <v>0</v>
      </c>
      <c r="BR219" s="109">
        <f t="shared" si="167"/>
        <v>0</v>
      </c>
      <c r="BS219" s="109">
        <f t="shared" si="168"/>
        <v>184038.80000000005</v>
      </c>
      <c r="BT219" s="109">
        <f t="shared" si="169"/>
        <v>0</v>
      </c>
      <c r="BU219" s="109">
        <f t="shared" si="170"/>
        <v>0</v>
      </c>
      <c r="BV219" s="109">
        <f t="shared" si="171"/>
        <v>0</v>
      </c>
      <c r="BW219" s="109">
        <f t="shared" si="172"/>
        <v>0</v>
      </c>
      <c r="BX219" s="109">
        <f t="shared" si="173"/>
        <v>0</v>
      </c>
      <c r="BY219" s="1000">
        <f t="shared" si="189"/>
        <v>184038.80000000005</v>
      </c>
    </row>
    <row r="220" spans="1:77">
      <c r="A220" s="2" t="s">
        <v>3303</v>
      </c>
      <c r="B220" s="2" t="s">
        <v>3304</v>
      </c>
      <c r="C220" s="57" t="s">
        <v>3</v>
      </c>
      <c r="D220" s="57" t="s">
        <v>7</v>
      </c>
      <c r="E220" s="681" t="s">
        <v>349</v>
      </c>
      <c r="F220" s="682">
        <v>41274</v>
      </c>
      <c r="G220" s="682" t="s">
        <v>106</v>
      </c>
      <c r="H220" s="241" t="s">
        <v>109</v>
      </c>
      <c r="I220" s="38"/>
      <c r="J220" s="983"/>
      <c r="K220" s="903"/>
      <c r="L220" s="798"/>
      <c r="M220" s="429"/>
      <c r="N220" s="109"/>
      <c r="O220" s="109"/>
      <c r="P220" s="109"/>
      <c r="Q220" s="607"/>
      <c r="R220" s="93"/>
      <c r="S220" s="109"/>
      <c r="T220" s="109"/>
      <c r="U220" s="109"/>
      <c r="V220" s="109">
        <v>0</v>
      </c>
      <c r="W220" s="109">
        <v>0</v>
      </c>
      <c r="X220" s="109">
        <v>0</v>
      </c>
      <c r="Y220" s="109">
        <v>0</v>
      </c>
      <c r="Z220" s="109">
        <v>0</v>
      </c>
      <c r="AA220" s="109">
        <v>0</v>
      </c>
      <c r="AB220" s="109">
        <v>0</v>
      </c>
      <c r="AC220" s="109">
        <v>0</v>
      </c>
      <c r="AD220" s="109">
        <v>0</v>
      </c>
      <c r="AE220" s="109">
        <v>0</v>
      </c>
      <c r="AF220" s="109">
        <v>0</v>
      </c>
      <c r="AG220" s="109">
        <v>0</v>
      </c>
      <c r="AH220" s="109">
        <v>0</v>
      </c>
      <c r="AI220" s="109">
        <v>0</v>
      </c>
      <c r="AJ220" s="109">
        <v>116126.70999999996</v>
      </c>
      <c r="AK220" s="109">
        <v>0</v>
      </c>
      <c r="AL220" s="109">
        <v>0</v>
      </c>
      <c r="AM220" s="109">
        <v>0</v>
      </c>
      <c r="AN220" s="109">
        <v>0</v>
      </c>
      <c r="AO220" s="109">
        <v>0</v>
      </c>
      <c r="AP220" s="160">
        <f t="shared" si="190"/>
        <v>0</v>
      </c>
      <c r="AQ220" s="160">
        <f t="shared" si="191"/>
        <v>116126.70999999996</v>
      </c>
      <c r="AR220" s="160">
        <f t="shared" si="192"/>
        <v>116126.70999999996</v>
      </c>
      <c r="AS220" s="607"/>
      <c r="AT220" s="219"/>
      <c r="AU220" s="13">
        <f t="shared" si="174"/>
        <v>0</v>
      </c>
      <c r="AV220" s="13">
        <f t="shared" si="175"/>
        <v>0</v>
      </c>
      <c r="AW220" s="13">
        <f t="shared" si="176"/>
        <v>0</v>
      </c>
      <c r="AX220" s="13">
        <f t="shared" si="177"/>
        <v>0</v>
      </c>
      <c r="AY220" s="13">
        <f t="shared" si="178"/>
        <v>0</v>
      </c>
      <c r="AZ220" s="13">
        <f t="shared" si="179"/>
        <v>0</v>
      </c>
      <c r="BA220" s="13">
        <f t="shared" si="180"/>
        <v>0</v>
      </c>
      <c r="BB220" s="13">
        <f t="shared" si="181"/>
        <v>0</v>
      </c>
      <c r="BC220" s="13">
        <f t="shared" si="182"/>
        <v>116126.70999999996</v>
      </c>
      <c r="BD220" s="13">
        <f t="shared" si="183"/>
        <v>0</v>
      </c>
      <c r="BE220" s="13">
        <f t="shared" si="184"/>
        <v>0</v>
      </c>
      <c r="BF220" s="13">
        <f t="shared" si="185"/>
        <v>0</v>
      </c>
      <c r="BG220" s="13">
        <f t="shared" si="186"/>
        <v>0</v>
      </c>
      <c r="BH220" s="13">
        <f t="shared" si="187"/>
        <v>0</v>
      </c>
      <c r="BI220" s="73">
        <f t="shared" si="188"/>
        <v>116126.70999999996</v>
      </c>
      <c r="BJ220" s="219"/>
      <c r="BK220" s="850">
        <f t="shared" si="160"/>
        <v>0</v>
      </c>
      <c r="BL220" s="109">
        <f t="shared" si="161"/>
        <v>0</v>
      </c>
      <c r="BM220" s="109">
        <f t="shared" si="162"/>
        <v>0</v>
      </c>
      <c r="BN220" s="109">
        <f t="shared" si="163"/>
        <v>0</v>
      </c>
      <c r="BO220" s="109">
        <f t="shared" si="164"/>
        <v>0</v>
      </c>
      <c r="BP220" s="109">
        <f t="shared" si="165"/>
        <v>0</v>
      </c>
      <c r="BQ220" s="109">
        <f t="shared" si="166"/>
        <v>0</v>
      </c>
      <c r="BR220" s="109">
        <f t="shared" si="167"/>
        <v>0</v>
      </c>
      <c r="BS220" s="109">
        <f t="shared" si="168"/>
        <v>116126.70999999996</v>
      </c>
      <c r="BT220" s="109">
        <f t="shared" si="169"/>
        <v>0</v>
      </c>
      <c r="BU220" s="109">
        <f t="shared" si="170"/>
        <v>0</v>
      </c>
      <c r="BV220" s="109">
        <f t="shared" si="171"/>
        <v>0</v>
      </c>
      <c r="BW220" s="109">
        <f t="shared" si="172"/>
        <v>0</v>
      </c>
      <c r="BX220" s="109">
        <f t="shared" si="173"/>
        <v>0</v>
      </c>
      <c r="BY220" s="1000">
        <f t="shared" si="189"/>
        <v>116126.70999999996</v>
      </c>
    </row>
    <row r="221" spans="1:77">
      <c r="A221" s="2" t="s">
        <v>2503</v>
      </c>
      <c r="B221" s="2" t="s">
        <v>2504</v>
      </c>
      <c r="C221" s="57" t="s">
        <v>16</v>
      </c>
      <c r="D221" s="57" t="s">
        <v>7</v>
      </c>
      <c r="E221" s="681" t="s">
        <v>349</v>
      </c>
      <c r="F221" s="682">
        <v>40877</v>
      </c>
      <c r="G221" s="682" t="s">
        <v>106</v>
      </c>
      <c r="H221" s="241" t="s">
        <v>119</v>
      </c>
      <c r="I221" s="38"/>
      <c r="J221" s="983"/>
      <c r="K221" s="903"/>
      <c r="L221" s="798"/>
      <c r="M221" s="429"/>
      <c r="N221" s="109"/>
      <c r="O221" s="109"/>
      <c r="P221" s="109"/>
      <c r="Q221" s="607"/>
      <c r="R221" s="93"/>
      <c r="S221" s="109"/>
      <c r="T221" s="109"/>
      <c r="U221" s="109"/>
      <c r="V221" s="109">
        <v>0</v>
      </c>
      <c r="W221" s="109">
        <v>103576.6</v>
      </c>
      <c r="X221" s="109">
        <v>0</v>
      </c>
      <c r="Y221" s="109">
        <v>0</v>
      </c>
      <c r="Z221" s="109">
        <v>0</v>
      </c>
      <c r="AA221" s="109">
        <v>0</v>
      </c>
      <c r="AB221" s="109">
        <v>0</v>
      </c>
      <c r="AC221" s="109">
        <v>0</v>
      </c>
      <c r="AD221" s="109">
        <v>0</v>
      </c>
      <c r="AE221" s="109">
        <v>0</v>
      </c>
      <c r="AF221" s="109">
        <v>0</v>
      </c>
      <c r="AG221" s="109">
        <v>0</v>
      </c>
      <c r="AH221" s="109">
        <v>0</v>
      </c>
      <c r="AI221" s="109">
        <v>0</v>
      </c>
      <c r="AJ221" s="109">
        <v>0</v>
      </c>
      <c r="AK221" s="109">
        <v>0</v>
      </c>
      <c r="AL221" s="109">
        <v>0</v>
      </c>
      <c r="AM221" s="109">
        <v>0</v>
      </c>
      <c r="AN221" s="109">
        <v>0</v>
      </c>
      <c r="AO221" s="109">
        <v>0</v>
      </c>
      <c r="AP221" s="160">
        <f t="shared" si="190"/>
        <v>103576.6</v>
      </c>
      <c r="AQ221" s="160">
        <f t="shared" si="191"/>
        <v>0</v>
      </c>
      <c r="AR221" s="160">
        <f t="shared" si="192"/>
        <v>103576.6</v>
      </c>
      <c r="AS221" s="607"/>
      <c r="AT221" s="219"/>
      <c r="AU221" s="13">
        <f t="shared" si="174"/>
        <v>0</v>
      </c>
      <c r="AV221" s="13">
        <f t="shared" si="175"/>
        <v>0</v>
      </c>
      <c r="AW221" s="13">
        <f t="shared" si="176"/>
        <v>0</v>
      </c>
      <c r="AX221" s="13">
        <f t="shared" si="177"/>
        <v>0</v>
      </c>
      <c r="AY221" s="13">
        <f t="shared" si="178"/>
        <v>0</v>
      </c>
      <c r="AZ221" s="13">
        <f t="shared" si="179"/>
        <v>0</v>
      </c>
      <c r="BA221" s="13">
        <f t="shared" si="180"/>
        <v>0</v>
      </c>
      <c r="BB221" s="13">
        <f t="shared" si="181"/>
        <v>0</v>
      </c>
      <c r="BC221" s="13">
        <f t="shared" si="182"/>
        <v>0</v>
      </c>
      <c r="BD221" s="13">
        <f t="shared" si="183"/>
        <v>0</v>
      </c>
      <c r="BE221" s="13">
        <f t="shared" si="184"/>
        <v>0</v>
      </c>
      <c r="BF221" s="13">
        <f t="shared" si="185"/>
        <v>0</v>
      </c>
      <c r="BG221" s="13">
        <f t="shared" si="186"/>
        <v>0</v>
      </c>
      <c r="BH221" s="13">
        <f t="shared" si="187"/>
        <v>0</v>
      </c>
      <c r="BI221" s="73">
        <f t="shared" si="188"/>
        <v>0</v>
      </c>
      <c r="BJ221" s="219"/>
      <c r="BK221" s="850">
        <f t="shared" si="160"/>
        <v>0</v>
      </c>
      <c r="BL221" s="109">
        <f t="shared" si="161"/>
        <v>0</v>
      </c>
      <c r="BM221" s="109">
        <f t="shared" si="162"/>
        <v>0</v>
      </c>
      <c r="BN221" s="109">
        <f t="shared" si="163"/>
        <v>0</v>
      </c>
      <c r="BO221" s="109">
        <f t="shared" si="164"/>
        <v>0</v>
      </c>
      <c r="BP221" s="109">
        <f t="shared" si="165"/>
        <v>0</v>
      </c>
      <c r="BQ221" s="109">
        <f t="shared" si="166"/>
        <v>0</v>
      </c>
      <c r="BR221" s="109">
        <f t="shared" si="167"/>
        <v>0</v>
      </c>
      <c r="BS221" s="109">
        <f t="shared" si="168"/>
        <v>0</v>
      </c>
      <c r="BT221" s="109">
        <f t="shared" si="169"/>
        <v>0</v>
      </c>
      <c r="BU221" s="109">
        <f t="shared" si="170"/>
        <v>0</v>
      </c>
      <c r="BV221" s="109">
        <f t="shared" si="171"/>
        <v>0</v>
      </c>
      <c r="BW221" s="109">
        <f t="shared" si="172"/>
        <v>0</v>
      </c>
      <c r="BX221" s="109">
        <f t="shared" si="173"/>
        <v>0</v>
      </c>
      <c r="BY221" s="1000">
        <f t="shared" si="189"/>
        <v>0</v>
      </c>
    </row>
    <row r="222" spans="1:77">
      <c r="A222" s="679" t="s">
        <v>2483</v>
      </c>
      <c r="B222" s="679" t="s">
        <v>2484</v>
      </c>
      <c r="C222" s="57" t="s">
        <v>16</v>
      </c>
      <c r="D222" s="684" t="s">
        <v>7</v>
      </c>
      <c r="E222" s="681" t="s">
        <v>349</v>
      </c>
      <c r="F222" s="682">
        <v>40877</v>
      </c>
      <c r="G222" s="682" t="s">
        <v>106</v>
      </c>
      <c r="H222" s="241" t="s">
        <v>119</v>
      </c>
      <c r="I222" s="38"/>
      <c r="J222" s="983"/>
      <c r="K222" s="903"/>
      <c r="L222" s="798"/>
      <c r="M222" s="429"/>
      <c r="N222" s="109"/>
      <c r="O222" s="109"/>
      <c r="P222" s="109"/>
      <c r="Q222" s="607"/>
      <c r="R222" s="93"/>
      <c r="S222" s="109"/>
      <c r="T222" s="109"/>
      <c r="U222" s="109"/>
      <c r="V222" s="109">
        <v>0</v>
      </c>
      <c r="W222" s="109">
        <v>74748.399999999994</v>
      </c>
      <c r="X222" s="109">
        <v>59072.41</v>
      </c>
      <c r="Y222" s="109">
        <v>0</v>
      </c>
      <c r="Z222" s="109">
        <v>0</v>
      </c>
      <c r="AA222" s="109">
        <v>0</v>
      </c>
      <c r="AB222" s="109">
        <v>0</v>
      </c>
      <c r="AC222" s="109">
        <v>0</v>
      </c>
      <c r="AD222" s="109">
        <v>0</v>
      </c>
      <c r="AE222" s="109">
        <v>0</v>
      </c>
      <c r="AF222" s="109">
        <v>0</v>
      </c>
      <c r="AG222" s="109">
        <v>0</v>
      </c>
      <c r="AH222" s="109">
        <v>0</v>
      </c>
      <c r="AI222" s="109">
        <v>0</v>
      </c>
      <c r="AJ222" s="109">
        <v>0</v>
      </c>
      <c r="AK222" s="109">
        <v>0</v>
      </c>
      <c r="AL222" s="109">
        <v>0</v>
      </c>
      <c r="AM222" s="109">
        <v>0</v>
      </c>
      <c r="AN222" s="109">
        <v>0</v>
      </c>
      <c r="AO222" s="109">
        <v>0</v>
      </c>
      <c r="AP222" s="160">
        <f t="shared" si="190"/>
        <v>133820.81</v>
      </c>
      <c r="AQ222" s="160">
        <f t="shared" si="191"/>
        <v>0</v>
      </c>
      <c r="AR222" s="160">
        <f t="shared" si="192"/>
        <v>133820.81</v>
      </c>
      <c r="AS222" s="607"/>
      <c r="AT222" s="219"/>
      <c r="AU222" s="13">
        <f t="shared" si="174"/>
        <v>0</v>
      </c>
      <c r="AV222" s="13">
        <f t="shared" si="175"/>
        <v>0</v>
      </c>
      <c r="AW222" s="13">
        <f t="shared" si="176"/>
        <v>0</v>
      </c>
      <c r="AX222" s="13">
        <f t="shared" si="177"/>
        <v>0</v>
      </c>
      <c r="AY222" s="13">
        <f t="shared" si="178"/>
        <v>0</v>
      </c>
      <c r="AZ222" s="13">
        <f t="shared" si="179"/>
        <v>0</v>
      </c>
      <c r="BA222" s="13">
        <f t="shared" si="180"/>
        <v>0</v>
      </c>
      <c r="BB222" s="13">
        <f t="shared" si="181"/>
        <v>0</v>
      </c>
      <c r="BC222" s="13">
        <f t="shared" si="182"/>
        <v>0</v>
      </c>
      <c r="BD222" s="13">
        <f t="shared" si="183"/>
        <v>0</v>
      </c>
      <c r="BE222" s="13">
        <f t="shared" si="184"/>
        <v>0</v>
      </c>
      <c r="BF222" s="13">
        <f t="shared" si="185"/>
        <v>0</v>
      </c>
      <c r="BG222" s="13">
        <f t="shared" si="186"/>
        <v>0</v>
      </c>
      <c r="BH222" s="13">
        <f t="shared" si="187"/>
        <v>0</v>
      </c>
      <c r="BI222" s="73">
        <f t="shared" si="188"/>
        <v>0</v>
      </c>
      <c r="BJ222" s="219"/>
      <c r="BK222" s="850">
        <f t="shared" si="160"/>
        <v>0</v>
      </c>
      <c r="BL222" s="109">
        <f t="shared" si="161"/>
        <v>0</v>
      </c>
      <c r="BM222" s="109">
        <f t="shared" si="162"/>
        <v>0</v>
      </c>
      <c r="BN222" s="109">
        <f t="shared" si="163"/>
        <v>0</v>
      </c>
      <c r="BO222" s="109">
        <f t="shared" si="164"/>
        <v>0</v>
      </c>
      <c r="BP222" s="109">
        <f t="shared" si="165"/>
        <v>0</v>
      </c>
      <c r="BQ222" s="109">
        <f t="shared" si="166"/>
        <v>0</v>
      </c>
      <c r="BR222" s="109">
        <f t="shared" si="167"/>
        <v>0</v>
      </c>
      <c r="BS222" s="109">
        <f t="shared" si="168"/>
        <v>0</v>
      </c>
      <c r="BT222" s="109">
        <f t="shared" si="169"/>
        <v>0</v>
      </c>
      <c r="BU222" s="109">
        <f t="shared" si="170"/>
        <v>0</v>
      </c>
      <c r="BV222" s="109">
        <f t="shared" si="171"/>
        <v>0</v>
      </c>
      <c r="BW222" s="109">
        <f t="shared" si="172"/>
        <v>0</v>
      </c>
      <c r="BX222" s="109">
        <f t="shared" si="173"/>
        <v>0</v>
      </c>
      <c r="BY222" s="1000">
        <f t="shared" si="189"/>
        <v>0</v>
      </c>
    </row>
    <row r="223" spans="1:77">
      <c r="A223" s="678" t="s">
        <v>2485</v>
      </c>
      <c r="B223" s="678" t="s">
        <v>2486</v>
      </c>
      <c r="C223" s="57" t="s">
        <v>16</v>
      </c>
      <c r="D223" s="684" t="s">
        <v>7</v>
      </c>
      <c r="E223" s="681" t="s">
        <v>349</v>
      </c>
      <c r="F223" s="683">
        <v>40907</v>
      </c>
      <c r="G223" s="682" t="s">
        <v>106</v>
      </c>
      <c r="H223" s="241" t="s">
        <v>119</v>
      </c>
      <c r="I223" s="38"/>
      <c r="J223" s="983"/>
      <c r="K223" s="903"/>
      <c r="L223" s="798"/>
      <c r="M223" s="429"/>
      <c r="N223" s="109"/>
      <c r="O223" s="109"/>
      <c r="P223" s="109"/>
      <c r="Q223" s="607"/>
      <c r="R223" s="93"/>
      <c r="S223" s="109"/>
      <c r="T223" s="109"/>
      <c r="U223" s="109"/>
      <c r="V223" s="109">
        <v>0</v>
      </c>
      <c r="W223" s="109">
        <v>0</v>
      </c>
      <c r="X223" s="109">
        <v>129747.81</v>
      </c>
      <c r="Y223" s="109">
        <v>0</v>
      </c>
      <c r="Z223" s="109">
        <v>0</v>
      </c>
      <c r="AA223" s="109">
        <v>0</v>
      </c>
      <c r="AB223" s="109">
        <v>0</v>
      </c>
      <c r="AC223" s="109">
        <v>0</v>
      </c>
      <c r="AD223" s="109">
        <v>0</v>
      </c>
      <c r="AE223" s="109">
        <v>0</v>
      </c>
      <c r="AF223" s="109">
        <v>0</v>
      </c>
      <c r="AG223" s="109">
        <v>0</v>
      </c>
      <c r="AH223" s="109">
        <v>0</v>
      </c>
      <c r="AI223" s="109">
        <v>0</v>
      </c>
      <c r="AJ223" s="109">
        <v>0</v>
      </c>
      <c r="AK223" s="109">
        <v>0</v>
      </c>
      <c r="AL223" s="109">
        <v>0</v>
      </c>
      <c r="AM223" s="109">
        <v>0</v>
      </c>
      <c r="AN223" s="109">
        <v>0</v>
      </c>
      <c r="AO223" s="109">
        <v>0</v>
      </c>
      <c r="AP223" s="160">
        <f t="shared" si="190"/>
        <v>129747.81</v>
      </c>
      <c r="AQ223" s="160">
        <f t="shared" si="191"/>
        <v>0</v>
      </c>
      <c r="AR223" s="160">
        <f t="shared" si="192"/>
        <v>129747.81</v>
      </c>
      <c r="AS223" s="607"/>
      <c r="AT223" s="219"/>
      <c r="AU223" s="13">
        <f t="shared" si="174"/>
        <v>0</v>
      </c>
      <c r="AV223" s="13">
        <f t="shared" si="175"/>
        <v>0</v>
      </c>
      <c r="AW223" s="13">
        <f t="shared" si="176"/>
        <v>0</v>
      </c>
      <c r="AX223" s="13">
        <f t="shared" si="177"/>
        <v>0</v>
      </c>
      <c r="AY223" s="13">
        <f t="shared" si="178"/>
        <v>0</v>
      </c>
      <c r="AZ223" s="13">
        <f t="shared" si="179"/>
        <v>0</v>
      </c>
      <c r="BA223" s="13">
        <f t="shared" si="180"/>
        <v>0</v>
      </c>
      <c r="BB223" s="13">
        <f t="shared" si="181"/>
        <v>0</v>
      </c>
      <c r="BC223" s="13">
        <f t="shared" si="182"/>
        <v>0</v>
      </c>
      <c r="BD223" s="13">
        <f t="shared" si="183"/>
        <v>0</v>
      </c>
      <c r="BE223" s="13">
        <f t="shared" si="184"/>
        <v>0</v>
      </c>
      <c r="BF223" s="13">
        <f t="shared" si="185"/>
        <v>0</v>
      </c>
      <c r="BG223" s="13">
        <f t="shared" si="186"/>
        <v>0</v>
      </c>
      <c r="BH223" s="13">
        <f t="shared" si="187"/>
        <v>0</v>
      </c>
      <c r="BI223" s="73">
        <f t="shared" si="188"/>
        <v>0</v>
      </c>
      <c r="BJ223" s="219"/>
      <c r="BK223" s="850">
        <f t="shared" si="160"/>
        <v>0</v>
      </c>
      <c r="BL223" s="109">
        <f t="shared" si="161"/>
        <v>0</v>
      </c>
      <c r="BM223" s="109">
        <f t="shared" si="162"/>
        <v>0</v>
      </c>
      <c r="BN223" s="109">
        <f t="shared" si="163"/>
        <v>0</v>
      </c>
      <c r="BO223" s="109">
        <f t="shared" si="164"/>
        <v>0</v>
      </c>
      <c r="BP223" s="109">
        <f t="shared" si="165"/>
        <v>0</v>
      </c>
      <c r="BQ223" s="109">
        <f t="shared" si="166"/>
        <v>0</v>
      </c>
      <c r="BR223" s="109">
        <f t="shared" si="167"/>
        <v>0</v>
      </c>
      <c r="BS223" s="109">
        <f t="shared" si="168"/>
        <v>0</v>
      </c>
      <c r="BT223" s="109">
        <f t="shared" si="169"/>
        <v>0</v>
      </c>
      <c r="BU223" s="109">
        <f t="shared" si="170"/>
        <v>0</v>
      </c>
      <c r="BV223" s="109">
        <f t="shared" si="171"/>
        <v>0</v>
      </c>
      <c r="BW223" s="109">
        <f t="shared" si="172"/>
        <v>0</v>
      </c>
      <c r="BX223" s="109">
        <f t="shared" si="173"/>
        <v>0</v>
      </c>
      <c r="BY223" s="1000">
        <f t="shared" si="189"/>
        <v>0</v>
      </c>
    </row>
    <row r="224" spans="1:77">
      <c r="A224" s="2" t="s">
        <v>2507</v>
      </c>
      <c r="B224" s="2" t="s">
        <v>2508</v>
      </c>
      <c r="C224" s="57" t="s">
        <v>16</v>
      </c>
      <c r="D224" s="57" t="s">
        <v>7</v>
      </c>
      <c r="E224" s="681" t="s">
        <v>349</v>
      </c>
      <c r="F224" s="682">
        <v>41273</v>
      </c>
      <c r="G224" s="682" t="s">
        <v>106</v>
      </c>
      <c r="H224" s="241" t="s">
        <v>119</v>
      </c>
      <c r="I224" s="38"/>
      <c r="J224" s="983"/>
      <c r="K224" s="903"/>
      <c r="L224" s="798"/>
      <c r="M224" s="429"/>
      <c r="N224" s="109"/>
      <c r="O224" s="109"/>
      <c r="P224" s="109"/>
      <c r="Q224" s="607"/>
      <c r="R224" s="93"/>
      <c r="S224" s="109"/>
      <c r="T224" s="109"/>
      <c r="U224" s="109"/>
      <c r="V224" s="109">
        <v>0</v>
      </c>
      <c r="W224" s="109">
        <v>0</v>
      </c>
      <c r="X224" s="109">
        <v>0</v>
      </c>
      <c r="Y224" s="109">
        <v>0</v>
      </c>
      <c r="Z224" s="109">
        <v>0</v>
      </c>
      <c r="AA224" s="109">
        <v>0</v>
      </c>
      <c r="AB224" s="109">
        <v>0</v>
      </c>
      <c r="AC224" s="109">
        <v>0</v>
      </c>
      <c r="AD224" s="109">
        <v>0</v>
      </c>
      <c r="AE224" s="109">
        <v>0</v>
      </c>
      <c r="AF224" s="109">
        <v>0</v>
      </c>
      <c r="AG224" s="109">
        <v>0</v>
      </c>
      <c r="AH224" s="109">
        <v>0</v>
      </c>
      <c r="AI224" s="109">
        <v>0</v>
      </c>
      <c r="AJ224" s="109">
        <v>101611.6</v>
      </c>
      <c r="AK224" s="109">
        <v>0</v>
      </c>
      <c r="AL224" s="109">
        <v>0</v>
      </c>
      <c r="AM224" s="109">
        <v>0</v>
      </c>
      <c r="AN224" s="109">
        <v>0</v>
      </c>
      <c r="AO224" s="109">
        <v>0</v>
      </c>
      <c r="AP224" s="160">
        <f t="shared" si="190"/>
        <v>0</v>
      </c>
      <c r="AQ224" s="160">
        <f t="shared" si="191"/>
        <v>101611.6</v>
      </c>
      <c r="AR224" s="160">
        <f t="shared" si="192"/>
        <v>101611.6</v>
      </c>
      <c r="AS224" s="607"/>
      <c r="AT224" s="219"/>
      <c r="AU224" s="13">
        <f t="shared" si="174"/>
        <v>0</v>
      </c>
      <c r="AV224" s="13">
        <f t="shared" si="175"/>
        <v>0</v>
      </c>
      <c r="AW224" s="13">
        <f t="shared" si="176"/>
        <v>0</v>
      </c>
      <c r="AX224" s="13">
        <f t="shared" si="177"/>
        <v>0</v>
      </c>
      <c r="AY224" s="13">
        <f t="shared" si="178"/>
        <v>0</v>
      </c>
      <c r="AZ224" s="13">
        <f t="shared" si="179"/>
        <v>0</v>
      </c>
      <c r="BA224" s="13">
        <f t="shared" si="180"/>
        <v>0</v>
      </c>
      <c r="BB224" s="13">
        <f t="shared" si="181"/>
        <v>0</v>
      </c>
      <c r="BC224" s="13">
        <f t="shared" si="182"/>
        <v>101611.6</v>
      </c>
      <c r="BD224" s="13">
        <f t="shared" si="183"/>
        <v>0</v>
      </c>
      <c r="BE224" s="13">
        <f t="shared" si="184"/>
        <v>0</v>
      </c>
      <c r="BF224" s="13">
        <f t="shared" si="185"/>
        <v>0</v>
      </c>
      <c r="BG224" s="13">
        <f t="shared" si="186"/>
        <v>0</v>
      </c>
      <c r="BH224" s="13">
        <f t="shared" si="187"/>
        <v>0</v>
      </c>
      <c r="BI224" s="73">
        <f t="shared" si="188"/>
        <v>101611.6</v>
      </c>
      <c r="BJ224" s="219"/>
      <c r="BK224" s="850">
        <f t="shared" si="160"/>
        <v>0</v>
      </c>
      <c r="BL224" s="109">
        <f t="shared" si="161"/>
        <v>0</v>
      </c>
      <c r="BM224" s="109">
        <f t="shared" si="162"/>
        <v>0</v>
      </c>
      <c r="BN224" s="109">
        <f t="shared" si="163"/>
        <v>0</v>
      </c>
      <c r="BO224" s="109">
        <f t="shared" si="164"/>
        <v>0</v>
      </c>
      <c r="BP224" s="109">
        <f t="shared" si="165"/>
        <v>0</v>
      </c>
      <c r="BQ224" s="109">
        <f t="shared" si="166"/>
        <v>0</v>
      </c>
      <c r="BR224" s="109">
        <f t="shared" si="167"/>
        <v>0</v>
      </c>
      <c r="BS224" s="109">
        <f t="shared" si="168"/>
        <v>101611.6</v>
      </c>
      <c r="BT224" s="109">
        <f t="shared" si="169"/>
        <v>0</v>
      </c>
      <c r="BU224" s="109">
        <f t="shared" si="170"/>
        <v>0</v>
      </c>
      <c r="BV224" s="109">
        <f t="shared" si="171"/>
        <v>0</v>
      </c>
      <c r="BW224" s="109">
        <f t="shared" si="172"/>
        <v>0</v>
      </c>
      <c r="BX224" s="109">
        <f t="shared" si="173"/>
        <v>0</v>
      </c>
      <c r="BY224" s="1000">
        <f t="shared" si="189"/>
        <v>101611.6</v>
      </c>
    </row>
    <row r="225" spans="1:77">
      <c r="A225" s="678" t="s">
        <v>2325</v>
      </c>
      <c r="B225" s="678" t="s">
        <v>2326</v>
      </c>
      <c r="C225" s="57" t="s">
        <v>45</v>
      </c>
      <c r="D225" s="57" t="s">
        <v>7</v>
      </c>
      <c r="E225" s="681" t="s">
        <v>349</v>
      </c>
      <c r="F225" s="683">
        <v>40877</v>
      </c>
      <c r="G225" s="682" t="s">
        <v>148</v>
      </c>
      <c r="H225" s="241" t="s">
        <v>156</v>
      </c>
      <c r="I225" s="38"/>
      <c r="J225" s="983"/>
      <c r="K225" s="903"/>
      <c r="L225" s="798"/>
      <c r="M225" s="429"/>
      <c r="N225" s="109"/>
      <c r="O225" s="109"/>
      <c r="P225" s="109"/>
      <c r="Q225" s="607"/>
      <c r="R225" s="93"/>
      <c r="S225" s="109"/>
      <c r="T225" s="109"/>
      <c r="U225" s="109"/>
      <c r="V225" s="109">
        <v>0</v>
      </c>
      <c r="W225" s="109">
        <v>124315.44</v>
      </c>
      <c r="X225" s="109">
        <v>0</v>
      </c>
      <c r="Y225" s="109">
        <v>0</v>
      </c>
      <c r="Z225" s="109">
        <v>0</v>
      </c>
      <c r="AA225" s="109">
        <v>0</v>
      </c>
      <c r="AB225" s="109">
        <v>0</v>
      </c>
      <c r="AC225" s="109">
        <v>0</v>
      </c>
      <c r="AD225" s="109">
        <v>0</v>
      </c>
      <c r="AE225" s="109">
        <v>0</v>
      </c>
      <c r="AF225" s="109">
        <v>0</v>
      </c>
      <c r="AG225" s="109">
        <v>0</v>
      </c>
      <c r="AH225" s="109">
        <v>0</v>
      </c>
      <c r="AI225" s="109">
        <v>0</v>
      </c>
      <c r="AJ225" s="109">
        <v>0</v>
      </c>
      <c r="AK225" s="109">
        <v>0</v>
      </c>
      <c r="AL225" s="109">
        <v>0</v>
      </c>
      <c r="AM225" s="109">
        <v>0</v>
      </c>
      <c r="AN225" s="109">
        <v>0</v>
      </c>
      <c r="AO225" s="109">
        <v>0</v>
      </c>
      <c r="AP225" s="160">
        <f t="shared" si="190"/>
        <v>124315.44</v>
      </c>
      <c r="AQ225" s="160">
        <f t="shared" si="191"/>
        <v>0</v>
      </c>
      <c r="AR225" s="160">
        <f t="shared" si="192"/>
        <v>124315.44</v>
      </c>
      <c r="AS225" s="607"/>
      <c r="AT225" s="219"/>
      <c r="AU225" s="13">
        <f t="shared" si="174"/>
        <v>0</v>
      </c>
      <c r="AV225" s="13">
        <f t="shared" si="175"/>
        <v>0</v>
      </c>
      <c r="AW225" s="13">
        <f t="shared" si="176"/>
        <v>0</v>
      </c>
      <c r="AX225" s="13">
        <f t="shared" si="177"/>
        <v>0</v>
      </c>
      <c r="AY225" s="13">
        <f t="shared" si="178"/>
        <v>0</v>
      </c>
      <c r="AZ225" s="13">
        <f t="shared" si="179"/>
        <v>0</v>
      </c>
      <c r="BA225" s="13">
        <f t="shared" si="180"/>
        <v>0</v>
      </c>
      <c r="BB225" s="13">
        <f t="shared" si="181"/>
        <v>0</v>
      </c>
      <c r="BC225" s="13">
        <f t="shared" si="182"/>
        <v>0</v>
      </c>
      <c r="BD225" s="13">
        <f t="shared" si="183"/>
        <v>0</v>
      </c>
      <c r="BE225" s="13">
        <f t="shared" si="184"/>
        <v>0</v>
      </c>
      <c r="BF225" s="13">
        <f t="shared" si="185"/>
        <v>0</v>
      </c>
      <c r="BG225" s="13">
        <f t="shared" si="186"/>
        <v>0</v>
      </c>
      <c r="BH225" s="13">
        <f t="shared" si="187"/>
        <v>0</v>
      </c>
      <c r="BI225" s="73">
        <f t="shared" si="188"/>
        <v>0</v>
      </c>
      <c r="BJ225" s="219"/>
      <c r="BK225" s="850">
        <f t="shared" ref="BK225:BK256" si="193">IF($E225="N",AU225)</f>
        <v>0</v>
      </c>
      <c r="BL225" s="109">
        <f t="shared" ref="BL225:BL256" si="194">IF($E225="N",AV225)</f>
        <v>0</v>
      </c>
      <c r="BM225" s="109">
        <f t="shared" ref="BM225:BM256" si="195">IF($E225="N",AW225)</f>
        <v>0</v>
      </c>
      <c r="BN225" s="109">
        <f t="shared" ref="BN225:BN256" si="196">IF($E225="N",AX225)</f>
        <v>0</v>
      </c>
      <c r="BO225" s="109">
        <f t="shared" ref="BO225:BO256" si="197">IF($E225="N",AY225)</f>
        <v>0</v>
      </c>
      <c r="BP225" s="109">
        <f t="shared" ref="BP225:BP256" si="198">IF($E225="N",AZ225)</f>
        <v>0</v>
      </c>
      <c r="BQ225" s="109">
        <f t="shared" ref="BQ225:BQ256" si="199">IF($E225="N",BA225)</f>
        <v>0</v>
      </c>
      <c r="BR225" s="109">
        <f t="shared" ref="BR225:BR256" si="200">IF($E225="N",BB225)</f>
        <v>0</v>
      </c>
      <c r="BS225" s="109">
        <f t="shared" ref="BS225:BS256" si="201">IF($E225="N",BC225)</f>
        <v>0</v>
      </c>
      <c r="BT225" s="109">
        <f t="shared" ref="BT225:BT256" si="202">IF($E225="N",BD225)</f>
        <v>0</v>
      </c>
      <c r="BU225" s="109">
        <f t="shared" ref="BU225:BU256" si="203">IF($E225="N",BE225)</f>
        <v>0</v>
      </c>
      <c r="BV225" s="109">
        <f t="shared" ref="BV225:BV256" si="204">IF($E225="N",BF225)</f>
        <v>0</v>
      </c>
      <c r="BW225" s="109">
        <f t="shared" ref="BW225:BW256" si="205">IF($E225="N",BG225)</f>
        <v>0</v>
      </c>
      <c r="BX225" s="109">
        <f t="shared" ref="BX225:BX256" si="206">IF($E225="N",BH225)</f>
        <v>0</v>
      </c>
      <c r="BY225" s="1000">
        <f t="shared" si="189"/>
        <v>0</v>
      </c>
    </row>
    <row r="226" spans="1:77">
      <c r="A226" s="678" t="s">
        <v>2296</v>
      </c>
      <c r="B226" s="678" t="s">
        <v>2297</v>
      </c>
      <c r="C226" s="57" t="s">
        <v>45</v>
      </c>
      <c r="D226" s="57" t="s">
        <v>7</v>
      </c>
      <c r="E226" s="681" t="s">
        <v>349</v>
      </c>
      <c r="F226" s="683">
        <v>40877</v>
      </c>
      <c r="G226" s="682" t="s">
        <v>148</v>
      </c>
      <c r="H226" s="241" t="s">
        <v>156</v>
      </c>
      <c r="I226" s="38"/>
      <c r="J226" s="983"/>
      <c r="K226" s="903"/>
      <c r="L226" s="798"/>
      <c r="M226" s="429"/>
      <c r="N226" s="109"/>
      <c r="O226" s="109"/>
      <c r="P226" s="109"/>
      <c r="Q226" s="607"/>
      <c r="R226" s="93"/>
      <c r="S226" s="109"/>
      <c r="T226" s="109"/>
      <c r="U226" s="109"/>
      <c r="V226" s="109">
        <v>0</v>
      </c>
      <c r="W226" s="109">
        <v>359212.09</v>
      </c>
      <c r="X226" s="109">
        <v>0</v>
      </c>
      <c r="Y226" s="109">
        <v>0</v>
      </c>
      <c r="Z226" s="109">
        <v>0</v>
      </c>
      <c r="AA226" s="109">
        <v>0</v>
      </c>
      <c r="AB226" s="109">
        <v>0</v>
      </c>
      <c r="AC226" s="109">
        <v>0</v>
      </c>
      <c r="AD226" s="109">
        <v>0</v>
      </c>
      <c r="AE226" s="109">
        <v>0</v>
      </c>
      <c r="AF226" s="109">
        <v>0</v>
      </c>
      <c r="AG226" s="109">
        <v>0</v>
      </c>
      <c r="AH226" s="109">
        <v>0</v>
      </c>
      <c r="AI226" s="109">
        <v>0</v>
      </c>
      <c r="AJ226" s="109">
        <v>0</v>
      </c>
      <c r="AK226" s="109">
        <v>0</v>
      </c>
      <c r="AL226" s="109">
        <v>0</v>
      </c>
      <c r="AM226" s="109">
        <v>0</v>
      </c>
      <c r="AN226" s="109">
        <v>0</v>
      </c>
      <c r="AO226" s="109">
        <v>0</v>
      </c>
      <c r="AP226" s="160">
        <f t="shared" si="190"/>
        <v>359212.09</v>
      </c>
      <c r="AQ226" s="160">
        <f t="shared" si="191"/>
        <v>0</v>
      </c>
      <c r="AR226" s="160">
        <f t="shared" si="192"/>
        <v>359212.09</v>
      </c>
      <c r="AS226" s="607"/>
      <c r="AT226" s="219"/>
      <c r="AU226" s="13">
        <f t="shared" si="174"/>
        <v>0</v>
      </c>
      <c r="AV226" s="13">
        <f t="shared" si="175"/>
        <v>0</v>
      </c>
      <c r="AW226" s="13">
        <f t="shared" si="176"/>
        <v>0</v>
      </c>
      <c r="AX226" s="13">
        <f t="shared" si="177"/>
        <v>0</v>
      </c>
      <c r="AY226" s="13">
        <f t="shared" si="178"/>
        <v>0</v>
      </c>
      <c r="AZ226" s="13">
        <f t="shared" si="179"/>
        <v>0</v>
      </c>
      <c r="BA226" s="13">
        <f t="shared" si="180"/>
        <v>0</v>
      </c>
      <c r="BB226" s="13">
        <f t="shared" si="181"/>
        <v>0</v>
      </c>
      <c r="BC226" s="13">
        <f t="shared" si="182"/>
        <v>0</v>
      </c>
      <c r="BD226" s="13">
        <f t="shared" si="183"/>
        <v>0</v>
      </c>
      <c r="BE226" s="13">
        <f t="shared" si="184"/>
        <v>0</v>
      </c>
      <c r="BF226" s="13">
        <f t="shared" si="185"/>
        <v>0</v>
      </c>
      <c r="BG226" s="13">
        <f t="shared" si="186"/>
        <v>0</v>
      </c>
      <c r="BH226" s="13">
        <f t="shared" si="187"/>
        <v>0</v>
      </c>
      <c r="BI226" s="73">
        <f t="shared" si="188"/>
        <v>0</v>
      </c>
      <c r="BJ226" s="219"/>
      <c r="BK226" s="850">
        <f t="shared" si="193"/>
        <v>0</v>
      </c>
      <c r="BL226" s="109">
        <f t="shared" si="194"/>
        <v>0</v>
      </c>
      <c r="BM226" s="109">
        <f t="shared" si="195"/>
        <v>0</v>
      </c>
      <c r="BN226" s="109">
        <f t="shared" si="196"/>
        <v>0</v>
      </c>
      <c r="BO226" s="109">
        <f t="shared" si="197"/>
        <v>0</v>
      </c>
      <c r="BP226" s="109">
        <f t="shared" si="198"/>
        <v>0</v>
      </c>
      <c r="BQ226" s="109">
        <f t="shared" si="199"/>
        <v>0</v>
      </c>
      <c r="BR226" s="109">
        <f t="shared" si="200"/>
        <v>0</v>
      </c>
      <c r="BS226" s="109">
        <f t="shared" si="201"/>
        <v>0</v>
      </c>
      <c r="BT226" s="109">
        <f t="shared" si="202"/>
        <v>0</v>
      </c>
      <c r="BU226" s="109">
        <f t="shared" si="203"/>
        <v>0</v>
      </c>
      <c r="BV226" s="109">
        <f t="shared" si="204"/>
        <v>0</v>
      </c>
      <c r="BW226" s="109">
        <f t="shared" si="205"/>
        <v>0</v>
      </c>
      <c r="BX226" s="109">
        <f t="shared" si="206"/>
        <v>0</v>
      </c>
      <c r="BY226" s="1000">
        <f t="shared" si="189"/>
        <v>0</v>
      </c>
    </row>
    <row r="227" spans="1:77">
      <c r="A227" s="678" t="s">
        <v>2501</v>
      </c>
      <c r="B227" s="678" t="s">
        <v>2502</v>
      </c>
      <c r="C227" s="57" t="s">
        <v>16</v>
      </c>
      <c r="D227" s="684" t="s">
        <v>7</v>
      </c>
      <c r="E227" s="681" t="s">
        <v>349</v>
      </c>
      <c r="F227" s="683">
        <v>40907</v>
      </c>
      <c r="G227" s="682" t="s">
        <v>106</v>
      </c>
      <c r="H227" s="241" t="s">
        <v>119</v>
      </c>
      <c r="I227" s="38"/>
      <c r="J227" s="983"/>
      <c r="K227" s="903"/>
      <c r="L227" s="798"/>
      <c r="M227" s="429"/>
      <c r="N227" s="109"/>
      <c r="O227" s="109"/>
      <c r="P227" s="109"/>
      <c r="Q227" s="607"/>
      <c r="R227" s="93"/>
      <c r="S227" s="109"/>
      <c r="T227" s="109"/>
      <c r="U227" s="109"/>
      <c r="V227" s="109">
        <v>0</v>
      </c>
      <c r="W227" s="109">
        <v>0</v>
      </c>
      <c r="X227" s="109">
        <v>103946.15</v>
      </c>
      <c r="Y227" s="109">
        <v>0</v>
      </c>
      <c r="Z227" s="109">
        <v>0</v>
      </c>
      <c r="AA227" s="109">
        <v>0</v>
      </c>
      <c r="AB227" s="109">
        <v>0</v>
      </c>
      <c r="AC227" s="109">
        <v>0</v>
      </c>
      <c r="AD227" s="109">
        <v>0</v>
      </c>
      <c r="AE227" s="109">
        <v>0</v>
      </c>
      <c r="AF227" s="109">
        <v>0</v>
      </c>
      <c r="AG227" s="109">
        <v>0</v>
      </c>
      <c r="AH227" s="109">
        <v>0</v>
      </c>
      <c r="AI227" s="109">
        <v>0</v>
      </c>
      <c r="AJ227" s="109">
        <v>0</v>
      </c>
      <c r="AK227" s="109">
        <v>0</v>
      </c>
      <c r="AL227" s="109">
        <v>0</v>
      </c>
      <c r="AM227" s="109">
        <v>0</v>
      </c>
      <c r="AN227" s="109">
        <v>0</v>
      </c>
      <c r="AO227" s="109">
        <v>0</v>
      </c>
      <c r="AP227" s="160">
        <f t="shared" si="190"/>
        <v>103946.15</v>
      </c>
      <c r="AQ227" s="160">
        <f t="shared" si="191"/>
        <v>0</v>
      </c>
      <c r="AR227" s="160">
        <f t="shared" si="192"/>
        <v>103946.15</v>
      </c>
      <c r="AS227" s="607"/>
      <c r="AT227" s="219"/>
      <c r="AU227" s="13">
        <f t="shared" ref="AU227:AU248" si="207">AB227</f>
        <v>0</v>
      </c>
      <c r="AV227" s="13">
        <f t="shared" ref="AV227:AV248" si="208">AC227</f>
        <v>0</v>
      </c>
      <c r="AW227" s="13">
        <f t="shared" ref="AW227:AW248" si="209">AD227</f>
        <v>0</v>
      </c>
      <c r="AX227" s="13">
        <f t="shared" ref="AX227:AX248" si="210">AE227</f>
        <v>0</v>
      </c>
      <c r="AY227" s="13">
        <f t="shared" ref="AY227:AY248" si="211">AF227</f>
        <v>0</v>
      </c>
      <c r="AZ227" s="13">
        <f t="shared" ref="AZ227:AZ248" si="212">AG227</f>
        <v>0</v>
      </c>
      <c r="BA227" s="13">
        <f t="shared" ref="BA227:BA248" si="213">AH227</f>
        <v>0</v>
      </c>
      <c r="BB227" s="13">
        <f t="shared" ref="BB227:BB248" si="214">AI227</f>
        <v>0</v>
      </c>
      <c r="BC227" s="13">
        <f t="shared" ref="BC227:BC248" si="215">AJ227</f>
        <v>0</v>
      </c>
      <c r="BD227" s="13">
        <f t="shared" ref="BD227:BD248" si="216">AK227</f>
        <v>0</v>
      </c>
      <c r="BE227" s="13">
        <f t="shared" ref="BE227:BE248" si="217">AL227</f>
        <v>0</v>
      </c>
      <c r="BF227" s="13">
        <f t="shared" ref="BF227:BF248" si="218">AM227</f>
        <v>0</v>
      </c>
      <c r="BG227" s="13">
        <f t="shared" ref="BG227:BG248" si="219">AN227</f>
        <v>0</v>
      </c>
      <c r="BH227" s="13">
        <f t="shared" ref="BH227:BH248" si="220">AO227</f>
        <v>0</v>
      </c>
      <c r="BI227" s="73">
        <f t="shared" si="188"/>
        <v>0</v>
      </c>
      <c r="BJ227" s="219"/>
      <c r="BK227" s="850">
        <f t="shared" si="193"/>
        <v>0</v>
      </c>
      <c r="BL227" s="109">
        <f t="shared" si="194"/>
        <v>0</v>
      </c>
      <c r="BM227" s="109">
        <f t="shared" si="195"/>
        <v>0</v>
      </c>
      <c r="BN227" s="109">
        <f t="shared" si="196"/>
        <v>0</v>
      </c>
      <c r="BO227" s="109">
        <f t="shared" si="197"/>
        <v>0</v>
      </c>
      <c r="BP227" s="109">
        <f t="shared" si="198"/>
        <v>0</v>
      </c>
      <c r="BQ227" s="109">
        <f t="shared" si="199"/>
        <v>0</v>
      </c>
      <c r="BR227" s="109">
        <f t="shared" si="200"/>
        <v>0</v>
      </c>
      <c r="BS227" s="109">
        <f t="shared" si="201"/>
        <v>0</v>
      </c>
      <c r="BT227" s="109">
        <f t="shared" si="202"/>
        <v>0</v>
      </c>
      <c r="BU227" s="109">
        <f t="shared" si="203"/>
        <v>0</v>
      </c>
      <c r="BV227" s="109">
        <f t="shared" si="204"/>
        <v>0</v>
      </c>
      <c r="BW227" s="109">
        <f t="shared" si="205"/>
        <v>0</v>
      </c>
      <c r="BX227" s="109">
        <f t="shared" si="206"/>
        <v>0</v>
      </c>
      <c r="BY227" s="1000">
        <f t="shared" si="189"/>
        <v>0</v>
      </c>
    </row>
    <row r="228" spans="1:77">
      <c r="A228" s="678" t="s">
        <v>2373</v>
      </c>
      <c r="B228" s="678" t="s">
        <v>2374</v>
      </c>
      <c r="C228" s="57" t="s">
        <v>16</v>
      </c>
      <c r="D228" s="684" t="s">
        <v>7</v>
      </c>
      <c r="E228" s="681" t="s">
        <v>349</v>
      </c>
      <c r="F228" s="683">
        <v>41212</v>
      </c>
      <c r="G228" s="682" t="s">
        <v>106</v>
      </c>
      <c r="H228" s="241" t="s">
        <v>119</v>
      </c>
      <c r="I228" s="38"/>
      <c r="J228" s="983"/>
      <c r="K228" s="903"/>
      <c r="L228" s="798"/>
      <c r="M228" s="429"/>
      <c r="N228" s="109"/>
      <c r="O228" s="109"/>
      <c r="P228" s="109"/>
      <c r="Q228" s="607"/>
      <c r="R228" s="93"/>
      <c r="S228" s="109"/>
      <c r="T228" s="109"/>
      <c r="U228" s="109"/>
      <c r="V228" s="109">
        <v>0</v>
      </c>
      <c r="W228" s="109">
        <v>0</v>
      </c>
      <c r="X228" s="109">
        <v>0</v>
      </c>
      <c r="Y228" s="109">
        <v>0</v>
      </c>
      <c r="Z228" s="109">
        <v>0</v>
      </c>
      <c r="AA228" s="109">
        <v>0</v>
      </c>
      <c r="AB228" s="109">
        <v>0</v>
      </c>
      <c r="AC228" s="109">
        <v>0</v>
      </c>
      <c r="AD228" s="109">
        <v>0</v>
      </c>
      <c r="AE228" s="109">
        <v>0</v>
      </c>
      <c r="AF228" s="109">
        <v>0</v>
      </c>
      <c r="AG228" s="109">
        <v>0</v>
      </c>
      <c r="AH228" s="109">
        <v>8726475.5199999996</v>
      </c>
      <c r="AI228" s="109">
        <v>0</v>
      </c>
      <c r="AJ228" s="109">
        <v>0</v>
      </c>
      <c r="AK228" s="109">
        <v>0</v>
      </c>
      <c r="AL228" s="109">
        <v>0</v>
      </c>
      <c r="AM228" s="109">
        <v>0</v>
      </c>
      <c r="AN228" s="109">
        <v>0</v>
      </c>
      <c r="AO228" s="109">
        <v>0</v>
      </c>
      <c r="AP228" s="160">
        <f t="shared" si="190"/>
        <v>0</v>
      </c>
      <c r="AQ228" s="160">
        <f t="shared" si="191"/>
        <v>8726475.5199999996</v>
      </c>
      <c r="AR228" s="160">
        <f t="shared" si="192"/>
        <v>8726475.5199999996</v>
      </c>
      <c r="AS228" s="607"/>
      <c r="AT228" s="219"/>
      <c r="AU228" s="13">
        <f t="shared" si="207"/>
        <v>0</v>
      </c>
      <c r="AV228" s="13">
        <f t="shared" si="208"/>
        <v>0</v>
      </c>
      <c r="AW228" s="13">
        <f t="shared" si="209"/>
        <v>0</v>
      </c>
      <c r="AX228" s="13">
        <f t="shared" si="210"/>
        <v>0</v>
      </c>
      <c r="AY228" s="13">
        <f t="shared" si="211"/>
        <v>0</v>
      </c>
      <c r="AZ228" s="13">
        <f t="shared" si="212"/>
        <v>0</v>
      </c>
      <c r="BA228" s="13">
        <f t="shared" si="213"/>
        <v>8726475.5199999996</v>
      </c>
      <c r="BB228" s="13">
        <f t="shared" si="214"/>
        <v>0</v>
      </c>
      <c r="BC228" s="13">
        <f t="shared" si="215"/>
        <v>0</v>
      </c>
      <c r="BD228" s="13">
        <f t="shared" si="216"/>
        <v>0</v>
      </c>
      <c r="BE228" s="13">
        <f t="shared" si="217"/>
        <v>0</v>
      </c>
      <c r="BF228" s="13">
        <f t="shared" si="218"/>
        <v>0</v>
      </c>
      <c r="BG228" s="13">
        <f t="shared" si="219"/>
        <v>0</v>
      </c>
      <c r="BH228" s="13">
        <f t="shared" si="220"/>
        <v>0</v>
      </c>
      <c r="BI228" s="73">
        <f t="shared" si="188"/>
        <v>8726475.5199999996</v>
      </c>
      <c r="BJ228" s="219"/>
      <c r="BK228" s="850">
        <f t="shared" si="193"/>
        <v>0</v>
      </c>
      <c r="BL228" s="109">
        <f t="shared" si="194"/>
        <v>0</v>
      </c>
      <c r="BM228" s="109">
        <f t="shared" si="195"/>
        <v>0</v>
      </c>
      <c r="BN228" s="109">
        <f t="shared" si="196"/>
        <v>0</v>
      </c>
      <c r="BO228" s="109">
        <f t="shared" si="197"/>
        <v>0</v>
      </c>
      <c r="BP228" s="109">
        <f t="shared" si="198"/>
        <v>0</v>
      </c>
      <c r="BQ228" s="109">
        <f t="shared" si="199"/>
        <v>8726475.5199999996</v>
      </c>
      <c r="BR228" s="109">
        <f t="shared" si="200"/>
        <v>0</v>
      </c>
      <c r="BS228" s="109">
        <f t="shared" si="201"/>
        <v>0</v>
      </c>
      <c r="BT228" s="109">
        <f t="shared" si="202"/>
        <v>0</v>
      </c>
      <c r="BU228" s="109">
        <f t="shared" si="203"/>
        <v>0</v>
      </c>
      <c r="BV228" s="109">
        <f t="shared" si="204"/>
        <v>0</v>
      </c>
      <c r="BW228" s="109">
        <f t="shared" si="205"/>
        <v>0</v>
      </c>
      <c r="BX228" s="109">
        <f t="shared" si="206"/>
        <v>0</v>
      </c>
      <c r="BY228" s="1000">
        <f t="shared" si="189"/>
        <v>8726475.5199999996</v>
      </c>
    </row>
    <row r="229" spans="1:77">
      <c r="A229" s="679" t="s">
        <v>2457</v>
      </c>
      <c r="B229" s="679" t="s">
        <v>2458</v>
      </c>
      <c r="C229" s="57" t="s">
        <v>16</v>
      </c>
      <c r="D229" s="684" t="s">
        <v>7</v>
      </c>
      <c r="E229" s="681" t="s">
        <v>349</v>
      </c>
      <c r="F229" s="682">
        <v>41212</v>
      </c>
      <c r="G229" s="682" t="s">
        <v>106</v>
      </c>
      <c r="H229" s="241" t="s">
        <v>119</v>
      </c>
      <c r="I229" s="38"/>
      <c r="J229" s="983"/>
      <c r="K229" s="903"/>
      <c r="L229" s="798"/>
      <c r="M229" s="429"/>
      <c r="N229" s="109"/>
      <c r="O229" s="109"/>
      <c r="P229" s="109"/>
      <c r="Q229" s="607"/>
      <c r="R229" s="93"/>
      <c r="S229" s="109"/>
      <c r="T229" s="109"/>
      <c r="U229" s="109"/>
      <c r="V229" s="109">
        <v>0</v>
      </c>
      <c r="W229" s="109">
        <v>0</v>
      </c>
      <c r="X229" s="109">
        <v>0</v>
      </c>
      <c r="Y229" s="109">
        <v>0</v>
      </c>
      <c r="Z229" s="109">
        <v>0</v>
      </c>
      <c r="AA229" s="109">
        <v>0</v>
      </c>
      <c r="AB229" s="109">
        <v>0</v>
      </c>
      <c r="AC229" s="109">
        <v>0</v>
      </c>
      <c r="AD229" s="109">
        <v>0</v>
      </c>
      <c r="AE229" s="109">
        <v>0</v>
      </c>
      <c r="AF229" s="109">
        <v>0</v>
      </c>
      <c r="AG229" s="109">
        <v>0</v>
      </c>
      <c r="AH229" s="109">
        <v>188120.94</v>
      </c>
      <c r="AI229" s="109">
        <v>0</v>
      </c>
      <c r="AJ229" s="109">
        <v>0</v>
      </c>
      <c r="AK229" s="109">
        <v>0</v>
      </c>
      <c r="AL229" s="109">
        <v>0</v>
      </c>
      <c r="AM229" s="109">
        <v>0</v>
      </c>
      <c r="AN229" s="109">
        <v>0</v>
      </c>
      <c r="AO229" s="109">
        <v>0</v>
      </c>
      <c r="AP229" s="160">
        <f t="shared" si="190"/>
        <v>0</v>
      </c>
      <c r="AQ229" s="160">
        <f t="shared" si="191"/>
        <v>188120.94</v>
      </c>
      <c r="AR229" s="160">
        <f t="shared" si="192"/>
        <v>188120.94</v>
      </c>
      <c r="AS229" s="607"/>
      <c r="AT229" s="219"/>
      <c r="AU229" s="13">
        <f t="shared" si="207"/>
        <v>0</v>
      </c>
      <c r="AV229" s="13">
        <f t="shared" si="208"/>
        <v>0</v>
      </c>
      <c r="AW229" s="13">
        <f t="shared" si="209"/>
        <v>0</v>
      </c>
      <c r="AX229" s="13">
        <f t="shared" si="210"/>
        <v>0</v>
      </c>
      <c r="AY229" s="13">
        <f t="shared" si="211"/>
        <v>0</v>
      </c>
      <c r="AZ229" s="13">
        <f t="shared" si="212"/>
        <v>0</v>
      </c>
      <c r="BA229" s="13">
        <f t="shared" si="213"/>
        <v>188120.94</v>
      </c>
      <c r="BB229" s="13">
        <f t="shared" si="214"/>
        <v>0</v>
      </c>
      <c r="BC229" s="13">
        <f t="shared" si="215"/>
        <v>0</v>
      </c>
      <c r="BD229" s="13">
        <f t="shared" si="216"/>
        <v>0</v>
      </c>
      <c r="BE229" s="13">
        <f t="shared" si="217"/>
        <v>0</v>
      </c>
      <c r="BF229" s="13">
        <f t="shared" si="218"/>
        <v>0</v>
      </c>
      <c r="BG229" s="13">
        <f t="shared" si="219"/>
        <v>0</v>
      </c>
      <c r="BH229" s="13">
        <f t="shared" si="220"/>
        <v>0</v>
      </c>
      <c r="BI229" s="73">
        <f t="shared" si="188"/>
        <v>188120.94</v>
      </c>
      <c r="BJ229" s="219"/>
      <c r="BK229" s="850">
        <f t="shared" si="193"/>
        <v>0</v>
      </c>
      <c r="BL229" s="109">
        <f t="shared" si="194"/>
        <v>0</v>
      </c>
      <c r="BM229" s="109">
        <f t="shared" si="195"/>
        <v>0</v>
      </c>
      <c r="BN229" s="109">
        <f t="shared" si="196"/>
        <v>0</v>
      </c>
      <c r="BO229" s="109">
        <f t="shared" si="197"/>
        <v>0</v>
      </c>
      <c r="BP229" s="109">
        <f t="shared" si="198"/>
        <v>0</v>
      </c>
      <c r="BQ229" s="109">
        <f t="shared" si="199"/>
        <v>188120.94</v>
      </c>
      <c r="BR229" s="109">
        <f t="shared" si="200"/>
        <v>0</v>
      </c>
      <c r="BS229" s="109">
        <f t="shared" si="201"/>
        <v>0</v>
      </c>
      <c r="BT229" s="109">
        <f t="shared" si="202"/>
        <v>0</v>
      </c>
      <c r="BU229" s="109">
        <f t="shared" si="203"/>
        <v>0</v>
      </c>
      <c r="BV229" s="109">
        <f t="shared" si="204"/>
        <v>0</v>
      </c>
      <c r="BW229" s="109">
        <f t="shared" si="205"/>
        <v>0</v>
      </c>
      <c r="BX229" s="109">
        <f t="shared" si="206"/>
        <v>0</v>
      </c>
      <c r="BY229" s="1000">
        <f t="shared" si="189"/>
        <v>188120.94</v>
      </c>
    </row>
    <row r="230" spans="1:77">
      <c r="A230" s="679" t="s">
        <v>2371</v>
      </c>
      <c r="B230" s="679" t="s">
        <v>2372</v>
      </c>
      <c r="C230" s="57" t="s">
        <v>16</v>
      </c>
      <c r="D230" s="684" t="s">
        <v>7</v>
      </c>
      <c r="E230" s="681" t="s">
        <v>349</v>
      </c>
      <c r="F230" s="682">
        <v>41212</v>
      </c>
      <c r="G230" s="682" t="s">
        <v>106</v>
      </c>
      <c r="H230" s="241" t="s">
        <v>119</v>
      </c>
      <c r="I230" s="38"/>
      <c r="J230" s="983"/>
      <c r="K230" s="903"/>
      <c r="L230" s="798"/>
      <c r="M230" s="429"/>
      <c r="N230" s="109"/>
      <c r="O230" s="109"/>
      <c r="P230" s="109"/>
      <c r="Q230" s="607"/>
      <c r="R230" s="93"/>
      <c r="S230" s="109"/>
      <c r="T230" s="109"/>
      <c r="U230" s="109"/>
      <c r="V230" s="109">
        <v>0</v>
      </c>
      <c r="W230" s="109">
        <v>0</v>
      </c>
      <c r="X230" s="109">
        <v>0</v>
      </c>
      <c r="Y230" s="109">
        <v>0</v>
      </c>
      <c r="Z230" s="109">
        <v>0</v>
      </c>
      <c r="AA230" s="109">
        <v>0</v>
      </c>
      <c r="AB230" s="109">
        <v>0</v>
      </c>
      <c r="AC230" s="109">
        <v>0</v>
      </c>
      <c r="AD230" s="109">
        <v>0</v>
      </c>
      <c r="AE230" s="109">
        <v>0</v>
      </c>
      <c r="AF230" s="109">
        <v>0</v>
      </c>
      <c r="AG230" s="109">
        <v>0</v>
      </c>
      <c r="AH230" s="109">
        <v>8726475.5199999996</v>
      </c>
      <c r="AI230" s="109">
        <v>0</v>
      </c>
      <c r="AJ230" s="109">
        <v>0</v>
      </c>
      <c r="AK230" s="109">
        <v>0</v>
      </c>
      <c r="AL230" s="109">
        <v>0</v>
      </c>
      <c r="AM230" s="109">
        <v>0</v>
      </c>
      <c r="AN230" s="109">
        <v>0</v>
      </c>
      <c r="AO230" s="109">
        <v>0</v>
      </c>
      <c r="AP230" s="160">
        <f t="shared" si="190"/>
        <v>0</v>
      </c>
      <c r="AQ230" s="160">
        <f t="shared" si="191"/>
        <v>8726475.5199999996</v>
      </c>
      <c r="AR230" s="160">
        <f t="shared" si="192"/>
        <v>8726475.5199999996</v>
      </c>
      <c r="AS230" s="607"/>
      <c r="AT230" s="219"/>
      <c r="AU230" s="13">
        <f t="shared" si="207"/>
        <v>0</v>
      </c>
      <c r="AV230" s="13">
        <f t="shared" si="208"/>
        <v>0</v>
      </c>
      <c r="AW230" s="13">
        <f t="shared" si="209"/>
        <v>0</v>
      </c>
      <c r="AX230" s="13">
        <f t="shared" si="210"/>
        <v>0</v>
      </c>
      <c r="AY230" s="13">
        <f t="shared" si="211"/>
        <v>0</v>
      </c>
      <c r="AZ230" s="13">
        <f t="shared" si="212"/>
        <v>0</v>
      </c>
      <c r="BA230" s="13">
        <f t="shared" si="213"/>
        <v>8726475.5199999996</v>
      </c>
      <c r="BB230" s="13">
        <f t="shared" si="214"/>
        <v>0</v>
      </c>
      <c r="BC230" s="13">
        <f t="shared" si="215"/>
        <v>0</v>
      </c>
      <c r="BD230" s="13">
        <f t="shared" si="216"/>
        <v>0</v>
      </c>
      <c r="BE230" s="13">
        <f t="shared" si="217"/>
        <v>0</v>
      </c>
      <c r="BF230" s="13">
        <f t="shared" si="218"/>
        <v>0</v>
      </c>
      <c r="BG230" s="13">
        <f t="shared" si="219"/>
        <v>0</v>
      </c>
      <c r="BH230" s="13">
        <f t="shared" si="220"/>
        <v>0</v>
      </c>
      <c r="BI230" s="73">
        <f t="shared" si="188"/>
        <v>8726475.5199999996</v>
      </c>
      <c r="BJ230" s="219"/>
      <c r="BK230" s="850">
        <f t="shared" si="193"/>
        <v>0</v>
      </c>
      <c r="BL230" s="109">
        <f t="shared" si="194"/>
        <v>0</v>
      </c>
      <c r="BM230" s="109">
        <f t="shared" si="195"/>
        <v>0</v>
      </c>
      <c r="BN230" s="109">
        <f t="shared" si="196"/>
        <v>0</v>
      </c>
      <c r="BO230" s="109">
        <f t="shared" si="197"/>
        <v>0</v>
      </c>
      <c r="BP230" s="109">
        <f t="shared" si="198"/>
        <v>0</v>
      </c>
      <c r="BQ230" s="109">
        <f t="shared" si="199"/>
        <v>8726475.5199999996</v>
      </c>
      <c r="BR230" s="109">
        <f t="shared" si="200"/>
        <v>0</v>
      </c>
      <c r="BS230" s="109">
        <f t="shared" si="201"/>
        <v>0</v>
      </c>
      <c r="BT230" s="109">
        <f t="shared" si="202"/>
        <v>0</v>
      </c>
      <c r="BU230" s="109">
        <f t="shared" si="203"/>
        <v>0</v>
      </c>
      <c r="BV230" s="109">
        <f t="shared" si="204"/>
        <v>0</v>
      </c>
      <c r="BW230" s="109">
        <f t="shared" si="205"/>
        <v>0</v>
      </c>
      <c r="BX230" s="109">
        <f t="shared" si="206"/>
        <v>0</v>
      </c>
      <c r="BY230" s="1000">
        <f t="shared" si="189"/>
        <v>8726475.5199999996</v>
      </c>
    </row>
    <row r="231" spans="1:77">
      <c r="A231" s="679" t="s">
        <v>2294</v>
      </c>
      <c r="B231" s="679" t="s">
        <v>2295</v>
      </c>
      <c r="C231" s="57" t="s">
        <v>45</v>
      </c>
      <c r="D231" s="57" t="s">
        <v>7</v>
      </c>
      <c r="E231" s="681" t="s">
        <v>349</v>
      </c>
      <c r="F231" s="682">
        <v>41213</v>
      </c>
      <c r="G231" s="682" t="s">
        <v>148</v>
      </c>
      <c r="H231" s="241" t="s">
        <v>156</v>
      </c>
      <c r="I231" s="38"/>
      <c r="J231" s="983"/>
      <c r="K231" s="903"/>
      <c r="L231" s="798"/>
      <c r="M231" s="429"/>
      <c r="N231" s="109"/>
      <c r="O231" s="109"/>
      <c r="P231" s="109"/>
      <c r="Q231" s="607"/>
      <c r="R231" s="93"/>
      <c r="S231" s="109"/>
      <c r="T231" s="109"/>
      <c r="U231" s="109"/>
      <c r="V231" s="109">
        <v>0</v>
      </c>
      <c r="W231" s="109">
        <v>0</v>
      </c>
      <c r="X231" s="109">
        <v>0</v>
      </c>
      <c r="Y231" s="109">
        <v>0</v>
      </c>
      <c r="Z231" s="109">
        <v>0</v>
      </c>
      <c r="AA231" s="109">
        <v>0</v>
      </c>
      <c r="AB231" s="109">
        <v>0</v>
      </c>
      <c r="AC231" s="109">
        <v>0</v>
      </c>
      <c r="AD231" s="109">
        <v>0</v>
      </c>
      <c r="AE231" s="109">
        <v>0</v>
      </c>
      <c r="AF231" s="109">
        <v>0</v>
      </c>
      <c r="AG231" s="109">
        <v>0</v>
      </c>
      <c r="AH231" s="109">
        <v>372242.00000000006</v>
      </c>
      <c r="AI231" s="109">
        <v>0</v>
      </c>
      <c r="AJ231" s="109">
        <v>0</v>
      </c>
      <c r="AK231" s="109">
        <v>0</v>
      </c>
      <c r="AL231" s="109">
        <v>0</v>
      </c>
      <c r="AM231" s="109">
        <v>0</v>
      </c>
      <c r="AN231" s="109">
        <v>0</v>
      </c>
      <c r="AO231" s="109">
        <v>0</v>
      </c>
      <c r="AP231" s="160">
        <f t="shared" si="190"/>
        <v>0</v>
      </c>
      <c r="AQ231" s="160">
        <f t="shared" si="191"/>
        <v>372242.00000000006</v>
      </c>
      <c r="AR231" s="160">
        <f t="shared" si="192"/>
        <v>372242.00000000006</v>
      </c>
      <c r="AS231" s="607"/>
      <c r="AT231" s="219"/>
      <c r="AU231" s="13">
        <f t="shared" si="207"/>
        <v>0</v>
      </c>
      <c r="AV231" s="13">
        <f t="shared" si="208"/>
        <v>0</v>
      </c>
      <c r="AW231" s="13">
        <f t="shared" si="209"/>
        <v>0</v>
      </c>
      <c r="AX231" s="13">
        <f t="shared" si="210"/>
        <v>0</v>
      </c>
      <c r="AY231" s="13">
        <f t="shared" si="211"/>
        <v>0</v>
      </c>
      <c r="AZ231" s="13">
        <f t="shared" si="212"/>
        <v>0</v>
      </c>
      <c r="BA231" s="13">
        <f t="shared" si="213"/>
        <v>372242.00000000006</v>
      </c>
      <c r="BB231" s="13">
        <f t="shared" si="214"/>
        <v>0</v>
      </c>
      <c r="BC231" s="13">
        <f t="shared" si="215"/>
        <v>0</v>
      </c>
      <c r="BD231" s="13">
        <f t="shared" si="216"/>
        <v>0</v>
      </c>
      <c r="BE231" s="13">
        <f t="shared" si="217"/>
        <v>0</v>
      </c>
      <c r="BF231" s="13">
        <f t="shared" si="218"/>
        <v>0</v>
      </c>
      <c r="BG231" s="13">
        <f t="shared" si="219"/>
        <v>0</v>
      </c>
      <c r="BH231" s="13">
        <f t="shared" si="220"/>
        <v>0</v>
      </c>
      <c r="BI231" s="73">
        <f t="shared" si="188"/>
        <v>372242.00000000006</v>
      </c>
      <c r="BJ231" s="219"/>
      <c r="BK231" s="850">
        <f t="shared" si="193"/>
        <v>0</v>
      </c>
      <c r="BL231" s="109">
        <f t="shared" si="194"/>
        <v>0</v>
      </c>
      <c r="BM231" s="109">
        <f t="shared" si="195"/>
        <v>0</v>
      </c>
      <c r="BN231" s="109">
        <f t="shared" si="196"/>
        <v>0</v>
      </c>
      <c r="BO231" s="109">
        <f t="shared" si="197"/>
        <v>0</v>
      </c>
      <c r="BP231" s="109">
        <f t="shared" si="198"/>
        <v>0</v>
      </c>
      <c r="BQ231" s="109">
        <f t="shared" si="199"/>
        <v>372242.00000000006</v>
      </c>
      <c r="BR231" s="109">
        <f t="shared" si="200"/>
        <v>0</v>
      </c>
      <c r="BS231" s="109">
        <f t="shared" si="201"/>
        <v>0</v>
      </c>
      <c r="BT231" s="109">
        <f t="shared" si="202"/>
        <v>0</v>
      </c>
      <c r="BU231" s="109">
        <f t="shared" si="203"/>
        <v>0</v>
      </c>
      <c r="BV231" s="109">
        <f t="shared" si="204"/>
        <v>0</v>
      </c>
      <c r="BW231" s="109">
        <f t="shared" si="205"/>
        <v>0</v>
      </c>
      <c r="BX231" s="109">
        <f t="shared" si="206"/>
        <v>0</v>
      </c>
      <c r="BY231" s="1000">
        <f t="shared" si="189"/>
        <v>372242.00000000006</v>
      </c>
    </row>
    <row r="232" spans="1:77">
      <c r="A232" s="678" t="s">
        <v>2115</v>
      </c>
      <c r="B232" s="678" t="s">
        <v>2116</v>
      </c>
      <c r="C232" s="57" t="s">
        <v>36</v>
      </c>
      <c r="D232" s="684" t="s">
        <v>7</v>
      </c>
      <c r="E232" s="681" t="s">
        <v>349</v>
      </c>
      <c r="F232" s="683">
        <v>40816</v>
      </c>
      <c r="G232" s="682" t="s">
        <v>106</v>
      </c>
      <c r="H232" s="241" t="s">
        <v>141</v>
      </c>
      <c r="I232" s="38"/>
      <c r="J232" s="983"/>
      <c r="K232" s="903"/>
      <c r="L232" s="798"/>
      <c r="M232" s="429"/>
      <c r="N232" s="109"/>
      <c r="O232" s="109"/>
      <c r="P232" s="109"/>
      <c r="Q232" s="607"/>
      <c r="R232" s="93"/>
      <c r="S232" s="109">
        <v>0</v>
      </c>
      <c r="T232" s="109">
        <v>0</v>
      </c>
      <c r="U232" s="109">
        <v>121265.8</v>
      </c>
      <c r="V232" s="109">
        <v>0</v>
      </c>
      <c r="W232" s="109">
        <v>0</v>
      </c>
      <c r="X232" s="109">
        <v>0</v>
      </c>
      <c r="Y232" s="109">
        <v>0</v>
      </c>
      <c r="Z232" s="109">
        <v>0</v>
      </c>
      <c r="AA232" s="109">
        <v>0</v>
      </c>
      <c r="AB232" s="109">
        <v>0</v>
      </c>
      <c r="AC232" s="109">
        <v>0</v>
      </c>
      <c r="AD232" s="109">
        <v>0</v>
      </c>
      <c r="AE232" s="109">
        <v>0</v>
      </c>
      <c r="AF232" s="109">
        <v>0</v>
      </c>
      <c r="AG232" s="109">
        <v>0</v>
      </c>
      <c r="AH232" s="109">
        <v>0</v>
      </c>
      <c r="AI232" s="109">
        <v>0</v>
      </c>
      <c r="AJ232" s="109">
        <v>0</v>
      </c>
      <c r="AK232" s="109">
        <v>0</v>
      </c>
      <c r="AL232" s="109">
        <v>0</v>
      </c>
      <c r="AM232" s="109">
        <v>0</v>
      </c>
      <c r="AN232" s="109">
        <v>0</v>
      </c>
      <c r="AO232" s="109">
        <v>0</v>
      </c>
      <c r="AP232" s="160">
        <f t="shared" si="190"/>
        <v>121265.8</v>
      </c>
      <c r="AQ232" s="160">
        <f t="shared" si="191"/>
        <v>0</v>
      </c>
      <c r="AR232" s="160">
        <f t="shared" si="192"/>
        <v>121265.8</v>
      </c>
      <c r="AS232" s="607"/>
      <c r="AT232" s="219"/>
      <c r="AU232" s="13">
        <f t="shared" si="207"/>
        <v>0</v>
      </c>
      <c r="AV232" s="13">
        <f t="shared" si="208"/>
        <v>0</v>
      </c>
      <c r="AW232" s="13">
        <f t="shared" si="209"/>
        <v>0</v>
      </c>
      <c r="AX232" s="13">
        <f t="shared" si="210"/>
        <v>0</v>
      </c>
      <c r="AY232" s="13">
        <f t="shared" si="211"/>
        <v>0</v>
      </c>
      <c r="AZ232" s="13">
        <f t="shared" si="212"/>
        <v>0</v>
      </c>
      <c r="BA232" s="13">
        <f t="shared" si="213"/>
        <v>0</v>
      </c>
      <c r="BB232" s="13">
        <f t="shared" si="214"/>
        <v>0</v>
      </c>
      <c r="BC232" s="13">
        <f t="shared" si="215"/>
        <v>0</v>
      </c>
      <c r="BD232" s="13">
        <f t="shared" si="216"/>
        <v>0</v>
      </c>
      <c r="BE232" s="13">
        <f t="shared" si="217"/>
        <v>0</v>
      </c>
      <c r="BF232" s="13">
        <f t="shared" si="218"/>
        <v>0</v>
      </c>
      <c r="BG232" s="13">
        <f t="shared" si="219"/>
        <v>0</v>
      </c>
      <c r="BH232" s="13">
        <f t="shared" si="220"/>
        <v>0</v>
      </c>
      <c r="BI232" s="73">
        <f t="shared" si="188"/>
        <v>0</v>
      </c>
      <c r="BJ232" s="219"/>
      <c r="BK232" s="850">
        <f t="shared" si="193"/>
        <v>0</v>
      </c>
      <c r="BL232" s="109">
        <f t="shared" si="194"/>
        <v>0</v>
      </c>
      <c r="BM232" s="109">
        <f t="shared" si="195"/>
        <v>0</v>
      </c>
      <c r="BN232" s="109">
        <f t="shared" si="196"/>
        <v>0</v>
      </c>
      <c r="BO232" s="109">
        <f t="shared" si="197"/>
        <v>0</v>
      </c>
      <c r="BP232" s="109">
        <f t="shared" si="198"/>
        <v>0</v>
      </c>
      <c r="BQ232" s="109">
        <f t="shared" si="199"/>
        <v>0</v>
      </c>
      <c r="BR232" s="109">
        <f t="shared" si="200"/>
        <v>0</v>
      </c>
      <c r="BS232" s="109">
        <f t="shared" si="201"/>
        <v>0</v>
      </c>
      <c r="BT232" s="109">
        <f t="shared" si="202"/>
        <v>0</v>
      </c>
      <c r="BU232" s="109">
        <f t="shared" si="203"/>
        <v>0</v>
      </c>
      <c r="BV232" s="109">
        <f t="shared" si="204"/>
        <v>0</v>
      </c>
      <c r="BW232" s="109">
        <f t="shared" si="205"/>
        <v>0</v>
      </c>
      <c r="BX232" s="109">
        <f t="shared" si="206"/>
        <v>0</v>
      </c>
      <c r="BY232" s="1000">
        <f t="shared" si="189"/>
        <v>0</v>
      </c>
    </row>
    <row r="233" spans="1:77">
      <c r="A233" s="2" t="s">
        <v>259</v>
      </c>
      <c r="B233" s="2" t="s">
        <v>3416</v>
      </c>
      <c r="C233" s="57" t="s">
        <v>20</v>
      </c>
      <c r="D233" s="57" t="s">
        <v>7</v>
      </c>
      <c r="E233" s="681" t="s">
        <v>349</v>
      </c>
      <c r="F233" s="682">
        <v>41090</v>
      </c>
      <c r="G233" s="682" t="s">
        <v>106</v>
      </c>
      <c r="H233" s="241" t="s">
        <v>124</v>
      </c>
      <c r="I233" s="38"/>
      <c r="J233" s="983"/>
      <c r="K233" s="903"/>
      <c r="L233" s="798"/>
      <c r="M233" s="429"/>
      <c r="N233" s="109"/>
      <c r="O233" s="109"/>
      <c r="P233" s="109"/>
      <c r="Q233" s="607"/>
      <c r="R233" s="93"/>
      <c r="S233" s="109">
        <v>123327.95000000001</v>
      </c>
      <c r="T233" s="109">
        <v>-65001.580000000089</v>
      </c>
      <c r="U233" s="109">
        <v>-3193.2600000001257</v>
      </c>
      <c r="V233" s="109">
        <v>0</v>
      </c>
      <c r="W233" s="109">
        <v>0</v>
      </c>
      <c r="X233" s="109">
        <v>0</v>
      </c>
      <c r="Y233" s="109">
        <v>0</v>
      </c>
      <c r="Z233" s="109">
        <v>0</v>
      </c>
      <c r="AA233" s="109">
        <v>0</v>
      </c>
      <c r="AB233" s="109">
        <v>0</v>
      </c>
      <c r="AC233" s="109">
        <v>0</v>
      </c>
      <c r="AD233" s="109">
        <v>9743491.5800000019</v>
      </c>
      <c r="AE233" s="109">
        <v>0</v>
      </c>
      <c r="AF233" s="109">
        <v>0</v>
      </c>
      <c r="AG233" s="109">
        <v>0</v>
      </c>
      <c r="AH233" s="109">
        <v>0</v>
      </c>
      <c r="AI233" s="109">
        <v>0</v>
      </c>
      <c r="AJ233" s="109">
        <v>0</v>
      </c>
      <c r="AK233" s="109">
        <v>0</v>
      </c>
      <c r="AL233" s="109">
        <v>0</v>
      </c>
      <c r="AM233" s="109">
        <v>0</v>
      </c>
      <c r="AN233" s="109">
        <v>0</v>
      </c>
      <c r="AO233" s="109">
        <v>0</v>
      </c>
      <c r="AP233" s="160">
        <f t="shared" si="190"/>
        <v>55133.109999999797</v>
      </c>
      <c r="AQ233" s="160">
        <f t="shared" si="191"/>
        <v>9743491.5800000019</v>
      </c>
      <c r="AR233" s="160">
        <f t="shared" si="192"/>
        <v>9798624.6900000013</v>
      </c>
      <c r="AS233" s="607"/>
      <c r="AT233" s="219"/>
      <c r="AU233" s="13">
        <f t="shared" si="207"/>
        <v>0</v>
      </c>
      <c r="AV233" s="13">
        <f t="shared" si="208"/>
        <v>0</v>
      </c>
      <c r="AW233" s="13">
        <f t="shared" si="209"/>
        <v>9743491.5800000019</v>
      </c>
      <c r="AX233" s="13">
        <f t="shared" si="210"/>
        <v>0</v>
      </c>
      <c r="AY233" s="13">
        <f t="shared" si="211"/>
        <v>0</v>
      </c>
      <c r="AZ233" s="13">
        <f t="shared" si="212"/>
        <v>0</v>
      </c>
      <c r="BA233" s="13">
        <f t="shared" si="213"/>
        <v>0</v>
      </c>
      <c r="BB233" s="13">
        <f t="shared" si="214"/>
        <v>0</v>
      </c>
      <c r="BC233" s="13">
        <f t="shared" si="215"/>
        <v>0</v>
      </c>
      <c r="BD233" s="13">
        <f t="shared" si="216"/>
        <v>0</v>
      </c>
      <c r="BE233" s="13">
        <f t="shared" si="217"/>
        <v>0</v>
      </c>
      <c r="BF233" s="13">
        <f t="shared" si="218"/>
        <v>0</v>
      </c>
      <c r="BG233" s="13">
        <f t="shared" si="219"/>
        <v>0</v>
      </c>
      <c r="BH233" s="13">
        <f t="shared" si="220"/>
        <v>0</v>
      </c>
      <c r="BI233" s="73">
        <f t="shared" si="188"/>
        <v>9743491.5800000019</v>
      </c>
      <c r="BJ233" s="219"/>
      <c r="BK233" s="850">
        <f t="shared" si="193"/>
        <v>0</v>
      </c>
      <c r="BL233" s="109">
        <f t="shared" si="194"/>
        <v>0</v>
      </c>
      <c r="BM233" s="109">
        <f t="shared" si="195"/>
        <v>9743491.5800000019</v>
      </c>
      <c r="BN233" s="109">
        <f t="shared" si="196"/>
        <v>0</v>
      </c>
      <c r="BO233" s="109">
        <f t="shared" si="197"/>
        <v>0</v>
      </c>
      <c r="BP233" s="109">
        <f t="shared" si="198"/>
        <v>0</v>
      </c>
      <c r="BQ233" s="109">
        <f t="shared" si="199"/>
        <v>0</v>
      </c>
      <c r="BR233" s="109">
        <f t="shared" si="200"/>
        <v>0</v>
      </c>
      <c r="BS233" s="109">
        <f t="shared" si="201"/>
        <v>0</v>
      </c>
      <c r="BT233" s="109">
        <f t="shared" si="202"/>
        <v>0</v>
      </c>
      <c r="BU233" s="109">
        <f t="shared" si="203"/>
        <v>0</v>
      </c>
      <c r="BV233" s="109">
        <f t="shared" si="204"/>
        <v>0</v>
      </c>
      <c r="BW233" s="109">
        <f t="shared" si="205"/>
        <v>0</v>
      </c>
      <c r="BX233" s="109">
        <f t="shared" si="206"/>
        <v>0</v>
      </c>
      <c r="BY233" s="1000">
        <f t="shared" si="189"/>
        <v>9743491.5800000019</v>
      </c>
    </row>
    <row r="234" spans="1:77">
      <c r="A234" s="680" t="s">
        <v>2339</v>
      </c>
      <c r="B234" s="680" t="s">
        <v>2340</v>
      </c>
      <c r="C234" s="57" t="s">
        <v>44</v>
      </c>
      <c r="D234" s="684" t="s">
        <v>42</v>
      </c>
      <c r="E234" s="681" t="s">
        <v>349</v>
      </c>
      <c r="F234" s="682">
        <v>40817</v>
      </c>
      <c r="G234" s="682" t="s">
        <v>106</v>
      </c>
      <c r="H234" s="241" t="s">
        <v>147</v>
      </c>
      <c r="I234" s="38"/>
      <c r="J234" s="983"/>
      <c r="K234" s="903"/>
      <c r="L234" s="798"/>
      <c r="M234" s="429"/>
      <c r="N234" s="109"/>
      <c r="O234" s="109"/>
      <c r="P234" s="109"/>
      <c r="Q234" s="607"/>
      <c r="R234" s="93"/>
      <c r="S234" s="109"/>
      <c r="T234" s="109"/>
      <c r="U234" s="109"/>
      <c r="V234" s="109">
        <v>1460000</v>
      </c>
      <c r="W234" s="109">
        <v>0</v>
      </c>
      <c r="X234" s="109">
        <v>0</v>
      </c>
      <c r="Y234" s="109">
        <v>0</v>
      </c>
      <c r="Z234" s="109">
        <v>0</v>
      </c>
      <c r="AA234" s="109">
        <v>0</v>
      </c>
      <c r="AB234" s="109">
        <v>0</v>
      </c>
      <c r="AC234" s="109">
        <v>0</v>
      </c>
      <c r="AD234" s="109">
        <v>0</v>
      </c>
      <c r="AE234" s="109">
        <v>0</v>
      </c>
      <c r="AF234" s="109">
        <v>0</v>
      </c>
      <c r="AG234" s="109">
        <v>0</v>
      </c>
      <c r="AH234" s="109">
        <v>0</v>
      </c>
      <c r="AI234" s="109">
        <v>0</v>
      </c>
      <c r="AJ234" s="109">
        <v>0</v>
      </c>
      <c r="AK234" s="109">
        <v>0</v>
      </c>
      <c r="AL234" s="109">
        <v>0</v>
      </c>
      <c r="AM234" s="109">
        <v>0</v>
      </c>
      <c r="AN234" s="109">
        <v>0</v>
      </c>
      <c r="AO234" s="109">
        <v>0</v>
      </c>
      <c r="AP234" s="160">
        <f t="shared" si="190"/>
        <v>1460000</v>
      </c>
      <c r="AQ234" s="160">
        <f t="shared" si="191"/>
        <v>0</v>
      </c>
      <c r="AR234" s="160">
        <f t="shared" si="192"/>
        <v>1460000</v>
      </c>
      <c r="AS234" s="607"/>
      <c r="AT234" s="219"/>
      <c r="AU234" s="13">
        <f t="shared" si="207"/>
        <v>0</v>
      </c>
      <c r="AV234" s="13">
        <f t="shared" si="208"/>
        <v>0</v>
      </c>
      <c r="AW234" s="13">
        <f t="shared" si="209"/>
        <v>0</v>
      </c>
      <c r="AX234" s="13">
        <f t="shared" si="210"/>
        <v>0</v>
      </c>
      <c r="AY234" s="13">
        <f t="shared" si="211"/>
        <v>0</v>
      </c>
      <c r="AZ234" s="13">
        <f t="shared" si="212"/>
        <v>0</v>
      </c>
      <c r="BA234" s="13">
        <f t="shared" si="213"/>
        <v>0</v>
      </c>
      <c r="BB234" s="13">
        <f t="shared" si="214"/>
        <v>0</v>
      </c>
      <c r="BC234" s="13">
        <f t="shared" si="215"/>
        <v>0</v>
      </c>
      <c r="BD234" s="13">
        <f t="shared" si="216"/>
        <v>0</v>
      </c>
      <c r="BE234" s="13">
        <f t="shared" si="217"/>
        <v>0</v>
      </c>
      <c r="BF234" s="13">
        <f t="shared" si="218"/>
        <v>0</v>
      </c>
      <c r="BG234" s="13">
        <f t="shared" si="219"/>
        <v>0</v>
      </c>
      <c r="BH234" s="13">
        <f t="shared" si="220"/>
        <v>0</v>
      </c>
      <c r="BI234" s="73">
        <f t="shared" si="188"/>
        <v>0</v>
      </c>
      <c r="BJ234" s="219"/>
      <c r="BK234" s="850">
        <f t="shared" si="193"/>
        <v>0</v>
      </c>
      <c r="BL234" s="109">
        <f t="shared" si="194"/>
        <v>0</v>
      </c>
      <c r="BM234" s="109">
        <f t="shared" si="195"/>
        <v>0</v>
      </c>
      <c r="BN234" s="109">
        <f t="shared" si="196"/>
        <v>0</v>
      </c>
      <c r="BO234" s="109">
        <f t="shared" si="197"/>
        <v>0</v>
      </c>
      <c r="BP234" s="109">
        <f t="shared" si="198"/>
        <v>0</v>
      </c>
      <c r="BQ234" s="109">
        <f t="shared" si="199"/>
        <v>0</v>
      </c>
      <c r="BR234" s="109">
        <f t="shared" si="200"/>
        <v>0</v>
      </c>
      <c r="BS234" s="109">
        <f t="shared" si="201"/>
        <v>0</v>
      </c>
      <c r="BT234" s="109">
        <f t="shared" si="202"/>
        <v>0</v>
      </c>
      <c r="BU234" s="109">
        <f t="shared" si="203"/>
        <v>0</v>
      </c>
      <c r="BV234" s="109">
        <f t="shared" si="204"/>
        <v>0</v>
      </c>
      <c r="BW234" s="109">
        <f t="shared" si="205"/>
        <v>0</v>
      </c>
      <c r="BX234" s="109">
        <f t="shared" si="206"/>
        <v>0</v>
      </c>
      <c r="BY234" s="1000">
        <f t="shared" si="189"/>
        <v>0</v>
      </c>
    </row>
    <row r="235" spans="1:77">
      <c r="A235" s="679" t="s">
        <v>345</v>
      </c>
      <c r="B235" s="679" t="s">
        <v>346</v>
      </c>
      <c r="C235" s="57" t="s">
        <v>44</v>
      </c>
      <c r="D235" s="684" t="s">
        <v>42</v>
      </c>
      <c r="E235" s="681" t="s">
        <v>349</v>
      </c>
      <c r="F235" s="682">
        <v>40939</v>
      </c>
      <c r="G235" s="682" t="s">
        <v>106</v>
      </c>
      <c r="H235" s="241" t="s">
        <v>147</v>
      </c>
      <c r="I235" s="38"/>
      <c r="J235" s="983"/>
      <c r="K235" s="903"/>
      <c r="L235" s="798"/>
      <c r="M235" s="429"/>
      <c r="N235" s="109"/>
      <c r="O235" s="109"/>
      <c r="P235" s="109"/>
      <c r="Q235" s="607"/>
      <c r="R235" s="93"/>
      <c r="S235" s="109">
        <v>45493.75</v>
      </c>
      <c r="T235" s="109">
        <v>0</v>
      </c>
      <c r="U235" s="109">
        <v>4259</v>
      </c>
      <c r="V235" s="109">
        <v>0</v>
      </c>
      <c r="W235" s="109">
        <v>0</v>
      </c>
      <c r="X235" s="109">
        <v>0</v>
      </c>
      <c r="Y235" s="109">
        <v>1175283.69</v>
      </c>
      <c r="Z235" s="109">
        <v>0</v>
      </c>
      <c r="AA235" s="109">
        <v>0</v>
      </c>
      <c r="AB235" s="109">
        <v>0</v>
      </c>
      <c r="AC235" s="109">
        <v>0</v>
      </c>
      <c r="AD235" s="109">
        <v>0</v>
      </c>
      <c r="AE235" s="109">
        <v>0</v>
      </c>
      <c r="AF235" s="109">
        <v>0</v>
      </c>
      <c r="AG235" s="109">
        <v>0</v>
      </c>
      <c r="AH235" s="109">
        <v>0</v>
      </c>
      <c r="AI235" s="109">
        <v>0</v>
      </c>
      <c r="AJ235" s="109">
        <v>0</v>
      </c>
      <c r="AK235" s="109">
        <v>0</v>
      </c>
      <c r="AL235" s="109">
        <v>0</v>
      </c>
      <c r="AM235" s="109">
        <v>0</v>
      </c>
      <c r="AN235" s="109">
        <v>0</v>
      </c>
      <c r="AO235" s="109">
        <v>0</v>
      </c>
      <c r="AP235" s="160">
        <f t="shared" si="190"/>
        <v>1225036.44</v>
      </c>
      <c r="AQ235" s="160">
        <f t="shared" si="191"/>
        <v>0</v>
      </c>
      <c r="AR235" s="160">
        <f t="shared" si="192"/>
        <v>1225036.44</v>
      </c>
      <c r="AS235" s="607"/>
      <c r="AT235" s="219"/>
      <c r="AU235" s="13">
        <f t="shared" si="207"/>
        <v>0</v>
      </c>
      <c r="AV235" s="13">
        <f t="shared" si="208"/>
        <v>0</v>
      </c>
      <c r="AW235" s="13">
        <f t="shared" si="209"/>
        <v>0</v>
      </c>
      <c r="AX235" s="13">
        <f t="shared" si="210"/>
        <v>0</v>
      </c>
      <c r="AY235" s="13">
        <f t="shared" si="211"/>
        <v>0</v>
      </c>
      <c r="AZ235" s="13">
        <f t="shared" si="212"/>
        <v>0</v>
      </c>
      <c r="BA235" s="13">
        <f t="shared" si="213"/>
        <v>0</v>
      </c>
      <c r="BB235" s="13">
        <f t="shared" si="214"/>
        <v>0</v>
      </c>
      <c r="BC235" s="13">
        <f t="shared" si="215"/>
        <v>0</v>
      </c>
      <c r="BD235" s="13">
        <f t="shared" si="216"/>
        <v>0</v>
      </c>
      <c r="BE235" s="13">
        <f t="shared" si="217"/>
        <v>0</v>
      </c>
      <c r="BF235" s="13">
        <f t="shared" si="218"/>
        <v>0</v>
      </c>
      <c r="BG235" s="13">
        <f t="shared" si="219"/>
        <v>0</v>
      </c>
      <c r="BH235" s="13">
        <f t="shared" si="220"/>
        <v>0</v>
      </c>
      <c r="BI235" s="73">
        <f t="shared" si="188"/>
        <v>0</v>
      </c>
      <c r="BJ235" s="219"/>
      <c r="BK235" s="850">
        <f t="shared" si="193"/>
        <v>0</v>
      </c>
      <c r="BL235" s="109">
        <f t="shared" si="194"/>
        <v>0</v>
      </c>
      <c r="BM235" s="109">
        <f t="shared" si="195"/>
        <v>0</v>
      </c>
      <c r="BN235" s="109">
        <f t="shared" si="196"/>
        <v>0</v>
      </c>
      <c r="BO235" s="109">
        <f t="shared" si="197"/>
        <v>0</v>
      </c>
      <c r="BP235" s="109">
        <f t="shared" si="198"/>
        <v>0</v>
      </c>
      <c r="BQ235" s="109">
        <f t="shared" si="199"/>
        <v>0</v>
      </c>
      <c r="BR235" s="109">
        <f t="shared" si="200"/>
        <v>0</v>
      </c>
      <c r="BS235" s="109">
        <f t="shared" si="201"/>
        <v>0</v>
      </c>
      <c r="BT235" s="109">
        <f t="shared" si="202"/>
        <v>0</v>
      </c>
      <c r="BU235" s="109">
        <f t="shared" si="203"/>
        <v>0</v>
      </c>
      <c r="BV235" s="109">
        <f t="shared" si="204"/>
        <v>0</v>
      </c>
      <c r="BW235" s="109">
        <f t="shared" si="205"/>
        <v>0</v>
      </c>
      <c r="BX235" s="109">
        <f t="shared" si="206"/>
        <v>0</v>
      </c>
      <c r="BY235" s="1000">
        <f t="shared" si="189"/>
        <v>0</v>
      </c>
    </row>
    <row r="236" spans="1:77">
      <c r="A236" s="679" t="s">
        <v>321</v>
      </c>
      <c r="B236" s="679" t="s">
        <v>2038</v>
      </c>
      <c r="C236" s="57" t="s">
        <v>23</v>
      </c>
      <c r="D236" s="684" t="s">
        <v>25</v>
      </c>
      <c r="E236" s="681" t="s">
        <v>349</v>
      </c>
      <c r="F236" s="682">
        <v>40908</v>
      </c>
      <c r="G236" s="682" t="s">
        <v>106</v>
      </c>
      <c r="H236" s="241" t="s">
        <v>126</v>
      </c>
      <c r="I236" s="38"/>
      <c r="J236" s="983"/>
      <c r="K236" s="903"/>
      <c r="L236" s="798"/>
      <c r="M236" s="429"/>
      <c r="N236" s="109"/>
      <c r="O236" s="109"/>
      <c r="P236" s="109"/>
      <c r="Q236" s="607"/>
      <c r="R236" s="93"/>
      <c r="S236" s="109">
        <v>0</v>
      </c>
      <c r="T236" s="109">
        <v>0</v>
      </c>
      <c r="U236" s="109">
        <v>0</v>
      </c>
      <c r="V236" s="109">
        <v>0</v>
      </c>
      <c r="W236" s="109">
        <v>0</v>
      </c>
      <c r="X236" s="109">
        <v>2108552.3600000003</v>
      </c>
      <c r="Y236" s="109">
        <v>0</v>
      </c>
      <c r="Z236" s="109">
        <v>0</v>
      </c>
      <c r="AA236" s="109">
        <v>0</v>
      </c>
      <c r="AB236" s="109">
        <v>0</v>
      </c>
      <c r="AC236" s="109">
        <v>0</v>
      </c>
      <c r="AD236" s="109">
        <v>0</v>
      </c>
      <c r="AE236" s="109">
        <v>0</v>
      </c>
      <c r="AF236" s="109">
        <v>0</v>
      </c>
      <c r="AG236" s="109">
        <v>0</v>
      </c>
      <c r="AH236" s="109">
        <v>0</v>
      </c>
      <c r="AI236" s="109">
        <v>0</v>
      </c>
      <c r="AJ236" s="109">
        <v>0</v>
      </c>
      <c r="AK236" s="109">
        <v>0</v>
      </c>
      <c r="AL236" s="109">
        <v>0</v>
      </c>
      <c r="AM236" s="109">
        <v>0</v>
      </c>
      <c r="AN236" s="109">
        <v>0</v>
      </c>
      <c r="AO236" s="109">
        <v>0</v>
      </c>
      <c r="AP236" s="160">
        <f t="shared" si="190"/>
        <v>2108552.3600000003</v>
      </c>
      <c r="AQ236" s="160">
        <f t="shared" si="191"/>
        <v>0</v>
      </c>
      <c r="AR236" s="160">
        <f t="shared" si="192"/>
        <v>2108552.3600000003</v>
      </c>
      <c r="AS236" s="607"/>
      <c r="AT236" s="219"/>
      <c r="AU236" s="13">
        <f t="shared" si="207"/>
        <v>0</v>
      </c>
      <c r="AV236" s="13">
        <f t="shared" si="208"/>
        <v>0</v>
      </c>
      <c r="AW236" s="13">
        <f t="shared" si="209"/>
        <v>0</v>
      </c>
      <c r="AX236" s="13">
        <f t="shared" si="210"/>
        <v>0</v>
      </c>
      <c r="AY236" s="13">
        <f t="shared" si="211"/>
        <v>0</v>
      </c>
      <c r="AZ236" s="13">
        <f t="shared" si="212"/>
        <v>0</v>
      </c>
      <c r="BA236" s="13">
        <f t="shared" si="213"/>
        <v>0</v>
      </c>
      <c r="BB236" s="13">
        <f t="shared" si="214"/>
        <v>0</v>
      </c>
      <c r="BC236" s="13">
        <f t="shared" si="215"/>
        <v>0</v>
      </c>
      <c r="BD236" s="13">
        <f t="shared" si="216"/>
        <v>0</v>
      </c>
      <c r="BE236" s="13">
        <f t="shared" si="217"/>
        <v>0</v>
      </c>
      <c r="BF236" s="13">
        <f t="shared" si="218"/>
        <v>0</v>
      </c>
      <c r="BG236" s="13">
        <f t="shared" si="219"/>
        <v>0</v>
      </c>
      <c r="BH236" s="13">
        <f t="shared" si="220"/>
        <v>0</v>
      </c>
      <c r="BI236" s="73">
        <f t="shared" si="188"/>
        <v>0</v>
      </c>
      <c r="BJ236" s="219"/>
      <c r="BK236" s="850">
        <f t="shared" si="193"/>
        <v>0</v>
      </c>
      <c r="BL236" s="109">
        <f t="shared" si="194"/>
        <v>0</v>
      </c>
      <c r="BM236" s="109">
        <f t="shared" si="195"/>
        <v>0</v>
      </c>
      <c r="BN236" s="109">
        <f t="shared" si="196"/>
        <v>0</v>
      </c>
      <c r="BO236" s="109">
        <f t="shared" si="197"/>
        <v>0</v>
      </c>
      <c r="BP236" s="109">
        <f t="shared" si="198"/>
        <v>0</v>
      </c>
      <c r="BQ236" s="109">
        <f t="shared" si="199"/>
        <v>0</v>
      </c>
      <c r="BR236" s="109">
        <f t="shared" si="200"/>
        <v>0</v>
      </c>
      <c r="BS236" s="109">
        <f t="shared" si="201"/>
        <v>0</v>
      </c>
      <c r="BT236" s="109">
        <f t="shared" si="202"/>
        <v>0</v>
      </c>
      <c r="BU236" s="109">
        <f t="shared" si="203"/>
        <v>0</v>
      </c>
      <c r="BV236" s="109">
        <f t="shared" si="204"/>
        <v>0</v>
      </c>
      <c r="BW236" s="109">
        <f t="shared" si="205"/>
        <v>0</v>
      </c>
      <c r="BX236" s="109">
        <f t="shared" si="206"/>
        <v>0</v>
      </c>
      <c r="BY236" s="1000">
        <f t="shared" si="189"/>
        <v>0</v>
      </c>
    </row>
    <row r="237" spans="1:77">
      <c r="A237" s="679" t="s">
        <v>268</v>
      </c>
      <c r="B237" s="679" t="s">
        <v>3491</v>
      </c>
      <c r="C237" s="57" t="s">
        <v>20</v>
      </c>
      <c r="D237" s="684" t="s">
        <v>7</v>
      </c>
      <c r="E237" s="681" t="s">
        <v>349</v>
      </c>
      <c r="F237" s="682">
        <v>41214</v>
      </c>
      <c r="G237" s="682" t="s">
        <v>106</v>
      </c>
      <c r="H237" s="241" t="s">
        <v>124</v>
      </c>
      <c r="I237" s="38"/>
      <c r="J237" s="983"/>
      <c r="K237" s="903"/>
      <c r="L237" s="798"/>
      <c r="M237" s="429"/>
      <c r="N237" s="109"/>
      <c r="O237" s="109"/>
      <c r="P237" s="109"/>
      <c r="Q237" s="607"/>
      <c r="R237" s="93"/>
      <c r="S237" s="109">
        <v>0</v>
      </c>
      <c r="T237" s="109">
        <v>0</v>
      </c>
      <c r="U237" s="109">
        <v>0</v>
      </c>
      <c r="V237" s="109">
        <v>0</v>
      </c>
      <c r="W237" s="109">
        <v>0</v>
      </c>
      <c r="X237" s="109">
        <v>0</v>
      </c>
      <c r="Y237" s="109">
        <v>0</v>
      </c>
      <c r="Z237" s="109">
        <v>0</v>
      </c>
      <c r="AA237" s="109">
        <v>0</v>
      </c>
      <c r="AB237" s="109">
        <v>0</v>
      </c>
      <c r="AC237" s="109">
        <v>0</v>
      </c>
      <c r="AD237" s="109">
        <v>0</v>
      </c>
      <c r="AE237" s="109">
        <v>0</v>
      </c>
      <c r="AF237" s="109">
        <v>0</v>
      </c>
      <c r="AG237" s="109">
        <v>0</v>
      </c>
      <c r="AH237" s="109">
        <v>0</v>
      </c>
      <c r="AI237" s="109">
        <v>75000</v>
      </c>
      <c r="AJ237" s="109">
        <v>0</v>
      </c>
      <c r="AK237" s="109">
        <v>0</v>
      </c>
      <c r="AL237" s="109">
        <v>0</v>
      </c>
      <c r="AM237" s="109">
        <v>0</v>
      </c>
      <c r="AN237" s="109">
        <v>0</v>
      </c>
      <c r="AO237" s="109">
        <v>0</v>
      </c>
      <c r="AP237" s="160">
        <f t="shared" si="190"/>
        <v>0</v>
      </c>
      <c r="AQ237" s="160">
        <f t="shared" si="191"/>
        <v>75000</v>
      </c>
      <c r="AR237" s="160">
        <f t="shared" si="192"/>
        <v>75000</v>
      </c>
      <c r="AS237" s="607"/>
      <c r="AT237" s="219"/>
      <c r="AU237" s="13">
        <f t="shared" si="207"/>
        <v>0</v>
      </c>
      <c r="AV237" s="13">
        <f t="shared" si="208"/>
        <v>0</v>
      </c>
      <c r="AW237" s="13">
        <f t="shared" si="209"/>
        <v>0</v>
      </c>
      <c r="AX237" s="13">
        <f t="shared" si="210"/>
        <v>0</v>
      </c>
      <c r="AY237" s="13">
        <f t="shared" si="211"/>
        <v>0</v>
      </c>
      <c r="AZ237" s="13">
        <f t="shared" si="212"/>
        <v>0</v>
      </c>
      <c r="BA237" s="13">
        <f t="shared" si="213"/>
        <v>0</v>
      </c>
      <c r="BB237" s="13">
        <f t="shared" si="214"/>
        <v>75000</v>
      </c>
      <c r="BC237" s="13">
        <f t="shared" si="215"/>
        <v>0</v>
      </c>
      <c r="BD237" s="13">
        <f t="shared" si="216"/>
        <v>0</v>
      </c>
      <c r="BE237" s="13">
        <f t="shared" si="217"/>
        <v>0</v>
      </c>
      <c r="BF237" s="13">
        <f t="shared" si="218"/>
        <v>0</v>
      </c>
      <c r="BG237" s="13">
        <f t="shared" si="219"/>
        <v>0</v>
      </c>
      <c r="BH237" s="13">
        <f t="shared" si="220"/>
        <v>0</v>
      </c>
      <c r="BI237" s="73">
        <f t="shared" si="188"/>
        <v>75000</v>
      </c>
      <c r="BJ237" s="219"/>
      <c r="BK237" s="850">
        <f t="shared" si="193"/>
        <v>0</v>
      </c>
      <c r="BL237" s="109">
        <f t="shared" si="194"/>
        <v>0</v>
      </c>
      <c r="BM237" s="109">
        <f t="shared" si="195"/>
        <v>0</v>
      </c>
      <c r="BN237" s="109">
        <f t="shared" si="196"/>
        <v>0</v>
      </c>
      <c r="BO237" s="109">
        <f t="shared" si="197"/>
        <v>0</v>
      </c>
      <c r="BP237" s="109">
        <f t="shared" si="198"/>
        <v>0</v>
      </c>
      <c r="BQ237" s="109">
        <f t="shared" si="199"/>
        <v>0</v>
      </c>
      <c r="BR237" s="109">
        <f t="shared" si="200"/>
        <v>75000</v>
      </c>
      <c r="BS237" s="109">
        <f t="shared" si="201"/>
        <v>0</v>
      </c>
      <c r="BT237" s="109">
        <f t="shared" si="202"/>
        <v>0</v>
      </c>
      <c r="BU237" s="109">
        <f t="shared" si="203"/>
        <v>0</v>
      </c>
      <c r="BV237" s="109">
        <f t="shared" si="204"/>
        <v>0</v>
      </c>
      <c r="BW237" s="109">
        <f t="shared" si="205"/>
        <v>0</v>
      </c>
      <c r="BX237" s="109">
        <f t="shared" si="206"/>
        <v>0</v>
      </c>
      <c r="BY237" s="1000">
        <f t="shared" si="189"/>
        <v>75000</v>
      </c>
    </row>
    <row r="238" spans="1:77">
      <c r="A238" s="678" t="s">
        <v>268</v>
      </c>
      <c r="B238" s="678" t="s">
        <v>3451</v>
      </c>
      <c r="C238" s="57" t="s">
        <v>20</v>
      </c>
      <c r="D238" s="57" t="s">
        <v>7</v>
      </c>
      <c r="E238" s="681" t="s">
        <v>349</v>
      </c>
      <c r="F238" s="683">
        <v>41274</v>
      </c>
      <c r="G238" s="682" t="s">
        <v>106</v>
      </c>
      <c r="H238" s="241" t="s">
        <v>124</v>
      </c>
      <c r="I238" s="38"/>
      <c r="J238" s="983"/>
      <c r="K238" s="903"/>
      <c r="L238" s="798"/>
      <c r="M238" s="429"/>
      <c r="N238" s="109"/>
      <c r="O238" s="109"/>
      <c r="P238" s="109"/>
      <c r="Q238" s="607"/>
      <c r="R238" s="93"/>
      <c r="S238" s="109">
        <v>0</v>
      </c>
      <c r="T238" s="109">
        <v>0</v>
      </c>
      <c r="U238" s="109">
        <v>0</v>
      </c>
      <c r="V238" s="109">
        <v>0</v>
      </c>
      <c r="W238" s="109">
        <v>0</v>
      </c>
      <c r="X238" s="109">
        <v>0</v>
      </c>
      <c r="Y238" s="109">
        <v>0</v>
      </c>
      <c r="Z238" s="109">
        <v>0</v>
      </c>
      <c r="AA238" s="109">
        <v>0</v>
      </c>
      <c r="AB238" s="109">
        <v>0</v>
      </c>
      <c r="AC238" s="109">
        <v>0</v>
      </c>
      <c r="AD238" s="109">
        <v>0</v>
      </c>
      <c r="AE238" s="109">
        <v>0</v>
      </c>
      <c r="AF238" s="109">
        <v>0</v>
      </c>
      <c r="AG238" s="109">
        <v>0</v>
      </c>
      <c r="AH238" s="109">
        <v>0</v>
      </c>
      <c r="AI238" s="109">
        <v>0</v>
      </c>
      <c r="AJ238" s="109">
        <v>1700000.0000000002</v>
      </c>
      <c r="AK238" s="109">
        <v>0</v>
      </c>
      <c r="AL238" s="109">
        <v>0</v>
      </c>
      <c r="AM238" s="109">
        <v>0</v>
      </c>
      <c r="AN238" s="109">
        <v>0</v>
      </c>
      <c r="AO238" s="109">
        <v>0</v>
      </c>
      <c r="AP238" s="160">
        <f t="shared" si="190"/>
        <v>0</v>
      </c>
      <c r="AQ238" s="160">
        <f t="shared" si="191"/>
        <v>1700000.0000000002</v>
      </c>
      <c r="AR238" s="160">
        <f t="shared" si="192"/>
        <v>1700000.0000000002</v>
      </c>
      <c r="AS238" s="607"/>
      <c r="AT238" s="219"/>
      <c r="AU238" s="13">
        <f t="shared" si="207"/>
        <v>0</v>
      </c>
      <c r="AV238" s="13">
        <f t="shared" si="208"/>
        <v>0</v>
      </c>
      <c r="AW238" s="13">
        <f t="shared" si="209"/>
        <v>0</v>
      </c>
      <c r="AX238" s="13">
        <f t="shared" si="210"/>
        <v>0</v>
      </c>
      <c r="AY238" s="13">
        <f t="shared" si="211"/>
        <v>0</v>
      </c>
      <c r="AZ238" s="13">
        <f t="shared" si="212"/>
        <v>0</v>
      </c>
      <c r="BA238" s="13">
        <f t="shared" si="213"/>
        <v>0</v>
      </c>
      <c r="BB238" s="13">
        <f t="shared" si="214"/>
        <v>0</v>
      </c>
      <c r="BC238" s="13">
        <f t="shared" si="215"/>
        <v>1700000.0000000002</v>
      </c>
      <c r="BD238" s="13">
        <f t="shared" si="216"/>
        <v>0</v>
      </c>
      <c r="BE238" s="13">
        <f t="shared" si="217"/>
        <v>0</v>
      </c>
      <c r="BF238" s="13">
        <f t="shared" si="218"/>
        <v>0</v>
      </c>
      <c r="BG238" s="13">
        <f t="shared" si="219"/>
        <v>0</v>
      </c>
      <c r="BH238" s="13">
        <f t="shared" si="220"/>
        <v>0</v>
      </c>
      <c r="BI238" s="73">
        <f t="shared" si="188"/>
        <v>1700000.0000000002</v>
      </c>
      <c r="BJ238" s="219"/>
      <c r="BK238" s="850">
        <f t="shared" si="193"/>
        <v>0</v>
      </c>
      <c r="BL238" s="109">
        <f t="shared" si="194"/>
        <v>0</v>
      </c>
      <c r="BM238" s="109">
        <f t="shared" si="195"/>
        <v>0</v>
      </c>
      <c r="BN238" s="109">
        <f t="shared" si="196"/>
        <v>0</v>
      </c>
      <c r="BO238" s="109">
        <f t="shared" si="197"/>
        <v>0</v>
      </c>
      <c r="BP238" s="109">
        <f t="shared" si="198"/>
        <v>0</v>
      </c>
      <c r="BQ238" s="109">
        <f t="shared" si="199"/>
        <v>0</v>
      </c>
      <c r="BR238" s="109">
        <f t="shared" si="200"/>
        <v>0</v>
      </c>
      <c r="BS238" s="109">
        <f t="shared" si="201"/>
        <v>1700000.0000000002</v>
      </c>
      <c r="BT238" s="109">
        <f t="shared" si="202"/>
        <v>0</v>
      </c>
      <c r="BU238" s="109">
        <f t="shared" si="203"/>
        <v>0</v>
      </c>
      <c r="BV238" s="109">
        <f t="shared" si="204"/>
        <v>0</v>
      </c>
      <c r="BW238" s="109">
        <f t="shared" si="205"/>
        <v>0</v>
      </c>
      <c r="BX238" s="109">
        <f t="shared" si="206"/>
        <v>0</v>
      </c>
      <c r="BY238" s="1000">
        <f t="shared" si="189"/>
        <v>1700000.0000000002</v>
      </c>
    </row>
    <row r="239" spans="1:77">
      <c r="A239" s="2" t="s">
        <v>2711</v>
      </c>
      <c r="B239" s="2" t="s">
        <v>2712</v>
      </c>
      <c r="C239" s="57" t="s">
        <v>3</v>
      </c>
      <c r="D239" s="57" t="s">
        <v>7</v>
      </c>
      <c r="E239" s="681" t="s">
        <v>349</v>
      </c>
      <c r="F239" s="682">
        <v>40770</v>
      </c>
      <c r="G239" s="682" t="s">
        <v>106</v>
      </c>
      <c r="H239" s="241" t="s">
        <v>109</v>
      </c>
      <c r="I239" s="38"/>
      <c r="J239" s="983"/>
      <c r="K239" s="903"/>
      <c r="L239" s="798"/>
      <c r="M239" s="429"/>
      <c r="N239" s="109"/>
      <c r="O239" s="109"/>
      <c r="P239" s="109"/>
      <c r="Q239" s="607"/>
      <c r="R239" s="93"/>
      <c r="S239" s="109">
        <v>0</v>
      </c>
      <c r="T239" s="109">
        <v>668739.06999999995</v>
      </c>
      <c r="U239" s="109">
        <v>5734.1299999999901</v>
      </c>
      <c r="V239" s="109">
        <v>0</v>
      </c>
      <c r="W239" s="109">
        <v>0</v>
      </c>
      <c r="X239" s="109">
        <v>0</v>
      </c>
      <c r="Y239" s="109">
        <v>0</v>
      </c>
      <c r="Z239" s="109">
        <v>0</v>
      </c>
      <c r="AA239" s="109">
        <v>0</v>
      </c>
      <c r="AB239" s="109">
        <v>0</v>
      </c>
      <c r="AC239" s="109">
        <v>0</v>
      </c>
      <c r="AD239" s="109">
        <v>0</v>
      </c>
      <c r="AE239" s="109">
        <v>0</v>
      </c>
      <c r="AF239" s="109">
        <v>0</v>
      </c>
      <c r="AG239" s="109">
        <v>0</v>
      </c>
      <c r="AH239" s="109">
        <v>0</v>
      </c>
      <c r="AI239" s="109">
        <v>0</v>
      </c>
      <c r="AJ239" s="109">
        <v>0</v>
      </c>
      <c r="AK239" s="109">
        <v>0</v>
      </c>
      <c r="AL239" s="109">
        <v>0</v>
      </c>
      <c r="AM239" s="109">
        <v>0</v>
      </c>
      <c r="AN239" s="109">
        <v>0</v>
      </c>
      <c r="AO239" s="109">
        <v>0</v>
      </c>
      <c r="AP239" s="160">
        <f t="shared" si="190"/>
        <v>674473.2</v>
      </c>
      <c r="AQ239" s="160">
        <f t="shared" si="191"/>
        <v>0</v>
      </c>
      <c r="AR239" s="160">
        <f t="shared" si="192"/>
        <v>674473.2</v>
      </c>
      <c r="AS239" s="607"/>
      <c r="AT239" s="219"/>
      <c r="AU239" s="13">
        <f t="shared" si="207"/>
        <v>0</v>
      </c>
      <c r="AV239" s="13">
        <f t="shared" si="208"/>
        <v>0</v>
      </c>
      <c r="AW239" s="13">
        <f t="shared" si="209"/>
        <v>0</v>
      </c>
      <c r="AX239" s="13">
        <f t="shared" si="210"/>
        <v>0</v>
      </c>
      <c r="AY239" s="13">
        <f t="shared" si="211"/>
        <v>0</v>
      </c>
      <c r="AZ239" s="13">
        <f t="shared" si="212"/>
        <v>0</v>
      </c>
      <c r="BA239" s="13">
        <f t="shared" si="213"/>
        <v>0</v>
      </c>
      <c r="BB239" s="13">
        <f t="shared" si="214"/>
        <v>0</v>
      </c>
      <c r="BC239" s="13">
        <f t="shared" si="215"/>
        <v>0</v>
      </c>
      <c r="BD239" s="13">
        <f t="shared" si="216"/>
        <v>0</v>
      </c>
      <c r="BE239" s="13">
        <f t="shared" si="217"/>
        <v>0</v>
      </c>
      <c r="BF239" s="13">
        <f t="shared" si="218"/>
        <v>0</v>
      </c>
      <c r="BG239" s="13">
        <f t="shared" si="219"/>
        <v>0</v>
      </c>
      <c r="BH239" s="13">
        <f t="shared" si="220"/>
        <v>0</v>
      </c>
      <c r="BI239" s="73">
        <f t="shared" si="188"/>
        <v>0</v>
      </c>
      <c r="BJ239" s="219"/>
      <c r="BK239" s="850">
        <f t="shared" si="193"/>
        <v>0</v>
      </c>
      <c r="BL239" s="109">
        <f t="shared" si="194"/>
        <v>0</v>
      </c>
      <c r="BM239" s="109">
        <f t="shared" si="195"/>
        <v>0</v>
      </c>
      <c r="BN239" s="109">
        <f t="shared" si="196"/>
        <v>0</v>
      </c>
      <c r="BO239" s="109">
        <f t="shared" si="197"/>
        <v>0</v>
      </c>
      <c r="BP239" s="109">
        <f t="shared" si="198"/>
        <v>0</v>
      </c>
      <c r="BQ239" s="109">
        <f t="shared" si="199"/>
        <v>0</v>
      </c>
      <c r="BR239" s="109">
        <f t="shared" si="200"/>
        <v>0</v>
      </c>
      <c r="BS239" s="109">
        <f t="shared" si="201"/>
        <v>0</v>
      </c>
      <c r="BT239" s="109">
        <f t="shared" si="202"/>
        <v>0</v>
      </c>
      <c r="BU239" s="109">
        <f t="shared" si="203"/>
        <v>0</v>
      </c>
      <c r="BV239" s="109">
        <f t="shared" si="204"/>
        <v>0</v>
      </c>
      <c r="BW239" s="109">
        <f t="shared" si="205"/>
        <v>0</v>
      </c>
      <c r="BX239" s="109">
        <f t="shared" si="206"/>
        <v>0</v>
      </c>
      <c r="BY239" s="1000">
        <f t="shared" si="189"/>
        <v>0</v>
      </c>
    </row>
    <row r="240" spans="1:77">
      <c r="A240" s="679" t="s">
        <v>2300</v>
      </c>
      <c r="B240" s="679" t="s">
        <v>2301</v>
      </c>
      <c r="C240" s="57" t="s">
        <v>45</v>
      </c>
      <c r="D240" s="57" t="s">
        <v>7</v>
      </c>
      <c r="E240" s="681" t="s">
        <v>349</v>
      </c>
      <c r="F240" s="682">
        <v>41243</v>
      </c>
      <c r="G240" s="682" t="s">
        <v>148</v>
      </c>
      <c r="H240" s="241" t="s">
        <v>156</v>
      </c>
      <c r="I240" s="38"/>
      <c r="J240" s="983"/>
      <c r="K240" s="903"/>
      <c r="L240" s="798"/>
      <c r="M240" s="429"/>
      <c r="N240" s="109"/>
      <c r="O240" s="109"/>
      <c r="P240" s="109"/>
      <c r="Q240" s="607"/>
      <c r="R240" s="93"/>
      <c r="S240" s="109"/>
      <c r="T240" s="109"/>
      <c r="U240" s="109"/>
      <c r="V240" s="109">
        <v>0</v>
      </c>
      <c r="W240" s="109">
        <v>0</v>
      </c>
      <c r="X240" s="109">
        <v>0</v>
      </c>
      <c r="Y240" s="109">
        <v>0</v>
      </c>
      <c r="Z240" s="109">
        <v>0</v>
      </c>
      <c r="AA240" s="109">
        <v>0</v>
      </c>
      <c r="AB240" s="109">
        <v>0</v>
      </c>
      <c r="AC240" s="109">
        <v>0</v>
      </c>
      <c r="AD240" s="109">
        <v>0</v>
      </c>
      <c r="AE240" s="109">
        <v>0</v>
      </c>
      <c r="AF240" s="109">
        <v>0</v>
      </c>
      <c r="AG240" s="109">
        <v>0</v>
      </c>
      <c r="AH240" s="109">
        <v>0</v>
      </c>
      <c r="AI240" s="109">
        <v>260612.68000000008</v>
      </c>
      <c r="AJ240" s="109">
        <v>0</v>
      </c>
      <c r="AK240" s="109">
        <v>0</v>
      </c>
      <c r="AL240" s="109">
        <v>0</v>
      </c>
      <c r="AM240" s="109">
        <v>0</v>
      </c>
      <c r="AN240" s="109">
        <v>0</v>
      </c>
      <c r="AO240" s="109">
        <v>0</v>
      </c>
      <c r="AP240" s="160">
        <f t="shared" si="190"/>
        <v>0</v>
      </c>
      <c r="AQ240" s="160">
        <f t="shared" si="191"/>
        <v>260612.68000000008</v>
      </c>
      <c r="AR240" s="160">
        <f t="shared" si="192"/>
        <v>260612.68000000008</v>
      </c>
      <c r="AS240" s="607"/>
      <c r="AT240" s="219"/>
      <c r="AU240" s="13">
        <f t="shared" si="207"/>
        <v>0</v>
      </c>
      <c r="AV240" s="13">
        <f t="shared" si="208"/>
        <v>0</v>
      </c>
      <c r="AW240" s="13">
        <f t="shared" si="209"/>
        <v>0</v>
      </c>
      <c r="AX240" s="13">
        <f t="shared" si="210"/>
        <v>0</v>
      </c>
      <c r="AY240" s="13">
        <f t="shared" si="211"/>
        <v>0</v>
      </c>
      <c r="AZ240" s="13">
        <f t="shared" si="212"/>
        <v>0</v>
      </c>
      <c r="BA240" s="13">
        <f t="shared" si="213"/>
        <v>0</v>
      </c>
      <c r="BB240" s="13">
        <f t="shared" si="214"/>
        <v>260612.68000000008</v>
      </c>
      <c r="BC240" s="13">
        <f t="shared" si="215"/>
        <v>0</v>
      </c>
      <c r="BD240" s="13">
        <f t="shared" si="216"/>
        <v>0</v>
      </c>
      <c r="BE240" s="13">
        <f t="shared" si="217"/>
        <v>0</v>
      </c>
      <c r="BF240" s="13">
        <f t="shared" si="218"/>
        <v>0</v>
      </c>
      <c r="BG240" s="13">
        <f t="shared" si="219"/>
        <v>0</v>
      </c>
      <c r="BH240" s="13">
        <f t="shared" si="220"/>
        <v>0</v>
      </c>
      <c r="BI240" s="73">
        <f t="shared" si="188"/>
        <v>260612.68000000008</v>
      </c>
      <c r="BJ240" s="219"/>
      <c r="BK240" s="850">
        <f t="shared" si="193"/>
        <v>0</v>
      </c>
      <c r="BL240" s="109">
        <f t="shared" si="194"/>
        <v>0</v>
      </c>
      <c r="BM240" s="109">
        <f t="shared" si="195"/>
        <v>0</v>
      </c>
      <c r="BN240" s="109">
        <f t="shared" si="196"/>
        <v>0</v>
      </c>
      <c r="BO240" s="109">
        <f t="shared" si="197"/>
        <v>0</v>
      </c>
      <c r="BP240" s="109">
        <f t="shared" si="198"/>
        <v>0</v>
      </c>
      <c r="BQ240" s="109">
        <f t="shared" si="199"/>
        <v>0</v>
      </c>
      <c r="BR240" s="109">
        <f t="shared" si="200"/>
        <v>260612.68000000008</v>
      </c>
      <c r="BS240" s="109">
        <f t="shared" si="201"/>
        <v>0</v>
      </c>
      <c r="BT240" s="109">
        <f t="shared" si="202"/>
        <v>0</v>
      </c>
      <c r="BU240" s="109">
        <f t="shared" si="203"/>
        <v>0</v>
      </c>
      <c r="BV240" s="109">
        <f t="shared" si="204"/>
        <v>0</v>
      </c>
      <c r="BW240" s="109">
        <f t="shared" si="205"/>
        <v>0</v>
      </c>
      <c r="BX240" s="109">
        <f t="shared" si="206"/>
        <v>0</v>
      </c>
      <c r="BY240" s="1000">
        <f t="shared" si="189"/>
        <v>260612.68000000008</v>
      </c>
    </row>
    <row r="241" spans="1:77">
      <c r="A241" s="2" t="s">
        <v>3297</v>
      </c>
      <c r="B241" s="2" t="s">
        <v>3298</v>
      </c>
      <c r="C241" s="57" t="s">
        <v>3</v>
      </c>
      <c r="D241" s="57" t="s">
        <v>7</v>
      </c>
      <c r="E241" s="681" t="s">
        <v>349</v>
      </c>
      <c r="F241" s="682">
        <v>40663</v>
      </c>
      <c r="G241" s="682" t="s">
        <v>106</v>
      </c>
      <c r="H241" s="241" t="s">
        <v>109</v>
      </c>
      <c r="I241" s="38"/>
      <c r="J241" s="983"/>
      <c r="K241" s="903"/>
      <c r="L241" s="798"/>
      <c r="M241" s="429"/>
      <c r="N241" s="109"/>
      <c r="O241" s="109"/>
      <c r="P241" s="109"/>
      <c r="Q241" s="607"/>
      <c r="R241" s="93"/>
      <c r="S241" s="109">
        <v>128660.43000000001</v>
      </c>
      <c r="T241" s="109">
        <v>0</v>
      </c>
      <c r="U241" s="109">
        <v>-9525</v>
      </c>
      <c r="V241" s="109">
        <v>0</v>
      </c>
      <c r="W241" s="109">
        <v>0</v>
      </c>
      <c r="X241" s="109">
        <v>0</v>
      </c>
      <c r="Y241" s="109">
        <v>0</v>
      </c>
      <c r="Z241" s="109">
        <v>0</v>
      </c>
      <c r="AA241" s="109">
        <v>0</v>
      </c>
      <c r="AB241" s="109">
        <v>0</v>
      </c>
      <c r="AC241" s="109">
        <v>0</v>
      </c>
      <c r="AD241" s="109">
        <v>0</v>
      </c>
      <c r="AE241" s="109">
        <v>0</v>
      </c>
      <c r="AF241" s="109">
        <v>0</v>
      </c>
      <c r="AG241" s="109">
        <v>0</v>
      </c>
      <c r="AH241" s="109">
        <v>0</v>
      </c>
      <c r="AI241" s="109">
        <v>0</v>
      </c>
      <c r="AJ241" s="109">
        <v>0</v>
      </c>
      <c r="AK241" s="109">
        <v>0</v>
      </c>
      <c r="AL241" s="109">
        <v>0</v>
      </c>
      <c r="AM241" s="109">
        <v>0</v>
      </c>
      <c r="AN241" s="109">
        <v>0</v>
      </c>
      <c r="AO241" s="109">
        <v>0</v>
      </c>
      <c r="AP241" s="160">
        <f t="shared" si="190"/>
        <v>119135.43000000001</v>
      </c>
      <c r="AQ241" s="160">
        <f t="shared" si="191"/>
        <v>0</v>
      </c>
      <c r="AR241" s="160">
        <f t="shared" si="192"/>
        <v>119135.43000000001</v>
      </c>
      <c r="AS241" s="607"/>
      <c r="AT241" s="219"/>
      <c r="AU241" s="13">
        <f t="shared" si="207"/>
        <v>0</v>
      </c>
      <c r="AV241" s="13">
        <f t="shared" si="208"/>
        <v>0</v>
      </c>
      <c r="AW241" s="13">
        <f t="shared" si="209"/>
        <v>0</v>
      </c>
      <c r="AX241" s="13">
        <f t="shared" si="210"/>
        <v>0</v>
      </c>
      <c r="AY241" s="13">
        <f t="shared" si="211"/>
        <v>0</v>
      </c>
      <c r="AZ241" s="13">
        <f t="shared" si="212"/>
        <v>0</v>
      </c>
      <c r="BA241" s="13">
        <f t="shared" si="213"/>
        <v>0</v>
      </c>
      <c r="BB241" s="13">
        <f t="shared" si="214"/>
        <v>0</v>
      </c>
      <c r="BC241" s="13">
        <f t="shared" si="215"/>
        <v>0</v>
      </c>
      <c r="BD241" s="13">
        <f t="shared" si="216"/>
        <v>0</v>
      </c>
      <c r="BE241" s="13">
        <f t="shared" si="217"/>
        <v>0</v>
      </c>
      <c r="BF241" s="13">
        <f t="shared" si="218"/>
        <v>0</v>
      </c>
      <c r="BG241" s="13">
        <f t="shared" si="219"/>
        <v>0</v>
      </c>
      <c r="BH241" s="13">
        <f t="shared" si="220"/>
        <v>0</v>
      </c>
      <c r="BI241" s="73">
        <f t="shared" si="188"/>
        <v>0</v>
      </c>
      <c r="BJ241" s="219"/>
      <c r="BK241" s="850">
        <f t="shared" si="193"/>
        <v>0</v>
      </c>
      <c r="BL241" s="109">
        <f t="shared" si="194"/>
        <v>0</v>
      </c>
      <c r="BM241" s="109">
        <f t="shared" si="195"/>
        <v>0</v>
      </c>
      <c r="BN241" s="109">
        <f t="shared" si="196"/>
        <v>0</v>
      </c>
      <c r="BO241" s="109">
        <f t="shared" si="197"/>
        <v>0</v>
      </c>
      <c r="BP241" s="109">
        <f t="shared" si="198"/>
        <v>0</v>
      </c>
      <c r="BQ241" s="109">
        <f t="shared" si="199"/>
        <v>0</v>
      </c>
      <c r="BR241" s="109">
        <f t="shared" si="200"/>
        <v>0</v>
      </c>
      <c r="BS241" s="109">
        <f t="shared" si="201"/>
        <v>0</v>
      </c>
      <c r="BT241" s="109">
        <f t="shared" si="202"/>
        <v>0</v>
      </c>
      <c r="BU241" s="109">
        <f t="shared" si="203"/>
        <v>0</v>
      </c>
      <c r="BV241" s="109">
        <f t="shared" si="204"/>
        <v>0</v>
      </c>
      <c r="BW241" s="109">
        <f t="shared" si="205"/>
        <v>0</v>
      </c>
      <c r="BX241" s="109">
        <f t="shared" si="206"/>
        <v>0</v>
      </c>
      <c r="BY241" s="1000">
        <f t="shared" si="189"/>
        <v>0</v>
      </c>
    </row>
    <row r="242" spans="1:77">
      <c r="A242" s="2" t="s">
        <v>3319</v>
      </c>
      <c r="B242" s="2" t="s">
        <v>3320</v>
      </c>
      <c r="C242" s="57" t="s">
        <v>3</v>
      </c>
      <c r="D242" s="57" t="s">
        <v>7</v>
      </c>
      <c r="E242" s="681" t="s">
        <v>349</v>
      </c>
      <c r="F242" s="682">
        <v>40908</v>
      </c>
      <c r="G242" s="682" t="s">
        <v>106</v>
      </c>
      <c r="H242" s="241" t="s">
        <v>109</v>
      </c>
      <c r="I242" s="38"/>
      <c r="J242" s="983"/>
      <c r="K242" s="903"/>
      <c r="L242" s="798"/>
      <c r="M242" s="429"/>
      <c r="N242" s="109"/>
      <c r="O242" s="109"/>
      <c r="P242" s="109"/>
      <c r="Q242" s="607"/>
      <c r="R242" s="93"/>
      <c r="S242" s="109"/>
      <c r="T242" s="109"/>
      <c r="U242" s="109"/>
      <c r="V242" s="109">
        <v>0</v>
      </c>
      <c r="W242" s="109">
        <v>0</v>
      </c>
      <c r="X242" s="109">
        <v>110597.43000000001</v>
      </c>
      <c r="Y242" s="109">
        <v>0</v>
      </c>
      <c r="Z242" s="109">
        <v>0</v>
      </c>
      <c r="AA242" s="109">
        <v>0</v>
      </c>
      <c r="AB242" s="109">
        <v>0</v>
      </c>
      <c r="AC242" s="109">
        <v>0</v>
      </c>
      <c r="AD242" s="109">
        <v>0</v>
      </c>
      <c r="AE242" s="109">
        <v>0</v>
      </c>
      <c r="AF242" s="109">
        <v>0</v>
      </c>
      <c r="AG242" s="109">
        <v>0</v>
      </c>
      <c r="AH242" s="109">
        <v>0</v>
      </c>
      <c r="AI242" s="109">
        <v>0</v>
      </c>
      <c r="AJ242" s="109">
        <v>0</v>
      </c>
      <c r="AK242" s="109">
        <v>0</v>
      </c>
      <c r="AL242" s="109">
        <v>0</v>
      </c>
      <c r="AM242" s="109">
        <v>0</v>
      </c>
      <c r="AN242" s="109">
        <v>0</v>
      </c>
      <c r="AO242" s="109">
        <v>0</v>
      </c>
      <c r="AP242" s="160">
        <f t="shared" si="190"/>
        <v>110597.43000000001</v>
      </c>
      <c r="AQ242" s="160">
        <f t="shared" si="191"/>
        <v>0</v>
      </c>
      <c r="AR242" s="160">
        <f t="shared" si="192"/>
        <v>110597.43000000001</v>
      </c>
      <c r="AS242" s="607"/>
      <c r="AT242" s="219"/>
      <c r="AU242" s="13">
        <f t="shared" si="207"/>
        <v>0</v>
      </c>
      <c r="AV242" s="13">
        <f t="shared" si="208"/>
        <v>0</v>
      </c>
      <c r="AW242" s="13">
        <f t="shared" si="209"/>
        <v>0</v>
      </c>
      <c r="AX242" s="13">
        <f t="shared" si="210"/>
        <v>0</v>
      </c>
      <c r="AY242" s="13">
        <f t="shared" si="211"/>
        <v>0</v>
      </c>
      <c r="AZ242" s="13">
        <f t="shared" si="212"/>
        <v>0</v>
      </c>
      <c r="BA242" s="13">
        <f t="shared" si="213"/>
        <v>0</v>
      </c>
      <c r="BB242" s="13">
        <f t="shared" si="214"/>
        <v>0</v>
      </c>
      <c r="BC242" s="13">
        <f t="shared" si="215"/>
        <v>0</v>
      </c>
      <c r="BD242" s="13">
        <f t="shared" si="216"/>
        <v>0</v>
      </c>
      <c r="BE242" s="13">
        <f t="shared" si="217"/>
        <v>0</v>
      </c>
      <c r="BF242" s="13">
        <f t="shared" si="218"/>
        <v>0</v>
      </c>
      <c r="BG242" s="13">
        <f t="shared" si="219"/>
        <v>0</v>
      </c>
      <c r="BH242" s="13">
        <f t="shared" si="220"/>
        <v>0</v>
      </c>
      <c r="BI242" s="73">
        <f t="shared" si="188"/>
        <v>0</v>
      </c>
      <c r="BJ242" s="219"/>
      <c r="BK242" s="850">
        <f t="shared" si="193"/>
        <v>0</v>
      </c>
      <c r="BL242" s="109">
        <f t="shared" si="194"/>
        <v>0</v>
      </c>
      <c r="BM242" s="109">
        <f t="shared" si="195"/>
        <v>0</v>
      </c>
      <c r="BN242" s="109">
        <f t="shared" si="196"/>
        <v>0</v>
      </c>
      <c r="BO242" s="109">
        <f t="shared" si="197"/>
        <v>0</v>
      </c>
      <c r="BP242" s="109">
        <f t="shared" si="198"/>
        <v>0</v>
      </c>
      <c r="BQ242" s="109">
        <f t="shared" si="199"/>
        <v>0</v>
      </c>
      <c r="BR242" s="109">
        <f t="shared" si="200"/>
        <v>0</v>
      </c>
      <c r="BS242" s="109">
        <f t="shared" si="201"/>
        <v>0</v>
      </c>
      <c r="BT242" s="109">
        <f t="shared" si="202"/>
        <v>0</v>
      </c>
      <c r="BU242" s="109">
        <f t="shared" si="203"/>
        <v>0</v>
      </c>
      <c r="BV242" s="109">
        <f t="shared" si="204"/>
        <v>0</v>
      </c>
      <c r="BW242" s="109">
        <f t="shared" si="205"/>
        <v>0</v>
      </c>
      <c r="BX242" s="109">
        <f t="shared" si="206"/>
        <v>0</v>
      </c>
      <c r="BY242" s="1000">
        <f t="shared" si="189"/>
        <v>0</v>
      </c>
    </row>
    <row r="243" spans="1:77">
      <c r="A243" s="2" t="s">
        <v>2793</v>
      </c>
      <c r="B243" s="2" t="s">
        <v>2794</v>
      </c>
      <c r="C243" s="57" t="s">
        <v>3</v>
      </c>
      <c r="D243" s="57" t="s">
        <v>7</v>
      </c>
      <c r="E243" s="681" t="s">
        <v>349</v>
      </c>
      <c r="F243" s="682">
        <v>41152</v>
      </c>
      <c r="G243" s="682" t="s">
        <v>106</v>
      </c>
      <c r="H243" s="241" t="s">
        <v>109</v>
      </c>
      <c r="I243" s="38"/>
      <c r="J243" s="983"/>
      <c r="K243" s="903"/>
      <c r="L243" s="798"/>
      <c r="M243" s="429"/>
      <c r="N243" s="109"/>
      <c r="O243" s="109"/>
      <c r="P243" s="109"/>
      <c r="Q243" s="607"/>
      <c r="R243" s="93"/>
      <c r="S243" s="109"/>
      <c r="T243" s="109"/>
      <c r="U243" s="109"/>
      <c r="V243" s="109">
        <v>0</v>
      </c>
      <c r="W243" s="109">
        <v>0</v>
      </c>
      <c r="X243" s="109">
        <v>0</v>
      </c>
      <c r="Y243" s="109">
        <v>0</v>
      </c>
      <c r="Z243" s="109">
        <v>0</v>
      </c>
      <c r="AA243" s="109">
        <v>0</v>
      </c>
      <c r="AB243" s="109">
        <v>0</v>
      </c>
      <c r="AC243" s="109">
        <v>0</v>
      </c>
      <c r="AD243" s="109">
        <v>0</v>
      </c>
      <c r="AE243" s="109">
        <v>0</v>
      </c>
      <c r="AF243" s="109">
        <v>505439.97000000003</v>
      </c>
      <c r="AG243" s="109">
        <v>0</v>
      </c>
      <c r="AH243" s="109">
        <v>0</v>
      </c>
      <c r="AI243" s="109">
        <v>0</v>
      </c>
      <c r="AJ243" s="109">
        <v>0</v>
      </c>
      <c r="AK243" s="109">
        <v>0</v>
      </c>
      <c r="AL243" s="109">
        <v>0</v>
      </c>
      <c r="AM243" s="109">
        <v>0</v>
      </c>
      <c r="AN243" s="109">
        <v>0</v>
      </c>
      <c r="AO243" s="109">
        <v>0</v>
      </c>
      <c r="AP243" s="160">
        <f t="shared" si="190"/>
        <v>0</v>
      </c>
      <c r="AQ243" s="160">
        <f t="shared" si="191"/>
        <v>505439.97000000003</v>
      </c>
      <c r="AR243" s="160">
        <f t="shared" si="192"/>
        <v>505439.97000000003</v>
      </c>
      <c r="AS243" s="607"/>
      <c r="AT243" s="219"/>
      <c r="AU243" s="13">
        <f t="shared" si="207"/>
        <v>0</v>
      </c>
      <c r="AV243" s="13">
        <f t="shared" si="208"/>
        <v>0</v>
      </c>
      <c r="AW243" s="13">
        <f t="shared" si="209"/>
        <v>0</v>
      </c>
      <c r="AX243" s="13">
        <f t="shared" si="210"/>
        <v>0</v>
      </c>
      <c r="AY243" s="13">
        <f t="shared" si="211"/>
        <v>505439.97000000003</v>
      </c>
      <c r="AZ243" s="13">
        <f t="shared" si="212"/>
        <v>0</v>
      </c>
      <c r="BA243" s="13">
        <f t="shared" si="213"/>
        <v>0</v>
      </c>
      <c r="BB243" s="13">
        <f t="shared" si="214"/>
        <v>0</v>
      </c>
      <c r="BC243" s="13">
        <f t="shared" si="215"/>
        <v>0</v>
      </c>
      <c r="BD243" s="13">
        <f t="shared" si="216"/>
        <v>0</v>
      </c>
      <c r="BE243" s="13">
        <f t="shared" si="217"/>
        <v>0</v>
      </c>
      <c r="BF243" s="13">
        <f t="shared" si="218"/>
        <v>0</v>
      </c>
      <c r="BG243" s="13">
        <f t="shared" si="219"/>
        <v>0</v>
      </c>
      <c r="BH243" s="13">
        <f t="shared" si="220"/>
        <v>0</v>
      </c>
      <c r="BI243" s="73">
        <f t="shared" si="188"/>
        <v>505439.97000000003</v>
      </c>
      <c r="BJ243" s="219"/>
      <c r="BK243" s="850">
        <f t="shared" si="193"/>
        <v>0</v>
      </c>
      <c r="BL243" s="109">
        <f t="shared" si="194"/>
        <v>0</v>
      </c>
      <c r="BM243" s="109">
        <f t="shared" si="195"/>
        <v>0</v>
      </c>
      <c r="BN243" s="109">
        <f t="shared" si="196"/>
        <v>0</v>
      </c>
      <c r="BO243" s="109">
        <f t="shared" si="197"/>
        <v>505439.97000000003</v>
      </c>
      <c r="BP243" s="109">
        <f t="shared" si="198"/>
        <v>0</v>
      </c>
      <c r="BQ243" s="109">
        <f t="shared" si="199"/>
        <v>0</v>
      </c>
      <c r="BR243" s="109">
        <f t="shared" si="200"/>
        <v>0</v>
      </c>
      <c r="BS243" s="109">
        <f t="shared" si="201"/>
        <v>0</v>
      </c>
      <c r="BT243" s="109">
        <f t="shared" si="202"/>
        <v>0</v>
      </c>
      <c r="BU243" s="109">
        <f t="shared" si="203"/>
        <v>0</v>
      </c>
      <c r="BV243" s="109">
        <f t="shared" si="204"/>
        <v>0</v>
      </c>
      <c r="BW243" s="109">
        <f t="shared" si="205"/>
        <v>0</v>
      </c>
      <c r="BX243" s="109">
        <f t="shared" si="206"/>
        <v>0</v>
      </c>
      <c r="BY243" s="1000">
        <f t="shared" si="189"/>
        <v>505439.97000000003</v>
      </c>
    </row>
    <row r="244" spans="1:77">
      <c r="A244" s="2" t="s">
        <v>2848</v>
      </c>
      <c r="B244" s="2" t="s">
        <v>2849</v>
      </c>
      <c r="C244" s="57" t="s">
        <v>3</v>
      </c>
      <c r="D244" s="57" t="s">
        <v>7</v>
      </c>
      <c r="E244" s="681" t="s">
        <v>349</v>
      </c>
      <c r="F244" s="682">
        <v>40907</v>
      </c>
      <c r="G244" s="682" t="s">
        <v>106</v>
      </c>
      <c r="H244" s="241" t="s">
        <v>109</v>
      </c>
      <c r="I244" s="38"/>
      <c r="J244" s="983"/>
      <c r="K244" s="903"/>
      <c r="L244" s="798"/>
      <c r="M244" s="429"/>
      <c r="N244" s="109"/>
      <c r="O244" s="109"/>
      <c r="P244" s="109"/>
      <c r="Q244" s="607"/>
      <c r="R244" s="93"/>
      <c r="S244" s="109"/>
      <c r="T244" s="109"/>
      <c r="U244" s="109"/>
      <c r="V244" s="109">
        <v>0</v>
      </c>
      <c r="W244" s="109">
        <v>0</v>
      </c>
      <c r="X244" s="109">
        <v>372921.43</v>
      </c>
      <c r="Y244" s="109">
        <v>0</v>
      </c>
      <c r="Z244" s="109">
        <v>0</v>
      </c>
      <c r="AA244" s="109">
        <v>0</v>
      </c>
      <c r="AB244" s="109">
        <v>0</v>
      </c>
      <c r="AC244" s="109">
        <v>0</v>
      </c>
      <c r="AD244" s="109">
        <v>0</v>
      </c>
      <c r="AE244" s="109">
        <v>0</v>
      </c>
      <c r="AF244" s="109">
        <v>0</v>
      </c>
      <c r="AG244" s="109">
        <v>0</v>
      </c>
      <c r="AH244" s="109">
        <v>0</v>
      </c>
      <c r="AI244" s="109">
        <v>0</v>
      </c>
      <c r="AJ244" s="109">
        <v>0</v>
      </c>
      <c r="AK244" s="109">
        <v>0</v>
      </c>
      <c r="AL244" s="109">
        <v>0</v>
      </c>
      <c r="AM244" s="109">
        <v>0</v>
      </c>
      <c r="AN244" s="109">
        <v>0</v>
      </c>
      <c r="AO244" s="109">
        <v>0</v>
      </c>
      <c r="AP244" s="160">
        <f t="shared" si="190"/>
        <v>372921.43</v>
      </c>
      <c r="AQ244" s="160">
        <f t="shared" si="191"/>
        <v>0</v>
      </c>
      <c r="AR244" s="160">
        <f t="shared" si="192"/>
        <v>372921.43</v>
      </c>
      <c r="AS244" s="607"/>
      <c r="AT244" s="219"/>
      <c r="AU244" s="13">
        <f t="shared" si="207"/>
        <v>0</v>
      </c>
      <c r="AV244" s="13">
        <f t="shared" si="208"/>
        <v>0</v>
      </c>
      <c r="AW244" s="13">
        <f t="shared" si="209"/>
        <v>0</v>
      </c>
      <c r="AX244" s="13">
        <f t="shared" si="210"/>
        <v>0</v>
      </c>
      <c r="AY244" s="13">
        <f t="shared" si="211"/>
        <v>0</v>
      </c>
      <c r="AZ244" s="13">
        <f t="shared" si="212"/>
        <v>0</v>
      </c>
      <c r="BA244" s="13">
        <f t="shared" si="213"/>
        <v>0</v>
      </c>
      <c r="BB244" s="13">
        <f t="shared" si="214"/>
        <v>0</v>
      </c>
      <c r="BC244" s="13">
        <f t="shared" si="215"/>
        <v>0</v>
      </c>
      <c r="BD244" s="13">
        <f t="shared" si="216"/>
        <v>0</v>
      </c>
      <c r="BE244" s="13">
        <f t="shared" si="217"/>
        <v>0</v>
      </c>
      <c r="BF244" s="13">
        <f t="shared" si="218"/>
        <v>0</v>
      </c>
      <c r="BG244" s="13">
        <f t="shared" si="219"/>
        <v>0</v>
      </c>
      <c r="BH244" s="13">
        <f t="shared" si="220"/>
        <v>0</v>
      </c>
      <c r="BI244" s="73">
        <f t="shared" si="188"/>
        <v>0</v>
      </c>
      <c r="BJ244" s="219"/>
      <c r="BK244" s="850">
        <f t="shared" si="193"/>
        <v>0</v>
      </c>
      <c r="BL244" s="109">
        <f t="shared" si="194"/>
        <v>0</v>
      </c>
      <c r="BM244" s="109">
        <f t="shared" si="195"/>
        <v>0</v>
      </c>
      <c r="BN244" s="109">
        <f t="shared" si="196"/>
        <v>0</v>
      </c>
      <c r="BO244" s="109">
        <f t="shared" si="197"/>
        <v>0</v>
      </c>
      <c r="BP244" s="109">
        <f t="shared" si="198"/>
        <v>0</v>
      </c>
      <c r="BQ244" s="109">
        <f t="shared" si="199"/>
        <v>0</v>
      </c>
      <c r="BR244" s="109">
        <f t="shared" si="200"/>
        <v>0</v>
      </c>
      <c r="BS244" s="109">
        <f t="shared" si="201"/>
        <v>0</v>
      </c>
      <c r="BT244" s="109">
        <f t="shared" si="202"/>
        <v>0</v>
      </c>
      <c r="BU244" s="109">
        <f t="shared" si="203"/>
        <v>0</v>
      </c>
      <c r="BV244" s="109">
        <f t="shared" si="204"/>
        <v>0</v>
      </c>
      <c r="BW244" s="109">
        <f t="shared" si="205"/>
        <v>0</v>
      </c>
      <c r="BX244" s="109">
        <f t="shared" si="206"/>
        <v>0</v>
      </c>
      <c r="BY244" s="1000">
        <f t="shared" si="189"/>
        <v>0</v>
      </c>
    </row>
    <row r="245" spans="1:77">
      <c r="A245" s="2" t="s">
        <v>3245</v>
      </c>
      <c r="B245" s="2" t="s">
        <v>3246</v>
      </c>
      <c r="C245" s="57" t="s">
        <v>3</v>
      </c>
      <c r="D245" s="57" t="s">
        <v>7</v>
      </c>
      <c r="E245" s="681" t="s">
        <v>349</v>
      </c>
      <c r="F245" s="682">
        <v>40877</v>
      </c>
      <c r="G245" s="682" t="s">
        <v>106</v>
      </c>
      <c r="H245" s="241" t="s">
        <v>109</v>
      </c>
      <c r="I245" s="38"/>
      <c r="J245" s="983"/>
      <c r="K245" s="903"/>
      <c r="L245" s="798"/>
      <c r="M245" s="429"/>
      <c r="N245" s="109"/>
      <c r="O245" s="109"/>
      <c r="P245" s="109"/>
      <c r="Q245" s="607"/>
      <c r="R245" s="93"/>
      <c r="S245" s="109"/>
      <c r="T245" s="109"/>
      <c r="U245" s="109"/>
      <c r="V245" s="109">
        <v>0</v>
      </c>
      <c r="W245" s="109">
        <v>83864.62</v>
      </c>
      <c r="X245" s="109">
        <v>60426.869999999995</v>
      </c>
      <c r="Y245" s="109">
        <v>0</v>
      </c>
      <c r="Z245" s="109">
        <v>0</v>
      </c>
      <c r="AA245" s="109">
        <v>0</v>
      </c>
      <c r="AB245" s="109">
        <v>0</v>
      </c>
      <c r="AC245" s="109">
        <v>0</v>
      </c>
      <c r="AD245" s="109">
        <v>0</v>
      </c>
      <c r="AE245" s="109">
        <v>0</v>
      </c>
      <c r="AF245" s="109">
        <v>0</v>
      </c>
      <c r="AG245" s="109">
        <v>0</v>
      </c>
      <c r="AH245" s="109">
        <v>0</v>
      </c>
      <c r="AI245" s="109">
        <v>0</v>
      </c>
      <c r="AJ245" s="109">
        <v>0</v>
      </c>
      <c r="AK245" s="109">
        <v>0</v>
      </c>
      <c r="AL245" s="109">
        <v>0</v>
      </c>
      <c r="AM245" s="109">
        <v>0</v>
      </c>
      <c r="AN245" s="109">
        <v>0</v>
      </c>
      <c r="AO245" s="109">
        <v>0</v>
      </c>
      <c r="AP245" s="160">
        <f t="shared" si="190"/>
        <v>144291.49</v>
      </c>
      <c r="AQ245" s="160">
        <f t="shared" si="191"/>
        <v>0</v>
      </c>
      <c r="AR245" s="160">
        <f t="shared" si="192"/>
        <v>144291.49</v>
      </c>
      <c r="AS245" s="607"/>
      <c r="AT245" s="219"/>
      <c r="AU245" s="13">
        <f t="shared" si="207"/>
        <v>0</v>
      </c>
      <c r="AV245" s="13">
        <f t="shared" si="208"/>
        <v>0</v>
      </c>
      <c r="AW245" s="13">
        <f t="shared" si="209"/>
        <v>0</v>
      </c>
      <c r="AX245" s="13">
        <f t="shared" si="210"/>
        <v>0</v>
      </c>
      <c r="AY245" s="13">
        <f t="shared" si="211"/>
        <v>0</v>
      </c>
      <c r="AZ245" s="13">
        <f t="shared" si="212"/>
        <v>0</v>
      </c>
      <c r="BA245" s="13">
        <f t="shared" si="213"/>
        <v>0</v>
      </c>
      <c r="BB245" s="13">
        <f t="shared" si="214"/>
        <v>0</v>
      </c>
      <c r="BC245" s="13">
        <f t="shared" si="215"/>
        <v>0</v>
      </c>
      <c r="BD245" s="13">
        <f t="shared" si="216"/>
        <v>0</v>
      </c>
      <c r="BE245" s="13">
        <f t="shared" si="217"/>
        <v>0</v>
      </c>
      <c r="BF245" s="13">
        <f t="shared" si="218"/>
        <v>0</v>
      </c>
      <c r="BG245" s="13">
        <f t="shared" si="219"/>
        <v>0</v>
      </c>
      <c r="BH245" s="13">
        <f t="shared" si="220"/>
        <v>0</v>
      </c>
      <c r="BI245" s="73">
        <f t="shared" si="188"/>
        <v>0</v>
      </c>
      <c r="BJ245" s="219"/>
      <c r="BK245" s="850">
        <f t="shared" si="193"/>
        <v>0</v>
      </c>
      <c r="BL245" s="109">
        <f t="shared" si="194"/>
        <v>0</v>
      </c>
      <c r="BM245" s="109">
        <f t="shared" si="195"/>
        <v>0</v>
      </c>
      <c r="BN245" s="109">
        <f t="shared" si="196"/>
        <v>0</v>
      </c>
      <c r="BO245" s="109">
        <f t="shared" si="197"/>
        <v>0</v>
      </c>
      <c r="BP245" s="109">
        <f t="shared" si="198"/>
        <v>0</v>
      </c>
      <c r="BQ245" s="109">
        <f t="shared" si="199"/>
        <v>0</v>
      </c>
      <c r="BR245" s="109">
        <f t="shared" si="200"/>
        <v>0</v>
      </c>
      <c r="BS245" s="109">
        <f t="shared" si="201"/>
        <v>0</v>
      </c>
      <c r="BT245" s="109">
        <f t="shared" si="202"/>
        <v>0</v>
      </c>
      <c r="BU245" s="109">
        <f t="shared" si="203"/>
        <v>0</v>
      </c>
      <c r="BV245" s="109">
        <f t="shared" si="204"/>
        <v>0</v>
      </c>
      <c r="BW245" s="109">
        <f t="shared" si="205"/>
        <v>0</v>
      </c>
      <c r="BX245" s="109">
        <f t="shared" si="206"/>
        <v>0</v>
      </c>
      <c r="BY245" s="1000">
        <f t="shared" si="189"/>
        <v>0</v>
      </c>
    </row>
    <row r="246" spans="1:77">
      <c r="A246" s="679" t="s">
        <v>2982</v>
      </c>
      <c r="B246" s="679" t="s">
        <v>2983</v>
      </c>
      <c r="C246" s="57" t="s">
        <v>3</v>
      </c>
      <c r="D246" s="684" t="s">
        <v>7</v>
      </c>
      <c r="E246" s="681" t="s">
        <v>349</v>
      </c>
      <c r="F246" s="682">
        <v>40908</v>
      </c>
      <c r="G246" s="682" t="s">
        <v>106</v>
      </c>
      <c r="H246" s="241" t="s">
        <v>109</v>
      </c>
      <c r="I246" s="38"/>
      <c r="J246" s="983"/>
      <c r="K246" s="903"/>
      <c r="L246" s="798"/>
      <c r="M246" s="429"/>
      <c r="N246" s="109"/>
      <c r="O246" s="109"/>
      <c r="P246" s="109"/>
      <c r="Q246" s="607"/>
      <c r="R246" s="93"/>
      <c r="S246" s="109"/>
      <c r="T246" s="109"/>
      <c r="U246" s="109"/>
      <c r="V246" s="109">
        <v>0</v>
      </c>
      <c r="W246" s="109">
        <v>0</v>
      </c>
      <c r="X246" s="109">
        <v>271330</v>
      </c>
      <c r="Y246" s="109">
        <v>0</v>
      </c>
      <c r="Z246" s="109">
        <v>0</v>
      </c>
      <c r="AA246" s="109">
        <v>0</v>
      </c>
      <c r="AB246" s="109">
        <v>0</v>
      </c>
      <c r="AC246" s="109">
        <v>0</v>
      </c>
      <c r="AD246" s="109">
        <v>0</v>
      </c>
      <c r="AE246" s="109">
        <v>0</v>
      </c>
      <c r="AF246" s="109">
        <v>0</v>
      </c>
      <c r="AG246" s="109">
        <v>0</v>
      </c>
      <c r="AH246" s="109">
        <v>0</v>
      </c>
      <c r="AI246" s="109">
        <v>0</v>
      </c>
      <c r="AJ246" s="109">
        <v>0</v>
      </c>
      <c r="AK246" s="109">
        <v>0</v>
      </c>
      <c r="AL246" s="109">
        <v>0</v>
      </c>
      <c r="AM246" s="109">
        <v>0</v>
      </c>
      <c r="AN246" s="109">
        <v>0</v>
      </c>
      <c r="AO246" s="109">
        <v>0</v>
      </c>
      <c r="AP246" s="160">
        <f t="shared" si="190"/>
        <v>271330</v>
      </c>
      <c r="AQ246" s="160">
        <f t="shared" si="191"/>
        <v>0</v>
      </c>
      <c r="AR246" s="160">
        <f t="shared" si="192"/>
        <v>271330</v>
      </c>
      <c r="AS246" s="607"/>
      <c r="AT246" s="219"/>
      <c r="AU246" s="13">
        <f t="shared" si="207"/>
        <v>0</v>
      </c>
      <c r="AV246" s="13">
        <f t="shared" si="208"/>
        <v>0</v>
      </c>
      <c r="AW246" s="13">
        <f t="shared" si="209"/>
        <v>0</v>
      </c>
      <c r="AX246" s="13">
        <f t="shared" si="210"/>
        <v>0</v>
      </c>
      <c r="AY246" s="13">
        <f t="shared" si="211"/>
        <v>0</v>
      </c>
      <c r="AZ246" s="13">
        <f t="shared" si="212"/>
        <v>0</v>
      </c>
      <c r="BA246" s="13">
        <f t="shared" si="213"/>
        <v>0</v>
      </c>
      <c r="BB246" s="13">
        <f t="shared" si="214"/>
        <v>0</v>
      </c>
      <c r="BC246" s="13">
        <f t="shared" si="215"/>
        <v>0</v>
      </c>
      <c r="BD246" s="13">
        <f t="shared" si="216"/>
        <v>0</v>
      </c>
      <c r="BE246" s="13">
        <f t="shared" si="217"/>
        <v>0</v>
      </c>
      <c r="BF246" s="13">
        <f t="shared" si="218"/>
        <v>0</v>
      </c>
      <c r="BG246" s="13">
        <f t="shared" si="219"/>
        <v>0</v>
      </c>
      <c r="BH246" s="13">
        <f t="shared" si="220"/>
        <v>0</v>
      </c>
      <c r="BI246" s="73">
        <f t="shared" si="188"/>
        <v>0</v>
      </c>
      <c r="BJ246" s="219"/>
      <c r="BK246" s="850">
        <f t="shared" si="193"/>
        <v>0</v>
      </c>
      <c r="BL246" s="109">
        <f t="shared" si="194"/>
        <v>0</v>
      </c>
      <c r="BM246" s="109">
        <f t="shared" si="195"/>
        <v>0</v>
      </c>
      <c r="BN246" s="109">
        <f t="shared" si="196"/>
        <v>0</v>
      </c>
      <c r="BO246" s="109">
        <f t="shared" si="197"/>
        <v>0</v>
      </c>
      <c r="BP246" s="109">
        <f t="shared" si="198"/>
        <v>0</v>
      </c>
      <c r="BQ246" s="109">
        <f t="shared" si="199"/>
        <v>0</v>
      </c>
      <c r="BR246" s="109">
        <f t="shared" si="200"/>
        <v>0</v>
      </c>
      <c r="BS246" s="109">
        <f t="shared" si="201"/>
        <v>0</v>
      </c>
      <c r="BT246" s="109">
        <f t="shared" si="202"/>
        <v>0</v>
      </c>
      <c r="BU246" s="109">
        <f t="shared" si="203"/>
        <v>0</v>
      </c>
      <c r="BV246" s="109">
        <f t="shared" si="204"/>
        <v>0</v>
      </c>
      <c r="BW246" s="109">
        <f t="shared" si="205"/>
        <v>0</v>
      </c>
      <c r="BX246" s="109">
        <f t="shared" si="206"/>
        <v>0</v>
      </c>
      <c r="BY246" s="1000">
        <f t="shared" si="189"/>
        <v>0</v>
      </c>
    </row>
    <row r="247" spans="1:77">
      <c r="A247" s="2" t="s">
        <v>2679</v>
      </c>
      <c r="B247" s="2" t="s">
        <v>2680</v>
      </c>
      <c r="C247" s="57" t="s">
        <v>3</v>
      </c>
      <c r="D247" s="57" t="s">
        <v>7</v>
      </c>
      <c r="E247" s="681" t="s">
        <v>349</v>
      </c>
      <c r="F247" s="682">
        <v>41274</v>
      </c>
      <c r="G247" s="682" t="s">
        <v>106</v>
      </c>
      <c r="H247" s="241" t="s">
        <v>109</v>
      </c>
      <c r="I247" s="38"/>
      <c r="J247" s="983"/>
      <c r="K247" s="903"/>
      <c r="L247" s="798"/>
      <c r="M247" s="429"/>
      <c r="N247" s="109"/>
      <c r="O247" s="109"/>
      <c r="P247" s="109"/>
      <c r="Q247" s="607"/>
      <c r="R247" s="93"/>
      <c r="S247" s="109"/>
      <c r="T247" s="109"/>
      <c r="U247" s="109"/>
      <c r="V247" s="109">
        <v>0</v>
      </c>
      <c r="W247" s="109">
        <v>0</v>
      </c>
      <c r="X247" s="109">
        <v>0</v>
      </c>
      <c r="Y247" s="109">
        <v>0</v>
      </c>
      <c r="Z247" s="109">
        <v>0</v>
      </c>
      <c r="AA247" s="109">
        <v>0</v>
      </c>
      <c r="AB247" s="109">
        <v>0</v>
      </c>
      <c r="AC247" s="109">
        <v>0</v>
      </c>
      <c r="AD247" s="109">
        <v>0</v>
      </c>
      <c r="AE247" s="109">
        <v>0</v>
      </c>
      <c r="AF247" s="109">
        <v>0</v>
      </c>
      <c r="AG247" s="109">
        <v>0</v>
      </c>
      <c r="AH247" s="109">
        <v>0</v>
      </c>
      <c r="AI247" s="109">
        <v>0</v>
      </c>
      <c r="AJ247" s="109">
        <v>813111</v>
      </c>
      <c r="AK247" s="109">
        <v>0</v>
      </c>
      <c r="AL247" s="109">
        <v>0</v>
      </c>
      <c r="AM247" s="109">
        <v>0</v>
      </c>
      <c r="AN247" s="109">
        <v>0</v>
      </c>
      <c r="AO247" s="109">
        <v>0</v>
      </c>
      <c r="AP247" s="160">
        <f t="shared" si="190"/>
        <v>0</v>
      </c>
      <c r="AQ247" s="160">
        <f t="shared" si="191"/>
        <v>813111</v>
      </c>
      <c r="AR247" s="160">
        <f t="shared" si="192"/>
        <v>813111</v>
      </c>
      <c r="AS247" s="607"/>
      <c r="AT247" s="219"/>
      <c r="AU247" s="13">
        <f t="shared" si="207"/>
        <v>0</v>
      </c>
      <c r="AV247" s="13">
        <f t="shared" si="208"/>
        <v>0</v>
      </c>
      <c r="AW247" s="13">
        <f t="shared" si="209"/>
        <v>0</v>
      </c>
      <c r="AX247" s="13">
        <f t="shared" si="210"/>
        <v>0</v>
      </c>
      <c r="AY247" s="13">
        <f t="shared" si="211"/>
        <v>0</v>
      </c>
      <c r="AZ247" s="13">
        <f t="shared" si="212"/>
        <v>0</v>
      </c>
      <c r="BA247" s="13">
        <f t="shared" si="213"/>
        <v>0</v>
      </c>
      <c r="BB247" s="13">
        <f t="shared" si="214"/>
        <v>0</v>
      </c>
      <c r="BC247" s="13">
        <f t="shared" si="215"/>
        <v>813111</v>
      </c>
      <c r="BD247" s="13">
        <f t="shared" si="216"/>
        <v>0</v>
      </c>
      <c r="BE247" s="13">
        <f t="shared" si="217"/>
        <v>0</v>
      </c>
      <c r="BF247" s="13">
        <f t="shared" si="218"/>
        <v>0</v>
      </c>
      <c r="BG247" s="13">
        <f t="shared" si="219"/>
        <v>0</v>
      </c>
      <c r="BH247" s="13">
        <f t="shared" si="220"/>
        <v>0</v>
      </c>
      <c r="BI247" s="73">
        <f t="shared" si="188"/>
        <v>813111</v>
      </c>
      <c r="BJ247" s="219"/>
      <c r="BK247" s="850">
        <f t="shared" si="193"/>
        <v>0</v>
      </c>
      <c r="BL247" s="109">
        <f t="shared" si="194"/>
        <v>0</v>
      </c>
      <c r="BM247" s="109">
        <f t="shared" si="195"/>
        <v>0</v>
      </c>
      <c r="BN247" s="109">
        <f t="shared" si="196"/>
        <v>0</v>
      </c>
      <c r="BO247" s="109">
        <f t="shared" si="197"/>
        <v>0</v>
      </c>
      <c r="BP247" s="109">
        <f t="shared" si="198"/>
        <v>0</v>
      </c>
      <c r="BQ247" s="109">
        <f t="shared" si="199"/>
        <v>0</v>
      </c>
      <c r="BR247" s="109">
        <f t="shared" si="200"/>
        <v>0</v>
      </c>
      <c r="BS247" s="109">
        <f t="shared" si="201"/>
        <v>813111</v>
      </c>
      <c r="BT247" s="109">
        <f t="shared" si="202"/>
        <v>0</v>
      </c>
      <c r="BU247" s="109">
        <f t="shared" si="203"/>
        <v>0</v>
      </c>
      <c r="BV247" s="109">
        <f t="shared" si="204"/>
        <v>0</v>
      </c>
      <c r="BW247" s="109">
        <f t="shared" si="205"/>
        <v>0</v>
      </c>
      <c r="BX247" s="109">
        <f t="shared" si="206"/>
        <v>0</v>
      </c>
      <c r="BY247" s="1000">
        <f t="shared" si="189"/>
        <v>813111</v>
      </c>
    </row>
    <row r="248" spans="1:77">
      <c r="A248" s="2" t="s">
        <v>3259</v>
      </c>
      <c r="B248" s="2" t="s">
        <v>3260</v>
      </c>
      <c r="C248" s="57" t="s">
        <v>3</v>
      </c>
      <c r="D248" s="57" t="s">
        <v>7</v>
      </c>
      <c r="E248" s="681" t="s">
        <v>349</v>
      </c>
      <c r="F248" s="682">
        <v>41233</v>
      </c>
      <c r="G248" s="682" t="s">
        <v>106</v>
      </c>
      <c r="H248" s="241" t="s">
        <v>109</v>
      </c>
      <c r="I248" s="38"/>
      <c r="J248" s="983"/>
      <c r="K248" s="903"/>
      <c r="L248" s="798"/>
      <c r="M248" s="429"/>
      <c r="N248" s="109"/>
      <c r="O248" s="109"/>
      <c r="P248" s="109"/>
      <c r="Q248" s="607"/>
      <c r="R248" s="93"/>
      <c r="S248" s="109"/>
      <c r="T248" s="109"/>
      <c r="U248" s="109"/>
      <c r="V248" s="109">
        <v>0</v>
      </c>
      <c r="W248" s="109">
        <v>0</v>
      </c>
      <c r="X248" s="109">
        <v>0</v>
      </c>
      <c r="Y248" s="109">
        <v>0</v>
      </c>
      <c r="Z248" s="109">
        <v>0</v>
      </c>
      <c r="AA248" s="109">
        <v>0</v>
      </c>
      <c r="AB248" s="109">
        <v>0</v>
      </c>
      <c r="AC248" s="109">
        <v>0</v>
      </c>
      <c r="AD248" s="109">
        <v>0</v>
      </c>
      <c r="AE248" s="109">
        <v>0</v>
      </c>
      <c r="AF248" s="109">
        <v>0</v>
      </c>
      <c r="AG248" s="109">
        <v>0</v>
      </c>
      <c r="AH248" s="109">
        <v>0</v>
      </c>
      <c r="AI248" s="109">
        <v>136171</v>
      </c>
      <c r="AJ248" s="109">
        <v>0</v>
      </c>
      <c r="AK248" s="109">
        <v>0</v>
      </c>
      <c r="AL248" s="109">
        <v>0</v>
      </c>
      <c r="AM248" s="109">
        <v>0</v>
      </c>
      <c r="AN248" s="109">
        <v>0</v>
      </c>
      <c r="AO248" s="109">
        <v>0</v>
      </c>
      <c r="AP248" s="160">
        <f t="shared" si="190"/>
        <v>0</v>
      </c>
      <c r="AQ248" s="160">
        <f t="shared" si="191"/>
        <v>136171</v>
      </c>
      <c r="AR248" s="160">
        <f t="shared" si="192"/>
        <v>136171</v>
      </c>
      <c r="AS248" s="607"/>
      <c r="AT248" s="219"/>
      <c r="AU248" s="13">
        <f t="shared" si="207"/>
        <v>0</v>
      </c>
      <c r="AV248" s="13">
        <f t="shared" si="208"/>
        <v>0</v>
      </c>
      <c r="AW248" s="13">
        <f t="shared" si="209"/>
        <v>0</v>
      </c>
      <c r="AX248" s="13">
        <f t="shared" si="210"/>
        <v>0</v>
      </c>
      <c r="AY248" s="13">
        <f t="shared" si="211"/>
        <v>0</v>
      </c>
      <c r="AZ248" s="13">
        <f t="shared" si="212"/>
        <v>0</v>
      </c>
      <c r="BA248" s="13">
        <f t="shared" si="213"/>
        <v>0</v>
      </c>
      <c r="BB248" s="13">
        <f t="shared" si="214"/>
        <v>136171</v>
      </c>
      <c r="BC248" s="13">
        <f t="shared" si="215"/>
        <v>0</v>
      </c>
      <c r="BD248" s="13">
        <f t="shared" si="216"/>
        <v>0</v>
      </c>
      <c r="BE248" s="13">
        <f t="shared" si="217"/>
        <v>0</v>
      </c>
      <c r="BF248" s="13">
        <f t="shared" si="218"/>
        <v>0</v>
      </c>
      <c r="BG248" s="13">
        <f t="shared" si="219"/>
        <v>0</v>
      </c>
      <c r="BH248" s="13">
        <f t="shared" si="220"/>
        <v>0</v>
      </c>
      <c r="BI248" s="73">
        <f t="shared" si="188"/>
        <v>136171</v>
      </c>
      <c r="BJ248" s="219"/>
      <c r="BK248" s="850">
        <f t="shared" si="193"/>
        <v>0</v>
      </c>
      <c r="BL248" s="109">
        <f t="shared" si="194"/>
        <v>0</v>
      </c>
      <c r="BM248" s="109">
        <f t="shared" si="195"/>
        <v>0</v>
      </c>
      <c r="BN248" s="109">
        <f t="shared" si="196"/>
        <v>0</v>
      </c>
      <c r="BO248" s="109">
        <f t="shared" si="197"/>
        <v>0</v>
      </c>
      <c r="BP248" s="109">
        <f t="shared" si="198"/>
        <v>0</v>
      </c>
      <c r="BQ248" s="109">
        <f t="shared" si="199"/>
        <v>0</v>
      </c>
      <c r="BR248" s="109">
        <f t="shared" si="200"/>
        <v>136171</v>
      </c>
      <c r="BS248" s="109">
        <f t="shared" si="201"/>
        <v>0</v>
      </c>
      <c r="BT248" s="109">
        <f t="shared" si="202"/>
        <v>0</v>
      </c>
      <c r="BU248" s="109">
        <f t="shared" si="203"/>
        <v>0</v>
      </c>
      <c r="BV248" s="109">
        <f t="shared" si="204"/>
        <v>0</v>
      </c>
      <c r="BW248" s="109">
        <f t="shared" si="205"/>
        <v>0</v>
      </c>
      <c r="BX248" s="109">
        <f t="shared" si="206"/>
        <v>0</v>
      </c>
      <c r="BY248" s="1000">
        <f t="shared" si="189"/>
        <v>136171</v>
      </c>
    </row>
    <row r="249" spans="1:77" ht="114.75">
      <c r="A249" s="2" t="s">
        <v>244</v>
      </c>
      <c r="B249" s="2" t="s">
        <v>2592</v>
      </c>
      <c r="C249" s="57" t="s">
        <v>3</v>
      </c>
      <c r="D249" s="57" t="s">
        <v>7</v>
      </c>
      <c r="E249" s="681" t="s">
        <v>349</v>
      </c>
      <c r="F249" s="682">
        <v>40877</v>
      </c>
      <c r="G249" s="682" t="s">
        <v>106</v>
      </c>
      <c r="H249" s="241" t="s">
        <v>109</v>
      </c>
      <c r="I249" s="38"/>
      <c r="J249" s="983"/>
      <c r="K249" s="903"/>
      <c r="L249" s="902" t="s">
        <v>1392</v>
      </c>
      <c r="M249" s="986" t="s">
        <v>3603</v>
      </c>
      <c r="N249" s="109"/>
      <c r="O249" s="109"/>
      <c r="P249" s="109"/>
      <c r="Q249" s="607"/>
      <c r="R249" s="93"/>
      <c r="S249" s="109"/>
      <c r="T249" s="109"/>
      <c r="U249" s="109"/>
      <c r="V249" s="109">
        <v>0</v>
      </c>
      <c r="W249" s="109">
        <v>1639027.78</v>
      </c>
      <c r="X249" s="109">
        <v>0</v>
      </c>
      <c r="Y249" s="109">
        <v>0</v>
      </c>
      <c r="Z249" s="109">
        <v>0</v>
      </c>
      <c r="AA249" s="109">
        <v>0</v>
      </c>
      <c r="AB249" s="109">
        <v>0</v>
      </c>
      <c r="AC249" s="109">
        <v>0</v>
      </c>
      <c r="AD249" s="109">
        <v>0</v>
      </c>
      <c r="AE249" s="109">
        <v>0</v>
      </c>
      <c r="AF249" s="109">
        <v>0</v>
      </c>
      <c r="AG249" s="109">
        <v>0</v>
      </c>
      <c r="AH249" s="109">
        <v>0</v>
      </c>
      <c r="AI249" s="109">
        <v>0</v>
      </c>
      <c r="AJ249" s="109">
        <v>0</v>
      </c>
      <c r="AK249" s="109">
        <v>0</v>
      </c>
      <c r="AL249" s="109">
        <v>0</v>
      </c>
      <c r="AM249" s="109">
        <v>0</v>
      </c>
      <c r="AN249" s="109">
        <v>0</v>
      </c>
      <c r="AO249" s="109">
        <v>0</v>
      </c>
      <c r="AP249" s="160">
        <f t="shared" si="190"/>
        <v>1639027.78</v>
      </c>
      <c r="AQ249" s="160">
        <f t="shared" si="191"/>
        <v>0</v>
      </c>
      <c r="AR249" s="160">
        <f t="shared" si="192"/>
        <v>1639027.78</v>
      </c>
      <c r="AS249" s="607"/>
      <c r="AT249" s="219"/>
      <c r="AU249" s="905">
        <f t="shared" ref="AU249:AU263" si="221">AB249</f>
        <v>0</v>
      </c>
      <c r="AV249" s="905">
        <v>1639026.9199999997</v>
      </c>
      <c r="AW249" s="905">
        <f t="shared" ref="AW249:AW263" si="222">AD249</f>
        <v>0</v>
      </c>
      <c r="AX249" s="905">
        <f t="shared" ref="AX249:BH249" si="223">AE249</f>
        <v>0</v>
      </c>
      <c r="AY249" s="905">
        <f t="shared" si="223"/>
        <v>0</v>
      </c>
      <c r="AZ249" s="905">
        <f t="shared" si="223"/>
        <v>0</v>
      </c>
      <c r="BA249" s="905">
        <f t="shared" si="223"/>
        <v>0</v>
      </c>
      <c r="BB249" s="905">
        <f t="shared" si="223"/>
        <v>0</v>
      </c>
      <c r="BC249" s="905">
        <f t="shared" si="223"/>
        <v>0</v>
      </c>
      <c r="BD249" s="905">
        <f t="shared" si="223"/>
        <v>0</v>
      </c>
      <c r="BE249" s="905">
        <f t="shared" si="223"/>
        <v>0</v>
      </c>
      <c r="BF249" s="905">
        <f t="shared" si="223"/>
        <v>0</v>
      </c>
      <c r="BG249" s="905">
        <f t="shared" si="223"/>
        <v>0</v>
      </c>
      <c r="BH249" s="905">
        <f t="shared" si="223"/>
        <v>0</v>
      </c>
      <c r="BI249" s="73">
        <f t="shared" si="188"/>
        <v>1639026.9199999997</v>
      </c>
      <c r="BJ249" s="219"/>
      <c r="BK249" s="850">
        <f t="shared" si="193"/>
        <v>0</v>
      </c>
      <c r="BL249" s="109">
        <f t="shared" si="194"/>
        <v>1639026.9199999997</v>
      </c>
      <c r="BM249" s="109">
        <f t="shared" si="195"/>
        <v>0</v>
      </c>
      <c r="BN249" s="109">
        <f t="shared" si="196"/>
        <v>0</v>
      </c>
      <c r="BO249" s="109">
        <f t="shared" si="197"/>
        <v>0</v>
      </c>
      <c r="BP249" s="109">
        <f t="shared" si="198"/>
        <v>0</v>
      </c>
      <c r="BQ249" s="109">
        <f t="shared" si="199"/>
        <v>0</v>
      </c>
      <c r="BR249" s="109">
        <f t="shared" si="200"/>
        <v>0</v>
      </c>
      <c r="BS249" s="109">
        <f t="shared" si="201"/>
        <v>0</v>
      </c>
      <c r="BT249" s="109">
        <f t="shared" si="202"/>
        <v>0</v>
      </c>
      <c r="BU249" s="109">
        <f t="shared" si="203"/>
        <v>0</v>
      </c>
      <c r="BV249" s="109">
        <f t="shared" si="204"/>
        <v>0</v>
      </c>
      <c r="BW249" s="109">
        <f t="shared" si="205"/>
        <v>0</v>
      </c>
      <c r="BX249" s="109">
        <f t="shared" si="206"/>
        <v>0</v>
      </c>
      <c r="BY249" s="1000">
        <f t="shared" si="189"/>
        <v>1639026.9199999997</v>
      </c>
    </row>
    <row r="250" spans="1:77">
      <c r="A250" s="678" t="s">
        <v>2687</v>
      </c>
      <c r="B250" s="678" t="s">
        <v>2688</v>
      </c>
      <c r="C250" s="57" t="s">
        <v>3</v>
      </c>
      <c r="D250" s="57" t="s">
        <v>7</v>
      </c>
      <c r="E250" s="681" t="s">
        <v>349</v>
      </c>
      <c r="F250" s="683">
        <v>40864</v>
      </c>
      <c r="G250" s="682" t="s">
        <v>106</v>
      </c>
      <c r="H250" s="241" t="s">
        <v>109</v>
      </c>
      <c r="I250" s="38"/>
      <c r="J250" s="983"/>
      <c r="K250" s="903"/>
      <c r="L250" s="798"/>
      <c r="M250" s="429"/>
      <c r="N250" s="109"/>
      <c r="O250" s="109"/>
      <c r="P250" s="109"/>
      <c r="Q250" s="607"/>
      <c r="R250" s="93"/>
      <c r="S250" s="109"/>
      <c r="T250" s="109"/>
      <c r="U250" s="109"/>
      <c r="V250" s="109">
        <v>0</v>
      </c>
      <c r="W250" s="109">
        <v>783350.0199999999</v>
      </c>
      <c r="X250" s="109">
        <v>2260.2600000000093</v>
      </c>
      <c r="Y250" s="109">
        <v>0</v>
      </c>
      <c r="Z250" s="109">
        <v>0</v>
      </c>
      <c r="AA250" s="109">
        <v>0</v>
      </c>
      <c r="AB250" s="109">
        <v>0</v>
      </c>
      <c r="AC250" s="109">
        <v>0</v>
      </c>
      <c r="AD250" s="109">
        <v>0</v>
      </c>
      <c r="AE250" s="109">
        <v>0</v>
      </c>
      <c r="AF250" s="109">
        <v>0</v>
      </c>
      <c r="AG250" s="109">
        <v>0</v>
      </c>
      <c r="AH250" s="109">
        <v>0</v>
      </c>
      <c r="AI250" s="109">
        <v>0</v>
      </c>
      <c r="AJ250" s="109">
        <v>0</v>
      </c>
      <c r="AK250" s="109">
        <v>0</v>
      </c>
      <c r="AL250" s="109">
        <v>0</v>
      </c>
      <c r="AM250" s="109">
        <v>0</v>
      </c>
      <c r="AN250" s="109">
        <v>0</v>
      </c>
      <c r="AO250" s="109">
        <v>0</v>
      </c>
      <c r="AP250" s="160">
        <f t="shared" si="190"/>
        <v>785610.27999999991</v>
      </c>
      <c r="AQ250" s="160">
        <f t="shared" si="191"/>
        <v>0</v>
      </c>
      <c r="AR250" s="160">
        <f t="shared" si="192"/>
        <v>785610.27999999991</v>
      </c>
      <c r="AS250" s="607"/>
      <c r="AT250" s="219"/>
      <c r="AU250" s="13">
        <f t="shared" si="221"/>
        <v>0</v>
      </c>
      <c r="AV250" s="13">
        <f t="shared" ref="AV250:AV263" si="224">AC250</f>
        <v>0</v>
      </c>
      <c r="AW250" s="13">
        <f t="shared" si="222"/>
        <v>0</v>
      </c>
      <c r="AX250" s="13">
        <f t="shared" ref="AX250:AX263" si="225">AE250</f>
        <v>0</v>
      </c>
      <c r="AY250" s="13">
        <f t="shared" ref="AY250:AY263" si="226">AF250</f>
        <v>0</v>
      </c>
      <c r="AZ250" s="13">
        <f t="shared" ref="AZ250:AZ263" si="227">AG250</f>
        <v>0</v>
      </c>
      <c r="BA250" s="13">
        <f t="shared" ref="BA250:BA263" si="228">AH250</f>
        <v>0</v>
      </c>
      <c r="BB250" s="13">
        <f t="shared" ref="BB250:BB263" si="229">AI250</f>
        <v>0</v>
      </c>
      <c r="BC250" s="13">
        <f t="shared" ref="BC250:BC263" si="230">AJ250</f>
        <v>0</v>
      </c>
      <c r="BD250" s="13">
        <f t="shared" ref="BD250:BD263" si="231">AK250</f>
        <v>0</v>
      </c>
      <c r="BE250" s="13">
        <f t="shared" ref="BE250:BE263" si="232">AL250</f>
        <v>0</v>
      </c>
      <c r="BF250" s="13">
        <f t="shared" ref="BF250:BF263" si="233">AM250</f>
        <v>0</v>
      </c>
      <c r="BG250" s="13">
        <f t="shared" ref="BG250:BG263" si="234">AN250</f>
        <v>0</v>
      </c>
      <c r="BH250" s="13">
        <f t="shared" ref="BH250:BH263" si="235">AO250</f>
        <v>0</v>
      </c>
      <c r="BI250" s="73">
        <f t="shared" si="188"/>
        <v>0</v>
      </c>
      <c r="BJ250" s="219"/>
      <c r="BK250" s="850">
        <f t="shared" si="193"/>
        <v>0</v>
      </c>
      <c r="BL250" s="109">
        <f t="shared" si="194"/>
        <v>0</v>
      </c>
      <c r="BM250" s="109">
        <f t="shared" si="195"/>
        <v>0</v>
      </c>
      <c r="BN250" s="109">
        <f t="shared" si="196"/>
        <v>0</v>
      </c>
      <c r="BO250" s="109">
        <f t="shared" si="197"/>
        <v>0</v>
      </c>
      <c r="BP250" s="109">
        <f t="shared" si="198"/>
        <v>0</v>
      </c>
      <c r="BQ250" s="109">
        <f t="shared" si="199"/>
        <v>0</v>
      </c>
      <c r="BR250" s="109">
        <f t="shared" si="200"/>
        <v>0</v>
      </c>
      <c r="BS250" s="109">
        <f t="shared" si="201"/>
        <v>0</v>
      </c>
      <c r="BT250" s="109">
        <f t="shared" si="202"/>
        <v>0</v>
      </c>
      <c r="BU250" s="109">
        <f t="shared" si="203"/>
        <v>0</v>
      </c>
      <c r="BV250" s="109">
        <f t="shared" si="204"/>
        <v>0</v>
      </c>
      <c r="BW250" s="109">
        <f t="shared" si="205"/>
        <v>0</v>
      </c>
      <c r="BX250" s="109">
        <f t="shared" si="206"/>
        <v>0</v>
      </c>
      <c r="BY250" s="1000">
        <f t="shared" si="189"/>
        <v>0</v>
      </c>
    </row>
    <row r="251" spans="1:77">
      <c r="A251" s="2" t="s">
        <v>2656</v>
      </c>
      <c r="B251" s="2" t="s">
        <v>2657</v>
      </c>
      <c r="C251" s="57" t="s">
        <v>3</v>
      </c>
      <c r="D251" s="57" t="s">
        <v>7</v>
      </c>
      <c r="E251" s="681" t="s">
        <v>349</v>
      </c>
      <c r="F251" s="682">
        <v>41179</v>
      </c>
      <c r="G251" s="682" t="s">
        <v>106</v>
      </c>
      <c r="H251" s="241" t="s">
        <v>109</v>
      </c>
      <c r="I251" s="38"/>
      <c r="J251" s="983"/>
      <c r="K251" s="903"/>
      <c r="L251" s="798"/>
      <c r="M251" s="429"/>
      <c r="N251" s="109"/>
      <c r="O251" s="109"/>
      <c r="P251" s="109"/>
      <c r="Q251" s="607"/>
      <c r="R251" s="93"/>
      <c r="S251" s="109"/>
      <c r="T251" s="109"/>
      <c r="U251" s="109"/>
      <c r="V251" s="109">
        <v>0</v>
      </c>
      <c r="W251" s="109">
        <v>0</v>
      </c>
      <c r="X251" s="109">
        <v>0</v>
      </c>
      <c r="Y251" s="109">
        <v>0</v>
      </c>
      <c r="Z251" s="109">
        <v>0</v>
      </c>
      <c r="AA251" s="109">
        <v>0</v>
      </c>
      <c r="AB251" s="109">
        <v>0</v>
      </c>
      <c r="AC251" s="109">
        <v>0</v>
      </c>
      <c r="AD251" s="109">
        <v>0</v>
      </c>
      <c r="AE251" s="109">
        <v>0</v>
      </c>
      <c r="AF251" s="109">
        <v>0</v>
      </c>
      <c r="AG251" s="109">
        <v>927494</v>
      </c>
      <c r="AH251" s="109">
        <v>0</v>
      </c>
      <c r="AI251" s="109">
        <v>0</v>
      </c>
      <c r="AJ251" s="109">
        <v>0</v>
      </c>
      <c r="AK251" s="109">
        <v>0</v>
      </c>
      <c r="AL251" s="109">
        <v>0</v>
      </c>
      <c r="AM251" s="109">
        <v>0</v>
      </c>
      <c r="AN251" s="109">
        <v>0</v>
      </c>
      <c r="AO251" s="109">
        <v>0</v>
      </c>
      <c r="AP251" s="160">
        <f t="shared" si="190"/>
        <v>0</v>
      </c>
      <c r="AQ251" s="160">
        <f t="shared" si="191"/>
        <v>927494</v>
      </c>
      <c r="AR251" s="160">
        <f t="shared" si="192"/>
        <v>927494</v>
      </c>
      <c r="AS251" s="607"/>
      <c r="AT251" s="219"/>
      <c r="AU251" s="13">
        <f t="shared" si="221"/>
        <v>0</v>
      </c>
      <c r="AV251" s="13">
        <f t="shared" si="224"/>
        <v>0</v>
      </c>
      <c r="AW251" s="13">
        <f t="shared" si="222"/>
        <v>0</v>
      </c>
      <c r="AX251" s="13">
        <f t="shared" si="225"/>
        <v>0</v>
      </c>
      <c r="AY251" s="13">
        <f t="shared" si="226"/>
        <v>0</v>
      </c>
      <c r="AZ251" s="13">
        <f t="shared" si="227"/>
        <v>927494</v>
      </c>
      <c r="BA251" s="13">
        <f t="shared" si="228"/>
        <v>0</v>
      </c>
      <c r="BB251" s="13">
        <f t="shared" si="229"/>
        <v>0</v>
      </c>
      <c r="BC251" s="13">
        <f t="shared" si="230"/>
        <v>0</v>
      </c>
      <c r="BD251" s="13">
        <f t="shared" si="231"/>
        <v>0</v>
      </c>
      <c r="BE251" s="13">
        <f t="shared" si="232"/>
        <v>0</v>
      </c>
      <c r="BF251" s="13">
        <f t="shared" si="233"/>
        <v>0</v>
      </c>
      <c r="BG251" s="13">
        <f t="shared" si="234"/>
        <v>0</v>
      </c>
      <c r="BH251" s="13">
        <f t="shared" si="235"/>
        <v>0</v>
      </c>
      <c r="BI251" s="73">
        <f t="shared" si="188"/>
        <v>927494</v>
      </c>
      <c r="BJ251" s="219"/>
      <c r="BK251" s="850">
        <f t="shared" si="193"/>
        <v>0</v>
      </c>
      <c r="BL251" s="109">
        <f t="shared" si="194"/>
        <v>0</v>
      </c>
      <c r="BM251" s="109">
        <f t="shared" si="195"/>
        <v>0</v>
      </c>
      <c r="BN251" s="109">
        <f t="shared" si="196"/>
        <v>0</v>
      </c>
      <c r="BO251" s="109">
        <f t="shared" si="197"/>
        <v>0</v>
      </c>
      <c r="BP251" s="109">
        <f t="shared" si="198"/>
        <v>927494</v>
      </c>
      <c r="BQ251" s="109">
        <f t="shared" si="199"/>
        <v>0</v>
      </c>
      <c r="BR251" s="109">
        <f t="shared" si="200"/>
        <v>0</v>
      </c>
      <c r="BS251" s="109">
        <f t="shared" si="201"/>
        <v>0</v>
      </c>
      <c r="BT251" s="109">
        <f t="shared" si="202"/>
        <v>0</v>
      </c>
      <c r="BU251" s="109">
        <f t="shared" si="203"/>
        <v>0</v>
      </c>
      <c r="BV251" s="109">
        <f t="shared" si="204"/>
        <v>0</v>
      </c>
      <c r="BW251" s="109">
        <f t="shared" si="205"/>
        <v>0</v>
      </c>
      <c r="BX251" s="109">
        <f t="shared" si="206"/>
        <v>0</v>
      </c>
      <c r="BY251" s="1000">
        <f t="shared" si="189"/>
        <v>927494</v>
      </c>
    </row>
    <row r="252" spans="1:77">
      <c r="A252" s="680" t="s">
        <v>3000</v>
      </c>
      <c r="B252" s="680" t="s">
        <v>3001</v>
      </c>
      <c r="C252" s="57" t="s">
        <v>3</v>
      </c>
      <c r="D252" s="684" t="s">
        <v>7</v>
      </c>
      <c r="E252" s="681" t="s">
        <v>349</v>
      </c>
      <c r="F252" s="682">
        <v>41179</v>
      </c>
      <c r="G252" s="682" t="s">
        <v>106</v>
      </c>
      <c r="H252" s="241" t="s">
        <v>109</v>
      </c>
      <c r="I252" s="38"/>
      <c r="J252" s="983"/>
      <c r="K252" s="903"/>
      <c r="L252" s="798"/>
      <c r="M252" s="429"/>
      <c r="N252" s="109"/>
      <c r="O252" s="109"/>
      <c r="P252" s="109"/>
      <c r="Q252" s="607"/>
      <c r="R252" s="93"/>
      <c r="S252" s="109"/>
      <c r="T252" s="109"/>
      <c r="U252" s="109"/>
      <c r="V252" s="109">
        <v>0</v>
      </c>
      <c r="W252" s="109">
        <v>0</v>
      </c>
      <c r="X252" s="109">
        <v>0</v>
      </c>
      <c r="Y252" s="109">
        <v>0</v>
      </c>
      <c r="Z252" s="109">
        <v>0</v>
      </c>
      <c r="AA252" s="109">
        <v>0</v>
      </c>
      <c r="AB252" s="109">
        <v>0</v>
      </c>
      <c r="AC252" s="109">
        <v>0</v>
      </c>
      <c r="AD252" s="109">
        <v>0</v>
      </c>
      <c r="AE252" s="109">
        <v>0</v>
      </c>
      <c r="AF252" s="109">
        <v>0</v>
      </c>
      <c r="AG252" s="109">
        <v>251322.99999999997</v>
      </c>
      <c r="AH252" s="109">
        <v>0</v>
      </c>
      <c r="AI252" s="109">
        <v>0</v>
      </c>
      <c r="AJ252" s="109">
        <v>0</v>
      </c>
      <c r="AK252" s="109">
        <v>0</v>
      </c>
      <c r="AL252" s="109">
        <v>0</v>
      </c>
      <c r="AM252" s="109">
        <v>0</v>
      </c>
      <c r="AN252" s="109">
        <v>0</v>
      </c>
      <c r="AO252" s="109">
        <v>0</v>
      </c>
      <c r="AP252" s="160">
        <f t="shared" si="190"/>
        <v>0</v>
      </c>
      <c r="AQ252" s="160">
        <f t="shared" si="191"/>
        <v>251322.99999999997</v>
      </c>
      <c r="AR252" s="160">
        <f t="shared" si="192"/>
        <v>251322.99999999997</v>
      </c>
      <c r="AS252" s="607"/>
      <c r="AT252" s="219"/>
      <c r="AU252" s="13">
        <f t="shared" si="221"/>
        <v>0</v>
      </c>
      <c r="AV252" s="13">
        <f t="shared" si="224"/>
        <v>0</v>
      </c>
      <c r="AW252" s="13">
        <f t="shared" si="222"/>
        <v>0</v>
      </c>
      <c r="AX252" s="13">
        <f t="shared" si="225"/>
        <v>0</v>
      </c>
      <c r="AY252" s="13">
        <f t="shared" si="226"/>
        <v>0</v>
      </c>
      <c r="AZ252" s="13">
        <f t="shared" si="227"/>
        <v>251322.99999999997</v>
      </c>
      <c r="BA252" s="13">
        <f t="shared" si="228"/>
        <v>0</v>
      </c>
      <c r="BB252" s="13">
        <f t="shared" si="229"/>
        <v>0</v>
      </c>
      <c r="BC252" s="13">
        <f t="shared" si="230"/>
        <v>0</v>
      </c>
      <c r="BD252" s="13">
        <f t="shared" si="231"/>
        <v>0</v>
      </c>
      <c r="BE252" s="13">
        <f t="shared" si="232"/>
        <v>0</v>
      </c>
      <c r="BF252" s="13">
        <f t="shared" si="233"/>
        <v>0</v>
      </c>
      <c r="BG252" s="13">
        <f t="shared" si="234"/>
        <v>0</v>
      </c>
      <c r="BH252" s="13">
        <f t="shared" si="235"/>
        <v>0</v>
      </c>
      <c r="BI252" s="73">
        <f t="shared" si="188"/>
        <v>251322.99999999997</v>
      </c>
      <c r="BJ252" s="219"/>
      <c r="BK252" s="850">
        <f t="shared" si="193"/>
        <v>0</v>
      </c>
      <c r="BL252" s="109">
        <f t="shared" si="194"/>
        <v>0</v>
      </c>
      <c r="BM252" s="109">
        <f t="shared" si="195"/>
        <v>0</v>
      </c>
      <c r="BN252" s="109">
        <f t="shared" si="196"/>
        <v>0</v>
      </c>
      <c r="BO252" s="109">
        <f t="shared" si="197"/>
        <v>0</v>
      </c>
      <c r="BP252" s="109">
        <f t="shared" si="198"/>
        <v>251322.99999999997</v>
      </c>
      <c r="BQ252" s="109">
        <f t="shared" si="199"/>
        <v>0</v>
      </c>
      <c r="BR252" s="109">
        <f t="shared" si="200"/>
        <v>0</v>
      </c>
      <c r="BS252" s="109">
        <f t="shared" si="201"/>
        <v>0</v>
      </c>
      <c r="BT252" s="109">
        <f t="shared" si="202"/>
        <v>0</v>
      </c>
      <c r="BU252" s="109">
        <f t="shared" si="203"/>
        <v>0</v>
      </c>
      <c r="BV252" s="109">
        <f t="shared" si="204"/>
        <v>0</v>
      </c>
      <c r="BW252" s="109">
        <f t="shared" si="205"/>
        <v>0</v>
      </c>
      <c r="BX252" s="109">
        <f t="shared" si="206"/>
        <v>0</v>
      </c>
      <c r="BY252" s="1000">
        <f t="shared" si="189"/>
        <v>251322.99999999997</v>
      </c>
    </row>
    <row r="253" spans="1:77">
      <c r="A253" s="2" t="s">
        <v>2729</v>
      </c>
      <c r="B253" s="2" t="s">
        <v>2730</v>
      </c>
      <c r="C253" s="57" t="s">
        <v>3</v>
      </c>
      <c r="D253" s="57" t="s">
        <v>7</v>
      </c>
      <c r="E253" s="681" t="s">
        <v>349</v>
      </c>
      <c r="F253" s="682">
        <v>41213</v>
      </c>
      <c r="G253" s="682" t="s">
        <v>106</v>
      </c>
      <c r="H253" s="241" t="s">
        <v>109</v>
      </c>
      <c r="I253" s="38"/>
      <c r="J253" s="983"/>
      <c r="K253" s="903"/>
      <c r="L253" s="798"/>
      <c r="M253" s="429"/>
      <c r="N253" s="109"/>
      <c r="O253" s="109"/>
      <c r="P253" s="109"/>
      <c r="Q253" s="607"/>
      <c r="R253" s="93"/>
      <c r="S253" s="109"/>
      <c r="T253" s="109"/>
      <c r="U253" s="109"/>
      <c r="V253" s="109">
        <v>0</v>
      </c>
      <c r="W253" s="109">
        <v>0</v>
      </c>
      <c r="X253" s="109">
        <v>0</v>
      </c>
      <c r="Y253" s="109">
        <v>0</v>
      </c>
      <c r="Z253" s="109">
        <v>0</v>
      </c>
      <c r="AA253" s="109">
        <v>0</v>
      </c>
      <c r="AB253" s="109">
        <v>0</v>
      </c>
      <c r="AC253" s="109">
        <v>0</v>
      </c>
      <c r="AD253" s="109">
        <v>0</v>
      </c>
      <c r="AE253" s="109">
        <v>0</v>
      </c>
      <c r="AF253" s="109">
        <v>0</v>
      </c>
      <c r="AG253" s="109">
        <v>0</v>
      </c>
      <c r="AH253" s="109">
        <v>646374.00000000012</v>
      </c>
      <c r="AI253" s="109">
        <v>0</v>
      </c>
      <c r="AJ253" s="109">
        <v>0</v>
      </c>
      <c r="AK253" s="109">
        <v>0</v>
      </c>
      <c r="AL253" s="109">
        <v>0</v>
      </c>
      <c r="AM253" s="109">
        <v>0</v>
      </c>
      <c r="AN253" s="109">
        <v>0</v>
      </c>
      <c r="AO253" s="109">
        <v>0</v>
      </c>
      <c r="AP253" s="160">
        <f t="shared" si="190"/>
        <v>0</v>
      </c>
      <c r="AQ253" s="160">
        <f t="shared" si="191"/>
        <v>646374.00000000012</v>
      </c>
      <c r="AR253" s="160">
        <f t="shared" si="192"/>
        <v>646374.00000000012</v>
      </c>
      <c r="AS253" s="607"/>
      <c r="AT253" s="219"/>
      <c r="AU253" s="13">
        <f t="shared" si="221"/>
        <v>0</v>
      </c>
      <c r="AV253" s="13">
        <f t="shared" si="224"/>
        <v>0</v>
      </c>
      <c r="AW253" s="13">
        <f t="shared" si="222"/>
        <v>0</v>
      </c>
      <c r="AX253" s="13">
        <f t="shared" si="225"/>
        <v>0</v>
      </c>
      <c r="AY253" s="13">
        <f t="shared" si="226"/>
        <v>0</v>
      </c>
      <c r="AZ253" s="13">
        <f t="shared" si="227"/>
        <v>0</v>
      </c>
      <c r="BA253" s="13">
        <f t="shared" si="228"/>
        <v>646374.00000000012</v>
      </c>
      <c r="BB253" s="13">
        <f t="shared" si="229"/>
        <v>0</v>
      </c>
      <c r="BC253" s="13">
        <f t="shared" si="230"/>
        <v>0</v>
      </c>
      <c r="BD253" s="13">
        <f t="shared" si="231"/>
        <v>0</v>
      </c>
      <c r="BE253" s="13">
        <f t="shared" si="232"/>
        <v>0</v>
      </c>
      <c r="BF253" s="13">
        <f t="shared" si="233"/>
        <v>0</v>
      </c>
      <c r="BG253" s="13">
        <f t="shared" si="234"/>
        <v>0</v>
      </c>
      <c r="BH253" s="13">
        <f t="shared" si="235"/>
        <v>0</v>
      </c>
      <c r="BI253" s="73">
        <f t="shared" si="188"/>
        <v>646374.00000000012</v>
      </c>
      <c r="BJ253" s="219"/>
      <c r="BK253" s="850">
        <f t="shared" si="193"/>
        <v>0</v>
      </c>
      <c r="BL253" s="109">
        <f t="shared" si="194"/>
        <v>0</v>
      </c>
      <c r="BM253" s="109">
        <f t="shared" si="195"/>
        <v>0</v>
      </c>
      <c r="BN253" s="109">
        <f t="shared" si="196"/>
        <v>0</v>
      </c>
      <c r="BO253" s="109">
        <f t="shared" si="197"/>
        <v>0</v>
      </c>
      <c r="BP253" s="109">
        <f t="shared" si="198"/>
        <v>0</v>
      </c>
      <c r="BQ253" s="109">
        <f t="shared" si="199"/>
        <v>646374.00000000012</v>
      </c>
      <c r="BR253" s="109">
        <f t="shared" si="200"/>
        <v>0</v>
      </c>
      <c r="BS253" s="109">
        <f t="shared" si="201"/>
        <v>0</v>
      </c>
      <c r="BT253" s="109">
        <f t="shared" si="202"/>
        <v>0</v>
      </c>
      <c r="BU253" s="109">
        <f t="shared" si="203"/>
        <v>0</v>
      </c>
      <c r="BV253" s="109">
        <f t="shared" si="204"/>
        <v>0</v>
      </c>
      <c r="BW253" s="109">
        <f t="shared" si="205"/>
        <v>0</v>
      </c>
      <c r="BX253" s="109">
        <f t="shared" si="206"/>
        <v>0</v>
      </c>
      <c r="BY253" s="1000">
        <f t="shared" si="189"/>
        <v>646374.00000000012</v>
      </c>
    </row>
    <row r="254" spans="1:77">
      <c r="A254" s="2" t="s">
        <v>2595</v>
      </c>
      <c r="B254" s="2" t="s">
        <v>2596</v>
      </c>
      <c r="C254" s="57" t="s">
        <v>3</v>
      </c>
      <c r="D254" s="57" t="s">
        <v>7</v>
      </c>
      <c r="E254" s="681" t="s">
        <v>349</v>
      </c>
      <c r="F254" s="682">
        <v>41241</v>
      </c>
      <c r="G254" s="682" t="s">
        <v>106</v>
      </c>
      <c r="H254" s="241" t="s">
        <v>109</v>
      </c>
      <c r="I254" s="38"/>
      <c r="J254" s="983"/>
      <c r="K254" s="903"/>
      <c r="L254" s="798"/>
      <c r="M254" s="429"/>
      <c r="N254" s="109"/>
      <c r="O254" s="109"/>
      <c r="P254" s="109"/>
      <c r="Q254" s="607"/>
      <c r="R254" s="93"/>
      <c r="S254" s="109"/>
      <c r="T254" s="109"/>
      <c r="U254" s="109"/>
      <c r="V254" s="109">
        <v>0</v>
      </c>
      <c r="W254" s="109">
        <v>0</v>
      </c>
      <c r="X254" s="109">
        <v>0</v>
      </c>
      <c r="Y254" s="109">
        <v>0</v>
      </c>
      <c r="Z254" s="109">
        <v>0</v>
      </c>
      <c r="AA254" s="109">
        <v>0</v>
      </c>
      <c r="AB254" s="109">
        <v>0</v>
      </c>
      <c r="AC254" s="109">
        <v>0</v>
      </c>
      <c r="AD254" s="109">
        <v>0</v>
      </c>
      <c r="AE254" s="109">
        <v>0</v>
      </c>
      <c r="AF254" s="109">
        <v>0</v>
      </c>
      <c r="AG254" s="109">
        <v>0</v>
      </c>
      <c r="AH254" s="109">
        <v>0</v>
      </c>
      <c r="AI254" s="109">
        <v>1515838.1199999999</v>
      </c>
      <c r="AJ254" s="109">
        <v>0</v>
      </c>
      <c r="AK254" s="109">
        <v>0</v>
      </c>
      <c r="AL254" s="109">
        <v>0</v>
      </c>
      <c r="AM254" s="109">
        <v>0</v>
      </c>
      <c r="AN254" s="109">
        <v>0</v>
      </c>
      <c r="AO254" s="109">
        <v>0</v>
      </c>
      <c r="AP254" s="160">
        <f t="shared" si="190"/>
        <v>0</v>
      </c>
      <c r="AQ254" s="160">
        <f t="shared" si="191"/>
        <v>1515838.1199999999</v>
      </c>
      <c r="AR254" s="160">
        <f t="shared" si="192"/>
        <v>1515838.1199999999</v>
      </c>
      <c r="AS254" s="607"/>
      <c r="AT254" s="219"/>
      <c r="AU254" s="13">
        <f t="shared" si="221"/>
        <v>0</v>
      </c>
      <c r="AV254" s="13">
        <f t="shared" si="224"/>
        <v>0</v>
      </c>
      <c r="AW254" s="13">
        <f t="shared" si="222"/>
        <v>0</v>
      </c>
      <c r="AX254" s="13">
        <f t="shared" si="225"/>
        <v>0</v>
      </c>
      <c r="AY254" s="13">
        <f t="shared" si="226"/>
        <v>0</v>
      </c>
      <c r="AZ254" s="13">
        <f t="shared" si="227"/>
        <v>0</v>
      </c>
      <c r="BA254" s="13">
        <f t="shared" si="228"/>
        <v>0</v>
      </c>
      <c r="BB254" s="13">
        <f t="shared" si="229"/>
        <v>1515838.1199999999</v>
      </c>
      <c r="BC254" s="13">
        <f t="shared" si="230"/>
        <v>0</v>
      </c>
      <c r="BD254" s="13">
        <f t="shared" si="231"/>
        <v>0</v>
      </c>
      <c r="BE254" s="13">
        <f t="shared" si="232"/>
        <v>0</v>
      </c>
      <c r="BF254" s="13">
        <f t="shared" si="233"/>
        <v>0</v>
      </c>
      <c r="BG254" s="13">
        <f t="shared" si="234"/>
        <v>0</v>
      </c>
      <c r="BH254" s="13">
        <f t="shared" si="235"/>
        <v>0</v>
      </c>
      <c r="BI254" s="73">
        <f t="shared" si="188"/>
        <v>1515838.1199999999</v>
      </c>
      <c r="BJ254" s="219"/>
      <c r="BK254" s="850">
        <f t="shared" si="193"/>
        <v>0</v>
      </c>
      <c r="BL254" s="109">
        <f t="shared" si="194"/>
        <v>0</v>
      </c>
      <c r="BM254" s="109">
        <f t="shared" si="195"/>
        <v>0</v>
      </c>
      <c r="BN254" s="109">
        <f t="shared" si="196"/>
        <v>0</v>
      </c>
      <c r="BO254" s="109">
        <f t="shared" si="197"/>
        <v>0</v>
      </c>
      <c r="BP254" s="109">
        <f t="shared" si="198"/>
        <v>0</v>
      </c>
      <c r="BQ254" s="109">
        <f t="shared" si="199"/>
        <v>0</v>
      </c>
      <c r="BR254" s="109">
        <f t="shared" si="200"/>
        <v>1515838.1199999999</v>
      </c>
      <c r="BS254" s="109">
        <f t="shared" si="201"/>
        <v>0</v>
      </c>
      <c r="BT254" s="109">
        <f t="shared" si="202"/>
        <v>0</v>
      </c>
      <c r="BU254" s="109">
        <f t="shared" si="203"/>
        <v>0</v>
      </c>
      <c r="BV254" s="109">
        <f t="shared" si="204"/>
        <v>0</v>
      </c>
      <c r="BW254" s="109">
        <f t="shared" si="205"/>
        <v>0</v>
      </c>
      <c r="BX254" s="109">
        <f t="shared" si="206"/>
        <v>0</v>
      </c>
      <c r="BY254" s="1000">
        <f t="shared" si="189"/>
        <v>1515838.1199999999</v>
      </c>
    </row>
    <row r="255" spans="1:77">
      <c r="A255" s="2" t="s">
        <v>2662</v>
      </c>
      <c r="B255" s="2" t="s">
        <v>2663</v>
      </c>
      <c r="C255" s="57" t="s">
        <v>3</v>
      </c>
      <c r="D255" s="57" t="s">
        <v>7</v>
      </c>
      <c r="E255" s="681" t="s">
        <v>349</v>
      </c>
      <c r="F255" s="682">
        <v>40816</v>
      </c>
      <c r="G255" s="682" t="s">
        <v>106</v>
      </c>
      <c r="H255" s="241" t="s">
        <v>109</v>
      </c>
      <c r="I255" s="38"/>
      <c r="J255" s="983"/>
      <c r="K255" s="903"/>
      <c r="L255" s="798"/>
      <c r="M255" s="429"/>
      <c r="N255" s="109"/>
      <c r="O255" s="109"/>
      <c r="P255" s="109"/>
      <c r="Q255" s="607"/>
      <c r="R255" s="93"/>
      <c r="S255" s="109">
        <v>0</v>
      </c>
      <c r="T255" s="109">
        <v>0</v>
      </c>
      <c r="U255" s="109">
        <v>869869.79</v>
      </c>
      <c r="V255" s="109">
        <v>0</v>
      </c>
      <c r="W255" s="109">
        <v>0</v>
      </c>
      <c r="X255" s="109">
        <v>41626.880000000005</v>
      </c>
      <c r="Y255" s="109">
        <v>0</v>
      </c>
      <c r="Z255" s="109">
        <v>0</v>
      </c>
      <c r="AA255" s="109">
        <v>0</v>
      </c>
      <c r="AB255" s="109">
        <v>0</v>
      </c>
      <c r="AC255" s="109">
        <v>0</v>
      </c>
      <c r="AD255" s="109">
        <v>0</v>
      </c>
      <c r="AE255" s="109">
        <v>0</v>
      </c>
      <c r="AF255" s="109">
        <v>0</v>
      </c>
      <c r="AG255" s="109">
        <v>0</v>
      </c>
      <c r="AH255" s="109">
        <v>0</v>
      </c>
      <c r="AI255" s="109">
        <v>0</v>
      </c>
      <c r="AJ255" s="109">
        <v>0</v>
      </c>
      <c r="AK255" s="109">
        <v>0</v>
      </c>
      <c r="AL255" s="109">
        <v>0</v>
      </c>
      <c r="AM255" s="109">
        <v>0</v>
      </c>
      <c r="AN255" s="109">
        <v>0</v>
      </c>
      <c r="AO255" s="109">
        <v>0</v>
      </c>
      <c r="AP255" s="160">
        <f t="shared" si="190"/>
        <v>911496.67</v>
      </c>
      <c r="AQ255" s="160">
        <f t="shared" si="191"/>
        <v>0</v>
      </c>
      <c r="AR255" s="160">
        <f t="shared" si="192"/>
        <v>911496.67</v>
      </c>
      <c r="AS255" s="607"/>
      <c r="AT255" s="219"/>
      <c r="AU255" s="13">
        <f t="shared" si="221"/>
        <v>0</v>
      </c>
      <c r="AV255" s="13">
        <f t="shared" si="224"/>
        <v>0</v>
      </c>
      <c r="AW255" s="13">
        <f t="shared" si="222"/>
        <v>0</v>
      </c>
      <c r="AX255" s="13">
        <f t="shared" si="225"/>
        <v>0</v>
      </c>
      <c r="AY255" s="13">
        <f t="shared" si="226"/>
        <v>0</v>
      </c>
      <c r="AZ255" s="13">
        <f t="shared" si="227"/>
        <v>0</v>
      </c>
      <c r="BA255" s="13">
        <f t="shared" si="228"/>
        <v>0</v>
      </c>
      <c r="BB255" s="13">
        <f t="shared" si="229"/>
        <v>0</v>
      </c>
      <c r="BC255" s="13">
        <f t="shared" si="230"/>
        <v>0</v>
      </c>
      <c r="BD255" s="13">
        <f t="shared" si="231"/>
        <v>0</v>
      </c>
      <c r="BE255" s="13">
        <f t="shared" si="232"/>
        <v>0</v>
      </c>
      <c r="BF255" s="13">
        <f t="shared" si="233"/>
        <v>0</v>
      </c>
      <c r="BG255" s="13">
        <f t="shared" si="234"/>
        <v>0</v>
      </c>
      <c r="BH255" s="13">
        <f t="shared" si="235"/>
        <v>0</v>
      </c>
      <c r="BI255" s="73">
        <f t="shared" si="188"/>
        <v>0</v>
      </c>
      <c r="BJ255" s="219"/>
      <c r="BK255" s="850">
        <f t="shared" si="193"/>
        <v>0</v>
      </c>
      <c r="BL255" s="109">
        <f t="shared" si="194"/>
        <v>0</v>
      </c>
      <c r="BM255" s="109">
        <f t="shared" si="195"/>
        <v>0</v>
      </c>
      <c r="BN255" s="109">
        <f t="shared" si="196"/>
        <v>0</v>
      </c>
      <c r="BO255" s="109">
        <f t="shared" si="197"/>
        <v>0</v>
      </c>
      <c r="BP255" s="109">
        <f t="shared" si="198"/>
        <v>0</v>
      </c>
      <c r="BQ255" s="109">
        <f t="shared" si="199"/>
        <v>0</v>
      </c>
      <c r="BR255" s="109">
        <f t="shared" si="200"/>
        <v>0</v>
      </c>
      <c r="BS255" s="109">
        <f t="shared" si="201"/>
        <v>0</v>
      </c>
      <c r="BT255" s="109">
        <f t="shared" si="202"/>
        <v>0</v>
      </c>
      <c r="BU255" s="109">
        <f t="shared" si="203"/>
        <v>0</v>
      </c>
      <c r="BV255" s="109">
        <f t="shared" si="204"/>
        <v>0</v>
      </c>
      <c r="BW255" s="109">
        <f t="shared" si="205"/>
        <v>0</v>
      </c>
      <c r="BX255" s="109">
        <f t="shared" si="206"/>
        <v>0</v>
      </c>
      <c r="BY255" s="1000">
        <f t="shared" si="189"/>
        <v>0</v>
      </c>
    </row>
    <row r="256" spans="1:77">
      <c r="A256" s="680" t="s">
        <v>2940</v>
      </c>
      <c r="B256" s="680" t="s">
        <v>2941</v>
      </c>
      <c r="C256" s="57" t="s">
        <v>3</v>
      </c>
      <c r="D256" s="684" t="s">
        <v>7</v>
      </c>
      <c r="E256" s="681" t="s">
        <v>349</v>
      </c>
      <c r="F256" s="682">
        <v>41152</v>
      </c>
      <c r="G256" s="682" t="s">
        <v>106</v>
      </c>
      <c r="H256" s="241" t="s">
        <v>109</v>
      </c>
      <c r="I256" s="38"/>
      <c r="J256" s="983"/>
      <c r="K256" s="903"/>
      <c r="L256" s="798"/>
      <c r="M256" s="429"/>
      <c r="N256" s="109"/>
      <c r="O256" s="109"/>
      <c r="P256" s="109"/>
      <c r="Q256" s="607"/>
      <c r="R256" s="93"/>
      <c r="S256" s="109"/>
      <c r="T256" s="109"/>
      <c r="U256" s="109"/>
      <c r="V256" s="109">
        <v>0</v>
      </c>
      <c r="W256" s="109">
        <v>0</v>
      </c>
      <c r="X256" s="109">
        <v>0</v>
      </c>
      <c r="Y256" s="109">
        <v>0</v>
      </c>
      <c r="Z256" s="109">
        <v>0</v>
      </c>
      <c r="AA256" s="109">
        <v>0</v>
      </c>
      <c r="AB256" s="109">
        <v>0</v>
      </c>
      <c r="AC256" s="109">
        <v>0</v>
      </c>
      <c r="AD256" s="109">
        <v>0</v>
      </c>
      <c r="AE256" s="109">
        <v>0</v>
      </c>
      <c r="AF256" s="109">
        <v>294368.84999999998</v>
      </c>
      <c r="AG256" s="109">
        <v>0</v>
      </c>
      <c r="AH256" s="109">
        <v>0</v>
      </c>
      <c r="AI256" s="109">
        <v>0</v>
      </c>
      <c r="AJ256" s="109">
        <v>0</v>
      </c>
      <c r="AK256" s="109">
        <v>0</v>
      </c>
      <c r="AL256" s="109">
        <v>0</v>
      </c>
      <c r="AM256" s="109">
        <v>0</v>
      </c>
      <c r="AN256" s="109">
        <v>0</v>
      </c>
      <c r="AO256" s="109">
        <v>0</v>
      </c>
      <c r="AP256" s="160">
        <f t="shared" si="190"/>
        <v>0</v>
      </c>
      <c r="AQ256" s="160">
        <f t="shared" si="191"/>
        <v>294368.84999999998</v>
      </c>
      <c r="AR256" s="160">
        <f t="shared" si="192"/>
        <v>294368.84999999998</v>
      </c>
      <c r="AS256" s="607"/>
      <c r="AT256" s="219"/>
      <c r="AU256" s="13">
        <f t="shared" si="221"/>
        <v>0</v>
      </c>
      <c r="AV256" s="13">
        <f t="shared" si="224"/>
        <v>0</v>
      </c>
      <c r="AW256" s="13">
        <f t="shared" si="222"/>
        <v>0</v>
      </c>
      <c r="AX256" s="13">
        <f t="shared" si="225"/>
        <v>0</v>
      </c>
      <c r="AY256" s="13">
        <f t="shared" si="226"/>
        <v>294368.84999999998</v>
      </c>
      <c r="AZ256" s="13">
        <f t="shared" si="227"/>
        <v>0</v>
      </c>
      <c r="BA256" s="13">
        <f t="shared" si="228"/>
        <v>0</v>
      </c>
      <c r="BB256" s="13">
        <f t="shared" si="229"/>
        <v>0</v>
      </c>
      <c r="BC256" s="13">
        <f t="shared" si="230"/>
        <v>0</v>
      </c>
      <c r="BD256" s="13">
        <f t="shared" si="231"/>
        <v>0</v>
      </c>
      <c r="BE256" s="13">
        <f t="shared" si="232"/>
        <v>0</v>
      </c>
      <c r="BF256" s="13">
        <f t="shared" si="233"/>
        <v>0</v>
      </c>
      <c r="BG256" s="13">
        <f t="shared" si="234"/>
        <v>0</v>
      </c>
      <c r="BH256" s="13">
        <f t="shared" si="235"/>
        <v>0</v>
      </c>
      <c r="BI256" s="73">
        <f t="shared" si="188"/>
        <v>294368.84999999998</v>
      </c>
      <c r="BJ256" s="219"/>
      <c r="BK256" s="850">
        <f t="shared" si="193"/>
        <v>0</v>
      </c>
      <c r="BL256" s="109">
        <f t="shared" si="194"/>
        <v>0</v>
      </c>
      <c r="BM256" s="109">
        <f t="shared" si="195"/>
        <v>0</v>
      </c>
      <c r="BN256" s="109">
        <f t="shared" si="196"/>
        <v>0</v>
      </c>
      <c r="BO256" s="109">
        <f t="shared" si="197"/>
        <v>294368.84999999998</v>
      </c>
      <c r="BP256" s="109">
        <f t="shared" si="198"/>
        <v>0</v>
      </c>
      <c r="BQ256" s="109">
        <f t="shared" si="199"/>
        <v>0</v>
      </c>
      <c r="BR256" s="109">
        <f t="shared" si="200"/>
        <v>0</v>
      </c>
      <c r="BS256" s="109">
        <f t="shared" si="201"/>
        <v>0</v>
      </c>
      <c r="BT256" s="109">
        <f t="shared" si="202"/>
        <v>0</v>
      </c>
      <c r="BU256" s="109">
        <f t="shared" si="203"/>
        <v>0</v>
      </c>
      <c r="BV256" s="109">
        <f t="shared" si="204"/>
        <v>0</v>
      </c>
      <c r="BW256" s="109">
        <f t="shared" si="205"/>
        <v>0</v>
      </c>
      <c r="BX256" s="109">
        <f t="shared" si="206"/>
        <v>0</v>
      </c>
      <c r="BY256" s="1000">
        <f t="shared" si="189"/>
        <v>294368.84999999998</v>
      </c>
    </row>
    <row r="257" spans="1:77">
      <c r="A257" s="2" t="s">
        <v>2872</v>
      </c>
      <c r="B257" s="2" t="s">
        <v>2873</v>
      </c>
      <c r="C257" s="57" t="s">
        <v>3</v>
      </c>
      <c r="D257" s="57" t="s">
        <v>7</v>
      </c>
      <c r="E257" s="681" t="s">
        <v>349</v>
      </c>
      <c r="F257" s="682">
        <v>41213</v>
      </c>
      <c r="G257" s="682" t="s">
        <v>106</v>
      </c>
      <c r="H257" s="241" t="s">
        <v>109</v>
      </c>
      <c r="I257" s="38"/>
      <c r="J257" s="983"/>
      <c r="K257" s="903"/>
      <c r="L257" s="798"/>
      <c r="M257" s="429"/>
      <c r="N257" s="109"/>
      <c r="O257" s="109"/>
      <c r="P257" s="109"/>
      <c r="Q257" s="607"/>
      <c r="R257" s="93"/>
      <c r="S257" s="109"/>
      <c r="T257" s="109"/>
      <c r="U257" s="109"/>
      <c r="V257" s="109">
        <v>0</v>
      </c>
      <c r="W257" s="109">
        <v>0</v>
      </c>
      <c r="X257" s="109">
        <v>0</v>
      </c>
      <c r="Y257" s="109">
        <v>0</v>
      </c>
      <c r="Z257" s="109">
        <v>0</v>
      </c>
      <c r="AA257" s="109">
        <v>0</v>
      </c>
      <c r="AB257" s="109">
        <v>0</v>
      </c>
      <c r="AC257" s="109">
        <v>0</v>
      </c>
      <c r="AD257" s="109">
        <v>0</v>
      </c>
      <c r="AE257" s="109">
        <v>0</v>
      </c>
      <c r="AF257" s="109">
        <v>0</v>
      </c>
      <c r="AG257" s="109">
        <v>0</v>
      </c>
      <c r="AH257" s="109">
        <v>350119.00000000006</v>
      </c>
      <c r="AI257" s="109">
        <v>0</v>
      </c>
      <c r="AJ257" s="109">
        <v>0</v>
      </c>
      <c r="AK257" s="109">
        <v>0</v>
      </c>
      <c r="AL257" s="109">
        <v>0</v>
      </c>
      <c r="AM257" s="109">
        <v>0</v>
      </c>
      <c r="AN257" s="109">
        <v>0</v>
      </c>
      <c r="AO257" s="109">
        <v>0</v>
      </c>
      <c r="AP257" s="160">
        <f t="shared" si="190"/>
        <v>0</v>
      </c>
      <c r="AQ257" s="160">
        <f t="shared" si="191"/>
        <v>350119.00000000006</v>
      </c>
      <c r="AR257" s="160">
        <f t="shared" si="192"/>
        <v>350119.00000000006</v>
      </c>
      <c r="AS257" s="607"/>
      <c r="AT257" s="219"/>
      <c r="AU257" s="13">
        <f t="shared" si="221"/>
        <v>0</v>
      </c>
      <c r="AV257" s="13">
        <f t="shared" si="224"/>
        <v>0</v>
      </c>
      <c r="AW257" s="13">
        <f t="shared" si="222"/>
        <v>0</v>
      </c>
      <c r="AX257" s="13">
        <f t="shared" si="225"/>
        <v>0</v>
      </c>
      <c r="AY257" s="13">
        <f t="shared" si="226"/>
        <v>0</v>
      </c>
      <c r="AZ257" s="13">
        <f t="shared" si="227"/>
        <v>0</v>
      </c>
      <c r="BA257" s="13">
        <f t="shared" si="228"/>
        <v>350119.00000000006</v>
      </c>
      <c r="BB257" s="13">
        <f t="shared" si="229"/>
        <v>0</v>
      </c>
      <c r="BC257" s="13">
        <f t="shared" si="230"/>
        <v>0</v>
      </c>
      <c r="BD257" s="13">
        <f t="shared" si="231"/>
        <v>0</v>
      </c>
      <c r="BE257" s="13">
        <f t="shared" si="232"/>
        <v>0</v>
      </c>
      <c r="BF257" s="13">
        <f t="shared" si="233"/>
        <v>0</v>
      </c>
      <c r="BG257" s="13">
        <f t="shared" si="234"/>
        <v>0</v>
      </c>
      <c r="BH257" s="13">
        <f t="shared" si="235"/>
        <v>0</v>
      </c>
      <c r="BI257" s="73">
        <f t="shared" si="188"/>
        <v>350119.00000000006</v>
      </c>
      <c r="BJ257" s="219"/>
      <c r="BK257" s="850">
        <f t="shared" ref="BK257:BK288" si="236">IF($E257="N",AU257)</f>
        <v>0</v>
      </c>
      <c r="BL257" s="109">
        <f t="shared" ref="BL257:BL288" si="237">IF($E257="N",AV257)</f>
        <v>0</v>
      </c>
      <c r="BM257" s="109">
        <f t="shared" ref="BM257:BM288" si="238">IF($E257="N",AW257)</f>
        <v>0</v>
      </c>
      <c r="BN257" s="109">
        <f t="shared" ref="BN257:BN288" si="239">IF($E257="N",AX257)</f>
        <v>0</v>
      </c>
      <c r="BO257" s="109">
        <f t="shared" ref="BO257:BO288" si="240">IF($E257="N",AY257)</f>
        <v>0</v>
      </c>
      <c r="BP257" s="109">
        <f t="shared" ref="BP257:BP288" si="241">IF($E257="N",AZ257)</f>
        <v>0</v>
      </c>
      <c r="BQ257" s="109">
        <f t="shared" ref="BQ257:BQ288" si="242">IF($E257="N",BA257)</f>
        <v>350119.00000000006</v>
      </c>
      <c r="BR257" s="109">
        <f t="shared" ref="BR257:BR288" si="243">IF($E257="N",BB257)</f>
        <v>0</v>
      </c>
      <c r="BS257" s="109">
        <f t="shared" ref="BS257:BS288" si="244">IF($E257="N",BC257)</f>
        <v>0</v>
      </c>
      <c r="BT257" s="109">
        <f t="shared" ref="BT257:BT288" si="245">IF($E257="N",BD257)</f>
        <v>0</v>
      </c>
      <c r="BU257" s="109">
        <f t="shared" ref="BU257:BU288" si="246">IF($E257="N",BE257)</f>
        <v>0</v>
      </c>
      <c r="BV257" s="109">
        <f t="shared" ref="BV257:BV288" si="247">IF($E257="N",BF257)</f>
        <v>0</v>
      </c>
      <c r="BW257" s="109">
        <f t="shared" ref="BW257:BW288" si="248">IF($E257="N",BG257)</f>
        <v>0</v>
      </c>
      <c r="BX257" s="109">
        <f t="shared" ref="BX257:BX288" si="249">IF($E257="N",BH257)</f>
        <v>0</v>
      </c>
      <c r="BY257" s="1000">
        <f t="shared" si="189"/>
        <v>350119.00000000006</v>
      </c>
    </row>
    <row r="258" spans="1:77">
      <c r="A258" s="679" t="s">
        <v>2113</v>
      </c>
      <c r="B258" s="679" t="s">
        <v>2114</v>
      </c>
      <c r="C258" s="57" t="s">
        <v>36</v>
      </c>
      <c r="D258" s="684" t="s">
        <v>7</v>
      </c>
      <c r="E258" s="681" t="s">
        <v>349</v>
      </c>
      <c r="F258" s="682">
        <v>40877</v>
      </c>
      <c r="G258" s="682" t="s">
        <v>106</v>
      </c>
      <c r="H258" s="241" t="s">
        <v>141</v>
      </c>
      <c r="I258" s="38"/>
      <c r="J258" s="983"/>
      <c r="K258" s="903"/>
      <c r="L258" s="798"/>
      <c r="M258" s="429"/>
      <c r="N258" s="109"/>
      <c r="O258" s="109"/>
      <c r="P258" s="109"/>
      <c r="Q258" s="607"/>
      <c r="R258" s="93"/>
      <c r="S258" s="109"/>
      <c r="T258" s="109"/>
      <c r="U258" s="109"/>
      <c r="V258" s="109">
        <v>0</v>
      </c>
      <c r="W258" s="109">
        <v>125983</v>
      </c>
      <c r="X258" s="109">
        <v>0</v>
      </c>
      <c r="Y258" s="109">
        <v>0</v>
      </c>
      <c r="Z258" s="109">
        <v>0</v>
      </c>
      <c r="AA258" s="109">
        <v>0</v>
      </c>
      <c r="AB258" s="109">
        <v>0</v>
      </c>
      <c r="AC258" s="109">
        <v>0</v>
      </c>
      <c r="AD258" s="109">
        <v>0</v>
      </c>
      <c r="AE258" s="109">
        <v>0</v>
      </c>
      <c r="AF258" s="109">
        <v>0</v>
      </c>
      <c r="AG258" s="109">
        <v>0</v>
      </c>
      <c r="AH258" s="109">
        <v>0</v>
      </c>
      <c r="AI258" s="109">
        <v>0</v>
      </c>
      <c r="AJ258" s="109">
        <v>0</v>
      </c>
      <c r="AK258" s="109">
        <v>0</v>
      </c>
      <c r="AL258" s="109">
        <v>0</v>
      </c>
      <c r="AM258" s="109">
        <v>0</v>
      </c>
      <c r="AN258" s="109">
        <v>0</v>
      </c>
      <c r="AO258" s="109">
        <v>0</v>
      </c>
      <c r="AP258" s="160">
        <f t="shared" si="190"/>
        <v>125983</v>
      </c>
      <c r="AQ258" s="160">
        <f t="shared" si="191"/>
        <v>0</v>
      </c>
      <c r="AR258" s="160">
        <f t="shared" si="192"/>
        <v>125983</v>
      </c>
      <c r="AS258" s="607"/>
      <c r="AT258" s="219"/>
      <c r="AU258" s="13">
        <f t="shared" si="221"/>
        <v>0</v>
      </c>
      <c r="AV258" s="13">
        <f t="shared" si="224"/>
        <v>0</v>
      </c>
      <c r="AW258" s="13">
        <f t="shared" si="222"/>
        <v>0</v>
      </c>
      <c r="AX258" s="13">
        <f t="shared" si="225"/>
        <v>0</v>
      </c>
      <c r="AY258" s="13">
        <f t="shared" si="226"/>
        <v>0</v>
      </c>
      <c r="AZ258" s="13">
        <f t="shared" si="227"/>
        <v>0</v>
      </c>
      <c r="BA258" s="13">
        <f t="shared" si="228"/>
        <v>0</v>
      </c>
      <c r="BB258" s="13">
        <f t="shared" si="229"/>
        <v>0</v>
      </c>
      <c r="BC258" s="13">
        <f t="shared" si="230"/>
        <v>0</v>
      </c>
      <c r="BD258" s="13">
        <f t="shared" si="231"/>
        <v>0</v>
      </c>
      <c r="BE258" s="13">
        <f t="shared" si="232"/>
        <v>0</v>
      </c>
      <c r="BF258" s="13">
        <f t="shared" si="233"/>
        <v>0</v>
      </c>
      <c r="BG258" s="13">
        <f t="shared" si="234"/>
        <v>0</v>
      </c>
      <c r="BH258" s="13">
        <f t="shared" si="235"/>
        <v>0</v>
      </c>
      <c r="BI258" s="73">
        <f t="shared" si="188"/>
        <v>0</v>
      </c>
      <c r="BJ258" s="219"/>
      <c r="BK258" s="850">
        <f t="shared" si="236"/>
        <v>0</v>
      </c>
      <c r="BL258" s="109">
        <f t="shared" si="237"/>
        <v>0</v>
      </c>
      <c r="BM258" s="109">
        <f t="shared" si="238"/>
        <v>0</v>
      </c>
      <c r="BN258" s="109">
        <f t="shared" si="239"/>
        <v>0</v>
      </c>
      <c r="BO258" s="109">
        <f t="shared" si="240"/>
        <v>0</v>
      </c>
      <c r="BP258" s="109">
        <f t="shared" si="241"/>
        <v>0</v>
      </c>
      <c r="BQ258" s="109">
        <f t="shared" si="242"/>
        <v>0</v>
      </c>
      <c r="BR258" s="109">
        <f t="shared" si="243"/>
        <v>0</v>
      </c>
      <c r="BS258" s="109">
        <f t="shared" si="244"/>
        <v>0</v>
      </c>
      <c r="BT258" s="109">
        <f t="shared" si="245"/>
        <v>0</v>
      </c>
      <c r="BU258" s="109">
        <f t="shared" si="246"/>
        <v>0</v>
      </c>
      <c r="BV258" s="109">
        <f t="shared" si="247"/>
        <v>0</v>
      </c>
      <c r="BW258" s="109">
        <f t="shared" si="248"/>
        <v>0</v>
      </c>
      <c r="BX258" s="109">
        <f t="shared" si="249"/>
        <v>0</v>
      </c>
      <c r="BY258" s="1000">
        <f t="shared" si="189"/>
        <v>0</v>
      </c>
    </row>
    <row r="259" spans="1:77">
      <c r="A259" s="2" t="s">
        <v>2807</v>
      </c>
      <c r="B259" s="2" t="s">
        <v>2808</v>
      </c>
      <c r="C259" s="57" t="s">
        <v>3</v>
      </c>
      <c r="D259" s="57" t="s">
        <v>7</v>
      </c>
      <c r="E259" s="681" t="s">
        <v>349</v>
      </c>
      <c r="F259" s="682">
        <v>40908</v>
      </c>
      <c r="G259" s="682" t="s">
        <v>106</v>
      </c>
      <c r="H259" s="241" t="s">
        <v>109</v>
      </c>
      <c r="I259" s="38"/>
      <c r="J259" s="983"/>
      <c r="K259" s="903"/>
      <c r="L259" s="798"/>
      <c r="M259" s="429"/>
      <c r="N259" s="109"/>
      <c r="O259" s="109"/>
      <c r="P259" s="109"/>
      <c r="Q259" s="607"/>
      <c r="R259" s="93"/>
      <c r="S259" s="109"/>
      <c r="T259" s="109"/>
      <c r="U259" s="109"/>
      <c r="V259" s="109">
        <v>0</v>
      </c>
      <c r="W259" s="109">
        <v>0</v>
      </c>
      <c r="X259" s="109">
        <v>468267.7300000001</v>
      </c>
      <c r="Y259" s="109">
        <v>0</v>
      </c>
      <c r="Z259" s="109">
        <v>0</v>
      </c>
      <c r="AA259" s="109">
        <v>0</v>
      </c>
      <c r="AB259" s="109">
        <v>0</v>
      </c>
      <c r="AC259" s="109">
        <v>0</v>
      </c>
      <c r="AD259" s="109">
        <v>0</v>
      </c>
      <c r="AE259" s="109">
        <v>0</v>
      </c>
      <c r="AF259" s="109">
        <v>0</v>
      </c>
      <c r="AG259" s="109">
        <v>0</v>
      </c>
      <c r="AH259" s="109">
        <v>0</v>
      </c>
      <c r="AI259" s="109">
        <v>0</v>
      </c>
      <c r="AJ259" s="109">
        <v>0</v>
      </c>
      <c r="AK259" s="109">
        <v>0</v>
      </c>
      <c r="AL259" s="109">
        <v>0</v>
      </c>
      <c r="AM259" s="109">
        <v>0</v>
      </c>
      <c r="AN259" s="109">
        <v>0</v>
      </c>
      <c r="AO259" s="109">
        <v>0</v>
      </c>
      <c r="AP259" s="160">
        <f t="shared" si="190"/>
        <v>468267.7300000001</v>
      </c>
      <c r="AQ259" s="160">
        <f t="shared" si="191"/>
        <v>0</v>
      </c>
      <c r="AR259" s="160">
        <f t="shared" si="192"/>
        <v>468267.7300000001</v>
      </c>
      <c r="AS259" s="607"/>
      <c r="AT259" s="219"/>
      <c r="AU259" s="13">
        <f t="shared" si="221"/>
        <v>0</v>
      </c>
      <c r="AV259" s="13">
        <f t="shared" si="224"/>
        <v>0</v>
      </c>
      <c r="AW259" s="13">
        <f t="shared" si="222"/>
        <v>0</v>
      </c>
      <c r="AX259" s="13">
        <f t="shared" si="225"/>
        <v>0</v>
      </c>
      <c r="AY259" s="13">
        <f t="shared" si="226"/>
        <v>0</v>
      </c>
      <c r="AZ259" s="13">
        <f t="shared" si="227"/>
        <v>0</v>
      </c>
      <c r="BA259" s="13">
        <f t="shared" si="228"/>
        <v>0</v>
      </c>
      <c r="BB259" s="13">
        <f t="shared" si="229"/>
        <v>0</v>
      </c>
      <c r="BC259" s="13">
        <f t="shared" si="230"/>
        <v>0</v>
      </c>
      <c r="BD259" s="13">
        <f t="shared" si="231"/>
        <v>0</v>
      </c>
      <c r="BE259" s="13">
        <f t="shared" si="232"/>
        <v>0</v>
      </c>
      <c r="BF259" s="13">
        <f t="shared" si="233"/>
        <v>0</v>
      </c>
      <c r="BG259" s="13">
        <f t="shared" si="234"/>
        <v>0</v>
      </c>
      <c r="BH259" s="13">
        <f t="shared" si="235"/>
        <v>0</v>
      </c>
      <c r="BI259" s="73">
        <f t="shared" ref="BI259:BI322" si="250">SUM(AU259:BH259)</f>
        <v>0</v>
      </c>
      <c r="BJ259" s="219"/>
      <c r="BK259" s="850">
        <f t="shared" si="236"/>
        <v>0</v>
      </c>
      <c r="BL259" s="109">
        <f t="shared" si="237"/>
        <v>0</v>
      </c>
      <c r="BM259" s="109">
        <f t="shared" si="238"/>
        <v>0</v>
      </c>
      <c r="BN259" s="109">
        <f t="shared" si="239"/>
        <v>0</v>
      </c>
      <c r="BO259" s="109">
        <f t="shared" si="240"/>
        <v>0</v>
      </c>
      <c r="BP259" s="109">
        <f t="shared" si="241"/>
        <v>0</v>
      </c>
      <c r="BQ259" s="109">
        <f t="shared" si="242"/>
        <v>0</v>
      </c>
      <c r="BR259" s="109">
        <f t="shared" si="243"/>
        <v>0</v>
      </c>
      <c r="BS259" s="109">
        <f t="shared" si="244"/>
        <v>0</v>
      </c>
      <c r="BT259" s="109">
        <f t="shared" si="245"/>
        <v>0</v>
      </c>
      <c r="BU259" s="109">
        <f t="shared" si="246"/>
        <v>0</v>
      </c>
      <c r="BV259" s="109">
        <f t="shared" si="247"/>
        <v>0</v>
      </c>
      <c r="BW259" s="109">
        <f t="shared" si="248"/>
        <v>0</v>
      </c>
      <c r="BX259" s="109">
        <f t="shared" si="249"/>
        <v>0</v>
      </c>
      <c r="BY259" s="1000">
        <f t="shared" ref="BY259:BY322" si="251">SUM(BK259:BX259)</f>
        <v>0</v>
      </c>
    </row>
    <row r="260" spans="1:77">
      <c r="A260" s="2" t="s">
        <v>2634</v>
      </c>
      <c r="B260" s="2" t="s">
        <v>2635</v>
      </c>
      <c r="C260" s="57" t="s">
        <v>3</v>
      </c>
      <c r="D260" s="57" t="s">
        <v>7</v>
      </c>
      <c r="E260" s="681" t="s">
        <v>349</v>
      </c>
      <c r="F260" s="682">
        <v>41241</v>
      </c>
      <c r="G260" s="682" t="s">
        <v>106</v>
      </c>
      <c r="H260" s="241" t="s">
        <v>109</v>
      </c>
      <c r="I260" s="38"/>
      <c r="J260" s="983"/>
      <c r="K260" s="903"/>
      <c r="L260" s="798"/>
      <c r="M260" s="429"/>
      <c r="N260" s="109"/>
      <c r="O260" s="109"/>
      <c r="P260" s="109"/>
      <c r="Q260" s="607"/>
      <c r="R260" s="93"/>
      <c r="S260" s="109"/>
      <c r="T260" s="109"/>
      <c r="U260" s="109"/>
      <c r="V260" s="109">
        <v>0</v>
      </c>
      <c r="W260" s="109">
        <v>0</v>
      </c>
      <c r="X260" s="109">
        <v>0</v>
      </c>
      <c r="Y260" s="109">
        <v>0</v>
      </c>
      <c r="Z260" s="109">
        <v>0</v>
      </c>
      <c r="AA260" s="109">
        <v>0</v>
      </c>
      <c r="AB260" s="109">
        <v>0</v>
      </c>
      <c r="AC260" s="109">
        <v>0</v>
      </c>
      <c r="AD260" s="109">
        <v>0</v>
      </c>
      <c r="AE260" s="109">
        <v>0</v>
      </c>
      <c r="AF260" s="109">
        <v>0</v>
      </c>
      <c r="AG260" s="109">
        <v>0</v>
      </c>
      <c r="AH260" s="109">
        <v>0</v>
      </c>
      <c r="AI260" s="109">
        <v>1080719.4499999997</v>
      </c>
      <c r="AJ260" s="109">
        <v>0</v>
      </c>
      <c r="AK260" s="109">
        <v>0</v>
      </c>
      <c r="AL260" s="109">
        <v>0</v>
      </c>
      <c r="AM260" s="109">
        <v>0</v>
      </c>
      <c r="AN260" s="109">
        <v>0</v>
      </c>
      <c r="AO260" s="109">
        <v>0</v>
      </c>
      <c r="AP260" s="160">
        <f t="shared" ref="AP260:AP323" si="252">SUM(S260:AA260)</f>
        <v>0</v>
      </c>
      <c r="AQ260" s="160">
        <f t="shared" ref="AQ260:AQ323" si="253">SUM(AB260:AO260)</f>
        <v>1080719.4499999997</v>
      </c>
      <c r="AR260" s="160">
        <f t="shared" ref="AR260:AR323" si="254">SUM(S260:AO260)</f>
        <v>1080719.4499999997</v>
      </c>
      <c r="AS260" s="607"/>
      <c r="AT260" s="219"/>
      <c r="AU260" s="13">
        <f t="shared" si="221"/>
        <v>0</v>
      </c>
      <c r="AV260" s="13">
        <f t="shared" si="224"/>
        <v>0</v>
      </c>
      <c r="AW260" s="13">
        <f t="shared" si="222"/>
        <v>0</v>
      </c>
      <c r="AX260" s="13">
        <f t="shared" si="225"/>
        <v>0</v>
      </c>
      <c r="AY260" s="13">
        <f t="shared" si="226"/>
        <v>0</v>
      </c>
      <c r="AZ260" s="13">
        <f t="shared" si="227"/>
        <v>0</v>
      </c>
      <c r="BA260" s="13">
        <f t="shared" si="228"/>
        <v>0</v>
      </c>
      <c r="BB260" s="13">
        <f t="shared" si="229"/>
        <v>1080719.4499999997</v>
      </c>
      <c r="BC260" s="13">
        <f t="shared" si="230"/>
        <v>0</v>
      </c>
      <c r="BD260" s="13">
        <f t="shared" si="231"/>
        <v>0</v>
      </c>
      <c r="BE260" s="13">
        <f t="shared" si="232"/>
        <v>0</v>
      </c>
      <c r="BF260" s="13">
        <f t="shared" si="233"/>
        <v>0</v>
      </c>
      <c r="BG260" s="13">
        <f t="shared" si="234"/>
        <v>0</v>
      </c>
      <c r="BH260" s="13">
        <f t="shared" si="235"/>
        <v>0</v>
      </c>
      <c r="BI260" s="73">
        <f t="shared" si="250"/>
        <v>1080719.4499999997</v>
      </c>
      <c r="BJ260" s="219"/>
      <c r="BK260" s="850">
        <f t="shared" si="236"/>
        <v>0</v>
      </c>
      <c r="BL260" s="109">
        <f t="shared" si="237"/>
        <v>0</v>
      </c>
      <c r="BM260" s="109">
        <f t="shared" si="238"/>
        <v>0</v>
      </c>
      <c r="BN260" s="109">
        <f t="shared" si="239"/>
        <v>0</v>
      </c>
      <c r="BO260" s="109">
        <f t="shared" si="240"/>
        <v>0</v>
      </c>
      <c r="BP260" s="109">
        <f t="shared" si="241"/>
        <v>0</v>
      </c>
      <c r="BQ260" s="109">
        <f t="shared" si="242"/>
        <v>0</v>
      </c>
      <c r="BR260" s="109">
        <f t="shared" si="243"/>
        <v>1080719.4499999997</v>
      </c>
      <c r="BS260" s="109">
        <f t="shared" si="244"/>
        <v>0</v>
      </c>
      <c r="BT260" s="109">
        <f t="shared" si="245"/>
        <v>0</v>
      </c>
      <c r="BU260" s="109">
        <f t="shared" si="246"/>
        <v>0</v>
      </c>
      <c r="BV260" s="109">
        <f t="shared" si="247"/>
        <v>0</v>
      </c>
      <c r="BW260" s="109">
        <f t="shared" si="248"/>
        <v>0</v>
      </c>
      <c r="BX260" s="109">
        <f t="shared" si="249"/>
        <v>0</v>
      </c>
      <c r="BY260" s="1000">
        <f t="shared" si="251"/>
        <v>1080719.4499999997</v>
      </c>
    </row>
    <row r="261" spans="1:77">
      <c r="A261" s="2" t="s">
        <v>2606</v>
      </c>
      <c r="B261" s="2" t="s">
        <v>2607</v>
      </c>
      <c r="C261" s="57" t="s">
        <v>3</v>
      </c>
      <c r="D261" s="57" t="s">
        <v>7</v>
      </c>
      <c r="E261" s="681" t="s">
        <v>349</v>
      </c>
      <c r="F261" s="682">
        <v>41121</v>
      </c>
      <c r="G261" s="682" t="s">
        <v>106</v>
      </c>
      <c r="H261" s="241" t="s">
        <v>109</v>
      </c>
      <c r="I261" s="38"/>
      <c r="J261" s="983"/>
      <c r="K261" s="903"/>
      <c r="L261" s="798"/>
      <c r="M261" s="429"/>
      <c r="N261" s="109"/>
      <c r="O261" s="109"/>
      <c r="P261" s="109"/>
      <c r="Q261" s="607"/>
      <c r="R261" s="93"/>
      <c r="S261" s="109"/>
      <c r="T261" s="109"/>
      <c r="U261" s="109"/>
      <c r="V261" s="109">
        <v>0</v>
      </c>
      <c r="W261" s="109">
        <v>0</v>
      </c>
      <c r="X261" s="109">
        <v>0</v>
      </c>
      <c r="Y261" s="109">
        <v>0</v>
      </c>
      <c r="Z261" s="109">
        <v>0</v>
      </c>
      <c r="AA261" s="109">
        <v>0</v>
      </c>
      <c r="AB261" s="109">
        <v>0</v>
      </c>
      <c r="AC261" s="109">
        <v>0</v>
      </c>
      <c r="AD261" s="109">
        <v>0</v>
      </c>
      <c r="AE261" s="109">
        <v>1338946.19</v>
      </c>
      <c r="AF261" s="109">
        <v>0</v>
      </c>
      <c r="AG261" s="109">
        <v>0</v>
      </c>
      <c r="AH261" s="109">
        <v>0</v>
      </c>
      <c r="AI261" s="109">
        <v>0</v>
      </c>
      <c r="AJ261" s="109">
        <v>0</v>
      </c>
      <c r="AK261" s="109">
        <v>0</v>
      </c>
      <c r="AL261" s="109">
        <v>0</v>
      </c>
      <c r="AM261" s="109">
        <v>0</v>
      </c>
      <c r="AN261" s="109">
        <v>0</v>
      </c>
      <c r="AO261" s="109">
        <v>0</v>
      </c>
      <c r="AP261" s="160">
        <f t="shared" si="252"/>
        <v>0</v>
      </c>
      <c r="AQ261" s="160">
        <f t="shared" si="253"/>
        <v>1338946.19</v>
      </c>
      <c r="AR261" s="160">
        <f t="shared" si="254"/>
        <v>1338946.19</v>
      </c>
      <c r="AS261" s="607"/>
      <c r="AT261" s="219"/>
      <c r="AU261" s="13">
        <f t="shared" si="221"/>
        <v>0</v>
      </c>
      <c r="AV261" s="13">
        <f t="shared" si="224"/>
        <v>0</v>
      </c>
      <c r="AW261" s="13">
        <f t="shared" si="222"/>
        <v>0</v>
      </c>
      <c r="AX261" s="13">
        <f t="shared" si="225"/>
        <v>1338946.19</v>
      </c>
      <c r="AY261" s="13">
        <f t="shared" si="226"/>
        <v>0</v>
      </c>
      <c r="AZ261" s="13">
        <f t="shared" si="227"/>
        <v>0</v>
      </c>
      <c r="BA261" s="13">
        <f t="shared" si="228"/>
        <v>0</v>
      </c>
      <c r="BB261" s="13">
        <f t="shared" si="229"/>
        <v>0</v>
      </c>
      <c r="BC261" s="13">
        <f t="shared" si="230"/>
        <v>0</v>
      </c>
      <c r="BD261" s="13">
        <f t="shared" si="231"/>
        <v>0</v>
      </c>
      <c r="BE261" s="13">
        <f t="shared" si="232"/>
        <v>0</v>
      </c>
      <c r="BF261" s="13">
        <f t="shared" si="233"/>
        <v>0</v>
      </c>
      <c r="BG261" s="13">
        <f t="shared" si="234"/>
        <v>0</v>
      </c>
      <c r="BH261" s="13">
        <f t="shared" si="235"/>
        <v>0</v>
      </c>
      <c r="BI261" s="73">
        <f t="shared" si="250"/>
        <v>1338946.19</v>
      </c>
      <c r="BJ261" s="219"/>
      <c r="BK261" s="850">
        <f t="shared" si="236"/>
        <v>0</v>
      </c>
      <c r="BL261" s="109">
        <f t="shared" si="237"/>
        <v>0</v>
      </c>
      <c r="BM261" s="109">
        <f t="shared" si="238"/>
        <v>0</v>
      </c>
      <c r="BN261" s="109">
        <f t="shared" si="239"/>
        <v>1338946.19</v>
      </c>
      <c r="BO261" s="109">
        <f t="shared" si="240"/>
        <v>0</v>
      </c>
      <c r="BP261" s="109">
        <f t="shared" si="241"/>
        <v>0</v>
      </c>
      <c r="BQ261" s="109">
        <f t="shared" si="242"/>
        <v>0</v>
      </c>
      <c r="BR261" s="109">
        <f t="shared" si="243"/>
        <v>0</v>
      </c>
      <c r="BS261" s="109">
        <f t="shared" si="244"/>
        <v>0</v>
      </c>
      <c r="BT261" s="109">
        <f t="shared" si="245"/>
        <v>0</v>
      </c>
      <c r="BU261" s="109">
        <f t="shared" si="246"/>
        <v>0</v>
      </c>
      <c r="BV261" s="109">
        <f t="shared" si="247"/>
        <v>0</v>
      </c>
      <c r="BW261" s="109">
        <f t="shared" si="248"/>
        <v>0</v>
      </c>
      <c r="BX261" s="109">
        <f t="shared" si="249"/>
        <v>0</v>
      </c>
      <c r="BY261" s="1000">
        <f t="shared" si="251"/>
        <v>1338946.19</v>
      </c>
    </row>
    <row r="262" spans="1:77">
      <c r="A262" s="2" t="s">
        <v>2526</v>
      </c>
      <c r="B262" s="2" t="s">
        <v>2527</v>
      </c>
      <c r="C262" s="57" t="s">
        <v>3</v>
      </c>
      <c r="D262" s="57" t="s">
        <v>7</v>
      </c>
      <c r="E262" s="681" t="s">
        <v>349</v>
      </c>
      <c r="F262" s="682">
        <v>41213</v>
      </c>
      <c r="G262" s="682" t="s">
        <v>106</v>
      </c>
      <c r="H262" s="241" t="s">
        <v>109</v>
      </c>
      <c r="I262" s="38"/>
      <c r="J262" s="983"/>
      <c r="K262" s="903"/>
      <c r="L262" s="798"/>
      <c r="M262" s="429"/>
      <c r="N262" s="109"/>
      <c r="O262" s="109"/>
      <c r="P262" s="109"/>
      <c r="Q262" s="607"/>
      <c r="R262" s="93"/>
      <c r="S262" s="109"/>
      <c r="T262" s="109"/>
      <c r="U262" s="109"/>
      <c r="V262" s="109">
        <v>0</v>
      </c>
      <c r="W262" s="109">
        <v>0</v>
      </c>
      <c r="X262" s="109">
        <v>0</v>
      </c>
      <c r="Y262" s="109">
        <v>0</v>
      </c>
      <c r="Z262" s="109">
        <v>0</v>
      </c>
      <c r="AA262" s="109">
        <v>0</v>
      </c>
      <c r="AB262" s="109">
        <v>0</v>
      </c>
      <c r="AC262" s="109">
        <v>0</v>
      </c>
      <c r="AD262" s="109">
        <v>0</v>
      </c>
      <c r="AE262" s="109">
        <v>0</v>
      </c>
      <c r="AF262" s="109">
        <v>0</v>
      </c>
      <c r="AG262" s="109">
        <v>0</v>
      </c>
      <c r="AH262" s="109">
        <v>3940488.61</v>
      </c>
      <c r="AI262" s="109">
        <v>0</v>
      </c>
      <c r="AJ262" s="109">
        <v>0</v>
      </c>
      <c r="AK262" s="109">
        <v>0</v>
      </c>
      <c r="AL262" s="109">
        <v>0</v>
      </c>
      <c r="AM262" s="109">
        <v>0</v>
      </c>
      <c r="AN262" s="109">
        <v>0</v>
      </c>
      <c r="AO262" s="109">
        <v>0</v>
      </c>
      <c r="AP262" s="160">
        <f t="shared" si="252"/>
        <v>0</v>
      </c>
      <c r="AQ262" s="160">
        <f t="shared" si="253"/>
        <v>3940488.61</v>
      </c>
      <c r="AR262" s="160">
        <f t="shared" si="254"/>
        <v>3940488.61</v>
      </c>
      <c r="AS262" s="607"/>
      <c r="AT262" s="219"/>
      <c r="AU262" s="13">
        <f t="shared" si="221"/>
        <v>0</v>
      </c>
      <c r="AV262" s="13">
        <f t="shared" si="224"/>
        <v>0</v>
      </c>
      <c r="AW262" s="13">
        <f t="shared" si="222"/>
        <v>0</v>
      </c>
      <c r="AX262" s="13">
        <f t="shared" si="225"/>
        <v>0</v>
      </c>
      <c r="AY262" s="13">
        <f t="shared" si="226"/>
        <v>0</v>
      </c>
      <c r="AZ262" s="13">
        <f t="shared" si="227"/>
        <v>0</v>
      </c>
      <c r="BA262" s="13">
        <f t="shared" si="228"/>
        <v>3940488.61</v>
      </c>
      <c r="BB262" s="13">
        <f t="shared" si="229"/>
        <v>0</v>
      </c>
      <c r="BC262" s="13">
        <f t="shared" si="230"/>
        <v>0</v>
      </c>
      <c r="BD262" s="13">
        <f t="shared" si="231"/>
        <v>0</v>
      </c>
      <c r="BE262" s="13">
        <f t="shared" si="232"/>
        <v>0</v>
      </c>
      <c r="BF262" s="13">
        <f t="shared" si="233"/>
        <v>0</v>
      </c>
      <c r="BG262" s="13">
        <f t="shared" si="234"/>
        <v>0</v>
      </c>
      <c r="BH262" s="13">
        <f t="shared" si="235"/>
        <v>0</v>
      </c>
      <c r="BI262" s="73">
        <f t="shared" si="250"/>
        <v>3940488.61</v>
      </c>
      <c r="BJ262" s="219"/>
      <c r="BK262" s="850">
        <f t="shared" si="236"/>
        <v>0</v>
      </c>
      <c r="BL262" s="109">
        <f t="shared" si="237"/>
        <v>0</v>
      </c>
      <c r="BM262" s="109">
        <f t="shared" si="238"/>
        <v>0</v>
      </c>
      <c r="BN262" s="109">
        <f t="shared" si="239"/>
        <v>0</v>
      </c>
      <c r="BO262" s="109">
        <f t="shared" si="240"/>
        <v>0</v>
      </c>
      <c r="BP262" s="109">
        <f t="shared" si="241"/>
        <v>0</v>
      </c>
      <c r="BQ262" s="109">
        <f t="shared" si="242"/>
        <v>3940488.61</v>
      </c>
      <c r="BR262" s="109">
        <f t="shared" si="243"/>
        <v>0</v>
      </c>
      <c r="BS262" s="109">
        <f t="shared" si="244"/>
        <v>0</v>
      </c>
      <c r="BT262" s="109">
        <f t="shared" si="245"/>
        <v>0</v>
      </c>
      <c r="BU262" s="109">
        <f t="shared" si="246"/>
        <v>0</v>
      </c>
      <c r="BV262" s="109">
        <f t="shared" si="247"/>
        <v>0</v>
      </c>
      <c r="BW262" s="109">
        <f t="shared" si="248"/>
        <v>0</v>
      </c>
      <c r="BX262" s="109">
        <f t="shared" si="249"/>
        <v>0</v>
      </c>
      <c r="BY262" s="1000">
        <f t="shared" si="251"/>
        <v>3940488.61</v>
      </c>
    </row>
    <row r="263" spans="1:77">
      <c r="A263" s="679" t="s">
        <v>2912</v>
      </c>
      <c r="B263" s="679" t="s">
        <v>2913</v>
      </c>
      <c r="C263" s="57" t="s">
        <v>3</v>
      </c>
      <c r="D263" s="684" t="s">
        <v>7</v>
      </c>
      <c r="E263" s="681" t="s">
        <v>349</v>
      </c>
      <c r="F263" s="682">
        <v>40877</v>
      </c>
      <c r="G263" s="682" t="s">
        <v>106</v>
      </c>
      <c r="H263" s="241" t="s">
        <v>109</v>
      </c>
      <c r="I263" s="38"/>
      <c r="J263" s="983"/>
      <c r="K263" s="903"/>
      <c r="L263" s="798"/>
      <c r="M263" s="429"/>
      <c r="N263" s="109"/>
      <c r="O263" s="109"/>
      <c r="P263" s="109"/>
      <c r="Q263" s="607"/>
      <c r="R263" s="93"/>
      <c r="S263" s="109"/>
      <c r="T263" s="109"/>
      <c r="U263" s="109"/>
      <c r="V263" s="109">
        <v>0</v>
      </c>
      <c r="W263" s="109">
        <v>314957.43</v>
      </c>
      <c r="X263" s="109">
        <v>0</v>
      </c>
      <c r="Y263" s="109">
        <v>0</v>
      </c>
      <c r="Z263" s="109">
        <v>0</v>
      </c>
      <c r="AA263" s="109">
        <v>0</v>
      </c>
      <c r="AB263" s="109">
        <v>0</v>
      </c>
      <c r="AC263" s="109">
        <v>0</v>
      </c>
      <c r="AD263" s="109">
        <v>0</v>
      </c>
      <c r="AE263" s="109">
        <v>0</v>
      </c>
      <c r="AF263" s="109">
        <v>0</v>
      </c>
      <c r="AG263" s="109">
        <v>0</v>
      </c>
      <c r="AH263" s="109">
        <v>0</v>
      </c>
      <c r="AI263" s="109">
        <v>0</v>
      </c>
      <c r="AJ263" s="109">
        <v>0</v>
      </c>
      <c r="AK263" s="109">
        <v>0</v>
      </c>
      <c r="AL263" s="109">
        <v>0</v>
      </c>
      <c r="AM263" s="109">
        <v>0</v>
      </c>
      <c r="AN263" s="109">
        <v>0</v>
      </c>
      <c r="AO263" s="109">
        <v>0</v>
      </c>
      <c r="AP263" s="160">
        <f t="shared" si="252"/>
        <v>314957.43</v>
      </c>
      <c r="AQ263" s="160">
        <f t="shared" si="253"/>
        <v>0</v>
      </c>
      <c r="AR263" s="160">
        <f t="shared" si="254"/>
        <v>314957.43</v>
      </c>
      <c r="AS263" s="607"/>
      <c r="AT263" s="219"/>
      <c r="AU263" s="13">
        <f t="shared" si="221"/>
        <v>0</v>
      </c>
      <c r="AV263" s="13">
        <f t="shared" si="224"/>
        <v>0</v>
      </c>
      <c r="AW263" s="13">
        <f t="shared" si="222"/>
        <v>0</v>
      </c>
      <c r="AX263" s="13">
        <f t="shared" si="225"/>
        <v>0</v>
      </c>
      <c r="AY263" s="13">
        <f t="shared" si="226"/>
        <v>0</v>
      </c>
      <c r="AZ263" s="13">
        <f t="shared" si="227"/>
        <v>0</v>
      </c>
      <c r="BA263" s="13">
        <f t="shared" si="228"/>
        <v>0</v>
      </c>
      <c r="BB263" s="13">
        <f t="shared" si="229"/>
        <v>0</v>
      </c>
      <c r="BC263" s="13">
        <f t="shared" si="230"/>
        <v>0</v>
      </c>
      <c r="BD263" s="13">
        <f t="shared" si="231"/>
        <v>0</v>
      </c>
      <c r="BE263" s="13">
        <f t="shared" si="232"/>
        <v>0</v>
      </c>
      <c r="BF263" s="13">
        <f t="shared" si="233"/>
        <v>0</v>
      </c>
      <c r="BG263" s="13">
        <f t="shared" si="234"/>
        <v>0</v>
      </c>
      <c r="BH263" s="13">
        <f t="shared" si="235"/>
        <v>0</v>
      </c>
      <c r="BI263" s="73">
        <f t="shared" si="250"/>
        <v>0</v>
      </c>
      <c r="BJ263" s="219"/>
      <c r="BK263" s="850">
        <f t="shared" si="236"/>
        <v>0</v>
      </c>
      <c r="BL263" s="109">
        <f t="shared" si="237"/>
        <v>0</v>
      </c>
      <c r="BM263" s="109">
        <f t="shared" si="238"/>
        <v>0</v>
      </c>
      <c r="BN263" s="109">
        <f t="shared" si="239"/>
        <v>0</v>
      </c>
      <c r="BO263" s="109">
        <f t="shared" si="240"/>
        <v>0</v>
      </c>
      <c r="BP263" s="109">
        <f t="shared" si="241"/>
        <v>0</v>
      </c>
      <c r="BQ263" s="109">
        <f t="shared" si="242"/>
        <v>0</v>
      </c>
      <c r="BR263" s="109">
        <f t="shared" si="243"/>
        <v>0</v>
      </c>
      <c r="BS263" s="109">
        <f t="shared" si="244"/>
        <v>0</v>
      </c>
      <c r="BT263" s="109">
        <f t="shared" si="245"/>
        <v>0</v>
      </c>
      <c r="BU263" s="109">
        <f t="shared" si="246"/>
        <v>0</v>
      </c>
      <c r="BV263" s="109">
        <f t="shared" si="247"/>
        <v>0</v>
      </c>
      <c r="BW263" s="109">
        <f t="shared" si="248"/>
        <v>0</v>
      </c>
      <c r="BX263" s="109">
        <f t="shared" si="249"/>
        <v>0</v>
      </c>
      <c r="BY263" s="1000">
        <f t="shared" si="251"/>
        <v>0</v>
      </c>
    </row>
    <row r="264" spans="1:77" ht="38.25">
      <c r="A264" s="679" t="s">
        <v>2524</v>
      </c>
      <c r="B264" s="679" t="s">
        <v>2525</v>
      </c>
      <c r="C264" s="57" t="s">
        <v>3</v>
      </c>
      <c r="D264" s="684" t="s">
        <v>7</v>
      </c>
      <c r="E264" s="681" t="s">
        <v>349</v>
      </c>
      <c r="F264" s="682">
        <v>40999</v>
      </c>
      <c r="G264" s="682" t="s">
        <v>106</v>
      </c>
      <c r="H264" s="241" t="s">
        <v>109</v>
      </c>
      <c r="I264" s="38"/>
      <c r="J264" s="983"/>
      <c r="K264" s="903"/>
      <c r="L264" s="902" t="s">
        <v>1392</v>
      </c>
      <c r="M264" s="986" t="s">
        <v>3604</v>
      </c>
      <c r="N264" s="109"/>
      <c r="O264" s="109"/>
      <c r="P264" s="109"/>
      <c r="Q264" s="607"/>
      <c r="R264" s="93"/>
      <c r="S264" s="109"/>
      <c r="T264" s="109"/>
      <c r="U264" s="109"/>
      <c r="V264" s="109">
        <v>0</v>
      </c>
      <c r="W264" s="109">
        <v>0</v>
      </c>
      <c r="X264" s="109">
        <v>0</v>
      </c>
      <c r="Y264" s="109">
        <v>0</v>
      </c>
      <c r="Z264" s="109">
        <v>0</v>
      </c>
      <c r="AA264" s="109">
        <v>5891150</v>
      </c>
      <c r="AB264" s="109">
        <v>0</v>
      </c>
      <c r="AC264" s="109">
        <v>0</v>
      </c>
      <c r="AD264" s="109">
        <v>0</v>
      </c>
      <c r="AE264" s="109">
        <v>0</v>
      </c>
      <c r="AF264" s="109">
        <v>0</v>
      </c>
      <c r="AG264" s="109">
        <v>0</v>
      </c>
      <c r="AH264" s="109">
        <v>0</v>
      </c>
      <c r="AI264" s="109">
        <v>0</v>
      </c>
      <c r="AJ264" s="109">
        <v>0</v>
      </c>
      <c r="AK264" s="109">
        <v>0</v>
      </c>
      <c r="AL264" s="109">
        <v>0</v>
      </c>
      <c r="AM264" s="109">
        <v>0</v>
      </c>
      <c r="AN264" s="109">
        <v>0</v>
      </c>
      <c r="AO264" s="109">
        <v>0</v>
      </c>
      <c r="AP264" s="160">
        <f t="shared" si="252"/>
        <v>5891150</v>
      </c>
      <c r="AQ264" s="160">
        <f t="shared" si="253"/>
        <v>0</v>
      </c>
      <c r="AR264" s="160">
        <f t="shared" si="254"/>
        <v>5891150</v>
      </c>
      <c r="AS264" s="607"/>
      <c r="AT264" s="219"/>
      <c r="AU264" s="946">
        <v>6023744.2400000002</v>
      </c>
      <c r="AV264" s="946">
        <v>0</v>
      </c>
      <c r="AW264" s="946">
        <v>0</v>
      </c>
      <c r="AX264" s="946">
        <v>0</v>
      </c>
      <c r="AY264" s="946">
        <v>0</v>
      </c>
      <c r="AZ264" s="946">
        <v>0</v>
      </c>
      <c r="BA264" s="946">
        <v>0</v>
      </c>
      <c r="BB264" s="946">
        <v>0</v>
      </c>
      <c r="BC264" s="946">
        <v>0</v>
      </c>
      <c r="BD264" s="946">
        <v>0</v>
      </c>
      <c r="BE264" s="946">
        <v>0</v>
      </c>
      <c r="BF264" s="946">
        <v>0</v>
      </c>
      <c r="BG264" s="946">
        <v>0</v>
      </c>
      <c r="BH264" s="946">
        <v>0</v>
      </c>
      <c r="BI264" s="73">
        <f t="shared" si="250"/>
        <v>6023744.2400000002</v>
      </c>
      <c r="BJ264" s="219"/>
      <c r="BK264" s="850">
        <f t="shared" si="236"/>
        <v>6023744.2400000002</v>
      </c>
      <c r="BL264" s="109">
        <f t="shared" si="237"/>
        <v>0</v>
      </c>
      <c r="BM264" s="109">
        <f t="shared" si="238"/>
        <v>0</v>
      </c>
      <c r="BN264" s="109">
        <f t="shared" si="239"/>
        <v>0</v>
      </c>
      <c r="BO264" s="109">
        <f t="shared" si="240"/>
        <v>0</v>
      </c>
      <c r="BP264" s="109">
        <f t="shared" si="241"/>
        <v>0</v>
      </c>
      <c r="BQ264" s="109">
        <f t="shared" si="242"/>
        <v>0</v>
      </c>
      <c r="BR264" s="109">
        <f t="shared" si="243"/>
        <v>0</v>
      </c>
      <c r="BS264" s="109">
        <f t="shared" si="244"/>
        <v>0</v>
      </c>
      <c r="BT264" s="109">
        <f t="shared" si="245"/>
        <v>0</v>
      </c>
      <c r="BU264" s="109">
        <f t="shared" si="246"/>
        <v>0</v>
      </c>
      <c r="BV264" s="109">
        <f t="shared" si="247"/>
        <v>0</v>
      </c>
      <c r="BW264" s="109">
        <f t="shared" si="248"/>
        <v>0</v>
      </c>
      <c r="BX264" s="109">
        <f t="shared" si="249"/>
        <v>0</v>
      </c>
      <c r="BY264" s="1000">
        <f t="shared" si="251"/>
        <v>6023744.2400000002</v>
      </c>
    </row>
    <row r="265" spans="1:77">
      <c r="A265" s="2" t="s">
        <v>2868</v>
      </c>
      <c r="B265" s="2" t="s">
        <v>2869</v>
      </c>
      <c r="C265" s="57" t="s">
        <v>3</v>
      </c>
      <c r="D265" s="57" t="s">
        <v>7</v>
      </c>
      <c r="E265" s="681" t="s">
        <v>349</v>
      </c>
      <c r="F265" s="682">
        <v>41274</v>
      </c>
      <c r="G265" s="682" t="s">
        <v>106</v>
      </c>
      <c r="H265" s="241" t="s">
        <v>109</v>
      </c>
      <c r="I265" s="38"/>
      <c r="J265" s="983"/>
      <c r="K265" s="903"/>
      <c r="L265" s="798"/>
      <c r="M265" s="429"/>
      <c r="N265" s="109"/>
      <c r="O265" s="109"/>
      <c r="P265" s="109"/>
      <c r="Q265" s="607"/>
      <c r="R265" s="93"/>
      <c r="S265" s="109"/>
      <c r="T265" s="109"/>
      <c r="U265" s="109"/>
      <c r="V265" s="109">
        <v>0</v>
      </c>
      <c r="W265" s="109">
        <v>0</v>
      </c>
      <c r="X265" s="109">
        <v>0</v>
      </c>
      <c r="Y265" s="109">
        <v>0</v>
      </c>
      <c r="Z265" s="109">
        <v>0</v>
      </c>
      <c r="AA265" s="109">
        <v>0</v>
      </c>
      <c r="AB265" s="109">
        <v>0</v>
      </c>
      <c r="AC265" s="109">
        <v>0</v>
      </c>
      <c r="AD265" s="109">
        <v>0</v>
      </c>
      <c r="AE265" s="109">
        <v>0</v>
      </c>
      <c r="AF265" s="109">
        <v>0</v>
      </c>
      <c r="AG265" s="109">
        <v>0</v>
      </c>
      <c r="AH265" s="109">
        <v>0</v>
      </c>
      <c r="AI265" s="109">
        <v>0</v>
      </c>
      <c r="AJ265" s="109">
        <v>352348.00000000012</v>
      </c>
      <c r="AK265" s="109">
        <v>0</v>
      </c>
      <c r="AL265" s="109">
        <v>0</v>
      </c>
      <c r="AM265" s="109">
        <v>0</v>
      </c>
      <c r="AN265" s="109">
        <v>0</v>
      </c>
      <c r="AO265" s="109">
        <v>0</v>
      </c>
      <c r="AP265" s="160">
        <f t="shared" si="252"/>
        <v>0</v>
      </c>
      <c r="AQ265" s="160">
        <f t="shared" si="253"/>
        <v>352348.00000000012</v>
      </c>
      <c r="AR265" s="160">
        <f t="shared" si="254"/>
        <v>352348.00000000012</v>
      </c>
      <c r="AS265" s="607"/>
      <c r="AT265" s="219"/>
      <c r="AU265" s="13">
        <f t="shared" ref="AU265:AU296" si="255">AB265</f>
        <v>0</v>
      </c>
      <c r="AV265" s="13">
        <f t="shared" ref="AV265:AV296" si="256">AC265</f>
        <v>0</v>
      </c>
      <c r="AW265" s="13">
        <f t="shared" ref="AW265:AW296" si="257">AD265</f>
        <v>0</v>
      </c>
      <c r="AX265" s="13">
        <f t="shared" ref="AX265:AX296" si="258">AE265</f>
        <v>0</v>
      </c>
      <c r="AY265" s="13">
        <f t="shared" ref="AY265:AY296" si="259">AF265</f>
        <v>0</v>
      </c>
      <c r="AZ265" s="13">
        <f t="shared" ref="AZ265:AZ296" si="260">AG265</f>
        <v>0</v>
      </c>
      <c r="BA265" s="13">
        <f t="shared" ref="BA265:BA296" si="261">AH265</f>
        <v>0</v>
      </c>
      <c r="BB265" s="13">
        <f t="shared" ref="BB265:BB296" si="262">AI265</f>
        <v>0</v>
      </c>
      <c r="BC265" s="13">
        <f t="shared" ref="BC265:BC296" si="263">AJ265</f>
        <v>352348.00000000012</v>
      </c>
      <c r="BD265" s="13">
        <f t="shared" ref="BD265:BD296" si="264">AK265</f>
        <v>0</v>
      </c>
      <c r="BE265" s="13">
        <f t="shared" ref="BE265:BE296" si="265">AL265</f>
        <v>0</v>
      </c>
      <c r="BF265" s="13">
        <f t="shared" ref="BF265:BF296" si="266">AM265</f>
        <v>0</v>
      </c>
      <c r="BG265" s="13">
        <f t="shared" ref="BG265:BG296" si="267">AN265</f>
        <v>0</v>
      </c>
      <c r="BH265" s="13">
        <f t="shared" ref="BH265:BH296" si="268">AO265</f>
        <v>0</v>
      </c>
      <c r="BI265" s="73">
        <f t="shared" si="250"/>
        <v>352348.00000000012</v>
      </c>
      <c r="BJ265" s="219"/>
      <c r="BK265" s="850">
        <f t="shared" si="236"/>
        <v>0</v>
      </c>
      <c r="BL265" s="109">
        <f t="shared" si="237"/>
        <v>0</v>
      </c>
      <c r="BM265" s="109">
        <f t="shared" si="238"/>
        <v>0</v>
      </c>
      <c r="BN265" s="109">
        <f t="shared" si="239"/>
        <v>0</v>
      </c>
      <c r="BO265" s="109">
        <f t="shared" si="240"/>
        <v>0</v>
      </c>
      <c r="BP265" s="109">
        <f t="shared" si="241"/>
        <v>0</v>
      </c>
      <c r="BQ265" s="109">
        <f t="shared" si="242"/>
        <v>0</v>
      </c>
      <c r="BR265" s="109">
        <f t="shared" si="243"/>
        <v>0</v>
      </c>
      <c r="BS265" s="109">
        <f t="shared" si="244"/>
        <v>352348.00000000012</v>
      </c>
      <c r="BT265" s="109">
        <f t="shared" si="245"/>
        <v>0</v>
      </c>
      <c r="BU265" s="109">
        <f t="shared" si="246"/>
        <v>0</v>
      </c>
      <c r="BV265" s="109">
        <f t="shared" si="247"/>
        <v>0</v>
      </c>
      <c r="BW265" s="109">
        <f t="shared" si="248"/>
        <v>0</v>
      </c>
      <c r="BX265" s="109">
        <f t="shared" si="249"/>
        <v>0</v>
      </c>
      <c r="BY265" s="1000">
        <f t="shared" si="251"/>
        <v>352348.00000000012</v>
      </c>
    </row>
    <row r="266" spans="1:77">
      <c r="A266" s="2" t="s">
        <v>2674</v>
      </c>
      <c r="B266" s="2" t="s">
        <v>2675</v>
      </c>
      <c r="C266" s="57" t="s">
        <v>3</v>
      </c>
      <c r="D266" s="57" t="s">
        <v>7</v>
      </c>
      <c r="E266" s="681" t="s">
        <v>349</v>
      </c>
      <c r="F266" s="682">
        <v>41243</v>
      </c>
      <c r="G266" s="682" t="s">
        <v>106</v>
      </c>
      <c r="H266" s="241" t="s">
        <v>109</v>
      </c>
      <c r="I266" s="38"/>
      <c r="J266" s="983"/>
      <c r="K266" s="903"/>
      <c r="L266" s="798"/>
      <c r="M266" s="429"/>
      <c r="N266" s="109"/>
      <c r="O266" s="109"/>
      <c r="P266" s="109"/>
      <c r="Q266" s="607"/>
      <c r="R266" s="93"/>
      <c r="S266" s="109"/>
      <c r="T266" s="109"/>
      <c r="U266" s="109"/>
      <c r="V266" s="109">
        <v>0</v>
      </c>
      <c r="W266" s="109">
        <v>0</v>
      </c>
      <c r="X266" s="109">
        <v>0</v>
      </c>
      <c r="Y266" s="109">
        <v>0</v>
      </c>
      <c r="Z266" s="109">
        <v>0</v>
      </c>
      <c r="AA266" s="109">
        <v>0</v>
      </c>
      <c r="AB266" s="109">
        <v>0</v>
      </c>
      <c r="AC266" s="109">
        <v>0</v>
      </c>
      <c r="AD266" s="109">
        <v>0</v>
      </c>
      <c r="AE266" s="109">
        <v>0</v>
      </c>
      <c r="AF266" s="109">
        <v>0</v>
      </c>
      <c r="AG266" s="109">
        <v>0</v>
      </c>
      <c r="AH266" s="109">
        <v>0</v>
      </c>
      <c r="AI266" s="109">
        <v>860219.3</v>
      </c>
      <c r="AJ266" s="109">
        <v>0</v>
      </c>
      <c r="AK266" s="109">
        <v>0</v>
      </c>
      <c r="AL266" s="109">
        <v>0</v>
      </c>
      <c r="AM266" s="109">
        <v>0</v>
      </c>
      <c r="AN266" s="109">
        <v>0</v>
      </c>
      <c r="AO266" s="109">
        <v>0</v>
      </c>
      <c r="AP266" s="160">
        <f t="shared" si="252"/>
        <v>0</v>
      </c>
      <c r="AQ266" s="160">
        <f t="shared" si="253"/>
        <v>860219.3</v>
      </c>
      <c r="AR266" s="160">
        <f t="shared" si="254"/>
        <v>860219.3</v>
      </c>
      <c r="AS266" s="607"/>
      <c r="AT266" s="219"/>
      <c r="AU266" s="13">
        <f t="shared" si="255"/>
        <v>0</v>
      </c>
      <c r="AV266" s="13">
        <f t="shared" si="256"/>
        <v>0</v>
      </c>
      <c r="AW266" s="13">
        <f t="shared" si="257"/>
        <v>0</v>
      </c>
      <c r="AX266" s="13">
        <f t="shared" si="258"/>
        <v>0</v>
      </c>
      <c r="AY266" s="13">
        <f t="shared" si="259"/>
        <v>0</v>
      </c>
      <c r="AZ266" s="13">
        <f t="shared" si="260"/>
        <v>0</v>
      </c>
      <c r="BA266" s="13">
        <f t="shared" si="261"/>
        <v>0</v>
      </c>
      <c r="BB266" s="13">
        <f t="shared" si="262"/>
        <v>860219.3</v>
      </c>
      <c r="BC266" s="13">
        <f t="shared" si="263"/>
        <v>0</v>
      </c>
      <c r="BD266" s="13">
        <f t="shared" si="264"/>
        <v>0</v>
      </c>
      <c r="BE266" s="13">
        <f t="shared" si="265"/>
        <v>0</v>
      </c>
      <c r="BF266" s="13">
        <f t="shared" si="266"/>
        <v>0</v>
      </c>
      <c r="BG266" s="13">
        <f t="shared" si="267"/>
        <v>0</v>
      </c>
      <c r="BH266" s="13">
        <f t="shared" si="268"/>
        <v>0</v>
      </c>
      <c r="BI266" s="73">
        <f t="shared" si="250"/>
        <v>860219.3</v>
      </c>
      <c r="BJ266" s="219"/>
      <c r="BK266" s="850">
        <f t="shared" si="236"/>
        <v>0</v>
      </c>
      <c r="BL266" s="109">
        <f t="shared" si="237"/>
        <v>0</v>
      </c>
      <c r="BM266" s="109">
        <f t="shared" si="238"/>
        <v>0</v>
      </c>
      <c r="BN266" s="109">
        <f t="shared" si="239"/>
        <v>0</v>
      </c>
      <c r="BO266" s="109">
        <f t="shared" si="240"/>
        <v>0</v>
      </c>
      <c r="BP266" s="109">
        <f t="shared" si="241"/>
        <v>0</v>
      </c>
      <c r="BQ266" s="109">
        <f t="shared" si="242"/>
        <v>0</v>
      </c>
      <c r="BR266" s="109">
        <f t="shared" si="243"/>
        <v>860219.3</v>
      </c>
      <c r="BS266" s="109">
        <f t="shared" si="244"/>
        <v>0</v>
      </c>
      <c r="BT266" s="109">
        <f t="shared" si="245"/>
        <v>0</v>
      </c>
      <c r="BU266" s="109">
        <f t="shared" si="246"/>
        <v>0</v>
      </c>
      <c r="BV266" s="109">
        <f t="shared" si="247"/>
        <v>0</v>
      </c>
      <c r="BW266" s="109">
        <f t="shared" si="248"/>
        <v>0</v>
      </c>
      <c r="BX266" s="109">
        <f t="shared" si="249"/>
        <v>0</v>
      </c>
      <c r="BY266" s="1000">
        <f t="shared" si="251"/>
        <v>860219.3</v>
      </c>
    </row>
    <row r="267" spans="1:77">
      <c r="A267" s="2" t="s">
        <v>2755</v>
      </c>
      <c r="B267" s="2" t="s">
        <v>2756</v>
      </c>
      <c r="C267" s="57" t="s">
        <v>3</v>
      </c>
      <c r="D267" s="57" t="s">
        <v>7</v>
      </c>
      <c r="E267" s="681" t="s">
        <v>349</v>
      </c>
      <c r="F267" s="682">
        <v>41385</v>
      </c>
      <c r="G267" s="682" t="s">
        <v>106</v>
      </c>
      <c r="H267" s="241" t="s">
        <v>109</v>
      </c>
      <c r="I267" s="38"/>
      <c r="J267" s="983"/>
      <c r="K267" s="903"/>
      <c r="L267" s="798"/>
      <c r="M267" s="429"/>
      <c r="N267" s="109"/>
      <c r="O267" s="109"/>
      <c r="P267" s="109"/>
      <c r="Q267" s="607"/>
      <c r="R267" s="93"/>
      <c r="S267" s="109"/>
      <c r="T267" s="109"/>
      <c r="U267" s="109"/>
      <c r="V267" s="109">
        <v>0</v>
      </c>
      <c r="W267" s="109">
        <v>0</v>
      </c>
      <c r="X267" s="109">
        <v>0</v>
      </c>
      <c r="Y267" s="109">
        <v>0</v>
      </c>
      <c r="Z267" s="109">
        <v>0</v>
      </c>
      <c r="AA267" s="109">
        <v>0</v>
      </c>
      <c r="AB267" s="109">
        <v>0</v>
      </c>
      <c r="AC267" s="109">
        <v>0</v>
      </c>
      <c r="AD267" s="109">
        <v>0</v>
      </c>
      <c r="AE267" s="109">
        <v>0</v>
      </c>
      <c r="AF267" s="109">
        <v>0</v>
      </c>
      <c r="AG267" s="109">
        <v>0</v>
      </c>
      <c r="AH267" s="109">
        <v>0</v>
      </c>
      <c r="AI267" s="109">
        <v>0</v>
      </c>
      <c r="AJ267" s="109">
        <v>0</v>
      </c>
      <c r="AK267" s="109">
        <v>0</v>
      </c>
      <c r="AL267" s="109">
        <v>0</v>
      </c>
      <c r="AM267" s="109">
        <v>0</v>
      </c>
      <c r="AN267" s="109">
        <v>571590.76</v>
      </c>
      <c r="AO267" s="109">
        <v>0</v>
      </c>
      <c r="AP267" s="160">
        <f t="shared" si="252"/>
        <v>0</v>
      </c>
      <c r="AQ267" s="160">
        <f t="shared" si="253"/>
        <v>571590.76</v>
      </c>
      <c r="AR267" s="160">
        <f t="shared" si="254"/>
        <v>571590.76</v>
      </c>
      <c r="AS267" s="607"/>
      <c r="AT267" s="219"/>
      <c r="AU267" s="13">
        <f t="shared" si="255"/>
        <v>0</v>
      </c>
      <c r="AV267" s="13">
        <f t="shared" si="256"/>
        <v>0</v>
      </c>
      <c r="AW267" s="13">
        <f t="shared" si="257"/>
        <v>0</v>
      </c>
      <c r="AX267" s="13">
        <f t="shared" si="258"/>
        <v>0</v>
      </c>
      <c r="AY267" s="13">
        <f t="shared" si="259"/>
        <v>0</v>
      </c>
      <c r="AZ267" s="13">
        <f t="shared" si="260"/>
        <v>0</v>
      </c>
      <c r="BA267" s="13">
        <f t="shared" si="261"/>
        <v>0</v>
      </c>
      <c r="BB267" s="13">
        <f t="shared" si="262"/>
        <v>0</v>
      </c>
      <c r="BC267" s="13">
        <f t="shared" si="263"/>
        <v>0</v>
      </c>
      <c r="BD267" s="13">
        <f t="shared" si="264"/>
        <v>0</v>
      </c>
      <c r="BE267" s="13">
        <f t="shared" si="265"/>
        <v>0</v>
      </c>
      <c r="BF267" s="13">
        <f t="shared" si="266"/>
        <v>0</v>
      </c>
      <c r="BG267" s="13">
        <f t="shared" si="267"/>
        <v>571590.76</v>
      </c>
      <c r="BH267" s="13">
        <f t="shared" si="268"/>
        <v>0</v>
      </c>
      <c r="BI267" s="73">
        <f t="shared" si="250"/>
        <v>571590.76</v>
      </c>
      <c r="BJ267" s="219"/>
      <c r="BK267" s="850">
        <f t="shared" si="236"/>
        <v>0</v>
      </c>
      <c r="BL267" s="109">
        <f t="shared" si="237"/>
        <v>0</v>
      </c>
      <c r="BM267" s="109">
        <f t="shared" si="238"/>
        <v>0</v>
      </c>
      <c r="BN267" s="109">
        <f t="shared" si="239"/>
        <v>0</v>
      </c>
      <c r="BO267" s="109">
        <f t="shared" si="240"/>
        <v>0</v>
      </c>
      <c r="BP267" s="109">
        <f t="shared" si="241"/>
        <v>0</v>
      </c>
      <c r="BQ267" s="109">
        <f t="shared" si="242"/>
        <v>0</v>
      </c>
      <c r="BR267" s="109">
        <f t="shared" si="243"/>
        <v>0</v>
      </c>
      <c r="BS267" s="109">
        <f t="shared" si="244"/>
        <v>0</v>
      </c>
      <c r="BT267" s="109">
        <f t="shared" si="245"/>
        <v>0</v>
      </c>
      <c r="BU267" s="109">
        <f t="shared" si="246"/>
        <v>0</v>
      </c>
      <c r="BV267" s="109">
        <f t="shared" si="247"/>
        <v>0</v>
      </c>
      <c r="BW267" s="109">
        <f t="shared" si="248"/>
        <v>571590.76</v>
      </c>
      <c r="BX267" s="109">
        <f t="shared" si="249"/>
        <v>0</v>
      </c>
      <c r="BY267" s="1000">
        <f t="shared" si="251"/>
        <v>571590.76</v>
      </c>
    </row>
    <row r="268" spans="1:77">
      <c r="A268" s="2" t="s">
        <v>2593</v>
      </c>
      <c r="B268" s="2" t="s">
        <v>2594</v>
      </c>
      <c r="C268" s="57" t="s">
        <v>3</v>
      </c>
      <c r="D268" s="57" t="s">
        <v>7</v>
      </c>
      <c r="E268" s="681" t="s">
        <v>349</v>
      </c>
      <c r="F268" s="682">
        <v>41385</v>
      </c>
      <c r="G268" s="682" t="s">
        <v>106</v>
      </c>
      <c r="H268" s="241" t="s">
        <v>109</v>
      </c>
      <c r="I268" s="38"/>
      <c r="J268" s="983"/>
      <c r="K268" s="903"/>
      <c r="L268" s="798"/>
      <c r="M268" s="429"/>
      <c r="N268" s="109"/>
      <c r="O268" s="109"/>
      <c r="P268" s="109"/>
      <c r="Q268" s="607"/>
      <c r="R268" s="93"/>
      <c r="S268" s="109"/>
      <c r="T268" s="109"/>
      <c r="U268" s="109"/>
      <c r="V268" s="109">
        <v>0</v>
      </c>
      <c r="W268" s="109">
        <v>0</v>
      </c>
      <c r="X268" s="109">
        <v>0</v>
      </c>
      <c r="Y268" s="109">
        <v>0</v>
      </c>
      <c r="Z268" s="109">
        <v>0</v>
      </c>
      <c r="AA268" s="109">
        <v>0</v>
      </c>
      <c r="AB268" s="109">
        <v>0</v>
      </c>
      <c r="AC268" s="109">
        <v>0</v>
      </c>
      <c r="AD268" s="109">
        <v>0</v>
      </c>
      <c r="AE268" s="109">
        <v>0</v>
      </c>
      <c r="AF268" s="109">
        <v>0</v>
      </c>
      <c r="AG268" s="109">
        <v>0</v>
      </c>
      <c r="AH268" s="109">
        <v>0</v>
      </c>
      <c r="AI268" s="109">
        <v>0</v>
      </c>
      <c r="AJ268" s="109">
        <v>0</v>
      </c>
      <c r="AK268" s="109">
        <v>0</v>
      </c>
      <c r="AL268" s="109">
        <v>0</v>
      </c>
      <c r="AM268" s="109">
        <v>0</v>
      </c>
      <c r="AN268" s="109">
        <v>1519887.79</v>
      </c>
      <c r="AO268" s="109">
        <v>0</v>
      </c>
      <c r="AP268" s="160">
        <f t="shared" si="252"/>
        <v>0</v>
      </c>
      <c r="AQ268" s="160">
        <f t="shared" si="253"/>
        <v>1519887.79</v>
      </c>
      <c r="AR268" s="160">
        <f t="shared" si="254"/>
        <v>1519887.79</v>
      </c>
      <c r="AS268" s="607"/>
      <c r="AT268" s="219"/>
      <c r="AU268" s="13">
        <f t="shared" si="255"/>
        <v>0</v>
      </c>
      <c r="AV268" s="13">
        <f t="shared" si="256"/>
        <v>0</v>
      </c>
      <c r="AW268" s="13">
        <f t="shared" si="257"/>
        <v>0</v>
      </c>
      <c r="AX268" s="13">
        <f t="shared" si="258"/>
        <v>0</v>
      </c>
      <c r="AY268" s="13">
        <f t="shared" si="259"/>
        <v>0</v>
      </c>
      <c r="AZ268" s="13">
        <f t="shared" si="260"/>
        <v>0</v>
      </c>
      <c r="BA268" s="13">
        <f t="shared" si="261"/>
        <v>0</v>
      </c>
      <c r="BB268" s="13">
        <f t="shared" si="262"/>
        <v>0</v>
      </c>
      <c r="BC268" s="13">
        <f t="shared" si="263"/>
        <v>0</v>
      </c>
      <c r="BD268" s="13">
        <f t="shared" si="264"/>
        <v>0</v>
      </c>
      <c r="BE268" s="13">
        <f t="shared" si="265"/>
        <v>0</v>
      </c>
      <c r="BF268" s="13">
        <f t="shared" si="266"/>
        <v>0</v>
      </c>
      <c r="BG268" s="13">
        <f t="shared" si="267"/>
        <v>1519887.79</v>
      </c>
      <c r="BH268" s="13">
        <f t="shared" si="268"/>
        <v>0</v>
      </c>
      <c r="BI268" s="73">
        <f t="shared" si="250"/>
        <v>1519887.79</v>
      </c>
      <c r="BJ268" s="219"/>
      <c r="BK268" s="850">
        <f t="shared" si="236"/>
        <v>0</v>
      </c>
      <c r="BL268" s="109">
        <f t="shared" si="237"/>
        <v>0</v>
      </c>
      <c r="BM268" s="109">
        <f t="shared" si="238"/>
        <v>0</v>
      </c>
      <c r="BN268" s="109">
        <f t="shared" si="239"/>
        <v>0</v>
      </c>
      <c r="BO268" s="109">
        <f t="shared" si="240"/>
        <v>0</v>
      </c>
      <c r="BP268" s="109">
        <f t="shared" si="241"/>
        <v>0</v>
      </c>
      <c r="BQ268" s="109">
        <f t="shared" si="242"/>
        <v>0</v>
      </c>
      <c r="BR268" s="109">
        <f t="shared" si="243"/>
        <v>0</v>
      </c>
      <c r="BS268" s="109">
        <f t="shared" si="244"/>
        <v>0</v>
      </c>
      <c r="BT268" s="109">
        <f t="shared" si="245"/>
        <v>0</v>
      </c>
      <c r="BU268" s="109">
        <f t="shared" si="246"/>
        <v>0</v>
      </c>
      <c r="BV268" s="109">
        <f t="shared" si="247"/>
        <v>0</v>
      </c>
      <c r="BW268" s="109">
        <f t="shared" si="248"/>
        <v>1519887.79</v>
      </c>
      <c r="BX268" s="109">
        <f t="shared" si="249"/>
        <v>0</v>
      </c>
      <c r="BY268" s="1000">
        <f t="shared" si="251"/>
        <v>1519887.79</v>
      </c>
    </row>
    <row r="269" spans="1:77">
      <c r="A269" s="678" t="s">
        <v>2910</v>
      </c>
      <c r="B269" s="678" t="s">
        <v>2911</v>
      </c>
      <c r="C269" s="57" t="s">
        <v>3</v>
      </c>
      <c r="D269" s="684" t="s">
        <v>7</v>
      </c>
      <c r="E269" s="681" t="s">
        <v>349</v>
      </c>
      <c r="F269" s="683">
        <v>41385</v>
      </c>
      <c r="G269" s="682" t="s">
        <v>106</v>
      </c>
      <c r="H269" s="241" t="s">
        <v>109</v>
      </c>
      <c r="I269" s="38"/>
      <c r="J269" s="983"/>
      <c r="K269" s="903"/>
      <c r="L269" s="798"/>
      <c r="M269" s="429"/>
      <c r="N269" s="109"/>
      <c r="O269" s="109"/>
      <c r="P269" s="109"/>
      <c r="Q269" s="607"/>
      <c r="R269" s="93"/>
      <c r="S269" s="109"/>
      <c r="T269" s="109"/>
      <c r="U269" s="109"/>
      <c r="V269" s="109">
        <v>0</v>
      </c>
      <c r="W269" s="109">
        <v>0</v>
      </c>
      <c r="X269" s="109">
        <v>0</v>
      </c>
      <c r="Y269" s="109">
        <v>0</v>
      </c>
      <c r="Z269" s="109">
        <v>0</v>
      </c>
      <c r="AA269" s="109">
        <v>0</v>
      </c>
      <c r="AB269" s="109">
        <v>0</v>
      </c>
      <c r="AC269" s="109">
        <v>0</v>
      </c>
      <c r="AD269" s="109">
        <v>0</v>
      </c>
      <c r="AE269" s="109">
        <v>0</v>
      </c>
      <c r="AF269" s="109">
        <v>0</v>
      </c>
      <c r="AG269" s="109">
        <v>0</v>
      </c>
      <c r="AH269" s="109">
        <v>0</v>
      </c>
      <c r="AI269" s="109">
        <v>0</v>
      </c>
      <c r="AJ269" s="109">
        <v>0</v>
      </c>
      <c r="AK269" s="109">
        <v>0</v>
      </c>
      <c r="AL269" s="109">
        <v>0</v>
      </c>
      <c r="AM269" s="109">
        <v>0</v>
      </c>
      <c r="AN269" s="109">
        <v>317014.84999999998</v>
      </c>
      <c r="AO269" s="109">
        <v>0</v>
      </c>
      <c r="AP269" s="160">
        <f t="shared" si="252"/>
        <v>0</v>
      </c>
      <c r="AQ269" s="160">
        <f t="shared" si="253"/>
        <v>317014.84999999998</v>
      </c>
      <c r="AR269" s="160">
        <f t="shared" si="254"/>
        <v>317014.84999999998</v>
      </c>
      <c r="AS269" s="607"/>
      <c r="AT269" s="219"/>
      <c r="AU269" s="13">
        <f t="shared" si="255"/>
        <v>0</v>
      </c>
      <c r="AV269" s="13">
        <f t="shared" si="256"/>
        <v>0</v>
      </c>
      <c r="AW269" s="13">
        <f t="shared" si="257"/>
        <v>0</v>
      </c>
      <c r="AX269" s="13">
        <f t="shared" si="258"/>
        <v>0</v>
      </c>
      <c r="AY269" s="13">
        <f t="shared" si="259"/>
        <v>0</v>
      </c>
      <c r="AZ269" s="13">
        <f t="shared" si="260"/>
        <v>0</v>
      </c>
      <c r="BA269" s="13">
        <f t="shared" si="261"/>
        <v>0</v>
      </c>
      <c r="BB269" s="13">
        <f t="shared" si="262"/>
        <v>0</v>
      </c>
      <c r="BC269" s="13">
        <f t="shared" si="263"/>
        <v>0</v>
      </c>
      <c r="BD269" s="13">
        <f t="shared" si="264"/>
        <v>0</v>
      </c>
      <c r="BE269" s="13">
        <f t="shared" si="265"/>
        <v>0</v>
      </c>
      <c r="BF269" s="13">
        <f t="shared" si="266"/>
        <v>0</v>
      </c>
      <c r="BG269" s="13">
        <f t="shared" si="267"/>
        <v>317014.84999999998</v>
      </c>
      <c r="BH269" s="13">
        <f t="shared" si="268"/>
        <v>0</v>
      </c>
      <c r="BI269" s="73">
        <f t="shared" si="250"/>
        <v>317014.84999999998</v>
      </c>
      <c r="BJ269" s="219"/>
      <c r="BK269" s="850">
        <f t="shared" si="236"/>
        <v>0</v>
      </c>
      <c r="BL269" s="109">
        <f t="shared" si="237"/>
        <v>0</v>
      </c>
      <c r="BM269" s="109">
        <f t="shared" si="238"/>
        <v>0</v>
      </c>
      <c r="BN269" s="109">
        <f t="shared" si="239"/>
        <v>0</v>
      </c>
      <c r="BO269" s="109">
        <f t="shared" si="240"/>
        <v>0</v>
      </c>
      <c r="BP269" s="109">
        <f t="shared" si="241"/>
        <v>0</v>
      </c>
      <c r="BQ269" s="109">
        <f t="shared" si="242"/>
        <v>0</v>
      </c>
      <c r="BR269" s="109">
        <f t="shared" si="243"/>
        <v>0</v>
      </c>
      <c r="BS269" s="109">
        <f t="shared" si="244"/>
        <v>0</v>
      </c>
      <c r="BT269" s="109">
        <f t="shared" si="245"/>
        <v>0</v>
      </c>
      <c r="BU269" s="109">
        <f t="shared" si="246"/>
        <v>0</v>
      </c>
      <c r="BV269" s="109">
        <f t="shared" si="247"/>
        <v>0</v>
      </c>
      <c r="BW269" s="109">
        <f t="shared" si="248"/>
        <v>317014.84999999998</v>
      </c>
      <c r="BX269" s="109">
        <f t="shared" si="249"/>
        <v>0</v>
      </c>
      <c r="BY269" s="1000">
        <f t="shared" si="251"/>
        <v>317014.84999999998</v>
      </c>
    </row>
    <row r="270" spans="1:77">
      <c r="A270" s="2" t="s">
        <v>2650</v>
      </c>
      <c r="B270" s="2" t="s">
        <v>2651</v>
      </c>
      <c r="C270" s="57" t="s">
        <v>3</v>
      </c>
      <c r="D270" s="57" t="s">
        <v>7</v>
      </c>
      <c r="E270" s="681" t="s">
        <v>349</v>
      </c>
      <c r="F270" s="682">
        <v>41385</v>
      </c>
      <c r="G270" s="682" t="s">
        <v>106</v>
      </c>
      <c r="H270" s="241" t="s">
        <v>109</v>
      </c>
      <c r="I270" s="38"/>
      <c r="J270" s="983"/>
      <c r="K270" s="903"/>
      <c r="L270" s="798"/>
      <c r="M270" s="429"/>
      <c r="N270" s="109"/>
      <c r="O270" s="109"/>
      <c r="P270" s="109"/>
      <c r="Q270" s="607"/>
      <c r="R270" s="93"/>
      <c r="S270" s="109"/>
      <c r="T270" s="109"/>
      <c r="U270" s="109"/>
      <c r="V270" s="109">
        <v>0</v>
      </c>
      <c r="W270" s="109">
        <v>0</v>
      </c>
      <c r="X270" s="109">
        <v>0</v>
      </c>
      <c r="Y270" s="109">
        <v>0</v>
      </c>
      <c r="Z270" s="109">
        <v>0</v>
      </c>
      <c r="AA270" s="109">
        <v>0</v>
      </c>
      <c r="AB270" s="109">
        <v>0</v>
      </c>
      <c r="AC270" s="109">
        <v>0</v>
      </c>
      <c r="AD270" s="109">
        <v>0</v>
      </c>
      <c r="AE270" s="109">
        <v>0</v>
      </c>
      <c r="AF270" s="109">
        <v>0</v>
      </c>
      <c r="AG270" s="109">
        <v>0</v>
      </c>
      <c r="AH270" s="109">
        <v>0</v>
      </c>
      <c r="AI270" s="109">
        <v>0</v>
      </c>
      <c r="AJ270" s="109">
        <v>0</v>
      </c>
      <c r="AK270" s="109">
        <v>0</v>
      </c>
      <c r="AL270" s="109">
        <v>0</v>
      </c>
      <c r="AM270" s="109">
        <v>0</v>
      </c>
      <c r="AN270" s="109">
        <v>956530.99</v>
      </c>
      <c r="AO270" s="109">
        <v>0</v>
      </c>
      <c r="AP270" s="160">
        <f t="shared" si="252"/>
        <v>0</v>
      </c>
      <c r="AQ270" s="160">
        <f t="shared" si="253"/>
        <v>956530.99</v>
      </c>
      <c r="AR270" s="160">
        <f t="shared" si="254"/>
        <v>956530.99</v>
      </c>
      <c r="AS270" s="607"/>
      <c r="AT270" s="219"/>
      <c r="AU270" s="13">
        <f t="shared" si="255"/>
        <v>0</v>
      </c>
      <c r="AV270" s="13">
        <f t="shared" si="256"/>
        <v>0</v>
      </c>
      <c r="AW270" s="13">
        <f t="shared" si="257"/>
        <v>0</v>
      </c>
      <c r="AX270" s="13">
        <f t="shared" si="258"/>
        <v>0</v>
      </c>
      <c r="AY270" s="13">
        <f t="shared" si="259"/>
        <v>0</v>
      </c>
      <c r="AZ270" s="13">
        <f t="shared" si="260"/>
        <v>0</v>
      </c>
      <c r="BA270" s="13">
        <f t="shared" si="261"/>
        <v>0</v>
      </c>
      <c r="BB270" s="13">
        <f t="shared" si="262"/>
        <v>0</v>
      </c>
      <c r="BC270" s="13">
        <f t="shared" si="263"/>
        <v>0</v>
      </c>
      <c r="BD270" s="13">
        <f t="shared" si="264"/>
        <v>0</v>
      </c>
      <c r="BE270" s="13">
        <f t="shared" si="265"/>
        <v>0</v>
      </c>
      <c r="BF270" s="13">
        <f t="shared" si="266"/>
        <v>0</v>
      </c>
      <c r="BG270" s="13">
        <f t="shared" si="267"/>
        <v>956530.99</v>
      </c>
      <c r="BH270" s="13">
        <f t="shared" si="268"/>
        <v>0</v>
      </c>
      <c r="BI270" s="73">
        <f t="shared" si="250"/>
        <v>956530.99</v>
      </c>
      <c r="BJ270" s="219"/>
      <c r="BK270" s="850">
        <f t="shared" si="236"/>
        <v>0</v>
      </c>
      <c r="BL270" s="109">
        <f t="shared" si="237"/>
        <v>0</v>
      </c>
      <c r="BM270" s="109">
        <f t="shared" si="238"/>
        <v>0</v>
      </c>
      <c r="BN270" s="109">
        <f t="shared" si="239"/>
        <v>0</v>
      </c>
      <c r="BO270" s="109">
        <f t="shared" si="240"/>
        <v>0</v>
      </c>
      <c r="BP270" s="109">
        <f t="shared" si="241"/>
        <v>0</v>
      </c>
      <c r="BQ270" s="109">
        <f t="shared" si="242"/>
        <v>0</v>
      </c>
      <c r="BR270" s="109">
        <f t="shared" si="243"/>
        <v>0</v>
      </c>
      <c r="BS270" s="109">
        <f t="shared" si="244"/>
        <v>0</v>
      </c>
      <c r="BT270" s="109">
        <f t="shared" si="245"/>
        <v>0</v>
      </c>
      <c r="BU270" s="109">
        <f t="shared" si="246"/>
        <v>0</v>
      </c>
      <c r="BV270" s="109">
        <f t="shared" si="247"/>
        <v>0</v>
      </c>
      <c r="BW270" s="109">
        <f t="shared" si="248"/>
        <v>956530.99</v>
      </c>
      <c r="BX270" s="109">
        <f t="shared" si="249"/>
        <v>0</v>
      </c>
      <c r="BY270" s="1000">
        <f t="shared" si="251"/>
        <v>956530.99</v>
      </c>
    </row>
    <row r="271" spans="1:77">
      <c r="A271" s="2" t="s">
        <v>2558</v>
      </c>
      <c r="B271" s="2" t="s">
        <v>2559</v>
      </c>
      <c r="C271" s="57" t="s">
        <v>3</v>
      </c>
      <c r="D271" s="57" t="s">
        <v>7</v>
      </c>
      <c r="E271" s="681" t="s">
        <v>349</v>
      </c>
      <c r="F271" s="682">
        <v>41385</v>
      </c>
      <c r="G271" s="682" t="s">
        <v>106</v>
      </c>
      <c r="H271" s="241" t="s">
        <v>109</v>
      </c>
      <c r="I271" s="38"/>
      <c r="J271" s="983"/>
      <c r="K271" s="903"/>
      <c r="L271" s="798"/>
      <c r="M271" s="429"/>
      <c r="N271" s="109"/>
      <c r="O271" s="109"/>
      <c r="P271" s="109"/>
      <c r="Q271" s="607"/>
      <c r="R271" s="93"/>
      <c r="S271" s="109"/>
      <c r="T271" s="109"/>
      <c r="U271" s="109"/>
      <c r="V271" s="109">
        <v>0</v>
      </c>
      <c r="W271" s="109">
        <v>0</v>
      </c>
      <c r="X271" s="109">
        <v>0</v>
      </c>
      <c r="Y271" s="109">
        <v>0</v>
      </c>
      <c r="Z271" s="109">
        <v>0</v>
      </c>
      <c r="AA271" s="109">
        <v>0</v>
      </c>
      <c r="AB271" s="109">
        <v>0</v>
      </c>
      <c r="AC271" s="109">
        <v>0</v>
      </c>
      <c r="AD271" s="109">
        <v>0</v>
      </c>
      <c r="AE271" s="109">
        <v>0</v>
      </c>
      <c r="AF271" s="109">
        <v>0</v>
      </c>
      <c r="AG271" s="109">
        <v>0</v>
      </c>
      <c r="AH271" s="109">
        <v>0</v>
      </c>
      <c r="AI271" s="109">
        <v>0</v>
      </c>
      <c r="AJ271" s="109">
        <v>0</v>
      </c>
      <c r="AK271" s="109">
        <v>0</v>
      </c>
      <c r="AL271" s="109">
        <v>0</v>
      </c>
      <c r="AM271" s="109">
        <v>0</v>
      </c>
      <c r="AN271" s="109">
        <v>2372278.44</v>
      </c>
      <c r="AO271" s="109">
        <v>0</v>
      </c>
      <c r="AP271" s="160">
        <f t="shared" si="252"/>
        <v>0</v>
      </c>
      <c r="AQ271" s="160">
        <f t="shared" si="253"/>
        <v>2372278.44</v>
      </c>
      <c r="AR271" s="160">
        <f t="shared" si="254"/>
        <v>2372278.44</v>
      </c>
      <c r="AS271" s="607"/>
      <c r="AT271" s="219"/>
      <c r="AU271" s="13">
        <f t="shared" si="255"/>
        <v>0</v>
      </c>
      <c r="AV271" s="13">
        <f t="shared" si="256"/>
        <v>0</v>
      </c>
      <c r="AW271" s="13">
        <f t="shared" si="257"/>
        <v>0</v>
      </c>
      <c r="AX271" s="13">
        <f t="shared" si="258"/>
        <v>0</v>
      </c>
      <c r="AY271" s="13">
        <f t="shared" si="259"/>
        <v>0</v>
      </c>
      <c r="AZ271" s="13">
        <f t="shared" si="260"/>
        <v>0</v>
      </c>
      <c r="BA271" s="13">
        <f t="shared" si="261"/>
        <v>0</v>
      </c>
      <c r="BB271" s="13">
        <f t="shared" si="262"/>
        <v>0</v>
      </c>
      <c r="BC271" s="13">
        <f t="shared" si="263"/>
        <v>0</v>
      </c>
      <c r="BD271" s="13">
        <f t="shared" si="264"/>
        <v>0</v>
      </c>
      <c r="BE271" s="13">
        <f t="shared" si="265"/>
        <v>0</v>
      </c>
      <c r="BF271" s="13">
        <f t="shared" si="266"/>
        <v>0</v>
      </c>
      <c r="BG271" s="13">
        <f t="shared" si="267"/>
        <v>2372278.44</v>
      </c>
      <c r="BH271" s="13">
        <f t="shared" si="268"/>
        <v>0</v>
      </c>
      <c r="BI271" s="73">
        <f t="shared" si="250"/>
        <v>2372278.44</v>
      </c>
      <c r="BJ271" s="219"/>
      <c r="BK271" s="850">
        <f t="shared" si="236"/>
        <v>0</v>
      </c>
      <c r="BL271" s="109">
        <f t="shared" si="237"/>
        <v>0</v>
      </c>
      <c r="BM271" s="109">
        <f t="shared" si="238"/>
        <v>0</v>
      </c>
      <c r="BN271" s="109">
        <f t="shared" si="239"/>
        <v>0</v>
      </c>
      <c r="BO271" s="109">
        <f t="shared" si="240"/>
        <v>0</v>
      </c>
      <c r="BP271" s="109">
        <f t="shared" si="241"/>
        <v>0</v>
      </c>
      <c r="BQ271" s="109">
        <f t="shared" si="242"/>
        <v>0</v>
      </c>
      <c r="BR271" s="109">
        <f t="shared" si="243"/>
        <v>0</v>
      </c>
      <c r="BS271" s="109">
        <f t="shared" si="244"/>
        <v>0</v>
      </c>
      <c r="BT271" s="109">
        <f t="shared" si="245"/>
        <v>0</v>
      </c>
      <c r="BU271" s="109">
        <f t="shared" si="246"/>
        <v>0</v>
      </c>
      <c r="BV271" s="109">
        <f t="shared" si="247"/>
        <v>0</v>
      </c>
      <c r="BW271" s="109">
        <f t="shared" si="248"/>
        <v>2372278.44</v>
      </c>
      <c r="BX271" s="109">
        <f t="shared" si="249"/>
        <v>0</v>
      </c>
      <c r="BY271" s="1000">
        <f t="shared" si="251"/>
        <v>2372278.44</v>
      </c>
    </row>
    <row r="272" spans="1:77">
      <c r="A272" s="2" t="s">
        <v>2549</v>
      </c>
      <c r="B272" s="2" t="s">
        <v>2550</v>
      </c>
      <c r="C272" s="57" t="s">
        <v>3</v>
      </c>
      <c r="D272" s="57" t="s">
        <v>7</v>
      </c>
      <c r="E272" s="681" t="s">
        <v>349</v>
      </c>
      <c r="F272" s="682">
        <v>41385</v>
      </c>
      <c r="G272" s="682" t="s">
        <v>106</v>
      </c>
      <c r="H272" s="241" t="s">
        <v>109</v>
      </c>
      <c r="I272" s="38"/>
      <c r="J272" s="983"/>
      <c r="K272" s="903"/>
      <c r="L272" s="798"/>
      <c r="M272" s="429"/>
      <c r="N272" s="109"/>
      <c r="O272" s="109"/>
      <c r="P272" s="109"/>
      <c r="Q272" s="607"/>
      <c r="R272" s="93"/>
      <c r="S272" s="109"/>
      <c r="T272" s="109"/>
      <c r="U272" s="109"/>
      <c r="V272" s="109">
        <v>0</v>
      </c>
      <c r="W272" s="109">
        <v>0</v>
      </c>
      <c r="X272" s="109">
        <v>0</v>
      </c>
      <c r="Y272" s="109">
        <v>0</v>
      </c>
      <c r="Z272" s="109">
        <v>0</v>
      </c>
      <c r="AA272" s="109">
        <v>0</v>
      </c>
      <c r="AB272" s="109">
        <v>0</v>
      </c>
      <c r="AC272" s="109">
        <v>0</v>
      </c>
      <c r="AD272" s="109">
        <v>0</v>
      </c>
      <c r="AE272" s="109">
        <v>0</v>
      </c>
      <c r="AF272" s="109">
        <v>0</v>
      </c>
      <c r="AG272" s="109">
        <v>0</v>
      </c>
      <c r="AH272" s="109">
        <v>0</v>
      </c>
      <c r="AI272" s="109">
        <v>0</v>
      </c>
      <c r="AJ272" s="109">
        <v>0</v>
      </c>
      <c r="AK272" s="109">
        <v>0</v>
      </c>
      <c r="AL272" s="109">
        <v>0</v>
      </c>
      <c r="AM272" s="109">
        <v>0</v>
      </c>
      <c r="AN272" s="109">
        <v>2662402.6800000002</v>
      </c>
      <c r="AO272" s="109">
        <v>0</v>
      </c>
      <c r="AP272" s="160">
        <f t="shared" si="252"/>
        <v>0</v>
      </c>
      <c r="AQ272" s="160">
        <f t="shared" si="253"/>
        <v>2662402.6800000002</v>
      </c>
      <c r="AR272" s="160">
        <f t="shared" si="254"/>
        <v>2662402.6800000002</v>
      </c>
      <c r="AS272" s="607"/>
      <c r="AT272" s="219"/>
      <c r="AU272" s="13">
        <f t="shared" si="255"/>
        <v>0</v>
      </c>
      <c r="AV272" s="13">
        <f t="shared" si="256"/>
        <v>0</v>
      </c>
      <c r="AW272" s="13">
        <f t="shared" si="257"/>
        <v>0</v>
      </c>
      <c r="AX272" s="13">
        <f t="shared" si="258"/>
        <v>0</v>
      </c>
      <c r="AY272" s="13">
        <f t="shared" si="259"/>
        <v>0</v>
      </c>
      <c r="AZ272" s="13">
        <f t="shared" si="260"/>
        <v>0</v>
      </c>
      <c r="BA272" s="13">
        <f t="shared" si="261"/>
        <v>0</v>
      </c>
      <c r="BB272" s="13">
        <f t="shared" si="262"/>
        <v>0</v>
      </c>
      <c r="BC272" s="13">
        <f t="shared" si="263"/>
        <v>0</v>
      </c>
      <c r="BD272" s="13">
        <f t="shared" si="264"/>
        <v>0</v>
      </c>
      <c r="BE272" s="13">
        <f t="shared" si="265"/>
        <v>0</v>
      </c>
      <c r="BF272" s="13">
        <f t="shared" si="266"/>
        <v>0</v>
      </c>
      <c r="BG272" s="13">
        <f t="shared" si="267"/>
        <v>2662402.6800000002</v>
      </c>
      <c r="BH272" s="13">
        <f t="shared" si="268"/>
        <v>0</v>
      </c>
      <c r="BI272" s="73">
        <f t="shared" si="250"/>
        <v>2662402.6800000002</v>
      </c>
      <c r="BJ272" s="219"/>
      <c r="BK272" s="850">
        <f t="shared" si="236"/>
        <v>0</v>
      </c>
      <c r="BL272" s="109">
        <f t="shared" si="237"/>
        <v>0</v>
      </c>
      <c r="BM272" s="109">
        <f t="shared" si="238"/>
        <v>0</v>
      </c>
      <c r="BN272" s="109">
        <f t="shared" si="239"/>
        <v>0</v>
      </c>
      <c r="BO272" s="109">
        <f t="shared" si="240"/>
        <v>0</v>
      </c>
      <c r="BP272" s="109">
        <f t="shared" si="241"/>
        <v>0</v>
      </c>
      <c r="BQ272" s="109">
        <f t="shared" si="242"/>
        <v>0</v>
      </c>
      <c r="BR272" s="109">
        <f t="shared" si="243"/>
        <v>0</v>
      </c>
      <c r="BS272" s="109">
        <f t="shared" si="244"/>
        <v>0</v>
      </c>
      <c r="BT272" s="109">
        <f t="shared" si="245"/>
        <v>0</v>
      </c>
      <c r="BU272" s="109">
        <f t="shared" si="246"/>
        <v>0</v>
      </c>
      <c r="BV272" s="109">
        <f t="shared" si="247"/>
        <v>0</v>
      </c>
      <c r="BW272" s="109">
        <f t="shared" si="248"/>
        <v>2662402.6800000002</v>
      </c>
      <c r="BX272" s="109">
        <f t="shared" si="249"/>
        <v>0</v>
      </c>
      <c r="BY272" s="1000">
        <f t="shared" si="251"/>
        <v>2662402.6800000002</v>
      </c>
    </row>
    <row r="273" spans="1:77">
      <c r="A273" s="2" t="s">
        <v>2779</v>
      </c>
      <c r="B273" s="2" t="s">
        <v>2780</v>
      </c>
      <c r="C273" s="57" t="s">
        <v>3</v>
      </c>
      <c r="D273" s="57" t="s">
        <v>7</v>
      </c>
      <c r="E273" s="681" t="s">
        <v>349</v>
      </c>
      <c r="F273" s="682">
        <v>41243</v>
      </c>
      <c r="G273" s="682" t="s">
        <v>106</v>
      </c>
      <c r="H273" s="241" t="s">
        <v>109</v>
      </c>
      <c r="I273" s="38"/>
      <c r="J273" s="983"/>
      <c r="K273" s="903"/>
      <c r="L273" s="798"/>
      <c r="M273" s="429"/>
      <c r="N273" s="109"/>
      <c r="O273" s="109"/>
      <c r="P273" s="109"/>
      <c r="Q273" s="607"/>
      <c r="R273" s="93"/>
      <c r="S273" s="109"/>
      <c r="T273" s="109"/>
      <c r="U273" s="109"/>
      <c r="V273" s="109">
        <v>0</v>
      </c>
      <c r="W273" s="109">
        <v>0</v>
      </c>
      <c r="X273" s="109">
        <v>0</v>
      </c>
      <c r="Y273" s="109">
        <v>0</v>
      </c>
      <c r="Z273" s="109">
        <v>0</v>
      </c>
      <c r="AA273" s="109">
        <v>0</v>
      </c>
      <c r="AB273" s="109">
        <v>0</v>
      </c>
      <c r="AC273" s="109">
        <v>0</v>
      </c>
      <c r="AD273" s="109">
        <v>0</v>
      </c>
      <c r="AE273" s="109">
        <v>0</v>
      </c>
      <c r="AF273" s="109">
        <v>0</v>
      </c>
      <c r="AG273" s="109">
        <v>0</v>
      </c>
      <c r="AH273" s="109">
        <v>0</v>
      </c>
      <c r="AI273" s="109">
        <v>513898.64</v>
      </c>
      <c r="AJ273" s="109">
        <v>0</v>
      </c>
      <c r="AK273" s="109">
        <v>0</v>
      </c>
      <c r="AL273" s="109">
        <v>0</v>
      </c>
      <c r="AM273" s="109">
        <v>0</v>
      </c>
      <c r="AN273" s="109">
        <v>0</v>
      </c>
      <c r="AO273" s="109">
        <v>0</v>
      </c>
      <c r="AP273" s="160">
        <f t="shared" si="252"/>
        <v>0</v>
      </c>
      <c r="AQ273" s="160">
        <f t="shared" si="253"/>
        <v>513898.64</v>
      </c>
      <c r="AR273" s="160">
        <f t="shared" si="254"/>
        <v>513898.64</v>
      </c>
      <c r="AS273" s="607"/>
      <c r="AT273" s="219"/>
      <c r="AU273" s="13">
        <f t="shared" si="255"/>
        <v>0</v>
      </c>
      <c r="AV273" s="13">
        <f t="shared" si="256"/>
        <v>0</v>
      </c>
      <c r="AW273" s="13">
        <f t="shared" si="257"/>
        <v>0</v>
      </c>
      <c r="AX273" s="13">
        <f t="shared" si="258"/>
        <v>0</v>
      </c>
      <c r="AY273" s="13">
        <f t="shared" si="259"/>
        <v>0</v>
      </c>
      <c r="AZ273" s="13">
        <f t="shared" si="260"/>
        <v>0</v>
      </c>
      <c r="BA273" s="13">
        <f t="shared" si="261"/>
        <v>0</v>
      </c>
      <c r="BB273" s="13">
        <f t="shared" si="262"/>
        <v>513898.64</v>
      </c>
      <c r="BC273" s="13">
        <f t="shared" si="263"/>
        <v>0</v>
      </c>
      <c r="BD273" s="13">
        <f t="shared" si="264"/>
        <v>0</v>
      </c>
      <c r="BE273" s="13">
        <f t="shared" si="265"/>
        <v>0</v>
      </c>
      <c r="BF273" s="13">
        <f t="shared" si="266"/>
        <v>0</v>
      </c>
      <c r="BG273" s="13">
        <f t="shared" si="267"/>
        <v>0</v>
      </c>
      <c r="BH273" s="13">
        <f t="shared" si="268"/>
        <v>0</v>
      </c>
      <c r="BI273" s="73">
        <f t="shared" si="250"/>
        <v>513898.64</v>
      </c>
      <c r="BJ273" s="219"/>
      <c r="BK273" s="850">
        <f t="shared" si="236"/>
        <v>0</v>
      </c>
      <c r="BL273" s="109">
        <f t="shared" si="237"/>
        <v>0</v>
      </c>
      <c r="BM273" s="109">
        <f t="shared" si="238"/>
        <v>0</v>
      </c>
      <c r="BN273" s="109">
        <f t="shared" si="239"/>
        <v>0</v>
      </c>
      <c r="BO273" s="109">
        <f t="shared" si="240"/>
        <v>0</v>
      </c>
      <c r="BP273" s="109">
        <f t="shared" si="241"/>
        <v>0</v>
      </c>
      <c r="BQ273" s="109">
        <f t="shared" si="242"/>
        <v>0</v>
      </c>
      <c r="BR273" s="109">
        <f t="shared" si="243"/>
        <v>513898.64</v>
      </c>
      <c r="BS273" s="109">
        <f t="shared" si="244"/>
        <v>0</v>
      </c>
      <c r="BT273" s="109">
        <f t="shared" si="245"/>
        <v>0</v>
      </c>
      <c r="BU273" s="109">
        <f t="shared" si="246"/>
        <v>0</v>
      </c>
      <c r="BV273" s="109">
        <f t="shared" si="247"/>
        <v>0</v>
      </c>
      <c r="BW273" s="109">
        <f t="shared" si="248"/>
        <v>0</v>
      </c>
      <c r="BX273" s="109">
        <f t="shared" si="249"/>
        <v>0</v>
      </c>
      <c r="BY273" s="1000">
        <f t="shared" si="251"/>
        <v>513898.64</v>
      </c>
    </row>
    <row r="274" spans="1:77">
      <c r="A274" s="2" t="s">
        <v>3069</v>
      </c>
      <c r="B274" s="2" t="s">
        <v>3070</v>
      </c>
      <c r="C274" s="57" t="s">
        <v>3</v>
      </c>
      <c r="D274" s="57" t="s">
        <v>7</v>
      </c>
      <c r="E274" s="681" t="s">
        <v>349</v>
      </c>
      <c r="F274" s="682">
        <v>40892</v>
      </c>
      <c r="G274" s="682" t="s">
        <v>106</v>
      </c>
      <c r="H274" s="241" t="s">
        <v>109</v>
      </c>
      <c r="I274" s="38"/>
      <c r="J274" s="983"/>
      <c r="K274" s="903"/>
      <c r="L274" s="798"/>
      <c r="M274" s="429"/>
      <c r="N274" s="109"/>
      <c r="O274" s="109"/>
      <c r="P274" s="109"/>
      <c r="Q274" s="607"/>
      <c r="R274" s="93"/>
      <c r="S274" s="109"/>
      <c r="T274" s="109"/>
      <c r="U274" s="109"/>
      <c r="V274" s="109">
        <v>0</v>
      </c>
      <c r="W274" s="109">
        <v>0</v>
      </c>
      <c r="X274" s="109">
        <v>211065.48</v>
      </c>
      <c r="Y274" s="109">
        <v>0</v>
      </c>
      <c r="Z274" s="109">
        <v>0</v>
      </c>
      <c r="AA274" s="109">
        <v>0</v>
      </c>
      <c r="AB274" s="109">
        <v>0</v>
      </c>
      <c r="AC274" s="109">
        <v>0</v>
      </c>
      <c r="AD274" s="109">
        <v>0</v>
      </c>
      <c r="AE274" s="109">
        <v>0</v>
      </c>
      <c r="AF274" s="109">
        <v>0</v>
      </c>
      <c r="AG274" s="109">
        <v>0</v>
      </c>
      <c r="AH274" s="109">
        <v>0</v>
      </c>
      <c r="AI274" s="109">
        <v>0</v>
      </c>
      <c r="AJ274" s="109">
        <v>0</v>
      </c>
      <c r="AK274" s="109">
        <v>0</v>
      </c>
      <c r="AL274" s="109">
        <v>0</v>
      </c>
      <c r="AM274" s="109">
        <v>0</v>
      </c>
      <c r="AN274" s="109">
        <v>0</v>
      </c>
      <c r="AO274" s="109">
        <v>0</v>
      </c>
      <c r="AP274" s="160">
        <f t="shared" si="252"/>
        <v>211065.48</v>
      </c>
      <c r="AQ274" s="160">
        <f t="shared" si="253"/>
        <v>0</v>
      </c>
      <c r="AR274" s="160">
        <f t="shared" si="254"/>
        <v>211065.48</v>
      </c>
      <c r="AS274" s="607"/>
      <c r="AT274" s="219"/>
      <c r="AU274" s="13">
        <f t="shared" si="255"/>
        <v>0</v>
      </c>
      <c r="AV274" s="13">
        <f t="shared" si="256"/>
        <v>0</v>
      </c>
      <c r="AW274" s="13">
        <f t="shared" si="257"/>
        <v>0</v>
      </c>
      <c r="AX274" s="13">
        <f t="shared" si="258"/>
        <v>0</v>
      </c>
      <c r="AY274" s="13">
        <f t="shared" si="259"/>
        <v>0</v>
      </c>
      <c r="AZ274" s="13">
        <f t="shared" si="260"/>
        <v>0</v>
      </c>
      <c r="BA274" s="13">
        <f t="shared" si="261"/>
        <v>0</v>
      </c>
      <c r="BB274" s="13">
        <f t="shared" si="262"/>
        <v>0</v>
      </c>
      <c r="BC274" s="13">
        <f t="shared" si="263"/>
        <v>0</v>
      </c>
      <c r="BD274" s="13">
        <f t="shared" si="264"/>
        <v>0</v>
      </c>
      <c r="BE274" s="13">
        <f t="shared" si="265"/>
        <v>0</v>
      </c>
      <c r="BF274" s="13">
        <f t="shared" si="266"/>
        <v>0</v>
      </c>
      <c r="BG274" s="13">
        <f t="shared" si="267"/>
        <v>0</v>
      </c>
      <c r="BH274" s="13">
        <f t="shared" si="268"/>
        <v>0</v>
      </c>
      <c r="BI274" s="73">
        <f t="shared" si="250"/>
        <v>0</v>
      </c>
      <c r="BJ274" s="219"/>
      <c r="BK274" s="850">
        <f t="shared" si="236"/>
        <v>0</v>
      </c>
      <c r="BL274" s="109">
        <f t="shared" si="237"/>
        <v>0</v>
      </c>
      <c r="BM274" s="109">
        <f t="shared" si="238"/>
        <v>0</v>
      </c>
      <c r="BN274" s="109">
        <f t="shared" si="239"/>
        <v>0</v>
      </c>
      <c r="BO274" s="109">
        <f t="shared" si="240"/>
        <v>0</v>
      </c>
      <c r="BP274" s="109">
        <f t="shared" si="241"/>
        <v>0</v>
      </c>
      <c r="BQ274" s="109">
        <f t="shared" si="242"/>
        <v>0</v>
      </c>
      <c r="BR274" s="109">
        <f t="shared" si="243"/>
        <v>0</v>
      </c>
      <c r="BS274" s="109">
        <f t="shared" si="244"/>
        <v>0</v>
      </c>
      <c r="BT274" s="109">
        <f t="shared" si="245"/>
        <v>0</v>
      </c>
      <c r="BU274" s="109">
        <f t="shared" si="246"/>
        <v>0</v>
      </c>
      <c r="BV274" s="109">
        <f t="shared" si="247"/>
        <v>0</v>
      </c>
      <c r="BW274" s="109">
        <f t="shared" si="248"/>
        <v>0</v>
      </c>
      <c r="BX274" s="109">
        <f t="shared" si="249"/>
        <v>0</v>
      </c>
      <c r="BY274" s="1000">
        <f t="shared" si="251"/>
        <v>0</v>
      </c>
    </row>
    <row r="275" spans="1:77">
      <c r="A275" s="678" t="s">
        <v>3033</v>
      </c>
      <c r="B275" s="678" t="s">
        <v>3034</v>
      </c>
      <c r="C275" s="57" t="s">
        <v>3</v>
      </c>
      <c r="D275" s="684" t="s">
        <v>7</v>
      </c>
      <c r="E275" s="681" t="s">
        <v>349</v>
      </c>
      <c r="F275" s="683">
        <v>40908</v>
      </c>
      <c r="G275" s="682" t="s">
        <v>106</v>
      </c>
      <c r="H275" s="241" t="s">
        <v>109</v>
      </c>
      <c r="I275" s="38"/>
      <c r="J275" s="983"/>
      <c r="K275" s="903"/>
      <c r="L275" s="798"/>
      <c r="M275" s="429"/>
      <c r="N275" s="109"/>
      <c r="O275" s="109"/>
      <c r="P275" s="109"/>
      <c r="Q275" s="607"/>
      <c r="R275" s="93"/>
      <c r="S275" s="109"/>
      <c r="T275" s="109"/>
      <c r="U275" s="109"/>
      <c r="V275" s="109">
        <v>0</v>
      </c>
      <c r="W275" s="109">
        <v>0</v>
      </c>
      <c r="X275" s="109">
        <v>236990</v>
      </c>
      <c r="Y275" s="109">
        <v>0</v>
      </c>
      <c r="Z275" s="109">
        <v>0</v>
      </c>
      <c r="AA275" s="109">
        <v>0</v>
      </c>
      <c r="AB275" s="109">
        <v>0</v>
      </c>
      <c r="AC275" s="109">
        <v>0</v>
      </c>
      <c r="AD275" s="109">
        <v>0</v>
      </c>
      <c r="AE275" s="109">
        <v>0</v>
      </c>
      <c r="AF275" s="109">
        <v>0</v>
      </c>
      <c r="AG275" s="109">
        <v>0</v>
      </c>
      <c r="AH275" s="109">
        <v>0</v>
      </c>
      <c r="AI275" s="109">
        <v>0</v>
      </c>
      <c r="AJ275" s="109">
        <v>0</v>
      </c>
      <c r="AK275" s="109">
        <v>0</v>
      </c>
      <c r="AL275" s="109">
        <v>0</v>
      </c>
      <c r="AM275" s="109">
        <v>0</v>
      </c>
      <c r="AN275" s="109">
        <v>0</v>
      </c>
      <c r="AO275" s="109">
        <v>0</v>
      </c>
      <c r="AP275" s="160">
        <f t="shared" si="252"/>
        <v>236990</v>
      </c>
      <c r="AQ275" s="160">
        <f t="shared" si="253"/>
        <v>0</v>
      </c>
      <c r="AR275" s="160">
        <f t="shared" si="254"/>
        <v>236990</v>
      </c>
      <c r="AS275" s="607"/>
      <c r="AT275" s="219"/>
      <c r="AU275" s="13">
        <f t="shared" si="255"/>
        <v>0</v>
      </c>
      <c r="AV275" s="13">
        <f t="shared" si="256"/>
        <v>0</v>
      </c>
      <c r="AW275" s="13">
        <f t="shared" si="257"/>
        <v>0</v>
      </c>
      <c r="AX275" s="13">
        <f t="shared" si="258"/>
        <v>0</v>
      </c>
      <c r="AY275" s="13">
        <f t="shared" si="259"/>
        <v>0</v>
      </c>
      <c r="AZ275" s="13">
        <f t="shared" si="260"/>
        <v>0</v>
      </c>
      <c r="BA275" s="13">
        <f t="shared" si="261"/>
        <v>0</v>
      </c>
      <c r="BB275" s="13">
        <f t="shared" si="262"/>
        <v>0</v>
      </c>
      <c r="BC275" s="13">
        <f t="shared" si="263"/>
        <v>0</v>
      </c>
      <c r="BD275" s="13">
        <f t="shared" si="264"/>
        <v>0</v>
      </c>
      <c r="BE275" s="13">
        <f t="shared" si="265"/>
        <v>0</v>
      </c>
      <c r="BF275" s="13">
        <f t="shared" si="266"/>
        <v>0</v>
      </c>
      <c r="BG275" s="13">
        <f t="shared" si="267"/>
        <v>0</v>
      </c>
      <c r="BH275" s="13">
        <f t="shared" si="268"/>
        <v>0</v>
      </c>
      <c r="BI275" s="73">
        <f t="shared" si="250"/>
        <v>0</v>
      </c>
      <c r="BJ275" s="219"/>
      <c r="BK275" s="850">
        <f t="shared" si="236"/>
        <v>0</v>
      </c>
      <c r="BL275" s="109">
        <f t="shared" si="237"/>
        <v>0</v>
      </c>
      <c r="BM275" s="109">
        <f t="shared" si="238"/>
        <v>0</v>
      </c>
      <c r="BN275" s="109">
        <f t="shared" si="239"/>
        <v>0</v>
      </c>
      <c r="BO275" s="109">
        <f t="shared" si="240"/>
        <v>0</v>
      </c>
      <c r="BP275" s="109">
        <f t="shared" si="241"/>
        <v>0</v>
      </c>
      <c r="BQ275" s="109">
        <f t="shared" si="242"/>
        <v>0</v>
      </c>
      <c r="BR275" s="109">
        <f t="shared" si="243"/>
        <v>0</v>
      </c>
      <c r="BS275" s="109">
        <f t="shared" si="244"/>
        <v>0</v>
      </c>
      <c r="BT275" s="109">
        <f t="shared" si="245"/>
        <v>0</v>
      </c>
      <c r="BU275" s="109">
        <f t="shared" si="246"/>
        <v>0</v>
      </c>
      <c r="BV275" s="109">
        <f t="shared" si="247"/>
        <v>0</v>
      </c>
      <c r="BW275" s="109">
        <f t="shared" si="248"/>
        <v>0</v>
      </c>
      <c r="BX275" s="109">
        <f t="shared" si="249"/>
        <v>0</v>
      </c>
      <c r="BY275" s="1000">
        <f t="shared" si="251"/>
        <v>0</v>
      </c>
    </row>
    <row r="276" spans="1:77">
      <c r="A276" s="2" t="s">
        <v>238</v>
      </c>
      <c r="B276" s="2" t="s">
        <v>239</v>
      </c>
      <c r="C276" s="57" t="s">
        <v>11</v>
      </c>
      <c r="D276" s="57" t="s">
        <v>7</v>
      </c>
      <c r="E276" s="681" t="s">
        <v>349</v>
      </c>
      <c r="F276" s="682">
        <v>40391</v>
      </c>
      <c r="G276" s="682" t="s">
        <v>106</v>
      </c>
      <c r="H276" s="241" t="s">
        <v>111</v>
      </c>
      <c r="I276" s="38"/>
      <c r="J276" s="983"/>
      <c r="K276" s="903"/>
      <c r="L276" s="798"/>
      <c r="M276" s="429"/>
      <c r="N276" s="109"/>
      <c r="O276" s="109"/>
      <c r="P276" s="109"/>
      <c r="Q276" s="607"/>
      <c r="R276" s="93"/>
      <c r="S276" s="109">
        <v>1646.56</v>
      </c>
      <c r="T276" s="109">
        <v>11275.27</v>
      </c>
      <c r="U276" s="109">
        <v>3569.84</v>
      </c>
      <c r="V276" s="109">
        <v>2000</v>
      </c>
      <c r="W276" s="109">
        <v>25000</v>
      </c>
      <c r="X276" s="109">
        <v>23000</v>
      </c>
      <c r="Y276" s="109">
        <v>25000</v>
      </c>
      <c r="Z276" s="109">
        <v>25000</v>
      </c>
      <c r="AA276" s="109">
        <v>25000</v>
      </c>
      <c r="AB276" s="109">
        <v>50000</v>
      </c>
      <c r="AC276" s="109">
        <v>125000</v>
      </c>
      <c r="AD276" s="109">
        <v>0</v>
      </c>
      <c r="AE276" s="109">
        <v>25000</v>
      </c>
      <c r="AF276" s="109">
        <v>25000</v>
      </c>
      <c r="AG276" s="109">
        <v>125000</v>
      </c>
      <c r="AH276" s="109">
        <v>0</v>
      </c>
      <c r="AI276" s="109">
        <v>0</v>
      </c>
      <c r="AJ276" s="109">
        <v>0</v>
      </c>
      <c r="AK276" s="109">
        <v>0</v>
      </c>
      <c r="AL276" s="109">
        <v>0</v>
      </c>
      <c r="AM276" s="109">
        <v>0</v>
      </c>
      <c r="AN276" s="109">
        <v>0</v>
      </c>
      <c r="AO276" s="109">
        <v>0</v>
      </c>
      <c r="AP276" s="160">
        <f t="shared" si="252"/>
        <v>141491.66999999998</v>
      </c>
      <c r="AQ276" s="160">
        <f t="shared" si="253"/>
        <v>350000</v>
      </c>
      <c r="AR276" s="160">
        <f t="shared" si="254"/>
        <v>491491.67</v>
      </c>
      <c r="AS276" s="607"/>
      <c r="AT276" s="219"/>
      <c r="AU276" s="13">
        <f t="shared" si="255"/>
        <v>50000</v>
      </c>
      <c r="AV276" s="13">
        <f t="shared" si="256"/>
        <v>125000</v>
      </c>
      <c r="AW276" s="13">
        <f t="shared" si="257"/>
        <v>0</v>
      </c>
      <c r="AX276" s="13">
        <f t="shared" si="258"/>
        <v>25000</v>
      </c>
      <c r="AY276" s="13">
        <f t="shared" si="259"/>
        <v>25000</v>
      </c>
      <c r="AZ276" s="13">
        <f t="shared" si="260"/>
        <v>125000</v>
      </c>
      <c r="BA276" s="13">
        <f t="shared" si="261"/>
        <v>0</v>
      </c>
      <c r="BB276" s="13">
        <f t="shared" si="262"/>
        <v>0</v>
      </c>
      <c r="BC276" s="13">
        <f t="shared" si="263"/>
        <v>0</v>
      </c>
      <c r="BD276" s="13">
        <f t="shared" si="264"/>
        <v>0</v>
      </c>
      <c r="BE276" s="13">
        <f t="shared" si="265"/>
        <v>0</v>
      </c>
      <c r="BF276" s="13">
        <f t="shared" si="266"/>
        <v>0</v>
      </c>
      <c r="BG276" s="13">
        <f t="shared" si="267"/>
        <v>0</v>
      </c>
      <c r="BH276" s="13">
        <f t="shared" si="268"/>
        <v>0</v>
      </c>
      <c r="BI276" s="73">
        <f t="shared" si="250"/>
        <v>350000</v>
      </c>
      <c r="BJ276" s="219"/>
      <c r="BK276" s="850">
        <f t="shared" si="236"/>
        <v>50000</v>
      </c>
      <c r="BL276" s="109">
        <f t="shared" si="237"/>
        <v>125000</v>
      </c>
      <c r="BM276" s="109">
        <f t="shared" si="238"/>
        <v>0</v>
      </c>
      <c r="BN276" s="109">
        <f t="shared" si="239"/>
        <v>25000</v>
      </c>
      <c r="BO276" s="109">
        <f t="shared" si="240"/>
        <v>25000</v>
      </c>
      <c r="BP276" s="109">
        <f t="shared" si="241"/>
        <v>125000</v>
      </c>
      <c r="BQ276" s="109">
        <f t="shared" si="242"/>
        <v>0</v>
      </c>
      <c r="BR276" s="109">
        <f t="shared" si="243"/>
        <v>0</v>
      </c>
      <c r="BS276" s="109">
        <f t="shared" si="244"/>
        <v>0</v>
      </c>
      <c r="BT276" s="109">
        <f t="shared" si="245"/>
        <v>0</v>
      </c>
      <c r="BU276" s="109">
        <f t="shared" si="246"/>
        <v>0</v>
      </c>
      <c r="BV276" s="109">
        <f t="shared" si="247"/>
        <v>0</v>
      </c>
      <c r="BW276" s="109">
        <f t="shared" si="248"/>
        <v>0</v>
      </c>
      <c r="BX276" s="109">
        <f t="shared" si="249"/>
        <v>0</v>
      </c>
      <c r="BY276" s="1000">
        <f t="shared" si="251"/>
        <v>350000</v>
      </c>
    </row>
    <row r="277" spans="1:77">
      <c r="A277" s="2" t="s">
        <v>225</v>
      </c>
      <c r="B277" s="2" t="s">
        <v>226</v>
      </c>
      <c r="C277" s="57" t="s">
        <v>11</v>
      </c>
      <c r="D277" s="57" t="s">
        <v>7</v>
      </c>
      <c r="E277" s="681" t="s">
        <v>349</v>
      </c>
      <c r="F277" s="682">
        <v>40329</v>
      </c>
      <c r="G277" s="682" t="s">
        <v>106</v>
      </c>
      <c r="H277" s="241" t="s">
        <v>111</v>
      </c>
      <c r="I277" s="38"/>
      <c r="J277" s="983"/>
      <c r="K277" s="903"/>
      <c r="L277" s="798"/>
      <c r="M277" s="429"/>
      <c r="N277" s="109"/>
      <c r="O277" s="109"/>
      <c r="P277" s="109"/>
      <c r="Q277" s="607"/>
      <c r="R277" s="93"/>
      <c r="S277" s="109">
        <v>48836.679999999993</v>
      </c>
      <c r="T277" s="109">
        <v>-47486.679999999993</v>
      </c>
      <c r="U277" s="109">
        <v>6860</v>
      </c>
      <c r="V277" s="109">
        <v>0</v>
      </c>
      <c r="W277" s="109">
        <v>0</v>
      </c>
      <c r="X277" s="109">
        <v>147465</v>
      </c>
      <c r="Y277" s="109">
        <v>0</v>
      </c>
      <c r="Z277" s="109">
        <v>0</v>
      </c>
      <c r="AA277" s="109">
        <v>0</v>
      </c>
      <c r="AB277" s="109">
        <v>0</v>
      </c>
      <c r="AC277" s="109">
        <v>807540</v>
      </c>
      <c r="AD277" s="109">
        <v>0</v>
      </c>
      <c r="AE277" s="109">
        <v>0</v>
      </c>
      <c r="AF277" s="109">
        <v>0</v>
      </c>
      <c r="AG277" s="109">
        <v>0</v>
      </c>
      <c r="AH277" s="109">
        <v>0</v>
      </c>
      <c r="AI277" s="109">
        <v>0</v>
      </c>
      <c r="AJ277" s="109">
        <v>0</v>
      </c>
      <c r="AK277" s="109">
        <v>0</v>
      </c>
      <c r="AL277" s="109">
        <v>0</v>
      </c>
      <c r="AM277" s="109">
        <v>0</v>
      </c>
      <c r="AN277" s="109">
        <v>0</v>
      </c>
      <c r="AO277" s="109">
        <v>0</v>
      </c>
      <c r="AP277" s="160">
        <f t="shared" si="252"/>
        <v>155675</v>
      </c>
      <c r="AQ277" s="160">
        <f t="shared" si="253"/>
        <v>807540</v>
      </c>
      <c r="AR277" s="160">
        <f t="shared" si="254"/>
        <v>963215</v>
      </c>
      <c r="AS277" s="607"/>
      <c r="AT277" s="219"/>
      <c r="AU277" s="13">
        <f t="shared" si="255"/>
        <v>0</v>
      </c>
      <c r="AV277" s="13">
        <f t="shared" si="256"/>
        <v>807540</v>
      </c>
      <c r="AW277" s="13">
        <f t="shared" si="257"/>
        <v>0</v>
      </c>
      <c r="AX277" s="13">
        <f t="shared" si="258"/>
        <v>0</v>
      </c>
      <c r="AY277" s="13">
        <f t="shared" si="259"/>
        <v>0</v>
      </c>
      <c r="AZ277" s="13">
        <f t="shared" si="260"/>
        <v>0</v>
      </c>
      <c r="BA277" s="13">
        <f t="shared" si="261"/>
        <v>0</v>
      </c>
      <c r="BB277" s="13">
        <f t="shared" si="262"/>
        <v>0</v>
      </c>
      <c r="BC277" s="13">
        <f t="shared" si="263"/>
        <v>0</v>
      </c>
      <c r="BD277" s="13">
        <f t="shared" si="264"/>
        <v>0</v>
      </c>
      <c r="BE277" s="13">
        <f t="shared" si="265"/>
        <v>0</v>
      </c>
      <c r="BF277" s="13">
        <f t="shared" si="266"/>
        <v>0</v>
      </c>
      <c r="BG277" s="13">
        <f t="shared" si="267"/>
        <v>0</v>
      </c>
      <c r="BH277" s="13">
        <f t="shared" si="268"/>
        <v>0</v>
      </c>
      <c r="BI277" s="73">
        <f t="shared" si="250"/>
        <v>807540</v>
      </c>
      <c r="BJ277" s="219"/>
      <c r="BK277" s="850">
        <f t="shared" si="236"/>
        <v>0</v>
      </c>
      <c r="BL277" s="109">
        <f t="shared" si="237"/>
        <v>807540</v>
      </c>
      <c r="BM277" s="109">
        <f t="shared" si="238"/>
        <v>0</v>
      </c>
      <c r="BN277" s="109">
        <f t="shared" si="239"/>
        <v>0</v>
      </c>
      <c r="BO277" s="109">
        <f t="shared" si="240"/>
        <v>0</v>
      </c>
      <c r="BP277" s="109">
        <f t="shared" si="241"/>
        <v>0</v>
      </c>
      <c r="BQ277" s="109">
        <f t="shared" si="242"/>
        <v>0</v>
      </c>
      <c r="BR277" s="109">
        <f t="shared" si="243"/>
        <v>0</v>
      </c>
      <c r="BS277" s="109">
        <f t="shared" si="244"/>
        <v>0</v>
      </c>
      <c r="BT277" s="109">
        <f t="shared" si="245"/>
        <v>0</v>
      </c>
      <c r="BU277" s="109">
        <f t="shared" si="246"/>
        <v>0</v>
      </c>
      <c r="BV277" s="109">
        <f t="shared" si="247"/>
        <v>0</v>
      </c>
      <c r="BW277" s="109">
        <f t="shared" si="248"/>
        <v>0</v>
      </c>
      <c r="BX277" s="109">
        <f t="shared" si="249"/>
        <v>0</v>
      </c>
      <c r="BY277" s="1000">
        <f t="shared" si="251"/>
        <v>807540</v>
      </c>
    </row>
    <row r="278" spans="1:77">
      <c r="A278" s="2" t="s">
        <v>2654</v>
      </c>
      <c r="B278" s="2" t="s">
        <v>2655</v>
      </c>
      <c r="C278" s="57" t="s">
        <v>3</v>
      </c>
      <c r="D278" s="57" t="s">
        <v>7</v>
      </c>
      <c r="E278" s="681" t="s">
        <v>349</v>
      </c>
      <c r="F278" s="682">
        <v>41090</v>
      </c>
      <c r="G278" s="682" t="s">
        <v>106</v>
      </c>
      <c r="H278" s="241" t="s">
        <v>109</v>
      </c>
      <c r="I278" s="38"/>
      <c r="J278" s="983"/>
      <c r="K278" s="903"/>
      <c r="L278" s="798"/>
      <c r="M278" s="429"/>
      <c r="N278" s="109"/>
      <c r="O278" s="109"/>
      <c r="P278" s="109"/>
      <c r="Q278" s="607"/>
      <c r="R278" s="93"/>
      <c r="S278" s="109"/>
      <c r="T278" s="109"/>
      <c r="U278" s="109"/>
      <c r="V278" s="109">
        <v>0</v>
      </c>
      <c r="W278" s="109">
        <v>0</v>
      </c>
      <c r="X278" s="109">
        <v>0</v>
      </c>
      <c r="Y278" s="109">
        <v>0</v>
      </c>
      <c r="Z278" s="109">
        <v>0</v>
      </c>
      <c r="AA278" s="109">
        <v>0</v>
      </c>
      <c r="AB278" s="109">
        <v>0</v>
      </c>
      <c r="AC278" s="109">
        <v>0</v>
      </c>
      <c r="AD278" s="109">
        <v>936952.00000000012</v>
      </c>
      <c r="AE278" s="109">
        <v>0</v>
      </c>
      <c r="AF278" s="109">
        <v>0</v>
      </c>
      <c r="AG278" s="109">
        <v>0</v>
      </c>
      <c r="AH278" s="109">
        <v>0</v>
      </c>
      <c r="AI278" s="109">
        <v>0</v>
      </c>
      <c r="AJ278" s="109">
        <v>0</v>
      </c>
      <c r="AK278" s="109">
        <v>0</v>
      </c>
      <c r="AL278" s="109">
        <v>0</v>
      </c>
      <c r="AM278" s="109">
        <v>0</v>
      </c>
      <c r="AN278" s="109">
        <v>0</v>
      </c>
      <c r="AO278" s="109">
        <v>0</v>
      </c>
      <c r="AP278" s="160">
        <f t="shared" si="252"/>
        <v>0</v>
      </c>
      <c r="AQ278" s="160">
        <f t="shared" si="253"/>
        <v>936952.00000000012</v>
      </c>
      <c r="AR278" s="160">
        <f t="shared" si="254"/>
        <v>936952.00000000012</v>
      </c>
      <c r="AS278" s="607"/>
      <c r="AT278" s="219"/>
      <c r="AU278" s="13">
        <f t="shared" si="255"/>
        <v>0</v>
      </c>
      <c r="AV278" s="13">
        <f t="shared" si="256"/>
        <v>0</v>
      </c>
      <c r="AW278" s="13">
        <f t="shared" si="257"/>
        <v>936952.00000000012</v>
      </c>
      <c r="AX278" s="13">
        <f t="shared" si="258"/>
        <v>0</v>
      </c>
      <c r="AY278" s="13">
        <f t="shared" si="259"/>
        <v>0</v>
      </c>
      <c r="AZ278" s="13">
        <f t="shared" si="260"/>
        <v>0</v>
      </c>
      <c r="BA278" s="13">
        <f t="shared" si="261"/>
        <v>0</v>
      </c>
      <c r="BB278" s="13">
        <f t="shared" si="262"/>
        <v>0</v>
      </c>
      <c r="BC278" s="13">
        <f t="shared" si="263"/>
        <v>0</v>
      </c>
      <c r="BD278" s="13">
        <f t="shared" si="264"/>
        <v>0</v>
      </c>
      <c r="BE278" s="13">
        <f t="shared" si="265"/>
        <v>0</v>
      </c>
      <c r="BF278" s="13">
        <f t="shared" si="266"/>
        <v>0</v>
      </c>
      <c r="BG278" s="13">
        <f t="shared" si="267"/>
        <v>0</v>
      </c>
      <c r="BH278" s="13">
        <f t="shared" si="268"/>
        <v>0</v>
      </c>
      <c r="BI278" s="73">
        <f t="shared" si="250"/>
        <v>936952.00000000012</v>
      </c>
      <c r="BJ278" s="219"/>
      <c r="BK278" s="850">
        <f t="shared" si="236"/>
        <v>0</v>
      </c>
      <c r="BL278" s="109">
        <f t="shared" si="237"/>
        <v>0</v>
      </c>
      <c r="BM278" s="109">
        <f t="shared" si="238"/>
        <v>936952.00000000012</v>
      </c>
      <c r="BN278" s="109">
        <f t="shared" si="239"/>
        <v>0</v>
      </c>
      <c r="BO278" s="109">
        <f t="shared" si="240"/>
        <v>0</v>
      </c>
      <c r="BP278" s="109">
        <f t="shared" si="241"/>
        <v>0</v>
      </c>
      <c r="BQ278" s="109">
        <f t="shared" si="242"/>
        <v>0</v>
      </c>
      <c r="BR278" s="109">
        <f t="shared" si="243"/>
        <v>0</v>
      </c>
      <c r="BS278" s="109">
        <f t="shared" si="244"/>
        <v>0</v>
      </c>
      <c r="BT278" s="109">
        <f t="shared" si="245"/>
        <v>0</v>
      </c>
      <c r="BU278" s="109">
        <f t="shared" si="246"/>
        <v>0</v>
      </c>
      <c r="BV278" s="109">
        <f t="shared" si="247"/>
        <v>0</v>
      </c>
      <c r="BW278" s="109">
        <f t="shared" si="248"/>
        <v>0</v>
      </c>
      <c r="BX278" s="109">
        <f t="shared" si="249"/>
        <v>0</v>
      </c>
      <c r="BY278" s="1000">
        <f t="shared" si="251"/>
        <v>936952.00000000012</v>
      </c>
    </row>
    <row r="279" spans="1:77">
      <c r="A279" s="2" t="s">
        <v>2707</v>
      </c>
      <c r="B279" s="2" t="s">
        <v>2708</v>
      </c>
      <c r="C279" s="57" t="s">
        <v>3</v>
      </c>
      <c r="D279" s="57" t="s">
        <v>7</v>
      </c>
      <c r="E279" s="681" t="s">
        <v>349</v>
      </c>
      <c r="F279" s="682">
        <v>41121</v>
      </c>
      <c r="G279" s="682" t="s">
        <v>106</v>
      </c>
      <c r="H279" s="241" t="s">
        <v>109</v>
      </c>
      <c r="I279" s="38"/>
      <c r="J279" s="983"/>
      <c r="K279" s="903"/>
      <c r="L279" s="798"/>
      <c r="M279" s="429"/>
      <c r="N279" s="109"/>
      <c r="O279" s="109"/>
      <c r="P279" s="109"/>
      <c r="Q279" s="607"/>
      <c r="R279" s="93"/>
      <c r="S279" s="109"/>
      <c r="T279" s="109"/>
      <c r="U279" s="109"/>
      <c r="V279" s="109">
        <v>0</v>
      </c>
      <c r="W279" s="109">
        <v>0</v>
      </c>
      <c r="X279" s="109">
        <v>0</v>
      </c>
      <c r="Y279" s="109">
        <v>0</v>
      </c>
      <c r="Z279" s="109">
        <v>0</v>
      </c>
      <c r="AA279" s="109">
        <v>0</v>
      </c>
      <c r="AB279" s="109">
        <v>0</v>
      </c>
      <c r="AC279" s="109">
        <v>0</v>
      </c>
      <c r="AD279" s="109">
        <v>0</v>
      </c>
      <c r="AE279" s="109">
        <v>676567.13</v>
      </c>
      <c r="AF279" s="109">
        <v>0</v>
      </c>
      <c r="AG279" s="109">
        <v>0</v>
      </c>
      <c r="AH279" s="109">
        <v>0</v>
      </c>
      <c r="AI279" s="109">
        <v>0</v>
      </c>
      <c r="AJ279" s="109">
        <v>0</v>
      </c>
      <c r="AK279" s="109">
        <v>0</v>
      </c>
      <c r="AL279" s="109">
        <v>0</v>
      </c>
      <c r="AM279" s="109">
        <v>0</v>
      </c>
      <c r="AN279" s="109">
        <v>0</v>
      </c>
      <c r="AO279" s="109">
        <v>0</v>
      </c>
      <c r="AP279" s="160">
        <f t="shared" si="252"/>
        <v>0</v>
      </c>
      <c r="AQ279" s="160">
        <f t="shared" si="253"/>
        <v>676567.13</v>
      </c>
      <c r="AR279" s="160">
        <f t="shared" si="254"/>
        <v>676567.13</v>
      </c>
      <c r="AS279" s="607"/>
      <c r="AT279" s="219"/>
      <c r="AU279" s="13">
        <f t="shared" si="255"/>
        <v>0</v>
      </c>
      <c r="AV279" s="13">
        <f t="shared" si="256"/>
        <v>0</v>
      </c>
      <c r="AW279" s="13">
        <f t="shared" si="257"/>
        <v>0</v>
      </c>
      <c r="AX279" s="13">
        <f t="shared" si="258"/>
        <v>676567.13</v>
      </c>
      <c r="AY279" s="13">
        <f t="shared" si="259"/>
        <v>0</v>
      </c>
      <c r="AZ279" s="13">
        <f t="shared" si="260"/>
        <v>0</v>
      </c>
      <c r="BA279" s="13">
        <f t="shared" si="261"/>
        <v>0</v>
      </c>
      <c r="BB279" s="13">
        <f t="shared" si="262"/>
        <v>0</v>
      </c>
      <c r="BC279" s="13">
        <f t="shared" si="263"/>
        <v>0</v>
      </c>
      <c r="BD279" s="13">
        <f t="shared" si="264"/>
        <v>0</v>
      </c>
      <c r="BE279" s="13">
        <f t="shared" si="265"/>
        <v>0</v>
      </c>
      <c r="BF279" s="13">
        <f t="shared" si="266"/>
        <v>0</v>
      </c>
      <c r="BG279" s="13">
        <f t="shared" si="267"/>
        <v>0</v>
      </c>
      <c r="BH279" s="13">
        <f t="shared" si="268"/>
        <v>0</v>
      </c>
      <c r="BI279" s="73">
        <f t="shared" si="250"/>
        <v>676567.13</v>
      </c>
      <c r="BJ279" s="219"/>
      <c r="BK279" s="850">
        <f t="shared" si="236"/>
        <v>0</v>
      </c>
      <c r="BL279" s="109">
        <f t="shared" si="237"/>
        <v>0</v>
      </c>
      <c r="BM279" s="109">
        <f t="shared" si="238"/>
        <v>0</v>
      </c>
      <c r="BN279" s="109">
        <f t="shared" si="239"/>
        <v>676567.13</v>
      </c>
      <c r="BO279" s="109">
        <f t="shared" si="240"/>
        <v>0</v>
      </c>
      <c r="BP279" s="109">
        <f t="shared" si="241"/>
        <v>0</v>
      </c>
      <c r="BQ279" s="109">
        <f t="shared" si="242"/>
        <v>0</v>
      </c>
      <c r="BR279" s="109">
        <f t="shared" si="243"/>
        <v>0</v>
      </c>
      <c r="BS279" s="109">
        <f t="shared" si="244"/>
        <v>0</v>
      </c>
      <c r="BT279" s="109">
        <f t="shared" si="245"/>
        <v>0</v>
      </c>
      <c r="BU279" s="109">
        <f t="shared" si="246"/>
        <v>0</v>
      </c>
      <c r="BV279" s="109">
        <f t="shared" si="247"/>
        <v>0</v>
      </c>
      <c r="BW279" s="109">
        <f t="shared" si="248"/>
        <v>0</v>
      </c>
      <c r="BX279" s="109">
        <f t="shared" si="249"/>
        <v>0</v>
      </c>
      <c r="BY279" s="1000">
        <f t="shared" si="251"/>
        <v>676567.13</v>
      </c>
    </row>
    <row r="280" spans="1:77">
      <c r="A280" s="2" t="s">
        <v>2731</v>
      </c>
      <c r="B280" s="2" t="s">
        <v>2732</v>
      </c>
      <c r="C280" s="57" t="s">
        <v>3</v>
      </c>
      <c r="D280" s="57" t="s">
        <v>7</v>
      </c>
      <c r="E280" s="681" t="s">
        <v>349</v>
      </c>
      <c r="F280" s="682">
        <v>41027</v>
      </c>
      <c r="G280" s="682" t="s">
        <v>106</v>
      </c>
      <c r="H280" s="241" t="s">
        <v>109</v>
      </c>
      <c r="I280" s="38"/>
      <c r="J280" s="983"/>
      <c r="K280" s="903"/>
      <c r="L280" s="798"/>
      <c r="M280" s="429"/>
      <c r="N280" s="109"/>
      <c r="O280" s="109"/>
      <c r="P280" s="109"/>
      <c r="Q280" s="607"/>
      <c r="R280" s="93"/>
      <c r="S280" s="109"/>
      <c r="T280" s="109"/>
      <c r="U280" s="109"/>
      <c r="V280" s="109">
        <v>0</v>
      </c>
      <c r="W280" s="109">
        <v>0</v>
      </c>
      <c r="X280" s="109">
        <v>0</v>
      </c>
      <c r="Y280" s="109">
        <v>0</v>
      </c>
      <c r="Z280" s="109">
        <v>0</v>
      </c>
      <c r="AA280" s="109">
        <v>0</v>
      </c>
      <c r="AB280" s="109">
        <v>634029.69999999995</v>
      </c>
      <c r="AC280" s="109">
        <v>0</v>
      </c>
      <c r="AD280" s="109">
        <v>0</v>
      </c>
      <c r="AE280" s="109">
        <v>0</v>
      </c>
      <c r="AF280" s="109">
        <v>0</v>
      </c>
      <c r="AG280" s="109">
        <v>0</v>
      </c>
      <c r="AH280" s="109">
        <v>0</v>
      </c>
      <c r="AI280" s="109">
        <v>0</v>
      </c>
      <c r="AJ280" s="109">
        <v>0</v>
      </c>
      <c r="AK280" s="109">
        <v>0</v>
      </c>
      <c r="AL280" s="109">
        <v>0</v>
      </c>
      <c r="AM280" s="109">
        <v>0</v>
      </c>
      <c r="AN280" s="109">
        <v>0</v>
      </c>
      <c r="AO280" s="109">
        <v>0</v>
      </c>
      <c r="AP280" s="160">
        <f t="shared" si="252"/>
        <v>0</v>
      </c>
      <c r="AQ280" s="160">
        <f t="shared" si="253"/>
        <v>634029.69999999995</v>
      </c>
      <c r="AR280" s="160">
        <f t="shared" si="254"/>
        <v>634029.69999999995</v>
      </c>
      <c r="AS280" s="607"/>
      <c r="AT280" s="219"/>
      <c r="AU280" s="13">
        <f t="shared" si="255"/>
        <v>634029.69999999995</v>
      </c>
      <c r="AV280" s="13">
        <f t="shared" si="256"/>
        <v>0</v>
      </c>
      <c r="AW280" s="13">
        <f t="shared" si="257"/>
        <v>0</v>
      </c>
      <c r="AX280" s="13">
        <f t="shared" si="258"/>
        <v>0</v>
      </c>
      <c r="AY280" s="13">
        <f t="shared" si="259"/>
        <v>0</v>
      </c>
      <c r="AZ280" s="13">
        <f t="shared" si="260"/>
        <v>0</v>
      </c>
      <c r="BA280" s="13">
        <f t="shared" si="261"/>
        <v>0</v>
      </c>
      <c r="BB280" s="13">
        <f t="shared" si="262"/>
        <v>0</v>
      </c>
      <c r="BC280" s="13">
        <f t="shared" si="263"/>
        <v>0</v>
      </c>
      <c r="BD280" s="13">
        <f t="shared" si="264"/>
        <v>0</v>
      </c>
      <c r="BE280" s="13">
        <f t="shared" si="265"/>
        <v>0</v>
      </c>
      <c r="BF280" s="13">
        <f t="shared" si="266"/>
        <v>0</v>
      </c>
      <c r="BG280" s="13">
        <f t="shared" si="267"/>
        <v>0</v>
      </c>
      <c r="BH280" s="13">
        <f t="shared" si="268"/>
        <v>0</v>
      </c>
      <c r="BI280" s="73">
        <f t="shared" si="250"/>
        <v>634029.69999999995</v>
      </c>
      <c r="BJ280" s="219"/>
      <c r="BK280" s="850">
        <f t="shared" si="236"/>
        <v>634029.69999999995</v>
      </c>
      <c r="BL280" s="109">
        <f t="shared" si="237"/>
        <v>0</v>
      </c>
      <c r="BM280" s="109">
        <f t="shared" si="238"/>
        <v>0</v>
      </c>
      <c r="BN280" s="109">
        <f t="shared" si="239"/>
        <v>0</v>
      </c>
      <c r="BO280" s="109">
        <f t="shared" si="240"/>
        <v>0</v>
      </c>
      <c r="BP280" s="109">
        <f t="shared" si="241"/>
        <v>0</v>
      </c>
      <c r="BQ280" s="109">
        <f t="shared" si="242"/>
        <v>0</v>
      </c>
      <c r="BR280" s="109">
        <f t="shared" si="243"/>
        <v>0</v>
      </c>
      <c r="BS280" s="109">
        <f t="shared" si="244"/>
        <v>0</v>
      </c>
      <c r="BT280" s="109">
        <f t="shared" si="245"/>
        <v>0</v>
      </c>
      <c r="BU280" s="109">
        <f t="shared" si="246"/>
        <v>0</v>
      </c>
      <c r="BV280" s="109">
        <f t="shared" si="247"/>
        <v>0</v>
      </c>
      <c r="BW280" s="109">
        <f t="shared" si="248"/>
        <v>0</v>
      </c>
      <c r="BX280" s="109">
        <f t="shared" si="249"/>
        <v>0</v>
      </c>
      <c r="BY280" s="1000">
        <f t="shared" si="251"/>
        <v>634029.69999999995</v>
      </c>
    </row>
    <row r="281" spans="1:77">
      <c r="A281" s="2" t="s">
        <v>2870</v>
      </c>
      <c r="B281" s="2" t="s">
        <v>2871</v>
      </c>
      <c r="C281" s="57" t="s">
        <v>3</v>
      </c>
      <c r="D281" s="57" t="s">
        <v>7</v>
      </c>
      <c r="E281" s="681" t="s">
        <v>349</v>
      </c>
      <c r="F281" s="682">
        <v>40847</v>
      </c>
      <c r="G281" s="682" t="s">
        <v>106</v>
      </c>
      <c r="H281" s="241" t="s">
        <v>109</v>
      </c>
      <c r="I281" s="38"/>
      <c r="J281" s="983"/>
      <c r="K281" s="903"/>
      <c r="L281" s="798"/>
      <c r="M281" s="429"/>
      <c r="N281" s="109"/>
      <c r="O281" s="109"/>
      <c r="P281" s="109"/>
      <c r="Q281" s="607"/>
      <c r="R281" s="93"/>
      <c r="S281" s="109"/>
      <c r="T281" s="109"/>
      <c r="U281" s="109"/>
      <c r="V281" s="109">
        <v>350384.99</v>
      </c>
      <c r="W281" s="109">
        <v>0</v>
      </c>
      <c r="X281" s="109">
        <v>0</v>
      </c>
      <c r="Y281" s="109">
        <v>0</v>
      </c>
      <c r="Z281" s="109">
        <v>0</v>
      </c>
      <c r="AA281" s="109">
        <v>0</v>
      </c>
      <c r="AB281" s="109">
        <v>0</v>
      </c>
      <c r="AC281" s="109">
        <v>0</v>
      </c>
      <c r="AD281" s="109">
        <v>0</v>
      </c>
      <c r="AE281" s="109">
        <v>0</v>
      </c>
      <c r="AF281" s="109">
        <v>0</v>
      </c>
      <c r="AG281" s="109">
        <v>0</v>
      </c>
      <c r="AH281" s="109">
        <v>0</v>
      </c>
      <c r="AI281" s="109">
        <v>0</v>
      </c>
      <c r="AJ281" s="109">
        <v>0</v>
      </c>
      <c r="AK281" s="109">
        <v>0</v>
      </c>
      <c r="AL281" s="109">
        <v>0</v>
      </c>
      <c r="AM281" s="109">
        <v>0</v>
      </c>
      <c r="AN281" s="109">
        <v>0</v>
      </c>
      <c r="AO281" s="109">
        <v>0</v>
      </c>
      <c r="AP281" s="160">
        <f t="shared" si="252"/>
        <v>350384.99</v>
      </c>
      <c r="AQ281" s="160">
        <f t="shared" si="253"/>
        <v>0</v>
      </c>
      <c r="AR281" s="160">
        <f t="shared" si="254"/>
        <v>350384.99</v>
      </c>
      <c r="AS281" s="607"/>
      <c r="AT281" s="219"/>
      <c r="AU281" s="13">
        <f t="shared" si="255"/>
        <v>0</v>
      </c>
      <c r="AV281" s="13">
        <f t="shared" si="256"/>
        <v>0</v>
      </c>
      <c r="AW281" s="13">
        <f t="shared" si="257"/>
        <v>0</v>
      </c>
      <c r="AX281" s="13">
        <f t="shared" si="258"/>
        <v>0</v>
      </c>
      <c r="AY281" s="13">
        <f t="shared" si="259"/>
        <v>0</v>
      </c>
      <c r="AZ281" s="13">
        <f t="shared" si="260"/>
        <v>0</v>
      </c>
      <c r="BA281" s="13">
        <f t="shared" si="261"/>
        <v>0</v>
      </c>
      <c r="BB281" s="13">
        <f t="shared" si="262"/>
        <v>0</v>
      </c>
      <c r="BC281" s="13">
        <f t="shared" si="263"/>
        <v>0</v>
      </c>
      <c r="BD281" s="13">
        <f t="shared" si="264"/>
        <v>0</v>
      </c>
      <c r="BE281" s="13">
        <f t="shared" si="265"/>
        <v>0</v>
      </c>
      <c r="BF281" s="13">
        <f t="shared" si="266"/>
        <v>0</v>
      </c>
      <c r="BG281" s="13">
        <f t="shared" si="267"/>
        <v>0</v>
      </c>
      <c r="BH281" s="13">
        <f t="shared" si="268"/>
        <v>0</v>
      </c>
      <c r="BI281" s="73">
        <f t="shared" si="250"/>
        <v>0</v>
      </c>
      <c r="BJ281" s="219"/>
      <c r="BK281" s="850">
        <f t="shared" si="236"/>
        <v>0</v>
      </c>
      <c r="BL281" s="109">
        <f t="shared" si="237"/>
        <v>0</v>
      </c>
      <c r="BM281" s="109">
        <f t="shared" si="238"/>
        <v>0</v>
      </c>
      <c r="BN281" s="109">
        <f t="shared" si="239"/>
        <v>0</v>
      </c>
      <c r="BO281" s="109">
        <f t="shared" si="240"/>
        <v>0</v>
      </c>
      <c r="BP281" s="109">
        <f t="shared" si="241"/>
        <v>0</v>
      </c>
      <c r="BQ281" s="109">
        <f t="shared" si="242"/>
        <v>0</v>
      </c>
      <c r="BR281" s="109">
        <f t="shared" si="243"/>
        <v>0</v>
      </c>
      <c r="BS281" s="109">
        <f t="shared" si="244"/>
        <v>0</v>
      </c>
      <c r="BT281" s="109">
        <f t="shared" si="245"/>
        <v>0</v>
      </c>
      <c r="BU281" s="109">
        <f t="shared" si="246"/>
        <v>0</v>
      </c>
      <c r="BV281" s="109">
        <f t="shared" si="247"/>
        <v>0</v>
      </c>
      <c r="BW281" s="109">
        <f t="shared" si="248"/>
        <v>0</v>
      </c>
      <c r="BX281" s="109">
        <f t="shared" si="249"/>
        <v>0</v>
      </c>
      <c r="BY281" s="1000">
        <f t="shared" si="251"/>
        <v>0</v>
      </c>
    </row>
    <row r="282" spans="1:77">
      <c r="A282" s="678" t="s">
        <v>2936</v>
      </c>
      <c r="B282" s="678" t="s">
        <v>2937</v>
      </c>
      <c r="C282" s="57" t="s">
        <v>3</v>
      </c>
      <c r="D282" s="684" t="s">
        <v>7</v>
      </c>
      <c r="E282" s="681" t="s">
        <v>349</v>
      </c>
      <c r="F282" s="683">
        <v>41027</v>
      </c>
      <c r="G282" s="682" t="s">
        <v>106</v>
      </c>
      <c r="H282" s="241" t="s">
        <v>109</v>
      </c>
      <c r="I282" s="38"/>
      <c r="J282" s="983"/>
      <c r="K282" s="903"/>
      <c r="L282" s="798"/>
      <c r="M282" s="429"/>
      <c r="N282" s="109"/>
      <c r="O282" s="109"/>
      <c r="P282" s="109"/>
      <c r="Q282" s="607"/>
      <c r="R282" s="93"/>
      <c r="S282" s="109"/>
      <c r="T282" s="109"/>
      <c r="U282" s="109"/>
      <c r="V282" s="109">
        <v>0</v>
      </c>
      <c r="W282" s="109">
        <v>0</v>
      </c>
      <c r="X282" s="109">
        <v>0</v>
      </c>
      <c r="Y282" s="109">
        <v>0</v>
      </c>
      <c r="Z282" s="109">
        <v>0</v>
      </c>
      <c r="AA282" s="109">
        <v>0</v>
      </c>
      <c r="AB282" s="109">
        <v>296502.92</v>
      </c>
      <c r="AC282" s="109">
        <v>0</v>
      </c>
      <c r="AD282" s="109">
        <v>0</v>
      </c>
      <c r="AE282" s="109">
        <v>0</v>
      </c>
      <c r="AF282" s="109">
        <v>0</v>
      </c>
      <c r="AG282" s="109">
        <v>0</v>
      </c>
      <c r="AH282" s="109">
        <v>0</v>
      </c>
      <c r="AI282" s="109">
        <v>0</v>
      </c>
      <c r="AJ282" s="109">
        <v>0</v>
      </c>
      <c r="AK282" s="109">
        <v>0</v>
      </c>
      <c r="AL282" s="109">
        <v>0</v>
      </c>
      <c r="AM282" s="109">
        <v>0</v>
      </c>
      <c r="AN282" s="109">
        <v>0</v>
      </c>
      <c r="AO282" s="109">
        <v>0</v>
      </c>
      <c r="AP282" s="160">
        <f t="shared" si="252"/>
        <v>0</v>
      </c>
      <c r="AQ282" s="160">
        <f t="shared" si="253"/>
        <v>296502.92</v>
      </c>
      <c r="AR282" s="160">
        <f t="shared" si="254"/>
        <v>296502.92</v>
      </c>
      <c r="AS282" s="607"/>
      <c r="AT282" s="219"/>
      <c r="AU282" s="13">
        <f t="shared" si="255"/>
        <v>296502.92</v>
      </c>
      <c r="AV282" s="13">
        <f t="shared" si="256"/>
        <v>0</v>
      </c>
      <c r="AW282" s="13">
        <f t="shared" si="257"/>
        <v>0</v>
      </c>
      <c r="AX282" s="13">
        <f t="shared" si="258"/>
        <v>0</v>
      </c>
      <c r="AY282" s="13">
        <f t="shared" si="259"/>
        <v>0</v>
      </c>
      <c r="AZ282" s="13">
        <f t="shared" si="260"/>
        <v>0</v>
      </c>
      <c r="BA282" s="13">
        <f t="shared" si="261"/>
        <v>0</v>
      </c>
      <c r="BB282" s="13">
        <f t="shared" si="262"/>
        <v>0</v>
      </c>
      <c r="BC282" s="13">
        <f t="shared" si="263"/>
        <v>0</v>
      </c>
      <c r="BD282" s="13">
        <f t="shared" si="264"/>
        <v>0</v>
      </c>
      <c r="BE282" s="13">
        <f t="shared" si="265"/>
        <v>0</v>
      </c>
      <c r="BF282" s="13">
        <f t="shared" si="266"/>
        <v>0</v>
      </c>
      <c r="BG282" s="13">
        <f t="shared" si="267"/>
        <v>0</v>
      </c>
      <c r="BH282" s="13">
        <f t="shared" si="268"/>
        <v>0</v>
      </c>
      <c r="BI282" s="73">
        <f t="shared" si="250"/>
        <v>296502.92</v>
      </c>
      <c r="BJ282" s="219"/>
      <c r="BK282" s="850">
        <f t="shared" si="236"/>
        <v>296502.92</v>
      </c>
      <c r="BL282" s="109">
        <f t="shared" si="237"/>
        <v>0</v>
      </c>
      <c r="BM282" s="109">
        <f t="shared" si="238"/>
        <v>0</v>
      </c>
      <c r="BN282" s="109">
        <f t="shared" si="239"/>
        <v>0</v>
      </c>
      <c r="BO282" s="109">
        <f t="shared" si="240"/>
        <v>0</v>
      </c>
      <c r="BP282" s="109">
        <f t="shared" si="241"/>
        <v>0</v>
      </c>
      <c r="BQ282" s="109">
        <f t="shared" si="242"/>
        <v>0</v>
      </c>
      <c r="BR282" s="109">
        <f t="shared" si="243"/>
        <v>0</v>
      </c>
      <c r="BS282" s="109">
        <f t="shared" si="244"/>
        <v>0</v>
      </c>
      <c r="BT282" s="109">
        <f t="shared" si="245"/>
        <v>0</v>
      </c>
      <c r="BU282" s="109">
        <f t="shared" si="246"/>
        <v>0</v>
      </c>
      <c r="BV282" s="109">
        <f t="shared" si="247"/>
        <v>0</v>
      </c>
      <c r="BW282" s="109">
        <f t="shared" si="248"/>
        <v>0</v>
      </c>
      <c r="BX282" s="109">
        <f t="shared" si="249"/>
        <v>0</v>
      </c>
      <c r="BY282" s="1000">
        <f t="shared" si="251"/>
        <v>296502.92</v>
      </c>
    </row>
    <row r="283" spans="1:77">
      <c r="A283" s="680" t="s">
        <v>2513</v>
      </c>
      <c r="B283" s="680" t="s">
        <v>2514</v>
      </c>
      <c r="C283" s="57" t="s">
        <v>3</v>
      </c>
      <c r="D283" s="684" t="s">
        <v>7</v>
      </c>
      <c r="E283" s="681" t="s">
        <v>349</v>
      </c>
      <c r="F283" s="682">
        <v>41026</v>
      </c>
      <c r="G283" s="682" t="s">
        <v>106</v>
      </c>
      <c r="H283" s="241" t="s">
        <v>109</v>
      </c>
      <c r="I283" s="38"/>
      <c r="J283" s="983"/>
      <c r="K283" s="903"/>
      <c r="L283" s="798"/>
      <c r="M283" s="429"/>
      <c r="N283" s="109"/>
      <c r="O283" s="109"/>
      <c r="P283" s="109"/>
      <c r="Q283" s="607"/>
      <c r="R283" s="93"/>
      <c r="S283" s="109"/>
      <c r="T283" s="109"/>
      <c r="U283" s="109"/>
      <c r="V283" s="109">
        <v>0</v>
      </c>
      <c r="W283" s="109">
        <v>0</v>
      </c>
      <c r="X283" s="109">
        <v>0</v>
      </c>
      <c r="Y283" s="109">
        <v>0</v>
      </c>
      <c r="Z283" s="109">
        <v>0</v>
      </c>
      <c r="AA283" s="109">
        <v>0</v>
      </c>
      <c r="AB283" s="109">
        <v>3427770.6999999993</v>
      </c>
      <c r="AC283" s="109">
        <v>0</v>
      </c>
      <c r="AD283" s="109">
        <v>0</v>
      </c>
      <c r="AE283" s="109">
        <v>0</v>
      </c>
      <c r="AF283" s="109">
        <v>0</v>
      </c>
      <c r="AG283" s="109">
        <v>99106.520000000019</v>
      </c>
      <c r="AH283" s="109">
        <v>0</v>
      </c>
      <c r="AI283" s="109">
        <v>5337314.17</v>
      </c>
      <c r="AJ283" s="109">
        <v>0</v>
      </c>
      <c r="AK283" s="109">
        <v>0</v>
      </c>
      <c r="AL283" s="109">
        <v>0</v>
      </c>
      <c r="AM283" s="109">
        <v>0</v>
      </c>
      <c r="AN283" s="109">
        <v>0</v>
      </c>
      <c r="AO283" s="109">
        <v>0</v>
      </c>
      <c r="AP283" s="160">
        <f t="shared" si="252"/>
        <v>0</v>
      </c>
      <c r="AQ283" s="160">
        <f t="shared" si="253"/>
        <v>8864191.3899999987</v>
      </c>
      <c r="AR283" s="160">
        <f t="shared" si="254"/>
        <v>8864191.3899999987</v>
      </c>
      <c r="AS283" s="607"/>
      <c r="AT283" s="219"/>
      <c r="AU283" s="13">
        <f t="shared" si="255"/>
        <v>3427770.6999999993</v>
      </c>
      <c r="AV283" s="13">
        <f t="shared" si="256"/>
        <v>0</v>
      </c>
      <c r="AW283" s="13">
        <f t="shared" si="257"/>
        <v>0</v>
      </c>
      <c r="AX283" s="13">
        <f t="shared" si="258"/>
        <v>0</v>
      </c>
      <c r="AY283" s="13">
        <f t="shared" si="259"/>
        <v>0</v>
      </c>
      <c r="AZ283" s="13">
        <f t="shared" si="260"/>
        <v>99106.520000000019</v>
      </c>
      <c r="BA283" s="13">
        <f t="shared" si="261"/>
        <v>0</v>
      </c>
      <c r="BB283" s="13">
        <f t="shared" si="262"/>
        <v>5337314.17</v>
      </c>
      <c r="BC283" s="13">
        <f t="shared" si="263"/>
        <v>0</v>
      </c>
      <c r="BD283" s="13">
        <f t="shared" si="264"/>
        <v>0</v>
      </c>
      <c r="BE283" s="13">
        <f t="shared" si="265"/>
        <v>0</v>
      </c>
      <c r="BF283" s="13">
        <f t="shared" si="266"/>
        <v>0</v>
      </c>
      <c r="BG283" s="13">
        <f t="shared" si="267"/>
        <v>0</v>
      </c>
      <c r="BH283" s="13">
        <f t="shared" si="268"/>
        <v>0</v>
      </c>
      <c r="BI283" s="73">
        <f t="shared" si="250"/>
        <v>8864191.3899999987</v>
      </c>
      <c r="BJ283" s="219"/>
      <c r="BK283" s="850">
        <f t="shared" si="236"/>
        <v>3427770.6999999993</v>
      </c>
      <c r="BL283" s="109">
        <f t="shared" si="237"/>
        <v>0</v>
      </c>
      <c r="BM283" s="109">
        <f t="shared" si="238"/>
        <v>0</v>
      </c>
      <c r="BN283" s="109">
        <f t="shared" si="239"/>
        <v>0</v>
      </c>
      <c r="BO283" s="109">
        <f t="shared" si="240"/>
        <v>0</v>
      </c>
      <c r="BP283" s="109">
        <f t="shared" si="241"/>
        <v>99106.520000000019</v>
      </c>
      <c r="BQ283" s="109">
        <f t="shared" si="242"/>
        <v>0</v>
      </c>
      <c r="BR283" s="109">
        <f t="shared" si="243"/>
        <v>5337314.17</v>
      </c>
      <c r="BS283" s="109">
        <f t="shared" si="244"/>
        <v>0</v>
      </c>
      <c r="BT283" s="109">
        <f t="shared" si="245"/>
        <v>0</v>
      </c>
      <c r="BU283" s="109">
        <f t="shared" si="246"/>
        <v>0</v>
      </c>
      <c r="BV283" s="109">
        <f t="shared" si="247"/>
        <v>0</v>
      </c>
      <c r="BW283" s="109">
        <f t="shared" si="248"/>
        <v>0</v>
      </c>
      <c r="BX283" s="109">
        <f t="shared" si="249"/>
        <v>0</v>
      </c>
      <c r="BY283" s="1000">
        <f t="shared" si="251"/>
        <v>8864191.3899999987</v>
      </c>
    </row>
    <row r="284" spans="1:77">
      <c r="A284" s="678" t="s">
        <v>3093</v>
      </c>
      <c r="B284" s="678" t="s">
        <v>3094</v>
      </c>
      <c r="C284" s="57" t="s">
        <v>3</v>
      </c>
      <c r="D284" s="57" t="s">
        <v>7</v>
      </c>
      <c r="E284" s="681" t="s">
        <v>349</v>
      </c>
      <c r="F284" s="683">
        <v>40908</v>
      </c>
      <c r="G284" s="682" t="s">
        <v>106</v>
      </c>
      <c r="H284" s="241" t="s">
        <v>109</v>
      </c>
      <c r="I284" s="38"/>
      <c r="J284" s="983"/>
      <c r="K284" s="903"/>
      <c r="L284" s="798"/>
      <c r="M284" s="429"/>
      <c r="N284" s="109"/>
      <c r="O284" s="109"/>
      <c r="P284" s="109"/>
      <c r="Q284" s="607"/>
      <c r="R284" s="93"/>
      <c r="S284" s="109"/>
      <c r="T284" s="109"/>
      <c r="U284" s="109"/>
      <c r="V284" s="109">
        <v>0</v>
      </c>
      <c r="W284" s="109">
        <v>0</v>
      </c>
      <c r="X284" s="109">
        <v>198762.76</v>
      </c>
      <c r="Y284" s="109">
        <v>0</v>
      </c>
      <c r="Z284" s="109">
        <v>0</v>
      </c>
      <c r="AA284" s="109">
        <v>0</v>
      </c>
      <c r="AB284" s="109">
        <v>0</v>
      </c>
      <c r="AC284" s="109">
        <v>0</v>
      </c>
      <c r="AD284" s="109">
        <v>0</v>
      </c>
      <c r="AE284" s="109">
        <v>0</v>
      </c>
      <c r="AF284" s="109">
        <v>0</v>
      </c>
      <c r="AG284" s="109">
        <v>0</v>
      </c>
      <c r="AH284" s="109">
        <v>0</v>
      </c>
      <c r="AI284" s="109">
        <v>0</v>
      </c>
      <c r="AJ284" s="109">
        <v>0</v>
      </c>
      <c r="AK284" s="109">
        <v>0</v>
      </c>
      <c r="AL284" s="109">
        <v>0</v>
      </c>
      <c r="AM284" s="109">
        <v>0</v>
      </c>
      <c r="AN284" s="109">
        <v>0</v>
      </c>
      <c r="AO284" s="109">
        <v>0</v>
      </c>
      <c r="AP284" s="160">
        <f t="shared" si="252"/>
        <v>198762.76</v>
      </c>
      <c r="AQ284" s="160">
        <f t="shared" si="253"/>
        <v>0</v>
      </c>
      <c r="AR284" s="160">
        <f t="shared" si="254"/>
        <v>198762.76</v>
      </c>
      <c r="AS284" s="607"/>
      <c r="AT284" s="219"/>
      <c r="AU284" s="13">
        <f t="shared" si="255"/>
        <v>0</v>
      </c>
      <c r="AV284" s="13">
        <f t="shared" si="256"/>
        <v>0</v>
      </c>
      <c r="AW284" s="13">
        <f t="shared" si="257"/>
        <v>0</v>
      </c>
      <c r="AX284" s="13">
        <f t="shared" si="258"/>
        <v>0</v>
      </c>
      <c r="AY284" s="13">
        <f t="shared" si="259"/>
        <v>0</v>
      </c>
      <c r="AZ284" s="13">
        <f t="shared" si="260"/>
        <v>0</v>
      </c>
      <c r="BA284" s="13">
        <f t="shared" si="261"/>
        <v>0</v>
      </c>
      <c r="BB284" s="13">
        <f t="shared" si="262"/>
        <v>0</v>
      </c>
      <c r="BC284" s="13">
        <f t="shared" si="263"/>
        <v>0</v>
      </c>
      <c r="BD284" s="13">
        <f t="shared" si="264"/>
        <v>0</v>
      </c>
      <c r="BE284" s="13">
        <f t="shared" si="265"/>
        <v>0</v>
      </c>
      <c r="BF284" s="13">
        <f t="shared" si="266"/>
        <v>0</v>
      </c>
      <c r="BG284" s="13">
        <f t="shared" si="267"/>
        <v>0</v>
      </c>
      <c r="BH284" s="13">
        <f t="shared" si="268"/>
        <v>0</v>
      </c>
      <c r="BI284" s="73">
        <f t="shared" si="250"/>
        <v>0</v>
      </c>
      <c r="BJ284" s="219"/>
      <c r="BK284" s="850">
        <f t="shared" si="236"/>
        <v>0</v>
      </c>
      <c r="BL284" s="109">
        <f t="shared" si="237"/>
        <v>0</v>
      </c>
      <c r="BM284" s="109">
        <f t="shared" si="238"/>
        <v>0</v>
      </c>
      <c r="BN284" s="109">
        <f t="shared" si="239"/>
        <v>0</v>
      </c>
      <c r="BO284" s="109">
        <f t="shared" si="240"/>
        <v>0</v>
      </c>
      <c r="BP284" s="109">
        <f t="shared" si="241"/>
        <v>0</v>
      </c>
      <c r="BQ284" s="109">
        <f t="shared" si="242"/>
        <v>0</v>
      </c>
      <c r="BR284" s="109">
        <f t="shared" si="243"/>
        <v>0</v>
      </c>
      <c r="BS284" s="109">
        <f t="shared" si="244"/>
        <v>0</v>
      </c>
      <c r="BT284" s="109">
        <f t="shared" si="245"/>
        <v>0</v>
      </c>
      <c r="BU284" s="109">
        <f t="shared" si="246"/>
        <v>0</v>
      </c>
      <c r="BV284" s="109">
        <f t="shared" si="247"/>
        <v>0</v>
      </c>
      <c r="BW284" s="109">
        <f t="shared" si="248"/>
        <v>0</v>
      </c>
      <c r="BX284" s="109">
        <f t="shared" si="249"/>
        <v>0</v>
      </c>
      <c r="BY284" s="1000">
        <f t="shared" si="251"/>
        <v>0</v>
      </c>
    </row>
    <row r="285" spans="1:77">
      <c r="A285" s="680" t="s">
        <v>2515</v>
      </c>
      <c r="B285" s="680" t="s">
        <v>2516</v>
      </c>
      <c r="C285" s="57" t="s">
        <v>3</v>
      </c>
      <c r="D285" s="684" t="s">
        <v>7</v>
      </c>
      <c r="E285" s="681" t="s">
        <v>349</v>
      </c>
      <c r="F285" s="682">
        <v>41026</v>
      </c>
      <c r="G285" s="682" t="s">
        <v>106</v>
      </c>
      <c r="H285" s="241" t="s">
        <v>109</v>
      </c>
      <c r="I285" s="38"/>
      <c r="J285" s="983"/>
      <c r="K285" s="903"/>
      <c r="L285" s="798"/>
      <c r="M285" s="429"/>
      <c r="N285" s="109"/>
      <c r="O285" s="109"/>
      <c r="P285" s="109"/>
      <c r="Q285" s="607"/>
      <c r="R285" s="93"/>
      <c r="S285" s="109"/>
      <c r="T285" s="109"/>
      <c r="U285" s="109"/>
      <c r="V285" s="109">
        <v>0</v>
      </c>
      <c r="W285" s="109">
        <v>0</v>
      </c>
      <c r="X285" s="109">
        <v>0</v>
      </c>
      <c r="Y285" s="109">
        <v>0</v>
      </c>
      <c r="Z285" s="109">
        <v>0</v>
      </c>
      <c r="AA285" s="109">
        <v>0</v>
      </c>
      <c r="AB285" s="109">
        <v>2638012.8199999998</v>
      </c>
      <c r="AC285" s="109">
        <v>0</v>
      </c>
      <c r="AD285" s="109">
        <v>0</v>
      </c>
      <c r="AE285" s="109">
        <v>0</v>
      </c>
      <c r="AF285" s="109">
        <v>0</v>
      </c>
      <c r="AG285" s="109">
        <v>0</v>
      </c>
      <c r="AH285" s="109">
        <v>0</v>
      </c>
      <c r="AI285" s="109">
        <v>0</v>
      </c>
      <c r="AJ285" s="109">
        <v>6008197.6500000004</v>
      </c>
      <c r="AK285" s="109">
        <v>0</v>
      </c>
      <c r="AL285" s="109">
        <v>0</v>
      </c>
      <c r="AM285" s="109">
        <v>0</v>
      </c>
      <c r="AN285" s="109">
        <v>0</v>
      </c>
      <c r="AO285" s="109">
        <v>0</v>
      </c>
      <c r="AP285" s="160">
        <f t="shared" si="252"/>
        <v>0</v>
      </c>
      <c r="AQ285" s="160">
        <f t="shared" si="253"/>
        <v>8646210.4700000007</v>
      </c>
      <c r="AR285" s="160">
        <f t="shared" si="254"/>
        <v>8646210.4700000007</v>
      </c>
      <c r="AS285" s="607"/>
      <c r="AT285" s="219"/>
      <c r="AU285" s="13">
        <f t="shared" si="255"/>
        <v>2638012.8199999998</v>
      </c>
      <c r="AV285" s="13">
        <f t="shared" si="256"/>
        <v>0</v>
      </c>
      <c r="AW285" s="13">
        <f t="shared" si="257"/>
        <v>0</v>
      </c>
      <c r="AX285" s="13">
        <f t="shared" si="258"/>
        <v>0</v>
      </c>
      <c r="AY285" s="13">
        <f t="shared" si="259"/>
        <v>0</v>
      </c>
      <c r="AZ285" s="13">
        <f t="shared" si="260"/>
        <v>0</v>
      </c>
      <c r="BA285" s="13">
        <f t="shared" si="261"/>
        <v>0</v>
      </c>
      <c r="BB285" s="13">
        <f t="shared" si="262"/>
        <v>0</v>
      </c>
      <c r="BC285" s="13">
        <f t="shared" si="263"/>
        <v>6008197.6500000004</v>
      </c>
      <c r="BD285" s="13">
        <f t="shared" si="264"/>
        <v>0</v>
      </c>
      <c r="BE285" s="13">
        <f t="shared" si="265"/>
        <v>0</v>
      </c>
      <c r="BF285" s="13">
        <f t="shared" si="266"/>
        <v>0</v>
      </c>
      <c r="BG285" s="13">
        <f t="shared" si="267"/>
        <v>0</v>
      </c>
      <c r="BH285" s="13">
        <f t="shared" si="268"/>
        <v>0</v>
      </c>
      <c r="BI285" s="73">
        <f t="shared" si="250"/>
        <v>8646210.4700000007</v>
      </c>
      <c r="BJ285" s="219"/>
      <c r="BK285" s="850">
        <f t="shared" si="236"/>
        <v>2638012.8199999998</v>
      </c>
      <c r="BL285" s="109">
        <f t="shared" si="237"/>
        <v>0</v>
      </c>
      <c r="BM285" s="109">
        <f t="shared" si="238"/>
        <v>0</v>
      </c>
      <c r="BN285" s="109">
        <f t="shared" si="239"/>
        <v>0</v>
      </c>
      <c r="BO285" s="109">
        <f t="shared" si="240"/>
        <v>0</v>
      </c>
      <c r="BP285" s="109">
        <f t="shared" si="241"/>
        <v>0</v>
      </c>
      <c r="BQ285" s="109">
        <f t="shared" si="242"/>
        <v>0</v>
      </c>
      <c r="BR285" s="109">
        <f t="shared" si="243"/>
        <v>0</v>
      </c>
      <c r="BS285" s="109">
        <f t="shared" si="244"/>
        <v>6008197.6500000004</v>
      </c>
      <c r="BT285" s="109">
        <f t="shared" si="245"/>
        <v>0</v>
      </c>
      <c r="BU285" s="109">
        <f t="shared" si="246"/>
        <v>0</v>
      </c>
      <c r="BV285" s="109">
        <f t="shared" si="247"/>
        <v>0</v>
      </c>
      <c r="BW285" s="109">
        <f t="shared" si="248"/>
        <v>0</v>
      </c>
      <c r="BX285" s="109">
        <f t="shared" si="249"/>
        <v>0</v>
      </c>
      <c r="BY285" s="1000">
        <f t="shared" si="251"/>
        <v>8646210.4700000007</v>
      </c>
    </row>
    <row r="286" spans="1:77">
      <c r="A286" s="2" t="s">
        <v>247</v>
      </c>
      <c r="B286" s="2" t="s">
        <v>2614</v>
      </c>
      <c r="C286" s="57" t="s">
        <v>3</v>
      </c>
      <c r="D286" s="57" t="s">
        <v>7</v>
      </c>
      <c r="E286" s="681" t="s">
        <v>349</v>
      </c>
      <c r="F286" s="682">
        <v>41026</v>
      </c>
      <c r="G286" s="682" t="s">
        <v>106</v>
      </c>
      <c r="H286" s="241" t="s">
        <v>109</v>
      </c>
      <c r="I286" s="38"/>
      <c r="J286" s="983"/>
      <c r="K286" s="903"/>
      <c r="L286" s="798"/>
      <c r="M286" s="429"/>
      <c r="N286" s="109"/>
      <c r="O286" s="109"/>
      <c r="P286" s="109"/>
      <c r="Q286" s="607"/>
      <c r="R286" s="93"/>
      <c r="S286" s="109"/>
      <c r="T286" s="109"/>
      <c r="U286" s="109"/>
      <c r="V286" s="109">
        <v>0</v>
      </c>
      <c r="W286" s="109">
        <v>0</v>
      </c>
      <c r="X286" s="109">
        <v>0</v>
      </c>
      <c r="Y286" s="109">
        <v>0</v>
      </c>
      <c r="Z286" s="109">
        <v>0</v>
      </c>
      <c r="AA286" s="109">
        <v>0</v>
      </c>
      <c r="AB286" s="109">
        <v>1277317.79</v>
      </c>
      <c r="AC286" s="109">
        <v>0</v>
      </c>
      <c r="AD286" s="109">
        <v>0</v>
      </c>
      <c r="AE286" s="109">
        <v>0</v>
      </c>
      <c r="AF286" s="109">
        <v>0</v>
      </c>
      <c r="AG286" s="109">
        <v>0</v>
      </c>
      <c r="AH286" s="109">
        <v>0</v>
      </c>
      <c r="AI286" s="109">
        <v>0</v>
      </c>
      <c r="AJ286" s="109">
        <v>0</v>
      </c>
      <c r="AK286" s="109">
        <v>0</v>
      </c>
      <c r="AL286" s="109">
        <v>0</v>
      </c>
      <c r="AM286" s="109">
        <v>0</v>
      </c>
      <c r="AN286" s="109">
        <v>0</v>
      </c>
      <c r="AO286" s="109">
        <v>0</v>
      </c>
      <c r="AP286" s="160">
        <f t="shared" si="252"/>
        <v>0</v>
      </c>
      <c r="AQ286" s="160">
        <f t="shared" si="253"/>
        <v>1277317.79</v>
      </c>
      <c r="AR286" s="160">
        <f t="shared" si="254"/>
        <v>1277317.79</v>
      </c>
      <c r="AS286" s="607"/>
      <c r="AT286" s="219"/>
      <c r="AU286" s="13">
        <f t="shared" si="255"/>
        <v>1277317.79</v>
      </c>
      <c r="AV286" s="13">
        <f t="shared" si="256"/>
        <v>0</v>
      </c>
      <c r="AW286" s="13">
        <f t="shared" si="257"/>
        <v>0</v>
      </c>
      <c r="AX286" s="13">
        <f t="shared" si="258"/>
        <v>0</v>
      </c>
      <c r="AY286" s="13">
        <f t="shared" si="259"/>
        <v>0</v>
      </c>
      <c r="AZ286" s="13">
        <f t="shared" si="260"/>
        <v>0</v>
      </c>
      <c r="BA286" s="13">
        <f t="shared" si="261"/>
        <v>0</v>
      </c>
      <c r="BB286" s="13">
        <f t="shared" si="262"/>
        <v>0</v>
      </c>
      <c r="BC286" s="13">
        <f t="shared" si="263"/>
        <v>0</v>
      </c>
      <c r="BD286" s="13">
        <f t="shared" si="264"/>
        <v>0</v>
      </c>
      <c r="BE286" s="13">
        <f t="shared" si="265"/>
        <v>0</v>
      </c>
      <c r="BF286" s="13">
        <f t="shared" si="266"/>
        <v>0</v>
      </c>
      <c r="BG286" s="13">
        <f t="shared" si="267"/>
        <v>0</v>
      </c>
      <c r="BH286" s="13">
        <f t="shared" si="268"/>
        <v>0</v>
      </c>
      <c r="BI286" s="73">
        <f t="shared" si="250"/>
        <v>1277317.79</v>
      </c>
      <c r="BJ286" s="219"/>
      <c r="BK286" s="850">
        <f t="shared" si="236"/>
        <v>1277317.79</v>
      </c>
      <c r="BL286" s="109">
        <f t="shared" si="237"/>
        <v>0</v>
      </c>
      <c r="BM286" s="109">
        <f t="shared" si="238"/>
        <v>0</v>
      </c>
      <c r="BN286" s="109">
        <f t="shared" si="239"/>
        <v>0</v>
      </c>
      <c r="BO286" s="109">
        <f t="shared" si="240"/>
        <v>0</v>
      </c>
      <c r="BP286" s="109">
        <f t="shared" si="241"/>
        <v>0</v>
      </c>
      <c r="BQ286" s="109">
        <f t="shared" si="242"/>
        <v>0</v>
      </c>
      <c r="BR286" s="109">
        <f t="shared" si="243"/>
        <v>0</v>
      </c>
      <c r="BS286" s="109">
        <f t="shared" si="244"/>
        <v>0</v>
      </c>
      <c r="BT286" s="109">
        <f t="shared" si="245"/>
        <v>0</v>
      </c>
      <c r="BU286" s="109">
        <f t="shared" si="246"/>
        <v>0</v>
      </c>
      <c r="BV286" s="109">
        <f t="shared" si="247"/>
        <v>0</v>
      </c>
      <c r="BW286" s="109">
        <f t="shared" si="248"/>
        <v>0</v>
      </c>
      <c r="BX286" s="109">
        <f t="shared" si="249"/>
        <v>0</v>
      </c>
      <c r="BY286" s="1000">
        <f t="shared" si="251"/>
        <v>1277317.79</v>
      </c>
    </row>
    <row r="287" spans="1:77">
      <c r="A287" s="2" t="s">
        <v>2683</v>
      </c>
      <c r="B287" s="2" t="s">
        <v>2684</v>
      </c>
      <c r="C287" s="57" t="s">
        <v>3</v>
      </c>
      <c r="D287" s="57" t="s">
        <v>7</v>
      </c>
      <c r="E287" s="681" t="s">
        <v>349</v>
      </c>
      <c r="F287" s="682">
        <v>41274</v>
      </c>
      <c r="G287" s="682" t="s">
        <v>106</v>
      </c>
      <c r="H287" s="241" t="s">
        <v>109</v>
      </c>
      <c r="I287" s="38"/>
      <c r="J287" s="983"/>
      <c r="K287" s="903"/>
      <c r="L287" s="798"/>
      <c r="M287" s="429"/>
      <c r="N287" s="109"/>
      <c r="O287" s="109"/>
      <c r="P287" s="109"/>
      <c r="Q287" s="607"/>
      <c r="R287" s="93"/>
      <c r="S287" s="109"/>
      <c r="T287" s="109"/>
      <c r="U287" s="109"/>
      <c r="V287" s="109">
        <v>0</v>
      </c>
      <c r="W287" s="109">
        <v>0</v>
      </c>
      <c r="X287" s="109">
        <v>0</v>
      </c>
      <c r="Y287" s="109">
        <v>0</v>
      </c>
      <c r="Z287" s="109">
        <v>0</v>
      </c>
      <c r="AA287" s="109">
        <v>0</v>
      </c>
      <c r="AB287" s="109">
        <v>0</v>
      </c>
      <c r="AC287" s="109">
        <v>0</v>
      </c>
      <c r="AD287" s="109">
        <v>0</v>
      </c>
      <c r="AE287" s="109">
        <v>0</v>
      </c>
      <c r="AF287" s="109">
        <v>0</v>
      </c>
      <c r="AG287" s="109">
        <v>0</v>
      </c>
      <c r="AH287" s="109">
        <v>0</v>
      </c>
      <c r="AI287" s="109">
        <v>0</v>
      </c>
      <c r="AJ287" s="109">
        <v>796212</v>
      </c>
      <c r="AK287" s="109">
        <v>0</v>
      </c>
      <c r="AL287" s="109">
        <v>0</v>
      </c>
      <c r="AM287" s="109">
        <v>0</v>
      </c>
      <c r="AN287" s="109">
        <v>0</v>
      </c>
      <c r="AO287" s="109">
        <v>0</v>
      </c>
      <c r="AP287" s="160">
        <f t="shared" si="252"/>
        <v>0</v>
      </c>
      <c r="AQ287" s="160">
        <f t="shared" si="253"/>
        <v>796212</v>
      </c>
      <c r="AR287" s="160">
        <f t="shared" si="254"/>
        <v>796212</v>
      </c>
      <c r="AS287" s="607"/>
      <c r="AT287" s="219"/>
      <c r="AU287" s="13">
        <f t="shared" si="255"/>
        <v>0</v>
      </c>
      <c r="AV287" s="13">
        <f t="shared" si="256"/>
        <v>0</v>
      </c>
      <c r="AW287" s="13">
        <f t="shared" si="257"/>
        <v>0</v>
      </c>
      <c r="AX287" s="13">
        <f t="shared" si="258"/>
        <v>0</v>
      </c>
      <c r="AY287" s="13">
        <f t="shared" si="259"/>
        <v>0</v>
      </c>
      <c r="AZ287" s="13">
        <f t="shared" si="260"/>
        <v>0</v>
      </c>
      <c r="BA287" s="13">
        <f t="shared" si="261"/>
        <v>0</v>
      </c>
      <c r="BB287" s="13">
        <f t="shared" si="262"/>
        <v>0</v>
      </c>
      <c r="BC287" s="13">
        <f t="shared" si="263"/>
        <v>796212</v>
      </c>
      <c r="BD287" s="13">
        <f t="shared" si="264"/>
        <v>0</v>
      </c>
      <c r="BE287" s="13">
        <f t="shared" si="265"/>
        <v>0</v>
      </c>
      <c r="BF287" s="13">
        <f t="shared" si="266"/>
        <v>0</v>
      </c>
      <c r="BG287" s="13">
        <f t="shared" si="267"/>
        <v>0</v>
      </c>
      <c r="BH287" s="13">
        <f t="shared" si="268"/>
        <v>0</v>
      </c>
      <c r="BI287" s="73">
        <f t="shared" si="250"/>
        <v>796212</v>
      </c>
      <c r="BJ287" s="219"/>
      <c r="BK287" s="850">
        <f t="shared" si="236"/>
        <v>0</v>
      </c>
      <c r="BL287" s="109">
        <f t="shared" si="237"/>
        <v>0</v>
      </c>
      <c r="BM287" s="109">
        <f t="shared" si="238"/>
        <v>0</v>
      </c>
      <c r="BN287" s="109">
        <f t="shared" si="239"/>
        <v>0</v>
      </c>
      <c r="BO287" s="109">
        <f t="shared" si="240"/>
        <v>0</v>
      </c>
      <c r="BP287" s="109">
        <f t="shared" si="241"/>
        <v>0</v>
      </c>
      <c r="BQ287" s="109">
        <f t="shared" si="242"/>
        <v>0</v>
      </c>
      <c r="BR287" s="109">
        <f t="shared" si="243"/>
        <v>0</v>
      </c>
      <c r="BS287" s="109">
        <f t="shared" si="244"/>
        <v>796212</v>
      </c>
      <c r="BT287" s="109">
        <f t="shared" si="245"/>
        <v>0</v>
      </c>
      <c r="BU287" s="109">
        <f t="shared" si="246"/>
        <v>0</v>
      </c>
      <c r="BV287" s="109">
        <f t="shared" si="247"/>
        <v>0</v>
      </c>
      <c r="BW287" s="109">
        <f t="shared" si="248"/>
        <v>0</v>
      </c>
      <c r="BX287" s="109">
        <f t="shared" si="249"/>
        <v>0</v>
      </c>
      <c r="BY287" s="1000">
        <f t="shared" si="251"/>
        <v>796212</v>
      </c>
    </row>
    <row r="288" spans="1:77">
      <c r="A288" s="2" t="s">
        <v>2838</v>
      </c>
      <c r="B288" s="2" t="s">
        <v>2839</v>
      </c>
      <c r="C288" s="57" t="s">
        <v>3</v>
      </c>
      <c r="D288" s="57" t="s">
        <v>7</v>
      </c>
      <c r="E288" s="681" t="s">
        <v>349</v>
      </c>
      <c r="F288" s="682">
        <v>41030</v>
      </c>
      <c r="G288" s="682" t="s">
        <v>106</v>
      </c>
      <c r="H288" s="241" t="s">
        <v>109</v>
      </c>
      <c r="I288" s="38"/>
      <c r="J288" s="983"/>
      <c r="K288" s="903"/>
      <c r="L288" s="798"/>
      <c r="M288" s="429"/>
      <c r="N288" s="109"/>
      <c r="O288" s="109"/>
      <c r="P288" s="109"/>
      <c r="Q288" s="607"/>
      <c r="R288" s="93"/>
      <c r="S288" s="109"/>
      <c r="T288" s="109"/>
      <c r="U288" s="109"/>
      <c r="V288" s="109">
        <v>0</v>
      </c>
      <c r="W288" s="109">
        <v>0</v>
      </c>
      <c r="X288" s="109">
        <v>0</v>
      </c>
      <c r="Y288" s="109">
        <v>0</v>
      </c>
      <c r="Z288" s="109">
        <v>0</v>
      </c>
      <c r="AA288" s="109">
        <v>0</v>
      </c>
      <c r="AB288" s="109">
        <v>0</v>
      </c>
      <c r="AC288" s="109">
        <v>396508.71</v>
      </c>
      <c r="AD288" s="109">
        <v>0</v>
      </c>
      <c r="AE288" s="109">
        <v>0</v>
      </c>
      <c r="AF288" s="109">
        <v>0</v>
      </c>
      <c r="AG288" s="109">
        <v>0</v>
      </c>
      <c r="AH288" s="109">
        <v>0</v>
      </c>
      <c r="AI288" s="109">
        <v>0</v>
      </c>
      <c r="AJ288" s="109">
        <v>0</v>
      </c>
      <c r="AK288" s="109">
        <v>0</v>
      </c>
      <c r="AL288" s="109">
        <v>0</v>
      </c>
      <c r="AM288" s="109">
        <v>0</v>
      </c>
      <c r="AN288" s="109">
        <v>0</v>
      </c>
      <c r="AO288" s="109">
        <v>0</v>
      </c>
      <c r="AP288" s="160">
        <f t="shared" si="252"/>
        <v>0</v>
      </c>
      <c r="AQ288" s="160">
        <f t="shared" si="253"/>
        <v>396508.71</v>
      </c>
      <c r="AR288" s="160">
        <f t="shared" si="254"/>
        <v>396508.71</v>
      </c>
      <c r="AS288" s="607"/>
      <c r="AT288" s="219"/>
      <c r="AU288" s="13">
        <f t="shared" si="255"/>
        <v>0</v>
      </c>
      <c r="AV288" s="13">
        <f t="shared" si="256"/>
        <v>396508.71</v>
      </c>
      <c r="AW288" s="13">
        <f t="shared" si="257"/>
        <v>0</v>
      </c>
      <c r="AX288" s="13">
        <f t="shared" si="258"/>
        <v>0</v>
      </c>
      <c r="AY288" s="13">
        <f t="shared" si="259"/>
        <v>0</v>
      </c>
      <c r="AZ288" s="13">
        <f t="shared" si="260"/>
        <v>0</v>
      </c>
      <c r="BA288" s="13">
        <f t="shared" si="261"/>
        <v>0</v>
      </c>
      <c r="BB288" s="13">
        <f t="shared" si="262"/>
        <v>0</v>
      </c>
      <c r="BC288" s="13">
        <f t="shared" si="263"/>
        <v>0</v>
      </c>
      <c r="BD288" s="13">
        <f t="shared" si="264"/>
        <v>0</v>
      </c>
      <c r="BE288" s="13">
        <f t="shared" si="265"/>
        <v>0</v>
      </c>
      <c r="BF288" s="13">
        <f t="shared" si="266"/>
        <v>0</v>
      </c>
      <c r="BG288" s="13">
        <f t="shared" si="267"/>
        <v>0</v>
      </c>
      <c r="BH288" s="13">
        <f t="shared" si="268"/>
        <v>0</v>
      </c>
      <c r="BI288" s="73">
        <f t="shared" si="250"/>
        <v>396508.71</v>
      </c>
      <c r="BJ288" s="219"/>
      <c r="BK288" s="850">
        <f t="shared" si="236"/>
        <v>0</v>
      </c>
      <c r="BL288" s="109">
        <f t="shared" si="237"/>
        <v>396508.71</v>
      </c>
      <c r="BM288" s="109">
        <f t="shared" si="238"/>
        <v>0</v>
      </c>
      <c r="BN288" s="109">
        <f t="shared" si="239"/>
        <v>0</v>
      </c>
      <c r="BO288" s="109">
        <f t="shared" si="240"/>
        <v>0</v>
      </c>
      <c r="BP288" s="109">
        <f t="shared" si="241"/>
        <v>0</v>
      </c>
      <c r="BQ288" s="109">
        <f t="shared" si="242"/>
        <v>0</v>
      </c>
      <c r="BR288" s="109">
        <f t="shared" si="243"/>
        <v>0</v>
      </c>
      <c r="BS288" s="109">
        <f t="shared" si="244"/>
        <v>0</v>
      </c>
      <c r="BT288" s="109">
        <f t="shared" si="245"/>
        <v>0</v>
      </c>
      <c r="BU288" s="109">
        <f t="shared" si="246"/>
        <v>0</v>
      </c>
      <c r="BV288" s="109">
        <f t="shared" si="247"/>
        <v>0</v>
      </c>
      <c r="BW288" s="109">
        <f t="shared" si="248"/>
        <v>0</v>
      </c>
      <c r="BX288" s="109">
        <f t="shared" si="249"/>
        <v>0</v>
      </c>
      <c r="BY288" s="1000">
        <f t="shared" si="251"/>
        <v>396508.71</v>
      </c>
    </row>
    <row r="289" spans="1:77">
      <c r="A289" s="2" t="s">
        <v>245</v>
      </c>
      <c r="B289" s="2" t="s">
        <v>2615</v>
      </c>
      <c r="C289" s="57" t="s">
        <v>3</v>
      </c>
      <c r="D289" s="57" t="s">
        <v>7</v>
      </c>
      <c r="E289" s="681" t="s">
        <v>349</v>
      </c>
      <c r="F289" s="682">
        <v>41026</v>
      </c>
      <c r="G289" s="682" t="s">
        <v>106</v>
      </c>
      <c r="H289" s="241" t="s">
        <v>109</v>
      </c>
      <c r="I289" s="38"/>
      <c r="J289" s="983"/>
      <c r="K289" s="903"/>
      <c r="L289" s="798"/>
      <c r="M289" s="429"/>
      <c r="N289" s="109"/>
      <c r="O289" s="109"/>
      <c r="P289" s="109"/>
      <c r="Q289" s="607"/>
      <c r="R289" s="93"/>
      <c r="S289" s="109"/>
      <c r="T289" s="109"/>
      <c r="U289" s="109"/>
      <c r="V289" s="109">
        <v>0</v>
      </c>
      <c r="W289" s="109">
        <v>0</v>
      </c>
      <c r="X289" s="109">
        <v>0</v>
      </c>
      <c r="Y289" s="109">
        <v>0</v>
      </c>
      <c r="Z289" s="109">
        <v>0</v>
      </c>
      <c r="AA289" s="109">
        <v>0</v>
      </c>
      <c r="AB289" s="109">
        <v>1273107</v>
      </c>
      <c r="AC289" s="109">
        <v>0</v>
      </c>
      <c r="AD289" s="109">
        <v>0</v>
      </c>
      <c r="AE289" s="109">
        <v>0</v>
      </c>
      <c r="AF289" s="109">
        <v>0</v>
      </c>
      <c r="AG289" s="109">
        <v>0</v>
      </c>
      <c r="AH289" s="109">
        <v>0</v>
      </c>
      <c r="AI289" s="109">
        <v>0</v>
      </c>
      <c r="AJ289" s="109">
        <v>0</v>
      </c>
      <c r="AK289" s="109">
        <v>0</v>
      </c>
      <c r="AL289" s="109">
        <v>0</v>
      </c>
      <c r="AM289" s="109">
        <v>0</v>
      </c>
      <c r="AN289" s="109">
        <v>0</v>
      </c>
      <c r="AO289" s="109">
        <v>0</v>
      </c>
      <c r="AP289" s="160">
        <f t="shared" si="252"/>
        <v>0</v>
      </c>
      <c r="AQ289" s="160">
        <f t="shared" si="253"/>
        <v>1273107</v>
      </c>
      <c r="AR289" s="160">
        <f t="shared" si="254"/>
        <v>1273107</v>
      </c>
      <c r="AS289" s="607"/>
      <c r="AT289" s="219"/>
      <c r="AU289" s="13">
        <f t="shared" si="255"/>
        <v>1273107</v>
      </c>
      <c r="AV289" s="13">
        <f t="shared" si="256"/>
        <v>0</v>
      </c>
      <c r="AW289" s="13">
        <f t="shared" si="257"/>
        <v>0</v>
      </c>
      <c r="AX289" s="13">
        <f t="shared" si="258"/>
        <v>0</v>
      </c>
      <c r="AY289" s="13">
        <f t="shared" si="259"/>
        <v>0</v>
      </c>
      <c r="AZ289" s="13">
        <f t="shared" si="260"/>
        <v>0</v>
      </c>
      <c r="BA289" s="13">
        <f t="shared" si="261"/>
        <v>0</v>
      </c>
      <c r="BB289" s="13">
        <f t="shared" si="262"/>
        <v>0</v>
      </c>
      <c r="BC289" s="13">
        <f t="shared" si="263"/>
        <v>0</v>
      </c>
      <c r="BD289" s="13">
        <f t="shared" si="264"/>
        <v>0</v>
      </c>
      <c r="BE289" s="13">
        <f t="shared" si="265"/>
        <v>0</v>
      </c>
      <c r="BF289" s="13">
        <f t="shared" si="266"/>
        <v>0</v>
      </c>
      <c r="BG289" s="13">
        <f t="shared" si="267"/>
        <v>0</v>
      </c>
      <c r="BH289" s="13">
        <f t="shared" si="268"/>
        <v>0</v>
      </c>
      <c r="BI289" s="73">
        <f t="shared" si="250"/>
        <v>1273107</v>
      </c>
      <c r="BJ289" s="219"/>
      <c r="BK289" s="850">
        <f t="shared" ref="BK289:BK295" si="269">IF($E289="N",AU289)</f>
        <v>1273107</v>
      </c>
      <c r="BL289" s="109">
        <f t="shared" ref="BL289:BL295" si="270">IF($E289="N",AV289)</f>
        <v>0</v>
      </c>
      <c r="BM289" s="109">
        <f t="shared" ref="BM289:BM295" si="271">IF($E289="N",AW289)</f>
        <v>0</v>
      </c>
      <c r="BN289" s="109">
        <f t="shared" ref="BN289:BN295" si="272">IF($E289="N",AX289)</f>
        <v>0</v>
      </c>
      <c r="BO289" s="109">
        <f t="shared" ref="BO289:BO295" si="273">IF($E289="N",AY289)</f>
        <v>0</v>
      </c>
      <c r="BP289" s="109">
        <f t="shared" ref="BP289:BP295" si="274">IF($E289="N",AZ289)</f>
        <v>0</v>
      </c>
      <c r="BQ289" s="109">
        <f t="shared" ref="BQ289:BQ295" si="275">IF($E289="N",BA289)</f>
        <v>0</v>
      </c>
      <c r="BR289" s="109">
        <f t="shared" ref="BR289:BR295" si="276">IF($E289="N",BB289)</f>
        <v>0</v>
      </c>
      <c r="BS289" s="109">
        <f t="shared" ref="BS289:BS295" si="277">IF($E289="N",BC289)</f>
        <v>0</v>
      </c>
      <c r="BT289" s="109">
        <f t="shared" ref="BT289:BT295" si="278">IF($E289="N",BD289)</f>
        <v>0</v>
      </c>
      <c r="BU289" s="109">
        <f t="shared" ref="BU289:BU295" si="279">IF($E289="N",BE289)</f>
        <v>0</v>
      </c>
      <c r="BV289" s="109">
        <f t="shared" ref="BV289:BV295" si="280">IF($E289="N",BF289)</f>
        <v>0</v>
      </c>
      <c r="BW289" s="109">
        <f t="shared" ref="BW289:BW295" si="281">IF($E289="N",BG289)</f>
        <v>0</v>
      </c>
      <c r="BX289" s="109">
        <f t="shared" ref="BX289:BX295" si="282">IF($E289="N",BH289)</f>
        <v>0</v>
      </c>
      <c r="BY289" s="1000">
        <f t="shared" si="251"/>
        <v>1273107</v>
      </c>
    </row>
    <row r="290" spans="1:77">
      <c r="A290" s="2" t="s">
        <v>3393</v>
      </c>
      <c r="B290" s="2" t="s">
        <v>3394</v>
      </c>
      <c r="C290" s="57" t="s">
        <v>11</v>
      </c>
      <c r="D290" s="57" t="s">
        <v>7</v>
      </c>
      <c r="E290" s="681" t="s">
        <v>349</v>
      </c>
      <c r="F290" s="682">
        <v>41027</v>
      </c>
      <c r="G290" s="682" t="s">
        <v>106</v>
      </c>
      <c r="H290" s="241" t="s">
        <v>111</v>
      </c>
      <c r="I290" s="38"/>
      <c r="J290" s="983"/>
      <c r="K290" s="903"/>
      <c r="L290" s="798"/>
      <c r="M290" s="429"/>
      <c r="N290" s="109"/>
      <c r="O290" s="109"/>
      <c r="P290" s="109"/>
      <c r="Q290" s="607"/>
      <c r="R290" s="93"/>
      <c r="S290" s="109"/>
      <c r="T290" s="109"/>
      <c r="U290" s="109"/>
      <c r="V290" s="109">
        <v>0</v>
      </c>
      <c r="W290" s="109">
        <v>0</v>
      </c>
      <c r="X290" s="109">
        <v>0</v>
      </c>
      <c r="Y290" s="109">
        <v>0</v>
      </c>
      <c r="Z290" s="109">
        <v>0</v>
      </c>
      <c r="AA290" s="109">
        <v>0</v>
      </c>
      <c r="AB290" s="109">
        <v>189342.31000000003</v>
      </c>
      <c r="AC290" s="109">
        <v>0</v>
      </c>
      <c r="AD290" s="109">
        <v>0</v>
      </c>
      <c r="AE290" s="109">
        <v>0</v>
      </c>
      <c r="AF290" s="109">
        <v>0</v>
      </c>
      <c r="AG290" s="109">
        <v>0</v>
      </c>
      <c r="AH290" s="109">
        <v>0</v>
      </c>
      <c r="AI290" s="109">
        <v>0</v>
      </c>
      <c r="AJ290" s="109">
        <v>0</v>
      </c>
      <c r="AK290" s="109">
        <v>0</v>
      </c>
      <c r="AL290" s="109">
        <v>0</v>
      </c>
      <c r="AM290" s="109">
        <v>0</v>
      </c>
      <c r="AN290" s="109">
        <v>0</v>
      </c>
      <c r="AO290" s="109">
        <v>0</v>
      </c>
      <c r="AP290" s="160">
        <f t="shared" si="252"/>
        <v>0</v>
      </c>
      <c r="AQ290" s="160">
        <f t="shared" si="253"/>
        <v>189342.31000000003</v>
      </c>
      <c r="AR290" s="160">
        <f t="shared" si="254"/>
        <v>189342.31000000003</v>
      </c>
      <c r="AS290" s="607"/>
      <c r="AT290" s="219"/>
      <c r="AU290" s="13">
        <f t="shared" si="255"/>
        <v>189342.31000000003</v>
      </c>
      <c r="AV290" s="13">
        <f t="shared" si="256"/>
        <v>0</v>
      </c>
      <c r="AW290" s="13">
        <f t="shared" si="257"/>
        <v>0</v>
      </c>
      <c r="AX290" s="13">
        <f t="shared" si="258"/>
        <v>0</v>
      </c>
      <c r="AY290" s="13">
        <f t="shared" si="259"/>
        <v>0</v>
      </c>
      <c r="AZ290" s="13">
        <f t="shared" si="260"/>
        <v>0</v>
      </c>
      <c r="BA290" s="13">
        <f t="shared" si="261"/>
        <v>0</v>
      </c>
      <c r="BB290" s="13">
        <f t="shared" si="262"/>
        <v>0</v>
      </c>
      <c r="BC290" s="13">
        <f t="shared" si="263"/>
        <v>0</v>
      </c>
      <c r="BD290" s="13">
        <f t="shared" si="264"/>
        <v>0</v>
      </c>
      <c r="BE290" s="13">
        <f t="shared" si="265"/>
        <v>0</v>
      </c>
      <c r="BF290" s="13">
        <f t="shared" si="266"/>
        <v>0</v>
      </c>
      <c r="BG290" s="13">
        <f t="shared" si="267"/>
        <v>0</v>
      </c>
      <c r="BH290" s="13">
        <f t="shared" si="268"/>
        <v>0</v>
      </c>
      <c r="BI290" s="73">
        <f t="shared" si="250"/>
        <v>189342.31000000003</v>
      </c>
      <c r="BJ290" s="219"/>
      <c r="BK290" s="850">
        <f t="shared" si="269"/>
        <v>189342.31000000003</v>
      </c>
      <c r="BL290" s="109">
        <f t="shared" si="270"/>
        <v>0</v>
      </c>
      <c r="BM290" s="109">
        <f t="shared" si="271"/>
        <v>0</v>
      </c>
      <c r="BN290" s="109">
        <f t="shared" si="272"/>
        <v>0</v>
      </c>
      <c r="BO290" s="109">
        <f t="shared" si="273"/>
        <v>0</v>
      </c>
      <c r="BP290" s="109">
        <f t="shared" si="274"/>
        <v>0</v>
      </c>
      <c r="BQ290" s="109">
        <f t="shared" si="275"/>
        <v>0</v>
      </c>
      <c r="BR290" s="109">
        <f t="shared" si="276"/>
        <v>0</v>
      </c>
      <c r="BS290" s="109">
        <f t="shared" si="277"/>
        <v>0</v>
      </c>
      <c r="BT290" s="109">
        <f t="shared" si="278"/>
        <v>0</v>
      </c>
      <c r="BU290" s="109">
        <f t="shared" si="279"/>
        <v>0</v>
      </c>
      <c r="BV290" s="109">
        <f t="shared" si="280"/>
        <v>0</v>
      </c>
      <c r="BW290" s="109">
        <f t="shared" si="281"/>
        <v>0</v>
      </c>
      <c r="BX290" s="109">
        <f t="shared" si="282"/>
        <v>0</v>
      </c>
      <c r="BY290" s="1000">
        <f t="shared" si="251"/>
        <v>189342.31000000003</v>
      </c>
    </row>
    <row r="291" spans="1:77">
      <c r="A291" s="2" t="s">
        <v>208</v>
      </c>
      <c r="B291" s="2" t="s">
        <v>209</v>
      </c>
      <c r="C291" s="57" t="s">
        <v>11</v>
      </c>
      <c r="D291" s="57" t="s">
        <v>7</v>
      </c>
      <c r="E291" s="681" t="s">
        <v>349</v>
      </c>
      <c r="F291" s="682">
        <v>41016</v>
      </c>
      <c r="G291" s="682" t="s">
        <v>106</v>
      </c>
      <c r="H291" s="241" t="s">
        <v>111</v>
      </c>
      <c r="I291" s="38"/>
      <c r="J291" s="983"/>
      <c r="K291" s="903"/>
      <c r="L291" s="798"/>
      <c r="M291" s="429"/>
      <c r="N291" s="109"/>
      <c r="O291" s="109"/>
      <c r="P291" s="109"/>
      <c r="Q291" s="607"/>
      <c r="R291" s="93"/>
      <c r="S291" s="109"/>
      <c r="T291" s="109"/>
      <c r="U291" s="109"/>
      <c r="V291" s="109">
        <v>0</v>
      </c>
      <c r="W291" s="109">
        <v>0</v>
      </c>
      <c r="X291" s="109">
        <v>0</v>
      </c>
      <c r="Y291" s="109">
        <v>0</v>
      </c>
      <c r="Z291" s="109">
        <v>0</v>
      </c>
      <c r="AA291" s="109">
        <v>0</v>
      </c>
      <c r="AB291" s="109">
        <v>99574759.970000014</v>
      </c>
      <c r="AC291" s="109">
        <v>244826.98000000417</v>
      </c>
      <c r="AD291" s="109">
        <v>608670.04000000656</v>
      </c>
      <c r="AE291" s="109">
        <v>561244.95000000298</v>
      </c>
      <c r="AF291" s="109">
        <v>602795.17000000179</v>
      </c>
      <c r="AG291" s="109">
        <v>460264.96999999881</v>
      </c>
      <c r="AH291" s="109">
        <v>458264.90999999642</v>
      </c>
      <c r="AI291" s="109">
        <v>13667.010000005364</v>
      </c>
      <c r="AJ291" s="109">
        <v>1652892</v>
      </c>
      <c r="AK291" s="109">
        <v>8000</v>
      </c>
      <c r="AL291" s="109">
        <v>1238622</v>
      </c>
      <c r="AM291" s="109">
        <v>0</v>
      </c>
      <c r="AN291" s="109">
        <v>0</v>
      </c>
      <c r="AO291" s="109">
        <v>0</v>
      </c>
      <c r="AP291" s="160">
        <f t="shared" si="252"/>
        <v>0</v>
      </c>
      <c r="AQ291" s="160">
        <f t="shared" si="253"/>
        <v>105424008.00000003</v>
      </c>
      <c r="AR291" s="160">
        <f t="shared" si="254"/>
        <v>105424008.00000003</v>
      </c>
      <c r="AS291" s="607"/>
      <c r="AT291" s="219"/>
      <c r="AU291" s="13">
        <f t="shared" si="255"/>
        <v>99574759.970000014</v>
      </c>
      <c r="AV291" s="13">
        <f t="shared" si="256"/>
        <v>244826.98000000417</v>
      </c>
      <c r="AW291" s="13">
        <f t="shared" si="257"/>
        <v>608670.04000000656</v>
      </c>
      <c r="AX291" s="13">
        <f t="shared" si="258"/>
        <v>561244.95000000298</v>
      </c>
      <c r="AY291" s="13">
        <f t="shared" si="259"/>
        <v>602795.17000000179</v>
      </c>
      <c r="AZ291" s="13">
        <f t="shared" si="260"/>
        <v>460264.96999999881</v>
      </c>
      <c r="BA291" s="13">
        <f t="shared" si="261"/>
        <v>458264.90999999642</v>
      </c>
      <c r="BB291" s="13">
        <f t="shared" si="262"/>
        <v>13667.010000005364</v>
      </c>
      <c r="BC291" s="13">
        <f t="shared" si="263"/>
        <v>1652892</v>
      </c>
      <c r="BD291" s="13">
        <f t="shared" si="264"/>
        <v>8000</v>
      </c>
      <c r="BE291" s="13">
        <f t="shared" si="265"/>
        <v>1238622</v>
      </c>
      <c r="BF291" s="13">
        <f t="shared" si="266"/>
        <v>0</v>
      </c>
      <c r="BG291" s="13">
        <f t="shared" si="267"/>
        <v>0</v>
      </c>
      <c r="BH291" s="13">
        <f t="shared" si="268"/>
        <v>0</v>
      </c>
      <c r="BI291" s="73">
        <f t="shared" si="250"/>
        <v>105424008.00000003</v>
      </c>
      <c r="BJ291" s="219"/>
      <c r="BK291" s="850">
        <f t="shared" si="269"/>
        <v>99574759.970000014</v>
      </c>
      <c r="BL291" s="109">
        <f t="shared" si="270"/>
        <v>244826.98000000417</v>
      </c>
      <c r="BM291" s="109">
        <f t="shared" si="271"/>
        <v>608670.04000000656</v>
      </c>
      <c r="BN291" s="109">
        <f t="shared" si="272"/>
        <v>561244.95000000298</v>
      </c>
      <c r="BO291" s="109">
        <f t="shared" si="273"/>
        <v>602795.17000000179</v>
      </c>
      <c r="BP291" s="109">
        <f t="shared" si="274"/>
        <v>460264.96999999881</v>
      </c>
      <c r="BQ291" s="109">
        <f t="shared" si="275"/>
        <v>458264.90999999642</v>
      </c>
      <c r="BR291" s="109">
        <f t="shared" si="276"/>
        <v>13667.010000005364</v>
      </c>
      <c r="BS291" s="109">
        <f t="shared" si="277"/>
        <v>1652892</v>
      </c>
      <c r="BT291" s="109">
        <f t="shared" si="278"/>
        <v>8000</v>
      </c>
      <c r="BU291" s="109">
        <f t="shared" si="279"/>
        <v>1238622</v>
      </c>
      <c r="BV291" s="109">
        <f t="shared" si="280"/>
        <v>0</v>
      </c>
      <c r="BW291" s="109">
        <f t="shared" si="281"/>
        <v>0</v>
      </c>
      <c r="BX291" s="109">
        <f t="shared" si="282"/>
        <v>0</v>
      </c>
      <c r="BY291" s="1000">
        <f t="shared" si="251"/>
        <v>105424008.00000003</v>
      </c>
    </row>
    <row r="292" spans="1:77">
      <c r="A292" s="2" t="s">
        <v>2709</v>
      </c>
      <c r="B292" s="2" t="s">
        <v>2710</v>
      </c>
      <c r="C292" s="57" t="s">
        <v>3</v>
      </c>
      <c r="D292" s="57" t="s">
        <v>7</v>
      </c>
      <c r="E292" s="681" t="s">
        <v>349</v>
      </c>
      <c r="F292" s="682">
        <v>41121</v>
      </c>
      <c r="G292" s="682" t="s">
        <v>106</v>
      </c>
      <c r="H292" s="241" t="s">
        <v>109</v>
      </c>
      <c r="I292" s="38"/>
      <c r="J292" s="983"/>
      <c r="K292" s="903"/>
      <c r="L292" s="798"/>
      <c r="M292" s="429"/>
      <c r="N292" s="109"/>
      <c r="O292" s="109"/>
      <c r="P292" s="109"/>
      <c r="Q292" s="607"/>
      <c r="R292" s="93"/>
      <c r="S292" s="109"/>
      <c r="T292" s="109"/>
      <c r="U292" s="109"/>
      <c r="V292" s="109">
        <v>0</v>
      </c>
      <c r="W292" s="109">
        <v>0</v>
      </c>
      <c r="X292" s="109">
        <v>0</v>
      </c>
      <c r="Y292" s="109">
        <v>0</v>
      </c>
      <c r="Z292" s="109">
        <v>0</v>
      </c>
      <c r="AA292" s="109">
        <v>0</v>
      </c>
      <c r="AB292" s="109">
        <v>0</v>
      </c>
      <c r="AC292" s="109">
        <v>0</v>
      </c>
      <c r="AD292" s="109">
        <v>0</v>
      </c>
      <c r="AE292" s="109">
        <v>676488.91999999993</v>
      </c>
      <c r="AF292" s="109">
        <v>0</v>
      </c>
      <c r="AG292" s="109">
        <v>0</v>
      </c>
      <c r="AH292" s="109">
        <v>0</v>
      </c>
      <c r="AI292" s="109">
        <v>0</v>
      </c>
      <c r="AJ292" s="109">
        <v>0</v>
      </c>
      <c r="AK292" s="109">
        <v>0</v>
      </c>
      <c r="AL292" s="109">
        <v>0</v>
      </c>
      <c r="AM292" s="109">
        <v>0</v>
      </c>
      <c r="AN292" s="109">
        <v>0</v>
      </c>
      <c r="AO292" s="109">
        <v>0</v>
      </c>
      <c r="AP292" s="160">
        <f t="shared" si="252"/>
        <v>0</v>
      </c>
      <c r="AQ292" s="160">
        <f t="shared" si="253"/>
        <v>676488.91999999993</v>
      </c>
      <c r="AR292" s="160">
        <f t="shared" si="254"/>
        <v>676488.91999999993</v>
      </c>
      <c r="AS292" s="607"/>
      <c r="AT292" s="219"/>
      <c r="AU292" s="13">
        <f t="shared" si="255"/>
        <v>0</v>
      </c>
      <c r="AV292" s="13">
        <f t="shared" si="256"/>
        <v>0</v>
      </c>
      <c r="AW292" s="13">
        <f t="shared" si="257"/>
        <v>0</v>
      </c>
      <c r="AX292" s="13">
        <f t="shared" si="258"/>
        <v>676488.91999999993</v>
      </c>
      <c r="AY292" s="13">
        <f t="shared" si="259"/>
        <v>0</v>
      </c>
      <c r="AZ292" s="13">
        <f t="shared" si="260"/>
        <v>0</v>
      </c>
      <c r="BA292" s="13">
        <f t="shared" si="261"/>
        <v>0</v>
      </c>
      <c r="BB292" s="13">
        <f t="shared" si="262"/>
        <v>0</v>
      </c>
      <c r="BC292" s="13">
        <f t="shared" si="263"/>
        <v>0</v>
      </c>
      <c r="BD292" s="13">
        <f t="shared" si="264"/>
        <v>0</v>
      </c>
      <c r="BE292" s="13">
        <f t="shared" si="265"/>
        <v>0</v>
      </c>
      <c r="BF292" s="13">
        <f t="shared" si="266"/>
        <v>0</v>
      </c>
      <c r="BG292" s="13">
        <f t="shared" si="267"/>
        <v>0</v>
      </c>
      <c r="BH292" s="13">
        <f t="shared" si="268"/>
        <v>0</v>
      </c>
      <c r="BI292" s="73">
        <f t="shared" si="250"/>
        <v>676488.91999999993</v>
      </c>
      <c r="BJ292" s="219"/>
      <c r="BK292" s="850">
        <f t="shared" si="269"/>
        <v>0</v>
      </c>
      <c r="BL292" s="109">
        <f t="shared" si="270"/>
        <v>0</v>
      </c>
      <c r="BM292" s="109">
        <f t="shared" si="271"/>
        <v>0</v>
      </c>
      <c r="BN292" s="109">
        <f t="shared" si="272"/>
        <v>676488.91999999993</v>
      </c>
      <c r="BO292" s="109">
        <f t="shared" si="273"/>
        <v>0</v>
      </c>
      <c r="BP292" s="109">
        <f t="shared" si="274"/>
        <v>0</v>
      </c>
      <c r="BQ292" s="109">
        <f t="shared" si="275"/>
        <v>0</v>
      </c>
      <c r="BR292" s="109">
        <f t="shared" si="276"/>
        <v>0</v>
      </c>
      <c r="BS292" s="109">
        <f t="shared" si="277"/>
        <v>0</v>
      </c>
      <c r="BT292" s="109">
        <f t="shared" si="278"/>
        <v>0</v>
      </c>
      <c r="BU292" s="109">
        <f t="shared" si="279"/>
        <v>0</v>
      </c>
      <c r="BV292" s="109">
        <f t="shared" si="280"/>
        <v>0</v>
      </c>
      <c r="BW292" s="109">
        <f t="shared" si="281"/>
        <v>0</v>
      </c>
      <c r="BX292" s="109">
        <f t="shared" si="282"/>
        <v>0</v>
      </c>
      <c r="BY292" s="1000">
        <f t="shared" si="251"/>
        <v>676488.91999999993</v>
      </c>
    </row>
    <row r="293" spans="1:77">
      <c r="A293" s="2" t="s">
        <v>3238</v>
      </c>
      <c r="B293" s="2" t="s">
        <v>3239</v>
      </c>
      <c r="C293" s="57" t="s">
        <v>3</v>
      </c>
      <c r="D293" s="57" t="s">
        <v>7</v>
      </c>
      <c r="E293" s="681" t="s">
        <v>349</v>
      </c>
      <c r="F293" s="682">
        <v>40908</v>
      </c>
      <c r="G293" s="682" t="s">
        <v>106</v>
      </c>
      <c r="H293" s="241" t="s">
        <v>109</v>
      </c>
      <c r="I293" s="38"/>
      <c r="J293" s="983"/>
      <c r="K293" s="903"/>
      <c r="L293" s="798"/>
      <c r="M293" s="429"/>
      <c r="N293" s="109"/>
      <c r="O293" s="109"/>
      <c r="P293" s="109"/>
      <c r="Q293" s="607"/>
      <c r="R293" s="93"/>
      <c r="S293" s="109"/>
      <c r="T293" s="109"/>
      <c r="U293" s="109"/>
      <c r="V293" s="109">
        <v>0</v>
      </c>
      <c r="W293" s="109">
        <v>0</v>
      </c>
      <c r="X293" s="109">
        <v>147056.02000000002</v>
      </c>
      <c r="Y293" s="109">
        <v>0</v>
      </c>
      <c r="Z293" s="109">
        <v>0</v>
      </c>
      <c r="AA293" s="109">
        <v>0</v>
      </c>
      <c r="AB293" s="109">
        <v>0</v>
      </c>
      <c r="AC293" s="109">
        <v>0</v>
      </c>
      <c r="AD293" s="109">
        <v>0</v>
      </c>
      <c r="AE293" s="109">
        <v>0</v>
      </c>
      <c r="AF293" s="109">
        <v>0</v>
      </c>
      <c r="AG293" s="109">
        <v>0</v>
      </c>
      <c r="AH293" s="109">
        <v>0</v>
      </c>
      <c r="AI293" s="109">
        <v>0</v>
      </c>
      <c r="AJ293" s="109">
        <v>0</v>
      </c>
      <c r="AK293" s="109">
        <v>0</v>
      </c>
      <c r="AL293" s="109">
        <v>0</v>
      </c>
      <c r="AM293" s="109">
        <v>0</v>
      </c>
      <c r="AN293" s="109">
        <v>0</v>
      </c>
      <c r="AO293" s="109">
        <v>0</v>
      </c>
      <c r="AP293" s="160">
        <f t="shared" si="252"/>
        <v>147056.02000000002</v>
      </c>
      <c r="AQ293" s="160">
        <f t="shared" si="253"/>
        <v>0</v>
      </c>
      <c r="AR293" s="160">
        <f t="shared" si="254"/>
        <v>147056.02000000002</v>
      </c>
      <c r="AS293" s="607"/>
      <c r="AT293" s="219"/>
      <c r="AU293" s="13">
        <f t="shared" si="255"/>
        <v>0</v>
      </c>
      <c r="AV293" s="13">
        <f t="shared" si="256"/>
        <v>0</v>
      </c>
      <c r="AW293" s="13">
        <f t="shared" si="257"/>
        <v>0</v>
      </c>
      <c r="AX293" s="13">
        <f t="shared" si="258"/>
        <v>0</v>
      </c>
      <c r="AY293" s="13">
        <f t="shared" si="259"/>
        <v>0</v>
      </c>
      <c r="AZ293" s="13">
        <f t="shared" si="260"/>
        <v>0</v>
      </c>
      <c r="BA293" s="13">
        <f t="shared" si="261"/>
        <v>0</v>
      </c>
      <c r="BB293" s="13">
        <f t="shared" si="262"/>
        <v>0</v>
      </c>
      <c r="BC293" s="13">
        <f t="shared" si="263"/>
        <v>0</v>
      </c>
      <c r="BD293" s="13">
        <f t="shared" si="264"/>
        <v>0</v>
      </c>
      <c r="BE293" s="13">
        <f t="shared" si="265"/>
        <v>0</v>
      </c>
      <c r="BF293" s="13">
        <f t="shared" si="266"/>
        <v>0</v>
      </c>
      <c r="BG293" s="13">
        <f t="shared" si="267"/>
        <v>0</v>
      </c>
      <c r="BH293" s="13">
        <f t="shared" si="268"/>
        <v>0</v>
      </c>
      <c r="BI293" s="73">
        <f t="shared" si="250"/>
        <v>0</v>
      </c>
      <c r="BJ293" s="219"/>
      <c r="BK293" s="850">
        <f t="shared" si="269"/>
        <v>0</v>
      </c>
      <c r="BL293" s="109">
        <f t="shared" si="270"/>
        <v>0</v>
      </c>
      <c r="BM293" s="109">
        <f t="shared" si="271"/>
        <v>0</v>
      </c>
      <c r="BN293" s="109">
        <f t="shared" si="272"/>
        <v>0</v>
      </c>
      <c r="BO293" s="109">
        <f t="shared" si="273"/>
        <v>0</v>
      </c>
      <c r="BP293" s="109">
        <f t="shared" si="274"/>
        <v>0</v>
      </c>
      <c r="BQ293" s="109">
        <f t="shared" si="275"/>
        <v>0</v>
      </c>
      <c r="BR293" s="109">
        <f t="shared" si="276"/>
        <v>0</v>
      </c>
      <c r="BS293" s="109">
        <f t="shared" si="277"/>
        <v>0</v>
      </c>
      <c r="BT293" s="109">
        <f t="shared" si="278"/>
        <v>0</v>
      </c>
      <c r="BU293" s="109">
        <f t="shared" si="279"/>
        <v>0</v>
      </c>
      <c r="BV293" s="109">
        <f t="shared" si="280"/>
        <v>0</v>
      </c>
      <c r="BW293" s="109">
        <f t="shared" si="281"/>
        <v>0</v>
      </c>
      <c r="BX293" s="109">
        <f t="shared" si="282"/>
        <v>0</v>
      </c>
      <c r="BY293" s="1000">
        <f t="shared" si="251"/>
        <v>0</v>
      </c>
    </row>
    <row r="294" spans="1:77">
      <c r="A294" s="2" t="s">
        <v>2727</v>
      </c>
      <c r="B294" s="2" t="s">
        <v>2728</v>
      </c>
      <c r="C294" s="57" t="s">
        <v>3</v>
      </c>
      <c r="D294" s="57" t="s">
        <v>7</v>
      </c>
      <c r="E294" s="681" t="s">
        <v>349</v>
      </c>
      <c r="F294" s="682">
        <v>41271</v>
      </c>
      <c r="G294" s="682" t="s">
        <v>106</v>
      </c>
      <c r="H294" s="241" t="s">
        <v>109</v>
      </c>
      <c r="I294" s="38"/>
      <c r="J294" s="983"/>
      <c r="K294" s="903"/>
      <c r="L294" s="798"/>
      <c r="M294" s="429"/>
      <c r="N294" s="109"/>
      <c r="O294" s="109"/>
      <c r="P294" s="109"/>
      <c r="Q294" s="607"/>
      <c r="R294" s="93"/>
      <c r="S294" s="109"/>
      <c r="T294" s="109"/>
      <c r="U294" s="109"/>
      <c r="V294" s="109">
        <v>0</v>
      </c>
      <c r="W294" s="109">
        <v>0</v>
      </c>
      <c r="X294" s="109">
        <v>0</v>
      </c>
      <c r="Y294" s="109">
        <v>0</v>
      </c>
      <c r="Z294" s="109">
        <v>0</v>
      </c>
      <c r="AA294" s="109">
        <v>0</v>
      </c>
      <c r="AB294" s="109">
        <v>0</v>
      </c>
      <c r="AC294" s="109">
        <v>0</v>
      </c>
      <c r="AD294" s="109">
        <v>0</v>
      </c>
      <c r="AE294" s="109">
        <v>0</v>
      </c>
      <c r="AF294" s="109">
        <v>0</v>
      </c>
      <c r="AG294" s="109">
        <v>0</v>
      </c>
      <c r="AH294" s="109">
        <v>0</v>
      </c>
      <c r="AI294" s="109">
        <v>0</v>
      </c>
      <c r="AJ294" s="109">
        <v>646392</v>
      </c>
      <c r="AK294" s="109">
        <v>0</v>
      </c>
      <c r="AL294" s="109">
        <v>0</v>
      </c>
      <c r="AM294" s="109">
        <v>0</v>
      </c>
      <c r="AN294" s="109">
        <v>0</v>
      </c>
      <c r="AO294" s="109">
        <v>0</v>
      </c>
      <c r="AP294" s="160">
        <f t="shared" si="252"/>
        <v>0</v>
      </c>
      <c r="AQ294" s="160">
        <f t="shared" si="253"/>
        <v>646392</v>
      </c>
      <c r="AR294" s="160">
        <f t="shared" si="254"/>
        <v>646392</v>
      </c>
      <c r="AS294" s="607"/>
      <c r="AT294" s="219"/>
      <c r="AU294" s="13">
        <f t="shared" si="255"/>
        <v>0</v>
      </c>
      <c r="AV294" s="13">
        <f t="shared" si="256"/>
        <v>0</v>
      </c>
      <c r="AW294" s="13">
        <f t="shared" si="257"/>
        <v>0</v>
      </c>
      <c r="AX294" s="13">
        <f t="shared" si="258"/>
        <v>0</v>
      </c>
      <c r="AY294" s="13">
        <f t="shared" si="259"/>
        <v>0</v>
      </c>
      <c r="AZ294" s="13">
        <f t="shared" si="260"/>
        <v>0</v>
      </c>
      <c r="BA294" s="13">
        <f t="shared" si="261"/>
        <v>0</v>
      </c>
      <c r="BB294" s="13">
        <f t="shared" si="262"/>
        <v>0</v>
      </c>
      <c r="BC294" s="13">
        <f t="shared" si="263"/>
        <v>646392</v>
      </c>
      <c r="BD294" s="13">
        <f t="shared" si="264"/>
        <v>0</v>
      </c>
      <c r="BE294" s="13">
        <f t="shared" si="265"/>
        <v>0</v>
      </c>
      <c r="BF294" s="13">
        <f t="shared" si="266"/>
        <v>0</v>
      </c>
      <c r="BG294" s="13">
        <f t="shared" si="267"/>
        <v>0</v>
      </c>
      <c r="BH294" s="13">
        <f t="shared" si="268"/>
        <v>0</v>
      </c>
      <c r="BI294" s="73">
        <f t="shared" si="250"/>
        <v>646392</v>
      </c>
      <c r="BJ294" s="219"/>
      <c r="BK294" s="850">
        <f t="shared" si="269"/>
        <v>0</v>
      </c>
      <c r="BL294" s="109">
        <f t="shared" si="270"/>
        <v>0</v>
      </c>
      <c r="BM294" s="109">
        <f t="shared" si="271"/>
        <v>0</v>
      </c>
      <c r="BN294" s="109">
        <f t="shared" si="272"/>
        <v>0</v>
      </c>
      <c r="BO294" s="109">
        <f t="shared" si="273"/>
        <v>0</v>
      </c>
      <c r="BP294" s="109">
        <f t="shared" si="274"/>
        <v>0</v>
      </c>
      <c r="BQ294" s="109">
        <f t="shared" si="275"/>
        <v>0</v>
      </c>
      <c r="BR294" s="109">
        <f t="shared" si="276"/>
        <v>0</v>
      </c>
      <c r="BS294" s="109">
        <f t="shared" si="277"/>
        <v>646392</v>
      </c>
      <c r="BT294" s="109">
        <f t="shared" si="278"/>
        <v>0</v>
      </c>
      <c r="BU294" s="109">
        <f t="shared" si="279"/>
        <v>0</v>
      </c>
      <c r="BV294" s="109">
        <f t="shared" si="280"/>
        <v>0</v>
      </c>
      <c r="BW294" s="109">
        <f t="shared" si="281"/>
        <v>0</v>
      </c>
      <c r="BX294" s="109">
        <f t="shared" si="282"/>
        <v>0</v>
      </c>
      <c r="BY294" s="1000">
        <f t="shared" si="251"/>
        <v>646392</v>
      </c>
    </row>
    <row r="295" spans="1:77">
      <c r="A295" s="2" t="s">
        <v>2664</v>
      </c>
      <c r="B295" s="2" t="s">
        <v>2665</v>
      </c>
      <c r="C295" s="57" t="s">
        <v>3</v>
      </c>
      <c r="D295" s="57" t="s">
        <v>7</v>
      </c>
      <c r="E295" s="681" t="s">
        <v>349</v>
      </c>
      <c r="F295" s="682">
        <v>40847</v>
      </c>
      <c r="G295" s="682" t="s">
        <v>106</v>
      </c>
      <c r="H295" s="241" t="s">
        <v>109</v>
      </c>
      <c r="I295" s="38"/>
      <c r="J295" s="983"/>
      <c r="K295" s="903"/>
      <c r="L295" s="798"/>
      <c r="M295" s="429"/>
      <c r="N295" s="109"/>
      <c r="O295" s="109"/>
      <c r="P295" s="109"/>
      <c r="Q295" s="607"/>
      <c r="R295" s="93"/>
      <c r="S295" s="109"/>
      <c r="T295" s="109"/>
      <c r="U295" s="109"/>
      <c r="V295" s="109">
        <v>898341.67</v>
      </c>
      <c r="W295" s="109">
        <v>0</v>
      </c>
      <c r="X295" s="109">
        <v>0</v>
      </c>
      <c r="Y295" s="109">
        <v>0</v>
      </c>
      <c r="Z295" s="109">
        <v>0</v>
      </c>
      <c r="AA295" s="109">
        <v>0</v>
      </c>
      <c r="AB295" s="109">
        <v>0</v>
      </c>
      <c r="AC295" s="109">
        <v>0</v>
      </c>
      <c r="AD295" s="109">
        <v>0</v>
      </c>
      <c r="AE295" s="109">
        <v>0</v>
      </c>
      <c r="AF295" s="109">
        <v>0</v>
      </c>
      <c r="AG295" s="109">
        <v>0</v>
      </c>
      <c r="AH295" s="109">
        <v>0</v>
      </c>
      <c r="AI295" s="109">
        <v>0</v>
      </c>
      <c r="AJ295" s="109">
        <v>0</v>
      </c>
      <c r="AK295" s="109">
        <v>0</v>
      </c>
      <c r="AL295" s="109">
        <v>0</v>
      </c>
      <c r="AM295" s="109">
        <v>0</v>
      </c>
      <c r="AN295" s="109">
        <v>0</v>
      </c>
      <c r="AO295" s="109">
        <v>0</v>
      </c>
      <c r="AP295" s="160">
        <f t="shared" si="252"/>
        <v>898341.67</v>
      </c>
      <c r="AQ295" s="160">
        <f t="shared" si="253"/>
        <v>0</v>
      </c>
      <c r="AR295" s="160">
        <f t="shared" si="254"/>
        <v>898341.67</v>
      </c>
      <c r="AS295" s="607"/>
      <c r="AT295" s="219"/>
      <c r="AU295" s="13">
        <f t="shared" si="255"/>
        <v>0</v>
      </c>
      <c r="AV295" s="13">
        <f t="shared" si="256"/>
        <v>0</v>
      </c>
      <c r="AW295" s="13">
        <f t="shared" si="257"/>
        <v>0</v>
      </c>
      <c r="AX295" s="13">
        <f t="shared" si="258"/>
        <v>0</v>
      </c>
      <c r="AY295" s="13">
        <f t="shared" si="259"/>
        <v>0</v>
      </c>
      <c r="AZ295" s="13">
        <f t="shared" si="260"/>
        <v>0</v>
      </c>
      <c r="BA295" s="13">
        <f t="shared" si="261"/>
        <v>0</v>
      </c>
      <c r="BB295" s="13">
        <f t="shared" si="262"/>
        <v>0</v>
      </c>
      <c r="BC295" s="13">
        <f t="shared" si="263"/>
        <v>0</v>
      </c>
      <c r="BD295" s="13">
        <f t="shared" si="264"/>
        <v>0</v>
      </c>
      <c r="BE295" s="13">
        <f t="shared" si="265"/>
        <v>0</v>
      </c>
      <c r="BF295" s="13">
        <f t="shared" si="266"/>
        <v>0</v>
      </c>
      <c r="BG295" s="13">
        <f t="shared" si="267"/>
        <v>0</v>
      </c>
      <c r="BH295" s="13">
        <f t="shared" si="268"/>
        <v>0</v>
      </c>
      <c r="BI295" s="73">
        <f t="shared" si="250"/>
        <v>0</v>
      </c>
      <c r="BJ295" s="219"/>
      <c r="BK295" s="850">
        <f t="shared" si="269"/>
        <v>0</v>
      </c>
      <c r="BL295" s="109">
        <f t="shared" si="270"/>
        <v>0</v>
      </c>
      <c r="BM295" s="109">
        <f t="shared" si="271"/>
        <v>0</v>
      </c>
      <c r="BN295" s="109">
        <f t="shared" si="272"/>
        <v>0</v>
      </c>
      <c r="BO295" s="109">
        <f t="shared" si="273"/>
        <v>0</v>
      </c>
      <c r="BP295" s="109">
        <f t="shared" si="274"/>
        <v>0</v>
      </c>
      <c r="BQ295" s="109">
        <f t="shared" si="275"/>
        <v>0</v>
      </c>
      <c r="BR295" s="109">
        <f t="shared" si="276"/>
        <v>0</v>
      </c>
      <c r="BS295" s="109">
        <f t="shared" si="277"/>
        <v>0</v>
      </c>
      <c r="BT295" s="109">
        <f t="shared" si="278"/>
        <v>0</v>
      </c>
      <c r="BU295" s="109">
        <f t="shared" si="279"/>
        <v>0</v>
      </c>
      <c r="BV295" s="109">
        <f t="shared" si="280"/>
        <v>0</v>
      </c>
      <c r="BW295" s="109">
        <f t="shared" si="281"/>
        <v>0</v>
      </c>
      <c r="BX295" s="109">
        <f t="shared" si="282"/>
        <v>0</v>
      </c>
      <c r="BY295" s="1000">
        <f t="shared" si="251"/>
        <v>0</v>
      </c>
    </row>
    <row r="296" spans="1:77">
      <c r="A296" s="2" t="s">
        <v>2697</v>
      </c>
      <c r="B296" s="2" t="s">
        <v>2698</v>
      </c>
      <c r="C296" s="57" t="s">
        <v>3</v>
      </c>
      <c r="D296" s="57" t="s">
        <v>7</v>
      </c>
      <c r="E296" s="681" t="s">
        <v>349</v>
      </c>
      <c r="F296" s="682">
        <v>40908</v>
      </c>
      <c r="G296" s="682" t="s">
        <v>106</v>
      </c>
      <c r="H296" s="241" t="s">
        <v>109</v>
      </c>
      <c r="I296" s="38"/>
      <c r="J296" s="983"/>
      <c r="K296" s="903"/>
      <c r="L296" s="798"/>
      <c r="M296" s="429"/>
      <c r="N296" s="109"/>
      <c r="O296" s="109"/>
      <c r="P296" s="109"/>
      <c r="Q296" s="607"/>
      <c r="R296" s="93"/>
      <c r="S296" s="109"/>
      <c r="T296" s="109"/>
      <c r="U296" s="109"/>
      <c r="V296" s="109">
        <v>0</v>
      </c>
      <c r="W296" s="109">
        <v>0</v>
      </c>
      <c r="X296" s="109">
        <v>723470.46999999986</v>
      </c>
      <c r="Y296" s="109">
        <v>0</v>
      </c>
      <c r="Z296" s="109">
        <v>0</v>
      </c>
      <c r="AA296" s="109">
        <v>0</v>
      </c>
      <c r="AB296" s="109">
        <v>0</v>
      </c>
      <c r="AC296" s="109">
        <v>0</v>
      </c>
      <c r="AD296" s="109">
        <v>0</v>
      </c>
      <c r="AE296" s="109">
        <v>0</v>
      </c>
      <c r="AF296" s="109">
        <v>0</v>
      </c>
      <c r="AG296" s="109">
        <v>0</v>
      </c>
      <c r="AH296" s="109">
        <v>0</v>
      </c>
      <c r="AI296" s="109">
        <v>0</v>
      </c>
      <c r="AJ296" s="109">
        <v>0</v>
      </c>
      <c r="AK296" s="109">
        <v>0</v>
      </c>
      <c r="AL296" s="109">
        <v>0</v>
      </c>
      <c r="AM296" s="109">
        <v>0</v>
      </c>
      <c r="AN296" s="109">
        <v>0</v>
      </c>
      <c r="AO296" s="109">
        <v>0</v>
      </c>
      <c r="AP296" s="160">
        <f t="shared" si="252"/>
        <v>723470.46999999986</v>
      </c>
      <c r="AQ296" s="160">
        <f t="shared" si="253"/>
        <v>0</v>
      </c>
      <c r="AR296" s="160">
        <f t="shared" si="254"/>
        <v>723470.46999999986</v>
      </c>
      <c r="AS296" s="607"/>
      <c r="AT296" s="219"/>
      <c r="AU296" s="13">
        <f t="shared" si="255"/>
        <v>0</v>
      </c>
      <c r="AV296" s="13">
        <f t="shared" si="256"/>
        <v>0</v>
      </c>
      <c r="AW296" s="13">
        <f t="shared" si="257"/>
        <v>0</v>
      </c>
      <c r="AX296" s="13">
        <f t="shared" si="258"/>
        <v>0</v>
      </c>
      <c r="AY296" s="13">
        <f t="shared" si="259"/>
        <v>0</v>
      </c>
      <c r="AZ296" s="13">
        <f t="shared" si="260"/>
        <v>0</v>
      </c>
      <c r="BA296" s="13">
        <f t="shared" si="261"/>
        <v>0</v>
      </c>
      <c r="BB296" s="13">
        <f t="shared" si="262"/>
        <v>0</v>
      </c>
      <c r="BC296" s="13">
        <f t="shared" si="263"/>
        <v>0</v>
      </c>
      <c r="BD296" s="13">
        <f t="shared" si="264"/>
        <v>0</v>
      </c>
      <c r="BE296" s="13">
        <f t="shared" si="265"/>
        <v>0</v>
      </c>
      <c r="BF296" s="13">
        <f t="shared" si="266"/>
        <v>0</v>
      </c>
      <c r="BG296" s="13">
        <f t="shared" si="267"/>
        <v>0</v>
      </c>
      <c r="BH296" s="13">
        <f t="shared" si="268"/>
        <v>0</v>
      </c>
      <c r="BI296" s="73">
        <f t="shared" si="250"/>
        <v>0</v>
      </c>
      <c r="BJ296" s="219"/>
      <c r="BK296" s="850"/>
      <c r="BL296" s="109"/>
      <c r="BM296" s="109"/>
      <c r="BN296" s="109"/>
      <c r="BO296" s="109"/>
      <c r="BP296" s="109"/>
      <c r="BQ296" s="109"/>
      <c r="BR296" s="109"/>
      <c r="BS296" s="109"/>
      <c r="BT296" s="109"/>
      <c r="BU296" s="109"/>
      <c r="BV296" s="109"/>
      <c r="BW296" s="109"/>
      <c r="BX296" s="109"/>
      <c r="BY296" s="1000">
        <f t="shared" si="251"/>
        <v>0</v>
      </c>
    </row>
    <row r="297" spans="1:77">
      <c r="A297" s="2" t="s">
        <v>3165</v>
      </c>
      <c r="B297" s="2" t="s">
        <v>3166</v>
      </c>
      <c r="C297" s="57" t="s">
        <v>3</v>
      </c>
      <c r="D297" s="57" t="s">
        <v>7</v>
      </c>
      <c r="E297" s="681" t="s">
        <v>349</v>
      </c>
      <c r="F297" s="682">
        <v>40786</v>
      </c>
      <c r="G297" s="682" t="s">
        <v>106</v>
      </c>
      <c r="H297" s="241" t="s">
        <v>109</v>
      </c>
      <c r="I297" s="38"/>
      <c r="J297" s="983"/>
      <c r="K297" s="903"/>
      <c r="L297" s="798"/>
      <c r="M297" s="429"/>
      <c r="N297" s="109"/>
      <c r="O297" s="109"/>
      <c r="P297" s="109"/>
      <c r="Q297" s="607"/>
      <c r="R297" s="93"/>
      <c r="S297" s="109">
        <v>0</v>
      </c>
      <c r="T297" s="109">
        <v>177704.46000000002</v>
      </c>
      <c r="U297" s="109">
        <v>-1630.41</v>
      </c>
      <c r="V297" s="109">
        <v>0</v>
      </c>
      <c r="W297" s="109">
        <v>0</v>
      </c>
      <c r="X297" s="109">
        <v>3089.18</v>
      </c>
      <c r="Y297" s="109">
        <v>0</v>
      </c>
      <c r="Z297" s="109">
        <v>0</v>
      </c>
      <c r="AA297" s="109">
        <v>0</v>
      </c>
      <c r="AB297" s="109">
        <v>0</v>
      </c>
      <c r="AC297" s="109">
        <v>0</v>
      </c>
      <c r="AD297" s="109">
        <v>0</v>
      </c>
      <c r="AE297" s="109">
        <v>0</v>
      </c>
      <c r="AF297" s="109">
        <v>0</v>
      </c>
      <c r="AG297" s="109">
        <v>0</v>
      </c>
      <c r="AH297" s="109">
        <v>0</v>
      </c>
      <c r="AI297" s="109">
        <v>0</v>
      </c>
      <c r="AJ297" s="109">
        <v>0</v>
      </c>
      <c r="AK297" s="109">
        <v>0</v>
      </c>
      <c r="AL297" s="109">
        <v>0</v>
      </c>
      <c r="AM297" s="109">
        <v>0</v>
      </c>
      <c r="AN297" s="109">
        <v>0</v>
      </c>
      <c r="AO297" s="109">
        <v>0</v>
      </c>
      <c r="AP297" s="160">
        <f t="shared" si="252"/>
        <v>179163.23</v>
      </c>
      <c r="AQ297" s="160">
        <f t="shared" si="253"/>
        <v>0</v>
      </c>
      <c r="AR297" s="160">
        <f t="shared" si="254"/>
        <v>179163.23</v>
      </c>
      <c r="AS297" s="607"/>
      <c r="AT297" s="219"/>
      <c r="AU297" s="13">
        <f t="shared" ref="AU297:AU329" si="283">AB297</f>
        <v>0</v>
      </c>
      <c r="AV297" s="13">
        <f t="shared" ref="AV297:AV329" si="284">AC297</f>
        <v>0</v>
      </c>
      <c r="AW297" s="13">
        <f t="shared" ref="AW297:AW329" si="285">AD297</f>
        <v>0</v>
      </c>
      <c r="AX297" s="13">
        <f t="shared" ref="AX297:AX329" si="286">AE297</f>
        <v>0</v>
      </c>
      <c r="AY297" s="13">
        <f t="shared" ref="AY297:AY329" si="287">AF297</f>
        <v>0</v>
      </c>
      <c r="AZ297" s="13">
        <f t="shared" ref="AZ297:AZ329" si="288">AG297</f>
        <v>0</v>
      </c>
      <c r="BA297" s="13">
        <f t="shared" ref="BA297:BA329" si="289">AH297</f>
        <v>0</v>
      </c>
      <c r="BB297" s="13">
        <f t="shared" ref="BB297:BB329" si="290">AI297</f>
        <v>0</v>
      </c>
      <c r="BC297" s="13">
        <f t="shared" ref="BC297:BC329" si="291">AJ297</f>
        <v>0</v>
      </c>
      <c r="BD297" s="13">
        <f t="shared" ref="BD297:BD329" si="292">AK297</f>
        <v>0</v>
      </c>
      <c r="BE297" s="13">
        <f t="shared" ref="BE297:BE329" si="293">AL297</f>
        <v>0</v>
      </c>
      <c r="BF297" s="13">
        <f t="shared" ref="BF297:BF329" si="294">AM297</f>
        <v>0</v>
      </c>
      <c r="BG297" s="13">
        <f t="shared" ref="BG297:BG329" si="295">AN297</f>
        <v>0</v>
      </c>
      <c r="BH297" s="13">
        <f t="shared" ref="BH297:BH329" si="296">AO297</f>
        <v>0</v>
      </c>
      <c r="BI297" s="73">
        <f t="shared" si="250"/>
        <v>0</v>
      </c>
      <c r="BJ297" s="219"/>
      <c r="BK297" s="850">
        <f t="shared" ref="BK297:BK328" si="297">IF($E297="N",AU297)</f>
        <v>0</v>
      </c>
      <c r="BL297" s="109">
        <f t="shared" ref="BL297:BL328" si="298">IF($E297="N",AV297)</f>
        <v>0</v>
      </c>
      <c r="BM297" s="109">
        <f t="shared" ref="BM297:BM328" si="299">IF($E297="N",AW297)</f>
        <v>0</v>
      </c>
      <c r="BN297" s="109">
        <f t="shared" ref="BN297:BN328" si="300">IF($E297="N",AX297)</f>
        <v>0</v>
      </c>
      <c r="BO297" s="109">
        <f t="shared" ref="BO297:BO328" si="301">IF($E297="N",AY297)</f>
        <v>0</v>
      </c>
      <c r="BP297" s="109">
        <f t="shared" ref="BP297:BP328" si="302">IF($E297="N",AZ297)</f>
        <v>0</v>
      </c>
      <c r="BQ297" s="109">
        <f t="shared" ref="BQ297:BQ328" si="303">IF($E297="N",BA297)</f>
        <v>0</v>
      </c>
      <c r="BR297" s="109">
        <f t="shared" ref="BR297:BR328" si="304">IF($E297="N",BB297)</f>
        <v>0</v>
      </c>
      <c r="BS297" s="109">
        <f t="shared" ref="BS297:BS328" si="305">IF($E297="N",BC297)</f>
        <v>0</v>
      </c>
      <c r="BT297" s="109">
        <f t="shared" ref="BT297:BT328" si="306">IF($E297="N",BD297)</f>
        <v>0</v>
      </c>
      <c r="BU297" s="109">
        <f t="shared" ref="BU297:BU328" si="307">IF($E297="N",BE297)</f>
        <v>0</v>
      </c>
      <c r="BV297" s="109">
        <f t="shared" ref="BV297:BV328" si="308">IF($E297="N",BF297)</f>
        <v>0</v>
      </c>
      <c r="BW297" s="109">
        <f t="shared" ref="BW297:BW328" si="309">IF($E297="N",BG297)</f>
        <v>0</v>
      </c>
      <c r="BX297" s="109">
        <f t="shared" ref="BX297:BX328" si="310">IF($E297="N",BH297)</f>
        <v>0</v>
      </c>
      <c r="BY297" s="1000">
        <f t="shared" si="251"/>
        <v>0</v>
      </c>
    </row>
    <row r="298" spans="1:77">
      <c r="A298" s="679" t="s">
        <v>268</v>
      </c>
      <c r="B298" s="679" t="s">
        <v>3494</v>
      </c>
      <c r="C298" s="57" t="s">
        <v>20</v>
      </c>
      <c r="D298" s="684" t="s">
        <v>7</v>
      </c>
      <c r="E298" s="681" t="s">
        <v>349</v>
      </c>
      <c r="F298" s="682">
        <v>41214</v>
      </c>
      <c r="G298" s="682" t="s">
        <v>106</v>
      </c>
      <c r="H298" s="241" t="s">
        <v>124</v>
      </c>
      <c r="I298" s="38"/>
      <c r="J298" s="983"/>
      <c r="K298" s="903"/>
      <c r="L298" s="798"/>
      <c r="M298" s="429"/>
      <c r="N298" s="109"/>
      <c r="O298" s="109"/>
      <c r="P298" s="109"/>
      <c r="Q298" s="607"/>
      <c r="R298" s="93"/>
      <c r="S298" s="109">
        <v>0</v>
      </c>
      <c r="T298" s="109">
        <v>0</v>
      </c>
      <c r="U298" s="109">
        <v>0</v>
      </c>
      <c r="V298" s="109">
        <v>0</v>
      </c>
      <c r="W298" s="109">
        <v>0</v>
      </c>
      <c r="X298" s="109">
        <v>0</v>
      </c>
      <c r="Y298" s="109">
        <v>0</v>
      </c>
      <c r="Z298" s="109">
        <v>0</v>
      </c>
      <c r="AA298" s="109">
        <v>0</v>
      </c>
      <c r="AB298" s="109">
        <v>0</v>
      </c>
      <c r="AC298" s="109">
        <v>0</v>
      </c>
      <c r="AD298" s="109">
        <v>0</v>
      </c>
      <c r="AE298" s="109">
        <v>0</v>
      </c>
      <c r="AF298" s="109">
        <v>0</v>
      </c>
      <c r="AG298" s="109">
        <v>0</v>
      </c>
      <c r="AH298" s="109">
        <v>0</v>
      </c>
      <c r="AI298" s="109">
        <v>50000</v>
      </c>
      <c r="AJ298" s="109">
        <v>0</v>
      </c>
      <c r="AK298" s="109">
        <v>0</v>
      </c>
      <c r="AL298" s="109">
        <v>0</v>
      </c>
      <c r="AM298" s="109">
        <v>0</v>
      </c>
      <c r="AN298" s="109">
        <v>0</v>
      </c>
      <c r="AO298" s="109">
        <v>0</v>
      </c>
      <c r="AP298" s="160">
        <f t="shared" si="252"/>
        <v>0</v>
      </c>
      <c r="AQ298" s="160">
        <f t="shared" si="253"/>
        <v>50000</v>
      </c>
      <c r="AR298" s="160">
        <f t="shared" si="254"/>
        <v>50000</v>
      </c>
      <c r="AS298" s="607"/>
      <c r="AT298" s="219"/>
      <c r="AU298" s="13">
        <f t="shared" si="283"/>
        <v>0</v>
      </c>
      <c r="AV298" s="13">
        <f t="shared" si="284"/>
        <v>0</v>
      </c>
      <c r="AW298" s="13">
        <f t="shared" si="285"/>
        <v>0</v>
      </c>
      <c r="AX298" s="13">
        <f t="shared" si="286"/>
        <v>0</v>
      </c>
      <c r="AY298" s="13">
        <f t="shared" si="287"/>
        <v>0</v>
      </c>
      <c r="AZ298" s="13">
        <f t="shared" si="288"/>
        <v>0</v>
      </c>
      <c r="BA298" s="13">
        <f t="shared" si="289"/>
        <v>0</v>
      </c>
      <c r="BB298" s="13">
        <f t="shared" si="290"/>
        <v>50000</v>
      </c>
      <c r="BC298" s="13">
        <f t="shared" si="291"/>
        <v>0</v>
      </c>
      <c r="BD298" s="13">
        <f t="shared" si="292"/>
        <v>0</v>
      </c>
      <c r="BE298" s="13">
        <f t="shared" si="293"/>
        <v>0</v>
      </c>
      <c r="BF298" s="13">
        <f t="shared" si="294"/>
        <v>0</v>
      </c>
      <c r="BG298" s="13">
        <f t="shared" si="295"/>
        <v>0</v>
      </c>
      <c r="BH298" s="13">
        <f t="shared" si="296"/>
        <v>0</v>
      </c>
      <c r="BI298" s="73">
        <f t="shared" si="250"/>
        <v>50000</v>
      </c>
      <c r="BJ298" s="219"/>
      <c r="BK298" s="850">
        <f t="shared" si="297"/>
        <v>0</v>
      </c>
      <c r="BL298" s="109">
        <f t="shared" si="298"/>
        <v>0</v>
      </c>
      <c r="BM298" s="109">
        <f t="shared" si="299"/>
        <v>0</v>
      </c>
      <c r="BN298" s="109">
        <f t="shared" si="300"/>
        <v>0</v>
      </c>
      <c r="BO298" s="109">
        <f t="shared" si="301"/>
        <v>0</v>
      </c>
      <c r="BP298" s="109">
        <f t="shared" si="302"/>
        <v>0</v>
      </c>
      <c r="BQ298" s="109">
        <f t="shared" si="303"/>
        <v>0</v>
      </c>
      <c r="BR298" s="109">
        <f t="shared" si="304"/>
        <v>50000</v>
      </c>
      <c r="BS298" s="109">
        <f t="shared" si="305"/>
        <v>0</v>
      </c>
      <c r="BT298" s="109">
        <f t="shared" si="306"/>
        <v>0</v>
      </c>
      <c r="BU298" s="109">
        <f t="shared" si="307"/>
        <v>0</v>
      </c>
      <c r="BV298" s="109">
        <f t="shared" si="308"/>
        <v>0</v>
      </c>
      <c r="BW298" s="109">
        <f t="shared" si="309"/>
        <v>0</v>
      </c>
      <c r="BX298" s="109">
        <f t="shared" si="310"/>
        <v>0</v>
      </c>
      <c r="BY298" s="1000">
        <f t="shared" si="251"/>
        <v>50000</v>
      </c>
    </row>
    <row r="299" spans="1:77">
      <c r="A299" s="679" t="s">
        <v>2389</v>
      </c>
      <c r="B299" s="679" t="s">
        <v>2390</v>
      </c>
      <c r="C299" s="57" t="s">
        <v>16</v>
      </c>
      <c r="D299" s="684" t="s">
        <v>18</v>
      </c>
      <c r="E299" s="681" t="s">
        <v>349</v>
      </c>
      <c r="F299" s="682">
        <v>40967</v>
      </c>
      <c r="G299" s="682" t="s">
        <v>106</v>
      </c>
      <c r="H299" s="241" t="s">
        <v>120</v>
      </c>
      <c r="I299" s="38"/>
      <c r="J299" s="983"/>
      <c r="K299" s="903"/>
      <c r="L299" s="798"/>
      <c r="M299" s="429"/>
      <c r="N299" s="109"/>
      <c r="O299" s="109"/>
      <c r="P299" s="109"/>
      <c r="Q299" s="607"/>
      <c r="R299" s="93"/>
      <c r="S299" s="109"/>
      <c r="T299" s="109"/>
      <c r="U299" s="109"/>
      <c r="V299" s="109">
        <v>0</v>
      </c>
      <c r="W299" s="109">
        <v>0</v>
      </c>
      <c r="X299" s="109">
        <v>0</v>
      </c>
      <c r="Y299" s="109">
        <v>0</v>
      </c>
      <c r="Z299" s="109">
        <v>842322.08000000007</v>
      </c>
      <c r="AA299" s="109">
        <v>0</v>
      </c>
      <c r="AB299" s="109">
        <v>0</v>
      </c>
      <c r="AC299" s="109">
        <v>0</v>
      </c>
      <c r="AD299" s="109">
        <v>0</v>
      </c>
      <c r="AE299" s="109">
        <v>0</v>
      </c>
      <c r="AF299" s="109">
        <v>0</v>
      </c>
      <c r="AG299" s="109">
        <v>0</v>
      </c>
      <c r="AH299" s="109">
        <v>0</v>
      </c>
      <c r="AI299" s="109">
        <v>0</v>
      </c>
      <c r="AJ299" s="109">
        <v>0</v>
      </c>
      <c r="AK299" s="109">
        <v>0</v>
      </c>
      <c r="AL299" s="109">
        <v>0</v>
      </c>
      <c r="AM299" s="109">
        <v>0</v>
      </c>
      <c r="AN299" s="109">
        <v>0</v>
      </c>
      <c r="AO299" s="109">
        <v>0</v>
      </c>
      <c r="AP299" s="160">
        <f t="shared" si="252"/>
        <v>842322.08000000007</v>
      </c>
      <c r="AQ299" s="160">
        <f t="shared" si="253"/>
        <v>0</v>
      </c>
      <c r="AR299" s="160">
        <f t="shared" si="254"/>
        <v>842322.08000000007</v>
      </c>
      <c r="AS299" s="607"/>
      <c r="AT299" s="219"/>
      <c r="AU299" s="13">
        <f t="shared" si="283"/>
        <v>0</v>
      </c>
      <c r="AV299" s="13">
        <f t="shared" si="284"/>
        <v>0</v>
      </c>
      <c r="AW299" s="13">
        <f t="shared" si="285"/>
        <v>0</v>
      </c>
      <c r="AX299" s="13">
        <f t="shared" si="286"/>
        <v>0</v>
      </c>
      <c r="AY299" s="13">
        <f t="shared" si="287"/>
        <v>0</v>
      </c>
      <c r="AZ299" s="13">
        <f t="shared" si="288"/>
        <v>0</v>
      </c>
      <c r="BA299" s="13">
        <f t="shared" si="289"/>
        <v>0</v>
      </c>
      <c r="BB299" s="13">
        <f t="shared" si="290"/>
        <v>0</v>
      </c>
      <c r="BC299" s="13">
        <f t="shared" si="291"/>
        <v>0</v>
      </c>
      <c r="BD299" s="13">
        <f t="shared" si="292"/>
        <v>0</v>
      </c>
      <c r="BE299" s="13">
        <f t="shared" si="293"/>
        <v>0</v>
      </c>
      <c r="BF299" s="13">
        <f t="shared" si="294"/>
        <v>0</v>
      </c>
      <c r="BG299" s="13">
        <f t="shared" si="295"/>
        <v>0</v>
      </c>
      <c r="BH299" s="13">
        <f t="shared" si="296"/>
        <v>0</v>
      </c>
      <c r="BI299" s="73">
        <f t="shared" si="250"/>
        <v>0</v>
      </c>
      <c r="BJ299" s="219"/>
      <c r="BK299" s="850">
        <f t="shared" si="297"/>
        <v>0</v>
      </c>
      <c r="BL299" s="109">
        <f t="shared" si="298"/>
        <v>0</v>
      </c>
      <c r="BM299" s="109">
        <f t="shared" si="299"/>
        <v>0</v>
      </c>
      <c r="BN299" s="109">
        <f t="shared" si="300"/>
        <v>0</v>
      </c>
      <c r="BO299" s="109">
        <f t="shared" si="301"/>
        <v>0</v>
      </c>
      <c r="BP299" s="109">
        <f t="shared" si="302"/>
        <v>0</v>
      </c>
      <c r="BQ299" s="109">
        <f t="shared" si="303"/>
        <v>0</v>
      </c>
      <c r="BR299" s="109">
        <f t="shared" si="304"/>
        <v>0</v>
      </c>
      <c r="BS299" s="109">
        <f t="shared" si="305"/>
        <v>0</v>
      </c>
      <c r="BT299" s="109">
        <f t="shared" si="306"/>
        <v>0</v>
      </c>
      <c r="BU299" s="109">
        <f t="shared" si="307"/>
        <v>0</v>
      </c>
      <c r="BV299" s="109">
        <f t="shared" si="308"/>
        <v>0</v>
      </c>
      <c r="BW299" s="109">
        <f t="shared" si="309"/>
        <v>0</v>
      </c>
      <c r="BX299" s="109">
        <f t="shared" si="310"/>
        <v>0</v>
      </c>
      <c r="BY299" s="1000">
        <f t="shared" si="251"/>
        <v>0</v>
      </c>
    </row>
    <row r="300" spans="1:77">
      <c r="A300" s="925" t="s">
        <v>284</v>
      </c>
      <c r="B300" s="925" t="s">
        <v>285</v>
      </c>
      <c r="C300" s="917" t="s">
        <v>20</v>
      </c>
      <c r="D300" s="917" t="s">
        <v>7</v>
      </c>
      <c r="E300" s="919" t="s">
        <v>349</v>
      </c>
      <c r="F300" s="926">
        <v>40908</v>
      </c>
      <c r="G300" s="927" t="s">
        <v>106</v>
      </c>
      <c r="H300" s="922" t="s">
        <v>124</v>
      </c>
      <c r="I300" s="923"/>
      <c r="J300" s="985"/>
      <c r="K300" s="913"/>
      <c r="L300" s="924"/>
      <c r="M300" s="913"/>
      <c r="N300" s="928"/>
      <c r="O300" s="928"/>
      <c r="P300" s="928"/>
      <c r="Q300" s="965"/>
      <c r="R300" s="964"/>
      <c r="S300" s="928">
        <v>4451.9500000000053</v>
      </c>
      <c r="T300" s="928">
        <v>937.28</v>
      </c>
      <c r="U300" s="928">
        <v>203752.62000000002</v>
      </c>
      <c r="V300" s="928">
        <v>0</v>
      </c>
      <c r="W300" s="928">
        <v>0</v>
      </c>
      <c r="X300" s="928">
        <v>1947586.69</v>
      </c>
      <c r="Y300" s="928">
        <v>0</v>
      </c>
      <c r="Z300" s="928">
        <v>0</v>
      </c>
      <c r="AA300" s="928">
        <v>0</v>
      </c>
      <c r="AB300" s="928">
        <v>0</v>
      </c>
      <c r="AC300" s="928">
        <v>0</v>
      </c>
      <c r="AD300" s="928">
        <v>0</v>
      </c>
      <c r="AE300" s="928">
        <v>0</v>
      </c>
      <c r="AF300" s="928">
        <v>0</v>
      </c>
      <c r="AG300" s="928">
        <v>0</v>
      </c>
      <c r="AH300" s="928">
        <v>0</v>
      </c>
      <c r="AI300" s="928">
        <v>0</v>
      </c>
      <c r="AJ300" s="928">
        <v>0</v>
      </c>
      <c r="AK300" s="928">
        <v>0</v>
      </c>
      <c r="AL300" s="928">
        <v>0</v>
      </c>
      <c r="AM300" s="928">
        <v>0</v>
      </c>
      <c r="AN300" s="928">
        <v>0</v>
      </c>
      <c r="AO300" s="928">
        <v>0</v>
      </c>
      <c r="AP300" s="160">
        <f t="shared" si="252"/>
        <v>2156728.54</v>
      </c>
      <c r="AQ300" s="160">
        <f t="shared" si="253"/>
        <v>0</v>
      </c>
      <c r="AR300" s="160">
        <f t="shared" si="254"/>
        <v>2156728.54</v>
      </c>
      <c r="AS300" s="965"/>
      <c r="AT300" s="1009"/>
      <c r="AU300" s="13">
        <f t="shared" si="283"/>
        <v>0</v>
      </c>
      <c r="AV300" s="13">
        <f t="shared" si="284"/>
        <v>0</v>
      </c>
      <c r="AW300" s="13">
        <f t="shared" si="285"/>
        <v>0</v>
      </c>
      <c r="AX300" s="13">
        <f t="shared" si="286"/>
        <v>0</v>
      </c>
      <c r="AY300" s="13">
        <f t="shared" si="287"/>
        <v>0</v>
      </c>
      <c r="AZ300" s="13">
        <f t="shared" si="288"/>
        <v>0</v>
      </c>
      <c r="BA300" s="13">
        <f t="shared" si="289"/>
        <v>0</v>
      </c>
      <c r="BB300" s="13">
        <f t="shared" si="290"/>
        <v>0</v>
      </c>
      <c r="BC300" s="13">
        <f t="shared" si="291"/>
        <v>0</v>
      </c>
      <c r="BD300" s="13">
        <f t="shared" si="292"/>
        <v>0</v>
      </c>
      <c r="BE300" s="13">
        <f t="shared" si="293"/>
        <v>0</v>
      </c>
      <c r="BF300" s="13">
        <f t="shared" si="294"/>
        <v>0</v>
      </c>
      <c r="BG300" s="13">
        <f t="shared" si="295"/>
        <v>0</v>
      </c>
      <c r="BH300" s="13">
        <f t="shared" si="296"/>
        <v>0</v>
      </c>
      <c r="BI300" s="73">
        <f t="shared" si="250"/>
        <v>0</v>
      </c>
      <c r="BJ300" s="1009"/>
      <c r="BK300" s="1005">
        <f t="shared" si="297"/>
        <v>0</v>
      </c>
      <c r="BL300" s="928">
        <f t="shared" si="298"/>
        <v>0</v>
      </c>
      <c r="BM300" s="928">
        <f t="shared" si="299"/>
        <v>0</v>
      </c>
      <c r="BN300" s="928">
        <f t="shared" si="300"/>
        <v>0</v>
      </c>
      <c r="BO300" s="928">
        <f t="shared" si="301"/>
        <v>0</v>
      </c>
      <c r="BP300" s="928">
        <f t="shared" si="302"/>
        <v>0</v>
      </c>
      <c r="BQ300" s="928">
        <f t="shared" si="303"/>
        <v>0</v>
      </c>
      <c r="BR300" s="928">
        <f t="shared" si="304"/>
        <v>0</v>
      </c>
      <c r="BS300" s="928">
        <f t="shared" si="305"/>
        <v>0</v>
      </c>
      <c r="BT300" s="928">
        <f t="shared" si="306"/>
        <v>0</v>
      </c>
      <c r="BU300" s="928">
        <f t="shared" si="307"/>
        <v>0</v>
      </c>
      <c r="BV300" s="928">
        <f t="shared" si="308"/>
        <v>0</v>
      </c>
      <c r="BW300" s="928">
        <f t="shared" si="309"/>
        <v>0</v>
      </c>
      <c r="BX300" s="928">
        <f t="shared" si="310"/>
        <v>0</v>
      </c>
      <c r="BY300" s="1000">
        <f t="shared" si="251"/>
        <v>0</v>
      </c>
    </row>
    <row r="301" spans="1:77">
      <c r="A301" s="678" t="s">
        <v>2233</v>
      </c>
      <c r="B301" s="678" t="s">
        <v>2234</v>
      </c>
      <c r="C301" s="57" t="s">
        <v>13</v>
      </c>
      <c r="D301" s="684" t="s">
        <v>14</v>
      </c>
      <c r="E301" s="681" t="s">
        <v>349</v>
      </c>
      <c r="F301" s="683">
        <v>41090</v>
      </c>
      <c r="G301" s="682" t="s">
        <v>106</v>
      </c>
      <c r="H301" s="241" t="s">
        <v>116</v>
      </c>
      <c r="I301" s="38"/>
      <c r="J301" s="983"/>
      <c r="K301" s="903"/>
      <c r="L301" s="798"/>
      <c r="M301" s="429"/>
      <c r="N301" s="109"/>
      <c r="O301" s="109"/>
      <c r="P301" s="109"/>
      <c r="Q301" s="607"/>
      <c r="R301" s="93"/>
      <c r="S301" s="109"/>
      <c r="T301" s="109"/>
      <c r="U301" s="109"/>
      <c r="V301" s="109">
        <v>0</v>
      </c>
      <c r="W301" s="109">
        <v>0</v>
      </c>
      <c r="X301" s="109">
        <v>0</v>
      </c>
      <c r="Y301" s="109">
        <v>0</v>
      </c>
      <c r="Z301" s="109">
        <v>0</v>
      </c>
      <c r="AA301" s="109">
        <v>0</v>
      </c>
      <c r="AB301" s="109">
        <v>0</v>
      </c>
      <c r="AC301" s="109">
        <v>0</v>
      </c>
      <c r="AD301" s="109">
        <v>223984.2</v>
      </c>
      <c r="AE301" s="109">
        <v>0</v>
      </c>
      <c r="AF301" s="109">
        <v>0</v>
      </c>
      <c r="AG301" s="109">
        <v>0</v>
      </c>
      <c r="AH301" s="109">
        <v>0</v>
      </c>
      <c r="AI301" s="109">
        <v>0</v>
      </c>
      <c r="AJ301" s="109">
        <v>0</v>
      </c>
      <c r="AK301" s="109">
        <v>0</v>
      </c>
      <c r="AL301" s="109">
        <v>0</v>
      </c>
      <c r="AM301" s="109">
        <v>0</v>
      </c>
      <c r="AN301" s="109">
        <v>0</v>
      </c>
      <c r="AO301" s="109">
        <v>0</v>
      </c>
      <c r="AP301" s="160">
        <f t="shared" si="252"/>
        <v>0</v>
      </c>
      <c r="AQ301" s="160">
        <f t="shared" si="253"/>
        <v>223984.2</v>
      </c>
      <c r="AR301" s="160">
        <f t="shared" si="254"/>
        <v>223984.2</v>
      </c>
      <c r="AS301" s="607"/>
      <c r="AT301" s="219"/>
      <c r="AU301" s="13">
        <f t="shared" si="283"/>
        <v>0</v>
      </c>
      <c r="AV301" s="13">
        <f t="shared" si="284"/>
        <v>0</v>
      </c>
      <c r="AW301" s="13">
        <f t="shared" si="285"/>
        <v>223984.2</v>
      </c>
      <c r="AX301" s="13">
        <f t="shared" si="286"/>
        <v>0</v>
      </c>
      <c r="AY301" s="13">
        <f t="shared" si="287"/>
        <v>0</v>
      </c>
      <c r="AZ301" s="13">
        <f t="shared" si="288"/>
        <v>0</v>
      </c>
      <c r="BA301" s="13">
        <f t="shared" si="289"/>
        <v>0</v>
      </c>
      <c r="BB301" s="13">
        <f t="shared" si="290"/>
        <v>0</v>
      </c>
      <c r="BC301" s="13">
        <f t="shared" si="291"/>
        <v>0</v>
      </c>
      <c r="BD301" s="13">
        <f t="shared" si="292"/>
        <v>0</v>
      </c>
      <c r="BE301" s="13">
        <f t="shared" si="293"/>
        <v>0</v>
      </c>
      <c r="BF301" s="13">
        <f t="shared" si="294"/>
        <v>0</v>
      </c>
      <c r="BG301" s="13">
        <f t="shared" si="295"/>
        <v>0</v>
      </c>
      <c r="BH301" s="13">
        <f t="shared" si="296"/>
        <v>0</v>
      </c>
      <c r="BI301" s="73">
        <f t="shared" si="250"/>
        <v>223984.2</v>
      </c>
      <c r="BJ301" s="219"/>
      <c r="BK301" s="850">
        <f t="shared" si="297"/>
        <v>0</v>
      </c>
      <c r="BL301" s="109">
        <f t="shared" si="298"/>
        <v>0</v>
      </c>
      <c r="BM301" s="109">
        <f t="shared" si="299"/>
        <v>223984.2</v>
      </c>
      <c r="BN301" s="109">
        <f t="shared" si="300"/>
        <v>0</v>
      </c>
      <c r="BO301" s="109">
        <f t="shared" si="301"/>
        <v>0</v>
      </c>
      <c r="BP301" s="109">
        <f t="shared" si="302"/>
        <v>0</v>
      </c>
      <c r="BQ301" s="109">
        <f t="shared" si="303"/>
        <v>0</v>
      </c>
      <c r="BR301" s="109">
        <f t="shared" si="304"/>
        <v>0</v>
      </c>
      <c r="BS301" s="109">
        <f t="shared" si="305"/>
        <v>0</v>
      </c>
      <c r="BT301" s="109">
        <f t="shared" si="306"/>
        <v>0</v>
      </c>
      <c r="BU301" s="109">
        <f t="shared" si="307"/>
        <v>0</v>
      </c>
      <c r="BV301" s="109">
        <f t="shared" si="308"/>
        <v>0</v>
      </c>
      <c r="BW301" s="109">
        <f t="shared" si="309"/>
        <v>0</v>
      </c>
      <c r="BX301" s="109">
        <f t="shared" si="310"/>
        <v>0</v>
      </c>
      <c r="BY301" s="1000">
        <f t="shared" si="251"/>
        <v>223984.2</v>
      </c>
    </row>
    <row r="302" spans="1:77">
      <c r="A302" s="678" t="s">
        <v>3443</v>
      </c>
      <c r="B302" s="678" t="s">
        <v>3444</v>
      </c>
      <c r="C302" s="57" t="s">
        <v>20</v>
      </c>
      <c r="D302" s="57" t="s">
        <v>7</v>
      </c>
      <c r="E302" s="681" t="s">
        <v>349</v>
      </c>
      <c r="F302" s="683" t="s">
        <v>3502</v>
      </c>
      <c r="G302" s="682" t="s">
        <v>106</v>
      </c>
      <c r="H302" s="241" t="s">
        <v>124</v>
      </c>
      <c r="I302" s="38"/>
      <c r="J302" s="983"/>
      <c r="K302" s="903"/>
      <c r="L302" s="798"/>
      <c r="M302" s="429"/>
      <c r="N302" s="109"/>
      <c r="O302" s="109"/>
      <c r="P302" s="109"/>
      <c r="Q302" s="607"/>
      <c r="R302" s="93"/>
      <c r="S302" s="109">
        <v>0</v>
      </c>
      <c r="T302" s="109">
        <v>0</v>
      </c>
      <c r="U302" s="109">
        <v>0</v>
      </c>
      <c r="V302" s="109">
        <v>0</v>
      </c>
      <c r="W302" s="109">
        <v>0</v>
      </c>
      <c r="X302" s="109">
        <v>0</v>
      </c>
      <c r="Y302" s="109">
        <v>0</v>
      </c>
      <c r="Z302" s="109">
        <v>0</v>
      </c>
      <c r="AA302" s="109">
        <v>0</v>
      </c>
      <c r="AB302" s="109">
        <v>0</v>
      </c>
      <c r="AC302" s="109">
        <v>0</v>
      </c>
      <c r="AD302" s="109">
        <v>0</v>
      </c>
      <c r="AE302" s="109">
        <v>0</v>
      </c>
      <c r="AF302" s="109">
        <v>0</v>
      </c>
      <c r="AG302" s="109">
        <v>0</v>
      </c>
      <c r="AH302" s="109">
        <v>0</v>
      </c>
      <c r="AI302" s="109">
        <v>0</v>
      </c>
      <c r="AJ302" s="109">
        <v>3000000.0000000005</v>
      </c>
      <c r="AK302" s="109">
        <v>0</v>
      </c>
      <c r="AL302" s="109">
        <v>0</v>
      </c>
      <c r="AM302" s="109">
        <v>0</v>
      </c>
      <c r="AN302" s="109">
        <v>0</v>
      </c>
      <c r="AO302" s="109">
        <v>0</v>
      </c>
      <c r="AP302" s="160">
        <f t="shared" si="252"/>
        <v>0</v>
      </c>
      <c r="AQ302" s="160">
        <f t="shared" si="253"/>
        <v>3000000.0000000005</v>
      </c>
      <c r="AR302" s="160">
        <f t="shared" si="254"/>
        <v>3000000.0000000005</v>
      </c>
      <c r="AS302" s="607"/>
      <c r="AT302" s="219"/>
      <c r="AU302" s="13">
        <f t="shared" si="283"/>
        <v>0</v>
      </c>
      <c r="AV302" s="13">
        <f t="shared" si="284"/>
        <v>0</v>
      </c>
      <c r="AW302" s="13">
        <f t="shared" si="285"/>
        <v>0</v>
      </c>
      <c r="AX302" s="13">
        <f t="shared" si="286"/>
        <v>0</v>
      </c>
      <c r="AY302" s="13">
        <f t="shared" si="287"/>
        <v>0</v>
      </c>
      <c r="AZ302" s="13">
        <f t="shared" si="288"/>
        <v>0</v>
      </c>
      <c r="BA302" s="13">
        <f t="shared" si="289"/>
        <v>0</v>
      </c>
      <c r="BB302" s="13">
        <f t="shared" si="290"/>
        <v>0</v>
      </c>
      <c r="BC302" s="13">
        <f t="shared" si="291"/>
        <v>3000000.0000000005</v>
      </c>
      <c r="BD302" s="13">
        <f t="shared" si="292"/>
        <v>0</v>
      </c>
      <c r="BE302" s="13">
        <f t="shared" si="293"/>
        <v>0</v>
      </c>
      <c r="BF302" s="13">
        <f t="shared" si="294"/>
        <v>0</v>
      </c>
      <c r="BG302" s="13">
        <f t="shared" si="295"/>
        <v>0</v>
      </c>
      <c r="BH302" s="13">
        <f t="shared" si="296"/>
        <v>0</v>
      </c>
      <c r="BI302" s="73">
        <f t="shared" si="250"/>
        <v>3000000.0000000005</v>
      </c>
      <c r="BJ302" s="219"/>
      <c r="BK302" s="850">
        <f t="shared" si="297"/>
        <v>0</v>
      </c>
      <c r="BL302" s="109">
        <f t="shared" si="298"/>
        <v>0</v>
      </c>
      <c r="BM302" s="109">
        <f t="shared" si="299"/>
        <v>0</v>
      </c>
      <c r="BN302" s="109">
        <f t="shared" si="300"/>
        <v>0</v>
      </c>
      <c r="BO302" s="109">
        <f t="shared" si="301"/>
        <v>0</v>
      </c>
      <c r="BP302" s="109">
        <f t="shared" si="302"/>
        <v>0</v>
      </c>
      <c r="BQ302" s="109">
        <f t="shared" si="303"/>
        <v>0</v>
      </c>
      <c r="BR302" s="109">
        <f t="shared" si="304"/>
        <v>0</v>
      </c>
      <c r="BS302" s="109">
        <f t="shared" si="305"/>
        <v>3000000.0000000005</v>
      </c>
      <c r="BT302" s="109">
        <f t="shared" si="306"/>
        <v>0</v>
      </c>
      <c r="BU302" s="109">
        <f t="shared" si="307"/>
        <v>0</v>
      </c>
      <c r="BV302" s="109">
        <f t="shared" si="308"/>
        <v>0</v>
      </c>
      <c r="BW302" s="109">
        <f t="shared" si="309"/>
        <v>0</v>
      </c>
      <c r="BX302" s="109">
        <f t="shared" si="310"/>
        <v>0</v>
      </c>
      <c r="BY302" s="1000">
        <f t="shared" si="251"/>
        <v>3000000.0000000005</v>
      </c>
    </row>
    <row r="303" spans="1:77">
      <c r="A303" s="678" t="s">
        <v>347</v>
      </c>
      <c r="B303" s="678" t="s">
        <v>348</v>
      </c>
      <c r="C303" s="57" t="s">
        <v>44</v>
      </c>
      <c r="D303" s="684" t="s">
        <v>42</v>
      </c>
      <c r="E303" s="681" t="s">
        <v>349</v>
      </c>
      <c r="F303" s="683" t="s">
        <v>264</v>
      </c>
      <c r="G303" s="682" t="s">
        <v>106</v>
      </c>
      <c r="H303" s="241" t="s">
        <v>147</v>
      </c>
      <c r="I303" s="38"/>
      <c r="J303" s="983"/>
      <c r="K303" s="903"/>
      <c r="L303" s="798"/>
      <c r="M303" s="429"/>
      <c r="N303" s="109"/>
      <c r="O303" s="109"/>
      <c r="P303" s="109"/>
      <c r="Q303" s="607"/>
      <c r="R303" s="93"/>
      <c r="S303" s="109"/>
      <c r="T303" s="109"/>
      <c r="U303" s="109"/>
      <c r="V303" s="109">
        <v>55157.32</v>
      </c>
      <c r="W303" s="109">
        <v>240499.66999999998</v>
      </c>
      <c r="X303" s="109">
        <v>204943.02000000002</v>
      </c>
      <c r="Y303" s="109">
        <v>699000</v>
      </c>
      <c r="Z303" s="109">
        <v>798000</v>
      </c>
      <c r="AA303" s="109">
        <v>463999.99999999977</v>
      </c>
      <c r="AB303" s="109">
        <v>174000</v>
      </c>
      <c r="AC303" s="109">
        <v>982000</v>
      </c>
      <c r="AD303" s="109">
        <v>1188000</v>
      </c>
      <c r="AE303" s="109">
        <v>1402000</v>
      </c>
      <c r="AF303" s="109">
        <v>473000</v>
      </c>
      <c r="AG303" s="109">
        <v>268000</v>
      </c>
      <c r="AH303" s="109">
        <v>353000</v>
      </c>
      <c r="AI303" s="109">
        <v>387000</v>
      </c>
      <c r="AJ303" s="109">
        <v>215000</v>
      </c>
      <c r="AK303" s="109">
        <v>0</v>
      </c>
      <c r="AL303" s="109">
        <v>33000</v>
      </c>
      <c r="AM303" s="109">
        <v>210000</v>
      </c>
      <c r="AN303" s="109">
        <v>33000</v>
      </c>
      <c r="AO303" s="109">
        <v>473000</v>
      </c>
      <c r="AP303" s="160">
        <f t="shared" si="252"/>
        <v>2461600.0099999998</v>
      </c>
      <c r="AQ303" s="160">
        <f t="shared" si="253"/>
        <v>6191000</v>
      </c>
      <c r="AR303" s="160">
        <f t="shared" si="254"/>
        <v>8652600.0099999998</v>
      </c>
      <c r="AS303" s="607"/>
      <c r="AT303" s="219"/>
      <c r="AU303" s="13">
        <f t="shared" si="283"/>
        <v>174000</v>
      </c>
      <c r="AV303" s="13">
        <f t="shared" si="284"/>
        <v>982000</v>
      </c>
      <c r="AW303" s="13">
        <f t="shared" si="285"/>
        <v>1188000</v>
      </c>
      <c r="AX303" s="13">
        <f t="shared" si="286"/>
        <v>1402000</v>
      </c>
      <c r="AY303" s="13">
        <f t="shared" si="287"/>
        <v>473000</v>
      </c>
      <c r="AZ303" s="13">
        <f t="shared" si="288"/>
        <v>268000</v>
      </c>
      <c r="BA303" s="13">
        <f t="shared" si="289"/>
        <v>353000</v>
      </c>
      <c r="BB303" s="13">
        <f t="shared" si="290"/>
        <v>387000</v>
      </c>
      <c r="BC303" s="13">
        <f t="shared" si="291"/>
        <v>215000</v>
      </c>
      <c r="BD303" s="13">
        <f t="shared" si="292"/>
        <v>0</v>
      </c>
      <c r="BE303" s="13">
        <f t="shared" si="293"/>
        <v>33000</v>
      </c>
      <c r="BF303" s="13">
        <f t="shared" si="294"/>
        <v>210000</v>
      </c>
      <c r="BG303" s="13">
        <f t="shared" si="295"/>
        <v>33000</v>
      </c>
      <c r="BH303" s="13">
        <f t="shared" si="296"/>
        <v>473000</v>
      </c>
      <c r="BI303" s="73">
        <f t="shared" si="250"/>
        <v>6191000</v>
      </c>
      <c r="BJ303" s="219"/>
      <c r="BK303" s="850">
        <f t="shared" si="297"/>
        <v>174000</v>
      </c>
      <c r="BL303" s="109">
        <f t="shared" si="298"/>
        <v>982000</v>
      </c>
      <c r="BM303" s="109">
        <f t="shared" si="299"/>
        <v>1188000</v>
      </c>
      <c r="BN303" s="109">
        <f t="shared" si="300"/>
        <v>1402000</v>
      </c>
      <c r="BO303" s="109">
        <f t="shared" si="301"/>
        <v>473000</v>
      </c>
      <c r="BP303" s="109">
        <f t="shared" si="302"/>
        <v>268000</v>
      </c>
      <c r="BQ303" s="109">
        <f t="shared" si="303"/>
        <v>353000</v>
      </c>
      <c r="BR303" s="109">
        <f t="shared" si="304"/>
        <v>387000</v>
      </c>
      <c r="BS303" s="109">
        <f t="shared" si="305"/>
        <v>215000</v>
      </c>
      <c r="BT303" s="109">
        <f t="shared" si="306"/>
        <v>0</v>
      </c>
      <c r="BU303" s="109">
        <f t="shared" si="307"/>
        <v>33000</v>
      </c>
      <c r="BV303" s="109">
        <f t="shared" si="308"/>
        <v>210000</v>
      </c>
      <c r="BW303" s="109">
        <f t="shared" si="309"/>
        <v>33000</v>
      </c>
      <c r="BX303" s="109">
        <f t="shared" si="310"/>
        <v>473000</v>
      </c>
      <c r="BY303" s="1000">
        <f t="shared" si="251"/>
        <v>6191000</v>
      </c>
    </row>
    <row r="304" spans="1:77">
      <c r="A304" s="679" t="s">
        <v>2263</v>
      </c>
      <c r="B304" s="679" t="s">
        <v>2264</v>
      </c>
      <c r="C304" s="57" t="s">
        <v>13</v>
      </c>
      <c r="D304" s="57" t="s">
        <v>14</v>
      </c>
      <c r="E304" s="681" t="s">
        <v>349</v>
      </c>
      <c r="F304" s="682">
        <v>41090</v>
      </c>
      <c r="G304" s="682" t="s">
        <v>106</v>
      </c>
      <c r="H304" s="241" t="s">
        <v>116</v>
      </c>
      <c r="I304" s="38"/>
      <c r="J304" s="983"/>
      <c r="K304" s="903"/>
      <c r="L304" s="798"/>
      <c r="M304" s="429"/>
      <c r="N304" s="109"/>
      <c r="O304" s="109"/>
      <c r="P304" s="109"/>
      <c r="Q304" s="607"/>
      <c r="R304" s="93"/>
      <c r="S304" s="109"/>
      <c r="T304" s="109"/>
      <c r="U304" s="109"/>
      <c r="V304" s="109">
        <v>0</v>
      </c>
      <c r="W304" s="109">
        <v>0</v>
      </c>
      <c r="X304" s="109">
        <v>0</v>
      </c>
      <c r="Y304" s="109">
        <v>0</v>
      </c>
      <c r="Z304" s="109">
        <v>0</v>
      </c>
      <c r="AA304" s="109">
        <v>0</v>
      </c>
      <c r="AB304" s="109">
        <v>0</v>
      </c>
      <c r="AC304" s="109">
        <v>0</v>
      </c>
      <c r="AD304" s="109">
        <v>127314.2</v>
      </c>
      <c r="AE304" s="109">
        <v>0</v>
      </c>
      <c r="AF304" s="109">
        <v>0</v>
      </c>
      <c r="AG304" s="109">
        <v>0</v>
      </c>
      <c r="AH304" s="109">
        <v>0</v>
      </c>
      <c r="AI304" s="109">
        <v>0</v>
      </c>
      <c r="AJ304" s="109">
        <v>0</v>
      </c>
      <c r="AK304" s="109">
        <v>0</v>
      </c>
      <c r="AL304" s="109">
        <v>0</v>
      </c>
      <c r="AM304" s="109">
        <v>0</v>
      </c>
      <c r="AN304" s="109">
        <v>0</v>
      </c>
      <c r="AO304" s="109">
        <v>0</v>
      </c>
      <c r="AP304" s="160">
        <f t="shared" si="252"/>
        <v>0</v>
      </c>
      <c r="AQ304" s="160">
        <f t="shared" si="253"/>
        <v>127314.2</v>
      </c>
      <c r="AR304" s="160">
        <f t="shared" si="254"/>
        <v>127314.2</v>
      </c>
      <c r="AS304" s="607"/>
      <c r="AT304" s="219"/>
      <c r="AU304" s="13">
        <f t="shared" si="283"/>
        <v>0</v>
      </c>
      <c r="AV304" s="13">
        <f t="shared" si="284"/>
        <v>0</v>
      </c>
      <c r="AW304" s="13">
        <f t="shared" si="285"/>
        <v>127314.2</v>
      </c>
      <c r="AX304" s="13">
        <f t="shared" si="286"/>
        <v>0</v>
      </c>
      <c r="AY304" s="13">
        <f t="shared" si="287"/>
        <v>0</v>
      </c>
      <c r="AZ304" s="13">
        <f t="shared" si="288"/>
        <v>0</v>
      </c>
      <c r="BA304" s="13">
        <f t="shared" si="289"/>
        <v>0</v>
      </c>
      <c r="BB304" s="13">
        <f t="shared" si="290"/>
        <v>0</v>
      </c>
      <c r="BC304" s="13">
        <f t="shared" si="291"/>
        <v>0</v>
      </c>
      <c r="BD304" s="13">
        <f t="shared" si="292"/>
        <v>0</v>
      </c>
      <c r="BE304" s="13">
        <f t="shared" si="293"/>
        <v>0</v>
      </c>
      <c r="BF304" s="13">
        <f t="shared" si="294"/>
        <v>0</v>
      </c>
      <c r="BG304" s="13">
        <f t="shared" si="295"/>
        <v>0</v>
      </c>
      <c r="BH304" s="13">
        <f t="shared" si="296"/>
        <v>0</v>
      </c>
      <c r="BI304" s="73">
        <f t="shared" si="250"/>
        <v>127314.2</v>
      </c>
      <c r="BJ304" s="219"/>
      <c r="BK304" s="850">
        <f t="shared" si="297"/>
        <v>0</v>
      </c>
      <c r="BL304" s="109">
        <f t="shared" si="298"/>
        <v>0</v>
      </c>
      <c r="BM304" s="109">
        <f t="shared" si="299"/>
        <v>127314.2</v>
      </c>
      <c r="BN304" s="109">
        <f t="shared" si="300"/>
        <v>0</v>
      </c>
      <c r="BO304" s="109">
        <f t="shared" si="301"/>
        <v>0</v>
      </c>
      <c r="BP304" s="109">
        <f t="shared" si="302"/>
        <v>0</v>
      </c>
      <c r="BQ304" s="109">
        <f t="shared" si="303"/>
        <v>0</v>
      </c>
      <c r="BR304" s="109">
        <f t="shared" si="304"/>
        <v>0</v>
      </c>
      <c r="BS304" s="109">
        <f t="shared" si="305"/>
        <v>0</v>
      </c>
      <c r="BT304" s="109">
        <f t="shared" si="306"/>
        <v>0</v>
      </c>
      <c r="BU304" s="109">
        <f t="shared" si="307"/>
        <v>0</v>
      </c>
      <c r="BV304" s="109">
        <f t="shared" si="308"/>
        <v>0</v>
      </c>
      <c r="BW304" s="109">
        <f t="shared" si="309"/>
        <v>0</v>
      </c>
      <c r="BX304" s="109">
        <f t="shared" si="310"/>
        <v>0</v>
      </c>
      <c r="BY304" s="1000">
        <f t="shared" si="251"/>
        <v>127314.2</v>
      </c>
    </row>
    <row r="305" spans="1:77">
      <c r="A305" s="678" t="s">
        <v>307</v>
      </c>
      <c r="B305" s="678" t="s">
        <v>308</v>
      </c>
      <c r="C305" s="57" t="s">
        <v>23</v>
      </c>
      <c r="D305" s="684" t="s">
        <v>31</v>
      </c>
      <c r="E305" s="681" t="s">
        <v>349</v>
      </c>
      <c r="F305" s="683">
        <v>41030</v>
      </c>
      <c r="G305" s="682" t="s">
        <v>106</v>
      </c>
      <c r="H305" s="241" t="s">
        <v>129</v>
      </c>
      <c r="I305" s="38"/>
      <c r="J305" s="983"/>
      <c r="K305" s="903"/>
      <c r="L305" s="798"/>
      <c r="M305" s="429"/>
      <c r="N305" s="109"/>
      <c r="O305" s="109"/>
      <c r="P305" s="109"/>
      <c r="Q305" s="607"/>
      <c r="R305" s="93"/>
      <c r="S305" s="109">
        <v>-1.4551915228366852E-11</v>
      </c>
      <c r="T305" s="109">
        <v>1468.15</v>
      </c>
      <c r="U305" s="109">
        <v>0</v>
      </c>
      <c r="V305" s="109">
        <v>0</v>
      </c>
      <c r="W305" s="109">
        <v>0</v>
      </c>
      <c r="X305" s="109">
        <v>0</v>
      </c>
      <c r="Y305" s="109">
        <v>0</v>
      </c>
      <c r="Z305" s="109">
        <v>0</v>
      </c>
      <c r="AA305" s="109">
        <v>0</v>
      </c>
      <c r="AB305" s="109">
        <v>0</v>
      </c>
      <c r="AC305" s="109">
        <v>4822380.6899999995</v>
      </c>
      <c r="AD305" s="109">
        <v>0</v>
      </c>
      <c r="AE305" s="109">
        <v>0</v>
      </c>
      <c r="AF305" s="109">
        <v>0</v>
      </c>
      <c r="AG305" s="109">
        <v>0</v>
      </c>
      <c r="AH305" s="109">
        <v>0</v>
      </c>
      <c r="AI305" s="109">
        <v>0</v>
      </c>
      <c r="AJ305" s="109">
        <v>0</v>
      </c>
      <c r="AK305" s="109">
        <v>0</v>
      </c>
      <c r="AL305" s="109">
        <v>0</v>
      </c>
      <c r="AM305" s="109">
        <v>0</v>
      </c>
      <c r="AN305" s="109">
        <v>0</v>
      </c>
      <c r="AO305" s="109">
        <v>0</v>
      </c>
      <c r="AP305" s="160">
        <f t="shared" si="252"/>
        <v>1468.1499999999855</v>
      </c>
      <c r="AQ305" s="160">
        <f t="shared" si="253"/>
        <v>4822380.6899999995</v>
      </c>
      <c r="AR305" s="160">
        <f t="shared" si="254"/>
        <v>4823848.84</v>
      </c>
      <c r="AS305" s="607"/>
      <c r="AT305" s="219"/>
      <c r="AU305" s="13">
        <f t="shared" si="283"/>
        <v>0</v>
      </c>
      <c r="AV305" s="13">
        <f t="shared" si="284"/>
        <v>4822380.6899999995</v>
      </c>
      <c r="AW305" s="13">
        <f t="shared" si="285"/>
        <v>0</v>
      </c>
      <c r="AX305" s="13">
        <f t="shared" si="286"/>
        <v>0</v>
      </c>
      <c r="AY305" s="13">
        <f t="shared" si="287"/>
        <v>0</v>
      </c>
      <c r="AZ305" s="13">
        <f t="shared" si="288"/>
        <v>0</v>
      </c>
      <c r="BA305" s="13">
        <f t="shared" si="289"/>
        <v>0</v>
      </c>
      <c r="BB305" s="13">
        <f t="shared" si="290"/>
        <v>0</v>
      </c>
      <c r="BC305" s="13">
        <f t="shared" si="291"/>
        <v>0</v>
      </c>
      <c r="BD305" s="13">
        <f t="shared" si="292"/>
        <v>0</v>
      </c>
      <c r="BE305" s="13">
        <f t="shared" si="293"/>
        <v>0</v>
      </c>
      <c r="BF305" s="13">
        <f t="shared" si="294"/>
        <v>0</v>
      </c>
      <c r="BG305" s="13">
        <f t="shared" si="295"/>
        <v>0</v>
      </c>
      <c r="BH305" s="13">
        <f t="shared" si="296"/>
        <v>0</v>
      </c>
      <c r="BI305" s="73">
        <f t="shared" si="250"/>
        <v>4822380.6899999995</v>
      </c>
      <c r="BJ305" s="219"/>
      <c r="BK305" s="850">
        <f t="shared" si="297"/>
        <v>0</v>
      </c>
      <c r="BL305" s="109">
        <f t="shared" si="298"/>
        <v>4822380.6899999995</v>
      </c>
      <c r="BM305" s="109">
        <f t="shared" si="299"/>
        <v>0</v>
      </c>
      <c r="BN305" s="109">
        <f t="shared" si="300"/>
        <v>0</v>
      </c>
      <c r="BO305" s="109">
        <f t="shared" si="301"/>
        <v>0</v>
      </c>
      <c r="BP305" s="109">
        <f t="shared" si="302"/>
        <v>0</v>
      </c>
      <c r="BQ305" s="109">
        <f t="shared" si="303"/>
        <v>0</v>
      </c>
      <c r="BR305" s="109">
        <f t="shared" si="304"/>
        <v>0</v>
      </c>
      <c r="BS305" s="109">
        <f t="shared" si="305"/>
        <v>0</v>
      </c>
      <c r="BT305" s="109">
        <f t="shared" si="306"/>
        <v>0</v>
      </c>
      <c r="BU305" s="109">
        <f t="shared" si="307"/>
        <v>0</v>
      </c>
      <c r="BV305" s="109">
        <f t="shared" si="308"/>
        <v>0</v>
      </c>
      <c r="BW305" s="109">
        <f t="shared" si="309"/>
        <v>0</v>
      </c>
      <c r="BX305" s="109">
        <f t="shared" si="310"/>
        <v>0</v>
      </c>
      <c r="BY305" s="1000">
        <f t="shared" si="251"/>
        <v>4822380.6899999995</v>
      </c>
    </row>
    <row r="306" spans="1:77">
      <c r="A306" s="679" t="s">
        <v>2097</v>
      </c>
      <c r="B306" s="679" t="s">
        <v>2098</v>
      </c>
      <c r="C306" s="57" t="s">
        <v>36</v>
      </c>
      <c r="D306" s="684" t="s">
        <v>7</v>
      </c>
      <c r="E306" s="681" t="s">
        <v>349</v>
      </c>
      <c r="F306" s="682">
        <v>41274</v>
      </c>
      <c r="G306" s="682" t="s">
        <v>106</v>
      </c>
      <c r="H306" s="241" t="s">
        <v>141</v>
      </c>
      <c r="I306" s="38"/>
      <c r="J306" s="983"/>
      <c r="K306" s="903"/>
      <c r="L306" s="798"/>
      <c r="M306" s="429"/>
      <c r="N306" s="109"/>
      <c r="O306" s="109"/>
      <c r="P306" s="109"/>
      <c r="Q306" s="607"/>
      <c r="R306" s="93"/>
      <c r="S306" s="109"/>
      <c r="T306" s="109"/>
      <c r="U306" s="109"/>
      <c r="V306" s="109">
        <v>0</v>
      </c>
      <c r="W306" s="109">
        <v>0</v>
      </c>
      <c r="X306" s="109">
        <v>0</v>
      </c>
      <c r="Y306" s="109">
        <v>0</v>
      </c>
      <c r="Z306" s="109">
        <v>0</v>
      </c>
      <c r="AA306" s="109">
        <v>0</v>
      </c>
      <c r="AB306" s="109">
        <v>0</v>
      </c>
      <c r="AC306" s="109">
        <v>0</v>
      </c>
      <c r="AD306" s="109">
        <v>0</v>
      </c>
      <c r="AE306" s="109">
        <v>0</v>
      </c>
      <c r="AF306" s="109">
        <v>0</v>
      </c>
      <c r="AG306" s="109">
        <v>0</v>
      </c>
      <c r="AH306" s="109">
        <v>0</v>
      </c>
      <c r="AI306" s="109">
        <v>0</v>
      </c>
      <c r="AJ306" s="109">
        <v>285247.33</v>
      </c>
      <c r="AK306" s="109">
        <v>0</v>
      </c>
      <c r="AL306" s="109">
        <v>0</v>
      </c>
      <c r="AM306" s="109">
        <v>0</v>
      </c>
      <c r="AN306" s="109">
        <v>0</v>
      </c>
      <c r="AO306" s="109">
        <v>0</v>
      </c>
      <c r="AP306" s="160">
        <f t="shared" si="252"/>
        <v>0</v>
      </c>
      <c r="AQ306" s="160">
        <f t="shared" si="253"/>
        <v>285247.33</v>
      </c>
      <c r="AR306" s="160">
        <f t="shared" si="254"/>
        <v>285247.33</v>
      </c>
      <c r="AS306" s="607"/>
      <c r="AT306" s="219"/>
      <c r="AU306" s="13">
        <f t="shared" si="283"/>
        <v>0</v>
      </c>
      <c r="AV306" s="13">
        <f t="shared" si="284"/>
        <v>0</v>
      </c>
      <c r="AW306" s="13">
        <f t="shared" si="285"/>
        <v>0</v>
      </c>
      <c r="AX306" s="13">
        <f t="shared" si="286"/>
        <v>0</v>
      </c>
      <c r="AY306" s="13">
        <f t="shared" si="287"/>
        <v>0</v>
      </c>
      <c r="AZ306" s="13">
        <f t="shared" si="288"/>
        <v>0</v>
      </c>
      <c r="BA306" s="13">
        <f t="shared" si="289"/>
        <v>0</v>
      </c>
      <c r="BB306" s="13">
        <f t="shared" si="290"/>
        <v>0</v>
      </c>
      <c r="BC306" s="13">
        <f t="shared" si="291"/>
        <v>285247.33</v>
      </c>
      <c r="BD306" s="13">
        <f t="shared" si="292"/>
        <v>0</v>
      </c>
      <c r="BE306" s="13">
        <f t="shared" si="293"/>
        <v>0</v>
      </c>
      <c r="BF306" s="13">
        <f t="shared" si="294"/>
        <v>0</v>
      </c>
      <c r="BG306" s="13">
        <f t="shared" si="295"/>
        <v>0</v>
      </c>
      <c r="BH306" s="13">
        <f t="shared" si="296"/>
        <v>0</v>
      </c>
      <c r="BI306" s="73">
        <f t="shared" si="250"/>
        <v>285247.33</v>
      </c>
      <c r="BJ306" s="219"/>
      <c r="BK306" s="850">
        <f t="shared" si="297"/>
        <v>0</v>
      </c>
      <c r="BL306" s="109">
        <f t="shared" si="298"/>
        <v>0</v>
      </c>
      <c r="BM306" s="109">
        <f t="shared" si="299"/>
        <v>0</v>
      </c>
      <c r="BN306" s="109">
        <f t="shared" si="300"/>
        <v>0</v>
      </c>
      <c r="BO306" s="109">
        <f t="shared" si="301"/>
        <v>0</v>
      </c>
      <c r="BP306" s="109">
        <f t="shared" si="302"/>
        <v>0</v>
      </c>
      <c r="BQ306" s="109">
        <f t="shared" si="303"/>
        <v>0</v>
      </c>
      <c r="BR306" s="109">
        <f t="shared" si="304"/>
        <v>0</v>
      </c>
      <c r="BS306" s="109">
        <f t="shared" si="305"/>
        <v>285247.33</v>
      </c>
      <c r="BT306" s="109">
        <f t="shared" si="306"/>
        <v>0</v>
      </c>
      <c r="BU306" s="109">
        <f t="shared" si="307"/>
        <v>0</v>
      </c>
      <c r="BV306" s="109">
        <f t="shared" si="308"/>
        <v>0</v>
      </c>
      <c r="BW306" s="109">
        <f t="shared" si="309"/>
        <v>0</v>
      </c>
      <c r="BX306" s="109">
        <f t="shared" si="310"/>
        <v>0</v>
      </c>
      <c r="BY306" s="1000">
        <f t="shared" si="251"/>
        <v>285247.33</v>
      </c>
    </row>
    <row r="307" spans="1:77">
      <c r="A307" s="2" t="s">
        <v>302</v>
      </c>
      <c r="B307" s="2" t="s">
        <v>2021</v>
      </c>
      <c r="C307" s="57" t="s">
        <v>23</v>
      </c>
      <c r="D307" s="57" t="s">
        <v>31</v>
      </c>
      <c r="E307" s="681" t="s">
        <v>349</v>
      </c>
      <c r="F307" s="682">
        <v>41395</v>
      </c>
      <c r="G307" s="682" t="s">
        <v>106</v>
      </c>
      <c r="H307" s="241" t="s">
        <v>129</v>
      </c>
      <c r="I307" s="38"/>
      <c r="J307" s="983"/>
      <c r="K307" s="903"/>
      <c r="L307" s="798"/>
      <c r="M307" s="429"/>
      <c r="N307" s="109"/>
      <c r="O307" s="109"/>
      <c r="P307" s="109"/>
      <c r="Q307" s="607"/>
      <c r="R307" s="93"/>
      <c r="S307" s="109">
        <v>0</v>
      </c>
      <c r="T307" s="109">
        <v>0</v>
      </c>
      <c r="U307" s="109">
        <v>0</v>
      </c>
      <c r="V307" s="109">
        <v>0</v>
      </c>
      <c r="W307" s="109">
        <v>0</v>
      </c>
      <c r="X307" s="109">
        <v>0</v>
      </c>
      <c r="Y307" s="109">
        <v>0</v>
      </c>
      <c r="Z307" s="109">
        <v>0</v>
      </c>
      <c r="AA307" s="109">
        <v>0</v>
      </c>
      <c r="AB307" s="109">
        <v>0</v>
      </c>
      <c r="AC307" s="109">
        <v>0</v>
      </c>
      <c r="AD307" s="109">
        <v>0</v>
      </c>
      <c r="AE307" s="109">
        <v>0</v>
      </c>
      <c r="AF307" s="109">
        <v>0</v>
      </c>
      <c r="AG307" s="109">
        <v>0</v>
      </c>
      <c r="AH307" s="109">
        <v>0</v>
      </c>
      <c r="AI307" s="109">
        <v>0</v>
      </c>
      <c r="AJ307" s="109">
        <v>0</v>
      </c>
      <c r="AK307" s="109">
        <v>0</v>
      </c>
      <c r="AL307" s="109">
        <v>0</v>
      </c>
      <c r="AM307" s="109">
        <v>0</v>
      </c>
      <c r="AN307" s="109">
        <v>0</v>
      </c>
      <c r="AO307" s="109">
        <v>7077659.4399999995</v>
      </c>
      <c r="AP307" s="160">
        <f t="shared" si="252"/>
        <v>0</v>
      </c>
      <c r="AQ307" s="160">
        <f t="shared" si="253"/>
        <v>7077659.4399999995</v>
      </c>
      <c r="AR307" s="160">
        <f t="shared" si="254"/>
        <v>7077659.4399999995</v>
      </c>
      <c r="AS307" s="607"/>
      <c r="AT307" s="219"/>
      <c r="AU307" s="13">
        <f t="shared" si="283"/>
        <v>0</v>
      </c>
      <c r="AV307" s="13">
        <f t="shared" si="284"/>
        <v>0</v>
      </c>
      <c r="AW307" s="13">
        <f t="shared" si="285"/>
        <v>0</v>
      </c>
      <c r="AX307" s="13">
        <f t="shared" si="286"/>
        <v>0</v>
      </c>
      <c r="AY307" s="13">
        <f t="shared" si="287"/>
        <v>0</v>
      </c>
      <c r="AZ307" s="13">
        <f t="shared" si="288"/>
        <v>0</v>
      </c>
      <c r="BA307" s="13">
        <f t="shared" si="289"/>
        <v>0</v>
      </c>
      <c r="BB307" s="13">
        <f t="shared" si="290"/>
        <v>0</v>
      </c>
      <c r="BC307" s="13">
        <f t="shared" si="291"/>
        <v>0</v>
      </c>
      <c r="BD307" s="13">
        <f t="shared" si="292"/>
        <v>0</v>
      </c>
      <c r="BE307" s="13">
        <f t="shared" si="293"/>
        <v>0</v>
      </c>
      <c r="BF307" s="13">
        <f t="shared" si="294"/>
        <v>0</v>
      </c>
      <c r="BG307" s="13">
        <f t="shared" si="295"/>
        <v>0</v>
      </c>
      <c r="BH307" s="13">
        <f t="shared" si="296"/>
        <v>7077659.4399999995</v>
      </c>
      <c r="BI307" s="73">
        <f t="shared" si="250"/>
        <v>7077659.4399999995</v>
      </c>
      <c r="BJ307" s="219"/>
      <c r="BK307" s="850">
        <f t="shared" si="297"/>
        <v>0</v>
      </c>
      <c r="BL307" s="109">
        <f t="shared" si="298"/>
        <v>0</v>
      </c>
      <c r="BM307" s="109">
        <f t="shared" si="299"/>
        <v>0</v>
      </c>
      <c r="BN307" s="109">
        <f t="shared" si="300"/>
        <v>0</v>
      </c>
      <c r="BO307" s="109">
        <f t="shared" si="301"/>
        <v>0</v>
      </c>
      <c r="BP307" s="109">
        <f t="shared" si="302"/>
        <v>0</v>
      </c>
      <c r="BQ307" s="109">
        <f t="shared" si="303"/>
        <v>0</v>
      </c>
      <c r="BR307" s="109">
        <f t="shared" si="304"/>
        <v>0</v>
      </c>
      <c r="BS307" s="109">
        <f t="shared" si="305"/>
        <v>0</v>
      </c>
      <c r="BT307" s="109">
        <f t="shared" si="306"/>
        <v>0</v>
      </c>
      <c r="BU307" s="109">
        <f t="shared" si="307"/>
        <v>0</v>
      </c>
      <c r="BV307" s="109">
        <f t="shared" si="308"/>
        <v>0</v>
      </c>
      <c r="BW307" s="109">
        <f t="shared" si="309"/>
        <v>0</v>
      </c>
      <c r="BX307" s="109">
        <f t="shared" si="310"/>
        <v>7077659.4399999995</v>
      </c>
      <c r="BY307" s="1000">
        <f t="shared" si="251"/>
        <v>7077659.4399999995</v>
      </c>
    </row>
    <row r="308" spans="1:77">
      <c r="A308" s="679" t="s">
        <v>2355</v>
      </c>
      <c r="B308" s="679" t="s">
        <v>2356</v>
      </c>
      <c r="C308" s="57" t="s">
        <v>44</v>
      </c>
      <c r="D308" s="684" t="s">
        <v>42</v>
      </c>
      <c r="E308" s="681" t="s">
        <v>349</v>
      </c>
      <c r="F308" s="682" t="s">
        <v>264</v>
      </c>
      <c r="G308" s="682" t="s">
        <v>106</v>
      </c>
      <c r="H308" s="241" t="s">
        <v>147</v>
      </c>
      <c r="I308" s="38"/>
      <c r="J308" s="983"/>
      <c r="K308" s="903"/>
      <c r="L308" s="798"/>
      <c r="M308" s="429"/>
      <c r="N308" s="109"/>
      <c r="O308" s="109"/>
      <c r="P308" s="109"/>
      <c r="Q308" s="607"/>
      <c r="R308" s="93"/>
      <c r="S308" s="109"/>
      <c r="T308" s="109"/>
      <c r="U308" s="109"/>
      <c r="V308" s="109">
        <v>22401</v>
      </c>
      <c r="W308" s="109">
        <v>47000</v>
      </c>
      <c r="X308" s="109">
        <v>42931</v>
      </c>
      <c r="Y308" s="109">
        <v>15000</v>
      </c>
      <c r="Z308" s="109">
        <v>15000</v>
      </c>
      <c r="AA308" s="109">
        <v>15000</v>
      </c>
      <c r="AB308" s="109">
        <v>15000</v>
      </c>
      <c r="AC308" s="109">
        <v>15000</v>
      </c>
      <c r="AD308" s="109">
        <v>15000</v>
      </c>
      <c r="AE308" s="109">
        <v>15000</v>
      </c>
      <c r="AF308" s="109">
        <v>14000</v>
      </c>
      <c r="AG308" s="109">
        <v>14000</v>
      </c>
      <c r="AH308" s="109">
        <v>14000</v>
      </c>
      <c r="AI308" s="109">
        <v>14000</v>
      </c>
      <c r="AJ308" s="109">
        <v>14000</v>
      </c>
      <c r="AK308" s="109">
        <v>15000</v>
      </c>
      <c r="AL308" s="109">
        <v>15000</v>
      </c>
      <c r="AM308" s="109">
        <v>15000</v>
      </c>
      <c r="AN308" s="109">
        <v>15000</v>
      </c>
      <c r="AO308" s="109">
        <v>15000</v>
      </c>
      <c r="AP308" s="160">
        <f t="shared" si="252"/>
        <v>157332</v>
      </c>
      <c r="AQ308" s="160">
        <f t="shared" si="253"/>
        <v>205000</v>
      </c>
      <c r="AR308" s="160">
        <f t="shared" si="254"/>
        <v>362332</v>
      </c>
      <c r="AS308" s="607"/>
      <c r="AT308" s="219"/>
      <c r="AU308" s="13">
        <f t="shared" si="283"/>
        <v>15000</v>
      </c>
      <c r="AV308" s="13">
        <f t="shared" si="284"/>
        <v>15000</v>
      </c>
      <c r="AW308" s="13">
        <f t="shared" si="285"/>
        <v>15000</v>
      </c>
      <c r="AX308" s="13">
        <f t="shared" si="286"/>
        <v>15000</v>
      </c>
      <c r="AY308" s="13">
        <f t="shared" si="287"/>
        <v>14000</v>
      </c>
      <c r="AZ308" s="13">
        <f t="shared" si="288"/>
        <v>14000</v>
      </c>
      <c r="BA308" s="13">
        <f t="shared" si="289"/>
        <v>14000</v>
      </c>
      <c r="BB308" s="13">
        <f t="shared" si="290"/>
        <v>14000</v>
      </c>
      <c r="BC308" s="13">
        <f t="shared" si="291"/>
        <v>14000</v>
      </c>
      <c r="BD308" s="13">
        <f t="shared" si="292"/>
        <v>15000</v>
      </c>
      <c r="BE308" s="13">
        <f t="shared" si="293"/>
        <v>15000</v>
      </c>
      <c r="BF308" s="13">
        <f t="shared" si="294"/>
        <v>15000</v>
      </c>
      <c r="BG308" s="13">
        <f t="shared" si="295"/>
        <v>15000</v>
      </c>
      <c r="BH308" s="13">
        <f t="shared" si="296"/>
        <v>15000</v>
      </c>
      <c r="BI308" s="73">
        <f t="shared" si="250"/>
        <v>205000</v>
      </c>
      <c r="BJ308" s="219"/>
      <c r="BK308" s="850">
        <f t="shared" si="297"/>
        <v>15000</v>
      </c>
      <c r="BL308" s="109">
        <f t="shared" si="298"/>
        <v>15000</v>
      </c>
      <c r="BM308" s="109">
        <f t="shared" si="299"/>
        <v>15000</v>
      </c>
      <c r="BN308" s="109">
        <f t="shared" si="300"/>
        <v>15000</v>
      </c>
      <c r="BO308" s="109">
        <f t="shared" si="301"/>
        <v>14000</v>
      </c>
      <c r="BP308" s="109">
        <f t="shared" si="302"/>
        <v>14000</v>
      </c>
      <c r="BQ308" s="109">
        <f t="shared" si="303"/>
        <v>14000</v>
      </c>
      <c r="BR308" s="109">
        <f t="shared" si="304"/>
        <v>14000</v>
      </c>
      <c r="BS308" s="109">
        <f t="shared" si="305"/>
        <v>14000</v>
      </c>
      <c r="BT308" s="109">
        <f t="shared" si="306"/>
        <v>15000</v>
      </c>
      <c r="BU308" s="109">
        <f t="shared" si="307"/>
        <v>15000</v>
      </c>
      <c r="BV308" s="109">
        <f t="shared" si="308"/>
        <v>15000</v>
      </c>
      <c r="BW308" s="109">
        <f t="shared" si="309"/>
        <v>15000</v>
      </c>
      <c r="BX308" s="109">
        <f t="shared" si="310"/>
        <v>15000</v>
      </c>
      <c r="BY308" s="1000">
        <f t="shared" si="251"/>
        <v>205000</v>
      </c>
    </row>
    <row r="309" spans="1:77">
      <c r="A309" s="2" t="s">
        <v>3377</v>
      </c>
      <c r="B309" s="2" t="s">
        <v>3378</v>
      </c>
      <c r="C309" s="57" t="s">
        <v>3</v>
      </c>
      <c r="D309" s="57" t="s">
        <v>7</v>
      </c>
      <c r="E309" s="681" t="s">
        <v>349</v>
      </c>
      <c r="F309" s="682">
        <v>41029</v>
      </c>
      <c r="G309" s="682" t="s">
        <v>106</v>
      </c>
      <c r="H309" s="241" t="s">
        <v>109</v>
      </c>
      <c r="I309" s="38"/>
      <c r="J309" s="983"/>
      <c r="K309" s="903"/>
      <c r="L309" s="798"/>
      <c r="M309" s="429"/>
      <c r="N309" s="109"/>
      <c r="O309" s="109"/>
      <c r="P309" s="109"/>
      <c r="Q309" s="607"/>
      <c r="R309" s="93"/>
      <c r="S309" s="109"/>
      <c r="T309" s="109"/>
      <c r="U309" s="109"/>
      <c r="V309" s="109">
        <v>0</v>
      </c>
      <c r="W309" s="109">
        <v>0</v>
      </c>
      <c r="X309" s="109">
        <v>0</v>
      </c>
      <c r="Y309" s="109">
        <v>0</v>
      </c>
      <c r="Z309" s="109">
        <v>0</v>
      </c>
      <c r="AA309" s="109">
        <v>0</v>
      </c>
      <c r="AB309" s="109">
        <v>100555</v>
      </c>
      <c r="AC309" s="109">
        <v>0</v>
      </c>
      <c r="AD309" s="109">
        <v>0</v>
      </c>
      <c r="AE309" s="109">
        <v>0</v>
      </c>
      <c r="AF309" s="109">
        <v>0</v>
      </c>
      <c r="AG309" s="109">
        <v>0</v>
      </c>
      <c r="AH309" s="109">
        <v>0</v>
      </c>
      <c r="AI309" s="109">
        <v>0</v>
      </c>
      <c r="AJ309" s="109">
        <v>0</v>
      </c>
      <c r="AK309" s="109">
        <v>0</v>
      </c>
      <c r="AL309" s="109">
        <v>0</v>
      </c>
      <c r="AM309" s="109">
        <v>0</v>
      </c>
      <c r="AN309" s="109">
        <v>0</v>
      </c>
      <c r="AO309" s="109">
        <v>0</v>
      </c>
      <c r="AP309" s="160">
        <f t="shared" si="252"/>
        <v>0</v>
      </c>
      <c r="AQ309" s="160">
        <f t="shared" si="253"/>
        <v>100555</v>
      </c>
      <c r="AR309" s="160">
        <f t="shared" si="254"/>
        <v>100555</v>
      </c>
      <c r="AS309" s="607"/>
      <c r="AT309" s="219"/>
      <c r="AU309" s="13">
        <f t="shared" si="283"/>
        <v>100555</v>
      </c>
      <c r="AV309" s="13">
        <f t="shared" si="284"/>
        <v>0</v>
      </c>
      <c r="AW309" s="13">
        <f t="shared" si="285"/>
        <v>0</v>
      </c>
      <c r="AX309" s="13">
        <f t="shared" si="286"/>
        <v>0</v>
      </c>
      <c r="AY309" s="13">
        <f t="shared" si="287"/>
        <v>0</v>
      </c>
      <c r="AZ309" s="13">
        <f t="shared" si="288"/>
        <v>0</v>
      </c>
      <c r="BA309" s="13">
        <f t="shared" si="289"/>
        <v>0</v>
      </c>
      <c r="BB309" s="13">
        <f t="shared" si="290"/>
        <v>0</v>
      </c>
      <c r="BC309" s="13">
        <f t="shared" si="291"/>
        <v>0</v>
      </c>
      <c r="BD309" s="13">
        <f t="shared" si="292"/>
        <v>0</v>
      </c>
      <c r="BE309" s="13">
        <f t="shared" si="293"/>
        <v>0</v>
      </c>
      <c r="BF309" s="13">
        <f t="shared" si="294"/>
        <v>0</v>
      </c>
      <c r="BG309" s="13">
        <f t="shared" si="295"/>
        <v>0</v>
      </c>
      <c r="BH309" s="13">
        <f t="shared" si="296"/>
        <v>0</v>
      </c>
      <c r="BI309" s="73">
        <f t="shared" si="250"/>
        <v>100555</v>
      </c>
      <c r="BJ309" s="219"/>
      <c r="BK309" s="850">
        <f t="shared" si="297"/>
        <v>100555</v>
      </c>
      <c r="BL309" s="109">
        <f t="shared" si="298"/>
        <v>0</v>
      </c>
      <c r="BM309" s="109">
        <f t="shared" si="299"/>
        <v>0</v>
      </c>
      <c r="BN309" s="109">
        <f t="shared" si="300"/>
        <v>0</v>
      </c>
      <c r="BO309" s="109">
        <f t="shared" si="301"/>
        <v>0</v>
      </c>
      <c r="BP309" s="109">
        <f t="shared" si="302"/>
        <v>0</v>
      </c>
      <c r="BQ309" s="109">
        <f t="shared" si="303"/>
        <v>0</v>
      </c>
      <c r="BR309" s="109">
        <f t="shared" si="304"/>
        <v>0</v>
      </c>
      <c r="BS309" s="109">
        <f t="shared" si="305"/>
        <v>0</v>
      </c>
      <c r="BT309" s="109">
        <f t="shared" si="306"/>
        <v>0</v>
      </c>
      <c r="BU309" s="109">
        <f t="shared" si="307"/>
        <v>0</v>
      </c>
      <c r="BV309" s="109">
        <f t="shared" si="308"/>
        <v>0</v>
      </c>
      <c r="BW309" s="109">
        <f t="shared" si="309"/>
        <v>0</v>
      </c>
      <c r="BX309" s="109">
        <f t="shared" si="310"/>
        <v>0</v>
      </c>
      <c r="BY309" s="1000">
        <f t="shared" si="251"/>
        <v>100555</v>
      </c>
    </row>
    <row r="310" spans="1:77">
      <c r="A310" s="678" t="s">
        <v>2455</v>
      </c>
      <c r="B310" s="678" t="s">
        <v>2456</v>
      </c>
      <c r="C310" s="57" t="s">
        <v>16</v>
      </c>
      <c r="D310" s="684" t="s">
        <v>19</v>
      </c>
      <c r="E310" s="681" t="s">
        <v>349</v>
      </c>
      <c r="F310" s="683">
        <v>40847</v>
      </c>
      <c r="G310" s="682" t="s">
        <v>106</v>
      </c>
      <c r="H310" s="241" t="s">
        <v>121</v>
      </c>
      <c r="I310" s="38"/>
      <c r="J310" s="983"/>
      <c r="K310" s="903"/>
      <c r="L310" s="798"/>
      <c r="M310" s="429"/>
      <c r="N310" s="109"/>
      <c r="O310" s="109"/>
      <c r="P310" s="109"/>
      <c r="Q310" s="607"/>
      <c r="R310" s="93"/>
      <c r="S310" s="109"/>
      <c r="T310" s="109"/>
      <c r="U310" s="109"/>
      <c r="V310" s="109">
        <v>162982.29</v>
      </c>
      <c r="W310" s="109">
        <v>34083.75</v>
      </c>
      <c r="X310" s="109">
        <v>0</v>
      </c>
      <c r="Y310" s="109">
        <v>0</v>
      </c>
      <c r="Z310" s="109">
        <v>0</v>
      </c>
      <c r="AA310" s="109">
        <v>0</v>
      </c>
      <c r="AB310" s="109">
        <v>0</v>
      </c>
      <c r="AC310" s="109">
        <v>0</v>
      </c>
      <c r="AD310" s="109">
        <v>0</v>
      </c>
      <c r="AE310" s="109">
        <v>0</v>
      </c>
      <c r="AF310" s="109">
        <v>0</v>
      </c>
      <c r="AG310" s="109">
        <v>0</v>
      </c>
      <c r="AH310" s="109">
        <v>0</v>
      </c>
      <c r="AI310" s="109">
        <v>0</v>
      </c>
      <c r="AJ310" s="109">
        <v>0</v>
      </c>
      <c r="AK310" s="109">
        <v>0</v>
      </c>
      <c r="AL310" s="109">
        <v>0</v>
      </c>
      <c r="AM310" s="109">
        <v>0</v>
      </c>
      <c r="AN310" s="109">
        <v>0</v>
      </c>
      <c r="AO310" s="109">
        <v>0</v>
      </c>
      <c r="AP310" s="160">
        <f t="shared" si="252"/>
        <v>197066.04</v>
      </c>
      <c r="AQ310" s="160">
        <f t="shared" si="253"/>
        <v>0</v>
      </c>
      <c r="AR310" s="160">
        <f t="shared" si="254"/>
        <v>197066.04</v>
      </c>
      <c r="AS310" s="607"/>
      <c r="AT310" s="219"/>
      <c r="AU310" s="13">
        <f t="shared" si="283"/>
        <v>0</v>
      </c>
      <c r="AV310" s="13">
        <f t="shared" si="284"/>
        <v>0</v>
      </c>
      <c r="AW310" s="13">
        <f t="shared" si="285"/>
        <v>0</v>
      </c>
      <c r="AX310" s="13">
        <f t="shared" si="286"/>
        <v>0</v>
      </c>
      <c r="AY310" s="13">
        <f t="shared" si="287"/>
        <v>0</v>
      </c>
      <c r="AZ310" s="13">
        <f t="shared" si="288"/>
        <v>0</v>
      </c>
      <c r="BA310" s="13">
        <f t="shared" si="289"/>
        <v>0</v>
      </c>
      <c r="BB310" s="13">
        <f t="shared" si="290"/>
        <v>0</v>
      </c>
      <c r="BC310" s="13">
        <f t="shared" si="291"/>
        <v>0</v>
      </c>
      <c r="BD310" s="13">
        <f t="shared" si="292"/>
        <v>0</v>
      </c>
      <c r="BE310" s="13">
        <f t="shared" si="293"/>
        <v>0</v>
      </c>
      <c r="BF310" s="13">
        <f t="shared" si="294"/>
        <v>0</v>
      </c>
      <c r="BG310" s="13">
        <f t="shared" si="295"/>
        <v>0</v>
      </c>
      <c r="BH310" s="13">
        <f t="shared" si="296"/>
        <v>0</v>
      </c>
      <c r="BI310" s="73">
        <f t="shared" si="250"/>
        <v>0</v>
      </c>
      <c r="BJ310" s="219"/>
      <c r="BK310" s="850">
        <f t="shared" si="297"/>
        <v>0</v>
      </c>
      <c r="BL310" s="109">
        <f t="shared" si="298"/>
        <v>0</v>
      </c>
      <c r="BM310" s="109">
        <f t="shared" si="299"/>
        <v>0</v>
      </c>
      <c r="BN310" s="109">
        <f t="shared" si="300"/>
        <v>0</v>
      </c>
      <c r="BO310" s="109">
        <f t="shared" si="301"/>
        <v>0</v>
      </c>
      <c r="BP310" s="109">
        <f t="shared" si="302"/>
        <v>0</v>
      </c>
      <c r="BQ310" s="109">
        <f t="shared" si="303"/>
        <v>0</v>
      </c>
      <c r="BR310" s="109">
        <f t="shared" si="304"/>
        <v>0</v>
      </c>
      <c r="BS310" s="109">
        <f t="shared" si="305"/>
        <v>0</v>
      </c>
      <c r="BT310" s="109">
        <f t="shared" si="306"/>
        <v>0</v>
      </c>
      <c r="BU310" s="109">
        <f t="shared" si="307"/>
        <v>0</v>
      </c>
      <c r="BV310" s="109">
        <f t="shared" si="308"/>
        <v>0</v>
      </c>
      <c r="BW310" s="109">
        <f t="shared" si="309"/>
        <v>0</v>
      </c>
      <c r="BX310" s="109">
        <f t="shared" si="310"/>
        <v>0</v>
      </c>
      <c r="BY310" s="1000">
        <f t="shared" si="251"/>
        <v>0</v>
      </c>
    </row>
    <row r="311" spans="1:77">
      <c r="A311" s="678" t="s">
        <v>2314</v>
      </c>
      <c r="B311" s="678" t="s">
        <v>2315</v>
      </c>
      <c r="C311" s="57" t="s">
        <v>45</v>
      </c>
      <c r="D311" s="57" t="s">
        <v>7</v>
      </c>
      <c r="E311" s="681" t="s">
        <v>349</v>
      </c>
      <c r="F311" s="683">
        <v>41243</v>
      </c>
      <c r="G311" s="682" t="s">
        <v>148</v>
      </c>
      <c r="H311" s="241" t="s">
        <v>156</v>
      </c>
      <c r="I311" s="38"/>
      <c r="J311" s="983"/>
      <c r="K311" s="903"/>
      <c r="L311" s="798"/>
      <c r="M311" s="429"/>
      <c r="N311" s="109"/>
      <c r="O311" s="109"/>
      <c r="P311" s="109"/>
      <c r="Q311" s="607"/>
      <c r="R311" s="93"/>
      <c r="S311" s="109"/>
      <c r="T311" s="109"/>
      <c r="U311" s="109"/>
      <c r="V311" s="109">
        <v>0</v>
      </c>
      <c r="W311" s="109">
        <v>0</v>
      </c>
      <c r="X311" s="109">
        <v>0</v>
      </c>
      <c r="Y311" s="109">
        <v>0</v>
      </c>
      <c r="Z311" s="109">
        <v>0</v>
      </c>
      <c r="AA311" s="109">
        <v>0</v>
      </c>
      <c r="AB311" s="109">
        <v>0</v>
      </c>
      <c r="AC311" s="109">
        <v>0</v>
      </c>
      <c r="AD311" s="109">
        <v>0</v>
      </c>
      <c r="AE311" s="109">
        <v>0</v>
      </c>
      <c r="AF311" s="109">
        <v>0</v>
      </c>
      <c r="AG311" s="109">
        <v>0</v>
      </c>
      <c r="AH311" s="109">
        <v>0</v>
      </c>
      <c r="AI311" s="109">
        <v>144394.87000000002</v>
      </c>
      <c r="AJ311" s="109">
        <v>0</v>
      </c>
      <c r="AK311" s="109">
        <v>0</v>
      </c>
      <c r="AL311" s="109">
        <v>0</v>
      </c>
      <c r="AM311" s="109">
        <v>0</v>
      </c>
      <c r="AN311" s="109">
        <v>0</v>
      </c>
      <c r="AO311" s="109">
        <v>0</v>
      </c>
      <c r="AP311" s="160">
        <f t="shared" si="252"/>
        <v>0</v>
      </c>
      <c r="AQ311" s="160">
        <f t="shared" si="253"/>
        <v>144394.87000000002</v>
      </c>
      <c r="AR311" s="160">
        <f t="shared" si="254"/>
        <v>144394.87000000002</v>
      </c>
      <c r="AS311" s="607"/>
      <c r="AT311" s="219"/>
      <c r="AU311" s="13">
        <f t="shared" si="283"/>
        <v>0</v>
      </c>
      <c r="AV311" s="13">
        <f t="shared" si="284"/>
        <v>0</v>
      </c>
      <c r="AW311" s="13">
        <f t="shared" si="285"/>
        <v>0</v>
      </c>
      <c r="AX311" s="13">
        <f t="shared" si="286"/>
        <v>0</v>
      </c>
      <c r="AY311" s="13">
        <f t="shared" si="287"/>
        <v>0</v>
      </c>
      <c r="AZ311" s="13">
        <f t="shared" si="288"/>
        <v>0</v>
      </c>
      <c r="BA311" s="13">
        <f t="shared" si="289"/>
        <v>0</v>
      </c>
      <c r="BB311" s="13">
        <f t="shared" si="290"/>
        <v>144394.87000000002</v>
      </c>
      <c r="BC311" s="13">
        <f t="shared" si="291"/>
        <v>0</v>
      </c>
      <c r="BD311" s="13">
        <f t="shared" si="292"/>
        <v>0</v>
      </c>
      <c r="BE311" s="13">
        <f t="shared" si="293"/>
        <v>0</v>
      </c>
      <c r="BF311" s="13">
        <f t="shared" si="294"/>
        <v>0</v>
      </c>
      <c r="BG311" s="13">
        <f t="shared" si="295"/>
        <v>0</v>
      </c>
      <c r="BH311" s="13">
        <f t="shared" si="296"/>
        <v>0</v>
      </c>
      <c r="BI311" s="73">
        <f t="shared" si="250"/>
        <v>144394.87000000002</v>
      </c>
      <c r="BJ311" s="219"/>
      <c r="BK311" s="850">
        <f t="shared" si="297"/>
        <v>0</v>
      </c>
      <c r="BL311" s="109">
        <f t="shared" si="298"/>
        <v>0</v>
      </c>
      <c r="BM311" s="109">
        <f t="shared" si="299"/>
        <v>0</v>
      </c>
      <c r="BN311" s="109">
        <f t="shared" si="300"/>
        <v>0</v>
      </c>
      <c r="BO311" s="109">
        <f t="shared" si="301"/>
        <v>0</v>
      </c>
      <c r="BP311" s="109">
        <f t="shared" si="302"/>
        <v>0</v>
      </c>
      <c r="BQ311" s="109">
        <f t="shared" si="303"/>
        <v>0</v>
      </c>
      <c r="BR311" s="109">
        <f t="shared" si="304"/>
        <v>144394.87000000002</v>
      </c>
      <c r="BS311" s="109">
        <f t="shared" si="305"/>
        <v>0</v>
      </c>
      <c r="BT311" s="109">
        <f t="shared" si="306"/>
        <v>0</v>
      </c>
      <c r="BU311" s="109">
        <f t="shared" si="307"/>
        <v>0</v>
      </c>
      <c r="BV311" s="109">
        <f t="shared" si="308"/>
        <v>0</v>
      </c>
      <c r="BW311" s="109">
        <f t="shared" si="309"/>
        <v>0</v>
      </c>
      <c r="BX311" s="109">
        <f t="shared" si="310"/>
        <v>0</v>
      </c>
      <c r="BY311" s="1000">
        <f t="shared" si="251"/>
        <v>144394.87000000002</v>
      </c>
    </row>
    <row r="312" spans="1:77">
      <c r="A312" s="2" t="s">
        <v>2505</v>
      </c>
      <c r="B312" s="2" t="s">
        <v>2506</v>
      </c>
      <c r="C312" s="57" t="s">
        <v>16</v>
      </c>
      <c r="D312" s="57" t="s">
        <v>19</v>
      </c>
      <c r="E312" s="681" t="s">
        <v>349</v>
      </c>
      <c r="F312" s="682">
        <v>40908</v>
      </c>
      <c r="G312" s="682" t="s">
        <v>106</v>
      </c>
      <c r="H312" s="241" t="s">
        <v>121</v>
      </c>
      <c r="I312" s="38"/>
      <c r="J312" s="983"/>
      <c r="K312" s="903"/>
      <c r="L312" s="798"/>
      <c r="M312" s="429"/>
      <c r="N312" s="109"/>
      <c r="O312" s="109"/>
      <c r="P312" s="109"/>
      <c r="Q312" s="607"/>
      <c r="R312" s="93"/>
      <c r="S312" s="109"/>
      <c r="T312" s="109"/>
      <c r="U312" s="109"/>
      <c r="V312" s="109">
        <v>0</v>
      </c>
      <c r="W312" s="109">
        <v>0</v>
      </c>
      <c r="X312" s="109">
        <v>102886</v>
      </c>
      <c r="Y312" s="109">
        <v>0</v>
      </c>
      <c r="Z312" s="109">
        <v>0</v>
      </c>
      <c r="AA312" s="109">
        <v>0</v>
      </c>
      <c r="AB312" s="109">
        <v>0</v>
      </c>
      <c r="AC312" s="109">
        <v>0</v>
      </c>
      <c r="AD312" s="109">
        <v>0</v>
      </c>
      <c r="AE312" s="109">
        <v>0</v>
      </c>
      <c r="AF312" s="109">
        <v>0</v>
      </c>
      <c r="AG312" s="109">
        <v>0</v>
      </c>
      <c r="AH312" s="109">
        <v>0</v>
      </c>
      <c r="AI312" s="109">
        <v>0</v>
      </c>
      <c r="AJ312" s="109">
        <v>0</v>
      </c>
      <c r="AK312" s="109">
        <v>0</v>
      </c>
      <c r="AL312" s="109">
        <v>0</v>
      </c>
      <c r="AM312" s="109">
        <v>0</v>
      </c>
      <c r="AN312" s="109">
        <v>0</v>
      </c>
      <c r="AO312" s="109">
        <v>0</v>
      </c>
      <c r="AP312" s="160">
        <f t="shared" si="252"/>
        <v>102886</v>
      </c>
      <c r="AQ312" s="160">
        <f t="shared" si="253"/>
        <v>0</v>
      </c>
      <c r="AR312" s="160">
        <f t="shared" si="254"/>
        <v>102886</v>
      </c>
      <c r="AS312" s="607"/>
      <c r="AT312" s="219"/>
      <c r="AU312" s="13">
        <f t="shared" si="283"/>
        <v>0</v>
      </c>
      <c r="AV312" s="13">
        <f t="shared" si="284"/>
        <v>0</v>
      </c>
      <c r="AW312" s="13">
        <f t="shared" si="285"/>
        <v>0</v>
      </c>
      <c r="AX312" s="13">
        <f t="shared" si="286"/>
        <v>0</v>
      </c>
      <c r="AY312" s="13">
        <f t="shared" si="287"/>
        <v>0</v>
      </c>
      <c r="AZ312" s="13">
        <f t="shared" si="288"/>
        <v>0</v>
      </c>
      <c r="BA312" s="13">
        <f t="shared" si="289"/>
        <v>0</v>
      </c>
      <c r="BB312" s="13">
        <f t="shared" si="290"/>
        <v>0</v>
      </c>
      <c r="BC312" s="13">
        <f t="shared" si="291"/>
        <v>0</v>
      </c>
      <c r="BD312" s="13">
        <f t="shared" si="292"/>
        <v>0</v>
      </c>
      <c r="BE312" s="13">
        <f t="shared" si="293"/>
        <v>0</v>
      </c>
      <c r="BF312" s="13">
        <f t="shared" si="294"/>
        <v>0</v>
      </c>
      <c r="BG312" s="13">
        <f t="shared" si="295"/>
        <v>0</v>
      </c>
      <c r="BH312" s="13">
        <f t="shared" si="296"/>
        <v>0</v>
      </c>
      <c r="BI312" s="73">
        <f t="shared" si="250"/>
        <v>0</v>
      </c>
      <c r="BJ312" s="219"/>
      <c r="BK312" s="850">
        <f t="shared" si="297"/>
        <v>0</v>
      </c>
      <c r="BL312" s="109">
        <f t="shared" si="298"/>
        <v>0</v>
      </c>
      <c r="BM312" s="109">
        <f t="shared" si="299"/>
        <v>0</v>
      </c>
      <c r="BN312" s="109">
        <f t="shared" si="300"/>
        <v>0</v>
      </c>
      <c r="BO312" s="109">
        <f t="shared" si="301"/>
        <v>0</v>
      </c>
      <c r="BP312" s="109">
        <f t="shared" si="302"/>
        <v>0</v>
      </c>
      <c r="BQ312" s="109">
        <f t="shared" si="303"/>
        <v>0</v>
      </c>
      <c r="BR312" s="109">
        <f t="shared" si="304"/>
        <v>0</v>
      </c>
      <c r="BS312" s="109">
        <f t="shared" si="305"/>
        <v>0</v>
      </c>
      <c r="BT312" s="109">
        <f t="shared" si="306"/>
        <v>0</v>
      </c>
      <c r="BU312" s="109">
        <f t="shared" si="307"/>
        <v>0</v>
      </c>
      <c r="BV312" s="109">
        <f t="shared" si="308"/>
        <v>0</v>
      </c>
      <c r="BW312" s="109">
        <f t="shared" si="309"/>
        <v>0</v>
      </c>
      <c r="BX312" s="109">
        <f t="shared" si="310"/>
        <v>0</v>
      </c>
      <c r="BY312" s="1000">
        <f t="shared" si="251"/>
        <v>0</v>
      </c>
    </row>
    <row r="313" spans="1:77">
      <c r="A313" s="679" t="s">
        <v>2499</v>
      </c>
      <c r="B313" s="679" t="s">
        <v>2500</v>
      </c>
      <c r="C313" s="57" t="s">
        <v>16</v>
      </c>
      <c r="D313" s="684" t="s">
        <v>19</v>
      </c>
      <c r="E313" s="681" t="s">
        <v>349</v>
      </c>
      <c r="F313" s="682">
        <v>41274</v>
      </c>
      <c r="G313" s="682" t="s">
        <v>106</v>
      </c>
      <c r="H313" s="241" t="s">
        <v>121</v>
      </c>
      <c r="I313" s="38"/>
      <c r="J313" s="983"/>
      <c r="K313" s="903"/>
      <c r="L313" s="798"/>
      <c r="M313" s="429"/>
      <c r="N313" s="109"/>
      <c r="O313" s="109"/>
      <c r="P313" s="109"/>
      <c r="Q313" s="607"/>
      <c r="R313" s="93"/>
      <c r="S313" s="109"/>
      <c r="T313" s="109"/>
      <c r="U313" s="109"/>
      <c r="V313" s="109">
        <v>0</v>
      </c>
      <c r="W313" s="109">
        <v>0</v>
      </c>
      <c r="X313" s="109">
        <v>0</v>
      </c>
      <c r="Y313" s="109">
        <v>0</v>
      </c>
      <c r="Z313" s="109">
        <v>0</v>
      </c>
      <c r="AA313" s="109">
        <v>0</v>
      </c>
      <c r="AB313" s="109">
        <v>0</v>
      </c>
      <c r="AC313" s="109">
        <v>0</v>
      </c>
      <c r="AD313" s="109">
        <v>0</v>
      </c>
      <c r="AE313" s="109">
        <v>0</v>
      </c>
      <c r="AF313" s="109">
        <v>0</v>
      </c>
      <c r="AG313" s="109">
        <v>0</v>
      </c>
      <c r="AH313" s="109">
        <v>0</v>
      </c>
      <c r="AI313" s="109">
        <v>0</v>
      </c>
      <c r="AJ313" s="109">
        <v>106246.59000000001</v>
      </c>
      <c r="AK313" s="109">
        <v>0</v>
      </c>
      <c r="AL313" s="109">
        <v>0</v>
      </c>
      <c r="AM313" s="109">
        <v>0</v>
      </c>
      <c r="AN313" s="109">
        <v>0</v>
      </c>
      <c r="AO313" s="109">
        <v>0</v>
      </c>
      <c r="AP313" s="160">
        <f t="shared" si="252"/>
        <v>0</v>
      </c>
      <c r="AQ313" s="160">
        <f t="shared" si="253"/>
        <v>106246.59000000001</v>
      </c>
      <c r="AR313" s="160">
        <f t="shared" si="254"/>
        <v>106246.59000000001</v>
      </c>
      <c r="AS313" s="607"/>
      <c r="AT313" s="219"/>
      <c r="AU313" s="13">
        <f t="shared" si="283"/>
        <v>0</v>
      </c>
      <c r="AV313" s="13">
        <f t="shared" si="284"/>
        <v>0</v>
      </c>
      <c r="AW313" s="13">
        <f t="shared" si="285"/>
        <v>0</v>
      </c>
      <c r="AX313" s="13">
        <f t="shared" si="286"/>
        <v>0</v>
      </c>
      <c r="AY313" s="13">
        <f t="shared" si="287"/>
        <v>0</v>
      </c>
      <c r="AZ313" s="13">
        <f t="shared" si="288"/>
        <v>0</v>
      </c>
      <c r="BA313" s="13">
        <f t="shared" si="289"/>
        <v>0</v>
      </c>
      <c r="BB313" s="13">
        <f t="shared" si="290"/>
        <v>0</v>
      </c>
      <c r="BC313" s="13">
        <f t="shared" si="291"/>
        <v>106246.59000000001</v>
      </c>
      <c r="BD313" s="13">
        <f t="shared" si="292"/>
        <v>0</v>
      </c>
      <c r="BE313" s="13">
        <f t="shared" si="293"/>
        <v>0</v>
      </c>
      <c r="BF313" s="13">
        <f t="shared" si="294"/>
        <v>0</v>
      </c>
      <c r="BG313" s="13">
        <f t="shared" si="295"/>
        <v>0</v>
      </c>
      <c r="BH313" s="13">
        <f t="shared" si="296"/>
        <v>0</v>
      </c>
      <c r="BI313" s="73">
        <f t="shared" si="250"/>
        <v>106246.59000000001</v>
      </c>
      <c r="BJ313" s="219"/>
      <c r="BK313" s="850">
        <f t="shared" si="297"/>
        <v>0</v>
      </c>
      <c r="BL313" s="109">
        <f t="shared" si="298"/>
        <v>0</v>
      </c>
      <c r="BM313" s="109">
        <f t="shared" si="299"/>
        <v>0</v>
      </c>
      <c r="BN313" s="109">
        <f t="shared" si="300"/>
        <v>0</v>
      </c>
      <c r="BO313" s="109">
        <f t="shared" si="301"/>
        <v>0</v>
      </c>
      <c r="BP313" s="109">
        <f t="shared" si="302"/>
        <v>0</v>
      </c>
      <c r="BQ313" s="109">
        <f t="shared" si="303"/>
        <v>0</v>
      </c>
      <c r="BR313" s="109">
        <f t="shared" si="304"/>
        <v>0</v>
      </c>
      <c r="BS313" s="109">
        <f t="shared" si="305"/>
        <v>106246.59000000001</v>
      </c>
      <c r="BT313" s="109">
        <f t="shared" si="306"/>
        <v>0</v>
      </c>
      <c r="BU313" s="109">
        <f t="shared" si="307"/>
        <v>0</v>
      </c>
      <c r="BV313" s="109">
        <f t="shared" si="308"/>
        <v>0</v>
      </c>
      <c r="BW313" s="109">
        <f t="shared" si="309"/>
        <v>0</v>
      </c>
      <c r="BX313" s="109">
        <f t="shared" si="310"/>
        <v>0</v>
      </c>
      <c r="BY313" s="1000">
        <f t="shared" si="251"/>
        <v>106246.59000000001</v>
      </c>
    </row>
    <row r="314" spans="1:77">
      <c r="A314" s="2" t="s">
        <v>2789</v>
      </c>
      <c r="B314" s="2" t="s">
        <v>2790</v>
      </c>
      <c r="C314" s="57" t="s">
        <v>3</v>
      </c>
      <c r="D314" s="57" t="s">
        <v>7</v>
      </c>
      <c r="E314" s="681" t="s">
        <v>349</v>
      </c>
      <c r="F314" s="682">
        <v>41121</v>
      </c>
      <c r="G314" s="682" t="s">
        <v>106</v>
      </c>
      <c r="H314" s="241" t="s">
        <v>109</v>
      </c>
      <c r="I314" s="38"/>
      <c r="J314" s="983"/>
      <c r="K314" s="903"/>
      <c r="L314" s="798"/>
      <c r="M314" s="429"/>
      <c r="N314" s="109"/>
      <c r="O314" s="109"/>
      <c r="P314" s="109"/>
      <c r="Q314" s="607"/>
      <c r="R314" s="93"/>
      <c r="S314" s="109"/>
      <c r="T314" s="109"/>
      <c r="U314" s="109"/>
      <c r="V314" s="109">
        <v>0</v>
      </c>
      <c r="W314" s="109">
        <v>0</v>
      </c>
      <c r="X314" s="109">
        <v>0</v>
      </c>
      <c r="Y314" s="109">
        <v>0</v>
      </c>
      <c r="Z314" s="109">
        <v>0</v>
      </c>
      <c r="AA314" s="109">
        <v>0</v>
      </c>
      <c r="AB314" s="109">
        <v>0</v>
      </c>
      <c r="AC314" s="109">
        <v>0</v>
      </c>
      <c r="AD314" s="109">
        <v>0</v>
      </c>
      <c r="AE314" s="109">
        <v>507212.00000000012</v>
      </c>
      <c r="AF314" s="109">
        <v>0</v>
      </c>
      <c r="AG314" s="109">
        <v>0</v>
      </c>
      <c r="AH314" s="109">
        <v>0</v>
      </c>
      <c r="AI314" s="109">
        <v>0</v>
      </c>
      <c r="AJ314" s="109">
        <v>0</v>
      </c>
      <c r="AK314" s="109">
        <v>0</v>
      </c>
      <c r="AL314" s="109">
        <v>0</v>
      </c>
      <c r="AM314" s="109">
        <v>0</v>
      </c>
      <c r="AN314" s="109">
        <v>0</v>
      </c>
      <c r="AO314" s="109">
        <v>0</v>
      </c>
      <c r="AP314" s="160">
        <f t="shared" si="252"/>
        <v>0</v>
      </c>
      <c r="AQ314" s="160">
        <f t="shared" si="253"/>
        <v>507212.00000000012</v>
      </c>
      <c r="AR314" s="160">
        <f t="shared" si="254"/>
        <v>507212.00000000012</v>
      </c>
      <c r="AS314" s="607"/>
      <c r="AT314" s="219"/>
      <c r="AU314" s="13">
        <f t="shared" si="283"/>
        <v>0</v>
      </c>
      <c r="AV314" s="13">
        <f t="shared" si="284"/>
        <v>0</v>
      </c>
      <c r="AW314" s="13">
        <f t="shared" si="285"/>
        <v>0</v>
      </c>
      <c r="AX314" s="13">
        <f t="shared" si="286"/>
        <v>507212.00000000012</v>
      </c>
      <c r="AY314" s="13">
        <f t="shared" si="287"/>
        <v>0</v>
      </c>
      <c r="AZ314" s="13">
        <f t="shared" si="288"/>
        <v>0</v>
      </c>
      <c r="BA314" s="13">
        <f t="shared" si="289"/>
        <v>0</v>
      </c>
      <c r="BB314" s="13">
        <f t="shared" si="290"/>
        <v>0</v>
      </c>
      <c r="BC314" s="13">
        <f t="shared" si="291"/>
        <v>0</v>
      </c>
      <c r="BD314" s="13">
        <f t="shared" si="292"/>
        <v>0</v>
      </c>
      <c r="BE314" s="13">
        <f t="shared" si="293"/>
        <v>0</v>
      </c>
      <c r="BF314" s="13">
        <f t="shared" si="294"/>
        <v>0</v>
      </c>
      <c r="BG314" s="13">
        <f t="shared" si="295"/>
        <v>0</v>
      </c>
      <c r="BH314" s="13">
        <f t="shared" si="296"/>
        <v>0</v>
      </c>
      <c r="BI314" s="73">
        <f t="shared" si="250"/>
        <v>507212.00000000012</v>
      </c>
      <c r="BJ314" s="219"/>
      <c r="BK314" s="850">
        <f t="shared" si="297"/>
        <v>0</v>
      </c>
      <c r="BL314" s="109">
        <f t="shared" si="298"/>
        <v>0</v>
      </c>
      <c r="BM314" s="109">
        <f t="shared" si="299"/>
        <v>0</v>
      </c>
      <c r="BN314" s="109">
        <f t="shared" si="300"/>
        <v>507212.00000000012</v>
      </c>
      <c r="BO314" s="109">
        <f t="shared" si="301"/>
        <v>0</v>
      </c>
      <c r="BP314" s="109">
        <f t="shared" si="302"/>
        <v>0</v>
      </c>
      <c r="BQ314" s="109">
        <f t="shared" si="303"/>
        <v>0</v>
      </c>
      <c r="BR314" s="109">
        <f t="shared" si="304"/>
        <v>0</v>
      </c>
      <c r="BS314" s="109">
        <f t="shared" si="305"/>
        <v>0</v>
      </c>
      <c r="BT314" s="109">
        <f t="shared" si="306"/>
        <v>0</v>
      </c>
      <c r="BU314" s="109">
        <f t="shared" si="307"/>
        <v>0</v>
      </c>
      <c r="BV314" s="109">
        <f t="shared" si="308"/>
        <v>0</v>
      </c>
      <c r="BW314" s="109">
        <f t="shared" si="309"/>
        <v>0</v>
      </c>
      <c r="BX314" s="109">
        <f t="shared" si="310"/>
        <v>0</v>
      </c>
      <c r="BY314" s="1000">
        <f t="shared" si="251"/>
        <v>507212.00000000012</v>
      </c>
    </row>
    <row r="315" spans="1:77">
      <c r="A315" s="2" t="s">
        <v>3327</v>
      </c>
      <c r="B315" s="2" t="s">
        <v>3328</v>
      </c>
      <c r="C315" s="57" t="s">
        <v>3</v>
      </c>
      <c r="D315" s="57" t="s">
        <v>7</v>
      </c>
      <c r="E315" s="681" t="s">
        <v>349</v>
      </c>
      <c r="F315" s="682">
        <v>41274</v>
      </c>
      <c r="G315" s="682" t="s">
        <v>106</v>
      </c>
      <c r="H315" s="241" t="s">
        <v>109</v>
      </c>
      <c r="I315" s="38"/>
      <c r="J315" s="983"/>
      <c r="K315" s="903"/>
      <c r="L315" s="798"/>
      <c r="M315" s="429"/>
      <c r="N315" s="109"/>
      <c r="O315" s="109"/>
      <c r="P315" s="109"/>
      <c r="Q315" s="607"/>
      <c r="R315" s="93"/>
      <c r="S315" s="109"/>
      <c r="T315" s="109"/>
      <c r="U315" s="109"/>
      <c r="V315" s="109">
        <v>0</v>
      </c>
      <c r="W315" s="109">
        <v>0</v>
      </c>
      <c r="X315" s="109">
        <v>0</v>
      </c>
      <c r="Y315" s="109">
        <v>0</v>
      </c>
      <c r="Z315" s="109">
        <v>0</v>
      </c>
      <c r="AA315" s="109">
        <v>0</v>
      </c>
      <c r="AB315" s="109">
        <v>0</v>
      </c>
      <c r="AC315" s="109">
        <v>0</v>
      </c>
      <c r="AD315" s="109">
        <v>0</v>
      </c>
      <c r="AE315" s="109">
        <v>0</v>
      </c>
      <c r="AF315" s="109">
        <v>0</v>
      </c>
      <c r="AG315" s="109">
        <v>0</v>
      </c>
      <c r="AH315" s="109">
        <v>0</v>
      </c>
      <c r="AI315" s="109">
        <v>0</v>
      </c>
      <c r="AJ315" s="109">
        <v>108415</v>
      </c>
      <c r="AK315" s="109">
        <v>0</v>
      </c>
      <c r="AL315" s="109">
        <v>0</v>
      </c>
      <c r="AM315" s="109">
        <v>0</v>
      </c>
      <c r="AN315" s="109">
        <v>0</v>
      </c>
      <c r="AO315" s="109">
        <v>0</v>
      </c>
      <c r="AP315" s="160">
        <f t="shared" si="252"/>
        <v>0</v>
      </c>
      <c r="AQ315" s="160">
        <f t="shared" si="253"/>
        <v>108415</v>
      </c>
      <c r="AR315" s="160">
        <f t="shared" si="254"/>
        <v>108415</v>
      </c>
      <c r="AS315" s="607"/>
      <c r="AT315" s="219"/>
      <c r="AU315" s="13">
        <f t="shared" si="283"/>
        <v>0</v>
      </c>
      <c r="AV315" s="13">
        <f t="shared" si="284"/>
        <v>0</v>
      </c>
      <c r="AW315" s="13">
        <f t="shared" si="285"/>
        <v>0</v>
      </c>
      <c r="AX315" s="13">
        <f t="shared" si="286"/>
        <v>0</v>
      </c>
      <c r="AY315" s="13">
        <f t="shared" si="287"/>
        <v>0</v>
      </c>
      <c r="AZ315" s="13">
        <f t="shared" si="288"/>
        <v>0</v>
      </c>
      <c r="BA315" s="13">
        <f t="shared" si="289"/>
        <v>0</v>
      </c>
      <c r="BB315" s="13">
        <f t="shared" si="290"/>
        <v>0</v>
      </c>
      <c r="BC315" s="13">
        <f t="shared" si="291"/>
        <v>108415</v>
      </c>
      <c r="BD315" s="13">
        <f t="shared" si="292"/>
        <v>0</v>
      </c>
      <c r="BE315" s="13">
        <f t="shared" si="293"/>
        <v>0</v>
      </c>
      <c r="BF315" s="13">
        <f t="shared" si="294"/>
        <v>0</v>
      </c>
      <c r="BG315" s="13">
        <f t="shared" si="295"/>
        <v>0</v>
      </c>
      <c r="BH315" s="13">
        <f t="shared" si="296"/>
        <v>0</v>
      </c>
      <c r="BI315" s="73">
        <f t="shared" si="250"/>
        <v>108415</v>
      </c>
      <c r="BJ315" s="219"/>
      <c r="BK315" s="850">
        <f t="shared" si="297"/>
        <v>0</v>
      </c>
      <c r="BL315" s="109">
        <f t="shared" si="298"/>
        <v>0</v>
      </c>
      <c r="BM315" s="109">
        <f t="shared" si="299"/>
        <v>0</v>
      </c>
      <c r="BN315" s="109">
        <f t="shared" si="300"/>
        <v>0</v>
      </c>
      <c r="BO315" s="109">
        <f t="shared" si="301"/>
        <v>0</v>
      </c>
      <c r="BP315" s="109">
        <f t="shared" si="302"/>
        <v>0</v>
      </c>
      <c r="BQ315" s="109">
        <f t="shared" si="303"/>
        <v>0</v>
      </c>
      <c r="BR315" s="109">
        <f t="shared" si="304"/>
        <v>0</v>
      </c>
      <c r="BS315" s="109">
        <f t="shared" si="305"/>
        <v>108415</v>
      </c>
      <c r="BT315" s="109">
        <f t="shared" si="306"/>
        <v>0</v>
      </c>
      <c r="BU315" s="109">
        <f t="shared" si="307"/>
        <v>0</v>
      </c>
      <c r="BV315" s="109">
        <f t="shared" si="308"/>
        <v>0</v>
      </c>
      <c r="BW315" s="109">
        <f t="shared" si="309"/>
        <v>0</v>
      </c>
      <c r="BX315" s="109">
        <f t="shared" si="310"/>
        <v>0</v>
      </c>
      <c r="BY315" s="1000">
        <f t="shared" si="251"/>
        <v>108415</v>
      </c>
    </row>
    <row r="316" spans="1:77">
      <c r="A316" s="679" t="s">
        <v>2954</v>
      </c>
      <c r="B316" s="679" t="s">
        <v>2955</v>
      </c>
      <c r="C316" s="57" t="s">
        <v>3</v>
      </c>
      <c r="D316" s="684" t="s">
        <v>7</v>
      </c>
      <c r="E316" s="681" t="s">
        <v>349</v>
      </c>
      <c r="F316" s="682">
        <v>40999</v>
      </c>
      <c r="G316" s="682" t="s">
        <v>106</v>
      </c>
      <c r="H316" s="241" t="s">
        <v>109</v>
      </c>
      <c r="I316" s="38"/>
      <c r="J316" s="983"/>
      <c r="K316" s="903"/>
      <c r="L316" s="798"/>
      <c r="M316" s="429"/>
      <c r="N316" s="109"/>
      <c r="O316" s="109"/>
      <c r="P316" s="109"/>
      <c r="Q316" s="607"/>
      <c r="R316" s="93"/>
      <c r="S316" s="109"/>
      <c r="T316" s="109"/>
      <c r="U316" s="109"/>
      <c r="V316" s="109">
        <v>0</v>
      </c>
      <c r="W316" s="109">
        <v>0</v>
      </c>
      <c r="X316" s="109">
        <v>0</v>
      </c>
      <c r="Y316" s="109">
        <v>0</v>
      </c>
      <c r="Z316" s="109">
        <v>0</v>
      </c>
      <c r="AA316" s="109">
        <v>283817</v>
      </c>
      <c r="AB316" s="109">
        <v>0</v>
      </c>
      <c r="AC316" s="109">
        <v>0</v>
      </c>
      <c r="AD316" s="109">
        <v>0</v>
      </c>
      <c r="AE316" s="109">
        <v>0</v>
      </c>
      <c r="AF316" s="109">
        <v>0</v>
      </c>
      <c r="AG316" s="109">
        <v>0</v>
      </c>
      <c r="AH316" s="109">
        <v>0</v>
      </c>
      <c r="AI316" s="109">
        <v>0</v>
      </c>
      <c r="AJ316" s="109">
        <v>0</v>
      </c>
      <c r="AK316" s="109">
        <v>0</v>
      </c>
      <c r="AL316" s="109">
        <v>0</v>
      </c>
      <c r="AM316" s="109">
        <v>0</v>
      </c>
      <c r="AN316" s="109">
        <v>0</v>
      </c>
      <c r="AO316" s="109">
        <v>0</v>
      </c>
      <c r="AP316" s="160">
        <f t="shared" si="252"/>
        <v>283817</v>
      </c>
      <c r="AQ316" s="160">
        <f t="shared" si="253"/>
        <v>0</v>
      </c>
      <c r="AR316" s="160">
        <f t="shared" si="254"/>
        <v>283817</v>
      </c>
      <c r="AS316" s="607"/>
      <c r="AT316" s="219"/>
      <c r="AU316" s="13">
        <f t="shared" si="283"/>
        <v>0</v>
      </c>
      <c r="AV316" s="13">
        <f t="shared" si="284"/>
        <v>0</v>
      </c>
      <c r="AW316" s="13">
        <f t="shared" si="285"/>
        <v>0</v>
      </c>
      <c r="AX316" s="13">
        <f t="shared" si="286"/>
        <v>0</v>
      </c>
      <c r="AY316" s="13">
        <f t="shared" si="287"/>
        <v>0</v>
      </c>
      <c r="AZ316" s="13">
        <f t="shared" si="288"/>
        <v>0</v>
      </c>
      <c r="BA316" s="13">
        <f t="shared" si="289"/>
        <v>0</v>
      </c>
      <c r="BB316" s="13">
        <f t="shared" si="290"/>
        <v>0</v>
      </c>
      <c r="BC316" s="13">
        <f t="shared" si="291"/>
        <v>0</v>
      </c>
      <c r="BD316" s="13">
        <f t="shared" si="292"/>
        <v>0</v>
      </c>
      <c r="BE316" s="13">
        <f t="shared" si="293"/>
        <v>0</v>
      </c>
      <c r="BF316" s="13">
        <f t="shared" si="294"/>
        <v>0</v>
      </c>
      <c r="BG316" s="13">
        <f t="shared" si="295"/>
        <v>0</v>
      </c>
      <c r="BH316" s="13">
        <f t="shared" si="296"/>
        <v>0</v>
      </c>
      <c r="BI316" s="73">
        <f t="shared" si="250"/>
        <v>0</v>
      </c>
      <c r="BJ316" s="219"/>
      <c r="BK316" s="850">
        <f t="shared" si="297"/>
        <v>0</v>
      </c>
      <c r="BL316" s="109">
        <f t="shared" si="298"/>
        <v>0</v>
      </c>
      <c r="BM316" s="109">
        <f t="shared" si="299"/>
        <v>0</v>
      </c>
      <c r="BN316" s="109">
        <f t="shared" si="300"/>
        <v>0</v>
      </c>
      <c r="BO316" s="109">
        <f t="shared" si="301"/>
        <v>0</v>
      </c>
      <c r="BP316" s="109">
        <f t="shared" si="302"/>
        <v>0</v>
      </c>
      <c r="BQ316" s="109">
        <f t="shared" si="303"/>
        <v>0</v>
      </c>
      <c r="BR316" s="109">
        <f t="shared" si="304"/>
        <v>0</v>
      </c>
      <c r="BS316" s="109">
        <f t="shared" si="305"/>
        <v>0</v>
      </c>
      <c r="BT316" s="109">
        <f t="shared" si="306"/>
        <v>0</v>
      </c>
      <c r="BU316" s="109">
        <f t="shared" si="307"/>
        <v>0</v>
      </c>
      <c r="BV316" s="109">
        <f t="shared" si="308"/>
        <v>0</v>
      </c>
      <c r="BW316" s="109">
        <f t="shared" si="309"/>
        <v>0</v>
      </c>
      <c r="BX316" s="109">
        <f t="shared" si="310"/>
        <v>0</v>
      </c>
      <c r="BY316" s="1000">
        <f t="shared" si="251"/>
        <v>0</v>
      </c>
    </row>
    <row r="317" spans="1:77">
      <c r="A317" s="2" t="s">
        <v>3329</v>
      </c>
      <c r="B317" s="2" t="s">
        <v>3330</v>
      </c>
      <c r="C317" s="57" t="s">
        <v>3</v>
      </c>
      <c r="D317" s="57" t="s">
        <v>7</v>
      </c>
      <c r="E317" s="681" t="s">
        <v>349</v>
      </c>
      <c r="F317" s="682">
        <v>41274</v>
      </c>
      <c r="G317" s="682" t="s">
        <v>106</v>
      </c>
      <c r="H317" s="241" t="s">
        <v>109</v>
      </c>
      <c r="I317" s="38"/>
      <c r="J317" s="983"/>
      <c r="K317" s="903"/>
      <c r="L317" s="798"/>
      <c r="M317" s="429"/>
      <c r="N317" s="109"/>
      <c r="O317" s="109"/>
      <c r="P317" s="109"/>
      <c r="Q317" s="607"/>
      <c r="R317" s="93"/>
      <c r="S317" s="109"/>
      <c r="T317" s="109"/>
      <c r="U317" s="109"/>
      <c r="V317" s="109">
        <v>0</v>
      </c>
      <c r="W317" s="109">
        <v>0</v>
      </c>
      <c r="X317" s="109">
        <v>0</v>
      </c>
      <c r="Y317" s="109">
        <v>0</v>
      </c>
      <c r="Z317" s="109">
        <v>0</v>
      </c>
      <c r="AA317" s="109">
        <v>0</v>
      </c>
      <c r="AB317" s="109">
        <v>0</v>
      </c>
      <c r="AC317" s="109">
        <v>0</v>
      </c>
      <c r="AD317" s="109">
        <v>0</v>
      </c>
      <c r="AE317" s="109">
        <v>0</v>
      </c>
      <c r="AF317" s="109">
        <v>0</v>
      </c>
      <c r="AG317" s="109">
        <v>0</v>
      </c>
      <c r="AH317" s="109">
        <v>0</v>
      </c>
      <c r="AI317" s="109">
        <v>0</v>
      </c>
      <c r="AJ317" s="109">
        <v>108414.82000000002</v>
      </c>
      <c r="AK317" s="109">
        <v>0</v>
      </c>
      <c r="AL317" s="109">
        <v>0</v>
      </c>
      <c r="AM317" s="109">
        <v>0</v>
      </c>
      <c r="AN317" s="109">
        <v>0</v>
      </c>
      <c r="AO317" s="109">
        <v>0</v>
      </c>
      <c r="AP317" s="160">
        <f t="shared" si="252"/>
        <v>0</v>
      </c>
      <c r="AQ317" s="160">
        <f t="shared" si="253"/>
        <v>108414.82000000002</v>
      </c>
      <c r="AR317" s="160">
        <f t="shared" si="254"/>
        <v>108414.82000000002</v>
      </c>
      <c r="AS317" s="607"/>
      <c r="AT317" s="219"/>
      <c r="AU317" s="13">
        <f t="shared" si="283"/>
        <v>0</v>
      </c>
      <c r="AV317" s="13">
        <f t="shared" si="284"/>
        <v>0</v>
      </c>
      <c r="AW317" s="13">
        <f t="shared" si="285"/>
        <v>0</v>
      </c>
      <c r="AX317" s="13">
        <f t="shared" si="286"/>
        <v>0</v>
      </c>
      <c r="AY317" s="13">
        <f t="shared" si="287"/>
        <v>0</v>
      </c>
      <c r="AZ317" s="13">
        <f t="shared" si="288"/>
        <v>0</v>
      </c>
      <c r="BA317" s="13">
        <f t="shared" si="289"/>
        <v>0</v>
      </c>
      <c r="BB317" s="13">
        <f t="shared" si="290"/>
        <v>0</v>
      </c>
      <c r="BC317" s="13">
        <f t="shared" si="291"/>
        <v>108414.82000000002</v>
      </c>
      <c r="BD317" s="13">
        <f t="shared" si="292"/>
        <v>0</v>
      </c>
      <c r="BE317" s="13">
        <f t="shared" si="293"/>
        <v>0</v>
      </c>
      <c r="BF317" s="13">
        <f t="shared" si="294"/>
        <v>0</v>
      </c>
      <c r="BG317" s="13">
        <f t="shared" si="295"/>
        <v>0</v>
      </c>
      <c r="BH317" s="13">
        <f t="shared" si="296"/>
        <v>0</v>
      </c>
      <c r="BI317" s="73">
        <f t="shared" si="250"/>
        <v>108414.82000000002</v>
      </c>
      <c r="BJ317" s="219"/>
      <c r="BK317" s="850">
        <f t="shared" si="297"/>
        <v>0</v>
      </c>
      <c r="BL317" s="109">
        <f t="shared" si="298"/>
        <v>0</v>
      </c>
      <c r="BM317" s="109">
        <f t="shared" si="299"/>
        <v>0</v>
      </c>
      <c r="BN317" s="109">
        <f t="shared" si="300"/>
        <v>0</v>
      </c>
      <c r="BO317" s="109">
        <f t="shared" si="301"/>
        <v>0</v>
      </c>
      <c r="BP317" s="109">
        <f t="shared" si="302"/>
        <v>0</v>
      </c>
      <c r="BQ317" s="109">
        <f t="shared" si="303"/>
        <v>0</v>
      </c>
      <c r="BR317" s="109">
        <f t="shared" si="304"/>
        <v>0</v>
      </c>
      <c r="BS317" s="109">
        <f t="shared" si="305"/>
        <v>108414.82000000002</v>
      </c>
      <c r="BT317" s="109">
        <f t="shared" si="306"/>
        <v>0</v>
      </c>
      <c r="BU317" s="109">
        <f t="shared" si="307"/>
        <v>0</v>
      </c>
      <c r="BV317" s="109">
        <f t="shared" si="308"/>
        <v>0</v>
      </c>
      <c r="BW317" s="109">
        <f t="shared" si="309"/>
        <v>0</v>
      </c>
      <c r="BX317" s="109">
        <f t="shared" si="310"/>
        <v>0</v>
      </c>
      <c r="BY317" s="1000">
        <f t="shared" si="251"/>
        <v>108414.82000000002</v>
      </c>
    </row>
    <row r="318" spans="1:77">
      <c r="A318" s="2" t="s">
        <v>3317</v>
      </c>
      <c r="B318" s="2" t="s">
        <v>3318</v>
      </c>
      <c r="C318" s="57" t="s">
        <v>3</v>
      </c>
      <c r="D318" s="57" t="s">
        <v>7</v>
      </c>
      <c r="E318" s="681" t="s">
        <v>349</v>
      </c>
      <c r="F318" s="682">
        <v>40999</v>
      </c>
      <c r="G318" s="682" t="s">
        <v>106</v>
      </c>
      <c r="H318" s="241" t="s">
        <v>109</v>
      </c>
      <c r="I318" s="38"/>
      <c r="J318" s="983"/>
      <c r="K318" s="903"/>
      <c r="L318" s="798"/>
      <c r="M318" s="429"/>
      <c r="N318" s="109"/>
      <c r="O318" s="109"/>
      <c r="P318" s="109"/>
      <c r="Q318" s="607"/>
      <c r="R318" s="93"/>
      <c r="S318" s="109"/>
      <c r="T318" s="109"/>
      <c r="U318" s="109"/>
      <c r="V318" s="109">
        <v>0</v>
      </c>
      <c r="W318" s="109">
        <v>0</v>
      </c>
      <c r="X318" s="109">
        <v>0</v>
      </c>
      <c r="Y318" s="109">
        <v>0</v>
      </c>
      <c r="Z318" s="109">
        <v>0</v>
      </c>
      <c r="AA318" s="109">
        <v>104547.45</v>
      </c>
      <c r="AB318" s="109">
        <v>5175</v>
      </c>
      <c r="AC318" s="109">
        <v>1035</v>
      </c>
      <c r="AD318" s="109">
        <v>0</v>
      </c>
      <c r="AE318" s="109">
        <v>0</v>
      </c>
      <c r="AF318" s="109">
        <v>0</v>
      </c>
      <c r="AG318" s="109">
        <v>0</v>
      </c>
      <c r="AH318" s="109">
        <v>0</v>
      </c>
      <c r="AI318" s="109">
        <v>0</v>
      </c>
      <c r="AJ318" s="109">
        <v>0</v>
      </c>
      <c r="AK318" s="109">
        <v>0</v>
      </c>
      <c r="AL318" s="109">
        <v>0</v>
      </c>
      <c r="AM318" s="109">
        <v>0</v>
      </c>
      <c r="AN318" s="109">
        <v>0</v>
      </c>
      <c r="AO318" s="109">
        <v>0</v>
      </c>
      <c r="AP318" s="160">
        <f t="shared" si="252"/>
        <v>104547.45</v>
      </c>
      <c r="AQ318" s="160">
        <f t="shared" si="253"/>
        <v>6210</v>
      </c>
      <c r="AR318" s="160">
        <f t="shared" si="254"/>
        <v>110757.45</v>
      </c>
      <c r="AS318" s="607"/>
      <c r="AT318" s="219"/>
      <c r="AU318" s="13">
        <f t="shared" si="283"/>
        <v>5175</v>
      </c>
      <c r="AV318" s="13">
        <f t="shared" si="284"/>
        <v>1035</v>
      </c>
      <c r="AW318" s="13">
        <f t="shared" si="285"/>
        <v>0</v>
      </c>
      <c r="AX318" s="13">
        <f t="shared" si="286"/>
        <v>0</v>
      </c>
      <c r="AY318" s="13">
        <f t="shared" si="287"/>
        <v>0</v>
      </c>
      <c r="AZ318" s="13">
        <f t="shared" si="288"/>
        <v>0</v>
      </c>
      <c r="BA318" s="13">
        <f t="shared" si="289"/>
        <v>0</v>
      </c>
      <c r="BB318" s="13">
        <f t="shared" si="290"/>
        <v>0</v>
      </c>
      <c r="BC318" s="13">
        <f t="shared" si="291"/>
        <v>0</v>
      </c>
      <c r="BD318" s="13">
        <f t="shared" si="292"/>
        <v>0</v>
      </c>
      <c r="BE318" s="13">
        <f t="shared" si="293"/>
        <v>0</v>
      </c>
      <c r="BF318" s="13">
        <f t="shared" si="294"/>
        <v>0</v>
      </c>
      <c r="BG318" s="13">
        <f t="shared" si="295"/>
        <v>0</v>
      </c>
      <c r="BH318" s="13">
        <f t="shared" si="296"/>
        <v>0</v>
      </c>
      <c r="BI318" s="73">
        <f t="shared" si="250"/>
        <v>6210</v>
      </c>
      <c r="BJ318" s="219"/>
      <c r="BK318" s="850">
        <f t="shared" si="297"/>
        <v>5175</v>
      </c>
      <c r="BL318" s="109">
        <f t="shared" si="298"/>
        <v>1035</v>
      </c>
      <c r="BM318" s="109">
        <f t="shared" si="299"/>
        <v>0</v>
      </c>
      <c r="BN318" s="109">
        <f t="shared" si="300"/>
        <v>0</v>
      </c>
      <c r="BO318" s="109">
        <f t="shared" si="301"/>
        <v>0</v>
      </c>
      <c r="BP318" s="109">
        <f t="shared" si="302"/>
        <v>0</v>
      </c>
      <c r="BQ318" s="109">
        <f t="shared" si="303"/>
        <v>0</v>
      </c>
      <c r="BR318" s="109">
        <f t="shared" si="304"/>
        <v>0</v>
      </c>
      <c r="BS318" s="109">
        <f t="shared" si="305"/>
        <v>0</v>
      </c>
      <c r="BT318" s="109">
        <f t="shared" si="306"/>
        <v>0</v>
      </c>
      <c r="BU318" s="109">
        <f t="shared" si="307"/>
        <v>0</v>
      </c>
      <c r="BV318" s="109">
        <f t="shared" si="308"/>
        <v>0</v>
      </c>
      <c r="BW318" s="109">
        <f t="shared" si="309"/>
        <v>0</v>
      </c>
      <c r="BX318" s="109">
        <f t="shared" si="310"/>
        <v>0</v>
      </c>
      <c r="BY318" s="1000">
        <f t="shared" si="251"/>
        <v>6210</v>
      </c>
    </row>
    <row r="319" spans="1:77">
      <c r="A319" s="2" t="s">
        <v>3337</v>
      </c>
      <c r="B319" s="2" t="s">
        <v>3338</v>
      </c>
      <c r="C319" s="57" t="s">
        <v>3</v>
      </c>
      <c r="D319" s="57" t="s">
        <v>7</v>
      </c>
      <c r="E319" s="681" t="s">
        <v>349</v>
      </c>
      <c r="F319" s="682">
        <v>41274</v>
      </c>
      <c r="G319" s="682" t="s">
        <v>106</v>
      </c>
      <c r="H319" s="241" t="s">
        <v>109</v>
      </c>
      <c r="I319" s="38"/>
      <c r="J319" s="983"/>
      <c r="K319" s="903"/>
      <c r="L319" s="798"/>
      <c r="M319" s="429"/>
      <c r="N319" s="109"/>
      <c r="O319" s="109"/>
      <c r="P319" s="109"/>
      <c r="Q319" s="607"/>
      <c r="R319" s="93"/>
      <c r="S319" s="109"/>
      <c r="T319" s="109"/>
      <c r="U319" s="109"/>
      <c r="V319" s="109">
        <v>0</v>
      </c>
      <c r="W319" s="109">
        <v>0</v>
      </c>
      <c r="X319" s="109">
        <v>0</v>
      </c>
      <c r="Y319" s="109">
        <v>0</v>
      </c>
      <c r="Z319" s="109">
        <v>0</v>
      </c>
      <c r="AA319" s="109">
        <v>0</v>
      </c>
      <c r="AB319" s="109">
        <v>0</v>
      </c>
      <c r="AC319" s="109">
        <v>0</v>
      </c>
      <c r="AD319" s="109">
        <v>0</v>
      </c>
      <c r="AE319" s="109">
        <v>0</v>
      </c>
      <c r="AF319" s="109">
        <v>0</v>
      </c>
      <c r="AG319" s="109">
        <v>0</v>
      </c>
      <c r="AH319" s="109">
        <v>0</v>
      </c>
      <c r="AI319" s="109">
        <v>0</v>
      </c>
      <c r="AJ319" s="109">
        <v>107729.04</v>
      </c>
      <c r="AK319" s="109">
        <v>0</v>
      </c>
      <c r="AL319" s="109">
        <v>0</v>
      </c>
      <c r="AM319" s="109">
        <v>0</v>
      </c>
      <c r="AN319" s="109">
        <v>0</v>
      </c>
      <c r="AO319" s="109">
        <v>0</v>
      </c>
      <c r="AP319" s="160">
        <f t="shared" si="252"/>
        <v>0</v>
      </c>
      <c r="AQ319" s="160">
        <f t="shared" si="253"/>
        <v>107729.04</v>
      </c>
      <c r="AR319" s="160">
        <f t="shared" si="254"/>
        <v>107729.04</v>
      </c>
      <c r="AS319" s="607"/>
      <c r="AT319" s="219"/>
      <c r="AU319" s="13">
        <f t="shared" si="283"/>
        <v>0</v>
      </c>
      <c r="AV319" s="13">
        <f t="shared" si="284"/>
        <v>0</v>
      </c>
      <c r="AW319" s="13">
        <f t="shared" si="285"/>
        <v>0</v>
      </c>
      <c r="AX319" s="13">
        <f t="shared" si="286"/>
        <v>0</v>
      </c>
      <c r="AY319" s="13">
        <f t="shared" si="287"/>
        <v>0</v>
      </c>
      <c r="AZ319" s="13">
        <f t="shared" si="288"/>
        <v>0</v>
      </c>
      <c r="BA319" s="13">
        <f t="shared" si="289"/>
        <v>0</v>
      </c>
      <c r="BB319" s="13">
        <f t="shared" si="290"/>
        <v>0</v>
      </c>
      <c r="BC319" s="13">
        <f t="shared" si="291"/>
        <v>107729.04</v>
      </c>
      <c r="BD319" s="13">
        <f t="shared" si="292"/>
        <v>0</v>
      </c>
      <c r="BE319" s="13">
        <f t="shared" si="293"/>
        <v>0</v>
      </c>
      <c r="BF319" s="13">
        <f t="shared" si="294"/>
        <v>0</v>
      </c>
      <c r="BG319" s="13">
        <f t="shared" si="295"/>
        <v>0</v>
      </c>
      <c r="BH319" s="13">
        <f t="shared" si="296"/>
        <v>0</v>
      </c>
      <c r="BI319" s="73">
        <f t="shared" si="250"/>
        <v>107729.04</v>
      </c>
      <c r="BJ319" s="219"/>
      <c r="BK319" s="850">
        <f t="shared" si="297"/>
        <v>0</v>
      </c>
      <c r="BL319" s="109">
        <f t="shared" si="298"/>
        <v>0</v>
      </c>
      <c r="BM319" s="109">
        <f t="shared" si="299"/>
        <v>0</v>
      </c>
      <c r="BN319" s="109">
        <f t="shared" si="300"/>
        <v>0</v>
      </c>
      <c r="BO319" s="109">
        <f t="shared" si="301"/>
        <v>0</v>
      </c>
      <c r="BP319" s="109">
        <f t="shared" si="302"/>
        <v>0</v>
      </c>
      <c r="BQ319" s="109">
        <f t="shared" si="303"/>
        <v>0</v>
      </c>
      <c r="BR319" s="109">
        <f t="shared" si="304"/>
        <v>0</v>
      </c>
      <c r="BS319" s="109">
        <f t="shared" si="305"/>
        <v>107729.04</v>
      </c>
      <c r="BT319" s="109">
        <f t="shared" si="306"/>
        <v>0</v>
      </c>
      <c r="BU319" s="109">
        <f t="shared" si="307"/>
        <v>0</v>
      </c>
      <c r="BV319" s="109">
        <f t="shared" si="308"/>
        <v>0</v>
      </c>
      <c r="BW319" s="109">
        <f t="shared" si="309"/>
        <v>0</v>
      </c>
      <c r="BX319" s="109">
        <f t="shared" si="310"/>
        <v>0</v>
      </c>
      <c r="BY319" s="1000">
        <f t="shared" si="251"/>
        <v>107729.04</v>
      </c>
    </row>
    <row r="320" spans="1:77">
      <c r="A320" s="679" t="s">
        <v>2894</v>
      </c>
      <c r="B320" s="679" t="s">
        <v>2895</v>
      </c>
      <c r="C320" s="57" t="s">
        <v>3</v>
      </c>
      <c r="D320" s="684" t="s">
        <v>7</v>
      </c>
      <c r="E320" s="681" t="s">
        <v>349</v>
      </c>
      <c r="F320" s="682">
        <v>40784</v>
      </c>
      <c r="G320" s="682" t="s">
        <v>106</v>
      </c>
      <c r="H320" s="241" t="s">
        <v>109</v>
      </c>
      <c r="I320" s="38"/>
      <c r="J320" s="983"/>
      <c r="K320" s="903"/>
      <c r="L320" s="798"/>
      <c r="M320" s="429"/>
      <c r="N320" s="109"/>
      <c r="O320" s="109"/>
      <c r="P320" s="109"/>
      <c r="Q320" s="607"/>
      <c r="R320" s="93"/>
      <c r="S320" s="109">
        <v>0</v>
      </c>
      <c r="T320" s="109">
        <v>328286.46999999997</v>
      </c>
      <c r="U320" s="109">
        <v>0</v>
      </c>
      <c r="V320" s="109">
        <v>0</v>
      </c>
      <c r="W320" s="109">
        <v>0</v>
      </c>
      <c r="X320" s="109">
        <v>0</v>
      </c>
      <c r="Y320" s="109">
        <v>0</v>
      </c>
      <c r="Z320" s="109">
        <v>0</v>
      </c>
      <c r="AA320" s="109">
        <v>0</v>
      </c>
      <c r="AB320" s="109">
        <v>0</v>
      </c>
      <c r="AC320" s="109">
        <v>0</v>
      </c>
      <c r="AD320" s="109">
        <v>0</v>
      </c>
      <c r="AE320" s="109">
        <v>0</v>
      </c>
      <c r="AF320" s="109">
        <v>0</v>
      </c>
      <c r="AG320" s="109">
        <v>0</v>
      </c>
      <c r="AH320" s="109">
        <v>0</v>
      </c>
      <c r="AI320" s="109">
        <v>0</v>
      </c>
      <c r="AJ320" s="109">
        <v>0</v>
      </c>
      <c r="AK320" s="109">
        <v>0</v>
      </c>
      <c r="AL320" s="109">
        <v>0</v>
      </c>
      <c r="AM320" s="109">
        <v>0</v>
      </c>
      <c r="AN320" s="109">
        <v>0</v>
      </c>
      <c r="AO320" s="109">
        <v>0</v>
      </c>
      <c r="AP320" s="160">
        <f t="shared" si="252"/>
        <v>328286.46999999997</v>
      </c>
      <c r="AQ320" s="160">
        <f t="shared" si="253"/>
        <v>0</v>
      </c>
      <c r="AR320" s="160">
        <f t="shared" si="254"/>
        <v>328286.46999999997</v>
      </c>
      <c r="AS320" s="607"/>
      <c r="AT320" s="219"/>
      <c r="AU320" s="13">
        <f t="shared" si="283"/>
        <v>0</v>
      </c>
      <c r="AV320" s="13">
        <f t="shared" si="284"/>
        <v>0</v>
      </c>
      <c r="AW320" s="13">
        <f t="shared" si="285"/>
        <v>0</v>
      </c>
      <c r="AX320" s="13">
        <f t="shared" si="286"/>
        <v>0</v>
      </c>
      <c r="AY320" s="13">
        <f t="shared" si="287"/>
        <v>0</v>
      </c>
      <c r="AZ320" s="13">
        <f t="shared" si="288"/>
        <v>0</v>
      </c>
      <c r="BA320" s="13">
        <f t="shared" si="289"/>
        <v>0</v>
      </c>
      <c r="BB320" s="13">
        <f t="shared" si="290"/>
        <v>0</v>
      </c>
      <c r="BC320" s="13">
        <f t="shared" si="291"/>
        <v>0</v>
      </c>
      <c r="BD320" s="13">
        <f t="shared" si="292"/>
        <v>0</v>
      </c>
      <c r="BE320" s="13">
        <f t="shared" si="293"/>
        <v>0</v>
      </c>
      <c r="BF320" s="13">
        <f t="shared" si="294"/>
        <v>0</v>
      </c>
      <c r="BG320" s="13">
        <f t="shared" si="295"/>
        <v>0</v>
      </c>
      <c r="BH320" s="13">
        <f t="shared" si="296"/>
        <v>0</v>
      </c>
      <c r="BI320" s="73">
        <f t="shared" si="250"/>
        <v>0</v>
      </c>
      <c r="BJ320" s="219"/>
      <c r="BK320" s="850">
        <f t="shared" si="297"/>
        <v>0</v>
      </c>
      <c r="BL320" s="109">
        <f t="shared" si="298"/>
        <v>0</v>
      </c>
      <c r="BM320" s="109">
        <f t="shared" si="299"/>
        <v>0</v>
      </c>
      <c r="BN320" s="109">
        <f t="shared" si="300"/>
        <v>0</v>
      </c>
      <c r="BO320" s="109">
        <f t="shared" si="301"/>
        <v>0</v>
      </c>
      <c r="BP320" s="109">
        <f t="shared" si="302"/>
        <v>0</v>
      </c>
      <c r="BQ320" s="109">
        <f t="shared" si="303"/>
        <v>0</v>
      </c>
      <c r="BR320" s="109">
        <f t="shared" si="304"/>
        <v>0</v>
      </c>
      <c r="BS320" s="109">
        <f t="shared" si="305"/>
        <v>0</v>
      </c>
      <c r="BT320" s="109">
        <f t="shared" si="306"/>
        <v>0</v>
      </c>
      <c r="BU320" s="109">
        <f t="shared" si="307"/>
        <v>0</v>
      </c>
      <c r="BV320" s="109">
        <f t="shared" si="308"/>
        <v>0</v>
      </c>
      <c r="BW320" s="109">
        <f t="shared" si="309"/>
        <v>0</v>
      </c>
      <c r="BX320" s="109">
        <f t="shared" si="310"/>
        <v>0</v>
      </c>
      <c r="BY320" s="1000">
        <f t="shared" si="251"/>
        <v>0</v>
      </c>
    </row>
    <row r="321" spans="1:77">
      <c r="A321" s="679" t="s">
        <v>2469</v>
      </c>
      <c r="B321" s="679" t="s">
        <v>2470</v>
      </c>
      <c r="C321" s="57" t="s">
        <v>16</v>
      </c>
      <c r="D321" s="684" t="s">
        <v>19</v>
      </c>
      <c r="E321" s="681" t="s">
        <v>349</v>
      </c>
      <c r="F321" s="682">
        <v>40908</v>
      </c>
      <c r="G321" s="682" t="s">
        <v>106</v>
      </c>
      <c r="H321" s="241" t="s">
        <v>121</v>
      </c>
      <c r="I321" s="38"/>
      <c r="J321" s="983"/>
      <c r="K321" s="903"/>
      <c r="L321" s="798"/>
      <c r="M321" s="429"/>
      <c r="N321" s="109"/>
      <c r="O321" s="109"/>
      <c r="P321" s="109"/>
      <c r="Q321" s="607"/>
      <c r="R321" s="93"/>
      <c r="S321" s="109"/>
      <c r="T321" s="109"/>
      <c r="U321" s="109"/>
      <c r="V321" s="109">
        <v>0</v>
      </c>
      <c r="W321" s="109">
        <v>0</v>
      </c>
      <c r="X321" s="109">
        <v>157993</v>
      </c>
      <c r="Y321" s="109">
        <v>0</v>
      </c>
      <c r="Z321" s="109">
        <v>0</v>
      </c>
      <c r="AA321" s="109">
        <v>0</v>
      </c>
      <c r="AB321" s="109">
        <v>0</v>
      </c>
      <c r="AC321" s="109">
        <v>0</v>
      </c>
      <c r="AD321" s="109">
        <v>0</v>
      </c>
      <c r="AE321" s="109">
        <v>0</v>
      </c>
      <c r="AF321" s="109">
        <v>0</v>
      </c>
      <c r="AG321" s="109">
        <v>0</v>
      </c>
      <c r="AH321" s="109">
        <v>0</v>
      </c>
      <c r="AI321" s="109">
        <v>0</v>
      </c>
      <c r="AJ321" s="109">
        <v>0</v>
      </c>
      <c r="AK321" s="109">
        <v>0</v>
      </c>
      <c r="AL321" s="109">
        <v>0</v>
      </c>
      <c r="AM321" s="109">
        <v>0</v>
      </c>
      <c r="AN321" s="109">
        <v>0</v>
      </c>
      <c r="AO321" s="109">
        <v>0</v>
      </c>
      <c r="AP321" s="160">
        <f t="shared" si="252"/>
        <v>157993</v>
      </c>
      <c r="AQ321" s="160">
        <f t="shared" si="253"/>
        <v>0</v>
      </c>
      <c r="AR321" s="160">
        <f t="shared" si="254"/>
        <v>157993</v>
      </c>
      <c r="AS321" s="607"/>
      <c r="AT321" s="219"/>
      <c r="AU321" s="13">
        <f t="shared" si="283"/>
        <v>0</v>
      </c>
      <c r="AV321" s="13">
        <f t="shared" si="284"/>
        <v>0</v>
      </c>
      <c r="AW321" s="13">
        <f t="shared" si="285"/>
        <v>0</v>
      </c>
      <c r="AX321" s="13">
        <f t="shared" si="286"/>
        <v>0</v>
      </c>
      <c r="AY321" s="13">
        <f t="shared" si="287"/>
        <v>0</v>
      </c>
      <c r="AZ321" s="13">
        <f t="shared" si="288"/>
        <v>0</v>
      </c>
      <c r="BA321" s="13">
        <f t="shared" si="289"/>
        <v>0</v>
      </c>
      <c r="BB321" s="13">
        <f t="shared" si="290"/>
        <v>0</v>
      </c>
      <c r="BC321" s="13">
        <f t="shared" si="291"/>
        <v>0</v>
      </c>
      <c r="BD321" s="13">
        <f t="shared" si="292"/>
        <v>0</v>
      </c>
      <c r="BE321" s="13">
        <f t="shared" si="293"/>
        <v>0</v>
      </c>
      <c r="BF321" s="13">
        <f t="shared" si="294"/>
        <v>0</v>
      </c>
      <c r="BG321" s="13">
        <f t="shared" si="295"/>
        <v>0</v>
      </c>
      <c r="BH321" s="13">
        <f t="shared" si="296"/>
        <v>0</v>
      </c>
      <c r="BI321" s="73">
        <f t="shared" si="250"/>
        <v>0</v>
      </c>
      <c r="BJ321" s="219"/>
      <c r="BK321" s="850">
        <f t="shared" si="297"/>
        <v>0</v>
      </c>
      <c r="BL321" s="109">
        <f t="shared" si="298"/>
        <v>0</v>
      </c>
      <c r="BM321" s="109">
        <f t="shared" si="299"/>
        <v>0</v>
      </c>
      <c r="BN321" s="109">
        <f t="shared" si="300"/>
        <v>0</v>
      </c>
      <c r="BO321" s="109">
        <f t="shared" si="301"/>
        <v>0</v>
      </c>
      <c r="BP321" s="109">
        <f t="shared" si="302"/>
        <v>0</v>
      </c>
      <c r="BQ321" s="109">
        <f t="shared" si="303"/>
        <v>0</v>
      </c>
      <c r="BR321" s="109">
        <f t="shared" si="304"/>
        <v>0</v>
      </c>
      <c r="BS321" s="109">
        <f t="shared" si="305"/>
        <v>0</v>
      </c>
      <c r="BT321" s="109">
        <f t="shared" si="306"/>
        <v>0</v>
      </c>
      <c r="BU321" s="109">
        <f t="shared" si="307"/>
        <v>0</v>
      </c>
      <c r="BV321" s="109">
        <f t="shared" si="308"/>
        <v>0</v>
      </c>
      <c r="BW321" s="109">
        <f t="shared" si="309"/>
        <v>0</v>
      </c>
      <c r="BX321" s="109">
        <f t="shared" si="310"/>
        <v>0</v>
      </c>
      <c r="BY321" s="1000">
        <f t="shared" si="251"/>
        <v>0</v>
      </c>
    </row>
    <row r="322" spans="1:77">
      <c r="A322" s="679" t="s">
        <v>2421</v>
      </c>
      <c r="B322" s="679" t="s">
        <v>2422</v>
      </c>
      <c r="C322" s="57" t="s">
        <v>16</v>
      </c>
      <c r="D322" s="684" t="s">
        <v>19</v>
      </c>
      <c r="E322" s="681" t="s">
        <v>349</v>
      </c>
      <c r="F322" s="682">
        <v>40908</v>
      </c>
      <c r="G322" s="682" t="s">
        <v>106</v>
      </c>
      <c r="H322" s="241" t="s">
        <v>121</v>
      </c>
      <c r="I322" s="38"/>
      <c r="J322" s="983"/>
      <c r="K322" s="903"/>
      <c r="L322" s="798"/>
      <c r="M322" s="429"/>
      <c r="N322" s="109"/>
      <c r="O322" s="109"/>
      <c r="P322" s="109"/>
      <c r="Q322" s="607"/>
      <c r="R322" s="93"/>
      <c r="S322" s="109"/>
      <c r="T322" s="109"/>
      <c r="U322" s="109"/>
      <c r="V322" s="109">
        <v>0</v>
      </c>
      <c r="W322" s="109">
        <v>0</v>
      </c>
      <c r="X322" s="109">
        <v>338105</v>
      </c>
      <c r="Y322" s="109">
        <v>0</v>
      </c>
      <c r="Z322" s="109">
        <v>0</v>
      </c>
      <c r="AA322" s="109">
        <v>0</v>
      </c>
      <c r="AB322" s="109">
        <v>0</v>
      </c>
      <c r="AC322" s="109">
        <v>0</v>
      </c>
      <c r="AD322" s="109">
        <v>0</v>
      </c>
      <c r="AE322" s="109">
        <v>0</v>
      </c>
      <c r="AF322" s="109">
        <v>0</v>
      </c>
      <c r="AG322" s="109">
        <v>0</v>
      </c>
      <c r="AH322" s="109">
        <v>0</v>
      </c>
      <c r="AI322" s="109">
        <v>0</v>
      </c>
      <c r="AJ322" s="109">
        <v>0</v>
      </c>
      <c r="AK322" s="109">
        <v>0</v>
      </c>
      <c r="AL322" s="109">
        <v>0</v>
      </c>
      <c r="AM322" s="109">
        <v>0</v>
      </c>
      <c r="AN322" s="109">
        <v>0</v>
      </c>
      <c r="AO322" s="109">
        <v>0</v>
      </c>
      <c r="AP322" s="160">
        <f t="shared" si="252"/>
        <v>338105</v>
      </c>
      <c r="AQ322" s="160">
        <f t="shared" si="253"/>
        <v>0</v>
      </c>
      <c r="AR322" s="160">
        <f t="shared" si="254"/>
        <v>338105</v>
      </c>
      <c r="AS322" s="607"/>
      <c r="AT322" s="219"/>
      <c r="AU322" s="13">
        <f t="shared" si="283"/>
        <v>0</v>
      </c>
      <c r="AV322" s="13">
        <f t="shared" si="284"/>
        <v>0</v>
      </c>
      <c r="AW322" s="13">
        <f t="shared" si="285"/>
        <v>0</v>
      </c>
      <c r="AX322" s="13">
        <f t="shared" si="286"/>
        <v>0</v>
      </c>
      <c r="AY322" s="13">
        <f t="shared" si="287"/>
        <v>0</v>
      </c>
      <c r="AZ322" s="13">
        <f t="shared" si="288"/>
        <v>0</v>
      </c>
      <c r="BA322" s="13">
        <f t="shared" si="289"/>
        <v>0</v>
      </c>
      <c r="BB322" s="13">
        <f t="shared" si="290"/>
        <v>0</v>
      </c>
      <c r="BC322" s="13">
        <f t="shared" si="291"/>
        <v>0</v>
      </c>
      <c r="BD322" s="13">
        <f t="shared" si="292"/>
        <v>0</v>
      </c>
      <c r="BE322" s="13">
        <f t="shared" si="293"/>
        <v>0</v>
      </c>
      <c r="BF322" s="13">
        <f t="shared" si="294"/>
        <v>0</v>
      </c>
      <c r="BG322" s="13">
        <f t="shared" si="295"/>
        <v>0</v>
      </c>
      <c r="BH322" s="13">
        <f t="shared" si="296"/>
        <v>0</v>
      </c>
      <c r="BI322" s="73">
        <f t="shared" si="250"/>
        <v>0</v>
      </c>
      <c r="BJ322" s="219"/>
      <c r="BK322" s="850">
        <f t="shared" si="297"/>
        <v>0</v>
      </c>
      <c r="BL322" s="109">
        <f t="shared" si="298"/>
        <v>0</v>
      </c>
      <c r="BM322" s="109">
        <f t="shared" si="299"/>
        <v>0</v>
      </c>
      <c r="BN322" s="109">
        <f t="shared" si="300"/>
        <v>0</v>
      </c>
      <c r="BO322" s="109">
        <f t="shared" si="301"/>
        <v>0</v>
      </c>
      <c r="BP322" s="109">
        <f t="shared" si="302"/>
        <v>0</v>
      </c>
      <c r="BQ322" s="109">
        <f t="shared" si="303"/>
        <v>0</v>
      </c>
      <c r="BR322" s="109">
        <f t="shared" si="304"/>
        <v>0</v>
      </c>
      <c r="BS322" s="109">
        <f t="shared" si="305"/>
        <v>0</v>
      </c>
      <c r="BT322" s="109">
        <f t="shared" si="306"/>
        <v>0</v>
      </c>
      <c r="BU322" s="109">
        <f t="shared" si="307"/>
        <v>0</v>
      </c>
      <c r="BV322" s="109">
        <f t="shared" si="308"/>
        <v>0</v>
      </c>
      <c r="BW322" s="109">
        <f t="shared" si="309"/>
        <v>0</v>
      </c>
      <c r="BX322" s="109">
        <f t="shared" si="310"/>
        <v>0</v>
      </c>
      <c r="BY322" s="1000">
        <f t="shared" si="251"/>
        <v>0</v>
      </c>
    </row>
    <row r="323" spans="1:77">
      <c r="A323" s="679" t="s">
        <v>2453</v>
      </c>
      <c r="B323" s="679" t="s">
        <v>2454</v>
      </c>
      <c r="C323" s="57" t="s">
        <v>16</v>
      </c>
      <c r="D323" s="684" t="s">
        <v>19</v>
      </c>
      <c r="E323" s="681" t="s">
        <v>349</v>
      </c>
      <c r="F323" s="682">
        <v>40908</v>
      </c>
      <c r="G323" s="682" t="s">
        <v>106</v>
      </c>
      <c r="H323" s="241" t="s">
        <v>121</v>
      </c>
      <c r="I323" s="38"/>
      <c r="J323" s="983"/>
      <c r="K323" s="903"/>
      <c r="L323" s="798"/>
      <c r="M323" s="429"/>
      <c r="N323" s="109"/>
      <c r="O323" s="109"/>
      <c r="P323" s="109"/>
      <c r="Q323" s="607"/>
      <c r="R323" s="93"/>
      <c r="S323" s="109"/>
      <c r="T323" s="109"/>
      <c r="U323" s="109"/>
      <c r="V323" s="109">
        <v>0</v>
      </c>
      <c r="W323" s="109">
        <v>0</v>
      </c>
      <c r="X323" s="109">
        <v>200125</v>
      </c>
      <c r="Y323" s="109">
        <v>0</v>
      </c>
      <c r="Z323" s="109">
        <v>0</v>
      </c>
      <c r="AA323" s="109">
        <v>0</v>
      </c>
      <c r="AB323" s="109">
        <v>0</v>
      </c>
      <c r="AC323" s="109">
        <v>0</v>
      </c>
      <c r="AD323" s="109">
        <v>0</v>
      </c>
      <c r="AE323" s="109">
        <v>0</v>
      </c>
      <c r="AF323" s="109">
        <v>0</v>
      </c>
      <c r="AG323" s="109">
        <v>0</v>
      </c>
      <c r="AH323" s="109">
        <v>0</v>
      </c>
      <c r="AI323" s="109">
        <v>0</v>
      </c>
      <c r="AJ323" s="109">
        <v>0</v>
      </c>
      <c r="AK323" s="109">
        <v>0</v>
      </c>
      <c r="AL323" s="109">
        <v>0</v>
      </c>
      <c r="AM323" s="109">
        <v>0</v>
      </c>
      <c r="AN323" s="109">
        <v>0</v>
      </c>
      <c r="AO323" s="109">
        <v>0</v>
      </c>
      <c r="AP323" s="160">
        <f t="shared" si="252"/>
        <v>200125</v>
      </c>
      <c r="AQ323" s="160">
        <f t="shared" si="253"/>
        <v>0</v>
      </c>
      <c r="AR323" s="160">
        <f t="shared" si="254"/>
        <v>200125</v>
      </c>
      <c r="AS323" s="607"/>
      <c r="AT323" s="219"/>
      <c r="AU323" s="13">
        <f t="shared" si="283"/>
        <v>0</v>
      </c>
      <c r="AV323" s="13">
        <f t="shared" si="284"/>
        <v>0</v>
      </c>
      <c r="AW323" s="13">
        <f t="shared" si="285"/>
        <v>0</v>
      </c>
      <c r="AX323" s="13">
        <f t="shared" si="286"/>
        <v>0</v>
      </c>
      <c r="AY323" s="13">
        <f t="shared" si="287"/>
        <v>0</v>
      </c>
      <c r="AZ323" s="13">
        <f t="shared" si="288"/>
        <v>0</v>
      </c>
      <c r="BA323" s="13">
        <f t="shared" si="289"/>
        <v>0</v>
      </c>
      <c r="BB323" s="13">
        <f t="shared" si="290"/>
        <v>0</v>
      </c>
      <c r="BC323" s="13">
        <f t="shared" si="291"/>
        <v>0</v>
      </c>
      <c r="BD323" s="13">
        <f t="shared" si="292"/>
        <v>0</v>
      </c>
      <c r="BE323" s="13">
        <f t="shared" si="293"/>
        <v>0</v>
      </c>
      <c r="BF323" s="13">
        <f t="shared" si="294"/>
        <v>0</v>
      </c>
      <c r="BG323" s="13">
        <f t="shared" si="295"/>
        <v>0</v>
      </c>
      <c r="BH323" s="13">
        <f t="shared" si="296"/>
        <v>0</v>
      </c>
      <c r="BI323" s="73">
        <f t="shared" ref="BI323:BI386" si="311">SUM(AU323:BH323)</f>
        <v>0</v>
      </c>
      <c r="BJ323" s="219"/>
      <c r="BK323" s="850">
        <f t="shared" si="297"/>
        <v>0</v>
      </c>
      <c r="BL323" s="109">
        <f t="shared" si="298"/>
        <v>0</v>
      </c>
      <c r="BM323" s="109">
        <f t="shared" si="299"/>
        <v>0</v>
      </c>
      <c r="BN323" s="109">
        <f t="shared" si="300"/>
        <v>0</v>
      </c>
      <c r="BO323" s="109">
        <f t="shared" si="301"/>
        <v>0</v>
      </c>
      <c r="BP323" s="109">
        <f t="shared" si="302"/>
        <v>0</v>
      </c>
      <c r="BQ323" s="109">
        <f t="shared" si="303"/>
        <v>0</v>
      </c>
      <c r="BR323" s="109">
        <f t="shared" si="304"/>
        <v>0</v>
      </c>
      <c r="BS323" s="109">
        <f t="shared" si="305"/>
        <v>0</v>
      </c>
      <c r="BT323" s="109">
        <f t="shared" si="306"/>
        <v>0</v>
      </c>
      <c r="BU323" s="109">
        <f t="shared" si="307"/>
        <v>0</v>
      </c>
      <c r="BV323" s="109">
        <f t="shared" si="308"/>
        <v>0</v>
      </c>
      <c r="BW323" s="109">
        <f t="shared" si="309"/>
        <v>0</v>
      </c>
      <c r="BX323" s="109">
        <f t="shared" si="310"/>
        <v>0</v>
      </c>
      <c r="BY323" s="1000">
        <f t="shared" ref="BY323:BY386" si="312">SUM(BK323:BX323)</f>
        <v>0</v>
      </c>
    </row>
    <row r="324" spans="1:77">
      <c r="A324" s="678" t="s">
        <v>2475</v>
      </c>
      <c r="B324" s="678" t="s">
        <v>2476</v>
      </c>
      <c r="C324" s="57" t="s">
        <v>16</v>
      </c>
      <c r="D324" s="684" t="s">
        <v>19</v>
      </c>
      <c r="E324" s="681" t="s">
        <v>349</v>
      </c>
      <c r="F324" s="683">
        <v>40908</v>
      </c>
      <c r="G324" s="682" t="s">
        <v>106</v>
      </c>
      <c r="H324" s="241" t="s">
        <v>121</v>
      </c>
      <c r="I324" s="38"/>
      <c r="J324" s="983"/>
      <c r="K324" s="903"/>
      <c r="L324" s="798"/>
      <c r="M324" s="429"/>
      <c r="N324" s="109"/>
      <c r="O324" s="109"/>
      <c r="P324" s="109"/>
      <c r="Q324" s="607"/>
      <c r="R324" s="93"/>
      <c r="S324" s="109"/>
      <c r="T324" s="109"/>
      <c r="U324" s="109"/>
      <c r="V324" s="109">
        <v>0</v>
      </c>
      <c r="W324" s="109">
        <v>0</v>
      </c>
      <c r="X324" s="109">
        <v>145016</v>
      </c>
      <c r="Y324" s="109">
        <v>0</v>
      </c>
      <c r="Z324" s="109">
        <v>0</v>
      </c>
      <c r="AA324" s="109">
        <v>0</v>
      </c>
      <c r="AB324" s="109">
        <v>0</v>
      </c>
      <c r="AC324" s="109">
        <v>0</v>
      </c>
      <c r="AD324" s="109">
        <v>0</v>
      </c>
      <c r="AE324" s="109">
        <v>0</v>
      </c>
      <c r="AF324" s="109">
        <v>0</v>
      </c>
      <c r="AG324" s="109">
        <v>0</v>
      </c>
      <c r="AH324" s="109">
        <v>0</v>
      </c>
      <c r="AI324" s="109">
        <v>0</v>
      </c>
      <c r="AJ324" s="109">
        <v>0</v>
      </c>
      <c r="AK324" s="109">
        <v>0</v>
      </c>
      <c r="AL324" s="109">
        <v>0</v>
      </c>
      <c r="AM324" s="109">
        <v>0</v>
      </c>
      <c r="AN324" s="109">
        <v>0</v>
      </c>
      <c r="AO324" s="109">
        <v>0</v>
      </c>
      <c r="AP324" s="160">
        <f t="shared" ref="AP324:AP387" si="313">SUM(S324:AA324)</f>
        <v>145016</v>
      </c>
      <c r="AQ324" s="160">
        <f t="shared" ref="AQ324:AQ387" si="314">SUM(AB324:AO324)</f>
        <v>0</v>
      </c>
      <c r="AR324" s="160">
        <f t="shared" ref="AR324:AR387" si="315">SUM(S324:AO324)</f>
        <v>145016</v>
      </c>
      <c r="AS324" s="607"/>
      <c r="AT324" s="219"/>
      <c r="AU324" s="13">
        <f t="shared" si="283"/>
        <v>0</v>
      </c>
      <c r="AV324" s="13">
        <f t="shared" si="284"/>
        <v>0</v>
      </c>
      <c r="AW324" s="13">
        <f t="shared" si="285"/>
        <v>0</v>
      </c>
      <c r="AX324" s="13">
        <f t="shared" si="286"/>
        <v>0</v>
      </c>
      <c r="AY324" s="13">
        <f t="shared" si="287"/>
        <v>0</v>
      </c>
      <c r="AZ324" s="13">
        <f t="shared" si="288"/>
        <v>0</v>
      </c>
      <c r="BA324" s="13">
        <f t="shared" si="289"/>
        <v>0</v>
      </c>
      <c r="BB324" s="13">
        <f t="shared" si="290"/>
        <v>0</v>
      </c>
      <c r="BC324" s="13">
        <f t="shared" si="291"/>
        <v>0</v>
      </c>
      <c r="BD324" s="13">
        <f t="shared" si="292"/>
        <v>0</v>
      </c>
      <c r="BE324" s="13">
        <f t="shared" si="293"/>
        <v>0</v>
      </c>
      <c r="BF324" s="13">
        <f t="shared" si="294"/>
        <v>0</v>
      </c>
      <c r="BG324" s="13">
        <f t="shared" si="295"/>
        <v>0</v>
      </c>
      <c r="BH324" s="13">
        <f t="shared" si="296"/>
        <v>0</v>
      </c>
      <c r="BI324" s="73">
        <f t="shared" si="311"/>
        <v>0</v>
      </c>
      <c r="BJ324" s="219"/>
      <c r="BK324" s="850">
        <f t="shared" si="297"/>
        <v>0</v>
      </c>
      <c r="BL324" s="109">
        <f t="shared" si="298"/>
        <v>0</v>
      </c>
      <c r="BM324" s="109">
        <f t="shared" si="299"/>
        <v>0</v>
      </c>
      <c r="BN324" s="109">
        <f t="shared" si="300"/>
        <v>0</v>
      </c>
      <c r="BO324" s="109">
        <f t="shared" si="301"/>
        <v>0</v>
      </c>
      <c r="BP324" s="109">
        <f t="shared" si="302"/>
        <v>0</v>
      </c>
      <c r="BQ324" s="109">
        <f t="shared" si="303"/>
        <v>0</v>
      </c>
      <c r="BR324" s="109">
        <f t="shared" si="304"/>
        <v>0</v>
      </c>
      <c r="BS324" s="109">
        <f t="shared" si="305"/>
        <v>0</v>
      </c>
      <c r="BT324" s="109">
        <f t="shared" si="306"/>
        <v>0</v>
      </c>
      <c r="BU324" s="109">
        <f t="shared" si="307"/>
        <v>0</v>
      </c>
      <c r="BV324" s="109">
        <f t="shared" si="308"/>
        <v>0</v>
      </c>
      <c r="BW324" s="109">
        <f t="shared" si="309"/>
        <v>0</v>
      </c>
      <c r="BX324" s="109">
        <f t="shared" si="310"/>
        <v>0</v>
      </c>
      <c r="BY324" s="1000">
        <f t="shared" si="312"/>
        <v>0</v>
      </c>
    </row>
    <row r="325" spans="1:77">
      <c r="A325" s="679" t="s">
        <v>2395</v>
      </c>
      <c r="B325" s="679" t="s">
        <v>2396</v>
      </c>
      <c r="C325" s="57" t="s">
        <v>16</v>
      </c>
      <c r="D325" s="684" t="s">
        <v>19</v>
      </c>
      <c r="E325" s="681" t="s">
        <v>349</v>
      </c>
      <c r="F325" s="682">
        <v>40908</v>
      </c>
      <c r="G325" s="682" t="s">
        <v>106</v>
      </c>
      <c r="H325" s="241" t="s">
        <v>121</v>
      </c>
      <c r="I325" s="38"/>
      <c r="J325" s="983"/>
      <c r="K325" s="903"/>
      <c r="L325" s="798"/>
      <c r="M325" s="429"/>
      <c r="N325" s="109"/>
      <c r="O325" s="109"/>
      <c r="P325" s="109"/>
      <c r="Q325" s="607"/>
      <c r="R325" s="93"/>
      <c r="S325" s="109"/>
      <c r="T325" s="109"/>
      <c r="U325" s="109"/>
      <c r="V325" s="109">
        <v>0</v>
      </c>
      <c r="W325" s="109">
        <v>0</v>
      </c>
      <c r="X325" s="109">
        <v>774166</v>
      </c>
      <c r="Y325" s="109">
        <v>0</v>
      </c>
      <c r="Z325" s="109">
        <v>0</v>
      </c>
      <c r="AA325" s="109">
        <v>0</v>
      </c>
      <c r="AB325" s="109">
        <v>0</v>
      </c>
      <c r="AC325" s="109">
        <v>0</v>
      </c>
      <c r="AD325" s="109">
        <v>0</v>
      </c>
      <c r="AE325" s="109">
        <v>0</v>
      </c>
      <c r="AF325" s="109">
        <v>0</v>
      </c>
      <c r="AG325" s="109">
        <v>0</v>
      </c>
      <c r="AH325" s="109">
        <v>0</v>
      </c>
      <c r="AI325" s="109">
        <v>0</v>
      </c>
      <c r="AJ325" s="109">
        <v>0</v>
      </c>
      <c r="AK325" s="109">
        <v>0</v>
      </c>
      <c r="AL325" s="109">
        <v>0</v>
      </c>
      <c r="AM325" s="109">
        <v>0</v>
      </c>
      <c r="AN325" s="109">
        <v>0</v>
      </c>
      <c r="AO325" s="109">
        <v>0</v>
      </c>
      <c r="AP325" s="160">
        <f t="shared" si="313"/>
        <v>774166</v>
      </c>
      <c r="AQ325" s="160">
        <f t="shared" si="314"/>
        <v>0</v>
      </c>
      <c r="AR325" s="160">
        <f t="shared" si="315"/>
        <v>774166</v>
      </c>
      <c r="AS325" s="607"/>
      <c r="AT325" s="219"/>
      <c r="AU325" s="13">
        <f t="shared" si="283"/>
        <v>0</v>
      </c>
      <c r="AV325" s="13">
        <f t="shared" si="284"/>
        <v>0</v>
      </c>
      <c r="AW325" s="13">
        <f t="shared" si="285"/>
        <v>0</v>
      </c>
      <c r="AX325" s="13">
        <f t="shared" si="286"/>
        <v>0</v>
      </c>
      <c r="AY325" s="13">
        <f t="shared" si="287"/>
        <v>0</v>
      </c>
      <c r="AZ325" s="13">
        <f t="shared" si="288"/>
        <v>0</v>
      </c>
      <c r="BA325" s="13">
        <f t="shared" si="289"/>
        <v>0</v>
      </c>
      <c r="BB325" s="13">
        <f t="shared" si="290"/>
        <v>0</v>
      </c>
      <c r="BC325" s="13">
        <f t="shared" si="291"/>
        <v>0</v>
      </c>
      <c r="BD325" s="13">
        <f t="shared" si="292"/>
        <v>0</v>
      </c>
      <c r="BE325" s="13">
        <f t="shared" si="293"/>
        <v>0</v>
      </c>
      <c r="BF325" s="13">
        <f t="shared" si="294"/>
        <v>0</v>
      </c>
      <c r="BG325" s="13">
        <f t="shared" si="295"/>
        <v>0</v>
      </c>
      <c r="BH325" s="13">
        <f t="shared" si="296"/>
        <v>0</v>
      </c>
      <c r="BI325" s="73">
        <f t="shared" si="311"/>
        <v>0</v>
      </c>
      <c r="BJ325" s="219"/>
      <c r="BK325" s="850">
        <f t="shared" si="297"/>
        <v>0</v>
      </c>
      <c r="BL325" s="109">
        <f t="shared" si="298"/>
        <v>0</v>
      </c>
      <c r="BM325" s="109">
        <f t="shared" si="299"/>
        <v>0</v>
      </c>
      <c r="BN325" s="109">
        <f t="shared" si="300"/>
        <v>0</v>
      </c>
      <c r="BO325" s="109">
        <f t="shared" si="301"/>
        <v>0</v>
      </c>
      <c r="BP325" s="109">
        <f t="shared" si="302"/>
        <v>0</v>
      </c>
      <c r="BQ325" s="109">
        <f t="shared" si="303"/>
        <v>0</v>
      </c>
      <c r="BR325" s="109">
        <f t="shared" si="304"/>
        <v>0</v>
      </c>
      <c r="BS325" s="109">
        <f t="shared" si="305"/>
        <v>0</v>
      </c>
      <c r="BT325" s="109">
        <f t="shared" si="306"/>
        <v>0</v>
      </c>
      <c r="BU325" s="109">
        <f t="shared" si="307"/>
        <v>0</v>
      </c>
      <c r="BV325" s="109">
        <f t="shared" si="308"/>
        <v>0</v>
      </c>
      <c r="BW325" s="109">
        <f t="shared" si="309"/>
        <v>0</v>
      </c>
      <c r="BX325" s="109">
        <f t="shared" si="310"/>
        <v>0</v>
      </c>
      <c r="BY325" s="1000">
        <f t="shared" si="312"/>
        <v>0</v>
      </c>
    </row>
    <row r="326" spans="1:77">
      <c r="A326" s="679" t="s">
        <v>2423</v>
      </c>
      <c r="B326" s="679" t="s">
        <v>2424</v>
      </c>
      <c r="C326" s="57" t="s">
        <v>16</v>
      </c>
      <c r="D326" s="684" t="s">
        <v>19</v>
      </c>
      <c r="E326" s="681" t="s">
        <v>349</v>
      </c>
      <c r="F326" s="682">
        <v>40908</v>
      </c>
      <c r="G326" s="682" t="s">
        <v>106</v>
      </c>
      <c r="H326" s="241" t="s">
        <v>121</v>
      </c>
      <c r="I326" s="38"/>
      <c r="J326" s="983"/>
      <c r="K326" s="903"/>
      <c r="L326" s="798"/>
      <c r="M326" s="429"/>
      <c r="N326" s="109"/>
      <c r="O326" s="109"/>
      <c r="P326" s="109"/>
      <c r="Q326" s="607"/>
      <c r="R326" s="93"/>
      <c r="S326" s="109"/>
      <c r="T326" s="109"/>
      <c r="U326" s="109"/>
      <c r="V326" s="109">
        <v>0</v>
      </c>
      <c r="W326" s="109">
        <v>0</v>
      </c>
      <c r="X326" s="109">
        <v>338105</v>
      </c>
      <c r="Y326" s="109">
        <v>0</v>
      </c>
      <c r="Z326" s="109">
        <v>0</v>
      </c>
      <c r="AA326" s="109">
        <v>0</v>
      </c>
      <c r="AB326" s="109">
        <v>0</v>
      </c>
      <c r="AC326" s="109">
        <v>0</v>
      </c>
      <c r="AD326" s="109">
        <v>0</v>
      </c>
      <c r="AE326" s="109">
        <v>0</v>
      </c>
      <c r="AF326" s="109">
        <v>0</v>
      </c>
      <c r="AG326" s="109">
        <v>0</v>
      </c>
      <c r="AH326" s="109">
        <v>0</v>
      </c>
      <c r="AI326" s="109">
        <v>0</v>
      </c>
      <c r="AJ326" s="109">
        <v>0</v>
      </c>
      <c r="AK326" s="109">
        <v>0</v>
      </c>
      <c r="AL326" s="109">
        <v>0</v>
      </c>
      <c r="AM326" s="109">
        <v>0</v>
      </c>
      <c r="AN326" s="109">
        <v>0</v>
      </c>
      <c r="AO326" s="109">
        <v>0</v>
      </c>
      <c r="AP326" s="160">
        <f t="shared" si="313"/>
        <v>338105</v>
      </c>
      <c r="AQ326" s="160">
        <f t="shared" si="314"/>
        <v>0</v>
      </c>
      <c r="AR326" s="160">
        <f t="shared" si="315"/>
        <v>338105</v>
      </c>
      <c r="AS326" s="607"/>
      <c r="AT326" s="219"/>
      <c r="AU326" s="13">
        <f t="shared" si="283"/>
        <v>0</v>
      </c>
      <c r="AV326" s="13">
        <f t="shared" si="284"/>
        <v>0</v>
      </c>
      <c r="AW326" s="13">
        <f t="shared" si="285"/>
        <v>0</v>
      </c>
      <c r="AX326" s="13">
        <f t="shared" si="286"/>
        <v>0</v>
      </c>
      <c r="AY326" s="13">
        <f t="shared" si="287"/>
        <v>0</v>
      </c>
      <c r="AZ326" s="13">
        <f t="shared" si="288"/>
        <v>0</v>
      </c>
      <c r="BA326" s="13">
        <f t="shared" si="289"/>
        <v>0</v>
      </c>
      <c r="BB326" s="13">
        <f t="shared" si="290"/>
        <v>0</v>
      </c>
      <c r="BC326" s="13">
        <f t="shared" si="291"/>
        <v>0</v>
      </c>
      <c r="BD326" s="13">
        <f t="shared" si="292"/>
        <v>0</v>
      </c>
      <c r="BE326" s="13">
        <f t="shared" si="293"/>
        <v>0</v>
      </c>
      <c r="BF326" s="13">
        <f t="shared" si="294"/>
        <v>0</v>
      </c>
      <c r="BG326" s="13">
        <f t="shared" si="295"/>
        <v>0</v>
      </c>
      <c r="BH326" s="13">
        <f t="shared" si="296"/>
        <v>0</v>
      </c>
      <c r="BI326" s="73">
        <f t="shared" si="311"/>
        <v>0</v>
      </c>
      <c r="BJ326" s="219"/>
      <c r="BK326" s="850">
        <f t="shared" si="297"/>
        <v>0</v>
      </c>
      <c r="BL326" s="109">
        <f t="shared" si="298"/>
        <v>0</v>
      </c>
      <c r="BM326" s="109">
        <f t="shared" si="299"/>
        <v>0</v>
      </c>
      <c r="BN326" s="109">
        <f t="shared" si="300"/>
        <v>0</v>
      </c>
      <c r="BO326" s="109">
        <f t="shared" si="301"/>
        <v>0</v>
      </c>
      <c r="BP326" s="109">
        <f t="shared" si="302"/>
        <v>0</v>
      </c>
      <c r="BQ326" s="109">
        <f t="shared" si="303"/>
        <v>0</v>
      </c>
      <c r="BR326" s="109">
        <f t="shared" si="304"/>
        <v>0</v>
      </c>
      <c r="BS326" s="109">
        <f t="shared" si="305"/>
        <v>0</v>
      </c>
      <c r="BT326" s="109">
        <f t="shared" si="306"/>
        <v>0</v>
      </c>
      <c r="BU326" s="109">
        <f t="shared" si="307"/>
        <v>0</v>
      </c>
      <c r="BV326" s="109">
        <f t="shared" si="308"/>
        <v>0</v>
      </c>
      <c r="BW326" s="109">
        <f t="shared" si="309"/>
        <v>0</v>
      </c>
      <c r="BX326" s="109">
        <f t="shared" si="310"/>
        <v>0</v>
      </c>
      <c r="BY326" s="1000">
        <f t="shared" si="312"/>
        <v>0</v>
      </c>
    </row>
    <row r="327" spans="1:77">
      <c r="A327" s="679" t="s">
        <v>2425</v>
      </c>
      <c r="B327" s="679" t="s">
        <v>2426</v>
      </c>
      <c r="C327" s="57" t="s">
        <v>16</v>
      </c>
      <c r="D327" s="684" t="s">
        <v>19</v>
      </c>
      <c r="E327" s="681" t="s">
        <v>349</v>
      </c>
      <c r="F327" s="682">
        <v>40908</v>
      </c>
      <c r="G327" s="682" t="s">
        <v>106</v>
      </c>
      <c r="H327" s="241" t="s">
        <v>121</v>
      </c>
      <c r="I327" s="38"/>
      <c r="J327" s="983"/>
      <c r="K327" s="903"/>
      <c r="L327" s="798"/>
      <c r="M327" s="429"/>
      <c r="N327" s="109"/>
      <c r="O327" s="109"/>
      <c r="P327" s="109"/>
      <c r="Q327" s="607"/>
      <c r="R327" s="93"/>
      <c r="S327" s="109"/>
      <c r="T327" s="109"/>
      <c r="U327" s="109"/>
      <c r="V327" s="109">
        <v>0</v>
      </c>
      <c r="W327" s="109">
        <v>0</v>
      </c>
      <c r="X327" s="109">
        <v>338105</v>
      </c>
      <c r="Y327" s="109">
        <v>0</v>
      </c>
      <c r="Z327" s="109">
        <v>0</v>
      </c>
      <c r="AA327" s="109">
        <v>0</v>
      </c>
      <c r="AB327" s="109">
        <v>0</v>
      </c>
      <c r="AC327" s="109">
        <v>0</v>
      </c>
      <c r="AD327" s="109">
        <v>0</v>
      </c>
      <c r="AE327" s="109">
        <v>0</v>
      </c>
      <c r="AF327" s="109">
        <v>0</v>
      </c>
      <c r="AG327" s="109">
        <v>0</v>
      </c>
      <c r="AH327" s="109">
        <v>0</v>
      </c>
      <c r="AI327" s="109">
        <v>0</v>
      </c>
      <c r="AJ327" s="109">
        <v>0</v>
      </c>
      <c r="AK327" s="109">
        <v>0</v>
      </c>
      <c r="AL327" s="109">
        <v>0</v>
      </c>
      <c r="AM327" s="109">
        <v>0</v>
      </c>
      <c r="AN327" s="109">
        <v>0</v>
      </c>
      <c r="AO327" s="109">
        <v>0</v>
      </c>
      <c r="AP327" s="160">
        <f t="shared" si="313"/>
        <v>338105</v>
      </c>
      <c r="AQ327" s="160">
        <f t="shared" si="314"/>
        <v>0</v>
      </c>
      <c r="AR327" s="160">
        <f t="shared" si="315"/>
        <v>338105</v>
      </c>
      <c r="AS327" s="607"/>
      <c r="AT327" s="219"/>
      <c r="AU327" s="13">
        <f t="shared" si="283"/>
        <v>0</v>
      </c>
      <c r="AV327" s="13">
        <f t="shared" si="284"/>
        <v>0</v>
      </c>
      <c r="AW327" s="13">
        <f t="shared" si="285"/>
        <v>0</v>
      </c>
      <c r="AX327" s="13">
        <f t="shared" si="286"/>
        <v>0</v>
      </c>
      <c r="AY327" s="13">
        <f t="shared" si="287"/>
        <v>0</v>
      </c>
      <c r="AZ327" s="13">
        <f t="shared" si="288"/>
        <v>0</v>
      </c>
      <c r="BA327" s="13">
        <f t="shared" si="289"/>
        <v>0</v>
      </c>
      <c r="BB327" s="13">
        <f t="shared" si="290"/>
        <v>0</v>
      </c>
      <c r="BC327" s="13">
        <f t="shared" si="291"/>
        <v>0</v>
      </c>
      <c r="BD327" s="13">
        <f t="shared" si="292"/>
        <v>0</v>
      </c>
      <c r="BE327" s="13">
        <f t="shared" si="293"/>
        <v>0</v>
      </c>
      <c r="BF327" s="13">
        <f t="shared" si="294"/>
        <v>0</v>
      </c>
      <c r="BG327" s="13">
        <f t="shared" si="295"/>
        <v>0</v>
      </c>
      <c r="BH327" s="13">
        <f t="shared" si="296"/>
        <v>0</v>
      </c>
      <c r="BI327" s="73">
        <f t="shared" si="311"/>
        <v>0</v>
      </c>
      <c r="BJ327" s="219"/>
      <c r="BK327" s="850">
        <f t="shared" si="297"/>
        <v>0</v>
      </c>
      <c r="BL327" s="109">
        <f t="shared" si="298"/>
        <v>0</v>
      </c>
      <c r="BM327" s="109">
        <f t="shared" si="299"/>
        <v>0</v>
      </c>
      <c r="BN327" s="109">
        <f t="shared" si="300"/>
        <v>0</v>
      </c>
      <c r="BO327" s="109">
        <f t="shared" si="301"/>
        <v>0</v>
      </c>
      <c r="BP327" s="109">
        <f t="shared" si="302"/>
        <v>0</v>
      </c>
      <c r="BQ327" s="109">
        <f t="shared" si="303"/>
        <v>0</v>
      </c>
      <c r="BR327" s="109">
        <f t="shared" si="304"/>
        <v>0</v>
      </c>
      <c r="BS327" s="109">
        <f t="shared" si="305"/>
        <v>0</v>
      </c>
      <c r="BT327" s="109">
        <f t="shared" si="306"/>
        <v>0</v>
      </c>
      <c r="BU327" s="109">
        <f t="shared" si="307"/>
        <v>0</v>
      </c>
      <c r="BV327" s="109">
        <f t="shared" si="308"/>
        <v>0</v>
      </c>
      <c r="BW327" s="109">
        <f t="shared" si="309"/>
        <v>0</v>
      </c>
      <c r="BX327" s="109">
        <f t="shared" si="310"/>
        <v>0</v>
      </c>
      <c r="BY327" s="1000">
        <f t="shared" si="312"/>
        <v>0</v>
      </c>
    </row>
    <row r="328" spans="1:77">
      <c r="A328" s="679" t="s">
        <v>2467</v>
      </c>
      <c r="B328" s="679" t="s">
        <v>2468</v>
      </c>
      <c r="C328" s="57" t="s">
        <v>16</v>
      </c>
      <c r="D328" s="684" t="s">
        <v>19</v>
      </c>
      <c r="E328" s="681" t="s">
        <v>349</v>
      </c>
      <c r="F328" s="682">
        <v>40908</v>
      </c>
      <c r="G328" s="682" t="s">
        <v>106</v>
      </c>
      <c r="H328" s="241" t="s">
        <v>121</v>
      </c>
      <c r="I328" s="38"/>
      <c r="J328" s="983"/>
      <c r="K328" s="903"/>
      <c r="L328" s="798"/>
      <c r="M328" s="429"/>
      <c r="N328" s="109"/>
      <c r="O328" s="109"/>
      <c r="P328" s="109"/>
      <c r="Q328" s="607"/>
      <c r="R328" s="93"/>
      <c r="S328" s="109"/>
      <c r="T328" s="109"/>
      <c r="U328" s="109"/>
      <c r="V328" s="109">
        <v>0</v>
      </c>
      <c r="W328" s="109">
        <v>0</v>
      </c>
      <c r="X328" s="109">
        <v>157993</v>
      </c>
      <c r="Y328" s="109">
        <v>0</v>
      </c>
      <c r="Z328" s="109">
        <v>0</v>
      </c>
      <c r="AA328" s="109">
        <v>0</v>
      </c>
      <c r="AB328" s="109">
        <v>0</v>
      </c>
      <c r="AC328" s="109">
        <v>0</v>
      </c>
      <c r="AD328" s="109">
        <v>0</v>
      </c>
      <c r="AE328" s="109">
        <v>0</v>
      </c>
      <c r="AF328" s="109">
        <v>0</v>
      </c>
      <c r="AG328" s="109">
        <v>0</v>
      </c>
      <c r="AH328" s="109">
        <v>0</v>
      </c>
      <c r="AI328" s="109">
        <v>0</v>
      </c>
      <c r="AJ328" s="109">
        <v>0</v>
      </c>
      <c r="AK328" s="109">
        <v>0</v>
      </c>
      <c r="AL328" s="109">
        <v>0</v>
      </c>
      <c r="AM328" s="109">
        <v>0</v>
      </c>
      <c r="AN328" s="109">
        <v>0</v>
      </c>
      <c r="AO328" s="109">
        <v>0</v>
      </c>
      <c r="AP328" s="160">
        <f t="shared" si="313"/>
        <v>157993</v>
      </c>
      <c r="AQ328" s="160">
        <f t="shared" si="314"/>
        <v>0</v>
      </c>
      <c r="AR328" s="160">
        <f t="shared" si="315"/>
        <v>157993</v>
      </c>
      <c r="AS328" s="607"/>
      <c r="AT328" s="219"/>
      <c r="AU328" s="13">
        <f t="shared" si="283"/>
        <v>0</v>
      </c>
      <c r="AV328" s="13">
        <f t="shared" si="284"/>
        <v>0</v>
      </c>
      <c r="AW328" s="13">
        <f t="shared" si="285"/>
        <v>0</v>
      </c>
      <c r="AX328" s="13">
        <f t="shared" si="286"/>
        <v>0</v>
      </c>
      <c r="AY328" s="13">
        <f t="shared" si="287"/>
        <v>0</v>
      </c>
      <c r="AZ328" s="13">
        <f t="shared" si="288"/>
        <v>0</v>
      </c>
      <c r="BA328" s="13">
        <f t="shared" si="289"/>
        <v>0</v>
      </c>
      <c r="BB328" s="13">
        <f t="shared" si="290"/>
        <v>0</v>
      </c>
      <c r="BC328" s="13">
        <f t="shared" si="291"/>
        <v>0</v>
      </c>
      <c r="BD328" s="13">
        <f t="shared" si="292"/>
        <v>0</v>
      </c>
      <c r="BE328" s="13">
        <f t="shared" si="293"/>
        <v>0</v>
      </c>
      <c r="BF328" s="13">
        <f t="shared" si="294"/>
        <v>0</v>
      </c>
      <c r="BG328" s="13">
        <f t="shared" si="295"/>
        <v>0</v>
      </c>
      <c r="BH328" s="13">
        <f t="shared" si="296"/>
        <v>0</v>
      </c>
      <c r="BI328" s="73">
        <f t="shared" si="311"/>
        <v>0</v>
      </c>
      <c r="BJ328" s="219"/>
      <c r="BK328" s="850">
        <f t="shared" si="297"/>
        <v>0</v>
      </c>
      <c r="BL328" s="109">
        <f t="shared" si="298"/>
        <v>0</v>
      </c>
      <c r="BM328" s="109">
        <f t="shared" si="299"/>
        <v>0</v>
      </c>
      <c r="BN328" s="109">
        <f t="shared" si="300"/>
        <v>0</v>
      </c>
      <c r="BO328" s="109">
        <f t="shared" si="301"/>
        <v>0</v>
      </c>
      <c r="BP328" s="109">
        <f t="shared" si="302"/>
        <v>0</v>
      </c>
      <c r="BQ328" s="109">
        <f t="shared" si="303"/>
        <v>0</v>
      </c>
      <c r="BR328" s="109">
        <f t="shared" si="304"/>
        <v>0</v>
      </c>
      <c r="BS328" s="109">
        <f t="shared" si="305"/>
        <v>0</v>
      </c>
      <c r="BT328" s="109">
        <f t="shared" si="306"/>
        <v>0</v>
      </c>
      <c r="BU328" s="109">
        <f t="shared" si="307"/>
        <v>0</v>
      </c>
      <c r="BV328" s="109">
        <f t="shared" si="308"/>
        <v>0</v>
      </c>
      <c r="BW328" s="109">
        <f t="shared" si="309"/>
        <v>0</v>
      </c>
      <c r="BX328" s="109">
        <f t="shared" si="310"/>
        <v>0</v>
      </c>
      <c r="BY328" s="1000">
        <f t="shared" si="312"/>
        <v>0</v>
      </c>
    </row>
    <row r="329" spans="1:77">
      <c r="A329" s="2" t="s">
        <v>3266</v>
      </c>
      <c r="B329" s="2" t="s">
        <v>3267</v>
      </c>
      <c r="C329" s="57" t="s">
        <v>3</v>
      </c>
      <c r="D329" s="57" t="s">
        <v>7</v>
      </c>
      <c r="E329" s="681" t="s">
        <v>349</v>
      </c>
      <c r="F329" s="682">
        <v>40724</v>
      </c>
      <c r="G329" s="682" t="s">
        <v>106</v>
      </c>
      <c r="H329" s="241" t="s">
        <v>109</v>
      </c>
      <c r="I329" s="38"/>
      <c r="J329" s="983"/>
      <c r="K329" s="903"/>
      <c r="L329" s="798"/>
      <c r="M329" s="429"/>
      <c r="N329" s="109"/>
      <c r="O329" s="109"/>
      <c r="P329" s="109"/>
      <c r="Q329" s="607"/>
      <c r="R329" s="93"/>
      <c r="S329" s="109"/>
      <c r="T329" s="109"/>
      <c r="U329" s="109"/>
      <c r="V329" s="109">
        <v>129463.92</v>
      </c>
      <c r="W329" s="109">
        <v>0</v>
      </c>
      <c r="X329" s="109">
        <v>0</v>
      </c>
      <c r="Y329" s="109">
        <v>0</v>
      </c>
      <c r="Z329" s="109">
        <v>0</v>
      </c>
      <c r="AA329" s="109">
        <v>0</v>
      </c>
      <c r="AB329" s="109">
        <v>0</v>
      </c>
      <c r="AC329" s="109">
        <v>0</v>
      </c>
      <c r="AD329" s="109">
        <v>0</v>
      </c>
      <c r="AE329" s="109">
        <v>0</v>
      </c>
      <c r="AF329" s="109">
        <v>0</v>
      </c>
      <c r="AG329" s="109">
        <v>0</v>
      </c>
      <c r="AH329" s="109">
        <v>0</v>
      </c>
      <c r="AI329" s="109">
        <v>0</v>
      </c>
      <c r="AJ329" s="109">
        <v>0</v>
      </c>
      <c r="AK329" s="109">
        <v>0</v>
      </c>
      <c r="AL329" s="109">
        <v>0</v>
      </c>
      <c r="AM329" s="109">
        <v>0</v>
      </c>
      <c r="AN329" s="109">
        <v>0</v>
      </c>
      <c r="AO329" s="109">
        <v>0</v>
      </c>
      <c r="AP329" s="160">
        <f t="shared" si="313"/>
        <v>129463.92</v>
      </c>
      <c r="AQ329" s="160">
        <f t="shared" si="314"/>
        <v>0</v>
      </c>
      <c r="AR329" s="160">
        <f t="shared" si="315"/>
        <v>129463.92</v>
      </c>
      <c r="AS329" s="607"/>
      <c r="AT329" s="219"/>
      <c r="AU329" s="13">
        <f t="shared" si="283"/>
        <v>0</v>
      </c>
      <c r="AV329" s="13">
        <f t="shared" si="284"/>
        <v>0</v>
      </c>
      <c r="AW329" s="13">
        <f t="shared" si="285"/>
        <v>0</v>
      </c>
      <c r="AX329" s="13">
        <f t="shared" si="286"/>
        <v>0</v>
      </c>
      <c r="AY329" s="13">
        <f t="shared" si="287"/>
        <v>0</v>
      </c>
      <c r="AZ329" s="13">
        <f t="shared" si="288"/>
        <v>0</v>
      </c>
      <c r="BA329" s="13">
        <f t="shared" si="289"/>
        <v>0</v>
      </c>
      <c r="BB329" s="13">
        <f t="shared" si="290"/>
        <v>0</v>
      </c>
      <c r="BC329" s="13">
        <f t="shared" si="291"/>
        <v>0</v>
      </c>
      <c r="BD329" s="13">
        <f t="shared" si="292"/>
        <v>0</v>
      </c>
      <c r="BE329" s="13">
        <f t="shared" si="293"/>
        <v>0</v>
      </c>
      <c r="BF329" s="13">
        <f t="shared" si="294"/>
        <v>0</v>
      </c>
      <c r="BG329" s="13">
        <f t="shared" si="295"/>
        <v>0</v>
      </c>
      <c r="BH329" s="13">
        <f t="shared" si="296"/>
        <v>0</v>
      </c>
      <c r="BI329" s="73">
        <f t="shared" si="311"/>
        <v>0</v>
      </c>
      <c r="BJ329" s="219"/>
      <c r="BK329" s="850">
        <f t="shared" ref="BK329:BK360" si="316">IF($E329="N",AU329)</f>
        <v>0</v>
      </c>
      <c r="BL329" s="109">
        <f t="shared" ref="BL329:BL360" si="317">IF($E329="N",AV329)</f>
        <v>0</v>
      </c>
      <c r="BM329" s="109">
        <f t="shared" ref="BM329:BM360" si="318">IF($E329="N",AW329)</f>
        <v>0</v>
      </c>
      <c r="BN329" s="109">
        <f t="shared" ref="BN329:BN360" si="319">IF($E329="N",AX329)</f>
        <v>0</v>
      </c>
      <c r="BO329" s="109">
        <f t="shared" ref="BO329:BO360" si="320">IF($E329="N",AY329)</f>
        <v>0</v>
      </c>
      <c r="BP329" s="109">
        <f t="shared" ref="BP329:BP360" si="321">IF($E329="N",AZ329)</f>
        <v>0</v>
      </c>
      <c r="BQ329" s="109">
        <f t="shared" ref="BQ329:BQ360" si="322">IF($E329="N",BA329)</f>
        <v>0</v>
      </c>
      <c r="BR329" s="109">
        <f t="shared" ref="BR329:BR360" si="323">IF($E329="N",BB329)</f>
        <v>0</v>
      </c>
      <c r="BS329" s="109">
        <f t="shared" ref="BS329:BS360" si="324">IF($E329="N",BC329)</f>
        <v>0</v>
      </c>
      <c r="BT329" s="109">
        <f t="shared" ref="BT329:BT360" si="325">IF($E329="N",BD329)</f>
        <v>0</v>
      </c>
      <c r="BU329" s="109">
        <f t="shared" ref="BU329:BU360" si="326">IF($E329="N",BE329)</f>
        <v>0</v>
      </c>
      <c r="BV329" s="109">
        <f t="shared" ref="BV329:BV360" si="327">IF($E329="N",BF329)</f>
        <v>0</v>
      </c>
      <c r="BW329" s="109">
        <f t="shared" ref="BW329:BW360" si="328">IF($E329="N",BG329)</f>
        <v>0</v>
      </c>
      <c r="BX329" s="109">
        <f t="shared" ref="BX329:BX360" si="329">IF($E329="N",BH329)</f>
        <v>0</v>
      </c>
      <c r="BY329" s="1000">
        <f t="shared" si="312"/>
        <v>0</v>
      </c>
    </row>
    <row r="330" spans="1:77" ht="89.25">
      <c r="A330" s="678" t="s">
        <v>2283</v>
      </c>
      <c r="B330" s="678" t="s">
        <v>2284</v>
      </c>
      <c r="C330" s="57" t="s">
        <v>45</v>
      </c>
      <c r="D330" s="57" t="s">
        <v>7</v>
      </c>
      <c r="E330" s="681" t="s">
        <v>349</v>
      </c>
      <c r="F330" s="683">
        <v>41274</v>
      </c>
      <c r="G330" s="682" t="s">
        <v>148</v>
      </c>
      <c r="H330" s="241" t="s">
        <v>156</v>
      </c>
      <c r="I330" s="38"/>
      <c r="J330" s="984" t="s">
        <v>1392</v>
      </c>
      <c r="K330" s="986" t="s">
        <v>3605</v>
      </c>
      <c r="L330" s="798"/>
      <c r="M330" s="429"/>
      <c r="N330" s="109"/>
      <c r="O330" s="109"/>
      <c r="P330" s="109"/>
      <c r="Q330" s="607"/>
      <c r="R330" s="93"/>
      <c r="S330" s="109"/>
      <c r="T330" s="109"/>
      <c r="U330" s="109"/>
      <c r="V330" s="109">
        <v>0</v>
      </c>
      <c r="W330" s="109">
        <v>0</v>
      </c>
      <c r="X330" s="109">
        <v>0</v>
      </c>
      <c r="Y330" s="109">
        <v>0</v>
      </c>
      <c r="Z330" s="109">
        <v>0</v>
      </c>
      <c r="AA330" s="109">
        <v>0</v>
      </c>
      <c r="AB330" s="109">
        <v>0</v>
      </c>
      <c r="AC330" s="109">
        <v>0</v>
      </c>
      <c r="AD330" s="109">
        <v>0</v>
      </c>
      <c r="AE330" s="109">
        <v>0</v>
      </c>
      <c r="AF330" s="109">
        <v>0</v>
      </c>
      <c r="AG330" s="109">
        <v>0</v>
      </c>
      <c r="AH330" s="109">
        <v>0</v>
      </c>
      <c r="AI330" s="109">
        <v>0</v>
      </c>
      <c r="AJ330" s="109">
        <v>4165418.5</v>
      </c>
      <c r="AK330" s="109">
        <v>0</v>
      </c>
      <c r="AL330" s="109">
        <v>0</v>
      </c>
      <c r="AM330" s="109">
        <v>0</v>
      </c>
      <c r="AN330" s="109">
        <v>0</v>
      </c>
      <c r="AO330" s="109">
        <v>0</v>
      </c>
      <c r="AP330" s="160">
        <f t="shared" si="313"/>
        <v>0</v>
      </c>
      <c r="AQ330" s="160">
        <f t="shared" si="314"/>
        <v>4165418.5</v>
      </c>
      <c r="AR330" s="160">
        <f t="shared" si="315"/>
        <v>4165418.5</v>
      </c>
      <c r="AS330" s="607"/>
      <c r="AT330" s="219"/>
      <c r="AU330" s="943">
        <v>0</v>
      </c>
      <c r="AV330" s="943">
        <v>0</v>
      </c>
      <c r="AW330" s="943">
        <v>0</v>
      </c>
      <c r="AX330" s="943">
        <v>0</v>
      </c>
      <c r="AY330" s="943">
        <v>0</v>
      </c>
      <c r="AZ330" s="943">
        <v>0</v>
      </c>
      <c r="BA330" s="943">
        <v>0</v>
      </c>
      <c r="BB330" s="943">
        <v>0</v>
      </c>
      <c r="BC330" s="943">
        <v>0</v>
      </c>
      <c r="BD330" s="943">
        <v>0</v>
      </c>
      <c r="BE330" s="943">
        <v>0</v>
      </c>
      <c r="BF330" s="943">
        <v>0</v>
      </c>
      <c r="BG330" s="943">
        <v>0</v>
      </c>
      <c r="BH330" s="943">
        <v>0</v>
      </c>
      <c r="BI330" s="73">
        <f t="shared" si="311"/>
        <v>0</v>
      </c>
      <c r="BJ330" s="219"/>
      <c r="BK330" s="850">
        <f t="shared" si="316"/>
        <v>0</v>
      </c>
      <c r="BL330" s="109">
        <f t="shared" si="317"/>
        <v>0</v>
      </c>
      <c r="BM330" s="109">
        <f t="shared" si="318"/>
        <v>0</v>
      </c>
      <c r="BN330" s="109">
        <f t="shared" si="319"/>
        <v>0</v>
      </c>
      <c r="BO330" s="109">
        <f t="shared" si="320"/>
        <v>0</v>
      </c>
      <c r="BP330" s="109">
        <f t="shared" si="321"/>
        <v>0</v>
      </c>
      <c r="BQ330" s="109">
        <f t="shared" si="322"/>
        <v>0</v>
      </c>
      <c r="BR330" s="109">
        <f t="shared" si="323"/>
        <v>0</v>
      </c>
      <c r="BS330" s="109">
        <f t="shared" si="324"/>
        <v>0</v>
      </c>
      <c r="BT330" s="109">
        <f t="shared" si="325"/>
        <v>0</v>
      </c>
      <c r="BU330" s="109">
        <f t="shared" si="326"/>
        <v>0</v>
      </c>
      <c r="BV330" s="109">
        <f t="shared" si="327"/>
        <v>0</v>
      </c>
      <c r="BW330" s="109">
        <f t="shared" si="328"/>
        <v>0</v>
      </c>
      <c r="BX330" s="109">
        <f t="shared" si="329"/>
        <v>0</v>
      </c>
      <c r="BY330" s="1000">
        <f t="shared" si="312"/>
        <v>0</v>
      </c>
    </row>
    <row r="331" spans="1:77">
      <c r="A331" s="678" t="s">
        <v>2431</v>
      </c>
      <c r="B331" s="678" t="s">
        <v>2432</v>
      </c>
      <c r="C331" s="57" t="s">
        <v>16</v>
      </c>
      <c r="D331" s="684" t="s">
        <v>18</v>
      </c>
      <c r="E331" s="681" t="s">
        <v>349</v>
      </c>
      <c r="F331" s="683">
        <v>40841</v>
      </c>
      <c r="G331" s="682" t="s">
        <v>106</v>
      </c>
      <c r="H331" s="241" t="s">
        <v>120</v>
      </c>
      <c r="I331" s="38"/>
      <c r="J331" s="983"/>
      <c r="K331" s="903"/>
      <c r="L331" s="798"/>
      <c r="M331" s="429"/>
      <c r="N331" s="109"/>
      <c r="O331" s="109"/>
      <c r="P331" s="109"/>
      <c r="Q331" s="607"/>
      <c r="R331" s="93"/>
      <c r="S331" s="109"/>
      <c r="T331" s="109"/>
      <c r="U331" s="109"/>
      <c r="V331" s="109">
        <v>283721.01</v>
      </c>
      <c r="W331" s="109">
        <v>0</v>
      </c>
      <c r="X331" s="109">
        <v>0</v>
      </c>
      <c r="Y331" s="109">
        <v>0</v>
      </c>
      <c r="Z331" s="109">
        <v>0</v>
      </c>
      <c r="AA331" s="109">
        <v>0</v>
      </c>
      <c r="AB331" s="109">
        <v>0</v>
      </c>
      <c r="AC331" s="109">
        <v>0</v>
      </c>
      <c r="AD331" s="109">
        <v>0</v>
      </c>
      <c r="AE331" s="109">
        <v>0</v>
      </c>
      <c r="AF331" s="109">
        <v>0</v>
      </c>
      <c r="AG331" s="109">
        <v>0</v>
      </c>
      <c r="AH331" s="109">
        <v>0</v>
      </c>
      <c r="AI331" s="109">
        <v>0</v>
      </c>
      <c r="AJ331" s="109">
        <v>0</v>
      </c>
      <c r="AK331" s="109">
        <v>0</v>
      </c>
      <c r="AL331" s="109">
        <v>0</v>
      </c>
      <c r="AM331" s="109">
        <v>0</v>
      </c>
      <c r="AN331" s="109">
        <v>0</v>
      </c>
      <c r="AO331" s="109">
        <v>0</v>
      </c>
      <c r="AP331" s="160">
        <f t="shared" si="313"/>
        <v>283721.01</v>
      </c>
      <c r="AQ331" s="160">
        <f t="shared" si="314"/>
        <v>0</v>
      </c>
      <c r="AR331" s="160">
        <f t="shared" si="315"/>
        <v>283721.01</v>
      </c>
      <c r="AS331" s="607"/>
      <c r="AT331" s="219"/>
      <c r="AU331" s="13">
        <f t="shared" ref="AU331:AU362" si="330">AB331</f>
        <v>0</v>
      </c>
      <c r="AV331" s="13">
        <f t="shared" ref="AV331:AV362" si="331">AC331</f>
        <v>0</v>
      </c>
      <c r="AW331" s="13">
        <f t="shared" ref="AW331:AW362" si="332">AD331</f>
        <v>0</v>
      </c>
      <c r="AX331" s="13">
        <f t="shared" ref="AX331:AX362" si="333">AE331</f>
        <v>0</v>
      </c>
      <c r="AY331" s="13">
        <f t="shared" ref="AY331:AY362" si="334">AF331</f>
        <v>0</v>
      </c>
      <c r="AZ331" s="13">
        <f t="shared" ref="AZ331:AZ362" si="335">AG331</f>
        <v>0</v>
      </c>
      <c r="BA331" s="13">
        <f t="shared" ref="BA331:BA362" si="336">AH331</f>
        <v>0</v>
      </c>
      <c r="BB331" s="13">
        <f t="shared" ref="BB331:BB362" si="337">AI331</f>
        <v>0</v>
      </c>
      <c r="BC331" s="13">
        <f t="shared" ref="BC331:BC362" si="338">AJ331</f>
        <v>0</v>
      </c>
      <c r="BD331" s="13">
        <f t="shared" ref="BD331:BD362" si="339">AK331</f>
        <v>0</v>
      </c>
      <c r="BE331" s="13">
        <f t="shared" ref="BE331:BE362" si="340">AL331</f>
        <v>0</v>
      </c>
      <c r="BF331" s="13">
        <f t="shared" ref="BF331:BF362" si="341">AM331</f>
        <v>0</v>
      </c>
      <c r="BG331" s="13">
        <f t="shared" ref="BG331:BG362" si="342">AN331</f>
        <v>0</v>
      </c>
      <c r="BH331" s="13">
        <f t="shared" ref="BH331:BH362" si="343">AO331</f>
        <v>0</v>
      </c>
      <c r="BI331" s="73">
        <f t="shared" si="311"/>
        <v>0</v>
      </c>
      <c r="BJ331" s="219"/>
      <c r="BK331" s="850">
        <f t="shared" si="316"/>
        <v>0</v>
      </c>
      <c r="BL331" s="109">
        <f t="shared" si="317"/>
        <v>0</v>
      </c>
      <c r="BM331" s="109">
        <f t="shared" si="318"/>
        <v>0</v>
      </c>
      <c r="BN331" s="109">
        <f t="shared" si="319"/>
        <v>0</v>
      </c>
      <c r="BO331" s="109">
        <f t="shared" si="320"/>
        <v>0</v>
      </c>
      <c r="BP331" s="109">
        <f t="shared" si="321"/>
        <v>0</v>
      </c>
      <c r="BQ331" s="109">
        <f t="shared" si="322"/>
        <v>0</v>
      </c>
      <c r="BR331" s="109">
        <f t="shared" si="323"/>
        <v>0</v>
      </c>
      <c r="BS331" s="109">
        <f t="shared" si="324"/>
        <v>0</v>
      </c>
      <c r="BT331" s="109">
        <f t="shared" si="325"/>
        <v>0</v>
      </c>
      <c r="BU331" s="109">
        <f t="shared" si="326"/>
        <v>0</v>
      </c>
      <c r="BV331" s="109">
        <f t="shared" si="327"/>
        <v>0</v>
      </c>
      <c r="BW331" s="109">
        <f t="shared" si="328"/>
        <v>0</v>
      </c>
      <c r="BX331" s="109">
        <f t="shared" si="329"/>
        <v>0</v>
      </c>
      <c r="BY331" s="1000">
        <f t="shared" si="312"/>
        <v>0</v>
      </c>
    </row>
    <row r="332" spans="1:77">
      <c r="A332" s="679" t="s">
        <v>2411</v>
      </c>
      <c r="B332" s="679" t="s">
        <v>2412</v>
      </c>
      <c r="C332" s="57" t="s">
        <v>16</v>
      </c>
      <c r="D332" s="684" t="s">
        <v>18</v>
      </c>
      <c r="E332" s="681" t="s">
        <v>349</v>
      </c>
      <c r="F332" s="682">
        <v>40844</v>
      </c>
      <c r="G332" s="682" t="s">
        <v>106</v>
      </c>
      <c r="H332" s="241" t="s">
        <v>120</v>
      </c>
      <c r="I332" s="38"/>
      <c r="J332" s="983"/>
      <c r="K332" s="903"/>
      <c r="L332" s="798"/>
      <c r="M332" s="429"/>
      <c r="N332" s="109"/>
      <c r="O332" s="109"/>
      <c r="P332" s="109"/>
      <c r="Q332" s="607"/>
      <c r="R332" s="93"/>
      <c r="S332" s="109"/>
      <c r="T332" s="109"/>
      <c r="U332" s="109"/>
      <c r="V332" s="109">
        <v>411310.16</v>
      </c>
      <c r="W332" s="109">
        <v>0</v>
      </c>
      <c r="X332" s="109">
        <v>0</v>
      </c>
      <c r="Y332" s="109">
        <v>0</v>
      </c>
      <c r="Z332" s="109">
        <v>0</v>
      </c>
      <c r="AA332" s="109">
        <v>0</v>
      </c>
      <c r="AB332" s="109">
        <v>0</v>
      </c>
      <c r="AC332" s="109">
        <v>0</v>
      </c>
      <c r="AD332" s="109">
        <v>0</v>
      </c>
      <c r="AE332" s="109">
        <v>0</v>
      </c>
      <c r="AF332" s="109">
        <v>0</v>
      </c>
      <c r="AG332" s="109">
        <v>0</v>
      </c>
      <c r="AH332" s="109">
        <v>0</v>
      </c>
      <c r="AI332" s="109">
        <v>0</v>
      </c>
      <c r="AJ332" s="109">
        <v>0</v>
      </c>
      <c r="AK332" s="109">
        <v>0</v>
      </c>
      <c r="AL332" s="109">
        <v>0</v>
      </c>
      <c r="AM332" s="109">
        <v>0</v>
      </c>
      <c r="AN332" s="109">
        <v>0</v>
      </c>
      <c r="AO332" s="109">
        <v>0</v>
      </c>
      <c r="AP332" s="160">
        <f t="shared" si="313"/>
        <v>411310.16</v>
      </c>
      <c r="AQ332" s="160">
        <f t="shared" si="314"/>
        <v>0</v>
      </c>
      <c r="AR332" s="160">
        <f t="shared" si="315"/>
        <v>411310.16</v>
      </c>
      <c r="AS332" s="607"/>
      <c r="AT332" s="219"/>
      <c r="AU332" s="13">
        <f t="shared" si="330"/>
        <v>0</v>
      </c>
      <c r="AV332" s="13">
        <f t="shared" si="331"/>
        <v>0</v>
      </c>
      <c r="AW332" s="13">
        <f t="shared" si="332"/>
        <v>0</v>
      </c>
      <c r="AX332" s="13">
        <f t="shared" si="333"/>
        <v>0</v>
      </c>
      <c r="AY332" s="13">
        <f t="shared" si="334"/>
        <v>0</v>
      </c>
      <c r="AZ332" s="13">
        <f t="shared" si="335"/>
        <v>0</v>
      </c>
      <c r="BA332" s="13">
        <f t="shared" si="336"/>
        <v>0</v>
      </c>
      <c r="BB332" s="13">
        <f t="shared" si="337"/>
        <v>0</v>
      </c>
      <c r="BC332" s="13">
        <f t="shared" si="338"/>
        <v>0</v>
      </c>
      <c r="BD332" s="13">
        <f t="shared" si="339"/>
        <v>0</v>
      </c>
      <c r="BE332" s="13">
        <f t="shared" si="340"/>
        <v>0</v>
      </c>
      <c r="BF332" s="13">
        <f t="shared" si="341"/>
        <v>0</v>
      </c>
      <c r="BG332" s="13">
        <f t="shared" si="342"/>
        <v>0</v>
      </c>
      <c r="BH332" s="13">
        <f t="shared" si="343"/>
        <v>0</v>
      </c>
      <c r="BI332" s="73">
        <f t="shared" si="311"/>
        <v>0</v>
      </c>
      <c r="BJ332" s="219"/>
      <c r="BK332" s="850">
        <f t="shared" si="316"/>
        <v>0</v>
      </c>
      <c r="BL332" s="109">
        <f t="shared" si="317"/>
        <v>0</v>
      </c>
      <c r="BM332" s="109">
        <f t="shared" si="318"/>
        <v>0</v>
      </c>
      <c r="BN332" s="109">
        <f t="shared" si="319"/>
        <v>0</v>
      </c>
      <c r="BO332" s="109">
        <f t="shared" si="320"/>
        <v>0</v>
      </c>
      <c r="BP332" s="109">
        <f t="shared" si="321"/>
        <v>0</v>
      </c>
      <c r="BQ332" s="109">
        <f t="shared" si="322"/>
        <v>0</v>
      </c>
      <c r="BR332" s="109">
        <f t="shared" si="323"/>
        <v>0</v>
      </c>
      <c r="BS332" s="109">
        <f t="shared" si="324"/>
        <v>0</v>
      </c>
      <c r="BT332" s="109">
        <f t="shared" si="325"/>
        <v>0</v>
      </c>
      <c r="BU332" s="109">
        <f t="shared" si="326"/>
        <v>0</v>
      </c>
      <c r="BV332" s="109">
        <f t="shared" si="327"/>
        <v>0</v>
      </c>
      <c r="BW332" s="109">
        <f t="shared" si="328"/>
        <v>0</v>
      </c>
      <c r="BX332" s="109">
        <f t="shared" si="329"/>
        <v>0</v>
      </c>
      <c r="BY332" s="1000">
        <f t="shared" si="312"/>
        <v>0</v>
      </c>
    </row>
    <row r="333" spans="1:77">
      <c r="A333" s="679" t="s">
        <v>2409</v>
      </c>
      <c r="B333" s="679" t="s">
        <v>2410</v>
      </c>
      <c r="C333" s="57" t="s">
        <v>16</v>
      </c>
      <c r="D333" s="684" t="s">
        <v>18</v>
      </c>
      <c r="E333" s="681" t="s">
        <v>349</v>
      </c>
      <c r="F333" s="682">
        <v>40862</v>
      </c>
      <c r="G333" s="682" t="s">
        <v>106</v>
      </c>
      <c r="H333" s="241" t="s">
        <v>120</v>
      </c>
      <c r="I333" s="38"/>
      <c r="J333" s="983"/>
      <c r="K333" s="903"/>
      <c r="L333" s="798"/>
      <c r="M333" s="429"/>
      <c r="N333" s="109"/>
      <c r="O333" s="109"/>
      <c r="P333" s="109"/>
      <c r="Q333" s="607"/>
      <c r="R333" s="93"/>
      <c r="S333" s="109"/>
      <c r="T333" s="109"/>
      <c r="U333" s="109"/>
      <c r="V333" s="109">
        <v>0</v>
      </c>
      <c r="W333" s="109">
        <v>457650</v>
      </c>
      <c r="X333" s="109">
        <v>0</v>
      </c>
      <c r="Y333" s="109">
        <v>0</v>
      </c>
      <c r="Z333" s="109">
        <v>0</v>
      </c>
      <c r="AA333" s="109">
        <v>0</v>
      </c>
      <c r="AB333" s="109">
        <v>0</v>
      </c>
      <c r="AC333" s="109">
        <v>0</v>
      </c>
      <c r="AD333" s="109">
        <v>0</v>
      </c>
      <c r="AE333" s="109">
        <v>0</v>
      </c>
      <c r="AF333" s="109">
        <v>0</v>
      </c>
      <c r="AG333" s="109">
        <v>0</v>
      </c>
      <c r="AH333" s="109">
        <v>0</v>
      </c>
      <c r="AI333" s="109">
        <v>0</v>
      </c>
      <c r="AJ333" s="109">
        <v>0</v>
      </c>
      <c r="AK333" s="109">
        <v>0</v>
      </c>
      <c r="AL333" s="109">
        <v>0</v>
      </c>
      <c r="AM333" s="109">
        <v>0</v>
      </c>
      <c r="AN333" s="109">
        <v>0</v>
      </c>
      <c r="AO333" s="109">
        <v>0</v>
      </c>
      <c r="AP333" s="160">
        <f t="shared" si="313"/>
        <v>457650</v>
      </c>
      <c r="AQ333" s="160">
        <f t="shared" si="314"/>
        <v>0</v>
      </c>
      <c r="AR333" s="160">
        <f t="shared" si="315"/>
        <v>457650</v>
      </c>
      <c r="AS333" s="607"/>
      <c r="AT333" s="219"/>
      <c r="AU333" s="13">
        <f t="shared" si="330"/>
        <v>0</v>
      </c>
      <c r="AV333" s="13">
        <f t="shared" si="331"/>
        <v>0</v>
      </c>
      <c r="AW333" s="13">
        <f t="shared" si="332"/>
        <v>0</v>
      </c>
      <c r="AX333" s="13">
        <f t="shared" si="333"/>
        <v>0</v>
      </c>
      <c r="AY333" s="13">
        <f t="shared" si="334"/>
        <v>0</v>
      </c>
      <c r="AZ333" s="13">
        <f t="shared" si="335"/>
        <v>0</v>
      </c>
      <c r="BA333" s="13">
        <f t="shared" si="336"/>
        <v>0</v>
      </c>
      <c r="BB333" s="13">
        <f t="shared" si="337"/>
        <v>0</v>
      </c>
      <c r="BC333" s="13">
        <f t="shared" si="338"/>
        <v>0</v>
      </c>
      <c r="BD333" s="13">
        <f t="shared" si="339"/>
        <v>0</v>
      </c>
      <c r="BE333" s="13">
        <f t="shared" si="340"/>
        <v>0</v>
      </c>
      <c r="BF333" s="13">
        <f t="shared" si="341"/>
        <v>0</v>
      </c>
      <c r="BG333" s="13">
        <f t="shared" si="342"/>
        <v>0</v>
      </c>
      <c r="BH333" s="13">
        <f t="shared" si="343"/>
        <v>0</v>
      </c>
      <c r="BI333" s="73">
        <f t="shared" si="311"/>
        <v>0</v>
      </c>
      <c r="BJ333" s="219"/>
      <c r="BK333" s="850">
        <f t="shared" si="316"/>
        <v>0</v>
      </c>
      <c r="BL333" s="109">
        <f t="shared" si="317"/>
        <v>0</v>
      </c>
      <c r="BM333" s="109">
        <f t="shared" si="318"/>
        <v>0</v>
      </c>
      <c r="BN333" s="109">
        <f t="shared" si="319"/>
        <v>0</v>
      </c>
      <c r="BO333" s="109">
        <f t="shared" si="320"/>
        <v>0</v>
      </c>
      <c r="BP333" s="109">
        <f t="shared" si="321"/>
        <v>0</v>
      </c>
      <c r="BQ333" s="109">
        <f t="shared" si="322"/>
        <v>0</v>
      </c>
      <c r="BR333" s="109">
        <f t="shared" si="323"/>
        <v>0</v>
      </c>
      <c r="BS333" s="109">
        <f t="shared" si="324"/>
        <v>0</v>
      </c>
      <c r="BT333" s="109">
        <f t="shared" si="325"/>
        <v>0</v>
      </c>
      <c r="BU333" s="109">
        <f t="shared" si="326"/>
        <v>0</v>
      </c>
      <c r="BV333" s="109">
        <f t="shared" si="327"/>
        <v>0</v>
      </c>
      <c r="BW333" s="109">
        <f t="shared" si="328"/>
        <v>0</v>
      </c>
      <c r="BX333" s="109">
        <f t="shared" si="329"/>
        <v>0</v>
      </c>
      <c r="BY333" s="1000">
        <f t="shared" si="312"/>
        <v>0</v>
      </c>
    </row>
    <row r="334" spans="1:77">
      <c r="A334" s="678" t="s">
        <v>268</v>
      </c>
      <c r="B334" s="678" t="s">
        <v>2063</v>
      </c>
      <c r="C334" s="57" t="s">
        <v>23</v>
      </c>
      <c r="D334" s="684" t="s">
        <v>25</v>
      </c>
      <c r="E334" s="681" t="s">
        <v>349</v>
      </c>
      <c r="F334" s="683">
        <v>41090</v>
      </c>
      <c r="G334" s="682" t="s">
        <v>106</v>
      </c>
      <c r="H334" s="241" t="s">
        <v>126</v>
      </c>
      <c r="I334" s="38"/>
      <c r="J334" s="983"/>
      <c r="K334" s="903"/>
      <c r="L334" s="798"/>
      <c r="M334" s="429"/>
      <c r="N334" s="109"/>
      <c r="O334" s="109"/>
      <c r="P334" s="109"/>
      <c r="Q334" s="607"/>
      <c r="R334" s="93"/>
      <c r="S334" s="109">
        <v>0</v>
      </c>
      <c r="T334" s="109">
        <v>0</v>
      </c>
      <c r="U334" s="109">
        <v>0</v>
      </c>
      <c r="V334" s="109">
        <v>0</v>
      </c>
      <c r="W334" s="109">
        <v>0</v>
      </c>
      <c r="X334" s="109">
        <v>0</v>
      </c>
      <c r="Y334" s="109">
        <v>0</v>
      </c>
      <c r="Z334" s="109">
        <v>0</v>
      </c>
      <c r="AA334" s="109">
        <v>0</v>
      </c>
      <c r="AB334" s="109">
        <v>0</v>
      </c>
      <c r="AC334" s="109">
        <v>0</v>
      </c>
      <c r="AD334" s="109">
        <v>103531.00000000001</v>
      </c>
      <c r="AE334" s="109">
        <v>0</v>
      </c>
      <c r="AF334" s="109">
        <v>0</v>
      </c>
      <c r="AG334" s="109">
        <v>0</v>
      </c>
      <c r="AH334" s="109">
        <v>0</v>
      </c>
      <c r="AI334" s="109">
        <v>0</v>
      </c>
      <c r="AJ334" s="109">
        <v>0</v>
      </c>
      <c r="AK334" s="109">
        <v>0</v>
      </c>
      <c r="AL334" s="109">
        <v>0</v>
      </c>
      <c r="AM334" s="109">
        <v>0</v>
      </c>
      <c r="AN334" s="109">
        <v>0</v>
      </c>
      <c r="AO334" s="109">
        <v>0</v>
      </c>
      <c r="AP334" s="160">
        <f t="shared" si="313"/>
        <v>0</v>
      </c>
      <c r="AQ334" s="160">
        <f t="shared" si="314"/>
        <v>103531.00000000001</v>
      </c>
      <c r="AR334" s="160">
        <f t="shared" si="315"/>
        <v>103531.00000000001</v>
      </c>
      <c r="AS334" s="607"/>
      <c r="AT334" s="219"/>
      <c r="AU334" s="13">
        <f t="shared" si="330"/>
        <v>0</v>
      </c>
      <c r="AV334" s="13">
        <f t="shared" si="331"/>
        <v>0</v>
      </c>
      <c r="AW334" s="13">
        <f t="shared" si="332"/>
        <v>103531.00000000001</v>
      </c>
      <c r="AX334" s="13">
        <f t="shared" si="333"/>
        <v>0</v>
      </c>
      <c r="AY334" s="13">
        <f t="shared" si="334"/>
        <v>0</v>
      </c>
      <c r="AZ334" s="13">
        <f t="shared" si="335"/>
        <v>0</v>
      </c>
      <c r="BA334" s="13">
        <f t="shared" si="336"/>
        <v>0</v>
      </c>
      <c r="BB334" s="13">
        <f t="shared" si="337"/>
        <v>0</v>
      </c>
      <c r="BC334" s="13">
        <f t="shared" si="338"/>
        <v>0</v>
      </c>
      <c r="BD334" s="13">
        <f t="shared" si="339"/>
        <v>0</v>
      </c>
      <c r="BE334" s="13">
        <f t="shared" si="340"/>
        <v>0</v>
      </c>
      <c r="BF334" s="13">
        <f t="shared" si="341"/>
        <v>0</v>
      </c>
      <c r="BG334" s="13">
        <f t="shared" si="342"/>
        <v>0</v>
      </c>
      <c r="BH334" s="13">
        <f t="shared" si="343"/>
        <v>0</v>
      </c>
      <c r="BI334" s="73">
        <f t="shared" si="311"/>
        <v>103531.00000000001</v>
      </c>
      <c r="BJ334" s="219"/>
      <c r="BK334" s="850">
        <f t="shared" si="316"/>
        <v>0</v>
      </c>
      <c r="BL334" s="109">
        <f t="shared" si="317"/>
        <v>0</v>
      </c>
      <c r="BM334" s="109">
        <f t="shared" si="318"/>
        <v>103531.00000000001</v>
      </c>
      <c r="BN334" s="109">
        <f t="shared" si="319"/>
        <v>0</v>
      </c>
      <c r="BO334" s="109">
        <f t="shared" si="320"/>
        <v>0</v>
      </c>
      <c r="BP334" s="109">
        <f t="shared" si="321"/>
        <v>0</v>
      </c>
      <c r="BQ334" s="109">
        <f t="shared" si="322"/>
        <v>0</v>
      </c>
      <c r="BR334" s="109">
        <f t="shared" si="323"/>
        <v>0</v>
      </c>
      <c r="BS334" s="109">
        <f t="shared" si="324"/>
        <v>0</v>
      </c>
      <c r="BT334" s="109">
        <f t="shared" si="325"/>
        <v>0</v>
      </c>
      <c r="BU334" s="109">
        <f t="shared" si="326"/>
        <v>0</v>
      </c>
      <c r="BV334" s="109">
        <f t="shared" si="327"/>
        <v>0</v>
      </c>
      <c r="BW334" s="109">
        <f t="shared" si="328"/>
        <v>0</v>
      </c>
      <c r="BX334" s="109">
        <f t="shared" si="329"/>
        <v>0</v>
      </c>
      <c r="BY334" s="1000">
        <f t="shared" si="312"/>
        <v>103531.00000000001</v>
      </c>
    </row>
    <row r="335" spans="1:77">
      <c r="A335" s="679" t="s">
        <v>2109</v>
      </c>
      <c r="B335" s="679" t="s">
        <v>2110</v>
      </c>
      <c r="C335" s="57" t="s">
        <v>36</v>
      </c>
      <c r="D335" s="684" t="s">
        <v>7</v>
      </c>
      <c r="E335" s="681" t="s">
        <v>349</v>
      </c>
      <c r="F335" s="682">
        <v>41173</v>
      </c>
      <c r="G335" s="682" t="s">
        <v>106</v>
      </c>
      <c r="H335" s="241" t="s">
        <v>141</v>
      </c>
      <c r="I335" s="38"/>
      <c r="J335" s="983"/>
      <c r="K335" s="903"/>
      <c r="L335" s="798"/>
      <c r="M335" s="429"/>
      <c r="N335" s="109"/>
      <c r="O335" s="109"/>
      <c r="P335" s="109"/>
      <c r="Q335" s="607"/>
      <c r="R335" s="93"/>
      <c r="S335" s="109"/>
      <c r="T335" s="109"/>
      <c r="U335" s="109"/>
      <c r="V335" s="109">
        <v>0</v>
      </c>
      <c r="W335" s="109">
        <v>0</v>
      </c>
      <c r="X335" s="109">
        <v>0</v>
      </c>
      <c r="Y335" s="109">
        <v>0</v>
      </c>
      <c r="Z335" s="109">
        <v>0</v>
      </c>
      <c r="AA335" s="109">
        <v>0</v>
      </c>
      <c r="AB335" s="109">
        <v>0</v>
      </c>
      <c r="AC335" s="109">
        <v>0</v>
      </c>
      <c r="AD335" s="109">
        <v>0</v>
      </c>
      <c r="AE335" s="109">
        <v>0</v>
      </c>
      <c r="AF335" s="109">
        <v>0</v>
      </c>
      <c r="AG335" s="109">
        <v>149360</v>
      </c>
      <c r="AH335" s="109">
        <v>0</v>
      </c>
      <c r="AI335" s="109">
        <v>0</v>
      </c>
      <c r="AJ335" s="109">
        <v>0</v>
      </c>
      <c r="AK335" s="109">
        <v>0</v>
      </c>
      <c r="AL335" s="109">
        <v>0</v>
      </c>
      <c r="AM335" s="109">
        <v>0</v>
      </c>
      <c r="AN335" s="109">
        <v>0</v>
      </c>
      <c r="AO335" s="109">
        <v>0</v>
      </c>
      <c r="AP335" s="160">
        <f t="shared" si="313"/>
        <v>0</v>
      </c>
      <c r="AQ335" s="160">
        <f t="shared" si="314"/>
        <v>149360</v>
      </c>
      <c r="AR335" s="160">
        <f t="shared" si="315"/>
        <v>149360</v>
      </c>
      <c r="AS335" s="607"/>
      <c r="AT335" s="219"/>
      <c r="AU335" s="13">
        <f t="shared" si="330"/>
        <v>0</v>
      </c>
      <c r="AV335" s="13">
        <f t="shared" si="331"/>
        <v>0</v>
      </c>
      <c r="AW335" s="13">
        <f t="shared" si="332"/>
        <v>0</v>
      </c>
      <c r="AX335" s="13">
        <f t="shared" si="333"/>
        <v>0</v>
      </c>
      <c r="AY335" s="13">
        <f t="shared" si="334"/>
        <v>0</v>
      </c>
      <c r="AZ335" s="13">
        <f t="shared" si="335"/>
        <v>149360</v>
      </c>
      <c r="BA335" s="13">
        <f t="shared" si="336"/>
        <v>0</v>
      </c>
      <c r="BB335" s="13">
        <f t="shared" si="337"/>
        <v>0</v>
      </c>
      <c r="BC335" s="13">
        <f t="shared" si="338"/>
        <v>0</v>
      </c>
      <c r="BD335" s="13">
        <f t="shared" si="339"/>
        <v>0</v>
      </c>
      <c r="BE335" s="13">
        <f t="shared" si="340"/>
        <v>0</v>
      </c>
      <c r="BF335" s="13">
        <f t="shared" si="341"/>
        <v>0</v>
      </c>
      <c r="BG335" s="13">
        <f t="shared" si="342"/>
        <v>0</v>
      </c>
      <c r="BH335" s="13">
        <f t="shared" si="343"/>
        <v>0</v>
      </c>
      <c r="BI335" s="73">
        <f t="shared" si="311"/>
        <v>149360</v>
      </c>
      <c r="BJ335" s="219"/>
      <c r="BK335" s="850">
        <f t="shared" si="316"/>
        <v>0</v>
      </c>
      <c r="BL335" s="109">
        <f t="shared" si="317"/>
        <v>0</v>
      </c>
      <c r="BM335" s="109">
        <f t="shared" si="318"/>
        <v>0</v>
      </c>
      <c r="BN335" s="109">
        <f t="shared" si="319"/>
        <v>0</v>
      </c>
      <c r="BO335" s="109">
        <f t="shared" si="320"/>
        <v>0</v>
      </c>
      <c r="BP335" s="109">
        <f t="shared" si="321"/>
        <v>149360</v>
      </c>
      <c r="BQ335" s="109">
        <f t="shared" si="322"/>
        <v>0</v>
      </c>
      <c r="BR335" s="109">
        <f t="shared" si="323"/>
        <v>0</v>
      </c>
      <c r="BS335" s="109">
        <f t="shared" si="324"/>
        <v>0</v>
      </c>
      <c r="BT335" s="109">
        <f t="shared" si="325"/>
        <v>0</v>
      </c>
      <c r="BU335" s="109">
        <f t="shared" si="326"/>
        <v>0</v>
      </c>
      <c r="BV335" s="109">
        <f t="shared" si="327"/>
        <v>0</v>
      </c>
      <c r="BW335" s="109">
        <f t="shared" si="328"/>
        <v>0</v>
      </c>
      <c r="BX335" s="109">
        <f t="shared" si="329"/>
        <v>0</v>
      </c>
      <c r="BY335" s="1000">
        <f t="shared" si="312"/>
        <v>149360</v>
      </c>
    </row>
    <row r="336" spans="1:77">
      <c r="A336" s="679" t="s">
        <v>2183</v>
      </c>
      <c r="B336" s="679" t="s">
        <v>2184</v>
      </c>
      <c r="C336" s="57" t="s">
        <v>13</v>
      </c>
      <c r="D336" s="684" t="s">
        <v>15</v>
      </c>
      <c r="E336" s="681" t="s">
        <v>349</v>
      </c>
      <c r="F336" s="682">
        <v>40893</v>
      </c>
      <c r="G336" s="682" t="s">
        <v>106</v>
      </c>
      <c r="H336" s="241" t="s">
        <v>117</v>
      </c>
      <c r="I336" s="38"/>
      <c r="J336" s="983"/>
      <c r="K336" s="903"/>
      <c r="L336" s="798"/>
      <c r="M336" s="429"/>
      <c r="N336" s="109"/>
      <c r="O336" s="109"/>
      <c r="P336" s="109"/>
      <c r="Q336" s="607"/>
      <c r="R336" s="93"/>
      <c r="S336" s="109"/>
      <c r="T336" s="109"/>
      <c r="U336" s="109"/>
      <c r="V336" s="109">
        <v>0</v>
      </c>
      <c r="W336" s="109">
        <v>0</v>
      </c>
      <c r="X336" s="109">
        <v>627680</v>
      </c>
      <c r="Y336" s="109">
        <v>0</v>
      </c>
      <c r="Z336" s="109">
        <v>0</v>
      </c>
      <c r="AA336" s="109">
        <v>0</v>
      </c>
      <c r="AB336" s="109">
        <v>0</v>
      </c>
      <c r="AC336" s="109">
        <v>0</v>
      </c>
      <c r="AD336" s="109">
        <v>0</v>
      </c>
      <c r="AE336" s="109">
        <v>0</v>
      </c>
      <c r="AF336" s="109">
        <v>0</v>
      </c>
      <c r="AG336" s="109">
        <v>0</v>
      </c>
      <c r="AH336" s="109">
        <v>0</v>
      </c>
      <c r="AI336" s="109">
        <v>0</v>
      </c>
      <c r="AJ336" s="109">
        <v>0</v>
      </c>
      <c r="AK336" s="109">
        <v>0</v>
      </c>
      <c r="AL336" s="109">
        <v>0</v>
      </c>
      <c r="AM336" s="109">
        <v>0</v>
      </c>
      <c r="AN336" s="109">
        <v>0</v>
      </c>
      <c r="AO336" s="109">
        <v>0</v>
      </c>
      <c r="AP336" s="160">
        <f t="shared" si="313"/>
        <v>627680</v>
      </c>
      <c r="AQ336" s="160">
        <f t="shared" si="314"/>
        <v>0</v>
      </c>
      <c r="AR336" s="160">
        <f t="shared" si="315"/>
        <v>627680</v>
      </c>
      <c r="AS336" s="607"/>
      <c r="AT336" s="219"/>
      <c r="AU336" s="13">
        <f t="shared" si="330"/>
        <v>0</v>
      </c>
      <c r="AV336" s="13">
        <f t="shared" si="331"/>
        <v>0</v>
      </c>
      <c r="AW336" s="13">
        <f t="shared" si="332"/>
        <v>0</v>
      </c>
      <c r="AX336" s="13">
        <f t="shared" si="333"/>
        <v>0</v>
      </c>
      <c r="AY336" s="13">
        <f t="shared" si="334"/>
        <v>0</v>
      </c>
      <c r="AZ336" s="13">
        <f t="shared" si="335"/>
        <v>0</v>
      </c>
      <c r="BA336" s="13">
        <f t="shared" si="336"/>
        <v>0</v>
      </c>
      <c r="BB336" s="13">
        <f t="shared" si="337"/>
        <v>0</v>
      </c>
      <c r="BC336" s="13">
        <f t="shared" si="338"/>
        <v>0</v>
      </c>
      <c r="BD336" s="13">
        <f t="shared" si="339"/>
        <v>0</v>
      </c>
      <c r="BE336" s="13">
        <f t="shared" si="340"/>
        <v>0</v>
      </c>
      <c r="BF336" s="13">
        <f t="shared" si="341"/>
        <v>0</v>
      </c>
      <c r="BG336" s="13">
        <f t="shared" si="342"/>
        <v>0</v>
      </c>
      <c r="BH336" s="13">
        <f t="shared" si="343"/>
        <v>0</v>
      </c>
      <c r="BI336" s="73">
        <f t="shared" si="311"/>
        <v>0</v>
      </c>
      <c r="BJ336" s="219"/>
      <c r="BK336" s="850">
        <f t="shared" si="316"/>
        <v>0</v>
      </c>
      <c r="BL336" s="109">
        <f t="shared" si="317"/>
        <v>0</v>
      </c>
      <c r="BM336" s="109">
        <f t="shared" si="318"/>
        <v>0</v>
      </c>
      <c r="BN336" s="109">
        <f t="shared" si="319"/>
        <v>0</v>
      </c>
      <c r="BO336" s="109">
        <f t="shared" si="320"/>
        <v>0</v>
      </c>
      <c r="BP336" s="109">
        <f t="shared" si="321"/>
        <v>0</v>
      </c>
      <c r="BQ336" s="109">
        <f t="shared" si="322"/>
        <v>0</v>
      </c>
      <c r="BR336" s="109">
        <f t="shared" si="323"/>
        <v>0</v>
      </c>
      <c r="BS336" s="109">
        <f t="shared" si="324"/>
        <v>0</v>
      </c>
      <c r="BT336" s="109">
        <f t="shared" si="325"/>
        <v>0</v>
      </c>
      <c r="BU336" s="109">
        <f t="shared" si="326"/>
        <v>0</v>
      </c>
      <c r="BV336" s="109">
        <f t="shared" si="327"/>
        <v>0</v>
      </c>
      <c r="BW336" s="109">
        <f t="shared" si="328"/>
        <v>0</v>
      </c>
      <c r="BX336" s="109">
        <f t="shared" si="329"/>
        <v>0</v>
      </c>
      <c r="BY336" s="1000">
        <f t="shared" si="312"/>
        <v>0</v>
      </c>
    </row>
    <row r="337" spans="1:77">
      <c r="A337" s="2" t="s">
        <v>2249</v>
      </c>
      <c r="B337" s="2" t="s">
        <v>2250</v>
      </c>
      <c r="C337" s="57" t="s">
        <v>13</v>
      </c>
      <c r="D337" s="57" t="s">
        <v>15</v>
      </c>
      <c r="E337" s="681" t="s">
        <v>349</v>
      </c>
      <c r="F337" s="682">
        <v>41029</v>
      </c>
      <c r="G337" s="682" t="s">
        <v>106</v>
      </c>
      <c r="H337" s="241" t="s">
        <v>117</v>
      </c>
      <c r="I337" s="38"/>
      <c r="J337" s="983"/>
      <c r="K337" s="903"/>
      <c r="L337" s="798"/>
      <c r="M337" s="429"/>
      <c r="N337" s="109"/>
      <c r="O337" s="109"/>
      <c r="P337" s="109"/>
      <c r="Q337" s="607"/>
      <c r="R337" s="93"/>
      <c r="S337" s="109"/>
      <c r="T337" s="109"/>
      <c r="U337" s="109"/>
      <c r="V337" s="109">
        <v>0</v>
      </c>
      <c r="W337" s="109">
        <v>0</v>
      </c>
      <c r="X337" s="109">
        <v>0</v>
      </c>
      <c r="Y337" s="109">
        <v>0</v>
      </c>
      <c r="Z337" s="109">
        <v>0</v>
      </c>
      <c r="AA337" s="109">
        <v>0</v>
      </c>
      <c r="AB337" s="109">
        <v>170379.97000000003</v>
      </c>
      <c r="AC337" s="109">
        <v>0</v>
      </c>
      <c r="AD337" s="109">
        <v>0</v>
      </c>
      <c r="AE337" s="109">
        <v>0</v>
      </c>
      <c r="AF337" s="109">
        <v>0</v>
      </c>
      <c r="AG337" s="109">
        <v>0</v>
      </c>
      <c r="AH337" s="109">
        <v>0</v>
      </c>
      <c r="AI337" s="109">
        <v>0</v>
      </c>
      <c r="AJ337" s="109">
        <v>0</v>
      </c>
      <c r="AK337" s="109">
        <v>0</v>
      </c>
      <c r="AL337" s="109">
        <v>0</v>
      </c>
      <c r="AM337" s="109">
        <v>0</v>
      </c>
      <c r="AN337" s="109">
        <v>0</v>
      </c>
      <c r="AO337" s="109">
        <v>0</v>
      </c>
      <c r="AP337" s="160">
        <f t="shared" si="313"/>
        <v>0</v>
      </c>
      <c r="AQ337" s="160">
        <f t="shared" si="314"/>
        <v>170379.97000000003</v>
      </c>
      <c r="AR337" s="160">
        <f t="shared" si="315"/>
        <v>170379.97000000003</v>
      </c>
      <c r="AS337" s="607"/>
      <c r="AT337" s="219"/>
      <c r="AU337" s="13">
        <f t="shared" si="330"/>
        <v>170379.97000000003</v>
      </c>
      <c r="AV337" s="13">
        <f t="shared" si="331"/>
        <v>0</v>
      </c>
      <c r="AW337" s="13">
        <f t="shared" si="332"/>
        <v>0</v>
      </c>
      <c r="AX337" s="13">
        <f t="shared" si="333"/>
        <v>0</v>
      </c>
      <c r="AY337" s="13">
        <f t="shared" si="334"/>
        <v>0</v>
      </c>
      <c r="AZ337" s="13">
        <f t="shared" si="335"/>
        <v>0</v>
      </c>
      <c r="BA337" s="13">
        <f t="shared" si="336"/>
        <v>0</v>
      </c>
      <c r="BB337" s="13">
        <f t="shared" si="337"/>
        <v>0</v>
      </c>
      <c r="BC337" s="13">
        <f t="shared" si="338"/>
        <v>0</v>
      </c>
      <c r="BD337" s="13">
        <f t="shared" si="339"/>
        <v>0</v>
      </c>
      <c r="BE337" s="13">
        <f t="shared" si="340"/>
        <v>0</v>
      </c>
      <c r="BF337" s="13">
        <f t="shared" si="341"/>
        <v>0</v>
      </c>
      <c r="BG337" s="13">
        <f t="shared" si="342"/>
        <v>0</v>
      </c>
      <c r="BH337" s="13">
        <f t="shared" si="343"/>
        <v>0</v>
      </c>
      <c r="BI337" s="73">
        <f t="shared" si="311"/>
        <v>170379.97000000003</v>
      </c>
      <c r="BJ337" s="219"/>
      <c r="BK337" s="850">
        <f t="shared" si="316"/>
        <v>170379.97000000003</v>
      </c>
      <c r="BL337" s="109">
        <f t="shared" si="317"/>
        <v>0</v>
      </c>
      <c r="BM337" s="109">
        <f t="shared" si="318"/>
        <v>0</v>
      </c>
      <c r="BN337" s="109">
        <f t="shared" si="319"/>
        <v>0</v>
      </c>
      <c r="BO337" s="109">
        <f t="shared" si="320"/>
        <v>0</v>
      </c>
      <c r="BP337" s="109">
        <f t="shared" si="321"/>
        <v>0</v>
      </c>
      <c r="BQ337" s="109">
        <f t="shared" si="322"/>
        <v>0</v>
      </c>
      <c r="BR337" s="109">
        <f t="shared" si="323"/>
        <v>0</v>
      </c>
      <c r="BS337" s="109">
        <f t="shared" si="324"/>
        <v>0</v>
      </c>
      <c r="BT337" s="109">
        <f t="shared" si="325"/>
        <v>0</v>
      </c>
      <c r="BU337" s="109">
        <f t="shared" si="326"/>
        <v>0</v>
      </c>
      <c r="BV337" s="109">
        <f t="shared" si="327"/>
        <v>0</v>
      </c>
      <c r="BW337" s="109">
        <f t="shared" si="328"/>
        <v>0</v>
      </c>
      <c r="BX337" s="109">
        <f t="shared" si="329"/>
        <v>0</v>
      </c>
      <c r="BY337" s="1000">
        <f t="shared" si="312"/>
        <v>170379.97000000003</v>
      </c>
    </row>
    <row r="338" spans="1:77">
      <c r="A338" s="2" t="s">
        <v>3479</v>
      </c>
      <c r="B338" s="2" t="s">
        <v>3480</v>
      </c>
      <c r="C338" s="57" t="s">
        <v>20</v>
      </c>
      <c r="D338" s="57" t="s">
        <v>7</v>
      </c>
      <c r="E338" s="681" t="s">
        <v>349</v>
      </c>
      <c r="F338" s="682">
        <v>40862</v>
      </c>
      <c r="G338" s="682" t="s">
        <v>106</v>
      </c>
      <c r="H338" s="241" t="s">
        <v>124</v>
      </c>
      <c r="I338" s="38"/>
      <c r="J338" s="983"/>
      <c r="K338" s="903"/>
      <c r="L338" s="798"/>
      <c r="M338" s="429"/>
      <c r="N338" s="109"/>
      <c r="O338" s="109"/>
      <c r="P338" s="109"/>
      <c r="Q338" s="607"/>
      <c r="R338" s="93"/>
      <c r="S338" s="109">
        <v>-1043</v>
      </c>
      <c r="T338" s="109">
        <v>1043</v>
      </c>
      <c r="U338" s="109">
        <v>0</v>
      </c>
      <c r="V338" s="109">
        <v>0</v>
      </c>
      <c r="W338" s="109">
        <v>473324.43</v>
      </c>
      <c r="X338" s="109">
        <v>0</v>
      </c>
      <c r="Y338" s="109">
        <v>0</v>
      </c>
      <c r="Z338" s="109">
        <v>0</v>
      </c>
      <c r="AA338" s="109">
        <v>0</v>
      </c>
      <c r="AB338" s="109">
        <v>0</v>
      </c>
      <c r="AC338" s="109">
        <v>0</v>
      </c>
      <c r="AD338" s="109">
        <v>0</v>
      </c>
      <c r="AE338" s="109">
        <v>0</v>
      </c>
      <c r="AF338" s="109">
        <v>0</v>
      </c>
      <c r="AG338" s="109">
        <v>0</v>
      </c>
      <c r="AH338" s="109">
        <v>0</v>
      </c>
      <c r="AI338" s="109">
        <v>0</v>
      </c>
      <c r="AJ338" s="109">
        <v>0</v>
      </c>
      <c r="AK338" s="109">
        <v>0</v>
      </c>
      <c r="AL338" s="109">
        <v>0</v>
      </c>
      <c r="AM338" s="109">
        <v>0</v>
      </c>
      <c r="AN338" s="109">
        <v>0</v>
      </c>
      <c r="AO338" s="109">
        <v>0</v>
      </c>
      <c r="AP338" s="160">
        <f t="shared" si="313"/>
        <v>473324.43</v>
      </c>
      <c r="AQ338" s="160">
        <f t="shared" si="314"/>
        <v>0</v>
      </c>
      <c r="AR338" s="160">
        <f t="shared" si="315"/>
        <v>473324.43</v>
      </c>
      <c r="AS338" s="607"/>
      <c r="AT338" s="219"/>
      <c r="AU338" s="13">
        <f t="shared" si="330"/>
        <v>0</v>
      </c>
      <c r="AV338" s="13">
        <f t="shared" si="331"/>
        <v>0</v>
      </c>
      <c r="AW338" s="13">
        <f t="shared" si="332"/>
        <v>0</v>
      </c>
      <c r="AX338" s="13">
        <f t="shared" si="333"/>
        <v>0</v>
      </c>
      <c r="AY338" s="13">
        <f t="shared" si="334"/>
        <v>0</v>
      </c>
      <c r="AZ338" s="13">
        <f t="shared" si="335"/>
        <v>0</v>
      </c>
      <c r="BA338" s="13">
        <f t="shared" si="336"/>
        <v>0</v>
      </c>
      <c r="BB338" s="13">
        <f t="shared" si="337"/>
        <v>0</v>
      </c>
      <c r="BC338" s="13">
        <f t="shared" si="338"/>
        <v>0</v>
      </c>
      <c r="BD338" s="13">
        <f t="shared" si="339"/>
        <v>0</v>
      </c>
      <c r="BE338" s="13">
        <f t="shared" si="340"/>
        <v>0</v>
      </c>
      <c r="BF338" s="13">
        <f t="shared" si="341"/>
        <v>0</v>
      </c>
      <c r="BG338" s="13">
        <f t="shared" si="342"/>
        <v>0</v>
      </c>
      <c r="BH338" s="13">
        <f t="shared" si="343"/>
        <v>0</v>
      </c>
      <c r="BI338" s="73">
        <f t="shared" si="311"/>
        <v>0</v>
      </c>
      <c r="BJ338" s="219"/>
      <c r="BK338" s="850">
        <f t="shared" si="316"/>
        <v>0</v>
      </c>
      <c r="BL338" s="109">
        <f t="shared" si="317"/>
        <v>0</v>
      </c>
      <c r="BM338" s="109">
        <f t="shared" si="318"/>
        <v>0</v>
      </c>
      <c r="BN338" s="109">
        <f t="shared" si="319"/>
        <v>0</v>
      </c>
      <c r="BO338" s="109">
        <f t="shared" si="320"/>
        <v>0</v>
      </c>
      <c r="BP338" s="109">
        <f t="shared" si="321"/>
        <v>0</v>
      </c>
      <c r="BQ338" s="109">
        <f t="shared" si="322"/>
        <v>0</v>
      </c>
      <c r="BR338" s="109">
        <f t="shared" si="323"/>
        <v>0</v>
      </c>
      <c r="BS338" s="109">
        <f t="shared" si="324"/>
        <v>0</v>
      </c>
      <c r="BT338" s="109">
        <f t="shared" si="325"/>
        <v>0</v>
      </c>
      <c r="BU338" s="109">
        <f t="shared" si="326"/>
        <v>0</v>
      </c>
      <c r="BV338" s="109">
        <f t="shared" si="327"/>
        <v>0</v>
      </c>
      <c r="BW338" s="109">
        <f t="shared" si="328"/>
        <v>0</v>
      </c>
      <c r="BX338" s="109">
        <f t="shared" si="329"/>
        <v>0</v>
      </c>
      <c r="BY338" s="1000">
        <f t="shared" si="312"/>
        <v>0</v>
      </c>
    </row>
    <row r="339" spans="1:77">
      <c r="A339" s="2" t="s">
        <v>2631</v>
      </c>
      <c r="B339" s="2" t="s">
        <v>2632</v>
      </c>
      <c r="C339" s="57" t="s">
        <v>3</v>
      </c>
      <c r="D339" s="57" t="s">
        <v>7</v>
      </c>
      <c r="E339" s="681" t="s">
        <v>349</v>
      </c>
      <c r="F339" s="682">
        <v>41091</v>
      </c>
      <c r="G339" s="682" t="s">
        <v>106</v>
      </c>
      <c r="H339" s="241" t="s">
        <v>109</v>
      </c>
      <c r="I339" s="38"/>
      <c r="J339" s="983"/>
      <c r="K339" s="903"/>
      <c r="L339" s="798"/>
      <c r="M339" s="429"/>
      <c r="N339" s="109"/>
      <c r="O339" s="109"/>
      <c r="P339" s="109"/>
      <c r="Q339" s="607"/>
      <c r="R339" s="93"/>
      <c r="S339" s="109">
        <v>0</v>
      </c>
      <c r="T339" s="109">
        <v>0</v>
      </c>
      <c r="U339" s="109">
        <v>8953.49</v>
      </c>
      <c r="V339" s="109">
        <v>0</v>
      </c>
      <c r="W339" s="109">
        <v>0</v>
      </c>
      <c r="X339" s="109">
        <v>0</v>
      </c>
      <c r="Y339" s="109">
        <v>0</v>
      </c>
      <c r="Z339" s="109">
        <v>0</v>
      </c>
      <c r="AA339" s="109">
        <v>0</v>
      </c>
      <c r="AB339" s="109">
        <v>0</v>
      </c>
      <c r="AC339" s="109">
        <v>0</v>
      </c>
      <c r="AD339" s="109">
        <v>0</v>
      </c>
      <c r="AE339" s="109">
        <v>1129822.8700000001</v>
      </c>
      <c r="AF339" s="109">
        <v>0</v>
      </c>
      <c r="AG339" s="109">
        <v>0</v>
      </c>
      <c r="AH339" s="109">
        <v>0</v>
      </c>
      <c r="AI339" s="109">
        <v>0</v>
      </c>
      <c r="AJ339" s="109">
        <v>0</v>
      </c>
      <c r="AK339" s="109">
        <v>0</v>
      </c>
      <c r="AL339" s="109">
        <v>0</v>
      </c>
      <c r="AM339" s="109">
        <v>0</v>
      </c>
      <c r="AN339" s="109">
        <v>0</v>
      </c>
      <c r="AO339" s="109">
        <v>0</v>
      </c>
      <c r="AP339" s="160">
        <f t="shared" si="313"/>
        <v>8953.49</v>
      </c>
      <c r="AQ339" s="160">
        <f t="shared" si="314"/>
        <v>1129822.8700000001</v>
      </c>
      <c r="AR339" s="160">
        <f t="shared" si="315"/>
        <v>1138776.3600000001</v>
      </c>
      <c r="AS339" s="607"/>
      <c r="AT339" s="219"/>
      <c r="AU339" s="13">
        <f t="shared" si="330"/>
        <v>0</v>
      </c>
      <c r="AV339" s="13">
        <f t="shared" si="331"/>
        <v>0</v>
      </c>
      <c r="AW339" s="13">
        <f t="shared" si="332"/>
        <v>0</v>
      </c>
      <c r="AX339" s="13">
        <f t="shared" si="333"/>
        <v>1129822.8700000001</v>
      </c>
      <c r="AY339" s="13">
        <f t="shared" si="334"/>
        <v>0</v>
      </c>
      <c r="AZ339" s="13">
        <f t="shared" si="335"/>
        <v>0</v>
      </c>
      <c r="BA339" s="13">
        <f t="shared" si="336"/>
        <v>0</v>
      </c>
      <c r="BB339" s="13">
        <f t="shared" si="337"/>
        <v>0</v>
      </c>
      <c r="BC339" s="13">
        <f t="shared" si="338"/>
        <v>0</v>
      </c>
      <c r="BD339" s="13">
        <f t="shared" si="339"/>
        <v>0</v>
      </c>
      <c r="BE339" s="13">
        <f t="shared" si="340"/>
        <v>0</v>
      </c>
      <c r="BF339" s="13">
        <f t="shared" si="341"/>
        <v>0</v>
      </c>
      <c r="BG339" s="13">
        <f t="shared" si="342"/>
        <v>0</v>
      </c>
      <c r="BH339" s="13">
        <f t="shared" si="343"/>
        <v>0</v>
      </c>
      <c r="BI339" s="73">
        <f t="shared" si="311"/>
        <v>1129822.8700000001</v>
      </c>
      <c r="BJ339" s="219"/>
      <c r="BK339" s="850">
        <f t="shared" si="316"/>
        <v>0</v>
      </c>
      <c r="BL339" s="109">
        <f t="shared" si="317"/>
        <v>0</v>
      </c>
      <c r="BM339" s="109">
        <f t="shared" si="318"/>
        <v>0</v>
      </c>
      <c r="BN339" s="109">
        <f t="shared" si="319"/>
        <v>1129822.8700000001</v>
      </c>
      <c r="BO339" s="109">
        <f t="shared" si="320"/>
        <v>0</v>
      </c>
      <c r="BP339" s="109">
        <f t="shared" si="321"/>
        <v>0</v>
      </c>
      <c r="BQ339" s="109">
        <f t="shared" si="322"/>
        <v>0</v>
      </c>
      <c r="BR339" s="109">
        <f t="shared" si="323"/>
        <v>0</v>
      </c>
      <c r="BS339" s="109">
        <f t="shared" si="324"/>
        <v>0</v>
      </c>
      <c r="BT339" s="109">
        <f t="shared" si="325"/>
        <v>0</v>
      </c>
      <c r="BU339" s="109">
        <f t="shared" si="326"/>
        <v>0</v>
      </c>
      <c r="BV339" s="109">
        <f t="shared" si="327"/>
        <v>0</v>
      </c>
      <c r="BW339" s="109">
        <f t="shared" si="328"/>
        <v>0</v>
      </c>
      <c r="BX339" s="109">
        <f t="shared" si="329"/>
        <v>0</v>
      </c>
      <c r="BY339" s="1000">
        <f t="shared" si="312"/>
        <v>1129822.8700000001</v>
      </c>
    </row>
    <row r="340" spans="1:77">
      <c r="A340" s="2" t="s">
        <v>2717</v>
      </c>
      <c r="B340" s="2" t="s">
        <v>2718</v>
      </c>
      <c r="C340" s="57" t="s">
        <v>3</v>
      </c>
      <c r="D340" s="57" t="s">
        <v>7</v>
      </c>
      <c r="E340" s="681" t="s">
        <v>349</v>
      </c>
      <c r="F340" s="682">
        <v>40786</v>
      </c>
      <c r="G340" s="682" t="s">
        <v>106</v>
      </c>
      <c r="H340" s="241" t="s">
        <v>109</v>
      </c>
      <c r="I340" s="38"/>
      <c r="J340" s="983"/>
      <c r="K340" s="903"/>
      <c r="L340" s="798"/>
      <c r="M340" s="429"/>
      <c r="N340" s="109"/>
      <c r="O340" s="109"/>
      <c r="P340" s="109"/>
      <c r="Q340" s="607"/>
      <c r="R340" s="93"/>
      <c r="S340" s="109">
        <v>0</v>
      </c>
      <c r="T340" s="109">
        <v>636490.36</v>
      </c>
      <c r="U340" s="109">
        <v>19012.41</v>
      </c>
      <c r="V340" s="109">
        <v>0</v>
      </c>
      <c r="W340" s="109">
        <v>0</v>
      </c>
      <c r="X340" s="109">
        <v>7605.52</v>
      </c>
      <c r="Y340" s="109">
        <v>0</v>
      </c>
      <c r="Z340" s="109">
        <v>0</v>
      </c>
      <c r="AA340" s="109">
        <v>0</v>
      </c>
      <c r="AB340" s="109">
        <v>0</v>
      </c>
      <c r="AC340" s="109">
        <v>0</v>
      </c>
      <c r="AD340" s="109">
        <v>0</v>
      </c>
      <c r="AE340" s="109">
        <v>0</v>
      </c>
      <c r="AF340" s="109">
        <v>0</v>
      </c>
      <c r="AG340" s="109">
        <v>0</v>
      </c>
      <c r="AH340" s="109">
        <v>0</v>
      </c>
      <c r="AI340" s="109">
        <v>0</v>
      </c>
      <c r="AJ340" s="109">
        <v>0</v>
      </c>
      <c r="AK340" s="109">
        <v>0</v>
      </c>
      <c r="AL340" s="109">
        <v>0</v>
      </c>
      <c r="AM340" s="109">
        <v>0</v>
      </c>
      <c r="AN340" s="109">
        <v>0</v>
      </c>
      <c r="AO340" s="109">
        <v>0</v>
      </c>
      <c r="AP340" s="160">
        <f t="shared" si="313"/>
        <v>663108.29</v>
      </c>
      <c r="AQ340" s="160">
        <f t="shared" si="314"/>
        <v>0</v>
      </c>
      <c r="AR340" s="160">
        <f t="shared" si="315"/>
        <v>663108.29</v>
      </c>
      <c r="AS340" s="607"/>
      <c r="AT340" s="219"/>
      <c r="AU340" s="13">
        <f t="shared" si="330"/>
        <v>0</v>
      </c>
      <c r="AV340" s="13">
        <f t="shared" si="331"/>
        <v>0</v>
      </c>
      <c r="AW340" s="13">
        <f t="shared" si="332"/>
        <v>0</v>
      </c>
      <c r="AX340" s="13">
        <f t="shared" si="333"/>
        <v>0</v>
      </c>
      <c r="AY340" s="13">
        <f t="shared" si="334"/>
        <v>0</v>
      </c>
      <c r="AZ340" s="13">
        <f t="shared" si="335"/>
        <v>0</v>
      </c>
      <c r="BA340" s="13">
        <f t="shared" si="336"/>
        <v>0</v>
      </c>
      <c r="BB340" s="13">
        <f t="shared" si="337"/>
        <v>0</v>
      </c>
      <c r="BC340" s="13">
        <f t="shared" si="338"/>
        <v>0</v>
      </c>
      <c r="BD340" s="13">
        <f t="shared" si="339"/>
        <v>0</v>
      </c>
      <c r="BE340" s="13">
        <f t="shared" si="340"/>
        <v>0</v>
      </c>
      <c r="BF340" s="13">
        <f t="shared" si="341"/>
        <v>0</v>
      </c>
      <c r="BG340" s="13">
        <f t="shared" si="342"/>
        <v>0</v>
      </c>
      <c r="BH340" s="13">
        <f t="shared" si="343"/>
        <v>0</v>
      </c>
      <c r="BI340" s="73">
        <f t="shared" si="311"/>
        <v>0</v>
      </c>
      <c r="BJ340" s="219"/>
      <c r="BK340" s="850">
        <f t="shared" si="316"/>
        <v>0</v>
      </c>
      <c r="BL340" s="109">
        <f t="shared" si="317"/>
        <v>0</v>
      </c>
      <c r="BM340" s="109">
        <f t="shared" si="318"/>
        <v>0</v>
      </c>
      <c r="BN340" s="109">
        <f t="shared" si="319"/>
        <v>0</v>
      </c>
      <c r="BO340" s="109">
        <f t="shared" si="320"/>
        <v>0</v>
      </c>
      <c r="BP340" s="109">
        <f t="shared" si="321"/>
        <v>0</v>
      </c>
      <c r="BQ340" s="109">
        <f t="shared" si="322"/>
        <v>0</v>
      </c>
      <c r="BR340" s="109">
        <f t="shared" si="323"/>
        <v>0</v>
      </c>
      <c r="BS340" s="109">
        <f t="shared" si="324"/>
        <v>0</v>
      </c>
      <c r="BT340" s="109">
        <f t="shared" si="325"/>
        <v>0</v>
      </c>
      <c r="BU340" s="109">
        <f t="shared" si="326"/>
        <v>0</v>
      </c>
      <c r="BV340" s="109">
        <f t="shared" si="327"/>
        <v>0</v>
      </c>
      <c r="BW340" s="109">
        <f t="shared" si="328"/>
        <v>0</v>
      </c>
      <c r="BX340" s="109">
        <f t="shared" si="329"/>
        <v>0</v>
      </c>
      <c r="BY340" s="1000">
        <f t="shared" si="312"/>
        <v>0</v>
      </c>
    </row>
    <row r="341" spans="1:77">
      <c r="A341" s="678" t="s">
        <v>3029</v>
      </c>
      <c r="B341" s="678" t="s">
        <v>3030</v>
      </c>
      <c r="C341" s="57" t="s">
        <v>3</v>
      </c>
      <c r="D341" s="684" t="s">
        <v>7</v>
      </c>
      <c r="E341" s="681" t="s">
        <v>349</v>
      </c>
      <c r="F341" s="683">
        <v>40877</v>
      </c>
      <c r="G341" s="682" t="s">
        <v>106</v>
      </c>
      <c r="H341" s="241" t="s">
        <v>109</v>
      </c>
      <c r="I341" s="38"/>
      <c r="J341" s="983"/>
      <c r="K341" s="903"/>
      <c r="L341" s="798"/>
      <c r="M341" s="429"/>
      <c r="N341" s="109"/>
      <c r="O341" s="109"/>
      <c r="P341" s="109"/>
      <c r="Q341" s="607"/>
      <c r="R341" s="93"/>
      <c r="S341" s="109"/>
      <c r="T341" s="109"/>
      <c r="U341" s="109"/>
      <c r="V341" s="109">
        <v>0</v>
      </c>
      <c r="W341" s="109">
        <v>238141.94999999998</v>
      </c>
      <c r="X341" s="109">
        <v>0</v>
      </c>
      <c r="Y341" s="109">
        <v>0</v>
      </c>
      <c r="Z341" s="109">
        <v>0</v>
      </c>
      <c r="AA341" s="109">
        <v>0</v>
      </c>
      <c r="AB341" s="109">
        <v>0</v>
      </c>
      <c r="AC341" s="109">
        <v>0</v>
      </c>
      <c r="AD341" s="109">
        <v>0</v>
      </c>
      <c r="AE341" s="109">
        <v>0</v>
      </c>
      <c r="AF341" s="109">
        <v>0</v>
      </c>
      <c r="AG341" s="109">
        <v>0</v>
      </c>
      <c r="AH341" s="109">
        <v>0</v>
      </c>
      <c r="AI341" s="109">
        <v>0</v>
      </c>
      <c r="AJ341" s="109">
        <v>0</v>
      </c>
      <c r="AK341" s="109">
        <v>0</v>
      </c>
      <c r="AL341" s="109">
        <v>0</v>
      </c>
      <c r="AM341" s="109">
        <v>0</v>
      </c>
      <c r="AN341" s="109">
        <v>0</v>
      </c>
      <c r="AO341" s="109">
        <v>0</v>
      </c>
      <c r="AP341" s="160">
        <f t="shared" si="313"/>
        <v>238141.94999999998</v>
      </c>
      <c r="AQ341" s="160">
        <f t="shared" si="314"/>
        <v>0</v>
      </c>
      <c r="AR341" s="160">
        <f t="shared" si="315"/>
        <v>238141.94999999998</v>
      </c>
      <c r="AS341" s="607"/>
      <c r="AT341" s="219"/>
      <c r="AU341" s="13">
        <f t="shared" si="330"/>
        <v>0</v>
      </c>
      <c r="AV341" s="13">
        <f t="shared" si="331"/>
        <v>0</v>
      </c>
      <c r="AW341" s="13">
        <f t="shared" si="332"/>
        <v>0</v>
      </c>
      <c r="AX341" s="13">
        <f t="shared" si="333"/>
        <v>0</v>
      </c>
      <c r="AY341" s="13">
        <f t="shared" si="334"/>
        <v>0</v>
      </c>
      <c r="AZ341" s="13">
        <f t="shared" si="335"/>
        <v>0</v>
      </c>
      <c r="BA341" s="13">
        <f t="shared" si="336"/>
        <v>0</v>
      </c>
      <c r="BB341" s="13">
        <f t="shared" si="337"/>
        <v>0</v>
      </c>
      <c r="BC341" s="13">
        <f t="shared" si="338"/>
        <v>0</v>
      </c>
      <c r="BD341" s="13">
        <f t="shared" si="339"/>
        <v>0</v>
      </c>
      <c r="BE341" s="13">
        <f t="shared" si="340"/>
        <v>0</v>
      </c>
      <c r="BF341" s="13">
        <f t="shared" si="341"/>
        <v>0</v>
      </c>
      <c r="BG341" s="13">
        <f t="shared" si="342"/>
        <v>0</v>
      </c>
      <c r="BH341" s="13">
        <f t="shared" si="343"/>
        <v>0</v>
      </c>
      <c r="BI341" s="73">
        <f t="shared" si="311"/>
        <v>0</v>
      </c>
      <c r="BJ341" s="219"/>
      <c r="BK341" s="850">
        <f t="shared" si="316"/>
        <v>0</v>
      </c>
      <c r="BL341" s="109">
        <f t="shared" si="317"/>
        <v>0</v>
      </c>
      <c r="BM341" s="109">
        <f t="shared" si="318"/>
        <v>0</v>
      </c>
      <c r="BN341" s="109">
        <f t="shared" si="319"/>
        <v>0</v>
      </c>
      <c r="BO341" s="109">
        <f t="shared" si="320"/>
        <v>0</v>
      </c>
      <c r="BP341" s="109">
        <f t="shared" si="321"/>
        <v>0</v>
      </c>
      <c r="BQ341" s="109">
        <f t="shared" si="322"/>
        <v>0</v>
      </c>
      <c r="BR341" s="109">
        <f t="shared" si="323"/>
        <v>0</v>
      </c>
      <c r="BS341" s="109">
        <f t="shared" si="324"/>
        <v>0</v>
      </c>
      <c r="BT341" s="109">
        <f t="shared" si="325"/>
        <v>0</v>
      </c>
      <c r="BU341" s="109">
        <f t="shared" si="326"/>
        <v>0</v>
      </c>
      <c r="BV341" s="109">
        <f t="shared" si="327"/>
        <v>0</v>
      </c>
      <c r="BW341" s="109">
        <f t="shared" si="328"/>
        <v>0</v>
      </c>
      <c r="BX341" s="109">
        <f t="shared" si="329"/>
        <v>0</v>
      </c>
      <c r="BY341" s="1000">
        <f t="shared" si="312"/>
        <v>0</v>
      </c>
    </row>
    <row r="342" spans="1:77">
      <c r="A342" s="2" t="s">
        <v>3483</v>
      </c>
      <c r="B342" s="2" t="s">
        <v>3484</v>
      </c>
      <c r="C342" s="57" t="s">
        <v>20</v>
      </c>
      <c r="D342" s="57" t="s">
        <v>7</v>
      </c>
      <c r="E342" s="681" t="s">
        <v>349</v>
      </c>
      <c r="F342" s="682">
        <v>40786</v>
      </c>
      <c r="G342" s="682" t="s">
        <v>106</v>
      </c>
      <c r="H342" s="241" t="s">
        <v>124</v>
      </c>
      <c r="I342" s="38"/>
      <c r="J342" s="983"/>
      <c r="K342" s="903"/>
      <c r="L342" s="798"/>
      <c r="M342" s="429"/>
      <c r="N342" s="109"/>
      <c r="O342" s="109"/>
      <c r="P342" s="109"/>
      <c r="Q342" s="607"/>
      <c r="R342" s="93"/>
      <c r="S342" s="109">
        <v>0</v>
      </c>
      <c r="T342" s="109">
        <v>404157.03</v>
      </c>
      <c r="U342" s="109">
        <v>683.4</v>
      </c>
      <c r="V342" s="109">
        <v>0</v>
      </c>
      <c r="W342" s="109">
        <v>0</v>
      </c>
      <c r="X342" s="109">
        <v>2874.7000000000003</v>
      </c>
      <c r="Y342" s="109">
        <v>0</v>
      </c>
      <c r="Z342" s="109">
        <v>0</v>
      </c>
      <c r="AA342" s="109">
        <v>0</v>
      </c>
      <c r="AB342" s="109">
        <v>0</v>
      </c>
      <c r="AC342" s="109">
        <v>0</v>
      </c>
      <c r="AD342" s="109">
        <v>0</v>
      </c>
      <c r="AE342" s="109">
        <v>0</v>
      </c>
      <c r="AF342" s="109">
        <v>0</v>
      </c>
      <c r="AG342" s="109">
        <v>0</v>
      </c>
      <c r="AH342" s="109">
        <v>0</v>
      </c>
      <c r="AI342" s="109">
        <v>0</v>
      </c>
      <c r="AJ342" s="109">
        <v>0</v>
      </c>
      <c r="AK342" s="109">
        <v>0</v>
      </c>
      <c r="AL342" s="109">
        <v>0</v>
      </c>
      <c r="AM342" s="109">
        <v>0</v>
      </c>
      <c r="AN342" s="109">
        <v>0</v>
      </c>
      <c r="AO342" s="109">
        <v>0</v>
      </c>
      <c r="AP342" s="160">
        <f t="shared" si="313"/>
        <v>407715.13000000006</v>
      </c>
      <c r="AQ342" s="160">
        <f t="shared" si="314"/>
        <v>0</v>
      </c>
      <c r="AR342" s="160">
        <f t="shared" si="315"/>
        <v>407715.13000000006</v>
      </c>
      <c r="AS342" s="607"/>
      <c r="AT342" s="219"/>
      <c r="AU342" s="13">
        <f t="shared" si="330"/>
        <v>0</v>
      </c>
      <c r="AV342" s="13">
        <f t="shared" si="331"/>
        <v>0</v>
      </c>
      <c r="AW342" s="13">
        <f t="shared" si="332"/>
        <v>0</v>
      </c>
      <c r="AX342" s="13">
        <f t="shared" si="333"/>
        <v>0</v>
      </c>
      <c r="AY342" s="13">
        <f t="shared" si="334"/>
        <v>0</v>
      </c>
      <c r="AZ342" s="13">
        <f t="shared" si="335"/>
        <v>0</v>
      </c>
      <c r="BA342" s="13">
        <f t="shared" si="336"/>
        <v>0</v>
      </c>
      <c r="BB342" s="13">
        <f t="shared" si="337"/>
        <v>0</v>
      </c>
      <c r="BC342" s="13">
        <f t="shared" si="338"/>
        <v>0</v>
      </c>
      <c r="BD342" s="13">
        <f t="shared" si="339"/>
        <v>0</v>
      </c>
      <c r="BE342" s="13">
        <f t="shared" si="340"/>
        <v>0</v>
      </c>
      <c r="BF342" s="13">
        <f t="shared" si="341"/>
        <v>0</v>
      </c>
      <c r="BG342" s="13">
        <f t="shared" si="342"/>
        <v>0</v>
      </c>
      <c r="BH342" s="13">
        <f t="shared" si="343"/>
        <v>0</v>
      </c>
      <c r="BI342" s="73">
        <f t="shared" si="311"/>
        <v>0</v>
      </c>
      <c r="BJ342" s="219"/>
      <c r="BK342" s="850">
        <f t="shared" si="316"/>
        <v>0</v>
      </c>
      <c r="BL342" s="109">
        <f t="shared" si="317"/>
        <v>0</v>
      </c>
      <c r="BM342" s="109">
        <f t="shared" si="318"/>
        <v>0</v>
      </c>
      <c r="BN342" s="109">
        <f t="shared" si="319"/>
        <v>0</v>
      </c>
      <c r="BO342" s="109">
        <f t="shared" si="320"/>
        <v>0</v>
      </c>
      <c r="BP342" s="109">
        <f t="shared" si="321"/>
        <v>0</v>
      </c>
      <c r="BQ342" s="109">
        <f t="shared" si="322"/>
        <v>0</v>
      </c>
      <c r="BR342" s="109">
        <f t="shared" si="323"/>
        <v>0</v>
      </c>
      <c r="BS342" s="109">
        <f t="shared" si="324"/>
        <v>0</v>
      </c>
      <c r="BT342" s="109">
        <f t="shared" si="325"/>
        <v>0</v>
      </c>
      <c r="BU342" s="109">
        <f t="shared" si="326"/>
        <v>0</v>
      </c>
      <c r="BV342" s="109">
        <f t="shared" si="327"/>
        <v>0</v>
      </c>
      <c r="BW342" s="109">
        <f t="shared" si="328"/>
        <v>0</v>
      </c>
      <c r="BX342" s="109">
        <f t="shared" si="329"/>
        <v>0</v>
      </c>
      <c r="BY342" s="1000">
        <f t="shared" si="312"/>
        <v>0</v>
      </c>
    </row>
    <row r="343" spans="1:77">
      <c r="A343" s="2" t="s">
        <v>3341</v>
      </c>
      <c r="B343" s="2" t="s">
        <v>3342</v>
      </c>
      <c r="C343" s="57" t="s">
        <v>3</v>
      </c>
      <c r="D343" s="57" t="s">
        <v>7</v>
      </c>
      <c r="E343" s="681" t="s">
        <v>349</v>
      </c>
      <c r="F343" s="682">
        <v>40771</v>
      </c>
      <c r="G343" s="682" t="s">
        <v>106</v>
      </c>
      <c r="H343" s="241" t="s">
        <v>109</v>
      </c>
      <c r="I343" s="38"/>
      <c r="J343" s="983"/>
      <c r="K343" s="903"/>
      <c r="L343" s="798"/>
      <c r="M343" s="429"/>
      <c r="N343" s="109"/>
      <c r="O343" s="109"/>
      <c r="P343" s="109"/>
      <c r="Q343" s="607"/>
      <c r="R343" s="93"/>
      <c r="S343" s="109">
        <v>0</v>
      </c>
      <c r="T343" s="109">
        <v>101404.97</v>
      </c>
      <c r="U343" s="109">
        <v>4652.72</v>
      </c>
      <c r="V343" s="109">
        <v>0</v>
      </c>
      <c r="W343" s="109">
        <v>0</v>
      </c>
      <c r="X343" s="109">
        <v>0</v>
      </c>
      <c r="Y343" s="109">
        <v>0</v>
      </c>
      <c r="Z343" s="109">
        <v>0</v>
      </c>
      <c r="AA343" s="109">
        <v>0</v>
      </c>
      <c r="AB343" s="109">
        <v>0</v>
      </c>
      <c r="AC343" s="109">
        <v>0</v>
      </c>
      <c r="AD343" s="109">
        <v>0</v>
      </c>
      <c r="AE343" s="109">
        <v>0</v>
      </c>
      <c r="AF343" s="109">
        <v>0</v>
      </c>
      <c r="AG343" s="109">
        <v>0</v>
      </c>
      <c r="AH343" s="109">
        <v>0</v>
      </c>
      <c r="AI343" s="109">
        <v>0</v>
      </c>
      <c r="AJ343" s="109">
        <v>0</v>
      </c>
      <c r="AK343" s="109">
        <v>0</v>
      </c>
      <c r="AL343" s="109">
        <v>0</v>
      </c>
      <c r="AM343" s="109">
        <v>0</v>
      </c>
      <c r="AN343" s="109">
        <v>0</v>
      </c>
      <c r="AO343" s="109">
        <v>0</v>
      </c>
      <c r="AP343" s="160">
        <f t="shared" si="313"/>
        <v>106057.69</v>
      </c>
      <c r="AQ343" s="160">
        <f t="shared" si="314"/>
        <v>0</v>
      </c>
      <c r="AR343" s="160">
        <f t="shared" si="315"/>
        <v>106057.69</v>
      </c>
      <c r="AS343" s="607"/>
      <c r="AT343" s="219"/>
      <c r="AU343" s="13">
        <f t="shared" si="330"/>
        <v>0</v>
      </c>
      <c r="AV343" s="13">
        <f t="shared" si="331"/>
        <v>0</v>
      </c>
      <c r="AW343" s="13">
        <f t="shared" si="332"/>
        <v>0</v>
      </c>
      <c r="AX343" s="13">
        <f t="shared" si="333"/>
        <v>0</v>
      </c>
      <c r="AY343" s="13">
        <f t="shared" si="334"/>
        <v>0</v>
      </c>
      <c r="AZ343" s="13">
        <f t="shared" si="335"/>
        <v>0</v>
      </c>
      <c r="BA343" s="13">
        <f t="shared" si="336"/>
        <v>0</v>
      </c>
      <c r="BB343" s="13">
        <f t="shared" si="337"/>
        <v>0</v>
      </c>
      <c r="BC343" s="13">
        <f t="shared" si="338"/>
        <v>0</v>
      </c>
      <c r="BD343" s="13">
        <f t="shared" si="339"/>
        <v>0</v>
      </c>
      <c r="BE343" s="13">
        <f t="shared" si="340"/>
        <v>0</v>
      </c>
      <c r="BF343" s="13">
        <f t="shared" si="341"/>
        <v>0</v>
      </c>
      <c r="BG343" s="13">
        <f t="shared" si="342"/>
        <v>0</v>
      </c>
      <c r="BH343" s="13">
        <f t="shared" si="343"/>
        <v>0</v>
      </c>
      <c r="BI343" s="73">
        <f t="shared" si="311"/>
        <v>0</v>
      </c>
      <c r="BJ343" s="219"/>
      <c r="BK343" s="850">
        <f t="shared" si="316"/>
        <v>0</v>
      </c>
      <c r="BL343" s="109">
        <f t="shared" si="317"/>
        <v>0</v>
      </c>
      <c r="BM343" s="109">
        <f t="shared" si="318"/>
        <v>0</v>
      </c>
      <c r="BN343" s="109">
        <f t="shared" si="319"/>
        <v>0</v>
      </c>
      <c r="BO343" s="109">
        <f t="shared" si="320"/>
        <v>0</v>
      </c>
      <c r="BP343" s="109">
        <f t="shared" si="321"/>
        <v>0</v>
      </c>
      <c r="BQ343" s="109">
        <f t="shared" si="322"/>
        <v>0</v>
      </c>
      <c r="BR343" s="109">
        <f t="shared" si="323"/>
        <v>0</v>
      </c>
      <c r="BS343" s="109">
        <f t="shared" si="324"/>
        <v>0</v>
      </c>
      <c r="BT343" s="109">
        <f t="shared" si="325"/>
        <v>0</v>
      </c>
      <c r="BU343" s="109">
        <f t="shared" si="326"/>
        <v>0</v>
      </c>
      <c r="BV343" s="109">
        <f t="shared" si="327"/>
        <v>0</v>
      </c>
      <c r="BW343" s="109">
        <f t="shared" si="328"/>
        <v>0</v>
      </c>
      <c r="BX343" s="109">
        <f t="shared" si="329"/>
        <v>0</v>
      </c>
      <c r="BY343" s="1000">
        <f t="shared" si="312"/>
        <v>0</v>
      </c>
    </row>
    <row r="344" spans="1:77">
      <c r="A344" s="2" t="s">
        <v>3209</v>
      </c>
      <c r="B344" s="2" t="s">
        <v>3210</v>
      </c>
      <c r="C344" s="57" t="s">
        <v>3</v>
      </c>
      <c r="D344" s="57" t="s">
        <v>7</v>
      </c>
      <c r="E344" s="681" t="s">
        <v>349</v>
      </c>
      <c r="F344" s="682">
        <v>40724</v>
      </c>
      <c r="G344" s="682" t="s">
        <v>106</v>
      </c>
      <c r="H344" s="241" t="s">
        <v>109</v>
      </c>
      <c r="I344" s="38"/>
      <c r="J344" s="983"/>
      <c r="K344" s="903"/>
      <c r="L344" s="798"/>
      <c r="M344" s="429"/>
      <c r="N344" s="109"/>
      <c r="O344" s="109"/>
      <c r="P344" s="109"/>
      <c r="Q344" s="607"/>
      <c r="R344" s="93"/>
      <c r="S344" s="109">
        <v>0</v>
      </c>
      <c r="T344" s="109">
        <v>163889.46</v>
      </c>
      <c r="U344" s="109">
        <v>-5411.2</v>
      </c>
      <c r="V344" s="109">
        <v>0</v>
      </c>
      <c r="W344" s="109">
        <v>0</v>
      </c>
      <c r="X344" s="109">
        <v>0</v>
      </c>
      <c r="Y344" s="109">
        <v>0</v>
      </c>
      <c r="Z344" s="109">
        <v>0</v>
      </c>
      <c r="AA344" s="109">
        <v>0</v>
      </c>
      <c r="AB344" s="109">
        <v>0</v>
      </c>
      <c r="AC344" s="109">
        <v>0</v>
      </c>
      <c r="AD344" s="109">
        <v>0</v>
      </c>
      <c r="AE344" s="109">
        <v>0</v>
      </c>
      <c r="AF344" s="109">
        <v>0</v>
      </c>
      <c r="AG344" s="109">
        <v>0</v>
      </c>
      <c r="AH344" s="109">
        <v>0</v>
      </c>
      <c r="AI344" s="109">
        <v>0</v>
      </c>
      <c r="AJ344" s="109">
        <v>0</v>
      </c>
      <c r="AK344" s="109">
        <v>0</v>
      </c>
      <c r="AL344" s="109">
        <v>0</v>
      </c>
      <c r="AM344" s="109">
        <v>0</v>
      </c>
      <c r="AN344" s="109">
        <v>0</v>
      </c>
      <c r="AO344" s="109">
        <v>0</v>
      </c>
      <c r="AP344" s="160">
        <f t="shared" si="313"/>
        <v>158478.25999999998</v>
      </c>
      <c r="AQ344" s="160">
        <f t="shared" si="314"/>
        <v>0</v>
      </c>
      <c r="AR344" s="160">
        <f t="shared" si="315"/>
        <v>158478.25999999998</v>
      </c>
      <c r="AS344" s="607"/>
      <c r="AT344" s="219"/>
      <c r="AU344" s="13">
        <f t="shared" si="330"/>
        <v>0</v>
      </c>
      <c r="AV344" s="13">
        <f t="shared" si="331"/>
        <v>0</v>
      </c>
      <c r="AW344" s="13">
        <f t="shared" si="332"/>
        <v>0</v>
      </c>
      <c r="AX344" s="13">
        <f t="shared" si="333"/>
        <v>0</v>
      </c>
      <c r="AY344" s="13">
        <f t="shared" si="334"/>
        <v>0</v>
      </c>
      <c r="AZ344" s="13">
        <f t="shared" si="335"/>
        <v>0</v>
      </c>
      <c r="BA344" s="13">
        <f t="shared" si="336"/>
        <v>0</v>
      </c>
      <c r="BB344" s="13">
        <f t="shared" si="337"/>
        <v>0</v>
      </c>
      <c r="BC344" s="13">
        <f t="shared" si="338"/>
        <v>0</v>
      </c>
      <c r="BD344" s="13">
        <f t="shared" si="339"/>
        <v>0</v>
      </c>
      <c r="BE344" s="13">
        <f t="shared" si="340"/>
        <v>0</v>
      </c>
      <c r="BF344" s="13">
        <f t="shared" si="341"/>
        <v>0</v>
      </c>
      <c r="BG344" s="13">
        <f t="shared" si="342"/>
        <v>0</v>
      </c>
      <c r="BH344" s="13">
        <f t="shared" si="343"/>
        <v>0</v>
      </c>
      <c r="BI344" s="73">
        <f t="shared" si="311"/>
        <v>0</v>
      </c>
      <c r="BJ344" s="219"/>
      <c r="BK344" s="850">
        <f t="shared" si="316"/>
        <v>0</v>
      </c>
      <c r="BL344" s="109">
        <f t="shared" si="317"/>
        <v>0</v>
      </c>
      <c r="BM344" s="109">
        <f t="shared" si="318"/>
        <v>0</v>
      </c>
      <c r="BN344" s="109">
        <f t="shared" si="319"/>
        <v>0</v>
      </c>
      <c r="BO344" s="109">
        <f t="shared" si="320"/>
        <v>0</v>
      </c>
      <c r="BP344" s="109">
        <f t="shared" si="321"/>
        <v>0</v>
      </c>
      <c r="BQ344" s="109">
        <f t="shared" si="322"/>
        <v>0</v>
      </c>
      <c r="BR344" s="109">
        <f t="shared" si="323"/>
        <v>0</v>
      </c>
      <c r="BS344" s="109">
        <f t="shared" si="324"/>
        <v>0</v>
      </c>
      <c r="BT344" s="109">
        <f t="shared" si="325"/>
        <v>0</v>
      </c>
      <c r="BU344" s="109">
        <f t="shared" si="326"/>
        <v>0</v>
      </c>
      <c r="BV344" s="109">
        <f t="shared" si="327"/>
        <v>0</v>
      </c>
      <c r="BW344" s="109">
        <f t="shared" si="328"/>
        <v>0</v>
      </c>
      <c r="BX344" s="109">
        <f t="shared" si="329"/>
        <v>0</v>
      </c>
      <c r="BY344" s="1000">
        <f t="shared" si="312"/>
        <v>0</v>
      </c>
    </row>
    <row r="345" spans="1:77">
      <c r="A345" s="678" t="s">
        <v>2962</v>
      </c>
      <c r="B345" s="678" t="s">
        <v>2963</v>
      </c>
      <c r="C345" s="57" t="s">
        <v>3</v>
      </c>
      <c r="D345" s="684" t="s">
        <v>7</v>
      </c>
      <c r="E345" s="681" t="s">
        <v>349</v>
      </c>
      <c r="F345" s="683">
        <v>40816</v>
      </c>
      <c r="G345" s="682" t="s">
        <v>106</v>
      </c>
      <c r="H345" s="241" t="s">
        <v>109</v>
      </c>
      <c r="I345" s="38"/>
      <c r="J345" s="983"/>
      <c r="K345" s="903"/>
      <c r="L345" s="798"/>
      <c r="M345" s="429"/>
      <c r="N345" s="109"/>
      <c r="O345" s="109"/>
      <c r="P345" s="109"/>
      <c r="Q345" s="607"/>
      <c r="R345" s="93"/>
      <c r="S345" s="109">
        <v>0</v>
      </c>
      <c r="T345" s="109">
        <v>0</v>
      </c>
      <c r="U345" s="109">
        <v>235851.44</v>
      </c>
      <c r="V345" s="109">
        <v>12722.48</v>
      </c>
      <c r="W345" s="109">
        <v>31491.930000000004</v>
      </c>
      <c r="X345" s="109">
        <v>0</v>
      </c>
      <c r="Y345" s="109">
        <v>0</v>
      </c>
      <c r="Z345" s="109">
        <v>0</v>
      </c>
      <c r="AA345" s="109">
        <v>0</v>
      </c>
      <c r="AB345" s="109">
        <v>0</v>
      </c>
      <c r="AC345" s="109">
        <v>0</v>
      </c>
      <c r="AD345" s="109">
        <v>0</v>
      </c>
      <c r="AE345" s="109">
        <v>0</v>
      </c>
      <c r="AF345" s="109">
        <v>0</v>
      </c>
      <c r="AG345" s="109">
        <v>0</v>
      </c>
      <c r="AH345" s="109">
        <v>0</v>
      </c>
      <c r="AI345" s="109">
        <v>0</v>
      </c>
      <c r="AJ345" s="109">
        <v>0</v>
      </c>
      <c r="AK345" s="109">
        <v>0</v>
      </c>
      <c r="AL345" s="109">
        <v>0</v>
      </c>
      <c r="AM345" s="109">
        <v>0</v>
      </c>
      <c r="AN345" s="109">
        <v>0</v>
      </c>
      <c r="AO345" s="109">
        <v>0</v>
      </c>
      <c r="AP345" s="160">
        <f t="shared" si="313"/>
        <v>280065.85000000003</v>
      </c>
      <c r="AQ345" s="160">
        <f t="shared" si="314"/>
        <v>0</v>
      </c>
      <c r="AR345" s="160">
        <f t="shared" si="315"/>
        <v>280065.85000000003</v>
      </c>
      <c r="AS345" s="607"/>
      <c r="AT345" s="219"/>
      <c r="AU345" s="13">
        <f t="shared" si="330"/>
        <v>0</v>
      </c>
      <c r="AV345" s="13">
        <f t="shared" si="331"/>
        <v>0</v>
      </c>
      <c r="AW345" s="13">
        <f t="shared" si="332"/>
        <v>0</v>
      </c>
      <c r="AX345" s="13">
        <f t="shared" si="333"/>
        <v>0</v>
      </c>
      <c r="AY345" s="13">
        <f t="shared" si="334"/>
        <v>0</v>
      </c>
      <c r="AZ345" s="13">
        <f t="shared" si="335"/>
        <v>0</v>
      </c>
      <c r="BA345" s="13">
        <f t="shared" si="336"/>
        <v>0</v>
      </c>
      <c r="BB345" s="13">
        <f t="shared" si="337"/>
        <v>0</v>
      </c>
      <c r="BC345" s="13">
        <f t="shared" si="338"/>
        <v>0</v>
      </c>
      <c r="BD345" s="13">
        <f t="shared" si="339"/>
        <v>0</v>
      </c>
      <c r="BE345" s="13">
        <f t="shared" si="340"/>
        <v>0</v>
      </c>
      <c r="BF345" s="13">
        <f t="shared" si="341"/>
        <v>0</v>
      </c>
      <c r="BG345" s="13">
        <f t="shared" si="342"/>
        <v>0</v>
      </c>
      <c r="BH345" s="13">
        <f t="shared" si="343"/>
        <v>0</v>
      </c>
      <c r="BI345" s="73">
        <f t="shared" si="311"/>
        <v>0</v>
      </c>
      <c r="BJ345" s="219"/>
      <c r="BK345" s="850">
        <f t="shared" si="316"/>
        <v>0</v>
      </c>
      <c r="BL345" s="109">
        <f t="shared" si="317"/>
        <v>0</v>
      </c>
      <c r="BM345" s="109">
        <f t="shared" si="318"/>
        <v>0</v>
      </c>
      <c r="BN345" s="109">
        <f t="shared" si="319"/>
        <v>0</v>
      </c>
      <c r="BO345" s="109">
        <f t="shared" si="320"/>
        <v>0</v>
      </c>
      <c r="BP345" s="109">
        <f t="shared" si="321"/>
        <v>0</v>
      </c>
      <c r="BQ345" s="109">
        <f t="shared" si="322"/>
        <v>0</v>
      </c>
      <c r="BR345" s="109">
        <f t="shared" si="323"/>
        <v>0</v>
      </c>
      <c r="BS345" s="109">
        <f t="shared" si="324"/>
        <v>0</v>
      </c>
      <c r="BT345" s="109">
        <f t="shared" si="325"/>
        <v>0</v>
      </c>
      <c r="BU345" s="109">
        <f t="shared" si="326"/>
        <v>0</v>
      </c>
      <c r="BV345" s="109">
        <f t="shared" si="327"/>
        <v>0</v>
      </c>
      <c r="BW345" s="109">
        <f t="shared" si="328"/>
        <v>0</v>
      </c>
      <c r="BX345" s="109">
        <f t="shared" si="329"/>
        <v>0</v>
      </c>
      <c r="BY345" s="1000">
        <f t="shared" si="312"/>
        <v>0</v>
      </c>
    </row>
    <row r="346" spans="1:77">
      <c r="A346" s="680" t="s">
        <v>223</v>
      </c>
      <c r="B346" s="680" t="s">
        <v>2512</v>
      </c>
      <c r="C346" s="57" t="s">
        <v>3</v>
      </c>
      <c r="D346" s="684" t="s">
        <v>7</v>
      </c>
      <c r="E346" s="681" t="s">
        <v>349</v>
      </c>
      <c r="F346" s="682">
        <v>40847</v>
      </c>
      <c r="G346" s="682" t="s">
        <v>106</v>
      </c>
      <c r="H346" s="241" t="s">
        <v>109</v>
      </c>
      <c r="I346" s="38"/>
      <c r="J346" s="983"/>
      <c r="K346" s="903"/>
      <c r="L346" s="798"/>
      <c r="M346" s="429"/>
      <c r="N346" s="109"/>
      <c r="O346" s="109"/>
      <c r="P346" s="109"/>
      <c r="Q346" s="607"/>
      <c r="R346" s="93"/>
      <c r="S346" s="109"/>
      <c r="T346" s="109"/>
      <c r="U346" s="109"/>
      <c r="V346" s="109">
        <v>12365617.489999998</v>
      </c>
      <c r="W346" s="109">
        <v>64429.939999999478</v>
      </c>
      <c r="X346" s="109">
        <v>7746.660000000149</v>
      </c>
      <c r="Y346" s="109">
        <v>0</v>
      </c>
      <c r="Z346" s="109">
        <v>0</v>
      </c>
      <c r="AA346" s="109">
        <v>0</v>
      </c>
      <c r="AB346" s="109">
        <v>0</v>
      </c>
      <c r="AC346" s="109">
        <v>0</v>
      </c>
      <c r="AD346" s="109">
        <v>0</v>
      </c>
      <c r="AE346" s="109">
        <v>0</v>
      </c>
      <c r="AF346" s="109">
        <v>0</v>
      </c>
      <c r="AG346" s="109">
        <v>0</v>
      </c>
      <c r="AH346" s="109">
        <v>0</v>
      </c>
      <c r="AI346" s="109">
        <v>0</v>
      </c>
      <c r="AJ346" s="109">
        <v>0</v>
      </c>
      <c r="AK346" s="109">
        <v>0</v>
      </c>
      <c r="AL346" s="109">
        <v>0</v>
      </c>
      <c r="AM346" s="109">
        <v>0</v>
      </c>
      <c r="AN346" s="109">
        <v>0</v>
      </c>
      <c r="AO346" s="109">
        <v>0</v>
      </c>
      <c r="AP346" s="160">
        <f t="shared" si="313"/>
        <v>12437794.089999998</v>
      </c>
      <c r="AQ346" s="160">
        <f t="shared" si="314"/>
        <v>0</v>
      </c>
      <c r="AR346" s="160">
        <f t="shared" si="315"/>
        <v>12437794.089999998</v>
      </c>
      <c r="AS346" s="607"/>
      <c r="AT346" s="219"/>
      <c r="AU346" s="13">
        <f t="shared" si="330"/>
        <v>0</v>
      </c>
      <c r="AV346" s="13">
        <f t="shared" si="331"/>
        <v>0</v>
      </c>
      <c r="AW346" s="13">
        <f t="shared" si="332"/>
        <v>0</v>
      </c>
      <c r="AX346" s="13">
        <f t="shared" si="333"/>
        <v>0</v>
      </c>
      <c r="AY346" s="13">
        <f t="shared" si="334"/>
        <v>0</v>
      </c>
      <c r="AZ346" s="13">
        <f t="shared" si="335"/>
        <v>0</v>
      </c>
      <c r="BA346" s="13">
        <f t="shared" si="336"/>
        <v>0</v>
      </c>
      <c r="BB346" s="13">
        <f t="shared" si="337"/>
        <v>0</v>
      </c>
      <c r="BC346" s="13">
        <f t="shared" si="338"/>
        <v>0</v>
      </c>
      <c r="BD346" s="13">
        <f t="shared" si="339"/>
        <v>0</v>
      </c>
      <c r="BE346" s="13">
        <f t="shared" si="340"/>
        <v>0</v>
      </c>
      <c r="BF346" s="13">
        <f t="shared" si="341"/>
        <v>0</v>
      </c>
      <c r="BG346" s="13">
        <f t="shared" si="342"/>
        <v>0</v>
      </c>
      <c r="BH346" s="13">
        <f t="shared" si="343"/>
        <v>0</v>
      </c>
      <c r="BI346" s="73">
        <f t="shared" si="311"/>
        <v>0</v>
      </c>
      <c r="BJ346" s="219"/>
      <c r="BK346" s="850">
        <f t="shared" si="316"/>
        <v>0</v>
      </c>
      <c r="BL346" s="109">
        <f t="shared" si="317"/>
        <v>0</v>
      </c>
      <c r="BM346" s="109">
        <f t="shared" si="318"/>
        <v>0</v>
      </c>
      <c r="BN346" s="109">
        <f t="shared" si="319"/>
        <v>0</v>
      </c>
      <c r="BO346" s="109">
        <f t="shared" si="320"/>
        <v>0</v>
      </c>
      <c r="BP346" s="109">
        <f t="shared" si="321"/>
        <v>0</v>
      </c>
      <c r="BQ346" s="109">
        <f t="shared" si="322"/>
        <v>0</v>
      </c>
      <c r="BR346" s="109">
        <f t="shared" si="323"/>
        <v>0</v>
      </c>
      <c r="BS346" s="109">
        <f t="shared" si="324"/>
        <v>0</v>
      </c>
      <c r="BT346" s="109">
        <f t="shared" si="325"/>
        <v>0</v>
      </c>
      <c r="BU346" s="109">
        <f t="shared" si="326"/>
        <v>0</v>
      </c>
      <c r="BV346" s="109">
        <f t="shared" si="327"/>
        <v>0</v>
      </c>
      <c r="BW346" s="109">
        <f t="shared" si="328"/>
        <v>0</v>
      </c>
      <c r="BX346" s="109">
        <f t="shared" si="329"/>
        <v>0</v>
      </c>
      <c r="BY346" s="1000">
        <f t="shared" si="312"/>
        <v>0</v>
      </c>
    </row>
    <row r="347" spans="1:77">
      <c r="A347" s="2" t="s">
        <v>3321</v>
      </c>
      <c r="B347" s="2" t="s">
        <v>3322</v>
      </c>
      <c r="C347" s="57" t="s">
        <v>3</v>
      </c>
      <c r="D347" s="57" t="s">
        <v>7</v>
      </c>
      <c r="E347" s="681" t="s">
        <v>349</v>
      </c>
      <c r="F347" s="682">
        <v>41182</v>
      </c>
      <c r="G347" s="682" t="s">
        <v>106</v>
      </c>
      <c r="H347" s="241" t="s">
        <v>109</v>
      </c>
      <c r="I347" s="38"/>
      <c r="J347" s="983"/>
      <c r="K347" s="903"/>
      <c r="L347" s="798"/>
      <c r="M347" s="429"/>
      <c r="N347" s="109"/>
      <c r="O347" s="109"/>
      <c r="P347" s="109"/>
      <c r="Q347" s="607"/>
      <c r="R347" s="93"/>
      <c r="S347" s="109"/>
      <c r="T347" s="109"/>
      <c r="U347" s="109"/>
      <c r="V347" s="109">
        <v>0</v>
      </c>
      <c r="W347" s="109">
        <v>0</v>
      </c>
      <c r="X347" s="109">
        <v>0</v>
      </c>
      <c r="Y347" s="109">
        <v>0</v>
      </c>
      <c r="Z347" s="109">
        <v>0</v>
      </c>
      <c r="AA347" s="109">
        <v>0</v>
      </c>
      <c r="AB347" s="109">
        <v>0</v>
      </c>
      <c r="AC347" s="109">
        <v>0</v>
      </c>
      <c r="AD347" s="109">
        <v>0</v>
      </c>
      <c r="AE347" s="109">
        <v>0</v>
      </c>
      <c r="AF347" s="109">
        <v>0</v>
      </c>
      <c r="AG347" s="109">
        <v>109310.84999999998</v>
      </c>
      <c r="AH347" s="109">
        <v>0</v>
      </c>
      <c r="AI347" s="109">
        <v>0</v>
      </c>
      <c r="AJ347" s="109">
        <v>0</v>
      </c>
      <c r="AK347" s="109">
        <v>0</v>
      </c>
      <c r="AL347" s="109">
        <v>0</v>
      </c>
      <c r="AM347" s="109">
        <v>0</v>
      </c>
      <c r="AN347" s="109">
        <v>0</v>
      </c>
      <c r="AO347" s="109">
        <v>0</v>
      </c>
      <c r="AP347" s="160">
        <f t="shared" si="313"/>
        <v>0</v>
      </c>
      <c r="AQ347" s="160">
        <f t="shared" si="314"/>
        <v>109310.84999999998</v>
      </c>
      <c r="AR347" s="160">
        <f t="shared" si="315"/>
        <v>109310.84999999998</v>
      </c>
      <c r="AS347" s="607"/>
      <c r="AT347" s="219"/>
      <c r="AU347" s="13">
        <f t="shared" si="330"/>
        <v>0</v>
      </c>
      <c r="AV347" s="13">
        <f t="shared" si="331"/>
        <v>0</v>
      </c>
      <c r="AW347" s="13">
        <f t="shared" si="332"/>
        <v>0</v>
      </c>
      <c r="AX347" s="13">
        <f t="shared" si="333"/>
        <v>0</v>
      </c>
      <c r="AY347" s="13">
        <f t="shared" si="334"/>
        <v>0</v>
      </c>
      <c r="AZ347" s="13">
        <f t="shared" si="335"/>
        <v>109310.84999999998</v>
      </c>
      <c r="BA347" s="13">
        <f t="shared" si="336"/>
        <v>0</v>
      </c>
      <c r="BB347" s="13">
        <f t="shared" si="337"/>
        <v>0</v>
      </c>
      <c r="BC347" s="13">
        <f t="shared" si="338"/>
        <v>0</v>
      </c>
      <c r="BD347" s="13">
        <f t="shared" si="339"/>
        <v>0</v>
      </c>
      <c r="BE347" s="13">
        <f t="shared" si="340"/>
        <v>0</v>
      </c>
      <c r="BF347" s="13">
        <f t="shared" si="341"/>
        <v>0</v>
      </c>
      <c r="BG347" s="13">
        <f t="shared" si="342"/>
        <v>0</v>
      </c>
      <c r="BH347" s="13">
        <f t="shared" si="343"/>
        <v>0</v>
      </c>
      <c r="BI347" s="73">
        <f t="shared" si="311"/>
        <v>109310.84999999998</v>
      </c>
      <c r="BJ347" s="219"/>
      <c r="BK347" s="850">
        <f t="shared" si="316"/>
        <v>0</v>
      </c>
      <c r="BL347" s="109">
        <f t="shared" si="317"/>
        <v>0</v>
      </c>
      <c r="BM347" s="109">
        <f t="shared" si="318"/>
        <v>0</v>
      </c>
      <c r="BN347" s="109">
        <f t="shared" si="319"/>
        <v>0</v>
      </c>
      <c r="BO347" s="109">
        <f t="shared" si="320"/>
        <v>0</v>
      </c>
      <c r="BP347" s="109">
        <f t="shared" si="321"/>
        <v>109310.84999999998</v>
      </c>
      <c r="BQ347" s="109">
        <f t="shared" si="322"/>
        <v>0</v>
      </c>
      <c r="BR347" s="109">
        <f t="shared" si="323"/>
        <v>0</v>
      </c>
      <c r="BS347" s="109">
        <f t="shared" si="324"/>
        <v>0</v>
      </c>
      <c r="BT347" s="109">
        <f t="shared" si="325"/>
        <v>0</v>
      </c>
      <c r="BU347" s="109">
        <f t="shared" si="326"/>
        <v>0</v>
      </c>
      <c r="BV347" s="109">
        <f t="shared" si="327"/>
        <v>0</v>
      </c>
      <c r="BW347" s="109">
        <f t="shared" si="328"/>
        <v>0</v>
      </c>
      <c r="BX347" s="109">
        <f t="shared" si="329"/>
        <v>0</v>
      </c>
      <c r="BY347" s="1000">
        <f t="shared" si="312"/>
        <v>109310.84999999998</v>
      </c>
    </row>
    <row r="348" spans="1:77">
      <c r="A348" s="2" t="s">
        <v>3228</v>
      </c>
      <c r="B348" s="2" t="s">
        <v>3229</v>
      </c>
      <c r="C348" s="57" t="s">
        <v>3</v>
      </c>
      <c r="D348" s="57" t="s">
        <v>7</v>
      </c>
      <c r="E348" s="681" t="s">
        <v>349</v>
      </c>
      <c r="F348" s="682">
        <v>41243</v>
      </c>
      <c r="G348" s="682" t="s">
        <v>106</v>
      </c>
      <c r="H348" s="241" t="s">
        <v>109</v>
      </c>
      <c r="I348" s="38"/>
      <c r="J348" s="983"/>
      <c r="K348" s="903"/>
      <c r="L348" s="798"/>
      <c r="M348" s="429"/>
      <c r="N348" s="109"/>
      <c r="O348" s="109"/>
      <c r="P348" s="109"/>
      <c r="Q348" s="607"/>
      <c r="R348" s="93"/>
      <c r="S348" s="109"/>
      <c r="T348" s="109"/>
      <c r="U348" s="109"/>
      <c r="V348" s="109">
        <v>0</v>
      </c>
      <c r="W348" s="109">
        <v>0</v>
      </c>
      <c r="X348" s="109">
        <v>0</v>
      </c>
      <c r="Y348" s="109">
        <v>0</v>
      </c>
      <c r="Z348" s="109">
        <v>0</v>
      </c>
      <c r="AA348" s="109">
        <v>0</v>
      </c>
      <c r="AB348" s="109">
        <v>0</v>
      </c>
      <c r="AC348" s="109">
        <v>0</v>
      </c>
      <c r="AD348" s="109">
        <v>0</v>
      </c>
      <c r="AE348" s="109">
        <v>0</v>
      </c>
      <c r="AF348" s="109">
        <v>0</v>
      </c>
      <c r="AG348" s="109">
        <v>0</v>
      </c>
      <c r="AH348" s="109">
        <v>0</v>
      </c>
      <c r="AI348" s="109">
        <v>153272.73000000004</v>
      </c>
      <c r="AJ348" s="109">
        <v>0</v>
      </c>
      <c r="AK348" s="109">
        <v>0</v>
      </c>
      <c r="AL348" s="109">
        <v>0</v>
      </c>
      <c r="AM348" s="109">
        <v>0</v>
      </c>
      <c r="AN348" s="109">
        <v>0</v>
      </c>
      <c r="AO348" s="109">
        <v>0</v>
      </c>
      <c r="AP348" s="160">
        <f t="shared" si="313"/>
        <v>0</v>
      </c>
      <c r="AQ348" s="160">
        <f t="shared" si="314"/>
        <v>153272.73000000004</v>
      </c>
      <c r="AR348" s="160">
        <f t="shared" si="315"/>
        <v>153272.73000000004</v>
      </c>
      <c r="AS348" s="607"/>
      <c r="AT348" s="219"/>
      <c r="AU348" s="13">
        <f t="shared" si="330"/>
        <v>0</v>
      </c>
      <c r="AV348" s="13">
        <f t="shared" si="331"/>
        <v>0</v>
      </c>
      <c r="AW348" s="13">
        <f t="shared" si="332"/>
        <v>0</v>
      </c>
      <c r="AX348" s="13">
        <f t="shared" si="333"/>
        <v>0</v>
      </c>
      <c r="AY348" s="13">
        <f t="shared" si="334"/>
        <v>0</v>
      </c>
      <c r="AZ348" s="13">
        <f t="shared" si="335"/>
        <v>0</v>
      </c>
      <c r="BA348" s="13">
        <f t="shared" si="336"/>
        <v>0</v>
      </c>
      <c r="BB348" s="13">
        <f t="shared" si="337"/>
        <v>153272.73000000004</v>
      </c>
      <c r="BC348" s="13">
        <f t="shared" si="338"/>
        <v>0</v>
      </c>
      <c r="BD348" s="13">
        <f t="shared" si="339"/>
        <v>0</v>
      </c>
      <c r="BE348" s="13">
        <f t="shared" si="340"/>
        <v>0</v>
      </c>
      <c r="BF348" s="13">
        <f t="shared" si="341"/>
        <v>0</v>
      </c>
      <c r="BG348" s="13">
        <f t="shared" si="342"/>
        <v>0</v>
      </c>
      <c r="BH348" s="13">
        <f t="shared" si="343"/>
        <v>0</v>
      </c>
      <c r="BI348" s="73">
        <f t="shared" si="311"/>
        <v>153272.73000000004</v>
      </c>
      <c r="BJ348" s="219"/>
      <c r="BK348" s="850">
        <f t="shared" si="316"/>
        <v>0</v>
      </c>
      <c r="BL348" s="109">
        <f t="shared" si="317"/>
        <v>0</v>
      </c>
      <c r="BM348" s="109">
        <f t="shared" si="318"/>
        <v>0</v>
      </c>
      <c r="BN348" s="109">
        <f t="shared" si="319"/>
        <v>0</v>
      </c>
      <c r="BO348" s="109">
        <f t="shared" si="320"/>
        <v>0</v>
      </c>
      <c r="BP348" s="109">
        <f t="shared" si="321"/>
        <v>0</v>
      </c>
      <c r="BQ348" s="109">
        <f t="shared" si="322"/>
        <v>0</v>
      </c>
      <c r="BR348" s="109">
        <f t="shared" si="323"/>
        <v>153272.73000000004</v>
      </c>
      <c r="BS348" s="109">
        <f t="shared" si="324"/>
        <v>0</v>
      </c>
      <c r="BT348" s="109">
        <f t="shared" si="325"/>
        <v>0</v>
      </c>
      <c r="BU348" s="109">
        <f t="shared" si="326"/>
        <v>0</v>
      </c>
      <c r="BV348" s="109">
        <f t="shared" si="327"/>
        <v>0</v>
      </c>
      <c r="BW348" s="109">
        <f t="shared" si="328"/>
        <v>0</v>
      </c>
      <c r="BX348" s="109">
        <f t="shared" si="329"/>
        <v>0</v>
      </c>
      <c r="BY348" s="1000">
        <f t="shared" si="312"/>
        <v>153272.73000000004</v>
      </c>
    </row>
    <row r="349" spans="1:77">
      <c r="A349" s="2" t="s">
        <v>2725</v>
      </c>
      <c r="B349" s="2" t="s">
        <v>2726</v>
      </c>
      <c r="C349" s="57" t="s">
        <v>3</v>
      </c>
      <c r="D349" s="57" t="s">
        <v>7</v>
      </c>
      <c r="E349" s="681" t="s">
        <v>349</v>
      </c>
      <c r="F349" s="682">
        <v>41213</v>
      </c>
      <c r="G349" s="682" t="s">
        <v>106</v>
      </c>
      <c r="H349" s="241" t="s">
        <v>109</v>
      </c>
      <c r="I349" s="38"/>
      <c r="J349" s="983"/>
      <c r="K349" s="903"/>
      <c r="L349" s="798"/>
      <c r="M349" s="429"/>
      <c r="N349" s="109"/>
      <c r="O349" s="109"/>
      <c r="P349" s="109"/>
      <c r="Q349" s="607"/>
      <c r="R349" s="93"/>
      <c r="S349" s="109"/>
      <c r="T349" s="109"/>
      <c r="U349" s="109"/>
      <c r="V349" s="109">
        <v>0</v>
      </c>
      <c r="W349" s="109">
        <v>0</v>
      </c>
      <c r="X349" s="109">
        <v>0</v>
      </c>
      <c r="Y349" s="109">
        <v>0</v>
      </c>
      <c r="Z349" s="109">
        <v>0</v>
      </c>
      <c r="AA349" s="109">
        <v>0</v>
      </c>
      <c r="AB349" s="109">
        <v>0</v>
      </c>
      <c r="AC349" s="109">
        <v>0</v>
      </c>
      <c r="AD349" s="109">
        <v>0</v>
      </c>
      <c r="AE349" s="109">
        <v>0</v>
      </c>
      <c r="AF349" s="109">
        <v>0</v>
      </c>
      <c r="AG349" s="109">
        <v>0</v>
      </c>
      <c r="AH349" s="109">
        <v>646469.76000000013</v>
      </c>
      <c r="AI349" s="109">
        <v>0</v>
      </c>
      <c r="AJ349" s="109">
        <v>0</v>
      </c>
      <c r="AK349" s="109">
        <v>0</v>
      </c>
      <c r="AL349" s="109">
        <v>0</v>
      </c>
      <c r="AM349" s="109">
        <v>0</v>
      </c>
      <c r="AN349" s="109">
        <v>0</v>
      </c>
      <c r="AO349" s="109">
        <v>0</v>
      </c>
      <c r="AP349" s="160">
        <f t="shared" si="313"/>
        <v>0</v>
      </c>
      <c r="AQ349" s="160">
        <f t="shared" si="314"/>
        <v>646469.76000000013</v>
      </c>
      <c r="AR349" s="160">
        <f t="shared" si="315"/>
        <v>646469.76000000013</v>
      </c>
      <c r="AS349" s="607"/>
      <c r="AT349" s="219"/>
      <c r="AU349" s="13">
        <f t="shared" si="330"/>
        <v>0</v>
      </c>
      <c r="AV349" s="13">
        <f t="shared" si="331"/>
        <v>0</v>
      </c>
      <c r="AW349" s="13">
        <f t="shared" si="332"/>
        <v>0</v>
      </c>
      <c r="AX349" s="13">
        <f t="shared" si="333"/>
        <v>0</v>
      </c>
      <c r="AY349" s="13">
        <f t="shared" si="334"/>
        <v>0</v>
      </c>
      <c r="AZ349" s="13">
        <f t="shared" si="335"/>
        <v>0</v>
      </c>
      <c r="BA349" s="13">
        <f t="shared" si="336"/>
        <v>646469.76000000013</v>
      </c>
      <c r="BB349" s="13">
        <f t="shared" si="337"/>
        <v>0</v>
      </c>
      <c r="BC349" s="13">
        <f t="shared" si="338"/>
        <v>0</v>
      </c>
      <c r="BD349" s="13">
        <f t="shared" si="339"/>
        <v>0</v>
      </c>
      <c r="BE349" s="13">
        <f t="shared" si="340"/>
        <v>0</v>
      </c>
      <c r="BF349" s="13">
        <f t="shared" si="341"/>
        <v>0</v>
      </c>
      <c r="BG349" s="13">
        <f t="shared" si="342"/>
        <v>0</v>
      </c>
      <c r="BH349" s="13">
        <f t="shared" si="343"/>
        <v>0</v>
      </c>
      <c r="BI349" s="73">
        <f t="shared" si="311"/>
        <v>646469.76000000013</v>
      </c>
      <c r="BJ349" s="219"/>
      <c r="BK349" s="850">
        <f t="shared" si="316"/>
        <v>0</v>
      </c>
      <c r="BL349" s="109">
        <f t="shared" si="317"/>
        <v>0</v>
      </c>
      <c r="BM349" s="109">
        <f t="shared" si="318"/>
        <v>0</v>
      </c>
      <c r="BN349" s="109">
        <f t="shared" si="319"/>
        <v>0</v>
      </c>
      <c r="BO349" s="109">
        <f t="shared" si="320"/>
        <v>0</v>
      </c>
      <c r="BP349" s="109">
        <f t="shared" si="321"/>
        <v>0</v>
      </c>
      <c r="BQ349" s="109">
        <f t="shared" si="322"/>
        <v>646469.76000000013</v>
      </c>
      <c r="BR349" s="109">
        <f t="shared" si="323"/>
        <v>0</v>
      </c>
      <c r="BS349" s="109">
        <f t="shared" si="324"/>
        <v>0</v>
      </c>
      <c r="BT349" s="109">
        <f t="shared" si="325"/>
        <v>0</v>
      </c>
      <c r="BU349" s="109">
        <f t="shared" si="326"/>
        <v>0</v>
      </c>
      <c r="BV349" s="109">
        <f t="shared" si="327"/>
        <v>0</v>
      </c>
      <c r="BW349" s="109">
        <f t="shared" si="328"/>
        <v>0</v>
      </c>
      <c r="BX349" s="109">
        <f t="shared" si="329"/>
        <v>0</v>
      </c>
      <c r="BY349" s="1000">
        <f t="shared" si="312"/>
        <v>646469.76000000013</v>
      </c>
    </row>
    <row r="350" spans="1:77">
      <c r="A350" s="679" t="s">
        <v>2914</v>
      </c>
      <c r="B350" s="679" t="s">
        <v>2915</v>
      </c>
      <c r="C350" s="57" t="s">
        <v>3</v>
      </c>
      <c r="D350" s="684" t="s">
        <v>7</v>
      </c>
      <c r="E350" s="681" t="s">
        <v>349</v>
      </c>
      <c r="F350" s="682">
        <v>41213</v>
      </c>
      <c r="G350" s="682" t="s">
        <v>106</v>
      </c>
      <c r="H350" s="241" t="s">
        <v>109</v>
      </c>
      <c r="I350" s="38"/>
      <c r="J350" s="983"/>
      <c r="K350" s="903"/>
      <c r="L350" s="798"/>
      <c r="M350" s="429"/>
      <c r="N350" s="109"/>
      <c r="O350" s="109"/>
      <c r="P350" s="109"/>
      <c r="Q350" s="607"/>
      <c r="R350" s="93"/>
      <c r="S350" s="109"/>
      <c r="T350" s="109"/>
      <c r="U350" s="109"/>
      <c r="V350" s="109">
        <v>0</v>
      </c>
      <c r="W350" s="109">
        <v>0</v>
      </c>
      <c r="X350" s="109">
        <v>0</v>
      </c>
      <c r="Y350" s="109">
        <v>0</v>
      </c>
      <c r="Z350" s="109">
        <v>0</v>
      </c>
      <c r="AA350" s="109">
        <v>0</v>
      </c>
      <c r="AB350" s="109">
        <v>0</v>
      </c>
      <c r="AC350" s="109">
        <v>0</v>
      </c>
      <c r="AD350" s="109">
        <v>0</v>
      </c>
      <c r="AE350" s="109">
        <v>0</v>
      </c>
      <c r="AF350" s="109">
        <v>0</v>
      </c>
      <c r="AG350" s="109">
        <v>0</v>
      </c>
      <c r="AH350" s="109">
        <v>314122.27</v>
      </c>
      <c r="AI350" s="109">
        <v>0</v>
      </c>
      <c r="AJ350" s="109">
        <v>0</v>
      </c>
      <c r="AK350" s="109">
        <v>0</v>
      </c>
      <c r="AL350" s="109">
        <v>0</v>
      </c>
      <c r="AM350" s="109">
        <v>0</v>
      </c>
      <c r="AN350" s="109">
        <v>0</v>
      </c>
      <c r="AO350" s="109">
        <v>0</v>
      </c>
      <c r="AP350" s="160">
        <f t="shared" si="313"/>
        <v>0</v>
      </c>
      <c r="AQ350" s="160">
        <f t="shared" si="314"/>
        <v>314122.27</v>
      </c>
      <c r="AR350" s="160">
        <f t="shared" si="315"/>
        <v>314122.27</v>
      </c>
      <c r="AS350" s="607"/>
      <c r="AT350" s="219"/>
      <c r="AU350" s="13">
        <f t="shared" si="330"/>
        <v>0</v>
      </c>
      <c r="AV350" s="13">
        <f t="shared" si="331"/>
        <v>0</v>
      </c>
      <c r="AW350" s="13">
        <f t="shared" si="332"/>
        <v>0</v>
      </c>
      <c r="AX350" s="13">
        <f t="shared" si="333"/>
        <v>0</v>
      </c>
      <c r="AY350" s="13">
        <f t="shared" si="334"/>
        <v>0</v>
      </c>
      <c r="AZ350" s="13">
        <f t="shared" si="335"/>
        <v>0</v>
      </c>
      <c r="BA350" s="13">
        <f t="shared" si="336"/>
        <v>314122.27</v>
      </c>
      <c r="BB350" s="13">
        <f t="shared" si="337"/>
        <v>0</v>
      </c>
      <c r="BC350" s="13">
        <f t="shared" si="338"/>
        <v>0</v>
      </c>
      <c r="BD350" s="13">
        <f t="shared" si="339"/>
        <v>0</v>
      </c>
      <c r="BE350" s="13">
        <f t="shared" si="340"/>
        <v>0</v>
      </c>
      <c r="BF350" s="13">
        <f t="shared" si="341"/>
        <v>0</v>
      </c>
      <c r="BG350" s="13">
        <f t="shared" si="342"/>
        <v>0</v>
      </c>
      <c r="BH350" s="13">
        <f t="shared" si="343"/>
        <v>0</v>
      </c>
      <c r="BI350" s="73">
        <f t="shared" si="311"/>
        <v>314122.27</v>
      </c>
      <c r="BJ350" s="219"/>
      <c r="BK350" s="850">
        <f t="shared" si="316"/>
        <v>0</v>
      </c>
      <c r="BL350" s="109">
        <f t="shared" si="317"/>
        <v>0</v>
      </c>
      <c r="BM350" s="109">
        <f t="shared" si="318"/>
        <v>0</v>
      </c>
      <c r="BN350" s="109">
        <f t="shared" si="319"/>
        <v>0</v>
      </c>
      <c r="BO350" s="109">
        <f t="shared" si="320"/>
        <v>0</v>
      </c>
      <c r="BP350" s="109">
        <f t="shared" si="321"/>
        <v>0</v>
      </c>
      <c r="BQ350" s="109">
        <f t="shared" si="322"/>
        <v>314122.27</v>
      </c>
      <c r="BR350" s="109">
        <f t="shared" si="323"/>
        <v>0</v>
      </c>
      <c r="BS350" s="109">
        <f t="shared" si="324"/>
        <v>0</v>
      </c>
      <c r="BT350" s="109">
        <f t="shared" si="325"/>
        <v>0</v>
      </c>
      <c r="BU350" s="109">
        <f t="shared" si="326"/>
        <v>0</v>
      </c>
      <c r="BV350" s="109">
        <f t="shared" si="327"/>
        <v>0</v>
      </c>
      <c r="BW350" s="109">
        <f t="shared" si="328"/>
        <v>0</v>
      </c>
      <c r="BX350" s="109">
        <f t="shared" si="329"/>
        <v>0</v>
      </c>
      <c r="BY350" s="1000">
        <f t="shared" si="312"/>
        <v>314122.27</v>
      </c>
    </row>
    <row r="351" spans="1:77">
      <c r="A351" s="678" t="s">
        <v>2243</v>
      </c>
      <c r="B351" s="678" t="s">
        <v>2244</v>
      </c>
      <c r="C351" s="57" t="s">
        <v>13</v>
      </c>
      <c r="D351" s="57" t="s">
        <v>14</v>
      </c>
      <c r="E351" s="681" t="s">
        <v>349</v>
      </c>
      <c r="F351" s="683">
        <v>40891</v>
      </c>
      <c r="G351" s="682" t="s">
        <v>106</v>
      </c>
      <c r="H351" s="241" t="s">
        <v>116</v>
      </c>
      <c r="I351" s="38"/>
      <c r="J351" s="983"/>
      <c r="K351" s="903"/>
      <c r="L351" s="798"/>
      <c r="M351" s="429"/>
      <c r="N351" s="109"/>
      <c r="O351" s="109"/>
      <c r="P351" s="109"/>
      <c r="Q351" s="607"/>
      <c r="R351" s="93"/>
      <c r="S351" s="109"/>
      <c r="T351" s="109"/>
      <c r="U351" s="109"/>
      <c r="V351" s="109">
        <v>0</v>
      </c>
      <c r="W351" s="109">
        <v>0</v>
      </c>
      <c r="X351" s="109">
        <v>178067.85</v>
      </c>
      <c r="Y351" s="109">
        <v>0</v>
      </c>
      <c r="Z351" s="109">
        <v>0</v>
      </c>
      <c r="AA351" s="109">
        <v>0</v>
      </c>
      <c r="AB351" s="109">
        <v>0</v>
      </c>
      <c r="AC351" s="109">
        <v>0</v>
      </c>
      <c r="AD351" s="109">
        <v>0</v>
      </c>
      <c r="AE351" s="109">
        <v>0</v>
      </c>
      <c r="AF351" s="109">
        <v>0</v>
      </c>
      <c r="AG351" s="109">
        <v>0</v>
      </c>
      <c r="AH351" s="109">
        <v>0</v>
      </c>
      <c r="AI351" s="109">
        <v>0</v>
      </c>
      <c r="AJ351" s="109">
        <v>0</v>
      </c>
      <c r="AK351" s="109">
        <v>0</v>
      </c>
      <c r="AL351" s="109">
        <v>0</v>
      </c>
      <c r="AM351" s="109">
        <v>0</v>
      </c>
      <c r="AN351" s="109">
        <v>0</v>
      </c>
      <c r="AO351" s="109">
        <v>0</v>
      </c>
      <c r="AP351" s="160">
        <f t="shared" si="313"/>
        <v>178067.85</v>
      </c>
      <c r="AQ351" s="160">
        <f t="shared" si="314"/>
        <v>0</v>
      </c>
      <c r="AR351" s="160">
        <f t="shared" si="315"/>
        <v>178067.85</v>
      </c>
      <c r="AS351" s="607"/>
      <c r="AT351" s="219"/>
      <c r="AU351" s="13">
        <f t="shared" si="330"/>
        <v>0</v>
      </c>
      <c r="AV351" s="13">
        <f t="shared" si="331"/>
        <v>0</v>
      </c>
      <c r="AW351" s="13">
        <f t="shared" si="332"/>
        <v>0</v>
      </c>
      <c r="AX351" s="13">
        <f t="shared" si="333"/>
        <v>0</v>
      </c>
      <c r="AY351" s="13">
        <f t="shared" si="334"/>
        <v>0</v>
      </c>
      <c r="AZ351" s="13">
        <f t="shared" si="335"/>
        <v>0</v>
      </c>
      <c r="BA351" s="13">
        <f t="shared" si="336"/>
        <v>0</v>
      </c>
      <c r="BB351" s="13">
        <f t="shared" si="337"/>
        <v>0</v>
      </c>
      <c r="BC351" s="13">
        <f t="shared" si="338"/>
        <v>0</v>
      </c>
      <c r="BD351" s="13">
        <f t="shared" si="339"/>
        <v>0</v>
      </c>
      <c r="BE351" s="13">
        <f t="shared" si="340"/>
        <v>0</v>
      </c>
      <c r="BF351" s="13">
        <f t="shared" si="341"/>
        <v>0</v>
      </c>
      <c r="BG351" s="13">
        <f t="shared" si="342"/>
        <v>0</v>
      </c>
      <c r="BH351" s="13">
        <f t="shared" si="343"/>
        <v>0</v>
      </c>
      <c r="BI351" s="73">
        <f t="shared" si="311"/>
        <v>0</v>
      </c>
      <c r="BJ351" s="219"/>
      <c r="BK351" s="850">
        <f t="shared" si="316"/>
        <v>0</v>
      </c>
      <c r="BL351" s="109">
        <f t="shared" si="317"/>
        <v>0</v>
      </c>
      <c r="BM351" s="109">
        <f t="shared" si="318"/>
        <v>0</v>
      </c>
      <c r="BN351" s="109">
        <f t="shared" si="319"/>
        <v>0</v>
      </c>
      <c r="BO351" s="109">
        <f t="shared" si="320"/>
        <v>0</v>
      </c>
      <c r="BP351" s="109">
        <f t="shared" si="321"/>
        <v>0</v>
      </c>
      <c r="BQ351" s="109">
        <f t="shared" si="322"/>
        <v>0</v>
      </c>
      <c r="BR351" s="109">
        <f t="shared" si="323"/>
        <v>0</v>
      </c>
      <c r="BS351" s="109">
        <f t="shared" si="324"/>
        <v>0</v>
      </c>
      <c r="BT351" s="109">
        <f t="shared" si="325"/>
        <v>0</v>
      </c>
      <c r="BU351" s="109">
        <f t="shared" si="326"/>
        <v>0</v>
      </c>
      <c r="BV351" s="109">
        <f t="shared" si="327"/>
        <v>0</v>
      </c>
      <c r="BW351" s="109">
        <f t="shared" si="328"/>
        <v>0</v>
      </c>
      <c r="BX351" s="109">
        <f t="shared" si="329"/>
        <v>0</v>
      </c>
      <c r="BY351" s="1000">
        <f t="shared" si="312"/>
        <v>0</v>
      </c>
    </row>
    <row r="352" spans="1:77">
      <c r="A352" s="679" t="s">
        <v>2379</v>
      </c>
      <c r="B352" s="679" t="s">
        <v>2380</v>
      </c>
      <c r="C352" s="57" t="s">
        <v>16</v>
      </c>
      <c r="D352" s="684" t="s">
        <v>7</v>
      </c>
      <c r="E352" s="681" t="s">
        <v>349</v>
      </c>
      <c r="F352" s="682">
        <v>41274</v>
      </c>
      <c r="G352" s="682" t="s">
        <v>106</v>
      </c>
      <c r="H352" s="241" t="s">
        <v>119</v>
      </c>
      <c r="I352" s="38"/>
      <c r="J352" s="983"/>
      <c r="K352" s="903"/>
      <c r="L352" s="798"/>
      <c r="M352" s="429"/>
      <c r="N352" s="109"/>
      <c r="O352" s="109"/>
      <c r="P352" s="109"/>
      <c r="Q352" s="607"/>
      <c r="R352" s="93"/>
      <c r="S352" s="109"/>
      <c r="T352" s="109"/>
      <c r="U352" s="109"/>
      <c r="V352" s="109">
        <v>0</v>
      </c>
      <c r="W352" s="109">
        <v>0</v>
      </c>
      <c r="X352" s="109">
        <v>0</v>
      </c>
      <c r="Y352" s="109">
        <v>0</v>
      </c>
      <c r="Z352" s="109">
        <v>0</v>
      </c>
      <c r="AA352" s="109">
        <v>0</v>
      </c>
      <c r="AB352" s="109">
        <v>0</v>
      </c>
      <c r="AC352" s="109">
        <v>0</v>
      </c>
      <c r="AD352" s="109">
        <v>0</v>
      </c>
      <c r="AE352" s="109">
        <v>0</v>
      </c>
      <c r="AF352" s="109">
        <v>0</v>
      </c>
      <c r="AG352" s="109">
        <v>0</v>
      </c>
      <c r="AH352" s="109">
        <v>0</v>
      </c>
      <c r="AI352" s="109">
        <v>0</v>
      </c>
      <c r="AJ352" s="109">
        <v>1607513</v>
      </c>
      <c r="AK352" s="109">
        <v>0</v>
      </c>
      <c r="AL352" s="109">
        <v>0</v>
      </c>
      <c r="AM352" s="109">
        <v>0</v>
      </c>
      <c r="AN352" s="109">
        <v>0</v>
      </c>
      <c r="AO352" s="109">
        <v>0</v>
      </c>
      <c r="AP352" s="160">
        <f t="shared" si="313"/>
        <v>0</v>
      </c>
      <c r="AQ352" s="160">
        <f t="shared" si="314"/>
        <v>1607513</v>
      </c>
      <c r="AR352" s="160">
        <f t="shared" si="315"/>
        <v>1607513</v>
      </c>
      <c r="AS352" s="607"/>
      <c r="AT352" s="219"/>
      <c r="AU352" s="13">
        <f t="shared" si="330"/>
        <v>0</v>
      </c>
      <c r="AV352" s="13">
        <f t="shared" si="331"/>
        <v>0</v>
      </c>
      <c r="AW352" s="13">
        <f t="shared" si="332"/>
        <v>0</v>
      </c>
      <c r="AX352" s="13">
        <f t="shared" si="333"/>
        <v>0</v>
      </c>
      <c r="AY352" s="13">
        <f t="shared" si="334"/>
        <v>0</v>
      </c>
      <c r="AZ352" s="13">
        <f t="shared" si="335"/>
        <v>0</v>
      </c>
      <c r="BA352" s="13">
        <f t="shared" si="336"/>
        <v>0</v>
      </c>
      <c r="BB352" s="13">
        <f t="shared" si="337"/>
        <v>0</v>
      </c>
      <c r="BC352" s="13">
        <f t="shared" si="338"/>
        <v>1607513</v>
      </c>
      <c r="BD352" s="13">
        <f t="shared" si="339"/>
        <v>0</v>
      </c>
      <c r="BE352" s="13">
        <f t="shared" si="340"/>
        <v>0</v>
      </c>
      <c r="BF352" s="13">
        <f t="shared" si="341"/>
        <v>0</v>
      </c>
      <c r="BG352" s="13">
        <f t="shared" si="342"/>
        <v>0</v>
      </c>
      <c r="BH352" s="13">
        <f t="shared" si="343"/>
        <v>0</v>
      </c>
      <c r="BI352" s="73">
        <f t="shared" si="311"/>
        <v>1607513</v>
      </c>
      <c r="BJ352" s="219"/>
      <c r="BK352" s="850">
        <f t="shared" si="316"/>
        <v>0</v>
      </c>
      <c r="BL352" s="109">
        <f t="shared" si="317"/>
        <v>0</v>
      </c>
      <c r="BM352" s="109">
        <f t="shared" si="318"/>
        <v>0</v>
      </c>
      <c r="BN352" s="109">
        <f t="shared" si="319"/>
        <v>0</v>
      </c>
      <c r="BO352" s="109">
        <f t="shared" si="320"/>
        <v>0</v>
      </c>
      <c r="BP352" s="109">
        <f t="shared" si="321"/>
        <v>0</v>
      </c>
      <c r="BQ352" s="109">
        <f t="shared" si="322"/>
        <v>0</v>
      </c>
      <c r="BR352" s="109">
        <f t="shared" si="323"/>
        <v>0</v>
      </c>
      <c r="BS352" s="109">
        <f t="shared" si="324"/>
        <v>1607513</v>
      </c>
      <c r="BT352" s="109">
        <f t="shared" si="325"/>
        <v>0</v>
      </c>
      <c r="BU352" s="109">
        <f t="shared" si="326"/>
        <v>0</v>
      </c>
      <c r="BV352" s="109">
        <f t="shared" si="327"/>
        <v>0</v>
      </c>
      <c r="BW352" s="109">
        <f t="shared" si="328"/>
        <v>0</v>
      </c>
      <c r="BX352" s="109">
        <f t="shared" si="329"/>
        <v>0</v>
      </c>
      <c r="BY352" s="1000">
        <f t="shared" si="312"/>
        <v>1607513</v>
      </c>
    </row>
    <row r="353" spans="1:77">
      <c r="A353" s="678" t="s">
        <v>2417</v>
      </c>
      <c r="B353" s="678" t="s">
        <v>2418</v>
      </c>
      <c r="C353" s="57" t="s">
        <v>16</v>
      </c>
      <c r="D353" s="684" t="s">
        <v>7</v>
      </c>
      <c r="E353" s="681" t="s">
        <v>349</v>
      </c>
      <c r="F353" s="683">
        <v>41120</v>
      </c>
      <c r="G353" s="682" t="s">
        <v>106</v>
      </c>
      <c r="H353" s="241" t="s">
        <v>119</v>
      </c>
      <c r="I353" s="38"/>
      <c r="J353" s="983"/>
      <c r="K353" s="903"/>
      <c r="L353" s="798"/>
      <c r="M353" s="429"/>
      <c r="N353" s="109"/>
      <c r="O353" s="109"/>
      <c r="P353" s="109"/>
      <c r="Q353" s="607"/>
      <c r="R353" s="93"/>
      <c r="S353" s="109"/>
      <c r="T353" s="109"/>
      <c r="U353" s="109"/>
      <c r="V353" s="109">
        <v>0</v>
      </c>
      <c r="W353" s="109">
        <v>0</v>
      </c>
      <c r="X353" s="109">
        <v>0</v>
      </c>
      <c r="Y353" s="109">
        <v>0</v>
      </c>
      <c r="Z353" s="109">
        <v>0</v>
      </c>
      <c r="AA353" s="109">
        <v>0</v>
      </c>
      <c r="AB353" s="109">
        <v>0</v>
      </c>
      <c r="AC353" s="109">
        <v>0</v>
      </c>
      <c r="AD353" s="109">
        <v>0</v>
      </c>
      <c r="AE353" s="109">
        <v>395522.67</v>
      </c>
      <c r="AF353" s="109">
        <v>0</v>
      </c>
      <c r="AG353" s="109">
        <v>0</v>
      </c>
      <c r="AH353" s="109">
        <v>0</v>
      </c>
      <c r="AI353" s="109">
        <v>0</v>
      </c>
      <c r="AJ353" s="109">
        <v>0</v>
      </c>
      <c r="AK353" s="109">
        <v>0</v>
      </c>
      <c r="AL353" s="109">
        <v>0</v>
      </c>
      <c r="AM353" s="109">
        <v>0</v>
      </c>
      <c r="AN353" s="109">
        <v>0</v>
      </c>
      <c r="AO353" s="109">
        <v>0</v>
      </c>
      <c r="AP353" s="160">
        <f t="shared" si="313"/>
        <v>0</v>
      </c>
      <c r="AQ353" s="160">
        <f t="shared" si="314"/>
        <v>395522.67</v>
      </c>
      <c r="AR353" s="160">
        <f t="shared" si="315"/>
        <v>395522.67</v>
      </c>
      <c r="AS353" s="607"/>
      <c r="AT353" s="219"/>
      <c r="AU353" s="13">
        <f t="shared" si="330"/>
        <v>0</v>
      </c>
      <c r="AV353" s="13">
        <f t="shared" si="331"/>
        <v>0</v>
      </c>
      <c r="AW353" s="13">
        <f t="shared" si="332"/>
        <v>0</v>
      </c>
      <c r="AX353" s="13">
        <f t="shared" si="333"/>
        <v>395522.67</v>
      </c>
      <c r="AY353" s="13">
        <f t="shared" si="334"/>
        <v>0</v>
      </c>
      <c r="AZ353" s="13">
        <f t="shared" si="335"/>
        <v>0</v>
      </c>
      <c r="BA353" s="13">
        <f t="shared" si="336"/>
        <v>0</v>
      </c>
      <c r="BB353" s="13">
        <f t="shared" si="337"/>
        <v>0</v>
      </c>
      <c r="BC353" s="13">
        <f t="shared" si="338"/>
        <v>0</v>
      </c>
      <c r="BD353" s="13">
        <f t="shared" si="339"/>
        <v>0</v>
      </c>
      <c r="BE353" s="13">
        <f t="shared" si="340"/>
        <v>0</v>
      </c>
      <c r="BF353" s="13">
        <f t="shared" si="341"/>
        <v>0</v>
      </c>
      <c r="BG353" s="13">
        <f t="shared" si="342"/>
        <v>0</v>
      </c>
      <c r="BH353" s="13">
        <f t="shared" si="343"/>
        <v>0</v>
      </c>
      <c r="BI353" s="73">
        <f t="shared" si="311"/>
        <v>395522.67</v>
      </c>
      <c r="BJ353" s="219"/>
      <c r="BK353" s="850">
        <f t="shared" si="316"/>
        <v>0</v>
      </c>
      <c r="BL353" s="109">
        <f t="shared" si="317"/>
        <v>0</v>
      </c>
      <c r="BM353" s="109">
        <f t="shared" si="318"/>
        <v>0</v>
      </c>
      <c r="BN353" s="109">
        <f t="shared" si="319"/>
        <v>395522.67</v>
      </c>
      <c r="BO353" s="109">
        <f t="shared" si="320"/>
        <v>0</v>
      </c>
      <c r="BP353" s="109">
        <f t="shared" si="321"/>
        <v>0</v>
      </c>
      <c r="BQ353" s="109">
        <f t="shared" si="322"/>
        <v>0</v>
      </c>
      <c r="BR353" s="109">
        <f t="shared" si="323"/>
        <v>0</v>
      </c>
      <c r="BS353" s="109">
        <f t="shared" si="324"/>
        <v>0</v>
      </c>
      <c r="BT353" s="109">
        <f t="shared" si="325"/>
        <v>0</v>
      </c>
      <c r="BU353" s="109">
        <f t="shared" si="326"/>
        <v>0</v>
      </c>
      <c r="BV353" s="109">
        <f t="shared" si="327"/>
        <v>0</v>
      </c>
      <c r="BW353" s="109">
        <f t="shared" si="328"/>
        <v>0</v>
      </c>
      <c r="BX353" s="109">
        <f t="shared" si="329"/>
        <v>0</v>
      </c>
      <c r="BY353" s="1000">
        <f t="shared" si="312"/>
        <v>395522.67</v>
      </c>
    </row>
    <row r="354" spans="1:77">
      <c r="A354" s="679" t="s">
        <v>2465</v>
      </c>
      <c r="B354" s="679" t="s">
        <v>2466</v>
      </c>
      <c r="C354" s="57" t="s">
        <v>16</v>
      </c>
      <c r="D354" s="684" t="s">
        <v>7</v>
      </c>
      <c r="E354" s="681" t="s">
        <v>349</v>
      </c>
      <c r="F354" s="682">
        <v>41274</v>
      </c>
      <c r="G354" s="682" t="s">
        <v>106</v>
      </c>
      <c r="H354" s="241" t="s">
        <v>119</v>
      </c>
      <c r="I354" s="38"/>
      <c r="J354" s="983"/>
      <c r="K354" s="903"/>
      <c r="L354" s="798"/>
      <c r="M354" s="429"/>
      <c r="N354" s="109"/>
      <c r="O354" s="109"/>
      <c r="P354" s="109"/>
      <c r="Q354" s="607"/>
      <c r="R354" s="93"/>
      <c r="S354" s="109"/>
      <c r="T354" s="109"/>
      <c r="U354" s="109"/>
      <c r="V354" s="109">
        <v>0</v>
      </c>
      <c r="W354" s="109">
        <v>0</v>
      </c>
      <c r="X354" s="109">
        <v>0</v>
      </c>
      <c r="Y354" s="109">
        <v>0</v>
      </c>
      <c r="Z354" s="109">
        <v>0</v>
      </c>
      <c r="AA354" s="109">
        <v>0</v>
      </c>
      <c r="AB354" s="109">
        <v>0</v>
      </c>
      <c r="AC354" s="109">
        <v>0</v>
      </c>
      <c r="AD354" s="109">
        <v>0</v>
      </c>
      <c r="AE354" s="109">
        <v>0</v>
      </c>
      <c r="AF354" s="109">
        <v>0</v>
      </c>
      <c r="AG354" s="109">
        <v>0</v>
      </c>
      <c r="AH354" s="109">
        <v>0</v>
      </c>
      <c r="AI354" s="109">
        <v>0</v>
      </c>
      <c r="AJ354" s="109">
        <v>159734.38</v>
      </c>
      <c r="AK354" s="109">
        <v>0</v>
      </c>
      <c r="AL354" s="109">
        <v>0</v>
      </c>
      <c r="AM354" s="109">
        <v>0</v>
      </c>
      <c r="AN354" s="109">
        <v>0</v>
      </c>
      <c r="AO354" s="109">
        <v>0</v>
      </c>
      <c r="AP354" s="160">
        <f t="shared" si="313"/>
        <v>0</v>
      </c>
      <c r="AQ354" s="160">
        <f t="shared" si="314"/>
        <v>159734.38</v>
      </c>
      <c r="AR354" s="160">
        <f t="shared" si="315"/>
        <v>159734.38</v>
      </c>
      <c r="AS354" s="607"/>
      <c r="AT354" s="219"/>
      <c r="AU354" s="13">
        <f t="shared" si="330"/>
        <v>0</v>
      </c>
      <c r="AV354" s="13">
        <f t="shared" si="331"/>
        <v>0</v>
      </c>
      <c r="AW354" s="13">
        <f t="shared" si="332"/>
        <v>0</v>
      </c>
      <c r="AX354" s="13">
        <f t="shared" si="333"/>
        <v>0</v>
      </c>
      <c r="AY354" s="13">
        <f t="shared" si="334"/>
        <v>0</v>
      </c>
      <c r="AZ354" s="13">
        <f t="shared" si="335"/>
        <v>0</v>
      </c>
      <c r="BA354" s="13">
        <f t="shared" si="336"/>
        <v>0</v>
      </c>
      <c r="BB354" s="13">
        <f t="shared" si="337"/>
        <v>0</v>
      </c>
      <c r="BC354" s="13">
        <f t="shared" si="338"/>
        <v>159734.38</v>
      </c>
      <c r="BD354" s="13">
        <f t="shared" si="339"/>
        <v>0</v>
      </c>
      <c r="BE354" s="13">
        <f t="shared" si="340"/>
        <v>0</v>
      </c>
      <c r="BF354" s="13">
        <f t="shared" si="341"/>
        <v>0</v>
      </c>
      <c r="BG354" s="13">
        <f t="shared" si="342"/>
        <v>0</v>
      </c>
      <c r="BH354" s="13">
        <f t="shared" si="343"/>
        <v>0</v>
      </c>
      <c r="BI354" s="73">
        <f t="shared" si="311"/>
        <v>159734.38</v>
      </c>
      <c r="BJ354" s="219"/>
      <c r="BK354" s="850">
        <f t="shared" si="316"/>
        <v>0</v>
      </c>
      <c r="BL354" s="109">
        <f t="shared" si="317"/>
        <v>0</v>
      </c>
      <c r="BM354" s="109">
        <f t="shared" si="318"/>
        <v>0</v>
      </c>
      <c r="BN354" s="109">
        <f t="shared" si="319"/>
        <v>0</v>
      </c>
      <c r="BO354" s="109">
        <f t="shared" si="320"/>
        <v>0</v>
      </c>
      <c r="BP354" s="109">
        <f t="shared" si="321"/>
        <v>0</v>
      </c>
      <c r="BQ354" s="109">
        <f t="shared" si="322"/>
        <v>0</v>
      </c>
      <c r="BR354" s="109">
        <f t="shared" si="323"/>
        <v>0</v>
      </c>
      <c r="BS354" s="109">
        <f t="shared" si="324"/>
        <v>159734.38</v>
      </c>
      <c r="BT354" s="109">
        <f t="shared" si="325"/>
        <v>0</v>
      </c>
      <c r="BU354" s="109">
        <f t="shared" si="326"/>
        <v>0</v>
      </c>
      <c r="BV354" s="109">
        <f t="shared" si="327"/>
        <v>0</v>
      </c>
      <c r="BW354" s="109">
        <f t="shared" si="328"/>
        <v>0</v>
      </c>
      <c r="BX354" s="109">
        <f t="shared" si="329"/>
        <v>0</v>
      </c>
      <c r="BY354" s="1000">
        <f t="shared" si="312"/>
        <v>159734.38</v>
      </c>
    </row>
    <row r="355" spans="1:77">
      <c r="A355" s="678" t="s">
        <v>2427</v>
      </c>
      <c r="B355" s="678" t="s">
        <v>2428</v>
      </c>
      <c r="C355" s="57" t="s">
        <v>16</v>
      </c>
      <c r="D355" s="684" t="s">
        <v>7</v>
      </c>
      <c r="E355" s="681" t="s">
        <v>349</v>
      </c>
      <c r="F355" s="683">
        <v>41274</v>
      </c>
      <c r="G355" s="682" t="s">
        <v>106</v>
      </c>
      <c r="H355" s="241" t="s">
        <v>119</v>
      </c>
      <c r="I355" s="38"/>
      <c r="J355" s="983"/>
      <c r="K355" s="903"/>
      <c r="L355" s="798"/>
      <c r="M355" s="429"/>
      <c r="N355" s="109"/>
      <c r="O355" s="109"/>
      <c r="P355" s="109"/>
      <c r="Q355" s="607"/>
      <c r="R355" s="93"/>
      <c r="S355" s="109"/>
      <c r="T355" s="109"/>
      <c r="U355" s="109"/>
      <c r="V355" s="109">
        <v>0</v>
      </c>
      <c r="W355" s="109">
        <v>0</v>
      </c>
      <c r="X355" s="109">
        <v>0</v>
      </c>
      <c r="Y355" s="109">
        <v>0</v>
      </c>
      <c r="Z355" s="109">
        <v>0</v>
      </c>
      <c r="AA355" s="109">
        <v>0</v>
      </c>
      <c r="AB355" s="109">
        <v>0</v>
      </c>
      <c r="AC355" s="109">
        <v>0</v>
      </c>
      <c r="AD355" s="109">
        <v>0</v>
      </c>
      <c r="AE355" s="109">
        <v>0</v>
      </c>
      <c r="AF355" s="109">
        <v>0</v>
      </c>
      <c r="AG355" s="109">
        <v>0</v>
      </c>
      <c r="AH355" s="109">
        <v>0</v>
      </c>
      <c r="AI355" s="109">
        <v>0</v>
      </c>
      <c r="AJ355" s="109">
        <v>319468.76999999996</v>
      </c>
      <c r="AK355" s="109">
        <v>0</v>
      </c>
      <c r="AL355" s="109">
        <v>0</v>
      </c>
      <c r="AM355" s="109">
        <v>0</v>
      </c>
      <c r="AN355" s="109">
        <v>0</v>
      </c>
      <c r="AO355" s="109">
        <v>0</v>
      </c>
      <c r="AP355" s="160">
        <f t="shared" si="313"/>
        <v>0</v>
      </c>
      <c r="AQ355" s="160">
        <f t="shared" si="314"/>
        <v>319468.76999999996</v>
      </c>
      <c r="AR355" s="160">
        <f t="shared" si="315"/>
        <v>319468.76999999996</v>
      </c>
      <c r="AS355" s="607"/>
      <c r="AT355" s="219"/>
      <c r="AU355" s="13">
        <f t="shared" si="330"/>
        <v>0</v>
      </c>
      <c r="AV355" s="13">
        <f t="shared" si="331"/>
        <v>0</v>
      </c>
      <c r="AW355" s="13">
        <f t="shared" si="332"/>
        <v>0</v>
      </c>
      <c r="AX355" s="13">
        <f t="shared" si="333"/>
        <v>0</v>
      </c>
      <c r="AY355" s="13">
        <f t="shared" si="334"/>
        <v>0</v>
      </c>
      <c r="AZ355" s="13">
        <f t="shared" si="335"/>
        <v>0</v>
      </c>
      <c r="BA355" s="13">
        <f t="shared" si="336"/>
        <v>0</v>
      </c>
      <c r="BB355" s="13">
        <f t="shared" si="337"/>
        <v>0</v>
      </c>
      <c r="BC355" s="13">
        <f t="shared" si="338"/>
        <v>319468.76999999996</v>
      </c>
      <c r="BD355" s="13">
        <f t="shared" si="339"/>
        <v>0</v>
      </c>
      <c r="BE355" s="13">
        <f t="shared" si="340"/>
        <v>0</v>
      </c>
      <c r="BF355" s="13">
        <f t="shared" si="341"/>
        <v>0</v>
      </c>
      <c r="BG355" s="13">
        <f t="shared" si="342"/>
        <v>0</v>
      </c>
      <c r="BH355" s="13">
        <f t="shared" si="343"/>
        <v>0</v>
      </c>
      <c r="BI355" s="73">
        <f t="shared" si="311"/>
        <v>319468.76999999996</v>
      </c>
      <c r="BJ355" s="219"/>
      <c r="BK355" s="850">
        <f t="shared" si="316"/>
        <v>0</v>
      </c>
      <c r="BL355" s="109">
        <f t="shared" si="317"/>
        <v>0</v>
      </c>
      <c r="BM355" s="109">
        <f t="shared" si="318"/>
        <v>0</v>
      </c>
      <c r="BN355" s="109">
        <f t="shared" si="319"/>
        <v>0</v>
      </c>
      <c r="BO355" s="109">
        <f t="shared" si="320"/>
        <v>0</v>
      </c>
      <c r="BP355" s="109">
        <f t="shared" si="321"/>
        <v>0</v>
      </c>
      <c r="BQ355" s="109">
        <f t="shared" si="322"/>
        <v>0</v>
      </c>
      <c r="BR355" s="109">
        <f t="shared" si="323"/>
        <v>0</v>
      </c>
      <c r="BS355" s="109">
        <f t="shared" si="324"/>
        <v>319468.76999999996</v>
      </c>
      <c r="BT355" s="109">
        <f t="shared" si="325"/>
        <v>0</v>
      </c>
      <c r="BU355" s="109">
        <f t="shared" si="326"/>
        <v>0</v>
      </c>
      <c r="BV355" s="109">
        <f t="shared" si="327"/>
        <v>0</v>
      </c>
      <c r="BW355" s="109">
        <f t="shared" si="328"/>
        <v>0</v>
      </c>
      <c r="BX355" s="109">
        <f t="shared" si="329"/>
        <v>0</v>
      </c>
      <c r="BY355" s="1000">
        <f t="shared" si="312"/>
        <v>319468.76999999996</v>
      </c>
    </row>
    <row r="356" spans="1:77">
      <c r="A356" s="679" t="s">
        <v>2449</v>
      </c>
      <c r="B356" s="679" t="s">
        <v>2450</v>
      </c>
      <c r="C356" s="57" t="s">
        <v>16</v>
      </c>
      <c r="D356" s="684" t="s">
        <v>7</v>
      </c>
      <c r="E356" s="681" t="s">
        <v>349</v>
      </c>
      <c r="F356" s="682">
        <v>40908</v>
      </c>
      <c r="G356" s="682" t="s">
        <v>106</v>
      </c>
      <c r="H356" s="241" t="s">
        <v>119</v>
      </c>
      <c r="I356" s="38"/>
      <c r="J356" s="983"/>
      <c r="K356" s="903"/>
      <c r="L356" s="798"/>
      <c r="M356" s="429"/>
      <c r="N356" s="109"/>
      <c r="O356" s="109"/>
      <c r="P356" s="109"/>
      <c r="Q356" s="607"/>
      <c r="R356" s="93"/>
      <c r="S356" s="109"/>
      <c r="T356" s="109"/>
      <c r="U356" s="109"/>
      <c r="V356" s="109">
        <v>0</v>
      </c>
      <c r="W356" s="109">
        <v>0</v>
      </c>
      <c r="X356" s="109">
        <v>208233.76</v>
      </c>
      <c r="Y356" s="109">
        <v>0</v>
      </c>
      <c r="Z356" s="109">
        <v>0</v>
      </c>
      <c r="AA356" s="109">
        <v>0</v>
      </c>
      <c r="AB356" s="109">
        <v>0</v>
      </c>
      <c r="AC356" s="109">
        <v>0</v>
      </c>
      <c r="AD356" s="109">
        <v>0</v>
      </c>
      <c r="AE356" s="109">
        <v>0</v>
      </c>
      <c r="AF356" s="109">
        <v>0</v>
      </c>
      <c r="AG356" s="109">
        <v>0</v>
      </c>
      <c r="AH356" s="109">
        <v>0</v>
      </c>
      <c r="AI356" s="109">
        <v>0</v>
      </c>
      <c r="AJ356" s="109">
        <v>0</v>
      </c>
      <c r="AK356" s="109">
        <v>0</v>
      </c>
      <c r="AL356" s="109">
        <v>0</v>
      </c>
      <c r="AM356" s="109">
        <v>0</v>
      </c>
      <c r="AN356" s="109">
        <v>0</v>
      </c>
      <c r="AO356" s="109">
        <v>0</v>
      </c>
      <c r="AP356" s="160">
        <f t="shared" si="313"/>
        <v>208233.76</v>
      </c>
      <c r="AQ356" s="160">
        <f t="shared" si="314"/>
        <v>0</v>
      </c>
      <c r="AR356" s="160">
        <f t="shared" si="315"/>
        <v>208233.76</v>
      </c>
      <c r="AS356" s="607"/>
      <c r="AT356" s="219"/>
      <c r="AU356" s="13">
        <f t="shared" si="330"/>
        <v>0</v>
      </c>
      <c r="AV356" s="13">
        <f t="shared" si="331"/>
        <v>0</v>
      </c>
      <c r="AW356" s="13">
        <f t="shared" si="332"/>
        <v>0</v>
      </c>
      <c r="AX356" s="13">
        <f t="shared" si="333"/>
        <v>0</v>
      </c>
      <c r="AY356" s="13">
        <f t="shared" si="334"/>
        <v>0</v>
      </c>
      <c r="AZ356" s="13">
        <f t="shared" si="335"/>
        <v>0</v>
      </c>
      <c r="BA356" s="13">
        <f t="shared" si="336"/>
        <v>0</v>
      </c>
      <c r="BB356" s="13">
        <f t="shared" si="337"/>
        <v>0</v>
      </c>
      <c r="BC356" s="13">
        <f t="shared" si="338"/>
        <v>0</v>
      </c>
      <c r="BD356" s="13">
        <f t="shared" si="339"/>
        <v>0</v>
      </c>
      <c r="BE356" s="13">
        <f t="shared" si="340"/>
        <v>0</v>
      </c>
      <c r="BF356" s="13">
        <f t="shared" si="341"/>
        <v>0</v>
      </c>
      <c r="BG356" s="13">
        <f t="shared" si="342"/>
        <v>0</v>
      </c>
      <c r="BH356" s="13">
        <f t="shared" si="343"/>
        <v>0</v>
      </c>
      <c r="BI356" s="73">
        <f t="shared" si="311"/>
        <v>0</v>
      </c>
      <c r="BJ356" s="219"/>
      <c r="BK356" s="850">
        <f t="shared" si="316"/>
        <v>0</v>
      </c>
      <c r="BL356" s="109">
        <f t="shared" si="317"/>
        <v>0</v>
      </c>
      <c r="BM356" s="109">
        <f t="shared" si="318"/>
        <v>0</v>
      </c>
      <c r="BN356" s="109">
        <f t="shared" si="319"/>
        <v>0</v>
      </c>
      <c r="BO356" s="109">
        <f t="shared" si="320"/>
        <v>0</v>
      </c>
      <c r="BP356" s="109">
        <f t="shared" si="321"/>
        <v>0</v>
      </c>
      <c r="BQ356" s="109">
        <f t="shared" si="322"/>
        <v>0</v>
      </c>
      <c r="BR356" s="109">
        <f t="shared" si="323"/>
        <v>0</v>
      </c>
      <c r="BS356" s="109">
        <f t="shared" si="324"/>
        <v>0</v>
      </c>
      <c r="BT356" s="109">
        <f t="shared" si="325"/>
        <v>0</v>
      </c>
      <c r="BU356" s="109">
        <f t="shared" si="326"/>
        <v>0</v>
      </c>
      <c r="BV356" s="109">
        <f t="shared" si="327"/>
        <v>0</v>
      </c>
      <c r="BW356" s="109">
        <f t="shared" si="328"/>
        <v>0</v>
      </c>
      <c r="BX356" s="109">
        <f t="shared" si="329"/>
        <v>0</v>
      </c>
      <c r="BY356" s="1000">
        <f t="shared" si="312"/>
        <v>0</v>
      </c>
    </row>
    <row r="357" spans="1:77">
      <c r="A357" s="678" t="s">
        <v>2413</v>
      </c>
      <c r="B357" s="678" t="s">
        <v>2414</v>
      </c>
      <c r="C357" s="57" t="s">
        <v>16</v>
      </c>
      <c r="D357" s="684" t="s">
        <v>7</v>
      </c>
      <c r="E357" s="681" t="s">
        <v>349</v>
      </c>
      <c r="F357" s="683">
        <v>41274</v>
      </c>
      <c r="G357" s="682" t="s">
        <v>106</v>
      </c>
      <c r="H357" s="241" t="s">
        <v>119</v>
      </c>
      <c r="I357" s="38"/>
      <c r="J357" s="983"/>
      <c r="K357" s="903"/>
      <c r="L357" s="798"/>
      <c r="M357" s="429"/>
      <c r="N357" s="109"/>
      <c r="O357" s="109"/>
      <c r="P357" s="109"/>
      <c r="Q357" s="607"/>
      <c r="R357" s="93"/>
      <c r="S357" s="109"/>
      <c r="T357" s="109"/>
      <c r="U357" s="109"/>
      <c r="V357" s="109">
        <v>0</v>
      </c>
      <c r="W357" s="109">
        <v>0</v>
      </c>
      <c r="X357" s="109">
        <v>0</v>
      </c>
      <c r="Y357" s="109">
        <v>0</v>
      </c>
      <c r="Z357" s="109">
        <v>0</v>
      </c>
      <c r="AA357" s="109">
        <v>0</v>
      </c>
      <c r="AB357" s="109">
        <v>0</v>
      </c>
      <c r="AC357" s="109">
        <v>0</v>
      </c>
      <c r="AD357" s="109">
        <v>0</v>
      </c>
      <c r="AE357" s="109">
        <v>0</v>
      </c>
      <c r="AF357" s="109">
        <v>0</v>
      </c>
      <c r="AG357" s="109">
        <v>0</v>
      </c>
      <c r="AH357" s="109">
        <v>0</v>
      </c>
      <c r="AI357" s="109">
        <v>0</v>
      </c>
      <c r="AJ357" s="109">
        <v>399335.95999999996</v>
      </c>
      <c r="AK357" s="109">
        <v>0</v>
      </c>
      <c r="AL357" s="109">
        <v>0</v>
      </c>
      <c r="AM357" s="109">
        <v>0</v>
      </c>
      <c r="AN357" s="109">
        <v>0</v>
      </c>
      <c r="AO357" s="109">
        <v>0</v>
      </c>
      <c r="AP357" s="160">
        <f t="shared" si="313"/>
        <v>0</v>
      </c>
      <c r="AQ357" s="160">
        <f t="shared" si="314"/>
        <v>399335.95999999996</v>
      </c>
      <c r="AR357" s="160">
        <f t="shared" si="315"/>
        <v>399335.95999999996</v>
      </c>
      <c r="AS357" s="607"/>
      <c r="AT357" s="219"/>
      <c r="AU357" s="13">
        <f t="shared" si="330"/>
        <v>0</v>
      </c>
      <c r="AV357" s="13">
        <f t="shared" si="331"/>
        <v>0</v>
      </c>
      <c r="AW357" s="13">
        <f t="shared" si="332"/>
        <v>0</v>
      </c>
      <c r="AX357" s="13">
        <f t="shared" si="333"/>
        <v>0</v>
      </c>
      <c r="AY357" s="13">
        <f t="shared" si="334"/>
        <v>0</v>
      </c>
      <c r="AZ357" s="13">
        <f t="shared" si="335"/>
        <v>0</v>
      </c>
      <c r="BA357" s="13">
        <f t="shared" si="336"/>
        <v>0</v>
      </c>
      <c r="BB357" s="13">
        <f t="shared" si="337"/>
        <v>0</v>
      </c>
      <c r="BC357" s="13">
        <f t="shared" si="338"/>
        <v>399335.95999999996</v>
      </c>
      <c r="BD357" s="13">
        <f t="shared" si="339"/>
        <v>0</v>
      </c>
      <c r="BE357" s="13">
        <f t="shared" si="340"/>
        <v>0</v>
      </c>
      <c r="BF357" s="13">
        <f t="shared" si="341"/>
        <v>0</v>
      </c>
      <c r="BG357" s="13">
        <f t="shared" si="342"/>
        <v>0</v>
      </c>
      <c r="BH357" s="13">
        <f t="shared" si="343"/>
        <v>0</v>
      </c>
      <c r="BI357" s="73">
        <f t="shared" si="311"/>
        <v>399335.95999999996</v>
      </c>
      <c r="BJ357" s="219"/>
      <c r="BK357" s="850">
        <f t="shared" si="316"/>
        <v>0</v>
      </c>
      <c r="BL357" s="109">
        <f t="shared" si="317"/>
        <v>0</v>
      </c>
      <c r="BM357" s="109">
        <f t="shared" si="318"/>
        <v>0</v>
      </c>
      <c r="BN357" s="109">
        <f t="shared" si="319"/>
        <v>0</v>
      </c>
      <c r="BO357" s="109">
        <f t="shared" si="320"/>
        <v>0</v>
      </c>
      <c r="BP357" s="109">
        <f t="shared" si="321"/>
        <v>0</v>
      </c>
      <c r="BQ357" s="109">
        <f t="shared" si="322"/>
        <v>0</v>
      </c>
      <c r="BR357" s="109">
        <f t="shared" si="323"/>
        <v>0</v>
      </c>
      <c r="BS357" s="109">
        <f t="shared" si="324"/>
        <v>399335.95999999996</v>
      </c>
      <c r="BT357" s="109">
        <f t="shared" si="325"/>
        <v>0</v>
      </c>
      <c r="BU357" s="109">
        <f t="shared" si="326"/>
        <v>0</v>
      </c>
      <c r="BV357" s="109">
        <f t="shared" si="327"/>
        <v>0</v>
      </c>
      <c r="BW357" s="109">
        <f t="shared" si="328"/>
        <v>0</v>
      </c>
      <c r="BX357" s="109">
        <f t="shared" si="329"/>
        <v>0</v>
      </c>
      <c r="BY357" s="1000">
        <f t="shared" si="312"/>
        <v>399335.95999999996</v>
      </c>
    </row>
    <row r="358" spans="1:77">
      <c r="A358" s="678" t="s">
        <v>2415</v>
      </c>
      <c r="B358" s="678" t="s">
        <v>2416</v>
      </c>
      <c r="C358" s="57" t="s">
        <v>16</v>
      </c>
      <c r="D358" s="684" t="s">
        <v>7</v>
      </c>
      <c r="E358" s="681" t="s">
        <v>349</v>
      </c>
      <c r="F358" s="683">
        <v>41274</v>
      </c>
      <c r="G358" s="682" t="s">
        <v>106</v>
      </c>
      <c r="H358" s="241" t="s">
        <v>119</v>
      </c>
      <c r="I358" s="38"/>
      <c r="J358" s="983"/>
      <c r="K358" s="903"/>
      <c r="L358" s="798"/>
      <c r="M358" s="429"/>
      <c r="N358" s="109"/>
      <c r="O358" s="109"/>
      <c r="P358" s="109"/>
      <c r="Q358" s="607"/>
      <c r="R358" s="93"/>
      <c r="S358" s="109"/>
      <c r="T358" s="109"/>
      <c r="U358" s="109"/>
      <c r="V358" s="109">
        <v>0</v>
      </c>
      <c r="W358" s="109">
        <v>0</v>
      </c>
      <c r="X358" s="109">
        <v>0</v>
      </c>
      <c r="Y358" s="109">
        <v>0</v>
      </c>
      <c r="Z358" s="109">
        <v>0</v>
      </c>
      <c r="AA358" s="109">
        <v>0</v>
      </c>
      <c r="AB358" s="109">
        <v>0</v>
      </c>
      <c r="AC358" s="109">
        <v>0</v>
      </c>
      <c r="AD358" s="109">
        <v>0</v>
      </c>
      <c r="AE358" s="109">
        <v>0</v>
      </c>
      <c r="AF358" s="109">
        <v>0</v>
      </c>
      <c r="AG358" s="109">
        <v>0</v>
      </c>
      <c r="AH358" s="109">
        <v>0</v>
      </c>
      <c r="AI358" s="109">
        <v>0</v>
      </c>
      <c r="AJ358" s="109">
        <v>399335.95999999996</v>
      </c>
      <c r="AK358" s="109">
        <v>0</v>
      </c>
      <c r="AL358" s="109">
        <v>0</v>
      </c>
      <c r="AM358" s="109">
        <v>0</v>
      </c>
      <c r="AN358" s="109">
        <v>0</v>
      </c>
      <c r="AO358" s="109">
        <v>0</v>
      </c>
      <c r="AP358" s="160">
        <f t="shared" si="313"/>
        <v>0</v>
      </c>
      <c r="AQ358" s="160">
        <f t="shared" si="314"/>
        <v>399335.95999999996</v>
      </c>
      <c r="AR358" s="160">
        <f t="shared" si="315"/>
        <v>399335.95999999996</v>
      </c>
      <c r="AS358" s="607"/>
      <c r="AT358" s="219"/>
      <c r="AU358" s="13">
        <f t="shared" si="330"/>
        <v>0</v>
      </c>
      <c r="AV358" s="13">
        <f t="shared" si="331"/>
        <v>0</v>
      </c>
      <c r="AW358" s="13">
        <f t="shared" si="332"/>
        <v>0</v>
      </c>
      <c r="AX358" s="13">
        <f t="shared" si="333"/>
        <v>0</v>
      </c>
      <c r="AY358" s="13">
        <f t="shared" si="334"/>
        <v>0</v>
      </c>
      <c r="AZ358" s="13">
        <f t="shared" si="335"/>
        <v>0</v>
      </c>
      <c r="BA358" s="13">
        <f t="shared" si="336"/>
        <v>0</v>
      </c>
      <c r="BB358" s="13">
        <f t="shared" si="337"/>
        <v>0</v>
      </c>
      <c r="BC358" s="13">
        <f t="shared" si="338"/>
        <v>399335.95999999996</v>
      </c>
      <c r="BD358" s="13">
        <f t="shared" si="339"/>
        <v>0</v>
      </c>
      <c r="BE358" s="13">
        <f t="shared" si="340"/>
        <v>0</v>
      </c>
      <c r="BF358" s="13">
        <f t="shared" si="341"/>
        <v>0</v>
      </c>
      <c r="BG358" s="13">
        <f t="shared" si="342"/>
        <v>0</v>
      </c>
      <c r="BH358" s="13">
        <f t="shared" si="343"/>
        <v>0</v>
      </c>
      <c r="BI358" s="73">
        <f t="shared" si="311"/>
        <v>399335.95999999996</v>
      </c>
      <c r="BJ358" s="219"/>
      <c r="BK358" s="850">
        <f t="shared" si="316"/>
        <v>0</v>
      </c>
      <c r="BL358" s="109">
        <f t="shared" si="317"/>
        <v>0</v>
      </c>
      <c r="BM358" s="109">
        <f t="shared" si="318"/>
        <v>0</v>
      </c>
      <c r="BN358" s="109">
        <f t="shared" si="319"/>
        <v>0</v>
      </c>
      <c r="BO358" s="109">
        <f t="shared" si="320"/>
        <v>0</v>
      </c>
      <c r="BP358" s="109">
        <f t="shared" si="321"/>
        <v>0</v>
      </c>
      <c r="BQ358" s="109">
        <f t="shared" si="322"/>
        <v>0</v>
      </c>
      <c r="BR358" s="109">
        <f t="shared" si="323"/>
        <v>0</v>
      </c>
      <c r="BS358" s="109">
        <f t="shared" si="324"/>
        <v>399335.95999999996</v>
      </c>
      <c r="BT358" s="109">
        <f t="shared" si="325"/>
        <v>0</v>
      </c>
      <c r="BU358" s="109">
        <f t="shared" si="326"/>
        <v>0</v>
      </c>
      <c r="BV358" s="109">
        <f t="shared" si="327"/>
        <v>0</v>
      </c>
      <c r="BW358" s="109">
        <f t="shared" si="328"/>
        <v>0</v>
      </c>
      <c r="BX358" s="109">
        <f t="shared" si="329"/>
        <v>0</v>
      </c>
      <c r="BY358" s="1000">
        <f t="shared" si="312"/>
        <v>399335.95999999996</v>
      </c>
    </row>
    <row r="359" spans="1:77">
      <c r="A359" s="678" t="s">
        <v>2397</v>
      </c>
      <c r="B359" s="678" t="s">
        <v>2398</v>
      </c>
      <c r="C359" s="57" t="s">
        <v>16</v>
      </c>
      <c r="D359" s="684" t="s">
        <v>7</v>
      </c>
      <c r="E359" s="681" t="s">
        <v>349</v>
      </c>
      <c r="F359" s="683">
        <v>41090</v>
      </c>
      <c r="G359" s="682" t="s">
        <v>106</v>
      </c>
      <c r="H359" s="241" t="s">
        <v>119</v>
      </c>
      <c r="I359" s="38"/>
      <c r="J359" s="983"/>
      <c r="K359" s="903"/>
      <c r="L359" s="798"/>
      <c r="M359" s="429"/>
      <c r="N359" s="109"/>
      <c r="O359" s="109"/>
      <c r="P359" s="109"/>
      <c r="Q359" s="607"/>
      <c r="R359" s="93"/>
      <c r="S359" s="109"/>
      <c r="T359" s="109"/>
      <c r="U359" s="109"/>
      <c r="V359" s="109">
        <v>0</v>
      </c>
      <c r="W359" s="109">
        <v>0</v>
      </c>
      <c r="X359" s="109">
        <v>0</v>
      </c>
      <c r="Y359" s="109">
        <v>0</v>
      </c>
      <c r="Z359" s="109">
        <v>0</v>
      </c>
      <c r="AA359" s="109">
        <v>0</v>
      </c>
      <c r="AB359" s="109">
        <v>0</v>
      </c>
      <c r="AC359" s="109">
        <v>0</v>
      </c>
      <c r="AD359" s="109">
        <v>672282.02</v>
      </c>
      <c r="AE359" s="109">
        <v>0</v>
      </c>
      <c r="AF359" s="109">
        <v>0</v>
      </c>
      <c r="AG359" s="109">
        <v>0</v>
      </c>
      <c r="AH359" s="109">
        <v>0</v>
      </c>
      <c r="AI359" s="109">
        <v>0</v>
      </c>
      <c r="AJ359" s="109">
        <v>0</v>
      </c>
      <c r="AK359" s="109">
        <v>0</v>
      </c>
      <c r="AL359" s="109">
        <v>0</v>
      </c>
      <c r="AM359" s="109">
        <v>0</v>
      </c>
      <c r="AN359" s="109">
        <v>0</v>
      </c>
      <c r="AO359" s="109">
        <v>0</v>
      </c>
      <c r="AP359" s="160">
        <f t="shared" si="313"/>
        <v>0</v>
      </c>
      <c r="AQ359" s="160">
        <f t="shared" si="314"/>
        <v>672282.02</v>
      </c>
      <c r="AR359" s="160">
        <f t="shared" si="315"/>
        <v>672282.02</v>
      </c>
      <c r="AS359" s="607"/>
      <c r="AT359" s="219"/>
      <c r="AU359" s="13">
        <f t="shared" si="330"/>
        <v>0</v>
      </c>
      <c r="AV359" s="13">
        <f t="shared" si="331"/>
        <v>0</v>
      </c>
      <c r="AW359" s="13">
        <f t="shared" si="332"/>
        <v>672282.02</v>
      </c>
      <c r="AX359" s="13">
        <f t="shared" si="333"/>
        <v>0</v>
      </c>
      <c r="AY359" s="13">
        <f t="shared" si="334"/>
        <v>0</v>
      </c>
      <c r="AZ359" s="13">
        <f t="shared" si="335"/>
        <v>0</v>
      </c>
      <c r="BA359" s="13">
        <f t="shared" si="336"/>
        <v>0</v>
      </c>
      <c r="BB359" s="13">
        <f t="shared" si="337"/>
        <v>0</v>
      </c>
      <c r="BC359" s="13">
        <f t="shared" si="338"/>
        <v>0</v>
      </c>
      <c r="BD359" s="13">
        <f t="shared" si="339"/>
        <v>0</v>
      </c>
      <c r="BE359" s="13">
        <f t="shared" si="340"/>
        <v>0</v>
      </c>
      <c r="BF359" s="13">
        <f t="shared" si="341"/>
        <v>0</v>
      </c>
      <c r="BG359" s="13">
        <f t="shared" si="342"/>
        <v>0</v>
      </c>
      <c r="BH359" s="13">
        <f t="shared" si="343"/>
        <v>0</v>
      </c>
      <c r="BI359" s="73">
        <f t="shared" si="311"/>
        <v>672282.02</v>
      </c>
      <c r="BJ359" s="219"/>
      <c r="BK359" s="850">
        <f t="shared" si="316"/>
        <v>0</v>
      </c>
      <c r="BL359" s="109">
        <f t="shared" si="317"/>
        <v>0</v>
      </c>
      <c r="BM359" s="109">
        <f t="shared" si="318"/>
        <v>672282.02</v>
      </c>
      <c r="BN359" s="109">
        <f t="shared" si="319"/>
        <v>0</v>
      </c>
      <c r="BO359" s="109">
        <f t="shared" si="320"/>
        <v>0</v>
      </c>
      <c r="BP359" s="109">
        <f t="shared" si="321"/>
        <v>0</v>
      </c>
      <c r="BQ359" s="109">
        <f t="shared" si="322"/>
        <v>0</v>
      </c>
      <c r="BR359" s="109">
        <f t="shared" si="323"/>
        <v>0</v>
      </c>
      <c r="BS359" s="109">
        <f t="shared" si="324"/>
        <v>0</v>
      </c>
      <c r="BT359" s="109">
        <f t="shared" si="325"/>
        <v>0</v>
      </c>
      <c r="BU359" s="109">
        <f t="shared" si="326"/>
        <v>0</v>
      </c>
      <c r="BV359" s="109">
        <f t="shared" si="327"/>
        <v>0</v>
      </c>
      <c r="BW359" s="109">
        <f t="shared" si="328"/>
        <v>0</v>
      </c>
      <c r="BX359" s="109">
        <f t="shared" si="329"/>
        <v>0</v>
      </c>
      <c r="BY359" s="1000">
        <f t="shared" si="312"/>
        <v>672282.02</v>
      </c>
    </row>
    <row r="360" spans="1:77">
      <c r="A360" s="679" t="s">
        <v>2401</v>
      </c>
      <c r="B360" s="679" t="s">
        <v>2402</v>
      </c>
      <c r="C360" s="57" t="s">
        <v>16</v>
      </c>
      <c r="D360" s="684" t="s">
        <v>7</v>
      </c>
      <c r="E360" s="681" t="s">
        <v>349</v>
      </c>
      <c r="F360" s="682">
        <v>40755</v>
      </c>
      <c r="G360" s="682" t="s">
        <v>106</v>
      </c>
      <c r="H360" s="241" t="s">
        <v>119</v>
      </c>
      <c r="I360" s="38"/>
      <c r="J360" s="983"/>
      <c r="K360" s="903"/>
      <c r="L360" s="798"/>
      <c r="M360" s="429"/>
      <c r="N360" s="109"/>
      <c r="O360" s="109"/>
      <c r="P360" s="109"/>
      <c r="Q360" s="607"/>
      <c r="R360" s="93"/>
      <c r="S360" s="109">
        <v>540732.77</v>
      </c>
      <c r="T360" s="109">
        <v>0</v>
      </c>
      <c r="U360" s="109">
        <v>0</v>
      </c>
      <c r="V360" s="109">
        <v>0</v>
      </c>
      <c r="W360" s="109">
        <v>0</v>
      </c>
      <c r="X360" s="109">
        <v>0</v>
      </c>
      <c r="Y360" s="109">
        <v>0</v>
      </c>
      <c r="Z360" s="109">
        <v>0</v>
      </c>
      <c r="AA360" s="109">
        <v>0</v>
      </c>
      <c r="AB360" s="109">
        <v>0</v>
      </c>
      <c r="AC360" s="109">
        <v>0</v>
      </c>
      <c r="AD360" s="109">
        <v>0</v>
      </c>
      <c r="AE360" s="109">
        <v>0</v>
      </c>
      <c r="AF360" s="109">
        <v>0</v>
      </c>
      <c r="AG360" s="109">
        <v>0</v>
      </c>
      <c r="AH360" s="109">
        <v>0</v>
      </c>
      <c r="AI360" s="109">
        <v>0</v>
      </c>
      <c r="AJ360" s="109">
        <v>0</v>
      </c>
      <c r="AK360" s="109">
        <v>0</v>
      </c>
      <c r="AL360" s="109">
        <v>0</v>
      </c>
      <c r="AM360" s="109">
        <v>0</v>
      </c>
      <c r="AN360" s="109">
        <v>0</v>
      </c>
      <c r="AO360" s="109">
        <v>0</v>
      </c>
      <c r="AP360" s="160">
        <f t="shared" si="313"/>
        <v>540732.77</v>
      </c>
      <c r="AQ360" s="160">
        <f t="shared" si="314"/>
        <v>0</v>
      </c>
      <c r="AR360" s="160">
        <f t="shared" si="315"/>
        <v>540732.77</v>
      </c>
      <c r="AS360" s="607"/>
      <c r="AT360" s="219"/>
      <c r="AU360" s="13">
        <f t="shared" si="330"/>
        <v>0</v>
      </c>
      <c r="AV360" s="13">
        <f t="shared" si="331"/>
        <v>0</v>
      </c>
      <c r="AW360" s="13">
        <f t="shared" si="332"/>
        <v>0</v>
      </c>
      <c r="AX360" s="13">
        <f t="shared" si="333"/>
        <v>0</v>
      </c>
      <c r="AY360" s="13">
        <f t="shared" si="334"/>
        <v>0</v>
      </c>
      <c r="AZ360" s="13">
        <f t="shared" si="335"/>
        <v>0</v>
      </c>
      <c r="BA360" s="13">
        <f t="shared" si="336"/>
        <v>0</v>
      </c>
      <c r="BB360" s="13">
        <f t="shared" si="337"/>
        <v>0</v>
      </c>
      <c r="BC360" s="13">
        <f t="shared" si="338"/>
        <v>0</v>
      </c>
      <c r="BD360" s="13">
        <f t="shared" si="339"/>
        <v>0</v>
      </c>
      <c r="BE360" s="13">
        <f t="shared" si="340"/>
        <v>0</v>
      </c>
      <c r="BF360" s="13">
        <f t="shared" si="341"/>
        <v>0</v>
      </c>
      <c r="BG360" s="13">
        <f t="shared" si="342"/>
        <v>0</v>
      </c>
      <c r="BH360" s="13">
        <f t="shared" si="343"/>
        <v>0</v>
      </c>
      <c r="BI360" s="73">
        <f t="shared" si="311"/>
        <v>0</v>
      </c>
      <c r="BJ360" s="219"/>
      <c r="BK360" s="850">
        <f t="shared" si="316"/>
        <v>0</v>
      </c>
      <c r="BL360" s="109">
        <f t="shared" si="317"/>
        <v>0</v>
      </c>
      <c r="BM360" s="109">
        <f t="shared" si="318"/>
        <v>0</v>
      </c>
      <c r="BN360" s="109">
        <f t="shared" si="319"/>
        <v>0</v>
      </c>
      <c r="BO360" s="109">
        <f t="shared" si="320"/>
        <v>0</v>
      </c>
      <c r="BP360" s="109">
        <f t="shared" si="321"/>
        <v>0</v>
      </c>
      <c r="BQ360" s="109">
        <f t="shared" si="322"/>
        <v>0</v>
      </c>
      <c r="BR360" s="109">
        <f t="shared" si="323"/>
        <v>0</v>
      </c>
      <c r="BS360" s="109">
        <f t="shared" si="324"/>
        <v>0</v>
      </c>
      <c r="BT360" s="109">
        <f t="shared" si="325"/>
        <v>0</v>
      </c>
      <c r="BU360" s="109">
        <f t="shared" si="326"/>
        <v>0</v>
      </c>
      <c r="BV360" s="109">
        <f t="shared" si="327"/>
        <v>0</v>
      </c>
      <c r="BW360" s="109">
        <f t="shared" si="328"/>
        <v>0</v>
      </c>
      <c r="BX360" s="109">
        <f t="shared" si="329"/>
        <v>0</v>
      </c>
      <c r="BY360" s="1000">
        <f t="shared" si="312"/>
        <v>0</v>
      </c>
    </row>
    <row r="361" spans="1:77">
      <c r="A361" s="679" t="s">
        <v>2399</v>
      </c>
      <c r="B361" s="679" t="s">
        <v>2400</v>
      </c>
      <c r="C361" s="57" t="s">
        <v>16</v>
      </c>
      <c r="D361" s="684" t="s">
        <v>7</v>
      </c>
      <c r="E361" s="681" t="s">
        <v>349</v>
      </c>
      <c r="F361" s="682">
        <v>40755</v>
      </c>
      <c r="G361" s="682" t="s">
        <v>106</v>
      </c>
      <c r="H361" s="241" t="s">
        <v>119</v>
      </c>
      <c r="I361" s="38"/>
      <c r="J361" s="983"/>
      <c r="K361" s="903"/>
      <c r="L361" s="798"/>
      <c r="M361" s="429"/>
      <c r="N361" s="109"/>
      <c r="O361" s="109"/>
      <c r="P361" s="109"/>
      <c r="Q361" s="607"/>
      <c r="R361" s="93"/>
      <c r="S361" s="109">
        <v>629029.34</v>
      </c>
      <c r="T361" s="109">
        <v>0</v>
      </c>
      <c r="U361" s="109">
        <v>0</v>
      </c>
      <c r="V361" s="109">
        <v>0</v>
      </c>
      <c r="W361" s="109">
        <v>0</v>
      </c>
      <c r="X361" s="109">
        <v>0</v>
      </c>
      <c r="Y361" s="109">
        <v>0</v>
      </c>
      <c r="Z361" s="109">
        <v>0</v>
      </c>
      <c r="AA361" s="109">
        <v>0</v>
      </c>
      <c r="AB361" s="109">
        <v>0</v>
      </c>
      <c r="AC361" s="109">
        <v>0</v>
      </c>
      <c r="AD361" s="109">
        <v>0</v>
      </c>
      <c r="AE361" s="109">
        <v>0</v>
      </c>
      <c r="AF361" s="109">
        <v>0</v>
      </c>
      <c r="AG361" s="109">
        <v>0</v>
      </c>
      <c r="AH361" s="109">
        <v>0</v>
      </c>
      <c r="AI361" s="109">
        <v>0</v>
      </c>
      <c r="AJ361" s="109">
        <v>0</v>
      </c>
      <c r="AK361" s="109">
        <v>0</v>
      </c>
      <c r="AL361" s="109">
        <v>0</v>
      </c>
      <c r="AM361" s="109">
        <v>0</v>
      </c>
      <c r="AN361" s="109">
        <v>0</v>
      </c>
      <c r="AO361" s="109">
        <v>0</v>
      </c>
      <c r="AP361" s="160">
        <f t="shared" si="313"/>
        <v>629029.34</v>
      </c>
      <c r="AQ361" s="160">
        <f t="shared" si="314"/>
        <v>0</v>
      </c>
      <c r="AR361" s="160">
        <f t="shared" si="315"/>
        <v>629029.34</v>
      </c>
      <c r="AS361" s="607"/>
      <c r="AT361" s="219"/>
      <c r="AU361" s="13">
        <f t="shared" si="330"/>
        <v>0</v>
      </c>
      <c r="AV361" s="13">
        <f t="shared" si="331"/>
        <v>0</v>
      </c>
      <c r="AW361" s="13">
        <f t="shared" si="332"/>
        <v>0</v>
      </c>
      <c r="AX361" s="13">
        <f t="shared" si="333"/>
        <v>0</v>
      </c>
      <c r="AY361" s="13">
        <f t="shared" si="334"/>
        <v>0</v>
      </c>
      <c r="AZ361" s="13">
        <f t="shared" si="335"/>
        <v>0</v>
      </c>
      <c r="BA361" s="13">
        <f t="shared" si="336"/>
        <v>0</v>
      </c>
      <c r="BB361" s="13">
        <f t="shared" si="337"/>
        <v>0</v>
      </c>
      <c r="BC361" s="13">
        <f t="shared" si="338"/>
        <v>0</v>
      </c>
      <c r="BD361" s="13">
        <f t="shared" si="339"/>
        <v>0</v>
      </c>
      <c r="BE361" s="13">
        <f t="shared" si="340"/>
        <v>0</v>
      </c>
      <c r="BF361" s="13">
        <f t="shared" si="341"/>
        <v>0</v>
      </c>
      <c r="BG361" s="13">
        <f t="shared" si="342"/>
        <v>0</v>
      </c>
      <c r="BH361" s="13">
        <f t="shared" si="343"/>
        <v>0</v>
      </c>
      <c r="BI361" s="73">
        <f t="shared" si="311"/>
        <v>0</v>
      </c>
      <c r="BJ361" s="219"/>
      <c r="BK361" s="850">
        <f t="shared" ref="BK361:BK392" si="344">IF($E361="N",AU361)</f>
        <v>0</v>
      </c>
      <c r="BL361" s="109">
        <f t="shared" ref="BL361:BL392" si="345">IF($E361="N",AV361)</f>
        <v>0</v>
      </c>
      <c r="BM361" s="109">
        <f t="shared" ref="BM361:BM392" si="346">IF($E361="N",AW361)</f>
        <v>0</v>
      </c>
      <c r="BN361" s="109">
        <f t="shared" ref="BN361:BN392" si="347">IF($E361="N",AX361)</f>
        <v>0</v>
      </c>
      <c r="BO361" s="109">
        <f t="shared" ref="BO361:BO392" si="348">IF($E361="N",AY361)</f>
        <v>0</v>
      </c>
      <c r="BP361" s="109">
        <f t="shared" ref="BP361:BP392" si="349">IF($E361="N",AZ361)</f>
        <v>0</v>
      </c>
      <c r="BQ361" s="109">
        <f t="shared" ref="BQ361:BQ392" si="350">IF($E361="N",BA361)</f>
        <v>0</v>
      </c>
      <c r="BR361" s="109">
        <f t="shared" ref="BR361:BR392" si="351">IF($E361="N",BB361)</f>
        <v>0</v>
      </c>
      <c r="BS361" s="109">
        <f t="shared" ref="BS361:BS392" si="352">IF($E361="N",BC361)</f>
        <v>0</v>
      </c>
      <c r="BT361" s="109">
        <f t="shared" ref="BT361:BT392" si="353">IF($E361="N",BD361)</f>
        <v>0</v>
      </c>
      <c r="BU361" s="109">
        <f t="shared" ref="BU361:BU392" si="354">IF($E361="N",BE361)</f>
        <v>0</v>
      </c>
      <c r="BV361" s="109">
        <f t="shared" ref="BV361:BV392" si="355">IF($E361="N",BF361)</f>
        <v>0</v>
      </c>
      <c r="BW361" s="109">
        <f t="shared" ref="BW361:BW392" si="356">IF($E361="N",BG361)</f>
        <v>0</v>
      </c>
      <c r="BX361" s="109">
        <f t="shared" ref="BX361:BX392" si="357">IF($E361="N",BH361)</f>
        <v>0</v>
      </c>
      <c r="BY361" s="1000">
        <f t="shared" si="312"/>
        <v>0</v>
      </c>
    </row>
    <row r="362" spans="1:77">
      <c r="A362" s="678" t="s">
        <v>2463</v>
      </c>
      <c r="B362" s="678" t="s">
        <v>2464</v>
      </c>
      <c r="C362" s="57" t="s">
        <v>16</v>
      </c>
      <c r="D362" s="684" t="s">
        <v>7</v>
      </c>
      <c r="E362" s="681" t="s">
        <v>349</v>
      </c>
      <c r="F362" s="683">
        <v>40755</v>
      </c>
      <c r="G362" s="682" t="s">
        <v>106</v>
      </c>
      <c r="H362" s="241" t="s">
        <v>119</v>
      </c>
      <c r="I362" s="38"/>
      <c r="J362" s="983"/>
      <c r="K362" s="903"/>
      <c r="L362" s="798"/>
      <c r="M362" s="429"/>
      <c r="N362" s="109"/>
      <c r="O362" s="109"/>
      <c r="P362" s="109"/>
      <c r="Q362" s="607"/>
      <c r="R362" s="93"/>
      <c r="S362" s="109">
        <v>175857.92000000001</v>
      </c>
      <c r="T362" s="109">
        <v>0</v>
      </c>
      <c r="U362" s="109">
        <v>0</v>
      </c>
      <c r="V362" s="109">
        <v>0</v>
      </c>
      <c r="W362" s="109">
        <v>0</v>
      </c>
      <c r="X362" s="109">
        <v>0</v>
      </c>
      <c r="Y362" s="109">
        <v>0</v>
      </c>
      <c r="Z362" s="109">
        <v>0</v>
      </c>
      <c r="AA362" s="109">
        <v>0</v>
      </c>
      <c r="AB362" s="109">
        <v>0</v>
      </c>
      <c r="AC362" s="109">
        <v>0</v>
      </c>
      <c r="AD362" s="109">
        <v>0</v>
      </c>
      <c r="AE362" s="109">
        <v>0</v>
      </c>
      <c r="AF362" s="109">
        <v>0</v>
      </c>
      <c r="AG362" s="109">
        <v>0</v>
      </c>
      <c r="AH362" s="109">
        <v>0</v>
      </c>
      <c r="AI362" s="109">
        <v>0</v>
      </c>
      <c r="AJ362" s="109">
        <v>0</v>
      </c>
      <c r="AK362" s="109">
        <v>0</v>
      </c>
      <c r="AL362" s="109">
        <v>0</v>
      </c>
      <c r="AM362" s="109">
        <v>0</v>
      </c>
      <c r="AN362" s="109">
        <v>0</v>
      </c>
      <c r="AO362" s="109">
        <v>0</v>
      </c>
      <c r="AP362" s="160">
        <f t="shared" si="313"/>
        <v>175857.92000000001</v>
      </c>
      <c r="AQ362" s="160">
        <f t="shared" si="314"/>
        <v>0</v>
      </c>
      <c r="AR362" s="160">
        <f t="shared" si="315"/>
        <v>175857.92000000001</v>
      </c>
      <c r="AS362" s="607"/>
      <c r="AT362" s="219"/>
      <c r="AU362" s="13">
        <f t="shared" si="330"/>
        <v>0</v>
      </c>
      <c r="AV362" s="13">
        <f t="shared" si="331"/>
        <v>0</v>
      </c>
      <c r="AW362" s="13">
        <f t="shared" si="332"/>
        <v>0</v>
      </c>
      <c r="AX362" s="13">
        <f t="shared" si="333"/>
        <v>0</v>
      </c>
      <c r="AY362" s="13">
        <f t="shared" si="334"/>
        <v>0</v>
      </c>
      <c r="AZ362" s="13">
        <f t="shared" si="335"/>
        <v>0</v>
      </c>
      <c r="BA362" s="13">
        <f t="shared" si="336"/>
        <v>0</v>
      </c>
      <c r="BB362" s="13">
        <f t="shared" si="337"/>
        <v>0</v>
      </c>
      <c r="BC362" s="13">
        <f t="shared" si="338"/>
        <v>0</v>
      </c>
      <c r="BD362" s="13">
        <f t="shared" si="339"/>
        <v>0</v>
      </c>
      <c r="BE362" s="13">
        <f t="shared" si="340"/>
        <v>0</v>
      </c>
      <c r="BF362" s="13">
        <f t="shared" si="341"/>
        <v>0</v>
      </c>
      <c r="BG362" s="13">
        <f t="shared" si="342"/>
        <v>0</v>
      </c>
      <c r="BH362" s="13">
        <f t="shared" si="343"/>
        <v>0</v>
      </c>
      <c r="BI362" s="73">
        <f t="shared" si="311"/>
        <v>0</v>
      </c>
      <c r="BJ362" s="219"/>
      <c r="BK362" s="850">
        <f t="shared" si="344"/>
        <v>0</v>
      </c>
      <c r="BL362" s="109">
        <f t="shared" si="345"/>
        <v>0</v>
      </c>
      <c r="BM362" s="109">
        <f t="shared" si="346"/>
        <v>0</v>
      </c>
      <c r="BN362" s="109">
        <f t="shared" si="347"/>
        <v>0</v>
      </c>
      <c r="BO362" s="109">
        <f t="shared" si="348"/>
        <v>0</v>
      </c>
      <c r="BP362" s="109">
        <f t="shared" si="349"/>
        <v>0</v>
      </c>
      <c r="BQ362" s="109">
        <f t="shared" si="350"/>
        <v>0</v>
      </c>
      <c r="BR362" s="109">
        <f t="shared" si="351"/>
        <v>0</v>
      </c>
      <c r="BS362" s="109">
        <f t="shared" si="352"/>
        <v>0</v>
      </c>
      <c r="BT362" s="109">
        <f t="shared" si="353"/>
        <v>0</v>
      </c>
      <c r="BU362" s="109">
        <f t="shared" si="354"/>
        <v>0</v>
      </c>
      <c r="BV362" s="109">
        <f t="shared" si="355"/>
        <v>0</v>
      </c>
      <c r="BW362" s="109">
        <f t="shared" si="356"/>
        <v>0</v>
      </c>
      <c r="BX362" s="109">
        <f t="shared" si="357"/>
        <v>0</v>
      </c>
      <c r="BY362" s="1000">
        <f t="shared" si="312"/>
        <v>0</v>
      </c>
    </row>
    <row r="363" spans="1:77">
      <c r="A363" s="678" t="s">
        <v>2445</v>
      </c>
      <c r="B363" s="678" t="s">
        <v>2446</v>
      </c>
      <c r="C363" s="57" t="s">
        <v>16</v>
      </c>
      <c r="D363" s="684" t="s">
        <v>7</v>
      </c>
      <c r="E363" s="681" t="s">
        <v>349</v>
      </c>
      <c r="F363" s="683">
        <v>40696</v>
      </c>
      <c r="G363" s="682" t="s">
        <v>106</v>
      </c>
      <c r="H363" s="241" t="s">
        <v>119</v>
      </c>
      <c r="I363" s="38"/>
      <c r="J363" s="983"/>
      <c r="K363" s="903"/>
      <c r="L363" s="798"/>
      <c r="M363" s="429"/>
      <c r="N363" s="109"/>
      <c r="O363" s="109"/>
      <c r="P363" s="109"/>
      <c r="Q363" s="607"/>
      <c r="R363" s="93"/>
      <c r="S363" s="109">
        <v>213277.22</v>
      </c>
      <c r="T363" s="109">
        <v>0</v>
      </c>
      <c r="U363" s="109">
        <v>0</v>
      </c>
      <c r="V363" s="109">
        <v>0</v>
      </c>
      <c r="W363" s="109">
        <v>0</v>
      </c>
      <c r="X363" s="109">
        <v>0</v>
      </c>
      <c r="Y363" s="109">
        <v>0</v>
      </c>
      <c r="Z363" s="109">
        <v>0</v>
      </c>
      <c r="AA363" s="109">
        <v>0</v>
      </c>
      <c r="AB363" s="109">
        <v>0</v>
      </c>
      <c r="AC363" s="109">
        <v>0</v>
      </c>
      <c r="AD363" s="109">
        <v>0</v>
      </c>
      <c r="AE363" s="109">
        <v>0</v>
      </c>
      <c r="AF363" s="109">
        <v>0</v>
      </c>
      <c r="AG363" s="109">
        <v>0</v>
      </c>
      <c r="AH363" s="109">
        <v>0</v>
      </c>
      <c r="AI363" s="109">
        <v>0</v>
      </c>
      <c r="AJ363" s="109">
        <v>0</v>
      </c>
      <c r="AK363" s="109">
        <v>0</v>
      </c>
      <c r="AL363" s="109">
        <v>0</v>
      </c>
      <c r="AM363" s="109">
        <v>0</v>
      </c>
      <c r="AN363" s="109">
        <v>0</v>
      </c>
      <c r="AO363" s="109">
        <v>0</v>
      </c>
      <c r="AP363" s="160">
        <f t="shared" si="313"/>
        <v>213277.22</v>
      </c>
      <c r="AQ363" s="160">
        <f t="shared" si="314"/>
        <v>0</v>
      </c>
      <c r="AR363" s="160">
        <f t="shared" si="315"/>
        <v>213277.22</v>
      </c>
      <c r="AS363" s="607"/>
      <c r="AT363" s="219"/>
      <c r="AU363" s="13">
        <f t="shared" ref="AU363:AU380" si="358">AB363</f>
        <v>0</v>
      </c>
      <c r="AV363" s="13">
        <f t="shared" ref="AV363:AV380" si="359">AC363</f>
        <v>0</v>
      </c>
      <c r="AW363" s="13">
        <f t="shared" ref="AW363:AW380" si="360">AD363</f>
        <v>0</v>
      </c>
      <c r="AX363" s="13">
        <f t="shared" ref="AX363:AX380" si="361">AE363</f>
        <v>0</v>
      </c>
      <c r="AY363" s="13">
        <f t="shared" ref="AY363:AY380" si="362">AF363</f>
        <v>0</v>
      </c>
      <c r="AZ363" s="13">
        <f t="shared" ref="AZ363:AZ380" si="363">AG363</f>
        <v>0</v>
      </c>
      <c r="BA363" s="13">
        <f t="shared" ref="BA363:BA380" si="364">AH363</f>
        <v>0</v>
      </c>
      <c r="BB363" s="13">
        <f t="shared" ref="BB363:BB380" si="365">AI363</f>
        <v>0</v>
      </c>
      <c r="BC363" s="13">
        <f t="shared" ref="BC363:BC380" si="366">AJ363</f>
        <v>0</v>
      </c>
      <c r="BD363" s="13">
        <f t="shared" ref="BD363:BD380" si="367">AK363</f>
        <v>0</v>
      </c>
      <c r="BE363" s="13">
        <f t="shared" ref="BE363:BE380" si="368">AL363</f>
        <v>0</v>
      </c>
      <c r="BF363" s="13">
        <f t="shared" ref="BF363:BF380" si="369">AM363</f>
        <v>0</v>
      </c>
      <c r="BG363" s="13">
        <f t="shared" ref="BG363:BG380" si="370">AN363</f>
        <v>0</v>
      </c>
      <c r="BH363" s="13">
        <f t="shared" ref="BH363:BH380" si="371">AO363</f>
        <v>0</v>
      </c>
      <c r="BI363" s="73">
        <f t="shared" si="311"/>
        <v>0</v>
      </c>
      <c r="BJ363" s="219"/>
      <c r="BK363" s="850">
        <f t="shared" si="344"/>
        <v>0</v>
      </c>
      <c r="BL363" s="109">
        <f t="shared" si="345"/>
        <v>0</v>
      </c>
      <c r="BM363" s="109">
        <f t="shared" si="346"/>
        <v>0</v>
      </c>
      <c r="BN363" s="109">
        <f t="shared" si="347"/>
        <v>0</v>
      </c>
      <c r="BO363" s="109">
        <f t="shared" si="348"/>
        <v>0</v>
      </c>
      <c r="BP363" s="109">
        <f t="shared" si="349"/>
        <v>0</v>
      </c>
      <c r="BQ363" s="109">
        <f t="shared" si="350"/>
        <v>0</v>
      </c>
      <c r="BR363" s="109">
        <f t="shared" si="351"/>
        <v>0</v>
      </c>
      <c r="BS363" s="109">
        <f t="shared" si="352"/>
        <v>0</v>
      </c>
      <c r="BT363" s="109">
        <f t="shared" si="353"/>
        <v>0</v>
      </c>
      <c r="BU363" s="109">
        <f t="shared" si="354"/>
        <v>0</v>
      </c>
      <c r="BV363" s="109">
        <f t="shared" si="355"/>
        <v>0</v>
      </c>
      <c r="BW363" s="109">
        <f t="shared" si="356"/>
        <v>0</v>
      </c>
      <c r="BX363" s="109">
        <f t="shared" si="357"/>
        <v>0</v>
      </c>
      <c r="BY363" s="1000">
        <f t="shared" si="312"/>
        <v>0</v>
      </c>
    </row>
    <row r="364" spans="1:77">
      <c r="A364" s="679" t="s">
        <v>2437</v>
      </c>
      <c r="B364" s="679" t="s">
        <v>2438</v>
      </c>
      <c r="C364" s="57" t="s">
        <v>16</v>
      </c>
      <c r="D364" s="684" t="s">
        <v>7</v>
      </c>
      <c r="E364" s="681" t="s">
        <v>349</v>
      </c>
      <c r="F364" s="682">
        <v>40908</v>
      </c>
      <c r="G364" s="682" t="s">
        <v>106</v>
      </c>
      <c r="H364" s="241" t="s">
        <v>119</v>
      </c>
      <c r="I364" s="38"/>
      <c r="J364" s="983"/>
      <c r="K364" s="903"/>
      <c r="L364" s="798"/>
      <c r="M364" s="429"/>
      <c r="N364" s="109"/>
      <c r="O364" s="109"/>
      <c r="P364" s="109"/>
      <c r="Q364" s="607"/>
      <c r="R364" s="93"/>
      <c r="S364" s="109"/>
      <c r="T364" s="109"/>
      <c r="U364" s="109"/>
      <c r="V364" s="109">
        <v>0</v>
      </c>
      <c r="W364" s="109">
        <v>0</v>
      </c>
      <c r="X364" s="109">
        <v>235224.84</v>
      </c>
      <c r="Y364" s="109">
        <v>0</v>
      </c>
      <c r="Z364" s="109">
        <v>0</v>
      </c>
      <c r="AA364" s="109">
        <v>0</v>
      </c>
      <c r="AB364" s="109">
        <v>0</v>
      </c>
      <c r="AC364" s="109">
        <v>0</v>
      </c>
      <c r="AD364" s="109">
        <v>0</v>
      </c>
      <c r="AE364" s="109">
        <v>0</v>
      </c>
      <c r="AF364" s="109">
        <v>0</v>
      </c>
      <c r="AG364" s="109">
        <v>0</v>
      </c>
      <c r="AH364" s="109">
        <v>0</v>
      </c>
      <c r="AI364" s="109">
        <v>0</v>
      </c>
      <c r="AJ364" s="109">
        <v>0</v>
      </c>
      <c r="AK364" s="109">
        <v>0</v>
      </c>
      <c r="AL364" s="109">
        <v>0</v>
      </c>
      <c r="AM364" s="109">
        <v>0</v>
      </c>
      <c r="AN364" s="109">
        <v>0</v>
      </c>
      <c r="AO364" s="109">
        <v>0</v>
      </c>
      <c r="AP364" s="160">
        <f t="shared" si="313"/>
        <v>235224.84</v>
      </c>
      <c r="AQ364" s="160">
        <f t="shared" si="314"/>
        <v>0</v>
      </c>
      <c r="AR364" s="160">
        <f t="shared" si="315"/>
        <v>235224.84</v>
      </c>
      <c r="AS364" s="607"/>
      <c r="AT364" s="219"/>
      <c r="AU364" s="13">
        <f t="shared" si="358"/>
        <v>0</v>
      </c>
      <c r="AV364" s="13">
        <f t="shared" si="359"/>
        <v>0</v>
      </c>
      <c r="AW364" s="13">
        <f t="shared" si="360"/>
        <v>0</v>
      </c>
      <c r="AX364" s="13">
        <f t="shared" si="361"/>
        <v>0</v>
      </c>
      <c r="AY364" s="13">
        <f t="shared" si="362"/>
        <v>0</v>
      </c>
      <c r="AZ364" s="13">
        <f t="shared" si="363"/>
        <v>0</v>
      </c>
      <c r="BA364" s="13">
        <f t="shared" si="364"/>
        <v>0</v>
      </c>
      <c r="BB364" s="13">
        <f t="shared" si="365"/>
        <v>0</v>
      </c>
      <c r="BC364" s="13">
        <f t="shared" si="366"/>
        <v>0</v>
      </c>
      <c r="BD364" s="13">
        <f t="shared" si="367"/>
        <v>0</v>
      </c>
      <c r="BE364" s="13">
        <f t="shared" si="368"/>
        <v>0</v>
      </c>
      <c r="BF364" s="13">
        <f t="shared" si="369"/>
        <v>0</v>
      </c>
      <c r="BG364" s="13">
        <f t="shared" si="370"/>
        <v>0</v>
      </c>
      <c r="BH364" s="13">
        <f t="shared" si="371"/>
        <v>0</v>
      </c>
      <c r="BI364" s="73">
        <f t="shared" si="311"/>
        <v>0</v>
      </c>
      <c r="BJ364" s="219"/>
      <c r="BK364" s="850">
        <f t="shared" si="344"/>
        <v>0</v>
      </c>
      <c r="BL364" s="109">
        <f t="shared" si="345"/>
        <v>0</v>
      </c>
      <c r="BM364" s="109">
        <f t="shared" si="346"/>
        <v>0</v>
      </c>
      <c r="BN364" s="109">
        <f t="shared" si="347"/>
        <v>0</v>
      </c>
      <c r="BO364" s="109">
        <f t="shared" si="348"/>
        <v>0</v>
      </c>
      <c r="BP364" s="109">
        <f t="shared" si="349"/>
        <v>0</v>
      </c>
      <c r="BQ364" s="109">
        <f t="shared" si="350"/>
        <v>0</v>
      </c>
      <c r="BR364" s="109">
        <f t="shared" si="351"/>
        <v>0</v>
      </c>
      <c r="BS364" s="109">
        <f t="shared" si="352"/>
        <v>0</v>
      </c>
      <c r="BT364" s="109">
        <f t="shared" si="353"/>
        <v>0</v>
      </c>
      <c r="BU364" s="109">
        <f t="shared" si="354"/>
        <v>0</v>
      </c>
      <c r="BV364" s="109">
        <f t="shared" si="355"/>
        <v>0</v>
      </c>
      <c r="BW364" s="109">
        <f t="shared" si="356"/>
        <v>0</v>
      </c>
      <c r="BX364" s="109">
        <f t="shared" si="357"/>
        <v>0</v>
      </c>
      <c r="BY364" s="1000">
        <f t="shared" si="312"/>
        <v>0</v>
      </c>
    </row>
    <row r="365" spans="1:77">
      <c r="A365" s="680" t="s">
        <v>2493</v>
      </c>
      <c r="B365" s="680" t="s">
        <v>2494</v>
      </c>
      <c r="C365" s="57" t="s">
        <v>16</v>
      </c>
      <c r="D365" s="684" t="s">
        <v>7</v>
      </c>
      <c r="E365" s="681" t="s">
        <v>349</v>
      </c>
      <c r="F365" s="682">
        <v>40755</v>
      </c>
      <c r="G365" s="682" t="s">
        <v>106</v>
      </c>
      <c r="H365" s="241" t="s">
        <v>119</v>
      </c>
      <c r="I365" s="38"/>
      <c r="J365" s="983"/>
      <c r="K365" s="903"/>
      <c r="L365" s="798"/>
      <c r="M365" s="429"/>
      <c r="N365" s="109"/>
      <c r="O365" s="109"/>
      <c r="P365" s="109"/>
      <c r="Q365" s="607"/>
      <c r="R365" s="93"/>
      <c r="S365" s="109">
        <v>116182.62</v>
      </c>
      <c r="T365" s="109">
        <v>0</v>
      </c>
      <c r="U365" s="109">
        <v>0</v>
      </c>
      <c r="V365" s="109">
        <v>0</v>
      </c>
      <c r="W365" s="109">
        <v>0</v>
      </c>
      <c r="X365" s="109">
        <v>0</v>
      </c>
      <c r="Y365" s="109">
        <v>0</v>
      </c>
      <c r="Z365" s="109">
        <v>0</v>
      </c>
      <c r="AA365" s="109">
        <v>0</v>
      </c>
      <c r="AB365" s="109">
        <v>0</v>
      </c>
      <c r="AC365" s="109">
        <v>0</v>
      </c>
      <c r="AD365" s="109">
        <v>0</v>
      </c>
      <c r="AE365" s="109">
        <v>0</v>
      </c>
      <c r="AF365" s="109">
        <v>0</v>
      </c>
      <c r="AG365" s="109">
        <v>0</v>
      </c>
      <c r="AH365" s="109">
        <v>0</v>
      </c>
      <c r="AI365" s="109">
        <v>0</v>
      </c>
      <c r="AJ365" s="109">
        <v>0</v>
      </c>
      <c r="AK365" s="109">
        <v>0</v>
      </c>
      <c r="AL365" s="109">
        <v>0</v>
      </c>
      <c r="AM365" s="109">
        <v>0</v>
      </c>
      <c r="AN365" s="109">
        <v>0</v>
      </c>
      <c r="AO365" s="109">
        <v>0</v>
      </c>
      <c r="AP365" s="160">
        <f t="shared" si="313"/>
        <v>116182.62</v>
      </c>
      <c r="AQ365" s="160">
        <f t="shared" si="314"/>
        <v>0</v>
      </c>
      <c r="AR365" s="160">
        <f t="shared" si="315"/>
        <v>116182.62</v>
      </c>
      <c r="AS365" s="607"/>
      <c r="AT365" s="219"/>
      <c r="AU365" s="13">
        <f t="shared" si="358"/>
        <v>0</v>
      </c>
      <c r="AV365" s="13">
        <f t="shared" si="359"/>
        <v>0</v>
      </c>
      <c r="AW365" s="13">
        <f t="shared" si="360"/>
        <v>0</v>
      </c>
      <c r="AX365" s="13">
        <f t="shared" si="361"/>
        <v>0</v>
      </c>
      <c r="AY365" s="13">
        <f t="shared" si="362"/>
        <v>0</v>
      </c>
      <c r="AZ365" s="13">
        <f t="shared" si="363"/>
        <v>0</v>
      </c>
      <c r="BA365" s="13">
        <f t="shared" si="364"/>
        <v>0</v>
      </c>
      <c r="BB365" s="13">
        <f t="shared" si="365"/>
        <v>0</v>
      </c>
      <c r="BC365" s="13">
        <f t="shared" si="366"/>
        <v>0</v>
      </c>
      <c r="BD365" s="13">
        <f t="shared" si="367"/>
        <v>0</v>
      </c>
      <c r="BE365" s="13">
        <f t="shared" si="368"/>
        <v>0</v>
      </c>
      <c r="BF365" s="13">
        <f t="shared" si="369"/>
        <v>0</v>
      </c>
      <c r="BG365" s="13">
        <f t="shared" si="370"/>
        <v>0</v>
      </c>
      <c r="BH365" s="13">
        <f t="shared" si="371"/>
        <v>0</v>
      </c>
      <c r="BI365" s="73">
        <f t="shared" si="311"/>
        <v>0</v>
      </c>
      <c r="BJ365" s="219"/>
      <c r="BK365" s="850">
        <f t="shared" si="344"/>
        <v>0</v>
      </c>
      <c r="BL365" s="109">
        <f t="shared" si="345"/>
        <v>0</v>
      </c>
      <c r="BM365" s="109">
        <f t="shared" si="346"/>
        <v>0</v>
      </c>
      <c r="BN365" s="109">
        <f t="shared" si="347"/>
        <v>0</v>
      </c>
      <c r="BO365" s="109">
        <f t="shared" si="348"/>
        <v>0</v>
      </c>
      <c r="BP365" s="109">
        <f t="shared" si="349"/>
        <v>0</v>
      </c>
      <c r="BQ365" s="109">
        <f t="shared" si="350"/>
        <v>0</v>
      </c>
      <c r="BR365" s="109">
        <f t="shared" si="351"/>
        <v>0</v>
      </c>
      <c r="BS365" s="109">
        <f t="shared" si="352"/>
        <v>0</v>
      </c>
      <c r="BT365" s="109">
        <f t="shared" si="353"/>
        <v>0</v>
      </c>
      <c r="BU365" s="109">
        <f t="shared" si="354"/>
        <v>0</v>
      </c>
      <c r="BV365" s="109">
        <f t="shared" si="355"/>
        <v>0</v>
      </c>
      <c r="BW365" s="109">
        <f t="shared" si="356"/>
        <v>0</v>
      </c>
      <c r="BX365" s="109">
        <f t="shared" si="357"/>
        <v>0</v>
      </c>
      <c r="BY365" s="1000">
        <f t="shared" si="312"/>
        <v>0</v>
      </c>
    </row>
    <row r="366" spans="1:77">
      <c r="A366" s="679" t="s">
        <v>2393</v>
      </c>
      <c r="B366" s="679" t="s">
        <v>2394</v>
      </c>
      <c r="C366" s="57" t="s">
        <v>16</v>
      </c>
      <c r="D366" s="684" t="s">
        <v>7</v>
      </c>
      <c r="E366" s="681" t="s">
        <v>349</v>
      </c>
      <c r="F366" s="682">
        <v>40724</v>
      </c>
      <c r="G366" s="682" t="s">
        <v>106</v>
      </c>
      <c r="H366" s="241" t="s">
        <v>119</v>
      </c>
      <c r="I366" s="38"/>
      <c r="J366" s="983"/>
      <c r="K366" s="903"/>
      <c r="L366" s="798"/>
      <c r="M366" s="429"/>
      <c r="N366" s="109"/>
      <c r="O366" s="109"/>
      <c r="P366" s="109"/>
      <c r="Q366" s="607"/>
      <c r="R366" s="93"/>
      <c r="S366" s="109"/>
      <c r="T366" s="109"/>
      <c r="U366" s="109"/>
      <c r="V366" s="109">
        <v>791846.67</v>
      </c>
      <c r="W366" s="109">
        <v>0</v>
      </c>
      <c r="X366" s="109">
        <v>0</v>
      </c>
      <c r="Y366" s="109">
        <v>0</v>
      </c>
      <c r="Z366" s="109">
        <v>0</v>
      </c>
      <c r="AA366" s="109">
        <v>0</v>
      </c>
      <c r="AB366" s="109">
        <v>0</v>
      </c>
      <c r="AC366" s="109">
        <v>0</v>
      </c>
      <c r="AD366" s="109">
        <v>0</v>
      </c>
      <c r="AE366" s="109">
        <v>0</v>
      </c>
      <c r="AF366" s="109">
        <v>0</v>
      </c>
      <c r="AG366" s="109">
        <v>0</v>
      </c>
      <c r="AH366" s="109">
        <v>0</v>
      </c>
      <c r="AI366" s="109">
        <v>0</v>
      </c>
      <c r="AJ366" s="109">
        <v>0</v>
      </c>
      <c r="AK366" s="109">
        <v>0</v>
      </c>
      <c r="AL366" s="109">
        <v>0</v>
      </c>
      <c r="AM366" s="109">
        <v>0</v>
      </c>
      <c r="AN366" s="109">
        <v>0</v>
      </c>
      <c r="AO366" s="109">
        <v>0</v>
      </c>
      <c r="AP366" s="160">
        <f t="shared" si="313"/>
        <v>791846.67</v>
      </c>
      <c r="AQ366" s="160">
        <f t="shared" si="314"/>
        <v>0</v>
      </c>
      <c r="AR366" s="160">
        <f t="shared" si="315"/>
        <v>791846.67</v>
      </c>
      <c r="AS366" s="607"/>
      <c r="AT366" s="219"/>
      <c r="AU366" s="13">
        <f t="shared" si="358"/>
        <v>0</v>
      </c>
      <c r="AV366" s="13">
        <f t="shared" si="359"/>
        <v>0</v>
      </c>
      <c r="AW366" s="13">
        <f t="shared" si="360"/>
        <v>0</v>
      </c>
      <c r="AX366" s="13">
        <f t="shared" si="361"/>
        <v>0</v>
      </c>
      <c r="AY366" s="13">
        <f t="shared" si="362"/>
        <v>0</v>
      </c>
      <c r="AZ366" s="13">
        <f t="shared" si="363"/>
        <v>0</v>
      </c>
      <c r="BA366" s="13">
        <f t="shared" si="364"/>
        <v>0</v>
      </c>
      <c r="BB366" s="13">
        <f t="shared" si="365"/>
        <v>0</v>
      </c>
      <c r="BC366" s="13">
        <f t="shared" si="366"/>
        <v>0</v>
      </c>
      <c r="BD366" s="13">
        <f t="shared" si="367"/>
        <v>0</v>
      </c>
      <c r="BE366" s="13">
        <f t="shared" si="368"/>
        <v>0</v>
      </c>
      <c r="BF366" s="13">
        <f t="shared" si="369"/>
        <v>0</v>
      </c>
      <c r="BG366" s="13">
        <f t="shared" si="370"/>
        <v>0</v>
      </c>
      <c r="BH366" s="13">
        <f t="shared" si="371"/>
        <v>0</v>
      </c>
      <c r="BI366" s="73">
        <f t="shared" si="311"/>
        <v>0</v>
      </c>
      <c r="BJ366" s="219"/>
      <c r="BK366" s="850">
        <f t="shared" si="344"/>
        <v>0</v>
      </c>
      <c r="BL366" s="109">
        <f t="shared" si="345"/>
        <v>0</v>
      </c>
      <c r="BM366" s="109">
        <f t="shared" si="346"/>
        <v>0</v>
      </c>
      <c r="BN366" s="109">
        <f t="shared" si="347"/>
        <v>0</v>
      </c>
      <c r="BO366" s="109">
        <f t="shared" si="348"/>
        <v>0</v>
      </c>
      <c r="BP366" s="109">
        <f t="shared" si="349"/>
        <v>0</v>
      </c>
      <c r="BQ366" s="109">
        <f t="shared" si="350"/>
        <v>0</v>
      </c>
      <c r="BR366" s="109">
        <f t="shared" si="351"/>
        <v>0</v>
      </c>
      <c r="BS366" s="109">
        <f t="shared" si="352"/>
        <v>0</v>
      </c>
      <c r="BT366" s="109">
        <f t="shared" si="353"/>
        <v>0</v>
      </c>
      <c r="BU366" s="109">
        <f t="shared" si="354"/>
        <v>0</v>
      </c>
      <c r="BV366" s="109">
        <f t="shared" si="355"/>
        <v>0</v>
      </c>
      <c r="BW366" s="109">
        <f t="shared" si="356"/>
        <v>0</v>
      </c>
      <c r="BX366" s="109">
        <f t="shared" si="357"/>
        <v>0</v>
      </c>
      <c r="BY366" s="1000">
        <f t="shared" si="312"/>
        <v>0</v>
      </c>
    </row>
    <row r="367" spans="1:77">
      <c r="A367" s="678" t="s">
        <v>2491</v>
      </c>
      <c r="B367" s="678" t="s">
        <v>2492</v>
      </c>
      <c r="C367" s="57" t="s">
        <v>16</v>
      </c>
      <c r="D367" s="684" t="s">
        <v>7</v>
      </c>
      <c r="E367" s="681" t="s">
        <v>349</v>
      </c>
      <c r="F367" s="683">
        <v>40330</v>
      </c>
      <c r="G367" s="682" t="s">
        <v>106</v>
      </c>
      <c r="H367" s="241" t="s">
        <v>119</v>
      </c>
      <c r="I367" s="38"/>
      <c r="J367" s="983"/>
      <c r="K367" s="903"/>
      <c r="L367" s="798"/>
      <c r="M367" s="429"/>
      <c r="N367" s="109"/>
      <c r="O367" s="109"/>
      <c r="P367" s="109"/>
      <c r="Q367" s="607"/>
      <c r="R367" s="93"/>
      <c r="S367" s="109">
        <v>122430.72</v>
      </c>
      <c r="T367" s="109">
        <v>0</v>
      </c>
      <c r="U367" s="109">
        <v>0</v>
      </c>
      <c r="V367" s="109">
        <v>0</v>
      </c>
      <c r="W367" s="109">
        <v>0</v>
      </c>
      <c r="X367" s="109">
        <v>0</v>
      </c>
      <c r="Y367" s="109">
        <v>0</v>
      </c>
      <c r="Z367" s="109">
        <v>0</v>
      </c>
      <c r="AA367" s="109">
        <v>0</v>
      </c>
      <c r="AB367" s="109">
        <v>0</v>
      </c>
      <c r="AC367" s="109">
        <v>0</v>
      </c>
      <c r="AD367" s="109">
        <v>0</v>
      </c>
      <c r="AE367" s="109">
        <v>0</v>
      </c>
      <c r="AF367" s="109">
        <v>0</v>
      </c>
      <c r="AG367" s="109">
        <v>0</v>
      </c>
      <c r="AH367" s="109">
        <v>0</v>
      </c>
      <c r="AI367" s="109">
        <v>0</v>
      </c>
      <c r="AJ367" s="109">
        <v>0</v>
      </c>
      <c r="AK367" s="109">
        <v>0</v>
      </c>
      <c r="AL367" s="109">
        <v>0</v>
      </c>
      <c r="AM367" s="109">
        <v>0</v>
      </c>
      <c r="AN367" s="109">
        <v>0</v>
      </c>
      <c r="AO367" s="109">
        <v>0</v>
      </c>
      <c r="AP367" s="160">
        <f t="shared" si="313"/>
        <v>122430.72</v>
      </c>
      <c r="AQ367" s="160">
        <f t="shared" si="314"/>
        <v>0</v>
      </c>
      <c r="AR367" s="160">
        <f t="shared" si="315"/>
        <v>122430.72</v>
      </c>
      <c r="AS367" s="607"/>
      <c r="AT367" s="219"/>
      <c r="AU367" s="13">
        <f t="shared" si="358"/>
        <v>0</v>
      </c>
      <c r="AV367" s="13">
        <f t="shared" si="359"/>
        <v>0</v>
      </c>
      <c r="AW367" s="13">
        <f t="shared" si="360"/>
        <v>0</v>
      </c>
      <c r="AX367" s="13">
        <f t="shared" si="361"/>
        <v>0</v>
      </c>
      <c r="AY367" s="13">
        <f t="shared" si="362"/>
        <v>0</v>
      </c>
      <c r="AZ367" s="13">
        <f t="shared" si="363"/>
        <v>0</v>
      </c>
      <c r="BA367" s="13">
        <f t="shared" si="364"/>
        <v>0</v>
      </c>
      <c r="BB367" s="13">
        <f t="shared" si="365"/>
        <v>0</v>
      </c>
      <c r="BC367" s="13">
        <f t="shared" si="366"/>
        <v>0</v>
      </c>
      <c r="BD367" s="13">
        <f t="shared" si="367"/>
        <v>0</v>
      </c>
      <c r="BE367" s="13">
        <f t="shared" si="368"/>
        <v>0</v>
      </c>
      <c r="BF367" s="13">
        <f t="shared" si="369"/>
        <v>0</v>
      </c>
      <c r="BG367" s="13">
        <f t="shared" si="370"/>
        <v>0</v>
      </c>
      <c r="BH367" s="13">
        <f t="shared" si="371"/>
        <v>0</v>
      </c>
      <c r="BI367" s="73">
        <f t="shared" si="311"/>
        <v>0</v>
      </c>
      <c r="BJ367" s="219"/>
      <c r="BK367" s="850">
        <f t="shared" si="344"/>
        <v>0</v>
      </c>
      <c r="BL367" s="109">
        <f t="shared" si="345"/>
        <v>0</v>
      </c>
      <c r="BM367" s="109">
        <f t="shared" si="346"/>
        <v>0</v>
      </c>
      <c r="BN367" s="109">
        <f t="shared" si="347"/>
        <v>0</v>
      </c>
      <c r="BO367" s="109">
        <f t="shared" si="348"/>
        <v>0</v>
      </c>
      <c r="BP367" s="109">
        <f t="shared" si="349"/>
        <v>0</v>
      </c>
      <c r="BQ367" s="109">
        <f t="shared" si="350"/>
        <v>0</v>
      </c>
      <c r="BR367" s="109">
        <f t="shared" si="351"/>
        <v>0</v>
      </c>
      <c r="BS367" s="109">
        <f t="shared" si="352"/>
        <v>0</v>
      </c>
      <c r="BT367" s="109">
        <f t="shared" si="353"/>
        <v>0</v>
      </c>
      <c r="BU367" s="109">
        <f t="shared" si="354"/>
        <v>0</v>
      </c>
      <c r="BV367" s="109">
        <f t="shared" si="355"/>
        <v>0</v>
      </c>
      <c r="BW367" s="109">
        <f t="shared" si="356"/>
        <v>0</v>
      </c>
      <c r="BX367" s="109">
        <f t="shared" si="357"/>
        <v>0</v>
      </c>
      <c r="BY367" s="1000">
        <f t="shared" si="312"/>
        <v>0</v>
      </c>
    </row>
    <row r="368" spans="1:77">
      <c r="A368" s="678" t="s">
        <v>2041</v>
      </c>
      <c r="B368" s="678" t="s">
        <v>2042</v>
      </c>
      <c r="C368" s="57" t="s">
        <v>23</v>
      </c>
      <c r="D368" s="684" t="s">
        <v>25</v>
      </c>
      <c r="E368" s="681" t="s">
        <v>349</v>
      </c>
      <c r="F368" s="683">
        <v>40759</v>
      </c>
      <c r="G368" s="682" t="s">
        <v>106</v>
      </c>
      <c r="H368" s="241" t="s">
        <v>126</v>
      </c>
      <c r="I368" s="38"/>
      <c r="J368" s="983"/>
      <c r="K368" s="903"/>
      <c r="L368" s="798"/>
      <c r="M368" s="429"/>
      <c r="N368" s="109"/>
      <c r="O368" s="109"/>
      <c r="P368" s="109"/>
      <c r="Q368" s="607"/>
      <c r="R368" s="93"/>
      <c r="S368" s="109">
        <v>0</v>
      </c>
      <c r="T368" s="109">
        <v>1978873.2299999997</v>
      </c>
      <c r="U368" s="109">
        <v>8019.9000000001397</v>
      </c>
      <c r="V368" s="109">
        <v>5000</v>
      </c>
      <c r="W368" s="109">
        <v>5000</v>
      </c>
      <c r="X368" s="109">
        <v>1000</v>
      </c>
      <c r="Y368" s="109">
        <v>0</v>
      </c>
      <c r="Z368" s="109">
        <v>0</v>
      </c>
      <c r="AA368" s="109">
        <v>0</v>
      </c>
      <c r="AB368" s="109">
        <v>0</v>
      </c>
      <c r="AC368" s="109">
        <v>0</v>
      </c>
      <c r="AD368" s="109">
        <v>0</v>
      </c>
      <c r="AE368" s="109">
        <v>0</v>
      </c>
      <c r="AF368" s="109">
        <v>0</v>
      </c>
      <c r="AG368" s="109">
        <v>0</v>
      </c>
      <c r="AH368" s="109">
        <v>0</v>
      </c>
      <c r="AI368" s="109">
        <v>0</v>
      </c>
      <c r="AJ368" s="109">
        <v>0</v>
      </c>
      <c r="AK368" s="109">
        <v>0</v>
      </c>
      <c r="AL368" s="109">
        <v>0</v>
      </c>
      <c r="AM368" s="109">
        <v>0</v>
      </c>
      <c r="AN368" s="109">
        <v>0</v>
      </c>
      <c r="AO368" s="109">
        <v>0</v>
      </c>
      <c r="AP368" s="160">
        <f t="shared" si="313"/>
        <v>1997893.13</v>
      </c>
      <c r="AQ368" s="160">
        <f t="shared" si="314"/>
        <v>0</v>
      </c>
      <c r="AR368" s="160">
        <f t="shared" si="315"/>
        <v>1997893.13</v>
      </c>
      <c r="AS368" s="607"/>
      <c r="AT368" s="219"/>
      <c r="AU368" s="13">
        <f t="shared" si="358"/>
        <v>0</v>
      </c>
      <c r="AV368" s="13">
        <f t="shared" si="359"/>
        <v>0</v>
      </c>
      <c r="AW368" s="13">
        <f t="shared" si="360"/>
        <v>0</v>
      </c>
      <c r="AX368" s="13">
        <f t="shared" si="361"/>
        <v>0</v>
      </c>
      <c r="AY368" s="13">
        <f t="shared" si="362"/>
        <v>0</v>
      </c>
      <c r="AZ368" s="13">
        <f t="shared" si="363"/>
        <v>0</v>
      </c>
      <c r="BA368" s="13">
        <f t="shared" si="364"/>
        <v>0</v>
      </c>
      <c r="BB368" s="13">
        <f t="shared" si="365"/>
        <v>0</v>
      </c>
      <c r="BC368" s="13">
        <f t="shared" si="366"/>
        <v>0</v>
      </c>
      <c r="BD368" s="13">
        <f t="shared" si="367"/>
        <v>0</v>
      </c>
      <c r="BE368" s="13">
        <f t="shared" si="368"/>
        <v>0</v>
      </c>
      <c r="BF368" s="13">
        <f t="shared" si="369"/>
        <v>0</v>
      </c>
      <c r="BG368" s="13">
        <f t="shared" si="370"/>
        <v>0</v>
      </c>
      <c r="BH368" s="13">
        <f t="shared" si="371"/>
        <v>0</v>
      </c>
      <c r="BI368" s="73">
        <f t="shared" si="311"/>
        <v>0</v>
      </c>
      <c r="BJ368" s="219"/>
      <c r="BK368" s="850">
        <f t="shared" si="344"/>
        <v>0</v>
      </c>
      <c r="BL368" s="109">
        <f t="shared" si="345"/>
        <v>0</v>
      </c>
      <c r="BM368" s="109">
        <f t="shared" si="346"/>
        <v>0</v>
      </c>
      <c r="BN368" s="109">
        <f t="shared" si="347"/>
        <v>0</v>
      </c>
      <c r="BO368" s="109">
        <f t="shared" si="348"/>
        <v>0</v>
      </c>
      <c r="BP368" s="109">
        <f t="shared" si="349"/>
        <v>0</v>
      </c>
      <c r="BQ368" s="109">
        <f t="shared" si="350"/>
        <v>0</v>
      </c>
      <c r="BR368" s="109">
        <f t="shared" si="351"/>
        <v>0</v>
      </c>
      <c r="BS368" s="109">
        <f t="shared" si="352"/>
        <v>0</v>
      </c>
      <c r="BT368" s="109">
        <f t="shared" si="353"/>
        <v>0</v>
      </c>
      <c r="BU368" s="109">
        <f t="shared" si="354"/>
        <v>0</v>
      </c>
      <c r="BV368" s="109">
        <f t="shared" si="355"/>
        <v>0</v>
      </c>
      <c r="BW368" s="109">
        <f t="shared" si="356"/>
        <v>0</v>
      </c>
      <c r="BX368" s="109">
        <f t="shared" si="357"/>
        <v>0</v>
      </c>
      <c r="BY368" s="1000">
        <f t="shared" si="312"/>
        <v>0</v>
      </c>
    </row>
    <row r="369" spans="1:77">
      <c r="A369" s="678" t="s">
        <v>2521</v>
      </c>
      <c r="B369" s="678" t="s">
        <v>2522</v>
      </c>
      <c r="C369" s="57" t="s">
        <v>3</v>
      </c>
      <c r="D369" s="684" t="s">
        <v>7</v>
      </c>
      <c r="E369" s="681" t="s">
        <v>349</v>
      </c>
      <c r="F369" s="683">
        <v>41263</v>
      </c>
      <c r="G369" s="682" t="s">
        <v>106</v>
      </c>
      <c r="H369" s="241" t="s">
        <v>109</v>
      </c>
      <c r="I369" s="38"/>
      <c r="J369" s="983"/>
      <c r="K369" s="903"/>
      <c r="L369" s="798"/>
      <c r="M369" s="429"/>
      <c r="N369" s="109"/>
      <c r="O369" s="109"/>
      <c r="P369" s="109"/>
      <c r="Q369" s="607"/>
      <c r="R369" s="93"/>
      <c r="S369" s="109"/>
      <c r="T369" s="109"/>
      <c r="U369" s="109"/>
      <c r="V369" s="109">
        <v>0</v>
      </c>
      <c r="W369" s="109">
        <v>0</v>
      </c>
      <c r="X369" s="109">
        <v>0</v>
      </c>
      <c r="Y369" s="109">
        <v>0</v>
      </c>
      <c r="Z369" s="109">
        <v>0</v>
      </c>
      <c r="AA369" s="109">
        <v>0</v>
      </c>
      <c r="AB369" s="109">
        <v>0</v>
      </c>
      <c r="AC369" s="109">
        <v>0</v>
      </c>
      <c r="AD369" s="109">
        <v>0</v>
      </c>
      <c r="AE369" s="109">
        <v>0</v>
      </c>
      <c r="AF369" s="109">
        <v>0</v>
      </c>
      <c r="AG369" s="109">
        <v>0</v>
      </c>
      <c r="AH369" s="109">
        <v>0</v>
      </c>
      <c r="AI369" s="109">
        <v>0</v>
      </c>
      <c r="AJ369" s="109">
        <v>6183037.4100000001</v>
      </c>
      <c r="AK369" s="109">
        <v>0</v>
      </c>
      <c r="AL369" s="109">
        <v>0</v>
      </c>
      <c r="AM369" s="109">
        <v>0</v>
      </c>
      <c r="AN369" s="109">
        <v>0</v>
      </c>
      <c r="AO369" s="109">
        <v>0</v>
      </c>
      <c r="AP369" s="160">
        <f t="shared" si="313"/>
        <v>0</v>
      </c>
      <c r="AQ369" s="160">
        <f t="shared" si="314"/>
        <v>6183037.4100000001</v>
      </c>
      <c r="AR369" s="160">
        <f t="shared" si="315"/>
        <v>6183037.4100000001</v>
      </c>
      <c r="AS369" s="607"/>
      <c r="AT369" s="219"/>
      <c r="AU369" s="13">
        <f t="shared" si="358"/>
        <v>0</v>
      </c>
      <c r="AV369" s="13">
        <f t="shared" si="359"/>
        <v>0</v>
      </c>
      <c r="AW369" s="13">
        <f t="shared" si="360"/>
        <v>0</v>
      </c>
      <c r="AX369" s="13">
        <f t="shared" si="361"/>
        <v>0</v>
      </c>
      <c r="AY369" s="13">
        <f t="shared" si="362"/>
        <v>0</v>
      </c>
      <c r="AZ369" s="13">
        <f t="shared" si="363"/>
        <v>0</v>
      </c>
      <c r="BA369" s="13">
        <f t="shared" si="364"/>
        <v>0</v>
      </c>
      <c r="BB369" s="13">
        <f t="shared" si="365"/>
        <v>0</v>
      </c>
      <c r="BC369" s="13">
        <f t="shared" si="366"/>
        <v>6183037.4100000001</v>
      </c>
      <c r="BD369" s="13">
        <f t="shared" si="367"/>
        <v>0</v>
      </c>
      <c r="BE369" s="13">
        <f t="shared" si="368"/>
        <v>0</v>
      </c>
      <c r="BF369" s="13">
        <f t="shared" si="369"/>
        <v>0</v>
      </c>
      <c r="BG369" s="13">
        <f t="shared" si="370"/>
        <v>0</v>
      </c>
      <c r="BH369" s="13">
        <f t="shared" si="371"/>
        <v>0</v>
      </c>
      <c r="BI369" s="73">
        <f t="shared" si="311"/>
        <v>6183037.4100000001</v>
      </c>
      <c r="BJ369" s="219"/>
      <c r="BK369" s="850">
        <f t="shared" si="344"/>
        <v>0</v>
      </c>
      <c r="BL369" s="109">
        <f t="shared" si="345"/>
        <v>0</v>
      </c>
      <c r="BM369" s="109">
        <f t="shared" si="346"/>
        <v>0</v>
      </c>
      <c r="BN369" s="109">
        <f t="shared" si="347"/>
        <v>0</v>
      </c>
      <c r="BO369" s="109">
        <f t="shared" si="348"/>
        <v>0</v>
      </c>
      <c r="BP369" s="109">
        <f t="shared" si="349"/>
        <v>0</v>
      </c>
      <c r="BQ369" s="109">
        <f t="shared" si="350"/>
        <v>0</v>
      </c>
      <c r="BR369" s="109">
        <f t="shared" si="351"/>
        <v>0</v>
      </c>
      <c r="BS369" s="109">
        <f t="shared" si="352"/>
        <v>6183037.4100000001</v>
      </c>
      <c r="BT369" s="109">
        <f t="shared" si="353"/>
        <v>0</v>
      </c>
      <c r="BU369" s="109">
        <f t="shared" si="354"/>
        <v>0</v>
      </c>
      <c r="BV369" s="109">
        <f t="shared" si="355"/>
        <v>0</v>
      </c>
      <c r="BW369" s="109">
        <f t="shared" si="356"/>
        <v>0</v>
      </c>
      <c r="BX369" s="109">
        <f t="shared" si="357"/>
        <v>0</v>
      </c>
      <c r="BY369" s="1000">
        <f t="shared" si="312"/>
        <v>6183037.4100000001</v>
      </c>
    </row>
    <row r="370" spans="1:77">
      <c r="A370" s="2" t="s">
        <v>3197</v>
      </c>
      <c r="B370" s="2" t="s">
        <v>3198</v>
      </c>
      <c r="C370" s="57" t="s">
        <v>3</v>
      </c>
      <c r="D370" s="57" t="s">
        <v>7</v>
      </c>
      <c r="E370" s="681" t="s">
        <v>349</v>
      </c>
      <c r="F370" s="682">
        <v>41090</v>
      </c>
      <c r="G370" s="682" t="s">
        <v>106</v>
      </c>
      <c r="H370" s="241" t="s">
        <v>109</v>
      </c>
      <c r="I370" s="38"/>
      <c r="J370" s="983"/>
      <c r="K370" s="903"/>
      <c r="L370" s="798"/>
      <c r="M370" s="429"/>
      <c r="N370" s="109"/>
      <c r="O370" s="109"/>
      <c r="P370" s="109"/>
      <c r="Q370" s="607"/>
      <c r="R370" s="93"/>
      <c r="S370" s="109"/>
      <c r="T370" s="109"/>
      <c r="U370" s="109"/>
      <c r="V370" s="109">
        <v>0</v>
      </c>
      <c r="W370" s="109">
        <v>0</v>
      </c>
      <c r="X370" s="109">
        <v>0</v>
      </c>
      <c r="Y370" s="109">
        <v>0</v>
      </c>
      <c r="Z370" s="109">
        <v>0</v>
      </c>
      <c r="AA370" s="109">
        <v>0</v>
      </c>
      <c r="AB370" s="109">
        <v>0</v>
      </c>
      <c r="AC370" s="109">
        <v>0</v>
      </c>
      <c r="AD370" s="109">
        <v>160225.82</v>
      </c>
      <c r="AE370" s="109">
        <v>0</v>
      </c>
      <c r="AF370" s="109">
        <v>0</v>
      </c>
      <c r="AG370" s="109">
        <v>0</v>
      </c>
      <c r="AH370" s="109">
        <v>0</v>
      </c>
      <c r="AI370" s="109">
        <v>0</v>
      </c>
      <c r="AJ370" s="109">
        <v>0</v>
      </c>
      <c r="AK370" s="109">
        <v>0</v>
      </c>
      <c r="AL370" s="109">
        <v>0</v>
      </c>
      <c r="AM370" s="109">
        <v>0</v>
      </c>
      <c r="AN370" s="109">
        <v>0</v>
      </c>
      <c r="AO370" s="109">
        <v>0</v>
      </c>
      <c r="AP370" s="160">
        <f t="shared" si="313"/>
        <v>0</v>
      </c>
      <c r="AQ370" s="160">
        <f t="shared" si="314"/>
        <v>160225.82</v>
      </c>
      <c r="AR370" s="160">
        <f t="shared" si="315"/>
        <v>160225.82</v>
      </c>
      <c r="AS370" s="607"/>
      <c r="AT370" s="219"/>
      <c r="AU370" s="13">
        <f t="shared" si="358"/>
        <v>0</v>
      </c>
      <c r="AV370" s="13">
        <f t="shared" si="359"/>
        <v>0</v>
      </c>
      <c r="AW370" s="13">
        <f t="shared" si="360"/>
        <v>160225.82</v>
      </c>
      <c r="AX370" s="13">
        <f t="shared" si="361"/>
        <v>0</v>
      </c>
      <c r="AY370" s="13">
        <f t="shared" si="362"/>
        <v>0</v>
      </c>
      <c r="AZ370" s="13">
        <f t="shared" si="363"/>
        <v>0</v>
      </c>
      <c r="BA370" s="13">
        <f t="shared" si="364"/>
        <v>0</v>
      </c>
      <c r="BB370" s="13">
        <f t="shared" si="365"/>
        <v>0</v>
      </c>
      <c r="BC370" s="13">
        <f t="shared" si="366"/>
        <v>0</v>
      </c>
      <c r="BD370" s="13">
        <f t="shared" si="367"/>
        <v>0</v>
      </c>
      <c r="BE370" s="13">
        <f t="shared" si="368"/>
        <v>0</v>
      </c>
      <c r="BF370" s="13">
        <f t="shared" si="369"/>
        <v>0</v>
      </c>
      <c r="BG370" s="13">
        <f t="shared" si="370"/>
        <v>0</v>
      </c>
      <c r="BH370" s="13">
        <f t="shared" si="371"/>
        <v>0</v>
      </c>
      <c r="BI370" s="73">
        <f t="shared" si="311"/>
        <v>160225.82</v>
      </c>
      <c r="BJ370" s="219"/>
      <c r="BK370" s="850">
        <f t="shared" si="344"/>
        <v>0</v>
      </c>
      <c r="BL370" s="109">
        <f t="shared" si="345"/>
        <v>0</v>
      </c>
      <c r="BM370" s="109">
        <f t="shared" si="346"/>
        <v>160225.82</v>
      </c>
      <c r="BN370" s="109">
        <f t="shared" si="347"/>
        <v>0</v>
      </c>
      <c r="BO370" s="109">
        <f t="shared" si="348"/>
        <v>0</v>
      </c>
      <c r="BP370" s="109">
        <f t="shared" si="349"/>
        <v>0</v>
      </c>
      <c r="BQ370" s="109">
        <f t="shared" si="350"/>
        <v>0</v>
      </c>
      <c r="BR370" s="109">
        <f t="shared" si="351"/>
        <v>0</v>
      </c>
      <c r="BS370" s="109">
        <f t="shared" si="352"/>
        <v>0</v>
      </c>
      <c r="BT370" s="109">
        <f t="shared" si="353"/>
        <v>0</v>
      </c>
      <c r="BU370" s="109">
        <f t="shared" si="354"/>
        <v>0</v>
      </c>
      <c r="BV370" s="109">
        <f t="shared" si="355"/>
        <v>0</v>
      </c>
      <c r="BW370" s="109">
        <f t="shared" si="356"/>
        <v>0</v>
      </c>
      <c r="BX370" s="109">
        <f t="shared" si="357"/>
        <v>0</v>
      </c>
      <c r="BY370" s="1000">
        <f t="shared" si="312"/>
        <v>160225.82</v>
      </c>
    </row>
    <row r="371" spans="1:77">
      <c r="A371" s="2" t="s">
        <v>3234</v>
      </c>
      <c r="B371" s="2" t="s">
        <v>3235</v>
      </c>
      <c r="C371" s="57" t="s">
        <v>3</v>
      </c>
      <c r="D371" s="57" t="s">
        <v>7</v>
      </c>
      <c r="E371" s="681" t="s">
        <v>349</v>
      </c>
      <c r="F371" s="682">
        <v>40816</v>
      </c>
      <c r="G371" s="682" t="s">
        <v>106</v>
      </c>
      <c r="H371" s="241" t="s">
        <v>109</v>
      </c>
      <c r="I371" s="38"/>
      <c r="J371" s="983"/>
      <c r="K371" s="903"/>
      <c r="L371" s="798"/>
      <c r="M371" s="429"/>
      <c r="N371" s="109"/>
      <c r="O371" s="109"/>
      <c r="P371" s="109"/>
      <c r="Q371" s="607"/>
      <c r="R371" s="93"/>
      <c r="S371" s="109">
        <v>0</v>
      </c>
      <c r="T371" s="109">
        <v>0</v>
      </c>
      <c r="U371" s="109">
        <v>150370.9</v>
      </c>
      <c r="V371" s="109">
        <v>0</v>
      </c>
      <c r="W371" s="109">
        <v>0</v>
      </c>
      <c r="X371" s="109">
        <v>0</v>
      </c>
      <c r="Y371" s="109">
        <v>0</v>
      </c>
      <c r="Z371" s="109">
        <v>0</v>
      </c>
      <c r="AA371" s="109">
        <v>0</v>
      </c>
      <c r="AB371" s="109">
        <v>0</v>
      </c>
      <c r="AC371" s="109">
        <v>0</v>
      </c>
      <c r="AD371" s="109">
        <v>0</v>
      </c>
      <c r="AE371" s="109">
        <v>0</v>
      </c>
      <c r="AF371" s="109">
        <v>0</v>
      </c>
      <c r="AG371" s="109">
        <v>0</v>
      </c>
      <c r="AH371" s="109">
        <v>0</v>
      </c>
      <c r="AI371" s="109">
        <v>0</v>
      </c>
      <c r="AJ371" s="109">
        <v>0</v>
      </c>
      <c r="AK371" s="109">
        <v>0</v>
      </c>
      <c r="AL371" s="109">
        <v>0</v>
      </c>
      <c r="AM371" s="109">
        <v>0</v>
      </c>
      <c r="AN371" s="109">
        <v>0</v>
      </c>
      <c r="AO371" s="109">
        <v>0</v>
      </c>
      <c r="AP371" s="160">
        <f t="shared" si="313"/>
        <v>150370.9</v>
      </c>
      <c r="AQ371" s="160">
        <f t="shared" si="314"/>
        <v>0</v>
      </c>
      <c r="AR371" s="160">
        <f t="shared" si="315"/>
        <v>150370.9</v>
      </c>
      <c r="AS371" s="607"/>
      <c r="AT371" s="219"/>
      <c r="AU371" s="13">
        <f t="shared" si="358"/>
        <v>0</v>
      </c>
      <c r="AV371" s="13">
        <f t="shared" si="359"/>
        <v>0</v>
      </c>
      <c r="AW371" s="13">
        <f t="shared" si="360"/>
        <v>0</v>
      </c>
      <c r="AX371" s="13">
        <f t="shared" si="361"/>
        <v>0</v>
      </c>
      <c r="AY371" s="13">
        <f t="shared" si="362"/>
        <v>0</v>
      </c>
      <c r="AZ371" s="13">
        <f t="shared" si="363"/>
        <v>0</v>
      </c>
      <c r="BA371" s="13">
        <f t="shared" si="364"/>
        <v>0</v>
      </c>
      <c r="BB371" s="13">
        <f t="shared" si="365"/>
        <v>0</v>
      </c>
      <c r="BC371" s="13">
        <f t="shared" si="366"/>
        <v>0</v>
      </c>
      <c r="BD371" s="13">
        <f t="shared" si="367"/>
        <v>0</v>
      </c>
      <c r="BE371" s="13">
        <f t="shared" si="368"/>
        <v>0</v>
      </c>
      <c r="BF371" s="13">
        <f t="shared" si="369"/>
        <v>0</v>
      </c>
      <c r="BG371" s="13">
        <f t="shared" si="370"/>
        <v>0</v>
      </c>
      <c r="BH371" s="13">
        <f t="shared" si="371"/>
        <v>0</v>
      </c>
      <c r="BI371" s="73">
        <f t="shared" si="311"/>
        <v>0</v>
      </c>
      <c r="BJ371" s="219"/>
      <c r="BK371" s="850">
        <f t="shared" si="344"/>
        <v>0</v>
      </c>
      <c r="BL371" s="109">
        <f t="shared" si="345"/>
        <v>0</v>
      </c>
      <c r="BM371" s="109">
        <f t="shared" si="346"/>
        <v>0</v>
      </c>
      <c r="BN371" s="109">
        <f t="shared" si="347"/>
        <v>0</v>
      </c>
      <c r="BO371" s="109">
        <f t="shared" si="348"/>
        <v>0</v>
      </c>
      <c r="BP371" s="109">
        <f t="shared" si="349"/>
        <v>0</v>
      </c>
      <c r="BQ371" s="109">
        <f t="shared" si="350"/>
        <v>0</v>
      </c>
      <c r="BR371" s="109">
        <f t="shared" si="351"/>
        <v>0</v>
      </c>
      <c r="BS371" s="109">
        <f t="shared" si="352"/>
        <v>0</v>
      </c>
      <c r="BT371" s="109">
        <f t="shared" si="353"/>
        <v>0</v>
      </c>
      <c r="BU371" s="109">
        <f t="shared" si="354"/>
        <v>0</v>
      </c>
      <c r="BV371" s="109">
        <f t="shared" si="355"/>
        <v>0</v>
      </c>
      <c r="BW371" s="109">
        <f t="shared" si="356"/>
        <v>0</v>
      </c>
      <c r="BX371" s="109">
        <f t="shared" si="357"/>
        <v>0</v>
      </c>
      <c r="BY371" s="1000">
        <f t="shared" si="312"/>
        <v>0</v>
      </c>
    </row>
    <row r="372" spans="1:77">
      <c r="A372" s="2" t="s">
        <v>3159</v>
      </c>
      <c r="B372" s="2" t="s">
        <v>3160</v>
      </c>
      <c r="C372" s="57" t="s">
        <v>3</v>
      </c>
      <c r="D372" s="57" t="s">
        <v>7</v>
      </c>
      <c r="E372" s="681" t="s">
        <v>349</v>
      </c>
      <c r="F372" s="682">
        <v>41274</v>
      </c>
      <c r="G372" s="682" t="s">
        <v>106</v>
      </c>
      <c r="H372" s="241" t="s">
        <v>109</v>
      </c>
      <c r="I372" s="38"/>
      <c r="J372" s="983"/>
      <c r="K372" s="903"/>
      <c r="L372" s="798"/>
      <c r="M372" s="429"/>
      <c r="N372" s="109"/>
      <c r="O372" s="109"/>
      <c r="P372" s="109"/>
      <c r="Q372" s="607"/>
      <c r="R372" s="93"/>
      <c r="S372" s="109"/>
      <c r="T372" s="109"/>
      <c r="U372" s="109"/>
      <c r="V372" s="109">
        <v>0</v>
      </c>
      <c r="W372" s="109">
        <v>0</v>
      </c>
      <c r="X372" s="109">
        <v>0</v>
      </c>
      <c r="Y372" s="109">
        <v>0</v>
      </c>
      <c r="Z372" s="109">
        <v>0</v>
      </c>
      <c r="AA372" s="109">
        <v>0</v>
      </c>
      <c r="AB372" s="109">
        <v>0</v>
      </c>
      <c r="AC372" s="109">
        <v>0</v>
      </c>
      <c r="AD372" s="109">
        <v>0</v>
      </c>
      <c r="AE372" s="109">
        <v>0</v>
      </c>
      <c r="AF372" s="109">
        <v>0</v>
      </c>
      <c r="AG372" s="109">
        <v>0</v>
      </c>
      <c r="AH372" s="109">
        <v>0</v>
      </c>
      <c r="AI372" s="109">
        <v>0</v>
      </c>
      <c r="AJ372" s="109">
        <v>183247.71999999997</v>
      </c>
      <c r="AK372" s="109">
        <v>0</v>
      </c>
      <c r="AL372" s="109">
        <v>0</v>
      </c>
      <c r="AM372" s="109">
        <v>0</v>
      </c>
      <c r="AN372" s="109">
        <v>0</v>
      </c>
      <c r="AO372" s="109">
        <v>0</v>
      </c>
      <c r="AP372" s="160">
        <f t="shared" si="313"/>
        <v>0</v>
      </c>
      <c r="AQ372" s="160">
        <f t="shared" si="314"/>
        <v>183247.71999999997</v>
      </c>
      <c r="AR372" s="160">
        <f t="shared" si="315"/>
        <v>183247.71999999997</v>
      </c>
      <c r="AS372" s="607"/>
      <c r="AT372" s="219"/>
      <c r="AU372" s="13">
        <f t="shared" si="358"/>
        <v>0</v>
      </c>
      <c r="AV372" s="13">
        <f t="shared" si="359"/>
        <v>0</v>
      </c>
      <c r="AW372" s="13">
        <f t="shared" si="360"/>
        <v>0</v>
      </c>
      <c r="AX372" s="13">
        <f t="shared" si="361"/>
        <v>0</v>
      </c>
      <c r="AY372" s="13">
        <f t="shared" si="362"/>
        <v>0</v>
      </c>
      <c r="AZ372" s="13">
        <f t="shared" si="363"/>
        <v>0</v>
      </c>
      <c r="BA372" s="13">
        <f t="shared" si="364"/>
        <v>0</v>
      </c>
      <c r="BB372" s="13">
        <f t="shared" si="365"/>
        <v>0</v>
      </c>
      <c r="BC372" s="13">
        <f t="shared" si="366"/>
        <v>183247.71999999997</v>
      </c>
      <c r="BD372" s="13">
        <f t="shared" si="367"/>
        <v>0</v>
      </c>
      <c r="BE372" s="13">
        <f t="shared" si="368"/>
        <v>0</v>
      </c>
      <c r="BF372" s="13">
        <f t="shared" si="369"/>
        <v>0</v>
      </c>
      <c r="BG372" s="13">
        <f t="shared" si="370"/>
        <v>0</v>
      </c>
      <c r="BH372" s="13">
        <f t="shared" si="371"/>
        <v>0</v>
      </c>
      <c r="BI372" s="73">
        <f t="shared" si="311"/>
        <v>183247.71999999997</v>
      </c>
      <c r="BJ372" s="219"/>
      <c r="BK372" s="850">
        <f t="shared" si="344"/>
        <v>0</v>
      </c>
      <c r="BL372" s="109">
        <f t="shared" si="345"/>
        <v>0</v>
      </c>
      <c r="BM372" s="109">
        <f t="shared" si="346"/>
        <v>0</v>
      </c>
      <c r="BN372" s="109">
        <f t="shared" si="347"/>
        <v>0</v>
      </c>
      <c r="BO372" s="109">
        <f t="shared" si="348"/>
        <v>0</v>
      </c>
      <c r="BP372" s="109">
        <f t="shared" si="349"/>
        <v>0</v>
      </c>
      <c r="BQ372" s="109">
        <f t="shared" si="350"/>
        <v>0</v>
      </c>
      <c r="BR372" s="109">
        <f t="shared" si="351"/>
        <v>0</v>
      </c>
      <c r="BS372" s="109">
        <f t="shared" si="352"/>
        <v>183247.71999999997</v>
      </c>
      <c r="BT372" s="109">
        <f t="shared" si="353"/>
        <v>0</v>
      </c>
      <c r="BU372" s="109">
        <f t="shared" si="354"/>
        <v>0</v>
      </c>
      <c r="BV372" s="109">
        <f t="shared" si="355"/>
        <v>0</v>
      </c>
      <c r="BW372" s="109">
        <f t="shared" si="356"/>
        <v>0</v>
      </c>
      <c r="BX372" s="109">
        <f t="shared" si="357"/>
        <v>0</v>
      </c>
      <c r="BY372" s="1000">
        <f t="shared" si="312"/>
        <v>183247.71999999997</v>
      </c>
    </row>
    <row r="373" spans="1:77">
      <c r="A373" s="679" t="s">
        <v>2076</v>
      </c>
      <c r="B373" s="679" t="s">
        <v>2077</v>
      </c>
      <c r="C373" s="57" t="s">
        <v>36</v>
      </c>
      <c r="D373" s="684" t="s">
        <v>7</v>
      </c>
      <c r="E373" s="681" t="s">
        <v>349</v>
      </c>
      <c r="F373" s="682">
        <v>41213</v>
      </c>
      <c r="G373" s="682" t="s">
        <v>106</v>
      </c>
      <c r="H373" s="241" t="s">
        <v>141</v>
      </c>
      <c r="I373" s="38"/>
      <c r="J373" s="983"/>
      <c r="K373" s="903"/>
      <c r="L373" s="798"/>
      <c r="M373" s="429"/>
      <c r="N373" s="109"/>
      <c r="O373" s="109"/>
      <c r="P373" s="109"/>
      <c r="Q373" s="607"/>
      <c r="R373" s="93"/>
      <c r="S373" s="109"/>
      <c r="T373" s="109"/>
      <c r="U373" s="109"/>
      <c r="V373" s="109">
        <v>0</v>
      </c>
      <c r="W373" s="109">
        <v>0</v>
      </c>
      <c r="X373" s="109">
        <v>0</v>
      </c>
      <c r="Y373" s="109">
        <v>0</v>
      </c>
      <c r="Z373" s="109">
        <v>0</v>
      </c>
      <c r="AA373" s="109">
        <v>0</v>
      </c>
      <c r="AB373" s="109">
        <v>0</v>
      </c>
      <c r="AC373" s="109">
        <v>0</v>
      </c>
      <c r="AD373" s="109">
        <v>0</v>
      </c>
      <c r="AE373" s="109">
        <v>0</v>
      </c>
      <c r="AF373" s="109">
        <v>0</v>
      </c>
      <c r="AG373" s="109">
        <v>0</v>
      </c>
      <c r="AH373" s="109">
        <v>1270204</v>
      </c>
      <c r="AI373" s="109">
        <v>0</v>
      </c>
      <c r="AJ373" s="109">
        <v>0</v>
      </c>
      <c r="AK373" s="109">
        <v>0</v>
      </c>
      <c r="AL373" s="109">
        <v>0</v>
      </c>
      <c r="AM373" s="109">
        <v>0</v>
      </c>
      <c r="AN373" s="109">
        <v>0</v>
      </c>
      <c r="AO373" s="109">
        <v>0</v>
      </c>
      <c r="AP373" s="160">
        <f t="shared" si="313"/>
        <v>0</v>
      </c>
      <c r="AQ373" s="160">
        <f t="shared" si="314"/>
        <v>1270204</v>
      </c>
      <c r="AR373" s="160">
        <f t="shared" si="315"/>
        <v>1270204</v>
      </c>
      <c r="AS373" s="607"/>
      <c r="AT373" s="219"/>
      <c r="AU373" s="13">
        <f t="shared" si="358"/>
        <v>0</v>
      </c>
      <c r="AV373" s="13">
        <f t="shared" si="359"/>
        <v>0</v>
      </c>
      <c r="AW373" s="13">
        <f t="shared" si="360"/>
        <v>0</v>
      </c>
      <c r="AX373" s="13">
        <f t="shared" si="361"/>
        <v>0</v>
      </c>
      <c r="AY373" s="13">
        <f t="shared" si="362"/>
        <v>0</v>
      </c>
      <c r="AZ373" s="13">
        <f t="shared" si="363"/>
        <v>0</v>
      </c>
      <c r="BA373" s="13">
        <f t="shared" si="364"/>
        <v>1270204</v>
      </c>
      <c r="BB373" s="13">
        <f t="shared" si="365"/>
        <v>0</v>
      </c>
      <c r="BC373" s="13">
        <f t="shared" si="366"/>
        <v>0</v>
      </c>
      <c r="BD373" s="13">
        <f t="shared" si="367"/>
        <v>0</v>
      </c>
      <c r="BE373" s="13">
        <f t="shared" si="368"/>
        <v>0</v>
      </c>
      <c r="BF373" s="13">
        <f t="shared" si="369"/>
        <v>0</v>
      </c>
      <c r="BG373" s="13">
        <f t="shared" si="370"/>
        <v>0</v>
      </c>
      <c r="BH373" s="13">
        <f t="shared" si="371"/>
        <v>0</v>
      </c>
      <c r="BI373" s="73">
        <f t="shared" si="311"/>
        <v>1270204</v>
      </c>
      <c r="BJ373" s="219"/>
      <c r="BK373" s="850">
        <f t="shared" si="344"/>
        <v>0</v>
      </c>
      <c r="BL373" s="109">
        <f t="shared" si="345"/>
        <v>0</v>
      </c>
      <c r="BM373" s="109">
        <f t="shared" si="346"/>
        <v>0</v>
      </c>
      <c r="BN373" s="109">
        <f t="shared" si="347"/>
        <v>0</v>
      </c>
      <c r="BO373" s="109">
        <f t="shared" si="348"/>
        <v>0</v>
      </c>
      <c r="BP373" s="109">
        <f t="shared" si="349"/>
        <v>0</v>
      </c>
      <c r="BQ373" s="109">
        <f t="shared" si="350"/>
        <v>1270204</v>
      </c>
      <c r="BR373" s="109">
        <f t="shared" si="351"/>
        <v>0</v>
      </c>
      <c r="BS373" s="109">
        <f t="shared" si="352"/>
        <v>0</v>
      </c>
      <c r="BT373" s="109">
        <f t="shared" si="353"/>
        <v>0</v>
      </c>
      <c r="BU373" s="109">
        <f t="shared" si="354"/>
        <v>0</v>
      </c>
      <c r="BV373" s="109">
        <f t="shared" si="355"/>
        <v>0</v>
      </c>
      <c r="BW373" s="109">
        <f t="shared" si="356"/>
        <v>0</v>
      </c>
      <c r="BX373" s="109">
        <f t="shared" si="357"/>
        <v>0</v>
      </c>
      <c r="BY373" s="1000">
        <f t="shared" si="312"/>
        <v>1270204</v>
      </c>
    </row>
    <row r="374" spans="1:77">
      <c r="A374" s="2" t="s">
        <v>3230</v>
      </c>
      <c r="B374" s="2" t="s">
        <v>3231</v>
      </c>
      <c r="C374" s="57" t="s">
        <v>3</v>
      </c>
      <c r="D374" s="57" t="s">
        <v>7</v>
      </c>
      <c r="E374" s="681" t="s">
        <v>349</v>
      </c>
      <c r="F374" s="682">
        <v>41274</v>
      </c>
      <c r="G374" s="682" t="s">
        <v>106</v>
      </c>
      <c r="H374" s="241" t="s">
        <v>109</v>
      </c>
      <c r="I374" s="38"/>
      <c r="J374" s="983"/>
      <c r="K374" s="903"/>
      <c r="L374" s="798"/>
      <c r="M374" s="429"/>
      <c r="N374" s="109"/>
      <c r="O374" s="109"/>
      <c r="P374" s="109"/>
      <c r="Q374" s="607"/>
      <c r="R374" s="93"/>
      <c r="S374" s="109"/>
      <c r="T374" s="109"/>
      <c r="U374" s="109"/>
      <c r="V374" s="109">
        <v>0</v>
      </c>
      <c r="W374" s="109">
        <v>0</v>
      </c>
      <c r="X374" s="109">
        <v>0</v>
      </c>
      <c r="Y374" s="109">
        <v>0</v>
      </c>
      <c r="Z374" s="109">
        <v>0</v>
      </c>
      <c r="AA374" s="109">
        <v>0</v>
      </c>
      <c r="AB374" s="109">
        <v>0</v>
      </c>
      <c r="AC374" s="109">
        <v>0</v>
      </c>
      <c r="AD374" s="109">
        <v>0</v>
      </c>
      <c r="AE374" s="109">
        <v>0</v>
      </c>
      <c r="AF374" s="109">
        <v>0</v>
      </c>
      <c r="AG374" s="109">
        <v>0</v>
      </c>
      <c r="AH374" s="109">
        <v>0</v>
      </c>
      <c r="AI374" s="109">
        <v>0</v>
      </c>
      <c r="AJ374" s="109">
        <v>152655.23000000001</v>
      </c>
      <c r="AK374" s="109">
        <v>0</v>
      </c>
      <c r="AL374" s="109">
        <v>0</v>
      </c>
      <c r="AM374" s="109">
        <v>0</v>
      </c>
      <c r="AN374" s="109">
        <v>0</v>
      </c>
      <c r="AO374" s="109">
        <v>0</v>
      </c>
      <c r="AP374" s="160">
        <f t="shared" si="313"/>
        <v>0</v>
      </c>
      <c r="AQ374" s="160">
        <f t="shared" si="314"/>
        <v>152655.23000000001</v>
      </c>
      <c r="AR374" s="160">
        <f t="shared" si="315"/>
        <v>152655.23000000001</v>
      </c>
      <c r="AS374" s="607"/>
      <c r="AT374" s="219"/>
      <c r="AU374" s="13">
        <f t="shared" si="358"/>
        <v>0</v>
      </c>
      <c r="AV374" s="13">
        <f t="shared" si="359"/>
        <v>0</v>
      </c>
      <c r="AW374" s="13">
        <f t="shared" si="360"/>
        <v>0</v>
      </c>
      <c r="AX374" s="13">
        <f t="shared" si="361"/>
        <v>0</v>
      </c>
      <c r="AY374" s="13">
        <f t="shared" si="362"/>
        <v>0</v>
      </c>
      <c r="AZ374" s="13">
        <f t="shared" si="363"/>
        <v>0</v>
      </c>
      <c r="BA374" s="13">
        <f t="shared" si="364"/>
        <v>0</v>
      </c>
      <c r="BB374" s="13">
        <f t="shared" si="365"/>
        <v>0</v>
      </c>
      <c r="BC374" s="13">
        <f t="shared" si="366"/>
        <v>152655.23000000001</v>
      </c>
      <c r="BD374" s="13">
        <f t="shared" si="367"/>
        <v>0</v>
      </c>
      <c r="BE374" s="13">
        <f t="shared" si="368"/>
        <v>0</v>
      </c>
      <c r="BF374" s="13">
        <f t="shared" si="369"/>
        <v>0</v>
      </c>
      <c r="BG374" s="13">
        <f t="shared" si="370"/>
        <v>0</v>
      </c>
      <c r="BH374" s="13">
        <f t="shared" si="371"/>
        <v>0</v>
      </c>
      <c r="BI374" s="73">
        <f t="shared" si="311"/>
        <v>152655.23000000001</v>
      </c>
      <c r="BJ374" s="219"/>
      <c r="BK374" s="850">
        <f t="shared" si="344"/>
        <v>0</v>
      </c>
      <c r="BL374" s="109">
        <f t="shared" si="345"/>
        <v>0</v>
      </c>
      <c r="BM374" s="109">
        <f t="shared" si="346"/>
        <v>0</v>
      </c>
      <c r="BN374" s="109">
        <f t="shared" si="347"/>
        <v>0</v>
      </c>
      <c r="BO374" s="109">
        <f t="shared" si="348"/>
        <v>0</v>
      </c>
      <c r="BP374" s="109">
        <f t="shared" si="349"/>
        <v>0</v>
      </c>
      <c r="BQ374" s="109">
        <f t="shared" si="350"/>
        <v>0</v>
      </c>
      <c r="BR374" s="109">
        <f t="shared" si="351"/>
        <v>0</v>
      </c>
      <c r="BS374" s="109">
        <f t="shared" si="352"/>
        <v>152655.23000000001</v>
      </c>
      <c r="BT374" s="109">
        <f t="shared" si="353"/>
        <v>0</v>
      </c>
      <c r="BU374" s="109">
        <f t="shared" si="354"/>
        <v>0</v>
      </c>
      <c r="BV374" s="109">
        <f t="shared" si="355"/>
        <v>0</v>
      </c>
      <c r="BW374" s="109">
        <f t="shared" si="356"/>
        <v>0</v>
      </c>
      <c r="BX374" s="109">
        <f t="shared" si="357"/>
        <v>0</v>
      </c>
      <c r="BY374" s="1000">
        <f t="shared" si="312"/>
        <v>152655.23000000001</v>
      </c>
    </row>
    <row r="375" spans="1:77">
      <c r="A375" s="2" t="s">
        <v>2852</v>
      </c>
      <c r="B375" s="2" t="s">
        <v>2853</v>
      </c>
      <c r="C375" s="57" t="s">
        <v>3</v>
      </c>
      <c r="D375" s="57" t="s">
        <v>7</v>
      </c>
      <c r="E375" s="681" t="s">
        <v>349</v>
      </c>
      <c r="F375" s="682">
        <v>40847</v>
      </c>
      <c r="G375" s="682" t="s">
        <v>106</v>
      </c>
      <c r="H375" s="241" t="s">
        <v>109</v>
      </c>
      <c r="I375" s="38"/>
      <c r="J375" s="983"/>
      <c r="K375" s="903"/>
      <c r="L375" s="798"/>
      <c r="M375" s="429"/>
      <c r="N375" s="109"/>
      <c r="O375" s="109"/>
      <c r="P375" s="109"/>
      <c r="Q375" s="607"/>
      <c r="R375" s="93"/>
      <c r="S375" s="109"/>
      <c r="T375" s="109"/>
      <c r="U375" s="109"/>
      <c r="V375" s="109">
        <v>311727.64</v>
      </c>
      <c r="W375" s="109">
        <v>59259.289999999979</v>
      </c>
      <c r="X375" s="109">
        <v>0</v>
      </c>
      <c r="Y375" s="109">
        <v>0</v>
      </c>
      <c r="Z375" s="109">
        <v>0</v>
      </c>
      <c r="AA375" s="109">
        <v>0</v>
      </c>
      <c r="AB375" s="109">
        <v>0</v>
      </c>
      <c r="AC375" s="109">
        <v>0</v>
      </c>
      <c r="AD375" s="109">
        <v>0</v>
      </c>
      <c r="AE375" s="109">
        <v>0</v>
      </c>
      <c r="AF375" s="109">
        <v>0</v>
      </c>
      <c r="AG375" s="109">
        <v>0</v>
      </c>
      <c r="AH375" s="109">
        <v>0</v>
      </c>
      <c r="AI375" s="109">
        <v>0</v>
      </c>
      <c r="AJ375" s="109">
        <v>0</v>
      </c>
      <c r="AK375" s="109">
        <v>0</v>
      </c>
      <c r="AL375" s="109">
        <v>0</v>
      </c>
      <c r="AM375" s="109">
        <v>0</v>
      </c>
      <c r="AN375" s="109">
        <v>0</v>
      </c>
      <c r="AO375" s="109">
        <v>0</v>
      </c>
      <c r="AP375" s="160">
        <f t="shared" si="313"/>
        <v>370986.93</v>
      </c>
      <c r="AQ375" s="160">
        <f t="shared" si="314"/>
        <v>0</v>
      </c>
      <c r="AR375" s="160">
        <f t="shared" si="315"/>
        <v>370986.93</v>
      </c>
      <c r="AS375" s="607"/>
      <c r="AT375" s="219"/>
      <c r="AU375" s="13">
        <f t="shared" si="358"/>
        <v>0</v>
      </c>
      <c r="AV375" s="13">
        <f t="shared" si="359"/>
        <v>0</v>
      </c>
      <c r="AW375" s="13">
        <f t="shared" si="360"/>
        <v>0</v>
      </c>
      <c r="AX375" s="13">
        <f t="shared" si="361"/>
        <v>0</v>
      </c>
      <c r="AY375" s="13">
        <f t="shared" si="362"/>
        <v>0</v>
      </c>
      <c r="AZ375" s="13">
        <f t="shared" si="363"/>
        <v>0</v>
      </c>
      <c r="BA375" s="13">
        <f t="shared" si="364"/>
        <v>0</v>
      </c>
      <c r="BB375" s="13">
        <f t="shared" si="365"/>
        <v>0</v>
      </c>
      <c r="BC375" s="13">
        <f t="shared" si="366"/>
        <v>0</v>
      </c>
      <c r="BD375" s="13">
        <f t="shared" si="367"/>
        <v>0</v>
      </c>
      <c r="BE375" s="13">
        <f t="shared" si="368"/>
        <v>0</v>
      </c>
      <c r="BF375" s="13">
        <f t="shared" si="369"/>
        <v>0</v>
      </c>
      <c r="BG375" s="13">
        <f t="shared" si="370"/>
        <v>0</v>
      </c>
      <c r="BH375" s="13">
        <f t="shared" si="371"/>
        <v>0</v>
      </c>
      <c r="BI375" s="73">
        <f t="shared" si="311"/>
        <v>0</v>
      </c>
      <c r="BJ375" s="219"/>
      <c r="BK375" s="850">
        <f t="shared" si="344"/>
        <v>0</v>
      </c>
      <c r="BL375" s="109">
        <f t="shared" si="345"/>
        <v>0</v>
      </c>
      <c r="BM375" s="109">
        <f t="shared" si="346"/>
        <v>0</v>
      </c>
      <c r="BN375" s="109">
        <f t="shared" si="347"/>
        <v>0</v>
      </c>
      <c r="BO375" s="109">
        <f t="shared" si="348"/>
        <v>0</v>
      </c>
      <c r="BP375" s="109">
        <f t="shared" si="349"/>
        <v>0</v>
      </c>
      <c r="BQ375" s="109">
        <f t="shared" si="350"/>
        <v>0</v>
      </c>
      <c r="BR375" s="109">
        <f t="shared" si="351"/>
        <v>0</v>
      </c>
      <c r="BS375" s="109">
        <f t="shared" si="352"/>
        <v>0</v>
      </c>
      <c r="BT375" s="109">
        <f t="shared" si="353"/>
        <v>0</v>
      </c>
      <c r="BU375" s="109">
        <f t="shared" si="354"/>
        <v>0</v>
      </c>
      <c r="BV375" s="109">
        <f t="shared" si="355"/>
        <v>0</v>
      </c>
      <c r="BW375" s="109">
        <f t="shared" si="356"/>
        <v>0</v>
      </c>
      <c r="BX375" s="109">
        <f t="shared" si="357"/>
        <v>0</v>
      </c>
      <c r="BY375" s="1000">
        <f t="shared" si="312"/>
        <v>0</v>
      </c>
    </row>
    <row r="376" spans="1:77">
      <c r="A376" s="2" t="s">
        <v>2546</v>
      </c>
      <c r="B376" s="2" t="s">
        <v>2547</v>
      </c>
      <c r="C376" s="57" t="s">
        <v>3</v>
      </c>
      <c r="D376" s="57" t="s">
        <v>7</v>
      </c>
      <c r="E376" s="681" t="s">
        <v>349</v>
      </c>
      <c r="F376" s="682">
        <v>40908</v>
      </c>
      <c r="G376" s="682" t="s">
        <v>106</v>
      </c>
      <c r="H376" s="241" t="s">
        <v>109</v>
      </c>
      <c r="I376" s="38"/>
      <c r="J376" s="983"/>
      <c r="K376" s="903"/>
      <c r="L376" s="798"/>
      <c r="M376" s="429"/>
      <c r="N376" s="109"/>
      <c r="O376" s="109"/>
      <c r="P376" s="109"/>
      <c r="Q376" s="607"/>
      <c r="R376" s="93"/>
      <c r="S376" s="109"/>
      <c r="T376" s="109"/>
      <c r="U376" s="109"/>
      <c r="V376" s="109">
        <v>0</v>
      </c>
      <c r="W376" s="109">
        <v>0</v>
      </c>
      <c r="X376" s="109">
        <v>2757414.38</v>
      </c>
      <c r="Y376" s="109">
        <v>0</v>
      </c>
      <c r="Z376" s="109">
        <v>0</v>
      </c>
      <c r="AA376" s="109">
        <v>0</v>
      </c>
      <c r="AB376" s="109">
        <v>0</v>
      </c>
      <c r="AC376" s="109">
        <v>0</v>
      </c>
      <c r="AD376" s="109">
        <v>0</v>
      </c>
      <c r="AE376" s="109">
        <v>0</v>
      </c>
      <c r="AF376" s="109">
        <v>0</v>
      </c>
      <c r="AG376" s="109">
        <v>0</v>
      </c>
      <c r="AH376" s="109">
        <v>0</v>
      </c>
      <c r="AI376" s="109">
        <v>0</v>
      </c>
      <c r="AJ376" s="109">
        <v>0</v>
      </c>
      <c r="AK376" s="109">
        <v>0</v>
      </c>
      <c r="AL376" s="109">
        <v>0</v>
      </c>
      <c r="AM376" s="109">
        <v>0</v>
      </c>
      <c r="AN376" s="109">
        <v>0</v>
      </c>
      <c r="AO376" s="109">
        <v>0</v>
      </c>
      <c r="AP376" s="160">
        <f t="shared" si="313"/>
        <v>2757414.38</v>
      </c>
      <c r="AQ376" s="160">
        <f t="shared" si="314"/>
        <v>0</v>
      </c>
      <c r="AR376" s="160">
        <f t="shared" si="315"/>
        <v>2757414.38</v>
      </c>
      <c r="AS376" s="607"/>
      <c r="AT376" s="219"/>
      <c r="AU376" s="13">
        <f t="shared" si="358"/>
        <v>0</v>
      </c>
      <c r="AV376" s="13">
        <f t="shared" si="359"/>
        <v>0</v>
      </c>
      <c r="AW376" s="13">
        <f t="shared" si="360"/>
        <v>0</v>
      </c>
      <c r="AX376" s="13">
        <f t="shared" si="361"/>
        <v>0</v>
      </c>
      <c r="AY376" s="13">
        <f t="shared" si="362"/>
        <v>0</v>
      </c>
      <c r="AZ376" s="13">
        <f t="shared" si="363"/>
        <v>0</v>
      </c>
      <c r="BA376" s="13">
        <f t="shared" si="364"/>
        <v>0</v>
      </c>
      <c r="BB376" s="13">
        <f t="shared" si="365"/>
        <v>0</v>
      </c>
      <c r="BC376" s="13">
        <f t="shared" si="366"/>
        <v>0</v>
      </c>
      <c r="BD376" s="13">
        <f t="shared" si="367"/>
        <v>0</v>
      </c>
      <c r="BE376" s="13">
        <f t="shared" si="368"/>
        <v>0</v>
      </c>
      <c r="BF376" s="13">
        <f t="shared" si="369"/>
        <v>0</v>
      </c>
      <c r="BG376" s="13">
        <f t="shared" si="370"/>
        <v>0</v>
      </c>
      <c r="BH376" s="13">
        <f t="shared" si="371"/>
        <v>0</v>
      </c>
      <c r="BI376" s="73">
        <f t="shared" si="311"/>
        <v>0</v>
      </c>
      <c r="BJ376" s="219"/>
      <c r="BK376" s="850">
        <f t="shared" si="344"/>
        <v>0</v>
      </c>
      <c r="BL376" s="109">
        <f t="shared" si="345"/>
        <v>0</v>
      </c>
      <c r="BM376" s="109">
        <f t="shared" si="346"/>
        <v>0</v>
      </c>
      <c r="BN376" s="109">
        <f t="shared" si="347"/>
        <v>0</v>
      </c>
      <c r="BO376" s="109">
        <f t="shared" si="348"/>
        <v>0</v>
      </c>
      <c r="BP376" s="109">
        <f t="shared" si="349"/>
        <v>0</v>
      </c>
      <c r="BQ376" s="109">
        <f t="shared" si="350"/>
        <v>0</v>
      </c>
      <c r="BR376" s="109">
        <f t="shared" si="351"/>
        <v>0</v>
      </c>
      <c r="BS376" s="109">
        <f t="shared" si="352"/>
        <v>0</v>
      </c>
      <c r="BT376" s="109">
        <f t="shared" si="353"/>
        <v>0</v>
      </c>
      <c r="BU376" s="109">
        <f t="shared" si="354"/>
        <v>0</v>
      </c>
      <c r="BV376" s="109">
        <f t="shared" si="355"/>
        <v>0</v>
      </c>
      <c r="BW376" s="109">
        <f t="shared" si="356"/>
        <v>0</v>
      </c>
      <c r="BX376" s="109">
        <f t="shared" si="357"/>
        <v>0</v>
      </c>
      <c r="BY376" s="1000">
        <f t="shared" si="312"/>
        <v>0</v>
      </c>
    </row>
    <row r="377" spans="1:77">
      <c r="A377" s="2" t="s">
        <v>2854</v>
      </c>
      <c r="B377" s="2" t="s">
        <v>2855</v>
      </c>
      <c r="C377" s="57" t="s">
        <v>3</v>
      </c>
      <c r="D377" s="57" t="s">
        <v>7</v>
      </c>
      <c r="E377" s="681" t="s">
        <v>349</v>
      </c>
      <c r="F377" s="682">
        <v>41274</v>
      </c>
      <c r="G377" s="682" t="s">
        <v>106</v>
      </c>
      <c r="H377" s="241" t="s">
        <v>109</v>
      </c>
      <c r="I377" s="38"/>
      <c r="J377" s="983"/>
      <c r="K377" s="903"/>
      <c r="L377" s="798"/>
      <c r="M377" s="429"/>
      <c r="N377" s="109"/>
      <c r="O377" s="109"/>
      <c r="P377" s="109"/>
      <c r="Q377" s="607"/>
      <c r="R377" s="93"/>
      <c r="S377" s="109"/>
      <c r="T377" s="109"/>
      <c r="U377" s="109"/>
      <c r="V377" s="109">
        <v>0</v>
      </c>
      <c r="W377" s="109">
        <v>0</v>
      </c>
      <c r="X377" s="109">
        <v>0</v>
      </c>
      <c r="Y377" s="109">
        <v>0</v>
      </c>
      <c r="Z377" s="109">
        <v>0</v>
      </c>
      <c r="AA377" s="109">
        <v>0</v>
      </c>
      <c r="AB377" s="109">
        <v>0</v>
      </c>
      <c r="AC377" s="109">
        <v>0</v>
      </c>
      <c r="AD377" s="109">
        <v>0</v>
      </c>
      <c r="AE377" s="109">
        <v>0</v>
      </c>
      <c r="AF377" s="109">
        <v>0</v>
      </c>
      <c r="AG377" s="109">
        <v>0</v>
      </c>
      <c r="AH377" s="109">
        <v>0</v>
      </c>
      <c r="AI377" s="109">
        <v>0</v>
      </c>
      <c r="AJ377" s="109">
        <v>369773.51999999996</v>
      </c>
      <c r="AK377" s="109">
        <v>0</v>
      </c>
      <c r="AL377" s="109">
        <v>0</v>
      </c>
      <c r="AM377" s="109">
        <v>0</v>
      </c>
      <c r="AN377" s="109">
        <v>0</v>
      </c>
      <c r="AO377" s="109">
        <v>0</v>
      </c>
      <c r="AP377" s="160">
        <f t="shared" si="313"/>
        <v>0</v>
      </c>
      <c r="AQ377" s="160">
        <f t="shared" si="314"/>
        <v>369773.51999999996</v>
      </c>
      <c r="AR377" s="160">
        <f t="shared" si="315"/>
        <v>369773.51999999996</v>
      </c>
      <c r="AS377" s="607"/>
      <c r="AT377" s="219"/>
      <c r="AU377" s="13">
        <f t="shared" si="358"/>
        <v>0</v>
      </c>
      <c r="AV377" s="13">
        <f t="shared" si="359"/>
        <v>0</v>
      </c>
      <c r="AW377" s="13">
        <f t="shared" si="360"/>
        <v>0</v>
      </c>
      <c r="AX377" s="13">
        <f t="shared" si="361"/>
        <v>0</v>
      </c>
      <c r="AY377" s="13">
        <f t="shared" si="362"/>
        <v>0</v>
      </c>
      <c r="AZ377" s="13">
        <f t="shared" si="363"/>
        <v>0</v>
      </c>
      <c r="BA377" s="13">
        <f t="shared" si="364"/>
        <v>0</v>
      </c>
      <c r="BB377" s="13">
        <f t="shared" si="365"/>
        <v>0</v>
      </c>
      <c r="BC377" s="13">
        <f t="shared" si="366"/>
        <v>369773.51999999996</v>
      </c>
      <c r="BD377" s="13">
        <f t="shared" si="367"/>
        <v>0</v>
      </c>
      <c r="BE377" s="13">
        <f t="shared" si="368"/>
        <v>0</v>
      </c>
      <c r="BF377" s="13">
        <f t="shared" si="369"/>
        <v>0</v>
      </c>
      <c r="BG377" s="13">
        <f t="shared" si="370"/>
        <v>0</v>
      </c>
      <c r="BH377" s="13">
        <f t="shared" si="371"/>
        <v>0</v>
      </c>
      <c r="BI377" s="73">
        <f t="shared" si="311"/>
        <v>369773.51999999996</v>
      </c>
      <c r="BJ377" s="219"/>
      <c r="BK377" s="850">
        <f t="shared" si="344"/>
        <v>0</v>
      </c>
      <c r="BL377" s="109">
        <f t="shared" si="345"/>
        <v>0</v>
      </c>
      <c r="BM377" s="109">
        <f t="shared" si="346"/>
        <v>0</v>
      </c>
      <c r="BN377" s="109">
        <f t="shared" si="347"/>
        <v>0</v>
      </c>
      <c r="BO377" s="109">
        <f t="shared" si="348"/>
        <v>0</v>
      </c>
      <c r="BP377" s="109">
        <f t="shared" si="349"/>
        <v>0</v>
      </c>
      <c r="BQ377" s="109">
        <f t="shared" si="350"/>
        <v>0</v>
      </c>
      <c r="BR377" s="109">
        <f t="shared" si="351"/>
        <v>0</v>
      </c>
      <c r="BS377" s="109">
        <f t="shared" si="352"/>
        <v>369773.51999999996</v>
      </c>
      <c r="BT377" s="109">
        <f t="shared" si="353"/>
        <v>0</v>
      </c>
      <c r="BU377" s="109">
        <f t="shared" si="354"/>
        <v>0</v>
      </c>
      <c r="BV377" s="109">
        <f t="shared" si="355"/>
        <v>0</v>
      </c>
      <c r="BW377" s="109">
        <f t="shared" si="356"/>
        <v>0</v>
      </c>
      <c r="BX377" s="109">
        <f t="shared" si="357"/>
        <v>0</v>
      </c>
      <c r="BY377" s="1000">
        <f t="shared" si="312"/>
        <v>369773.51999999996</v>
      </c>
    </row>
    <row r="378" spans="1:77">
      <c r="A378" s="2" t="s">
        <v>3289</v>
      </c>
      <c r="B378" s="2" t="s">
        <v>3290</v>
      </c>
      <c r="C378" s="57" t="s">
        <v>3</v>
      </c>
      <c r="D378" s="57" t="s">
        <v>7</v>
      </c>
      <c r="E378" s="681" t="s">
        <v>349</v>
      </c>
      <c r="F378" s="682">
        <v>40877</v>
      </c>
      <c r="G378" s="682" t="s">
        <v>106</v>
      </c>
      <c r="H378" s="241" t="s">
        <v>109</v>
      </c>
      <c r="I378" s="38"/>
      <c r="J378" s="983"/>
      <c r="K378" s="903"/>
      <c r="L378" s="798"/>
      <c r="M378" s="429"/>
      <c r="N378" s="109"/>
      <c r="O378" s="109"/>
      <c r="P378" s="109"/>
      <c r="Q378" s="607"/>
      <c r="R378" s="93"/>
      <c r="S378" s="109"/>
      <c r="T378" s="109"/>
      <c r="U378" s="109"/>
      <c r="V378" s="109">
        <v>0</v>
      </c>
      <c r="W378" s="109">
        <v>72612.88</v>
      </c>
      <c r="X378" s="109">
        <v>51529.440000000002</v>
      </c>
      <c r="Y378" s="109">
        <v>0</v>
      </c>
      <c r="Z378" s="109">
        <v>0</v>
      </c>
      <c r="AA378" s="109">
        <v>0</v>
      </c>
      <c r="AB378" s="109">
        <v>0</v>
      </c>
      <c r="AC378" s="109">
        <v>0</v>
      </c>
      <c r="AD378" s="109">
        <v>0</v>
      </c>
      <c r="AE378" s="109">
        <v>0</v>
      </c>
      <c r="AF378" s="109">
        <v>0</v>
      </c>
      <c r="AG378" s="109">
        <v>0</v>
      </c>
      <c r="AH378" s="109">
        <v>0</v>
      </c>
      <c r="AI378" s="109">
        <v>0</v>
      </c>
      <c r="AJ378" s="109">
        <v>0</v>
      </c>
      <c r="AK378" s="109">
        <v>0</v>
      </c>
      <c r="AL378" s="109">
        <v>0</v>
      </c>
      <c r="AM378" s="109">
        <v>0</v>
      </c>
      <c r="AN378" s="109">
        <v>0</v>
      </c>
      <c r="AO378" s="109">
        <v>0</v>
      </c>
      <c r="AP378" s="160">
        <f t="shared" si="313"/>
        <v>124142.32</v>
      </c>
      <c r="AQ378" s="160">
        <f t="shared" si="314"/>
        <v>0</v>
      </c>
      <c r="AR378" s="160">
        <f t="shared" si="315"/>
        <v>124142.32</v>
      </c>
      <c r="AS378" s="607"/>
      <c r="AT378" s="219"/>
      <c r="AU378" s="13">
        <f t="shared" si="358"/>
        <v>0</v>
      </c>
      <c r="AV378" s="13">
        <f t="shared" si="359"/>
        <v>0</v>
      </c>
      <c r="AW378" s="13">
        <f t="shared" si="360"/>
        <v>0</v>
      </c>
      <c r="AX378" s="13">
        <f t="shared" si="361"/>
        <v>0</v>
      </c>
      <c r="AY378" s="13">
        <f t="shared" si="362"/>
        <v>0</v>
      </c>
      <c r="AZ378" s="13">
        <f t="shared" si="363"/>
        <v>0</v>
      </c>
      <c r="BA378" s="13">
        <f t="shared" si="364"/>
        <v>0</v>
      </c>
      <c r="BB378" s="13">
        <f t="shared" si="365"/>
        <v>0</v>
      </c>
      <c r="BC378" s="13">
        <f t="shared" si="366"/>
        <v>0</v>
      </c>
      <c r="BD378" s="13">
        <f t="shared" si="367"/>
        <v>0</v>
      </c>
      <c r="BE378" s="13">
        <f t="shared" si="368"/>
        <v>0</v>
      </c>
      <c r="BF378" s="13">
        <f t="shared" si="369"/>
        <v>0</v>
      </c>
      <c r="BG378" s="13">
        <f t="shared" si="370"/>
        <v>0</v>
      </c>
      <c r="BH378" s="13">
        <f t="shared" si="371"/>
        <v>0</v>
      </c>
      <c r="BI378" s="73">
        <f t="shared" si="311"/>
        <v>0</v>
      </c>
      <c r="BJ378" s="219"/>
      <c r="BK378" s="850">
        <f t="shared" si="344"/>
        <v>0</v>
      </c>
      <c r="BL378" s="109">
        <f t="shared" si="345"/>
        <v>0</v>
      </c>
      <c r="BM378" s="109">
        <f t="shared" si="346"/>
        <v>0</v>
      </c>
      <c r="BN378" s="109">
        <f t="shared" si="347"/>
        <v>0</v>
      </c>
      <c r="BO378" s="109">
        <f t="shared" si="348"/>
        <v>0</v>
      </c>
      <c r="BP378" s="109">
        <f t="shared" si="349"/>
        <v>0</v>
      </c>
      <c r="BQ378" s="109">
        <f t="shared" si="350"/>
        <v>0</v>
      </c>
      <c r="BR378" s="109">
        <f t="shared" si="351"/>
        <v>0</v>
      </c>
      <c r="BS378" s="109">
        <f t="shared" si="352"/>
        <v>0</v>
      </c>
      <c r="BT378" s="109">
        <f t="shared" si="353"/>
        <v>0</v>
      </c>
      <c r="BU378" s="109">
        <f t="shared" si="354"/>
        <v>0</v>
      </c>
      <c r="BV378" s="109">
        <f t="shared" si="355"/>
        <v>0</v>
      </c>
      <c r="BW378" s="109">
        <f t="shared" si="356"/>
        <v>0</v>
      </c>
      <c r="BX378" s="109">
        <f t="shared" si="357"/>
        <v>0</v>
      </c>
      <c r="BY378" s="1000">
        <f t="shared" si="312"/>
        <v>0</v>
      </c>
    </row>
    <row r="379" spans="1:77">
      <c r="A379" s="2" t="s">
        <v>2737</v>
      </c>
      <c r="B379" s="2" t="s">
        <v>2738</v>
      </c>
      <c r="C379" s="57" t="s">
        <v>3</v>
      </c>
      <c r="D379" s="57" t="s">
        <v>7</v>
      </c>
      <c r="E379" s="681" t="s">
        <v>349</v>
      </c>
      <c r="F379" s="682">
        <v>41274</v>
      </c>
      <c r="G379" s="682" t="s">
        <v>106</v>
      </c>
      <c r="H379" s="241" t="s">
        <v>109</v>
      </c>
      <c r="I379" s="38"/>
      <c r="J379" s="983"/>
      <c r="K379" s="903"/>
      <c r="L379" s="798"/>
      <c r="M379" s="429"/>
      <c r="N379" s="109"/>
      <c r="O379" s="109"/>
      <c r="P379" s="109"/>
      <c r="Q379" s="607"/>
      <c r="R379" s="93"/>
      <c r="S379" s="109"/>
      <c r="T379" s="109"/>
      <c r="U379" s="109"/>
      <c r="V379" s="109">
        <v>0</v>
      </c>
      <c r="W379" s="109">
        <v>0</v>
      </c>
      <c r="X379" s="109">
        <v>0</v>
      </c>
      <c r="Y379" s="109">
        <v>0</v>
      </c>
      <c r="Z379" s="109">
        <v>0</v>
      </c>
      <c r="AA379" s="109">
        <v>0</v>
      </c>
      <c r="AB379" s="109">
        <v>0</v>
      </c>
      <c r="AC379" s="109">
        <v>0</v>
      </c>
      <c r="AD379" s="109">
        <v>0</v>
      </c>
      <c r="AE379" s="109">
        <v>0</v>
      </c>
      <c r="AF379" s="109">
        <v>0</v>
      </c>
      <c r="AG379" s="109">
        <v>0</v>
      </c>
      <c r="AH379" s="109">
        <v>0</v>
      </c>
      <c r="AI379" s="109">
        <v>0</v>
      </c>
      <c r="AJ379" s="109">
        <v>626704.29</v>
      </c>
      <c r="AK379" s="109">
        <v>0</v>
      </c>
      <c r="AL379" s="109">
        <v>0</v>
      </c>
      <c r="AM379" s="109">
        <v>0</v>
      </c>
      <c r="AN379" s="109">
        <v>0</v>
      </c>
      <c r="AO379" s="109">
        <v>0</v>
      </c>
      <c r="AP379" s="160">
        <f t="shared" si="313"/>
        <v>0</v>
      </c>
      <c r="AQ379" s="160">
        <f t="shared" si="314"/>
        <v>626704.29</v>
      </c>
      <c r="AR379" s="160">
        <f t="shared" si="315"/>
        <v>626704.29</v>
      </c>
      <c r="AS379" s="607"/>
      <c r="AT379" s="219"/>
      <c r="AU379" s="13">
        <f t="shared" si="358"/>
        <v>0</v>
      </c>
      <c r="AV379" s="13">
        <f t="shared" si="359"/>
        <v>0</v>
      </c>
      <c r="AW379" s="13">
        <f t="shared" si="360"/>
        <v>0</v>
      </c>
      <c r="AX379" s="13">
        <f t="shared" si="361"/>
        <v>0</v>
      </c>
      <c r="AY379" s="13">
        <f t="shared" si="362"/>
        <v>0</v>
      </c>
      <c r="AZ379" s="13">
        <f t="shared" si="363"/>
        <v>0</v>
      </c>
      <c r="BA379" s="13">
        <f t="shared" si="364"/>
        <v>0</v>
      </c>
      <c r="BB379" s="13">
        <f t="shared" si="365"/>
        <v>0</v>
      </c>
      <c r="BC379" s="13">
        <f t="shared" si="366"/>
        <v>626704.29</v>
      </c>
      <c r="BD379" s="13">
        <f t="shared" si="367"/>
        <v>0</v>
      </c>
      <c r="BE379" s="13">
        <f t="shared" si="368"/>
        <v>0</v>
      </c>
      <c r="BF379" s="13">
        <f t="shared" si="369"/>
        <v>0</v>
      </c>
      <c r="BG379" s="13">
        <f t="shared" si="370"/>
        <v>0</v>
      </c>
      <c r="BH379" s="13">
        <f t="shared" si="371"/>
        <v>0</v>
      </c>
      <c r="BI379" s="73">
        <f t="shared" si="311"/>
        <v>626704.29</v>
      </c>
      <c r="BJ379" s="219"/>
      <c r="BK379" s="850">
        <f t="shared" si="344"/>
        <v>0</v>
      </c>
      <c r="BL379" s="109">
        <f t="shared" si="345"/>
        <v>0</v>
      </c>
      <c r="BM379" s="109">
        <f t="shared" si="346"/>
        <v>0</v>
      </c>
      <c r="BN379" s="109">
        <f t="shared" si="347"/>
        <v>0</v>
      </c>
      <c r="BO379" s="109">
        <f t="shared" si="348"/>
        <v>0</v>
      </c>
      <c r="BP379" s="109">
        <f t="shared" si="349"/>
        <v>0</v>
      </c>
      <c r="BQ379" s="109">
        <f t="shared" si="350"/>
        <v>0</v>
      </c>
      <c r="BR379" s="109">
        <f t="shared" si="351"/>
        <v>0</v>
      </c>
      <c r="BS379" s="109">
        <f t="shared" si="352"/>
        <v>626704.29</v>
      </c>
      <c r="BT379" s="109">
        <f t="shared" si="353"/>
        <v>0</v>
      </c>
      <c r="BU379" s="109">
        <f t="shared" si="354"/>
        <v>0</v>
      </c>
      <c r="BV379" s="109">
        <f t="shared" si="355"/>
        <v>0</v>
      </c>
      <c r="BW379" s="109">
        <f t="shared" si="356"/>
        <v>0</v>
      </c>
      <c r="BX379" s="109">
        <f t="shared" si="357"/>
        <v>0</v>
      </c>
      <c r="BY379" s="1000">
        <f t="shared" si="312"/>
        <v>626704.29</v>
      </c>
    </row>
    <row r="380" spans="1:77">
      <c r="A380" s="2" t="s">
        <v>3367</v>
      </c>
      <c r="B380" s="2" t="s">
        <v>3368</v>
      </c>
      <c r="C380" s="57" t="s">
        <v>3</v>
      </c>
      <c r="D380" s="57" t="s">
        <v>7</v>
      </c>
      <c r="E380" s="681" t="s">
        <v>349</v>
      </c>
      <c r="F380" s="682">
        <v>40892</v>
      </c>
      <c r="G380" s="682" t="s">
        <v>106</v>
      </c>
      <c r="H380" s="241" t="s">
        <v>109</v>
      </c>
      <c r="I380" s="38"/>
      <c r="J380" s="983"/>
      <c r="K380" s="903"/>
      <c r="L380" s="798"/>
      <c r="M380" s="429"/>
      <c r="N380" s="109"/>
      <c r="O380" s="109"/>
      <c r="P380" s="109"/>
      <c r="Q380" s="607"/>
      <c r="R380" s="93"/>
      <c r="S380" s="109"/>
      <c r="T380" s="109"/>
      <c r="U380" s="109"/>
      <c r="V380" s="109">
        <v>0</v>
      </c>
      <c r="W380" s="109">
        <v>0</v>
      </c>
      <c r="X380" s="109">
        <v>102637.1</v>
      </c>
      <c r="Y380" s="109">
        <v>0</v>
      </c>
      <c r="Z380" s="109">
        <v>0</v>
      </c>
      <c r="AA380" s="109">
        <v>0</v>
      </c>
      <c r="AB380" s="109">
        <v>0</v>
      </c>
      <c r="AC380" s="109">
        <v>0</v>
      </c>
      <c r="AD380" s="109">
        <v>0</v>
      </c>
      <c r="AE380" s="109">
        <v>0</v>
      </c>
      <c r="AF380" s="109">
        <v>0</v>
      </c>
      <c r="AG380" s="109">
        <v>0</v>
      </c>
      <c r="AH380" s="109">
        <v>0</v>
      </c>
      <c r="AI380" s="109">
        <v>0</v>
      </c>
      <c r="AJ380" s="109">
        <v>0</v>
      </c>
      <c r="AK380" s="109">
        <v>0</v>
      </c>
      <c r="AL380" s="109">
        <v>0</v>
      </c>
      <c r="AM380" s="109">
        <v>0</v>
      </c>
      <c r="AN380" s="109">
        <v>0</v>
      </c>
      <c r="AO380" s="109">
        <v>0</v>
      </c>
      <c r="AP380" s="160">
        <f t="shared" si="313"/>
        <v>102637.1</v>
      </c>
      <c r="AQ380" s="160">
        <f t="shared" si="314"/>
        <v>0</v>
      </c>
      <c r="AR380" s="160">
        <f t="shared" si="315"/>
        <v>102637.1</v>
      </c>
      <c r="AS380" s="607"/>
      <c r="AT380" s="219"/>
      <c r="AU380" s="13">
        <f t="shared" si="358"/>
        <v>0</v>
      </c>
      <c r="AV380" s="13">
        <f t="shared" si="359"/>
        <v>0</v>
      </c>
      <c r="AW380" s="13">
        <f t="shared" si="360"/>
        <v>0</v>
      </c>
      <c r="AX380" s="13">
        <f t="shared" si="361"/>
        <v>0</v>
      </c>
      <c r="AY380" s="13">
        <f t="shared" si="362"/>
        <v>0</v>
      </c>
      <c r="AZ380" s="13">
        <f t="shared" si="363"/>
        <v>0</v>
      </c>
      <c r="BA380" s="13">
        <f t="shared" si="364"/>
        <v>0</v>
      </c>
      <c r="BB380" s="13">
        <f t="shared" si="365"/>
        <v>0</v>
      </c>
      <c r="BC380" s="13">
        <f t="shared" si="366"/>
        <v>0</v>
      </c>
      <c r="BD380" s="13">
        <f t="shared" si="367"/>
        <v>0</v>
      </c>
      <c r="BE380" s="13">
        <f t="shared" si="368"/>
        <v>0</v>
      </c>
      <c r="BF380" s="13">
        <f t="shared" si="369"/>
        <v>0</v>
      </c>
      <c r="BG380" s="13">
        <f t="shared" si="370"/>
        <v>0</v>
      </c>
      <c r="BH380" s="13">
        <f t="shared" si="371"/>
        <v>0</v>
      </c>
      <c r="BI380" s="73">
        <f t="shared" si="311"/>
        <v>0</v>
      </c>
      <c r="BJ380" s="219"/>
      <c r="BK380" s="850">
        <f t="shared" si="344"/>
        <v>0</v>
      </c>
      <c r="BL380" s="109">
        <f t="shared" si="345"/>
        <v>0</v>
      </c>
      <c r="BM380" s="109">
        <f t="shared" si="346"/>
        <v>0</v>
      </c>
      <c r="BN380" s="109">
        <f t="shared" si="347"/>
        <v>0</v>
      </c>
      <c r="BO380" s="109">
        <f t="shared" si="348"/>
        <v>0</v>
      </c>
      <c r="BP380" s="109">
        <f t="shared" si="349"/>
        <v>0</v>
      </c>
      <c r="BQ380" s="109">
        <f t="shared" si="350"/>
        <v>0</v>
      </c>
      <c r="BR380" s="109">
        <f t="shared" si="351"/>
        <v>0</v>
      </c>
      <c r="BS380" s="109">
        <f t="shared" si="352"/>
        <v>0</v>
      </c>
      <c r="BT380" s="109">
        <f t="shared" si="353"/>
        <v>0</v>
      </c>
      <c r="BU380" s="109">
        <f t="shared" si="354"/>
        <v>0</v>
      </c>
      <c r="BV380" s="109">
        <f t="shared" si="355"/>
        <v>0</v>
      </c>
      <c r="BW380" s="109">
        <f t="shared" si="356"/>
        <v>0</v>
      </c>
      <c r="BX380" s="109">
        <f t="shared" si="357"/>
        <v>0</v>
      </c>
      <c r="BY380" s="1000">
        <f t="shared" si="312"/>
        <v>0</v>
      </c>
    </row>
    <row r="381" spans="1:77" ht="331.5">
      <c r="A381" s="2" t="s">
        <v>2568</v>
      </c>
      <c r="B381" s="2" t="s">
        <v>2569</v>
      </c>
      <c r="C381" s="57" t="s">
        <v>3</v>
      </c>
      <c r="D381" s="57" t="s">
        <v>7</v>
      </c>
      <c r="E381" s="681" t="s">
        <v>349</v>
      </c>
      <c r="F381" s="682">
        <v>41273</v>
      </c>
      <c r="G381" s="682" t="s">
        <v>106</v>
      </c>
      <c r="H381" s="241" t="s">
        <v>109</v>
      </c>
      <c r="I381" s="38"/>
      <c r="J381" s="984" t="s">
        <v>1392</v>
      </c>
      <c r="K381" s="986" t="s">
        <v>3606</v>
      </c>
      <c r="L381" s="798"/>
      <c r="M381" s="429"/>
      <c r="N381" s="109"/>
      <c r="O381" s="109"/>
      <c r="P381" s="109"/>
      <c r="Q381" s="607"/>
      <c r="R381" s="93"/>
      <c r="S381" s="109"/>
      <c r="T381" s="109"/>
      <c r="U381" s="109"/>
      <c r="V381" s="109">
        <v>0</v>
      </c>
      <c r="W381" s="109">
        <v>0</v>
      </c>
      <c r="X381" s="109">
        <v>0</v>
      </c>
      <c r="Y381" s="109">
        <v>0</v>
      </c>
      <c r="Z381" s="109">
        <v>0</v>
      </c>
      <c r="AA381" s="109">
        <v>0</v>
      </c>
      <c r="AB381" s="109">
        <v>0</v>
      </c>
      <c r="AC381" s="109">
        <v>0</v>
      </c>
      <c r="AD381" s="109">
        <v>0</v>
      </c>
      <c r="AE381" s="109">
        <v>0</v>
      </c>
      <c r="AF381" s="109">
        <v>0</v>
      </c>
      <c r="AG381" s="109">
        <v>0</v>
      </c>
      <c r="AH381" s="109">
        <v>0</v>
      </c>
      <c r="AI381" s="109">
        <v>0</v>
      </c>
      <c r="AJ381" s="109">
        <v>1980626.6</v>
      </c>
      <c r="AK381" s="109">
        <v>0</v>
      </c>
      <c r="AL381" s="109">
        <v>0</v>
      </c>
      <c r="AM381" s="109">
        <v>0</v>
      </c>
      <c r="AN381" s="109">
        <v>0</v>
      </c>
      <c r="AO381" s="109">
        <v>0</v>
      </c>
      <c r="AP381" s="160">
        <f t="shared" si="313"/>
        <v>0</v>
      </c>
      <c r="AQ381" s="160">
        <f t="shared" si="314"/>
        <v>1980626.6</v>
      </c>
      <c r="AR381" s="160">
        <f t="shared" si="315"/>
        <v>1980626.6</v>
      </c>
      <c r="AS381" s="607"/>
      <c r="AT381" s="219"/>
      <c r="AU381" s="943"/>
      <c r="AV381" s="943">
        <v>379000</v>
      </c>
      <c r="AW381" s="943"/>
      <c r="AX381" s="943"/>
      <c r="AY381" s="943"/>
      <c r="AZ381" s="943"/>
      <c r="BA381" s="943"/>
      <c r="BB381" s="943"/>
      <c r="BC381" s="943">
        <v>400000</v>
      </c>
      <c r="BD381" s="943"/>
      <c r="BE381" s="943"/>
      <c r="BF381" s="943"/>
      <c r="BG381" s="943"/>
      <c r="BH381" s="943"/>
      <c r="BI381" s="73">
        <f t="shared" si="311"/>
        <v>779000</v>
      </c>
      <c r="BJ381" s="219"/>
      <c r="BK381" s="850">
        <f t="shared" si="344"/>
        <v>0</v>
      </c>
      <c r="BL381" s="109">
        <f t="shared" si="345"/>
        <v>379000</v>
      </c>
      <c r="BM381" s="109">
        <f t="shared" si="346"/>
        <v>0</v>
      </c>
      <c r="BN381" s="109">
        <f t="shared" si="347"/>
        <v>0</v>
      </c>
      <c r="BO381" s="109">
        <f t="shared" si="348"/>
        <v>0</v>
      </c>
      <c r="BP381" s="109">
        <f t="shared" si="349"/>
        <v>0</v>
      </c>
      <c r="BQ381" s="109">
        <f t="shared" si="350"/>
        <v>0</v>
      </c>
      <c r="BR381" s="109">
        <f t="shared" si="351"/>
        <v>0</v>
      </c>
      <c r="BS381" s="109">
        <f t="shared" si="352"/>
        <v>400000</v>
      </c>
      <c r="BT381" s="109">
        <f t="shared" si="353"/>
        <v>0</v>
      </c>
      <c r="BU381" s="109">
        <f t="shared" si="354"/>
        <v>0</v>
      </c>
      <c r="BV381" s="109">
        <f t="shared" si="355"/>
        <v>0</v>
      </c>
      <c r="BW381" s="109">
        <f t="shared" si="356"/>
        <v>0</v>
      </c>
      <c r="BX381" s="109">
        <f t="shared" si="357"/>
        <v>0</v>
      </c>
      <c r="BY381" s="1000">
        <f t="shared" si="312"/>
        <v>779000</v>
      </c>
    </row>
    <row r="382" spans="1:77">
      <c r="A382" s="2" t="s">
        <v>3397</v>
      </c>
      <c r="B382" s="2" t="s">
        <v>3398</v>
      </c>
      <c r="C382" s="57" t="s">
        <v>11</v>
      </c>
      <c r="D382" s="57" t="s">
        <v>7</v>
      </c>
      <c r="E382" s="681" t="s">
        <v>349</v>
      </c>
      <c r="F382" s="682">
        <v>41274</v>
      </c>
      <c r="G382" s="682" t="s">
        <v>106</v>
      </c>
      <c r="H382" s="241" t="s">
        <v>111</v>
      </c>
      <c r="I382" s="38"/>
      <c r="J382" s="983"/>
      <c r="K382" s="903"/>
      <c r="L382" s="798"/>
      <c r="M382" s="429"/>
      <c r="N382" s="109"/>
      <c r="O382" s="109"/>
      <c r="P382" s="109"/>
      <c r="Q382" s="607"/>
      <c r="R382" s="93"/>
      <c r="S382" s="109"/>
      <c r="T382" s="109"/>
      <c r="U382" s="109"/>
      <c r="V382" s="109">
        <v>0</v>
      </c>
      <c r="W382" s="109">
        <v>0</v>
      </c>
      <c r="X382" s="109">
        <v>0</v>
      </c>
      <c r="Y382" s="109">
        <v>0</v>
      </c>
      <c r="Z382" s="109">
        <v>0</v>
      </c>
      <c r="AA382" s="109">
        <v>0</v>
      </c>
      <c r="AB382" s="109">
        <v>0</v>
      </c>
      <c r="AC382" s="109">
        <v>0</v>
      </c>
      <c r="AD382" s="109">
        <v>0</v>
      </c>
      <c r="AE382" s="109">
        <v>0</v>
      </c>
      <c r="AF382" s="109">
        <v>0</v>
      </c>
      <c r="AG382" s="109">
        <v>0</v>
      </c>
      <c r="AH382" s="109">
        <v>0</v>
      </c>
      <c r="AI382" s="109">
        <v>0</v>
      </c>
      <c r="AJ382" s="109">
        <v>114696.68</v>
      </c>
      <c r="AK382" s="109">
        <v>0</v>
      </c>
      <c r="AL382" s="109">
        <v>0</v>
      </c>
      <c r="AM382" s="109">
        <v>0</v>
      </c>
      <c r="AN382" s="109">
        <v>0</v>
      </c>
      <c r="AO382" s="109">
        <v>0</v>
      </c>
      <c r="AP382" s="160">
        <f t="shared" si="313"/>
        <v>0</v>
      </c>
      <c r="AQ382" s="160">
        <f t="shared" si="314"/>
        <v>114696.68</v>
      </c>
      <c r="AR382" s="160">
        <f t="shared" si="315"/>
        <v>114696.68</v>
      </c>
      <c r="AS382" s="607"/>
      <c r="AT382" s="219"/>
      <c r="AU382" s="13">
        <f t="shared" ref="AU382:AU399" si="372">AB382</f>
        <v>0</v>
      </c>
      <c r="AV382" s="13">
        <f t="shared" ref="AV382:AV399" si="373">AC382</f>
        <v>0</v>
      </c>
      <c r="AW382" s="13">
        <f t="shared" ref="AW382:AW399" si="374">AD382</f>
        <v>0</v>
      </c>
      <c r="AX382" s="13">
        <f t="shared" ref="AX382:AX399" si="375">AE382</f>
        <v>0</v>
      </c>
      <c r="AY382" s="13">
        <f t="shared" ref="AY382:AY399" si="376">AF382</f>
        <v>0</v>
      </c>
      <c r="AZ382" s="13">
        <f t="shared" ref="AZ382:AZ399" si="377">AG382</f>
        <v>0</v>
      </c>
      <c r="BA382" s="13">
        <f t="shared" ref="BA382:BA399" si="378">AH382</f>
        <v>0</v>
      </c>
      <c r="BB382" s="13">
        <f t="shared" ref="BB382:BB399" si="379">AI382</f>
        <v>0</v>
      </c>
      <c r="BC382" s="13">
        <f t="shared" ref="BC382:BC399" si="380">AJ382</f>
        <v>114696.68</v>
      </c>
      <c r="BD382" s="13">
        <f t="shared" ref="BD382:BD399" si="381">AK382</f>
        <v>0</v>
      </c>
      <c r="BE382" s="13">
        <f t="shared" ref="BE382:BE399" si="382">AL382</f>
        <v>0</v>
      </c>
      <c r="BF382" s="13">
        <f t="shared" ref="BF382:BF399" si="383">AM382</f>
        <v>0</v>
      </c>
      <c r="BG382" s="13">
        <f t="shared" ref="BG382:BG399" si="384">AN382</f>
        <v>0</v>
      </c>
      <c r="BH382" s="13">
        <f t="shared" ref="BH382:BH399" si="385">AO382</f>
        <v>0</v>
      </c>
      <c r="BI382" s="73">
        <f t="shared" si="311"/>
        <v>114696.68</v>
      </c>
      <c r="BJ382" s="219"/>
      <c r="BK382" s="850">
        <f t="shared" si="344"/>
        <v>0</v>
      </c>
      <c r="BL382" s="109">
        <f t="shared" si="345"/>
        <v>0</v>
      </c>
      <c r="BM382" s="109">
        <f t="shared" si="346"/>
        <v>0</v>
      </c>
      <c r="BN382" s="109">
        <f t="shared" si="347"/>
        <v>0</v>
      </c>
      <c r="BO382" s="109">
        <f t="shared" si="348"/>
        <v>0</v>
      </c>
      <c r="BP382" s="109">
        <f t="shared" si="349"/>
        <v>0</v>
      </c>
      <c r="BQ382" s="109">
        <f t="shared" si="350"/>
        <v>0</v>
      </c>
      <c r="BR382" s="109">
        <f t="shared" si="351"/>
        <v>0</v>
      </c>
      <c r="BS382" s="109">
        <f t="shared" si="352"/>
        <v>114696.68</v>
      </c>
      <c r="BT382" s="109">
        <f t="shared" si="353"/>
        <v>0</v>
      </c>
      <c r="BU382" s="109">
        <f t="shared" si="354"/>
        <v>0</v>
      </c>
      <c r="BV382" s="109">
        <f t="shared" si="355"/>
        <v>0</v>
      </c>
      <c r="BW382" s="109">
        <f t="shared" si="356"/>
        <v>0</v>
      </c>
      <c r="BX382" s="109">
        <f t="shared" si="357"/>
        <v>0</v>
      </c>
      <c r="BY382" s="1000">
        <f t="shared" si="312"/>
        <v>114696.68</v>
      </c>
    </row>
    <row r="383" spans="1:77">
      <c r="A383" s="2" t="s">
        <v>3141</v>
      </c>
      <c r="B383" s="2" t="s">
        <v>3142</v>
      </c>
      <c r="C383" s="57" t="s">
        <v>3</v>
      </c>
      <c r="D383" s="57" t="s">
        <v>7</v>
      </c>
      <c r="E383" s="681" t="s">
        <v>349</v>
      </c>
      <c r="F383" s="682">
        <v>40902</v>
      </c>
      <c r="G383" s="682" t="s">
        <v>106</v>
      </c>
      <c r="H383" s="241" t="s">
        <v>109</v>
      </c>
      <c r="I383" s="38"/>
      <c r="J383" s="983"/>
      <c r="K383" s="903"/>
      <c r="L383" s="798"/>
      <c r="M383" s="429"/>
      <c r="N383" s="109"/>
      <c r="O383" s="109"/>
      <c r="P383" s="109"/>
      <c r="Q383" s="607"/>
      <c r="R383" s="93"/>
      <c r="S383" s="109"/>
      <c r="T383" s="109"/>
      <c r="U383" s="109"/>
      <c r="V383" s="109">
        <v>0</v>
      </c>
      <c r="W383" s="109">
        <v>0</v>
      </c>
      <c r="X383" s="109">
        <v>187087.42</v>
      </c>
      <c r="Y383" s="109">
        <v>0</v>
      </c>
      <c r="Z383" s="109">
        <v>0</v>
      </c>
      <c r="AA383" s="109">
        <v>0</v>
      </c>
      <c r="AB383" s="109">
        <v>0</v>
      </c>
      <c r="AC383" s="109">
        <v>0</v>
      </c>
      <c r="AD383" s="109">
        <v>0</v>
      </c>
      <c r="AE383" s="109">
        <v>0</v>
      </c>
      <c r="AF383" s="109">
        <v>0</v>
      </c>
      <c r="AG383" s="109">
        <v>0</v>
      </c>
      <c r="AH383" s="109">
        <v>0</v>
      </c>
      <c r="AI383" s="109">
        <v>0</v>
      </c>
      <c r="AJ383" s="109">
        <v>0</v>
      </c>
      <c r="AK383" s="109">
        <v>0</v>
      </c>
      <c r="AL383" s="109">
        <v>0</v>
      </c>
      <c r="AM383" s="109">
        <v>0</v>
      </c>
      <c r="AN383" s="109">
        <v>0</v>
      </c>
      <c r="AO383" s="109">
        <v>0</v>
      </c>
      <c r="AP383" s="160">
        <f t="shared" si="313"/>
        <v>187087.42</v>
      </c>
      <c r="AQ383" s="160">
        <f t="shared" si="314"/>
        <v>0</v>
      </c>
      <c r="AR383" s="160">
        <f t="shared" si="315"/>
        <v>187087.42</v>
      </c>
      <c r="AS383" s="607"/>
      <c r="AT383" s="219"/>
      <c r="AU383" s="13">
        <f t="shared" si="372"/>
        <v>0</v>
      </c>
      <c r="AV383" s="13">
        <f t="shared" si="373"/>
        <v>0</v>
      </c>
      <c r="AW383" s="13">
        <f t="shared" si="374"/>
        <v>0</v>
      </c>
      <c r="AX383" s="13">
        <f t="shared" si="375"/>
        <v>0</v>
      </c>
      <c r="AY383" s="13">
        <f t="shared" si="376"/>
        <v>0</v>
      </c>
      <c r="AZ383" s="13">
        <f t="shared" si="377"/>
        <v>0</v>
      </c>
      <c r="BA383" s="13">
        <f t="shared" si="378"/>
        <v>0</v>
      </c>
      <c r="BB383" s="13">
        <f t="shared" si="379"/>
        <v>0</v>
      </c>
      <c r="BC383" s="13">
        <f t="shared" si="380"/>
        <v>0</v>
      </c>
      <c r="BD383" s="13">
        <f t="shared" si="381"/>
        <v>0</v>
      </c>
      <c r="BE383" s="13">
        <f t="shared" si="382"/>
        <v>0</v>
      </c>
      <c r="BF383" s="13">
        <f t="shared" si="383"/>
        <v>0</v>
      </c>
      <c r="BG383" s="13">
        <f t="shared" si="384"/>
        <v>0</v>
      </c>
      <c r="BH383" s="13">
        <f t="shared" si="385"/>
        <v>0</v>
      </c>
      <c r="BI383" s="73">
        <f t="shared" si="311"/>
        <v>0</v>
      </c>
      <c r="BJ383" s="219"/>
      <c r="BK383" s="850">
        <f t="shared" si="344"/>
        <v>0</v>
      </c>
      <c r="BL383" s="109">
        <f t="shared" si="345"/>
        <v>0</v>
      </c>
      <c r="BM383" s="109">
        <f t="shared" si="346"/>
        <v>0</v>
      </c>
      <c r="BN383" s="109">
        <f t="shared" si="347"/>
        <v>0</v>
      </c>
      <c r="BO383" s="109">
        <f t="shared" si="348"/>
        <v>0</v>
      </c>
      <c r="BP383" s="109">
        <f t="shared" si="349"/>
        <v>0</v>
      </c>
      <c r="BQ383" s="109">
        <f t="shared" si="350"/>
        <v>0</v>
      </c>
      <c r="BR383" s="109">
        <f t="shared" si="351"/>
        <v>0</v>
      </c>
      <c r="BS383" s="109">
        <f t="shared" si="352"/>
        <v>0</v>
      </c>
      <c r="BT383" s="109">
        <f t="shared" si="353"/>
        <v>0</v>
      </c>
      <c r="BU383" s="109">
        <f t="shared" si="354"/>
        <v>0</v>
      </c>
      <c r="BV383" s="109">
        <f t="shared" si="355"/>
        <v>0</v>
      </c>
      <c r="BW383" s="109">
        <f t="shared" si="356"/>
        <v>0</v>
      </c>
      <c r="BX383" s="109">
        <f t="shared" si="357"/>
        <v>0</v>
      </c>
      <c r="BY383" s="1000">
        <f t="shared" si="312"/>
        <v>0</v>
      </c>
    </row>
    <row r="384" spans="1:77">
      <c r="A384" s="2" t="s">
        <v>3389</v>
      </c>
      <c r="B384" s="2" t="s">
        <v>3390</v>
      </c>
      <c r="C384" s="57" t="s">
        <v>11</v>
      </c>
      <c r="D384" s="57" t="s">
        <v>7</v>
      </c>
      <c r="E384" s="681" t="s">
        <v>349</v>
      </c>
      <c r="F384" s="682">
        <v>41274</v>
      </c>
      <c r="G384" s="682" t="s">
        <v>106</v>
      </c>
      <c r="H384" s="241" t="s">
        <v>111</v>
      </c>
      <c r="I384" s="38"/>
      <c r="J384" s="983"/>
      <c r="K384" s="903"/>
      <c r="L384" s="798"/>
      <c r="M384" s="429"/>
      <c r="N384" s="109"/>
      <c r="O384" s="109"/>
      <c r="P384" s="109"/>
      <c r="Q384" s="607"/>
      <c r="R384" s="93"/>
      <c r="S384" s="109"/>
      <c r="T384" s="109"/>
      <c r="U384" s="109"/>
      <c r="V384" s="109">
        <v>0</v>
      </c>
      <c r="W384" s="109">
        <v>0</v>
      </c>
      <c r="X384" s="109">
        <v>0</v>
      </c>
      <c r="Y384" s="109">
        <v>0</v>
      </c>
      <c r="Z384" s="109">
        <v>0</v>
      </c>
      <c r="AA384" s="109">
        <v>0</v>
      </c>
      <c r="AB384" s="109">
        <v>0</v>
      </c>
      <c r="AC384" s="109">
        <v>0</v>
      </c>
      <c r="AD384" s="109">
        <v>0</v>
      </c>
      <c r="AE384" s="109">
        <v>0</v>
      </c>
      <c r="AF384" s="109">
        <v>0</v>
      </c>
      <c r="AG384" s="109">
        <v>0</v>
      </c>
      <c r="AH384" s="109">
        <v>0</v>
      </c>
      <c r="AI384" s="109">
        <v>0</v>
      </c>
      <c r="AJ384" s="109">
        <v>318425.3</v>
      </c>
      <c r="AK384" s="109">
        <v>0</v>
      </c>
      <c r="AL384" s="109">
        <v>0</v>
      </c>
      <c r="AM384" s="109">
        <v>0</v>
      </c>
      <c r="AN384" s="109">
        <v>0</v>
      </c>
      <c r="AO384" s="109">
        <v>0</v>
      </c>
      <c r="AP384" s="160">
        <f t="shared" si="313"/>
        <v>0</v>
      </c>
      <c r="AQ384" s="160">
        <f t="shared" si="314"/>
        <v>318425.3</v>
      </c>
      <c r="AR384" s="160">
        <f t="shared" si="315"/>
        <v>318425.3</v>
      </c>
      <c r="AS384" s="607"/>
      <c r="AT384" s="219"/>
      <c r="AU384" s="13">
        <f t="shared" si="372"/>
        <v>0</v>
      </c>
      <c r="AV384" s="13">
        <f t="shared" si="373"/>
        <v>0</v>
      </c>
      <c r="AW384" s="13">
        <f t="shared" si="374"/>
        <v>0</v>
      </c>
      <c r="AX384" s="13">
        <f t="shared" si="375"/>
        <v>0</v>
      </c>
      <c r="AY384" s="13">
        <f t="shared" si="376"/>
        <v>0</v>
      </c>
      <c r="AZ384" s="13">
        <f t="shared" si="377"/>
        <v>0</v>
      </c>
      <c r="BA384" s="13">
        <f t="shared" si="378"/>
        <v>0</v>
      </c>
      <c r="BB384" s="13">
        <f t="shared" si="379"/>
        <v>0</v>
      </c>
      <c r="BC384" s="13">
        <f t="shared" si="380"/>
        <v>318425.3</v>
      </c>
      <c r="BD384" s="13">
        <f t="shared" si="381"/>
        <v>0</v>
      </c>
      <c r="BE384" s="13">
        <f t="shared" si="382"/>
        <v>0</v>
      </c>
      <c r="BF384" s="13">
        <f t="shared" si="383"/>
        <v>0</v>
      </c>
      <c r="BG384" s="13">
        <f t="shared" si="384"/>
        <v>0</v>
      </c>
      <c r="BH384" s="13">
        <f t="shared" si="385"/>
        <v>0</v>
      </c>
      <c r="BI384" s="73">
        <f t="shared" si="311"/>
        <v>318425.3</v>
      </c>
      <c r="BJ384" s="219"/>
      <c r="BK384" s="850">
        <f t="shared" si="344"/>
        <v>0</v>
      </c>
      <c r="BL384" s="109">
        <f t="shared" si="345"/>
        <v>0</v>
      </c>
      <c r="BM384" s="109">
        <f t="shared" si="346"/>
        <v>0</v>
      </c>
      <c r="BN384" s="109">
        <f t="shared" si="347"/>
        <v>0</v>
      </c>
      <c r="BO384" s="109">
        <f t="shared" si="348"/>
        <v>0</v>
      </c>
      <c r="BP384" s="109">
        <f t="shared" si="349"/>
        <v>0</v>
      </c>
      <c r="BQ384" s="109">
        <f t="shared" si="350"/>
        <v>0</v>
      </c>
      <c r="BR384" s="109">
        <f t="shared" si="351"/>
        <v>0</v>
      </c>
      <c r="BS384" s="109">
        <f t="shared" si="352"/>
        <v>318425.3</v>
      </c>
      <c r="BT384" s="109">
        <f t="shared" si="353"/>
        <v>0</v>
      </c>
      <c r="BU384" s="109">
        <f t="shared" si="354"/>
        <v>0</v>
      </c>
      <c r="BV384" s="109">
        <f t="shared" si="355"/>
        <v>0</v>
      </c>
      <c r="BW384" s="109">
        <f t="shared" si="356"/>
        <v>0</v>
      </c>
      <c r="BX384" s="109">
        <f t="shared" si="357"/>
        <v>0</v>
      </c>
      <c r="BY384" s="1000">
        <f t="shared" si="312"/>
        <v>318425.3</v>
      </c>
    </row>
    <row r="385" spans="1:77">
      <c r="A385" s="2" t="s">
        <v>3189</v>
      </c>
      <c r="B385" s="2" t="s">
        <v>3190</v>
      </c>
      <c r="C385" s="57" t="s">
        <v>3</v>
      </c>
      <c r="D385" s="57" t="s">
        <v>7</v>
      </c>
      <c r="E385" s="681" t="s">
        <v>349</v>
      </c>
      <c r="F385" s="682">
        <v>41274</v>
      </c>
      <c r="G385" s="682" t="s">
        <v>106</v>
      </c>
      <c r="H385" s="241" t="s">
        <v>109</v>
      </c>
      <c r="I385" s="38"/>
      <c r="J385" s="983"/>
      <c r="K385" s="903"/>
      <c r="L385" s="798"/>
      <c r="M385" s="429"/>
      <c r="N385" s="109"/>
      <c r="O385" s="109"/>
      <c r="P385" s="109"/>
      <c r="Q385" s="607"/>
      <c r="R385" s="93"/>
      <c r="S385" s="109"/>
      <c r="T385" s="109"/>
      <c r="U385" s="109"/>
      <c r="V385" s="109">
        <v>0</v>
      </c>
      <c r="W385" s="109">
        <v>0</v>
      </c>
      <c r="X385" s="109">
        <v>0</v>
      </c>
      <c r="Y385" s="109">
        <v>0</v>
      </c>
      <c r="Z385" s="109">
        <v>0</v>
      </c>
      <c r="AA385" s="109">
        <v>0</v>
      </c>
      <c r="AB385" s="109">
        <v>0</v>
      </c>
      <c r="AC385" s="109">
        <v>0</v>
      </c>
      <c r="AD385" s="109">
        <v>0</v>
      </c>
      <c r="AE385" s="109">
        <v>0</v>
      </c>
      <c r="AF385" s="109">
        <v>0</v>
      </c>
      <c r="AG385" s="109">
        <v>0</v>
      </c>
      <c r="AH385" s="109">
        <v>0</v>
      </c>
      <c r="AI385" s="109">
        <v>0</v>
      </c>
      <c r="AJ385" s="109">
        <v>166350</v>
      </c>
      <c r="AK385" s="109">
        <v>0</v>
      </c>
      <c r="AL385" s="109">
        <v>0</v>
      </c>
      <c r="AM385" s="109">
        <v>0</v>
      </c>
      <c r="AN385" s="109">
        <v>0</v>
      </c>
      <c r="AO385" s="109">
        <v>0</v>
      </c>
      <c r="AP385" s="160">
        <f t="shared" si="313"/>
        <v>0</v>
      </c>
      <c r="AQ385" s="160">
        <f t="shared" si="314"/>
        <v>166350</v>
      </c>
      <c r="AR385" s="160">
        <f t="shared" si="315"/>
        <v>166350</v>
      </c>
      <c r="AS385" s="607"/>
      <c r="AT385" s="219"/>
      <c r="AU385" s="13">
        <f t="shared" si="372"/>
        <v>0</v>
      </c>
      <c r="AV385" s="13">
        <f t="shared" si="373"/>
        <v>0</v>
      </c>
      <c r="AW385" s="13">
        <f t="shared" si="374"/>
        <v>0</v>
      </c>
      <c r="AX385" s="13">
        <f t="shared" si="375"/>
        <v>0</v>
      </c>
      <c r="AY385" s="13">
        <f t="shared" si="376"/>
        <v>0</v>
      </c>
      <c r="AZ385" s="13">
        <f t="shared" si="377"/>
        <v>0</v>
      </c>
      <c r="BA385" s="13">
        <f t="shared" si="378"/>
        <v>0</v>
      </c>
      <c r="BB385" s="13">
        <f t="shared" si="379"/>
        <v>0</v>
      </c>
      <c r="BC385" s="13">
        <f t="shared" si="380"/>
        <v>166350</v>
      </c>
      <c r="BD385" s="13">
        <f t="shared" si="381"/>
        <v>0</v>
      </c>
      <c r="BE385" s="13">
        <f t="shared" si="382"/>
        <v>0</v>
      </c>
      <c r="BF385" s="13">
        <f t="shared" si="383"/>
        <v>0</v>
      </c>
      <c r="BG385" s="13">
        <f t="shared" si="384"/>
        <v>0</v>
      </c>
      <c r="BH385" s="13">
        <f t="shared" si="385"/>
        <v>0</v>
      </c>
      <c r="BI385" s="73">
        <f t="shared" si="311"/>
        <v>166350</v>
      </c>
      <c r="BJ385" s="219"/>
      <c r="BK385" s="850">
        <f t="shared" si="344"/>
        <v>0</v>
      </c>
      <c r="BL385" s="109">
        <f t="shared" si="345"/>
        <v>0</v>
      </c>
      <c r="BM385" s="109">
        <f t="shared" si="346"/>
        <v>0</v>
      </c>
      <c r="BN385" s="109">
        <f t="shared" si="347"/>
        <v>0</v>
      </c>
      <c r="BO385" s="109">
        <f t="shared" si="348"/>
        <v>0</v>
      </c>
      <c r="BP385" s="109">
        <f t="shared" si="349"/>
        <v>0</v>
      </c>
      <c r="BQ385" s="109">
        <f t="shared" si="350"/>
        <v>0</v>
      </c>
      <c r="BR385" s="109">
        <f t="shared" si="351"/>
        <v>0</v>
      </c>
      <c r="BS385" s="109">
        <f t="shared" si="352"/>
        <v>166350</v>
      </c>
      <c r="BT385" s="109">
        <f t="shared" si="353"/>
        <v>0</v>
      </c>
      <c r="BU385" s="109">
        <f t="shared" si="354"/>
        <v>0</v>
      </c>
      <c r="BV385" s="109">
        <f t="shared" si="355"/>
        <v>0</v>
      </c>
      <c r="BW385" s="109">
        <f t="shared" si="356"/>
        <v>0</v>
      </c>
      <c r="BX385" s="109">
        <f t="shared" si="357"/>
        <v>0</v>
      </c>
      <c r="BY385" s="1000">
        <f t="shared" si="312"/>
        <v>166350</v>
      </c>
    </row>
    <row r="386" spans="1:77">
      <c r="A386" s="2" t="s">
        <v>3219</v>
      </c>
      <c r="B386" s="2" t="s">
        <v>3190</v>
      </c>
      <c r="C386" s="57" t="s">
        <v>3</v>
      </c>
      <c r="D386" s="57" t="s">
        <v>7</v>
      </c>
      <c r="E386" s="681" t="s">
        <v>349</v>
      </c>
      <c r="F386" s="682">
        <v>40908</v>
      </c>
      <c r="G386" s="682" t="s">
        <v>106</v>
      </c>
      <c r="H386" s="241" t="s">
        <v>109</v>
      </c>
      <c r="I386" s="38"/>
      <c r="J386" s="983"/>
      <c r="K386" s="903"/>
      <c r="L386" s="798"/>
      <c r="M386" s="429"/>
      <c r="N386" s="109"/>
      <c r="O386" s="109"/>
      <c r="P386" s="109"/>
      <c r="Q386" s="607"/>
      <c r="R386" s="93"/>
      <c r="S386" s="109"/>
      <c r="T386" s="109"/>
      <c r="U386" s="109"/>
      <c r="V386" s="109">
        <v>0</v>
      </c>
      <c r="W386" s="109">
        <v>0</v>
      </c>
      <c r="X386" s="109">
        <v>154842.25999999998</v>
      </c>
      <c r="Y386" s="109">
        <v>0</v>
      </c>
      <c r="Z386" s="109">
        <v>0</v>
      </c>
      <c r="AA386" s="109">
        <v>0</v>
      </c>
      <c r="AB386" s="109">
        <v>0</v>
      </c>
      <c r="AC386" s="109">
        <v>0</v>
      </c>
      <c r="AD386" s="109">
        <v>0</v>
      </c>
      <c r="AE386" s="109">
        <v>0</v>
      </c>
      <c r="AF386" s="109">
        <v>0</v>
      </c>
      <c r="AG386" s="109">
        <v>0</v>
      </c>
      <c r="AH386" s="109">
        <v>0</v>
      </c>
      <c r="AI386" s="109">
        <v>0</v>
      </c>
      <c r="AJ386" s="109">
        <v>0</v>
      </c>
      <c r="AK386" s="109">
        <v>0</v>
      </c>
      <c r="AL386" s="109">
        <v>0</v>
      </c>
      <c r="AM386" s="109">
        <v>0</v>
      </c>
      <c r="AN386" s="109">
        <v>0</v>
      </c>
      <c r="AO386" s="109">
        <v>0</v>
      </c>
      <c r="AP386" s="160">
        <f t="shared" si="313"/>
        <v>154842.25999999998</v>
      </c>
      <c r="AQ386" s="160">
        <f t="shared" si="314"/>
        <v>0</v>
      </c>
      <c r="AR386" s="160">
        <f t="shared" si="315"/>
        <v>154842.25999999998</v>
      </c>
      <c r="AS386" s="607"/>
      <c r="AT386" s="219"/>
      <c r="AU386" s="13">
        <f t="shared" si="372"/>
        <v>0</v>
      </c>
      <c r="AV386" s="13">
        <f t="shared" si="373"/>
        <v>0</v>
      </c>
      <c r="AW386" s="13">
        <f t="shared" si="374"/>
        <v>0</v>
      </c>
      <c r="AX386" s="13">
        <f t="shared" si="375"/>
        <v>0</v>
      </c>
      <c r="AY386" s="13">
        <f t="shared" si="376"/>
        <v>0</v>
      </c>
      <c r="AZ386" s="13">
        <f t="shared" si="377"/>
        <v>0</v>
      </c>
      <c r="BA386" s="13">
        <f t="shared" si="378"/>
        <v>0</v>
      </c>
      <c r="BB386" s="13">
        <f t="shared" si="379"/>
        <v>0</v>
      </c>
      <c r="BC386" s="13">
        <f t="shared" si="380"/>
        <v>0</v>
      </c>
      <c r="BD386" s="13">
        <f t="shared" si="381"/>
        <v>0</v>
      </c>
      <c r="BE386" s="13">
        <f t="shared" si="382"/>
        <v>0</v>
      </c>
      <c r="BF386" s="13">
        <f t="shared" si="383"/>
        <v>0</v>
      </c>
      <c r="BG386" s="13">
        <f t="shared" si="384"/>
        <v>0</v>
      </c>
      <c r="BH386" s="13">
        <f t="shared" si="385"/>
        <v>0</v>
      </c>
      <c r="BI386" s="73">
        <f t="shared" si="311"/>
        <v>0</v>
      </c>
      <c r="BJ386" s="219"/>
      <c r="BK386" s="850">
        <f t="shared" si="344"/>
        <v>0</v>
      </c>
      <c r="BL386" s="109">
        <f t="shared" si="345"/>
        <v>0</v>
      </c>
      <c r="BM386" s="109">
        <f t="shared" si="346"/>
        <v>0</v>
      </c>
      <c r="BN386" s="109">
        <f t="shared" si="347"/>
        <v>0</v>
      </c>
      <c r="BO386" s="109">
        <f t="shared" si="348"/>
        <v>0</v>
      </c>
      <c r="BP386" s="109">
        <f t="shared" si="349"/>
        <v>0</v>
      </c>
      <c r="BQ386" s="109">
        <f t="shared" si="350"/>
        <v>0</v>
      </c>
      <c r="BR386" s="109">
        <f t="shared" si="351"/>
        <v>0</v>
      </c>
      <c r="BS386" s="109">
        <f t="shared" si="352"/>
        <v>0</v>
      </c>
      <c r="BT386" s="109">
        <f t="shared" si="353"/>
        <v>0</v>
      </c>
      <c r="BU386" s="109">
        <f t="shared" si="354"/>
        <v>0</v>
      </c>
      <c r="BV386" s="109">
        <f t="shared" si="355"/>
        <v>0</v>
      </c>
      <c r="BW386" s="109">
        <f t="shared" si="356"/>
        <v>0</v>
      </c>
      <c r="BX386" s="109">
        <f t="shared" si="357"/>
        <v>0</v>
      </c>
      <c r="BY386" s="1000">
        <f t="shared" si="312"/>
        <v>0</v>
      </c>
    </row>
    <row r="387" spans="1:77">
      <c r="A387" s="2" t="s">
        <v>2874</v>
      </c>
      <c r="B387" s="2" t="s">
        <v>2875</v>
      </c>
      <c r="C387" s="57" t="s">
        <v>3</v>
      </c>
      <c r="D387" s="57" t="s">
        <v>7</v>
      </c>
      <c r="E387" s="681" t="s">
        <v>349</v>
      </c>
      <c r="F387" s="682">
        <v>40892</v>
      </c>
      <c r="G387" s="682" t="s">
        <v>106</v>
      </c>
      <c r="H387" s="241" t="s">
        <v>109</v>
      </c>
      <c r="I387" s="38"/>
      <c r="J387" s="983"/>
      <c r="K387" s="903"/>
      <c r="L387" s="798"/>
      <c r="M387" s="429"/>
      <c r="N387" s="109"/>
      <c r="O387" s="109"/>
      <c r="P387" s="109"/>
      <c r="Q387" s="607"/>
      <c r="R387" s="93"/>
      <c r="S387" s="109"/>
      <c r="T387" s="109"/>
      <c r="U387" s="109"/>
      <c r="V387" s="109">
        <v>0</v>
      </c>
      <c r="W387" s="109">
        <v>0</v>
      </c>
      <c r="X387" s="109">
        <v>348435</v>
      </c>
      <c r="Y387" s="109">
        <v>0</v>
      </c>
      <c r="Z387" s="109">
        <v>0</v>
      </c>
      <c r="AA387" s="109">
        <v>0</v>
      </c>
      <c r="AB387" s="109">
        <v>0</v>
      </c>
      <c r="AC387" s="109">
        <v>0</v>
      </c>
      <c r="AD387" s="109">
        <v>0</v>
      </c>
      <c r="AE387" s="109">
        <v>0</v>
      </c>
      <c r="AF387" s="109">
        <v>0</v>
      </c>
      <c r="AG387" s="109">
        <v>0</v>
      </c>
      <c r="AH387" s="109">
        <v>0</v>
      </c>
      <c r="AI387" s="109">
        <v>0</v>
      </c>
      <c r="AJ387" s="109">
        <v>0</v>
      </c>
      <c r="AK387" s="109">
        <v>0</v>
      </c>
      <c r="AL387" s="109">
        <v>0</v>
      </c>
      <c r="AM387" s="109">
        <v>0</v>
      </c>
      <c r="AN387" s="109">
        <v>0</v>
      </c>
      <c r="AO387" s="109">
        <v>0</v>
      </c>
      <c r="AP387" s="160">
        <f t="shared" si="313"/>
        <v>348435</v>
      </c>
      <c r="AQ387" s="160">
        <f t="shared" si="314"/>
        <v>0</v>
      </c>
      <c r="AR387" s="160">
        <f t="shared" si="315"/>
        <v>348435</v>
      </c>
      <c r="AS387" s="607"/>
      <c r="AT387" s="219"/>
      <c r="AU387" s="13">
        <f t="shared" si="372"/>
        <v>0</v>
      </c>
      <c r="AV387" s="13">
        <f t="shared" si="373"/>
        <v>0</v>
      </c>
      <c r="AW387" s="13">
        <f t="shared" si="374"/>
        <v>0</v>
      </c>
      <c r="AX387" s="13">
        <f t="shared" si="375"/>
        <v>0</v>
      </c>
      <c r="AY387" s="13">
        <f t="shared" si="376"/>
        <v>0</v>
      </c>
      <c r="AZ387" s="13">
        <f t="shared" si="377"/>
        <v>0</v>
      </c>
      <c r="BA387" s="13">
        <f t="shared" si="378"/>
        <v>0</v>
      </c>
      <c r="BB387" s="13">
        <f t="shared" si="379"/>
        <v>0</v>
      </c>
      <c r="BC387" s="13">
        <f t="shared" si="380"/>
        <v>0</v>
      </c>
      <c r="BD387" s="13">
        <f t="shared" si="381"/>
        <v>0</v>
      </c>
      <c r="BE387" s="13">
        <f t="shared" si="382"/>
        <v>0</v>
      </c>
      <c r="BF387" s="13">
        <f t="shared" si="383"/>
        <v>0</v>
      </c>
      <c r="BG387" s="13">
        <f t="shared" si="384"/>
        <v>0</v>
      </c>
      <c r="BH387" s="13">
        <f t="shared" si="385"/>
        <v>0</v>
      </c>
      <c r="BI387" s="73">
        <f t="shared" ref="BI387:BI450" si="386">SUM(AU387:BH387)</f>
        <v>0</v>
      </c>
      <c r="BJ387" s="219"/>
      <c r="BK387" s="850">
        <f t="shared" si="344"/>
        <v>0</v>
      </c>
      <c r="BL387" s="109">
        <f t="shared" si="345"/>
        <v>0</v>
      </c>
      <c r="BM387" s="109">
        <f t="shared" si="346"/>
        <v>0</v>
      </c>
      <c r="BN387" s="109">
        <f t="shared" si="347"/>
        <v>0</v>
      </c>
      <c r="BO387" s="109">
        <f t="shared" si="348"/>
        <v>0</v>
      </c>
      <c r="BP387" s="109">
        <f t="shared" si="349"/>
        <v>0</v>
      </c>
      <c r="BQ387" s="109">
        <f t="shared" si="350"/>
        <v>0</v>
      </c>
      <c r="BR387" s="109">
        <f t="shared" si="351"/>
        <v>0</v>
      </c>
      <c r="BS387" s="109">
        <f t="shared" si="352"/>
        <v>0</v>
      </c>
      <c r="BT387" s="109">
        <f t="shared" si="353"/>
        <v>0</v>
      </c>
      <c r="BU387" s="109">
        <f t="shared" si="354"/>
        <v>0</v>
      </c>
      <c r="BV387" s="109">
        <f t="shared" si="355"/>
        <v>0</v>
      </c>
      <c r="BW387" s="109">
        <f t="shared" si="356"/>
        <v>0</v>
      </c>
      <c r="BX387" s="109">
        <f t="shared" si="357"/>
        <v>0</v>
      </c>
      <c r="BY387" s="1000">
        <f t="shared" ref="BY387:BY450" si="387">SUM(BK387:BX387)</f>
        <v>0</v>
      </c>
    </row>
    <row r="388" spans="1:77">
      <c r="A388" s="2" t="s">
        <v>2833</v>
      </c>
      <c r="B388" s="2" t="s">
        <v>2834</v>
      </c>
      <c r="C388" s="57" t="s">
        <v>3</v>
      </c>
      <c r="D388" s="57" t="s">
        <v>7</v>
      </c>
      <c r="E388" s="681" t="s">
        <v>349</v>
      </c>
      <c r="F388" s="682">
        <v>41238</v>
      </c>
      <c r="G388" s="682" t="s">
        <v>106</v>
      </c>
      <c r="H388" s="241" t="s">
        <v>109</v>
      </c>
      <c r="I388" s="38"/>
      <c r="J388" s="983"/>
      <c r="K388" s="903"/>
      <c r="L388" s="798"/>
      <c r="M388" s="429"/>
      <c r="N388" s="109"/>
      <c r="O388" s="109"/>
      <c r="P388" s="109"/>
      <c r="Q388" s="607"/>
      <c r="R388" s="93"/>
      <c r="S388" s="109"/>
      <c r="T388" s="109"/>
      <c r="U388" s="109"/>
      <c r="V388" s="109">
        <v>0</v>
      </c>
      <c r="W388" s="109">
        <v>0</v>
      </c>
      <c r="X388" s="109">
        <v>0</v>
      </c>
      <c r="Y388" s="109">
        <v>0</v>
      </c>
      <c r="Z388" s="109">
        <v>0</v>
      </c>
      <c r="AA388" s="109">
        <v>0</v>
      </c>
      <c r="AB388" s="109">
        <v>0</v>
      </c>
      <c r="AC388" s="109">
        <v>0</v>
      </c>
      <c r="AD388" s="109">
        <v>0</v>
      </c>
      <c r="AE388" s="109">
        <v>0</v>
      </c>
      <c r="AF388" s="109">
        <v>0</v>
      </c>
      <c r="AG388" s="109">
        <v>0</v>
      </c>
      <c r="AH388" s="109">
        <v>0</v>
      </c>
      <c r="AI388" s="109">
        <v>425632.09</v>
      </c>
      <c r="AJ388" s="109">
        <v>0</v>
      </c>
      <c r="AK388" s="109">
        <v>0</v>
      </c>
      <c r="AL388" s="109">
        <v>0</v>
      </c>
      <c r="AM388" s="109">
        <v>0</v>
      </c>
      <c r="AN388" s="109">
        <v>0</v>
      </c>
      <c r="AO388" s="109">
        <v>0</v>
      </c>
      <c r="AP388" s="160">
        <f t="shared" ref="AP388:AP451" si="388">SUM(S388:AA388)</f>
        <v>0</v>
      </c>
      <c r="AQ388" s="160">
        <f t="shared" ref="AQ388:AQ451" si="389">SUM(AB388:AO388)</f>
        <v>425632.09</v>
      </c>
      <c r="AR388" s="160">
        <f t="shared" ref="AR388:AR451" si="390">SUM(S388:AO388)</f>
        <v>425632.09</v>
      </c>
      <c r="AS388" s="607"/>
      <c r="AT388" s="219"/>
      <c r="AU388" s="13">
        <f t="shared" si="372"/>
        <v>0</v>
      </c>
      <c r="AV388" s="13">
        <f t="shared" si="373"/>
        <v>0</v>
      </c>
      <c r="AW388" s="13">
        <f t="shared" si="374"/>
        <v>0</v>
      </c>
      <c r="AX388" s="13">
        <f t="shared" si="375"/>
        <v>0</v>
      </c>
      <c r="AY388" s="13">
        <f t="shared" si="376"/>
        <v>0</v>
      </c>
      <c r="AZ388" s="13">
        <f t="shared" si="377"/>
        <v>0</v>
      </c>
      <c r="BA388" s="13">
        <f t="shared" si="378"/>
        <v>0</v>
      </c>
      <c r="BB388" s="13">
        <f t="shared" si="379"/>
        <v>425632.09</v>
      </c>
      <c r="BC388" s="13">
        <f t="shared" si="380"/>
        <v>0</v>
      </c>
      <c r="BD388" s="13">
        <f t="shared" si="381"/>
        <v>0</v>
      </c>
      <c r="BE388" s="13">
        <f t="shared" si="382"/>
        <v>0</v>
      </c>
      <c r="BF388" s="13">
        <f t="shared" si="383"/>
        <v>0</v>
      </c>
      <c r="BG388" s="13">
        <f t="shared" si="384"/>
        <v>0</v>
      </c>
      <c r="BH388" s="13">
        <f t="shared" si="385"/>
        <v>0</v>
      </c>
      <c r="BI388" s="73">
        <f t="shared" si="386"/>
        <v>425632.09</v>
      </c>
      <c r="BJ388" s="219"/>
      <c r="BK388" s="850">
        <f t="shared" si="344"/>
        <v>0</v>
      </c>
      <c r="BL388" s="109">
        <f t="shared" si="345"/>
        <v>0</v>
      </c>
      <c r="BM388" s="109">
        <f t="shared" si="346"/>
        <v>0</v>
      </c>
      <c r="BN388" s="109">
        <f t="shared" si="347"/>
        <v>0</v>
      </c>
      <c r="BO388" s="109">
        <f t="shared" si="348"/>
        <v>0</v>
      </c>
      <c r="BP388" s="109">
        <f t="shared" si="349"/>
        <v>0</v>
      </c>
      <c r="BQ388" s="109">
        <f t="shared" si="350"/>
        <v>0</v>
      </c>
      <c r="BR388" s="109">
        <f t="shared" si="351"/>
        <v>425632.09</v>
      </c>
      <c r="BS388" s="109">
        <f t="shared" si="352"/>
        <v>0</v>
      </c>
      <c r="BT388" s="109">
        <f t="shared" si="353"/>
        <v>0</v>
      </c>
      <c r="BU388" s="109">
        <f t="shared" si="354"/>
        <v>0</v>
      </c>
      <c r="BV388" s="109">
        <f t="shared" si="355"/>
        <v>0</v>
      </c>
      <c r="BW388" s="109">
        <f t="shared" si="356"/>
        <v>0</v>
      </c>
      <c r="BX388" s="109">
        <f t="shared" si="357"/>
        <v>0</v>
      </c>
      <c r="BY388" s="1000">
        <f t="shared" si="387"/>
        <v>425632.09</v>
      </c>
    </row>
    <row r="389" spans="1:77">
      <c r="A389" s="2" t="s">
        <v>3277</v>
      </c>
      <c r="B389" s="2" t="s">
        <v>3278</v>
      </c>
      <c r="C389" s="57" t="s">
        <v>3</v>
      </c>
      <c r="D389" s="57" t="s">
        <v>7</v>
      </c>
      <c r="E389" s="681" t="s">
        <v>349</v>
      </c>
      <c r="F389" s="682">
        <v>40633</v>
      </c>
      <c r="G389" s="682" t="s">
        <v>106</v>
      </c>
      <c r="H389" s="241" t="s">
        <v>109</v>
      </c>
      <c r="I389" s="38"/>
      <c r="J389" s="983"/>
      <c r="K389" s="903"/>
      <c r="L389" s="798"/>
      <c r="M389" s="429"/>
      <c r="N389" s="109"/>
      <c r="O389" s="109"/>
      <c r="P389" s="109"/>
      <c r="Q389" s="607"/>
      <c r="R389" s="93"/>
      <c r="S389" s="109">
        <v>0</v>
      </c>
      <c r="T389" s="109">
        <v>128172.72</v>
      </c>
      <c r="U389" s="109">
        <v>0</v>
      </c>
      <c r="V389" s="109">
        <v>0</v>
      </c>
      <c r="W389" s="109">
        <v>0</v>
      </c>
      <c r="X389" s="109">
        <v>0</v>
      </c>
      <c r="Y389" s="109">
        <v>0</v>
      </c>
      <c r="Z389" s="109">
        <v>0</v>
      </c>
      <c r="AA389" s="109">
        <v>0</v>
      </c>
      <c r="AB389" s="109">
        <v>0</v>
      </c>
      <c r="AC389" s="109">
        <v>0</v>
      </c>
      <c r="AD389" s="109">
        <v>0</v>
      </c>
      <c r="AE389" s="109">
        <v>0</v>
      </c>
      <c r="AF389" s="109">
        <v>0</v>
      </c>
      <c r="AG389" s="109">
        <v>0</v>
      </c>
      <c r="AH389" s="109">
        <v>0</v>
      </c>
      <c r="AI389" s="109">
        <v>0</v>
      </c>
      <c r="AJ389" s="109">
        <v>0</v>
      </c>
      <c r="AK389" s="109">
        <v>0</v>
      </c>
      <c r="AL389" s="109">
        <v>0</v>
      </c>
      <c r="AM389" s="109">
        <v>0</v>
      </c>
      <c r="AN389" s="109">
        <v>0</v>
      </c>
      <c r="AO389" s="109">
        <v>0</v>
      </c>
      <c r="AP389" s="160">
        <f t="shared" si="388"/>
        <v>128172.72</v>
      </c>
      <c r="AQ389" s="160">
        <f t="shared" si="389"/>
        <v>0</v>
      </c>
      <c r="AR389" s="160">
        <f t="shared" si="390"/>
        <v>128172.72</v>
      </c>
      <c r="AS389" s="607"/>
      <c r="AT389" s="219"/>
      <c r="AU389" s="13">
        <f t="shared" si="372"/>
        <v>0</v>
      </c>
      <c r="AV389" s="13">
        <f t="shared" si="373"/>
        <v>0</v>
      </c>
      <c r="AW389" s="13">
        <f t="shared" si="374"/>
        <v>0</v>
      </c>
      <c r="AX389" s="13">
        <f t="shared" si="375"/>
        <v>0</v>
      </c>
      <c r="AY389" s="13">
        <f t="shared" si="376"/>
        <v>0</v>
      </c>
      <c r="AZ389" s="13">
        <f t="shared" si="377"/>
        <v>0</v>
      </c>
      <c r="BA389" s="13">
        <f t="shared" si="378"/>
        <v>0</v>
      </c>
      <c r="BB389" s="13">
        <f t="shared" si="379"/>
        <v>0</v>
      </c>
      <c r="BC389" s="13">
        <f t="shared" si="380"/>
        <v>0</v>
      </c>
      <c r="BD389" s="13">
        <f t="shared" si="381"/>
        <v>0</v>
      </c>
      <c r="BE389" s="13">
        <f t="shared" si="382"/>
        <v>0</v>
      </c>
      <c r="BF389" s="13">
        <f t="shared" si="383"/>
        <v>0</v>
      </c>
      <c r="BG389" s="13">
        <f t="shared" si="384"/>
        <v>0</v>
      </c>
      <c r="BH389" s="13">
        <f t="shared" si="385"/>
        <v>0</v>
      </c>
      <c r="BI389" s="73">
        <f t="shared" si="386"/>
        <v>0</v>
      </c>
      <c r="BJ389" s="219"/>
      <c r="BK389" s="850">
        <f t="shared" si="344"/>
        <v>0</v>
      </c>
      <c r="BL389" s="109">
        <f t="shared" si="345"/>
        <v>0</v>
      </c>
      <c r="BM389" s="109">
        <f t="shared" si="346"/>
        <v>0</v>
      </c>
      <c r="BN389" s="109">
        <f t="shared" si="347"/>
        <v>0</v>
      </c>
      <c r="BO389" s="109">
        <f t="shared" si="348"/>
        <v>0</v>
      </c>
      <c r="BP389" s="109">
        <f t="shared" si="349"/>
        <v>0</v>
      </c>
      <c r="BQ389" s="109">
        <f t="shared" si="350"/>
        <v>0</v>
      </c>
      <c r="BR389" s="109">
        <f t="shared" si="351"/>
        <v>0</v>
      </c>
      <c r="BS389" s="109">
        <f t="shared" si="352"/>
        <v>0</v>
      </c>
      <c r="BT389" s="109">
        <f t="shared" si="353"/>
        <v>0</v>
      </c>
      <c r="BU389" s="109">
        <f t="shared" si="354"/>
        <v>0</v>
      </c>
      <c r="BV389" s="109">
        <f t="shared" si="355"/>
        <v>0</v>
      </c>
      <c r="BW389" s="109">
        <f t="shared" si="356"/>
        <v>0</v>
      </c>
      <c r="BX389" s="109">
        <f t="shared" si="357"/>
        <v>0</v>
      </c>
      <c r="BY389" s="1000">
        <f t="shared" si="387"/>
        <v>0</v>
      </c>
    </row>
    <row r="390" spans="1:77">
      <c r="A390" s="2" t="s">
        <v>212</v>
      </c>
      <c r="B390" s="2" t="s">
        <v>213</v>
      </c>
      <c r="C390" s="57" t="s">
        <v>11</v>
      </c>
      <c r="D390" s="57" t="s">
        <v>7</v>
      </c>
      <c r="E390" s="681" t="s">
        <v>349</v>
      </c>
      <c r="F390" s="682">
        <v>40664</v>
      </c>
      <c r="G390" s="682" t="s">
        <v>106</v>
      </c>
      <c r="H390" s="241" t="s">
        <v>111</v>
      </c>
      <c r="I390" s="38"/>
      <c r="J390" s="983"/>
      <c r="K390" s="903"/>
      <c r="L390" s="798"/>
      <c r="M390" s="429"/>
      <c r="N390" s="109"/>
      <c r="O390" s="109"/>
      <c r="P390" s="109"/>
      <c r="Q390" s="607"/>
      <c r="R390" s="93"/>
      <c r="S390" s="109">
        <v>966447.21</v>
      </c>
      <c r="T390" s="109">
        <v>48547.710000000006</v>
      </c>
      <c r="U390" s="109">
        <v>18588.719999999961</v>
      </c>
      <c r="V390" s="109">
        <v>17509.2</v>
      </c>
      <c r="W390" s="109">
        <v>121826.2</v>
      </c>
      <c r="X390" s="109">
        <v>33291.119999999995</v>
      </c>
      <c r="Y390" s="109">
        <v>0</v>
      </c>
      <c r="Z390" s="109">
        <v>0</v>
      </c>
      <c r="AA390" s="109">
        <v>0</v>
      </c>
      <c r="AB390" s="109">
        <v>60310</v>
      </c>
      <c r="AC390" s="109">
        <v>60310.000000000029</v>
      </c>
      <c r="AD390" s="109">
        <v>60310</v>
      </c>
      <c r="AE390" s="109">
        <v>60310</v>
      </c>
      <c r="AF390" s="109">
        <v>60310</v>
      </c>
      <c r="AG390" s="109">
        <v>60310</v>
      </c>
      <c r="AH390" s="109">
        <v>90465</v>
      </c>
      <c r="AI390" s="109">
        <v>0</v>
      </c>
      <c r="AJ390" s="109">
        <v>0</v>
      </c>
      <c r="AK390" s="109">
        <v>0</v>
      </c>
      <c r="AL390" s="109">
        <v>0</v>
      </c>
      <c r="AM390" s="109">
        <v>0</v>
      </c>
      <c r="AN390" s="109">
        <v>0</v>
      </c>
      <c r="AO390" s="109">
        <v>0</v>
      </c>
      <c r="AP390" s="160">
        <f t="shared" si="388"/>
        <v>1206210.1599999997</v>
      </c>
      <c r="AQ390" s="160">
        <f t="shared" si="389"/>
        <v>452325</v>
      </c>
      <c r="AR390" s="160">
        <f t="shared" si="390"/>
        <v>1658535.1599999997</v>
      </c>
      <c r="AS390" s="607"/>
      <c r="AT390" s="219"/>
      <c r="AU390" s="13">
        <f t="shared" si="372"/>
        <v>60310</v>
      </c>
      <c r="AV390" s="13">
        <f t="shared" si="373"/>
        <v>60310.000000000029</v>
      </c>
      <c r="AW390" s="13">
        <f t="shared" si="374"/>
        <v>60310</v>
      </c>
      <c r="AX390" s="13">
        <f t="shared" si="375"/>
        <v>60310</v>
      </c>
      <c r="AY390" s="13">
        <f t="shared" si="376"/>
        <v>60310</v>
      </c>
      <c r="AZ390" s="13">
        <f t="shared" si="377"/>
        <v>60310</v>
      </c>
      <c r="BA390" s="13">
        <f t="shared" si="378"/>
        <v>90465</v>
      </c>
      <c r="BB390" s="13">
        <f t="shared" si="379"/>
        <v>0</v>
      </c>
      <c r="BC390" s="13">
        <f t="shared" si="380"/>
        <v>0</v>
      </c>
      <c r="BD390" s="13">
        <f t="shared" si="381"/>
        <v>0</v>
      </c>
      <c r="BE390" s="13">
        <f t="shared" si="382"/>
        <v>0</v>
      </c>
      <c r="BF390" s="13">
        <f t="shared" si="383"/>
        <v>0</v>
      </c>
      <c r="BG390" s="13">
        <f t="shared" si="384"/>
        <v>0</v>
      </c>
      <c r="BH390" s="13">
        <f t="shared" si="385"/>
        <v>0</v>
      </c>
      <c r="BI390" s="73">
        <f t="shared" si="386"/>
        <v>452325</v>
      </c>
      <c r="BJ390" s="219"/>
      <c r="BK390" s="850">
        <f t="shared" si="344"/>
        <v>60310</v>
      </c>
      <c r="BL390" s="109">
        <f t="shared" si="345"/>
        <v>60310.000000000029</v>
      </c>
      <c r="BM390" s="109">
        <f t="shared" si="346"/>
        <v>60310</v>
      </c>
      <c r="BN390" s="109">
        <f t="shared" si="347"/>
        <v>60310</v>
      </c>
      <c r="BO390" s="109">
        <f t="shared" si="348"/>
        <v>60310</v>
      </c>
      <c r="BP390" s="109">
        <f t="shared" si="349"/>
        <v>60310</v>
      </c>
      <c r="BQ390" s="109">
        <f t="shared" si="350"/>
        <v>90465</v>
      </c>
      <c r="BR390" s="109">
        <f t="shared" si="351"/>
        <v>0</v>
      </c>
      <c r="BS390" s="109">
        <f t="shared" si="352"/>
        <v>0</v>
      </c>
      <c r="BT390" s="109">
        <f t="shared" si="353"/>
        <v>0</v>
      </c>
      <c r="BU390" s="109">
        <f t="shared" si="354"/>
        <v>0</v>
      </c>
      <c r="BV390" s="109">
        <f t="shared" si="355"/>
        <v>0</v>
      </c>
      <c r="BW390" s="109">
        <f t="shared" si="356"/>
        <v>0</v>
      </c>
      <c r="BX390" s="109">
        <f t="shared" si="357"/>
        <v>0</v>
      </c>
      <c r="BY390" s="1000">
        <f t="shared" si="387"/>
        <v>452325</v>
      </c>
    </row>
    <row r="391" spans="1:77">
      <c r="A391" s="679" t="s">
        <v>2896</v>
      </c>
      <c r="B391" s="679" t="s">
        <v>2897</v>
      </c>
      <c r="C391" s="57" t="s">
        <v>3</v>
      </c>
      <c r="D391" s="684" t="s">
        <v>7</v>
      </c>
      <c r="E391" s="681" t="s">
        <v>349</v>
      </c>
      <c r="F391" s="682">
        <v>40683</v>
      </c>
      <c r="G391" s="682" t="s">
        <v>106</v>
      </c>
      <c r="H391" s="241" t="s">
        <v>109</v>
      </c>
      <c r="I391" s="38"/>
      <c r="J391" s="983"/>
      <c r="K391" s="903"/>
      <c r="L391" s="798"/>
      <c r="M391" s="429"/>
      <c r="N391" s="109"/>
      <c r="O391" s="109"/>
      <c r="P391" s="109"/>
      <c r="Q391" s="607"/>
      <c r="R391" s="93"/>
      <c r="S391" s="109"/>
      <c r="T391" s="109"/>
      <c r="U391" s="109"/>
      <c r="V391" s="109">
        <v>327262.45</v>
      </c>
      <c r="W391" s="109">
        <v>0</v>
      </c>
      <c r="X391" s="109">
        <v>0</v>
      </c>
      <c r="Y391" s="109">
        <v>0</v>
      </c>
      <c r="Z391" s="109">
        <v>0</v>
      </c>
      <c r="AA391" s="109">
        <v>0</v>
      </c>
      <c r="AB391" s="109">
        <v>0</v>
      </c>
      <c r="AC391" s="109">
        <v>0</v>
      </c>
      <c r="AD391" s="109">
        <v>0</v>
      </c>
      <c r="AE391" s="109">
        <v>0</v>
      </c>
      <c r="AF391" s="109">
        <v>0</v>
      </c>
      <c r="AG391" s="109">
        <v>0</v>
      </c>
      <c r="AH391" s="109">
        <v>0</v>
      </c>
      <c r="AI391" s="109">
        <v>0</v>
      </c>
      <c r="AJ391" s="109">
        <v>0</v>
      </c>
      <c r="AK391" s="109">
        <v>0</v>
      </c>
      <c r="AL391" s="109">
        <v>0</v>
      </c>
      <c r="AM391" s="109">
        <v>0</v>
      </c>
      <c r="AN391" s="109">
        <v>0</v>
      </c>
      <c r="AO391" s="109">
        <v>0</v>
      </c>
      <c r="AP391" s="160">
        <f t="shared" si="388"/>
        <v>327262.45</v>
      </c>
      <c r="AQ391" s="160">
        <f t="shared" si="389"/>
        <v>0</v>
      </c>
      <c r="AR391" s="160">
        <f t="shared" si="390"/>
        <v>327262.45</v>
      </c>
      <c r="AS391" s="607"/>
      <c r="AT391" s="219"/>
      <c r="AU391" s="13">
        <f t="shared" si="372"/>
        <v>0</v>
      </c>
      <c r="AV391" s="13">
        <f t="shared" si="373"/>
        <v>0</v>
      </c>
      <c r="AW391" s="13">
        <f t="shared" si="374"/>
        <v>0</v>
      </c>
      <c r="AX391" s="13">
        <f t="shared" si="375"/>
        <v>0</v>
      </c>
      <c r="AY391" s="13">
        <f t="shared" si="376"/>
        <v>0</v>
      </c>
      <c r="AZ391" s="13">
        <f t="shared" si="377"/>
        <v>0</v>
      </c>
      <c r="BA391" s="13">
        <f t="shared" si="378"/>
        <v>0</v>
      </c>
      <c r="BB391" s="13">
        <f t="shared" si="379"/>
        <v>0</v>
      </c>
      <c r="BC391" s="13">
        <f t="shared" si="380"/>
        <v>0</v>
      </c>
      <c r="BD391" s="13">
        <f t="shared" si="381"/>
        <v>0</v>
      </c>
      <c r="BE391" s="13">
        <f t="shared" si="382"/>
        <v>0</v>
      </c>
      <c r="BF391" s="13">
        <f t="shared" si="383"/>
        <v>0</v>
      </c>
      <c r="BG391" s="13">
        <f t="shared" si="384"/>
        <v>0</v>
      </c>
      <c r="BH391" s="13">
        <f t="shared" si="385"/>
        <v>0</v>
      </c>
      <c r="BI391" s="73">
        <f t="shared" si="386"/>
        <v>0</v>
      </c>
      <c r="BJ391" s="219"/>
      <c r="BK391" s="850">
        <f t="shared" si="344"/>
        <v>0</v>
      </c>
      <c r="BL391" s="109">
        <f t="shared" si="345"/>
        <v>0</v>
      </c>
      <c r="BM391" s="109">
        <f t="shared" si="346"/>
        <v>0</v>
      </c>
      <c r="BN391" s="109">
        <f t="shared" si="347"/>
        <v>0</v>
      </c>
      <c r="BO391" s="109">
        <f t="shared" si="348"/>
        <v>0</v>
      </c>
      <c r="BP391" s="109">
        <f t="shared" si="349"/>
        <v>0</v>
      </c>
      <c r="BQ391" s="109">
        <f t="shared" si="350"/>
        <v>0</v>
      </c>
      <c r="BR391" s="109">
        <f t="shared" si="351"/>
        <v>0</v>
      </c>
      <c r="BS391" s="109">
        <f t="shared" si="352"/>
        <v>0</v>
      </c>
      <c r="BT391" s="109">
        <f t="shared" si="353"/>
        <v>0</v>
      </c>
      <c r="BU391" s="109">
        <f t="shared" si="354"/>
        <v>0</v>
      </c>
      <c r="BV391" s="109">
        <f t="shared" si="355"/>
        <v>0</v>
      </c>
      <c r="BW391" s="109">
        <f t="shared" si="356"/>
        <v>0</v>
      </c>
      <c r="BX391" s="109">
        <f t="shared" si="357"/>
        <v>0</v>
      </c>
      <c r="BY391" s="1000">
        <f t="shared" si="387"/>
        <v>0</v>
      </c>
    </row>
    <row r="392" spans="1:77">
      <c r="A392" s="2" t="s">
        <v>227</v>
      </c>
      <c r="B392" s="2" t="s">
        <v>2835</v>
      </c>
      <c r="C392" s="57" t="s">
        <v>3</v>
      </c>
      <c r="D392" s="57" t="s">
        <v>7</v>
      </c>
      <c r="E392" s="681" t="s">
        <v>349</v>
      </c>
      <c r="F392" s="682">
        <v>40663</v>
      </c>
      <c r="G392" s="682" t="s">
        <v>106</v>
      </c>
      <c r="H392" s="241" t="s">
        <v>109</v>
      </c>
      <c r="I392" s="38"/>
      <c r="J392" s="983"/>
      <c r="K392" s="903"/>
      <c r="L392" s="798"/>
      <c r="M392" s="429"/>
      <c r="N392" s="109"/>
      <c r="O392" s="109"/>
      <c r="P392" s="109"/>
      <c r="Q392" s="607"/>
      <c r="R392" s="93"/>
      <c r="S392" s="109">
        <v>94692.13</v>
      </c>
      <c r="T392" s="109">
        <v>26015.149999999998</v>
      </c>
      <c r="U392" s="109">
        <v>54658.5</v>
      </c>
      <c r="V392" s="109">
        <v>0</v>
      </c>
      <c r="W392" s="109">
        <v>0</v>
      </c>
      <c r="X392" s="109">
        <v>241459.53</v>
      </c>
      <c r="Y392" s="109">
        <v>0</v>
      </c>
      <c r="Z392" s="109">
        <v>0</v>
      </c>
      <c r="AA392" s="109">
        <v>0</v>
      </c>
      <c r="AB392" s="109">
        <v>0</v>
      </c>
      <c r="AC392" s="109">
        <v>0</v>
      </c>
      <c r="AD392" s="109">
        <v>0</v>
      </c>
      <c r="AE392" s="109">
        <v>0</v>
      </c>
      <c r="AF392" s="109">
        <v>0</v>
      </c>
      <c r="AG392" s="109">
        <v>0</v>
      </c>
      <c r="AH392" s="109">
        <v>0</v>
      </c>
      <c r="AI392" s="109">
        <v>0</v>
      </c>
      <c r="AJ392" s="109">
        <v>0</v>
      </c>
      <c r="AK392" s="109">
        <v>0</v>
      </c>
      <c r="AL392" s="109">
        <v>0</v>
      </c>
      <c r="AM392" s="109">
        <v>0</v>
      </c>
      <c r="AN392" s="109">
        <v>0</v>
      </c>
      <c r="AO392" s="109">
        <v>0</v>
      </c>
      <c r="AP392" s="160">
        <f t="shared" si="388"/>
        <v>416825.31</v>
      </c>
      <c r="AQ392" s="160">
        <f t="shared" si="389"/>
        <v>0</v>
      </c>
      <c r="AR392" s="160">
        <f t="shared" si="390"/>
        <v>416825.31</v>
      </c>
      <c r="AS392" s="607"/>
      <c r="AT392" s="219"/>
      <c r="AU392" s="13">
        <f t="shared" si="372"/>
        <v>0</v>
      </c>
      <c r="AV392" s="13">
        <f t="shared" si="373"/>
        <v>0</v>
      </c>
      <c r="AW392" s="13">
        <f t="shared" si="374"/>
        <v>0</v>
      </c>
      <c r="AX392" s="13">
        <f t="shared" si="375"/>
        <v>0</v>
      </c>
      <c r="AY392" s="13">
        <f t="shared" si="376"/>
        <v>0</v>
      </c>
      <c r="AZ392" s="13">
        <f t="shared" si="377"/>
        <v>0</v>
      </c>
      <c r="BA392" s="13">
        <f t="shared" si="378"/>
        <v>0</v>
      </c>
      <c r="BB392" s="13">
        <f t="shared" si="379"/>
        <v>0</v>
      </c>
      <c r="BC392" s="13">
        <f t="shared" si="380"/>
        <v>0</v>
      </c>
      <c r="BD392" s="13">
        <f t="shared" si="381"/>
        <v>0</v>
      </c>
      <c r="BE392" s="13">
        <f t="shared" si="382"/>
        <v>0</v>
      </c>
      <c r="BF392" s="13">
        <f t="shared" si="383"/>
        <v>0</v>
      </c>
      <c r="BG392" s="13">
        <f t="shared" si="384"/>
        <v>0</v>
      </c>
      <c r="BH392" s="13">
        <f t="shared" si="385"/>
        <v>0</v>
      </c>
      <c r="BI392" s="73">
        <f t="shared" si="386"/>
        <v>0</v>
      </c>
      <c r="BJ392" s="219"/>
      <c r="BK392" s="850">
        <f t="shared" si="344"/>
        <v>0</v>
      </c>
      <c r="BL392" s="109">
        <f t="shared" si="345"/>
        <v>0</v>
      </c>
      <c r="BM392" s="109">
        <f t="shared" si="346"/>
        <v>0</v>
      </c>
      <c r="BN392" s="109">
        <f t="shared" si="347"/>
        <v>0</v>
      </c>
      <c r="BO392" s="109">
        <f t="shared" si="348"/>
        <v>0</v>
      </c>
      <c r="BP392" s="109">
        <f t="shared" si="349"/>
        <v>0</v>
      </c>
      <c r="BQ392" s="109">
        <f t="shared" si="350"/>
        <v>0</v>
      </c>
      <c r="BR392" s="109">
        <f t="shared" si="351"/>
        <v>0</v>
      </c>
      <c r="BS392" s="109">
        <f t="shared" si="352"/>
        <v>0</v>
      </c>
      <c r="BT392" s="109">
        <f t="shared" si="353"/>
        <v>0</v>
      </c>
      <c r="BU392" s="109">
        <f t="shared" si="354"/>
        <v>0</v>
      </c>
      <c r="BV392" s="109">
        <f t="shared" si="355"/>
        <v>0</v>
      </c>
      <c r="BW392" s="109">
        <f t="shared" si="356"/>
        <v>0</v>
      </c>
      <c r="BX392" s="109">
        <f t="shared" si="357"/>
        <v>0</v>
      </c>
      <c r="BY392" s="1000">
        <f t="shared" si="387"/>
        <v>0</v>
      </c>
    </row>
    <row r="393" spans="1:77">
      <c r="A393" s="2" t="s">
        <v>3375</v>
      </c>
      <c r="B393" s="2" t="s">
        <v>3376</v>
      </c>
      <c r="C393" s="57" t="s">
        <v>3</v>
      </c>
      <c r="D393" s="57" t="s">
        <v>7</v>
      </c>
      <c r="E393" s="681" t="s">
        <v>349</v>
      </c>
      <c r="F393" s="682">
        <v>41258</v>
      </c>
      <c r="G393" s="682" t="s">
        <v>106</v>
      </c>
      <c r="H393" s="241" t="s">
        <v>109</v>
      </c>
      <c r="I393" s="38"/>
      <c r="J393" s="983"/>
      <c r="K393" s="903"/>
      <c r="L393" s="798"/>
      <c r="M393" s="429"/>
      <c r="N393" s="109"/>
      <c r="O393" s="109"/>
      <c r="P393" s="109"/>
      <c r="Q393" s="607"/>
      <c r="R393" s="93"/>
      <c r="S393" s="109"/>
      <c r="T393" s="109"/>
      <c r="U393" s="109"/>
      <c r="V393" s="109">
        <v>0</v>
      </c>
      <c r="W393" s="109">
        <v>0</v>
      </c>
      <c r="X393" s="109">
        <v>0</v>
      </c>
      <c r="Y393" s="109">
        <v>0</v>
      </c>
      <c r="Z393" s="109">
        <v>0</v>
      </c>
      <c r="AA393" s="109">
        <v>0</v>
      </c>
      <c r="AB393" s="109">
        <v>0</v>
      </c>
      <c r="AC393" s="109">
        <v>0</v>
      </c>
      <c r="AD393" s="109">
        <v>0</v>
      </c>
      <c r="AE393" s="109">
        <v>0</v>
      </c>
      <c r="AF393" s="109">
        <v>0</v>
      </c>
      <c r="AG393" s="109">
        <v>0</v>
      </c>
      <c r="AH393" s="109">
        <v>0</v>
      </c>
      <c r="AI393" s="109">
        <v>0</v>
      </c>
      <c r="AJ393" s="109">
        <v>100874</v>
      </c>
      <c r="AK393" s="109">
        <v>0</v>
      </c>
      <c r="AL393" s="109">
        <v>0</v>
      </c>
      <c r="AM393" s="109">
        <v>0</v>
      </c>
      <c r="AN393" s="109">
        <v>0</v>
      </c>
      <c r="AO393" s="109">
        <v>0</v>
      </c>
      <c r="AP393" s="160">
        <f t="shared" si="388"/>
        <v>0</v>
      </c>
      <c r="AQ393" s="160">
        <f t="shared" si="389"/>
        <v>100874</v>
      </c>
      <c r="AR393" s="160">
        <f t="shared" si="390"/>
        <v>100874</v>
      </c>
      <c r="AS393" s="607"/>
      <c r="AT393" s="219"/>
      <c r="AU393" s="13">
        <f t="shared" si="372"/>
        <v>0</v>
      </c>
      <c r="AV393" s="13">
        <f t="shared" si="373"/>
        <v>0</v>
      </c>
      <c r="AW393" s="13">
        <f t="shared" si="374"/>
        <v>0</v>
      </c>
      <c r="AX393" s="13">
        <f t="shared" si="375"/>
        <v>0</v>
      </c>
      <c r="AY393" s="13">
        <f t="shared" si="376"/>
        <v>0</v>
      </c>
      <c r="AZ393" s="13">
        <f t="shared" si="377"/>
        <v>0</v>
      </c>
      <c r="BA393" s="13">
        <f t="shared" si="378"/>
        <v>0</v>
      </c>
      <c r="BB393" s="13">
        <f t="shared" si="379"/>
        <v>0</v>
      </c>
      <c r="BC393" s="13">
        <f t="shared" si="380"/>
        <v>100874</v>
      </c>
      <c r="BD393" s="13">
        <f t="shared" si="381"/>
        <v>0</v>
      </c>
      <c r="BE393" s="13">
        <f t="shared" si="382"/>
        <v>0</v>
      </c>
      <c r="BF393" s="13">
        <f t="shared" si="383"/>
        <v>0</v>
      </c>
      <c r="BG393" s="13">
        <f t="shared" si="384"/>
        <v>0</v>
      </c>
      <c r="BH393" s="13">
        <f t="shared" si="385"/>
        <v>0</v>
      </c>
      <c r="BI393" s="73">
        <f t="shared" si="386"/>
        <v>100874</v>
      </c>
      <c r="BJ393" s="219"/>
      <c r="BK393" s="850">
        <f t="shared" ref="BK393:BK405" si="391">IF($E393="N",AU393)</f>
        <v>0</v>
      </c>
      <c r="BL393" s="109">
        <f t="shared" ref="BL393:BL405" si="392">IF($E393="N",AV393)</f>
        <v>0</v>
      </c>
      <c r="BM393" s="109">
        <f t="shared" ref="BM393:BM405" si="393">IF($E393="N",AW393)</f>
        <v>0</v>
      </c>
      <c r="BN393" s="109">
        <f t="shared" ref="BN393:BN405" si="394">IF($E393="N",AX393)</f>
        <v>0</v>
      </c>
      <c r="BO393" s="109">
        <f t="shared" ref="BO393:BO405" si="395">IF($E393="N",AY393)</f>
        <v>0</v>
      </c>
      <c r="BP393" s="109">
        <f t="shared" ref="BP393:BP405" si="396">IF($E393="N",AZ393)</f>
        <v>0</v>
      </c>
      <c r="BQ393" s="109">
        <f t="shared" ref="BQ393:BQ405" si="397">IF($E393="N",BA393)</f>
        <v>0</v>
      </c>
      <c r="BR393" s="109">
        <f t="shared" ref="BR393:BR405" si="398">IF($E393="N",BB393)</f>
        <v>0</v>
      </c>
      <c r="BS393" s="109">
        <f t="shared" ref="BS393:BS405" si="399">IF($E393="N",BC393)</f>
        <v>100874</v>
      </c>
      <c r="BT393" s="109">
        <f t="shared" ref="BT393:BT405" si="400">IF($E393="N",BD393)</f>
        <v>0</v>
      </c>
      <c r="BU393" s="109">
        <f t="shared" ref="BU393:BU405" si="401">IF($E393="N",BE393)</f>
        <v>0</v>
      </c>
      <c r="BV393" s="109">
        <f t="shared" ref="BV393:BV405" si="402">IF($E393="N",BF393)</f>
        <v>0</v>
      </c>
      <c r="BW393" s="109">
        <f t="shared" ref="BW393:BW405" si="403">IF($E393="N",BG393)</f>
        <v>0</v>
      </c>
      <c r="BX393" s="109">
        <f t="shared" ref="BX393:BX405" si="404">IF($E393="N",BH393)</f>
        <v>0</v>
      </c>
      <c r="BY393" s="1000">
        <f t="shared" si="387"/>
        <v>100874</v>
      </c>
    </row>
    <row r="394" spans="1:77">
      <c r="A394" s="679" t="s">
        <v>2948</v>
      </c>
      <c r="B394" s="679" t="s">
        <v>2949</v>
      </c>
      <c r="C394" s="57" t="s">
        <v>3</v>
      </c>
      <c r="D394" s="684" t="s">
        <v>7</v>
      </c>
      <c r="E394" s="681" t="s">
        <v>349</v>
      </c>
      <c r="F394" s="682">
        <v>40847</v>
      </c>
      <c r="G394" s="682" t="s">
        <v>106</v>
      </c>
      <c r="H394" s="241" t="s">
        <v>109</v>
      </c>
      <c r="I394" s="38"/>
      <c r="J394" s="983"/>
      <c r="K394" s="903"/>
      <c r="L394" s="798"/>
      <c r="M394" s="429"/>
      <c r="N394" s="109"/>
      <c r="O394" s="109"/>
      <c r="P394" s="109"/>
      <c r="Q394" s="607"/>
      <c r="R394" s="93"/>
      <c r="S394" s="109"/>
      <c r="T394" s="109"/>
      <c r="U394" s="109"/>
      <c r="V394" s="109">
        <v>289326.63</v>
      </c>
      <c r="W394" s="109">
        <v>0</v>
      </c>
      <c r="X394" s="109">
        <v>0</v>
      </c>
      <c r="Y394" s="109">
        <v>0</v>
      </c>
      <c r="Z394" s="109">
        <v>0</v>
      </c>
      <c r="AA394" s="109">
        <v>0</v>
      </c>
      <c r="AB394" s="109">
        <v>0</v>
      </c>
      <c r="AC394" s="109">
        <v>0</v>
      </c>
      <c r="AD394" s="109">
        <v>0</v>
      </c>
      <c r="AE394" s="109">
        <v>0</v>
      </c>
      <c r="AF394" s="109">
        <v>0</v>
      </c>
      <c r="AG394" s="109">
        <v>0</v>
      </c>
      <c r="AH394" s="109">
        <v>0</v>
      </c>
      <c r="AI394" s="109">
        <v>0</v>
      </c>
      <c r="AJ394" s="109">
        <v>0</v>
      </c>
      <c r="AK394" s="109">
        <v>0</v>
      </c>
      <c r="AL394" s="109">
        <v>0</v>
      </c>
      <c r="AM394" s="109">
        <v>0</v>
      </c>
      <c r="AN394" s="109">
        <v>0</v>
      </c>
      <c r="AO394" s="109">
        <v>0</v>
      </c>
      <c r="AP394" s="160">
        <f t="shared" si="388"/>
        <v>289326.63</v>
      </c>
      <c r="AQ394" s="160">
        <f t="shared" si="389"/>
        <v>0</v>
      </c>
      <c r="AR394" s="160">
        <f t="shared" si="390"/>
        <v>289326.63</v>
      </c>
      <c r="AS394" s="607"/>
      <c r="AT394" s="219"/>
      <c r="AU394" s="13">
        <f t="shared" si="372"/>
        <v>0</v>
      </c>
      <c r="AV394" s="13">
        <f t="shared" si="373"/>
        <v>0</v>
      </c>
      <c r="AW394" s="13">
        <f t="shared" si="374"/>
        <v>0</v>
      </c>
      <c r="AX394" s="13">
        <f t="shared" si="375"/>
        <v>0</v>
      </c>
      <c r="AY394" s="13">
        <f t="shared" si="376"/>
        <v>0</v>
      </c>
      <c r="AZ394" s="13">
        <f t="shared" si="377"/>
        <v>0</v>
      </c>
      <c r="BA394" s="13">
        <f t="shared" si="378"/>
        <v>0</v>
      </c>
      <c r="BB394" s="13">
        <f t="shared" si="379"/>
        <v>0</v>
      </c>
      <c r="BC394" s="13">
        <f t="shared" si="380"/>
        <v>0</v>
      </c>
      <c r="BD394" s="13">
        <f t="shared" si="381"/>
        <v>0</v>
      </c>
      <c r="BE394" s="13">
        <f t="shared" si="382"/>
        <v>0</v>
      </c>
      <c r="BF394" s="13">
        <f t="shared" si="383"/>
        <v>0</v>
      </c>
      <c r="BG394" s="13">
        <f t="shared" si="384"/>
        <v>0</v>
      </c>
      <c r="BH394" s="13">
        <f t="shared" si="385"/>
        <v>0</v>
      </c>
      <c r="BI394" s="73">
        <f t="shared" si="386"/>
        <v>0</v>
      </c>
      <c r="BJ394" s="219"/>
      <c r="BK394" s="850">
        <f t="shared" si="391"/>
        <v>0</v>
      </c>
      <c r="BL394" s="109">
        <f t="shared" si="392"/>
        <v>0</v>
      </c>
      <c r="BM394" s="109">
        <f t="shared" si="393"/>
        <v>0</v>
      </c>
      <c r="BN394" s="109">
        <f t="shared" si="394"/>
        <v>0</v>
      </c>
      <c r="BO394" s="109">
        <f t="shared" si="395"/>
        <v>0</v>
      </c>
      <c r="BP394" s="109">
        <f t="shared" si="396"/>
        <v>0</v>
      </c>
      <c r="BQ394" s="109">
        <f t="shared" si="397"/>
        <v>0</v>
      </c>
      <c r="BR394" s="109">
        <f t="shared" si="398"/>
        <v>0</v>
      </c>
      <c r="BS394" s="109">
        <f t="shared" si="399"/>
        <v>0</v>
      </c>
      <c r="BT394" s="109">
        <f t="shared" si="400"/>
        <v>0</v>
      </c>
      <c r="BU394" s="109">
        <f t="shared" si="401"/>
        <v>0</v>
      </c>
      <c r="BV394" s="109">
        <f t="shared" si="402"/>
        <v>0</v>
      </c>
      <c r="BW394" s="109">
        <f t="shared" si="403"/>
        <v>0</v>
      </c>
      <c r="BX394" s="109">
        <f t="shared" si="404"/>
        <v>0</v>
      </c>
      <c r="BY394" s="1000">
        <f t="shared" si="387"/>
        <v>0</v>
      </c>
    </row>
    <row r="395" spans="1:77">
      <c r="A395" s="2" t="s">
        <v>3079</v>
      </c>
      <c r="B395" s="2" t="s">
        <v>3080</v>
      </c>
      <c r="C395" s="57" t="s">
        <v>3</v>
      </c>
      <c r="D395" s="57" t="s">
        <v>7</v>
      </c>
      <c r="E395" s="681" t="s">
        <v>349</v>
      </c>
      <c r="F395" s="682">
        <v>40693</v>
      </c>
      <c r="G395" s="682" t="s">
        <v>106</v>
      </c>
      <c r="H395" s="241" t="s">
        <v>109</v>
      </c>
      <c r="I395" s="38"/>
      <c r="J395" s="983"/>
      <c r="K395" s="903"/>
      <c r="L395" s="798"/>
      <c r="M395" s="429"/>
      <c r="N395" s="109"/>
      <c r="O395" s="109"/>
      <c r="P395" s="109"/>
      <c r="Q395" s="607"/>
      <c r="R395" s="93"/>
      <c r="S395" s="109">
        <v>0</v>
      </c>
      <c r="T395" s="109">
        <v>205331.83</v>
      </c>
      <c r="U395" s="109">
        <v>0</v>
      </c>
      <c r="V395" s="109">
        <v>0</v>
      </c>
      <c r="W395" s="109">
        <v>0</v>
      </c>
      <c r="X395" s="109">
        <v>0</v>
      </c>
      <c r="Y395" s="109">
        <v>0</v>
      </c>
      <c r="Z395" s="109">
        <v>0</v>
      </c>
      <c r="AA395" s="109">
        <v>0</v>
      </c>
      <c r="AB395" s="109">
        <v>0</v>
      </c>
      <c r="AC395" s="109">
        <v>0</v>
      </c>
      <c r="AD395" s="109">
        <v>0</v>
      </c>
      <c r="AE395" s="109">
        <v>0</v>
      </c>
      <c r="AF395" s="109">
        <v>0</v>
      </c>
      <c r="AG395" s="109">
        <v>0</v>
      </c>
      <c r="AH395" s="109">
        <v>0</v>
      </c>
      <c r="AI395" s="109">
        <v>0</v>
      </c>
      <c r="AJ395" s="109">
        <v>0</v>
      </c>
      <c r="AK395" s="109">
        <v>0</v>
      </c>
      <c r="AL395" s="109">
        <v>0</v>
      </c>
      <c r="AM395" s="109">
        <v>0</v>
      </c>
      <c r="AN395" s="109">
        <v>0</v>
      </c>
      <c r="AO395" s="109">
        <v>0</v>
      </c>
      <c r="AP395" s="160">
        <f t="shared" si="388"/>
        <v>205331.83</v>
      </c>
      <c r="AQ395" s="160">
        <f t="shared" si="389"/>
        <v>0</v>
      </c>
      <c r="AR395" s="160">
        <f t="shared" si="390"/>
        <v>205331.83</v>
      </c>
      <c r="AS395" s="607"/>
      <c r="AT395" s="219"/>
      <c r="AU395" s="13">
        <f t="shared" si="372"/>
        <v>0</v>
      </c>
      <c r="AV395" s="13">
        <f t="shared" si="373"/>
        <v>0</v>
      </c>
      <c r="AW395" s="13">
        <f t="shared" si="374"/>
        <v>0</v>
      </c>
      <c r="AX395" s="13">
        <f t="shared" si="375"/>
        <v>0</v>
      </c>
      <c r="AY395" s="13">
        <f t="shared" si="376"/>
        <v>0</v>
      </c>
      <c r="AZ395" s="13">
        <f t="shared" si="377"/>
        <v>0</v>
      </c>
      <c r="BA395" s="13">
        <f t="shared" si="378"/>
        <v>0</v>
      </c>
      <c r="BB395" s="13">
        <f t="shared" si="379"/>
        <v>0</v>
      </c>
      <c r="BC395" s="13">
        <f t="shared" si="380"/>
        <v>0</v>
      </c>
      <c r="BD395" s="13">
        <f t="shared" si="381"/>
        <v>0</v>
      </c>
      <c r="BE395" s="13">
        <f t="shared" si="382"/>
        <v>0</v>
      </c>
      <c r="BF395" s="13">
        <f t="shared" si="383"/>
        <v>0</v>
      </c>
      <c r="BG395" s="13">
        <f t="shared" si="384"/>
        <v>0</v>
      </c>
      <c r="BH395" s="13">
        <f t="shared" si="385"/>
        <v>0</v>
      </c>
      <c r="BI395" s="73">
        <f t="shared" si="386"/>
        <v>0</v>
      </c>
      <c r="BJ395" s="219"/>
      <c r="BK395" s="850">
        <f t="shared" si="391"/>
        <v>0</v>
      </c>
      <c r="BL395" s="109">
        <f t="shared" si="392"/>
        <v>0</v>
      </c>
      <c r="BM395" s="109">
        <f t="shared" si="393"/>
        <v>0</v>
      </c>
      <c r="BN395" s="109">
        <f t="shared" si="394"/>
        <v>0</v>
      </c>
      <c r="BO395" s="109">
        <f t="shared" si="395"/>
        <v>0</v>
      </c>
      <c r="BP395" s="109">
        <f t="shared" si="396"/>
        <v>0</v>
      </c>
      <c r="BQ395" s="109">
        <f t="shared" si="397"/>
        <v>0</v>
      </c>
      <c r="BR395" s="109">
        <f t="shared" si="398"/>
        <v>0</v>
      </c>
      <c r="BS395" s="109">
        <f t="shared" si="399"/>
        <v>0</v>
      </c>
      <c r="BT395" s="109">
        <f t="shared" si="400"/>
        <v>0</v>
      </c>
      <c r="BU395" s="109">
        <f t="shared" si="401"/>
        <v>0</v>
      </c>
      <c r="BV395" s="109">
        <f t="shared" si="402"/>
        <v>0</v>
      </c>
      <c r="BW395" s="109">
        <f t="shared" si="403"/>
        <v>0</v>
      </c>
      <c r="BX395" s="109">
        <f t="shared" si="404"/>
        <v>0</v>
      </c>
      <c r="BY395" s="1000">
        <f t="shared" si="387"/>
        <v>0</v>
      </c>
    </row>
    <row r="396" spans="1:77">
      <c r="A396" s="2" t="s">
        <v>2677</v>
      </c>
      <c r="B396" s="2" t="s">
        <v>2678</v>
      </c>
      <c r="C396" s="57" t="s">
        <v>3</v>
      </c>
      <c r="D396" s="57" t="s">
        <v>7</v>
      </c>
      <c r="E396" s="681" t="s">
        <v>349</v>
      </c>
      <c r="F396" s="682">
        <v>41274</v>
      </c>
      <c r="G396" s="682" t="s">
        <v>106</v>
      </c>
      <c r="H396" s="241" t="s">
        <v>109</v>
      </c>
      <c r="I396" s="38"/>
      <c r="J396" s="983"/>
      <c r="K396" s="903"/>
      <c r="L396" s="798"/>
      <c r="M396" s="429"/>
      <c r="N396" s="109"/>
      <c r="O396" s="109"/>
      <c r="P396" s="109"/>
      <c r="Q396" s="607"/>
      <c r="R396" s="93"/>
      <c r="S396" s="109"/>
      <c r="T396" s="109"/>
      <c r="U396" s="109"/>
      <c r="V396" s="109">
        <v>0</v>
      </c>
      <c r="W396" s="109">
        <v>0</v>
      </c>
      <c r="X396" s="109">
        <v>0</v>
      </c>
      <c r="Y396" s="109">
        <v>0</v>
      </c>
      <c r="Z396" s="109">
        <v>0</v>
      </c>
      <c r="AA396" s="109">
        <v>0</v>
      </c>
      <c r="AB396" s="109">
        <v>0</v>
      </c>
      <c r="AC396" s="109">
        <v>0</v>
      </c>
      <c r="AD396" s="109">
        <v>0</v>
      </c>
      <c r="AE396" s="109">
        <v>0</v>
      </c>
      <c r="AF396" s="109">
        <v>0</v>
      </c>
      <c r="AG396" s="109">
        <v>0</v>
      </c>
      <c r="AH396" s="109">
        <v>0</v>
      </c>
      <c r="AI396" s="109">
        <v>0</v>
      </c>
      <c r="AJ396" s="109">
        <v>850732.46</v>
      </c>
      <c r="AK396" s="109">
        <v>0</v>
      </c>
      <c r="AL396" s="109">
        <v>0</v>
      </c>
      <c r="AM396" s="109">
        <v>0</v>
      </c>
      <c r="AN396" s="109">
        <v>0</v>
      </c>
      <c r="AO396" s="109">
        <v>0</v>
      </c>
      <c r="AP396" s="160">
        <f t="shared" si="388"/>
        <v>0</v>
      </c>
      <c r="AQ396" s="160">
        <f t="shared" si="389"/>
        <v>850732.46</v>
      </c>
      <c r="AR396" s="160">
        <f t="shared" si="390"/>
        <v>850732.46</v>
      </c>
      <c r="AS396" s="607"/>
      <c r="AT396" s="219"/>
      <c r="AU396" s="13">
        <f t="shared" si="372"/>
        <v>0</v>
      </c>
      <c r="AV396" s="13">
        <f t="shared" si="373"/>
        <v>0</v>
      </c>
      <c r="AW396" s="13">
        <f t="shared" si="374"/>
        <v>0</v>
      </c>
      <c r="AX396" s="13">
        <f t="shared" si="375"/>
        <v>0</v>
      </c>
      <c r="AY396" s="13">
        <f t="shared" si="376"/>
        <v>0</v>
      </c>
      <c r="AZ396" s="13">
        <f t="shared" si="377"/>
        <v>0</v>
      </c>
      <c r="BA396" s="13">
        <f t="shared" si="378"/>
        <v>0</v>
      </c>
      <c r="BB396" s="13">
        <f t="shared" si="379"/>
        <v>0</v>
      </c>
      <c r="BC396" s="13">
        <f t="shared" si="380"/>
        <v>850732.46</v>
      </c>
      <c r="BD396" s="13">
        <f t="shared" si="381"/>
        <v>0</v>
      </c>
      <c r="BE396" s="13">
        <f t="shared" si="382"/>
        <v>0</v>
      </c>
      <c r="BF396" s="13">
        <f t="shared" si="383"/>
        <v>0</v>
      </c>
      <c r="BG396" s="13">
        <f t="shared" si="384"/>
        <v>0</v>
      </c>
      <c r="BH396" s="13">
        <f t="shared" si="385"/>
        <v>0</v>
      </c>
      <c r="BI396" s="73">
        <f t="shared" si="386"/>
        <v>850732.46</v>
      </c>
      <c r="BJ396" s="219"/>
      <c r="BK396" s="850">
        <f t="shared" si="391"/>
        <v>0</v>
      </c>
      <c r="BL396" s="109">
        <f t="shared" si="392"/>
        <v>0</v>
      </c>
      <c r="BM396" s="109">
        <f t="shared" si="393"/>
        <v>0</v>
      </c>
      <c r="BN396" s="109">
        <f t="shared" si="394"/>
        <v>0</v>
      </c>
      <c r="BO396" s="109">
        <f t="shared" si="395"/>
        <v>0</v>
      </c>
      <c r="BP396" s="109">
        <f t="shared" si="396"/>
        <v>0</v>
      </c>
      <c r="BQ396" s="109">
        <f t="shared" si="397"/>
        <v>0</v>
      </c>
      <c r="BR396" s="109">
        <f t="shared" si="398"/>
        <v>0</v>
      </c>
      <c r="BS396" s="109">
        <f t="shared" si="399"/>
        <v>850732.46</v>
      </c>
      <c r="BT396" s="109">
        <f t="shared" si="400"/>
        <v>0</v>
      </c>
      <c r="BU396" s="109">
        <f t="shared" si="401"/>
        <v>0</v>
      </c>
      <c r="BV396" s="109">
        <f t="shared" si="402"/>
        <v>0</v>
      </c>
      <c r="BW396" s="109">
        <f t="shared" si="403"/>
        <v>0</v>
      </c>
      <c r="BX396" s="109">
        <f t="shared" si="404"/>
        <v>0</v>
      </c>
      <c r="BY396" s="1000">
        <f t="shared" si="387"/>
        <v>850732.46</v>
      </c>
    </row>
    <row r="397" spans="1:77">
      <c r="A397" s="2" t="s">
        <v>219</v>
      </c>
      <c r="B397" s="2" t="s">
        <v>3261</v>
      </c>
      <c r="C397" s="57" t="s">
        <v>3</v>
      </c>
      <c r="D397" s="57" t="s">
        <v>7</v>
      </c>
      <c r="E397" s="681" t="s">
        <v>349</v>
      </c>
      <c r="F397" s="682">
        <v>40663</v>
      </c>
      <c r="G397" s="682" t="s">
        <v>106</v>
      </c>
      <c r="H397" s="241" t="s">
        <v>109</v>
      </c>
      <c r="I397" s="38"/>
      <c r="J397" s="983"/>
      <c r="K397" s="903"/>
      <c r="L397" s="798"/>
      <c r="M397" s="429"/>
      <c r="N397" s="109"/>
      <c r="O397" s="109"/>
      <c r="P397" s="109"/>
      <c r="Q397" s="607"/>
      <c r="R397" s="93"/>
      <c r="S397" s="109">
        <v>-4788.4300000002213</v>
      </c>
      <c r="T397" s="109">
        <v>27879.850000000195</v>
      </c>
      <c r="U397" s="109">
        <v>68561.109999999797</v>
      </c>
      <c r="V397" s="109">
        <v>42217</v>
      </c>
      <c r="W397" s="109">
        <v>0</v>
      </c>
      <c r="X397" s="109">
        <v>0</v>
      </c>
      <c r="Y397" s="109">
        <v>0</v>
      </c>
      <c r="Z397" s="109">
        <v>0</v>
      </c>
      <c r="AA397" s="109">
        <v>0</v>
      </c>
      <c r="AB397" s="109">
        <v>0</v>
      </c>
      <c r="AC397" s="109">
        <v>0</v>
      </c>
      <c r="AD397" s="109">
        <v>0</v>
      </c>
      <c r="AE397" s="109">
        <v>0</v>
      </c>
      <c r="AF397" s="109">
        <v>0</v>
      </c>
      <c r="AG397" s="109">
        <v>0</v>
      </c>
      <c r="AH397" s="109">
        <v>0</v>
      </c>
      <c r="AI397" s="109">
        <v>0</v>
      </c>
      <c r="AJ397" s="109">
        <v>0</v>
      </c>
      <c r="AK397" s="109">
        <v>0</v>
      </c>
      <c r="AL397" s="109">
        <v>0</v>
      </c>
      <c r="AM397" s="109">
        <v>0</v>
      </c>
      <c r="AN397" s="109">
        <v>0</v>
      </c>
      <c r="AO397" s="109">
        <v>0</v>
      </c>
      <c r="AP397" s="160">
        <f t="shared" si="388"/>
        <v>133869.52999999977</v>
      </c>
      <c r="AQ397" s="160">
        <f t="shared" si="389"/>
        <v>0</v>
      </c>
      <c r="AR397" s="160">
        <f t="shared" si="390"/>
        <v>133869.52999999977</v>
      </c>
      <c r="AS397" s="607"/>
      <c r="AT397" s="219"/>
      <c r="AU397" s="13">
        <f t="shared" si="372"/>
        <v>0</v>
      </c>
      <c r="AV397" s="13">
        <f t="shared" si="373"/>
        <v>0</v>
      </c>
      <c r="AW397" s="13">
        <f t="shared" si="374"/>
        <v>0</v>
      </c>
      <c r="AX397" s="13">
        <f t="shared" si="375"/>
        <v>0</v>
      </c>
      <c r="AY397" s="13">
        <f t="shared" si="376"/>
        <v>0</v>
      </c>
      <c r="AZ397" s="13">
        <f t="shared" si="377"/>
        <v>0</v>
      </c>
      <c r="BA397" s="13">
        <f t="shared" si="378"/>
        <v>0</v>
      </c>
      <c r="BB397" s="13">
        <f t="shared" si="379"/>
        <v>0</v>
      </c>
      <c r="BC397" s="13">
        <f t="shared" si="380"/>
        <v>0</v>
      </c>
      <c r="BD397" s="13">
        <f t="shared" si="381"/>
        <v>0</v>
      </c>
      <c r="BE397" s="13">
        <f t="shared" si="382"/>
        <v>0</v>
      </c>
      <c r="BF397" s="13">
        <f t="shared" si="383"/>
        <v>0</v>
      </c>
      <c r="BG397" s="13">
        <f t="shared" si="384"/>
        <v>0</v>
      </c>
      <c r="BH397" s="13">
        <f t="shared" si="385"/>
        <v>0</v>
      </c>
      <c r="BI397" s="73">
        <f t="shared" si="386"/>
        <v>0</v>
      </c>
      <c r="BJ397" s="219"/>
      <c r="BK397" s="850">
        <f t="shared" si="391"/>
        <v>0</v>
      </c>
      <c r="BL397" s="109">
        <f t="shared" si="392"/>
        <v>0</v>
      </c>
      <c r="BM397" s="109">
        <f t="shared" si="393"/>
        <v>0</v>
      </c>
      <c r="BN397" s="109">
        <f t="shared" si="394"/>
        <v>0</v>
      </c>
      <c r="BO397" s="109">
        <f t="shared" si="395"/>
        <v>0</v>
      </c>
      <c r="BP397" s="109">
        <f t="shared" si="396"/>
        <v>0</v>
      </c>
      <c r="BQ397" s="109">
        <f t="shared" si="397"/>
        <v>0</v>
      </c>
      <c r="BR397" s="109">
        <f t="shared" si="398"/>
        <v>0</v>
      </c>
      <c r="BS397" s="109">
        <f t="shared" si="399"/>
        <v>0</v>
      </c>
      <c r="BT397" s="109">
        <f t="shared" si="400"/>
        <v>0</v>
      </c>
      <c r="BU397" s="109">
        <f t="shared" si="401"/>
        <v>0</v>
      </c>
      <c r="BV397" s="109">
        <f t="shared" si="402"/>
        <v>0</v>
      </c>
      <c r="BW397" s="109">
        <f t="shared" si="403"/>
        <v>0</v>
      </c>
      <c r="BX397" s="109">
        <f t="shared" si="404"/>
        <v>0</v>
      </c>
      <c r="BY397" s="1000">
        <f t="shared" si="387"/>
        <v>0</v>
      </c>
    </row>
    <row r="398" spans="1:77">
      <c r="A398" s="2" t="s">
        <v>2836</v>
      </c>
      <c r="B398" s="2" t="s">
        <v>2837</v>
      </c>
      <c r="C398" s="57" t="s">
        <v>3</v>
      </c>
      <c r="D398" s="57" t="s">
        <v>7</v>
      </c>
      <c r="E398" s="681" t="s">
        <v>349</v>
      </c>
      <c r="F398" s="682">
        <v>41059</v>
      </c>
      <c r="G398" s="682" t="s">
        <v>106</v>
      </c>
      <c r="H398" s="241" t="s">
        <v>109</v>
      </c>
      <c r="I398" s="38"/>
      <c r="J398" s="983"/>
      <c r="K398" s="903"/>
      <c r="L398" s="798"/>
      <c r="M398" s="429"/>
      <c r="N398" s="109"/>
      <c r="O398" s="109"/>
      <c r="P398" s="109"/>
      <c r="Q398" s="607"/>
      <c r="R398" s="93"/>
      <c r="S398" s="109"/>
      <c r="T398" s="109"/>
      <c r="U398" s="109"/>
      <c r="V398" s="109">
        <v>0</v>
      </c>
      <c r="W398" s="109">
        <v>0</v>
      </c>
      <c r="X398" s="109">
        <v>0</v>
      </c>
      <c r="Y398" s="109">
        <v>0</v>
      </c>
      <c r="Z398" s="109">
        <v>0</v>
      </c>
      <c r="AA398" s="109">
        <v>0</v>
      </c>
      <c r="AB398" s="109">
        <v>0</v>
      </c>
      <c r="AC398" s="109">
        <v>410254</v>
      </c>
      <c r="AD398" s="109">
        <v>0</v>
      </c>
      <c r="AE398" s="109">
        <v>0</v>
      </c>
      <c r="AF398" s="109">
        <v>0</v>
      </c>
      <c r="AG398" s="109">
        <v>0</v>
      </c>
      <c r="AH398" s="109">
        <v>0</v>
      </c>
      <c r="AI398" s="109">
        <v>0</v>
      </c>
      <c r="AJ398" s="109">
        <v>0</v>
      </c>
      <c r="AK398" s="109">
        <v>0</v>
      </c>
      <c r="AL398" s="109">
        <v>0</v>
      </c>
      <c r="AM398" s="109">
        <v>0</v>
      </c>
      <c r="AN398" s="109">
        <v>0</v>
      </c>
      <c r="AO398" s="109">
        <v>0</v>
      </c>
      <c r="AP398" s="160">
        <f t="shared" si="388"/>
        <v>0</v>
      </c>
      <c r="AQ398" s="160">
        <f t="shared" si="389"/>
        <v>410254</v>
      </c>
      <c r="AR398" s="160">
        <f t="shared" si="390"/>
        <v>410254</v>
      </c>
      <c r="AS398" s="607"/>
      <c r="AT398" s="219"/>
      <c r="AU398" s="13">
        <f t="shared" si="372"/>
        <v>0</v>
      </c>
      <c r="AV398" s="13">
        <f t="shared" si="373"/>
        <v>410254</v>
      </c>
      <c r="AW398" s="13">
        <f t="shared" si="374"/>
        <v>0</v>
      </c>
      <c r="AX398" s="13">
        <f t="shared" si="375"/>
        <v>0</v>
      </c>
      <c r="AY398" s="13">
        <f t="shared" si="376"/>
        <v>0</v>
      </c>
      <c r="AZ398" s="13">
        <f t="shared" si="377"/>
        <v>0</v>
      </c>
      <c r="BA398" s="13">
        <f t="shared" si="378"/>
        <v>0</v>
      </c>
      <c r="BB398" s="13">
        <f t="shared" si="379"/>
        <v>0</v>
      </c>
      <c r="BC398" s="13">
        <f t="shared" si="380"/>
        <v>0</v>
      </c>
      <c r="BD398" s="13">
        <f t="shared" si="381"/>
        <v>0</v>
      </c>
      <c r="BE398" s="13">
        <f t="shared" si="382"/>
        <v>0</v>
      </c>
      <c r="BF398" s="13">
        <f t="shared" si="383"/>
        <v>0</v>
      </c>
      <c r="BG398" s="13">
        <f t="shared" si="384"/>
        <v>0</v>
      </c>
      <c r="BH398" s="13">
        <f t="shared" si="385"/>
        <v>0</v>
      </c>
      <c r="BI398" s="73">
        <f t="shared" si="386"/>
        <v>410254</v>
      </c>
      <c r="BJ398" s="219"/>
      <c r="BK398" s="850">
        <f t="shared" si="391"/>
        <v>0</v>
      </c>
      <c r="BL398" s="109">
        <f t="shared" si="392"/>
        <v>410254</v>
      </c>
      <c r="BM398" s="109">
        <f t="shared" si="393"/>
        <v>0</v>
      </c>
      <c r="BN398" s="109">
        <f t="shared" si="394"/>
        <v>0</v>
      </c>
      <c r="BO398" s="109">
        <f t="shared" si="395"/>
        <v>0</v>
      </c>
      <c r="BP398" s="109">
        <f t="shared" si="396"/>
        <v>0</v>
      </c>
      <c r="BQ398" s="109">
        <f t="shared" si="397"/>
        <v>0</v>
      </c>
      <c r="BR398" s="109">
        <f t="shared" si="398"/>
        <v>0</v>
      </c>
      <c r="BS398" s="109">
        <f t="shared" si="399"/>
        <v>0</v>
      </c>
      <c r="BT398" s="109">
        <f t="shared" si="400"/>
        <v>0</v>
      </c>
      <c r="BU398" s="109">
        <f t="shared" si="401"/>
        <v>0</v>
      </c>
      <c r="BV398" s="109">
        <f t="shared" si="402"/>
        <v>0</v>
      </c>
      <c r="BW398" s="109">
        <f t="shared" si="403"/>
        <v>0</v>
      </c>
      <c r="BX398" s="109">
        <f t="shared" si="404"/>
        <v>0</v>
      </c>
      <c r="BY398" s="1000">
        <f t="shared" si="387"/>
        <v>410254</v>
      </c>
    </row>
    <row r="399" spans="1:77">
      <c r="A399" s="2" t="s">
        <v>2705</v>
      </c>
      <c r="B399" s="2" t="s">
        <v>2706</v>
      </c>
      <c r="C399" s="57" t="s">
        <v>3</v>
      </c>
      <c r="D399" s="57" t="s">
        <v>7</v>
      </c>
      <c r="E399" s="681" t="s">
        <v>349</v>
      </c>
      <c r="F399" s="682">
        <v>41005</v>
      </c>
      <c r="G399" s="682" t="s">
        <v>106</v>
      </c>
      <c r="H399" s="241" t="s">
        <v>109</v>
      </c>
      <c r="I399" s="38"/>
      <c r="J399" s="983"/>
      <c r="K399" s="903"/>
      <c r="L399" s="798"/>
      <c r="M399" s="429"/>
      <c r="N399" s="109"/>
      <c r="O399" s="109"/>
      <c r="P399" s="109"/>
      <c r="Q399" s="607"/>
      <c r="R399" s="93"/>
      <c r="S399" s="109"/>
      <c r="T399" s="109"/>
      <c r="U399" s="109"/>
      <c r="V399" s="109">
        <v>0</v>
      </c>
      <c r="W399" s="109">
        <v>0</v>
      </c>
      <c r="X399" s="109">
        <v>0</v>
      </c>
      <c r="Y399" s="109">
        <v>0</v>
      </c>
      <c r="Z399" s="109">
        <v>0</v>
      </c>
      <c r="AA399" s="109">
        <v>0</v>
      </c>
      <c r="AB399" s="1013">
        <v>662930.44000000006</v>
      </c>
      <c r="AC399" s="1013">
        <v>42253.140000000014</v>
      </c>
      <c r="AD399" s="1013">
        <v>-11250.599999999977</v>
      </c>
      <c r="AE399" s="1013">
        <v>2058</v>
      </c>
      <c r="AF399" s="109">
        <v>0</v>
      </c>
      <c r="AG399" s="109">
        <v>0</v>
      </c>
      <c r="AH399" s="109">
        <v>0</v>
      </c>
      <c r="AI399" s="109">
        <v>0</v>
      </c>
      <c r="AJ399" s="109">
        <v>0</v>
      </c>
      <c r="AK399" s="109">
        <v>0</v>
      </c>
      <c r="AL399" s="109">
        <v>0</v>
      </c>
      <c r="AM399" s="109">
        <v>0</v>
      </c>
      <c r="AN399" s="109">
        <v>0</v>
      </c>
      <c r="AO399" s="109">
        <v>0</v>
      </c>
      <c r="AP399" s="160">
        <f t="shared" si="388"/>
        <v>0</v>
      </c>
      <c r="AQ399" s="160">
        <f t="shared" si="389"/>
        <v>695990.9800000001</v>
      </c>
      <c r="AR399" s="160">
        <f t="shared" si="390"/>
        <v>695990.9800000001</v>
      </c>
      <c r="AS399" s="607"/>
      <c r="AT399" s="219"/>
      <c r="AU399" s="13">
        <f t="shared" si="372"/>
        <v>662930.44000000006</v>
      </c>
      <c r="AV399" s="13">
        <f t="shared" si="373"/>
        <v>42253.140000000014</v>
      </c>
      <c r="AW399" s="13">
        <f t="shared" si="374"/>
        <v>-11250.599999999977</v>
      </c>
      <c r="AX399" s="13">
        <f t="shared" si="375"/>
        <v>2058</v>
      </c>
      <c r="AY399" s="13">
        <f t="shared" si="376"/>
        <v>0</v>
      </c>
      <c r="AZ399" s="13">
        <f t="shared" si="377"/>
        <v>0</v>
      </c>
      <c r="BA399" s="13">
        <f t="shared" si="378"/>
        <v>0</v>
      </c>
      <c r="BB399" s="13">
        <f t="shared" si="379"/>
        <v>0</v>
      </c>
      <c r="BC399" s="13">
        <f t="shared" si="380"/>
        <v>0</v>
      </c>
      <c r="BD399" s="13">
        <f t="shared" si="381"/>
        <v>0</v>
      </c>
      <c r="BE399" s="13">
        <f t="shared" si="382"/>
        <v>0</v>
      </c>
      <c r="BF399" s="13">
        <f t="shared" si="383"/>
        <v>0</v>
      </c>
      <c r="BG399" s="13">
        <f t="shared" si="384"/>
        <v>0</v>
      </c>
      <c r="BH399" s="13">
        <f t="shared" si="385"/>
        <v>0</v>
      </c>
      <c r="BI399" s="73">
        <f t="shared" si="386"/>
        <v>695990.9800000001</v>
      </c>
      <c r="BJ399" s="219"/>
      <c r="BK399" s="850">
        <f t="shared" si="391"/>
        <v>662930.44000000006</v>
      </c>
      <c r="BL399" s="109">
        <f t="shared" si="392"/>
        <v>42253.140000000014</v>
      </c>
      <c r="BM399" s="109">
        <f t="shared" si="393"/>
        <v>-11250.599999999977</v>
      </c>
      <c r="BN399" s="109">
        <f t="shared" si="394"/>
        <v>2058</v>
      </c>
      <c r="BO399" s="109">
        <f t="shared" si="395"/>
        <v>0</v>
      </c>
      <c r="BP399" s="109">
        <f t="shared" si="396"/>
        <v>0</v>
      </c>
      <c r="BQ399" s="109">
        <f t="shared" si="397"/>
        <v>0</v>
      </c>
      <c r="BR399" s="109">
        <f t="shared" si="398"/>
        <v>0</v>
      </c>
      <c r="BS399" s="109">
        <f t="shared" si="399"/>
        <v>0</v>
      </c>
      <c r="BT399" s="109">
        <f t="shared" si="400"/>
        <v>0</v>
      </c>
      <c r="BU399" s="109">
        <f t="shared" si="401"/>
        <v>0</v>
      </c>
      <c r="BV399" s="109">
        <f t="shared" si="402"/>
        <v>0</v>
      </c>
      <c r="BW399" s="109">
        <f t="shared" si="403"/>
        <v>0</v>
      </c>
      <c r="BX399" s="109">
        <f t="shared" si="404"/>
        <v>0</v>
      </c>
      <c r="BY399" s="1000">
        <f t="shared" si="387"/>
        <v>695990.9800000001</v>
      </c>
    </row>
    <row r="400" spans="1:77" ht="76.5">
      <c r="A400" s="2" t="s">
        <v>2564</v>
      </c>
      <c r="B400" s="2" t="s">
        <v>2565</v>
      </c>
      <c r="C400" s="57" t="s">
        <v>3</v>
      </c>
      <c r="D400" s="57" t="s">
        <v>7</v>
      </c>
      <c r="E400" s="681" t="s">
        <v>349</v>
      </c>
      <c r="F400" s="682">
        <v>41061</v>
      </c>
      <c r="G400" s="682" t="s">
        <v>106</v>
      </c>
      <c r="H400" s="241" t="s">
        <v>109</v>
      </c>
      <c r="I400" s="38"/>
      <c r="J400" s="983"/>
      <c r="K400" s="903"/>
      <c r="L400" s="798"/>
      <c r="M400" s="429"/>
      <c r="N400" s="902" t="s">
        <v>1392</v>
      </c>
      <c r="O400" s="986" t="s">
        <v>3607</v>
      </c>
      <c r="P400" s="109"/>
      <c r="Q400" s="607"/>
      <c r="R400" s="93"/>
      <c r="S400" s="109"/>
      <c r="T400" s="109"/>
      <c r="U400" s="109"/>
      <c r="V400" s="109">
        <v>0</v>
      </c>
      <c r="W400" s="109">
        <v>0</v>
      </c>
      <c r="X400" s="109">
        <v>0</v>
      </c>
      <c r="Y400" s="109">
        <v>0</v>
      </c>
      <c r="Z400" s="109">
        <v>0</v>
      </c>
      <c r="AA400" s="109">
        <v>0</v>
      </c>
      <c r="AB400" s="109">
        <v>0</v>
      </c>
      <c r="AC400" s="109">
        <v>0</v>
      </c>
      <c r="AD400" s="109">
        <v>2215652</v>
      </c>
      <c r="AE400" s="109">
        <v>0</v>
      </c>
      <c r="AF400" s="109">
        <v>0</v>
      </c>
      <c r="AG400" s="109">
        <v>0</v>
      </c>
      <c r="AH400" s="109">
        <v>0</v>
      </c>
      <c r="AI400" s="109">
        <v>0</v>
      </c>
      <c r="AJ400" s="109">
        <v>0</v>
      </c>
      <c r="AK400" s="109">
        <v>0</v>
      </c>
      <c r="AL400" s="109">
        <v>0</v>
      </c>
      <c r="AM400" s="109">
        <v>0</v>
      </c>
      <c r="AN400" s="109">
        <v>0</v>
      </c>
      <c r="AO400" s="109">
        <v>0</v>
      </c>
      <c r="AP400" s="160">
        <f t="shared" si="388"/>
        <v>0</v>
      </c>
      <c r="AQ400" s="160">
        <f t="shared" si="389"/>
        <v>2215652</v>
      </c>
      <c r="AR400" s="160">
        <f t="shared" si="390"/>
        <v>2215652</v>
      </c>
      <c r="AS400" s="607"/>
      <c r="AT400" s="219"/>
      <c r="AU400" s="943">
        <v>0</v>
      </c>
      <c r="AV400" s="943">
        <v>0</v>
      </c>
      <c r="AW400" s="943">
        <v>115605</v>
      </c>
      <c r="AX400" s="943">
        <v>0</v>
      </c>
      <c r="AY400" s="943">
        <v>0</v>
      </c>
      <c r="AZ400" s="943">
        <v>0</v>
      </c>
      <c r="BA400" s="943">
        <v>0</v>
      </c>
      <c r="BB400" s="943">
        <v>0</v>
      </c>
      <c r="BC400" s="943">
        <v>0</v>
      </c>
      <c r="BD400" s="943">
        <v>0</v>
      </c>
      <c r="BE400" s="943">
        <v>0</v>
      </c>
      <c r="BF400" s="943">
        <v>0</v>
      </c>
      <c r="BG400" s="943">
        <v>0</v>
      </c>
      <c r="BH400" s="943">
        <v>0</v>
      </c>
      <c r="BI400" s="73">
        <f t="shared" si="386"/>
        <v>115605</v>
      </c>
      <c r="BJ400" s="219"/>
      <c r="BK400" s="850">
        <f t="shared" si="391"/>
        <v>0</v>
      </c>
      <c r="BL400" s="109">
        <f t="shared" si="392"/>
        <v>0</v>
      </c>
      <c r="BM400" s="109">
        <f t="shared" si="393"/>
        <v>115605</v>
      </c>
      <c r="BN400" s="109">
        <f t="shared" si="394"/>
        <v>0</v>
      </c>
      <c r="BO400" s="109">
        <f t="shared" si="395"/>
        <v>0</v>
      </c>
      <c r="BP400" s="109">
        <f t="shared" si="396"/>
        <v>0</v>
      </c>
      <c r="BQ400" s="109">
        <f t="shared" si="397"/>
        <v>0</v>
      </c>
      <c r="BR400" s="109">
        <f t="shared" si="398"/>
        <v>0</v>
      </c>
      <c r="BS400" s="109">
        <f t="shared" si="399"/>
        <v>0</v>
      </c>
      <c r="BT400" s="109">
        <f t="shared" si="400"/>
        <v>0</v>
      </c>
      <c r="BU400" s="109">
        <f t="shared" si="401"/>
        <v>0</v>
      </c>
      <c r="BV400" s="109">
        <f t="shared" si="402"/>
        <v>0</v>
      </c>
      <c r="BW400" s="109">
        <f t="shared" si="403"/>
        <v>0</v>
      </c>
      <c r="BX400" s="109">
        <f t="shared" si="404"/>
        <v>0</v>
      </c>
      <c r="BY400" s="1000">
        <f t="shared" si="387"/>
        <v>115605</v>
      </c>
    </row>
    <row r="401" spans="1:77" ht="76.5">
      <c r="A401" s="679" t="s">
        <v>2536</v>
      </c>
      <c r="B401" s="679" t="s">
        <v>2537</v>
      </c>
      <c r="C401" s="57" t="s">
        <v>3</v>
      </c>
      <c r="D401" s="57" t="s">
        <v>7</v>
      </c>
      <c r="E401" s="681" t="s">
        <v>349</v>
      </c>
      <c r="F401" s="682">
        <v>41152</v>
      </c>
      <c r="G401" s="682" t="s">
        <v>106</v>
      </c>
      <c r="H401" s="241" t="s">
        <v>109</v>
      </c>
      <c r="I401" s="38"/>
      <c r="J401" s="983"/>
      <c r="K401" s="903"/>
      <c r="L401" s="798"/>
      <c r="M401" s="429"/>
      <c r="N401" s="902" t="s">
        <v>1392</v>
      </c>
      <c r="O401" s="986" t="s">
        <v>3607</v>
      </c>
      <c r="P401" s="109"/>
      <c r="Q401" s="607"/>
      <c r="R401" s="93"/>
      <c r="S401" s="109"/>
      <c r="T401" s="109"/>
      <c r="U401" s="109"/>
      <c r="V401" s="109">
        <v>0</v>
      </c>
      <c r="W401" s="109">
        <v>0</v>
      </c>
      <c r="X401" s="109">
        <v>0</v>
      </c>
      <c r="Y401" s="109">
        <v>0</v>
      </c>
      <c r="Z401" s="109">
        <v>0</v>
      </c>
      <c r="AA401" s="109">
        <v>0</v>
      </c>
      <c r="AB401" s="109">
        <v>0</v>
      </c>
      <c r="AC401" s="109">
        <v>0</v>
      </c>
      <c r="AD401" s="109">
        <v>0</v>
      </c>
      <c r="AE401" s="109">
        <v>0</v>
      </c>
      <c r="AF401" s="109">
        <v>3222441</v>
      </c>
      <c r="AG401" s="109">
        <v>0</v>
      </c>
      <c r="AH401" s="109">
        <v>0</v>
      </c>
      <c r="AI401" s="109">
        <v>0</v>
      </c>
      <c r="AJ401" s="109">
        <v>0</v>
      </c>
      <c r="AK401" s="109">
        <v>0</v>
      </c>
      <c r="AL401" s="109">
        <v>0</v>
      </c>
      <c r="AM401" s="109">
        <v>0</v>
      </c>
      <c r="AN401" s="109">
        <v>0</v>
      </c>
      <c r="AO401" s="109">
        <v>0</v>
      </c>
      <c r="AP401" s="160">
        <f t="shared" si="388"/>
        <v>0</v>
      </c>
      <c r="AQ401" s="160">
        <f t="shared" si="389"/>
        <v>3222441</v>
      </c>
      <c r="AR401" s="160">
        <f t="shared" si="390"/>
        <v>3222441</v>
      </c>
      <c r="AS401" s="607"/>
      <c r="AT401" s="219"/>
      <c r="AU401" s="943">
        <v>0</v>
      </c>
      <c r="AV401" s="943">
        <v>139238.39000000001</v>
      </c>
      <c r="AW401" s="943">
        <v>0</v>
      </c>
      <c r="AX401" s="943">
        <v>0</v>
      </c>
      <c r="AY401" s="943">
        <v>0</v>
      </c>
      <c r="AZ401" s="943">
        <v>0</v>
      </c>
      <c r="BA401" s="943">
        <v>0</v>
      </c>
      <c r="BB401" s="943">
        <v>0</v>
      </c>
      <c r="BC401" s="943">
        <v>0</v>
      </c>
      <c r="BD401" s="943">
        <v>0</v>
      </c>
      <c r="BE401" s="943">
        <v>0</v>
      </c>
      <c r="BF401" s="943">
        <v>0</v>
      </c>
      <c r="BG401" s="943">
        <v>0</v>
      </c>
      <c r="BH401" s="943">
        <v>0</v>
      </c>
      <c r="BI401" s="73">
        <f t="shared" si="386"/>
        <v>139238.39000000001</v>
      </c>
      <c r="BJ401" s="219"/>
      <c r="BK401" s="850">
        <f t="shared" si="391"/>
        <v>0</v>
      </c>
      <c r="BL401" s="109">
        <f t="shared" si="392"/>
        <v>139238.39000000001</v>
      </c>
      <c r="BM401" s="109">
        <f t="shared" si="393"/>
        <v>0</v>
      </c>
      <c r="BN401" s="109">
        <f t="shared" si="394"/>
        <v>0</v>
      </c>
      <c r="BO401" s="109">
        <f t="shared" si="395"/>
        <v>0</v>
      </c>
      <c r="BP401" s="109">
        <f t="shared" si="396"/>
        <v>0</v>
      </c>
      <c r="BQ401" s="109">
        <f t="shared" si="397"/>
        <v>0</v>
      </c>
      <c r="BR401" s="109">
        <f t="shared" si="398"/>
        <v>0</v>
      </c>
      <c r="BS401" s="109">
        <f t="shared" si="399"/>
        <v>0</v>
      </c>
      <c r="BT401" s="109">
        <f t="shared" si="400"/>
        <v>0</v>
      </c>
      <c r="BU401" s="109">
        <f t="shared" si="401"/>
        <v>0</v>
      </c>
      <c r="BV401" s="109">
        <f t="shared" si="402"/>
        <v>0</v>
      </c>
      <c r="BW401" s="109">
        <f t="shared" si="403"/>
        <v>0</v>
      </c>
      <c r="BX401" s="109">
        <f t="shared" si="404"/>
        <v>0</v>
      </c>
      <c r="BY401" s="1000">
        <f t="shared" si="387"/>
        <v>139238.39000000001</v>
      </c>
    </row>
    <row r="402" spans="1:77">
      <c r="A402" s="679" t="s">
        <v>2944</v>
      </c>
      <c r="B402" s="679" t="s">
        <v>2945</v>
      </c>
      <c r="C402" s="57" t="s">
        <v>3</v>
      </c>
      <c r="D402" s="684" t="s">
        <v>7</v>
      </c>
      <c r="E402" s="681" t="s">
        <v>349</v>
      </c>
      <c r="F402" s="682">
        <v>41030</v>
      </c>
      <c r="G402" s="682" t="s">
        <v>106</v>
      </c>
      <c r="H402" s="241" t="s">
        <v>109</v>
      </c>
      <c r="I402" s="38"/>
      <c r="J402" s="983"/>
      <c r="K402" s="903"/>
      <c r="L402" s="798"/>
      <c r="M402" s="429"/>
      <c r="N402" s="109"/>
      <c r="O402" s="109"/>
      <c r="P402" s="109"/>
      <c r="Q402" s="607"/>
      <c r="R402" s="93"/>
      <c r="S402" s="109"/>
      <c r="T402" s="109"/>
      <c r="U402" s="109"/>
      <c r="V402" s="109">
        <v>0</v>
      </c>
      <c r="W402" s="109">
        <v>0</v>
      </c>
      <c r="X402" s="109">
        <v>0</v>
      </c>
      <c r="Y402" s="109">
        <v>0</v>
      </c>
      <c r="Z402" s="109">
        <v>0</v>
      </c>
      <c r="AA402" s="109">
        <v>0</v>
      </c>
      <c r="AB402" s="109">
        <v>0</v>
      </c>
      <c r="AC402" s="1013">
        <v>291770.56</v>
      </c>
      <c r="AD402" s="109">
        <v>0</v>
      </c>
      <c r="AE402" s="109">
        <v>0</v>
      </c>
      <c r="AF402" s="109">
        <v>0</v>
      </c>
      <c r="AG402" s="109">
        <v>0</v>
      </c>
      <c r="AH402" s="109">
        <v>0</v>
      </c>
      <c r="AI402" s="109">
        <v>0</v>
      </c>
      <c r="AJ402" s="109">
        <v>0</v>
      </c>
      <c r="AK402" s="109">
        <v>0</v>
      </c>
      <c r="AL402" s="109">
        <v>0</v>
      </c>
      <c r="AM402" s="109">
        <v>0</v>
      </c>
      <c r="AN402" s="109">
        <v>0</v>
      </c>
      <c r="AO402" s="109">
        <v>0</v>
      </c>
      <c r="AP402" s="160">
        <f t="shared" si="388"/>
        <v>0</v>
      </c>
      <c r="AQ402" s="801">
        <f t="shared" si="389"/>
        <v>291770.56</v>
      </c>
      <c r="AR402" s="160">
        <f t="shared" si="390"/>
        <v>291770.56</v>
      </c>
      <c r="AS402" s="607"/>
      <c r="AT402" s="219"/>
      <c r="AU402" s="13">
        <f t="shared" ref="AU402:BH407" si="405">AB402</f>
        <v>0</v>
      </c>
      <c r="AV402" s="13">
        <f t="shared" si="405"/>
        <v>291770.56</v>
      </c>
      <c r="AW402" s="13">
        <f t="shared" si="405"/>
        <v>0</v>
      </c>
      <c r="AX402" s="13">
        <f t="shared" si="405"/>
        <v>0</v>
      </c>
      <c r="AY402" s="13">
        <f t="shared" si="405"/>
        <v>0</v>
      </c>
      <c r="AZ402" s="13">
        <f t="shared" si="405"/>
        <v>0</v>
      </c>
      <c r="BA402" s="13">
        <f t="shared" si="405"/>
        <v>0</v>
      </c>
      <c r="BB402" s="13">
        <f t="shared" si="405"/>
        <v>0</v>
      </c>
      <c r="BC402" s="13">
        <f t="shared" si="405"/>
        <v>0</v>
      </c>
      <c r="BD402" s="13">
        <f t="shared" si="405"/>
        <v>0</v>
      </c>
      <c r="BE402" s="13">
        <f t="shared" si="405"/>
        <v>0</v>
      </c>
      <c r="BF402" s="13">
        <f t="shared" si="405"/>
        <v>0</v>
      </c>
      <c r="BG402" s="13">
        <f t="shared" si="405"/>
        <v>0</v>
      </c>
      <c r="BH402" s="13">
        <f t="shared" si="405"/>
        <v>0</v>
      </c>
      <c r="BI402" s="73">
        <f t="shared" si="386"/>
        <v>291770.56</v>
      </c>
      <c r="BJ402" s="219"/>
      <c r="BK402" s="850">
        <f t="shared" si="391"/>
        <v>0</v>
      </c>
      <c r="BL402" s="109">
        <f t="shared" si="392"/>
        <v>291770.56</v>
      </c>
      <c r="BM402" s="109">
        <f t="shared" si="393"/>
        <v>0</v>
      </c>
      <c r="BN402" s="109">
        <f t="shared" si="394"/>
        <v>0</v>
      </c>
      <c r="BO402" s="109">
        <f t="shared" si="395"/>
        <v>0</v>
      </c>
      <c r="BP402" s="109">
        <f t="shared" si="396"/>
        <v>0</v>
      </c>
      <c r="BQ402" s="109">
        <f t="shared" si="397"/>
        <v>0</v>
      </c>
      <c r="BR402" s="109">
        <f t="shared" si="398"/>
        <v>0</v>
      </c>
      <c r="BS402" s="109">
        <f t="shared" si="399"/>
        <v>0</v>
      </c>
      <c r="BT402" s="109">
        <f t="shared" si="400"/>
        <v>0</v>
      </c>
      <c r="BU402" s="109">
        <f t="shared" si="401"/>
        <v>0</v>
      </c>
      <c r="BV402" s="109">
        <f t="shared" si="402"/>
        <v>0</v>
      </c>
      <c r="BW402" s="109">
        <f t="shared" si="403"/>
        <v>0</v>
      </c>
      <c r="BX402" s="109">
        <f t="shared" si="404"/>
        <v>0</v>
      </c>
      <c r="BY402" s="1000">
        <f t="shared" si="387"/>
        <v>291770.56</v>
      </c>
    </row>
    <row r="403" spans="1:77">
      <c r="A403" s="679" t="s">
        <v>2908</v>
      </c>
      <c r="B403" s="679" t="s">
        <v>2909</v>
      </c>
      <c r="C403" s="57" t="s">
        <v>3</v>
      </c>
      <c r="D403" s="684" t="s">
        <v>7</v>
      </c>
      <c r="E403" s="681" t="s">
        <v>349</v>
      </c>
      <c r="F403" s="682">
        <v>40908</v>
      </c>
      <c r="G403" s="682" t="s">
        <v>106</v>
      </c>
      <c r="H403" s="241" t="s">
        <v>109</v>
      </c>
      <c r="I403" s="38"/>
      <c r="J403" s="983"/>
      <c r="K403" s="903"/>
      <c r="L403" s="798"/>
      <c r="M403" s="429"/>
      <c r="N403" s="109"/>
      <c r="O403" s="109"/>
      <c r="P403" s="109"/>
      <c r="Q403" s="607"/>
      <c r="R403" s="93"/>
      <c r="S403" s="109"/>
      <c r="T403" s="109"/>
      <c r="U403" s="109"/>
      <c r="V403" s="109">
        <v>0</v>
      </c>
      <c r="W403" s="109">
        <v>0</v>
      </c>
      <c r="X403" s="109">
        <v>317458.93999999994</v>
      </c>
      <c r="Y403" s="109">
        <v>0</v>
      </c>
      <c r="Z403" s="109">
        <v>0</v>
      </c>
      <c r="AA403" s="109">
        <v>0</v>
      </c>
      <c r="AB403" s="109">
        <v>0</v>
      </c>
      <c r="AC403" s="109">
        <v>0</v>
      </c>
      <c r="AD403" s="109">
        <v>0</v>
      </c>
      <c r="AE403" s="109">
        <v>0</v>
      </c>
      <c r="AF403" s="109">
        <v>0</v>
      </c>
      <c r="AG403" s="109">
        <v>0</v>
      </c>
      <c r="AH403" s="109">
        <v>0</v>
      </c>
      <c r="AI403" s="109">
        <v>0</v>
      </c>
      <c r="AJ403" s="109">
        <v>0</v>
      </c>
      <c r="AK403" s="109">
        <v>0</v>
      </c>
      <c r="AL403" s="109">
        <v>0</v>
      </c>
      <c r="AM403" s="109">
        <v>0</v>
      </c>
      <c r="AN403" s="109">
        <v>0</v>
      </c>
      <c r="AO403" s="109">
        <v>0</v>
      </c>
      <c r="AP403" s="160">
        <f t="shared" si="388"/>
        <v>317458.93999999994</v>
      </c>
      <c r="AQ403" s="160">
        <f t="shared" si="389"/>
        <v>0</v>
      </c>
      <c r="AR403" s="160">
        <f t="shared" si="390"/>
        <v>317458.93999999994</v>
      </c>
      <c r="AS403" s="607"/>
      <c r="AT403" s="219"/>
      <c r="AU403" s="13">
        <f t="shared" si="405"/>
        <v>0</v>
      </c>
      <c r="AV403" s="13">
        <f t="shared" si="405"/>
        <v>0</v>
      </c>
      <c r="AW403" s="13">
        <f t="shared" si="405"/>
        <v>0</v>
      </c>
      <c r="AX403" s="13">
        <f t="shared" si="405"/>
        <v>0</v>
      </c>
      <c r="AY403" s="13">
        <f t="shared" si="405"/>
        <v>0</v>
      </c>
      <c r="AZ403" s="13">
        <f t="shared" si="405"/>
        <v>0</v>
      </c>
      <c r="BA403" s="13">
        <f t="shared" si="405"/>
        <v>0</v>
      </c>
      <c r="BB403" s="13">
        <f t="shared" si="405"/>
        <v>0</v>
      </c>
      <c r="BC403" s="13">
        <f t="shared" si="405"/>
        <v>0</v>
      </c>
      <c r="BD403" s="13">
        <f t="shared" si="405"/>
        <v>0</v>
      </c>
      <c r="BE403" s="13">
        <f t="shared" si="405"/>
        <v>0</v>
      </c>
      <c r="BF403" s="13">
        <f t="shared" si="405"/>
        <v>0</v>
      </c>
      <c r="BG403" s="13">
        <f t="shared" si="405"/>
        <v>0</v>
      </c>
      <c r="BH403" s="13">
        <f t="shared" si="405"/>
        <v>0</v>
      </c>
      <c r="BI403" s="73">
        <f t="shared" si="386"/>
        <v>0</v>
      </c>
      <c r="BJ403" s="219"/>
      <c r="BK403" s="850">
        <f t="shared" si="391"/>
        <v>0</v>
      </c>
      <c r="BL403" s="109">
        <f t="shared" si="392"/>
        <v>0</v>
      </c>
      <c r="BM403" s="109">
        <f t="shared" si="393"/>
        <v>0</v>
      </c>
      <c r="BN403" s="109">
        <f t="shared" si="394"/>
        <v>0</v>
      </c>
      <c r="BO403" s="109">
        <f t="shared" si="395"/>
        <v>0</v>
      </c>
      <c r="BP403" s="109">
        <f t="shared" si="396"/>
        <v>0</v>
      </c>
      <c r="BQ403" s="109">
        <f t="shared" si="397"/>
        <v>0</v>
      </c>
      <c r="BR403" s="109">
        <f t="shared" si="398"/>
        <v>0</v>
      </c>
      <c r="BS403" s="109">
        <f t="shared" si="399"/>
        <v>0</v>
      </c>
      <c r="BT403" s="109">
        <f t="shared" si="400"/>
        <v>0</v>
      </c>
      <c r="BU403" s="109">
        <f t="shared" si="401"/>
        <v>0</v>
      </c>
      <c r="BV403" s="109">
        <f t="shared" si="402"/>
        <v>0</v>
      </c>
      <c r="BW403" s="109">
        <f t="shared" si="403"/>
        <v>0</v>
      </c>
      <c r="BX403" s="109">
        <f t="shared" si="404"/>
        <v>0</v>
      </c>
      <c r="BY403" s="1000">
        <f t="shared" si="387"/>
        <v>0</v>
      </c>
    </row>
    <row r="404" spans="1:77">
      <c r="A404" s="2" t="s">
        <v>2785</v>
      </c>
      <c r="B404" s="2" t="s">
        <v>2786</v>
      </c>
      <c r="C404" s="57" t="s">
        <v>3</v>
      </c>
      <c r="D404" s="57" t="s">
        <v>7</v>
      </c>
      <c r="E404" s="681" t="s">
        <v>349</v>
      </c>
      <c r="F404" s="682">
        <v>41061</v>
      </c>
      <c r="G404" s="682" t="s">
        <v>106</v>
      </c>
      <c r="H404" s="241" t="s">
        <v>109</v>
      </c>
      <c r="I404" s="38"/>
      <c r="J404" s="983"/>
      <c r="K404" s="903"/>
      <c r="L404" s="798"/>
      <c r="M404" s="429"/>
      <c r="N404" s="109"/>
      <c r="O404" s="109"/>
      <c r="P404" s="109"/>
      <c r="Q404" s="607"/>
      <c r="R404" s="93"/>
      <c r="S404" s="109"/>
      <c r="T404" s="109"/>
      <c r="U404" s="109"/>
      <c r="V404" s="109">
        <v>0</v>
      </c>
      <c r="W404" s="109">
        <v>0</v>
      </c>
      <c r="X404" s="109">
        <v>0</v>
      </c>
      <c r="Y404" s="109">
        <v>0</v>
      </c>
      <c r="Z404" s="109">
        <v>0</v>
      </c>
      <c r="AA404" s="109">
        <v>0</v>
      </c>
      <c r="AB404" s="109">
        <v>0</v>
      </c>
      <c r="AC404" s="109">
        <v>0</v>
      </c>
      <c r="AD404" s="1013">
        <v>507828</v>
      </c>
      <c r="AE404" s="109">
        <v>0</v>
      </c>
      <c r="AF404" s="109">
        <v>0</v>
      </c>
      <c r="AG404" s="109">
        <v>0</v>
      </c>
      <c r="AH404" s="109">
        <v>0</v>
      </c>
      <c r="AI404" s="109">
        <v>0</v>
      </c>
      <c r="AJ404" s="109">
        <v>0</v>
      </c>
      <c r="AK404" s="109">
        <v>0</v>
      </c>
      <c r="AL404" s="109">
        <v>0</v>
      </c>
      <c r="AM404" s="109">
        <v>0</v>
      </c>
      <c r="AN404" s="109">
        <v>0</v>
      </c>
      <c r="AO404" s="109">
        <v>0</v>
      </c>
      <c r="AP404" s="160">
        <f t="shared" si="388"/>
        <v>0</v>
      </c>
      <c r="AQ404" s="801">
        <f t="shared" si="389"/>
        <v>507828</v>
      </c>
      <c r="AR404" s="160">
        <f t="shared" si="390"/>
        <v>507828</v>
      </c>
      <c r="AS404" s="607"/>
      <c r="AT404" s="219"/>
      <c r="AU404" s="13">
        <f t="shared" si="405"/>
        <v>0</v>
      </c>
      <c r="AV404" s="13">
        <f t="shared" si="405"/>
        <v>0</v>
      </c>
      <c r="AW404" s="13">
        <f t="shared" si="405"/>
        <v>507828</v>
      </c>
      <c r="AX404" s="13">
        <f t="shared" si="405"/>
        <v>0</v>
      </c>
      <c r="AY404" s="13">
        <f t="shared" si="405"/>
        <v>0</v>
      </c>
      <c r="AZ404" s="13">
        <f t="shared" si="405"/>
        <v>0</v>
      </c>
      <c r="BA404" s="13">
        <f t="shared" si="405"/>
        <v>0</v>
      </c>
      <c r="BB404" s="13">
        <f t="shared" si="405"/>
        <v>0</v>
      </c>
      <c r="BC404" s="13">
        <f t="shared" si="405"/>
        <v>0</v>
      </c>
      <c r="BD404" s="13">
        <f t="shared" si="405"/>
        <v>0</v>
      </c>
      <c r="BE404" s="13">
        <f t="shared" si="405"/>
        <v>0</v>
      </c>
      <c r="BF404" s="13">
        <f t="shared" si="405"/>
        <v>0</v>
      </c>
      <c r="BG404" s="13">
        <f t="shared" si="405"/>
        <v>0</v>
      </c>
      <c r="BH404" s="13">
        <f t="shared" si="405"/>
        <v>0</v>
      </c>
      <c r="BI404" s="73">
        <f t="shared" si="386"/>
        <v>507828</v>
      </c>
      <c r="BJ404" s="219"/>
      <c r="BK404" s="850">
        <f t="shared" si="391"/>
        <v>0</v>
      </c>
      <c r="BL404" s="109">
        <f t="shared" si="392"/>
        <v>0</v>
      </c>
      <c r="BM404" s="109">
        <f t="shared" si="393"/>
        <v>507828</v>
      </c>
      <c r="BN404" s="109">
        <f t="shared" si="394"/>
        <v>0</v>
      </c>
      <c r="BO404" s="109">
        <f t="shared" si="395"/>
        <v>0</v>
      </c>
      <c r="BP404" s="109">
        <f t="shared" si="396"/>
        <v>0</v>
      </c>
      <c r="BQ404" s="109">
        <f t="shared" si="397"/>
        <v>0</v>
      </c>
      <c r="BR404" s="109">
        <f t="shared" si="398"/>
        <v>0</v>
      </c>
      <c r="BS404" s="109">
        <f t="shared" si="399"/>
        <v>0</v>
      </c>
      <c r="BT404" s="109">
        <f t="shared" si="400"/>
        <v>0</v>
      </c>
      <c r="BU404" s="109">
        <f t="shared" si="401"/>
        <v>0</v>
      </c>
      <c r="BV404" s="109">
        <f t="shared" si="402"/>
        <v>0</v>
      </c>
      <c r="BW404" s="109">
        <f t="shared" si="403"/>
        <v>0</v>
      </c>
      <c r="BX404" s="109">
        <f t="shared" si="404"/>
        <v>0</v>
      </c>
      <c r="BY404" s="1000">
        <f t="shared" si="387"/>
        <v>507828</v>
      </c>
    </row>
    <row r="405" spans="1:77">
      <c r="A405" s="2" t="s">
        <v>3361</v>
      </c>
      <c r="B405" s="2" t="s">
        <v>3362</v>
      </c>
      <c r="C405" s="57" t="s">
        <v>3</v>
      </c>
      <c r="D405" s="57" t="s">
        <v>7</v>
      </c>
      <c r="E405" s="681" t="s">
        <v>349</v>
      </c>
      <c r="F405" s="682">
        <v>41022</v>
      </c>
      <c r="G405" s="682" t="s">
        <v>106</v>
      </c>
      <c r="H405" s="241" t="s">
        <v>109</v>
      </c>
      <c r="I405" s="38"/>
      <c r="J405" s="983"/>
      <c r="K405" s="903"/>
      <c r="L405" s="798"/>
      <c r="M405" s="429"/>
      <c r="N405" s="109"/>
      <c r="O405" s="109"/>
      <c r="P405" s="109"/>
      <c r="Q405" s="607"/>
      <c r="R405" s="93"/>
      <c r="S405" s="109"/>
      <c r="T405" s="109"/>
      <c r="U405" s="109"/>
      <c r="V405" s="109">
        <v>0</v>
      </c>
      <c r="W405" s="109">
        <v>0</v>
      </c>
      <c r="X405" s="109">
        <v>0</v>
      </c>
      <c r="Y405" s="109">
        <v>0</v>
      </c>
      <c r="Z405" s="109">
        <v>0</v>
      </c>
      <c r="AA405" s="109">
        <v>0</v>
      </c>
      <c r="AB405" s="1013">
        <v>103393.62</v>
      </c>
      <c r="AC405" s="109">
        <v>0</v>
      </c>
      <c r="AD405" s="109">
        <v>0</v>
      </c>
      <c r="AE405" s="109">
        <v>0</v>
      </c>
      <c r="AF405" s="109">
        <v>0</v>
      </c>
      <c r="AG405" s="109">
        <v>0</v>
      </c>
      <c r="AH405" s="109">
        <v>0</v>
      </c>
      <c r="AI405" s="109">
        <v>0</v>
      </c>
      <c r="AJ405" s="109">
        <v>0</v>
      </c>
      <c r="AK405" s="109">
        <v>0</v>
      </c>
      <c r="AL405" s="109">
        <v>0</v>
      </c>
      <c r="AM405" s="109">
        <v>0</v>
      </c>
      <c r="AN405" s="109">
        <v>0</v>
      </c>
      <c r="AO405" s="109">
        <v>0</v>
      </c>
      <c r="AP405" s="160">
        <f t="shared" si="388"/>
        <v>0</v>
      </c>
      <c r="AQ405" s="801">
        <f t="shared" si="389"/>
        <v>103393.62</v>
      </c>
      <c r="AR405" s="160">
        <f t="shared" si="390"/>
        <v>103393.62</v>
      </c>
      <c r="AS405" s="607"/>
      <c r="AT405" s="219"/>
      <c r="AU405" s="13">
        <f t="shared" si="405"/>
        <v>103393.62</v>
      </c>
      <c r="AV405" s="13">
        <f t="shared" si="405"/>
        <v>0</v>
      </c>
      <c r="AW405" s="13">
        <f t="shared" si="405"/>
        <v>0</v>
      </c>
      <c r="AX405" s="13">
        <f t="shared" si="405"/>
        <v>0</v>
      </c>
      <c r="AY405" s="13">
        <f t="shared" si="405"/>
        <v>0</v>
      </c>
      <c r="AZ405" s="13">
        <f t="shared" si="405"/>
        <v>0</v>
      </c>
      <c r="BA405" s="13">
        <f t="shared" si="405"/>
        <v>0</v>
      </c>
      <c r="BB405" s="13">
        <f t="shared" si="405"/>
        <v>0</v>
      </c>
      <c r="BC405" s="13">
        <f t="shared" si="405"/>
        <v>0</v>
      </c>
      <c r="BD405" s="13">
        <f t="shared" si="405"/>
        <v>0</v>
      </c>
      <c r="BE405" s="13">
        <f t="shared" si="405"/>
        <v>0</v>
      </c>
      <c r="BF405" s="13">
        <f t="shared" si="405"/>
        <v>0</v>
      </c>
      <c r="BG405" s="13">
        <f t="shared" si="405"/>
        <v>0</v>
      </c>
      <c r="BH405" s="13">
        <f t="shared" si="405"/>
        <v>0</v>
      </c>
      <c r="BI405" s="73">
        <f t="shared" si="386"/>
        <v>103393.62</v>
      </c>
      <c r="BJ405" s="219"/>
      <c r="BK405" s="850">
        <f t="shared" si="391"/>
        <v>103393.62</v>
      </c>
      <c r="BL405" s="109">
        <f t="shared" si="392"/>
        <v>0</v>
      </c>
      <c r="BM405" s="109">
        <f t="shared" si="393"/>
        <v>0</v>
      </c>
      <c r="BN405" s="109">
        <f t="shared" si="394"/>
        <v>0</v>
      </c>
      <c r="BO405" s="109">
        <f t="shared" si="395"/>
        <v>0</v>
      </c>
      <c r="BP405" s="109">
        <f t="shared" si="396"/>
        <v>0</v>
      </c>
      <c r="BQ405" s="109">
        <f t="shared" si="397"/>
        <v>0</v>
      </c>
      <c r="BR405" s="109">
        <f t="shared" si="398"/>
        <v>0</v>
      </c>
      <c r="BS405" s="109">
        <f t="shared" si="399"/>
        <v>0</v>
      </c>
      <c r="BT405" s="109">
        <f t="shared" si="400"/>
        <v>0</v>
      </c>
      <c r="BU405" s="109">
        <f t="shared" si="401"/>
        <v>0</v>
      </c>
      <c r="BV405" s="109">
        <f t="shared" si="402"/>
        <v>0</v>
      </c>
      <c r="BW405" s="109">
        <f t="shared" si="403"/>
        <v>0</v>
      </c>
      <c r="BX405" s="109">
        <f t="shared" si="404"/>
        <v>0</v>
      </c>
      <c r="BY405" s="1000">
        <f t="shared" si="387"/>
        <v>103393.62</v>
      </c>
    </row>
    <row r="406" spans="1:77">
      <c r="A406" s="2" t="s">
        <v>3097</v>
      </c>
      <c r="B406" s="2" t="s">
        <v>3098</v>
      </c>
      <c r="C406" s="57" t="s">
        <v>3</v>
      </c>
      <c r="D406" s="57" t="s">
        <v>7</v>
      </c>
      <c r="E406" s="681" t="s">
        <v>349</v>
      </c>
      <c r="F406" s="682">
        <v>40908</v>
      </c>
      <c r="G406" s="682" t="s">
        <v>106</v>
      </c>
      <c r="H406" s="241" t="s">
        <v>109</v>
      </c>
      <c r="I406" s="38"/>
      <c r="J406" s="983"/>
      <c r="K406" s="903"/>
      <c r="L406" s="798"/>
      <c r="M406" s="429"/>
      <c r="N406" s="109"/>
      <c r="O406" s="109"/>
      <c r="P406" s="109"/>
      <c r="Q406" s="607"/>
      <c r="R406" s="93"/>
      <c r="S406" s="109"/>
      <c r="T406" s="109"/>
      <c r="U406" s="109"/>
      <c r="V406" s="109">
        <v>0</v>
      </c>
      <c r="W406" s="109">
        <v>0</v>
      </c>
      <c r="X406" s="109">
        <v>197862.32</v>
      </c>
      <c r="Y406" s="109">
        <v>0</v>
      </c>
      <c r="Z406" s="109">
        <v>0</v>
      </c>
      <c r="AA406" s="109">
        <v>0</v>
      </c>
      <c r="AB406" s="109">
        <v>0</v>
      </c>
      <c r="AC406" s="109">
        <v>0</v>
      </c>
      <c r="AD406" s="109">
        <v>0</v>
      </c>
      <c r="AE406" s="109">
        <v>0</v>
      </c>
      <c r="AF406" s="109">
        <v>0</v>
      </c>
      <c r="AG406" s="109">
        <v>0</v>
      </c>
      <c r="AH406" s="109">
        <v>0</v>
      </c>
      <c r="AI406" s="109">
        <v>0</v>
      </c>
      <c r="AJ406" s="109">
        <v>0</v>
      </c>
      <c r="AK406" s="109">
        <v>0</v>
      </c>
      <c r="AL406" s="109">
        <v>0</v>
      </c>
      <c r="AM406" s="109">
        <v>0</v>
      </c>
      <c r="AN406" s="109">
        <v>0</v>
      </c>
      <c r="AO406" s="109">
        <v>0</v>
      </c>
      <c r="AP406" s="160">
        <f t="shared" si="388"/>
        <v>197862.32</v>
      </c>
      <c r="AQ406" s="160">
        <f t="shared" si="389"/>
        <v>0</v>
      </c>
      <c r="AR406" s="160">
        <f t="shared" si="390"/>
        <v>197862.32</v>
      </c>
      <c r="AS406" s="607"/>
      <c r="AT406" s="219"/>
      <c r="AU406" s="13">
        <f t="shared" si="405"/>
        <v>0</v>
      </c>
      <c r="AV406" s="13">
        <f t="shared" si="405"/>
        <v>0</v>
      </c>
      <c r="AW406" s="13">
        <f t="shared" si="405"/>
        <v>0</v>
      </c>
      <c r="AX406" s="13">
        <f t="shared" si="405"/>
        <v>0</v>
      </c>
      <c r="AY406" s="13">
        <f t="shared" si="405"/>
        <v>0</v>
      </c>
      <c r="AZ406" s="13">
        <f t="shared" si="405"/>
        <v>0</v>
      </c>
      <c r="BA406" s="13">
        <f t="shared" si="405"/>
        <v>0</v>
      </c>
      <c r="BB406" s="13">
        <f t="shared" si="405"/>
        <v>0</v>
      </c>
      <c r="BC406" s="13">
        <f t="shared" si="405"/>
        <v>0</v>
      </c>
      <c r="BD406" s="13">
        <f t="shared" si="405"/>
        <v>0</v>
      </c>
      <c r="BE406" s="13">
        <f t="shared" si="405"/>
        <v>0</v>
      </c>
      <c r="BF406" s="13">
        <f t="shared" si="405"/>
        <v>0</v>
      </c>
      <c r="BG406" s="13">
        <f t="shared" si="405"/>
        <v>0</v>
      </c>
      <c r="BH406" s="13">
        <f t="shared" si="405"/>
        <v>0</v>
      </c>
      <c r="BI406" s="73">
        <f t="shared" si="386"/>
        <v>0</v>
      </c>
      <c r="BJ406" s="219"/>
      <c r="BK406" s="850"/>
      <c r="BL406" s="109"/>
      <c r="BM406" s="109"/>
      <c r="BN406" s="109"/>
      <c r="BO406" s="109"/>
      <c r="BP406" s="109"/>
      <c r="BQ406" s="109"/>
      <c r="BR406" s="109"/>
      <c r="BS406" s="109"/>
      <c r="BT406" s="109"/>
      <c r="BU406" s="109"/>
      <c r="BV406" s="109"/>
      <c r="BW406" s="109"/>
      <c r="BX406" s="109"/>
      <c r="BY406" s="1000">
        <f t="shared" si="387"/>
        <v>0</v>
      </c>
    </row>
    <row r="407" spans="1:77">
      <c r="A407" s="2" t="s">
        <v>3091</v>
      </c>
      <c r="B407" s="2" t="s">
        <v>3092</v>
      </c>
      <c r="C407" s="57" t="s">
        <v>3</v>
      </c>
      <c r="D407" s="57" t="s">
        <v>7</v>
      </c>
      <c r="E407" s="681" t="s">
        <v>349</v>
      </c>
      <c r="F407" s="682">
        <v>40902</v>
      </c>
      <c r="G407" s="682" t="s">
        <v>106</v>
      </c>
      <c r="H407" s="241" t="s">
        <v>109</v>
      </c>
      <c r="I407" s="38"/>
      <c r="J407" s="983"/>
      <c r="K407" s="903"/>
      <c r="L407" s="798"/>
      <c r="M407" s="429"/>
      <c r="N407" s="109"/>
      <c r="O407" s="109"/>
      <c r="P407" s="109"/>
      <c r="Q407" s="607"/>
      <c r="R407" s="93"/>
      <c r="S407" s="109"/>
      <c r="T407" s="109"/>
      <c r="U407" s="109"/>
      <c r="V407" s="109">
        <v>0</v>
      </c>
      <c r="W407" s="109">
        <v>0</v>
      </c>
      <c r="X407" s="109">
        <v>200776</v>
      </c>
      <c r="Y407" s="109">
        <v>0</v>
      </c>
      <c r="Z407" s="109">
        <v>0</v>
      </c>
      <c r="AA407" s="109">
        <v>0</v>
      </c>
      <c r="AB407" s="109">
        <v>0</v>
      </c>
      <c r="AC407" s="109">
        <v>0</v>
      </c>
      <c r="AD407" s="109">
        <v>0</v>
      </c>
      <c r="AE407" s="109">
        <v>0</v>
      </c>
      <c r="AF407" s="109">
        <v>0</v>
      </c>
      <c r="AG407" s="109">
        <v>0</v>
      </c>
      <c r="AH407" s="109">
        <v>0</v>
      </c>
      <c r="AI407" s="109">
        <v>0</v>
      </c>
      <c r="AJ407" s="109">
        <v>0</v>
      </c>
      <c r="AK407" s="109">
        <v>0</v>
      </c>
      <c r="AL407" s="109">
        <v>0</v>
      </c>
      <c r="AM407" s="109">
        <v>0</v>
      </c>
      <c r="AN407" s="109">
        <v>0</v>
      </c>
      <c r="AO407" s="109">
        <v>0</v>
      </c>
      <c r="AP407" s="160">
        <f t="shared" si="388"/>
        <v>200776</v>
      </c>
      <c r="AQ407" s="160">
        <f t="shared" si="389"/>
        <v>0</v>
      </c>
      <c r="AR407" s="160">
        <f t="shared" si="390"/>
        <v>200776</v>
      </c>
      <c r="AS407" s="607"/>
      <c r="AT407" s="219"/>
      <c r="AU407" s="13">
        <f t="shared" si="405"/>
        <v>0</v>
      </c>
      <c r="AV407" s="13">
        <f t="shared" si="405"/>
        <v>0</v>
      </c>
      <c r="AW407" s="13">
        <f t="shared" si="405"/>
        <v>0</v>
      </c>
      <c r="AX407" s="13">
        <f t="shared" si="405"/>
        <v>0</v>
      </c>
      <c r="AY407" s="13">
        <f t="shared" si="405"/>
        <v>0</v>
      </c>
      <c r="AZ407" s="13">
        <f t="shared" si="405"/>
        <v>0</v>
      </c>
      <c r="BA407" s="13">
        <f t="shared" si="405"/>
        <v>0</v>
      </c>
      <c r="BB407" s="13">
        <f t="shared" si="405"/>
        <v>0</v>
      </c>
      <c r="BC407" s="13">
        <f t="shared" si="405"/>
        <v>0</v>
      </c>
      <c r="BD407" s="13">
        <f t="shared" si="405"/>
        <v>0</v>
      </c>
      <c r="BE407" s="13">
        <f t="shared" si="405"/>
        <v>0</v>
      </c>
      <c r="BF407" s="13">
        <f t="shared" si="405"/>
        <v>0</v>
      </c>
      <c r="BG407" s="13">
        <f t="shared" si="405"/>
        <v>0</v>
      </c>
      <c r="BH407" s="13">
        <f t="shared" si="405"/>
        <v>0</v>
      </c>
      <c r="BI407" s="73">
        <f t="shared" si="386"/>
        <v>0</v>
      </c>
      <c r="BJ407" s="219"/>
      <c r="BK407" s="850">
        <f t="shared" ref="BK407:BX408" si="406">IF($E407="N",AU407)</f>
        <v>0</v>
      </c>
      <c r="BL407" s="109">
        <f t="shared" si="406"/>
        <v>0</v>
      </c>
      <c r="BM407" s="109">
        <f t="shared" si="406"/>
        <v>0</v>
      </c>
      <c r="BN407" s="109">
        <f t="shared" si="406"/>
        <v>0</v>
      </c>
      <c r="BO407" s="109">
        <f t="shared" si="406"/>
        <v>0</v>
      </c>
      <c r="BP407" s="109">
        <f t="shared" si="406"/>
        <v>0</v>
      </c>
      <c r="BQ407" s="109">
        <f t="shared" si="406"/>
        <v>0</v>
      </c>
      <c r="BR407" s="109">
        <f t="shared" si="406"/>
        <v>0</v>
      </c>
      <c r="BS407" s="109">
        <f t="shared" si="406"/>
        <v>0</v>
      </c>
      <c r="BT407" s="109">
        <f t="shared" si="406"/>
        <v>0</v>
      </c>
      <c r="BU407" s="109">
        <f t="shared" si="406"/>
        <v>0</v>
      </c>
      <c r="BV407" s="109">
        <f t="shared" si="406"/>
        <v>0</v>
      </c>
      <c r="BW407" s="109">
        <f t="shared" si="406"/>
        <v>0</v>
      </c>
      <c r="BX407" s="109">
        <f t="shared" si="406"/>
        <v>0</v>
      </c>
      <c r="BY407" s="1000">
        <f t="shared" si="387"/>
        <v>0</v>
      </c>
    </row>
    <row r="408" spans="1:77" ht="76.5">
      <c r="A408" s="2" t="s">
        <v>2599</v>
      </c>
      <c r="B408" s="2" t="s">
        <v>2600</v>
      </c>
      <c r="C408" s="57" t="s">
        <v>3</v>
      </c>
      <c r="D408" s="57" t="s">
        <v>7</v>
      </c>
      <c r="E408" s="681" t="s">
        <v>349</v>
      </c>
      <c r="F408" s="682">
        <v>41059</v>
      </c>
      <c r="G408" s="682" t="s">
        <v>106</v>
      </c>
      <c r="H408" s="241" t="s">
        <v>109</v>
      </c>
      <c r="I408" s="38"/>
      <c r="J408" s="983"/>
      <c r="K408" s="903"/>
      <c r="L408" s="798"/>
      <c r="M408" s="429"/>
      <c r="N408" s="902" t="s">
        <v>1392</v>
      </c>
      <c r="O408" s="986" t="s">
        <v>3607</v>
      </c>
      <c r="P408" s="109"/>
      <c r="Q408" s="607"/>
      <c r="R408" s="93"/>
      <c r="S408" s="109"/>
      <c r="T408" s="109"/>
      <c r="U408" s="109"/>
      <c r="V408" s="109">
        <v>0</v>
      </c>
      <c r="W408" s="109">
        <v>0</v>
      </c>
      <c r="X408" s="109">
        <v>0</v>
      </c>
      <c r="Y408" s="109">
        <v>0</v>
      </c>
      <c r="Z408" s="109">
        <v>0</v>
      </c>
      <c r="AA408" s="109">
        <v>0</v>
      </c>
      <c r="AB408" s="109">
        <v>0</v>
      </c>
      <c r="AC408" s="109">
        <v>1457982</v>
      </c>
      <c r="AD408" s="109">
        <v>0</v>
      </c>
      <c r="AE408" s="109">
        <v>0</v>
      </c>
      <c r="AF408" s="109">
        <v>0</v>
      </c>
      <c r="AG408" s="109">
        <v>0</v>
      </c>
      <c r="AH408" s="109">
        <v>0</v>
      </c>
      <c r="AI408" s="109">
        <v>0</v>
      </c>
      <c r="AJ408" s="109">
        <v>0</v>
      </c>
      <c r="AK408" s="109">
        <v>0</v>
      </c>
      <c r="AL408" s="109">
        <v>0</v>
      </c>
      <c r="AM408" s="109">
        <v>0</v>
      </c>
      <c r="AN408" s="109">
        <v>0</v>
      </c>
      <c r="AO408" s="109">
        <v>0</v>
      </c>
      <c r="AP408" s="160">
        <f t="shared" si="388"/>
        <v>0</v>
      </c>
      <c r="AQ408" s="160">
        <f t="shared" si="389"/>
        <v>1457982</v>
      </c>
      <c r="AR408" s="160">
        <f t="shared" si="390"/>
        <v>1457982</v>
      </c>
      <c r="AS408" s="607"/>
      <c r="AT408" s="219"/>
      <c r="AU408" s="943">
        <v>0</v>
      </c>
      <c r="AV408" s="943">
        <v>61219</v>
      </c>
      <c r="AW408" s="943">
        <v>0</v>
      </c>
      <c r="AX408" s="943">
        <v>0</v>
      </c>
      <c r="AY408" s="943">
        <v>0</v>
      </c>
      <c r="AZ408" s="943">
        <v>0</v>
      </c>
      <c r="BA408" s="943">
        <v>0</v>
      </c>
      <c r="BB408" s="943">
        <v>0</v>
      </c>
      <c r="BC408" s="943">
        <v>0</v>
      </c>
      <c r="BD408" s="943">
        <v>0</v>
      </c>
      <c r="BE408" s="943">
        <v>0</v>
      </c>
      <c r="BF408" s="943">
        <v>0</v>
      </c>
      <c r="BG408" s="943">
        <v>0</v>
      </c>
      <c r="BH408" s="943">
        <v>0</v>
      </c>
      <c r="BI408" s="73">
        <f t="shared" si="386"/>
        <v>61219</v>
      </c>
      <c r="BJ408" s="219"/>
      <c r="BK408" s="850">
        <f t="shared" si="406"/>
        <v>0</v>
      </c>
      <c r="BL408" s="109">
        <f t="shared" si="406"/>
        <v>61219</v>
      </c>
      <c r="BM408" s="109">
        <f t="shared" si="406"/>
        <v>0</v>
      </c>
      <c r="BN408" s="109">
        <f t="shared" si="406"/>
        <v>0</v>
      </c>
      <c r="BO408" s="109">
        <f t="shared" si="406"/>
        <v>0</v>
      </c>
      <c r="BP408" s="109">
        <f t="shared" si="406"/>
        <v>0</v>
      </c>
      <c r="BQ408" s="109">
        <f t="shared" si="406"/>
        <v>0</v>
      </c>
      <c r="BR408" s="109">
        <f t="shared" si="406"/>
        <v>0</v>
      </c>
      <c r="BS408" s="109">
        <f t="shared" si="406"/>
        <v>0</v>
      </c>
      <c r="BT408" s="109">
        <f t="shared" si="406"/>
        <v>0</v>
      </c>
      <c r="BU408" s="109">
        <f t="shared" si="406"/>
        <v>0</v>
      </c>
      <c r="BV408" s="109">
        <f t="shared" si="406"/>
        <v>0</v>
      </c>
      <c r="BW408" s="109">
        <f t="shared" si="406"/>
        <v>0</v>
      </c>
      <c r="BX408" s="109">
        <f t="shared" si="406"/>
        <v>0</v>
      </c>
      <c r="BY408" s="1000">
        <f t="shared" si="387"/>
        <v>61219</v>
      </c>
    </row>
    <row r="409" spans="1:77">
      <c r="A409" s="2" t="s">
        <v>3109</v>
      </c>
      <c r="B409" s="2" t="s">
        <v>3110</v>
      </c>
      <c r="C409" s="57" t="s">
        <v>3</v>
      </c>
      <c r="D409" s="57" t="s">
        <v>7</v>
      </c>
      <c r="E409" s="681" t="s">
        <v>349</v>
      </c>
      <c r="F409" s="682">
        <v>41061</v>
      </c>
      <c r="G409" s="682" t="s">
        <v>106</v>
      </c>
      <c r="H409" s="241" t="s">
        <v>109</v>
      </c>
      <c r="I409" s="38"/>
      <c r="J409" s="983"/>
      <c r="K409" s="903"/>
      <c r="L409" s="798"/>
      <c r="M409" s="429"/>
      <c r="N409" s="109"/>
      <c r="O409" s="109"/>
      <c r="P409" s="109"/>
      <c r="Q409" s="607"/>
      <c r="R409" s="93"/>
      <c r="S409" s="109"/>
      <c r="T409" s="109"/>
      <c r="U409" s="109"/>
      <c r="V409" s="109">
        <v>0</v>
      </c>
      <c r="W409" s="109">
        <v>0</v>
      </c>
      <c r="X409" s="109">
        <v>0</v>
      </c>
      <c r="Y409" s="109">
        <v>0</v>
      </c>
      <c r="Z409" s="109">
        <v>0</v>
      </c>
      <c r="AA409" s="109">
        <v>0</v>
      </c>
      <c r="AB409" s="109">
        <v>0</v>
      </c>
      <c r="AC409" s="109">
        <v>0</v>
      </c>
      <c r="AD409" s="1013">
        <v>193772</v>
      </c>
      <c r="AE409" s="109">
        <v>0</v>
      </c>
      <c r="AF409" s="109">
        <v>0</v>
      </c>
      <c r="AG409" s="109">
        <v>0</v>
      </c>
      <c r="AH409" s="109">
        <v>0</v>
      </c>
      <c r="AI409" s="109">
        <v>0</v>
      </c>
      <c r="AJ409" s="109">
        <v>0</v>
      </c>
      <c r="AK409" s="109">
        <v>0</v>
      </c>
      <c r="AL409" s="109">
        <v>0</v>
      </c>
      <c r="AM409" s="109">
        <v>0</v>
      </c>
      <c r="AN409" s="109">
        <v>0</v>
      </c>
      <c r="AO409" s="109">
        <v>0</v>
      </c>
      <c r="AP409" s="160">
        <f t="shared" si="388"/>
        <v>0</v>
      </c>
      <c r="AQ409" s="801">
        <f t="shared" si="389"/>
        <v>193772</v>
      </c>
      <c r="AR409" s="160">
        <f t="shared" si="390"/>
        <v>193772</v>
      </c>
      <c r="AS409" s="607"/>
      <c r="AT409" s="219"/>
      <c r="AU409" s="13">
        <f t="shared" ref="AU409:BH409" si="407">AB409</f>
        <v>0</v>
      </c>
      <c r="AV409" s="13">
        <f t="shared" si="407"/>
        <v>0</v>
      </c>
      <c r="AW409" s="13">
        <f t="shared" si="407"/>
        <v>193772</v>
      </c>
      <c r="AX409" s="13">
        <f t="shared" si="407"/>
        <v>0</v>
      </c>
      <c r="AY409" s="13">
        <f t="shared" si="407"/>
        <v>0</v>
      </c>
      <c r="AZ409" s="13">
        <f t="shared" si="407"/>
        <v>0</v>
      </c>
      <c r="BA409" s="13">
        <f t="shared" si="407"/>
        <v>0</v>
      </c>
      <c r="BB409" s="13">
        <f t="shared" si="407"/>
        <v>0</v>
      </c>
      <c r="BC409" s="13">
        <f t="shared" si="407"/>
        <v>0</v>
      </c>
      <c r="BD409" s="13">
        <f t="shared" si="407"/>
        <v>0</v>
      </c>
      <c r="BE409" s="13">
        <f t="shared" si="407"/>
        <v>0</v>
      </c>
      <c r="BF409" s="13">
        <f t="shared" si="407"/>
        <v>0</v>
      </c>
      <c r="BG409" s="13">
        <f t="shared" si="407"/>
        <v>0</v>
      </c>
      <c r="BH409" s="13">
        <f t="shared" si="407"/>
        <v>0</v>
      </c>
      <c r="BI409" s="73">
        <f t="shared" si="386"/>
        <v>193772</v>
      </c>
      <c r="BJ409" s="219"/>
      <c r="BK409" s="850"/>
      <c r="BL409" s="109"/>
      <c r="BM409" s="109"/>
      <c r="BN409" s="109"/>
      <c r="BO409" s="109"/>
      <c r="BP409" s="109"/>
      <c r="BQ409" s="109"/>
      <c r="BR409" s="109"/>
      <c r="BS409" s="109"/>
      <c r="BT409" s="109"/>
      <c r="BU409" s="109"/>
      <c r="BV409" s="109"/>
      <c r="BW409" s="109"/>
      <c r="BX409" s="109"/>
      <c r="BY409" s="1000">
        <f t="shared" si="387"/>
        <v>0</v>
      </c>
    </row>
    <row r="410" spans="1:77" ht="178.5">
      <c r="A410" s="2" t="s">
        <v>2540</v>
      </c>
      <c r="B410" s="2" t="s">
        <v>2541</v>
      </c>
      <c r="C410" s="57" t="s">
        <v>3</v>
      </c>
      <c r="D410" s="57" t="s">
        <v>7</v>
      </c>
      <c r="E410" s="681" t="s">
        <v>349</v>
      </c>
      <c r="F410" s="682">
        <v>41029</v>
      </c>
      <c r="G410" s="682" t="s">
        <v>106</v>
      </c>
      <c r="H410" s="241" t="s">
        <v>109</v>
      </c>
      <c r="I410" s="38"/>
      <c r="J410" s="983"/>
      <c r="K410" s="903"/>
      <c r="L410" s="798"/>
      <c r="M410" s="429"/>
      <c r="N410" s="902" t="s">
        <v>1392</v>
      </c>
      <c r="O410" s="986" t="s">
        <v>3608</v>
      </c>
      <c r="P410" s="109"/>
      <c r="Q410" s="607"/>
      <c r="R410" s="93"/>
      <c r="S410" s="109"/>
      <c r="T410" s="109"/>
      <c r="U410" s="109"/>
      <c r="V410" s="109">
        <v>0</v>
      </c>
      <c r="W410" s="109">
        <v>0</v>
      </c>
      <c r="X410" s="109">
        <v>0</v>
      </c>
      <c r="Y410" s="109">
        <v>0</v>
      </c>
      <c r="Z410" s="109">
        <v>0</v>
      </c>
      <c r="AA410" s="109">
        <v>0</v>
      </c>
      <c r="AB410" s="109">
        <v>3028368.08</v>
      </c>
      <c r="AC410" s="109">
        <v>0</v>
      </c>
      <c r="AD410" s="109">
        <v>0</v>
      </c>
      <c r="AE410" s="109">
        <v>0</v>
      </c>
      <c r="AF410" s="109">
        <v>0</v>
      </c>
      <c r="AG410" s="109">
        <v>0</v>
      </c>
      <c r="AH410" s="109">
        <v>0</v>
      </c>
      <c r="AI410" s="109">
        <v>0</v>
      </c>
      <c r="AJ410" s="109">
        <v>0</v>
      </c>
      <c r="AK410" s="109">
        <v>0</v>
      </c>
      <c r="AL410" s="109">
        <v>0</v>
      </c>
      <c r="AM410" s="109">
        <v>0</v>
      </c>
      <c r="AN410" s="109">
        <v>0</v>
      </c>
      <c r="AO410" s="109">
        <v>0</v>
      </c>
      <c r="AP410" s="160">
        <f t="shared" si="388"/>
        <v>0</v>
      </c>
      <c r="AQ410" s="160">
        <f t="shared" si="389"/>
        <v>3028368.08</v>
      </c>
      <c r="AR410" s="160">
        <f t="shared" si="390"/>
        <v>3028368.08</v>
      </c>
      <c r="AS410" s="607"/>
      <c r="AT410" s="219"/>
      <c r="AU410" s="943">
        <v>242765</v>
      </c>
      <c r="AV410" s="943">
        <v>0</v>
      </c>
      <c r="AW410" s="943">
        <v>0</v>
      </c>
      <c r="AX410" s="943">
        <v>0</v>
      </c>
      <c r="AY410" s="943">
        <v>0</v>
      </c>
      <c r="AZ410" s="943">
        <v>0</v>
      </c>
      <c r="BA410" s="943">
        <v>0</v>
      </c>
      <c r="BB410" s="943">
        <v>0</v>
      </c>
      <c r="BC410" s="943">
        <v>0</v>
      </c>
      <c r="BD410" s="943">
        <v>0</v>
      </c>
      <c r="BE410" s="943">
        <v>0</v>
      </c>
      <c r="BF410" s="943">
        <v>0</v>
      </c>
      <c r="BG410" s="943">
        <v>0</v>
      </c>
      <c r="BH410" s="943">
        <v>0</v>
      </c>
      <c r="BI410" s="73">
        <f t="shared" si="386"/>
        <v>242765</v>
      </c>
      <c r="BJ410" s="219"/>
      <c r="BK410" s="850">
        <f t="shared" ref="BK410:BK473" si="408">IF($E410="N",AU410)</f>
        <v>242765</v>
      </c>
      <c r="BL410" s="109">
        <f t="shared" ref="BL410:BL473" si="409">IF($E410="N",AV410)</f>
        <v>0</v>
      </c>
      <c r="BM410" s="109">
        <f t="shared" ref="BM410:BM473" si="410">IF($E410="N",AW410)</f>
        <v>0</v>
      </c>
      <c r="BN410" s="109">
        <f t="shared" ref="BN410:BN473" si="411">IF($E410="N",AX410)</f>
        <v>0</v>
      </c>
      <c r="BO410" s="109">
        <f t="shared" ref="BO410:BO473" si="412">IF($E410="N",AY410)</f>
        <v>0</v>
      </c>
      <c r="BP410" s="109">
        <f t="shared" ref="BP410:BP473" si="413">IF($E410="N",AZ410)</f>
        <v>0</v>
      </c>
      <c r="BQ410" s="109">
        <f t="shared" ref="BQ410:BQ473" si="414">IF($E410="N",BA410)</f>
        <v>0</v>
      </c>
      <c r="BR410" s="109">
        <f t="shared" ref="BR410:BR473" si="415">IF($E410="N",BB410)</f>
        <v>0</v>
      </c>
      <c r="BS410" s="109">
        <f t="shared" ref="BS410:BS473" si="416">IF($E410="N",BC410)</f>
        <v>0</v>
      </c>
      <c r="BT410" s="109">
        <f t="shared" ref="BT410:BT473" si="417">IF($E410="N",BD410)</f>
        <v>0</v>
      </c>
      <c r="BU410" s="109">
        <f t="shared" ref="BU410:BU473" si="418">IF($E410="N",BE410)</f>
        <v>0</v>
      </c>
      <c r="BV410" s="109">
        <f t="shared" ref="BV410:BV473" si="419">IF($E410="N",BF410)</f>
        <v>0</v>
      </c>
      <c r="BW410" s="109">
        <f t="shared" ref="BW410:BW473" si="420">IF($E410="N",BG410)</f>
        <v>0</v>
      </c>
      <c r="BX410" s="109">
        <f t="shared" ref="BX410:BX473" si="421">IF($E410="N",BH410)</f>
        <v>0</v>
      </c>
      <c r="BY410" s="1000">
        <f t="shared" si="387"/>
        <v>242765</v>
      </c>
    </row>
    <row r="411" spans="1:77" ht="76.5">
      <c r="A411" s="2" t="s">
        <v>2544</v>
      </c>
      <c r="B411" s="2" t="s">
        <v>2545</v>
      </c>
      <c r="C411" s="57" t="s">
        <v>3</v>
      </c>
      <c r="D411" s="57" t="s">
        <v>7</v>
      </c>
      <c r="E411" s="681" t="s">
        <v>349</v>
      </c>
      <c r="F411" s="682">
        <v>41092</v>
      </c>
      <c r="G411" s="682" t="s">
        <v>106</v>
      </c>
      <c r="H411" s="241" t="s">
        <v>109</v>
      </c>
      <c r="I411" s="38"/>
      <c r="J411" s="983"/>
      <c r="K411" s="903"/>
      <c r="L411" s="798"/>
      <c r="M411" s="429"/>
      <c r="N411" s="902" t="s">
        <v>1392</v>
      </c>
      <c r="O411" s="986" t="s">
        <v>3607</v>
      </c>
      <c r="P411" s="109"/>
      <c r="Q411" s="607"/>
      <c r="R411" s="93"/>
      <c r="S411" s="109"/>
      <c r="T411" s="109"/>
      <c r="U411" s="109"/>
      <c r="V411" s="109">
        <v>0</v>
      </c>
      <c r="W411" s="109">
        <v>0</v>
      </c>
      <c r="X411" s="109">
        <v>0</v>
      </c>
      <c r="Y411" s="109">
        <v>0</v>
      </c>
      <c r="Z411" s="109">
        <v>0</v>
      </c>
      <c r="AA411" s="109">
        <v>0</v>
      </c>
      <c r="AB411" s="109">
        <v>0</v>
      </c>
      <c r="AC411" s="109">
        <v>0</v>
      </c>
      <c r="AD411" s="109">
        <v>0</v>
      </c>
      <c r="AE411" s="109">
        <v>2816836</v>
      </c>
      <c r="AF411" s="109">
        <v>0</v>
      </c>
      <c r="AG411" s="109">
        <v>0</v>
      </c>
      <c r="AH411" s="109">
        <v>0</v>
      </c>
      <c r="AI411" s="109">
        <v>0</v>
      </c>
      <c r="AJ411" s="109">
        <v>0</v>
      </c>
      <c r="AK411" s="109">
        <v>0</v>
      </c>
      <c r="AL411" s="109">
        <v>0</v>
      </c>
      <c r="AM411" s="109">
        <v>0</v>
      </c>
      <c r="AN411" s="109">
        <v>0</v>
      </c>
      <c r="AO411" s="109">
        <v>0</v>
      </c>
      <c r="AP411" s="160">
        <f t="shared" si="388"/>
        <v>0</v>
      </c>
      <c r="AQ411" s="160">
        <f t="shared" si="389"/>
        <v>2816836</v>
      </c>
      <c r="AR411" s="160">
        <f t="shared" si="390"/>
        <v>2816836</v>
      </c>
      <c r="AS411" s="607"/>
      <c r="AT411" s="219"/>
      <c r="AU411" s="943">
        <v>0</v>
      </c>
      <c r="AV411" s="943">
        <v>0</v>
      </c>
      <c r="AW411" s="943">
        <v>0</v>
      </c>
      <c r="AX411" s="945">
        <v>31665</v>
      </c>
      <c r="AY411" s="943">
        <v>0</v>
      </c>
      <c r="AZ411" s="943">
        <v>0</v>
      </c>
      <c r="BA411" s="943">
        <v>0</v>
      </c>
      <c r="BB411" s="943">
        <v>0</v>
      </c>
      <c r="BC411" s="943">
        <v>0</v>
      </c>
      <c r="BD411" s="943">
        <v>0</v>
      </c>
      <c r="BE411" s="943">
        <v>0</v>
      </c>
      <c r="BF411" s="943">
        <v>0</v>
      </c>
      <c r="BG411" s="943">
        <v>0</v>
      </c>
      <c r="BH411" s="943">
        <v>0</v>
      </c>
      <c r="BI411" s="73">
        <f t="shared" si="386"/>
        <v>31665</v>
      </c>
      <c r="BJ411" s="219"/>
      <c r="BK411" s="850">
        <f t="shared" si="408"/>
        <v>0</v>
      </c>
      <c r="BL411" s="109">
        <f t="shared" si="409"/>
        <v>0</v>
      </c>
      <c r="BM411" s="109">
        <f t="shared" si="410"/>
        <v>0</v>
      </c>
      <c r="BN411" s="109">
        <f t="shared" si="411"/>
        <v>31665</v>
      </c>
      <c r="BO411" s="109">
        <f t="shared" si="412"/>
        <v>0</v>
      </c>
      <c r="BP411" s="109">
        <f t="shared" si="413"/>
        <v>0</v>
      </c>
      <c r="BQ411" s="109">
        <f t="shared" si="414"/>
        <v>0</v>
      </c>
      <c r="BR411" s="109">
        <f t="shared" si="415"/>
        <v>0</v>
      </c>
      <c r="BS411" s="109">
        <f t="shared" si="416"/>
        <v>0</v>
      </c>
      <c r="BT411" s="109">
        <f t="shared" si="417"/>
        <v>0</v>
      </c>
      <c r="BU411" s="109">
        <f t="shared" si="418"/>
        <v>0</v>
      </c>
      <c r="BV411" s="109">
        <f t="shared" si="419"/>
        <v>0</v>
      </c>
      <c r="BW411" s="109">
        <f t="shared" si="420"/>
        <v>0</v>
      </c>
      <c r="BX411" s="109">
        <f t="shared" si="421"/>
        <v>0</v>
      </c>
      <c r="BY411" s="1000">
        <f t="shared" si="387"/>
        <v>31665</v>
      </c>
    </row>
    <row r="412" spans="1:77">
      <c r="A412" s="678" t="s">
        <v>2924</v>
      </c>
      <c r="B412" s="678" t="s">
        <v>2925</v>
      </c>
      <c r="C412" s="57" t="s">
        <v>3</v>
      </c>
      <c r="D412" s="684" t="s">
        <v>7</v>
      </c>
      <c r="E412" s="681" t="s">
        <v>349</v>
      </c>
      <c r="F412" s="683">
        <v>41014</v>
      </c>
      <c r="G412" s="682" t="s">
        <v>106</v>
      </c>
      <c r="H412" s="241" t="s">
        <v>109</v>
      </c>
      <c r="I412" s="38"/>
      <c r="J412" s="983"/>
      <c r="K412" s="903"/>
      <c r="L412" s="798"/>
      <c r="M412" s="429"/>
      <c r="N412" s="109"/>
      <c r="O412" s="109"/>
      <c r="P412" s="109"/>
      <c r="Q412" s="607"/>
      <c r="R412" s="93"/>
      <c r="S412" s="109"/>
      <c r="T412" s="109"/>
      <c r="U412" s="109"/>
      <c r="V412" s="109">
        <v>0</v>
      </c>
      <c r="W412" s="109">
        <v>0</v>
      </c>
      <c r="X412" s="109">
        <v>0</v>
      </c>
      <c r="Y412" s="109">
        <v>0</v>
      </c>
      <c r="Z412" s="109">
        <v>0</v>
      </c>
      <c r="AA412" s="109">
        <v>0</v>
      </c>
      <c r="AB412" s="1013">
        <v>299604.81999999995</v>
      </c>
      <c r="AC412" s="109">
        <v>1685.9799999999814</v>
      </c>
      <c r="AD412" s="109">
        <v>1723.539999999979</v>
      </c>
      <c r="AE412" s="109">
        <v>1685.9799999999814</v>
      </c>
      <c r="AF412" s="109">
        <v>1685.9799999999814</v>
      </c>
      <c r="AG412" s="109">
        <v>1685.9799999999814</v>
      </c>
      <c r="AH412" s="109">
        <v>1685.9799999999814</v>
      </c>
      <c r="AI412" s="109">
        <v>1685.9799999999814</v>
      </c>
      <c r="AJ412" s="109">
        <v>0</v>
      </c>
      <c r="AK412" s="109">
        <v>0</v>
      </c>
      <c r="AL412" s="109">
        <v>0</v>
      </c>
      <c r="AM412" s="109">
        <v>0</v>
      </c>
      <c r="AN412" s="109">
        <v>0</v>
      </c>
      <c r="AO412" s="109">
        <v>0</v>
      </c>
      <c r="AP412" s="160">
        <f t="shared" si="388"/>
        <v>0</v>
      </c>
      <c r="AQ412" s="801">
        <f t="shared" si="389"/>
        <v>311444.23999999982</v>
      </c>
      <c r="AR412" s="160">
        <f t="shared" si="390"/>
        <v>311444.23999999982</v>
      </c>
      <c r="AS412" s="607"/>
      <c r="AT412" s="219"/>
      <c r="AU412" s="13">
        <f t="shared" ref="AU412:BH414" si="422">AB412</f>
        <v>299604.81999999995</v>
      </c>
      <c r="AV412" s="13">
        <f t="shared" si="422"/>
        <v>1685.9799999999814</v>
      </c>
      <c r="AW412" s="13">
        <f t="shared" si="422"/>
        <v>1723.539999999979</v>
      </c>
      <c r="AX412" s="13">
        <f t="shared" si="422"/>
        <v>1685.9799999999814</v>
      </c>
      <c r="AY412" s="13">
        <f t="shared" si="422"/>
        <v>1685.9799999999814</v>
      </c>
      <c r="AZ412" s="13">
        <f t="shared" si="422"/>
        <v>1685.9799999999814</v>
      </c>
      <c r="BA412" s="13">
        <f t="shared" si="422"/>
        <v>1685.9799999999814</v>
      </c>
      <c r="BB412" s="13">
        <f t="shared" si="422"/>
        <v>1685.9799999999814</v>
      </c>
      <c r="BC412" s="13">
        <f t="shared" si="422"/>
        <v>0</v>
      </c>
      <c r="BD412" s="13">
        <f t="shared" si="422"/>
        <v>0</v>
      </c>
      <c r="BE412" s="13">
        <f t="shared" si="422"/>
        <v>0</v>
      </c>
      <c r="BF412" s="13">
        <f t="shared" si="422"/>
        <v>0</v>
      </c>
      <c r="BG412" s="13">
        <f t="shared" si="422"/>
        <v>0</v>
      </c>
      <c r="BH412" s="13">
        <f t="shared" si="422"/>
        <v>0</v>
      </c>
      <c r="BI412" s="73">
        <f t="shared" si="386"/>
        <v>311444.23999999982</v>
      </c>
      <c r="BJ412" s="219"/>
      <c r="BK412" s="850">
        <f t="shared" si="408"/>
        <v>299604.81999999995</v>
      </c>
      <c r="BL412" s="109">
        <f t="shared" si="409"/>
        <v>1685.9799999999814</v>
      </c>
      <c r="BM412" s="109">
        <f t="shared" si="410"/>
        <v>1723.539999999979</v>
      </c>
      <c r="BN412" s="109">
        <f t="shared" si="411"/>
        <v>1685.9799999999814</v>
      </c>
      <c r="BO412" s="109">
        <f t="shared" si="412"/>
        <v>1685.9799999999814</v>
      </c>
      <c r="BP412" s="109">
        <f t="shared" si="413"/>
        <v>1685.9799999999814</v>
      </c>
      <c r="BQ412" s="109">
        <f t="shared" si="414"/>
        <v>1685.9799999999814</v>
      </c>
      <c r="BR412" s="109">
        <f t="shared" si="415"/>
        <v>1685.9799999999814</v>
      </c>
      <c r="BS412" s="109">
        <f t="shared" si="416"/>
        <v>0</v>
      </c>
      <c r="BT412" s="109">
        <f t="shared" si="417"/>
        <v>0</v>
      </c>
      <c r="BU412" s="109">
        <f t="shared" si="418"/>
        <v>0</v>
      </c>
      <c r="BV412" s="109">
        <f t="shared" si="419"/>
        <v>0</v>
      </c>
      <c r="BW412" s="109">
        <f t="shared" si="420"/>
        <v>0</v>
      </c>
      <c r="BX412" s="109">
        <f t="shared" si="421"/>
        <v>0</v>
      </c>
      <c r="BY412" s="1000">
        <f t="shared" si="387"/>
        <v>311444.23999999982</v>
      </c>
    </row>
    <row r="413" spans="1:77">
      <c r="A413" s="678" t="s">
        <v>2672</v>
      </c>
      <c r="B413" s="678" t="s">
        <v>2673</v>
      </c>
      <c r="C413" s="57" t="s">
        <v>3</v>
      </c>
      <c r="D413" s="684" t="s">
        <v>7</v>
      </c>
      <c r="E413" s="681" t="s">
        <v>349</v>
      </c>
      <c r="F413" s="683">
        <v>41121</v>
      </c>
      <c r="G413" s="682" t="s">
        <v>106</v>
      </c>
      <c r="H413" s="241" t="s">
        <v>109</v>
      </c>
      <c r="I413" s="38"/>
      <c r="J413" s="983"/>
      <c r="K413" s="903"/>
      <c r="L413" s="798"/>
      <c r="M413" s="429"/>
      <c r="N413" s="109"/>
      <c r="O413" s="109"/>
      <c r="P413" s="109"/>
      <c r="Q413" s="607"/>
      <c r="R413" s="93"/>
      <c r="S413" s="109"/>
      <c r="T413" s="109"/>
      <c r="U413" s="109"/>
      <c r="V413" s="109">
        <v>0</v>
      </c>
      <c r="W413" s="109">
        <v>0</v>
      </c>
      <c r="X413" s="109">
        <v>0</v>
      </c>
      <c r="Y413" s="109">
        <v>0</v>
      </c>
      <c r="Z413" s="109">
        <v>0</v>
      </c>
      <c r="AA413" s="109">
        <v>0</v>
      </c>
      <c r="AB413" s="109">
        <v>0</v>
      </c>
      <c r="AC413" s="109">
        <v>0</v>
      </c>
      <c r="AD413" s="109">
        <v>0</v>
      </c>
      <c r="AE413" s="1013">
        <v>873114.7300000001</v>
      </c>
      <c r="AF413" s="109">
        <v>0</v>
      </c>
      <c r="AG413" s="109">
        <v>0</v>
      </c>
      <c r="AH413" s="109">
        <v>0</v>
      </c>
      <c r="AI413" s="109">
        <v>0</v>
      </c>
      <c r="AJ413" s="109">
        <v>0</v>
      </c>
      <c r="AK413" s="109">
        <v>0</v>
      </c>
      <c r="AL413" s="109">
        <v>0</v>
      </c>
      <c r="AM413" s="109">
        <v>0</v>
      </c>
      <c r="AN413" s="109">
        <v>0</v>
      </c>
      <c r="AO413" s="109">
        <v>0</v>
      </c>
      <c r="AP413" s="160">
        <f t="shared" si="388"/>
        <v>0</v>
      </c>
      <c r="AQ413" s="801">
        <f t="shared" si="389"/>
        <v>873114.7300000001</v>
      </c>
      <c r="AR413" s="160">
        <f t="shared" si="390"/>
        <v>873114.7300000001</v>
      </c>
      <c r="AS413" s="607"/>
      <c r="AT413" s="219"/>
      <c r="AU413" s="13">
        <f t="shared" si="422"/>
        <v>0</v>
      </c>
      <c r="AV413" s="13">
        <f t="shared" si="422"/>
        <v>0</v>
      </c>
      <c r="AW413" s="13">
        <f t="shared" si="422"/>
        <v>0</v>
      </c>
      <c r="AX413" s="13">
        <f t="shared" si="422"/>
        <v>873114.7300000001</v>
      </c>
      <c r="AY413" s="13">
        <f t="shared" si="422"/>
        <v>0</v>
      </c>
      <c r="AZ413" s="13">
        <f t="shared" si="422"/>
        <v>0</v>
      </c>
      <c r="BA413" s="13">
        <f t="shared" si="422"/>
        <v>0</v>
      </c>
      <c r="BB413" s="13">
        <f t="shared" si="422"/>
        <v>0</v>
      </c>
      <c r="BC413" s="13">
        <f t="shared" si="422"/>
        <v>0</v>
      </c>
      <c r="BD413" s="13">
        <f t="shared" si="422"/>
        <v>0</v>
      </c>
      <c r="BE413" s="13">
        <f t="shared" si="422"/>
        <v>0</v>
      </c>
      <c r="BF413" s="13">
        <f t="shared" si="422"/>
        <v>0</v>
      </c>
      <c r="BG413" s="13">
        <f t="shared" si="422"/>
        <v>0</v>
      </c>
      <c r="BH413" s="13">
        <f t="shared" si="422"/>
        <v>0</v>
      </c>
      <c r="BI413" s="73">
        <f t="shared" si="386"/>
        <v>873114.7300000001</v>
      </c>
      <c r="BJ413" s="219"/>
      <c r="BK413" s="850">
        <f t="shared" si="408"/>
        <v>0</v>
      </c>
      <c r="BL413" s="109">
        <f t="shared" si="409"/>
        <v>0</v>
      </c>
      <c r="BM413" s="109">
        <f t="shared" si="410"/>
        <v>0</v>
      </c>
      <c r="BN413" s="109">
        <f t="shared" si="411"/>
        <v>873114.7300000001</v>
      </c>
      <c r="BO413" s="109">
        <f t="shared" si="412"/>
        <v>0</v>
      </c>
      <c r="BP413" s="109">
        <f t="shared" si="413"/>
        <v>0</v>
      </c>
      <c r="BQ413" s="109">
        <f t="shared" si="414"/>
        <v>0</v>
      </c>
      <c r="BR413" s="109">
        <f t="shared" si="415"/>
        <v>0</v>
      </c>
      <c r="BS413" s="109">
        <f t="shared" si="416"/>
        <v>0</v>
      </c>
      <c r="BT413" s="109">
        <f t="shared" si="417"/>
        <v>0</v>
      </c>
      <c r="BU413" s="109">
        <f t="shared" si="418"/>
        <v>0</v>
      </c>
      <c r="BV413" s="109">
        <f t="shared" si="419"/>
        <v>0</v>
      </c>
      <c r="BW413" s="109">
        <f t="shared" si="420"/>
        <v>0</v>
      </c>
      <c r="BX413" s="109">
        <f t="shared" si="421"/>
        <v>0</v>
      </c>
      <c r="BY413" s="1000">
        <f t="shared" si="387"/>
        <v>873114.7300000001</v>
      </c>
    </row>
    <row r="414" spans="1:77">
      <c r="A414" s="678" t="s">
        <v>3095</v>
      </c>
      <c r="B414" s="678" t="s">
        <v>3096</v>
      </c>
      <c r="C414" s="57" t="s">
        <v>3</v>
      </c>
      <c r="D414" s="57" t="s">
        <v>7</v>
      </c>
      <c r="E414" s="681" t="s">
        <v>349</v>
      </c>
      <c r="F414" s="683">
        <v>40883</v>
      </c>
      <c r="G414" s="682" t="s">
        <v>106</v>
      </c>
      <c r="H414" s="241" t="s">
        <v>109</v>
      </c>
      <c r="I414" s="38"/>
      <c r="J414" s="983"/>
      <c r="K414" s="903"/>
      <c r="L414" s="798"/>
      <c r="M414" s="429"/>
      <c r="N414" s="109"/>
      <c r="O414" s="109"/>
      <c r="P414" s="109"/>
      <c r="Q414" s="607"/>
      <c r="R414" s="93"/>
      <c r="S414" s="109"/>
      <c r="T414" s="109"/>
      <c r="U414" s="109"/>
      <c r="V414" s="109">
        <v>0</v>
      </c>
      <c r="W414" s="109">
        <v>0</v>
      </c>
      <c r="X414" s="109">
        <v>198379.34999999998</v>
      </c>
      <c r="Y414" s="109">
        <v>0</v>
      </c>
      <c r="Z414" s="109">
        <v>0</v>
      </c>
      <c r="AA414" s="109">
        <v>0</v>
      </c>
      <c r="AB414" s="109">
        <v>0</v>
      </c>
      <c r="AC414" s="109">
        <v>0</v>
      </c>
      <c r="AD414" s="109">
        <v>0</v>
      </c>
      <c r="AE414" s="109">
        <v>0</v>
      </c>
      <c r="AF414" s="109">
        <v>0</v>
      </c>
      <c r="AG414" s="109">
        <v>0</v>
      </c>
      <c r="AH414" s="109">
        <v>0</v>
      </c>
      <c r="AI414" s="109">
        <v>0</v>
      </c>
      <c r="AJ414" s="109">
        <v>0</v>
      </c>
      <c r="AK414" s="109">
        <v>0</v>
      </c>
      <c r="AL414" s="109">
        <v>0</v>
      </c>
      <c r="AM414" s="109">
        <v>0</v>
      </c>
      <c r="AN414" s="109">
        <v>0</v>
      </c>
      <c r="AO414" s="109">
        <v>0</v>
      </c>
      <c r="AP414" s="160">
        <f t="shared" si="388"/>
        <v>198379.34999999998</v>
      </c>
      <c r="AQ414" s="160">
        <f t="shared" si="389"/>
        <v>0</v>
      </c>
      <c r="AR414" s="160">
        <f t="shared" si="390"/>
        <v>198379.34999999998</v>
      </c>
      <c r="AS414" s="607"/>
      <c r="AT414" s="219"/>
      <c r="AU414" s="13">
        <f t="shared" si="422"/>
        <v>0</v>
      </c>
      <c r="AV414" s="13">
        <f t="shared" si="422"/>
        <v>0</v>
      </c>
      <c r="AW414" s="13">
        <f t="shared" si="422"/>
        <v>0</v>
      </c>
      <c r="AX414" s="13">
        <f t="shared" si="422"/>
        <v>0</v>
      </c>
      <c r="AY414" s="13">
        <f t="shared" si="422"/>
        <v>0</v>
      </c>
      <c r="AZ414" s="13">
        <f t="shared" si="422"/>
        <v>0</v>
      </c>
      <c r="BA414" s="13">
        <f t="shared" si="422"/>
        <v>0</v>
      </c>
      <c r="BB414" s="13">
        <f t="shared" si="422"/>
        <v>0</v>
      </c>
      <c r="BC414" s="13">
        <f t="shared" si="422"/>
        <v>0</v>
      </c>
      <c r="BD414" s="13">
        <f t="shared" si="422"/>
        <v>0</v>
      </c>
      <c r="BE414" s="13">
        <f t="shared" si="422"/>
        <v>0</v>
      </c>
      <c r="BF414" s="13">
        <f t="shared" si="422"/>
        <v>0</v>
      </c>
      <c r="BG414" s="13">
        <f t="shared" si="422"/>
        <v>0</v>
      </c>
      <c r="BH414" s="13">
        <f t="shared" si="422"/>
        <v>0</v>
      </c>
      <c r="BI414" s="73">
        <f t="shared" si="386"/>
        <v>0</v>
      </c>
      <c r="BJ414" s="219"/>
      <c r="BK414" s="850">
        <f t="shared" si="408"/>
        <v>0</v>
      </c>
      <c r="BL414" s="109">
        <f t="shared" si="409"/>
        <v>0</v>
      </c>
      <c r="BM414" s="109">
        <f t="shared" si="410"/>
        <v>0</v>
      </c>
      <c r="BN414" s="109">
        <f t="shared" si="411"/>
        <v>0</v>
      </c>
      <c r="BO414" s="109">
        <f t="shared" si="412"/>
        <v>0</v>
      </c>
      <c r="BP414" s="109">
        <f t="shared" si="413"/>
        <v>0</v>
      </c>
      <c r="BQ414" s="109">
        <f t="shared" si="414"/>
        <v>0</v>
      </c>
      <c r="BR414" s="109">
        <f t="shared" si="415"/>
        <v>0</v>
      </c>
      <c r="BS414" s="109">
        <f t="shared" si="416"/>
        <v>0</v>
      </c>
      <c r="BT414" s="109">
        <f t="shared" si="417"/>
        <v>0</v>
      </c>
      <c r="BU414" s="109">
        <f t="shared" si="418"/>
        <v>0</v>
      </c>
      <c r="BV414" s="109">
        <f t="shared" si="419"/>
        <v>0</v>
      </c>
      <c r="BW414" s="109">
        <f t="shared" si="420"/>
        <v>0</v>
      </c>
      <c r="BX414" s="109">
        <f t="shared" si="421"/>
        <v>0</v>
      </c>
      <c r="BY414" s="1000">
        <f t="shared" si="387"/>
        <v>0</v>
      </c>
    </row>
    <row r="415" spans="1:77">
      <c r="A415" s="679" t="s">
        <v>2685</v>
      </c>
      <c r="B415" s="679" t="s">
        <v>2686</v>
      </c>
      <c r="C415" s="57" t="s">
        <v>3</v>
      </c>
      <c r="D415" s="57" t="s">
        <v>7</v>
      </c>
      <c r="E415" s="681" t="s">
        <v>349</v>
      </c>
      <c r="F415" s="682">
        <v>41006</v>
      </c>
      <c r="G415" s="682" t="s">
        <v>106</v>
      </c>
      <c r="H415" s="241" t="s">
        <v>109</v>
      </c>
      <c r="I415" s="38"/>
      <c r="J415" s="983"/>
      <c r="K415" s="903"/>
      <c r="L415" s="798"/>
      <c r="M415" s="429"/>
      <c r="N415" s="109"/>
      <c r="O415" s="109"/>
      <c r="P415" s="109"/>
      <c r="Q415" s="607"/>
      <c r="R415" s="93"/>
      <c r="S415" s="109"/>
      <c r="T415" s="109"/>
      <c r="U415" s="109"/>
      <c r="V415" s="109">
        <v>0</v>
      </c>
      <c r="W415" s="109">
        <v>0</v>
      </c>
      <c r="X415" s="109">
        <v>0</v>
      </c>
      <c r="Y415" s="109">
        <v>0</v>
      </c>
      <c r="Z415" s="109">
        <v>0</v>
      </c>
      <c r="AA415" s="109">
        <v>0</v>
      </c>
      <c r="AB415" s="1013">
        <v>792537.14</v>
      </c>
      <c r="AC415" s="109">
        <v>0</v>
      </c>
      <c r="AD415" s="109">
        <v>0</v>
      </c>
      <c r="AE415" s="109">
        <v>0</v>
      </c>
      <c r="AF415" s="109">
        <v>0</v>
      </c>
      <c r="AG415" s="109">
        <v>0</v>
      </c>
      <c r="AH415" s="109">
        <v>0</v>
      </c>
      <c r="AI415" s="109">
        <v>0</v>
      </c>
      <c r="AJ415" s="109">
        <v>0</v>
      </c>
      <c r="AK415" s="109">
        <v>0</v>
      </c>
      <c r="AL415" s="109">
        <v>0</v>
      </c>
      <c r="AM415" s="109">
        <v>0</v>
      </c>
      <c r="AN415" s="109">
        <v>0</v>
      </c>
      <c r="AO415" s="109">
        <v>0</v>
      </c>
      <c r="AP415" s="160">
        <f t="shared" si="388"/>
        <v>0</v>
      </c>
      <c r="AQ415" s="801">
        <f t="shared" si="389"/>
        <v>792537.14</v>
      </c>
      <c r="AR415" s="160">
        <f t="shared" si="390"/>
        <v>792537.14</v>
      </c>
      <c r="AS415" s="607"/>
      <c r="AT415" s="219"/>
      <c r="AU415" s="16">
        <v>792537.14</v>
      </c>
      <c r="AV415" s="13">
        <f t="shared" ref="AV415:BH417" si="423">AC415</f>
        <v>0</v>
      </c>
      <c r="AW415" s="13">
        <f t="shared" si="423"/>
        <v>0</v>
      </c>
      <c r="AX415" s="13">
        <f t="shared" si="423"/>
        <v>0</v>
      </c>
      <c r="AY415" s="13">
        <f t="shared" si="423"/>
        <v>0</v>
      </c>
      <c r="AZ415" s="13">
        <f t="shared" si="423"/>
        <v>0</v>
      </c>
      <c r="BA415" s="13">
        <f t="shared" si="423"/>
        <v>0</v>
      </c>
      <c r="BB415" s="13">
        <f t="shared" si="423"/>
        <v>0</v>
      </c>
      <c r="BC415" s="13">
        <f t="shared" si="423"/>
        <v>0</v>
      </c>
      <c r="BD415" s="13">
        <f t="shared" si="423"/>
        <v>0</v>
      </c>
      <c r="BE415" s="13">
        <f t="shared" si="423"/>
        <v>0</v>
      </c>
      <c r="BF415" s="13">
        <f t="shared" si="423"/>
        <v>0</v>
      </c>
      <c r="BG415" s="13">
        <f t="shared" si="423"/>
        <v>0</v>
      </c>
      <c r="BH415" s="13">
        <f t="shared" si="423"/>
        <v>0</v>
      </c>
      <c r="BI415" s="73">
        <f t="shared" si="386"/>
        <v>792537.14</v>
      </c>
      <c r="BJ415" s="219"/>
      <c r="BK415" s="850">
        <f t="shared" si="408"/>
        <v>792537.14</v>
      </c>
      <c r="BL415" s="109">
        <f t="shared" si="409"/>
        <v>0</v>
      </c>
      <c r="BM415" s="109">
        <f t="shared" si="410"/>
        <v>0</v>
      </c>
      <c r="BN415" s="109">
        <f t="shared" si="411"/>
        <v>0</v>
      </c>
      <c r="BO415" s="109">
        <f t="shared" si="412"/>
        <v>0</v>
      </c>
      <c r="BP415" s="109">
        <f t="shared" si="413"/>
        <v>0</v>
      </c>
      <c r="BQ415" s="109">
        <f t="shared" si="414"/>
        <v>0</v>
      </c>
      <c r="BR415" s="109">
        <f t="shared" si="415"/>
        <v>0</v>
      </c>
      <c r="BS415" s="109">
        <f t="shared" si="416"/>
        <v>0</v>
      </c>
      <c r="BT415" s="109">
        <f t="shared" si="417"/>
        <v>0</v>
      </c>
      <c r="BU415" s="109">
        <f t="shared" si="418"/>
        <v>0</v>
      </c>
      <c r="BV415" s="109">
        <f t="shared" si="419"/>
        <v>0</v>
      </c>
      <c r="BW415" s="109">
        <f t="shared" si="420"/>
        <v>0</v>
      </c>
      <c r="BX415" s="109">
        <f t="shared" si="421"/>
        <v>0</v>
      </c>
      <c r="BY415" s="1000">
        <f t="shared" si="387"/>
        <v>792537.14</v>
      </c>
    </row>
    <row r="416" spans="1:77" s="910" customFormat="1" ht="156" customHeight="1">
      <c r="A416" s="2" t="s">
        <v>3207</v>
      </c>
      <c r="B416" s="2" t="s">
        <v>3208</v>
      </c>
      <c r="C416" s="57" t="s">
        <v>3</v>
      </c>
      <c r="D416" s="57" t="s">
        <v>7</v>
      </c>
      <c r="E416" s="681" t="s">
        <v>349</v>
      </c>
      <c r="F416" s="682">
        <v>41006</v>
      </c>
      <c r="G416" s="682" t="s">
        <v>106</v>
      </c>
      <c r="H416" s="241" t="s">
        <v>109</v>
      </c>
      <c r="I416" s="38"/>
      <c r="J416" s="983"/>
      <c r="K416" s="903"/>
      <c r="L416" s="798"/>
      <c r="M416" s="429"/>
      <c r="N416" s="109"/>
      <c r="O416" s="109"/>
      <c r="P416" s="109"/>
      <c r="Q416" s="607"/>
      <c r="R416" s="93"/>
      <c r="S416" s="109"/>
      <c r="T416" s="109"/>
      <c r="U416" s="109"/>
      <c r="V416" s="109">
        <v>0</v>
      </c>
      <c r="W416" s="109">
        <v>0</v>
      </c>
      <c r="X416" s="109">
        <v>0</v>
      </c>
      <c r="Y416" s="109">
        <v>0</v>
      </c>
      <c r="Z416" s="109">
        <v>0</v>
      </c>
      <c r="AA416" s="109">
        <v>0</v>
      </c>
      <c r="AB416" s="1013">
        <v>158507.43</v>
      </c>
      <c r="AC416" s="109">
        <v>0</v>
      </c>
      <c r="AD416" s="109">
        <v>0</v>
      </c>
      <c r="AE416" s="109">
        <v>0</v>
      </c>
      <c r="AF416" s="109">
        <v>0</v>
      </c>
      <c r="AG416" s="109">
        <v>0</v>
      </c>
      <c r="AH416" s="109">
        <v>0</v>
      </c>
      <c r="AI416" s="109">
        <v>0</v>
      </c>
      <c r="AJ416" s="109">
        <v>0</v>
      </c>
      <c r="AK416" s="109">
        <v>0</v>
      </c>
      <c r="AL416" s="109">
        <v>0</v>
      </c>
      <c r="AM416" s="109">
        <v>0</v>
      </c>
      <c r="AN416" s="109">
        <v>0</v>
      </c>
      <c r="AO416" s="109">
        <v>0</v>
      </c>
      <c r="AP416" s="160">
        <f t="shared" si="388"/>
        <v>0</v>
      </c>
      <c r="AQ416" s="801">
        <f t="shared" si="389"/>
        <v>158507.43</v>
      </c>
      <c r="AR416" s="160">
        <f t="shared" si="390"/>
        <v>158507.43</v>
      </c>
      <c r="AS416" s="607"/>
      <c r="AT416" s="219"/>
      <c r="AU416" s="13">
        <f>AB416</f>
        <v>158507.43</v>
      </c>
      <c r="AV416" s="13">
        <f t="shared" si="423"/>
        <v>0</v>
      </c>
      <c r="AW416" s="13">
        <f t="shared" si="423"/>
        <v>0</v>
      </c>
      <c r="AX416" s="13">
        <f t="shared" si="423"/>
        <v>0</v>
      </c>
      <c r="AY416" s="13">
        <f t="shared" si="423"/>
        <v>0</v>
      </c>
      <c r="AZ416" s="13">
        <f t="shared" si="423"/>
        <v>0</v>
      </c>
      <c r="BA416" s="13">
        <f t="shared" si="423"/>
        <v>0</v>
      </c>
      <c r="BB416" s="13">
        <f t="shared" si="423"/>
        <v>0</v>
      </c>
      <c r="BC416" s="13">
        <f t="shared" si="423"/>
        <v>0</v>
      </c>
      <c r="BD416" s="13">
        <f t="shared" si="423"/>
        <v>0</v>
      </c>
      <c r="BE416" s="13">
        <f t="shared" si="423"/>
        <v>0</v>
      </c>
      <c r="BF416" s="13">
        <f t="shared" si="423"/>
        <v>0</v>
      </c>
      <c r="BG416" s="13">
        <f t="shared" si="423"/>
        <v>0</v>
      </c>
      <c r="BH416" s="13">
        <f t="shared" si="423"/>
        <v>0</v>
      </c>
      <c r="BI416" s="73">
        <f t="shared" si="386"/>
        <v>158507.43</v>
      </c>
      <c r="BJ416" s="219"/>
      <c r="BK416" s="850">
        <f t="shared" si="408"/>
        <v>158507.43</v>
      </c>
      <c r="BL416" s="109">
        <f t="shared" si="409"/>
        <v>0</v>
      </c>
      <c r="BM416" s="109">
        <f t="shared" si="410"/>
        <v>0</v>
      </c>
      <c r="BN416" s="109">
        <f t="shared" si="411"/>
        <v>0</v>
      </c>
      <c r="BO416" s="109">
        <f t="shared" si="412"/>
        <v>0</v>
      </c>
      <c r="BP416" s="109">
        <f t="shared" si="413"/>
        <v>0</v>
      </c>
      <c r="BQ416" s="109">
        <f t="shared" si="414"/>
        <v>0</v>
      </c>
      <c r="BR416" s="109">
        <f t="shared" si="415"/>
        <v>0</v>
      </c>
      <c r="BS416" s="109">
        <f t="shared" si="416"/>
        <v>0</v>
      </c>
      <c r="BT416" s="109">
        <f t="shared" si="417"/>
        <v>0</v>
      </c>
      <c r="BU416" s="109">
        <f t="shared" si="418"/>
        <v>0</v>
      </c>
      <c r="BV416" s="109">
        <f t="shared" si="419"/>
        <v>0</v>
      </c>
      <c r="BW416" s="109">
        <f t="shared" si="420"/>
        <v>0</v>
      </c>
      <c r="BX416" s="109">
        <f t="shared" si="421"/>
        <v>0</v>
      </c>
      <c r="BY416" s="1000">
        <f t="shared" si="387"/>
        <v>158507.43</v>
      </c>
    </row>
    <row r="417" spans="1:77">
      <c r="A417" s="2" t="s">
        <v>2620</v>
      </c>
      <c r="B417" s="2" t="s">
        <v>2621</v>
      </c>
      <c r="C417" s="57" t="s">
        <v>3</v>
      </c>
      <c r="D417" s="57" t="s">
        <v>7</v>
      </c>
      <c r="E417" s="681" t="s">
        <v>349</v>
      </c>
      <c r="F417" s="682">
        <v>41090</v>
      </c>
      <c r="G417" s="682" t="s">
        <v>106</v>
      </c>
      <c r="H417" s="241" t="s">
        <v>109</v>
      </c>
      <c r="I417" s="38"/>
      <c r="J417" s="983"/>
      <c r="K417" s="903"/>
      <c r="L417" s="798"/>
      <c r="M417" s="429"/>
      <c r="N417" s="109"/>
      <c r="O417" s="109"/>
      <c r="P417" s="109"/>
      <c r="Q417" s="607"/>
      <c r="R417" s="93"/>
      <c r="S417" s="109"/>
      <c r="T417" s="109"/>
      <c r="U417" s="109"/>
      <c r="V417" s="109">
        <v>0</v>
      </c>
      <c r="W417" s="109">
        <v>0</v>
      </c>
      <c r="X417" s="109">
        <v>0</v>
      </c>
      <c r="Y417" s="109">
        <v>0</v>
      </c>
      <c r="Z417" s="109">
        <v>0</v>
      </c>
      <c r="AA417" s="109">
        <v>0</v>
      </c>
      <c r="AB417" s="109">
        <v>0</v>
      </c>
      <c r="AC417" s="109">
        <v>0</v>
      </c>
      <c r="AD417" s="109">
        <v>1006237.8600000001</v>
      </c>
      <c r="AE417" s="109">
        <v>222299</v>
      </c>
      <c r="AF417" s="109">
        <v>0</v>
      </c>
      <c r="AG417" s="109">
        <v>0</v>
      </c>
      <c r="AH417" s="109">
        <v>0</v>
      </c>
      <c r="AI417" s="109">
        <v>0</v>
      </c>
      <c r="AJ417" s="109">
        <v>0</v>
      </c>
      <c r="AK417" s="109">
        <v>0</v>
      </c>
      <c r="AL417" s="109">
        <v>0</v>
      </c>
      <c r="AM417" s="109">
        <v>0</v>
      </c>
      <c r="AN417" s="109">
        <v>0</v>
      </c>
      <c r="AO417" s="109">
        <v>0</v>
      </c>
      <c r="AP417" s="160">
        <f t="shared" si="388"/>
        <v>0</v>
      </c>
      <c r="AQ417" s="160">
        <f t="shared" si="389"/>
        <v>1228536.8600000001</v>
      </c>
      <c r="AR417" s="160">
        <f t="shared" si="390"/>
        <v>1228536.8600000001</v>
      </c>
      <c r="AS417" s="607"/>
      <c r="AT417" s="219"/>
      <c r="AU417" s="13">
        <f>AB417</f>
        <v>0</v>
      </c>
      <c r="AV417" s="13">
        <f t="shared" si="423"/>
        <v>0</v>
      </c>
      <c r="AW417" s="13">
        <f t="shared" si="423"/>
        <v>1006237.8600000001</v>
      </c>
      <c r="AX417" s="13">
        <f t="shared" si="423"/>
        <v>222299</v>
      </c>
      <c r="AY417" s="13">
        <f t="shared" si="423"/>
        <v>0</v>
      </c>
      <c r="AZ417" s="13">
        <f t="shared" si="423"/>
        <v>0</v>
      </c>
      <c r="BA417" s="13">
        <f t="shared" si="423"/>
        <v>0</v>
      </c>
      <c r="BB417" s="13">
        <f t="shared" si="423"/>
        <v>0</v>
      </c>
      <c r="BC417" s="13">
        <f t="shared" si="423"/>
        <v>0</v>
      </c>
      <c r="BD417" s="13">
        <f t="shared" si="423"/>
        <v>0</v>
      </c>
      <c r="BE417" s="13">
        <f t="shared" si="423"/>
        <v>0</v>
      </c>
      <c r="BF417" s="13">
        <f t="shared" si="423"/>
        <v>0</v>
      </c>
      <c r="BG417" s="13">
        <f t="shared" si="423"/>
        <v>0</v>
      </c>
      <c r="BH417" s="13">
        <f t="shared" si="423"/>
        <v>0</v>
      </c>
      <c r="BI417" s="73">
        <f t="shared" si="386"/>
        <v>1228536.8600000001</v>
      </c>
      <c r="BJ417" s="219"/>
      <c r="BK417" s="850">
        <f t="shared" si="408"/>
        <v>0</v>
      </c>
      <c r="BL417" s="109">
        <f t="shared" si="409"/>
        <v>0</v>
      </c>
      <c r="BM417" s="109">
        <f t="shared" si="410"/>
        <v>1006237.8600000001</v>
      </c>
      <c r="BN417" s="109">
        <f t="shared" si="411"/>
        <v>222299</v>
      </c>
      <c r="BO417" s="109">
        <f t="shared" si="412"/>
        <v>0</v>
      </c>
      <c r="BP417" s="109">
        <f t="shared" si="413"/>
        <v>0</v>
      </c>
      <c r="BQ417" s="109">
        <f t="shared" si="414"/>
        <v>0</v>
      </c>
      <c r="BR417" s="109">
        <f t="shared" si="415"/>
        <v>0</v>
      </c>
      <c r="BS417" s="109">
        <f t="shared" si="416"/>
        <v>0</v>
      </c>
      <c r="BT417" s="109">
        <f t="shared" si="417"/>
        <v>0</v>
      </c>
      <c r="BU417" s="109">
        <f t="shared" si="418"/>
        <v>0</v>
      </c>
      <c r="BV417" s="109">
        <f t="shared" si="419"/>
        <v>0</v>
      </c>
      <c r="BW417" s="109">
        <f t="shared" si="420"/>
        <v>0</v>
      </c>
      <c r="BX417" s="109">
        <f t="shared" si="421"/>
        <v>0</v>
      </c>
      <c r="BY417" s="1000">
        <f t="shared" si="387"/>
        <v>1228536.8600000001</v>
      </c>
    </row>
    <row r="418" spans="1:77" ht="76.5">
      <c r="A418" s="680" t="s">
        <v>217</v>
      </c>
      <c r="B418" s="680" t="s">
        <v>2511</v>
      </c>
      <c r="C418" s="57" t="s">
        <v>3</v>
      </c>
      <c r="D418" s="684" t="s">
        <v>7</v>
      </c>
      <c r="E418" s="681" t="s">
        <v>349</v>
      </c>
      <c r="F418" s="682">
        <v>41006</v>
      </c>
      <c r="G418" s="682" t="s">
        <v>106</v>
      </c>
      <c r="H418" s="241" t="s">
        <v>109</v>
      </c>
      <c r="I418" s="38"/>
      <c r="J418" s="983"/>
      <c r="K418" s="903"/>
      <c r="L418" s="798"/>
      <c r="M418" s="429"/>
      <c r="N418" s="902" t="s">
        <v>1392</v>
      </c>
      <c r="O418" s="986" t="s">
        <v>3607</v>
      </c>
      <c r="P418" s="109"/>
      <c r="Q418" s="607"/>
      <c r="R418" s="93"/>
      <c r="S418" s="109"/>
      <c r="T418" s="109"/>
      <c r="U418" s="109"/>
      <c r="V418" s="109">
        <v>0</v>
      </c>
      <c r="W418" s="109">
        <v>0</v>
      </c>
      <c r="X418" s="109">
        <v>0</v>
      </c>
      <c r="Y418" s="109">
        <v>0</v>
      </c>
      <c r="Z418" s="109">
        <v>0</v>
      </c>
      <c r="AA418" s="109">
        <v>0</v>
      </c>
      <c r="AB418" s="109">
        <v>28062970.5</v>
      </c>
      <c r="AC418" s="109">
        <v>25000</v>
      </c>
      <c r="AD418" s="109">
        <v>0</v>
      </c>
      <c r="AE418" s="109">
        <v>0</v>
      </c>
      <c r="AF418" s="109">
        <v>0</v>
      </c>
      <c r="AG418" s="109">
        <v>0</v>
      </c>
      <c r="AH418" s="109">
        <v>0</v>
      </c>
      <c r="AI418" s="109">
        <v>0</v>
      </c>
      <c r="AJ418" s="109">
        <v>0</v>
      </c>
      <c r="AK418" s="109">
        <v>0</v>
      </c>
      <c r="AL418" s="109">
        <v>0</v>
      </c>
      <c r="AM418" s="109">
        <v>0</v>
      </c>
      <c r="AN418" s="109">
        <v>0</v>
      </c>
      <c r="AO418" s="109">
        <v>0</v>
      </c>
      <c r="AP418" s="160">
        <f t="shared" si="388"/>
        <v>0</v>
      </c>
      <c r="AQ418" s="160">
        <f t="shared" si="389"/>
        <v>28087970.5</v>
      </c>
      <c r="AR418" s="160">
        <f t="shared" si="390"/>
        <v>28087970.5</v>
      </c>
      <c r="AS418" s="607"/>
      <c r="AT418" s="219"/>
      <c r="AU418" s="943">
        <v>230834</v>
      </c>
      <c r="AV418" s="943">
        <v>54500</v>
      </c>
      <c r="AW418" s="943">
        <v>13000</v>
      </c>
      <c r="AX418" s="943">
        <v>0</v>
      </c>
      <c r="AY418" s="943">
        <v>0</v>
      </c>
      <c r="AZ418" s="943">
        <v>0</v>
      </c>
      <c r="BA418" s="943">
        <v>0</v>
      </c>
      <c r="BB418" s="943">
        <v>0</v>
      </c>
      <c r="BC418" s="943">
        <v>0</v>
      </c>
      <c r="BD418" s="943">
        <v>0</v>
      </c>
      <c r="BE418" s="943">
        <v>0</v>
      </c>
      <c r="BF418" s="943">
        <v>0</v>
      </c>
      <c r="BG418" s="943">
        <v>0</v>
      </c>
      <c r="BH418" s="943">
        <v>0</v>
      </c>
      <c r="BI418" s="73">
        <f t="shared" si="386"/>
        <v>298334</v>
      </c>
      <c r="BJ418" s="219"/>
      <c r="BK418" s="850">
        <f t="shared" si="408"/>
        <v>230834</v>
      </c>
      <c r="BL418" s="109">
        <f t="shared" si="409"/>
        <v>54500</v>
      </c>
      <c r="BM418" s="109">
        <f t="shared" si="410"/>
        <v>13000</v>
      </c>
      <c r="BN418" s="109">
        <f t="shared" si="411"/>
        <v>0</v>
      </c>
      <c r="BO418" s="109">
        <f t="shared" si="412"/>
        <v>0</v>
      </c>
      <c r="BP418" s="109">
        <f t="shared" si="413"/>
        <v>0</v>
      </c>
      <c r="BQ418" s="109">
        <f t="shared" si="414"/>
        <v>0</v>
      </c>
      <c r="BR418" s="109">
        <f t="shared" si="415"/>
        <v>0</v>
      </c>
      <c r="BS418" s="109">
        <f t="shared" si="416"/>
        <v>0</v>
      </c>
      <c r="BT418" s="109">
        <f t="shared" si="417"/>
        <v>0</v>
      </c>
      <c r="BU418" s="109">
        <f t="shared" si="418"/>
        <v>0</v>
      </c>
      <c r="BV418" s="109">
        <f t="shared" si="419"/>
        <v>0</v>
      </c>
      <c r="BW418" s="109">
        <f t="shared" si="420"/>
        <v>0</v>
      </c>
      <c r="BX418" s="109">
        <f t="shared" si="421"/>
        <v>0</v>
      </c>
      <c r="BY418" s="1000">
        <f t="shared" si="387"/>
        <v>298334</v>
      </c>
    </row>
    <row r="419" spans="1:77">
      <c r="A419" s="676" t="s">
        <v>2327</v>
      </c>
      <c r="B419" s="676" t="s">
        <v>2328</v>
      </c>
      <c r="C419" s="677" t="s">
        <v>45</v>
      </c>
      <c r="D419" s="677" t="s">
        <v>7</v>
      </c>
      <c r="E419" s="681" t="s">
        <v>349</v>
      </c>
      <c r="F419" s="683">
        <v>41243</v>
      </c>
      <c r="G419" s="682" t="s">
        <v>148</v>
      </c>
      <c r="H419" s="241" t="s">
        <v>156</v>
      </c>
      <c r="I419" s="38"/>
      <c r="J419" s="983"/>
      <c r="K419" s="903"/>
      <c r="L419" s="798"/>
      <c r="M419" s="429"/>
      <c r="N419" s="109"/>
      <c r="O419" s="109"/>
      <c r="P419" s="109"/>
      <c r="Q419" s="607"/>
      <c r="R419" s="93"/>
      <c r="S419" s="109"/>
      <c r="T419" s="109"/>
      <c r="U419" s="109"/>
      <c r="V419" s="109">
        <v>0</v>
      </c>
      <c r="W419" s="109">
        <v>0</v>
      </c>
      <c r="X419" s="109">
        <v>0</v>
      </c>
      <c r="Y419" s="109">
        <v>0</v>
      </c>
      <c r="Z419" s="109">
        <v>0</v>
      </c>
      <c r="AA419" s="109">
        <v>0</v>
      </c>
      <c r="AB419" s="109">
        <v>0</v>
      </c>
      <c r="AC419" s="109">
        <v>0</v>
      </c>
      <c r="AD419" s="109">
        <v>0</v>
      </c>
      <c r="AE419" s="109">
        <v>0</v>
      </c>
      <c r="AF419" s="109">
        <v>0</v>
      </c>
      <c r="AG419" s="109">
        <v>0</v>
      </c>
      <c r="AH419" s="109">
        <v>0</v>
      </c>
      <c r="AI419" s="109">
        <v>116359.21999999994</v>
      </c>
      <c r="AJ419" s="109">
        <v>0</v>
      </c>
      <c r="AK419" s="109">
        <v>0</v>
      </c>
      <c r="AL419" s="109">
        <v>0</v>
      </c>
      <c r="AM419" s="109">
        <v>0</v>
      </c>
      <c r="AN419" s="109">
        <v>0</v>
      </c>
      <c r="AO419" s="109">
        <v>0</v>
      </c>
      <c r="AP419" s="160">
        <f t="shared" si="388"/>
        <v>0</v>
      </c>
      <c r="AQ419" s="160">
        <f t="shared" si="389"/>
        <v>116359.21999999994</v>
      </c>
      <c r="AR419" s="160">
        <f t="shared" si="390"/>
        <v>116359.21999999994</v>
      </c>
      <c r="AS419" s="607"/>
      <c r="AT419" s="219"/>
      <c r="AU419" s="13">
        <f t="shared" ref="AU419:BH420" si="424">AB419</f>
        <v>0</v>
      </c>
      <c r="AV419" s="13">
        <f t="shared" si="424"/>
        <v>0</v>
      </c>
      <c r="AW419" s="13">
        <f t="shared" si="424"/>
        <v>0</v>
      </c>
      <c r="AX419" s="13">
        <f t="shared" si="424"/>
        <v>0</v>
      </c>
      <c r="AY419" s="13">
        <f t="shared" si="424"/>
        <v>0</v>
      </c>
      <c r="AZ419" s="13">
        <f t="shared" si="424"/>
        <v>0</v>
      </c>
      <c r="BA419" s="13">
        <f t="shared" si="424"/>
        <v>0</v>
      </c>
      <c r="BB419" s="13">
        <f t="shared" si="424"/>
        <v>116359.21999999994</v>
      </c>
      <c r="BC419" s="13">
        <f t="shared" si="424"/>
        <v>0</v>
      </c>
      <c r="BD419" s="13">
        <f t="shared" si="424"/>
        <v>0</v>
      </c>
      <c r="BE419" s="13">
        <f t="shared" si="424"/>
        <v>0</v>
      </c>
      <c r="BF419" s="13">
        <f t="shared" si="424"/>
        <v>0</v>
      </c>
      <c r="BG419" s="13">
        <f t="shared" si="424"/>
        <v>0</v>
      </c>
      <c r="BH419" s="13">
        <f t="shared" si="424"/>
        <v>0</v>
      </c>
      <c r="BI419" s="73">
        <f t="shared" si="386"/>
        <v>116359.21999999994</v>
      </c>
      <c r="BJ419" s="219"/>
      <c r="BK419" s="850">
        <f t="shared" si="408"/>
        <v>0</v>
      </c>
      <c r="BL419" s="109">
        <f t="shared" si="409"/>
        <v>0</v>
      </c>
      <c r="BM419" s="109">
        <f t="shared" si="410"/>
        <v>0</v>
      </c>
      <c r="BN419" s="109">
        <f t="shared" si="411"/>
        <v>0</v>
      </c>
      <c r="BO419" s="109">
        <f t="shared" si="412"/>
        <v>0</v>
      </c>
      <c r="BP419" s="109">
        <f t="shared" si="413"/>
        <v>0</v>
      </c>
      <c r="BQ419" s="109">
        <f t="shared" si="414"/>
        <v>0</v>
      </c>
      <c r="BR419" s="109">
        <f t="shared" si="415"/>
        <v>116359.21999999994</v>
      </c>
      <c r="BS419" s="109">
        <f t="shared" si="416"/>
        <v>0</v>
      </c>
      <c r="BT419" s="109">
        <f t="shared" si="417"/>
        <v>0</v>
      </c>
      <c r="BU419" s="109">
        <f t="shared" si="418"/>
        <v>0</v>
      </c>
      <c r="BV419" s="109">
        <f t="shared" si="419"/>
        <v>0</v>
      </c>
      <c r="BW419" s="109">
        <f t="shared" si="420"/>
        <v>0</v>
      </c>
      <c r="BX419" s="109">
        <f t="shared" si="421"/>
        <v>0</v>
      </c>
      <c r="BY419" s="1000">
        <f t="shared" si="387"/>
        <v>116359.21999999994</v>
      </c>
    </row>
    <row r="420" spans="1:77">
      <c r="A420" s="2" t="s">
        <v>3485</v>
      </c>
      <c r="B420" s="2" t="s">
        <v>3486</v>
      </c>
      <c r="C420" s="57" t="s">
        <v>20</v>
      </c>
      <c r="D420" s="57" t="s">
        <v>7</v>
      </c>
      <c r="E420" s="681" t="s">
        <v>349</v>
      </c>
      <c r="F420" s="682">
        <v>41001</v>
      </c>
      <c r="G420" s="682" t="s">
        <v>106</v>
      </c>
      <c r="H420" s="241" t="s">
        <v>124</v>
      </c>
      <c r="I420" s="38"/>
      <c r="J420" s="983"/>
      <c r="K420" s="903"/>
      <c r="L420" s="798"/>
      <c r="M420" s="429"/>
      <c r="N420" s="109"/>
      <c r="O420" s="109"/>
      <c r="P420" s="109"/>
      <c r="Q420" s="607"/>
      <c r="R420" s="93"/>
      <c r="S420" s="109">
        <v>0</v>
      </c>
      <c r="T420" s="109">
        <v>0</v>
      </c>
      <c r="U420" s="109">
        <v>0</v>
      </c>
      <c r="V420" s="109">
        <v>0</v>
      </c>
      <c r="W420" s="109">
        <v>0</v>
      </c>
      <c r="X420" s="109">
        <v>0</v>
      </c>
      <c r="Y420" s="109">
        <v>0</v>
      </c>
      <c r="Z420" s="109">
        <v>0</v>
      </c>
      <c r="AA420" s="109">
        <v>0</v>
      </c>
      <c r="AB420" s="109">
        <v>393807.57000000007</v>
      </c>
      <c r="AC420" s="109">
        <v>0</v>
      </c>
      <c r="AD420" s="109">
        <v>0</v>
      </c>
      <c r="AE420" s="109">
        <v>0</v>
      </c>
      <c r="AF420" s="109">
        <v>0</v>
      </c>
      <c r="AG420" s="109">
        <v>0</v>
      </c>
      <c r="AH420" s="109">
        <v>0</v>
      </c>
      <c r="AI420" s="109">
        <v>0</v>
      </c>
      <c r="AJ420" s="109">
        <v>0</v>
      </c>
      <c r="AK420" s="109">
        <v>0</v>
      </c>
      <c r="AL420" s="109">
        <v>0</v>
      </c>
      <c r="AM420" s="109">
        <v>0</v>
      </c>
      <c r="AN420" s="109">
        <v>0</v>
      </c>
      <c r="AO420" s="109">
        <v>0</v>
      </c>
      <c r="AP420" s="160">
        <f t="shared" si="388"/>
        <v>0</v>
      </c>
      <c r="AQ420" s="160">
        <f t="shared" si="389"/>
        <v>393807.57000000007</v>
      </c>
      <c r="AR420" s="160">
        <f t="shared" si="390"/>
        <v>393807.57000000007</v>
      </c>
      <c r="AS420" s="607"/>
      <c r="AT420" s="219"/>
      <c r="AU420" s="13">
        <f t="shared" si="424"/>
        <v>393807.57000000007</v>
      </c>
      <c r="AV420" s="13">
        <f t="shared" si="424"/>
        <v>0</v>
      </c>
      <c r="AW420" s="13">
        <f t="shared" si="424"/>
        <v>0</v>
      </c>
      <c r="AX420" s="13">
        <f t="shared" si="424"/>
        <v>0</v>
      </c>
      <c r="AY420" s="13">
        <f t="shared" si="424"/>
        <v>0</v>
      </c>
      <c r="AZ420" s="13">
        <f t="shared" si="424"/>
        <v>0</v>
      </c>
      <c r="BA420" s="13">
        <f t="shared" si="424"/>
        <v>0</v>
      </c>
      <c r="BB420" s="13">
        <f t="shared" si="424"/>
        <v>0</v>
      </c>
      <c r="BC420" s="13">
        <f t="shared" si="424"/>
        <v>0</v>
      </c>
      <c r="BD420" s="13">
        <f t="shared" si="424"/>
        <v>0</v>
      </c>
      <c r="BE420" s="13">
        <f t="shared" si="424"/>
        <v>0</v>
      </c>
      <c r="BF420" s="13">
        <f t="shared" si="424"/>
        <v>0</v>
      </c>
      <c r="BG420" s="13">
        <f t="shared" si="424"/>
        <v>0</v>
      </c>
      <c r="BH420" s="13">
        <f t="shared" si="424"/>
        <v>0</v>
      </c>
      <c r="BI420" s="73">
        <f t="shared" si="386"/>
        <v>393807.57000000007</v>
      </c>
      <c r="BJ420" s="219"/>
      <c r="BK420" s="850">
        <f t="shared" si="408"/>
        <v>393807.57000000007</v>
      </c>
      <c r="BL420" s="109">
        <f t="shared" si="409"/>
        <v>0</v>
      </c>
      <c r="BM420" s="109">
        <f t="shared" si="410"/>
        <v>0</v>
      </c>
      <c r="BN420" s="109">
        <f t="shared" si="411"/>
        <v>0</v>
      </c>
      <c r="BO420" s="109">
        <f t="shared" si="412"/>
        <v>0</v>
      </c>
      <c r="BP420" s="109">
        <f t="shared" si="413"/>
        <v>0</v>
      </c>
      <c r="BQ420" s="109">
        <f t="shared" si="414"/>
        <v>0</v>
      </c>
      <c r="BR420" s="109">
        <f t="shared" si="415"/>
        <v>0</v>
      </c>
      <c r="BS420" s="109">
        <f t="shared" si="416"/>
        <v>0</v>
      </c>
      <c r="BT420" s="109">
        <f t="shared" si="417"/>
        <v>0</v>
      </c>
      <c r="BU420" s="109">
        <f t="shared" si="418"/>
        <v>0</v>
      </c>
      <c r="BV420" s="109">
        <f t="shared" si="419"/>
        <v>0</v>
      </c>
      <c r="BW420" s="109">
        <f t="shared" si="420"/>
        <v>0</v>
      </c>
      <c r="BX420" s="109">
        <f t="shared" si="421"/>
        <v>0</v>
      </c>
      <c r="BY420" s="1000">
        <f t="shared" si="387"/>
        <v>393807.57000000007</v>
      </c>
    </row>
    <row r="421" spans="1:77" s="929" customFormat="1" ht="95.25" customHeight="1">
      <c r="A421" s="2" t="s">
        <v>220</v>
      </c>
      <c r="B421" s="2" t="s">
        <v>3381</v>
      </c>
      <c r="C421" s="57" t="s">
        <v>11</v>
      </c>
      <c r="D421" s="57" t="s">
        <v>7</v>
      </c>
      <c r="E421" s="681" t="s">
        <v>349</v>
      </c>
      <c r="F421" s="682">
        <v>41090</v>
      </c>
      <c r="G421" s="682" t="s">
        <v>106</v>
      </c>
      <c r="H421" s="241" t="s">
        <v>111</v>
      </c>
      <c r="I421" s="38"/>
      <c r="J421" s="983"/>
      <c r="K421" s="903"/>
      <c r="L421" s="798"/>
      <c r="M421" s="429"/>
      <c r="N421" s="902" t="s">
        <v>1392</v>
      </c>
      <c r="O421" s="986" t="s">
        <v>3609</v>
      </c>
      <c r="P421" s="109"/>
      <c r="Q421" s="607"/>
      <c r="R421" s="93"/>
      <c r="S421" s="109"/>
      <c r="T421" s="109"/>
      <c r="U421" s="109"/>
      <c r="V421" s="109">
        <v>0</v>
      </c>
      <c r="W421" s="109">
        <v>0</v>
      </c>
      <c r="X421" s="109">
        <v>0</v>
      </c>
      <c r="Y421" s="109">
        <v>0</v>
      </c>
      <c r="Z421" s="109">
        <v>0</v>
      </c>
      <c r="AA421" s="109">
        <v>0</v>
      </c>
      <c r="AB421" s="109">
        <v>0</v>
      </c>
      <c r="AC421" s="109">
        <v>0</v>
      </c>
      <c r="AD421" s="109">
        <v>46685888.260000005</v>
      </c>
      <c r="AE421" s="109">
        <v>441970.13000000268</v>
      </c>
      <c r="AF421" s="109">
        <v>510211.77000000328</v>
      </c>
      <c r="AG421" s="109">
        <v>1413652.0799999982</v>
      </c>
      <c r="AH421" s="109">
        <v>1501179.5099999979</v>
      </c>
      <c r="AI421" s="109">
        <v>794363.8900000006</v>
      </c>
      <c r="AJ421" s="109">
        <v>310784.53999999911</v>
      </c>
      <c r="AK421" s="109">
        <v>468539.93999999762</v>
      </c>
      <c r="AL421" s="109">
        <v>469682.40999999642</v>
      </c>
      <c r="AM421" s="109">
        <v>187500</v>
      </c>
      <c r="AN421" s="109">
        <v>187500</v>
      </c>
      <c r="AO421" s="109">
        <v>187500</v>
      </c>
      <c r="AP421" s="160">
        <f t="shared" si="388"/>
        <v>0</v>
      </c>
      <c r="AQ421" s="160">
        <f t="shared" si="389"/>
        <v>53158772.530000001</v>
      </c>
      <c r="AR421" s="160">
        <f t="shared" si="390"/>
        <v>53158772.530000001</v>
      </c>
      <c r="AS421" s="607"/>
      <c r="AT421" s="219"/>
      <c r="AU421" s="943">
        <v>0</v>
      </c>
      <c r="AV421" s="943">
        <v>2315641.8899999997</v>
      </c>
      <c r="AW421" s="943">
        <v>1856250</v>
      </c>
      <c r="AX421" s="943">
        <v>502226.25</v>
      </c>
      <c r="AY421" s="943">
        <v>656250</v>
      </c>
      <c r="AZ421" s="943">
        <v>0</v>
      </c>
      <c r="BA421" s="943">
        <v>0</v>
      </c>
      <c r="BB421" s="943">
        <v>0</v>
      </c>
      <c r="BC421" s="943">
        <v>0</v>
      </c>
      <c r="BD421" s="943">
        <v>0</v>
      </c>
      <c r="BE421" s="943">
        <v>0</v>
      </c>
      <c r="BF421" s="943">
        <v>0</v>
      </c>
      <c r="BG421" s="943">
        <v>0</v>
      </c>
      <c r="BH421" s="943">
        <v>0</v>
      </c>
      <c r="BI421" s="73">
        <f t="shared" si="386"/>
        <v>5330368.1399999997</v>
      </c>
      <c r="BJ421" s="219"/>
      <c r="BK421" s="850">
        <f t="shared" si="408"/>
        <v>0</v>
      </c>
      <c r="BL421" s="109">
        <f t="shared" si="409"/>
        <v>2315641.8899999997</v>
      </c>
      <c r="BM421" s="109">
        <f t="shared" si="410"/>
        <v>1856250</v>
      </c>
      <c r="BN421" s="109">
        <f t="shared" si="411"/>
        <v>502226.25</v>
      </c>
      <c r="BO421" s="109">
        <f t="shared" si="412"/>
        <v>656250</v>
      </c>
      <c r="BP421" s="109">
        <f t="shared" si="413"/>
        <v>0</v>
      </c>
      <c r="BQ421" s="109">
        <f t="shared" si="414"/>
        <v>0</v>
      </c>
      <c r="BR421" s="109">
        <f t="shared" si="415"/>
        <v>0</v>
      </c>
      <c r="BS421" s="109">
        <f t="shared" si="416"/>
        <v>0</v>
      </c>
      <c r="BT421" s="109">
        <f t="shared" si="417"/>
        <v>0</v>
      </c>
      <c r="BU421" s="109">
        <f t="shared" si="418"/>
        <v>0</v>
      </c>
      <c r="BV421" s="109">
        <f t="shared" si="419"/>
        <v>0</v>
      </c>
      <c r="BW421" s="109">
        <f t="shared" si="420"/>
        <v>0</v>
      </c>
      <c r="BX421" s="109">
        <f t="shared" si="421"/>
        <v>0</v>
      </c>
      <c r="BY421" s="1000">
        <f t="shared" si="387"/>
        <v>5330368.1399999997</v>
      </c>
    </row>
    <row r="422" spans="1:77">
      <c r="A422" s="2" t="s">
        <v>291</v>
      </c>
      <c r="B422" s="2" t="s">
        <v>2603</v>
      </c>
      <c r="C422" s="57" t="s">
        <v>3</v>
      </c>
      <c r="D422" s="57" t="s">
        <v>7</v>
      </c>
      <c r="E422" s="681" t="s">
        <v>349</v>
      </c>
      <c r="F422" s="682">
        <v>41151</v>
      </c>
      <c r="G422" s="682" t="s">
        <v>106</v>
      </c>
      <c r="H422" s="241" t="s">
        <v>109</v>
      </c>
      <c r="I422" s="38"/>
      <c r="J422" s="983"/>
      <c r="K422" s="903"/>
      <c r="L422" s="798"/>
      <c r="M422" s="429"/>
      <c r="N422" s="109"/>
      <c r="O422" s="109"/>
      <c r="P422" s="109"/>
      <c r="Q422" s="607"/>
      <c r="R422" s="93"/>
      <c r="S422" s="109"/>
      <c r="T422" s="109"/>
      <c r="U422" s="109"/>
      <c r="V422" s="109">
        <v>0</v>
      </c>
      <c r="W422" s="109">
        <v>0</v>
      </c>
      <c r="X422" s="109">
        <v>0</v>
      </c>
      <c r="Y422" s="109">
        <v>0</v>
      </c>
      <c r="Z422" s="109">
        <v>0</v>
      </c>
      <c r="AA422" s="109">
        <v>0</v>
      </c>
      <c r="AB422" s="109">
        <v>0</v>
      </c>
      <c r="AC422" s="109">
        <v>0</v>
      </c>
      <c r="AD422" s="109">
        <v>0</v>
      </c>
      <c r="AE422" s="109">
        <v>0</v>
      </c>
      <c r="AF422" s="109">
        <v>1377269.0200000003</v>
      </c>
      <c r="AG422" s="109">
        <v>0</v>
      </c>
      <c r="AH422" s="109">
        <v>0</v>
      </c>
      <c r="AI422" s="109">
        <v>0</v>
      </c>
      <c r="AJ422" s="109">
        <v>0</v>
      </c>
      <c r="AK422" s="109">
        <v>0</v>
      </c>
      <c r="AL422" s="109">
        <v>0</v>
      </c>
      <c r="AM422" s="109">
        <v>0</v>
      </c>
      <c r="AN422" s="109">
        <v>0</v>
      </c>
      <c r="AO422" s="109">
        <v>0</v>
      </c>
      <c r="AP422" s="160">
        <f t="shared" si="388"/>
        <v>0</v>
      </c>
      <c r="AQ422" s="160">
        <f t="shared" si="389"/>
        <v>1377269.0200000003</v>
      </c>
      <c r="AR422" s="160">
        <f t="shared" si="390"/>
        <v>1377269.0200000003</v>
      </c>
      <c r="AS422" s="607"/>
      <c r="AT422" s="219"/>
      <c r="AU422" s="13">
        <f t="shared" ref="AU422:AU456" si="425">AB422</f>
        <v>0</v>
      </c>
      <c r="AV422" s="13">
        <f t="shared" ref="AV422:AV456" si="426">AC422</f>
        <v>0</v>
      </c>
      <c r="AW422" s="13">
        <f t="shared" ref="AW422:AW456" si="427">AD422</f>
        <v>0</v>
      </c>
      <c r="AX422" s="13">
        <f t="shared" ref="AX422:AX456" si="428">AE422</f>
        <v>0</v>
      </c>
      <c r="AY422" s="13">
        <f t="shared" ref="AY422:AY456" si="429">AF422</f>
        <v>1377269.0200000003</v>
      </c>
      <c r="AZ422" s="13">
        <f t="shared" ref="AZ422:AZ456" si="430">AG422</f>
        <v>0</v>
      </c>
      <c r="BA422" s="13">
        <f t="shared" ref="BA422:BA456" si="431">AH422</f>
        <v>0</v>
      </c>
      <c r="BB422" s="13">
        <f t="shared" ref="BB422:BB456" si="432">AI422</f>
        <v>0</v>
      </c>
      <c r="BC422" s="13">
        <f t="shared" ref="BC422:BC456" si="433">AJ422</f>
        <v>0</v>
      </c>
      <c r="BD422" s="13">
        <f t="shared" ref="BD422:BD456" si="434">AK422</f>
        <v>0</v>
      </c>
      <c r="BE422" s="13">
        <f t="shared" ref="BE422:BE456" si="435">AL422</f>
        <v>0</v>
      </c>
      <c r="BF422" s="13">
        <f t="shared" ref="BF422:BF456" si="436">AM422</f>
        <v>0</v>
      </c>
      <c r="BG422" s="13">
        <f t="shared" ref="BG422:BG456" si="437">AN422</f>
        <v>0</v>
      </c>
      <c r="BH422" s="13">
        <f t="shared" ref="BH422:BH456" si="438">AO422</f>
        <v>0</v>
      </c>
      <c r="BI422" s="73">
        <f t="shared" si="386"/>
        <v>1377269.0200000003</v>
      </c>
      <c r="BJ422" s="219"/>
      <c r="BK422" s="850">
        <f t="shared" si="408"/>
        <v>0</v>
      </c>
      <c r="BL422" s="109">
        <f t="shared" si="409"/>
        <v>0</v>
      </c>
      <c r="BM422" s="109">
        <f t="shared" si="410"/>
        <v>0</v>
      </c>
      <c r="BN422" s="109">
        <f t="shared" si="411"/>
        <v>0</v>
      </c>
      <c r="BO422" s="109">
        <f t="shared" si="412"/>
        <v>1377269.0200000003</v>
      </c>
      <c r="BP422" s="109">
        <f t="shared" si="413"/>
        <v>0</v>
      </c>
      <c r="BQ422" s="109">
        <f t="shared" si="414"/>
        <v>0</v>
      </c>
      <c r="BR422" s="109">
        <f t="shared" si="415"/>
        <v>0</v>
      </c>
      <c r="BS422" s="109">
        <f t="shared" si="416"/>
        <v>0</v>
      </c>
      <c r="BT422" s="109">
        <f t="shared" si="417"/>
        <v>0</v>
      </c>
      <c r="BU422" s="109">
        <f t="shared" si="418"/>
        <v>0</v>
      </c>
      <c r="BV422" s="109">
        <f t="shared" si="419"/>
        <v>0</v>
      </c>
      <c r="BW422" s="109">
        <f t="shared" si="420"/>
        <v>0</v>
      </c>
      <c r="BX422" s="109">
        <f t="shared" si="421"/>
        <v>0</v>
      </c>
      <c r="BY422" s="1000">
        <f t="shared" si="387"/>
        <v>1377269.0200000003</v>
      </c>
    </row>
    <row r="423" spans="1:77">
      <c r="A423" s="2" t="s">
        <v>2629</v>
      </c>
      <c r="B423" s="2" t="s">
        <v>2630</v>
      </c>
      <c r="C423" s="57" t="s">
        <v>3</v>
      </c>
      <c r="D423" s="57" t="s">
        <v>7</v>
      </c>
      <c r="E423" s="681" t="s">
        <v>349</v>
      </c>
      <c r="F423" s="682">
        <v>41090</v>
      </c>
      <c r="G423" s="682" t="s">
        <v>106</v>
      </c>
      <c r="H423" s="241" t="s">
        <v>109</v>
      </c>
      <c r="I423" s="38"/>
      <c r="J423" s="983"/>
      <c r="K423" s="903"/>
      <c r="L423" s="798"/>
      <c r="M423" s="429"/>
      <c r="N423" s="109"/>
      <c r="O423" s="109"/>
      <c r="P423" s="109"/>
      <c r="Q423" s="607"/>
      <c r="R423" s="93"/>
      <c r="S423" s="109"/>
      <c r="T423" s="109"/>
      <c r="U423" s="109"/>
      <c r="V423" s="109">
        <v>0</v>
      </c>
      <c r="W423" s="109">
        <v>0</v>
      </c>
      <c r="X423" s="109">
        <v>0</v>
      </c>
      <c r="Y423" s="109">
        <v>0</v>
      </c>
      <c r="Z423" s="109">
        <v>0</v>
      </c>
      <c r="AA423" s="109">
        <v>0</v>
      </c>
      <c r="AB423" s="109">
        <v>0</v>
      </c>
      <c r="AC423" s="109">
        <v>0</v>
      </c>
      <c r="AD423" s="109">
        <v>1048791.21</v>
      </c>
      <c r="AE423" s="109">
        <v>134417.71999999997</v>
      </c>
      <c r="AF423" s="109">
        <v>0</v>
      </c>
      <c r="AG423" s="109">
        <v>0</v>
      </c>
      <c r="AH423" s="109">
        <v>0</v>
      </c>
      <c r="AI423" s="109">
        <v>0</v>
      </c>
      <c r="AJ423" s="109">
        <v>0</v>
      </c>
      <c r="AK423" s="109">
        <v>0</v>
      </c>
      <c r="AL423" s="109">
        <v>0</v>
      </c>
      <c r="AM423" s="109">
        <v>0</v>
      </c>
      <c r="AN423" s="109">
        <v>0</v>
      </c>
      <c r="AO423" s="109">
        <v>0</v>
      </c>
      <c r="AP423" s="160">
        <f t="shared" si="388"/>
        <v>0</v>
      </c>
      <c r="AQ423" s="160">
        <f t="shared" si="389"/>
        <v>1183208.93</v>
      </c>
      <c r="AR423" s="160">
        <f t="shared" si="390"/>
        <v>1183208.93</v>
      </c>
      <c r="AS423" s="607"/>
      <c r="AT423" s="219"/>
      <c r="AU423" s="13">
        <f t="shared" si="425"/>
        <v>0</v>
      </c>
      <c r="AV423" s="13">
        <f t="shared" si="426"/>
        <v>0</v>
      </c>
      <c r="AW423" s="13">
        <f t="shared" si="427"/>
        <v>1048791.21</v>
      </c>
      <c r="AX423" s="13">
        <f t="shared" si="428"/>
        <v>134417.71999999997</v>
      </c>
      <c r="AY423" s="13">
        <f t="shared" si="429"/>
        <v>0</v>
      </c>
      <c r="AZ423" s="13">
        <f t="shared" si="430"/>
        <v>0</v>
      </c>
      <c r="BA423" s="13">
        <f t="shared" si="431"/>
        <v>0</v>
      </c>
      <c r="BB423" s="13">
        <f t="shared" si="432"/>
        <v>0</v>
      </c>
      <c r="BC423" s="13">
        <f t="shared" si="433"/>
        <v>0</v>
      </c>
      <c r="BD423" s="13">
        <f t="shared" si="434"/>
        <v>0</v>
      </c>
      <c r="BE423" s="13">
        <f t="shared" si="435"/>
        <v>0</v>
      </c>
      <c r="BF423" s="13">
        <f t="shared" si="436"/>
        <v>0</v>
      </c>
      <c r="BG423" s="13">
        <f t="shared" si="437"/>
        <v>0</v>
      </c>
      <c r="BH423" s="13">
        <f t="shared" si="438"/>
        <v>0</v>
      </c>
      <c r="BI423" s="73">
        <f t="shared" si="386"/>
        <v>1183208.93</v>
      </c>
      <c r="BJ423" s="219"/>
      <c r="BK423" s="850">
        <f t="shared" si="408"/>
        <v>0</v>
      </c>
      <c r="BL423" s="109">
        <f t="shared" si="409"/>
        <v>0</v>
      </c>
      <c r="BM423" s="109">
        <f t="shared" si="410"/>
        <v>1048791.21</v>
      </c>
      <c r="BN423" s="109">
        <f t="shared" si="411"/>
        <v>134417.71999999997</v>
      </c>
      <c r="BO423" s="109">
        <f t="shared" si="412"/>
        <v>0</v>
      </c>
      <c r="BP423" s="109">
        <f t="shared" si="413"/>
        <v>0</v>
      </c>
      <c r="BQ423" s="109">
        <f t="shared" si="414"/>
        <v>0</v>
      </c>
      <c r="BR423" s="109">
        <f t="shared" si="415"/>
        <v>0</v>
      </c>
      <c r="BS423" s="109">
        <f t="shared" si="416"/>
        <v>0</v>
      </c>
      <c r="BT423" s="109">
        <f t="shared" si="417"/>
        <v>0</v>
      </c>
      <c r="BU423" s="109">
        <f t="shared" si="418"/>
        <v>0</v>
      </c>
      <c r="BV423" s="109">
        <f t="shared" si="419"/>
        <v>0</v>
      </c>
      <c r="BW423" s="109">
        <f t="shared" si="420"/>
        <v>0</v>
      </c>
      <c r="BX423" s="109">
        <f t="shared" si="421"/>
        <v>0</v>
      </c>
      <c r="BY423" s="1000">
        <f t="shared" si="387"/>
        <v>1183208.93</v>
      </c>
    </row>
    <row r="424" spans="1:77">
      <c r="A424" s="2" t="s">
        <v>229</v>
      </c>
      <c r="B424" s="2" t="s">
        <v>230</v>
      </c>
      <c r="C424" s="57" t="s">
        <v>11</v>
      </c>
      <c r="D424" s="57" t="s">
        <v>7</v>
      </c>
      <c r="E424" s="681" t="s">
        <v>349</v>
      </c>
      <c r="F424" s="682">
        <v>40664</v>
      </c>
      <c r="G424" s="682" t="s">
        <v>106</v>
      </c>
      <c r="H424" s="241" t="s">
        <v>111</v>
      </c>
      <c r="I424" s="38"/>
      <c r="J424" s="983"/>
      <c r="K424" s="903"/>
      <c r="L424" s="798"/>
      <c r="M424" s="429"/>
      <c r="N424" s="109"/>
      <c r="O424" s="109"/>
      <c r="P424" s="109"/>
      <c r="Q424" s="607"/>
      <c r="R424" s="93"/>
      <c r="S424" s="109">
        <v>24973.339999999997</v>
      </c>
      <c r="T424" s="109">
        <v>10870.4</v>
      </c>
      <c r="U424" s="109">
        <v>281120.57</v>
      </c>
      <c r="V424" s="109">
        <v>1241.18</v>
      </c>
      <c r="W424" s="109">
        <v>1241.18</v>
      </c>
      <c r="X424" s="109">
        <v>47785.42</v>
      </c>
      <c r="Y424" s="109">
        <v>0</v>
      </c>
      <c r="Z424" s="109">
        <v>0</v>
      </c>
      <c r="AA424" s="109">
        <v>0</v>
      </c>
      <c r="AB424" s="109">
        <v>0</v>
      </c>
      <c r="AC424" s="109">
        <v>0</v>
      </c>
      <c r="AD424" s="109">
        <v>0</v>
      </c>
      <c r="AE424" s="109">
        <v>0</v>
      </c>
      <c r="AF424" s="109">
        <v>0</v>
      </c>
      <c r="AG424" s="109">
        <v>0</v>
      </c>
      <c r="AH424" s="109">
        <v>0</v>
      </c>
      <c r="AI424" s="109">
        <v>0</v>
      </c>
      <c r="AJ424" s="109">
        <v>0</v>
      </c>
      <c r="AK424" s="109">
        <v>0</v>
      </c>
      <c r="AL424" s="109">
        <v>0</v>
      </c>
      <c r="AM424" s="109">
        <v>0</v>
      </c>
      <c r="AN424" s="109">
        <v>0</v>
      </c>
      <c r="AO424" s="109">
        <v>0</v>
      </c>
      <c r="AP424" s="160">
        <f t="shared" si="388"/>
        <v>367232.08999999997</v>
      </c>
      <c r="AQ424" s="160">
        <f t="shared" si="389"/>
        <v>0</v>
      </c>
      <c r="AR424" s="160">
        <f t="shared" si="390"/>
        <v>367232.08999999997</v>
      </c>
      <c r="AS424" s="607"/>
      <c r="AT424" s="219"/>
      <c r="AU424" s="13">
        <f t="shared" si="425"/>
        <v>0</v>
      </c>
      <c r="AV424" s="13">
        <f t="shared" si="426"/>
        <v>0</v>
      </c>
      <c r="AW424" s="13">
        <f t="shared" si="427"/>
        <v>0</v>
      </c>
      <c r="AX424" s="13">
        <f t="shared" si="428"/>
        <v>0</v>
      </c>
      <c r="AY424" s="13">
        <f t="shared" si="429"/>
        <v>0</v>
      </c>
      <c r="AZ424" s="13">
        <f t="shared" si="430"/>
        <v>0</v>
      </c>
      <c r="BA424" s="13">
        <f t="shared" si="431"/>
        <v>0</v>
      </c>
      <c r="BB424" s="13">
        <f t="shared" si="432"/>
        <v>0</v>
      </c>
      <c r="BC424" s="13">
        <f t="shared" si="433"/>
        <v>0</v>
      </c>
      <c r="BD424" s="13">
        <f t="shared" si="434"/>
        <v>0</v>
      </c>
      <c r="BE424" s="13">
        <f t="shared" si="435"/>
        <v>0</v>
      </c>
      <c r="BF424" s="13">
        <f t="shared" si="436"/>
        <v>0</v>
      </c>
      <c r="BG424" s="13">
        <f t="shared" si="437"/>
        <v>0</v>
      </c>
      <c r="BH424" s="13">
        <f t="shared" si="438"/>
        <v>0</v>
      </c>
      <c r="BI424" s="73">
        <f t="shared" si="386"/>
        <v>0</v>
      </c>
      <c r="BJ424" s="219"/>
      <c r="BK424" s="850">
        <f t="shared" si="408"/>
        <v>0</v>
      </c>
      <c r="BL424" s="109">
        <f t="shared" si="409"/>
        <v>0</v>
      </c>
      <c r="BM424" s="109">
        <f t="shared" si="410"/>
        <v>0</v>
      </c>
      <c r="BN424" s="109">
        <f t="shared" si="411"/>
        <v>0</v>
      </c>
      <c r="BO424" s="109">
        <f t="shared" si="412"/>
        <v>0</v>
      </c>
      <c r="BP424" s="109">
        <f t="shared" si="413"/>
        <v>0</v>
      </c>
      <c r="BQ424" s="109">
        <f t="shared" si="414"/>
        <v>0</v>
      </c>
      <c r="BR424" s="109">
        <f t="shared" si="415"/>
        <v>0</v>
      </c>
      <c r="BS424" s="109">
        <f t="shared" si="416"/>
        <v>0</v>
      </c>
      <c r="BT424" s="109">
        <f t="shared" si="417"/>
        <v>0</v>
      </c>
      <c r="BU424" s="109">
        <f t="shared" si="418"/>
        <v>0</v>
      </c>
      <c r="BV424" s="109">
        <f t="shared" si="419"/>
        <v>0</v>
      </c>
      <c r="BW424" s="109">
        <f t="shared" si="420"/>
        <v>0</v>
      </c>
      <c r="BX424" s="109">
        <f t="shared" si="421"/>
        <v>0</v>
      </c>
      <c r="BY424" s="1000">
        <f t="shared" si="387"/>
        <v>0</v>
      </c>
    </row>
    <row r="425" spans="1:77">
      <c r="A425" s="678" t="s">
        <v>2304</v>
      </c>
      <c r="B425" s="678" t="s">
        <v>2305</v>
      </c>
      <c r="C425" s="57" t="s">
        <v>45</v>
      </c>
      <c r="D425" s="684" t="s">
        <v>7</v>
      </c>
      <c r="E425" s="681" t="s">
        <v>349</v>
      </c>
      <c r="F425" s="683">
        <v>41243</v>
      </c>
      <c r="G425" s="682" t="s">
        <v>148</v>
      </c>
      <c r="H425" s="241" t="s">
        <v>156</v>
      </c>
      <c r="I425" s="38"/>
      <c r="J425" s="983"/>
      <c r="K425" s="903"/>
      <c r="L425" s="798"/>
      <c r="M425" s="429"/>
      <c r="N425" s="109"/>
      <c r="O425" s="109"/>
      <c r="P425" s="109"/>
      <c r="Q425" s="607"/>
      <c r="R425" s="93"/>
      <c r="S425" s="109"/>
      <c r="T425" s="109"/>
      <c r="U425" s="109"/>
      <c r="V425" s="109">
        <v>0</v>
      </c>
      <c r="W425" s="109">
        <v>0</v>
      </c>
      <c r="X425" s="109">
        <v>0</v>
      </c>
      <c r="Y425" s="109">
        <v>0</v>
      </c>
      <c r="Z425" s="109">
        <v>0</v>
      </c>
      <c r="AA425" s="109">
        <v>0</v>
      </c>
      <c r="AB425" s="109">
        <v>0</v>
      </c>
      <c r="AC425" s="109">
        <v>0</v>
      </c>
      <c r="AD425" s="109">
        <v>0</v>
      </c>
      <c r="AE425" s="109">
        <v>0</v>
      </c>
      <c r="AF425" s="109">
        <v>0</v>
      </c>
      <c r="AG425" s="109">
        <v>0</v>
      </c>
      <c r="AH425" s="109">
        <v>0</v>
      </c>
      <c r="AI425" s="109">
        <v>221304.71000000002</v>
      </c>
      <c r="AJ425" s="109">
        <v>0</v>
      </c>
      <c r="AK425" s="109">
        <v>0</v>
      </c>
      <c r="AL425" s="109">
        <v>0</v>
      </c>
      <c r="AM425" s="109">
        <v>0</v>
      </c>
      <c r="AN425" s="109">
        <v>0</v>
      </c>
      <c r="AO425" s="109">
        <v>0</v>
      </c>
      <c r="AP425" s="160">
        <f t="shared" si="388"/>
        <v>0</v>
      </c>
      <c r="AQ425" s="160">
        <f t="shared" si="389"/>
        <v>221304.71000000002</v>
      </c>
      <c r="AR425" s="160">
        <f t="shared" si="390"/>
        <v>221304.71000000002</v>
      </c>
      <c r="AS425" s="607"/>
      <c r="AT425" s="219"/>
      <c r="AU425" s="13">
        <f t="shared" si="425"/>
        <v>0</v>
      </c>
      <c r="AV425" s="13">
        <f t="shared" si="426"/>
        <v>0</v>
      </c>
      <c r="AW425" s="13">
        <f t="shared" si="427"/>
        <v>0</v>
      </c>
      <c r="AX425" s="13">
        <f t="shared" si="428"/>
        <v>0</v>
      </c>
      <c r="AY425" s="13">
        <f t="shared" si="429"/>
        <v>0</v>
      </c>
      <c r="AZ425" s="13">
        <f t="shared" si="430"/>
        <v>0</v>
      </c>
      <c r="BA425" s="13">
        <f t="shared" si="431"/>
        <v>0</v>
      </c>
      <c r="BB425" s="13">
        <f t="shared" si="432"/>
        <v>221304.71000000002</v>
      </c>
      <c r="BC425" s="13">
        <f t="shared" si="433"/>
        <v>0</v>
      </c>
      <c r="BD425" s="13">
        <f t="shared" si="434"/>
        <v>0</v>
      </c>
      <c r="BE425" s="13">
        <f t="shared" si="435"/>
        <v>0</v>
      </c>
      <c r="BF425" s="13">
        <f t="shared" si="436"/>
        <v>0</v>
      </c>
      <c r="BG425" s="13">
        <f t="shared" si="437"/>
        <v>0</v>
      </c>
      <c r="BH425" s="13">
        <f t="shared" si="438"/>
        <v>0</v>
      </c>
      <c r="BI425" s="73">
        <f t="shared" si="386"/>
        <v>221304.71000000002</v>
      </c>
      <c r="BJ425" s="219"/>
      <c r="BK425" s="850">
        <f t="shared" si="408"/>
        <v>0</v>
      </c>
      <c r="BL425" s="109">
        <f t="shared" si="409"/>
        <v>0</v>
      </c>
      <c r="BM425" s="109">
        <f t="shared" si="410"/>
        <v>0</v>
      </c>
      <c r="BN425" s="109">
        <f t="shared" si="411"/>
        <v>0</v>
      </c>
      <c r="BO425" s="109">
        <f t="shared" si="412"/>
        <v>0</v>
      </c>
      <c r="BP425" s="109">
        <f t="shared" si="413"/>
        <v>0</v>
      </c>
      <c r="BQ425" s="109">
        <f t="shared" si="414"/>
        <v>0</v>
      </c>
      <c r="BR425" s="109">
        <f t="shared" si="415"/>
        <v>221304.71000000002</v>
      </c>
      <c r="BS425" s="109">
        <f t="shared" si="416"/>
        <v>0</v>
      </c>
      <c r="BT425" s="109">
        <f t="shared" si="417"/>
        <v>0</v>
      </c>
      <c r="BU425" s="109">
        <f t="shared" si="418"/>
        <v>0</v>
      </c>
      <c r="BV425" s="109">
        <f t="shared" si="419"/>
        <v>0</v>
      </c>
      <c r="BW425" s="109">
        <f t="shared" si="420"/>
        <v>0</v>
      </c>
      <c r="BX425" s="109">
        <f t="shared" si="421"/>
        <v>0</v>
      </c>
      <c r="BY425" s="1000">
        <f t="shared" si="387"/>
        <v>221304.71000000002</v>
      </c>
    </row>
    <row r="426" spans="1:77">
      <c r="A426" s="2" t="s">
        <v>3243</v>
      </c>
      <c r="B426" s="2" t="s">
        <v>3244</v>
      </c>
      <c r="C426" s="57" t="s">
        <v>3</v>
      </c>
      <c r="D426" s="57" t="s">
        <v>7</v>
      </c>
      <c r="E426" s="681" t="s">
        <v>349</v>
      </c>
      <c r="F426" s="682">
        <v>40877</v>
      </c>
      <c r="G426" s="682" t="s">
        <v>106</v>
      </c>
      <c r="H426" s="241" t="s">
        <v>109</v>
      </c>
      <c r="I426" s="38"/>
      <c r="J426" s="983"/>
      <c r="K426" s="903"/>
      <c r="L426" s="798"/>
      <c r="M426" s="429"/>
      <c r="N426" s="109"/>
      <c r="O426" s="109"/>
      <c r="P426" s="109"/>
      <c r="Q426" s="607"/>
      <c r="R426" s="93"/>
      <c r="S426" s="109"/>
      <c r="T426" s="109"/>
      <c r="U426" s="109"/>
      <c r="V426" s="109">
        <v>0</v>
      </c>
      <c r="W426" s="109">
        <v>87770.86</v>
      </c>
      <c r="X426" s="109">
        <v>56904.729999999996</v>
      </c>
      <c r="Y426" s="109">
        <v>0</v>
      </c>
      <c r="Z426" s="109">
        <v>0</v>
      </c>
      <c r="AA426" s="109">
        <v>0</v>
      </c>
      <c r="AB426" s="109">
        <v>0</v>
      </c>
      <c r="AC426" s="109">
        <v>0</v>
      </c>
      <c r="AD426" s="109">
        <v>0</v>
      </c>
      <c r="AE426" s="109">
        <v>0</v>
      </c>
      <c r="AF426" s="109">
        <v>0</v>
      </c>
      <c r="AG426" s="109">
        <v>0</v>
      </c>
      <c r="AH426" s="109">
        <v>0</v>
      </c>
      <c r="AI426" s="109">
        <v>0</v>
      </c>
      <c r="AJ426" s="109">
        <v>0</v>
      </c>
      <c r="AK426" s="109">
        <v>0</v>
      </c>
      <c r="AL426" s="109">
        <v>0</v>
      </c>
      <c r="AM426" s="109">
        <v>0</v>
      </c>
      <c r="AN426" s="109">
        <v>0</v>
      </c>
      <c r="AO426" s="109">
        <v>0</v>
      </c>
      <c r="AP426" s="160">
        <f t="shared" si="388"/>
        <v>144675.59</v>
      </c>
      <c r="AQ426" s="160">
        <f t="shared" si="389"/>
        <v>0</v>
      </c>
      <c r="AR426" s="160">
        <f t="shared" si="390"/>
        <v>144675.59</v>
      </c>
      <c r="AS426" s="607"/>
      <c r="AT426" s="219"/>
      <c r="AU426" s="13">
        <f t="shared" si="425"/>
        <v>0</v>
      </c>
      <c r="AV426" s="13">
        <f t="shared" si="426"/>
        <v>0</v>
      </c>
      <c r="AW426" s="13">
        <f t="shared" si="427"/>
        <v>0</v>
      </c>
      <c r="AX426" s="13">
        <f t="shared" si="428"/>
        <v>0</v>
      </c>
      <c r="AY426" s="13">
        <f t="shared" si="429"/>
        <v>0</v>
      </c>
      <c r="AZ426" s="13">
        <f t="shared" si="430"/>
        <v>0</v>
      </c>
      <c r="BA426" s="13">
        <f t="shared" si="431"/>
        <v>0</v>
      </c>
      <c r="BB426" s="13">
        <f t="shared" si="432"/>
        <v>0</v>
      </c>
      <c r="BC426" s="13">
        <f t="shared" si="433"/>
        <v>0</v>
      </c>
      <c r="BD426" s="13">
        <f t="shared" si="434"/>
        <v>0</v>
      </c>
      <c r="BE426" s="13">
        <f t="shared" si="435"/>
        <v>0</v>
      </c>
      <c r="BF426" s="13">
        <f t="shared" si="436"/>
        <v>0</v>
      </c>
      <c r="BG426" s="13">
        <f t="shared" si="437"/>
        <v>0</v>
      </c>
      <c r="BH426" s="13">
        <f t="shared" si="438"/>
        <v>0</v>
      </c>
      <c r="BI426" s="73">
        <f t="shared" si="386"/>
        <v>0</v>
      </c>
      <c r="BJ426" s="219"/>
      <c r="BK426" s="850">
        <f t="shared" si="408"/>
        <v>0</v>
      </c>
      <c r="BL426" s="109">
        <f t="shared" si="409"/>
        <v>0</v>
      </c>
      <c r="BM426" s="109">
        <f t="shared" si="410"/>
        <v>0</v>
      </c>
      <c r="BN426" s="109">
        <f t="shared" si="411"/>
        <v>0</v>
      </c>
      <c r="BO426" s="109">
        <f t="shared" si="412"/>
        <v>0</v>
      </c>
      <c r="BP426" s="109">
        <f t="shared" si="413"/>
        <v>0</v>
      </c>
      <c r="BQ426" s="109">
        <f t="shared" si="414"/>
        <v>0</v>
      </c>
      <c r="BR426" s="109">
        <f t="shared" si="415"/>
        <v>0</v>
      </c>
      <c r="BS426" s="109">
        <f t="shared" si="416"/>
        <v>0</v>
      </c>
      <c r="BT426" s="109">
        <f t="shared" si="417"/>
        <v>0</v>
      </c>
      <c r="BU426" s="109">
        <f t="shared" si="418"/>
        <v>0</v>
      </c>
      <c r="BV426" s="109">
        <f t="shared" si="419"/>
        <v>0</v>
      </c>
      <c r="BW426" s="109">
        <f t="shared" si="420"/>
        <v>0</v>
      </c>
      <c r="BX426" s="109">
        <f t="shared" si="421"/>
        <v>0</v>
      </c>
      <c r="BY426" s="1000">
        <f t="shared" si="387"/>
        <v>0</v>
      </c>
    </row>
    <row r="427" spans="1:77">
      <c r="A427" s="678" t="s">
        <v>2934</v>
      </c>
      <c r="B427" s="678" t="s">
        <v>2935</v>
      </c>
      <c r="C427" s="57" t="s">
        <v>3</v>
      </c>
      <c r="D427" s="684" t="s">
        <v>7</v>
      </c>
      <c r="E427" s="681" t="s">
        <v>349</v>
      </c>
      <c r="F427" s="683">
        <v>40877</v>
      </c>
      <c r="G427" s="682" t="s">
        <v>106</v>
      </c>
      <c r="H427" s="241" t="s">
        <v>109</v>
      </c>
      <c r="I427" s="38"/>
      <c r="J427" s="983"/>
      <c r="K427" s="903"/>
      <c r="L427" s="798"/>
      <c r="M427" s="429"/>
      <c r="N427" s="109"/>
      <c r="O427" s="109"/>
      <c r="P427" s="109"/>
      <c r="Q427" s="607"/>
      <c r="R427" s="93"/>
      <c r="S427" s="109"/>
      <c r="T427" s="109"/>
      <c r="U427" s="109"/>
      <c r="V427" s="109">
        <v>0</v>
      </c>
      <c r="W427" s="109">
        <v>300589.19</v>
      </c>
      <c r="X427" s="109">
        <v>40.21999999997206</v>
      </c>
      <c r="Y427" s="109">
        <v>0</v>
      </c>
      <c r="Z427" s="109">
        <v>0</v>
      </c>
      <c r="AA427" s="109">
        <v>0</v>
      </c>
      <c r="AB427" s="109">
        <v>0</v>
      </c>
      <c r="AC427" s="109">
        <v>0</v>
      </c>
      <c r="AD427" s="109">
        <v>0</v>
      </c>
      <c r="AE427" s="109">
        <v>0</v>
      </c>
      <c r="AF427" s="109">
        <v>0</v>
      </c>
      <c r="AG427" s="109">
        <v>0</v>
      </c>
      <c r="AH427" s="109">
        <v>0</v>
      </c>
      <c r="AI427" s="109">
        <v>0</v>
      </c>
      <c r="AJ427" s="109">
        <v>0</v>
      </c>
      <c r="AK427" s="109">
        <v>0</v>
      </c>
      <c r="AL427" s="109">
        <v>0</v>
      </c>
      <c r="AM427" s="109">
        <v>0</v>
      </c>
      <c r="AN427" s="109">
        <v>0</v>
      </c>
      <c r="AO427" s="109">
        <v>0</v>
      </c>
      <c r="AP427" s="160">
        <f t="shared" si="388"/>
        <v>300629.40999999997</v>
      </c>
      <c r="AQ427" s="160">
        <f t="shared" si="389"/>
        <v>0</v>
      </c>
      <c r="AR427" s="160">
        <f t="shared" si="390"/>
        <v>300629.40999999997</v>
      </c>
      <c r="AS427" s="607"/>
      <c r="AT427" s="219"/>
      <c r="AU427" s="13">
        <f t="shared" si="425"/>
        <v>0</v>
      </c>
      <c r="AV427" s="13">
        <f t="shared" si="426"/>
        <v>0</v>
      </c>
      <c r="AW427" s="13">
        <f t="shared" si="427"/>
        <v>0</v>
      </c>
      <c r="AX427" s="13">
        <f t="shared" si="428"/>
        <v>0</v>
      </c>
      <c r="AY427" s="13">
        <f t="shared" si="429"/>
        <v>0</v>
      </c>
      <c r="AZ427" s="13">
        <f t="shared" si="430"/>
        <v>0</v>
      </c>
      <c r="BA427" s="13">
        <f t="shared" si="431"/>
        <v>0</v>
      </c>
      <c r="BB427" s="13">
        <f t="shared" si="432"/>
        <v>0</v>
      </c>
      <c r="BC427" s="13">
        <f t="shared" si="433"/>
        <v>0</v>
      </c>
      <c r="BD427" s="13">
        <f t="shared" si="434"/>
        <v>0</v>
      </c>
      <c r="BE427" s="13">
        <f t="shared" si="435"/>
        <v>0</v>
      </c>
      <c r="BF427" s="13">
        <f t="shared" si="436"/>
        <v>0</v>
      </c>
      <c r="BG427" s="13">
        <f t="shared" si="437"/>
        <v>0</v>
      </c>
      <c r="BH427" s="13">
        <f t="shared" si="438"/>
        <v>0</v>
      </c>
      <c r="BI427" s="73">
        <f t="shared" si="386"/>
        <v>0</v>
      </c>
      <c r="BJ427" s="219"/>
      <c r="BK427" s="850">
        <f t="shared" si="408"/>
        <v>0</v>
      </c>
      <c r="BL427" s="109">
        <f t="shared" si="409"/>
        <v>0</v>
      </c>
      <c r="BM427" s="109">
        <f t="shared" si="410"/>
        <v>0</v>
      </c>
      <c r="BN427" s="109">
        <f t="shared" si="411"/>
        <v>0</v>
      </c>
      <c r="BO427" s="109">
        <f t="shared" si="412"/>
        <v>0</v>
      </c>
      <c r="BP427" s="109">
        <f t="shared" si="413"/>
        <v>0</v>
      </c>
      <c r="BQ427" s="109">
        <f t="shared" si="414"/>
        <v>0</v>
      </c>
      <c r="BR427" s="109">
        <f t="shared" si="415"/>
        <v>0</v>
      </c>
      <c r="BS427" s="109">
        <f t="shared" si="416"/>
        <v>0</v>
      </c>
      <c r="BT427" s="109">
        <f t="shared" si="417"/>
        <v>0</v>
      </c>
      <c r="BU427" s="109">
        <f t="shared" si="418"/>
        <v>0</v>
      </c>
      <c r="BV427" s="109">
        <f t="shared" si="419"/>
        <v>0</v>
      </c>
      <c r="BW427" s="109">
        <f t="shared" si="420"/>
        <v>0</v>
      </c>
      <c r="BX427" s="109">
        <f t="shared" si="421"/>
        <v>0</v>
      </c>
      <c r="BY427" s="1000">
        <f t="shared" si="387"/>
        <v>0</v>
      </c>
    </row>
    <row r="428" spans="1:77">
      <c r="A428" s="2" t="s">
        <v>2866</v>
      </c>
      <c r="B428" s="2" t="s">
        <v>2867</v>
      </c>
      <c r="C428" s="57" t="s">
        <v>3</v>
      </c>
      <c r="D428" s="57" t="s">
        <v>7</v>
      </c>
      <c r="E428" s="681" t="s">
        <v>349</v>
      </c>
      <c r="F428" s="682">
        <v>41274</v>
      </c>
      <c r="G428" s="682" t="s">
        <v>106</v>
      </c>
      <c r="H428" s="241" t="s">
        <v>109</v>
      </c>
      <c r="I428" s="38"/>
      <c r="J428" s="983"/>
      <c r="K428" s="903"/>
      <c r="L428" s="798"/>
      <c r="M428" s="429"/>
      <c r="N428" s="109"/>
      <c r="O428" s="109"/>
      <c r="P428" s="109"/>
      <c r="Q428" s="607"/>
      <c r="R428" s="93"/>
      <c r="S428" s="109"/>
      <c r="T428" s="109"/>
      <c r="U428" s="109"/>
      <c r="V428" s="109">
        <v>0</v>
      </c>
      <c r="W428" s="109">
        <v>0</v>
      </c>
      <c r="X428" s="109">
        <v>0</v>
      </c>
      <c r="Y428" s="109">
        <v>0</v>
      </c>
      <c r="Z428" s="109">
        <v>0</v>
      </c>
      <c r="AA428" s="109">
        <v>0</v>
      </c>
      <c r="AB428" s="109">
        <v>0</v>
      </c>
      <c r="AC428" s="109">
        <v>0</v>
      </c>
      <c r="AD428" s="109">
        <v>0</v>
      </c>
      <c r="AE428" s="109">
        <v>0</v>
      </c>
      <c r="AF428" s="109">
        <v>0</v>
      </c>
      <c r="AG428" s="109">
        <v>0</v>
      </c>
      <c r="AH428" s="109">
        <v>0</v>
      </c>
      <c r="AI428" s="109">
        <v>0</v>
      </c>
      <c r="AJ428" s="109">
        <v>358057.56</v>
      </c>
      <c r="AK428" s="109">
        <v>0</v>
      </c>
      <c r="AL428" s="109">
        <v>0</v>
      </c>
      <c r="AM428" s="109">
        <v>0</v>
      </c>
      <c r="AN428" s="109">
        <v>0</v>
      </c>
      <c r="AO428" s="109">
        <v>0</v>
      </c>
      <c r="AP428" s="160">
        <f t="shared" si="388"/>
        <v>0</v>
      </c>
      <c r="AQ428" s="160">
        <f t="shared" si="389"/>
        <v>358057.56</v>
      </c>
      <c r="AR428" s="160">
        <f t="shared" si="390"/>
        <v>358057.56</v>
      </c>
      <c r="AS428" s="607"/>
      <c r="AT428" s="219"/>
      <c r="AU428" s="13">
        <f t="shared" si="425"/>
        <v>0</v>
      </c>
      <c r="AV428" s="13">
        <f t="shared" si="426"/>
        <v>0</v>
      </c>
      <c r="AW428" s="13">
        <f t="shared" si="427"/>
        <v>0</v>
      </c>
      <c r="AX428" s="13">
        <f t="shared" si="428"/>
        <v>0</v>
      </c>
      <c r="AY428" s="13">
        <f t="shared" si="429"/>
        <v>0</v>
      </c>
      <c r="AZ428" s="13">
        <f t="shared" si="430"/>
        <v>0</v>
      </c>
      <c r="BA428" s="13">
        <f t="shared" si="431"/>
        <v>0</v>
      </c>
      <c r="BB428" s="13">
        <f t="shared" si="432"/>
        <v>0</v>
      </c>
      <c r="BC428" s="13">
        <f t="shared" si="433"/>
        <v>358057.56</v>
      </c>
      <c r="BD428" s="13">
        <f t="shared" si="434"/>
        <v>0</v>
      </c>
      <c r="BE428" s="13">
        <f t="shared" si="435"/>
        <v>0</v>
      </c>
      <c r="BF428" s="13">
        <f t="shared" si="436"/>
        <v>0</v>
      </c>
      <c r="BG428" s="13">
        <f t="shared" si="437"/>
        <v>0</v>
      </c>
      <c r="BH428" s="13">
        <f t="shared" si="438"/>
        <v>0</v>
      </c>
      <c r="BI428" s="73">
        <f t="shared" si="386"/>
        <v>358057.56</v>
      </c>
      <c r="BJ428" s="219"/>
      <c r="BK428" s="850">
        <f t="shared" si="408"/>
        <v>0</v>
      </c>
      <c r="BL428" s="109">
        <f t="shared" si="409"/>
        <v>0</v>
      </c>
      <c r="BM428" s="109">
        <f t="shared" si="410"/>
        <v>0</v>
      </c>
      <c r="BN428" s="109">
        <f t="shared" si="411"/>
        <v>0</v>
      </c>
      <c r="BO428" s="109">
        <f t="shared" si="412"/>
        <v>0</v>
      </c>
      <c r="BP428" s="109">
        <f t="shared" si="413"/>
        <v>0</v>
      </c>
      <c r="BQ428" s="109">
        <f t="shared" si="414"/>
        <v>0</v>
      </c>
      <c r="BR428" s="109">
        <f t="shared" si="415"/>
        <v>0</v>
      </c>
      <c r="BS428" s="109">
        <f t="shared" si="416"/>
        <v>358057.56</v>
      </c>
      <c r="BT428" s="109">
        <f t="shared" si="417"/>
        <v>0</v>
      </c>
      <c r="BU428" s="109">
        <f t="shared" si="418"/>
        <v>0</v>
      </c>
      <c r="BV428" s="109">
        <f t="shared" si="419"/>
        <v>0</v>
      </c>
      <c r="BW428" s="109">
        <f t="shared" si="420"/>
        <v>0</v>
      </c>
      <c r="BX428" s="109">
        <f t="shared" si="421"/>
        <v>0</v>
      </c>
      <c r="BY428" s="1000">
        <f t="shared" si="387"/>
        <v>358057.56</v>
      </c>
    </row>
    <row r="429" spans="1:77">
      <c r="A429" s="678" t="s">
        <v>2902</v>
      </c>
      <c r="B429" s="678" t="s">
        <v>2903</v>
      </c>
      <c r="C429" s="57" t="s">
        <v>3</v>
      </c>
      <c r="D429" s="684" t="s">
        <v>7</v>
      </c>
      <c r="E429" s="681" t="s">
        <v>349</v>
      </c>
      <c r="F429" s="683">
        <v>40631</v>
      </c>
      <c r="G429" s="682" t="s">
        <v>106</v>
      </c>
      <c r="H429" s="241" t="s">
        <v>109</v>
      </c>
      <c r="I429" s="38"/>
      <c r="J429" s="983"/>
      <c r="K429" s="903"/>
      <c r="L429" s="798"/>
      <c r="M429" s="429"/>
      <c r="N429" s="109"/>
      <c r="O429" s="109"/>
      <c r="P429" s="109"/>
      <c r="Q429" s="607"/>
      <c r="R429" s="93"/>
      <c r="S429" s="109"/>
      <c r="T429" s="109"/>
      <c r="U429" s="109"/>
      <c r="V429" s="109">
        <v>320680.52</v>
      </c>
      <c r="W429" s="109">
        <v>0</v>
      </c>
      <c r="X429" s="109">
        <v>0</v>
      </c>
      <c r="Y429" s="109">
        <v>0</v>
      </c>
      <c r="Z429" s="109">
        <v>0</v>
      </c>
      <c r="AA429" s="109">
        <v>0</v>
      </c>
      <c r="AB429" s="109">
        <v>0</v>
      </c>
      <c r="AC429" s="109">
        <v>0</v>
      </c>
      <c r="AD429" s="109">
        <v>0</v>
      </c>
      <c r="AE429" s="109">
        <v>0</v>
      </c>
      <c r="AF429" s="109">
        <v>0</v>
      </c>
      <c r="AG429" s="109">
        <v>0</v>
      </c>
      <c r="AH429" s="109">
        <v>0</v>
      </c>
      <c r="AI429" s="109">
        <v>0</v>
      </c>
      <c r="AJ429" s="109">
        <v>0</v>
      </c>
      <c r="AK429" s="109">
        <v>0</v>
      </c>
      <c r="AL429" s="109">
        <v>0</v>
      </c>
      <c r="AM429" s="109">
        <v>0</v>
      </c>
      <c r="AN429" s="109">
        <v>0</v>
      </c>
      <c r="AO429" s="109">
        <v>0</v>
      </c>
      <c r="AP429" s="160">
        <f t="shared" si="388"/>
        <v>320680.52</v>
      </c>
      <c r="AQ429" s="160">
        <f t="shared" si="389"/>
        <v>0</v>
      </c>
      <c r="AR429" s="160">
        <f t="shared" si="390"/>
        <v>320680.52</v>
      </c>
      <c r="AS429" s="607"/>
      <c r="AT429" s="219"/>
      <c r="AU429" s="13">
        <f t="shared" si="425"/>
        <v>0</v>
      </c>
      <c r="AV429" s="13">
        <f t="shared" si="426"/>
        <v>0</v>
      </c>
      <c r="AW429" s="13">
        <f t="shared" si="427"/>
        <v>0</v>
      </c>
      <c r="AX429" s="13">
        <f t="shared" si="428"/>
        <v>0</v>
      </c>
      <c r="AY429" s="13">
        <f t="shared" si="429"/>
        <v>0</v>
      </c>
      <c r="AZ429" s="13">
        <f t="shared" si="430"/>
        <v>0</v>
      </c>
      <c r="BA429" s="13">
        <f t="shared" si="431"/>
        <v>0</v>
      </c>
      <c r="BB429" s="13">
        <f t="shared" si="432"/>
        <v>0</v>
      </c>
      <c r="BC429" s="13">
        <f t="shared" si="433"/>
        <v>0</v>
      </c>
      <c r="BD429" s="13">
        <f t="shared" si="434"/>
        <v>0</v>
      </c>
      <c r="BE429" s="13">
        <f t="shared" si="435"/>
        <v>0</v>
      </c>
      <c r="BF429" s="13">
        <f t="shared" si="436"/>
        <v>0</v>
      </c>
      <c r="BG429" s="13">
        <f t="shared" si="437"/>
        <v>0</v>
      </c>
      <c r="BH429" s="13">
        <f t="shared" si="438"/>
        <v>0</v>
      </c>
      <c r="BI429" s="73">
        <f t="shared" si="386"/>
        <v>0</v>
      </c>
      <c r="BJ429" s="219"/>
      <c r="BK429" s="850">
        <f t="shared" si="408"/>
        <v>0</v>
      </c>
      <c r="BL429" s="109">
        <f t="shared" si="409"/>
        <v>0</v>
      </c>
      <c r="BM429" s="109">
        <f t="shared" si="410"/>
        <v>0</v>
      </c>
      <c r="BN429" s="109">
        <f t="shared" si="411"/>
        <v>0</v>
      </c>
      <c r="BO429" s="109">
        <f t="shared" si="412"/>
        <v>0</v>
      </c>
      <c r="BP429" s="109">
        <f t="shared" si="413"/>
        <v>0</v>
      </c>
      <c r="BQ429" s="109">
        <f t="shared" si="414"/>
        <v>0</v>
      </c>
      <c r="BR429" s="109">
        <f t="shared" si="415"/>
        <v>0</v>
      </c>
      <c r="BS429" s="109">
        <f t="shared" si="416"/>
        <v>0</v>
      </c>
      <c r="BT429" s="109">
        <f t="shared" si="417"/>
        <v>0</v>
      </c>
      <c r="BU429" s="109">
        <f t="shared" si="418"/>
        <v>0</v>
      </c>
      <c r="BV429" s="109">
        <f t="shared" si="419"/>
        <v>0</v>
      </c>
      <c r="BW429" s="109">
        <f t="shared" si="420"/>
        <v>0</v>
      </c>
      <c r="BX429" s="109">
        <f t="shared" si="421"/>
        <v>0</v>
      </c>
      <c r="BY429" s="1000">
        <f t="shared" si="387"/>
        <v>0</v>
      </c>
    </row>
    <row r="430" spans="1:77">
      <c r="A430" s="679" t="s">
        <v>2886</v>
      </c>
      <c r="B430" s="679" t="s">
        <v>2887</v>
      </c>
      <c r="C430" s="57" t="s">
        <v>3</v>
      </c>
      <c r="D430" s="684" t="s">
        <v>7</v>
      </c>
      <c r="E430" s="681" t="s">
        <v>349</v>
      </c>
      <c r="F430" s="682">
        <v>41213</v>
      </c>
      <c r="G430" s="682" t="s">
        <v>106</v>
      </c>
      <c r="H430" s="241" t="s">
        <v>109</v>
      </c>
      <c r="I430" s="38"/>
      <c r="J430" s="983"/>
      <c r="K430" s="903"/>
      <c r="L430" s="798"/>
      <c r="M430" s="429"/>
      <c r="N430" s="109"/>
      <c r="O430" s="109"/>
      <c r="P430" s="109"/>
      <c r="Q430" s="607"/>
      <c r="R430" s="93"/>
      <c r="S430" s="109"/>
      <c r="T430" s="109"/>
      <c r="U430" s="109"/>
      <c r="V430" s="109">
        <v>0</v>
      </c>
      <c r="W430" s="109">
        <v>0</v>
      </c>
      <c r="X430" s="109">
        <v>0</v>
      </c>
      <c r="Y430" s="109">
        <v>0</v>
      </c>
      <c r="Z430" s="109">
        <v>0</v>
      </c>
      <c r="AA430" s="109">
        <v>0</v>
      </c>
      <c r="AB430" s="109">
        <v>0</v>
      </c>
      <c r="AC430" s="109">
        <v>0</v>
      </c>
      <c r="AD430" s="109">
        <v>0</v>
      </c>
      <c r="AE430" s="109">
        <v>0</v>
      </c>
      <c r="AF430" s="109">
        <v>0</v>
      </c>
      <c r="AG430" s="109">
        <v>0</v>
      </c>
      <c r="AH430" s="109">
        <v>345279.32</v>
      </c>
      <c r="AI430" s="109">
        <v>0</v>
      </c>
      <c r="AJ430" s="109">
        <v>0</v>
      </c>
      <c r="AK430" s="109">
        <v>0</v>
      </c>
      <c r="AL430" s="109">
        <v>0</v>
      </c>
      <c r="AM430" s="109">
        <v>0</v>
      </c>
      <c r="AN430" s="109">
        <v>0</v>
      </c>
      <c r="AO430" s="109">
        <v>0</v>
      </c>
      <c r="AP430" s="160">
        <f t="shared" si="388"/>
        <v>0</v>
      </c>
      <c r="AQ430" s="160">
        <f t="shared" si="389"/>
        <v>345279.32</v>
      </c>
      <c r="AR430" s="160">
        <f t="shared" si="390"/>
        <v>345279.32</v>
      </c>
      <c r="AS430" s="607"/>
      <c r="AT430" s="219"/>
      <c r="AU430" s="13">
        <f t="shared" si="425"/>
        <v>0</v>
      </c>
      <c r="AV430" s="13">
        <f t="shared" si="426"/>
        <v>0</v>
      </c>
      <c r="AW430" s="13">
        <f t="shared" si="427"/>
        <v>0</v>
      </c>
      <c r="AX430" s="13">
        <f t="shared" si="428"/>
        <v>0</v>
      </c>
      <c r="AY430" s="13">
        <f t="shared" si="429"/>
        <v>0</v>
      </c>
      <c r="AZ430" s="13">
        <f t="shared" si="430"/>
        <v>0</v>
      </c>
      <c r="BA430" s="13">
        <f t="shared" si="431"/>
        <v>345279.32</v>
      </c>
      <c r="BB430" s="13">
        <f t="shared" si="432"/>
        <v>0</v>
      </c>
      <c r="BC430" s="13">
        <f t="shared" si="433"/>
        <v>0</v>
      </c>
      <c r="BD430" s="13">
        <f t="shared" si="434"/>
        <v>0</v>
      </c>
      <c r="BE430" s="13">
        <f t="shared" si="435"/>
        <v>0</v>
      </c>
      <c r="BF430" s="13">
        <f t="shared" si="436"/>
        <v>0</v>
      </c>
      <c r="BG430" s="13">
        <f t="shared" si="437"/>
        <v>0</v>
      </c>
      <c r="BH430" s="13">
        <f t="shared" si="438"/>
        <v>0</v>
      </c>
      <c r="BI430" s="73">
        <f t="shared" si="386"/>
        <v>345279.32</v>
      </c>
      <c r="BJ430" s="219"/>
      <c r="BK430" s="850">
        <f t="shared" si="408"/>
        <v>0</v>
      </c>
      <c r="BL430" s="109">
        <f t="shared" si="409"/>
        <v>0</v>
      </c>
      <c r="BM430" s="109">
        <f t="shared" si="410"/>
        <v>0</v>
      </c>
      <c r="BN430" s="109">
        <f t="shared" si="411"/>
        <v>0</v>
      </c>
      <c r="BO430" s="109">
        <f t="shared" si="412"/>
        <v>0</v>
      </c>
      <c r="BP430" s="109">
        <f t="shared" si="413"/>
        <v>0</v>
      </c>
      <c r="BQ430" s="109">
        <f t="shared" si="414"/>
        <v>345279.32</v>
      </c>
      <c r="BR430" s="109">
        <f t="shared" si="415"/>
        <v>0</v>
      </c>
      <c r="BS430" s="109">
        <f t="shared" si="416"/>
        <v>0</v>
      </c>
      <c r="BT430" s="109">
        <f t="shared" si="417"/>
        <v>0</v>
      </c>
      <c r="BU430" s="109">
        <f t="shared" si="418"/>
        <v>0</v>
      </c>
      <c r="BV430" s="109">
        <f t="shared" si="419"/>
        <v>0</v>
      </c>
      <c r="BW430" s="109">
        <f t="shared" si="420"/>
        <v>0</v>
      </c>
      <c r="BX430" s="109">
        <f t="shared" si="421"/>
        <v>0</v>
      </c>
      <c r="BY430" s="1000">
        <f t="shared" si="387"/>
        <v>345279.32</v>
      </c>
    </row>
    <row r="431" spans="1:77">
      <c r="A431" s="679" t="s">
        <v>2884</v>
      </c>
      <c r="B431" s="679" t="s">
        <v>2885</v>
      </c>
      <c r="C431" s="57" t="s">
        <v>3</v>
      </c>
      <c r="D431" s="684" t="s">
        <v>7</v>
      </c>
      <c r="E431" s="681" t="s">
        <v>349</v>
      </c>
      <c r="F431" s="682">
        <v>41213</v>
      </c>
      <c r="G431" s="682" t="s">
        <v>106</v>
      </c>
      <c r="H431" s="241" t="s">
        <v>109</v>
      </c>
      <c r="I431" s="38"/>
      <c r="J431" s="983"/>
      <c r="K431" s="903"/>
      <c r="L431" s="798"/>
      <c r="M431" s="429"/>
      <c r="N431" s="109"/>
      <c r="O431" s="109"/>
      <c r="P431" s="109"/>
      <c r="Q431" s="607"/>
      <c r="R431" s="93"/>
      <c r="S431" s="109"/>
      <c r="T431" s="109"/>
      <c r="U431" s="109"/>
      <c r="V431" s="109">
        <v>0</v>
      </c>
      <c r="W431" s="109">
        <v>0</v>
      </c>
      <c r="X431" s="109">
        <v>0</v>
      </c>
      <c r="Y431" s="109">
        <v>0</v>
      </c>
      <c r="Z431" s="109">
        <v>0</v>
      </c>
      <c r="AA431" s="109">
        <v>0</v>
      </c>
      <c r="AB431" s="109">
        <v>0</v>
      </c>
      <c r="AC431" s="109">
        <v>0</v>
      </c>
      <c r="AD431" s="109">
        <v>0</v>
      </c>
      <c r="AE431" s="109">
        <v>0</v>
      </c>
      <c r="AF431" s="109">
        <v>0</v>
      </c>
      <c r="AG431" s="109">
        <v>0</v>
      </c>
      <c r="AH431" s="109">
        <v>345279.32</v>
      </c>
      <c r="AI431" s="109">
        <v>0</v>
      </c>
      <c r="AJ431" s="109">
        <v>0</v>
      </c>
      <c r="AK431" s="109">
        <v>0</v>
      </c>
      <c r="AL431" s="109">
        <v>0</v>
      </c>
      <c r="AM431" s="109">
        <v>0</v>
      </c>
      <c r="AN431" s="109">
        <v>0</v>
      </c>
      <c r="AO431" s="109">
        <v>0</v>
      </c>
      <c r="AP431" s="160">
        <f t="shared" si="388"/>
        <v>0</v>
      </c>
      <c r="AQ431" s="160">
        <f t="shared" si="389"/>
        <v>345279.32</v>
      </c>
      <c r="AR431" s="160">
        <f t="shared" si="390"/>
        <v>345279.32</v>
      </c>
      <c r="AS431" s="607"/>
      <c r="AT431" s="219"/>
      <c r="AU431" s="13">
        <f t="shared" si="425"/>
        <v>0</v>
      </c>
      <c r="AV431" s="13">
        <f t="shared" si="426"/>
        <v>0</v>
      </c>
      <c r="AW431" s="13">
        <f t="shared" si="427"/>
        <v>0</v>
      </c>
      <c r="AX431" s="13">
        <f t="shared" si="428"/>
        <v>0</v>
      </c>
      <c r="AY431" s="13">
        <f t="shared" si="429"/>
        <v>0</v>
      </c>
      <c r="AZ431" s="13">
        <f t="shared" si="430"/>
        <v>0</v>
      </c>
      <c r="BA431" s="13">
        <f t="shared" si="431"/>
        <v>345279.32</v>
      </c>
      <c r="BB431" s="13">
        <f t="shared" si="432"/>
        <v>0</v>
      </c>
      <c r="BC431" s="13">
        <f t="shared" si="433"/>
        <v>0</v>
      </c>
      <c r="BD431" s="13">
        <f t="shared" si="434"/>
        <v>0</v>
      </c>
      <c r="BE431" s="13">
        <f t="shared" si="435"/>
        <v>0</v>
      </c>
      <c r="BF431" s="13">
        <f t="shared" si="436"/>
        <v>0</v>
      </c>
      <c r="BG431" s="13">
        <f t="shared" si="437"/>
        <v>0</v>
      </c>
      <c r="BH431" s="13">
        <f t="shared" si="438"/>
        <v>0</v>
      </c>
      <c r="BI431" s="73">
        <f t="shared" si="386"/>
        <v>345279.32</v>
      </c>
      <c r="BJ431" s="219"/>
      <c r="BK431" s="850">
        <f t="shared" si="408"/>
        <v>0</v>
      </c>
      <c r="BL431" s="109">
        <f t="shared" si="409"/>
        <v>0</v>
      </c>
      <c r="BM431" s="109">
        <f t="shared" si="410"/>
        <v>0</v>
      </c>
      <c r="BN431" s="109">
        <f t="shared" si="411"/>
        <v>0</v>
      </c>
      <c r="BO431" s="109">
        <f t="shared" si="412"/>
        <v>0</v>
      </c>
      <c r="BP431" s="109">
        <f t="shared" si="413"/>
        <v>0</v>
      </c>
      <c r="BQ431" s="109">
        <f t="shared" si="414"/>
        <v>345279.32</v>
      </c>
      <c r="BR431" s="109">
        <f t="shared" si="415"/>
        <v>0</v>
      </c>
      <c r="BS431" s="109">
        <f t="shared" si="416"/>
        <v>0</v>
      </c>
      <c r="BT431" s="109">
        <f t="shared" si="417"/>
        <v>0</v>
      </c>
      <c r="BU431" s="109">
        <f t="shared" si="418"/>
        <v>0</v>
      </c>
      <c r="BV431" s="109">
        <f t="shared" si="419"/>
        <v>0</v>
      </c>
      <c r="BW431" s="109">
        <f t="shared" si="420"/>
        <v>0</v>
      </c>
      <c r="BX431" s="109">
        <f t="shared" si="421"/>
        <v>0</v>
      </c>
      <c r="BY431" s="1000">
        <f t="shared" si="387"/>
        <v>345279.32</v>
      </c>
    </row>
    <row r="432" spans="1:77" s="929" customFormat="1" ht="51.75" customHeight="1">
      <c r="A432" s="2" t="s">
        <v>2721</v>
      </c>
      <c r="B432" s="2" t="s">
        <v>2722</v>
      </c>
      <c r="C432" s="57" t="s">
        <v>3</v>
      </c>
      <c r="D432" s="57" t="s">
        <v>7</v>
      </c>
      <c r="E432" s="681" t="s">
        <v>349</v>
      </c>
      <c r="F432" s="682">
        <v>41121</v>
      </c>
      <c r="G432" s="682" t="s">
        <v>106</v>
      </c>
      <c r="H432" s="241" t="s">
        <v>109</v>
      </c>
      <c r="I432" s="38"/>
      <c r="J432" s="983"/>
      <c r="K432" s="903"/>
      <c r="L432" s="798"/>
      <c r="M432" s="429"/>
      <c r="N432" s="109"/>
      <c r="O432" s="109"/>
      <c r="P432" s="109"/>
      <c r="Q432" s="607"/>
      <c r="R432" s="93"/>
      <c r="S432" s="109"/>
      <c r="T432" s="109"/>
      <c r="U432" s="109"/>
      <c r="V432" s="109">
        <v>0</v>
      </c>
      <c r="W432" s="109">
        <v>0</v>
      </c>
      <c r="X432" s="109">
        <v>0</v>
      </c>
      <c r="Y432" s="109">
        <v>0</v>
      </c>
      <c r="Z432" s="109">
        <v>0</v>
      </c>
      <c r="AA432" s="109">
        <v>0</v>
      </c>
      <c r="AB432" s="109">
        <v>0</v>
      </c>
      <c r="AC432" s="109">
        <v>0</v>
      </c>
      <c r="AD432" s="109">
        <v>0</v>
      </c>
      <c r="AE432" s="109">
        <v>653666.99999999977</v>
      </c>
      <c r="AF432" s="109">
        <v>0</v>
      </c>
      <c r="AG432" s="109">
        <v>0</v>
      </c>
      <c r="AH432" s="109">
        <v>0</v>
      </c>
      <c r="AI432" s="109">
        <v>0</v>
      </c>
      <c r="AJ432" s="109">
        <v>0</v>
      </c>
      <c r="AK432" s="109">
        <v>0</v>
      </c>
      <c r="AL432" s="109">
        <v>0</v>
      </c>
      <c r="AM432" s="109">
        <v>0</v>
      </c>
      <c r="AN432" s="109">
        <v>0</v>
      </c>
      <c r="AO432" s="109">
        <v>0</v>
      </c>
      <c r="AP432" s="160">
        <f t="shared" si="388"/>
        <v>0</v>
      </c>
      <c r="AQ432" s="160">
        <f t="shared" si="389"/>
        <v>653666.99999999977</v>
      </c>
      <c r="AR432" s="160">
        <f t="shared" si="390"/>
        <v>653666.99999999977</v>
      </c>
      <c r="AS432" s="607"/>
      <c r="AT432" s="219"/>
      <c r="AU432" s="13">
        <f t="shared" si="425"/>
        <v>0</v>
      </c>
      <c r="AV432" s="13">
        <f t="shared" si="426"/>
        <v>0</v>
      </c>
      <c r="AW432" s="13">
        <f t="shared" si="427"/>
        <v>0</v>
      </c>
      <c r="AX432" s="13">
        <f t="shared" si="428"/>
        <v>653666.99999999977</v>
      </c>
      <c r="AY432" s="13">
        <f t="shared" si="429"/>
        <v>0</v>
      </c>
      <c r="AZ432" s="13">
        <f t="shared" si="430"/>
        <v>0</v>
      </c>
      <c r="BA432" s="13">
        <f t="shared" si="431"/>
        <v>0</v>
      </c>
      <c r="BB432" s="13">
        <f t="shared" si="432"/>
        <v>0</v>
      </c>
      <c r="BC432" s="13">
        <f t="shared" si="433"/>
        <v>0</v>
      </c>
      <c r="BD432" s="13">
        <f t="shared" si="434"/>
        <v>0</v>
      </c>
      <c r="BE432" s="13">
        <f t="shared" si="435"/>
        <v>0</v>
      </c>
      <c r="BF432" s="13">
        <f t="shared" si="436"/>
        <v>0</v>
      </c>
      <c r="BG432" s="13">
        <f t="shared" si="437"/>
        <v>0</v>
      </c>
      <c r="BH432" s="13">
        <f t="shared" si="438"/>
        <v>0</v>
      </c>
      <c r="BI432" s="73">
        <f t="shared" si="386"/>
        <v>653666.99999999977</v>
      </c>
      <c r="BJ432" s="219"/>
      <c r="BK432" s="850">
        <f t="shared" si="408"/>
        <v>0</v>
      </c>
      <c r="BL432" s="109">
        <f t="shared" si="409"/>
        <v>0</v>
      </c>
      <c r="BM432" s="109">
        <f t="shared" si="410"/>
        <v>0</v>
      </c>
      <c r="BN432" s="109">
        <f t="shared" si="411"/>
        <v>653666.99999999977</v>
      </c>
      <c r="BO432" s="109">
        <f t="shared" si="412"/>
        <v>0</v>
      </c>
      <c r="BP432" s="109">
        <f t="shared" si="413"/>
        <v>0</v>
      </c>
      <c r="BQ432" s="109">
        <f t="shared" si="414"/>
        <v>0</v>
      </c>
      <c r="BR432" s="109">
        <f t="shared" si="415"/>
        <v>0</v>
      </c>
      <c r="BS432" s="109">
        <f t="shared" si="416"/>
        <v>0</v>
      </c>
      <c r="BT432" s="109">
        <f t="shared" si="417"/>
        <v>0</v>
      </c>
      <c r="BU432" s="109">
        <f t="shared" si="418"/>
        <v>0</v>
      </c>
      <c r="BV432" s="109">
        <f t="shared" si="419"/>
        <v>0</v>
      </c>
      <c r="BW432" s="109">
        <f t="shared" si="420"/>
        <v>0</v>
      </c>
      <c r="BX432" s="109">
        <f t="shared" si="421"/>
        <v>0</v>
      </c>
      <c r="BY432" s="1000">
        <f t="shared" si="387"/>
        <v>653666.99999999977</v>
      </c>
    </row>
    <row r="433" spans="1:77">
      <c r="A433" s="2" t="s">
        <v>1399</v>
      </c>
      <c r="B433" s="2" t="s">
        <v>2633</v>
      </c>
      <c r="C433" s="57" t="s">
        <v>3</v>
      </c>
      <c r="D433" s="57" t="s">
        <v>7</v>
      </c>
      <c r="E433" s="681" t="s">
        <v>349</v>
      </c>
      <c r="F433" s="682">
        <v>40877</v>
      </c>
      <c r="G433" s="682" t="s">
        <v>106</v>
      </c>
      <c r="H433" s="241" t="s">
        <v>109</v>
      </c>
      <c r="I433" s="38"/>
      <c r="J433" s="983"/>
      <c r="K433" s="903"/>
      <c r="L433" s="798"/>
      <c r="M433" s="429"/>
      <c r="N433" s="109"/>
      <c r="O433" s="109"/>
      <c r="P433" s="109"/>
      <c r="Q433" s="607"/>
      <c r="R433" s="93"/>
      <c r="S433" s="109"/>
      <c r="T433" s="109"/>
      <c r="U433" s="109"/>
      <c r="V433" s="109">
        <v>0</v>
      </c>
      <c r="W433" s="109">
        <v>1006971.1300000001</v>
      </c>
      <c r="X433" s="109">
        <v>104765.03000000003</v>
      </c>
      <c r="Y433" s="109">
        <v>0</v>
      </c>
      <c r="Z433" s="109">
        <v>0</v>
      </c>
      <c r="AA433" s="109">
        <v>0</v>
      </c>
      <c r="AB433" s="109">
        <v>0</v>
      </c>
      <c r="AC433" s="109">
        <v>0</v>
      </c>
      <c r="AD433" s="109">
        <v>0</v>
      </c>
      <c r="AE433" s="109">
        <v>0</v>
      </c>
      <c r="AF433" s="109">
        <v>0</v>
      </c>
      <c r="AG433" s="109">
        <v>0</v>
      </c>
      <c r="AH433" s="109">
        <v>0</v>
      </c>
      <c r="AI433" s="109">
        <v>0</v>
      </c>
      <c r="AJ433" s="109">
        <v>0</v>
      </c>
      <c r="AK433" s="109">
        <v>0</v>
      </c>
      <c r="AL433" s="109">
        <v>0</v>
      </c>
      <c r="AM433" s="109">
        <v>0</v>
      </c>
      <c r="AN433" s="109">
        <v>0</v>
      </c>
      <c r="AO433" s="109">
        <v>0</v>
      </c>
      <c r="AP433" s="160">
        <f t="shared" si="388"/>
        <v>1111736.1600000001</v>
      </c>
      <c r="AQ433" s="160">
        <f t="shared" si="389"/>
        <v>0</v>
      </c>
      <c r="AR433" s="160">
        <f t="shared" si="390"/>
        <v>1111736.1600000001</v>
      </c>
      <c r="AS433" s="607"/>
      <c r="AT433" s="219"/>
      <c r="AU433" s="13">
        <f t="shared" si="425"/>
        <v>0</v>
      </c>
      <c r="AV433" s="13">
        <f t="shared" si="426"/>
        <v>0</v>
      </c>
      <c r="AW433" s="13">
        <f t="shared" si="427"/>
        <v>0</v>
      </c>
      <c r="AX433" s="13">
        <f t="shared" si="428"/>
        <v>0</v>
      </c>
      <c r="AY433" s="13">
        <f t="shared" si="429"/>
        <v>0</v>
      </c>
      <c r="AZ433" s="13">
        <f t="shared" si="430"/>
        <v>0</v>
      </c>
      <c r="BA433" s="13">
        <f t="shared" si="431"/>
        <v>0</v>
      </c>
      <c r="BB433" s="13">
        <f t="shared" si="432"/>
        <v>0</v>
      </c>
      <c r="BC433" s="13">
        <f t="shared" si="433"/>
        <v>0</v>
      </c>
      <c r="BD433" s="13">
        <f t="shared" si="434"/>
        <v>0</v>
      </c>
      <c r="BE433" s="13">
        <f t="shared" si="435"/>
        <v>0</v>
      </c>
      <c r="BF433" s="13">
        <f t="shared" si="436"/>
        <v>0</v>
      </c>
      <c r="BG433" s="13">
        <f t="shared" si="437"/>
        <v>0</v>
      </c>
      <c r="BH433" s="13">
        <f t="shared" si="438"/>
        <v>0</v>
      </c>
      <c r="BI433" s="73">
        <f t="shared" si="386"/>
        <v>0</v>
      </c>
      <c r="BJ433" s="219"/>
      <c r="BK433" s="850">
        <f t="shared" si="408"/>
        <v>0</v>
      </c>
      <c r="BL433" s="109">
        <f t="shared" si="409"/>
        <v>0</v>
      </c>
      <c r="BM433" s="109">
        <f t="shared" si="410"/>
        <v>0</v>
      </c>
      <c r="BN433" s="109">
        <f t="shared" si="411"/>
        <v>0</v>
      </c>
      <c r="BO433" s="109">
        <f t="shared" si="412"/>
        <v>0</v>
      </c>
      <c r="BP433" s="109">
        <f t="shared" si="413"/>
        <v>0</v>
      </c>
      <c r="BQ433" s="109">
        <f t="shared" si="414"/>
        <v>0</v>
      </c>
      <c r="BR433" s="109">
        <f t="shared" si="415"/>
        <v>0</v>
      </c>
      <c r="BS433" s="109">
        <f t="shared" si="416"/>
        <v>0</v>
      </c>
      <c r="BT433" s="109">
        <f t="shared" si="417"/>
        <v>0</v>
      </c>
      <c r="BU433" s="109">
        <f t="shared" si="418"/>
        <v>0</v>
      </c>
      <c r="BV433" s="109">
        <f t="shared" si="419"/>
        <v>0</v>
      </c>
      <c r="BW433" s="109">
        <f t="shared" si="420"/>
        <v>0</v>
      </c>
      <c r="BX433" s="109">
        <f t="shared" si="421"/>
        <v>0</v>
      </c>
      <c r="BY433" s="1000">
        <f t="shared" si="387"/>
        <v>0</v>
      </c>
    </row>
    <row r="434" spans="1:77">
      <c r="A434" s="2" t="s">
        <v>3087</v>
      </c>
      <c r="B434" s="2" t="s">
        <v>3088</v>
      </c>
      <c r="C434" s="57" t="s">
        <v>3</v>
      </c>
      <c r="D434" s="57" t="s">
        <v>7</v>
      </c>
      <c r="E434" s="681" t="s">
        <v>349</v>
      </c>
      <c r="F434" s="682">
        <v>40877</v>
      </c>
      <c r="G434" s="682" t="s">
        <v>106</v>
      </c>
      <c r="H434" s="241" t="s">
        <v>109</v>
      </c>
      <c r="I434" s="38"/>
      <c r="J434" s="983"/>
      <c r="K434" s="903"/>
      <c r="L434" s="798"/>
      <c r="M434" s="429"/>
      <c r="N434" s="109"/>
      <c r="O434" s="109"/>
      <c r="P434" s="109"/>
      <c r="Q434" s="607"/>
      <c r="R434" s="93"/>
      <c r="S434" s="109"/>
      <c r="T434" s="109"/>
      <c r="U434" s="109"/>
      <c r="V434" s="109">
        <v>0</v>
      </c>
      <c r="W434" s="109">
        <v>203592.89</v>
      </c>
      <c r="X434" s="109">
        <v>0</v>
      </c>
      <c r="Y434" s="109">
        <v>0</v>
      </c>
      <c r="Z434" s="109">
        <v>0</v>
      </c>
      <c r="AA434" s="109">
        <v>0</v>
      </c>
      <c r="AB434" s="109">
        <v>0</v>
      </c>
      <c r="AC434" s="109">
        <v>0</v>
      </c>
      <c r="AD434" s="109">
        <v>0</v>
      </c>
      <c r="AE434" s="109">
        <v>0</v>
      </c>
      <c r="AF434" s="109">
        <v>0</v>
      </c>
      <c r="AG434" s="109">
        <v>0</v>
      </c>
      <c r="AH434" s="109">
        <v>0</v>
      </c>
      <c r="AI434" s="109">
        <v>0</v>
      </c>
      <c r="AJ434" s="109">
        <v>0</v>
      </c>
      <c r="AK434" s="109">
        <v>0</v>
      </c>
      <c r="AL434" s="109">
        <v>0</v>
      </c>
      <c r="AM434" s="109">
        <v>0</v>
      </c>
      <c r="AN434" s="109">
        <v>0</v>
      </c>
      <c r="AO434" s="109">
        <v>0</v>
      </c>
      <c r="AP434" s="160">
        <f t="shared" si="388"/>
        <v>203592.89</v>
      </c>
      <c r="AQ434" s="160">
        <f t="shared" si="389"/>
        <v>0</v>
      </c>
      <c r="AR434" s="160">
        <f t="shared" si="390"/>
        <v>203592.89</v>
      </c>
      <c r="AS434" s="607"/>
      <c r="AT434" s="219"/>
      <c r="AU434" s="13">
        <f t="shared" si="425"/>
        <v>0</v>
      </c>
      <c r="AV434" s="13">
        <f t="shared" si="426"/>
        <v>0</v>
      </c>
      <c r="AW434" s="13">
        <f t="shared" si="427"/>
        <v>0</v>
      </c>
      <c r="AX434" s="13">
        <f t="shared" si="428"/>
        <v>0</v>
      </c>
      <c r="AY434" s="13">
        <f t="shared" si="429"/>
        <v>0</v>
      </c>
      <c r="AZ434" s="13">
        <f t="shared" si="430"/>
        <v>0</v>
      </c>
      <c r="BA434" s="13">
        <f t="shared" si="431"/>
        <v>0</v>
      </c>
      <c r="BB434" s="13">
        <f t="shared" si="432"/>
        <v>0</v>
      </c>
      <c r="BC434" s="13">
        <f t="shared" si="433"/>
        <v>0</v>
      </c>
      <c r="BD434" s="13">
        <f t="shared" si="434"/>
        <v>0</v>
      </c>
      <c r="BE434" s="13">
        <f t="shared" si="435"/>
        <v>0</v>
      </c>
      <c r="BF434" s="13">
        <f t="shared" si="436"/>
        <v>0</v>
      </c>
      <c r="BG434" s="13">
        <f t="shared" si="437"/>
        <v>0</v>
      </c>
      <c r="BH434" s="13">
        <f t="shared" si="438"/>
        <v>0</v>
      </c>
      <c r="BI434" s="73">
        <f t="shared" si="386"/>
        <v>0</v>
      </c>
      <c r="BJ434" s="219"/>
      <c r="BK434" s="850">
        <f t="shared" si="408"/>
        <v>0</v>
      </c>
      <c r="BL434" s="109">
        <f t="shared" si="409"/>
        <v>0</v>
      </c>
      <c r="BM434" s="109">
        <f t="shared" si="410"/>
        <v>0</v>
      </c>
      <c r="BN434" s="109">
        <f t="shared" si="411"/>
        <v>0</v>
      </c>
      <c r="BO434" s="109">
        <f t="shared" si="412"/>
        <v>0</v>
      </c>
      <c r="BP434" s="109">
        <f t="shared" si="413"/>
        <v>0</v>
      </c>
      <c r="BQ434" s="109">
        <f t="shared" si="414"/>
        <v>0</v>
      </c>
      <c r="BR434" s="109">
        <f t="shared" si="415"/>
        <v>0</v>
      </c>
      <c r="BS434" s="109">
        <f t="shared" si="416"/>
        <v>0</v>
      </c>
      <c r="BT434" s="109">
        <f t="shared" si="417"/>
        <v>0</v>
      </c>
      <c r="BU434" s="109">
        <f t="shared" si="418"/>
        <v>0</v>
      </c>
      <c r="BV434" s="109">
        <f t="shared" si="419"/>
        <v>0</v>
      </c>
      <c r="BW434" s="109">
        <f t="shared" si="420"/>
        <v>0</v>
      </c>
      <c r="BX434" s="109">
        <f t="shared" si="421"/>
        <v>0</v>
      </c>
      <c r="BY434" s="1000">
        <f t="shared" si="387"/>
        <v>0</v>
      </c>
    </row>
    <row r="435" spans="1:77">
      <c r="A435" s="679" t="s">
        <v>2938</v>
      </c>
      <c r="B435" s="679" t="s">
        <v>2939</v>
      </c>
      <c r="C435" s="57" t="s">
        <v>3</v>
      </c>
      <c r="D435" s="684" t="s">
        <v>7</v>
      </c>
      <c r="E435" s="681" t="s">
        <v>349</v>
      </c>
      <c r="F435" s="682">
        <v>41274</v>
      </c>
      <c r="G435" s="682" t="s">
        <v>106</v>
      </c>
      <c r="H435" s="241" t="s">
        <v>109</v>
      </c>
      <c r="I435" s="38"/>
      <c r="J435" s="983"/>
      <c r="K435" s="903"/>
      <c r="L435" s="798"/>
      <c r="M435" s="429"/>
      <c r="N435" s="109"/>
      <c r="O435" s="109"/>
      <c r="P435" s="109"/>
      <c r="Q435" s="607"/>
      <c r="R435" s="93"/>
      <c r="S435" s="109"/>
      <c r="T435" s="109"/>
      <c r="U435" s="109"/>
      <c r="V435" s="109">
        <v>0</v>
      </c>
      <c r="W435" s="109">
        <v>0</v>
      </c>
      <c r="X435" s="109">
        <v>0</v>
      </c>
      <c r="Y435" s="109">
        <v>0</v>
      </c>
      <c r="Z435" s="109">
        <v>0</v>
      </c>
      <c r="AA435" s="109">
        <v>0</v>
      </c>
      <c r="AB435" s="109">
        <v>0</v>
      </c>
      <c r="AC435" s="109">
        <v>0</v>
      </c>
      <c r="AD435" s="109">
        <v>0</v>
      </c>
      <c r="AE435" s="109">
        <v>0</v>
      </c>
      <c r="AF435" s="109">
        <v>0</v>
      </c>
      <c r="AG435" s="109">
        <v>0</v>
      </c>
      <c r="AH435" s="109">
        <v>0</v>
      </c>
      <c r="AI435" s="109">
        <v>0</v>
      </c>
      <c r="AJ435" s="109">
        <v>295433</v>
      </c>
      <c r="AK435" s="109">
        <v>0</v>
      </c>
      <c r="AL435" s="109">
        <v>0</v>
      </c>
      <c r="AM435" s="109">
        <v>0</v>
      </c>
      <c r="AN435" s="109">
        <v>0</v>
      </c>
      <c r="AO435" s="109">
        <v>0</v>
      </c>
      <c r="AP435" s="160">
        <f t="shared" si="388"/>
        <v>0</v>
      </c>
      <c r="AQ435" s="160">
        <f t="shared" si="389"/>
        <v>295433</v>
      </c>
      <c r="AR435" s="160">
        <f t="shared" si="390"/>
        <v>295433</v>
      </c>
      <c r="AS435" s="607"/>
      <c r="AT435" s="219"/>
      <c r="AU435" s="13">
        <f t="shared" si="425"/>
        <v>0</v>
      </c>
      <c r="AV435" s="13">
        <f t="shared" si="426"/>
        <v>0</v>
      </c>
      <c r="AW435" s="13">
        <f t="shared" si="427"/>
        <v>0</v>
      </c>
      <c r="AX435" s="13">
        <f t="shared" si="428"/>
        <v>0</v>
      </c>
      <c r="AY435" s="13">
        <f t="shared" si="429"/>
        <v>0</v>
      </c>
      <c r="AZ435" s="13">
        <f t="shared" si="430"/>
        <v>0</v>
      </c>
      <c r="BA435" s="13">
        <f t="shared" si="431"/>
        <v>0</v>
      </c>
      <c r="BB435" s="13">
        <f t="shared" si="432"/>
        <v>0</v>
      </c>
      <c r="BC435" s="13">
        <f t="shared" si="433"/>
        <v>295433</v>
      </c>
      <c r="BD435" s="13">
        <f t="shared" si="434"/>
        <v>0</v>
      </c>
      <c r="BE435" s="13">
        <f t="shared" si="435"/>
        <v>0</v>
      </c>
      <c r="BF435" s="13">
        <f t="shared" si="436"/>
        <v>0</v>
      </c>
      <c r="BG435" s="13">
        <f t="shared" si="437"/>
        <v>0</v>
      </c>
      <c r="BH435" s="13">
        <f t="shared" si="438"/>
        <v>0</v>
      </c>
      <c r="BI435" s="73">
        <f t="shared" si="386"/>
        <v>295433</v>
      </c>
      <c r="BJ435" s="219"/>
      <c r="BK435" s="850">
        <f t="shared" si="408"/>
        <v>0</v>
      </c>
      <c r="BL435" s="109">
        <f t="shared" si="409"/>
        <v>0</v>
      </c>
      <c r="BM435" s="109">
        <f t="shared" si="410"/>
        <v>0</v>
      </c>
      <c r="BN435" s="109">
        <f t="shared" si="411"/>
        <v>0</v>
      </c>
      <c r="BO435" s="109">
        <f t="shared" si="412"/>
        <v>0</v>
      </c>
      <c r="BP435" s="109">
        <f t="shared" si="413"/>
        <v>0</v>
      </c>
      <c r="BQ435" s="109">
        <f t="shared" si="414"/>
        <v>0</v>
      </c>
      <c r="BR435" s="109">
        <f t="shared" si="415"/>
        <v>0</v>
      </c>
      <c r="BS435" s="109">
        <f t="shared" si="416"/>
        <v>295433</v>
      </c>
      <c r="BT435" s="109">
        <f t="shared" si="417"/>
        <v>0</v>
      </c>
      <c r="BU435" s="109">
        <f t="shared" si="418"/>
        <v>0</v>
      </c>
      <c r="BV435" s="109">
        <f t="shared" si="419"/>
        <v>0</v>
      </c>
      <c r="BW435" s="109">
        <f t="shared" si="420"/>
        <v>0</v>
      </c>
      <c r="BX435" s="109">
        <f t="shared" si="421"/>
        <v>0</v>
      </c>
      <c r="BY435" s="1000">
        <f t="shared" si="387"/>
        <v>295433</v>
      </c>
    </row>
    <row r="436" spans="1:77">
      <c r="A436" s="679" t="s">
        <v>2956</v>
      </c>
      <c r="B436" s="679" t="s">
        <v>2957</v>
      </c>
      <c r="C436" s="57" t="s">
        <v>3</v>
      </c>
      <c r="D436" s="684" t="s">
        <v>7</v>
      </c>
      <c r="E436" s="681" t="s">
        <v>349</v>
      </c>
      <c r="F436" s="682">
        <v>40511</v>
      </c>
      <c r="G436" s="682" t="s">
        <v>106</v>
      </c>
      <c r="H436" s="241" t="s">
        <v>109</v>
      </c>
      <c r="I436" s="38"/>
      <c r="J436" s="983"/>
      <c r="K436" s="903"/>
      <c r="L436" s="798"/>
      <c r="M436" s="429"/>
      <c r="N436" s="109"/>
      <c r="O436" s="109"/>
      <c r="P436" s="109"/>
      <c r="Q436" s="607"/>
      <c r="R436" s="93"/>
      <c r="S436" s="109"/>
      <c r="T436" s="109"/>
      <c r="U436" s="109"/>
      <c r="V436" s="109">
        <v>280402.03999999998</v>
      </c>
      <c r="W436" s="109">
        <v>3087</v>
      </c>
      <c r="X436" s="109">
        <v>0</v>
      </c>
      <c r="Y436" s="109">
        <v>0</v>
      </c>
      <c r="Z436" s="109">
        <v>0</v>
      </c>
      <c r="AA436" s="109">
        <v>0</v>
      </c>
      <c r="AB436" s="109">
        <v>0</v>
      </c>
      <c r="AC436" s="109">
        <v>0</v>
      </c>
      <c r="AD436" s="109">
        <v>0</v>
      </c>
      <c r="AE436" s="109">
        <v>0</v>
      </c>
      <c r="AF436" s="109">
        <v>0</v>
      </c>
      <c r="AG436" s="109">
        <v>0</v>
      </c>
      <c r="AH436" s="109">
        <v>0</v>
      </c>
      <c r="AI436" s="109">
        <v>0</v>
      </c>
      <c r="AJ436" s="109">
        <v>0</v>
      </c>
      <c r="AK436" s="109">
        <v>0</v>
      </c>
      <c r="AL436" s="109">
        <v>0</v>
      </c>
      <c r="AM436" s="109">
        <v>0</v>
      </c>
      <c r="AN436" s="109">
        <v>0</v>
      </c>
      <c r="AO436" s="109">
        <v>0</v>
      </c>
      <c r="AP436" s="160">
        <f t="shared" si="388"/>
        <v>283489.03999999998</v>
      </c>
      <c r="AQ436" s="160">
        <f t="shared" si="389"/>
        <v>0</v>
      </c>
      <c r="AR436" s="160">
        <f t="shared" si="390"/>
        <v>283489.03999999998</v>
      </c>
      <c r="AS436" s="607"/>
      <c r="AT436" s="219"/>
      <c r="AU436" s="13">
        <f t="shared" si="425"/>
        <v>0</v>
      </c>
      <c r="AV436" s="13">
        <f t="shared" si="426"/>
        <v>0</v>
      </c>
      <c r="AW436" s="13">
        <f t="shared" si="427"/>
        <v>0</v>
      </c>
      <c r="AX436" s="13">
        <f t="shared" si="428"/>
        <v>0</v>
      </c>
      <c r="AY436" s="13">
        <f t="shared" si="429"/>
        <v>0</v>
      </c>
      <c r="AZ436" s="13">
        <f t="shared" si="430"/>
        <v>0</v>
      </c>
      <c r="BA436" s="13">
        <f t="shared" si="431"/>
        <v>0</v>
      </c>
      <c r="BB436" s="13">
        <f t="shared" si="432"/>
        <v>0</v>
      </c>
      <c r="BC436" s="13">
        <f t="shared" si="433"/>
        <v>0</v>
      </c>
      <c r="BD436" s="13">
        <f t="shared" si="434"/>
        <v>0</v>
      </c>
      <c r="BE436" s="13">
        <f t="shared" si="435"/>
        <v>0</v>
      </c>
      <c r="BF436" s="13">
        <f t="shared" si="436"/>
        <v>0</v>
      </c>
      <c r="BG436" s="13">
        <f t="shared" si="437"/>
        <v>0</v>
      </c>
      <c r="BH436" s="13">
        <f t="shared" si="438"/>
        <v>0</v>
      </c>
      <c r="BI436" s="73">
        <f t="shared" si="386"/>
        <v>0</v>
      </c>
      <c r="BJ436" s="219"/>
      <c r="BK436" s="850">
        <f t="shared" si="408"/>
        <v>0</v>
      </c>
      <c r="BL436" s="109">
        <f t="shared" si="409"/>
        <v>0</v>
      </c>
      <c r="BM436" s="109">
        <f t="shared" si="410"/>
        <v>0</v>
      </c>
      <c r="BN436" s="109">
        <f t="shared" si="411"/>
        <v>0</v>
      </c>
      <c r="BO436" s="109">
        <f t="shared" si="412"/>
        <v>0</v>
      </c>
      <c r="BP436" s="109">
        <f t="shared" si="413"/>
        <v>0</v>
      </c>
      <c r="BQ436" s="109">
        <f t="shared" si="414"/>
        <v>0</v>
      </c>
      <c r="BR436" s="109">
        <f t="shared" si="415"/>
        <v>0</v>
      </c>
      <c r="BS436" s="109">
        <f t="shared" si="416"/>
        <v>0</v>
      </c>
      <c r="BT436" s="109">
        <f t="shared" si="417"/>
        <v>0</v>
      </c>
      <c r="BU436" s="109">
        <f t="shared" si="418"/>
        <v>0</v>
      </c>
      <c r="BV436" s="109">
        <f t="shared" si="419"/>
        <v>0</v>
      </c>
      <c r="BW436" s="109">
        <f t="shared" si="420"/>
        <v>0</v>
      </c>
      <c r="BX436" s="109">
        <f t="shared" si="421"/>
        <v>0</v>
      </c>
      <c r="BY436" s="1000">
        <f t="shared" si="387"/>
        <v>0</v>
      </c>
    </row>
    <row r="437" spans="1:77">
      <c r="A437" s="2" t="s">
        <v>3179</v>
      </c>
      <c r="B437" s="2" t="s">
        <v>3180</v>
      </c>
      <c r="C437" s="57" t="s">
        <v>3</v>
      </c>
      <c r="D437" s="57" t="s">
        <v>7</v>
      </c>
      <c r="E437" s="681" t="s">
        <v>349</v>
      </c>
      <c r="F437" s="682">
        <v>40816</v>
      </c>
      <c r="G437" s="682" t="s">
        <v>106</v>
      </c>
      <c r="H437" s="241" t="s">
        <v>109</v>
      </c>
      <c r="I437" s="38"/>
      <c r="J437" s="983"/>
      <c r="K437" s="903"/>
      <c r="L437" s="798"/>
      <c r="M437" s="429"/>
      <c r="N437" s="109"/>
      <c r="O437" s="109"/>
      <c r="P437" s="109"/>
      <c r="Q437" s="607"/>
      <c r="R437" s="93"/>
      <c r="S437" s="109">
        <v>0</v>
      </c>
      <c r="T437" s="109">
        <v>1195.5</v>
      </c>
      <c r="U437" s="109">
        <v>158587.91</v>
      </c>
      <c r="V437" s="109">
        <v>12348</v>
      </c>
      <c r="W437" s="109">
        <v>0</v>
      </c>
      <c r="X437" s="109">
        <v>0</v>
      </c>
      <c r="Y437" s="109">
        <v>0</v>
      </c>
      <c r="Z437" s="109">
        <v>0</v>
      </c>
      <c r="AA437" s="109">
        <v>0</v>
      </c>
      <c r="AB437" s="109">
        <v>0</v>
      </c>
      <c r="AC437" s="109">
        <v>0</v>
      </c>
      <c r="AD437" s="109">
        <v>0</v>
      </c>
      <c r="AE437" s="109">
        <v>0</v>
      </c>
      <c r="AF437" s="109">
        <v>0</v>
      </c>
      <c r="AG437" s="109">
        <v>0</v>
      </c>
      <c r="AH437" s="109">
        <v>0</v>
      </c>
      <c r="AI437" s="109">
        <v>0</v>
      </c>
      <c r="AJ437" s="109">
        <v>0</v>
      </c>
      <c r="AK437" s="109">
        <v>0</v>
      </c>
      <c r="AL437" s="109">
        <v>0</v>
      </c>
      <c r="AM437" s="109">
        <v>0</v>
      </c>
      <c r="AN437" s="109">
        <v>0</v>
      </c>
      <c r="AO437" s="109">
        <v>0</v>
      </c>
      <c r="AP437" s="160">
        <f t="shared" si="388"/>
        <v>172131.41</v>
      </c>
      <c r="AQ437" s="160">
        <f t="shared" si="389"/>
        <v>0</v>
      </c>
      <c r="AR437" s="160">
        <f t="shared" si="390"/>
        <v>172131.41</v>
      </c>
      <c r="AS437" s="607"/>
      <c r="AT437" s="219"/>
      <c r="AU437" s="13">
        <f t="shared" si="425"/>
        <v>0</v>
      </c>
      <c r="AV437" s="13">
        <f t="shared" si="426"/>
        <v>0</v>
      </c>
      <c r="AW437" s="13">
        <f t="shared" si="427"/>
        <v>0</v>
      </c>
      <c r="AX437" s="13">
        <f t="shared" si="428"/>
        <v>0</v>
      </c>
      <c r="AY437" s="13">
        <f t="shared" si="429"/>
        <v>0</v>
      </c>
      <c r="AZ437" s="13">
        <f t="shared" si="430"/>
        <v>0</v>
      </c>
      <c r="BA437" s="13">
        <f t="shared" si="431"/>
        <v>0</v>
      </c>
      <c r="BB437" s="13">
        <f t="shared" si="432"/>
        <v>0</v>
      </c>
      <c r="BC437" s="13">
        <f t="shared" si="433"/>
        <v>0</v>
      </c>
      <c r="BD437" s="13">
        <f t="shared" si="434"/>
        <v>0</v>
      </c>
      <c r="BE437" s="13">
        <f t="shared" si="435"/>
        <v>0</v>
      </c>
      <c r="BF437" s="13">
        <f t="shared" si="436"/>
        <v>0</v>
      </c>
      <c r="BG437" s="13">
        <f t="shared" si="437"/>
        <v>0</v>
      </c>
      <c r="BH437" s="13">
        <f t="shared" si="438"/>
        <v>0</v>
      </c>
      <c r="BI437" s="73">
        <f t="shared" si="386"/>
        <v>0</v>
      </c>
      <c r="BJ437" s="219"/>
      <c r="BK437" s="850">
        <f t="shared" si="408"/>
        <v>0</v>
      </c>
      <c r="BL437" s="109">
        <f t="shared" si="409"/>
        <v>0</v>
      </c>
      <c r="BM437" s="109">
        <f t="shared" si="410"/>
        <v>0</v>
      </c>
      <c r="BN437" s="109">
        <f t="shared" si="411"/>
        <v>0</v>
      </c>
      <c r="BO437" s="109">
        <f t="shared" si="412"/>
        <v>0</v>
      </c>
      <c r="BP437" s="109">
        <f t="shared" si="413"/>
        <v>0</v>
      </c>
      <c r="BQ437" s="109">
        <f t="shared" si="414"/>
        <v>0</v>
      </c>
      <c r="BR437" s="109">
        <f t="shared" si="415"/>
        <v>0</v>
      </c>
      <c r="BS437" s="109">
        <f t="shared" si="416"/>
        <v>0</v>
      </c>
      <c r="BT437" s="109">
        <f t="shared" si="417"/>
        <v>0</v>
      </c>
      <c r="BU437" s="109">
        <f t="shared" si="418"/>
        <v>0</v>
      </c>
      <c r="BV437" s="109">
        <f t="shared" si="419"/>
        <v>0</v>
      </c>
      <c r="BW437" s="109">
        <f t="shared" si="420"/>
        <v>0</v>
      </c>
      <c r="BX437" s="109">
        <f t="shared" si="421"/>
        <v>0</v>
      </c>
      <c r="BY437" s="1000">
        <f t="shared" si="387"/>
        <v>0</v>
      </c>
    </row>
    <row r="438" spans="1:77">
      <c r="A438" s="2" t="s">
        <v>2745</v>
      </c>
      <c r="B438" s="2" t="s">
        <v>2746</v>
      </c>
      <c r="C438" s="57" t="s">
        <v>3</v>
      </c>
      <c r="D438" s="57" t="s">
        <v>7</v>
      </c>
      <c r="E438" s="681" t="s">
        <v>349</v>
      </c>
      <c r="F438" s="682">
        <v>41152</v>
      </c>
      <c r="G438" s="682" t="s">
        <v>106</v>
      </c>
      <c r="H438" s="241" t="s">
        <v>109</v>
      </c>
      <c r="I438" s="38"/>
      <c r="J438" s="983"/>
      <c r="K438" s="903"/>
      <c r="L438" s="798"/>
      <c r="M438" s="429"/>
      <c r="N438" s="109"/>
      <c r="O438" s="109"/>
      <c r="P438" s="109"/>
      <c r="Q438" s="607"/>
      <c r="R438" s="93"/>
      <c r="S438" s="109"/>
      <c r="T438" s="109"/>
      <c r="U438" s="109"/>
      <c r="V438" s="109">
        <v>0</v>
      </c>
      <c r="W438" s="109">
        <v>0</v>
      </c>
      <c r="X438" s="109">
        <v>0</v>
      </c>
      <c r="Y438" s="109">
        <v>0</v>
      </c>
      <c r="Z438" s="109">
        <v>0</v>
      </c>
      <c r="AA438" s="109">
        <v>0</v>
      </c>
      <c r="AB438" s="109">
        <v>0</v>
      </c>
      <c r="AC438" s="109">
        <v>0</v>
      </c>
      <c r="AD438" s="109">
        <v>0</v>
      </c>
      <c r="AE438" s="109">
        <v>0</v>
      </c>
      <c r="AF438" s="109">
        <v>619582.38</v>
      </c>
      <c r="AG438" s="109">
        <v>0</v>
      </c>
      <c r="AH438" s="109">
        <v>0</v>
      </c>
      <c r="AI438" s="109">
        <v>0</v>
      </c>
      <c r="AJ438" s="109">
        <v>0</v>
      </c>
      <c r="AK438" s="109">
        <v>0</v>
      </c>
      <c r="AL438" s="109">
        <v>0</v>
      </c>
      <c r="AM438" s="109">
        <v>0</v>
      </c>
      <c r="AN438" s="109">
        <v>0</v>
      </c>
      <c r="AO438" s="109">
        <v>0</v>
      </c>
      <c r="AP438" s="160">
        <f t="shared" si="388"/>
        <v>0</v>
      </c>
      <c r="AQ438" s="160">
        <f t="shared" si="389"/>
        <v>619582.38</v>
      </c>
      <c r="AR438" s="160">
        <f t="shared" si="390"/>
        <v>619582.38</v>
      </c>
      <c r="AS438" s="607"/>
      <c r="AT438" s="219"/>
      <c r="AU438" s="13">
        <f t="shared" si="425"/>
        <v>0</v>
      </c>
      <c r="AV438" s="13">
        <f t="shared" si="426"/>
        <v>0</v>
      </c>
      <c r="AW438" s="13">
        <f t="shared" si="427"/>
        <v>0</v>
      </c>
      <c r="AX438" s="13">
        <f t="shared" si="428"/>
        <v>0</v>
      </c>
      <c r="AY438" s="13">
        <f t="shared" si="429"/>
        <v>619582.38</v>
      </c>
      <c r="AZ438" s="13">
        <f t="shared" si="430"/>
        <v>0</v>
      </c>
      <c r="BA438" s="13">
        <f t="shared" si="431"/>
        <v>0</v>
      </c>
      <c r="BB438" s="13">
        <f t="shared" si="432"/>
        <v>0</v>
      </c>
      <c r="BC438" s="13">
        <f t="shared" si="433"/>
        <v>0</v>
      </c>
      <c r="BD438" s="13">
        <f t="shared" si="434"/>
        <v>0</v>
      </c>
      <c r="BE438" s="13">
        <f t="shared" si="435"/>
        <v>0</v>
      </c>
      <c r="BF438" s="13">
        <f t="shared" si="436"/>
        <v>0</v>
      </c>
      <c r="BG438" s="13">
        <f t="shared" si="437"/>
        <v>0</v>
      </c>
      <c r="BH438" s="13">
        <f t="shared" si="438"/>
        <v>0</v>
      </c>
      <c r="BI438" s="73">
        <f t="shared" si="386"/>
        <v>619582.38</v>
      </c>
      <c r="BJ438" s="219"/>
      <c r="BK438" s="850">
        <f t="shared" si="408"/>
        <v>0</v>
      </c>
      <c r="BL438" s="109">
        <f t="shared" si="409"/>
        <v>0</v>
      </c>
      <c r="BM438" s="109">
        <f t="shared" si="410"/>
        <v>0</v>
      </c>
      <c r="BN438" s="109">
        <f t="shared" si="411"/>
        <v>0</v>
      </c>
      <c r="BO438" s="109">
        <f t="shared" si="412"/>
        <v>619582.38</v>
      </c>
      <c r="BP438" s="109">
        <f t="shared" si="413"/>
        <v>0</v>
      </c>
      <c r="BQ438" s="109">
        <f t="shared" si="414"/>
        <v>0</v>
      </c>
      <c r="BR438" s="109">
        <f t="shared" si="415"/>
        <v>0</v>
      </c>
      <c r="BS438" s="109">
        <f t="shared" si="416"/>
        <v>0</v>
      </c>
      <c r="BT438" s="109">
        <f t="shared" si="417"/>
        <v>0</v>
      </c>
      <c r="BU438" s="109">
        <f t="shared" si="418"/>
        <v>0</v>
      </c>
      <c r="BV438" s="109">
        <f t="shared" si="419"/>
        <v>0</v>
      </c>
      <c r="BW438" s="109">
        <f t="shared" si="420"/>
        <v>0</v>
      </c>
      <c r="BX438" s="109">
        <f t="shared" si="421"/>
        <v>0</v>
      </c>
      <c r="BY438" s="1000">
        <f t="shared" si="387"/>
        <v>619582.38</v>
      </c>
    </row>
    <row r="439" spans="1:77">
      <c r="A439" s="2" t="s">
        <v>2846</v>
      </c>
      <c r="B439" s="2" t="s">
        <v>2847</v>
      </c>
      <c r="C439" s="57" t="s">
        <v>3</v>
      </c>
      <c r="D439" s="57" t="s">
        <v>7</v>
      </c>
      <c r="E439" s="681" t="s">
        <v>349</v>
      </c>
      <c r="F439" s="682">
        <v>40877</v>
      </c>
      <c r="G439" s="682" t="s">
        <v>106</v>
      </c>
      <c r="H439" s="241" t="s">
        <v>109</v>
      </c>
      <c r="I439" s="38"/>
      <c r="J439" s="983"/>
      <c r="K439" s="903"/>
      <c r="L439" s="798"/>
      <c r="M439" s="429"/>
      <c r="N439" s="109"/>
      <c r="O439" s="109"/>
      <c r="P439" s="109"/>
      <c r="Q439" s="607"/>
      <c r="R439" s="93"/>
      <c r="S439" s="109"/>
      <c r="T439" s="109"/>
      <c r="U439" s="109"/>
      <c r="V439" s="109">
        <v>0</v>
      </c>
      <c r="W439" s="109">
        <v>361546.9</v>
      </c>
      <c r="X439" s="109">
        <v>20580</v>
      </c>
      <c r="Y439" s="109">
        <v>0</v>
      </c>
      <c r="Z439" s="109">
        <v>0</v>
      </c>
      <c r="AA439" s="109">
        <v>0</v>
      </c>
      <c r="AB439" s="109">
        <v>0</v>
      </c>
      <c r="AC439" s="109">
        <v>0</v>
      </c>
      <c r="AD439" s="109">
        <v>0</v>
      </c>
      <c r="AE439" s="109">
        <v>0</v>
      </c>
      <c r="AF439" s="109">
        <v>0</v>
      </c>
      <c r="AG439" s="109">
        <v>0</v>
      </c>
      <c r="AH439" s="109">
        <v>0</v>
      </c>
      <c r="AI439" s="109">
        <v>0</v>
      </c>
      <c r="AJ439" s="109">
        <v>0</v>
      </c>
      <c r="AK439" s="109">
        <v>0</v>
      </c>
      <c r="AL439" s="109">
        <v>0</v>
      </c>
      <c r="AM439" s="109">
        <v>0</v>
      </c>
      <c r="AN439" s="109">
        <v>0</v>
      </c>
      <c r="AO439" s="109">
        <v>0</v>
      </c>
      <c r="AP439" s="160">
        <f t="shared" si="388"/>
        <v>382126.9</v>
      </c>
      <c r="AQ439" s="160">
        <f t="shared" si="389"/>
        <v>0</v>
      </c>
      <c r="AR439" s="160">
        <f t="shared" si="390"/>
        <v>382126.9</v>
      </c>
      <c r="AS439" s="607"/>
      <c r="AT439" s="219"/>
      <c r="AU439" s="13">
        <f t="shared" si="425"/>
        <v>0</v>
      </c>
      <c r="AV439" s="13">
        <f t="shared" si="426"/>
        <v>0</v>
      </c>
      <c r="AW439" s="13">
        <f t="shared" si="427"/>
        <v>0</v>
      </c>
      <c r="AX439" s="13">
        <f t="shared" si="428"/>
        <v>0</v>
      </c>
      <c r="AY439" s="13">
        <f t="shared" si="429"/>
        <v>0</v>
      </c>
      <c r="AZ439" s="13">
        <f t="shared" si="430"/>
        <v>0</v>
      </c>
      <c r="BA439" s="13">
        <f t="shared" si="431"/>
        <v>0</v>
      </c>
      <c r="BB439" s="13">
        <f t="shared" si="432"/>
        <v>0</v>
      </c>
      <c r="BC439" s="13">
        <f t="shared" si="433"/>
        <v>0</v>
      </c>
      <c r="BD439" s="13">
        <f t="shared" si="434"/>
        <v>0</v>
      </c>
      <c r="BE439" s="13">
        <f t="shared" si="435"/>
        <v>0</v>
      </c>
      <c r="BF439" s="13">
        <f t="shared" si="436"/>
        <v>0</v>
      </c>
      <c r="BG439" s="13">
        <f t="shared" si="437"/>
        <v>0</v>
      </c>
      <c r="BH439" s="13">
        <f t="shared" si="438"/>
        <v>0</v>
      </c>
      <c r="BI439" s="73">
        <f t="shared" si="386"/>
        <v>0</v>
      </c>
      <c r="BJ439" s="219"/>
      <c r="BK439" s="850">
        <f t="shared" si="408"/>
        <v>0</v>
      </c>
      <c r="BL439" s="109">
        <f t="shared" si="409"/>
        <v>0</v>
      </c>
      <c r="BM439" s="109">
        <f t="shared" si="410"/>
        <v>0</v>
      </c>
      <c r="BN439" s="109">
        <f t="shared" si="411"/>
        <v>0</v>
      </c>
      <c r="BO439" s="109">
        <f t="shared" si="412"/>
        <v>0</v>
      </c>
      <c r="BP439" s="109">
        <f t="shared" si="413"/>
        <v>0</v>
      </c>
      <c r="BQ439" s="109">
        <f t="shared" si="414"/>
        <v>0</v>
      </c>
      <c r="BR439" s="109">
        <f t="shared" si="415"/>
        <v>0</v>
      </c>
      <c r="BS439" s="109">
        <f t="shared" si="416"/>
        <v>0</v>
      </c>
      <c r="BT439" s="109">
        <f t="shared" si="417"/>
        <v>0</v>
      </c>
      <c r="BU439" s="109">
        <f t="shared" si="418"/>
        <v>0</v>
      </c>
      <c r="BV439" s="109">
        <f t="shared" si="419"/>
        <v>0</v>
      </c>
      <c r="BW439" s="109">
        <f t="shared" si="420"/>
        <v>0</v>
      </c>
      <c r="BX439" s="109">
        <f t="shared" si="421"/>
        <v>0</v>
      </c>
      <c r="BY439" s="1000">
        <f t="shared" si="387"/>
        <v>0</v>
      </c>
    </row>
    <row r="440" spans="1:77">
      <c r="A440" s="2" t="s">
        <v>3107</v>
      </c>
      <c r="B440" s="2" t="s">
        <v>3108</v>
      </c>
      <c r="C440" s="57" t="s">
        <v>3</v>
      </c>
      <c r="D440" s="57" t="s">
        <v>7</v>
      </c>
      <c r="E440" s="681" t="s">
        <v>349</v>
      </c>
      <c r="F440" s="682">
        <v>41243</v>
      </c>
      <c r="G440" s="682" t="s">
        <v>106</v>
      </c>
      <c r="H440" s="241" t="s">
        <v>109</v>
      </c>
      <c r="I440" s="38"/>
      <c r="J440" s="983"/>
      <c r="K440" s="903"/>
      <c r="L440" s="798"/>
      <c r="M440" s="429"/>
      <c r="N440" s="109"/>
      <c r="O440" s="109"/>
      <c r="P440" s="109"/>
      <c r="Q440" s="607"/>
      <c r="R440" s="93"/>
      <c r="S440" s="109"/>
      <c r="T440" s="109"/>
      <c r="U440" s="109"/>
      <c r="V440" s="109">
        <v>0</v>
      </c>
      <c r="W440" s="109">
        <v>0</v>
      </c>
      <c r="X440" s="109">
        <v>0</v>
      </c>
      <c r="Y440" s="109">
        <v>0</v>
      </c>
      <c r="Z440" s="109">
        <v>0</v>
      </c>
      <c r="AA440" s="109">
        <v>0</v>
      </c>
      <c r="AB440" s="109">
        <v>0</v>
      </c>
      <c r="AC440" s="109">
        <v>0</v>
      </c>
      <c r="AD440" s="109">
        <v>0</v>
      </c>
      <c r="AE440" s="109">
        <v>0</v>
      </c>
      <c r="AF440" s="109">
        <v>0</v>
      </c>
      <c r="AG440" s="109">
        <v>0</v>
      </c>
      <c r="AH440" s="109">
        <v>0</v>
      </c>
      <c r="AI440" s="109">
        <v>194043.43</v>
      </c>
      <c r="AJ440" s="109">
        <v>0</v>
      </c>
      <c r="AK440" s="109">
        <v>0</v>
      </c>
      <c r="AL440" s="109">
        <v>0</v>
      </c>
      <c r="AM440" s="109">
        <v>0</v>
      </c>
      <c r="AN440" s="109">
        <v>0</v>
      </c>
      <c r="AO440" s="109">
        <v>0</v>
      </c>
      <c r="AP440" s="160">
        <f t="shared" si="388"/>
        <v>0</v>
      </c>
      <c r="AQ440" s="160">
        <f t="shared" si="389"/>
        <v>194043.43</v>
      </c>
      <c r="AR440" s="160">
        <f t="shared" si="390"/>
        <v>194043.43</v>
      </c>
      <c r="AS440" s="607"/>
      <c r="AT440" s="219"/>
      <c r="AU440" s="13">
        <f t="shared" si="425"/>
        <v>0</v>
      </c>
      <c r="AV440" s="13">
        <f t="shared" si="426"/>
        <v>0</v>
      </c>
      <c r="AW440" s="13">
        <f t="shared" si="427"/>
        <v>0</v>
      </c>
      <c r="AX440" s="13">
        <f t="shared" si="428"/>
        <v>0</v>
      </c>
      <c r="AY440" s="13">
        <f t="shared" si="429"/>
        <v>0</v>
      </c>
      <c r="AZ440" s="13">
        <f t="shared" si="430"/>
        <v>0</v>
      </c>
      <c r="BA440" s="13">
        <f t="shared" si="431"/>
        <v>0</v>
      </c>
      <c r="BB440" s="13">
        <f t="shared" si="432"/>
        <v>194043.43</v>
      </c>
      <c r="BC440" s="13">
        <f t="shared" si="433"/>
        <v>0</v>
      </c>
      <c r="BD440" s="13">
        <f t="shared" si="434"/>
        <v>0</v>
      </c>
      <c r="BE440" s="13">
        <f t="shared" si="435"/>
        <v>0</v>
      </c>
      <c r="BF440" s="13">
        <f t="shared" si="436"/>
        <v>0</v>
      </c>
      <c r="BG440" s="13">
        <f t="shared" si="437"/>
        <v>0</v>
      </c>
      <c r="BH440" s="13">
        <f t="shared" si="438"/>
        <v>0</v>
      </c>
      <c r="BI440" s="73">
        <f t="shared" si="386"/>
        <v>194043.43</v>
      </c>
      <c r="BJ440" s="219"/>
      <c r="BK440" s="850">
        <f t="shared" si="408"/>
        <v>0</v>
      </c>
      <c r="BL440" s="109">
        <f t="shared" si="409"/>
        <v>0</v>
      </c>
      <c r="BM440" s="109">
        <f t="shared" si="410"/>
        <v>0</v>
      </c>
      <c r="BN440" s="109">
        <f t="shared" si="411"/>
        <v>0</v>
      </c>
      <c r="BO440" s="109">
        <f t="shared" si="412"/>
        <v>0</v>
      </c>
      <c r="BP440" s="109">
        <f t="shared" si="413"/>
        <v>0</v>
      </c>
      <c r="BQ440" s="109">
        <f t="shared" si="414"/>
        <v>0</v>
      </c>
      <c r="BR440" s="109">
        <f t="shared" si="415"/>
        <v>194043.43</v>
      </c>
      <c r="BS440" s="109">
        <f t="shared" si="416"/>
        <v>0</v>
      </c>
      <c r="BT440" s="109">
        <f t="shared" si="417"/>
        <v>0</v>
      </c>
      <c r="BU440" s="109">
        <f t="shared" si="418"/>
        <v>0</v>
      </c>
      <c r="BV440" s="109">
        <f t="shared" si="419"/>
        <v>0</v>
      </c>
      <c r="BW440" s="109">
        <f t="shared" si="420"/>
        <v>0</v>
      </c>
      <c r="BX440" s="109">
        <f t="shared" si="421"/>
        <v>0</v>
      </c>
      <c r="BY440" s="1000">
        <f t="shared" si="387"/>
        <v>194043.43</v>
      </c>
    </row>
    <row r="441" spans="1:77">
      <c r="A441" s="679" t="s">
        <v>3115</v>
      </c>
      <c r="B441" s="679" t="s">
        <v>3116</v>
      </c>
      <c r="C441" s="57" t="s">
        <v>3</v>
      </c>
      <c r="D441" s="684" t="s">
        <v>7</v>
      </c>
      <c r="E441" s="681" t="s">
        <v>349</v>
      </c>
      <c r="F441" s="682">
        <v>40908</v>
      </c>
      <c r="G441" s="682" t="s">
        <v>106</v>
      </c>
      <c r="H441" s="241" t="s">
        <v>109</v>
      </c>
      <c r="I441" s="38"/>
      <c r="J441" s="983"/>
      <c r="K441" s="903"/>
      <c r="L441" s="798"/>
      <c r="M441" s="429"/>
      <c r="N441" s="109"/>
      <c r="O441" s="109"/>
      <c r="P441" s="109"/>
      <c r="Q441" s="607"/>
      <c r="R441" s="93"/>
      <c r="S441" s="109"/>
      <c r="T441" s="109"/>
      <c r="U441" s="109"/>
      <c r="V441" s="109">
        <v>0</v>
      </c>
      <c r="W441" s="109">
        <v>0</v>
      </c>
      <c r="X441" s="109">
        <v>191989.96000000002</v>
      </c>
      <c r="Y441" s="109">
        <v>0</v>
      </c>
      <c r="Z441" s="109">
        <v>0</v>
      </c>
      <c r="AA441" s="109">
        <v>0</v>
      </c>
      <c r="AB441" s="109">
        <v>0</v>
      </c>
      <c r="AC441" s="109">
        <v>0</v>
      </c>
      <c r="AD441" s="109">
        <v>0</v>
      </c>
      <c r="AE441" s="109">
        <v>0</v>
      </c>
      <c r="AF441" s="109">
        <v>0</v>
      </c>
      <c r="AG441" s="109">
        <v>0</v>
      </c>
      <c r="AH441" s="109">
        <v>0</v>
      </c>
      <c r="AI441" s="109">
        <v>0</v>
      </c>
      <c r="AJ441" s="109">
        <v>0</v>
      </c>
      <c r="AK441" s="109">
        <v>0</v>
      </c>
      <c r="AL441" s="109">
        <v>0</v>
      </c>
      <c r="AM441" s="109">
        <v>0</v>
      </c>
      <c r="AN441" s="109">
        <v>0</v>
      </c>
      <c r="AO441" s="109">
        <v>0</v>
      </c>
      <c r="AP441" s="160">
        <f t="shared" si="388"/>
        <v>191989.96000000002</v>
      </c>
      <c r="AQ441" s="160">
        <f t="shared" si="389"/>
        <v>0</v>
      </c>
      <c r="AR441" s="160">
        <f t="shared" si="390"/>
        <v>191989.96000000002</v>
      </c>
      <c r="AS441" s="607"/>
      <c r="AT441" s="219"/>
      <c r="AU441" s="13">
        <f t="shared" si="425"/>
        <v>0</v>
      </c>
      <c r="AV441" s="13">
        <f t="shared" si="426"/>
        <v>0</v>
      </c>
      <c r="AW441" s="13">
        <f t="shared" si="427"/>
        <v>0</v>
      </c>
      <c r="AX441" s="13">
        <f t="shared" si="428"/>
        <v>0</v>
      </c>
      <c r="AY441" s="13">
        <f t="shared" si="429"/>
        <v>0</v>
      </c>
      <c r="AZ441" s="13">
        <f t="shared" si="430"/>
        <v>0</v>
      </c>
      <c r="BA441" s="13">
        <f t="shared" si="431"/>
        <v>0</v>
      </c>
      <c r="BB441" s="13">
        <f t="shared" si="432"/>
        <v>0</v>
      </c>
      <c r="BC441" s="13">
        <f t="shared" si="433"/>
        <v>0</v>
      </c>
      <c r="BD441" s="13">
        <f t="shared" si="434"/>
        <v>0</v>
      </c>
      <c r="BE441" s="13">
        <f t="shared" si="435"/>
        <v>0</v>
      </c>
      <c r="BF441" s="13">
        <f t="shared" si="436"/>
        <v>0</v>
      </c>
      <c r="BG441" s="13">
        <f t="shared" si="437"/>
        <v>0</v>
      </c>
      <c r="BH441" s="13">
        <f t="shared" si="438"/>
        <v>0</v>
      </c>
      <c r="BI441" s="73">
        <f t="shared" si="386"/>
        <v>0</v>
      </c>
      <c r="BJ441" s="219"/>
      <c r="BK441" s="850">
        <f t="shared" si="408"/>
        <v>0</v>
      </c>
      <c r="BL441" s="109">
        <f t="shared" si="409"/>
        <v>0</v>
      </c>
      <c r="BM441" s="109">
        <f t="shared" si="410"/>
        <v>0</v>
      </c>
      <c r="BN441" s="109">
        <f t="shared" si="411"/>
        <v>0</v>
      </c>
      <c r="BO441" s="109">
        <f t="shared" si="412"/>
        <v>0</v>
      </c>
      <c r="BP441" s="109">
        <f t="shared" si="413"/>
        <v>0</v>
      </c>
      <c r="BQ441" s="109">
        <f t="shared" si="414"/>
        <v>0</v>
      </c>
      <c r="BR441" s="109">
        <f t="shared" si="415"/>
        <v>0</v>
      </c>
      <c r="BS441" s="109">
        <f t="shared" si="416"/>
        <v>0</v>
      </c>
      <c r="BT441" s="109">
        <f t="shared" si="417"/>
        <v>0</v>
      </c>
      <c r="BU441" s="109">
        <f t="shared" si="418"/>
        <v>0</v>
      </c>
      <c r="BV441" s="109">
        <f t="shared" si="419"/>
        <v>0</v>
      </c>
      <c r="BW441" s="109">
        <f t="shared" si="420"/>
        <v>0</v>
      </c>
      <c r="BX441" s="109">
        <f t="shared" si="421"/>
        <v>0</v>
      </c>
      <c r="BY441" s="1000">
        <f t="shared" si="387"/>
        <v>0</v>
      </c>
    </row>
    <row r="442" spans="1:77">
      <c r="A442" s="679" t="s">
        <v>2986</v>
      </c>
      <c r="B442" s="679" t="s">
        <v>2987</v>
      </c>
      <c r="C442" s="57" t="s">
        <v>3</v>
      </c>
      <c r="D442" s="684" t="s">
        <v>7</v>
      </c>
      <c r="E442" s="681" t="s">
        <v>349</v>
      </c>
      <c r="F442" s="682">
        <v>41274</v>
      </c>
      <c r="G442" s="682" t="s">
        <v>106</v>
      </c>
      <c r="H442" s="241" t="s">
        <v>109</v>
      </c>
      <c r="I442" s="38"/>
      <c r="J442" s="983"/>
      <c r="K442" s="903"/>
      <c r="L442" s="798"/>
      <c r="M442" s="429"/>
      <c r="N442" s="109"/>
      <c r="O442" s="109"/>
      <c r="P442" s="109"/>
      <c r="Q442" s="607"/>
      <c r="R442" s="93"/>
      <c r="S442" s="109"/>
      <c r="T442" s="109"/>
      <c r="U442" s="109"/>
      <c r="V442" s="109">
        <v>0</v>
      </c>
      <c r="W442" s="109">
        <v>0</v>
      </c>
      <c r="X442" s="109">
        <v>0</v>
      </c>
      <c r="Y442" s="109">
        <v>0</v>
      </c>
      <c r="Z442" s="109">
        <v>0</v>
      </c>
      <c r="AA442" s="109">
        <v>0</v>
      </c>
      <c r="AB442" s="109">
        <v>0</v>
      </c>
      <c r="AC442" s="109">
        <v>0</v>
      </c>
      <c r="AD442" s="109">
        <v>0</v>
      </c>
      <c r="AE442" s="109">
        <v>0</v>
      </c>
      <c r="AF442" s="109">
        <v>0</v>
      </c>
      <c r="AG442" s="109">
        <v>0</v>
      </c>
      <c r="AH442" s="109">
        <v>0</v>
      </c>
      <c r="AI442" s="109">
        <v>0</v>
      </c>
      <c r="AJ442" s="109">
        <v>265830.65999999992</v>
      </c>
      <c r="AK442" s="109">
        <v>0</v>
      </c>
      <c r="AL442" s="109">
        <v>0</v>
      </c>
      <c r="AM442" s="109">
        <v>0</v>
      </c>
      <c r="AN442" s="109">
        <v>0</v>
      </c>
      <c r="AO442" s="109">
        <v>0</v>
      </c>
      <c r="AP442" s="160">
        <f t="shared" si="388"/>
        <v>0</v>
      </c>
      <c r="AQ442" s="160">
        <f t="shared" si="389"/>
        <v>265830.65999999992</v>
      </c>
      <c r="AR442" s="160">
        <f t="shared" si="390"/>
        <v>265830.65999999992</v>
      </c>
      <c r="AS442" s="607"/>
      <c r="AT442" s="219"/>
      <c r="AU442" s="13">
        <f t="shared" si="425"/>
        <v>0</v>
      </c>
      <c r="AV442" s="13">
        <f t="shared" si="426"/>
        <v>0</v>
      </c>
      <c r="AW442" s="13">
        <f t="shared" si="427"/>
        <v>0</v>
      </c>
      <c r="AX442" s="13">
        <f t="shared" si="428"/>
        <v>0</v>
      </c>
      <c r="AY442" s="13">
        <f t="shared" si="429"/>
        <v>0</v>
      </c>
      <c r="AZ442" s="13">
        <f t="shared" si="430"/>
        <v>0</v>
      </c>
      <c r="BA442" s="13">
        <f t="shared" si="431"/>
        <v>0</v>
      </c>
      <c r="BB442" s="13">
        <f t="shared" si="432"/>
        <v>0</v>
      </c>
      <c r="BC442" s="13">
        <f t="shared" si="433"/>
        <v>265830.65999999992</v>
      </c>
      <c r="BD442" s="13">
        <f t="shared" si="434"/>
        <v>0</v>
      </c>
      <c r="BE442" s="13">
        <f t="shared" si="435"/>
        <v>0</v>
      </c>
      <c r="BF442" s="13">
        <f t="shared" si="436"/>
        <v>0</v>
      </c>
      <c r="BG442" s="13">
        <f t="shared" si="437"/>
        <v>0</v>
      </c>
      <c r="BH442" s="13">
        <f t="shared" si="438"/>
        <v>0</v>
      </c>
      <c r="BI442" s="73">
        <f t="shared" si="386"/>
        <v>265830.65999999992</v>
      </c>
      <c r="BJ442" s="219"/>
      <c r="BK442" s="850">
        <f t="shared" si="408"/>
        <v>0</v>
      </c>
      <c r="BL442" s="109">
        <f t="shared" si="409"/>
        <v>0</v>
      </c>
      <c r="BM442" s="109">
        <f t="shared" si="410"/>
        <v>0</v>
      </c>
      <c r="BN442" s="109">
        <f t="shared" si="411"/>
        <v>0</v>
      </c>
      <c r="BO442" s="109">
        <f t="shared" si="412"/>
        <v>0</v>
      </c>
      <c r="BP442" s="109">
        <f t="shared" si="413"/>
        <v>0</v>
      </c>
      <c r="BQ442" s="109">
        <f t="shared" si="414"/>
        <v>0</v>
      </c>
      <c r="BR442" s="109">
        <f t="shared" si="415"/>
        <v>0</v>
      </c>
      <c r="BS442" s="109">
        <f t="shared" si="416"/>
        <v>265830.65999999992</v>
      </c>
      <c r="BT442" s="109">
        <f t="shared" si="417"/>
        <v>0</v>
      </c>
      <c r="BU442" s="109">
        <f t="shared" si="418"/>
        <v>0</v>
      </c>
      <c r="BV442" s="109">
        <f t="shared" si="419"/>
        <v>0</v>
      </c>
      <c r="BW442" s="109">
        <f t="shared" si="420"/>
        <v>0</v>
      </c>
      <c r="BX442" s="109">
        <f t="shared" si="421"/>
        <v>0</v>
      </c>
      <c r="BY442" s="1000">
        <f t="shared" si="387"/>
        <v>265830.65999999992</v>
      </c>
    </row>
    <row r="443" spans="1:77">
      <c r="A443" s="679" t="s">
        <v>3041</v>
      </c>
      <c r="B443" s="679" t="s">
        <v>3042</v>
      </c>
      <c r="C443" s="57" t="s">
        <v>3</v>
      </c>
      <c r="D443" s="684" t="s">
        <v>7</v>
      </c>
      <c r="E443" s="681" t="s">
        <v>349</v>
      </c>
      <c r="F443" s="682">
        <v>40877</v>
      </c>
      <c r="G443" s="682" t="s">
        <v>106</v>
      </c>
      <c r="H443" s="241" t="s">
        <v>109</v>
      </c>
      <c r="I443" s="38"/>
      <c r="J443" s="983"/>
      <c r="K443" s="903"/>
      <c r="L443" s="798"/>
      <c r="M443" s="429"/>
      <c r="N443" s="109"/>
      <c r="O443" s="109"/>
      <c r="P443" s="109"/>
      <c r="Q443" s="607"/>
      <c r="R443" s="93"/>
      <c r="S443" s="109"/>
      <c r="T443" s="109"/>
      <c r="U443" s="109"/>
      <c r="V443" s="109">
        <v>0</v>
      </c>
      <c r="W443" s="109">
        <v>226153.14</v>
      </c>
      <c r="X443" s="109">
        <v>0</v>
      </c>
      <c r="Y443" s="109">
        <v>0</v>
      </c>
      <c r="Z443" s="109">
        <v>0</v>
      </c>
      <c r="AA443" s="109">
        <v>0</v>
      </c>
      <c r="AB443" s="109">
        <v>0</v>
      </c>
      <c r="AC443" s="109">
        <v>0</v>
      </c>
      <c r="AD443" s="109">
        <v>0</v>
      </c>
      <c r="AE443" s="109">
        <v>0</v>
      </c>
      <c r="AF443" s="109">
        <v>0</v>
      </c>
      <c r="AG443" s="109">
        <v>0</v>
      </c>
      <c r="AH443" s="109">
        <v>0</v>
      </c>
      <c r="AI443" s="109">
        <v>0</v>
      </c>
      <c r="AJ443" s="109">
        <v>0</v>
      </c>
      <c r="AK443" s="109">
        <v>0</v>
      </c>
      <c r="AL443" s="109">
        <v>0</v>
      </c>
      <c r="AM443" s="109">
        <v>0</v>
      </c>
      <c r="AN443" s="109">
        <v>0</v>
      </c>
      <c r="AO443" s="109">
        <v>0</v>
      </c>
      <c r="AP443" s="160">
        <f t="shared" si="388"/>
        <v>226153.14</v>
      </c>
      <c r="AQ443" s="160">
        <f t="shared" si="389"/>
        <v>0</v>
      </c>
      <c r="AR443" s="160">
        <f t="shared" si="390"/>
        <v>226153.14</v>
      </c>
      <c r="AS443" s="607"/>
      <c r="AT443" s="219"/>
      <c r="AU443" s="13">
        <f t="shared" si="425"/>
        <v>0</v>
      </c>
      <c r="AV443" s="13">
        <f t="shared" si="426"/>
        <v>0</v>
      </c>
      <c r="AW443" s="13">
        <f t="shared" si="427"/>
        <v>0</v>
      </c>
      <c r="AX443" s="13">
        <f t="shared" si="428"/>
        <v>0</v>
      </c>
      <c r="AY443" s="13">
        <f t="shared" si="429"/>
        <v>0</v>
      </c>
      <c r="AZ443" s="13">
        <f t="shared" si="430"/>
        <v>0</v>
      </c>
      <c r="BA443" s="13">
        <f t="shared" si="431"/>
        <v>0</v>
      </c>
      <c r="BB443" s="13">
        <f t="shared" si="432"/>
        <v>0</v>
      </c>
      <c r="BC443" s="13">
        <f t="shared" si="433"/>
        <v>0</v>
      </c>
      <c r="BD443" s="13">
        <f t="shared" si="434"/>
        <v>0</v>
      </c>
      <c r="BE443" s="13">
        <f t="shared" si="435"/>
        <v>0</v>
      </c>
      <c r="BF443" s="13">
        <f t="shared" si="436"/>
        <v>0</v>
      </c>
      <c r="BG443" s="13">
        <f t="shared" si="437"/>
        <v>0</v>
      </c>
      <c r="BH443" s="13">
        <f t="shared" si="438"/>
        <v>0</v>
      </c>
      <c r="BI443" s="73">
        <f t="shared" si="386"/>
        <v>0</v>
      </c>
      <c r="BJ443" s="219"/>
      <c r="BK443" s="850">
        <f t="shared" si="408"/>
        <v>0</v>
      </c>
      <c r="BL443" s="109">
        <f t="shared" si="409"/>
        <v>0</v>
      </c>
      <c r="BM443" s="109">
        <f t="shared" si="410"/>
        <v>0</v>
      </c>
      <c r="BN443" s="109">
        <f t="shared" si="411"/>
        <v>0</v>
      </c>
      <c r="BO443" s="109">
        <f t="shared" si="412"/>
        <v>0</v>
      </c>
      <c r="BP443" s="109">
        <f t="shared" si="413"/>
        <v>0</v>
      </c>
      <c r="BQ443" s="109">
        <f t="shared" si="414"/>
        <v>0</v>
      </c>
      <c r="BR443" s="109">
        <f t="shared" si="415"/>
        <v>0</v>
      </c>
      <c r="BS443" s="109">
        <f t="shared" si="416"/>
        <v>0</v>
      </c>
      <c r="BT443" s="109">
        <f t="shared" si="417"/>
        <v>0</v>
      </c>
      <c r="BU443" s="109">
        <f t="shared" si="418"/>
        <v>0</v>
      </c>
      <c r="BV443" s="109">
        <f t="shared" si="419"/>
        <v>0</v>
      </c>
      <c r="BW443" s="109">
        <f t="shared" si="420"/>
        <v>0</v>
      </c>
      <c r="BX443" s="109">
        <f t="shared" si="421"/>
        <v>0</v>
      </c>
      <c r="BY443" s="1000">
        <f t="shared" si="387"/>
        <v>0</v>
      </c>
    </row>
    <row r="444" spans="1:77">
      <c r="A444" s="2" t="s">
        <v>3349</v>
      </c>
      <c r="B444" s="2" t="s">
        <v>3350</v>
      </c>
      <c r="C444" s="57" t="s">
        <v>3</v>
      </c>
      <c r="D444" s="57" t="s">
        <v>7</v>
      </c>
      <c r="E444" s="681" t="s">
        <v>349</v>
      </c>
      <c r="F444" s="682">
        <v>41213</v>
      </c>
      <c r="G444" s="682" t="s">
        <v>106</v>
      </c>
      <c r="H444" s="241" t="s">
        <v>109</v>
      </c>
      <c r="I444" s="38"/>
      <c r="J444" s="983"/>
      <c r="K444" s="903"/>
      <c r="L444" s="798"/>
      <c r="M444" s="429"/>
      <c r="N444" s="109"/>
      <c r="O444" s="109"/>
      <c r="P444" s="109"/>
      <c r="Q444" s="607"/>
      <c r="R444" s="93"/>
      <c r="S444" s="109"/>
      <c r="T444" s="109"/>
      <c r="U444" s="109"/>
      <c r="V444" s="109">
        <v>0</v>
      </c>
      <c r="W444" s="109">
        <v>0</v>
      </c>
      <c r="X444" s="109">
        <v>0</v>
      </c>
      <c r="Y444" s="109">
        <v>0</v>
      </c>
      <c r="Z444" s="109">
        <v>0</v>
      </c>
      <c r="AA444" s="109">
        <v>0</v>
      </c>
      <c r="AB444" s="109">
        <v>0</v>
      </c>
      <c r="AC444" s="109">
        <v>0</v>
      </c>
      <c r="AD444" s="109">
        <v>0</v>
      </c>
      <c r="AE444" s="109">
        <v>0</v>
      </c>
      <c r="AF444" s="109">
        <v>0</v>
      </c>
      <c r="AG444" s="109">
        <v>0</v>
      </c>
      <c r="AH444" s="109">
        <v>105106.86</v>
      </c>
      <c r="AI444" s="109">
        <v>0</v>
      </c>
      <c r="AJ444" s="109">
        <v>0</v>
      </c>
      <c r="AK444" s="109">
        <v>0</v>
      </c>
      <c r="AL444" s="109">
        <v>0</v>
      </c>
      <c r="AM444" s="109">
        <v>0</v>
      </c>
      <c r="AN444" s="109">
        <v>0</v>
      </c>
      <c r="AO444" s="109">
        <v>0</v>
      </c>
      <c r="AP444" s="160">
        <f t="shared" si="388"/>
        <v>0</v>
      </c>
      <c r="AQ444" s="160">
        <f t="shared" si="389"/>
        <v>105106.86</v>
      </c>
      <c r="AR444" s="160">
        <f t="shared" si="390"/>
        <v>105106.86</v>
      </c>
      <c r="AS444" s="607"/>
      <c r="AT444" s="219"/>
      <c r="AU444" s="13">
        <f t="shared" si="425"/>
        <v>0</v>
      </c>
      <c r="AV444" s="13">
        <f t="shared" si="426"/>
        <v>0</v>
      </c>
      <c r="AW444" s="13">
        <f t="shared" si="427"/>
        <v>0</v>
      </c>
      <c r="AX444" s="13">
        <f t="shared" si="428"/>
        <v>0</v>
      </c>
      <c r="AY444" s="13">
        <f t="shared" si="429"/>
        <v>0</v>
      </c>
      <c r="AZ444" s="13">
        <f t="shared" si="430"/>
        <v>0</v>
      </c>
      <c r="BA444" s="13">
        <f t="shared" si="431"/>
        <v>105106.86</v>
      </c>
      <c r="BB444" s="13">
        <f t="shared" si="432"/>
        <v>0</v>
      </c>
      <c r="BC444" s="13">
        <f t="shared" si="433"/>
        <v>0</v>
      </c>
      <c r="BD444" s="13">
        <f t="shared" si="434"/>
        <v>0</v>
      </c>
      <c r="BE444" s="13">
        <f t="shared" si="435"/>
        <v>0</v>
      </c>
      <c r="BF444" s="13">
        <f t="shared" si="436"/>
        <v>0</v>
      </c>
      <c r="BG444" s="13">
        <f t="shared" si="437"/>
        <v>0</v>
      </c>
      <c r="BH444" s="13">
        <f t="shared" si="438"/>
        <v>0</v>
      </c>
      <c r="BI444" s="73">
        <f t="shared" si="386"/>
        <v>105106.86</v>
      </c>
      <c r="BJ444" s="219"/>
      <c r="BK444" s="850">
        <f t="shared" si="408"/>
        <v>0</v>
      </c>
      <c r="BL444" s="109">
        <f t="shared" si="409"/>
        <v>0</v>
      </c>
      <c r="BM444" s="109">
        <f t="shared" si="410"/>
        <v>0</v>
      </c>
      <c r="BN444" s="109">
        <f t="shared" si="411"/>
        <v>0</v>
      </c>
      <c r="BO444" s="109">
        <f t="shared" si="412"/>
        <v>0</v>
      </c>
      <c r="BP444" s="109">
        <f t="shared" si="413"/>
        <v>0</v>
      </c>
      <c r="BQ444" s="109">
        <f t="shared" si="414"/>
        <v>105106.86</v>
      </c>
      <c r="BR444" s="109">
        <f t="shared" si="415"/>
        <v>0</v>
      </c>
      <c r="BS444" s="109">
        <f t="shared" si="416"/>
        <v>0</v>
      </c>
      <c r="BT444" s="109">
        <f t="shared" si="417"/>
        <v>0</v>
      </c>
      <c r="BU444" s="109">
        <f t="shared" si="418"/>
        <v>0</v>
      </c>
      <c r="BV444" s="109">
        <f t="shared" si="419"/>
        <v>0</v>
      </c>
      <c r="BW444" s="109">
        <f t="shared" si="420"/>
        <v>0</v>
      </c>
      <c r="BX444" s="109">
        <f t="shared" si="421"/>
        <v>0</v>
      </c>
      <c r="BY444" s="1000">
        <f t="shared" si="387"/>
        <v>105106.86</v>
      </c>
    </row>
    <row r="445" spans="1:77">
      <c r="A445" s="2" t="s">
        <v>2805</v>
      </c>
      <c r="B445" s="2" t="s">
        <v>2806</v>
      </c>
      <c r="C445" s="57" t="s">
        <v>3</v>
      </c>
      <c r="D445" s="57" t="s">
        <v>7</v>
      </c>
      <c r="E445" s="681" t="s">
        <v>349</v>
      </c>
      <c r="F445" s="682">
        <v>41264</v>
      </c>
      <c r="G445" s="682" t="s">
        <v>106</v>
      </c>
      <c r="H445" s="241" t="s">
        <v>109</v>
      </c>
      <c r="I445" s="38"/>
      <c r="J445" s="983"/>
      <c r="K445" s="903"/>
      <c r="L445" s="798"/>
      <c r="M445" s="429"/>
      <c r="N445" s="109"/>
      <c r="O445" s="109"/>
      <c r="P445" s="109"/>
      <c r="Q445" s="607"/>
      <c r="R445" s="93"/>
      <c r="S445" s="109"/>
      <c r="T445" s="109"/>
      <c r="U445" s="109"/>
      <c r="V445" s="109">
        <v>0</v>
      </c>
      <c r="W445" s="109">
        <v>0</v>
      </c>
      <c r="X445" s="109">
        <v>0</v>
      </c>
      <c r="Y445" s="109">
        <v>0</v>
      </c>
      <c r="Z445" s="109">
        <v>0</v>
      </c>
      <c r="AA445" s="109">
        <v>0</v>
      </c>
      <c r="AB445" s="109">
        <v>0</v>
      </c>
      <c r="AC445" s="109">
        <v>0</v>
      </c>
      <c r="AD445" s="109">
        <v>0</v>
      </c>
      <c r="AE445" s="109">
        <v>0</v>
      </c>
      <c r="AF445" s="109">
        <v>0</v>
      </c>
      <c r="AG445" s="109">
        <v>0</v>
      </c>
      <c r="AH445" s="109">
        <v>0</v>
      </c>
      <c r="AI445" s="109">
        <v>0</v>
      </c>
      <c r="AJ445" s="109">
        <v>476409</v>
      </c>
      <c r="AK445" s="109">
        <v>0</v>
      </c>
      <c r="AL445" s="109">
        <v>0</v>
      </c>
      <c r="AM445" s="109">
        <v>0</v>
      </c>
      <c r="AN445" s="109">
        <v>0</v>
      </c>
      <c r="AO445" s="109">
        <v>0</v>
      </c>
      <c r="AP445" s="160">
        <f t="shared" si="388"/>
        <v>0</v>
      </c>
      <c r="AQ445" s="160">
        <f t="shared" si="389"/>
        <v>476409</v>
      </c>
      <c r="AR445" s="160">
        <f t="shared" si="390"/>
        <v>476409</v>
      </c>
      <c r="AS445" s="607"/>
      <c r="AT445" s="219"/>
      <c r="AU445" s="13">
        <f t="shared" si="425"/>
        <v>0</v>
      </c>
      <c r="AV445" s="13">
        <f t="shared" si="426"/>
        <v>0</v>
      </c>
      <c r="AW445" s="13">
        <f t="shared" si="427"/>
        <v>0</v>
      </c>
      <c r="AX445" s="13">
        <f t="shared" si="428"/>
        <v>0</v>
      </c>
      <c r="AY445" s="13">
        <f t="shared" si="429"/>
        <v>0</v>
      </c>
      <c r="AZ445" s="13">
        <f t="shared" si="430"/>
        <v>0</v>
      </c>
      <c r="BA445" s="13">
        <f t="shared" si="431"/>
        <v>0</v>
      </c>
      <c r="BB445" s="13">
        <f t="shared" si="432"/>
        <v>0</v>
      </c>
      <c r="BC445" s="13">
        <f t="shared" si="433"/>
        <v>476409</v>
      </c>
      <c r="BD445" s="13">
        <f t="shared" si="434"/>
        <v>0</v>
      </c>
      <c r="BE445" s="13">
        <f t="shared" si="435"/>
        <v>0</v>
      </c>
      <c r="BF445" s="13">
        <f t="shared" si="436"/>
        <v>0</v>
      </c>
      <c r="BG445" s="13">
        <f t="shared" si="437"/>
        <v>0</v>
      </c>
      <c r="BH445" s="13">
        <f t="shared" si="438"/>
        <v>0</v>
      </c>
      <c r="BI445" s="73">
        <f t="shared" si="386"/>
        <v>476409</v>
      </c>
      <c r="BJ445" s="219"/>
      <c r="BK445" s="850">
        <f t="shared" si="408"/>
        <v>0</v>
      </c>
      <c r="BL445" s="109">
        <f t="shared" si="409"/>
        <v>0</v>
      </c>
      <c r="BM445" s="109">
        <f t="shared" si="410"/>
        <v>0</v>
      </c>
      <c r="BN445" s="109">
        <f t="shared" si="411"/>
        <v>0</v>
      </c>
      <c r="BO445" s="109">
        <f t="shared" si="412"/>
        <v>0</v>
      </c>
      <c r="BP445" s="109">
        <f t="shared" si="413"/>
        <v>0</v>
      </c>
      <c r="BQ445" s="109">
        <f t="shared" si="414"/>
        <v>0</v>
      </c>
      <c r="BR445" s="109">
        <f t="shared" si="415"/>
        <v>0</v>
      </c>
      <c r="BS445" s="109">
        <f t="shared" si="416"/>
        <v>476409</v>
      </c>
      <c r="BT445" s="109">
        <f t="shared" si="417"/>
        <v>0</v>
      </c>
      <c r="BU445" s="109">
        <f t="shared" si="418"/>
        <v>0</v>
      </c>
      <c r="BV445" s="109">
        <f t="shared" si="419"/>
        <v>0</v>
      </c>
      <c r="BW445" s="109">
        <f t="shared" si="420"/>
        <v>0</v>
      </c>
      <c r="BX445" s="109">
        <f t="shared" si="421"/>
        <v>0</v>
      </c>
      <c r="BY445" s="1000">
        <f t="shared" si="387"/>
        <v>476409</v>
      </c>
    </row>
    <row r="446" spans="1:77">
      <c r="A446" s="2" t="s">
        <v>210</v>
      </c>
      <c r="B446" s="2" t="s">
        <v>211</v>
      </c>
      <c r="C446" s="57" t="s">
        <v>11</v>
      </c>
      <c r="D446" s="57" t="s">
        <v>7</v>
      </c>
      <c r="E446" s="681" t="s">
        <v>349</v>
      </c>
      <c r="F446" s="682">
        <v>40512</v>
      </c>
      <c r="G446" s="682" t="s">
        <v>106</v>
      </c>
      <c r="H446" s="241" t="s">
        <v>111</v>
      </c>
      <c r="I446" s="38"/>
      <c r="J446" s="983"/>
      <c r="K446" s="903"/>
      <c r="L446" s="798"/>
      <c r="M446" s="429"/>
      <c r="N446" s="109"/>
      <c r="O446" s="109"/>
      <c r="P446" s="109"/>
      <c r="Q446" s="607"/>
      <c r="R446" s="93"/>
      <c r="S446" s="109">
        <v>68936.88</v>
      </c>
      <c r="T446" s="109">
        <v>10763.349999999999</v>
      </c>
      <c r="U446" s="109">
        <v>4831.22</v>
      </c>
      <c r="V446" s="109">
        <v>5000</v>
      </c>
      <c r="W446" s="109">
        <v>5000</v>
      </c>
      <c r="X446" s="109">
        <v>5000</v>
      </c>
      <c r="Y446" s="109">
        <v>0</v>
      </c>
      <c r="Z446" s="109">
        <v>0</v>
      </c>
      <c r="AA446" s="109">
        <v>0</v>
      </c>
      <c r="AB446" s="109">
        <v>100000</v>
      </c>
      <c r="AC446" s="109">
        <v>100000</v>
      </c>
      <c r="AD446" s="109">
        <v>100000</v>
      </c>
      <c r="AE446" s="109">
        <v>100000</v>
      </c>
      <c r="AF446" s="109">
        <v>100000</v>
      </c>
      <c r="AG446" s="109">
        <v>100000</v>
      </c>
      <c r="AH446" s="109">
        <v>150000</v>
      </c>
      <c r="AI446" s="109">
        <v>0</v>
      </c>
      <c r="AJ446" s="109">
        <v>0</v>
      </c>
      <c r="AK446" s="109">
        <v>0</v>
      </c>
      <c r="AL446" s="109">
        <v>0</v>
      </c>
      <c r="AM446" s="109">
        <v>0</v>
      </c>
      <c r="AN446" s="109">
        <v>0</v>
      </c>
      <c r="AO446" s="109">
        <v>0</v>
      </c>
      <c r="AP446" s="160">
        <f t="shared" si="388"/>
        <v>99531.450000000012</v>
      </c>
      <c r="AQ446" s="160">
        <f t="shared" si="389"/>
        <v>750000</v>
      </c>
      <c r="AR446" s="160">
        <f t="shared" si="390"/>
        <v>849531.45</v>
      </c>
      <c r="AS446" s="607"/>
      <c r="AT446" s="219"/>
      <c r="AU446" s="13">
        <f t="shared" si="425"/>
        <v>100000</v>
      </c>
      <c r="AV446" s="13">
        <f t="shared" si="426"/>
        <v>100000</v>
      </c>
      <c r="AW446" s="13">
        <f t="shared" si="427"/>
        <v>100000</v>
      </c>
      <c r="AX446" s="13">
        <f t="shared" si="428"/>
        <v>100000</v>
      </c>
      <c r="AY446" s="13">
        <f t="shared" si="429"/>
        <v>100000</v>
      </c>
      <c r="AZ446" s="13">
        <f t="shared" si="430"/>
        <v>100000</v>
      </c>
      <c r="BA446" s="13">
        <f t="shared" si="431"/>
        <v>150000</v>
      </c>
      <c r="BB446" s="13">
        <f t="shared" si="432"/>
        <v>0</v>
      </c>
      <c r="BC446" s="13">
        <f t="shared" si="433"/>
        <v>0</v>
      </c>
      <c r="BD446" s="13">
        <f t="shared" si="434"/>
        <v>0</v>
      </c>
      <c r="BE446" s="13">
        <f t="shared" si="435"/>
        <v>0</v>
      </c>
      <c r="BF446" s="13">
        <f t="shared" si="436"/>
        <v>0</v>
      </c>
      <c r="BG446" s="13">
        <f t="shared" si="437"/>
        <v>0</v>
      </c>
      <c r="BH446" s="13">
        <f t="shared" si="438"/>
        <v>0</v>
      </c>
      <c r="BI446" s="73">
        <f t="shared" si="386"/>
        <v>750000</v>
      </c>
      <c r="BJ446" s="219"/>
      <c r="BK446" s="850">
        <f t="shared" si="408"/>
        <v>100000</v>
      </c>
      <c r="BL446" s="109">
        <f t="shared" si="409"/>
        <v>100000</v>
      </c>
      <c r="BM446" s="109">
        <f t="shared" si="410"/>
        <v>100000</v>
      </c>
      <c r="BN446" s="109">
        <f t="shared" si="411"/>
        <v>100000</v>
      </c>
      <c r="BO446" s="109">
        <f t="shared" si="412"/>
        <v>100000</v>
      </c>
      <c r="BP446" s="109">
        <f t="shared" si="413"/>
        <v>100000</v>
      </c>
      <c r="BQ446" s="109">
        <f t="shared" si="414"/>
        <v>150000</v>
      </c>
      <c r="BR446" s="109">
        <f t="shared" si="415"/>
        <v>0</v>
      </c>
      <c r="BS446" s="109">
        <f t="shared" si="416"/>
        <v>0</v>
      </c>
      <c r="BT446" s="109">
        <f t="shared" si="417"/>
        <v>0</v>
      </c>
      <c r="BU446" s="109">
        <f t="shared" si="418"/>
        <v>0</v>
      </c>
      <c r="BV446" s="109">
        <f t="shared" si="419"/>
        <v>0</v>
      </c>
      <c r="BW446" s="109">
        <f t="shared" si="420"/>
        <v>0</v>
      </c>
      <c r="BX446" s="109">
        <f t="shared" si="421"/>
        <v>0</v>
      </c>
      <c r="BY446" s="1000">
        <f t="shared" si="387"/>
        <v>750000</v>
      </c>
    </row>
    <row r="447" spans="1:77">
      <c r="A447" s="2" t="s">
        <v>3089</v>
      </c>
      <c r="B447" s="2" t="s">
        <v>3090</v>
      </c>
      <c r="C447" s="57" t="s">
        <v>3</v>
      </c>
      <c r="D447" s="57" t="s">
        <v>7</v>
      </c>
      <c r="E447" s="681" t="s">
        <v>349</v>
      </c>
      <c r="F447" s="682">
        <v>41258</v>
      </c>
      <c r="G447" s="682" t="s">
        <v>106</v>
      </c>
      <c r="H447" s="241" t="s">
        <v>109</v>
      </c>
      <c r="I447" s="38"/>
      <c r="J447" s="983"/>
      <c r="K447" s="903"/>
      <c r="L447" s="798"/>
      <c r="M447" s="429"/>
      <c r="N447" s="109"/>
      <c r="O447" s="109"/>
      <c r="P447" s="109"/>
      <c r="Q447" s="607"/>
      <c r="R447" s="93"/>
      <c r="S447" s="109"/>
      <c r="T447" s="109"/>
      <c r="U447" s="109"/>
      <c r="V447" s="109">
        <v>0</v>
      </c>
      <c r="W447" s="109">
        <v>0</v>
      </c>
      <c r="X447" s="109">
        <v>0</v>
      </c>
      <c r="Y447" s="109">
        <v>0</v>
      </c>
      <c r="Z447" s="109">
        <v>0</v>
      </c>
      <c r="AA447" s="109">
        <v>0</v>
      </c>
      <c r="AB447" s="109">
        <v>0</v>
      </c>
      <c r="AC447" s="109">
        <v>0</v>
      </c>
      <c r="AD447" s="109">
        <v>0</v>
      </c>
      <c r="AE447" s="109">
        <v>0</v>
      </c>
      <c r="AF447" s="109">
        <v>0</v>
      </c>
      <c r="AG447" s="109">
        <v>0</v>
      </c>
      <c r="AH447" s="109">
        <v>0</v>
      </c>
      <c r="AI447" s="109">
        <v>0</v>
      </c>
      <c r="AJ447" s="109">
        <v>202859.82</v>
      </c>
      <c r="AK447" s="109">
        <v>0</v>
      </c>
      <c r="AL447" s="109">
        <v>0</v>
      </c>
      <c r="AM447" s="109">
        <v>0</v>
      </c>
      <c r="AN447" s="109">
        <v>0</v>
      </c>
      <c r="AO447" s="109">
        <v>0</v>
      </c>
      <c r="AP447" s="160">
        <f t="shared" si="388"/>
        <v>0</v>
      </c>
      <c r="AQ447" s="160">
        <f t="shared" si="389"/>
        <v>202859.82</v>
      </c>
      <c r="AR447" s="160">
        <f t="shared" si="390"/>
        <v>202859.82</v>
      </c>
      <c r="AS447" s="607"/>
      <c r="AT447" s="219"/>
      <c r="AU447" s="13">
        <f t="shared" si="425"/>
        <v>0</v>
      </c>
      <c r="AV447" s="13">
        <f t="shared" si="426"/>
        <v>0</v>
      </c>
      <c r="AW447" s="13">
        <f t="shared" si="427"/>
        <v>0</v>
      </c>
      <c r="AX447" s="13">
        <f t="shared" si="428"/>
        <v>0</v>
      </c>
      <c r="AY447" s="13">
        <f t="shared" si="429"/>
        <v>0</v>
      </c>
      <c r="AZ447" s="13">
        <f t="shared" si="430"/>
        <v>0</v>
      </c>
      <c r="BA447" s="13">
        <f t="shared" si="431"/>
        <v>0</v>
      </c>
      <c r="BB447" s="13">
        <f t="shared" si="432"/>
        <v>0</v>
      </c>
      <c r="BC447" s="13">
        <f t="shared" si="433"/>
        <v>202859.82</v>
      </c>
      <c r="BD447" s="13">
        <f t="shared" si="434"/>
        <v>0</v>
      </c>
      <c r="BE447" s="13">
        <f t="shared" si="435"/>
        <v>0</v>
      </c>
      <c r="BF447" s="13">
        <f t="shared" si="436"/>
        <v>0</v>
      </c>
      <c r="BG447" s="13">
        <f t="shared" si="437"/>
        <v>0</v>
      </c>
      <c r="BH447" s="13">
        <f t="shared" si="438"/>
        <v>0</v>
      </c>
      <c r="BI447" s="73">
        <f t="shared" si="386"/>
        <v>202859.82</v>
      </c>
      <c r="BJ447" s="219"/>
      <c r="BK447" s="850">
        <f t="shared" si="408"/>
        <v>0</v>
      </c>
      <c r="BL447" s="109">
        <f t="shared" si="409"/>
        <v>0</v>
      </c>
      <c r="BM447" s="109">
        <f t="shared" si="410"/>
        <v>0</v>
      </c>
      <c r="BN447" s="109">
        <f t="shared" si="411"/>
        <v>0</v>
      </c>
      <c r="BO447" s="109">
        <f t="shared" si="412"/>
        <v>0</v>
      </c>
      <c r="BP447" s="109">
        <f t="shared" si="413"/>
        <v>0</v>
      </c>
      <c r="BQ447" s="109">
        <f t="shared" si="414"/>
        <v>0</v>
      </c>
      <c r="BR447" s="109">
        <f t="shared" si="415"/>
        <v>0</v>
      </c>
      <c r="BS447" s="109">
        <f t="shared" si="416"/>
        <v>202859.82</v>
      </c>
      <c r="BT447" s="109">
        <f t="shared" si="417"/>
        <v>0</v>
      </c>
      <c r="BU447" s="109">
        <f t="shared" si="418"/>
        <v>0</v>
      </c>
      <c r="BV447" s="109">
        <f t="shared" si="419"/>
        <v>0</v>
      </c>
      <c r="BW447" s="109">
        <f t="shared" si="420"/>
        <v>0</v>
      </c>
      <c r="BX447" s="109">
        <f t="shared" si="421"/>
        <v>0</v>
      </c>
      <c r="BY447" s="1000">
        <f t="shared" si="387"/>
        <v>202859.82</v>
      </c>
    </row>
    <row r="448" spans="1:77">
      <c r="A448" s="2" t="s">
        <v>214</v>
      </c>
      <c r="B448" s="2" t="s">
        <v>3388</v>
      </c>
      <c r="C448" s="57" t="s">
        <v>11</v>
      </c>
      <c r="D448" s="57" t="s">
        <v>7</v>
      </c>
      <c r="E448" s="681" t="s">
        <v>349</v>
      </c>
      <c r="F448" s="682">
        <v>40694</v>
      </c>
      <c r="G448" s="682" t="s">
        <v>106</v>
      </c>
      <c r="H448" s="241" t="s">
        <v>111</v>
      </c>
      <c r="I448" s="38"/>
      <c r="J448" s="983"/>
      <c r="K448" s="903"/>
      <c r="L448" s="798"/>
      <c r="M448" s="429"/>
      <c r="N448" s="109"/>
      <c r="O448" s="109"/>
      <c r="P448" s="109"/>
      <c r="Q448" s="607"/>
      <c r="R448" s="93"/>
      <c r="S448" s="109">
        <v>414116.67</v>
      </c>
      <c r="T448" s="109">
        <v>-197806.2</v>
      </c>
      <c r="U448" s="109">
        <v>54362.51</v>
      </c>
      <c r="V448" s="109">
        <v>40000</v>
      </c>
      <c r="W448" s="109">
        <v>140000</v>
      </c>
      <c r="X448" s="109">
        <v>290000</v>
      </c>
      <c r="Y448" s="109">
        <v>750000</v>
      </c>
      <c r="Z448" s="109">
        <v>0</v>
      </c>
      <c r="AA448" s="109">
        <v>0</v>
      </c>
      <c r="AB448" s="109">
        <v>0</v>
      </c>
      <c r="AC448" s="109">
        <v>0</v>
      </c>
      <c r="AD448" s="109">
        <v>0</v>
      </c>
      <c r="AE448" s="109">
        <v>0</v>
      </c>
      <c r="AF448" s="109">
        <v>0</v>
      </c>
      <c r="AG448" s="109">
        <v>0</v>
      </c>
      <c r="AH448" s="109">
        <v>0</v>
      </c>
      <c r="AI448" s="109">
        <v>0</v>
      </c>
      <c r="AJ448" s="109">
        <v>0</v>
      </c>
      <c r="AK448" s="109">
        <v>0</v>
      </c>
      <c r="AL448" s="109">
        <v>0</v>
      </c>
      <c r="AM448" s="109">
        <v>0</v>
      </c>
      <c r="AN448" s="109">
        <v>0</v>
      </c>
      <c r="AO448" s="109">
        <v>0</v>
      </c>
      <c r="AP448" s="160">
        <f t="shared" si="388"/>
        <v>1490672.98</v>
      </c>
      <c r="AQ448" s="160">
        <f t="shared" si="389"/>
        <v>0</v>
      </c>
      <c r="AR448" s="160">
        <f t="shared" si="390"/>
        <v>1490672.98</v>
      </c>
      <c r="AS448" s="607"/>
      <c r="AT448" s="219"/>
      <c r="AU448" s="13">
        <f t="shared" si="425"/>
        <v>0</v>
      </c>
      <c r="AV448" s="13">
        <f t="shared" si="426"/>
        <v>0</v>
      </c>
      <c r="AW448" s="13">
        <f t="shared" si="427"/>
        <v>0</v>
      </c>
      <c r="AX448" s="13">
        <f t="shared" si="428"/>
        <v>0</v>
      </c>
      <c r="AY448" s="13">
        <f t="shared" si="429"/>
        <v>0</v>
      </c>
      <c r="AZ448" s="13">
        <f t="shared" si="430"/>
        <v>0</v>
      </c>
      <c r="BA448" s="13">
        <f t="shared" si="431"/>
        <v>0</v>
      </c>
      <c r="BB448" s="13">
        <f t="shared" si="432"/>
        <v>0</v>
      </c>
      <c r="BC448" s="13">
        <f t="shared" si="433"/>
        <v>0</v>
      </c>
      <c r="BD448" s="13">
        <f t="shared" si="434"/>
        <v>0</v>
      </c>
      <c r="BE448" s="13">
        <f t="shared" si="435"/>
        <v>0</v>
      </c>
      <c r="BF448" s="13">
        <f t="shared" si="436"/>
        <v>0</v>
      </c>
      <c r="BG448" s="13">
        <f t="shared" si="437"/>
        <v>0</v>
      </c>
      <c r="BH448" s="13">
        <f t="shared" si="438"/>
        <v>0</v>
      </c>
      <c r="BI448" s="73">
        <f t="shared" si="386"/>
        <v>0</v>
      </c>
      <c r="BJ448" s="219"/>
      <c r="BK448" s="850">
        <f t="shared" si="408"/>
        <v>0</v>
      </c>
      <c r="BL448" s="109">
        <f t="shared" si="409"/>
        <v>0</v>
      </c>
      <c r="BM448" s="109">
        <f t="shared" si="410"/>
        <v>0</v>
      </c>
      <c r="BN448" s="109">
        <f t="shared" si="411"/>
        <v>0</v>
      </c>
      <c r="BO448" s="109">
        <f t="shared" si="412"/>
        <v>0</v>
      </c>
      <c r="BP448" s="109">
        <f t="shared" si="413"/>
        <v>0</v>
      </c>
      <c r="BQ448" s="109">
        <f t="shared" si="414"/>
        <v>0</v>
      </c>
      <c r="BR448" s="109">
        <f t="shared" si="415"/>
        <v>0</v>
      </c>
      <c r="BS448" s="109">
        <f t="shared" si="416"/>
        <v>0</v>
      </c>
      <c r="BT448" s="109">
        <f t="shared" si="417"/>
        <v>0</v>
      </c>
      <c r="BU448" s="109">
        <f t="shared" si="418"/>
        <v>0</v>
      </c>
      <c r="BV448" s="109">
        <f t="shared" si="419"/>
        <v>0</v>
      </c>
      <c r="BW448" s="109">
        <f t="shared" si="420"/>
        <v>0</v>
      </c>
      <c r="BX448" s="109">
        <f t="shared" si="421"/>
        <v>0</v>
      </c>
      <c r="BY448" s="1000">
        <f t="shared" si="387"/>
        <v>0</v>
      </c>
    </row>
    <row r="449" spans="1:77">
      <c r="A449" s="2" t="s">
        <v>3143</v>
      </c>
      <c r="B449" s="2" t="s">
        <v>3144</v>
      </c>
      <c r="C449" s="57" t="s">
        <v>3</v>
      </c>
      <c r="D449" s="57" t="s">
        <v>7</v>
      </c>
      <c r="E449" s="681" t="s">
        <v>349</v>
      </c>
      <c r="F449" s="682">
        <v>40938</v>
      </c>
      <c r="G449" s="682" t="s">
        <v>106</v>
      </c>
      <c r="H449" s="241" t="s">
        <v>109</v>
      </c>
      <c r="I449" s="38"/>
      <c r="J449" s="983"/>
      <c r="K449" s="903"/>
      <c r="L449" s="798"/>
      <c r="M449" s="429"/>
      <c r="N449" s="109"/>
      <c r="O449" s="109"/>
      <c r="P449" s="109"/>
      <c r="Q449" s="607"/>
      <c r="R449" s="93"/>
      <c r="S449" s="109"/>
      <c r="T449" s="109"/>
      <c r="U449" s="109"/>
      <c r="V449" s="109">
        <v>0</v>
      </c>
      <c r="W449" s="109">
        <v>0</v>
      </c>
      <c r="X449" s="109">
        <v>0</v>
      </c>
      <c r="Y449" s="109">
        <v>186849.84999999998</v>
      </c>
      <c r="Z449" s="109">
        <v>0</v>
      </c>
      <c r="AA449" s="109">
        <v>0</v>
      </c>
      <c r="AB449" s="109">
        <v>0</v>
      </c>
      <c r="AC449" s="109">
        <v>0</v>
      </c>
      <c r="AD449" s="109">
        <v>0</v>
      </c>
      <c r="AE449" s="109">
        <v>0</v>
      </c>
      <c r="AF449" s="109">
        <v>0</v>
      </c>
      <c r="AG449" s="109">
        <v>0</v>
      </c>
      <c r="AH449" s="109">
        <v>0</v>
      </c>
      <c r="AI449" s="109">
        <v>0</v>
      </c>
      <c r="AJ449" s="109">
        <v>0</v>
      </c>
      <c r="AK449" s="109">
        <v>0</v>
      </c>
      <c r="AL449" s="109">
        <v>0</v>
      </c>
      <c r="AM449" s="109">
        <v>0</v>
      </c>
      <c r="AN449" s="109">
        <v>0</v>
      </c>
      <c r="AO449" s="109">
        <v>0</v>
      </c>
      <c r="AP449" s="160">
        <f t="shared" si="388"/>
        <v>186849.84999999998</v>
      </c>
      <c r="AQ449" s="160">
        <f t="shared" si="389"/>
        <v>0</v>
      </c>
      <c r="AR449" s="160">
        <f t="shared" si="390"/>
        <v>186849.84999999998</v>
      </c>
      <c r="AS449" s="607"/>
      <c r="AT449" s="219"/>
      <c r="AU449" s="13">
        <f t="shared" si="425"/>
        <v>0</v>
      </c>
      <c r="AV449" s="13">
        <f t="shared" si="426"/>
        <v>0</v>
      </c>
      <c r="AW449" s="13">
        <f t="shared" si="427"/>
        <v>0</v>
      </c>
      <c r="AX449" s="13">
        <f t="shared" si="428"/>
        <v>0</v>
      </c>
      <c r="AY449" s="13">
        <f t="shared" si="429"/>
        <v>0</v>
      </c>
      <c r="AZ449" s="13">
        <f t="shared" si="430"/>
        <v>0</v>
      </c>
      <c r="BA449" s="13">
        <f t="shared" si="431"/>
        <v>0</v>
      </c>
      <c r="BB449" s="13">
        <f t="shared" si="432"/>
        <v>0</v>
      </c>
      <c r="BC449" s="13">
        <f t="shared" si="433"/>
        <v>0</v>
      </c>
      <c r="BD449" s="13">
        <f t="shared" si="434"/>
        <v>0</v>
      </c>
      <c r="BE449" s="13">
        <f t="shared" si="435"/>
        <v>0</v>
      </c>
      <c r="BF449" s="13">
        <f t="shared" si="436"/>
        <v>0</v>
      </c>
      <c r="BG449" s="13">
        <f t="shared" si="437"/>
        <v>0</v>
      </c>
      <c r="BH449" s="13">
        <f t="shared" si="438"/>
        <v>0</v>
      </c>
      <c r="BI449" s="73">
        <f t="shared" si="386"/>
        <v>0</v>
      </c>
      <c r="BJ449" s="219"/>
      <c r="BK449" s="850">
        <f t="shared" si="408"/>
        <v>0</v>
      </c>
      <c r="BL449" s="109">
        <f t="shared" si="409"/>
        <v>0</v>
      </c>
      <c r="BM449" s="109">
        <f t="shared" si="410"/>
        <v>0</v>
      </c>
      <c r="BN449" s="109">
        <f t="shared" si="411"/>
        <v>0</v>
      </c>
      <c r="BO449" s="109">
        <f t="shared" si="412"/>
        <v>0</v>
      </c>
      <c r="BP449" s="109">
        <f t="shared" si="413"/>
        <v>0</v>
      </c>
      <c r="BQ449" s="109">
        <f t="shared" si="414"/>
        <v>0</v>
      </c>
      <c r="BR449" s="109">
        <f t="shared" si="415"/>
        <v>0</v>
      </c>
      <c r="BS449" s="109">
        <f t="shared" si="416"/>
        <v>0</v>
      </c>
      <c r="BT449" s="109">
        <f t="shared" si="417"/>
        <v>0</v>
      </c>
      <c r="BU449" s="109">
        <f t="shared" si="418"/>
        <v>0</v>
      </c>
      <c r="BV449" s="109">
        <f t="shared" si="419"/>
        <v>0</v>
      </c>
      <c r="BW449" s="109">
        <f t="shared" si="420"/>
        <v>0</v>
      </c>
      <c r="BX449" s="109">
        <f t="shared" si="421"/>
        <v>0</v>
      </c>
      <c r="BY449" s="1000">
        <f t="shared" si="387"/>
        <v>0</v>
      </c>
    </row>
    <row r="450" spans="1:77">
      <c r="A450" s="678" t="s">
        <v>236</v>
      </c>
      <c r="B450" s="678" t="s">
        <v>2530</v>
      </c>
      <c r="C450" s="57" t="s">
        <v>3</v>
      </c>
      <c r="D450" s="57" t="s">
        <v>7</v>
      </c>
      <c r="E450" s="681" t="s">
        <v>349</v>
      </c>
      <c r="F450" s="683">
        <v>40877</v>
      </c>
      <c r="G450" s="682" t="s">
        <v>106</v>
      </c>
      <c r="H450" s="241" t="s">
        <v>109</v>
      </c>
      <c r="I450" s="38"/>
      <c r="J450" s="983"/>
      <c r="K450" s="903"/>
      <c r="L450" s="798"/>
      <c r="M450" s="429"/>
      <c r="N450" s="109"/>
      <c r="O450" s="109"/>
      <c r="P450" s="109"/>
      <c r="Q450" s="607"/>
      <c r="R450" s="93"/>
      <c r="S450" s="109"/>
      <c r="T450" s="109"/>
      <c r="U450" s="109"/>
      <c r="V450" s="109">
        <v>0</v>
      </c>
      <c r="W450" s="109">
        <v>3622484.4699999997</v>
      </c>
      <c r="X450" s="109">
        <v>0</v>
      </c>
      <c r="Y450" s="109">
        <v>0</v>
      </c>
      <c r="Z450" s="109">
        <v>0</v>
      </c>
      <c r="AA450" s="109">
        <v>0</v>
      </c>
      <c r="AB450" s="109">
        <v>0</v>
      </c>
      <c r="AC450" s="109">
        <v>0</v>
      </c>
      <c r="AD450" s="109">
        <v>0</v>
      </c>
      <c r="AE450" s="109">
        <v>0</v>
      </c>
      <c r="AF450" s="109">
        <v>0</v>
      </c>
      <c r="AG450" s="109">
        <v>0</v>
      </c>
      <c r="AH450" s="109">
        <v>0</v>
      </c>
      <c r="AI450" s="109">
        <v>0</v>
      </c>
      <c r="AJ450" s="109">
        <v>0</v>
      </c>
      <c r="AK450" s="109">
        <v>0</v>
      </c>
      <c r="AL450" s="109">
        <v>0</v>
      </c>
      <c r="AM450" s="109">
        <v>0</v>
      </c>
      <c r="AN450" s="109">
        <v>0</v>
      </c>
      <c r="AO450" s="109">
        <v>0</v>
      </c>
      <c r="AP450" s="160">
        <f t="shared" si="388"/>
        <v>3622484.4699999997</v>
      </c>
      <c r="AQ450" s="160">
        <f t="shared" si="389"/>
        <v>0</v>
      </c>
      <c r="AR450" s="160">
        <f t="shared" si="390"/>
        <v>3622484.4699999997</v>
      </c>
      <c r="AS450" s="607"/>
      <c r="AT450" s="219"/>
      <c r="AU450" s="13">
        <f t="shared" si="425"/>
        <v>0</v>
      </c>
      <c r="AV450" s="13">
        <f t="shared" si="426"/>
        <v>0</v>
      </c>
      <c r="AW450" s="13">
        <f t="shared" si="427"/>
        <v>0</v>
      </c>
      <c r="AX450" s="13">
        <f t="shared" si="428"/>
        <v>0</v>
      </c>
      <c r="AY450" s="13">
        <f t="shared" si="429"/>
        <v>0</v>
      </c>
      <c r="AZ450" s="13">
        <f t="shared" si="430"/>
        <v>0</v>
      </c>
      <c r="BA450" s="13">
        <f t="shared" si="431"/>
        <v>0</v>
      </c>
      <c r="BB450" s="13">
        <f t="shared" si="432"/>
        <v>0</v>
      </c>
      <c r="BC450" s="13">
        <f t="shared" si="433"/>
        <v>0</v>
      </c>
      <c r="BD450" s="13">
        <f t="shared" si="434"/>
        <v>0</v>
      </c>
      <c r="BE450" s="13">
        <f t="shared" si="435"/>
        <v>0</v>
      </c>
      <c r="BF450" s="13">
        <f t="shared" si="436"/>
        <v>0</v>
      </c>
      <c r="BG450" s="13">
        <f t="shared" si="437"/>
        <v>0</v>
      </c>
      <c r="BH450" s="13">
        <f t="shared" si="438"/>
        <v>0</v>
      </c>
      <c r="BI450" s="73">
        <f t="shared" si="386"/>
        <v>0</v>
      </c>
      <c r="BJ450" s="219"/>
      <c r="BK450" s="850">
        <f t="shared" si="408"/>
        <v>0</v>
      </c>
      <c r="BL450" s="109">
        <f t="shared" si="409"/>
        <v>0</v>
      </c>
      <c r="BM450" s="109">
        <f t="shared" si="410"/>
        <v>0</v>
      </c>
      <c r="BN450" s="109">
        <f t="shared" si="411"/>
        <v>0</v>
      </c>
      <c r="BO450" s="109">
        <f t="shared" si="412"/>
        <v>0</v>
      </c>
      <c r="BP450" s="109">
        <f t="shared" si="413"/>
        <v>0</v>
      </c>
      <c r="BQ450" s="109">
        <f t="shared" si="414"/>
        <v>0</v>
      </c>
      <c r="BR450" s="109">
        <f t="shared" si="415"/>
        <v>0</v>
      </c>
      <c r="BS450" s="109">
        <f t="shared" si="416"/>
        <v>0</v>
      </c>
      <c r="BT450" s="109">
        <f t="shared" si="417"/>
        <v>0</v>
      </c>
      <c r="BU450" s="109">
        <f t="shared" si="418"/>
        <v>0</v>
      </c>
      <c r="BV450" s="109">
        <f t="shared" si="419"/>
        <v>0</v>
      </c>
      <c r="BW450" s="109">
        <f t="shared" si="420"/>
        <v>0</v>
      </c>
      <c r="BX450" s="109">
        <f t="shared" si="421"/>
        <v>0</v>
      </c>
      <c r="BY450" s="1000">
        <f t="shared" si="387"/>
        <v>0</v>
      </c>
    </row>
    <row r="451" spans="1:77">
      <c r="A451" s="2" t="s">
        <v>2646</v>
      </c>
      <c r="B451" s="2" t="s">
        <v>2647</v>
      </c>
      <c r="C451" s="57" t="s">
        <v>3</v>
      </c>
      <c r="D451" s="57" t="s">
        <v>7</v>
      </c>
      <c r="E451" s="681" t="s">
        <v>349</v>
      </c>
      <c r="F451" s="682">
        <v>40908</v>
      </c>
      <c r="G451" s="682" t="s">
        <v>106</v>
      </c>
      <c r="H451" s="241" t="s">
        <v>109</v>
      </c>
      <c r="I451" s="38"/>
      <c r="J451" s="983"/>
      <c r="K451" s="903"/>
      <c r="L451" s="798"/>
      <c r="M451" s="429"/>
      <c r="N451" s="109"/>
      <c r="O451" s="109"/>
      <c r="P451" s="109"/>
      <c r="Q451" s="607"/>
      <c r="R451" s="93"/>
      <c r="S451" s="109"/>
      <c r="T451" s="109"/>
      <c r="U451" s="109"/>
      <c r="V451" s="109">
        <v>0</v>
      </c>
      <c r="W451" s="109">
        <v>0</v>
      </c>
      <c r="X451" s="109">
        <v>958783.41999999993</v>
      </c>
      <c r="Y451" s="109">
        <v>0</v>
      </c>
      <c r="Z451" s="109">
        <v>0</v>
      </c>
      <c r="AA451" s="109">
        <v>0</v>
      </c>
      <c r="AB451" s="109">
        <v>0</v>
      </c>
      <c r="AC451" s="109">
        <v>0</v>
      </c>
      <c r="AD451" s="109">
        <v>0</v>
      </c>
      <c r="AE451" s="109">
        <v>0</v>
      </c>
      <c r="AF451" s="109">
        <v>0</v>
      </c>
      <c r="AG451" s="109">
        <v>0</v>
      </c>
      <c r="AH451" s="109">
        <v>0</v>
      </c>
      <c r="AI451" s="109">
        <v>0</v>
      </c>
      <c r="AJ451" s="109">
        <v>0</v>
      </c>
      <c r="AK451" s="109">
        <v>0</v>
      </c>
      <c r="AL451" s="109">
        <v>0</v>
      </c>
      <c r="AM451" s="109">
        <v>0</v>
      </c>
      <c r="AN451" s="109">
        <v>0</v>
      </c>
      <c r="AO451" s="109">
        <v>0</v>
      </c>
      <c r="AP451" s="160">
        <f t="shared" si="388"/>
        <v>958783.41999999993</v>
      </c>
      <c r="AQ451" s="160">
        <f t="shared" si="389"/>
        <v>0</v>
      </c>
      <c r="AR451" s="160">
        <f t="shared" si="390"/>
        <v>958783.41999999993</v>
      </c>
      <c r="AS451" s="607"/>
      <c r="AT451" s="219"/>
      <c r="AU451" s="13">
        <f t="shared" si="425"/>
        <v>0</v>
      </c>
      <c r="AV451" s="13">
        <f t="shared" si="426"/>
        <v>0</v>
      </c>
      <c r="AW451" s="13">
        <f t="shared" si="427"/>
        <v>0</v>
      </c>
      <c r="AX451" s="13">
        <f t="shared" si="428"/>
        <v>0</v>
      </c>
      <c r="AY451" s="13">
        <f t="shared" si="429"/>
        <v>0</v>
      </c>
      <c r="AZ451" s="13">
        <f t="shared" si="430"/>
        <v>0</v>
      </c>
      <c r="BA451" s="13">
        <f t="shared" si="431"/>
        <v>0</v>
      </c>
      <c r="BB451" s="13">
        <f t="shared" si="432"/>
        <v>0</v>
      </c>
      <c r="BC451" s="13">
        <f t="shared" si="433"/>
        <v>0</v>
      </c>
      <c r="BD451" s="13">
        <f t="shared" si="434"/>
        <v>0</v>
      </c>
      <c r="BE451" s="13">
        <f t="shared" si="435"/>
        <v>0</v>
      </c>
      <c r="BF451" s="13">
        <f t="shared" si="436"/>
        <v>0</v>
      </c>
      <c r="BG451" s="13">
        <f t="shared" si="437"/>
        <v>0</v>
      </c>
      <c r="BH451" s="13">
        <f t="shared" si="438"/>
        <v>0</v>
      </c>
      <c r="BI451" s="73">
        <f t="shared" ref="BI451:BI514" si="439">SUM(AU451:BH451)</f>
        <v>0</v>
      </c>
      <c r="BJ451" s="219"/>
      <c r="BK451" s="850">
        <f t="shared" si="408"/>
        <v>0</v>
      </c>
      <c r="BL451" s="109">
        <f t="shared" si="409"/>
        <v>0</v>
      </c>
      <c r="BM451" s="109">
        <f t="shared" si="410"/>
        <v>0</v>
      </c>
      <c r="BN451" s="109">
        <f t="shared" si="411"/>
        <v>0</v>
      </c>
      <c r="BO451" s="109">
        <f t="shared" si="412"/>
        <v>0</v>
      </c>
      <c r="BP451" s="109">
        <f t="shared" si="413"/>
        <v>0</v>
      </c>
      <c r="BQ451" s="109">
        <f t="shared" si="414"/>
        <v>0</v>
      </c>
      <c r="BR451" s="109">
        <f t="shared" si="415"/>
        <v>0</v>
      </c>
      <c r="BS451" s="109">
        <f t="shared" si="416"/>
        <v>0</v>
      </c>
      <c r="BT451" s="109">
        <f t="shared" si="417"/>
        <v>0</v>
      </c>
      <c r="BU451" s="109">
        <f t="shared" si="418"/>
        <v>0</v>
      </c>
      <c r="BV451" s="109">
        <f t="shared" si="419"/>
        <v>0</v>
      </c>
      <c r="BW451" s="109">
        <f t="shared" si="420"/>
        <v>0</v>
      </c>
      <c r="BX451" s="109">
        <f t="shared" si="421"/>
        <v>0</v>
      </c>
      <c r="BY451" s="1000">
        <f t="shared" ref="BY451:BY514" si="440">SUM(BK451:BX451)</f>
        <v>0</v>
      </c>
    </row>
    <row r="452" spans="1:77">
      <c r="A452" s="2" t="s">
        <v>292</v>
      </c>
      <c r="B452" s="2" t="s">
        <v>2598</v>
      </c>
      <c r="C452" s="57" t="s">
        <v>3</v>
      </c>
      <c r="D452" s="57" t="s">
        <v>7</v>
      </c>
      <c r="E452" s="681" t="s">
        <v>349</v>
      </c>
      <c r="F452" s="682">
        <v>41121</v>
      </c>
      <c r="G452" s="682" t="s">
        <v>106</v>
      </c>
      <c r="H452" s="241" t="s">
        <v>109</v>
      </c>
      <c r="I452" s="38"/>
      <c r="J452" s="983"/>
      <c r="K452" s="903"/>
      <c r="L452" s="798"/>
      <c r="M452" s="429"/>
      <c r="N452" s="109"/>
      <c r="O452" s="109"/>
      <c r="P452" s="109"/>
      <c r="Q452" s="607"/>
      <c r="R452" s="93"/>
      <c r="S452" s="109"/>
      <c r="T452" s="109"/>
      <c r="U452" s="109"/>
      <c r="V452" s="109">
        <v>0</v>
      </c>
      <c r="W452" s="109">
        <v>0</v>
      </c>
      <c r="X452" s="109">
        <v>0</v>
      </c>
      <c r="Y452" s="109">
        <v>0</v>
      </c>
      <c r="Z452" s="109">
        <v>0</v>
      </c>
      <c r="AA452" s="109">
        <v>0</v>
      </c>
      <c r="AB452" s="109">
        <v>0</v>
      </c>
      <c r="AC452" s="109">
        <v>0</v>
      </c>
      <c r="AD452" s="109">
        <v>0</v>
      </c>
      <c r="AE452" s="109">
        <v>1459064.18</v>
      </c>
      <c r="AF452" s="109">
        <v>0</v>
      </c>
      <c r="AG452" s="109">
        <v>0</v>
      </c>
      <c r="AH452" s="109">
        <v>0</v>
      </c>
      <c r="AI452" s="109">
        <v>0</v>
      </c>
      <c r="AJ452" s="109">
        <v>0</v>
      </c>
      <c r="AK452" s="109">
        <v>0</v>
      </c>
      <c r="AL452" s="109">
        <v>0</v>
      </c>
      <c r="AM452" s="109">
        <v>0</v>
      </c>
      <c r="AN452" s="109">
        <v>0</v>
      </c>
      <c r="AO452" s="109">
        <v>0</v>
      </c>
      <c r="AP452" s="160">
        <f t="shared" ref="AP452:AP515" si="441">SUM(S452:AA452)</f>
        <v>0</v>
      </c>
      <c r="AQ452" s="160">
        <f t="shared" ref="AQ452:AQ515" si="442">SUM(AB452:AO452)</f>
        <v>1459064.18</v>
      </c>
      <c r="AR452" s="160">
        <f t="shared" ref="AR452:AR515" si="443">SUM(S452:AO452)</f>
        <v>1459064.18</v>
      </c>
      <c r="AS452" s="607"/>
      <c r="AT452" s="219"/>
      <c r="AU452" s="13">
        <f t="shared" si="425"/>
        <v>0</v>
      </c>
      <c r="AV452" s="13">
        <f t="shared" si="426"/>
        <v>0</v>
      </c>
      <c r="AW452" s="13">
        <f t="shared" si="427"/>
        <v>0</v>
      </c>
      <c r="AX452" s="13">
        <f t="shared" si="428"/>
        <v>1459064.18</v>
      </c>
      <c r="AY452" s="13">
        <f t="shared" si="429"/>
        <v>0</v>
      </c>
      <c r="AZ452" s="13">
        <f t="shared" si="430"/>
        <v>0</v>
      </c>
      <c r="BA452" s="13">
        <f t="shared" si="431"/>
        <v>0</v>
      </c>
      <c r="BB452" s="13">
        <f t="shared" si="432"/>
        <v>0</v>
      </c>
      <c r="BC452" s="13">
        <f t="shared" si="433"/>
        <v>0</v>
      </c>
      <c r="BD452" s="13">
        <f t="shared" si="434"/>
        <v>0</v>
      </c>
      <c r="BE452" s="13">
        <f t="shared" si="435"/>
        <v>0</v>
      </c>
      <c r="BF452" s="13">
        <f t="shared" si="436"/>
        <v>0</v>
      </c>
      <c r="BG452" s="13">
        <f t="shared" si="437"/>
        <v>0</v>
      </c>
      <c r="BH452" s="13">
        <f t="shared" si="438"/>
        <v>0</v>
      </c>
      <c r="BI452" s="73">
        <f t="shared" si="439"/>
        <v>1459064.18</v>
      </c>
      <c r="BJ452" s="219"/>
      <c r="BK452" s="850">
        <f t="shared" si="408"/>
        <v>0</v>
      </c>
      <c r="BL452" s="109">
        <f t="shared" si="409"/>
        <v>0</v>
      </c>
      <c r="BM452" s="109">
        <f t="shared" si="410"/>
        <v>0</v>
      </c>
      <c r="BN452" s="109">
        <f t="shared" si="411"/>
        <v>1459064.18</v>
      </c>
      <c r="BO452" s="109">
        <f t="shared" si="412"/>
        <v>0</v>
      </c>
      <c r="BP452" s="109">
        <f t="shared" si="413"/>
        <v>0</v>
      </c>
      <c r="BQ452" s="109">
        <f t="shared" si="414"/>
        <v>0</v>
      </c>
      <c r="BR452" s="109">
        <f t="shared" si="415"/>
        <v>0</v>
      </c>
      <c r="BS452" s="109">
        <f t="shared" si="416"/>
        <v>0</v>
      </c>
      <c r="BT452" s="109">
        <f t="shared" si="417"/>
        <v>0</v>
      </c>
      <c r="BU452" s="109">
        <f t="shared" si="418"/>
        <v>0</v>
      </c>
      <c r="BV452" s="109">
        <f t="shared" si="419"/>
        <v>0</v>
      </c>
      <c r="BW452" s="109">
        <f t="shared" si="420"/>
        <v>0</v>
      </c>
      <c r="BX452" s="109">
        <f t="shared" si="421"/>
        <v>0</v>
      </c>
      <c r="BY452" s="1000">
        <f t="shared" si="440"/>
        <v>1459064.18</v>
      </c>
    </row>
    <row r="453" spans="1:77">
      <c r="A453" s="678" t="s">
        <v>2950</v>
      </c>
      <c r="B453" s="678" t="s">
        <v>2951</v>
      </c>
      <c r="C453" s="57" t="s">
        <v>3</v>
      </c>
      <c r="D453" s="684" t="s">
        <v>7</v>
      </c>
      <c r="E453" s="681" t="s">
        <v>349</v>
      </c>
      <c r="F453" s="683">
        <v>41059</v>
      </c>
      <c r="G453" s="682" t="s">
        <v>106</v>
      </c>
      <c r="H453" s="241" t="s">
        <v>109</v>
      </c>
      <c r="I453" s="38"/>
      <c r="J453" s="983"/>
      <c r="K453" s="903"/>
      <c r="L453" s="798"/>
      <c r="M453" s="429"/>
      <c r="N453" s="109"/>
      <c r="O453" s="109"/>
      <c r="P453" s="109"/>
      <c r="Q453" s="607"/>
      <c r="R453" s="93"/>
      <c r="S453" s="109"/>
      <c r="T453" s="109"/>
      <c r="U453" s="109"/>
      <c r="V453" s="109">
        <v>0</v>
      </c>
      <c r="W453" s="109">
        <v>0</v>
      </c>
      <c r="X453" s="109">
        <v>0</v>
      </c>
      <c r="Y453" s="109">
        <v>0</v>
      </c>
      <c r="Z453" s="109">
        <v>0</v>
      </c>
      <c r="AA453" s="109">
        <v>0</v>
      </c>
      <c r="AB453" s="109">
        <v>0</v>
      </c>
      <c r="AC453" s="109">
        <v>288099.42</v>
      </c>
      <c r="AD453" s="109">
        <v>0</v>
      </c>
      <c r="AE453" s="109">
        <v>0</v>
      </c>
      <c r="AF453" s="109">
        <v>0</v>
      </c>
      <c r="AG453" s="109">
        <v>0</v>
      </c>
      <c r="AH453" s="109">
        <v>0</v>
      </c>
      <c r="AI453" s="109">
        <v>0</v>
      </c>
      <c r="AJ453" s="109">
        <v>0</v>
      </c>
      <c r="AK453" s="109">
        <v>0</v>
      </c>
      <c r="AL453" s="109">
        <v>0</v>
      </c>
      <c r="AM453" s="109">
        <v>0</v>
      </c>
      <c r="AN453" s="109">
        <v>0</v>
      </c>
      <c r="AO453" s="109">
        <v>0</v>
      </c>
      <c r="AP453" s="160">
        <f t="shared" si="441"/>
        <v>0</v>
      </c>
      <c r="AQ453" s="160">
        <f t="shared" si="442"/>
        <v>288099.42</v>
      </c>
      <c r="AR453" s="160">
        <f t="shared" si="443"/>
        <v>288099.42</v>
      </c>
      <c r="AS453" s="607"/>
      <c r="AT453" s="219"/>
      <c r="AU453" s="13">
        <f t="shared" si="425"/>
        <v>0</v>
      </c>
      <c r="AV453" s="13">
        <f t="shared" si="426"/>
        <v>288099.42</v>
      </c>
      <c r="AW453" s="13">
        <f t="shared" si="427"/>
        <v>0</v>
      </c>
      <c r="AX453" s="13">
        <f t="shared" si="428"/>
        <v>0</v>
      </c>
      <c r="AY453" s="13">
        <f t="shared" si="429"/>
        <v>0</v>
      </c>
      <c r="AZ453" s="13">
        <f t="shared" si="430"/>
        <v>0</v>
      </c>
      <c r="BA453" s="13">
        <f t="shared" si="431"/>
        <v>0</v>
      </c>
      <c r="BB453" s="13">
        <f t="shared" si="432"/>
        <v>0</v>
      </c>
      <c r="BC453" s="13">
        <f t="shared" si="433"/>
        <v>0</v>
      </c>
      <c r="BD453" s="13">
        <f t="shared" si="434"/>
        <v>0</v>
      </c>
      <c r="BE453" s="13">
        <f t="shared" si="435"/>
        <v>0</v>
      </c>
      <c r="BF453" s="13">
        <f t="shared" si="436"/>
        <v>0</v>
      </c>
      <c r="BG453" s="13">
        <f t="shared" si="437"/>
        <v>0</v>
      </c>
      <c r="BH453" s="13">
        <f t="shared" si="438"/>
        <v>0</v>
      </c>
      <c r="BI453" s="73">
        <f t="shared" si="439"/>
        <v>288099.42</v>
      </c>
      <c r="BJ453" s="219"/>
      <c r="BK453" s="850">
        <f t="shared" si="408"/>
        <v>0</v>
      </c>
      <c r="BL453" s="109">
        <f t="shared" si="409"/>
        <v>288099.42</v>
      </c>
      <c r="BM453" s="109">
        <f t="shared" si="410"/>
        <v>0</v>
      </c>
      <c r="BN453" s="109">
        <f t="shared" si="411"/>
        <v>0</v>
      </c>
      <c r="BO453" s="109">
        <f t="shared" si="412"/>
        <v>0</v>
      </c>
      <c r="BP453" s="109">
        <f t="shared" si="413"/>
        <v>0</v>
      </c>
      <c r="BQ453" s="109">
        <f t="shared" si="414"/>
        <v>0</v>
      </c>
      <c r="BR453" s="109">
        <f t="shared" si="415"/>
        <v>0</v>
      </c>
      <c r="BS453" s="109">
        <f t="shared" si="416"/>
        <v>0</v>
      </c>
      <c r="BT453" s="109">
        <f t="shared" si="417"/>
        <v>0</v>
      </c>
      <c r="BU453" s="109">
        <f t="shared" si="418"/>
        <v>0</v>
      </c>
      <c r="BV453" s="109">
        <f t="shared" si="419"/>
        <v>0</v>
      </c>
      <c r="BW453" s="109">
        <f t="shared" si="420"/>
        <v>0</v>
      </c>
      <c r="BX453" s="109">
        <f t="shared" si="421"/>
        <v>0</v>
      </c>
      <c r="BY453" s="1000">
        <f t="shared" si="440"/>
        <v>288099.42</v>
      </c>
    </row>
    <row r="454" spans="1:77">
      <c r="A454" s="2" t="s">
        <v>2588</v>
      </c>
      <c r="B454" s="2" t="s">
        <v>2589</v>
      </c>
      <c r="C454" s="57" t="s">
        <v>3</v>
      </c>
      <c r="D454" s="57" t="s">
        <v>7</v>
      </c>
      <c r="E454" s="681" t="s">
        <v>349</v>
      </c>
      <c r="F454" s="682">
        <v>40877</v>
      </c>
      <c r="G454" s="682" t="s">
        <v>106</v>
      </c>
      <c r="H454" s="241" t="s">
        <v>109</v>
      </c>
      <c r="I454" s="38"/>
      <c r="J454" s="983"/>
      <c r="K454" s="903"/>
      <c r="L454" s="798"/>
      <c r="M454" s="429"/>
      <c r="N454" s="109"/>
      <c r="O454" s="109"/>
      <c r="P454" s="109"/>
      <c r="Q454" s="607"/>
      <c r="R454" s="93"/>
      <c r="S454" s="109"/>
      <c r="T454" s="109"/>
      <c r="U454" s="109"/>
      <c r="V454" s="109">
        <v>0</v>
      </c>
      <c r="W454" s="109">
        <v>1705723.18</v>
      </c>
      <c r="X454" s="109">
        <v>7203</v>
      </c>
      <c r="Y454" s="109">
        <v>0</v>
      </c>
      <c r="Z454" s="109">
        <v>0</v>
      </c>
      <c r="AA454" s="109">
        <v>0</v>
      </c>
      <c r="AB454" s="109">
        <v>0</v>
      </c>
      <c r="AC454" s="109">
        <v>0</v>
      </c>
      <c r="AD454" s="109">
        <v>0</v>
      </c>
      <c r="AE454" s="109">
        <v>0</v>
      </c>
      <c r="AF454" s="109">
        <v>0</v>
      </c>
      <c r="AG454" s="109">
        <v>0</v>
      </c>
      <c r="AH454" s="109">
        <v>0</v>
      </c>
      <c r="AI454" s="109">
        <v>0</v>
      </c>
      <c r="AJ454" s="109">
        <v>0</v>
      </c>
      <c r="AK454" s="109">
        <v>0</v>
      </c>
      <c r="AL454" s="109">
        <v>0</v>
      </c>
      <c r="AM454" s="109">
        <v>0</v>
      </c>
      <c r="AN454" s="109">
        <v>0</v>
      </c>
      <c r="AO454" s="109">
        <v>0</v>
      </c>
      <c r="AP454" s="160">
        <f t="shared" si="441"/>
        <v>1712926.18</v>
      </c>
      <c r="AQ454" s="160">
        <f t="shared" si="442"/>
        <v>0</v>
      </c>
      <c r="AR454" s="160">
        <f t="shared" si="443"/>
        <v>1712926.18</v>
      </c>
      <c r="AS454" s="607"/>
      <c r="AT454" s="219"/>
      <c r="AU454" s="13">
        <f t="shared" si="425"/>
        <v>0</v>
      </c>
      <c r="AV454" s="13">
        <f t="shared" si="426"/>
        <v>0</v>
      </c>
      <c r="AW454" s="13">
        <f t="shared" si="427"/>
        <v>0</v>
      </c>
      <c r="AX454" s="13">
        <f t="shared" si="428"/>
        <v>0</v>
      </c>
      <c r="AY454" s="13">
        <f t="shared" si="429"/>
        <v>0</v>
      </c>
      <c r="AZ454" s="13">
        <f t="shared" si="430"/>
        <v>0</v>
      </c>
      <c r="BA454" s="13">
        <f t="shared" si="431"/>
        <v>0</v>
      </c>
      <c r="BB454" s="13">
        <f t="shared" si="432"/>
        <v>0</v>
      </c>
      <c r="BC454" s="13">
        <f t="shared" si="433"/>
        <v>0</v>
      </c>
      <c r="BD454" s="13">
        <f t="shared" si="434"/>
        <v>0</v>
      </c>
      <c r="BE454" s="13">
        <f t="shared" si="435"/>
        <v>0</v>
      </c>
      <c r="BF454" s="13">
        <f t="shared" si="436"/>
        <v>0</v>
      </c>
      <c r="BG454" s="13">
        <f t="shared" si="437"/>
        <v>0</v>
      </c>
      <c r="BH454" s="13">
        <f t="shared" si="438"/>
        <v>0</v>
      </c>
      <c r="BI454" s="73">
        <f t="shared" si="439"/>
        <v>0</v>
      </c>
      <c r="BJ454" s="219"/>
      <c r="BK454" s="850">
        <f t="shared" si="408"/>
        <v>0</v>
      </c>
      <c r="BL454" s="109">
        <f t="shared" si="409"/>
        <v>0</v>
      </c>
      <c r="BM454" s="109">
        <f t="shared" si="410"/>
        <v>0</v>
      </c>
      <c r="BN454" s="109">
        <f t="shared" si="411"/>
        <v>0</v>
      </c>
      <c r="BO454" s="109">
        <f t="shared" si="412"/>
        <v>0</v>
      </c>
      <c r="BP454" s="109">
        <f t="shared" si="413"/>
        <v>0</v>
      </c>
      <c r="BQ454" s="109">
        <f t="shared" si="414"/>
        <v>0</v>
      </c>
      <c r="BR454" s="109">
        <f t="shared" si="415"/>
        <v>0</v>
      </c>
      <c r="BS454" s="109">
        <f t="shared" si="416"/>
        <v>0</v>
      </c>
      <c r="BT454" s="109">
        <f t="shared" si="417"/>
        <v>0</v>
      </c>
      <c r="BU454" s="109">
        <f t="shared" si="418"/>
        <v>0</v>
      </c>
      <c r="BV454" s="109">
        <f t="shared" si="419"/>
        <v>0</v>
      </c>
      <c r="BW454" s="109">
        <f t="shared" si="420"/>
        <v>0</v>
      </c>
      <c r="BX454" s="109">
        <f t="shared" si="421"/>
        <v>0</v>
      </c>
      <c r="BY454" s="1000">
        <f t="shared" si="440"/>
        <v>0</v>
      </c>
    </row>
    <row r="455" spans="1:77">
      <c r="A455" s="2" t="s">
        <v>2616</v>
      </c>
      <c r="B455" s="2" t="s">
        <v>2617</v>
      </c>
      <c r="C455" s="57" t="s">
        <v>3</v>
      </c>
      <c r="D455" s="57" t="s">
        <v>7</v>
      </c>
      <c r="E455" s="681" t="s">
        <v>349</v>
      </c>
      <c r="F455" s="682">
        <v>40875</v>
      </c>
      <c r="G455" s="682" t="s">
        <v>106</v>
      </c>
      <c r="H455" s="241" t="s">
        <v>109</v>
      </c>
      <c r="I455" s="38"/>
      <c r="J455" s="983"/>
      <c r="K455" s="903"/>
      <c r="L455" s="798"/>
      <c r="M455" s="429"/>
      <c r="N455" s="109"/>
      <c r="O455" s="109"/>
      <c r="P455" s="109"/>
      <c r="Q455" s="607"/>
      <c r="R455" s="93"/>
      <c r="S455" s="109"/>
      <c r="T455" s="109"/>
      <c r="U455" s="109"/>
      <c r="V455" s="109">
        <v>0</v>
      </c>
      <c r="W455" s="109">
        <v>1060679.77</v>
      </c>
      <c r="X455" s="109">
        <v>211258.12999999989</v>
      </c>
      <c r="Y455" s="109">
        <v>0</v>
      </c>
      <c r="Z455" s="109">
        <v>0</v>
      </c>
      <c r="AA455" s="109">
        <v>0</v>
      </c>
      <c r="AB455" s="109">
        <v>0</v>
      </c>
      <c r="AC455" s="109">
        <v>0</v>
      </c>
      <c r="AD455" s="109">
        <v>0</v>
      </c>
      <c r="AE455" s="109">
        <v>0</v>
      </c>
      <c r="AF455" s="109">
        <v>0</v>
      </c>
      <c r="AG455" s="109">
        <v>0</v>
      </c>
      <c r="AH455" s="109">
        <v>0</v>
      </c>
      <c r="AI455" s="109">
        <v>0</v>
      </c>
      <c r="AJ455" s="109">
        <v>0</v>
      </c>
      <c r="AK455" s="109">
        <v>0</v>
      </c>
      <c r="AL455" s="109">
        <v>0</v>
      </c>
      <c r="AM455" s="109">
        <v>0</v>
      </c>
      <c r="AN455" s="109">
        <v>0</v>
      </c>
      <c r="AO455" s="109">
        <v>0</v>
      </c>
      <c r="AP455" s="160">
        <f t="shared" si="441"/>
        <v>1271937.8999999999</v>
      </c>
      <c r="AQ455" s="160">
        <f t="shared" si="442"/>
        <v>0</v>
      </c>
      <c r="AR455" s="160">
        <f t="shared" si="443"/>
        <v>1271937.8999999999</v>
      </c>
      <c r="AS455" s="607"/>
      <c r="AT455" s="219"/>
      <c r="AU455" s="13">
        <f t="shared" si="425"/>
        <v>0</v>
      </c>
      <c r="AV455" s="13">
        <f t="shared" si="426"/>
        <v>0</v>
      </c>
      <c r="AW455" s="13">
        <f t="shared" si="427"/>
        <v>0</v>
      </c>
      <c r="AX455" s="13">
        <f t="shared" si="428"/>
        <v>0</v>
      </c>
      <c r="AY455" s="13">
        <f t="shared" si="429"/>
        <v>0</v>
      </c>
      <c r="AZ455" s="13">
        <f t="shared" si="430"/>
        <v>0</v>
      </c>
      <c r="BA455" s="13">
        <f t="shared" si="431"/>
        <v>0</v>
      </c>
      <c r="BB455" s="13">
        <f t="shared" si="432"/>
        <v>0</v>
      </c>
      <c r="BC455" s="13">
        <f t="shared" si="433"/>
        <v>0</v>
      </c>
      <c r="BD455" s="13">
        <f t="shared" si="434"/>
        <v>0</v>
      </c>
      <c r="BE455" s="13">
        <f t="shared" si="435"/>
        <v>0</v>
      </c>
      <c r="BF455" s="13">
        <f t="shared" si="436"/>
        <v>0</v>
      </c>
      <c r="BG455" s="13">
        <f t="shared" si="437"/>
        <v>0</v>
      </c>
      <c r="BH455" s="13">
        <f t="shared" si="438"/>
        <v>0</v>
      </c>
      <c r="BI455" s="73">
        <f t="shared" si="439"/>
        <v>0</v>
      </c>
      <c r="BJ455" s="219"/>
      <c r="BK455" s="850">
        <f t="shared" si="408"/>
        <v>0</v>
      </c>
      <c r="BL455" s="109">
        <f t="shared" si="409"/>
        <v>0</v>
      </c>
      <c r="BM455" s="109">
        <f t="shared" si="410"/>
        <v>0</v>
      </c>
      <c r="BN455" s="109">
        <f t="shared" si="411"/>
        <v>0</v>
      </c>
      <c r="BO455" s="109">
        <f t="shared" si="412"/>
        <v>0</v>
      </c>
      <c r="BP455" s="109">
        <f t="shared" si="413"/>
        <v>0</v>
      </c>
      <c r="BQ455" s="109">
        <f t="shared" si="414"/>
        <v>0</v>
      </c>
      <c r="BR455" s="109">
        <f t="shared" si="415"/>
        <v>0</v>
      </c>
      <c r="BS455" s="109">
        <f t="shared" si="416"/>
        <v>0</v>
      </c>
      <c r="BT455" s="109">
        <f t="shared" si="417"/>
        <v>0</v>
      </c>
      <c r="BU455" s="109">
        <f t="shared" si="418"/>
        <v>0</v>
      </c>
      <c r="BV455" s="109">
        <f t="shared" si="419"/>
        <v>0</v>
      </c>
      <c r="BW455" s="109">
        <f t="shared" si="420"/>
        <v>0</v>
      </c>
      <c r="BX455" s="109">
        <f t="shared" si="421"/>
        <v>0</v>
      </c>
      <c r="BY455" s="1000">
        <f t="shared" si="440"/>
        <v>0</v>
      </c>
    </row>
    <row r="456" spans="1:77">
      <c r="A456" s="2" t="s">
        <v>3213</v>
      </c>
      <c r="B456" s="2" t="s">
        <v>3214</v>
      </c>
      <c r="C456" s="57" t="s">
        <v>3</v>
      </c>
      <c r="D456" s="57" t="s">
        <v>7</v>
      </c>
      <c r="E456" s="681" t="s">
        <v>349</v>
      </c>
      <c r="F456" s="682">
        <v>40877</v>
      </c>
      <c r="G456" s="682" t="s">
        <v>106</v>
      </c>
      <c r="H456" s="241" t="s">
        <v>109</v>
      </c>
      <c r="I456" s="38"/>
      <c r="J456" s="983"/>
      <c r="K456" s="903"/>
      <c r="L456" s="798"/>
      <c r="M456" s="429"/>
      <c r="N456" s="109"/>
      <c r="O456" s="109"/>
      <c r="P456" s="109"/>
      <c r="Q456" s="607"/>
      <c r="R456" s="93"/>
      <c r="S456" s="109"/>
      <c r="T456" s="109"/>
      <c r="U456" s="109"/>
      <c r="V456" s="109">
        <v>0</v>
      </c>
      <c r="W456" s="109">
        <v>158198.88</v>
      </c>
      <c r="X456" s="109">
        <v>148.76000000000931</v>
      </c>
      <c r="Y456" s="109">
        <v>0</v>
      </c>
      <c r="Z456" s="109">
        <v>0</v>
      </c>
      <c r="AA456" s="109">
        <v>0</v>
      </c>
      <c r="AB456" s="109">
        <v>0</v>
      </c>
      <c r="AC456" s="109">
        <v>0</v>
      </c>
      <c r="AD456" s="109">
        <v>0</v>
      </c>
      <c r="AE456" s="109">
        <v>0</v>
      </c>
      <c r="AF456" s="109">
        <v>0</v>
      </c>
      <c r="AG456" s="109">
        <v>0</v>
      </c>
      <c r="AH456" s="109">
        <v>0</v>
      </c>
      <c r="AI456" s="109">
        <v>0</v>
      </c>
      <c r="AJ456" s="109">
        <v>0</v>
      </c>
      <c r="AK456" s="109">
        <v>0</v>
      </c>
      <c r="AL456" s="109">
        <v>0</v>
      </c>
      <c r="AM456" s="109">
        <v>0</v>
      </c>
      <c r="AN456" s="109">
        <v>0</v>
      </c>
      <c r="AO456" s="109">
        <v>0</v>
      </c>
      <c r="AP456" s="160">
        <f t="shared" si="441"/>
        <v>158347.64000000001</v>
      </c>
      <c r="AQ456" s="160">
        <f t="shared" si="442"/>
        <v>0</v>
      </c>
      <c r="AR456" s="160">
        <f t="shared" si="443"/>
        <v>158347.64000000001</v>
      </c>
      <c r="AS456" s="607"/>
      <c r="AT456" s="219"/>
      <c r="AU456" s="13">
        <f t="shared" si="425"/>
        <v>0</v>
      </c>
      <c r="AV456" s="13">
        <f t="shared" si="426"/>
        <v>0</v>
      </c>
      <c r="AW456" s="13">
        <f t="shared" si="427"/>
        <v>0</v>
      </c>
      <c r="AX456" s="13">
        <f t="shared" si="428"/>
        <v>0</v>
      </c>
      <c r="AY456" s="13">
        <f t="shared" si="429"/>
        <v>0</v>
      </c>
      <c r="AZ456" s="13">
        <f t="shared" si="430"/>
        <v>0</v>
      </c>
      <c r="BA456" s="13">
        <f t="shared" si="431"/>
        <v>0</v>
      </c>
      <c r="BB456" s="13">
        <f t="shared" si="432"/>
        <v>0</v>
      </c>
      <c r="BC456" s="13">
        <f t="shared" si="433"/>
        <v>0</v>
      </c>
      <c r="BD456" s="13">
        <f t="shared" si="434"/>
        <v>0</v>
      </c>
      <c r="BE456" s="13">
        <f t="shared" si="435"/>
        <v>0</v>
      </c>
      <c r="BF456" s="13">
        <f t="shared" si="436"/>
        <v>0</v>
      </c>
      <c r="BG456" s="13">
        <f t="shared" si="437"/>
        <v>0</v>
      </c>
      <c r="BH456" s="13">
        <f t="shared" si="438"/>
        <v>0</v>
      </c>
      <c r="BI456" s="73">
        <f t="shared" si="439"/>
        <v>0</v>
      </c>
      <c r="BJ456" s="219"/>
      <c r="BK456" s="850">
        <f t="shared" si="408"/>
        <v>0</v>
      </c>
      <c r="BL456" s="109">
        <f t="shared" si="409"/>
        <v>0</v>
      </c>
      <c r="BM456" s="109">
        <f t="shared" si="410"/>
        <v>0</v>
      </c>
      <c r="BN456" s="109">
        <f t="shared" si="411"/>
        <v>0</v>
      </c>
      <c r="BO456" s="109">
        <f t="shared" si="412"/>
        <v>0</v>
      </c>
      <c r="BP456" s="109">
        <f t="shared" si="413"/>
        <v>0</v>
      </c>
      <c r="BQ456" s="109">
        <f t="shared" si="414"/>
        <v>0</v>
      </c>
      <c r="BR456" s="109">
        <f t="shared" si="415"/>
        <v>0</v>
      </c>
      <c r="BS456" s="109">
        <f t="shared" si="416"/>
        <v>0</v>
      </c>
      <c r="BT456" s="109">
        <f t="shared" si="417"/>
        <v>0</v>
      </c>
      <c r="BU456" s="109">
        <f t="shared" si="418"/>
        <v>0</v>
      </c>
      <c r="BV456" s="109">
        <f t="shared" si="419"/>
        <v>0</v>
      </c>
      <c r="BW456" s="109">
        <f t="shared" si="420"/>
        <v>0</v>
      </c>
      <c r="BX456" s="109">
        <f t="shared" si="421"/>
        <v>0</v>
      </c>
      <c r="BY456" s="1000">
        <f t="shared" si="440"/>
        <v>0</v>
      </c>
    </row>
    <row r="457" spans="1:77" ht="63.75">
      <c r="A457" s="678" t="s">
        <v>228</v>
      </c>
      <c r="B457" s="678" t="s">
        <v>2523</v>
      </c>
      <c r="C457" s="57" t="s">
        <v>3</v>
      </c>
      <c r="D457" s="684" t="s">
        <v>7</v>
      </c>
      <c r="E457" s="681" t="s">
        <v>349</v>
      </c>
      <c r="F457" s="683">
        <v>41019</v>
      </c>
      <c r="G457" s="682" t="s">
        <v>106</v>
      </c>
      <c r="H457" s="241" t="s">
        <v>109</v>
      </c>
      <c r="I457" s="38"/>
      <c r="J457" s="983"/>
      <c r="K457" s="903"/>
      <c r="L457" s="798"/>
      <c r="M457" s="429"/>
      <c r="N457" s="902" t="s">
        <v>1392</v>
      </c>
      <c r="O457" s="986" t="s">
        <v>3610</v>
      </c>
      <c r="P457" s="109"/>
      <c r="Q457" s="607"/>
      <c r="R457" s="93"/>
      <c r="S457" s="109"/>
      <c r="T457" s="109"/>
      <c r="U457" s="109"/>
      <c r="V457" s="109">
        <v>0</v>
      </c>
      <c r="W457" s="109">
        <v>0</v>
      </c>
      <c r="X457" s="109">
        <v>0</v>
      </c>
      <c r="Y457" s="109">
        <v>0</v>
      </c>
      <c r="Z457" s="109">
        <v>0</v>
      </c>
      <c r="AA457" s="109">
        <v>0</v>
      </c>
      <c r="AB457" s="109">
        <v>6133115.8099999987</v>
      </c>
      <c r="AC457" s="109">
        <v>0</v>
      </c>
      <c r="AD457" s="109">
        <v>0</v>
      </c>
      <c r="AE457" s="109">
        <v>0</v>
      </c>
      <c r="AF457" s="109">
        <v>0</v>
      </c>
      <c r="AG457" s="109">
        <v>0</v>
      </c>
      <c r="AH457" s="109">
        <v>0</v>
      </c>
      <c r="AI457" s="109">
        <v>0</v>
      </c>
      <c r="AJ457" s="109">
        <v>0</v>
      </c>
      <c r="AK457" s="109">
        <v>0</v>
      </c>
      <c r="AL457" s="109">
        <v>0</v>
      </c>
      <c r="AM457" s="109">
        <v>0</v>
      </c>
      <c r="AN457" s="109">
        <v>0</v>
      </c>
      <c r="AO457" s="109">
        <v>0</v>
      </c>
      <c r="AP457" s="160">
        <f t="shared" si="441"/>
        <v>0</v>
      </c>
      <c r="AQ457" s="160">
        <f t="shared" si="442"/>
        <v>6133115.8099999987</v>
      </c>
      <c r="AR457" s="160">
        <f t="shared" si="443"/>
        <v>6133115.8099999987</v>
      </c>
      <c r="AS457" s="607"/>
      <c r="AT457" s="219"/>
      <c r="AU457" s="943">
        <v>5081.18</v>
      </c>
      <c r="AV457" s="943">
        <v>1500</v>
      </c>
      <c r="AW457" s="943">
        <v>1000</v>
      </c>
      <c r="AX457" s="943">
        <v>0</v>
      </c>
      <c r="AY457" s="943">
        <v>0</v>
      </c>
      <c r="AZ457" s="943">
        <v>0</v>
      </c>
      <c r="BA457" s="943">
        <v>0</v>
      </c>
      <c r="BB457" s="943">
        <v>0</v>
      </c>
      <c r="BC457" s="943">
        <v>0</v>
      </c>
      <c r="BD457" s="943">
        <v>0</v>
      </c>
      <c r="BE457" s="943">
        <v>0</v>
      </c>
      <c r="BF457" s="943">
        <v>0</v>
      </c>
      <c r="BG457" s="943">
        <v>0</v>
      </c>
      <c r="BH457" s="943">
        <v>0</v>
      </c>
      <c r="BI457" s="73">
        <f t="shared" si="439"/>
        <v>7581.18</v>
      </c>
      <c r="BJ457" s="219"/>
      <c r="BK457" s="850">
        <f t="shared" si="408"/>
        <v>5081.18</v>
      </c>
      <c r="BL457" s="109">
        <f t="shared" si="409"/>
        <v>1500</v>
      </c>
      <c r="BM457" s="109">
        <f t="shared" si="410"/>
        <v>1000</v>
      </c>
      <c r="BN457" s="109">
        <f t="shared" si="411"/>
        <v>0</v>
      </c>
      <c r="BO457" s="109">
        <f t="shared" si="412"/>
        <v>0</v>
      </c>
      <c r="BP457" s="109">
        <f t="shared" si="413"/>
        <v>0</v>
      </c>
      <c r="BQ457" s="109">
        <f t="shared" si="414"/>
        <v>0</v>
      </c>
      <c r="BR457" s="109">
        <f t="shared" si="415"/>
        <v>0</v>
      </c>
      <c r="BS457" s="109">
        <f t="shared" si="416"/>
        <v>0</v>
      </c>
      <c r="BT457" s="109">
        <f t="shared" si="417"/>
        <v>0</v>
      </c>
      <c r="BU457" s="109">
        <f t="shared" si="418"/>
        <v>0</v>
      </c>
      <c r="BV457" s="109">
        <f t="shared" si="419"/>
        <v>0</v>
      </c>
      <c r="BW457" s="109">
        <f t="shared" si="420"/>
        <v>0</v>
      </c>
      <c r="BX457" s="109">
        <f t="shared" si="421"/>
        <v>0</v>
      </c>
      <c r="BY457" s="1000">
        <f t="shared" si="440"/>
        <v>7581.18</v>
      </c>
    </row>
    <row r="458" spans="1:77">
      <c r="A458" s="678" t="s">
        <v>2749</v>
      </c>
      <c r="B458" s="678" t="s">
        <v>2750</v>
      </c>
      <c r="C458" s="57" t="s">
        <v>3</v>
      </c>
      <c r="D458" s="684" t="s">
        <v>7</v>
      </c>
      <c r="E458" s="681" t="s">
        <v>349</v>
      </c>
      <c r="F458" s="683">
        <v>40877</v>
      </c>
      <c r="G458" s="682" t="s">
        <v>106</v>
      </c>
      <c r="H458" s="241" t="s">
        <v>109</v>
      </c>
      <c r="I458" s="38"/>
      <c r="J458" s="983"/>
      <c r="K458" s="903"/>
      <c r="L458" s="798"/>
      <c r="M458" s="429"/>
      <c r="N458" s="109"/>
      <c r="O458" s="109"/>
      <c r="P458" s="109"/>
      <c r="Q458" s="607"/>
      <c r="R458" s="93"/>
      <c r="S458" s="109"/>
      <c r="T458" s="109"/>
      <c r="U458" s="109"/>
      <c r="V458" s="109">
        <v>0</v>
      </c>
      <c r="W458" s="109">
        <v>581311.42000000004</v>
      </c>
      <c r="X458" s="109">
        <v>18647.550000000047</v>
      </c>
      <c r="Y458" s="109">
        <v>0</v>
      </c>
      <c r="Z458" s="109">
        <v>0</v>
      </c>
      <c r="AA458" s="109">
        <v>0</v>
      </c>
      <c r="AB458" s="109">
        <v>0</v>
      </c>
      <c r="AC458" s="109">
        <v>0</v>
      </c>
      <c r="AD458" s="109">
        <v>0</v>
      </c>
      <c r="AE458" s="109">
        <v>0</v>
      </c>
      <c r="AF458" s="109">
        <v>0</v>
      </c>
      <c r="AG458" s="109">
        <v>0</v>
      </c>
      <c r="AH458" s="109">
        <v>0</v>
      </c>
      <c r="AI458" s="109">
        <v>0</v>
      </c>
      <c r="AJ458" s="109">
        <v>0</v>
      </c>
      <c r="AK458" s="109">
        <v>0</v>
      </c>
      <c r="AL458" s="109">
        <v>0</v>
      </c>
      <c r="AM458" s="109">
        <v>0</v>
      </c>
      <c r="AN458" s="109">
        <v>0</v>
      </c>
      <c r="AO458" s="109">
        <v>0</v>
      </c>
      <c r="AP458" s="160">
        <f t="shared" si="441"/>
        <v>599958.97000000009</v>
      </c>
      <c r="AQ458" s="160">
        <f t="shared" si="442"/>
        <v>0</v>
      </c>
      <c r="AR458" s="160">
        <f t="shared" si="443"/>
        <v>599958.97000000009</v>
      </c>
      <c r="AS458" s="607"/>
      <c r="AT458" s="219"/>
      <c r="AU458" s="13">
        <f t="shared" ref="AU458:BH458" si="444">AB458</f>
        <v>0</v>
      </c>
      <c r="AV458" s="13">
        <f t="shared" si="444"/>
        <v>0</v>
      </c>
      <c r="AW458" s="13">
        <f t="shared" si="444"/>
        <v>0</v>
      </c>
      <c r="AX458" s="13">
        <f t="shared" si="444"/>
        <v>0</v>
      </c>
      <c r="AY458" s="13">
        <f t="shared" si="444"/>
        <v>0</v>
      </c>
      <c r="AZ458" s="13">
        <f t="shared" si="444"/>
        <v>0</v>
      </c>
      <c r="BA458" s="13">
        <f t="shared" si="444"/>
        <v>0</v>
      </c>
      <c r="BB458" s="13">
        <f t="shared" si="444"/>
        <v>0</v>
      </c>
      <c r="BC458" s="13">
        <f t="shared" si="444"/>
        <v>0</v>
      </c>
      <c r="BD458" s="13">
        <f t="shared" si="444"/>
        <v>0</v>
      </c>
      <c r="BE458" s="13">
        <f t="shared" si="444"/>
        <v>0</v>
      </c>
      <c r="BF458" s="13">
        <f t="shared" si="444"/>
        <v>0</v>
      </c>
      <c r="BG458" s="13">
        <f t="shared" si="444"/>
        <v>0</v>
      </c>
      <c r="BH458" s="13">
        <f t="shared" si="444"/>
        <v>0</v>
      </c>
      <c r="BI458" s="73">
        <f t="shared" si="439"/>
        <v>0</v>
      </c>
      <c r="BJ458" s="219"/>
      <c r="BK458" s="850">
        <f t="shared" si="408"/>
        <v>0</v>
      </c>
      <c r="BL458" s="109">
        <f t="shared" si="409"/>
        <v>0</v>
      </c>
      <c r="BM458" s="109">
        <f t="shared" si="410"/>
        <v>0</v>
      </c>
      <c r="BN458" s="109">
        <f t="shared" si="411"/>
        <v>0</v>
      </c>
      <c r="BO458" s="109">
        <f t="shared" si="412"/>
        <v>0</v>
      </c>
      <c r="BP458" s="109">
        <f t="shared" si="413"/>
        <v>0</v>
      </c>
      <c r="BQ458" s="109">
        <f t="shared" si="414"/>
        <v>0</v>
      </c>
      <c r="BR458" s="109">
        <f t="shared" si="415"/>
        <v>0</v>
      </c>
      <c r="BS458" s="109">
        <f t="shared" si="416"/>
        <v>0</v>
      </c>
      <c r="BT458" s="109">
        <f t="shared" si="417"/>
        <v>0</v>
      </c>
      <c r="BU458" s="109">
        <f t="shared" si="418"/>
        <v>0</v>
      </c>
      <c r="BV458" s="109">
        <f t="shared" si="419"/>
        <v>0</v>
      </c>
      <c r="BW458" s="109">
        <f t="shared" si="420"/>
        <v>0</v>
      </c>
      <c r="BX458" s="109">
        <f t="shared" si="421"/>
        <v>0</v>
      </c>
      <c r="BY458" s="1000">
        <f t="shared" si="440"/>
        <v>0</v>
      </c>
    </row>
    <row r="459" spans="1:77" ht="63.75">
      <c r="A459" s="2" t="s">
        <v>248</v>
      </c>
      <c r="B459" s="2" t="s">
        <v>2626</v>
      </c>
      <c r="C459" s="57" t="s">
        <v>3</v>
      </c>
      <c r="D459" s="57" t="s">
        <v>7</v>
      </c>
      <c r="E459" s="681" t="s">
        <v>349</v>
      </c>
      <c r="F459" s="682">
        <v>41019</v>
      </c>
      <c r="G459" s="682" t="s">
        <v>106</v>
      </c>
      <c r="H459" s="241" t="s">
        <v>109</v>
      </c>
      <c r="I459" s="38"/>
      <c r="J459" s="983"/>
      <c r="K459" s="903"/>
      <c r="L459" s="798"/>
      <c r="M459" s="429"/>
      <c r="N459" s="902" t="s">
        <v>1392</v>
      </c>
      <c r="O459" s="986" t="s">
        <v>3610</v>
      </c>
      <c r="P459" s="109"/>
      <c r="Q459" s="607"/>
      <c r="R459" s="93"/>
      <c r="S459" s="109"/>
      <c r="T459" s="109"/>
      <c r="U459" s="109"/>
      <c r="V459" s="109">
        <v>0</v>
      </c>
      <c r="W459" s="109">
        <v>0</v>
      </c>
      <c r="X459" s="109">
        <v>0</v>
      </c>
      <c r="Y459" s="109">
        <v>0</v>
      </c>
      <c r="Z459" s="109">
        <v>0</v>
      </c>
      <c r="AA459" s="109">
        <v>0</v>
      </c>
      <c r="AB459" s="109">
        <v>1217705.19</v>
      </c>
      <c r="AC459" s="109">
        <v>0</v>
      </c>
      <c r="AD459" s="109">
        <v>0</v>
      </c>
      <c r="AE459" s="109">
        <v>0</v>
      </c>
      <c r="AF459" s="109">
        <v>0</v>
      </c>
      <c r="AG459" s="109">
        <v>0</v>
      </c>
      <c r="AH459" s="109">
        <v>0</v>
      </c>
      <c r="AI459" s="109">
        <v>0</v>
      </c>
      <c r="AJ459" s="109">
        <v>0</v>
      </c>
      <c r="AK459" s="109">
        <v>0</v>
      </c>
      <c r="AL459" s="109">
        <v>0</v>
      </c>
      <c r="AM459" s="109">
        <v>0</v>
      </c>
      <c r="AN459" s="109">
        <v>0</v>
      </c>
      <c r="AO459" s="109">
        <v>0</v>
      </c>
      <c r="AP459" s="160">
        <f t="shared" si="441"/>
        <v>0</v>
      </c>
      <c r="AQ459" s="160">
        <f t="shared" si="442"/>
        <v>1217705.19</v>
      </c>
      <c r="AR459" s="160">
        <f t="shared" si="443"/>
        <v>1217705.19</v>
      </c>
      <c r="AS459" s="607"/>
      <c r="AT459" s="219"/>
      <c r="AU459" s="943">
        <v>1553.76</v>
      </c>
      <c r="AV459" s="943">
        <v>1000.0000000000002</v>
      </c>
      <c r="AW459" s="943">
        <v>1000</v>
      </c>
      <c r="AX459" s="943">
        <v>0</v>
      </c>
      <c r="AY459" s="943">
        <v>0</v>
      </c>
      <c r="AZ459" s="943">
        <v>0</v>
      </c>
      <c r="BA459" s="943">
        <v>0</v>
      </c>
      <c r="BB459" s="943">
        <v>0</v>
      </c>
      <c r="BC459" s="943">
        <v>0</v>
      </c>
      <c r="BD459" s="943">
        <v>0</v>
      </c>
      <c r="BE459" s="943">
        <v>0</v>
      </c>
      <c r="BF459" s="943">
        <v>0</v>
      </c>
      <c r="BG459" s="943">
        <v>0</v>
      </c>
      <c r="BH459" s="943">
        <v>0</v>
      </c>
      <c r="BI459" s="73">
        <f t="shared" si="439"/>
        <v>3553.76</v>
      </c>
      <c r="BJ459" s="219"/>
      <c r="BK459" s="850">
        <f t="shared" si="408"/>
        <v>1553.76</v>
      </c>
      <c r="BL459" s="109">
        <f t="shared" si="409"/>
        <v>1000.0000000000002</v>
      </c>
      <c r="BM459" s="109">
        <f t="shared" si="410"/>
        <v>1000</v>
      </c>
      <c r="BN459" s="109">
        <f t="shared" si="411"/>
        <v>0</v>
      </c>
      <c r="BO459" s="109">
        <f t="shared" si="412"/>
        <v>0</v>
      </c>
      <c r="BP459" s="109">
        <f t="shared" si="413"/>
        <v>0</v>
      </c>
      <c r="BQ459" s="109">
        <f t="shared" si="414"/>
        <v>0</v>
      </c>
      <c r="BR459" s="109">
        <f t="shared" si="415"/>
        <v>0</v>
      </c>
      <c r="BS459" s="109">
        <f t="shared" si="416"/>
        <v>0</v>
      </c>
      <c r="BT459" s="109">
        <f t="shared" si="417"/>
        <v>0</v>
      </c>
      <c r="BU459" s="109">
        <f t="shared" si="418"/>
        <v>0</v>
      </c>
      <c r="BV459" s="109">
        <f t="shared" si="419"/>
        <v>0</v>
      </c>
      <c r="BW459" s="109">
        <f t="shared" si="420"/>
        <v>0</v>
      </c>
      <c r="BX459" s="109">
        <f t="shared" si="421"/>
        <v>0</v>
      </c>
      <c r="BY459" s="1000">
        <f t="shared" si="440"/>
        <v>3553.76</v>
      </c>
    </row>
    <row r="460" spans="1:77" ht="63.75">
      <c r="A460" s="679" t="s">
        <v>231</v>
      </c>
      <c r="B460" s="679" t="s">
        <v>2531</v>
      </c>
      <c r="C460" s="57" t="s">
        <v>3</v>
      </c>
      <c r="D460" s="57" t="s">
        <v>7</v>
      </c>
      <c r="E460" s="681" t="s">
        <v>349</v>
      </c>
      <c r="F460" s="682">
        <v>41019</v>
      </c>
      <c r="G460" s="682" t="s">
        <v>106</v>
      </c>
      <c r="H460" s="241" t="s">
        <v>109</v>
      </c>
      <c r="I460" s="38"/>
      <c r="J460" s="983"/>
      <c r="K460" s="903"/>
      <c r="L460" s="798"/>
      <c r="M460" s="429"/>
      <c r="N460" s="902" t="s">
        <v>1392</v>
      </c>
      <c r="O460" s="986" t="s">
        <v>3610</v>
      </c>
      <c r="P460" s="109"/>
      <c r="Q460" s="607"/>
      <c r="R460" s="93"/>
      <c r="S460" s="109"/>
      <c r="T460" s="109"/>
      <c r="U460" s="109"/>
      <c r="V460" s="109">
        <v>0</v>
      </c>
      <c r="W460" s="109">
        <v>0</v>
      </c>
      <c r="X460" s="109">
        <v>0</v>
      </c>
      <c r="Y460" s="109">
        <v>0</v>
      </c>
      <c r="Z460" s="109">
        <v>0</v>
      </c>
      <c r="AA460" s="109">
        <v>0</v>
      </c>
      <c r="AB460" s="109">
        <v>3521520.34</v>
      </c>
      <c r="AC460" s="109">
        <v>0</v>
      </c>
      <c r="AD460" s="109">
        <v>0</v>
      </c>
      <c r="AE460" s="109">
        <v>0</v>
      </c>
      <c r="AF460" s="109">
        <v>0</v>
      </c>
      <c r="AG460" s="109">
        <v>0</v>
      </c>
      <c r="AH460" s="109">
        <v>0</v>
      </c>
      <c r="AI460" s="109">
        <v>0</v>
      </c>
      <c r="AJ460" s="109">
        <v>0</v>
      </c>
      <c r="AK460" s="109">
        <v>0</v>
      </c>
      <c r="AL460" s="109">
        <v>0</v>
      </c>
      <c r="AM460" s="109">
        <v>0</v>
      </c>
      <c r="AN460" s="109">
        <v>0</v>
      </c>
      <c r="AO460" s="109">
        <v>0</v>
      </c>
      <c r="AP460" s="160">
        <f t="shared" si="441"/>
        <v>0</v>
      </c>
      <c r="AQ460" s="160">
        <f t="shared" si="442"/>
        <v>3521520.34</v>
      </c>
      <c r="AR460" s="160">
        <f t="shared" si="443"/>
        <v>3521520.34</v>
      </c>
      <c r="AS460" s="607"/>
      <c r="AT460" s="219"/>
      <c r="AU460" s="943">
        <v>3116.75</v>
      </c>
      <c r="AV460" s="943">
        <v>2500</v>
      </c>
      <c r="AW460" s="943">
        <v>2000</v>
      </c>
      <c r="AX460" s="943">
        <v>2000</v>
      </c>
      <c r="AY460" s="943">
        <v>0</v>
      </c>
      <c r="AZ460" s="943">
        <v>0</v>
      </c>
      <c r="BA460" s="943">
        <v>0</v>
      </c>
      <c r="BB460" s="943">
        <v>20504</v>
      </c>
      <c r="BC460" s="943">
        <v>0</v>
      </c>
      <c r="BD460" s="943">
        <v>0</v>
      </c>
      <c r="BE460" s="943">
        <v>0</v>
      </c>
      <c r="BF460" s="943">
        <v>0</v>
      </c>
      <c r="BG460" s="943">
        <v>0</v>
      </c>
      <c r="BH460" s="943">
        <v>0</v>
      </c>
      <c r="BI460" s="73">
        <f t="shared" si="439"/>
        <v>30120.75</v>
      </c>
      <c r="BJ460" s="219"/>
      <c r="BK460" s="850">
        <f t="shared" si="408"/>
        <v>3116.75</v>
      </c>
      <c r="BL460" s="109">
        <f t="shared" si="409"/>
        <v>2500</v>
      </c>
      <c r="BM460" s="109">
        <f t="shared" si="410"/>
        <v>2000</v>
      </c>
      <c r="BN460" s="109">
        <f t="shared" si="411"/>
        <v>2000</v>
      </c>
      <c r="BO460" s="109">
        <f t="shared" si="412"/>
        <v>0</v>
      </c>
      <c r="BP460" s="109">
        <f t="shared" si="413"/>
        <v>0</v>
      </c>
      <c r="BQ460" s="109">
        <f t="shared" si="414"/>
        <v>0</v>
      </c>
      <c r="BR460" s="109">
        <f t="shared" si="415"/>
        <v>20504</v>
      </c>
      <c r="BS460" s="109">
        <f t="shared" si="416"/>
        <v>0</v>
      </c>
      <c r="BT460" s="109">
        <f t="shared" si="417"/>
        <v>0</v>
      </c>
      <c r="BU460" s="109">
        <f t="shared" si="418"/>
        <v>0</v>
      </c>
      <c r="BV460" s="109">
        <f t="shared" si="419"/>
        <v>0</v>
      </c>
      <c r="BW460" s="109">
        <f t="shared" si="420"/>
        <v>0</v>
      </c>
      <c r="BX460" s="109">
        <f t="shared" si="421"/>
        <v>0</v>
      </c>
      <c r="BY460" s="1000">
        <f t="shared" si="440"/>
        <v>30120.75</v>
      </c>
    </row>
    <row r="461" spans="1:77" ht="63.75">
      <c r="A461" s="678" t="s">
        <v>233</v>
      </c>
      <c r="B461" s="678" t="s">
        <v>2535</v>
      </c>
      <c r="C461" s="57" t="s">
        <v>3</v>
      </c>
      <c r="D461" s="57" t="s">
        <v>7</v>
      </c>
      <c r="E461" s="681" t="s">
        <v>349</v>
      </c>
      <c r="F461" s="683">
        <v>41029</v>
      </c>
      <c r="G461" s="682" t="s">
        <v>106</v>
      </c>
      <c r="H461" s="241" t="s">
        <v>109</v>
      </c>
      <c r="I461" s="38"/>
      <c r="J461" s="983"/>
      <c r="K461" s="903"/>
      <c r="L461" s="798"/>
      <c r="M461" s="429"/>
      <c r="N461" s="902" t="s">
        <v>1392</v>
      </c>
      <c r="O461" s="986" t="s">
        <v>3610</v>
      </c>
      <c r="P461" s="109"/>
      <c r="Q461" s="607"/>
      <c r="R461" s="93"/>
      <c r="S461" s="109"/>
      <c r="T461" s="109"/>
      <c r="U461" s="109"/>
      <c r="V461" s="109">
        <v>0</v>
      </c>
      <c r="W461" s="109">
        <v>0</v>
      </c>
      <c r="X461" s="109">
        <v>0</v>
      </c>
      <c r="Y461" s="109">
        <v>0</v>
      </c>
      <c r="Z461" s="109">
        <v>0</v>
      </c>
      <c r="AA461" s="109">
        <v>0</v>
      </c>
      <c r="AB461" s="109">
        <v>3233257.88</v>
      </c>
      <c r="AC461" s="109">
        <v>0</v>
      </c>
      <c r="AD461" s="109">
        <v>0</v>
      </c>
      <c r="AE461" s="109">
        <v>0</v>
      </c>
      <c r="AF461" s="109">
        <v>0</v>
      </c>
      <c r="AG461" s="109">
        <v>0</v>
      </c>
      <c r="AH461" s="109">
        <v>0</v>
      </c>
      <c r="AI461" s="109">
        <v>0</v>
      </c>
      <c r="AJ461" s="109">
        <v>0</v>
      </c>
      <c r="AK461" s="109">
        <v>0</v>
      </c>
      <c r="AL461" s="109">
        <v>0</v>
      </c>
      <c r="AM461" s="109">
        <v>0</v>
      </c>
      <c r="AN461" s="109">
        <v>0</v>
      </c>
      <c r="AO461" s="109">
        <v>0</v>
      </c>
      <c r="AP461" s="160">
        <f t="shared" si="441"/>
        <v>0</v>
      </c>
      <c r="AQ461" s="160">
        <f t="shared" si="442"/>
        <v>3233257.88</v>
      </c>
      <c r="AR461" s="160">
        <f t="shared" si="443"/>
        <v>3233257.88</v>
      </c>
      <c r="AS461" s="607"/>
      <c r="AT461" s="219"/>
      <c r="AU461" s="943">
        <v>2593.38</v>
      </c>
      <c r="AV461" s="943">
        <v>2000</v>
      </c>
      <c r="AW461" s="943">
        <v>2000</v>
      </c>
      <c r="AX461" s="943">
        <v>2000.0000000000009</v>
      </c>
      <c r="AY461" s="943"/>
      <c r="AZ461" s="943"/>
      <c r="BA461" s="943"/>
      <c r="BB461" s="943">
        <v>10865</v>
      </c>
      <c r="BC461" s="943"/>
      <c r="BD461" s="943"/>
      <c r="BE461" s="943"/>
      <c r="BF461" s="943"/>
      <c r="BG461" s="943"/>
      <c r="BH461" s="943"/>
      <c r="BI461" s="73">
        <f t="shared" si="439"/>
        <v>19458.38</v>
      </c>
      <c r="BJ461" s="219"/>
      <c r="BK461" s="850">
        <f t="shared" si="408"/>
        <v>2593.38</v>
      </c>
      <c r="BL461" s="109">
        <f t="shared" si="409"/>
        <v>2000</v>
      </c>
      <c r="BM461" s="109">
        <f t="shared" si="410"/>
        <v>2000</v>
      </c>
      <c r="BN461" s="109">
        <f t="shared" si="411"/>
        <v>2000.0000000000009</v>
      </c>
      <c r="BO461" s="109">
        <f t="shared" si="412"/>
        <v>0</v>
      </c>
      <c r="BP461" s="109">
        <f t="shared" si="413"/>
        <v>0</v>
      </c>
      <c r="BQ461" s="109">
        <f t="shared" si="414"/>
        <v>0</v>
      </c>
      <c r="BR461" s="109">
        <f t="shared" si="415"/>
        <v>10865</v>
      </c>
      <c r="BS461" s="109">
        <f t="shared" si="416"/>
        <v>0</v>
      </c>
      <c r="BT461" s="109">
        <f t="shared" si="417"/>
        <v>0</v>
      </c>
      <c r="BU461" s="109">
        <f t="shared" si="418"/>
        <v>0</v>
      </c>
      <c r="BV461" s="109">
        <f t="shared" si="419"/>
        <v>0</v>
      </c>
      <c r="BW461" s="109">
        <f t="shared" si="420"/>
        <v>0</v>
      </c>
      <c r="BX461" s="109">
        <f t="shared" si="421"/>
        <v>0</v>
      </c>
      <c r="BY461" s="1000">
        <f t="shared" si="440"/>
        <v>19458.38</v>
      </c>
    </row>
    <row r="462" spans="1:77">
      <c r="A462" s="2" t="s">
        <v>2576</v>
      </c>
      <c r="B462" s="2" t="s">
        <v>2577</v>
      </c>
      <c r="C462" s="57" t="s">
        <v>3</v>
      </c>
      <c r="D462" s="57" t="s">
        <v>7</v>
      </c>
      <c r="E462" s="681" t="s">
        <v>349</v>
      </c>
      <c r="F462" s="682">
        <v>40892</v>
      </c>
      <c r="G462" s="682" t="s">
        <v>106</v>
      </c>
      <c r="H462" s="241" t="s">
        <v>109</v>
      </c>
      <c r="I462" s="38"/>
      <c r="J462" s="983"/>
      <c r="K462" s="903"/>
      <c r="L462" s="798"/>
      <c r="M462" s="429"/>
      <c r="N462" s="109"/>
      <c r="O462" s="109"/>
      <c r="P462" s="109"/>
      <c r="Q462" s="607"/>
      <c r="R462" s="93"/>
      <c r="S462" s="109"/>
      <c r="T462" s="109"/>
      <c r="U462" s="109"/>
      <c r="V462" s="109">
        <v>0</v>
      </c>
      <c r="W462" s="109">
        <v>0</v>
      </c>
      <c r="X462" s="109">
        <v>1889429.79</v>
      </c>
      <c r="Y462" s="109">
        <v>0</v>
      </c>
      <c r="Z462" s="109">
        <v>0</v>
      </c>
      <c r="AA462" s="109">
        <v>0</v>
      </c>
      <c r="AB462" s="109">
        <v>0</v>
      </c>
      <c r="AC462" s="109">
        <v>0</v>
      </c>
      <c r="AD462" s="109">
        <v>0</v>
      </c>
      <c r="AE462" s="109">
        <v>0</v>
      </c>
      <c r="AF462" s="109">
        <v>0</v>
      </c>
      <c r="AG462" s="109">
        <v>0</v>
      </c>
      <c r="AH462" s="109">
        <v>0</v>
      </c>
      <c r="AI462" s="109">
        <v>0</v>
      </c>
      <c r="AJ462" s="109">
        <v>0</v>
      </c>
      <c r="AK462" s="109">
        <v>0</v>
      </c>
      <c r="AL462" s="109">
        <v>0</v>
      </c>
      <c r="AM462" s="109">
        <v>0</v>
      </c>
      <c r="AN462" s="109">
        <v>0</v>
      </c>
      <c r="AO462" s="109">
        <v>0</v>
      </c>
      <c r="AP462" s="160">
        <f t="shared" si="441"/>
        <v>1889429.79</v>
      </c>
      <c r="AQ462" s="160">
        <f t="shared" si="442"/>
        <v>0</v>
      </c>
      <c r="AR462" s="160">
        <f t="shared" si="443"/>
        <v>1889429.79</v>
      </c>
      <c r="AS462" s="607"/>
      <c r="AT462" s="219"/>
      <c r="AU462" s="13">
        <f t="shared" ref="AU462:AU479" si="445">AB462</f>
        <v>0</v>
      </c>
      <c r="AV462" s="13">
        <f t="shared" ref="AV462:AV479" si="446">AC462</f>
        <v>0</v>
      </c>
      <c r="AW462" s="13">
        <f t="shared" ref="AW462:AW479" si="447">AD462</f>
        <v>0</v>
      </c>
      <c r="AX462" s="13">
        <f t="shared" ref="AX462:AX479" si="448">AE462</f>
        <v>0</v>
      </c>
      <c r="AY462" s="13">
        <f t="shared" ref="AY462:AY479" si="449">AF462</f>
        <v>0</v>
      </c>
      <c r="AZ462" s="13">
        <f t="shared" ref="AZ462:AZ479" si="450">AG462</f>
        <v>0</v>
      </c>
      <c r="BA462" s="13">
        <f t="shared" ref="BA462:BA479" si="451">AH462</f>
        <v>0</v>
      </c>
      <c r="BB462" s="13">
        <f t="shared" ref="BB462:BB479" si="452">AI462</f>
        <v>0</v>
      </c>
      <c r="BC462" s="13">
        <f t="shared" ref="BC462:BC479" si="453">AJ462</f>
        <v>0</v>
      </c>
      <c r="BD462" s="13">
        <f t="shared" ref="BD462:BD479" si="454">AK462</f>
        <v>0</v>
      </c>
      <c r="BE462" s="13">
        <f t="shared" ref="BE462:BE479" si="455">AL462</f>
        <v>0</v>
      </c>
      <c r="BF462" s="13">
        <f t="shared" ref="BF462:BF479" si="456">AM462</f>
        <v>0</v>
      </c>
      <c r="BG462" s="13">
        <f t="shared" ref="BG462:BG479" si="457">AN462</f>
        <v>0</v>
      </c>
      <c r="BH462" s="13">
        <f t="shared" ref="BH462:BH479" si="458">AO462</f>
        <v>0</v>
      </c>
      <c r="BI462" s="73">
        <f t="shared" si="439"/>
        <v>0</v>
      </c>
      <c r="BJ462" s="219"/>
      <c r="BK462" s="850">
        <f t="shared" si="408"/>
        <v>0</v>
      </c>
      <c r="BL462" s="109">
        <f t="shared" si="409"/>
        <v>0</v>
      </c>
      <c r="BM462" s="109">
        <f t="shared" si="410"/>
        <v>0</v>
      </c>
      <c r="BN462" s="109">
        <f t="shared" si="411"/>
        <v>0</v>
      </c>
      <c r="BO462" s="109">
        <f t="shared" si="412"/>
        <v>0</v>
      </c>
      <c r="BP462" s="109">
        <f t="shared" si="413"/>
        <v>0</v>
      </c>
      <c r="BQ462" s="109">
        <f t="shared" si="414"/>
        <v>0</v>
      </c>
      <c r="BR462" s="109">
        <f t="shared" si="415"/>
        <v>0</v>
      </c>
      <c r="BS462" s="109">
        <f t="shared" si="416"/>
        <v>0</v>
      </c>
      <c r="BT462" s="109">
        <f t="shared" si="417"/>
        <v>0</v>
      </c>
      <c r="BU462" s="109">
        <f t="shared" si="418"/>
        <v>0</v>
      </c>
      <c r="BV462" s="109">
        <f t="shared" si="419"/>
        <v>0</v>
      </c>
      <c r="BW462" s="109">
        <f t="shared" si="420"/>
        <v>0</v>
      </c>
      <c r="BX462" s="109">
        <f t="shared" si="421"/>
        <v>0</v>
      </c>
      <c r="BY462" s="1000">
        <f t="shared" si="440"/>
        <v>0</v>
      </c>
    </row>
    <row r="463" spans="1:77">
      <c r="A463" s="2" t="s">
        <v>2739</v>
      </c>
      <c r="B463" s="2" t="s">
        <v>2740</v>
      </c>
      <c r="C463" s="57" t="s">
        <v>3</v>
      </c>
      <c r="D463" s="57" t="s">
        <v>7</v>
      </c>
      <c r="E463" s="681" t="s">
        <v>349</v>
      </c>
      <c r="F463" s="682">
        <v>40908</v>
      </c>
      <c r="G463" s="682" t="s">
        <v>106</v>
      </c>
      <c r="H463" s="241" t="s">
        <v>109</v>
      </c>
      <c r="I463" s="38"/>
      <c r="J463" s="983"/>
      <c r="K463" s="903"/>
      <c r="L463" s="798"/>
      <c r="M463" s="429"/>
      <c r="N463" s="109"/>
      <c r="O463" s="109"/>
      <c r="P463" s="109"/>
      <c r="Q463" s="607"/>
      <c r="R463" s="93"/>
      <c r="S463" s="109"/>
      <c r="T463" s="109"/>
      <c r="U463" s="109"/>
      <c r="V463" s="109">
        <v>0</v>
      </c>
      <c r="W463" s="109">
        <v>0</v>
      </c>
      <c r="X463" s="109">
        <v>625022.43999999994</v>
      </c>
      <c r="Y463" s="109">
        <v>0</v>
      </c>
      <c r="Z463" s="109">
        <v>0</v>
      </c>
      <c r="AA463" s="109">
        <v>0</v>
      </c>
      <c r="AB463" s="109">
        <v>0</v>
      </c>
      <c r="AC463" s="109">
        <v>0</v>
      </c>
      <c r="AD463" s="109">
        <v>0</v>
      </c>
      <c r="AE463" s="109">
        <v>0</v>
      </c>
      <c r="AF463" s="109">
        <v>0</v>
      </c>
      <c r="AG463" s="109">
        <v>0</v>
      </c>
      <c r="AH463" s="109">
        <v>0</v>
      </c>
      <c r="AI463" s="109">
        <v>0</v>
      </c>
      <c r="AJ463" s="109">
        <v>0</v>
      </c>
      <c r="AK463" s="109">
        <v>0</v>
      </c>
      <c r="AL463" s="109">
        <v>0</v>
      </c>
      <c r="AM463" s="109">
        <v>0</v>
      </c>
      <c r="AN463" s="109">
        <v>0</v>
      </c>
      <c r="AO463" s="109">
        <v>0</v>
      </c>
      <c r="AP463" s="160">
        <f t="shared" si="441"/>
        <v>625022.43999999994</v>
      </c>
      <c r="AQ463" s="160">
        <f t="shared" si="442"/>
        <v>0</v>
      </c>
      <c r="AR463" s="160">
        <f t="shared" si="443"/>
        <v>625022.43999999994</v>
      </c>
      <c r="AS463" s="607"/>
      <c r="AT463" s="219"/>
      <c r="AU463" s="13">
        <f t="shared" si="445"/>
        <v>0</v>
      </c>
      <c r="AV463" s="13">
        <f t="shared" si="446"/>
        <v>0</v>
      </c>
      <c r="AW463" s="13">
        <f t="shared" si="447"/>
        <v>0</v>
      </c>
      <c r="AX463" s="13">
        <f t="shared" si="448"/>
        <v>0</v>
      </c>
      <c r="AY463" s="13">
        <f t="shared" si="449"/>
        <v>0</v>
      </c>
      <c r="AZ463" s="13">
        <f t="shared" si="450"/>
        <v>0</v>
      </c>
      <c r="BA463" s="13">
        <f t="shared" si="451"/>
        <v>0</v>
      </c>
      <c r="BB463" s="13">
        <f t="shared" si="452"/>
        <v>0</v>
      </c>
      <c r="BC463" s="13">
        <f t="shared" si="453"/>
        <v>0</v>
      </c>
      <c r="BD463" s="13">
        <f t="shared" si="454"/>
        <v>0</v>
      </c>
      <c r="BE463" s="13">
        <f t="shared" si="455"/>
        <v>0</v>
      </c>
      <c r="BF463" s="13">
        <f t="shared" si="456"/>
        <v>0</v>
      </c>
      <c r="BG463" s="13">
        <f t="shared" si="457"/>
        <v>0</v>
      </c>
      <c r="BH463" s="13">
        <f t="shared" si="458"/>
        <v>0</v>
      </c>
      <c r="BI463" s="73">
        <f t="shared" si="439"/>
        <v>0</v>
      </c>
      <c r="BJ463" s="219"/>
      <c r="BK463" s="850">
        <f t="shared" si="408"/>
        <v>0</v>
      </c>
      <c r="BL463" s="109">
        <f t="shared" si="409"/>
        <v>0</v>
      </c>
      <c r="BM463" s="109">
        <f t="shared" si="410"/>
        <v>0</v>
      </c>
      <c r="BN463" s="109">
        <f t="shared" si="411"/>
        <v>0</v>
      </c>
      <c r="BO463" s="109">
        <f t="shared" si="412"/>
        <v>0</v>
      </c>
      <c r="BP463" s="109">
        <f t="shared" si="413"/>
        <v>0</v>
      </c>
      <c r="BQ463" s="109">
        <f t="shared" si="414"/>
        <v>0</v>
      </c>
      <c r="BR463" s="109">
        <f t="shared" si="415"/>
        <v>0</v>
      </c>
      <c r="BS463" s="109">
        <f t="shared" si="416"/>
        <v>0</v>
      </c>
      <c r="BT463" s="109">
        <f t="shared" si="417"/>
        <v>0</v>
      </c>
      <c r="BU463" s="109">
        <f t="shared" si="418"/>
        <v>0</v>
      </c>
      <c r="BV463" s="109">
        <f t="shared" si="419"/>
        <v>0</v>
      </c>
      <c r="BW463" s="109">
        <f t="shared" si="420"/>
        <v>0</v>
      </c>
      <c r="BX463" s="109">
        <f t="shared" si="421"/>
        <v>0</v>
      </c>
      <c r="BY463" s="1000">
        <f t="shared" si="440"/>
        <v>0</v>
      </c>
    </row>
    <row r="464" spans="1:77">
      <c r="A464" s="2" t="s">
        <v>3247</v>
      </c>
      <c r="B464" s="2" t="s">
        <v>3248</v>
      </c>
      <c r="C464" s="57" t="s">
        <v>3</v>
      </c>
      <c r="D464" s="57" t="s">
        <v>7</v>
      </c>
      <c r="E464" s="681" t="s">
        <v>349</v>
      </c>
      <c r="F464" s="682">
        <v>40877</v>
      </c>
      <c r="G464" s="682" t="s">
        <v>106</v>
      </c>
      <c r="H464" s="241" t="s">
        <v>109</v>
      </c>
      <c r="I464" s="38"/>
      <c r="J464" s="983"/>
      <c r="K464" s="903"/>
      <c r="L464" s="798"/>
      <c r="M464" s="429"/>
      <c r="N464" s="109"/>
      <c r="O464" s="109"/>
      <c r="P464" s="109"/>
      <c r="Q464" s="607"/>
      <c r="R464" s="93"/>
      <c r="S464" s="109"/>
      <c r="T464" s="109"/>
      <c r="U464" s="109"/>
      <c r="V464" s="109">
        <v>0</v>
      </c>
      <c r="W464" s="109">
        <v>137279.43</v>
      </c>
      <c r="X464" s="109">
        <v>5145</v>
      </c>
      <c r="Y464" s="109">
        <v>0</v>
      </c>
      <c r="Z464" s="109">
        <v>0</v>
      </c>
      <c r="AA464" s="109">
        <v>0</v>
      </c>
      <c r="AB464" s="109">
        <v>0</v>
      </c>
      <c r="AC464" s="109">
        <v>0</v>
      </c>
      <c r="AD464" s="109">
        <v>0</v>
      </c>
      <c r="AE464" s="109">
        <v>0</v>
      </c>
      <c r="AF464" s="109">
        <v>0</v>
      </c>
      <c r="AG464" s="109">
        <v>0</v>
      </c>
      <c r="AH464" s="109">
        <v>0</v>
      </c>
      <c r="AI464" s="109">
        <v>0</v>
      </c>
      <c r="AJ464" s="109">
        <v>0</v>
      </c>
      <c r="AK464" s="109">
        <v>0</v>
      </c>
      <c r="AL464" s="109">
        <v>0</v>
      </c>
      <c r="AM464" s="109">
        <v>0</v>
      </c>
      <c r="AN464" s="109">
        <v>0</v>
      </c>
      <c r="AO464" s="109">
        <v>0</v>
      </c>
      <c r="AP464" s="160">
        <f t="shared" si="441"/>
        <v>142424.43</v>
      </c>
      <c r="AQ464" s="160">
        <f t="shared" si="442"/>
        <v>0</v>
      </c>
      <c r="AR464" s="160">
        <f t="shared" si="443"/>
        <v>142424.43</v>
      </c>
      <c r="AS464" s="607"/>
      <c r="AT464" s="219"/>
      <c r="AU464" s="13">
        <f t="shared" si="445"/>
        <v>0</v>
      </c>
      <c r="AV464" s="13">
        <f t="shared" si="446"/>
        <v>0</v>
      </c>
      <c r="AW464" s="13">
        <f t="shared" si="447"/>
        <v>0</v>
      </c>
      <c r="AX464" s="13">
        <f t="shared" si="448"/>
        <v>0</v>
      </c>
      <c r="AY464" s="13">
        <f t="shared" si="449"/>
        <v>0</v>
      </c>
      <c r="AZ464" s="13">
        <f t="shared" si="450"/>
        <v>0</v>
      </c>
      <c r="BA464" s="13">
        <f t="shared" si="451"/>
        <v>0</v>
      </c>
      <c r="BB464" s="13">
        <f t="shared" si="452"/>
        <v>0</v>
      </c>
      <c r="BC464" s="13">
        <f t="shared" si="453"/>
        <v>0</v>
      </c>
      <c r="BD464" s="13">
        <f t="shared" si="454"/>
        <v>0</v>
      </c>
      <c r="BE464" s="13">
        <f t="shared" si="455"/>
        <v>0</v>
      </c>
      <c r="BF464" s="13">
        <f t="shared" si="456"/>
        <v>0</v>
      </c>
      <c r="BG464" s="13">
        <f t="shared" si="457"/>
        <v>0</v>
      </c>
      <c r="BH464" s="13">
        <f t="shared" si="458"/>
        <v>0</v>
      </c>
      <c r="BI464" s="73">
        <f t="shared" si="439"/>
        <v>0</v>
      </c>
      <c r="BJ464" s="219"/>
      <c r="BK464" s="850">
        <f t="shared" si="408"/>
        <v>0</v>
      </c>
      <c r="BL464" s="109">
        <f t="shared" si="409"/>
        <v>0</v>
      </c>
      <c r="BM464" s="109">
        <f t="shared" si="410"/>
        <v>0</v>
      </c>
      <c r="BN464" s="109">
        <f t="shared" si="411"/>
        <v>0</v>
      </c>
      <c r="BO464" s="109">
        <f t="shared" si="412"/>
        <v>0</v>
      </c>
      <c r="BP464" s="109">
        <f t="shared" si="413"/>
        <v>0</v>
      </c>
      <c r="BQ464" s="109">
        <f t="shared" si="414"/>
        <v>0</v>
      </c>
      <c r="BR464" s="109">
        <f t="shared" si="415"/>
        <v>0</v>
      </c>
      <c r="BS464" s="109">
        <f t="shared" si="416"/>
        <v>0</v>
      </c>
      <c r="BT464" s="109">
        <f t="shared" si="417"/>
        <v>0</v>
      </c>
      <c r="BU464" s="109">
        <f t="shared" si="418"/>
        <v>0</v>
      </c>
      <c r="BV464" s="109">
        <f t="shared" si="419"/>
        <v>0</v>
      </c>
      <c r="BW464" s="109">
        <f t="shared" si="420"/>
        <v>0</v>
      </c>
      <c r="BX464" s="109">
        <f t="shared" si="421"/>
        <v>0</v>
      </c>
      <c r="BY464" s="1000">
        <f t="shared" si="440"/>
        <v>0</v>
      </c>
    </row>
    <row r="465" spans="1:77">
      <c r="A465" s="2" t="s">
        <v>237</v>
      </c>
      <c r="B465" s="2" t="s">
        <v>2551</v>
      </c>
      <c r="C465" s="57" t="s">
        <v>3</v>
      </c>
      <c r="D465" s="57" t="s">
        <v>7</v>
      </c>
      <c r="E465" s="681" t="s">
        <v>349</v>
      </c>
      <c r="F465" s="682">
        <v>40877</v>
      </c>
      <c r="G465" s="682" t="s">
        <v>106</v>
      </c>
      <c r="H465" s="241" t="s">
        <v>109</v>
      </c>
      <c r="I465" s="38"/>
      <c r="J465" s="983"/>
      <c r="K465" s="903"/>
      <c r="L465" s="798"/>
      <c r="M465" s="429"/>
      <c r="N465" s="109"/>
      <c r="O465" s="109"/>
      <c r="P465" s="109"/>
      <c r="Q465" s="607"/>
      <c r="R465" s="93"/>
      <c r="S465" s="109"/>
      <c r="T465" s="109"/>
      <c r="U465" s="109"/>
      <c r="V465" s="109">
        <v>0</v>
      </c>
      <c r="W465" s="109">
        <v>2311889.8199999998</v>
      </c>
      <c r="X465" s="109">
        <v>247930.72999999998</v>
      </c>
      <c r="Y465" s="109">
        <v>87975</v>
      </c>
      <c r="Z465" s="109">
        <v>0</v>
      </c>
      <c r="AA465" s="109">
        <v>0</v>
      </c>
      <c r="AB465" s="109">
        <v>0</v>
      </c>
      <c r="AC465" s="109">
        <v>0</v>
      </c>
      <c r="AD465" s="109">
        <v>0</v>
      </c>
      <c r="AE465" s="109">
        <v>0</v>
      </c>
      <c r="AF465" s="109">
        <v>0</v>
      </c>
      <c r="AG465" s="109">
        <v>0</v>
      </c>
      <c r="AH465" s="109">
        <v>0</v>
      </c>
      <c r="AI465" s="109">
        <v>0</v>
      </c>
      <c r="AJ465" s="109">
        <v>0</v>
      </c>
      <c r="AK465" s="109">
        <v>0</v>
      </c>
      <c r="AL465" s="109">
        <v>0</v>
      </c>
      <c r="AM465" s="109">
        <v>0</v>
      </c>
      <c r="AN465" s="109">
        <v>0</v>
      </c>
      <c r="AO465" s="109">
        <v>0</v>
      </c>
      <c r="AP465" s="160">
        <f t="shared" si="441"/>
        <v>2647795.5499999998</v>
      </c>
      <c r="AQ465" s="160">
        <f t="shared" si="442"/>
        <v>0</v>
      </c>
      <c r="AR465" s="160">
        <f t="shared" si="443"/>
        <v>2647795.5499999998</v>
      </c>
      <c r="AS465" s="607"/>
      <c r="AT465" s="219"/>
      <c r="AU465" s="13">
        <f t="shared" si="445"/>
        <v>0</v>
      </c>
      <c r="AV465" s="13">
        <f t="shared" si="446"/>
        <v>0</v>
      </c>
      <c r="AW465" s="13">
        <f t="shared" si="447"/>
        <v>0</v>
      </c>
      <c r="AX465" s="13">
        <f t="shared" si="448"/>
        <v>0</v>
      </c>
      <c r="AY465" s="13">
        <f t="shared" si="449"/>
        <v>0</v>
      </c>
      <c r="AZ465" s="13">
        <f t="shared" si="450"/>
        <v>0</v>
      </c>
      <c r="BA465" s="13">
        <f t="shared" si="451"/>
        <v>0</v>
      </c>
      <c r="BB465" s="13">
        <f t="shared" si="452"/>
        <v>0</v>
      </c>
      <c r="BC465" s="13">
        <f t="shared" si="453"/>
        <v>0</v>
      </c>
      <c r="BD465" s="13">
        <f t="shared" si="454"/>
        <v>0</v>
      </c>
      <c r="BE465" s="13">
        <f t="shared" si="455"/>
        <v>0</v>
      </c>
      <c r="BF465" s="13">
        <f t="shared" si="456"/>
        <v>0</v>
      </c>
      <c r="BG465" s="13">
        <f t="shared" si="457"/>
        <v>0</v>
      </c>
      <c r="BH465" s="13">
        <f t="shared" si="458"/>
        <v>0</v>
      </c>
      <c r="BI465" s="73">
        <f t="shared" si="439"/>
        <v>0</v>
      </c>
      <c r="BJ465" s="219"/>
      <c r="BK465" s="850">
        <f t="shared" si="408"/>
        <v>0</v>
      </c>
      <c r="BL465" s="109">
        <f t="shared" si="409"/>
        <v>0</v>
      </c>
      <c r="BM465" s="109">
        <f t="shared" si="410"/>
        <v>0</v>
      </c>
      <c r="BN465" s="109">
        <f t="shared" si="411"/>
        <v>0</v>
      </c>
      <c r="BO465" s="109">
        <f t="shared" si="412"/>
        <v>0</v>
      </c>
      <c r="BP465" s="109">
        <f t="shared" si="413"/>
        <v>0</v>
      </c>
      <c r="BQ465" s="109">
        <f t="shared" si="414"/>
        <v>0</v>
      </c>
      <c r="BR465" s="109">
        <f t="shared" si="415"/>
        <v>0</v>
      </c>
      <c r="BS465" s="109">
        <f t="shared" si="416"/>
        <v>0</v>
      </c>
      <c r="BT465" s="109">
        <f t="shared" si="417"/>
        <v>0</v>
      </c>
      <c r="BU465" s="109">
        <f t="shared" si="418"/>
        <v>0</v>
      </c>
      <c r="BV465" s="109">
        <f t="shared" si="419"/>
        <v>0</v>
      </c>
      <c r="BW465" s="109">
        <f t="shared" si="420"/>
        <v>0</v>
      </c>
      <c r="BX465" s="109">
        <f t="shared" si="421"/>
        <v>0</v>
      </c>
      <c r="BY465" s="1000">
        <f t="shared" si="440"/>
        <v>0</v>
      </c>
    </row>
    <row r="466" spans="1:77">
      <c r="A466" s="679" t="s">
        <v>2517</v>
      </c>
      <c r="B466" s="679" t="s">
        <v>2518</v>
      </c>
      <c r="C466" s="57" t="s">
        <v>3</v>
      </c>
      <c r="D466" s="684" t="s">
        <v>7</v>
      </c>
      <c r="E466" s="681" t="s">
        <v>349</v>
      </c>
      <c r="F466" s="682">
        <v>40877</v>
      </c>
      <c r="G466" s="682" t="s">
        <v>106</v>
      </c>
      <c r="H466" s="241" t="s">
        <v>109</v>
      </c>
      <c r="I466" s="38"/>
      <c r="J466" s="983"/>
      <c r="K466" s="903"/>
      <c r="L466" s="798"/>
      <c r="M466" s="429"/>
      <c r="N466" s="109"/>
      <c r="O466" s="109"/>
      <c r="P466" s="109"/>
      <c r="Q466" s="607"/>
      <c r="R466" s="93"/>
      <c r="S466" s="109"/>
      <c r="T466" s="109"/>
      <c r="U466" s="109"/>
      <c r="V466" s="109">
        <v>0</v>
      </c>
      <c r="W466" s="109">
        <v>7655026.2599999998</v>
      </c>
      <c r="X466" s="109">
        <v>924177.83000000007</v>
      </c>
      <c r="Y466" s="109">
        <v>0</v>
      </c>
      <c r="Z466" s="109">
        <v>0</v>
      </c>
      <c r="AA466" s="109">
        <v>0</v>
      </c>
      <c r="AB466" s="109">
        <v>0</v>
      </c>
      <c r="AC466" s="109">
        <v>0</v>
      </c>
      <c r="AD466" s="109">
        <v>0</v>
      </c>
      <c r="AE466" s="109">
        <v>0</v>
      </c>
      <c r="AF466" s="109">
        <v>0</v>
      </c>
      <c r="AG466" s="109">
        <v>0</v>
      </c>
      <c r="AH466" s="109">
        <v>0</v>
      </c>
      <c r="AI466" s="109">
        <v>0</v>
      </c>
      <c r="AJ466" s="109">
        <v>0</v>
      </c>
      <c r="AK466" s="109">
        <v>0</v>
      </c>
      <c r="AL466" s="109">
        <v>0</v>
      </c>
      <c r="AM466" s="109">
        <v>0</v>
      </c>
      <c r="AN466" s="109">
        <v>0</v>
      </c>
      <c r="AO466" s="109">
        <v>0</v>
      </c>
      <c r="AP466" s="160">
        <f t="shared" si="441"/>
        <v>8579204.0899999999</v>
      </c>
      <c r="AQ466" s="160">
        <f t="shared" si="442"/>
        <v>0</v>
      </c>
      <c r="AR466" s="160">
        <f t="shared" si="443"/>
        <v>8579204.0899999999</v>
      </c>
      <c r="AS466" s="607"/>
      <c r="AT466" s="219"/>
      <c r="AU466" s="13">
        <f t="shared" si="445"/>
        <v>0</v>
      </c>
      <c r="AV466" s="13">
        <f t="shared" si="446"/>
        <v>0</v>
      </c>
      <c r="AW466" s="13">
        <f t="shared" si="447"/>
        <v>0</v>
      </c>
      <c r="AX466" s="13">
        <f t="shared" si="448"/>
        <v>0</v>
      </c>
      <c r="AY466" s="13">
        <f t="shared" si="449"/>
        <v>0</v>
      </c>
      <c r="AZ466" s="13">
        <f t="shared" si="450"/>
        <v>0</v>
      </c>
      <c r="BA466" s="13">
        <f t="shared" si="451"/>
        <v>0</v>
      </c>
      <c r="BB466" s="13">
        <f t="shared" si="452"/>
        <v>0</v>
      </c>
      <c r="BC466" s="13">
        <f t="shared" si="453"/>
        <v>0</v>
      </c>
      <c r="BD466" s="13">
        <f t="shared" si="454"/>
        <v>0</v>
      </c>
      <c r="BE466" s="13">
        <f t="shared" si="455"/>
        <v>0</v>
      </c>
      <c r="BF466" s="13">
        <f t="shared" si="456"/>
        <v>0</v>
      </c>
      <c r="BG466" s="13">
        <f t="shared" si="457"/>
        <v>0</v>
      </c>
      <c r="BH466" s="13">
        <f t="shared" si="458"/>
        <v>0</v>
      </c>
      <c r="BI466" s="73">
        <f t="shared" si="439"/>
        <v>0</v>
      </c>
      <c r="BJ466" s="219"/>
      <c r="BK466" s="850">
        <f t="shared" si="408"/>
        <v>0</v>
      </c>
      <c r="BL466" s="109">
        <f t="shared" si="409"/>
        <v>0</v>
      </c>
      <c r="BM466" s="109">
        <f t="shared" si="410"/>
        <v>0</v>
      </c>
      <c r="BN466" s="109">
        <f t="shared" si="411"/>
        <v>0</v>
      </c>
      <c r="BO466" s="109">
        <f t="shared" si="412"/>
        <v>0</v>
      </c>
      <c r="BP466" s="109">
        <f t="shared" si="413"/>
        <v>0</v>
      </c>
      <c r="BQ466" s="109">
        <f t="shared" si="414"/>
        <v>0</v>
      </c>
      <c r="BR466" s="109">
        <f t="shared" si="415"/>
        <v>0</v>
      </c>
      <c r="BS466" s="109">
        <f t="shared" si="416"/>
        <v>0</v>
      </c>
      <c r="BT466" s="109">
        <f t="shared" si="417"/>
        <v>0</v>
      </c>
      <c r="BU466" s="109">
        <f t="shared" si="418"/>
        <v>0</v>
      </c>
      <c r="BV466" s="109">
        <f t="shared" si="419"/>
        <v>0</v>
      </c>
      <c r="BW466" s="109">
        <f t="shared" si="420"/>
        <v>0</v>
      </c>
      <c r="BX466" s="109">
        <f t="shared" si="421"/>
        <v>0</v>
      </c>
      <c r="BY466" s="1000">
        <f t="shared" si="440"/>
        <v>0</v>
      </c>
    </row>
    <row r="467" spans="1:77">
      <c r="A467" s="679" t="s">
        <v>3077</v>
      </c>
      <c r="B467" s="679" t="s">
        <v>3078</v>
      </c>
      <c r="C467" s="57" t="s">
        <v>3</v>
      </c>
      <c r="D467" s="684" t="s">
        <v>7</v>
      </c>
      <c r="E467" s="681" t="s">
        <v>349</v>
      </c>
      <c r="F467" s="682">
        <v>40907</v>
      </c>
      <c r="G467" s="682" t="s">
        <v>106</v>
      </c>
      <c r="H467" s="241" t="s">
        <v>109</v>
      </c>
      <c r="I467" s="38"/>
      <c r="J467" s="983"/>
      <c r="K467" s="903"/>
      <c r="L467" s="798"/>
      <c r="M467" s="429"/>
      <c r="N467" s="109"/>
      <c r="O467" s="109"/>
      <c r="P467" s="109"/>
      <c r="Q467" s="607"/>
      <c r="R467" s="93"/>
      <c r="S467" s="109"/>
      <c r="T467" s="109"/>
      <c r="U467" s="109"/>
      <c r="V467" s="109">
        <v>0</v>
      </c>
      <c r="W467" s="109">
        <v>0</v>
      </c>
      <c r="X467" s="109">
        <v>207938.56</v>
      </c>
      <c r="Y467" s="109">
        <v>0</v>
      </c>
      <c r="Z467" s="109">
        <v>0</v>
      </c>
      <c r="AA467" s="109">
        <v>0</v>
      </c>
      <c r="AB467" s="109">
        <v>0</v>
      </c>
      <c r="AC467" s="109">
        <v>0</v>
      </c>
      <c r="AD467" s="109">
        <v>0</v>
      </c>
      <c r="AE467" s="109">
        <v>0</v>
      </c>
      <c r="AF467" s="109">
        <v>0</v>
      </c>
      <c r="AG467" s="109">
        <v>0</v>
      </c>
      <c r="AH467" s="109">
        <v>0</v>
      </c>
      <c r="AI467" s="109">
        <v>0</v>
      </c>
      <c r="AJ467" s="109">
        <v>0</v>
      </c>
      <c r="AK467" s="109">
        <v>0</v>
      </c>
      <c r="AL467" s="109">
        <v>0</v>
      </c>
      <c r="AM467" s="109">
        <v>0</v>
      </c>
      <c r="AN467" s="109">
        <v>0</v>
      </c>
      <c r="AO467" s="109">
        <v>0</v>
      </c>
      <c r="AP467" s="160">
        <f t="shared" si="441"/>
        <v>207938.56</v>
      </c>
      <c r="AQ467" s="160">
        <f t="shared" si="442"/>
        <v>0</v>
      </c>
      <c r="AR467" s="160">
        <f t="shared" si="443"/>
        <v>207938.56</v>
      </c>
      <c r="AS467" s="607"/>
      <c r="AT467" s="219"/>
      <c r="AU467" s="13">
        <f t="shared" si="445"/>
        <v>0</v>
      </c>
      <c r="AV467" s="13">
        <f t="shared" si="446"/>
        <v>0</v>
      </c>
      <c r="AW467" s="13">
        <f t="shared" si="447"/>
        <v>0</v>
      </c>
      <c r="AX467" s="13">
        <f t="shared" si="448"/>
        <v>0</v>
      </c>
      <c r="AY467" s="13">
        <f t="shared" si="449"/>
        <v>0</v>
      </c>
      <c r="AZ467" s="13">
        <f t="shared" si="450"/>
        <v>0</v>
      </c>
      <c r="BA467" s="13">
        <f t="shared" si="451"/>
        <v>0</v>
      </c>
      <c r="BB467" s="13">
        <f t="shared" si="452"/>
        <v>0</v>
      </c>
      <c r="BC467" s="13">
        <f t="shared" si="453"/>
        <v>0</v>
      </c>
      <c r="BD467" s="13">
        <f t="shared" si="454"/>
        <v>0</v>
      </c>
      <c r="BE467" s="13">
        <f t="shared" si="455"/>
        <v>0</v>
      </c>
      <c r="BF467" s="13">
        <f t="shared" si="456"/>
        <v>0</v>
      </c>
      <c r="BG467" s="13">
        <f t="shared" si="457"/>
        <v>0</v>
      </c>
      <c r="BH467" s="13">
        <f t="shared" si="458"/>
        <v>0</v>
      </c>
      <c r="BI467" s="73">
        <f t="shared" si="439"/>
        <v>0</v>
      </c>
      <c r="BJ467" s="219"/>
      <c r="BK467" s="850">
        <f t="shared" si="408"/>
        <v>0</v>
      </c>
      <c r="BL467" s="109">
        <f t="shared" si="409"/>
        <v>0</v>
      </c>
      <c r="BM467" s="109">
        <f t="shared" si="410"/>
        <v>0</v>
      </c>
      <c r="BN467" s="109">
        <f t="shared" si="411"/>
        <v>0</v>
      </c>
      <c r="BO467" s="109">
        <f t="shared" si="412"/>
        <v>0</v>
      </c>
      <c r="BP467" s="109">
        <f t="shared" si="413"/>
        <v>0</v>
      </c>
      <c r="BQ467" s="109">
        <f t="shared" si="414"/>
        <v>0</v>
      </c>
      <c r="BR467" s="109">
        <f t="shared" si="415"/>
        <v>0</v>
      </c>
      <c r="BS467" s="109">
        <f t="shared" si="416"/>
        <v>0</v>
      </c>
      <c r="BT467" s="109">
        <f t="shared" si="417"/>
        <v>0</v>
      </c>
      <c r="BU467" s="109">
        <f t="shared" si="418"/>
        <v>0</v>
      </c>
      <c r="BV467" s="109">
        <f t="shared" si="419"/>
        <v>0</v>
      </c>
      <c r="BW467" s="109">
        <f t="shared" si="420"/>
        <v>0</v>
      </c>
      <c r="BX467" s="109">
        <f t="shared" si="421"/>
        <v>0</v>
      </c>
      <c r="BY467" s="1000">
        <f t="shared" si="440"/>
        <v>0</v>
      </c>
    </row>
    <row r="468" spans="1:77">
      <c r="A468" s="679" t="s">
        <v>3047</v>
      </c>
      <c r="B468" s="679" t="s">
        <v>3048</v>
      </c>
      <c r="C468" s="57" t="s">
        <v>3</v>
      </c>
      <c r="D468" s="684" t="s">
        <v>7</v>
      </c>
      <c r="E468" s="681" t="s">
        <v>349</v>
      </c>
      <c r="F468" s="682">
        <v>40939</v>
      </c>
      <c r="G468" s="682" t="s">
        <v>106</v>
      </c>
      <c r="H468" s="241" t="s">
        <v>109</v>
      </c>
      <c r="I468" s="38"/>
      <c r="J468" s="983"/>
      <c r="K468" s="903"/>
      <c r="L468" s="798"/>
      <c r="M468" s="429"/>
      <c r="N468" s="109"/>
      <c r="O468" s="109"/>
      <c r="P468" s="109"/>
      <c r="Q468" s="607"/>
      <c r="R468" s="93"/>
      <c r="S468" s="109"/>
      <c r="T468" s="109"/>
      <c r="U468" s="109"/>
      <c r="V468" s="109">
        <v>0</v>
      </c>
      <c r="W468" s="109">
        <v>0</v>
      </c>
      <c r="X468" s="109">
        <v>0</v>
      </c>
      <c r="Y468" s="109">
        <v>217449.32</v>
      </c>
      <c r="Z468" s="109">
        <v>0</v>
      </c>
      <c r="AA468" s="109">
        <v>0</v>
      </c>
      <c r="AB468" s="109">
        <v>0</v>
      </c>
      <c r="AC468" s="109">
        <v>0</v>
      </c>
      <c r="AD468" s="109">
        <v>0</v>
      </c>
      <c r="AE468" s="109">
        <v>0</v>
      </c>
      <c r="AF468" s="109">
        <v>0</v>
      </c>
      <c r="AG468" s="109">
        <v>0</v>
      </c>
      <c r="AH468" s="109">
        <v>0</v>
      </c>
      <c r="AI468" s="109">
        <v>0</v>
      </c>
      <c r="AJ468" s="109">
        <v>0</v>
      </c>
      <c r="AK468" s="109">
        <v>0</v>
      </c>
      <c r="AL468" s="109">
        <v>0</v>
      </c>
      <c r="AM468" s="109">
        <v>0</v>
      </c>
      <c r="AN468" s="109">
        <v>0</v>
      </c>
      <c r="AO468" s="109">
        <v>0</v>
      </c>
      <c r="AP468" s="160">
        <f t="shared" si="441"/>
        <v>217449.32</v>
      </c>
      <c r="AQ468" s="160">
        <f t="shared" si="442"/>
        <v>0</v>
      </c>
      <c r="AR468" s="160">
        <f t="shared" si="443"/>
        <v>217449.32</v>
      </c>
      <c r="AS468" s="607"/>
      <c r="AT468" s="219"/>
      <c r="AU468" s="13">
        <f t="shared" si="445"/>
        <v>0</v>
      </c>
      <c r="AV468" s="13">
        <f t="shared" si="446"/>
        <v>0</v>
      </c>
      <c r="AW468" s="13">
        <f t="shared" si="447"/>
        <v>0</v>
      </c>
      <c r="AX468" s="13">
        <f t="shared" si="448"/>
        <v>0</v>
      </c>
      <c r="AY468" s="13">
        <f t="shared" si="449"/>
        <v>0</v>
      </c>
      <c r="AZ468" s="13">
        <f t="shared" si="450"/>
        <v>0</v>
      </c>
      <c r="BA468" s="13">
        <f t="shared" si="451"/>
        <v>0</v>
      </c>
      <c r="BB468" s="13">
        <f t="shared" si="452"/>
        <v>0</v>
      </c>
      <c r="BC468" s="13">
        <f t="shared" si="453"/>
        <v>0</v>
      </c>
      <c r="BD468" s="13">
        <f t="shared" si="454"/>
        <v>0</v>
      </c>
      <c r="BE468" s="13">
        <f t="shared" si="455"/>
        <v>0</v>
      </c>
      <c r="BF468" s="13">
        <f t="shared" si="456"/>
        <v>0</v>
      </c>
      <c r="BG468" s="13">
        <f t="shared" si="457"/>
        <v>0</v>
      </c>
      <c r="BH468" s="13">
        <f t="shared" si="458"/>
        <v>0</v>
      </c>
      <c r="BI468" s="73">
        <f t="shared" si="439"/>
        <v>0</v>
      </c>
      <c r="BJ468" s="219"/>
      <c r="BK468" s="850">
        <f t="shared" si="408"/>
        <v>0</v>
      </c>
      <c r="BL468" s="109">
        <f t="shared" si="409"/>
        <v>0</v>
      </c>
      <c r="BM468" s="109">
        <f t="shared" si="410"/>
        <v>0</v>
      </c>
      <c r="BN468" s="109">
        <f t="shared" si="411"/>
        <v>0</v>
      </c>
      <c r="BO468" s="109">
        <f t="shared" si="412"/>
        <v>0</v>
      </c>
      <c r="BP468" s="109">
        <f t="shared" si="413"/>
        <v>0</v>
      </c>
      <c r="BQ468" s="109">
        <f t="shared" si="414"/>
        <v>0</v>
      </c>
      <c r="BR468" s="109">
        <f t="shared" si="415"/>
        <v>0</v>
      </c>
      <c r="BS468" s="109">
        <f t="shared" si="416"/>
        <v>0</v>
      </c>
      <c r="BT468" s="109">
        <f t="shared" si="417"/>
        <v>0</v>
      </c>
      <c r="BU468" s="109">
        <f t="shared" si="418"/>
        <v>0</v>
      </c>
      <c r="BV468" s="109">
        <f t="shared" si="419"/>
        <v>0</v>
      </c>
      <c r="BW468" s="109">
        <f t="shared" si="420"/>
        <v>0</v>
      </c>
      <c r="BX468" s="109">
        <f t="shared" si="421"/>
        <v>0</v>
      </c>
      <c r="BY468" s="1000">
        <f t="shared" si="440"/>
        <v>0</v>
      </c>
    </row>
    <row r="469" spans="1:77">
      <c r="A469" s="679" t="s">
        <v>234</v>
      </c>
      <c r="B469" s="679" t="s">
        <v>2534</v>
      </c>
      <c r="C469" s="57" t="s">
        <v>3</v>
      </c>
      <c r="D469" s="57" t="s">
        <v>7</v>
      </c>
      <c r="E469" s="681" t="s">
        <v>349</v>
      </c>
      <c r="F469" s="682">
        <v>41060</v>
      </c>
      <c r="G469" s="682" t="s">
        <v>106</v>
      </c>
      <c r="H469" s="241" t="s">
        <v>109</v>
      </c>
      <c r="I469" s="38"/>
      <c r="J469" s="983"/>
      <c r="K469" s="903"/>
      <c r="L469" s="798"/>
      <c r="M469" s="429"/>
      <c r="N469" s="109"/>
      <c r="O469" s="109"/>
      <c r="P469" s="109"/>
      <c r="Q469" s="607"/>
      <c r="R469" s="93"/>
      <c r="S469" s="109"/>
      <c r="T469" s="109"/>
      <c r="U469" s="109"/>
      <c r="V469" s="109">
        <v>0</v>
      </c>
      <c r="W469" s="109">
        <v>0</v>
      </c>
      <c r="X469" s="109">
        <v>0</v>
      </c>
      <c r="Y469" s="109">
        <v>0</v>
      </c>
      <c r="Z469" s="109">
        <v>0</v>
      </c>
      <c r="AA469" s="109">
        <v>0</v>
      </c>
      <c r="AB469" s="109">
        <v>0</v>
      </c>
      <c r="AC469" s="109">
        <v>3238933.36</v>
      </c>
      <c r="AD469" s="109">
        <v>0</v>
      </c>
      <c r="AE469" s="109">
        <v>0</v>
      </c>
      <c r="AF469" s="109">
        <v>0</v>
      </c>
      <c r="AG469" s="109">
        <v>0</v>
      </c>
      <c r="AH469" s="109">
        <v>0</v>
      </c>
      <c r="AI469" s="109">
        <v>0</v>
      </c>
      <c r="AJ469" s="109">
        <v>0</v>
      </c>
      <c r="AK469" s="109">
        <v>0</v>
      </c>
      <c r="AL469" s="109">
        <v>0</v>
      </c>
      <c r="AM469" s="109">
        <v>0</v>
      </c>
      <c r="AN469" s="109">
        <v>0</v>
      </c>
      <c r="AO469" s="109">
        <v>0</v>
      </c>
      <c r="AP469" s="160">
        <f t="shared" si="441"/>
        <v>0</v>
      </c>
      <c r="AQ469" s="160">
        <f t="shared" si="442"/>
        <v>3238933.36</v>
      </c>
      <c r="AR469" s="160">
        <f t="shared" si="443"/>
        <v>3238933.36</v>
      </c>
      <c r="AS469" s="607"/>
      <c r="AT469" s="219"/>
      <c r="AU469" s="13">
        <f t="shared" si="445"/>
        <v>0</v>
      </c>
      <c r="AV469" s="13">
        <f t="shared" si="446"/>
        <v>3238933.36</v>
      </c>
      <c r="AW469" s="13">
        <f t="shared" si="447"/>
        <v>0</v>
      </c>
      <c r="AX469" s="13">
        <f t="shared" si="448"/>
        <v>0</v>
      </c>
      <c r="AY469" s="13">
        <f t="shared" si="449"/>
        <v>0</v>
      </c>
      <c r="AZ469" s="13">
        <f t="shared" si="450"/>
        <v>0</v>
      </c>
      <c r="BA469" s="13">
        <f t="shared" si="451"/>
        <v>0</v>
      </c>
      <c r="BB469" s="13">
        <f t="shared" si="452"/>
        <v>0</v>
      </c>
      <c r="BC469" s="13">
        <f t="shared" si="453"/>
        <v>0</v>
      </c>
      <c r="BD469" s="13">
        <f t="shared" si="454"/>
        <v>0</v>
      </c>
      <c r="BE469" s="13">
        <f t="shared" si="455"/>
        <v>0</v>
      </c>
      <c r="BF469" s="13">
        <f t="shared" si="456"/>
        <v>0</v>
      </c>
      <c r="BG469" s="13">
        <f t="shared" si="457"/>
        <v>0</v>
      </c>
      <c r="BH469" s="13">
        <f t="shared" si="458"/>
        <v>0</v>
      </c>
      <c r="BI469" s="73">
        <f t="shared" si="439"/>
        <v>3238933.36</v>
      </c>
      <c r="BJ469" s="219"/>
      <c r="BK469" s="850">
        <f t="shared" si="408"/>
        <v>0</v>
      </c>
      <c r="BL469" s="109">
        <f t="shared" si="409"/>
        <v>3238933.36</v>
      </c>
      <c r="BM469" s="109">
        <f t="shared" si="410"/>
        <v>0</v>
      </c>
      <c r="BN469" s="109">
        <f t="shared" si="411"/>
        <v>0</v>
      </c>
      <c r="BO469" s="109">
        <f t="shared" si="412"/>
        <v>0</v>
      </c>
      <c r="BP469" s="109">
        <f t="shared" si="413"/>
        <v>0</v>
      </c>
      <c r="BQ469" s="109">
        <f t="shared" si="414"/>
        <v>0</v>
      </c>
      <c r="BR469" s="109">
        <f t="shared" si="415"/>
        <v>0</v>
      </c>
      <c r="BS469" s="109">
        <f t="shared" si="416"/>
        <v>0</v>
      </c>
      <c r="BT469" s="109">
        <f t="shared" si="417"/>
        <v>0</v>
      </c>
      <c r="BU469" s="109">
        <f t="shared" si="418"/>
        <v>0</v>
      </c>
      <c r="BV469" s="109">
        <f t="shared" si="419"/>
        <v>0</v>
      </c>
      <c r="BW469" s="109">
        <f t="shared" si="420"/>
        <v>0</v>
      </c>
      <c r="BX469" s="109">
        <f t="shared" si="421"/>
        <v>0</v>
      </c>
      <c r="BY469" s="1000">
        <f t="shared" si="440"/>
        <v>3238933.36</v>
      </c>
    </row>
    <row r="470" spans="1:77">
      <c r="A470" s="2" t="s">
        <v>2864</v>
      </c>
      <c r="B470" s="2" t="s">
        <v>2865</v>
      </c>
      <c r="C470" s="57" t="s">
        <v>3</v>
      </c>
      <c r="D470" s="57" t="s">
        <v>7</v>
      </c>
      <c r="E470" s="681" t="s">
        <v>349</v>
      </c>
      <c r="F470" s="682">
        <v>40908</v>
      </c>
      <c r="G470" s="682" t="s">
        <v>106</v>
      </c>
      <c r="H470" s="241" t="s">
        <v>109</v>
      </c>
      <c r="I470" s="38"/>
      <c r="J470" s="983"/>
      <c r="K470" s="903"/>
      <c r="L470" s="798"/>
      <c r="M470" s="429"/>
      <c r="N470" s="109"/>
      <c r="O470" s="109"/>
      <c r="P470" s="109"/>
      <c r="Q470" s="607"/>
      <c r="R470" s="93"/>
      <c r="S470" s="109"/>
      <c r="T470" s="109"/>
      <c r="U470" s="109"/>
      <c r="V470" s="109">
        <v>0</v>
      </c>
      <c r="W470" s="109">
        <v>0</v>
      </c>
      <c r="X470" s="109">
        <v>363075.35000000003</v>
      </c>
      <c r="Y470" s="109">
        <v>0</v>
      </c>
      <c r="Z470" s="109">
        <v>0</v>
      </c>
      <c r="AA470" s="109">
        <v>0</v>
      </c>
      <c r="AB470" s="109">
        <v>0</v>
      </c>
      <c r="AC470" s="109">
        <v>0</v>
      </c>
      <c r="AD470" s="109">
        <v>0</v>
      </c>
      <c r="AE470" s="109">
        <v>0</v>
      </c>
      <c r="AF470" s="109">
        <v>0</v>
      </c>
      <c r="AG470" s="109">
        <v>0</v>
      </c>
      <c r="AH470" s="109">
        <v>0</v>
      </c>
      <c r="AI470" s="109">
        <v>0</v>
      </c>
      <c r="AJ470" s="109">
        <v>0</v>
      </c>
      <c r="AK470" s="109">
        <v>0</v>
      </c>
      <c r="AL470" s="109">
        <v>0</v>
      </c>
      <c r="AM470" s="109">
        <v>0</v>
      </c>
      <c r="AN470" s="109">
        <v>0</v>
      </c>
      <c r="AO470" s="109">
        <v>0</v>
      </c>
      <c r="AP470" s="160">
        <f t="shared" si="441"/>
        <v>363075.35000000003</v>
      </c>
      <c r="AQ470" s="160">
        <f t="shared" si="442"/>
        <v>0</v>
      </c>
      <c r="AR470" s="160">
        <f t="shared" si="443"/>
        <v>363075.35000000003</v>
      </c>
      <c r="AS470" s="607"/>
      <c r="AT470" s="219"/>
      <c r="AU470" s="13">
        <f t="shared" si="445"/>
        <v>0</v>
      </c>
      <c r="AV470" s="13">
        <f t="shared" si="446"/>
        <v>0</v>
      </c>
      <c r="AW470" s="13">
        <f t="shared" si="447"/>
        <v>0</v>
      </c>
      <c r="AX470" s="13">
        <f t="shared" si="448"/>
        <v>0</v>
      </c>
      <c r="AY470" s="13">
        <f t="shared" si="449"/>
        <v>0</v>
      </c>
      <c r="AZ470" s="13">
        <f t="shared" si="450"/>
        <v>0</v>
      </c>
      <c r="BA470" s="13">
        <f t="shared" si="451"/>
        <v>0</v>
      </c>
      <c r="BB470" s="13">
        <f t="shared" si="452"/>
        <v>0</v>
      </c>
      <c r="BC470" s="13">
        <f t="shared" si="453"/>
        <v>0</v>
      </c>
      <c r="BD470" s="13">
        <f t="shared" si="454"/>
        <v>0</v>
      </c>
      <c r="BE470" s="13">
        <f t="shared" si="455"/>
        <v>0</v>
      </c>
      <c r="BF470" s="13">
        <f t="shared" si="456"/>
        <v>0</v>
      </c>
      <c r="BG470" s="13">
        <f t="shared" si="457"/>
        <v>0</v>
      </c>
      <c r="BH470" s="13">
        <f t="shared" si="458"/>
        <v>0</v>
      </c>
      <c r="BI470" s="73">
        <f t="shared" si="439"/>
        <v>0</v>
      </c>
      <c r="BJ470" s="219"/>
      <c r="BK470" s="850">
        <f t="shared" si="408"/>
        <v>0</v>
      </c>
      <c r="BL470" s="109">
        <f t="shared" si="409"/>
        <v>0</v>
      </c>
      <c r="BM470" s="109">
        <f t="shared" si="410"/>
        <v>0</v>
      </c>
      <c r="BN470" s="109">
        <f t="shared" si="411"/>
        <v>0</v>
      </c>
      <c r="BO470" s="109">
        <f t="shared" si="412"/>
        <v>0</v>
      </c>
      <c r="BP470" s="109">
        <f t="shared" si="413"/>
        <v>0</v>
      </c>
      <c r="BQ470" s="109">
        <f t="shared" si="414"/>
        <v>0</v>
      </c>
      <c r="BR470" s="109">
        <f t="shared" si="415"/>
        <v>0</v>
      </c>
      <c r="BS470" s="109">
        <f t="shared" si="416"/>
        <v>0</v>
      </c>
      <c r="BT470" s="109">
        <f t="shared" si="417"/>
        <v>0</v>
      </c>
      <c r="BU470" s="109">
        <f t="shared" si="418"/>
        <v>0</v>
      </c>
      <c r="BV470" s="109">
        <f t="shared" si="419"/>
        <v>0</v>
      </c>
      <c r="BW470" s="109">
        <f t="shared" si="420"/>
        <v>0</v>
      </c>
      <c r="BX470" s="109">
        <f t="shared" si="421"/>
        <v>0</v>
      </c>
      <c r="BY470" s="1000">
        <f t="shared" si="440"/>
        <v>0</v>
      </c>
    </row>
    <row r="471" spans="1:77">
      <c r="A471" s="679" t="s">
        <v>2306</v>
      </c>
      <c r="B471" s="679" t="s">
        <v>2307</v>
      </c>
      <c r="C471" s="57" t="s">
        <v>45</v>
      </c>
      <c r="D471" s="57" t="s">
        <v>7</v>
      </c>
      <c r="E471" s="681" t="s">
        <v>349</v>
      </c>
      <c r="F471" s="682">
        <v>41243</v>
      </c>
      <c r="G471" s="682" t="s">
        <v>148</v>
      </c>
      <c r="H471" s="241" t="s">
        <v>156</v>
      </c>
      <c r="I471" s="38"/>
      <c r="J471" s="983"/>
      <c r="K471" s="903"/>
      <c r="L471" s="798"/>
      <c r="M471" s="429"/>
      <c r="N471" s="109"/>
      <c r="O471" s="109"/>
      <c r="P471" s="109"/>
      <c r="Q471" s="607"/>
      <c r="R471" s="93"/>
      <c r="S471" s="109"/>
      <c r="T471" s="109"/>
      <c r="U471" s="109"/>
      <c r="V471" s="109">
        <v>0</v>
      </c>
      <c r="W471" s="109">
        <v>0</v>
      </c>
      <c r="X471" s="109">
        <v>0</v>
      </c>
      <c r="Y471" s="109">
        <v>0</v>
      </c>
      <c r="Z471" s="109">
        <v>0</v>
      </c>
      <c r="AA471" s="109">
        <v>0</v>
      </c>
      <c r="AB471" s="109">
        <v>0</v>
      </c>
      <c r="AC471" s="109">
        <v>0</v>
      </c>
      <c r="AD471" s="109">
        <v>0</v>
      </c>
      <c r="AE471" s="109">
        <v>0</v>
      </c>
      <c r="AF471" s="109">
        <v>0</v>
      </c>
      <c r="AG471" s="109">
        <v>0</v>
      </c>
      <c r="AH471" s="109">
        <v>0</v>
      </c>
      <c r="AI471" s="109">
        <v>202149.88</v>
      </c>
      <c r="AJ471" s="109">
        <v>0</v>
      </c>
      <c r="AK471" s="109">
        <v>0</v>
      </c>
      <c r="AL471" s="109">
        <v>0</v>
      </c>
      <c r="AM471" s="109">
        <v>0</v>
      </c>
      <c r="AN471" s="109">
        <v>0</v>
      </c>
      <c r="AO471" s="109">
        <v>0</v>
      </c>
      <c r="AP471" s="160">
        <f t="shared" si="441"/>
        <v>0</v>
      </c>
      <c r="AQ471" s="160">
        <f t="shared" si="442"/>
        <v>202149.88</v>
      </c>
      <c r="AR471" s="160">
        <f t="shared" si="443"/>
        <v>202149.88</v>
      </c>
      <c r="AS471" s="607"/>
      <c r="AT471" s="219"/>
      <c r="AU471" s="13">
        <f t="shared" si="445"/>
        <v>0</v>
      </c>
      <c r="AV471" s="13">
        <f t="shared" si="446"/>
        <v>0</v>
      </c>
      <c r="AW471" s="13">
        <f t="shared" si="447"/>
        <v>0</v>
      </c>
      <c r="AX471" s="13">
        <f t="shared" si="448"/>
        <v>0</v>
      </c>
      <c r="AY471" s="13">
        <f t="shared" si="449"/>
        <v>0</v>
      </c>
      <c r="AZ471" s="13">
        <f t="shared" si="450"/>
        <v>0</v>
      </c>
      <c r="BA471" s="13">
        <f t="shared" si="451"/>
        <v>0</v>
      </c>
      <c r="BB471" s="13">
        <f t="shared" si="452"/>
        <v>202149.88</v>
      </c>
      <c r="BC471" s="13">
        <f t="shared" si="453"/>
        <v>0</v>
      </c>
      <c r="BD471" s="13">
        <f t="shared" si="454"/>
        <v>0</v>
      </c>
      <c r="BE471" s="13">
        <f t="shared" si="455"/>
        <v>0</v>
      </c>
      <c r="BF471" s="13">
        <f t="shared" si="456"/>
        <v>0</v>
      </c>
      <c r="BG471" s="13">
        <f t="shared" si="457"/>
        <v>0</v>
      </c>
      <c r="BH471" s="13">
        <f t="shared" si="458"/>
        <v>0</v>
      </c>
      <c r="BI471" s="73">
        <f t="shared" si="439"/>
        <v>202149.88</v>
      </c>
      <c r="BJ471" s="219"/>
      <c r="BK471" s="850">
        <f t="shared" si="408"/>
        <v>0</v>
      </c>
      <c r="BL471" s="109">
        <f t="shared" si="409"/>
        <v>0</v>
      </c>
      <c r="BM471" s="109">
        <f t="shared" si="410"/>
        <v>0</v>
      </c>
      <c r="BN471" s="109">
        <f t="shared" si="411"/>
        <v>0</v>
      </c>
      <c r="BO471" s="109">
        <f t="shared" si="412"/>
        <v>0</v>
      </c>
      <c r="BP471" s="109">
        <f t="shared" si="413"/>
        <v>0</v>
      </c>
      <c r="BQ471" s="109">
        <f t="shared" si="414"/>
        <v>0</v>
      </c>
      <c r="BR471" s="109">
        <f t="shared" si="415"/>
        <v>202149.88</v>
      </c>
      <c r="BS471" s="109">
        <f t="shared" si="416"/>
        <v>0</v>
      </c>
      <c r="BT471" s="109">
        <f t="shared" si="417"/>
        <v>0</v>
      </c>
      <c r="BU471" s="109">
        <f t="shared" si="418"/>
        <v>0</v>
      </c>
      <c r="BV471" s="109">
        <f t="shared" si="419"/>
        <v>0</v>
      </c>
      <c r="BW471" s="109">
        <f t="shared" si="420"/>
        <v>0</v>
      </c>
      <c r="BX471" s="109">
        <f t="shared" si="421"/>
        <v>0</v>
      </c>
      <c r="BY471" s="1000">
        <f t="shared" si="440"/>
        <v>202149.88</v>
      </c>
    </row>
    <row r="472" spans="1:77">
      <c r="A472" s="679" t="s">
        <v>2179</v>
      </c>
      <c r="B472" s="679" t="s">
        <v>2180</v>
      </c>
      <c r="C472" s="57" t="s">
        <v>13</v>
      </c>
      <c r="D472" s="684" t="s">
        <v>14</v>
      </c>
      <c r="E472" s="681" t="s">
        <v>349</v>
      </c>
      <c r="F472" s="682">
        <v>40892</v>
      </c>
      <c r="G472" s="682" t="s">
        <v>106</v>
      </c>
      <c r="H472" s="241" t="s">
        <v>116</v>
      </c>
      <c r="I472" s="38"/>
      <c r="J472" s="983"/>
      <c r="K472" s="903"/>
      <c r="L472" s="798"/>
      <c r="M472" s="429"/>
      <c r="N472" s="109"/>
      <c r="O472" s="109"/>
      <c r="P472" s="109"/>
      <c r="Q472" s="607"/>
      <c r="R472" s="93"/>
      <c r="S472" s="109"/>
      <c r="T472" s="109"/>
      <c r="U472" s="109"/>
      <c r="V472" s="109">
        <v>0</v>
      </c>
      <c r="W472" s="109">
        <v>0</v>
      </c>
      <c r="X472" s="109">
        <v>667049.49</v>
      </c>
      <c r="Y472" s="109">
        <v>0</v>
      </c>
      <c r="Z472" s="109">
        <v>0</v>
      </c>
      <c r="AA472" s="109">
        <v>0</v>
      </c>
      <c r="AB472" s="109">
        <v>0</v>
      </c>
      <c r="AC472" s="109">
        <v>0</v>
      </c>
      <c r="AD472" s="109">
        <v>0</v>
      </c>
      <c r="AE472" s="109">
        <v>0</v>
      </c>
      <c r="AF472" s="109">
        <v>0</v>
      </c>
      <c r="AG472" s="109">
        <v>0</v>
      </c>
      <c r="AH472" s="109">
        <v>0</v>
      </c>
      <c r="AI472" s="109">
        <v>0</v>
      </c>
      <c r="AJ472" s="109">
        <v>0</v>
      </c>
      <c r="AK472" s="109">
        <v>0</v>
      </c>
      <c r="AL472" s="109">
        <v>0</v>
      </c>
      <c r="AM472" s="109">
        <v>0</v>
      </c>
      <c r="AN472" s="109">
        <v>0</v>
      </c>
      <c r="AO472" s="109">
        <v>0</v>
      </c>
      <c r="AP472" s="160">
        <f t="shared" si="441"/>
        <v>667049.49</v>
      </c>
      <c r="AQ472" s="160">
        <f t="shared" si="442"/>
        <v>0</v>
      </c>
      <c r="AR472" s="160">
        <f t="shared" si="443"/>
        <v>667049.49</v>
      </c>
      <c r="AS472" s="607"/>
      <c r="AT472" s="219"/>
      <c r="AU472" s="13">
        <f t="shared" si="445"/>
        <v>0</v>
      </c>
      <c r="AV472" s="13">
        <f t="shared" si="446"/>
        <v>0</v>
      </c>
      <c r="AW472" s="13">
        <f t="shared" si="447"/>
        <v>0</v>
      </c>
      <c r="AX472" s="13">
        <f t="shared" si="448"/>
        <v>0</v>
      </c>
      <c r="AY472" s="13">
        <f t="shared" si="449"/>
        <v>0</v>
      </c>
      <c r="AZ472" s="13">
        <f t="shared" si="450"/>
        <v>0</v>
      </c>
      <c r="BA472" s="13">
        <f t="shared" si="451"/>
        <v>0</v>
      </c>
      <c r="BB472" s="13">
        <f t="shared" si="452"/>
        <v>0</v>
      </c>
      <c r="BC472" s="13">
        <f t="shared" si="453"/>
        <v>0</v>
      </c>
      <c r="BD472" s="13">
        <f t="shared" si="454"/>
        <v>0</v>
      </c>
      <c r="BE472" s="13">
        <f t="shared" si="455"/>
        <v>0</v>
      </c>
      <c r="BF472" s="13">
        <f t="shared" si="456"/>
        <v>0</v>
      </c>
      <c r="BG472" s="13">
        <f t="shared" si="457"/>
        <v>0</v>
      </c>
      <c r="BH472" s="13">
        <f t="shared" si="458"/>
        <v>0</v>
      </c>
      <c r="BI472" s="73">
        <f t="shared" si="439"/>
        <v>0</v>
      </c>
      <c r="BJ472" s="219"/>
      <c r="BK472" s="850">
        <f t="shared" si="408"/>
        <v>0</v>
      </c>
      <c r="BL472" s="109">
        <f t="shared" si="409"/>
        <v>0</v>
      </c>
      <c r="BM472" s="109">
        <f t="shared" si="410"/>
        <v>0</v>
      </c>
      <c r="BN472" s="109">
        <f t="shared" si="411"/>
        <v>0</v>
      </c>
      <c r="BO472" s="109">
        <f t="shared" si="412"/>
        <v>0</v>
      </c>
      <c r="BP472" s="109">
        <f t="shared" si="413"/>
        <v>0</v>
      </c>
      <c r="BQ472" s="109">
        <f t="shared" si="414"/>
        <v>0</v>
      </c>
      <c r="BR472" s="109">
        <f t="shared" si="415"/>
        <v>0</v>
      </c>
      <c r="BS472" s="109">
        <f t="shared" si="416"/>
        <v>0</v>
      </c>
      <c r="BT472" s="109">
        <f t="shared" si="417"/>
        <v>0</v>
      </c>
      <c r="BU472" s="109">
        <f t="shared" si="418"/>
        <v>0</v>
      </c>
      <c r="BV472" s="109">
        <f t="shared" si="419"/>
        <v>0</v>
      </c>
      <c r="BW472" s="109">
        <f t="shared" si="420"/>
        <v>0</v>
      </c>
      <c r="BX472" s="109">
        <f t="shared" si="421"/>
        <v>0</v>
      </c>
      <c r="BY472" s="1000">
        <f t="shared" si="440"/>
        <v>0</v>
      </c>
    </row>
    <row r="473" spans="1:77">
      <c r="A473" s="679" t="s">
        <v>2092</v>
      </c>
      <c r="B473" s="679" t="s">
        <v>2093</v>
      </c>
      <c r="C473" s="57" t="s">
        <v>36</v>
      </c>
      <c r="D473" s="684" t="s">
        <v>7</v>
      </c>
      <c r="E473" s="681" t="s">
        <v>349</v>
      </c>
      <c r="F473" s="682">
        <v>41090</v>
      </c>
      <c r="G473" s="682" t="s">
        <v>106</v>
      </c>
      <c r="H473" s="241" t="s">
        <v>141</v>
      </c>
      <c r="I473" s="38"/>
      <c r="J473" s="983"/>
      <c r="K473" s="903"/>
      <c r="L473" s="798"/>
      <c r="M473" s="429"/>
      <c r="N473" s="109"/>
      <c r="O473" s="109"/>
      <c r="P473" s="109"/>
      <c r="Q473" s="607"/>
      <c r="R473" s="93"/>
      <c r="S473" s="109"/>
      <c r="T473" s="109"/>
      <c r="U473" s="109"/>
      <c r="V473" s="109">
        <v>0</v>
      </c>
      <c r="W473" s="109">
        <v>0</v>
      </c>
      <c r="X473" s="109">
        <v>0</v>
      </c>
      <c r="Y473" s="109">
        <v>0</v>
      </c>
      <c r="Z473" s="109">
        <v>0</v>
      </c>
      <c r="AA473" s="109">
        <v>0</v>
      </c>
      <c r="AB473" s="109">
        <v>0</v>
      </c>
      <c r="AC473" s="109">
        <v>0</v>
      </c>
      <c r="AD473" s="109">
        <v>434119.79</v>
      </c>
      <c r="AE473" s="109">
        <v>0</v>
      </c>
      <c r="AF473" s="109">
        <v>0</v>
      </c>
      <c r="AG473" s="109">
        <v>0</v>
      </c>
      <c r="AH473" s="109">
        <v>0</v>
      </c>
      <c r="AI473" s="109">
        <v>0</v>
      </c>
      <c r="AJ473" s="109">
        <v>0</v>
      </c>
      <c r="AK473" s="109">
        <v>0</v>
      </c>
      <c r="AL473" s="109">
        <v>0</v>
      </c>
      <c r="AM473" s="109">
        <v>0</v>
      </c>
      <c r="AN473" s="109">
        <v>0</v>
      </c>
      <c r="AO473" s="109">
        <v>0</v>
      </c>
      <c r="AP473" s="160">
        <f t="shared" si="441"/>
        <v>0</v>
      </c>
      <c r="AQ473" s="160">
        <f t="shared" si="442"/>
        <v>434119.79</v>
      </c>
      <c r="AR473" s="160">
        <f t="shared" si="443"/>
        <v>434119.79</v>
      </c>
      <c r="AS473" s="607"/>
      <c r="AT473" s="219"/>
      <c r="AU473" s="13">
        <f t="shared" si="445"/>
        <v>0</v>
      </c>
      <c r="AV473" s="13">
        <f t="shared" si="446"/>
        <v>0</v>
      </c>
      <c r="AW473" s="13">
        <f t="shared" si="447"/>
        <v>434119.79</v>
      </c>
      <c r="AX473" s="13">
        <f t="shared" si="448"/>
        <v>0</v>
      </c>
      <c r="AY473" s="13">
        <f t="shared" si="449"/>
        <v>0</v>
      </c>
      <c r="AZ473" s="13">
        <f t="shared" si="450"/>
        <v>0</v>
      </c>
      <c r="BA473" s="13">
        <f t="shared" si="451"/>
        <v>0</v>
      </c>
      <c r="BB473" s="13">
        <f t="shared" si="452"/>
        <v>0</v>
      </c>
      <c r="BC473" s="13">
        <f t="shared" si="453"/>
        <v>0</v>
      </c>
      <c r="BD473" s="13">
        <f t="shared" si="454"/>
        <v>0</v>
      </c>
      <c r="BE473" s="13">
        <f t="shared" si="455"/>
        <v>0</v>
      </c>
      <c r="BF473" s="13">
        <f t="shared" si="456"/>
        <v>0</v>
      </c>
      <c r="BG473" s="13">
        <f t="shared" si="457"/>
        <v>0</v>
      </c>
      <c r="BH473" s="13">
        <f t="shared" si="458"/>
        <v>0</v>
      </c>
      <c r="BI473" s="73">
        <f t="shared" si="439"/>
        <v>434119.79</v>
      </c>
      <c r="BJ473" s="219"/>
      <c r="BK473" s="850">
        <f t="shared" si="408"/>
        <v>0</v>
      </c>
      <c r="BL473" s="109">
        <f t="shared" si="409"/>
        <v>0</v>
      </c>
      <c r="BM473" s="109">
        <f t="shared" si="410"/>
        <v>434119.79</v>
      </c>
      <c r="BN473" s="109">
        <f t="shared" si="411"/>
        <v>0</v>
      </c>
      <c r="BO473" s="109">
        <f t="shared" si="412"/>
        <v>0</v>
      </c>
      <c r="BP473" s="109">
        <f t="shared" si="413"/>
        <v>0</v>
      </c>
      <c r="BQ473" s="109">
        <f t="shared" si="414"/>
        <v>0</v>
      </c>
      <c r="BR473" s="109">
        <f t="shared" si="415"/>
        <v>0</v>
      </c>
      <c r="BS473" s="109">
        <f t="shared" si="416"/>
        <v>0</v>
      </c>
      <c r="BT473" s="109">
        <f t="shared" si="417"/>
        <v>0</v>
      </c>
      <c r="BU473" s="109">
        <f t="shared" si="418"/>
        <v>0</v>
      </c>
      <c r="BV473" s="109">
        <f t="shared" si="419"/>
        <v>0</v>
      </c>
      <c r="BW473" s="109">
        <f t="shared" si="420"/>
        <v>0</v>
      </c>
      <c r="BX473" s="109">
        <f t="shared" si="421"/>
        <v>0</v>
      </c>
      <c r="BY473" s="1000">
        <f t="shared" si="440"/>
        <v>434119.79</v>
      </c>
    </row>
    <row r="474" spans="1:77">
      <c r="A474" s="679" t="s">
        <v>2165</v>
      </c>
      <c r="B474" s="679" t="s">
        <v>2166</v>
      </c>
      <c r="C474" s="57" t="s">
        <v>13</v>
      </c>
      <c r="D474" s="684" t="s">
        <v>15</v>
      </c>
      <c r="E474" s="681" t="s">
        <v>349</v>
      </c>
      <c r="F474" s="682">
        <v>40746</v>
      </c>
      <c r="G474" s="682" t="s">
        <v>106</v>
      </c>
      <c r="H474" s="241" t="s">
        <v>117</v>
      </c>
      <c r="I474" s="38"/>
      <c r="J474" s="983"/>
      <c r="K474" s="903"/>
      <c r="L474" s="798"/>
      <c r="M474" s="429"/>
      <c r="N474" s="109"/>
      <c r="O474" s="109"/>
      <c r="P474" s="109"/>
      <c r="Q474" s="607"/>
      <c r="R474" s="93"/>
      <c r="S474" s="109">
        <v>1037414.82</v>
      </c>
      <c r="T474" s="109">
        <v>3801.91</v>
      </c>
      <c r="U474" s="109">
        <v>23009.81</v>
      </c>
      <c r="V474" s="109">
        <v>0</v>
      </c>
      <c r="W474" s="109">
        <v>0</v>
      </c>
      <c r="X474" s="109">
        <v>0</v>
      </c>
      <c r="Y474" s="109">
        <v>0</v>
      </c>
      <c r="Z474" s="109">
        <v>0</v>
      </c>
      <c r="AA474" s="109">
        <v>0</v>
      </c>
      <c r="AB474" s="109">
        <v>0</v>
      </c>
      <c r="AC474" s="109">
        <v>0</v>
      </c>
      <c r="AD474" s="109">
        <v>0</v>
      </c>
      <c r="AE474" s="109">
        <v>0</v>
      </c>
      <c r="AF474" s="109">
        <v>0</v>
      </c>
      <c r="AG474" s="109">
        <v>0</v>
      </c>
      <c r="AH474" s="109">
        <v>0</v>
      </c>
      <c r="AI474" s="109">
        <v>0</v>
      </c>
      <c r="AJ474" s="109">
        <v>0</v>
      </c>
      <c r="AK474" s="109">
        <v>0</v>
      </c>
      <c r="AL474" s="109">
        <v>0</v>
      </c>
      <c r="AM474" s="109">
        <v>0</v>
      </c>
      <c r="AN474" s="109">
        <v>0</v>
      </c>
      <c r="AO474" s="109">
        <v>0</v>
      </c>
      <c r="AP474" s="160">
        <f t="shared" si="441"/>
        <v>1064226.54</v>
      </c>
      <c r="AQ474" s="160">
        <f t="shared" si="442"/>
        <v>0</v>
      </c>
      <c r="AR474" s="160">
        <f t="shared" si="443"/>
        <v>1064226.54</v>
      </c>
      <c r="AS474" s="607"/>
      <c r="AT474" s="219"/>
      <c r="AU474" s="13">
        <f t="shared" si="445"/>
        <v>0</v>
      </c>
      <c r="AV474" s="13">
        <f t="shared" si="446"/>
        <v>0</v>
      </c>
      <c r="AW474" s="13">
        <f t="shared" si="447"/>
        <v>0</v>
      </c>
      <c r="AX474" s="13">
        <f t="shared" si="448"/>
        <v>0</v>
      </c>
      <c r="AY474" s="13">
        <f t="shared" si="449"/>
        <v>0</v>
      </c>
      <c r="AZ474" s="13">
        <f t="shared" si="450"/>
        <v>0</v>
      </c>
      <c r="BA474" s="13">
        <f t="shared" si="451"/>
        <v>0</v>
      </c>
      <c r="BB474" s="13">
        <f t="shared" si="452"/>
        <v>0</v>
      </c>
      <c r="BC474" s="13">
        <f t="shared" si="453"/>
        <v>0</v>
      </c>
      <c r="BD474" s="13">
        <f t="shared" si="454"/>
        <v>0</v>
      </c>
      <c r="BE474" s="13">
        <f t="shared" si="455"/>
        <v>0</v>
      </c>
      <c r="BF474" s="13">
        <f t="shared" si="456"/>
        <v>0</v>
      </c>
      <c r="BG474" s="13">
        <f t="shared" si="457"/>
        <v>0</v>
      </c>
      <c r="BH474" s="13">
        <f t="shared" si="458"/>
        <v>0</v>
      </c>
      <c r="BI474" s="73">
        <f t="shared" si="439"/>
        <v>0</v>
      </c>
      <c r="BJ474" s="219"/>
      <c r="BK474" s="850">
        <f t="shared" ref="BK474:BK537" si="459">IF($E474="N",AU474)</f>
        <v>0</v>
      </c>
      <c r="BL474" s="109">
        <f t="shared" ref="BL474:BL537" si="460">IF($E474="N",AV474)</f>
        <v>0</v>
      </c>
      <c r="BM474" s="109">
        <f t="shared" ref="BM474:BM537" si="461">IF($E474="N",AW474)</f>
        <v>0</v>
      </c>
      <c r="BN474" s="109">
        <f t="shared" ref="BN474:BN537" si="462">IF($E474="N",AX474)</f>
        <v>0</v>
      </c>
      <c r="BO474" s="109">
        <f t="shared" ref="BO474:BO537" si="463">IF($E474="N",AY474)</f>
        <v>0</v>
      </c>
      <c r="BP474" s="109">
        <f t="shared" ref="BP474:BP537" si="464">IF($E474="N",AZ474)</f>
        <v>0</v>
      </c>
      <c r="BQ474" s="109">
        <f t="shared" ref="BQ474:BQ537" si="465">IF($E474="N",BA474)</f>
        <v>0</v>
      </c>
      <c r="BR474" s="109">
        <f t="shared" ref="BR474:BR537" si="466">IF($E474="N",BB474)</f>
        <v>0</v>
      </c>
      <c r="BS474" s="109">
        <f t="shared" ref="BS474:BS537" si="467">IF($E474="N",BC474)</f>
        <v>0</v>
      </c>
      <c r="BT474" s="109">
        <f t="shared" ref="BT474:BT537" si="468">IF($E474="N",BD474)</f>
        <v>0</v>
      </c>
      <c r="BU474" s="109">
        <f t="shared" ref="BU474:BU537" si="469">IF($E474="N",BE474)</f>
        <v>0</v>
      </c>
      <c r="BV474" s="109">
        <f t="shared" ref="BV474:BV537" si="470">IF($E474="N",BF474)</f>
        <v>0</v>
      </c>
      <c r="BW474" s="109">
        <f t="shared" ref="BW474:BW537" si="471">IF($E474="N",BG474)</f>
        <v>0</v>
      </c>
      <c r="BX474" s="109">
        <f t="shared" ref="BX474:BX537" si="472">IF($E474="N",BH474)</f>
        <v>0</v>
      </c>
      <c r="BY474" s="1000">
        <f t="shared" si="440"/>
        <v>0</v>
      </c>
    </row>
    <row r="475" spans="1:77">
      <c r="A475" s="679"/>
      <c r="B475" s="679" t="s">
        <v>343</v>
      </c>
      <c r="C475" s="57" t="s">
        <v>45</v>
      </c>
      <c r="D475" s="57" t="s">
        <v>38</v>
      </c>
      <c r="E475" s="681" t="s">
        <v>349</v>
      </c>
      <c r="F475" s="682" t="s">
        <v>264</v>
      </c>
      <c r="G475" s="682" t="s">
        <v>148</v>
      </c>
      <c r="H475" s="241" t="s">
        <v>159</v>
      </c>
      <c r="I475" s="38"/>
      <c r="J475" s="983"/>
      <c r="K475" s="903"/>
      <c r="L475" s="798"/>
      <c r="M475" s="429"/>
      <c r="N475" s="109"/>
      <c r="O475" s="109"/>
      <c r="P475" s="109"/>
      <c r="Q475" s="607"/>
      <c r="R475" s="93"/>
      <c r="S475" s="109">
        <v>0</v>
      </c>
      <c r="T475" s="109">
        <v>0</v>
      </c>
      <c r="U475" s="109">
        <v>0</v>
      </c>
      <c r="V475" s="109">
        <v>0</v>
      </c>
      <c r="W475" s="109">
        <v>0</v>
      </c>
      <c r="X475" s="109">
        <v>686773.21</v>
      </c>
      <c r="Y475" s="109">
        <v>0</v>
      </c>
      <c r="Z475" s="109">
        <v>0</v>
      </c>
      <c r="AA475" s="109">
        <v>0</v>
      </c>
      <c r="AB475" s="109">
        <v>0</v>
      </c>
      <c r="AC475" s="109">
        <v>0</v>
      </c>
      <c r="AD475" s="109">
        <v>0</v>
      </c>
      <c r="AE475" s="109">
        <v>0</v>
      </c>
      <c r="AF475" s="109">
        <v>0</v>
      </c>
      <c r="AG475" s="109">
        <v>0</v>
      </c>
      <c r="AH475" s="109">
        <v>0</v>
      </c>
      <c r="AI475" s="109">
        <v>0</v>
      </c>
      <c r="AJ475" s="109">
        <v>0</v>
      </c>
      <c r="AK475" s="109">
        <v>0</v>
      </c>
      <c r="AL475" s="109">
        <v>0</v>
      </c>
      <c r="AM475" s="109">
        <v>0</v>
      </c>
      <c r="AN475" s="109">
        <v>0</v>
      </c>
      <c r="AO475" s="109">
        <v>0</v>
      </c>
      <c r="AP475" s="160">
        <f t="shared" si="441"/>
        <v>686773.21</v>
      </c>
      <c r="AQ475" s="160">
        <f t="shared" si="442"/>
        <v>0</v>
      </c>
      <c r="AR475" s="160">
        <f t="shared" si="443"/>
        <v>686773.21</v>
      </c>
      <c r="AS475" s="607"/>
      <c r="AT475" s="219"/>
      <c r="AU475" s="13">
        <f t="shared" si="445"/>
        <v>0</v>
      </c>
      <c r="AV475" s="13">
        <f t="shared" si="446"/>
        <v>0</v>
      </c>
      <c r="AW475" s="13">
        <f t="shared" si="447"/>
        <v>0</v>
      </c>
      <c r="AX475" s="13">
        <f t="shared" si="448"/>
        <v>0</v>
      </c>
      <c r="AY475" s="13">
        <f t="shared" si="449"/>
        <v>0</v>
      </c>
      <c r="AZ475" s="13">
        <f t="shared" si="450"/>
        <v>0</v>
      </c>
      <c r="BA475" s="13">
        <f t="shared" si="451"/>
        <v>0</v>
      </c>
      <c r="BB475" s="13">
        <f t="shared" si="452"/>
        <v>0</v>
      </c>
      <c r="BC475" s="13">
        <f t="shared" si="453"/>
        <v>0</v>
      </c>
      <c r="BD475" s="13">
        <f t="shared" si="454"/>
        <v>0</v>
      </c>
      <c r="BE475" s="13">
        <f t="shared" si="455"/>
        <v>0</v>
      </c>
      <c r="BF475" s="13">
        <f t="shared" si="456"/>
        <v>0</v>
      </c>
      <c r="BG475" s="13">
        <f t="shared" si="457"/>
        <v>0</v>
      </c>
      <c r="BH475" s="13">
        <f t="shared" si="458"/>
        <v>0</v>
      </c>
      <c r="BI475" s="73">
        <f t="shared" si="439"/>
        <v>0</v>
      </c>
      <c r="BJ475" s="219"/>
      <c r="BK475" s="850">
        <f t="shared" si="459"/>
        <v>0</v>
      </c>
      <c r="BL475" s="109">
        <f t="shared" si="460"/>
        <v>0</v>
      </c>
      <c r="BM475" s="109">
        <f t="shared" si="461"/>
        <v>0</v>
      </c>
      <c r="BN475" s="109">
        <f t="shared" si="462"/>
        <v>0</v>
      </c>
      <c r="BO475" s="109">
        <f t="shared" si="463"/>
        <v>0</v>
      </c>
      <c r="BP475" s="109">
        <f t="shared" si="464"/>
        <v>0</v>
      </c>
      <c r="BQ475" s="109">
        <f t="shared" si="465"/>
        <v>0</v>
      </c>
      <c r="BR475" s="109">
        <f t="shared" si="466"/>
        <v>0</v>
      </c>
      <c r="BS475" s="109">
        <f t="shared" si="467"/>
        <v>0</v>
      </c>
      <c r="BT475" s="109">
        <f t="shared" si="468"/>
        <v>0</v>
      </c>
      <c r="BU475" s="109">
        <f t="shared" si="469"/>
        <v>0</v>
      </c>
      <c r="BV475" s="109">
        <f t="shared" si="470"/>
        <v>0</v>
      </c>
      <c r="BW475" s="109">
        <f t="shared" si="471"/>
        <v>0</v>
      </c>
      <c r="BX475" s="109">
        <f t="shared" si="472"/>
        <v>0</v>
      </c>
      <c r="BY475" s="1000">
        <f t="shared" si="440"/>
        <v>0</v>
      </c>
    </row>
    <row r="476" spans="1:77">
      <c r="A476" s="679"/>
      <c r="B476" s="679" t="s">
        <v>343</v>
      </c>
      <c r="C476" s="57" t="s">
        <v>45</v>
      </c>
      <c r="D476" s="57" t="s">
        <v>38</v>
      </c>
      <c r="E476" s="681" t="s">
        <v>349</v>
      </c>
      <c r="F476" s="682" t="s">
        <v>264</v>
      </c>
      <c r="G476" s="682" t="s">
        <v>148</v>
      </c>
      <c r="H476" s="241" t="s">
        <v>159</v>
      </c>
      <c r="I476" s="38"/>
      <c r="J476" s="983"/>
      <c r="K476" s="903"/>
      <c r="L476" s="798"/>
      <c r="M476" s="429"/>
      <c r="N476" s="109"/>
      <c r="O476" s="109"/>
      <c r="P476" s="109"/>
      <c r="Q476" s="607"/>
      <c r="R476" s="93"/>
      <c r="S476" s="109">
        <v>0</v>
      </c>
      <c r="T476" s="109">
        <v>0</v>
      </c>
      <c r="U476" s="109">
        <v>3059.79</v>
      </c>
      <c r="V476" s="109">
        <v>0</v>
      </c>
      <c r="W476" s="109">
        <v>0</v>
      </c>
      <c r="X476" s="109">
        <v>370033.83999999997</v>
      </c>
      <c r="Y476" s="109">
        <v>0</v>
      </c>
      <c r="Z476" s="109">
        <v>0</v>
      </c>
      <c r="AA476" s="109">
        <v>0</v>
      </c>
      <c r="AB476" s="109">
        <v>0</v>
      </c>
      <c r="AC476" s="109">
        <v>0</v>
      </c>
      <c r="AD476" s="109">
        <v>0</v>
      </c>
      <c r="AE476" s="109">
        <v>0</v>
      </c>
      <c r="AF476" s="109">
        <v>0</v>
      </c>
      <c r="AG476" s="109">
        <v>0</v>
      </c>
      <c r="AH476" s="109">
        <v>0</v>
      </c>
      <c r="AI476" s="109">
        <v>0</v>
      </c>
      <c r="AJ476" s="109">
        <v>100000</v>
      </c>
      <c r="AK476" s="109">
        <v>0</v>
      </c>
      <c r="AL476" s="109">
        <v>0</v>
      </c>
      <c r="AM476" s="109">
        <v>0</v>
      </c>
      <c r="AN476" s="109">
        <v>0</v>
      </c>
      <c r="AO476" s="109">
        <v>0</v>
      </c>
      <c r="AP476" s="160">
        <f t="shared" si="441"/>
        <v>373093.62999999995</v>
      </c>
      <c r="AQ476" s="160">
        <f t="shared" si="442"/>
        <v>100000</v>
      </c>
      <c r="AR476" s="160">
        <f t="shared" si="443"/>
        <v>473093.62999999995</v>
      </c>
      <c r="AS476" s="607"/>
      <c r="AT476" s="219"/>
      <c r="AU476" s="13">
        <f t="shared" si="445"/>
        <v>0</v>
      </c>
      <c r="AV476" s="13">
        <f t="shared" si="446"/>
        <v>0</v>
      </c>
      <c r="AW476" s="13">
        <f t="shared" si="447"/>
        <v>0</v>
      </c>
      <c r="AX476" s="13">
        <f t="shared" si="448"/>
        <v>0</v>
      </c>
      <c r="AY476" s="13">
        <f t="shared" si="449"/>
        <v>0</v>
      </c>
      <c r="AZ476" s="13">
        <f t="shared" si="450"/>
        <v>0</v>
      </c>
      <c r="BA476" s="13">
        <f t="shared" si="451"/>
        <v>0</v>
      </c>
      <c r="BB476" s="13">
        <f t="shared" si="452"/>
        <v>0</v>
      </c>
      <c r="BC476" s="13">
        <f t="shared" si="453"/>
        <v>100000</v>
      </c>
      <c r="BD476" s="13">
        <f t="shared" si="454"/>
        <v>0</v>
      </c>
      <c r="BE476" s="13">
        <f t="shared" si="455"/>
        <v>0</v>
      </c>
      <c r="BF476" s="13">
        <f t="shared" si="456"/>
        <v>0</v>
      </c>
      <c r="BG476" s="13">
        <f t="shared" si="457"/>
        <v>0</v>
      </c>
      <c r="BH476" s="13">
        <f t="shared" si="458"/>
        <v>0</v>
      </c>
      <c r="BI476" s="73">
        <f t="shared" si="439"/>
        <v>100000</v>
      </c>
      <c r="BJ476" s="219"/>
      <c r="BK476" s="850">
        <f t="shared" si="459"/>
        <v>0</v>
      </c>
      <c r="BL476" s="109">
        <f t="shared" si="460"/>
        <v>0</v>
      </c>
      <c r="BM476" s="109">
        <f t="shared" si="461"/>
        <v>0</v>
      </c>
      <c r="BN476" s="109">
        <f t="shared" si="462"/>
        <v>0</v>
      </c>
      <c r="BO476" s="109">
        <f t="shared" si="463"/>
        <v>0</v>
      </c>
      <c r="BP476" s="109">
        <f t="shared" si="464"/>
        <v>0</v>
      </c>
      <c r="BQ476" s="109">
        <f t="shared" si="465"/>
        <v>0</v>
      </c>
      <c r="BR476" s="109">
        <f t="shared" si="466"/>
        <v>0</v>
      </c>
      <c r="BS476" s="109">
        <f t="shared" si="467"/>
        <v>100000</v>
      </c>
      <c r="BT476" s="109">
        <f t="shared" si="468"/>
        <v>0</v>
      </c>
      <c r="BU476" s="109">
        <f t="shared" si="469"/>
        <v>0</v>
      </c>
      <c r="BV476" s="109">
        <f t="shared" si="470"/>
        <v>0</v>
      </c>
      <c r="BW476" s="109">
        <f t="shared" si="471"/>
        <v>0</v>
      </c>
      <c r="BX476" s="109">
        <f t="shared" si="472"/>
        <v>0</v>
      </c>
      <c r="BY476" s="1000">
        <f t="shared" si="440"/>
        <v>100000</v>
      </c>
    </row>
    <row r="477" spans="1:77">
      <c r="A477" s="2" t="s">
        <v>268</v>
      </c>
      <c r="B477" s="2" t="s">
        <v>2022</v>
      </c>
      <c r="C477" s="57" t="s">
        <v>23</v>
      </c>
      <c r="D477" s="57" t="s">
        <v>33</v>
      </c>
      <c r="E477" s="681" t="s">
        <v>349</v>
      </c>
      <c r="F477" s="682" t="s">
        <v>264</v>
      </c>
      <c r="G477" s="682" t="s">
        <v>106</v>
      </c>
      <c r="H477" s="241" t="s">
        <v>130</v>
      </c>
      <c r="I477" s="38"/>
      <c r="J477" s="983"/>
      <c r="K477" s="903"/>
      <c r="L477" s="798"/>
      <c r="M477" s="429"/>
      <c r="N477" s="109"/>
      <c r="O477" s="109"/>
      <c r="P477" s="109"/>
      <c r="Q477" s="607"/>
      <c r="R477" s="93"/>
      <c r="S477" s="109">
        <v>0</v>
      </c>
      <c r="T477" s="109">
        <v>0</v>
      </c>
      <c r="U477" s="109">
        <v>0</v>
      </c>
      <c r="V477" s="109">
        <v>0</v>
      </c>
      <c r="W477" s="109">
        <v>0</v>
      </c>
      <c r="X477" s="109">
        <v>0</v>
      </c>
      <c r="Y477" s="109">
        <v>489700.00000000006</v>
      </c>
      <c r="Z477" s="109">
        <v>489700.00000000006</v>
      </c>
      <c r="AA477" s="109">
        <v>489700.00000000006</v>
      </c>
      <c r="AB477" s="109">
        <v>489700.00000000006</v>
      </c>
      <c r="AC477" s="109">
        <v>489700.00000000006</v>
      </c>
      <c r="AD477" s="109">
        <v>495600</v>
      </c>
      <c r="AE477" s="109">
        <v>489700.00000000006</v>
      </c>
      <c r="AF477" s="109">
        <v>495600</v>
      </c>
      <c r="AG477" s="109">
        <v>489700.00000000006</v>
      </c>
      <c r="AH477" s="109">
        <v>495600</v>
      </c>
      <c r="AI477" s="109">
        <v>489700.00000000006</v>
      </c>
      <c r="AJ477" s="109">
        <v>495600</v>
      </c>
      <c r="AK477" s="109">
        <v>0</v>
      </c>
      <c r="AL477" s="109">
        <v>0</v>
      </c>
      <c r="AM477" s="109">
        <v>0</v>
      </c>
      <c r="AN477" s="109">
        <v>0</v>
      </c>
      <c r="AO477" s="109">
        <v>0</v>
      </c>
      <c r="AP477" s="160">
        <f t="shared" si="441"/>
        <v>1469100.0000000002</v>
      </c>
      <c r="AQ477" s="160">
        <f t="shared" si="442"/>
        <v>4430900</v>
      </c>
      <c r="AR477" s="160">
        <f t="shared" si="443"/>
        <v>5900000.0000000009</v>
      </c>
      <c r="AS477" s="607"/>
      <c r="AT477" s="219"/>
      <c r="AU477" s="13">
        <f t="shared" si="445"/>
        <v>489700.00000000006</v>
      </c>
      <c r="AV477" s="13">
        <f t="shared" si="446"/>
        <v>489700.00000000006</v>
      </c>
      <c r="AW477" s="13">
        <f t="shared" si="447"/>
        <v>495600</v>
      </c>
      <c r="AX477" s="13">
        <f t="shared" si="448"/>
        <v>489700.00000000006</v>
      </c>
      <c r="AY477" s="13">
        <f t="shared" si="449"/>
        <v>495600</v>
      </c>
      <c r="AZ477" s="13">
        <f t="shared" si="450"/>
        <v>489700.00000000006</v>
      </c>
      <c r="BA477" s="13">
        <f t="shared" si="451"/>
        <v>495600</v>
      </c>
      <c r="BB477" s="13">
        <f t="shared" si="452"/>
        <v>489700.00000000006</v>
      </c>
      <c r="BC477" s="13">
        <f t="shared" si="453"/>
        <v>495600</v>
      </c>
      <c r="BD477" s="13">
        <f t="shared" si="454"/>
        <v>0</v>
      </c>
      <c r="BE477" s="13">
        <f t="shared" si="455"/>
        <v>0</v>
      </c>
      <c r="BF477" s="13">
        <f t="shared" si="456"/>
        <v>0</v>
      </c>
      <c r="BG477" s="13">
        <f t="shared" si="457"/>
        <v>0</v>
      </c>
      <c r="BH477" s="13">
        <f t="shared" si="458"/>
        <v>0</v>
      </c>
      <c r="BI477" s="73">
        <f t="shared" si="439"/>
        <v>4430900</v>
      </c>
      <c r="BJ477" s="219"/>
      <c r="BK477" s="850">
        <f t="shared" si="459"/>
        <v>489700.00000000006</v>
      </c>
      <c r="BL477" s="109">
        <f t="shared" si="460"/>
        <v>489700.00000000006</v>
      </c>
      <c r="BM477" s="109">
        <f t="shared" si="461"/>
        <v>495600</v>
      </c>
      <c r="BN477" s="109">
        <f t="shared" si="462"/>
        <v>489700.00000000006</v>
      </c>
      <c r="BO477" s="109">
        <f t="shared" si="463"/>
        <v>495600</v>
      </c>
      <c r="BP477" s="109">
        <f t="shared" si="464"/>
        <v>489700.00000000006</v>
      </c>
      <c r="BQ477" s="109">
        <f t="shared" si="465"/>
        <v>495600</v>
      </c>
      <c r="BR477" s="109">
        <f t="shared" si="466"/>
        <v>489700.00000000006</v>
      </c>
      <c r="BS477" s="109">
        <f t="shared" si="467"/>
        <v>495600</v>
      </c>
      <c r="BT477" s="109">
        <f t="shared" si="468"/>
        <v>0</v>
      </c>
      <c r="BU477" s="109">
        <f t="shared" si="469"/>
        <v>0</v>
      </c>
      <c r="BV477" s="109">
        <f t="shared" si="470"/>
        <v>0</v>
      </c>
      <c r="BW477" s="109">
        <f t="shared" si="471"/>
        <v>0</v>
      </c>
      <c r="BX477" s="109">
        <f t="shared" si="472"/>
        <v>0</v>
      </c>
      <c r="BY477" s="1000">
        <f t="shared" si="440"/>
        <v>4430900</v>
      </c>
    </row>
    <row r="478" spans="1:77">
      <c r="A478" s="678" t="s">
        <v>2259</v>
      </c>
      <c r="B478" s="678" t="s">
        <v>2260</v>
      </c>
      <c r="C478" s="57" t="s">
        <v>13</v>
      </c>
      <c r="D478" s="57" t="s">
        <v>15</v>
      </c>
      <c r="E478" s="681" t="s">
        <v>349</v>
      </c>
      <c r="F478" s="683">
        <v>40892</v>
      </c>
      <c r="G478" s="682" t="s">
        <v>106</v>
      </c>
      <c r="H478" s="241" t="s">
        <v>117</v>
      </c>
      <c r="I478" s="38"/>
      <c r="J478" s="983"/>
      <c r="K478" s="903"/>
      <c r="L478" s="798"/>
      <c r="M478" s="429"/>
      <c r="N478" s="109"/>
      <c r="O478" s="109"/>
      <c r="P478" s="109"/>
      <c r="Q478" s="607"/>
      <c r="R478" s="93"/>
      <c r="S478" s="109"/>
      <c r="T478" s="109"/>
      <c r="U478" s="109"/>
      <c r="V478" s="109">
        <v>0</v>
      </c>
      <c r="W478" s="109">
        <v>0</v>
      </c>
      <c r="X478" s="109">
        <v>131609.72</v>
      </c>
      <c r="Y478" s="109">
        <v>0</v>
      </c>
      <c r="Z478" s="109">
        <v>0</v>
      </c>
      <c r="AA478" s="109">
        <v>0</v>
      </c>
      <c r="AB478" s="109">
        <v>0</v>
      </c>
      <c r="AC478" s="109">
        <v>0</v>
      </c>
      <c r="AD478" s="109">
        <v>0</v>
      </c>
      <c r="AE478" s="109">
        <v>0</v>
      </c>
      <c r="AF478" s="109">
        <v>0</v>
      </c>
      <c r="AG478" s="109">
        <v>0</v>
      </c>
      <c r="AH478" s="109">
        <v>0</v>
      </c>
      <c r="AI478" s="109">
        <v>0</v>
      </c>
      <c r="AJ478" s="109">
        <v>0</v>
      </c>
      <c r="AK478" s="109">
        <v>0</v>
      </c>
      <c r="AL478" s="109">
        <v>0</v>
      </c>
      <c r="AM478" s="109">
        <v>0</v>
      </c>
      <c r="AN478" s="109">
        <v>0</v>
      </c>
      <c r="AO478" s="109">
        <v>0</v>
      </c>
      <c r="AP478" s="160">
        <f t="shared" si="441"/>
        <v>131609.72</v>
      </c>
      <c r="AQ478" s="160">
        <f t="shared" si="442"/>
        <v>0</v>
      </c>
      <c r="AR478" s="160">
        <f t="shared" si="443"/>
        <v>131609.72</v>
      </c>
      <c r="AS478" s="607"/>
      <c r="AT478" s="219"/>
      <c r="AU478" s="13">
        <f t="shared" si="445"/>
        <v>0</v>
      </c>
      <c r="AV478" s="13">
        <f t="shared" si="446"/>
        <v>0</v>
      </c>
      <c r="AW478" s="13">
        <f t="shared" si="447"/>
        <v>0</v>
      </c>
      <c r="AX478" s="13">
        <f t="shared" si="448"/>
        <v>0</v>
      </c>
      <c r="AY478" s="13">
        <f t="shared" si="449"/>
        <v>0</v>
      </c>
      <c r="AZ478" s="13">
        <f t="shared" si="450"/>
        <v>0</v>
      </c>
      <c r="BA478" s="13">
        <f t="shared" si="451"/>
        <v>0</v>
      </c>
      <c r="BB478" s="13">
        <f t="shared" si="452"/>
        <v>0</v>
      </c>
      <c r="BC478" s="13">
        <f t="shared" si="453"/>
        <v>0</v>
      </c>
      <c r="BD478" s="13">
        <f t="shared" si="454"/>
        <v>0</v>
      </c>
      <c r="BE478" s="13">
        <f t="shared" si="455"/>
        <v>0</v>
      </c>
      <c r="BF478" s="13">
        <f t="shared" si="456"/>
        <v>0</v>
      </c>
      <c r="BG478" s="13">
        <f t="shared" si="457"/>
        <v>0</v>
      </c>
      <c r="BH478" s="13">
        <f t="shared" si="458"/>
        <v>0</v>
      </c>
      <c r="BI478" s="73">
        <f t="shared" si="439"/>
        <v>0</v>
      </c>
      <c r="BJ478" s="219"/>
      <c r="BK478" s="850">
        <f t="shared" si="459"/>
        <v>0</v>
      </c>
      <c r="BL478" s="109">
        <f t="shared" si="460"/>
        <v>0</v>
      </c>
      <c r="BM478" s="109">
        <f t="shared" si="461"/>
        <v>0</v>
      </c>
      <c r="BN478" s="109">
        <f t="shared" si="462"/>
        <v>0</v>
      </c>
      <c r="BO478" s="109">
        <f t="shared" si="463"/>
        <v>0</v>
      </c>
      <c r="BP478" s="109">
        <f t="shared" si="464"/>
        <v>0</v>
      </c>
      <c r="BQ478" s="109">
        <f t="shared" si="465"/>
        <v>0</v>
      </c>
      <c r="BR478" s="109">
        <f t="shared" si="466"/>
        <v>0</v>
      </c>
      <c r="BS478" s="109">
        <f t="shared" si="467"/>
        <v>0</v>
      </c>
      <c r="BT478" s="109">
        <f t="shared" si="468"/>
        <v>0</v>
      </c>
      <c r="BU478" s="109">
        <f t="shared" si="469"/>
        <v>0</v>
      </c>
      <c r="BV478" s="109">
        <f t="shared" si="470"/>
        <v>0</v>
      </c>
      <c r="BW478" s="109">
        <f t="shared" si="471"/>
        <v>0</v>
      </c>
      <c r="BX478" s="109">
        <f t="shared" si="472"/>
        <v>0</v>
      </c>
      <c r="BY478" s="1000">
        <f t="shared" si="440"/>
        <v>0</v>
      </c>
    </row>
    <row r="479" spans="1:77">
      <c r="A479" s="679" t="s">
        <v>335</v>
      </c>
      <c r="B479" s="679" t="s">
        <v>336</v>
      </c>
      <c r="C479" s="57" t="s">
        <v>36</v>
      </c>
      <c r="D479" s="684" t="s">
        <v>33</v>
      </c>
      <c r="E479" s="681" t="s">
        <v>349</v>
      </c>
      <c r="F479" s="682" t="s">
        <v>264</v>
      </c>
      <c r="G479" s="682" t="s">
        <v>106</v>
      </c>
      <c r="H479" s="241" t="s">
        <v>137</v>
      </c>
      <c r="I479" s="38"/>
      <c r="J479" s="983"/>
      <c r="K479" s="903"/>
      <c r="L479" s="798"/>
      <c r="M479" s="429"/>
      <c r="N479" s="109"/>
      <c r="O479" s="109"/>
      <c r="P479" s="109"/>
      <c r="Q479" s="607"/>
      <c r="R479" s="93"/>
      <c r="S479" s="109">
        <v>8141.25</v>
      </c>
      <c r="T479" s="109">
        <v>3894.47</v>
      </c>
      <c r="U479" s="109">
        <v>116325.42</v>
      </c>
      <c r="V479" s="109">
        <v>29953.65</v>
      </c>
      <c r="W479" s="109">
        <v>251807.94</v>
      </c>
      <c r="X479" s="109">
        <v>185593.68</v>
      </c>
      <c r="Y479" s="109">
        <v>0</v>
      </c>
      <c r="Z479" s="109">
        <v>403870.86</v>
      </c>
      <c r="AA479" s="109">
        <v>0</v>
      </c>
      <c r="AB479" s="109">
        <v>950170.5</v>
      </c>
      <c r="AC479" s="109">
        <v>0</v>
      </c>
      <c r="AD479" s="109">
        <v>0</v>
      </c>
      <c r="AE479" s="109">
        <v>64800</v>
      </c>
      <c r="AF479" s="109">
        <v>194928.12</v>
      </c>
      <c r="AG479" s="109">
        <v>64800</v>
      </c>
      <c r="AH479" s="109">
        <v>0</v>
      </c>
      <c r="AI479" s="109">
        <v>162490.85999999999</v>
      </c>
      <c r="AJ479" s="109">
        <v>0</v>
      </c>
      <c r="AK479" s="109">
        <v>0</v>
      </c>
      <c r="AL479" s="109">
        <v>0</v>
      </c>
      <c r="AM479" s="109">
        <v>0</v>
      </c>
      <c r="AN479" s="109">
        <v>0</v>
      </c>
      <c r="AO479" s="109">
        <v>0</v>
      </c>
      <c r="AP479" s="160">
        <f t="shared" si="441"/>
        <v>999587.2699999999</v>
      </c>
      <c r="AQ479" s="160">
        <f t="shared" si="442"/>
        <v>1437189.48</v>
      </c>
      <c r="AR479" s="160">
        <f t="shared" si="443"/>
        <v>2436776.75</v>
      </c>
      <c r="AS479" s="607"/>
      <c r="AT479" s="219"/>
      <c r="AU479" s="13">
        <f t="shared" si="445"/>
        <v>950170.5</v>
      </c>
      <c r="AV479" s="13">
        <f t="shared" si="446"/>
        <v>0</v>
      </c>
      <c r="AW479" s="13">
        <f t="shared" si="447"/>
        <v>0</v>
      </c>
      <c r="AX479" s="13">
        <f t="shared" si="448"/>
        <v>64800</v>
      </c>
      <c r="AY479" s="13">
        <f t="shared" si="449"/>
        <v>194928.12</v>
      </c>
      <c r="AZ479" s="13">
        <f t="shared" si="450"/>
        <v>64800</v>
      </c>
      <c r="BA479" s="13">
        <f t="shared" si="451"/>
        <v>0</v>
      </c>
      <c r="BB479" s="13">
        <f t="shared" si="452"/>
        <v>162490.85999999999</v>
      </c>
      <c r="BC479" s="13">
        <f t="shared" si="453"/>
        <v>0</v>
      </c>
      <c r="BD479" s="13">
        <f t="shared" si="454"/>
        <v>0</v>
      </c>
      <c r="BE479" s="13">
        <f t="shared" si="455"/>
        <v>0</v>
      </c>
      <c r="BF479" s="13">
        <f t="shared" si="456"/>
        <v>0</v>
      </c>
      <c r="BG479" s="13">
        <f t="shared" si="457"/>
        <v>0</v>
      </c>
      <c r="BH479" s="13">
        <f t="shared" si="458"/>
        <v>0</v>
      </c>
      <c r="BI479" s="73">
        <f t="shared" si="439"/>
        <v>1437189.48</v>
      </c>
      <c r="BJ479" s="219"/>
      <c r="BK479" s="850">
        <f t="shared" si="459"/>
        <v>950170.5</v>
      </c>
      <c r="BL479" s="109">
        <f t="shared" si="460"/>
        <v>0</v>
      </c>
      <c r="BM479" s="109">
        <f t="shared" si="461"/>
        <v>0</v>
      </c>
      <c r="BN479" s="109">
        <f t="shared" si="462"/>
        <v>64800</v>
      </c>
      <c r="BO479" s="109">
        <f t="shared" si="463"/>
        <v>194928.12</v>
      </c>
      <c r="BP479" s="109">
        <f t="shared" si="464"/>
        <v>64800</v>
      </c>
      <c r="BQ479" s="109">
        <f t="shared" si="465"/>
        <v>0</v>
      </c>
      <c r="BR479" s="109">
        <f t="shared" si="466"/>
        <v>162490.85999999999</v>
      </c>
      <c r="BS479" s="109">
        <f t="shared" si="467"/>
        <v>0</v>
      </c>
      <c r="BT479" s="109">
        <f t="shared" si="468"/>
        <v>0</v>
      </c>
      <c r="BU479" s="109">
        <f t="shared" si="469"/>
        <v>0</v>
      </c>
      <c r="BV479" s="109">
        <f t="shared" si="470"/>
        <v>0</v>
      </c>
      <c r="BW479" s="109">
        <f t="shared" si="471"/>
        <v>0</v>
      </c>
      <c r="BX479" s="109">
        <f t="shared" si="472"/>
        <v>0</v>
      </c>
      <c r="BY479" s="1000">
        <f t="shared" si="440"/>
        <v>1437189.48</v>
      </c>
    </row>
    <row r="480" spans="1:77" ht="267.75">
      <c r="A480" s="679" t="s">
        <v>2130</v>
      </c>
      <c r="B480" s="679" t="s">
        <v>2131</v>
      </c>
      <c r="C480" s="57" t="s">
        <v>13</v>
      </c>
      <c r="D480" s="684" t="s">
        <v>14</v>
      </c>
      <c r="E480" s="681" t="s">
        <v>349</v>
      </c>
      <c r="F480" s="682">
        <v>40907</v>
      </c>
      <c r="G480" s="682" t="s">
        <v>106</v>
      </c>
      <c r="H480" s="241" t="s">
        <v>116</v>
      </c>
      <c r="I480" s="38"/>
      <c r="J480" s="983"/>
      <c r="K480" s="903"/>
      <c r="L480" s="902" t="s">
        <v>1392</v>
      </c>
      <c r="M480" s="986" t="s">
        <v>3611</v>
      </c>
      <c r="N480" s="109"/>
      <c r="O480" s="109"/>
      <c r="P480" s="109"/>
      <c r="Q480" s="607"/>
      <c r="R480" s="93"/>
      <c r="S480" s="109">
        <v>-4265.2299999999996</v>
      </c>
      <c r="T480" s="109">
        <v>4711.5</v>
      </c>
      <c r="U480" s="109">
        <v>0</v>
      </c>
      <c r="V480" s="109">
        <v>0</v>
      </c>
      <c r="W480" s="109">
        <v>36677.14</v>
      </c>
      <c r="X480" s="109">
        <v>5319300</v>
      </c>
      <c r="Y480" s="109">
        <v>0</v>
      </c>
      <c r="Z480" s="109">
        <v>0</v>
      </c>
      <c r="AA480" s="109">
        <v>0</v>
      </c>
      <c r="AB480" s="109">
        <v>0</v>
      </c>
      <c r="AC480" s="109">
        <v>0</v>
      </c>
      <c r="AD480" s="109">
        <v>0</v>
      </c>
      <c r="AE480" s="109">
        <v>0</v>
      </c>
      <c r="AF480" s="109">
        <v>0</v>
      </c>
      <c r="AG480" s="109">
        <v>0</v>
      </c>
      <c r="AH480" s="109">
        <v>0</v>
      </c>
      <c r="AI480" s="109">
        <v>0</v>
      </c>
      <c r="AJ480" s="109">
        <v>0</v>
      </c>
      <c r="AK480" s="109">
        <v>0</v>
      </c>
      <c r="AL480" s="109">
        <v>0</v>
      </c>
      <c r="AM480" s="109">
        <v>0</v>
      </c>
      <c r="AN480" s="109">
        <v>0</v>
      </c>
      <c r="AO480" s="109">
        <v>0</v>
      </c>
      <c r="AP480" s="160">
        <f t="shared" si="441"/>
        <v>5356423.41</v>
      </c>
      <c r="AQ480" s="160">
        <f t="shared" si="442"/>
        <v>0</v>
      </c>
      <c r="AR480" s="160">
        <f t="shared" si="443"/>
        <v>5356423.41</v>
      </c>
      <c r="AS480" s="607"/>
      <c r="AT480" s="219"/>
      <c r="AU480" s="943">
        <v>0</v>
      </c>
      <c r="AV480" s="943">
        <v>0</v>
      </c>
      <c r="AW480" s="943">
        <v>0</v>
      </c>
      <c r="AX480" s="943">
        <v>0</v>
      </c>
      <c r="AY480" s="943">
        <v>5700643.9199999999</v>
      </c>
      <c r="AZ480" s="943">
        <v>0</v>
      </c>
      <c r="BA480" s="943">
        <v>0</v>
      </c>
      <c r="BB480" s="943">
        <v>0</v>
      </c>
      <c r="BC480" s="943">
        <v>0</v>
      </c>
      <c r="BD480" s="943">
        <v>0</v>
      </c>
      <c r="BE480" s="943">
        <v>0</v>
      </c>
      <c r="BF480" s="943">
        <v>0</v>
      </c>
      <c r="BG480" s="943">
        <v>0</v>
      </c>
      <c r="BH480" s="943">
        <v>0</v>
      </c>
      <c r="BI480" s="73">
        <f t="shared" si="439"/>
        <v>5700643.9199999999</v>
      </c>
      <c r="BJ480" s="219"/>
      <c r="BK480" s="850">
        <f t="shared" si="459"/>
        <v>0</v>
      </c>
      <c r="BL480" s="109">
        <f t="shared" si="460"/>
        <v>0</v>
      </c>
      <c r="BM480" s="109">
        <f t="shared" si="461"/>
        <v>0</v>
      </c>
      <c r="BN480" s="109">
        <f t="shared" si="462"/>
        <v>0</v>
      </c>
      <c r="BO480" s="109">
        <f t="shared" si="463"/>
        <v>5700643.9199999999</v>
      </c>
      <c r="BP480" s="109">
        <f t="shared" si="464"/>
        <v>0</v>
      </c>
      <c r="BQ480" s="109">
        <f t="shared" si="465"/>
        <v>0</v>
      </c>
      <c r="BR480" s="109">
        <f t="shared" si="466"/>
        <v>0</v>
      </c>
      <c r="BS480" s="109">
        <f t="shared" si="467"/>
        <v>0</v>
      </c>
      <c r="BT480" s="109">
        <f t="shared" si="468"/>
        <v>0</v>
      </c>
      <c r="BU480" s="109">
        <f t="shared" si="469"/>
        <v>0</v>
      </c>
      <c r="BV480" s="109">
        <f t="shared" si="470"/>
        <v>0</v>
      </c>
      <c r="BW480" s="109">
        <f t="shared" si="471"/>
        <v>0</v>
      </c>
      <c r="BX480" s="109">
        <f t="shared" si="472"/>
        <v>0</v>
      </c>
      <c r="BY480" s="1000">
        <f t="shared" si="440"/>
        <v>5700643.9199999999</v>
      </c>
    </row>
    <row r="481" spans="1:77">
      <c r="A481" s="678" t="s">
        <v>2215</v>
      </c>
      <c r="B481" s="678" t="s">
        <v>2216</v>
      </c>
      <c r="C481" s="57" t="s">
        <v>13</v>
      </c>
      <c r="D481" s="684" t="s">
        <v>14</v>
      </c>
      <c r="E481" s="681" t="s">
        <v>349</v>
      </c>
      <c r="F481" s="683">
        <v>40877</v>
      </c>
      <c r="G481" s="682" t="s">
        <v>106</v>
      </c>
      <c r="H481" s="241" t="s">
        <v>116</v>
      </c>
      <c r="I481" s="38"/>
      <c r="J481" s="983"/>
      <c r="K481" s="903"/>
      <c r="L481" s="798"/>
      <c r="M481" s="429"/>
      <c r="N481" s="109"/>
      <c r="O481" s="109"/>
      <c r="P481" s="109"/>
      <c r="Q481" s="607"/>
      <c r="R481" s="93"/>
      <c r="S481" s="109"/>
      <c r="T481" s="109"/>
      <c r="U481" s="109"/>
      <c r="V481" s="109">
        <v>0</v>
      </c>
      <c r="W481" s="109">
        <v>326593.86</v>
      </c>
      <c r="X481" s="109">
        <v>0</v>
      </c>
      <c r="Y481" s="109">
        <v>0</v>
      </c>
      <c r="Z481" s="109">
        <v>0</v>
      </c>
      <c r="AA481" s="109">
        <v>0</v>
      </c>
      <c r="AB481" s="109">
        <v>0</v>
      </c>
      <c r="AC481" s="109">
        <v>0</v>
      </c>
      <c r="AD481" s="109">
        <v>0</v>
      </c>
      <c r="AE481" s="109">
        <v>0</v>
      </c>
      <c r="AF481" s="109">
        <v>0</v>
      </c>
      <c r="AG481" s="109">
        <v>0</v>
      </c>
      <c r="AH481" s="109">
        <v>0</v>
      </c>
      <c r="AI481" s="109">
        <v>0</v>
      </c>
      <c r="AJ481" s="109">
        <v>0</v>
      </c>
      <c r="AK481" s="109">
        <v>0</v>
      </c>
      <c r="AL481" s="109">
        <v>0</v>
      </c>
      <c r="AM481" s="109">
        <v>0</v>
      </c>
      <c r="AN481" s="109">
        <v>0</v>
      </c>
      <c r="AO481" s="109">
        <v>0</v>
      </c>
      <c r="AP481" s="160">
        <f t="shared" si="441"/>
        <v>326593.86</v>
      </c>
      <c r="AQ481" s="160">
        <f t="shared" si="442"/>
        <v>0</v>
      </c>
      <c r="AR481" s="160">
        <f t="shared" si="443"/>
        <v>326593.86</v>
      </c>
      <c r="AS481" s="607"/>
      <c r="AT481" s="219"/>
      <c r="AU481" s="13">
        <f t="shared" ref="AU481:AU490" si="473">AB481</f>
        <v>0</v>
      </c>
      <c r="AV481" s="13">
        <f t="shared" ref="AV481:AV490" si="474">AC481</f>
        <v>0</v>
      </c>
      <c r="AW481" s="13">
        <f t="shared" ref="AW481:AW490" si="475">AD481</f>
        <v>0</v>
      </c>
      <c r="AX481" s="13">
        <f t="shared" ref="AX481:AX490" si="476">AE481</f>
        <v>0</v>
      </c>
      <c r="AY481" s="13">
        <f t="shared" ref="AY481:AY490" si="477">AF481</f>
        <v>0</v>
      </c>
      <c r="AZ481" s="13">
        <f t="shared" ref="AZ481:AZ490" si="478">AG481</f>
        <v>0</v>
      </c>
      <c r="BA481" s="13">
        <f t="shared" ref="BA481:BA490" si="479">AH481</f>
        <v>0</v>
      </c>
      <c r="BB481" s="13">
        <f t="shared" ref="BB481:BB490" si="480">AI481</f>
        <v>0</v>
      </c>
      <c r="BC481" s="13">
        <f t="shared" ref="BC481:BC490" si="481">AJ481</f>
        <v>0</v>
      </c>
      <c r="BD481" s="13">
        <f t="shared" ref="BD481:BD490" si="482">AK481</f>
        <v>0</v>
      </c>
      <c r="BE481" s="13">
        <f t="shared" ref="BE481:BE490" si="483">AL481</f>
        <v>0</v>
      </c>
      <c r="BF481" s="13">
        <f t="shared" ref="BF481:BF490" si="484">AM481</f>
        <v>0</v>
      </c>
      <c r="BG481" s="13">
        <f t="shared" ref="BG481:BG490" si="485">AN481</f>
        <v>0</v>
      </c>
      <c r="BH481" s="13">
        <f t="shared" ref="BH481:BH490" si="486">AO481</f>
        <v>0</v>
      </c>
      <c r="BI481" s="73">
        <f t="shared" si="439"/>
        <v>0</v>
      </c>
      <c r="BJ481" s="219"/>
      <c r="BK481" s="850">
        <f t="shared" si="459"/>
        <v>0</v>
      </c>
      <c r="BL481" s="109">
        <f t="shared" si="460"/>
        <v>0</v>
      </c>
      <c r="BM481" s="109">
        <f t="shared" si="461"/>
        <v>0</v>
      </c>
      <c r="BN481" s="109">
        <f t="shared" si="462"/>
        <v>0</v>
      </c>
      <c r="BO481" s="109">
        <f t="shared" si="463"/>
        <v>0</v>
      </c>
      <c r="BP481" s="109">
        <f t="shared" si="464"/>
        <v>0</v>
      </c>
      <c r="BQ481" s="109">
        <f t="shared" si="465"/>
        <v>0</v>
      </c>
      <c r="BR481" s="109">
        <f t="shared" si="466"/>
        <v>0</v>
      </c>
      <c r="BS481" s="109">
        <f t="shared" si="467"/>
        <v>0</v>
      </c>
      <c r="BT481" s="109">
        <f t="shared" si="468"/>
        <v>0</v>
      </c>
      <c r="BU481" s="109">
        <f t="shared" si="469"/>
        <v>0</v>
      </c>
      <c r="BV481" s="109">
        <f t="shared" si="470"/>
        <v>0</v>
      </c>
      <c r="BW481" s="109">
        <f t="shared" si="471"/>
        <v>0</v>
      </c>
      <c r="BX481" s="109">
        <f t="shared" si="472"/>
        <v>0</v>
      </c>
      <c r="BY481" s="1000">
        <f t="shared" si="440"/>
        <v>0</v>
      </c>
    </row>
    <row r="482" spans="1:77">
      <c r="A482" s="679" t="s">
        <v>2201</v>
      </c>
      <c r="B482" s="679" t="s">
        <v>2202</v>
      </c>
      <c r="C482" s="57" t="s">
        <v>13</v>
      </c>
      <c r="D482" s="684" t="s">
        <v>14</v>
      </c>
      <c r="E482" s="681" t="s">
        <v>349</v>
      </c>
      <c r="F482" s="682">
        <v>40862</v>
      </c>
      <c r="G482" s="682" t="s">
        <v>106</v>
      </c>
      <c r="H482" s="241" t="s">
        <v>116</v>
      </c>
      <c r="I482" s="38"/>
      <c r="J482" s="983"/>
      <c r="K482" s="903"/>
      <c r="L482" s="798"/>
      <c r="M482" s="429"/>
      <c r="N482" s="109"/>
      <c r="O482" s="109"/>
      <c r="P482" s="109"/>
      <c r="Q482" s="607"/>
      <c r="R482" s="93"/>
      <c r="S482" s="109"/>
      <c r="T482" s="109"/>
      <c r="U482" s="109"/>
      <c r="V482" s="109">
        <v>0</v>
      </c>
      <c r="W482" s="109">
        <v>419655.83</v>
      </c>
      <c r="X482" s="109">
        <v>0</v>
      </c>
      <c r="Y482" s="109">
        <v>0</v>
      </c>
      <c r="Z482" s="109">
        <v>0</v>
      </c>
      <c r="AA482" s="109">
        <v>0</v>
      </c>
      <c r="AB482" s="109">
        <v>0</v>
      </c>
      <c r="AC482" s="109">
        <v>0</v>
      </c>
      <c r="AD482" s="109">
        <v>0</v>
      </c>
      <c r="AE482" s="109">
        <v>0</v>
      </c>
      <c r="AF482" s="109">
        <v>0</v>
      </c>
      <c r="AG482" s="109">
        <v>0</v>
      </c>
      <c r="AH482" s="109">
        <v>0</v>
      </c>
      <c r="AI482" s="109">
        <v>0</v>
      </c>
      <c r="AJ482" s="109">
        <v>0</v>
      </c>
      <c r="AK482" s="109">
        <v>0</v>
      </c>
      <c r="AL482" s="109">
        <v>0</v>
      </c>
      <c r="AM482" s="109">
        <v>0</v>
      </c>
      <c r="AN482" s="109">
        <v>0</v>
      </c>
      <c r="AO482" s="109">
        <v>0</v>
      </c>
      <c r="AP482" s="160">
        <f t="shared" si="441"/>
        <v>419655.83</v>
      </c>
      <c r="AQ482" s="160">
        <f t="shared" si="442"/>
        <v>0</v>
      </c>
      <c r="AR482" s="160">
        <f t="shared" si="443"/>
        <v>419655.83</v>
      </c>
      <c r="AS482" s="607"/>
      <c r="AT482" s="219"/>
      <c r="AU482" s="13">
        <f t="shared" si="473"/>
        <v>0</v>
      </c>
      <c r="AV482" s="13">
        <f t="shared" si="474"/>
        <v>0</v>
      </c>
      <c r="AW482" s="13">
        <f t="shared" si="475"/>
        <v>0</v>
      </c>
      <c r="AX482" s="13">
        <f t="shared" si="476"/>
        <v>0</v>
      </c>
      <c r="AY482" s="13">
        <f t="shared" si="477"/>
        <v>0</v>
      </c>
      <c r="AZ482" s="13">
        <f t="shared" si="478"/>
        <v>0</v>
      </c>
      <c r="BA482" s="13">
        <f t="shared" si="479"/>
        <v>0</v>
      </c>
      <c r="BB482" s="13">
        <f t="shared" si="480"/>
        <v>0</v>
      </c>
      <c r="BC482" s="13">
        <f t="shared" si="481"/>
        <v>0</v>
      </c>
      <c r="BD482" s="13">
        <f t="shared" si="482"/>
        <v>0</v>
      </c>
      <c r="BE482" s="13">
        <f t="shared" si="483"/>
        <v>0</v>
      </c>
      <c r="BF482" s="13">
        <f t="shared" si="484"/>
        <v>0</v>
      </c>
      <c r="BG482" s="13">
        <f t="shared" si="485"/>
        <v>0</v>
      </c>
      <c r="BH482" s="13">
        <f t="shared" si="486"/>
        <v>0</v>
      </c>
      <c r="BI482" s="73">
        <f t="shared" si="439"/>
        <v>0</v>
      </c>
      <c r="BJ482" s="219"/>
      <c r="BK482" s="850">
        <f t="shared" si="459"/>
        <v>0</v>
      </c>
      <c r="BL482" s="109">
        <f t="shared" si="460"/>
        <v>0</v>
      </c>
      <c r="BM482" s="109">
        <f t="shared" si="461"/>
        <v>0</v>
      </c>
      <c r="BN482" s="109">
        <f t="shared" si="462"/>
        <v>0</v>
      </c>
      <c r="BO482" s="109">
        <f t="shared" si="463"/>
        <v>0</v>
      </c>
      <c r="BP482" s="109">
        <f t="shared" si="464"/>
        <v>0</v>
      </c>
      <c r="BQ482" s="109">
        <f t="shared" si="465"/>
        <v>0</v>
      </c>
      <c r="BR482" s="109">
        <f t="shared" si="466"/>
        <v>0</v>
      </c>
      <c r="BS482" s="109">
        <f t="shared" si="467"/>
        <v>0</v>
      </c>
      <c r="BT482" s="109">
        <f t="shared" si="468"/>
        <v>0</v>
      </c>
      <c r="BU482" s="109">
        <f t="shared" si="469"/>
        <v>0</v>
      </c>
      <c r="BV482" s="109">
        <f t="shared" si="470"/>
        <v>0</v>
      </c>
      <c r="BW482" s="109">
        <f t="shared" si="471"/>
        <v>0</v>
      </c>
      <c r="BX482" s="109">
        <f t="shared" si="472"/>
        <v>0</v>
      </c>
      <c r="BY482" s="1000">
        <f t="shared" si="440"/>
        <v>0</v>
      </c>
    </row>
    <row r="483" spans="1:77">
      <c r="A483" s="679" t="s">
        <v>2235</v>
      </c>
      <c r="B483" s="679" t="s">
        <v>2236</v>
      </c>
      <c r="C483" s="57" t="s">
        <v>13</v>
      </c>
      <c r="D483" s="684" t="s">
        <v>14</v>
      </c>
      <c r="E483" s="681" t="s">
        <v>349</v>
      </c>
      <c r="F483" s="682">
        <v>41258</v>
      </c>
      <c r="G483" s="682" t="s">
        <v>106</v>
      </c>
      <c r="H483" s="241" t="s">
        <v>116</v>
      </c>
      <c r="I483" s="38"/>
      <c r="J483" s="983"/>
      <c r="K483" s="903"/>
      <c r="L483" s="798"/>
      <c r="M483" s="429"/>
      <c r="N483" s="109"/>
      <c r="O483" s="109"/>
      <c r="P483" s="109"/>
      <c r="Q483" s="607"/>
      <c r="R483" s="93"/>
      <c r="S483" s="109"/>
      <c r="T483" s="109"/>
      <c r="U483" s="109"/>
      <c r="V483" s="109">
        <v>0</v>
      </c>
      <c r="W483" s="109">
        <v>0</v>
      </c>
      <c r="X483" s="109">
        <v>0</v>
      </c>
      <c r="Y483" s="109">
        <v>0</v>
      </c>
      <c r="Z483" s="109">
        <v>0</v>
      </c>
      <c r="AA483" s="109">
        <v>0</v>
      </c>
      <c r="AB483" s="109">
        <v>0</v>
      </c>
      <c r="AC483" s="109">
        <v>0</v>
      </c>
      <c r="AD483" s="109">
        <v>0</v>
      </c>
      <c r="AE483" s="109">
        <v>0</v>
      </c>
      <c r="AF483" s="109">
        <v>0</v>
      </c>
      <c r="AG483" s="109">
        <v>0</v>
      </c>
      <c r="AH483" s="109">
        <v>0</v>
      </c>
      <c r="AI483" s="109">
        <v>0</v>
      </c>
      <c r="AJ483" s="109">
        <v>214317.84</v>
      </c>
      <c r="AK483" s="109">
        <v>0</v>
      </c>
      <c r="AL483" s="109">
        <v>0</v>
      </c>
      <c r="AM483" s="109">
        <v>0</v>
      </c>
      <c r="AN483" s="109">
        <v>0</v>
      </c>
      <c r="AO483" s="109">
        <v>0</v>
      </c>
      <c r="AP483" s="160">
        <f t="shared" si="441"/>
        <v>0</v>
      </c>
      <c r="AQ483" s="160">
        <f t="shared" si="442"/>
        <v>214317.84</v>
      </c>
      <c r="AR483" s="160">
        <f t="shared" si="443"/>
        <v>214317.84</v>
      </c>
      <c r="AS483" s="607"/>
      <c r="AT483" s="219"/>
      <c r="AU483" s="13">
        <f t="shared" si="473"/>
        <v>0</v>
      </c>
      <c r="AV483" s="13">
        <f t="shared" si="474"/>
        <v>0</v>
      </c>
      <c r="AW483" s="13">
        <f t="shared" si="475"/>
        <v>0</v>
      </c>
      <c r="AX483" s="13">
        <f t="shared" si="476"/>
        <v>0</v>
      </c>
      <c r="AY483" s="13">
        <f t="shared" si="477"/>
        <v>0</v>
      </c>
      <c r="AZ483" s="13">
        <f t="shared" si="478"/>
        <v>0</v>
      </c>
      <c r="BA483" s="13">
        <f t="shared" si="479"/>
        <v>0</v>
      </c>
      <c r="BB483" s="13">
        <f t="shared" si="480"/>
        <v>0</v>
      </c>
      <c r="BC483" s="13">
        <f t="shared" si="481"/>
        <v>214317.84</v>
      </c>
      <c r="BD483" s="13">
        <f t="shared" si="482"/>
        <v>0</v>
      </c>
      <c r="BE483" s="13">
        <f t="shared" si="483"/>
        <v>0</v>
      </c>
      <c r="BF483" s="13">
        <f t="shared" si="484"/>
        <v>0</v>
      </c>
      <c r="BG483" s="13">
        <f t="shared" si="485"/>
        <v>0</v>
      </c>
      <c r="BH483" s="13">
        <f t="shared" si="486"/>
        <v>0</v>
      </c>
      <c r="BI483" s="73">
        <f t="shared" si="439"/>
        <v>214317.84</v>
      </c>
      <c r="BJ483" s="219"/>
      <c r="BK483" s="850">
        <f t="shared" si="459"/>
        <v>0</v>
      </c>
      <c r="BL483" s="109">
        <f t="shared" si="460"/>
        <v>0</v>
      </c>
      <c r="BM483" s="109">
        <f t="shared" si="461"/>
        <v>0</v>
      </c>
      <c r="BN483" s="109">
        <f t="shared" si="462"/>
        <v>0</v>
      </c>
      <c r="BO483" s="109">
        <f t="shared" si="463"/>
        <v>0</v>
      </c>
      <c r="BP483" s="109">
        <f t="shared" si="464"/>
        <v>0</v>
      </c>
      <c r="BQ483" s="109">
        <f t="shared" si="465"/>
        <v>0</v>
      </c>
      <c r="BR483" s="109">
        <f t="shared" si="466"/>
        <v>0</v>
      </c>
      <c r="BS483" s="109">
        <f t="shared" si="467"/>
        <v>214317.84</v>
      </c>
      <c r="BT483" s="109">
        <f t="shared" si="468"/>
        <v>0</v>
      </c>
      <c r="BU483" s="109">
        <f t="shared" si="469"/>
        <v>0</v>
      </c>
      <c r="BV483" s="109">
        <f t="shared" si="470"/>
        <v>0</v>
      </c>
      <c r="BW483" s="109">
        <f t="shared" si="471"/>
        <v>0</v>
      </c>
      <c r="BX483" s="109">
        <f t="shared" si="472"/>
        <v>0</v>
      </c>
      <c r="BY483" s="1000">
        <f t="shared" si="440"/>
        <v>214317.84</v>
      </c>
    </row>
    <row r="484" spans="1:77">
      <c r="A484" s="678" t="s">
        <v>2213</v>
      </c>
      <c r="B484" s="678" t="s">
        <v>2214</v>
      </c>
      <c r="C484" s="57" t="s">
        <v>13</v>
      </c>
      <c r="D484" s="684" t="s">
        <v>14</v>
      </c>
      <c r="E484" s="681" t="s">
        <v>349</v>
      </c>
      <c r="F484" s="683">
        <v>41243</v>
      </c>
      <c r="G484" s="682" t="s">
        <v>106</v>
      </c>
      <c r="H484" s="241" t="s">
        <v>116</v>
      </c>
      <c r="I484" s="38"/>
      <c r="J484" s="983"/>
      <c r="K484" s="903"/>
      <c r="L484" s="798"/>
      <c r="M484" s="429"/>
      <c r="N484" s="109"/>
      <c r="O484" s="109"/>
      <c r="P484" s="109"/>
      <c r="Q484" s="607"/>
      <c r="R484" s="93"/>
      <c r="S484" s="109"/>
      <c r="T484" s="109"/>
      <c r="U484" s="109"/>
      <c r="V484" s="109">
        <v>0</v>
      </c>
      <c r="W484" s="109">
        <v>0</v>
      </c>
      <c r="X484" s="109">
        <v>0</v>
      </c>
      <c r="Y484" s="109">
        <v>0</v>
      </c>
      <c r="Z484" s="109">
        <v>0</v>
      </c>
      <c r="AA484" s="109">
        <v>0</v>
      </c>
      <c r="AB484" s="109">
        <v>0</v>
      </c>
      <c r="AC484" s="109">
        <v>0</v>
      </c>
      <c r="AD484" s="109">
        <v>0</v>
      </c>
      <c r="AE484" s="109">
        <v>0</v>
      </c>
      <c r="AF484" s="109">
        <v>0</v>
      </c>
      <c r="AG484" s="109">
        <v>0</v>
      </c>
      <c r="AH484" s="109">
        <v>0</v>
      </c>
      <c r="AI484" s="109">
        <v>347982.62</v>
      </c>
      <c r="AJ484" s="109">
        <v>0</v>
      </c>
      <c r="AK484" s="109">
        <v>0</v>
      </c>
      <c r="AL484" s="109">
        <v>0</v>
      </c>
      <c r="AM484" s="109">
        <v>0</v>
      </c>
      <c r="AN484" s="109">
        <v>0</v>
      </c>
      <c r="AO484" s="109">
        <v>0</v>
      </c>
      <c r="AP484" s="160">
        <f t="shared" si="441"/>
        <v>0</v>
      </c>
      <c r="AQ484" s="160">
        <f t="shared" si="442"/>
        <v>347982.62</v>
      </c>
      <c r="AR484" s="160">
        <f t="shared" si="443"/>
        <v>347982.62</v>
      </c>
      <c r="AS484" s="607"/>
      <c r="AT484" s="219"/>
      <c r="AU484" s="13">
        <f t="shared" si="473"/>
        <v>0</v>
      </c>
      <c r="AV484" s="13">
        <f t="shared" si="474"/>
        <v>0</v>
      </c>
      <c r="AW484" s="13">
        <f t="shared" si="475"/>
        <v>0</v>
      </c>
      <c r="AX484" s="13">
        <f t="shared" si="476"/>
        <v>0</v>
      </c>
      <c r="AY484" s="13">
        <f t="shared" si="477"/>
        <v>0</v>
      </c>
      <c r="AZ484" s="13">
        <f t="shared" si="478"/>
        <v>0</v>
      </c>
      <c r="BA484" s="13">
        <f t="shared" si="479"/>
        <v>0</v>
      </c>
      <c r="BB484" s="13">
        <f t="shared" si="480"/>
        <v>347982.62</v>
      </c>
      <c r="BC484" s="13">
        <f t="shared" si="481"/>
        <v>0</v>
      </c>
      <c r="BD484" s="13">
        <f t="shared" si="482"/>
        <v>0</v>
      </c>
      <c r="BE484" s="13">
        <f t="shared" si="483"/>
        <v>0</v>
      </c>
      <c r="BF484" s="13">
        <f t="shared" si="484"/>
        <v>0</v>
      </c>
      <c r="BG484" s="13">
        <f t="shared" si="485"/>
        <v>0</v>
      </c>
      <c r="BH484" s="13">
        <f t="shared" si="486"/>
        <v>0</v>
      </c>
      <c r="BI484" s="73">
        <f t="shared" si="439"/>
        <v>347982.62</v>
      </c>
      <c r="BJ484" s="219"/>
      <c r="BK484" s="850">
        <f t="shared" si="459"/>
        <v>0</v>
      </c>
      <c r="BL484" s="109">
        <f t="shared" si="460"/>
        <v>0</v>
      </c>
      <c r="BM484" s="109">
        <f t="shared" si="461"/>
        <v>0</v>
      </c>
      <c r="BN484" s="109">
        <f t="shared" si="462"/>
        <v>0</v>
      </c>
      <c r="BO484" s="109">
        <f t="shared" si="463"/>
        <v>0</v>
      </c>
      <c r="BP484" s="109">
        <f t="shared" si="464"/>
        <v>0</v>
      </c>
      <c r="BQ484" s="109">
        <f t="shared" si="465"/>
        <v>0</v>
      </c>
      <c r="BR484" s="109">
        <f t="shared" si="466"/>
        <v>347982.62</v>
      </c>
      <c r="BS484" s="109">
        <f t="shared" si="467"/>
        <v>0</v>
      </c>
      <c r="BT484" s="109">
        <f t="shared" si="468"/>
        <v>0</v>
      </c>
      <c r="BU484" s="109">
        <f t="shared" si="469"/>
        <v>0</v>
      </c>
      <c r="BV484" s="109">
        <f t="shared" si="470"/>
        <v>0</v>
      </c>
      <c r="BW484" s="109">
        <f t="shared" si="471"/>
        <v>0</v>
      </c>
      <c r="BX484" s="109">
        <f t="shared" si="472"/>
        <v>0</v>
      </c>
      <c r="BY484" s="1000">
        <f t="shared" si="440"/>
        <v>347982.62</v>
      </c>
    </row>
    <row r="485" spans="1:77">
      <c r="A485" s="678" t="s">
        <v>2195</v>
      </c>
      <c r="B485" s="678" t="s">
        <v>2196</v>
      </c>
      <c r="C485" s="57" t="s">
        <v>13</v>
      </c>
      <c r="D485" s="684" t="s">
        <v>14</v>
      </c>
      <c r="E485" s="681" t="s">
        <v>349</v>
      </c>
      <c r="F485" s="683">
        <v>41228</v>
      </c>
      <c r="G485" s="682" t="s">
        <v>106</v>
      </c>
      <c r="H485" s="241" t="s">
        <v>116</v>
      </c>
      <c r="I485" s="38"/>
      <c r="J485" s="983"/>
      <c r="K485" s="903"/>
      <c r="L485" s="798"/>
      <c r="M485" s="429"/>
      <c r="N485" s="109"/>
      <c r="O485" s="109"/>
      <c r="P485" s="109"/>
      <c r="Q485" s="607"/>
      <c r="R485" s="93"/>
      <c r="S485" s="109"/>
      <c r="T485" s="109"/>
      <c r="U485" s="109"/>
      <c r="V485" s="109">
        <v>0</v>
      </c>
      <c r="W485" s="109">
        <v>0</v>
      </c>
      <c r="X485" s="109">
        <v>0</v>
      </c>
      <c r="Y485" s="109">
        <v>0</v>
      </c>
      <c r="Z485" s="109">
        <v>0</v>
      </c>
      <c r="AA485" s="109">
        <v>0</v>
      </c>
      <c r="AB485" s="109">
        <v>0</v>
      </c>
      <c r="AC485" s="109">
        <v>0</v>
      </c>
      <c r="AD485" s="109">
        <v>0</v>
      </c>
      <c r="AE485" s="109">
        <v>0</v>
      </c>
      <c r="AF485" s="109">
        <v>0</v>
      </c>
      <c r="AG485" s="109">
        <v>0</v>
      </c>
      <c r="AH485" s="109">
        <v>0</v>
      </c>
      <c r="AI485" s="109">
        <v>473295.63000000006</v>
      </c>
      <c r="AJ485" s="109">
        <v>0</v>
      </c>
      <c r="AK485" s="109">
        <v>0</v>
      </c>
      <c r="AL485" s="109">
        <v>0</v>
      </c>
      <c r="AM485" s="109">
        <v>0</v>
      </c>
      <c r="AN485" s="109">
        <v>0</v>
      </c>
      <c r="AO485" s="109">
        <v>0</v>
      </c>
      <c r="AP485" s="160">
        <f t="shared" si="441"/>
        <v>0</v>
      </c>
      <c r="AQ485" s="160">
        <f t="shared" si="442"/>
        <v>473295.63000000006</v>
      </c>
      <c r="AR485" s="160">
        <f t="shared" si="443"/>
        <v>473295.63000000006</v>
      </c>
      <c r="AS485" s="607"/>
      <c r="AT485" s="219"/>
      <c r="AU485" s="13">
        <f t="shared" si="473"/>
        <v>0</v>
      </c>
      <c r="AV485" s="13">
        <f t="shared" si="474"/>
        <v>0</v>
      </c>
      <c r="AW485" s="13">
        <f t="shared" si="475"/>
        <v>0</v>
      </c>
      <c r="AX485" s="13">
        <f t="shared" si="476"/>
        <v>0</v>
      </c>
      <c r="AY485" s="13">
        <f t="shared" si="477"/>
        <v>0</v>
      </c>
      <c r="AZ485" s="13">
        <f t="shared" si="478"/>
        <v>0</v>
      </c>
      <c r="BA485" s="13">
        <f t="shared" si="479"/>
        <v>0</v>
      </c>
      <c r="BB485" s="13">
        <f t="shared" si="480"/>
        <v>473295.63000000006</v>
      </c>
      <c r="BC485" s="13">
        <f t="shared" si="481"/>
        <v>0</v>
      </c>
      <c r="BD485" s="13">
        <f t="shared" si="482"/>
        <v>0</v>
      </c>
      <c r="BE485" s="13">
        <f t="shared" si="483"/>
        <v>0</v>
      </c>
      <c r="BF485" s="13">
        <f t="shared" si="484"/>
        <v>0</v>
      </c>
      <c r="BG485" s="13">
        <f t="shared" si="485"/>
        <v>0</v>
      </c>
      <c r="BH485" s="13">
        <f t="shared" si="486"/>
        <v>0</v>
      </c>
      <c r="BI485" s="73">
        <f t="shared" si="439"/>
        <v>473295.63000000006</v>
      </c>
      <c r="BJ485" s="219"/>
      <c r="BK485" s="850">
        <f t="shared" si="459"/>
        <v>0</v>
      </c>
      <c r="BL485" s="109">
        <f t="shared" si="460"/>
        <v>0</v>
      </c>
      <c r="BM485" s="109">
        <f t="shared" si="461"/>
        <v>0</v>
      </c>
      <c r="BN485" s="109">
        <f t="shared" si="462"/>
        <v>0</v>
      </c>
      <c r="BO485" s="109">
        <f t="shared" si="463"/>
        <v>0</v>
      </c>
      <c r="BP485" s="109">
        <f t="shared" si="464"/>
        <v>0</v>
      </c>
      <c r="BQ485" s="109">
        <f t="shared" si="465"/>
        <v>0</v>
      </c>
      <c r="BR485" s="109">
        <f t="shared" si="466"/>
        <v>473295.63000000006</v>
      </c>
      <c r="BS485" s="109">
        <f t="shared" si="467"/>
        <v>0</v>
      </c>
      <c r="BT485" s="109">
        <f t="shared" si="468"/>
        <v>0</v>
      </c>
      <c r="BU485" s="109">
        <f t="shared" si="469"/>
        <v>0</v>
      </c>
      <c r="BV485" s="109">
        <f t="shared" si="470"/>
        <v>0</v>
      </c>
      <c r="BW485" s="109">
        <f t="shared" si="471"/>
        <v>0</v>
      </c>
      <c r="BX485" s="109">
        <f t="shared" si="472"/>
        <v>0</v>
      </c>
      <c r="BY485" s="1000">
        <f t="shared" si="440"/>
        <v>473295.63000000006</v>
      </c>
    </row>
    <row r="486" spans="1:77">
      <c r="A486" s="679" t="s">
        <v>2267</v>
      </c>
      <c r="B486" s="679" t="s">
        <v>2268</v>
      </c>
      <c r="C486" s="57" t="s">
        <v>13</v>
      </c>
      <c r="D486" s="57" t="s">
        <v>14</v>
      </c>
      <c r="E486" s="681" t="s">
        <v>349</v>
      </c>
      <c r="F486" s="682">
        <v>41247</v>
      </c>
      <c r="G486" s="682" t="s">
        <v>106</v>
      </c>
      <c r="H486" s="241" t="s">
        <v>116</v>
      </c>
      <c r="I486" s="38"/>
      <c r="J486" s="983"/>
      <c r="K486" s="903"/>
      <c r="L486" s="798"/>
      <c r="M486" s="429"/>
      <c r="N486" s="109"/>
      <c r="O486" s="109"/>
      <c r="P486" s="109"/>
      <c r="Q486" s="607"/>
      <c r="R486" s="93"/>
      <c r="S486" s="109"/>
      <c r="T486" s="109"/>
      <c r="U486" s="109"/>
      <c r="V486" s="109">
        <v>0</v>
      </c>
      <c r="W486" s="109">
        <v>0</v>
      </c>
      <c r="X486" s="109">
        <v>0</v>
      </c>
      <c r="Y486" s="109">
        <v>0</v>
      </c>
      <c r="Z486" s="109">
        <v>0</v>
      </c>
      <c r="AA486" s="109">
        <v>0</v>
      </c>
      <c r="AB486" s="109">
        <v>0</v>
      </c>
      <c r="AC486" s="109">
        <v>0</v>
      </c>
      <c r="AD486" s="109">
        <v>0</v>
      </c>
      <c r="AE486" s="109">
        <v>0</v>
      </c>
      <c r="AF486" s="109">
        <v>0</v>
      </c>
      <c r="AG486" s="109">
        <v>0</v>
      </c>
      <c r="AH486" s="109">
        <v>0</v>
      </c>
      <c r="AI486" s="109">
        <v>0</v>
      </c>
      <c r="AJ486" s="109">
        <v>116559.98000000004</v>
      </c>
      <c r="AK486" s="109">
        <v>0</v>
      </c>
      <c r="AL486" s="109">
        <v>0</v>
      </c>
      <c r="AM486" s="109">
        <v>0</v>
      </c>
      <c r="AN486" s="109">
        <v>0</v>
      </c>
      <c r="AO486" s="109">
        <v>0</v>
      </c>
      <c r="AP486" s="160">
        <f t="shared" si="441"/>
        <v>0</v>
      </c>
      <c r="AQ486" s="160">
        <f t="shared" si="442"/>
        <v>116559.98000000004</v>
      </c>
      <c r="AR486" s="160">
        <f t="shared" si="443"/>
        <v>116559.98000000004</v>
      </c>
      <c r="AS486" s="607"/>
      <c r="AT486" s="219"/>
      <c r="AU486" s="13">
        <f t="shared" si="473"/>
        <v>0</v>
      </c>
      <c r="AV486" s="13">
        <f t="shared" si="474"/>
        <v>0</v>
      </c>
      <c r="AW486" s="13">
        <f t="shared" si="475"/>
        <v>0</v>
      </c>
      <c r="AX486" s="13">
        <f t="shared" si="476"/>
        <v>0</v>
      </c>
      <c r="AY486" s="13">
        <f t="shared" si="477"/>
        <v>0</v>
      </c>
      <c r="AZ486" s="13">
        <f t="shared" si="478"/>
        <v>0</v>
      </c>
      <c r="BA486" s="13">
        <f t="shared" si="479"/>
        <v>0</v>
      </c>
      <c r="BB486" s="13">
        <f t="shared" si="480"/>
        <v>0</v>
      </c>
      <c r="BC486" s="13">
        <f t="shared" si="481"/>
        <v>116559.98000000004</v>
      </c>
      <c r="BD486" s="13">
        <f t="shared" si="482"/>
        <v>0</v>
      </c>
      <c r="BE486" s="13">
        <f t="shared" si="483"/>
        <v>0</v>
      </c>
      <c r="BF486" s="13">
        <f t="shared" si="484"/>
        <v>0</v>
      </c>
      <c r="BG486" s="13">
        <f t="shared" si="485"/>
        <v>0</v>
      </c>
      <c r="BH486" s="13">
        <f t="shared" si="486"/>
        <v>0</v>
      </c>
      <c r="BI486" s="73">
        <f t="shared" si="439"/>
        <v>116559.98000000004</v>
      </c>
      <c r="BJ486" s="219"/>
      <c r="BK486" s="850">
        <f t="shared" si="459"/>
        <v>0</v>
      </c>
      <c r="BL486" s="109">
        <f t="shared" si="460"/>
        <v>0</v>
      </c>
      <c r="BM486" s="109">
        <f t="shared" si="461"/>
        <v>0</v>
      </c>
      <c r="BN486" s="109">
        <f t="shared" si="462"/>
        <v>0</v>
      </c>
      <c r="BO486" s="109">
        <f t="shared" si="463"/>
        <v>0</v>
      </c>
      <c r="BP486" s="109">
        <f t="shared" si="464"/>
        <v>0</v>
      </c>
      <c r="BQ486" s="109">
        <f t="shared" si="465"/>
        <v>0</v>
      </c>
      <c r="BR486" s="109">
        <f t="shared" si="466"/>
        <v>0</v>
      </c>
      <c r="BS486" s="109">
        <f t="shared" si="467"/>
        <v>116559.98000000004</v>
      </c>
      <c r="BT486" s="109">
        <f t="shared" si="468"/>
        <v>0</v>
      </c>
      <c r="BU486" s="109">
        <f t="shared" si="469"/>
        <v>0</v>
      </c>
      <c r="BV486" s="109">
        <f t="shared" si="470"/>
        <v>0</v>
      </c>
      <c r="BW486" s="109">
        <f t="shared" si="471"/>
        <v>0</v>
      </c>
      <c r="BX486" s="109">
        <f t="shared" si="472"/>
        <v>0</v>
      </c>
      <c r="BY486" s="1000">
        <f t="shared" si="440"/>
        <v>116559.98000000004</v>
      </c>
    </row>
    <row r="487" spans="1:77">
      <c r="A487" s="2" t="s">
        <v>2245</v>
      </c>
      <c r="B487" s="2" t="s">
        <v>2246</v>
      </c>
      <c r="C487" s="57" t="s">
        <v>13</v>
      </c>
      <c r="D487" s="57" t="s">
        <v>14</v>
      </c>
      <c r="E487" s="681" t="s">
        <v>349</v>
      </c>
      <c r="F487" s="682">
        <v>41258</v>
      </c>
      <c r="G487" s="682" t="s">
        <v>106</v>
      </c>
      <c r="H487" s="241" t="s">
        <v>116</v>
      </c>
      <c r="I487" s="38"/>
      <c r="J487" s="983"/>
      <c r="K487" s="903"/>
      <c r="L487" s="798"/>
      <c r="M487" s="429"/>
      <c r="N487" s="109"/>
      <c r="O487" s="109"/>
      <c r="P487" s="109"/>
      <c r="Q487" s="607"/>
      <c r="R487" s="93"/>
      <c r="S487" s="109"/>
      <c r="T487" s="109"/>
      <c r="U487" s="109"/>
      <c r="V487" s="109">
        <v>0</v>
      </c>
      <c r="W487" s="109">
        <v>0</v>
      </c>
      <c r="X487" s="109">
        <v>0</v>
      </c>
      <c r="Y487" s="109">
        <v>0</v>
      </c>
      <c r="Z487" s="109">
        <v>0</v>
      </c>
      <c r="AA487" s="109">
        <v>0</v>
      </c>
      <c r="AB487" s="109">
        <v>0</v>
      </c>
      <c r="AC487" s="109">
        <v>0</v>
      </c>
      <c r="AD487" s="109">
        <v>0</v>
      </c>
      <c r="AE487" s="109">
        <v>0</v>
      </c>
      <c r="AF487" s="109">
        <v>0</v>
      </c>
      <c r="AG487" s="109">
        <v>0</v>
      </c>
      <c r="AH487" s="109">
        <v>0</v>
      </c>
      <c r="AI487" s="109">
        <v>0</v>
      </c>
      <c r="AJ487" s="109">
        <v>175503.19999999998</v>
      </c>
      <c r="AK487" s="109">
        <v>0</v>
      </c>
      <c r="AL487" s="109">
        <v>0</v>
      </c>
      <c r="AM487" s="109">
        <v>0</v>
      </c>
      <c r="AN487" s="109">
        <v>0</v>
      </c>
      <c r="AO487" s="109">
        <v>0</v>
      </c>
      <c r="AP487" s="160">
        <f t="shared" si="441"/>
        <v>0</v>
      </c>
      <c r="AQ487" s="160">
        <f t="shared" si="442"/>
        <v>175503.19999999998</v>
      </c>
      <c r="AR487" s="160">
        <f t="shared" si="443"/>
        <v>175503.19999999998</v>
      </c>
      <c r="AS487" s="607"/>
      <c r="AT487" s="219"/>
      <c r="AU487" s="13">
        <f t="shared" si="473"/>
        <v>0</v>
      </c>
      <c r="AV487" s="13">
        <f t="shared" si="474"/>
        <v>0</v>
      </c>
      <c r="AW487" s="13">
        <f t="shared" si="475"/>
        <v>0</v>
      </c>
      <c r="AX487" s="13">
        <f t="shared" si="476"/>
        <v>0</v>
      </c>
      <c r="AY487" s="13">
        <f t="shared" si="477"/>
        <v>0</v>
      </c>
      <c r="AZ487" s="13">
        <f t="shared" si="478"/>
        <v>0</v>
      </c>
      <c r="BA487" s="13">
        <f t="shared" si="479"/>
        <v>0</v>
      </c>
      <c r="BB487" s="13">
        <f t="shared" si="480"/>
        <v>0</v>
      </c>
      <c r="BC487" s="13">
        <f t="shared" si="481"/>
        <v>175503.19999999998</v>
      </c>
      <c r="BD487" s="13">
        <f t="shared" si="482"/>
        <v>0</v>
      </c>
      <c r="BE487" s="13">
        <f t="shared" si="483"/>
        <v>0</v>
      </c>
      <c r="BF487" s="13">
        <f t="shared" si="484"/>
        <v>0</v>
      </c>
      <c r="BG487" s="13">
        <f t="shared" si="485"/>
        <v>0</v>
      </c>
      <c r="BH487" s="13">
        <f t="shared" si="486"/>
        <v>0</v>
      </c>
      <c r="BI487" s="73">
        <f t="shared" si="439"/>
        <v>175503.19999999998</v>
      </c>
      <c r="BJ487" s="219"/>
      <c r="BK487" s="850">
        <f t="shared" si="459"/>
        <v>0</v>
      </c>
      <c r="BL487" s="109">
        <f t="shared" si="460"/>
        <v>0</v>
      </c>
      <c r="BM487" s="109">
        <f t="shared" si="461"/>
        <v>0</v>
      </c>
      <c r="BN487" s="109">
        <f t="shared" si="462"/>
        <v>0</v>
      </c>
      <c r="BO487" s="109">
        <f t="shared" si="463"/>
        <v>0</v>
      </c>
      <c r="BP487" s="109">
        <f t="shared" si="464"/>
        <v>0</v>
      </c>
      <c r="BQ487" s="109">
        <f t="shared" si="465"/>
        <v>0</v>
      </c>
      <c r="BR487" s="109">
        <f t="shared" si="466"/>
        <v>0</v>
      </c>
      <c r="BS487" s="109">
        <f t="shared" si="467"/>
        <v>175503.19999999998</v>
      </c>
      <c r="BT487" s="109">
        <f t="shared" si="468"/>
        <v>0</v>
      </c>
      <c r="BU487" s="109">
        <f t="shared" si="469"/>
        <v>0</v>
      </c>
      <c r="BV487" s="109">
        <f t="shared" si="470"/>
        <v>0</v>
      </c>
      <c r="BW487" s="109">
        <f t="shared" si="471"/>
        <v>0</v>
      </c>
      <c r="BX487" s="109">
        <f t="shared" si="472"/>
        <v>0</v>
      </c>
      <c r="BY487" s="1000">
        <f t="shared" si="440"/>
        <v>175503.19999999998</v>
      </c>
    </row>
    <row r="488" spans="1:77">
      <c r="A488" s="678" t="s">
        <v>2203</v>
      </c>
      <c r="B488" s="678" t="s">
        <v>2204</v>
      </c>
      <c r="C488" s="57" t="s">
        <v>13</v>
      </c>
      <c r="D488" s="684" t="s">
        <v>14</v>
      </c>
      <c r="E488" s="681" t="s">
        <v>349</v>
      </c>
      <c r="F488" s="683">
        <v>40739</v>
      </c>
      <c r="G488" s="682" t="s">
        <v>106</v>
      </c>
      <c r="H488" s="241" t="s">
        <v>116</v>
      </c>
      <c r="I488" s="38"/>
      <c r="J488" s="983"/>
      <c r="K488" s="903"/>
      <c r="L488" s="798"/>
      <c r="M488" s="429"/>
      <c r="N488" s="109"/>
      <c r="O488" s="109"/>
      <c r="P488" s="109"/>
      <c r="Q488" s="607"/>
      <c r="R488" s="93"/>
      <c r="S488" s="109">
        <v>360494.45</v>
      </c>
      <c r="T488" s="109">
        <v>665.11</v>
      </c>
      <c r="U488" s="109">
        <v>851.87</v>
      </c>
      <c r="V488" s="109">
        <v>0</v>
      </c>
      <c r="W488" s="109">
        <v>0</v>
      </c>
      <c r="X488" s="109">
        <v>0</v>
      </c>
      <c r="Y488" s="109">
        <v>2160.14</v>
      </c>
      <c r="Z488" s="109">
        <v>2160.14</v>
      </c>
      <c r="AA488" s="109">
        <v>2160.1400000000003</v>
      </c>
      <c r="AB488" s="109">
        <v>2160.1399999999994</v>
      </c>
      <c r="AC488" s="109">
        <v>2160.1399999999994</v>
      </c>
      <c r="AD488" s="109">
        <v>2402.8000000000011</v>
      </c>
      <c r="AE488" s="109">
        <v>2160.1399999999994</v>
      </c>
      <c r="AF488" s="109">
        <v>2160.1399999999994</v>
      </c>
      <c r="AG488" s="109">
        <v>2160.1399999999994</v>
      </c>
      <c r="AH488" s="109">
        <v>2160.1399999999994</v>
      </c>
      <c r="AI488" s="109">
        <v>2160.1399999999994</v>
      </c>
      <c r="AJ488" s="109">
        <v>0</v>
      </c>
      <c r="AK488" s="109">
        <v>0</v>
      </c>
      <c r="AL488" s="109">
        <v>0</v>
      </c>
      <c r="AM488" s="109">
        <v>0</v>
      </c>
      <c r="AN488" s="109">
        <v>0</v>
      </c>
      <c r="AO488" s="109">
        <v>0</v>
      </c>
      <c r="AP488" s="160">
        <f t="shared" si="441"/>
        <v>368491.85000000003</v>
      </c>
      <c r="AQ488" s="160">
        <f t="shared" si="442"/>
        <v>17523.78</v>
      </c>
      <c r="AR488" s="160">
        <f t="shared" si="443"/>
        <v>386015.63000000012</v>
      </c>
      <c r="AS488" s="607"/>
      <c r="AT488" s="219"/>
      <c r="AU488" s="13">
        <f t="shared" si="473"/>
        <v>2160.1399999999994</v>
      </c>
      <c r="AV488" s="13">
        <f t="shared" si="474"/>
        <v>2160.1399999999994</v>
      </c>
      <c r="AW488" s="13">
        <f t="shared" si="475"/>
        <v>2402.8000000000011</v>
      </c>
      <c r="AX488" s="13">
        <f t="shared" si="476"/>
        <v>2160.1399999999994</v>
      </c>
      <c r="AY488" s="13">
        <f t="shared" si="477"/>
        <v>2160.1399999999994</v>
      </c>
      <c r="AZ488" s="13">
        <f t="shared" si="478"/>
        <v>2160.1399999999994</v>
      </c>
      <c r="BA488" s="13">
        <f t="shared" si="479"/>
        <v>2160.1399999999994</v>
      </c>
      <c r="BB488" s="13">
        <f t="shared" si="480"/>
        <v>2160.1399999999994</v>
      </c>
      <c r="BC488" s="13">
        <f t="shared" si="481"/>
        <v>0</v>
      </c>
      <c r="BD488" s="13">
        <f t="shared" si="482"/>
        <v>0</v>
      </c>
      <c r="BE488" s="13">
        <f t="shared" si="483"/>
        <v>0</v>
      </c>
      <c r="BF488" s="13">
        <f t="shared" si="484"/>
        <v>0</v>
      </c>
      <c r="BG488" s="13">
        <f t="shared" si="485"/>
        <v>0</v>
      </c>
      <c r="BH488" s="13">
        <f t="shared" si="486"/>
        <v>0</v>
      </c>
      <c r="BI488" s="73">
        <f t="shared" si="439"/>
        <v>17523.78</v>
      </c>
      <c r="BJ488" s="219"/>
      <c r="BK488" s="850">
        <f t="shared" si="459"/>
        <v>2160.1399999999994</v>
      </c>
      <c r="BL488" s="109">
        <f t="shared" si="460"/>
        <v>2160.1399999999994</v>
      </c>
      <c r="BM488" s="109">
        <f t="shared" si="461"/>
        <v>2402.8000000000011</v>
      </c>
      <c r="BN488" s="109">
        <f t="shared" si="462"/>
        <v>2160.1399999999994</v>
      </c>
      <c r="BO488" s="109">
        <f t="shared" si="463"/>
        <v>2160.1399999999994</v>
      </c>
      <c r="BP488" s="109">
        <f t="shared" si="464"/>
        <v>2160.1399999999994</v>
      </c>
      <c r="BQ488" s="109">
        <f t="shared" si="465"/>
        <v>2160.1399999999994</v>
      </c>
      <c r="BR488" s="109">
        <f t="shared" si="466"/>
        <v>2160.1399999999994</v>
      </c>
      <c r="BS488" s="109">
        <f t="shared" si="467"/>
        <v>0</v>
      </c>
      <c r="BT488" s="109">
        <f t="shared" si="468"/>
        <v>0</v>
      </c>
      <c r="BU488" s="109">
        <f t="shared" si="469"/>
        <v>0</v>
      </c>
      <c r="BV488" s="109">
        <f t="shared" si="470"/>
        <v>0</v>
      </c>
      <c r="BW488" s="109">
        <f t="shared" si="471"/>
        <v>0</v>
      </c>
      <c r="BX488" s="109">
        <f t="shared" si="472"/>
        <v>0</v>
      </c>
      <c r="BY488" s="1000">
        <f t="shared" si="440"/>
        <v>17523.78</v>
      </c>
    </row>
    <row r="489" spans="1:77">
      <c r="A489" s="679" t="s">
        <v>2275</v>
      </c>
      <c r="B489" s="679" t="s">
        <v>2276</v>
      </c>
      <c r="C489" s="57" t="s">
        <v>13</v>
      </c>
      <c r="D489" s="57" t="s">
        <v>14</v>
      </c>
      <c r="E489" s="681" t="s">
        <v>349</v>
      </c>
      <c r="F489" s="682">
        <v>41089</v>
      </c>
      <c r="G489" s="682" t="s">
        <v>106</v>
      </c>
      <c r="H489" s="241" t="s">
        <v>116</v>
      </c>
      <c r="I489" s="38"/>
      <c r="J489" s="983"/>
      <c r="K489" s="903"/>
      <c r="L489" s="798"/>
      <c r="M489" s="429"/>
      <c r="N489" s="109"/>
      <c r="O489" s="109"/>
      <c r="P489" s="109"/>
      <c r="Q489" s="607"/>
      <c r="R489" s="93"/>
      <c r="S489" s="109"/>
      <c r="T489" s="109"/>
      <c r="U489" s="109"/>
      <c r="V489" s="109">
        <v>0</v>
      </c>
      <c r="W489" s="109">
        <v>0</v>
      </c>
      <c r="X489" s="109">
        <v>0</v>
      </c>
      <c r="Y489" s="109">
        <v>0</v>
      </c>
      <c r="Z489" s="109">
        <v>0</v>
      </c>
      <c r="AA489" s="109">
        <v>0</v>
      </c>
      <c r="AB489" s="109">
        <v>0</v>
      </c>
      <c r="AC489" s="109">
        <v>0</v>
      </c>
      <c r="AD489" s="109">
        <v>106418.6</v>
      </c>
      <c r="AE489" s="109">
        <v>0</v>
      </c>
      <c r="AF489" s="109">
        <v>0</v>
      </c>
      <c r="AG489" s="109">
        <v>0</v>
      </c>
      <c r="AH489" s="109">
        <v>0</v>
      </c>
      <c r="AI489" s="109">
        <v>0</v>
      </c>
      <c r="AJ489" s="109">
        <v>0</v>
      </c>
      <c r="AK489" s="109">
        <v>0</v>
      </c>
      <c r="AL489" s="109">
        <v>0</v>
      </c>
      <c r="AM489" s="109">
        <v>0</v>
      </c>
      <c r="AN489" s="109">
        <v>0</v>
      </c>
      <c r="AO489" s="109">
        <v>0</v>
      </c>
      <c r="AP489" s="160">
        <f t="shared" si="441"/>
        <v>0</v>
      </c>
      <c r="AQ489" s="160">
        <f t="shared" si="442"/>
        <v>106418.6</v>
      </c>
      <c r="AR489" s="160">
        <f t="shared" si="443"/>
        <v>106418.6</v>
      </c>
      <c r="AS489" s="607"/>
      <c r="AT489" s="219"/>
      <c r="AU489" s="13">
        <f t="shared" si="473"/>
        <v>0</v>
      </c>
      <c r="AV489" s="13">
        <f t="shared" si="474"/>
        <v>0</v>
      </c>
      <c r="AW489" s="13">
        <f t="shared" si="475"/>
        <v>106418.6</v>
      </c>
      <c r="AX489" s="13">
        <f t="shared" si="476"/>
        <v>0</v>
      </c>
      <c r="AY489" s="13">
        <f t="shared" si="477"/>
        <v>0</v>
      </c>
      <c r="AZ489" s="13">
        <f t="shared" si="478"/>
        <v>0</v>
      </c>
      <c r="BA489" s="13">
        <f t="shared" si="479"/>
        <v>0</v>
      </c>
      <c r="BB489" s="13">
        <f t="shared" si="480"/>
        <v>0</v>
      </c>
      <c r="BC489" s="13">
        <f t="shared" si="481"/>
        <v>0</v>
      </c>
      <c r="BD489" s="13">
        <f t="shared" si="482"/>
        <v>0</v>
      </c>
      <c r="BE489" s="13">
        <f t="shared" si="483"/>
        <v>0</v>
      </c>
      <c r="BF489" s="13">
        <f t="shared" si="484"/>
        <v>0</v>
      </c>
      <c r="BG489" s="13">
        <f t="shared" si="485"/>
        <v>0</v>
      </c>
      <c r="BH489" s="13">
        <f t="shared" si="486"/>
        <v>0</v>
      </c>
      <c r="BI489" s="73">
        <f t="shared" si="439"/>
        <v>106418.6</v>
      </c>
      <c r="BJ489" s="219"/>
      <c r="BK489" s="850">
        <f t="shared" si="459"/>
        <v>0</v>
      </c>
      <c r="BL489" s="109">
        <f t="shared" si="460"/>
        <v>0</v>
      </c>
      <c r="BM489" s="109">
        <f t="shared" si="461"/>
        <v>106418.6</v>
      </c>
      <c r="BN489" s="109">
        <f t="shared" si="462"/>
        <v>0</v>
      </c>
      <c r="BO489" s="109">
        <f t="shared" si="463"/>
        <v>0</v>
      </c>
      <c r="BP489" s="109">
        <f t="shared" si="464"/>
        <v>0</v>
      </c>
      <c r="BQ489" s="109">
        <f t="shared" si="465"/>
        <v>0</v>
      </c>
      <c r="BR489" s="109">
        <f t="shared" si="466"/>
        <v>0</v>
      </c>
      <c r="BS489" s="109">
        <f t="shared" si="467"/>
        <v>0</v>
      </c>
      <c r="BT489" s="109">
        <f t="shared" si="468"/>
        <v>0</v>
      </c>
      <c r="BU489" s="109">
        <f t="shared" si="469"/>
        <v>0</v>
      </c>
      <c r="BV489" s="109">
        <f t="shared" si="470"/>
        <v>0</v>
      </c>
      <c r="BW489" s="109">
        <f t="shared" si="471"/>
        <v>0</v>
      </c>
      <c r="BX489" s="109">
        <f t="shared" si="472"/>
        <v>0</v>
      </c>
      <c r="BY489" s="1000">
        <f t="shared" si="440"/>
        <v>106418.6</v>
      </c>
    </row>
    <row r="490" spans="1:77">
      <c r="A490" s="678" t="s">
        <v>2227</v>
      </c>
      <c r="B490" s="678" t="s">
        <v>2228</v>
      </c>
      <c r="C490" s="57" t="s">
        <v>13</v>
      </c>
      <c r="D490" s="684" t="s">
        <v>14</v>
      </c>
      <c r="E490" s="681" t="s">
        <v>349</v>
      </c>
      <c r="F490" s="683">
        <v>41258</v>
      </c>
      <c r="G490" s="682" t="s">
        <v>106</v>
      </c>
      <c r="H490" s="241" t="s">
        <v>116</v>
      </c>
      <c r="I490" s="38"/>
      <c r="J490" s="983"/>
      <c r="K490" s="903"/>
      <c r="L490" s="798"/>
      <c r="M490" s="429"/>
      <c r="N490" s="109"/>
      <c r="O490" s="109"/>
      <c r="P490" s="109"/>
      <c r="Q490" s="607"/>
      <c r="R490" s="93"/>
      <c r="S490" s="109"/>
      <c r="T490" s="109"/>
      <c r="U490" s="109"/>
      <c r="V490" s="109">
        <v>0</v>
      </c>
      <c r="W490" s="109">
        <v>0</v>
      </c>
      <c r="X490" s="109">
        <v>0</v>
      </c>
      <c r="Y490" s="109">
        <v>0</v>
      </c>
      <c r="Z490" s="109">
        <v>0</v>
      </c>
      <c r="AA490" s="109">
        <v>0</v>
      </c>
      <c r="AB490" s="109">
        <v>0</v>
      </c>
      <c r="AC490" s="109">
        <v>0</v>
      </c>
      <c r="AD490" s="109">
        <v>0</v>
      </c>
      <c r="AE490" s="109">
        <v>0</v>
      </c>
      <c r="AF490" s="109">
        <v>0</v>
      </c>
      <c r="AG490" s="109">
        <v>0</v>
      </c>
      <c r="AH490" s="109">
        <v>0</v>
      </c>
      <c r="AI490" s="109">
        <v>0</v>
      </c>
      <c r="AJ490" s="109">
        <v>294050.88</v>
      </c>
      <c r="AK490" s="109">
        <v>0</v>
      </c>
      <c r="AL490" s="109">
        <v>0</v>
      </c>
      <c r="AM490" s="109">
        <v>0</v>
      </c>
      <c r="AN490" s="109">
        <v>0</v>
      </c>
      <c r="AO490" s="109">
        <v>0</v>
      </c>
      <c r="AP490" s="160">
        <f t="shared" si="441"/>
        <v>0</v>
      </c>
      <c r="AQ490" s="160">
        <f t="shared" si="442"/>
        <v>294050.88</v>
      </c>
      <c r="AR490" s="160">
        <f t="shared" si="443"/>
        <v>294050.88</v>
      </c>
      <c r="AS490" s="607"/>
      <c r="AT490" s="219"/>
      <c r="AU490" s="13">
        <f t="shared" si="473"/>
        <v>0</v>
      </c>
      <c r="AV490" s="13">
        <f t="shared" si="474"/>
        <v>0</v>
      </c>
      <c r="AW490" s="13">
        <f t="shared" si="475"/>
        <v>0</v>
      </c>
      <c r="AX490" s="13">
        <f t="shared" si="476"/>
        <v>0</v>
      </c>
      <c r="AY490" s="13">
        <f t="shared" si="477"/>
        <v>0</v>
      </c>
      <c r="AZ490" s="13">
        <f t="shared" si="478"/>
        <v>0</v>
      </c>
      <c r="BA490" s="13">
        <f t="shared" si="479"/>
        <v>0</v>
      </c>
      <c r="BB490" s="13">
        <f t="shared" si="480"/>
        <v>0</v>
      </c>
      <c r="BC490" s="13">
        <f t="shared" si="481"/>
        <v>294050.88</v>
      </c>
      <c r="BD490" s="13">
        <f t="shared" si="482"/>
        <v>0</v>
      </c>
      <c r="BE490" s="13">
        <f t="shared" si="483"/>
        <v>0</v>
      </c>
      <c r="BF490" s="13">
        <f t="shared" si="484"/>
        <v>0</v>
      </c>
      <c r="BG490" s="13">
        <f t="shared" si="485"/>
        <v>0</v>
      </c>
      <c r="BH490" s="13">
        <f t="shared" si="486"/>
        <v>0</v>
      </c>
      <c r="BI490" s="73">
        <f t="shared" si="439"/>
        <v>294050.88</v>
      </c>
      <c r="BJ490" s="219"/>
      <c r="BK490" s="850">
        <f t="shared" si="459"/>
        <v>0</v>
      </c>
      <c r="BL490" s="109">
        <f t="shared" si="460"/>
        <v>0</v>
      </c>
      <c r="BM490" s="109">
        <f t="shared" si="461"/>
        <v>0</v>
      </c>
      <c r="BN490" s="109">
        <f t="shared" si="462"/>
        <v>0</v>
      </c>
      <c r="BO490" s="109">
        <f t="shared" si="463"/>
        <v>0</v>
      </c>
      <c r="BP490" s="109">
        <f t="shared" si="464"/>
        <v>0</v>
      </c>
      <c r="BQ490" s="109">
        <f t="shared" si="465"/>
        <v>0</v>
      </c>
      <c r="BR490" s="109">
        <f t="shared" si="466"/>
        <v>0</v>
      </c>
      <c r="BS490" s="109">
        <f t="shared" si="467"/>
        <v>294050.88</v>
      </c>
      <c r="BT490" s="109">
        <f t="shared" si="468"/>
        <v>0</v>
      </c>
      <c r="BU490" s="109">
        <f t="shared" si="469"/>
        <v>0</v>
      </c>
      <c r="BV490" s="109">
        <f t="shared" si="470"/>
        <v>0</v>
      </c>
      <c r="BW490" s="109">
        <f t="shared" si="471"/>
        <v>0</v>
      </c>
      <c r="BX490" s="109">
        <f t="shared" si="472"/>
        <v>0</v>
      </c>
      <c r="BY490" s="1000">
        <f t="shared" si="440"/>
        <v>294050.88</v>
      </c>
    </row>
    <row r="491" spans="1:77" ht="76.5">
      <c r="A491" s="678" t="s">
        <v>2123</v>
      </c>
      <c r="B491" s="678" t="s">
        <v>2124</v>
      </c>
      <c r="C491" s="57" t="s">
        <v>13</v>
      </c>
      <c r="D491" s="684" t="s">
        <v>14</v>
      </c>
      <c r="E491" s="681" t="s">
        <v>349</v>
      </c>
      <c r="F491" s="683">
        <v>41254</v>
      </c>
      <c r="G491" s="682" t="s">
        <v>106</v>
      </c>
      <c r="H491" s="241" t="s">
        <v>116</v>
      </c>
      <c r="I491" s="38"/>
      <c r="J491" s="984" t="s">
        <v>1392</v>
      </c>
      <c r="K491" s="986" t="s">
        <v>3612</v>
      </c>
      <c r="L491" s="798"/>
      <c r="M491" s="429"/>
      <c r="N491" s="109"/>
      <c r="O491" s="109"/>
      <c r="P491" s="109"/>
      <c r="Q491" s="607"/>
      <c r="R491" s="93"/>
      <c r="S491" s="109"/>
      <c r="T491" s="109"/>
      <c r="U491" s="109"/>
      <c r="V491" s="109">
        <v>0</v>
      </c>
      <c r="W491" s="109">
        <v>0</v>
      </c>
      <c r="X491" s="109">
        <v>0</v>
      </c>
      <c r="Y491" s="109">
        <v>0</v>
      </c>
      <c r="Z491" s="109">
        <v>0</v>
      </c>
      <c r="AA491" s="109">
        <v>0</v>
      </c>
      <c r="AB491" s="109">
        <v>0</v>
      </c>
      <c r="AC491" s="109">
        <v>0</v>
      </c>
      <c r="AD491" s="109">
        <v>0</v>
      </c>
      <c r="AE491" s="109">
        <v>0</v>
      </c>
      <c r="AF491" s="109">
        <v>0</v>
      </c>
      <c r="AG491" s="109">
        <v>0</v>
      </c>
      <c r="AH491" s="109">
        <v>0</v>
      </c>
      <c r="AI491" s="109">
        <v>0</v>
      </c>
      <c r="AJ491" s="109">
        <v>46294815.480000004</v>
      </c>
      <c r="AK491" s="109">
        <v>168236</v>
      </c>
      <c r="AL491" s="109">
        <v>233555</v>
      </c>
      <c r="AM491" s="109">
        <v>388719</v>
      </c>
      <c r="AN491" s="109">
        <v>115370</v>
      </c>
      <c r="AO491" s="109">
        <v>137678</v>
      </c>
      <c r="AP491" s="160">
        <f t="shared" si="441"/>
        <v>0</v>
      </c>
      <c r="AQ491" s="160">
        <f t="shared" si="442"/>
        <v>47338373.480000004</v>
      </c>
      <c r="AR491" s="160">
        <f t="shared" si="443"/>
        <v>47338373.480000004</v>
      </c>
      <c r="AS491" s="607"/>
      <c r="AT491" s="219"/>
      <c r="AU491" s="944">
        <v>0</v>
      </c>
      <c r="AV491" s="944">
        <v>0</v>
      </c>
      <c r="AW491" s="944">
        <v>0</v>
      </c>
      <c r="AX491" s="944">
        <v>0</v>
      </c>
      <c r="AY491" s="944">
        <v>0</v>
      </c>
      <c r="AZ491" s="944">
        <v>0</v>
      </c>
      <c r="BA491" s="944">
        <v>0</v>
      </c>
      <c r="BB491" s="944">
        <v>0</v>
      </c>
      <c r="BC491" s="944">
        <v>0</v>
      </c>
      <c r="BD491" s="944">
        <v>0</v>
      </c>
      <c r="BE491" s="944">
        <v>0</v>
      </c>
      <c r="BF491" s="944">
        <v>0</v>
      </c>
      <c r="BG491" s="944">
        <v>0</v>
      </c>
      <c r="BH491" s="944">
        <v>0</v>
      </c>
      <c r="BI491" s="73">
        <f t="shared" si="439"/>
        <v>0</v>
      </c>
      <c r="BJ491" s="219"/>
      <c r="BK491" s="850">
        <f t="shared" si="459"/>
        <v>0</v>
      </c>
      <c r="BL491" s="109">
        <f t="shared" si="460"/>
        <v>0</v>
      </c>
      <c r="BM491" s="109">
        <f t="shared" si="461"/>
        <v>0</v>
      </c>
      <c r="BN491" s="109">
        <f t="shared" si="462"/>
        <v>0</v>
      </c>
      <c r="BO491" s="109">
        <f t="shared" si="463"/>
        <v>0</v>
      </c>
      <c r="BP491" s="109">
        <f t="shared" si="464"/>
        <v>0</v>
      </c>
      <c r="BQ491" s="109">
        <f t="shared" si="465"/>
        <v>0</v>
      </c>
      <c r="BR491" s="109">
        <f t="shared" si="466"/>
        <v>0</v>
      </c>
      <c r="BS491" s="109">
        <f t="shared" si="467"/>
        <v>0</v>
      </c>
      <c r="BT491" s="109">
        <f t="shared" si="468"/>
        <v>0</v>
      </c>
      <c r="BU491" s="109">
        <f t="shared" si="469"/>
        <v>0</v>
      </c>
      <c r="BV491" s="109">
        <f t="shared" si="470"/>
        <v>0</v>
      </c>
      <c r="BW491" s="109">
        <f t="shared" si="471"/>
        <v>0</v>
      </c>
      <c r="BX491" s="109">
        <f t="shared" si="472"/>
        <v>0</v>
      </c>
      <c r="BY491" s="1000">
        <f t="shared" si="440"/>
        <v>0</v>
      </c>
    </row>
    <row r="492" spans="1:77" ht="89.25">
      <c r="A492" s="679" t="s">
        <v>2121</v>
      </c>
      <c r="B492" s="679" t="s">
        <v>2122</v>
      </c>
      <c r="C492" s="57" t="s">
        <v>13</v>
      </c>
      <c r="D492" s="684" t="s">
        <v>14</v>
      </c>
      <c r="E492" s="681" t="s">
        <v>349</v>
      </c>
      <c r="F492" s="682">
        <v>41257</v>
      </c>
      <c r="G492" s="682" t="s">
        <v>106</v>
      </c>
      <c r="H492" s="241" t="s">
        <v>116</v>
      </c>
      <c r="I492" s="38"/>
      <c r="J492" s="983"/>
      <c r="K492" s="903"/>
      <c r="L492" s="798"/>
      <c r="M492" s="429"/>
      <c r="N492" s="902" t="s">
        <v>1393</v>
      </c>
      <c r="O492" s="986" t="s">
        <v>3613</v>
      </c>
      <c r="P492" s="109"/>
      <c r="Q492" s="607"/>
      <c r="R492" s="93"/>
      <c r="S492" s="109"/>
      <c r="T492" s="109"/>
      <c r="U492" s="109"/>
      <c r="V492" s="109">
        <v>0</v>
      </c>
      <c r="W492" s="109">
        <v>0</v>
      </c>
      <c r="X492" s="109">
        <v>0</v>
      </c>
      <c r="Y492" s="109">
        <v>0</v>
      </c>
      <c r="Z492" s="109">
        <v>0</v>
      </c>
      <c r="AA492" s="109">
        <v>0</v>
      </c>
      <c r="AB492" s="109">
        <v>0</v>
      </c>
      <c r="AC492" s="109">
        <v>0</v>
      </c>
      <c r="AD492" s="109">
        <v>0</v>
      </c>
      <c r="AE492" s="109">
        <v>0</v>
      </c>
      <c r="AF492" s="109">
        <v>0</v>
      </c>
      <c r="AG492" s="109">
        <v>0</v>
      </c>
      <c r="AH492" s="109">
        <v>0</v>
      </c>
      <c r="AI492" s="109">
        <v>0</v>
      </c>
      <c r="AJ492" s="109">
        <v>62790524.959999993</v>
      </c>
      <c r="AK492" s="109">
        <v>130000</v>
      </c>
      <c r="AL492" s="109">
        <v>50000</v>
      </c>
      <c r="AM492" s="109">
        <v>0</v>
      </c>
      <c r="AN492" s="109">
        <v>0</v>
      </c>
      <c r="AO492" s="109">
        <v>0</v>
      </c>
      <c r="AP492" s="160">
        <f t="shared" si="441"/>
        <v>0</v>
      </c>
      <c r="AQ492" s="160">
        <f t="shared" si="442"/>
        <v>62970524.959999993</v>
      </c>
      <c r="AR492" s="160">
        <f t="shared" si="443"/>
        <v>62970524.959999993</v>
      </c>
      <c r="AS492" s="607"/>
      <c r="AT492" s="219"/>
      <c r="AU492" s="943">
        <v>0</v>
      </c>
      <c r="AV492" s="943">
        <v>0</v>
      </c>
      <c r="AW492" s="943">
        <v>0</v>
      </c>
      <c r="AX492" s="943">
        <v>30173169</v>
      </c>
      <c r="AY492" s="943">
        <v>0</v>
      </c>
      <c r="AZ492" s="943">
        <v>0</v>
      </c>
      <c r="BA492" s="943">
        <v>0</v>
      </c>
      <c r="BB492" s="943">
        <v>0</v>
      </c>
      <c r="BC492" s="943">
        <v>10337991</v>
      </c>
      <c r="BD492" s="943">
        <v>0</v>
      </c>
      <c r="BE492" s="943">
        <v>0</v>
      </c>
      <c r="BF492" s="943">
        <v>0</v>
      </c>
      <c r="BG492" s="943">
        <v>0</v>
      </c>
      <c r="BH492" s="943">
        <v>0</v>
      </c>
      <c r="BI492" s="73">
        <f t="shared" si="439"/>
        <v>40511160</v>
      </c>
      <c r="BJ492" s="219"/>
      <c r="BK492" s="850">
        <f t="shared" si="459"/>
        <v>0</v>
      </c>
      <c r="BL492" s="109">
        <f t="shared" si="460"/>
        <v>0</v>
      </c>
      <c r="BM492" s="109">
        <f t="shared" si="461"/>
        <v>0</v>
      </c>
      <c r="BN492" s="109">
        <f t="shared" si="462"/>
        <v>30173169</v>
      </c>
      <c r="BO492" s="109">
        <f t="shared" si="463"/>
        <v>0</v>
      </c>
      <c r="BP492" s="109">
        <f t="shared" si="464"/>
        <v>0</v>
      </c>
      <c r="BQ492" s="109">
        <f t="shared" si="465"/>
        <v>0</v>
      </c>
      <c r="BR492" s="109">
        <f t="shared" si="466"/>
        <v>0</v>
      </c>
      <c r="BS492" s="109">
        <f t="shared" si="467"/>
        <v>10337991</v>
      </c>
      <c r="BT492" s="109">
        <f t="shared" si="468"/>
        <v>0</v>
      </c>
      <c r="BU492" s="109">
        <f t="shared" si="469"/>
        <v>0</v>
      </c>
      <c r="BV492" s="109">
        <f t="shared" si="470"/>
        <v>0</v>
      </c>
      <c r="BW492" s="109">
        <f t="shared" si="471"/>
        <v>0</v>
      </c>
      <c r="BX492" s="109">
        <f t="shared" si="472"/>
        <v>0</v>
      </c>
      <c r="BY492" s="1000">
        <f t="shared" si="440"/>
        <v>40511160</v>
      </c>
    </row>
    <row r="493" spans="1:77">
      <c r="A493" s="678" t="s">
        <v>2197</v>
      </c>
      <c r="B493" s="678" t="s">
        <v>2198</v>
      </c>
      <c r="C493" s="57" t="s">
        <v>13</v>
      </c>
      <c r="D493" s="684" t="s">
        <v>14</v>
      </c>
      <c r="E493" s="681" t="s">
        <v>349</v>
      </c>
      <c r="F493" s="683">
        <v>40888</v>
      </c>
      <c r="G493" s="682" t="s">
        <v>106</v>
      </c>
      <c r="H493" s="241" t="s">
        <v>116</v>
      </c>
      <c r="I493" s="38"/>
      <c r="J493" s="983"/>
      <c r="K493" s="903"/>
      <c r="L493" s="798"/>
      <c r="M493" s="429"/>
      <c r="N493" s="109"/>
      <c r="O493" s="109"/>
      <c r="P493" s="109"/>
      <c r="Q493" s="607"/>
      <c r="R493" s="93"/>
      <c r="S493" s="109"/>
      <c r="T493" s="109"/>
      <c r="U493" s="109"/>
      <c r="V493" s="109">
        <v>0</v>
      </c>
      <c r="W493" s="109">
        <v>0</v>
      </c>
      <c r="X493" s="109">
        <v>458920</v>
      </c>
      <c r="Y493" s="109">
        <v>0</v>
      </c>
      <c r="Z493" s="109">
        <v>0</v>
      </c>
      <c r="AA493" s="109">
        <v>0</v>
      </c>
      <c r="AB493" s="109">
        <v>0</v>
      </c>
      <c r="AC493" s="109">
        <v>0</v>
      </c>
      <c r="AD493" s="109">
        <v>0</v>
      </c>
      <c r="AE493" s="109">
        <v>0</v>
      </c>
      <c r="AF493" s="109">
        <v>0</v>
      </c>
      <c r="AG493" s="109">
        <v>0</v>
      </c>
      <c r="AH493" s="109">
        <v>0</v>
      </c>
      <c r="AI493" s="109">
        <v>0</v>
      </c>
      <c r="AJ493" s="109">
        <v>0</v>
      </c>
      <c r="AK493" s="109">
        <v>0</v>
      </c>
      <c r="AL493" s="109">
        <v>0</v>
      </c>
      <c r="AM493" s="109">
        <v>0</v>
      </c>
      <c r="AN493" s="109">
        <v>0</v>
      </c>
      <c r="AO493" s="109">
        <v>0</v>
      </c>
      <c r="AP493" s="160">
        <f t="shared" si="441"/>
        <v>458920</v>
      </c>
      <c r="AQ493" s="160">
        <f t="shared" si="442"/>
        <v>0</v>
      </c>
      <c r="AR493" s="160">
        <f t="shared" si="443"/>
        <v>458920</v>
      </c>
      <c r="AS493" s="607"/>
      <c r="AT493" s="219"/>
      <c r="AU493" s="13">
        <f t="shared" ref="AU493:BH493" si="487">AB493</f>
        <v>0</v>
      </c>
      <c r="AV493" s="13">
        <f t="shared" si="487"/>
        <v>0</v>
      </c>
      <c r="AW493" s="13">
        <f t="shared" si="487"/>
        <v>0</v>
      </c>
      <c r="AX493" s="13">
        <f t="shared" si="487"/>
        <v>0</v>
      </c>
      <c r="AY493" s="13">
        <f t="shared" si="487"/>
        <v>0</v>
      </c>
      <c r="AZ493" s="13">
        <f t="shared" si="487"/>
        <v>0</v>
      </c>
      <c r="BA493" s="13">
        <f t="shared" si="487"/>
        <v>0</v>
      </c>
      <c r="BB493" s="13">
        <f t="shared" si="487"/>
        <v>0</v>
      </c>
      <c r="BC493" s="13">
        <f t="shared" si="487"/>
        <v>0</v>
      </c>
      <c r="BD493" s="13">
        <f t="shared" si="487"/>
        <v>0</v>
      </c>
      <c r="BE493" s="13">
        <f t="shared" si="487"/>
        <v>0</v>
      </c>
      <c r="BF493" s="13">
        <f t="shared" si="487"/>
        <v>0</v>
      </c>
      <c r="BG493" s="13">
        <f t="shared" si="487"/>
        <v>0</v>
      </c>
      <c r="BH493" s="13">
        <f t="shared" si="487"/>
        <v>0</v>
      </c>
      <c r="BI493" s="73">
        <f t="shared" si="439"/>
        <v>0</v>
      </c>
      <c r="BJ493" s="219"/>
      <c r="BK493" s="850">
        <f t="shared" si="459"/>
        <v>0</v>
      </c>
      <c r="BL493" s="109">
        <f t="shared" si="460"/>
        <v>0</v>
      </c>
      <c r="BM493" s="109">
        <f t="shared" si="461"/>
        <v>0</v>
      </c>
      <c r="BN493" s="109">
        <f t="shared" si="462"/>
        <v>0</v>
      </c>
      <c r="BO493" s="109">
        <f t="shared" si="463"/>
        <v>0</v>
      </c>
      <c r="BP493" s="109">
        <f t="shared" si="464"/>
        <v>0</v>
      </c>
      <c r="BQ493" s="109">
        <f t="shared" si="465"/>
        <v>0</v>
      </c>
      <c r="BR493" s="109">
        <f t="shared" si="466"/>
        <v>0</v>
      </c>
      <c r="BS493" s="109">
        <f t="shared" si="467"/>
        <v>0</v>
      </c>
      <c r="BT493" s="109">
        <f t="shared" si="468"/>
        <v>0</v>
      </c>
      <c r="BU493" s="109">
        <f t="shared" si="469"/>
        <v>0</v>
      </c>
      <c r="BV493" s="109">
        <f t="shared" si="470"/>
        <v>0</v>
      </c>
      <c r="BW493" s="109">
        <f t="shared" si="471"/>
        <v>0</v>
      </c>
      <c r="BX493" s="109">
        <f t="shared" si="472"/>
        <v>0</v>
      </c>
      <c r="BY493" s="1000">
        <f t="shared" si="440"/>
        <v>0</v>
      </c>
    </row>
    <row r="494" spans="1:77" ht="204">
      <c r="A494" s="679" t="s">
        <v>2136</v>
      </c>
      <c r="B494" s="679" t="s">
        <v>2137</v>
      </c>
      <c r="C494" s="57" t="s">
        <v>13</v>
      </c>
      <c r="D494" s="684" t="s">
        <v>14</v>
      </c>
      <c r="E494" s="681" t="s">
        <v>349</v>
      </c>
      <c r="F494" s="682">
        <v>41247</v>
      </c>
      <c r="G494" s="682" t="s">
        <v>106</v>
      </c>
      <c r="H494" s="241" t="s">
        <v>116</v>
      </c>
      <c r="I494" s="38"/>
      <c r="J494" s="984" t="s">
        <v>1392</v>
      </c>
      <c r="K494" s="986" t="s">
        <v>3615</v>
      </c>
      <c r="L494" s="798"/>
      <c r="M494" s="429"/>
      <c r="N494" s="109"/>
      <c r="O494" s="109"/>
      <c r="P494" s="109"/>
      <c r="Q494" s="607"/>
      <c r="R494" s="93"/>
      <c r="S494" s="109"/>
      <c r="T494" s="109"/>
      <c r="U494" s="109"/>
      <c r="V494" s="109">
        <v>0</v>
      </c>
      <c r="W494" s="109">
        <v>0</v>
      </c>
      <c r="X494" s="109">
        <v>0</v>
      </c>
      <c r="Y494" s="109">
        <v>0</v>
      </c>
      <c r="Z494" s="109">
        <v>0</v>
      </c>
      <c r="AA494" s="109">
        <v>0</v>
      </c>
      <c r="AB494" s="109">
        <v>0</v>
      </c>
      <c r="AC494" s="109">
        <v>0</v>
      </c>
      <c r="AD494" s="109">
        <v>0</v>
      </c>
      <c r="AE494" s="109">
        <v>0</v>
      </c>
      <c r="AF494" s="109">
        <v>0</v>
      </c>
      <c r="AG494" s="109">
        <v>0</v>
      </c>
      <c r="AH494" s="109">
        <v>0</v>
      </c>
      <c r="AI494" s="109">
        <v>0</v>
      </c>
      <c r="AJ494" s="109">
        <v>3287015.7100000004</v>
      </c>
      <c r="AK494" s="109">
        <v>0</v>
      </c>
      <c r="AL494" s="109">
        <v>0</v>
      </c>
      <c r="AM494" s="109">
        <v>0</v>
      </c>
      <c r="AN494" s="109">
        <v>0</v>
      </c>
      <c r="AO494" s="109">
        <v>0</v>
      </c>
      <c r="AP494" s="160">
        <f t="shared" si="441"/>
        <v>0</v>
      </c>
      <c r="AQ494" s="160">
        <f t="shared" si="442"/>
        <v>3287015.7100000004</v>
      </c>
      <c r="AR494" s="160">
        <f t="shared" si="443"/>
        <v>3287015.7100000004</v>
      </c>
      <c r="AS494" s="607"/>
      <c r="AT494" s="219"/>
      <c r="AU494" s="943">
        <v>0</v>
      </c>
      <c r="AV494" s="943">
        <v>0</v>
      </c>
      <c r="AW494" s="943">
        <v>0</v>
      </c>
      <c r="AX494" s="943">
        <v>0</v>
      </c>
      <c r="AY494" s="943">
        <v>0</v>
      </c>
      <c r="AZ494" s="943">
        <v>0</v>
      </c>
      <c r="BA494" s="943">
        <v>0</v>
      </c>
      <c r="BB494" s="943">
        <v>0</v>
      </c>
      <c r="BC494" s="943">
        <v>0</v>
      </c>
      <c r="BD494" s="943">
        <v>0</v>
      </c>
      <c r="BE494" s="943">
        <v>0</v>
      </c>
      <c r="BF494" s="943">
        <v>0</v>
      </c>
      <c r="BG494" s="943">
        <v>0</v>
      </c>
      <c r="BH494" s="943">
        <v>0</v>
      </c>
      <c r="BI494" s="73">
        <f t="shared" si="439"/>
        <v>0</v>
      </c>
      <c r="BJ494" s="219"/>
      <c r="BK494" s="850">
        <f t="shared" si="459"/>
        <v>0</v>
      </c>
      <c r="BL494" s="109">
        <f t="shared" si="460"/>
        <v>0</v>
      </c>
      <c r="BM494" s="109">
        <f t="shared" si="461"/>
        <v>0</v>
      </c>
      <c r="BN494" s="109">
        <f t="shared" si="462"/>
        <v>0</v>
      </c>
      <c r="BO494" s="109">
        <f t="shared" si="463"/>
        <v>0</v>
      </c>
      <c r="BP494" s="109">
        <f t="shared" si="464"/>
        <v>0</v>
      </c>
      <c r="BQ494" s="109">
        <f t="shared" si="465"/>
        <v>0</v>
      </c>
      <c r="BR494" s="109">
        <f t="shared" si="466"/>
        <v>0</v>
      </c>
      <c r="BS494" s="109">
        <f t="shared" si="467"/>
        <v>0</v>
      </c>
      <c r="BT494" s="109">
        <f t="shared" si="468"/>
        <v>0</v>
      </c>
      <c r="BU494" s="109">
        <f t="shared" si="469"/>
        <v>0</v>
      </c>
      <c r="BV494" s="109">
        <f t="shared" si="470"/>
        <v>0</v>
      </c>
      <c r="BW494" s="109">
        <f t="shared" si="471"/>
        <v>0</v>
      </c>
      <c r="BX494" s="109">
        <f t="shared" si="472"/>
        <v>0</v>
      </c>
      <c r="BY494" s="1000">
        <f t="shared" si="440"/>
        <v>0</v>
      </c>
    </row>
    <row r="495" spans="1:77">
      <c r="A495" s="678" t="s">
        <v>2171</v>
      </c>
      <c r="B495" s="678" t="s">
        <v>2172</v>
      </c>
      <c r="C495" s="57" t="s">
        <v>13</v>
      </c>
      <c r="D495" s="684" t="s">
        <v>14</v>
      </c>
      <c r="E495" s="681" t="s">
        <v>349</v>
      </c>
      <c r="F495" s="683">
        <v>41110</v>
      </c>
      <c r="G495" s="682" t="s">
        <v>106</v>
      </c>
      <c r="H495" s="241" t="s">
        <v>116</v>
      </c>
      <c r="I495" s="38"/>
      <c r="J495" s="983"/>
      <c r="K495" s="903"/>
      <c r="L495" s="798"/>
      <c r="M495" s="429"/>
      <c r="N495" s="109"/>
      <c r="O495" s="109"/>
      <c r="P495" s="109"/>
      <c r="Q495" s="607"/>
      <c r="R495" s="93"/>
      <c r="S495" s="109"/>
      <c r="T495" s="109"/>
      <c r="U495" s="109"/>
      <c r="V495" s="109">
        <v>0</v>
      </c>
      <c r="W495" s="109">
        <v>0</v>
      </c>
      <c r="X495" s="109">
        <v>0</v>
      </c>
      <c r="Y495" s="109">
        <v>0</v>
      </c>
      <c r="Z495" s="109">
        <v>0</v>
      </c>
      <c r="AA495" s="109">
        <v>0</v>
      </c>
      <c r="AB495" s="109">
        <v>0</v>
      </c>
      <c r="AC495" s="109">
        <v>0</v>
      </c>
      <c r="AD495" s="109">
        <v>0</v>
      </c>
      <c r="AE495" s="109">
        <v>867230.69</v>
      </c>
      <c r="AF495" s="109">
        <v>1043</v>
      </c>
      <c r="AG495" s="109">
        <v>521.5</v>
      </c>
      <c r="AH495" s="109">
        <v>521.5</v>
      </c>
      <c r="AI495" s="109">
        <v>104.30000000004657</v>
      </c>
      <c r="AJ495" s="109">
        <v>104.30000000004657</v>
      </c>
      <c r="AK495" s="109">
        <v>0</v>
      </c>
      <c r="AL495" s="109">
        <v>0</v>
      </c>
      <c r="AM495" s="109">
        <v>0</v>
      </c>
      <c r="AN495" s="109">
        <v>0</v>
      </c>
      <c r="AO495" s="109">
        <v>0</v>
      </c>
      <c r="AP495" s="160">
        <f t="shared" si="441"/>
        <v>0</v>
      </c>
      <c r="AQ495" s="160">
        <f t="shared" si="442"/>
        <v>869525.29</v>
      </c>
      <c r="AR495" s="160">
        <f t="shared" si="443"/>
        <v>869525.29</v>
      </c>
      <c r="AS495" s="607"/>
      <c r="AT495" s="219"/>
      <c r="AU495" s="13">
        <f t="shared" ref="AU495:AU558" si="488">AB495</f>
        <v>0</v>
      </c>
      <c r="AV495" s="13">
        <f t="shared" ref="AV495:AV558" si="489">AC495</f>
        <v>0</v>
      </c>
      <c r="AW495" s="13">
        <f t="shared" ref="AW495:AW558" si="490">AD495</f>
        <v>0</v>
      </c>
      <c r="AX495" s="13">
        <f t="shared" ref="AX495:AX558" si="491">AE495</f>
        <v>867230.69</v>
      </c>
      <c r="AY495" s="13">
        <f t="shared" ref="AY495:AY558" si="492">AF495</f>
        <v>1043</v>
      </c>
      <c r="AZ495" s="13">
        <f t="shared" ref="AZ495:AZ558" si="493">AG495</f>
        <v>521.5</v>
      </c>
      <c r="BA495" s="13">
        <f t="shared" ref="BA495:BA558" si="494">AH495</f>
        <v>521.5</v>
      </c>
      <c r="BB495" s="13">
        <f t="shared" ref="BB495:BB558" si="495">AI495</f>
        <v>104.30000000004657</v>
      </c>
      <c r="BC495" s="13">
        <f t="shared" ref="BC495:BC558" si="496">AJ495</f>
        <v>104.30000000004657</v>
      </c>
      <c r="BD495" s="13">
        <f t="shared" ref="BD495:BD558" si="497">AK495</f>
        <v>0</v>
      </c>
      <c r="BE495" s="13">
        <f t="shared" ref="BE495:BE558" si="498">AL495</f>
        <v>0</v>
      </c>
      <c r="BF495" s="13">
        <f t="shared" ref="BF495:BF558" si="499">AM495</f>
        <v>0</v>
      </c>
      <c r="BG495" s="13">
        <f t="shared" ref="BG495:BG558" si="500">AN495</f>
        <v>0</v>
      </c>
      <c r="BH495" s="13">
        <f t="shared" ref="BH495:BH558" si="501">AO495</f>
        <v>0</v>
      </c>
      <c r="BI495" s="73">
        <f t="shared" si="439"/>
        <v>869525.29</v>
      </c>
      <c r="BJ495" s="219"/>
      <c r="BK495" s="850">
        <f t="shared" si="459"/>
        <v>0</v>
      </c>
      <c r="BL495" s="109">
        <f t="shared" si="460"/>
        <v>0</v>
      </c>
      <c r="BM495" s="109">
        <f t="shared" si="461"/>
        <v>0</v>
      </c>
      <c r="BN495" s="109">
        <f t="shared" si="462"/>
        <v>867230.69</v>
      </c>
      <c r="BO495" s="109">
        <f t="shared" si="463"/>
        <v>1043</v>
      </c>
      <c r="BP495" s="109">
        <f t="shared" si="464"/>
        <v>521.5</v>
      </c>
      <c r="BQ495" s="109">
        <f t="shared" si="465"/>
        <v>521.5</v>
      </c>
      <c r="BR495" s="109">
        <f t="shared" si="466"/>
        <v>104.30000000004657</v>
      </c>
      <c r="BS495" s="109">
        <f t="shared" si="467"/>
        <v>104.30000000004657</v>
      </c>
      <c r="BT495" s="109">
        <f t="shared" si="468"/>
        <v>0</v>
      </c>
      <c r="BU495" s="109">
        <f t="shared" si="469"/>
        <v>0</v>
      </c>
      <c r="BV495" s="109">
        <f t="shared" si="470"/>
        <v>0</v>
      </c>
      <c r="BW495" s="109">
        <f t="shared" si="471"/>
        <v>0</v>
      </c>
      <c r="BX495" s="109">
        <f t="shared" si="472"/>
        <v>0</v>
      </c>
      <c r="BY495" s="1000">
        <f t="shared" si="440"/>
        <v>869525.29</v>
      </c>
    </row>
    <row r="496" spans="1:77">
      <c r="A496" s="678" t="s">
        <v>2140</v>
      </c>
      <c r="B496" s="678" t="s">
        <v>252</v>
      </c>
      <c r="C496" s="57" t="s">
        <v>13</v>
      </c>
      <c r="D496" s="684" t="s">
        <v>14</v>
      </c>
      <c r="E496" s="681" t="s">
        <v>349</v>
      </c>
      <c r="F496" s="683">
        <v>40862</v>
      </c>
      <c r="G496" s="682" t="s">
        <v>106</v>
      </c>
      <c r="H496" s="241" t="s">
        <v>116</v>
      </c>
      <c r="I496" s="38"/>
      <c r="J496" s="983"/>
      <c r="K496" s="903"/>
      <c r="L496" s="798"/>
      <c r="M496" s="429"/>
      <c r="N496" s="109"/>
      <c r="O496" s="109"/>
      <c r="P496" s="109"/>
      <c r="Q496" s="607"/>
      <c r="R496" s="93"/>
      <c r="S496" s="109"/>
      <c r="T496" s="109"/>
      <c r="U496" s="109"/>
      <c r="V496" s="109">
        <v>0</v>
      </c>
      <c r="W496" s="109">
        <v>2510285.7400000002</v>
      </c>
      <c r="X496" s="109">
        <v>0</v>
      </c>
      <c r="Y496" s="109">
        <v>0</v>
      </c>
      <c r="Z496" s="109">
        <v>0</v>
      </c>
      <c r="AA496" s="109">
        <v>0</v>
      </c>
      <c r="AB496" s="109">
        <v>0</v>
      </c>
      <c r="AC496" s="109">
        <v>0</v>
      </c>
      <c r="AD496" s="109">
        <v>0</v>
      </c>
      <c r="AE496" s="109">
        <v>0</v>
      </c>
      <c r="AF496" s="109">
        <v>0</v>
      </c>
      <c r="AG496" s="109">
        <v>0</v>
      </c>
      <c r="AH496" s="109">
        <v>0</v>
      </c>
      <c r="AI496" s="109">
        <v>0</v>
      </c>
      <c r="AJ496" s="109">
        <v>0</v>
      </c>
      <c r="AK496" s="109">
        <v>0</v>
      </c>
      <c r="AL496" s="109">
        <v>0</v>
      </c>
      <c r="AM496" s="109">
        <v>0</v>
      </c>
      <c r="AN496" s="109">
        <v>0</v>
      </c>
      <c r="AO496" s="109">
        <v>0</v>
      </c>
      <c r="AP496" s="160">
        <f t="shared" si="441"/>
        <v>2510285.7400000002</v>
      </c>
      <c r="AQ496" s="160">
        <f t="shared" si="442"/>
        <v>0</v>
      </c>
      <c r="AR496" s="160">
        <f t="shared" si="443"/>
        <v>2510285.7400000002</v>
      </c>
      <c r="AS496" s="607"/>
      <c r="AT496" s="219"/>
      <c r="AU496" s="13">
        <f t="shared" si="488"/>
        <v>0</v>
      </c>
      <c r="AV496" s="13">
        <f t="shared" si="489"/>
        <v>0</v>
      </c>
      <c r="AW496" s="13">
        <f t="shared" si="490"/>
        <v>0</v>
      </c>
      <c r="AX496" s="13">
        <f t="shared" si="491"/>
        <v>0</v>
      </c>
      <c r="AY496" s="13">
        <f t="shared" si="492"/>
        <v>0</v>
      </c>
      <c r="AZ496" s="13">
        <f t="shared" si="493"/>
        <v>0</v>
      </c>
      <c r="BA496" s="13">
        <f t="shared" si="494"/>
        <v>0</v>
      </c>
      <c r="BB496" s="13">
        <f t="shared" si="495"/>
        <v>0</v>
      </c>
      <c r="BC496" s="13">
        <f t="shared" si="496"/>
        <v>0</v>
      </c>
      <c r="BD496" s="13">
        <f t="shared" si="497"/>
        <v>0</v>
      </c>
      <c r="BE496" s="13">
        <f t="shared" si="498"/>
        <v>0</v>
      </c>
      <c r="BF496" s="13">
        <f t="shared" si="499"/>
        <v>0</v>
      </c>
      <c r="BG496" s="13">
        <f t="shared" si="500"/>
        <v>0</v>
      </c>
      <c r="BH496" s="13">
        <f t="shared" si="501"/>
        <v>0</v>
      </c>
      <c r="BI496" s="73">
        <f t="shared" si="439"/>
        <v>0</v>
      </c>
      <c r="BJ496" s="219"/>
      <c r="BK496" s="850">
        <f t="shared" si="459"/>
        <v>0</v>
      </c>
      <c r="BL496" s="109">
        <f t="shared" si="460"/>
        <v>0</v>
      </c>
      <c r="BM496" s="109">
        <f t="shared" si="461"/>
        <v>0</v>
      </c>
      <c r="BN496" s="109">
        <f t="shared" si="462"/>
        <v>0</v>
      </c>
      <c r="BO496" s="109">
        <f t="shared" si="463"/>
        <v>0</v>
      </c>
      <c r="BP496" s="109">
        <f t="shared" si="464"/>
        <v>0</v>
      </c>
      <c r="BQ496" s="109">
        <f t="shared" si="465"/>
        <v>0</v>
      </c>
      <c r="BR496" s="109">
        <f t="shared" si="466"/>
        <v>0</v>
      </c>
      <c r="BS496" s="109">
        <f t="shared" si="467"/>
        <v>0</v>
      </c>
      <c r="BT496" s="109">
        <f t="shared" si="468"/>
        <v>0</v>
      </c>
      <c r="BU496" s="109">
        <f t="shared" si="469"/>
        <v>0</v>
      </c>
      <c r="BV496" s="109">
        <f t="shared" si="470"/>
        <v>0</v>
      </c>
      <c r="BW496" s="109">
        <f t="shared" si="471"/>
        <v>0</v>
      </c>
      <c r="BX496" s="109">
        <f t="shared" si="472"/>
        <v>0</v>
      </c>
      <c r="BY496" s="1000">
        <f t="shared" si="440"/>
        <v>0</v>
      </c>
    </row>
    <row r="497" spans="1:77">
      <c r="A497" s="678" t="s">
        <v>2209</v>
      </c>
      <c r="B497" s="678" t="s">
        <v>2210</v>
      </c>
      <c r="C497" s="57" t="s">
        <v>13</v>
      </c>
      <c r="D497" s="684" t="s">
        <v>14</v>
      </c>
      <c r="E497" s="681" t="s">
        <v>349</v>
      </c>
      <c r="F497" s="683">
        <v>41152</v>
      </c>
      <c r="G497" s="682" t="s">
        <v>106</v>
      </c>
      <c r="H497" s="241" t="s">
        <v>116</v>
      </c>
      <c r="I497" s="38"/>
      <c r="J497" s="983"/>
      <c r="K497" s="903"/>
      <c r="L497" s="798"/>
      <c r="M497" s="429"/>
      <c r="N497" s="109"/>
      <c r="O497" s="109"/>
      <c r="P497" s="109"/>
      <c r="Q497" s="607"/>
      <c r="R497" s="93"/>
      <c r="S497" s="109"/>
      <c r="T497" s="109"/>
      <c r="U497" s="109"/>
      <c r="V497" s="109">
        <v>0</v>
      </c>
      <c r="W497" s="109">
        <v>0</v>
      </c>
      <c r="X497" s="109">
        <v>0</v>
      </c>
      <c r="Y497" s="109">
        <v>0</v>
      </c>
      <c r="Z497" s="109">
        <v>0</v>
      </c>
      <c r="AA497" s="109">
        <v>0</v>
      </c>
      <c r="AB497" s="109">
        <v>0</v>
      </c>
      <c r="AC497" s="109">
        <v>0</v>
      </c>
      <c r="AD497" s="109">
        <v>0</v>
      </c>
      <c r="AE497" s="109">
        <v>0</v>
      </c>
      <c r="AF497" s="109">
        <v>355470.32999999996</v>
      </c>
      <c r="AG497" s="109">
        <v>0</v>
      </c>
      <c r="AH497" s="109">
        <v>0</v>
      </c>
      <c r="AI497" s="109">
        <v>0</v>
      </c>
      <c r="AJ497" s="109">
        <v>0</v>
      </c>
      <c r="AK497" s="109">
        <v>0</v>
      </c>
      <c r="AL497" s="109">
        <v>0</v>
      </c>
      <c r="AM497" s="109">
        <v>0</v>
      </c>
      <c r="AN497" s="109">
        <v>0</v>
      </c>
      <c r="AO497" s="109">
        <v>0</v>
      </c>
      <c r="AP497" s="160">
        <f t="shared" si="441"/>
        <v>0</v>
      </c>
      <c r="AQ497" s="160">
        <f t="shared" si="442"/>
        <v>355470.32999999996</v>
      </c>
      <c r="AR497" s="160">
        <f t="shared" si="443"/>
        <v>355470.32999999996</v>
      </c>
      <c r="AS497" s="607"/>
      <c r="AT497" s="219"/>
      <c r="AU497" s="13">
        <f t="shared" si="488"/>
        <v>0</v>
      </c>
      <c r="AV497" s="13">
        <f t="shared" si="489"/>
        <v>0</v>
      </c>
      <c r="AW497" s="13">
        <f t="shared" si="490"/>
        <v>0</v>
      </c>
      <c r="AX497" s="13">
        <f t="shared" si="491"/>
        <v>0</v>
      </c>
      <c r="AY497" s="13">
        <f t="shared" si="492"/>
        <v>355470.32999999996</v>
      </c>
      <c r="AZ497" s="13">
        <f t="shared" si="493"/>
        <v>0</v>
      </c>
      <c r="BA497" s="13">
        <f t="shared" si="494"/>
        <v>0</v>
      </c>
      <c r="BB497" s="13">
        <f t="shared" si="495"/>
        <v>0</v>
      </c>
      <c r="BC497" s="13">
        <f t="shared" si="496"/>
        <v>0</v>
      </c>
      <c r="BD497" s="13">
        <f t="shared" si="497"/>
        <v>0</v>
      </c>
      <c r="BE497" s="13">
        <f t="shared" si="498"/>
        <v>0</v>
      </c>
      <c r="BF497" s="13">
        <f t="shared" si="499"/>
        <v>0</v>
      </c>
      <c r="BG497" s="13">
        <f t="shared" si="500"/>
        <v>0</v>
      </c>
      <c r="BH497" s="13">
        <f t="shared" si="501"/>
        <v>0</v>
      </c>
      <c r="BI497" s="73">
        <f t="shared" si="439"/>
        <v>355470.32999999996</v>
      </c>
      <c r="BJ497" s="219"/>
      <c r="BK497" s="850">
        <f t="shared" si="459"/>
        <v>0</v>
      </c>
      <c r="BL497" s="109">
        <f t="shared" si="460"/>
        <v>0</v>
      </c>
      <c r="BM497" s="109">
        <f t="shared" si="461"/>
        <v>0</v>
      </c>
      <c r="BN497" s="109">
        <f t="shared" si="462"/>
        <v>0</v>
      </c>
      <c r="BO497" s="109">
        <f t="shared" si="463"/>
        <v>355470.32999999996</v>
      </c>
      <c r="BP497" s="109">
        <f t="shared" si="464"/>
        <v>0</v>
      </c>
      <c r="BQ497" s="109">
        <f t="shared" si="465"/>
        <v>0</v>
      </c>
      <c r="BR497" s="109">
        <f t="shared" si="466"/>
        <v>0</v>
      </c>
      <c r="BS497" s="109">
        <f t="shared" si="467"/>
        <v>0</v>
      </c>
      <c r="BT497" s="109">
        <f t="shared" si="468"/>
        <v>0</v>
      </c>
      <c r="BU497" s="109">
        <f t="shared" si="469"/>
        <v>0</v>
      </c>
      <c r="BV497" s="109">
        <f t="shared" si="470"/>
        <v>0</v>
      </c>
      <c r="BW497" s="109">
        <f t="shared" si="471"/>
        <v>0</v>
      </c>
      <c r="BX497" s="109">
        <f t="shared" si="472"/>
        <v>0</v>
      </c>
      <c r="BY497" s="1000">
        <f t="shared" si="440"/>
        <v>355470.32999999996</v>
      </c>
    </row>
    <row r="498" spans="1:77">
      <c r="A498" s="678" t="s">
        <v>2241</v>
      </c>
      <c r="B498" s="678" t="s">
        <v>2242</v>
      </c>
      <c r="C498" s="57" t="s">
        <v>13</v>
      </c>
      <c r="D498" s="684" t="s">
        <v>14</v>
      </c>
      <c r="E498" s="681" t="s">
        <v>349</v>
      </c>
      <c r="F498" s="683">
        <v>41243</v>
      </c>
      <c r="G498" s="682" t="s">
        <v>106</v>
      </c>
      <c r="H498" s="241" t="s">
        <v>116</v>
      </c>
      <c r="I498" s="38"/>
      <c r="J498" s="983"/>
      <c r="K498" s="903"/>
      <c r="L498" s="798"/>
      <c r="M498" s="429"/>
      <c r="N498" s="109"/>
      <c r="O498" s="109"/>
      <c r="P498" s="109"/>
      <c r="Q498" s="607"/>
      <c r="R498" s="93"/>
      <c r="S498" s="109"/>
      <c r="T498" s="109"/>
      <c r="U498" s="109"/>
      <c r="V498" s="109">
        <v>0</v>
      </c>
      <c r="W498" s="109">
        <v>0</v>
      </c>
      <c r="X498" s="109">
        <v>0</v>
      </c>
      <c r="Y498" s="109">
        <v>0</v>
      </c>
      <c r="Z498" s="109">
        <v>0</v>
      </c>
      <c r="AA498" s="109">
        <v>0</v>
      </c>
      <c r="AB498" s="109">
        <v>0</v>
      </c>
      <c r="AC498" s="109">
        <v>0</v>
      </c>
      <c r="AD498" s="109">
        <v>0</v>
      </c>
      <c r="AE498" s="109">
        <v>0</v>
      </c>
      <c r="AF498" s="109">
        <v>0</v>
      </c>
      <c r="AG498" s="109">
        <v>0</v>
      </c>
      <c r="AH498" s="109">
        <v>0</v>
      </c>
      <c r="AI498" s="109">
        <v>188049.79999999996</v>
      </c>
      <c r="AJ498" s="109">
        <v>0</v>
      </c>
      <c r="AK498" s="109">
        <v>0</v>
      </c>
      <c r="AL498" s="109">
        <v>0</v>
      </c>
      <c r="AM498" s="109">
        <v>0</v>
      </c>
      <c r="AN498" s="109">
        <v>0</v>
      </c>
      <c r="AO498" s="109">
        <v>0</v>
      </c>
      <c r="AP498" s="160">
        <f t="shared" si="441"/>
        <v>0</v>
      </c>
      <c r="AQ498" s="160">
        <f t="shared" si="442"/>
        <v>188049.79999999996</v>
      </c>
      <c r="AR498" s="160">
        <f t="shared" si="443"/>
        <v>188049.79999999996</v>
      </c>
      <c r="AS498" s="607"/>
      <c r="AT498" s="219"/>
      <c r="AU498" s="13">
        <f t="shared" si="488"/>
        <v>0</v>
      </c>
      <c r="AV498" s="13">
        <f t="shared" si="489"/>
        <v>0</v>
      </c>
      <c r="AW498" s="13">
        <f t="shared" si="490"/>
        <v>0</v>
      </c>
      <c r="AX498" s="13">
        <f t="shared" si="491"/>
        <v>0</v>
      </c>
      <c r="AY498" s="13">
        <f t="shared" si="492"/>
        <v>0</v>
      </c>
      <c r="AZ498" s="13">
        <f t="shared" si="493"/>
        <v>0</v>
      </c>
      <c r="BA498" s="13">
        <f t="shared" si="494"/>
        <v>0</v>
      </c>
      <c r="BB498" s="13">
        <f t="shared" si="495"/>
        <v>188049.79999999996</v>
      </c>
      <c r="BC498" s="13">
        <f t="shared" si="496"/>
        <v>0</v>
      </c>
      <c r="BD498" s="13">
        <f t="shared" si="497"/>
        <v>0</v>
      </c>
      <c r="BE498" s="13">
        <f t="shared" si="498"/>
        <v>0</v>
      </c>
      <c r="BF498" s="13">
        <f t="shared" si="499"/>
        <v>0</v>
      </c>
      <c r="BG498" s="13">
        <f t="shared" si="500"/>
        <v>0</v>
      </c>
      <c r="BH498" s="13">
        <f t="shared" si="501"/>
        <v>0</v>
      </c>
      <c r="BI498" s="73">
        <f t="shared" si="439"/>
        <v>188049.79999999996</v>
      </c>
      <c r="BJ498" s="219"/>
      <c r="BK498" s="850">
        <f t="shared" si="459"/>
        <v>0</v>
      </c>
      <c r="BL498" s="109">
        <f t="shared" si="460"/>
        <v>0</v>
      </c>
      <c r="BM498" s="109">
        <f t="shared" si="461"/>
        <v>0</v>
      </c>
      <c r="BN498" s="109">
        <f t="shared" si="462"/>
        <v>0</v>
      </c>
      <c r="BO498" s="109">
        <f t="shared" si="463"/>
        <v>0</v>
      </c>
      <c r="BP498" s="109">
        <f t="shared" si="464"/>
        <v>0</v>
      </c>
      <c r="BQ498" s="109">
        <f t="shared" si="465"/>
        <v>0</v>
      </c>
      <c r="BR498" s="109">
        <f t="shared" si="466"/>
        <v>188049.79999999996</v>
      </c>
      <c r="BS498" s="109">
        <f t="shared" si="467"/>
        <v>0</v>
      </c>
      <c r="BT498" s="109">
        <f t="shared" si="468"/>
        <v>0</v>
      </c>
      <c r="BU498" s="109">
        <f t="shared" si="469"/>
        <v>0</v>
      </c>
      <c r="BV498" s="109">
        <f t="shared" si="470"/>
        <v>0</v>
      </c>
      <c r="BW498" s="109">
        <f t="shared" si="471"/>
        <v>0</v>
      </c>
      <c r="BX498" s="109">
        <f t="shared" si="472"/>
        <v>0</v>
      </c>
      <c r="BY498" s="1000">
        <f t="shared" si="440"/>
        <v>188049.79999999996</v>
      </c>
    </row>
    <row r="499" spans="1:77">
      <c r="A499" s="678" t="s">
        <v>2173</v>
      </c>
      <c r="B499" s="678" t="s">
        <v>2174</v>
      </c>
      <c r="C499" s="57" t="s">
        <v>13</v>
      </c>
      <c r="D499" s="684" t="s">
        <v>14</v>
      </c>
      <c r="E499" s="681" t="s">
        <v>349</v>
      </c>
      <c r="F499" s="683">
        <v>41044</v>
      </c>
      <c r="G499" s="682" t="s">
        <v>106</v>
      </c>
      <c r="H499" s="241" t="s">
        <v>116</v>
      </c>
      <c r="I499" s="38"/>
      <c r="J499" s="983"/>
      <c r="K499" s="903"/>
      <c r="L499" s="798"/>
      <c r="M499" s="429"/>
      <c r="N499" s="109"/>
      <c r="O499" s="109"/>
      <c r="P499" s="109"/>
      <c r="Q499" s="607"/>
      <c r="R499" s="93"/>
      <c r="S499" s="109"/>
      <c r="T499" s="109"/>
      <c r="U499" s="109"/>
      <c r="V499" s="109">
        <v>0</v>
      </c>
      <c r="W499" s="109">
        <v>0</v>
      </c>
      <c r="X499" s="109">
        <v>0</v>
      </c>
      <c r="Y499" s="109">
        <v>0</v>
      </c>
      <c r="Z499" s="109">
        <v>0</v>
      </c>
      <c r="AA499" s="109">
        <v>0</v>
      </c>
      <c r="AB499" s="109">
        <v>0</v>
      </c>
      <c r="AC499" s="109">
        <v>818117.77000000025</v>
      </c>
      <c r="AD499" s="109">
        <v>0</v>
      </c>
      <c r="AE499" s="109">
        <v>0</v>
      </c>
      <c r="AF499" s="109">
        <v>0</v>
      </c>
      <c r="AG499" s="109">
        <v>0</v>
      </c>
      <c r="AH499" s="109">
        <v>0</v>
      </c>
      <c r="AI499" s="109">
        <v>0</v>
      </c>
      <c r="AJ499" s="109">
        <v>0</v>
      </c>
      <c r="AK499" s="109">
        <v>0</v>
      </c>
      <c r="AL499" s="109">
        <v>0</v>
      </c>
      <c r="AM499" s="109">
        <v>0</v>
      </c>
      <c r="AN499" s="109">
        <v>0</v>
      </c>
      <c r="AO499" s="109">
        <v>0</v>
      </c>
      <c r="AP499" s="160">
        <f t="shared" si="441"/>
        <v>0</v>
      </c>
      <c r="AQ499" s="160">
        <f t="shared" si="442"/>
        <v>818117.77000000025</v>
      </c>
      <c r="AR499" s="160">
        <f t="shared" si="443"/>
        <v>818117.77000000025</v>
      </c>
      <c r="AS499" s="607"/>
      <c r="AT499" s="219"/>
      <c r="AU499" s="13">
        <f t="shared" si="488"/>
        <v>0</v>
      </c>
      <c r="AV499" s="13">
        <f t="shared" si="489"/>
        <v>818117.77000000025</v>
      </c>
      <c r="AW499" s="13">
        <f t="shared" si="490"/>
        <v>0</v>
      </c>
      <c r="AX499" s="13">
        <f t="shared" si="491"/>
        <v>0</v>
      </c>
      <c r="AY499" s="13">
        <f t="shared" si="492"/>
        <v>0</v>
      </c>
      <c r="AZ499" s="13">
        <f t="shared" si="493"/>
        <v>0</v>
      </c>
      <c r="BA499" s="13">
        <f t="shared" si="494"/>
        <v>0</v>
      </c>
      <c r="BB499" s="13">
        <f t="shared" si="495"/>
        <v>0</v>
      </c>
      <c r="BC499" s="13">
        <f t="shared" si="496"/>
        <v>0</v>
      </c>
      <c r="BD499" s="13">
        <f t="shared" si="497"/>
        <v>0</v>
      </c>
      <c r="BE499" s="13">
        <f t="shared" si="498"/>
        <v>0</v>
      </c>
      <c r="BF499" s="13">
        <f t="shared" si="499"/>
        <v>0</v>
      </c>
      <c r="BG499" s="13">
        <f t="shared" si="500"/>
        <v>0</v>
      </c>
      <c r="BH499" s="13">
        <f t="shared" si="501"/>
        <v>0</v>
      </c>
      <c r="BI499" s="73">
        <f t="shared" si="439"/>
        <v>818117.77000000025</v>
      </c>
      <c r="BJ499" s="219"/>
      <c r="BK499" s="850">
        <f t="shared" si="459"/>
        <v>0</v>
      </c>
      <c r="BL499" s="109">
        <f t="shared" si="460"/>
        <v>818117.77000000025</v>
      </c>
      <c r="BM499" s="109">
        <f t="shared" si="461"/>
        <v>0</v>
      </c>
      <c r="BN499" s="109">
        <f t="shared" si="462"/>
        <v>0</v>
      </c>
      <c r="BO499" s="109">
        <f t="shared" si="463"/>
        <v>0</v>
      </c>
      <c r="BP499" s="109">
        <f t="shared" si="464"/>
        <v>0</v>
      </c>
      <c r="BQ499" s="109">
        <f t="shared" si="465"/>
        <v>0</v>
      </c>
      <c r="BR499" s="109">
        <f t="shared" si="466"/>
        <v>0</v>
      </c>
      <c r="BS499" s="109">
        <f t="shared" si="467"/>
        <v>0</v>
      </c>
      <c r="BT499" s="109">
        <f t="shared" si="468"/>
        <v>0</v>
      </c>
      <c r="BU499" s="109">
        <f t="shared" si="469"/>
        <v>0</v>
      </c>
      <c r="BV499" s="109">
        <f t="shared" si="470"/>
        <v>0</v>
      </c>
      <c r="BW499" s="109">
        <f t="shared" si="471"/>
        <v>0</v>
      </c>
      <c r="BX499" s="109">
        <f t="shared" si="472"/>
        <v>0</v>
      </c>
      <c r="BY499" s="1000">
        <f t="shared" si="440"/>
        <v>818117.77000000025</v>
      </c>
    </row>
    <row r="500" spans="1:77">
      <c r="A500" s="678" t="s">
        <v>2141</v>
      </c>
      <c r="B500" s="678" t="s">
        <v>2142</v>
      </c>
      <c r="C500" s="57" t="s">
        <v>13</v>
      </c>
      <c r="D500" s="684" t="s">
        <v>14</v>
      </c>
      <c r="E500" s="681" t="s">
        <v>349</v>
      </c>
      <c r="F500" s="683">
        <v>41240</v>
      </c>
      <c r="G500" s="682" t="s">
        <v>106</v>
      </c>
      <c r="H500" s="241" t="s">
        <v>116</v>
      </c>
      <c r="I500" s="38"/>
      <c r="J500" s="983"/>
      <c r="K500" s="903"/>
      <c r="L500" s="798"/>
      <c r="M500" s="429"/>
      <c r="N500" s="109"/>
      <c r="O500" s="109"/>
      <c r="P500" s="109"/>
      <c r="Q500" s="607"/>
      <c r="R500" s="93"/>
      <c r="S500" s="109"/>
      <c r="T500" s="109"/>
      <c r="U500" s="109"/>
      <c r="V500" s="109">
        <v>0</v>
      </c>
      <c r="W500" s="109">
        <v>0</v>
      </c>
      <c r="X500" s="109">
        <v>0</v>
      </c>
      <c r="Y500" s="109">
        <v>0</v>
      </c>
      <c r="Z500" s="109">
        <v>0</v>
      </c>
      <c r="AA500" s="109">
        <v>0</v>
      </c>
      <c r="AB500" s="109">
        <v>0</v>
      </c>
      <c r="AC500" s="109">
        <v>0</v>
      </c>
      <c r="AD500" s="109">
        <v>0</v>
      </c>
      <c r="AE500" s="109">
        <v>0</v>
      </c>
      <c r="AF500" s="109">
        <v>0</v>
      </c>
      <c r="AG500" s="109">
        <v>0</v>
      </c>
      <c r="AH500" s="109">
        <v>0</v>
      </c>
      <c r="AI500" s="109">
        <v>2318225.04</v>
      </c>
      <c r="AJ500" s="109">
        <v>0</v>
      </c>
      <c r="AK500" s="109">
        <v>0</v>
      </c>
      <c r="AL500" s="109">
        <v>0</v>
      </c>
      <c r="AM500" s="109">
        <v>0</v>
      </c>
      <c r="AN500" s="109">
        <v>0</v>
      </c>
      <c r="AO500" s="109">
        <v>0</v>
      </c>
      <c r="AP500" s="160">
        <f t="shared" si="441"/>
        <v>0</v>
      </c>
      <c r="AQ500" s="160">
        <f t="shared" si="442"/>
        <v>2318225.04</v>
      </c>
      <c r="AR500" s="160">
        <f t="shared" si="443"/>
        <v>2318225.04</v>
      </c>
      <c r="AS500" s="607"/>
      <c r="AT500" s="219"/>
      <c r="AU500" s="13">
        <f t="shared" si="488"/>
        <v>0</v>
      </c>
      <c r="AV500" s="13">
        <f t="shared" si="489"/>
        <v>0</v>
      </c>
      <c r="AW500" s="13">
        <f t="shared" si="490"/>
        <v>0</v>
      </c>
      <c r="AX500" s="13">
        <f t="shared" si="491"/>
        <v>0</v>
      </c>
      <c r="AY500" s="13">
        <f t="shared" si="492"/>
        <v>0</v>
      </c>
      <c r="AZ500" s="13">
        <f t="shared" si="493"/>
        <v>0</v>
      </c>
      <c r="BA500" s="13">
        <f t="shared" si="494"/>
        <v>0</v>
      </c>
      <c r="BB500" s="13">
        <f t="shared" si="495"/>
        <v>2318225.04</v>
      </c>
      <c r="BC500" s="13">
        <f t="shared" si="496"/>
        <v>0</v>
      </c>
      <c r="BD500" s="13">
        <f t="shared" si="497"/>
        <v>0</v>
      </c>
      <c r="BE500" s="13">
        <f t="shared" si="498"/>
        <v>0</v>
      </c>
      <c r="BF500" s="13">
        <f t="shared" si="499"/>
        <v>0</v>
      </c>
      <c r="BG500" s="13">
        <f t="shared" si="500"/>
        <v>0</v>
      </c>
      <c r="BH500" s="13">
        <f t="shared" si="501"/>
        <v>0</v>
      </c>
      <c r="BI500" s="73">
        <f t="shared" si="439"/>
        <v>2318225.04</v>
      </c>
      <c r="BJ500" s="219"/>
      <c r="BK500" s="850">
        <f t="shared" si="459"/>
        <v>0</v>
      </c>
      <c r="BL500" s="109">
        <f t="shared" si="460"/>
        <v>0</v>
      </c>
      <c r="BM500" s="109">
        <f t="shared" si="461"/>
        <v>0</v>
      </c>
      <c r="BN500" s="109">
        <f t="shared" si="462"/>
        <v>0</v>
      </c>
      <c r="BO500" s="109">
        <f t="shared" si="463"/>
        <v>0</v>
      </c>
      <c r="BP500" s="109">
        <f t="shared" si="464"/>
        <v>0</v>
      </c>
      <c r="BQ500" s="109">
        <f t="shared" si="465"/>
        <v>0</v>
      </c>
      <c r="BR500" s="109">
        <f t="shared" si="466"/>
        <v>2318225.04</v>
      </c>
      <c r="BS500" s="109">
        <f t="shared" si="467"/>
        <v>0</v>
      </c>
      <c r="BT500" s="109">
        <f t="shared" si="468"/>
        <v>0</v>
      </c>
      <c r="BU500" s="109">
        <f t="shared" si="469"/>
        <v>0</v>
      </c>
      <c r="BV500" s="109">
        <f t="shared" si="470"/>
        <v>0</v>
      </c>
      <c r="BW500" s="109">
        <f t="shared" si="471"/>
        <v>0</v>
      </c>
      <c r="BX500" s="109">
        <f t="shared" si="472"/>
        <v>0</v>
      </c>
      <c r="BY500" s="1000">
        <f t="shared" si="440"/>
        <v>2318225.04</v>
      </c>
    </row>
    <row r="501" spans="1:77">
      <c r="A501" s="678" t="s">
        <v>2271</v>
      </c>
      <c r="B501" s="678" t="s">
        <v>2272</v>
      </c>
      <c r="C501" s="57" t="s">
        <v>13</v>
      </c>
      <c r="D501" s="57" t="s">
        <v>14</v>
      </c>
      <c r="E501" s="681" t="s">
        <v>349</v>
      </c>
      <c r="F501" s="683">
        <v>41058</v>
      </c>
      <c r="G501" s="682" t="s">
        <v>106</v>
      </c>
      <c r="H501" s="241" t="s">
        <v>116</v>
      </c>
      <c r="I501" s="38"/>
      <c r="J501" s="983"/>
      <c r="K501" s="903"/>
      <c r="L501" s="798"/>
      <c r="M501" s="429"/>
      <c r="N501" s="109"/>
      <c r="O501" s="109"/>
      <c r="P501" s="109"/>
      <c r="Q501" s="607"/>
      <c r="R501" s="93"/>
      <c r="S501" s="109"/>
      <c r="T501" s="109"/>
      <c r="U501" s="109"/>
      <c r="V501" s="109">
        <v>0</v>
      </c>
      <c r="W501" s="109">
        <v>0</v>
      </c>
      <c r="X501" s="109">
        <v>0</v>
      </c>
      <c r="Y501" s="109">
        <v>0</v>
      </c>
      <c r="Z501" s="109">
        <v>0</v>
      </c>
      <c r="AA501" s="109">
        <v>0</v>
      </c>
      <c r="AB501" s="109">
        <v>0</v>
      </c>
      <c r="AC501" s="109">
        <v>108114.21</v>
      </c>
      <c r="AD501" s="109">
        <v>0</v>
      </c>
      <c r="AE501" s="109">
        <v>0</v>
      </c>
      <c r="AF501" s="109">
        <v>0</v>
      </c>
      <c r="AG501" s="109">
        <v>0</v>
      </c>
      <c r="AH501" s="109">
        <v>0</v>
      </c>
      <c r="AI501" s="109">
        <v>0</v>
      </c>
      <c r="AJ501" s="109">
        <v>0</v>
      </c>
      <c r="AK501" s="109">
        <v>0</v>
      </c>
      <c r="AL501" s="109">
        <v>0</v>
      </c>
      <c r="AM501" s="109">
        <v>0</v>
      </c>
      <c r="AN501" s="109">
        <v>0</v>
      </c>
      <c r="AO501" s="109">
        <v>0</v>
      </c>
      <c r="AP501" s="160">
        <f t="shared" si="441"/>
        <v>0</v>
      </c>
      <c r="AQ501" s="160">
        <f t="shared" si="442"/>
        <v>108114.21</v>
      </c>
      <c r="AR501" s="160">
        <f t="shared" si="443"/>
        <v>108114.21</v>
      </c>
      <c r="AS501" s="607"/>
      <c r="AT501" s="219"/>
      <c r="AU501" s="13">
        <f t="shared" si="488"/>
        <v>0</v>
      </c>
      <c r="AV501" s="13">
        <f t="shared" si="489"/>
        <v>108114.21</v>
      </c>
      <c r="AW501" s="13">
        <f t="shared" si="490"/>
        <v>0</v>
      </c>
      <c r="AX501" s="13">
        <f t="shared" si="491"/>
        <v>0</v>
      </c>
      <c r="AY501" s="13">
        <f t="shared" si="492"/>
        <v>0</v>
      </c>
      <c r="AZ501" s="13">
        <f t="shared" si="493"/>
        <v>0</v>
      </c>
      <c r="BA501" s="13">
        <f t="shared" si="494"/>
        <v>0</v>
      </c>
      <c r="BB501" s="13">
        <f t="shared" si="495"/>
        <v>0</v>
      </c>
      <c r="BC501" s="13">
        <f t="shared" si="496"/>
        <v>0</v>
      </c>
      <c r="BD501" s="13">
        <f t="shared" si="497"/>
        <v>0</v>
      </c>
      <c r="BE501" s="13">
        <f t="shared" si="498"/>
        <v>0</v>
      </c>
      <c r="BF501" s="13">
        <f t="shared" si="499"/>
        <v>0</v>
      </c>
      <c r="BG501" s="13">
        <f t="shared" si="500"/>
        <v>0</v>
      </c>
      <c r="BH501" s="13">
        <f t="shared" si="501"/>
        <v>0</v>
      </c>
      <c r="BI501" s="73">
        <f t="shared" si="439"/>
        <v>108114.21</v>
      </c>
      <c r="BJ501" s="219"/>
      <c r="BK501" s="850">
        <f t="shared" si="459"/>
        <v>0</v>
      </c>
      <c r="BL501" s="109">
        <f t="shared" si="460"/>
        <v>108114.21</v>
      </c>
      <c r="BM501" s="109">
        <f t="shared" si="461"/>
        <v>0</v>
      </c>
      <c r="BN501" s="109">
        <f t="shared" si="462"/>
        <v>0</v>
      </c>
      <c r="BO501" s="109">
        <f t="shared" si="463"/>
        <v>0</v>
      </c>
      <c r="BP501" s="109">
        <f t="shared" si="464"/>
        <v>0</v>
      </c>
      <c r="BQ501" s="109">
        <f t="shared" si="465"/>
        <v>0</v>
      </c>
      <c r="BR501" s="109">
        <f t="shared" si="466"/>
        <v>0</v>
      </c>
      <c r="BS501" s="109">
        <f t="shared" si="467"/>
        <v>0</v>
      </c>
      <c r="BT501" s="109">
        <f t="shared" si="468"/>
        <v>0</v>
      </c>
      <c r="BU501" s="109">
        <f t="shared" si="469"/>
        <v>0</v>
      </c>
      <c r="BV501" s="109">
        <f t="shared" si="470"/>
        <v>0</v>
      </c>
      <c r="BW501" s="109">
        <f t="shared" si="471"/>
        <v>0</v>
      </c>
      <c r="BX501" s="109">
        <f t="shared" si="472"/>
        <v>0</v>
      </c>
      <c r="BY501" s="1000">
        <f t="shared" si="440"/>
        <v>108114.21</v>
      </c>
    </row>
    <row r="502" spans="1:77">
      <c r="A502" s="680" t="s">
        <v>2163</v>
      </c>
      <c r="B502" s="680" t="s">
        <v>2164</v>
      </c>
      <c r="C502" s="57" t="s">
        <v>13</v>
      </c>
      <c r="D502" s="684" t="s">
        <v>14</v>
      </c>
      <c r="E502" s="681" t="s">
        <v>349</v>
      </c>
      <c r="F502" s="682">
        <v>41258</v>
      </c>
      <c r="G502" s="682" t="s">
        <v>106</v>
      </c>
      <c r="H502" s="241" t="s">
        <v>116</v>
      </c>
      <c r="I502" s="38"/>
      <c r="J502" s="983"/>
      <c r="K502" s="903"/>
      <c r="L502" s="798"/>
      <c r="M502" s="429"/>
      <c r="N502" s="109"/>
      <c r="O502" s="109"/>
      <c r="P502" s="109"/>
      <c r="Q502" s="607"/>
      <c r="R502" s="93"/>
      <c r="S502" s="109">
        <v>14160.85</v>
      </c>
      <c r="T502" s="109">
        <v>-12028.59</v>
      </c>
      <c r="U502" s="109">
        <v>0</v>
      </c>
      <c r="V502" s="109">
        <v>0</v>
      </c>
      <c r="W502" s="109">
        <v>0</v>
      </c>
      <c r="X502" s="109">
        <v>0</v>
      </c>
      <c r="Y502" s="109">
        <v>0</v>
      </c>
      <c r="Z502" s="109">
        <v>0</v>
      </c>
      <c r="AA502" s="109">
        <v>0</v>
      </c>
      <c r="AB502" s="109">
        <v>0</v>
      </c>
      <c r="AC502" s="109">
        <v>0</v>
      </c>
      <c r="AD502" s="109">
        <v>0</v>
      </c>
      <c r="AE502" s="109">
        <v>0</v>
      </c>
      <c r="AF502" s="109">
        <v>0</v>
      </c>
      <c r="AG502" s="109">
        <v>0</v>
      </c>
      <c r="AH502" s="109">
        <v>0</v>
      </c>
      <c r="AI502" s="109">
        <v>0</v>
      </c>
      <c r="AJ502" s="109">
        <v>1114660.3700000001</v>
      </c>
      <c r="AK502" s="109">
        <v>0</v>
      </c>
      <c r="AL502" s="109">
        <v>0</v>
      </c>
      <c r="AM502" s="109">
        <v>0</v>
      </c>
      <c r="AN502" s="109">
        <v>0</v>
      </c>
      <c r="AO502" s="109">
        <v>0</v>
      </c>
      <c r="AP502" s="160">
        <f t="shared" si="441"/>
        <v>2132.2600000000002</v>
      </c>
      <c r="AQ502" s="160">
        <f t="shared" si="442"/>
        <v>1114660.3700000001</v>
      </c>
      <c r="AR502" s="160">
        <f t="shared" si="443"/>
        <v>1116792.6300000001</v>
      </c>
      <c r="AS502" s="607"/>
      <c r="AT502" s="219"/>
      <c r="AU502" s="13">
        <f t="shared" si="488"/>
        <v>0</v>
      </c>
      <c r="AV502" s="13">
        <f t="shared" si="489"/>
        <v>0</v>
      </c>
      <c r="AW502" s="13">
        <f t="shared" si="490"/>
        <v>0</v>
      </c>
      <c r="AX502" s="13">
        <f t="shared" si="491"/>
        <v>0</v>
      </c>
      <c r="AY502" s="13">
        <f t="shared" si="492"/>
        <v>0</v>
      </c>
      <c r="AZ502" s="13">
        <f t="shared" si="493"/>
        <v>0</v>
      </c>
      <c r="BA502" s="13">
        <f t="shared" si="494"/>
        <v>0</v>
      </c>
      <c r="BB502" s="13">
        <f t="shared" si="495"/>
        <v>0</v>
      </c>
      <c r="BC502" s="13">
        <f t="shared" si="496"/>
        <v>1114660.3700000001</v>
      </c>
      <c r="BD502" s="13">
        <f t="shared" si="497"/>
        <v>0</v>
      </c>
      <c r="BE502" s="13">
        <f t="shared" si="498"/>
        <v>0</v>
      </c>
      <c r="BF502" s="13">
        <f t="shared" si="499"/>
        <v>0</v>
      </c>
      <c r="BG502" s="13">
        <f t="shared" si="500"/>
        <v>0</v>
      </c>
      <c r="BH502" s="13">
        <f t="shared" si="501"/>
        <v>0</v>
      </c>
      <c r="BI502" s="73">
        <f t="shared" si="439"/>
        <v>1114660.3700000001</v>
      </c>
      <c r="BJ502" s="219"/>
      <c r="BK502" s="850">
        <f t="shared" si="459"/>
        <v>0</v>
      </c>
      <c r="BL502" s="109">
        <f t="shared" si="460"/>
        <v>0</v>
      </c>
      <c r="BM502" s="109">
        <f t="shared" si="461"/>
        <v>0</v>
      </c>
      <c r="BN502" s="109">
        <f t="shared" si="462"/>
        <v>0</v>
      </c>
      <c r="BO502" s="109">
        <f t="shared" si="463"/>
        <v>0</v>
      </c>
      <c r="BP502" s="109">
        <f t="shared" si="464"/>
        <v>0</v>
      </c>
      <c r="BQ502" s="109">
        <f t="shared" si="465"/>
        <v>0</v>
      </c>
      <c r="BR502" s="109">
        <f t="shared" si="466"/>
        <v>0</v>
      </c>
      <c r="BS502" s="109">
        <f t="shared" si="467"/>
        <v>1114660.3700000001</v>
      </c>
      <c r="BT502" s="109">
        <f t="shared" si="468"/>
        <v>0</v>
      </c>
      <c r="BU502" s="109">
        <f t="shared" si="469"/>
        <v>0</v>
      </c>
      <c r="BV502" s="109">
        <f t="shared" si="470"/>
        <v>0</v>
      </c>
      <c r="BW502" s="109">
        <f t="shared" si="471"/>
        <v>0</v>
      </c>
      <c r="BX502" s="109">
        <f t="shared" si="472"/>
        <v>0</v>
      </c>
      <c r="BY502" s="1000">
        <f t="shared" si="440"/>
        <v>1114660.3700000001</v>
      </c>
    </row>
    <row r="503" spans="1:77">
      <c r="A503" s="678" t="s">
        <v>2185</v>
      </c>
      <c r="B503" s="678" t="s">
        <v>2186</v>
      </c>
      <c r="C503" s="57" t="s">
        <v>13</v>
      </c>
      <c r="D503" s="684" t="s">
        <v>14</v>
      </c>
      <c r="E503" s="681" t="s">
        <v>349</v>
      </c>
      <c r="F503" s="683">
        <v>41261</v>
      </c>
      <c r="G503" s="682" t="s">
        <v>106</v>
      </c>
      <c r="H503" s="241" t="s">
        <v>116</v>
      </c>
      <c r="I503" s="38"/>
      <c r="J503" s="983"/>
      <c r="K503" s="903"/>
      <c r="L503" s="798"/>
      <c r="M503" s="429"/>
      <c r="N503" s="109"/>
      <c r="O503" s="109"/>
      <c r="P503" s="109"/>
      <c r="Q503" s="607"/>
      <c r="R503" s="93"/>
      <c r="S503" s="109"/>
      <c r="T503" s="109"/>
      <c r="U503" s="109"/>
      <c r="V503" s="109">
        <v>0</v>
      </c>
      <c r="W503" s="109">
        <v>0</v>
      </c>
      <c r="X503" s="109">
        <v>0</v>
      </c>
      <c r="Y503" s="109">
        <v>0</v>
      </c>
      <c r="Z503" s="109">
        <v>0</v>
      </c>
      <c r="AA503" s="109">
        <v>0</v>
      </c>
      <c r="AB503" s="109">
        <v>0</v>
      </c>
      <c r="AC503" s="109">
        <v>0</v>
      </c>
      <c r="AD503" s="109">
        <v>0</v>
      </c>
      <c r="AE503" s="109">
        <v>0</v>
      </c>
      <c r="AF503" s="109">
        <v>0</v>
      </c>
      <c r="AG503" s="109">
        <v>0</v>
      </c>
      <c r="AH503" s="109">
        <v>0</v>
      </c>
      <c r="AI503" s="109">
        <v>0</v>
      </c>
      <c r="AJ503" s="109">
        <v>607447.16999999993</v>
      </c>
      <c r="AK503" s="109">
        <v>0</v>
      </c>
      <c r="AL503" s="109">
        <v>0</v>
      </c>
      <c r="AM503" s="109">
        <v>0</v>
      </c>
      <c r="AN503" s="109">
        <v>0</v>
      </c>
      <c r="AO503" s="109">
        <v>0</v>
      </c>
      <c r="AP503" s="160">
        <f t="shared" si="441"/>
        <v>0</v>
      </c>
      <c r="AQ503" s="160">
        <f t="shared" si="442"/>
        <v>607447.16999999993</v>
      </c>
      <c r="AR503" s="160">
        <f t="shared" si="443"/>
        <v>607447.16999999993</v>
      </c>
      <c r="AS503" s="607"/>
      <c r="AT503" s="219"/>
      <c r="AU503" s="13">
        <f t="shared" si="488"/>
        <v>0</v>
      </c>
      <c r="AV503" s="13">
        <f t="shared" si="489"/>
        <v>0</v>
      </c>
      <c r="AW503" s="13">
        <f t="shared" si="490"/>
        <v>0</v>
      </c>
      <c r="AX503" s="13">
        <f t="shared" si="491"/>
        <v>0</v>
      </c>
      <c r="AY503" s="13">
        <f t="shared" si="492"/>
        <v>0</v>
      </c>
      <c r="AZ503" s="13">
        <f t="shared" si="493"/>
        <v>0</v>
      </c>
      <c r="BA503" s="13">
        <f t="shared" si="494"/>
        <v>0</v>
      </c>
      <c r="BB503" s="13">
        <f t="shared" si="495"/>
        <v>0</v>
      </c>
      <c r="BC503" s="13">
        <f t="shared" si="496"/>
        <v>607447.16999999993</v>
      </c>
      <c r="BD503" s="13">
        <f t="shared" si="497"/>
        <v>0</v>
      </c>
      <c r="BE503" s="13">
        <f t="shared" si="498"/>
        <v>0</v>
      </c>
      <c r="BF503" s="13">
        <f t="shared" si="499"/>
        <v>0</v>
      </c>
      <c r="BG503" s="13">
        <f t="shared" si="500"/>
        <v>0</v>
      </c>
      <c r="BH503" s="13">
        <f t="shared" si="501"/>
        <v>0</v>
      </c>
      <c r="BI503" s="73">
        <f t="shared" si="439"/>
        <v>607447.16999999993</v>
      </c>
      <c r="BJ503" s="219"/>
      <c r="BK503" s="850">
        <f t="shared" si="459"/>
        <v>0</v>
      </c>
      <c r="BL503" s="109">
        <f t="shared" si="460"/>
        <v>0</v>
      </c>
      <c r="BM503" s="109">
        <f t="shared" si="461"/>
        <v>0</v>
      </c>
      <c r="BN503" s="109">
        <f t="shared" si="462"/>
        <v>0</v>
      </c>
      <c r="BO503" s="109">
        <f t="shared" si="463"/>
        <v>0</v>
      </c>
      <c r="BP503" s="109">
        <f t="shared" si="464"/>
        <v>0</v>
      </c>
      <c r="BQ503" s="109">
        <f t="shared" si="465"/>
        <v>0</v>
      </c>
      <c r="BR503" s="109">
        <f t="shared" si="466"/>
        <v>0</v>
      </c>
      <c r="BS503" s="109">
        <f t="shared" si="467"/>
        <v>607447.16999999993</v>
      </c>
      <c r="BT503" s="109">
        <f t="shared" si="468"/>
        <v>0</v>
      </c>
      <c r="BU503" s="109">
        <f t="shared" si="469"/>
        <v>0</v>
      </c>
      <c r="BV503" s="109">
        <f t="shared" si="470"/>
        <v>0</v>
      </c>
      <c r="BW503" s="109">
        <f t="shared" si="471"/>
        <v>0</v>
      </c>
      <c r="BX503" s="109">
        <f t="shared" si="472"/>
        <v>0</v>
      </c>
      <c r="BY503" s="1000">
        <f t="shared" si="440"/>
        <v>607447.16999999993</v>
      </c>
    </row>
    <row r="504" spans="1:77">
      <c r="A504" s="680" t="s">
        <v>2229</v>
      </c>
      <c r="B504" s="680" t="s">
        <v>2230</v>
      </c>
      <c r="C504" s="57" t="s">
        <v>13</v>
      </c>
      <c r="D504" s="684" t="s">
        <v>14</v>
      </c>
      <c r="E504" s="681" t="s">
        <v>349</v>
      </c>
      <c r="F504" s="682">
        <v>41255</v>
      </c>
      <c r="G504" s="682" t="s">
        <v>106</v>
      </c>
      <c r="H504" s="241" t="s">
        <v>116</v>
      </c>
      <c r="I504" s="38"/>
      <c r="J504" s="983"/>
      <c r="K504" s="903"/>
      <c r="L504" s="798"/>
      <c r="M504" s="429"/>
      <c r="N504" s="109"/>
      <c r="O504" s="109"/>
      <c r="P504" s="109"/>
      <c r="Q504" s="607"/>
      <c r="R504" s="93"/>
      <c r="S504" s="109"/>
      <c r="T504" s="109"/>
      <c r="U504" s="109"/>
      <c r="V504" s="109">
        <v>0</v>
      </c>
      <c r="W504" s="109">
        <v>0</v>
      </c>
      <c r="X504" s="109">
        <v>0</v>
      </c>
      <c r="Y504" s="109">
        <v>0</v>
      </c>
      <c r="Z504" s="109">
        <v>0</v>
      </c>
      <c r="AA504" s="109">
        <v>0</v>
      </c>
      <c r="AB504" s="109">
        <v>0</v>
      </c>
      <c r="AC504" s="109">
        <v>0</v>
      </c>
      <c r="AD504" s="109">
        <v>0</v>
      </c>
      <c r="AE504" s="109">
        <v>0</v>
      </c>
      <c r="AF504" s="109">
        <v>0</v>
      </c>
      <c r="AG504" s="109">
        <v>0</v>
      </c>
      <c r="AH504" s="109">
        <v>0</v>
      </c>
      <c r="AI504" s="109">
        <v>0</v>
      </c>
      <c r="AJ504" s="109">
        <v>256262</v>
      </c>
      <c r="AK504" s="109">
        <v>0</v>
      </c>
      <c r="AL504" s="109">
        <v>0</v>
      </c>
      <c r="AM504" s="109">
        <v>0</v>
      </c>
      <c r="AN504" s="109">
        <v>0</v>
      </c>
      <c r="AO504" s="109">
        <v>0</v>
      </c>
      <c r="AP504" s="160">
        <f t="shared" si="441"/>
        <v>0</v>
      </c>
      <c r="AQ504" s="160">
        <f t="shared" si="442"/>
        <v>256262</v>
      </c>
      <c r="AR504" s="160">
        <f t="shared" si="443"/>
        <v>256262</v>
      </c>
      <c r="AS504" s="607"/>
      <c r="AT504" s="219"/>
      <c r="AU504" s="13">
        <f t="shared" si="488"/>
        <v>0</v>
      </c>
      <c r="AV504" s="13">
        <f t="shared" si="489"/>
        <v>0</v>
      </c>
      <c r="AW504" s="13">
        <f t="shared" si="490"/>
        <v>0</v>
      </c>
      <c r="AX504" s="13">
        <f t="shared" si="491"/>
        <v>0</v>
      </c>
      <c r="AY504" s="13">
        <f t="shared" si="492"/>
        <v>0</v>
      </c>
      <c r="AZ504" s="13">
        <f t="shared" si="493"/>
        <v>0</v>
      </c>
      <c r="BA504" s="13">
        <f t="shared" si="494"/>
        <v>0</v>
      </c>
      <c r="BB504" s="13">
        <f t="shared" si="495"/>
        <v>0</v>
      </c>
      <c r="BC504" s="13">
        <f t="shared" si="496"/>
        <v>256262</v>
      </c>
      <c r="BD504" s="13">
        <f t="shared" si="497"/>
        <v>0</v>
      </c>
      <c r="BE504" s="13">
        <f t="shared" si="498"/>
        <v>0</v>
      </c>
      <c r="BF504" s="13">
        <f t="shared" si="499"/>
        <v>0</v>
      </c>
      <c r="BG504" s="13">
        <f t="shared" si="500"/>
        <v>0</v>
      </c>
      <c r="BH504" s="13">
        <f t="shared" si="501"/>
        <v>0</v>
      </c>
      <c r="BI504" s="73">
        <f t="shared" si="439"/>
        <v>256262</v>
      </c>
      <c r="BJ504" s="219"/>
      <c r="BK504" s="850">
        <f t="shared" si="459"/>
        <v>0</v>
      </c>
      <c r="BL504" s="109">
        <f t="shared" si="460"/>
        <v>0</v>
      </c>
      <c r="BM504" s="109">
        <f t="shared" si="461"/>
        <v>0</v>
      </c>
      <c r="BN504" s="109">
        <f t="shared" si="462"/>
        <v>0</v>
      </c>
      <c r="BO504" s="109">
        <f t="shared" si="463"/>
        <v>0</v>
      </c>
      <c r="BP504" s="109">
        <f t="shared" si="464"/>
        <v>0</v>
      </c>
      <c r="BQ504" s="109">
        <f t="shared" si="465"/>
        <v>0</v>
      </c>
      <c r="BR504" s="109">
        <f t="shared" si="466"/>
        <v>0</v>
      </c>
      <c r="BS504" s="109">
        <f t="shared" si="467"/>
        <v>256262</v>
      </c>
      <c r="BT504" s="109">
        <f t="shared" si="468"/>
        <v>0</v>
      </c>
      <c r="BU504" s="109">
        <f t="shared" si="469"/>
        <v>0</v>
      </c>
      <c r="BV504" s="109">
        <f t="shared" si="470"/>
        <v>0</v>
      </c>
      <c r="BW504" s="109">
        <f t="shared" si="471"/>
        <v>0</v>
      </c>
      <c r="BX504" s="109">
        <f t="shared" si="472"/>
        <v>0</v>
      </c>
      <c r="BY504" s="1000">
        <f t="shared" si="440"/>
        <v>256262</v>
      </c>
    </row>
    <row r="505" spans="1:77">
      <c r="A505" s="678" t="s">
        <v>2191</v>
      </c>
      <c r="B505" s="678" t="s">
        <v>2192</v>
      </c>
      <c r="C505" s="57" t="s">
        <v>13</v>
      </c>
      <c r="D505" s="684" t="s">
        <v>14</v>
      </c>
      <c r="E505" s="681" t="s">
        <v>349</v>
      </c>
      <c r="F505" s="683">
        <v>41254</v>
      </c>
      <c r="G505" s="682" t="s">
        <v>106</v>
      </c>
      <c r="H505" s="241" t="s">
        <v>116</v>
      </c>
      <c r="I505" s="38"/>
      <c r="J505" s="983"/>
      <c r="K505" s="903"/>
      <c r="L505" s="798"/>
      <c r="M505" s="429"/>
      <c r="N505" s="109"/>
      <c r="O505" s="109"/>
      <c r="P505" s="109"/>
      <c r="Q505" s="607"/>
      <c r="R505" s="93"/>
      <c r="S505" s="109"/>
      <c r="T505" s="109"/>
      <c r="U505" s="109"/>
      <c r="V505" s="109">
        <v>0</v>
      </c>
      <c r="W505" s="109">
        <v>0</v>
      </c>
      <c r="X505" s="109">
        <v>0</v>
      </c>
      <c r="Y505" s="109">
        <v>0</v>
      </c>
      <c r="Z505" s="109">
        <v>0</v>
      </c>
      <c r="AA505" s="109">
        <v>0</v>
      </c>
      <c r="AB505" s="109">
        <v>0</v>
      </c>
      <c r="AC505" s="109">
        <v>0</v>
      </c>
      <c r="AD505" s="109">
        <v>0</v>
      </c>
      <c r="AE505" s="109">
        <v>0</v>
      </c>
      <c r="AF505" s="109">
        <v>0</v>
      </c>
      <c r="AG505" s="109">
        <v>0</v>
      </c>
      <c r="AH505" s="109">
        <v>0</v>
      </c>
      <c r="AI505" s="109">
        <v>0</v>
      </c>
      <c r="AJ505" s="109">
        <v>506383.19</v>
      </c>
      <c r="AK505" s="109">
        <v>0</v>
      </c>
      <c r="AL505" s="109">
        <v>0</v>
      </c>
      <c r="AM505" s="109">
        <v>0</v>
      </c>
      <c r="AN505" s="109">
        <v>0</v>
      </c>
      <c r="AO505" s="109">
        <v>0</v>
      </c>
      <c r="AP505" s="160">
        <f t="shared" si="441"/>
        <v>0</v>
      </c>
      <c r="AQ505" s="160">
        <f t="shared" si="442"/>
        <v>506383.19</v>
      </c>
      <c r="AR505" s="160">
        <f t="shared" si="443"/>
        <v>506383.19</v>
      </c>
      <c r="AS505" s="607"/>
      <c r="AT505" s="219"/>
      <c r="AU505" s="13">
        <f t="shared" si="488"/>
        <v>0</v>
      </c>
      <c r="AV505" s="13">
        <f t="shared" si="489"/>
        <v>0</v>
      </c>
      <c r="AW505" s="13">
        <f t="shared" si="490"/>
        <v>0</v>
      </c>
      <c r="AX505" s="13">
        <f t="shared" si="491"/>
        <v>0</v>
      </c>
      <c r="AY505" s="13">
        <f t="shared" si="492"/>
        <v>0</v>
      </c>
      <c r="AZ505" s="13">
        <f t="shared" si="493"/>
        <v>0</v>
      </c>
      <c r="BA505" s="13">
        <f t="shared" si="494"/>
        <v>0</v>
      </c>
      <c r="BB505" s="13">
        <f t="shared" si="495"/>
        <v>0</v>
      </c>
      <c r="BC505" s="13">
        <f t="shared" si="496"/>
        <v>506383.19</v>
      </c>
      <c r="BD505" s="13">
        <f t="shared" si="497"/>
        <v>0</v>
      </c>
      <c r="BE505" s="13">
        <f t="shared" si="498"/>
        <v>0</v>
      </c>
      <c r="BF505" s="13">
        <f t="shared" si="499"/>
        <v>0</v>
      </c>
      <c r="BG505" s="13">
        <f t="shared" si="500"/>
        <v>0</v>
      </c>
      <c r="BH505" s="13">
        <f t="shared" si="501"/>
        <v>0</v>
      </c>
      <c r="BI505" s="73">
        <f t="shared" si="439"/>
        <v>506383.19</v>
      </c>
      <c r="BJ505" s="219"/>
      <c r="BK505" s="850">
        <f t="shared" si="459"/>
        <v>0</v>
      </c>
      <c r="BL505" s="109">
        <f t="shared" si="460"/>
        <v>0</v>
      </c>
      <c r="BM505" s="109">
        <f t="shared" si="461"/>
        <v>0</v>
      </c>
      <c r="BN505" s="109">
        <f t="shared" si="462"/>
        <v>0</v>
      </c>
      <c r="BO505" s="109">
        <f t="shared" si="463"/>
        <v>0</v>
      </c>
      <c r="BP505" s="109">
        <f t="shared" si="464"/>
        <v>0</v>
      </c>
      <c r="BQ505" s="109">
        <f t="shared" si="465"/>
        <v>0</v>
      </c>
      <c r="BR505" s="109">
        <f t="shared" si="466"/>
        <v>0</v>
      </c>
      <c r="BS505" s="109">
        <f t="shared" si="467"/>
        <v>506383.19</v>
      </c>
      <c r="BT505" s="109">
        <f t="shared" si="468"/>
        <v>0</v>
      </c>
      <c r="BU505" s="109">
        <f t="shared" si="469"/>
        <v>0</v>
      </c>
      <c r="BV505" s="109">
        <f t="shared" si="470"/>
        <v>0</v>
      </c>
      <c r="BW505" s="109">
        <f t="shared" si="471"/>
        <v>0</v>
      </c>
      <c r="BX505" s="109">
        <f t="shared" si="472"/>
        <v>0</v>
      </c>
      <c r="BY505" s="1000">
        <f t="shared" si="440"/>
        <v>506383.19</v>
      </c>
    </row>
    <row r="506" spans="1:77">
      <c r="A506" s="680" t="s">
        <v>2269</v>
      </c>
      <c r="B506" s="680" t="s">
        <v>2270</v>
      </c>
      <c r="C506" s="57" t="s">
        <v>13</v>
      </c>
      <c r="D506" s="57" t="s">
        <v>14</v>
      </c>
      <c r="E506" s="681" t="s">
        <v>349</v>
      </c>
      <c r="F506" s="682">
        <v>41229</v>
      </c>
      <c r="G506" s="682" t="s">
        <v>106</v>
      </c>
      <c r="H506" s="241" t="s">
        <v>116</v>
      </c>
      <c r="I506" s="38"/>
      <c r="J506" s="983"/>
      <c r="K506" s="903"/>
      <c r="L506" s="798"/>
      <c r="M506" s="429"/>
      <c r="N506" s="109"/>
      <c r="O506" s="109"/>
      <c r="P506" s="109"/>
      <c r="Q506" s="607"/>
      <c r="R506" s="93"/>
      <c r="S506" s="109"/>
      <c r="T506" s="109"/>
      <c r="U506" s="109"/>
      <c r="V506" s="109">
        <v>0</v>
      </c>
      <c r="W506" s="109">
        <v>0</v>
      </c>
      <c r="X506" s="109">
        <v>0</v>
      </c>
      <c r="Y506" s="109">
        <v>0</v>
      </c>
      <c r="Z506" s="109">
        <v>0</v>
      </c>
      <c r="AA506" s="109">
        <v>0</v>
      </c>
      <c r="AB506" s="109">
        <v>0</v>
      </c>
      <c r="AC506" s="109">
        <v>0</v>
      </c>
      <c r="AD506" s="109">
        <v>0</v>
      </c>
      <c r="AE506" s="109">
        <v>0</v>
      </c>
      <c r="AF506" s="109">
        <v>0</v>
      </c>
      <c r="AG506" s="109">
        <v>0</v>
      </c>
      <c r="AH506" s="109">
        <v>0</v>
      </c>
      <c r="AI506" s="109">
        <v>108382.76999999997</v>
      </c>
      <c r="AJ506" s="109">
        <v>0</v>
      </c>
      <c r="AK506" s="109">
        <v>0</v>
      </c>
      <c r="AL506" s="109">
        <v>0</v>
      </c>
      <c r="AM506" s="109">
        <v>0</v>
      </c>
      <c r="AN506" s="109">
        <v>0</v>
      </c>
      <c r="AO506" s="109">
        <v>0</v>
      </c>
      <c r="AP506" s="160">
        <f t="shared" si="441"/>
        <v>0</v>
      </c>
      <c r="AQ506" s="160">
        <f t="shared" si="442"/>
        <v>108382.76999999997</v>
      </c>
      <c r="AR506" s="160">
        <f t="shared" si="443"/>
        <v>108382.76999999997</v>
      </c>
      <c r="AS506" s="607"/>
      <c r="AT506" s="219"/>
      <c r="AU506" s="13">
        <f t="shared" si="488"/>
        <v>0</v>
      </c>
      <c r="AV506" s="13">
        <f t="shared" si="489"/>
        <v>0</v>
      </c>
      <c r="AW506" s="13">
        <f t="shared" si="490"/>
        <v>0</v>
      </c>
      <c r="AX506" s="13">
        <f t="shared" si="491"/>
        <v>0</v>
      </c>
      <c r="AY506" s="13">
        <f t="shared" si="492"/>
        <v>0</v>
      </c>
      <c r="AZ506" s="13">
        <f t="shared" si="493"/>
        <v>0</v>
      </c>
      <c r="BA506" s="13">
        <f t="shared" si="494"/>
        <v>0</v>
      </c>
      <c r="BB506" s="13">
        <f t="shared" si="495"/>
        <v>108382.76999999997</v>
      </c>
      <c r="BC506" s="13">
        <f t="shared" si="496"/>
        <v>0</v>
      </c>
      <c r="BD506" s="13">
        <f t="shared" si="497"/>
        <v>0</v>
      </c>
      <c r="BE506" s="13">
        <f t="shared" si="498"/>
        <v>0</v>
      </c>
      <c r="BF506" s="13">
        <f t="shared" si="499"/>
        <v>0</v>
      </c>
      <c r="BG506" s="13">
        <f t="shared" si="500"/>
        <v>0</v>
      </c>
      <c r="BH506" s="13">
        <f t="shared" si="501"/>
        <v>0</v>
      </c>
      <c r="BI506" s="73">
        <f t="shared" si="439"/>
        <v>108382.76999999997</v>
      </c>
      <c r="BJ506" s="219"/>
      <c r="BK506" s="850">
        <f t="shared" si="459"/>
        <v>0</v>
      </c>
      <c r="BL506" s="109">
        <f t="shared" si="460"/>
        <v>0</v>
      </c>
      <c r="BM506" s="109">
        <f t="shared" si="461"/>
        <v>0</v>
      </c>
      <c r="BN506" s="109">
        <f t="shared" si="462"/>
        <v>0</v>
      </c>
      <c r="BO506" s="109">
        <f t="shared" si="463"/>
        <v>0</v>
      </c>
      <c r="BP506" s="109">
        <f t="shared" si="464"/>
        <v>0</v>
      </c>
      <c r="BQ506" s="109">
        <f t="shared" si="465"/>
        <v>0</v>
      </c>
      <c r="BR506" s="109">
        <f t="shared" si="466"/>
        <v>108382.76999999997</v>
      </c>
      <c r="BS506" s="109">
        <f t="shared" si="467"/>
        <v>0</v>
      </c>
      <c r="BT506" s="109">
        <f t="shared" si="468"/>
        <v>0</v>
      </c>
      <c r="BU506" s="109">
        <f t="shared" si="469"/>
        <v>0</v>
      </c>
      <c r="BV506" s="109">
        <f t="shared" si="470"/>
        <v>0</v>
      </c>
      <c r="BW506" s="109">
        <f t="shared" si="471"/>
        <v>0</v>
      </c>
      <c r="BX506" s="109">
        <f t="shared" si="472"/>
        <v>0</v>
      </c>
      <c r="BY506" s="1000">
        <f t="shared" si="440"/>
        <v>108382.76999999997</v>
      </c>
    </row>
    <row r="507" spans="1:77">
      <c r="A507" s="2" t="s">
        <v>2253</v>
      </c>
      <c r="B507" s="2" t="s">
        <v>2254</v>
      </c>
      <c r="C507" s="57" t="s">
        <v>13</v>
      </c>
      <c r="D507" s="57" t="s">
        <v>14</v>
      </c>
      <c r="E507" s="681" t="s">
        <v>349</v>
      </c>
      <c r="F507" s="682">
        <v>40892</v>
      </c>
      <c r="G507" s="682" t="s">
        <v>106</v>
      </c>
      <c r="H507" s="241" t="s">
        <v>116</v>
      </c>
      <c r="I507" s="38"/>
      <c r="J507" s="983"/>
      <c r="K507" s="903"/>
      <c r="L507" s="798"/>
      <c r="M507" s="429"/>
      <c r="N507" s="109"/>
      <c r="O507" s="109"/>
      <c r="P507" s="109"/>
      <c r="Q507" s="607"/>
      <c r="R507" s="93"/>
      <c r="S507" s="109"/>
      <c r="T507" s="109"/>
      <c r="U507" s="109"/>
      <c r="V507" s="109">
        <v>0</v>
      </c>
      <c r="W507" s="109">
        <v>0</v>
      </c>
      <c r="X507" s="109">
        <v>146246.28</v>
      </c>
      <c r="Y507" s="109">
        <v>0</v>
      </c>
      <c r="Z507" s="109">
        <v>0</v>
      </c>
      <c r="AA507" s="109">
        <v>0</v>
      </c>
      <c r="AB507" s="109">
        <v>0</v>
      </c>
      <c r="AC507" s="109">
        <v>0</v>
      </c>
      <c r="AD507" s="109">
        <v>0</v>
      </c>
      <c r="AE507" s="109">
        <v>0</v>
      </c>
      <c r="AF507" s="109">
        <v>0</v>
      </c>
      <c r="AG507" s="109">
        <v>0</v>
      </c>
      <c r="AH507" s="109">
        <v>0</v>
      </c>
      <c r="AI507" s="109">
        <v>0</v>
      </c>
      <c r="AJ507" s="109">
        <v>0</v>
      </c>
      <c r="AK507" s="109">
        <v>0</v>
      </c>
      <c r="AL507" s="109">
        <v>0</v>
      </c>
      <c r="AM507" s="109">
        <v>0</v>
      </c>
      <c r="AN507" s="109">
        <v>0</v>
      </c>
      <c r="AO507" s="109">
        <v>0</v>
      </c>
      <c r="AP507" s="160">
        <f t="shared" si="441"/>
        <v>146246.28</v>
      </c>
      <c r="AQ507" s="160">
        <f t="shared" si="442"/>
        <v>0</v>
      </c>
      <c r="AR507" s="160">
        <f t="shared" si="443"/>
        <v>146246.28</v>
      </c>
      <c r="AS507" s="607"/>
      <c r="AT507" s="219"/>
      <c r="AU507" s="13">
        <f t="shared" si="488"/>
        <v>0</v>
      </c>
      <c r="AV507" s="13">
        <f t="shared" si="489"/>
        <v>0</v>
      </c>
      <c r="AW507" s="13">
        <f t="shared" si="490"/>
        <v>0</v>
      </c>
      <c r="AX507" s="13">
        <f t="shared" si="491"/>
        <v>0</v>
      </c>
      <c r="AY507" s="13">
        <f t="shared" si="492"/>
        <v>0</v>
      </c>
      <c r="AZ507" s="13">
        <f t="shared" si="493"/>
        <v>0</v>
      </c>
      <c r="BA507" s="13">
        <f t="shared" si="494"/>
        <v>0</v>
      </c>
      <c r="BB507" s="13">
        <f t="shared" si="495"/>
        <v>0</v>
      </c>
      <c r="BC507" s="13">
        <f t="shared" si="496"/>
        <v>0</v>
      </c>
      <c r="BD507" s="13">
        <f t="shared" si="497"/>
        <v>0</v>
      </c>
      <c r="BE507" s="13">
        <f t="shared" si="498"/>
        <v>0</v>
      </c>
      <c r="BF507" s="13">
        <f t="shared" si="499"/>
        <v>0</v>
      </c>
      <c r="BG507" s="13">
        <f t="shared" si="500"/>
        <v>0</v>
      </c>
      <c r="BH507" s="13">
        <f t="shared" si="501"/>
        <v>0</v>
      </c>
      <c r="BI507" s="73">
        <f t="shared" si="439"/>
        <v>0</v>
      </c>
      <c r="BJ507" s="219"/>
      <c r="BK507" s="850">
        <f t="shared" si="459"/>
        <v>0</v>
      </c>
      <c r="BL507" s="109">
        <f t="shared" si="460"/>
        <v>0</v>
      </c>
      <c r="BM507" s="109">
        <f t="shared" si="461"/>
        <v>0</v>
      </c>
      <c r="BN507" s="109">
        <f t="shared" si="462"/>
        <v>0</v>
      </c>
      <c r="BO507" s="109">
        <f t="shared" si="463"/>
        <v>0</v>
      </c>
      <c r="BP507" s="109">
        <f t="shared" si="464"/>
        <v>0</v>
      </c>
      <c r="BQ507" s="109">
        <f t="shared" si="465"/>
        <v>0</v>
      </c>
      <c r="BR507" s="109">
        <f t="shared" si="466"/>
        <v>0</v>
      </c>
      <c r="BS507" s="109">
        <f t="shared" si="467"/>
        <v>0</v>
      </c>
      <c r="BT507" s="109">
        <f t="shared" si="468"/>
        <v>0</v>
      </c>
      <c r="BU507" s="109">
        <f t="shared" si="469"/>
        <v>0</v>
      </c>
      <c r="BV507" s="109">
        <f t="shared" si="470"/>
        <v>0</v>
      </c>
      <c r="BW507" s="109">
        <f t="shared" si="471"/>
        <v>0</v>
      </c>
      <c r="BX507" s="109">
        <f t="shared" si="472"/>
        <v>0</v>
      </c>
      <c r="BY507" s="1000">
        <f t="shared" si="440"/>
        <v>0</v>
      </c>
    </row>
    <row r="508" spans="1:77">
      <c r="A508" s="678" t="s">
        <v>2033</v>
      </c>
      <c r="B508" s="678" t="s">
        <v>320</v>
      </c>
      <c r="C508" s="57" t="s">
        <v>23</v>
      </c>
      <c r="D508" s="684" t="s">
        <v>25</v>
      </c>
      <c r="E508" s="681" t="s">
        <v>349</v>
      </c>
      <c r="F508" s="683">
        <v>41306</v>
      </c>
      <c r="G508" s="682" t="s">
        <v>106</v>
      </c>
      <c r="H508" s="241" t="s">
        <v>126</v>
      </c>
      <c r="I508" s="38"/>
      <c r="J508" s="983"/>
      <c r="K508" s="903"/>
      <c r="L508" s="798"/>
      <c r="M508" s="429"/>
      <c r="N508" s="109"/>
      <c r="O508" s="109"/>
      <c r="P508" s="109"/>
      <c r="Q508" s="607"/>
      <c r="R508" s="93"/>
      <c r="S508" s="109">
        <v>0</v>
      </c>
      <c r="T508" s="109">
        <v>0</v>
      </c>
      <c r="U508" s="109">
        <v>0</v>
      </c>
      <c r="V508" s="109">
        <v>0</v>
      </c>
      <c r="W508" s="109">
        <v>0</v>
      </c>
      <c r="X508" s="109">
        <v>0</v>
      </c>
      <c r="Y508" s="109">
        <v>0</v>
      </c>
      <c r="Z508" s="109">
        <v>0</v>
      </c>
      <c r="AA508" s="109">
        <v>0</v>
      </c>
      <c r="AB508" s="109">
        <v>0</v>
      </c>
      <c r="AC508" s="109">
        <v>0</v>
      </c>
      <c r="AD508" s="109">
        <v>0</v>
      </c>
      <c r="AE508" s="109">
        <v>0</v>
      </c>
      <c r="AF508" s="109">
        <v>0</v>
      </c>
      <c r="AG508" s="109">
        <v>0</v>
      </c>
      <c r="AH508" s="109">
        <v>0</v>
      </c>
      <c r="AI508" s="109">
        <v>0</v>
      </c>
      <c r="AJ508" s="109">
        <v>0</v>
      </c>
      <c r="AK508" s="109">
        <v>0</v>
      </c>
      <c r="AL508" s="109">
        <v>2627000</v>
      </c>
      <c r="AM508" s="109">
        <v>0</v>
      </c>
      <c r="AN508" s="109">
        <v>0</v>
      </c>
      <c r="AO508" s="109">
        <v>0</v>
      </c>
      <c r="AP508" s="160">
        <f t="shared" si="441"/>
        <v>0</v>
      </c>
      <c r="AQ508" s="160">
        <f t="shared" si="442"/>
        <v>2627000</v>
      </c>
      <c r="AR508" s="160">
        <f t="shared" si="443"/>
        <v>2627000</v>
      </c>
      <c r="AS508" s="607"/>
      <c r="AT508" s="219"/>
      <c r="AU508" s="13">
        <f t="shared" si="488"/>
        <v>0</v>
      </c>
      <c r="AV508" s="13">
        <f t="shared" si="489"/>
        <v>0</v>
      </c>
      <c r="AW508" s="13">
        <f t="shared" si="490"/>
        <v>0</v>
      </c>
      <c r="AX508" s="13">
        <f t="shared" si="491"/>
        <v>0</v>
      </c>
      <c r="AY508" s="13">
        <f t="shared" si="492"/>
        <v>0</v>
      </c>
      <c r="AZ508" s="13">
        <f t="shared" si="493"/>
        <v>0</v>
      </c>
      <c r="BA508" s="13">
        <f t="shared" si="494"/>
        <v>0</v>
      </c>
      <c r="BB508" s="13">
        <f t="shared" si="495"/>
        <v>0</v>
      </c>
      <c r="BC508" s="13">
        <f t="shared" si="496"/>
        <v>0</v>
      </c>
      <c r="BD508" s="13">
        <f t="shared" si="497"/>
        <v>0</v>
      </c>
      <c r="BE508" s="13">
        <f t="shared" si="498"/>
        <v>2627000</v>
      </c>
      <c r="BF508" s="13">
        <f t="shared" si="499"/>
        <v>0</v>
      </c>
      <c r="BG508" s="13">
        <f t="shared" si="500"/>
        <v>0</v>
      </c>
      <c r="BH508" s="13">
        <f t="shared" si="501"/>
        <v>0</v>
      </c>
      <c r="BI508" s="73">
        <f t="shared" si="439"/>
        <v>2627000</v>
      </c>
      <c r="BJ508" s="219"/>
      <c r="BK508" s="850">
        <f t="shared" si="459"/>
        <v>0</v>
      </c>
      <c r="BL508" s="109">
        <f t="shared" si="460"/>
        <v>0</v>
      </c>
      <c r="BM508" s="109">
        <f t="shared" si="461"/>
        <v>0</v>
      </c>
      <c r="BN508" s="109">
        <f t="shared" si="462"/>
        <v>0</v>
      </c>
      <c r="BO508" s="109">
        <f t="shared" si="463"/>
        <v>0</v>
      </c>
      <c r="BP508" s="109">
        <f t="shared" si="464"/>
        <v>0</v>
      </c>
      <c r="BQ508" s="109">
        <f t="shared" si="465"/>
        <v>0</v>
      </c>
      <c r="BR508" s="109">
        <f t="shared" si="466"/>
        <v>0</v>
      </c>
      <c r="BS508" s="109">
        <f t="shared" si="467"/>
        <v>0</v>
      </c>
      <c r="BT508" s="109">
        <f t="shared" si="468"/>
        <v>0</v>
      </c>
      <c r="BU508" s="109">
        <f t="shared" si="469"/>
        <v>2627000</v>
      </c>
      <c r="BV508" s="109">
        <f t="shared" si="470"/>
        <v>0</v>
      </c>
      <c r="BW508" s="109">
        <f t="shared" si="471"/>
        <v>0</v>
      </c>
      <c r="BX508" s="109">
        <f t="shared" si="472"/>
        <v>0</v>
      </c>
      <c r="BY508" s="1000">
        <f t="shared" si="440"/>
        <v>2627000</v>
      </c>
    </row>
    <row r="509" spans="1:77">
      <c r="A509" s="678" t="s">
        <v>2292</v>
      </c>
      <c r="B509" s="678" t="s">
        <v>2293</v>
      </c>
      <c r="C509" s="57" t="s">
        <v>45</v>
      </c>
      <c r="D509" s="57" t="s">
        <v>7</v>
      </c>
      <c r="E509" s="681" t="s">
        <v>349</v>
      </c>
      <c r="F509" s="683">
        <v>41213</v>
      </c>
      <c r="G509" s="682" t="s">
        <v>148</v>
      </c>
      <c r="H509" s="241" t="s">
        <v>156</v>
      </c>
      <c r="I509" s="38"/>
      <c r="J509" s="983"/>
      <c r="K509" s="903"/>
      <c r="L509" s="798"/>
      <c r="M509" s="429"/>
      <c r="N509" s="109"/>
      <c r="O509" s="109"/>
      <c r="P509" s="109"/>
      <c r="Q509" s="607"/>
      <c r="R509" s="93"/>
      <c r="S509" s="109"/>
      <c r="T509" s="109"/>
      <c r="U509" s="109"/>
      <c r="V509" s="109">
        <v>0</v>
      </c>
      <c r="W509" s="109">
        <v>0</v>
      </c>
      <c r="X509" s="109">
        <v>0</v>
      </c>
      <c r="Y509" s="109">
        <v>0</v>
      </c>
      <c r="Z509" s="109">
        <v>0</v>
      </c>
      <c r="AA509" s="109">
        <v>0</v>
      </c>
      <c r="AB509" s="109">
        <v>0</v>
      </c>
      <c r="AC509" s="109">
        <v>0</v>
      </c>
      <c r="AD509" s="109">
        <v>0</v>
      </c>
      <c r="AE509" s="109">
        <v>0</v>
      </c>
      <c r="AF509" s="109">
        <v>0</v>
      </c>
      <c r="AG509" s="109">
        <v>0</v>
      </c>
      <c r="AH509" s="109">
        <v>378919.51</v>
      </c>
      <c r="AI509" s="109">
        <v>0</v>
      </c>
      <c r="AJ509" s="109">
        <v>0</v>
      </c>
      <c r="AK509" s="109">
        <v>0</v>
      </c>
      <c r="AL509" s="109">
        <v>0</v>
      </c>
      <c r="AM509" s="109">
        <v>0</v>
      </c>
      <c r="AN509" s="109">
        <v>0</v>
      </c>
      <c r="AO509" s="109">
        <v>0</v>
      </c>
      <c r="AP509" s="160">
        <f t="shared" si="441"/>
        <v>0</v>
      </c>
      <c r="AQ509" s="160">
        <f t="shared" si="442"/>
        <v>378919.51</v>
      </c>
      <c r="AR509" s="160">
        <f t="shared" si="443"/>
        <v>378919.51</v>
      </c>
      <c r="AS509" s="607"/>
      <c r="AT509" s="219"/>
      <c r="AU509" s="13">
        <f t="shared" si="488"/>
        <v>0</v>
      </c>
      <c r="AV509" s="13">
        <f t="shared" si="489"/>
        <v>0</v>
      </c>
      <c r="AW509" s="13">
        <f t="shared" si="490"/>
        <v>0</v>
      </c>
      <c r="AX509" s="13">
        <f t="shared" si="491"/>
        <v>0</v>
      </c>
      <c r="AY509" s="13">
        <f t="shared" si="492"/>
        <v>0</v>
      </c>
      <c r="AZ509" s="13">
        <f t="shared" si="493"/>
        <v>0</v>
      </c>
      <c r="BA509" s="13">
        <f t="shared" si="494"/>
        <v>378919.51</v>
      </c>
      <c r="BB509" s="13">
        <f t="shared" si="495"/>
        <v>0</v>
      </c>
      <c r="BC509" s="13">
        <f t="shared" si="496"/>
        <v>0</v>
      </c>
      <c r="BD509" s="13">
        <f t="shared" si="497"/>
        <v>0</v>
      </c>
      <c r="BE509" s="13">
        <f t="shared" si="498"/>
        <v>0</v>
      </c>
      <c r="BF509" s="13">
        <f t="shared" si="499"/>
        <v>0</v>
      </c>
      <c r="BG509" s="13">
        <f t="shared" si="500"/>
        <v>0</v>
      </c>
      <c r="BH509" s="13">
        <f t="shared" si="501"/>
        <v>0</v>
      </c>
      <c r="BI509" s="73">
        <f t="shared" si="439"/>
        <v>378919.51</v>
      </c>
      <c r="BJ509" s="219"/>
      <c r="BK509" s="850">
        <f t="shared" si="459"/>
        <v>0</v>
      </c>
      <c r="BL509" s="109">
        <f t="shared" si="460"/>
        <v>0</v>
      </c>
      <c r="BM509" s="109">
        <f t="shared" si="461"/>
        <v>0</v>
      </c>
      <c r="BN509" s="109">
        <f t="shared" si="462"/>
        <v>0</v>
      </c>
      <c r="BO509" s="109">
        <f t="shared" si="463"/>
        <v>0</v>
      </c>
      <c r="BP509" s="109">
        <f t="shared" si="464"/>
        <v>0</v>
      </c>
      <c r="BQ509" s="109">
        <f t="shared" si="465"/>
        <v>378919.51</v>
      </c>
      <c r="BR509" s="109">
        <f t="shared" si="466"/>
        <v>0</v>
      </c>
      <c r="BS509" s="109">
        <f t="shared" si="467"/>
        <v>0</v>
      </c>
      <c r="BT509" s="109">
        <f t="shared" si="468"/>
        <v>0</v>
      </c>
      <c r="BU509" s="109">
        <f t="shared" si="469"/>
        <v>0</v>
      </c>
      <c r="BV509" s="109">
        <f t="shared" si="470"/>
        <v>0</v>
      </c>
      <c r="BW509" s="109">
        <f t="shared" si="471"/>
        <v>0</v>
      </c>
      <c r="BX509" s="109">
        <f t="shared" si="472"/>
        <v>0</v>
      </c>
      <c r="BY509" s="1000">
        <f t="shared" si="440"/>
        <v>378919.51</v>
      </c>
    </row>
    <row r="510" spans="1:77">
      <c r="A510" s="679" t="s">
        <v>2251</v>
      </c>
      <c r="B510" s="679" t="s">
        <v>2252</v>
      </c>
      <c r="C510" s="57" t="s">
        <v>13</v>
      </c>
      <c r="D510" s="57" t="s">
        <v>14</v>
      </c>
      <c r="E510" s="681" t="s">
        <v>349</v>
      </c>
      <c r="F510" s="682">
        <v>41243</v>
      </c>
      <c r="G510" s="682" t="s">
        <v>106</v>
      </c>
      <c r="H510" s="241" t="s">
        <v>116</v>
      </c>
      <c r="I510" s="38"/>
      <c r="J510" s="983"/>
      <c r="K510" s="903"/>
      <c r="L510" s="798"/>
      <c r="M510" s="429"/>
      <c r="N510" s="109"/>
      <c r="O510" s="109"/>
      <c r="P510" s="109"/>
      <c r="Q510" s="607"/>
      <c r="R510" s="93"/>
      <c r="S510" s="109"/>
      <c r="T510" s="109"/>
      <c r="U510" s="109"/>
      <c r="V510" s="109">
        <v>0</v>
      </c>
      <c r="W510" s="109">
        <v>0</v>
      </c>
      <c r="X510" s="109">
        <v>0</v>
      </c>
      <c r="Y510" s="109">
        <v>0</v>
      </c>
      <c r="Z510" s="109">
        <v>0</v>
      </c>
      <c r="AA510" s="109">
        <v>0</v>
      </c>
      <c r="AB510" s="109">
        <v>0</v>
      </c>
      <c r="AC510" s="109">
        <v>0</v>
      </c>
      <c r="AD510" s="109">
        <v>0</v>
      </c>
      <c r="AE510" s="109">
        <v>0</v>
      </c>
      <c r="AF510" s="109">
        <v>0</v>
      </c>
      <c r="AG510" s="109">
        <v>0</v>
      </c>
      <c r="AH510" s="109">
        <v>0</v>
      </c>
      <c r="AI510" s="109">
        <v>154987.39999999997</v>
      </c>
      <c r="AJ510" s="109">
        <v>0</v>
      </c>
      <c r="AK510" s="109">
        <v>0</v>
      </c>
      <c r="AL510" s="109">
        <v>0</v>
      </c>
      <c r="AM510" s="109">
        <v>0</v>
      </c>
      <c r="AN510" s="109">
        <v>0</v>
      </c>
      <c r="AO510" s="109">
        <v>0</v>
      </c>
      <c r="AP510" s="160">
        <f t="shared" si="441"/>
        <v>0</v>
      </c>
      <c r="AQ510" s="160">
        <f t="shared" si="442"/>
        <v>154987.39999999997</v>
      </c>
      <c r="AR510" s="160">
        <f t="shared" si="443"/>
        <v>154987.39999999997</v>
      </c>
      <c r="AS510" s="607"/>
      <c r="AT510" s="219"/>
      <c r="AU510" s="13">
        <f t="shared" si="488"/>
        <v>0</v>
      </c>
      <c r="AV510" s="13">
        <f t="shared" si="489"/>
        <v>0</v>
      </c>
      <c r="AW510" s="13">
        <f t="shared" si="490"/>
        <v>0</v>
      </c>
      <c r="AX510" s="13">
        <f t="shared" si="491"/>
        <v>0</v>
      </c>
      <c r="AY510" s="13">
        <f t="shared" si="492"/>
        <v>0</v>
      </c>
      <c r="AZ510" s="13">
        <f t="shared" si="493"/>
        <v>0</v>
      </c>
      <c r="BA510" s="13">
        <f t="shared" si="494"/>
        <v>0</v>
      </c>
      <c r="BB510" s="13">
        <f t="shared" si="495"/>
        <v>154987.39999999997</v>
      </c>
      <c r="BC510" s="13">
        <f t="shared" si="496"/>
        <v>0</v>
      </c>
      <c r="BD510" s="13">
        <f t="shared" si="497"/>
        <v>0</v>
      </c>
      <c r="BE510" s="13">
        <f t="shared" si="498"/>
        <v>0</v>
      </c>
      <c r="BF510" s="13">
        <f t="shared" si="499"/>
        <v>0</v>
      </c>
      <c r="BG510" s="13">
        <f t="shared" si="500"/>
        <v>0</v>
      </c>
      <c r="BH510" s="13">
        <f t="shared" si="501"/>
        <v>0</v>
      </c>
      <c r="BI510" s="73">
        <f t="shared" si="439"/>
        <v>154987.39999999997</v>
      </c>
      <c r="BJ510" s="219"/>
      <c r="BK510" s="850">
        <f t="shared" si="459"/>
        <v>0</v>
      </c>
      <c r="BL510" s="109">
        <f t="shared" si="460"/>
        <v>0</v>
      </c>
      <c r="BM510" s="109">
        <f t="shared" si="461"/>
        <v>0</v>
      </c>
      <c r="BN510" s="109">
        <f t="shared" si="462"/>
        <v>0</v>
      </c>
      <c r="BO510" s="109">
        <f t="shared" si="463"/>
        <v>0</v>
      </c>
      <c r="BP510" s="109">
        <f t="shared" si="464"/>
        <v>0</v>
      </c>
      <c r="BQ510" s="109">
        <f t="shared" si="465"/>
        <v>0</v>
      </c>
      <c r="BR510" s="109">
        <f t="shared" si="466"/>
        <v>154987.39999999997</v>
      </c>
      <c r="BS510" s="109">
        <f t="shared" si="467"/>
        <v>0</v>
      </c>
      <c r="BT510" s="109">
        <f t="shared" si="468"/>
        <v>0</v>
      </c>
      <c r="BU510" s="109">
        <f t="shared" si="469"/>
        <v>0</v>
      </c>
      <c r="BV510" s="109">
        <f t="shared" si="470"/>
        <v>0</v>
      </c>
      <c r="BW510" s="109">
        <f t="shared" si="471"/>
        <v>0</v>
      </c>
      <c r="BX510" s="109">
        <f t="shared" si="472"/>
        <v>0</v>
      </c>
      <c r="BY510" s="1000">
        <f t="shared" si="440"/>
        <v>154987.39999999997</v>
      </c>
    </row>
    <row r="511" spans="1:77">
      <c r="A511" s="678" t="s">
        <v>2219</v>
      </c>
      <c r="B511" s="678" t="s">
        <v>2220</v>
      </c>
      <c r="C511" s="57" t="s">
        <v>13</v>
      </c>
      <c r="D511" s="684" t="s">
        <v>14</v>
      </c>
      <c r="E511" s="681" t="s">
        <v>349</v>
      </c>
      <c r="F511" s="683">
        <v>40877</v>
      </c>
      <c r="G511" s="682" t="s">
        <v>106</v>
      </c>
      <c r="H511" s="241" t="s">
        <v>116</v>
      </c>
      <c r="I511" s="38"/>
      <c r="J511" s="983"/>
      <c r="K511" s="903"/>
      <c r="L511" s="798"/>
      <c r="M511" s="429"/>
      <c r="N511" s="109"/>
      <c r="O511" s="109"/>
      <c r="P511" s="109"/>
      <c r="Q511" s="607"/>
      <c r="R511" s="93"/>
      <c r="S511" s="109"/>
      <c r="T511" s="109"/>
      <c r="U511" s="109"/>
      <c r="V511" s="109">
        <v>0</v>
      </c>
      <c r="W511" s="109">
        <v>309760.76999999996</v>
      </c>
      <c r="X511" s="109">
        <v>0</v>
      </c>
      <c r="Y511" s="109">
        <v>0</v>
      </c>
      <c r="Z511" s="109">
        <v>0</v>
      </c>
      <c r="AA511" s="109">
        <v>0</v>
      </c>
      <c r="AB511" s="109">
        <v>0</v>
      </c>
      <c r="AC511" s="109">
        <v>0</v>
      </c>
      <c r="AD511" s="109">
        <v>0</v>
      </c>
      <c r="AE511" s="109">
        <v>0</v>
      </c>
      <c r="AF511" s="109">
        <v>0</v>
      </c>
      <c r="AG511" s="109">
        <v>0</v>
      </c>
      <c r="AH511" s="109">
        <v>0</v>
      </c>
      <c r="AI511" s="109">
        <v>0</v>
      </c>
      <c r="AJ511" s="109">
        <v>0</v>
      </c>
      <c r="AK511" s="109">
        <v>0</v>
      </c>
      <c r="AL511" s="109">
        <v>0</v>
      </c>
      <c r="AM511" s="109">
        <v>0</v>
      </c>
      <c r="AN511" s="109">
        <v>0</v>
      </c>
      <c r="AO511" s="109">
        <v>0</v>
      </c>
      <c r="AP511" s="160">
        <f t="shared" si="441"/>
        <v>309760.76999999996</v>
      </c>
      <c r="AQ511" s="160">
        <f t="shared" si="442"/>
        <v>0</v>
      </c>
      <c r="AR511" s="160">
        <f t="shared" si="443"/>
        <v>309760.76999999996</v>
      </c>
      <c r="AS511" s="607"/>
      <c r="AT511" s="219"/>
      <c r="AU511" s="13">
        <f t="shared" si="488"/>
        <v>0</v>
      </c>
      <c r="AV511" s="13">
        <f t="shared" si="489"/>
        <v>0</v>
      </c>
      <c r="AW511" s="13">
        <f t="shared" si="490"/>
        <v>0</v>
      </c>
      <c r="AX511" s="13">
        <f t="shared" si="491"/>
        <v>0</v>
      </c>
      <c r="AY511" s="13">
        <f t="shared" si="492"/>
        <v>0</v>
      </c>
      <c r="AZ511" s="13">
        <f t="shared" si="493"/>
        <v>0</v>
      </c>
      <c r="BA511" s="13">
        <f t="shared" si="494"/>
        <v>0</v>
      </c>
      <c r="BB511" s="13">
        <f t="shared" si="495"/>
        <v>0</v>
      </c>
      <c r="BC511" s="13">
        <f t="shared" si="496"/>
        <v>0</v>
      </c>
      <c r="BD511" s="13">
        <f t="shared" si="497"/>
        <v>0</v>
      </c>
      <c r="BE511" s="13">
        <f t="shared" si="498"/>
        <v>0</v>
      </c>
      <c r="BF511" s="13">
        <f t="shared" si="499"/>
        <v>0</v>
      </c>
      <c r="BG511" s="13">
        <f t="shared" si="500"/>
        <v>0</v>
      </c>
      <c r="BH511" s="13">
        <f t="shared" si="501"/>
        <v>0</v>
      </c>
      <c r="BI511" s="73">
        <f t="shared" si="439"/>
        <v>0</v>
      </c>
      <c r="BJ511" s="219"/>
      <c r="BK511" s="850">
        <f t="shared" si="459"/>
        <v>0</v>
      </c>
      <c r="BL511" s="109">
        <f t="shared" si="460"/>
        <v>0</v>
      </c>
      <c r="BM511" s="109">
        <f t="shared" si="461"/>
        <v>0</v>
      </c>
      <c r="BN511" s="109">
        <f t="shared" si="462"/>
        <v>0</v>
      </c>
      <c r="BO511" s="109">
        <f t="shared" si="463"/>
        <v>0</v>
      </c>
      <c r="BP511" s="109">
        <f t="shared" si="464"/>
        <v>0</v>
      </c>
      <c r="BQ511" s="109">
        <f t="shared" si="465"/>
        <v>0</v>
      </c>
      <c r="BR511" s="109">
        <f t="shared" si="466"/>
        <v>0</v>
      </c>
      <c r="BS511" s="109">
        <f t="shared" si="467"/>
        <v>0</v>
      </c>
      <c r="BT511" s="109">
        <f t="shared" si="468"/>
        <v>0</v>
      </c>
      <c r="BU511" s="109">
        <f t="shared" si="469"/>
        <v>0</v>
      </c>
      <c r="BV511" s="109">
        <f t="shared" si="470"/>
        <v>0</v>
      </c>
      <c r="BW511" s="109">
        <f t="shared" si="471"/>
        <v>0</v>
      </c>
      <c r="BX511" s="109">
        <f t="shared" si="472"/>
        <v>0</v>
      </c>
      <c r="BY511" s="1000">
        <f t="shared" si="440"/>
        <v>0</v>
      </c>
    </row>
    <row r="512" spans="1:77">
      <c r="A512" s="679" t="s">
        <v>2237</v>
      </c>
      <c r="B512" s="679" t="s">
        <v>2238</v>
      </c>
      <c r="C512" s="57" t="s">
        <v>13</v>
      </c>
      <c r="D512" s="684" t="s">
        <v>14</v>
      </c>
      <c r="E512" s="681" t="s">
        <v>349</v>
      </c>
      <c r="F512" s="682">
        <v>40877</v>
      </c>
      <c r="G512" s="682" t="s">
        <v>106</v>
      </c>
      <c r="H512" s="241" t="s">
        <v>116</v>
      </c>
      <c r="I512" s="38"/>
      <c r="J512" s="983"/>
      <c r="K512" s="903"/>
      <c r="L512" s="798"/>
      <c r="M512" s="429"/>
      <c r="N512" s="109"/>
      <c r="O512" s="109"/>
      <c r="P512" s="109"/>
      <c r="Q512" s="607"/>
      <c r="R512" s="93"/>
      <c r="S512" s="109"/>
      <c r="T512" s="109"/>
      <c r="U512" s="109"/>
      <c r="V512" s="109">
        <v>0</v>
      </c>
      <c r="W512" s="109">
        <v>194036.96000000002</v>
      </c>
      <c r="X512" s="109">
        <v>2607.5</v>
      </c>
      <c r="Y512" s="109">
        <v>0</v>
      </c>
      <c r="Z512" s="109">
        <v>0</v>
      </c>
      <c r="AA512" s="109">
        <v>0</v>
      </c>
      <c r="AB512" s="109">
        <v>0</v>
      </c>
      <c r="AC512" s="109">
        <v>0</v>
      </c>
      <c r="AD512" s="109">
        <v>0</v>
      </c>
      <c r="AE512" s="109">
        <v>0</v>
      </c>
      <c r="AF512" s="109">
        <v>0</v>
      </c>
      <c r="AG512" s="109">
        <v>0</v>
      </c>
      <c r="AH512" s="109">
        <v>0</v>
      </c>
      <c r="AI512" s="109">
        <v>0</v>
      </c>
      <c r="AJ512" s="109">
        <v>0</v>
      </c>
      <c r="AK512" s="109">
        <v>0</v>
      </c>
      <c r="AL512" s="109">
        <v>0</v>
      </c>
      <c r="AM512" s="109">
        <v>0</v>
      </c>
      <c r="AN512" s="109">
        <v>0</v>
      </c>
      <c r="AO512" s="109">
        <v>0</v>
      </c>
      <c r="AP512" s="160">
        <f t="shared" si="441"/>
        <v>196644.46000000002</v>
      </c>
      <c r="AQ512" s="160">
        <f t="shared" si="442"/>
        <v>0</v>
      </c>
      <c r="AR512" s="160">
        <f t="shared" si="443"/>
        <v>196644.46000000002</v>
      </c>
      <c r="AS512" s="607"/>
      <c r="AT512" s="219"/>
      <c r="AU512" s="13">
        <f t="shared" si="488"/>
        <v>0</v>
      </c>
      <c r="AV512" s="13">
        <f t="shared" si="489"/>
        <v>0</v>
      </c>
      <c r="AW512" s="13">
        <f t="shared" si="490"/>
        <v>0</v>
      </c>
      <c r="AX512" s="13">
        <f t="shared" si="491"/>
        <v>0</v>
      </c>
      <c r="AY512" s="13">
        <f t="shared" si="492"/>
        <v>0</v>
      </c>
      <c r="AZ512" s="13">
        <f t="shared" si="493"/>
        <v>0</v>
      </c>
      <c r="BA512" s="13">
        <f t="shared" si="494"/>
        <v>0</v>
      </c>
      <c r="BB512" s="13">
        <f t="shared" si="495"/>
        <v>0</v>
      </c>
      <c r="BC512" s="13">
        <f t="shared" si="496"/>
        <v>0</v>
      </c>
      <c r="BD512" s="13">
        <f t="shared" si="497"/>
        <v>0</v>
      </c>
      <c r="BE512" s="13">
        <f t="shared" si="498"/>
        <v>0</v>
      </c>
      <c r="BF512" s="13">
        <f t="shared" si="499"/>
        <v>0</v>
      </c>
      <c r="BG512" s="13">
        <f t="shared" si="500"/>
        <v>0</v>
      </c>
      <c r="BH512" s="13">
        <f t="shared" si="501"/>
        <v>0</v>
      </c>
      <c r="BI512" s="73">
        <f t="shared" si="439"/>
        <v>0</v>
      </c>
      <c r="BJ512" s="219"/>
      <c r="BK512" s="850">
        <f t="shared" si="459"/>
        <v>0</v>
      </c>
      <c r="BL512" s="109">
        <f t="shared" si="460"/>
        <v>0</v>
      </c>
      <c r="BM512" s="109">
        <f t="shared" si="461"/>
        <v>0</v>
      </c>
      <c r="BN512" s="109">
        <f t="shared" si="462"/>
        <v>0</v>
      </c>
      <c r="BO512" s="109">
        <f t="shared" si="463"/>
        <v>0</v>
      </c>
      <c r="BP512" s="109">
        <f t="shared" si="464"/>
        <v>0</v>
      </c>
      <c r="BQ512" s="109">
        <f t="shared" si="465"/>
        <v>0</v>
      </c>
      <c r="BR512" s="109">
        <f t="shared" si="466"/>
        <v>0</v>
      </c>
      <c r="BS512" s="109">
        <f t="shared" si="467"/>
        <v>0</v>
      </c>
      <c r="BT512" s="109">
        <f t="shared" si="468"/>
        <v>0</v>
      </c>
      <c r="BU512" s="109">
        <f t="shared" si="469"/>
        <v>0</v>
      </c>
      <c r="BV512" s="109">
        <f t="shared" si="470"/>
        <v>0</v>
      </c>
      <c r="BW512" s="109">
        <f t="shared" si="471"/>
        <v>0</v>
      </c>
      <c r="BX512" s="109">
        <f t="shared" si="472"/>
        <v>0</v>
      </c>
      <c r="BY512" s="1000">
        <f t="shared" si="440"/>
        <v>0</v>
      </c>
    </row>
    <row r="513" spans="1:77">
      <c r="A513" s="679" t="s">
        <v>2167</v>
      </c>
      <c r="B513" s="679" t="s">
        <v>2168</v>
      </c>
      <c r="C513" s="57" t="s">
        <v>13</v>
      </c>
      <c r="D513" s="684" t="s">
        <v>14</v>
      </c>
      <c r="E513" s="681" t="s">
        <v>349</v>
      </c>
      <c r="F513" s="682">
        <v>41243</v>
      </c>
      <c r="G513" s="682" t="s">
        <v>106</v>
      </c>
      <c r="H513" s="241" t="s">
        <v>116</v>
      </c>
      <c r="I513" s="38"/>
      <c r="J513" s="983"/>
      <c r="K513" s="903"/>
      <c r="L513" s="798"/>
      <c r="M513" s="429"/>
      <c r="N513" s="109"/>
      <c r="O513" s="109"/>
      <c r="P513" s="109"/>
      <c r="Q513" s="607"/>
      <c r="R513" s="93"/>
      <c r="S513" s="109"/>
      <c r="T513" s="109"/>
      <c r="U513" s="109"/>
      <c r="V513" s="109">
        <v>0</v>
      </c>
      <c r="W513" s="109">
        <v>0</v>
      </c>
      <c r="X513" s="109">
        <v>0</v>
      </c>
      <c r="Y513" s="109">
        <v>0</v>
      </c>
      <c r="Z513" s="109">
        <v>0</v>
      </c>
      <c r="AA513" s="109">
        <v>0</v>
      </c>
      <c r="AB513" s="109">
        <v>0</v>
      </c>
      <c r="AC513" s="109">
        <v>0</v>
      </c>
      <c r="AD513" s="109">
        <v>0</v>
      </c>
      <c r="AE513" s="109">
        <v>0</v>
      </c>
      <c r="AF513" s="109">
        <v>0</v>
      </c>
      <c r="AG513" s="109">
        <v>0</v>
      </c>
      <c r="AH513" s="109">
        <v>0</v>
      </c>
      <c r="AI513" s="109">
        <v>933655.59</v>
      </c>
      <c r="AJ513" s="109">
        <v>0</v>
      </c>
      <c r="AK513" s="109">
        <v>0</v>
      </c>
      <c r="AL513" s="109">
        <v>0</v>
      </c>
      <c r="AM513" s="109">
        <v>0</v>
      </c>
      <c r="AN513" s="109">
        <v>0</v>
      </c>
      <c r="AO513" s="109">
        <v>0</v>
      </c>
      <c r="AP513" s="160">
        <f t="shared" si="441"/>
        <v>0</v>
      </c>
      <c r="AQ513" s="160">
        <f t="shared" si="442"/>
        <v>933655.59</v>
      </c>
      <c r="AR513" s="160">
        <f t="shared" si="443"/>
        <v>933655.59</v>
      </c>
      <c r="AS513" s="607"/>
      <c r="AT513" s="219"/>
      <c r="AU513" s="13">
        <f t="shared" si="488"/>
        <v>0</v>
      </c>
      <c r="AV513" s="13">
        <f t="shared" si="489"/>
        <v>0</v>
      </c>
      <c r="AW513" s="13">
        <f t="shared" si="490"/>
        <v>0</v>
      </c>
      <c r="AX513" s="13">
        <f t="shared" si="491"/>
        <v>0</v>
      </c>
      <c r="AY513" s="13">
        <f t="shared" si="492"/>
        <v>0</v>
      </c>
      <c r="AZ513" s="13">
        <f t="shared" si="493"/>
        <v>0</v>
      </c>
      <c r="BA513" s="13">
        <f t="shared" si="494"/>
        <v>0</v>
      </c>
      <c r="BB513" s="13">
        <f t="shared" si="495"/>
        <v>933655.59</v>
      </c>
      <c r="BC513" s="13">
        <f t="shared" si="496"/>
        <v>0</v>
      </c>
      <c r="BD513" s="13">
        <f t="shared" si="497"/>
        <v>0</v>
      </c>
      <c r="BE513" s="13">
        <f t="shared" si="498"/>
        <v>0</v>
      </c>
      <c r="BF513" s="13">
        <f t="shared" si="499"/>
        <v>0</v>
      </c>
      <c r="BG513" s="13">
        <f t="shared" si="500"/>
        <v>0</v>
      </c>
      <c r="BH513" s="13">
        <f t="shared" si="501"/>
        <v>0</v>
      </c>
      <c r="BI513" s="73">
        <f t="shared" si="439"/>
        <v>933655.59</v>
      </c>
      <c r="BJ513" s="219"/>
      <c r="BK513" s="850">
        <f t="shared" si="459"/>
        <v>0</v>
      </c>
      <c r="BL513" s="109">
        <f t="shared" si="460"/>
        <v>0</v>
      </c>
      <c r="BM513" s="109">
        <f t="shared" si="461"/>
        <v>0</v>
      </c>
      <c r="BN513" s="109">
        <f t="shared" si="462"/>
        <v>0</v>
      </c>
      <c r="BO513" s="109">
        <f t="shared" si="463"/>
        <v>0</v>
      </c>
      <c r="BP513" s="109">
        <f t="shared" si="464"/>
        <v>0</v>
      </c>
      <c r="BQ513" s="109">
        <f t="shared" si="465"/>
        <v>0</v>
      </c>
      <c r="BR513" s="109">
        <f t="shared" si="466"/>
        <v>933655.59</v>
      </c>
      <c r="BS513" s="109">
        <f t="shared" si="467"/>
        <v>0</v>
      </c>
      <c r="BT513" s="109">
        <f t="shared" si="468"/>
        <v>0</v>
      </c>
      <c r="BU513" s="109">
        <f t="shared" si="469"/>
        <v>0</v>
      </c>
      <c r="BV513" s="109">
        <f t="shared" si="470"/>
        <v>0</v>
      </c>
      <c r="BW513" s="109">
        <f t="shared" si="471"/>
        <v>0</v>
      </c>
      <c r="BX513" s="109">
        <f t="shared" si="472"/>
        <v>0</v>
      </c>
      <c r="BY513" s="1000">
        <f t="shared" si="440"/>
        <v>933655.59</v>
      </c>
    </row>
    <row r="514" spans="1:77">
      <c r="A514" s="679" t="s">
        <v>1394</v>
      </c>
      <c r="B514" s="679" t="s">
        <v>1395</v>
      </c>
      <c r="C514" s="57" t="s">
        <v>13</v>
      </c>
      <c r="D514" s="684" t="s">
        <v>14</v>
      </c>
      <c r="E514" s="681" t="s">
        <v>349</v>
      </c>
      <c r="F514" s="682">
        <v>40878</v>
      </c>
      <c r="G514" s="682" t="s">
        <v>106</v>
      </c>
      <c r="H514" s="241" t="s">
        <v>116</v>
      </c>
      <c r="I514" s="38"/>
      <c r="J514" s="983"/>
      <c r="K514" s="903"/>
      <c r="L514" s="798"/>
      <c r="M514" s="429"/>
      <c r="N514" s="109"/>
      <c r="O514" s="109"/>
      <c r="P514" s="109"/>
      <c r="Q514" s="607"/>
      <c r="R514" s="93"/>
      <c r="S514" s="109"/>
      <c r="T514" s="109"/>
      <c r="U514" s="109"/>
      <c r="V514" s="109">
        <v>0</v>
      </c>
      <c r="W514" s="109">
        <v>0</v>
      </c>
      <c r="X514" s="109">
        <v>8231476.0300000003</v>
      </c>
      <c r="Y514" s="109">
        <v>312900.00000000093</v>
      </c>
      <c r="Z514" s="109">
        <v>245210.33999999985</v>
      </c>
      <c r="AA514" s="109">
        <v>0</v>
      </c>
      <c r="AB514" s="109">
        <v>0</v>
      </c>
      <c r="AC514" s="109">
        <v>0</v>
      </c>
      <c r="AD514" s="109">
        <v>0</v>
      </c>
      <c r="AE514" s="109">
        <v>0</v>
      </c>
      <c r="AF514" s="109">
        <v>0</v>
      </c>
      <c r="AG514" s="109">
        <v>0</v>
      </c>
      <c r="AH514" s="109">
        <v>0</v>
      </c>
      <c r="AI514" s="109">
        <v>0</v>
      </c>
      <c r="AJ514" s="109">
        <v>0</v>
      </c>
      <c r="AK514" s="109">
        <v>0</v>
      </c>
      <c r="AL514" s="109">
        <v>0</v>
      </c>
      <c r="AM514" s="109">
        <v>0</v>
      </c>
      <c r="AN514" s="109">
        <v>0</v>
      </c>
      <c r="AO514" s="109">
        <v>0</v>
      </c>
      <c r="AP514" s="160">
        <f t="shared" si="441"/>
        <v>8789586.370000001</v>
      </c>
      <c r="AQ514" s="160">
        <f t="shared" si="442"/>
        <v>0</v>
      </c>
      <c r="AR514" s="160">
        <f t="shared" si="443"/>
        <v>8789586.370000001</v>
      </c>
      <c r="AS514" s="607"/>
      <c r="AT514" s="219"/>
      <c r="AU514" s="13">
        <f t="shared" si="488"/>
        <v>0</v>
      </c>
      <c r="AV514" s="13">
        <f t="shared" si="489"/>
        <v>0</v>
      </c>
      <c r="AW514" s="13">
        <f t="shared" si="490"/>
        <v>0</v>
      </c>
      <c r="AX514" s="13">
        <f t="shared" si="491"/>
        <v>0</v>
      </c>
      <c r="AY514" s="13">
        <f t="shared" si="492"/>
        <v>0</v>
      </c>
      <c r="AZ514" s="13">
        <f t="shared" si="493"/>
        <v>0</v>
      </c>
      <c r="BA514" s="13">
        <f t="shared" si="494"/>
        <v>0</v>
      </c>
      <c r="BB514" s="13">
        <f t="shared" si="495"/>
        <v>0</v>
      </c>
      <c r="BC514" s="13">
        <f t="shared" si="496"/>
        <v>0</v>
      </c>
      <c r="BD514" s="13">
        <f t="shared" si="497"/>
        <v>0</v>
      </c>
      <c r="BE514" s="13">
        <f t="shared" si="498"/>
        <v>0</v>
      </c>
      <c r="BF514" s="13">
        <f t="shared" si="499"/>
        <v>0</v>
      </c>
      <c r="BG514" s="13">
        <f t="shared" si="500"/>
        <v>0</v>
      </c>
      <c r="BH514" s="13">
        <f t="shared" si="501"/>
        <v>0</v>
      </c>
      <c r="BI514" s="73">
        <f t="shared" si="439"/>
        <v>0</v>
      </c>
      <c r="BJ514" s="219"/>
      <c r="BK514" s="850">
        <f t="shared" si="459"/>
        <v>0</v>
      </c>
      <c r="BL514" s="109">
        <f t="shared" si="460"/>
        <v>0</v>
      </c>
      <c r="BM514" s="109">
        <f t="shared" si="461"/>
        <v>0</v>
      </c>
      <c r="BN514" s="109">
        <f t="shared" si="462"/>
        <v>0</v>
      </c>
      <c r="BO514" s="109">
        <f t="shared" si="463"/>
        <v>0</v>
      </c>
      <c r="BP514" s="109">
        <f t="shared" si="464"/>
        <v>0</v>
      </c>
      <c r="BQ514" s="109">
        <f t="shared" si="465"/>
        <v>0</v>
      </c>
      <c r="BR514" s="109">
        <f t="shared" si="466"/>
        <v>0</v>
      </c>
      <c r="BS514" s="109">
        <f t="shared" si="467"/>
        <v>0</v>
      </c>
      <c r="BT514" s="109">
        <f t="shared" si="468"/>
        <v>0</v>
      </c>
      <c r="BU514" s="109">
        <f t="shared" si="469"/>
        <v>0</v>
      </c>
      <c r="BV514" s="109">
        <f t="shared" si="470"/>
        <v>0</v>
      </c>
      <c r="BW514" s="109">
        <f t="shared" si="471"/>
        <v>0</v>
      </c>
      <c r="BX514" s="109">
        <f t="shared" si="472"/>
        <v>0</v>
      </c>
      <c r="BY514" s="1000">
        <f t="shared" si="440"/>
        <v>0</v>
      </c>
    </row>
    <row r="515" spans="1:77">
      <c r="A515" s="678" t="s">
        <v>249</v>
      </c>
      <c r="B515" s="678" t="s">
        <v>250</v>
      </c>
      <c r="C515" s="57" t="s">
        <v>13</v>
      </c>
      <c r="D515" s="684" t="s">
        <v>14</v>
      </c>
      <c r="E515" s="681" t="s">
        <v>349</v>
      </c>
      <c r="F515" s="683">
        <v>41178</v>
      </c>
      <c r="G515" s="682" t="s">
        <v>106</v>
      </c>
      <c r="H515" s="241" t="s">
        <v>116</v>
      </c>
      <c r="I515" s="38"/>
      <c r="J515" s="983"/>
      <c r="K515" s="903"/>
      <c r="L515" s="798"/>
      <c r="M515" s="429"/>
      <c r="N515" s="109"/>
      <c r="O515" s="109"/>
      <c r="P515" s="109"/>
      <c r="Q515" s="607"/>
      <c r="R515" s="93"/>
      <c r="S515" s="109"/>
      <c r="T515" s="109"/>
      <c r="U515" s="109"/>
      <c r="V515" s="109">
        <v>0</v>
      </c>
      <c r="W515" s="109">
        <v>0</v>
      </c>
      <c r="X515" s="109">
        <v>0</v>
      </c>
      <c r="Y515" s="109">
        <v>0</v>
      </c>
      <c r="Z515" s="109">
        <v>0</v>
      </c>
      <c r="AA515" s="109">
        <v>0</v>
      </c>
      <c r="AB515" s="109">
        <v>0</v>
      </c>
      <c r="AC515" s="109">
        <v>0</v>
      </c>
      <c r="AD515" s="109">
        <v>0</v>
      </c>
      <c r="AE515" s="109">
        <v>0</v>
      </c>
      <c r="AF515" s="109">
        <v>0</v>
      </c>
      <c r="AG515" s="109">
        <v>73075646.820000008</v>
      </c>
      <c r="AH515" s="109">
        <v>138132.68999999762</v>
      </c>
      <c r="AI515" s="109">
        <v>3423</v>
      </c>
      <c r="AJ515" s="109">
        <v>0</v>
      </c>
      <c r="AK515" s="109">
        <v>0</v>
      </c>
      <c r="AL515" s="109">
        <v>0</v>
      </c>
      <c r="AM515" s="109">
        <v>0</v>
      </c>
      <c r="AN515" s="109">
        <v>0</v>
      </c>
      <c r="AO515" s="109">
        <v>0</v>
      </c>
      <c r="AP515" s="160">
        <f t="shared" si="441"/>
        <v>0</v>
      </c>
      <c r="AQ515" s="160">
        <f t="shared" si="442"/>
        <v>73217202.510000005</v>
      </c>
      <c r="AR515" s="160">
        <f t="shared" si="443"/>
        <v>73217202.510000005</v>
      </c>
      <c r="AS515" s="607"/>
      <c r="AT515" s="219"/>
      <c r="AU515" s="13">
        <f t="shared" si="488"/>
        <v>0</v>
      </c>
      <c r="AV515" s="13">
        <f t="shared" si="489"/>
        <v>0</v>
      </c>
      <c r="AW515" s="13">
        <f t="shared" si="490"/>
        <v>0</v>
      </c>
      <c r="AX515" s="13">
        <f t="shared" si="491"/>
        <v>0</v>
      </c>
      <c r="AY515" s="13">
        <f t="shared" si="492"/>
        <v>0</v>
      </c>
      <c r="AZ515" s="13">
        <f t="shared" si="493"/>
        <v>73075646.820000008</v>
      </c>
      <c r="BA515" s="13">
        <f t="shared" si="494"/>
        <v>138132.68999999762</v>
      </c>
      <c r="BB515" s="13">
        <f t="shared" si="495"/>
        <v>3423</v>
      </c>
      <c r="BC515" s="13">
        <f t="shared" si="496"/>
        <v>0</v>
      </c>
      <c r="BD515" s="13">
        <f t="shared" si="497"/>
        <v>0</v>
      </c>
      <c r="BE515" s="13">
        <f t="shared" si="498"/>
        <v>0</v>
      </c>
      <c r="BF515" s="13">
        <f t="shared" si="499"/>
        <v>0</v>
      </c>
      <c r="BG515" s="13">
        <f t="shared" si="500"/>
        <v>0</v>
      </c>
      <c r="BH515" s="13">
        <f t="shared" si="501"/>
        <v>0</v>
      </c>
      <c r="BI515" s="73">
        <f t="shared" ref="BI515:BI578" si="502">SUM(AU515:BH515)</f>
        <v>73217202.510000005</v>
      </c>
      <c r="BJ515" s="219"/>
      <c r="BK515" s="850">
        <f t="shared" si="459"/>
        <v>0</v>
      </c>
      <c r="BL515" s="109">
        <f t="shared" si="460"/>
        <v>0</v>
      </c>
      <c r="BM515" s="109">
        <f t="shared" si="461"/>
        <v>0</v>
      </c>
      <c r="BN515" s="109">
        <f t="shared" si="462"/>
        <v>0</v>
      </c>
      <c r="BO515" s="109">
        <f t="shared" si="463"/>
        <v>0</v>
      </c>
      <c r="BP515" s="109">
        <f t="shared" si="464"/>
        <v>73075646.820000008</v>
      </c>
      <c r="BQ515" s="109">
        <f t="shared" si="465"/>
        <v>138132.68999999762</v>
      </c>
      <c r="BR515" s="109">
        <f t="shared" si="466"/>
        <v>3423</v>
      </c>
      <c r="BS515" s="109">
        <f t="shared" si="467"/>
        <v>0</v>
      </c>
      <c r="BT515" s="109">
        <f t="shared" si="468"/>
        <v>0</v>
      </c>
      <c r="BU515" s="109">
        <f t="shared" si="469"/>
        <v>0</v>
      </c>
      <c r="BV515" s="109">
        <f t="shared" si="470"/>
        <v>0</v>
      </c>
      <c r="BW515" s="109">
        <f t="shared" si="471"/>
        <v>0</v>
      </c>
      <c r="BX515" s="109">
        <f t="shared" si="472"/>
        <v>0</v>
      </c>
      <c r="BY515" s="1000">
        <f t="shared" ref="BY515:BY578" si="503">SUM(BK515:BX515)</f>
        <v>73217202.510000005</v>
      </c>
    </row>
    <row r="516" spans="1:77">
      <c r="A516" s="678" t="s">
        <v>251</v>
      </c>
      <c r="B516" s="678" t="s">
        <v>2129</v>
      </c>
      <c r="C516" s="57" t="s">
        <v>13</v>
      </c>
      <c r="D516" s="684" t="s">
        <v>14</v>
      </c>
      <c r="E516" s="681" t="s">
        <v>349</v>
      </c>
      <c r="F516" s="683">
        <v>40848</v>
      </c>
      <c r="G516" s="682" t="s">
        <v>106</v>
      </c>
      <c r="H516" s="241" t="s">
        <v>116</v>
      </c>
      <c r="I516" s="38"/>
      <c r="J516" s="983"/>
      <c r="K516" s="903"/>
      <c r="L516" s="798"/>
      <c r="M516" s="429"/>
      <c r="N516" s="109"/>
      <c r="O516" s="109"/>
      <c r="P516" s="109"/>
      <c r="Q516" s="607"/>
      <c r="R516" s="93"/>
      <c r="S516" s="109"/>
      <c r="T516" s="109"/>
      <c r="U516" s="109"/>
      <c r="V516" s="109">
        <v>0</v>
      </c>
      <c r="W516" s="109">
        <v>7900901.0899999999</v>
      </c>
      <c r="X516" s="109">
        <v>91000</v>
      </c>
      <c r="Y516" s="109">
        <v>20000</v>
      </c>
      <c r="Z516" s="109">
        <v>20000</v>
      </c>
      <c r="AA516" s="109">
        <v>0</v>
      </c>
      <c r="AB516" s="109">
        <v>0</v>
      </c>
      <c r="AC516" s="109">
        <v>0</v>
      </c>
      <c r="AD516" s="109">
        <v>0</v>
      </c>
      <c r="AE516" s="109">
        <v>0</v>
      </c>
      <c r="AF516" s="109">
        <v>0</v>
      </c>
      <c r="AG516" s="109">
        <v>0</v>
      </c>
      <c r="AH516" s="109">
        <v>0</v>
      </c>
      <c r="AI516" s="109">
        <v>0</v>
      </c>
      <c r="AJ516" s="109">
        <v>0</v>
      </c>
      <c r="AK516" s="109">
        <v>0</v>
      </c>
      <c r="AL516" s="109">
        <v>0</v>
      </c>
      <c r="AM516" s="109">
        <v>0</v>
      </c>
      <c r="AN516" s="109">
        <v>0</v>
      </c>
      <c r="AO516" s="109">
        <v>0</v>
      </c>
      <c r="AP516" s="160">
        <f t="shared" ref="AP516:AP579" si="504">SUM(S516:AA516)</f>
        <v>8031901.0899999999</v>
      </c>
      <c r="AQ516" s="160">
        <f t="shared" ref="AQ516:AQ579" si="505">SUM(AB516:AO516)</f>
        <v>0</v>
      </c>
      <c r="AR516" s="160">
        <f t="shared" ref="AR516:AR579" si="506">SUM(S516:AO516)</f>
        <v>8031901.0899999999</v>
      </c>
      <c r="AS516" s="607"/>
      <c r="AT516" s="219"/>
      <c r="AU516" s="13">
        <f t="shared" si="488"/>
        <v>0</v>
      </c>
      <c r="AV516" s="13">
        <f t="shared" si="489"/>
        <v>0</v>
      </c>
      <c r="AW516" s="13">
        <f t="shared" si="490"/>
        <v>0</v>
      </c>
      <c r="AX516" s="13">
        <f t="shared" si="491"/>
        <v>0</v>
      </c>
      <c r="AY516" s="13">
        <f t="shared" si="492"/>
        <v>0</v>
      </c>
      <c r="AZ516" s="13">
        <f t="shared" si="493"/>
        <v>0</v>
      </c>
      <c r="BA516" s="13">
        <f t="shared" si="494"/>
        <v>0</v>
      </c>
      <c r="BB516" s="13">
        <f t="shared" si="495"/>
        <v>0</v>
      </c>
      <c r="BC516" s="13">
        <f t="shared" si="496"/>
        <v>0</v>
      </c>
      <c r="BD516" s="13">
        <f t="shared" si="497"/>
        <v>0</v>
      </c>
      <c r="BE516" s="13">
        <f t="shared" si="498"/>
        <v>0</v>
      </c>
      <c r="BF516" s="13">
        <f t="shared" si="499"/>
        <v>0</v>
      </c>
      <c r="BG516" s="13">
        <f t="shared" si="500"/>
        <v>0</v>
      </c>
      <c r="BH516" s="13">
        <f t="shared" si="501"/>
        <v>0</v>
      </c>
      <c r="BI516" s="73">
        <f t="shared" si="502"/>
        <v>0</v>
      </c>
      <c r="BJ516" s="219"/>
      <c r="BK516" s="850">
        <f t="shared" si="459"/>
        <v>0</v>
      </c>
      <c r="BL516" s="109">
        <f t="shared" si="460"/>
        <v>0</v>
      </c>
      <c r="BM516" s="109">
        <f t="shared" si="461"/>
        <v>0</v>
      </c>
      <c r="BN516" s="109">
        <f t="shared" si="462"/>
        <v>0</v>
      </c>
      <c r="BO516" s="109">
        <f t="shared" si="463"/>
        <v>0</v>
      </c>
      <c r="BP516" s="109">
        <f t="shared" si="464"/>
        <v>0</v>
      </c>
      <c r="BQ516" s="109">
        <f t="shared" si="465"/>
        <v>0</v>
      </c>
      <c r="BR516" s="109">
        <f t="shared" si="466"/>
        <v>0</v>
      </c>
      <c r="BS516" s="109">
        <f t="shared" si="467"/>
        <v>0</v>
      </c>
      <c r="BT516" s="109">
        <f t="shared" si="468"/>
        <v>0</v>
      </c>
      <c r="BU516" s="109">
        <f t="shared" si="469"/>
        <v>0</v>
      </c>
      <c r="BV516" s="109">
        <f t="shared" si="470"/>
        <v>0</v>
      </c>
      <c r="BW516" s="109">
        <f t="shared" si="471"/>
        <v>0</v>
      </c>
      <c r="BX516" s="109">
        <f t="shared" si="472"/>
        <v>0</v>
      </c>
      <c r="BY516" s="1000">
        <f t="shared" si="503"/>
        <v>0</v>
      </c>
    </row>
    <row r="517" spans="1:77">
      <c r="A517" s="679" t="s">
        <v>2169</v>
      </c>
      <c r="B517" s="679" t="s">
        <v>2170</v>
      </c>
      <c r="C517" s="57" t="s">
        <v>13</v>
      </c>
      <c r="D517" s="684" t="s">
        <v>14</v>
      </c>
      <c r="E517" s="681" t="s">
        <v>349</v>
      </c>
      <c r="F517" s="682">
        <v>40848</v>
      </c>
      <c r="G517" s="682" t="s">
        <v>106</v>
      </c>
      <c r="H517" s="241" t="s">
        <v>116</v>
      </c>
      <c r="I517" s="38"/>
      <c r="J517" s="983"/>
      <c r="K517" s="903"/>
      <c r="L517" s="798"/>
      <c r="M517" s="429"/>
      <c r="N517" s="109"/>
      <c r="O517" s="109"/>
      <c r="P517" s="109"/>
      <c r="Q517" s="607"/>
      <c r="R517" s="93"/>
      <c r="S517" s="109"/>
      <c r="T517" s="109"/>
      <c r="U517" s="109"/>
      <c r="V517" s="109">
        <v>0</v>
      </c>
      <c r="W517" s="109">
        <v>911174.54</v>
      </c>
      <c r="X517" s="109">
        <v>0</v>
      </c>
      <c r="Y517" s="109">
        <v>0</v>
      </c>
      <c r="Z517" s="109">
        <v>0</v>
      </c>
      <c r="AA517" s="109">
        <v>0</v>
      </c>
      <c r="AB517" s="109">
        <v>0</v>
      </c>
      <c r="AC517" s="109">
        <v>0</v>
      </c>
      <c r="AD517" s="109">
        <v>0</v>
      </c>
      <c r="AE517" s="109">
        <v>0</v>
      </c>
      <c r="AF517" s="109">
        <v>0</v>
      </c>
      <c r="AG517" s="109">
        <v>0</v>
      </c>
      <c r="AH517" s="109">
        <v>0</v>
      </c>
      <c r="AI517" s="109">
        <v>0</v>
      </c>
      <c r="AJ517" s="109">
        <v>0</v>
      </c>
      <c r="AK517" s="109">
        <v>0</v>
      </c>
      <c r="AL517" s="109">
        <v>0</v>
      </c>
      <c r="AM517" s="109">
        <v>0</v>
      </c>
      <c r="AN517" s="109">
        <v>0</v>
      </c>
      <c r="AO517" s="109">
        <v>0</v>
      </c>
      <c r="AP517" s="160">
        <f t="shared" si="504"/>
        <v>911174.54</v>
      </c>
      <c r="AQ517" s="160">
        <f t="shared" si="505"/>
        <v>0</v>
      </c>
      <c r="AR517" s="160">
        <f t="shared" si="506"/>
        <v>911174.54</v>
      </c>
      <c r="AS517" s="607"/>
      <c r="AT517" s="219"/>
      <c r="AU517" s="13">
        <f t="shared" si="488"/>
        <v>0</v>
      </c>
      <c r="AV517" s="13">
        <f t="shared" si="489"/>
        <v>0</v>
      </c>
      <c r="AW517" s="13">
        <f t="shared" si="490"/>
        <v>0</v>
      </c>
      <c r="AX517" s="13">
        <f t="shared" si="491"/>
        <v>0</v>
      </c>
      <c r="AY517" s="13">
        <f t="shared" si="492"/>
        <v>0</v>
      </c>
      <c r="AZ517" s="13">
        <f t="shared" si="493"/>
        <v>0</v>
      </c>
      <c r="BA517" s="13">
        <f t="shared" si="494"/>
        <v>0</v>
      </c>
      <c r="BB517" s="13">
        <f t="shared" si="495"/>
        <v>0</v>
      </c>
      <c r="BC517" s="13">
        <f t="shared" si="496"/>
        <v>0</v>
      </c>
      <c r="BD517" s="13">
        <f t="shared" si="497"/>
        <v>0</v>
      </c>
      <c r="BE517" s="13">
        <f t="shared" si="498"/>
        <v>0</v>
      </c>
      <c r="BF517" s="13">
        <f t="shared" si="499"/>
        <v>0</v>
      </c>
      <c r="BG517" s="13">
        <f t="shared" si="500"/>
        <v>0</v>
      </c>
      <c r="BH517" s="13">
        <f t="shared" si="501"/>
        <v>0</v>
      </c>
      <c r="BI517" s="73">
        <f t="shared" si="502"/>
        <v>0</v>
      </c>
      <c r="BJ517" s="219"/>
      <c r="BK517" s="850">
        <f t="shared" si="459"/>
        <v>0</v>
      </c>
      <c r="BL517" s="109">
        <f t="shared" si="460"/>
        <v>0</v>
      </c>
      <c r="BM517" s="109">
        <f t="shared" si="461"/>
        <v>0</v>
      </c>
      <c r="BN517" s="109">
        <f t="shared" si="462"/>
        <v>0</v>
      </c>
      <c r="BO517" s="109">
        <f t="shared" si="463"/>
        <v>0</v>
      </c>
      <c r="BP517" s="109">
        <f t="shared" si="464"/>
        <v>0</v>
      </c>
      <c r="BQ517" s="109">
        <f t="shared" si="465"/>
        <v>0</v>
      </c>
      <c r="BR517" s="109">
        <f t="shared" si="466"/>
        <v>0</v>
      </c>
      <c r="BS517" s="109">
        <f t="shared" si="467"/>
        <v>0</v>
      </c>
      <c r="BT517" s="109">
        <f t="shared" si="468"/>
        <v>0</v>
      </c>
      <c r="BU517" s="109">
        <f t="shared" si="469"/>
        <v>0</v>
      </c>
      <c r="BV517" s="109">
        <f t="shared" si="470"/>
        <v>0</v>
      </c>
      <c r="BW517" s="109">
        <f t="shared" si="471"/>
        <v>0</v>
      </c>
      <c r="BX517" s="109">
        <f t="shared" si="472"/>
        <v>0</v>
      </c>
      <c r="BY517" s="1000">
        <f t="shared" si="503"/>
        <v>0</v>
      </c>
    </row>
    <row r="518" spans="1:77">
      <c r="A518" s="678"/>
      <c r="B518" s="678" t="s">
        <v>342</v>
      </c>
      <c r="C518" s="57" t="s">
        <v>45</v>
      </c>
      <c r="D518" s="57" t="s">
        <v>38</v>
      </c>
      <c r="E518" s="681" t="s">
        <v>349</v>
      </c>
      <c r="F518" s="683" t="s">
        <v>264</v>
      </c>
      <c r="G518" s="682" t="s">
        <v>148</v>
      </c>
      <c r="H518" s="241" t="s">
        <v>159</v>
      </c>
      <c r="I518" s="38"/>
      <c r="J518" s="983"/>
      <c r="K518" s="903"/>
      <c r="L518" s="798"/>
      <c r="M518" s="429"/>
      <c r="N518" s="109"/>
      <c r="O518" s="109"/>
      <c r="P518" s="109"/>
      <c r="Q518" s="607"/>
      <c r="R518" s="93"/>
      <c r="S518" s="109">
        <v>0</v>
      </c>
      <c r="T518" s="109">
        <v>0</v>
      </c>
      <c r="U518" s="109">
        <v>0</v>
      </c>
      <c r="V518" s="109">
        <v>0</v>
      </c>
      <c r="W518" s="109">
        <v>0</v>
      </c>
      <c r="X518" s="109">
        <v>0</v>
      </c>
      <c r="Y518" s="109">
        <v>0</v>
      </c>
      <c r="Z518" s="109">
        <v>0</v>
      </c>
      <c r="AA518" s="109">
        <v>0</v>
      </c>
      <c r="AB518" s="109">
        <v>0</v>
      </c>
      <c r="AC518" s="109">
        <v>0</v>
      </c>
      <c r="AD518" s="109">
        <v>0</v>
      </c>
      <c r="AE518" s="109">
        <v>0</v>
      </c>
      <c r="AF518" s="109">
        <v>0</v>
      </c>
      <c r="AG518" s="109">
        <v>0</v>
      </c>
      <c r="AH518" s="109">
        <v>0</v>
      </c>
      <c r="AI518" s="109">
        <v>0</v>
      </c>
      <c r="AJ518" s="109">
        <v>600040</v>
      </c>
      <c r="AK518" s="109">
        <v>0</v>
      </c>
      <c r="AL518" s="109">
        <v>0</v>
      </c>
      <c r="AM518" s="109">
        <v>0</v>
      </c>
      <c r="AN518" s="109">
        <v>0</v>
      </c>
      <c r="AO518" s="109">
        <v>0</v>
      </c>
      <c r="AP518" s="160">
        <f t="shared" si="504"/>
        <v>0</v>
      </c>
      <c r="AQ518" s="160">
        <f t="shared" si="505"/>
        <v>600040</v>
      </c>
      <c r="AR518" s="160">
        <f t="shared" si="506"/>
        <v>600040</v>
      </c>
      <c r="AS518" s="607"/>
      <c r="AT518" s="219"/>
      <c r="AU518" s="13">
        <f t="shared" si="488"/>
        <v>0</v>
      </c>
      <c r="AV518" s="13">
        <f t="shared" si="489"/>
        <v>0</v>
      </c>
      <c r="AW518" s="13">
        <f t="shared" si="490"/>
        <v>0</v>
      </c>
      <c r="AX518" s="13">
        <f t="shared" si="491"/>
        <v>0</v>
      </c>
      <c r="AY518" s="13">
        <f t="shared" si="492"/>
        <v>0</v>
      </c>
      <c r="AZ518" s="13">
        <f t="shared" si="493"/>
        <v>0</v>
      </c>
      <c r="BA518" s="13">
        <f t="shared" si="494"/>
        <v>0</v>
      </c>
      <c r="BB518" s="13">
        <f t="shared" si="495"/>
        <v>0</v>
      </c>
      <c r="BC518" s="13">
        <f t="shared" si="496"/>
        <v>600040</v>
      </c>
      <c r="BD518" s="13">
        <f t="shared" si="497"/>
        <v>0</v>
      </c>
      <c r="BE518" s="13">
        <f t="shared" si="498"/>
        <v>0</v>
      </c>
      <c r="BF518" s="13">
        <f t="shared" si="499"/>
        <v>0</v>
      </c>
      <c r="BG518" s="13">
        <f t="shared" si="500"/>
        <v>0</v>
      </c>
      <c r="BH518" s="13">
        <f t="shared" si="501"/>
        <v>0</v>
      </c>
      <c r="BI518" s="73">
        <f t="shared" si="502"/>
        <v>600040</v>
      </c>
      <c r="BJ518" s="219"/>
      <c r="BK518" s="850">
        <f t="shared" si="459"/>
        <v>0</v>
      </c>
      <c r="BL518" s="109">
        <f t="shared" si="460"/>
        <v>0</v>
      </c>
      <c r="BM518" s="109">
        <f t="shared" si="461"/>
        <v>0</v>
      </c>
      <c r="BN518" s="109">
        <f t="shared" si="462"/>
        <v>0</v>
      </c>
      <c r="BO518" s="109">
        <f t="shared" si="463"/>
        <v>0</v>
      </c>
      <c r="BP518" s="109">
        <f t="shared" si="464"/>
        <v>0</v>
      </c>
      <c r="BQ518" s="109">
        <f t="shared" si="465"/>
        <v>0</v>
      </c>
      <c r="BR518" s="109">
        <f t="shared" si="466"/>
        <v>0</v>
      </c>
      <c r="BS518" s="109">
        <f t="shared" si="467"/>
        <v>600040</v>
      </c>
      <c r="BT518" s="109">
        <f t="shared" si="468"/>
        <v>0</v>
      </c>
      <c r="BU518" s="109">
        <f t="shared" si="469"/>
        <v>0</v>
      </c>
      <c r="BV518" s="109">
        <f t="shared" si="470"/>
        <v>0</v>
      </c>
      <c r="BW518" s="109">
        <f t="shared" si="471"/>
        <v>0</v>
      </c>
      <c r="BX518" s="109">
        <f t="shared" si="472"/>
        <v>0</v>
      </c>
      <c r="BY518" s="1000">
        <f t="shared" si="503"/>
        <v>600040</v>
      </c>
    </row>
    <row r="519" spans="1:77">
      <c r="A519" s="679"/>
      <c r="B519" s="679" t="s">
        <v>342</v>
      </c>
      <c r="C519" s="57" t="s">
        <v>45</v>
      </c>
      <c r="D519" s="684" t="s">
        <v>38</v>
      </c>
      <c r="E519" s="681" t="s">
        <v>349</v>
      </c>
      <c r="F519" s="682" t="s">
        <v>264</v>
      </c>
      <c r="G519" s="682" t="s">
        <v>148</v>
      </c>
      <c r="H519" s="241" t="s">
        <v>159</v>
      </c>
      <c r="I519" s="38"/>
      <c r="J519" s="983"/>
      <c r="K519" s="903"/>
      <c r="L519" s="798"/>
      <c r="M519" s="429"/>
      <c r="N519" s="109"/>
      <c r="O519" s="109"/>
      <c r="P519" s="109"/>
      <c r="Q519" s="607"/>
      <c r="R519" s="93"/>
      <c r="S519" s="109">
        <v>0</v>
      </c>
      <c r="T519" s="109">
        <v>0</v>
      </c>
      <c r="U519" s="109">
        <v>3259.23</v>
      </c>
      <c r="V519" s="109">
        <v>0</v>
      </c>
      <c r="W519" s="109">
        <v>0</v>
      </c>
      <c r="X519" s="109">
        <v>3059.79</v>
      </c>
      <c r="Y519" s="109">
        <v>0</v>
      </c>
      <c r="Z519" s="109">
        <v>0</v>
      </c>
      <c r="AA519" s="109">
        <v>0</v>
      </c>
      <c r="AB519" s="109">
        <v>0</v>
      </c>
      <c r="AC519" s="109">
        <v>0</v>
      </c>
      <c r="AD519" s="109">
        <v>0</v>
      </c>
      <c r="AE519" s="109">
        <v>0</v>
      </c>
      <c r="AF519" s="109">
        <v>0</v>
      </c>
      <c r="AG519" s="109">
        <v>0</v>
      </c>
      <c r="AH519" s="109">
        <v>0</v>
      </c>
      <c r="AI519" s="109">
        <v>0</v>
      </c>
      <c r="AJ519" s="109">
        <v>50000</v>
      </c>
      <c r="AK519" s="109">
        <v>0</v>
      </c>
      <c r="AL519" s="109">
        <v>0</v>
      </c>
      <c r="AM519" s="109">
        <v>0</v>
      </c>
      <c r="AN519" s="109">
        <v>0</v>
      </c>
      <c r="AO519" s="109">
        <v>0</v>
      </c>
      <c r="AP519" s="160">
        <f t="shared" si="504"/>
        <v>6319.02</v>
      </c>
      <c r="AQ519" s="160">
        <f t="shared" si="505"/>
        <v>50000</v>
      </c>
      <c r="AR519" s="160">
        <f t="shared" si="506"/>
        <v>56319.020000000004</v>
      </c>
      <c r="AS519" s="607"/>
      <c r="AT519" s="219"/>
      <c r="AU519" s="13">
        <f t="shared" si="488"/>
        <v>0</v>
      </c>
      <c r="AV519" s="13">
        <f t="shared" si="489"/>
        <v>0</v>
      </c>
      <c r="AW519" s="13">
        <f t="shared" si="490"/>
        <v>0</v>
      </c>
      <c r="AX519" s="13">
        <f t="shared" si="491"/>
        <v>0</v>
      </c>
      <c r="AY519" s="13">
        <f t="shared" si="492"/>
        <v>0</v>
      </c>
      <c r="AZ519" s="13">
        <f t="shared" si="493"/>
        <v>0</v>
      </c>
      <c r="BA519" s="13">
        <f t="shared" si="494"/>
        <v>0</v>
      </c>
      <c r="BB519" s="13">
        <f t="shared" si="495"/>
        <v>0</v>
      </c>
      <c r="BC519" s="13">
        <f t="shared" si="496"/>
        <v>50000</v>
      </c>
      <c r="BD519" s="13">
        <f t="shared" si="497"/>
        <v>0</v>
      </c>
      <c r="BE519" s="13">
        <f t="shared" si="498"/>
        <v>0</v>
      </c>
      <c r="BF519" s="13">
        <f t="shared" si="499"/>
        <v>0</v>
      </c>
      <c r="BG519" s="13">
        <f t="shared" si="500"/>
        <v>0</v>
      </c>
      <c r="BH519" s="13">
        <f t="shared" si="501"/>
        <v>0</v>
      </c>
      <c r="BI519" s="73">
        <f t="shared" si="502"/>
        <v>50000</v>
      </c>
      <c r="BJ519" s="219"/>
      <c r="BK519" s="850">
        <f t="shared" si="459"/>
        <v>0</v>
      </c>
      <c r="BL519" s="109">
        <f t="shared" si="460"/>
        <v>0</v>
      </c>
      <c r="BM519" s="109">
        <f t="shared" si="461"/>
        <v>0</v>
      </c>
      <c r="BN519" s="109">
        <f t="shared" si="462"/>
        <v>0</v>
      </c>
      <c r="BO519" s="109">
        <f t="shared" si="463"/>
        <v>0</v>
      </c>
      <c r="BP519" s="109">
        <f t="shared" si="464"/>
        <v>0</v>
      </c>
      <c r="BQ519" s="109">
        <f t="shared" si="465"/>
        <v>0</v>
      </c>
      <c r="BR519" s="109">
        <f t="shared" si="466"/>
        <v>0</v>
      </c>
      <c r="BS519" s="109">
        <f t="shared" si="467"/>
        <v>50000</v>
      </c>
      <c r="BT519" s="109">
        <f t="shared" si="468"/>
        <v>0</v>
      </c>
      <c r="BU519" s="109">
        <f t="shared" si="469"/>
        <v>0</v>
      </c>
      <c r="BV519" s="109">
        <f t="shared" si="470"/>
        <v>0</v>
      </c>
      <c r="BW519" s="109">
        <f t="shared" si="471"/>
        <v>0</v>
      </c>
      <c r="BX519" s="109">
        <f t="shared" si="472"/>
        <v>0</v>
      </c>
      <c r="BY519" s="1000">
        <f t="shared" si="503"/>
        <v>50000</v>
      </c>
    </row>
    <row r="520" spans="1:77">
      <c r="A520" s="679" t="s">
        <v>2127</v>
      </c>
      <c r="B520" s="679" t="s">
        <v>2128</v>
      </c>
      <c r="C520" s="57" t="s">
        <v>13</v>
      </c>
      <c r="D520" s="684" t="s">
        <v>14</v>
      </c>
      <c r="E520" s="681" t="s">
        <v>349</v>
      </c>
      <c r="F520" s="682">
        <v>41228</v>
      </c>
      <c r="G520" s="682" t="s">
        <v>106</v>
      </c>
      <c r="H520" s="241" t="s">
        <v>116</v>
      </c>
      <c r="I520" s="38"/>
      <c r="J520" s="983"/>
      <c r="K520" s="903"/>
      <c r="L520" s="798"/>
      <c r="M520" s="429"/>
      <c r="N520" s="109"/>
      <c r="O520" s="109"/>
      <c r="P520" s="109"/>
      <c r="Q520" s="607"/>
      <c r="R520" s="93"/>
      <c r="S520" s="109"/>
      <c r="T520" s="109"/>
      <c r="U520" s="109"/>
      <c r="V520" s="109">
        <v>0</v>
      </c>
      <c r="W520" s="109">
        <v>0</v>
      </c>
      <c r="X520" s="109">
        <v>0</v>
      </c>
      <c r="Y520" s="109">
        <v>0</v>
      </c>
      <c r="Z520" s="109">
        <v>0</v>
      </c>
      <c r="AA520" s="109">
        <v>0</v>
      </c>
      <c r="AB520" s="109">
        <v>0</v>
      </c>
      <c r="AC520" s="109">
        <v>0</v>
      </c>
      <c r="AD520" s="109">
        <v>0</v>
      </c>
      <c r="AE520" s="109">
        <v>0</v>
      </c>
      <c r="AF520" s="109">
        <v>0</v>
      </c>
      <c r="AG520" s="109">
        <v>0</v>
      </c>
      <c r="AH520" s="109">
        <v>0</v>
      </c>
      <c r="AI520" s="109">
        <v>10052941.42</v>
      </c>
      <c r="AJ520" s="109">
        <v>177897.53999999911</v>
      </c>
      <c r="AK520" s="109">
        <v>130944.83000000007</v>
      </c>
      <c r="AL520" s="109">
        <v>118902</v>
      </c>
      <c r="AM520" s="109">
        <v>13871.900000000373</v>
      </c>
      <c r="AN520" s="109">
        <v>0</v>
      </c>
      <c r="AO520" s="109">
        <v>0</v>
      </c>
      <c r="AP520" s="160">
        <f t="shared" si="504"/>
        <v>0</v>
      </c>
      <c r="AQ520" s="160">
        <f t="shared" si="505"/>
        <v>10494557.689999999</v>
      </c>
      <c r="AR520" s="160">
        <f t="shared" si="506"/>
        <v>10494557.689999999</v>
      </c>
      <c r="AS520" s="607"/>
      <c r="AT520" s="219"/>
      <c r="AU520" s="13">
        <f t="shared" si="488"/>
        <v>0</v>
      </c>
      <c r="AV520" s="13">
        <f t="shared" si="489"/>
        <v>0</v>
      </c>
      <c r="AW520" s="13">
        <f t="shared" si="490"/>
        <v>0</v>
      </c>
      <c r="AX520" s="13">
        <f t="shared" si="491"/>
        <v>0</v>
      </c>
      <c r="AY520" s="13">
        <f t="shared" si="492"/>
        <v>0</v>
      </c>
      <c r="AZ520" s="13">
        <f t="shared" si="493"/>
        <v>0</v>
      </c>
      <c r="BA520" s="13">
        <f t="shared" si="494"/>
        <v>0</v>
      </c>
      <c r="BB520" s="13">
        <f t="shared" si="495"/>
        <v>10052941.42</v>
      </c>
      <c r="BC520" s="13">
        <f t="shared" si="496"/>
        <v>177897.53999999911</v>
      </c>
      <c r="BD520" s="13">
        <f t="shared" si="497"/>
        <v>130944.83000000007</v>
      </c>
      <c r="BE520" s="13">
        <f t="shared" si="498"/>
        <v>118902</v>
      </c>
      <c r="BF520" s="13">
        <f t="shared" si="499"/>
        <v>13871.900000000373</v>
      </c>
      <c r="BG520" s="13">
        <f t="shared" si="500"/>
        <v>0</v>
      </c>
      <c r="BH520" s="13">
        <f t="shared" si="501"/>
        <v>0</v>
      </c>
      <c r="BI520" s="73">
        <f t="shared" si="502"/>
        <v>10494557.689999999</v>
      </c>
      <c r="BJ520" s="219"/>
      <c r="BK520" s="850">
        <f t="shared" si="459"/>
        <v>0</v>
      </c>
      <c r="BL520" s="109">
        <f t="shared" si="460"/>
        <v>0</v>
      </c>
      <c r="BM520" s="109">
        <f t="shared" si="461"/>
        <v>0</v>
      </c>
      <c r="BN520" s="109">
        <f t="shared" si="462"/>
        <v>0</v>
      </c>
      <c r="BO520" s="109">
        <f t="shared" si="463"/>
        <v>0</v>
      </c>
      <c r="BP520" s="109">
        <f t="shared" si="464"/>
        <v>0</v>
      </c>
      <c r="BQ520" s="109">
        <f t="shared" si="465"/>
        <v>0</v>
      </c>
      <c r="BR520" s="109">
        <f t="shared" si="466"/>
        <v>10052941.42</v>
      </c>
      <c r="BS520" s="109">
        <f t="shared" si="467"/>
        <v>177897.53999999911</v>
      </c>
      <c r="BT520" s="109">
        <f t="shared" si="468"/>
        <v>130944.83000000007</v>
      </c>
      <c r="BU520" s="109">
        <f t="shared" si="469"/>
        <v>118902</v>
      </c>
      <c r="BV520" s="109">
        <f t="shared" si="470"/>
        <v>13871.900000000373</v>
      </c>
      <c r="BW520" s="109">
        <f t="shared" si="471"/>
        <v>0</v>
      </c>
      <c r="BX520" s="109">
        <f t="shared" si="472"/>
        <v>0</v>
      </c>
      <c r="BY520" s="1000">
        <f t="shared" si="503"/>
        <v>10494557.689999999</v>
      </c>
    </row>
    <row r="521" spans="1:77">
      <c r="A521" s="679"/>
      <c r="B521" s="679" t="s">
        <v>2071</v>
      </c>
      <c r="C521" s="57" t="s">
        <v>36</v>
      </c>
      <c r="D521" s="684" t="s">
        <v>38</v>
      </c>
      <c r="E521" s="681" t="s">
        <v>349</v>
      </c>
      <c r="F521" s="682" t="s">
        <v>264</v>
      </c>
      <c r="G521" s="682" t="s">
        <v>106</v>
      </c>
      <c r="H521" s="241" t="s">
        <v>142</v>
      </c>
      <c r="I521" s="38"/>
      <c r="J521" s="983"/>
      <c r="K521" s="903"/>
      <c r="L521" s="798"/>
      <c r="M521" s="429"/>
      <c r="N521" s="109"/>
      <c r="O521" s="109"/>
      <c r="P521" s="109"/>
      <c r="Q521" s="607"/>
      <c r="R521" s="93"/>
      <c r="S521" s="109">
        <v>119000</v>
      </c>
      <c r="T521" s="109">
        <v>54000</v>
      </c>
      <c r="U521" s="109">
        <v>121000</v>
      </c>
      <c r="V521" s="109">
        <v>221524.19670515068</v>
      </c>
      <c r="W521" s="109">
        <v>262002.42349953187</v>
      </c>
      <c r="X521" s="109">
        <v>317700.05042826454</v>
      </c>
      <c r="Y521" s="109">
        <v>183396.5551091446</v>
      </c>
      <c r="Z521" s="109">
        <v>40058.254258356479</v>
      </c>
      <c r="AA521" s="109">
        <v>33612.495275778048</v>
      </c>
      <c r="AB521" s="109">
        <v>34744.069209860587</v>
      </c>
      <c r="AC521" s="109">
        <v>29692.670333632213</v>
      </c>
      <c r="AD521" s="109">
        <v>80165.047067044507</v>
      </c>
      <c r="AE521" s="109">
        <v>122612.96843919801</v>
      </c>
      <c r="AF521" s="109">
        <v>81142.055691798392</v>
      </c>
      <c r="AG521" s="109">
        <v>106707.30685785945</v>
      </c>
      <c r="AH521" s="109">
        <v>196037.10215879543</v>
      </c>
      <c r="AI521" s="109">
        <v>230591.67733465767</v>
      </c>
      <c r="AJ521" s="109">
        <v>276825.61346420052</v>
      </c>
      <c r="AK521" s="109">
        <v>193599.33847532549</v>
      </c>
      <c r="AL521" s="109">
        <v>46016.870325642587</v>
      </c>
      <c r="AM521" s="109">
        <v>38363.495008517297</v>
      </c>
      <c r="AN521" s="109">
        <v>39333.575517107696</v>
      </c>
      <c r="AO521" s="109">
        <v>33609.668018427277</v>
      </c>
      <c r="AP521" s="160">
        <f t="shared" si="504"/>
        <v>1352293.9752762262</v>
      </c>
      <c r="AQ521" s="160">
        <f t="shared" si="505"/>
        <v>1509441.4579020671</v>
      </c>
      <c r="AR521" s="160">
        <f t="shared" si="506"/>
        <v>2861735.433178294</v>
      </c>
      <c r="AS521" s="607"/>
      <c r="AT521" s="219"/>
      <c r="AU521" s="13">
        <f t="shared" si="488"/>
        <v>34744.069209860587</v>
      </c>
      <c r="AV521" s="13">
        <f t="shared" si="489"/>
        <v>29692.670333632213</v>
      </c>
      <c r="AW521" s="13">
        <f t="shared" si="490"/>
        <v>80165.047067044507</v>
      </c>
      <c r="AX521" s="13">
        <f t="shared" si="491"/>
        <v>122612.96843919801</v>
      </c>
      <c r="AY521" s="13">
        <f t="shared" si="492"/>
        <v>81142.055691798392</v>
      </c>
      <c r="AZ521" s="13">
        <f t="shared" si="493"/>
        <v>106707.30685785945</v>
      </c>
      <c r="BA521" s="13">
        <f t="shared" si="494"/>
        <v>196037.10215879543</v>
      </c>
      <c r="BB521" s="13">
        <f t="shared" si="495"/>
        <v>230591.67733465767</v>
      </c>
      <c r="BC521" s="13">
        <f t="shared" si="496"/>
        <v>276825.61346420052</v>
      </c>
      <c r="BD521" s="13">
        <f t="shared" si="497"/>
        <v>193599.33847532549</v>
      </c>
      <c r="BE521" s="13">
        <f t="shared" si="498"/>
        <v>46016.870325642587</v>
      </c>
      <c r="BF521" s="13">
        <f t="shared" si="499"/>
        <v>38363.495008517297</v>
      </c>
      <c r="BG521" s="13">
        <f t="shared" si="500"/>
        <v>39333.575517107696</v>
      </c>
      <c r="BH521" s="13">
        <f t="shared" si="501"/>
        <v>33609.668018427277</v>
      </c>
      <c r="BI521" s="73">
        <f t="shared" si="502"/>
        <v>1509441.4579020671</v>
      </c>
      <c r="BJ521" s="219"/>
      <c r="BK521" s="850">
        <f t="shared" si="459"/>
        <v>34744.069209860587</v>
      </c>
      <c r="BL521" s="109">
        <f t="shared" si="460"/>
        <v>29692.670333632213</v>
      </c>
      <c r="BM521" s="109">
        <f t="shared" si="461"/>
        <v>80165.047067044507</v>
      </c>
      <c r="BN521" s="109">
        <f t="shared" si="462"/>
        <v>122612.96843919801</v>
      </c>
      <c r="BO521" s="109">
        <f t="shared" si="463"/>
        <v>81142.055691798392</v>
      </c>
      <c r="BP521" s="109">
        <f t="shared" si="464"/>
        <v>106707.30685785945</v>
      </c>
      <c r="BQ521" s="109">
        <f t="shared" si="465"/>
        <v>196037.10215879543</v>
      </c>
      <c r="BR521" s="109">
        <f t="shared" si="466"/>
        <v>230591.67733465767</v>
      </c>
      <c r="BS521" s="109">
        <f t="shared" si="467"/>
        <v>276825.61346420052</v>
      </c>
      <c r="BT521" s="109">
        <f t="shared" si="468"/>
        <v>193599.33847532549</v>
      </c>
      <c r="BU521" s="109">
        <f t="shared" si="469"/>
        <v>46016.870325642587</v>
      </c>
      <c r="BV521" s="109">
        <f t="shared" si="470"/>
        <v>38363.495008517297</v>
      </c>
      <c r="BW521" s="109">
        <f t="shared" si="471"/>
        <v>39333.575517107696</v>
      </c>
      <c r="BX521" s="109">
        <f t="shared" si="472"/>
        <v>33609.668018427277</v>
      </c>
      <c r="BY521" s="1000">
        <f t="shared" si="503"/>
        <v>1509441.4579020671</v>
      </c>
    </row>
    <row r="522" spans="1:77">
      <c r="A522" s="678" t="s">
        <v>2285</v>
      </c>
      <c r="B522" s="678" t="s">
        <v>2286</v>
      </c>
      <c r="C522" s="57" t="s">
        <v>45</v>
      </c>
      <c r="D522" s="57" t="s">
        <v>38</v>
      </c>
      <c r="E522" s="681" t="s">
        <v>349</v>
      </c>
      <c r="F522" s="683">
        <v>41061</v>
      </c>
      <c r="G522" s="682" t="s">
        <v>148</v>
      </c>
      <c r="H522" s="241" t="s">
        <v>159</v>
      </c>
      <c r="I522" s="38"/>
      <c r="J522" s="983"/>
      <c r="K522" s="903"/>
      <c r="L522" s="798"/>
      <c r="M522" s="429"/>
      <c r="N522" s="109"/>
      <c r="O522" s="109"/>
      <c r="P522" s="109"/>
      <c r="Q522" s="607"/>
      <c r="R522" s="93"/>
      <c r="S522" s="109">
        <v>0</v>
      </c>
      <c r="T522" s="109">
        <v>0</v>
      </c>
      <c r="U522" s="109">
        <v>0</v>
      </c>
      <c r="V522" s="109">
        <v>0</v>
      </c>
      <c r="W522" s="109">
        <v>0</v>
      </c>
      <c r="X522" s="109">
        <v>0</v>
      </c>
      <c r="Y522" s="109">
        <v>0</v>
      </c>
      <c r="Z522" s="109">
        <v>0</v>
      </c>
      <c r="AA522" s="109">
        <v>0</v>
      </c>
      <c r="AB522" s="109">
        <v>0</v>
      </c>
      <c r="AC522" s="109">
        <v>0</v>
      </c>
      <c r="AD522" s="109">
        <v>1870939.8900000001</v>
      </c>
      <c r="AE522" s="109">
        <v>0</v>
      </c>
      <c r="AF522" s="109">
        <v>0</v>
      </c>
      <c r="AG522" s="109">
        <v>0</v>
      </c>
      <c r="AH522" s="109">
        <v>0</v>
      </c>
      <c r="AI522" s="109">
        <v>0</v>
      </c>
      <c r="AJ522" s="109">
        <v>0</v>
      </c>
      <c r="AK522" s="109">
        <v>0</v>
      </c>
      <c r="AL522" s="109">
        <v>0</v>
      </c>
      <c r="AM522" s="109">
        <v>0</v>
      </c>
      <c r="AN522" s="109">
        <v>0</v>
      </c>
      <c r="AO522" s="109">
        <v>0</v>
      </c>
      <c r="AP522" s="160">
        <f t="shared" si="504"/>
        <v>0</v>
      </c>
      <c r="AQ522" s="160">
        <f t="shared" si="505"/>
        <v>1870939.8900000001</v>
      </c>
      <c r="AR522" s="160">
        <f t="shared" si="506"/>
        <v>1870939.8900000001</v>
      </c>
      <c r="AS522" s="607"/>
      <c r="AT522" s="219"/>
      <c r="AU522" s="13">
        <f t="shared" si="488"/>
        <v>0</v>
      </c>
      <c r="AV522" s="13">
        <f t="shared" si="489"/>
        <v>0</v>
      </c>
      <c r="AW522" s="13">
        <f t="shared" si="490"/>
        <v>1870939.8900000001</v>
      </c>
      <c r="AX522" s="13">
        <f t="shared" si="491"/>
        <v>0</v>
      </c>
      <c r="AY522" s="13">
        <f t="shared" si="492"/>
        <v>0</v>
      </c>
      <c r="AZ522" s="13">
        <f t="shared" si="493"/>
        <v>0</v>
      </c>
      <c r="BA522" s="13">
        <f t="shared" si="494"/>
        <v>0</v>
      </c>
      <c r="BB522" s="13">
        <f t="shared" si="495"/>
        <v>0</v>
      </c>
      <c r="BC522" s="13">
        <f t="shared" si="496"/>
        <v>0</v>
      </c>
      <c r="BD522" s="13">
        <f t="shared" si="497"/>
        <v>0</v>
      </c>
      <c r="BE522" s="13">
        <f t="shared" si="498"/>
        <v>0</v>
      </c>
      <c r="BF522" s="13">
        <f t="shared" si="499"/>
        <v>0</v>
      </c>
      <c r="BG522" s="13">
        <f t="shared" si="500"/>
        <v>0</v>
      </c>
      <c r="BH522" s="13">
        <f t="shared" si="501"/>
        <v>0</v>
      </c>
      <c r="BI522" s="73">
        <f t="shared" si="502"/>
        <v>1870939.8900000001</v>
      </c>
      <c r="BJ522" s="219"/>
      <c r="BK522" s="850">
        <f t="shared" si="459"/>
        <v>0</v>
      </c>
      <c r="BL522" s="109">
        <f t="shared" si="460"/>
        <v>0</v>
      </c>
      <c r="BM522" s="109">
        <f t="shared" si="461"/>
        <v>1870939.8900000001</v>
      </c>
      <c r="BN522" s="109">
        <f t="shared" si="462"/>
        <v>0</v>
      </c>
      <c r="BO522" s="109">
        <f t="shared" si="463"/>
        <v>0</v>
      </c>
      <c r="BP522" s="109">
        <f t="shared" si="464"/>
        <v>0</v>
      </c>
      <c r="BQ522" s="109">
        <f t="shared" si="465"/>
        <v>0</v>
      </c>
      <c r="BR522" s="109">
        <f t="shared" si="466"/>
        <v>0</v>
      </c>
      <c r="BS522" s="109">
        <f t="shared" si="467"/>
        <v>0</v>
      </c>
      <c r="BT522" s="109">
        <f t="shared" si="468"/>
        <v>0</v>
      </c>
      <c r="BU522" s="109">
        <f t="shared" si="469"/>
        <v>0</v>
      </c>
      <c r="BV522" s="109">
        <f t="shared" si="470"/>
        <v>0</v>
      </c>
      <c r="BW522" s="109">
        <f t="shared" si="471"/>
        <v>0</v>
      </c>
      <c r="BX522" s="109">
        <f t="shared" si="472"/>
        <v>0</v>
      </c>
      <c r="BY522" s="1000">
        <f t="shared" si="503"/>
        <v>1870939.8900000001</v>
      </c>
    </row>
    <row r="523" spans="1:77">
      <c r="A523" s="679" t="s">
        <v>3105</v>
      </c>
      <c r="B523" s="679" t="s">
        <v>3106</v>
      </c>
      <c r="C523" s="57" t="s">
        <v>3</v>
      </c>
      <c r="D523" s="684" t="s">
        <v>7</v>
      </c>
      <c r="E523" s="681" t="s">
        <v>349</v>
      </c>
      <c r="F523" s="682">
        <v>41274</v>
      </c>
      <c r="G523" s="682" t="s">
        <v>106</v>
      </c>
      <c r="H523" s="241" t="s">
        <v>109</v>
      </c>
      <c r="I523" s="38"/>
      <c r="J523" s="983"/>
      <c r="K523" s="903"/>
      <c r="L523" s="798"/>
      <c r="M523" s="429"/>
      <c r="N523" s="109"/>
      <c r="O523" s="109"/>
      <c r="P523" s="109"/>
      <c r="Q523" s="607"/>
      <c r="R523" s="93"/>
      <c r="S523" s="109"/>
      <c r="T523" s="109"/>
      <c r="U523" s="109"/>
      <c r="V523" s="109">
        <v>0</v>
      </c>
      <c r="W523" s="109">
        <v>0</v>
      </c>
      <c r="X523" s="109">
        <v>0</v>
      </c>
      <c r="Y523" s="109">
        <v>0</v>
      </c>
      <c r="Z523" s="109">
        <v>0</v>
      </c>
      <c r="AA523" s="109">
        <v>0</v>
      </c>
      <c r="AB523" s="109">
        <v>0</v>
      </c>
      <c r="AC523" s="109">
        <v>0</v>
      </c>
      <c r="AD523" s="109">
        <v>0</v>
      </c>
      <c r="AE523" s="109">
        <v>0</v>
      </c>
      <c r="AF523" s="109">
        <v>0</v>
      </c>
      <c r="AG523" s="109">
        <v>0</v>
      </c>
      <c r="AH523" s="109">
        <v>0</v>
      </c>
      <c r="AI523" s="109">
        <v>0</v>
      </c>
      <c r="AJ523" s="109">
        <v>194930.33</v>
      </c>
      <c r="AK523" s="109">
        <v>0</v>
      </c>
      <c r="AL523" s="109">
        <v>0</v>
      </c>
      <c r="AM523" s="109">
        <v>0</v>
      </c>
      <c r="AN523" s="109">
        <v>0</v>
      </c>
      <c r="AO523" s="109">
        <v>0</v>
      </c>
      <c r="AP523" s="160">
        <f t="shared" si="504"/>
        <v>0</v>
      </c>
      <c r="AQ523" s="160">
        <f t="shared" si="505"/>
        <v>194930.33</v>
      </c>
      <c r="AR523" s="160">
        <f t="shared" si="506"/>
        <v>194930.33</v>
      </c>
      <c r="AS523" s="607"/>
      <c r="AT523" s="219"/>
      <c r="AU523" s="13">
        <f t="shared" si="488"/>
        <v>0</v>
      </c>
      <c r="AV523" s="13">
        <f t="shared" si="489"/>
        <v>0</v>
      </c>
      <c r="AW523" s="13">
        <f t="shared" si="490"/>
        <v>0</v>
      </c>
      <c r="AX523" s="13">
        <f t="shared" si="491"/>
        <v>0</v>
      </c>
      <c r="AY523" s="13">
        <f t="shared" si="492"/>
        <v>0</v>
      </c>
      <c r="AZ523" s="13">
        <f t="shared" si="493"/>
        <v>0</v>
      </c>
      <c r="BA523" s="13">
        <f t="shared" si="494"/>
        <v>0</v>
      </c>
      <c r="BB523" s="13">
        <f t="shared" si="495"/>
        <v>0</v>
      </c>
      <c r="BC523" s="13">
        <f t="shared" si="496"/>
        <v>194930.33</v>
      </c>
      <c r="BD523" s="13">
        <f t="shared" si="497"/>
        <v>0</v>
      </c>
      <c r="BE523" s="13">
        <f t="shared" si="498"/>
        <v>0</v>
      </c>
      <c r="BF523" s="13">
        <f t="shared" si="499"/>
        <v>0</v>
      </c>
      <c r="BG523" s="13">
        <f t="shared" si="500"/>
        <v>0</v>
      </c>
      <c r="BH523" s="13">
        <f t="shared" si="501"/>
        <v>0</v>
      </c>
      <c r="BI523" s="73">
        <f t="shared" si="502"/>
        <v>194930.33</v>
      </c>
      <c r="BJ523" s="219"/>
      <c r="BK523" s="850">
        <f t="shared" si="459"/>
        <v>0</v>
      </c>
      <c r="BL523" s="109">
        <f t="shared" si="460"/>
        <v>0</v>
      </c>
      <c r="BM523" s="109">
        <f t="shared" si="461"/>
        <v>0</v>
      </c>
      <c r="BN523" s="109">
        <f t="shared" si="462"/>
        <v>0</v>
      </c>
      <c r="BO523" s="109">
        <f t="shared" si="463"/>
        <v>0</v>
      </c>
      <c r="BP523" s="109">
        <f t="shared" si="464"/>
        <v>0</v>
      </c>
      <c r="BQ523" s="109">
        <f t="shared" si="465"/>
        <v>0</v>
      </c>
      <c r="BR523" s="109">
        <f t="shared" si="466"/>
        <v>0</v>
      </c>
      <c r="BS523" s="109">
        <f t="shared" si="467"/>
        <v>194930.33</v>
      </c>
      <c r="BT523" s="109">
        <f t="shared" si="468"/>
        <v>0</v>
      </c>
      <c r="BU523" s="109">
        <f t="shared" si="469"/>
        <v>0</v>
      </c>
      <c r="BV523" s="109">
        <f t="shared" si="470"/>
        <v>0</v>
      </c>
      <c r="BW523" s="109">
        <f t="shared" si="471"/>
        <v>0</v>
      </c>
      <c r="BX523" s="109">
        <f t="shared" si="472"/>
        <v>0</v>
      </c>
      <c r="BY523" s="1000">
        <f t="shared" si="503"/>
        <v>194930.33</v>
      </c>
    </row>
    <row r="524" spans="1:77">
      <c r="A524" s="2" t="s">
        <v>3181</v>
      </c>
      <c r="B524" s="2" t="s">
        <v>3182</v>
      </c>
      <c r="C524" s="57" t="s">
        <v>3</v>
      </c>
      <c r="D524" s="57" t="s">
        <v>7</v>
      </c>
      <c r="E524" s="681" t="s">
        <v>349</v>
      </c>
      <c r="F524" s="682">
        <v>40907</v>
      </c>
      <c r="G524" s="682" t="s">
        <v>106</v>
      </c>
      <c r="H524" s="241" t="s">
        <v>109</v>
      </c>
      <c r="I524" s="38"/>
      <c r="J524" s="983"/>
      <c r="K524" s="903"/>
      <c r="L524" s="798"/>
      <c r="M524" s="429"/>
      <c r="N524" s="109"/>
      <c r="O524" s="109"/>
      <c r="P524" s="109"/>
      <c r="Q524" s="607"/>
      <c r="R524" s="93"/>
      <c r="S524" s="109"/>
      <c r="T524" s="109"/>
      <c r="U524" s="109"/>
      <c r="V524" s="109">
        <v>0</v>
      </c>
      <c r="W524" s="109">
        <v>0</v>
      </c>
      <c r="X524" s="109">
        <v>171233.52</v>
      </c>
      <c r="Y524" s="109">
        <v>0</v>
      </c>
      <c r="Z524" s="109">
        <v>0</v>
      </c>
      <c r="AA524" s="109">
        <v>0</v>
      </c>
      <c r="AB524" s="109">
        <v>0</v>
      </c>
      <c r="AC524" s="109">
        <v>0</v>
      </c>
      <c r="AD524" s="109">
        <v>0</v>
      </c>
      <c r="AE524" s="109">
        <v>0</v>
      </c>
      <c r="AF524" s="109">
        <v>0</v>
      </c>
      <c r="AG524" s="109">
        <v>0</v>
      </c>
      <c r="AH524" s="109">
        <v>0</v>
      </c>
      <c r="AI524" s="109">
        <v>0</v>
      </c>
      <c r="AJ524" s="109">
        <v>0</v>
      </c>
      <c r="AK524" s="109">
        <v>0</v>
      </c>
      <c r="AL524" s="109">
        <v>0</v>
      </c>
      <c r="AM524" s="109">
        <v>0</v>
      </c>
      <c r="AN524" s="109">
        <v>0</v>
      </c>
      <c r="AO524" s="109">
        <v>0</v>
      </c>
      <c r="AP524" s="160">
        <f t="shared" si="504"/>
        <v>171233.52</v>
      </c>
      <c r="AQ524" s="160">
        <f t="shared" si="505"/>
        <v>0</v>
      </c>
      <c r="AR524" s="160">
        <f t="shared" si="506"/>
        <v>171233.52</v>
      </c>
      <c r="AS524" s="607"/>
      <c r="AT524" s="219"/>
      <c r="AU524" s="13">
        <f t="shared" si="488"/>
        <v>0</v>
      </c>
      <c r="AV524" s="13">
        <f t="shared" si="489"/>
        <v>0</v>
      </c>
      <c r="AW524" s="13">
        <f t="shared" si="490"/>
        <v>0</v>
      </c>
      <c r="AX524" s="13">
        <f t="shared" si="491"/>
        <v>0</v>
      </c>
      <c r="AY524" s="13">
        <f t="shared" si="492"/>
        <v>0</v>
      </c>
      <c r="AZ524" s="13">
        <f t="shared" si="493"/>
        <v>0</v>
      </c>
      <c r="BA524" s="13">
        <f t="shared" si="494"/>
        <v>0</v>
      </c>
      <c r="BB524" s="13">
        <f t="shared" si="495"/>
        <v>0</v>
      </c>
      <c r="BC524" s="13">
        <f t="shared" si="496"/>
        <v>0</v>
      </c>
      <c r="BD524" s="13">
        <f t="shared" si="497"/>
        <v>0</v>
      </c>
      <c r="BE524" s="13">
        <f t="shared" si="498"/>
        <v>0</v>
      </c>
      <c r="BF524" s="13">
        <f t="shared" si="499"/>
        <v>0</v>
      </c>
      <c r="BG524" s="13">
        <f t="shared" si="500"/>
        <v>0</v>
      </c>
      <c r="BH524" s="13">
        <f t="shared" si="501"/>
        <v>0</v>
      </c>
      <c r="BI524" s="73">
        <f t="shared" si="502"/>
        <v>0</v>
      </c>
      <c r="BJ524" s="219"/>
      <c r="BK524" s="850">
        <f t="shared" si="459"/>
        <v>0</v>
      </c>
      <c r="BL524" s="109">
        <f t="shared" si="460"/>
        <v>0</v>
      </c>
      <c r="BM524" s="109">
        <f t="shared" si="461"/>
        <v>0</v>
      </c>
      <c r="BN524" s="109">
        <f t="shared" si="462"/>
        <v>0</v>
      </c>
      <c r="BO524" s="109">
        <f t="shared" si="463"/>
        <v>0</v>
      </c>
      <c r="BP524" s="109">
        <f t="shared" si="464"/>
        <v>0</v>
      </c>
      <c r="BQ524" s="109">
        <f t="shared" si="465"/>
        <v>0</v>
      </c>
      <c r="BR524" s="109">
        <f t="shared" si="466"/>
        <v>0</v>
      </c>
      <c r="BS524" s="109">
        <f t="shared" si="467"/>
        <v>0</v>
      </c>
      <c r="BT524" s="109">
        <f t="shared" si="468"/>
        <v>0</v>
      </c>
      <c r="BU524" s="109">
        <f t="shared" si="469"/>
        <v>0</v>
      </c>
      <c r="BV524" s="109">
        <f t="shared" si="470"/>
        <v>0</v>
      </c>
      <c r="BW524" s="109">
        <f t="shared" si="471"/>
        <v>0</v>
      </c>
      <c r="BX524" s="109">
        <f t="shared" si="472"/>
        <v>0</v>
      </c>
      <c r="BY524" s="1000">
        <f t="shared" si="503"/>
        <v>0</v>
      </c>
    </row>
    <row r="525" spans="1:77">
      <c r="A525" s="2" t="s">
        <v>2763</v>
      </c>
      <c r="B525" s="2" t="s">
        <v>2764</v>
      </c>
      <c r="C525" s="57" t="s">
        <v>3</v>
      </c>
      <c r="D525" s="57" t="s">
        <v>7</v>
      </c>
      <c r="E525" s="681" t="s">
        <v>349</v>
      </c>
      <c r="F525" s="682">
        <v>41274</v>
      </c>
      <c r="G525" s="682" t="s">
        <v>106</v>
      </c>
      <c r="H525" s="241" t="s">
        <v>109</v>
      </c>
      <c r="I525" s="38"/>
      <c r="J525" s="983"/>
      <c r="K525" s="903"/>
      <c r="L525" s="798"/>
      <c r="M525" s="429"/>
      <c r="N525" s="109"/>
      <c r="O525" s="109"/>
      <c r="P525" s="109"/>
      <c r="Q525" s="607"/>
      <c r="R525" s="93"/>
      <c r="S525" s="109"/>
      <c r="T525" s="109"/>
      <c r="U525" s="109"/>
      <c r="V525" s="109">
        <v>0</v>
      </c>
      <c r="W525" s="109">
        <v>0</v>
      </c>
      <c r="X525" s="109">
        <v>0</v>
      </c>
      <c r="Y525" s="109">
        <v>0</v>
      </c>
      <c r="Z525" s="109">
        <v>0</v>
      </c>
      <c r="AA525" s="109">
        <v>0</v>
      </c>
      <c r="AB525" s="109">
        <v>0</v>
      </c>
      <c r="AC525" s="109">
        <v>0</v>
      </c>
      <c r="AD525" s="109">
        <v>0</v>
      </c>
      <c r="AE525" s="109">
        <v>0</v>
      </c>
      <c r="AF525" s="109">
        <v>0</v>
      </c>
      <c r="AG525" s="109">
        <v>0</v>
      </c>
      <c r="AH525" s="109">
        <v>0</v>
      </c>
      <c r="AI525" s="109">
        <v>0</v>
      </c>
      <c r="AJ525" s="109">
        <v>551555.18000000005</v>
      </c>
      <c r="AK525" s="109">
        <v>0</v>
      </c>
      <c r="AL525" s="109">
        <v>0</v>
      </c>
      <c r="AM525" s="109">
        <v>0</v>
      </c>
      <c r="AN525" s="109">
        <v>0</v>
      </c>
      <c r="AO525" s="109">
        <v>0</v>
      </c>
      <c r="AP525" s="160">
        <f t="shared" si="504"/>
        <v>0</v>
      </c>
      <c r="AQ525" s="160">
        <f t="shared" si="505"/>
        <v>551555.18000000005</v>
      </c>
      <c r="AR525" s="160">
        <f t="shared" si="506"/>
        <v>551555.18000000005</v>
      </c>
      <c r="AS525" s="607"/>
      <c r="AT525" s="219"/>
      <c r="AU525" s="13">
        <f t="shared" si="488"/>
        <v>0</v>
      </c>
      <c r="AV525" s="13">
        <f t="shared" si="489"/>
        <v>0</v>
      </c>
      <c r="AW525" s="13">
        <f t="shared" si="490"/>
        <v>0</v>
      </c>
      <c r="AX525" s="13">
        <f t="shared" si="491"/>
        <v>0</v>
      </c>
      <c r="AY525" s="13">
        <f t="shared" si="492"/>
        <v>0</v>
      </c>
      <c r="AZ525" s="13">
        <f t="shared" si="493"/>
        <v>0</v>
      </c>
      <c r="BA525" s="13">
        <f t="shared" si="494"/>
        <v>0</v>
      </c>
      <c r="BB525" s="13">
        <f t="shared" si="495"/>
        <v>0</v>
      </c>
      <c r="BC525" s="13">
        <f t="shared" si="496"/>
        <v>551555.18000000005</v>
      </c>
      <c r="BD525" s="13">
        <f t="shared" si="497"/>
        <v>0</v>
      </c>
      <c r="BE525" s="13">
        <f t="shared" si="498"/>
        <v>0</v>
      </c>
      <c r="BF525" s="13">
        <f t="shared" si="499"/>
        <v>0</v>
      </c>
      <c r="BG525" s="13">
        <f t="shared" si="500"/>
        <v>0</v>
      </c>
      <c r="BH525" s="13">
        <f t="shared" si="501"/>
        <v>0</v>
      </c>
      <c r="BI525" s="73">
        <f t="shared" si="502"/>
        <v>551555.18000000005</v>
      </c>
      <c r="BJ525" s="219"/>
      <c r="BK525" s="850">
        <f t="shared" si="459"/>
        <v>0</v>
      </c>
      <c r="BL525" s="109">
        <f t="shared" si="460"/>
        <v>0</v>
      </c>
      <c r="BM525" s="109">
        <f t="shared" si="461"/>
        <v>0</v>
      </c>
      <c r="BN525" s="109">
        <f t="shared" si="462"/>
        <v>0</v>
      </c>
      <c r="BO525" s="109">
        <f t="shared" si="463"/>
        <v>0</v>
      </c>
      <c r="BP525" s="109">
        <f t="shared" si="464"/>
        <v>0</v>
      </c>
      <c r="BQ525" s="109">
        <f t="shared" si="465"/>
        <v>0</v>
      </c>
      <c r="BR525" s="109">
        <f t="shared" si="466"/>
        <v>0</v>
      </c>
      <c r="BS525" s="109">
        <f t="shared" si="467"/>
        <v>551555.18000000005</v>
      </c>
      <c r="BT525" s="109">
        <f t="shared" si="468"/>
        <v>0</v>
      </c>
      <c r="BU525" s="109">
        <f t="shared" si="469"/>
        <v>0</v>
      </c>
      <c r="BV525" s="109">
        <f t="shared" si="470"/>
        <v>0</v>
      </c>
      <c r="BW525" s="109">
        <f t="shared" si="471"/>
        <v>0</v>
      </c>
      <c r="BX525" s="109">
        <f t="shared" si="472"/>
        <v>0</v>
      </c>
      <c r="BY525" s="1000">
        <f t="shared" si="503"/>
        <v>551555.18000000005</v>
      </c>
    </row>
    <row r="526" spans="1:77">
      <c r="A526" s="679" t="s">
        <v>2083</v>
      </c>
      <c r="B526" s="679" t="s">
        <v>2084</v>
      </c>
      <c r="C526" s="57" t="s">
        <v>36</v>
      </c>
      <c r="D526" s="684" t="s">
        <v>7</v>
      </c>
      <c r="E526" s="681" t="s">
        <v>349</v>
      </c>
      <c r="F526" s="682">
        <v>41274</v>
      </c>
      <c r="G526" s="682" t="s">
        <v>106</v>
      </c>
      <c r="H526" s="241" t="s">
        <v>141</v>
      </c>
      <c r="I526" s="38"/>
      <c r="J526" s="983"/>
      <c r="K526" s="903"/>
      <c r="L526" s="798"/>
      <c r="M526" s="429"/>
      <c r="N526" s="109"/>
      <c r="O526" s="109"/>
      <c r="P526" s="109"/>
      <c r="Q526" s="607"/>
      <c r="R526" s="93"/>
      <c r="S526" s="109"/>
      <c r="T526" s="109"/>
      <c r="U526" s="109"/>
      <c r="V526" s="109">
        <v>0</v>
      </c>
      <c r="W526" s="109">
        <v>0</v>
      </c>
      <c r="X526" s="109">
        <v>0</v>
      </c>
      <c r="Y526" s="109">
        <v>0</v>
      </c>
      <c r="Z526" s="109">
        <v>0</v>
      </c>
      <c r="AA526" s="109">
        <v>0</v>
      </c>
      <c r="AB526" s="109">
        <v>0</v>
      </c>
      <c r="AC526" s="109">
        <v>0</v>
      </c>
      <c r="AD526" s="109">
        <v>0</v>
      </c>
      <c r="AE526" s="109">
        <v>0</v>
      </c>
      <c r="AF526" s="109">
        <v>0</v>
      </c>
      <c r="AG526" s="109">
        <v>0</v>
      </c>
      <c r="AH526" s="109">
        <v>0</v>
      </c>
      <c r="AI526" s="109">
        <v>0</v>
      </c>
      <c r="AJ526" s="109">
        <v>597573</v>
      </c>
      <c r="AK526" s="109">
        <v>0</v>
      </c>
      <c r="AL526" s="109">
        <v>0</v>
      </c>
      <c r="AM526" s="109">
        <v>0</v>
      </c>
      <c r="AN526" s="109">
        <v>0</v>
      </c>
      <c r="AO526" s="109">
        <v>0</v>
      </c>
      <c r="AP526" s="160">
        <f t="shared" si="504"/>
        <v>0</v>
      </c>
      <c r="AQ526" s="160">
        <f t="shared" si="505"/>
        <v>597573</v>
      </c>
      <c r="AR526" s="160">
        <f t="shared" si="506"/>
        <v>597573</v>
      </c>
      <c r="AS526" s="607"/>
      <c r="AT526" s="219"/>
      <c r="AU526" s="13">
        <f t="shared" si="488"/>
        <v>0</v>
      </c>
      <c r="AV526" s="13">
        <f t="shared" si="489"/>
        <v>0</v>
      </c>
      <c r="AW526" s="13">
        <f t="shared" si="490"/>
        <v>0</v>
      </c>
      <c r="AX526" s="13">
        <f t="shared" si="491"/>
        <v>0</v>
      </c>
      <c r="AY526" s="13">
        <f t="shared" si="492"/>
        <v>0</v>
      </c>
      <c r="AZ526" s="13">
        <f t="shared" si="493"/>
        <v>0</v>
      </c>
      <c r="BA526" s="13">
        <f t="shared" si="494"/>
        <v>0</v>
      </c>
      <c r="BB526" s="13">
        <f t="shared" si="495"/>
        <v>0</v>
      </c>
      <c r="BC526" s="13">
        <f t="shared" si="496"/>
        <v>597573</v>
      </c>
      <c r="BD526" s="13">
        <f t="shared" si="497"/>
        <v>0</v>
      </c>
      <c r="BE526" s="13">
        <f t="shared" si="498"/>
        <v>0</v>
      </c>
      <c r="BF526" s="13">
        <f t="shared" si="499"/>
        <v>0</v>
      </c>
      <c r="BG526" s="13">
        <f t="shared" si="500"/>
        <v>0</v>
      </c>
      <c r="BH526" s="13">
        <f t="shared" si="501"/>
        <v>0</v>
      </c>
      <c r="BI526" s="73">
        <f t="shared" si="502"/>
        <v>597573</v>
      </c>
      <c r="BJ526" s="219"/>
      <c r="BK526" s="850">
        <f t="shared" si="459"/>
        <v>0</v>
      </c>
      <c r="BL526" s="109">
        <f t="shared" si="460"/>
        <v>0</v>
      </c>
      <c r="BM526" s="109">
        <f t="shared" si="461"/>
        <v>0</v>
      </c>
      <c r="BN526" s="109">
        <f t="shared" si="462"/>
        <v>0</v>
      </c>
      <c r="BO526" s="109">
        <f t="shared" si="463"/>
        <v>0</v>
      </c>
      <c r="BP526" s="109">
        <f t="shared" si="464"/>
        <v>0</v>
      </c>
      <c r="BQ526" s="109">
        <f t="shared" si="465"/>
        <v>0</v>
      </c>
      <c r="BR526" s="109">
        <f t="shared" si="466"/>
        <v>0</v>
      </c>
      <c r="BS526" s="109">
        <f t="shared" si="467"/>
        <v>597573</v>
      </c>
      <c r="BT526" s="109">
        <f t="shared" si="468"/>
        <v>0</v>
      </c>
      <c r="BU526" s="109">
        <f t="shared" si="469"/>
        <v>0</v>
      </c>
      <c r="BV526" s="109">
        <f t="shared" si="470"/>
        <v>0</v>
      </c>
      <c r="BW526" s="109">
        <f t="shared" si="471"/>
        <v>0</v>
      </c>
      <c r="BX526" s="109">
        <f t="shared" si="472"/>
        <v>0</v>
      </c>
      <c r="BY526" s="1000">
        <f t="shared" si="503"/>
        <v>597573</v>
      </c>
    </row>
    <row r="527" spans="1:77">
      <c r="A527" s="678" t="s">
        <v>2080</v>
      </c>
      <c r="B527" s="678" t="s">
        <v>2081</v>
      </c>
      <c r="C527" s="57" t="s">
        <v>36</v>
      </c>
      <c r="D527" s="684" t="s">
        <v>7</v>
      </c>
      <c r="E527" s="681" t="s">
        <v>349</v>
      </c>
      <c r="F527" s="683">
        <v>41274</v>
      </c>
      <c r="G527" s="682" t="s">
        <v>106</v>
      </c>
      <c r="H527" s="241" t="s">
        <v>141</v>
      </c>
      <c r="I527" s="38"/>
      <c r="J527" s="983"/>
      <c r="K527" s="903"/>
      <c r="L527" s="798"/>
      <c r="M527" s="429"/>
      <c r="N527" s="109"/>
      <c r="O527" s="109"/>
      <c r="P527" s="109"/>
      <c r="Q527" s="607"/>
      <c r="R527" s="93"/>
      <c r="S527" s="109"/>
      <c r="T527" s="109"/>
      <c r="U527" s="109"/>
      <c r="V527" s="109">
        <v>0</v>
      </c>
      <c r="W527" s="109">
        <v>0</v>
      </c>
      <c r="X527" s="109">
        <v>0</v>
      </c>
      <c r="Y527" s="109">
        <v>0</v>
      </c>
      <c r="Z527" s="109">
        <v>0</v>
      </c>
      <c r="AA527" s="109">
        <v>0</v>
      </c>
      <c r="AB527" s="109">
        <v>0</v>
      </c>
      <c r="AC527" s="109">
        <v>0</v>
      </c>
      <c r="AD527" s="109">
        <v>0</v>
      </c>
      <c r="AE527" s="109">
        <v>0</v>
      </c>
      <c r="AF527" s="109">
        <v>0</v>
      </c>
      <c r="AG527" s="109">
        <v>0</v>
      </c>
      <c r="AH527" s="109">
        <v>0</v>
      </c>
      <c r="AI527" s="109">
        <v>0</v>
      </c>
      <c r="AJ527" s="109">
        <v>620513.44000000006</v>
      </c>
      <c r="AK527" s="109">
        <v>0</v>
      </c>
      <c r="AL527" s="109">
        <v>0</v>
      </c>
      <c r="AM527" s="109">
        <v>0</v>
      </c>
      <c r="AN527" s="109">
        <v>0</v>
      </c>
      <c r="AO527" s="109">
        <v>0</v>
      </c>
      <c r="AP527" s="160">
        <f t="shared" si="504"/>
        <v>0</v>
      </c>
      <c r="AQ527" s="160">
        <f t="shared" si="505"/>
        <v>620513.44000000006</v>
      </c>
      <c r="AR527" s="160">
        <f t="shared" si="506"/>
        <v>620513.44000000006</v>
      </c>
      <c r="AS527" s="607"/>
      <c r="AT527" s="219"/>
      <c r="AU527" s="13">
        <f t="shared" si="488"/>
        <v>0</v>
      </c>
      <c r="AV527" s="13">
        <f t="shared" si="489"/>
        <v>0</v>
      </c>
      <c r="AW527" s="13">
        <f t="shared" si="490"/>
        <v>0</v>
      </c>
      <c r="AX527" s="13">
        <f t="shared" si="491"/>
        <v>0</v>
      </c>
      <c r="AY527" s="13">
        <f t="shared" si="492"/>
        <v>0</v>
      </c>
      <c r="AZ527" s="13">
        <f t="shared" si="493"/>
        <v>0</v>
      </c>
      <c r="BA527" s="13">
        <f t="shared" si="494"/>
        <v>0</v>
      </c>
      <c r="BB527" s="13">
        <f t="shared" si="495"/>
        <v>0</v>
      </c>
      <c r="BC527" s="13">
        <f t="shared" si="496"/>
        <v>620513.44000000006</v>
      </c>
      <c r="BD527" s="13">
        <f t="shared" si="497"/>
        <v>0</v>
      </c>
      <c r="BE527" s="13">
        <f t="shared" si="498"/>
        <v>0</v>
      </c>
      <c r="BF527" s="13">
        <f t="shared" si="499"/>
        <v>0</v>
      </c>
      <c r="BG527" s="13">
        <f t="shared" si="500"/>
        <v>0</v>
      </c>
      <c r="BH527" s="13">
        <f t="shared" si="501"/>
        <v>0</v>
      </c>
      <c r="BI527" s="73">
        <f t="shared" si="502"/>
        <v>620513.44000000006</v>
      </c>
      <c r="BJ527" s="219"/>
      <c r="BK527" s="850">
        <f t="shared" si="459"/>
        <v>0</v>
      </c>
      <c r="BL527" s="109">
        <f t="shared" si="460"/>
        <v>0</v>
      </c>
      <c r="BM527" s="109">
        <f t="shared" si="461"/>
        <v>0</v>
      </c>
      <c r="BN527" s="109">
        <f t="shared" si="462"/>
        <v>0</v>
      </c>
      <c r="BO527" s="109">
        <f t="shared" si="463"/>
        <v>0</v>
      </c>
      <c r="BP527" s="109">
        <f t="shared" si="464"/>
        <v>0</v>
      </c>
      <c r="BQ527" s="109">
        <f t="shared" si="465"/>
        <v>0</v>
      </c>
      <c r="BR527" s="109">
        <f t="shared" si="466"/>
        <v>0</v>
      </c>
      <c r="BS527" s="109">
        <f t="shared" si="467"/>
        <v>620513.44000000006</v>
      </c>
      <c r="BT527" s="109">
        <f t="shared" si="468"/>
        <v>0</v>
      </c>
      <c r="BU527" s="109">
        <f t="shared" si="469"/>
        <v>0</v>
      </c>
      <c r="BV527" s="109">
        <f t="shared" si="470"/>
        <v>0</v>
      </c>
      <c r="BW527" s="109">
        <f t="shared" si="471"/>
        <v>0</v>
      </c>
      <c r="BX527" s="109">
        <f t="shared" si="472"/>
        <v>0</v>
      </c>
      <c r="BY527" s="1000">
        <f t="shared" si="503"/>
        <v>620513.44000000006</v>
      </c>
    </row>
    <row r="528" spans="1:77">
      <c r="A528" s="678" t="s">
        <v>2960</v>
      </c>
      <c r="B528" s="678" t="s">
        <v>2961</v>
      </c>
      <c r="C528" s="57" t="s">
        <v>3</v>
      </c>
      <c r="D528" s="684" t="s">
        <v>7</v>
      </c>
      <c r="E528" s="681" t="s">
        <v>349</v>
      </c>
      <c r="F528" s="683">
        <v>41274</v>
      </c>
      <c r="G528" s="682" t="s">
        <v>106</v>
      </c>
      <c r="H528" s="241" t="s">
        <v>109</v>
      </c>
      <c r="I528" s="38"/>
      <c r="J528" s="983"/>
      <c r="K528" s="903"/>
      <c r="L528" s="798"/>
      <c r="M528" s="429"/>
      <c r="N528" s="109"/>
      <c r="O528" s="109"/>
      <c r="P528" s="109"/>
      <c r="Q528" s="607"/>
      <c r="R528" s="93"/>
      <c r="S528" s="109"/>
      <c r="T528" s="109"/>
      <c r="U528" s="109"/>
      <c r="V528" s="109">
        <v>0</v>
      </c>
      <c r="W528" s="109">
        <v>0</v>
      </c>
      <c r="X528" s="109">
        <v>0</v>
      </c>
      <c r="Y528" s="109">
        <v>0</v>
      </c>
      <c r="Z528" s="109">
        <v>0</v>
      </c>
      <c r="AA528" s="109">
        <v>0</v>
      </c>
      <c r="AB528" s="109">
        <v>0</v>
      </c>
      <c r="AC528" s="109">
        <v>0</v>
      </c>
      <c r="AD528" s="109">
        <v>0</v>
      </c>
      <c r="AE528" s="109">
        <v>0</v>
      </c>
      <c r="AF528" s="109">
        <v>0</v>
      </c>
      <c r="AG528" s="109">
        <v>0</v>
      </c>
      <c r="AH528" s="109">
        <v>0</v>
      </c>
      <c r="AI528" s="109">
        <v>0</v>
      </c>
      <c r="AJ528" s="109">
        <v>280892.67000000004</v>
      </c>
      <c r="AK528" s="109">
        <v>0</v>
      </c>
      <c r="AL528" s="109">
        <v>0</v>
      </c>
      <c r="AM528" s="109">
        <v>0</v>
      </c>
      <c r="AN528" s="109">
        <v>0</v>
      </c>
      <c r="AO528" s="109">
        <v>0</v>
      </c>
      <c r="AP528" s="160">
        <f t="shared" si="504"/>
        <v>0</v>
      </c>
      <c r="AQ528" s="160">
        <f t="shared" si="505"/>
        <v>280892.67000000004</v>
      </c>
      <c r="AR528" s="160">
        <f t="shared" si="506"/>
        <v>280892.67000000004</v>
      </c>
      <c r="AS528" s="607"/>
      <c r="AT528" s="219"/>
      <c r="AU528" s="13">
        <f t="shared" si="488"/>
        <v>0</v>
      </c>
      <c r="AV528" s="13">
        <f t="shared" si="489"/>
        <v>0</v>
      </c>
      <c r="AW528" s="13">
        <f t="shared" si="490"/>
        <v>0</v>
      </c>
      <c r="AX528" s="13">
        <f t="shared" si="491"/>
        <v>0</v>
      </c>
      <c r="AY528" s="13">
        <f t="shared" si="492"/>
        <v>0</v>
      </c>
      <c r="AZ528" s="13">
        <f t="shared" si="493"/>
        <v>0</v>
      </c>
      <c r="BA528" s="13">
        <f t="shared" si="494"/>
        <v>0</v>
      </c>
      <c r="BB528" s="13">
        <f t="shared" si="495"/>
        <v>0</v>
      </c>
      <c r="BC528" s="13">
        <f t="shared" si="496"/>
        <v>280892.67000000004</v>
      </c>
      <c r="BD528" s="13">
        <f t="shared" si="497"/>
        <v>0</v>
      </c>
      <c r="BE528" s="13">
        <f t="shared" si="498"/>
        <v>0</v>
      </c>
      <c r="BF528" s="13">
        <f t="shared" si="499"/>
        <v>0</v>
      </c>
      <c r="BG528" s="13">
        <f t="shared" si="500"/>
        <v>0</v>
      </c>
      <c r="BH528" s="13">
        <f t="shared" si="501"/>
        <v>0</v>
      </c>
      <c r="BI528" s="73">
        <f t="shared" si="502"/>
        <v>280892.67000000004</v>
      </c>
      <c r="BJ528" s="219"/>
      <c r="BK528" s="850">
        <f t="shared" si="459"/>
        <v>0</v>
      </c>
      <c r="BL528" s="109">
        <f t="shared" si="460"/>
        <v>0</v>
      </c>
      <c r="BM528" s="109">
        <f t="shared" si="461"/>
        <v>0</v>
      </c>
      <c r="BN528" s="109">
        <f t="shared" si="462"/>
        <v>0</v>
      </c>
      <c r="BO528" s="109">
        <f t="shared" si="463"/>
        <v>0</v>
      </c>
      <c r="BP528" s="109">
        <f t="shared" si="464"/>
        <v>0</v>
      </c>
      <c r="BQ528" s="109">
        <f t="shared" si="465"/>
        <v>0</v>
      </c>
      <c r="BR528" s="109">
        <f t="shared" si="466"/>
        <v>0</v>
      </c>
      <c r="BS528" s="109">
        <f t="shared" si="467"/>
        <v>280892.67000000004</v>
      </c>
      <c r="BT528" s="109">
        <f t="shared" si="468"/>
        <v>0</v>
      </c>
      <c r="BU528" s="109">
        <f t="shared" si="469"/>
        <v>0</v>
      </c>
      <c r="BV528" s="109">
        <f t="shared" si="470"/>
        <v>0</v>
      </c>
      <c r="BW528" s="109">
        <f t="shared" si="471"/>
        <v>0</v>
      </c>
      <c r="BX528" s="109">
        <f t="shared" si="472"/>
        <v>0</v>
      </c>
      <c r="BY528" s="1000">
        <f t="shared" si="503"/>
        <v>280892.67000000004</v>
      </c>
    </row>
    <row r="529" spans="1:77">
      <c r="A529" s="2" t="s">
        <v>3195</v>
      </c>
      <c r="B529" s="2" t="s">
        <v>3196</v>
      </c>
      <c r="C529" s="57" t="s">
        <v>3</v>
      </c>
      <c r="D529" s="57" t="s">
        <v>7</v>
      </c>
      <c r="E529" s="681" t="s">
        <v>349</v>
      </c>
      <c r="F529" s="682">
        <v>40908</v>
      </c>
      <c r="G529" s="682" t="s">
        <v>106</v>
      </c>
      <c r="H529" s="241" t="s">
        <v>109</v>
      </c>
      <c r="I529" s="38"/>
      <c r="J529" s="983"/>
      <c r="K529" s="903"/>
      <c r="L529" s="798"/>
      <c r="M529" s="429"/>
      <c r="N529" s="109"/>
      <c r="O529" s="109"/>
      <c r="P529" s="109"/>
      <c r="Q529" s="607"/>
      <c r="R529" s="93"/>
      <c r="S529" s="109"/>
      <c r="T529" s="109"/>
      <c r="U529" s="109"/>
      <c r="V529" s="109">
        <v>0</v>
      </c>
      <c r="W529" s="109">
        <v>0</v>
      </c>
      <c r="X529" s="109">
        <v>162685.19</v>
      </c>
      <c r="Y529" s="109">
        <v>0</v>
      </c>
      <c r="Z529" s="109">
        <v>0</v>
      </c>
      <c r="AA529" s="109">
        <v>0</v>
      </c>
      <c r="AB529" s="109">
        <v>0</v>
      </c>
      <c r="AC529" s="109">
        <v>0</v>
      </c>
      <c r="AD529" s="109">
        <v>0</v>
      </c>
      <c r="AE529" s="109">
        <v>0</v>
      </c>
      <c r="AF529" s="109">
        <v>0</v>
      </c>
      <c r="AG529" s="109">
        <v>0</v>
      </c>
      <c r="AH529" s="109">
        <v>0</v>
      </c>
      <c r="AI529" s="109">
        <v>0</v>
      </c>
      <c r="AJ529" s="109">
        <v>0</v>
      </c>
      <c r="AK529" s="109">
        <v>0</v>
      </c>
      <c r="AL529" s="109">
        <v>0</v>
      </c>
      <c r="AM529" s="109">
        <v>0</v>
      </c>
      <c r="AN529" s="109">
        <v>0</v>
      </c>
      <c r="AO529" s="109">
        <v>0</v>
      </c>
      <c r="AP529" s="160">
        <f t="shared" si="504"/>
        <v>162685.19</v>
      </c>
      <c r="AQ529" s="160">
        <f t="shared" si="505"/>
        <v>0</v>
      </c>
      <c r="AR529" s="160">
        <f t="shared" si="506"/>
        <v>162685.19</v>
      </c>
      <c r="AS529" s="607"/>
      <c r="AT529" s="219"/>
      <c r="AU529" s="13">
        <f t="shared" si="488"/>
        <v>0</v>
      </c>
      <c r="AV529" s="13">
        <f t="shared" si="489"/>
        <v>0</v>
      </c>
      <c r="AW529" s="13">
        <f t="shared" si="490"/>
        <v>0</v>
      </c>
      <c r="AX529" s="13">
        <f t="shared" si="491"/>
        <v>0</v>
      </c>
      <c r="AY529" s="13">
        <f t="shared" si="492"/>
        <v>0</v>
      </c>
      <c r="AZ529" s="13">
        <f t="shared" si="493"/>
        <v>0</v>
      </c>
      <c r="BA529" s="13">
        <f t="shared" si="494"/>
        <v>0</v>
      </c>
      <c r="BB529" s="13">
        <f t="shared" si="495"/>
        <v>0</v>
      </c>
      <c r="BC529" s="13">
        <f t="shared" si="496"/>
        <v>0</v>
      </c>
      <c r="BD529" s="13">
        <f t="shared" si="497"/>
        <v>0</v>
      </c>
      <c r="BE529" s="13">
        <f t="shared" si="498"/>
        <v>0</v>
      </c>
      <c r="BF529" s="13">
        <f t="shared" si="499"/>
        <v>0</v>
      </c>
      <c r="BG529" s="13">
        <f t="shared" si="500"/>
        <v>0</v>
      </c>
      <c r="BH529" s="13">
        <f t="shared" si="501"/>
        <v>0</v>
      </c>
      <c r="BI529" s="73">
        <f t="shared" si="502"/>
        <v>0</v>
      </c>
      <c r="BJ529" s="219"/>
      <c r="BK529" s="850">
        <f t="shared" si="459"/>
        <v>0</v>
      </c>
      <c r="BL529" s="109">
        <f t="shared" si="460"/>
        <v>0</v>
      </c>
      <c r="BM529" s="109">
        <f t="shared" si="461"/>
        <v>0</v>
      </c>
      <c r="BN529" s="109">
        <f t="shared" si="462"/>
        <v>0</v>
      </c>
      <c r="BO529" s="109">
        <f t="shared" si="463"/>
        <v>0</v>
      </c>
      <c r="BP529" s="109">
        <f t="shared" si="464"/>
        <v>0</v>
      </c>
      <c r="BQ529" s="109">
        <f t="shared" si="465"/>
        <v>0</v>
      </c>
      <c r="BR529" s="109">
        <f t="shared" si="466"/>
        <v>0</v>
      </c>
      <c r="BS529" s="109">
        <f t="shared" si="467"/>
        <v>0</v>
      </c>
      <c r="BT529" s="109">
        <f t="shared" si="468"/>
        <v>0</v>
      </c>
      <c r="BU529" s="109">
        <f t="shared" si="469"/>
        <v>0</v>
      </c>
      <c r="BV529" s="109">
        <f t="shared" si="470"/>
        <v>0</v>
      </c>
      <c r="BW529" s="109">
        <f t="shared" si="471"/>
        <v>0</v>
      </c>
      <c r="BX529" s="109">
        <f t="shared" si="472"/>
        <v>0</v>
      </c>
      <c r="BY529" s="1000">
        <f t="shared" si="503"/>
        <v>0</v>
      </c>
    </row>
    <row r="530" spans="1:77">
      <c r="A530" s="2" t="s">
        <v>3311</v>
      </c>
      <c r="B530" s="2" t="s">
        <v>3312</v>
      </c>
      <c r="C530" s="57" t="s">
        <v>3</v>
      </c>
      <c r="D530" s="57" t="s">
        <v>7</v>
      </c>
      <c r="E530" s="681" t="s">
        <v>349</v>
      </c>
      <c r="F530" s="682">
        <v>41182</v>
      </c>
      <c r="G530" s="682" t="s">
        <v>106</v>
      </c>
      <c r="H530" s="241" t="s">
        <v>109</v>
      </c>
      <c r="I530" s="38"/>
      <c r="J530" s="983"/>
      <c r="K530" s="903"/>
      <c r="L530" s="798"/>
      <c r="M530" s="429"/>
      <c r="N530" s="109"/>
      <c r="O530" s="109"/>
      <c r="P530" s="109"/>
      <c r="Q530" s="607"/>
      <c r="R530" s="93"/>
      <c r="S530" s="109"/>
      <c r="T530" s="109"/>
      <c r="U530" s="109"/>
      <c r="V530" s="109">
        <v>0</v>
      </c>
      <c r="W530" s="109">
        <v>0</v>
      </c>
      <c r="X530" s="109">
        <v>0</v>
      </c>
      <c r="Y530" s="109">
        <v>0</v>
      </c>
      <c r="Z530" s="109">
        <v>0</v>
      </c>
      <c r="AA530" s="109">
        <v>0</v>
      </c>
      <c r="AB530" s="109">
        <v>0</v>
      </c>
      <c r="AC530" s="109">
        <v>0</v>
      </c>
      <c r="AD530" s="109">
        <v>0</v>
      </c>
      <c r="AE530" s="109">
        <v>0</v>
      </c>
      <c r="AF530" s="109">
        <v>0</v>
      </c>
      <c r="AG530" s="109">
        <v>111439.9</v>
      </c>
      <c r="AH530" s="109">
        <v>0</v>
      </c>
      <c r="AI530" s="109">
        <v>0</v>
      </c>
      <c r="AJ530" s="109">
        <v>0</v>
      </c>
      <c r="AK530" s="109">
        <v>0</v>
      </c>
      <c r="AL530" s="109">
        <v>0</v>
      </c>
      <c r="AM530" s="109">
        <v>0</v>
      </c>
      <c r="AN530" s="109">
        <v>0</v>
      </c>
      <c r="AO530" s="109">
        <v>0</v>
      </c>
      <c r="AP530" s="160">
        <f t="shared" si="504"/>
        <v>0</v>
      </c>
      <c r="AQ530" s="160">
        <f t="shared" si="505"/>
        <v>111439.9</v>
      </c>
      <c r="AR530" s="160">
        <f t="shared" si="506"/>
        <v>111439.9</v>
      </c>
      <c r="AS530" s="607"/>
      <c r="AT530" s="219"/>
      <c r="AU530" s="13">
        <f t="shared" si="488"/>
        <v>0</v>
      </c>
      <c r="AV530" s="13">
        <f t="shared" si="489"/>
        <v>0</v>
      </c>
      <c r="AW530" s="13">
        <f t="shared" si="490"/>
        <v>0</v>
      </c>
      <c r="AX530" s="13">
        <f t="shared" si="491"/>
        <v>0</v>
      </c>
      <c r="AY530" s="13">
        <f t="shared" si="492"/>
        <v>0</v>
      </c>
      <c r="AZ530" s="13">
        <f t="shared" si="493"/>
        <v>111439.9</v>
      </c>
      <c r="BA530" s="13">
        <f t="shared" si="494"/>
        <v>0</v>
      </c>
      <c r="BB530" s="13">
        <f t="shared" si="495"/>
        <v>0</v>
      </c>
      <c r="BC530" s="13">
        <f t="shared" si="496"/>
        <v>0</v>
      </c>
      <c r="BD530" s="13">
        <f t="shared" si="497"/>
        <v>0</v>
      </c>
      <c r="BE530" s="13">
        <f t="shared" si="498"/>
        <v>0</v>
      </c>
      <c r="BF530" s="13">
        <f t="shared" si="499"/>
        <v>0</v>
      </c>
      <c r="BG530" s="13">
        <f t="shared" si="500"/>
        <v>0</v>
      </c>
      <c r="BH530" s="13">
        <f t="shared" si="501"/>
        <v>0</v>
      </c>
      <c r="BI530" s="73">
        <f t="shared" si="502"/>
        <v>111439.9</v>
      </c>
      <c r="BJ530" s="219"/>
      <c r="BK530" s="850">
        <f t="shared" si="459"/>
        <v>0</v>
      </c>
      <c r="BL530" s="109">
        <f t="shared" si="460"/>
        <v>0</v>
      </c>
      <c r="BM530" s="109">
        <f t="shared" si="461"/>
        <v>0</v>
      </c>
      <c r="BN530" s="109">
        <f t="shared" si="462"/>
        <v>0</v>
      </c>
      <c r="BO530" s="109">
        <f t="shared" si="463"/>
        <v>0</v>
      </c>
      <c r="BP530" s="109">
        <f t="shared" si="464"/>
        <v>111439.9</v>
      </c>
      <c r="BQ530" s="109">
        <f t="shared" si="465"/>
        <v>0</v>
      </c>
      <c r="BR530" s="109">
        <f t="shared" si="466"/>
        <v>0</v>
      </c>
      <c r="BS530" s="109">
        <f t="shared" si="467"/>
        <v>0</v>
      </c>
      <c r="BT530" s="109">
        <f t="shared" si="468"/>
        <v>0</v>
      </c>
      <c r="BU530" s="109">
        <f t="shared" si="469"/>
        <v>0</v>
      </c>
      <c r="BV530" s="109">
        <f t="shared" si="470"/>
        <v>0</v>
      </c>
      <c r="BW530" s="109">
        <f t="shared" si="471"/>
        <v>0</v>
      </c>
      <c r="BX530" s="109">
        <f t="shared" si="472"/>
        <v>0</v>
      </c>
      <c r="BY530" s="1000">
        <f t="shared" si="503"/>
        <v>111439.9</v>
      </c>
    </row>
    <row r="531" spans="1:77">
      <c r="A531" s="680" t="s">
        <v>2298</v>
      </c>
      <c r="B531" s="680" t="s">
        <v>2299</v>
      </c>
      <c r="C531" s="57" t="s">
        <v>45</v>
      </c>
      <c r="D531" s="57" t="s">
        <v>7</v>
      </c>
      <c r="E531" s="681" t="s">
        <v>349</v>
      </c>
      <c r="F531" s="682">
        <v>41243</v>
      </c>
      <c r="G531" s="682" t="s">
        <v>148</v>
      </c>
      <c r="H531" s="241" t="s">
        <v>156</v>
      </c>
      <c r="I531" s="38"/>
      <c r="J531" s="983"/>
      <c r="K531" s="903"/>
      <c r="L531" s="798"/>
      <c r="M531" s="429"/>
      <c r="N531" s="109"/>
      <c r="O531" s="109"/>
      <c r="P531" s="109"/>
      <c r="Q531" s="607"/>
      <c r="R531" s="93"/>
      <c r="S531" s="109"/>
      <c r="T531" s="109"/>
      <c r="U531" s="109"/>
      <c r="V531" s="109">
        <v>0</v>
      </c>
      <c r="W531" s="109">
        <v>0</v>
      </c>
      <c r="X531" s="109">
        <v>0</v>
      </c>
      <c r="Y531" s="109">
        <v>0</v>
      </c>
      <c r="Z531" s="109">
        <v>0</v>
      </c>
      <c r="AA531" s="109">
        <v>0</v>
      </c>
      <c r="AB531" s="109">
        <v>0</v>
      </c>
      <c r="AC531" s="109">
        <v>0</v>
      </c>
      <c r="AD531" s="109">
        <v>0</v>
      </c>
      <c r="AE531" s="109">
        <v>0</v>
      </c>
      <c r="AF531" s="109">
        <v>0</v>
      </c>
      <c r="AG531" s="109">
        <v>0</v>
      </c>
      <c r="AH531" s="109">
        <v>0</v>
      </c>
      <c r="AI531" s="109">
        <v>306899.15000000014</v>
      </c>
      <c r="AJ531" s="109">
        <v>0</v>
      </c>
      <c r="AK531" s="109">
        <v>0</v>
      </c>
      <c r="AL531" s="109">
        <v>0</v>
      </c>
      <c r="AM531" s="109">
        <v>0</v>
      </c>
      <c r="AN531" s="109">
        <v>0</v>
      </c>
      <c r="AO531" s="109">
        <v>0</v>
      </c>
      <c r="AP531" s="160">
        <f t="shared" si="504"/>
        <v>0</v>
      </c>
      <c r="AQ531" s="160">
        <f t="shared" si="505"/>
        <v>306899.15000000014</v>
      </c>
      <c r="AR531" s="160">
        <f t="shared" si="506"/>
        <v>306899.15000000014</v>
      </c>
      <c r="AS531" s="607"/>
      <c r="AT531" s="219"/>
      <c r="AU531" s="13">
        <f t="shared" si="488"/>
        <v>0</v>
      </c>
      <c r="AV531" s="13">
        <f t="shared" si="489"/>
        <v>0</v>
      </c>
      <c r="AW531" s="13">
        <f t="shared" si="490"/>
        <v>0</v>
      </c>
      <c r="AX531" s="13">
        <f t="shared" si="491"/>
        <v>0</v>
      </c>
      <c r="AY531" s="13">
        <f t="shared" si="492"/>
        <v>0</v>
      </c>
      <c r="AZ531" s="13">
        <f t="shared" si="493"/>
        <v>0</v>
      </c>
      <c r="BA531" s="13">
        <f t="shared" si="494"/>
        <v>0</v>
      </c>
      <c r="BB531" s="13">
        <f t="shared" si="495"/>
        <v>306899.15000000014</v>
      </c>
      <c r="BC531" s="13">
        <f t="shared" si="496"/>
        <v>0</v>
      </c>
      <c r="BD531" s="13">
        <f t="shared" si="497"/>
        <v>0</v>
      </c>
      <c r="BE531" s="13">
        <f t="shared" si="498"/>
        <v>0</v>
      </c>
      <c r="BF531" s="13">
        <f t="shared" si="499"/>
        <v>0</v>
      </c>
      <c r="BG531" s="13">
        <f t="shared" si="500"/>
        <v>0</v>
      </c>
      <c r="BH531" s="13">
        <f t="shared" si="501"/>
        <v>0</v>
      </c>
      <c r="BI531" s="73">
        <f t="shared" si="502"/>
        <v>306899.15000000014</v>
      </c>
      <c r="BJ531" s="219"/>
      <c r="BK531" s="850">
        <f t="shared" si="459"/>
        <v>0</v>
      </c>
      <c r="BL531" s="109">
        <f t="shared" si="460"/>
        <v>0</v>
      </c>
      <c r="BM531" s="109">
        <f t="shared" si="461"/>
        <v>0</v>
      </c>
      <c r="BN531" s="109">
        <f t="shared" si="462"/>
        <v>0</v>
      </c>
      <c r="BO531" s="109">
        <f t="shared" si="463"/>
        <v>0</v>
      </c>
      <c r="BP531" s="109">
        <f t="shared" si="464"/>
        <v>0</v>
      </c>
      <c r="BQ531" s="109">
        <f t="shared" si="465"/>
        <v>0</v>
      </c>
      <c r="BR531" s="109">
        <f t="shared" si="466"/>
        <v>306899.15000000014</v>
      </c>
      <c r="BS531" s="109">
        <f t="shared" si="467"/>
        <v>0</v>
      </c>
      <c r="BT531" s="109">
        <f t="shared" si="468"/>
        <v>0</v>
      </c>
      <c r="BU531" s="109">
        <f t="shared" si="469"/>
        <v>0</v>
      </c>
      <c r="BV531" s="109">
        <f t="shared" si="470"/>
        <v>0</v>
      </c>
      <c r="BW531" s="109">
        <f t="shared" si="471"/>
        <v>0</v>
      </c>
      <c r="BX531" s="109">
        <f t="shared" si="472"/>
        <v>0</v>
      </c>
      <c r="BY531" s="1000">
        <f t="shared" si="503"/>
        <v>306899.15000000014</v>
      </c>
    </row>
    <row r="532" spans="1:77">
      <c r="A532" s="2" t="s">
        <v>2771</v>
      </c>
      <c r="B532" s="2" t="s">
        <v>2772</v>
      </c>
      <c r="C532" s="57" t="s">
        <v>3</v>
      </c>
      <c r="D532" s="57" t="s">
        <v>7</v>
      </c>
      <c r="E532" s="681" t="s">
        <v>349</v>
      </c>
      <c r="F532" s="682">
        <v>41274</v>
      </c>
      <c r="G532" s="682" t="s">
        <v>106</v>
      </c>
      <c r="H532" s="241" t="s">
        <v>109</v>
      </c>
      <c r="I532" s="38"/>
      <c r="J532" s="983"/>
      <c r="K532" s="903"/>
      <c r="L532" s="798"/>
      <c r="M532" s="429"/>
      <c r="N532" s="109"/>
      <c r="O532" s="109"/>
      <c r="P532" s="109"/>
      <c r="Q532" s="607"/>
      <c r="R532" s="93"/>
      <c r="S532" s="109"/>
      <c r="T532" s="109"/>
      <c r="U532" s="109"/>
      <c r="V532" s="109">
        <v>0</v>
      </c>
      <c r="W532" s="109">
        <v>0</v>
      </c>
      <c r="X532" s="109">
        <v>0</v>
      </c>
      <c r="Y532" s="109">
        <v>0</v>
      </c>
      <c r="Z532" s="109">
        <v>0</v>
      </c>
      <c r="AA532" s="109">
        <v>0</v>
      </c>
      <c r="AB532" s="109">
        <v>0</v>
      </c>
      <c r="AC532" s="109">
        <v>0</v>
      </c>
      <c r="AD532" s="109">
        <v>0</v>
      </c>
      <c r="AE532" s="109">
        <v>0</v>
      </c>
      <c r="AF532" s="109">
        <v>0</v>
      </c>
      <c r="AG532" s="109">
        <v>0</v>
      </c>
      <c r="AH532" s="109">
        <v>0</v>
      </c>
      <c r="AI532" s="109">
        <v>0</v>
      </c>
      <c r="AJ532" s="109">
        <v>531405.70000000007</v>
      </c>
      <c r="AK532" s="109">
        <v>0</v>
      </c>
      <c r="AL532" s="109">
        <v>0</v>
      </c>
      <c r="AM532" s="109">
        <v>0</v>
      </c>
      <c r="AN532" s="109">
        <v>0</v>
      </c>
      <c r="AO532" s="109">
        <v>0</v>
      </c>
      <c r="AP532" s="160">
        <f t="shared" si="504"/>
        <v>0</v>
      </c>
      <c r="AQ532" s="160">
        <f t="shared" si="505"/>
        <v>531405.70000000007</v>
      </c>
      <c r="AR532" s="160">
        <f t="shared" si="506"/>
        <v>531405.70000000007</v>
      </c>
      <c r="AS532" s="607"/>
      <c r="AT532" s="219"/>
      <c r="AU532" s="13">
        <f t="shared" si="488"/>
        <v>0</v>
      </c>
      <c r="AV532" s="13">
        <f t="shared" si="489"/>
        <v>0</v>
      </c>
      <c r="AW532" s="13">
        <f t="shared" si="490"/>
        <v>0</v>
      </c>
      <c r="AX532" s="13">
        <f t="shared" si="491"/>
        <v>0</v>
      </c>
      <c r="AY532" s="13">
        <f t="shared" si="492"/>
        <v>0</v>
      </c>
      <c r="AZ532" s="13">
        <f t="shared" si="493"/>
        <v>0</v>
      </c>
      <c r="BA532" s="13">
        <f t="shared" si="494"/>
        <v>0</v>
      </c>
      <c r="BB532" s="13">
        <f t="shared" si="495"/>
        <v>0</v>
      </c>
      <c r="BC532" s="13">
        <f t="shared" si="496"/>
        <v>531405.70000000007</v>
      </c>
      <c r="BD532" s="13">
        <f t="shared" si="497"/>
        <v>0</v>
      </c>
      <c r="BE532" s="13">
        <f t="shared" si="498"/>
        <v>0</v>
      </c>
      <c r="BF532" s="13">
        <f t="shared" si="499"/>
        <v>0</v>
      </c>
      <c r="BG532" s="13">
        <f t="shared" si="500"/>
        <v>0</v>
      </c>
      <c r="BH532" s="13">
        <f t="shared" si="501"/>
        <v>0</v>
      </c>
      <c r="BI532" s="73">
        <f t="shared" si="502"/>
        <v>531405.70000000007</v>
      </c>
      <c r="BJ532" s="219"/>
      <c r="BK532" s="850">
        <f t="shared" si="459"/>
        <v>0</v>
      </c>
      <c r="BL532" s="109">
        <f t="shared" si="460"/>
        <v>0</v>
      </c>
      <c r="BM532" s="109">
        <f t="shared" si="461"/>
        <v>0</v>
      </c>
      <c r="BN532" s="109">
        <f t="shared" si="462"/>
        <v>0</v>
      </c>
      <c r="BO532" s="109">
        <f t="shared" si="463"/>
        <v>0</v>
      </c>
      <c r="BP532" s="109">
        <f t="shared" si="464"/>
        <v>0</v>
      </c>
      <c r="BQ532" s="109">
        <f t="shared" si="465"/>
        <v>0</v>
      </c>
      <c r="BR532" s="109">
        <f t="shared" si="466"/>
        <v>0</v>
      </c>
      <c r="BS532" s="109">
        <f t="shared" si="467"/>
        <v>531405.70000000007</v>
      </c>
      <c r="BT532" s="109">
        <f t="shared" si="468"/>
        <v>0</v>
      </c>
      <c r="BU532" s="109">
        <f t="shared" si="469"/>
        <v>0</v>
      </c>
      <c r="BV532" s="109">
        <f t="shared" si="470"/>
        <v>0</v>
      </c>
      <c r="BW532" s="109">
        <f t="shared" si="471"/>
        <v>0</v>
      </c>
      <c r="BX532" s="109">
        <f t="shared" si="472"/>
        <v>0</v>
      </c>
      <c r="BY532" s="1000">
        <f t="shared" si="503"/>
        <v>531405.70000000007</v>
      </c>
    </row>
    <row r="533" spans="1:77">
      <c r="A533" s="2" t="s">
        <v>2701</v>
      </c>
      <c r="B533" s="2" t="s">
        <v>2702</v>
      </c>
      <c r="C533" s="57" t="s">
        <v>3</v>
      </c>
      <c r="D533" s="57" t="s">
        <v>7</v>
      </c>
      <c r="E533" s="681" t="s">
        <v>349</v>
      </c>
      <c r="F533" s="682">
        <v>41260</v>
      </c>
      <c r="G533" s="682" t="s">
        <v>106</v>
      </c>
      <c r="H533" s="241" t="s">
        <v>109</v>
      </c>
      <c r="I533" s="38"/>
      <c r="J533" s="983"/>
      <c r="K533" s="903"/>
      <c r="L533" s="798"/>
      <c r="M533" s="429"/>
      <c r="N533" s="109"/>
      <c r="O533" s="109"/>
      <c r="P533" s="109"/>
      <c r="Q533" s="607"/>
      <c r="R533" s="93"/>
      <c r="S533" s="109"/>
      <c r="T533" s="109"/>
      <c r="U533" s="109"/>
      <c r="V533" s="109">
        <v>0</v>
      </c>
      <c r="W533" s="109">
        <v>0</v>
      </c>
      <c r="X533" s="109">
        <v>0</v>
      </c>
      <c r="Y533" s="109">
        <v>0</v>
      </c>
      <c r="Z533" s="109">
        <v>0</v>
      </c>
      <c r="AA533" s="109">
        <v>0</v>
      </c>
      <c r="AB533" s="109">
        <v>0</v>
      </c>
      <c r="AC533" s="109">
        <v>0</v>
      </c>
      <c r="AD533" s="109">
        <v>0</v>
      </c>
      <c r="AE533" s="109">
        <v>0</v>
      </c>
      <c r="AF533" s="109">
        <v>0</v>
      </c>
      <c r="AG533" s="109">
        <v>0</v>
      </c>
      <c r="AH533" s="109">
        <v>0</v>
      </c>
      <c r="AI533" s="109">
        <v>0</v>
      </c>
      <c r="AJ533" s="109">
        <v>706119.03</v>
      </c>
      <c r="AK533" s="109">
        <v>0</v>
      </c>
      <c r="AL533" s="109">
        <v>0</v>
      </c>
      <c r="AM533" s="109">
        <v>0</v>
      </c>
      <c r="AN533" s="109">
        <v>0</v>
      </c>
      <c r="AO533" s="109">
        <v>0</v>
      </c>
      <c r="AP533" s="160">
        <f t="shared" si="504"/>
        <v>0</v>
      </c>
      <c r="AQ533" s="160">
        <f t="shared" si="505"/>
        <v>706119.03</v>
      </c>
      <c r="AR533" s="160">
        <f t="shared" si="506"/>
        <v>706119.03</v>
      </c>
      <c r="AS533" s="607"/>
      <c r="AT533" s="219"/>
      <c r="AU533" s="13">
        <f t="shared" si="488"/>
        <v>0</v>
      </c>
      <c r="AV533" s="13">
        <f t="shared" si="489"/>
        <v>0</v>
      </c>
      <c r="AW533" s="13">
        <f t="shared" si="490"/>
        <v>0</v>
      </c>
      <c r="AX533" s="13">
        <f t="shared" si="491"/>
        <v>0</v>
      </c>
      <c r="AY533" s="13">
        <f t="shared" si="492"/>
        <v>0</v>
      </c>
      <c r="AZ533" s="13">
        <f t="shared" si="493"/>
        <v>0</v>
      </c>
      <c r="BA533" s="13">
        <f t="shared" si="494"/>
        <v>0</v>
      </c>
      <c r="BB533" s="13">
        <f t="shared" si="495"/>
        <v>0</v>
      </c>
      <c r="BC533" s="13">
        <f t="shared" si="496"/>
        <v>706119.03</v>
      </c>
      <c r="BD533" s="13">
        <f t="shared" si="497"/>
        <v>0</v>
      </c>
      <c r="BE533" s="13">
        <f t="shared" si="498"/>
        <v>0</v>
      </c>
      <c r="BF533" s="13">
        <f t="shared" si="499"/>
        <v>0</v>
      </c>
      <c r="BG533" s="13">
        <f t="shared" si="500"/>
        <v>0</v>
      </c>
      <c r="BH533" s="13">
        <f t="shared" si="501"/>
        <v>0</v>
      </c>
      <c r="BI533" s="73">
        <f t="shared" si="502"/>
        <v>706119.03</v>
      </c>
      <c r="BJ533" s="219"/>
      <c r="BK533" s="850">
        <f t="shared" si="459"/>
        <v>0</v>
      </c>
      <c r="BL533" s="109">
        <f t="shared" si="460"/>
        <v>0</v>
      </c>
      <c r="BM533" s="109">
        <f t="shared" si="461"/>
        <v>0</v>
      </c>
      <c r="BN533" s="109">
        <f t="shared" si="462"/>
        <v>0</v>
      </c>
      <c r="BO533" s="109">
        <f t="shared" si="463"/>
        <v>0</v>
      </c>
      <c r="BP533" s="109">
        <f t="shared" si="464"/>
        <v>0</v>
      </c>
      <c r="BQ533" s="109">
        <f t="shared" si="465"/>
        <v>0</v>
      </c>
      <c r="BR533" s="109">
        <f t="shared" si="466"/>
        <v>0</v>
      </c>
      <c r="BS533" s="109">
        <f t="shared" si="467"/>
        <v>706119.03</v>
      </c>
      <c r="BT533" s="109">
        <f t="shared" si="468"/>
        <v>0</v>
      </c>
      <c r="BU533" s="109">
        <f t="shared" si="469"/>
        <v>0</v>
      </c>
      <c r="BV533" s="109">
        <f t="shared" si="470"/>
        <v>0</v>
      </c>
      <c r="BW533" s="109">
        <f t="shared" si="471"/>
        <v>0</v>
      </c>
      <c r="BX533" s="109">
        <f t="shared" si="472"/>
        <v>0</v>
      </c>
      <c r="BY533" s="1000">
        <f t="shared" si="503"/>
        <v>706119.03</v>
      </c>
    </row>
    <row r="534" spans="1:77">
      <c r="A534" s="2" t="s">
        <v>3173</v>
      </c>
      <c r="B534" s="2" t="s">
        <v>3174</v>
      </c>
      <c r="C534" s="57" t="s">
        <v>3</v>
      </c>
      <c r="D534" s="57" t="s">
        <v>7</v>
      </c>
      <c r="E534" s="681" t="s">
        <v>349</v>
      </c>
      <c r="F534" s="682">
        <v>41258</v>
      </c>
      <c r="G534" s="682" t="s">
        <v>106</v>
      </c>
      <c r="H534" s="241" t="s">
        <v>109</v>
      </c>
      <c r="I534" s="38"/>
      <c r="J534" s="983"/>
      <c r="K534" s="903"/>
      <c r="L534" s="798"/>
      <c r="M534" s="429"/>
      <c r="N534" s="109"/>
      <c r="O534" s="109"/>
      <c r="P534" s="109"/>
      <c r="Q534" s="607"/>
      <c r="R534" s="93"/>
      <c r="S534" s="109"/>
      <c r="T534" s="109"/>
      <c r="U534" s="109"/>
      <c r="V534" s="109">
        <v>0</v>
      </c>
      <c r="W534" s="109">
        <v>0</v>
      </c>
      <c r="X534" s="109">
        <v>0</v>
      </c>
      <c r="Y534" s="109">
        <v>0</v>
      </c>
      <c r="Z534" s="109">
        <v>0</v>
      </c>
      <c r="AA534" s="109">
        <v>0</v>
      </c>
      <c r="AB534" s="109">
        <v>0</v>
      </c>
      <c r="AC534" s="109">
        <v>0</v>
      </c>
      <c r="AD534" s="109">
        <v>0</v>
      </c>
      <c r="AE534" s="109">
        <v>0</v>
      </c>
      <c r="AF534" s="109">
        <v>0</v>
      </c>
      <c r="AG534" s="109">
        <v>0</v>
      </c>
      <c r="AH534" s="109">
        <v>0</v>
      </c>
      <c r="AI534" s="109">
        <v>0</v>
      </c>
      <c r="AJ534" s="109">
        <v>175557.67</v>
      </c>
      <c r="AK534" s="109">
        <v>0</v>
      </c>
      <c r="AL534" s="109">
        <v>0</v>
      </c>
      <c r="AM534" s="109">
        <v>0</v>
      </c>
      <c r="AN534" s="109">
        <v>0</v>
      </c>
      <c r="AO534" s="109">
        <v>0</v>
      </c>
      <c r="AP534" s="160">
        <f t="shared" si="504"/>
        <v>0</v>
      </c>
      <c r="AQ534" s="160">
        <f t="shared" si="505"/>
        <v>175557.67</v>
      </c>
      <c r="AR534" s="160">
        <f t="shared" si="506"/>
        <v>175557.67</v>
      </c>
      <c r="AS534" s="607"/>
      <c r="AT534" s="219"/>
      <c r="AU534" s="13">
        <f t="shared" si="488"/>
        <v>0</v>
      </c>
      <c r="AV534" s="13">
        <f t="shared" si="489"/>
        <v>0</v>
      </c>
      <c r="AW534" s="13">
        <f t="shared" si="490"/>
        <v>0</v>
      </c>
      <c r="AX534" s="13">
        <f t="shared" si="491"/>
        <v>0</v>
      </c>
      <c r="AY534" s="13">
        <f t="shared" si="492"/>
        <v>0</v>
      </c>
      <c r="AZ534" s="13">
        <f t="shared" si="493"/>
        <v>0</v>
      </c>
      <c r="BA534" s="13">
        <f t="shared" si="494"/>
        <v>0</v>
      </c>
      <c r="BB534" s="13">
        <f t="shared" si="495"/>
        <v>0</v>
      </c>
      <c r="BC534" s="13">
        <f t="shared" si="496"/>
        <v>175557.67</v>
      </c>
      <c r="BD534" s="13">
        <f t="shared" si="497"/>
        <v>0</v>
      </c>
      <c r="BE534" s="13">
        <f t="shared" si="498"/>
        <v>0</v>
      </c>
      <c r="BF534" s="13">
        <f t="shared" si="499"/>
        <v>0</v>
      </c>
      <c r="BG534" s="13">
        <f t="shared" si="500"/>
        <v>0</v>
      </c>
      <c r="BH534" s="13">
        <f t="shared" si="501"/>
        <v>0</v>
      </c>
      <c r="BI534" s="73">
        <f t="shared" si="502"/>
        <v>175557.67</v>
      </c>
      <c r="BJ534" s="219"/>
      <c r="BK534" s="850">
        <f t="shared" si="459"/>
        <v>0</v>
      </c>
      <c r="BL534" s="109">
        <f t="shared" si="460"/>
        <v>0</v>
      </c>
      <c r="BM534" s="109">
        <f t="shared" si="461"/>
        <v>0</v>
      </c>
      <c r="BN534" s="109">
        <f t="shared" si="462"/>
        <v>0</v>
      </c>
      <c r="BO534" s="109">
        <f t="shared" si="463"/>
        <v>0</v>
      </c>
      <c r="BP534" s="109">
        <f t="shared" si="464"/>
        <v>0</v>
      </c>
      <c r="BQ534" s="109">
        <f t="shared" si="465"/>
        <v>0</v>
      </c>
      <c r="BR534" s="109">
        <f t="shared" si="466"/>
        <v>0</v>
      </c>
      <c r="BS534" s="109">
        <f t="shared" si="467"/>
        <v>175557.67</v>
      </c>
      <c r="BT534" s="109">
        <f t="shared" si="468"/>
        <v>0</v>
      </c>
      <c r="BU534" s="109">
        <f t="shared" si="469"/>
        <v>0</v>
      </c>
      <c r="BV534" s="109">
        <f t="shared" si="470"/>
        <v>0</v>
      </c>
      <c r="BW534" s="109">
        <f t="shared" si="471"/>
        <v>0</v>
      </c>
      <c r="BX534" s="109">
        <f t="shared" si="472"/>
        <v>0</v>
      </c>
      <c r="BY534" s="1000">
        <f t="shared" si="503"/>
        <v>175557.67</v>
      </c>
    </row>
    <row r="535" spans="1:77">
      <c r="A535" s="2" t="s">
        <v>2582</v>
      </c>
      <c r="B535" s="2" t="s">
        <v>2583</v>
      </c>
      <c r="C535" s="57" t="s">
        <v>3</v>
      </c>
      <c r="D535" s="57" t="s">
        <v>7</v>
      </c>
      <c r="E535" s="681" t="s">
        <v>349</v>
      </c>
      <c r="F535" s="682">
        <v>41182</v>
      </c>
      <c r="G535" s="682" t="s">
        <v>106</v>
      </c>
      <c r="H535" s="241" t="s">
        <v>109</v>
      </c>
      <c r="I535" s="38"/>
      <c r="J535" s="983"/>
      <c r="K535" s="903"/>
      <c r="L535" s="798"/>
      <c r="M535" s="429"/>
      <c r="N535" s="109"/>
      <c r="O535" s="109"/>
      <c r="P535" s="109"/>
      <c r="Q535" s="607"/>
      <c r="R535" s="93"/>
      <c r="S535" s="109"/>
      <c r="T535" s="109"/>
      <c r="U535" s="109"/>
      <c r="V535" s="109">
        <v>0</v>
      </c>
      <c r="W535" s="109">
        <v>0</v>
      </c>
      <c r="X535" s="109">
        <v>0</v>
      </c>
      <c r="Y535" s="109">
        <v>0</v>
      </c>
      <c r="Z535" s="109">
        <v>0</v>
      </c>
      <c r="AA535" s="109">
        <v>0</v>
      </c>
      <c r="AB535" s="109">
        <v>0</v>
      </c>
      <c r="AC535" s="109">
        <v>0</v>
      </c>
      <c r="AD535" s="109">
        <v>0</v>
      </c>
      <c r="AE535" s="109">
        <v>0</v>
      </c>
      <c r="AF535" s="109">
        <v>0</v>
      </c>
      <c r="AG535" s="109">
        <v>1762988.2799999998</v>
      </c>
      <c r="AH535" s="109">
        <v>0</v>
      </c>
      <c r="AI535" s="109">
        <v>0</v>
      </c>
      <c r="AJ535" s="109">
        <v>0</v>
      </c>
      <c r="AK535" s="109">
        <v>0</v>
      </c>
      <c r="AL535" s="109">
        <v>0</v>
      </c>
      <c r="AM535" s="109">
        <v>0</v>
      </c>
      <c r="AN535" s="109">
        <v>0</v>
      </c>
      <c r="AO535" s="109">
        <v>0</v>
      </c>
      <c r="AP535" s="160">
        <f t="shared" si="504"/>
        <v>0</v>
      </c>
      <c r="AQ535" s="160">
        <f t="shared" si="505"/>
        <v>1762988.2799999998</v>
      </c>
      <c r="AR535" s="160">
        <f t="shared" si="506"/>
        <v>1762988.2799999998</v>
      </c>
      <c r="AS535" s="607"/>
      <c r="AT535" s="219"/>
      <c r="AU535" s="13">
        <f t="shared" si="488"/>
        <v>0</v>
      </c>
      <c r="AV535" s="13">
        <f t="shared" si="489"/>
        <v>0</v>
      </c>
      <c r="AW535" s="13">
        <f t="shared" si="490"/>
        <v>0</v>
      </c>
      <c r="AX535" s="13">
        <f t="shared" si="491"/>
        <v>0</v>
      </c>
      <c r="AY535" s="13">
        <f t="shared" si="492"/>
        <v>0</v>
      </c>
      <c r="AZ535" s="13">
        <f t="shared" si="493"/>
        <v>1762988.2799999998</v>
      </c>
      <c r="BA535" s="13">
        <f t="shared" si="494"/>
        <v>0</v>
      </c>
      <c r="BB535" s="13">
        <f t="shared" si="495"/>
        <v>0</v>
      </c>
      <c r="BC535" s="13">
        <f t="shared" si="496"/>
        <v>0</v>
      </c>
      <c r="BD535" s="13">
        <f t="shared" si="497"/>
        <v>0</v>
      </c>
      <c r="BE535" s="13">
        <f t="shared" si="498"/>
        <v>0</v>
      </c>
      <c r="BF535" s="13">
        <f t="shared" si="499"/>
        <v>0</v>
      </c>
      <c r="BG535" s="13">
        <f t="shared" si="500"/>
        <v>0</v>
      </c>
      <c r="BH535" s="13">
        <f t="shared" si="501"/>
        <v>0</v>
      </c>
      <c r="BI535" s="73">
        <f t="shared" si="502"/>
        <v>1762988.2799999998</v>
      </c>
      <c r="BJ535" s="219"/>
      <c r="BK535" s="850">
        <f t="shared" si="459"/>
        <v>0</v>
      </c>
      <c r="BL535" s="109">
        <f t="shared" si="460"/>
        <v>0</v>
      </c>
      <c r="BM535" s="109">
        <f t="shared" si="461"/>
        <v>0</v>
      </c>
      <c r="BN535" s="109">
        <f t="shared" si="462"/>
        <v>0</v>
      </c>
      <c r="BO535" s="109">
        <f t="shared" si="463"/>
        <v>0</v>
      </c>
      <c r="BP535" s="109">
        <f t="shared" si="464"/>
        <v>1762988.2799999998</v>
      </c>
      <c r="BQ535" s="109">
        <f t="shared" si="465"/>
        <v>0</v>
      </c>
      <c r="BR535" s="109">
        <f t="shared" si="466"/>
        <v>0</v>
      </c>
      <c r="BS535" s="109">
        <f t="shared" si="467"/>
        <v>0</v>
      </c>
      <c r="BT535" s="109">
        <f t="shared" si="468"/>
        <v>0</v>
      </c>
      <c r="BU535" s="109">
        <f t="shared" si="469"/>
        <v>0</v>
      </c>
      <c r="BV535" s="109">
        <f t="shared" si="470"/>
        <v>0</v>
      </c>
      <c r="BW535" s="109">
        <f t="shared" si="471"/>
        <v>0</v>
      </c>
      <c r="BX535" s="109">
        <f t="shared" si="472"/>
        <v>0</v>
      </c>
      <c r="BY535" s="1000">
        <f t="shared" si="503"/>
        <v>1762988.2799999998</v>
      </c>
    </row>
    <row r="536" spans="1:77">
      <c r="A536" s="2" t="s">
        <v>3171</v>
      </c>
      <c r="B536" s="2" t="s">
        <v>3172</v>
      </c>
      <c r="C536" s="57" t="s">
        <v>3</v>
      </c>
      <c r="D536" s="57" t="s">
        <v>7</v>
      </c>
      <c r="E536" s="681" t="s">
        <v>349</v>
      </c>
      <c r="F536" s="682">
        <v>41274</v>
      </c>
      <c r="G536" s="682" t="s">
        <v>106</v>
      </c>
      <c r="H536" s="241" t="s">
        <v>109</v>
      </c>
      <c r="I536" s="38"/>
      <c r="J536" s="983"/>
      <c r="K536" s="903"/>
      <c r="L536" s="798"/>
      <c r="M536" s="429"/>
      <c r="N536" s="109"/>
      <c r="O536" s="109"/>
      <c r="P536" s="109"/>
      <c r="Q536" s="607"/>
      <c r="R536" s="93"/>
      <c r="S536" s="109"/>
      <c r="T536" s="109"/>
      <c r="U536" s="109"/>
      <c r="V536" s="109">
        <v>0</v>
      </c>
      <c r="W536" s="109">
        <v>0</v>
      </c>
      <c r="X536" s="109">
        <v>0</v>
      </c>
      <c r="Y536" s="109">
        <v>0</v>
      </c>
      <c r="Z536" s="109">
        <v>0</v>
      </c>
      <c r="AA536" s="109">
        <v>0</v>
      </c>
      <c r="AB536" s="109">
        <v>0</v>
      </c>
      <c r="AC536" s="109">
        <v>0</v>
      </c>
      <c r="AD536" s="109">
        <v>0</v>
      </c>
      <c r="AE536" s="109">
        <v>0</v>
      </c>
      <c r="AF536" s="109">
        <v>0</v>
      </c>
      <c r="AG536" s="109">
        <v>0</v>
      </c>
      <c r="AH536" s="109">
        <v>0</v>
      </c>
      <c r="AI536" s="109">
        <v>0</v>
      </c>
      <c r="AJ536" s="109">
        <v>176529.67</v>
      </c>
      <c r="AK536" s="109">
        <v>0</v>
      </c>
      <c r="AL536" s="109">
        <v>0</v>
      </c>
      <c r="AM536" s="109">
        <v>0</v>
      </c>
      <c r="AN536" s="109">
        <v>0</v>
      </c>
      <c r="AO536" s="109">
        <v>0</v>
      </c>
      <c r="AP536" s="160">
        <f t="shared" si="504"/>
        <v>0</v>
      </c>
      <c r="AQ536" s="160">
        <f t="shared" si="505"/>
        <v>176529.67</v>
      </c>
      <c r="AR536" s="160">
        <f t="shared" si="506"/>
        <v>176529.67</v>
      </c>
      <c r="AS536" s="607"/>
      <c r="AT536" s="219"/>
      <c r="AU536" s="13">
        <f t="shared" si="488"/>
        <v>0</v>
      </c>
      <c r="AV536" s="13">
        <f t="shared" si="489"/>
        <v>0</v>
      </c>
      <c r="AW536" s="13">
        <f t="shared" si="490"/>
        <v>0</v>
      </c>
      <c r="AX536" s="13">
        <f t="shared" si="491"/>
        <v>0</v>
      </c>
      <c r="AY536" s="13">
        <f t="shared" si="492"/>
        <v>0</v>
      </c>
      <c r="AZ536" s="13">
        <f t="shared" si="493"/>
        <v>0</v>
      </c>
      <c r="BA536" s="13">
        <f t="shared" si="494"/>
        <v>0</v>
      </c>
      <c r="BB536" s="13">
        <f t="shared" si="495"/>
        <v>0</v>
      </c>
      <c r="BC536" s="13">
        <f t="shared" si="496"/>
        <v>176529.67</v>
      </c>
      <c r="BD536" s="13">
        <f t="shared" si="497"/>
        <v>0</v>
      </c>
      <c r="BE536" s="13">
        <f t="shared" si="498"/>
        <v>0</v>
      </c>
      <c r="BF536" s="13">
        <f t="shared" si="499"/>
        <v>0</v>
      </c>
      <c r="BG536" s="13">
        <f t="shared" si="500"/>
        <v>0</v>
      </c>
      <c r="BH536" s="13">
        <f t="shared" si="501"/>
        <v>0</v>
      </c>
      <c r="BI536" s="73">
        <f t="shared" si="502"/>
        <v>176529.67</v>
      </c>
      <c r="BJ536" s="219"/>
      <c r="BK536" s="850">
        <f t="shared" si="459"/>
        <v>0</v>
      </c>
      <c r="BL536" s="109">
        <f t="shared" si="460"/>
        <v>0</v>
      </c>
      <c r="BM536" s="109">
        <f t="shared" si="461"/>
        <v>0</v>
      </c>
      <c r="BN536" s="109">
        <f t="shared" si="462"/>
        <v>0</v>
      </c>
      <c r="BO536" s="109">
        <f t="shared" si="463"/>
        <v>0</v>
      </c>
      <c r="BP536" s="109">
        <f t="shared" si="464"/>
        <v>0</v>
      </c>
      <c r="BQ536" s="109">
        <f t="shared" si="465"/>
        <v>0</v>
      </c>
      <c r="BR536" s="109">
        <f t="shared" si="466"/>
        <v>0</v>
      </c>
      <c r="BS536" s="109">
        <f t="shared" si="467"/>
        <v>176529.67</v>
      </c>
      <c r="BT536" s="109">
        <f t="shared" si="468"/>
        <v>0</v>
      </c>
      <c r="BU536" s="109">
        <f t="shared" si="469"/>
        <v>0</v>
      </c>
      <c r="BV536" s="109">
        <f t="shared" si="470"/>
        <v>0</v>
      </c>
      <c r="BW536" s="109">
        <f t="shared" si="471"/>
        <v>0</v>
      </c>
      <c r="BX536" s="109">
        <f t="shared" si="472"/>
        <v>0</v>
      </c>
      <c r="BY536" s="1000">
        <f t="shared" si="503"/>
        <v>176529.67</v>
      </c>
    </row>
    <row r="537" spans="1:77">
      <c r="A537" s="2" t="s">
        <v>2773</v>
      </c>
      <c r="B537" s="2" t="s">
        <v>2774</v>
      </c>
      <c r="C537" s="57" t="s">
        <v>3</v>
      </c>
      <c r="D537" s="57" t="s">
        <v>7</v>
      </c>
      <c r="E537" s="681" t="s">
        <v>349</v>
      </c>
      <c r="F537" s="682">
        <v>41257</v>
      </c>
      <c r="G537" s="682" t="s">
        <v>106</v>
      </c>
      <c r="H537" s="241" t="s">
        <v>109</v>
      </c>
      <c r="I537" s="38"/>
      <c r="J537" s="983"/>
      <c r="K537" s="903"/>
      <c r="L537" s="798"/>
      <c r="M537" s="429"/>
      <c r="N537" s="109"/>
      <c r="O537" s="109"/>
      <c r="P537" s="109"/>
      <c r="Q537" s="607"/>
      <c r="R537" s="93"/>
      <c r="S537" s="109"/>
      <c r="T537" s="109"/>
      <c r="U537" s="109"/>
      <c r="V537" s="109">
        <v>0</v>
      </c>
      <c r="W537" s="109">
        <v>0</v>
      </c>
      <c r="X537" s="109">
        <v>0</v>
      </c>
      <c r="Y537" s="109">
        <v>0</v>
      </c>
      <c r="Z537" s="109">
        <v>0</v>
      </c>
      <c r="AA537" s="109">
        <v>0</v>
      </c>
      <c r="AB537" s="109">
        <v>0</v>
      </c>
      <c r="AC537" s="109">
        <v>0</v>
      </c>
      <c r="AD537" s="109">
        <v>0</v>
      </c>
      <c r="AE537" s="109">
        <v>0</v>
      </c>
      <c r="AF537" s="109">
        <v>0</v>
      </c>
      <c r="AG537" s="109">
        <v>0</v>
      </c>
      <c r="AH537" s="109">
        <v>0</v>
      </c>
      <c r="AI537" s="109">
        <v>0</v>
      </c>
      <c r="AJ537" s="109">
        <v>530581.00000000012</v>
      </c>
      <c r="AK537" s="109">
        <v>0</v>
      </c>
      <c r="AL537" s="109">
        <v>0</v>
      </c>
      <c r="AM537" s="109">
        <v>0</v>
      </c>
      <c r="AN537" s="109">
        <v>0</v>
      </c>
      <c r="AO537" s="109">
        <v>0</v>
      </c>
      <c r="AP537" s="160">
        <f t="shared" si="504"/>
        <v>0</v>
      </c>
      <c r="AQ537" s="160">
        <f t="shared" si="505"/>
        <v>530581.00000000012</v>
      </c>
      <c r="AR537" s="160">
        <f t="shared" si="506"/>
        <v>530581.00000000012</v>
      </c>
      <c r="AS537" s="607"/>
      <c r="AT537" s="219"/>
      <c r="AU537" s="13">
        <f t="shared" si="488"/>
        <v>0</v>
      </c>
      <c r="AV537" s="13">
        <f t="shared" si="489"/>
        <v>0</v>
      </c>
      <c r="AW537" s="13">
        <f t="shared" si="490"/>
        <v>0</v>
      </c>
      <c r="AX537" s="13">
        <f t="shared" si="491"/>
        <v>0</v>
      </c>
      <c r="AY537" s="13">
        <f t="shared" si="492"/>
        <v>0</v>
      </c>
      <c r="AZ537" s="13">
        <f t="shared" si="493"/>
        <v>0</v>
      </c>
      <c r="BA537" s="13">
        <f t="shared" si="494"/>
        <v>0</v>
      </c>
      <c r="BB537" s="13">
        <f t="shared" si="495"/>
        <v>0</v>
      </c>
      <c r="BC537" s="13">
        <f t="shared" si="496"/>
        <v>530581.00000000012</v>
      </c>
      <c r="BD537" s="13">
        <f t="shared" si="497"/>
        <v>0</v>
      </c>
      <c r="BE537" s="13">
        <f t="shared" si="498"/>
        <v>0</v>
      </c>
      <c r="BF537" s="13">
        <f t="shared" si="499"/>
        <v>0</v>
      </c>
      <c r="BG537" s="13">
        <f t="shared" si="500"/>
        <v>0</v>
      </c>
      <c r="BH537" s="13">
        <f t="shared" si="501"/>
        <v>0</v>
      </c>
      <c r="BI537" s="73">
        <f t="shared" si="502"/>
        <v>530581.00000000012</v>
      </c>
      <c r="BJ537" s="219"/>
      <c r="BK537" s="850">
        <f t="shared" si="459"/>
        <v>0</v>
      </c>
      <c r="BL537" s="109">
        <f t="shared" si="460"/>
        <v>0</v>
      </c>
      <c r="BM537" s="109">
        <f t="shared" si="461"/>
        <v>0</v>
      </c>
      <c r="BN537" s="109">
        <f t="shared" si="462"/>
        <v>0</v>
      </c>
      <c r="BO537" s="109">
        <f t="shared" si="463"/>
        <v>0</v>
      </c>
      <c r="BP537" s="109">
        <f t="shared" si="464"/>
        <v>0</v>
      </c>
      <c r="BQ537" s="109">
        <f t="shared" si="465"/>
        <v>0</v>
      </c>
      <c r="BR537" s="109">
        <f t="shared" si="466"/>
        <v>0</v>
      </c>
      <c r="BS537" s="109">
        <f t="shared" si="467"/>
        <v>530581.00000000012</v>
      </c>
      <c r="BT537" s="109">
        <f t="shared" si="468"/>
        <v>0</v>
      </c>
      <c r="BU537" s="109">
        <f t="shared" si="469"/>
        <v>0</v>
      </c>
      <c r="BV537" s="109">
        <f t="shared" si="470"/>
        <v>0</v>
      </c>
      <c r="BW537" s="109">
        <f t="shared" si="471"/>
        <v>0</v>
      </c>
      <c r="BX537" s="109">
        <f t="shared" si="472"/>
        <v>0</v>
      </c>
      <c r="BY537" s="1000">
        <f t="shared" si="503"/>
        <v>530581.00000000012</v>
      </c>
    </row>
    <row r="538" spans="1:77">
      <c r="A538" s="679" t="s">
        <v>3004</v>
      </c>
      <c r="B538" s="679" t="s">
        <v>3005</v>
      </c>
      <c r="C538" s="57" t="s">
        <v>3</v>
      </c>
      <c r="D538" s="684" t="s">
        <v>7</v>
      </c>
      <c r="E538" s="681" t="s">
        <v>349</v>
      </c>
      <c r="F538" s="682">
        <v>40893</v>
      </c>
      <c r="G538" s="682" t="s">
        <v>106</v>
      </c>
      <c r="H538" s="241" t="s">
        <v>109</v>
      </c>
      <c r="I538" s="38"/>
      <c r="J538" s="983"/>
      <c r="K538" s="903"/>
      <c r="L538" s="798"/>
      <c r="M538" s="429"/>
      <c r="N538" s="109"/>
      <c r="O538" s="109"/>
      <c r="P538" s="109"/>
      <c r="Q538" s="607"/>
      <c r="R538" s="93"/>
      <c r="S538" s="109">
        <v>14092.969999999998</v>
      </c>
      <c r="T538" s="109">
        <v>-15946.369999999999</v>
      </c>
      <c r="U538" s="109">
        <v>0</v>
      </c>
      <c r="V538" s="109">
        <v>0</v>
      </c>
      <c r="W538" s="109">
        <v>0</v>
      </c>
      <c r="X538" s="109">
        <v>249982.68</v>
      </c>
      <c r="Y538" s="109">
        <v>0</v>
      </c>
      <c r="Z538" s="109">
        <v>0</v>
      </c>
      <c r="AA538" s="109">
        <v>0</v>
      </c>
      <c r="AB538" s="109">
        <v>0</v>
      </c>
      <c r="AC538" s="109">
        <v>0</v>
      </c>
      <c r="AD538" s="109">
        <v>0</v>
      </c>
      <c r="AE538" s="109">
        <v>0</v>
      </c>
      <c r="AF538" s="109">
        <v>0</v>
      </c>
      <c r="AG538" s="109">
        <v>0</v>
      </c>
      <c r="AH538" s="109">
        <v>0</v>
      </c>
      <c r="AI538" s="109">
        <v>0</v>
      </c>
      <c r="AJ538" s="109">
        <v>0</v>
      </c>
      <c r="AK538" s="109">
        <v>0</v>
      </c>
      <c r="AL538" s="109">
        <v>0</v>
      </c>
      <c r="AM538" s="109">
        <v>0</v>
      </c>
      <c r="AN538" s="109">
        <v>0</v>
      </c>
      <c r="AO538" s="109">
        <v>0</v>
      </c>
      <c r="AP538" s="160">
        <f t="shared" si="504"/>
        <v>248129.28</v>
      </c>
      <c r="AQ538" s="160">
        <f t="shared" si="505"/>
        <v>0</v>
      </c>
      <c r="AR538" s="160">
        <f t="shared" si="506"/>
        <v>248129.28</v>
      </c>
      <c r="AS538" s="607"/>
      <c r="AT538" s="219"/>
      <c r="AU538" s="13">
        <f t="shared" si="488"/>
        <v>0</v>
      </c>
      <c r="AV538" s="13">
        <f t="shared" si="489"/>
        <v>0</v>
      </c>
      <c r="AW538" s="13">
        <f t="shared" si="490"/>
        <v>0</v>
      </c>
      <c r="AX538" s="13">
        <f t="shared" si="491"/>
        <v>0</v>
      </c>
      <c r="AY538" s="13">
        <f t="shared" si="492"/>
        <v>0</v>
      </c>
      <c r="AZ538" s="13">
        <f t="shared" si="493"/>
        <v>0</v>
      </c>
      <c r="BA538" s="13">
        <f t="shared" si="494"/>
        <v>0</v>
      </c>
      <c r="BB538" s="13">
        <f t="shared" si="495"/>
        <v>0</v>
      </c>
      <c r="BC538" s="13">
        <f t="shared" si="496"/>
        <v>0</v>
      </c>
      <c r="BD538" s="13">
        <f t="shared" si="497"/>
        <v>0</v>
      </c>
      <c r="BE538" s="13">
        <f t="shared" si="498"/>
        <v>0</v>
      </c>
      <c r="BF538" s="13">
        <f t="shared" si="499"/>
        <v>0</v>
      </c>
      <c r="BG538" s="13">
        <f t="shared" si="500"/>
        <v>0</v>
      </c>
      <c r="BH538" s="13">
        <f t="shared" si="501"/>
        <v>0</v>
      </c>
      <c r="BI538" s="73">
        <f t="shared" si="502"/>
        <v>0</v>
      </c>
      <c r="BJ538" s="219"/>
      <c r="BK538" s="850">
        <f t="shared" ref="BK538:BK601" si="507">IF($E538="N",AU538)</f>
        <v>0</v>
      </c>
      <c r="BL538" s="109">
        <f t="shared" ref="BL538:BL601" si="508">IF($E538="N",AV538)</f>
        <v>0</v>
      </c>
      <c r="BM538" s="109">
        <f t="shared" ref="BM538:BM601" si="509">IF($E538="N",AW538)</f>
        <v>0</v>
      </c>
      <c r="BN538" s="109">
        <f t="shared" ref="BN538:BN601" si="510">IF($E538="N",AX538)</f>
        <v>0</v>
      </c>
      <c r="BO538" s="109">
        <f t="shared" ref="BO538:BO601" si="511">IF($E538="N",AY538)</f>
        <v>0</v>
      </c>
      <c r="BP538" s="109">
        <f t="shared" ref="BP538:BP601" si="512">IF($E538="N",AZ538)</f>
        <v>0</v>
      </c>
      <c r="BQ538" s="109">
        <f t="shared" ref="BQ538:BQ601" si="513">IF($E538="N",BA538)</f>
        <v>0</v>
      </c>
      <c r="BR538" s="109">
        <f t="shared" ref="BR538:BR601" si="514">IF($E538="N",BB538)</f>
        <v>0</v>
      </c>
      <c r="BS538" s="109">
        <f t="shared" ref="BS538:BS601" si="515">IF($E538="N",BC538)</f>
        <v>0</v>
      </c>
      <c r="BT538" s="109">
        <f t="shared" ref="BT538:BT601" si="516">IF($E538="N",BD538)</f>
        <v>0</v>
      </c>
      <c r="BU538" s="109">
        <f t="shared" ref="BU538:BU601" si="517">IF($E538="N",BE538)</f>
        <v>0</v>
      </c>
      <c r="BV538" s="109">
        <f t="shared" ref="BV538:BV601" si="518">IF($E538="N",BF538)</f>
        <v>0</v>
      </c>
      <c r="BW538" s="109">
        <f t="shared" ref="BW538:BW601" si="519">IF($E538="N",BG538)</f>
        <v>0</v>
      </c>
      <c r="BX538" s="109">
        <f t="shared" ref="BX538:BX601" si="520">IF($E538="N",BH538)</f>
        <v>0</v>
      </c>
      <c r="BY538" s="1000">
        <f t="shared" si="503"/>
        <v>0</v>
      </c>
    </row>
    <row r="539" spans="1:77">
      <c r="A539" s="2" t="s">
        <v>2735</v>
      </c>
      <c r="B539" s="2" t="s">
        <v>2736</v>
      </c>
      <c r="C539" s="57" t="s">
        <v>3</v>
      </c>
      <c r="D539" s="57" t="s">
        <v>7</v>
      </c>
      <c r="E539" s="681" t="s">
        <v>349</v>
      </c>
      <c r="F539" s="682">
        <v>41213</v>
      </c>
      <c r="G539" s="682" t="s">
        <v>106</v>
      </c>
      <c r="H539" s="241" t="s">
        <v>109</v>
      </c>
      <c r="I539" s="38"/>
      <c r="J539" s="983"/>
      <c r="K539" s="903"/>
      <c r="L539" s="798"/>
      <c r="M539" s="429"/>
      <c r="N539" s="109"/>
      <c r="O539" s="109"/>
      <c r="P539" s="109"/>
      <c r="Q539" s="607"/>
      <c r="R539" s="93"/>
      <c r="S539" s="109"/>
      <c r="T539" s="109"/>
      <c r="U539" s="109"/>
      <c r="V539" s="109">
        <v>0</v>
      </c>
      <c r="W539" s="109">
        <v>0</v>
      </c>
      <c r="X539" s="109">
        <v>0</v>
      </c>
      <c r="Y539" s="109">
        <v>0</v>
      </c>
      <c r="Z539" s="109">
        <v>0</v>
      </c>
      <c r="AA539" s="109">
        <v>0</v>
      </c>
      <c r="AB539" s="109">
        <v>0</v>
      </c>
      <c r="AC539" s="109">
        <v>0</v>
      </c>
      <c r="AD539" s="109">
        <v>0</v>
      </c>
      <c r="AE539" s="109">
        <v>0</v>
      </c>
      <c r="AF539" s="109">
        <v>0</v>
      </c>
      <c r="AG539" s="109">
        <v>0</v>
      </c>
      <c r="AH539" s="109">
        <v>626807.33000000007</v>
      </c>
      <c r="AI539" s="109">
        <v>0</v>
      </c>
      <c r="AJ539" s="109">
        <v>0</v>
      </c>
      <c r="AK539" s="109">
        <v>0</v>
      </c>
      <c r="AL539" s="109">
        <v>0</v>
      </c>
      <c r="AM539" s="109">
        <v>0</v>
      </c>
      <c r="AN539" s="109">
        <v>0</v>
      </c>
      <c r="AO539" s="109">
        <v>0</v>
      </c>
      <c r="AP539" s="160">
        <f t="shared" si="504"/>
        <v>0</v>
      </c>
      <c r="AQ539" s="160">
        <f t="shared" si="505"/>
        <v>626807.33000000007</v>
      </c>
      <c r="AR539" s="160">
        <f t="shared" si="506"/>
        <v>626807.33000000007</v>
      </c>
      <c r="AS539" s="607"/>
      <c r="AT539" s="219"/>
      <c r="AU539" s="13">
        <f t="shared" si="488"/>
        <v>0</v>
      </c>
      <c r="AV539" s="13">
        <f t="shared" si="489"/>
        <v>0</v>
      </c>
      <c r="AW539" s="13">
        <f t="shared" si="490"/>
        <v>0</v>
      </c>
      <c r="AX539" s="13">
        <f t="shared" si="491"/>
        <v>0</v>
      </c>
      <c r="AY539" s="13">
        <f t="shared" si="492"/>
        <v>0</v>
      </c>
      <c r="AZ539" s="13">
        <f t="shared" si="493"/>
        <v>0</v>
      </c>
      <c r="BA539" s="13">
        <f t="shared" si="494"/>
        <v>626807.33000000007</v>
      </c>
      <c r="BB539" s="13">
        <f t="shared" si="495"/>
        <v>0</v>
      </c>
      <c r="BC539" s="13">
        <f t="shared" si="496"/>
        <v>0</v>
      </c>
      <c r="BD539" s="13">
        <f t="shared" si="497"/>
        <v>0</v>
      </c>
      <c r="BE539" s="13">
        <f t="shared" si="498"/>
        <v>0</v>
      </c>
      <c r="BF539" s="13">
        <f t="shared" si="499"/>
        <v>0</v>
      </c>
      <c r="BG539" s="13">
        <f t="shared" si="500"/>
        <v>0</v>
      </c>
      <c r="BH539" s="13">
        <f t="shared" si="501"/>
        <v>0</v>
      </c>
      <c r="BI539" s="73">
        <f t="shared" si="502"/>
        <v>626807.33000000007</v>
      </c>
      <c r="BJ539" s="219"/>
      <c r="BK539" s="850">
        <f t="shared" si="507"/>
        <v>0</v>
      </c>
      <c r="BL539" s="109">
        <f t="shared" si="508"/>
        <v>0</v>
      </c>
      <c r="BM539" s="109">
        <f t="shared" si="509"/>
        <v>0</v>
      </c>
      <c r="BN539" s="109">
        <f t="shared" si="510"/>
        <v>0</v>
      </c>
      <c r="BO539" s="109">
        <f t="shared" si="511"/>
        <v>0</v>
      </c>
      <c r="BP539" s="109">
        <f t="shared" si="512"/>
        <v>0</v>
      </c>
      <c r="BQ539" s="109">
        <f t="shared" si="513"/>
        <v>626807.33000000007</v>
      </c>
      <c r="BR539" s="109">
        <f t="shared" si="514"/>
        <v>0</v>
      </c>
      <c r="BS539" s="109">
        <f t="shared" si="515"/>
        <v>0</v>
      </c>
      <c r="BT539" s="109">
        <f t="shared" si="516"/>
        <v>0</v>
      </c>
      <c r="BU539" s="109">
        <f t="shared" si="517"/>
        <v>0</v>
      </c>
      <c r="BV539" s="109">
        <f t="shared" si="518"/>
        <v>0</v>
      </c>
      <c r="BW539" s="109">
        <f t="shared" si="519"/>
        <v>0</v>
      </c>
      <c r="BX539" s="109">
        <f t="shared" si="520"/>
        <v>0</v>
      </c>
      <c r="BY539" s="1000">
        <f t="shared" si="503"/>
        <v>626807.33000000007</v>
      </c>
    </row>
    <row r="540" spans="1:77">
      <c r="A540" s="2" t="s">
        <v>3343</v>
      </c>
      <c r="B540" s="2" t="s">
        <v>3344</v>
      </c>
      <c r="C540" s="57" t="s">
        <v>3</v>
      </c>
      <c r="D540" s="57" t="s">
        <v>7</v>
      </c>
      <c r="E540" s="681" t="s">
        <v>349</v>
      </c>
      <c r="F540" s="682">
        <v>41258</v>
      </c>
      <c r="G540" s="682" t="s">
        <v>106</v>
      </c>
      <c r="H540" s="241" t="s">
        <v>109</v>
      </c>
      <c r="I540" s="38"/>
      <c r="J540" s="983"/>
      <c r="K540" s="903"/>
      <c r="L540" s="798"/>
      <c r="M540" s="429"/>
      <c r="N540" s="109"/>
      <c r="O540" s="109"/>
      <c r="P540" s="109"/>
      <c r="Q540" s="607"/>
      <c r="R540" s="93"/>
      <c r="S540" s="109"/>
      <c r="T540" s="109"/>
      <c r="U540" s="109"/>
      <c r="V540" s="109">
        <v>0</v>
      </c>
      <c r="W540" s="109">
        <v>0</v>
      </c>
      <c r="X540" s="109">
        <v>0</v>
      </c>
      <c r="Y540" s="109">
        <v>0</v>
      </c>
      <c r="Z540" s="109">
        <v>0</v>
      </c>
      <c r="AA540" s="109">
        <v>0</v>
      </c>
      <c r="AB540" s="109">
        <v>0</v>
      </c>
      <c r="AC540" s="109">
        <v>0</v>
      </c>
      <c r="AD540" s="109">
        <v>0</v>
      </c>
      <c r="AE540" s="109">
        <v>0</v>
      </c>
      <c r="AF540" s="109">
        <v>0</v>
      </c>
      <c r="AG540" s="109">
        <v>0</v>
      </c>
      <c r="AH540" s="109">
        <v>0</v>
      </c>
      <c r="AI540" s="109">
        <v>0</v>
      </c>
      <c r="AJ540" s="109">
        <v>105918</v>
      </c>
      <c r="AK540" s="109">
        <v>0</v>
      </c>
      <c r="AL540" s="109">
        <v>0</v>
      </c>
      <c r="AM540" s="109">
        <v>0</v>
      </c>
      <c r="AN540" s="109">
        <v>0</v>
      </c>
      <c r="AO540" s="109">
        <v>0</v>
      </c>
      <c r="AP540" s="160">
        <f t="shared" si="504"/>
        <v>0</v>
      </c>
      <c r="AQ540" s="160">
        <f t="shared" si="505"/>
        <v>105918</v>
      </c>
      <c r="AR540" s="160">
        <f t="shared" si="506"/>
        <v>105918</v>
      </c>
      <c r="AS540" s="607"/>
      <c r="AT540" s="219"/>
      <c r="AU540" s="13">
        <f t="shared" si="488"/>
        <v>0</v>
      </c>
      <c r="AV540" s="13">
        <f t="shared" si="489"/>
        <v>0</v>
      </c>
      <c r="AW540" s="13">
        <f t="shared" si="490"/>
        <v>0</v>
      </c>
      <c r="AX540" s="13">
        <f t="shared" si="491"/>
        <v>0</v>
      </c>
      <c r="AY540" s="13">
        <f t="shared" si="492"/>
        <v>0</v>
      </c>
      <c r="AZ540" s="13">
        <f t="shared" si="493"/>
        <v>0</v>
      </c>
      <c r="BA540" s="13">
        <f t="shared" si="494"/>
        <v>0</v>
      </c>
      <c r="BB540" s="13">
        <f t="shared" si="495"/>
        <v>0</v>
      </c>
      <c r="BC540" s="13">
        <f t="shared" si="496"/>
        <v>105918</v>
      </c>
      <c r="BD540" s="13">
        <f t="shared" si="497"/>
        <v>0</v>
      </c>
      <c r="BE540" s="13">
        <f t="shared" si="498"/>
        <v>0</v>
      </c>
      <c r="BF540" s="13">
        <f t="shared" si="499"/>
        <v>0</v>
      </c>
      <c r="BG540" s="13">
        <f t="shared" si="500"/>
        <v>0</v>
      </c>
      <c r="BH540" s="13">
        <f t="shared" si="501"/>
        <v>0</v>
      </c>
      <c r="BI540" s="73">
        <f t="shared" si="502"/>
        <v>105918</v>
      </c>
      <c r="BJ540" s="219"/>
      <c r="BK540" s="850">
        <f t="shared" si="507"/>
        <v>0</v>
      </c>
      <c r="BL540" s="109">
        <f t="shared" si="508"/>
        <v>0</v>
      </c>
      <c r="BM540" s="109">
        <f t="shared" si="509"/>
        <v>0</v>
      </c>
      <c r="BN540" s="109">
        <f t="shared" si="510"/>
        <v>0</v>
      </c>
      <c r="BO540" s="109">
        <f t="shared" si="511"/>
        <v>0</v>
      </c>
      <c r="BP540" s="109">
        <f t="shared" si="512"/>
        <v>0</v>
      </c>
      <c r="BQ540" s="109">
        <f t="shared" si="513"/>
        <v>0</v>
      </c>
      <c r="BR540" s="109">
        <f t="shared" si="514"/>
        <v>0</v>
      </c>
      <c r="BS540" s="109">
        <f t="shared" si="515"/>
        <v>105918</v>
      </c>
      <c r="BT540" s="109">
        <f t="shared" si="516"/>
        <v>0</v>
      </c>
      <c r="BU540" s="109">
        <f t="shared" si="517"/>
        <v>0</v>
      </c>
      <c r="BV540" s="109">
        <f t="shared" si="518"/>
        <v>0</v>
      </c>
      <c r="BW540" s="109">
        <f t="shared" si="519"/>
        <v>0</v>
      </c>
      <c r="BX540" s="109">
        <f t="shared" si="520"/>
        <v>0</v>
      </c>
      <c r="BY540" s="1000">
        <f t="shared" si="503"/>
        <v>105918</v>
      </c>
    </row>
    <row r="541" spans="1:77">
      <c r="A541" s="679" t="s">
        <v>3010</v>
      </c>
      <c r="B541" s="679" t="s">
        <v>3011</v>
      </c>
      <c r="C541" s="57" t="s">
        <v>3</v>
      </c>
      <c r="D541" s="684" t="s">
        <v>7</v>
      </c>
      <c r="E541" s="681" t="s">
        <v>349</v>
      </c>
      <c r="F541" s="682">
        <v>41152</v>
      </c>
      <c r="G541" s="682" t="s">
        <v>106</v>
      </c>
      <c r="H541" s="241" t="s">
        <v>109</v>
      </c>
      <c r="I541" s="38"/>
      <c r="J541" s="983"/>
      <c r="K541" s="903"/>
      <c r="L541" s="798"/>
      <c r="M541" s="429"/>
      <c r="N541" s="109"/>
      <c r="O541" s="109"/>
      <c r="P541" s="109"/>
      <c r="Q541" s="607"/>
      <c r="R541" s="93"/>
      <c r="S541" s="109"/>
      <c r="T541" s="109"/>
      <c r="U541" s="109"/>
      <c r="V541" s="109">
        <v>0</v>
      </c>
      <c r="W541" s="109">
        <v>0</v>
      </c>
      <c r="X541" s="109">
        <v>0</v>
      </c>
      <c r="Y541" s="109">
        <v>0</v>
      </c>
      <c r="Z541" s="109">
        <v>0</v>
      </c>
      <c r="AA541" s="109">
        <v>0</v>
      </c>
      <c r="AB541" s="109">
        <v>0</v>
      </c>
      <c r="AC541" s="109">
        <v>0</v>
      </c>
      <c r="AD541" s="109">
        <v>0</v>
      </c>
      <c r="AE541" s="109">
        <v>0</v>
      </c>
      <c r="AF541" s="109">
        <v>246154.90000000002</v>
      </c>
      <c r="AG541" s="109">
        <v>0</v>
      </c>
      <c r="AH541" s="109">
        <v>0</v>
      </c>
      <c r="AI541" s="109">
        <v>0</v>
      </c>
      <c r="AJ541" s="109">
        <v>0</v>
      </c>
      <c r="AK541" s="109">
        <v>0</v>
      </c>
      <c r="AL541" s="109">
        <v>0</v>
      </c>
      <c r="AM541" s="109">
        <v>0</v>
      </c>
      <c r="AN541" s="109">
        <v>0</v>
      </c>
      <c r="AO541" s="109">
        <v>0</v>
      </c>
      <c r="AP541" s="160">
        <f t="shared" si="504"/>
        <v>0</v>
      </c>
      <c r="AQ541" s="160">
        <f t="shared" si="505"/>
        <v>246154.90000000002</v>
      </c>
      <c r="AR541" s="160">
        <f t="shared" si="506"/>
        <v>246154.90000000002</v>
      </c>
      <c r="AS541" s="607"/>
      <c r="AT541" s="219"/>
      <c r="AU541" s="13">
        <f t="shared" si="488"/>
        <v>0</v>
      </c>
      <c r="AV541" s="13">
        <f t="shared" si="489"/>
        <v>0</v>
      </c>
      <c r="AW541" s="13">
        <f t="shared" si="490"/>
        <v>0</v>
      </c>
      <c r="AX541" s="13">
        <f t="shared" si="491"/>
        <v>0</v>
      </c>
      <c r="AY541" s="13">
        <f t="shared" si="492"/>
        <v>246154.90000000002</v>
      </c>
      <c r="AZ541" s="13">
        <f t="shared" si="493"/>
        <v>0</v>
      </c>
      <c r="BA541" s="13">
        <f t="shared" si="494"/>
        <v>0</v>
      </c>
      <c r="BB541" s="13">
        <f t="shared" si="495"/>
        <v>0</v>
      </c>
      <c r="BC541" s="13">
        <f t="shared" si="496"/>
        <v>0</v>
      </c>
      <c r="BD541" s="13">
        <f t="shared" si="497"/>
        <v>0</v>
      </c>
      <c r="BE541" s="13">
        <f t="shared" si="498"/>
        <v>0</v>
      </c>
      <c r="BF541" s="13">
        <f t="shared" si="499"/>
        <v>0</v>
      </c>
      <c r="BG541" s="13">
        <f t="shared" si="500"/>
        <v>0</v>
      </c>
      <c r="BH541" s="13">
        <f t="shared" si="501"/>
        <v>0</v>
      </c>
      <c r="BI541" s="73">
        <f t="shared" si="502"/>
        <v>246154.90000000002</v>
      </c>
      <c r="BJ541" s="219"/>
      <c r="BK541" s="850">
        <f t="shared" si="507"/>
        <v>0</v>
      </c>
      <c r="BL541" s="109">
        <f t="shared" si="508"/>
        <v>0</v>
      </c>
      <c r="BM541" s="109">
        <f t="shared" si="509"/>
        <v>0</v>
      </c>
      <c r="BN541" s="109">
        <f t="shared" si="510"/>
        <v>0</v>
      </c>
      <c r="BO541" s="109">
        <f t="shared" si="511"/>
        <v>246154.90000000002</v>
      </c>
      <c r="BP541" s="109">
        <f t="shared" si="512"/>
        <v>0</v>
      </c>
      <c r="BQ541" s="109">
        <f t="shared" si="513"/>
        <v>0</v>
      </c>
      <c r="BR541" s="109">
        <f t="shared" si="514"/>
        <v>0</v>
      </c>
      <c r="BS541" s="109">
        <f t="shared" si="515"/>
        <v>0</v>
      </c>
      <c r="BT541" s="109">
        <f t="shared" si="516"/>
        <v>0</v>
      </c>
      <c r="BU541" s="109">
        <f t="shared" si="517"/>
        <v>0</v>
      </c>
      <c r="BV541" s="109">
        <f t="shared" si="518"/>
        <v>0</v>
      </c>
      <c r="BW541" s="109">
        <f t="shared" si="519"/>
        <v>0</v>
      </c>
      <c r="BX541" s="109">
        <f t="shared" si="520"/>
        <v>0</v>
      </c>
      <c r="BY541" s="1000">
        <f t="shared" si="503"/>
        <v>246154.90000000002</v>
      </c>
    </row>
    <row r="542" spans="1:77">
      <c r="A542" s="2" t="s">
        <v>2627</v>
      </c>
      <c r="B542" s="2" t="s">
        <v>2628</v>
      </c>
      <c r="C542" s="57" t="s">
        <v>3</v>
      </c>
      <c r="D542" s="57" t="s">
        <v>7</v>
      </c>
      <c r="E542" s="681" t="s">
        <v>349</v>
      </c>
      <c r="F542" s="682">
        <v>41274</v>
      </c>
      <c r="G542" s="682" t="s">
        <v>106</v>
      </c>
      <c r="H542" s="241" t="s">
        <v>109</v>
      </c>
      <c r="I542" s="38"/>
      <c r="J542" s="983"/>
      <c r="K542" s="903"/>
      <c r="L542" s="798"/>
      <c r="M542" s="429"/>
      <c r="N542" s="109"/>
      <c r="O542" s="109"/>
      <c r="P542" s="109"/>
      <c r="Q542" s="607"/>
      <c r="R542" s="93"/>
      <c r="S542" s="109"/>
      <c r="T542" s="109"/>
      <c r="U542" s="109"/>
      <c r="V542" s="109">
        <v>0</v>
      </c>
      <c r="W542" s="109">
        <v>0</v>
      </c>
      <c r="X542" s="109">
        <v>0</v>
      </c>
      <c r="Y542" s="109">
        <v>0</v>
      </c>
      <c r="Z542" s="109">
        <v>0</v>
      </c>
      <c r="AA542" s="109">
        <v>0</v>
      </c>
      <c r="AB542" s="109">
        <v>0</v>
      </c>
      <c r="AC542" s="109">
        <v>0</v>
      </c>
      <c r="AD542" s="109">
        <v>0</v>
      </c>
      <c r="AE542" s="109">
        <v>0</v>
      </c>
      <c r="AF542" s="109">
        <v>0</v>
      </c>
      <c r="AG542" s="109">
        <v>0</v>
      </c>
      <c r="AH542" s="109">
        <v>0</v>
      </c>
      <c r="AI542" s="109">
        <v>0</v>
      </c>
      <c r="AJ542" s="109">
        <v>1196521</v>
      </c>
      <c r="AK542" s="109">
        <v>0</v>
      </c>
      <c r="AL542" s="109">
        <v>0</v>
      </c>
      <c r="AM542" s="109">
        <v>0</v>
      </c>
      <c r="AN542" s="109">
        <v>0</v>
      </c>
      <c r="AO542" s="109">
        <v>0</v>
      </c>
      <c r="AP542" s="160">
        <f t="shared" si="504"/>
        <v>0</v>
      </c>
      <c r="AQ542" s="160">
        <f t="shared" si="505"/>
        <v>1196521</v>
      </c>
      <c r="AR542" s="160">
        <f t="shared" si="506"/>
        <v>1196521</v>
      </c>
      <c r="AS542" s="607"/>
      <c r="AT542" s="219"/>
      <c r="AU542" s="13">
        <f t="shared" si="488"/>
        <v>0</v>
      </c>
      <c r="AV542" s="13">
        <f t="shared" si="489"/>
        <v>0</v>
      </c>
      <c r="AW542" s="13">
        <f t="shared" si="490"/>
        <v>0</v>
      </c>
      <c r="AX542" s="13">
        <f t="shared" si="491"/>
        <v>0</v>
      </c>
      <c r="AY542" s="13">
        <f t="shared" si="492"/>
        <v>0</v>
      </c>
      <c r="AZ542" s="13">
        <f t="shared" si="493"/>
        <v>0</v>
      </c>
      <c r="BA542" s="13">
        <f t="shared" si="494"/>
        <v>0</v>
      </c>
      <c r="BB542" s="13">
        <f t="shared" si="495"/>
        <v>0</v>
      </c>
      <c r="BC542" s="13">
        <f t="shared" si="496"/>
        <v>1196521</v>
      </c>
      <c r="BD542" s="13">
        <f t="shared" si="497"/>
        <v>0</v>
      </c>
      <c r="BE542" s="13">
        <f t="shared" si="498"/>
        <v>0</v>
      </c>
      <c r="BF542" s="13">
        <f t="shared" si="499"/>
        <v>0</v>
      </c>
      <c r="BG542" s="13">
        <f t="shared" si="500"/>
        <v>0</v>
      </c>
      <c r="BH542" s="13">
        <f t="shared" si="501"/>
        <v>0</v>
      </c>
      <c r="BI542" s="73">
        <f t="shared" si="502"/>
        <v>1196521</v>
      </c>
      <c r="BJ542" s="219"/>
      <c r="BK542" s="850">
        <f t="shared" si="507"/>
        <v>0</v>
      </c>
      <c r="BL542" s="109">
        <f t="shared" si="508"/>
        <v>0</v>
      </c>
      <c r="BM542" s="109">
        <f t="shared" si="509"/>
        <v>0</v>
      </c>
      <c r="BN542" s="109">
        <f t="shared" si="510"/>
        <v>0</v>
      </c>
      <c r="BO542" s="109">
        <f t="shared" si="511"/>
        <v>0</v>
      </c>
      <c r="BP542" s="109">
        <f t="shared" si="512"/>
        <v>0</v>
      </c>
      <c r="BQ542" s="109">
        <f t="shared" si="513"/>
        <v>0</v>
      </c>
      <c r="BR542" s="109">
        <f t="shared" si="514"/>
        <v>0</v>
      </c>
      <c r="BS542" s="109">
        <f t="shared" si="515"/>
        <v>1196521</v>
      </c>
      <c r="BT542" s="109">
        <f t="shared" si="516"/>
        <v>0</v>
      </c>
      <c r="BU542" s="109">
        <f t="shared" si="517"/>
        <v>0</v>
      </c>
      <c r="BV542" s="109">
        <f t="shared" si="518"/>
        <v>0</v>
      </c>
      <c r="BW542" s="109">
        <f t="shared" si="519"/>
        <v>0</v>
      </c>
      <c r="BX542" s="109">
        <f t="shared" si="520"/>
        <v>0</v>
      </c>
      <c r="BY542" s="1000">
        <f t="shared" si="503"/>
        <v>1196521</v>
      </c>
    </row>
    <row r="543" spans="1:77">
      <c r="A543" s="2" t="s">
        <v>3301</v>
      </c>
      <c r="B543" s="2" t="s">
        <v>3302</v>
      </c>
      <c r="C543" s="57" t="s">
        <v>3</v>
      </c>
      <c r="D543" s="57" t="s">
        <v>7</v>
      </c>
      <c r="E543" s="681" t="s">
        <v>349</v>
      </c>
      <c r="F543" s="682">
        <v>40908</v>
      </c>
      <c r="G543" s="682" t="s">
        <v>106</v>
      </c>
      <c r="H543" s="241" t="s">
        <v>109</v>
      </c>
      <c r="I543" s="38"/>
      <c r="J543" s="983"/>
      <c r="K543" s="903"/>
      <c r="L543" s="798"/>
      <c r="M543" s="429"/>
      <c r="N543" s="109"/>
      <c r="O543" s="109"/>
      <c r="P543" s="109"/>
      <c r="Q543" s="607"/>
      <c r="R543" s="93"/>
      <c r="S543" s="109"/>
      <c r="T543" s="109"/>
      <c r="U543" s="109"/>
      <c r="V543" s="109">
        <v>0</v>
      </c>
      <c r="W543" s="109">
        <v>0</v>
      </c>
      <c r="X543" s="109">
        <v>117084.15000000001</v>
      </c>
      <c r="Y543" s="109">
        <v>0</v>
      </c>
      <c r="Z543" s="109">
        <v>0</v>
      </c>
      <c r="AA543" s="109">
        <v>0</v>
      </c>
      <c r="AB543" s="109">
        <v>0</v>
      </c>
      <c r="AC543" s="109">
        <v>0</v>
      </c>
      <c r="AD543" s="109">
        <v>0</v>
      </c>
      <c r="AE543" s="109">
        <v>0</v>
      </c>
      <c r="AF543" s="109">
        <v>0</v>
      </c>
      <c r="AG543" s="109">
        <v>0</v>
      </c>
      <c r="AH543" s="109">
        <v>0</v>
      </c>
      <c r="AI543" s="109">
        <v>0</v>
      </c>
      <c r="AJ543" s="109">
        <v>0</v>
      </c>
      <c r="AK543" s="109">
        <v>0</v>
      </c>
      <c r="AL543" s="109">
        <v>0</v>
      </c>
      <c r="AM543" s="109">
        <v>0</v>
      </c>
      <c r="AN543" s="109">
        <v>0</v>
      </c>
      <c r="AO543" s="109">
        <v>0</v>
      </c>
      <c r="AP543" s="160">
        <f t="shared" si="504"/>
        <v>117084.15000000001</v>
      </c>
      <c r="AQ543" s="160">
        <f t="shared" si="505"/>
        <v>0</v>
      </c>
      <c r="AR543" s="160">
        <f t="shared" si="506"/>
        <v>117084.15000000001</v>
      </c>
      <c r="AS543" s="607"/>
      <c r="AT543" s="219"/>
      <c r="AU543" s="13">
        <f t="shared" si="488"/>
        <v>0</v>
      </c>
      <c r="AV543" s="13">
        <f t="shared" si="489"/>
        <v>0</v>
      </c>
      <c r="AW543" s="13">
        <f t="shared" si="490"/>
        <v>0</v>
      </c>
      <c r="AX543" s="13">
        <f t="shared" si="491"/>
        <v>0</v>
      </c>
      <c r="AY543" s="13">
        <f t="shared" si="492"/>
        <v>0</v>
      </c>
      <c r="AZ543" s="13">
        <f t="shared" si="493"/>
        <v>0</v>
      </c>
      <c r="BA543" s="13">
        <f t="shared" si="494"/>
        <v>0</v>
      </c>
      <c r="BB543" s="13">
        <f t="shared" si="495"/>
        <v>0</v>
      </c>
      <c r="BC543" s="13">
        <f t="shared" si="496"/>
        <v>0</v>
      </c>
      <c r="BD543" s="13">
        <f t="shared" si="497"/>
        <v>0</v>
      </c>
      <c r="BE543" s="13">
        <f t="shared" si="498"/>
        <v>0</v>
      </c>
      <c r="BF543" s="13">
        <f t="shared" si="499"/>
        <v>0</v>
      </c>
      <c r="BG543" s="13">
        <f t="shared" si="500"/>
        <v>0</v>
      </c>
      <c r="BH543" s="13">
        <f t="shared" si="501"/>
        <v>0</v>
      </c>
      <c r="BI543" s="73">
        <f t="shared" si="502"/>
        <v>0</v>
      </c>
      <c r="BJ543" s="219"/>
      <c r="BK543" s="850">
        <f t="shared" si="507"/>
        <v>0</v>
      </c>
      <c r="BL543" s="109">
        <f t="shared" si="508"/>
        <v>0</v>
      </c>
      <c r="BM543" s="109">
        <f t="shared" si="509"/>
        <v>0</v>
      </c>
      <c r="BN543" s="109">
        <f t="shared" si="510"/>
        <v>0</v>
      </c>
      <c r="BO543" s="109">
        <f t="shared" si="511"/>
        <v>0</v>
      </c>
      <c r="BP543" s="109">
        <f t="shared" si="512"/>
        <v>0</v>
      </c>
      <c r="BQ543" s="109">
        <f t="shared" si="513"/>
        <v>0</v>
      </c>
      <c r="BR543" s="109">
        <f t="shared" si="514"/>
        <v>0</v>
      </c>
      <c r="BS543" s="109">
        <f t="shared" si="515"/>
        <v>0</v>
      </c>
      <c r="BT543" s="109">
        <f t="shared" si="516"/>
        <v>0</v>
      </c>
      <c r="BU543" s="109">
        <f t="shared" si="517"/>
        <v>0</v>
      </c>
      <c r="BV543" s="109">
        <f t="shared" si="518"/>
        <v>0</v>
      </c>
      <c r="BW543" s="109">
        <f t="shared" si="519"/>
        <v>0</v>
      </c>
      <c r="BX543" s="109">
        <f t="shared" si="520"/>
        <v>0</v>
      </c>
      <c r="BY543" s="1000">
        <f t="shared" si="503"/>
        <v>0</v>
      </c>
    </row>
    <row r="544" spans="1:77">
      <c r="A544" s="2" t="s">
        <v>3185</v>
      </c>
      <c r="B544" s="2" t="s">
        <v>3186</v>
      </c>
      <c r="C544" s="57" t="s">
        <v>3</v>
      </c>
      <c r="D544" s="57" t="s">
        <v>7</v>
      </c>
      <c r="E544" s="681" t="s">
        <v>349</v>
      </c>
      <c r="F544" s="682">
        <v>40956</v>
      </c>
      <c r="G544" s="682" t="s">
        <v>106</v>
      </c>
      <c r="H544" s="241" t="s">
        <v>109</v>
      </c>
      <c r="I544" s="38"/>
      <c r="J544" s="983"/>
      <c r="K544" s="903"/>
      <c r="L544" s="798"/>
      <c r="M544" s="429"/>
      <c r="N544" s="109"/>
      <c r="O544" s="109"/>
      <c r="P544" s="109"/>
      <c r="Q544" s="607"/>
      <c r="R544" s="93"/>
      <c r="S544" s="109"/>
      <c r="T544" s="109"/>
      <c r="U544" s="109"/>
      <c r="V544" s="109">
        <v>0</v>
      </c>
      <c r="W544" s="109">
        <v>0</v>
      </c>
      <c r="X544" s="109">
        <v>0</v>
      </c>
      <c r="Y544" s="109">
        <v>0</v>
      </c>
      <c r="Z544" s="109">
        <v>167239.62</v>
      </c>
      <c r="AA544" s="109">
        <v>0</v>
      </c>
      <c r="AB544" s="109">
        <v>0</v>
      </c>
      <c r="AC544" s="109">
        <v>0</v>
      </c>
      <c r="AD544" s="109">
        <v>0</v>
      </c>
      <c r="AE544" s="109">
        <v>0</v>
      </c>
      <c r="AF544" s="109">
        <v>0</v>
      </c>
      <c r="AG544" s="109">
        <v>0</v>
      </c>
      <c r="AH544" s="109">
        <v>0</v>
      </c>
      <c r="AI544" s="109">
        <v>0</v>
      </c>
      <c r="AJ544" s="109">
        <v>0</v>
      </c>
      <c r="AK544" s="109">
        <v>0</v>
      </c>
      <c r="AL544" s="109">
        <v>0</v>
      </c>
      <c r="AM544" s="109">
        <v>0</v>
      </c>
      <c r="AN544" s="109">
        <v>0</v>
      </c>
      <c r="AO544" s="109">
        <v>0</v>
      </c>
      <c r="AP544" s="160">
        <f t="shared" si="504"/>
        <v>167239.62</v>
      </c>
      <c r="AQ544" s="160">
        <f t="shared" si="505"/>
        <v>0</v>
      </c>
      <c r="AR544" s="160">
        <f t="shared" si="506"/>
        <v>167239.62</v>
      </c>
      <c r="AS544" s="607"/>
      <c r="AT544" s="219"/>
      <c r="AU544" s="13">
        <f t="shared" si="488"/>
        <v>0</v>
      </c>
      <c r="AV544" s="13">
        <f t="shared" si="489"/>
        <v>0</v>
      </c>
      <c r="AW544" s="13">
        <f t="shared" si="490"/>
        <v>0</v>
      </c>
      <c r="AX544" s="13">
        <f t="shared" si="491"/>
        <v>0</v>
      </c>
      <c r="AY544" s="13">
        <f t="shared" si="492"/>
        <v>0</v>
      </c>
      <c r="AZ544" s="13">
        <f t="shared" si="493"/>
        <v>0</v>
      </c>
      <c r="BA544" s="13">
        <f t="shared" si="494"/>
        <v>0</v>
      </c>
      <c r="BB544" s="13">
        <f t="shared" si="495"/>
        <v>0</v>
      </c>
      <c r="BC544" s="13">
        <f t="shared" si="496"/>
        <v>0</v>
      </c>
      <c r="BD544" s="13">
        <f t="shared" si="497"/>
        <v>0</v>
      </c>
      <c r="BE544" s="13">
        <f t="shared" si="498"/>
        <v>0</v>
      </c>
      <c r="BF544" s="13">
        <f t="shared" si="499"/>
        <v>0</v>
      </c>
      <c r="BG544" s="13">
        <f t="shared" si="500"/>
        <v>0</v>
      </c>
      <c r="BH544" s="13">
        <f t="shared" si="501"/>
        <v>0</v>
      </c>
      <c r="BI544" s="73">
        <f t="shared" si="502"/>
        <v>0</v>
      </c>
      <c r="BJ544" s="219"/>
      <c r="BK544" s="850">
        <f t="shared" si="507"/>
        <v>0</v>
      </c>
      <c r="BL544" s="109">
        <f t="shared" si="508"/>
        <v>0</v>
      </c>
      <c r="BM544" s="109">
        <f t="shared" si="509"/>
        <v>0</v>
      </c>
      <c r="BN544" s="109">
        <f t="shared" si="510"/>
        <v>0</v>
      </c>
      <c r="BO544" s="109">
        <f t="shared" si="511"/>
        <v>0</v>
      </c>
      <c r="BP544" s="109">
        <f t="shared" si="512"/>
        <v>0</v>
      </c>
      <c r="BQ544" s="109">
        <f t="shared" si="513"/>
        <v>0</v>
      </c>
      <c r="BR544" s="109">
        <f t="shared" si="514"/>
        <v>0</v>
      </c>
      <c r="BS544" s="109">
        <f t="shared" si="515"/>
        <v>0</v>
      </c>
      <c r="BT544" s="109">
        <f t="shared" si="516"/>
        <v>0</v>
      </c>
      <c r="BU544" s="109">
        <f t="shared" si="517"/>
        <v>0</v>
      </c>
      <c r="BV544" s="109">
        <f t="shared" si="518"/>
        <v>0</v>
      </c>
      <c r="BW544" s="109">
        <f t="shared" si="519"/>
        <v>0</v>
      </c>
      <c r="BX544" s="109">
        <f t="shared" si="520"/>
        <v>0</v>
      </c>
      <c r="BY544" s="1000">
        <f t="shared" si="503"/>
        <v>0</v>
      </c>
    </row>
    <row r="545" spans="1:77">
      <c r="A545" s="2" t="s">
        <v>2878</v>
      </c>
      <c r="B545" s="2" t="s">
        <v>2879</v>
      </c>
      <c r="C545" s="57" t="s">
        <v>3</v>
      </c>
      <c r="D545" s="57" t="s">
        <v>7</v>
      </c>
      <c r="E545" s="681" t="s">
        <v>349</v>
      </c>
      <c r="F545" s="682">
        <v>41089</v>
      </c>
      <c r="G545" s="682" t="s">
        <v>106</v>
      </c>
      <c r="H545" s="241" t="s">
        <v>109</v>
      </c>
      <c r="I545" s="38"/>
      <c r="J545" s="983"/>
      <c r="K545" s="903"/>
      <c r="L545" s="798"/>
      <c r="M545" s="429"/>
      <c r="N545" s="109"/>
      <c r="O545" s="109"/>
      <c r="P545" s="109"/>
      <c r="Q545" s="607"/>
      <c r="R545" s="93"/>
      <c r="S545" s="109"/>
      <c r="T545" s="109"/>
      <c r="U545" s="109"/>
      <c r="V545" s="109">
        <v>0</v>
      </c>
      <c r="W545" s="109">
        <v>0</v>
      </c>
      <c r="X545" s="109">
        <v>0</v>
      </c>
      <c r="Y545" s="109">
        <v>0</v>
      </c>
      <c r="Z545" s="109">
        <v>0</v>
      </c>
      <c r="AA545" s="109">
        <v>0</v>
      </c>
      <c r="AB545" s="109">
        <v>0</v>
      </c>
      <c r="AC545" s="109">
        <v>0</v>
      </c>
      <c r="AD545" s="109">
        <v>347427</v>
      </c>
      <c r="AE545" s="109">
        <v>0</v>
      </c>
      <c r="AF545" s="109">
        <v>0</v>
      </c>
      <c r="AG545" s="109">
        <v>0</v>
      </c>
      <c r="AH545" s="109">
        <v>0</v>
      </c>
      <c r="AI545" s="109">
        <v>0</v>
      </c>
      <c r="AJ545" s="109">
        <v>0</v>
      </c>
      <c r="AK545" s="109">
        <v>0</v>
      </c>
      <c r="AL545" s="109">
        <v>0</v>
      </c>
      <c r="AM545" s="109">
        <v>0</v>
      </c>
      <c r="AN545" s="109">
        <v>0</v>
      </c>
      <c r="AO545" s="109">
        <v>0</v>
      </c>
      <c r="AP545" s="160">
        <f t="shared" si="504"/>
        <v>0</v>
      </c>
      <c r="AQ545" s="160">
        <f t="shared" si="505"/>
        <v>347427</v>
      </c>
      <c r="AR545" s="160">
        <f t="shared" si="506"/>
        <v>347427</v>
      </c>
      <c r="AS545" s="607"/>
      <c r="AT545" s="219"/>
      <c r="AU545" s="13">
        <f t="shared" si="488"/>
        <v>0</v>
      </c>
      <c r="AV545" s="13">
        <f t="shared" si="489"/>
        <v>0</v>
      </c>
      <c r="AW545" s="13">
        <f t="shared" si="490"/>
        <v>347427</v>
      </c>
      <c r="AX545" s="13">
        <f t="shared" si="491"/>
        <v>0</v>
      </c>
      <c r="AY545" s="13">
        <f t="shared" si="492"/>
        <v>0</v>
      </c>
      <c r="AZ545" s="13">
        <f t="shared" si="493"/>
        <v>0</v>
      </c>
      <c r="BA545" s="13">
        <f t="shared" si="494"/>
        <v>0</v>
      </c>
      <c r="BB545" s="13">
        <f t="shared" si="495"/>
        <v>0</v>
      </c>
      <c r="BC545" s="13">
        <f t="shared" si="496"/>
        <v>0</v>
      </c>
      <c r="BD545" s="13">
        <f t="shared" si="497"/>
        <v>0</v>
      </c>
      <c r="BE545" s="13">
        <f t="shared" si="498"/>
        <v>0</v>
      </c>
      <c r="BF545" s="13">
        <f t="shared" si="499"/>
        <v>0</v>
      </c>
      <c r="BG545" s="13">
        <f t="shared" si="500"/>
        <v>0</v>
      </c>
      <c r="BH545" s="13">
        <f t="shared" si="501"/>
        <v>0</v>
      </c>
      <c r="BI545" s="73">
        <f t="shared" si="502"/>
        <v>347427</v>
      </c>
      <c r="BJ545" s="219"/>
      <c r="BK545" s="850">
        <f t="shared" si="507"/>
        <v>0</v>
      </c>
      <c r="BL545" s="109">
        <f t="shared" si="508"/>
        <v>0</v>
      </c>
      <c r="BM545" s="109">
        <f t="shared" si="509"/>
        <v>347427</v>
      </c>
      <c r="BN545" s="109">
        <f t="shared" si="510"/>
        <v>0</v>
      </c>
      <c r="BO545" s="109">
        <f t="shared" si="511"/>
        <v>0</v>
      </c>
      <c r="BP545" s="109">
        <f t="shared" si="512"/>
        <v>0</v>
      </c>
      <c r="BQ545" s="109">
        <f t="shared" si="513"/>
        <v>0</v>
      </c>
      <c r="BR545" s="109">
        <f t="shared" si="514"/>
        <v>0</v>
      </c>
      <c r="BS545" s="109">
        <f t="shared" si="515"/>
        <v>0</v>
      </c>
      <c r="BT545" s="109">
        <f t="shared" si="516"/>
        <v>0</v>
      </c>
      <c r="BU545" s="109">
        <f t="shared" si="517"/>
        <v>0</v>
      </c>
      <c r="BV545" s="109">
        <f t="shared" si="518"/>
        <v>0</v>
      </c>
      <c r="BW545" s="109">
        <f t="shared" si="519"/>
        <v>0</v>
      </c>
      <c r="BX545" s="109">
        <f t="shared" si="520"/>
        <v>0</v>
      </c>
      <c r="BY545" s="1000">
        <f t="shared" si="503"/>
        <v>347427</v>
      </c>
    </row>
    <row r="546" spans="1:77">
      <c r="A546" s="679" t="s">
        <v>2966</v>
      </c>
      <c r="B546" s="679" t="s">
        <v>2967</v>
      </c>
      <c r="C546" s="57" t="s">
        <v>3</v>
      </c>
      <c r="D546" s="684" t="s">
        <v>7</v>
      </c>
      <c r="E546" s="681" t="s">
        <v>349</v>
      </c>
      <c r="F546" s="682">
        <v>40908</v>
      </c>
      <c r="G546" s="682" t="s">
        <v>106</v>
      </c>
      <c r="H546" s="241" t="s">
        <v>109</v>
      </c>
      <c r="I546" s="38"/>
      <c r="J546" s="983"/>
      <c r="K546" s="903"/>
      <c r="L546" s="798"/>
      <c r="M546" s="429"/>
      <c r="N546" s="109"/>
      <c r="O546" s="109"/>
      <c r="P546" s="109"/>
      <c r="Q546" s="607"/>
      <c r="R546" s="93"/>
      <c r="S546" s="109"/>
      <c r="T546" s="109"/>
      <c r="U546" s="109"/>
      <c r="V546" s="109">
        <v>0</v>
      </c>
      <c r="W546" s="109">
        <v>0</v>
      </c>
      <c r="X546" s="109">
        <v>277995.55</v>
      </c>
      <c r="Y546" s="109">
        <v>0</v>
      </c>
      <c r="Z546" s="109">
        <v>0</v>
      </c>
      <c r="AA546" s="109">
        <v>0</v>
      </c>
      <c r="AB546" s="109">
        <v>0</v>
      </c>
      <c r="AC546" s="109">
        <v>0</v>
      </c>
      <c r="AD546" s="109">
        <v>0</v>
      </c>
      <c r="AE546" s="109">
        <v>0</v>
      </c>
      <c r="AF546" s="109">
        <v>0</v>
      </c>
      <c r="AG546" s="109">
        <v>0</v>
      </c>
      <c r="AH546" s="109">
        <v>0</v>
      </c>
      <c r="AI546" s="109">
        <v>0</v>
      </c>
      <c r="AJ546" s="109">
        <v>0</v>
      </c>
      <c r="AK546" s="109">
        <v>0</v>
      </c>
      <c r="AL546" s="109">
        <v>0</v>
      </c>
      <c r="AM546" s="109">
        <v>0</v>
      </c>
      <c r="AN546" s="109">
        <v>0</v>
      </c>
      <c r="AO546" s="109">
        <v>0</v>
      </c>
      <c r="AP546" s="160">
        <f t="shared" si="504"/>
        <v>277995.55</v>
      </c>
      <c r="AQ546" s="160">
        <f t="shared" si="505"/>
        <v>0</v>
      </c>
      <c r="AR546" s="160">
        <f t="shared" si="506"/>
        <v>277995.55</v>
      </c>
      <c r="AS546" s="607"/>
      <c r="AT546" s="219"/>
      <c r="AU546" s="13">
        <f t="shared" si="488"/>
        <v>0</v>
      </c>
      <c r="AV546" s="13">
        <f t="shared" si="489"/>
        <v>0</v>
      </c>
      <c r="AW546" s="13">
        <f t="shared" si="490"/>
        <v>0</v>
      </c>
      <c r="AX546" s="13">
        <f t="shared" si="491"/>
        <v>0</v>
      </c>
      <c r="AY546" s="13">
        <f t="shared" si="492"/>
        <v>0</v>
      </c>
      <c r="AZ546" s="13">
        <f t="shared" si="493"/>
        <v>0</v>
      </c>
      <c r="BA546" s="13">
        <f t="shared" si="494"/>
        <v>0</v>
      </c>
      <c r="BB546" s="13">
        <f t="shared" si="495"/>
        <v>0</v>
      </c>
      <c r="BC546" s="13">
        <f t="shared" si="496"/>
        <v>0</v>
      </c>
      <c r="BD546" s="13">
        <f t="shared" si="497"/>
        <v>0</v>
      </c>
      <c r="BE546" s="13">
        <f t="shared" si="498"/>
        <v>0</v>
      </c>
      <c r="BF546" s="13">
        <f t="shared" si="499"/>
        <v>0</v>
      </c>
      <c r="BG546" s="13">
        <f t="shared" si="500"/>
        <v>0</v>
      </c>
      <c r="BH546" s="13">
        <f t="shared" si="501"/>
        <v>0</v>
      </c>
      <c r="BI546" s="73">
        <f t="shared" si="502"/>
        <v>0</v>
      </c>
      <c r="BJ546" s="219"/>
      <c r="BK546" s="850">
        <f t="shared" si="507"/>
        <v>0</v>
      </c>
      <c r="BL546" s="109">
        <f t="shared" si="508"/>
        <v>0</v>
      </c>
      <c r="BM546" s="109">
        <f t="shared" si="509"/>
        <v>0</v>
      </c>
      <c r="BN546" s="109">
        <f t="shared" si="510"/>
        <v>0</v>
      </c>
      <c r="BO546" s="109">
        <f t="shared" si="511"/>
        <v>0</v>
      </c>
      <c r="BP546" s="109">
        <f t="shared" si="512"/>
        <v>0</v>
      </c>
      <c r="BQ546" s="109">
        <f t="shared" si="513"/>
        <v>0</v>
      </c>
      <c r="BR546" s="109">
        <f t="shared" si="514"/>
        <v>0</v>
      </c>
      <c r="BS546" s="109">
        <f t="shared" si="515"/>
        <v>0</v>
      </c>
      <c r="BT546" s="109">
        <f t="shared" si="516"/>
        <v>0</v>
      </c>
      <c r="BU546" s="109">
        <f t="shared" si="517"/>
        <v>0</v>
      </c>
      <c r="BV546" s="109">
        <f t="shared" si="518"/>
        <v>0</v>
      </c>
      <c r="BW546" s="109">
        <f t="shared" si="519"/>
        <v>0</v>
      </c>
      <c r="BX546" s="109">
        <f t="shared" si="520"/>
        <v>0</v>
      </c>
      <c r="BY546" s="1000">
        <f t="shared" si="503"/>
        <v>0</v>
      </c>
    </row>
    <row r="547" spans="1:77">
      <c r="A547" s="2" t="s">
        <v>2825</v>
      </c>
      <c r="B547" s="2" t="s">
        <v>2826</v>
      </c>
      <c r="C547" s="57" t="s">
        <v>3</v>
      </c>
      <c r="D547" s="57" t="s">
        <v>7</v>
      </c>
      <c r="E547" s="681" t="s">
        <v>349</v>
      </c>
      <c r="F547" s="682">
        <v>41424</v>
      </c>
      <c r="G547" s="682" t="s">
        <v>106</v>
      </c>
      <c r="H547" s="241" t="s">
        <v>109</v>
      </c>
      <c r="I547" s="38"/>
      <c r="J547" s="983"/>
      <c r="K547" s="903"/>
      <c r="L547" s="798"/>
      <c r="M547" s="429"/>
      <c r="N547" s="109"/>
      <c r="O547" s="109"/>
      <c r="P547" s="109"/>
      <c r="Q547" s="607"/>
      <c r="R547" s="93"/>
      <c r="S547" s="109"/>
      <c r="T547" s="109"/>
      <c r="U547" s="109"/>
      <c r="V547" s="109">
        <v>0</v>
      </c>
      <c r="W547" s="109">
        <v>0</v>
      </c>
      <c r="X547" s="109">
        <v>0</v>
      </c>
      <c r="Y547" s="109">
        <v>0</v>
      </c>
      <c r="Z547" s="109">
        <v>0</v>
      </c>
      <c r="AA547" s="109">
        <v>0</v>
      </c>
      <c r="AB547" s="109">
        <v>0</v>
      </c>
      <c r="AC547" s="109">
        <v>0</v>
      </c>
      <c r="AD547" s="109">
        <v>0</v>
      </c>
      <c r="AE547" s="109">
        <v>0</v>
      </c>
      <c r="AF547" s="109">
        <v>0</v>
      </c>
      <c r="AG547" s="109">
        <v>0</v>
      </c>
      <c r="AH547" s="109">
        <v>0</v>
      </c>
      <c r="AI547" s="109">
        <v>0</v>
      </c>
      <c r="AJ547" s="109">
        <v>0</v>
      </c>
      <c r="AK547" s="109">
        <v>0</v>
      </c>
      <c r="AL547" s="109">
        <v>0</v>
      </c>
      <c r="AM547" s="109">
        <v>0</v>
      </c>
      <c r="AN547" s="109">
        <v>0</v>
      </c>
      <c r="AO547" s="109">
        <v>429996.07</v>
      </c>
      <c r="AP547" s="160">
        <f t="shared" si="504"/>
        <v>0</v>
      </c>
      <c r="AQ547" s="160">
        <f t="shared" si="505"/>
        <v>429996.07</v>
      </c>
      <c r="AR547" s="160">
        <f t="shared" si="506"/>
        <v>429996.07</v>
      </c>
      <c r="AS547" s="607"/>
      <c r="AT547" s="219"/>
      <c r="AU547" s="13">
        <f t="shared" si="488"/>
        <v>0</v>
      </c>
      <c r="AV547" s="13">
        <f t="shared" si="489"/>
        <v>0</v>
      </c>
      <c r="AW547" s="13">
        <f t="shared" si="490"/>
        <v>0</v>
      </c>
      <c r="AX547" s="13">
        <f t="shared" si="491"/>
        <v>0</v>
      </c>
      <c r="AY547" s="13">
        <f t="shared" si="492"/>
        <v>0</v>
      </c>
      <c r="AZ547" s="13">
        <f t="shared" si="493"/>
        <v>0</v>
      </c>
      <c r="BA547" s="13">
        <f t="shared" si="494"/>
        <v>0</v>
      </c>
      <c r="BB547" s="13">
        <f t="shared" si="495"/>
        <v>0</v>
      </c>
      <c r="BC547" s="13">
        <f t="shared" si="496"/>
        <v>0</v>
      </c>
      <c r="BD547" s="13">
        <f t="shared" si="497"/>
        <v>0</v>
      </c>
      <c r="BE547" s="13">
        <f t="shared" si="498"/>
        <v>0</v>
      </c>
      <c r="BF547" s="13">
        <f t="shared" si="499"/>
        <v>0</v>
      </c>
      <c r="BG547" s="13">
        <f t="shared" si="500"/>
        <v>0</v>
      </c>
      <c r="BH547" s="13">
        <f t="shared" si="501"/>
        <v>429996.07</v>
      </c>
      <c r="BI547" s="73">
        <f t="shared" si="502"/>
        <v>429996.07</v>
      </c>
      <c r="BJ547" s="219"/>
      <c r="BK547" s="850">
        <f t="shared" si="507"/>
        <v>0</v>
      </c>
      <c r="BL547" s="109">
        <f t="shared" si="508"/>
        <v>0</v>
      </c>
      <c r="BM547" s="109">
        <f t="shared" si="509"/>
        <v>0</v>
      </c>
      <c r="BN547" s="109">
        <f t="shared" si="510"/>
        <v>0</v>
      </c>
      <c r="BO547" s="109">
        <f t="shared" si="511"/>
        <v>0</v>
      </c>
      <c r="BP547" s="109">
        <f t="shared" si="512"/>
        <v>0</v>
      </c>
      <c r="BQ547" s="109">
        <f t="shared" si="513"/>
        <v>0</v>
      </c>
      <c r="BR547" s="109">
        <f t="shared" si="514"/>
        <v>0</v>
      </c>
      <c r="BS547" s="109">
        <f t="shared" si="515"/>
        <v>0</v>
      </c>
      <c r="BT547" s="109">
        <f t="shared" si="516"/>
        <v>0</v>
      </c>
      <c r="BU547" s="109">
        <f t="shared" si="517"/>
        <v>0</v>
      </c>
      <c r="BV547" s="109">
        <f t="shared" si="518"/>
        <v>0</v>
      </c>
      <c r="BW547" s="109">
        <f t="shared" si="519"/>
        <v>0</v>
      </c>
      <c r="BX547" s="109">
        <f t="shared" si="520"/>
        <v>429996.07</v>
      </c>
      <c r="BY547" s="1000">
        <f t="shared" si="503"/>
        <v>429996.07</v>
      </c>
    </row>
    <row r="548" spans="1:77">
      <c r="A548" s="2" t="s">
        <v>3351</v>
      </c>
      <c r="B548" s="2" t="s">
        <v>3352</v>
      </c>
      <c r="C548" s="57" t="s">
        <v>3</v>
      </c>
      <c r="D548" s="57" t="s">
        <v>7</v>
      </c>
      <c r="E548" s="681" t="s">
        <v>349</v>
      </c>
      <c r="F548" s="682">
        <v>40877</v>
      </c>
      <c r="G548" s="682" t="s">
        <v>106</v>
      </c>
      <c r="H548" s="241" t="s">
        <v>109</v>
      </c>
      <c r="I548" s="38"/>
      <c r="J548" s="983"/>
      <c r="K548" s="903"/>
      <c r="L548" s="798"/>
      <c r="M548" s="429"/>
      <c r="N548" s="109"/>
      <c r="O548" s="109"/>
      <c r="P548" s="109"/>
      <c r="Q548" s="607"/>
      <c r="R548" s="93"/>
      <c r="S548" s="109"/>
      <c r="T548" s="109"/>
      <c r="U548" s="109"/>
      <c r="V548" s="109">
        <v>0</v>
      </c>
      <c r="W548" s="109">
        <v>61933.25</v>
      </c>
      <c r="X548" s="109">
        <v>42871.72</v>
      </c>
      <c r="Y548" s="109">
        <v>0</v>
      </c>
      <c r="Z548" s="109">
        <v>0</v>
      </c>
      <c r="AA548" s="109">
        <v>0</v>
      </c>
      <c r="AB548" s="109">
        <v>0</v>
      </c>
      <c r="AC548" s="109">
        <v>0</v>
      </c>
      <c r="AD548" s="109">
        <v>0</v>
      </c>
      <c r="AE548" s="109">
        <v>0</v>
      </c>
      <c r="AF548" s="109">
        <v>0</v>
      </c>
      <c r="AG548" s="109">
        <v>0</v>
      </c>
      <c r="AH548" s="109">
        <v>0</v>
      </c>
      <c r="AI548" s="109">
        <v>0</v>
      </c>
      <c r="AJ548" s="109">
        <v>0</v>
      </c>
      <c r="AK548" s="109">
        <v>0</v>
      </c>
      <c r="AL548" s="109">
        <v>0</v>
      </c>
      <c r="AM548" s="109">
        <v>0</v>
      </c>
      <c r="AN548" s="109">
        <v>0</v>
      </c>
      <c r="AO548" s="109">
        <v>0</v>
      </c>
      <c r="AP548" s="160">
        <f t="shared" si="504"/>
        <v>104804.97</v>
      </c>
      <c r="AQ548" s="160">
        <f t="shared" si="505"/>
        <v>0</v>
      </c>
      <c r="AR548" s="160">
        <f t="shared" si="506"/>
        <v>104804.97</v>
      </c>
      <c r="AS548" s="607"/>
      <c r="AT548" s="219"/>
      <c r="AU548" s="13">
        <f t="shared" si="488"/>
        <v>0</v>
      </c>
      <c r="AV548" s="13">
        <f t="shared" si="489"/>
        <v>0</v>
      </c>
      <c r="AW548" s="13">
        <f t="shared" si="490"/>
        <v>0</v>
      </c>
      <c r="AX548" s="13">
        <f t="shared" si="491"/>
        <v>0</v>
      </c>
      <c r="AY548" s="13">
        <f t="shared" si="492"/>
        <v>0</v>
      </c>
      <c r="AZ548" s="13">
        <f t="shared" si="493"/>
        <v>0</v>
      </c>
      <c r="BA548" s="13">
        <f t="shared" si="494"/>
        <v>0</v>
      </c>
      <c r="BB548" s="13">
        <f t="shared" si="495"/>
        <v>0</v>
      </c>
      <c r="BC548" s="13">
        <f t="shared" si="496"/>
        <v>0</v>
      </c>
      <c r="BD548" s="13">
        <f t="shared" si="497"/>
        <v>0</v>
      </c>
      <c r="BE548" s="13">
        <f t="shared" si="498"/>
        <v>0</v>
      </c>
      <c r="BF548" s="13">
        <f t="shared" si="499"/>
        <v>0</v>
      </c>
      <c r="BG548" s="13">
        <f t="shared" si="500"/>
        <v>0</v>
      </c>
      <c r="BH548" s="13">
        <f t="shared" si="501"/>
        <v>0</v>
      </c>
      <c r="BI548" s="73">
        <f t="shared" si="502"/>
        <v>0</v>
      </c>
      <c r="BJ548" s="219"/>
      <c r="BK548" s="850">
        <f t="shared" si="507"/>
        <v>0</v>
      </c>
      <c r="BL548" s="109">
        <f t="shared" si="508"/>
        <v>0</v>
      </c>
      <c r="BM548" s="109">
        <f t="shared" si="509"/>
        <v>0</v>
      </c>
      <c r="BN548" s="109">
        <f t="shared" si="510"/>
        <v>0</v>
      </c>
      <c r="BO548" s="109">
        <f t="shared" si="511"/>
        <v>0</v>
      </c>
      <c r="BP548" s="109">
        <f t="shared" si="512"/>
        <v>0</v>
      </c>
      <c r="BQ548" s="109">
        <f t="shared" si="513"/>
        <v>0</v>
      </c>
      <c r="BR548" s="109">
        <f t="shared" si="514"/>
        <v>0</v>
      </c>
      <c r="BS548" s="109">
        <f t="shared" si="515"/>
        <v>0</v>
      </c>
      <c r="BT548" s="109">
        <f t="shared" si="516"/>
        <v>0</v>
      </c>
      <c r="BU548" s="109">
        <f t="shared" si="517"/>
        <v>0</v>
      </c>
      <c r="BV548" s="109">
        <f t="shared" si="518"/>
        <v>0</v>
      </c>
      <c r="BW548" s="109">
        <f t="shared" si="519"/>
        <v>0</v>
      </c>
      <c r="BX548" s="109">
        <f t="shared" si="520"/>
        <v>0</v>
      </c>
      <c r="BY548" s="1000">
        <f t="shared" si="503"/>
        <v>0</v>
      </c>
    </row>
    <row r="549" spans="1:77">
      <c r="A549" s="679" t="s">
        <v>2102</v>
      </c>
      <c r="B549" s="679" t="s">
        <v>2103</v>
      </c>
      <c r="C549" s="57" t="s">
        <v>36</v>
      </c>
      <c r="D549" s="684" t="s">
        <v>7</v>
      </c>
      <c r="E549" s="681" t="s">
        <v>349</v>
      </c>
      <c r="F549" s="682">
        <v>41274</v>
      </c>
      <c r="G549" s="682" t="s">
        <v>106</v>
      </c>
      <c r="H549" s="241" t="s">
        <v>141</v>
      </c>
      <c r="I549" s="38"/>
      <c r="J549" s="983"/>
      <c r="K549" s="903"/>
      <c r="L549" s="798"/>
      <c r="M549" s="429"/>
      <c r="N549" s="109"/>
      <c r="O549" s="109"/>
      <c r="P549" s="109"/>
      <c r="Q549" s="607"/>
      <c r="R549" s="93"/>
      <c r="S549" s="109"/>
      <c r="T549" s="109"/>
      <c r="U549" s="109"/>
      <c r="V549" s="109">
        <v>0</v>
      </c>
      <c r="W549" s="109">
        <v>0</v>
      </c>
      <c r="X549" s="109">
        <v>0</v>
      </c>
      <c r="Y549" s="109">
        <v>0</v>
      </c>
      <c r="Z549" s="109">
        <v>0</v>
      </c>
      <c r="AA549" s="109">
        <v>0</v>
      </c>
      <c r="AB549" s="109">
        <v>0</v>
      </c>
      <c r="AC549" s="109">
        <v>0</v>
      </c>
      <c r="AD549" s="109">
        <v>0</v>
      </c>
      <c r="AE549" s="109">
        <v>0</v>
      </c>
      <c r="AF549" s="109">
        <v>0</v>
      </c>
      <c r="AG549" s="109">
        <v>0</v>
      </c>
      <c r="AH549" s="109">
        <v>0</v>
      </c>
      <c r="AI549" s="109">
        <v>0</v>
      </c>
      <c r="AJ549" s="109">
        <v>247141</v>
      </c>
      <c r="AK549" s="109">
        <v>0</v>
      </c>
      <c r="AL549" s="109">
        <v>0</v>
      </c>
      <c r="AM549" s="109">
        <v>0</v>
      </c>
      <c r="AN549" s="109">
        <v>0</v>
      </c>
      <c r="AO549" s="109">
        <v>0</v>
      </c>
      <c r="AP549" s="160">
        <f t="shared" si="504"/>
        <v>0</v>
      </c>
      <c r="AQ549" s="160">
        <f t="shared" si="505"/>
        <v>247141</v>
      </c>
      <c r="AR549" s="160">
        <f t="shared" si="506"/>
        <v>247141</v>
      </c>
      <c r="AS549" s="607"/>
      <c r="AT549" s="219"/>
      <c r="AU549" s="13">
        <f t="shared" si="488"/>
        <v>0</v>
      </c>
      <c r="AV549" s="13">
        <f t="shared" si="489"/>
        <v>0</v>
      </c>
      <c r="AW549" s="13">
        <f t="shared" si="490"/>
        <v>0</v>
      </c>
      <c r="AX549" s="13">
        <f t="shared" si="491"/>
        <v>0</v>
      </c>
      <c r="AY549" s="13">
        <f t="shared" si="492"/>
        <v>0</v>
      </c>
      <c r="AZ549" s="13">
        <f t="shared" si="493"/>
        <v>0</v>
      </c>
      <c r="BA549" s="13">
        <f t="shared" si="494"/>
        <v>0</v>
      </c>
      <c r="BB549" s="13">
        <f t="shared" si="495"/>
        <v>0</v>
      </c>
      <c r="BC549" s="13">
        <f t="shared" si="496"/>
        <v>247141</v>
      </c>
      <c r="BD549" s="13">
        <f t="shared" si="497"/>
        <v>0</v>
      </c>
      <c r="BE549" s="13">
        <f t="shared" si="498"/>
        <v>0</v>
      </c>
      <c r="BF549" s="13">
        <f t="shared" si="499"/>
        <v>0</v>
      </c>
      <c r="BG549" s="13">
        <f t="shared" si="500"/>
        <v>0</v>
      </c>
      <c r="BH549" s="13">
        <f t="shared" si="501"/>
        <v>0</v>
      </c>
      <c r="BI549" s="73">
        <f t="shared" si="502"/>
        <v>247141</v>
      </c>
      <c r="BJ549" s="219"/>
      <c r="BK549" s="850">
        <f t="shared" si="507"/>
        <v>0</v>
      </c>
      <c r="BL549" s="109">
        <f t="shared" si="508"/>
        <v>0</v>
      </c>
      <c r="BM549" s="109">
        <f t="shared" si="509"/>
        <v>0</v>
      </c>
      <c r="BN549" s="109">
        <f t="shared" si="510"/>
        <v>0</v>
      </c>
      <c r="BO549" s="109">
        <f t="shared" si="511"/>
        <v>0</v>
      </c>
      <c r="BP549" s="109">
        <f t="shared" si="512"/>
        <v>0</v>
      </c>
      <c r="BQ549" s="109">
        <f t="shared" si="513"/>
        <v>0</v>
      </c>
      <c r="BR549" s="109">
        <f t="shared" si="514"/>
        <v>0</v>
      </c>
      <c r="BS549" s="109">
        <f t="shared" si="515"/>
        <v>247141</v>
      </c>
      <c r="BT549" s="109">
        <f t="shared" si="516"/>
        <v>0</v>
      </c>
      <c r="BU549" s="109">
        <f t="shared" si="517"/>
        <v>0</v>
      </c>
      <c r="BV549" s="109">
        <f t="shared" si="518"/>
        <v>0</v>
      </c>
      <c r="BW549" s="109">
        <f t="shared" si="519"/>
        <v>0</v>
      </c>
      <c r="BX549" s="109">
        <f t="shared" si="520"/>
        <v>0</v>
      </c>
      <c r="BY549" s="1000">
        <f t="shared" si="503"/>
        <v>247141</v>
      </c>
    </row>
    <row r="550" spans="1:77">
      <c r="A550" s="2" t="s">
        <v>2876</v>
      </c>
      <c r="B550" s="2" t="s">
        <v>2877</v>
      </c>
      <c r="C550" s="57" t="s">
        <v>3</v>
      </c>
      <c r="D550" s="57" t="s">
        <v>7</v>
      </c>
      <c r="E550" s="681" t="s">
        <v>349</v>
      </c>
      <c r="F550" s="682">
        <v>41121</v>
      </c>
      <c r="G550" s="682" t="s">
        <v>106</v>
      </c>
      <c r="H550" s="241" t="s">
        <v>109</v>
      </c>
      <c r="I550" s="38"/>
      <c r="J550" s="983"/>
      <c r="K550" s="903"/>
      <c r="L550" s="798"/>
      <c r="M550" s="429"/>
      <c r="N550" s="109"/>
      <c r="O550" s="109"/>
      <c r="P550" s="109"/>
      <c r="Q550" s="607"/>
      <c r="R550" s="93"/>
      <c r="S550" s="109"/>
      <c r="T550" s="109"/>
      <c r="U550" s="109"/>
      <c r="V550" s="109">
        <v>0</v>
      </c>
      <c r="W550" s="109">
        <v>0</v>
      </c>
      <c r="X550" s="109">
        <v>0</v>
      </c>
      <c r="Y550" s="109">
        <v>0</v>
      </c>
      <c r="Z550" s="109">
        <v>0</v>
      </c>
      <c r="AA550" s="109">
        <v>0</v>
      </c>
      <c r="AB550" s="109">
        <v>0</v>
      </c>
      <c r="AC550" s="109">
        <v>0</v>
      </c>
      <c r="AD550" s="109">
        <v>0</v>
      </c>
      <c r="AE550" s="109">
        <v>347536.71000000008</v>
      </c>
      <c r="AF550" s="109">
        <v>0</v>
      </c>
      <c r="AG550" s="109">
        <v>0</v>
      </c>
      <c r="AH550" s="109">
        <v>0</v>
      </c>
      <c r="AI550" s="109">
        <v>0</v>
      </c>
      <c r="AJ550" s="109">
        <v>0</v>
      </c>
      <c r="AK550" s="109">
        <v>0</v>
      </c>
      <c r="AL550" s="109">
        <v>0</v>
      </c>
      <c r="AM550" s="109">
        <v>0</v>
      </c>
      <c r="AN550" s="109">
        <v>0</v>
      </c>
      <c r="AO550" s="109">
        <v>0</v>
      </c>
      <c r="AP550" s="160">
        <f t="shared" si="504"/>
        <v>0</v>
      </c>
      <c r="AQ550" s="160">
        <f t="shared" si="505"/>
        <v>347536.71000000008</v>
      </c>
      <c r="AR550" s="160">
        <f t="shared" si="506"/>
        <v>347536.71000000008</v>
      </c>
      <c r="AS550" s="607"/>
      <c r="AT550" s="219"/>
      <c r="AU550" s="13">
        <f t="shared" si="488"/>
        <v>0</v>
      </c>
      <c r="AV550" s="13">
        <f t="shared" si="489"/>
        <v>0</v>
      </c>
      <c r="AW550" s="13">
        <f t="shared" si="490"/>
        <v>0</v>
      </c>
      <c r="AX550" s="13">
        <f t="shared" si="491"/>
        <v>347536.71000000008</v>
      </c>
      <c r="AY550" s="13">
        <f t="shared" si="492"/>
        <v>0</v>
      </c>
      <c r="AZ550" s="13">
        <f t="shared" si="493"/>
        <v>0</v>
      </c>
      <c r="BA550" s="13">
        <f t="shared" si="494"/>
        <v>0</v>
      </c>
      <c r="BB550" s="13">
        <f t="shared" si="495"/>
        <v>0</v>
      </c>
      <c r="BC550" s="13">
        <f t="shared" si="496"/>
        <v>0</v>
      </c>
      <c r="BD550" s="13">
        <f t="shared" si="497"/>
        <v>0</v>
      </c>
      <c r="BE550" s="13">
        <f t="shared" si="498"/>
        <v>0</v>
      </c>
      <c r="BF550" s="13">
        <f t="shared" si="499"/>
        <v>0</v>
      </c>
      <c r="BG550" s="13">
        <f t="shared" si="500"/>
        <v>0</v>
      </c>
      <c r="BH550" s="13">
        <f t="shared" si="501"/>
        <v>0</v>
      </c>
      <c r="BI550" s="73">
        <f t="shared" si="502"/>
        <v>347536.71000000008</v>
      </c>
      <c r="BJ550" s="219"/>
      <c r="BK550" s="850">
        <f t="shared" si="507"/>
        <v>0</v>
      </c>
      <c r="BL550" s="109">
        <f t="shared" si="508"/>
        <v>0</v>
      </c>
      <c r="BM550" s="109">
        <f t="shared" si="509"/>
        <v>0</v>
      </c>
      <c r="BN550" s="109">
        <f t="shared" si="510"/>
        <v>347536.71000000008</v>
      </c>
      <c r="BO550" s="109">
        <f t="shared" si="511"/>
        <v>0</v>
      </c>
      <c r="BP550" s="109">
        <f t="shared" si="512"/>
        <v>0</v>
      </c>
      <c r="BQ550" s="109">
        <f t="shared" si="513"/>
        <v>0</v>
      </c>
      <c r="BR550" s="109">
        <f t="shared" si="514"/>
        <v>0</v>
      </c>
      <c r="BS550" s="109">
        <f t="shared" si="515"/>
        <v>0</v>
      </c>
      <c r="BT550" s="109">
        <f t="shared" si="516"/>
        <v>0</v>
      </c>
      <c r="BU550" s="109">
        <f t="shared" si="517"/>
        <v>0</v>
      </c>
      <c r="BV550" s="109">
        <f t="shared" si="518"/>
        <v>0</v>
      </c>
      <c r="BW550" s="109">
        <f t="shared" si="519"/>
        <v>0</v>
      </c>
      <c r="BX550" s="109">
        <f t="shared" si="520"/>
        <v>0</v>
      </c>
      <c r="BY550" s="1000">
        <f t="shared" si="503"/>
        <v>347536.71000000008</v>
      </c>
    </row>
    <row r="551" spans="1:77">
      <c r="A551" s="678" t="s">
        <v>2942</v>
      </c>
      <c r="B551" s="678" t="s">
        <v>2943</v>
      </c>
      <c r="C551" s="57" t="s">
        <v>3</v>
      </c>
      <c r="D551" s="684" t="s">
        <v>7</v>
      </c>
      <c r="E551" s="681" t="s">
        <v>349</v>
      </c>
      <c r="F551" s="683">
        <v>40908</v>
      </c>
      <c r="G551" s="682" t="s">
        <v>106</v>
      </c>
      <c r="H551" s="241" t="s">
        <v>109</v>
      </c>
      <c r="I551" s="38"/>
      <c r="J551" s="983"/>
      <c r="K551" s="903"/>
      <c r="L551" s="798"/>
      <c r="M551" s="429"/>
      <c r="N551" s="109"/>
      <c r="O551" s="109"/>
      <c r="P551" s="109"/>
      <c r="Q551" s="607"/>
      <c r="R551" s="93"/>
      <c r="S551" s="109"/>
      <c r="T551" s="109"/>
      <c r="U551" s="109"/>
      <c r="V551" s="109">
        <v>0</v>
      </c>
      <c r="W551" s="109">
        <v>0</v>
      </c>
      <c r="X551" s="109">
        <v>292750.37</v>
      </c>
      <c r="Y551" s="109">
        <v>0</v>
      </c>
      <c r="Z551" s="109">
        <v>0</v>
      </c>
      <c r="AA551" s="109">
        <v>0</v>
      </c>
      <c r="AB551" s="109">
        <v>0</v>
      </c>
      <c r="AC551" s="109">
        <v>0</v>
      </c>
      <c r="AD551" s="109">
        <v>0</v>
      </c>
      <c r="AE551" s="109">
        <v>0</v>
      </c>
      <c r="AF551" s="109">
        <v>0</v>
      </c>
      <c r="AG551" s="109">
        <v>0</v>
      </c>
      <c r="AH551" s="109">
        <v>0</v>
      </c>
      <c r="AI551" s="109">
        <v>0</v>
      </c>
      <c r="AJ551" s="109">
        <v>0</v>
      </c>
      <c r="AK551" s="109">
        <v>0</v>
      </c>
      <c r="AL551" s="109">
        <v>0</v>
      </c>
      <c r="AM551" s="109">
        <v>0</v>
      </c>
      <c r="AN551" s="109">
        <v>0</v>
      </c>
      <c r="AO551" s="109">
        <v>0</v>
      </c>
      <c r="AP551" s="160">
        <f t="shared" si="504"/>
        <v>292750.37</v>
      </c>
      <c r="AQ551" s="160">
        <f t="shared" si="505"/>
        <v>0</v>
      </c>
      <c r="AR551" s="160">
        <f t="shared" si="506"/>
        <v>292750.37</v>
      </c>
      <c r="AS551" s="607"/>
      <c r="AT551" s="219"/>
      <c r="AU551" s="13">
        <f t="shared" si="488"/>
        <v>0</v>
      </c>
      <c r="AV551" s="13">
        <f t="shared" si="489"/>
        <v>0</v>
      </c>
      <c r="AW551" s="13">
        <f t="shared" si="490"/>
        <v>0</v>
      </c>
      <c r="AX551" s="13">
        <f t="shared" si="491"/>
        <v>0</v>
      </c>
      <c r="AY551" s="13">
        <f t="shared" si="492"/>
        <v>0</v>
      </c>
      <c r="AZ551" s="13">
        <f t="shared" si="493"/>
        <v>0</v>
      </c>
      <c r="BA551" s="13">
        <f t="shared" si="494"/>
        <v>0</v>
      </c>
      <c r="BB551" s="13">
        <f t="shared" si="495"/>
        <v>0</v>
      </c>
      <c r="BC551" s="13">
        <f t="shared" si="496"/>
        <v>0</v>
      </c>
      <c r="BD551" s="13">
        <f t="shared" si="497"/>
        <v>0</v>
      </c>
      <c r="BE551" s="13">
        <f t="shared" si="498"/>
        <v>0</v>
      </c>
      <c r="BF551" s="13">
        <f t="shared" si="499"/>
        <v>0</v>
      </c>
      <c r="BG551" s="13">
        <f t="shared" si="500"/>
        <v>0</v>
      </c>
      <c r="BH551" s="13">
        <f t="shared" si="501"/>
        <v>0</v>
      </c>
      <c r="BI551" s="73">
        <f t="shared" si="502"/>
        <v>0</v>
      </c>
      <c r="BJ551" s="219"/>
      <c r="BK551" s="850">
        <f t="shared" si="507"/>
        <v>0</v>
      </c>
      <c r="BL551" s="109">
        <f t="shared" si="508"/>
        <v>0</v>
      </c>
      <c r="BM551" s="109">
        <f t="shared" si="509"/>
        <v>0</v>
      </c>
      <c r="BN551" s="109">
        <f t="shared" si="510"/>
        <v>0</v>
      </c>
      <c r="BO551" s="109">
        <f t="shared" si="511"/>
        <v>0</v>
      </c>
      <c r="BP551" s="109">
        <f t="shared" si="512"/>
        <v>0</v>
      </c>
      <c r="BQ551" s="109">
        <f t="shared" si="513"/>
        <v>0</v>
      </c>
      <c r="BR551" s="109">
        <f t="shared" si="514"/>
        <v>0</v>
      </c>
      <c r="BS551" s="109">
        <f t="shared" si="515"/>
        <v>0</v>
      </c>
      <c r="BT551" s="109">
        <f t="shared" si="516"/>
        <v>0</v>
      </c>
      <c r="BU551" s="109">
        <f t="shared" si="517"/>
        <v>0</v>
      </c>
      <c r="BV551" s="109">
        <f t="shared" si="518"/>
        <v>0</v>
      </c>
      <c r="BW551" s="109">
        <f t="shared" si="519"/>
        <v>0</v>
      </c>
      <c r="BX551" s="109">
        <f t="shared" si="520"/>
        <v>0</v>
      </c>
      <c r="BY551" s="1000">
        <f t="shared" si="503"/>
        <v>0</v>
      </c>
    </row>
    <row r="552" spans="1:77">
      <c r="A552" s="2" t="s">
        <v>3345</v>
      </c>
      <c r="B552" s="2" t="s">
        <v>3346</v>
      </c>
      <c r="C552" s="57" t="s">
        <v>3</v>
      </c>
      <c r="D552" s="57" t="s">
        <v>7</v>
      </c>
      <c r="E552" s="681" t="s">
        <v>349</v>
      </c>
      <c r="F552" s="682">
        <v>40908</v>
      </c>
      <c r="G552" s="682" t="s">
        <v>106</v>
      </c>
      <c r="H552" s="241" t="s">
        <v>109</v>
      </c>
      <c r="I552" s="38"/>
      <c r="J552" s="983"/>
      <c r="K552" s="903"/>
      <c r="L552" s="798"/>
      <c r="M552" s="429"/>
      <c r="N552" s="109"/>
      <c r="O552" s="109"/>
      <c r="P552" s="109"/>
      <c r="Q552" s="607"/>
      <c r="R552" s="93"/>
      <c r="S552" s="109"/>
      <c r="T552" s="109"/>
      <c r="U552" s="109"/>
      <c r="V552" s="109">
        <v>0</v>
      </c>
      <c r="W552" s="109">
        <v>0</v>
      </c>
      <c r="X552" s="109">
        <v>105461.43999999999</v>
      </c>
      <c r="Y552" s="109">
        <v>0</v>
      </c>
      <c r="Z552" s="109">
        <v>0</v>
      </c>
      <c r="AA552" s="109">
        <v>0</v>
      </c>
      <c r="AB552" s="109">
        <v>0</v>
      </c>
      <c r="AC552" s="109">
        <v>0</v>
      </c>
      <c r="AD552" s="109">
        <v>0</v>
      </c>
      <c r="AE552" s="109">
        <v>0</v>
      </c>
      <c r="AF552" s="109">
        <v>0</v>
      </c>
      <c r="AG552" s="109">
        <v>0</v>
      </c>
      <c r="AH552" s="109">
        <v>0</v>
      </c>
      <c r="AI552" s="109">
        <v>0</v>
      </c>
      <c r="AJ552" s="109">
        <v>0</v>
      </c>
      <c r="AK552" s="109">
        <v>0</v>
      </c>
      <c r="AL552" s="109">
        <v>0</v>
      </c>
      <c r="AM552" s="109">
        <v>0</v>
      </c>
      <c r="AN552" s="109">
        <v>0</v>
      </c>
      <c r="AO552" s="109">
        <v>0</v>
      </c>
      <c r="AP552" s="160">
        <f t="shared" si="504"/>
        <v>105461.43999999999</v>
      </c>
      <c r="AQ552" s="160">
        <f t="shared" si="505"/>
        <v>0</v>
      </c>
      <c r="AR552" s="160">
        <f t="shared" si="506"/>
        <v>105461.43999999999</v>
      </c>
      <c r="AS552" s="607"/>
      <c r="AT552" s="219"/>
      <c r="AU552" s="13">
        <f t="shared" si="488"/>
        <v>0</v>
      </c>
      <c r="AV552" s="13">
        <f t="shared" si="489"/>
        <v>0</v>
      </c>
      <c r="AW552" s="13">
        <f t="shared" si="490"/>
        <v>0</v>
      </c>
      <c r="AX552" s="13">
        <f t="shared" si="491"/>
        <v>0</v>
      </c>
      <c r="AY552" s="13">
        <f t="shared" si="492"/>
        <v>0</v>
      </c>
      <c r="AZ552" s="13">
        <f t="shared" si="493"/>
        <v>0</v>
      </c>
      <c r="BA552" s="13">
        <f t="shared" si="494"/>
        <v>0</v>
      </c>
      <c r="BB552" s="13">
        <f t="shared" si="495"/>
        <v>0</v>
      </c>
      <c r="BC552" s="13">
        <f t="shared" si="496"/>
        <v>0</v>
      </c>
      <c r="BD552" s="13">
        <f t="shared" si="497"/>
        <v>0</v>
      </c>
      <c r="BE552" s="13">
        <f t="shared" si="498"/>
        <v>0</v>
      </c>
      <c r="BF552" s="13">
        <f t="shared" si="499"/>
        <v>0</v>
      </c>
      <c r="BG552" s="13">
        <f t="shared" si="500"/>
        <v>0</v>
      </c>
      <c r="BH552" s="13">
        <f t="shared" si="501"/>
        <v>0</v>
      </c>
      <c r="BI552" s="73">
        <f t="shared" si="502"/>
        <v>0</v>
      </c>
      <c r="BJ552" s="219"/>
      <c r="BK552" s="850">
        <f t="shared" si="507"/>
        <v>0</v>
      </c>
      <c r="BL552" s="109">
        <f t="shared" si="508"/>
        <v>0</v>
      </c>
      <c r="BM552" s="109">
        <f t="shared" si="509"/>
        <v>0</v>
      </c>
      <c r="BN552" s="109">
        <f t="shared" si="510"/>
        <v>0</v>
      </c>
      <c r="BO552" s="109">
        <f t="shared" si="511"/>
        <v>0</v>
      </c>
      <c r="BP552" s="109">
        <f t="shared" si="512"/>
        <v>0</v>
      </c>
      <c r="BQ552" s="109">
        <f t="shared" si="513"/>
        <v>0</v>
      </c>
      <c r="BR552" s="109">
        <f t="shared" si="514"/>
        <v>0</v>
      </c>
      <c r="BS552" s="109">
        <f t="shared" si="515"/>
        <v>0</v>
      </c>
      <c r="BT552" s="109">
        <f t="shared" si="516"/>
        <v>0</v>
      </c>
      <c r="BU552" s="109">
        <f t="shared" si="517"/>
        <v>0</v>
      </c>
      <c r="BV552" s="109">
        <f t="shared" si="518"/>
        <v>0</v>
      </c>
      <c r="BW552" s="109">
        <f t="shared" si="519"/>
        <v>0</v>
      </c>
      <c r="BX552" s="109">
        <f t="shared" si="520"/>
        <v>0</v>
      </c>
      <c r="BY552" s="1000">
        <f t="shared" si="503"/>
        <v>0</v>
      </c>
    </row>
    <row r="553" spans="1:77">
      <c r="A553" s="678" t="s">
        <v>3024</v>
      </c>
      <c r="B553" s="678" t="s">
        <v>3025</v>
      </c>
      <c r="C553" s="57" t="s">
        <v>3</v>
      </c>
      <c r="D553" s="684" t="s">
        <v>7</v>
      </c>
      <c r="E553" s="681" t="s">
        <v>349</v>
      </c>
      <c r="F553" s="683">
        <v>41122</v>
      </c>
      <c r="G553" s="682" t="s">
        <v>106</v>
      </c>
      <c r="H553" s="241" t="s">
        <v>109</v>
      </c>
      <c r="I553" s="38"/>
      <c r="J553" s="983"/>
      <c r="K553" s="903"/>
      <c r="L553" s="798"/>
      <c r="M553" s="429"/>
      <c r="N553" s="109"/>
      <c r="O553" s="109"/>
      <c r="P553" s="109"/>
      <c r="Q553" s="607"/>
      <c r="R553" s="93"/>
      <c r="S553" s="109"/>
      <c r="T553" s="109"/>
      <c r="U553" s="109"/>
      <c r="V553" s="109">
        <v>0</v>
      </c>
      <c r="W553" s="109">
        <v>0</v>
      </c>
      <c r="X553" s="109">
        <v>0</v>
      </c>
      <c r="Y553" s="109">
        <v>0</v>
      </c>
      <c r="Z553" s="109">
        <v>0</v>
      </c>
      <c r="AA553" s="109">
        <v>0</v>
      </c>
      <c r="AB553" s="109">
        <v>0</v>
      </c>
      <c r="AC553" s="109">
        <v>0</v>
      </c>
      <c r="AD553" s="109">
        <v>0</v>
      </c>
      <c r="AE553" s="109">
        <v>0</v>
      </c>
      <c r="AF553" s="109">
        <v>242539.04</v>
      </c>
      <c r="AG553" s="109">
        <v>0</v>
      </c>
      <c r="AH553" s="109">
        <v>0</v>
      </c>
      <c r="AI553" s="109">
        <v>0</v>
      </c>
      <c r="AJ553" s="109">
        <v>0</v>
      </c>
      <c r="AK553" s="109">
        <v>0</v>
      </c>
      <c r="AL553" s="109">
        <v>0</v>
      </c>
      <c r="AM553" s="109">
        <v>0</v>
      </c>
      <c r="AN553" s="109">
        <v>0</v>
      </c>
      <c r="AO553" s="109">
        <v>0</v>
      </c>
      <c r="AP553" s="160">
        <f t="shared" si="504"/>
        <v>0</v>
      </c>
      <c r="AQ553" s="160">
        <f t="shared" si="505"/>
        <v>242539.04</v>
      </c>
      <c r="AR553" s="160">
        <f t="shared" si="506"/>
        <v>242539.04</v>
      </c>
      <c r="AS553" s="607"/>
      <c r="AT553" s="219"/>
      <c r="AU553" s="13">
        <f t="shared" si="488"/>
        <v>0</v>
      </c>
      <c r="AV553" s="13">
        <f t="shared" si="489"/>
        <v>0</v>
      </c>
      <c r="AW553" s="13">
        <f t="shared" si="490"/>
        <v>0</v>
      </c>
      <c r="AX553" s="13">
        <f t="shared" si="491"/>
        <v>0</v>
      </c>
      <c r="AY553" s="13">
        <f t="shared" si="492"/>
        <v>242539.04</v>
      </c>
      <c r="AZ553" s="13">
        <f t="shared" si="493"/>
        <v>0</v>
      </c>
      <c r="BA553" s="13">
        <f t="shared" si="494"/>
        <v>0</v>
      </c>
      <c r="BB553" s="13">
        <f t="shared" si="495"/>
        <v>0</v>
      </c>
      <c r="BC553" s="13">
        <f t="shared" si="496"/>
        <v>0</v>
      </c>
      <c r="BD553" s="13">
        <f t="shared" si="497"/>
        <v>0</v>
      </c>
      <c r="BE553" s="13">
        <f t="shared" si="498"/>
        <v>0</v>
      </c>
      <c r="BF553" s="13">
        <f t="shared" si="499"/>
        <v>0</v>
      </c>
      <c r="BG553" s="13">
        <f t="shared" si="500"/>
        <v>0</v>
      </c>
      <c r="BH553" s="13">
        <f t="shared" si="501"/>
        <v>0</v>
      </c>
      <c r="BI553" s="73">
        <f t="shared" si="502"/>
        <v>242539.04</v>
      </c>
      <c r="BJ553" s="219"/>
      <c r="BK553" s="850">
        <f t="shared" si="507"/>
        <v>0</v>
      </c>
      <c r="BL553" s="109">
        <f t="shared" si="508"/>
        <v>0</v>
      </c>
      <c r="BM553" s="109">
        <f t="shared" si="509"/>
        <v>0</v>
      </c>
      <c r="BN553" s="109">
        <f t="shared" si="510"/>
        <v>0</v>
      </c>
      <c r="BO553" s="109">
        <f t="shared" si="511"/>
        <v>242539.04</v>
      </c>
      <c r="BP553" s="109">
        <f t="shared" si="512"/>
        <v>0</v>
      </c>
      <c r="BQ553" s="109">
        <f t="shared" si="513"/>
        <v>0</v>
      </c>
      <c r="BR553" s="109">
        <f t="shared" si="514"/>
        <v>0</v>
      </c>
      <c r="BS553" s="109">
        <f t="shared" si="515"/>
        <v>0</v>
      </c>
      <c r="BT553" s="109">
        <f t="shared" si="516"/>
        <v>0</v>
      </c>
      <c r="BU553" s="109">
        <f t="shared" si="517"/>
        <v>0</v>
      </c>
      <c r="BV553" s="109">
        <f t="shared" si="518"/>
        <v>0</v>
      </c>
      <c r="BW553" s="109">
        <f t="shared" si="519"/>
        <v>0</v>
      </c>
      <c r="BX553" s="109">
        <f t="shared" si="520"/>
        <v>0</v>
      </c>
      <c r="BY553" s="1000">
        <f t="shared" si="503"/>
        <v>242539.04</v>
      </c>
    </row>
    <row r="554" spans="1:77">
      <c r="A554" s="679" t="s">
        <v>3437</v>
      </c>
      <c r="B554" s="679" t="s">
        <v>3438</v>
      </c>
      <c r="C554" s="57" t="s">
        <v>20</v>
      </c>
      <c r="D554" s="57" t="s">
        <v>7</v>
      </c>
      <c r="E554" s="681" t="s">
        <v>349</v>
      </c>
      <c r="F554" s="682">
        <v>41274</v>
      </c>
      <c r="G554" s="682" t="s">
        <v>106</v>
      </c>
      <c r="H554" s="241" t="s">
        <v>124</v>
      </c>
      <c r="I554" s="38"/>
      <c r="J554" s="983"/>
      <c r="K554" s="903"/>
      <c r="L554" s="798"/>
      <c r="M554" s="429"/>
      <c r="N554" s="109"/>
      <c r="O554" s="109"/>
      <c r="P554" s="109"/>
      <c r="Q554" s="607"/>
      <c r="R554" s="93"/>
      <c r="S554" s="109"/>
      <c r="T554" s="109"/>
      <c r="U554" s="109"/>
      <c r="V554" s="109">
        <v>0</v>
      </c>
      <c r="W554" s="109">
        <v>0</v>
      </c>
      <c r="X554" s="109">
        <v>0</v>
      </c>
      <c r="Y554" s="109">
        <v>0</v>
      </c>
      <c r="Z554" s="109">
        <v>0</v>
      </c>
      <c r="AA554" s="109">
        <v>0</v>
      </c>
      <c r="AB554" s="109">
        <v>0</v>
      </c>
      <c r="AC554" s="109">
        <v>0</v>
      </c>
      <c r="AD554" s="109">
        <v>0</v>
      </c>
      <c r="AE554" s="109">
        <v>0</v>
      </c>
      <c r="AF554" s="109">
        <v>0</v>
      </c>
      <c r="AG554" s="109">
        <v>0</v>
      </c>
      <c r="AH554" s="109">
        <v>0</v>
      </c>
      <c r="AI554" s="109">
        <v>0</v>
      </c>
      <c r="AJ554" s="109">
        <v>3345268.1799999997</v>
      </c>
      <c r="AK554" s="109">
        <v>0</v>
      </c>
      <c r="AL554" s="109">
        <v>0</v>
      </c>
      <c r="AM554" s="109">
        <v>0</v>
      </c>
      <c r="AN554" s="109">
        <v>0</v>
      </c>
      <c r="AO554" s="109">
        <v>0</v>
      </c>
      <c r="AP554" s="160">
        <f t="shared" si="504"/>
        <v>0</v>
      </c>
      <c r="AQ554" s="160">
        <f t="shared" si="505"/>
        <v>3345268.1799999997</v>
      </c>
      <c r="AR554" s="160">
        <f t="shared" si="506"/>
        <v>3345268.1799999997</v>
      </c>
      <c r="AS554" s="607"/>
      <c r="AT554" s="219"/>
      <c r="AU554" s="13">
        <f t="shared" si="488"/>
        <v>0</v>
      </c>
      <c r="AV554" s="13">
        <f t="shared" si="489"/>
        <v>0</v>
      </c>
      <c r="AW554" s="13">
        <f t="shared" si="490"/>
        <v>0</v>
      </c>
      <c r="AX554" s="13">
        <f t="shared" si="491"/>
        <v>0</v>
      </c>
      <c r="AY554" s="13">
        <f t="shared" si="492"/>
        <v>0</v>
      </c>
      <c r="AZ554" s="13">
        <f t="shared" si="493"/>
        <v>0</v>
      </c>
      <c r="BA554" s="13">
        <f t="shared" si="494"/>
        <v>0</v>
      </c>
      <c r="BB554" s="13">
        <f t="shared" si="495"/>
        <v>0</v>
      </c>
      <c r="BC554" s="13">
        <f t="shared" si="496"/>
        <v>3345268.1799999997</v>
      </c>
      <c r="BD554" s="13">
        <f t="shared" si="497"/>
        <v>0</v>
      </c>
      <c r="BE554" s="13">
        <f t="shared" si="498"/>
        <v>0</v>
      </c>
      <c r="BF554" s="13">
        <f t="shared" si="499"/>
        <v>0</v>
      </c>
      <c r="BG554" s="13">
        <f t="shared" si="500"/>
        <v>0</v>
      </c>
      <c r="BH554" s="13">
        <f t="shared" si="501"/>
        <v>0</v>
      </c>
      <c r="BI554" s="73">
        <f t="shared" si="502"/>
        <v>3345268.1799999997</v>
      </c>
      <c r="BJ554" s="219"/>
      <c r="BK554" s="850">
        <f t="shared" si="507"/>
        <v>0</v>
      </c>
      <c r="BL554" s="109">
        <f t="shared" si="508"/>
        <v>0</v>
      </c>
      <c r="BM554" s="109">
        <f t="shared" si="509"/>
        <v>0</v>
      </c>
      <c r="BN554" s="109">
        <f t="shared" si="510"/>
        <v>0</v>
      </c>
      <c r="BO554" s="109">
        <f t="shared" si="511"/>
        <v>0</v>
      </c>
      <c r="BP554" s="109">
        <f t="shared" si="512"/>
        <v>0</v>
      </c>
      <c r="BQ554" s="109">
        <f t="shared" si="513"/>
        <v>0</v>
      </c>
      <c r="BR554" s="109">
        <f t="shared" si="514"/>
        <v>0</v>
      </c>
      <c r="BS554" s="109">
        <f t="shared" si="515"/>
        <v>3345268.1799999997</v>
      </c>
      <c r="BT554" s="109">
        <f t="shared" si="516"/>
        <v>0</v>
      </c>
      <c r="BU554" s="109">
        <f t="shared" si="517"/>
        <v>0</v>
      </c>
      <c r="BV554" s="109">
        <f t="shared" si="518"/>
        <v>0</v>
      </c>
      <c r="BW554" s="109">
        <f t="shared" si="519"/>
        <v>0</v>
      </c>
      <c r="BX554" s="109">
        <f t="shared" si="520"/>
        <v>0</v>
      </c>
      <c r="BY554" s="1000">
        <f t="shared" si="503"/>
        <v>3345268.1799999997</v>
      </c>
    </row>
    <row r="555" spans="1:77">
      <c r="A555" s="2" t="s">
        <v>3281</v>
      </c>
      <c r="B555" s="2" t="s">
        <v>3282</v>
      </c>
      <c r="C555" s="57" t="s">
        <v>3</v>
      </c>
      <c r="D555" s="57" t="s">
        <v>7</v>
      </c>
      <c r="E555" s="681" t="s">
        <v>349</v>
      </c>
      <c r="F555" s="682">
        <v>40786</v>
      </c>
      <c r="G555" s="682" t="s">
        <v>106</v>
      </c>
      <c r="H555" s="241" t="s">
        <v>109</v>
      </c>
      <c r="I555" s="38"/>
      <c r="J555" s="983"/>
      <c r="K555" s="903"/>
      <c r="L555" s="798"/>
      <c r="M555" s="429"/>
      <c r="N555" s="109"/>
      <c r="O555" s="109"/>
      <c r="P555" s="109"/>
      <c r="Q555" s="607"/>
      <c r="R555" s="93"/>
      <c r="S555" s="109">
        <v>0</v>
      </c>
      <c r="T555" s="109">
        <v>128166.64</v>
      </c>
      <c r="U555" s="109">
        <v>-613.5</v>
      </c>
      <c r="V555" s="109">
        <v>0</v>
      </c>
      <c r="W555" s="109">
        <v>0</v>
      </c>
      <c r="X555" s="109">
        <v>0</v>
      </c>
      <c r="Y555" s="109">
        <v>0</v>
      </c>
      <c r="Z555" s="109">
        <v>0</v>
      </c>
      <c r="AA555" s="109">
        <v>0</v>
      </c>
      <c r="AB555" s="109">
        <v>0</v>
      </c>
      <c r="AC555" s="109">
        <v>0</v>
      </c>
      <c r="AD555" s="109">
        <v>0</v>
      </c>
      <c r="AE555" s="109">
        <v>0</v>
      </c>
      <c r="AF555" s="109">
        <v>0</v>
      </c>
      <c r="AG555" s="109">
        <v>0</v>
      </c>
      <c r="AH555" s="109">
        <v>0</v>
      </c>
      <c r="AI555" s="109">
        <v>0</v>
      </c>
      <c r="AJ555" s="109">
        <v>0</v>
      </c>
      <c r="AK555" s="109">
        <v>0</v>
      </c>
      <c r="AL555" s="109">
        <v>0</v>
      </c>
      <c r="AM555" s="109">
        <v>0</v>
      </c>
      <c r="AN555" s="109">
        <v>0</v>
      </c>
      <c r="AO555" s="109">
        <v>0</v>
      </c>
      <c r="AP555" s="160">
        <f t="shared" si="504"/>
        <v>127553.14</v>
      </c>
      <c r="AQ555" s="160">
        <f t="shared" si="505"/>
        <v>0</v>
      </c>
      <c r="AR555" s="160">
        <f t="shared" si="506"/>
        <v>127553.14</v>
      </c>
      <c r="AS555" s="607"/>
      <c r="AT555" s="219"/>
      <c r="AU555" s="13">
        <f t="shared" si="488"/>
        <v>0</v>
      </c>
      <c r="AV555" s="13">
        <f t="shared" si="489"/>
        <v>0</v>
      </c>
      <c r="AW555" s="13">
        <f t="shared" si="490"/>
        <v>0</v>
      </c>
      <c r="AX555" s="13">
        <f t="shared" si="491"/>
        <v>0</v>
      </c>
      <c r="AY555" s="13">
        <f t="shared" si="492"/>
        <v>0</v>
      </c>
      <c r="AZ555" s="13">
        <f t="shared" si="493"/>
        <v>0</v>
      </c>
      <c r="BA555" s="13">
        <f t="shared" si="494"/>
        <v>0</v>
      </c>
      <c r="BB555" s="13">
        <f t="shared" si="495"/>
        <v>0</v>
      </c>
      <c r="BC555" s="13">
        <f t="shared" si="496"/>
        <v>0</v>
      </c>
      <c r="BD555" s="13">
        <f t="shared" si="497"/>
        <v>0</v>
      </c>
      <c r="BE555" s="13">
        <f t="shared" si="498"/>
        <v>0</v>
      </c>
      <c r="BF555" s="13">
        <f t="shared" si="499"/>
        <v>0</v>
      </c>
      <c r="BG555" s="13">
        <f t="shared" si="500"/>
        <v>0</v>
      </c>
      <c r="BH555" s="13">
        <f t="shared" si="501"/>
        <v>0</v>
      </c>
      <c r="BI555" s="73">
        <f t="shared" si="502"/>
        <v>0</v>
      </c>
      <c r="BJ555" s="219"/>
      <c r="BK555" s="850">
        <f t="shared" si="507"/>
        <v>0</v>
      </c>
      <c r="BL555" s="109">
        <f t="shared" si="508"/>
        <v>0</v>
      </c>
      <c r="BM555" s="109">
        <f t="shared" si="509"/>
        <v>0</v>
      </c>
      <c r="BN555" s="109">
        <f t="shared" si="510"/>
        <v>0</v>
      </c>
      <c r="BO555" s="109">
        <f t="shared" si="511"/>
        <v>0</v>
      </c>
      <c r="BP555" s="109">
        <f t="shared" si="512"/>
        <v>0</v>
      </c>
      <c r="BQ555" s="109">
        <f t="shared" si="513"/>
        <v>0</v>
      </c>
      <c r="BR555" s="109">
        <f t="shared" si="514"/>
        <v>0</v>
      </c>
      <c r="BS555" s="109">
        <f t="shared" si="515"/>
        <v>0</v>
      </c>
      <c r="BT555" s="109">
        <f t="shared" si="516"/>
        <v>0</v>
      </c>
      <c r="BU555" s="109">
        <f t="shared" si="517"/>
        <v>0</v>
      </c>
      <c r="BV555" s="109">
        <f t="shared" si="518"/>
        <v>0</v>
      </c>
      <c r="BW555" s="109">
        <f t="shared" si="519"/>
        <v>0</v>
      </c>
      <c r="BX555" s="109">
        <f t="shared" si="520"/>
        <v>0</v>
      </c>
      <c r="BY555" s="1000">
        <f t="shared" si="503"/>
        <v>0</v>
      </c>
    </row>
    <row r="556" spans="1:77">
      <c r="A556" s="2" t="s">
        <v>3307</v>
      </c>
      <c r="B556" s="2" t="s">
        <v>3308</v>
      </c>
      <c r="C556" s="57" t="s">
        <v>3</v>
      </c>
      <c r="D556" s="57" t="s">
        <v>7</v>
      </c>
      <c r="E556" s="681" t="s">
        <v>349</v>
      </c>
      <c r="F556" s="682">
        <v>41060</v>
      </c>
      <c r="G556" s="682" t="s">
        <v>106</v>
      </c>
      <c r="H556" s="241" t="s">
        <v>109</v>
      </c>
      <c r="I556" s="38"/>
      <c r="J556" s="983"/>
      <c r="K556" s="903"/>
      <c r="L556" s="798"/>
      <c r="M556" s="429"/>
      <c r="N556" s="109"/>
      <c r="O556" s="109"/>
      <c r="P556" s="109"/>
      <c r="Q556" s="607"/>
      <c r="R556" s="93"/>
      <c r="S556" s="109"/>
      <c r="T556" s="109"/>
      <c r="U556" s="109"/>
      <c r="V556" s="109">
        <v>0</v>
      </c>
      <c r="W556" s="109">
        <v>0</v>
      </c>
      <c r="X556" s="109">
        <v>0</v>
      </c>
      <c r="Y556" s="109">
        <v>0</v>
      </c>
      <c r="Z556" s="109">
        <v>0</v>
      </c>
      <c r="AA556" s="109">
        <v>0</v>
      </c>
      <c r="AB556" s="109">
        <v>0</v>
      </c>
      <c r="AC556" s="109">
        <v>114066.69</v>
      </c>
      <c r="AD556" s="109">
        <v>0</v>
      </c>
      <c r="AE556" s="109">
        <v>0</v>
      </c>
      <c r="AF556" s="109">
        <v>0</v>
      </c>
      <c r="AG556" s="109">
        <v>0</v>
      </c>
      <c r="AH556" s="109">
        <v>0</v>
      </c>
      <c r="AI556" s="109">
        <v>0</v>
      </c>
      <c r="AJ556" s="109">
        <v>0</v>
      </c>
      <c r="AK556" s="109">
        <v>0</v>
      </c>
      <c r="AL556" s="109">
        <v>0</v>
      </c>
      <c r="AM556" s="109">
        <v>0</v>
      </c>
      <c r="AN556" s="109">
        <v>0</v>
      </c>
      <c r="AO556" s="109">
        <v>0</v>
      </c>
      <c r="AP556" s="160">
        <f t="shared" si="504"/>
        <v>0</v>
      </c>
      <c r="AQ556" s="160">
        <f t="shared" si="505"/>
        <v>114066.69</v>
      </c>
      <c r="AR556" s="160">
        <f t="shared" si="506"/>
        <v>114066.69</v>
      </c>
      <c r="AS556" s="607"/>
      <c r="AT556" s="219"/>
      <c r="AU556" s="13">
        <f t="shared" si="488"/>
        <v>0</v>
      </c>
      <c r="AV556" s="13">
        <f t="shared" si="489"/>
        <v>114066.69</v>
      </c>
      <c r="AW556" s="13">
        <f t="shared" si="490"/>
        <v>0</v>
      </c>
      <c r="AX556" s="13">
        <f t="shared" si="491"/>
        <v>0</v>
      </c>
      <c r="AY556" s="13">
        <f t="shared" si="492"/>
        <v>0</v>
      </c>
      <c r="AZ556" s="13">
        <f t="shared" si="493"/>
        <v>0</v>
      </c>
      <c r="BA556" s="13">
        <f t="shared" si="494"/>
        <v>0</v>
      </c>
      <c r="BB556" s="13">
        <f t="shared" si="495"/>
        <v>0</v>
      </c>
      <c r="BC556" s="13">
        <f t="shared" si="496"/>
        <v>0</v>
      </c>
      <c r="BD556" s="13">
        <f t="shared" si="497"/>
        <v>0</v>
      </c>
      <c r="BE556" s="13">
        <f t="shared" si="498"/>
        <v>0</v>
      </c>
      <c r="BF556" s="13">
        <f t="shared" si="499"/>
        <v>0</v>
      </c>
      <c r="BG556" s="13">
        <f t="shared" si="500"/>
        <v>0</v>
      </c>
      <c r="BH556" s="13">
        <f t="shared" si="501"/>
        <v>0</v>
      </c>
      <c r="BI556" s="73">
        <f t="shared" si="502"/>
        <v>114066.69</v>
      </c>
      <c r="BJ556" s="219"/>
      <c r="BK556" s="850">
        <f t="shared" si="507"/>
        <v>0</v>
      </c>
      <c r="BL556" s="109">
        <f t="shared" si="508"/>
        <v>114066.69</v>
      </c>
      <c r="BM556" s="109">
        <f t="shared" si="509"/>
        <v>0</v>
      </c>
      <c r="BN556" s="109">
        <f t="shared" si="510"/>
        <v>0</v>
      </c>
      <c r="BO556" s="109">
        <f t="shared" si="511"/>
        <v>0</v>
      </c>
      <c r="BP556" s="109">
        <f t="shared" si="512"/>
        <v>0</v>
      </c>
      <c r="BQ556" s="109">
        <f t="shared" si="513"/>
        <v>0</v>
      </c>
      <c r="BR556" s="109">
        <f t="shared" si="514"/>
        <v>0</v>
      </c>
      <c r="BS556" s="109">
        <f t="shared" si="515"/>
        <v>0</v>
      </c>
      <c r="BT556" s="109">
        <f t="shared" si="516"/>
        <v>0</v>
      </c>
      <c r="BU556" s="109">
        <f t="shared" si="517"/>
        <v>0</v>
      </c>
      <c r="BV556" s="109">
        <f t="shared" si="518"/>
        <v>0</v>
      </c>
      <c r="BW556" s="109">
        <f t="shared" si="519"/>
        <v>0</v>
      </c>
      <c r="BX556" s="109">
        <f t="shared" si="520"/>
        <v>0</v>
      </c>
      <c r="BY556" s="1000">
        <f t="shared" si="503"/>
        <v>114066.69</v>
      </c>
    </row>
    <row r="557" spans="1:77">
      <c r="A557" s="2" t="s">
        <v>3355</v>
      </c>
      <c r="B557" s="2" t="s">
        <v>3356</v>
      </c>
      <c r="C557" s="57" t="s">
        <v>3</v>
      </c>
      <c r="D557" s="57" t="s">
        <v>7</v>
      </c>
      <c r="E557" s="681" t="s">
        <v>349</v>
      </c>
      <c r="F557" s="682">
        <v>41182</v>
      </c>
      <c r="G557" s="682" t="s">
        <v>106</v>
      </c>
      <c r="H557" s="241" t="s">
        <v>109</v>
      </c>
      <c r="I557" s="38"/>
      <c r="J557" s="983"/>
      <c r="K557" s="903"/>
      <c r="L557" s="798"/>
      <c r="M557" s="429"/>
      <c r="N557" s="109"/>
      <c r="O557" s="109"/>
      <c r="P557" s="109"/>
      <c r="Q557" s="607"/>
      <c r="R557" s="93"/>
      <c r="S557" s="109"/>
      <c r="T557" s="109"/>
      <c r="U557" s="109"/>
      <c r="V557" s="109">
        <v>0</v>
      </c>
      <c r="W557" s="109">
        <v>0</v>
      </c>
      <c r="X557" s="109">
        <v>0</v>
      </c>
      <c r="Y557" s="109">
        <v>0</v>
      </c>
      <c r="Z557" s="109">
        <v>0</v>
      </c>
      <c r="AA557" s="109">
        <v>0</v>
      </c>
      <c r="AB557" s="109">
        <v>0</v>
      </c>
      <c r="AC557" s="109">
        <v>0</v>
      </c>
      <c r="AD557" s="109">
        <v>0</v>
      </c>
      <c r="AE557" s="109">
        <v>0</v>
      </c>
      <c r="AF557" s="109">
        <v>0</v>
      </c>
      <c r="AG557" s="109">
        <v>103780.33000000002</v>
      </c>
      <c r="AH557" s="109">
        <v>0</v>
      </c>
      <c r="AI557" s="109">
        <v>0</v>
      </c>
      <c r="AJ557" s="109">
        <v>0</v>
      </c>
      <c r="AK557" s="109">
        <v>0</v>
      </c>
      <c r="AL557" s="109">
        <v>0</v>
      </c>
      <c r="AM557" s="109">
        <v>0</v>
      </c>
      <c r="AN557" s="109">
        <v>0</v>
      </c>
      <c r="AO557" s="109">
        <v>0</v>
      </c>
      <c r="AP557" s="160">
        <f t="shared" si="504"/>
        <v>0</v>
      </c>
      <c r="AQ557" s="160">
        <f t="shared" si="505"/>
        <v>103780.33000000002</v>
      </c>
      <c r="AR557" s="160">
        <f t="shared" si="506"/>
        <v>103780.33000000002</v>
      </c>
      <c r="AS557" s="607"/>
      <c r="AT557" s="219"/>
      <c r="AU557" s="13">
        <f t="shared" si="488"/>
        <v>0</v>
      </c>
      <c r="AV557" s="13">
        <f t="shared" si="489"/>
        <v>0</v>
      </c>
      <c r="AW557" s="13">
        <f t="shared" si="490"/>
        <v>0</v>
      </c>
      <c r="AX557" s="13">
        <f t="shared" si="491"/>
        <v>0</v>
      </c>
      <c r="AY557" s="13">
        <f t="shared" si="492"/>
        <v>0</v>
      </c>
      <c r="AZ557" s="13">
        <f t="shared" si="493"/>
        <v>103780.33000000002</v>
      </c>
      <c r="BA557" s="13">
        <f t="shared" si="494"/>
        <v>0</v>
      </c>
      <c r="BB557" s="13">
        <f t="shared" si="495"/>
        <v>0</v>
      </c>
      <c r="BC557" s="13">
        <f t="shared" si="496"/>
        <v>0</v>
      </c>
      <c r="BD557" s="13">
        <f t="shared" si="497"/>
        <v>0</v>
      </c>
      <c r="BE557" s="13">
        <f t="shared" si="498"/>
        <v>0</v>
      </c>
      <c r="BF557" s="13">
        <f t="shared" si="499"/>
        <v>0</v>
      </c>
      <c r="BG557" s="13">
        <f t="shared" si="500"/>
        <v>0</v>
      </c>
      <c r="BH557" s="13">
        <f t="shared" si="501"/>
        <v>0</v>
      </c>
      <c r="BI557" s="73">
        <f t="shared" si="502"/>
        <v>103780.33000000002</v>
      </c>
      <c r="BJ557" s="219"/>
      <c r="BK557" s="850">
        <f t="shared" si="507"/>
        <v>0</v>
      </c>
      <c r="BL557" s="109">
        <f t="shared" si="508"/>
        <v>0</v>
      </c>
      <c r="BM557" s="109">
        <f t="shared" si="509"/>
        <v>0</v>
      </c>
      <c r="BN557" s="109">
        <f t="shared" si="510"/>
        <v>0</v>
      </c>
      <c r="BO557" s="109">
        <f t="shared" si="511"/>
        <v>0</v>
      </c>
      <c r="BP557" s="109">
        <f t="shared" si="512"/>
        <v>103780.33000000002</v>
      </c>
      <c r="BQ557" s="109">
        <f t="shared" si="513"/>
        <v>0</v>
      </c>
      <c r="BR557" s="109">
        <f t="shared" si="514"/>
        <v>0</v>
      </c>
      <c r="BS557" s="109">
        <f t="shared" si="515"/>
        <v>0</v>
      </c>
      <c r="BT557" s="109">
        <f t="shared" si="516"/>
        <v>0</v>
      </c>
      <c r="BU557" s="109">
        <f t="shared" si="517"/>
        <v>0</v>
      </c>
      <c r="BV557" s="109">
        <f t="shared" si="518"/>
        <v>0</v>
      </c>
      <c r="BW557" s="109">
        <f t="shared" si="519"/>
        <v>0</v>
      </c>
      <c r="BX557" s="109">
        <f t="shared" si="520"/>
        <v>0</v>
      </c>
      <c r="BY557" s="1000">
        <f t="shared" si="503"/>
        <v>103780.33000000002</v>
      </c>
    </row>
    <row r="558" spans="1:77">
      <c r="A558" s="679" t="s">
        <v>3035</v>
      </c>
      <c r="B558" s="679" t="s">
        <v>3036</v>
      </c>
      <c r="C558" s="57" t="s">
        <v>3</v>
      </c>
      <c r="D558" s="684" t="s">
        <v>7</v>
      </c>
      <c r="E558" s="681" t="s">
        <v>349</v>
      </c>
      <c r="F558" s="682">
        <v>41424</v>
      </c>
      <c r="G558" s="682" t="s">
        <v>106</v>
      </c>
      <c r="H558" s="241" t="s">
        <v>109</v>
      </c>
      <c r="I558" s="38"/>
      <c r="J558" s="983"/>
      <c r="K558" s="903"/>
      <c r="L558" s="798"/>
      <c r="M558" s="429"/>
      <c r="N558" s="109"/>
      <c r="O558" s="109"/>
      <c r="P558" s="109"/>
      <c r="Q558" s="607"/>
      <c r="R558" s="93"/>
      <c r="S558" s="109"/>
      <c r="T558" s="109"/>
      <c r="U558" s="109"/>
      <c r="V558" s="109">
        <v>0</v>
      </c>
      <c r="W558" s="109">
        <v>0</v>
      </c>
      <c r="X558" s="109">
        <v>0</v>
      </c>
      <c r="Y558" s="109">
        <v>0</v>
      </c>
      <c r="Z558" s="109">
        <v>0</v>
      </c>
      <c r="AA558" s="109">
        <v>0</v>
      </c>
      <c r="AB558" s="109">
        <v>0</v>
      </c>
      <c r="AC558" s="109">
        <v>0</v>
      </c>
      <c r="AD558" s="109">
        <v>0</v>
      </c>
      <c r="AE558" s="109">
        <v>0</v>
      </c>
      <c r="AF558" s="109">
        <v>0</v>
      </c>
      <c r="AG558" s="109">
        <v>0</v>
      </c>
      <c r="AH558" s="109">
        <v>0</v>
      </c>
      <c r="AI558" s="109">
        <v>0</v>
      </c>
      <c r="AJ558" s="109">
        <v>0</v>
      </c>
      <c r="AK558" s="109">
        <v>0</v>
      </c>
      <c r="AL558" s="109">
        <v>0</v>
      </c>
      <c r="AM558" s="109">
        <v>0</v>
      </c>
      <c r="AN558" s="109">
        <v>0</v>
      </c>
      <c r="AO558" s="109">
        <v>236542.09</v>
      </c>
      <c r="AP558" s="160">
        <f t="shared" si="504"/>
        <v>0</v>
      </c>
      <c r="AQ558" s="160">
        <f t="shared" si="505"/>
        <v>236542.09</v>
      </c>
      <c r="AR558" s="160">
        <f t="shared" si="506"/>
        <v>236542.09</v>
      </c>
      <c r="AS558" s="607"/>
      <c r="AT558" s="219"/>
      <c r="AU558" s="13">
        <f t="shared" si="488"/>
        <v>0</v>
      </c>
      <c r="AV558" s="13">
        <f t="shared" si="489"/>
        <v>0</v>
      </c>
      <c r="AW558" s="13">
        <f t="shared" si="490"/>
        <v>0</v>
      </c>
      <c r="AX558" s="13">
        <f t="shared" si="491"/>
        <v>0</v>
      </c>
      <c r="AY558" s="13">
        <f t="shared" si="492"/>
        <v>0</v>
      </c>
      <c r="AZ558" s="13">
        <f t="shared" si="493"/>
        <v>0</v>
      </c>
      <c r="BA558" s="13">
        <f t="shared" si="494"/>
        <v>0</v>
      </c>
      <c r="BB558" s="13">
        <f t="shared" si="495"/>
        <v>0</v>
      </c>
      <c r="BC558" s="13">
        <f t="shared" si="496"/>
        <v>0</v>
      </c>
      <c r="BD558" s="13">
        <f t="shared" si="497"/>
        <v>0</v>
      </c>
      <c r="BE558" s="13">
        <f t="shared" si="498"/>
        <v>0</v>
      </c>
      <c r="BF558" s="13">
        <f t="shared" si="499"/>
        <v>0</v>
      </c>
      <c r="BG558" s="13">
        <f t="shared" si="500"/>
        <v>0</v>
      </c>
      <c r="BH558" s="13">
        <f t="shared" si="501"/>
        <v>236542.09</v>
      </c>
      <c r="BI558" s="73">
        <f t="shared" si="502"/>
        <v>236542.09</v>
      </c>
      <c r="BJ558" s="219"/>
      <c r="BK558" s="850">
        <f t="shared" si="507"/>
        <v>0</v>
      </c>
      <c r="BL558" s="109">
        <f t="shared" si="508"/>
        <v>0</v>
      </c>
      <c r="BM558" s="109">
        <f t="shared" si="509"/>
        <v>0</v>
      </c>
      <c r="BN558" s="109">
        <f t="shared" si="510"/>
        <v>0</v>
      </c>
      <c r="BO558" s="109">
        <f t="shared" si="511"/>
        <v>0</v>
      </c>
      <c r="BP558" s="109">
        <f t="shared" si="512"/>
        <v>0</v>
      </c>
      <c r="BQ558" s="109">
        <f t="shared" si="513"/>
        <v>0</v>
      </c>
      <c r="BR558" s="109">
        <f t="shared" si="514"/>
        <v>0</v>
      </c>
      <c r="BS558" s="109">
        <f t="shared" si="515"/>
        <v>0</v>
      </c>
      <c r="BT558" s="109">
        <f t="shared" si="516"/>
        <v>0</v>
      </c>
      <c r="BU558" s="109">
        <f t="shared" si="517"/>
        <v>0</v>
      </c>
      <c r="BV558" s="109">
        <f t="shared" si="518"/>
        <v>0</v>
      </c>
      <c r="BW558" s="109">
        <f t="shared" si="519"/>
        <v>0</v>
      </c>
      <c r="BX558" s="109">
        <f t="shared" si="520"/>
        <v>236542.09</v>
      </c>
      <c r="BY558" s="1000">
        <f t="shared" si="503"/>
        <v>236542.09</v>
      </c>
    </row>
    <row r="559" spans="1:77">
      <c r="A559" s="2" t="s">
        <v>2795</v>
      </c>
      <c r="B559" s="2" t="s">
        <v>2796</v>
      </c>
      <c r="C559" s="57" t="s">
        <v>3</v>
      </c>
      <c r="D559" s="57" t="s">
        <v>7</v>
      </c>
      <c r="E559" s="681" t="s">
        <v>349</v>
      </c>
      <c r="F559" s="682">
        <v>41424</v>
      </c>
      <c r="G559" s="682" t="s">
        <v>106</v>
      </c>
      <c r="H559" s="241" t="s">
        <v>109</v>
      </c>
      <c r="I559" s="38"/>
      <c r="J559" s="983"/>
      <c r="K559" s="903"/>
      <c r="L559" s="798"/>
      <c r="M559" s="429"/>
      <c r="N559" s="109"/>
      <c r="O559" s="109"/>
      <c r="P559" s="109"/>
      <c r="Q559" s="607"/>
      <c r="R559" s="93"/>
      <c r="S559" s="109"/>
      <c r="T559" s="109"/>
      <c r="U559" s="109"/>
      <c r="V559" s="109">
        <v>0</v>
      </c>
      <c r="W559" s="109">
        <v>0</v>
      </c>
      <c r="X559" s="109">
        <v>0</v>
      </c>
      <c r="Y559" s="109">
        <v>0</v>
      </c>
      <c r="Z559" s="109">
        <v>0</v>
      </c>
      <c r="AA559" s="109">
        <v>0</v>
      </c>
      <c r="AB559" s="109">
        <v>0</v>
      </c>
      <c r="AC559" s="109">
        <v>0</v>
      </c>
      <c r="AD559" s="109">
        <v>0</v>
      </c>
      <c r="AE559" s="109">
        <v>0</v>
      </c>
      <c r="AF559" s="109">
        <v>0</v>
      </c>
      <c r="AG559" s="109">
        <v>0</v>
      </c>
      <c r="AH559" s="109">
        <v>0</v>
      </c>
      <c r="AI559" s="109">
        <v>0</v>
      </c>
      <c r="AJ559" s="109">
        <v>0</v>
      </c>
      <c r="AK559" s="109">
        <v>0</v>
      </c>
      <c r="AL559" s="109">
        <v>0</v>
      </c>
      <c r="AM559" s="109">
        <v>0</v>
      </c>
      <c r="AN559" s="109">
        <v>0</v>
      </c>
      <c r="AO559" s="109">
        <v>503918.05</v>
      </c>
      <c r="AP559" s="160">
        <f t="shared" si="504"/>
        <v>0</v>
      </c>
      <c r="AQ559" s="160">
        <f t="shared" si="505"/>
        <v>503918.05</v>
      </c>
      <c r="AR559" s="160">
        <f t="shared" si="506"/>
        <v>503918.05</v>
      </c>
      <c r="AS559" s="607"/>
      <c r="AT559" s="219"/>
      <c r="AU559" s="13">
        <f t="shared" ref="AU559:AU622" si="521">AB559</f>
        <v>0</v>
      </c>
      <c r="AV559" s="13">
        <f t="shared" ref="AV559:AV622" si="522">AC559</f>
        <v>0</v>
      </c>
      <c r="AW559" s="13">
        <f t="shared" ref="AW559:AW622" si="523">AD559</f>
        <v>0</v>
      </c>
      <c r="AX559" s="13">
        <f t="shared" ref="AX559:AX622" si="524">AE559</f>
        <v>0</v>
      </c>
      <c r="AY559" s="13">
        <f t="shared" ref="AY559:AY622" si="525">AF559</f>
        <v>0</v>
      </c>
      <c r="AZ559" s="13">
        <f t="shared" ref="AZ559:AZ622" si="526">AG559</f>
        <v>0</v>
      </c>
      <c r="BA559" s="13">
        <f t="shared" ref="BA559:BA622" si="527">AH559</f>
        <v>0</v>
      </c>
      <c r="BB559" s="13">
        <f t="shared" ref="BB559:BB622" si="528">AI559</f>
        <v>0</v>
      </c>
      <c r="BC559" s="13">
        <f t="shared" ref="BC559:BC622" si="529">AJ559</f>
        <v>0</v>
      </c>
      <c r="BD559" s="13">
        <f t="shared" ref="BD559:BD622" si="530">AK559</f>
        <v>0</v>
      </c>
      <c r="BE559" s="13">
        <f t="shared" ref="BE559:BE622" si="531">AL559</f>
        <v>0</v>
      </c>
      <c r="BF559" s="13">
        <f t="shared" ref="BF559:BF622" si="532">AM559</f>
        <v>0</v>
      </c>
      <c r="BG559" s="13">
        <f t="shared" ref="BG559:BG622" si="533">AN559</f>
        <v>0</v>
      </c>
      <c r="BH559" s="13">
        <f t="shared" ref="BH559:BH622" si="534">AO559</f>
        <v>503918.05</v>
      </c>
      <c r="BI559" s="73">
        <f t="shared" si="502"/>
        <v>503918.05</v>
      </c>
      <c r="BJ559" s="219"/>
      <c r="BK559" s="850">
        <f t="shared" si="507"/>
        <v>0</v>
      </c>
      <c r="BL559" s="109">
        <f t="shared" si="508"/>
        <v>0</v>
      </c>
      <c r="BM559" s="109">
        <f t="shared" si="509"/>
        <v>0</v>
      </c>
      <c r="BN559" s="109">
        <f t="shared" si="510"/>
        <v>0</v>
      </c>
      <c r="BO559" s="109">
        <f t="shared" si="511"/>
        <v>0</v>
      </c>
      <c r="BP559" s="109">
        <f t="shared" si="512"/>
        <v>0</v>
      </c>
      <c r="BQ559" s="109">
        <f t="shared" si="513"/>
        <v>0</v>
      </c>
      <c r="BR559" s="109">
        <f t="shared" si="514"/>
        <v>0</v>
      </c>
      <c r="BS559" s="109">
        <f t="shared" si="515"/>
        <v>0</v>
      </c>
      <c r="BT559" s="109">
        <f t="shared" si="516"/>
        <v>0</v>
      </c>
      <c r="BU559" s="109">
        <f t="shared" si="517"/>
        <v>0</v>
      </c>
      <c r="BV559" s="109">
        <f t="shared" si="518"/>
        <v>0</v>
      </c>
      <c r="BW559" s="109">
        <f t="shared" si="519"/>
        <v>0</v>
      </c>
      <c r="BX559" s="109">
        <f t="shared" si="520"/>
        <v>503918.05</v>
      </c>
      <c r="BY559" s="1000">
        <f t="shared" si="503"/>
        <v>503918.05</v>
      </c>
    </row>
    <row r="560" spans="1:77">
      <c r="A560" s="678" t="s">
        <v>3022</v>
      </c>
      <c r="B560" s="678" t="s">
        <v>3023</v>
      </c>
      <c r="C560" s="57" t="s">
        <v>3</v>
      </c>
      <c r="D560" s="684" t="s">
        <v>7</v>
      </c>
      <c r="E560" s="681" t="s">
        <v>349</v>
      </c>
      <c r="F560" s="683">
        <v>41122</v>
      </c>
      <c r="G560" s="682" t="s">
        <v>106</v>
      </c>
      <c r="H560" s="241" t="s">
        <v>109</v>
      </c>
      <c r="I560" s="38"/>
      <c r="J560" s="983"/>
      <c r="K560" s="903"/>
      <c r="L560" s="798"/>
      <c r="M560" s="429"/>
      <c r="N560" s="109"/>
      <c r="O560" s="109"/>
      <c r="P560" s="109"/>
      <c r="Q560" s="607"/>
      <c r="R560" s="93"/>
      <c r="S560" s="109"/>
      <c r="T560" s="109"/>
      <c r="U560" s="109"/>
      <c r="V560" s="109">
        <v>0</v>
      </c>
      <c r="W560" s="109">
        <v>0</v>
      </c>
      <c r="X560" s="109">
        <v>0</v>
      </c>
      <c r="Y560" s="109">
        <v>0</v>
      </c>
      <c r="Z560" s="109">
        <v>0</v>
      </c>
      <c r="AA560" s="109">
        <v>0</v>
      </c>
      <c r="AB560" s="109">
        <v>0</v>
      </c>
      <c r="AC560" s="109">
        <v>0</v>
      </c>
      <c r="AD560" s="109">
        <v>0</v>
      </c>
      <c r="AE560" s="109">
        <v>0</v>
      </c>
      <c r="AF560" s="109">
        <v>242539.04</v>
      </c>
      <c r="AG560" s="109">
        <v>0</v>
      </c>
      <c r="AH560" s="109">
        <v>0</v>
      </c>
      <c r="AI560" s="109">
        <v>0</v>
      </c>
      <c r="AJ560" s="109">
        <v>0</v>
      </c>
      <c r="AK560" s="109">
        <v>0</v>
      </c>
      <c r="AL560" s="109">
        <v>0</v>
      </c>
      <c r="AM560" s="109">
        <v>0</v>
      </c>
      <c r="AN560" s="109">
        <v>0</v>
      </c>
      <c r="AO560" s="109">
        <v>0</v>
      </c>
      <c r="AP560" s="160">
        <f t="shared" si="504"/>
        <v>0</v>
      </c>
      <c r="AQ560" s="160">
        <f t="shared" si="505"/>
        <v>242539.04</v>
      </c>
      <c r="AR560" s="160">
        <f t="shared" si="506"/>
        <v>242539.04</v>
      </c>
      <c r="AS560" s="607"/>
      <c r="AT560" s="219"/>
      <c r="AU560" s="13">
        <f t="shared" si="521"/>
        <v>0</v>
      </c>
      <c r="AV560" s="13">
        <f t="shared" si="522"/>
        <v>0</v>
      </c>
      <c r="AW560" s="13">
        <f t="shared" si="523"/>
        <v>0</v>
      </c>
      <c r="AX560" s="13">
        <f t="shared" si="524"/>
        <v>0</v>
      </c>
      <c r="AY560" s="13">
        <f t="shared" si="525"/>
        <v>242539.04</v>
      </c>
      <c r="AZ560" s="13">
        <f t="shared" si="526"/>
        <v>0</v>
      </c>
      <c r="BA560" s="13">
        <f t="shared" si="527"/>
        <v>0</v>
      </c>
      <c r="BB560" s="13">
        <f t="shared" si="528"/>
        <v>0</v>
      </c>
      <c r="BC560" s="13">
        <f t="shared" si="529"/>
        <v>0</v>
      </c>
      <c r="BD560" s="13">
        <f t="shared" si="530"/>
        <v>0</v>
      </c>
      <c r="BE560" s="13">
        <f t="shared" si="531"/>
        <v>0</v>
      </c>
      <c r="BF560" s="13">
        <f t="shared" si="532"/>
        <v>0</v>
      </c>
      <c r="BG560" s="13">
        <f t="shared" si="533"/>
        <v>0</v>
      </c>
      <c r="BH560" s="13">
        <f t="shared" si="534"/>
        <v>0</v>
      </c>
      <c r="BI560" s="73">
        <f t="shared" si="502"/>
        <v>242539.04</v>
      </c>
      <c r="BJ560" s="219"/>
      <c r="BK560" s="850">
        <f t="shared" si="507"/>
        <v>0</v>
      </c>
      <c r="BL560" s="109">
        <f t="shared" si="508"/>
        <v>0</v>
      </c>
      <c r="BM560" s="109">
        <f t="shared" si="509"/>
        <v>0</v>
      </c>
      <c r="BN560" s="109">
        <f t="shared" si="510"/>
        <v>0</v>
      </c>
      <c r="BO560" s="109">
        <f t="shared" si="511"/>
        <v>242539.04</v>
      </c>
      <c r="BP560" s="109">
        <f t="shared" si="512"/>
        <v>0</v>
      </c>
      <c r="BQ560" s="109">
        <f t="shared" si="513"/>
        <v>0</v>
      </c>
      <c r="BR560" s="109">
        <f t="shared" si="514"/>
        <v>0</v>
      </c>
      <c r="BS560" s="109">
        <f t="shared" si="515"/>
        <v>0</v>
      </c>
      <c r="BT560" s="109">
        <f t="shared" si="516"/>
        <v>0</v>
      </c>
      <c r="BU560" s="109">
        <f t="shared" si="517"/>
        <v>0</v>
      </c>
      <c r="BV560" s="109">
        <f t="shared" si="518"/>
        <v>0</v>
      </c>
      <c r="BW560" s="109">
        <f t="shared" si="519"/>
        <v>0</v>
      </c>
      <c r="BX560" s="109">
        <f t="shared" si="520"/>
        <v>0</v>
      </c>
      <c r="BY560" s="1000">
        <f t="shared" si="503"/>
        <v>242539.04</v>
      </c>
    </row>
    <row r="561" spans="1:77">
      <c r="A561" s="678" t="s">
        <v>2976</v>
      </c>
      <c r="B561" s="678" t="s">
        <v>2977</v>
      </c>
      <c r="C561" s="57" t="s">
        <v>3</v>
      </c>
      <c r="D561" s="684" t="s">
        <v>7</v>
      </c>
      <c r="E561" s="681" t="s">
        <v>349</v>
      </c>
      <c r="F561" s="683">
        <v>41424</v>
      </c>
      <c r="G561" s="682" t="s">
        <v>106</v>
      </c>
      <c r="H561" s="241" t="s">
        <v>109</v>
      </c>
      <c r="I561" s="38"/>
      <c r="J561" s="983"/>
      <c r="K561" s="903"/>
      <c r="L561" s="798"/>
      <c r="M561" s="429"/>
      <c r="N561" s="109"/>
      <c r="O561" s="109"/>
      <c r="P561" s="109"/>
      <c r="Q561" s="607"/>
      <c r="R561" s="93"/>
      <c r="S561" s="109"/>
      <c r="T561" s="109"/>
      <c r="U561" s="109"/>
      <c r="V561" s="109">
        <v>0</v>
      </c>
      <c r="W561" s="109">
        <v>0</v>
      </c>
      <c r="X561" s="109">
        <v>0</v>
      </c>
      <c r="Y561" s="109">
        <v>0</v>
      </c>
      <c r="Z561" s="109">
        <v>0</v>
      </c>
      <c r="AA561" s="109">
        <v>0</v>
      </c>
      <c r="AB561" s="109">
        <v>0</v>
      </c>
      <c r="AC561" s="109">
        <v>0</v>
      </c>
      <c r="AD561" s="109">
        <v>0</v>
      </c>
      <c r="AE561" s="109">
        <v>0</v>
      </c>
      <c r="AF561" s="109">
        <v>0</v>
      </c>
      <c r="AG561" s="109">
        <v>0</v>
      </c>
      <c r="AH561" s="109">
        <v>0</v>
      </c>
      <c r="AI561" s="109">
        <v>0</v>
      </c>
      <c r="AJ561" s="109">
        <v>0</v>
      </c>
      <c r="AK561" s="109">
        <v>0</v>
      </c>
      <c r="AL561" s="109">
        <v>0</v>
      </c>
      <c r="AM561" s="109">
        <v>0</v>
      </c>
      <c r="AN561" s="109">
        <v>0</v>
      </c>
      <c r="AO561" s="109">
        <v>273241.96999999997</v>
      </c>
      <c r="AP561" s="160">
        <f t="shared" si="504"/>
        <v>0</v>
      </c>
      <c r="AQ561" s="160">
        <f t="shared" si="505"/>
        <v>273241.96999999997</v>
      </c>
      <c r="AR561" s="160">
        <f t="shared" si="506"/>
        <v>273241.96999999997</v>
      </c>
      <c r="AS561" s="607"/>
      <c r="AT561" s="219"/>
      <c r="AU561" s="13">
        <f t="shared" si="521"/>
        <v>0</v>
      </c>
      <c r="AV561" s="13">
        <f t="shared" si="522"/>
        <v>0</v>
      </c>
      <c r="AW561" s="13">
        <f t="shared" si="523"/>
        <v>0</v>
      </c>
      <c r="AX561" s="13">
        <f t="shared" si="524"/>
        <v>0</v>
      </c>
      <c r="AY561" s="13">
        <f t="shared" si="525"/>
        <v>0</v>
      </c>
      <c r="AZ561" s="13">
        <f t="shared" si="526"/>
        <v>0</v>
      </c>
      <c r="BA561" s="13">
        <f t="shared" si="527"/>
        <v>0</v>
      </c>
      <c r="BB561" s="13">
        <f t="shared" si="528"/>
        <v>0</v>
      </c>
      <c r="BC561" s="13">
        <f t="shared" si="529"/>
        <v>0</v>
      </c>
      <c r="BD561" s="13">
        <f t="shared" si="530"/>
        <v>0</v>
      </c>
      <c r="BE561" s="13">
        <f t="shared" si="531"/>
        <v>0</v>
      </c>
      <c r="BF561" s="13">
        <f t="shared" si="532"/>
        <v>0</v>
      </c>
      <c r="BG561" s="13">
        <f t="shared" si="533"/>
        <v>0</v>
      </c>
      <c r="BH561" s="13">
        <f t="shared" si="534"/>
        <v>273241.96999999997</v>
      </c>
      <c r="BI561" s="73">
        <f t="shared" si="502"/>
        <v>273241.96999999997</v>
      </c>
      <c r="BJ561" s="219"/>
      <c r="BK561" s="850">
        <f t="shared" si="507"/>
        <v>0</v>
      </c>
      <c r="BL561" s="109">
        <f t="shared" si="508"/>
        <v>0</v>
      </c>
      <c r="BM561" s="109">
        <f t="shared" si="509"/>
        <v>0</v>
      </c>
      <c r="BN561" s="109">
        <f t="shared" si="510"/>
        <v>0</v>
      </c>
      <c r="BO561" s="109">
        <f t="shared" si="511"/>
        <v>0</v>
      </c>
      <c r="BP561" s="109">
        <f t="shared" si="512"/>
        <v>0</v>
      </c>
      <c r="BQ561" s="109">
        <f t="shared" si="513"/>
        <v>0</v>
      </c>
      <c r="BR561" s="109">
        <f t="shared" si="514"/>
        <v>0</v>
      </c>
      <c r="BS561" s="109">
        <f t="shared" si="515"/>
        <v>0</v>
      </c>
      <c r="BT561" s="109">
        <f t="shared" si="516"/>
        <v>0</v>
      </c>
      <c r="BU561" s="109">
        <f t="shared" si="517"/>
        <v>0</v>
      </c>
      <c r="BV561" s="109">
        <f t="shared" si="518"/>
        <v>0</v>
      </c>
      <c r="BW561" s="109">
        <f t="shared" si="519"/>
        <v>0</v>
      </c>
      <c r="BX561" s="109">
        <f t="shared" si="520"/>
        <v>273241.96999999997</v>
      </c>
      <c r="BY561" s="1000">
        <f t="shared" si="503"/>
        <v>273241.96999999997</v>
      </c>
    </row>
    <row r="562" spans="1:77">
      <c r="A562" s="2" t="s">
        <v>2622</v>
      </c>
      <c r="B562" s="2" t="s">
        <v>2623</v>
      </c>
      <c r="C562" s="57" t="s">
        <v>3</v>
      </c>
      <c r="D562" s="57" t="s">
        <v>7</v>
      </c>
      <c r="E562" s="681" t="s">
        <v>349</v>
      </c>
      <c r="F562" s="682">
        <v>41424</v>
      </c>
      <c r="G562" s="682" t="s">
        <v>106</v>
      </c>
      <c r="H562" s="241" t="s">
        <v>109</v>
      </c>
      <c r="I562" s="38"/>
      <c r="J562" s="983"/>
      <c r="K562" s="903"/>
      <c r="L562" s="798"/>
      <c r="M562" s="429"/>
      <c r="N562" s="109"/>
      <c r="O562" s="109"/>
      <c r="P562" s="109"/>
      <c r="Q562" s="607"/>
      <c r="R562" s="93"/>
      <c r="S562" s="109"/>
      <c r="T562" s="109"/>
      <c r="U562" s="109"/>
      <c r="V562" s="109">
        <v>0</v>
      </c>
      <c r="W562" s="109">
        <v>0</v>
      </c>
      <c r="X562" s="109">
        <v>0</v>
      </c>
      <c r="Y562" s="109">
        <v>0</v>
      </c>
      <c r="Z562" s="109">
        <v>0</v>
      </c>
      <c r="AA562" s="109">
        <v>0</v>
      </c>
      <c r="AB562" s="109">
        <v>0</v>
      </c>
      <c r="AC562" s="109">
        <v>0</v>
      </c>
      <c r="AD562" s="109">
        <v>0</v>
      </c>
      <c r="AE562" s="109">
        <v>0</v>
      </c>
      <c r="AF562" s="109">
        <v>0</v>
      </c>
      <c r="AG562" s="109">
        <v>0</v>
      </c>
      <c r="AH562" s="109">
        <v>0</v>
      </c>
      <c r="AI562" s="109">
        <v>0</v>
      </c>
      <c r="AJ562" s="109">
        <v>0</v>
      </c>
      <c r="AK562" s="109">
        <v>0</v>
      </c>
      <c r="AL562" s="109">
        <v>0</v>
      </c>
      <c r="AM562" s="109">
        <v>0</v>
      </c>
      <c r="AN562" s="109">
        <v>0</v>
      </c>
      <c r="AO562" s="109">
        <v>1224485.75</v>
      </c>
      <c r="AP562" s="160">
        <f t="shared" si="504"/>
        <v>0</v>
      </c>
      <c r="AQ562" s="160">
        <f t="shared" si="505"/>
        <v>1224485.75</v>
      </c>
      <c r="AR562" s="160">
        <f t="shared" si="506"/>
        <v>1224485.75</v>
      </c>
      <c r="AS562" s="607"/>
      <c r="AT562" s="219"/>
      <c r="AU562" s="13">
        <f t="shared" si="521"/>
        <v>0</v>
      </c>
      <c r="AV562" s="13">
        <f t="shared" si="522"/>
        <v>0</v>
      </c>
      <c r="AW562" s="13">
        <f t="shared" si="523"/>
        <v>0</v>
      </c>
      <c r="AX562" s="13">
        <f t="shared" si="524"/>
        <v>0</v>
      </c>
      <c r="AY562" s="13">
        <f t="shared" si="525"/>
        <v>0</v>
      </c>
      <c r="AZ562" s="13">
        <f t="shared" si="526"/>
        <v>0</v>
      </c>
      <c r="BA562" s="13">
        <f t="shared" si="527"/>
        <v>0</v>
      </c>
      <c r="BB562" s="13">
        <f t="shared" si="528"/>
        <v>0</v>
      </c>
      <c r="BC562" s="13">
        <f t="shared" si="529"/>
        <v>0</v>
      </c>
      <c r="BD562" s="13">
        <f t="shared" si="530"/>
        <v>0</v>
      </c>
      <c r="BE562" s="13">
        <f t="shared" si="531"/>
        <v>0</v>
      </c>
      <c r="BF562" s="13">
        <f t="shared" si="532"/>
        <v>0</v>
      </c>
      <c r="BG562" s="13">
        <f t="shared" si="533"/>
        <v>0</v>
      </c>
      <c r="BH562" s="13">
        <f t="shared" si="534"/>
        <v>1224485.75</v>
      </c>
      <c r="BI562" s="73">
        <f t="shared" si="502"/>
        <v>1224485.75</v>
      </c>
      <c r="BJ562" s="219"/>
      <c r="BK562" s="850">
        <f t="shared" si="507"/>
        <v>0</v>
      </c>
      <c r="BL562" s="109">
        <f t="shared" si="508"/>
        <v>0</v>
      </c>
      <c r="BM562" s="109">
        <f t="shared" si="509"/>
        <v>0</v>
      </c>
      <c r="BN562" s="109">
        <f t="shared" si="510"/>
        <v>0</v>
      </c>
      <c r="BO562" s="109">
        <f t="shared" si="511"/>
        <v>0</v>
      </c>
      <c r="BP562" s="109">
        <f t="shared" si="512"/>
        <v>0</v>
      </c>
      <c r="BQ562" s="109">
        <f t="shared" si="513"/>
        <v>0</v>
      </c>
      <c r="BR562" s="109">
        <f t="shared" si="514"/>
        <v>0</v>
      </c>
      <c r="BS562" s="109">
        <f t="shared" si="515"/>
        <v>0</v>
      </c>
      <c r="BT562" s="109">
        <f t="shared" si="516"/>
        <v>0</v>
      </c>
      <c r="BU562" s="109">
        <f t="shared" si="517"/>
        <v>0</v>
      </c>
      <c r="BV562" s="109">
        <f t="shared" si="518"/>
        <v>0</v>
      </c>
      <c r="BW562" s="109">
        <f t="shared" si="519"/>
        <v>0</v>
      </c>
      <c r="BX562" s="109">
        <f t="shared" si="520"/>
        <v>1224485.75</v>
      </c>
      <c r="BY562" s="1000">
        <f t="shared" si="503"/>
        <v>1224485.75</v>
      </c>
    </row>
    <row r="563" spans="1:77">
      <c r="A563" s="2" t="s">
        <v>2781</v>
      </c>
      <c r="B563" s="2" t="s">
        <v>2782</v>
      </c>
      <c r="C563" s="57" t="s">
        <v>3</v>
      </c>
      <c r="D563" s="57" t="s">
        <v>7</v>
      </c>
      <c r="E563" s="681" t="s">
        <v>349</v>
      </c>
      <c r="F563" s="682">
        <v>41424</v>
      </c>
      <c r="G563" s="682" t="s">
        <v>106</v>
      </c>
      <c r="H563" s="241" t="s">
        <v>109</v>
      </c>
      <c r="I563" s="38"/>
      <c r="J563" s="983"/>
      <c r="K563" s="903"/>
      <c r="L563" s="798"/>
      <c r="M563" s="429"/>
      <c r="N563" s="109"/>
      <c r="O563" s="109"/>
      <c r="P563" s="109"/>
      <c r="Q563" s="607"/>
      <c r="R563" s="93"/>
      <c r="S563" s="109"/>
      <c r="T563" s="109"/>
      <c r="U563" s="109"/>
      <c r="V563" s="109">
        <v>0</v>
      </c>
      <c r="W563" s="109">
        <v>0</v>
      </c>
      <c r="X563" s="109">
        <v>0</v>
      </c>
      <c r="Y563" s="109">
        <v>0</v>
      </c>
      <c r="Z563" s="109">
        <v>0</v>
      </c>
      <c r="AA563" s="109">
        <v>0</v>
      </c>
      <c r="AB563" s="109">
        <v>0</v>
      </c>
      <c r="AC563" s="109">
        <v>0</v>
      </c>
      <c r="AD563" s="109">
        <v>0</v>
      </c>
      <c r="AE563" s="109">
        <v>0</v>
      </c>
      <c r="AF563" s="109">
        <v>0</v>
      </c>
      <c r="AG563" s="109">
        <v>0</v>
      </c>
      <c r="AH563" s="109">
        <v>0</v>
      </c>
      <c r="AI563" s="109">
        <v>0</v>
      </c>
      <c r="AJ563" s="109">
        <v>0</v>
      </c>
      <c r="AK563" s="109">
        <v>0</v>
      </c>
      <c r="AL563" s="109">
        <v>0</v>
      </c>
      <c r="AM563" s="109">
        <v>0</v>
      </c>
      <c r="AN563" s="109">
        <v>0</v>
      </c>
      <c r="AO563" s="109">
        <v>512060.5</v>
      </c>
      <c r="AP563" s="160">
        <f t="shared" si="504"/>
        <v>0</v>
      </c>
      <c r="AQ563" s="160">
        <f t="shared" si="505"/>
        <v>512060.5</v>
      </c>
      <c r="AR563" s="160">
        <f t="shared" si="506"/>
        <v>512060.5</v>
      </c>
      <c r="AS563" s="607"/>
      <c r="AT563" s="219"/>
      <c r="AU563" s="13">
        <f t="shared" si="521"/>
        <v>0</v>
      </c>
      <c r="AV563" s="13">
        <f t="shared" si="522"/>
        <v>0</v>
      </c>
      <c r="AW563" s="13">
        <f t="shared" si="523"/>
        <v>0</v>
      </c>
      <c r="AX563" s="13">
        <f t="shared" si="524"/>
        <v>0</v>
      </c>
      <c r="AY563" s="13">
        <f t="shared" si="525"/>
        <v>0</v>
      </c>
      <c r="AZ563" s="13">
        <f t="shared" si="526"/>
        <v>0</v>
      </c>
      <c r="BA563" s="13">
        <f t="shared" si="527"/>
        <v>0</v>
      </c>
      <c r="BB563" s="13">
        <f t="shared" si="528"/>
        <v>0</v>
      </c>
      <c r="BC563" s="13">
        <f t="shared" si="529"/>
        <v>0</v>
      </c>
      <c r="BD563" s="13">
        <f t="shared" si="530"/>
        <v>0</v>
      </c>
      <c r="BE563" s="13">
        <f t="shared" si="531"/>
        <v>0</v>
      </c>
      <c r="BF563" s="13">
        <f t="shared" si="532"/>
        <v>0</v>
      </c>
      <c r="BG563" s="13">
        <f t="shared" si="533"/>
        <v>0</v>
      </c>
      <c r="BH563" s="13">
        <f t="shared" si="534"/>
        <v>512060.5</v>
      </c>
      <c r="BI563" s="73">
        <f t="shared" si="502"/>
        <v>512060.5</v>
      </c>
      <c r="BJ563" s="219"/>
      <c r="BK563" s="850">
        <f t="shared" si="507"/>
        <v>0</v>
      </c>
      <c r="BL563" s="109">
        <f t="shared" si="508"/>
        <v>0</v>
      </c>
      <c r="BM563" s="109">
        <f t="shared" si="509"/>
        <v>0</v>
      </c>
      <c r="BN563" s="109">
        <f t="shared" si="510"/>
        <v>0</v>
      </c>
      <c r="BO563" s="109">
        <f t="shared" si="511"/>
        <v>0</v>
      </c>
      <c r="BP563" s="109">
        <f t="shared" si="512"/>
        <v>0</v>
      </c>
      <c r="BQ563" s="109">
        <f t="shared" si="513"/>
        <v>0</v>
      </c>
      <c r="BR563" s="109">
        <f t="shared" si="514"/>
        <v>0</v>
      </c>
      <c r="BS563" s="109">
        <f t="shared" si="515"/>
        <v>0</v>
      </c>
      <c r="BT563" s="109">
        <f t="shared" si="516"/>
        <v>0</v>
      </c>
      <c r="BU563" s="109">
        <f t="shared" si="517"/>
        <v>0</v>
      </c>
      <c r="BV563" s="109">
        <f t="shared" si="518"/>
        <v>0</v>
      </c>
      <c r="BW563" s="109">
        <f t="shared" si="519"/>
        <v>0</v>
      </c>
      <c r="BX563" s="109">
        <f t="shared" si="520"/>
        <v>512060.5</v>
      </c>
      <c r="BY563" s="1000">
        <f t="shared" si="503"/>
        <v>512060.5</v>
      </c>
    </row>
    <row r="564" spans="1:77">
      <c r="A564" s="2" t="s">
        <v>3145</v>
      </c>
      <c r="B564" s="2" t="s">
        <v>3146</v>
      </c>
      <c r="C564" s="57" t="s">
        <v>3</v>
      </c>
      <c r="D564" s="57" t="s">
        <v>7</v>
      </c>
      <c r="E564" s="681" t="s">
        <v>349</v>
      </c>
      <c r="F564" s="682">
        <v>41425</v>
      </c>
      <c r="G564" s="682" t="s">
        <v>106</v>
      </c>
      <c r="H564" s="241" t="s">
        <v>109</v>
      </c>
      <c r="I564" s="38"/>
      <c r="J564" s="983"/>
      <c r="K564" s="903"/>
      <c r="L564" s="798"/>
      <c r="M564" s="429"/>
      <c r="N564" s="109"/>
      <c r="O564" s="109"/>
      <c r="P564" s="109"/>
      <c r="Q564" s="607"/>
      <c r="R564" s="93"/>
      <c r="S564" s="109"/>
      <c r="T564" s="109"/>
      <c r="U564" s="109"/>
      <c r="V564" s="109">
        <v>0</v>
      </c>
      <c r="W564" s="109">
        <v>0</v>
      </c>
      <c r="X564" s="109">
        <v>0</v>
      </c>
      <c r="Y564" s="109">
        <v>0</v>
      </c>
      <c r="Z564" s="109">
        <v>0</v>
      </c>
      <c r="AA564" s="109">
        <v>0</v>
      </c>
      <c r="AB564" s="109">
        <v>0</v>
      </c>
      <c r="AC564" s="109">
        <v>0</v>
      </c>
      <c r="AD564" s="109">
        <v>0</v>
      </c>
      <c r="AE564" s="109">
        <v>0</v>
      </c>
      <c r="AF564" s="109">
        <v>0</v>
      </c>
      <c r="AG564" s="109">
        <v>0</v>
      </c>
      <c r="AH564" s="109">
        <v>0</v>
      </c>
      <c r="AI564" s="109">
        <v>0</v>
      </c>
      <c r="AJ564" s="109">
        <v>0</v>
      </c>
      <c r="AK564" s="109">
        <v>0</v>
      </c>
      <c r="AL564" s="109">
        <v>0</v>
      </c>
      <c r="AM564" s="109">
        <v>0</v>
      </c>
      <c r="AN564" s="109">
        <v>0</v>
      </c>
      <c r="AO564" s="109">
        <v>186438.34</v>
      </c>
      <c r="AP564" s="160">
        <f t="shared" si="504"/>
        <v>0</v>
      </c>
      <c r="AQ564" s="160">
        <f t="shared" si="505"/>
        <v>186438.34</v>
      </c>
      <c r="AR564" s="160">
        <f t="shared" si="506"/>
        <v>186438.34</v>
      </c>
      <c r="AS564" s="607"/>
      <c r="AT564" s="219"/>
      <c r="AU564" s="13">
        <f t="shared" si="521"/>
        <v>0</v>
      </c>
      <c r="AV564" s="13">
        <f t="shared" si="522"/>
        <v>0</v>
      </c>
      <c r="AW564" s="13">
        <f t="shared" si="523"/>
        <v>0</v>
      </c>
      <c r="AX564" s="13">
        <f t="shared" si="524"/>
        <v>0</v>
      </c>
      <c r="AY564" s="13">
        <f t="shared" si="525"/>
        <v>0</v>
      </c>
      <c r="AZ564" s="13">
        <f t="shared" si="526"/>
        <v>0</v>
      </c>
      <c r="BA564" s="13">
        <f t="shared" si="527"/>
        <v>0</v>
      </c>
      <c r="BB564" s="13">
        <f t="shared" si="528"/>
        <v>0</v>
      </c>
      <c r="BC564" s="13">
        <f t="shared" si="529"/>
        <v>0</v>
      </c>
      <c r="BD564" s="13">
        <f t="shared" si="530"/>
        <v>0</v>
      </c>
      <c r="BE564" s="13">
        <f t="shared" si="531"/>
        <v>0</v>
      </c>
      <c r="BF564" s="13">
        <f t="shared" si="532"/>
        <v>0</v>
      </c>
      <c r="BG564" s="13">
        <f t="shared" si="533"/>
        <v>0</v>
      </c>
      <c r="BH564" s="13">
        <f t="shared" si="534"/>
        <v>186438.34</v>
      </c>
      <c r="BI564" s="73">
        <f t="shared" si="502"/>
        <v>186438.34</v>
      </c>
      <c r="BJ564" s="219"/>
      <c r="BK564" s="850">
        <f t="shared" si="507"/>
        <v>0</v>
      </c>
      <c r="BL564" s="109">
        <f t="shared" si="508"/>
        <v>0</v>
      </c>
      <c r="BM564" s="109">
        <f t="shared" si="509"/>
        <v>0</v>
      </c>
      <c r="BN564" s="109">
        <f t="shared" si="510"/>
        <v>0</v>
      </c>
      <c r="BO564" s="109">
        <f t="shared" si="511"/>
        <v>0</v>
      </c>
      <c r="BP564" s="109">
        <f t="shared" si="512"/>
        <v>0</v>
      </c>
      <c r="BQ564" s="109">
        <f t="shared" si="513"/>
        <v>0</v>
      </c>
      <c r="BR564" s="109">
        <f t="shared" si="514"/>
        <v>0</v>
      </c>
      <c r="BS564" s="109">
        <f t="shared" si="515"/>
        <v>0</v>
      </c>
      <c r="BT564" s="109">
        <f t="shared" si="516"/>
        <v>0</v>
      </c>
      <c r="BU564" s="109">
        <f t="shared" si="517"/>
        <v>0</v>
      </c>
      <c r="BV564" s="109">
        <f t="shared" si="518"/>
        <v>0</v>
      </c>
      <c r="BW564" s="109">
        <f t="shared" si="519"/>
        <v>0</v>
      </c>
      <c r="BX564" s="109">
        <f t="shared" si="520"/>
        <v>186438.34</v>
      </c>
      <c r="BY564" s="1000">
        <f t="shared" si="503"/>
        <v>186438.34</v>
      </c>
    </row>
    <row r="565" spans="1:77">
      <c r="A565" s="678" t="s">
        <v>3012</v>
      </c>
      <c r="B565" s="678" t="s">
        <v>3013</v>
      </c>
      <c r="C565" s="57" t="s">
        <v>3</v>
      </c>
      <c r="D565" s="684" t="s">
        <v>7</v>
      </c>
      <c r="E565" s="681" t="s">
        <v>349</v>
      </c>
      <c r="F565" s="683">
        <v>41424</v>
      </c>
      <c r="G565" s="682" t="s">
        <v>106</v>
      </c>
      <c r="H565" s="241" t="s">
        <v>109</v>
      </c>
      <c r="I565" s="38"/>
      <c r="J565" s="983"/>
      <c r="K565" s="903"/>
      <c r="L565" s="798"/>
      <c r="M565" s="429"/>
      <c r="N565" s="109"/>
      <c r="O565" s="109"/>
      <c r="P565" s="109"/>
      <c r="Q565" s="607"/>
      <c r="R565" s="93"/>
      <c r="S565" s="109"/>
      <c r="T565" s="109"/>
      <c r="U565" s="109"/>
      <c r="V565" s="109">
        <v>0</v>
      </c>
      <c r="W565" s="109">
        <v>0</v>
      </c>
      <c r="X565" s="109">
        <v>0</v>
      </c>
      <c r="Y565" s="109">
        <v>0</v>
      </c>
      <c r="Z565" s="109">
        <v>0</v>
      </c>
      <c r="AA565" s="109">
        <v>0</v>
      </c>
      <c r="AB565" s="109">
        <v>0</v>
      </c>
      <c r="AC565" s="109">
        <v>0</v>
      </c>
      <c r="AD565" s="109">
        <v>0</v>
      </c>
      <c r="AE565" s="109">
        <v>0</v>
      </c>
      <c r="AF565" s="109">
        <v>0</v>
      </c>
      <c r="AG565" s="109">
        <v>0</v>
      </c>
      <c r="AH565" s="109">
        <v>0</v>
      </c>
      <c r="AI565" s="109">
        <v>0</v>
      </c>
      <c r="AJ565" s="109">
        <v>0</v>
      </c>
      <c r="AK565" s="109">
        <v>0</v>
      </c>
      <c r="AL565" s="109">
        <v>0</v>
      </c>
      <c r="AM565" s="109">
        <v>0</v>
      </c>
      <c r="AN565" s="109">
        <v>0</v>
      </c>
      <c r="AO565" s="109">
        <v>245484.57</v>
      </c>
      <c r="AP565" s="160">
        <f t="shared" si="504"/>
        <v>0</v>
      </c>
      <c r="AQ565" s="160">
        <f t="shared" si="505"/>
        <v>245484.57</v>
      </c>
      <c r="AR565" s="160">
        <f t="shared" si="506"/>
        <v>245484.57</v>
      </c>
      <c r="AS565" s="607"/>
      <c r="AT565" s="219"/>
      <c r="AU565" s="13">
        <f t="shared" si="521"/>
        <v>0</v>
      </c>
      <c r="AV565" s="13">
        <f t="shared" si="522"/>
        <v>0</v>
      </c>
      <c r="AW565" s="13">
        <f t="shared" si="523"/>
        <v>0</v>
      </c>
      <c r="AX565" s="13">
        <f t="shared" si="524"/>
        <v>0</v>
      </c>
      <c r="AY565" s="13">
        <f t="shared" si="525"/>
        <v>0</v>
      </c>
      <c r="AZ565" s="13">
        <f t="shared" si="526"/>
        <v>0</v>
      </c>
      <c r="BA565" s="13">
        <f t="shared" si="527"/>
        <v>0</v>
      </c>
      <c r="BB565" s="13">
        <f t="shared" si="528"/>
        <v>0</v>
      </c>
      <c r="BC565" s="13">
        <f t="shared" si="529"/>
        <v>0</v>
      </c>
      <c r="BD565" s="13">
        <f t="shared" si="530"/>
        <v>0</v>
      </c>
      <c r="BE565" s="13">
        <f t="shared" si="531"/>
        <v>0</v>
      </c>
      <c r="BF565" s="13">
        <f t="shared" si="532"/>
        <v>0</v>
      </c>
      <c r="BG565" s="13">
        <f t="shared" si="533"/>
        <v>0</v>
      </c>
      <c r="BH565" s="13">
        <f t="shared" si="534"/>
        <v>245484.57</v>
      </c>
      <c r="BI565" s="73">
        <f t="shared" si="502"/>
        <v>245484.57</v>
      </c>
      <c r="BJ565" s="219"/>
      <c r="BK565" s="850">
        <f t="shared" si="507"/>
        <v>0</v>
      </c>
      <c r="BL565" s="109">
        <f t="shared" si="508"/>
        <v>0</v>
      </c>
      <c r="BM565" s="109">
        <f t="shared" si="509"/>
        <v>0</v>
      </c>
      <c r="BN565" s="109">
        <f t="shared" si="510"/>
        <v>0</v>
      </c>
      <c r="BO565" s="109">
        <f t="shared" si="511"/>
        <v>0</v>
      </c>
      <c r="BP565" s="109">
        <f t="shared" si="512"/>
        <v>0</v>
      </c>
      <c r="BQ565" s="109">
        <f t="shared" si="513"/>
        <v>0</v>
      </c>
      <c r="BR565" s="109">
        <f t="shared" si="514"/>
        <v>0</v>
      </c>
      <c r="BS565" s="109">
        <f t="shared" si="515"/>
        <v>0</v>
      </c>
      <c r="BT565" s="109">
        <f t="shared" si="516"/>
        <v>0</v>
      </c>
      <c r="BU565" s="109">
        <f t="shared" si="517"/>
        <v>0</v>
      </c>
      <c r="BV565" s="109">
        <f t="shared" si="518"/>
        <v>0</v>
      </c>
      <c r="BW565" s="109">
        <f t="shared" si="519"/>
        <v>0</v>
      </c>
      <c r="BX565" s="109">
        <f t="shared" si="520"/>
        <v>245484.57</v>
      </c>
      <c r="BY565" s="1000">
        <f t="shared" si="503"/>
        <v>245484.57</v>
      </c>
    </row>
    <row r="566" spans="1:77">
      <c r="A566" s="2" t="s">
        <v>2880</v>
      </c>
      <c r="B566" s="2" t="s">
        <v>2881</v>
      </c>
      <c r="C566" s="57" t="s">
        <v>3</v>
      </c>
      <c r="D566" s="57" t="s">
        <v>7</v>
      </c>
      <c r="E566" s="681" t="s">
        <v>349</v>
      </c>
      <c r="F566" s="682">
        <v>41424</v>
      </c>
      <c r="G566" s="682" t="s">
        <v>106</v>
      </c>
      <c r="H566" s="241" t="s">
        <v>109</v>
      </c>
      <c r="I566" s="38"/>
      <c r="J566" s="983"/>
      <c r="K566" s="903"/>
      <c r="L566" s="798"/>
      <c r="M566" s="429"/>
      <c r="N566" s="109"/>
      <c r="O566" s="109"/>
      <c r="P566" s="109"/>
      <c r="Q566" s="607"/>
      <c r="R566" s="93"/>
      <c r="S566" s="109"/>
      <c r="T566" s="109"/>
      <c r="U566" s="109"/>
      <c r="V566" s="109">
        <v>0</v>
      </c>
      <c r="W566" s="109">
        <v>0</v>
      </c>
      <c r="X566" s="109">
        <v>0</v>
      </c>
      <c r="Y566" s="109">
        <v>0</v>
      </c>
      <c r="Z566" s="109">
        <v>0</v>
      </c>
      <c r="AA566" s="109">
        <v>0</v>
      </c>
      <c r="AB566" s="109">
        <v>0</v>
      </c>
      <c r="AC566" s="109">
        <v>0</v>
      </c>
      <c r="AD566" s="109">
        <v>0</v>
      </c>
      <c r="AE566" s="109">
        <v>0</v>
      </c>
      <c r="AF566" s="109">
        <v>0</v>
      </c>
      <c r="AG566" s="109">
        <v>0</v>
      </c>
      <c r="AH566" s="109">
        <v>0</v>
      </c>
      <c r="AI566" s="109">
        <v>0</v>
      </c>
      <c r="AJ566" s="109">
        <v>0</v>
      </c>
      <c r="AK566" s="109">
        <v>0</v>
      </c>
      <c r="AL566" s="109">
        <v>0</v>
      </c>
      <c r="AM566" s="109">
        <v>0</v>
      </c>
      <c r="AN566" s="109">
        <v>0</v>
      </c>
      <c r="AO566" s="109">
        <v>345654.74999999994</v>
      </c>
      <c r="AP566" s="160">
        <f t="shared" si="504"/>
        <v>0</v>
      </c>
      <c r="AQ566" s="160">
        <f t="shared" si="505"/>
        <v>345654.74999999994</v>
      </c>
      <c r="AR566" s="160">
        <f t="shared" si="506"/>
        <v>345654.74999999994</v>
      </c>
      <c r="AS566" s="607"/>
      <c r="AT566" s="219"/>
      <c r="AU566" s="13">
        <f t="shared" si="521"/>
        <v>0</v>
      </c>
      <c r="AV566" s="13">
        <f t="shared" si="522"/>
        <v>0</v>
      </c>
      <c r="AW566" s="13">
        <f t="shared" si="523"/>
        <v>0</v>
      </c>
      <c r="AX566" s="13">
        <f t="shared" si="524"/>
        <v>0</v>
      </c>
      <c r="AY566" s="13">
        <f t="shared" si="525"/>
        <v>0</v>
      </c>
      <c r="AZ566" s="13">
        <f t="shared" si="526"/>
        <v>0</v>
      </c>
      <c r="BA566" s="13">
        <f t="shared" si="527"/>
        <v>0</v>
      </c>
      <c r="BB566" s="13">
        <f t="shared" si="528"/>
        <v>0</v>
      </c>
      <c r="BC566" s="13">
        <f t="shared" si="529"/>
        <v>0</v>
      </c>
      <c r="BD566" s="13">
        <f t="shared" si="530"/>
        <v>0</v>
      </c>
      <c r="BE566" s="13">
        <f t="shared" si="531"/>
        <v>0</v>
      </c>
      <c r="BF566" s="13">
        <f t="shared" si="532"/>
        <v>0</v>
      </c>
      <c r="BG566" s="13">
        <f t="shared" si="533"/>
        <v>0</v>
      </c>
      <c r="BH566" s="13">
        <f t="shared" si="534"/>
        <v>345654.74999999994</v>
      </c>
      <c r="BI566" s="73">
        <f t="shared" si="502"/>
        <v>345654.74999999994</v>
      </c>
      <c r="BJ566" s="219"/>
      <c r="BK566" s="850">
        <f t="shared" si="507"/>
        <v>0</v>
      </c>
      <c r="BL566" s="109">
        <f t="shared" si="508"/>
        <v>0</v>
      </c>
      <c r="BM566" s="109">
        <f t="shared" si="509"/>
        <v>0</v>
      </c>
      <c r="BN566" s="109">
        <f t="shared" si="510"/>
        <v>0</v>
      </c>
      <c r="BO566" s="109">
        <f t="shared" si="511"/>
        <v>0</v>
      </c>
      <c r="BP566" s="109">
        <f t="shared" si="512"/>
        <v>0</v>
      </c>
      <c r="BQ566" s="109">
        <f t="shared" si="513"/>
        <v>0</v>
      </c>
      <c r="BR566" s="109">
        <f t="shared" si="514"/>
        <v>0</v>
      </c>
      <c r="BS566" s="109">
        <f t="shared" si="515"/>
        <v>0</v>
      </c>
      <c r="BT566" s="109">
        <f t="shared" si="516"/>
        <v>0</v>
      </c>
      <c r="BU566" s="109">
        <f t="shared" si="517"/>
        <v>0</v>
      </c>
      <c r="BV566" s="109">
        <f t="shared" si="518"/>
        <v>0</v>
      </c>
      <c r="BW566" s="109">
        <f t="shared" si="519"/>
        <v>0</v>
      </c>
      <c r="BX566" s="109">
        <f t="shared" si="520"/>
        <v>345654.74999999994</v>
      </c>
      <c r="BY566" s="1000">
        <f t="shared" si="503"/>
        <v>345654.74999999994</v>
      </c>
    </row>
    <row r="567" spans="1:77">
      <c r="A567" s="2" t="s">
        <v>2556</v>
      </c>
      <c r="B567" s="2" t="s">
        <v>2557</v>
      </c>
      <c r="C567" s="57" t="s">
        <v>3</v>
      </c>
      <c r="D567" s="57" t="s">
        <v>7</v>
      </c>
      <c r="E567" s="681" t="s">
        <v>349</v>
      </c>
      <c r="F567" s="682">
        <v>41424</v>
      </c>
      <c r="G567" s="682" t="s">
        <v>106</v>
      </c>
      <c r="H567" s="241" t="s">
        <v>109</v>
      </c>
      <c r="I567" s="38"/>
      <c r="J567" s="983"/>
      <c r="K567" s="903"/>
      <c r="L567" s="798"/>
      <c r="M567" s="429"/>
      <c r="N567" s="109"/>
      <c r="O567" s="109"/>
      <c r="P567" s="109"/>
      <c r="Q567" s="607"/>
      <c r="R567" s="93"/>
      <c r="S567" s="109"/>
      <c r="T567" s="109"/>
      <c r="U567" s="109"/>
      <c r="V567" s="109">
        <v>0</v>
      </c>
      <c r="W567" s="109">
        <v>0</v>
      </c>
      <c r="X567" s="109">
        <v>0</v>
      </c>
      <c r="Y567" s="109">
        <v>0</v>
      </c>
      <c r="Z567" s="109">
        <v>0</v>
      </c>
      <c r="AA567" s="109">
        <v>0</v>
      </c>
      <c r="AB567" s="109">
        <v>0</v>
      </c>
      <c r="AC567" s="109">
        <v>0</v>
      </c>
      <c r="AD567" s="109">
        <v>0</v>
      </c>
      <c r="AE567" s="109">
        <v>0</v>
      </c>
      <c r="AF567" s="109">
        <v>0</v>
      </c>
      <c r="AG567" s="109">
        <v>0</v>
      </c>
      <c r="AH567" s="109">
        <v>0</v>
      </c>
      <c r="AI567" s="109">
        <v>0</v>
      </c>
      <c r="AJ567" s="109">
        <v>0</v>
      </c>
      <c r="AK567" s="109">
        <v>0</v>
      </c>
      <c r="AL567" s="109">
        <v>0</v>
      </c>
      <c r="AM567" s="109">
        <v>0</v>
      </c>
      <c r="AN567" s="109">
        <v>0</v>
      </c>
      <c r="AO567" s="109">
        <v>2484706.08</v>
      </c>
      <c r="AP567" s="160">
        <f t="shared" si="504"/>
        <v>0</v>
      </c>
      <c r="AQ567" s="160">
        <f t="shared" si="505"/>
        <v>2484706.08</v>
      </c>
      <c r="AR567" s="160">
        <f t="shared" si="506"/>
        <v>2484706.08</v>
      </c>
      <c r="AS567" s="607"/>
      <c r="AT567" s="219"/>
      <c r="AU567" s="13">
        <f t="shared" si="521"/>
        <v>0</v>
      </c>
      <c r="AV567" s="13">
        <f t="shared" si="522"/>
        <v>0</v>
      </c>
      <c r="AW567" s="13">
        <f t="shared" si="523"/>
        <v>0</v>
      </c>
      <c r="AX567" s="13">
        <f t="shared" si="524"/>
        <v>0</v>
      </c>
      <c r="AY567" s="13">
        <f t="shared" si="525"/>
        <v>0</v>
      </c>
      <c r="AZ567" s="13">
        <f t="shared" si="526"/>
        <v>0</v>
      </c>
      <c r="BA567" s="13">
        <f t="shared" si="527"/>
        <v>0</v>
      </c>
      <c r="BB567" s="13">
        <f t="shared" si="528"/>
        <v>0</v>
      </c>
      <c r="BC567" s="13">
        <f t="shared" si="529"/>
        <v>0</v>
      </c>
      <c r="BD567" s="13">
        <f t="shared" si="530"/>
        <v>0</v>
      </c>
      <c r="BE567" s="13">
        <f t="shared" si="531"/>
        <v>0</v>
      </c>
      <c r="BF567" s="13">
        <f t="shared" si="532"/>
        <v>0</v>
      </c>
      <c r="BG567" s="13">
        <f t="shared" si="533"/>
        <v>0</v>
      </c>
      <c r="BH567" s="13">
        <f t="shared" si="534"/>
        <v>2484706.08</v>
      </c>
      <c r="BI567" s="73">
        <f t="shared" si="502"/>
        <v>2484706.08</v>
      </c>
      <c r="BJ567" s="219"/>
      <c r="BK567" s="850">
        <f t="shared" si="507"/>
        <v>0</v>
      </c>
      <c r="BL567" s="109">
        <f t="shared" si="508"/>
        <v>0</v>
      </c>
      <c r="BM567" s="109">
        <f t="shared" si="509"/>
        <v>0</v>
      </c>
      <c r="BN567" s="109">
        <f t="shared" si="510"/>
        <v>0</v>
      </c>
      <c r="BO567" s="109">
        <f t="shared" si="511"/>
        <v>0</v>
      </c>
      <c r="BP567" s="109">
        <f t="shared" si="512"/>
        <v>0</v>
      </c>
      <c r="BQ567" s="109">
        <f t="shared" si="513"/>
        <v>0</v>
      </c>
      <c r="BR567" s="109">
        <f t="shared" si="514"/>
        <v>0</v>
      </c>
      <c r="BS567" s="109">
        <f t="shared" si="515"/>
        <v>0</v>
      </c>
      <c r="BT567" s="109">
        <f t="shared" si="516"/>
        <v>0</v>
      </c>
      <c r="BU567" s="109">
        <f t="shared" si="517"/>
        <v>0</v>
      </c>
      <c r="BV567" s="109">
        <f t="shared" si="518"/>
        <v>0</v>
      </c>
      <c r="BW567" s="109">
        <f t="shared" si="519"/>
        <v>0</v>
      </c>
      <c r="BX567" s="109">
        <f t="shared" si="520"/>
        <v>2484706.08</v>
      </c>
      <c r="BY567" s="1000">
        <f t="shared" si="503"/>
        <v>2484706.08</v>
      </c>
    </row>
    <row r="568" spans="1:77">
      <c r="A568" s="2" t="s">
        <v>2719</v>
      </c>
      <c r="B568" s="2" t="s">
        <v>2720</v>
      </c>
      <c r="C568" s="57" t="s">
        <v>3</v>
      </c>
      <c r="D568" s="57" t="s">
        <v>7</v>
      </c>
      <c r="E568" s="681" t="s">
        <v>349</v>
      </c>
      <c r="F568" s="682">
        <v>41424</v>
      </c>
      <c r="G568" s="682" t="s">
        <v>106</v>
      </c>
      <c r="H568" s="241" t="s">
        <v>109</v>
      </c>
      <c r="I568" s="38"/>
      <c r="J568" s="983"/>
      <c r="K568" s="903"/>
      <c r="L568" s="798"/>
      <c r="M568" s="429"/>
      <c r="N568" s="109"/>
      <c r="O568" s="109"/>
      <c r="P568" s="109"/>
      <c r="Q568" s="607"/>
      <c r="R568" s="93"/>
      <c r="S568" s="109"/>
      <c r="T568" s="109"/>
      <c r="U568" s="109"/>
      <c r="V568" s="109">
        <v>0</v>
      </c>
      <c r="W568" s="109">
        <v>0</v>
      </c>
      <c r="X568" s="109">
        <v>0</v>
      </c>
      <c r="Y568" s="109">
        <v>0</v>
      </c>
      <c r="Z568" s="109">
        <v>0</v>
      </c>
      <c r="AA568" s="109">
        <v>0</v>
      </c>
      <c r="AB568" s="109">
        <v>0</v>
      </c>
      <c r="AC568" s="109">
        <v>0</v>
      </c>
      <c r="AD568" s="109">
        <v>0</v>
      </c>
      <c r="AE568" s="109">
        <v>0</v>
      </c>
      <c r="AF568" s="109">
        <v>0</v>
      </c>
      <c r="AG568" s="109">
        <v>0</v>
      </c>
      <c r="AH568" s="109">
        <v>0</v>
      </c>
      <c r="AI568" s="109">
        <v>0</v>
      </c>
      <c r="AJ568" s="109">
        <v>0</v>
      </c>
      <c r="AK568" s="109">
        <v>0</v>
      </c>
      <c r="AL568" s="109">
        <v>0</v>
      </c>
      <c r="AM568" s="109">
        <v>0</v>
      </c>
      <c r="AN568" s="109">
        <v>0</v>
      </c>
      <c r="AO568" s="109">
        <v>656457.23</v>
      </c>
      <c r="AP568" s="160">
        <f t="shared" si="504"/>
        <v>0</v>
      </c>
      <c r="AQ568" s="160">
        <f t="shared" si="505"/>
        <v>656457.23</v>
      </c>
      <c r="AR568" s="160">
        <f t="shared" si="506"/>
        <v>656457.23</v>
      </c>
      <c r="AS568" s="607"/>
      <c r="AT568" s="219"/>
      <c r="AU568" s="13">
        <f t="shared" si="521"/>
        <v>0</v>
      </c>
      <c r="AV568" s="13">
        <f t="shared" si="522"/>
        <v>0</v>
      </c>
      <c r="AW568" s="13">
        <f t="shared" si="523"/>
        <v>0</v>
      </c>
      <c r="AX568" s="13">
        <f t="shared" si="524"/>
        <v>0</v>
      </c>
      <c r="AY568" s="13">
        <f t="shared" si="525"/>
        <v>0</v>
      </c>
      <c r="AZ568" s="13">
        <f t="shared" si="526"/>
        <v>0</v>
      </c>
      <c r="BA568" s="13">
        <f t="shared" si="527"/>
        <v>0</v>
      </c>
      <c r="BB568" s="13">
        <f t="shared" si="528"/>
        <v>0</v>
      </c>
      <c r="BC568" s="13">
        <f t="shared" si="529"/>
        <v>0</v>
      </c>
      <c r="BD568" s="13">
        <f t="shared" si="530"/>
        <v>0</v>
      </c>
      <c r="BE568" s="13">
        <f t="shared" si="531"/>
        <v>0</v>
      </c>
      <c r="BF568" s="13">
        <f t="shared" si="532"/>
        <v>0</v>
      </c>
      <c r="BG568" s="13">
        <f t="shared" si="533"/>
        <v>0</v>
      </c>
      <c r="BH568" s="13">
        <f t="shared" si="534"/>
        <v>656457.23</v>
      </c>
      <c r="BI568" s="73">
        <f t="shared" si="502"/>
        <v>656457.23</v>
      </c>
      <c r="BJ568" s="219"/>
      <c r="BK568" s="850">
        <f t="shared" si="507"/>
        <v>0</v>
      </c>
      <c r="BL568" s="109">
        <f t="shared" si="508"/>
        <v>0</v>
      </c>
      <c r="BM568" s="109">
        <f t="shared" si="509"/>
        <v>0</v>
      </c>
      <c r="BN568" s="109">
        <f t="shared" si="510"/>
        <v>0</v>
      </c>
      <c r="BO568" s="109">
        <f t="shared" si="511"/>
        <v>0</v>
      </c>
      <c r="BP568" s="109">
        <f t="shared" si="512"/>
        <v>0</v>
      </c>
      <c r="BQ568" s="109">
        <f t="shared" si="513"/>
        <v>0</v>
      </c>
      <c r="BR568" s="109">
        <f t="shared" si="514"/>
        <v>0</v>
      </c>
      <c r="BS568" s="109">
        <f t="shared" si="515"/>
        <v>0</v>
      </c>
      <c r="BT568" s="109">
        <f t="shared" si="516"/>
        <v>0</v>
      </c>
      <c r="BU568" s="109">
        <f t="shared" si="517"/>
        <v>0</v>
      </c>
      <c r="BV568" s="109">
        <f t="shared" si="518"/>
        <v>0</v>
      </c>
      <c r="BW568" s="109">
        <f t="shared" si="519"/>
        <v>0</v>
      </c>
      <c r="BX568" s="109">
        <f t="shared" si="520"/>
        <v>656457.23</v>
      </c>
      <c r="BY568" s="1000">
        <f t="shared" si="503"/>
        <v>656457.23</v>
      </c>
    </row>
    <row r="569" spans="1:77">
      <c r="A569" s="678" t="s">
        <v>2519</v>
      </c>
      <c r="B569" s="678" t="s">
        <v>2520</v>
      </c>
      <c r="C569" s="57" t="s">
        <v>3</v>
      </c>
      <c r="D569" s="684" t="s">
        <v>7</v>
      </c>
      <c r="E569" s="681" t="s">
        <v>349</v>
      </c>
      <c r="F569" s="683">
        <v>41400</v>
      </c>
      <c r="G569" s="682" t="s">
        <v>106</v>
      </c>
      <c r="H569" s="241" t="s">
        <v>109</v>
      </c>
      <c r="I569" s="38"/>
      <c r="J569" s="983"/>
      <c r="K569" s="903"/>
      <c r="L569" s="798"/>
      <c r="M569" s="429"/>
      <c r="N569" s="109"/>
      <c r="O569" s="109"/>
      <c r="P569" s="109"/>
      <c r="Q569" s="607"/>
      <c r="R569" s="93"/>
      <c r="S569" s="109"/>
      <c r="T569" s="109"/>
      <c r="U569" s="109"/>
      <c r="V569" s="109">
        <v>0</v>
      </c>
      <c r="W569" s="109">
        <v>0</v>
      </c>
      <c r="X569" s="109">
        <v>0</v>
      </c>
      <c r="Y569" s="109">
        <v>0</v>
      </c>
      <c r="Z569" s="109">
        <v>0</v>
      </c>
      <c r="AA569" s="109">
        <v>0</v>
      </c>
      <c r="AB569" s="109">
        <v>0</v>
      </c>
      <c r="AC569" s="109">
        <v>0</v>
      </c>
      <c r="AD569" s="109">
        <v>0</v>
      </c>
      <c r="AE569" s="109">
        <v>0</v>
      </c>
      <c r="AF569" s="109">
        <v>0</v>
      </c>
      <c r="AG569" s="109">
        <v>0</v>
      </c>
      <c r="AH569" s="109">
        <v>0</v>
      </c>
      <c r="AI569" s="109">
        <v>0</v>
      </c>
      <c r="AJ569" s="109">
        <v>0</v>
      </c>
      <c r="AK569" s="109">
        <v>0</v>
      </c>
      <c r="AL569" s="109">
        <v>0</v>
      </c>
      <c r="AM569" s="109">
        <v>0</v>
      </c>
      <c r="AN569" s="109">
        <v>0</v>
      </c>
      <c r="AO569" s="109">
        <v>7110265.3699999992</v>
      </c>
      <c r="AP569" s="160">
        <f t="shared" si="504"/>
        <v>0</v>
      </c>
      <c r="AQ569" s="160">
        <f t="shared" si="505"/>
        <v>7110265.3699999992</v>
      </c>
      <c r="AR569" s="160">
        <f t="shared" si="506"/>
        <v>7110265.3699999992</v>
      </c>
      <c r="AS569" s="607"/>
      <c r="AT569" s="219"/>
      <c r="AU569" s="13">
        <f t="shared" si="521"/>
        <v>0</v>
      </c>
      <c r="AV569" s="13">
        <f t="shared" si="522"/>
        <v>0</v>
      </c>
      <c r="AW569" s="13">
        <f t="shared" si="523"/>
        <v>0</v>
      </c>
      <c r="AX569" s="13">
        <f t="shared" si="524"/>
        <v>0</v>
      </c>
      <c r="AY569" s="13">
        <f t="shared" si="525"/>
        <v>0</v>
      </c>
      <c r="AZ569" s="13">
        <f t="shared" si="526"/>
        <v>0</v>
      </c>
      <c r="BA569" s="13">
        <f t="shared" si="527"/>
        <v>0</v>
      </c>
      <c r="BB569" s="13">
        <f t="shared" si="528"/>
        <v>0</v>
      </c>
      <c r="BC569" s="13">
        <f t="shared" si="529"/>
        <v>0</v>
      </c>
      <c r="BD569" s="13">
        <f t="shared" si="530"/>
        <v>0</v>
      </c>
      <c r="BE569" s="13">
        <f t="shared" si="531"/>
        <v>0</v>
      </c>
      <c r="BF569" s="13">
        <f t="shared" si="532"/>
        <v>0</v>
      </c>
      <c r="BG569" s="13">
        <f t="shared" si="533"/>
        <v>0</v>
      </c>
      <c r="BH569" s="13">
        <f t="shared" si="534"/>
        <v>7110265.3699999992</v>
      </c>
      <c r="BI569" s="73">
        <f t="shared" si="502"/>
        <v>7110265.3699999992</v>
      </c>
      <c r="BJ569" s="219"/>
      <c r="BK569" s="850">
        <f t="shared" si="507"/>
        <v>0</v>
      </c>
      <c r="BL569" s="109">
        <f t="shared" si="508"/>
        <v>0</v>
      </c>
      <c r="BM569" s="109">
        <f t="shared" si="509"/>
        <v>0</v>
      </c>
      <c r="BN569" s="109">
        <f t="shared" si="510"/>
        <v>0</v>
      </c>
      <c r="BO569" s="109">
        <f t="shared" si="511"/>
        <v>0</v>
      </c>
      <c r="BP569" s="109">
        <f t="shared" si="512"/>
        <v>0</v>
      </c>
      <c r="BQ569" s="109">
        <f t="shared" si="513"/>
        <v>0</v>
      </c>
      <c r="BR569" s="109">
        <f t="shared" si="514"/>
        <v>0</v>
      </c>
      <c r="BS569" s="109">
        <f t="shared" si="515"/>
        <v>0</v>
      </c>
      <c r="BT569" s="109">
        <f t="shared" si="516"/>
        <v>0</v>
      </c>
      <c r="BU569" s="109">
        <f t="shared" si="517"/>
        <v>0</v>
      </c>
      <c r="BV569" s="109">
        <f t="shared" si="518"/>
        <v>0</v>
      </c>
      <c r="BW569" s="109">
        <f t="shared" si="519"/>
        <v>0</v>
      </c>
      <c r="BX569" s="109">
        <f t="shared" si="520"/>
        <v>7110265.3699999992</v>
      </c>
      <c r="BY569" s="1000">
        <f t="shared" si="503"/>
        <v>7110265.3699999992</v>
      </c>
    </row>
    <row r="570" spans="1:77">
      <c r="A570" s="2" t="s">
        <v>3333</v>
      </c>
      <c r="B570" s="2" t="s">
        <v>3334</v>
      </c>
      <c r="C570" s="57" t="s">
        <v>3</v>
      </c>
      <c r="D570" s="57" t="s">
        <v>7</v>
      </c>
      <c r="E570" s="681" t="s">
        <v>349</v>
      </c>
      <c r="F570" s="682">
        <v>41424</v>
      </c>
      <c r="G570" s="682" t="s">
        <v>106</v>
      </c>
      <c r="H570" s="241" t="s">
        <v>109</v>
      </c>
      <c r="I570" s="38"/>
      <c r="J570" s="983"/>
      <c r="K570" s="903"/>
      <c r="L570" s="798"/>
      <c r="M570" s="429"/>
      <c r="N570" s="109"/>
      <c r="O570" s="109"/>
      <c r="P570" s="109"/>
      <c r="Q570" s="607"/>
      <c r="R570" s="93"/>
      <c r="S570" s="109"/>
      <c r="T570" s="109"/>
      <c r="U570" s="109"/>
      <c r="V570" s="109">
        <v>0</v>
      </c>
      <c r="W570" s="109">
        <v>0</v>
      </c>
      <c r="X570" s="109">
        <v>0</v>
      </c>
      <c r="Y570" s="109">
        <v>0</v>
      </c>
      <c r="Z570" s="109">
        <v>0</v>
      </c>
      <c r="AA570" s="109">
        <v>0</v>
      </c>
      <c r="AB570" s="109">
        <v>0</v>
      </c>
      <c r="AC570" s="109">
        <v>0</v>
      </c>
      <c r="AD570" s="109">
        <v>0</v>
      </c>
      <c r="AE570" s="109">
        <v>0</v>
      </c>
      <c r="AF570" s="109">
        <v>0</v>
      </c>
      <c r="AG570" s="109">
        <v>0</v>
      </c>
      <c r="AH570" s="109">
        <v>0</v>
      </c>
      <c r="AI570" s="109">
        <v>0</v>
      </c>
      <c r="AJ570" s="109">
        <v>0</v>
      </c>
      <c r="AK570" s="109">
        <v>0</v>
      </c>
      <c r="AL570" s="109">
        <v>0</v>
      </c>
      <c r="AM570" s="109">
        <v>0</v>
      </c>
      <c r="AN570" s="109">
        <v>0</v>
      </c>
      <c r="AO570" s="109">
        <v>108134.54000000001</v>
      </c>
      <c r="AP570" s="160">
        <f t="shared" si="504"/>
        <v>0</v>
      </c>
      <c r="AQ570" s="160">
        <f t="shared" si="505"/>
        <v>108134.54000000001</v>
      </c>
      <c r="AR570" s="160">
        <f t="shared" si="506"/>
        <v>108134.54000000001</v>
      </c>
      <c r="AS570" s="607"/>
      <c r="AT570" s="219"/>
      <c r="AU570" s="13">
        <f t="shared" si="521"/>
        <v>0</v>
      </c>
      <c r="AV570" s="13">
        <f t="shared" si="522"/>
        <v>0</v>
      </c>
      <c r="AW570" s="13">
        <f t="shared" si="523"/>
        <v>0</v>
      </c>
      <c r="AX570" s="13">
        <f t="shared" si="524"/>
        <v>0</v>
      </c>
      <c r="AY570" s="13">
        <f t="shared" si="525"/>
        <v>0</v>
      </c>
      <c r="AZ570" s="13">
        <f t="shared" si="526"/>
        <v>0</v>
      </c>
      <c r="BA570" s="13">
        <f t="shared" si="527"/>
        <v>0</v>
      </c>
      <c r="BB570" s="13">
        <f t="shared" si="528"/>
        <v>0</v>
      </c>
      <c r="BC570" s="13">
        <f t="shared" si="529"/>
        <v>0</v>
      </c>
      <c r="BD570" s="13">
        <f t="shared" si="530"/>
        <v>0</v>
      </c>
      <c r="BE570" s="13">
        <f t="shared" si="531"/>
        <v>0</v>
      </c>
      <c r="BF570" s="13">
        <f t="shared" si="532"/>
        <v>0</v>
      </c>
      <c r="BG570" s="13">
        <f t="shared" si="533"/>
        <v>0</v>
      </c>
      <c r="BH570" s="13">
        <f t="shared" si="534"/>
        <v>108134.54000000001</v>
      </c>
      <c r="BI570" s="73">
        <f t="shared" si="502"/>
        <v>108134.54000000001</v>
      </c>
      <c r="BJ570" s="219"/>
      <c r="BK570" s="850">
        <f t="shared" si="507"/>
        <v>0</v>
      </c>
      <c r="BL570" s="109">
        <f t="shared" si="508"/>
        <v>0</v>
      </c>
      <c r="BM570" s="109">
        <f t="shared" si="509"/>
        <v>0</v>
      </c>
      <c r="BN570" s="109">
        <f t="shared" si="510"/>
        <v>0</v>
      </c>
      <c r="BO570" s="109">
        <f t="shared" si="511"/>
        <v>0</v>
      </c>
      <c r="BP570" s="109">
        <f t="shared" si="512"/>
        <v>0</v>
      </c>
      <c r="BQ570" s="109">
        <f t="shared" si="513"/>
        <v>0</v>
      </c>
      <c r="BR570" s="109">
        <f t="shared" si="514"/>
        <v>0</v>
      </c>
      <c r="BS570" s="109">
        <f t="shared" si="515"/>
        <v>0</v>
      </c>
      <c r="BT570" s="109">
        <f t="shared" si="516"/>
        <v>0</v>
      </c>
      <c r="BU570" s="109">
        <f t="shared" si="517"/>
        <v>0</v>
      </c>
      <c r="BV570" s="109">
        <f t="shared" si="518"/>
        <v>0</v>
      </c>
      <c r="BW570" s="109">
        <f t="shared" si="519"/>
        <v>0</v>
      </c>
      <c r="BX570" s="109">
        <f t="shared" si="520"/>
        <v>108134.54000000001</v>
      </c>
      <c r="BY570" s="1000">
        <f t="shared" si="503"/>
        <v>108134.54000000001</v>
      </c>
    </row>
    <row r="571" spans="1:77">
      <c r="A571" s="2" t="s">
        <v>3083</v>
      </c>
      <c r="B571" s="2" t="s">
        <v>3084</v>
      </c>
      <c r="C571" s="57" t="s">
        <v>3</v>
      </c>
      <c r="D571" s="57" t="s">
        <v>7</v>
      </c>
      <c r="E571" s="681" t="s">
        <v>349</v>
      </c>
      <c r="F571" s="682">
        <v>41424</v>
      </c>
      <c r="G571" s="682" t="s">
        <v>106</v>
      </c>
      <c r="H571" s="241" t="s">
        <v>109</v>
      </c>
      <c r="I571" s="38"/>
      <c r="J571" s="983"/>
      <c r="K571" s="903"/>
      <c r="L571" s="798"/>
      <c r="M571" s="429"/>
      <c r="N571" s="109"/>
      <c r="O571" s="109"/>
      <c r="P571" s="109"/>
      <c r="Q571" s="607"/>
      <c r="R571" s="93"/>
      <c r="S571" s="109"/>
      <c r="T571" s="109"/>
      <c r="U571" s="109"/>
      <c r="V571" s="109">
        <v>0</v>
      </c>
      <c r="W571" s="109">
        <v>0</v>
      </c>
      <c r="X571" s="109">
        <v>0</v>
      </c>
      <c r="Y571" s="109">
        <v>0</v>
      </c>
      <c r="Z571" s="109">
        <v>0</v>
      </c>
      <c r="AA571" s="109">
        <v>0</v>
      </c>
      <c r="AB571" s="109">
        <v>0</v>
      </c>
      <c r="AC571" s="109">
        <v>0</v>
      </c>
      <c r="AD571" s="109">
        <v>0</v>
      </c>
      <c r="AE571" s="109">
        <v>0</v>
      </c>
      <c r="AF571" s="109">
        <v>0</v>
      </c>
      <c r="AG571" s="109">
        <v>0</v>
      </c>
      <c r="AH571" s="109">
        <v>0</v>
      </c>
      <c r="AI571" s="109">
        <v>0</v>
      </c>
      <c r="AJ571" s="109">
        <v>0</v>
      </c>
      <c r="AK571" s="109">
        <v>0</v>
      </c>
      <c r="AL571" s="109">
        <v>0</v>
      </c>
      <c r="AM571" s="109">
        <v>0</v>
      </c>
      <c r="AN571" s="109">
        <v>0</v>
      </c>
      <c r="AO571" s="109">
        <v>204931.30000000002</v>
      </c>
      <c r="AP571" s="160">
        <f t="shared" si="504"/>
        <v>0</v>
      </c>
      <c r="AQ571" s="160">
        <f t="shared" si="505"/>
        <v>204931.30000000002</v>
      </c>
      <c r="AR571" s="160">
        <f t="shared" si="506"/>
        <v>204931.30000000002</v>
      </c>
      <c r="AS571" s="607"/>
      <c r="AT571" s="219"/>
      <c r="AU571" s="13">
        <f t="shared" si="521"/>
        <v>0</v>
      </c>
      <c r="AV571" s="13">
        <f t="shared" si="522"/>
        <v>0</v>
      </c>
      <c r="AW571" s="13">
        <f t="shared" si="523"/>
        <v>0</v>
      </c>
      <c r="AX571" s="13">
        <f t="shared" si="524"/>
        <v>0</v>
      </c>
      <c r="AY571" s="13">
        <f t="shared" si="525"/>
        <v>0</v>
      </c>
      <c r="AZ571" s="13">
        <f t="shared" si="526"/>
        <v>0</v>
      </c>
      <c r="BA571" s="13">
        <f t="shared" si="527"/>
        <v>0</v>
      </c>
      <c r="BB571" s="13">
        <f t="shared" si="528"/>
        <v>0</v>
      </c>
      <c r="BC571" s="13">
        <f t="shared" si="529"/>
        <v>0</v>
      </c>
      <c r="BD571" s="13">
        <f t="shared" si="530"/>
        <v>0</v>
      </c>
      <c r="BE571" s="13">
        <f t="shared" si="531"/>
        <v>0</v>
      </c>
      <c r="BF571" s="13">
        <f t="shared" si="532"/>
        <v>0</v>
      </c>
      <c r="BG571" s="13">
        <f t="shared" si="533"/>
        <v>0</v>
      </c>
      <c r="BH571" s="13">
        <f t="shared" si="534"/>
        <v>204931.30000000002</v>
      </c>
      <c r="BI571" s="73">
        <f t="shared" si="502"/>
        <v>204931.30000000002</v>
      </c>
      <c r="BJ571" s="219"/>
      <c r="BK571" s="850">
        <f t="shared" si="507"/>
        <v>0</v>
      </c>
      <c r="BL571" s="109">
        <f t="shared" si="508"/>
        <v>0</v>
      </c>
      <c r="BM571" s="109">
        <f t="shared" si="509"/>
        <v>0</v>
      </c>
      <c r="BN571" s="109">
        <f t="shared" si="510"/>
        <v>0</v>
      </c>
      <c r="BO571" s="109">
        <f t="shared" si="511"/>
        <v>0</v>
      </c>
      <c r="BP571" s="109">
        <f t="shared" si="512"/>
        <v>0</v>
      </c>
      <c r="BQ571" s="109">
        <f t="shared" si="513"/>
        <v>0</v>
      </c>
      <c r="BR571" s="109">
        <f t="shared" si="514"/>
        <v>0</v>
      </c>
      <c r="BS571" s="109">
        <f t="shared" si="515"/>
        <v>0</v>
      </c>
      <c r="BT571" s="109">
        <f t="shared" si="516"/>
        <v>0</v>
      </c>
      <c r="BU571" s="109">
        <f t="shared" si="517"/>
        <v>0</v>
      </c>
      <c r="BV571" s="109">
        <f t="shared" si="518"/>
        <v>0</v>
      </c>
      <c r="BW571" s="109">
        <f t="shared" si="519"/>
        <v>0</v>
      </c>
      <c r="BX571" s="109">
        <f t="shared" si="520"/>
        <v>204931.30000000002</v>
      </c>
      <c r="BY571" s="1000">
        <f t="shared" si="503"/>
        <v>204931.30000000002</v>
      </c>
    </row>
    <row r="572" spans="1:77">
      <c r="A572" s="679" t="s">
        <v>2916</v>
      </c>
      <c r="B572" s="679" t="s">
        <v>2917</v>
      </c>
      <c r="C572" s="57" t="s">
        <v>3</v>
      </c>
      <c r="D572" s="684" t="s">
        <v>7</v>
      </c>
      <c r="E572" s="681" t="s">
        <v>349</v>
      </c>
      <c r="F572" s="682">
        <v>41424</v>
      </c>
      <c r="G572" s="682" t="s">
        <v>106</v>
      </c>
      <c r="H572" s="241" t="s">
        <v>109</v>
      </c>
      <c r="I572" s="38"/>
      <c r="J572" s="983"/>
      <c r="K572" s="903"/>
      <c r="L572" s="798"/>
      <c r="M572" s="429"/>
      <c r="N572" s="109"/>
      <c r="O572" s="109"/>
      <c r="P572" s="109"/>
      <c r="Q572" s="607"/>
      <c r="R572" s="93"/>
      <c r="S572" s="109"/>
      <c r="T572" s="109"/>
      <c r="U572" s="109"/>
      <c r="V572" s="109">
        <v>0</v>
      </c>
      <c r="W572" s="109">
        <v>0</v>
      </c>
      <c r="X572" s="109">
        <v>0</v>
      </c>
      <c r="Y572" s="109">
        <v>0</v>
      </c>
      <c r="Z572" s="109">
        <v>0</v>
      </c>
      <c r="AA572" s="109">
        <v>0</v>
      </c>
      <c r="AB572" s="109">
        <v>0</v>
      </c>
      <c r="AC572" s="109">
        <v>0</v>
      </c>
      <c r="AD572" s="109">
        <v>0</v>
      </c>
      <c r="AE572" s="109">
        <v>0</v>
      </c>
      <c r="AF572" s="109">
        <v>0</v>
      </c>
      <c r="AG572" s="109">
        <v>0</v>
      </c>
      <c r="AH572" s="109">
        <v>0</v>
      </c>
      <c r="AI572" s="109">
        <v>0</v>
      </c>
      <c r="AJ572" s="109">
        <v>0</v>
      </c>
      <c r="AK572" s="109">
        <v>0</v>
      </c>
      <c r="AL572" s="109">
        <v>0</v>
      </c>
      <c r="AM572" s="109">
        <v>0</v>
      </c>
      <c r="AN572" s="109">
        <v>0</v>
      </c>
      <c r="AO572" s="109">
        <v>313440.59000000003</v>
      </c>
      <c r="AP572" s="160">
        <f t="shared" si="504"/>
        <v>0</v>
      </c>
      <c r="AQ572" s="160">
        <f t="shared" si="505"/>
        <v>313440.59000000003</v>
      </c>
      <c r="AR572" s="160">
        <f t="shared" si="506"/>
        <v>313440.59000000003</v>
      </c>
      <c r="AS572" s="607"/>
      <c r="AT572" s="219"/>
      <c r="AU572" s="13">
        <f t="shared" si="521"/>
        <v>0</v>
      </c>
      <c r="AV572" s="13">
        <f t="shared" si="522"/>
        <v>0</v>
      </c>
      <c r="AW572" s="13">
        <f t="shared" si="523"/>
        <v>0</v>
      </c>
      <c r="AX572" s="13">
        <f t="shared" si="524"/>
        <v>0</v>
      </c>
      <c r="AY572" s="13">
        <f t="shared" si="525"/>
        <v>0</v>
      </c>
      <c r="AZ572" s="13">
        <f t="shared" si="526"/>
        <v>0</v>
      </c>
      <c r="BA572" s="13">
        <f t="shared" si="527"/>
        <v>0</v>
      </c>
      <c r="BB572" s="13">
        <f t="shared" si="528"/>
        <v>0</v>
      </c>
      <c r="BC572" s="13">
        <f t="shared" si="529"/>
        <v>0</v>
      </c>
      <c r="BD572" s="13">
        <f t="shared" si="530"/>
        <v>0</v>
      </c>
      <c r="BE572" s="13">
        <f t="shared" si="531"/>
        <v>0</v>
      </c>
      <c r="BF572" s="13">
        <f t="shared" si="532"/>
        <v>0</v>
      </c>
      <c r="BG572" s="13">
        <f t="shared" si="533"/>
        <v>0</v>
      </c>
      <c r="BH572" s="13">
        <f t="shared" si="534"/>
        <v>313440.59000000003</v>
      </c>
      <c r="BI572" s="73">
        <f t="shared" si="502"/>
        <v>313440.59000000003</v>
      </c>
      <c r="BJ572" s="219"/>
      <c r="BK572" s="850">
        <f t="shared" si="507"/>
        <v>0</v>
      </c>
      <c r="BL572" s="109">
        <f t="shared" si="508"/>
        <v>0</v>
      </c>
      <c r="BM572" s="109">
        <f t="shared" si="509"/>
        <v>0</v>
      </c>
      <c r="BN572" s="109">
        <f t="shared" si="510"/>
        <v>0</v>
      </c>
      <c r="BO572" s="109">
        <f t="shared" si="511"/>
        <v>0</v>
      </c>
      <c r="BP572" s="109">
        <f t="shared" si="512"/>
        <v>0</v>
      </c>
      <c r="BQ572" s="109">
        <f t="shared" si="513"/>
        <v>0</v>
      </c>
      <c r="BR572" s="109">
        <f t="shared" si="514"/>
        <v>0</v>
      </c>
      <c r="BS572" s="109">
        <f t="shared" si="515"/>
        <v>0</v>
      </c>
      <c r="BT572" s="109">
        <f t="shared" si="516"/>
        <v>0</v>
      </c>
      <c r="BU572" s="109">
        <f t="shared" si="517"/>
        <v>0</v>
      </c>
      <c r="BV572" s="109">
        <f t="shared" si="518"/>
        <v>0</v>
      </c>
      <c r="BW572" s="109">
        <f t="shared" si="519"/>
        <v>0</v>
      </c>
      <c r="BX572" s="109">
        <f t="shared" si="520"/>
        <v>313440.59000000003</v>
      </c>
      <c r="BY572" s="1000">
        <f t="shared" si="503"/>
        <v>313440.59000000003</v>
      </c>
    </row>
    <row r="573" spans="1:77">
      <c r="A573" s="2" t="s">
        <v>3287</v>
      </c>
      <c r="B573" s="2" t="s">
        <v>3288</v>
      </c>
      <c r="C573" s="57" t="s">
        <v>3</v>
      </c>
      <c r="D573" s="57" t="s">
        <v>7</v>
      </c>
      <c r="E573" s="681" t="s">
        <v>349</v>
      </c>
      <c r="F573" s="682">
        <v>41060</v>
      </c>
      <c r="G573" s="682" t="s">
        <v>106</v>
      </c>
      <c r="H573" s="241" t="s">
        <v>109</v>
      </c>
      <c r="I573" s="38"/>
      <c r="J573" s="983"/>
      <c r="K573" s="903"/>
      <c r="L573" s="798"/>
      <c r="M573" s="429"/>
      <c r="N573" s="109"/>
      <c r="O573" s="109"/>
      <c r="P573" s="109"/>
      <c r="Q573" s="607"/>
      <c r="R573" s="93"/>
      <c r="S573" s="109"/>
      <c r="T573" s="109"/>
      <c r="U573" s="109"/>
      <c r="V573" s="109">
        <v>0</v>
      </c>
      <c r="W573" s="109">
        <v>0</v>
      </c>
      <c r="X573" s="109">
        <v>0</v>
      </c>
      <c r="Y573" s="109">
        <v>0</v>
      </c>
      <c r="Z573" s="109">
        <v>0</v>
      </c>
      <c r="AA573" s="109">
        <v>0</v>
      </c>
      <c r="AB573" s="109">
        <v>0</v>
      </c>
      <c r="AC573" s="109">
        <v>124384.45</v>
      </c>
      <c r="AD573" s="109">
        <v>0</v>
      </c>
      <c r="AE573" s="109">
        <v>0</v>
      </c>
      <c r="AF573" s="109">
        <v>0</v>
      </c>
      <c r="AG573" s="109">
        <v>0</v>
      </c>
      <c r="AH573" s="109">
        <v>0</v>
      </c>
      <c r="AI573" s="109">
        <v>0</v>
      </c>
      <c r="AJ573" s="109">
        <v>0</v>
      </c>
      <c r="AK573" s="109">
        <v>0</v>
      </c>
      <c r="AL573" s="109">
        <v>0</v>
      </c>
      <c r="AM573" s="109">
        <v>0</v>
      </c>
      <c r="AN573" s="109">
        <v>0</v>
      </c>
      <c r="AO573" s="109">
        <v>0</v>
      </c>
      <c r="AP573" s="160">
        <f t="shared" si="504"/>
        <v>0</v>
      </c>
      <c r="AQ573" s="160">
        <f t="shared" si="505"/>
        <v>124384.45</v>
      </c>
      <c r="AR573" s="160">
        <f t="shared" si="506"/>
        <v>124384.45</v>
      </c>
      <c r="AS573" s="607"/>
      <c r="AT573" s="219"/>
      <c r="AU573" s="13">
        <f t="shared" si="521"/>
        <v>0</v>
      </c>
      <c r="AV573" s="13">
        <f t="shared" si="522"/>
        <v>124384.45</v>
      </c>
      <c r="AW573" s="13">
        <f t="shared" si="523"/>
        <v>0</v>
      </c>
      <c r="AX573" s="13">
        <f t="shared" si="524"/>
        <v>0</v>
      </c>
      <c r="AY573" s="13">
        <f t="shared" si="525"/>
        <v>0</v>
      </c>
      <c r="AZ573" s="13">
        <f t="shared" si="526"/>
        <v>0</v>
      </c>
      <c r="BA573" s="13">
        <f t="shared" si="527"/>
        <v>0</v>
      </c>
      <c r="BB573" s="13">
        <f t="shared" si="528"/>
        <v>0</v>
      </c>
      <c r="BC573" s="13">
        <f t="shared" si="529"/>
        <v>0</v>
      </c>
      <c r="BD573" s="13">
        <f t="shared" si="530"/>
        <v>0</v>
      </c>
      <c r="BE573" s="13">
        <f t="shared" si="531"/>
        <v>0</v>
      </c>
      <c r="BF573" s="13">
        <f t="shared" si="532"/>
        <v>0</v>
      </c>
      <c r="BG573" s="13">
        <f t="shared" si="533"/>
        <v>0</v>
      </c>
      <c r="BH573" s="13">
        <f t="shared" si="534"/>
        <v>0</v>
      </c>
      <c r="BI573" s="73">
        <f t="shared" si="502"/>
        <v>124384.45</v>
      </c>
      <c r="BJ573" s="219"/>
      <c r="BK573" s="850">
        <f t="shared" si="507"/>
        <v>0</v>
      </c>
      <c r="BL573" s="109">
        <f t="shared" si="508"/>
        <v>124384.45</v>
      </c>
      <c r="BM573" s="109">
        <f t="shared" si="509"/>
        <v>0</v>
      </c>
      <c r="BN573" s="109">
        <f t="shared" si="510"/>
        <v>0</v>
      </c>
      <c r="BO573" s="109">
        <f t="shared" si="511"/>
        <v>0</v>
      </c>
      <c r="BP573" s="109">
        <f t="shared" si="512"/>
        <v>0</v>
      </c>
      <c r="BQ573" s="109">
        <f t="shared" si="513"/>
        <v>0</v>
      </c>
      <c r="BR573" s="109">
        <f t="shared" si="514"/>
        <v>0</v>
      </c>
      <c r="BS573" s="109">
        <f t="shared" si="515"/>
        <v>0</v>
      </c>
      <c r="BT573" s="109">
        <f t="shared" si="516"/>
        <v>0</v>
      </c>
      <c r="BU573" s="109">
        <f t="shared" si="517"/>
        <v>0</v>
      </c>
      <c r="BV573" s="109">
        <f t="shared" si="518"/>
        <v>0</v>
      </c>
      <c r="BW573" s="109">
        <f t="shared" si="519"/>
        <v>0</v>
      </c>
      <c r="BX573" s="109">
        <f t="shared" si="520"/>
        <v>0</v>
      </c>
      <c r="BY573" s="1000">
        <f t="shared" si="503"/>
        <v>124384.45</v>
      </c>
    </row>
    <row r="574" spans="1:77">
      <c r="A574" s="2" t="s">
        <v>2811</v>
      </c>
      <c r="B574" s="2" t="s">
        <v>2812</v>
      </c>
      <c r="C574" s="57" t="s">
        <v>3</v>
      </c>
      <c r="D574" s="57" t="s">
        <v>7</v>
      </c>
      <c r="E574" s="681" t="s">
        <v>349</v>
      </c>
      <c r="F574" s="682">
        <v>41424</v>
      </c>
      <c r="G574" s="682" t="s">
        <v>106</v>
      </c>
      <c r="H574" s="241" t="s">
        <v>109</v>
      </c>
      <c r="I574" s="38"/>
      <c r="J574" s="983"/>
      <c r="K574" s="903"/>
      <c r="L574" s="798"/>
      <c r="M574" s="429"/>
      <c r="N574" s="109"/>
      <c r="O574" s="109"/>
      <c r="P574" s="109"/>
      <c r="Q574" s="607"/>
      <c r="R574" s="93"/>
      <c r="S574" s="109"/>
      <c r="T574" s="109"/>
      <c r="U574" s="109"/>
      <c r="V574" s="109">
        <v>0</v>
      </c>
      <c r="W574" s="109">
        <v>0</v>
      </c>
      <c r="X574" s="109">
        <v>0</v>
      </c>
      <c r="Y574" s="109">
        <v>0</v>
      </c>
      <c r="Z574" s="109">
        <v>0</v>
      </c>
      <c r="AA574" s="109">
        <v>0</v>
      </c>
      <c r="AB574" s="109">
        <v>0</v>
      </c>
      <c r="AC574" s="109">
        <v>0</v>
      </c>
      <c r="AD574" s="109">
        <v>0</v>
      </c>
      <c r="AE574" s="109">
        <v>0</v>
      </c>
      <c r="AF574" s="109">
        <v>0</v>
      </c>
      <c r="AG574" s="109">
        <v>0</v>
      </c>
      <c r="AH574" s="109">
        <v>0</v>
      </c>
      <c r="AI574" s="109">
        <v>0</v>
      </c>
      <c r="AJ574" s="109">
        <v>0</v>
      </c>
      <c r="AK574" s="109">
        <v>0</v>
      </c>
      <c r="AL574" s="109">
        <v>0</v>
      </c>
      <c r="AM574" s="109">
        <v>0</v>
      </c>
      <c r="AN574" s="109">
        <v>0</v>
      </c>
      <c r="AO574" s="109">
        <v>461096.89</v>
      </c>
      <c r="AP574" s="160">
        <f t="shared" si="504"/>
        <v>0</v>
      </c>
      <c r="AQ574" s="160">
        <f t="shared" si="505"/>
        <v>461096.89</v>
      </c>
      <c r="AR574" s="160">
        <f t="shared" si="506"/>
        <v>461096.89</v>
      </c>
      <c r="AS574" s="607"/>
      <c r="AT574" s="219"/>
      <c r="AU574" s="13">
        <f t="shared" si="521"/>
        <v>0</v>
      </c>
      <c r="AV574" s="13">
        <f t="shared" si="522"/>
        <v>0</v>
      </c>
      <c r="AW574" s="13">
        <f t="shared" si="523"/>
        <v>0</v>
      </c>
      <c r="AX574" s="13">
        <f t="shared" si="524"/>
        <v>0</v>
      </c>
      <c r="AY574" s="13">
        <f t="shared" si="525"/>
        <v>0</v>
      </c>
      <c r="AZ574" s="13">
        <f t="shared" si="526"/>
        <v>0</v>
      </c>
      <c r="BA574" s="13">
        <f t="shared" si="527"/>
        <v>0</v>
      </c>
      <c r="BB574" s="13">
        <f t="shared" si="528"/>
        <v>0</v>
      </c>
      <c r="BC574" s="13">
        <f t="shared" si="529"/>
        <v>0</v>
      </c>
      <c r="BD574" s="13">
        <f t="shared" si="530"/>
        <v>0</v>
      </c>
      <c r="BE574" s="13">
        <f t="shared" si="531"/>
        <v>0</v>
      </c>
      <c r="BF574" s="13">
        <f t="shared" si="532"/>
        <v>0</v>
      </c>
      <c r="BG574" s="13">
        <f t="shared" si="533"/>
        <v>0</v>
      </c>
      <c r="BH574" s="13">
        <f t="shared" si="534"/>
        <v>461096.89</v>
      </c>
      <c r="BI574" s="73">
        <f t="shared" si="502"/>
        <v>461096.89</v>
      </c>
      <c r="BJ574" s="219"/>
      <c r="BK574" s="850">
        <f t="shared" si="507"/>
        <v>0</v>
      </c>
      <c r="BL574" s="109">
        <f t="shared" si="508"/>
        <v>0</v>
      </c>
      <c r="BM574" s="109">
        <f t="shared" si="509"/>
        <v>0</v>
      </c>
      <c r="BN574" s="109">
        <f t="shared" si="510"/>
        <v>0</v>
      </c>
      <c r="BO574" s="109">
        <f t="shared" si="511"/>
        <v>0</v>
      </c>
      <c r="BP574" s="109">
        <f t="shared" si="512"/>
        <v>0</v>
      </c>
      <c r="BQ574" s="109">
        <f t="shared" si="513"/>
        <v>0</v>
      </c>
      <c r="BR574" s="109">
        <f t="shared" si="514"/>
        <v>0</v>
      </c>
      <c r="BS574" s="109">
        <f t="shared" si="515"/>
        <v>0</v>
      </c>
      <c r="BT574" s="109">
        <f t="shared" si="516"/>
        <v>0</v>
      </c>
      <c r="BU574" s="109">
        <f t="shared" si="517"/>
        <v>0</v>
      </c>
      <c r="BV574" s="109">
        <f t="shared" si="518"/>
        <v>0</v>
      </c>
      <c r="BW574" s="109">
        <f t="shared" si="519"/>
        <v>0</v>
      </c>
      <c r="BX574" s="109">
        <f t="shared" si="520"/>
        <v>461096.89</v>
      </c>
      <c r="BY574" s="1000">
        <f t="shared" si="503"/>
        <v>461096.89</v>
      </c>
    </row>
    <row r="575" spans="1:77">
      <c r="A575" s="2" t="s">
        <v>2642</v>
      </c>
      <c r="B575" s="2" t="s">
        <v>2643</v>
      </c>
      <c r="C575" s="57" t="s">
        <v>3</v>
      </c>
      <c r="D575" s="57" t="s">
        <v>7</v>
      </c>
      <c r="E575" s="681" t="s">
        <v>349</v>
      </c>
      <c r="F575" s="682">
        <v>41424</v>
      </c>
      <c r="G575" s="682" t="s">
        <v>106</v>
      </c>
      <c r="H575" s="241" t="s">
        <v>109</v>
      </c>
      <c r="I575" s="38"/>
      <c r="J575" s="983"/>
      <c r="K575" s="903"/>
      <c r="L575" s="798"/>
      <c r="M575" s="429"/>
      <c r="N575" s="109"/>
      <c r="O575" s="109"/>
      <c r="P575" s="109"/>
      <c r="Q575" s="607"/>
      <c r="R575" s="93"/>
      <c r="S575" s="109"/>
      <c r="T575" s="109"/>
      <c r="U575" s="109"/>
      <c r="V575" s="109">
        <v>0</v>
      </c>
      <c r="W575" s="109">
        <v>0</v>
      </c>
      <c r="X575" s="109">
        <v>0</v>
      </c>
      <c r="Y575" s="109">
        <v>0</v>
      </c>
      <c r="Z575" s="109">
        <v>0</v>
      </c>
      <c r="AA575" s="109">
        <v>0</v>
      </c>
      <c r="AB575" s="109">
        <v>0</v>
      </c>
      <c r="AC575" s="109">
        <v>0</v>
      </c>
      <c r="AD575" s="109">
        <v>0</v>
      </c>
      <c r="AE575" s="109">
        <v>0</v>
      </c>
      <c r="AF575" s="109">
        <v>0</v>
      </c>
      <c r="AG575" s="109">
        <v>0</v>
      </c>
      <c r="AH575" s="109">
        <v>0</v>
      </c>
      <c r="AI575" s="109">
        <v>0</v>
      </c>
      <c r="AJ575" s="109">
        <v>0</v>
      </c>
      <c r="AK575" s="109">
        <v>0</v>
      </c>
      <c r="AL575" s="109">
        <v>0</v>
      </c>
      <c r="AM575" s="109">
        <v>0</v>
      </c>
      <c r="AN575" s="109">
        <v>0</v>
      </c>
      <c r="AO575" s="109">
        <v>993943.86</v>
      </c>
      <c r="AP575" s="160">
        <f t="shared" si="504"/>
        <v>0</v>
      </c>
      <c r="AQ575" s="160">
        <f t="shared" si="505"/>
        <v>993943.86</v>
      </c>
      <c r="AR575" s="160">
        <f t="shared" si="506"/>
        <v>993943.86</v>
      </c>
      <c r="AS575" s="607"/>
      <c r="AT575" s="219"/>
      <c r="AU575" s="13">
        <f t="shared" si="521"/>
        <v>0</v>
      </c>
      <c r="AV575" s="13">
        <f t="shared" si="522"/>
        <v>0</v>
      </c>
      <c r="AW575" s="13">
        <f t="shared" si="523"/>
        <v>0</v>
      </c>
      <c r="AX575" s="13">
        <f t="shared" si="524"/>
        <v>0</v>
      </c>
      <c r="AY575" s="13">
        <f t="shared" si="525"/>
        <v>0</v>
      </c>
      <c r="AZ575" s="13">
        <f t="shared" si="526"/>
        <v>0</v>
      </c>
      <c r="BA575" s="13">
        <f t="shared" si="527"/>
        <v>0</v>
      </c>
      <c r="BB575" s="13">
        <f t="shared" si="528"/>
        <v>0</v>
      </c>
      <c r="BC575" s="13">
        <f t="shared" si="529"/>
        <v>0</v>
      </c>
      <c r="BD575" s="13">
        <f t="shared" si="530"/>
        <v>0</v>
      </c>
      <c r="BE575" s="13">
        <f t="shared" si="531"/>
        <v>0</v>
      </c>
      <c r="BF575" s="13">
        <f t="shared" si="532"/>
        <v>0</v>
      </c>
      <c r="BG575" s="13">
        <f t="shared" si="533"/>
        <v>0</v>
      </c>
      <c r="BH575" s="13">
        <f t="shared" si="534"/>
        <v>993943.86</v>
      </c>
      <c r="BI575" s="73">
        <f t="shared" si="502"/>
        <v>993943.86</v>
      </c>
      <c r="BJ575" s="219"/>
      <c r="BK575" s="850">
        <f t="shared" si="507"/>
        <v>0</v>
      </c>
      <c r="BL575" s="109">
        <f t="shared" si="508"/>
        <v>0</v>
      </c>
      <c r="BM575" s="109">
        <f t="shared" si="509"/>
        <v>0</v>
      </c>
      <c r="BN575" s="109">
        <f t="shared" si="510"/>
        <v>0</v>
      </c>
      <c r="BO575" s="109">
        <f t="shared" si="511"/>
        <v>0</v>
      </c>
      <c r="BP575" s="109">
        <f t="shared" si="512"/>
        <v>0</v>
      </c>
      <c r="BQ575" s="109">
        <f t="shared" si="513"/>
        <v>0</v>
      </c>
      <c r="BR575" s="109">
        <f t="shared" si="514"/>
        <v>0</v>
      </c>
      <c r="BS575" s="109">
        <f t="shared" si="515"/>
        <v>0</v>
      </c>
      <c r="BT575" s="109">
        <f t="shared" si="516"/>
        <v>0</v>
      </c>
      <c r="BU575" s="109">
        <f t="shared" si="517"/>
        <v>0</v>
      </c>
      <c r="BV575" s="109">
        <f t="shared" si="518"/>
        <v>0</v>
      </c>
      <c r="BW575" s="109">
        <f t="shared" si="519"/>
        <v>0</v>
      </c>
      <c r="BX575" s="109">
        <f t="shared" si="520"/>
        <v>993943.86</v>
      </c>
      <c r="BY575" s="1000">
        <f t="shared" si="503"/>
        <v>993943.86</v>
      </c>
    </row>
    <row r="576" spans="1:77">
      <c r="A576" s="2" t="s">
        <v>2509</v>
      </c>
      <c r="B576" s="2" t="s">
        <v>2510</v>
      </c>
      <c r="C576" s="57" t="s">
        <v>3</v>
      </c>
      <c r="D576" s="57" t="s">
        <v>7</v>
      </c>
      <c r="E576" s="681" t="s">
        <v>349</v>
      </c>
      <c r="F576" s="682">
        <v>41400</v>
      </c>
      <c r="G576" s="682" t="s">
        <v>106</v>
      </c>
      <c r="H576" s="241" t="s">
        <v>109</v>
      </c>
      <c r="I576" s="38"/>
      <c r="J576" s="983"/>
      <c r="K576" s="903"/>
      <c r="L576" s="798"/>
      <c r="M576" s="429"/>
      <c r="N576" s="109"/>
      <c r="O576" s="109"/>
      <c r="P576" s="109"/>
      <c r="Q576" s="607"/>
      <c r="R576" s="93"/>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v>31590334</v>
      </c>
      <c r="AP576" s="160">
        <f t="shared" si="504"/>
        <v>0</v>
      </c>
      <c r="AQ576" s="160">
        <f t="shared" si="505"/>
        <v>31590334</v>
      </c>
      <c r="AR576" s="160">
        <f t="shared" si="506"/>
        <v>31590334</v>
      </c>
      <c r="AS576" s="607"/>
      <c r="AT576" s="219"/>
      <c r="AU576" s="13">
        <f t="shared" si="521"/>
        <v>0</v>
      </c>
      <c r="AV576" s="13">
        <f t="shared" si="522"/>
        <v>0</v>
      </c>
      <c r="AW576" s="13">
        <f t="shared" si="523"/>
        <v>0</v>
      </c>
      <c r="AX576" s="13">
        <f t="shared" si="524"/>
        <v>0</v>
      </c>
      <c r="AY576" s="13">
        <f t="shared" si="525"/>
        <v>0</v>
      </c>
      <c r="AZ576" s="13">
        <f t="shared" si="526"/>
        <v>0</v>
      </c>
      <c r="BA576" s="13">
        <f t="shared" si="527"/>
        <v>0</v>
      </c>
      <c r="BB576" s="13">
        <f t="shared" si="528"/>
        <v>0</v>
      </c>
      <c r="BC576" s="13">
        <f t="shared" si="529"/>
        <v>0</v>
      </c>
      <c r="BD576" s="13">
        <f t="shared" si="530"/>
        <v>0</v>
      </c>
      <c r="BE576" s="13">
        <f t="shared" si="531"/>
        <v>0</v>
      </c>
      <c r="BF576" s="13">
        <f t="shared" si="532"/>
        <v>0</v>
      </c>
      <c r="BG576" s="13">
        <f t="shared" si="533"/>
        <v>0</v>
      </c>
      <c r="BH576" s="13">
        <f t="shared" si="534"/>
        <v>31590334</v>
      </c>
      <c r="BI576" s="73">
        <f t="shared" si="502"/>
        <v>31590334</v>
      </c>
      <c r="BJ576" s="219"/>
      <c r="BK576" s="850">
        <f t="shared" si="507"/>
        <v>0</v>
      </c>
      <c r="BL576" s="109">
        <f t="shared" si="508"/>
        <v>0</v>
      </c>
      <c r="BM576" s="109">
        <f t="shared" si="509"/>
        <v>0</v>
      </c>
      <c r="BN576" s="109">
        <f t="shared" si="510"/>
        <v>0</v>
      </c>
      <c r="BO576" s="109">
        <f t="shared" si="511"/>
        <v>0</v>
      </c>
      <c r="BP576" s="109">
        <f t="shared" si="512"/>
        <v>0</v>
      </c>
      <c r="BQ576" s="109">
        <f t="shared" si="513"/>
        <v>0</v>
      </c>
      <c r="BR576" s="109">
        <f t="shared" si="514"/>
        <v>0</v>
      </c>
      <c r="BS576" s="109">
        <f t="shared" si="515"/>
        <v>0</v>
      </c>
      <c r="BT576" s="109">
        <f t="shared" si="516"/>
        <v>0</v>
      </c>
      <c r="BU576" s="109">
        <f t="shared" si="517"/>
        <v>0</v>
      </c>
      <c r="BV576" s="109">
        <f t="shared" si="518"/>
        <v>0</v>
      </c>
      <c r="BW576" s="109">
        <f t="shared" si="519"/>
        <v>0</v>
      </c>
      <c r="BX576" s="109">
        <f t="shared" si="520"/>
        <v>31590334</v>
      </c>
      <c r="BY576" s="1000">
        <f t="shared" si="503"/>
        <v>31590334</v>
      </c>
    </row>
    <row r="577" spans="1:77">
      <c r="A577" s="2" t="s">
        <v>3357</v>
      </c>
      <c r="B577" s="2" t="s">
        <v>3358</v>
      </c>
      <c r="C577" s="57" t="s">
        <v>3</v>
      </c>
      <c r="D577" s="57" t="s">
        <v>7</v>
      </c>
      <c r="E577" s="681" t="s">
        <v>349</v>
      </c>
      <c r="F577" s="682">
        <v>41424</v>
      </c>
      <c r="G577" s="682" t="s">
        <v>106</v>
      </c>
      <c r="H577" s="241" t="s">
        <v>109</v>
      </c>
      <c r="I577" s="38"/>
      <c r="J577" s="983"/>
      <c r="K577" s="903"/>
      <c r="L577" s="798"/>
      <c r="M577" s="429"/>
      <c r="N577" s="109"/>
      <c r="O577" s="109"/>
      <c r="P577" s="109"/>
      <c r="Q577" s="607"/>
      <c r="R577" s="93"/>
      <c r="S577" s="109"/>
      <c r="T577" s="109"/>
      <c r="U577" s="109"/>
      <c r="V577" s="109">
        <v>0</v>
      </c>
      <c r="W577" s="109">
        <v>0</v>
      </c>
      <c r="X577" s="109">
        <v>0</v>
      </c>
      <c r="Y577" s="109">
        <v>0</v>
      </c>
      <c r="Z577" s="109">
        <v>0</v>
      </c>
      <c r="AA577" s="109">
        <v>0</v>
      </c>
      <c r="AB577" s="109">
        <v>0</v>
      </c>
      <c r="AC577" s="109">
        <v>0</v>
      </c>
      <c r="AD577" s="109">
        <v>0</v>
      </c>
      <c r="AE577" s="109">
        <v>0</v>
      </c>
      <c r="AF577" s="109">
        <v>0</v>
      </c>
      <c r="AG577" s="109">
        <v>0</v>
      </c>
      <c r="AH577" s="109">
        <v>0</v>
      </c>
      <c r="AI577" s="109">
        <v>0</v>
      </c>
      <c r="AJ577" s="109">
        <v>0</v>
      </c>
      <c r="AK577" s="109">
        <v>0</v>
      </c>
      <c r="AL577" s="109">
        <v>0</v>
      </c>
      <c r="AM577" s="109">
        <v>0</v>
      </c>
      <c r="AN577" s="109">
        <v>0</v>
      </c>
      <c r="AO577" s="109">
        <v>103696.37999999999</v>
      </c>
      <c r="AP577" s="160">
        <f t="shared" si="504"/>
        <v>0</v>
      </c>
      <c r="AQ577" s="160">
        <f t="shared" si="505"/>
        <v>103696.37999999999</v>
      </c>
      <c r="AR577" s="160">
        <f t="shared" si="506"/>
        <v>103696.37999999999</v>
      </c>
      <c r="AS577" s="607"/>
      <c r="AT577" s="219"/>
      <c r="AU577" s="13">
        <f t="shared" si="521"/>
        <v>0</v>
      </c>
      <c r="AV577" s="13">
        <f t="shared" si="522"/>
        <v>0</v>
      </c>
      <c r="AW577" s="13">
        <f t="shared" si="523"/>
        <v>0</v>
      </c>
      <c r="AX577" s="13">
        <f t="shared" si="524"/>
        <v>0</v>
      </c>
      <c r="AY577" s="13">
        <f t="shared" si="525"/>
        <v>0</v>
      </c>
      <c r="AZ577" s="13">
        <f t="shared" si="526"/>
        <v>0</v>
      </c>
      <c r="BA577" s="13">
        <f t="shared" si="527"/>
        <v>0</v>
      </c>
      <c r="BB577" s="13">
        <f t="shared" si="528"/>
        <v>0</v>
      </c>
      <c r="BC577" s="13">
        <f t="shared" si="529"/>
        <v>0</v>
      </c>
      <c r="BD577" s="13">
        <f t="shared" si="530"/>
        <v>0</v>
      </c>
      <c r="BE577" s="13">
        <f t="shared" si="531"/>
        <v>0</v>
      </c>
      <c r="BF577" s="13">
        <f t="shared" si="532"/>
        <v>0</v>
      </c>
      <c r="BG577" s="13">
        <f t="shared" si="533"/>
        <v>0</v>
      </c>
      <c r="BH577" s="13">
        <f t="shared" si="534"/>
        <v>103696.37999999999</v>
      </c>
      <c r="BI577" s="73">
        <f t="shared" si="502"/>
        <v>103696.37999999999</v>
      </c>
      <c r="BJ577" s="219"/>
      <c r="BK577" s="850">
        <f t="shared" si="507"/>
        <v>0</v>
      </c>
      <c r="BL577" s="109">
        <f t="shared" si="508"/>
        <v>0</v>
      </c>
      <c r="BM577" s="109">
        <f t="shared" si="509"/>
        <v>0</v>
      </c>
      <c r="BN577" s="109">
        <f t="shared" si="510"/>
        <v>0</v>
      </c>
      <c r="BO577" s="109">
        <f t="shared" si="511"/>
        <v>0</v>
      </c>
      <c r="BP577" s="109">
        <f t="shared" si="512"/>
        <v>0</v>
      </c>
      <c r="BQ577" s="109">
        <f t="shared" si="513"/>
        <v>0</v>
      </c>
      <c r="BR577" s="109">
        <f t="shared" si="514"/>
        <v>0</v>
      </c>
      <c r="BS577" s="109">
        <f t="shared" si="515"/>
        <v>0</v>
      </c>
      <c r="BT577" s="109">
        <f t="shared" si="516"/>
        <v>0</v>
      </c>
      <c r="BU577" s="109">
        <f t="shared" si="517"/>
        <v>0</v>
      </c>
      <c r="BV577" s="109">
        <f t="shared" si="518"/>
        <v>0</v>
      </c>
      <c r="BW577" s="109">
        <f t="shared" si="519"/>
        <v>0</v>
      </c>
      <c r="BX577" s="109">
        <f t="shared" si="520"/>
        <v>103696.37999999999</v>
      </c>
      <c r="BY577" s="1000">
        <f t="shared" si="503"/>
        <v>103696.37999999999</v>
      </c>
    </row>
    <row r="578" spans="1:77">
      <c r="A578" s="679" t="s">
        <v>3027</v>
      </c>
      <c r="B578" s="679" t="s">
        <v>3028</v>
      </c>
      <c r="C578" s="57" t="s">
        <v>3</v>
      </c>
      <c r="D578" s="684" t="s">
        <v>7</v>
      </c>
      <c r="E578" s="681" t="s">
        <v>349</v>
      </c>
      <c r="F578" s="682">
        <v>41090</v>
      </c>
      <c r="G578" s="682" t="s">
        <v>106</v>
      </c>
      <c r="H578" s="241" t="s">
        <v>109</v>
      </c>
      <c r="I578" s="38"/>
      <c r="J578" s="983"/>
      <c r="K578" s="903"/>
      <c r="L578" s="798"/>
      <c r="M578" s="429"/>
      <c r="N578" s="109"/>
      <c r="O578" s="109"/>
      <c r="P578" s="109"/>
      <c r="Q578" s="607"/>
      <c r="R578" s="93"/>
      <c r="S578" s="109"/>
      <c r="T578" s="109"/>
      <c r="U578" s="109"/>
      <c r="V578" s="109">
        <v>0</v>
      </c>
      <c r="W578" s="109">
        <v>0</v>
      </c>
      <c r="X578" s="109">
        <v>0</v>
      </c>
      <c r="Y578" s="109">
        <v>0</v>
      </c>
      <c r="Z578" s="109">
        <v>0</v>
      </c>
      <c r="AA578" s="109">
        <v>0</v>
      </c>
      <c r="AB578" s="109">
        <v>0</v>
      </c>
      <c r="AC578" s="109">
        <v>0</v>
      </c>
      <c r="AD578" s="109">
        <v>240237.69</v>
      </c>
      <c r="AE578" s="109">
        <v>0</v>
      </c>
      <c r="AF578" s="109">
        <v>0</v>
      </c>
      <c r="AG578" s="109">
        <v>0</v>
      </c>
      <c r="AH578" s="109">
        <v>0</v>
      </c>
      <c r="AI578" s="109">
        <v>0</v>
      </c>
      <c r="AJ578" s="109">
        <v>0</v>
      </c>
      <c r="AK578" s="109">
        <v>0</v>
      </c>
      <c r="AL578" s="109">
        <v>0</v>
      </c>
      <c r="AM578" s="109">
        <v>0</v>
      </c>
      <c r="AN578" s="109">
        <v>0</v>
      </c>
      <c r="AO578" s="109">
        <v>0</v>
      </c>
      <c r="AP578" s="160">
        <f t="shared" si="504"/>
        <v>0</v>
      </c>
      <c r="AQ578" s="160">
        <f t="shared" si="505"/>
        <v>240237.69</v>
      </c>
      <c r="AR578" s="160">
        <f t="shared" si="506"/>
        <v>240237.69</v>
      </c>
      <c r="AS578" s="607"/>
      <c r="AT578" s="219"/>
      <c r="AU578" s="13">
        <f t="shared" si="521"/>
        <v>0</v>
      </c>
      <c r="AV578" s="13">
        <f t="shared" si="522"/>
        <v>0</v>
      </c>
      <c r="AW578" s="13">
        <f t="shared" si="523"/>
        <v>240237.69</v>
      </c>
      <c r="AX578" s="13">
        <f t="shared" si="524"/>
        <v>0</v>
      </c>
      <c r="AY578" s="13">
        <f t="shared" si="525"/>
        <v>0</v>
      </c>
      <c r="AZ578" s="13">
        <f t="shared" si="526"/>
        <v>0</v>
      </c>
      <c r="BA578" s="13">
        <f t="shared" si="527"/>
        <v>0</v>
      </c>
      <c r="BB578" s="13">
        <f t="shared" si="528"/>
        <v>0</v>
      </c>
      <c r="BC578" s="13">
        <f t="shared" si="529"/>
        <v>0</v>
      </c>
      <c r="BD578" s="13">
        <f t="shared" si="530"/>
        <v>0</v>
      </c>
      <c r="BE578" s="13">
        <f t="shared" si="531"/>
        <v>0</v>
      </c>
      <c r="BF578" s="13">
        <f t="shared" si="532"/>
        <v>0</v>
      </c>
      <c r="BG578" s="13">
        <f t="shared" si="533"/>
        <v>0</v>
      </c>
      <c r="BH578" s="13">
        <f t="shared" si="534"/>
        <v>0</v>
      </c>
      <c r="BI578" s="73">
        <f t="shared" si="502"/>
        <v>240237.69</v>
      </c>
      <c r="BJ578" s="219"/>
      <c r="BK578" s="850">
        <f t="shared" si="507"/>
        <v>0</v>
      </c>
      <c r="BL578" s="109">
        <f t="shared" si="508"/>
        <v>0</v>
      </c>
      <c r="BM578" s="109">
        <f t="shared" si="509"/>
        <v>240237.69</v>
      </c>
      <c r="BN578" s="109">
        <f t="shared" si="510"/>
        <v>0</v>
      </c>
      <c r="BO578" s="109">
        <f t="shared" si="511"/>
        <v>0</v>
      </c>
      <c r="BP578" s="109">
        <f t="shared" si="512"/>
        <v>0</v>
      </c>
      <c r="BQ578" s="109">
        <f t="shared" si="513"/>
        <v>0</v>
      </c>
      <c r="BR578" s="109">
        <f t="shared" si="514"/>
        <v>0</v>
      </c>
      <c r="BS578" s="109">
        <f t="shared" si="515"/>
        <v>0</v>
      </c>
      <c r="BT578" s="109">
        <f t="shared" si="516"/>
        <v>0</v>
      </c>
      <c r="BU578" s="109">
        <f t="shared" si="517"/>
        <v>0</v>
      </c>
      <c r="BV578" s="109">
        <f t="shared" si="518"/>
        <v>0</v>
      </c>
      <c r="BW578" s="109">
        <f t="shared" si="519"/>
        <v>0</v>
      </c>
      <c r="BX578" s="109">
        <f t="shared" si="520"/>
        <v>0</v>
      </c>
      <c r="BY578" s="1000">
        <f t="shared" si="503"/>
        <v>240237.69</v>
      </c>
    </row>
    <row r="579" spans="1:77">
      <c r="A579" s="2" t="s">
        <v>2757</v>
      </c>
      <c r="B579" s="2" t="s">
        <v>2758</v>
      </c>
      <c r="C579" s="57" t="s">
        <v>3</v>
      </c>
      <c r="D579" s="57" t="s">
        <v>7</v>
      </c>
      <c r="E579" s="681" t="s">
        <v>349</v>
      </c>
      <c r="F579" s="682">
        <v>40724</v>
      </c>
      <c r="G579" s="682" t="s">
        <v>106</v>
      </c>
      <c r="H579" s="241" t="s">
        <v>109</v>
      </c>
      <c r="I579" s="38"/>
      <c r="J579" s="983"/>
      <c r="K579" s="903"/>
      <c r="L579" s="798"/>
      <c r="M579" s="429"/>
      <c r="N579" s="109"/>
      <c r="O579" s="109"/>
      <c r="P579" s="109"/>
      <c r="Q579" s="607"/>
      <c r="R579" s="93"/>
      <c r="S579" s="109">
        <v>785141.06</v>
      </c>
      <c r="T579" s="109">
        <v>-201837.66000000003</v>
      </c>
      <c r="U579" s="109">
        <v>-12760.05</v>
      </c>
      <c r="V579" s="109">
        <v>0</v>
      </c>
      <c r="W579" s="109">
        <v>0</v>
      </c>
      <c r="X579" s="109">
        <v>0</v>
      </c>
      <c r="Y579" s="109">
        <v>0</v>
      </c>
      <c r="Z579" s="109">
        <v>0</v>
      </c>
      <c r="AA579" s="109">
        <v>0</v>
      </c>
      <c r="AB579" s="109">
        <v>0</v>
      </c>
      <c r="AC579" s="109">
        <v>0</v>
      </c>
      <c r="AD579" s="109">
        <v>0</v>
      </c>
      <c r="AE579" s="109">
        <v>0</v>
      </c>
      <c r="AF579" s="109">
        <v>0</v>
      </c>
      <c r="AG579" s="109">
        <v>0</v>
      </c>
      <c r="AH579" s="109">
        <v>0</v>
      </c>
      <c r="AI579" s="109">
        <v>0</v>
      </c>
      <c r="AJ579" s="109">
        <v>0</v>
      </c>
      <c r="AK579" s="109">
        <v>0</v>
      </c>
      <c r="AL579" s="109">
        <v>0</v>
      </c>
      <c r="AM579" s="109">
        <v>0</v>
      </c>
      <c r="AN579" s="109">
        <v>0</v>
      </c>
      <c r="AO579" s="109">
        <v>0</v>
      </c>
      <c r="AP579" s="160">
        <f t="shared" si="504"/>
        <v>570543.35</v>
      </c>
      <c r="AQ579" s="160">
        <f t="shared" si="505"/>
        <v>0</v>
      </c>
      <c r="AR579" s="160">
        <f t="shared" si="506"/>
        <v>570543.35</v>
      </c>
      <c r="AS579" s="607"/>
      <c r="AT579" s="219"/>
      <c r="AU579" s="13">
        <f t="shared" si="521"/>
        <v>0</v>
      </c>
      <c r="AV579" s="13">
        <f t="shared" si="522"/>
        <v>0</v>
      </c>
      <c r="AW579" s="13">
        <f t="shared" si="523"/>
        <v>0</v>
      </c>
      <c r="AX579" s="13">
        <f t="shared" si="524"/>
        <v>0</v>
      </c>
      <c r="AY579" s="13">
        <f t="shared" si="525"/>
        <v>0</v>
      </c>
      <c r="AZ579" s="13">
        <f t="shared" si="526"/>
        <v>0</v>
      </c>
      <c r="BA579" s="13">
        <f t="shared" si="527"/>
        <v>0</v>
      </c>
      <c r="BB579" s="13">
        <f t="shared" si="528"/>
        <v>0</v>
      </c>
      <c r="BC579" s="13">
        <f t="shared" si="529"/>
        <v>0</v>
      </c>
      <c r="BD579" s="13">
        <f t="shared" si="530"/>
        <v>0</v>
      </c>
      <c r="BE579" s="13">
        <f t="shared" si="531"/>
        <v>0</v>
      </c>
      <c r="BF579" s="13">
        <f t="shared" si="532"/>
        <v>0</v>
      </c>
      <c r="BG579" s="13">
        <f t="shared" si="533"/>
        <v>0</v>
      </c>
      <c r="BH579" s="13">
        <f t="shared" si="534"/>
        <v>0</v>
      </c>
      <c r="BI579" s="73">
        <f t="shared" ref="BI579:BI642" si="535">SUM(AU579:BH579)</f>
        <v>0</v>
      </c>
      <c r="BJ579" s="219"/>
      <c r="BK579" s="850">
        <f t="shared" si="507"/>
        <v>0</v>
      </c>
      <c r="BL579" s="109">
        <f t="shared" si="508"/>
        <v>0</v>
      </c>
      <c r="BM579" s="109">
        <f t="shared" si="509"/>
        <v>0</v>
      </c>
      <c r="BN579" s="109">
        <f t="shared" si="510"/>
        <v>0</v>
      </c>
      <c r="BO579" s="109">
        <f t="shared" si="511"/>
        <v>0</v>
      </c>
      <c r="BP579" s="109">
        <f t="shared" si="512"/>
        <v>0</v>
      </c>
      <c r="BQ579" s="109">
        <f t="shared" si="513"/>
        <v>0</v>
      </c>
      <c r="BR579" s="109">
        <f t="shared" si="514"/>
        <v>0</v>
      </c>
      <c r="BS579" s="109">
        <f t="shared" si="515"/>
        <v>0</v>
      </c>
      <c r="BT579" s="109">
        <f t="shared" si="516"/>
        <v>0</v>
      </c>
      <c r="BU579" s="109">
        <f t="shared" si="517"/>
        <v>0</v>
      </c>
      <c r="BV579" s="109">
        <f t="shared" si="518"/>
        <v>0</v>
      </c>
      <c r="BW579" s="109">
        <f t="shared" si="519"/>
        <v>0</v>
      </c>
      <c r="BX579" s="109">
        <f t="shared" si="520"/>
        <v>0</v>
      </c>
      <c r="BY579" s="1000">
        <f t="shared" ref="BY579:BY642" si="536">SUM(BK579:BX579)</f>
        <v>0</v>
      </c>
    </row>
    <row r="580" spans="1:77">
      <c r="A580" s="2" t="s">
        <v>235</v>
      </c>
      <c r="B580" s="2" t="s">
        <v>3242</v>
      </c>
      <c r="C580" s="57" t="s">
        <v>3</v>
      </c>
      <c r="D580" s="57" t="s">
        <v>7</v>
      </c>
      <c r="E580" s="681" t="s">
        <v>349</v>
      </c>
      <c r="F580" s="682">
        <v>40750</v>
      </c>
      <c r="G580" s="682" t="s">
        <v>106</v>
      </c>
      <c r="H580" s="241" t="s">
        <v>109</v>
      </c>
      <c r="I580" s="38"/>
      <c r="J580" s="983"/>
      <c r="K580" s="903"/>
      <c r="L580" s="798"/>
      <c r="M580" s="429"/>
      <c r="N580" s="109"/>
      <c r="O580" s="109"/>
      <c r="P580" s="109"/>
      <c r="Q580" s="607"/>
      <c r="R580" s="93"/>
      <c r="S580" s="109">
        <v>78829.890000000305</v>
      </c>
      <c r="T580" s="109">
        <v>23396.649999999994</v>
      </c>
      <c r="U580" s="109">
        <v>42522.87999999999</v>
      </c>
      <c r="V580" s="109">
        <v>0</v>
      </c>
      <c r="W580" s="109">
        <v>0</v>
      </c>
      <c r="X580" s="109">
        <v>0</v>
      </c>
      <c r="Y580" s="109">
        <v>0</v>
      </c>
      <c r="Z580" s="109">
        <v>0</v>
      </c>
      <c r="AA580" s="109">
        <v>0</v>
      </c>
      <c r="AB580" s="109">
        <v>0</v>
      </c>
      <c r="AC580" s="109">
        <v>0</v>
      </c>
      <c r="AD580" s="109">
        <v>0</v>
      </c>
      <c r="AE580" s="109">
        <v>0</v>
      </c>
      <c r="AF580" s="109">
        <v>0</v>
      </c>
      <c r="AG580" s="109">
        <v>0</v>
      </c>
      <c r="AH580" s="109">
        <v>0</v>
      </c>
      <c r="AI580" s="109">
        <v>0</v>
      </c>
      <c r="AJ580" s="109">
        <v>0</v>
      </c>
      <c r="AK580" s="109">
        <v>0</v>
      </c>
      <c r="AL580" s="109">
        <v>0</v>
      </c>
      <c r="AM580" s="109">
        <v>0</v>
      </c>
      <c r="AN580" s="109">
        <v>0</v>
      </c>
      <c r="AO580" s="109">
        <v>0</v>
      </c>
      <c r="AP580" s="160">
        <f t="shared" ref="AP580:AP643" si="537">SUM(S580:AA580)</f>
        <v>144749.42000000027</v>
      </c>
      <c r="AQ580" s="160">
        <f t="shared" ref="AQ580:AQ643" si="538">SUM(AB580:AO580)</f>
        <v>0</v>
      </c>
      <c r="AR580" s="160">
        <f t="shared" ref="AR580:AR643" si="539">SUM(S580:AO580)</f>
        <v>144749.42000000027</v>
      </c>
      <c r="AS580" s="607"/>
      <c r="AT580" s="219"/>
      <c r="AU580" s="13">
        <f t="shared" si="521"/>
        <v>0</v>
      </c>
      <c r="AV580" s="13">
        <f t="shared" si="522"/>
        <v>0</v>
      </c>
      <c r="AW580" s="13">
        <f t="shared" si="523"/>
        <v>0</v>
      </c>
      <c r="AX580" s="13">
        <f t="shared" si="524"/>
        <v>0</v>
      </c>
      <c r="AY580" s="13">
        <f t="shared" si="525"/>
        <v>0</v>
      </c>
      <c r="AZ580" s="13">
        <f t="shared" si="526"/>
        <v>0</v>
      </c>
      <c r="BA580" s="13">
        <f t="shared" si="527"/>
        <v>0</v>
      </c>
      <c r="BB580" s="13">
        <f t="shared" si="528"/>
        <v>0</v>
      </c>
      <c r="BC580" s="13">
        <f t="shared" si="529"/>
        <v>0</v>
      </c>
      <c r="BD580" s="13">
        <f t="shared" si="530"/>
        <v>0</v>
      </c>
      <c r="BE580" s="13">
        <f t="shared" si="531"/>
        <v>0</v>
      </c>
      <c r="BF580" s="13">
        <f t="shared" si="532"/>
        <v>0</v>
      </c>
      <c r="BG580" s="13">
        <f t="shared" si="533"/>
        <v>0</v>
      </c>
      <c r="BH580" s="13">
        <f t="shared" si="534"/>
        <v>0</v>
      </c>
      <c r="BI580" s="73">
        <f t="shared" si="535"/>
        <v>0</v>
      </c>
      <c r="BJ580" s="219"/>
      <c r="BK580" s="850">
        <f t="shared" si="507"/>
        <v>0</v>
      </c>
      <c r="BL580" s="109">
        <f t="shared" si="508"/>
        <v>0</v>
      </c>
      <c r="BM580" s="109">
        <f t="shared" si="509"/>
        <v>0</v>
      </c>
      <c r="BN580" s="109">
        <f t="shared" si="510"/>
        <v>0</v>
      </c>
      <c r="BO580" s="109">
        <f t="shared" si="511"/>
        <v>0</v>
      </c>
      <c r="BP580" s="109">
        <f t="shared" si="512"/>
        <v>0</v>
      </c>
      <c r="BQ580" s="109">
        <f t="shared" si="513"/>
        <v>0</v>
      </c>
      <c r="BR580" s="109">
        <f t="shared" si="514"/>
        <v>0</v>
      </c>
      <c r="BS580" s="109">
        <f t="shared" si="515"/>
        <v>0</v>
      </c>
      <c r="BT580" s="109">
        <f t="shared" si="516"/>
        <v>0</v>
      </c>
      <c r="BU580" s="109">
        <f t="shared" si="517"/>
        <v>0</v>
      </c>
      <c r="BV580" s="109">
        <f t="shared" si="518"/>
        <v>0</v>
      </c>
      <c r="BW580" s="109">
        <f t="shared" si="519"/>
        <v>0</v>
      </c>
      <c r="BX580" s="109">
        <f t="shared" si="520"/>
        <v>0</v>
      </c>
      <c r="BY580" s="1000">
        <f t="shared" si="536"/>
        <v>0</v>
      </c>
    </row>
    <row r="581" spans="1:77">
      <c r="A581" s="679" t="s">
        <v>3039</v>
      </c>
      <c r="B581" s="679" t="s">
        <v>3040</v>
      </c>
      <c r="C581" s="57" t="s">
        <v>3</v>
      </c>
      <c r="D581" s="684" t="s">
        <v>7</v>
      </c>
      <c r="E581" s="681" t="s">
        <v>349</v>
      </c>
      <c r="F581" s="682">
        <v>40725</v>
      </c>
      <c r="G581" s="682" t="s">
        <v>106</v>
      </c>
      <c r="H581" s="241" t="s">
        <v>109</v>
      </c>
      <c r="I581" s="38"/>
      <c r="J581" s="983"/>
      <c r="K581" s="903"/>
      <c r="L581" s="798"/>
      <c r="M581" s="429"/>
      <c r="N581" s="109"/>
      <c r="O581" s="109"/>
      <c r="P581" s="109"/>
      <c r="Q581" s="607"/>
      <c r="R581" s="93"/>
      <c r="S581" s="109">
        <v>116050.69</v>
      </c>
      <c r="T581" s="109">
        <v>117553.99000000022</v>
      </c>
      <c r="U581" s="109">
        <v>0</v>
      </c>
      <c r="V581" s="109">
        <v>0</v>
      </c>
      <c r="W581" s="109">
        <v>0</v>
      </c>
      <c r="X581" s="109">
        <v>0</v>
      </c>
      <c r="Y581" s="109">
        <v>0</v>
      </c>
      <c r="Z581" s="109">
        <v>0</v>
      </c>
      <c r="AA581" s="109">
        <v>0</v>
      </c>
      <c r="AB581" s="109">
        <v>0</v>
      </c>
      <c r="AC581" s="109">
        <v>0</v>
      </c>
      <c r="AD581" s="109">
        <v>0</v>
      </c>
      <c r="AE581" s="109">
        <v>0</v>
      </c>
      <c r="AF581" s="109">
        <v>0</v>
      </c>
      <c r="AG581" s="109">
        <v>0</v>
      </c>
      <c r="AH581" s="109">
        <v>0</v>
      </c>
      <c r="AI581" s="109">
        <v>0</v>
      </c>
      <c r="AJ581" s="109">
        <v>0</v>
      </c>
      <c r="AK581" s="109">
        <v>0</v>
      </c>
      <c r="AL581" s="109">
        <v>0</v>
      </c>
      <c r="AM581" s="109">
        <v>0</v>
      </c>
      <c r="AN581" s="109">
        <v>0</v>
      </c>
      <c r="AO581" s="109">
        <v>0</v>
      </c>
      <c r="AP581" s="160">
        <f t="shared" si="537"/>
        <v>233604.68000000023</v>
      </c>
      <c r="AQ581" s="160">
        <f t="shared" si="538"/>
        <v>0</v>
      </c>
      <c r="AR581" s="160">
        <f t="shared" si="539"/>
        <v>233604.68000000023</v>
      </c>
      <c r="AS581" s="607"/>
      <c r="AT581" s="219"/>
      <c r="AU581" s="13">
        <f t="shared" si="521"/>
        <v>0</v>
      </c>
      <c r="AV581" s="13">
        <f t="shared" si="522"/>
        <v>0</v>
      </c>
      <c r="AW581" s="13">
        <f t="shared" si="523"/>
        <v>0</v>
      </c>
      <c r="AX581" s="13">
        <f t="shared" si="524"/>
        <v>0</v>
      </c>
      <c r="AY581" s="13">
        <f t="shared" si="525"/>
        <v>0</v>
      </c>
      <c r="AZ581" s="13">
        <f t="shared" si="526"/>
        <v>0</v>
      </c>
      <c r="BA581" s="13">
        <f t="shared" si="527"/>
        <v>0</v>
      </c>
      <c r="BB581" s="13">
        <f t="shared" si="528"/>
        <v>0</v>
      </c>
      <c r="BC581" s="13">
        <f t="shared" si="529"/>
        <v>0</v>
      </c>
      <c r="BD581" s="13">
        <f t="shared" si="530"/>
        <v>0</v>
      </c>
      <c r="BE581" s="13">
        <f t="shared" si="531"/>
        <v>0</v>
      </c>
      <c r="BF581" s="13">
        <f t="shared" si="532"/>
        <v>0</v>
      </c>
      <c r="BG581" s="13">
        <f t="shared" si="533"/>
        <v>0</v>
      </c>
      <c r="BH581" s="13">
        <f t="shared" si="534"/>
        <v>0</v>
      </c>
      <c r="BI581" s="73">
        <f t="shared" si="535"/>
        <v>0</v>
      </c>
      <c r="BJ581" s="219"/>
      <c r="BK581" s="850">
        <f t="shared" si="507"/>
        <v>0</v>
      </c>
      <c r="BL581" s="109">
        <f t="shared" si="508"/>
        <v>0</v>
      </c>
      <c r="BM581" s="109">
        <f t="shared" si="509"/>
        <v>0</v>
      </c>
      <c r="BN581" s="109">
        <f t="shared" si="510"/>
        <v>0</v>
      </c>
      <c r="BO581" s="109">
        <f t="shared" si="511"/>
        <v>0</v>
      </c>
      <c r="BP581" s="109">
        <f t="shared" si="512"/>
        <v>0</v>
      </c>
      <c r="BQ581" s="109">
        <f t="shared" si="513"/>
        <v>0</v>
      </c>
      <c r="BR581" s="109">
        <f t="shared" si="514"/>
        <v>0</v>
      </c>
      <c r="BS581" s="109">
        <f t="shared" si="515"/>
        <v>0</v>
      </c>
      <c r="BT581" s="109">
        <f t="shared" si="516"/>
        <v>0</v>
      </c>
      <c r="BU581" s="109">
        <f t="shared" si="517"/>
        <v>0</v>
      </c>
      <c r="BV581" s="109">
        <f t="shared" si="518"/>
        <v>0</v>
      </c>
      <c r="BW581" s="109">
        <f t="shared" si="519"/>
        <v>0</v>
      </c>
      <c r="BX581" s="109">
        <f t="shared" si="520"/>
        <v>0</v>
      </c>
      <c r="BY581" s="1000">
        <f t="shared" si="536"/>
        <v>0</v>
      </c>
    </row>
    <row r="582" spans="1:77">
      <c r="A582" s="2" t="s">
        <v>232</v>
      </c>
      <c r="B582" s="2" t="s">
        <v>2676</v>
      </c>
      <c r="C582" s="57" t="s">
        <v>3</v>
      </c>
      <c r="D582" s="57" t="s">
        <v>7</v>
      </c>
      <c r="E582" s="681" t="s">
        <v>349</v>
      </c>
      <c r="F582" s="682">
        <v>40724</v>
      </c>
      <c r="G582" s="682" t="s">
        <v>106</v>
      </c>
      <c r="H582" s="241" t="s">
        <v>109</v>
      </c>
      <c r="I582" s="38"/>
      <c r="J582" s="983"/>
      <c r="K582" s="903"/>
      <c r="L582" s="798"/>
      <c r="M582" s="429"/>
      <c r="N582" s="109"/>
      <c r="O582" s="109"/>
      <c r="P582" s="109"/>
      <c r="Q582" s="607"/>
      <c r="R582" s="93"/>
      <c r="S582" s="109">
        <v>107824.56</v>
      </c>
      <c r="T582" s="109">
        <v>763039.46</v>
      </c>
      <c r="U582" s="109">
        <v>-59150.28</v>
      </c>
      <c r="V582" s="109">
        <v>40002</v>
      </c>
      <c r="W582" s="109">
        <v>0</v>
      </c>
      <c r="X582" s="109">
        <v>0</v>
      </c>
      <c r="Y582" s="109">
        <v>0</v>
      </c>
      <c r="Z582" s="109">
        <v>0</v>
      </c>
      <c r="AA582" s="109">
        <v>0</v>
      </c>
      <c r="AB582" s="109">
        <v>0</v>
      </c>
      <c r="AC582" s="109">
        <v>0</v>
      </c>
      <c r="AD582" s="109">
        <v>0</v>
      </c>
      <c r="AE582" s="109">
        <v>0</v>
      </c>
      <c r="AF582" s="109">
        <v>0</v>
      </c>
      <c r="AG582" s="109">
        <v>0</v>
      </c>
      <c r="AH582" s="109">
        <v>0</v>
      </c>
      <c r="AI582" s="109">
        <v>0</v>
      </c>
      <c r="AJ582" s="109">
        <v>0</v>
      </c>
      <c r="AK582" s="109">
        <v>0</v>
      </c>
      <c r="AL582" s="109">
        <v>0</v>
      </c>
      <c r="AM582" s="109">
        <v>0</v>
      </c>
      <c r="AN582" s="109">
        <v>0</v>
      </c>
      <c r="AO582" s="109">
        <v>0</v>
      </c>
      <c r="AP582" s="160">
        <f t="shared" si="537"/>
        <v>851715.74</v>
      </c>
      <c r="AQ582" s="160">
        <f t="shared" si="538"/>
        <v>0</v>
      </c>
      <c r="AR582" s="160">
        <f t="shared" si="539"/>
        <v>851715.74</v>
      </c>
      <c r="AS582" s="607"/>
      <c r="AT582" s="219"/>
      <c r="AU582" s="13">
        <f t="shared" si="521"/>
        <v>0</v>
      </c>
      <c r="AV582" s="13">
        <f t="shared" si="522"/>
        <v>0</v>
      </c>
      <c r="AW582" s="13">
        <f t="shared" si="523"/>
        <v>0</v>
      </c>
      <c r="AX582" s="13">
        <f t="shared" si="524"/>
        <v>0</v>
      </c>
      <c r="AY582" s="13">
        <f t="shared" si="525"/>
        <v>0</v>
      </c>
      <c r="AZ582" s="13">
        <f t="shared" si="526"/>
        <v>0</v>
      </c>
      <c r="BA582" s="13">
        <f t="shared" si="527"/>
        <v>0</v>
      </c>
      <c r="BB582" s="13">
        <f t="shared" si="528"/>
        <v>0</v>
      </c>
      <c r="BC582" s="13">
        <f t="shared" si="529"/>
        <v>0</v>
      </c>
      <c r="BD582" s="13">
        <f t="shared" si="530"/>
        <v>0</v>
      </c>
      <c r="BE582" s="13">
        <f t="shared" si="531"/>
        <v>0</v>
      </c>
      <c r="BF582" s="13">
        <f t="shared" si="532"/>
        <v>0</v>
      </c>
      <c r="BG582" s="13">
        <f t="shared" si="533"/>
        <v>0</v>
      </c>
      <c r="BH582" s="13">
        <f t="shared" si="534"/>
        <v>0</v>
      </c>
      <c r="BI582" s="73">
        <f t="shared" si="535"/>
        <v>0</v>
      </c>
      <c r="BJ582" s="219"/>
      <c r="BK582" s="850">
        <f t="shared" si="507"/>
        <v>0</v>
      </c>
      <c r="BL582" s="109">
        <f t="shared" si="508"/>
        <v>0</v>
      </c>
      <c r="BM582" s="109">
        <f t="shared" si="509"/>
        <v>0</v>
      </c>
      <c r="BN582" s="109">
        <f t="shared" si="510"/>
        <v>0</v>
      </c>
      <c r="BO582" s="109">
        <f t="shared" si="511"/>
        <v>0</v>
      </c>
      <c r="BP582" s="109">
        <f t="shared" si="512"/>
        <v>0</v>
      </c>
      <c r="BQ582" s="109">
        <f t="shared" si="513"/>
        <v>0</v>
      </c>
      <c r="BR582" s="109">
        <f t="shared" si="514"/>
        <v>0</v>
      </c>
      <c r="BS582" s="109">
        <f t="shared" si="515"/>
        <v>0</v>
      </c>
      <c r="BT582" s="109">
        <f t="shared" si="516"/>
        <v>0</v>
      </c>
      <c r="BU582" s="109">
        <f t="shared" si="517"/>
        <v>0</v>
      </c>
      <c r="BV582" s="109">
        <f t="shared" si="518"/>
        <v>0</v>
      </c>
      <c r="BW582" s="109">
        <f t="shared" si="519"/>
        <v>0</v>
      </c>
      <c r="BX582" s="109">
        <f t="shared" si="520"/>
        <v>0</v>
      </c>
      <c r="BY582" s="1000">
        <f t="shared" si="536"/>
        <v>0</v>
      </c>
    </row>
    <row r="583" spans="1:77">
      <c r="A583" s="2" t="s">
        <v>221</v>
      </c>
      <c r="B583" s="2" t="s">
        <v>222</v>
      </c>
      <c r="C583" s="57" t="s">
        <v>11</v>
      </c>
      <c r="D583" s="57" t="s">
        <v>7</v>
      </c>
      <c r="E583" s="681" t="s">
        <v>349</v>
      </c>
      <c r="F583" s="682">
        <v>40720</v>
      </c>
      <c r="G583" s="682" t="s">
        <v>106</v>
      </c>
      <c r="H583" s="241" t="s">
        <v>111</v>
      </c>
      <c r="I583" s="38"/>
      <c r="J583" s="983"/>
      <c r="K583" s="903"/>
      <c r="L583" s="798"/>
      <c r="M583" s="429"/>
      <c r="N583" s="109"/>
      <c r="O583" s="109"/>
      <c r="P583" s="109"/>
      <c r="Q583" s="607"/>
      <c r="R583" s="93"/>
      <c r="S583" s="109">
        <v>439108.35000000009</v>
      </c>
      <c r="T583" s="109">
        <v>244128.32000000004</v>
      </c>
      <c r="U583" s="109">
        <v>130627.21000000005</v>
      </c>
      <c r="V583" s="109">
        <v>170675.20000000001</v>
      </c>
      <c r="W583" s="109">
        <v>46669</v>
      </c>
      <c r="X583" s="109">
        <v>0</v>
      </c>
      <c r="Y583" s="109">
        <v>0</v>
      </c>
      <c r="Z583" s="109">
        <v>0</v>
      </c>
      <c r="AA583" s="109">
        <v>0</v>
      </c>
      <c r="AB583" s="109">
        <v>0</v>
      </c>
      <c r="AC583" s="109">
        <v>0</v>
      </c>
      <c r="AD583" s="109">
        <v>0</v>
      </c>
      <c r="AE583" s="109">
        <v>0</v>
      </c>
      <c r="AF583" s="109">
        <v>0</v>
      </c>
      <c r="AG583" s="109">
        <v>0</v>
      </c>
      <c r="AH583" s="109">
        <v>0</v>
      </c>
      <c r="AI583" s="109">
        <v>0</v>
      </c>
      <c r="AJ583" s="109">
        <v>0</v>
      </c>
      <c r="AK583" s="109">
        <v>0</v>
      </c>
      <c r="AL583" s="109">
        <v>0</v>
      </c>
      <c r="AM583" s="109">
        <v>0</v>
      </c>
      <c r="AN583" s="109">
        <v>0</v>
      </c>
      <c r="AO583" s="109">
        <v>0</v>
      </c>
      <c r="AP583" s="160">
        <f t="shared" si="537"/>
        <v>1031208.0800000003</v>
      </c>
      <c r="AQ583" s="160">
        <f t="shared" si="538"/>
        <v>0</v>
      </c>
      <c r="AR583" s="160">
        <f t="shared" si="539"/>
        <v>1031208.0800000003</v>
      </c>
      <c r="AS583" s="607"/>
      <c r="AT583" s="219"/>
      <c r="AU583" s="13">
        <f t="shared" si="521"/>
        <v>0</v>
      </c>
      <c r="AV583" s="13">
        <f t="shared" si="522"/>
        <v>0</v>
      </c>
      <c r="AW583" s="13">
        <f t="shared" si="523"/>
        <v>0</v>
      </c>
      <c r="AX583" s="13">
        <f t="shared" si="524"/>
        <v>0</v>
      </c>
      <c r="AY583" s="13">
        <f t="shared" si="525"/>
        <v>0</v>
      </c>
      <c r="AZ583" s="13">
        <f t="shared" si="526"/>
        <v>0</v>
      </c>
      <c r="BA583" s="13">
        <f t="shared" si="527"/>
        <v>0</v>
      </c>
      <c r="BB583" s="13">
        <f t="shared" si="528"/>
        <v>0</v>
      </c>
      <c r="BC583" s="13">
        <f t="shared" si="529"/>
        <v>0</v>
      </c>
      <c r="BD583" s="13">
        <f t="shared" si="530"/>
        <v>0</v>
      </c>
      <c r="BE583" s="13">
        <f t="shared" si="531"/>
        <v>0</v>
      </c>
      <c r="BF583" s="13">
        <f t="shared" si="532"/>
        <v>0</v>
      </c>
      <c r="BG583" s="13">
        <f t="shared" si="533"/>
        <v>0</v>
      </c>
      <c r="BH583" s="13">
        <f t="shared" si="534"/>
        <v>0</v>
      </c>
      <c r="BI583" s="73">
        <f t="shared" si="535"/>
        <v>0</v>
      </c>
      <c r="BJ583" s="219"/>
      <c r="BK583" s="850">
        <f t="shared" si="507"/>
        <v>0</v>
      </c>
      <c r="BL583" s="109">
        <f t="shared" si="508"/>
        <v>0</v>
      </c>
      <c r="BM583" s="109">
        <f t="shared" si="509"/>
        <v>0</v>
      </c>
      <c r="BN583" s="109">
        <f t="shared" si="510"/>
        <v>0</v>
      </c>
      <c r="BO583" s="109">
        <f t="shared" si="511"/>
        <v>0</v>
      </c>
      <c r="BP583" s="109">
        <f t="shared" si="512"/>
        <v>0</v>
      </c>
      <c r="BQ583" s="109">
        <f t="shared" si="513"/>
        <v>0</v>
      </c>
      <c r="BR583" s="109">
        <f t="shared" si="514"/>
        <v>0</v>
      </c>
      <c r="BS583" s="109">
        <f t="shared" si="515"/>
        <v>0</v>
      </c>
      <c r="BT583" s="109">
        <f t="shared" si="516"/>
        <v>0</v>
      </c>
      <c r="BU583" s="109">
        <f t="shared" si="517"/>
        <v>0</v>
      </c>
      <c r="BV583" s="109">
        <f t="shared" si="518"/>
        <v>0</v>
      </c>
      <c r="BW583" s="109">
        <f t="shared" si="519"/>
        <v>0</v>
      </c>
      <c r="BX583" s="109">
        <f t="shared" si="520"/>
        <v>0</v>
      </c>
      <c r="BY583" s="1000">
        <f t="shared" si="536"/>
        <v>0</v>
      </c>
    </row>
    <row r="584" spans="1:77">
      <c r="A584" s="2" t="s">
        <v>2741</v>
      </c>
      <c r="B584" s="2" t="s">
        <v>2742</v>
      </c>
      <c r="C584" s="57" t="s">
        <v>3</v>
      </c>
      <c r="D584" s="57" t="s">
        <v>7</v>
      </c>
      <c r="E584" s="681" t="s">
        <v>349</v>
      </c>
      <c r="F584" s="682">
        <v>40755</v>
      </c>
      <c r="G584" s="682" t="s">
        <v>106</v>
      </c>
      <c r="H584" s="241" t="s">
        <v>109</v>
      </c>
      <c r="I584" s="38"/>
      <c r="J584" s="983"/>
      <c r="K584" s="903"/>
      <c r="L584" s="798"/>
      <c r="M584" s="429"/>
      <c r="N584" s="109"/>
      <c r="O584" s="109"/>
      <c r="P584" s="109"/>
      <c r="Q584" s="607"/>
      <c r="R584" s="93"/>
      <c r="S584" s="109">
        <v>577920.31999999995</v>
      </c>
      <c r="T584" s="109">
        <v>9286.07</v>
      </c>
      <c r="U584" s="109">
        <v>20676.400000000001</v>
      </c>
      <c r="V584" s="109">
        <v>12501.87</v>
      </c>
      <c r="W584" s="109">
        <v>0</v>
      </c>
      <c r="X584" s="109">
        <v>0</v>
      </c>
      <c r="Y584" s="109">
        <v>0</v>
      </c>
      <c r="Z584" s="109">
        <v>0</v>
      </c>
      <c r="AA584" s="109">
        <v>0</v>
      </c>
      <c r="AB584" s="109">
        <v>0</v>
      </c>
      <c r="AC584" s="109">
        <v>0</v>
      </c>
      <c r="AD584" s="109">
        <v>0</v>
      </c>
      <c r="AE584" s="109">
        <v>0</v>
      </c>
      <c r="AF584" s="109">
        <v>0</v>
      </c>
      <c r="AG584" s="109">
        <v>0</v>
      </c>
      <c r="AH584" s="109">
        <v>0</v>
      </c>
      <c r="AI584" s="109">
        <v>0</v>
      </c>
      <c r="AJ584" s="109">
        <v>0</v>
      </c>
      <c r="AK584" s="109">
        <v>0</v>
      </c>
      <c r="AL584" s="109">
        <v>0</v>
      </c>
      <c r="AM584" s="109">
        <v>0</v>
      </c>
      <c r="AN584" s="109">
        <v>0</v>
      </c>
      <c r="AO584" s="109">
        <v>0</v>
      </c>
      <c r="AP584" s="160">
        <f t="shared" si="537"/>
        <v>620384.65999999992</v>
      </c>
      <c r="AQ584" s="160">
        <f t="shared" si="538"/>
        <v>0</v>
      </c>
      <c r="AR584" s="160">
        <f t="shared" si="539"/>
        <v>620384.65999999992</v>
      </c>
      <c r="AS584" s="607"/>
      <c r="AT584" s="219"/>
      <c r="AU584" s="13">
        <f t="shared" si="521"/>
        <v>0</v>
      </c>
      <c r="AV584" s="13">
        <f t="shared" si="522"/>
        <v>0</v>
      </c>
      <c r="AW584" s="13">
        <f t="shared" si="523"/>
        <v>0</v>
      </c>
      <c r="AX584" s="13">
        <f t="shared" si="524"/>
        <v>0</v>
      </c>
      <c r="AY584" s="13">
        <f t="shared" si="525"/>
        <v>0</v>
      </c>
      <c r="AZ584" s="13">
        <f t="shared" si="526"/>
        <v>0</v>
      </c>
      <c r="BA584" s="13">
        <f t="shared" si="527"/>
        <v>0</v>
      </c>
      <c r="BB584" s="13">
        <f t="shared" si="528"/>
        <v>0</v>
      </c>
      <c r="BC584" s="13">
        <f t="shared" si="529"/>
        <v>0</v>
      </c>
      <c r="BD584" s="13">
        <f t="shared" si="530"/>
        <v>0</v>
      </c>
      <c r="BE584" s="13">
        <f t="shared" si="531"/>
        <v>0</v>
      </c>
      <c r="BF584" s="13">
        <f t="shared" si="532"/>
        <v>0</v>
      </c>
      <c r="BG584" s="13">
        <f t="shared" si="533"/>
        <v>0</v>
      </c>
      <c r="BH584" s="13">
        <f t="shared" si="534"/>
        <v>0</v>
      </c>
      <c r="BI584" s="73">
        <f t="shared" si="535"/>
        <v>0</v>
      </c>
      <c r="BJ584" s="219"/>
      <c r="BK584" s="850">
        <f t="shared" si="507"/>
        <v>0</v>
      </c>
      <c r="BL584" s="109">
        <f t="shared" si="508"/>
        <v>0</v>
      </c>
      <c r="BM584" s="109">
        <f t="shared" si="509"/>
        <v>0</v>
      </c>
      <c r="BN584" s="109">
        <f t="shared" si="510"/>
        <v>0</v>
      </c>
      <c r="BO584" s="109">
        <f t="shared" si="511"/>
        <v>0</v>
      </c>
      <c r="BP584" s="109">
        <f t="shared" si="512"/>
        <v>0</v>
      </c>
      <c r="BQ584" s="109">
        <f t="shared" si="513"/>
        <v>0</v>
      </c>
      <c r="BR584" s="109">
        <f t="shared" si="514"/>
        <v>0</v>
      </c>
      <c r="BS584" s="109">
        <f t="shared" si="515"/>
        <v>0</v>
      </c>
      <c r="BT584" s="109">
        <f t="shared" si="516"/>
        <v>0</v>
      </c>
      <c r="BU584" s="109">
        <f t="shared" si="517"/>
        <v>0</v>
      </c>
      <c r="BV584" s="109">
        <f t="shared" si="518"/>
        <v>0</v>
      </c>
      <c r="BW584" s="109">
        <f t="shared" si="519"/>
        <v>0</v>
      </c>
      <c r="BX584" s="109">
        <f t="shared" si="520"/>
        <v>0</v>
      </c>
      <c r="BY584" s="1000">
        <f t="shared" si="536"/>
        <v>0</v>
      </c>
    </row>
    <row r="585" spans="1:77">
      <c r="A585" s="678" t="s">
        <v>3018</v>
      </c>
      <c r="B585" s="678" t="s">
        <v>3019</v>
      </c>
      <c r="C585" s="57" t="s">
        <v>3</v>
      </c>
      <c r="D585" s="684" t="s">
        <v>7</v>
      </c>
      <c r="E585" s="681" t="s">
        <v>349</v>
      </c>
      <c r="F585" s="683">
        <v>41061</v>
      </c>
      <c r="G585" s="682" t="s">
        <v>106</v>
      </c>
      <c r="H585" s="241" t="s">
        <v>109</v>
      </c>
      <c r="I585" s="38"/>
      <c r="J585" s="983"/>
      <c r="K585" s="903"/>
      <c r="L585" s="798"/>
      <c r="M585" s="429"/>
      <c r="N585" s="109"/>
      <c r="O585" s="109"/>
      <c r="P585" s="109"/>
      <c r="Q585" s="607"/>
      <c r="R585" s="93"/>
      <c r="S585" s="109"/>
      <c r="T585" s="109"/>
      <c r="U585" s="109"/>
      <c r="V585" s="109">
        <v>0</v>
      </c>
      <c r="W585" s="109">
        <v>0</v>
      </c>
      <c r="X585" s="109">
        <v>0</v>
      </c>
      <c r="Y585" s="109">
        <v>0</v>
      </c>
      <c r="Z585" s="109">
        <v>0</v>
      </c>
      <c r="AA585" s="109">
        <v>0</v>
      </c>
      <c r="AB585" s="109">
        <v>0</v>
      </c>
      <c r="AC585" s="109">
        <v>0</v>
      </c>
      <c r="AD585" s="109">
        <v>243172.66999999998</v>
      </c>
      <c r="AE585" s="109">
        <v>0</v>
      </c>
      <c r="AF585" s="109">
        <v>0</v>
      </c>
      <c r="AG585" s="109">
        <v>0</v>
      </c>
      <c r="AH585" s="109">
        <v>0</v>
      </c>
      <c r="AI585" s="109">
        <v>0</v>
      </c>
      <c r="AJ585" s="109">
        <v>0</v>
      </c>
      <c r="AK585" s="109">
        <v>0</v>
      </c>
      <c r="AL585" s="109">
        <v>0</v>
      </c>
      <c r="AM585" s="109">
        <v>0</v>
      </c>
      <c r="AN585" s="109">
        <v>0</v>
      </c>
      <c r="AO585" s="109">
        <v>0</v>
      </c>
      <c r="AP585" s="160">
        <f t="shared" si="537"/>
        <v>0</v>
      </c>
      <c r="AQ585" s="160">
        <f t="shared" si="538"/>
        <v>243172.66999999998</v>
      </c>
      <c r="AR585" s="160">
        <f t="shared" si="539"/>
        <v>243172.66999999998</v>
      </c>
      <c r="AS585" s="607"/>
      <c r="AT585" s="219"/>
      <c r="AU585" s="13">
        <f t="shared" si="521"/>
        <v>0</v>
      </c>
      <c r="AV585" s="13">
        <f t="shared" si="522"/>
        <v>0</v>
      </c>
      <c r="AW585" s="13">
        <f t="shared" si="523"/>
        <v>243172.66999999998</v>
      </c>
      <c r="AX585" s="13">
        <f t="shared" si="524"/>
        <v>0</v>
      </c>
      <c r="AY585" s="13">
        <f t="shared" si="525"/>
        <v>0</v>
      </c>
      <c r="AZ585" s="13">
        <f t="shared" si="526"/>
        <v>0</v>
      </c>
      <c r="BA585" s="13">
        <f t="shared" si="527"/>
        <v>0</v>
      </c>
      <c r="BB585" s="13">
        <f t="shared" si="528"/>
        <v>0</v>
      </c>
      <c r="BC585" s="13">
        <f t="shared" si="529"/>
        <v>0</v>
      </c>
      <c r="BD585" s="13">
        <f t="shared" si="530"/>
        <v>0</v>
      </c>
      <c r="BE585" s="13">
        <f t="shared" si="531"/>
        <v>0</v>
      </c>
      <c r="BF585" s="13">
        <f t="shared" si="532"/>
        <v>0</v>
      </c>
      <c r="BG585" s="13">
        <f t="shared" si="533"/>
        <v>0</v>
      </c>
      <c r="BH585" s="13">
        <f t="shared" si="534"/>
        <v>0</v>
      </c>
      <c r="BI585" s="73">
        <f t="shared" si="535"/>
        <v>243172.66999999998</v>
      </c>
      <c r="BJ585" s="219"/>
      <c r="BK585" s="850">
        <f t="shared" si="507"/>
        <v>0</v>
      </c>
      <c r="BL585" s="109">
        <f t="shared" si="508"/>
        <v>0</v>
      </c>
      <c r="BM585" s="109">
        <f t="shared" si="509"/>
        <v>243172.66999999998</v>
      </c>
      <c r="BN585" s="109">
        <f t="shared" si="510"/>
        <v>0</v>
      </c>
      <c r="BO585" s="109">
        <f t="shared" si="511"/>
        <v>0</v>
      </c>
      <c r="BP585" s="109">
        <f t="shared" si="512"/>
        <v>0</v>
      </c>
      <c r="BQ585" s="109">
        <f t="shared" si="513"/>
        <v>0</v>
      </c>
      <c r="BR585" s="109">
        <f t="shared" si="514"/>
        <v>0</v>
      </c>
      <c r="BS585" s="109">
        <f t="shared" si="515"/>
        <v>0</v>
      </c>
      <c r="BT585" s="109">
        <f t="shared" si="516"/>
        <v>0</v>
      </c>
      <c r="BU585" s="109">
        <f t="shared" si="517"/>
        <v>0</v>
      </c>
      <c r="BV585" s="109">
        <f t="shared" si="518"/>
        <v>0</v>
      </c>
      <c r="BW585" s="109">
        <f t="shared" si="519"/>
        <v>0</v>
      </c>
      <c r="BX585" s="109">
        <f t="shared" si="520"/>
        <v>0</v>
      </c>
      <c r="BY585" s="1000">
        <f t="shared" si="536"/>
        <v>243172.66999999998</v>
      </c>
    </row>
    <row r="586" spans="1:77">
      <c r="A586" s="2" t="s">
        <v>2842</v>
      </c>
      <c r="B586" s="2" t="s">
        <v>2843</v>
      </c>
      <c r="C586" s="57" t="s">
        <v>3</v>
      </c>
      <c r="D586" s="57" t="s">
        <v>7</v>
      </c>
      <c r="E586" s="681" t="s">
        <v>349</v>
      </c>
      <c r="F586" s="682">
        <v>41061</v>
      </c>
      <c r="G586" s="682" t="s">
        <v>106</v>
      </c>
      <c r="H586" s="241" t="s">
        <v>109</v>
      </c>
      <c r="I586" s="38"/>
      <c r="J586" s="983"/>
      <c r="K586" s="903"/>
      <c r="L586" s="798"/>
      <c r="M586" s="429"/>
      <c r="N586" s="109"/>
      <c r="O586" s="109"/>
      <c r="P586" s="109"/>
      <c r="Q586" s="607"/>
      <c r="R586" s="93"/>
      <c r="S586" s="109"/>
      <c r="T586" s="109"/>
      <c r="U586" s="109"/>
      <c r="V586" s="109">
        <v>0</v>
      </c>
      <c r="W586" s="109">
        <v>0</v>
      </c>
      <c r="X586" s="109">
        <v>0</v>
      </c>
      <c r="Y586" s="109">
        <v>0</v>
      </c>
      <c r="Z586" s="109">
        <v>0</v>
      </c>
      <c r="AA586" s="109">
        <v>0</v>
      </c>
      <c r="AB586" s="109">
        <v>0</v>
      </c>
      <c r="AC586" s="109">
        <v>0</v>
      </c>
      <c r="AD586" s="109">
        <v>389075.85</v>
      </c>
      <c r="AE586" s="109">
        <v>0</v>
      </c>
      <c r="AF586" s="109">
        <v>0</v>
      </c>
      <c r="AG586" s="109">
        <v>0</v>
      </c>
      <c r="AH586" s="109">
        <v>0</v>
      </c>
      <c r="AI586" s="109">
        <v>0</v>
      </c>
      <c r="AJ586" s="109">
        <v>0</v>
      </c>
      <c r="AK586" s="109">
        <v>0</v>
      </c>
      <c r="AL586" s="109">
        <v>0</v>
      </c>
      <c r="AM586" s="109">
        <v>0</v>
      </c>
      <c r="AN586" s="109">
        <v>0</v>
      </c>
      <c r="AO586" s="109">
        <v>0</v>
      </c>
      <c r="AP586" s="160">
        <f t="shared" si="537"/>
        <v>0</v>
      </c>
      <c r="AQ586" s="160">
        <f t="shared" si="538"/>
        <v>389075.85</v>
      </c>
      <c r="AR586" s="160">
        <f t="shared" si="539"/>
        <v>389075.85</v>
      </c>
      <c r="AS586" s="607"/>
      <c r="AT586" s="219"/>
      <c r="AU586" s="13">
        <f t="shared" si="521"/>
        <v>0</v>
      </c>
      <c r="AV586" s="13">
        <f t="shared" si="522"/>
        <v>0</v>
      </c>
      <c r="AW586" s="13">
        <f t="shared" si="523"/>
        <v>389075.85</v>
      </c>
      <c r="AX586" s="13">
        <f t="shared" si="524"/>
        <v>0</v>
      </c>
      <c r="AY586" s="13">
        <f t="shared" si="525"/>
        <v>0</v>
      </c>
      <c r="AZ586" s="13">
        <f t="shared" si="526"/>
        <v>0</v>
      </c>
      <c r="BA586" s="13">
        <f t="shared" si="527"/>
        <v>0</v>
      </c>
      <c r="BB586" s="13">
        <f t="shared" si="528"/>
        <v>0</v>
      </c>
      <c r="BC586" s="13">
        <f t="shared" si="529"/>
        <v>0</v>
      </c>
      <c r="BD586" s="13">
        <f t="shared" si="530"/>
        <v>0</v>
      </c>
      <c r="BE586" s="13">
        <f t="shared" si="531"/>
        <v>0</v>
      </c>
      <c r="BF586" s="13">
        <f t="shared" si="532"/>
        <v>0</v>
      </c>
      <c r="BG586" s="13">
        <f t="shared" si="533"/>
        <v>0</v>
      </c>
      <c r="BH586" s="13">
        <f t="shared" si="534"/>
        <v>0</v>
      </c>
      <c r="BI586" s="73">
        <f t="shared" si="535"/>
        <v>389075.85</v>
      </c>
      <c r="BJ586" s="219"/>
      <c r="BK586" s="850">
        <f t="shared" si="507"/>
        <v>0</v>
      </c>
      <c r="BL586" s="109">
        <f t="shared" si="508"/>
        <v>0</v>
      </c>
      <c r="BM586" s="109">
        <f t="shared" si="509"/>
        <v>389075.85</v>
      </c>
      <c r="BN586" s="109">
        <f t="shared" si="510"/>
        <v>0</v>
      </c>
      <c r="BO586" s="109">
        <f t="shared" si="511"/>
        <v>0</v>
      </c>
      <c r="BP586" s="109">
        <f t="shared" si="512"/>
        <v>0</v>
      </c>
      <c r="BQ586" s="109">
        <f t="shared" si="513"/>
        <v>0</v>
      </c>
      <c r="BR586" s="109">
        <f t="shared" si="514"/>
        <v>0</v>
      </c>
      <c r="BS586" s="109">
        <f t="shared" si="515"/>
        <v>0</v>
      </c>
      <c r="BT586" s="109">
        <f t="shared" si="516"/>
        <v>0</v>
      </c>
      <c r="BU586" s="109">
        <f t="shared" si="517"/>
        <v>0</v>
      </c>
      <c r="BV586" s="109">
        <f t="shared" si="518"/>
        <v>0</v>
      </c>
      <c r="BW586" s="109">
        <f t="shared" si="519"/>
        <v>0</v>
      </c>
      <c r="BX586" s="109">
        <f t="shared" si="520"/>
        <v>0</v>
      </c>
      <c r="BY586" s="1000">
        <f t="shared" si="536"/>
        <v>389075.85</v>
      </c>
    </row>
    <row r="587" spans="1:77">
      <c r="A587" s="678" t="s">
        <v>3020</v>
      </c>
      <c r="B587" s="678" t="s">
        <v>3021</v>
      </c>
      <c r="C587" s="57" t="s">
        <v>3</v>
      </c>
      <c r="D587" s="684" t="s">
        <v>7</v>
      </c>
      <c r="E587" s="681" t="s">
        <v>349</v>
      </c>
      <c r="F587" s="683">
        <v>41090</v>
      </c>
      <c r="G587" s="682" t="s">
        <v>106</v>
      </c>
      <c r="H587" s="241" t="s">
        <v>109</v>
      </c>
      <c r="I587" s="38"/>
      <c r="J587" s="983"/>
      <c r="K587" s="903"/>
      <c r="L587" s="798"/>
      <c r="M587" s="429"/>
      <c r="N587" s="109"/>
      <c r="O587" s="109"/>
      <c r="P587" s="109"/>
      <c r="Q587" s="607"/>
      <c r="R587" s="93"/>
      <c r="S587" s="109"/>
      <c r="T587" s="109"/>
      <c r="U587" s="109"/>
      <c r="V587" s="109">
        <v>0</v>
      </c>
      <c r="W587" s="109">
        <v>0</v>
      </c>
      <c r="X587" s="109">
        <v>0</v>
      </c>
      <c r="Y587" s="109">
        <v>0</v>
      </c>
      <c r="Z587" s="109">
        <v>0</v>
      </c>
      <c r="AA587" s="109">
        <v>0</v>
      </c>
      <c r="AB587" s="109">
        <v>0</v>
      </c>
      <c r="AC587" s="109">
        <v>0</v>
      </c>
      <c r="AD587" s="109">
        <v>243123.68</v>
      </c>
      <c r="AE587" s="109">
        <v>0</v>
      </c>
      <c r="AF587" s="109">
        <v>0</v>
      </c>
      <c r="AG587" s="109">
        <v>0</v>
      </c>
      <c r="AH587" s="109">
        <v>0</v>
      </c>
      <c r="AI587" s="109">
        <v>0</v>
      </c>
      <c r="AJ587" s="109">
        <v>0</v>
      </c>
      <c r="AK587" s="109">
        <v>0</v>
      </c>
      <c r="AL587" s="109">
        <v>0</v>
      </c>
      <c r="AM587" s="109">
        <v>0</v>
      </c>
      <c r="AN587" s="109">
        <v>0</v>
      </c>
      <c r="AO587" s="109">
        <v>0</v>
      </c>
      <c r="AP587" s="160">
        <f t="shared" si="537"/>
        <v>0</v>
      </c>
      <c r="AQ587" s="160">
        <f t="shared" si="538"/>
        <v>243123.68</v>
      </c>
      <c r="AR587" s="160">
        <f t="shared" si="539"/>
        <v>243123.68</v>
      </c>
      <c r="AS587" s="607"/>
      <c r="AT587" s="219"/>
      <c r="AU587" s="13">
        <f t="shared" si="521"/>
        <v>0</v>
      </c>
      <c r="AV587" s="13">
        <f t="shared" si="522"/>
        <v>0</v>
      </c>
      <c r="AW587" s="13">
        <f t="shared" si="523"/>
        <v>243123.68</v>
      </c>
      <c r="AX587" s="13">
        <f t="shared" si="524"/>
        <v>0</v>
      </c>
      <c r="AY587" s="13">
        <f t="shared" si="525"/>
        <v>0</v>
      </c>
      <c r="AZ587" s="13">
        <f t="shared" si="526"/>
        <v>0</v>
      </c>
      <c r="BA587" s="13">
        <f t="shared" si="527"/>
        <v>0</v>
      </c>
      <c r="BB587" s="13">
        <f t="shared" si="528"/>
        <v>0</v>
      </c>
      <c r="BC587" s="13">
        <f t="shared" si="529"/>
        <v>0</v>
      </c>
      <c r="BD587" s="13">
        <f t="shared" si="530"/>
        <v>0</v>
      </c>
      <c r="BE587" s="13">
        <f t="shared" si="531"/>
        <v>0</v>
      </c>
      <c r="BF587" s="13">
        <f t="shared" si="532"/>
        <v>0</v>
      </c>
      <c r="BG587" s="13">
        <f t="shared" si="533"/>
        <v>0</v>
      </c>
      <c r="BH587" s="13">
        <f t="shared" si="534"/>
        <v>0</v>
      </c>
      <c r="BI587" s="73">
        <f t="shared" si="535"/>
        <v>243123.68</v>
      </c>
      <c r="BJ587" s="219"/>
      <c r="BK587" s="850">
        <f t="shared" si="507"/>
        <v>0</v>
      </c>
      <c r="BL587" s="109">
        <f t="shared" si="508"/>
        <v>0</v>
      </c>
      <c r="BM587" s="109">
        <f t="shared" si="509"/>
        <v>243123.68</v>
      </c>
      <c r="BN587" s="109">
        <f t="shared" si="510"/>
        <v>0</v>
      </c>
      <c r="BO587" s="109">
        <f t="shared" si="511"/>
        <v>0</v>
      </c>
      <c r="BP587" s="109">
        <f t="shared" si="512"/>
        <v>0</v>
      </c>
      <c r="BQ587" s="109">
        <f t="shared" si="513"/>
        <v>0</v>
      </c>
      <c r="BR587" s="109">
        <f t="shared" si="514"/>
        <v>0</v>
      </c>
      <c r="BS587" s="109">
        <f t="shared" si="515"/>
        <v>0</v>
      </c>
      <c r="BT587" s="109">
        <f t="shared" si="516"/>
        <v>0</v>
      </c>
      <c r="BU587" s="109">
        <f t="shared" si="517"/>
        <v>0</v>
      </c>
      <c r="BV587" s="109">
        <f t="shared" si="518"/>
        <v>0</v>
      </c>
      <c r="BW587" s="109">
        <f t="shared" si="519"/>
        <v>0</v>
      </c>
      <c r="BX587" s="109">
        <f t="shared" si="520"/>
        <v>0</v>
      </c>
      <c r="BY587" s="1000">
        <f t="shared" si="536"/>
        <v>243123.68</v>
      </c>
    </row>
    <row r="588" spans="1:77">
      <c r="A588" s="2" t="s">
        <v>2542</v>
      </c>
      <c r="B588" s="2" t="s">
        <v>2543</v>
      </c>
      <c r="C588" s="57" t="s">
        <v>3</v>
      </c>
      <c r="D588" s="57" t="s">
        <v>7</v>
      </c>
      <c r="E588" s="681" t="s">
        <v>349</v>
      </c>
      <c r="F588" s="682">
        <v>41090</v>
      </c>
      <c r="G588" s="682" t="s">
        <v>106</v>
      </c>
      <c r="H588" s="241" t="s">
        <v>109</v>
      </c>
      <c r="I588" s="38"/>
      <c r="J588" s="983"/>
      <c r="K588" s="903"/>
      <c r="L588" s="798"/>
      <c r="M588" s="429"/>
      <c r="N588" s="109"/>
      <c r="O588" s="109"/>
      <c r="P588" s="109"/>
      <c r="Q588" s="607"/>
      <c r="R588" s="93"/>
      <c r="S588" s="109"/>
      <c r="T588" s="109"/>
      <c r="U588" s="109"/>
      <c r="V588" s="109">
        <v>0</v>
      </c>
      <c r="W588" s="109">
        <v>0</v>
      </c>
      <c r="X588" s="109">
        <v>0</v>
      </c>
      <c r="Y588" s="109">
        <v>0</v>
      </c>
      <c r="Z588" s="109">
        <v>0</v>
      </c>
      <c r="AA588" s="109">
        <v>0</v>
      </c>
      <c r="AB588" s="109">
        <v>0</v>
      </c>
      <c r="AC588" s="109">
        <v>0</v>
      </c>
      <c r="AD588" s="109">
        <v>2826337.1999999997</v>
      </c>
      <c r="AE588" s="109">
        <v>0</v>
      </c>
      <c r="AF588" s="109">
        <v>0</v>
      </c>
      <c r="AG588" s="109">
        <v>0</v>
      </c>
      <c r="AH588" s="109">
        <v>0</v>
      </c>
      <c r="AI588" s="109">
        <v>0</v>
      </c>
      <c r="AJ588" s="109">
        <v>0</v>
      </c>
      <c r="AK588" s="109">
        <v>0</v>
      </c>
      <c r="AL588" s="109">
        <v>0</v>
      </c>
      <c r="AM588" s="109">
        <v>0</v>
      </c>
      <c r="AN588" s="109">
        <v>0</v>
      </c>
      <c r="AO588" s="109">
        <v>0</v>
      </c>
      <c r="AP588" s="160">
        <f t="shared" si="537"/>
        <v>0</v>
      </c>
      <c r="AQ588" s="160">
        <f t="shared" si="538"/>
        <v>2826337.1999999997</v>
      </c>
      <c r="AR588" s="160">
        <f t="shared" si="539"/>
        <v>2826337.1999999997</v>
      </c>
      <c r="AS588" s="607"/>
      <c r="AT588" s="219"/>
      <c r="AU588" s="13">
        <f t="shared" si="521"/>
        <v>0</v>
      </c>
      <c r="AV588" s="13">
        <f t="shared" si="522"/>
        <v>0</v>
      </c>
      <c r="AW588" s="13">
        <f t="shared" si="523"/>
        <v>2826337.1999999997</v>
      </c>
      <c r="AX588" s="13">
        <f t="shared" si="524"/>
        <v>0</v>
      </c>
      <c r="AY588" s="13">
        <f t="shared" si="525"/>
        <v>0</v>
      </c>
      <c r="AZ588" s="13">
        <f t="shared" si="526"/>
        <v>0</v>
      </c>
      <c r="BA588" s="13">
        <f t="shared" si="527"/>
        <v>0</v>
      </c>
      <c r="BB588" s="13">
        <f t="shared" si="528"/>
        <v>0</v>
      </c>
      <c r="BC588" s="13">
        <f t="shared" si="529"/>
        <v>0</v>
      </c>
      <c r="BD588" s="13">
        <f t="shared" si="530"/>
        <v>0</v>
      </c>
      <c r="BE588" s="13">
        <f t="shared" si="531"/>
        <v>0</v>
      </c>
      <c r="BF588" s="13">
        <f t="shared" si="532"/>
        <v>0</v>
      </c>
      <c r="BG588" s="13">
        <f t="shared" si="533"/>
        <v>0</v>
      </c>
      <c r="BH588" s="13">
        <f t="shared" si="534"/>
        <v>0</v>
      </c>
      <c r="BI588" s="73">
        <f t="shared" si="535"/>
        <v>2826337.1999999997</v>
      </c>
      <c r="BJ588" s="219"/>
      <c r="BK588" s="850">
        <f t="shared" si="507"/>
        <v>0</v>
      </c>
      <c r="BL588" s="109">
        <f t="shared" si="508"/>
        <v>0</v>
      </c>
      <c r="BM588" s="109">
        <f t="shared" si="509"/>
        <v>2826337.1999999997</v>
      </c>
      <c r="BN588" s="109">
        <f t="shared" si="510"/>
        <v>0</v>
      </c>
      <c r="BO588" s="109">
        <f t="shared" si="511"/>
        <v>0</v>
      </c>
      <c r="BP588" s="109">
        <f t="shared" si="512"/>
        <v>0</v>
      </c>
      <c r="BQ588" s="109">
        <f t="shared" si="513"/>
        <v>0</v>
      </c>
      <c r="BR588" s="109">
        <f t="shared" si="514"/>
        <v>0</v>
      </c>
      <c r="BS588" s="109">
        <f t="shared" si="515"/>
        <v>0</v>
      </c>
      <c r="BT588" s="109">
        <f t="shared" si="516"/>
        <v>0</v>
      </c>
      <c r="BU588" s="109">
        <f t="shared" si="517"/>
        <v>0</v>
      </c>
      <c r="BV588" s="109">
        <f t="shared" si="518"/>
        <v>0</v>
      </c>
      <c r="BW588" s="109">
        <f t="shared" si="519"/>
        <v>0</v>
      </c>
      <c r="BX588" s="109">
        <f t="shared" si="520"/>
        <v>0</v>
      </c>
      <c r="BY588" s="1000">
        <f t="shared" si="536"/>
        <v>2826337.1999999997</v>
      </c>
    </row>
    <row r="589" spans="1:77">
      <c r="A589" s="678" t="s">
        <v>2970</v>
      </c>
      <c r="B589" s="678" t="s">
        <v>2971</v>
      </c>
      <c r="C589" s="57" t="s">
        <v>3</v>
      </c>
      <c r="D589" s="684" t="s">
        <v>7</v>
      </c>
      <c r="E589" s="681" t="s">
        <v>349</v>
      </c>
      <c r="F589" s="683">
        <v>41090</v>
      </c>
      <c r="G589" s="682" t="s">
        <v>106</v>
      </c>
      <c r="H589" s="241" t="s">
        <v>109</v>
      </c>
      <c r="I589" s="38"/>
      <c r="J589" s="983"/>
      <c r="K589" s="903"/>
      <c r="L589" s="798"/>
      <c r="M589" s="429"/>
      <c r="N589" s="109"/>
      <c r="O589" s="109"/>
      <c r="P589" s="109"/>
      <c r="Q589" s="607"/>
      <c r="R589" s="93"/>
      <c r="S589" s="109"/>
      <c r="T589" s="109"/>
      <c r="U589" s="109"/>
      <c r="V589" s="109">
        <v>0</v>
      </c>
      <c r="W589" s="109">
        <v>0</v>
      </c>
      <c r="X589" s="109">
        <v>0</v>
      </c>
      <c r="Y589" s="109">
        <v>0</v>
      </c>
      <c r="Z589" s="109">
        <v>0</v>
      </c>
      <c r="AA589" s="109">
        <v>0</v>
      </c>
      <c r="AB589" s="109">
        <v>0</v>
      </c>
      <c r="AC589" s="109">
        <v>0</v>
      </c>
      <c r="AD589" s="109">
        <v>275999.33</v>
      </c>
      <c r="AE589" s="109">
        <v>0</v>
      </c>
      <c r="AF589" s="109">
        <v>0</v>
      </c>
      <c r="AG589" s="109">
        <v>0</v>
      </c>
      <c r="AH589" s="109">
        <v>0</v>
      </c>
      <c r="AI589" s="109">
        <v>0</v>
      </c>
      <c r="AJ589" s="109">
        <v>0</v>
      </c>
      <c r="AK589" s="109">
        <v>0</v>
      </c>
      <c r="AL589" s="109">
        <v>0</v>
      </c>
      <c r="AM589" s="109">
        <v>0</v>
      </c>
      <c r="AN589" s="109">
        <v>0</v>
      </c>
      <c r="AO589" s="109">
        <v>0</v>
      </c>
      <c r="AP589" s="160">
        <f t="shared" si="537"/>
        <v>0</v>
      </c>
      <c r="AQ589" s="160">
        <f t="shared" si="538"/>
        <v>275999.33</v>
      </c>
      <c r="AR589" s="160">
        <f t="shared" si="539"/>
        <v>275999.33</v>
      </c>
      <c r="AS589" s="607"/>
      <c r="AT589" s="219"/>
      <c r="AU589" s="13">
        <f t="shared" si="521"/>
        <v>0</v>
      </c>
      <c r="AV589" s="13">
        <f t="shared" si="522"/>
        <v>0</v>
      </c>
      <c r="AW589" s="13">
        <f t="shared" si="523"/>
        <v>275999.33</v>
      </c>
      <c r="AX589" s="13">
        <f t="shared" si="524"/>
        <v>0</v>
      </c>
      <c r="AY589" s="13">
        <f t="shared" si="525"/>
        <v>0</v>
      </c>
      <c r="AZ589" s="13">
        <f t="shared" si="526"/>
        <v>0</v>
      </c>
      <c r="BA589" s="13">
        <f t="shared" si="527"/>
        <v>0</v>
      </c>
      <c r="BB589" s="13">
        <f t="shared" si="528"/>
        <v>0</v>
      </c>
      <c r="BC589" s="13">
        <f t="shared" si="529"/>
        <v>0</v>
      </c>
      <c r="BD589" s="13">
        <f t="shared" si="530"/>
        <v>0</v>
      </c>
      <c r="BE589" s="13">
        <f t="shared" si="531"/>
        <v>0</v>
      </c>
      <c r="BF589" s="13">
        <f t="shared" si="532"/>
        <v>0</v>
      </c>
      <c r="BG589" s="13">
        <f t="shared" si="533"/>
        <v>0</v>
      </c>
      <c r="BH589" s="13">
        <f t="shared" si="534"/>
        <v>0</v>
      </c>
      <c r="BI589" s="73">
        <f t="shared" si="535"/>
        <v>275999.33</v>
      </c>
      <c r="BJ589" s="219"/>
      <c r="BK589" s="850">
        <f t="shared" si="507"/>
        <v>0</v>
      </c>
      <c r="BL589" s="109">
        <f t="shared" si="508"/>
        <v>0</v>
      </c>
      <c r="BM589" s="109">
        <f t="shared" si="509"/>
        <v>275999.33</v>
      </c>
      <c r="BN589" s="109">
        <f t="shared" si="510"/>
        <v>0</v>
      </c>
      <c r="BO589" s="109">
        <f t="shared" si="511"/>
        <v>0</v>
      </c>
      <c r="BP589" s="109">
        <f t="shared" si="512"/>
        <v>0</v>
      </c>
      <c r="BQ589" s="109">
        <f t="shared" si="513"/>
        <v>0</v>
      </c>
      <c r="BR589" s="109">
        <f t="shared" si="514"/>
        <v>0</v>
      </c>
      <c r="BS589" s="109">
        <f t="shared" si="515"/>
        <v>0</v>
      </c>
      <c r="BT589" s="109">
        <f t="shared" si="516"/>
        <v>0</v>
      </c>
      <c r="BU589" s="109">
        <f t="shared" si="517"/>
        <v>0</v>
      </c>
      <c r="BV589" s="109">
        <f t="shared" si="518"/>
        <v>0</v>
      </c>
      <c r="BW589" s="109">
        <f t="shared" si="519"/>
        <v>0</v>
      </c>
      <c r="BX589" s="109">
        <f t="shared" si="520"/>
        <v>0</v>
      </c>
      <c r="BY589" s="1000">
        <f t="shared" si="536"/>
        <v>275999.33</v>
      </c>
    </row>
    <row r="590" spans="1:77">
      <c r="A590" s="678" t="s">
        <v>2974</v>
      </c>
      <c r="B590" s="678" t="s">
        <v>2975</v>
      </c>
      <c r="C590" s="57" t="s">
        <v>3</v>
      </c>
      <c r="D590" s="684" t="s">
        <v>7</v>
      </c>
      <c r="E590" s="681" t="s">
        <v>349</v>
      </c>
      <c r="F590" s="683">
        <v>41090</v>
      </c>
      <c r="G590" s="682" t="s">
        <v>106</v>
      </c>
      <c r="H590" s="241" t="s">
        <v>109</v>
      </c>
      <c r="I590" s="38"/>
      <c r="J590" s="983"/>
      <c r="K590" s="903"/>
      <c r="L590" s="798"/>
      <c r="M590" s="429"/>
      <c r="N590" s="109"/>
      <c r="O590" s="109"/>
      <c r="P590" s="109"/>
      <c r="Q590" s="607"/>
      <c r="R590" s="93"/>
      <c r="S590" s="109"/>
      <c r="T590" s="109"/>
      <c r="U590" s="109"/>
      <c r="V590" s="109">
        <v>0</v>
      </c>
      <c r="W590" s="109">
        <v>0</v>
      </c>
      <c r="X590" s="109">
        <v>0</v>
      </c>
      <c r="Y590" s="109">
        <v>0</v>
      </c>
      <c r="Z590" s="109">
        <v>0</v>
      </c>
      <c r="AA590" s="109">
        <v>0</v>
      </c>
      <c r="AB590" s="109">
        <v>0</v>
      </c>
      <c r="AC590" s="109">
        <v>0</v>
      </c>
      <c r="AD590" s="109">
        <v>273355.32999999996</v>
      </c>
      <c r="AE590" s="109">
        <v>0</v>
      </c>
      <c r="AF590" s="109">
        <v>0</v>
      </c>
      <c r="AG590" s="109">
        <v>0</v>
      </c>
      <c r="AH590" s="109">
        <v>0</v>
      </c>
      <c r="AI590" s="109">
        <v>0</v>
      </c>
      <c r="AJ590" s="109">
        <v>0</v>
      </c>
      <c r="AK590" s="109">
        <v>0</v>
      </c>
      <c r="AL590" s="109">
        <v>0</v>
      </c>
      <c r="AM590" s="109">
        <v>0</v>
      </c>
      <c r="AN590" s="109">
        <v>0</v>
      </c>
      <c r="AO590" s="109">
        <v>0</v>
      </c>
      <c r="AP590" s="160">
        <f t="shared" si="537"/>
        <v>0</v>
      </c>
      <c r="AQ590" s="160">
        <f t="shared" si="538"/>
        <v>273355.32999999996</v>
      </c>
      <c r="AR590" s="160">
        <f t="shared" si="539"/>
        <v>273355.32999999996</v>
      </c>
      <c r="AS590" s="607"/>
      <c r="AT590" s="219"/>
      <c r="AU590" s="13">
        <f t="shared" si="521"/>
        <v>0</v>
      </c>
      <c r="AV590" s="13">
        <f t="shared" si="522"/>
        <v>0</v>
      </c>
      <c r="AW590" s="13">
        <f t="shared" si="523"/>
        <v>273355.32999999996</v>
      </c>
      <c r="AX590" s="13">
        <f t="shared" si="524"/>
        <v>0</v>
      </c>
      <c r="AY590" s="13">
        <f t="shared" si="525"/>
        <v>0</v>
      </c>
      <c r="AZ590" s="13">
        <f t="shared" si="526"/>
        <v>0</v>
      </c>
      <c r="BA590" s="13">
        <f t="shared" si="527"/>
        <v>0</v>
      </c>
      <c r="BB590" s="13">
        <f t="shared" si="528"/>
        <v>0</v>
      </c>
      <c r="BC590" s="13">
        <f t="shared" si="529"/>
        <v>0</v>
      </c>
      <c r="BD590" s="13">
        <f t="shared" si="530"/>
        <v>0</v>
      </c>
      <c r="BE590" s="13">
        <f t="shared" si="531"/>
        <v>0</v>
      </c>
      <c r="BF590" s="13">
        <f t="shared" si="532"/>
        <v>0</v>
      </c>
      <c r="BG590" s="13">
        <f t="shared" si="533"/>
        <v>0</v>
      </c>
      <c r="BH590" s="13">
        <f t="shared" si="534"/>
        <v>0</v>
      </c>
      <c r="BI590" s="73">
        <f t="shared" si="535"/>
        <v>273355.32999999996</v>
      </c>
      <c r="BJ590" s="219"/>
      <c r="BK590" s="850">
        <f t="shared" si="507"/>
        <v>0</v>
      </c>
      <c r="BL590" s="109">
        <f t="shared" si="508"/>
        <v>0</v>
      </c>
      <c r="BM590" s="109">
        <f t="shared" si="509"/>
        <v>273355.32999999996</v>
      </c>
      <c r="BN590" s="109">
        <f t="shared" si="510"/>
        <v>0</v>
      </c>
      <c r="BO590" s="109">
        <f t="shared" si="511"/>
        <v>0</v>
      </c>
      <c r="BP590" s="109">
        <f t="shared" si="512"/>
        <v>0</v>
      </c>
      <c r="BQ590" s="109">
        <f t="shared" si="513"/>
        <v>0</v>
      </c>
      <c r="BR590" s="109">
        <f t="shared" si="514"/>
        <v>0</v>
      </c>
      <c r="BS590" s="109">
        <f t="shared" si="515"/>
        <v>0</v>
      </c>
      <c r="BT590" s="109">
        <f t="shared" si="516"/>
        <v>0</v>
      </c>
      <c r="BU590" s="109">
        <f t="shared" si="517"/>
        <v>0</v>
      </c>
      <c r="BV590" s="109">
        <f t="shared" si="518"/>
        <v>0</v>
      </c>
      <c r="BW590" s="109">
        <f t="shared" si="519"/>
        <v>0</v>
      </c>
      <c r="BX590" s="109">
        <f t="shared" si="520"/>
        <v>0</v>
      </c>
      <c r="BY590" s="1000">
        <f t="shared" si="536"/>
        <v>273355.32999999996</v>
      </c>
    </row>
    <row r="591" spans="1:77">
      <c r="A591" s="2" t="s">
        <v>3255</v>
      </c>
      <c r="B591" s="2" t="s">
        <v>3256</v>
      </c>
      <c r="C591" s="57" t="s">
        <v>3</v>
      </c>
      <c r="D591" s="57" t="s">
        <v>7</v>
      </c>
      <c r="E591" s="681" t="s">
        <v>349</v>
      </c>
      <c r="F591" s="682">
        <v>41060</v>
      </c>
      <c r="G591" s="682" t="s">
        <v>106</v>
      </c>
      <c r="H591" s="241" t="s">
        <v>109</v>
      </c>
      <c r="I591" s="38"/>
      <c r="J591" s="983"/>
      <c r="K591" s="903"/>
      <c r="L591" s="798"/>
      <c r="M591" s="429"/>
      <c r="N591" s="109"/>
      <c r="O591" s="109"/>
      <c r="P591" s="109"/>
      <c r="Q591" s="607"/>
      <c r="R591" s="93"/>
      <c r="S591" s="109"/>
      <c r="T591" s="109"/>
      <c r="U591" s="109"/>
      <c r="V591" s="109">
        <v>0</v>
      </c>
      <c r="W591" s="109">
        <v>0</v>
      </c>
      <c r="X591" s="109">
        <v>0</v>
      </c>
      <c r="Y591" s="109">
        <v>0</v>
      </c>
      <c r="Z591" s="109">
        <v>0</v>
      </c>
      <c r="AA591" s="109">
        <v>0</v>
      </c>
      <c r="AB591" s="109">
        <v>0</v>
      </c>
      <c r="AC591" s="109">
        <v>136622</v>
      </c>
      <c r="AD591" s="109">
        <v>0</v>
      </c>
      <c r="AE591" s="109">
        <v>0</v>
      </c>
      <c r="AF591" s="109">
        <v>0</v>
      </c>
      <c r="AG591" s="109">
        <v>0</v>
      </c>
      <c r="AH591" s="109">
        <v>0</v>
      </c>
      <c r="AI591" s="109">
        <v>0</v>
      </c>
      <c r="AJ591" s="109">
        <v>0</v>
      </c>
      <c r="AK591" s="109">
        <v>0</v>
      </c>
      <c r="AL591" s="109">
        <v>0</v>
      </c>
      <c r="AM591" s="109">
        <v>0</v>
      </c>
      <c r="AN591" s="109">
        <v>0</v>
      </c>
      <c r="AO591" s="109">
        <v>0</v>
      </c>
      <c r="AP591" s="160">
        <f t="shared" si="537"/>
        <v>0</v>
      </c>
      <c r="AQ591" s="160">
        <f t="shared" si="538"/>
        <v>136622</v>
      </c>
      <c r="AR591" s="160">
        <f t="shared" si="539"/>
        <v>136622</v>
      </c>
      <c r="AS591" s="607"/>
      <c r="AT591" s="219"/>
      <c r="AU591" s="13">
        <f t="shared" si="521"/>
        <v>0</v>
      </c>
      <c r="AV591" s="13">
        <f t="shared" si="522"/>
        <v>136622</v>
      </c>
      <c r="AW591" s="13">
        <f t="shared" si="523"/>
        <v>0</v>
      </c>
      <c r="AX591" s="13">
        <f t="shared" si="524"/>
        <v>0</v>
      </c>
      <c r="AY591" s="13">
        <f t="shared" si="525"/>
        <v>0</v>
      </c>
      <c r="AZ591" s="13">
        <f t="shared" si="526"/>
        <v>0</v>
      </c>
      <c r="BA591" s="13">
        <f t="shared" si="527"/>
        <v>0</v>
      </c>
      <c r="BB591" s="13">
        <f t="shared" si="528"/>
        <v>0</v>
      </c>
      <c r="BC591" s="13">
        <f t="shared" si="529"/>
        <v>0</v>
      </c>
      <c r="BD591" s="13">
        <f t="shared" si="530"/>
        <v>0</v>
      </c>
      <c r="BE591" s="13">
        <f t="shared" si="531"/>
        <v>0</v>
      </c>
      <c r="BF591" s="13">
        <f t="shared" si="532"/>
        <v>0</v>
      </c>
      <c r="BG591" s="13">
        <f t="shared" si="533"/>
        <v>0</v>
      </c>
      <c r="BH591" s="13">
        <f t="shared" si="534"/>
        <v>0</v>
      </c>
      <c r="BI591" s="73">
        <f t="shared" si="535"/>
        <v>136622</v>
      </c>
      <c r="BJ591" s="219"/>
      <c r="BK591" s="850">
        <f t="shared" si="507"/>
        <v>0</v>
      </c>
      <c r="BL591" s="109">
        <f t="shared" si="508"/>
        <v>136622</v>
      </c>
      <c r="BM591" s="109">
        <f t="shared" si="509"/>
        <v>0</v>
      </c>
      <c r="BN591" s="109">
        <f t="shared" si="510"/>
        <v>0</v>
      </c>
      <c r="BO591" s="109">
        <f t="shared" si="511"/>
        <v>0</v>
      </c>
      <c r="BP591" s="109">
        <f t="shared" si="512"/>
        <v>0</v>
      </c>
      <c r="BQ591" s="109">
        <f t="shared" si="513"/>
        <v>0</v>
      </c>
      <c r="BR591" s="109">
        <f t="shared" si="514"/>
        <v>0</v>
      </c>
      <c r="BS591" s="109">
        <f t="shared" si="515"/>
        <v>0</v>
      </c>
      <c r="BT591" s="109">
        <f t="shared" si="516"/>
        <v>0</v>
      </c>
      <c r="BU591" s="109">
        <f t="shared" si="517"/>
        <v>0</v>
      </c>
      <c r="BV591" s="109">
        <f t="shared" si="518"/>
        <v>0</v>
      </c>
      <c r="BW591" s="109">
        <f t="shared" si="519"/>
        <v>0</v>
      </c>
      <c r="BX591" s="109">
        <f t="shared" si="520"/>
        <v>0</v>
      </c>
      <c r="BY591" s="1000">
        <f t="shared" si="536"/>
        <v>136622</v>
      </c>
    </row>
    <row r="592" spans="1:77">
      <c r="A592" s="2" t="s">
        <v>2624</v>
      </c>
      <c r="B592" s="2" t="s">
        <v>2625</v>
      </c>
      <c r="C592" s="57" t="s">
        <v>3</v>
      </c>
      <c r="D592" s="57" t="s">
        <v>7</v>
      </c>
      <c r="E592" s="681" t="s">
        <v>349</v>
      </c>
      <c r="F592" s="682">
        <v>41090</v>
      </c>
      <c r="G592" s="682" t="s">
        <v>106</v>
      </c>
      <c r="H592" s="241" t="s">
        <v>109</v>
      </c>
      <c r="I592" s="38"/>
      <c r="J592" s="983"/>
      <c r="K592" s="903"/>
      <c r="L592" s="798"/>
      <c r="M592" s="429"/>
      <c r="N592" s="109"/>
      <c r="O592" s="109"/>
      <c r="P592" s="109"/>
      <c r="Q592" s="607"/>
      <c r="R592" s="93"/>
      <c r="S592" s="109"/>
      <c r="T592" s="109"/>
      <c r="U592" s="109"/>
      <c r="V592" s="109">
        <v>0</v>
      </c>
      <c r="W592" s="109">
        <v>0</v>
      </c>
      <c r="X592" s="109">
        <v>0</v>
      </c>
      <c r="Y592" s="109">
        <v>0</v>
      </c>
      <c r="Z592" s="109">
        <v>0</v>
      </c>
      <c r="AA592" s="109">
        <v>0</v>
      </c>
      <c r="AB592" s="109">
        <v>0</v>
      </c>
      <c r="AC592" s="109">
        <v>0</v>
      </c>
      <c r="AD592" s="109">
        <v>1223881.67</v>
      </c>
      <c r="AE592" s="109">
        <v>0</v>
      </c>
      <c r="AF592" s="109">
        <v>0</v>
      </c>
      <c r="AG592" s="109">
        <v>0</v>
      </c>
      <c r="AH592" s="109">
        <v>0</v>
      </c>
      <c r="AI592" s="109">
        <v>0</v>
      </c>
      <c r="AJ592" s="109">
        <v>0</v>
      </c>
      <c r="AK592" s="109">
        <v>0</v>
      </c>
      <c r="AL592" s="109">
        <v>0</v>
      </c>
      <c r="AM592" s="109">
        <v>0</v>
      </c>
      <c r="AN592" s="109">
        <v>0</v>
      </c>
      <c r="AO592" s="109">
        <v>0</v>
      </c>
      <c r="AP592" s="160">
        <f t="shared" si="537"/>
        <v>0</v>
      </c>
      <c r="AQ592" s="160">
        <f t="shared" si="538"/>
        <v>1223881.67</v>
      </c>
      <c r="AR592" s="160">
        <f t="shared" si="539"/>
        <v>1223881.67</v>
      </c>
      <c r="AS592" s="607"/>
      <c r="AT592" s="219"/>
      <c r="AU592" s="13">
        <f t="shared" si="521"/>
        <v>0</v>
      </c>
      <c r="AV592" s="13">
        <f t="shared" si="522"/>
        <v>0</v>
      </c>
      <c r="AW592" s="13">
        <f t="shared" si="523"/>
        <v>1223881.67</v>
      </c>
      <c r="AX592" s="13">
        <f t="shared" si="524"/>
        <v>0</v>
      </c>
      <c r="AY592" s="13">
        <f t="shared" si="525"/>
        <v>0</v>
      </c>
      <c r="AZ592" s="13">
        <f t="shared" si="526"/>
        <v>0</v>
      </c>
      <c r="BA592" s="13">
        <f t="shared" si="527"/>
        <v>0</v>
      </c>
      <c r="BB592" s="13">
        <f t="shared" si="528"/>
        <v>0</v>
      </c>
      <c r="BC592" s="13">
        <f t="shared" si="529"/>
        <v>0</v>
      </c>
      <c r="BD592" s="13">
        <f t="shared" si="530"/>
        <v>0</v>
      </c>
      <c r="BE592" s="13">
        <f t="shared" si="531"/>
        <v>0</v>
      </c>
      <c r="BF592" s="13">
        <f t="shared" si="532"/>
        <v>0</v>
      </c>
      <c r="BG592" s="13">
        <f t="shared" si="533"/>
        <v>0</v>
      </c>
      <c r="BH592" s="13">
        <f t="shared" si="534"/>
        <v>0</v>
      </c>
      <c r="BI592" s="73">
        <f t="shared" si="535"/>
        <v>1223881.67</v>
      </c>
      <c r="BJ592" s="219"/>
      <c r="BK592" s="850">
        <f t="shared" si="507"/>
        <v>0</v>
      </c>
      <c r="BL592" s="109">
        <f t="shared" si="508"/>
        <v>0</v>
      </c>
      <c r="BM592" s="109">
        <f t="shared" si="509"/>
        <v>1223881.67</v>
      </c>
      <c r="BN592" s="109">
        <f t="shared" si="510"/>
        <v>0</v>
      </c>
      <c r="BO592" s="109">
        <f t="shared" si="511"/>
        <v>0</v>
      </c>
      <c r="BP592" s="109">
        <f t="shared" si="512"/>
        <v>0</v>
      </c>
      <c r="BQ592" s="109">
        <f t="shared" si="513"/>
        <v>0</v>
      </c>
      <c r="BR592" s="109">
        <f t="shared" si="514"/>
        <v>0</v>
      </c>
      <c r="BS592" s="109">
        <f t="shared" si="515"/>
        <v>0</v>
      </c>
      <c r="BT592" s="109">
        <f t="shared" si="516"/>
        <v>0</v>
      </c>
      <c r="BU592" s="109">
        <f t="shared" si="517"/>
        <v>0</v>
      </c>
      <c r="BV592" s="109">
        <f t="shared" si="518"/>
        <v>0</v>
      </c>
      <c r="BW592" s="109">
        <f t="shared" si="519"/>
        <v>0</v>
      </c>
      <c r="BX592" s="109">
        <f t="shared" si="520"/>
        <v>0</v>
      </c>
      <c r="BY592" s="1000">
        <f t="shared" si="536"/>
        <v>1223881.67</v>
      </c>
    </row>
    <row r="593" spans="1:77">
      <c r="A593" s="2" t="s">
        <v>2777</v>
      </c>
      <c r="B593" s="2" t="s">
        <v>2778</v>
      </c>
      <c r="C593" s="57" t="s">
        <v>3</v>
      </c>
      <c r="D593" s="57" t="s">
        <v>7</v>
      </c>
      <c r="E593" s="681" t="s">
        <v>349</v>
      </c>
      <c r="F593" s="682">
        <v>41121</v>
      </c>
      <c r="G593" s="682" t="s">
        <v>106</v>
      </c>
      <c r="H593" s="241" t="s">
        <v>109</v>
      </c>
      <c r="I593" s="38"/>
      <c r="J593" s="983"/>
      <c r="K593" s="903"/>
      <c r="L593" s="798"/>
      <c r="M593" s="429"/>
      <c r="N593" s="109"/>
      <c r="O593" s="109"/>
      <c r="P593" s="109"/>
      <c r="Q593" s="607"/>
      <c r="R593" s="93"/>
      <c r="S593" s="109"/>
      <c r="T593" s="109"/>
      <c r="U593" s="109"/>
      <c r="V593" s="109">
        <v>0</v>
      </c>
      <c r="W593" s="109">
        <v>0</v>
      </c>
      <c r="X593" s="109">
        <v>0</v>
      </c>
      <c r="Y593" s="109">
        <v>0</v>
      </c>
      <c r="Z593" s="109">
        <v>0</v>
      </c>
      <c r="AA593" s="109">
        <v>0</v>
      </c>
      <c r="AB593" s="109">
        <v>0</v>
      </c>
      <c r="AC593" s="109">
        <v>0</v>
      </c>
      <c r="AD593" s="109">
        <v>0</v>
      </c>
      <c r="AE593" s="109">
        <v>520282.47000000003</v>
      </c>
      <c r="AF593" s="109">
        <v>0</v>
      </c>
      <c r="AG593" s="109">
        <v>0</v>
      </c>
      <c r="AH593" s="109">
        <v>0</v>
      </c>
      <c r="AI593" s="109">
        <v>0</v>
      </c>
      <c r="AJ593" s="109">
        <v>0</v>
      </c>
      <c r="AK593" s="109">
        <v>0</v>
      </c>
      <c r="AL593" s="109">
        <v>0</v>
      </c>
      <c r="AM593" s="109">
        <v>0</v>
      </c>
      <c r="AN593" s="109">
        <v>0</v>
      </c>
      <c r="AO593" s="109">
        <v>0</v>
      </c>
      <c r="AP593" s="160">
        <f t="shared" si="537"/>
        <v>0</v>
      </c>
      <c r="AQ593" s="160">
        <f t="shared" si="538"/>
        <v>520282.47000000003</v>
      </c>
      <c r="AR593" s="160">
        <f t="shared" si="539"/>
        <v>520282.47000000003</v>
      </c>
      <c r="AS593" s="607"/>
      <c r="AT593" s="219"/>
      <c r="AU593" s="13">
        <f t="shared" si="521"/>
        <v>0</v>
      </c>
      <c r="AV593" s="13">
        <f t="shared" si="522"/>
        <v>0</v>
      </c>
      <c r="AW593" s="13">
        <f t="shared" si="523"/>
        <v>0</v>
      </c>
      <c r="AX593" s="13">
        <f t="shared" si="524"/>
        <v>520282.47000000003</v>
      </c>
      <c r="AY593" s="13">
        <f t="shared" si="525"/>
        <v>0</v>
      </c>
      <c r="AZ593" s="13">
        <f t="shared" si="526"/>
        <v>0</v>
      </c>
      <c r="BA593" s="13">
        <f t="shared" si="527"/>
        <v>0</v>
      </c>
      <c r="BB593" s="13">
        <f t="shared" si="528"/>
        <v>0</v>
      </c>
      <c r="BC593" s="13">
        <f t="shared" si="529"/>
        <v>0</v>
      </c>
      <c r="BD593" s="13">
        <f t="shared" si="530"/>
        <v>0</v>
      </c>
      <c r="BE593" s="13">
        <f t="shared" si="531"/>
        <v>0</v>
      </c>
      <c r="BF593" s="13">
        <f t="shared" si="532"/>
        <v>0</v>
      </c>
      <c r="BG593" s="13">
        <f t="shared" si="533"/>
        <v>0</v>
      </c>
      <c r="BH593" s="13">
        <f t="shared" si="534"/>
        <v>0</v>
      </c>
      <c r="BI593" s="73">
        <f t="shared" si="535"/>
        <v>520282.47000000003</v>
      </c>
      <c r="BJ593" s="219"/>
      <c r="BK593" s="850">
        <f t="shared" si="507"/>
        <v>0</v>
      </c>
      <c r="BL593" s="109">
        <f t="shared" si="508"/>
        <v>0</v>
      </c>
      <c r="BM593" s="109">
        <f t="shared" si="509"/>
        <v>0</v>
      </c>
      <c r="BN593" s="109">
        <f t="shared" si="510"/>
        <v>520282.47000000003</v>
      </c>
      <c r="BO593" s="109">
        <f t="shared" si="511"/>
        <v>0</v>
      </c>
      <c r="BP593" s="109">
        <f t="shared" si="512"/>
        <v>0</v>
      </c>
      <c r="BQ593" s="109">
        <f t="shared" si="513"/>
        <v>0</v>
      </c>
      <c r="BR593" s="109">
        <f t="shared" si="514"/>
        <v>0</v>
      </c>
      <c r="BS593" s="109">
        <f t="shared" si="515"/>
        <v>0</v>
      </c>
      <c r="BT593" s="109">
        <f t="shared" si="516"/>
        <v>0</v>
      </c>
      <c r="BU593" s="109">
        <f t="shared" si="517"/>
        <v>0</v>
      </c>
      <c r="BV593" s="109">
        <f t="shared" si="518"/>
        <v>0</v>
      </c>
      <c r="BW593" s="109">
        <f t="shared" si="519"/>
        <v>0</v>
      </c>
      <c r="BX593" s="109">
        <f t="shared" si="520"/>
        <v>0</v>
      </c>
      <c r="BY593" s="1000">
        <f t="shared" si="536"/>
        <v>520282.47000000003</v>
      </c>
    </row>
    <row r="594" spans="1:77">
      <c r="A594" s="678" t="s">
        <v>3075</v>
      </c>
      <c r="B594" s="678" t="s">
        <v>3076</v>
      </c>
      <c r="C594" s="57" t="s">
        <v>3</v>
      </c>
      <c r="D594" s="57" t="s">
        <v>7</v>
      </c>
      <c r="E594" s="681" t="s">
        <v>349</v>
      </c>
      <c r="F594" s="683">
        <v>41090</v>
      </c>
      <c r="G594" s="682" t="s">
        <v>106</v>
      </c>
      <c r="H594" s="241" t="s">
        <v>109</v>
      </c>
      <c r="I594" s="38"/>
      <c r="J594" s="983"/>
      <c r="K594" s="903"/>
      <c r="L594" s="798"/>
      <c r="M594" s="429"/>
      <c r="N594" s="109"/>
      <c r="O594" s="109"/>
      <c r="P594" s="109"/>
      <c r="Q594" s="607"/>
      <c r="R594" s="93"/>
      <c r="S594" s="109"/>
      <c r="T594" s="109"/>
      <c r="U594" s="109"/>
      <c r="V594" s="109">
        <v>0</v>
      </c>
      <c r="W594" s="109">
        <v>0</v>
      </c>
      <c r="X594" s="109">
        <v>0</v>
      </c>
      <c r="Y594" s="109">
        <v>0</v>
      </c>
      <c r="Z594" s="109">
        <v>0</v>
      </c>
      <c r="AA594" s="109">
        <v>0</v>
      </c>
      <c r="AB594" s="109">
        <v>0</v>
      </c>
      <c r="AC594" s="109">
        <v>0</v>
      </c>
      <c r="AD594" s="109">
        <v>208391.64</v>
      </c>
      <c r="AE594" s="109">
        <v>0</v>
      </c>
      <c r="AF594" s="109">
        <v>0</v>
      </c>
      <c r="AG594" s="109">
        <v>0</v>
      </c>
      <c r="AH594" s="109">
        <v>0</v>
      </c>
      <c r="AI594" s="109">
        <v>0</v>
      </c>
      <c r="AJ594" s="109">
        <v>0</v>
      </c>
      <c r="AK594" s="109">
        <v>0</v>
      </c>
      <c r="AL594" s="109">
        <v>0</v>
      </c>
      <c r="AM594" s="109">
        <v>0</v>
      </c>
      <c r="AN594" s="109">
        <v>0</v>
      </c>
      <c r="AO594" s="109">
        <v>0</v>
      </c>
      <c r="AP594" s="160">
        <f t="shared" si="537"/>
        <v>0</v>
      </c>
      <c r="AQ594" s="160">
        <f t="shared" si="538"/>
        <v>208391.64</v>
      </c>
      <c r="AR594" s="160">
        <f t="shared" si="539"/>
        <v>208391.64</v>
      </c>
      <c r="AS594" s="607"/>
      <c r="AT594" s="219"/>
      <c r="AU594" s="13">
        <f t="shared" si="521"/>
        <v>0</v>
      </c>
      <c r="AV594" s="13">
        <f t="shared" si="522"/>
        <v>0</v>
      </c>
      <c r="AW594" s="13">
        <f t="shared" si="523"/>
        <v>208391.64</v>
      </c>
      <c r="AX594" s="13">
        <f t="shared" si="524"/>
        <v>0</v>
      </c>
      <c r="AY594" s="13">
        <f t="shared" si="525"/>
        <v>0</v>
      </c>
      <c r="AZ594" s="13">
        <f t="shared" si="526"/>
        <v>0</v>
      </c>
      <c r="BA594" s="13">
        <f t="shared" si="527"/>
        <v>0</v>
      </c>
      <c r="BB594" s="13">
        <f t="shared" si="528"/>
        <v>0</v>
      </c>
      <c r="BC594" s="13">
        <f t="shared" si="529"/>
        <v>0</v>
      </c>
      <c r="BD594" s="13">
        <f t="shared" si="530"/>
        <v>0</v>
      </c>
      <c r="BE594" s="13">
        <f t="shared" si="531"/>
        <v>0</v>
      </c>
      <c r="BF594" s="13">
        <f t="shared" si="532"/>
        <v>0</v>
      </c>
      <c r="BG594" s="13">
        <f t="shared" si="533"/>
        <v>0</v>
      </c>
      <c r="BH594" s="13">
        <f t="shared" si="534"/>
        <v>0</v>
      </c>
      <c r="BI594" s="73">
        <f t="shared" si="535"/>
        <v>208391.64</v>
      </c>
      <c r="BJ594" s="219"/>
      <c r="BK594" s="850">
        <f t="shared" si="507"/>
        <v>0</v>
      </c>
      <c r="BL594" s="109">
        <f t="shared" si="508"/>
        <v>0</v>
      </c>
      <c r="BM594" s="109">
        <f t="shared" si="509"/>
        <v>208391.64</v>
      </c>
      <c r="BN594" s="109">
        <f t="shared" si="510"/>
        <v>0</v>
      </c>
      <c r="BO594" s="109">
        <f t="shared" si="511"/>
        <v>0</v>
      </c>
      <c r="BP594" s="109">
        <f t="shared" si="512"/>
        <v>0</v>
      </c>
      <c r="BQ594" s="109">
        <f t="shared" si="513"/>
        <v>0</v>
      </c>
      <c r="BR594" s="109">
        <f t="shared" si="514"/>
        <v>0</v>
      </c>
      <c r="BS594" s="109">
        <f t="shared" si="515"/>
        <v>0</v>
      </c>
      <c r="BT594" s="109">
        <f t="shared" si="516"/>
        <v>0</v>
      </c>
      <c r="BU594" s="109">
        <f t="shared" si="517"/>
        <v>0</v>
      </c>
      <c r="BV594" s="109">
        <f t="shared" si="518"/>
        <v>0</v>
      </c>
      <c r="BW594" s="109">
        <f t="shared" si="519"/>
        <v>0</v>
      </c>
      <c r="BX594" s="109">
        <f t="shared" si="520"/>
        <v>0</v>
      </c>
      <c r="BY594" s="1000">
        <f t="shared" si="536"/>
        <v>208391.64</v>
      </c>
    </row>
    <row r="595" spans="1:77">
      <c r="A595" s="2" t="s">
        <v>2860</v>
      </c>
      <c r="B595" s="2" t="s">
        <v>2861</v>
      </c>
      <c r="C595" s="57" t="s">
        <v>3</v>
      </c>
      <c r="D595" s="57" t="s">
        <v>7</v>
      </c>
      <c r="E595" s="681" t="s">
        <v>349</v>
      </c>
      <c r="F595" s="682">
        <v>41090</v>
      </c>
      <c r="G595" s="682" t="s">
        <v>106</v>
      </c>
      <c r="H595" s="241" t="s">
        <v>109</v>
      </c>
      <c r="I595" s="38"/>
      <c r="J595" s="983"/>
      <c r="K595" s="903"/>
      <c r="L595" s="798"/>
      <c r="M595" s="429"/>
      <c r="N595" s="109"/>
      <c r="O595" s="109"/>
      <c r="P595" s="109"/>
      <c r="Q595" s="607"/>
      <c r="R595" s="93"/>
      <c r="S595" s="109"/>
      <c r="T595" s="109"/>
      <c r="U595" s="109"/>
      <c r="V595" s="109">
        <v>0</v>
      </c>
      <c r="W595" s="109">
        <v>0</v>
      </c>
      <c r="X595" s="109">
        <v>0</v>
      </c>
      <c r="Y595" s="109">
        <v>0</v>
      </c>
      <c r="Z595" s="109">
        <v>0</v>
      </c>
      <c r="AA595" s="109">
        <v>0</v>
      </c>
      <c r="AB595" s="109">
        <v>0</v>
      </c>
      <c r="AC595" s="109">
        <v>0</v>
      </c>
      <c r="AD595" s="109">
        <v>368976.13</v>
      </c>
      <c r="AE595" s="109">
        <v>0</v>
      </c>
      <c r="AF595" s="109">
        <v>0</v>
      </c>
      <c r="AG595" s="109">
        <v>0</v>
      </c>
      <c r="AH595" s="109">
        <v>0</v>
      </c>
      <c r="AI595" s="109">
        <v>0</v>
      </c>
      <c r="AJ595" s="109">
        <v>0</v>
      </c>
      <c r="AK595" s="109">
        <v>0</v>
      </c>
      <c r="AL595" s="109">
        <v>0</v>
      </c>
      <c r="AM595" s="109">
        <v>0</v>
      </c>
      <c r="AN595" s="109">
        <v>0</v>
      </c>
      <c r="AO595" s="109">
        <v>0</v>
      </c>
      <c r="AP595" s="160">
        <f t="shared" si="537"/>
        <v>0</v>
      </c>
      <c r="AQ595" s="160">
        <f t="shared" si="538"/>
        <v>368976.13</v>
      </c>
      <c r="AR595" s="160">
        <f t="shared" si="539"/>
        <v>368976.13</v>
      </c>
      <c r="AS595" s="607"/>
      <c r="AT595" s="219"/>
      <c r="AU595" s="13">
        <f t="shared" si="521"/>
        <v>0</v>
      </c>
      <c r="AV595" s="13">
        <f t="shared" si="522"/>
        <v>0</v>
      </c>
      <c r="AW595" s="13">
        <f t="shared" si="523"/>
        <v>368976.13</v>
      </c>
      <c r="AX595" s="13">
        <f t="shared" si="524"/>
        <v>0</v>
      </c>
      <c r="AY595" s="13">
        <f t="shared" si="525"/>
        <v>0</v>
      </c>
      <c r="AZ595" s="13">
        <f t="shared" si="526"/>
        <v>0</v>
      </c>
      <c r="BA595" s="13">
        <f t="shared" si="527"/>
        <v>0</v>
      </c>
      <c r="BB595" s="13">
        <f t="shared" si="528"/>
        <v>0</v>
      </c>
      <c r="BC595" s="13">
        <f t="shared" si="529"/>
        <v>0</v>
      </c>
      <c r="BD595" s="13">
        <f t="shared" si="530"/>
        <v>0</v>
      </c>
      <c r="BE595" s="13">
        <f t="shared" si="531"/>
        <v>0</v>
      </c>
      <c r="BF595" s="13">
        <f t="shared" si="532"/>
        <v>0</v>
      </c>
      <c r="BG595" s="13">
        <f t="shared" si="533"/>
        <v>0</v>
      </c>
      <c r="BH595" s="13">
        <f t="shared" si="534"/>
        <v>0</v>
      </c>
      <c r="BI595" s="73">
        <f t="shared" si="535"/>
        <v>368976.13</v>
      </c>
      <c r="BJ595" s="219"/>
      <c r="BK595" s="850">
        <f t="shared" si="507"/>
        <v>0</v>
      </c>
      <c r="BL595" s="109">
        <f t="shared" si="508"/>
        <v>0</v>
      </c>
      <c r="BM595" s="109">
        <f t="shared" si="509"/>
        <v>368976.13</v>
      </c>
      <c r="BN595" s="109">
        <f t="shared" si="510"/>
        <v>0</v>
      </c>
      <c r="BO595" s="109">
        <f t="shared" si="511"/>
        <v>0</v>
      </c>
      <c r="BP595" s="109">
        <f t="shared" si="512"/>
        <v>0</v>
      </c>
      <c r="BQ595" s="109">
        <f t="shared" si="513"/>
        <v>0</v>
      </c>
      <c r="BR595" s="109">
        <f t="shared" si="514"/>
        <v>0</v>
      </c>
      <c r="BS595" s="109">
        <f t="shared" si="515"/>
        <v>0</v>
      </c>
      <c r="BT595" s="109">
        <f t="shared" si="516"/>
        <v>0</v>
      </c>
      <c r="BU595" s="109">
        <f t="shared" si="517"/>
        <v>0</v>
      </c>
      <c r="BV595" s="109">
        <f t="shared" si="518"/>
        <v>0</v>
      </c>
      <c r="BW595" s="109">
        <f t="shared" si="519"/>
        <v>0</v>
      </c>
      <c r="BX595" s="109">
        <f t="shared" si="520"/>
        <v>0</v>
      </c>
      <c r="BY595" s="1000">
        <f t="shared" si="536"/>
        <v>368976.13</v>
      </c>
    </row>
    <row r="596" spans="1:77">
      <c r="A596" s="2" t="s">
        <v>2801</v>
      </c>
      <c r="B596" s="2" t="s">
        <v>2802</v>
      </c>
      <c r="C596" s="57" t="s">
        <v>3</v>
      </c>
      <c r="D596" s="57" t="s">
        <v>7</v>
      </c>
      <c r="E596" s="681" t="s">
        <v>349</v>
      </c>
      <c r="F596" s="682">
        <v>41090</v>
      </c>
      <c r="G596" s="682" t="s">
        <v>106</v>
      </c>
      <c r="H596" s="241" t="s">
        <v>109</v>
      </c>
      <c r="I596" s="38"/>
      <c r="J596" s="983"/>
      <c r="K596" s="903"/>
      <c r="L596" s="798"/>
      <c r="M596" s="429"/>
      <c r="N596" s="109"/>
      <c r="O596" s="109"/>
      <c r="P596" s="109"/>
      <c r="Q596" s="607"/>
      <c r="R596" s="93"/>
      <c r="S596" s="109"/>
      <c r="T596" s="109"/>
      <c r="U596" s="109"/>
      <c r="V596" s="109">
        <v>0</v>
      </c>
      <c r="W596" s="109">
        <v>0</v>
      </c>
      <c r="X596" s="109">
        <v>0</v>
      </c>
      <c r="Y596" s="109">
        <v>0</v>
      </c>
      <c r="Z596" s="109">
        <v>0</v>
      </c>
      <c r="AA596" s="109">
        <v>0</v>
      </c>
      <c r="AB596" s="109">
        <v>0</v>
      </c>
      <c r="AC596" s="109">
        <v>0</v>
      </c>
      <c r="AD596" s="109">
        <v>497457.67</v>
      </c>
      <c r="AE596" s="109">
        <v>0</v>
      </c>
      <c r="AF596" s="109">
        <v>0</v>
      </c>
      <c r="AG596" s="109">
        <v>0</v>
      </c>
      <c r="AH596" s="109">
        <v>0</v>
      </c>
      <c r="AI596" s="109">
        <v>0</v>
      </c>
      <c r="AJ596" s="109">
        <v>0</v>
      </c>
      <c r="AK596" s="109">
        <v>0</v>
      </c>
      <c r="AL596" s="109">
        <v>0</v>
      </c>
      <c r="AM596" s="109">
        <v>0</v>
      </c>
      <c r="AN596" s="109">
        <v>0</v>
      </c>
      <c r="AO596" s="109">
        <v>0</v>
      </c>
      <c r="AP596" s="160">
        <f t="shared" si="537"/>
        <v>0</v>
      </c>
      <c r="AQ596" s="160">
        <f t="shared" si="538"/>
        <v>497457.67</v>
      </c>
      <c r="AR596" s="160">
        <f t="shared" si="539"/>
        <v>497457.67</v>
      </c>
      <c r="AS596" s="607"/>
      <c r="AT596" s="219"/>
      <c r="AU596" s="13">
        <f t="shared" si="521"/>
        <v>0</v>
      </c>
      <c r="AV596" s="13">
        <f t="shared" si="522"/>
        <v>0</v>
      </c>
      <c r="AW596" s="13">
        <f t="shared" si="523"/>
        <v>497457.67</v>
      </c>
      <c r="AX596" s="13">
        <f t="shared" si="524"/>
        <v>0</v>
      </c>
      <c r="AY596" s="13">
        <f t="shared" si="525"/>
        <v>0</v>
      </c>
      <c r="AZ596" s="13">
        <f t="shared" si="526"/>
        <v>0</v>
      </c>
      <c r="BA596" s="13">
        <f t="shared" si="527"/>
        <v>0</v>
      </c>
      <c r="BB596" s="13">
        <f t="shared" si="528"/>
        <v>0</v>
      </c>
      <c r="BC596" s="13">
        <f t="shared" si="529"/>
        <v>0</v>
      </c>
      <c r="BD596" s="13">
        <f t="shared" si="530"/>
        <v>0</v>
      </c>
      <c r="BE596" s="13">
        <f t="shared" si="531"/>
        <v>0</v>
      </c>
      <c r="BF596" s="13">
        <f t="shared" si="532"/>
        <v>0</v>
      </c>
      <c r="BG596" s="13">
        <f t="shared" si="533"/>
        <v>0</v>
      </c>
      <c r="BH596" s="13">
        <f t="shared" si="534"/>
        <v>0</v>
      </c>
      <c r="BI596" s="73">
        <f t="shared" si="535"/>
        <v>497457.67</v>
      </c>
      <c r="BJ596" s="219"/>
      <c r="BK596" s="850">
        <f t="shared" si="507"/>
        <v>0</v>
      </c>
      <c r="BL596" s="109">
        <f t="shared" si="508"/>
        <v>0</v>
      </c>
      <c r="BM596" s="109">
        <f t="shared" si="509"/>
        <v>497457.67</v>
      </c>
      <c r="BN596" s="109">
        <f t="shared" si="510"/>
        <v>0</v>
      </c>
      <c r="BO596" s="109">
        <f t="shared" si="511"/>
        <v>0</v>
      </c>
      <c r="BP596" s="109">
        <f t="shared" si="512"/>
        <v>0</v>
      </c>
      <c r="BQ596" s="109">
        <f t="shared" si="513"/>
        <v>0</v>
      </c>
      <c r="BR596" s="109">
        <f t="shared" si="514"/>
        <v>0</v>
      </c>
      <c r="BS596" s="109">
        <f t="shared" si="515"/>
        <v>0</v>
      </c>
      <c r="BT596" s="109">
        <f t="shared" si="516"/>
        <v>0</v>
      </c>
      <c r="BU596" s="109">
        <f t="shared" si="517"/>
        <v>0</v>
      </c>
      <c r="BV596" s="109">
        <f t="shared" si="518"/>
        <v>0</v>
      </c>
      <c r="BW596" s="109">
        <f t="shared" si="519"/>
        <v>0</v>
      </c>
      <c r="BX596" s="109">
        <f t="shared" si="520"/>
        <v>0</v>
      </c>
      <c r="BY596" s="1000">
        <f t="shared" si="536"/>
        <v>497457.67</v>
      </c>
    </row>
    <row r="597" spans="1:77">
      <c r="A597" s="2" t="s">
        <v>3169</v>
      </c>
      <c r="B597" s="2" t="s">
        <v>3170</v>
      </c>
      <c r="C597" s="57" t="s">
        <v>3</v>
      </c>
      <c r="D597" s="57" t="s">
        <v>7</v>
      </c>
      <c r="E597" s="681" t="s">
        <v>349</v>
      </c>
      <c r="F597" s="682">
        <v>41061</v>
      </c>
      <c r="G597" s="682" t="s">
        <v>106</v>
      </c>
      <c r="H597" s="241" t="s">
        <v>109</v>
      </c>
      <c r="I597" s="38"/>
      <c r="J597" s="983"/>
      <c r="K597" s="903"/>
      <c r="L597" s="798"/>
      <c r="M597" s="429"/>
      <c r="N597" s="109"/>
      <c r="O597" s="109"/>
      <c r="P597" s="109"/>
      <c r="Q597" s="607"/>
      <c r="R597" s="93"/>
      <c r="S597" s="109"/>
      <c r="T597" s="109"/>
      <c r="U597" s="109"/>
      <c r="V597" s="109">
        <v>0</v>
      </c>
      <c r="W597" s="109">
        <v>0</v>
      </c>
      <c r="X597" s="109">
        <v>0</v>
      </c>
      <c r="Y597" s="109">
        <v>0</v>
      </c>
      <c r="Z597" s="109">
        <v>0</v>
      </c>
      <c r="AA597" s="109">
        <v>0</v>
      </c>
      <c r="AB597" s="109">
        <v>0</v>
      </c>
      <c r="AC597" s="109">
        <v>0</v>
      </c>
      <c r="AD597" s="109">
        <v>176611.37</v>
      </c>
      <c r="AE597" s="109">
        <v>0</v>
      </c>
      <c r="AF597" s="109">
        <v>0</v>
      </c>
      <c r="AG597" s="109">
        <v>0</v>
      </c>
      <c r="AH597" s="109">
        <v>0</v>
      </c>
      <c r="AI597" s="109">
        <v>0</v>
      </c>
      <c r="AJ597" s="109">
        <v>0</v>
      </c>
      <c r="AK597" s="109">
        <v>0</v>
      </c>
      <c r="AL597" s="109">
        <v>0</v>
      </c>
      <c r="AM597" s="109">
        <v>0</v>
      </c>
      <c r="AN597" s="109">
        <v>0</v>
      </c>
      <c r="AO597" s="109">
        <v>0</v>
      </c>
      <c r="AP597" s="160">
        <f t="shared" si="537"/>
        <v>0</v>
      </c>
      <c r="AQ597" s="160">
        <f t="shared" si="538"/>
        <v>176611.37</v>
      </c>
      <c r="AR597" s="160">
        <f t="shared" si="539"/>
        <v>176611.37</v>
      </c>
      <c r="AS597" s="607"/>
      <c r="AT597" s="219"/>
      <c r="AU597" s="13">
        <f t="shared" si="521"/>
        <v>0</v>
      </c>
      <c r="AV597" s="13">
        <f t="shared" si="522"/>
        <v>0</v>
      </c>
      <c r="AW597" s="13">
        <f t="shared" si="523"/>
        <v>176611.37</v>
      </c>
      <c r="AX597" s="13">
        <f t="shared" si="524"/>
        <v>0</v>
      </c>
      <c r="AY597" s="13">
        <f t="shared" si="525"/>
        <v>0</v>
      </c>
      <c r="AZ597" s="13">
        <f t="shared" si="526"/>
        <v>0</v>
      </c>
      <c r="BA597" s="13">
        <f t="shared" si="527"/>
        <v>0</v>
      </c>
      <c r="BB597" s="13">
        <f t="shared" si="528"/>
        <v>0</v>
      </c>
      <c r="BC597" s="13">
        <f t="shared" si="529"/>
        <v>0</v>
      </c>
      <c r="BD597" s="13">
        <f t="shared" si="530"/>
        <v>0</v>
      </c>
      <c r="BE597" s="13">
        <f t="shared" si="531"/>
        <v>0</v>
      </c>
      <c r="BF597" s="13">
        <f t="shared" si="532"/>
        <v>0</v>
      </c>
      <c r="BG597" s="13">
        <f t="shared" si="533"/>
        <v>0</v>
      </c>
      <c r="BH597" s="13">
        <f t="shared" si="534"/>
        <v>0</v>
      </c>
      <c r="BI597" s="73">
        <f t="shared" si="535"/>
        <v>176611.37</v>
      </c>
      <c r="BJ597" s="219"/>
      <c r="BK597" s="850">
        <f t="shared" si="507"/>
        <v>0</v>
      </c>
      <c r="BL597" s="109">
        <f t="shared" si="508"/>
        <v>0</v>
      </c>
      <c r="BM597" s="109">
        <f t="shared" si="509"/>
        <v>176611.37</v>
      </c>
      <c r="BN597" s="109">
        <f t="shared" si="510"/>
        <v>0</v>
      </c>
      <c r="BO597" s="109">
        <f t="shared" si="511"/>
        <v>0</v>
      </c>
      <c r="BP597" s="109">
        <f t="shared" si="512"/>
        <v>0</v>
      </c>
      <c r="BQ597" s="109">
        <f t="shared" si="513"/>
        <v>0</v>
      </c>
      <c r="BR597" s="109">
        <f t="shared" si="514"/>
        <v>0</v>
      </c>
      <c r="BS597" s="109">
        <f t="shared" si="515"/>
        <v>0</v>
      </c>
      <c r="BT597" s="109">
        <f t="shared" si="516"/>
        <v>0</v>
      </c>
      <c r="BU597" s="109">
        <f t="shared" si="517"/>
        <v>0</v>
      </c>
      <c r="BV597" s="109">
        <f t="shared" si="518"/>
        <v>0</v>
      </c>
      <c r="BW597" s="109">
        <f t="shared" si="519"/>
        <v>0</v>
      </c>
      <c r="BX597" s="109">
        <f t="shared" si="520"/>
        <v>0</v>
      </c>
      <c r="BY597" s="1000">
        <f t="shared" si="536"/>
        <v>176611.37</v>
      </c>
    </row>
    <row r="598" spans="1:77">
      <c r="A598" s="2" t="s">
        <v>2572</v>
      </c>
      <c r="B598" s="2" t="s">
        <v>2573</v>
      </c>
      <c r="C598" s="57" t="s">
        <v>3</v>
      </c>
      <c r="D598" s="57" t="s">
        <v>7</v>
      </c>
      <c r="E598" s="681" t="s">
        <v>349</v>
      </c>
      <c r="F598" s="682">
        <v>41060</v>
      </c>
      <c r="G598" s="682" t="s">
        <v>106</v>
      </c>
      <c r="H598" s="241" t="s">
        <v>109</v>
      </c>
      <c r="I598" s="38"/>
      <c r="J598" s="983"/>
      <c r="K598" s="903"/>
      <c r="L598" s="798"/>
      <c r="M598" s="429"/>
      <c r="N598" s="109"/>
      <c r="O598" s="109"/>
      <c r="P598" s="109"/>
      <c r="Q598" s="607"/>
      <c r="R598" s="93"/>
      <c r="S598" s="109"/>
      <c r="T598" s="109"/>
      <c r="U598" s="109"/>
      <c r="V598" s="109">
        <v>0</v>
      </c>
      <c r="W598" s="109">
        <v>0</v>
      </c>
      <c r="X598" s="109">
        <v>0</v>
      </c>
      <c r="Y598" s="109">
        <v>0</v>
      </c>
      <c r="Z598" s="109">
        <v>0</v>
      </c>
      <c r="AA598" s="109">
        <v>0</v>
      </c>
      <c r="AB598" s="109">
        <v>0</v>
      </c>
      <c r="AC598" s="109">
        <v>1906513.18</v>
      </c>
      <c r="AD598" s="109">
        <v>0</v>
      </c>
      <c r="AE598" s="109">
        <v>0</v>
      </c>
      <c r="AF598" s="109">
        <v>0</v>
      </c>
      <c r="AG598" s="109">
        <v>0</v>
      </c>
      <c r="AH598" s="109">
        <v>0</v>
      </c>
      <c r="AI598" s="109">
        <v>0</v>
      </c>
      <c r="AJ598" s="109">
        <v>0</v>
      </c>
      <c r="AK598" s="109">
        <v>0</v>
      </c>
      <c r="AL598" s="109">
        <v>0</v>
      </c>
      <c r="AM598" s="109">
        <v>0</v>
      </c>
      <c r="AN598" s="109">
        <v>0</v>
      </c>
      <c r="AO598" s="109">
        <v>0</v>
      </c>
      <c r="AP598" s="160">
        <f t="shared" si="537"/>
        <v>0</v>
      </c>
      <c r="AQ598" s="160">
        <f t="shared" si="538"/>
        <v>1906513.18</v>
      </c>
      <c r="AR598" s="160">
        <f t="shared" si="539"/>
        <v>1906513.18</v>
      </c>
      <c r="AS598" s="607"/>
      <c r="AT598" s="219"/>
      <c r="AU598" s="13">
        <f t="shared" si="521"/>
        <v>0</v>
      </c>
      <c r="AV598" s="13">
        <f t="shared" si="522"/>
        <v>1906513.18</v>
      </c>
      <c r="AW598" s="13">
        <f t="shared" si="523"/>
        <v>0</v>
      </c>
      <c r="AX598" s="13">
        <f t="shared" si="524"/>
        <v>0</v>
      </c>
      <c r="AY598" s="13">
        <f t="shared" si="525"/>
        <v>0</v>
      </c>
      <c r="AZ598" s="13">
        <f t="shared" si="526"/>
        <v>0</v>
      </c>
      <c r="BA598" s="13">
        <f t="shared" si="527"/>
        <v>0</v>
      </c>
      <c r="BB598" s="13">
        <f t="shared" si="528"/>
        <v>0</v>
      </c>
      <c r="BC598" s="13">
        <f t="shared" si="529"/>
        <v>0</v>
      </c>
      <c r="BD598" s="13">
        <f t="shared" si="530"/>
        <v>0</v>
      </c>
      <c r="BE598" s="13">
        <f t="shared" si="531"/>
        <v>0</v>
      </c>
      <c r="BF598" s="13">
        <f t="shared" si="532"/>
        <v>0</v>
      </c>
      <c r="BG598" s="13">
        <f t="shared" si="533"/>
        <v>0</v>
      </c>
      <c r="BH598" s="13">
        <f t="shared" si="534"/>
        <v>0</v>
      </c>
      <c r="BI598" s="73">
        <f t="shared" si="535"/>
        <v>1906513.18</v>
      </c>
      <c r="BJ598" s="219"/>
      <c r="BK598" s="850">
        <f t="shared" si="507"/>
        <v>0</v>
      </c>
      <c r="BL598" s="109">
        <f t="shared" si="508"/>
        <v>1906513.18</v>
      </c>
      <c r="BM598" s="109">
        <f t="shared" si="509"/>
        <v>0</v>
      </c>
      <c r="BN598" s="109">
        <f t="shared" si="510"/>
        <v>0</v>
      </c>
      <c r="BO598" s="109">
        <f t="shared" si="511"/>
        <v>0</v>
      </c>
      <c r="BP598" s="109">
        <f t="shared" si="512"/>
        <v>0</v>
      </c>
      <c r="BQ598" s="109">
        <f t="shared" si="513"/>
        <v>0</v>
      </c>
      <c r="BR598" s="109">
        <f t="shared" si="514"/>
        <v>0</v>
      </c>
      <c r="BS598" s="109">
        <f t="shared" si="515"/>
        <v>0</v>
      </c>
      <c r="BT598" s="109">
        <f t="shared" si="516"/>
        <v>0</v>
      </c>
      <c r="BU598" s="109">
        <f t="shared" si="517"/>
        <v>0</v>
      </c>
      <c r="BV598" s="109">
        <f t="shared" si="518"/>
        <v>0</v>
      </c>
      <c r="BW598" s="109">
        <f t="shared" si="519"/>
        <v>0</v>
      </c>
      <c r="BX598" s="109">
        <f t="shared" si="520"/>
        <v>0</v>
      </c>
      <c r="BY598" s="1000">
        <f t="shared" si="536"/>
        <v>1906513.18</v>
      </c>
    </row>
    <row r="599" spans="1:77">
      <c r="A599" s="2" t="s">
        <v>3313</v>
      </c>
      <c r="B599" s="2" t="s">
        <v>3314</v>
      </c>
      <c r="C599" s="57" t="s">
        <v>3</v>
      </c>
      <c r="D599" s="57" t="s">
        <v>7</v>
      </c>
      <c r="E599" s="681" t="s">
        <v>349</v>
      </c>
      <c r="F599" s="682">
        <v>41090</v>
      </c>
      <c r="G599" s="682" t="s">
        <v>106</v>
      </c>
      <c r="H599" s="241" t="s">
        <v>109</v>
      </c>
      <c r="I599" s="38"/>
      <c r="J599" s="983"/>
      <c r="K599" s="903"/>
      <c r="L599" s="798"/>
      <c r="M599" s="429"/>
      <c r="N599" s="109"/>
      <c r="O599" s="109"/>
      <c r="P599" s="109"/>
      <c r="Q599" s="607"/>
      <c r="R599" s="93"/>
      <c r="S599" s="109"/>
      <c r="T599" s="109"/>
      <c r="U599" s="109"/>
      <c r="V599" s="109">
        <v>0</v>
      </c>
      <c r="W599" s="109">
        <v>0</v>
      </c>
      <c r="X599" s="109">
        <v>0</v>
      </c>
      <c r="Y599" s="109">
        <v>0</v>
      </c>
      <c r="Z599" s="109">
        <v>0</v>
      </c>
      <c r="AA599" s="109">
        <v>0</v>
      </c>
      <c r="AB599" s="109">
        <v>0</v>
      </c>
      <c r="AC599" s="109">
        <v>0</v>
      </c>
      <c r="AD599" s="109">
        <v>111383</v>
      </c>
      <c r="AE599" s="109">
        <v>0</v>
      </c>
      <c r="AF599" s="109">
        <v>0</v>
      </c>
      <c r="AG599" s="109">
        <v>0</v>
      </c>
      <c r="AH599" s="109">
        <v>0</v>
      </c>
      <c r="AI599" s="109">
        <v>0</v>
      </c>
      <c r="AJ599" s="109">
        <v>0</v>
      </c>
      <c r="AK599" s="109">
        <v>0</v>
      </c>
      <c r="AL599" s="109">
        <v>0</v>
      </c>
      <c r="AM599" s="109">
        <v>0</v>
      </c>
      <c r="AN599" s="109">
        <v>0</v>
      </c>
      <c r="AO599" s="109">
        <v>0</v>
      </c>
      <c r="AP599" s="160">
        <f t="shared" si="537"/>
        <v>0</v>
      </c>
      <c r="AQ599" s="160">
        <f t="shared" si="538"/>
        <v>111383</v>
      </c>
      <c r="AR599" s="160">
        <f t="shared" si="539"/>
        <v>111383</v>
      </c>
      <c r="AS599" s="607"/>
      <c r="AT599" s="219"/>
      <c r="AU599" s="13">
        <f t="shared" si="521"/>
        <v>0</v>
      </c>
      <c r="AV599" s="13">
        <f t="shared" si="522"/>
        <v>0</v>
      </c>
      <c r="AW599" s="13">
        <f t="shared" si="523"/>
        <v>111383</v>
      </c>
      <c r="AX599" s="13">
        <f t="shared" si="524"/>
        <v>0</v>
      </c>
      <c r="AY599" s="13">
        <f t="shared" si="525"/>
        <v>0</v>
      </c>
      <c r="AZ599" s="13">
        <f t="shared" si="526"/>
        <v>0</v>
      </c>
      <c r="BA599" s="13">
        <f t="shared" si="527"/>
        <v>0</v>
      </c>
      <c r="BB599" s="13">
        <f t="shared" si="528"/>
        <v>0</v>
      </c>
      <c r="BC599" s="13">
        <f t="shared" si="529"/>
        <v>0</v>
      </c>
      <c r="BD599" s="13">
        <f t="shared" si="530"/>
        <v>0</v>
      </c>
      <c r="BE599" s="13">
        <f t="shared" si="531"/>
        <v>0</v>
      </c>
      <c r="BF599" s="13">
        <f t="shared" si="532"/>
        <v>0</v>
      </c>
      <c r="BG599" s="13">
        <f t="shared" si="533"/>
        <v>0</v>
      </c>
      <c r="BH599" s="13">
        <f t="shared" si="534"/>
        <v>0</v>
      </c>
      <c r="BI599" s="73">
        <f t="shared" si="535"/>
        <v>111383</v>
      </c>
      <c r="BJ599" s="219"/>
      <c r="BK599" s="850">
        <f t="shared" si="507"/>
        <v>0</v>
      </c>
      <c r="BL599" s="109">
        <f t="shared" si="508"/>
        <v>0</v>
      </c>
      <c r="BM599" s="109">
        <f t="shared" si="509"/>
        <v>111383</v>
      </c>
      <c r="BN599" s="109">
        <f t="shared" si="510"/>
        <v>0</v>
      </c>
      <c r="BO599" s="109">
        <f t="shared" si="511"/>
        <v>0</v>
      </c>
      <c r="BP599" s="109">
        <f t="shared" si="512"/>
        <v>0</v>
      </c>
      <c r="BQ599" s="109">
        <f t="shared" si="513"/>
        <v>0</v>
      </c>
      <c r="BR599" s="109">
        <f t="shared" si="514"/>
        <v>0</v>
      </c>
      <c r="BS599" s="109">
        <f t="shared" si="515"/>
        <v>0</v>
      </c>
      <c r="BT599" s="109">
        <f t="shared" si="516"/>
        <v>0</v>
      </c>
      <c r="BU599" s="109">
        <f t="shared" si="517"/>
        <v>0</v>
      </c>
      <c r="BV599" s="109">
        <f t="shared" si="518"/>
        <v>0</v>
      </c>
      <c r="BW599" s="109">
        <f t="shared" si="519"/>
        <v>0</v>
      </c>
      <c r="BX599" s="109">
        <f t="shared" si="520"/>
        <v>0</v>
      </c>
      <c r="BY599" s="1000">
        <f t="shared" si="536"/>
        <v>111383</v>
      </c>
    </row>
    <row r="600" spans="1:77">
      <c r="A600" s="679" t="s">
        <v>2920</v>
      </c>
      <c r="B600" s="679" t="s">
        <v>2921</v>
      </c>
      <c r="C600" s="57" t="s">
        <v>3</v>
      </c>
      <c r="D600" s="684" t="s">
        <v>7</v>
      </c>
      <c r="E600" s="681" t="s">
        <v>349</v>
      </c>
      <c r="F600" s="682">
        <v>41243</v>
      </c>
      <c r="G600" s="682" t="s">
        <v>106</v>
      </c>
      <c r="H600" s="241" t="s">
        <v>109</v>
      </c>
      <c r="I600" s="38"/>
      <c r="J600" s="983"/>
      <c r="K600" s="903"/>
      <c r="L600" s="798"/>
      <c r="M600" s="429"/>
      <c r="N600" s="109"/>
      <c r="O600" s="109"/>
      <c r="P600" s="109"/>
      <c r="Q600" s="607"/>
      <c r="R600" s="93"/>
      <c r="S600" s="109"/>
      <c r="T600" s="109"/>
      <c r="U600" s="109"/>
      <c r="V600" s="109">
        <v>0</v>
      </c>
      <c r="W600" s="109">
        <v>0</v>
      </c>
      <c r="X600" s="109">
        <v>0</v>
      </c>
      <c r="Y600" s="109">
        <v>0</v>
      </c>
      <c r="Z600" s="109">
        <v>0</v>
      </c>
      <c r="AA600" s="109">
        <v>0</v>
      </c>
      <c r="AB600" s="109">
        <v>0</v>
      </c>
      <c r="AC600" s="109">
        <v>0</v>
      </c>
      <c r="AD600" s="109">
        <v>0</v>
      </c>
      <c r="AE600" s="109">
        <v>0</v>
      </c>
      <c r="AF600" s="109">
        <v>0</v>
      </c>
      <c r="AG600" s="109">
        <v>0</v>
      </c>
      <c r="AH600" s="109">
        <v>0</v>
      </c>
      <c r="AI600" s="109">
        <v>312340.3</v>
      </c>
      <c r="AJ600" s="109">
        <v>0</v>
      </c>
      <c r="AK600" s="109">
        <v>0</v>
      </c>
      <c r="AL600" s="109">
        <v>0</v>
      </c>
      <c r="AM600" s="109">
        <v>0</v>
      </c>
      <c r="AN600" s="109">
        <v>0</v>
      </c>
      <c r="AO600" s="109">
        <v>0</v>
      </c>
      <c r="AP600" s="160">
        <f t="shared" si="537"/>
        <v>0</v>
      </c>
      <c r="AQ600" s="160">
        <f t="shared" si="538"/>
        <v>312340.3</v>
      </c>
      <c r="AR600" s="160">
        <f t="shared" si="539"/>
        <v>312340.3</v>
      </c>
      <c r="AS600" s="607"/>
      <c r="AT600" s="219"/>
      <c r="AU600" s="13">
        <f t="shared" si="521"/>
        <v>0</v>
      </c>
      <c r="AV600" s="13">
        <f t="shared" si="522"/>
        <v>0</v>
      </c>
      <c r="AW600" s="13">
        <f t="shared" si="523"/>
        <v>0</v>
      </c>
      <c r="AX600" s="13">
        <f t="shared" si="524"/>
        <v>0</v>
      </c>
      <c r="AY600" s="13">
        <f t="shared" si="525"/>
        <v>0</v>
      </c>
      <c r="AZ600" s="13">
        <f t="shared" si="526"/>
        <v>0</v>
      </c>
      <c r="BA600" s="13">
        <f t="shared" si="527"/>
        <v>0</v>
      </c>
      <c r="BB600" s="13">
        <f t="shared" si="528"/>
        <v>312340.3</v>
      </c>
      <c r="BC600" s="13">
        <f t="shared" si="529"/>
        <v>0</v>
      </c>
      <c r="BD600" s="13">
        <f t="shared" si="530"/>
        <v>0</v>
      </c>
      <c r="BE600" s="13">
        <f t="shared" si="531"/>
        <v>0</v>
      </c>
      <c r="BF600" s="13">
        <f t="shared" si="532"/>
        <v>0</v>
      </c>
      <c r="BG600" s="13">
        <f t="shared" si="533"/>
        <v>0</v>
      </c>
      <c r="BH600" s="13">
        <f t="shared" si="534"/>
        <v>0</v>
      </c>
      <c r="BI600" s="73">
        <f t="shared" si="535"/>
        <v>312340.3</v>
      </c>
      <c r="BJ600" s="219"/>
      <c r="BK600" s="850">
        <f t="shared" si="507"/>
        <v>0</v>
      </c>
      <c r="BL600" s="109">
        <f t="shared" si="508"/>
        <v>0</v>
      </c>
      <c r="BM600" s="109">
        <f t="shared" si="509"/>
        <v>0</v>
      </c>
      <c r="BN600" s="109">
        <f t="shared" si="510"/>
        <v>0</v>
      </c>
      <c r="BO600" s="109">
        <f t="shared" si="511"/>
        <v>0</v>
      </c>
      <c r="BP600" s="109">
        <f t="shared" si="512"/>
        <v>0</v>
      </c>
      <c r="BQ600" s="109">
        <f t="shared" si="513"/>
        <v>0</v>
      </c>
      <c r="BR600" s="109">
        <f t="shared" si="514"/>
        <v>312340.3</v>
      </c>
      <c r="BS600" s="109">
        <f t="shared" si="515"/>
        <v>0</v>
      </c>
      <c r="BT600" s="109">
        <f t="shared" si="516"/>
        <v>0</v>
      </c>
      <c r="BU600" s="109">
        <f t="shared" si="517"/>
        <v>0</v>
      </c>
      <c r="BV600" s="109">
        <f t="shared" si="518"/>
        <v>0</v>
      </c>
      <c r="BW600" s="109">
        <f t="shared" si="519"/>
        <v>0</v>
      </c>
      <c r="BX600" s="109">
        <f t="shared" si="520"/>
        <v>0</v>
      </c>
      <c r="BY600" s="1000">
        <f t="shared" si="536"/>
        <v>312340.3</v>
      </c>
    </row>
    <row r="601" spans="1:77">
      <c r="A601" s="2" t="s">
        <v>3315</v>
      </c>
      <c r="B601" s="2" t="s">
        <v>3316</v>
      </c>
      <c r="C601" s="57" t="s">
        <v>3</v>
      </c>
      <c r="D601" s="57" t="s">
        <v>7</v>
      </c>
      <c r="E601" s="681" t="s">
        <v>349</v>
      </c>
      <c r="F601" s="682">
        <v>41061</v>
      </c>
      <c r="G601" s="682" t="s">
        <v>106</v>
      </c>
      <c r="H601" s="241" t="s">
        <v>109</v>
      </c>
      <c r="I601" s="38"/>
      <c r="J601" s="983"/>
      <c r="K601" s="903"/>
      <c r="L601" s="798"/>
      <c r="M601" s="429"/>
      <c r="N601" s="109"/>
      <c r="O601" s="109"/>
      <c r="P601" s="109"/>
      <c r="Q601" s="607"/>
      <c r="R601" s="93"/>
      <c r="S601" s="109"/>
      <c r="T601" s="109"/>
      <c r="U601" s="109"/>
      <c r="V601" s="109">
        <v>0</v>
      </c>
      <c r="W601" s="109">
        <v>0</v>
      </c>
      <c r="X601" s="109">
        <v>0</v>
      </c>
      <c r="Y601" s="109">
        <v>0</v>
      </c>
      <c r="Z601" s="109">
        <v>0</v>
      </c>
      <c r="AA601" s="109">
        <v>0</v>
      </c>
      <c r="AB601" s="109">
        <v>0</v>
      </c>
      <c r="AC601" s="109">
        <v>0</v>
      </c>
      <c r="AD601" s="109">
        <v>111165</v>
      </c>
      <c r="AE601" s="109">
        <v>0</v>
      </c>
      <c r="AF601" s="109">
        <v>0</v>
      </c>
      <c r="AG601" s="109">
        <v>0</v>
      </c>
      <c r="AH601" s="109">
        <v>0</v>
      </c>
      <c r="AI601" s="109">
        <v>0</v>
      </c>
      <c r="AJ601" s="109">
        <v>0</v>
      </c>
      <c r="AK601" s="109">
        <v>0</v>
      </c>
      <c r="AL601" s="109">
        <v>0</v>
      </c>
      <c r="AM601" s="109">
        <v>0</v>
      </c>
      <c r="AN601" s="109">
        <v>0</v>
      </c>
      <c r="AO601" s="109">
        <v>0</v>
      </c>
      <c r="AP601" s="160">
        <f t="shared" si="537"/>
        <v>0</v>
      </c>
      <c r="AQ601" s="160">
        <f t="shared" si="538"/>
        <v>111165</v>
      </c>
      <c r="AR601" s="160">
        <f t="shared" si="539"/>
        <v>111165</v>
      </c>
      <c r="AS601" s="607"/>
      <c r="AT601" s="219"/>
      <c r="AU601" s="13">
        <f t="shared" si="521"/>
        <v>0</v>
      </c>
      <c r="AV601" s="13">
        <f t="shared" si="522"/>
        <v>0</v>
      </c>
      <c r="AW601" s="13">
        <f t="shared" si="523"/>
        <v>111165</v>
      </c>
      <c r="AX601" s="13">
        <f t="shared" si="524"/>
        <v>0</v>
      </c>
      <c r="AY601" s="13">
        <f t="shared" si="525"/>
        <v>0</v>
      </c>
      <c r="AZ601" s="13">
        <f t="shared" si="526"/>
        <v>0</v>
      </c>
      <c r="BA601" s="13">
        <f t="shared" si="527"/>
        <v>0</v>
      </c>
      <c r="BB601" s="13">
        <f t="shared" si="528"/>
        <v>0</v>
      </c>
      <c r="BC601" s="13">
        <f t="shared" si="529"/>
        <v>0</v>
      </c>
      <c r="BD601" s="13">
        <f t="shared" si="530"/>
        <v>0</v>
      </c>
      <c r="BE601" s="13">
        <f t="shared" si="531"/>
        <v>0</v>
      </c>
      <c r="BF601" s="13">
        <f t="shared" si="532"/>
        <v>0</v>
      </c>
      <c r="BG601" s="13">
        <f t="shared" si="533"/>
        <v>0</v>
      </c>
      <c r="BH601" s="13">
        <f t="shared" si="534"/>
        <v>0</v>
      </c>
      <c r="BI601" s="73">
        <f t="shared" si="535"/>
        <v>111165</v>
      </c>
      <c r="BJ601" s="219"/>
      <c r="BK601" s="850">
        <f t="shared" si="507"/>
        <v>0</v>
      </c>
      <c r="BL601" s="109">
        <f t="shared" si="508"/>
        <v>0</v>
      </c>
      <c r="BM601" s="109">
        <f t="shared" si="509"/>
        <v>111165</v>
      </c>
      <c r="BN601" s="109">
        <f t="shared" si="510"/>
        <v>0</v>
      </c>
      <c r="BO601" s="109">
        <f t="shared" si="511"/>
        <v>0</v>
      </c>
      <c r="BP601" s="109">
        <f t="shared" si="512"/>
        <v>0</v>
      </c>
      <c r="BQ601" s="109">
        <f t="shared" si="513"/>
        <v>0</v>
      </c>
      <c r="BR601" s="109">
        <f t="shared" si="514"/>
        <v>0</v>
      </c>
      <c r="BS601" s="109">
        <f t="shared" si="515"/>
        <v>0</v>
      </c>
      <c r="BT601" s="109">
        <f t="shared" si="516"/>
        <v>0</v>
      </c>
      <c r="BU601" s="109">
        <f t="shared" si="517"/>
        <v>0</v>
      </c>
      <c r="BV601" s="109">
        <f t="shared" si="518"/>
        <v>0</v>
      </c>
      <c r="BW601" s="109">
        <f t="shared" si="519"/>
        <v>0</v>
      </c>
      <c r="BX601" s="109">
        <f t="shared" si="520"/>
        <v>0</v>
      </c>
      <c r="BY601" s="1000">
        <f t="shared" si="536"/>
        <v>111165</v>
      </c>
    </row>
    <row r="602" spans="1:77">
      <c r="A602" s="679" t="s">
        <v>2918</v>
      </c>
      <c r="B602" s="679" t="s">
        <v>2919</v>
      </c>
      <c r="C602" s="57" t="s">
        <v>3</v>
      </c>
      <c r="D602" s="684" t="s">
        <v>7</v>
      </c>
      <c r="E602" s="681" t="s">
        <v>349</v>
      </c>
      <c r="F602" s="682">
        <v>41090</v>
      </c>
      <c r="G602" s="682" t="s">
        <v>106</v>
      </c>
      <c r="H602" s="241" t="s">
        <v>109</v>
      </c>
      <c r="I602" s="38"/>
      <c r="J602" s="983"/>
      <c r="K602" s="903"/>
      <c r="L602" s="798"/>
      <c r="M602" s="429"/>
      <c r="N602" s="109"/>
      <c r="O602" s="109"/>
      <c r="P602" s="109"/>
      <c r="Q602" s="607"/>
      <c r="R602" s="93"/>
      <c r="S602" s="109"/>
      <c r="T602" s="109"/>
      <c r="U602" s="109"/>
      <c r="V602" s="109">
        <v>0</v>
      </c>
      <c r="W602" s="109">
        <v>0</v>
      </c>
      <c r="X602" s="109">
        <v>0</v>
      </c>
      <c r="Y602" s="109">
        <v>0</v>
      </c>
      <c r="Z602" s="109">
        <v>0</v>
      </c>
      <c r="AA602" s="109">
        <v>0</v>
      </c>
      <c r="AB602" s="109">
        <v>0</v>
      </c>
      <c r="AC602" s="109">
        <v>0</v>
      </c>
      <c r="AD602" s="109">
        <v>313067</v>
      </c>
      <c r="AE602" s="109">
        <v>0</v>
      </c>
      <c r="AF602" s="109">
        <v>0</v>
      </c>
      <c r="AG602" s="109">
        <v>0</v>
      </c>
      <c r="AH602" s="109">
        <v>0</v>
      </c>
      <c r="AI602" s="109">
        <v>0</v>
      </c>
      <c r="AJ602" s="109">
        <v>0</v>
      </c>
      <c r="AK602" s="109">
        <v>0</v>
      </c>
      <c r="AL602" s="109">
        <v>0</v>
      </c>
      <c r="AM602" s="109">
        <v>0</v>
      </c>
      <c r="AN602" s="109">
        <v>0</v>
      </c>
      <c r="AO602" s="109">
        <v>0</v>
      </c>
      <c r="AP602" s="160">
        <f t="shared" si="537"/>
        <v>0</v>
      </c>
      <c r="AQ602" s="160">
        <f t="shared" si="538"/>
        <v>313067</v>
      </c>
      <c r="AR602" s="160">
        <f t="shared" si="539"/>
        <v>313067</v>
      </c>
      <c r="AS602" s="607"/>
      <c r="AT602" s="219"/>
      <c r="AU602" s="13">
        <f t="shared" si="521"/>
        <v>0</v>
      </c>
      <c r="AV602" s="13">
        <f t="shared" si="522"/>
        <v>0</v>
      </c>
      <c r="AW602" s="13">
        <f t="shared" si="523"/>
        <v>313067</v>
      </c>
      <c r="AX602" s="13">
        <f t="shared" si="524"/>
        <v>0</v>
      </c>
      <c r="AY602" s="13">
        <f t="shared" si="525"/>
        <v>0</v>
      </c>
      <c r="AZ602" s="13">
        <f t="shared" si="526"/>
        <v>0</v>
      </c>
      <c r="BA602" s="13">
        <f t="shared" si="527"/>
        <v>0</v>
      </c>
      <c r="BB602" s="13">
        <f t="shared" si="528"/>
        <v>0</v>
      </c>
      <c r="BC602" s="13">
        <f t="shared" si="529"/>
        <v>0</v>
      </c>
      <c r="BD602" s="13">
        <f t="shared" si="530"/>
        <v>0</v>
      </c>
      <c r="BE602" s="13">
        <f t="shared" si="531"/>
        <v>0</v>
      </c>
      <c r="BF602" s="13">
        <f t="shared" si="532"/>
        <v>0</v>
      </c>
      <c r="BG602" s="13">
        <f t="shared" si="533"/>
        <v>0</v>
      </c>
      <c r="BH602" s="13">
        <f t="shared" si="534"/>
        <v>0</v>
      </c>
      <c r="BI602" s="73">
        <f t="shared" si="535"/>
        <v>313067</v>
      </c>
      <c r="BJ602" s="219"/>
      <c r="BK602" s="850">
        <f t="shared" ref="BK602:BK665" si="540">IF($E602="N",AU602)</f>
        <v>0</v>
      </c>
      <c r="BL602" s="109">
        <f t="shared" ref="BL602:BL665" si="541">IF($E602="N",AV602)</f>
        <v>0</v>
      </c>
      <c r="BM602" s="109">
        <f t="shared" ref="BM602:BM665" si="542">IF($E602="N",AW602)</f>
        <v>313067</v>
      </c>
      <c r="BN602" s="109">
        <f t="shared" ref="BN602:BN665" si="543">IF($E602="N",AX602)</f>
        <v>0</v>
      </c>
      <c r="BO602" s="109">
        <f t="shared" ref="BO602:BO665" si="544">IF($E602="N",AY602)</f>
        <v>0</v>
      </c>
      <c r="BP602" s="109">
        <f t="shared" ref="BP602:BP665" si="545">IF($E602="N",AZ602)</f>
        <v>0</v>
      </c>
      <c r="BQ602" s="109">
        <f t="shared" ref="BQ602:BQ665" si="546">IF($E602="N",BA602)</f>
        <v>0</v>
      </c>
      <c r="BR602" s="109">
        <f t="shared" ref="BR602:BR665" si="547">IF($E602="N",BB602)</f>
        <v>0</v>
      </c>
      <c r="BS602" s="109">
        <f t="shared" ref="BS602:BS665" si="548">IF($E602="N",BC602)</f>
        <v>0</v>
      </c>
      <c r="BT602" s="109">
        <f t="shared" ref="BT602:BT665" si="549">IF($E602="N",BD602)</f>
        <v>0</v>
      </c>
      <c r="BU602" s="109">
        <f t="shared" ref="BU602:BU665" si="550">IF($E602="N",BE602)</f>
        <v>0</v>
      </c>
      <c r="BV602" s="109">
        <f t="shared" ref="BV602:BV665" si="551">IF($E602="N",BF602)</f>
        <v>0</v>
      </c>
      <c r="BW602" s="109">
        <f t="shared" ref="BW602:BW665" si="552">IF($E602="N",BG602)</f>
        <v>0</v>
      </c>
      <c r="BX602" s="109">
        <f t="shared" ref="BX602:BX665" si="553">IF($E602="N",BH602)</f>
        <v>0</v>
      </c>
      <c r="BY602" s="1000">
        <f t="shared" si="536"/>
        <v>313067</v>
      </c>
    </row>
    <row r="603" spans="1:77">
      <c r="A603" s="2" t="s">
        <v>2586</v>
      </c>
      <c r="B603" s="2" t="s">
        <v>2587</v>
      </c>
      <c r="C603" s="57" t="s">
        <v>3</v>
      </c>
      <c r="D603" s="57" t="s">
        <v>7</v>
      </c>
      <c r="E603" s="681" t="s">
        <v>349</v>
      </c>
      <c r="F603" s="682">
        <v>41090</v>
      </c>
      <c r="G603" s="682" t="s">
        <v>106</v>
      </c>
      <c r="H603" s="241" t="s">
        <v>109</v>
      </c>
      <c r="I603" s="38"/>
      <c r="J603" s="983"/>
      <c r="K603" s="903"/>
      <c r="L603" s="798"/>
      <c r="M603" s="429"/>
      <c r="N603" s="109"/>
      <c r="O603" s="109"/>
      <c r="P603" s="109"/>
      <c r="Q603" s="607"/>
      <c r="R603" s="93"/>
      <c r="S603" s="109"/>
      <c r="T603" s="109"/>
      <c r="U603" s="109"/>
      <c r="V603" s="109">
        <v>0</v>
      </c>
      <c r="W603" s="109">
        <v>0</v>
      </c>
      <c r="X603" s="109">
        <v>0</v>
      </c>
      <c r="Y603" s="109">
        <v>0</v>
      </c>
      <c r="Z603" s="109">
        <v>0</v>
      </c>
      <c r="AA603" s="109">
        <v>0</v>
      </c>
      <c r="AB603" s="109">
        <v>0</v>
      </c>
      <c r="AC603" s="109">
        <v>0</v>
      </c>
      <c r="AD603" s="109">
        <v>1752210.1800000002</v>
      </c>
      <c r="AE603" s="109">
        <v>0</v>
      </c>
      <c r="AF603" s="109">
        <v>0</v>
      </c>
      <c r="AG603" s="109">
        <v>0</v>
      </c>
      <c r="AH603" s="109">
        <v>0</v>
      </c>
      <c r="AI603" s="109">
        <v>0</v>
      </c>
      <c r="AJ603" s="109">
        <v>0</v>
      </c>
      <c r="AK603" s="109">
        <v>0</v>
      </c>
      <c r="AL603" s="109">
        <v>0</v>
      </c>
      <c r="AM603" s="109">
        <v>0</v>
      </c>
      <c r="AN603" s="109">
        <v>0</v>
      </c>
      <c r="AO603" s="109">
        <v>0</v>
      </c>
      <c r="AP603" s="160">
        <f t="shared" si="537"/>
        <v>0</v>
      </c>
      <c r="AQ603" s="160">
        <f t="shared" si="538"/>
        <v>1752210.1800000002</v>
      </c>
      <c r="AR603" s="160">
        <f t="shared" si="539"/>
        <v>1752210.1800000002</v>
      </c>
      <c r="AS603" s="607"/>
      <c r="AT603" s="219"/>
      <c r="AU603" s="13">
        <f t="shared" si="521"/>
        <v>0</v>
      </c>
      <c r="AV603" s="13">
        <f t="shared" si="522"/>
        <v>0</v>
      </c>
      <c r="AW603" s="13">
        <f t="shared" si="523"/>
        <v>1752210.1800000002</v>
      </c>
      <c r="AX603" s="13">
        <f t="shared" si="524"/>
        <v>0</v>
      </c>
      <c r="AY603" s="13">
        <f t="shared" si="525"/>
        <v>0</v>
      </c>
      <c r="AZ603" s="13">
        <f t="shared" si="526"/>
        <v>0</v>
      </c>
      <c r="BA603" s="13">
        <f t="shared" si="527"/>
        <v>0</v>
      </c>
      <c r="BB603" s="13">
        <f t="shared" si="528"/>
        <v>0</v>
      </c>
      <c r="BC603" s="13">
        <f t="shared" si="529"/>
        <v>0</v>
      </c>
      <c r="BD603" s="13">
        <f t="shared" si="530"/>
        <v>0</v>
      </c>
      <c r="BE603" s="13">
        <f t="shared" si="531"/>
        <v>0</v>
      </c>
      <c r="BF603" s="13">
        <f t="shared" si="532"/>
        <v>0</v>
      </c>
      <c r="BG603" s="13">
        <f t="shared" si="533"/>
        <v>0</v>
      </c>
      <c r="BH603" s="13">
        <f t="shared" si="534"/>
        <v>0</v>
      </c>
      <c r="BI603" s="73">
        <f t="shared" si="535"/>
        <v>1752210.1800000002</v>
      </c>
      <c r="BJ603" s="219"/>
      <c r="BK603" s="850">
        <f t="shared" si="540"/>
        <v>0</v>
      </c>
      <c r="BL603" s="109">
        <f t="shared" si="541"/>
        <v>0</v>
      </c>
      <c r="BM603" s="109">
        <f t="shared" si="542"/>
        <v>1752210.1800000002</v>
      </c>
      <c r="BN603" s="109">
        <f t="shared" si="543"/>
        <v>0</v>
      </c>
      <c r="BO603" s="109">
        <f t="shared" si="544"/>
        <v>0</v>
      </c>
      <c r="BP603" s="109">
        <f t="shared" si="545"/>
        <v>0</v>
      </c>
      <c r="BQ603" s="109">
        <f t="shared" si="546"/>
        <v>0</v>
      </c>
      <c r="BR603" s="109">
        <f t="shared" si="547"/>
        <v>0</v>
      </c>
      <c r="BS603" s="109">
        <f t="shared" si="548"/>
        <v>0</v>
      </c>
      <c r="BT603" s="109">
        <f t="shared" si="549"/>
        <v>0</v>
      </c>
      <c r="BU603" s="109">
        <f t="shared" si="550"/>
        <v>0</v>
      </c>
      <c r="BV603" s="109">
        <f t="shared" si="551"/>
        <v>0</v>
      </c>
      <c r="BW603" s="109">
        <f t="shared" si="552"/>
        <v>0</v>
      </c>
      <c r="BX603" s="109">
        <f t="shared" si="553"/>
        <v>0</v>
      </c>
      <c r="BY603" s="1000">
        <f t="shared" si="536"/>
        <v>1752210.1800000002</v>
      </c>
    </row>
    <row r="604" spans="1:77">
      <c r="A604" s="2" t="s">
        <v>242</v>
      </c>
      <c r="B604" s="2" t="s">
        <v>243</v>
      </c>
      <c r="C604" s="57" t="s">
        <v>11</v>
      </c>
      <c r="D604" s="57" t="s">
        <v>7</v>
      </c>
      <c r="E604" s="681" t="s">
        <v>349</v>
      </c>
      <c r="F604" s="682">
        <v>41053</v>
      </c>
      <c r="G604" s="682" t="s">
        <v>106</v>
      </c>
      <c r="H604" s="241" t="s">
        <v>111</v>
      </c>
      <c r="I604" s="38"/>
      <c r="J604" s="983"/>
      <c r="K604" s="903"/>
      <c r="L604" s="798"/>
      <c r="M604" s="429"/>
      <c r="N604" s="109"/>
      <c r="O604" s="109"/>
      <c r="P604" s="109"/>
      <c r="Q604" s="607"/>
      <c r="R604" s="93"/>
      <c r="S604" s="109"/>
      <c r="T604" s="109"/>
      <c r="U604" s="109"/>
      <c r="V604" s="109">
        <v>0</v>
      </c>
      <c r="W604" s="109">
        <v>0</v>
      </c>
      <c r="X604" s="109">
        <v>0</v>
      </c>
      <c r="Y604" s="109">
        <v>0</v>
      </c>
      <c r="Z604" s="109">
        <v>0</v>
      </c>
      <c r="AA604" s="109">
        <v>0</v>
      </c>
      <c r="AB604" s="109">
        <v>0</v>
      </c>
      <c r="AC604" s="109">
        <v>1064651.95</v>
      </c>
      <c r="AD604" s="109">
        <v>0</v>
      </c>
      <c r="AE604" s="109">
        <v>0</v>
      </c>
      <c r="AF604" s="109">
        <v>0</v>
      </c>
      <c r="AG604" s="109">
        <v>0</v>
      </c>
      <c r="AH604" s="109">
        <v>0</v>
      </c>
      <c r="AI604" s="109">
        <v>0</v>
      </c>
      <c r="AJ604" s="109">
        <v>0</v>
      </c>
      <c r="AK604" s="109">
        <v>0</v>
      </c>
      <c r="AL604" s="109">
        <v>0</v>
      </c>
      <c r="AM604" s="109">
        <v>0</v>
      </c>
      <c r="AN604" s="109">
        <v>0</v>
      </c>
      <c r="AO604" s="109">
        <v>0</v>
      </c>
      <c r="AP604" s="160">
        <f t="shared" si="537"/>
        <v>0</v>
      </c>
      <c r="AQ604" s="160">
        <f t="shared" si="538"/>
        <v>1064651.95</v>
      </c>
      <c r="AR604" s="160">
        <f t="shared" si="539"/>
        <v>1064651.95</v>
      </c>
      <c r="AS604" s="607"/>
      <c r="AT604" s="219"/>
      <c r="AU604" s="13">
        <f t="shared" si="521"/>
        <v>0</v>
      </c>
      <c r="AV604" s="13">
        <f t="shared" si="522"/>
        <v>1064651.95</v>
      </c>
      <c r="AW604" s="13">
        <f t="shared" si="523"/>
        <v>0</v>
      </c>
      <c r="AX604" s="13">
        <f t="shared" si="524"/>
        <v>0</v>
      </c>
      <c r="AY604" s="13">
        <f t="shared" si="525"/>
        <v>0</v>
      </c>
      <c r="AZ604" s="13">
        <f t="shared" si="526"/>
        <v>0</v>
      </c>
      <c r="BA604" s="13">
        <f t="shared" si="527"/>
        <v>0</v>
      </c>
      <c r="BB604" s="13">
        <f t="shared" si="528"/>
        <v>0</v>
      </c>
      <c r="BC604" s="13">
        <f t="shared" si="529"/>
        <v>0</v>
      </c>
      <c r="BD604" s="13">
        <f t="shared" si="530"/>
        <v>0</v>
      </c>
      <c r="BE604" s="13">
        <f t="shared" si="531"/>
        <v>0</v>
      </c>
      <c r="BF604" s="13">
        <f t="shared" si="532"/>
        <v>0</v>
      </c>
      <c r="BG604" s="13">
        <f t="shared" si="533"/>
        <v>0</v>
      </c>
      <c r="BH604" s="13">
        <f t="shared" si="534"/>
        <v>0</v>
      </c>
      <c r="BI604" s="73">
        <f t="shared" si="535"/>
        <v>1064651.95</v>
      </c>
      <c r="BJ604" s="219"/>
      <c r="BK604" s="850">
        <f t="shared" si="540"/>
        <v>0</v>
      </c>
      <c r="BL604" s="109">
        <f t="shared" si="541"/>
        <v>1064651.95</v>
      </c>
      <c r="BM604" s="109">
        <f t="shared" si="542"/>
        <v>0</v>
      </c>
      <c r="BN604" s="109">
        <f t="shared" si="543"/>
        <v>0</v>
      </c>
      <c r="BO604" s="109">
        <f t="shared" si="544"/>
        <v>0</v>
      </c>
      <c r="BP604" s="109">
        <f t="shared" si="545"/>
        <v>0</v>
      </c>
      <c r="BQ604" s="109">
        <f t="shared" si="546"/>
        <v>0</v>
      </c>
      <c r="BR604" s="109">
        <f t="shared" si="547"/>
        <v>0</v>
      </c>
      <c r="BS604" s="109">
        <f t="shared" si="548"/>
        <v>0</v>
      </c>
      <c r="BT604" s="109">
        <f t="shared" si="549"/>
        <v>0</v>
      </c>
      <c r="BU604" s="109">
        <f t="shared" si="550"/>
        <v>0</v>
      </c>
      <c r="BV604" s="109">
        <f t="shared" si="551"/>
        <v>0</v>
      </c>
      <c r="BW604" s="109">
        <f t="shared" si="552"/>
        <v>0</v>
      </c>
      <c r="BX604" s="109">
        <f t="shared" si="553"/>
        <v>0</v>
      </c>
      <c r="BY604" s="1000">
        <f t="shared" si="536"/>
        <v>1064651.95</v>
      </c>
    </row>
    <row r="605" spans="1:77">
      <c r="A605" s="2" t="s">
        <v>3257</v>
      </c>
      <c r="B605" s="2" t="s">
        <v>3258</v>
      </c>
      <c r="C605" s="57" t="s">
        <v>3</v>
      </c>
      <c r="D605" s="57" t="s">
        <v>7</v>
      </c>
      <c r="E605" s="681" t="s">
        <v>349</v>
      </c>
      <c r="F605" s="682">
        <v>41090</v>
      </c>
      <c r="G605" s="682" t="s">
        <v>106</v>
      </c>
      <c r="H605" s="241" t="s">
        <v>109</v>
      </c>
      <c r="I605" s="38"/>
      <c r="J605" s="983"/>
      <c r="K605" s="903"/>
      <c r="L605" s="798"/>
      <c r="M605" s="429"/>
      <c r="N605" s="109"/>
      <c r="O605" s="109"/>
      <c r="P605" s="109"/>
      <c r="Q605" s="607"/>
      <c r="R605" s="93"/>
      <c r="S605" s="109"/>
      <c r="T605" s="109"/>
      <c r="U605" s="109"/>
      <c r="V605" s="109">
        <v>0</v>
      </c>
      <c r="W605" s="109">
        <v>0</v>
      </c>
      <c r="X605" s="109">
        <v>0</v>
      </c>
      <c r="Y605" s="109">
        <v>0</v>
      </c>
      <c r="Z605" s="109">
        <v>0</v>
      </c>
      <c r="AA605" s="109">
        <v>0</v>
      </c>
      <c r="AB605" s="109">
        <v>0</v>
      </c>
      <c r="AC605" s="109">
        <v>0</v>
      </c>
      <c r="AD605" s="109">
        <v>136278.31</v>
      </c>
      <c r="AE605" s="109">
        <v>0</v>
      </c>
      <c r="AF605" s="109">
        <v>0</v>
      </c>
      <c r="AG605" s="109">
        <v>0</v>
      </c>
      <c r="AH605" s="109">
        <v>0</v>
      </c>
      <c r="AI605" s="109">
        <v>0</v>
      </c>
      <c r="AJ605" s="109">
        <v>0</v>
      </c>
      <c r="AK605" s="109">
        <v>0</v>
      </c>
      <c r="AL605" s="109">
        <v>0</v>
      </c>
      <c r="AM605" s="109">
        <v>0</v>
      </c>
      <c r="AN605" s="109">
        <v>0</v>
      </c>
      <c r="AO605" s="109">
        <v>0</v>
      </c>
      <c r="AP605" s="160">
        <f t="shared" si="537"/>
        <v>0</v>
      </c>
      <c r="AQ605" s="160">
        <f t="shared" si="538"/>
        <v>136278.31</v>
      </c>
      <c r="AR605" s="160">
        <f t="shared" si="539"/>
        <v>136278.31</v>
      </c>
      <c r="AS605" s="607"/>
      <c r="AT605" s="219"/>
      <c r="AU605" s="13">
        <f t="shared" si="521"/>
        <v>0</v>
      </c>
      <c r="AV605" s="13">
        <f t="shared" si="522"/>
        <v>0</v>
      </c>
      <c r="AW605" s="13">
        <f t="shared" si="523"/>
        <v>136278.31</v>
      </c>
      <c r="AX605" s="13">
        <f t="shared" si="524"/>
        <v>0</v>
      </c>
      <c r="AY605" s="13">
        <f t="shared" si="525"/>
        <v>0</v>
      </c>
      <c r="AZ605" s="13">
        <f t="shared" si="526"/>
        <v>0</v>
      </c>
      <c r="BA605" s="13">
        <f t="shared" si="527"/>
        <v>0</v>
      </c>
      <c r="BB605" s="13">
        <f t="shared" si="528"/>
        <v>0</v>
      </c>
      <c r="BC605" s="13">
        <f t="shared" si="529"/>
        <v>0</v>
      </c>
      <c r="BD605" s="13">
        <f t="shared" si="530"/>
        <v>0</v>
      </c>
      <c r="BE605" s="13">
        <f t="shared" si="531"/>
        <v>0</v>
      </c>
      <c r="BF605" s="13">
        <f t="shared" si="532"/>
        <v>0</v>
      </c>
      <c r="BG605" s="13">
        <f t="shared" si="533"/>
        <v>0</v>
      </c>
      <c r="BH605" s="13">
        <f t="shared" si="534"/>
        <v>0</v>
      </c>
      <c r="BI605" s="73">
        <f t="shared" si="535"/>
        <v>136278.31</v>
      </c>
      <c r="BJ605" s="219"/>
      <c r="BK605" s="850">
        <f t="shared" si="540"/>
        <v>0</v>
      </c>
      <c r="BL605" s="109">
        <f t="shared" si="541"/>
        <v>0</v>
      </c>
      <c r="BM605" s="109">
        <f t="shared" si="542"/>
        <v>136278.31</v>
      </c>
      <c r="BN605" s="109">
        <f t="shared" si="543"/>
        <v>0</v>
      </c>
      <c r="BO605" s="109">
        <f t="shared" si="544"/>
        <v>0</v>
      </c>
      <c r="BP605" s="109">
        <f t="shared" si="545"/>
        <v>0</v>
      </c>
      <c r="BQ605" s="109">
        <f t="shared" si="546"/>
        <v>0</v>
      </c>
      <c r="BR605" s="109">
        <f t="shared" si="547"/>
        <v>0</v>
      </c>
      <c r="BS605" s="109">
        <f t="shared" si="548"/>
        <v>0</v>
      </c>
      <c r="BT605" s="109">
        <f t="shared" si="549"/>
        <v>0</v>
      </c>
      <c r="BU605" s="109">
        <f t="shared" si="550"/>
        <v>0</v>
      </c>
      <c r="BV605" s="109">
        <f t="shared" si="551"/>
        <v>0</v>
      </c>
      <c r="BW605" s="109">
        <f t="shared" si="552"/>
        <v>0</v>
      </c>
      <c r="BX605" s="109">
        <f t="shared" si="553"/>
        <v>0</v>
      </c>
      <c r="BY605" s="1000">
        <f t="shared" si="536"/>
        <v>136278.31</v>
      </c>
    </row>
    <row r="606" spans="1:77">
      <c r="A606" s="2" t="s">
        <v>2809</v>
      </c>
      <c r="B606" s="2" t="s">
        <v>2810</v>
      </c>
      <c r="C606" s="57" t="s">
        <v>3</v>
      </c>
      <c r="D606" s="57" t="s">
        <v>7</v>
      </c>
      <c r="E606" s="681" t="s">
        <v>349</v>
      </c>
      <c r="F606" s="682">
        <v>41121</v>
      </c>
      <c r="G606" s="682" t="s">
        <v>106</v>
      </c>
      <c r="H606" s="241" t="s">
        <v>109</v>
      </c>
      <c r="I606" s="38"/>
      <c r="J606" s="983"/>
      <c r="K606" s="903"/>
      <c r="L606" s="798"/>
      <c r="M606" s="429"/>
      <c r="N606" s="109"/>
      <c r="O606" s="109"/>
      <c r="P606" s="109"/>
      <c r="Q606" s="607"/>
      <c r="R606" s="93"/>
      <c r="S606" s="109"/>
      <c r="T606" s="109"/>
      <c r="U606" s="109"/>
      <c r="V606" s="109">
        <v>0</v>
      </c>
      <c r="W606" s="109">
        <v>0</v>
      </c>
      <c r="X606" s="109">
        <v>0</v>
      </c>
      <c r="Y606" s="109">
        <v>0</v>
      </c>
      <c r="Z606" s="109">
        <v>0</v>
      </c>
      <c r="AA606" s="109">
        <v>0</v>
      </c>
      <c r="AB606" s="109">
        <v>0</v>
      </c>
      <c r="AC606" s="109">
        <v>0</v>
      </c>
      <c r="AD606" s="109">
        <v>0</v>
      </c>
      <c r="AE606" s="109">
        <v>461362.35</v>
      </c>
      <c r="AF606" s="109">
        <v>0</v>
      </c>
      <c r="AG606" s="109">
        <v>0</v>
      </c>
      <c r="AH606" s="109">
        <v>0</v>
      </c>
      <c r="AI606" s="109">
        <v>0</v>
      </c>
      <c r="AJ606" s="109">
        <v>0</v>
      </c>
      <c r="AK606" s="109">
        <v>0</v>
      </c>
      <c r="AL606" s="109">
        <v>0</v>
      </c>
      <c r="AM606" s="109">
        <v>0</v>
      </c>
      <c r="AN606" s="109">
        <v>0</v>
      </c>
      <c r="AO606" s="109">
        <v>0</v>
      </c>
      <c r="AP606" s="160">
        <f t="shared" si="537"/>
        <v>0</v>
      </c>
      <c r="AQ606" s="160">
        <f t="shared" si="538"/>
        <v>461362.35</v>
      </c>
      <c r="AR606" s="160">
        <f t="shared" si="539"/>
        <v>461362.35</v>
      </c>
      <c r="AS606" s="607"/>
      <c r="AT606" s="219"/>
      <c r="AU606" s="13">
        <f t="shared" si="521"/>
        <v>0</v>
      </c>
      <c r="AV606" s="13">
        <f t="shared" si="522"/>
        <v>0</v>
      </c>
      <c r="AW606" s="13">
        <f t="shared" si="523"/>
        <v>0</v>
      </c>
      <c r="AX606" s="13">
        <f t="shared" si="524"/>
        <v>461362.35</v>
      </c>
      <c r="AY606" s="13">
        <f t="shared" si="525"/>
        <v>0</v>
      </c>
      <c r="AZ606" s="13">
        <f t="shared" si="526"/>
        <v>0</v>
      </c>
      <c r="BA606" s="13">
        <f t="shared" si="527"/>
        <v>0</v>
      </c>
      <c r="BB606" s="13">
        <f t="shared" si="528"/>
        <v>0</v>
      </c>
      <c r="BC606" s="13">
        <f t="shared" si="529"/>
        <v>0</v>
      </c>
      <c r="BD606" s="13">
        <f t="shared" si="530"/>
        <v>0</v>
      </c>
      <c r="BE606" s="13">
        <f t="shared" si="531"/>
        <v>0</v>
      </c>
      <c r="BF606" s="13">
        <f t="shared" si="532"/>
        <v>0</v>
      </c>
      <c r="BG606" s="13">
        <f t="shared" si="533"/>
        <v>0</v>
      </c>
      <c r="BH606" s="13">
        <f t="shared" si="534"/>
        <v>0</v>
      </c>
      <c r="BI606" s="73">
        <f t="shared" si="535"/>
        <v>461362.35</v>
      </c>
      <c r="BJ606" s="219"/>
      <c r="BK606" s="850">
        <f t="shared" si="540"/>
        <v>0</v>
      </c>
      <c r="BL606" s="109">
        <f t="shared" si="541"/>
        <v>0</v>
      </c>
      <c r="BM606" s="109">
        <f t="shared" si="542"/>
        <v>0</v>
      </c>
      <c r="BN606" s="109">
        <f t="shared" si="543"/>
        <v>461362.35</v>
      </c>
      <c r="BO606" s="109">
        <f t="shared" si="544"/>
        <v>0</v>
      </c>
      <c r="BP606" s="109">
        <f t="shared" si="545"/>
        <v>0</v>
      </c>
      <c r="BQ606" s="109">
        <f t="shared" si="546"/>
        <v>0</v>
      </c>
      <c r="BR606" s="109">
        <f t="shared" si="547"/>
        <v>0</v>
      </c>
      <c r="BS606" s="109">
        <f t="shared" si="548"/>
        <v>0</v>
      </c>
      <c r="BT606" s="109">
        <f t="shared" si="549"/>
        <v>0</v>
      </c>
      <c r="BU606" s="109">
        <f t="shared" si="550"/>
        <v>0</v>
      </c>
      <c r="BV606" s="109">
        <f t="shared" si="551"/>
        <v>0</v>
      </c>
      <c r="BW606" s="109">
        <f t="shared" si="552"/>
        <v>0</v>
      </c>
      <c r="BX606" s="109">
        <f t="shared" si="553"/>
        <v>0</v>
      </c>
      <c r="BY606" s="1000">
        <f t="shared" si="536"/>
        <v>461362.35</v>
      </c>
    </row>
    <row r="607" spans="1:77">
      <c r="A607" s="2" t="s">
        <v>3215</v>
      </c>
      <c r="B607" s="2" t="s">
        <v>3216</v>
      </c>
      <c r="C607" s="57" t="s">
        <v>3</v>
      </c>
      <c r="D607" s="57" t="s">
        <v>7</v>
      </c>
      <c r="E607" s="681" t="s">
        <v>349</v>
      </c>
      <c r="F607" s="682">
        <v>41090</v>
      </c>
      <c r="G607" s="682" t="s">
        <v>106</v>
      </c>
      <c r="H607" s="241" t="s">
        <v>109</v>
      </c>
      <c r="I607" s="38"/>
      <c r="J607" s="983"/>
      <c r="K607" s="903"/>
      <c r="L607" s="798"/>
      <c r="M607" s="429"/>
      <c r="N607" s="109"/>
      <c r="O607" s="109"/>
      <c r="P607" s="109"/>
      <c r="Q607" s="607"/>
      <c r="R607" s="93"/>
      <c r="S607" s="109"/>
      <c r="T607" s="109"/>
      <c r="U607" s="109"/>
      <c r="V607" s="109">
        <v>0</v>
      </c>
      <c r="W607" s="109">
        <v>0</v>
      </c>
      <c r="X607" s="109">
        <v>0</v>
      </c>
      <c r="Y607" s="109">
        <v>0</v>
      </c>
      <c r="Z607" s="109">
        <v>0</v>
      </c>
      <c r="AA607" s="109">
        <v>0</v>
      </c>
      <c r="AB607" s="109">
        <v>0</v>
      </c>
      <c r="AC607" s="109">
        <v>0</v>
      </c>
      <c r="AD607" s="109">
        <v>157967.05000000002</v>
      </c>
      <c r="AE607" s="109">
        <v>0</v>
      </c>
      <c r="AF607" s="109">
        <v>0</v>
      </c>
      <c r="AG607" s="109">
        <v>0</v>
      </c>
      <c r="AH607" s="109">
        <v>0</v>
      </c>
      <c r="AI607" s="109">
        <v>0</v>
      </c>
      <c r="AJ607" s="109">
        <v>0</v>
      </c>
      <c r="AK607" s="109">
        <v>0</v>
      </c>
      <c r="AL607" s="109">
        <v>0</v>
      </c>
      <c r="AM607" s="109">
        <v>0</v>
      </c>
      <c r="AN607" s="109">
        <v>0</v>
      </c>
      <c r="AO607" s="109">
        <v>0</v>
      </c>
      <c r="AP607" s="160">
        <f t="shared" si="537"/>
        <v>0</v>
      </c>
      <c r="AQ607" s="160">
        <f t="shared" si="538"/>
        <v>157967.05000000002</v>
      </c>
      <c r="AR607" s="160">
        <f t="shared" si="539"/>
        <v>157967.05000000002</v>
      </c>
      <c r="AS607" s="607"/>
      <c r="AT607" s="219"/>
      <c r="AU607" s="13">
        <f t="shared" si="521"/>
        <v>0</v>
      </c>
      <c r="AV607" s="13">
        <f t="shared" si="522"/>
        <v>0</v>
      </c>
      <c r="AW607" s="13">
        <f t="shared" si="523"/>
        <v>157967.05000000002</v>
      </c>
      <c r="AX607" s="13">
        <f t="shared" si="524"/>
        <v>0</v>
      </c>
      <c r="AY607" s="13">
        <f t="shared" si="525"/>
        <v>0</v>
      </c>
      <c r="AZ607" s="13">
        <f t="shared" si="526"/>
        <v>0</v>
      </c>
      <c r="BA607" s="13">
        <f t="shared" si="527"/>
        <v>0</v>
      </c>
      <c r="BB607" s="13">
        <f t="shared" si="528"/>
        <v>0</v>
      </c>
      <c r="BC607" s="13">
        <f t="shared" si="529"/>
        <v>0</v>
      </c>
      <c r="BD607" s="13">
        <f t="shared" si="530"/>
        <v>0</v>
      </c>
      <c r="BE607" s="13">
        <f t="shared" si="531"/>
        <v>0</v>
      </c>
      <c r="BF607" s="13">
        <f t="shared" si="532"/>
        <v>0</v>
      </c>
      <c r="BG607" s="13">
        <f t="shared" si="533"/>
        <v>0</v>
      </c>
      <c r="BH607" s="13">
        <f t="shared" si="534"/>
        <v>0</v>
      </c>
      <c r="BI607" s="73">
        <f t="shared" si="535"/>
        <v>157967.05000000002</v>
      </c>
      <c r="BJ607" s="219"/>
      <c r="BK607" s="850">
        <f t="shared" si="540"/>
        <v>0</v>
      </c>
      <c r="BL607" s="109">
        <f t="shared" si="541"/>
        <v>0</v>
      </c>
      <c r="BM607" s="109">
        <f t="shared" si="542"/>
        <v>157967.05000000002</v>
      </c>
      <c r="BN607" s="109">
        <f t="shared" si="543"/>
        <v>0</v>
      </c>
      <c r="BO607" s="109">
        <f t="shared" si="544"/>
        <v>0</v>
      </c>
      <c r="BP607" s="109">
        <f t="shared" si="545"/>
        <v>0</v>
      </c>
      <c r="BQ607" s="109">
        <f t="shared" si="546"/>
        <v>0</v>
      </c>
      <c r="BR607" s="109">
        <f t="shared" si="547"/>
        <v>0</v>
      </c>
      <c r="BS607" s="109">
        <f t="shared" si="548"/>
        <v>0</v>
      </c>
      <c r="BT607" s="109">
        <f t="shared" si="549"/>
        <v>0</v>
      </c>
      <c r="BU607" s="109">
        <f t="shared" si="550"/>
        <v>0</v>
      </c>
      <c r="BV607" s="109">
        <f t="shared" si="551"/>
        <v>0</v>
      </c>
      <c r="BW607" s="109">
        <f t="shared" si="552"/>
        <v>0</v>
      </c>
      <c r="BX607" s="109">
        <f t="shared" si="553"/>
        <v>0</v>
      </c>
      <c r="BY607" s="1000">
        <f t="shared" si="536"/>
        <v>157967.05000000002</v>
      </c>
    </row>
    <row r="608" spans="1:77">
      <c r="A608" s="2" t="s">
        <v>2640</v>
      </c>
      <c r="B608" s="2" t="s">
        <v>2641</v>
      </c>
      <c r="C608" s="57" t="s">
        <v>3</v>
      </c>
      <c r="D608" s="57" t="s">
        <v>7</v>
      </c>
      <c r="E608" s="681" t="s">
        <v>349</v>
      </c>
      <c r="F608" s="682">
        <v>41090</v>
      </c>
      <c r="G608" s="682" t="s">
        <v>106</v>
      </c>
      <c r="H608" s="241" t="s">
        <v>109</v>
      </c>
      <c r="I608" s="38"/>
      <c r="J608" s="983"/>
      <c r="K608" s="903"/>
      <c r="L608" s="798"/>
      <c r="M608" s="429"/>
      <c r="N608" s="109"/>
      <c r="O608" s="109"/>
      <c r="P608" s="109"/>
      <c r="Q608" s="607"/>
      <c r="R608" s="93"/>
      <c r="S608" s="109"/>
      <c r="T608" s="109"/>
      <c r="U608" s="109"/>
      <c r="V608" s="109">
        <v>0</v>
      </c>
      <c r="W608" s="109">
        <v>0</v>
      </c>
      <c r="X608" s="109">
        <v>0</v>
      </c>
      <c r="Y608" s="109">
        <v>0</v>
      </c>
      <c r="Z608" s="109">
        <v>0</v>
      </c>
      <c r="AA608" s="109">
        <v>0</v>
      </c>
      <c r="AB608" s="109">
        <v>0</v>
      </c>
      <c r="AC608" s="109">
        <v>0</v>
      </c>
      <c r="AD608" s="109">
        <v>999593</v>
      </c>
      <c r="AE608" s="109">
        <v>0</v>
      </c>
      <c r="AF608" s="109">
        <v>0</v>
      </c>
      <c r="AG608" s="109">
        <v>0</v>
      </c>
      <c r="AH608" s="109">
        <v>0</v>
      </c>
      <c r="AI608" s="109">
        <v>0</v>
      </c>
      <c r="AJ608" s="109">
        <v>0</v>
      </c>
      <c r="AK608" s="109">
        <v>0</v>
      </c>
      <c r="AL608" s="109">
        <v>0</v>
      </c>
      <c r="AM608" s="109">
        <v>0</v>
      </c>
      <c r="AN608" s="109">
        <v>0</v>
      </c>
      <c r="AO608" s="109">
        <v>0</v>
      </c>
      <c r="AP608" s="160">
        <f t="shared" si="537"/>
        <v>0</v>
      </c>
      <c r="AQ608" s="160">
        <f t="shared" si="538"/>
        <v>999593</v>
      </c>
      <c r="AR608" s="160">
        <f t="shared" si="539"/>
        <v>999593</v>
      </c>
      <c r="AS608" s="607"/>
      <c r="AT608" s="219"/>
      <c r="AU608" s="13">
        <f t="shared" si="521"/>
        <v>0</v>
      </c>
      <c r="AV608" s="13">
        <f t="shared" si="522"/>
        <v>0</v>
      </c>
      <c r="AW608" s="13">
        <f t="shared" si="523"/>
        <v>999593</v>
      </c>
      <c r="AX608" s="13">
        <f t="shared" si="524"/>
        <v>0</v>
      </c>
      <c r="AY608" s="13">
        <f t="shared" si="525"/>
        <v>0</v>
      </c>
      <c r="AZ608" s="13">
        <f t="shared" si="526"/>
        <v>0</v>
      </c>
      <c r="BA608" s="13">
        <f t="shared" si="527"/>
        <v>0</v>
      </c>
      <c r="BB608" s="13">
        <f t="shared" si="528"/>
        <v>0</v>
      </c>
      <c r="BC608" s="13">
        <f t="shared" si="529"/>
        <v>0</v>
      </c>
      <c r="BD608" s="13">
        <f t="shared" si="530"/>
        <v>0</v>
      </c>
      <c r="BE608" s="13">
        <f t="shared" si="531"/>
        <v>0</v>
      </c>
      <c r="BF608" s="13">
        <f t="shared" si="532"/>
        <v>0</v>
      </c>
      <c r="BG608" s="13">
        <f t="shared" si="533"/>
        <v>0</v>
      </c>
      <c r="BH608" s="13">
        <f t="shared" si="534"/>
        <v>0</v>
      </c>
      <c r="BI608" s="73">
        <f t="shared" si="535"/>
        <v>999593</v>
      </c>
      <c r="BJ608" s="219"/>
      <c r="BK608" s="850">
        <f t="shared" si="540"/>
        <v>0</v>
      </c>
      <c r="BL608" s="109">
        <f t="shared" si="541"/>
        <v>0</v>
      </c>
      <c r="BM608" s="109">
        <f t="shared" si="542"/>
        <v>999593</v>
      </c>
      <c r="BN608" s="109">
        <f t="shared" si="543"/>
        <v>0</v>
      </c>
      <c r="BO608" s="109">
        <f t="shared" si="544"/>
        <v>0</v>
      </c>
      <c r="BP608" s="109">
        <f t="shared" si="545"/>
        <v>0</v>
      </c>
      <c r="BQ608" s="109">
        <f t="shared" si="546"/>
        <v>0</v>
      </c>
      <c r="BR608" s="109">
        <f t="shared" si="547"/>
        <v>0</v>
      </c>
      <c r="BS608" s="109">
        <f t="shared" si="548"/>
        <v>0</v>
      </c>
      <c r="BT608" s="109">
        <f t="shared" si="549"/>
        <v>0</v>
      </c>
      <c r="BU608" s="109">
        <f t="shared" si="550"/>
        <v>0</v>
      </c>
      <c r="BV608" s="109">
        <f t="shared" si="551"/>
        <v>0</v>
      </c>
      <c r="BW608" s="109">
        <f t="shared" si="552"/>
        <v>0</v>
      </c>
      <c r="BX608" s="109">
        <f t="shared" si="553"/>
        <v>0</v>
      </c>
      <c r="BY608" s="1000">
        <f t="shared" si="536"/>
        <v>999593</v>
      </c>
    </row>
    <row r="609" spans="1:77">
      <c r="A609" s="2" t="s">
        <v>3385</v>
      </c>
      <c r="B609" s="2" t="s">
        <v>3386</v>
      </c>
      <c r="C609" s="57" t="s">
        <v>11</v>
      </c>
      <c r="D609" s="57" t="s">
        <v>7</v>
      </c>
      <c r="E609" s="681" t="s">
        <v>349</v>
      </c>
      <c r="F609" s="682">
        <v>41273</v>
      </c>
      <c r="G609" s="682" t="s">
        <v>106</v>
      </c>
      <c r="H609" s="241" t="s">
        <v>111</v>
      </c>
      <c r="I609" s="38"/>
      <c r="J609" s="983"/>
      <c r="K609" s="903"/>
      <c r="L609" s="798"/>
      <c r="M609" s="429"/>
      <c r="N609" s="109"/>
      <c r="O609" s="109"/>
      <c r="P609" s="109"/>
      <c r="Q609" s="607"/>
      <c r="R609" s="93"/>
      <c r="S609" s="109"/>
      <c r="T609" s="109"/>
      <c r="U609" s="109"/>
      <c r="V609" s="109">
        <v>0</v>
      </c>
      <c r="W609" s="109">
        <v>0</v>
      </c>
      <c r="X609" s="109">
        <v>0</v>
      </c>
      <c r="Y609" s="109">
        <v>0</v>
      </c>
      <c r="Z609" s="109">
        <v>0</v>
      </c>
      <c r="AA609" s="109">
        <v>0</v>
      </c>
      <c r="AB609" s="109">
        <v>0</v>
      </c>
      <c r="AC609" s="109">
        <v>0</v>
      </c>
      <c r="AD609" s="109">
        <v>0</v>
      </c>
      <c r="AE609" s="109">
        <v>0</v>
      </c>
      <c r="AF609" s="109">
        <v>0</v>
      </c>
      <c r="AG609" s="109">
        <v>0</v>
      </c>
      <c r="AH609" s="109">
        <v>0</v>
      </c>
      <c r="AI609" s="109">
        <v>0</v>
      </c>
      <c r="AJ609" s="109">
        <v>4415924.6899999995</v>
      </c>
      <c r="AK609" s="109">
        <v>0</v>
      </c>
      <c r="AL609" s="109">
        <v>0</v>
      </c>
      <c r="AM609" s="109">
        <v>0</v>
      </c>
      <c r="AN609" s="109">
        <v>0</v>
      </c>
      <c r="AO609" s="109">
        <v>0</v>
      </c>
      <c r="AP609" s="160">
        <f t="shared" si="537"/>
        <v>0</v>
      </c>
      <c r="AQ609" s="160">
        <f t="shared" si="538"/>
        <v>4415924.6899999995</v>
      </c>
      <c r="AR609" s="160">
        <f t="shared" si="539"/>
        <v>4415924.6899999995</v>
      </c>
      <c r="AS609" s="607"/>
      <c r="AT609" s="219"/>
      <c r="AU609" s="13">
        <f t="shared" si="521"/>
        <v>0</v>
      </c>
      <c r="AV609" s="13">
        <f t="shared" si="522"/>
        <v>0</v>
      </c>
      <c r="AW609" s="13">
        <f t="shared" si="523"/>
        <v>0</v>
      </c>
      <c r="AX609" s="13">
        <f t="shared" si="524"/>
        <v>0</v>
      </c>
      <c r="AY609" s="13">
        <f t="shared" si="525"/>
        <v>0</v>
      </c>
      <c r="AZ609" s="13">
        <f t="shared" si="526"/>
        <v>0</v>
      </c>
      <c r="BA609" s="13">
        <f t="shared" si="527"/>
        <v>0</v>
      </c>
      <c r="BB609" s="13">
        <f t="shared" si="528"/>
        <v>0</v>
      </c>
      <c r="BC609" s="13">
        <f t="shared" si="529"/>
        <v>4415924.6899999995</v>
      </c>
      <c r="BD609" s="13">
        <f t="shared" si="530"/>
        <v>0</v>
      </c>
      <c r="BE609" s="13">
        <f t="shared" si="531"/>
        <v>0</v>
      </c>
      <c r="BF609" s="13">
        <f t="shared" si="532"/>
        <v>0</v>
      </c>
      <c r="BG609" s="13">
        <f t="shared" si="533"/>
        <v>0</v>
      </c>
      <c r="BH609" s="13">
        <f t="shared" si="534"/>
        <v>0</v>
      </c>
      <c r="BI609" s="73">
        <f t="shared" si="535"/>
        <v>4415924.6899999995</v>
      </c>
      <c r="BJ609" s="219"/>
      <c r="BK609" s="850">
        <f t="shared" si="540"/>
        <v>0</v>
      </c>
      <c r="BL609" s="109">
        <f t="shared" si="541"/>
        <v>0</v>
      </c>
      <c r="BM609" s="109">
        <f t="shared" si="542"/>
        <v>0</v>
      </c>
      <c r="BN609" s="109">
        <f t="shared" si="543"/>
        <v>0</v>
      </c>
      <c r="BO609" s="109">
        <f t="shared" si="544"/>
        <v>0</v>
      </c>
      <c r="BP609" s="109">
        <f t="shared" si="545"/>
        <v>0</v>
      </c>
      <c r="BQ609" s="109">
        <f t="shared" si="546"/>
        <v>0</v>
      </c>
      <c r="BR609" s="109">
        <f t="shared" si="547"/>
        <v>0</v>
      </c>
      <c r="BS609" s="109">
        <f t="shared" si="548"/>
        <v>4415924.6899999995</v>
      </c>
      <c r="BT609" s="109">
        <f t="shared" si="549"/>
        <v>0</v>
      </c>
      <c r="BU609" s="109">
        <f t="shared" si="550"/>
        <v>0</v>
      </c>
      <c r="BV609" s="109">
        <f t="shared" si="551"/>
        <v>0</v>
      </c>
      <c r="BW609" s="109">
        <f t="shared" si="552"/>
        <v>0</v>
      </c>
      <c r="BX609" s="109">
        <f t="shared" si="553"/>
        <v>0</v>
      </c>
      <c r="BY609" s="1000">
        <f t="shared" si="536"/>
        <v>4415924.6899999995</v>
      </c>
    </row>
    <row r="610" spans="1:77">
      <c r="A610" s="678" t="s">
        <v>2964</v>
      </c>
      <c r="B610" s="678" t="s">
        <v>2965</v>
      </c>
      <c r="C610" s="57" t="s">
        <v>3</v>
      </c>
      <c r="D610" s="684" t="s">
        <v>7</v>
      </c>
      <c r="E610" s="681" t="s">
        <v>349</v>
      </c>
      <c r="F610" s="683">
        <v>41274</v>
      </c>
      <c r="G610" s="682" t="s">
        <v>106</v>
      </c>
      <c r="H610" s="241" t="s">
        <v>109</v>
      </c>
      <c r="I610" s="38"/>
      <c r="J610" s="983"/>
      <c r="K610" s="903"/>
      <c r="L610" s="798"/>
      <c r="M610" s="429"/>
      <c r="N610" s="109"/>
      <c r="O610" s="109"/>
      <c r="P610" s="109"/>
      <c r="Q610" s="607"/>
      <c r="R610" s="93"/>
      <c r="S610" s="109"/>
      <c r="T610" s="109"/>
      <c r="U610" s="109"/>
      <c r="V610" s="109">
        <v>0</v>
      </c>
      <c r="W610" s="109">
        <v>0</v>
      </c>
      <c r="X610" s="109">
        <v>0</v>
      </c>
      <c r="Y610" s="109">
        <v>0</v>
      </c>
      <c r="Z610" s="109">
        <v>0</v>
      </c>
      <c r="AA610" s="109">
        <v>0</v>
      </c>
      <c r="AB610" s="109">
        <v>0</v>
      </c>
      <c r="AC610" s="109">
        <v>0</v>
      </c>
      <c r="AD610" s="109">
        <v>0</v>
      </c>
      <c r="AE610" s="109">
        <v>0</v>
      </c>
      <c r="AF610" s="109">
        <v>0</v>
      </c>
      <c r="AG610" s="109">
        <v>0</v>
      </c>
      <c r="AH610" s="109">
        <v>0</v>
      </c>
      <c r="AI610" s="109">
        <v>0</v>
      </c>
      <c r="AJ610" s="109">
        <v>279892.14999999997</v>
      </c>
      <c r="AK610" s="109">
        <v>0</v>
      </c>
      <c r="AL610" s="109">
        <v>0</v>
      </c>
      <c r="AM610" s="109">
        <v>0</v>
      </c>
      <c r="AN610" s="109">
        <v>0</v>
      </c>
      <c r="AO610" s="109">
        <v>0</v>
      </c>
      <c r="AP610" s="160">
        <f t="shared" si="537"/>
        <v>0</v>
      </c>
      <c r="AQ610" s="160">
        <f t="shared" si="538"/>
        <v>279892.14999999997</v>
      </c>
      <c r="AR610" s="160">
        <f t="shared" si="539"/>
        <v>279892.14999999997</v>
      </c>
      <c r="AS610" s="607"/>
      <c r="AT610" s="219"/>
      <c r="AU610" s="13">
        <f t="shared" si="521"/>
        <v>0</v>
      </c>
      <c r="AV610" s="13">
        <f t="shared" si="522"/>
        <v>0</v>
      </c>
      <c r="AW610" s="13">
        <f t="shared" si="523"/>
        <v>0</v>
      </c>
      <c r="AX610" s="13">
        <f t="shared" si="524"/>
        <v>0</v>
      </c>
      <c r="AY610" s="13">
        <f t="shared" si="525"/>
        <v>0</v>
      </c>
      <c r="AZ610" s="13">
        <f t="shared" si="526"/>
        <v>0</v>
      </c>
      <c r="BA610" s="13">
        <f t="shared" si="527"/>
        <v>0</v>
      </c>
      <c r="BB610" s="13">
        <f t="shared" si="528"/>
        <v>0</v>
      </c>
      <c r="BC610" s="13">
        <f t="shared" si="529"/>
        <v>279892.14999999997</v>
      </c>
      <c r="BD610" s="13">
        <f t="shared" si="530"/>
        <v>0</v>
      </c>
      <c r="BE610" s="13">
        <f t="shared" si="531"/>
        <v>0</v>
      </c>
      <c r="BF610" s="13">
        <f t="shared" si="532"/>
        <v>0</v>
      </c>
      <c r="BG610" s="13">
        <f t="shared" si="533"/>
        <v>0</v>
      </c>
      <c r="BH610" s="13">
        <f t="shared" si="534"/>
        <v>0</v>
      </c>
      <c r="BI610" s="73">
        <f t="shared" si="535"/>
        <v>279892.14999999997</v>
      </c>
      <c r="BJ610" s="219"/>
      <c r="BK610" s="850">
        <f t="shared" si="540"/>
        <v>0</v>
      </c>
      <c r="BL610" s="109">
        <f t="shared" si="541"/>
        <v>0</v>
      </c>
      <c r="BM610" s="109">
        <f t="shared" si="542"/>
        <v>0</v>
      </c>
      <c r="BN610" s="109">
        <f t="shared" si="543"/>
        <v>0</v>
      </c>
      <c r="BO610" s="109">
        <f t="shared" si="544"/>
        <v>0</v>
      </c>
      <c r="BP610" s="109">
        <f t="shared" si="545"/>
        <v>0</v>
      </c>
      <c r="BQ610" s="109">
        <f t="shared" si="546"/>
        <v>0</v>
      </c>
      <c r="BR610" s="109">
        <f t="shared" si="547"/>
        <v>0</v>
      </c>
      <c r="BS610" s="109">
        <f t="shared" si="548"/>
        <v>279892.14999999997</v>
      </c>
      <c r="BT610" s="109">
        <f t="shared" si="549"/>
        <v>0</v>
      </c>
      <c r="BU610" s="109">
        <f t="shared" si="550"/>
        <v>0</v>
      </c>
      <c r="BV610" s="109">
        <f t="shared" si="551"/>
        <v>0</v>
      </c>
      <c r="BW610" s="109">
        <f t="shared" si="552"/>
        <v>0</v>
      </c>
      <c r="BX610" s="109">
        <f t="shared" si="553"/>
        <v>0</v>
      </c>
      <c r="BY610" s="1000">
        <f t="shared" si="536"/>
        <v>279892.14999999997</v>
      </c>
    </row>
    <row r="611" spans="1:77">
      <c r="A611" s="2" t="s">
        <v>2658</v>
      </c>
      <c r="B611" s="2" t="s">
        <v>2659</v>
      </c>
      <c r="C611" s="57" t="s">
        <v>3</v>
      </c>
      <c r="D611" s="57" t="s">
        <v>7</v>
      </c>
      <c r="E611" s="681" t="s">
        <v>349</v>
      </c>
      <c r="F611" s="682">
        <v>41274</v>
      </c>
      <c r="G611" s="682" t="s">
        <v>106</v>
      </c>
      <c r="H611" s="241" t="s">
        <v>109</v>
      </c>
      <c r="I611" s="38"/>
      <c r="J611" s="983"/>
      <c r="K611" s="903"/>
      <c r="L611" s="798"/>
      <c r="M611" s="429"/>
      <c r="N611" s="109"/>
      <c r="O611" s="109"/>
      <c r="P611" s="109"/>
      <c r="Q611" s="607"/>
      <c r="R611" s="93"/>
      <c r="S611" s="109"/>
      <c r="T611" s="109"/>
      <c r="U611" s="109"/>
      <c r="V611" s="109">
        <v>0</v>
      </c>
      <c r="W611" s="109">
        <v>0</v>
      </c>
      <c r="X611" s="109">
        <v>0</v>
      </c>
      <c r="Y611" s="109">
        <v>0</v>
      </c>
      <c r="Z611" s="109">
        <v>0</v>
      </c>
      <c r="AA611" s="109">
        <v>0</v>
      </c>
      <c r="AB611" s="109">
        <v>0</v>
      </c>
      <c r="AC611" s="109">
        <v>0</v>
      </c>
      <c r="AD611" s="109">
        <v>0</v>
      </c>
      <c r="AE611" s="109">
        <v>0</v>
      </c>
      <c r="AF611" s="109">
        <v>0</v>
      </c>
      <c r="AG611" s="109">
        <v>0</v>
      </c>
      <c r="AH611" s="109">
        <v>0</v>
      </c>
      <c r="AI611" s="109">
        <v>0</v>
      </c>
      <c r="AJ611" s="109">
        <v>918056</v>
      </c>
      <c r="AK611" s="109">
        <v>0</v>
      </c>
      <c r="AL611" s="109">
        <v>0</v>
      </c>
      <c r="AM611" s="109">
        <v>0</v>
      </c>
      <c r="AN611" s="109">
        <v>0</v>
      </c>
      <c r="AO611" s="109">
        <v>0</v>
      </c>
      <c r="AP611" s="160">
        <f t="shared" si="537"/>
        <v>0</v>
      </c>
      <c r="AQ611" s="160">
        <f t="shared" si="538"/>
        <v>918056</v>
      </c>
      <c r="AR611" s="160">
        <f t="shared" si="539"/>
        <v>918056</v>
      </c>
      <c r="AS611" s="607"/>
      <c r="AT611" s="219"/>
      <c r="AU611" s="13">
        <f t="shared" si="521"/>
        <v>0</v>
      </c>
      <c r="AV611" s="13">
        <f t="shared" si="522"/>
        <v>0</v>
      </c>
      <c r="AW611" s="13">
        <f t="shared" si="523"/>
        <v>0</v>
      </c>
      <c r="AX611" s="13">
        <f t="shared" si="524"/>
        <v>0</v>
      </c>
      <c r="AY611" s="13">
        <f t="shared" si="525"/>
        <v>0</v>
      </c>
      <c r="AZ611" s="13">
        <f t="shared" si="526"/>
        <v>0</v>
      </c>
      <c r="BA611" s="13">
        <f t="shared" si="527"/>
        <v>0</v>
      </c>
      <c r="BB611" s="13">
        <f t="shared" si="528"/>
        <v>0</v>
      </c>
      <c r="BC611" s="13">
        <f t="shared" si="529"/>
        <v>918056</v>
      </c>
      <c r="BD611" s="13">
        <f t="shared" si="530"/>
        <v>0</v>
      </c>
      <c r="BE611" s="13">
        <f t="shared" si="531"/>
        <v>0</v>
      </c>
      <c r="BF611" s="13">
        <f t="shared" si="532"/>
        <v>0</v>
      </c>
      <c r="BG611" s="13">
        <f t="shared" si="533"/>
        <v>0</v>
      </c>
      <c r="BH611" s="13">
        <f t="shared" si="534"/>
        <v>0</v>
      </c>
      <c r="BI611" s="73">
        <f t="shared" si="535"/>
        <v>918056</v>
      </c>
      <c r="BJ611" s="219"/>
      <c r="BK611" s="850">
        <f t="shared" si="540"/>
        <v>0</v>
      </c>
      <c r="BL611" s="109">
        <f t="shared" si="541"/>
        <v>0</v>
      </c>
      <c r="BM611" s="109">
        <f t="shared" si="542"/>
        <v>0</v>
      </c>
      <c r="BN611" s="109">
        <f t="shared" si="543"/>
        <v>0</v>
      </c>
      <c r="BO611" s="109">
        <f t="shared" si="544"/>
        <v>0</v>
      </c>
      <c r="BP611" s="109">
        <f t="shared" si="545"/>
        <v>0</v>
      </c>
      <c r="BQ611" s="109">
        <f t="shared" si="546"/>
        <v>0</v>
      </c>
      <c r="BR611" s="109">
        <f t="shared" si="547"/>
        <v>0</v>
      </c>
      <c r="BS611" s="109">
        <f t="shared" si="548"/>
        <v>918056</v>
      </c>
      <c r="BT611" s="109">
        <f t="shared" si="549"/>
        <v>0</v>
      </c>
      <c r="BU611" s="109">
        <f t="shared" si="550"/>
        <v>0</v>
      </c>
      <c r="BV611" s="109">
        <f t="shared" si="551"/>
        <v>0</v>
      </c>
      <c r="BW611" s="109">
        <f t="shared" si="552"/>
        <v>0</v>
      </c>
      <c r="BX611" s="109">
        <f t="shared" si="553"/>
        <v>0</v>
      </c>
      <c r="BY611" s="1000">
        <f t="shared" si="536"/>
        <v>918056</v>
      </c>
    </row>
    <row r="612" spans="1:77">
      <c r="A612" s="2" t="s">
        <v>3421</v>
      </c>
      <c r="B612" s="2" t="s">
        <v>3422</v>
      </c>
      <c r="C612" s="57" t="s">
        <v>20</v>
      </c>
      <c r="D612" s="57" t="s">
        <v>7</v>
      </c>
      <c r="E612" s="681" t="s">
        <v>349</v>
      </c>
      <c r="F612" s="682">
        <v>41395</v>
      </c>
      <c r="G612" s="682" t="s">
        <v>106</v>
      </c>
      <c r="H612" s="241" t="s">
        <v>124</v>
      </c>
      <c r="I612" s="38"/>
      <c r="J612" s="983"/>
      <c r="K612" s="903"/>
      <c r="L612" s="798"/>
      <c r="M612" s="429"/>
      <c r="N612" s="109"/>
      <c r="O612" s="109"/>
      <c r="P612" s="109"/>
      <c r="Q612" s="607"/>
      <c r="R612" s="93"/>
      <c r="S612" s="109">
        <v>0</v>
      </c>
      <c r="T612" s="109">
        <v>0</v>
      </c>
      <c r="U612" s="109">
        <v>0</v>
      </c>
      <c r="V612" s="109">
        <v>0</v>
      </c>
      <c r="W612" s="109">
        <v>0</v>
      </c>
      <c r="X612" s="109">
        <v>0</v>
      </c>
      <c r="Y612" s="109">
        <v>0</v>
      </c>
      <c r="Z612" s="109">
        <v>0</v>
      </c>
      <c r="AA612" s="109">
        <v>0</v>
      </c>
      <c r="AB612" s="109">
        <v>0</v>
      </c>
      <c r="AC612" s="109">
        <v>0</v>
      </c>
      <c r="AD612" s="109">
        <v>0</v>
      </c>
      <c r="AE612" s="109">
        <v>0</v>
      </c>
      <c r="AF612" s="109">
        <v>0</v>
      </c>
      <c r="AG612" s="109">
        <v>0</v>
      </c>
      <c r="AH612" s="109">
        <v>0</v>
      </c>
      <c r="AI612" s="109">
        <v>0</v>
      </c>
      <c r="AJ612" s="109">
        <v>0</v>
      </c>
      <c r="AK612" s="109">
        <v>0</v>
      </c>
      <c r="AL612" s="109">
        <v>0</v>
      </c>
      <c r="AM612" s="109">
        <v>0</v>
      </c>
      <c r="AN612" s="109">
        <v>0</v>
      </c>
      <c r="AO612" s="109">
        <v>5672000</v>
      </c>
      <c r="AP612" s="160">
        <f t="shared" si="537"/>
        <v>0</v>
      </c>
      <c r="AQ612" s="160">
        <f t="shared" si="538"/>
        <v>5672000</v>
      </c>
      <c r="AR612" s="160">
        <f t="shared" si="539"/>
        <v>5672000</v>
      </c>
      <c r="AS612" s="607"/>
      <c r="AT612" s="219"/>
      <c r="AU612" s="13">
        <f t="shared" si="521"/>
        <v>0</v>
      </c>
      <c r="AV612" s="13">
        <f t="shared" si="522"/>
        <v>0</v>
      </c>
      <c r="AW612" s="13">
        <f t="shared" si="523"/>
        <v>0</v>
      </c>
      <c r="AX612" s="13">
        <f t="shared" si="524"/>
        <v>0</v>
      </c>
      <c r="AY612" s="13">
        <f t="shared" si="525"/>
        <v>0</v>
      </c>
      <c r="AZ612" s="13">
        <f t="shared" si="526"/>
        <v>0</v>
      </c>
      <c r="BA612" s="13">
        <f t="shared" si="527"/>
        <v>0</v>
      </c>
      <c r="BB612" s="13">
        <f t="shared" si="528"/>
        <v>0</v>
      </c>
      <c r="BC612" s="13">
        <f t="shared" si="529"/>
        <v>0</v>
      </c>
      <c r="BD612" s="13">
        <f t="shared" si="530"/>
        <v>0</v>
      </c>
      <c r="BE612" s="13">
        <f t="shared" si="531"/>
        <v>0</v>
      </c>
      <c r="BF612" s="13">
        <f t="shared" si="532"/>
        <v>0</v>
      </c>
      <c r="BG612" s="13">
        <f t="shared" si="533"/>
        <v>0</v>
      </c>
      <c r="BH612" s="13">
        <f t="shared" si="534"/>
        <v>5672000</v>
      </c>
      <c r="BI612" s="73">
        <f t="shared" si="535"/>
        <v>5672000</v>
      </c>
      <c r="BJ612" s="219"/>
      <c r="BK612" s="850">
        <f t="shared" si="540"/>
        <v>0</v>
      </c>
      <c r="BL612" s="109">
        <f t="shared" si="541"/>
        <v>0</v>
      </c>
      <c r="BM612" s="109">
        <f t="shared" si="542"/>
        <v>0</v>
      </c>
      <c r="BN612" s="109">
        <f t="shared" si="543"/>
        <v>0</v>
      </c>
      <c r="BO612" s="109">
        <f t="shared" si="544"/>
        <v>0</v>
      </c>
      <c r="BP612" s="109">
        <f t="shared" si="545"/>
        <v>0</v>
      </c>
      <c r="BQ612" s="109">
        <f t="shared" si="546"/>
        <v>0</v>
      </c>
      <c r="BR612" s="109">
        <f t="shared" si="547"/>
        <v>0</v>
      </c>
      <c r="BS612" s="109">
        <f t="shared" si="548"/>
        <v>0</v>
      </c>
      <c r="BT612" s="109">
        <f t="shared" si="549"/>
        <v>0</v>
      </c>
      <c r="BU612" s="109">
        <f t="shared" si="550"/>
        <v>0</v>
      </c>
      <c r="BV612" s="109">
        <f t="shared" si="551"/>
        <v>0</v>
      </c>
      <c r="BW612" s="109">
        <f t="shared" si="552"/>
        <v>0</v>
      </c>
      <c r="BX612" s="109">
        <f t="shared" si="553"/>
        <v>5672000</v>
      </c>
      <c r="BY612" s="1000">
        <f t="shared" si="536"/>
        <v>5672000</v>
      </c>
    </row>
    <row r="613" spans="1:77">
      <c r="A613" s="2" t="s">
        <v>3460</v>
      </c>
      <c r="B613" s="2" t="s">
        <v>3461</v>
      </c>
      <c r="C613" s="57" t="s">
        <v>20</v>
      </c>
      <c r="D613" s="57" t="s">
        <v>7</v>
      </c>
      <c r="E613" s="681" t="s">
        <v>349</v>
      </c>
      <c r="F613" s="682">
        <v>41395</v>
      </c>
      <c r="G613" s="682" t="s">
        <v>106</v>
      </c>
      <c r="H613" s="241" t="s">
        <v>124</v>
      </c>
      <c r="I613" s="38"/>
      <c r="J613" s="983"/>
      <c r="K613" s="903"/>
      <c r="L613" s="798"/>
      <c r="M613" s="429"/>
      <c r="N613" s="109"/>
      <c r="O613" s="109"/>
      <c r="P613" s="109"/>
      <c r="Q613" s="607"/>
      <c r="R613" s="93"/>
      <c r="S613" s="109">
        <v>0</v>
      </c>
      <c r="T613" s="109">
        <v>0</v>
      </c>
      <c r="U613" s="109">
        <v>0</v>
      </c>
      <c r="V613" s="109">
        <v>0</v>
      </c>
      <c r="W613" s="109">
        <v>0</v>
      </c>
      <c r="X613" s="109">
        <v>0</v>
      </c>
      <c r="Y613" s="109">
        <v>0</v>
      </c>
      <c r="Z613" s="109">
        <v>0</v>
      </c>
      <c r="AA613" s="109">
        <v>0</v>
      </c>
      <c r="AB613" s="109">
        <v>0</v>
      </c>
      <c r="AC613" s="109">
        <v>0</v>
      </c>
      <c r="AD613" s="109">
        <v>0</v>
      </c>
      <c r="AE613" s="109">
        <v>0</v>
      </c>
      <c r="AF613" s="109">
        <v>0</v>
      </c>
      <c r="AG613" s="109">
        <v>0</v>
      </c>
      <c r="AH613" s="109">
        <v>0</v>
      </c>
      <c r="AI613" s="109">
        <v>0</v>
      </c>
      <c r="AJ613" s="109">
        <v>0</v>
      </c>
      <c r="AK613" s="109">
        <v>0</v>
      </c>
      <c r="AL613" s="109">
        <v>0</v>
      </c>
      <c r="AM613" s="109">
        <v>0</v>
      </c>
      <c r="AN613" s="109">
        <v>0</v>
      </c>
      <c r="AO613" s="109">
        <v>1027428.84</v>
      </c>
      <c r="AP613" s="160">
        <f t="shared" si="537"/>
        <v>0</v>
      </c>
      <c r="AQ613" s="160">
        <f t="shared" si="538"/>
        <v>1027428.84</v>
      </c>
      <c r="AR613" s="160">
        <f t="shared" si="539"/>
        <v>1027428.84</v>
      </c>
      <c r="AS613" s="607"/>
      <c r="AT613" s="219"/>
      <c r="AU613" s="13">
        <f t="shared" si="521"/>
        <v>0</v>
      </c>
      <c r="AV613" s="13">
        <f t="shared" si="522"/>
        <v>0</v>
      </c>
      <c r="AW613" s="13">
        <f t="shared" si="523"/>
        <v>0</v>
      </c>
      <c r="AX613" s="13">
        <f t="shared" si="524"/>
        <v>0</v>
      </c>
      <c r="AY613" s="13">
        <f t="shared" si="525"/>
        <v>0</v>
      </c>
      <c r="AZ613" s="13">
        <f t="shared" si="526"/>
        <v>0</v>
      </c>
      <c r="BA613" s="13">
        <f t="shared" si="527"/>
        <v>0</v>
      </c>
      <c r="BB613" s="13">
        <f t="shared" si="528"/>
        <v>0</v>
      </c>
      <c r="BC613" s="13">
        <f t="shared" si="529"/>
        <v>0</v>
      </c>
      <c r="BD613" s="13">
        <f t="shared" si="530"/>
        <v>0</v>
      </c>
      <c r="BE613" s="13">
        <f t="shared" si="531"/>
        <v>0</v>
      </c>
      <c r="BF613" s="13">
        <f t="shared" si="532"/>
        <v>0</v>
      </c>
      <c r="BG613" s="13">
        <f t="shared" si="533"/>
        <v>0</v>
      </c>
      <c r="BH613" s="13">
        <f t="shared" si="534"/>
        <v>1027428.84</v>
      </c>
      <c r="BI613" s="73">
        <f t="shared" si="535"/>
        <v>1027428.84</v>
      </c>
      <c r="BJ613" s="219"/>
      <c r="BK613" s="850">
        <f t="shared" si="540"/>
        <v>0</v>
      </c>
      <c r="BL613" s="109">
        <f t="shared" si="541"/>
        <v>0</v>
      </c>
      <c r="BM613" s="109">
        <f t="shared" si="542"/>
        <v>0</v>
      </c>
      <c r="BN613" s="109">
        <f t="shared" si="543"/>
        <v>0</v>
      </c>
      <c r="BO613" s="109">
        <f t="shared" si="544"/>
        <v>0</v>
      </c>
      <c r="BP613" s="109">
        <f t="shared" si="545"/>
        <v>0</v>
      </c>
      <c r="BQ613" s="109">
        <f t="shared" si="546"/>
        <v>0</v>
      </c>
      <c r="BR613" s="109">
        <f t="shared" si="547"/>
        <v>0</v>
      </c>
      <c r="BS613" s="109">
        <f t="shared" si="548"/>
        <v>0</v>
      </c>
      <c r="BT613" s="109">
        <f t="shared" si="549"/>
        <v>0</v>
      </c>
      <c r="BU613" s="109">
        <f t="shared" si="550"/>
        <v>0</v>
      </c>
      <c r="BV613" s="109">
        <f t="shared" si="551"/>
        <v>0</v>
      </c>
      <c r="BW613" s="109">
        <f t="shared" si="552"/>
        <v>0</v>
      </c>
      <c r="BX613" s="109">
        <f t="shared" si="553"/>
        <v>1027428.84</v>
      </c>
      <c r="BY613" s="1000">
        <f t="shared" si="536"/>
        <v>1027428.84</v>
      </c>
    </row>
    <row r="614" spans="1:77">
      <c r="A614" s="679" t="s">
        <v>2031</v>
      </c>
      <c r="B614" s="679" t="s">
        <v>2032</v>
      </c>
      <c r="C614" s="57" t="s">
        <v>23</v>
      </c>
      <c r="D614" s="684" t="s">
        <v>22</v>
      </c>
      <c r="E614" s="681" t="s">
        <v>349</v>
      </c>
      <c r="F614" s="682">
        <v>40908</v>
      </c>
      <c r="G614" s="682" t="s">
        <v>106</v>
      </c>
      <c r="H614" s="241" t="s">
        <v>125</v>
      </c>
      <c r="I614" s="38"/>
      <c r="J614" s="983"/>
      <c r="K614" s="903"/>
      <c r="L614" s="798"/>
      <c r="M614" s="429"/>
      <c r="N614" s="109"/>
      <c r="O614" s="109"/>
      <c r="P614" s="109"/>
      <c r="Q614" s="607"/>
      <c r="R614" s="93"/>
      <c r="S614" s="109">
        <v>0</v>
      </c>
      <c r="T614" s="109">
        <v>0</v>
      </c>
      <c r="U614" s="109">
        <v>1631267.39</v>
      </c>
      <c r="V614" s="109">
        <v>0</v>
      </c>
      <c r="W614" s="109">
        <v>0</v>
      </c>
      <c r="X614" s="109">
        <v>1403696.14</v>
      </c>
      <c r="Y614" s="109">
        <v>0</v>
      </c>
      <c r="Z614" s="109">
        <v>0</v>
      </c>
      <c r="AA614" s="109">
        <v>0</v>
      </c>
      <c r="AB614" s="109">
        <v>0</v>
      </c>
      <c r="AC614" s="109">
        <v>0</v>
      </c>
      <c r="AD614" s="109">
        <v>0</v>
      </c>
      <c r="AE614" s="109">
        <v>0</v>
      </c>
      <c r="AF614" s="109">
        <v>0</v>
      </c>
      <c r="AG614" s="109">
        <v>0</v>
      </c>
      <c r="AH614" s="109">
        <v>0</v>
      </c>
      <c r="AI614" s="109">
        <v>0</v>
      </c>
      <c r="AJ614" s="109">
        <v>0</v>
      </c>
      <c r="AK614" s="109">
        <v>0</v>
      </c>
      <c r="AL614" s="109">
        <v>0</v>
      </c>
      <c r="AM614" s="109">
        <v>0</v>
      </c>
      <c r="AN614" s="109">
        <v>0</v>
      </c>
      <c r="AO614" s="109">
        <v>0</v>
      </c>
      <c r="AP614" s="160">
        <f t="shared" si="537"/>
        <v>3034963.53</v>
      </c>
      <c r="AQ614" s="160">
        <f t="shared" si="538"/>
        <v>0</v>
      </c>
      <c r="AR614" s="160">
        <f t="shared" si="539"/>
        <v>3034963.53</v>
      </c>
      <c r="AS614" s="607"/>
      <c r="AT614" s="219"/>
      <c r="AU614" s="13">
        <f t="shared" si="521"/>
        <v>0</v>
      </c>
      <c r="AV614" s="13">
        <f t="shared" si="522"/>
        <v>0</v>
      </c>
      <c r="AW614" s="13">
        <f t="shared" si="523"/>
        <v>0</v>
      </c>
      <c r="AX614" s="13">
        <f t="shared" si="524"/>
        <v>0</v>
      </c>
      <c r="AY614" s="13">
        <f t="shared" si="525"/>
        <v>0</v>
      </c>
      <c r="AZ614" s="13">
        <f t="shared" si="526"/>
        <v>0</v>
      </c>
      <c r="BA614" s="13">
        <f t="shared" si="527"/>
        <v>0</v>
      </c>
      <c r="BB614" s="13">
        <f t="shared" si="528"/>
        <v>0</v>
      </c>
      <c r="BC614" s="13">
        <f t="shared" si="529"/>
        <v>0</v>
      </c>
      <c r="BD614" s="13">
        <f t="shared" si="530"/>
        <v>0</v>
      </c>
      <c r="BE614" s="13">
        <f t="shared" si="531"/>
        <v>0</v>
      </c>
      <c r="BF614" s="13">
        <f t="shared" si="532"/>
        <v>0</v>
      </c>
      <c r="BG614" s="13">
        <f t="shared" si="533"/>
        <v>0</v>
      </c>
      <c r="BH614" s="13">
        <f t="shared" si="534"/>
        <v>0</v>
      </c>
      <c r="BI614" s="73">
        <f t="shared" si="535"/>
        <v>0</v>
      </c>
      <c r="BJ614" s="219"/>
      <c r="BK614" s="850">
        <f t="shared" si="540"/>
        <v>0</v>
      </c>
      <c r="BL614" s="109">
        <f t="shared" si="541"/>
        <v>0</v>
      </c>
      <c r="BM614" s="109">
        <f t="shared" si="542"/>
        <v>0</v>
      </c>
      <c r="BN614" s="109">
        <f t="shared" si="543"/>
        <v>0</v>
      </c>
      <c r="BO614" s="109">
        <f t="shared" si="544"/>
        <v>0</v>
      </c>
      <c r="BP614" s="109">
        <f t="shared" si="545"/>
        <v>0</v>
      </c>
      <c r="BQ614" s="109">
        <f t="shared" si="546"/>
        <v>0</v>
      </c>
      <c r="BR614" s="109">
        <f t="shared" si="547"/>
        <v>0</v>
      </c>
      <c r="BS614" s="109">
        <f t="shared" si="548"/>
        <v>0</v>
      </c>
      <c r="BT614" s="109">
        <f t="shared" si="549"/>
        <v>0</v>
      </c>
      <c r="BU614" s="109">
        <f t="shared" si="550"/>
        <v>0</v>
      </c>
      <c r="BV614" s="109">
        <f t="shared" si="551"/>
        <v>0</v>
      </c>
      <c r="BW614" s="109">
        <f t="shared" si="552"/>
        <v>0</v>
      </c>
      <c r="BX614" s="109">
        <f t="shared" si="553"/>
        <v>0</v>
      </c>
      <c r="BY614" s="1000">
        <f t="shared" si="536"/>
        <v>0</v>
      </c>
    </row>
    <row r="615" spans="1:77">
      <c r="A615" s="2" t="s">
        <v>3408</v>
      </c>
      <c r="B615" s="2" t="s">
        <v>3409</v>
      </c>
      <c r="C615" s="57" t="s">
        <v>20</v>
      </c>
      <c r="D615" s="57" t="s">
        <v>7</v>
      </c>
      <c r="E615" s="681" t="s">
        <v>349</v>
      </c>
      <c r="F615" s="682">
        <v>41395</v>
      </c>
      <c r="G615" s="682" t="s">
        <v>106</v>
      </c>
      <c r="H615" s="241" t="s">
        <v>124</v>
      </c>
      <c r="I615" s="38"/>
      <c r="J615" s="983"/>
      <c r="K615" s="903"/>
      <c r="L615" s="798"/>
      <c r="M615" s="429"/>
      <c r="N615" s="109"/>
      <c r="O615" s="109"/>
      <c r="P615" s="109"/>
      <c r="Q615" s="607"/>
      <c r="R615" s="93"/>
      <c r="S615" s="109">
        <v>0</v>
      </c>
      <c r="T615" s="109">
        <v>0</v>
      </c>
      <c r="U615" s="109">
        <v>0</v>
      </c>
      <c r="V615" s="109">
        <v>0</v>
      </c>
      <c r="W615" s="109">
        <v>0</v>
      </c>
      <c r="X615" s="109">
        <v>0</v>
      </c>
      <c r="Y615" s="109">
        <v>0</v>
      </c>
      <c r="Z615" s="109">
        <v>0</v>
      </c>
      <c r="AA615" s="109">
        <v>0</v>
      </c>
      <c r="AB615" s="109">
        <v>0</v>
      </c>
      <c r="AC615" s="109">
        <v>0</v>
      </c>
      <c r="AD615" s="109">
        <v>0</v>
      </c>
      <c r="AE615" s="109">
        <v>0</v>
      </c>
      <c r="AF615" s="109">
        <v>0</v>
      </c>
      <c r="AG615" s="109">
        <v>0</v>
      </c>
      <c r="AH615" s="109">
        <v>0</v>
      </c>
      <c r="AI615" s="109">
        <v>0</v>
      </c>
      <c r="AJ615" s="109">
        <v>0</v>
      </c>
      <c r="AK615" s="109">
        <v>0</v>
      </c>
      <c r="AL615" s="109">
        <v>0</v>
      </c>
      <c r="AM615" s="109">
        <v>0</v>
      </c>
      <c r="AN615" s="109">
        <v>0</v>
      </c>
      <c r="AO615" s="109">
        <v>19233313.186580002</v>
      </c>
      <c r="AP615" s="160">
        <f t="shared" si="537"/>
        <v>0</v>
      </c>
      <c r="AQ615" s="160">
        <f t="shared" si="538"/>
        <v>19233313.186580002</v>
      </c>
      <c r="AR615" s="160">
        <f t="shared" si="539"/>
        <v>19233313.186580002</v>
      </c>
      <c r="AS615" s="607"/>
      <c r="AT615" s="219"/>
      <c r="AU615" s="13">
        <f t="shared" si="521"/>
        <v>0</v>
      </c>
      <c r="AV615" s="13">
        <f t="shared" si="522"/>
        <v>0</v>
      </c>
      <c r="AW615" s="13">
        <f t="shared" si="523"/>
        <v>0</v>
      </c>
      <c r="AX615" s="13">
        <f t="shared" si="524"/>
        <v>0</v>
      </c>
      <c r="AY615" s="13">
        <f t="shared" si="525"/>
        <v>0</v>
      </c>
      <c r="AZ615" s="13">
        <f t="shared" si="526"/>
        <v>0</v>
      </c>
      <c r="BA615" s="13">
        <f t="shared" si="527"/>
        <v>0</v>
      </c>
      <c r="BB615" s="13">
        <f t="shared" si="528"/>
        <v>0</v>
      </c>
      <c r="BC615" s="13">
        <f t="shared" si="529"/>
        <v>0</v>
      </c>
      <c r="BD615" s="13">
        <f t="shared" si="530"/>
        <v>0</v>
      </c>
      <c r="BE615" s="13">
        <f t="shared" si="531"/>
        <v>0</v>
      </c>
      <c r="BF615" s="13">
        <f t="shared" si="532"/>
        <v>0</v>
      </c>
      <c r="BG615" s="13">
        <f t="shared" si="533"/>
        <v>0</v>
      </c>
      <c r="BH615" s="13">
        <f t="shared" si="534"/>
        <v>19233313.186580002</v>
      </c>
      <c r="BI615" s="73">
        <f t="shared" si="535"/>
        <v>19233313.186580002</v>
      </c>
      <c r="BJ615" s="219"/>
      <c r="BK615" s="850">
        <f t="shared" si="540"/>
        <v>0</v>
      </c>
      <c r="BL615" s="109">
        <f t="shared" si="541"/>
        <v>0</v>
      </c>
      <c r="BM615" s="109">
        <f t="shared" si="542"/>
        <v>0</v>
      </c>
      <c r="BN615" s="109">
        <f t="shared" si="543"/>
        <v>0</v>
      </c>
      <c r="BO615" s="109">
        <f t="shared" si="544"/>
        <v>0</v>
      </c>
      <c r="BP615" s="109">
        <f t="shared" si="545"/>
        <v>0</v>
      </c>
      <c r="BQ615" s="109">
        <f t="shared" si="546"/>
        <v>0</v>
      </c>
      <c r="BR615" s="109">
        <f t="shared" si="547"/>
        <v>0</v>
      </c>
      <c r="BS615" s="109">
        <f t="shared" si="548"/>
        <v>0</v>
      </c>
      <c r="BT615" s="109">
        <f t="shared" si="549"/>
        <v>0</v>
      </c>
      <c r="BU615" s="109">
        <f t="shared" si="550"/>
        <v>0</v>
      </c>
      <c r="BV615" s="109">
        <f t="shared" si="551"/>
        <v>0</v>
      </c>
      <c r="BW615" s="109">
        <f t="shared" si="552"/>
        <v>0</v>
      </c>
      <c r="BX615" s="109">
        <f t="shared" si="553"/>
        <v>19233313.186580002</v>
      </c>
      <c r="BY615" s="1000">
        <f t="shared" si="536"/>
        <v>19233313.186580002</v>
      </c>
    </row>
    <row r="616" spans="1:77">
      <c r="A616" s="2" t="s">
        <v>2321</v>
      </c>
      <c r="B616" s="2" t="s">
        <v>2322</v>
      </c>
      <c r="C616" s="57" t="s">
        <v>45</v>
      </c>
      <c r="D616" s="57" t="s">
        <v>7</v>
      </c>
      <c r="E616" s="681" t="s">
        <v>349</v>
      </c>
      <c r="F616" s="682">
        <v>41243</v>
      </c>
      <c r="G616" s="682" t="s">
        <v>148</v>
      </c>
      <c r="H616" s="241" t="s">
        <v>156</v>
      </c>
      <c r="I616" s="38"/>
      <c r="J616" s="983"/>
      <c r="K616" s="903"/>
      <c r="L616" s="798"/>
      <c r="M616" s="429"/>
      <c r="N616" s="109"/>
      <c r="O616" s="109"/>
      <c r="P616" s="109"/>
      <c r="Q616" s="607"/>
      <c r="R616" s="93"/>
      <c r="S616" s="109"/>
      <c r="T616" s="109"/>
      <c r="U616" s="109"/>
      <c r="V616" s="109">
        <v>0</v>
      </c>
      <c r="W616" s="109">
        <v>0</v>
      </c>
      <c r="X616" s="109">
        <v>0</v>
      </c>
      <c r="Y616" s="109">
        <v>0</v>
      </c>
      <c r="Z616" s="109">
        <v>0</v>
      </c>
      <c r="AA616" s="109">
        <v>0</v>
      </c>
      <c r="AB616" s="109">
        <v>0</v>
      </c>
      <c r="AC616" s="109">
        <v>0</v>
      </c>
      <c r="AD616" s="109">
        <v>0</v>
      </c>
      <c r="AE616" s="109">
        <v>0</v>
      </c>
      <c r="AF616" s="109">
        <v>0</v>
      </c>
      <c r="AG616" s="109">
        <v>0</v>
      </c>
      <c r="AH616" s="109">
        <v>0</v>
      </c>
      <c r="AI616" s="109">
        <v>127584.35000000006</v>
      </c>
      <c r="AJ616" s="109">
        <v>0</v>
      </c>
      <c r="AK616" s="109">
        <v>0</v>
      </c>
      <c r="AL616" s="109">
        <v>0</v>
      </c>
      <c r="AM616" s="109">
        <v>0</v>
      </c>
      <c r="AN616" s="109">
        <v>0</v>
      </c>
      <c r="AO616" s="109">
        <v>0</v>
      </c>
      <c r="AP616" s="160">
        <f t="shared" si="537"/>
        <v>0</v>
      </c>
      <c r="AQ616" s="160">
        <f t="shared" si="538"/>
        <v>127584.35000000006</v>
      </c>
      <c r="AR616" s="160">
        <f t="shared" si="539"/>
        <v>127584.35000000006</v>
      </c>
      <c r="AS616" s="607"/>
      <c r="AT616" s="219"/>
      <c r="AU616" s="13">
        <f t="shared" si="521"/>
        <v>0</v>
      </c>
      <c r="AV616" s="13">
        <f t="shared" si="522"/>
        <v>0</v>
      </c>
      <c r="AW616" s="13">
        <f t="shared" si="523"/>
        <v>0</v>
      </c>
      <c r="AX616" s="13">
        <f t="shared" si="524"/>
        <v>0</v>
      </c>
      <c r="AY616" s="13">
        <f t="shared" si="525"/>
        <v>0</v>
      </c>
      <c r="AZ616" s="13">
        <f t="shared" si="526"/>
        <v>0</v>
      </c>
      <c r="BA616" s="13">
        <f t="shared" si="527"/>
        <v>0</v>
      </c>
      <c r="BB616" s="13">
        <f t="shared" si="528"/>
        <v>127584.35000000006</v>
      </c>
      <c r="BC616" s="13">
        <f t="shared" si="529"/>
        <v>0</v>
      </c>
      <c r="BD616" s="13">
        <f t="shared" si="530"/>
        <v>0</v>
      </c>
      <c r="BE616" s="13">
        <f t="shared" si="531"/>
        <v>0</v>
      </c>
      <c r="BF616" s="13">
        <f t="shared" si="532"/>
        <v>0</v>
      </c>
      <c r="BG616" s="13">
        <f t="shared" si="533"/>
        <v>0</v>
      </c>
      <c r="BH616" s="13">
        <f t="shared" si="534"/>
        <v>0</v>
      </c>
      <c r="BI616" s="73">
        <f t="shared" si="535"/>
        <v>127584.35000000006</v>
      </c>
      <c r="BJ616" s="219"/>
      <c r="BK616" s="850">
        <f t="shared" si="540"/>
        <v>0</v>
      </c>
      <c r="BL616" s="109">
        <f t="shared" si="541"/>
        <v>0</v>
      </c>
      <c r="BM616" s="109">
        <f t="shared" si="542"/>
        <v>0</v>
      </c>
      <c r="BN616" s="109">
        <f t="shared" si="543"/>
        <v>0</v>
      </c>
      <c r="BO616" s="109">
        <f t="shared" si="544"/>
        <v>0</v>
      </c>
      <c r="BP616" s="109">
        <f t="shared" si="545"/>
        <v>0</v>
      </c>
      <c r="BQ616" s="109">
        <f t="shared" si="546"/>
        <v>0</v>
      </c>
      <c r="BR616" s="109">
        <f t="shared" si="547"/>
        <v>127584.35000000006</v>
      </c>
      <c r="BS616" s="109">
        <f t="shared" si="548"/>
        <v>0</v>
      </c>
      <c r="BT616" s="109">
        <f t="shared" si="549"/>
        <v>0</v>
      </c>
      <c r="BU616" s="109">
        <f t="shared" si="550"/>
        <v>0</v>
      </c>
      <c r="BV616" s="109">
        <f t="shared" si="551"/>
        <v>0</v>
      </c>
      <c r="BW616" s="109">
        <f t="shared" si="552"/>
        <v>0</v>
      </c>
      <c r="BX616" s="109">
        <f t="shared" si="553"/>
        <v>0</v>
      </c>
      <c r="BY616" s="1000">
        <f t="shared" si="536"/>
        <v>127584.35000000006</v>
      </c>
    </row>
    <row r="617" spans="1:77">
      <c r="A617" s="679" t="s">
        <v>2459</v>
      </c>
      <c r="B617" s="679" t="s">
        <v>2460</v>
      </c>
      <c r="C617" s="57" t="s">
        <v>16</v>
      </c>
      <c r="D617" s="684" t="s">
        <v>7</v>
      </c>
      <c r="E617" s="681" t="s">
        <v>349</v>
      </c>
      <c r="F617" s="682">
        <v>40847</v>
      </c>
      <c r="G617" s="682" t="s">
        <v>106</v>
      </c>
      <c r="H617" s="241" t="s">
        <v>119</v>
      </c>
      <c r="I617" s="38"/>
      <c r="J617" s="983"/>
      <c r="K617" s="903"/>
      <c r="L617" s="798"/>
      <c r="M617" s="429"/>
      <c r="N617" s="109"/>
      <c r="O617" s="109"/>
      <c r="P617" s="109"/>
      <c r="Q617" s="607"/>
      <c r="R617" s="93"/>
      <c r="S617" s="109"/>
      <c r="T617" s="109"/>
      <c r="U617" s="109"/>
      <c r="V617" s="109">
        <v>177230.45</v>
      </c>
      <c r="W617" s="109">
        <v>0</v>
      </c>
      <c r="X617" s="109">
        <v>0</v>
      </c>
      <c r="Y617" s="109">
        <v>0</v>
      </c>
      <c r="Z617" s="109">
        <v>0</v>
      </c>
      <c r="AA617" s="109">
        <v>0</v>
      </c>
      <c r="AB617" s="109">
        <v>0</v>
      </c>
      <c r="AC617" s="109">
        <v>0</v>
      </c>
      <c r="AD617" s="109">
        <v>0</v>
      </c>
      <c r="AE617" s="109">
        <v>0</v>
      </c>
      <c r="AF617" s="109">
        <v>0</v>
      </c>
      <c r="AG617" s="109">
        <v>0</v>
      </c>
      <c r="AH617" s="109">
        <v>0</v>
      </c>
      <c r="AI617" s="109">
        <v>0</v>
      </c>
      <c r="AJ617" s="109">
        <v>0</v>
      </c>
      <c r="AK617" s="109">
        <v>0</v>
      </c>
      <c r="AL617" s="109">
        <v>0</v>
      </c>
      <c r="AM617" s="109">
        <v>0</v>
      </c>
      <c r="AN617" s="109">
        <v>0</v>
      </c>
      <c r="AO617" s="109">
        <v>0</v>
      </c>
      <c r="AP617" s="160">
        <f t="shared" si="537"/>
        <v>177230.45</v>
      </c>
      <c r="AQ617" s="160">
        <f t="shared" si="538"/>
        <v>0</v>
      </c>
      <c r="AR617" s="160">
        <f t="shared" si="539"/>
        <v>177230.45</v>
      </c>
      <c r="AS617" s="607"/>
      <c r="AT617" s="219"/>
      <c r="AU617" s="13">
        <f t="shared" si="521"/>
        <v>0</v>
      </c>
      <c r="AV617" s="13">
        <f t="shared" si="522"/>
        <v>0</v>
      </c>
      <c r="AW617" s="13">
        <f t="shared" si="523"/>
        <v>0</v>
      </c>
      <c r="AX617" s="13">
        <f t="shared" si="524"/>
        <v>0</v>
      </c>
      <c r="AY617" s="13">
        <f t="shared" si="525"/>
        <v>0</v>
      </c>
      <c r="AZ617" s="13">
        <f t="shared" si="526"/>
        <v>0</v>
      </c>
      <c r="BA617" s="13">
        <f t="shared" si="527"/>
        <v>0</v>
      </c>
      <c r="BB617" s="13">
        <f t="shared" si="528"/>
        <v>0</v>
      </c>
      <c r="BC617" s="13">
        <f t="shared" si="529"/>
        <v>0</v>
      </c>
      <c r="BD617" s="13">
        <f t="shared" si="530"/>
        <v>0</v>
      </c>
      <c r="BE617" s="13">
        <f t="shared" si="531"/>
        <v>0</v>
      </c>
      <c r="BF617" s="13">
        <f t="shared" si="532"/>
        <v>0</v>
      </c>
      <c r="BG617" s="13">
        <f t="shared" si="533"/>
        <v>0</v>
      </c>
      <c r="BH617" s="13">
        <f t="shared" si="534"/>
        <v>0</v>
      </c>
      <c r="BI617" s="73">
        <f t="shared" si="535"/>
        <v>0</v>
      </c>
      <c r="BJ617" s="219"/>
      <c r="BK617" s="850">
        <f t="shared" si="540"/>
        <v>0</v>
      </c>
      <c r="BL617" s="109">
        <f t="shared" si="541"/>
        <v>0</v>
      </c>
      <c r="BM617" s="109">
        <f t="shared" si="542"/>
        <v>0</v>
      </c>
      <c r="BN617" s="109">
        <f t="shared" si="543"/>
        <v>0</v>
      </c>
      <c r="BO617" s="109">
        <f t="shared" si="544"/>
        <v>0</v>
      </c>
      <c r="BP617" s="109">
        <f t="shared" si="545"/>
        <v>0</v>
      </c>
      <c r="BQ617" s="109">
        <f t="shared" si="546"/>
        <v>0</v>
      </c>
      <c r="BR617" s="109">
        <f t="shared" si="547"/>
        <v>0</v>
      </c>
      <c r="BS617" s="109">
        <f t="shared" si="548"/>
        <v>0</v>
      </c>
      <c r="BT617" s="109">
        <f t="shared" si="549"/>
        <v>0</v>
      </c>
      <c r="BU617" s="109">
        <f t="shared" si="550"/>
        <v>0</v>
      </c>
      <c r="BV617" s="109">
        <f t="shared" si="551"/>
        <v>0</v>
      </c>
      <c r="BW617" s="109">
        <f t="shared" si="552"/>
        <v>0</v>
      </c>
      <c r="BX617" s="109">
        <f t="shared" si="553"/>
        <v>0</v>
      </c>
      <c r="BY617" s="1000">
        <f t="shared" si="536"/>
        <v>0</v>
      </c>
    </row>
    <row r="618" spans="1:77">
      <c r="A618" s="678" t="s">
        <v>2497</v>
      </c>
      <c r="B618" s="678" t="s">
        <v>2498</v>
      </c>
      <c r="C618" s="57" t="s">
        <v>16</v>
      </c>
      <c r="D618" s="684" t="s">
        <v>7</v>
      </c>
      <c r="E618" s="681" t="s">
        <v>349</v>
      </c>
      <c r="F618" s="683">
        <v>41274</v>
      </c>
      <c r="G618" s="682" t="s">
        <v>106</v>
      </c>
      <c r="H618" s="241" t="s">
        <v>119</v>
      </c>
      <c r="I618" s="38"/>
      <c r="J618" s="983"/>
      <c r="K618" s="903"/>
      <c r="L618" s="798"/>
      <c r="M618" s="429"/>
      <c r="N618" s="109"/>
      <c r="O618" s="109"/>
      <c r="P618" s="109"/>
      <c r="Q618" s="607"/>
      <c r="R618" s="93"/>
      <c r="S618" s="109"/>
      <c r="T618" s="109"/>
      <c r="U618" s="109"/>
      <c r="V618" s="109">
        <v>0</v>
      </c>
      <c r="W618" s="109">
        <v>0</v>
      </c>
      <c r="X618" s="109">
        <v>0</v>
      </c>
      <c r="Y618" s="109">
        <v>0</v>
      </c>
      <c r="Z618" s="109">
        <v>0</v>
      </c>
      <c r="AA618" s="109">
        <v>0</v>
      </c>
      <c r="AB618" s="109">
        <v>0</v>
      </c>
      <c r="AC618" s="109">
        <v>0</v>
      </c>
      <c r="AD618" s="109">
        <v>0</v>
      </c>
      <c r="AE618" s="109">
        <v>0</v>
      </c>
      <c r="AF618" s="109">
        <v>0</v>
      </c>
      <c r="AG618" s="109">
        <v>0</v>
      </c>
      <c r="AH618" s="109">
        <v>0</v>
      </c>
      <c r="AI618" s="109">
        <v>0</v>
      </c>
      <c r="AJ618" s="109">
        <v>107046</v>
      </c>
      <c r="AK618" s="109">
        <v>0</v>
      </c>
      <c r="AL618" s="109">
        <v>0</v>
      </c>
      <c r="AM618" s="109">
        <v>0</v>
      </c>
      <c r="AN618" s="109">
        <v>0</v>
      </c>
      <c r="AO618" s="109">
        <v>0</v>
      </c>
      <c r="AP618" s="160">
        <f t="shared" si="537"/>
        <v>0</v>
      </c>
      <c r="AQ618" s="160">
        <f t="shared" si="538"/>
        <v>107046</v>
      </c>
      <c r="AR618" s="160">
        <f t="shared" si="539"/>
        <v>107046</v>
      </c>
      <c r="AS618" s="607"/>
      <c r="AT618" s="219"/>
      <c r="AU618" s="13">
        <f t="shared" si="521"/>
        <v>0</v>
      </c>
      <c r="AV618" s="13">
        <f t="shared" si="522"/>
        <v>0</v>
      </c>
      <c r="AW618" s="13">
        <f t="shared" si="523"/>
        <v>0</v>
      </c>
      <c r="AX618" s="13">
        <f t="shared" si="524"/>
        <v>0</v>
      </c>
      <c r="AY618" s="13">
        <f t="shared" si="525"/>
        <v>0</v>
      </c>
      <c r="AZ618" s="13">
        <f t="shared" si="526"/>
        <v>0</v>
      </c>
      <c r="BA618" s="13">
        <f t="shared" si="527"/>
        <v>0</v>
      </c>
      <c r="BB618" s="13">
        <f t="shared" si="528"/>
        <v>0</v>
      </c>
      <c r="BC618" s="13">
        <f t="shared" si="529"/>
        <v>107046</v>
      </c>
      <c r="BD618" s="13">
        <f t="shared" si="530"/>
        <v>0</v>
      </c>
      <c r="BE618" s="13">
        <f t="shared" si="531"/>
        <v>0</v>
      </c>
      <c r="BF618" s="13">
        <f t="shared" si="532"/>
        <v>0</v>
      </c>
      <c r="BG618" s="13">
        <f t="shared" si="533"/>
        <v>0</v>
      </c>
      <c r="BH618" s="13">
        <f t="shared" si="534"/>
        <v>0</v>
      </c>
      <c r="BI618" s="73">
        <f t="shared" si="535"/>
        <v>107046</v>
      </c>
      <c r="BJ618" s="219"/>
      <c r="BK618" s="850">
        <f t="shared" si="540"/>
        <v>0</v>
      </c>
      <c r="BL618" s="109">
        <f t="shared" si="541"/>
        <v>0</v>
      </c>
      <c r="BM618" s="109">
        <f t="shared" si="542"/>
        <v>0</v>
      </c>
      <c r="BN618" s="109">
        <f t="shared" si="543"/>
        <v>0</v>
      </c>
      <c r="BO618" s="109">
        <f t="shared" si="544"/>
        <v>0</v>
      </c>
      <c r="BP618" s="109">
        <f t="shared" si="545"/>
        <v>0</v>
      </c>
      <c r="BQ618" s="109">
        <f t="shared" si="546"/>
        <v>0</v>
      </c>
      <c r="BR618" s="109">
        <f t="shared" si="547"/>
        <v>0</v>
      </c>
      <c r="BS618" s="109">
        <f t="shared" si="548"/>
        <v>107046</v>
      </c>
      <c r="BT618" s="109">
        <f t="shared" si="549"/>
        <v>0</v>
      </c>
      <c r="BU618" s="109">
        <f t="shared" si="550"/>
        <v>0</v>
      </c>
      <c r="BV618" s="109">
        <f t="shared" si="551"/>
        <v>0</v>
      </c>
      <c r="BW618" s="109">
        <f t="shared" si="552"/>
        <v>0</v>
      </c>
      <c r="BX618" s="109">
        <f t="shared" si="553"/>
        <v>0</v>
      </c>
      <c r="BY618" s="1000">
        <f t="shared" si="536"/>
        <v>107046</v>
      </c>
    </row>
    <row r="619" spans="1:77">
      <c r="A619" s="678" t="s">
        <v>2471</v>
      </c>
      <c r="B619" s="678" t="s">
        <v>2472</v>
      </c>
      <c r="C619" s="57" t="s">
        <v>16</v>
      </c>
      <c r="D619" s="684" t="s">
        <v>7</v>
      </c>
      <c r="E619" s="681" t="s">
        <v>349</v>
      </c>
      <c r="F619" s="683">
        <v>41425</v>
      </c>
      <c r="G619" s="682" t="s">
        <v>106</v>
      </c>
      <c r="H619" s="241" t="s">
        <v>119</v>
      </c>
      <c r="I619" s="38"/>
      <c r="J619" s="983"/>
      <c r="K619" s="903"/>
      <c r="L619" s="798"/>
      <c r="M619" s="429"/>
      <c r="N619" s="109"/>
      <c r="O619" s="109"/>
      <c r="P619" s="109"/>
      <c r="Q619" s="607"/>
      <c r="R619" s="93"/>
      <c r="S619" s="109"/>
      <c r="T619" s="109"/>
      <c r="U619" s="109"/>
      <c r="V619" s="109">
        <v>0</v>
      </c>
      <c r="W619" s="109">
        <v>0</v>
      </c>
      <c r="X619" s="109">
        <v>0</v>
      </c>
      <c r="Y619" s="109">
        <v>0</v>
      </c>
      <c r="Z619" s="109">
        <v>0</v>
      </c>
      <c r="AA619" s="109">
        <v>0</v>
      </c>
      <c r="AB619" s="109">
        <v>0</v>
      </c>
      <c r="AC619" s="109">
        <v>0</v>
      </c>
      <c r="AD619" s="109">
        <v>0</v>
      </c>
      <c r="AE619" s="109">
        <v>0</v>
      </c>
      <c r="AF619" s="109">
        <v>0</v>
      </c>
      <c r="AG619" s="109">
        <v>0</v>
      </c>
      <c r="AH619" s="109">
        <v>0</v>
      </c>
      <c r="AI619" s="109">
        <v>0</v>
      </c>
      <c r="AJ619" s="109">
        <v>0</v>
      </c>
      <c r="AK619" s="109">
        <v>0</v>
      </c>
      <c r="AL619" s="109">
        <v>0</v>
      </c>
      <c r="AM619" s="109">
        <v>0</v>
      </c>
      <c r="AN619" s="109">
        <v>0</v>
      </c>
      <c r="AO619" s="109">
        <v>156887.25</v>
      </c>
      <c r="AP619" s="160">
        <f t="shared" si="537"/>
        <v>0</v>
      </c>
      <c r="AQ619" s="160">
        <f t="shared" si="538"/>
        <v>156887.25</v>
      </c>
      <c r="AR619" s="160">
        <f t="shared" si="539"/>
        <v>156887.25</v>
      </c>
      <c r="AS619" s="607"/>
      <c r="AT619" s="219"/>
      <c r="AU619" s="13">
        <f t="shared" si="521"/>
        <v>0</v>
      </c>
      <c r="AV619" s="13">
        <f t="shared" si="522"/>
        <v>0</v>
      </c>
      <c r="AW619" s="13">
        <f t="shared" si="523"/>
        <v>0</v>
      </c>
      <c r="AX619" s="13">
        <f t="shared" si="524"/>
        <v>0</v>
      </c>
      <c r="AY619" s="13">
        <f t="shared" si="525"/>
        <v>0</v>
      </c>
      <c r="AZ619" s="13">
        <f t="shared" si="526"/>
        <v>0</v>
      </c>
      <c r="BA619" s="13">
        <f t="shared" si="527"/>
        <v>0</v>
      </c>
      <c r="BB619" s="13">
        <f t="shared" si="528"/>
        <v>0</v>
      </c>
      <c r="BC619" s="13">
        <f t="shared" si="529"/>
        <v>0</v>
      </c>
      <c r="BD619" s="13">
        <f t="shared" si="530"/>
        <v>0</v>
      </c>
      <c r="BE619" s="13">
        <f t="shared" si="531"/>
        <v>0</v>
      </c>
      <c r="BF619" s="13">
        <f t="shared" si="532"/>
        <v>0</v>
      </c>
      <c r="BG619" s="13">
        <f t="shared" si="533"/>
        <v>0</v>
      </c>
      <c r="BH619" s="13">
        <f t="shared" si="534"/>
        <v>156887.25</v>
      </c>
      <c r="BI619" s="73">
        <f t="shared" si="535"/>
        <v>156887.25</v>
      </c>
      <c r="BJ619" s="219"/>
      <c r="BK619" s="850">
        <f t="shared" si="540"/>
        <v>0</v>
      </c>
      <c r="BL619" s="109">
        <f t="shared" si="541"/>
        <v>0</v>
      </c>
      <c r="BM619" s="109">
        <f t="shared" si="542"/>
        <v>0</v>
      </c>
      <c r="BN619" s="109">
        <f t="shared" si="543"/>
        <v>0</v>
      </c>
      <c r="BO619" s="109">
        <f t="shared" si="544"/>
        <v>0</v>
      </c>
      <c r="BP619" s="109">
        <f t="shared" si="545"/>
        <v>0</v>
      </c>
      <c r="BQ619" s="109">
        <f t="shared" si="546"/>
        <v>0</v>
      </c>
      <c r="BR619" s="109">
        <f t="shared" si="547"/>
        <v>0</v>
      </c>
      <c r="BS619" s="109">
        <f t="shared" si="548"/>
        <v>0</v>
      </c>
      <c r="BT619" s="109">
        <f t="shared" si="549"/>
        <v>0</v>
      </c>
      <c r="BU619" s="109">
        <f t="shared" si="550"/>
        <v>0</v>
      </c>
      <c r="BV619" s="109">
        <f t="shared" si="551"/>
        <v>0</v>
      </c>
      <c r="BW619" s="109">
        <f t="shared" si="552"/>
        <v>0</v>
      </c>
      <c r="BX619" s="109">
        <f t="shared" si="553"/>
        <v>156887.25</v>
      </c>
      <c r="BY619" s="1000">
        <f t="shared" si="536"/>
        <v>156887.25</v>
      </c>
    </row>
    <row r="620" spans="1:77">
      <c r="A620" s="678" t="s">
        <v>2487</v>
      </c>
      <c r="B620" s="678" t="s">
        <v>2488</v>
      </c>
      <c r="C620" s="57" t="s">
        <v>16</v>
      </c>
      <c r="D620" s="684" t="s">
        <v>7</v>
      </c>
      <c r="E620" s="681" t="s">
        <v>349</v>
      </c>
      <c r="F620" s="683">
        <v>41274</v>
      </c>
      <c r="G620" s="682" t="s">
        <v>106</v>
      </c>
      <c r="H620" s="241" t="s">
        <v>119</v>
      </c>
      <c r="I620" s="38"/>
      <c r="J620" s="983"/>
      <c r="K620" s="903"/>
      <c r="L620" s="798"/>
      <c r="M620" s="429"/>
      <c r="N620" s="109"/>
      <c r="O620" s="109"/>
      <c r="P620" s="109"/>
      <c r="Q620" s="607"/>
      <c r="R620" s="93"/>
      <c r="S620" s="109"/>
      <c r="T620" s="109"/>
      <c r="U620" s="109"/>
      <c r="V620" s="109">
        <v>0</v>
      </c>
      <c r="W620" s="109">
        <v>0</v>
      </c>
      <c r="X620" s="109">
        <v>0</v>
      </c>
      <c r="Y620" s="109">
        <v>0</v>
      </c>
      <c r="Z620" s="109">
        <v>0</v>
      </c>
      <c r="AA620" s="109">
        <v>0</v>
      </c>
      <c r="AB620" s="109">
        <v>0</v>
      </c>
      <c r="AC620" s="109">
        <v>0</v>
      </c>
      <c r="AD620" s="109">
        <v>0</v>
      </c>
      <c r="AE620" s="109">
        <v>0</v>
      </c>
      <c r="AF620" s="109">
        <v>0</v>
      </c>
      <c r="AG620" s="109">
        <v>0</v>
      </c>
      <c r="AH620" s="109">
        <v>0</v>
      </c>
      <c r="AI620" s="109">
        <v>0</v>
      </c>
      <c r="AJ620" s="109">
        <v>128455.06999999998</v>
      </c>
      <c r="AK620" s="109">
        <v>0</v>
      </c>
      <c r="AL620" s="109">
        <v>0</v>
      </c>
      <c r="AM620" s="109">
        <v>0</v>
      </c>
      <c r="AN620" s="109">
        <v>0</v>
      </c>
      <c r="AO620" s="109">
        <v>0</v>
      </c>
      <c r="AP620" s="160">
        <f t="shared" si="537"/>
        <v>0</v>
      </c>
      <c r="AQ620" s="160">
        <f t="shared" si="538"/>
        <v>128455.06999999998</v>
      </c>
      <c r="AR620" s="160">
        <f t="shared" si="539"/>
        <v>128455.06999999998</v>
      </c>
      <c r="AS620" s="607"/>
      <c r="AT620" s="219"/>
      <c r="AU620" s="13">
        <f t="shared" si="521"/>
        <v>0</v>
      </c>
      <c r="AV620" s="13">
        <f t="shared" si="522"/>
        <v>0</v>
      </c>
      <c r="AW620" s="13">
        <f t="shared" si="523"/>
        <v>0</v>
      </c>
      <c r="AX620" s="13">
        <f t="shared" si="524"/>
        <v>0</v>
      </c>
      <c r="AY620" s="13">
        <f t="shared" si="525"/>
        <v>0</v>
      </c>
      <c r="AZ620" s="13">
        <f t="shared" si="526"/>
        <v>0</v>
      </c>
      <c r="BA620" s="13">
        <f t="shared" si="527"/>
        <v>0</v>
      </c>
      <c r="BB620" s="13">
        <f t="shared" si="528"/>
        <v>0</v>
      </c>
      <c r="BC620" s="13">
        <f t="shared" si="529"/>
        <v>128455.06999999998</v>
      </c>
      <c r="BD620" s="13">
        <f t="shared" si="530"/>
        <v>0</v>
      </c>
      <c r="BE620" s="13">
        <f t="shared" si="531"/>
        <v>0</v>
      </c>
      <c r="BF620" s="13">
        <f t="shared" si="532"/>
        <v>0</v>
      </c>
      <c r="BG620" s="13">
        <f t="shared" si="533"/>
        <v>0</v>
      </c>
      <c r="BH620" s="13">
        <f t="shared" si="534"/>
        <v>0</v>
      </c>
      <c r="BI620" s="73">
        <f t="shared" si="535"/>
        <v>128455.06999999998</v>
      </c>
      <c r="BJ620" s="219"/>
      <c r="BK620" s="850">
        <f t="shared" si="540"/>
        <v>0</v>
      </c>
      <c r="BL620" s="109">
        <f t="shared" si="541"/>
        <v>0</v>
      </c>
      <c r="BM620" s="109">
        <f t="shared" si="542"/>
        <v>0</v>
      </c>
      <c r="BN620" s="109">
        <f t="shared" si="543"/>
        <v>0</v>
      </c>
      <c r="BO620" s="109">
        <f t="shared" si="544"/>
        <v>0</v>
      </c>
      <c r="BP620" s="109">
        <f t="shared" si="545"/>
        <v>0</v>
      </c>
      <c r="BQ620" s="109">
        <f t="shared" si="546"/>
        <v>0</v>
      </c>
      <c r="BR620" s="109">
        <f t="shared" si="547"/>
        <v>0</v>
      </c>
      <c r="BS620" s="109">
        <f t="shared" si="548"/>
        <v>128455.06999999998</v>
      </c>
      <c r="BT620" s="109">
        <f t="shared" si="549"/>
        <v>0</v>
      </c>
      <c r="BU620" s="109">
        <f t="shared" si="550"/>
        <v>0</v>
      </c>
      <c r="BV620" s="109">
        <f t="shared" si="551"/>
        <v>0</v>
      </c>
      <c r="BW620" s="109">
        <f t="shared" si="552"/>
        <v>0</v>
      </c>
      <c r="BX620" s="109">
        <f t="shared" si="553"/>
        <v>0</v>
      </c>
      <c r="BY620" s="1000">
        <f t="shared" si="536"/>
        <v>128455.06999999998</v>
      </c>
    </row>
    <row r="621" spans="1:77">
      <c r="A621" s="679" t="s">
        <v>2375</v>
      </c>
      <c r="B621" s="679" t="s">
        <v>2376</v>
      </c>
      <c r="C621" s="57" t="s">
        <v>16</v>
      </c>
      <c r="D621" s="684" t="s">
        <v>7</v>
      </c>
      <c r="E621" s="681" t="s">
        <v>349</v>
      </c>
      <c r="F621" s="682">
        <v>41363</v>
      </c>
      <c r="G621" s="682" t="s">
        <v>106</v>
      </c>
      <c r="H621" s="241" t="s">
        <v>119</v>
      </c>
      <c r="I621" s="38"/>
      <c r="J621" s="983"/>
      <c r="K621" s="903"/>
      <c r="L621" s="798"/>
      <c r="M621" s="429"/>
      <c r="N621" s="109"/>
      <c r="O621" s="109"/>
      <c r="P621" s="109"/>
      <c r="Q621" s="607"/>
      <c r="R621" s="93"/>
      <c r="S621" s="109"/>
      <c r="T621" s="109"/>
      <c r="U621" s="109"/>
      <c r="V621" s="109">
        <v>0</v>
      </c>
      <c r="W621" s="109">
        <v>0</v>
      </c>
      <c r="X621" s="109">
        <v>0</v>
      </c>
      <c r="Y621" s="109">
        <v>0</v>
      </c>
      <c r="Z621" s="109">
        <v>0</v>
      </c>
      <c r="AA621" s="109">
        <v>0</v>
      </c>
      <c r="AB621" s="109">
        <v>0</v>
      </c>
      <c r="AC621" s="109">
        <v>0</v>
      </c>
      <c r="AD621" s="109">
        <v>0</v>
      </c>
      <c r="AE621" s="109">
        <v>0</v>
      </c>
      <c r="AF621" s="109">
        <v>0</v>
      </c>
      <c r="AG621" s="109">
        <v>0</v>
      </c>
      <c r="AH621" s="109">
        <v>0</v>
      </c>
      <c r="AI621" s="109">
        <v>0</v>
      </c>
      <c r="AJ621" s="109">
        <v>0</v>
      </c>
      <c r="AK621" s="109">
        <v>0</v>
      </c>
      <c r="AL621" s="109">
        <v>0</v>
      </c>
      <c r="AM621" s="109">
        <v>2921306.7</v>
      </c>
      <c r="AN621" s="109">
        <v>0</v>
      </c>
      <c r="AO621" s="109">
        <v>0</v>
      </c>
      <c r="AP621" s="160">
        <f t="shared" si="537"/>
        <v>0</v>
      </c>
      <c r="AQ621" s="160">
        <f t="shared" si="538"/>
        <v>2921306.7</v>
      </c>
      <c r="AR621" s="160">
        <f t="shared" si="539"/>
        <v>2921306.7</v>
      </c>
      <c r="AS621" s="607"/>
      <c r="AT621" s="219"/>
      <c r="AU621" s="13">
        <f t="shared" si="521"/>
        <v>0</v>
      </c>
      <c r="AV621" s="13">
        <f t="shared" si="522"/>
        <v>0</v>
      </c>
      <c r="AW621" s="13">
        <f t="shared" si="523"/>
        <v>0</v>
      </c>
      <c r="AX621" s="13">
        <f t="shared" si="524"/>
        <v>0</v>
      </c>
      <c r="AY621" s="13">
        <f t="shared" si="525"/>
        <v>0</v>
      </c>
      <c r="AZ621" s="13">
        <f t="shared" si="526"/>
        <v>0</v>
      </c>
      <c r="BA621" s="13">
        <f t="shared" si="527"/>
        <v>0</v>
      </c>
      <c r="BB621" s="13">
        <f t="shared" si="528"/>
        <v>0</v>
      </c>
      <c r="BC621" s="13">
        <f t="shared" si="529"/>
        <v>0</v>
      </c>
      <c r="BD621" s="13">
        <f t="shared" si="530"/>
        <v>0</v>
      </c>
      <c r="BE621" s="13">
        <f t="shared" si="531"/>
        <v>0</v>
      </c>
      <c r="BF621" s="13">
        <f t="shared" si="532"/>
        <v>2921306.7</v>
      </c>
      <c r="BG621" s="13">
        <f t="shared" si="533"/>
        <v>0</v>
      </c>
      <c r="BH621" s="13">
        <f t="shared" si="534"/>
        <v>0</v>
      </c>
      <c r="BI621" s="73">
        <f t="shared" si="535"/>
        <v>2921306.7</v>
      </c>
      <c r="BJ621" s="219"/>
      <c r="BK621" s="850">
        <f t="shared" si="540"/>
        <v>0</v>
      </c>
      <c r="BL621" s="109">
        <f t="shared" si="541"/>
        <v>0</v>
      </c>
      <c r="BM621" s="109">
        <f t="shared" si="542"/>
        <v>0</v>
      </c>
      <c r="BN621" s="109">
        <f t="shared" si="543"/>
        <v>0</v>
      </c>
      <c r="BO621" s="109">
        <f t="shared" si="544"/>
        <v>0</v>
      </c>
      <c r="BP621" s="109">
        <f t="shared" si="545"/>
        <v>0</v>
      </c>
      <c r="BQ621" s="109">
        <f t="shared" si="546"/>
        <v>0</v>
      </c>
      <c r="BR621" s="109">
        <f t="shared" si="547"/>
        <v>0</v>
      </c>
      <c r="BS621" s="109">
        <f t="shared" si="548"/>
        <v>0</v>
      </c>
      <c r="BT621" s="109">
        <f t="shared" si="549"/>
        <v>0</v>
      </c>
      <c r="BU621" s="109">
        <f t="shared" si="550"/>
        <v>0</v>
      </c>
      <c r="BV621" s="109">
        <f t="shared" si="551"/>
        <v>2921306.7</v>
      </c>
      <c r="BW621" s="109">
        <f t="shared" si="552"/>
        <v>0</v>
      </c>
      <c r="BX621" s="109">
        <f t="shared" si="553"/>
        <v>0</v>
      </c>
      <c r="BY621" s="1000">
        <f t="shared" si="536"/>
        <v>2921306.7</v>
      </c>
    </row>
    <row r="622" spans="1:77">
      <c r="A622" s="679" t="s">
        <v>2377</v>
      </c>
      <c r="B622" s="679" t="s">
        <v>2378</v>
      </c>
      <c r="C622" s="57" t="s">
        <v>16</v>
      </c>
      <c r="D622" s="684" t="s">
        <v>7</v>
      </c>
      <c r="E622" s="681" t="s">
        <v>349</v>
      </c>
      <c r="F622" s="682">
        <v>41394</v>
      </c>
      <c r="G622" s="682" t="s">
        <v>106</v>
      </c>
      <c r="H622" s="241" t="s">
        <v>119</v>
      </c>
      <c r="I622" s="38"/>
      <c r="J622" s="983"/>
      <c r="K622" s="903"/>
      <c r="L622" s="798"/>
      <c r="M622" s="429"/>
      <c r="N622" s="109"/>
      <c r="O622" s="109"/>
      <c r="P622" s="109"/>
      <c r="Q622" s="607"/>
      <c r="R622" s="93"/>
      <c r="S622" s="109"/>
      <c r="T622" s="109"/>
      <c r="U622" s="109"/>
      <c r="V622" s="109">
        <v>0</v>
      </c>
      <c r="W622" s="109">
        <v>0</v>
      </c>
      <c r="X622" s="109">
        <v>0</v>
      </c>
      <c r="Y622" s="109">
        <v>0</v>
      </c>
      <c r="Z622" s="109">
        <v>0</v>
      </c>
      <c r="AA622" s="109">
        <v>0</v>
      </c>
      <c r="AB622" s="109">
        <v>0</v>
      </c>
      <c r="AC622" s="109">
        <v>0</v>
      </c>
      <c r="AD622" s="109">
        <v>0</v>
      </c>
      <c r="AE622" s="109">
        <v>0</v>
      </c>
      <c r="AF622" s="109">
        <v>0</v>
      </c>
      <c r="AG622" s="109">
        <v>0</v>
      </c>
      <c r="AH622" s="109">
        <v>0</v>
      </c>
      <c r="AI622" s="109">
        <v>0</v>
      </c>
      <c r="AJ622" s="109">
        <v>0</v>
      </c>
      <c r="AK622" s="109">
        <v>0</v>
      </c>
      <c r="AL622" s="109">
        <v>0</v>
      </c>
      <c r="AM622" s="109">
        <v>0</v>
      </c>
      <c r="AN622" s="109">
        <v>2902285.71</v>
      </c>
      <c r="AO622" s="109">
        <v>0</v>
      </c>
      <c r="AP622" s="160">
        <f t="shared" si="537"/>
        <v>0</v>
      </c>
      <c r="AQ622" s="160">
        <f t="shared" si="538"/>
        <v>2902285.71</v>
      </c>
      <c r="AR622" s="160">
        <f t="shared" si="539"/>
        <v>2902285.71</v>
      </c>
      <c r="AS622" s="607"/>
      <c r="AT622" s="219"/>
      <c r="AU622" s="13">
        <f t="shared" si="521"/>
        <v>0</v>
      </c>
      <c r="AV622" s="13">
        <f t="shared" si="522"/>
        <v>0</v>
      </c>
      <c r="AW622" s="13">
        <f t="shared" si="523"/>
        <v>0</v>
      </c>
      <c r="AX622" s="13">
        <f t="shared" si="524"/>
        <v>0</v>
      </c>
      <c r="AY622" s="13">
        <f t="shared" si="525"/>
        <v>0</v>
      </c>
      <c r="AZ622" s="13">
        <f t="shared" si="526"/>
        <v>0</v>
      </c>
      <c r="BA622" s="13">
        <f t="shared" si="527"/>
        <v>0</v>
      </c>
      <c r="BB622" s="13">
        <f t="shared" si="528"/>
        <v>0</v>
      </c>
      <c r="BC622" s="13">
        <f t="shared" si="529"/>
        <v>0</v>
      </c>
      <c r="BD622" s="13">
        <f t="shared" si="530"/>
        <v>0</v>
      </c>
      <c r="BE622" s="13">
        <f t="shared" si="531"/>
        <v>0</v>
      </c>
      <c r="BF622" s="13">
        <f t="shared" si="532"/>
        <v>0</v>
      </c>
      <c r="BG622" s="13">
        <f t="shared" si="533"/>
        <v>2902285.71</v>
      </c>
      <c r="BH622" s="13">
        <f t="shared" si="534"/>
        <v>0</v>
      </c>
      <c r="BI622" s="73">
        <f t="shared" si="535"/>
        <v>2902285.71</v>
      </c>
      <c r="BJ622" s="219"/>
      <c r="BK622" s="850">
        <f t="shared" si="540"/>
        <v>0</v>
      </c>
      <c r="BL622" s="109">
        <f t="shared" si="541"/>
        <v>0</v>
      </c>
      <c r="BM622" s="109">
        <f t="shared" si="542"/>
        <v>0</v>
      </c>
      <c r="BN622" s="109">
        <f t="shared" si="543"/>
        <v>0</v>
      </c>
      <c r="BO622" s="109">
        <f t="shared" si="544"/>
        <v>0</v>
      </c>
      <c r="BP622" s="109">
        <f t="shared" si="545"/>
        <v>0</v>
      </c>
      <c r="BQ622" s="109">
        <f t="shared" si="546"/>
        <v>0</v>
      </c>
      <c r="BR622" s="109">
        <f t="shared" si="547"/>
        <v>0</v>
      </c>
      <c r="BS622" s="109">
        <f t="shared" si="548"/>
        <v>0</v>
      </c>
      <c r="BT622" s="109">
        <f t="shared" si="549"/>
        <v>0</v>
      </c>
      <c r="BU622" s="109">
        <f t="shared" si="550"/>
        <v>0</v>
      </c>
      <c r="BV622" s="109">
        <f t="shared" si="551"/>
        <v>0</v>
      </c>
      <c r="BW622" s="109">
        <f t="shared" si="552"/>
        <v>2902285.71</v>
      </c>
      <c r="BX622" s="109">
        <f t="shared" si="553"/>
        <v>0</v>
      </c>
      <c r="BY622" s="1000">
        <f t="shared" si="536"/>
        <v>2902285.71</v>
      </c>
    </row>
    <row r="623" spans="1:77">
      <c r="A623" s="679" t="s">
        <v>2383</v>
      </c>
      <c r="B623" s="679" t="s">
        <v>2384</v>
      </c>
      <c r="C623" s="57" t="s">
        <v>16</v>
      </c>
      <c r="D623" s="684" t="s">
        <v>7</v>
      </c>
      <c r="E623" s="681" t="s">
        <v>349</v>
      </c>
      <c r="F623" s="682">
        <v>40732</v>
      </c>
      <c r="G623" s="682" t="s">
        <v>106</v>
      </c>
      <c r="H623" s="241" t="s">
        <v>119</v>
      </c>
      <c r="I623" s="38"/>
      <c r="J623" s="983"/>
      <c r="K623" s="903"/>
      <c r="L623" s="798"/>
      <c r="M623" s="429"/>
      <c r="N623" s="109"/>
      <c r="O623" s="109"/>
      <c r="P623" s="109"/>
      <c r="Q623" s="607"/>
      <c r="R623" s="93"/>
      <c r="S623" s="109">
        <v>1123467.29</v>
      </c>
      <c r="T623" s="109">
        <v>-111842.84000000008</v>
      </c>
      <c r="U623" s="109">
        <v>0</v>
      </c>
      <c r="V623" s="109">
        <v>0</v>
      </c>
      <c r="W623" s="109">
        <v>0</v>
      </c>
      <c r="X623" s="109">
        <v>0</v>
      </c>
      <c r="Y623" s="109">
        <v>0</v>
      </c>
      <c r="Z623" s="109">
        <v>0</v>
      </c>
      <c r="AA623" s="109">
        <v>0</v>
      </c>
      <c r="AB623" s="109">
        <v>0</v>
      </c>
      <c r="AC623" s="109">
        <v>0</v>
      </c>
      <c r="AD623" s="109">
        <v>0</v>
      </c>
      <c r="AE623" s="109">
        <v>0</v>
      </c>
      <c r="AF623" s="109">
        <v>0</v>
      </c>
      <c r="AG623" s="109">
        <v>0</v>
      </c>
      <c r="AH623" s="109">
        <v>0</v>
      </c>
      <c r="AI623" s="109">
        <v>0</v>
      </c>
      <c r="AJ623" s="109">
        <v>0</v>
      </c>
      <c r="AK623" s="109">
        <v>0</v>
      </c>
      <c r="AL623" s="109">
        <v>0</v>
      </c>
      <c r="AM623" s="109">
        <v>0</v>
      </c>
      <c r="AN623" s="109">
        <v>0</v>
      </c>
      <c r="AO623" s="109">
        <v>0</v>
      </c>
      <c r="AP623" s="160">
        <f t="shared" si="537"/>
        <v>1011624.45</v>
      </c>
      <c r="AQ623" s="160">
        <f t="shared" si="538"/>
        <v>0</v>
      </c>
      <c r="AR623" s="160">
        <f t="shared" si="539"/>
        <v>1011624.45</v>
      </c>
      <c r="AS623" s="607"/>
      <c r="AT623" s="219"/>
      <c r="AU623" s="13">
        <f t="shared" ref="AU623:AU686" si="554">AB623</f>
        <v>0</v>
      </c>
      <c r="AV623" s="13">
        <f t="shared" ref="AV623:AV686" si="555">AC623</f>
        <v>0</v>
      </c>
      <c r="AW623" s="13">
        <f t="shared" ref="AW623:AW686" si="556">AD623</f>
        <v>0</v>
      </c>
      <c r="AX623" s="13">
        <f t="shared" ref="AX623:AX686" si="557">AE623</f>
        <v>0</v>
      </c>
      <c r="AY623" s="13">
        <f t="shared" ref="AY623:AY686" si="558">AF623</f>
        <v>0</v>
      </c>
      <c r="AZ623" s="13">
        <f t="shared" ref="AZ623:AZ686" si="559">AG623</f>
        <v>0</v>
      </c>
      <c r="BA623" s="13">
        <f t="shared" ref="BA623:BA686" si="560">AH623</f>
        <v>0</v>
      </c>
      <c r="BB623" s="13">
        <f t="shared" ref="BB623:BB686" si="561">AI623</f>
        <v>0</v>
      </c>
      <c r="BC623" s="13">
        <f t="shared" ref="BC623:BC686" si="562">AJ623</f>
        <v>0</v>
      </c>
      <c r="BD623" s="13">
        <f t="shared" ref="BD623:BD686" si="563">AK623</f>
        <v>0</v>
      </c>
      <c r="BE623" s="13">
        <f t="shared" ref="BE623:BE686" si="564">AL623</f>
        <v>0</v>
      </c>
      <c r="BF623" s="13">
        <f t="shared" ref="BF623:BF686" si="565">AM623</f>
        <v>0</v>
      </c>
      <c r="BG623" s="13">
        <f t="shared" ref="BG623:BG686" si="566">AN623</f>
        <v>0</v>
      </c>
      <c r="BH623" s="13">
        <f t="shared" ref="BH623:BH686" si="567">AO623</f>
        <v>0</v>
      </c>
      <c r="BI623" s="73">
        <f t="shared" si="535"/>
        <v>0</v>
      </c>
      <c r="BJ623" s="219"/>
      <c r="BK623" s="850">
        <f t="shared" si="540"/>
        <v>0</v>
      </c>
      <c r="BL623" s="109">
        <f t="shared" si="541"/>
        <v>0</v>
      </c>
      <c r="BM623" s="109">
        <f t="shared" si="542"/>
        <v>0</v>
      </c>
      <c r="BN623" s="109">
        <f t="shared" si="543"/>
        <v>0</v>
      </c>
      <c r="BO623" s="109">
        <f t="shared" si="544"/>
        <v>0</v>
      </c>
      <c r="BP623" s="109">
        <f t="shared" si="545"/>
        <v>0</v>
      </c>
      <c r="BQ623" s="109">
        <f t="shared" si="546"/>
        <v>0</v>
      </c>
      <c r="BR623" s="109">
        <f t="shared" si="547"/>
        <v>0</v>
      </c>
      <c r="BS623" s="109">
        <f t="shared" si="548"/>
        <v>0</v>
      </c>
      <c r="BT623" s="109">
        <f t="shared" si="549"/>
        <v>0</v>
      </c>
      <c r="BU623" s="109">
        <f t="shared" si="550"/>
        <v>0</v>
      </c>
      <c r="BV623" s="109">
        <f t="shared" si="551"/>
        <v>0</v>
      </c>
      <c r="BW623" s="109">
        <f t="shared" si="552"/>
        <v>0</v>
      </c>
      <c r="BX623" s="109">
        <f t="shared" si="553"/>
        <v>0</v>
      </c>
      <c r="BY623" s="1000">
        <f t="shared" si="536"/>
        <v>0</v>
      </c>
    </row>
    <row r="624" spans="1:77" s="922" customFormat="1" ht="60" customHeight="1">
      <c r="A624" s="679" t="s">
        <v>2473</v>
      </c>
      <c r="B624" s="679" t="s">
        <v>2474</v>
      </c>
      <c r="C624" s="57" t="s">
        <v>16</v>
      </c>
      <c r="D624" s="684" t="s">
        <v>7</v>
      </c>
      <c r="E624" s="681" t="s">
        <v>349</v>
      </c>
      <c r="F624" s="682">
        <v>41274</v>
      </c>
      <c r="G624" s="682" t="s">
        <v>106</v>
      </c>
      <c r="H624" s="241" t="s">
        <v>119</v>
      </c>
      <c r="I624" s="38"/>
      <c r="J624" s="983"/>
      <c r="K624" s="903"/>
      <c r="L624" s="798"/>
      <c r="M624" s="429"/>
      <c r="N624" s="109"/>
      <c r="O624" s="109"/>
      <c r="P624" s="109"/>
      <c r="Q624" s="607"/>
      <c r="R624" s="93"/>
      <c r="S624" s="109"/>
      <c r="T624" s="109"/>
      <c r="U624" s="109"/>
      <c r="V624" s="109">
        <v>0</v>
      </c>
      <c r="W624" s="109">
        <v>0</v>
      </c>
      <c r="X624" s="109">
        <v>0</v>
      </c>
      <c r="Y624" s="109">
        <v>0</v>
      </c>
      <c r="Z624" s="109">
        <v>0</v>
      </c>
      <c r="AA624" s="109">
        <v>0</v>
      </c>
      <c r="AB624" s="109">
        <v>0</v>
      </c>
      <c r="AC624" s="109">
        <v>0</v>
      </c>
      <c r="AD624" s="109">
        <v>0</v>
      </c>
      <c r="AE624" s="109">
        <v>0</v>
      </c>
      <c r="AF624" s="109">
        <v>0</v>
      </c>
      <c r="AG624" s="109">
        <v>0</v>
      </c>
      <c r="AH624" s="109">
        <v>0</v>
      </c>
      <c r="AI624" s="109">
        <v>0</v>
      </c>
      <c r="AJ624" s="109">
        <v>149743</v>
      </c>
      <c r="AK624" s="109">
        <v>0</v>
      </c>
      <c r="AL624" s="109">
        <v>0</v>
      </c>
      <c r="AM624" s="109">
        <v>0</v>
      </c>
      <c r="AN624" s="109">
        <v>0</v>
      </c>
      <c r="AO624" s="109">
        <v>0</v>
      </c>
      <c r="AP624" s="160">
        <f t="shared" si="537"/>
        <v>0</v>
      </c>
      <c r="AQ624" s="160">
        <f t="shared" si="538"/>
        <v>149743</v>
      </c>
      <c r="AR624" s="160">
        <f t="shared" si="539"/>
        <v>149743</v>
      </c>
      <c r="AS624" s="607"/>
      <c r="AT624" s="219"/>
      <c r="AU624" s="13">
        <f t="shared" si="554"/>
        <v>0</v>
      </c>
      <c r="AV624" s="13">
        <f t="shared" si="555"/>
        <v>0</v>
      </c>
      <c r="AW624" s="13">
        <f t="shared" si="556"/>
        <v>0</v>
      </c>
      <c r="AX624" s="13">
        <f t="shared" si="557"/>
        <v>0</v>
      </c>
      <c r="AY624" s="13">
        <f t="shared" si="558"/>
        <v>0</v>
      </c>
      <c r="AZ624" s="13">
        <f t="shared" si="559"/>
        <v>0</v>
      </c>
      <c r="BA624" s="13">
        <f t="shared" si="560"/>
        <v>0</v>
      </c>
      <c r="BB624" s="13">
        <f t="shared" si="561"/>
        <v>0</v>
      </c>
      <c r="BC624" s="13">
        <f t="shared" si="562"/>
        <v>149743</v>
      </c>
      <c r="BD624" s="13">
        <f t="shared" si="563"/>
        <v>0</v>
      </c>
      <c r="BE624" s="13">
        <f t="shared" si="564"/>
        <v>0</v>
      </c>
      <c r="BF624" s="13">
        <f t="shared" si="565"/>
        <v>0</v>
      </c>
      <c r="BG624" s="13">
        <f t="shared" si="566"/>
        <v>0</v>
      </c>
      <c r="BH624" s="13">
        <f t="shared" si="567"/>
        <v>0</v>
      </c>
      <c r="BI624" s="73">
        <f t="shared" si="535"/>
        <v>149743</v>
      </c>
      <c r="BJ624" s="219"/>
      <c r="BK624" s="850">
        <f t="shared" si="540"/>
        <v>0</v>
      </c>
      <c r="BL624" s="109">
        <f t="shared" si="541"/>
        <v>0</v>
      </c>
      <c r="BM624" s="109">
        <f t="shared" si="542"/>
        <v>0</v>
      </c>
      <c r="BN624" s="109">
        <f t="shared" si="543"/>
        <v>0</v>
      </c>
      <c r="BO624" s="109">
        <f t="shared" si="544"/>
        <v>0</v>
      </c>
      <c r="BP624" s="109">
        <f t="shared" si="545"/>
        <v>0</v>
      </c>
      <c r="BQ624" s="109">
        <f t="shared" si="546"/>
        <v>0</v>
      </c>
      <c r="BR624" s="109">
        <f t="shared" si="547"/>
        <v>0</v>
      </c>
      <c r="BS624" s="109">
        <f t="shared" si="548"/>
        <v>149743</v>
      </c>
      <c r="BT624" s="109">
        <f t="shared" si="549"/>
        <v>0</v>
      </c>
      <c r="BU624" s="109">
        <f t="shared" si="550"/>
        <v>0</v>
      </c>
      <c r="BV624" s="109">
        <f t="shared" si="551"/>
        <v>0</v>
      </c>
      <c r="BW624" s="109">
        <f t="shared" si="552"/>
        <v>0</v>
      </c>
      <c r="BX624" s="109">
        <f t="shared" si="553"/>
        <v>0</v>
      </c>
      <c r="BY624" s="1000">
        <f t="shared" si="536"/>
        <v>149743</v>
      </c>
    </row>
    <row r="625" spans="1:77">
      <c r="A625" s="2" t="s">
        <v>3469</v>
      </c>
      <c r="B625" s="2" t="s">
        <v>3470</v>
      </c>
      <c r="C625" s="57" t="s">
        <v>20</v>
      </c>
      <c r="D625" s="57" t="s">
        <v>7</v>
      </c>
      <c r="E625" s="681" t="s">
        <v>349</v>
      </c>
      <c r="F625" s="682">
        <v>41060</v>
      </c>
      <c r="G625" s="682" t="s">
        <v>106</v>
      </c>
      <c r="H625" s="241" t="s">
        <v>124</v>
      </c>
      <c r="I625" s="38"/>
      <c r="J625" s="983"/>
      <c r="K625" s="903"/>
      <c r="L625" s="798"/>
      <c r="M625" s="429"/>
      <c r="N625" s="109"/>
      <c r="O625" s="109"/>
      <c r="P625" s="109"/>
      <c r="Q625" s="607"/>
      <c r="R625" s="93"/>
      <c r="S625" s="109">
        <v>0</v>
      </c>
      <c r="T625" s="109">
        <v>0</v>
      </c>
      <c r="U625" s="109">
        <v>0</v>
      </c>
      <c r="V625" s="109">
        <v>0</v>
      </c>
      <c r="W625" s="109">
        <v>0</v>
      </c>
      <c r="X625" s="109">
        <v>0</v>
      </c>
      <c r="Y625" s="109">
        <v>0</v>
      </c>
      <c r="Z625" s="109">
        <v>0</v>
      </c>
      <c r="AA625" s="109">
        <v>0</v>
      </c>
      <c r="AB625" s="109">
        <v>0</v>
      </c>
      <c r="AC625" s="109">
        <v>908883.15</v>
      </c>
      <c r="AD625" s="109">
        <v>0</v>
      </c>
      <c r="AE625" s="109">
        <v>0</v>
      </c>
      <c r="AF625" s="109">
        <v>0</v>
      </c>
      <c r="AG625" s="109">
        <v>0</v>
      </c>
      <c r="AH625" s="109">
        <v>0</v>
      </c>
      <c r="AI625" s="109">
        <v>0</v>
      </c>
      <c r="AJ625" s="109">
        <v>0</v>
      </c>
      <c r="AK625" s="109">
        <v>0</v>
      </c>
      <c r="AL625" s="109">
        <v>0</v>
      </c>
      <c r="AM625" s="109">
        <v>0</v>
      </c>
      <c r="AN625" s="109">
        <v>0</v>
      </c>
      <c r="AO625" s="109">
        <v>0</v>
      </c>
      <c r="AP625" s="160">
        <f t="shared" si="537"/>
        <v>0</v>
      </c>
      <c r="AQ625" s="160">
        <f t="shared" si="538"/>
        <v>908883.15</v>
      </c>
      <c r="AR625" s="160">
        <f t="shared" si="539"/>
        <v>908883.15</v>
      </c>
      <c r="AS625" s="607"/>
      <c r="AT625" s="219"/>
      <c r="AU625" s="13">
        <f t="shared" si="554"/>
        <v>0</v>
      </c>
      <c r="AV625" s="13">
        <f t="shared" si="555"/>
        <v>908883.15</v>
      </c>
      <c r="AW625" s="13">
        <f t="shared" si="556"/>
        <v>0</v>
      </c>
      <c r="AX625" s="13">
        <f t="shared" si="557"/>
        <v>0</v>
      </c>
      <c r="AY625" s="13">
        <f t="shared" si="558"/>
        <v>0</v>
      </c>
      <c r="AZ625" s="13">
        <f t="shared" si="559"/>
        <v>0</v>
      </c>
      <c r="BA625" s="13">
        <f t="shared" si="560"/>
        <v>0</v>
      </c>
      <c r="BB625" s="13">
        <f t="shared" si="561"/>
        <v>0</v>
      </c>
      <c r="BC625" s="13">
        <f t="shared" si="562"/>
        <v>0</v>
      </c>
      <c r="BD625" s="13">
        <f t="shared" si="563"/>
        <v>0</v>
      </c>
      <c r="BE625" s="13">
        <f t="shared" si="564"/>
        <v>0</v>
      </c>
      <c r="BF625" s="13">
        <f t="shared" si="565"/>
        <v>0</v>
      </c>
      <c r="BG625" s="13">
        <f t="shared" si="566"/>
        <v>0</v>
      </c>
      <c r="BH625" s="13">
        <f t="shared" si="567"/>
        <v>0</v>
      </c>
      <c r="BI625" s="73">
        <f t="shared" si="535"/>
        <v>908883.15</v>
      </c>
      <c r="BJ625" s="219"/>
      <c r="BK625" s="850">
        <f t="shared" si="540"/>
        <v>0</v>
      </c>
      <c r="BL625" s="109">
        <f t="shared" si="541"/>
        <v>908883.15</v>
      </c>
      <c r="BM625" s="109">
        <f t="shared" si="542"/>
        <v>0</v>
      </c>
      <c r="BN625" s="109">
        <f t="shared" si="543"/>
        <v>0</v>
      </c>
      <c r="BO625" s="109">
        <f t="shared" si="544"/>
        <v>0</v>
      </c>
      <c r="BP625" s="109">
        <f t="shared" si="545"/>
        <v>0</v>
      </c>
      <c r="BQ625" s="109">
        <f t="shared" si="546"/>
        <v>0</v>
      </c>
      <c r="BR625" s="109">
        <f t="shared" si="547"/>
        <v>0</v>
      </c>
      <c r="BS625" s="109">
        <f t="shared" si="548"/>
        <v>0</v>
      </c>
      <c r="BT625" s="109">
        <f t="shared" si="549"/>
        <v>0</v>
      </c>
      <c r="BU625" s="109">
        <f t="shared" si="550"/>
        <v>0</v>
      </c>
      <c r="BV625" s="109">
        <f t="shared" si="551"/>
        <v>0</v>
      </c>
      <c r="BW625" s="109">
        <f t="shared" si="552"/>
        <v>0</v>
      </c>
      <c r="BX625" s="109">
        <f t="shared" si="553"/>
        <v>0</v>
      </c>
      <c r="BY625" s="1000">
        <f t="shared" si="536"/>
        <v>908883.15</v>
      </c>
    </row>
    <row r="626" spans="1:77">
      <c r="A626" s="679" t="s">
        <v>2261</v>
      </c>
      <c r="B626" s="679" t="s">
        <v>2262</v>
      </c>
      <c r="C626" s="57" t="s">
        <v>13</v>
      </c>
      <c r="D626" s="57" t="s">
        <v>14</v>
      </c>
      <c r="E626" s="681" t="s">
        <v>349</v>
      </c>
      <c r="F626" s="682">
        <v>40812</v>
      </c>
      <c r="G626" s="682" t="s">
        <v>106</v>
      </c>
      <c r="H626" s="241" t="s">
        <v>116</v>
      </c>
      <c r="I626" s="38"/>
      <c r="J626" s="983"/>
      <c r="K626" s="903"/>
      <c r="L626" s="798"/>
      <c r="M626" s="429"/>
      <c r="N626" s="109"/>
      <c r="O626" s="109"/>
      <c r="P626" s="109"/>
      <c r="Q626" s="607"/>
      <c r="R626" s="93"/>
      <c r="S626" s="109">
        <v>0</v>
      </c>
      <c r="T626" s="109">
        <v>0</v>
      </c>
      <c r="U626" s="109">
        <v>114176.15</v>
      </c>
      <c r="V626" s="109">
        <v>10430</v>
      </c>
      <c r="W626" s="109">
        <v>5215</v>
      </c>
      <c r="X626" s="109">
        <v>0</v>
      </c>
      <c r="Y626" s="109">
        <v>0</v>
      </c>
      <c r="Z626" s="109">
        <v>0</v>
      </c>
      <c r="AA626" s="109">
        <v>0</v>
      </c>
      <c r="AB626" s="109">
        <v>0</v>
      </c>
      <c r="AC626" s="109">
        <v>0</v>
      </c>
      <c r="AD626" s="109">
        <v>0</v>
      </c>
      <c r="AE626" s="109">
        <v>0</v>
      </c>
      <c r="AF626" s="109">
        <v>0</v>
      </c>
      <c r="AG626" s="109">
        <v>0</v>
      </c>
      <c r="AH626" s="109">
        <v>0</v>
      </c>
      <c r="AI626" s="109">
        <v>0</v>
      </c>
      <c r="AJ626" s="109">
        <v>0</v>
      </c>
      <c r="AK626" s="109">
        <v>0</v>
      </c>
      <c r="AL626" s="109">
        <v>0</v>
      </c>
      <c r="AM626" s="109">
        <v>0</v>
      </c>
      <c r="AN626" s="109">
        <v>0</v>
      </c>
      <c r="AO626" s="109">
        <v>0</v>
      </c>
      <c r="AP626" s="160">
        <f t="shared" si="537"/>
        <v>129821.15</v>
      </c>
      <c r="AQ626" s="160">
        <f t="shared" si="538"/>
        <v>0</v>
      </c>
      <c r="AR626" s="160">
        <f t="shared" si="539"/>
        <v>129821.15</v>
      </c>
      <c r="AS626" s="607"/>
      <c r="AT626" s="219"/>
      <c r="AU626" s="13">
        <f t="shared" si="554"/>
        <v>0</v>
      </c>
      <c r="AV626" s="13">
        <f t="shared" si="555"/>
        <v>0</v>
      </c>
      <c r="AW626" s="13">
        <f t="shared" si="556"/>
        <v>0</v>
      </c>
      <c r="AX626" s="13">
        <f t="shared" si="557"/>
        <v>0</v>
      </c>
      <c r="AY626" s="13">
        <f t="shared" si="558"/>
        <v>0</v>
      </c>
      <c r="AZ626" s="13">
        <f t="shared" si="559"/>
        <v>0</v>
      </c>
      <c r="BA626" s="13">
        <f t="shared" si="560"/>
        <v>0</v>
      </c>
      <c r="BB626" s="13">
        <f t="shared" si="561"/>
        <v>0</v>
      </c>
      <c r="BC626" s="13">
        <f t="shared" si="562"/>
        <v>0</v>
      </c>
      <c r="BD626" s="13">
        <f t="shared" si="563"/>
        <v>0</v>
      </c>
      <c r="BE626" s="13">
        <f t="shared" si="564"/>
        <v>0</v>
      </c>
      <c r="BF626" s="13">
        <f t="shared" si="565"/>
        <v>0</v>
      </c>
      <c r="BG626" s="13">
        <f t="shared" si="566"/>
        <v>0</v>
      </c>
      <c r="BH626" s="13">
        <f t="shared" si="567"/>
        <v>0</v>
      </c>
      <c r="BI626" s="73">
        <f t="shared" si="535"/>
        <v>0</v>
      </c>
      <c r="BJ626" s="219"/>
      <c r="BK626" s="850">
        <f t="shared" si="540"/>
        <v>0</v>
      </c>
      <c r="BL626" s="109">
        <f t="shared" si="541"/>
        <v>0</v>
      </c>
      <c r="BM626" s="109">
        <f t="shared" si="542"/>
        <v>0</v>
      </c>
      <c r="BN626" s="109">
        <f t="shared" si="543"/>
        <v>0</v>
      </c>
      <c r="BO626" s="109">
        <f t="shared" si="544"/>
        <v>0</v>
      </c>
      <c r="BP626" s="109">
        <f t="shared" si="545"/>
        <v>0</v>
      </c>
      <c r="BQ626" s="109">
        <f t="shared" si="546"/>
        <v>0</v>
      </c>
      <c r="BR626" s="109">
        <f t="shared" si="547"/>
        <v>0</v>
      </c>
      <c r="BS626" s="109">
        <f t="shared" si="548"/>
        <v>0</v>
      </c>
      <c r="BT626" s="109">
        <f t="shared" si="549"/>
        <v>0</v>
      </c>
      <c r="BU626" s="109">
        <f t="shared" si="550"/>
        <v>0</v>
      </c>
      <c r="BV626" s="109">
        <f t="shared" si="551"/>
        <v>0</v>
      </c>
      <c r="BW626" s="109">
        <f t="shared" si="552"/>
        <v>0</v>
      </c>
      <c r="BX626" s="109">
        <f t="shared" si="553"/>
        <v>0</v>
      </c>
      <c r="BY626" s="1000">
        <f t="shared" si="536"/>
        <v>0</v>
      </c>
    </row>
    <row r="627" spans="1:77">
      <c r="A627" s="678" t="s">
        <v>2161</v>
      </c>
      <c r="B627" s="678" t="s">
        <v>2162</v>
      </c>
      <c r="C627" s="57" t="s">
        <v>13</v>
      </c>
      <c r="D627" s="684" t="s">
        <v>14</v>
      </c>
      <c r="E627" s="681" t="s">
        <v>349</v>
      </c>
      <c r="F627" s="683">
        <v>40877</v>
      </c>
      <c r="G627" s="682" t="s">
        <v>106</v>
      </c>
      <c r="H627" s="241" t="s">
        <v>116</v>
      </c>
      <c r="I627" s="38"/>
      <c r="J627" s="983"/>
      <c r="K627" s="903"/>
      <c r="L627" s="798"/>
      <c r="M627" s="429"/>
      <c r="N627" s="109"/>
      <c r="O627" s="109"/>
      <c r="P627" s="109"/>
      <c r="Q627" s="607"/>
      <c r="R627" s="93"/>
      <c r="S627" s="109"/>
      <c r="T627" s="109"/>
      <c r="U627" s="109"/>
      <c r="V627" s="109">
        <v>0</v>
      </c>
      <c r="W627" s="109">
        <v>1121314.8700000001</v>
      </c>
      <c r="X627" s="109">
        <v>0</v>
      </c>
      <c r="Y627" s="109">
        <v>0</v>
      </c>
      <c r="Z627" s="109">
        <v>0</v>
      </c>
      <c r="AA627" s="109">
        <v>0</v>
      </c>
      <c r="AB627" s="109">
        <v>0</v>
      </c>
      <c r="AC627" s="109">
        <v>0</v>
      </c>
      <c r="AD627" s="109">
        <v>0</v>
      </c>
      <c r="AE627" s="109">
        <v>0</v>
      </c>
      <c r="AF627" s="109">
        <v>0</v>
      </c>
      <c r="AG627" s="109">
        <v>0</v>
      </c>
      <c r="AH627" s="109">
        <v>0</v>
      </c>
      <c r="AI627" s="109">
        <v>0</v>
      </c>
      <c r="AJ627" s="109">
        <v>0</v>
      </c>
      <c r="AK627" s="109">
        <v>0</v>
      </c>
      <c r="AL627" s="109">
        <v>0</v>
      </c>
      <c r="AM627" s="109">
        <v>0</v>
      </c>
      <c r="AN627" s="109">
        <v>0</v>
      </c>
      <c r="AO627" s="109">
        <v>0</v>
      </c>
      <c r="AP627" s="160">
        <f t="shared" si="537"/>
        <v>1121314.8700000001</v>
      </c>
      <c r="AQ627" s="160">
        <f t="shared" si="538"/>
        <v>0</v>
      </c>
      <c r="AR627" s="160">
        <f t="shared" si="539"/>
        <v>1121314.8700000001</v>
      </c>
      <c r="AS627" s="607"/>
      <c r="AT627" s="219"/>
      <c r="AU627" s="13">
        <f t="shared" si="554"/>
        <v>0</v>
      </c>
      <c r="AV627" s="13">
        <f t="shared" si="555"/>
        <v>0</v>
      </c>
      <c r="AW627" s="13">
        <f t="shared" si="556"/>
        <v>0</v>
      </c>
      <c r="AX627" s="13">
        <f t="shared" si="557"/>
        <v>0</v>
      </c>
      <c r="AY627" s="13">
        <f t="shared" si="558"/>
        <v>0</v>
      </c>
      <c r="AZ627" s="13">
        <f t="shared" si="559"/>
        <v>0</v>
      </c>
      <c r="BA627" s="13">
        <f t="shared" si="560"/>
        <v>0</v>
      </c>
      <c r="BB627" s="13">
        <f t="shared" si="561"/>
        <v>0</v>
      </c>
      <c r="BC627" s="13">
        <f t="shared" si="562"/>
        <v>0</v>
      </c>
      <c r="BD627" s="13">
        <f t="shared" si="563"/>
        <v>0</v>
      </c>
      <c r="BE627" s="13">
        <f t="shared" si="564"/>
        <v>0</v>
      </c>
      <c r="BF627" s="13">
        <f t="shared" si="565"/>
        <v>0</v>
      </c>
      <c r="BG627" s="13">
        <f t="shared" si="566"/>
        <v>0</v>
      </c>
      <c r="BH627" s="13">
        <f t="shared" si="567"/>
        <v>0</v>
      </c>
      <c r="BI627" s="73">
        <f t="shared" si="535"/>
        <v>0</v>
      </c>
      <c r="BJ627" s="219"/>
      <c r="BK627" s="850">
        <f t="shared" si="540"/>
        <v>0</v>
      </c>
      <c r="BL627" s="109">
        <f t="shared" si="541"/>
        <v>0</v>
      </c>
      <c r="BM627" s="109">
        <f t="shared" si="542"/>
        <v>0</v>
      </c>
      <c r="BN627" s="109">
        <f t="shared" si="543"/>
        <v>0</v>
      </c>
      <c r="BO627" s="109">
        <f t="shared" si="544"/>
        <v>0</v>
      </c>
      <c r="BP627" s="109">
        <f t="shared" si="545"/>
        <v>0</v>
      </c>
      <c r="BQ627" s="109">
        <f t="shared" si="546"/>
        <v>0</v>
      </c>
      <c r="BR627" s="109">
        <f t="shared" si="547"/>
        <v>0</v>
      </c>
      <c r="BS627" s="109">
        <f t="shared" si="548"/>
        <v>0</v>
      </c>
      <c r="BT627" s="109">
        <f t="shared" si="549"/>
        <v>0</v>
      </c>
      <c r="BU627" s="109">
        <f t="shared" si="550"/>
        <v>0</v>
      </c>
      <c r="BV627" s="109">
        <f t="shared" si="551"/>
        <v>0</v>
      </c>
      <c r="BW627" s="109">
        <f t="shared" si="552"/>
        <v>0</v>
      </c>
      <c r="BX627" s="109">
        <f t="shared" si="553"/>
        <v>0</v>
      </c>
      <c r="BY627" s="1000">
        <f t="shared" si="536"/>
        <v>0</v>
      </c>
    </row>
    <row r="628" spans="1:77">
      <c r="A628" s="679" t="s">
        <v>2273</v>
      </c>
      <c r="B628" s="679" t="s">
        <v>2274</v>
      </c>
      <c r="C628" s="57" t="s">
        <v>13</v>
      </c>
      <c r="D628" s="57" t="s">
        <v>14</v>
      </c>
      <c r="E628" s="681" t="s">
        <v>349</v>
      </c>
      <c r="F628" s="682">
        <v>41243</v>
      </c>
      <c r="G628" s="682" t="s">
        <v>106</v>
      </c>
      <c r="H628" s="241" t="s">
        <v>116</v>
      </c>
      <c r="I628" s="38"/>
      <c r="J628" s="983"/>
      <c r="K628" s="903"/>
      <c r="L628" s="798"/>
      <c r="M628" s="429"/>
      <c r="N628" s="109"/>
      <c r="O628" s="109"/>
      <c r="P628" s="109"/>
      <c r="Q628" s="607"/>
      <c r="R628" s="93"/>
      <c r="S628" s="109"/>
      <c r="T628" s="109"/>
      <c r="U628" s="109"/>
      <c r="V628" s="109">
        <v>0</v>
      </c>
      <c r="W628" s="109">
        <v>0</v>
      </c>
      <c r="X628" s="109">
        <v>0</v>
      </c>
      <c r="Y628" s="109">
        <v>0</v>
      </c>
      <c r="Z628" s="109">
        <v>0</v>
      </c>
      <c r="AA628" s="109">
        <v>0</v>
      </c>
      <c r="AB628" s="109">
        <v>0</v>
      </c>
      <c r="AC628" s="109">
        <v>0</v>
      </c>
      <c r="AD628" s="109">
        <v>0</v>
      </c>
      <c r="AE628" s="109">
        <v>0</v>
      </c>
      <c r="AF628" s="109">
        <v>0</v>
      </c>
      <c r="AG628" s="109">
        <v>0</v>
      </c>
      <c r="AH628" s="109">
        <v>0</v>
      </c>
      <c r="AI628" s="109">
        <v>108038.90999999999</v>
      </c>
      <c r="AJ628" s="109">
        <v>0</v>
      </c>
      <c r="AK628" s="109">
        <v>0</v>
      </c>
      <c r="AL628" s="109">
        <v>0</v>
      </c>
      <c r="AM628" s="109">
        <v>0</v>
      </c>
      <c r="AN628" s="109">
        <v>0</v>
      </c>
      <c r="AO628" s="109">
        <v>0</v>
      </c>
      <c r="AP628" s="160">
        <f t="shared" si="537"/>
        <v>0</v>
      </c>
      <c r="AQ628" s="160">
        <f t="shared" si="538"/>
        <v>108038.90999999999</v>
      </c>
      <c r="AR628" s="160">
        <f t="shared" si="539"/>
        <v>108038.90999999999</v>
      </c>
      <c r="AS628" s="607"/>
      <c r="AT628" s="219"/>
      <c r="AU628" s="13">
        <f t="shared" si="554"/>
        <v>0</v>
      </c>
      <c r="AV628" s="13">
        <f t="shared" si="555"/>
        <v>0</v>
      </c>
      <c r="AW628" s="13">
        <f t="shared" si="556"/>
        <v>0</v>
      </c>
      <c r="AX628" s="13">
        <f t="shared" si="557"/>
        <v>0</v>
      </c>
      <c r="AY628" s="13">
        <f t="shared" si="558"/>
        <v>0</v>
      </c>
      <c r="AZ628" s="13">
        <f t="shared" si="559"/>
        <v>0</v>
      </c>
      <c r="BA628" s="13">
        <f t="shared" si="560"/>
        <v>0</v>
      </c>
      <c r="BB628" s="13">
        <f t="shared" si="561"/>
        <v>108038.90999999999</v>
      </c>
      <c r="BC628" s="13">
        <f t="shared" si="562"/>
        <v>0</v>
      </c>
      <c r="BD628" s="13">
        <f t="shared" si="563"/>
        <v>0</v>
      </c>
      <c r="BE628" s="13">
        <f t="shared" si="564"/>
        <v>0</v>
      </c>
      <c r="BF628" s="13">
        <f t="shared" si="565"/>
        <v>0</v>
      </c>
      <c r="BG628" s="13">
        <f t="shared" si="566"/>
        <v>0</v>
      </c>
      <c r="BH628" s="13">
        <f t="shared" si="567"/>
        <v>0</v>
      </c>
      <c r="BI628" s="73">
        <f t="shared" si="535"/>
        <v>108038.90999999999</v>
      </c>
      <c r="BJ628" s="219"/>
      <c r="BK628" s="850">
        <f t="shared" si="540"/>
        <v>0</v>
      </c>
      <c r="BL628" s="109">
        <f t="shared" si="541"/>
        <v>0</v>
      </c>
      <c r="BM628" s="109">
        <f t="shared" si="542"/>
        <v>0</v>
      </c>
      <c r="BN628" s="109">
        <f t="shared" si="543"/>
        <v>0</v>
      </c>
      <c r="BO628" s="109">
        <f t="shared" si="544"/>
        <v>0</v>
      </c>
      <c r="BP628" s="109">
        <f t="shared" si="545"/>
        <v>0</v>
      </c>
      <c r="BQ628" s="109">
        <f t="shared" si="546"/>
        <v>0</v>
      </c>
      <c r="BR628" s="109">
        <f t="shared" si="547"/>
        <v>108038.90999999999</v>
      </c>
      <c r="BS628" s="109">
        <f t="shared" si="548"/>
        <v>0</v>
      </c>
      <c r="BT628" s="109">
        <f t="shared" si="549"/>
        <v>0</v>
      </c>
      <c r="BU628" s="109">
        <f t="shared" si="550"/>
        <v>0</v>
      </c>
      <c r="BV628" s="109">
        <f t="shared" si="551"/>
        <v>0</v>
      </c>
      <c r="BW628" s="109">
        <f t="shared" si="552"/>
        <v>0</v>
      </c>
      <c r="BX628" s="109">
        <f t="shared" si="553"/>
        <v>0</v>
      </c>
      <c r="BY628" s="1000">
        <f t="shared" si="536"/>
        <v>108038.90999999999</v>
      </c>
    </row>
    <row r="629" spans="1:77">
      <c r="A629" s="678" t="s">
        <v>2239</v>
      </c>
      <c r="B629" s="678" t="s">
        <v>2240</v>
      </c>
      <c r="C629" s="57" t="s">
        <v>13</v>
      </c>
      <c r="D629" s="57" t="s">
        <v>14</v>
      </c>
      <c r="E629" s="681" t="s">
        <v>349</v>
      </c>
      <c r="F629" s="683">
        <v>40891</v>
      </c>
      <c r="G629" s="682" t="s">
        <v>106</v>
      </c>
      <c r="H629" s="241" t="s">
        <v>116</v>
      </c>
      <c r="I629" s="38"/>
      <c r="J629" s="983"/>
      <c r="K629" s="903"/>
      <c r="L629" s="798"/>
      <c r="M629" s="429"/>
      <c r="N629" s="109"/>
      <c r="O629" s="109"/>
      <c r="P629" s="109"/>
      <c r="Q629" s="607"/>
      <c r="R629" s="93"/>
      <c r="S629" s="109"/>
      <c r="T629" s="109"/>
      <c r="U629" s="109"/>
      <c r="V629" s="109">
        <v>0</v>
      </c>
      <c r="W629" s="109">
        <v>0</v>
      </c>
      <c r="X629" s="109">
        <v>188956.95</v>
      </c>
      <c r="Y629" s="109">
        <v>0</v>
      </c>
      <c r="Z629" s="109">
        <v>0</v>
      </c>
      <c r="AA629" s="109">
        <v>0</v>
      </c>
      <c r="AB629" s="109">
        <v>0</v>
      </c>
      <c r="AC629" s="109">
        <v>0</v>
      </c>
      <c r="AD629" s="109">
        <v>0</v>
      </c>
      <c r="AE629" s="109">
        <v>0</v>
      </c>
      <c r="AF629" s="109">
        <v>0</v>
      </c>
      <c r="AG629" s="109">
        <v>0</v>
      </c>
      <c r="AH629" s="109">
        <v>0</v>
      </c>
      <c r="AI629" s="109">
        <v>0</v>
      </c>
      <c r="AJ629" s="109">
        <v>0</v>
      </c>
      <c r="AK629" s="109">
        <v>0</v>
      </c>
      <c r="AL629" s="109">
        <v>0</v>
      </c>
      <c r="AM629" s="109">
        <v>0</v>
      </c>
      <c r="AN629" s="109">
        <v>0</v>
      </c>
      <c r="AO629" s="109">
        <v>0</v>
      </c>
      <c r="AP629" s="160">
        <f t="shared" si="537"/>
        <v>188956.95</v>
      </c>
      <c r="AQ629" s="160">
        <f t="shared" si="538"/>
        <v>0</v>
      </c>
      <c r="AR629" s="160">
        <f t="shared" si="539"/>
        <v>188956.95</v>
      </c>
      <c r="AS629" s="607"/>
      <c r="AT629" s="219"/>
      <c r="AU629" s="13">
        <f t="shared" si="554"/>
        <v>0</v>
      </c>
      <c r="AV629" s="13">
        <f t="shared" si="555"/>
        <v>0</v>
      </c>
      <c r="AW629" s="13">
        <f t="shared" si="556"/>
        <v>0</v>
      </c>
      <c r="AX629" s="13">
        <f t="shared" si="557"/>
        <v>0</v>
      </c>
      <c r="AY629" s="13">
        <f t="shared" si="558"/>
        <v>0</v>
      </c>
      <c r="AZ629" s="13">
        <f t="shared" si="559"/>
        <v>0</v>
      </c>
      <c r="BA629" s="13">
        <f t="shared" si="560"/>
        <v>0</v>
      </c>
      <c r="BB629" s="13">
        <f t="shared" si="561"/>
        <v>0</v>
      </c>
      <c r="BC629" s="13">
        <f t="shared" si="562"/>
        <v>0</v>
      </c>
      <c r="BD629" s="13">
        <f t="shared" si="563"/>
        <v>0</v>
      </c>
      <c r="BE629" s="13">
        <f t="shared" si="564"/>
        <v>0</v>
      </c>
      <c r="BF629" s="13">
        <f t="shared" si="565"/>
        <v>0</v>
      </c>
      <c r="BG629" s="13">
        <f t="shared" si="566"/>
        <v>0</v>
      </c>
      <c r="BH629" s="13">
        <f t="shared" si="567"/>
        <v>0</v>
      </c>
      <c r="BI629" s="73">
        <f t="shared" si="535"/>
        <v>0</v>
      </c>
      <c r="BJ629" s="219"/>
      <c r="BK629" s="850">
        <f t="shared" si="540"/>
        <v>0</v>
      </c>
      <c r="BL629" s="109">
        <f t="shared" si="541"/>
        <v>0</v>
      </c>
      <c r="BM629" s="109">
        <f t="shared" si="542"/>
        <v>0</v>
      </c>
      <c r="BN629" s="109">
        <f t="shared" si="543"/>
        <v>0</v>
      </c>
      <c r="BO629" s="109">
        <f t="shared" si="544"/>
        <v>0</v>
      </c>
      <c r="BP629" s="109">
        <f t="shared" si="545"/>
        <v>0</v>
      </c>
      <c r="BQ629" s="109">
        <f t="shared" si="546"/>
        <v>0</v>
      </c>
      <c r="BR629" s="109">
        <f t="shared" si="547"/>
        <v>0</v>
      </c>
      <c r="BS629" s="109">
        <f t="shared" si="548"/>
        <v>0</v>
      </c>
      <c r="BT629" s="109">
        <f t="shared" si="549"/>
        <v>0</v>
      </c>
      <c r="BU629" s="109">
        <f t="shared" si="550"/>
        <v>0</v>
      </c>
      <c r="BV629" s="109">
        <f t="shared" si="551"/>
        <v>0</v>
      </c>
      <c r="BW629" s="109">
        <f t="shared" si="552"/>
        <v>0</v>
      </c>
      <c r="BX629" s="109">
        <f t="shared" si="553"/>
        <v>0</v>
      </c>
      <c r="BY629" s="1000">
        <f t="shared" si="536"/>
        <v>0</v>
      </c>
    </row>
    <row r="630" spans="1:77">
      <c r="A630" s="678" t="s">
        <v>2211</v>
      </c>
      <c r="B630" s="678" t="s">
        <v>2212</v>
      </c>
      <c r="C630" s="57" t="s">
        <v>13</v>
      </c>
      <c r="D630" s="684" t="s">
        <v>14</v>
      </c>
      <c r="E630" s="681" t="s">
        <v>349</v>
      </c>
      <c r="F630" s="683">
        <v>41244</v>
      </c>
      <c r="G630" s="682" t="s">
        <v>106</v>
      </c>
      <c r="H630" s="241" t="s">
        <v>116</v>
      </c>
      <c r="I630" s="38"/>
      <c r="J630" s="983"/>
      <c r="K630" s="903"/>
      <c r="L630" s="798"/>
      <c r="M630" s="429"/>
      <c r="N630" s="109"/>
      <c r="O630" s="109"/>
      <c r="P630" s="109"/>
      <c r="Q630" s="607"/>
      <c r="R630" s="93"/>
      <c r="S630" s="109"/>
      <c r="T630" s="109"/>
      <c r="U630" s="109"/>
      <c r="V630" s="109">
        <v>0</v>
      </c>
      <c r="W630" s="109">
        <v>0</v>
      </c>
      <c r="X630" s="109">
        <v>0</v>
      </c>
      <c r="Y630" s="109">
        <v>0</v>
      </c>
      <c r="Z630" s="109">
        <v>0</v>
      </c>
      <c r="AA630" s="109">
        <v>0</v>
      </c>
      <c r="AB630" s="109">
        <v>0</v>
      </c>
      <c r="AC630" s="109">
        <v>0</v>
      </c>
      <c r="AD630" s="109">
        <v>0</v>
      </c>
      <c r="AE630" s="109">
        <v>0</v>
      </c>
      <c r="AF630" s="109">
        <v>0</v>
      </c>
      <c r="AG630" s="109">
        <v>0</v>
      </c>
      <c r="AH630" s="109">
        <v>0</v>
      </c>
      <c r="AI630" s="109">
        <v>0</v>
      </c>
      <c r="AJ630" s="109">
        <v>353043.83</v>
      </c>
      <c r="AK630" s="109">
        <v>0</v>
      </c>
      <c r="AL630" s="109">
        <v>0</v>
      </c>
      <c r="AM630" s="109">
        <v>0</v>
      </c>
      <c r="AN630" s="109">
        <v>0</v>
      </c>
      <c r="AO630" s="109">
        <v>0</v>
      </c>
      <c r="AP630" s="160">
        <f t="shared" si="537"/>
        <v>0</v>
      </c>
      <c r="AQ630" s="160">
        <f t="shared" si="538"/>
        <v>353043.83</v>
      </c>
      <c r="AR630" s="160">
        <f t="shared" si="539"/>
        <v>353043.83</v>
      </c>
      <c r="AS630" s="607"/>
      <c r="AT630" s="219"/>
      <c r="AU630" s="13">
        <f t="shared" si="554"/>
        <v>0</v>
      </c>
      <c r="AV630" s="13">
        <f t="shared" si="555"/>
        <v>0</v>
      </c>
      <c r="AW630" s="13">
        <f t="shared" si="556"/>
        <v>0</v>
      </c>
      <c r="AX630" s="13">
        <f t="shared" si="557"/>
        <v>0</v>
      </c>
      <c r="AY630" s="13">
        <f t="shared" si="558"/>
        <v>0</v>
      </c>
      <c r="AZ630" s="13">
        <f t="shared" si="559"/>
        <v>0</v>
      </c>
      <c r="BA630" s="13">
        <f t="shared" si="560"/>
        <v>0</v>
      </c>
      <c r="BB630" s="13">
        <f t="shared" si="561"/>
        <v>0</v>
      </c>
      <c r="BC630" s="13">
        <f t="shared" si="562"/>
        <v>353043.83</v>
      </c>
      <c r="BD630" s="13">
        <f t="shared" si="563"/>
        <v>0</v>
      </c>
      <c r="BE630" s="13">
        <f t="shared" si="564"/>
        <v>0</v>
      </c>
      <c r="BF630" s="13">
        <f t="shared" si="565"/>
        <v>0</v>
      </c>
      <c r="BG630" s="13">
        <f t="shared" si="566"/>
        <v>0</v>
      </c>
      <c r="BH630" s="13">
        <f t="shared" si="567"/>
        <v>0</v>
      </c>
      <c r="BI630" s="73">
        <f t="shared" si="535"/>
        <v>353043.83</v>
      </c>
      <c r="BJ630" s="219"/>
      <c r="BK630" s="850">
        <f t="shared" si="540"/>
        <v>0</v>
      </c>
      <c r="BL630" s="109">
        <f t="shared" si="541"/>
        <v>0</v>
      </c>
      <c r="BM630" s="109">
        <f t="shared" si="542"/>
        <v>0</v>
      </c>
      <c r="BN630" s="109">
        <f t="shared" si="543"/>
        <v>0</v>
      </c>
      <c r="BO630" s="109">
        <f t="shared" si="544"/>
        <v>0</v>
      </c>
      <c r="BP630" s="109">
        <f t="shared" si="545"/>
        <v>0</v>
      </c>
      <c r="BQ630" s="109">
        <f t="shared" si="546"/>
        <v>0</v>
      </c>
      <c r="BR630" s="109">
        <f t="shared" si="547"/>
        <v>0</v>
      </c>
      <c r="BS630" s="109">
        <f t="shared" si="548"/>
        <v>353043.83</v>
      </c>
      <c r="BT630" s="109">
        <f t="shared" si="549"/>
        <v>0</v>
      </c>
      <c r="BU630" s="109">
        <f t="shared" si="550"/>
        <v>0</v>
      </c>
      <c r="BV630" s="109">
        <f t="shared" si="551"/>
        <v>0</v>
      </c>
      <c r="BW630" s="109">
        <f t="shared" si="552"/>
        <v>0</v>
      </c>
      <c r="BX630" s="109">
        <f t="shared" si="553"/>
        <v>0</v>
      </c>
      <c r="BY630" s="1000">
        <f t="shared" si="536"/>
        <v>353043.83</v>
      </c>
    </row>
    <row r="631" spans="1:77">
      <c r="A631" s="679" t="s">
        <v>2143</v>
      </c>
      <c r="B631" s="679" t="s">
        <v>2144</v>
      </c>
      <c r="C631" s="57" t="s">
        <v>13</v>
      </c>
      <c r="D631" s="684" t="s">
        <v>14</v>
      </c>
      <c r="E631" s="681" t="s">
        <v>349</v>
      </c>
      <c r="F631" s="682">
        <v>40855</v>
      </c>
      <c r="G631" s="682" t="s">
        <v>106</v>
      </c>
      <c r="H631" s="241" t="s">
        <v>116</v>
      </c>
      <c r="I631" s="38"/>
      <c r="J631" s="983"/>
      <c r="K631" s="903"/>
      <c r="L631" s="798"/>
      <c r="M631" s="429"/>
      <c r="N631" s="109"/>
      <c r="O631" s="109"/>
      <c r="P631" s="109"/>
      <c r="Q631" s="607"/>
      <c r="R631" s="93"/>
      <c r="S631" s="109"/>
      <c r="T631" s="109"/>
      <c r="U631" s="109"/>
      <c r="V631" s="109">
        <v>0</v>
      </c>
      <c r="W631" s="109">
        <v>1662756.32</v>
      </c>
      <c r="X631" s="109">
        <v>83440</v>
      </c>
      <c r="Y631" s="109">
        <v>0</v>
      </c>
      <c r="Z631" s="109">
        <v>0</v>
      </c>
      <c r="AA631" s="109">
        <v>0</v>
      </c>
      <c r="AB631" s="109">
        <v>0</v>
      </c>
      <c r="AC631" s="109">
        <v>0</v>
      </c>
      <c r="AD631" s="109">
        <v>0</v>
      </c>
      <c r="AE631" s="109">
        <v>0</v>
      </c>
      <c r="AF631" s="109">
        <v>0</v>
      </c>
      <c r="AG631" s="109">
        <v>0</v>
      </c>
      <c r="AH631" s="109">
        <v>0</v>
      </c>
      <c r="AI631" s="109">
        <v>0</v>
      </c>
      <c r="AJ631" s="109">
        <v>0</v>
      </c>
      <c r="AK631" s="109">
        <v>0</v>
      </c>
      <c r="AL631" s="109">
        <v>0</v>
      </c>
      <c r="AM631" s="109">
        <v>0</v>
      </c>
      <c r="AN631" s="109">
        <v>0</v>
      </c>
      <c r="AO631" s="109">
        <v>0</v>
      </c>
      <c r="AP631" s="160">
        <f t="shared" si="537"/>
        <v>1746196.32</v>
      </c>
      <c r="AQ631" s="160">
        <f t="shared" si="538"/>
        <v>0</v>
      </c>
      <c r="AR631" s="160">
        <f t="shared" si="539"/>
        <v>1746196.32</v>
      </c>
      <c r="AS631" s="607"/>
      <c r="AT631" s="219"/>
      <c r="AU631" s="13">
        <f t="shared" si="554"/>
        <v>0</v>
      </c>
      <c r="AV631" s="13">
        <f t="shared" si="555"/>
        <v>0</v>
      </c>
      <c r="AW631" s="13">
        <f t="shared" si="556"/>
        <v>0</v>
      </c>
      <c r="AX631" s="13">
        <f t="shared" si="557"/>
        <v>0</v>
      </c>
      <c r="AY631" s="13">
        <f t="shared" si="558"/>
        <v>0</v>
      </c>
      <c r="AZ631" s="13">
        <f t="shared" si="559"/>
        <v>0</v>
      </c>
      <c r="BA631" s="13">
        <f t="shared" si="560"/>
        <v>0</v>
      </c>
      <c r="BB631" s="13">
        <f t="shared" si="561"/>
        <v>0</v>
      </c>
      <c r="BC631" s="13">
        <f t="shared" si="562"/>
        <v>0</v>
      </c>
      <c r="BD631" s="13">
        <f t="shared" si="563"/>
        <v>0</v>
      </c>
      <c r="BE631" s="13">
        <f t="shared" si="564"/>
        <v>0</v>
      </c>
      <c r="BF631" s="13">
        <f t="shared" si="565"/>
        <v>0</v>
      </c>
      <c r="BG631" s="13">
        <f t="shared" si="566"/>
        <v>0</v>
      </c>
      <c r="BH631" s="13">
        <f t="shared" si="567"/>
        <v>0</v>
      </c>
      <c r="BI631" s="73">
        <f t="shared" si="535"/>
        <v>0</v>
      </c>
      <c r="BJ631" s="219"/>
      <c r="BK631" s="850">
        <f t="shared" si="540"/>
        <v>0</v>
      </c>
      <c r="BL631" s="109">
        <f t="shared" si="541"/>
        <v>0</v>
      </c>
      <c r="BM631" s="109">
        <f t="shared" si="542"/>
        <v>0</v>
      </c>
      <c r="BN631" s="109">
        <f t="shared" si="543"/>
        <v>0</v>
      </c>
      <c r="BO631" s="109">
        <f t="shared" si="544"/>
        <v>0</v>
      </c>
      <c r="BP631" s="109">
        <f t="shared" si="545"/>
        <v>0</v>
      </c>
      <c r="BQ631" s="109">
        <f t="shared" si="546"/>
        <v>0</v>
      </c>
      <c r="BR631" s="109">
        <f t="shared" si="547"/>
        <v>0</v>
      </c>
      <c r="BS631" s="109">
        <f t="shared" si="548"/>
        <v>0</v>
      </c>
      <c r="BT631" s="109">
        <f t="shared" si="549"/>
        <v>0</v>
      </c>
      <c r="BU631" s="109">
        <f t="shared" si="550"/>
        <v>0</v>
      </c>
      <c r="BV631" s="109">
        <f t="shared" si="551"/>
        <v>0</v>
      </c>
      <c r="BW631" s="109">
        <f t="shared" si="552"/>
        <v>0</v>
      </c>
      <c r="BX631" s="109">
        <f t="shared" si="553"/>
        <v>0</v>
      </c>
      <c r="BY631" s="1000">
        <f t="shared" si="536"/>
        <v>0</v>
      </c>
    </row>
    <row r="632" spans="1:77">
      <c r="A632" s="679" t="s">
        <v>2207</v>
      </c>
      <c r="B632" s="679" t="s">
        <v>2208</v>
      </c>
      <c r="C632" s="57" t="s">
        <v>13</v>
      </c>
      <c r="D632" s="684" t="s">
        <v>15</v>
      </c>
      <c r="E632" s="681" t="s">
        <v>349</v>
      </c>
      <c r="F632" s="682">
        <v>41244</v>
      </c>
      <c r="G632" s="682" t="s">
        <v>106</v>
      </c>
      <c r="H632" s="241" t="s">
        <v>117</v>
      </c>
      <c r="I632" s="38"/>
      <c r="J632" s="983"/>
      <c r="K632" s="903"/>
      <c r="L632" s="798"/>
      <c r="M632" s="429"/>
      <c r="N632" s="109"/>
      <c r="O632" s="109"/>
      <c r="P632" s="109"/>
      <c r="Q632" s="607"/>
      <c r="R632" s="93"/>
      <c r="S632" s="109"/>
      <c r="T632" s="109"/>
      <c r="U632" s="109"/>
      <c r="V632" s="109">
        <v>0</v>
      </c>
      <c r="W632" s="109">
        <v>0</v>
      </c>
      <c r="X632" s="109">
        <v>0</v>
      </c>
      <c r="Y632" s="109">
        <v>0</v>
      </c>
      <c r="Z632" s="109">
        <v>0</v>
      </c>
      <c r="AA632" s="109">
        <v>0</v>
      </c>
      <c r="AB632" s="109">
        <v>0</v>
      </c>
      <c r="AC632" s="109">
        <v>0</v>
      </c>
      <c r="AD632" s="109">
        <v>0</v>
      </c>
      <c r="AE632" s="109">
        <v>0</v>
      </c>
      <c r="AF632" s="109">
        <v>0</v>
      </c>
      <c r="AG632" s="109">
        <v>0</v>
      </c>
      <c r="AH632" s="109">
        <v>0</v>
      </c>
      <c r="AI632" s="109">
        <v>0</v>
      </c>
      <c r="AJ632" s="109">
        <v>364234.00000000012</v>
      </c>
      <c r="AK632" s="109">
        <v>0</v>
      </c>
      <c r="AL632" s="109">
        <v>0</v>
      </c>
      <c r="AM632" s="109">
        <v>0</v>
      </c>
      <c r="AN632" s="109">
        <v>0</v>
      </c>
      <c r="AO632" s="109">
        <v>0</v>
      </c>
      <c r="AP632" s="160">
        <f t="shared" si="537"/>
        <v>0</v>
      </c>
      <c r="AQ632" s="160">
        <f t="shared" si="538"/>
        <v>364234.00000000012</v>
      </c>
      <c r="AR632" s="160">
        <f t="shared" si="539"/>
        <v>364234.00000000012</v>
      </c>
      <c r="AS632" s="607"/>
      <c r="AT632" s="219"/>
      <c r="AU632" s="13">
        <f t="shared" si="554"/>
        <v>0</v>
      </c>
      <c r="AV632" s="13">
        <f t="shared" si="555"/>
        <v>0</v>
      </c>
      <c r="AW632" s="13">
        <f t="shared" si="556"/>
        <v>0</v>
      </c>
      <c r="AX632" s="13">
        <f t="shared" si="557"/>
        <v>0</v>
      </c>
      <c r="AY632" s="13">
        <f t="shared" si="558"/>
        <v>0</v>
      </c>
      <c r="AZ632" s="13">
        <f t="shared" si="559"/>
        <v>0</v>
      </c>
      <c r="BA632" s="13">
        <f t="shared" si="560"/>
        <v>0</v>
      </c>
      <c r="BB632" s="13">
        <f t="shared" si="561"/>
        <v>0</v>
      </c>
      <c r="BC632" s="13">
        <f t="shared" si="562"/>
        <v>364234.00000000012</v>
      </c>
      <c r="BD632" s="13">
        <f t="shared" si="563"/>
        <v>0</v>
      </c>
      <c r="BE632" s="13">
        <f t="shared" si="564"/>
        <v>0</v>
      </c>
      <c r="BF632" s="13">
        <f t="shared" si="565"/>
        <v>0</v>
      </c>
      <c r="BG632" s="13">
        <f t="shared" si="566"/>
        <v>0</v>
      </c>
      <c r="BH632" s="13">
        <f t="shared" si="567"/>
        <v>0</v>
      </c>
      <c r="BI632" s="73">
        <f t="shared" si="535"/>
        <v>364234.00000000012</v>
      </c>
      <c r="BJ632" s="219"/>
      <c r="BK632" s="850">
        <f t="shared" si="540"/>
        <v>0</v>
      </c>
      <c r="BL632" s="109">
        <f t="shared" si="541"/>
        <v>0</v>
      </c>
      <c r="BM632" s="109">
        <f t="shared" si="542"/>
        <v>0</v>
      </c>
      <c r="BN632" s="109">
        <f t="shared" si="543"/>
        <v>0</v>
      </c>
      <c r="BO632" s="109">
        <f t="shared" si="544"/>
        <v>0</v>
      </c>
      <c r="BP632" s="109">
        <f t="shared" si="545"/>
        <v>0</v>
      </c>
      <c r="BQ632" s="109">
        <f t="shared" si="546"/>
        <v>0</v>
      </c>
      <c r="BR632" s="109">
        <f t="shared" si="547"/>
        <v>0</v>
      </c>
      <c r="BS632" s="109">
        <f t="shared" si="548"/>
        <v>364234.00000000012</v>
      </c>
      <c r="BT632" s="109">
        <f t="shared" si="549"/>
        <v>0</v>
      </c>
      <c r="BU632" s="109">
        <f t="shared" si="550"/>
        <v>0</v>
      </c>
      <c r="BV632" s="109">
        <f t="shared" si="551"/>
        <v>0</v>
      </c>
      <c r="BW632" s="109">
        <f t="shared" si="552"/>
        <v>0</v>
      </c>
      <c r="BX632" s="109">
        <f t="shared" si="553"/>
        <v>0</v>
      </c>
      <c r="BY632" s="1000">
        <f t="shared" si="536"/>
        <v>364234.00000000012</v>
      </c>
    </row>
    <row r="633" spans="1:77">
      <c r="A633" s="678" t="s">
        <v>315</v>
      </c>
      <c r="B633" s="678" t="s">
        <v>316</v>
      </c>
      <c r="C633" s="57" t="s">
        <v>20</v>
      </c>
      <c r="D633" s="57" t="s">
        <v>7</v>
      </c>
      <c r="E633" s="681" t="s">
        <v>349</v>
      </c>
      <c r="F633" s="683">
        <v>41183</v>
      </c>
      <c r="G633" s="682" t="s">
        <v>106</v>
      </c>
      <c r="H633" s="241" t="s">
        <v>124</v>
      </c>
      <c r="I633" s="38"/>
      <c r="J633" s="983"/>
      <c r="K633" s="903"/>
      <c r="L633" s="798"/>
      <c r="M633" s="429"/>
      <c r="N633" s="109"/>
      <c r="O633" s="109"/>
      <c r="P633" s="109"/>
      <c r="Q633" s="607"/>
      <c r="R633" s="93"/>
      <c r="S633" s="109">
        <v>0</v>
      </c>
      <c r="T633" s="109">
        <v>0</v>
      </c>
      <c r="U633" s="109">
        <v>0</v>
      </c>
      <c r="V633" s="109">
        <v>0</v>
      </c>
      <c r="W633" s="109">
        <v>0</v>
      </c>
      <c r="X633" s="109">
        <v>0</v>
      </c>
      <c r="Y633" s="109">
        <v>0</v>
      </c>
      <c r="Z633" s="109">
        <v>0</v>
      </c>
      <c r="AA633" s="109">
        <v>0</v>
      </c>
      <c r="AB633" s="109">
        <v>0</v>
      </c>
      <c r="AC633" s="109">
        <v>0</v>
      </c>
      <c r="AD633" s="109">
        <v>0</v>
      </c>
      <c r="AE633" s="109">
        <v>0</v>
      </c>
      <c r="AF633" s="109">
        <v>0</v>
      </c>
      <c r="AG633" s="109">
        <v>0</v>
      </c>
      <c r="AH633" s="109">
        <v>3370000</v>
      </c>
      <c r="AI633" s="109">
        <v>0</v>
      </c>
      <c r="AJ633" s="109">
        <v>0</v>
      </c>
      <c r="AK633" s="109">
        <v>0</v>
      </c>
      <c r="AL633" s="109">
        <v>0</v>
      </c>
      <c r="AM633" s="109">
        <v>0</v>
      </c>
      <c r="AN633" s="109">
        <v>0</v>
      </c>
      <c r="AO633" s="109">
        <v>0</v>
      </c>
      <c r="AP633" s="160">
        <f t="shared" si="537"/>
        <v>0</v>
      </c>
      <c r="AQ633" s="160">
        <f t="shared" si="538"/>
        <v>3370000</v>
      </c>
      <c r="AR633" s="160">
        <f t="shared" si="539"/>
        <v>3370000</v>
      </c>
      <c r="AS633" s="607"/>
      <c r="AT633" s="219"/>
      <c r="AU633" s="13">
        <f t="shared" si="554"/>
        <v>0</v>
      </c>
      <c r="AV633" s="13">
        <f t="shared" si="555"/>
        <v>0</v>
      </c>
      <c r="AW633" s="13">
        <f t="shared" si="556"/>
        <v>0</v>
      </c>
      <c r="AX633" s="13">
        <f t="shared" si="557"/>
        <v>0</v>
      </c>
      <c r="AY633" s="13">
        <f t="shared" si="558"/>
        <v>0</v>
      </c>
      <c r="AZ633" s="13">
        <f t="shared" si="559"/>
        <v>0</v>
      </c>
      <c r="BA633" s="13">
        <f t="shared" si="560"/>
        <v>3370000</v>
      </c>
      <c r="BB633" s="13">
        <f t="shared" si="561"/>
        <v>0</v>
      </c>
      <c r="BC633" s="13">
        <f t="shared" si="562"/>
        <v>0</v>
      </c>
      <c r="BD633" s="13">
        <f t="shared" si="563"/>
        <v>0</v>
      </c>
      <c r="BE633" s="13">
        <f t="shared" si="564"/>
        <v>0</v>
      </c>
      <c r="BF633" s="13">
        <f t="shared" si="565"/>
        <v>0</v>
      </c>
      <c r="BG633" s="13">
        <f t="shared" si="566"/>
        <v>0</v>
      </c>
      <c r="BH633" s="13">
        <f t="shared" si="567"/>
        <v>0</v>
      </c>
      <c r="BI633" s="73">
        <f t="shared" si="535"/>
        <v>3370000</v>
      </c>
      <c r="BJ633" s="219"/>
      <c r="BK633" s="850">
        <f t="shared" si="540"/>
        <v>0</v>
      </c>
      <c r="BL633" s="109">
        <f t="shared" si="541"/>
        <v>0</v>
      </c>
      <c r="BM633" s="109">
        <f t="shared" si="542"/>
        <v>0</v>
      </c>
      <c r="BN633" s="109">
        <f t="shared" si="543"/>
        <v>0</v>
      </c>
      <c r="BO633" s="109">
        <f t="shared" si="544"/>
        <v>0</v>
      </c>
      <c r="BP633" s="109">
        <f t="shared" si="545"/>
        <v>0</v>
      </c>
      <c r="BQ633" s="109">
        <f t="shared" si="546"/>
        <v>3370000</v>
      </c>
      <c r="BR633" s="109">
        <f t="shared" si="547"/>
        <v>0</v>
      </c>
      <c r="BS633" s="109">
        <f t="shared" si="548"/>
        <v>0</v>
      </c>
      <c r="BT633" s="109">
        <f t="shared" si="549"/>
        <v>0</v>
      </c>
      <c r="BU633" s="109">
        <f t="shared" si="550"/>
        <v>0</v>
      </c>
      <c r="BV633" s="109">
        <f t="shared" si="551"/>
        <v>0</v>
      </c>
      <c r="BW633" s="109">
        <f t="shared" si="552"/>
        <v>0</v>
      </c>
      <c r="BX633" s="109">
        <f t="shared" si="553"/>
        <v>0</v>
      </c>
      <c r="BY633" s="1000">
        <f t="shared" si="536"/>
        <v>3370000</v>
      </c>
    </row>
    <row r="634" spans="1:77">
      <c r="A634" s="2" t="s">
        <v>3458</v>
      </c>
      <c r="B634" s="2" t="s">
        <v>3459</v>
      </c>
      <c r="C634" s="57" t="s">
        <v>20</v>
      </c>
      <c r="D634" s="57" t="s">
        <v>7</v>
      </c>
      <c r="E634" s="681" t="s">
        <v>349</v>
      </c>
      <c r="F634" s="682">
        <v>41061</v>
      </c>
      <c r="G634" s="682" t="s">
        <v>106</v>
      </c>
      <c r="H634" s="241" t="s">
        <v>124</v>
      </c>
      <c r="I634" s="38"/>
      <c r="J634" s="983"/>
      <c r="K634" s="903"/>
      <c r="L634" s="798"/>
      <c r="M634" s="429"/>
      <c r="N634" s="109"/>
      <c r="O634" s="109"/>
      <c r="P634" s="109"/>
      <c r="Q634" s="607"/>
      <c r="R634" s="93"/>
      <c r="S634" s="109">
        <v>0</v>
      </c>
      <c r="T634" s="109">
        <v>0</v>
      </c>
      <c r="U634" s="109">
        <v>0</v>
      </c>
      <c r="V634" s="109">
        <v>0</v>
      </c>
      <c r="W634" s="109">
        <v>0</v>
      </c>
      <c r="X634" s="109">
        <v>0</v>
      </c>
      <c r="Y634" s="109">
        <v>0</v>
      </c>
      <c r="Z634" s="109">
        <v>0</v>
      </c>
      <c r="AA634" s="109">
        <v>0</v>
      </c>
      <c r="AB634" s="109">
        <v>0</v>
      </c>
      <c r="AC634" s="109">
        <v>0</v>
      </c>
      <c r="AD634" s="109">
        <v>1394281</v>
      </c>
      <c r="AE634" s="109">
        <v>0</v>
      </c>
      <c r="AF634" s="109">
        <v>0</v>
      </c>
      <c r="AG634" s="109">
        <v>0</v>
      </c>
      <c r="AH634" s="109">
        <v>0</v>
      </c>
      <c r="AI634" s="109">
        <v>0</v>
      </c>
      <c r="AJ634" s="109">
        <v>0</v>
      </c>
      <c r="AK634" s="109">
        <v>0</v>
      </c>
      <c r="AL634" s="109">
        <v>0</v>
      </c>
      <c r="AM634" s="109">
        <v>0</v>
      </c>
      <c r="AN634" s="109">
        <v>0</v>
      </c>
      <c r="AO634" s="109">
        <v>0</v>
      </c>
      <c r="AP634" s="160">
        <f t="shared" si="537"/>
        <v>0</v>
      </c>
      <c r="AQ634" s="160">
        <f t="shared" si="538"/>
        <v>1394281</v>
      </c>
      <c r="AR634" s="160">
        <f t="shared" si="539"/>
        <v>1394281</v>
      </c>
      <c r="AS634" s="607"/>
      <c r="AT634" s="219"/>
      <c r="AU634" s="13">
        <f t="shared" si="554"/>
        <v>0</v>
      </c>
      <c r="AV634" s="13">
        <f t="shared" si="555"/>
        <v>0</v>
      </c>
      <c r="AW634" s="13">
        <f t="shared" si="556"/>
        <v>1394281</v>
      </c>
      <c r="AX634" s="13">
        <f t="shared" si="557"/>
        <v>0</v>
      </c>
      <c r="AY634" s="13">
        <f t="shared" si="558"/>
        <v>0</v>
      </c>
      <c r="AZ634" s="13">
        <f t="shared" si="559"/>
        <v>0</v>
      </c>
      <c r="BA634" s="13">
        <f t="shared" si="560"/>
        <v>0</v>
      </c>
      <c r="BB634" s="13">
        <f t="shared" si="561"/>
        <v>0</v>
      </c>
      <c r="BC634" s="13">
        <f t="shared" si="562"/>
        <v>0</v>
      </c>
      <c r="BD634" s="13">
        <f t="shared" si="563"/>
        <v>0</v>
      </c>
      <c r="BE634" s="13">
        <f t="shared" si="564"/>
        <v>0</v>
      </c>
      <c r="BF634" s="13">
        <f t="shared" si="565"/>
        <v>0</v>
      </c>
      <c r="BG634" s="13">
        <f t="shared" si="566"/>
        <v>0</v>
      </c>
      <c r="BH634" s="13">
        <f t="shared" si="567"/>
        <v>0</v>
      </c>
      <c r="BI634" s="73">
        <f t="shared" si="535"/>
        <v>1394281</v>
      </c>
      <c r="BJ634" s="219"/>
      <c r="BK634" s="850">
        <f t="shared" si="540"/>
        <v>0</v>
      </c>
      <c r="BL634" s="109">
        <f t="shared" si="541"/>
        <v>0</v>
      </c>
      <c r="BM634" s="109">
        <f t="shared" si="542"/>
        <v>1394281</v>
      </c>
      <c r="BN634" s="109">
        <f t="shared" si="543"/>
        <v>0</v>
      </c>
      <c r="BO634" s="109">
        <f t="shared" si="544"/>
        <v>0</v>
      </c>
      <c r="BP634" s="109">
        <f t="shared" si="545"/>
        <v>0</v>
      </c>
      <c r="BQ634" s="109">
        <f t="shared" si="546"/>
        <v>0</v>
      </c>
      <c r="BR634" s="109">
        <f t="shared" si="547"/>
        <v>0</v>
      </c>
      <c r="BS634" s="109">
        <f t="shared" si="548"/>
        <v>0</v>
      </c>
      <c r="BT634" s="109">
        <f t="shared" si="549"/>
        <v>0</v>
      </c>
      <c r="BU634" s="109">
        <f t="shared" si="550"/>
        <v>0</v>
      </c>
      <c r="BV634" s="109">
        <f t="shared" si="551"/>
        <v>0</v>
      </c>
      <c r="BW634" s="109">
        <f t="shared" si="552"/>
        <v>0</v>
      </c>
      <c r="BX634" s="109">
        <f t="shared" si="553"/>
        <v>0</v>
      </c>
      <c r="BY634" s="1000">
        <f t="shared" si="536"/>
        <v>1394281</v>
      </c>
    </row>
    <row r="635" spans="1:77">
      <c r="A635" s="2" t="s">
        <v>3462</v>
      </c>
      <c r="B635" s="2" t="s">
        <v>3463</v>
      </c>
      <c r="C635" s="57" t="s">
        <v>20</v>
      </c>
      <c r="D635" s="57" t="s">
        <v>7</v>
      </c>
      <c r="E635" s="681" t="s">
        <v>349</v>
      </c>
      <c r="F635" s="682">
        <v>41060</v>
      </c>
      <c r="G635" s="682" t="s">
        <v>106</v>
      </c>
      <c r="H635" s="241" t="s">
        <v>124</v>
      </c>
      <c r="I635" s="38"/>
      <c r="J635" s="983"/>
      <c r="K635" s="903"/>
      <c r="L635" s="798"/>
      <c r="M635" s="429"/>
      <c r="N635" s="109"/>
      <c r="O635" s="109"/>
      <c r="P635" s="109"/>
      <c r="Q635" s="607"/>
      <c r="R635" s="93"/>
      <c r="S635" s="109">
        <v>0</v>
      </c>
      <c r="T635" s="109">
        <v>0</v>
      </c>
      <c r="U635" s="109">
        <v>0</v>
      </c>
      <c r="V635" s="109">
        <v>0</v>
      </c>
      <c r="W635" s="109">
        <v>0</v>
      </c>
      <c r="X635" s="109">
        <v>0</v>
      </c>
      <c r="Y635" s="109">
        <v>0</v>
      </c>
      <c r="Z635" s="109">
        <v>0</v>
      </c>
      <c r="AA635" s="109">
        <v>0</v>
      </c>
      <c r="AB635" s="109">
        <v>0</v>
      </c>
      <c r="AC635" s="109">
        <v>1006866</v>
      </c>
      <c r="AD635" s="109">
        <v>0</v>
      </c>
      <c r="AE635" s="109">
        <v>0</v>
      </c>
      <c r="AF635" s="109">
        <v>0</v>
      </c>
      <c r="AG635" s="109">
        <v>0</v>
      </c>
      <c r="AH635" s="109">
        <v>0</v>
      </c>
      <c r="AI635" s="109">
        <v>0</v>
      </c>
      <c r="AJ635" s="109">
        <v>0</v>
      </c>
      <c r="AK635" s="109">
        <v>0</v>
      </c>
      <c r="AL635" s="109">
        <v>0</v>
      </c>
      <c r="AM635" s="109">
        <v>0</v>
      </c>
      <c r="AN635" s="109">
        <v>0</v>
      </c>
      <c r="AO635" s="109">
        <v>0</v>
      </c>
      <c r="AP635" s="160">
        <f t="shared" si="537"/>
        <v>0</v>
      </c>
      <c r="AQ635" s="160">
        <f t="shared" si="538"/>
        <v>1006866</v>
      </c>
      <c r="AR635" s="160">
        <f t="shared" si="539"/>
        <v>1006866</v>
      </c>
      <c r="AS635" s="607"/>
      <c r="AT635" s="219"/>
      <c r="AU635" s="13">
        <f t="shared" si="554"/>
        <v>0</v>
      </c>
      <c r="AV635" s="13">
        <f t="shared" si="555"/>
        <v>1006866</v>
      </c>
      <c r="AW635" s="13">
        <f t="shared" si="556"/>
        <v>0</v>
      </c>
      <c r="AX635" s="13">
        <f t="shared" si="557"/>
        <v>0</v>
      </c>
      <c r="AY635" s="13">
        <f t="shared" si="558"/>
        <v>0</v>
      </c>
      <c r="AZ635" s="13">
        <f t="shared" si="559"/>
        <v>0</v>
      </c>
      <c r="BA635" s="13">
        <f t="shared" si="560"/>
        <v>0</v>
      </c>
      <c r="BB635" s="13">
        <f t="shared" si="561"/>
        <v>0</v>
      </c>
      <c r="BC635" s="13">
        <f t="shared" si="562"/>
        <v>0</v>
      </c>
      <c r="BD635" s="13">
        <f t="shared" si="563"/>
        <v>0</v>
      </c>
      <c r="BE635" s="13">
        <f t="shared" si="564"/>
        <v>0</v>
      </c>
      <c r="BF635" s="13">
        <f t="shared" si="565"/>
        <v>0</v>
      </c>
      <c r="BG635" s="13">
        <f t="shared" si="566"/>
        <v>0</v>
      </c>
      <c r="BH635" s="13">
        <f t="shared" si="567"/>
        <v>0</v>
      </c>
      <c r="BI635" s="73">
        <f t="shared" si="535"/>
        <v>1006866</v>
      </c>
      <c r="BJ635" s="219"/>
      <c r="BK635" s="850">
        <f t="shared" si="540"/>
        <v>0</v>
      </c>
      <c r="BL635" s="109">
        <f t="shared" si="541"/>
        <v>1006866</v>
      </c>
      <c r="BM635" s="109">
        <f t="shared" si="542"/>
        <v>0</v>
      </c>
      <c r="BN635" s="109">
        <f t="shared" si="543"/>
        <v>0</v>
      </c>
      <c r="BO635" s="109">
        <f t="shared" si="544"/>
        <v>0</v>
      </c>
      <c r="BP635" s="109">
        <f t="shared" si="545"/>
        <v>0</v>
      </c>
      <c r="BQ635" s="109">
        <f t="shared" si="546"/>
        <v>0</v>
      </c>
      <c r="BR635" s="109">
        <f t="shared" si="547"/>
        <v>0</v>
      </c>
      <c r="BS635" s="109">
        <f t="shared" si="548"/>
        <v>0</v>
      </c>
      <c r="BT635" s="109">
        <f t="shared" si="549"/>
        <v>0</v>
      </c>
      <c r="BU635" s="109">
        <f t="shared" si="550"/>
        <v>0</v>
      </c>
      <c r="BV635" s="109">
        <f t="shared" si="551"/>
        <v>0</v>
      </c>
      <c r="BW635" s="109">
        <f t="shared" si="552"/>
        <v>0</v>
      </c>
      <c r="BX635" s="109">
        <f t="shared" si="553"/>
        <v>0</v>
      </c>
      <c r="BY635" s="1000">
        <f t="shared" si="536"/>
        <v>1006866</v>
      </c>
    </row>
    <row r="636" spans="1:77">
      <c r="A636" s="678"/>
      <c r="B636" s="678" t="s">
        <v>294</v>
      </c>
      <c r="C636" s="57" t="s">
        <v>23</v>
      </c>
      <c r="D636" s="57" t="s">
        <v>31</v>
      </c>
      <c r="E636" s="681" t="s">
        <v>349</v>
      </c>
      <c r="F636" s="683" t="s">
        <v>264</v>
      </c>
      <c r="G636" s="682" t="s">
        <v>106</v>
      </c>
      <c r="H636" s="241" t="s">
        <v>129</v>
      </c>
      <c r="I636" s="38"/>
      <c r="J636" s="983"/>
      <c r="K636" s="903"/>
      <c r="L636" s="798"/>
      <c r="M636" s="429"/>
      <c r="N636" s="109"/>
      <c r="O636" s="109"/>
      <c r="P636" s="109"/>
      <c r="Q636" s="607"/>
      <c r="R636" s="93"/>
      <c r="S636" s="109">
        <v>457205.30999999988</v>
      </c>
      <c r="T636" s="109">
        <v>515071.52999999991</v>
      </c>
      <c r="U636" s="109">
        <v>512641.34</v>
      </c>
      <c r="V636" s="109">
        <v>254561.91100000002</v>
      </c>
      <c r="W636" s="109">
        <v>187250.2</v>
      </c>
      <c r="X636" s="109">
        <v>254937.14</v>
      </c>
      <c r="Y636" s="109">
        <v>60016.160000000003</v>
      </c>
      <c r="Z636" s="109">
        <v>150040.4</v>
      </c>
      <c r="AA636" s="109">
        <v>240064.64000000001</v>
      </c>
      <c r="AB636" s="109">
        <v>240064.64000000001</v>
      </c>
      <c r="AC636" s="109">
        <v>210056.56</v>
      </c>
      <c r="AD636" s="109">
        <v>300080.8</v>
      </c>
      <c r="AE636" s="109">
        <v>420113.12</v>
      </c>
      <c r="AF636" s="109">
        <v>330088.88</v>
      </c>
      <c r="AG636" s="109">
        <v>390105.04</v>
      </c>
      <c r="AH636" s="109">
        <v>330088.88</v>
      </c>
      <c r="AI636" s="109">
        <v>240064.64000000001</v>
      </c>
      <c r="AJ636" s="109">
        <v>90024.24</v>
      </c>
      <c r="AK636" s="109">
        <v>61096.450880000004</v>
      </c>
      <c r="AL636" s="109">
        <v>152741.12719999999</v>
      </c>
      <c r="AM636" s="109">
        <v>244385.80352000002</v>
      </c>
      <c r="AN636" s="109">
        <v>244385.80352000002</v>
      </c>
      <c r="AO636" s="109">
        <v>213837.57808000001</v>
      </c>
      <c r="AP636" s="160">
        <f t="shared" si="537"/>
        <v>2631788.6310000001</v>
      </c>
      <c r="AQ636" s="160">
        <f t="shared" si="538"/>
        <v>3467133.5632000002</v>
      </c>
      <c r="AR636" s="160">
        <f t="shared" si="539"/>
        <v>6098922.1941999998</v>
      </c>
      <c r="AS636" s="607"/>
      <c r="AT636" s="219"/>
      <c r="AU636" s="13">
        <f t="shared" si="554"/>
        <v>240064.64000000001</v>
      </c>
      <c r="AV636" s="13">
        <f t="shared" si="555"/>
        <v>210056.56</v>
      </c>
      <c r="AW636" s="13">
        <f t="shared" si="556"/>
        <v>300080.8</v>
      </c>
      <c r="AX636" s="13">
        <f t="shared" si="557"/>
        <v>420113.12</v>
      </c>
      <c r="AY636" s="13">
        <f t="shared" si="558"/>
        <v>330088.88</v>
      </c>
      <c r="AZ636" s="13">
        <f t="shared" si="559"/>
        <v>390105.04</v>
      </c>
      <c r="BA636" s="13">
        <f t="shared" si="560"/>
        <v>330088.88</v>
      </c>
      <c r="BB636" s="13">
        <f t="shared" si="561"/>
        <v>240064.64000000001</v>
      </c>
      <c r="BC636" s="13">
        <f t="shared" si="562"/>
        <v>90024.24</v>
      </c>
      <c r="BD636" s="13">
        <f t="shared" si="563"/>
        <v>61096.450880000004</v>
      </c>
      <c r="BE636" s="13">
        <f t="shared" si="564"/>
        <v>152741.12719999999</v>
      </c>
      <c r="BF636" s="13">
        <f t="shared" si="565"/>
        <v>244385.80352000002</v>
      </c>
      <c r="BG636" s="13">
        <f t="shared" si="566"/>
        <v>244385.80352000002</v>
      </c>
      <c r="BH636" s="13">
        <f t="shared" si="567"/>
        <v>213837.57808000001</v>
      </c>
      <c r="BI636" s="73">
        <f t="shared" si="535"/>
        <v>3467133.5632000002</v>
      </c>
      <c r="BJ636" s="219"/>
      <c r="BK636" s="850">
        <f t="shared" si="540"/>
        <v>240064.64000000001</v>
      </c>
      <c r="BL636" s="109">
        <f t="shared" si="541"/>
        <v>210056.56</v>
      </c>
      <c r="BM636" s="109">
        <f t="shared" si="542"/>
        <v>300080.8</v>
      </c>
      <c r="BN636" s="109">
        <f t="shared" si="543"/>
        <v>420113.12</v>
      </c>
      <c r="BO636" s="109">
        <f t="shared" si="544"/>
        <v>330088.88</v>
      </c>
      <c r="BP636" s="109">
        <f t="shared" si="545"/>
        <v>390105.04</v>
      </c>
      <c r="BQ636" s="109">
        <f t="shared" si="546"/>
        <v>330088.88</v>
      </c>
      <c r="BR636" s="109">
        <f t="shared" si="547"/>
        <v>240064.64000000001</v>
      </c>
      <c r="BS636" s="109">
        <f t="shared" si="548"/>
        <v>90024.24</v>
      </c>
      <c r="BT636" s="109">
        <f t="shared" si="549"/>
        <v>61096.450880000004</v>
      </c>
      <c r="BU636" s="109">
        <f t="shared" si="550"/>
        <v>152741.12719999999</v>
      </c>
      <c r="BV636" s="109">
        <f t="shared" si="551"/>
        <v>244385.80352000002</v>
      </c>
      <c r="BW636" s="109">
        <f t="shared" si="552"/>
        <v>244385.80352000002</v>
      </c>
      <c r="BX636" s="109">
        <f t="shared" si="553"/>
        <v>213837.57808000001</v>
      </c>
      <c r="BY636" s="1000">
        <f t="shared" si="536"/>
        <v>3467133.5632000002</v>
      </c>
    </row>
    <row r="637" spans="1:77">
      <c r="A637" s="679"/>
      <c r="B637" s="679" t="s">
        <v>294</v>
      </c>
      <c r="C637" s="57" t="s">
        <v>23</v>
      </c>
      <c r="D637" s="684" t="s">
        <v>25</v>
      </c>
      <c r="E637" s="681" t="s">
        <v>349</v>
      </c>
      <c r="F637" s="682" t="s">
        <v>264</v>
      </c>
      <c r="G637" s="682" t="s">
        <v>106</v>
      </c>
      <c r="H637" s="241" t="s">
        <v>126</v>
      </c>
      <c r="I637" s="38"/>
      <c r="J637" s="983"/>
      <c r="K637" s="903"/>
      <c r="L637" s="798"/>
      <c r="M637" s="429"/>
      <c r="N637" s="109"/>
      <c r="O637" s="109"/>
      <c r="P637" s="109"/>
      <c r="Q637" s="607"/>
      <c r="R637" s="93"/>
      <c r="S637" s="109">
        <v>35977.339999999989</v>
      </c>
      <c r="T637" s="109">
        <v>172026.61</v>
      </c>
      <c r="U637" s="109">
        <v>89030.23000000001</v>
      </c>
      <c r="V637" s="109">
        <v>137214.1293</v>
      </c>
      <c r="W637" s="109">
        <v>69428.899999999994</v>
      </c>
      <c r="X637" s="109">
        <v>35884.6</v>
      </c>
      <c r="Y637" s="109">
        <v>180000</v>
      </c>
      <c r="Z637" s="109">
        <v>186000</v>
      </c>
      <c r="AA637" s="109">
        <v>420000</v>
      </c>
      <c r="AB637" s="109">
        <v>315000</v>
      </c>
      <c r="AC637" s="109">
        <v>300000</v>
      </c>
      <c r="AD637" s="109">
        <v>450000</v>
      </c>
      <c r="AE637" s="109">
        <v>240000</v>
      </c>
      <c r="AF637" s="109">
        <v>345000</v>
      </c>
      <c r="AG637" s="109">
        <v>150000</v>
      </c>
      <c r="AH637" s="109">
        <v>225000</v>
      </c>
      <c r="AI637" s="109">
        <v>99000</v>
      </c>
      <c r="AJ637" s="109">
        <v>90000</v>
      </c>
      <c r="AK637" s="109">
        <v>183240</v>
      </c>
      <c r="AL637" s="109">
        <v>189348</v>
      </c>
      <c r="AM637" s="109">
        <v>427560</v>
      </c>
      <c r="AN637" s="109">
        <v>320670</v>
      </c>
      <c r="AO637" s="109">
        <v>305400</v>
      </c>
      <c r="AP637" s="160">
        <f t="shared" si="537"/>
        <v>1325561.8092999998</v>
      </c>
      <c r="AQ637" s="160">
        <f t="shared" si="538"/>
        <v>3640218</v>
      </c>
      <c r="AR637" s="160">
        <f t="shared" si="539"/>
        <v>4965779.8092999998</v>
      </c>
      <c r="AS637" s="607"/>
      <c r="AT637" s="219"/>
      <c r="AU637" s="13">
        <f t="shared" si="554"/>
        <v>315000</v>
      </c>
      <c r="AV637" s="13">
        <f t="shared" si="555"/>
        <v>300000</v>
      </c>
      <c r="AW637" s="13">
        <f t="shared" si="556"/>
        <v>450000</v>
      </c>
      <c r="AX637" s="13">
        <f t="shared" si="557"/>
        <v>240000</v>
      </c>
      <c r="AY637" s="13">
        <f t="shared" si="558"/>
        <v>345000</v>
      </c>
      <c r="AZ637" s="13">
        <f t="shared" si="559"/>
        <v>150000</v>
      </c>
      <c r="BA637" s="13">
        <f t="shared" si="560"/>
        <v>225000</v>
      </c>
      <c r="BB637" s="13">
        <f t="shared" si="561"/>
        <v>99000</v>
      </c>
      <c r="BC637" s="13">
        <f t="shared" si="562"/>
        <v>90000</v>
      </c>
      <c r="BD637" s="13">
        <f t="shared" si="563"/>
        <v>183240</v>
      </c>
      <c r="BE637" s="13">
        <f t="shared" si="564"/>
        <v>189348</v>
      </c>
      <c r="BF637" s="13">
        <f t="shared" si="565"/>
        <v>427560</v>
      </c>
      <c r="BG637" s="13">
        <f t="shared" si="566"/>
        <v>320670</v>
      </c>
      <c r="BH637" s="13">
        <f t="shared" si="567"/>
        <v>305400</v>
      </c>
      <c r="BI637" s="73">
        <f t="shared" si="535"/>
        <v>3640218</v>
      </c>
      <c r="BJ637" s="219"/>
      <c r="BK637" s="850">
        <f t="shared" si="540"/>
        <v>315000</v>
      </c>
      <c r="BL637" s="109">
        <f t="shared" si="541"/>
        <v>300000</v>
      </c>
      <c r="BM637" s="109">
        <f t="shared" si="542"/>
        <v>450000</v>
      </c>
      <c r="BN637" s="109">
        <f t="shared" si="543"/>
        <v>240000</v>
      </c>
      <c r="BO637" s="109">
        <f t="shared" si="544"/>
        <v>345000</v>
      </c>
      <c r="BP637" s="109">
        <f t="shared" si="545"/>
        <v>150000</v>
      </c>
      <c r="BQ637" s="109">
        <f t="shared" si="546"/>
        <v>225000</v>
      </c>
      <c r="BR637" s="109">
        <f t="shared" si="547"/>
        <v>99000</v>
      </c>
      <c r="BS637" s="109">
        <f t="shared" si="548"/>
        <v>90000</v>
      </c>
      <c r="BT637" s="109">
        <f t="shared" si="549"/>
        <v>183240</v>
      </c>
      <c r="BU637" s="109">
        <f t="shared" si="550"/>
        <v>189348</v>
      </c>
      <c r="BV637" s="109">
        <f t="shared" si="551"/>
        <v>427560</v>
      </c>
      <c r="BW637" s="109">
        <f t="shared" si="552"/>
        <v>320670</v>
      </c>
      <c r="BX637" s="109">
        <f t="shared" si="553"/>
        <v>305400</v>
      </c>
      <c r="BY637" s="1000">
        <f t="shared" si="536"/>
        <v>3640218</v>
      </c>
    </row>
    <row r="638" spans="1:77">
      <c r="A638" s="678"/>
      <c r="B638" s="678" t="s">
        <v>294</v>
      </c>
      <c r="C638" s="57" t="s">
        <v>23</v>
      </c>
      <c r="D638" s="684" t="s">
        <v>27</v>
      </c>
      <c r="E638" s="681" t="s">
        <v>349</v>
      </c>
      <c r="F638" s="683" t="s">
        <v>264</v>
      </c>
      <c r="G638" s="682" t="s">
        <v>106</v>
      </c>
      <c r="H638" s="241" t="s">
        <v>127</v>
      </c>
      <c r="I638" s="38"/>
      <c r="J638" s="983"/>
      <c r="K638" s="903"/>
      <c r="L638" s="798"/>
      <c r="M638" s="429"/>
      <c r="N638" s="109"/>
      <c r="O638" s="109"/>
      <c r="P638" s="109"/>
      <c r="Q638" s="607"/>
      <c r="R638" s="93"/>
      <c r="S638" s="109">
        <v>504921.99999999994</v>
      </c>
      <c r="T638" s="109">
        <v>51814.650000000023</v>
      </c>
      <c r="U638" s="109">
        <v>29175.629999999997</v>
      </c>
      <c r="V638" s="109">
        <v>22602.250500000002</v>
      </c>
      <c r="W638" s="109">
        <v>11436.5</v>
      </c>
      <c r="X638" s="109">
        <v>5911</v>
      </c>
      <c r="Y638" s="109">
        <v>54000</v>
      </c>
      <c r="Z638" s="109">
        <v>55800</v>
      </c>
      <c r="AA638" s="109">
        <v>126000</v>
      </c>
      <c r="AB638" s="109">
        <v>94500</v>
      </c>
      <c r="AC638" s="109">
        <v>90000</v>
      </c>
      <c r="AD638" s="109">
        <v>135000</v>
      </c>
      <c r="AE638" s="109">
        <v>72000</v>
      </c>
      <c r="AF638" s="109">
        <v>103500</v>
      </c>
      <c r="AG638" s="109">
        <v>45000</v>
      </c>
      <c r="AH638" s="109">
        <v>67500</v>
      </c>
      <c r="AI638" s="109">
        <v>29700</v>
      </c>
      <c r="AJ638" s="109">
        <v>27000</v>
      </c>
      <c r="AK638" s="109">
        <v>54972</v>
      </c>
      <c r="AL638" s="109">
        <v>56804.4</v>
      </c>
      <c r="AM638" s="109">
        <v>128268</v>
      </c>
      <c r="AN638" s="109">
        <v>96201</v>
      </c>
      <c r="AO638" s="109">
        <v>91620</v>
      </c>
      <c r="AP638" s="160">
        <f t="shared" si="537"/>
        <v>861662.03049999988</v>
      </c>
      <c r="AQ638" s="160">
        <f t="shared" si="538"/>
        <v>1092065.3999999999</v>
      </c>
      <c r="AR638" s="160">
        <f t="shared" si="539"/>
        <v>1953727.4304999998</v>
      </c>
      <c r="AS638" s="607"/>
      <c r="AT638" s="219"/>
      <c r="AU638" s="13">
        <f t="shared" si="554"/>
        <v>94500</v>
      </c>
      <c r="AV638" s="13">
        <f t="shared" si="555"/>
        <v>90000</v>
      </c>
      <c r="AW638" s="13">
        <f t="shared" si="556"/>
        <v>135000</v>
      </c>
      <c r="AX638" s="13">
        <f t="shared" si="557"/>
        <v>72000</v>
      </c>
      <c r="AY638" s="13">
        <f t="shared" si="558"/>
        <v>103500</v>
      </c>
      <c r="AZ638" s="13">
        <f t="shared" si="559"/>
        <v>45000</v>
      </c>
      <c r="BA638" s="13">
        <f t="shared" si="560"/>
        <v>67500</v>
      </c>
      <c r="BB638" s="13">
        <f t="shared" si="561"/>
        <v>29700</v>
      </c>
      <c r="BC638" s="13">
        <f t="shared" si="562"/>
        <v>27000</v>
      </c>
      <c r="BD638" s="13">
        <f t="shared" si="563"/>
        <v>54972</v>
      </c>
      <c r="BE638" s="13">
        <f t="shared" si="564"/>
        <v>56804.4</v>
      </c>
      <c r="BF638" s="13">
        <f t="shared" si="565"/>
        <v>128268</v>
      </c>
      <c r="BG638" s="13">
        <f t="shared" si="566"/>
        <v>96201</v>
      </c>
      <c r="BH638" s="13">
        <f t="shared" si="567"/>
        <v>91620</v>
      </c>
      <c r="BI638" s="73">
        <f t="shared" si="535"/>
        <v>1092065.3999999999</v>
      </c>
      <c r="BJ638" s="219"/>
      <c r="BK638" s="850">
        <f t="shared" si="540"/>
        <v>94500</v>
      </c>
      <c r="BL638" s="109">
        <f t="shared" si="541"/>
        <v>90000</v>
      </c>
      <c r="BM638" s="109">
        <f t="shared" si="542"/>
        <v>135000</v>
      </c>
      <c r="BN638" s="109">
        <f t="shared" si="543"/>
        <v>72000</v>
      </c>
      <c r="BO638" s="109">
        <f t="shared" si="544"/>
        <v>103500</v>
      </c>
      <c r="BP638" s="109">
        <f t="shared" si="545"/>
        <v>45000</v>
      </c>
      <c r="BQ638" s="109">
        <f t="shared" si="546"/>
        <v>67500</v>
      </c>
      <c r="BR638" s="109">
        <f t="shared" si="547"/>
        <v>29700</v>
      </c>
      <c r="BS638" s="109">
        <f t="shared" si="548"/>
        <v>27000</v>
      </c>
      <c r="BT638" s="109">
        <f t="shared" si="549"/>
        <v>54972</v>
      </c>
      <c r="BU638" s="109">
        <f t="shared" si="550"/>
        <v>56804.4</v>
      </c>
      <c r="BV638" s="109">
        <f t="shared" si="551"/>
        <v>128268</v>
      </c>
      <c r="BW638" s="109">
        <f t="shared" si="552"/>
        <v>96201</v>
      </c>
      <c r="BX638" s="109">
        <f t="shared" si="553"/>
        <v>91620</v>
      </c>
      <c r="BY638" s="1000">
        <f t="shared" si="536"/>
        <v>1092065.3999999999</v>
      </c>
    </row>
    <row r="639" spans="1:77">
      <c r="A639" s="679"/>
      <c r="B639" s="679" t="s">
        <v>294</v>
      </c>
      <c r="C639" s="57" t="s">
        <v>23</v>
      </c>
      <c r="D639" s="684" t="s">
        <v>29</v>
      </c>
      <c r="E639" s="681" t="s">
        <v>349</v>
      </c>
      <c r="F639" s="682" t="s">
        <v>264</v>
      </c>
      <c r="G639" s="682" t="s">
        <v>106</v>
      </c>
      <c r="H639" s="241" t="s">
        <v>128</v>
      </c>
      <c r="I639" s="38"/>
      <c r="J639" s="983"/>
      <c r="K639" s="903"/>
      <c r="L639" s="798"/>
      <c r="M639" s="429"/>
      <c r="N639" s="109"/>
      <c r="O639" s="109"/>
      <c r="P639" s="109"/>
      <c r="Q639" s="607"/>
      <c r="R639" s="93"/>
      <c r="S639" s="109">
        <v>0</v>
      </c>
      <c r="T639" s="109">
        <v>95223.17</v>
      </c>
      <c r="U639" s="109">
        <v>17587.250000000004</v>
      </c>
      <c r="V639" s="109">
        <v>70785.400999999998</v>
      </c>
      <c r="W639" s="109">
        <v>52068.2</v>
      </c>
      <c r="X639" s="109">
        <v>70889.740000000005</v>
      </c>
      <c r="Y639" s="109">
        <v>5692.4</v>
      </c>
      <c r="Z639" s="109">
        <v>14231</v>
      </c>
      <c r="AA639" s="109">
        <v>22769.599999999999</v>
      </c>
      <c r="AB639" s="109">
        <v>22769.599999999999</v>
      </c>
      <c r="AC639" s="109">
        <v>19923.400000000001</v>
      </c>
      <c r="AD639" s="109">
        <v>28462</v>
      </c>
      <c r="AE639" s="109">
        <v>39846.800000000003</v>
      </c>
      <c r="AF639" s="109">
        <v>31308.2</v>
      </c>
      <c r="AG639" s="109">
        <v>37000.6</v>
      </c>
      <c r="AH639" s="109">
        <v>31308.2</v>
      </c>
      <c r="AI639" s="109">
        <v>22769.599999999999</v>
      </c>
      <c r="AJ639" s="109">
        <v>8538.6</v>
      </c>
      <c r="AK639" s="109">
        <v>5351.4020399999999</v>
      </c>
      <c r="AL639" s="109">
        <v>13378.5051</v>
      </c>
      <c r="AM639" s="109">
        <v>21405.60816</v>
      </c>
      <c r="AN639" s="109">
        <v>21405.60816</v>
      </c>
      <c r="AO639" s="109">
        <v>18729.907139999999</v>
      </c>
      <c r="AP639" s="160">
        <f t="shared" si="537"/>
        <v>349246.761</v>
      </c>
      <c r="AQ639" s="160">
        <f t="shared" si="538"/>
        <v>322198.03060000006</v>
      </c>
      <c r="AR639" s="160">
        <f t="shared" si="539"/>
        <v>671444.79159999976</v>
      </c>
      <c r="AS639" s="607"/>
      <c r="AT639" s="219"/>
      <c r="AU639" s="13">
        <f t="shared" si="554"/>
        <v>22769.599999999999</v>
      </c>
      <c r="AV639" s="13">
        <f t="shared" si="555"/>
        <v>19923.400000000001</v>
      </c>
      <c r="AW639" s="13">
        <f t="shared" si="556"/>
        <v>28462</v>
      </c>
      <c r="AX639" s="13">
        <f t="shared" si="557"/>
        <v>39846.800000000003</v>
      </c>
      <c r="AY639" s="13">
        <f t="shared" si="558"/>
        <v>31308.2</v>
      </c>
      <c r="AZ639" s="13">
        <f t="shared" si="559"/>
        <v>37000.6</v>
      </c>
      <c r="BA639" s="13">
        <f t="shared" si="560"/>
        <v>31308.2</v>
      </c>
      <c r="BB639" s="13">
        <f t="shared" si="561"/>
        <v>22769.599999999999</v>
      </c>
      <c r="BC639" s="13">
        <f t="shared" si="562"/>
        <v>8538.6</v>
      </c>
      <c r="BD639" s="13">
        <f t="shared" si="563"/>
        <v>5351.4020399999999</v>
      </c>
      <c r="BE639" s="13">
        <f t="shared" si="564"/>
        <v>13378.5051</v>
      </c>
      <c r="BF639" s="13">
        <f t="shared" si="565"/>
        <v>21405.60816</v>
      </c>
      <c r="BG639" s="13">
        <f t="shared" si="566"/>
        <v>21405.60816</v>
      </c>
      <c r="BH639" s="13">
        <f t="shared" si="567"/>
        <v>18729.907139999999</v>
      </c>
      <c r="BI639" s="73">
        <f t="shared" si="535"/>
        <v>322198.03060000006</v>
      </c>
      <c r="BJ639" s="219"/>
      <c r="BK639" s="850">
        <f t="shared" si="540"/>
        <v>22769.599999999999</v>
      </c>
      <c r="BL639" s="109">
        <f t="shared" si="541"/>
        <v>19923.400000000001</v>
      </c>
      <c r="BM639" s="109">
        <f t="shared" si="542"/>
        <v>28462</v>
      </c>
      <c r="BN639" s="109">
        <f t="shared" si="543"/>
        <v>39846.800000000003</v>
      </c>
      <c r="BO639" s="109">
        <f t="shared" si="544"/>
        <v>31308.2</v>
      </c>
      <c r="BP639" s="109">
        <f t="shared" si="545"/>
        <v>37000.6</v>
      </c>
      <c r="BQ639" s="109">
        <f t="shared" si="546"/>
        <v>31308.2</v>
      </c>
      <c r="BR639" s="109">
        <f t="shared" si="547"/>
        <v>22769.599999999999</v>
      </c>
      <c r="BS639" s="109">
        <f t="shared" si="548"/>
        <v>8538.6</v>
      </c>
      <c r="BT639" s="109">
        <f t="shared" si="549"/>
        <v>5351.4020399999999</v>
      </c>
      <c r="BU639" s="109">
        <f t="shared" si="550"/>
        <v>13378.5051</v>
      </c>
      <c r="BV639" s="109">
        <f t="shared" si="551"/>
        <v>21405.60816</v>
      </c>
      <c r="BW639" s="109">
        <f t="shared" si="552"/>
        <v>21405.60816</v>
      </c>
      <c r="BX639" s="109">
        <f t="shared" si="553"/>
        <v>18729.907139999999</v>
      </c>
      <c r="BY639" s="1000">
        <f t="shared" si="536"/>
        <v>322198.03060000006</v>
      </c>
    </row>
    <row r="640" spans="1:77">
      <c r="A640" s="679"/>
      <c r="B640" s="679" t="s">
        <v>294</v>
      </c>
      <c r="C640" s="57" t="s">
        <v>23</v>
      </c>
      <c r="D640" s="684" t="s">
        <v>33</v>
      </c>
      <c r="E640" s="681" t="s">
        <v>349</v>
      </c>
      <c r="F640" s="682" t="s">
        <v>264</v>
      </c>
      <c r="G640" s="682" t="s">
        <v>106</v>
      </c>
      <c r="H640" s="241" t="s">
        <v>130</v>
      </c>
      <c r="I640" s="38"/>
      <c r="J640" s="983"/>
      <c r="K640" s="903"/>
      <c r="L640" s="798"/>
      <c r="M640" s="429"/>
      <c r="N640" s="109"/>
      <c r="O640" s="109"/>
      <c r="P640" s="109"/>
      <c r="Q640" s="607"/>
      <c r="R640" s="93"/>
      <c r="S640" s="109">
        <v>2918.43</v>
      </c>
      <c r="T640" s="109">
        <v>58191.65</v>
      </c>
      <c r="U640" s="109">
        <v>2891.48</v>
      </c>
      <c r="V640" s="109">
        <v>24037.687999999998</v>
      </c>
      <c r="W640" s="109">
        <v>17681.599999999999</v>
      </c>
      <c r="X640" s="109">
        <v>24073.119999999999</v>
      </c>
      <c r="Y640" s="109">
        <v>4006.36</v>
      </c>
      <c r="Z640" s="109">
        <v>10015.9</v>
      </c>
      <c r="AA640" s="109">
        <v>16025.44</v>
      </c>
      <c r="AB640" s="109">
        <v>16025.44</v>
      </c>
      <c r="AC640" s="109">
        <v>14022.26</v>
      </c>
      <c r="AD640" s="109">
        <v>20031.8</v>
      </c>
      <c r="AE640" s="109">
        <v>28044.52</v>
      </c>
      <c r="AF640" s="109">
        <v>22034.98</v>
      </c>
      <c r="AG640" s="109">
        <v>26041.34</v>
      </c>
      <c r="AH640" s="109">
        <v>22034.98</v>
      </c>
      <c r="AI640" s="109">
        <v>16025.44</v>
      </c>
      <c r="AJ640" s="109">
        <v>6009.54</v>
      </c>
      <c r="AK640" s="109">
        <v>4078.4744800000003</v>
      </c>
      <c r="AL640" s="109">
        <v>10196.1862</v>
      </c>
      <c r="AM640" s="109">
        <v>16313.897920000001</v>
      </c>
      <c r="AN640" s="109">
        <v>16313.897920000001</v>
      </c>
      <c r="AO640" s="109">
        <v>14274.660680000001</v>
      </c>
      <c r="AP640" s="160">
        <f t="shared" si="537"/>
        <v>159841.66799999998</v>
      </c>
      <c r="AQ640" s="160">
        <f t="shared" si="538"/>
        <v>231447.4172</v>
      </c>
      <c r="AR640" s="160">
        <f t="shared" si="539"/>
        <v>391289.08519999997</v>
      </c>
      <c r="AS640" s="607"/>
      <c r="AT640" s="219"/>
      <c r="AU640" s="13">
        <f t="shared" si="554"/>
        <v>16025.44</v>
      </c>
      <c r="AV640" s="13">
        <f t="shared" si="555"/>
        <v>14022.26</v>
      </c>
      <c r="AW640" s="13">
        <f t="shared" si="556"/>
        <v>20031.8</v>
      </c>
      <c r="AX640" s="13">
        <f t="shared" si="557"/>
        <v>28044.52</v>
      </c>
      <c r="AY640" s="13">
        <f t="shared" si="558"/>
        <v>22034.98</v>
      </c>
      <c r="AZ640" s="13">
        <f t="shared" si="559"/>
        <v>26041.34</v>
      </c>
      <c r="BA640" s="13">
        <f t="shared" si="560"/>
        <v>22034.98</v>
      </c>
      <c r="BB640" s="13">
        <f t="shared" si="561"/>
        <v>16025.44</v>
      </c>
      <c r="BC640" s="13">
        <f t="shared" si="562"/>
        <v>6009.54</v>
      </c>
      <c r="BD640" s="13">
        <f t="shared" si="563"/>
        <v>4078.4744800000003</v>
      </c>
      <c r="BE640" s="13">
        <f t="shared" si="564"/>
        <v>10196.1862</v>
      </c>
      <c r="BF640" s="13">
        <f t="shared" si="565"/>
        <v>16313.897920000001</v>
      </c>
      <c r="BG640" s="13">
        <f t="shared" si="566"/>
        <v>16313.897920000001</v>
      </c>
      <c r="BH640" s="13">
        <f t="shared" si="567"/>
        <v>14274.660680000001</v>
      </c>
      <c r="BI640" s="73">
        <f t="shared" si="535"/>
        <v>231447.4172</v>
      </c>
      <c r="BJ640" s="219"/>
      <c r="BK640" s="850">
        <f t="shared" si="540"/>
        <v>16025.44</v>
      </c>
      <c r="BL640" s="109">
        <f t="shared" si="541"/>
        <v>14022.26</v>
      </c>
      <c r="BM640" s="109">
        <f t="shared" si="542"/>
        <v>20031.8</v>
      </c>
      <c r="BN640" s="109">
        <f t="shared" si="543"/>
        <v>28044.52</v>
      </c>
      <c r="BO640" s="109">
        <f t="shared" si="544"/>
        <v>22034.98</v>
      </c>
      <c r="BP640" s="109">
        <f t="shared" si="545"/>
        <v>26041.34</v>
      </c>
      <c r="BQ640" s="109">
        <f t="shared" si="546"/>
        <v>22034.98</v>
      </c>
      <c r="BR640" s="109">
        <f t="shared" si="547"/>
        <v>16025.44</v>
      </c>
      <c r="BS640" s="109">
        <f t="shared" si="548"/>
        <v>6009.54</v>
      </c>
      <c r="BT640" s="109">
        <f t="shared" si="549"/>
        <v>4078.4744800000003</v>
      </c>
      <c r="BU640" s="109">
        <f t="shared" si="550"/>
        <v>10196.1862</v>
      </c>
      <c r="BV640" s="109">
        <f t="shared" si="551"/>
        <v>16313.897920000001</v>
      </c>
      <c r="BW640" s="109">
        <f t="shared" si="552"/>
        <v>16313.897920000001</v>
      </c>
      <c r="BX640" s="109">
        <f t="shared" si="553"/>
        <v>14274.660680000001</v>
      </c>
      <c r="BY640" s="1000">
        <f t="shared" si="536"/>
        <v>231447.4172</v>
      </c>
    </row>
    <row r="641" spans="1:77">
      <c r="A641" s="680"/>
      <c r="B641" s="680" t="s">
        <v>294</v>
      </c>
      <c r="C641" s="57" t="s">
        <v>23</v>
      </c>
      <c r="D641" s="684" t="s">
        <v>22</v>
      </c>
      <c r="E641" s="681" t="s">
        <v>349</v>
      </c>
      <c r="F641" s="682" t="s">
        <v>264</v>
      </c>
      <c r="G641" s="682" t="s">
        <v>106</v>
      </c>
      <c r="H641" s="241" t="s">
        <v>125</v>
      </c>
      <c r="I641" s="38"/>
      <c r="J641" s="983"/>
      <c r="K641" s="903"/>
      <c r="L641" s="798"/>
      <c r="M641" s="429"/>
      <c r="N641" s="109"/>
      <c r="O641" s="109"/>
      <c r="P641" s="109"/>
      <c r="Q641" s="607"/>
      <c r="R641" s="93"/>
      <c r="S641" s="109">
        <v>0</v>
      </c>
      <c r="T641" s="109">
        <v>0</v>
      </c>
      <c r="U641" s="109">
        <v>0</v>
      </c>
      <c r="V641" s="109">
        <v>16076.620199999999</v>
      </c>
      <c r="W641" s="109">
        <v>8134.5999999999995</v>
      </c>
      <c r="X641" s="109">
        <v>4204.3999999999996</v>
      </c>
      <c r="Y641" s="109">
        <v>13482.72</v>
      </c>
      <c r="Z641" s="109">
        <v>13932.144000000002</v>
      </c>
      <c r="AA641" s="109">
        <v>31459.68</v>
      </c>
      <c r="AB641" s="109">
        <v>23594.76</v>
      </c>
      <c r="AC641" s="109">
        <v>22471.200000000001</v>
      </c>
      <c r="AD641" s="109">
        <v>33706.800000000003</v>
      </c>
      <c r="AE641" s="109">
        <v>17976.96</v>
      </c>
      <c r="AF641" s="109">
        <v>25841.88</v>
      </c>
      <c r="AG641" s="109">
        <v>11235.6</v>
      </c>
      <c r="AH641" s="109">
        <v>16853.400000000001</v>
      </c>
      <c r="AI641" s="109">
        <v>7415.4960000000001</v>
      </c>
      <c r="AJ641" s="109">
        <v>6741.36</v>
      </c>
      <c r="AK641" s="109">
        <v>7507.4649600000002</v>
      </c>
      <c r="AL641" s="109">
        <v>7757.7137919999996</v>
      </c>
      <c r="AM641" s="109">
        <v>17517.418239999999</v>
      </c>
      <c r="AN641" s="109">
        <v>13138.063680000001</v>
      </c>
      <c r="AO641" s="109">
        <v>12512.4416</v>
      </c>
      <c r="AP641" s="160">
        <f t="shared" si="537"/>
        <v>87290.164199999999</v>
      </c>
      <c r="AQ641" s="160">
        <f t="shared" si="538"/>
        <v>224270.55827199999</v>
      </c>
      <c r="AR641" s="160">
        <f t="shared" si="539"/>
        <v>311560.72247200005</v>
      </c>
      <c r="AS641" s="607"/>
      <c r="AT641" s="219"/>
      <c r="AU641" s="13">
        <f t="shared" si="554"/>
        <v>23594.76</v>
      </c>
      <c r="AV641" s="13">
        <f t="shared" si="555"/>
        <v>22471.200000000001</v>
      </c>
      <c r="AW641" s="13">
        <f t="shared" si="556"/>
        <v>33706.800000000003</v>
      </c>
      <c r="AX641" s="13">
        <f t="shared" si="557"/>
        <v>17976.96</v>
      </c>
      <c r="AY641" s="13">
        <f t="shared" si="558"/>
        <v>25841.88</v>
      </c>
      <c r="AZ641" s="13">
        <f t="shared" si="559"/>
        <v>11235.6</v>
      </c>
      <c r="BA641" s="13">
        <f t="shared" si="560"/>
        <v>16853.400000000001</v>
      </c>
      <c r="BB641" s="13">
        <f t="shared" si="561"/>
        <v>7415.4960000000001</v>
      </c>
      <c r="BC641" s="13">
        <f t="shared" si="562"/>
        <v>6741.36</v>
      </c>
      <c r="BD641" s="13">
        <f t="shared" si="563"/>
        <v>7507.4649600000002</v>
      </c>
      <c r="BE641" s="13">
        <f t="shared" si="564"/>
        <v>7757.7137919999996</v>
      </c>
      <c r="BF641" s="13">
        <f t="shared" si="565"/>
        <v>17517.418239999999</v>
      </c>
      <c r="BG641" s="13">
        <f t="shared" si="566"/>
        <v>13138.063680000001</v>
      </c>
      <c r="BH641" s="13">
        <f t="shared" si="567"/>
        <v>12512.4416</v>
      </c>
      <c r="BI641" s="73">
        <f t="shared" si="535"/>
        <v>224270.55827199999</v>
      </c>
      <c r="BJ641" s="219"/>
      <c r="BK641" s="850">
        <f t="shared" si="540"/>
        <v>23594.76</v>
      </c>
      <c r="BL641" s="109">
        <f t="shared" si="541"/>
        <v>22471.200000000001</v>
      </c>
      <c r="BM641" s="109">
        <f t="shared" si="542"/>
        <v>33706.800000000003</v>
      </c>
      <c r="BN641" s="109">
        <f t="shared" si="543"/>
        <v>17976.96</v>
      </c>
      <c r="BO641" s="109">
        <f t="shared" si="544"/>
        <v>25841.88</v>
      </c>
      <c r="BP641" s="109">
        <f t="shared" si="545"/>
        <v>11235.6</v>
      </c>
      <c r="BQ641" s="109">
        <f t="shared" si="546"/>
        <v>16853.400000000001</v>
      </c>
      <c r="BR641" s="109">
        <f t="shared" si="547"/>
        <v>7415.4960000000001</v>
      </c>
      <c r="BS641" s="109">
        <f t="shared" si="548"/>
        <v>6741.36</v>
      </c>
      <c r="BT641" s="109">
        <f t="shared" si="549"/>
        <v>7507.4649600000002</v>
      </c>
      <c r="BU641" s="109">
        <f t="shared" si="550"/>
        <v>7757.7137919999996</v>
      </c>
      <c r="BV641" s="109">
        <f t="shared" si="551"/>
        <v>17517.418239999999</v>
      </c>
      <c r="BW641" s="109">
        <f t="shared" si="552"/>
        <v>13138.063680000001</v>
      </c>
      <c r="BX641" s="109">
        <f t="shared" si="553"/>
        <v>12512.4416</v>
      </c>
      <c r="BY641" s="1000">
        <f t="shared" si="536"/>
        <v>224270.55827199999</v>
      </c>
    </row>
    <row r="642" spans="1:77">
      <c r="A642" s="2"/>
      <c r="B642" s="2" t="s">
        <v>294</v>
      </c>
      <c r="C642" s="57" t="s">
        <v>20</v>
      </c>
      <c r="D642" s="57" t="s">
        <v>7</v>
      </c>
      <c r="E642" s="681" t="s">
        <v>349</v>
      </c>
      <c r="F642" s="682" t="s">
        <v>264</v>
      </c>
      <c r="G642" s="682" t="s">
        <v>106</v>
      </c>
      <c r="H642" s="241" t="s">
        <v>124</v>
      </c>
      <c r="I642" s="38"/>
      <c r="J642" s="983"/>
      <c r="K642" s="903"/>
      <c r="L642" s="798"/>
      <c r="M642" s="429"/>
      <c r="N642" s="109"/>
      <c r="O642" s="109"/>
      <c r="P642" s="109"/>
      <c r="Q642" s="607"/>
      <c r="R642" s="93"/>
      <c r="S642" s="109">
        <v>0</v>
      </c>
      <c r="T642" s="109">
        <v>0</v>
      </c>
      <c r="U642" s="109">
        <v>0</v>
      </c>
      <c r="V642" s="109">
        <v>0</v>
      </c>
      <c r="W642" s="109">
        <v>0</v>
      </c>
      <c r="X642" s="109">
        <v>0</v>
      </c>
      <c r="Y642" s="109">
        <v>41813.94</v>
      </c>
      <c r="Z642" s="109">
        <v>43207.737999999998</v>
      </c>
      <c r="AA642" s="109">
        <v>97565.86</v>
      </c>
      <c r="AB642" s="109">
        <v>73174.395000000004</v>
      </c>
      <c r="AC642" s="109">
        <v>69689.899999999994</v>
      </c>
      <c r="AD642" s="109">
        <v>104534.85</v>
      </c>
      <c r="AE642" s="109">
        <v>55751.92</v>
      </c>
      <c r="AF642" s="109">
        <v>80143.384999999995</v>
      </c>
      <c r="AG642" s="109">
        <v>34844.949999999997</v>
      </c>
      <c r="AH642" s="109">
        <v>52267.425000000003</v>
      </c>
      <c r="AI642" s="109">
        <v>22997.666999999998</v>
      </c>
      <c r="AJ642" s="109">
        <v>20906.97</v>
      </c>
      <c r="AK642" s="109">
        <v>42566.590920000002</v>
      </c>
      <c r="AL642" s="109">
        <v>43985.477284000001</v>
      </c>
      <c r="AM642" s="109">
        <v>99322.045480000001</v>
      </c>
      <c r="AN642" s="109">
        <v>74491.534110000008</v>
      </c>
      <c r="AO642" s="109">
        <v>70944.318199999994</v>
      </c>
      <c r="AP642" s="160">
        <f t="shared" si="537"/>
        <v>182587.538</v>
      </c>
      <c r="AQ642" s="160">
        <f t="shared" si="538"/>
        <v>845621.42799400003</v>
      </c>
      <c r="AR642" s="160">
        <f t="shared" si="539"/>
        <v>1028208.9659939999</v>
      </c>
      <c r="AS642" s="607"/>
      <c r="AT642" s="219"/>
      <c r="AU642" s="13">
        <f t="shared" si="554"/>
        <v>73174.395000000004</v>
      </c>
      <c r="AV642" s="13">
        <f t="shared" si="555"/>
        <v>69689.899999999994</v>
      </c>
      <c r="AW642" s="13">
        <f t="shared" si="556"/>
        <v>104534.85</v>
      </c>
      <c r="AX642" s="13">
        <f t="shared" si="557"/>
        <v>55751.92</v>
      </c>
      <c r="AY642" s="13">
        <f t="shared" si="558"/>
        <v>80143.384999999995</v>
      </c>
      <c r="AZ642" s="13">
        <f t="shared" si="559"/>
        <v>34844.949999999997</v>
      </c>
      <c r="BA642" s="13">
        <f t="shared" si="560"/>
        <v>52267.425000000003</v>
      </c>
      <c r="BB642" s="13">
        <f t="shared" si="561"/>
        <v>22997.666999999998</v>
      </c>
      <c r="BC642" s="13">
        <f t="shared" si="562"/>
        <v>20906.97</v>
      </c>
      <c r="BD642" s="13">
        <f t="shared" si="563"/>
        <v>42566.590920000002</v>
      </c>
      <c r="BE642" s="13">
        <f t="shared" si="564"/>
        <v>43985.477284000001</v>
      </c>
      <c r="BF642" s="13">
        <f t="shared" si="565"/>
        <v>99322.045480000001</v>
      </c>
      <c r="BG642" s="13">
        <f t="shared" si="566"/>
        <v>74491.534110000008</v>
      </c>
      <c r="BH642" s="13">
        <f t="shared" si="567"/>
        <v>70944.318199999994</v>
      </c>
      <c r="BI642" s="73">
        <f t="shared" si="535"/>
        <v>845621.42799400003</v>
      </c>
      <c r="BJ642" s="219"/>
      <c r="BK642" s="850">
        <f t="shared" si="540"/>
        <v>73174.395000000004</v>
      </c>
      <c r="BL642" s="109">
        <f t="shared" si="541"/>
        <v>69689.899999999994</v>
      </c>
      <c r="BM642" s="109">
        <f t="shared" si="542"/>
        <v>104534.85</v>
      </c>
      <c r="BN642" s="109">
        <f t="shared" si="543"/>
        <v>55751.92</v>
      </c>
      <c r="BO642" s="109">
        <f t="shared" si="544"/>
        <v>80143.384999999995</v>
      </c>
      <c r="BP642" s="109">
        <f t="shared" si="545"/>
        <v>34844.949999999997</v>
      </c>
      <c r="BQ642" s="109">
        <f t="shared" si="546"/>
        <v>52267.425000000003</v>
      </c>
      <c r="BR642" s="109">
        <f t="shared" si="547"/>
        <v>22997.666999999998</v>
      </c>
      <c r="BS642" s="109">
        <f t="shared" si="548"/>
        <v>20906.97</v>
      </c>
      <c r="BT642" s="109">
        <f t="shared" si="549"/>
        <v>42566.590920000002</v>
      </c>
      <c r="BU642" s="109">
        <f t="shared" si="550"/>
        <v>43985.477284000001</v>
      </c>
      <c r="BV642" s="109">
        <f t="shared" si="551"/>
        <v>99322.045480000001</v>
      </c>
      <c r="BW642" s="109">
        <f t="shared" si="552"/>
        <v>74491.534110000008</v>
      </c>
      <c r="BX642" s="109">
        <f t="shared" si="553"/>
        <v>70944.318199999994</v>
      </c>
      <c r="BY642" s="1000">
        <f t="shared" si="536"/>
        <v>845621.42799400003</v>
      </c>
    </row>
    <row r="643" spans="1:77">
      <c r="A643" s="2"/>
      <c r="B643" s="2" t="s">
        <v>294</v>
      </c>
      <c r="C643" s="57" t="s">
        <v>20</v>
      </c>
      <c r="D643" s="57" t="s">
        <v>7</v>
      </c>
      <c r="E643" s="681" t="s">
        <v>349</v>
      </c>
      <c r="F643" s="682" t="s">
        <v>264</v>
      </c>
      <c r="G643" s="682" t="s">
        <v>106</v>
      </c>
      <c r="H643" s="241" t="s">
        <v>124</v>
      </c>
      <c r="I643" s="38"/>
      <c r="J643" s="983"/>
      <c r="K643" s="903"/>
      <c r="L643" s="798"/>
      <c r="M643" s="429"/>
      <c r="N643" s="109"/>
      <c r="O643" s="109"/>
      <c r="P643" s="109"/>
      <c r="Q643" s="607"/>
      <c r="R643" s="93"/>
      <c r="S643" s="109">
        <v>0</v>
      </c>
      <c r="T643" s="109">
        <v>243053.7</v>
      </c>
      <c r="U643" s="109">
        <v>7940.1700000000073</v>
      </c>
      <c r="V643" s="109">
        <v>0</v>
      </c>
      <c r="W643" s="109">
        <v>0</v>
      </c>
      <c r="X643" s="109">
        <v>0</v>
      </c>
      <c r="Y643" s="109">
        <v>21566.82</v>
      </c>
      <c r="Z643" s="109">
        <v>22285.714</v>
      </c>
      <c r="AA643" s="109">
        <v>50322.58</v>
      </c>
      <c r="AB643" s="109">
        <v>37741.934999999998</v>
      </c>
      <c r="AC643" s="109">
        <v>35944.699999999997</v>
      </c>
      <c r="AD643" s="109">
        <v>53917.05</v>
      </c>
      <c r="AE643" s="109">
        <v>28755.759999999998</v>
      </c>
      <c r="AF643" s="109">
        <v>41336.404999999999</v>
      </c>
      <c r="AG643" s="109">
        <v>17972.349999999999</v>
      </c>
      <c r="AH643" s="109">
        <v>26958.525000000001</v>
      </c>
      <c r="AI643" s="109">
        <v>11861.751</v>
      </c>
      <c r="AJ643" s="109">
        <v>10783.41</v>
      </c>
      <c r="AK643" s="109">
        <v>52495.02276</v>
      </c>
      <c r="AL643" s="109">
        <v>54244.856852000012</v>
      </c>
      <c r="AM643" s="109">
        <v>122488.38644</v>
      </c>
      <c r="AN643" s="109">
        <v>91866.289829999994</v>
      </c>
      <c r="AO643" s="109">
        <v>87491.704599999997</v>
      </c>
      <c r="AP643" s="160">
        <f t="shared" si="537"/>
        <v>345168.984</v>
      </c>
      <c r="AQ643" s="160">
        <f t="shared" si="538"/>
        <v>673858.14648200013</v>
      </c>
      <c r="AR643" s="160">
        <f t="shared" si="539"/>
        <v>1019027.1304820001</v>
      </c>
      <c r="AS643" s="607"/>
      <c r="AT643" s="219"/>
      <c r="AU643" s="13">
        <f t="shared" si="554"/>
        <v>37741.934999999998</v>
      </c>
      <c r="AV643" s="13">
        <f t="shared" si="555"/>
        <v>35944.699999999997</v>
      </c>
      <c r="AW643" s="13">
        <f t="shared" si="556"/>
        <v>53917.05</v>
      </c>
      <c r="AX643" s="13">
        <f t="shared" si="557"/>
        <v>28755.759999999998</v>
      </c>
      <c r="AY643" s="13">
        <f t="shared" si="558"/>
        <v>41336.404999999999</v>
      </c>
      <c r="AZ643" s="13">
        <f t="shared" si="559"/>
        <v>17972.349999999999</v>
      </c>
      <c r="BA643" s="13">
        <f t="shared" si="560"/>
        <v>26958.525000000001</v>
      </c>
      <c r="BB643" s="13">
        <f t="shared" si="561"/>
        <v>11861.751</v>
      </c>
      <c r="BC643" s="13">
        <f t="shared" si="562"/>
        <v>10783.41</v>
      </c>
      <c r="BD643" s="13">
        <f t="shared" si="563"/>
        <v>52495.02276</v>
      </c>
      <c r="BE643" s="13">
        <f t="shared" si="564"/>
        <v>54244.856852000012</v>
      </c>
      <c r="BF643" s="13">
        <f t="shared" si="565"/>
        <v>122488.38644</v>
      </c>
      <c r="BG643" s="13">
        <f t="shared" si="566"/>
        <v>91866.289829999994</v>
      </c>
      <c r="BH643" s="13">
        <f t="shared" si="567"/>
        <v>87491.704599999997</v>
      </c>
      <c r="BI643" s="73">
        <f t="shared" ref="BI643:BI706" si="568">SUM(AU643:BH643)</f>
        <v>673858.14648200013</v>
      </c>
      <c r="BJ643" s="219"/>
      <c r="BK643" s="850">
        <f t="shared" si="540"/>
        <v>37741.934999999998</v>
      </c>
      <c r="BL643" s="109">
        <f t="shared" si="541"/>
        <v>35944.699999999997</v>
      </c>
      <c r="BM643" s="109">
        <f t="shared" si="542"/>
        <v>53917.05</v>
      </c>
      <c r="BN643" s="109">
        <f t="shared" si="543"/>
        <v>28755.759999999998</v>
      </c>
      <c r="BO643" s="109">
        <f t="shared" si="544"/>
        <v>41336.404999999999</v>
      </c>
      <c r="BP643" s="109">
        <f t="shared" si="545"/>
        <v>17972.349999999999</v>
      </c>
      <c r="BQ643" s="109">
        <f t="shared" si="546"/>
        <v>26958.525000000001</v>
      </c>
      <c r="BR643" s="109">
        <f t="shared" si="547"/>
        <v>11861.751</v>
      </c>
      <c r="BS643" s="109">
        <f t="shared" si="548"/>
        <v>10783.41</v>
      </c>
      <c r="BT643" s="109">
        <f t="shared" si="549"/>
        <v>52495.02276</v>
      </c>
      <c r="BU643" s="109">
        <f t="shared" si="550"/>
        <v>54244.856852000012</v>
      </c>
      <c r="BV643" s="109">
        <f t="shared" si="551"/>
        <v>122488.38644</v>
      </c>
      <c r="BW643" s="109">
        <f t="shared" si="552"/>
        <v>91866.289829999994</v>
      </c>
      <c r="BX643" s="109">
        <f t="shared" si="553"/>
        <v>87491.704599999997</v>
      </c>
      <c r="BY643" s="1000">
        <f t="shared" ref="BY643:BY706" si="569">SUM(BK643:BX643)</f>
        <v>673858.14648200013</v>
      </c>
    </row>
    <row r="644" spans="1:77">
      <c r="A644" s="2"/>
      <c r="B644" s="2" t="s">
        <v>294</v>
      </c>
      <c r="C644" s="57" t="s">
        <v>20</v>
      </c>
      <c r="D644" s="57" t="s">
        <v>7</v>
      </c>
      <c r="E644" s="681" t="s">
        <v>349</v>
      </c>
      <c r="F644" s="682" t="s">
        <v>264</v>
      </c>
      <c r="G644" s="682" t="s">
        <v>106</v>
      </c>
      <c r="H644" s="241" t="s">
        <v>124</v>
      </c>
      <c r="I644" s="38"/>
      <c r="J644" s="983"/>
      <c r="K644" s="903"/>
      <c r="L644" s="798"/>
      <c r="M644" s="429"/>
      <c r="N644" s="109"/>
      <c r="O644" s="109"/>
      <c r="P644" s="109"/>
      <c r="Q644" s="607"/>
      <c r="R644" s="93"/>
      <c r="S644" s="109">
        <v>160736.21</v>
      </c>
      <c r="T644" s="109">
        <v>69895.069999999978</v>
      </c>
      <c r="U644" s="109">
        <v>-98409.239999999976</v>
      </c>
      <c r="V644" s="109">
        <v>133697.3714</v>
      </c>
      <c r="W644" s="109">
        <v>95050.970199999996</v>
      </c>
      <c r="X644" s="109">
        <v>5527.8882000000003</v>
      </c>
      <c r="Y644" s="109">
        <v>2354.54</v>
      </c>
      <c r="Z644" s="109">
        <v>5886.35</v>
      </c>
      <c r="AA644" s="109">
        <v>9418.16</v>
      </c>
      <c r="AB644" s="109">
        <v>9418.16</v>
      </c>
      <c r="AC644" s="109">
        <v>8240.89</v>
      </c>
      <c r="AD644" s="109">
        <v>11772.7</v>
      </c>
      <c r="AE644" s="109">
        <v>16481.78</v>
      </c>
      <c r="AF644" s="109">
        <v>12949.97</v>
      </c>
      <c r="AG644" s="109">
        <v>15304.51</v>
      </c>
      <c r="AH644" s="109">
        <v>12949.97</v>
      </c>
      <c r="AI644" s="109">
        <v>9418.16</v>
      </c>
      <c r="AJ644" s="109">
        <v>3531.81</v>
      </c>
      <c r="AK644" s="109">
        <v>3237.48432</v>
      </c>
      <c r="AL644" s="109">
        <v>8093.7108000000007</v>
      </c>
      <c r="AM644" s="109">
        <v>12949.93728</v>
      </c>
      <c r="AN644" s="109">
        <v>12949.93728</v>
      </c>
      <c r="AO644" s="109">
        <v>11331.19512</v>
      </c>
      <c r="AP644" s="160">
        <f t="shared" ref="AP644:AP707" si="570">SUM(S644:AA644)</f>
        <v>384157.31979999988</v>
      </c>
      <c r="AQ644" s="160">
        <f t="shared" ref="AQ644:AQ707" si="571">SUM(AB644:AO644)</f>
        <v>148630.21479999999</v>
      </c>
      <c r="AR644" s="160">
        <f t="shared" ref="AR644:AR707" si="572">SUM(S644:AO644)</f>
        <v>532787.53459999978</v>
      </c>
      <c r="AS644" s="607"/>
      <c r="AT644" s="219"/>
      <c r="AU644" s="13">
        <f t="shared" si="554"/>
        <v>9418.16</v>
      </c>
      <c r="AV644" s="13">
        <f t="shared" si="555"/>
        <v>8240.89</v>
      </c>
      <c r="AW644" s="13">
        <f t="shared" si="556"/>
        <v>11772.7</v>
      </c>
      <c r="AX644" s="13">
        <f t="shared" si="557"/>
        <v>16481.78</v>
      </c>
      <c r="AY644" s="13">
        <f t="shared" si="558"/>
        <v>12949.97</v>
      </c>
      <c r="AZ644" s="13">
        <f t="shared" si="559"/>
        <v>15304.51</v>
      </c>
      <c r="BA644" s="13">
        <f t="shared" si="560"/>
        <v>12949.97</v>
      </c>
      <c r="BB644" s="13">
        <f t="shared" si="561"/>
        <v>9418.16</v>
      </c>
      <c r="BC644" s="13">
        <f t="shared" si="562"/>
        <v>3531.81</v>
      </c>
      <c r="BD644" s="13">
        <f t="shared" si="563"/>
        <v>3237.48432</v>
      </c>
      <c r="BE644" s="13">
        <f t="shared" si="564"/>
        <v>8093.7108000000007</v>
      </c>
      <c r="BF644" s="13">
        <f t="shared" si="565"/>
        <v>12949.93728</v>
      </c>
      <c r="BG644" s="13">
        <f t="shared" si="566"/>
        <v>12949.93728</v>
      </c>
      <c r="BH644" s="13">
        <f t="shared" si="567"/>
        <v>11331.19512</v>
      </c>
      <c r="BI644" s="73">
        <f t="shared" si="568"/>
        <v>148630.21479999999</v>
      </c>
      <c r="BJ644" s="219"/>
      <c r="BK644" s="850">
        <f t="shared" si="540"/>
        <v>9418.16</v>
      </c>
      <c r="BL644" s="109">
        <f t="shared" si="541"/>
        <v>8240.89</v>
      </c>
      <c r="BM644" s="109">
        <f t="shared" si="542"/>
        <v>11772.7</v>
      </c>
      <c r="BN644" s="109">
        <f t="shared" si="543"/>
        <v>16481.78</v>
      </c>
      <c r="BO644" s="109">
        <f t="shared" si="544"/>
        <v>12949.97</v>
      </c>
      <c r="BP644" s="109">
        <f t="shared" si="545"/>
        <v>15304.51</v>
      </c>
      <c r="BQ644" s="109">
        <f t="shared" si="546"/>
        <v>12949.97</v>
      </c>
      <c r="BR644" s="109">
        <f t="shared" si="547"/>
        <v>9418.16</v>
      </c>
      <c r="BS644" s="109">
        <f t="shared" si="548"/>
        <v>3531.81</v>
      </c>
      <c r="BT644" s="109">
        <f t="shared" si="549"/>
        <v>3237.48432</v>
      </c>
      <c r="BU644" s="109">
        <f t="shared" si="550"/>
        <v>8093.7108000000007</v>
      </c>
      <c r="BV644" s="109">
        <f t="shared" si="551"/>
        <v>12949.93728</v>
      </c>
      <c r="BW644" s="109">
        <f t="shared" si="552"/>
        <v>12949.93728</v>
      </c>
      <c r="BX644" s="109">
        <f t="shared" si="553"/>
        <v>11331.19512</v>
      </c>
      <c r="BY644" s="1000">
        <f t="shared" si="569"/>
        <v>148630.21479999999</v>
      </c>
    </row>
    <row r="645" spans="1:77">
      <c r="A645" s="678"/>
      <c r="B645" s="678" t="s">
        <v>294</v>
      </c>
      <c r="C645" s="57" t="s">
        <v>20</v>
      </c>
      <c r="D645" s="684" t="s">
        <v>7</v>
      </c>
      <c r="E645" s="681" t="s">
        <v>349</v>
      </c>
      <c r="F645" s="683" t="s">
        <v>264</v>
      </c>
      <c r="G645" s="682" t="s">
        <v>106</v>
      </c>
      <c r="H645" s="241" t="s">
        <v>124</v>
      </c>
      <c r="I645" s="38"/>
      <c r="J645" s="983"/>
      <c r="K645" s="903"/>
      <c r="L645" s="798"/>
      <c r="M645" s="429"/>
      <c r="N645" s="109"/>
      <c r="O645" s="109"/>
      <c r="P645" s="109"/>
      <c r="Q645" s="607"/>
      <c r="R645" s="93"/>
      <c r="S645" s="109">
        <v>0</v>
      </c>
      <c r="T645" s="109">
        <v>0</v>
      </c>
      <c r="U645" s="109">
        <v>0</v>
      </c>
      <c r="V645" s="109">
        <v>0</v>
      </c>
      <c r="W645" s="109">
        <v>0</v>
      </c>
      <c r="X645" s="109">
        <v>0</v>
      </c>
      <c r="Y645" s="109">
        <v>6211.86</v>
      </c>
      <c r="Z645" s="109">
        <v>6418.9220000000005</v>
      </c>
      <c r="AA645" s="109">
        <v>14494.34</v>
      </c>
      <c r="AB645" s="109">
        <v>10870.754999999999</v>
      </c>
      <c r="AC645" s="109">
        <v>10353.1</v>
      </c>
      <c r="AD645" s="109">
        <v>15529.65</v>
      </c>
      <c r="AE645" s="109">
        <v>8282.48</v>
      </c>
      <c r="AF645" s="109">
        <v>11906.065000000001</v>
      </c>
      <c r="AG645" s="109">
        <v>5176.55</v>
      </c>
      <c r="AH645" s="109">
        <v>7764.8249999999998</v>
      </c>
      <c r="AI645" s="109">
        <v>3416.5229999999997</v>
      </c>
      <c r="AJ645" s="109">
        <v>3105.93</v>
      </c>
      <c r="AK645" s="109">
        <v>6766.32024</v>
      </c>
      <c r="AL645" s="109">
        <v>6991.8642479999999</v>
      </c>
      <c r="AM645" s="109">
        <v>15788.08056</v>
      </c>
      <c r="AN645" s="109">
        <v>11841.060420000002</v>
      </c>
      <c r="AO645" s="109">
        <v>11277.2004</v>
      </c>
      <c r="AP645" s="160">
        <f t="shared" si="570"/>
        <v>27125.121999999999</v>
      </c>
      <c r="AQ645" s="160">
        <f t="shared" si="571"/>
        <v>129070.40386799999</v>
      </c>
      <c r="AR645" s="160">
        <f t="shared" si="572"/>
        <v>156195.525868</v>
      </c>
      <c r="AS645" s="607"/>
      <c r="AT645" s="219"/>
      <c r="AU645" s="13">
        <f t="shared" si="554"/>
        <v>10870.754999999999</v>
      </c>
      <c r="AV645" s="13">
        <f t="shared" si="555"/>
        <v>10353.1</v>
      </c>
      <c r="AW645" s="13">
        <f t="shared" si="556"/>
        <v>15529.65</v>
      </c>
      <c r="AX645" s="13">
        <f t="shared" si="557"/>
        <v>8282.48</v>
      </c>
      <c r="AY645" s="13">
        <f t="shared" si="558"/>
        <v>11906.065000000001</v>
      </c>
      <c r="AZ645" s="13">
        <f t="shared" si="559"/>
        <v>5176.55</v>
      </c>
      <c r="BA645" s="13">
        <f t="shared" si="560"/>
        <v>7764.8249999999998</v>
      </c>
      <c r="BB645" s="13">
        <f t="shared" si="561"/>
        <v>3416.5229999999997</v>
      </c>
      <c r="BC645" s="13">
        <f t="shared" si="562"/>
        <v>3105.93</v>
      </c>
      <c r="BD645" s="13">
        <f t="shared" si="563"/>
        <v>6766.32024</v>
      </c>
      <c r="BE645" s="13">
        <f t="shared" si="564"/>
        <v>6991.8642479999999</v>
      </c>
      <c r="BF645" s="13">
        <f t="shared" si="565"/>
        <v>15788.08056</v>
      </c>
      <c r="BG645" s="13">
        <f t="shared" si="566"/>
        <v>11841.060420000002</v>
      </c>
      <c r="BH645" s="13">
        <f t="shared" si="567"/>
        <v>11277.2004</v>
      </c>
      <c r="BI645" s="73">
        <f t="shared" si="568"/>
        <v>129070.40386799999</v>
      </c>
      <c r="BJ645" s="219"/>
      <c r="BK645" s="850">
        <f t="shared" si="540"/>
        <v>10870.754999999999</v>
      </c>
      <c r="BL645" s="109">
        <f t="shared" si="541"/>
        <v>10353.1</v>
      </c>
      <c r="BM645" s="109">
        <f t="shared" si="542"/>
        <v>15529.65</v>
      </c>
      <c r="BN645" s="109">
        <f t="shared" si="543"/>
        <v>8282.48</v>
      </c>
      <c r="BO645" s="109">
        <f t="shared" si="544"/>
        <v>11906.065000000001</v>
      </c>
      <c r="BP645" s="109">
        <f t="shared" si="545"/>
        <v>5176.55</v>
      </c>
      <c r="BQ645" s="109">
        <f t="shared" si="546"/>
        <v>7764.8249999999998</v>
      </c>
      <c r="BR645" s="109">
        <f t="shared" si="547"/>
        <v>3416.5229999999997</v>
      </c>
      <c r="BS645" s="109">
        <f t="shared" si="548"/>
        <v>3105.93</v>
      </c>
      <c r="BT645" s="109">
        <f t="shared" si="549"/>
        <v>6766.32024</v>
      </c>
      <c r="BU645" s="109">
        <f t="shared" si="550"/>
        <v>6991.8642479999999</v>
      </c>
      <c r="BV645" s="109">
        <f t="shared" si="551"/>
        <v>15788.08056</v>
      </c>
      <c r="BW645" s="109">
        <f t="shared" si="552"/>
        <v>11841.060420000002</v>
      </c>
      <c r="BX645" s="109">
        <f t="shared" si="553"/>
        <v>11277.2004</v>
      </c>
      <c r="BY645" s="1000">
        <f t="shared" si="569"/>
        <v>129070.40386799999</v>
      </c>
    </row>
    <row r="646" spans="1:77">
      <c r="A646" s="678"/>
      <c r="B646" s="678" t="s">
        <v>294</v>
      </c>
      <c r="C646" s="57" t="s">
        <v>20</v>
      </c>
      <c r="D646" s="684" t="s">
        <v>7</v>
      </c>
      <c r="E646" s="681" t="s">
        <v>349</v>
      </c>
      <c r="F646" s="683" t="s">
        <v>264</v>
      </c>
      <c r="G646" s="682" t="s">
        <v>106</v>
      </c>
      <c r="H646" s="241" t="s">
        <v>124</v>
      </c>
      <c r="I646" s="38"/>
      <c r="J646" s="983"/>
      <c r="K646" s="903"/>
      <c r="L646" s="798"/>
      <c r="M646" s="429"/>
      <c r="N646" s="109"/>
      <c r="O646" s="109"/>
      <c r="P646" s="109"/>
      <c r="Q646" s="607"/>
      <c r="R646" s="93"/>
      <c r="S646" s="109">
        <v>0</v>
      </c>
      <c r="T646" s="109">
        <v>0</v>
      </c>
      <c r="U646" s="109">
        <v>0</v>
      </c>
      <c r="V646" s="109">
        <v>12624.7312</v>
      </c>
      <c r="W646" s="109">
        <v>8975.4416000000001</v>
      </c>
      <c r="X646" s="109">
        <v>521.98559999999998</v>
      </c>
      <c r="Y646" s="109">
        <v>1558.44</v>
      </c>
      <c r="Z646" s="109">
        <v>3896.1</v>
      </c>
      <c r="AA646" s="109">
        <v>6233.76</v>
      </c>
      <c r="AB646" s="109">
        <v>6233.76</v>
      </c>
      <c r="AC646" s="109">
        <v>5454.54</v>
      </c>
      <c r="AD646" s="109">
        <v>7792.2</v>
      </c>
      <c r="AE646" s="109">
        <v>10909.08</v>
      </c>
      <c r="AF646" s="109">
        <v>8571.42</v>
      </c>
      <c r="AG646" s="109">
        <v>10129.86</v>
      </c>
      <c r="AH646" s="109">
        <v>8571.42</v>
      </c>
      <c r="AI646" s="109">
        <v>6233.76</v>
      </c>
      <c r="AJ646" s="109">
        <v>2337.66</v>
      </c>
      <c r="AK646" s="109">
        <v>2142.8289199999999</v>
      </c>
      <c r="AL646" s="109">
        <v>5357.0723000000007</v>
      </c>
      <c r="AM646" s="109">
        <v>8571.3156799999997</v>
      </c>
      <c r="AN646" s="109">
        <v>8571.3156799999997</v>
      </c>
      <c r="AO646" s="109">
        <v>7499.9012199999997</v>
      </c>
      <c r="AP646" s="160">
        <f t="shared" si="570"/>
        <v>33810.458399999996</v>
      </c>
      <c r="AQ646" s="160">
        <f t="shared" si="571"/>
        <v>98376.133799999996</v>
      </c>
      <c r="AR646" s="160">
        <f t="shared" si="572"/>
        <v>132186.59220000001</v>
      </c>
      <c r="AS646" s="607"/>
      <c r="AT646" s="219"/>
      <c r="AU646" s="13">
        <f t="shared" si="554"/>
        <v>6233.76</v>
      </c>
      <c r="AV646" s="13">
        <f t="shared" si="555"/>
        <v>5454.54</v>
      </c>
      <c r="AW646" s="13">
        <f t="shared" si="556"/>
        <v>7792.2</v>
      </c>
      <c r="AX646" s="13">
        <f t="shared" si="557"/>
        <v>10909.08</v>
      </c>
      <c r="AY646" s="13">
        <f t="shared" si="558"/>
        <v>8571.42</v>
      </c>
      <c r="AZ646" s="13">
        <f t="shared" si="559"/>
        <v>10129.86</v>
      </c>
      <c r="BA646" s="13">
        <f t="shared" si="560"/>
        <v>8571.42</v>
      </c>
      <c r="BB646" s="13">
        <f t="shared" si="561"/>
        <v>6233.76</v>
      </c>
      <c r="BC646" s="13">
        <f t="shared" si="562"/>
        <v>2337.66</v>
      </c>
      <c r="BD646" s="13">
        <f t="shared" si="563"/>
        <v>2142.8289199999999</v>
      </c>
      <c r="BE646" s="13">
        <f t="shared" si="564"/>
        <v>5357.0723000000007</v>
      </c>
      <c r="BF646" s="13">
        <f t="shared" si="565"/>
        <v>8571.3156799999997</v>
      </c>
      <c r="BG646" s="13">
        <f t="shared" si="566"/>
        <v>8571.3156799999997</v>
      </c>
      <c r="BH646" s="13">
        <f t="shared" si="567"/>
        <v>7499.9012199999997</v>
      </c>
      <c r="BI646" s="73">
        <f t="shared" si="568"/>
        <v>98376.133799999996</v>
      </c>
      <c r="BJ646" s="219"/>
      <c r="BK646" s="850">
        <f t="shared" si="540"/>
        <v>6233.76</v>
      </c>
      <c r="BL646" s="109">
        <f t="shared" si="541"/>
        <v>5454.54</v>
      </c>
      <c r="BM646" s="109">
        <f t="shared" si="542"/>
        <v>7792.2</v>
      </c>
      <c r="BN646" s="109">
        <f t="shared" si="543"/>
        <v>10909.08</v>
      </c>
      <c r="BO646" s="109">
        <f t="shared" si="544"/>
        <v>8571.42</v>
      </c>
      <c r="BP646" s="109">
        <f t="shared" si="545"/>
        <v>10129.86</v>
      </c>
      <c r="BQ646" s="109">
        <f t="shared" si="546"/>
        <v>8571.42</v>
      </c>
      <c r="BR646" s="109">
        <f t="shared" si="547"/>
        <v>6233.76</v>
      </c>
      <c r="BS646" s="109">
        <f t="shared" si="548"/>
        <v>2337.66</v>
      </c>
      <c r="BT646" s="109">
        <f t="shared" si="549"/>
        <v>2142.8289199999999</v>
      </c>
      <c r="BU646" s="109">
        <f t="shared" si="550"/>
        <v>5357.0723000000007</v>
      </c>
      <c r="BV646" s="109">
        <f t="shared" si="551"/>
        <v>8571.3156799999997</v>
      </c>
      <c r="BW646" s="109">
        <f t="shared" si="552"/>
        <v>8571.3156799999997</v>
      </c>
      <c r="BX646" s="109">
        <f t="shared" si="553"/>
        <v>7499.9012199999997</v>
      </c>
      <c r="BY646" s="1000">
        <f t="shared" si="569"/>
        <v>98376.133799999996</v>
      </c>
    </row>
    <row r="647" spans="1:77">
      <c r="A647" s="679"/>
      <c r="B647" s="679" t="s">
        <v>294</v>
      </c>
      <c r="C647" s="57" t="s">
        <v>20</v>
      </c>
      <c r="D647" s="684" t="s">
        <v>7</v>
      </c>
      <c r="E647" s="681" t="s">
        <v>349</v>
      </c>
      <c r="F647" s="682" t="s">
        <v>264</v>
      </c>
      <c r="G647" s="682" t="s">
        <v>106</v>
      </c>
      <c r="H647" s="241" t="s">
        <v>124</v>
      </c>
      <c r="I647" s="38"/>
      <c r="J647" s="983"/>
      <c r="K647" s="903"/>
      <c r="L647" s="798"/>
      <c r="M647" s="429"/>
      <c r="N647" s="109"/>
      <c r="O647" s="109"/>
      <c r="P647" s="109"/>
      <c r="Q647" s="607"/>
      <c r="R647" s="93"/>
      <c r="S647" s="109">
        <v>0</v>
      </c>
      <c r="T647" s="109">
        <v>0</v>
      </c>
      <c r="U647" s="109">
        <v>0</v>
      </c>
      <c r="V647" s="109">
        <v>37176.897400000002</v>
      </c>
      <c r="W647" s="109">
        <v>26430.588200000002</v>
      </c>
      <c r="X647" s="109">
        <v>1537.1261999999999</v>
      </c>
      <c r="Y647" s="109">
        <v>155.82</v>
      </c>
      <c r="Z647" s="109">
        <v>389.55</v>
      </c>
      <c r="AA647" s="109">
        <v>623.28</v>
      </c>
      <c r="AB647" s="109">
        <v>623.28</v>
      </c>
      <c r="AC647" s="109">
        <v>545.37</v>
      </c>
      <c r="AD647" s="109">
        <v>779.1</v>
      </c>
      <c r="AE647" s="109">
        <v>1090.74</v>
      </c>
      <c r="AF647" s="109">
        <v>857.01</v>
      </c>
      <c r="AG647" s="109">
        <v>1012.83</v>
      </c>
      <c r="AH647" s="109">
        <v>857.01</v>
      </c>
      <c r="AI647" s="109">
        <v>623.28</v>
      </c>
      <c r="AJ647" s="109">
        <v>233.73</v>
      </c>
      <c r="AK647" s="109">
        <v>214.24828000000002</v>
      </c>
      <c r="AL647" s="109">
        <v>535.62069999999994</v>
      </c>
      <c r="AM647" s="109">
        <v>856.99312000000009</v>
      </c>
      <c r="AN647" s="109">
        <v>856.99312000000009</v>
      </c>
      <c r="AO647" s="109">
        <v>749.86898000000008</v>
      </c>
      <c r="AP647" s="160">
        <f t="shared" si="570"/>
        <v>66313.261799999993</v>
      </c>
      <c r="AQ647" s="160">
        <f t="shared" si="571"/>
        <v>9836.0741999999991</v>
      </c>
      <c r="AR647" s="160">
        <f t="shared" si="572"/>
        <v>76149.335999999981</v>
      </c>
      <c r="AS647" s="607"/>
      <c r="AT647" s="219"/>
      <c r="AU647" s="13">
        <f t="shared" si="554"/>
        <v>623.28</v>
      </c>
      <c r="AV647" s="13">
        <f t="shared" si="555"/>
        <v>545.37</v>
      </c>
      <c r="AW647" s="13">
        <f t="shared" si="556"/>
        <v>779.1</v>
      </c>
      <c r="AX647" s="13">
        <f t="shared" si="557"/>
        <v>1090.74</v>
      </c>
      <c r="AY647" s="13">
        <f t="shared" si="558"/>
        <v>857.01</v>
      </c>
      <c r="AZ647" s="13">
        <f t="shared" si="559"/>
        <v>1012.83</v>
      </c>
      <c r="BA647" s="13">
        <f t="shared" si="560"/>
        <v>857.01</v>
      </c>
      <c r="BB647" s="13">
        <f t="shared" si="561"/>
        <v>623.28</v>
      </c>
      <c r="BC647" s="13">
        <f t="shared" si="562"/>
        <v>233.73</v>
      </c>
      <c r="BD647" s="13">
        <f t="shared" si="563"/>
        <v>214.24828000000002</v>
      </c>
      <c r="BE647" s="13">
        <f t="shared" si="564"/>
        <v>535.62069999999994</v>
      </c>
      <c r="BF647" s="13">
        <f t="shared" si="565"/>
        <v>856.99312000000009</v>
      </c>
      <c r="BG647" s="13">
        <f t="shared" si="566"/>
        <v>856.99312000000009</v>
      </c>
      <c r="BH647" s="13">
        <f t="shared" si="567"/>
        <v>749.86898000000008</v>
      </c>
      <c r="BI647" s="73">
        <f t="shared" si="568"/>
        <v>9836.0741999999991</v>
      </c>
      <c r="BJ647" s="219"/>
      <c r="BK647" s="850">
        <f t="shared" si="540"/>
        <v>623.28</v>
      </c>
      <c r="BL647" s="109">
        <f t="shared" si="541"/>
        <v>545.37</v>
      </c>
      <c r="BM647" s="109">
        <f t="shared" si="542"/>
        <v>779.1</v>
      </c>
      <c r="BN647" s="109">
        <f t="shared" si="543"/>
        <v>1090.74</v>
      </c>
      <c r="BO647" s="109">
        <f t="shared" si="544"/>
        <v>857.01</v>
      </c>
      <c r="BP647" s="109">
        <f t="shared" si="545"/>
        <v>1012.83</v>
      </c>
      <c r="BQ647" s="109">
        <f t="shared" si="546"/>
        <v>857.01</v>
      </c>
      <c r="BR647" s="109">
        <f t="shared" si="547"/>
        <v>623.28</v>
      </c>
      <c r="BS647" s="109">
        <f t="shared" si="548"/>
        <v>233.73</v>
      </c>
      <c r="BT647" s="109">
        <f t="shared" si="549"/>
        <v>214.24828000000002</v>
      </c>
      <c r="BU647" s="109">
        <f t="shared" si="550"/>
        <v>535.62069999999994</v>
      </c>
      <c r="BV647" s="109">
        <f t="shared" si="551"/>
        <v>856.99312000000009</v>
      </c>
      <c r="BW647" s="109">
        <f t="shared" si="552"/>
        <v>856.99312000000009</v>
      </c>
      <c r="BX647" s="109">
        <f t="shared" si="553"/>
        <v>749.86898000000008</v>
      </c>
      <c r="BY647" s="1000">
        <f t="shared" si="569"/>
        <v>9836.0741999999991</v>
      </c>
    </row>
    <row r="648" spans="1:77">
      <c r="A648" s="679"/>
      <c r="B648" s="679" t="s">
        <v>2050</v>
      </c>
      <c r="C648" s="57" t="s">
        <v>23</v>
      </c>
      <c r="D648" s="684" t="s">
        <v>31</v>
      </c>
      <c r="E648" s="681" t="s">
        <v>349</v>
      </c>
      <c r="F648" s="682" t="s">
        <v>264</v>
      </c>
      <c r="G648" s="682" t="s">
        <v>106</v>
      </c>
      <c r="H648" s="241" t="s">
        <v>129</v>
      </c>
      <c r="I648" s="38"/>
      <c r="J648" s="983"/>
      <c r="K648" s="903"/>
      <c r="L648" s="798"/>
      <c r="M648" s="429"/>
      <c r="N648" s="109"/>
      <c r="O648" s="109"/>
      <c r="P648" s="109"/>
      <c r="Q648" s="607"/>
      <c r="R648" s="93"/>
      <c r="S648" s="109">
        <v>29612.489999999991</v>
      </c>
      <c r="T648" s="109">
        <v>153308.86999999997</v>
      </c>
      <c r="U648" s="109">
        <v>3266.0999999999949</v>
      </c>
      <c r="V648" s="109">
        <v>29144</v>
      </c>
      <c r="W648" s="109">
        <v>29144</v>
      </c>
      <c r="X648" s="109">
        <v>29144</v>
      </c>
      <c r="Y648" s="109">
        <v>32283.016</v>
      </c>
      <c r="Z648" s="109">
        <v>32671.968000000004</v>
      </c>
      <c r="AA648" s="109">
        <v>32283.016</v>
      </c>
      <c r="AB648" s="109">
        <v>32671.968000000004</v>
      </c>
      <c r="AC648" s="109">
        <v>32283.016</v>
      </c>
      <c r="AD648" s="109">
        <v>32283.016</v>
      </c>
      <c r="AE648" s="109">
        <v>32283.016</v>
      </c>
      <c r="AF648" s="109">
        <v>32283.016</v>
      </c>
      <c r="AG648" s="109">
        <v>32671.968000000004</v>
      </c>
      <c r="AH648" s="109">
        <v>32283.016</v>
      </c>
      <c r="AI648" s="109">
        <v>32671.968000000004</v>
      </c>
      <c r="AJ648" s="109">
        <v>32283.016</v>
      </c>
      <c r="AK648" s="109">
        <v>32864.110288000003</v>
      </c>
      <c r="AL648" s="109">
        <v>33260.063424000007</v>
      </c>
      <c r="AM648" s="109">
        <v>32864.110288000003</v>
      </c>
      <c r="AN648" s="109">
        <v>33260.063424000007</v>
      </c>
      <c r="AO648" s="109">
        <v>32864.110288000003</v>
      </c>
      <c r="AP648" s="160">
        <f t="shared" si="570"/>
        <v>370857.45999999996</v>
      </c>
      <c r="AQ648" s="160">
        <f t="shared" si="571"/>
        <v>456826.45771200006</v>
      </c>
      <c r="AR648" s="160">
        <f t="shared" si="572"/>
        <v>827683.91771199985</v>
      </c>
      <c r="AS648" s="607"/>
      <c r="AT648" s="219"/>
      <c r="AU648" s="13">
        <f t="shared" si="554"/>
        <v>32671.968000000004</v>
      </c>
      <c r="AV648" s="13">
        <f t="shared" si="555"/>
        <v>32283.016</v>
      </c>
      <c r="AW648" s="13">
        <f t="shared" si="556"/>
        <v>32283.016</v>
      </c>
      <c r="AX648" s="13">
        <f t="shared" si="557"/>
        <v>32283.016</v>
      </c>
      <c r="AY648" s="13">
        <f t="shared" si="558"/>
        <v>32283.016</v>
      </c>
      <c r="AZ648" s="13">
        <f t="shared" si="559"/>
        <v>32671.968000000004</v>
      </c>
      <c r="BA648" s="13">
        <f t="shared" si="560"/>
        <v>32283.016</v>
      </c>
      <c r="BB648" s="13">
        <f t="shared" si="561"/>
        <v>32671.968000000004</v>
      </c>
      <c r="BC648" s="13">
        <f t="shared" si="562"/>
        <v>32283.016</v>
      </c>
      <c r="BD648" s="13">
        <f t="shared" si="563"/>
        <v>32864.110288000003</v>
      </c>
      <c r="BE648" s="13">
        <f t="shared" si="564"/>
        <v>33260.063424000007</v>
      </c>
      <c r="BF648" s="13">
        <f t="shared" si="565"/>
        <v>32864.110288000003</v>
      </c>
      <c r="BG648" s="13">
        <f t="shared" si="566"/>
        <v>33260.063424000007</v>
      </c>
      <c r="BH648" s="13">
        <f t="shared" si="567"/>
        <v>32864.110288000003</v>
      </c>
      <c r="BI648" s="73">
        <f t="shared" si="568"/>
        <v>456826.45771200006</v>
      </c>
      <c r="BJ648" s="219"/>
      <c r="BK648" s="850">
        <f t="shared" si="540"/>
        <v>32671.968000000004</v>
      </c>
      <c r="BL648" s="109">
        <f t="shared" si="541"/>
        <v>32283.016</v>
      </c>
      <c r="BM648" s="109">
        <f t="shared" si="542"/>
        <v>32283.016</v>
      </c>
      <c r="BN648" s="109">
        <f t="shared" si="543"/>
        <v>32283.016</v>
      </c>
      <c r="BO648" s="109">
        <f t="shared" si="544"/>
        <v>32283.016</v>
      </c>
      <c r="BP648" s="109">
        <f t="shared" si="545"/>
        <v>32671.968000000004</v>
      </c>
      <c r="BQ648" s="109">
        <f t="shared" si="546"/>
        <v>32283.016</v>
      </c>
      <c r="BR648" s="109">
        <f t="shared" si="547"/>
        <v>32671.968000000004</v>
      </c>
      <c r="BS648" s="109">
        <f t="shared" si="548"/>
        <v>32283.016</v>
      </c>
      <c r="BT648" s="109">
        <f t="shared" si="549"/>
        <v>32864.110288000003</v>
      </c>
      <c r="BU648" s="109">
        <f t="shared" si="550"/>
        <v>33260.063424000007</v>
      </c>
      <c r="BV648" s="109">
        <f t="shared" si="551"/>
        <v>32864.110288000003</v>
      </c>
      <c r="BW648" s="109">
        <f t="shared" si="552"/>
        <v>33260.063424000007</v>
      </c>
      <c r="BX648" s="109">
        <f t="shared" si="553"/>
        <v>32864.110288000003</v>
      </c>
      <c r="BY648" s="1000">
        <f t="shared" si="569"/>
        <v>456826.45771200006</v>
      </c>
    </row>
    <row r="649" spans="1:77" s="929" customFormat="1">
      <c r="A649" s="679"/>
      <c r="B649" s="679" t="s">
        <v>2050</v>
      </c>
      <c r="C649" s="57" t="s">
        <v>23</v>
      </c>
      <c r="D649" s="684" t="s">
        <v>25</v>
      </c>
      <c r="E649" s="681" t="s">
        <v>349</v>
      </c>
      <c r="F649" s="682" t="s">
        <v>264</v>
      </c>
      <c r="G649" s="682" t="s">
        <v>106</v>
      </c>
      <c r="H649" s="241" t="s">
        <v>126</v>
      </c>
      <c r="I649" s="38"/>
      <c r="J649" s="983"/>
      <c r="K649" s="903"/>
      <c r="L649" s="798"/>
      <c r="M649" s="429"/>
      <c r="N649" s="109"/>
      <c r="O649" s="109"/>
      <c r="P649" s="109"/>
      <c r="Q649" s="607"/>
      <c r="R649" s="93"/>
      <c r="S649" s="109">
        <v>0</v>
      </c>
      <c r="T649" s="109">
        <v>-23569.929999999997</v>
      </c>
      <c r="U649" s="109">
        <v>0</v>
      </c>
      <c r="V649" s="109">
        <v>1560.2</v>
      </c>
      <c r="W649" s="109">
        <v>7801</v>
      </c>
      <c r="X649" s="109">
        <v>7801</v>
      </c>
      <c r="Y649" s="109">
        <v>10813.157000000001</v>
      </c>
      <c r="Z649" s="109">
        <v>10943.436000000002</v>
      </c>
      <c r="AA649" s="109">
        <v>10813.157000000001</v>
      </c>
      <c r="AB649" s="109">
        <v>10943.436000000002</v>
      </c>
      <c r="AC649" s="109">
        <v>10813.157000000001</v>
      </c>
      <c r="AD649" s="109">
        <v>10813.157000000001</v>
      </c>
      <c r="AE649" s="109">
        <v>10813.157000000001</v>
      </c>
      <c r="AF649" s="109">
        <v>10813.157000000001</v>
      </c>
      <c r="AG649" s="109">
        <v>10943.436000000002</v>
      </c>
      <c r="AH649" s="109">
        <v>10813.157000000001</v>
      </c>
      <c r="AI649" s="109">
        <v>10943.436000000002</v>
      </c>
      <c r="AJ649" s="109">
        <v>10813.157000000001</v>
      </c>
      <c r="AK649" s="109">
        <v>15308.538426000003</v>
      </c>
      <c r="AL649" s="109">
        <v>15492.978648</v>
      </c>
      <c r="AM649" s="109">
        <v>15308.538426000003</v>
      </c>
      <c r="AN649" s="109">
        <v>15492.978648</v>
      </c>
      <c r="AO649" s="109">
        <v>15308.538426000003</v>
      </c>
      <c r="AP649" s="160">
        <f t="shared" si="570"/>
        <v>26162.020000000008</v>
      </c>
      <c r="AQ649" s="160">
        <f t="shared" si="571"/>
        <v>174620.82257400002</v>
      </c>
      <c r="AR649" s="160">
        <f t="shared" si="572"/>
        <v>200782.84257400004</v>
      </c>
      <c r="AS649" s="607"/>
      <c r="AT649" s="219"/>
      <c r="AU649" s="13">
        <f t="shared" si="554"/>
        <v>10943.436000000002</v>
      </c>
      <c r="AV649" s="13">
        <f t="shared" si="555"/>
        <v>10813.157000000001</v>
      </c>
      <c r="AW649" s="13">
        <f t="shared" si="556"/>
        <v>10813.157000000001</v>
      </c>
      <c r="AX649" s="13">
        <f t="shared" si="557"/>
        <v>10813.157000000001</v>
      </c>
      <c r="AY649" s="13">
        <f t="shared" si="558"/>
        <v>10813.157000000001</v>
      </c>
      <c r="AZ649" s="13">
        <f t="shared" si="559"/>
        <v>10943.436000000002</v>
      </c>
      <c r="BA649" s="13">
        <f t="shared" si="560"/>
        <v>10813.157000000001</v>
      </c>
      <c r="BB649" s="13">
        <f t="shared" si="561"/>
        <v>10943.436000000002</v>
      </c>
      <c r="BC649" s="13">
        <f t="shared" si="562"/>
        <v>10813.157000000001</v>
      </c>
      <c r="BD649" s="13">
        <f t="shared" si="563"/>
        <v>15308.538426000003</v>
      </c>
      <c r="BE649" s="13">
        <f t="shared" si="564"/>
        <v>15492.978648</v>
      </c>
      <c r="BF649" s="13">
        <f t="shared" si="565"/>
        <v>15308.538426000003</v>
      </c>
      <c r="BG649" s="13">
        <f t="shared" si="566"/>
        <v>15492.978648</v>
      </c>
      <c r="BH649" s="13">
        <f t="shared" si="567"/>
        <v>15308.538426000003</v>
      </c>
      <c r="BI649" s="73">
        <f t="shared" si="568"/>
        <v>174620.82257400002</v>
      </c>
      <c r="BJ649" s="219"/>
      <c r="BK649" s="850">
        <f t="shared" si="540"/>
        <v>10943.436000000002</v>
      </c>
      <c r="BL649" s="109">
        <f t="shared" si="541"/>
        <v>10813.157000000001</v>
      </c>
      <c r="BM649" s="109">
        <f t="shared" si="542"/>
        <v>10813.157000000001</v>
      </c>
      <c r="BN649" s="109">
        <f t="shared" si="543"/>
        <v>10813.157000000001</v>
      </c>
      <c r="BO649" s="109">
        <f t="shared" si="544"/>
        <v>10813.157000000001</v>
      </c>
      <c r="BP649" s="109">
        <f t="shared" si="545"/>
        <v>10943.436000000002</v>
      </c>
      <c r="BQ649" s="109">
        <f t="shared" si="546"/>
        <v>10813.157000000001</v>
      </c>
      <c r="BR649" s="109">
        <f t="shared" si="547"/>
        <v>10943.436000000002</v>
      </c>
      <c r="BS649" s="109">
        <f t="shared" si="548"/>
        <v>10813.157000000001</v>
      </c>
      <c r="BT649" s="109">
        <f t="shared" si="549"/>
        <v>15308.538426000003</v>
      </c>
      <c r="BU649" s="109">
        <f t="shared" si="550"/>
        <v>15492.978648</v>
      </c>
      <c r="BV649" s="109">
        <f t="shared" si="551"/>
        <v>15308.538426000003</v>
      </c>
      <c r="BW649" s="109">
        <f t="shared" si="552"/>
        <v>15492.978648</v>
      </c>
      <c r="BX649" s="109">
        <f t="shared" si="553"/>
        <v>15308.538426000003</v>
      </c>
      <c r="BY649" s="1000">
        <f t="shared" si="569"/>
        <v>174620.82257400002</v>
      </c>
    </row>
    <row r="650" spans="1:77">
      <c r="A650" s="678"/>
      <c r="B650" s="678" t="s">
        <v>2050</v>
      </c>
      <c r="C650" s="57" t="s">
        <v>23</v>
      </c>
      <c r="D650" s="684" t="s">
        <v>29</v>
      </c>
      <c r="E650" s="681" t="s">
        <v>349</v>
      </c>
      <c r="F650" s="683" t="s">
        <v>264</v>
      </c>
      <c r="G650" s="682" t="s">
        <v>106</v>
      </c>
      <c r="H650" s="241" t="s">
        <v>128</v>
      </c>
      <c r="I650" s="38"/>
      <c r="J650" s="983"/>
      <c r="K650" s="903"/>
      <c r="L650" s="798"/>
      <c r="M650" s="429"/>
      <c r="N650" s="109"/>
      <c r="O650" s="109"/>
      <c r="P650" s="109"/>
      <c r="Q650" s="607"/>
      <c r="R650" s="93"/>
      <c r="S650" s="109">
        <v>0</v>
      </c>
      <c r="T650" s="109">
        <v>0</v>
      </c>
      <c r="U650" s="109">
        <v>77560.45</v>
      </c>
      <c r="V650" s="109">
        <v>8104</v>
      </c>
      <c r="W650" s="109">
        <v>8104</v>
      </c>
      <c r="X650" s="109">
        <v>8104</v>
      </c>
      <c r="Y650" s="109">
        <v>4305.6250000000009</v>
      </c>
      <c r="Z650" s="109">
        <v>4357.5</v>
      </c>
      <c r="AA650" s="109">
        <v>4305.6250000000009</v>
      </c>
      <c r="AB650" s="109">
        <v>4357.5</v>
      </c>
      <c r="AC650" s="109">
        <v>4305.6250000000009</v>
      </c>
      <c r="AD650" s="109">
        <v>4305.6250000000009</v>
      </c>
      <c r="AE650" s="109">
        <v>4305.6250000000009</v>
      </c>
      <c r="AF650" s="109">
        <v>4305.6250000000009</v>
      </c>
      <c r="AG650" s="109">
        <v>4357.5</v>
      </c>
      <c r="AH650" s="109">
        <v>4305.6250000000009</v>
      </c>
      <c r="AI650" s="109">
        <v>4357.5</v>
      </c>
      <c r="AJ650" s="109">
        <v>4305.6250000000009</v>
      </c>
      <c r="AK650" s="109">
        <v>4383.1262500000012</v>
      </c>
      <c r="AL650" s="109">
        <v>4435.9350000000004</v>
      </c>
      <c r="AM650" s="109">
        <v>4383.1262500000012</v>
      </c>
      <c r="AN650" s="109">
        <v>4435.9350000000004</v>
      </c>
      <c r="AO650" s="109">
        <v>4383.1262500000012</v>
      </c>
      <c r="AP650" s="160">
        <f t="shared" si="570"/>
        <v>114841.2</v>
      </c>
      <c r="AQ650" s="160">
        <f t="shared" si="571"/>
        <v>60927.498749999999</v>
      </c>
      <c r="AR650" s="160">
        <f t="shared" si="572"/>
        <v>175768.69875000001</v>
      </c>
      <c r="AS650" s="607"/>
      <c r="AT650" s="219"/>
      <c r="AU650" s="13">
        <f t="shared" si="554"/>
        <v>4357.5</v>
      </c>
      <c r="AV650" s="13">
        <f t="shared" si="555"/>
        <v>4305.6250000000009</v>
      </c>
      <c r="AW650" s="13">
        <f t="shared" si="556"/>
        <v>4305.6250000000009</v>
      </c>
      <c r="AX650" s="13">
        <f t="shared" si="557"/>
        <v>4305.6250000000009</v>
      </c>
      <c r="AY650" s="13">
        <f t="shared" si="558"/>
        <v>4305.6250000000009</v>
      </c>
      <c r="AZ650" s="13">
        <f t="shared" si="559"/>
        <v>4357.5</v>
      </c>
      <c r="BA650" s="13">
        <f t="shared" si="560"/>
        <v>4305.6250000000009</v>
      </c>
      <c r="BB650" s="13">
        <f t="shared" si="561"/>
        <v>4357.5</v>
      </c>
      <c r="BC650" s="13">
        <f t="shared" si="562"/>
        <v>4305.6250000000009</v>
      </c>
      <c r="BD650" s="13">
        <f t="shared" si="563"/>
        <v>4383.1262500000012</v>
      </c>
      <c r="BE650" s="13">
        <f t="shared" si="564"/>
        <v>4435.9350000000004</v>
      </c>
      <c r="BF650" s="13">
        <f t="shared" si="565"/>
        <v>4383.1262500000012</v>
      </c>
      <c r="BG650" s="13">
        <f t="shared" si="566"/>
        <v>4435.9350000000004</v>
      </c>
      <c r="BH650" s="13">
        <f t="shared" si="567"/>
        <v>4383.1262500000012</v>
      </c>
      <c r="BI650" s="73">
        <f t="shared" si="568"/>
        <v>60927.498749999999</v>
      </c>
      <c r="BJ650" s="219"/>
      <c r="BK650" s="850">
        <f t="shared" si="540"/>
        <v>4357.5</v>
      </c>
      <c r="BL650" s="109">
        <f t="shared" si="541"/>
        <v>4305.6250000000009</v>
      </c>
      <c r="BM650" s="109">
        <f t="shared" si="542"/>
        <v>4305.6250000000009</v>
      </c>
      <c r="BN650" s="109">
        <f t="shared" si="543"/>
        <v>4305.6250000000009</v>
      </c>
      <c r="BO650" s="109">
        <f t="shared" si="544"/>
        <v>4305.6250000000009</v>
      </c>
      <c r="BP650" s="109">
        <f t="shared" si="545"/>
        <v>4357.5</v>
      </c>
      <c r="BQ650" s="109">
        <f t="shared" si="546"/>
        <v>4305.6250000000009</v>
      </c>
      <c r="BR650" s="109">
        <f t="shared" si="547"/>
        <v>4357.5</v>
      </c>
      <c r="BS650" s="109">
        <f t="shared" si="548"/>
        <v>4305.6250000000009</v>
      </c>
      <c r="BT650" s="109">
        <f t="shared" si="549"/>
        <v>4383.1262500000012</v>
      </c>
      <c r="BU650" s="109">
        <f t="shared" si="550"/>
        <v>4435.9350000000004</v>
      </c>
      <c r="BV650" s="109">
        <f t="shared" si="551"/>
        <v>4383.1262500000012</v>
      </c>
      <c r="BW650" s="109">
        <f t="shared" si="552"/>
        <v>4435.9350000000004</v>
      </c>
      <c r="BX650" s="109">
        <f t="shared" si="553"/>
        <v>4383.1262500000012</v>
      </c>
      <c r="BY650" s="1000">
        <f t="shared" si="569"/>
        <v>60927.498749999999</v>
      </c>
    </row>
    <row r="651" spans="1:77">
      <c r="A651" s="678"/>
      <c r="B651" s="678" t="s">
        <v>2050</v>
      </c>
      <c r="C651" s="57" t="s">
        <v>23</v>
      </c>
      <c r="D651" s="684" t="s">
        <v>22</v>
      </c>
      <c r="E651" s="681" t="s">
        <v>349</v>
      </c>
      <c r="F651" s="683" t="s">
        <v>264</v>
      </c>
      <c r="G651" s="682" t="s">
        <v>106</v>
      </c>
      <c r="H651" s="241" t="s">
        <v>125</v>
      </c>
      <c r="I651" s="38"/>
      <c r="J651" s="983"/>
      <c r="K651" s="903"/>
      <c r="L651" s="798"/>
      <c r="M651" s="429"/>
      <c r="N651" s="109"/>
      <c r="O651" s="109"/>
      <c r="P651" s="109"/>
      <c r="Q651" s="607"/>
      <c r="R651" s="93"/>
      <c r="S651" s="109">
        <v>0</v>
      </c>
      <c r="T651" s="109">
        <v>0</v>
      </c>
      <c r="U651" s="109">
        <v>0</v>
      </c>
      <c r="V651" s="109">
        <v>182.79999999999998</v>
      </c>
      <c r="W651" s="109">
        <v>914</v>
      </c>
      <c r="X651" s="109">
        <v>914</v>
      </c>
      <c r="Y651" s="109">
        <v>4680.1210000000001</v>
      </c>
      <c r="Z651" s="109">
        <v>4736.5080000000007</v>
      </c>
      <c r="AA651" s="109">
        <v>4680.1210000000001</v>
      </c>
      <c r="AB651" s="109">
        <v>4736.5080000000007</v>
      </c>
      <c r="AC651" s="109">
        <v>4680.1210000000001</v>
      </c>
      <c r="AD651" s="109">
        <v>4680.1210000000001</v>
      </c>
      <c r="AE651" s="109">
        <v>4680.1210000000001</v>
      </c>
      <c r="AF651" s="109">
        <v>4680.1210000000001</v>
      </c>
      <c r="AG651" s="109">
        <v>4736.5080000000007</v>
      </c>
      <c r="AH651" s="109">
        <v>4680.1210000000001</v>
      </c>
      <c r="AI651" s="109">
        <v>4736.5080000000007</v>
      </c>
      <c r="AJ651" s="109">
        <v>4680.1210000000001</v>
      </c>
      <c r="AK651" s="109">
        <v>5551.4247880000003</v>
      </c>
      <c r="AL651" s="109">
        <v>5618.3094240000009</v>
      </c>
      <c r="AM651" s="109">
        <v>5551.4247880000003</v>
      </c>
      <c r="AN651" s="109">
        <v>5618.3094240000009</v>
      </c>
      <c r="AO651" s="109">
        <v>5551.4247880000003</v>
      </c>
      <c r="AP651" s="160">
        <f t="shared" si="570"/>
        <v>16107.55</v>
      </c>
      <c r="AQ651" s="160">
        <f t="shared" si="571"/>
        <v>70181.143211999995</v>
      </c>
      <c r="AR651" s="160">
        <f t="shared" si="572"/>
        <v>86288.693212000027</v>
      </c>
      <c r="AS651" s="607"/>
      <c r="AT651" s="219"/>
      <c r="AU651" s="13">
        <f t="shared" si="554"/>
        <v>4736.5080000000007</v>
      </c>
      <c r="AV651" s="13">
        <f t="shared" si="555"/>
        <v>4680.1210000000001</v>
      </c>
      <c r="AW651" s="13">
        <f t="shared" si="556"/>
        <v>4680.1210000000001</v>
      </c>
      <c r="AX651" s="13">
        <f t="shared" si="557"/>
        <v>4680.1210000000001</v>
      </c>
      <c r="AY651" s="13">
        <f t="shared" si="558"/>
        <v>4680.1210000000001</v>
      </c>
      <c r="AZ651" s="13">
        <f t="shared" si="559"/>
        <v>4736.5080000000007</v>
      </c>
      <c r="BA651" s="13">
        <f t="shared" si="560"/>
        <v>4680.1210000000001</v>
      </c>
      <c r="BB651" s="13">
        <f t="shared" si="561"/>
        <v>4736.5080000000007</v>
      </c>
      <c r="BC651" s="13">
        <f t="shared" si="562"/>
        <v>4680.1210000000001</v>
      </c>
      <c r="BD651" s="13">
        <f t="shared" si="563"/>
        <v>5551.4247880000003</v>
      </c>
      <c r="BE651" s="13">
        <f t="shared" si="564"/>
        <v>5618.3094240000009</v>
      </c>
      <c r="BF651" s="13">
        <f t="shared" si="565"/>
        <v>5551.4247880000003</v>
      </c>
      <c r="BG651" s="13">
        <f t="shared" si="566"/>
        <v>5618.3094240000009</v>
      </c>
      <c r="BH651" s="13">
        <f t="shared" si="567"/>
        <v>5551.4247880000003</v>
      </c>
      <c r="BI651" s="73">
        <f t="shared" si="568"/>
        <v>70181.143211999995</v>
      </c>
      <c r="BJ651" s="219"/>
      <c r="BK651" s="850">
        <f t="shared" si="540"/>
        <v>4736.5080000000007</v>
      </c>
      <c r="BL651" s="109">
        <f t="shared" si="541"/>
        <v>4680.1210000000001</v>
      </c>
      <c r="BM651" s="109">
        <f t="shared" si="542"/>
        <v>4680.1210000000001</v>
      </c>
      <c r="BN651" s="109">
        <f t="shared" si="543"/>
        <v>4680.1210000000001</v>
      </c>
      <c r="BO651" s="109">
        <f t="shared" si="544"/>
        <v>4680.1210000000001</v>
      </c>
      <c r="BP651" s="109">
        <f t="shared" si="545"/>
        <v>4736.5080000000007</v>
      </c>
      <c r="BQ651" s="109">
        <f t="shared" si="546"/>
        <v>4680.1210000000001</v>
      </c>
      <c r="BR651" s="109">
        <f t="shared" si="547"/>
        <v>4736.5080000000007</v>
      </c>
      <c r="BS651" s="109">
        <f t="shared" si="548"/>
        <v>4680.1210000000001</v>
      </c>
      <c r="BT651" s="109">
        <f t="shared" si="549"/>
        <v>5551.4247880000003</v>
      </c>
      <c r="BU651" s="109">
        <f t="shared" si="550"/>
        <v>5618.3094240000009</v>
      </c>
      <c r="BV651" s="109">
        <f t="shared" si="551"/>
        <v>5551.4247880000003</v>
      </c>
      <c r="BW651" s="109">
        <f t="shared" si="552"/>
        <v>5618.3094240000009</v>
      </c>
      <c r="BX651" s="109">
        <f t="shared" si="553"/>
        <v>5551.4247880000003</v>
      </c>
      <c r="BY651" s="1000">
        <f t="shared" si="569"/>
        <v>70181.143211999995</v>
      </c>
    </row>
    <row r="652" spans="1:77">
      <c r="A652" s="679"/>
      <c r="B652" s="679" t="s">
        <v>2050</v>
      </c>
      <c r="C652" s="57" t="s">
        <v>23</v>
      </c>
      <c r="D652" s="684" t="s">
        <v>27</v>
      </c>
      <c r="E652" s="681" t="s">
        <v>349</v>
      </c>
      <c r="F652" s="682" t="s">
        <v>264</v>
      </c>
      <c r="G652" s="682" t="s">
        <v>106</v>
      </c>
      <c r="H652" s="241" t="s">
        <v>127</v>
      </c>
      <c r="I652" s="38"/>
      <c r="J652" s="983"/>
      <c r="K652" s="903"/>
      <c r="L652" s="798"/>
      <c r="M652" s="429"/>
      <c r="N652" s="109"/>
      <c r="O652" s="109"/>
      <c r="P652" s="109"/>
      <c r="Q652" s="607"/>
      <c r="R652" s="93"/>
      <c r="S652" s="109">
        <v>0</v>
      </c>
      <c r="T652" s="109">
        <v>0</v>
      </c>
      <c r="U652" s="109">
        <v>0</v>
      </c>
      <c r="V652" s="109">
        <v>257</v>
      </c>
      <c r="W652" s="109">
        <v>1285</v>
      </c>
      <c r="X652" s="109">
        <v>1285</v>
      </c>
      <c r="Y652" s="109">
        <v>2726.55</v>
      </c>
      <c r="Z652" s="109">
        <v>2759.4</v>
      </c>
      <c r="AA652" s="109">
        <v>2726.55</v>
      </c>
      <c r="AB652" s="109">
        <v>2759.4</v>
      </c>
      <c r="AC652" s="109">
        <v>2726.55</v>
      </c>
      <c r="AD652" s="109">
        <v>2726.55</v>
      </c>
      <c r="AE652" s="109">
        <v>2726.55</v>
      </c>
      <c r="AF652" s="109">
        <v>2726.55</v>
      </c>
      <c r="AG652" s="109">
        <v>2759.4</v>
      </c>
      <c r="AH652" s="109">
        <v>2726.55</v>
      </c>
      <c r="AI652" s="109">
        <v>2759.4</v>
      </c>
      <c r="AJ652" s="109">
        <v>2726.55</v>
      </c>
      <c r="AK652" s="109">
        <v>2775.6279000000004</v>
      </c>
      <c r="AL652" s="109">
        <v>2809.0691999999999</v>
      </c>
      <c r="AM652" s="109">
        <v>2775.6279000000004</v>
      </c>
      <c r="AN652" s="109">
        <v>2809.0691999999999</v>
      </c>
      <c r="AO652" s="109">
        <v>2775.6279000000004</v>
      </c>
      <c r="AP652" s="160">
        <f t="shared" si="570"/>
        <v>11039.5</v>
      </c>
      <c r="AQ652" s="160">
        <f t="shared" si="571"/>
        <v>38582.522099999995</v>
      </c>
      <c r="AR652" s="160">
        <f t="shared" si="572"/>
        <v>49622.022099999995</v>
      </c>
      <c r="AS652" s="607"/>
      <c r="AT652" s="219"/>
      <c r="AU652" s="13">
        <f t="shared" si="554"/>
        <v>2759.4</v>
      </c>
      <c r="AV652" s="13">
        <f t="shared" si="555"/>
        <v>2726.55</v>
      </c>
      <c r="AW652" s="13">
        <f t="shared" si="556"/>
        <v>2726.55</v>
      </c>
      <c r="AX652" s="13">
        <f t="shared" si="557"/>
        <v>2726.55</v>
      </c>
      <c r="AY652" s="13">
        <f t="shared" si="558"/>
        <v>2726.55</v>
      </c>
      <c r="AZ652" s="13">
        <f t="shared" si="559"/>
        <v>2759.4</v>
      </c>
      <c r="BA652" s="13">
        <f t="shared" si="560"/>
        <v>2726.55</v>
      </c>
      <c r="BB652" s="13">
        <f t="shared" si="561"/>
        <v>2759.4</v>
      </c>
      <c r="BC652" s="13">
        <f t="shared" si="562"/>
        <v>2726.55</v>
      </c>
      <c r="BD652" s="13">
        <f t="shared" si="563"/>
        <v>2775.6279000000004</v>
      </c>
      <c r="BE652" s="13">
        <f t="shared" si="564"/>
        <v>2809.0691999999999</v>
      </c>
      <c r="BF652" s="13">
        <f t="shared" si="565"/>
        <v>2775.6279000000004</v>
      </c>
      <c r="BG652" s="13">
        <f t="shared" si="566"/>
        <v>2809.0691999999999</v>
      </c>
      <c r="BH652" s="13">
        <f t="shared" si="567"/>
        <v>2775.6279000000004</v>
      </c>
      <c r="BI652" s="73">
        <f t="shared" si="568"/>
        <v>38582.522099999995</v>
      </c>
      <c r="BJ652" s="219"/>
      <c r="BK652" s="850">
        <f t="shared" si="540"/>
        <v>2759.4</v>
      </c>
      <c r="BL652" s="109">
        <f t="shared" si="541"/>
        <v>2726.55</v>
      </c>
      <c r="BM652" s="109">
        <f t="shared" si="542"/>
        <v>2726.55</v>
      </c>
      <c r="BN652" s="109">
        <f t="shared" si="543"/>
        <v>2726.55</v>
      </c>
      <c r="BO652" s="109">
        <f t="shared" si="544"/>
        <v>2726.55</v>
      </c>
      <c r="BP652" s="109">
        <f t="shared" si="545"/>
        <v>2759.4</v>
      </c>
      <c r="BQ652" s="109">
        <f t="shared" si="546"/>
        <v>2726.55</v>
      </c>
      <c r="BR652" s="109">
        <f t="shared" si="547"/>
        <v>2759.4</v>
      </c>
      <c r="BS652" s="109">
        <f t="shared" si="548"/>
        <v>2726.55</v>
      </c>
      <c r="BT652" s="109">
        <f t="shared" si="549"/>
        <v>2775.6279000000004</v>
      </c>
      <c r="BU652" s="109">
        <f t="shared" si="550"/>
        <v>2809.0691999999999</v>
      </c>
      <c r="BV652" s="109">
        <f t="shared" si="551"/>
        <v>2775.6279000000004</v>
      </c>
      <c r="BW652" s="109">
        <f t="shared" si="552"/>
        <v>2809.0691999999999</v>
      </c>
      <c r="BX652" s="109">
        <f t="shared" si="553"/>
        <v>2775.6279000000004</v>
      </c>
      <c r="BY652" s="1000">
        <f t="shared" si="569"/>
        <v>38582.522099999995</v>
      </c>
    </row>
    <row r="653" spans="1:77">
      <c r="A653" s="678"/>
      <c r="B653" s="678" t="s">
        <v>2050</v>
      </c>
      <c r="C653" s="57" t="s">
        <v>23</v>
      </c>
      <c r="D653" s="684" t="s">
        <v>33</v>
      </c>
      <c r="E653" s="681" t="s">
        <v>349</v>
      </c>
      <c r="F653" s="683" t="s">
        <v>264</v>
      </c>
      <c r="G653" s="682" t="s">
        <v>106</v>
      </c>
      <c r="H653" s="241" t="s">
        <v>130</v>
      </c>
      <c r="I653" s="38"/>
      <c r="J653" s="983"/>
      <c r="K653" s="903"/>
      <c r="L653" s="798"/>
      <c r="M653" s="429"/>
      <c r="N653" s="109"/>
      <c r="O653" s="109"/>
      <c r="P653" s="109"/>
      <c r="Q653" s="607"/>
      <c r="R653" s="93"/>
      <c r="S653" s="109">
        <v>245.48999999999978</v>
      </c>
      <c r="T653" s="109">
        <v>-7.1054273576010019E-14</v>
      </c>
      <c r="U653" s="109">
        <v>66.67</v>
      </c>
      <c r="V653" s="109">
        <v>2752</v>
      </c>
      <c r="W653" s="109">
        <v>2752</v>
      </c>
      <c r="X653" s="109">
        <v>2752</v>
      </c>
      <c r="Y653" s="109">
        <v>870.9190000000001</v>
      </c>
      <c r="Z653" s="109">
        <v>881.41199999999992</v>
      </c>
      <c r="AA653" s="109">
        <v>870.9190000000001</v>
      </c>
      <c r="AB653" s="109">
        <v>881.41199999999992</v>
      </c>
      <c r="AC653" s="109">
        <v>870.9190000000001</v>
      </c>
      <c r="AD653" s="109">
        <v>870.9190000000001</v>
      </c>
      <c r="AE653" s="109">
        <v>870.9190000000001</v>
      </c>
      <c r="AF653" s="109">
        <v>870.9190000000001</v>
      </c>
      <c r="AG653" s="109">
        <v>881.41199999999992</v>
      </c>
      <c r="AH653" s="109">
        <v>870.9190000000001</v>
      </c>
      <c r="AI653" s="109">
        <v>881.41199999999992</v>
      </c>
      <c r="AJ653" s="109">
        <v>870.9190000000001</v>
      </c>
      <c r="AK653" s="109">
        <v>886.59554200000014</v>
      </c>
      <c r="AL653" s="109">
        <v>897.2774159999999</v>
      </c>
      <c r="AM653" s="109">
        <v>886.59554200000014</v>
      </c>
      <c r="AN653" s="109">
        <v>897.2774159999999</v>
      </c>
      <c r="AO653" s="109">
        <v>886.59554200000014</v>
      </c>
      <c r="AP653" s="160">
        <f t="shared" si="570"/>
        <v>11191.41</v>
      </c>
      <c r="AQ653" s="160">
        <f t="shared" si="571"/>
        <v>12324.091458000001</v>
      </c>
      <c r="AR653" s="160">
        <f t="shared" si="572"/>
        <v>23515.501458000002</v>
      </c>
      <c r="AS653" s="607"/>
      <c r="AT653" s="219"/>
      <c r="AU653" s="13">
        <f t="shared" si="554"/>
        <v>881.41199999999992</v>
      </c>
      <c r="AV653" s="13">
        <f t="shared" si="555"/>
        <v>870.9190000000001</v>
      </c>
      <c r="AW653" s="13">
        <f t="shared" si="556"/>
        <v>870.9190000000001</v>
      </c>
      <c r="AX653" s="13">
        <f t="shared" si="557"/>
        <v>870.9190000000001</v>
      </c>
      <c r="AY653" s="13">
        <f t="shared" si="558"/>
        <v>870.9190000000001</v>
      </c>
      <c r="AZ653" s="13">
        <f t="shared" si="559"/>
        <v>881.41199999999992</v>
      </c>
      <c r="BA653" s="13">
        <f t="shared" si="560"/>
        <v>870.9190000000001</v>
      </c>
      <c r="BB653" s="13">
        <f t="shared" si="561"/>
        <v>881.41199999999992</v>
      </c>
      <c r="BC653" s="13">
        <f t="shared" si="562"/>
        <v>870.9190000000001</v>
      </c>
      <c r="BD653" s="13">
        <f t="shared" si="563"/>
        <v>886.59554200000014</v>
      </c>
      <c r="BE653" s="13">
        <f t="shared" si="564"/>
        <v>897.2774159999999</v>
      </c>
      <c r="BF653" s="13">
        <f t="shared" si="565"/>
        <v>886.59554200000014</v>
      </c>
      <c r="BG653" s="13">
        <f t="shared" si="566"/>
        <v>897.2774159999999</v>
      </c>
      <c r="BH653" s="13">
        <f t="shared" si="567"/>
        <v>886.59554200000014</v>
      </c>
      <c r="BI653" s="73">
        <f t="shared" si="568"/>
        <v>12324.091458000001</v>
      </c>
      <c r="BJ653" s="219"/>
      <c r="BK653" s="850">
        <f t="shared" si="540"/>
        <v>881.41199999999992</v>
      </c>
      <c r="BL653" s="109">
        <f t="shared" si="541"/>
        <v>870.9190000000001</v>
      </c>
      <c r="BM653" s="109">
        <f t="shared" si="542"/>
        <v>870.9190000000001</v>
      </c>
      <c r="BN653" s="109">
        <f t="shared" si="543"/>
        <v>870.9190000000001</v>
      </c>
      <c r="BO653" s="109">
        <f t="shared" si="544"/>
        <v>870.9190000000001</v>
      </c>
      <c r="BP653" s="109">
        <f t="shared" si="545"/>
        <v>881.41199999999992</v>
      </c>
      <c r="BQ653" s="109">
        <f t="shared" si="546"/>
        <v>870.9190000000001</v>
      </c>
      <c r="BR653" s="109">
        <f t="shared" si="547"/>
        <v>881.41199999999992</v>
      </c>
      <c r="BS653" s="109">
        <f t="shared" si="548"/>
        <v>870.9190000000001</v>
      </c>
      <c r="BT653" s="109">
        <f t="shared" si="549"/>
        <v>886.59554200000014</v>
      </c>
      <c r="BU653" s="109">
        <f t="shared" si="550"/>
        <v>897.2774159999999</v>
      </c>
      <c r="BV653" s="109">
        <f t="shared" si="551"/>
        <v>886.59554200000014</v>
      </c>
      <c r="BW653" s="109">
        <f t="shared" si="552"/>
        <v>897.2774159999999</v>
      </c>
      <c r="BX653" s="109">
        <f t="shared" si="553"/>
        <v>886.59554200000014</v>
      </c>
      <c r="BY653" s="1000">
        <f t="shared" si="569"/>
        <v>12324.091458000001</v>
      </c>
    </row>
    <row r="654" spans="1:77">
      <c r="A654" s="2"/>
      <c r="B654" s="2" t="s">
        <v>280</v>
      </c>
      <c r="C654" s="57" t="s">
        <v>23</v>
      </c>
      <c r="D654" s="57" t="s">
        <v>25</v>
      </c>
      <c r="E654" s="681" t="s">
        <v>349</v>
      </c>
      <c r="F654" s="682" t="s">
        <v>264</v>
      </c>
      <c r="G654" s="682" t="s">
        <v>106</v>
      </c>
      <c r="H654" s="241" t="s">
        <v>126</v>
      </c>
      <c r="I654" s="38"/>
      <c r="J654" s="983"/>
      <c r="K654" s="903"/>
      <c r="L654" s="798"/>
      <c r="M654" s="429"/>
      <c r="N654" s="109"/>
      <c r="O654" s="109"/>
      <c r="P654" s="109"/>
      <c r="Q654" s="607"/>
      <c r="R654" s="93"/>
      <c r="S654" s="109">
        <v>163856.66000000003</v>
      </c>
      <c r="T654" s="109">
        <v>137609.42000000004</v>
      </c>
      <c r="U654" s="109">
        <v>443065.85</v>
      </c>
      <c r="V654" s="109">
        <v>604164.82709999999</v>
      </c>
      <c r="W654" s="109">
        <v>1369075.5</v>
      </c>
      <c r="X654" s="109">
        <v>1042213.6</v>
      </c>
      <c r="Y654" s="109">
        <v>73725</v>
      </c>
      <c r="Z654" s="109">
        <v>76525</v>
      </c>
      <c r="AA654" s="109">
        <v>85725</v>
      </c>
      <c r="AB654" s="109">
        <v>75725</v>
      </c>
      <c r="AC654" s="109">
        <v>78925</v>
      </c>
      <c r="AD654" s="109">
        <v>82700</v>
      </c>
      <c r="AE654" s="109">
        <v>76925</v>
      </c>
      <c r="AF654" s="109">
        <v>85500</v>
      </c>
      <c r="AG654" s="109">
        <v>82525</v>
      </c>
      <c r="AH654" s="109">
        <v>87100</v>
      </c>
      <c r="AI654" s="109">
        <v>85325</v>
      </c>
      <c r="AJ654" s="109">
        <v>84300</v>
      </c>
      <c r="AK654" s="109">
        <v>165866.49132999999</v>
      </c>
      <c r="AL654" s="109">
        <v>180544.26270400002</v>
      </c>
      <c r="AM654" s="109">
        <v>228771.22579</v>
      </c>
      <c r="AN654" s="109">
        <v>176350.61374</v>
      </c>
      <c r="AO654" s="109">
        <v>193125.20959600003</v>
      </c>
      <c r="AP654" s="160">
        <f t="shared" si="570"/>
        <v>3995960.8571000001</v>
      </c>
      <c r="AQ654" s="160">
        <f t="shared" si="571"/>
        <v>1683682.8031600001</v>
      </c>
      <c r="AR654" s="160">
        <f t="shared" si="572"/>
        <v>5679643.6602599993</v>
      </c>
      <c r="AS654" s="607"/>
      <c r="AT654" s="219"/>
      <c r="AU654" s="13">
        <f t="shared" si="554"/>
        <v>75725</v>
      </c>
      <c r="AV654" s="13">
        <f t="shared" si="555"/>
        <v>78925</v>
      </c>
      <c r="AW654" s="13">
        <f t="shared" si="556"/>
        <v>82700</v>
      </c>
      <c r="AX654" s="13">
        <f t="shared" si="557"/>
        <v>76925</v>
      </c>
      <c r="AY654" s="13">
        <f t="shared" si="558"/>
        <v>85500</v>
      </c>
      <c r="AZ654" s="13">
        <f t="shared" si="559"/>
        <v>82525</v>
      </c>
      <c r="BA654" s="13">
        <f t="shared" si="560"/>
        <v>87100</v>
      </c>
      <c r="BB654" s="13">
        <f t="shared" si="561"/>
        <v>85325</v>
      </c>
      <c r="BC654" s="13">
        <f t="shared" si="562"/>
        <v>84300</v>
      </c>
      <c r="BD654" s="13">
        <f t="shared" si="563"/>
        <v>165866.49132999999</v>
      </c>
      <c r="BE654" s="13">
        <f t="shared" si="564"/>
        <v>180544.26270400002</v>
      </c>
      <c r="BF654" s="13">
        <f t="shared" si="565"/>
        <v>228771.22579</v>
      </c>
      <c r="BG654" s="13">
        <f t="shared" si="566"/>
        <v>176350.61374</v>
      </c>
      <c r="BH654" s="13">
        <f t="shared" si="567"/>
        <v>193125.20959600003</v>
      </c>
      <c r="BI654" s="73">
        <f t="shared" si="568"/>
        <v>1683682.8031600001</v>
      </c>
      <c r="BJ654" s="219"/>
      <c r="BK654" s="850">
        <f t="shared" si="540"/>
        <v>75725</v>
      </c>
      <c r="BL654" s="109">
        <f t="shared" si="541"/>
        <v>78925</v>
      </c>
      <c r="BM654" s="109">
        <f t="shared" si="542"/>
        <v>82700</v>
      </c>
      <c r="BN654" s="109">
        <f t="shared" si="543"/>
        <v>76925</v>
      </c>
      <c r="BO654" s="109">
        <f t="shared" si="544"/>
        <v>85500</v>
      </c>
      <c r="BP654" s="109">
        <f t="shared" si="545"/>
        <v>82525</v>
      </c>
      <c r="BQ654" s="109">
        <f t="shared" si="546"/>
        <v>87100</v>
      </c>
      <c r="BR654" s="109">
        <f t="shared" si="547"/>
        <v>85325</v>
      </c>
      <c r="BS654" s="109">
        <f t="shared" si="548"/>
        <v>84300</v>
      </c>
      <c r="BT654" s="109">
        <f t="shared" si="549"/>
        <v>165866.49132999999</v>
      </c>
      <c r="BU654" s="109">
        <f t="shared" si="550"/>
        <v>180544.26270400002</v>
      </c>
      <c r="BV654" s="109">
        <f t="shared" si="551"/>
        <v>228771.22579</v>
      </c>
      <c r="BW654" s="109">
        <f t="shared" si="552"/>
        <v>176350.61374</v>
      </c>
      <c r="BX654" s="109">
        <f t="shared" si="553"/>
        <v>193125.20959600003</v>
      </c>
      <c r="BY654" s="1000">
        <f t="shared" si="569"/>
        <v>1683682.8031600001</v>
      </c>
    </row>
    <row r="655" spans="1:77">
      <c r="A655" s="679"/>
      <c r="B655" s="679" t="s">
        <v>280</v>
      </c>
      <c r="C655" s="57" t="s">
        <v>23</v>
      </c>
      <c r="D655" s="684" t="s">
        <v>29</v>
      </c>
      <c r="E655" s="681" t="s">
        <v>349</v>
      </c>
      <c r="F655" s="682" t="s">
        <v>264</v>
      </c>
      <c r="G655" s="682" t="s">
        <v>106</v>
      </c>
      <c r="H655" s="241" t="s">
        <v>128</v>
      </c>
      <c r="I655" s="38"/>
      <c r="J655" s="983"/>
      <c r="K655" s="903"/>
      <c r="L655" s="798"/>
      <c r="M655" s="429"/>
      <c r="N655" s="109"/>
      <c r="O655" s="109"/>
      <c r="P655" s="109"/>
      <c r="Q655" s="607"/>
      <c r="R655" s="93"/>
      <c r="S655" s="109">
        <v>477354.65000000008</v>
      </c>
      <c r="T655" s="109">
        <v>484950.27000000014</v>
      </c>
      <c r="U655" s="109">
        <v>231205.77999999997</v>
      </c>
      <c r="V655" s="109">
        <v>146885</v>
      </c>
      <c r="W655" s="109">
        <v>181327</v>
      </c>
      <c r="X655" s="109">
        <v>221847</v>
      </c>
      <c r="Y655" s="109">
        <v>249938.64700000003</v>
      </c>
      <c r="Z655" s="109">
        <v>252949.95600000001</v>
      </c>
      <c r="AA655" s="109">
        <v>249938.64700000003</v>
      </c>
      <c r="AB655" s="109">
        <v>252949.95600000001</v>
      </c>
      <c r="AC655" s="109">
        <v>249938.64700000003</v>
      </c>
      <c r="AD655" s="109">
        <v>249938.64700000003</v>
      </c>
      <c r="AE655" s="109">
        <v>249938.64700000003</v>
      </c>
      <c r="AF655" s="109">
        <v>249938.64700000003</v>
      </c>
      <c r="AG655" s="109">
        <v>252949.95600000001</v>
      </c>
      <c r="AH655" s="109">
        <v>249938.64700000003</v>
      </c>
      <c r="AI655" s="109">
        <v>252949.95600000001</v>
      </c>
      <c r="AJ655" s="109">
        <v>249938.64700000003</v>
      </c>
      <c r="AK655" s="109">
        <v>36238.800648000004</v>
      </c>
      <c r="AL655" s="109">
        <v>36675.412704000002</v>
      </c>
      <c r="AM655" s="109">
        <v>36238.800648000004</v>
      </c>
      <c r="AN655" s="109">
        <v>36675.412704000002</v>
      </c>
      <c r="AO655" s="109">
        <v>36238.800648000004</v>
      </c>
      <c r="AP655" s="160">
        <f t="shared" si="570"/>
        <v>2496396.9500000002</v>
      </c>
      <c r="AQ655" s="160">
        <f t="shared" si="571"/>
        <v>2440548.9773519998</v>
      </c>
      <c r="AR655" s="160">
        <f t="shared" si="572"/>
        <v>4936945.927352001</v>
      </c>
      <c r="AS655" s="607"/>
      <c r="AT655" s="219"/>
      <c r="AU655" s="13">
        <f t="shared" si="554"/>
        <v>252949.95600000001</v>
      </c>
      <c r="AV655" s="13">
        <f t="shared" si="555"/>
        <v>249938.64700000003</v>
      </c>
      <c r="AW655" s="13">
        <f t="shared" si="556"/>
        <v>249938.64700000003</v>
      </c>
      <c r="AX655" s="13">
        <f t="shared" si="557"/>
        <v>249938.64700000003</v>
      </c>
      <c r="AY655" s="13">
        <f t="shared" si="558"/>
        <v>249938.64700000003</v>
      </c>
      <c r="AZ655" s="13">
        <f t="shared" si="559"/>
        <v>252949.95600000001</v>
      </c>
      <c r="BA655" s="13">
        <f t="shared" si="560"/>
        <v>249938.64700000003</v>
      </c>
      <c r="BB655" s="13">
        <f t="shared" si="561"/>
        <v>252949.95600000001</v>
      </c>
      <c r="BC655" s="13">
        <f t="shared" si="562"/>
        <v>249938.64700000003</v>
      </c>
      <c r="BD655" s="13">
        <f t="shared" si="563"/>
        <v>36238.800648000004</v>
      </c>
      <c r="BE655" s="13">
        <f t="shared" si="564"/>
        <v>36675.412704000002</v>
      </c>
      <c r="BF655" s="13">
        <f t="shared" si="565"/>
        <v>36238.800648000004</v>
      </c>
      <c r="BG655" s="13">
        <f t="shared" si="566"/>
        <v>36675.412704000002</v>
      </c>
      <c r="BH655" s="13">
        <f t="shared" si="567"/>
        <v>36238.800648000004</v>
      </c>
      <c r="BI655" s="73">
        <f t="shared" si="568"/>
        <v>2440548.9773519998</v>
      </c>
      <c r="BJ655" s="219"/>
      <c r="BK655" s="850">
        <f t="shared" si="540"/>
        <v>252949.95600000001</v>
      </c>
      <c r="BL655" s="109">
        <f t="shared" si="541"/>
        <v>249938.64700000003</v>
      </c>
      <c r="BM655" s="109">
        <f t="shared" si="542"/>
        <v>249938.64700000003</v>
      </c>
      <c r="BN655" s="109">
        <f t="shared" si="543"/>
        <v>249938.64700000003</v>
      </c>
      <c r="BO655" s="109">
        <f t="shared" si="544"/>
        <v>249938.64700000003</v>
      </c>
      <c r="BP655" s="109">
        <f t="shared" si="545"/>
        <v>252949.95600000001</v>
      </c>
      <c r="BQ655" s="109">
        <f t="shared" si="546"/>
        <v>249938.64700000003</v>
      </c>
      <c r="BR655" s="109">
        <f t="shared" si="547"/>
        <v>252949.95600000001</v>
      </c>
      <c r="BS655" s="109">
        <f t="shared" si="548"/>
        <v>249938.64700000003</v>
      </c>
      <c r="BT655" s="109">
        <f t="shared" si="549"/>
        <v>36238.800648000004</v>
      </c>
      <c r="BU655" s="109">
        <f t="shared" si="550"/>
        <v>36675.412704000002</v>
      </c>
      <c r="BV655" s="109">
        <f t="shared" si="551"/>
        <v>36238.800648000004</v>
      </c>
      <c r="BW655" s="109">
        <f t="shared" si="552"/>
        <v>36675.412704000002</v>
      </c>
      <c r="BX655" s="109">
        <f t="shared" si="553"/>
        <v>36238.800648000004</v>
      </c>
      <c r="BY655" s="1000">
        <f t="shared" si="569"/>
        <v>2440548.9773519998</v>
      </c>
    </row>
    <row r="656" spans="1:77">
      <c r="A656" s="678"/>
      <c r="B656" s="678" t="s">
        <v>280</v>
      </c>
      <c r="C656" s="57" t="s">
        <v>23</v>
      </c>
      <c r="D656" s="684" t="s">
        <v>31</v>
      </c>
      <c r="E656" s="681" t="s">
        <v>349</v>
      </c>
      <c r="F656" s="683" t="s">
        <v>264</v>
      </c>
      <c r="G656" s="682" t="s">
        <v>106</v>
      </c>
      <c r="H656" s="241" t="s">
        <v>129</v>
      </c>
      <c r="I656" s="38"/>
      <c r="J656" s="983"/>
      <c r="K656" s="903"/>
      <c r="L656" s="798"/>
      <c r="M656" s="429"/>
      <c r="N656" s="109"/>
      <c r="O656" s="109"/>
      <c r="P656" s="109"/>
      <c r="Q656" s="607"/>
      <c r="R656" s="93"/>
      <c r="S656" s="109">
        <v>118585.75999999997</v>
      </c>
      <c r="T656" s="109">
        <v>169781.44999999998</v>
      </c>
      <c r="U656" s="109">
        <v>110761.66000000002</v>
      </c>
      <c r="V656" s="109">
        <v>528235</v>
      </c>
      <c r="W656" s="109">
        <v>652097</v>
      </c>
      <c r="X656" s="109">
        <v>797817</v>
      </c>
      <c r="Y656" s="109">
        <v>25583.421999999999</v>
      </c>
      <c r="Z656" s="109">
        <v>25891.655999999999</v>
      </c>
      <c r="AA656" s="109">
        <v>25583.421999999999</v>
      </c>
      <c r="AB656" s="109">
        <v>25891.655999999999</v>
      </c>
      <c r="AC656" s="109">
        <v>25583.421999999999</v>
      </c>
      <c r="AD656" s="109">
        <v>25583.421999999999</v>
      </c>
      <c r="AE656" s="109">
        <v>25583.421999999999</v>
      </c>
      <c r="AF656" s="109">
        <v>25583.421999999999</v>
      </c>
      <c r="AG656" s="109">
        <v>25891.655999999999</v>
      </c>
      <c r="AH656" s="109">
        <v>25583.421999999999</v>
      </c>
      <c r="AI656" s="109">
        <v>25891.655999999999</v>
      </c>
      <c r="AJ656" s="109">
        <v>25583.421999999999</v>
      </c>
      <c r="AK656" s="109">
        <v>55616.823596000002</v>
      </c>
      <c r="AL656" s="109">
        <v>56286.905808000003</v>
      </c>
      <c r="AM656" s="109">
        <v>55616.823596000002</v>
      </c>
      <c r="AN656" s="109">
        <v>56286.905808000003</v>
      </c>
      <c r="AO656" s="109">
        <v>55616.823596000002</v>
      </c>
      <c r="AP656" s="160">
        <f t="shared" si="570"/>
        <v>2454336.3699999996</v>
      </c>
      <c r="AQ656" s="160">
        <f t="shared" si="571"/>
        <v>510599.78240399994</v>
      </c>
      <c r="AR656" s="160">
        <f t="shared" si="572"/>
        <v>2964936.1524039987</v>
      </c>
      <c r="AS656" s="607"/>
      <c r="AT656" s="219"/>
      <c r="AU656" s="13">
        <f t="shared" si="554"/>
        <v>25891.655999999999</v>
      </c>
      <c r="AV656" s="13">
        <f t="shared" si="555"/>
        <v>25583.421999999999</v>
      </c>
      <c r="AW656" s="13">
        <f t="shared" si="556"/>
        <v>25583.421999999999</v>
      </c>
      <c r="AX656" s="13">
        <f t="shared" si="557"/>
        <v>25583.421999999999</v>
      </c>
      <c r="AY656" s="13">
        <f t="shared" si="558"/>
        <v>25583.421999999999</v>
      </c>
      <c r="AZ656" s="13">
        <f t="shared" si="559"/>
        <v>25891.655999999999</v>
      </c>
      <c r="BA656" s="13">
        <f t="shared" si="560"/>
        <v>25583.421999999999</v>
      </c>
      <c r="BB656" s="13">
        <f t="shared" si="561"/>
        <v>25891.655999999999</v>
      </c>
      <c r="BC656" s="13">
        <f t="shared" si="562"/>
        <v>25583.421999999999</v>
      </c>
      <c r="BD656" s="13">
        <f t="shared" si="563"/>
        <v>55616.823596000002</v>
      </c>
      <c r="BE656" s="13">
        <f t="shared" si="564"/>
        <v>56286.905808000003</v>
      </c>
      <c r="BF656" s="13">
        <f t="shared" si="565"/>
        <v>55616.823596000002</v>
      </c>
      <c r="BG656" s="13">
        <f t="shared" si="566"/>
        <v>56286.905808000003</v>
      </c>
      <c r="BH656" s="13">
        <f t="shared" si="567"/>
        <v>55616.823596000002</v>
      </c>
      <c r="BI656" s="73">
        <f t="shared" si="568"/>
        <v>510599.78240399994</v>
      </c>
      <c r="BJ656" s="219"/>
      <c r="BK656" s="850">
        <f t="shared" si="540"/>
        <v>25891.655999999999</v>
      </c>
      <c r="BL656" s="109">
        <f t="shared" si="541"/>
        <v>25583.421999999999</v>
      </c>
      <c r="BM656" s="109">
        <f t="shared" si="542"/>
        <v>25583.421999999999</v>
      </c>
      <c r="BN656" s="109">
        <f t="shared" si="543"/>
        <v>25583.421999999999</v>
      </c>
      <c r="BO656" s="109">
        <f t="shared" si="544"/>
        <v>25583.421999999999</v>
      </c>
      <c r="BP656" s="109">
        <f t="shared" si="545"/>
        <v>25891.655999999999</v>
      </c>
      <c r="BQ656" s="109">
        <f t="shared" si="546"/>
        <v>25583.421999999999</v>
      </c>
      <c r="BR656" s="109">
        <f t="shared" si="547"/>
        <v>25891.655999999999</v>
      </c>
      <c r="BS656" s="109">
        <f t="shared" si="548"/>
        <v>25583.421999999999</v>
      </c>
      <c r="BT656" s="109">
        <f t="shared" si="549"/>
        <v>55616.823596000002</v>
      </c>
      <c r="BU656" s="109">
        <f t="shared" si="550"/>
        <v>56286.905808000003</v>
      </c>
      <c r="BV656" s="109">
        <f t="shared" si="551"/>
        <v>55616.823596000002</v>
      </c>
      <c r="BW656" s="109">
        <f t="shared" si="552"/>
        <v>56286.905808000003</v>
      </c>
      <c r="BX656" s="109">
        <f t="shared" si="553"/>
        <v>55616.823596000002</v>
      </c>
      <c r="BY656" s="1000">
        <f t="shared" si="569"/>
        <v>510599.78240399994</v>
      </c>
    </row>
    <row r="657" spans="1:77">
      <c r="A657" s="678"/>
      <c r="B657" s="678" t="s">
        <v>280</v>
      </c>
      <c r="C657" s="57" t="s">
        <v>23</v>
      </c>
      <c r="D657" s="684" t="s">
        <v>33</v>
      </c>
      <c r="E657" s="681" t="s">
        <v>349</v>
      </c>
      <c r="F657" s="683" t="s">
        <v>264</v>
      </c>
      <c r="G657" s="682" t="s">
        <v>106</v>
      </c>
      <c r="H657" s="241" t="s">
        <v>130</v>
      </c>
      <c r="I657" s="38"/>
      <c r="J657" s="983"/>
      <c r="K657" s="903"/>
      <c r="L657" s="798"/>
      <c r="M657" s="429"/>
      <c r="N657" s="109"/>
      <c r="O657" s="109"/>
      <c r="P657" s="109"/>
      <c r="Q657" s="607"/>
      <c r="R657" s="93"/>
      <c r="S657" s="109">
        <v>109607.85</v>
      </c>
      <c r="T657" s="109">
        <v>104748.36</v>
      </c>
      <c r="U657" s="109">
        <v>103850.87</v>
      </c>
      <c r="V657" s="109">
        <v>49880</v>
      </c>
      <c r="W657" s="109">
        <v>61576</v>
      </c>
      <c r="X657" s="109">
        <v>75336</v>
      </c>
      <c r="Y657" s="109">
        <v>121026.86500000002</v>
      </c>
      <c r="Z657" s="109">
        <v>122485.02</v>
      </c>
      <c r="AA657" s="109">
        <v>121026.86500000002</v>
      </c>
      <c r="AB657" s="109">
        <v>122485.02</v>
      </c>
      <c r="AC657" s="109">
        <v>121026.86500000002</v>
      </c>
      <c r="AD657" s="109">
        <v>121026.86500000002</v>
      </c>
      <c r="AE657" s="109">
        <v>121026.86500000002</v>
      </c>
      <c r="AF657" s="109">
        <v>121026.86500000002</v>
      </c>
      <c r="AG657" s="109">
        <v>122485.02</v>
      </c>
      <c r="AH657" s="109">
        <v>121026.86500000002</v>
      </c>
      <c r="AI657" s="109">
        <v>122485.02</v>
      </c>
      <c r="AJ657" s="109">
        <v>121026.86500000002</v>
      </c>
      <c r="AK657" s="109">
        <v>38711.348570000009</v>
      </c>
      <c r="AL657" s="109">
        <v>39177.750359999998</v>
      </c>
      <c r="AM657" s="109">
        <v>38711.348570000009</v>
      </c>
      <c r="AN657" s="109">
        <v>39177.750359999998</v>
      </c>
      <c r="AO657" s="109">
        <v>38711.348570000009</v>
      </c>
      <c r="AP657" s="160">
        <f t="shared" si="570"/>
        <v>869537.83000000007</v>
      </c>
      <c r="AQ657" s="160">
        <f t="shared" si="571"/>
        <v>1288105.7964299996</v>
      </c>
      <c r="AR657" s="160">
        <f t="shared" si="572"/>
        <v>2157643.6264299997</v>
      </c>
      <c r="AS657" s="607"/>
      <c r="AT657" s="219"/>
      <c r="AU657" s="13">
        <f t="shared" si="554"/>
        <v>122485.02</v>
      </c>
      <c r="AV657" s="13">
        <f t="shared" si="555"/>
        <v>121026.86500000002</v>
      </c>
      <c r="AW657" s="13">
        <f t="shared" si="556"/>
        <v>121026.86500000002</v>
      </c>
      <c r="AX657" s="13">
        <f t="shared" si="557"/>
        <v>121026.86500000002</v>
      </c>
      <c r="AY657" s="13">
        <f t="shared" si="558"/>
        <v>121026.86500000002</v>
      </c>
      <c r="AZ657" s="13">
        <f t="shared" si="559"/>
        <v>122485.02</v>
      </c>
      <c r="BA657" s="13">
        <f t="shared" si="560"/>
        <v>121026.86500000002</v>
      </c>
      <c r="BB657" s="13">
        <f t="shared" si="561"/>
        <v>122485.02</v>
      </c>
      <c r="BC657" s="13">
        <f t="shared" si="562"/>
        <v>121026.86500000002</v>
      </c>
      <c r="BD657" s="13">
        <f t="shared" si="563"/>
        <v>38711.348570000009</v>
      </c>
      <c r="BE657" s="13">
        <f t="shared" si="564"/>
        <v>39177.750359999998</v>
      </c>
      <c r="BF657" s="13">
        <f t="shared" si="565"/>
        <v>38711.348570000009</v>
      </c>
      <c r="BG657" s="13">
        <f t="shared" si="566"/>
        <v>39177.750359999998</v>
      </c>
      <c r="BH657" s="13">
        <f t="shared" si="567"/>
        <v>38711.348570000009</v>
      </c>
      <c r="BI657" s="73">
        <f t="shared" si="568"/>
        <v>1288105.7964299996</v>
      </c>
      <c r="BJ657" s="219"/>
      <c r="BK657" s="850">
        <f t="shared" si="540"/>
        <v>122485.02</v>
      </c>
      <c r="BL657" s="109">
        <f t="shared" si="541"/>
        <v>121026.86500000002</v>
      </c>
      <c r="BM657" s="109">
        <f t="shared" si="542"/>
        <v>121026.86500000002</v>
      </c>
      <c r="BN657" s="109">
        <f t="shared" si="543"/>
        <v>121026.86500000002</v>
      </c>
      <c r="BO657" s="109">
        <f t="shared" si="544"/>
        <v>121026.86500000002</v>
      </c>
      <c r="BP657" s="109">
        <f t="shared" si="545"/>
        <v>122485.02</v>
      </c>
      <c r="BQ657" s="109">
        <f t="shared" si="546"/>
        <v>121026.86500000002</v>
      </c>
      <c r="BR657" s="109">
        <f t="shared" si="547"/>
        <v>122485.02</v>
      </c>
      <c r="BS657" s="109">
        <f t="shared" si="548"/>
        <v>121026.86500000002</v>
      </c>
      <c r="BT657" s="109">
        <f t="shared" si="549"/>
        <v>38711.348570000009</v>
      </c>
      <c r="BU657" s="109">
        <f t="shared" si="550"/>
        <v>39177.750359999998</v>
      </c>
      <c r="BV657" s="109">
        <f t="shared" si="551"/>
        <v>38711.348570000009</v>
      </c>
      <c r="BW657" s="109">
        <f t="shared" si="552"/>
        <v>39177.750359999998</v>
      </c>
      <c r="BX657" s="109">
        <f t="shared" si="553"/>
        <v>38711.348570000009</v>
      </c>
      <c r="BY657" s="1000">
        <f t="shared" si="569"/>
        <v>1288105.7964299996</v>
      </c>
    </row>
    <row r="658" spans="1:77">
      <c r="A658" s="679"/>
      <c r="B658" s="679" t="s">
        <v>280</v>
      </c>
      <c r="C658" s="57" t="s">
        <v>23</v>
      </c>
      <c r="D658" s="684" t="s">
        <v>27</v>
      </c>
      <c r="E658" s="681" t="s">
        <v>349</v>
      </c>
      <c r="F658" s="682" t="s">
        <v>264</v>
      </c>
      <c r="G658" s="682" t="s">
        <v>106</v>
      </c>
      <c r="H658" s="241" t="s">
        <v>127</v>
      </c>
      <c r="I658" s="38"/>
      <c r="J658" s="983"/>
      <c r="K658" s="903"/>
      <c r="L658" s="798"/>
      <c r="M658" s="429"/>
      <c r="N658" s="109"/>
      <c r="O658" s="109"/>
      <c r="P658" s="109"/>
      <c r="Q658" s="607"/>
      <c r="R658" s="93"/>
      <c r="S658" s="109">
        <v>37850.14</v>
      </c>
      <c r="T658" s="109">
        <v>35636.810000000005</v>
      </c>
      <c r="U658" s="109">
        <v>28725.82</v>
      </c>
      <c r="V658" s="109">
        <v>99519.523499999996</v>
      </c>
      <c r="W658" s="109">
        <v>225517.5</v>
      </c>
      <c r="X658" s="109">
        <v>171676</v>
      </c>
      <c r="Y658" s="109">
        <v>84614.554999999993</v>
      </c>
      <c r="Z658" s="109">
        <v>106352.495</v>
      </c>
      <c r="AA658" s="109">
        <v>105136.05399999999</v>
      </c>
      <c r="AB658" s="109">
        <v>109353.93600000002</v>
      </c>
      <c r="AC658" s="109">
        <v>101576.76</v>
      </c>
      <c r="AD658" s="109">
        <v>106610.34800000001</v>
      </c>
      <c r="AE658" s="109">
        <v>110666.08300000001</v>
      </c>
      <c r="AF658" s="109">
        <v>126233.99399999999</v>
      </c>
      <c r="AG658" s="109">
        <v>102341.75999999999</v>
      </c>
      <c r="AH658" s="109">
        <v>108602.495</v>
      </c>
      <c r="AI658" s="109">
        <v>105051.05399999999</v>
      </c>
      <c r="AJ658" s="109">
        <v>100607.466</v>
      </c>
      <c r="AK658" s="109">
        <v>13992.206400000001</v>
      </c>
      <c r="AL658" s="109">
        <v>13992.206400000001</v>
      </c>
      <c r="AM658" s="109">
        <v>13992.206400000001</v>
      </c>
      <c r="AN658" s="109">
        <v>13992.206400000001</v>
      </c>
      <c r="AO658" s="109">
        <v>13992.206400000001</v>
      </c>
      <c r="AP658" s="160">
        <f t="shared" si="570"/>
        <v>895028.89750000008</v>
      </c>
      <c r="AQ658" s="160">
        <f t="shared" si="571"/>
        <v>1041004.9280000001</v>
      </c>
      <c r="AR658" s="160">
        <f t="shared" si="572"/>
        <v>1936033.8255000003</v>
      </c>
      <c r="AS658" s="607"/>
      <c r="AT658" s="219"/>
      <c r="AU658" s="13">
        <f t="shared" si="554"/>
        <v>109353.93600000002</v>
      </c>
      <c r="AV658" s="13">
        <f t="shared" si="555"/>
        <v>101576.76</v>
      </c>
      <c r="AW658" s="13">
        <f t="shared" si="556"/>
        <v>106610.34800000001</v>
      </c>
      <c r="AX658" s="13">
        <f t="shared" si="557"/>
        <v>110666.08300000001</v>
      </c>
      <c r="AY658" s="13">
        <f t="shared" si="558"/>
        <v>126233.99399999999</v>
      </c>
      <c r="AZ658" s="13">
        <f t="shared" si="559"/>
        <v>102341.75999999999</v>
      </c>
      <c r="BA658" s="13">
        <f t="shared" si="560"/>
        <v>108602.495</v>
      </c>
      <c r="BB658" s="13">
        <f t="shared" si="561"/>
        <v>105051.05399999999</v>
      </c>
      <c r="BC658" s="13">
        <f t="shared" si="562"/>
        <v>100607.466</v>
      </c>
      <c r="BD658" s="13">
        <f t="shared" si="563"/>
        <v>13992.206400000001</v>
      </c>
      <c r="BE658" s="13">
        <f t="shared" si="564"/>
        <v>13992.206400000001</v>
      </c>
      <c r="BF658" s="13">
        <f t="shared" si="565"/>
        <v>13992.206400000001</v>
      </c>
      <c r="BG658" s="13">
        <f t="shared" si="566"/>
        <v>13992.206400000001</v>
      </c>
      <c r="BH658" s="13">
        <f t="shared" si="567"/>
        <v>13992.206400000001</v>
      </c>
      <c r="BI658" s="73">
        <f t="shared" si="568"/>
        <v>1041004.9280000001</v>
      </c>
      <c r="BJ658" s="219"/>
      <c r="BK658" s="850">
        <f t="shared" si="540"/>
        <v>109353.93600000002</v>
      </c>
      <c r="BL658" s="109">
        <f t="shared" si="541"/>
        <v>101576.76</v>
      </c>
      <c r="BM658" s="109">
        <f t="shared" si="542"/>
        <v>106610.34800000001</v>
      </c>
      <c r="BN658" s="109">
        <f t="shared" si="543"/>
        <v>110666.08300000001</v>
      </c>
      <c r="BO658" s="109">
        <f t="shared" si="544"/>
        <v>126233.99399999999</v>
      </c>
      <c r="BP658" s="109">
        <f t="shared" si="545"/>
        <v>102341.75999999999</v>
      </c>
      <c r="BQ658" s="109">
        <f t="shared" si="546"/>
        <v>108602.495</v>
      </c>
      <c r="BR658" s="109">
        <f t="shared" si="547"/>
        <v>105051.05399999999</v>
      </c>
      <c r="BS658" s="109">
        <f t="shared" si="548"/>
        <v>100607.466</v>
      </c>
      <c r="BT658" s="109">
        <f t="shared" si="549"/>
        <v>13992.206400000001</v>
      </c>
      <c r="BU658" s="109">
        <f t="shared" si="550"/>
        <v>13992.206400000001</v>
      </c>
      <c r="BV658" s="109">
        <f t="shared" si="551"/>
        <v>13992.206400000001</v>
      </c>
      <c r="BW658" s="109">
        <f t="shared" si="552"/>
        <v>13992.206400000001</v>
      </c>
      <c r="BX658" s="109">
        <f t="shared" si="553"/>
        <v>13992.206400000001</v>
      </c>
      <c r="BY658" s="1000">
        <f t="shared" si="569"/>
        <v>1041004.9280000001</v>
      </c>
    </row>
    <row r="659" spans="1:77">
      <c r="A659" s="678"/>
      <c r="B659" s="678" t="s">
        <v>280</v>
      </c>
      <c r="C659" s="57" t="s">
        <v>23</v>
      </c>
      <c r="D659" s="684" t="s">
        <v>22</v>
      </c>
      <c r="E659" s="681" t="s">
        <v>349</v>
      </c>
      <c r="F659" s="683" t="s">
        <v>264</v>
      </c>
      <c r="G659" s="682" t="s">
        <v>106</v>
      </c>
      <c r="H659" s="241" t="s">
        <v>125</v>
      </c>
      <c r="I659" s="38"/>
      <c r="J659" s="983"/>
      <c r="K659" s="903"/>
      <c r="L659" s="798"/>
      <c r="M659" s="429"/>
      <c r="N659" s="109"/>
      <c r="O659" s="109"/>
      <c r="P659" s="109"/>
      <c r="Q659" s="607"/>
      <c r="R659" s="93"/>
      <c r="S659" s="109">
        <v>20277.900000000001</v>
      </c>
      <c r="T659" s="109">
        <v>56215.5</v>
      </c>
      <c r="U659" s="109">
        <v>13177.929999999998</v>
      </c>
      <c r="V659" s="109">
        <v>70786.649399999995</v>
      </c>
      <c r="W659" s="109">
        <v>160407</v>
      </c>
      <c r="X659" s="109">
        <v>122110.39999999999</v>
      </c>
      <c r="Y659" s="109">
        <v>38225.595000000001</v>
      </c>
      <c r="Z659" s="109">
        <v>40514.595000000001</v>
      </c>
      <c r="AA659" s="109">
        <v>48035.595000000001</v>
      </c>
      <c r="AB659" s="109">
        <v>39860.595000000001</v>
      </c>
      <c r="AC659" s="109">
        <v>42476.595000000001</v>
      </c>
      <c r="AD659" s="109">
        <v>45297.06</v>
      </c>
      <c r="AE659" s="109">
        <v>40841.595000000001</v>
      </c>
      <c r="AF659" s="109">
        <v>47586.06</v>
      </c>
      <c r="AG659" s="109">
        <v>45419.595000000001</v>
      </c>
      <c r="AH659" s="109">
        <v>48894.06</v>
      </c>
      <c r="AI659" s="109">
        <v>47708.595000000001</v>
      </c>
      <c r="AJ659" s="109">
        <v>46605.06</v>
      </c>
      <c r="AK659" s="109">
        <v>15369.120624000003</v>
      </c>
      <c r="AL659" s="109">
        <v>15369.120624000003</v>
      </c>
      <c r="AM659" s="109">
        <v>15369.120624000003</v>
      </c>
      <c r="AN659" s="109">
        <v>15369.120624000003</v>
      </c>
      <c r="AO659" s="109">
        <v>15369.120624000003</v>
      </c>
      <c r="AP659" s="160">
        <f t="shared" si="570"/>
        <v>569751.16439999989</v>
      </c>
      <c r="AQ659" s="160">
        <f t="shared" si="571"/>
        <v>481534.81811999995</v>
      </c>
      <c r="AR659" s="160">
        <f t="shared" si="572"/>
        <v>1051285.9825199998</v>
      </c>
      <c r="AS659" s="607"/>
      <c r="AT659" s="219"/>
      <c r="AU659" s="13">
        <f t="shared" si="554"/>
        <v>39860.595000000001</v>
      </c>
      <c r="AV659" s="13">
        <f t="shared" si="555"/>
        <v>42476.595000000001</v>
      </c>
      <c r="AW659" s="13">
        <f t="shared" si="556"/>
        <v>45297.06</v>
      </c>
      <c r="AX659" s="13">
        <f t="shared" si="557"/>
        <v>40841.595000000001</v>
      </c>
      <c r="AY659" s="13">
        <f t="shared" si="558"/>
        <v>47586.06</v>
      </c>
      <c r="AZ659" s="13">
        <f t="shared" si="559"/>
        <v>45419.595000000001</v>
      </c>
      <c r="BA659" s="13">
        <f t="shared" si="560"/>
        <v>48894.06</v>
      </c>
      <c r="BB659" s="13">
        <f t="shared" si="561"/>
        <v>47708.595000000001</v>
      </c>
      <c r="BC659" s="13">
        <f t="shared" si="562"/>
        <v>46605.06</v>
      </c>
      <c r="BD659" s="13">
        <f t="shared" si="563"/>
        <v>15369.120624000003</v>
      </c>
      <c r="BE659" s="13">
        <f t="shared" si="564"/>
        <v>15369.120624000003</v>
      </c>
      <c r="BF659" s="13">
        <f t="shared" si="565"/>
        <v>15369.120624000003</v>
      </c>
      <c r="BG659" s="13">
        <f t="shared" si="566"/>
        <v>15369.120624000003</v>
      </c>
      <c r="BH659" s="13">
        <f t="shared" si="567"/>
        <v>15369.120624000003</v>
      </c>
      <c r="BI659" s="73">
        <f t="shared" si="568"/>
        <v>481534.81811999995</v>
      </c>
      <c r="BJ659" s="219"/>
      <c r="BK659" s="850">
        <f t="shared" si="540"/>
        <v>39860.595000000001</v>
      </c>
      <c r="BL659" s="109">
        <f t="shared" si="541"/>
        <v>42476.595000000001</v>
      </c>
      <c r="BM659" s="109">
        <f t="shared" si="542"/>
        <v>45297.06</v>
      </c>
      <c r="BN659" s="109">
        <f t="shared" si="543"/>
        <v>40841.595000000001</v>
      </c>
      <c r="BO659" s="109">
        <f t="shared" si="544"/>
        <v>47586.06</v>
      </c>
      <c r="BP659" s="109">
        <f t="shared" si="545"/>
        <v>45419.595000000001</v>
      </c>
      <c r="BQ659" s="109">
        <f t="shared" si="546"/>
        <v>48894.06</v>
      </c>
      <c r="BR659" s="109">
        <f t="shared" si="547"/>
        <v>47708.595000000001</v>
      </c>
      <c r="BS659" s="109">
        <f t="shared" si="548"/>
        <v>46605.06</v>
      </c>
      <c r="BT659" s="109">
        <f t="shared" si="549"/>
        <v>15369.120624000003</v>
      </c>
      <c r="BU659" s="109">
        <f t="shared" si="550"/>
        <v>15369.120624000003</v>
      </c>
      <c r="BV659" s="109">
        <f t="shared" si="551"/>
        <v>15369.120624000003</v>
      </c>
      <c r="BW659" s="109">
        <f t="shared" si="552"/>
        <v>15369.120624000003</v>
      </c>
      <c r="BX659" s="109">
        <f t="shared" si="553"/>
        <v>15369.120624000003</v>
      </c>
      <c r="BY659" s="1000">
        <f t="shared" si="569"/>
        <v>481534.81811999995</v>
      </c>
    </row>
    <row r="660" spans="1:77">
      <c r="A660" s="679"/>
      <c r="B660" s="679" t="s">
        <v>280</v>
      </c>
      <c r="C660" s="57" t="s">
        <v>36</v>
      </c>
      <c r="D660" s="684" t="s">
        <v>25</v>
      </c>
      <c r="E660" s="681" t="s">
        <v>349</v>
      </c>
      <c r="F660" s="682" t="s">
        <v>264</v>
      </c>
      <c r="G660" s="682" t="s">
        <v>106</v>
      </c>
      <c r="H660" s="241" t="s">
        <v>133</v>
      </c>
      <c r="I660" s="38"/>
      <c r="J660" s="983"/>
      <c r="K660" s="903"/>
      <c r="L660" s="798"/>
      <c r="M660" s="429"/>
      <c r="N660" s="109"/>
      <c r="O660" s="109"/>
      <c r="P660" s="109"/>
      <c r="Q660" s="607"/>
      <c r="R660" s="93"/>
      <c r="S660" s="109">
        <v>463.88</v>
      </c>
      <c r="T660" s="109">
        <v>0</v>
      </c>
      <c r="U660" s="109">
        <v>1560.4899999999998</v>
      </c>
      <c r="V660" s="109">
        <v>0</v>
      </c>
      <c r="W660" s="109">
        <v>0</v>
      </c>
      <c r="X660" s="109">
        <v>0</v>
      </c>
      <c r="Y660" s="109">
        <v>3250</v>
      </c>
      <c r="Z660" s="109">
        <v>3600</v>
      </c>
      <c r="AA660" s="109">
        <v>4750</v>
      </c>
      <c r="AB660" s="109">
        <v>3500</v>
      </c>
      <c r="AC660" s="109">
        <v>3900</v>
      </c>
      <c r="AD660" s="109">
        <v>4300</v>
      </c>
      <c r="AE660" s="109">
        <v>3650</v>
      </c>
      <c r="AF660" s="109">
        <v>4650.0000000000009</v>
      </c>
      <c r="AG660" s="109">
        <v>4349.9999999999991</v>
      </c>
      <c r="AH660" s="109">
        <v>4849.9999999999991</v>
      </c>
      <c r="AI660" s="109">
        <v>4700</v>
      </c>
      <c r="AJ660" s="109">
        <v>4500</v>
      </c>
      <c r="AK660" s="109">
        <v>0</v>
      </c>
      <c r="AL660" s="109">
        <v>0</v>
      </c>
      <c r="AM660" s="109">
        <v>0</v>
      </c>
      <c r="AN660" s="109">
        <v>0</v>
      </c>
      <c r="AO660" s="109">
        <v>0</v>
      </c>
      <c r="AP660" s="160">
        <f t="shared" si="570"/>
        <v>13624.369999999999</v>
      </c>
      <c r="AQ660" s="160">
        <f t="shared" si="571"/>
        <v>38400</v>
      </c>
      <c r="AR660" s="160">
        <f t="shared" si="572"/>
        <v>52024.37</v>
      </c>
      <c r="AS660" s="607"/>
      <c r="AT660" s="219"/>
      <c r="AU660" s="13">
        <f t="shared" si="554"/>
        <v>3500</v>
      </c>
      <c r="AV660" s="13">
        <f t="shared" si="555"/>
        <v>3900</v>
      </c>
      <c r="AW660" s="13">
        <f t="shared" si="556"/>
        <v>4300</v>
      </c>
      <c r="AX660" s="13">
        <f t="shared" si="557"/>
        <v>3650</v>
      </c>
      <c r="AY660" s="13">
        <f t="shared" si="558"/>
        <v>4650.0000000000009</v>
      </c>
      <c r="AZ660" s="13">
        <f t="shared" si="559"/>
        <v>4349.9999999999991</v>
      </c>
      <c r="BA660" s="13">
        <f t="shared" si="560"/>
        <v>4849.9999999999991</v>
      </c>
      <c r="BB660" s="13">
        <f t="shared" si="561"/>
        <v>4700</v>
      </c>
      <c r="BC660" s="13">
        <f t="shared" si="562"/>
        <v>4500</v>
      </c>
      <c r="BD660" s="13">
        <f t="shared" si="563"/>
        <v>0</v>
      </c>
      <c r="BE660" s="13">
        <f t="shared" si="564"/>
        <v>0</v>
      </c>
      <c r="BF660" s="13">
        <f t="shared" si="565"/>
        <v>0</v>
      </c>
      <c r="BG660" s="13">
        <f t="shared" si="566"/>
        <v>0</v>
      </c>
      <c r="BH660" s="13">
        <f t="shared" si="567"/>
        <v>0</v>
      </c>
      <c r="BI660" s="73">
        <f t="shared" si="568"/>
        <v>38400</v>
      </c>
      <c r="BJ660" s="219"/>
      <c r="BK660" s="850">
        <f t="shared" si="540"/>
        <v>3500</v>
      </c>
      <c r="BL660" s="109">
        <f t="shared" si="541"/>
        <v>3900</v>
      </c>
      <c r="BM660" s="109">
        <f t="shared" si="542"/>
        <v>4300</v>
      </c>
      <c r="BN660" s="109">
        <f t="shared" si="543"/>
        <v>3650</v>
      </c>
      <c r="BO660" s="109">
        <f t="shared" si="544"/>
        <v>4650.0000000000009</v>
      </c>
      <c r="BP660" s="109">
        <f t="shared" si="545"/>
        <v>4349.9999999999991</v>
      </c>
      <c r="BQ660" s="109">
        <f t="shared" si="546"/>
        <v>4849.9999999999991</v>
      </c>
      <c r="BR660" s="109">
        <f t="shared" si="547"/>
        <v>4700</v>
      </c>
      <c r="BS660" s="109">
        <f t="shared" si="548"/>
        <v>4500</v>
      </c>
      <c r="BT660" s="109">
        <f t="shared" si="549"/>
        <v>0</v>
      </c>
      <c r="BU660" s="109">
        <f t="shared" si="550"/>
        <v>0</v>
      </c>
      <c r="BV660" s="109">
        <f t="shared" si="551"/>
        <v>0</v>
      </c>
      <c r="BW660" s="109">
        <f t="shared" si="552"/>
        <v>0</v>
      </c>
      <c r="BX660" s="109">
        <f t="shared" si="553"/>
        <v>0</v>
      </c>
      <c r="BY660" s="1000">
        <f t="shared" si="569"/>
        <v>38400</v>
      </c>
    </row>
    <row r="661" spans="1:77" ht="98.25" customHeight="1">
      <c r="A661" s="678"/>
      <c r="B661" s="678" t="s">
        <v>280</v>
      </c>
      <c r="C661" s="57" t="s">
        <v>20</v>
      </c>
      <c r="D661" s="684" t="s">
        <v>7</v>
      </c>
      <c r="E661" s="681" t="s">
        <v>349</v>
      </c>
      <c r="F661" s="683" t="s">
        <v>264</v>
      </c>
      <c r="G661" s="682" t="s">
        <v>106</v>
      </c>
      <c r="H661" s="241" t="s">
        <v>124</v>
      </c>
      <c r="I661" s="38"/>
      <c r="J661" s="983"/>
      <c r="K661" s="903"/>
      <c r="L661" s="798"/>
      <c r="M661" s="429"/>
      <c r="N661" s="109"/>
      <c r="O661" s="109"/>
      <c r="P661" s="109"/>
      <c r="Q661" s="607"/>
      <c r="R661" s="93"/>
      <c r="S661" s="109">
        <v>605702.48999999987</v>
      </c>
      <c r="T661" s="109">
        <v>2087.5700000000093</v>
      </c>
      <c r="U661" s="109">
        <v>3775.5</v>
      </c>
      <c r="V661" s="109">
        <v>0</v>
      </c>
      <c r="W661" s="109">
        <v>0</v>
      </c>
      <c r="X661" s="109">
        <v>0</v>
      </c>
      <c r="Y661" s="109">
        <v>179271.20200000002</v>
      </c>
      <c r="Z661" s="109">
        <v>181431.09600000002</v>
      </c>
      <c r="AA661" s="109">
        <v>179271.20200000002</v>
      </c>
      <c r="AB661" s="109">
        <v>181431.09600000002</v>
      </c>
      <c r="AC661" s="109">
        <v>179271.20200000002</v>
      </c>
      <c r="AD661" s="109">
        <v>179271.20200000002</v>
      </c>
      <c r="AE661" s="109">
        <v>179271.20200000002</v>
      </c>
      <c r="AF661" s="109">
        <v>179271.20200000002</v>
      </c>
      <c r="AG661" s="109">
        <v>181431.09600000002</v>
      </c>
      <c r="AH661" s="109">
        <v>179271.20200000002</v>
      </c>
      <c r="AI661" s="109">
        <v>181431.09600000002</v>
      </c>
      <c r="AJ661" s="109">
        <v>179271.20200000002</v>
      </c>
      <c r="AK661" s="109">
        <v>182498.08363600002</v>
      </c>
      <c r="AL661" s="109">
        <v>184696.85572800002</v>
      </c>
      <c r="AM661" s="109">
        <v>182498.08363600002</v>
      </c>
      <c r="AN661" s="109">
        <v>184696.85572800002</v>
      </c>
      <c r="AO661" s="109">
        <v>182498.08363600002</v>
      </c>
      <c r="AP661" s="160">
        <f t="shared" si="570"/>
        <v>1151539.06</v>
      </c>
      <c r="AQ661" s="160">
        <f t="shared" si="571"/>
        <v>2536808.4623640003</v>
      </c>
      <c r="AR661" s="160">
        <f t="shared" si="572"/>
        <v>3688347.5223639994</v>
      </c>
      <c r="AS661" s="607"/>
      <c r="AT661" s="219"/>
      <c r="AU661" s="13">
        <f t="shared" si="554"/>
        <v>181431.09600000002</v>
      </c>
      <c r="AV661" s="13">
        <f t="shared" si="555"/>
        <v>179271.20200000002</v>
      </c>
      <c r="AW661" s="13">
        <f t="shared" si="556"/>
        <v>179271.20200000002</v>
      </c>
      <c r="AX661" s="13">
        <f t="shared" si="557"/>
        <v>179271.20200000002</v>
      </c>
      <c r="AY661" s="13">
        <f t="shared" si="558"/>
        <v>179271.20200000002</v>
      </c>
      <c r="AZ661" s="13">
        <f t="shared" si="559"/>
        <v>181431.09600000002</v>
      </c>
      <c r="BA661" s="13">
        <f t="shared" si="560"/>
        <v>179271.20200000002</v>
      </c>
      <c r="BB661" s="13">
        <f t="shared" si="561"/>
        <v>181431.09600000002</v>
      </c>
      <c r="BC661" s="13">
        <f t="shared" si="562"/>
        <v>179271.20200000002</v>
      </c>
      <c r="BD661" s="13">
        <f t="shared" si="563"/>
        <v>182498.08363600002</v>
      </c>
      <c r="BE661" s="13">
        <f t="shared" si="564"/>
        <v>184696.85572800002</v>
      </c>
      <c r="BF661" s="13">
        <f t="shared" si="565"/>
        <v>182498.08363600002</v>
      </c>
      <c r="BG661" s="13">
        <f t="shared" si="566"/>
        <v>184696.85572800002</v>
      </c>
      <c r="BH661" s="13">
        <f t="shared" si="567"/>
        <v>182498.08363600002</v>
      </c>
      <c r="BI661" s="73">
        <f t="shared" si="568"/>
        <v>2536808.4623640003</v>
      </c>
      <c r="BJ661" s="219"/>
      <c r="BK661" s="850">
        <f t="shared" si="540"/>
        <v>181431.09600000002</v>
      </c>
      <c r="BL661" s="109">
        <f t="shared" si="541"/>
        <v>179271.20200000002</v>
      </c>
      <c r="BM661" s="109">
        <f t="shared" si="542"/>
        <v>179271.20200000002</v>
      </c>
      <c r="BN661" s="109">
        <f t="shared" si="543"/>
        <v>179271.20200000002</v>
      </c>
      <c r="BO661" s="109">
        <f t="shared" si="544"/>
        <v>179271.20200000002</v>
      </c>
      <c r="BP661" s="109">
        <f t="shared" si="545"/>
        <v>181431.09600000002</v>
      </c>
      <c r="BQ661" s="109">
        <f t="shared" si="546"/>
        <v>179271.20200000002</v>
      </c>
      <c r="BR661" s="109">
        <f t="shared" si="547"/>
        <v>181431.09600000002</v>
      </c>
      <c r="BS661" s="109">
        <f t="shared" si="548"/>
        <v>179271.20200000002</v>
      </c>
      <c r="BT661" s="109">
        <f t="shared" si="549"/>
        <v>182498.08363600002</v>
      </c>
      <c r="BU661" s="109">
        <f t="shared" si="550"/>
        <v>184696.85572800002</v>
      </c>
      <c r="BV661" s="109">
        <f t="shared" si="551"/>
        <v>182498.08363600002</v>
      </c>
      <c r="BW661" s="109">
        <f t="shared" si="552"/>
        <v>184696.85572800002</v>
      </c>
      <c r="BX661" s="109">
        <f t="shared" si="553"/>
        <v>182498.08363600002</v>
      </c>
      <c r="BY661" s="1000">
        <f t="shared" si="569"/>
        <v>2536808.4623640003</v>
      </c>
    </row>
    <row r="662" spans="1:77">
      <c r="A662" s="2"/>
      <c r="B662" s="2" t="s">
        <v>280</v>
      </c>
      <c r="C662" s="57" t="s">
        <v>20</v>
      </c>
      <c r="D662" s="57" t="s">
        <v>7</v>
      </c>
      <c r="E662" s="681" t="s">
        <v>349</v>
      </c>
      <c r="F662" s="682" t="s">
        <v>264</v>
      </c>
      <c r="G662" s="682" t="s">
        <v>106</v>
      </c>
      <c r="H662" s="241" t="s">
        <v>124</v>
      </c>
      <c r="I662" s="38"/>
      <c r="J662" s="983"/>
      <c r="K662" s="903"/>
      <c r="L662" s="798"/>
      <c r="M662" s="429"/>
      <c r="N662" s="109"/>
      <c r="O662" s="109"/>
      <c r="P662" s="109"/>
      <c r="Q662" s="607"/>
      <c r="R662" s="93"/>
      <c r="S662" s="109">
        <v>266631.21999999997</v>
      </c>
      <c r="T662" s="109">
        <v>2541.9899999999998</v>
      </c>
      <c r="U662" s="109">
        <v>120.94999999999709</v>
      </c>
      <c r="V662" s="109">
        <v>0</v>
      </c>
      <c r="W662" s="109">
        <v>0</v>
      </c>
      <c r="X662" s="109">
        <v>0</v>
      </c>
      <c r="Y662" s="109">
        <v>48750.880000000005</v>
      </c>
      <c r="Z662" s="109">
        <v>49338.239999999998</v>
      </c>
      <c r="AA662" s="109">
        <v>48750.880000000005</v>
      </c>
      <c r="AB662" s="109">
        <v>49338.239999999998</v>
      </c>
      <c r="AC662" s="109">
        <v>48750.880000000005</v>
      </c>
      <c r="AD662" s="109">
        <v>48750.880000000005</v>
      </c>
      <c r="AE662" s="109">
        <v>48750.880000000005</v>
      </c>
      <c r="AF662" s="109">
        <v>48750.880000000005</v>
      </c>
      <c r="AG662" s="109">
        <v>49338.239999999998</v>
      </c>
      <c r="AH662" s="109">
        <v>48750.880000000005</v>
      </c>
      <c r="AI662" s="109">
        <v>49338.239999999998</v>
      </c>
      <c r="AJ662" s="109">
        <v>48750.880000000005</v>
      </c>
      <c r="AK662" s="109">
        <v>49628.395840000005</v>
      </c>
      <c r="AL662" s="109">
        <v>50226.328320000001</v>
      </c>
      <c r="AM662" s="109">
        <v>49628.395840000005</v>
      </c>
      <c r="AN662" s="109">
        <v>50226.328320000001</v>
      </c>
      <c r="AO662" s="109">
        <v>49628.395840000005</v>
      </c>
      <c r="AP662" s="160">
        <f t="shared" si="570"/>
        <v>416134.16</v>
      </c>
      <c r="AQ662" s="160">
        <f t="shared" si="571"/>
        <v>689857.84415999998</v>
      </c>
      <c r="AR662" s="160">
        <f t="shared" si="572"/>
        <v>1105992.0041599998</v>
      </c>
      <c r="AS662" s="607"/>
      <c r="AT662" s="219"/>
      <c r="AU662" s="13">
        <f t="shared" si="554"/>
        <v>49338.239999999998</v>
      </c>
      <c r="AV662" s="13">
        <f t="shared" si="555"/>
        <v>48750.880000000005</v>
      </c>
      <c r="AW662" s="13">
        <f t="shared" si="556"/>
        <v>48750.880000000005</v>
      </c>
      <c r="AX662" s="13">
        <f t="shared" si="557"/>
        <v>48750.880000000005</v>
      </c>
      <c r="AY662" s="13">
        <f t="shared" si="558"/>
        <v>48750.880000000005</v>
      </c>
      <c r="AZ662" s="13">
        <f t="shared" si="559"/>
        <v>49338.239999999998</v>
      </c>
      <c r="BA662" s="13">
        <f t="shared" si="560"/>
        <v>48750.880000000005</v>
      </c>
      <c r="BB662" s="13">
        <f t="shared" si="561"/>
        <v>49338.239999999998</v>
      </c>
      <c r="BC662" s="13">
        <f t="shared" si="562"/>
        <v>48750.880000000005</v>
      </c>
      <c r="BD662" s="13">
        <f t="shared" si="563"/>
        <v>49628.395840000005</v>
      </c>
      <c r="BE662" s="13">
        <f t="shared" si="564"/>
        <v>50226.328320000001</v>
      </c>
      <c r="BF662" s="13">
        <f t="shared" si="565"/>
        <v>49628.395840000005</v>
      </c>
      <c r="BG662" s="13">
        <f t="shared" si="566"/>
        <v>50226.328320000001</v>
      </c>
      <c r="BH662" s="13">
        <f t="shared" si="567"/>
        <v>49628.395840000005</v>
      </c>
      <c r="BI662" s="73">
        <f t="shared" si="568"/>
        <v>689857.84415999998</v>
      </c>
      <c r="BJ662" s="219"/>
      <c r="BK662" s="850">
        <f t="shared" si="540"/>
        <v>49338.239999999998</v>
      </c>
      <c r="BL662" s="109">
        <f t="shared" si="541"/>
        <v>48750.880000000005</v>
      </c>
      <c r="BM662" s="109">
        <f t="shared" si="542"/>
        <v>48750.880000000005</v>
      </c>
      <c r="BN662" s="109">
        <f t="shared" si="543"/>
        <v>48750.880000000005</v>
      </c>
      <c r="BO662" s="109">
        <f t="shared" si="544"/>
        <v>48750.880000000005</v>
      </c>
      <c r="BP662" s="109">
        <f t="shared" si="545"/>
        <v>49338.239999999998</v>
      </c>
      <c r="BQ662" s="109">
        <f t="shared" si="546"/>
        <v>48750.880000000005</v>
      </c>
      <c r="BR662" s="109">
        <f t="shared" si="547"/>
        <v>49338.239999999998</v>
      </c>
      <c r="BS662" s="109">
        <f t="shared" si="548"/>
        <v>48750.880000000005</v>
      </c>
      <c r="BT662" s="109">
        <f t="shared" si="549"/>
        <v>49628.395840000005</v>
      </c>
      <c r="BU662" s="109">
        <f t="shared" si="550"/>
        <v>50226.328320000001</v>
      </c>
      <c r="BV662" s="109">
        <f t="shared" si="551"/>
        <v>49628.395840000005</v>
      </c>
      <c r="BW662" s="109">
        <f t="shared" si="552"/>
        <v>50226.328320000001</v>
      </c>
      <c r="BX662" s="109">
        <f t="shared" si="553"/>
        <v>49628.395840000005</v>
      </c>
      <c r="BY662" s="1000">
        <f t="shared" si="569"/>
        <v>689857.84415999998</v>
      </c>
    </row>
    <row r="663" spans="1:77">
      <c r="A663" s="2"/>
      <c r="B663" s="2" t="s">
        <v>280</v>
      </c>
      <c r="C663" s="57" t="s">
        <v>20</v>
      </c>
      <c r="D663" s="57" t="s">
        <v>7</v>
      </c>
      <c r="E663" s="681" t="s">
        <v>349</v>
      </c>
      <c r="F663" s="682" t="s">
        <v>264</v>
      </c>
      <c r="G663" s="682" t="s">
        <v>106</v>
      </c>
      <c r="H663" s="241" t="s">
        <v>124</v>
      </c>
      <c r="I663" s="38"/>
      <c r="J663" s="983"/>
      <c r="K663" s="903"/>
      <c r="L663" s="798"/>
      <c r="M663" s="429"/>
      <c r="N663" s="109"/>
      <c r="O663" s="109"/>
      <c r="P663" s="109"/>
      <c r="Q663" s="607"/>
      <c r="R663" s="93"/>
      <c r="S663" s="109">
        <v>113518.81</v>
      </c>
      <c r="T663" s="109">
        <v>35822.92</v>
      </c>
      <c r="U663" s="109">
        <v>4294.6499999999978</v>
      </c>
      <c r="V663" s="109">
        <v>0</v>
      </c>
      <c r="W663" s="109">
        <v>0</v>
      </c>
      <c r="X663" s="109">
        <v>0</v>
      </c>
      <c r="Y663" s="109">
        <v>19076.72</v>
      </c>
      <c r="Z663" s="109">
        <v>19306.560000000001</v>
      </c>
      <c r="AA663" s="109">
        <v>19076.72</v>
      </c>
      <c r="AB663" s="109">
        <v>19306.560000000001</v>
      </c>
      <c r="AC663" s="109">
        <v>19076.72</v>
      </c>
      <c r="AD663" s="109">
        <v>19076.72</v>
      </c>
      <c r="AE663" s="109">
        <v>19076.72</v>
      </c>
      <c r="AF663" s="109">
        <v>19076.72</v>
      </c>
      <c r="AG663" s="109">
        <v>19306.560000000001</v>
      </c>
      <c r="AH663" s="109">
        <v>19076.72</v>
      </c>
      <c r="AI663" s="109">
        <v>19306.560000000001</v>
      </c>
      <c r="AJ663" s="109">
        <v>19076.72</v>
      </c>
      <c r="AK663" s="109">
        <v>19420.10096</v>
      </c>
      <c r="AL663" s="109">
        <v>19654.078080000003</v>
      </c>
      <c r="AM663" s="109">
        <v>19420.10096</v>
      </c>
      <c r="AN663" s="109">
        <v>19654.078080000003</v>
      </c>
      <c r="AO663" s="109">
        <v>19420.10096</v>
      </c>
      <c r="AP663" s="160">
        <f t="shared" si="570"/>
        <v>211096.37999999998</v>
      </c>
      <c r="AQ663" s="160">
        <f t="shared" si="571"/>
        <v>269948.45904000005</v>
      </c>
      <c r="AR663" s="160">
        <f t="shared" si="572"/>
        <v>481044.83904000005</v>
      </c>
      <c r="AS663" s="607"/>
      <c r="AT663" s="219"/>
      <c r="AU663" s="13">
        <f t="shared" si="554"/>
        <v>19306.560000000001</v>
      </c>
      <c r="AV663" s="13">
        <f t="shared" si="555"/>
        <v>19076.72</v>
      </c>
      <c r="AW663" s="13">
        <f t="shared" si="556"/>
        <v>19076.72</v>
      </c>
      <c r="AX663" s="13">
        <f t="shared" si="557"/>
        <v>19076.72</v>
      </c>
      <c r="AY663" s="13">
        <f t="shared" si="558"/>
        <v>19076.72</v>
      </c>
      <c r="AZ663" s="13">
        <f t="shared" si="559"/>
        <v>19306.560000000001</v>
      </c>
      <c r="BA663" s="13">
        <f t="shared" si="560"/>
        <v>19076.72</v>
      </c>
      <c r="BB663" s="13">
        <f t="shared" si="561"/>
        <v>19306.560000000001</v>
      </c>
      <c r="BC663" s="13">
        <f t="shared" si="562"/>
        <v>19076.72</v>
      </c>
      <c r="BD663" s="13">
        <f t="shared" si="563"/>
        <v>19420.10096</v>
      </c>
      <c r="BE663" s="13">
        <f t="shared" si="564"/>
        <v>19654.078080000003</v>
      </c>
      <c r="BF663" s="13">
        <f t="shared" si="565"/>
        <v>19420.10096</v>
      </c>
      <c r="BG663" s="13">
        <f t="shared" si="566"/>
        <v>19654.078080000003</v>
      </c>
      <c r="BH663" s="13">
        <f t="shared" si="567"/>
        <v>19420.10096</v>
      </c>
      <c r="BI663" s="73">
        <f t="shared" si="568"/>
        <v>269948.45904000005</v>
      </c>
      <c r="BJ663" s="219"/>
      <c r="BK663" s="850">
        <f t="shared" si="540"/>
        <v>19306.560000000001</v>
      </c>
      <c r="BL663" s="109">
        <f t="shared" si="541"/>
        <v>19076.72</v>
      </c>
      <c r="BM663" s="109">
        <f t="shared" si="542"/>
        <v>19076.72</v>
      </c>
      <c r="BN663" s="109">
        <f t="shared" si="543"/>
        <v>19076.72</v>
      </c>
      <c r="BO663" s="109">
        <f t="shared" si="544"/>
        <v>19076.72</v>
      </c>
      <c r="BP663" s="109">
        <f t="shared" si="545"/>
        <v>19306.560000000001</v>
      </c>
      <c r="BQ663" s="109">
        <f t="shared" si="546"/>
        <v>19076.72</v>
      </c>
      <c r="BR663" s="109">
        <f t="shared" si="547"/>
        <v>19306.560000000001</v>
      </c>
      <c r="BS663" s="109">
        <f t="shared" si="548"/>
        <v>19076.72</v>
      </c>
      <c r="BT663" s="109">
        <f t="shared" si="549"/>
        <v>19420.10096</v>
      </c>
      <c r="BU663" s="109">
        <f t="shared" si="550"/>
        <v>19654.078080000003</v>
      </c>
      <c r="BV663" s="109">
        <f t="shared" si="551"/>
        <v>19420.10096</v>
      </c>
      <c r="BW663" s="109">
        <f t="shared" si="552"/>
        <v>19654.078080000003</v>
      </c>
      <c r="BX663" s="109">
        <f t="shared" si="553"/>
        <v>19420.10096</v>
      </c>
      <c r="BY663" s="1000">
        <f t="shared" si="569"/>
        <v>269948.45904000005</v>
      </c>
    </row>
    <row r="664" spans="1:77">
      <c r="A664" s="678"/>
      <c r="B664" s="678" t="s">
        <v>317</v>
      </c>
      <c r="C664" s="57" t="s">
        <v>23</v>
      </c>
      <c r="D664" s="684" t="s">
        <v>25</v>
      </c>
      <c r="E664" s="681" t="s">
        <v>349</v>
      </c>
      <c r="F664" s="683" t="s">
        <v>264</v>
      </c>
      <c r="G664" s="682" t="s">
        <v>106</v>
      </c>
      <c r="H664" s="241" t="s">
        <v>126</v>
      </c>
      <c r="I664" s="38"/>
      <c r="J664" s="983"/>
      <c r="K664" s="903"/>
      <c r="L664" s="798"/>
      <c r="M664" s="429"/>
      <c r="N664" s="109"/>
      <c r="O664" s="109"/>
      <c r="P664" s="109"/>
      <c r="Q664" s="607"/>
      <c r="R664" s="93"/>
      <c r="S664" s="109">
        <v>50452.86</v>
      </c>
      <c r="T664" s="109">
        <v>9793.3899999999976</v>
      </c>
      <c r="U664" s="109">
        <v>-2356.5299999999997</v>
      </c>
      <c r="V664" s="109">
        <v>85811</v>
      </c>
      <c r="W664" s="109">
        <v>195025</v>
      </c>
      <c r="X664" s="109">
        <v>195025</v>
      </c>
      <c r="Y664" s="109">
        <v>58100.000000000007</v>
      </c>
      <c r="Z664" s="109">
        <v>58800</v>
      </c>
      <c r="AA664" s="109">
        <v>58100.000000000007</v>
      </c>
      <c r="AB664" s="109">
        <v>58800</v>
      </c>
      <c r="AC664" s="109">
        <v>58100.000000000007</v>
      </c>
      <c r="AD664" s="109">
        <v>58100.000000000007</v>
      </c>
      <c r="AE664" s="109">
        <v>58100.000000000007</v>
      </c>
      <c r="AF664" s="109">
        <v>58100.000000000007</v>
      </c>
      <c r="AG664" s="109">
        <v>58800</v>
      </c>
      <c r="AH664" s="109">
        <v>58100.000000000007</v>
      </c>
      <c r="AI664" s="109">
        <v>58800</v>
      </c>
      <c r="AJ664" s="109">
        <v>58100.000000000007</v>
      </c>
      <c r="AK664" s="109">
        <v>84494.000000000015</v>
      </c>
      <c r="AL664" s="109">
        <v>85512</v>
      </c>
      <c r="AM664" s="109">
        <v>84494.000000000015</v>
      </c>
      <c r="AN664" s="109">
        <v>85512</v>
      </c>
      <c r="AO664" s="109">
        <v>84494.000000000015</v>
      </c>
      <c r="AP664" s="160">
        <f t="shared" si="570"/>
        <v>708750.72</v>
      </c>
      <c r="AQ664" s="160">
        <f t="shared" si="571"/>
        <v>949506</v>
      </c>
      <c r="AR664" s="160">
        <f t="shared" si="572"/>
        <v>1658256.72</v>
      </c>
      <c r="AS664" s="607"/>
      <c r="AT664" s="219"/>
      <c r="AU664" s="13">
        <f t="shared" si="554"/>
        <v>58800</v>
      </c>
      <c r="AV664" s="13">
        <f t="shared" si="555"/>
        <v>58100.000000000007</v>
      </c>
      <c r="AW664" s="13">
        <f t="shared" si="556"/>
        <v>58100.000000000007</v>
      </c>
      <c r="AX664" s="13">
        <f t="shared" si="557"/>
        <v>58100.000000000007</v>
      </c>
      <c r="AY664" s="13">
        <f t="shared" si="558"/>
        <v>58100.000000000007</v>
      </c>
      <c r="AZ664" s="13">
        <f t="shared" si="559"/>
        <v>58800</v>
      </c>
      <c r="BA664" s="13">
        <f t="shared" si="560"/>
        <v>58100.000000000007</v>
      </c>
      <c r="BB664" s="13">
        <f t="shared" si="561"/>
        <v>58800</v>
      </c>
      <c r="BC664" s="13">
        <f t="shared" si="562"/>
        <v>58100.000000000007</v>
      </c>
      <c r="BD664" s="13">
        <f t="shared" si="563"/>
        <v>84494.000000000015</v>
      </c>
      <c r="BE664" s="13">
        <f t="shared" si="564"/>
        <v>85512</v>
      </c>
      <c r="BF664" s="13">
        <f t="shared" si="565"/>
        <v>84494.000000000015</v>
      </c>
      <c r="BG664" s="13">
        <f t="shared" si="566"/>
        <v>85512</v>
      </c>
      <c r="BH664" s="13">
        <f t="shared" si="567"/>
        <v>84494.000000000015</v>
      </c>
      <c r="BI664" s="73">
        <f t="shared" si="568"/>
        <v>949506</v>
      </c>
      <c r="BJ664" s="219"/>
      <c r="BK664" s="850">
        <f t="shared" si="540"/>
        <v>58800</v>
      </c>
      <c r="BL664" s="109">
        <f t="shared" si="541"/>
        <v>58100.000000000007</v>
      </c>
      <c r="BM664" s="109">
        <f t="shared" si="542"/>
        <v>58100.000000000007</v>
      </c>
      <c r="BN664" s="109">
        <f t="shared" si="543"/>
        <v>58100.000000000007</v>
      </c>
      <c r="BO664" s="109">
        <f t="shared" si="544"/>
        <v>58100.000000000007</v>
      </c>
      <c r="BP664" s="109">
        <f t="shared" si="545"/>
        <v>58800</v>
      </c>
      <c r="BQ664" s="109">
        <f t="shared" si="546"/>
        <v>58100.000000000007</v>
      </c>
      <c r="BR664" s="109">
        <f t="shared" si="547"/>
        <v>58800</v>
      </c>
      <c r="BS664" s="109">
        <f t="shared" si="548"/>
        <v>58100.000000000007</v>
      </c>
      <c r="BT664" s="109">
        <f t="shared" si="549"/>
        <v>84494.000000000015</v>
      </c>
      <c r="BU664" s="109">
        <f t="shared" si="550"/>
        <v>85512</v>
      </c>
      <c r="BV664" s="109">
        <f t="shared" si="551"/>
        <v>84494.000000000015</v>
      </c>
      <c r="BW664" s="109">
        <f t="shared" si="552"/>
        <v>85512</v>
      </c>
      <c r="BX664" s="109">
        <f t="shared" si="553"/>
        <v>84494.000000000015</v>
      </c>
      <c r="BY664" s="1000">
        <f t="shared" si="569"/>
        <v>949506</v>
      </c>
    </row>
    <row r="665" spans="1:77">
      <c r="A665" s="678"/>
      <c r="B665" s="678" t="s">
        <v>317</v>
      </c>
      <c r="C665" s="57" t="s">
        <v>23</v>
      </c>
      <c r="D665" s="684" t="s">
        <v>31</v>
      </c>
      <c r="E665" s="681" t="s">
        <v>349</v>
      </c>
      <c r="F665" s="683" t="s">
        <v>264</v>
      </c>
      <c r="G665" s="682" t="s">
        <v>106</v>
      </c>
      <c r="H665" s="241" t="s">
        <v>129</v>
      </c>
      <c r="I665" s="38"/>
      <c r="J665" s="983"/>
      <c r="K665" s="903"/>
      <c r="L665" s="798"/>
      <c r="M665" s="429"/>
      <c r="N665" s="109"/>
      <c r="O665" s="109"/>
      <c r="P665" s="109"/>
      <c r="Q665" s="607"/>
      <c r="R665" s="93"/>
      <c r="S665" s="109">
        <v>0</v>
      </c>
      <c r="T665" s="109">
        <v>0</v>
      </c>
      <c r="U665" s="109">
        <v>0</v>
      </c>
      <c r="V665" s="109">
        <v>185793</v>
      </c>
      <c r="W665" s="109">
        <v>131876.6</v>
      </c>
      <c r="X665" s="109">
        <v>18215</v>
      </c>
      <c r="Y665" s="109">
        <v>0</v>
      </c>
      <c r="Z665" s="109">
        <v>0</v>
      </c>
      <c r="AA665" s="109">
        <v>0</v>
      </c>
      <c r="AB665" s="109">
        <v>0</v>
      </c>
      <c r="AC665" s="109">
        <v>0</v>
      </c>
      <c r="AD665" s="109">
        <v>0</v>
      </c>
      <c r="AE665" s="109">
        <v>0</v>
      </c>
      <c r="AF665" s="109">
        <v>0</v>
      </c>
      <c r="AG665" s="109">
        <v>0</v>
      </c>
      <c r="AH665" s="109">
        <v>0</v>
      </c>
      <c r="AI665" s="109">
        <v>0</v>
      </c>
      <c r="AJ665" s="109">
        <v>0</v>
      </c>
      <c r="AK665" s="109">
        <v>0</v>
      </c>
      <c r="AL665" s="109">
        <v>0</v>
      </c>
      <c r="AM665" s="109">
        <v>0</v>
      </c>
      <c r="AN665" s="109">
        <v>0</v>
      </c>
      <c r="AO665" s="109">
        <v>0</v>
      </c>
      <c r="AP665" s="160">
        <f t="shared" si="570"/>
        <v>335884.6</v>
      </c>
      <c r="AQ665" s="160">
        <f t="shared" si="571"/>
        <v>0</v>
      </c>
      <c r="AR665" s="160">
        <f t="shared" si="572"/>
        <v>335884.6</v>
      </c>
      <c r="AS665" s="607"/>
      <c r="AT665" s="219"/>
      <c r="AU665" s="13">
        <f t="shared" si="554"/>
        <v>0</v>
      </c>
      <c r="AV665" s="13">
        <f t="shared" si="555"/>
        <v>0</v>
      </c>
      <c r="AW665" s="13">
        <f t="shared" si="556"/>
        <v>0</v>
      </c>
      <c r="AX665" s="13">
        <f t="shared" si="557"/>
        <v>0</v>
      </c>
      <c r="AY665" s="13">
        <f t="shared" si="558"/>
        <v>0</v>
      </c>
      <c r="AZ665" s="13">
        <f t="shared" si="559"/>
        <v>0</v>
      </c>
      <c r="BA665" s="13">
        <f t="shared" si="560"/>
        <v>0</v>
      </c>
      <c r="BB665" s="13">
        <f t="shared" si="561"/>
        <v>0</v>
      </c>
      <c r="BC665" s="13">
        <f t="shared" si="562"/>
        <v>0</v>
      </c>
      <c r="BD665" s="13">
        <f t="shared" si="563"/>
        <v>0</v>
      </c>
      <c r="BE665" s="13">
        <f t="shared" si="564"/>
        <v>0</v>
      </c>
      <c r="BF665" s="13">
        <f t="shared" si="565"/>
        <v>0</v>
      </c>
      <c r="BG665" s="13">
        <f t="shared" si="566"/>
        <v>0</v>
      </c>
      <c r="BH665" s="13">
        <f t="shared" si="567"/>
        <v>0</v>
      </c>
      <c r="BI665" s="73">
        <f t="shared" si="568"/>
        <v>0</v>
      </c>
      <c r="BJ665" s="219"/>
      <c r="BK665" s="850">
        <f t="shared" si="540"/>
        <v>0</v>
      </c>
      <c r="BL665" s="109">
        <f t="shared" si="541"/>
        <v>0</v>
      </c>
      <c r="BM665" s="109">
        <f t="shared" si="542"/>
        <v>0</v>
      </c>
      <c r="BN665" s="109">
        <f t="shared" si="543"/>
        <v>0</v>
      </c>
      <c r="BO665" s="109">
        <f t="shared" si="544"/>
        <v>0</v>
      </c>
      <c r="BP665" s="109">
        <f t="shared" si="545"/>
        <v>0</v>
      </c>
      <c r="BQ665" s="109">
        <f t="shared" si="546"/>
        <v>0</v>
      </c>
      <c r="BR665" s="109">
        <f t="shared" si="547"/>
        <v>0</v>
      </c>
      <c r="BS665" s="109">
        <f t="shared" si="548"/>
        <v>0</v>
      </c>
      <c r="BT665" s="109">
        <f t="shared" si="549"/>
        <v>0</v>
      </c>
      <c r="BU665" s="109">
        <f t="shared" si="550"/>
        <v>0</v>
      </c>
      <c r="BV665" s="109">
        <f t="shared" si="551"/>
        <v>0</v>
      </c>
      <c r="BW665" s="109">
        <f t="shared" si="552"/>
        <v>0</v>
      </c>
      <c r="BX665" s="109">
        <f t="shared" si="553"/>
        <v>0</v>
      </c>
      <c r="BY665" s="1000">
        <f t="shared" si="569"/>
        <v>0</v>
      </c>
    </row>
    <row r="666" spans="1:77">
      <c r="A666" s="679"/>
      <c r="B666" s="679" t="s">
        <v>317</v>
      </c>
      <c r="C666" s="57" t="s">
        <v>23</v>
      </c>
      <c r="D666" s="684" t="s">
        <v>29</v>
      </c>
      <c r="E666" s="681" t="s">
        <v>349</v>
      </c>
      <c r="F666" s="682" t="s">
        <v>264</v>
      </c>
      <c r="G666" s="682" t="s">
        <v>106</v>
      </c>
      <c r="H666" s="241" t="s">
        <v>128</v>
      </c>
      <c r="I666" s="38"/>
      <c r="J666" s="983"/>
      <c r="K666" s="903"/>
      <c r="L666" s="798"/>
      <c r="M666" s="429"/>
      <c r="N666" s="109"/>
      <c r="O666" s="109"/>
      <c r="P666" s="109"/>
      <c r="Q666" s="607"/>
      <c r="R666" s="93"/>
      <c r="S666" s="109">
        <v>0</v>
      </c>
      <c r="T666" s="109">
        <v>0</v>
      </c>
      <c r="U666" s="109">
        <v>0</v>
      </c>
      <c r="V666" s="109">
        <v>51663</v>
      </c>
      <c r="W666" s="109">
        <v>36670.6</v>
      </c>
      <c r="X666" s="109">
        <v>5065</v>
      </c>
      <c r="Y666" s="109">
        <v>0</v>
      </c>
      <c r="Z666" s="109">
        <v>0</v>
      </c>
      <c r="AA666" s="109">
        <v>0</v>
      </c>
      <c r="AB666" s="109">
        <v>0</v>
      </c>
      <c r="AC666" s="109">
        <v>0</v>
      </c>
      <c r="AD666" s="109">
        <v>0</v>
      </c>
      <c r="AE666" s="109">
        <v>0</v>
      </c>
      <c r="AF666" s="109">
        <v>0</v>
      </c>
      <c r="AG666" s="109">
        <v>0</v>
      </c>
      <c r="AH666" s="109">
        <v>0</v>
      </c>
      <c r="AI666" s="109">
        <v>0</v>
      </c>
      <c r="AJ666" s="109">
        <v>0</v>
      </c>
      <c r="AK666" s="109">
        <v>0</v>
      </c>
      <c r="AL666" s="109">
        <v>0</v>
      </c>
      <c r="AM666" s="109">
        <v>0</v>
      </c>
      <c r="AN666" s="109">
        <v>0</v>
      </c>
      <c r="AO666" s="109">
        <v>0</v>
      </c>
      <c r="AP666" s="160">
        <f t="shared" si="570"/>
        <v>93398.6</v>
      </c>
      <c r="AQ666" s="160">
        <f t="shared" si="571"/>
        <v>0</v>
      </c>
      <c r="AR666" s="160">
        <f t="shared" si="572"/>
        <v>93398.6</v>
      </c>
      <c r="AS666" s="607"/>
      <c r="AT666" s="219"/>
      <c r="AU666" s="13">
        <f t="shared" si="554"/>
        <v>0</v>
      </c>
      <c r="AV666" s="13">
        <f t="shared" si="555"/>
        <v>0</v>
      </c>
      <c r="AW666" s="13">
        <f t="shared" si="556"/>
        <v>0</v>
      </c>
      <c r="AX666" s="13">
        <f t="shared" si="557"/>
        <v>0</v>
      </c>
      <c r="AY666" s="13">
        <f t="shared" si="558"/>
        <v>0</v>
      </c>
      <c r="AZ666" s="13">
        <f t="shared" si="559"/>
        <v>0</v>
      </c>
      <c r="BA666" s="13">
        <f t="shared" si="560"/>
        <v>0</v>
      </c>
      <c r="BB666" s="13">
        <f t="shared" si="561"/>
        <v>0</v>
      </c>
      <c r="BC666" s="13">
        <f t="shared" si="562"/>
        <v>0</v>
      </c>
      <c r="BD666" s="13">
        <f t="shared" si="563"/>
        <v>0</v>
      </c>
      <c r="BE666" s="13">
        <f t="shared" si="564"/>
        <v>0</v>
      </c>
      <c r="BF666" s="13">
        <f t="shared" si="565"/>
        <v>0</v>
      </c>
      <c r="BG666" s="13">
        <f t="shared" si="566"/>
        <v>0</v>
      </c>
      <c r="BH666" s="13">
        <f t="shared" si="567"/>
        <v>0</v>
      </c>
      <c r="BI666" s="73">
        <f t="shared" si="568"/>
        <v>0</v>
      </c>
      <c r="BJ666" s="219"/>
      <c r="BK666" s="850">
        <f t="shared" ref="BK666:BK714" si="573">IF($E666="N",AU666)</f>
        <v>0</v>
      </c>
      <c r="BL666" s="109">
        <f t="shared" ref="BL666:BL714" si="574">IF($E666="N",AV666)</f>
        <v>0</v>
      </c>
      <c r="BM666" s="109">
        <f t="shared" ref="BM666:BM714" si="575">IF($E666="N",AW666)</f>
        <v>0</v>
      </c>
      <c r="BN666" s="109">
        <f t="shared" ref="BN666:BN714" si="576">IF($E666="N",AX666)</f>
        <v>0</v>
      </c>
      <c r="BO666" s="109">
        <f t="shared" ref="BO666:BO714" si="577">IF($E666="N",AY666)</f>
        <v>0</v>
      </c>
      <c r="BP666" s="109">
        <f t="shared" ref="BP666:BP714" si="578">IF($E666="N",AZ666)</f>
        <v>0</v>
      </c>
      <c r="BQ666" s="109">
        <f t="shared" ref="BQ666:BQ714" si="579">IF($E666="N",BA666)</f>
        <v>0</v>
      </c>
      <c r="BR666" s="109">
        <f t="shared" ref="BR666:BR714" si="580">IF($E666="N",BB666)</f>
        <v>0</v>
      </c>
      <c r="BS666" s="109">
        <f t="shared" ref="BS666:BS714" si="581">IF($E666="N",BC666)</f>
        <v>0</v>
      </c>
      <c r="BT666" s="109">
        <f t="shared" ref="BT666:BT714" si="582">IF($E666="N",BD666)</f>
        <v>0</v>
      </c>
      <c r="BU666" s="109">
        <f t="shared" ref="BU666:BU714" si="583">IF($E666="N",BE666)</f>
        <v>0</v>
      </c>
      <c r="BV666" s="109">
        <f t="shared" ref="BV666:BV714" si="584">IF($E666="N",BF666)</f>
        <v>0</v>
      </c>
      <c r="BW666" s="109">
        <f t="shared" ref="BW666:BW714" si="585">IF($E666="N",BG666)</f>
        <v>0</v>
      </c>
      <c r="BX666" s="109">
        <f t="shared" ref="BX666:BX714" si="586">IF($E666="N",BH666)</f>
        <v>0</v>
      </c>
      <c r="BY666" s="1000">
        <f t="shared" si="569"/>
        <v>0</v>
      </c>
    </row>
    <row r="667" spans="1:77">
      <c r="A667" s="939"/>
      <c r="B667" s="916" t="s">
        <v>317</v>
      </c>
      <c r="C667" s="917" t="s">
        <v>23</v>
      </c>
      <c r="D667" s="918" t="s">
        <v>27</v>
      </c>
      <c r="E667" s="919" t="s">
        <v>349</v>
      </c>
      <c r="F667" s="920" t="s">
        <v>264</v>
      </c>
      <c r="G667" s="921" t="s">
        <v>106</v>
      </c>
      <c r="H667" s="922" t="s">
        <v>127</v>
      </c>
      <c r="I667" s="923"/>
      <c r="J667" s="985"/>
      <c r="K667" s="913"/>
      <c r="L667" s="924"/>
      <c r="M667" s="913"/>
      <c r="N667" s="178"/>
      <c r="O667" s="178"/>
      <c r="P667" s="178"/>
      <c r="Q667" s="967"/>
      <c r="R667" s="966"/>
      <c r="S667" s="178">
        <v>0</v>
      </c>
      <c r="T667" s="178">
        <v>0</v>
      </c>
      <c r="U667" s="178">
        <v>0</v>
      </c>
      <c r="V667" s="178">
        <v>14135</v>
      </c>
      <c r="W667" s="178">
        <v>32125</v>
      </c>
      <c r="X667" s="178">
        <v>32125</v>
      </c>
      <c r="Y667" s="178">
        <v>0</v>
      </c>
      <c r="Z667" s="178">
        <v>0</v>
      </c>
      <c r="AA667" s="178">
        <v>0</v>
      </c>
      <c r="AB667" s="178">
        <v>0</v>
      </c>
      <c r="AC667" s="178">
        <v>0</v>
      </c>
      <c r="AD667" s="178">
        <v>0</v>
      </c>
      <c r="AE667" s="178">
        <v>0</v>
      </c>
      <c r="AF667" s="178">
        <v>0</v>
      </c>
      <c r="AG667" s="178">
        <v>0</v>
      </c>
      <c r="AH667" s="178">
        <v>0</v>
      </c>
      <c r="AI667" s="178">
        <v>0</v>
      </c>
      <c r="AJ667" s="178">
        <v>0</v>
      </c>
      <c r="AK667" s="178">
        <v>0</v>
      </c>
      <c r="AL667" s="178">
        <v>0</v>
      </c>
      <c r="AM667" s="178">
        <v>0</v>
      </c>
      <c r="AN667" s="178">
        <v>0</v>
      </c>
      <c r="AO667" s="178">
        <v>0</v>
      </c>
      <c r="AP667" s="160">
        <f t="shared" si="570"/>
        <v>78385</v>
      </c>
      <c r="AQ667" s="160">
        <f t="shared" si="571"/>
        <v>0</v>
      </c>
      <c r="AR667" s="160">
        <f t="shared" si="572"/>
        <v>78385</v>
      </c>
      <c r="AS667" s="967"/>
      <c r="AT667" s="1010"/>
      <c r="AU667" s="13">
        <f t="shared" si="554"/>
        <v>0</v>
      </c>
      <c r="AV667" s="13">
        <f t="shared" si="555"/>
        <v>0</v>
      </c>
      <c r="AW667" s="13">
        <f t="shared" si="556"/>
        <v>0</v>
      </c>
      <c r="AX667" s="13">
        <f t="shared" si="557"/>
        <v>0</v>
      </c>
      <c r="AY667" s="13">
        <f t="shared" si="558"/>
        <v>0</v>
      </c>
      <c r="AZ667" s="13">
        <f t="shared" si="559"/>
        <v>0</v>
      </c>
      <c r="BA667" s="13">
        <f t="shared" si="560"/>
        <v>0</v>
      </c>
      <c r="BB667" s="13">
        <f t="shared" si="561"/>
        <v>0</v>
      </c>
      <c r="BC667" s="13">
        <f t="shared" si="562"/>
        <v>0</v>
      </c>
      <c r="BD667" s="13">
        <f t="shared" si="563"/>
        <v>0</v>
      </c>
      <c r="BE667" s="13">
        <f t="shared" si="564"/>
        <v>0</v>
      </c>
      <c r="BF667" s="13">
        <f t="shared" si="565"/>
        <v>0</v>
      </c>
      <c r="BG667" s="13">
        <f t="shared" si="566"/>
        <v>0</v>
      </c>
      <c r="BH667" s="13">
        <f t="shared" si="567"/>
        <v>0</v>
      </c>
      <c r="BI667" s="73">
        <f t="shared" si="568"/>
        <v>0</v>
      </c>
      <c r="BJ667" s="1010"/>
      <c r="BK667" s="1006">
        <f t="shared" si="573"/>
        <v>0</v>
      </c>
      <c r="BL667" s="178">
        <f t="shared" si="574"/>
        <v>0</v>
      </c>
      <c r="BM667" s="178">
        <f t="shared" si="575"/>
        <v>0</v>
      </c>
      <c r="BN667" s="178">
        <f t="shared" si="576"/>
        <v>0</v>
      </c>
      <c r="BO667" s="178">
        <f t="shared" si="577"/>
        <v>0</v>
      </c>
      <c r="BP667" s="178">
        <f t="shared" si="578"/>
        <v>0</v>
      </c>
      <c r="BQ667" s="178">
        <f t="shared" si="579"/>
        <v>0</v>
      </c>
      <c r="BR667" s="178">
        <f t="shared" si="580"/>
        <v>0</v>
      </c>
      <c r="BS667" s="178">
        <f t="shared" si="581"/>
        <v>0</v>
      </c>
      <c r="BT667" s="178">
        <f t="shared" si="582"/>
        <v>0</v>
      </c>
      <c r="BU667" s="178">
        <f t="shared" si="583"/>
        <v>0</v>
      </c>
      <c r="BV667" s="178">
        <f t="shared" si="584"/>
        <v>0</v>
      </c>
      <c r="BW667" s="178">
        <f t="shared" si="585"/>
        <v>0</v>
      </c>
      <c r="BX667" s="178">
        <f t="shared" si="586"/>
        <v>0</v>
      </c>
      <c r="BY667" s="1000">
        <f t="shared" si="569"/>
        <v>0</v>
      </c>
    </row>
    <row r="668" spans="1:77">
      <c r="A668" s="678"/>
      <c r="B668" s="678" t="s">
        <v>317</v>
      </c>
      <c r="C668" s="57" t="s">
        <v>23</v>
      </c>
      <c r="D668" s="684" t="s">
        <v>22</v>
      </c>
      <c r="E668" s="681" t="s">
        <v>349</v>
      </c>
      <c r="F668" s="683" t="s">
        <v>264</v>
      </c>
      <c r="G668" s="682" t="s">
        <v>106</v>
      </c>
      <c r="H668" s="241" t="s">
        <v>125</v>
      </c>
      <c r="I668" s="38"/>
      <c r="J668" s="983"/>
      <c r="K668" s="903"/>
      <c r="L668" s="798"/>
      <c r="M668" s="429"/>
      <c r="N668" s="109"/>
      <c r="O668" s="109"/>
      <c r="P668" s="109"/>
      <c r="Q668" s="607"/>
      <c r="R668" s="93"/>
      <c r="S668" s="109">
        <v>-261.57</v>
      </c>
      <c r="T668" s="109">
        <v>0</v>
      </c>
      <c r="U668" s="109">
        <v>0</v>
      </c>
      <c r="V668" s="109">
        <v>10054</v>
      </c>
      <c r="W668" s="109">
        <v>22850</v>
      </c>
      <c r="X668" s="109">
        <v>22850</v>
      </c>
      <c r="Y668" s="109">
        <v>0</v>
      </c>
      <c r="Z668" s="109">
        <v>0</v>
      </c>
      <c r="AA668" s="109">
        <v>0</v>
      </c>
      <c r="AB668" s="109">
        <v>0</v>
      </c>
      <c r="AC668" s="109">
        <v>0</v>
      </c>
      <c r="AD668" s="109">
        <v>0</v>
      </c>
      <c r="AE668" s="109">
        <v>0</v>
      </c>
      <c r="AF668" s="109">
        <v>0</v>
      </c>
      <c r="AG668" s="109">
        <v>0</v>
      </c>
      <c r="AH668" s="109">
        <v>0</v>
      </c>
      <c r="AI668" s="109">
        <v>0</v>
      </c>
      <c r="AJ668" s="109">
        <v>0</v>
      </c>
      <c r="AK668" s="109">
        <v>0</v>
      </c>
      <c r="AL668" s="109">
        <v>0</v>
      </c>
      <c r="AM668" s="109">
        <v>0</v>
      </c>
      <c r="AN668" s="109">
        <v>0</v>
      </c>
      <c r="AO668" s="109">
        <v>0</v>
      </c>
      <c r="AP668" s="160">
        <f t="shared" si="570"/>
        <v>55492.43</v>
      </c>
      <c r="AQ668" s="160">
        <f t="shared" si="571"/>
        <v>0</v>
      </c>
      <c r="AR668" s="160">
        <f t="shared" si="572"/>
        <v>55492.43</v>
      </c>
      <c r="AS668" s="607"/>
      <c r="AT668" s="219"/>
      <c r="AU668" s="13">
        <f t="shared" si="554"/>
        <v>0</v>
      </c>
      <c r="AV668" s="13">
        <f t="shared" si="555"/>
        <v>0</v>
      </c>
      <c r="AW668" s="13">
        <f t="shared" si="556"/>
        <v>0</v>
      </c>
      <c r="AX668" s="13">
        <f t="shared" si="557"/>
        <v>0</v>
      </c>
      <c r="AY668" s="13">
        <f t="shared" si="558"/>
        <v>0</v>
      </c>
      <c r="AZ668" s="13">
        <f t="shared" si="559"/>
        <v>0</v>
      </c>
      <c r="BA668" s="13">
        <f t="shared" si="560"/>
        <v>0</v>
      </c>
      <c r="BB668" s="13">
        <f t="shared" si="561"/>
        <v>0</v>
      </c>
      <c r="BC668" s="13">
        <f t="shared" si="562"/>
        <v>0</v>
      </c>
      <c r="BD668" s="13">
        <f t="shared" si="563"/>
        <v>0</v>
      </c>
      <c r="BE668" s="13">
        <f t="shared" si="564"/>
        <v>0</v>
      </c>
      <c r="BF668" s="13">
        <f t="shared" si="565"/>
        <v>0</v>
      </c>
      <c r="BG668" s="13">
        <f t="shared" si="566"/>
        <v>0</v>
      </c>
      <c r="BH668" s="13">
        <f t="shared" si="567"/>
        <v>0</v>
      </c>
      <c r="BI668" s="73">
        <f t="shared" si="568"/>
        <v>0</v>
      </c>
      <c r="BJ668" s="219"/>
      <c r="BK668" s="850">
        <f t="shared" si="573"/>
        <v>0</v>
      </c>
      <c r="BL668" s="109">
        <f t="shared" si="574"/>
        <v>0</v>
      </c>
      <c r="BM668" s="109">
        <f t="shared" si="575"/>
        <v>0</v>
      </c>
      <c r="BN668" s="109">
        <f t="shared" si="576"/>
        <v>0</v>
      </c>
      <c r="BO668" s="109">
        <f t="shared" si="577"/>
        <v>0</v>
      </c>
      <c r="BP668" s="109">
        <f t="shared" si="578"/>
        <v>0</v>
      </c>
      <c r="BQ668" s="109">
        <f t="shared" si="579"/>
        <v>0</v>
      </c>
      <c r="BR668" s="109">
        <f t="shared" si="580"/>
        <v>0</v>
      </c>
      <c r="BS668" s="109">
        <f t="shared" si="581"/>
        <v>0</v>
      </c>
      <c r="BT668" s="109">
        <f t="shared" si="582"/>
        <v>0</v>
      </c>
      <c r="BU668" s="109">
        <f t="shared" si="583"/>
        <v>0</v>
      </c>
      <c r="BV668" s="109">
        <f t="shared" si="584"/>
        <v>0</v>
      </c>
      <c r="BW668" s="109">
        <f t="shared" si="585"/>
        <v>0</v>
      </c>
      <c r="BX668" s="109">
        <f t="shared" si="586"/>
        <v>0</v>
      </c>
      <c r="BY668" s="1000">
        <f t="shared" si="569"/>
        <v>0</v>
      </c>
    </row>
    <row r="669" spans="1:77">
      <c r="A669" s="678"/>
      <c r="B669" s="678" t="s">
        <v>317</v>
      </c>
      <c r="C669" s="57" t="s">
        <v>23</v>
      </c>
      <c r="D669" s="684" t="s">
        <v>33</v>
      </c>
      <c r="E669" s="681" t="s">
        <v>349</v>
      </c>
      <c r="F669" s="683" t="s">
        <v>264</v>
      </c>
      <c r="G669" s="682" t="s">
        <v>106</v>
      </c>
      <c r="H669" s="241" t="s">
        <v>130</v>
      </c>
      <c r="I669" s="38"/>
      <c r="J669" s="983"/>
      <c r="K669" s="903"/>
      <c r="L669" s="798"/>
      <c r="M669" s="429"/>
      <c r="N669" s="109"/>
      <c r="O669" s="109"/>
      <c r="P669" s="109"/>
      <c r="Q669" s="607"/>
      <c r="R669" s="93"/>
      <c r="S669" s="109">
        <v>0</v>
      </c>
      <c r="T669" s="109">
        <v>0</v>
      </c>
      <c r="U669" s="109">
        <v>0</v>
      </c>
      <c r="V669" s="109">
        <v>17544</v>
      </c>
      <c r="W669" s="109">
        <v>12452.8</v>
      </c>
      <c r="X669" s="109">
        <v>1720</v>
      </c>
      <c r="Y669" s="109">
        <v>0</v>
      </c>
      <c r="Z669" s="109">
        <v>0</v>
      </c>
      <c r="AA669" s="109">
        <v>0</v>
      </c>
      <c r="AB669" s="109">
        <v>0</v>
      </c>
      <c r="AC669" s="109">
        <v>0</v>
      </c>
      <c r="AD669" s="109">
        <v>0</v>
      </c>
      <c r="AE669" s="109">
        <v>0</v>
      </c>
      <c r="AF669" s="109">
        <v>0</v>
      </c>
      <c r="AG669" s="109">
        <v>0</v>
      </c>
      <c r="AH669" s="109">
        <v>0</v>
      </c>
      <c r="AI669" s="109">
        <v>0</v>
      </c>
      <c r="AJ669" s="109">
        <v>0</v>
      </c>
      <c r="AK669" s="109">
        <v>0</v>
      </c>
      <c r="AL669" s="109">
        <v>0</v>
      </c>
      <c r="AM669" s="109">
        <v>0</v>
      </c>
      <c r="AN669" s="109">
        <v>0</v>
      </c>
      <c r="AO669" s="109">
        <v>0</v>
      </c>
      <c r="AP669" s="160">
        <f t="shared" si="570"/>
        <v>31716.799999999999</v>
      </c>
      <c r="AQ669" s="160">
        <f t="shared" si="571"/>
        <v>0</v>
      </c>
      <c r="AR669" s="160">
        <f t="shared" si="572"/>
        <v>31716.799999999999</v>
      </c>
      <c r="AS669" s="607"/>
      <c r="AT669" s="219"/>
      <c r="AU669" s="13">
        <f t="shared" si="554"/>
        <v>0</v>
      </c>
      <c r="AV669" s="13">
        <f t="shared" si="555"/>
        <v>0</v>
      </c>
      <c r="AW669" s="13">
        <f t="shared" si="556"/>
        <v>0</v>
      </c>
      <c r="AX669" s="13">
        <f t="shared" si="557"/>
        <v>0</v>
      </c>
      <c r="AY669" s="13">
        <f t="shared" si="558"/>
        <v>0</v>
      </c>
      <c r="AZ669" s="13">
        <f t="shared" si="559"/>
        <v>0</v>
      </c>
      <c r="BA669" s="13">
        <f t="shared" si="560"/>
        <v>0</v>
      </c>
      <c r="BB669" s="13">
        <f t="shared" si="561"/>
        <v>0</v>
      </c>
      <c r="BC669" s="13">
        <f t="shared" si="562"/>
        <v>0</v>
      </c>
      <c r="BD669" s="13">
        <f t="shared" si="563"/>
        <v>0</v>
      </c>
      <c r="BE669" s="13">
        <f t="shared" si="564"/>
        <v>0</v>
      </c>
      <c r="BF669" s="13">
        <f t="shared" si="565"/>
        <v>0</v>
      </c>
      <c r="BG669" s="13">
        <f t="shared" si="566"/>
        <v>0</v>
      </c>
      <c r="BH669" s="13">
        <f t="shared" si="567"/>
        <v>0</v>
      </c>
      <c r="BI669" s="73">
        <f t="shared" si="568"/>
        <v>0</v>
      </c>
      <c r="BJ669" s="219"/>
      <c r="BK669" s="850">
        <f t="shared" si="573"/>
        <v>0</v>
      </c>
      <c r="BL669" s="109">
        <f t="shared" si="574"/>
        <v>0</v>
      </c>
      <c r="BM669" s="109">
        <f t="shared" si="575"/>
        <v>0</v>
      </c>
      <c r="BN669" s="109">
        <f t="shared" si="576"/>
        <v>0</v>
      </c>
      <c r="BO669" s="109">
        <f t="shared" si="577"/>
        <v>0</v>
      </c>
      <c r="BP669" s="109">
        <f t="shared" si="578"/>
        <v>0</v>
      </c>
      <c r="BQ669" s="109">
        <f t="shared" si="579"/>
        <v>0</v>
      </c>
      <c r="BR669" s="109">
        <f t="shared" si="580"/>
        <v>0</v>
      </c>
      <c r="BS669" s="109">
        <f t="shared" si="581"/>
        <v>0</v>
      </c>
      <c r="BT669" s="109">
        <f t="shared" si="582"/>
        <v>0</v>
      </c>
      <c r="BU669" s="109">
        <f t="shared" si="583"/>
        <v>0</v>
      </c>
      <c r="BV669" s="109">
        <f t="shared" si="584"/>
        <v>0</v>
      </c>
      <c r="BW669" s="109">
        <f t="shared" si="585"/>
        <v>0</v>
      </c>
      <c r="BX669" s="109">
        <f t="shared" si="586"/>
        <v>0</v>
      </c>
      <c r="BY669" s="1000">
        <f t="shared" si="569"/>
        <v>0</v>
      </c>
    </row>
    <row r="670" spans="1:77">
      <c r="A670" s="678"/>
      <c r="B670" s="678" t="s">
        <v>2059</v>
      </c>
      <c r="C670" s="57" t="s">
        <v>23</v>
      </c>
      <c r="D670" s="684" t="s">
        <v>25</v>
      </c>
      <c r="E670" s="681" t="s">
        <v>349</v>
      </c>
      <c r="F670" s="683" t="s">
        <v>264</v>
      </c>
      <c r="G670" s="682" t="s">
        <v>106</v>
      </c>
      <c r="H670" s="241" t="s">
        <v>126</v>
      </c>
      <c r="I670" s="38"/>
      <c r="J670" s="983"/>
      <c r="K670" s="903"/>
      <c r="L670" s="798"/>
      <c r="M670" s="429"/>
      <c r="N670" s="109"/>
      <c r="O670" s="109"/>
      <c r="P670" s="109"/>
      <c r="Q670" s="607"/>
      <c r="R670" s="93"/>
      <c r="S670" s="109">
        <v>14353.790000000003</v>
      </c>
      <c r="T670" s="109">
        <v>2050.4800000000009</v>
      </c>
      <c r="U670" s="109">
        <v>890.16000000000076</v>
      </c>
      <c r="V670" s="109">
        <v>21608.77</v>
      </c>
      <c r="W670" s="109">
        <v>21842.799999999999</v>
      </c>
      <c r="X670" s="109">
        <v>21062.7</v>
      </c>
      <c r="Y670" s="109">
        <v>9960.0000000000018</v>
      </c>
      <c r="Z670" s="109">
        <v>10080</v>
      </c>
      <c r="AA670" s="109">
        <v>9960.0000000000018</v>
      </c>
      <c r="AB670" s="109">
        <v>10080</v>
      </c>
      <c r="AC670" s="109">
        <v>9960.0000000000018</v>
      </c>
      <c r="AD670" s="109">
        <v>9960.0000000000018</v>
      </c>
      <c r="AE670" s="109">
        <v>9960.0000000000018</v>
      </c>
      <c r="AF670" s="109">
        <v>9960.0000000000018</v>
      </c>
      <c r="AG670" s="109">
        <v>10080</v>
      </c>
      <c r="AH670" s="109">
        <v>9960.0000000000018</v>
      </c>
      <c r="AI670" s="109">
        <v>10080</v>
      </c>
      <c r="AJ670" s="109">
        <v>9960.0000000000018</v>
      </c>
      <c r="AK670" s="109">
        <v>10139.280000000002</v>
      </c>
      <c r="AL670" s="109">
        <v>10261.44</v>
      </c>
      <c r="AM670" s="109">
        <v>10139.280000000002</v>
      </c>
      <c r="AN670" s="109">
        <v>10261.44</v>
      </c>
      <c r="AO670" s="109">
        <v>10139.280000000002</v>
      </c>
      <c r="AP670" s="160">
        <f t="shared" si="570"/>
        <v>111808.7</v>
      </c>
      <c r="AQ670" s="160">
        <f t="shared" si="571"/>
        <v>140940.72</v>
      </c>
      <c r="AR670" s="160">
        <f t="shared" si="572"/>
        <v>252749.42</v>
      </c>
      <c r="AS670" s="607"/>
      <c r="AT670" s="219"/>
      <c r="AU670" s="13">
        <f t="shared" si="554"/>
        <v>10080</v>
      </c>
      <c r="AV670" s="13">
        <f t="shared" si="555"/>
        <v>9960.0000000000018</v>
      </c>
      <c r="AW670" s="13">
        <f t="shared" si="556"/>
        <v>9960.0000000000018</v>
      </c>
      <c r="AX670" s="13">
        <f t="shared" si="557"/>
        <v>9960.0000000000018</v>
      </c>
      <c r="AY670" s="13">
        <f t="shared" si="558"/>
        <v>9960.0000000000018</v>
      </c>
      <c r="AZ670" s="13">
        <f t="shared" si="559"/>
        <v>10080</v>
      </c>
      <c r="BA670" s="13">
        <f t="shared" si="560"/>
        <v>9960.0000000000018</v>
      </c>
      <c r="BB670" s="13">
        <f t="shared" si="561"/>
        <v>10080</v>
      </c>
      <c r="BC670" s="13">
        <f t="shared" si="562"/>
        <v>9960.0000000000018</v>
      </c>
      <c r="BD670" s="13">
        <f t="shared" si="563"/>
        <v>10139.280000000002</v>
      </c>
      <c r="BE670" s="13">
        <f t="shared" si="564"/>
        <v>10261.44</v>
      </c>
      <c r="BF670" s="13">
        <f t="shared" si="565"/>
        <v>10139.280000000002</v>
      </c>
      <c r="BG670" s="13">
        <f t="shared" si="566"/>
        <v>10261.44</v>
      </c>
      <c r="BH670" s="13">
        <f t="shared" si="567"/>
        <v>10139.280000000002</v>
      </c>
      <c r="BI670" s="73">
        <f t="shared" si="568"/>
        <v>140940.72</v>
      </c>
      <c r="BJ670" s="219"/>
      <c r="BK670" s="850">
        <f t="shared" si="573"/>
        <v>10080</v>
      </c>
      <c r="BL670" s="109">
        <f t="shared" si="574"/>
        <v>9960.0000000000018</v>
      </c>
      <c r="BM670" s="109">
        <f t="shared" si="575"/>
        <v>9960.0000000000018</v>
      </c>
      <c r="BN670" s="109">
        <f t="shared" si="576"/>
        <v>9960.0000000000018</v>
      </c>
      <c r="BO670" s="109">
        <f t="shared" si="577"/>
        <v>9960.0000000000018</v>
      </c>
      <c r="BP670" s="109">
        <f t="shared" si="578"/>
        <v>10080</v>
      </c>
      <c r="BQ670" s="109">
        <f t="shared" si="579"/>
        <v>9960.0000000000018</v>
      </c>
      <c r="BR670" s="109">
        <f t="shared" si="580"/>
        <v>10080</v>
      </c>
      <c r="BS670" s="109">
        <f t="shared" si="581"/>
        <v>9960.0000000000018</v>
      </c>
      <c r="BT670" s="109">
        <f t="shared" si="582"/>
        <v>10139.280000000002</v>
      </c>
      <c r="BU670" s="109">
        <f t="shared" si="583"/>
        <v>10261.44</v>
      </c>
      <c r="BV670" s="109">
        <f t="shared" si="584"/>
        <v>10139.280000000002</v>
      </c>
      <c r="BW670" s="109">
        <f t="shared" si="585"/>
        <v>10261.44</v>
      </c>
      <c r="BX670" s="109">
        <f t="shared" si="586"/>
        <v>10139.280000000002</v>
      </c>
      <c r="BY670" s="1000">
        <f t="shared" si="569"/>
        <v>140940.72</v>
      </c>
    </row>
    <row r="671" spans="1:77">
      <c r="A671" s="2"/>
      <c r="B671" s="2" t="s">
        <v>2059</v>
      </c>
      <c r="C671" s="57" t="s">
        <v>23</v>
      </c>
      <c r="D671" s="57" t="s">
        <v>27</v>
      </c>
      <c r="E671" s="681" t="s">
        <v>349</v>
      </c>
      <c r="F671" s="682" t="s">
        <v>264</v>
      </c>
      <c r="G671" s="682" t="s">
        <v>106</v>
      </c>
      <c r="H671" s="241" t="s">
        <v>127</v>
      </c>
      <c r="I671" s="38"/>
      <c r="J671" s="983"/>
      <c r="K671" s="903"/>
      <c r="L671" s="798"/>
      <c r="M671" s="429"/>
      <c r="N671" s="109"/>
      <c r="O671" s="109"/>
      <c r="P671" s="109"/>
      <c r="Q671" s="607"/>
      <c r="R671" s="93"/>
      <c r="S671" s="109">
        <v>7208.4100000000017</v>
      </c>
      <c r="T671" s="109">
        <v>56040.259999999995</v>
      </c>
      <c r="U671" s="109">
        <v>22681.47</v>
      </c>
      <c r="V671" s="109">
        <v>3559.4500000000003</v>
      </c>
      <c r="W671" s="109">
        <v>3598</v>
      </c>
      <c r="X671" s="109">
        <v>3469.5</v>
      </c>
      <c r="Y671" s="109">
        <v>4296.4950000000008</v>
      </c>
      <c r="Z671" s="109">
        <v>4348.26</v>
      </c>
      <c r="AA671" s="109">
        <v>4296.4950000000008</v>
      </c>
      <c r="AB671" s="109">
        <v>4348.26</v>
      </c>
      <c r="AC671" s="109">
        <v>4296.4950000000008</v>
      </c>
      <c r="AD671" s="109">
        <v>4296.4950000000008</v>
      </c>
      <c r="AE671" s="109">
        <v>4296.4950000000008</v>
      </c>
      <c r="AF671" s="109">
        <v>4296.4950000000008</v>
      </c>
      <c r="AG671" s="109">
        <v>4348.26</v>
      </c>
      <c r="AH671" s="109">
        <v>4296.4950000000008</v>
      </c>
      <c r="AI671" s="109">
        <v>4348.26</v>
      </c>
      <c r="AJ671" s="109">
        <v>4296.4950000000008</v>
      </c>
      <c r="AK671" s="109">
        <v>4373.8319100000008</v>
      </c>
      <c r="AL671" s="109">
        <v>4426.5286800000003</v>
      </c>
      <c r="AM671" s="109">
        <v>4373.8319100000008</v>
      </c>
      <c r="AN671" s="109">
        <v>4426.5286800000003</v>
      </c>
      <c r="AO671" s="109">
        <v>4373.8319100000008</v>
      </c>
      <c r="AP671" s="160">
        <f t="shared" si="570"/>
        <v>109498.33999999998</v>
      </c>
      <c r="AQ671" s="160">
        <f t="shared" si="571"/>
        <v>60798.303090000023</v>
      </c>
      <c r="AR671" s="160">
        <f t="shared" si="572"/>
        <v>170296.64308999997</v>
      </c>
      <c r="AS671" s="607"/>
      <c r="AT671" s="219"/>
      <c r="AU671" s="13">
        <f t="shared" si="554"/>
        <v>4348.26</v>
      </c>
      <c r="AV671" s="13">
        <f t="shared" si="555"/>
        <v>4296.4950000000008</v>
      </c>
      <c r="AW671" s="13">
        <f t="shared" si="556"/>
        <v>4296.4950000000008</v>
      </c>
      <c r="AX671" s="13">
        <f t="shared" si="557"/>
        <v>4296.4950000000008</v>
      </c>
      <c r="AY671" s="13">
        <f t="shared" si="558"/>
        <v>4296.4950000000008</v>
      </c>
      <c r="AZ671" s="13">
        <f t="shared" si="559"/>
        <v>4348.26</v>
      </c>
      <c r="BA671" s="13">
        <f t="shared" si="560"/>
        <v>4296.4950000000008</v>
      </c>
      <c r="BB671" s="13">
        <f t="shared" si="561"/>
        <v>4348.26</v>
      </c>
      <c r="BC671" s="13">
        <f t="shared" si="562"/>
        <v>4296.4950000000008</v>
      </c>
      <c r="BD671" s="13">
        <f t="shared" si="563"/>
        <v>4373.8319100000008</v>
      </c>
      <c r="BE671" s="13">
        <f t="shared" si="564"/>
        <v>4426.5286800000003</v>
      </c>
      <c r="BF671" s="13">
        <f t="shared" si="565"/>
        <v>4373.8319100000008</v>
      </c>
      <c r="BG671" s="13">
        <f t="shared" si="566"/>
        <v>4426.5286800000003</v>
      </c>
      <c r="BH671" s="13">
        <f t="shared" si="567"/>
        <v>4373.8319100000008</v>
      </c>
      <c r="BI671" s="73">
        <f t="shared" si="568"/>
        <v>60798.303090000023</v>
      </c>
      <c r="BJ671" s="219"/>
      <c r="BK671" s="850">
        <f t="shared" si="573"/>
        <v>4348.26</v>
      </c>
      <c r="BL671" s="109">
        <f t="shared" si="574"/>
        <v>4296.4950000000008</v>
      </c>
      <c r="BM671" s="109">
        <f t="shared" si="575"/>
        <v>4296.4950000000008</v>
      </c>
      <c r="BN671" s="109">
        <f t="shared" si="576"/>
        <v>4296.4950000000008</v>
      </c>
      <c r="BO671" s="109">
        <f t="shared" si="577"/>
        <v>4296.4950000000008</v>
      </c>
      <c r="BP671" s="109">
        <f t="shared" si="578"/>
        <v>4348.26</v>
      </c>
      <c r="BQ671" s="109">
        <f t="shared" si="579"/>
        <v>4296.4950000000008</v>
      </c>
      <c r="BR671" s="109">
        <f t="shared" si="580"/>
        <v>4348.26</v>
      </c>
      <c r="BS671" s="109">
        <f t="shared" si="581"/>
        <v>4296.4950000000008</v>
      </c>
      <c r="BT671" s="109">
        <f t="shared" si="582"/>
        <v>4373.8319100000008</v>
      </c>
      <c r="BU671" s="109">
        <f t="shared" si="583"/>
        <v>4426.5286800000003</v>
      </c>
      <c r="BV671" s="109">
        <f t="shared" si="584"/>
        <v>4373.8319100000008</v>
      </c>
      <c r="BW671" s="109">
        <f t="shared" si="585"/>
        <v>4426.5286800000003</v>
      </c>
      <c r="BX671" s="109">
        <f t="shared" si="586"/>
        <v>4373.8319100000008</v>
      </c>
      <c r="BY671" s="1000">
        <f t="shared" si="569"/>
        <v>60798.303090000023</v>
      </c>
    </row>
    <row r="672" spans="1:77">
      <c r="A672" s="678"/>
      <c r="B672" s="678" t="s">
        <v>2059</v>
      </c>
      <c r="C672" s="57" t="s">
        <v>23</v>
      </c>
      <c r="D672" s="684" t="s">
        <v>31</v>
      </c>
      <c r="E672" s="681" t="s">
        <v>349</v>
      </c>
      <c r="F672" s="683" t="s">
        <v>264</v>
      </c>
      <c r="G672" s="682" t="s">
        <v>106</v>
      </c>
      <c r="H672" s="241" t="s">
        <v>129</v>
      </c>
      <c r="I672" s="38"/>
      <c r="J672" s="983"/>
      <c r="K672" s="903"/>
      <c r="L672" s="798"/>
      <c r="M672" s="429"/>
      <c r="N672" s="109"/>
      <c r="O672" s="109"/>
      <c r="P672" s="109"/>
      <c r="Q672" s="607"/>
      <c r="R672" s="93"/>
      <c r="S672" s="109">
        <v>-13416.66</v>
      </c>
      <c r="T672" s="109">
        <v>39953.399999999994</v>
      </c>
      <c r="U672" s="109">
        <v>-924.40000000000066</v>
      </c>
      <c r="V672" s="109">
        <v>7286</v>
      </c>
      <c r="W672" s="109">
        <v>7286</v>
      </c>
      <c r="X672" s="109">
        <v>7286</v>
      </c>
      <c r="Y672" s="109">
        <v>4887.7870000000003</v>
      </c>
      <c r="Z672" s="109">
        <v>4946.6760000000004</v>
      </c>
      <c r="AA672" s="109">
        <v>4887.7870000000003</v>
      </c>
      <c r="AB672" s="109">
        <v>4946.6760000000004</v>
      </c>
      <c r="AC672" s="109">
        <v>4887.7870000000003</v>
      </c>
      <c r="AD672" s="109">
        <v>4887.7870000000003</v>
      </c>
      <c r="AE672" s="109">
        <v>4887.7870000000003</v>
      </c>
      <c r="AF672" s="109">
        <v>4887.7870000000003</v>
      </c>
      <c r="AG672" s="109">
        <v>4946.6760000000004</v>
      </c>
      <c r="AH672" s="109">
        <v>4887.7870000000003</v>
      </c>
      <c r="AI672" s="109">
        <v>4946.6760000000004</v>
      </c>
      <c r="AJ672" s="109">
        <v>4887.7870000000003</v>
      </c>
      <c r="AK672" s="109">
        <v>4975.7671660000005</v>
      </c>
      <c r="AL672" s="109">
        <v>5035.7161680000008</v>
      </c>
      <c r="AM672" s="109">
        <v>4975.7671660000005</v>
      </c>
      <c r="AN672" s="109">
        <v>5035.7161680000008</v>
      </c>
      <c r="AO672" s="109">
        <v>4975.7671660000005</v>
      </c>
      <c r="AP672" s="160">
        <f t="shared" si="570"/>
        <v>62192.59</v>
      </c>
      <c r="AQ672" s="160">
        <f t="shared" si="571"/>
        <v>69165.483833999999</v>
      </c>
      <c r="AR672" s="160">
        <f t="shared" si="572"/>
        <v>131358.07383400001</v>
      </c>
      <c r="AS672" s="607"/>
      <c r="AT672" s="219"/>
      <c r="AU672" s="13">
        <f t="shared" si="554"/>
        <v>4946.6760000000004</v>
      </c>
      <c r="AV672" s="13">
        <f t="shared" si="555"/>
        <v>4887.7870000000003</v>
      </c>
      <c r="AW672" s="13">
        <f t="shared" si="556"/>
        <v>4887.7870000000003</v>
      </c>
      <c r="AX672" s="13">
        <f t="shared" si="557"/>
        <v>4887.7870000000003</v>
      </c>
      <c r="AY672" s="13">
        <f t="shared" si="558"/>
        <v>4887.7870000000003</v>
      </c>
      <c r="AZ672" s="13">
        <f t="shared" si="559"/>
        <v>4946.6760000000004</v>
      </c>
      <c r="BA672" s="13">
        <f t="shared" si="560"/>
        <v>4887.7870000000003</v>
      </c>
      <c r="BB672" s="13">
        <f t="shared" si="561"/>
        <v>4946.6760000000004</v>
      </c>
      <c r="BC672" s="13">
        <f t="shared" si="562"/>
        <v>4887.7870000000003</v>
      </c>
      <c r="BD672" s="13">
        <f t="shared" si="563"/>
        <v>4975.7671660000005</v>
      </c>
      <c r="BE672" s="13">
        <f t="shared" si="564"/>
        <v>5035.7161680000008</v>
      </c>
      <c r="BF672" s="13">
        <f t="shared" si="565"/>
        <v>4975.7671660000005</v>
      </c>
      <c r="BG672" s="13">
        <f t="shared" si="566"/>
        <v>5035.7161680000008</v>
      </c>
      <c r="BH672" s="13">
        <f t="shared" si="567"/>
        <v>4975.7671660000005</v>
      </c>
      <c r="BI672" s="73">
        <f t="shared" si="568"/>
        <v>69165.483833999999</v>
      </c>
      <c r="BJ672" s="219"/>
      <c r="BK672" s="850">
        <f t="shared" si="573"/>
        <v>4946.6760000000004</v>
      </c>
      <c r="BL672" s="109">
        <f t="shared" si="574"/>
        <v>4887.7870000000003</v>
      </c>
      <c r="BM672" s="109">
        <f t="shared" si="575"/>
        <v>4887.7870000000003</v>
      </c>
      <c r="BN672" s="109">
        <f t="shared" si="576"/>
        <v>4887.7870000000003</v>
      </c>
      <c r="BO672" s="109">
        <f t="shared" si="577"/>
        <v>4887.7870000000003</v>
      </c>
      <c r="BP672" s="109">
        <f t="shared" si="578"/>
        <v>4946.6760000000004</v>
      </c>
      <c r="BQ672" s="109">
        <f t="shared" si="579"/>
        <v>4887.7870000000003</v>
      </c>
      <c r="BR672" s="109">
        <f t="shared" si="580"/>
        <v>4946.6760000000004</v>
      </c>
      <c r="BS672" s="109">
        <f t="shared" si="581"/>
        <v>4887.7870000000003</v>
      </c>
      <c r="BT672" s="109">
        <f t="shared" si="582"/>
        <v>4975.7671660000005</v>
      </c>
      <c r="BU672" s="109">
        <f t="shared" si="583"/>
        <v>5035.7161680000008</v>
      </c>
      <c r="BV672" s="109">
        <f t="shared" si="584"/>
        <v>4975.7671660000005</v>
      </c>
      <c r="BW672" s="109">
        <f t="shared" si="585"/>
        <v>5035.7161680000008</v>
      </c>
      <c r="BX672" s="109">
        <f t="shared" si="586"/>
        <v>4975.7671660000005</v>
      </c>
      <c r="BY672" s="1000">
        <f t="shared" si="569"/>
        <v>69165.483833999999</v>
      </c>
    </row>
    <row r="673" spans="1:77">
      <c r="A673" s="680"/>
      <c r="B673" s="680" t="s">
        <v>2059</v>
      </c>
      <c r="C673" s="57" t="s">
        <v>23</v>
      </c>
      <c r="D673" s="684" t="s">
        <v>29</v>
      </c>
      <c r="E673" s="681" t="s">
        <v>349</v>
      </c>
      <c r="F673" s="682" t="s">
        <v>264</v>
      </c>
      <c r="G673" s="682" t="s">
        <v>106</v>
      </c>
      <c r="H673" s="241" t="s">
        <v>128</v>
      </c>
      <c r="I673" s="38"/>
      <c r="J673" s="983"/>
      <c r="K673" s="903"/>
      <c r="L673" s="798"/>
      <c r="M673" s="429"/>
      <c r="N673" s="109"/>
      <c r="O673" s="109"/>
      <c r="P673" s="109"/>
      <c r="Q673" s="607"/>
      <c r="R673" s="93"/>
      <c r="S673" s="109">
        <v>-16841.37</v>
      </c>
      <c r="T673" s="109">
        <v>-12506.419999999998</v>
      </c>
      <c r="U673" s="109">
        <v>20358.829999999998</v>
      </c>
      <c r="V673" s="109">
        <v>2026</v>
      </c>
      <c r="W673" s="109">
        <v>2026</v>
      </c>
      <c r="X673" s="109">
        <v>2026</v>
      </c>
      <c r="Y673" s="109">
        <v>2138.7440000000001</v>
      </c>
      <c r="Z673" s="109">
        <v>2164.5120000000002</v>
      </c>
      <c r="AA673" s="109">
        <v>2138.7440000000001</v>
      </c>
      <c r="AB673" s="109">
        <v>2164.5120000000002</v>
      </c>
      <c r="AC673" s="109">
        <v>2138.7440000000001</v>
      </c>
      <c r="AD673" s="109">
        <v>2138.7440000000001</v>
      </c>
      <c r="AE673" s="109">
        <v>2138.7440000000001</v>
      </c>
      <c r="AF673" s="109">
        <v>2138.7440000000001</v>
      </c>
      <c r="AG673" s="109">
        <v>2164.5120000000002</v>
      </c>
      <c r="AH673" s="109">
        <v>2138.7440000000001</v>
      </c>
      <c r="AI673" s="109">
        <v>2164.5120000000002</v>
      </c>
      <c r="AJ673" s="109">
        <v>2138.7440000000001</v>
      </c>
      <c r="AK673" s="109">
        <v>2177.2413920000004</v>
      </c>
      <c r="AL673" s="109">
        <v>2203.4732160000003</v>
      </c>
      <c r="AM673" s="109">
        <v>2177.2413920000004</v>
      </c>
      <c r="AN673" s="109">
        <v>2203.4732160000003</v>
      </c>
      <c r="AO673" s="109">
        <v>2177.2413920000004</v>
      </c>
      <c r="AP673" s="160">
        <f t="shared" si="570"/>
        <v>3531.0400000000013</v>
      </c>
      <c r="AQ673" s="160">
        <f t="shared" si="571"/>
        <v>30264.670608000004</v>
      </c>
      <c r="AR673" s="160">
        <f t="shared" si="572"/>
        <v>33795.710608000009</v>
      </c>
      <c r="AS673" s="607"/>
      <c r="AT673" s="219"/>
      <c r="AU673" s="13">
        <f t="shared" si="554"/>
        <v>2164.5120000000002</v>
      </c>
      <c r="AV673" s="13">
        <f t="shared" si="555"/>
        <v>2138.7440000000001</v>
      </c>
      <c r="AW673" s="13">
        <f t="shared" si="556"/>
        <v>2138.7440000000001</v>
      </c>
      <c r="AX673" s="13">
        <f t="shared" si="557"/>
        <v>2138.7440000000001</v>
      </c>
      <c r="AY673" s="13">
        <f t="shared" si="558"/>
        <v>2138.7440000000001</v>
      </c>
      <c r="AZ673" s="13">
        <f t="shared" si="559"/>
        <v>2164.5120000000002</v>
      </c>
      <c r="BA673" s="13">
        <f t="shared" si="560"/>
        <v>2138.7440000000001</v>
      </c>
      <c r="BB673" s="13">
        <f t="shared" si="561"/>
        <v>2164.5120000000002</v>
      </c>
      <c r="BC673" s="13">
        <f t="shared" si="562"/>
        <v>2138.7440000000001</v>
      </c>
      <c r="BD673" s="13">
        <f t="shared" si="563"/>
        <v>2177.2413920000004</v>
      </c>
      <c r="BE673" s="13">
        <f t="shared" si="564"/>
        <v>2203.4732160000003</v>
      </c>
      <c r="BF673" s="13">
        <f t="shared" si="565"/>
        <v>2177.2413920000004</v>
      </c>
      <c r="BG673" s="13">
        <f t="shared" si="566"/>
        <v>2203.4732160000003</v>
      </c>
      <c r="BH673" s="13">
        <f t="shared" si="567"/>
        <v>2177.2413920000004</v>
      </c>
      <c r="BI673" s="73">
        <f t="shared" si="568"/>
        <v>30264.670608000004</v>
      </c>
      <c r="BJ673" s="219"/>
      <c r="BK673" s="850">
        <f t="shared" si="573"/>
        <v>2164.5120000000002</v>
      </c>
      <c r="BL673" s="109">
        <f t="shared" si="574"/>
        <v>2138.7440000000001</v>
      </c>
      <c r="BM673" s="109">
        <f t="shared" si="575"/>
        <v>2138.7440000000001</v>
      </c>
      <c r="BN673" s="109">
        <f t="shared" si="576"/>
        <v>2138.7440000000001</v>
      </c>
      <c r="BO673" s="109">
        <f t="shared" si="577"/>
        <v>2138.7440000000001</v>
      </c>
      <c r="BP673" s="109">
        <f t="shared" si="578"/>
        <v>2164.5120000000002</v>
      </c>
      <c r="BQ673" s="109">
        <f t="shared" si="579"/>
        <v>2138.7440000000001</v>
      </c>
      <c r="BR673" s="109">
        <f t="shared" si="580"/>
        <v>2164.5120000000002</v>
      </c>
      <c r="BS673" s="109">
        <f t="shared" si="581"/>
        <v>2138.7440000000001</v>
      </c>
      <c r="BT673" s="109">
        <f t="shared" si="582"/>
        <v>2177.2413920000004</v>
      </c>
      <c r="BU673" s="109">
        <f t="shared" si="583"/>
        <v>2203.4732160000003</v>
      </c>
      <c r="BV673" s="109">
        <f t="shared" si="584"/>
        <v>2177.2413920000004</v>
      </c>
      <c r="BW673" s="109">
        <f t="shared" si="585"/>
        <v>2203.4732160000003</v>
      </c>
      <c r="BX673" s="109">
        <f t="shared" si="586"/>
        <v>2177.2413920000004</v>
      </c>
      <c r="BY673" s="1000">
        <f t="shared" si="569"/>
        <v>30264.670608000004</v>
      </c>
    </row>
    <row r="674" spans="1:77">
      <c r="A674" s="678"/>
      <c r="B674" s="678" t="s">
        <v>2059</v>
      </c>
      <c r="C674" s="57" t="s">
        <v>23</v>
      </c>
      <c r="D674" s="684" t="s">
        <v>22</v>
      </c>
      <c r="E674" s="681" t="s">
        <v>349</v>
      </c>
      <c r="F674" s="683" t="s">
        <v>264</v>
      </c>
      <c r="G674" s="682" t="s">
        <v>106</v>
      </c>
      <c r="H674" s="241" t="s">
        <v>125</v>
      </c>
      <c r="I674" s="38"/>
      <c r="J674" s="983"/>
      <c r="K674" s="903"/>
      <c r="L674" s="798"/>
      <c r="M674" s="429"/>
      <c r="N674" s="109"/>
      <c r="O674" s="109"/>
      <c r="P674" s="109"/>
      <c r="Q674" s="607"/>
      <c r="R674" s="93"/>
      <c r="S674" s="109">
        <v>-1042.26</v>
      </c>
      <c r="T674" s="109">
        <v>0</v>
      </c>
      <c r="U674" s="109">
        <v>0</v>
      </c>
      <c r="V674" s="109">
        <v>2531.7799999999997</v>
      </c>
      <c r="W674" s="109">
        <v>2559.1999999999998</v>
      </c>
      <c r="X674" s="109">
        <v>2467.7999999999997</v>
      </c>
      <c r="Y674" s="109">
        <v>859.29900000000009</v>
      </c>
      <c r="Z674" s="109">
        <v>869.65199999999993</v>
      </c>
      <c r="AA674" s="109">
        <v>859.29900000000009</v>
      </c>
      <c r="AB674" s="109">
        <v>869.65199999999993</v>
      </c>
      <c r="AC674" s="109">
        <v>859.29900000000009</v>
      </c>
      <c r="AD674" s="109">
        <v>859.29900000000009</v>
      </c>
      <c r="AE674" s="109">
        <v>859.29900000000009</v>
      </c>
      <c r="AF674" s="109">
        <v>859.29900000000009</v>
      </c>
      <c r="AG674" s="109">
        <v>869.65199999999993</v>
      </c>
      <c r="AH674" s="109">
        <v>859.29900000000009</v>
      </c>
      <c r="AI674" s="109">
        <v>869.65199999999993</v>
      </c>
      <c r="AJ674" s="109">
        <v>859.29900000000009</v>
      </c>
      <c r="AK674" s="109">
        <v>874.76638200000014</v>
      </c>
      <c r="AL674" s="109">
        <v>885.30573599999991</v>
      </c>
      <c r="AM674" s="109">
        <v>874.76638200000014</v>
      </c>
      <c r="AN674" s="109">
        <v>885.30573599999991</v>
      </c>
      <c r="AO674" s="109">
        <v>874.76638200000014</v>
      </c>
      <c r="AP674" s="160">
        <f t="shared" si="570"/>
        <v>9104.7699999999986</v>
      </c>
      <c r="AQ674" s="160">
        <f t="shared" si="571"/>
        <v>12159.660618</v>
      </c>
      <c r="AR674" s="160">
        <f t="shared" si="572"/>
        <v>21264.430618000006</v>
      </c>
      <c r="AS674" s="607"/>
      <c r="AT674" s="219"/>
      <c r="AU674" s="13">
        <f t="shared" si="554"/>
        <v>869.65199999999993</v>
      </c>
      <c r="AV674" s="13">
        <f t="shared" si="555"/>
        <v>859.29900000000009</v>
      </c>
      <c r="AW674" s="13">
        <f t="shared" si="556"/>
        <v>859.29900000000009</v>
      </c>
      <c r="AX674" s="13">
        <f t="shared" si="557"/>
        <v>859.29900000000009</v>
      </c>
      <c r="AY674" s="13">
        <f t="shared" si="558"/>
        <v>859.29900000000009</v>
      </c>
      <c r="AZ674" s="13">
        <f t="shared" si="559"/>
        <v>869.65199999999993</v>
      </c>
      <c r="BA674" s="13">
        <f t="shared" si="560"/>
        <v>859.29900000000009</v>
      </c>
      <c r="BB674" s="13">
        <f t="shared" si="561"/>
        <v>869.65199999999993</v>
      </c>
      <c r="BC674" s="13">
        <f t="shared" si="562"/>
        <v>859.29900000000009</v>
      </c>
      <c r="BD674" s="13">
        <f t="shared" si="563"/>
        <v>874.76638200000014</v>
      </c>
      <c r="BE674" s="13">
        <f t="shared" si="564"/>
        <v>885.30573599999991</v>
      </c>
      <c r="BF674" s="13">
        <f t="shared" si="565"/>
        <v>874.76638200000014</v>
      </c>
      <c r="BG674" s="13">
        <f t="shared" si="566"/>
        <v>885.30573599999991</v>
      </c>
      <c r="BH674" s="13">
        <f t="shared" si="567"/>
        <v>874.76638200000014</v>
      </c>
      <c r="BI674" s="73">
        <f t="shared" si="568"/>
        <v>12159.660618</v>
      </c>
      <c r="BJ674" s="219"/>
      <c r="BK674" s="850">
        <f t="shared" si="573"/>
        <v>869.65199999999993</v>
      </c>
      <c r="BL674" s="109">
        <f t="shared" si="574"/>
        <v>859.29900000000009</v>
      </c>
      <c r="BM674" s="109">
        <f t="shared" si="575"/>
        <v>859.29900000000009</v>
      </c>
      <c r="BN674" s="109">
        <f t="shared" si="576"/>
        <v>859.29900000000009</v>
      </c>
      <c r="BO674" s="109">
        <f t="shared" si="577"/>
        <v>859.29900000000009</v>
      </c>
      <c r="BP674" s="109">
        <f t="shared" si="578"/>
        <v>869.65199999999993</v>
      </c>
      <c r="BQ674" s="109">
        <f t="shared" si="579"/>
        <v>859.29900000000009</v>
      </c>
      <c r="BR674" s="109">
        <f t="shared" si="580"/>
        <v>869.65199999999993</v>
      </c>
      <c r="BS674" s="109">
        <f t="shared" si="581"/>
        <v>859.29900000000009</v>
      </c>
      <c r="BT674" s="109">
        <f t="shared" si="582"/>
        <v>874.76638200000014</v>
      </c>
      <c r="BU674" s="109">
        <f t="shared" si="583"/>
        <v>885.30573599999991</v>
      </c>
      <c r="BV674" s="109">
        <f t="shared" si="584"/>
        <v>874.76638200000014</v>
      </c>
      <c r="BW674" s="109">
        <f t="shared" si="585"/>
        <v>885.30573599999991</v>
      </c>
      <c r="BX674" s="109">
        <f t="shared" si="586"/>
        <v>874.76638200000014</v>
      </c>
      <c r="BY674" s="1000">
        <f t="shared" si="569"/>
        <v>12159.660618</v>
      </c>
    </row>
    <row r="675" spans="1:77">
      <c r="A675" s="678"/>
      <c r="B675" s="678" t="s">
        <v>2059</v>
      </c>
      <c r="C675" s="57" t="s">
        <v>23</v>
      </c>
      <c r="D675" s="684" t="s">
        <v>33</v>
      </c>
      <c r="E675" s="681" t="s">
        <v>349</v>
      </c>
      <c r="F675" s="683" t="s">
        <v>264</v>
      </c>
      <c r="G675" s="682" t="s">
        <v>106</v>
      </c>
      <c r="H675" s="241" t="s">
        <v>130</v>
      </c>
      <c r="I675" s="38"/>
      <c r="J675" s="983"/>
      <c r="K675" s="903"/>
      <c r="L675" s="798"/>
      <c r="M675" s="429"/>
      <c r="N675" s="109"/>
      <c r="O675" s="109"/>
      <c r="P675" s="109"/>
      <c r="Q675" s="607"/>
      <c r="R675" s="93"/>
      <c r="S675" s="109">
        <v>0</v>
      </c>
      <c r="T675" s="109">
        <v>-4207.57</v>
      </c>
      <c r="U675" s="109">
        <v>0</v>
      </c>
      <c r="V675" s="109">
        <v>688</v>
      </c>
      <c r="W675" s="109">
        <v>688</v>
      </c>
      <c r="X675" s="109">
        <v>688</v>
      </c>
      <c r="Y675" s="109">
        <v>0</v>
      </c>
      <c r="Z675" s="109">
        <v>0</v>
      </c>
      <c r="AA675" s="109">
        <v>0</v>
      </c>
      <c r="AB675" s="109">
        <v>0</v>
      </c>
      <c r="AC675" s="109">
        <v>0</v>
      </c>
      <c r="AD675" s="109">
        <v>0</v>
      </c>
      <c r="AE675" s="109">
        <v>0</v>
      </c>
      <c r="AF675" s="109">
        <v>0</v>
      </c>
      <c r="AG675" s="109">
        <v>0</v>
      </c>
      <c r="AH675" s="109">
        <v>0</v>
      </c>
      <c r="AI675" s="109">
        <v>0</v>
      </c>
      <c r="AJ675" s="109">
        <v>0</v>
      </c>
      <c r="AK675" s="109">
        <v>0</v>
      </c>
      <c r="AL675" s="109">
        <v>0</v>
      </c>
      <c r="AM675" s="109">
        <v>0</v>
      </c>
      <c r="AN675" s="109">
        <v>0</v>
      </c>
      <c r="AO675" s="109">
        <v>0</v>
      </c>
      <c r="AP675" s="160">
        <f t="shared" si="570"/>
        <v>-2143.5699999999997</v>
      </c>
      <c r="AQ675" s="160">
        <f t="shared" si="571"/>
        <v>0</v>
      </c>
      <c r="AR675" s="160">
        <f t="shared" si="572"/>
        <v>-2143.5699999999997</v>
      </c>
      <c r="AS675" s="607"/>
      <c r="AT675" s="219"/>
      <c r="AU675" s="13">
        <f t="shared" si="554"/>
        <v>0</v>
      </c>
      <c r="AV675" s="13">
        <f t="shared" si="555"/>
        <v>0</v>
      </c>
      <c r="AW675" s="13">
        <f t="shared" si="556"/>
        <v>0</v>
      </c>
      <c r="AX675" s="13">
        <f t="shared" si="557"/>
        <v>0</v>
      </c>
      <c r="AY675" s="13">
        <f t="shared" si="558"/>
        <v>0</v>
      </c>
      <c r="AZ675" s="13">
        <f t="shared" si="559"/>
        <v>0</v>
      </c>
      <c r="BA675" s="13">
        <f t="shared" si="560"/>
        <v>0</v>
      </c>
      <c r="BB675" s="13">
        <f t="shared" si="561"/>
        <v>0</v>
      </c>
      <c r="BC675" s="13">
        <f t="shared" si="562"/>
        <v>0</v>
      </c>
      <c r="BD675" s="13">
        <f t="shared" si="563"/>
        <v>0</v>
      </c>
      <c r="BE675" s="13">
        <f t="shared" si="564"/>
        <v>0</v>
      </c>
      <c r="BF675" s="13">
        <f t="shared" si="565"/>
        <v>0</v>
      </c>
      <c r="BG675" s="13">
        <f t="shared" si="566"/>
        <v>0</v>
      </c>
      <c r="BH675" s="13">
        <f t="shared" si="567"/>
        <v>0</v>
      </c>
      <c r="BI675" s="73">
        <f t="shared" si="568"/>
        <v>0</v>
      </c>
      <c r="BJ675" s="219"/>
      <c r="BK675" s="850">
        <f t="shared" si="573"/>
        <v>0</v>
      </c>
      <c r="BL675" s="109">
        <f t="shared" si="574"/>
        <v>0</v>
      </c>
      <c r="BM675" s="109">
        <f t="shared" si="575"/>
        <v>0</v>
      </c>
      <c r="BN675" s="109">
        <f t="shared" si="576"/>
        <v>0</v>
      </c>
      <c r="BO675" s="109">
        <f t="shared" si="577"/>
        <v>0</v>
      </c>
      <c r="BP675" s="109">
        <f t="shared" si="578"/>
        <v>0</v>
      </c>
      <c r="BQ675" s="109">
        <f t="shared" si="579"/>
        <v>0</v>
      </c>
      <c r="BR675" s="109">
        <f t="shared" si="580"/>
        <v>0</v>
      </c>
      <c r="BS675" s="109">
        <f t="shared" si="581"/>
        <v>0</v>
      </c>
      <c r="BT675" s="109">
        <f t="shared" si="582"/>
        <v>0</v>
      </c>
      <c r="BU675" s="109">
        <f t="shared" si="583"/>
        <v>0</v>
      </c>
      <c r="BV675" s="109">
        <f t="shared" si="584"/>
        <v>0</v>
      </c>
      <c r="BW675" s="109">
        <f t="shared" si="585"/>
        <v>0</v>
      </c>
      <c r="BX675" s="109">
        <f t="shared" si="586"/>
        <v>0</v>
      </c>
      <c r="BY675" s="1000">
        <f t="shared" si="569"/>
        <v>0</v>
      </c>
    </row>
    <row r="676" spans="1:77">
      <c r="A676" s="679"/>
      <c r="B676" s="679" t="s">
        <v>270</v>
      </c>
      <c r="C676" s="57" t="s">
        <v>23</v>
      </c>
      <c r="D676" s="684" t="s">
        <v>25</v>
      </c>
      <c r="E676" s="681" t="s">
        <v>349</v>
      </c>
      <c r="F676" s="682" t="s">
        <v>264</v>
      </c>
      <c r="G676" s="682" t="s">
        <v>106</v>
      </c>
      <c r="H676" s="241" t="s">
        <v>126</v>
      </c>
      <c r="I676" s="38"/>
      <c r="J676" s="983"/>
      <c r="K676" s="903"/>
      <c r="L676" s="798"/>
      <c r="M676" s="429"/>
      <c r="N676" s="109"/>
      <c r="O676" s="109"/>
      <c r="P676" s="109"/>
      <c r="Q676" s="607"/>
      <c r="R676" s="93"/>
      <c r="S676" s="109">
        <v>66441.2</v>
      </c>
      <c r="T676" s="109">
        <v>48055.880000000005</v>
      </c>
      <c r="U676" s="109">
        <v>96857.72</v>
      </c>
      <c r="V676" s="109">
        <v>116156.89</v>
      </c>
      <c r="W676" s="109">
        <v>58507.5</v>
      </c>
      <c r="X676" s="109">
        <v>58507.5</v>
      </c>
      <c r="Y676" s="109">
        <v>19022.16</v>
      </c>
      <c r="Z676" s="109">
        <v>52310.94</v>
      </c>
      <c r="AA676" s="109">
        <v>57066.48</v>
      </c>
      <c r="AB676" s="109">
        <v>52310.94</v>
      </c>
      <c r="AC676" s="109">
        <v>34239.888000000006</v>
      </c>
      <c r="AD676" s="109">
        <v>38044.32</v>
      </c>
      <c r="AE676" s="109">
        <v>30911.01</v>
      </c>
      <c r="AF676" s="109">
        <v>47555.4</v>
      </c>
      <c r="AG676" s="109">
        <v>55639.817999999999</v>
      </c>
      <c r="AH676" s="109">
        <v>38044.32</v>
      </c>
      <c r="AI676" s="109">
        <v>26155.47</v>
      </c>
      <c r="AJ676" s="109">
        <v>24253.254000000001</v>
      </c>
      <c r="AK676" s="109">
        <v>21437.206880000002</v>
      </c>
      <c r="AL676" s="109">
        <v>58952.318920000005</v>
      </c>
      <c r="AM676" s="109">
        <v>64311.620640000001</v>
      </c>
      <c r="AN676" s="109">
        <v>58952.318920000005</v>
      </c>
      <c r="AO676" s="109">
        <v>38586.972384000001</v>
      </c>
      <c r="AP676" s="160">
        <f t="shared" si="570"/>
        <v>572926.27</v>
      </c>
      <c r="AQ676" s="160">
        <f t="shared" si="571"/>
        <v>589394.85774399992</v>
      </c>
      <c r="AR676" s="160">
        <f t="shared" si="572"/>
        <v>1162321.1277439997</v>
      </c>
      <c r="AS676" s="607"/>
      <c r="AT676" s="219"/>
      <c r="AU676" s="13">
        <f t="shared" si="554"/>
        <v>52310.94</v>
      </c>
      <c r="AV676" s="13">
        <f t="shared" si="555"/>
        <v>34239.888000000006</v>
      </c>
      <c r="AW676" s="13">
        <f t="shared" si="556"/>
        <v>38044.32</v>
      </c>
      <c r="AX676" s="13">
        <f t="shared" si="557"/>
        <v>30911.01</v>
      </c>
      <c r="AY676" s="13">
        <f t="shared" si="558"/>
        <v>47555.4</v>
      </c>
      <c r="AZ676" s="13">
        <f t="shared" si="559"/>
        <v>55639.817999999999</v>
      </c>
      <c r="BA676" s="13">
        <f t="shared" si="560"/>
        <v>38044.32</v>
      </c>
      <c r="BB676" s="13">
        <f t="shared" si="561"/>
        <v>26155.47</v>
      </c>
      <c r="BC676" s="13">
        <f t="shared" si="562"/>
        <v>24253.254000000001</v>
      </c>
      <c r="BD676" s="13">
        <f t="shared" si="563"/>
        <v>21437.206880000002</v>
      </c>
      <c r="BE676" s="13">
        <f t="shared" si="564"/>
        <v>58952.318920000005</v>
      </c>
      <c r="BF676" s="13">
        <f t="shared" si="565"/>
        <v>64311.620640000001</v>
      </c>
      <c r="BG676" s="13">
        <f t="shared" si="566"/>
        <v>58952.318920000005</v>
      </c>
      <c r="BH676" s="13">
        <f t="shared" si="567"/>
        <v>38586.972384000001</v>
      </c>
      <c r="BI676" s="73">
        <f t="shared" si="568"/>
        <v>589394.85774399992</v>
      </c>
      <c r="BJ676" s="219"/>
      <c r="BK676" s="850">
        <f t="shared" si="573"/>
        <v>52310.94</v>
      </c>
      <c r="BL676" s="109">
        <f t="shared" si="574"/>
        <v>34239.888000000006</v>
      </c>
      <c r="BM676" s="109">
        <f t="shared" si="575"/>
        <v>38044.32</v>
      </c>
      <c r="BN676" s="109">
        <f t="shared" si="576"/>
        <v>30911.01</v>
      </c>
      <c r="BO676" s="109">
        <f t="shared" si="577"/>
        <v>47555.4</v>
      </c>
      <c r="BP676" s="109">
        <f t="shared" si="578"/>
        <v>55639.817999999999</v>
      </c>
      <c r="BQ676" s="109">
        <f t="shared" si="579"/>
        <v>38044.32</v>
      </c>
      <c r="BR676" s="109">
        <f t="shared" si="580"/>
        <v>26155.47</v>
      </c>
      <c r="BS676" s="109">
        <f t="shared" si="581"/>
        <v>24253.254000000001</v>
      </c>
      <c r="BT676" s="109">
        <f t="shared" si="582"/>
        <v>21437.206880000002</v>
      </c>
      <c r="BU676" s="109">
        <f t="shared" si="583"/>
        <v>58952.318920000005</v>
      </c>
      <c r="BV676" s="109">
        <f t="shared" si="584"/>
        <v>64311.620640000001</v>
      </c>
      <c r="BW676" s="109">
        <f t="shared" si="585"/>
        <v>58952.318920000005</v>
      </c>
      <c r="BX676" s="109">
        <f t="shared" si="586"/>
        <v>38586.972384000001</v>
      </c>
      <c r="BY676" s="1000">
        <f t="shared" si="569"/>
        <v>589394.85774399992</v>
      </c>
    </row>
    <row r="677" spans="1:77">
      <c r="A677" s="679"/>
      <c r="B677" s="679" t="s">
        <v>270</v>
      </c>
      <c r="C677" s="57" t="s">
        <v>23</v>
      </c>
      <c r="D677" s="684" t="s">
        <v>31</v>
      </c>
      <c r="E677" s="681" t="s">
        <v>349</v>
      </c>
      <c r="F677" s="682" t="s">
        <v>264</v>
      </c>
      <c r="G677" s="682" t="s">
        <v>106</v>
      </c>
      <c r="H677" s="241" t="s">
        <v>129</v>
      </c>
      <c r="I677" s="38"/>
      <c r="J677" s="983"/>
      <c r="K677" s="903"/>
      <c r="L677" s="798"/>
      <c r="M677" s="429"/>
      <c r="N677" s="109"/>
      <c r="O677" s="109"/>
      <c r="P677" s="109"/>
      <c r="Q677" s="607"/>
      <c r="R677" s="93"/>
      <c r="S677" s="109">
        <v>18555.800000000003</v>
      </c>
      <c r="T677" s="109">
        <v>116906.28999999996</v>
      </c>
      <c r="U677" s="109">
        <v>43706.799999999996</v>
      </c>
      <c r="V677" s="109">
        <v>54645</v>
      </c>
      <c r="W677" s="109">
        <v>54645</v>
      </c>
      <c r="X677" s="109">
        <v>54645</v>
      </c>
      <c r="Y677" s="109">
        <v>20805.527000000002</v>
      </c>
      <c r="Z677" s="109">
        <v>21056.196</v>
      </c>
      <c r="AA677" s="109">
        <v>20805.527000000002</v>
      </c>
      <c r="AB677" s="109">
        <v>21056.196</v>
      </c>
      <c r="AC677" s="109">
        <v>20805.527000000002</v>
      </c>
      <c r="AD677" s="109">
        <v>20805.527000000002</v>
      </c>
      <c r="AE677" s="109">
        <v>20805.527000000002</v>
      </c>
      <c r="AF677" s="109">
        <v>20805.527000000002</v>
      </c>
      <c r="AG677" s="109">
        <v>21056.196</v>
      </c>
      <c r="AH677" s="109">
        <v>20805.527000000002</v>
      </c>
      <c r="AI677" s="109">
        <v>21056.196</v>
      </c>
      <c r="AJ677" s="109">
        <v>20805.527000000002</v>
      </c>
      <c r="AK677" s="109">
        <v>21180.026486000002</v>
      </c>
      <c r="AL677" s="109">
        <v>21435.207527999999</v>
      </c>
      <c r="AM677" s="109">
        <v>21180.026486000002</v>
      </c>
      <c r="AN677" s="109">
        <v>21435.207527999999</v>
      </c>
      <c r="AO677" s="109">
        <v>21180.026486000002</v>
      </c>
      <c r="AP677" s="160">
        <f t="shared" si="570"/>
        <v>405771.13999999996</v>
      </c>
      <c r="AQ677" s="160">
        <f t="shared" si="571"/>
        <v>294412.24451399996</v>
      </c>
      <c r="AR677" s="160">
        <f t="shared" si="572"/>
        <v>700183.38451400015</v>
      </c>
      <c r="AS677" s="607"/>
      <c r="AT677" s="219"/>
      <c r="AU677" s="13">
        <f t="shared" si="554"/>
        <v>21056.196</v>
      </c>
      <c r="AV677" s="13">
        <f t="shared" si="555"/>
        <v>20805.527000000002</v>
      </c>
      <c r="AW677" s="13">
        <f t="shared" si="556"/>
        <v>20805.527000000002</v>
      </c>
      <c r="AX677" s="13">
        <f t="shared" si="557"/>
        <v>20805.527000000002</v>
      </c>
      <c r="AY677" s="13">
        <f t="shared" si="558"/>
        <v>20805.527000000002</v>
      </c>
      <c r="AZ677" s="13">
        <f t="shared" si="559"/>
        <v>21056.196</v>
      </c>
      <c r="BA677" s="13">
        <f t="shared" si="560"/>
        <v>20805.527000000002</v>
      </c>
      <c r="BB677" s="13">
        <f t="shared" si="561"/>
        <v>21056.196</v>
      </c>
      <c r="BC677" s="13">
        <f t="shared" si="562"/>
        <v>20805.527000000002</v>
      </c>
      <c r="BD677" s="13">
        <f t="shared" si="563"/>
        <v>21180.026486000002</v>
      </c>
      <c r="BE677" s="13">
        <f t="shared" si="564"/>
        <v>21435.207527999999</v>
      </c>
      <c r="BF677" s="13">
        <f t="shared" si="565"/>
        <v>21180.026486000002</v>
      </c>
      <c r="BG677" s="13">
        <f t="shared" si="566"/>
        <v>21435.207527999999</v>
      </c>
      <c r="BH677" s="13">
        <f t="shared" si="567"/>
        <v>21180.026486000002</v>
      </c>
      <c r="BI677" s="73">
        <f t="shared" si="568"/>
        <v>294412.24451399996</v>
      </c>
      <c r="BJ677" s="219"/>
      <c r="BK677" s="850">
        <f t="shared" si="573"/>
        <v>21056.196</v>
      </c>
      <c r="BL677" s="109">
        <f t="shared" si="574"/>
        <v>20805.527000000002</v>
      </c>
      <c r="BM677" s="109">
        <f t="shared" si="575"/>
        <v>20805.527000000002</v>
      </c>
      <c r="BN677" s="109">
        <f t="shared" si="576"/>
        <v>20805.527000000002</v>
      </c>
      <c r="BO677" s="109">
        <f t="shared" si="577"/>
        <v>20805.527000000002</v>
      </c>
      <c r="BP677" s="109">
        <f t="shared" si="578"/>
        <v>21056.196</v>
      </c>
      <c r="BQ677" s="109">
        <f t="shared" si="579"/>
        <v>20805.527000000002</v>
      </c>
      <c r="BR677" s="109">
        <f t="shared" si="580"/>
        <v>21056.196</v>
      </c>
      <c r="BS677" s="109">
        <f t="shared" si="581"/>
        <v>20805.527000000002</v>
      </c>
      <c r="BT677" s="109">
        <f t="shared" si="582"/>
        <v>21180.026486000002</v>
      </c>
      <c r="BU677" s="109">
        <f t="shared" si="583"/>
        <v>21435.207527999999</v>
      </c>
      <c r="BV677" s="109">
        <f t="shared" si="584"/>
        <v>21180.026486000002</v>
      </c>
      <c r="BW677" s="109">
        <f t="shared" si="585"/>
        <v>21435.207527999999</v>
      </c>
      <c r="BX677" s="109">
        <f t="shared" si="586"/>
        <v>21180.026486000002</v>
      </c>
      <c r="BY677" s="1000">
        <f t="shared" si="569"/>
        <v>294412.24451399996</v>
      </c>
    </row>
    <row r="678" spans="1:77">
      <c r="A678" s="678"/>
      <c r="B678" s="678" t="s">
        <v>270</v>
      </c>
      <c r="C678" s="57" t="s">
        <v>23</v>
      </c>
      <c r="D678" s="684" t="s">
        <v>22</v>
      </c>
      <c r="E678" s="681" t="s">
        <v>349</v>
      </c>
      <c r="F678" s="683" t="s">
        <v>264</v>
      </c>
      <c r="G678" s="682" t="s">
        <v>106</v>
      </c>
      <c r="H678" s="241" t="s">
        <v>125</v>
      </c>
      <c r="I678" s="38"/>
      <c r="J678" s="983"/>
      <c r="K678" s="903"/>
      <c r="L678" s="798"/>
      <c r="M678" s="429"/>
      <c r="N678" s="109"/>
      <c r="O678" s="109"/>
      <c r="P678" s="109"/>
      <c r="Q678" s="607"/>
      <c r="R678" s="93"/>
      <c r="S678" s="109">
        <v>16867.939999999999</v>
      </c>
      <c r="T678" s="109">
        <v>13563.61</v>
      </c>
      <c r="U678" s="109">
        <v>-380.73000000000025</v>
      </c>
      <c r="V678" s="109">
        <v>13609.46</v>
      </c>
      <c r="W678" s="109">
        <v>6855</v>
      </c>
      <c r="X678" s="109">
        <v>6855</v>
      </c>
      <c r="Y678" s="109">
        <v>8000</v>
      </c>
      <c r="Z678" s="109">
        <v>22000</v>
      </c>
      <c r="AA678" s="109">
        <v>24000</v>
      </c>
      <c r="AB678" s="109">
        <v>22000</v>
      </c>
      <c r="AC678" s="109">
        <v>14400</v>
      </c>
      <c r="AD678" s="109">
        <v>16000</v>
      </c>
      <c r="AE678" s="109">
        <v>13000</v>
      </c>
      <c r="AF678" s="109">
        <v>20000</v>
      </c>
      <c r="AG678" s="109">
        <v>23400</v>
      </c>
      <c r="AH678" s="109">
        <v>16000</v>
      </c>
      <c r="AI678" s="109">
        <v>11000</v>
      </c>
      <c r="AJ678" s="109">
        <v>10199.999999999998</v>
      </c>
      <c r="AK678" s="109">
        <v>8144</v>
      </c>
      <c r="AL678" s="109">
        <v>22396</v>
      </c>
      <c r="AM678" s="109">
        <v>24432</v>
      </c>
      <c r="AN678" s="109">
        <v>22396</v>
      </c>
      <c r="AO678" s="109">
        <v>14659.2</v>
      </c>
      <c r="AP678" s="160">
        <f t="shared" si="570"/>
        <v>111370.28</v>
      </c>
      <c r="AQ678" s="160">
        <f t="shared" si="571"/>
        <v>238027.2</v>
      </c>
      <c r="AR678" s="160">
        <f t="shared" si="572"/>
        <v>349397.48000000004</v>
      </c>
      <c r="AS678" s="607"/>
      <c r="AT678" s="219"/>
      <c r="AU678" s="13">
        <f t="shared" si="554"/>
        <v>22000</v>
      </c>
      <c r="AV678" s="13">
        <f t="shared" si="555"/>
        <v>14400</v>
      </c>
      <c r="AW678" s="13">
        <f t="shared" si="556"/>
        <v>16000</v>
      </c>
      <c r="AX678" s="13">
        <f t="shared" si="557"/>
        <v>13000</v>
      </c>
      <c r="AY678" s="13">
        <f t="shared" si="558"/>
        <v>20000</v>
      </c>
      <c r="AZ678" s="13">
        <f t="shared" si="559"/>
        <v>23400</v>
      </c>
      <c r="BA678" s="13">
        <f t="shared" si="560"/>
        <v>16000</v>
      </c>
      <c r="BB678" s="13">
        <f t="shared" si="561"/>
        <v>11000</v>
      </c>
      <c r="BC678" s="13">
        <f t="shared" si="562"/>
        <v>10199.999999999998</v>
      </c>
      <c r="BD678" s="13">
        <f t="shared" si="563"/>
        <v>8144</v>
      </c>
      <c r="BE678" s="13">
        <f t="shared" si="564"/>
        <v>22396</v>
      </c>
      <c r="BF678" s="13">
        <f t="shared" si="565"/>
        <v>24432</v>
      </c>
      <c r="BG678" s="13">
        <f t="shared" si="566"/>
        <v>22396</v>
      </c>
      <c r="BH678" s="13">
        <f t="shared" si="567"/>
        <v>14659.2</v>
      </c>
      <c r="BI678" s="73">
        <f t="shared" si="568"/>
        <v>238027.2</v>
      </c>
      <c r="BJ678" s="219"/>
      <c r="BK678" s="850">
        <f t="shared" si="573"/>
        <v>22000</v>
      </c>
      <c r="BL678" s="109">
        <f t="shared" si="574"/>
        <v>14400</v>
      </c>
      <c r="BM678" s="109">
        <f t="shared" si="575"/>
        <v>16000</v>
      </c>
      <c r="BN678" s="109">
        <f t="shared" si="576"/>
        <v>13000</v>
      </c>
      <c r="BO678" s="109">
        <f t="shared" si="577"/>
        <v>20000</v>
      </c>
      <c r="BP678" s="109">
        <f t="shared" si="578"/>
        <v>23400</v>
      </c>
      <c r="BQ678" s="109">
        <f t="shared" si="579"/>
        <v>16000</v>
      </c>
      <c r="BR678" s="109">
        <f t="shared" si="580"/>
        <v>11000</v>
      </c>
      <c r="BS678" s="109">
        <f t="shared" si="581"/>
        <v>10199.999999999998</v>
      </c>
      <c r="BT678" s="109">
        <f t="shared" si="582"/>
        <v>8144</v>
      </c>
      <c r="BU678" s="109">
        <f t="shared" si="583"/>
        <v>22396</v>
      </c>
      <c r="BV678" s="109">
        <f t="shared" si="584"/>
        <v>24432</v>
      </c>
      <c r="BW678" s="109">
        <f t="shared" si="585"/>
        <v>22396</v>
      </c>
      <c r="BX678" s="109">
        <f t="shared" si="586"/>
        <v>14659.2</v>
      </c>
      <c r="BY678" s="1000">
        <f t="shared" si="569"/>
        <v>238027.2</v>
      </c>
    </row>
    <row r="679" spans="1:77">
      <c r="A679" s="678"/>
      <c r="B679" s="678" t="s">
        <v>270</v>
      </c>
      <c r="C679" s="57" t="s">
        <v>23</v>
      </c>
      <c r="D679" s="684" t="s">
        <v>27</v>
      </c>
      <c r="E679" s="681" t="s">
        <v>349</v>
      </c>
      <c r="F679" s="683" t="s">
        <v>264</v>
      </c>
      <c r="G679" s="682" t="s">
        <v>106</v>
      </c>
      <c r="H679" s="241" t="s">
        <v>127</v>
      </c>
      <c r="I679" s="38"/>
      <c r="J679" s="983"/>
      <c r="K679" s="903"/>
      <c r="L679" s="798"/>
      <c r="M679" s="429"/>
      <c r="N679" s="109"/>
      <c r="O679" s="109"/>
      <c r="P679" s="109"/>
      <c r="Q679" s="607"/>
      <c r="R679" s="93"/>
      <c r="S679" s="109">
        <v>42138.520000000004</v>
      </c>
      <c r="T679" s="109">
        <v>-253.19999999999982</v>
      </c>
      <c r="U679" s="109">
        <v>4673.59</v>
      </c>
      <c r="V679" s="109">
        <v>19133.650000000001</v>
      </c>
      <c r="W679" s="109">
        <v>9637.5</v>
      </c>
      <c r="X679" s="109">
        <v>9637.5</v>
      </c>
      <c r="Y679" s="109">
        <v>4800</v>
      </c>
      <c r="Z679" s="109">
        <v>13200</v>
      </c>
      <c r="AA679" s="109">
        <v>14400</v>
      </c>
      <c r="AB679" s="109">
        <v>13200</v>
      </c>
      <c r="AC679" s="109">
        <v>8640</v>
      </c>
      <c r="AD679" s="109">
        <v>9600</v>
      </c>
      <c r="AE679" s="109">
        <v>7800</v>
      </c>
      <c r="AF679" s="109">
        <v>12000</v>
      </c>
      <c r="AG679" s="109">
        <v>14040</v>
      </c>
      <c r="AH679" s="109">
        <v>9600</v>
      </c>
      <c r="AI679" s="109">
        <v>6600</v>
      </c>
      <c r="AJ679" s="109">
        <v>6120</v>
      </c>
      <c r="AK679" s="109">
        <v>7717.3765600000006</v>
      </c>
      <c r="AL679" s="109">
        <v>21222.785540000001</v>
      </c>
      <c r="AM679" s="109">
        <v>23152.129679999998</v>
      </c>
      <c r="AN679" s="109">
        <v>21222.785540000001</v>
      </c>
      <c r="AO679" s="109">
        <v>13891.277808000001</v>
      </c>
      <c r="AP679" s="160">
        <f t="shared" si="570"/>
        <v>117367.56</v>
      </c>
      <c r="AQ679" s="160">
        <f t="shared" si="571"/>
        <v>174806.35512800002</v>
      </c>
      <c r="AR679" s="160">
        <f t="shared" si="572"/>
        <v>292173.91512800002</v>
      </c>
      <c r="AS679" s="607"/>
      <c r="AT679" s="219"/>
      <c r="AU679" s="13">
        <f t="shared" si="554"/>
        <v>13200</v>
      </c>
      <c r="AV679" s="13">
        <f t="shared" si="555"/>
        <v>8640</v>
      </c>
      <c r="AW679" s="13">
        <f t="shared" si="556"/>
        <v>9600</v>
      </c>
      <c r="AX679" s="13">
        <f t="shared" si="557"/>
        <v>7800</v>
      </c>
      <c r="AY679" s="13">
        <f t="shared" si="558"/>
        <v>12000</v>
      </c>
      <c r="AZ679" s="13">
        <f t="shared" si="559"/>
        <v>14040</v>
      </c>
      <c r="BA679" s="13">
        <f t="shared" si="560"/>
        <v>9600</v>
      </c>
      <c r="BB679" s="13">
        <f t="shared" si="561"/>
        <v>6600</v>
      </c>
      <c r="BC679" s="13">
        <f t="shared" si="562"/>
        <v>6120</v>
      </c>
      <c r="BD679" s="13">
        <f t="shared" si="563"/>
        <v>7717.3765600000006</v>
      </c>
      <c r="BE679" s="13">
        <f t="shared" si="564"/>
        <v>21222.785540000001</v>
      </c>
      <c r="BF679" s="13">
        <f t="shared" si="565"/>
        <v>23152.129679999998</v>
      </c>
      <c r="BG679" s="13">
        <f t="shared" si="566"/>
        <v>21222.785540000001</v>
      </c>
      <c r="BH679" s="13">
        <f t="shared" si="567"/>
        <v>13891.277808000001</v>
      </c>
      <c r="BI679" s="73">
        <f t="shared" si="568"/>
        <v>174806.35512800002</v>
      </c>
      <c r="BJ679" s="219"/>
      <c r="BK679" s="850">
        <f t="shared" si="573"/>
        <v>13200</v>
      </c>
      <c r="BL679" s="109">
        <f t="shared" si="574"/>
        <v>8640</v>
      </c>
      <c r="BM679" s="109">
        <f t="shared" si="575"/>
        <v>9600</v>
      </c>
      <c r="BN679" s="109">
        <f t="shared" si="576"/>
        <v>7800</v>
      </c>
      <c r="BO679" s="109">
        <f t="shared" si="577"/>
        <v>12000</v>
      </c>
      <c r="BP679" s="109">
        <f t="shared" si="578"/>
        <v>14040</v>
      </c>
      <c r="BQ679" s="109">
        <f t="shared" si="579"/>
        <v>9600</v>
      </c>
      <c r="BR679" s="109">
        <f t="shared" si="580"/>
        <v>6600</v>
      </c>
      <c r="BS679" s="109">
        <f t="shared" si="581"/>
        <v>6120</v>
      </c>
      <c r="BT679" s="109">
        <f t="shared" si="582"/>
        <v>7717.3765600000006</v>
      </c>
      <c r="BU679" s="109">
        <f t="shared" si="583"/>
        <v>21222.785540000001</v>
      </c>
      <c r="BV679" s="109">
        <f t="shared" si="584"/>
        <v>23152.129679999998</v>
      </c>
      <c r="BW679" s="109">
        <f t="shared" si="585"/>
        <v>21222.785540000001</v>
      </c>
      <c r="BX679" s="109">
        <f t="shared" si="586"/>
        <v>13891.277808000001</v>
      </c>
      <c r="BY679" s="1000">
        <f t="shared" si="569"/>
        <v>174806.35512800002</v>
      </c>
    </row>
    <row r="680" spans="1:77">
      <c r="A680" s="678"/>
      <c r="B680" s="678" t="s">
        <v>270</v>
      </c>
      <c r="C680" s="57" t="s">
        <v>23</v>
      </c>
      <c r="D680" s="684" t="s">
        <v>29</v>
      </c>
      <c r="E680" s="681" t="s">
        <v>349</v>
      </c>
      <c r="F680" s="683" t="s">
        <v>264</v>
      </c>
      <c r="G680" s="682" t="s">
        <v>106</v>
      </c>
      <c r="H680" s="241" t="s">
        <v>128</v>
      </c>
      <c r="I680" s="38"/>
      <c r="J680" s="983"/>
      <c r="K680" s="903"/>
      <c r="L680" s="798"/>
      <c r="M680" s="429"/>
      <c r="N680" s="109"/>
      <c r="O680" s="109"/>
      <c r="P680" s="109"/>
      <c r="Q680" s="607"/>
      <c r="R680" s="93"/>
      <c r="S680" s="109">
        <v>27654.36</v>
      </c>
      <c r="T680" s="109">
        <v>44107.35</v>
      </c>
      <c r="U680" s="109">
        <v>70737.880000000019</v>
      </c>
      <c r="V680" s="109">
        <v>15195</v>
      </c>
      <c r="W680" s="109">
        <v>15195</v>
      </c>
      <c r="X680" s="109">
        <v>15195</v>
      </c>
      <c r="Y680" s="109">
        <v>4455.4400000000005</v>
      </c>
      <c r="Z680" s="109">
        <v>4509.12</v>
      </c>
      <c r="AA680" s="109">
        <v>4455.4400000000005</v>
      </c>
      <c r="AB680" s="109">
        <v>4509.12</v>
      </c>
      <c r="AC680" s="109">
        <v>4455.4400000000005</v>
      </c>
      <c r="AD680" s="109">
        <v>4455.4400000000005</v>
      </c>
      <c r="AE680" s="109">
        <v>4455.4400000000005</v>
      </c>
      <c r="AF680" s="109">
        <v>4455.4400000000005</v>
      </c>
      <c r="AG680" s="109">
        <v>4509.12</v>
      </c>
      <c r="AH680" s="109">
        <v>4455.4400000000005</v>
      </c>
      <c r="AI680" s="109">
        <v>4509.12</v>
      </c>
      <c r="AJ680" s="109">
        <v>4455.4400000000005</v>
      </c>
      <c r="AK680" s="109">
        <v>4535.637920000001</v>
      </c>
      <c r="AL680" s="109">
        <v>4590.2841600000002</v>
      </c>
      <c r="AM680" s="109">
        <v>4535.637920000001</v>
      </c>
      <c r="AN680" s="109">
        <v>4590.2841600000002</v>
      </c>
      <c r="AO680" s="109">
        <v>4535.637920000001</v>
      </c>
      <c r="AP680" s="160">
        <f t="shared" si="570"/>
        <v>201504.59000000003</v>
      </c>
      <c r="AQ680" s="160">
        <f t="shared" si="571"/>
        <v>63047.482080000016</v>
      </c>
      <c r="AR680" s="160">
        <f t="shared" si="572"/>
        <v>264552.07208000007</v>
      </c>
      <c r="AS680" s="607"/>
      <c r="AT680" s="219"/>
      <c r="AU680" s="13">
        <f t="shared" si="554"/>
        <v>4509.12</v>
      </c>
      <c r="AV680" s="13">
        <f t="shared" si="555"/>
        <v>4455.4400000000005</v>
      </c>
      <c r="AW680" s="13">
        <f t="shared" si="556"/>
        <v>4455.4400000000005</v>
      </c>
      <c r="AX680" s="13">
        <f t="shared" si="557"/>
        <v>4455.4400000000005</v>
      </c>
      <c r="AY680" s="13">
        <f t="shared" si="558"/>
        <v>4455.4400000000005</v>
      </c>
      <c r="AZ680" s="13">
        <f t="shared" si="559"/>
        <v>4509.12</v>
      </c>
      <c r="BA680" s="13">
        <f t="shared" si="560"/>
        <v>4455.4400000000005</v>
      </c>
      <c r="BB680" s="13">
        <f t="shared" si="561"/>
        <v>4509.12</v>
      </c>
      <c r="BC680" s="13">
        <f t="shared" si="562"/>
        <v>4455.4400000000005</v>
      </c>
      <c r="BD680" s="13">
        <f t="shared" si="563"/>
        <v>4535.637920000001</v>
      </c>
      <c r="BE680" s="13">
        <f t="shared" si="564"/>
        <v>4590.2841600000002</v>
      </c>
      <c r="BF680" s="13">
        <f t="shared" si="565"/>
        <v>4535.637920000001</v>
      </c>
      <c r="BG680" s="13">
        <f t="shared" si="566"/>
        <v>4590.2841600000002</v>
      </c>
      <c r="BH680" s="13">
        <f t="shared" si="567"/>
        <v>4535.637920000001</v>
      </c>
      <c r="BI680" s="73">
        <f t="shared" si="568"/>
        <v>63047.482080000016</v>
      </c>
      <c r="BJ680" s="219"/>
      <c r="BK680" s="850">
        <f t="shared" si="573"/>
        <v>4509.12</v>
      </c>
      <c r="BL680" s="109">
        <f t="shared" si="574"/>
        <v>4455.4400000000005</v>
      </c>
      <c r="BM680" s="109">
        <f t="shared" si="575"/>
        <v>4455.4400000000005</v>
      </c>
      <c r="BN680" s="109">
        <f t="shared" si="576"/>
        <v>4455.4400000000005</v>
      </c>
      <c r="BO680" s="109">
        <f t="shared" si="577"/>
        <v>4455.4400000000005</v>
      </c>
      <c r="BP680" s="109">
        <f t="shared" si="578"/>
        <v>4509.12</v>
      </c>
      <c r="BQ680" s="109">
        <f t="shared" si="579"/>
        <v>4455.4400000000005</v>
      </c>
      <c r="BR680" s="109">
        <f t="shared" si="580"/>
        <v>4509.12</v>
      </c>
      <c r="BS680" s="109">
        <f t="shared" si="581"/>
        <v>4455.4400000000005</v>
      </c>
      <c r="BT680" s="109">
        <f t="shared" si="582"/>
        <v>4535.637920000001</v>
      </c>
      <c r="BU680" s="109">
        <f t="shared" si="583"/>
        <v>4590.2841600000002</v>
      </c>
      <c r="BV680" s="109">
        <f t="shared" si="584"/>
        <v>4535.637920000001</v>
      </c>
      <c r="BW680" s="109">
        <f t="shared" si="585"/>
        <v>4590.2841600000002</v>
      </c>
      <c r="BX680" s="109">
        <f t="shared" si="586"/>
        <v>4535.637920000001</v>
      </c>
      <c r="BY680" s="1000">
        <f t="shared" si="569"/>
        <v>63047.482080000016</v>
      </c>
    </row>
    <row r="681" spans="1:77">
      <c r="A681" s="678"/>
      <c r="B681" s="678" t="s">
        <v>270</v>
      </c>
      <c r="C681" s="57" t="s">
        <v>23</v>
      </c>
      <c r="D681" s="684" t="s">
        <v>33</v>
      </c>
      <c r="E681" s="681" t="s">
        <v>349</v>
      </c>
      <c r="F681" s="683" t="s">
        <v>264</v>
      </c>
      <c r="G681" s="682" t="s">
        <v>106</v>
      </c>
      <c r="H681" s="241" t="s">
        <v>130</v>
      </c>
      <c r="I681" s="38"/>
      <c r="J681" s="983"/>
      <c r="K681" s="903"/>
      <c r="L681" s="798"/>
      <c r="M681" s="429"/>
      <c r="N681" s="109"/>
      <c r="O681" s="109"/>
      <c r="P681" s="109"/>
      <c r="Q681" s="607"/>
      <c r="R681" s="93"/>
      <c r="S681" s="109">
        <v>11100.529999999999</v>
      </c>
      <c r="T681" s="109">
        <v>-2.3699999999998909</v>
      </c>
      <c r="U681" s="109">
        <v>5802.8400000000011</v>
      </c>
      <c r="V681" s="109">
        <v>5160</v>
      </c>
      <c r="W681" s="109">
        <v>5160</v>
      </c>
      <c r="X681" s="109">
        <v>5160</v>
      </c>
      <c r="Y681" s="109">
        <v>2937.5360000000005</v>
      </c>
      <c r="Z681" s="109">
        <v>2972.9279999999999</v>
      </c>
      <c r="AA681" s="109">
        <v>2937.5360000000005</v>
      </c>
      <c r="AB681" s="109">
        <v>2972.9279999999999</v>
      </c>
      <c r="AC681" s="109">
        <v>2937.5360000000005</v>
      </c>
      <c r="AD681" s="109">
        <v>2937.5360000000005</v>
      </c>
      <c r="AE681" s="109">
        <v>2937.5360000000005</v>
      </c>
      <c r="AF681" s="109">
        <v>2937.5360000000005</v>
      </c>
      <c r="AG681" s="109">
        <v>2972.9279999999999</v>
      </c>
      <c r="AH681" s="109">
        <v>2937.5360000000005</v>
      </c>
      <c r="AI681" s="109">
        <v>2972.9279999999999</v>
      </c>
      <c r="AJ681" s="109">
        <v>2937.5360000000005</v>
      </c>
      <c r="AK681" s="109">
        <v>2990.4116480000007</v>
      </c>
      <c r="AL681" s="109">
        <v>3026.4407040000001</v>
      </c>
      <c r="AM681" s="109">
        <v>2990.4116480000007</v>
      </c>
      <c r="AN681" s="109">
        <v>3026.4407040000001</v>
      </c>
      <c r="AO681" s="109">
        <v>2990.4116480000007</v>
      </c>
      <c r="AP681" s="160">
        <f t="shared" si="570"/>
        <v>41229</v>
      </c>
      <c r="AQ681" s="160">
        <f t="shared" si="571"/>
        <v>41568.116352000005</v>
      </c>
      <c r="AR681" s="160">
        <f t="shared" si="572"/>
        <v>82797.116351999968</v>
      </c>
      <c r="AS681" s="607"/>
      <c r="AT681" s="219"/>
      <c r="AU681" s="13">
        <f t="shared" si="554"/>
        <v>2972.9279999999999</v>
      </c>
      <c r="AV681" s="13">
        <f t="shared" si="555"/>
        <v>2937.5360000000005</v>
      </c>
      <c r="AW681" s="13">
        <f t="shared" si="556"/>
        <v>2937.5360000000005</v>
      </c>
      <c r="AX681" s="13">
        <f t="shared" si="557"/>
        <v>2937.5360000000005</v>
      </c>
      <c r="AY681" s="13">
        <f t="shared" si="558"/>
        <v>2937.5360000000005</v>
      </c>
      <c r="AZ681" s="13">
        <f t="shared" si="559"/>
        <v>2972.9279999999999</v>
      </c>
      <c r="BA681" s="13">
        <f t="shared" si="560"/>
        <v>2937.5360000000005</v>
      </c>
      <c r="BB681" s="13">
        <f t="shared" si="561"/>
        <v>2972.9279999999999</v>
      </c>
      <c r="BC681" s="13">
        <f t="shared" si="562"/>
        <v>2937.5360000000005</v>
      </c>
      <c r="BD681" s="13">
        <f t="shared" si="563"/>
        <v>2990.4116480000007</v>
      </c>
      <c r="BE681" s="13">
        <f t="shared" si="564"/>
        <v>3026.4407040000001</v>
      </c>
      <c r="BF681" s="13">
        <f t="shared" si="565"/>
        <v>2990.4116480000007</v>
      </c>
      <c r="BG681" s="13">
        <f t="shared" si="566"/>
        <v>3026.4407040000001</v>
      </c>
      <c r="BH681" s="13">
        <f t="shared" si="567"/>
        <v>2990.4116480000007</v>
      </c>
      <c r="BI681" s="73">
        <f t="shared" si="568"/>
        <v>41568.116352000005</v>
      </c>
      <c r="BJ681" s="219"/>
      <c r="BK681" s="850">
        <f t="shared" si="573"/>
        <v>2972.9279999999999</v>
      </c>
      <c r="BL681" s="109">
        <f t="shared" si="574"/>
        <v>2937.5360000000005</v>
      </c>
      <c r="BM681" s="109">
        <f t="shared" si="575"/>
        <v>2937.5360000000005</v>
      </c>
      <c r="BN681" s="109">
        <f t="shared" si="576"/>
        <v>2937.5360000000005</v>
      </c>
      <c r="BO681" s="109">
        <f t="shared" si="577"/>
        <v>2937.5360000000005</v>
      </c>
      <c r="BP681" s="109">
        <f t="shared" si="578"/>
        <v>2972.9279999999999</v>
      </c>
      <c r="BQ681" s="109">
        <f t="shared" si="579"/>
        <v>2937.5360000000005</v>
      </c>
      <c r="BR681" s="109">
        <f t="shared" si="580"/>
        <v>2972.9279999999999</v>
      </c>
      <c r="BS681" s="109">
        <f t="shared" si="581"/>
        <v>2937.5360000000005</v>
      </c>
      <c r="BT681" s="109">
        <f t="shared" si="582"/>
        <v>2990.4116480000007</v>
      </c>
      <c r="BU681" s="109">
        <f t="shared" si="583"/>
        <v>3026.4407040000001</v>
      </c>
      <c r="BV681" s="109">
        <f t="shared" si="584"/>
        <v>2990.4116480000007</v>
      </c>
      <c r="BW681" s="109">
        <f t="shared" si="585"/>
        <v>3026.4407040000001</v>
      </c>
      <c r="BX681" s="109">
        <f t="shared" si="586"/>
        <v>2990.4116480000007</v>
      </c>
      <c r="BY681" s="1000">
        <f t="shared" si="569"/>
        <v>41568.116352000005</v>
      </c>
    </row>
    <row r="682" spans="1:77">
      <c r="A682" s="678"/>
      <c r="B682" s="678" t="s">
        <v>270</v>
      </c>
      <c r="C682" s="57" t="s">
        <v>20</v>
      </c>
      <c r="D682" s="684" t="s">
        <v>7</v>
      </c>
      <c r="E682" s="681" t="s">
        <v>349</v>
      </c>
      <c r="F682" s="683" t="s">
        <v>264</v>
      </c>
      <c r="G682" s="682" t="s">
        <v>106</v>
      </c>
      <c r="H682" s="241" t="s">
        <v>124</v>
      </c>
      <c r="I682" s="38"/>
      <c r="J682" s="983"/>
      <c r="K682" s="903"/>
      <c r="L682" s="798"/>
      <c r="M682" s="429"/>
      <c r="N682" s="109"/>
      <c r="O682" s="109"/>
      <c r="P682" s="109"/>
      <c r="Q682" s="607"/>
      <c r="R682" s="93"/>
      <c r="S682" s="109">
        <v>0</v>
      </c>
      <c r="T682" s="109">
        <v>16318.84</v>
      </c>
      <c r="U682" s="109">
        <v>3.1100000000005799</v>
      </c>
      <c r="V682" s="109">
        <v>563751.33559999999</v>
      </c>
      <c r="W682" s="109">
        <v>556829.63560000004</v>
      </c>
      <c r="X682" s="109">
        <v>556829.63560000004</v>
      </c>
      <c r="Y682" s="109">
        <v>4739.4660000000003</v>
      </c>
      <c r="Z682" s="109">
        <v>4796.5680000000002</v>
      </c>
      <c r="AA682" s="109">
        <v>4739.4660000000003</v>
      </c>
      <c r="AB682" s="109">
        <v>4796.5680000000002</v>
      </c>
      <c r="AC682" s="109">
        <v>4739.4660000000003</v>
      </c>
      <c r="AD682" s="109">
        <v>4739.4660000000003</v>
      </c>
      <c r="AE682" s="109">
        <v>4739.4660000000003</v>
      </c>
      <c r="AF682" s="109">
        <v>4739.4660000000003</v>
      </c>
      <c r="AG682" s="109">
        <v>4796.5680000000002</v>
      </c>
      <c r="AH682" s="109">
        <v>4739.4660000000003</v>
      </c>
      <c r="AI682" s="109">
        <v>4796.5680000000002</v>
      </c>
      <c r="AJ682" s="109">
        <v>4739.4660000000003</v>
      </c>
      <c r="AK682" s="109">
        <v>4824.7763880000002</v>
      </c>
      <c r="AL682" s="109">
        <v>4882.9062240000003</v>
      </c>
      <c r="AM682" s="109">
        <v>4824.7763880000002</v>
      </c>
      <c r="AN682" s="109">
        <v>4882.9062240000003</v>
      </c>
      <c r="AO682" s="109">
        <v>4824.7763880000002</v>
      </c>
      <c r="AP682" s="160">
        <f t="shared" si="570"/>
        <v>1708008.0567999999</v>
      </c>
      <c r="AQ682" s="160">
        <f t="shared" si="571"/>
        <v>67066.641611999992</v>
      </c>
      <c r="AR682" s="160">
        <f t="shared" si="572"/>
        <v>1775074.698412</v>
      </c>
      <c r="AS682" s="607"/>
      <c r="AT682" s="219"/>
      <c r="AU682" s="13">
        <f t="shared" si="554"/>
        <v>4796.5680000000002</v>
      </c>
      <c r="AV682" s="13">
        <f t="shared" si="555"/>
        <v>4739.4660000000003</v>
      </c>
      <c r="AW682" s="13">
        <f t="shared" si="556"/>
        <v>4739.4660000000003</v>
      </c>
      <c r="AX682" s="13">
        <f t="shared" si="557"/>
        <v>4739.4660000000003</v>
      </c>
      <c r="AY682" s="13">
        <f t="shared" si="558"/>
        <v>4739.4660000000003</v>
      </c>
      <c r="AZ682" s="13">
        <f t="shared" si="559"/>
        <v>4796.5680000000002</v>
      </c>
      <c r="BA682" s="13">
        <f t="shared" si="560"/>
        <v>4739.4660000000003</v>
      </c>
      <c r="BB682" s="13">
        <f t="shared" si="561"/>
        <v>4796.5680000000002</v>
      </c>
      <c r="BC682" s="13">
        <f t="shared" si="562"/>
        <v>4739.4660000000003</v>
      </c>
      <c r="BD682" s="13">
        <f t="shared" si="563"/>
        <v>4824.7763880000002</v>
      </c>
      <c r="BE682" s="13">
        <f t="shared" si="564"/>
        <v>4882.9062240000003</v>
      </c>
      <c r="BF682" s="13">
        <f t="shared" si="565"/>
        <v>4824.7763880000002</v>
      </c>
      <c r="BG682" s="13">
        <f t="shared" si="566"/>
        <v>4882.9062240000003</v>
      </c>
      <c r="BH682" s="13">
        <f t="shared" si="567"/>
        <v>4824.7763880000002</v>
      </c>
      <c r="BI682" s="73">
        <f t="shared" si="568"/>
        <v>67066.641611999992</v>
      </c>
      <c r="BJ682" s="219"/>
      <c r="BK682" s="850">
        <f t="shared" si="573"/>
        <v>4796.5680000000002</v>
      </c>
      <c r="BL682" s="109">
        <f t="shared" si="574"/>
        <v>4739.4660000000003</v>
      </c>
      <c r="BM682" s="109">
        <f t="shared" si="575"/>
        <v>4739.4660000000003</v>
      </c>
      <c r="BN682" s="109">
        <f t="shared" si="576"/>
        <v>4739.4660000000003</v>
      </c>
      <c r="BO682" s="109">
        <f t="shared" si="577"/>
        <v>4739.4660000000003</v>
      </c>
      <c r="BP682" s="109">
        <f t="shared" si="578"/>
        <v>4796.5680000000002</v>
      </c>
      <c r="BQ682" s="109">
        <f t="shared" si="579"/>
        <v>4739.4660000000003</v>
      </c>
      <c r="BR682" s="109">
        <f t="shared" si="580"/>
        <v>4796.5680000000002</v>
      </c>
      <c r="BS682" s="109">
        <f t="shared" si="581"/>
        <v>4739.4660000000003</v>
      </c>
      <c r="BT682" s="109">
        <f t="shared" si="582"/>
        <v>4824.7763880000002</v>
      </c>
      <c r="BU682" s="109">
        <f t="shared" si="583"/>
        <v>4882.9062240000003</v>
      </c>
      <c r="BV682" s="109">
        <f t="shared" si="584"/>
        <v>4824.7763880000002</v>
      </c>
      <c r="BW682" s="109">
        <f t="shared" si="585"/>
        <v>4882.9062240000003</v>
      </c>
      <c r="BX682" s="109">
        <f t="shared" si="586"/>
        <v>4824.7763880000002</v>
      </c>
      <c r="BY682" s="1000">
        <f t="shared" si="569"/>
        <v>67066.641611999992</v>
      </c>
    </row>
    <row r="683" spans="1:77">
      <c r="A683" s="2"/>
      <c r="B683" s="2" t="s">
        <v>270</v>
      </c>
      <c r="C683" s="57" t="s">
        <v>20</v>
      </c>
      <c r="D683" s="57" t="s">
        <v>7</v>
      </c>
      <c r="E683" s="681" t="s">
        <v>349</v>
      </c>
      <c r="F683" s="682" t="s">
        <v>264</v>
      </c>
      <c r="G683" s="682" t="s">
        <v>106</v>
      </c>
      <c r="H683" s="241" t="s">
        <v>124</v>
      </c>
      <c r="I683" s="38"/>
      <c r="J683" s="983"/>
      <c r="K683" s="903"/>
      <c r="L683" s="798"/>
      <c r="M683" s="429"/>
      <c r="N683" s="109"/>
      <c r="O683" s="109"/>
      <c r="P683" s="109"/>
      <c r="Q683" s="607"/>
      <c r="R683" s="93"/>
      <c r="S683" s="109">
        <v>0</v>
      </c>
      <c r="T683" s="109">
        <v>0</v>
      </c>
      <c r="U683" s="109">
        <v>0</v>
      </c>
      <c r="V683" s="109">
        <v>156760.93960000001</v>
      </c>
      <c r="W683" s="109">
        <v>154836.2396</v>
      </c>
      <c r="X683" s="109">
        <v>154836.2396</v>
      </c>
      <c r="Y683" s="109">
        <v>0</v>
      </c>
      <c r="Z683" s="109">
        <v>0</v>
      </c>
      <c r="AA683" s="109">
        <v>0</v>
      </c>
      <c r="AB683" s="109">
        <v>0</v>
      </c>
      <c r="AC683" s="109">
        <v>0</v>
      </c>
      <c r="AD683" s="109">
        <v>0</v>
      </c>
      <c r="AE683" s="109">
        <v>0</v>
      </c>
      <c r="AF683" s="109">
        <v>0</v>
      </c>
      <c r="AG683" s="109">
        <v>0</v>
      </c>
      <c r="AH683" s="109">
        <v>0</v>
      </c>
      <c r="AI683" s="109">
        <v>0</v>
      </c>
      <c r="AJ683" s="109">
        <v>0</v>
      </c>
      <c r="AK683" s="109">
        <v>0</v>
      </c>
      <c r="AL683" s="109">
        <v>0</v>
      </c>
      <c r="AM683" s="109">
        <v>0</v>
      </c>
      <c r="AN683" s="109">
        <v>0</v>
      </c>
      <c r="AO683" s="109">
        <v>0</v>
      </c>
      <c r="AP683" s="160">
        <f t="shared" si="570"/>
        <v>466433.41879999998</v>
      </c>
      <c r="AQ683" s="160">
        <f t="shared" si="571"/>
        <v>0</v>
      </c>
      <c r="AR683" s="160">
        <f t="shared" si="572"/>
        <v>466433.41879999998</v>
      </c>
      <c r="AS683" s="607"/>
      <c r="AT683" s="219"/>
      <c r="AU683" s="13">
        <f t="shared" si="554"/>
        <v>0</v>
      </c>
      <c r="AV683" s="13">
        <f t="shared" si="555"/>
        <v>0</v>
      </c>
      <c r="AW683" s="13">
        <f t="shared" si="556"/>
        <v>0</v>
      </c>
      <c r="AX683" s="13">
        <f t="shared" si="557"/>
        <v>0</v>
      </c>
      <c r="AY683" s="13">
        <f t="shared" si="558"/>
        <v>0</v>
      </c>
      <c r="AZ683" s="13">
        <f t="shared" si="559"/>
        <v>0</v>
      </c>
      <c r="BA683" s="13">
        <f t="shared" si="560"/>
        <v>0</v>
      </c>
      <c r="BB683" s="13">
        <f t="shared" si="561"/>
        <v>0</v>
      </c>
      <c r="BC683" s="13">
        <f t="shared" si="562"/>
        <v>0</v>
      </c>
      <c r="BD683" s="13">
        <f t="shared" si="563"/>
        <v>0</v>
      </c>
      <c r="BE683" s="13">
        <f t="shared" si="564"/>
        <v>0</v>
      </c>
      <c r="BF683" s="13">
        <f t="shared" si="565"/>
        <v>0</v>
      </c>
      <c r="BG683" s="13">
        <f t="shared" si="566"/>
        <v>0</v>
      </c>
      <c r="BH683" s="13">
        <f t="shared" si="567"/>
        <v>0</v>
      </c>
      <c r="BI683" s="73">
        <f t="shared" si="568"/>
        <v>0</v>
      </c>
      <c r="BJ683" s="219"/>
      <c r="BK683" s="850">
        <f t="shared" si="573"/>
        <v>0</v>
      </c>
      <c r="BL683" s="109">
        <f t="shared" si="574"/>
        <v>0</v>
      </c>
      <c r="BM683" s="109">
        <f t="shared" si="575"/>
        <v>0</v>
      </c>
      <c r="BN683" s="109">
        <f t="shared" si="576"/>
        <v>0</v>
      </c>
      <c r="BO683" s="109">
        <f t="shared" si="577"/>
        <v>0</v>
      </c>
      <c r="BP683" s="109">
        <f t="shared" si="578"/>
        <v>0</v>
      </c>
      <c r="BQ683" s="109">
        <f t="shared" si="579"/>
        <v>0</v>
      </c>
      <c r="BR683" s="109">
        <f t="shared" si="580"/>
        <v>0</v>
      </c>
      <c r="BS683" s="109">
        <f t="shared" si="581"/>
        <v>0</v>
      </c>
      <c r="BT683" s="109">
        <f t="shared" si="582"/>
        <v>0</v>
      </c>
      <c r="BU683" s="109">
        <f t="shared" si="583"/>
        <v>0</v>
      </c>
      <c r="BV683" s="109">
        <f t="shared" si="584"/>
        <v>0</v>
      </c>
      <c r="BW683" s="109">
        <f t="shared" si="585"/>
        <v>0</v>
      </c>
      <c r="BX683" s="109">
        <f t="shared" si="586"/>
        <v>0</v>
      </c>
      <c r="BY683" s="1000">
        <f t="shared" si="569"/>
        <v>0</v>
      </c>
    </row>
    <row r="684" spans="1:77">
      <c r="A684" s="2"/>
      <c r="B684" s="2" t="s">
        <v>270</v>
      </c>
      <c r="C684" s="57" t="s">
        <v>20</v>
      </c>
      <c r="D684" s="57" t="s">
        <v>7</v>
      </c>
      <c r="E684" s="681" t="s">
        <v>349</v>
      </c>
      <c r="F684" s="682" t="s">
        <v>264</v>
      </c>
      <c r="G684" s="682" t="s">
        <v>106</v>
      </c>
      <c r="H684" s="241" t="s">
        <v>124</v>
      </c>
      <c r="I684" s="38"/>
      <c r="J684" s="983"/>
      <c r="K684" s="903"/>
      <c r="L684" s="798"/>
      <c r="M684" s="429"/>
      <c r="N684" s="109"/>
      <c r="O684" s="109"/>
      <c r="P684" s="109"/>
      <c r="Q684" s="607"/>
      <c r="R684" s="93"/>
      <c r="S684" s="109">
        <v>11615.669999999984</v>
      </c>
      <c r="T684" s="109">
        <v>44029.880000000005</v>
      </c>
      <c r="U684" s="109">
        <v>50862.37000000001</v>
      </c>
      <c r="V684" s="109">
        <v>53233.724800000004</v>
      </c>
      <c r="W684" s="109">
        <v>52580.124799999998</v>
      </c>
      <c r="X684" s="109">
        <v>52580.124799999998</v>
      </c>
      <c r="Y684" s="109">
        <v>543.23500000000013</v>
      </c>
      <c r="Z684" s="109">
        <v>549.78</v>
      </c>
      <c r="AA684" s="109">
        <v>543.23500000000013</v>
      </c>
      <c r="AB684" s="109">
        <v>549.78</v>
      </c>
      <c r="AC684" s="109">
        <v>543.23500000000013</v>
      </c>
      <c r="AD684" s="109">
        <v>543.23500000000013</v>
      </c>
      <c r="AE684" s="109">
        <v>543.23500000000013</v>
      </c>
      <c r="AF684" s="109">
        <v>543.23500000000013</v>
      </c>
      <c r="AG684" s="109">
        <v>549.78</v>
      </c>
      <c r="AH684" s="109">
        <v>543.23500000000013</v>
      </c>
      <c r="AI684" s="109">
        <v>549.78</v>
      </c>
      <c r="AJ684" s="109">
        <v>543.23500000000013</v>
      </c>
      <c r="AK684" s="109">
        <v>553.01323000000014</v>
      </c>
      <c r="AL684" s="109">
        <v>559.67603999999994</v>
      </c>
      <c r="AM684" s="109">
        <v>553.01323000000014</v>
      </c>
      <c r="AN684" s="109">
        <v>559.67603999999994</v>
      </c>
      <c r="AO684" s="109">
        <v>553.01323000000014</v>
      </c>
      <c r="AP684" s="160">
        <f t="shared" si="570"/>
        <v>266538.14439999999</v>
      </c>
      <c r="AQ684" s="160">
        <f t="shared" si="571"/>
        <v>7687.1417700000038</v>
      </c>
      <c r="AR684" s="160">
        <f t="shared" si="572"/>
        <v>274225.28616999992</v>
      </c>
      <c r="AS684" s="607"/>
      <c r="AT684" s="219"/>
      <c r="AU684" s="13">
        <f t="shared" si="554"/>
        <v>549.78</v>
      </c>
      <c r="AV684" s="13">
        <f t="shared" si="555"/>
        <v>543.23500000000013</v>
      </c>
      <c r="AW684" s="13">
        <f t="shared" si="556"/>
        <v>543.23500000000013</v>
      </c>
      <c r="AX684" s="13">
        <f t="shared" si="557"/>
        <v>543.23500000000013</v>
      </c>
      <c r="AY684" s="13">
        <f t="shared" si="558"/>
        <v>543.23500000000013</v>
      </c>
      <c r="AZ684" s="13">
        <f t="shared" si="559"/>
        <v>549.78</v>
      </c>
      <c r="BA684" s="13">
        <f t="shared" si="560"/>
        <v>543.23500000000013</v>
      </c>
      <c r="BB684" s="13">
        <f t="shared" si="561"/>
        <v>549.78</v>
      </c>
      <c r="BC684" s="13">
        <f t="shared" si="562"/>
        <v>543.23500000000013</v>
      </c>
      <c r="BD684" s="13">
        <f t="shared" si="563"/>
        <v>553.01323000000014</v>
      </c>
      <c r="BE684" s="13">
        <f t="shared" si="564"/>
        <v>559.67603999999994</v>
      </c>
      <c r="BF684" s="13">
        <f t="shared" si="565"/>
        <v>553.01323000000014</v>
      </c>
      <c r="BG684" s="13">
        <f t="shared" si="566"/>
        <v>559.67603999999994</v>
      </c>
      <c r="BH684" s="13">
        <f t="shared" si="567"/>
        <v>553.01323000000014</v>
      </c>
      <c r="BI684" s="73">
        <f t="shared" si="568"/>
        <v>7687.1417700000038</v>
      </c>
      <c r="BJ684" s="219"/>
      <c r="BK684" s="850">
        <f t="shared" si="573"/>
        <v>549.78</v>
      </c>
      <c r="BL684" s="109">
        <f t="shared" si="574"/>
        <v>543.23500000000013</v>
      </c>
      <c r="BM684" s="109">
        <f t="shared" si="575"/>
        <v>543.23500000000013</v>
      </c>
      <c r="BN684" s="109">
        <f t="shared" si="576"/>
        <v>543.23500000000013</v>
      </c>
      <c r="BO684" s="109">
        <f t="shared" si="577"/>
        <v>543.23500000000013</v>
      </c>
      <c r="BP684" s="109">
        <f t="shared" si="578"/>
        <v>549.78</v>
      </c>
      <c r="BQ684" s="109">
        <f t="shared" si="579"/>
        <v>543.23500000000013</v>
      </c>
      <c r="BR684" s="109">
        <f t="shared" si="580"/>
        <v>549.78</v>
      </c>
      <c r="BS684" s="109">
        <f t="shared" si="581"/>
        <v>543.23500000000013</v>
      </c>
      <c r="BT684" s="109">
        <f t="shared" si="582"/>
        <v>553.01323000000014</v>
      </c>
      <c r="BU684" s="109">
        <f t="shared" si="583"/>
        <v>559.67603999999994</v>
      </c>
      <c r="BV684" s="109">
        <f t="shared" si="584"/>
        <v>553.01323000000014</v>
      </c>
      <c r="BW684" s="109">
        <f t="shared" si="585"/>
        <v>559.67603999999994</v>
      </c>
      <c r="BX684" s="109">
        <f t="shared" si="586"/>
        <v>553.01323000000014</v>
      </c>
      <c r="BY684" s="1000">
        <f t="shared" si="569"/>
        <v>7687.1417700000038</v>
      </c>
    </row>
    <row r="685" spans="1:77">
      <c r="A685" s="679"/>
      <c r="B685" s="679" t="s">
        <v>270</v>
      </c>
      <c r="C685" s="57" t="s">
        <v>20</v>
      </c>
      <c r="D685" s="684" t="s">
        <v>7</v>
      </c>
      <c r="E685" s="681" t="s">
        <v>349</v>
      </c>
      <c r="F685" s="682" t="s">
        <v>264</v>
      </c>
      <c r="G685" s="682" t="s">
        <v>106</v>
      </c>
      <c r="H685" s="241" t="s">
        <v>124</v>
      </c>
      <c r="I685" s="38"/>
      <c r="J685" s="983"/>
      <c r="K685" s="903"/>
      <c r="L685" s="798"/>
      <c r="M685" s="429"/>
      <c r="N685" s="109"/>
      <c r="O685" s="109"/>
      <c r="P685" s="109"/>
      <c r="Q685" s="607"/>
      <c r="R685" s="93"/>
      <c r="S685" s="109">
        <v>0</v>
      </c>
      <c r="T685" s="109">
        <v>0</v>
      </c>
      <c r="U685" s="109">
        <v>0</v>
      </c>
      <c r="V685" s="109">
        <v>0</v>
      </c>
      <c r="W685" s="109">
        <v>0</v>
      </c>
      <c r="X685" s="109">
        <v>0</v>
      </c>
      <c r="Y685" s="109">
        <v>1200</v>
      </c>
      <c r="Z685" s="109">
        <v>3300</v>
      </c>
      <c r="AA685" s="109">
        <v>3600</v>
      </c>
      <c r="AB685" s="109">
        <v>3300</v>
      </c>
      <c r="AC685" s="109">
        <v>2160</v>
      </c>
      <c r="AD685" s="109">
        <v>2400</v>
      </c>
      <c r="AE685" s="109">
        <v>1950</v>
      </c>
      <c r="AF685" s="109">
        <v>3000</v>
      </c>
      <c r="AG685" s="109">
        <v>3510</v>
      </c>
      <c r="AH685" s="109">
        <v>2400</v>
      </c>
      <c r="AI685" s="109">
        <v>1650</v>
      </c>
      <c r="AJ685" s="109">
        <v>1530</v>
      </c>
      <c r="AK685" s="109">
        <v>2036</v>
      </c>
      <c r="AL685" s="109">
        <v>5599</v>
      </c>
      <c r="AM685" s="109">
        <v>6108</v>
      </c>
      <c r="AN685" s="109">
        <v>5599</v>
      </c>
      <c r="AO685" s="109">
        <v>3664.8</v>
      </c>
      <c r="AP685" s="160">
        <f t="shared" si="570"/>
        <v>8100</v>
      </c>
      <c r="AQ685" s="160">
        <f t="shared" si="571"/>
        <v>44906.8</v>
      </c>
      <c r="AR685" s="160">
        <f t="shared" si="572"/>
        <v>53006.8</v>
      </c>
      <c r="AS685" s="607"/>
      <c r="AT685" s="219"/>
      <c r="AU685" s="13">
        <f t="shared" si="554"/>
        <v>3300</v>
      </c>
      <c r="AV685" s="13">
        <f t="shared" si="555"/>
        <v>2160</v>
      </c>
      <c r="AW685" s="13">
        <f t="shared" si="556"/>
        <v>2400</v>
      </c>
      <c r="AX685" s="13">
        <f t="shared" si="557"/>
        <v>1950</v>
      </c>
      <c r="AY685" s="13">
        <f t="shared" si="558"/>
        <v>3000</v>
      </c>
      <c r="AZ685" s="13">
        <f t="shared" si="559"/>
        <v>3510</v>
      </c>
      <c r="BA685" s="13">
        <f t="shared" si="560"/>
        <v>2400</v>
      </c>
      <c r="BB685" s="13">
        <f t="shared" si="561"/>
        <v>1650</v>
      </c>
      <c r="BC685" s="13">
        <f t="shared" si="562"/>
        <v>1530</v>
      </c>
      <c r="BD685" s="13">
        <f t="shared" si="563"/>
        <v>2036</v>
      </c>
      <c r="BE685" s="13">
        <f t="shared" si="564"/>
        <v>5599</v>
      </c>
      <c r="BF685" s="13">
        <f t="shared" si="565"/>
        <v>6108</v>
      </c>
      <c r="BG685" s="13">
        <f t="shared" si="566"/>
        <v>5599</v>
      </c>
      <c r="BH685" s="13">
        <f t="shared" si="567"/>
        <v>3664.8</v>
      </c>
      <c r="BI685" s="73">
        <f t="shared" si="568"/>
        <v>44906.8</v>
      </c>
      <c r="BJ685" s="219"/>
      <c r="BK685" s="850">
        <f t="shared" si="573"/>
        <v>3300</v>
      </c>
      <c r="BL685" s="109">
        <f t="shared" si="574"/>
        <v>2160</v>
      </c>
      <c r="BM685" s="109">
        <f t="shared" si="575"/>
        <v>2400</v>
      </c>
      <c r="BN685" s="109">
        <f t="shared" si="576"/>
        <v>1950</v>
      </c>
      <c r="BO685" s="109">
        <f t="shared" si="577"/>
        <v>3000</v>
      </c>
      <c r="BP685" s="109">
        <f t="shared" si="578"/>
        <v>3510</v>
      </c>
      <c r="BQ685" s="109">
        <f t="shared" si="579"/>
        <v>2400</v>
      </c>
      <c r="BR685" s="109">
        <f t="shared" si="580"/>
        <v>1650</v>
      </c>
      <c r="BS685" s="109">
        <f t="shared" si="581"/>
        <v>1530</v>
      </c>
      <c r="BT685" s="109">
        <f t="shared" si="582"/>
        <v>2036</v>
      </c>
      <c r="BU685" s="109">
        <f t="shared" si="583"/>
        <v>5599</v>
      </c>
      <c r="BV685" s="109">
        <f t="shared" si="584"/>
        <v>6108</v>
      </c>
      <c r="BW685" s="109">
        <f t="shared" si="585"/>
        <v>5599</v>
      </c>
      <c r="BX685" s="109">
        <f t="shared" si="586"/>
        <v>3664.8</v>
      </c>
      <c r="BY685" s="1000">
        <f t="shared" si="569"/>
        <v>44906.8</v>
      </c>
    </row>
    <row r="686" spans="1:77">
      <c r="A686" s="679"/>
      <c r="B686" s="679" t="s">
        <v>270</v>
      </c>
      <c r="C686" s="57" t="s">
        <v>20</v>
      </c>
      <c r="D686" s="684" t="s">
        <v>7</v>
      </c>
      <c r="E686" s="681" t="s">
        <v>349</v>
      </c>
      <c r="F686" s="682" t="s">
        <v>264</v>
      </c>
      <c r="G686" s="682" t="s">
        <v>106</v>
      </c>
      <c r="H686" s="241" t="s">
        <v>124</v>
      </c>
      <c r="I686" s="38"/>
      <c r="J686" s="983"/>
      <c r="K686" s="903"/>
      <c r="L686" s="798"/>
      <c r="M686" s="429"/>
      <c r="N686" s="109"/>
      <c r="O686" s="109"/>
      <c r="P686" s="109"/>
      <c r="Q686" s="607"/>
      <c r="R686" s="93"/>
      <c r="S686" s="109">
        <v>0</v>
      </c>
      <c r="T686" s="109">
        <v>0</v>
      </c>
      <c r="U686" s="109">
        <v>0</v>
      </c>
      <c r="V686" s="109">
        <v>0</v>
      </c>
      <c r="W686" s="109">
        <v>0</v>
      </c>
      <c r="X686" s="109">
        <v>0</v>
      </c>
      <c r="Y686" s="109">
        <v>400</v>
      </c>
      <c r="Z686" s="109">
        <v>1100</v>
      </c>
      <c r="AA686" s="109">
        <v>1200</v>
      </c>
      <c r="AB686" s="109">
        <v>1100</v>
      </c>
      <c r="AC686" s="109">
        <v>720</v>
      </c>
      <c r="AD686" s="109">
        <v>800</v>
      </c>
      <c r="AE686" s="109">
        <v>650</v>
      </c>
      <c r="AF686" s="109">
        <v>1000</v>
      </c>
      <c r="AG686" s="109">
        <v>1170</v>
      </c>
      <c r="AH686" s="109">
        <v>800</v>
      </c>
      <c r="AI686" s="109">
        <v>550</v>
      </c>
      <c r="AJ686" s="109">
        <v>510</v>
      </c>
      <c r="AK686" s="109">
        <v>407.2</v>
      </c>
      <c r="AL686" s="109">
        <v>1119.8</v>
      </c>
      <c r="AM686" s="109">
        <v>1221.5999999999999</v>
      </c>
      <c r="AN686" s="109">
        <v>1119.8</v>
      </c>
      <c r="AO686" s="109">
        <v>732.96</v>
      </c>
      <c r="AP686" s="160">
        <f t="shared" si="570"/>
        <v>2700</v>
      </c>
      <c r="AQ686" s="160">
        <f t="shared" si="571"/>
        <v>11901.36</v>
      </c>
      <c r="AR686" s="160">
        <f t="shared" si="572"/>
        <v>14601.36</v>
      </c>
      <c r="AS686" s="607"/>
      <c r="AT686" s="219"/>
      <c r="AU686" s="13">
        <f t="shared" si="554"/>
        <v>1100</v>
      </c>
      <c r="AV686" s="13">
        <f t="shared" si="555"/>
        <v>720</v>
      </c>
      <c r="AW686" s="13">
        <f t="shared" si="556"/>
        <v>800</v>
      </c>
      <c r="AX686" s="13">
        <f t="shared" si="557"/>
        <v>650</v>
      </c>
      <c r="AY686" s="13">
        <f t="shared" si="558"/>
        <v>1000</v>
      </c>
      <c r="AZ686" s="13">
        <f t="shared" si="559"/>
        <v>1170</v>
      </c>
      <c r="BA686" s="13">
        <f t="shared" si="560"/>
        <v>800</v>
      </c>
      <c r="BB686" s="13">
        <f t="shared" si="561"/>
        <v>550</v>
      </c>
      <c r="BC686" s="13">
        <f t="shared" si="562"/>
        <v>510</v>
      </c>
      <c r="BD686" s="13">
        <f t="shared" si="563"/>
        <v>407.2</v>
      </c>
      <c r="BE686" s="13">
        <f t="shared" si="564"/>
        <v>1119.8</v>
      </c>
      <c r="BF686" s="13">
        <f t="shared" si="565"/>
        <v>1221.5999999999999</v>
      </c>
      <c r="BG686" s="13">
        <f t="shared" si="566"/>
        <v>1119.8</v>
      </c>
      <c r="BH686" s="13">
        <f t="shared" si="567"/>
        <v>732.96</v>
      </c>
      <c r="BI686" s="73">
        <f t="shared" si="568"/>
        <v>11901.36</v>
      </c>
      <c r="BJ686" s="219"/>
      <c r="BK686" s="850">
        <f t="shared" si="573"/>
        <v>1100</v>
      </c>
      <c r="BL686" s="109">
        <f t="shared" si="574"/>
        <v>720</v>
      </c>
      <c r="BM686" s="109">
        <f t="shared" si="575"/>
        <v>800</v>
      </c>
      <c r="BN686" s="109">
        <f t="shared" si="576"/>
        <v>650</v>
      </c>
      <c r="BO686" s="109">
        <f t="shared" si="577"/>
        <v>1000</v>
      </c>
      <c r="BP686" s="109">
        <f t="shared" si="578"/>
        <v>1170</v>
      </c>
      <c r="BQ686" s="109">
        <f t="shared" si="579"/>
        <v>800</v>
      </c>
      <c r="BR686" s="109">
        <f t="shared" si="580"/>
        <v>550</v>
      </c>
      <c r="BS686" s="109">
        <f t="shared" si="581"/>
        <v>510</v>
      </c>
      <c r="BT686" s="109">
        <f t="shared" si="582"/>
        <v>407.2</v>
      </c>
      <c r="BU686" s="109">
        <f t="shared" si="583"/>
        <v>1119.8</v>
      </c>
      <c r="BV686" s="109">
        <f t="shared" si="584"/>
        <v>1221.5999999999999</v>
      </c>
      <c r="BW686" s="109">
        <f t="shared" si="585"/>
        <v>1119.8</v>
      </c>
      <c r="BX686" s="109">
        <f t="shared" si="586"/>
        <v>732.96</v>
      </c>
      <c r="BY686" s="1000">
        <f t="shared" si="569"/>
        <v>11901.36</v>
      </c>
    </row>
    <row r="687" spans="1:77">
      <c r="A687" s="679"/>
      <c r="B687" s="679" t="s">
        <v>2048</v>
      </c>
      <c r="C687" s="57" t="s">
        <v>23</v>
      </c>
      <c r="D687" s="684" t="s">
        <v>31</v>
      </c>
      <c r="E687" s="681" t="s">
        <v>349</v>
      </c>
      <c r="F687" s="682" t="s">
        <v>264</v>
      </c>
      <c r="G687" s="682" t="s">
        <v>106</v>
      </c>
      <c r="H687" s="241" t="s">
        <v>129</v>
      </c>
      <c r="I687" s="38"/>
      <c r="J687" s="983"/>
      <c r="K687" s="903"/>
      <c r="L687" s="798"/>
      <c r="M687" s="429"/>
      <c r="N687" s="109"/>
      <c r="O687" s="109"/>
      <c r="P687" s="109"/>
      <c r="Q687" s="607"/>
      <c r="R687" s="93"/>
      <c r="S687" s="109">
        <v>0</v>
      </c>
      <c r="T687" s="109">
        <v>0</v>
      </c>
      <c r="U687" s="109">
        <v>0</v>
      </c>
      <c r="V687" s="109">
        <v>0</v>
      </c>
      <c r="W687" s="109">
        <v>0</v>
      </c>
      <c r="X687" s="109">
        <v>0</v>
      </c>
      <c r="Y687" s="109">
        <v>42727.819000000003</v>
      </c>
      <c r="Z687" s="109">
        <v>42727.819000000003</v>
      </c>
      <c r="AA687" s="109">
        <v>42727.819000000003</v>
      </c>
      <c r="AB687" s="109">
        <v>42727.819000000003</v>
      </c>
      <c r="AC687" s="109">
        <v>42727.819000000003</v>
      </c>
      <c r="AD687" s="109">
        <v>43242.612000000001</v>
      </c>
      <c r="AE687" s="109">
        <v>42727.819000000003</v>
      </c>
      <c r="AF687" s="109">
        <v>43242.612000000001</v>
      </c>
      <c r="AG687" s="109">
        <v>42727.819000000003</v>
      </c>
      <c r="AH687" s="109">
        <v>43242.612000000001</v>
      </c>
      <c r="AI687" s="109">
        <v>42727.819000000003</v>
      </c>
      <c r="AJ687" s="109">
        <v>43242.612000000001</v>
      </c>
      <c r="AK687" s="109">
        <v>76982.483399999997</v>
      </c>
      <c r="AL687" s="109">
        <v>76982.483399999997</v>
      </c>
      <c r="AM687" s="109">
        <v>76982.483399999997</v>
      </c>
      <c r="AN687" s="109">
        <v>76982.483399999997</v>
      </c>
      <c r="AO687" s="109">
        <v>76982.483399999997</v>
      </c>
      <c r="AP687" s="160">
        <f t="shared" si="570"/>
        <v>128183.45700000001</v>
      </c>
      <c r="AQ687" s="160">
        <f t="shared" si="571"/>
        <v>771521.9600000002</v>
      </c>
      <c r="AR687" s="160">
        <f t="shared" si="572"/>
        <v>899705.41700000025</v>
      </c>
      <c r="AS687" s="607"/>
      <c r="AT687" s="219"/>
      <c r="AU687" s="13">
        <f t="shared" ref="AU687:AU717" si="587">AB687</f>
        <v>42727.819000000003</v>
      </c>
      <c r="AV687" s="13">
        <f t="shared" ref="AV687:AV717" si="588">AC687</f>
        <v>42727.819000000003</v>
      </c>
      <c r="AW687" s="13">
        <f t="shared" ref="AW687:AW717" si="589">AD687</f>
        <v>43242.612000000001</v>
      </c>
      <c r="AX687" s="13">
        <f t="shared" ref="AX687:AX717" si="590">AE687</f>
        <v>42727.819000000003</v>
      </c>
      <c r="AY687" s="13">
        <f t="shared" ref="AY687:AY717" si="591">AF687</f>
        <v>43242.612000000001</v>
      </c>
      <c r="AZ687" s="13">
        <f t="shared" ref="AZ687:AZ717" si="592">AG687</f>
        <v>42727.819000000003</v>
      </c>
      <c r="BA687" s="13">
        <f t="shared" ref="BA687:BA717" si="593">AH687</f>
        <v>43242.612000000001</v>
      </c>
      <c r="BB687" s="13">
        <f t="shared" ref="BB687:BB717" si="594">AI687</f>
        <v>42727.819000000003</v>
      </c>
      <c r="BC687" s="13">
        <f t="shared" ref="BC687:BC717" si="595">AJ687</f>
        <v>43242.612000000001</v>
      </c>
      <c r="BD687" s="13">
        <f t="shared" ref="BD687:BD717" si="596">AK687</f>
        <v>76982.483399999997</v>
      </c>
      <c r="BE687" s="13">
        <f t="shared" ref="BE687:BE717" si="597">AL687</f>
        <v>76982.483399999997</v>
      </c>
      <c r="BF687" s="13">
        <f t="shared" ref="BF687:BF717" si="598">AM687</f>
        <v>76982.483399999997</v>
      </c>
      <c r="BG687" s="13">
        <f t="shared" ref="BG687:BG717" si="599">AN687</f>
        <v>76982.483399999997</v>
      </c>
      <c r="BH687" s="13">
        <f t="shared" ref="BH687:BH717" si="600">AO687</f>
        <v>76982.483399999997</v>
      </c>
      <c r="BI687" s="73">
        <f t="shared" si="568"/>
        <v>771521.9600000002</v>
      </c>
      <c r="BJ687" s="219"/>
      <c r="BK687" s="850">
        <f t="shared" si="573"/>
        <v>42727.819000000003</v>
      </c>
      <c r="BL687" s="109">
        <f t="shared" si="574"/>
        <v>42727.819000000003</v>
      </c>
      <c r="BM687" s="109">
        <f t="shared" si="575"/>
        <v>43242.612000000001</v>
      </c>
      <c r="BN687" s="109">
        <f t="shared" si="576"/>
        <v>42727.819000000003</v>
      </c>
      <c r="BO687" s="109">
        <f t="shared" si="577"/>
        <v>43242.612000000001</v>
      </c>
      <c r="BP687" s="109">
        <f t="shared" si="578"/>
        <v>42727.819000000003</v>
      </c>
      <c r="BQ687" s="109">
        <f t="shared" si="579"/>
        <v>43242.612000000001</v>
      </c>
      <c r="BR687" s="109">
        <f t="shared" si="580"/>
        <v>42727.819000000003</v>
      </c>
      <c r="BS687" s="109">
        <f t="shared" si="581"/>
        <v>43242.612000000001</v>
      </c>
      <c r="BT687" s="109">
        <f t="shared" si="582"/>
        <v>76982.483399999997</v>
      </c>
      <c r="BU687" s="109">
        <f t="shared" si="583"/>
        <v>76982.483399999997</v>
      </c>
      <c r="BV687" s="109">
        <f t="shared" si="584"/>
        <v>76982.483399999997</v>
      </c>
      <c r="BW687" s="109">
        <f t="shared" si="585"/>
        <v>76982.483399999997</v>
      </c>
      <c r="BX687" s="109">
        <f t="shared" si="586"/>
        <v>76982.483399999997</v>
      </c>
      <c r="BY687" s="1000">
        <f t="shared" si="569"/>
        <v>771521.9600000002</v>
      </c>
    </row>
    <row r="688" spans="1:77">
      <c r="A688" s="678"/>
      <c r="B688" s="678" t="s">
        <v>2048</v>
      </c>
      <c r="C688" s="57" t="s">
        <v>23</v>
      </c>
      <c r="D688" s="684" t="s">
        <v>29</v>
      </c>
      <c r="E688" s="681" t="s">
        <v>349</v>
      </c>
      <c r="F688" s="683" t="s">
        <v>264</v>
      </c>
      <c r="G688" s="682" t="s">
        <v>106</v>
      </c>
      <c r="H688" s="241" t="s">
        <v>128</v>
      </c>
      <c r="I688" s="38"/>
      <c r="J688" s="983"/>
      <c r="K688" s="903"/>
      <c r="L688" s="798"/>
      <c r="M688" s="429"/>
      <c r="N688" s="109"/>
      <c r="O688" s="109"/>
      <c r="P688" s="109"/>
      <c r="Q688" s="607"/>
      <c r="R688" s="93"/>
      <c r="S688" s="109">
        <v>0</v>
      </c>
      <c r="T688" s="109">
        <v>0</v>
      </c>
      <c r="U688" s="109">
        <v>0</v>
      </c>
      <c r="V688" s="109">
        <v>0</v>
      </c>
      <c r="W688" s="109">
        <v>0</v>
      </c>
      <c r="X688" s="109">
        <v>0</v>
      </c>
      <c r="Y688" s="109">
        <v>54471.821000000011</v>
      </c>
      <c r="Z688" s="109">
        <v>54471.821000000011</v>
      </c>
      <c r="AA688" s="109">
        <v>54471.821000000011</v>
      </c>
      <c r="AB688" s="109">
        <v>54471.821000000011</v>
      </c>
      <c r="AC688" s="109">
        <v>54471.821000000011</v>
      </c>
      <c r="AD688" s="109">
        <v>55128.108000000007</v>
      </c>
      <c r="AE688" s="109">
        <v>54471.821000000011</v>
      </c>
      <c r="AF688" s="109">
        <v>55128.108000000007</v>
      </c>
      <c r="AG688" s="109">
        <v>54471.821000000011</v>
      </c>
      <c r="AH688" s="109">
        <v>55128.108000000007</v>
      </c>
      <c r="AI688" s="109">
        <v>54471.821000000011</v>
      </c>
      <c r="AJ688" s="109">
        <v>55128.108000000007</v>
      </c>
      <c r="AK688" s="109">
        <v>25517.188000000002</v>
      </c>
      <c r="AL688" s="109">
        <v>25517.188000000002</v>
      </c>
      <c r="AM688" s="109">
        <v>25517.188000000002</v>
      </c>
      <c r="AN688" s="109">
        <v>25517.188000000002</v>
      </c>
      <c r="AO688" s="109">
        <v>25517.188000000002</v>
      </c>
      <c r="AP688" s="160">
        <f t="shared" si="570"/>
        <v>163415.46300000005</v>
      </c>
      <c r="AQ688" s="160">
        <f t="shared" si="571"/>
        <v>620457.47699999996</v>
      </c>
      <c r="AR688" s="160">
        <f t="shared" si="572"/>
        <v>783872.93999999983</v>
      </c>
      <c r="AS688" s="607"/>
      <c r="AT688" s="219"/>
      <c r="AU688" s="13">
        <f t="shared" si="587"/>
        <v>54471.821000000011</v>
      </c>
      <c r="AV688" s="13">
        <f t="shared" si="588"/>
        <v>54471.821000000011</v>
      </c>
      <c r="AW688" s="13">
        <f t="shared" si="589"/>
        <v>55128.108000000007</v>
      </c>
      <c r="AX688" s="13">
        <f t="shared" si="590"/>
        <v>54471.821000000011</v>
      </c>
      <c r="AY688" s="13">
        <f t="shared" si="591"/>
        <v>55128.108000000007</v>
      </c>
      <c r="AZ688" s="13">
        <f t="shared" si="592"/>
        <v>54471.821000000011</v>
      </c>
      <c r="BA688" s="13">
        <f t="shared" si="593"/>
        <v>55128.108000000007</v>
      </c>
      <c r="BB688" s="13">
        <f t="shared" si="594"/>
        <v>54471.821000000011</v>
      </c>
      <c r="BC688" s="13">
        <f t="shared" si="595"/>
        <v>55128.108000000007</v>
      </c>
      <c r="BD688" s="13">
        <f t="shared" si="596"/>
        <v>25517.188000000002</v>
      </c>
      <c r="BE688" s="13">
        <f t="shared" si="597"/>
        <v>25517.188000000002</v>
      </c>
      <c r="BF688" s="13">
        <f t="shared" si="598"/>
        <v>25517.188000000002</v>
      </c>
      <c r="BG688" s="13">
        <f t="shared" si="599"/>
        <v>25517.188000000002</v>
      </c>
      <c r="BH688" s="13">
        <f t="shared" si="600"/>
        <v>25517.188000000002</v>
      </c>
      <c r="BI688" s="73">
        <f t="shared" si="568"/>
        <v>620457.47699999996</v>
      </c>
      <c r="BJ688" s="219"/>
      <c r="BK688" s="850">
        <f t="shared" si="573"/>
        <v>54471.821000000011</v>
      </c>
      <c r="BL688" s="109">
        <f t="shared" si="574"/>
        <v>54471.821000000011</v>
      </c>
      <c r="BM688" s="109">
        <f t="shared" si="575"/>
        <v>55128.108000000007</v>
      </c>
      <c r="BN688" s="109">
        <f t="shared" si="576"/>
        <v>54471.821000000011</v>
      </c>
      <c r="BO688" s="109">
        <f t="shared" si="577"/>
        <v>55128.108000000007</v>
      </c>
      <c r="BP688" s="109">
        <f t="shared" si="578"/>
        <v>54471.821000000011</v>
      </c>
      <c r="BQ688" s="109">
        <f t="shared" si="579"/>
        <v>55128.108000000007</v>
      </c>
      <c r="BR688" s="109">
        <f t="shared" si="580"/>
        <v>54471.821000000011</v>
      </c>
      <c r="BS688" s="109">
        <f t="shared" si="581"/>
        <v>55128.108000000007</v>
      </c>
      <c r="BT688" s="109">
        <f t="shared" si="582"/>
        <v>25517.188000000002</v>
      </c>
      <c r="BU688" s="109">
        <f t="shared" si="583"/>
        <v>25517.188000000002</v>
      </c>
      <c r="BV688" s="109">
        <f t="shared" si="584"/>
        <v>25517.188000000002</v>
      </c>
      <c r="BW688" s="109">
        <f t="shared" si="585"/>
        <v>25517.188000000002</v>
      </c>
      <c r="BX688" s="109">
        <f t="shared" si="586"/>
        <v>25517.188000000002</v>
      </c>
      <c r="BY688" s="1000">
        <f t="shared" si="569"/>
        <v>620457.47699999996</v>
      </c>
    </row>
    <row r="689" spans="1:77">
      <c r="A689" s="678"/>
      <c r="B689" s="678" t="s">
        <v>2048</v>
      </c>
      <c r="C689" s="57" t="s">
        <v>23</v>
      </c>
      <c r="D689" s="684" t="s">
        <v>33</v>
      </c>
      <c r="E689" s="681" t="s">
        <v>349</v>
      </c>
      <c r="F689" s="683" t="s">
        <v>264</v>
      </c>
      <c r="G689" s="682" t="s">
        <v>106</v>
      </c>
      <c r="H689" s="241" t="s">
        <v>130</v>
      </c>
      <c r="I689" s="38"/>
      <c r="J689" s="983"/>
      <c r="K689" s="903"/>
      <c r="L689" s="798"/>
      <c r="M689" s="429"/>
      <c r="N689" s="109"/>
      <c r="O689" s="109"/>
      <c r="P689" s="109"/>
      <c r="Q689" s="607"/>
      <c r="R689" s="93"/>
      <c r="S689" s="109">
        <v>0</v>
      </c>
      <c r="T689" s="109">
        <v>0</v>
      </c>
      <c r="U689" s="109">
        <v>0</v>
      </c>
      <c r="V689" s="109">
        <v>0</v>
      </c>
      <c r="W689" s="109">
        <v>0</v>
      </c>
      <c r="X689" s="109">
        <v>0</v>
      </c>
      <c r="Y689" s="109">
        <v>1801.1000000000004</v>
      </c>
      <c r="Z689" s="109">
        <v>1801.1000000000004</v>
      </c>
      <c r="AA689" s="109">
        <v>1801.1000000000004</v>
      </c>
      <c r="AB689" s="109">
        <v>1801.1000000000004</v>
      </c>
      <c r="AC689" s="109">
        <v>1801.1000000000004</v>
      </c>
      <c r="AD689" s="109">
        <v>1822.8</v>
      </c>
      <c r="AE689" s="109">
        <v>1801.1000000000004</v>
      </c>
      <c r="AF689" s="109">
        <v>1822.8</v>
      </c>
      <c r="AG689" s="109">
        <v>1801.1000000000004</v>
      </c>
      <c r="AH689" s="109">
        <v>1822.8</v>
      </c>
      <c r="AI689" s="109">
        <v>1801.1000000000004</v>
      </c>
      <c r="AJ689" s="109">
        <v>1822.8</v>
      </c>
      <c r="AK689" s="109">
        <v>3481.1528000000003</v>
      </c>
      <c r="AL689" s="109">
        <v>3481.1528000000003</v>
      </c>
      <c r="AM689" s="109">
        <v>3481.1528000000003</v>
      </c>
      <c r="AN689" s="109">
        <v>3481.1528000000003</v>
      </c>
      <c r="AO689" s="109">
        <v>3481.1528000000003</v>
      </c>
      <c r="AP689" s="160">
        <f t="shared" si="570"/>
        <v>5403.3000000000011</v>
      </c>
      <c r="AQ689" s="160">
        <f t="shared" si="571"/>
        <v>33702.464</v>
      </c>
      <c r="AR689" s="160">
        <f t="shared" si="572"/>
        <v>39105.76400000001</v>
      </c>
      <c r="AS689" s="607"/>
      <c r="AT689" s="219"/>
      <c r="AU689" s="13">
        <f t="shared" si="587"/>
        <v>1801.1000000000004</v>
      </c>
      <c r="AV689" s="13">
        <f t="shared" si="588"/>
        <v>1801.1000000000004</v>
      </c>
      <c r="AW689" s="13">
        <f t="shared" si="589"/>
        <v>1822.8</v>
      </c>
      <c r="AX689" s="13">
        <f t="shared" si="590"/>
        <v>1801.1000000000004</v>
      </c>
      <c r="AY689" s="13">
        <f t="shared" si="591"/>
        <v>1822.8</v>
      </c>
      <c r="AZ689" s="13">
        <f t="shared" si="592"/>
        <v>1801.1000000000004</v>
      </c>
      <c r="BA689" s="13">
        <f t="shared" si="593"/>
        <v>1822.8</v>
      </c>
      <c r="BB689" s="13">
        <f t="shared" si="594"/>
        <v>1801.1000000000004</v>
      </c>
      <c r="BC689" s="13">
        <f t="shared" si="595"/>
        <v>1822.8</v>
      </c>
      <c r="BD689" s="13">
        <f t="shared" si="596"/>
        <v>3481.1528000000003</v>
      </c>
      <c r="BE689" s="13">
        <f t="shared" si="597"/>
        <v>3481.1528000000003</v>
      </c>
      <c r="BF689" s="13">
        <f t="shared" si="598"/>
        <v>3481.1528000000003</v>
      </c>
      <c r="BG689" s="13">
        <f t="shared" si="599"/>
        <v>3481.1528000000003</v>
      </c>
      <c r="BH689" s="13">
        <f t="shared" si="600"/>
        <v>3481.1528000000003</v>
      </c>
      <c r="BI689" s="73">
        <f t="shared" si="568"/>
        <v>33702.464</v>
      </c>
      <c r="BJ689" s="219"/>
      <c r="BK689" s="850">
        <f t="shared" si="573"/>
        <v>1801.1000000000004</v>
      </c>
      <c r="BL689" s="109">
        <f t="shared" si="574"/>
        <v>1801.1000000000004</v>
      </c>
      <c r="BM689" s="109">
        <f t="shared" si="575"/>
        <v>1822.8</v>
      </c>
      <c r="BN689" s="109">
        <f t="shared" si="576"/>
        <v>1801.1000000000004</v>
      </c>
      <c r="BO689" s="109">
        <f t="shared" si="577"/>
        <v>1822.8</v>
      </c>
      <c r="BP689" s="109">
        <f t="shared" si="578"/>
        <v>1801.1000000000004</v>
      </c>
      <c r="BQ689" s="109">
        <f t="shared" si="579"/>
        <v>1822.8</v>
      </c>
      <c r="BR689" s="109">
        <f t="shared" si="580"/>
        <v>1801.1000000000004</v>
      </c>
      <c r="BS689" s="109">
        <f t="shared" si="581"/>
        <v>1822.8</v>
      </c>
      <c r="BT689" s="109">
        <f t="shared" si="582"/>
        <v>3481.1528000000003</v>
      </c>
      <c r="BU689" s="109">
        <f t="shared" si="583"/>
        <v>3481.1528000000003</v>
      </c>
      <c r="BV689" s="109">
        <f t="shared" si="584"/>
        <v>3481.1528000000003</v>
      </c>
      <c r="BW689" s="109">
        <f t="shared" si="585"/>
        <v>3481.1528000000003</v>
      </c>
      <c r="BX689" s="109">
        <f t="shared" si="586"/>
        <v>3481.1528000000003</v>
      </c>
      <c r="BY689" s="1000">
        <f t="shared" si="569"/>
        <v>33702.464</v>
      </c>
    </row>
    <row r="690" spans="1:77">
      <c r="A690" s="678"/>
      <c r="B690" s="678" t="s">
        <v>2048</v>
      </c>
      <c r="C690" s="57" t="s">
        <v>20</v>
      </c>
      <c r="D690" s="684" t="s">
        <v>7</v>
      </c>
      <c r="E690" s="681" t="s">
        <v>349</v>
      </c>
      <c r="F690" s="683" t="s">
        <v>264</v>
      </c>
      <c r="G690" s="682" t="s">
        <v>106</v>
      </c>
      <c r="H690" s="241" t="s">
        <v>124</v>
      </c>
      <c r="I690" s="38"/>
      <c r="J690" s="983"/>
      <c r="K690" s="903"/>
      <c r="L690" s="798"/>
      <c r="M690" s="429"/>
      <c r="N690" s="109"/>
      <c r="O690" s="109"/>
      <c r="P690" s="109"/>
      <c r="Q690" s="607"/>
      <c r="R690" s="93"/>
      <c r="S690" s="109">
        <v>0</v>
      </c>
      <c r="T690" s="109">
        <v>0</v>
      </c>
      <c r="U690" s="109">
        <v>0</v>
      </c>
      <c r="V690" s="109">
        <v>0</v>
      </c>
      <c r="W690" s="109">
        <v>0</v>
      </c>
      <c r="X690" s="109">
        <v>0</v>
      </c>
      <c r="Y690" s="109">
        <v>74801.260000000009</v>
      </c>
      <c r="Z690" s="109">
        <v>74801.260000000009</v>
      </c>
      <c r="AA690" s="109">
        <v>74801.260000000009</v>
      </c>
      <c r="AB690" s="109">
        <v>74801.260000000009</v>
      </c>
      <c r="AC690" s="109">
        <v>74801.260000000009</v>
      </c>
      <c r="AD690" s="109">
        <v>75702.48000000001</v>
      </c>
      <c r="AE690" s="109">
        <v>74801.260000000009</v>
      </c>
      <c r="AF690" s="109">
        <v>75702.48000000001</v>
      </c>
      <c r="AG690" s="109">
        <v>74801.260000000009</v>
      </c>
      <c r="AH690" s="109">
        <v>75702.48000000001</v>
      </c>
      <c r="AI690" s="109">
        <v>74801.260000000009</v>
      </c>
      <c r="AJ690" s="109">
        <v>75702.48000000001</v>
      </c>
      <c r="AK690" s="109">
        <v>136246.57500000004</v>
      </c>
      <c r="AL690" s="109">
        <v>136246.57500000004</v>
      </c>
      <c r="AM690" s="109">
        <v>136246.57500000004</v>
      </c>
      <c r="AN690" s="109">
        <v>136246.57500000004</v>
      </c>
      <c r="AO690" s="109">
        <v>136246.57500000004</v>
      </c>
      <c r="AP690" s="160">
        <f t="shared" si="570"/>
        <v>224403.78000000003</v>
      </c>
      <c r="AQ690" s="160">
        <f t="shared" si="571"/>
        <v>1358049.095</v>
      </c>
      <c r="AR690" s="160">
        <f t="shared" si="572"/>
        <v>1582452.875</v>
      </c>
      <c r="AS690" s="607"/>
      <c r="AT690" s="219"/>
      <c r="AU690" s="13">
        <f t="shared" si="587"/>
        <v>74801.260000000009</v>
      </c>
      <c r="AV690" s="13">
        <f t="shared" si="588"/>
        <v>74801.260000000009</v>
      </c>
      <c r="AW690" s="13">
        <f t="shared" si="589"/>
        <v>75702.48000000001</v>
      </c>
      <c r="AX690" s="13">
        <f t="shared" si="590"/>
        <v>74801.260000000009</v>
      </c>
      <c r="AY690" s="13">
        <f t="shared" si="591"/>
        <v>75702.48000000001</v>
      </c>
      <c r="AZ690" s="13">
        <f t="shared" si="592"/>
        <v>74801.260000000009</v>
      </c>
      <c r="BA690" s="13">
        <f t="shared" si="593"/>
        <v>75702.48000000001</v>
      </c>
      <c r="BB690" s="13">
        <f t="shared" si="594"/>
        <v>74801.260000000009</v>
      </c>
      <c r="BC690" s="13">
        <f t="shared" si="595"/>
        <v>75702.48000000001</v>
      </c>
      <c r="BD690" s="13">
        <f t="shared" si="596"/>
        <v>136246.57500000004</v>
      </c>
      <c r="BE690" s="13">
        <f t="shared" si="597"/>
        <v>136246.57500000004</v>
      </c>
      <c r="BF690" s="13">
        <f t="shared" si="598"/>
        <v>136246.57500000004</v>
      </c>
      <c r="BG690" s="13">
        <f t="shared" si="599"/>
        <v>136246.57500000004</v>
      </c>
      <c r="BH690" s="13">
        <f t="shared" si="600"/>
        <v>136246.57500000004</v>
      </c>
      <c r="BI690" s="73">
        <f t="shared" si="568"/>
        <v>1358049.095</v>
      </c>
      <c r="BJ690" s="219"/>
      <c r="BK690" s="850">
        <f t="shared" si="573"/>
        <v>74801.260000000009</v>
      </c>
      <c r="BL690" s="109">
        <f t="shared" si="574"/>
        <v>74801.260000000009</v>
      </c>
      <c r="BM690" s="109">
        <f t="shared" si="575"/>
        <v>75702.48000000001</v>
      </c>
      <c r="BN690" s="109">
        <f t="shared" si="576"/>
        <v>74801.260000000009</v>
      </c>
      <c r="BO690" s="109">
        <f t="shared" si="577"/>
        <v>75702.48000000001</v>
      </c>
      <c r="BP690" s="109">
        <f t="shared" si="578"/>
        <v>74801.260000000009</v>
      </c>
      <c r="BQ690" s="109">
        <f t="shared" si="579"/>
        <v>75702.48000000001</v>
      </c>
      <c r="BR690" s="109">
        <f t="shared" si="580"/>
        <v>74801.260000000009</v>
      </c>
      <c r="BS690" s="109">
        <f t="shared" si="581"/>
        <v>75702.48000000001</v>
      </c>
      <c r="BT690" s="109">
        <f t="shared" si="582"/>
        <v>136246.57500000004</v>
      </c>
      <c r="BU690" s="109">
        <f t="shared" si="583"/>
        <v>136246.57500000004</v>
      </c>
      <c r="BV690" s="109">
        <f t="shared" si="584"/>
        <v>136246.57500000004</v>
      </c>
      <c r="BW690" s="109">
        <f t="shared" si="585"/>
        <v>136246.57500000004</v>
      </c>
      <c r="BX690" s="109">
        <f t="shared" si="586"/>
        <v>136246.57500000004</v>
      </c>
      <c r="BY690" s="1000">
        <f t="shared" si="569"/>
        <v>1358049.095</v>
      </c>
    </row>
    <row r="691" spans="1:77">
      <c r="A691" s="2"/>
      <c r="B691" s="2" t="s">
        <v>2048</v>
      </c>
      <c r="C691" s="57" t="s">
        <v>20</v>
      </c>
      <c r="D691" s="57" t="s">
        <v>7</v>
      </c>
      <c r="E691" s="681" t="s">
        <v>349</v>
      </c>
      <c r="F691" s="682" t="s">
        <v>264</v>
      </c>
      <c r="G691" s="682" t="s">
        <v>106</v>
      </c>
      <c r="H691" s="241" t="s">
        <v>124</v>
      </c>
      <c r="I691" s="38"/>
      <c r="J691" s="983"/>
      <c r="K691" s="903"/>
      <c r="L691" s="798"/>
      <c r="M691" s="429"/>
      <c r="N691" s="109"/>
      <c r="O691" s="109"/>
      <c r="P691" s="109"/>
      <c r="Q691" s="607"/>
      <c r="R691" s="93"/>
      <c r="S691" s="109">
        <v>0</v>
      </c>
      <c r="T691" s="109">
        <v>0</v>
      </c>
      <c r="U691" s="109">
        <v>0</v>
      </c>
      <c r="V691" s="109">
        <v>0</v>
      </c>
      <c r="W691" s="109">
        <v>0</v>
      </c>
      <c r="X691" s="109">
        <v>0</v>
      </c>
      <c r="Y691" s="109">
        <v>10532.7</v>
      </c>
      <c r="Z691" s="109">
        <v>10532.7</v>
      </c>
      <c r="AA691" s="109">
        <v>10532.7</v>
      </c>
      <c r="AB691" s="109">
        <v>10532.7</v>
      </c>
      <c r="AC691" s="109">
        <v>10532.7</v>
      </c>
      <c r="AD691" s="109">
        <v>10659.6</v>
      </c>
      <c r="AE691" s="109">
        <v>10532.7</v>
      </c>
      <c r="AF691" s="109">
        <v>10659.6</v>
      </c>
      <c r="AG691" s="109">
        <v>10532.7</v>
      </c>
      <c r="AH691" s="109">
        <v>10659.6</v>
      </c>
      <c r="AI691" s="109">
        <v>10532.7</v>
      </c>
      <c r="AJ691" s="109">
        <v>10659.6</v>
      </c>
      <c r="AK691" s="109">
        <v>53738.184000000001</v>
      </c>
      <c r="AL691" s="109">
        <v>53738.184000000001</v>
      </c>
      <c r="AM691" s="109">
        <v>53738.184000000001</v>
      </c>
      <c r="AN691" s="109">
        <v>53738.184000000001</v>
      </c>
      <c r="AO691" s="109">
        <v>53738.184000000001</v>
      </c>
      <c r="AP691" s="160">
        <f t="shared" si="570"/>
        <v>31598.100000000002</v>
      </c>
      <c r="AQ691" s="160">
        <f t="shared" si="571"/>
        <v>363992.82</v>
      </c>
      <c r="AR691" s="160">
        <f t="shared" si="572"/>
        <v>395590.92000000004</v>
      </c>
      <c r="AS691" s="607"/>
      <c r="AT691" s="219"/>
      <c r="AU691" s="13">
        <f t="shared" si="587"/>
        <v>10532.7</v>
      </c>
      <c r="AV691" s="13">
        <f t="shared" si="588"/>
        <v>10532.7</v>
      </c>
      <c r="AW691" s="13">
        <f t="shared" si="589"/>
        <v>10659.6</v>
      </c>
      <c r="AX691" s="13">
        <f t="shared" si="590"/>
        <v>10532.7</v>
      </c>
      <c r="AY691" s="13">
        <f t="shared" si="591"/>
        <v>10659.6</v>
      </c>
      <c r="AZ691" s="13">
        <f t="shared" si="592"/>
        <v>10532.7</v>
      </c>
      <c r="BA691" s="13">
        <f t="shared" si="593"/>
        <v>10659.6</v>
      </c>
      <c r="BB691" s="13">
        <f t="shared" si="594"/>
        <v>10532.7</v>
      </c>
      <c r="BC691" s="13">
        <f t="shared" si="595"/>
        <v>10659.6</v>
      </c>
      <c r="BD691" s="13">
        <f t="shared" si="596"/>
        <v>53738.184000000001</v>
      </c>
      <c r="BE691" s="13">
        <f t="shared" si="597"/>
        <v>53738.184000000001</v>
      </c>
      <c r="BF691" s="13">
        <f t="shared" si="598"/>
        <v>53738.184000000001</v>
      </c>
      <c r="BG691" s="13">
        <f t="shared" si="599"/>
        <v>53738.184000000001</v>
      </c>
      <c r="BH691" s="13">
        <f t="shared" si="600"/>
        <v>53738.184000000001</v>
      </c>
      <c r="BI691" s="73">
        <f t="shared" si="568"/>
        <v>363992.82</v>
      </c>
      <c r="BJ691" s="219"/>
      <c r="BK691" s="850">
        <f t="shared" si="573"/>
        <v>10532.7</v>
      </c>
      <c r="BL691" s="109">
        <f t="shared" si="574"/>
        <v>10532.7</v>
      </c>
      <c r="BM691" s="109">
        <f t="shared" si="575"/>
        <v>10659.6</v>
      </c>
      <c r="BN691" s="109">
        <f t="shared" si="576"/>
        <v>10532.7</v>
      </c>
      <c r="BO691" s="109">
        <f t="shared" si="577"/>
        <v>10659.6</v>
      </c>
      <c r="BP691" s="109">
        <f t="shared" si="578"/>
        <v>10532.7</v>
      </c>
      <c r="BQ691" s="109">
        <f t="shared" si="579"/>
        <v>10659.6</v>
      </c>
      <c r="BR691" s="109">
        <f t="shared" si="580"/>
        <v>10532.7</v>
      </c>
      <c r="BS691" s="109">
        <f t="shared" si="581"/>
        <v>10659.6</v>
      </c>
      <c r="BT691" s="109">
        <f t="shared" si="582"/>
        <v>53738.184000000001</v>
      </c>
      <c r="BU691" s="109">
        <f t="shared" si="583"/>
        <v>53738.184000000001</v>
      </c>
      <c r="BV691" s="109">
        <f t="shared" si="584"/>
        <v>53738.184000000001</v>
      </c>
      <c r="BW691" s="109">
        <f t="shared" si="585"/>
        <v>53738.184000000001</v>
      </c>
      <c r="BX691" s="109">
        <f t="shared" si="586"/>
        <v>53738.184000000001</v>
      </c>
      <c r="BY691" s="1000">
        <f t="shared" si="569"/>
        <v>363992.82</v>
      </c>
    </row>
    <row r="692" spans="1:77">
      <c r="A692" s="679"/>
      <c r="B692" s="679" t="s">
        <v>2048</v>
      </c>
      <c r="C692" s="57" t="s">
        <v>20</v>
      </c>
      <c r="D692" s="684" t="s">
        <v>7</v>
      </c>
      <c r="E692" s="681" t="s">
        <v>349</v>
      </c>
      <c r="F692" s="682" t="s">
        <v>264</v>
      </c>
      <c r="G692" s="682" t="s">
        <v>106</v>
      </c>
      <c r="H692" s="241" t="s">
        <v>124</v>
      </c>
      <c r="I692" s="38"/>
      <c r="J692" s="983"/>
      <c r="K692" s="903"/>
      <c r="L692" s="798"/>
      <c r="M692" s="429"/>
      <c r="N692" s="109"/>
      <c r="O692" s="109"/>
      <c r="P692" s="109"/>
      <c r="Q692" s="607"/>
      <c r="R692" s="93"/>
      <c r="S692" s="109">
        <v>0</v>
      </c>
      <c r="T692" s="109">
        <v>0</v>
      </c>
      <c r="U692" s="109">
        <v>0</v>
      </c>
      <c r="V692" s="109">
        <v>0</v>
      </c>
      <c r="W692" s="109">
        <v>0</v>
      </c>
      <c r="X692" s="109">
        <v>0</v>
      </c>
      <c r="Y692" s="109">
        <v>1743.0000000000002</v>
      </c>
      <c r="Z692" s="109">
        <v>1743.0000000000002</v>
      </c>
      <c r="AA692" s="109">
        <v>1743.0000000000002</v>
      </c>
      <c r="AB692" s="109">
        <v>1743.0000000000002</v>
      </c>
      <c r="AC692" s="109">
        <v>1743.0000000000002</v>
      </c>
      <c r="AD692" s="109">
        <v>1764</v>
      </c>
      <c r="AE692" s="109">
        <v>1743.0000000000002</v>
      </c>
      <c r="AF692" s="109">
        <v>1764</v>
      </c>
      <c r="AG692" s="109">
        <v>1743.0000000000002</v>
      </c>
      <c r="AH692" s="109">
        <v>1764</v>
      </c>
      <c r="AI692" s="109">
        <v>1743.0000000000002</v>
      </c>
      <c r="AJ692" s="109">
        <v>1764</v>
      </c>
      <c r="AK692" s="109">
        <v>245.03260000000006</v>
      </c>
      <c r="AL692" s="109">
        <v>245.03260000000006</v>
      </c>
      <c r="AM692" s="109">
        <v>245.03260000000006</v>
      </c>
      <c r="AN692" s="109">
        <v>245.03260000000006</v>
      </c>
      <c r="AO692" s="109">
        <v>245.03260000000006</v>
      </c>
      <c r="AP692" s="160">
        <f t="shared" si="570"/>
        <v>5229.0000000000009</v>
      </c>
      <c r="AQ692" s="160">
        <f t="shared" si="571"/>
        <v>16996.162999999997</v>
      </c>
      <c r="AR692" s="160">
        <f t="shared" si="572"/>
        <v>22225.162999999993</v>
      </c>
      <c r="AS692" s="607"/>
      <c r="AT692" s="219"/>
      <c r="AU692" s="13">
        <f t="shared" si="587"/>
        <v>1743.0000000000002</v>
      </c>
      <c r="AV692" s="13">
        <f t="shared" si="588"/>
        <v>1743.0000000000002</v>
      </c>
      <c r="AW692" s="13">
        <f t="shared" si="589"/>
        <v>1764</v>
      </c>
      <c r="AX692" s="13">
        <f t="shared" si="590"/>
        <v>1743.0000000000002</v>
      </c>
      <c r="AY692" s="13">
        <f t="shared" si="591"/>
        <v>1764</v>
      </c>
      <c r="AZ692" s="13">
        <f t="shared" si="592"/>
        <v>1743.0000000000002</v>
      </c>
      <c r="BA692" s="13">
        <f t="shared" si="593"/>
        <v>1764</v>
      </c>
      <c r="BB692" s="13">
        <f t="shared" si="594"/>
        <v>1743.0000000000002</v>
      </c>
      <c r="BC692" s="13">
        <f t="shared" si="595"/>
        <v>1764</v>
      </c>
      <c r="BD692" s="13">
        <f t="shared" si="596"/>
        <v>245.03260000000006</v>
      </c>
      <c r="BE692" s="13">
        <f t="shared" si="597"/>
        <v>245.03260000000006</v>
      </c>
      <c r="BF692" s="13">
        <f t="shared" si="598"/>
        <v>245.03260000000006</v>
      </c>
      <c r="BG692" s="13">
        <f t="shared" si="599"/>
        <v>245.03260000000006</v>
      </c>
      <c r="BH692" s="13">
        <f t="shared" si="600"/>
        <v>245.03260000000006</v>
      </c>
      <c r="BI692" s="73">
        <f t="shared" si="568"/>
        <v>16996.162999999997</v>
      </c>
      <c r="BJ692" s="219"/>
      <c r="BK692" s="850">
        <f t="shared" si="573"/>
        <v>1743.0000000000002</v>
      </c>
      <c r="BL692" s="109">
        <f t="shared" si="574"/>
        <v>1743.0000000000002</v>
      </c>
      <c r="BM692" s="109">
        <f t="shared" si="575"/>
        <v>1764</v>
      </c>
      <c r="BN692" s="109">
        <f t="shared" si="576"/>
        <v>1743.0000000000002</v>
      </c>
      <c r="BO692" s="109">
        <f t="shared" si="577"/>
        <v>1764</v>
      </c>
      <c r="BP692" s="109">
        <f t="shared" si="578"/>
        <v>1743.0000000000002</v>
      </c>
      <c r="BQ692" s="109">
        <f t="shared" si="579"/>
        <v>1764</v>
      </c>
      <c r="BR692" s="109">
        <f t="shared" si="580"/>
        <v>1743.0000000000002</v>
      </c>
      <c r="BS692" s="109">
        <f t="shared" si="581"/>
        <v>1764</v>
      </c>
      <c r="BT692" s="109">
        <f t="shared" si="582"/>
        <v>245.03260000000006</v>
      </c>
      <c r="BU692" s="109">
        <f t="shared" si="583"/>
        <v>245.03260000000006</v>
      </c>
      <c r="BV692" s="109">
        <f t="shared" si="584"/>
        <v>245.03260000000006</v>
      </c>
      <c r="BW692" s="109">
        <f t="shared" si="585"/>
        <v>245.03260000000006</v>
      </c>
      <c r="BX692" s="109">
        <f t="shared" si="586"/>
        <v>245.03260000000006</v>
      </c>
      <c r="BY692" s="1000">
        <f t="shared" si="569"/>
        <v>16996.162999999997</v>
      </c>
    </row>
    <row r="693" spans="1:77">
      <c r="A693" s="679"/>
      <c r="B693" s="679" t="s">
        <v>281</v>
      </c>
      <c r="C693" s="57" t="s">
        <v>23</v>
      </c>
      <c r="D693" s="684" t="s">
        <v>31</v>
      </c>
      <c r="E693" s="681" t="s">
        <v>349</v>
      </c>
      <c r="F693" s="682" t="s">
        <v>264</v>
      </c>
      <c r="G693" s="682" t="s">
        <v>106</v>
      </c>
      <c r="H693" s="241" t="s">
        <v>129</v>
      </c>
      <c r="I693" s="38"/>
      <c r="J693" s="983"/>
      <c r="K693" s="903"/>
      <c r="L693" s="798"/>
      <c r="M693" s="429"/>
      <c r="N693" s="109"/>
      <c r="O693" s="109"/>
      <c r="P693" s="109"/>
      <c r="Q693" s="607"/>
      <c r="R693" s="93"/>
      <c r="S693" s="109">
        <v>238507.20999999996</v>
      </c>
      <c r="T693" s="109">
        <v>82082.259999999966</v>
      </c>
      <c r="U693" s="109">
        <v>135340.25000000006</v>
      </c>
      <c r="V693" s="109">
        <v>178739.4234</v>
      </c>
      <c r="W693" s="109">
        <v>122477.66</v>
      </c>
      <c r="X693" s="109">
        <v>104883.42720000001</v>
      </c>
      <c r="Y693" s="109">
        <v>55067.927000000003</v>
      </c>
      <c r="Z693" s="109">
        <v>55067.927000000003</v>
      </c>
      <c r="AA693" s="109">
        <v>55067.927000000003</v>
      </c>
      <c r="AB693" s="109">
        <v>55067.927000000003</v>
      </c>
      <c r="AC693" s="109">
        <v>55067.927000000003</v>
      </c>
      <c r="AD693" s="109">
        <v>55731.396000000008</v>
      </c>
      <c r="AE693" s="109">
        <v>55067.927000000003</v>
      </c>
      <c r="AF693" s="109">
        <v>55731.396000000008</v>
      </c>
      <c r="AG693" s="109">
        <v>55067.927000000003</v>
      </c>
      <c r="AH693" s="109">
        <v>55731.396000000008</v>
      </c>
      <c r="AI693" s="109">
        <v>55067.927000000003</v>
      </c>
      <c r="AJ693" s="109">
        <v>55731.396000000008</v>
      </c>
      <c r="AK693" s="109">
        <v>56059.149686000004</v>
      </c>
      <c r="AL693" s="109">
        <v>56059.149686000004</v>
      </c>
      <c r="AM693" s="109">
        <v>56059.149686000004</v>
      </c>
      <c r="AN693" s="109">
        <v>56059.149686000004</v>
      </c>
      <c r="AO693" s="109">
        <v>56059.149686000004</v>
      </c>
      <c r="AP693" s="160">
        <f t="shared" si="570"/>
        <v>1027234.0116000001</v>
      </c>
      <c r="AQ693" s="160">
        <f t="shared" si="571"/>
        <v>778560.96742999984</v>
      </c>
      <c r="AR693" s="160">
        <f t="shared" si="572"/>
        <v>1805794.9790299998</v>
      </c>
      <c r="AS693" s="607"/>
      <c r="AT693" s="219"/>
      <c r="AU693" s="13">
        <f t="shared" si="587"/>
        <v>55067.927000000003</v>
      </c>
      <c r="AV693" s="13">
        <f t="shared" si="588"/>
        <v>55067.927000000003</v>
      </c>
      <c r="AW693" s="13">
        <f t="shared" si="589"/>
        <v>55731.396000000008</v>
      </c>
      <c r="AX693" s="13">
        <f t="shared" si="590"/>
        <v>55067.927000000003</v>
      </c>
      <c r="AY693" s="13">
        <f t="shared" si="591"/>
        <v>55731.396000000008</v>
      </c>
      <c r="AZ693" s="13">
        <f t="shared" si="592"/>
        <v>55067.927000000003</v>
      </c>
      <c r="BA693" s="13">
        <f t="shared" si="593"/>
        <v>55731.396000000008</v>
      </c>
      <c r="BB693" s="13">
        <f t="shared" si="594"/>
        <v>55067.927000000003</v>
      </c>
      <c r="BC693" s="13">
        <f t="shared" si="595"/>
        <v>55731.396000000008</v>
      </c>
      <c r="BD693" s="13">
        <f t="shared" si="596"/>
        <v>56059.149686000004</v>
      </c>
      <c r="BE693" s="13">
        <f t="shared" si="597"/>
        <v>56059.149686000004</v>
      </c>
      <c r="BF693" s="13">
        <f t="shared" si="598"/>
        <v>56059.149686000004</v>
      </c>
      <c r="BG693" s="13">
        <f t="shared" si="599"/>
        <v>56059.149686000004</v>
      </c>
      <c r="BH693" s="13">
        <f t="shared" si="600"/>
        <v>56059.149686000004</v>
      </c>
      <c r="BI693" s="73">
        <f t="shared" si="568"/>
        <v>778560.96742999984</v>
      </c>
      <c r="BJ693" s="219"/>
      <c r="BK693" s="850">
        <f t="shared" si="573"/>
        <v>55067.927000000003</v>
      </c>
      <c r="BL693" s="109">
        <f t="shared" si="574"/>
        <v>55067.927000000003</v>
      </c>
      <c r="BM693" s="109">
        <f t="shared" si="575"/>
        <v>55731.396000000008</v>
      </c>
      <c r="BN693" s="109">
        <f t="shared" si="576"/>
        <v>55067.927000000003</v>
      </c>
      <c r="BO693" s="109">
        <f t="shared" si="577"/>
        <v>55731.396000000008</v>
      </c>
      <c r="BP693" s="109">
        <f t="shared" si="578"/>
        <v>55067.927000000003</v>
      </c>
      <c r="BQ693" s="109">
        <f t="shared" si="579"/>
        <v>55731.396000000008</v>
      </c>
      <c r="BR693" s="109">
        <f t="shared" si="580"/>
        <v>55067.927000000003</v>
      </c>
      <c r="BS693" s="109">
        <f t="shared" si="581"/>
        <v>55731.396000000008</v>
      </c>
      <c r="BT693" s="109">
        <f t="shared" si="582"/>
        <v>56059.149686000004</v>
      </c>
      <c r="BU693" s="109">
        <f t="shared" si="583"/>
        <v>56059.149686000004</v>
      </c>
      <c r="BV693" s="109">
        <f t="shared" si="584"/>
        <v>56059.149686000004</v>
      </c>
      <c r="BW693" s="109">
        <f t="shared" si="585"/>
        <v>56059.149686000004</v>
      </c>
      <c r="BX693" s="109">
        <f t="shared" si="586"/>
        <v>56059.149686000004</v>
      </c>
      <c r="BY693" s="1000">
        <f t="shared" si="569"/>
        <v>778560.96742999984</v>
      </c>
    </row>
    <row r="694" spans="1:77">
      <c r="A694" s="679"/>
      <c r="B694" s="679" t="s">
        <v>281</v>
      </c>
      <c r="C694" s="57" t="s">
        <v>23</v>
      </c>
      <c r="D694" s="684" t="s">
        <v>25</v>
      </c>
      <c r="E694" s="681" t="s">
        <v>349</v>
      </c>
      <c r="F694" s="682" t="s">
        <v>264</v>
      </c>
      <c r="G694" s="682" t="s">
        <v>106</v>
      </c>
      <c r="H694" s="241" t="s">
        <v>126</v>
      </c>
      <c r="I694" s="38"/>
      <c r="J694" s="983"/>
      <c r="K694" s="903"/>
      <c r="L694" s="798"/>
      <c r="M694" s="429"/>
      <c r="N694" s="109"/>
      <c r="O694" s="109"/>
      <c r="P694" s="109"/>
      <c r="Q694" s="607"/>
      <c r="R694" s="93"/>
      <c r="S694" s="109">
        <v>-11511.979999999998</v>
      </c>
      <c r="T694" s="109">
        <v>-26518.979999999992</v>
      </c>
      <c r="U694" s="109">
        <v>-24062.860000000004</v>
      </c>
      <c r="V694" s="109">
        <v>194326.03040000002</v>
      </c>
      <c r="W694" s="109">
        <v>97512.5</v>
      </c>
      <c r="X694" s="109">
        <v>69428.899999999994</v>
      </c>
      <c r="Y694" s="109">
        <v>36151.440000000002</v>
      </c>
      <c r="Z694" s="109">
        <v>99416.46</v>
      </c>
      <c r="AA694" s="109">
        <v>108454.32</v>
      </c>
      <c r="AB694" s="109">
        <v>99416.46</v>
      </c>
      <c r="AC694" s="109">
        <v>65072.592000000004</v>
      </c>
      <c r="AD694" s="109">
        <v>72302.880000000005</v>
      </c>
      <c r="AE694" s="109">
        <v>58746.09</v>
      </c>
      <c r="AF694" s="109">
        <v>90378.6</v>
      </c>
      <c r="AG694" s="109">
        <v>105742.962</v>
      </c>
      <c r="AH694" s="109">
        <v>72302.880000000005</v>
      </c>
      <c r="AI694" s="109">
        <v>49708.23</v>
      </c>
      <c r="AJ694" s="109">
        <v>46093.085999999996</v>
      </c>
      <c r="AK694" s="109">
        <v>36802.165919999999</v>
      </c>
      <c r="AL694" s="109">
        <v>101205.95628000001</v>
      </c>
      <c r="AM694" s="109">
        <v>110406.49776000001</v>
      </c>
      <c r="AN694" s="109">
        <v>101205.95628000001</v>
      </c>
      <c r="AO694" s="109">
        <v>66243.898656000005</v>
      </c>
      <c r="AP694" s="160">
        <f t="shared" si="570"/>
        <v>543195.83040000009</v>
      </c>
      <c r="AQ694" s="160">
        <f t="shared" si="571"/>
        <v>1075628.254896</v>
      </c>
      <c r="AR694" s="160">
        <f t="shared" si="572"/>
        <v>1618824.0852959999</v>
      </c>
      <c r="AS694" s="607"/>
      <c r="AT694" s="219"/>
      <c r="AU694" s="13">
        <f t="shared" si="587"/>
        <v>99416.46</v>
      </c>
      <c r="AV694" s="13">
        <f t="shared" si="588"/>
        <v>65072.592000000004</v>
      </c>
      <c r="AW694" s="13">
        <f t="shared" si="589"/>
        <v>72302.880000000005</v>
      </c>
      <c r="AX694" s="13">
        <f t="shared" si="590"/>
        <v>58746.09</v>
      </c>
      <c r="AY694" s="13">
        <f t="shared" si="591"/>
        <v>90378.6</v>
      </c>
      <c r="AZ694" s="13">
        <f t="shared" si="592"/>
        <v>105742.962</v>
      </c>
      <c r="BA694" s="13">
        <f t="shared" si="593"/>
        <v>72302.880000000005</v>
      </c>
      <c r="BB694" s="13">
        <f t="shared" si="594"/>
        <v>49708.23</v>
      </c>
      <c r="BC694" s="13">
        <f t="shared" si="595"/>
        <v>46093.085999999996</v>
      </c>
      <c r="BD694" s="13">
        <f t="shared" si="596"/>
        <v>36802.165919999999</v>
      </c>
      <c r="BE694" s="13">
        <f t="shared" si="597"/>
        <v>101205.95628000001</v>
      </c>
      <c r="BF694" s="13">
        <f t="shared" si="598"/>
        <v>110406.49776000001</v>
      </c>
      <c r="BG694" s="13">
        <f t="shared" si="599"/>
        <v>101205.95628000001</v>
      </c>
      <c r="BH694" s="13">
        <f t="shared" si="600"/>
        <v>66243.898656000005</v>
      </c>
      <c r="BI694" s="73">
        <f t="shared" si="568"/>
        <v>1075628.254896</v>
      </c>
      <c r="BJ694" s="219"/>
      <c r="BK694" s="850">
        <f t="shared" si="573"/>
        <v>99416.46</v>
      </c>
      <c r="BL694" s="109">
        <f t="shared" si="574"/>
        <v>65072.592000000004</v>
      </c>
      <c r="BM694" s="109">
        <f t="shared" si="575"/>
        <v>72302.880000000005</v>
      </c>
      <c r="BN694" s="109">
        <f t="shared" si="576"/>
        <v>58746.09</v>
      </c>
      <c r="BO694" s="109">
        <f t="shared" si="577"/>
        <v>90378.6</v>
      </c>
      <c r="BP694" s="109">
        <f t="shared" si="578"/>
        <v>105742.962</v>
      </c>
      <c r="BQ694" s="109">
        <f t="shared" si="579"/>
        <v>72302.880000000005</v>
      </c>
      <c r="BR694" s="109">
        <f t="shared" si="580"/>
        <v>49708.23</v>
      </c>
      <c r="BS694" s="109">
        <f t="shared" si="581"/>
        <v>46093.085999999996</v>
      </c>
      <c r="BT694" s="109">
        <f t="shared" si="582"/>
        <v>36802.165919999999</v>
      </c>
      <c r="BU694" s="109">
        <f t="shared" si="583"/>
        <v>101205.95628000001</v>
      </c>
      <c r="BV694" s="109">
        <f t="shared" si="584"/>
        <v>110406.49776000001</v>
      </c>
      <c r="BW694" s="109">
        <f t="shared" si="585"/>
        <v>101205.95628000001</v>
      </c>
      <c r="BX694" s="109">
        <f t="shared" si="586"/>
        <v>66243.898656000005</v>
      </c>
      <c r="BY694" s="1000">
        <f t="shared" si="569"/>
        <v>1075628.254896</v>
      </c>
    </row>
    <row r="695" spans="1:77">
      <c r="A695" s="679"/>
      <c r="B695" s="679" t="s">
        <v>281</v>
      </c>
      <c r="C695" s="57" t="s">
        <v>23</v>
      </c>
      <c r="D695" s="684" t="s">
        <v>29</v>
      </c>
      <c r="E695" s="681" t="s">
        <v>349</v>
      </c>
      <c r="F695" s="682" t="s">
        <v>264</v>
      </c>
      <c r="G695" s="682" t="s">
        <v>106</v>
      </c>
      <c r="H695" s="241" t="s">
        <v>128</v>
      </c>
      <c r="I695" s="38"/>
      <c r="J695" s="983"/>
      <c r="K695" s="903"/>
      <c r="L695" s="798"/>
      <c r="M695" s="429"/>
      <c r="N695" s="109"/>
      <c r="O695" s="109"/>
      <c r="P695" s="109"/>
      <c r="Q695" s="607"/>
      <c r="R695" s="93"/>
      <c r="S695" s="109">
        <v>-5185.5000000000018</v>
      </c>
      <c r="T695" s="109">
        <v>117447.21000000004</v>
      </c>
      <c r="U695" s="109">
        <v>41627.659999999996</v>
      </c>
      <c r="V695" s="109">
        <v>49701.629399999998</v>
      </c>
      <c r="W695" s="109">
        <v>34057.06</v>
      </c>
      <c r="X695" s="109">
        <v>29164.675200000001</v>
      </c>
      <c r="Y695" s="109">
        <v>26709.068000000003</v>
      </c>
      <c r="Z695" s="109">
        <v>26709.068000000003</v>
      </c>
      <c r="AA695" s="109">
        <v>26709.068000000003</v>
      </c>
      <c r="AB695" s="109">
        <v>26709.068000000003</v>
      </c>
      <c r="AC695" s="109">
        <v>26709.068000000003</v>
      </c>
      <c r="AD695" s="109">
        <v>27030.863999999998</v>
      </c>
      <c r="AE695" s="109">
        <v>26709.068000000003</v>
      </c>
      <c r="AF695" s="109">
        <v>27030.863999999998</v>
      </c>
      <c r="AG695" s="109">
        <v>26709.068000000003</v>
      </c>
      <c r="AH695" s="109">
        <v>27030.863999999998</v>
      </c>
      <c r="AI695" s="109">
        <v>26709.068000000003</v>
      </c>
      <c r="AJ695" s="109">
        <v>27030.863999999998</v>
      </c>
      <c r="AK695" s="109">
        <v>27189.831224000005</v>
      </c>
      <c r="AL695" s="109">
        <v>27189.831224000005</v>
      </c>
      <c r="AM695" s="109">
        <v>27189.831224000005</v>
      </c>
      <c r="AN695" s="109">
        <v>27189.831224000005</v>
      </c>
      <c r="AO695" s="109">
        <v>27189.831224000005</v>
      </c>
      <c r="AP695" s="160">
        <f t="shared" si="570"/>
        <v>346939.93860000011</v>
      </c>
      <c r="AQ695" s="160">
        <f t="shared" si="571"/>
        <v>377617.95212000009</v>
      </c>
      <c r="AR695" s="160">
        <f t="shared" si="572"/>
        <v>724557.89071999991</v>
      </c>
      <c r="AS695" s="607"/>
      <c r="AT695" s="219"/>
      <c r="AU695" s="13">
        <f t="shared" si="587"/>
        <v>26709.068000000003</v>
      </c>
      <c r="AV695" s="13">
        <f t="shared" si="588"/>
        <v>26709.068000000003</v>
      </c>
      <c r="AW695" s="13">
        <f t="shared" si="589"/>
        <v>27030.863999999998</v>
      </c>
      <c r="AX695" s="13">
        <f t="shared" si="590"/>
        <v>26709.068000000003</v>
      </c>
      <c r="AY695" s="13">
        <f t="shared" si="591"/>
        <v>27030.863999999998</v>
      </c>
      <c r="AZ695" s="13">
        <f t="shared" si="592"/>
        <v>26709.068000000003</v>
      </c>
      <c r="BA695" s="13">
        <f t="shared" si="593"/>
        <v>27030.863999999998</v>
      </c>
      <c r="BB695" s="13">
        <f t="shared" si="594"/>
        <v>26709.068000000003</v>
      </c>
      <c r="BC695" s="13">
        <f t="shared" si="595"/>
        <v>27030.863999999998</v>
      </c>
      <c r="BD695" s="13">
        <f t="shared" si="596"/>
        <v>27189.831224000005</v>
      </c>
      <c r="BE695" s="13">
        <f t="shared" si="597"/>
        <v>27189.831224000005</v>
      </c>
      <c r="BF695" s="13">
        <f t="shared" si="598"/>
        <v>27189.831224000005</v>
      </c>
      <c r="BG695" s="13">
        <f t="shared" si="599"/>
        <v>27189.831224000005</v>
      </c>
      <c r="BH695" s="13">
        <f t="shared" si="600"/>
        <v>27189.831224000005</v>
      </c>
      <c r="BI695" s="73">
        <f t="shared" si="568"/>
        <v>377617.95212000009</v>
      </c>
      <c r="BJ695" s="219"/>
      <c r="BK695" s="850">
        <f t="shared" si="573"/>
        <v>26709.068000000003</v>
      </c>
      <c r="BL695" s="109">
        <f t="shared" si="574"/>
        <v>26709.068000000003</v>
      </c>
      <c r="BM695" s="109">
        <f t="shared" si="575"/>
        <v>27030.863999999998</v>
      </c>
      <c r="BN695" s="109">
        <f t="shared" si="576"/>
        <v>26709.068000000003</v>
      </c>
      <c r="BO695" s="109">
        <f t="shared" si="577"/>
        <v>27030.863999999998</v>
      </c>
      <c r="BP695" s="109">
        <f t="shared" si="578"/>
        <v>26709.068000000003</v>
      </c>
      <c r="BQ695" s="109">
        <f t="shared" si="579"/>
        <v>27030.863999999998</v>
      </c>
      <c r="BR695" s="109">
        <f t="shared" si="580"/>
        <v>26709.068000000003</v>
      </c>
      <c r="BS695" s="109">
        <f t="shared" si="581"/>
        <v>27030.863999999998</v>
      </c>
      <c r="BT695" s="109">
        <f t="shared" si="582"/>
        <v>27189.831224000005</v>
      </c>
      <c r="BU695" s="109">
        <f t="shared" si="583"/>
        <v>27189.831224000005</v>
      </c>
      <c r="BV695" s="109">
        <f t="shared" si="584"/>
        <v>27189.831224000005</v>
      </c>
      <c r="BW695" s="109">
        <f t="shared" si="585"/>
        <v>27189.831224000005</v>
      </c>
      <c r="BX695" s="109">
        <f t="shared" si="586"/>
        <v>27189.831224000005</v>
      </c>
      <c r="BY695" s="1000">
        <f t="shared" si="569"/>
        <v>377617.95212000009</v>
      </c>
    </row>
    <row r="696" spans="1:77">
      <c r="A696" s="2"/>
      <c r="B696" s="2" t="s">
        <v>281</v>
      </c>
      <c r="C696" s="57" t="s">
        <v>23</v>
      </c>
      <c r="D696" s="57" t="s">
        <v>27</v>
      </c>
      <c r="E696" s="681" t="s">
        <v>349</v>
      </c>
      <c r="F696" s="682" t="s">
        <v>264</v>
      </c>
      <c r="G696" s="682" t="s">
        <v>106</v>
      </c>
      <c r="H696" s="241" t="s">
        <v>127</v>
      </c>
      <c r="I696" s="38"/>
      <c r="J696" s="983"/>
      <c r="K696" s="903"/>
      <c r="L696" s="798"/>
      <c r="M696" s="429"/>
      <c r="N696" s="109"/>
      <c r="O696" s="109"/>
      <c r="P696" s="109"/>
      <c r="Q696" s="607"/>
      <c r="R696" s="93"/>
      <c r="S696" s="109">
        <v>5805.7399999999989</v>
      </c>
      <c r="T696" s="109">
        <v>1517.6800000000003</v>
      </c>
      <c r="U696" s="109">
        <v>-8033.4599999999991</v>
      </c>
      <c r="V696" s="109">
        <v>32009.864000000001</v>
      </c>
      <c r="W696" s="109">
        <v>16062.5</v>
      </c>
      <c r="X696" s="109">
        <v>11436.5</v>
      </c>
      <c r="Y696" s="109">
        <v>10529.04</v>
      </c>
      <c r="Z696" s="109">
        <v>28954.86</v>
      </c>
      <c r="AA696" s="109">
        <v>31587.119999999999</v>
      </c>
      <c r="AB696" s="109">
        <v>28954.86</v>
      </c>
      <c r="AC696" s="109">
        <v>18952.272000000001</v>
      </c>
      <c r="AD696" s="109">
        <v>21058.080000000002</v>
      </c>
      <c r="AE696" s="109">
        <v>17109.689999999999</v>
      </c>
      <c r="AF696" s="109">
        <v>26322.6</v>
      </c>
      <c r="AG696" s="109">
        <v>30797.441999999995</v>
      </c>
      <c r="AH696" s="109">
        <v>21058.080000000002</v>
      </c>
      <c r="AI696" s="109">
        <v>14477.43</v>
      </c>
      <c r="AJ696" s="109">
        <v>13424.525999999998</v>
      </c>
      <c r="AK696" s="109">
        <v>10718.562720000002</v>
      </c>
      <c r="AL696" s="109">
        <v>29476.047480000001</v>
      </c>
      <c r="AM696" s="109">
        <v>32155.688159999998</v>
      </c>
      <c r="AN696" s="109">
        <v>29476.047480000001</v>
      </c>
      <c r="AO696" s="109">
        <v>19293.412896000002</v>
      </c>
      <c r="AP696" s="160">
        <f t="shared" si="570"/>
        <v>129869.844</v>
      </c>
      <c r="AQ696" s="160">
        <f t="shared" si="571"/>
        <v>313274.73873600009</v>
      </c>
      <c r="AR696" s="160">
        <f t="shared" si="572"/>
        <v>443144.58273600007</v>
      </c>
      <c r="AS696" s="607"/>
      <c r="AT696" s="219"/>
      <c r="AU696" s="13">
        <f t="shared" si="587"/>
        <v>28954.86</v>
      </c>
      <c r="AV696" s="13">
        <f t="shared" si="588"/>
        <v>18952.272000000001</v>
      </c>
      <c r="AW696" s="13">
        <f t="shared" si="589"/>
        <v>21058.080000000002</v>
      </c>
      <c r="AX696" s="13">
        <f t="shared" si="590"/>
        <v>17109.689999999999</v>
      </c>
      <c r="AY696" s="13">
        <f t="shared" si="591"/>
        <v>26322.6</v>
      </c>
      <c r="AZ696" s="13">
        <f t="shared" si="592"/>
        <v>30797.441999999995</v>
      </c>
      <c r="BA696" s="13">
        <f t="shared" si="593"/>
        <v>21058.080000000002</v>
      </c>
      <c r="BB696" s="13">
        <f t="shared" si="594"/>
        <v>14477.43</v>
      </c>
      <c r="BC696" s="13">
        <f t="shared" si="595"/>
        <v>13424.525999999998</v>
      </c>
      <c r="BD696" s="13">
        <f t="shared" si="596"/>
        <v>10718.562720000002</v>
      </c>
      <c r="BE696" s="13">
        <f t="shared" si="597"/>
        <v>29476.047480000001</v>
      </c>
      <c r="BF696" s="13">
        <f t="shared" si="598"/>
        <v>32155.688159999998</v>
      </c>
      <c r="BG696" s="13">
        <f t="shared" si="599"/>
        <v>29476.047480000001</v>
      </c>
      <c r="BH696" s="13">
        <f t="shared" si="600"/>
        <v>19293.412896000002</v>
      </c>
      <c r="BI696" s="73">
        <f t="shared" si="568"/>
        <v>313274.73873600009</v>
      </c>
      <c r="BJ696" s="219"/>
      <c r="BK696" s="850">
        <f t="shared" si="573"/>
        <v>28954.86</v>
      </c>
      <c r="BL696" s="109">
        <f t="shared" si="574"/>
        <v>18952.272000000001</v>
      </c>
      <c r="BM696" s="109">
        <f t="shared" si="575"/>
        <v>21058.080000000002</v>
      </c>
      <c r="BN696" s="109">
        <f t="shared" si="576"/>
        <v>17109.689999999999</v>
      </c>
      <c r="BO696" s="109">
        <f t="shared" si="577"/>
        <v>26322.6</v>
      </c>
      <c r="BP696" s="109">
        <f t="shared" si="578"/>
        <v>30797.441999999995</v>
      </c>
      <c r="BQ696" s="109">
        <f t="shared" si="579"/>
        <v>21058.080000000002</v>
      </c>
      <c r="BR696" s="109">
        <f t="shared" si="580"/>
        <v>14477.43</v>
      </c>
      <c r="BS696" s="109">
        <f t="shared" si="581"/>
        <v>13424.525999999998</v>
      </c>
      <c r="BT696" s="109">
        <f t="shared" si="582"/>
        <v>10718.562720000002</v>
      </c>
      <c r="BU696" s="109">
        <f t="shared" si="583"/>
        <v>29476.047480000001</v>
      </c>
      <c r="BV696" s="109">
        <f t="shared" si="584"/>
        <v>32155.688159999998</v>
      </c>
      <c r="BW696" s="109">
        <f t="shared" si="585"/>
        <v>29476.047480000001</v>
      </c>
      <c r="BX696" s="109">
        <f t="shared" si="586"/>
        <v>19293.412896000002</v>
      </c>
      <c r="BY696" s="1000">
        <f t="shared" si="569"/>
        <v>313274.73873600009</v>
      </c>
    </row>
    <row r="697" spans="1:77">
      <c r="A697" s="678"/>
      <c r="B697" s="678" t="s">
        <v>281</v>
      </c>
      <c r="C697" s="57" t="s">
        <v>23</v>
      </c>
      <c r="D697" s="684" t="s">
        <v>22</v>
      </c>
      <c r="E697" s="681" t="s">
        <v>349</v>
      </c>
      <c r="F697" s="683" t="s">
        <v>264</v>
      </c>
      <c r="G697" s="682" t="s">
        <v>106</v>
      </c>
      <c r="H697" s="241" t="s">
        <v>125</v>
      </c>
      <c r="I697" s="38"/>
      <c r="J697" s="983"/>
      <c r="K697" s="903"/>
      <c r="L697" s="798"/>
      <c r="M697" s="429"/>
      <c r="N697" s="109"/>
      <c r="O697" s="109"/>
      <c r="P697" s="109"/>
      <c r="Q697" s="607"/>
      <c r="R697" s="93"/>
      <c r="S697" s="109">
        <v>966.07999999999993</v>
      </c>
      <c r="T697" s="109">
        <v>6836.16</v>
      </c>
      <c r="U697" s="109">
        <v>2156.21</v>
      </c>
      <c r="V697" s="109">
        <v>22768.105599999999</v>
      </c>
      <c r="W697" s="109">
        <v>11425</v>
      </c>
      <c r="X697" s="109">
        <v>8134.5999999999995</v>
      </c>
      <c r="Y697" s="109">
        <v>9307.44</v>
      </c>
      <c r="Z697" s="109">
        <v>25595.46</v>
      </c>
      <c r="AA697" s="109">
        <v>27922.32</v>
      </c>
      <c r="AB697" s="109">
        <v>25595.46</v>
      </c>
      <c r="AC697" s="109">
        <v>16753.392</v>
      </c>
      <c r="AD697" s="109">
        <v>18614.88</v>
      </c>
      <c r="AE697" s="109">
        <v>15124.59</v>
      </c>
      <c r="AF697" s="109">
        <v>23268.6</v>
      </c>
      <c r="AG697" s="109">
        <v>27224.261999999999</v>
      </c>
      <c r="AH697" s="109">
        <v>18614.88</v>
      </c>
      <c r="AI697" s="109">
        <v>12797.73</v>
      </c>
      <c r="AJ697" s="109">
        <v>11866.985999999999</v>
      </c>
      <c r="AK697" s="109">
        <v>4501.7996000000003</v>
      </c>
      <c r="AL697" s="109">
        <v>12379.948899999999</v>
      </c>
      <c r="AM697" s="109">
        <v>13505.398800000001</v>
      </c>
      <c r="AN697" s="109">
        <v>12379.948899999999</v>
      </c>
      <c r="AO697" s="109">
        <v>8103.2392799999998</v>
      </c>
      <c r="AP697" s="160">
        <f t="shared" si="570"/>
        <v>115111.3756</v>
      </c>
      <c r="AQ697" s="160">
        <f t="shared" si="571"/>
        <v>220731.11547999998</v>
      </c>
      <c r="AR697" s="160">
        <f t="shared" si="572"/>
        <v>335842.49108000001</v>
      </c>
      <c r="AS697" s="607"/>
      <c r="AT697" s="219"/>
      <c r="AU697" s="13">
        <f t="shared" si="587"/>
        <v>25595.46</v>
      </c>
      <c r="AV697" s="13">
        <f t="shared" si="588"/>
        <v>16753.392</v>
      </c>
      <c r="AW697" s="13">
        <f t="shared" si="589"/>
        <v>18614.88</v>
      </c>
      <c r="AX697" s="13">
        <f t="shared" si="590"/>
        <v>15124.59</v>
      </c>
      <c r="AY697" s="13">
        <f t="shared" si="591"/>
        <v>23268.6</v>
      </c>
      <c r="AZ697" s="13">
        <f t="shared" si="592"/>
        <v>27224.261999999999</v>
      </c>
      <c r="BA697" s="13">
        <f t="shared" si="593"/>
        <v>18614.88</v>
      </c>
      <c r="BB697" s="13">
        <f t="shared" si="594"/>
        <v>12797.73</v>
      </c>
      <c r="BC697" s="13">
        <f t="shared" si="595"/>
        <v>11866.985999999999</v>
      </c>
      <c r="BD697" s="13">
        <f t="shared" si="596"/>
        <v>4501.7996000000003</v>
      </c>
      <c r="BE697" s="13">
        <f t="shared" si="597"/>
        <v>12379.948899999999</v>
      </c>
      <c r="BF697" s="13">
        <f t="shared" si="598"/>
        <v>13505.398800000001</v>
      </c>
      <c r="BG697" s="13">
        <f t="shared" si="599"/>
        <v>12379.948899999999</v>
      </c>
      <c r="BH697" s="13">
        <f t="shared" si="600"/>
        <v>8103.2392799999998</v>
      </c>
      <c r="BI697" s="73">
        <f t="shared" si="568"/>
        <v>220731.11547999998</v>
      </c>
      <c r="BJ697" s="219"/>
      <c r="BK697" s="850">
        <f t="shared" si="573"/>
        <v>25595.46</v>
      </c>
      <c r="BL697" s="109">
        <f t="shared" si="574"/>
        <v>16753.392</v>
      </c>
      <c r="BM697" s="109">
        <f t="shared" si="575"/>
        <v>18614.88</v>
      </c>
      <c r="BN697" s="109">
        <f t="shared" si="576"/>
        <v>15124.59</v>
      </c>
      <c r="BO697" s="109">
        <f t="shared" si="577"/>
        <v>23268.6</v>
      </c>
      <c r="BP697" s="109">
        <f t="shared" si="578"/>
        <v>27224.261999999999</v>
      </c>
      <c r="BQ697" s="109">
        <f t="shared" si="579"/>
        <v>18614.88</v>
      </c>
      <c r="BR697" s="109">
        <f t="shared" si="580"/>
        <v>12797.73</v>
      </c>
      <c r="BS697" s="109">
        <f t="shared" si="581"/>
        <v>11866.985999999999</v>
      </c>
      <c r="BT697" s="109">
        <f t="shared" si="582"/>
        <v>4501.7996000000003</v>
      </c>
      <c r="BU697" s="109">
        <f t="shared" si="583"/>
        <v>12379.948899999999</v>
      </c>
      <c r="BV697" s="109">
        <f t="shared" si="584"/>
        <v>13505.398800000001</v>
      </c>
      <c r="BW697" s="109">
        <f t="shared" si="585"/>
        <v>12379.948899999999</v>
      </c>
      <c r="BX697" s="109">
        <f t="shared" si="586"/>
        <v>8103.2392799999998</v>
      </c>
      <c r="BY697" s="1000">
        <f t="shared" si="569"/>
        <v>220731.11547999998</v>
      </c>
    </row>
    <row r="698" spans="1:77">
      <c r="A698" s="2"/>
      <c r="B698" s="2" t="s">
        <v>281</v>
      </c>
      <c r="C698" s="57" t="s">
        <v>23</v>
      </c>
      <c r="D698" s="57" t="s">
        <v>33</v>
      </c>
      <c r="E698" s="681" t="s">
        <v>349</v>
      </c>
      <c r="F698" s="682" t="s">
        <v>264</v>
      </c>
      <c r="G698" s="682" t="s">
        <v>106</v>
      </c>
      <c r="H698" s="241" t="s">
        <v>130</v>
      </c>
      <c r="I698" s="38"/>
      <c r="J698" s="983"/>
      <c r="K698" s="903"/>
      <c r="L698" s="798"/>
      <c r="M698" s="429"/>
      <c r="N698" s="109"/>
      <c r="O698" s="109"/>
      <c r="P698" s="109"/>
      <c r="Q698" s="607"/>
      <c r="R698" s="93"/>
      <c r="S698" s="109">
        <v>-188206.81</v>
      </c>
      <c r="T698" s="109">
        <v>-689.68000000000006</v>
      </c>
      <c r="U698" s="109">
        <v>2959.6800000000003</v>
      </c>
      <c r="V698" s="109">
        <v>16877.947199999999</v>
      </c>
      <c r="W698" s="109">
        <v>11565.28</v>
      </c>
      <c r="X698" s="109">
        <v>9903.8976000000002</v>
      </c>
      <c r="Y698" s="109">
        <v>3453.7130000000006</v>
      </c>
      <c r="Z698" s="109">
        <v>3453.7130000000006</v>
      </c>
      <c r="AA698" s="109">
        <v>3453.7130000000006</v>
      </c>
      <c r="AB698" s="109">
        <v>3453.7130000000006</v>
      </c>
      <c r="AC698" s="109">
        <v>3453.7130000000006</v>
      </c>
      <c r="AD698" s="109">
        <v>3495.3240000000001</v>
      </c>
      <c r="AE698" s="109">
        <v>3453.7130000000006</v>
      </c>
      <c r="AF698" s="109">
        <v>3495.3240000000001</v>
      </c>
      <c r="AG698" s="109">
        <v>3453.7130000000006</v>
      </c>
      <c r="AH698" s="109">
        <v>3495.3240000000001</v>
      </c>
      <c r="AI698" s="109">
        <v>3453.7130000000006</v>
      </c>
      <c r="AJ698" s="109">
        <v>3495.3240000000001</v>
      </c>
      <c r="AK698" s="109">
        <v>3515.8798340000008</v>
      </c>
      <c r="AL698" s="109">
        <v>3515.8798340000008</v>
      </c>
      <c r="AM698" s="109">
        <v>3515.8798340000008</v>
      </c>
      <c r="AN698" s="109">
        <v>3515.8798340000008</v>
      </c>
      <c r="AO698" s="109">
        <v>3515.8798340000008</v>
      </c>
      <c r="AP698" s="160">
        <f t="shared" si="570"/>
        <v>-137228.54620000004</v>
      </c>
      <c r="AQ698" s="160">
        <f t="shared" si="571"/>
        <v>48829.260170000001</v>
      </c>
      <c r="AR698" s="160">
        <f t="shared" si="572"/>
        <v>-88399.286030000032</v>
      </c>
      <c r="AS698" s="607"/>
      <c r="AT698" s="219"/>
      <c r="AU698" s="13">
        <f t="shared" si="587"/>
        <v>3453.7130000000006</v>
      </c>
      <c r="AV698" s="13">
        <f t="shared" si="588"/>
        <v>3453.7130000000006</v>
      </c>
      <c r="AW698" s="13">
        <f t="shared" si="589"/>
        <v>3495.3240000000001</v>
      </c>
      <c r="AX698" s="13">
        <f t="shared" si="590"/>
        <v>3453.7130000000006</v>
      </c>
      <c r="AY698" s="13">
        <f t="shared" si="591"/>
        <v>3495.3240000000001</v>
      </c>
      <c r="AZ698" s="13">
        <f t="shared" si="592"/>
        <v>3453.7130000000006</v>
      </c>
      <c r="BA698" s="13">
        <f t="shared" si="593"/>
        <v>3495.3240000000001</v>
      </c>
      <c r="BB698" s="13">
        <f t="shared" si="594"/>
        <v>3453.7130000000006</v>
      </c>
      <c r="BC698" s="13">
        <f t="shared" si="595"/>
        <v>3495.3240000000001</v>
      </c>
      <c r="BD698" s="13">
        <f t="shared" si="596"/>
        <v>3515.8798340000008</v>
      </c>
      <c r="BE698" s="13">
        <f t="shared" si="597"/>
        <v>3515.8798340000008</v>
      </c>
      <c r="BF698" s="13">
        <f t="shared" si="598"/>
        <v>3515.8798340000008</v>
      </c>
      <c r="BG698" s="13">
        <f t="shared" si="599"/>
        <v>3515.8798340000008</v>
      </c>
      <c r="BH698" s="13">
        <f t="shared" si="600"/>
        <v>3515.8798340000008</v>
      </c>
      <c r="BI698" s="73">
        <f t="shared" si="568"/>
        <v>48829.260170000001</v>
      </c>
      <c r="BJ698" s="219"/>
      <c r="BK698" s="850">
        <f t="shared" si="573"/>
        <v>3453.7130000000006</v>
      </c>
      <c r="BL698" s="109">
        <f t="shared" si="574"/>
        <v>3453.7130000000006</v>
      </c>
      <c r="BM698" s="109">
        <f t="shared" si="575"/>
        <v>3495.3240000000001</v>
      </c>
      <c r="BN698" s="109">
        <f t="shared" si="576"/>
        <v>3453.7130000000006</v>
      </c>
      <c r="BO698" s="109">
        <f t="shared" si="577"/>
        <v>3495.3240000000001</v>
      </c>
      <c r="BP698" s="109">
        <f t="shared" si="578"/>
        <v>3453.7130000000006</v>
      </c>
      <c r="BQ698" s="109">
        <f t="shared" si="579"/>
        <v>3495.3240000000001</v>
      </c>
      <c r="BR698" s="109">
        <f t="shared" si="580"/>
        <v>3453.7130000000006</v>
      </c>
      <c r="BS698" s="109">
        <f t="shared" si="581"/>
        <v>3495.3240000000001</v>
      </c>
      <c r="BT698" s="109">
        <f t="shared" si="582"/>
        <v>3515.8798340000008</v>
      </c>
      <c r="BU698" s="109">
        <f t="shared" si="583"/>
        <v>3515.8798340000008</v>
      </c>
      <c r="BV698" s="109">
        <f t="shared" si="584"/>
        <v>3515.8798340000008</v>
      </c>
      <c r="BW698" s="109">
        <f t="shared" si="585"/>
        <v>3515.8798340000008</v>
      </c>
      <c r="BX698" s="109">
        <f t="shared" si="586"/>
        <v>3515.8798340000008</v>
      </c>
      <c r="BY698" s="1000">
        <f t="shared" si="569"/>
        <v>48829.260170000001</v>
      </c>
    </row>
    <row r="699" spans="1:77">
      <c r="A699" s="679"/>
      <c r="B699" s="679" t="s">
        <v>281</v>
      </c>
      <c r="C699" s="57" t="s">
        <v>20</v>
      </c>
      <c r="D699" s="684" t="s">
        <v>7</v>
      </c>
      <c r="E699" s="681" t="s">
        <v>349</v>
      </c>
      <c r="F699" s="682" t="s">
        <v>264</v>
      </c>
      <c r="G699" s="682" t="s">
        <v>106</v>
      </c>
      <c r="H699" s="241" t="s">
        <v>124</v>
      </c>
      <c r="I699" s="38"/>
      <c r="J699" s="983"/>
      <c r="K699" s="903"/>
      <c r="L699" s="798"/>
      <c r="M699" s="429"/>
      <c r="N699" s="109"/>
      <c r="O699" s="109"/>
      <c r="P699" s="109"/>
      <c r="Q699" s="607"/>
      <c r="R699" s="93"/>
      <c r="S699" s="109">
        <v>-74089.5</v>
      </c>
      <c r="T699" s="109">
        <v>-20257.689999999999</v>
      </c>
      <c r="U699" s="109">
        <v>310842.11</v>
      </c>
      <c r="V699" s="109">
        <v>87766.710699999996</v>
      </c>
      <c r="W699" s="109">
        <v>83860.75</v>
      </c>
      <c r="X699" s="109">
        <v>31076.063600000001</v>
      </c>
      <c r="Y699" s="109">
        <v>10529.04</v>
      </c>
      <c r="Z699" s="109">
        <v>28954.86</v>
      </c>
      <c r="AA699" s="109">
        <v>31587.119999999999</v>
      </c>
      <c r="AB699" s="109">
        <v>28954.86</v>
      </c>
      <c r="AC699" s="109">
        <v>18952.272000000001</v>
      </c>
      <c r="AD699" s="109">
        <v>21058.080000000002</v>
      </c>
      <c r="AE699" s="109">
        <v>17109.689999999999</v>
      </c>
      <c r="AF699" s="109">
        <v>26322.6</v>
      </c>
      <c r="AG699" s="109">
        <v>30797.441999999995</v>
      </c>
      <c r="AH699" s="109">
        <v>21058.080000000002</v>
      </c>
      <c r="AI699" s="109">
        <v>14477.43</v>
      </c>
      <c r="AJ699" s="109">
        <v>13424.525999999998</v>
      </c>
      <c r="AK699" s="109">
        <v>10718.562720000002</v>
      </c>
      <c r="AL699" s="109">
        <v>29476.047480000001</v>
      </c>
      <c r="AM699" s="109">
        <v>32155.688159999998</v>
      </c>
      <c r="AN699" s="109">
        <v>29476.047480000001</v>
      </c>
      <c r="AO699" s="109">
        <v>19293.412896000002</v>
      </c>
      <c r="AP699" s="160">
        <f t="shared" si="570"/>
        <v>490269.46429999993</v>
      </c>
      <c r="AQ699" s="160">
        <f t="shared" si="571"/>
        <v>313274.73873600009</v>
      </c>
      <c r="AR699" s="160">
        <f t="shared" si="572"/>
        <v>803544.20303599979</v>
      </c>
      <c r="AS699" s="607"/>
      <c r="AT699" s="219"/>
      <c r="AU699" s="13">
        <f t="shared" si="587"/>
        <v>28954.86</v>
      </c>
      <c r="AV699" s="13">
        <f t="shared" si="588"/>
        <v>18952.272000000001</v>
      </c>
      <c r="AW699" s="13">
        <f t="shared" si="589"/>
        <v>21058.080000000002</v>
      </c>
      <c r="AX699" s="13">
        <f t="shared" si="590"/>
        <v>17109.689999999999</v>
      </c>
      <c r="AY699" s="13">
        <f t="shared" si="591"/>
        <v>26322.6</v>
      </c>
      <c r="AZ699" s="13">
        <f t="shared" si="592"/>
        <v>30797.441999999995</v>
      </c>
      <c r="BA699" s="13">
        <f t="shared" si="593"/>
        <v>21058.080000000002</v>
      </c>
      <c r="BB699" s="13">
        <f t="shared" si="594"/>
        <v>14477.43</v>
      </c>
      <c r="BC699" s="13">
        <f t="shared" si="595"/>
        <v>13424.525999999998</v>
      </c>
      <c r="BD699" s="13">
        <f t="shared" si="596"/>
        <v>10718.562720000002</v>
      </c>
      <c r="BE699" s="13">
        <f t="shared" si="597"/>
        <v>29476.047480000001</v>
      </c>
      <c r="BF699" s="13">
        <f t="shared" si="598"/>
        <v>32155.688159999998</v>
      </c>
      <c r="BG699" s="13">
        <f t="shared" si="599"/>
        <v>29476.047480000001</v>
      </c>
      <c r="BH699" s="13">
        <f t="shared" si="600"/>
        <v>19293.412896000002</v>
      </c>
      <c r="BI699" s="73">
        <f t="shared" si="568"/>
        <v>313274.73873600009</v>
      </c>
      <c r="BJ699" s="219"/>
      <c r="BK699" s="850">
        <f t="shared" si="573"/>
        <v>28954.86</v>
      </c>
      <c r="BL699" s="109">
        <f t="shared" si="574"/>
        <v>18952.272000000001</v>
      </c>
      <c r="BM699" s="109">
        <f t="shared" si="575"/>
        <v>21058.080000000002</v>
      </c>
      <c r="BN699" s="109">
        <f t="shared" si="576"/>
        <v>17109.689999999999</v>
      </c>
      <c r="BO699" s="109">
        <f t="shared" si="577"/>
        <v>26322.6</v>
      </c>
      <c r="BP699" s="109">
        <f t="shared" si="578"/>
        <v>30797.441999999995</v>
      </c>
      <c r="BQ699" s="109">
        <f t="shared" si="579"/>
        <v>21058.080000000002</v>
      </c>
      <c r="BR699" s="109">
        <f t="shared" si="580"/>
        <v>14477.43</v>
      </c>
      <c r="BS699" s="109">
        <f t="shared" si="581"/>
        <v>13424.525999999998</v>
      </c>
      <c r="BT699" s="109">
        <f t="shared" si="582"/>
        <v>10718.562720000002</v>
      </c>
      <c r="BU699" s="109">
        <f t="shared" si="583"/>
        <v>29476.047480000001</v>
      </c>
      <c r="BV699" s="109">
        <f t="shared" si="584"/>
        <v>32155.688159999998</v>
      </c>
      <c r="BW699" s="109">
        <f t="shared" si="585"/>
        <v>29476.047480000001</v>
      </c>
      <c r="BX699" s="109">
        <f t="shared" si="586"/>
        <v>19293.412896000002</v>
      </c>
      <c r="BY699" s="1000">
        <f t="shared" si="569"/>
        <v>313274.73873600009</v>
      </c>
    </row>
    <row r="700" spans="1:77">
      <c r="A700" s="2"/>
      <c r="B700" s="2" t="s">
        <v>281</v>
      </c>
      <c r="C700" s="57" t="s">
        <v>20</v>
      </c>
      <c r="D700" s="57" t="s">
        <v>7</v>
      </c>
      <c r="E700" s="681" t="s">
        <v>349</v>
      </c>
      <c r="F700" s="682" t="s">
        <v>264</v>
      </c>
      <c r="G700" s="682" t="s">
        <v>106</v>
      </c>
      <c r="H700" s="241" t="s">
        <v>124</v>
      </c>
      <c r="I700" s="38"/>
      <c r="J700" s="983"/>
      <c r="K700" s="903"/>
      <c r="L700" s="798"/>
      <c r="M700" s="429"/>
      <c r="N700" s="109"/>
      <c r="O700" s="109"/>
      <c r="P700" s="109"/>
      <c r="Q700" s="607"/>
      <c r="R700" s="93"/>
      <c r="S700" s="109">
        <v>11483.500000000009</v>
      </c>
      <c r="T700" s="109">
        <v>22731.11</v>
      </c>
      <c r="U700" s="109">
        <v>-9202.39</v>
      </c>
      <c r="V700" s="109">
        <v>301080.83520000003</v>
      </c>
      <c r="W700" s="109">
        <v>99089.600000000006</v>
      </c>
      <c r="X700" s="109">
        <v>21191.331000000002</v>
      </c>
      <c r="Y700" s="109">
        <v>18893.539000000001</v>
      </c>
      <c r="Z700" s="109">
        <v>18893.539000000001</v>
      </c>
      <c r="AA700" s="109">
        <v>18893.539000000001</v>
      </c>
      <c r="AB700" s="109">
        <v>18893.539000000001</v>
      </c>
      <c r="AC700" s="109">
        <v>18893.539000000001</v>
      </c>
      <c r="AD700" s="109">
        <v>19121.172000000002</v>
      </c>
      <c r="AE700" s="109">
        <v>18893.539000000001</v>
      </c>
      <c r="AF700" s="109">
        <v>19121.172000000002</v>
      </c>
      <c r="AG700" s="109">
        <v>18893.539000000001</v>
      </c>
      <c r="AH700" s="109">
        <v>19121.172000000002</v>
      </c>
      <c r="AI700" s="109">
        <v>18893.539000000001</v>
      </c>
      <c r="AJ700" s="109">
        <v>19121.172000000002</v>
      </c>
      <c r="AK700" s="109">
        <v>19233.622702000001</v>
      </c>
      <c r="AL700" s="109">
        <v>19233.622702000001</v>
      </c>
      <c r="AM700" s="109">
        <v>19233.622702000001</v>
      </c>
      <c r="AN700" s="109">
        <v>19233.622702000001</v>
      </c>
      <c r="AO700" s="109">
        <v>19233.622702000001</v>
      </c>
      <c r="AP700" s="160">
        <f t="shared" si="570"/>
        <v>503054.60320000001</v>
      </c>
      <c r="AQ700" s="160">
        <f t="shared" si="571"/>
        <v>267120.49650999997</v>
      </c>
      <c r="AR700" s="160">
        <f t="shared" si="572"/>
        <v>770175.09970999986</v>
      </c>
      <c r="AS700" s="607"/>
      <c r="AT700" s="219"/>
      <c r="AU700" s="13">
        <f t="shared" si="587"/>
        <v>18893.539000000001</v>
      </c>
      <c r="AV700" s="13">
        <f t="shared" si="588"/>
        <v>18893.539000000001</v>
      </c>
      <c r="AW700" s="13">
        <f t="shared" si="589"/>
        <v>19121.172000000002</v>
      </c>
      <c r="AX700" s="13">
        <f t="shared" si="590"/>
        <v>18893.539000000001</v>
      </c>
      <c r="AY700" s="13">
        <f t="shared" si="591"/>
        <v>19121.172000000002</v>
      </c>
      <c r="AZ700" s="13">
        <f t="shared" si="592"/>
        <v>18893.539000000001</v>
      </c>
      <c r="BA700" s="13">
        <f t="shared" si="593"/>
        <v>19121.172000000002</v>
      </c>
      <c r="BB700" s="13">
        <f t="shared" si="594"/>
        <v>18893.539000000001</v>
      </c>
      <c r="BC700" s="13">
        <f t="shared" si="595"/>
        <v>19121.172000000002</v>
      </c>
      <c r="BD700" s="13">
        <f t="shared" si="596"/>
        <v>19233.622702000001</v>
      </c>
      <c r="BE700" s="13">
        <f t="shared" si="597"/>
        <v>19233.622702000001</v>
      </c>
      <c r="BF700" s="13">
        <f t="shared" si="598"/>
        <v>19233.622702000001</v>
      </c>
      <c r="BG700" s="13">
        <f t="shared" si="599"/>
        <v>19233.622702000001</v>
      </c>
      <c r="BH700" s="13">
        <f t="shared" si="600"/>
        <v>19233.622702000001</v>
      </c>
      <c r="BI700" s="73">
        <f t="shared" si="568"/>
        <v>267120.49650999997</v>
      </c>
      <c r="BJ700" s="219"/>
      <c r="BK700" s="850">
        <f t="shared" si="573"/>
        <v>18893.539000000001</v>
      </c>
      <c r="BL700" s="109">
        <f t="shared" si="574"/>
        <v>18893.539000000001</v>
      </c>
      <c r="BM700" s="109">
        <f t="shared" si="575"/>
        <v>19121.172000000002</v>
      </c>
      <c r="BN700" s="109">
        <f t="shared" si="576"/>
        <v>18893.539000000001</v>
      </c>
      <c r="BO700" s="109">
        <f t="shared" si="577"/>
        <v>19121.172000000002</v>
      </c>
      <c r="BP700" s="109">
        <f t="shared" si="578"/>
        <v>18893.539000000001</v>
      </c>
      <c r="BQ700" s="109">
        <f t="shared" si="579"/>
        <v>19121.172000000002</v>
      </c>
      <c r="BR700" s="109">
        <f t="shared" si="580"/>
        <v>18893.539000000001</v>
      </c>
      <c r="BS700" s="109">
        <f t="shared" si="581"/>
        <v>19121.172000000002</v>
      </c>
      <c r="BT700" s="109">
        <f t="shared" si="582"/>
        <v>19233.622702000001</v>
      </c>
      <c r="BU700" s="109">
        <f t="shared" si="583"/>
        <v>19233.622702000001</v>
      </c>
      <c r="BV700" s="109">
        <f t="shared" si="584"/>
        <v>19233.622702000001</v>
      </c>
      <c r="BW700" s="109">
        <f t="shared" si="585"/>
        <v>19233.622702000001</v>
      </c>
      <c r="BX700" s="109">
        <f t="shared" si="586"/>
        <v>19233.622702000001</v>
      </c>
      <c r="BY700" s="1000">
        <f t="shared" si="569"/>
        <v>267120.49650999997</v>
      </c>
    </row>
    <row r="701" spans="1:77">
      <c r="A701" s="2"/>
      <c r="B701" s="2" t="s">
        <v>281</v>
      </c>
      <c r="C701" s="57" t="s">
        <v>20</v>
      </c>
      <c r="D701" s="57" t="s">
        <v>7</v>
      </c>
      <c r="E701" s="681" t="s">
        <v>349</v>
      </c>
      <c r="F701" s="682" t="s">
        <v>264</v>
      </c>
      <c r="G701" s="682" t="s">
        <v>106</v>
      </c>
      <c r="H701" s="241" t="s">
        <v>124</v>
      </c>
      <c r="I701" s="38"/>
      <c r="J701" s="983"/>
      <c r="K701" s="903"/>
      <c r="L701" s="798"/>
      <c r="M701" s="429"/>
      <c r="N701" s="109"/>
      <c r="O701" s="109"/>
      <c r="P701" s="109"/>
      <c r="Q701" s="607"/>
      <c r="R701" s="93"/>
      <c r="S701" s="109">
        <v>0</v>
      </c>
      <c r="T701" s="109">
        <v>0</v>
      </c>
      <c r="U701" s="109">
        <v>421416.25</v>
      </c>
      <c r="V701" s="109">
        <v>83720.803199999995</v>
      </c>
      <c r="W701" s="109">
        <v>27553.599999999999</v>
      </c>
      <c r="X701" s="109">
        <v>5892.6210000000001</v>
      </c>
      <c r="Y701" s="109">
        <v>10802.45</v>
      </c>
      <c r="Z701" s="109">
        <v>10802.45</v>
      </c>
      <c r="AA701" s="109">
        <v>10802.45</v>
      </c>
      <c r="AB701" s="109">
        <v>10802.45</v>
      </c>
      <c r="AC701" s="109">
        <v>10802.45</v>
      </c>
      <c r="AD701" s="109">
        <v>10932.6</v>
      </c>
      <c r="AE701" s="109">
        <v>10802.45</v>
      </c>
      <c r="AF701" s="109">
        <v>10932.6</v>
      </c>
      <c r="AG701" s="109">
        <v>10802.45</v>
      </c>
      <c r="AH701" s="109">
        <v>10932.6</v>
      </c>
      <c r="AI701" s="109">
        <v>10802.45</v>
      </c>
      <c r="AJ701" s="109">
        <v>10932.6</v>
      </c>
      <c r="AK701" s="109">
        <v>10996.894100000001</v>
      </c>
      <c r="AL701" s="109">
        <v>10996.894100000001</v>
      </c>
      <c r="AM701" s="109">
        <v>10996.894100000001</v>
      </c>
      <c r="AN701" s="109">
        <v>10996.894100000001</v>
      </c>
      <c r="AO701" s="109">
        <v>10996.894100000001</v>
      </c>
      <c r="AP701" s="160">
        <f t="shared" si="570"/>
        <v>570990.62419999985</v>
      </c>
      <c r="AQ701" s="160">
        <f t="shared" si="571"/>
        <v>152727.12050000002</v>
      </c>
      <c r="AR701" s="160">
        <f t="shared" si="572"/>
        <v>723717.74469999969</v>
      </c>
      <c r="AS701" s="607"/>
      <c r="AT701" s="219"/>
      <c r="AU701" s="13">
        <f t="shared" si="587"/>
        <v>10802.45</v>
      </c>
      <c r="AV701" s="13">
        <f t="shared" si="588"/>
        <v>10802.45</v>
      </c>
      <c r="AW701" s="13">
        <f t="shared" si="589"/>
        <v>10932.6</v>
      </c>
      <c r="AX701" s="13">
        <f t="shared" si="590"/>
        <v>10802.45</v>
      </c>
      <c r="AY701" s="13">
        <f t="shared" si="591"/>
        <v>10932.6</v>
      </c>
      <c r="AZ701" s="13">
        <f t="shared" si="592"/>
        <v>10802.45</v>
      </c>
      <c r="BA701" s="13">
        <f t="shared" si="593"/>
        <v>10932.6</v>
      </c>
      <c r="BB701" s="13">
        <f t="shared" si="594"/>
        <v>10802.45</v>
      </c>
      <c r="BC701" s="13">
        <f t="shared" si="595"/>
        <v>10932.6</v>
      </c>
      <c r="BD701" s="13">
        <f t="shared" si="596"/>
        <v>10996.894100000001</v>
      </c>
      <c r="BE701" s="13">
        <f t="shared" si="597"/>
        <v>10996.894100000001</v>
      </c>
      <c r="BF701" s="13">
        <f t="shared" si="598"/>
        <v>10996.894100000001</v>
      </c>
      <c r="BG701" s="13">
        <f t="shared" si="599"/>
        <v>10996.894100000001</v>
      </c>
      <c r="BH701" s="13">
        <f t="shared" si="600"/>
        <v>10996.894100000001</v>
      </c>
      <c r="BI701" s="73">
        <f t="shared" si="568"/>
        <v>152727.12050000002</v>
      </c>
      <c r="BJ701" s="219"/>
      <c r="BK701" s="850">
        <f t="shared" si="573"/>
        <v>10802.45</v>
      </c>
      <c r="BL701" s="109">
        <f t="shared" si="574"/>
        <v>10802.45</v>
      </c>
      <c r="BM701" s="109">
        <f t="shared" si="575"/>
        <v>10932.6</v>
      </c>
      <c r="BN701" s="109">
        <f t="shared" si="576"/>
        <v>10802.45</v>
      </c>
      <c r="BO701" s="109">
        <f t="shared" si="577"/>
        <v>10932.6</v>
      </c>
      <c r="BP701" s="109">
        <f t="shared" si="578"/>
        <v>10802.45</v>
      </c>
      <c r="BQ701" s="109">
        <f t="shared" si="579"/>
        <v>10932.6</v>
      </c>
      <c r="BR701" s="109">
        <f t="shared" si="580"/>
        <v>10802.45</v>
      </c>
      <c r="BS701" s="109">
        <f t="shared" si="581"/>
        <v>10932.6</v>
      </c>
      <c r="BT701" s="109">
        <f t="shared" si="582"/>
        <v>10996.894100000001</v>
      </c>
      <c r="BU701" s="109">
        <f t="shared" si="583"/>
        <v>10996.894100000001</v>
      </c>
      <c r="BV701" s="109">
        <f t="shared" si="584"/>
        <v>10996.894100000001</v>
      </c>
      <c r="BW701" s="109">
        <f t="shared" si="585"/>
        <v>10996.894100000001</v>
      </c>
      <c r="BX701" s="109">
        <f t="shared" si="586"/>
        <v>10996.894100000001</v>
      </c>
      <c r="BY701" s="1000">
        <f t="shared" si="569"/>
        <v>152727.12050000002</v>
      </c>
    </row>
    <row r="702" spans="1:77">
      <c r="A702" s="678"/>
      <c r="B702" s="678" t="s">
        <v>281</v>
      </c>
      <c r="C702" s="57" t="s">
        <v>20</v>
      </c>
      <c r="D702" s="684" t="s">
        <v>7</v>
      </c>
      <c r="E702" s="681" t="s">
        <v>349</v>
      </c>
      <c r="F702" s="683" t="s">
        <v>264</v>
      </c>
      <c r="G702" s="682" t="s">
        <v>106</v>
      </c>
      <c r="H702" s="241" t="s">
        <v>124</v>
      </c>
      <c r="I702" s="38"/>
      <c r="J702" s="983"/>
      <c r="K702" s="903"/>
      <c r="L702" s="798"/>
      <c r="M702" s="429"/>
      <c r="N702" s="109"/>
      <c r="O702" s="109"/>
      <c r="P702" s="109"/>
      <c r="Q702" s="607"/>
      <c r="R702" s="93"/>
      <c r="S702" s="109">
        <v>0</v>
      </c>
      <c r="T702" s="109">
        <v>2487.56</v>
      </c>
      <c r="U702" s="109">
        <v>6553.02</v>
      </c>
      <c r="V702" s="109">
        <v>28430.3616</v>
      </c>
      <c r="W702" s="109">
        <v>9356.7999999999993</v>
      </c>
      <c r="X702" s="109">
        <v>2001.048</v>
      </c>
      <c r="Y702" s="109">
        <v>8994.4610000000011</v>
      </c>
      <c r="Z702" s="109">
        <v>8994.4610000000011</v>
      </c>
      <c r="AA702" s="109">
        <v>8994.4610000000011</v>
      </c>
      <c r="AB702" s="109">
        <v>8994.4610000000011</v>
      </c>
      <c r="AC702" s="109">
        <v>8994.4610000000011</v>
      </c>
      <c r="AD702" s="109">
        <v>9102.8280000000013</v>
      </c>
      <c r="AE702" s="109">
        <v>8994.4610000000011</v>
      </c>
      <c r="AF702" s="109">
        <v>9102.8280000000013</v>
      </c>
      <c r="AG702" s="109">
        <v>8994.4610000000011</v>
      </c>
      <c r="AH702" s="109">
        <v>9102.8280000000013</v>
      </c>
      <c r="AI702" s="109">
        <v>8994.4610000000011</v>
      </c>
      <c r="AJ702" s="109">
        <v>9102.8280000000013</v>
      </c>
      <c r="AK702" s="109">
        <v>9156.3612980000016</v>
      </c>
      <c r="AL702" s="109">
        <v>9156.3612980000016</v>
      </c>
      <c r="AM702" s="109">
        <v>9156.3612980000016</v>
      </c>
      <c r="AN702" s="109">
        <v>9156.3612980000016</v>
      </c>
      <c r="AO702" s="109">
        <v>9156.3612980000016</v>
      </c>
      <c r="AP702" s="160">
        <f t="shared" si="570"/>
        <v>75812.172599999991</v>
      </c>
      <c r="AQ702" s="160">
        <f t="shared" si="571"/>
        <v>127165.42349000002</v>
      </c>
      <c r="AR702" s="160">
        <f t="shared" si="572"/>
        <v>202977.59609000001</v>
      </c>
      <c r="AS702" s="607"/>
      <c r="AT702" s="219"/>
      <c r="AU702" s="13">
        <f t="shared" si="587"/>
        <v>8994.4610000000011</v>
      </c>
      <c r="AV702" s="13">
        <f t="shared" si="588"/>
        <v>8994.4610000000011</v>
      </c>
      <c r="AW702" s="13">
        <f t="shared" si="589"/>
        <v>9102.8280000000013</v>
      </c>
      <c r="AX702" s="13">
        <f t="shared" si="590"/>
        <v>8994.4610000000011</v>
      </c>
      <c r="AY702" s="13">
        <f t="shared" si="591"/>
        <v>9102.8280000000013</v>
      </c>
      <c r="AZ702" s="13">
        <f t="shared" si="592"/>
        <v>8994.4610000000011</v>
      </c>
      <c r="BA702" s="13">
        <f t="shared" si="593"/>
        <v>9102.8280000000013</v>
      </c>
      <c r="BB702" s="13">
        <f t="shared" si="594"/>
        <v>8994.4610000000011</v>
      </c>
      <c r="BC702" s="13">
        <f t="shared" si="595"/>
        <v>9102.8280000000013</v>
      </c>
      <c r="BD702" s="13">
        <f t="shared" si="596"/>
        <v>9156.3612980000016</v>
      </c>
      <c r="BE702" s="13">
        <f t="shared" si="597"/>
        <v>9156.3612980000016</v>
      </c>
      <c r="BF702" s="13">
        <f t="shared" si="598"/>
        <v>9156.3612980000016</v>
      </c>
      <c r="BG702" s="13">
        <f t="shared" si="599"/>
        <v>9156.3612980000016</v>
      </c>
      <c r="BH702" s="13">
        <f t="shared" si="600"/>
        <v>9156.3612980000016</v>
      </c>
      <c r="BI702" s="73">
        <f t="shared" si="568"/>
        <v>127165.42349000002</v>
      </c>
      <c r="BJ702" s="219"/>
      <c r="BK702" s="850">
        <f t="shared" si="573"/>
        <v>8994.4610000000011</v>
      </c>
      <c r="BL702" s="109">
        <f t="shared" si="574"/>
        <v>8994.4610000000011</v>
      </c>
      <c r="BM702" s="109">
        <f t="shared" si="575"/>
        <v>9102.8280000000013</v>
      </c>
      <c r="BN702" s="109">
        <f t="shared" si="576"/>
        <v>8994.4610000000011</v>
      </c>
      <c r="BO702" s="109">
        <f t="shared" si="577"/>
        <v>9102.8280000000013</v>
      </c>
      <c r="BP702" s="109">
        <f t="shared" si="578"/>
        <v>8994.4610000000011</v>
      </c>
      <c r="BQ702" s="109">
        <f t="shared" si="579"/>
        <v>9102.8280000000013</v>
      </c>
      <c r="BR702" s="109">
        <f t="shared" si="580"/>
        <v>8994.4610000000011</v>
      </c>
      <c r="BS702" s="109">
        <f t="shared" si="581"/>
        <v>9102.8280000000013</v>
      </c>
      <c r="BT702" s="109">
        <f t="shared" si="582"/>
        <v>9156.3612980000016</v>
      </c>
      <c r="BU702" s="109">
        <f t="shared" si="583"/>
        <v>9156.3612980000016</v>
      </c>
      <c r="BV702" s="109">
        <f t="shared" si="584"/>
        <v>9156.3612980000016</v>
      </c>
      <c r="BW702" s="109">
        <f t="shared" si="585"/>
        <v>9156.3612980000016</v>
      </c>
      <c r="BX702" s="109">
        <f t="shared" si="586"/>
        <v>9156.3612980000016</v>
      </c>
      <c r="BY702" s="1000">
        <f t="shared" si="569"/>
        <v>127165.42349000002</v>
      </c>
    </row>
    <row r="703" spans="1:77">
      <c r="A703" s="679"/>
      <c r="B703" s="679" t="s">
        <v>281</v>
      </c>
      <c r="C703" s="57" t="s">
        <v>20</v>
      </c>
      <c r="D703" s="684" t="s">
        <v>7</v>
      </c>
      <c r="E703" s="681" t="s">
        <v>349</v>
      </c>
      <c r="F703" s="682" t="s">
        <v>264</v>
      </c>
      <c r="G703" s="682" t="s">
        <v>106</v>
      </c>
      <c r="H703" s="241" t="s">
        <v>124</v>
      </c>
      <c r="I703" s="38"/>
      <c r="J703" s="983"/>
      <c r="K703" s="903"/>
      <c r="L703" s="798"/>
      <c r="M703" s="429"/>
      <c r="N703" s="109"/>
      <c r="O703" s="109"/>
      <c r="P703" s="109"/>
      <c r="Q703" s="607"/>
      <c r="R703" s="93"/>
      <c r="S703" s="109">
        <v>0</v>
      </c>
      <c r="T703" s="109">
        <v>0</v>
      </c>
      <c r="U703" s="109">
        <v>0</v>
      </c>
      <c r="V703" s="109">
        <v>14457.1495</v>
      </c>
      <c r="W703" s="109">
        <v>13813.75</v>
      </c>
      <c r="X703" s="109">
        <v>5118.9260000000004</v>
      </c>
      <c r="Y703" s="109">
        <v>2169.2800000000002</v>
      </c>
      <c r="Z703" s="109">
        <v>5965.52</v>
      </c>
      <c r="AA703" s="109">
        <v>6507.84</v>
      </c>
      <c r="AB703" s="109">
        <v>5965.52</v>
      </c>
      <c r="AC703" s="109">
        <v>3904.7040000000002</v>
      </c>
      <c r="AD703" s="109">
        <v>4338.5600000000004</v>
      </c>
      <c r="AE703" s="109">
        <v>3525.08</v>
      </c>
      <c r="AF703" s="109">
        <v>5423.2</v>
      </c>
      <c r="AG703" s="109">
        <v>6345.1439999999993</v>
      </c>
      <c r="AH703" s="109">
        <v>4338.5600000000004</v>
      </c>
      <c r="AI703" s="109">
        <v>2982.76</v>
      </c>
      <c r="AJ703" s="109">
        <v>2765.8319999999994</v>
      </c>
      <c r="AK703" s="109">
        <v>3429.92704</v>
      </c>
      <c r="AL703" s="109">
        <v>9432.2993600000009</v>
      </c>
      <c r="AM703" s="109">
        <v>10289.78112</v>
      </c>
      <c r="AN703" s="109">
        <v>9432.2993600000009</v>
      </c>
      <c r="AO703" s="109">
        <v>6173.8686720000005</v>
      </c>
      <c r="AP703" s="160">
        <f t="shared" si="570"/>
        <v>48032.465499999991</v>
      </c>
      <c r="AQ703" s="160">
        <f t="shared" si="571"/>
        <v>78347.535552000016</v>
      </c>
      <c r="AR703" s="160">
        <f t="shared" si="572"/>
        <v>126380.00105199998</v>
      </c>
      <c r="AS703" s="607"/>
      <c r="AT703" s="219"/>
      <c r="AU703" s="13">
        <f t="shared" si="587"/>
        <v>5965.52</v>
      </c>
      <c r="AV703" s="13">
        <f t="shared" si="588"/>
        <v>3904.7040000000002</v>
      </c>
      <c r="AW703" s="13">
        <f t="shared" si="589"/>
        <v>4338.5600000000004</v>
      </c>
      <c r="AX703" s="13">
        <f t="shared" si="590"/>
        <v>3525.08</v>
      </c>
      <c r="AY703" s="13">
        <f t="shared" si="591"/>
        <v>5423.2</v>
      </c>
      <c r="AZ703" s="13">
        <f t="shared" si="592"/>
        <v>6345.1439999999993</v>
      </c>
      <c r="BA703" s="13">
        <f t="shared" si="593"/>
        <v>4338.5600000000004</v>
      </c>
      <c r="BB703" s="13">
        <f t="shared" si="594"/>
        <v>2982.76</v>
      </c>
      <c r="BC703" s="13">
        <f t="shared" si="595"/>
        <v>2765.8319999999994</v>
      </c>
      <c r="BD703" s="13">
        <f t="shared" si="596"/>
        <v>3429.92704</v>
      </c>
      <c r="BE703" s="13">
        <f t="shared" si="597"/>
        <v>9432.2993600000009</v>
      </c>
      <c r="BF703" s="13">
        <f t="shared" si="598"/>
        <v>10289.78112</v>
      </c>
      <c r="BG703" s="13">
        <f t="shared" si="599"/>
        <v>9432.2993600000009</v>
      </c>
      <c r="BH703" s="13">
        <f t="shared" si="600"/>
        <v>6173.8686720000005</v>
      </c>
      <c r="BI703" s="73">
        <f t="shared" si="568"/>
        <v>78347.535552000016</v>
      </c>
      <c r="BJ703" s="219"/>
      <c r="BK703" s="850">
        <f t="shared" si="573"/>
        <v>5965.52</v>
      </c>
      <c r="BL703" s="109">
        <f t="shared" si="574"/>
        <v>3904.7040000000002</v>
      </c>
      <c r="BM703" s="109">
        <f t="shared" si="575"/>
        <v>4338.5600000000004</v>
      </c>
      <c r="BN703" s="109">
        <f t="shared" si="576"/>
        <v>3525.08</v>
      </c>
      <c r="BO703" s="109">
        <f t="shared" si="577"/>
        <v>5423.2</v>
      </c>
      <c r="BP703" s="109">
        <f t="shared" si="578"/>
        <v>6345.1439999999993</v>
      </c>
      <c r="BQ703" s="109">
        <f t="shared" si="579"/>
        <v>4338.5600000000004</v>
      </c>
      <c r="BR703" s="109">
        <f t="shared" si="580"/>
        <v>2982.76</v>
      </c>
      <c r="BS703" s="109">
        <f t="shared" si="581"/>
        <v>2765.8319999999994</v>
      </c>
      <c r="BT703" s="109">
        <f t="shared" si="582"/>
        <v>3429.92704</v>
      </c>
      <c r="BU703" s="109">
        <f t="shared" si="583"/>
        <v>9432.2993600000009</v>
      </c>
      <c r="BV703" s="109">
        <f t="shared" si="584"/>
        <v>10289.78112</v>
      </c>
      <c r="BW703" s="109">
        <f t="shared" si="585"/>
        <v>9432.2993600000009</v>
      </c>
      <c r="BX703" s="109">
        <f t="shared" si="586"/>
        <v>6173.8686720000005</v>
      </c>
      <c r="BY703" s="1000">
        <f t="shared" si="569"/>
        <v>78347.535552000016</v>
      </c>
    </row>
    <row r="704" spans="1:77">
      <c r="A704" s="678"/>
      <c r="B704" s="678" t="s">
        <v>281</v>
      </c>
      <c r="C704" s="57" t="s">
        <v>20</v>
      </c>
      <c r="D704" s="684" t="s">
        <v>7</v>
      </c>
      <c r="E704" s="681" t="s">
        <v>349</v>
      </c>
      <c r="F704" s="683" t="s">
        <v>264</v>
      </c>
      <c r="G704" s="682" t="s">
        <v>106</v>
      </c>
      <c r="H704" s="241" t="s">
        <v>124</v>
      </c>
      <c r="I704" s="38"/>
      <c r="J704" s="983"/>
      <c r="K704" s="903"/>
      <c r="L704" s="798"/>
      <c r="M704" s="429"/>
      <c r="N704" s="109"/>
      <c r="O704" s="109"/>
      <c r="P704" s="109"/>
      <c r="Q704" s="607"/>
      <c r="R704" s="93"/>
      <c r="S704" s="109">
        <v>0</v>
      </c>
      <c r="T704" s="109">
        <v>0</v>
      </c>
      <c r="U704" s="109">
        <v>0</v>
      </c>
      <c r="V704" s="109">
        <v>10283.139799999999</v>
      </c>
      <c r="W704" s="109">
        <v>9825.5</v>
      </c>
      <c r="X704" s="109">
        <v>3641.0103999999997</v>
      </c>
      <c r="Y704" s="109">
        <v>0</v>
      </c>
      <c r="Z704" s="109">
        <v>0</v>
      </c>
      <c r="AA704" s="109">
        <v>0</v>
      </c>
      <c r="AB704" s="109">
        <v>0</v>
      </c>
      <c r="AC704" s="109">
        <v>0</v>
      </c>
      <c r="AD704" s="109">
        <v>0</v>
      </c>
      <c r="AE704" s="109">
        <v>0</v>
      </c>
      <c r="AF704" s="109">
        <v>0</v>
      </c>
      <c r="AG704" s="109">
        <v>0</v>
      </c>
      <c r="AH704" s="109">
        <v>0</v>
      </c>
      <c r="AI704" s="109">
        <v>0</v>
      </c>
      <c r="AJ704" s="109">
        <v>0</v>
      </c>
      <c r="AK704" s="109">
        <v>0</v>
      </c>
      <c r="AL704" s="109">
        <v>0</v>
      </c>
      <c r="AM704" s="109">
        <v>0</v>
      </c>
      <c r="AN704" s="109">
        <v>0</v>
      </c>
      <c r="AO704" s="109">
        <v>0</v>
      </c>
      <c r="AP704" s="160">
        <f t="shared" si="570"/>
        <v>23749.650199999996</v>
      </c>
      <c r="AQ704" s="160">
        <f t="shared" si="571"/>
        <v>0</v>
      </c>
      <c r="AR704" s="160">
        <f t="shared" si="572"/>
        <v>23749.650199999996</v>
      </c>
      <c r="AS704" s="607"/>
      <c r="AT704" s="219"/>
      <c r="AU704" s="13">
        <f t="shared" si="587"/>
        <v>0</v>
      </c>
      <c r="AV704" s="13">
        <f t="shared" si="588"/>
        <v>0</v>
      </c>
      <c r="AW704" s="13">
        <f t="shared" si="589"/>
        <v>0</v>
      </c>
      <c r="AX704" s="13">
        <f t="shared" si="590"/>
        <v>0</v>
      </c>
      <c r="AY704" s="13">
        <f t="shared" si="591"/>
        <v>0</v>
      </c>
      <c r="AZ704" s="13">
        <f t="shared" si="592"/>
        <v>0</v>
      </c>
      <c r="BA704" s="13">
        <f t="shared" si="593"/>
        <v>0</v>
      </c>
      <c r="BB704" s="13">
        <f t="shared" si="594"/>
        <v>0</v>
      </c>
      <c r="BC704" s="13">
        <f t="shared" si="595"/>
        <v>0</v>
      </c>
      <c r="BD704" s="13">
        <f t="shared" si="596"/>
        <v>0</v>
      </c>
      <c r="BE704" s="13">
        <f t="shared" si="597"/>
        <v>0</v>
      </c>
      <c r="BF704" s="13">
        <f t="shared" si="598"/>
        <v>0</v>
      </c>
      <c r="BG704" s="13">
        <f t="shared" si="599"/>
        <v>0</v>
      </c>
      <c r="BH704" s="13">
        <f t="shared" si="600"/>
        <v>0</v>
      </c>
      <c r="BI704" s="73">
        <f t="shared" si="568"/>
        <v>0</v>
      </c>
      <c r="BJ704" s="219"/>
      <c r="BK704" s="850">
        <f t="shared" si="573"/>
        <v>0</v>
      </c>
      <c r="BL704" s="109">
        <f t="shared" si="574"/>
        <v>0</v>
      </c>
      <c r="BM704" s="109">
        <f t="shared" si="575"/>
        <v>0</v>
      </c>
      <c r="BN704" s="109">
        <f t="shared" si="576"/>
        <v>0</v>
      </c>
      <c r="BO704" s="109">
        <f t="shared" si="577"/>
        <v>0</v>
      </c>
      <c r="BP704" s="109">
        <f t="shared" si="578"/>
        <v>0</v>
      </c>
      <c r="BQ704" s="109">
        <f t="shared" si="579"/>
        <v>0</v>
      </c>
      <c r="BR704" s="109">
        <f t="shared" si="580"/>
        <v>0</v>
      </c>
      <c r="BS704" s="109">
        <f t="shared" si="581"/>
        <v>0</v>
      </c>
      <c r="BT704" s="109">
        <f t="shared" si="582"/>
        <v>0</v>
      </c>
      <c r="BU704" s="109">
        <f t="shared" si="583"/>
        <v>0</v>
      </c>
      <c r="BV704" s="109">
        <f t="shared" si="584"/>
        <v>0</v>
      </c>
      <c r="BW704" s="109">
        <f t="shared" si="585"/>
        <v>0</v>
      </c>
      <c r="BX704" s="109">
        <f t="shared" si="586"/>
        <v>0</v>
      </c>
      <c r="BY704" s="1000">
        <f t="shared" si="569"/>
        <v>0</v>
      </c>
    </row>
    <row r="705" spans="1:77">
      <c r="A705" s="678" t="s">
        <v>2345</v>
      </c>
      <c r="B705" s="678" t="s">
        <v>2346</v>
      </c>
      <c r="C705" s="57" t="s">
        <v>44</v>
      </c>
      <c r="D705" s="684" t="s">
        <v>42</v>
      </c>
      <c r="E705" s="681" t="s">
        <v>349</v>
      </c>
      <c r="F705" s="683">
        <v>40739</v>
      </c>
      <c r="G705" s="682" t="s">
        <v>106</v>
      </c>
      <c r="H705" s="241" t="s">
        <v>147</v>
      </c>
      <c r="I705" s="38"/>
      <c r="J705" s="983"/>
      <c r="K705" s="903"/>
      <c r="L705" s="798"/>
      <c r="M705" s="429"/>
      <c r="N705" s="109"/>
      <c r="O705" s="109"/>
      <c r="P705" s="109"/>
      <c r="Q705" s="607"/>
      <c r="R705" s="93"/>
      <c r="S705" s="109">
        <v>944086.44</v>
      </c>
      <c r="T705" s="109">
        <v>0</v>
      </c>
      <c r="U705" s="109">
        <v>0</v>
      </c>
      <c r="V705" s="109">
        <v>0</v>
      </c>
      <c r="W705" s="109">
        <v>0</v>
      </c>
      <c r="X705" s="109">
        <v>0</v>
      </c>
      <c r="Y705" s="109">
        <v>0</v>
      </c>
      <c r="Z705" s="109">
        <v>0</v>
      </c>
      <c r="AA705" s="109">
        <v>0</v>
      </c>
      <c r="AB705" s="109">
        <v>0</v>
      </c>
      <c r="AC705" s="109">
        <v>0</v>
      </c>
      <c r="AD705" s="109">
        <v>0</v>
      </c>
      <c r="AE705" s="109">
        <v>0</v>
      </c>
      <c r="AF705" s="109">
        <v>0</v>
      </c>
      <c r="AG705" s="109">
        <v>0</v>
      </c>
      <c r="AH705" s="109">
        <v>0</v>
      </c>
      <c r="AI705" s="109">
        <v>0</v>
      </c>
      <c r="AJ705" s="109">
        <v>0</v>
      </c>
      <c r="AK705" s="109">
        <v>0</v>
      </c>
      <c r="AL705" s="109">
        <v>0</v>
      </c>
      <c r="AM705" s="109">
        <v>0</v>
      </c>
      <c r="AN705" s="109">
        <v>0</v>
      </c>
      <c r="AO705" s="109">
        <v>0</v>
      </c>
      <c r="AP705" s="160">
        <f t="shared" si="570"/>
        <v>944086.44</v>
      </c>
      <c r="AQ705" s="160">
        <f t="shared" si="571"/>
        <v>0</v>
      </c>
      <c r="AR705" s="160">
        <f t="shared" si="572"/>
        <v>944086.44</v>
      </c>
      <c r="AS705" s="607"/>
      <c r="AT705" s="219"/>
      <c r="AU705" s="13">
        <f t="shared" si="587"/>
        <v>0</v>
      </c>
      <c r="AV705" s="13">
        <f t="shared" si="588"/>
        <v>0</v>
      </c>
      <c r="AW705" s="13">
        <f t="shared" si="589"/>
        <v>0</v>
      </c>
      <c r="AX705" s="13">
        <f t="shared" si="590"/>
        <v>0</v>
      </c>
      <c r="AY705" s="13">
        <f t="shared" si="591"/>
        <v>0</v>
      </c>
      <c r="AZ705" s="13">
        <f t="shared" si="592"/>
        <v>0</v>
      </c>
      <c r="BA705" s="13">
        <f t="shared" si="593"/>
        <v>0</v>
      </c>
      <c r="BB705" s="13">
        <f t="shared" si="594"/>
        <v>0</v>
      </c>
      <c r="BC705" s="13">
        <f t="shared" si="595"/>
        <v>0</v>
      </c>
      <c r="BD705" s="13">
        <f t="shared" si="596"/>
        <v>0</v>
      </c>
      <c r="BE705" s="13">
        <f t="shared" si="597"/>
        <v>0</v>
      </c>
      <c r="BF705" s="13">
        <f t="shared" si="598"/>
        <v>0</v>
      </c>
      <c r="BG705" s="13">
        <f t="shared" si="599"/>
        <v>0</v>
      </c>
      <c r="BH705" s="13">
        <f t="shared" si="600"/>
        <v>0</v>
      </c>
      <c r="BI705" s="73">
        <f t="shared" si="568"/>
        <v>0</v>
      </c>
      <c r="BJ705" s="219"/>
      <c r="BK705" s="850">
        <f t="shared" si="573"/>
        <v>0</v>
      </c>
      <c r="BL705" s="109">
        <f t="shared" si="574"/>
        <v>0</v>
      </c>
      <c r="BM705" s="109">
        <f t="shared" si="575"/>
        <v>0</v>
      </c>
      <c r="BN705" s="109">
        <f t="shared" si="576"/>
        <v>0</v>
      </c>
      <c r="BO705" s="109">
        <f t="shared" si="577"/>
        <v>0</v>
      </c>
      <c r="BP705" s="109">
        <f t="shared" si="578"/>
        <v>0</v>
      </c>
      <c r="BQ705" s="109">
        <f t="shared" si="579"/>
        <v>0</v>
      </c>
      <c r="BR705" s="109">
        <f t="shared" si="580"/>
        <v>0</v>
      </c>
      <c r="BS705" s="109">
        <f t="shared" si="581"/>
        <v>0</v>
      </c>
      <c r="BT705" s="109">
        <f t="shared" si="582"/>
        <v>0</v>
      </c>
      <c r="BU705" s="109">
        <f t="shared" si="583"/>
        <v>0</v>
      </c>
      <c r="BV705" s="109">
        <f t="shared" si="584"/>
        <v>0</v>
      </c>
      <c r="BW705" s="109">
        <f t="shared" si="585"/>
        <v>0</v>
      </c>
      <c r="BX705" s="109">
        <f t="shared" si="586"/>
        <v>0</v>
      </c>
      <c r="BY705" s="1000">
        <f t="shared" si="569"/>
        <v>0</v>
      </c>
    </row>
    <row r="706" spans="1:77">
      <c r="A706" s="2" t="s">
        <v>3481</v>
      </c>
      <c r="B706" s="2" t="s">
        <v>3482</v>
      </c>
      <c r="C706" s="57" t="s">
        <v>20</v>
      </c>
      <c r="D706" s="57" t="s">
        <v>7</v>
      </c>
      <c r="E706" s="681" t="s">
        <v>349</v>
      </c>
      <c r="F706" s="682">
        <v>41183</v>
      </c>
      <c r="G706" s="682" t="s">
        <v>106</v>
      </c>
      <c r="H706" s="241" t="s">
        <v>124</v>
      </c>
      <c r="I706" s="38"/>
      <c r="J706" s="983"/>
      <c r="K706" s="903"/>
      <c r="L706" s="798"/>
      <c r="M706" s="429"/>
      <c r="N706" s="109"/>
      <c r="O706" s="109"/>
      <c r="P706" s="109"/>
      <c r="Q706" s="607"/>
      <c r="R706" s="93"/>
      <c r="S706" s="109">
        <v>0</v>
      </c>
      <c r="T706" s="109">
        <v>0</v>
      </c>
      <c r="U706" s="109">
        <v>0</v>
      </c>
      <c r="V706" s="109">
        <v>0</v>
      </c>
      <c r="W706" s="109">
        <v>0</v>
      </c>
      <c r="X706" s="109">
        <v>0</v>
      </c>
      <c r="Y706" s="109">
        <v>0</v>
      </c>
      <c r="Z706" s="109">
        <v>0</v>
      </c>
      <c r="AA706" s="109">
        <v>0</v>
      </c>
      <c r="AB706" s="109">
        <v>0</v>
      </c>
      <c r="AC706" s="109">
        <v>0</v>
      </c>
      <c r="AD706" s="109">
        <v>0</v>
      </c>
      <c r="AE706" s="109">
        <v>0</v>
      </c>
      <c r="AF706" s="109">
        <v>0</v>
      </c>
      <c r="AG706" s="109">
        <v>0</v>
      </c>
      <c r="AH706" s="109">
        <v>465799.26</v>
      </c>
      <c r="AI706" s="109">
        <v>0</v>
      </c>
      <c r="AJ706" s="109">
        <v>0</v>
      </c>
      <c r="AK706" s="109">
        <v>0</v>
      </c>
      <c r="AL706" s="109">
        <v>0</v>
      </c>
      <c r="AM706" s="109">
        <v>0</v>
      </c>
      <c r="AN706" s="109">
        <v>0</v>
      </c>
      <c r="AO706" s="109">
        <v>0</v>
      </c>
      <c r="AP706" s="160">
        <f t="shared" si="570"/>
        <v>0</v>
      </c>
      <c r="AQ706" s="160">
        <f t="shared" si="571"/>
        <v>465799.26</v>
      </c>
      <c r="AR706" s="160">
        <f t="shared" si="572"/>
        <v>465799.26</v>
      </c>
      <c r="AS706" s="607"/>
      <c r="AT706" s="219"/>
      <c r="AU706" s="13">
        <f t="shared" si="587"/>
        <v>0</v>
      </c>
      <c r="AV706" s="13">
        <f t="shared" si="588"/>
        <v>0</v>
      </c>
      <c r="AW706" s="13">
        <f t="shared" si="589"/>
        <v>0</v>
      </c>
      <c r="AX706" s="13">
        <f t="shared" si="590"/>
        <v>0</v>
      </c>
      <c r="AY706" s="13">
        <f t="shared" si="591"/>
        <v>0</v>
      </c>
      <c r="AZ706" s="13">
        <f t="shared" si="592"/>
        <v>0</v>
      </c>
      <c r="BA706" s="13">
        <f t="shared" si="593"/>
        <v>465799.26</v>
      </c>
      <c r="BB706" s="13">
        <f t="shared" si="594"/>
        <v>0</v>
      </c>
      <c r="BC706" s="13">
        <f t="shared" si="595"/>
        <v>0</v>
      </c>
      <c r="BD706" s="13">
        <f t="shared" si="596"/>
        <v>0</v>
      </c>
      <c r="BE706" s="13">
        <f t="shared" si="597"/>
        <v>0</v>
      </c>
      <c r="BF706" s="13">
        <f t="shared" si="598"/>
        <v>0</v>
      </c>
      <c r="BG706" s="13">
        <f t="shared" si="599"/>
        <v>0</v>
      </c>
      <c r="BH706" s="13">
        <f t="shared" si="600"/>
        <v>0</v>
      </c>
      <c r="BI706" s="73">
        <f t="shared" si="568"/>
        <v>465799.26</v>
      </c>
      <c r="BJ706" s="219"/>
      <c r="BK706" s="850">
        <f t="shared" si="573"/>
        <v>0</v>
      </c>
      <c r="BL706" s="109">
        <f t="shared" si="574"/>
        <v>0</v>
      </c>
      <c r="BM706" s="109">
        <f t="shared" si="575"/>
        <v>0</v>
      </c>
      <c r="BN706" s="109">
        <f t="shared" si="576"/>
        <v>0</v>
      </c>
      <c r="BO706" s="109">
        <f t="shared" si="577"/>
        <v>0</v>
      </c>
      <c r="BP706" s="109">
        <f t="shared" si="578"/>
        <v>0</v>
      </c>
      <c r="BQ706" s="109">
        <f t="shared" si="579"/>
        <v>465799.26</v>
      </c>
      <c r="BR706" s="109">
        <f t="shared" si="580"/>
        <v>0</v>
      </c>
      <c r="BS706" s="109">
        <f t="shared" si="581"/>
        <v>0</v>
      </c>
      <c r="BT706" s="109">
        <f t="shared" si="582"/>
        <v>0</v>
      </c>
      <c r="BU706" s="109">
        <f t="shared" si="583"/>
        <v>0</v>
      </c>
      <c r="BV706" s="109">
        <f t="shared" si="584"/>
        <v>0</v>
      </c>
      <c r="BW706" s="109">
        <f t="shared" si="585"/>
        <v>0</v>
      </c>
      <c r="BX706" s="109">
        <f t="shared" si="586"/>
        <v>0</v>
      </c>
      <c r="BY706" s="1000">
        <f t="shared" si="569"/>
        <v>465799.26</v>
      </c>
    </row>
    <row r="707" spans="1:77">
      <c r="A707" s="2" t="s">
        <v>3477</v>
      </c>
      <c r="B707" s="2" t="s">
        <v>3478</v>
      </c>
      <c r="C707" s="57" t="s">
        <v>20</v>
      </c>
      <c r="D707" s="57" t="s">
        <v>7</v>
      </c>
      <c r="E707" s="681" t="s">
        <v>349</v>
      </c>
      <c r="F707" s="682">
        <v>41213</v>
      </c>
      <c r="G707" s="682" t="s">
        <v>106</v>
      </c>
      <c r="H707" s="241" t="s">
        <v>124</v>
      </c>
      <c r="I707" s="38"/>
      <c r="J707" s="983"/>
      <c r="K707" s="903"/>
      <c r="L707" s="798"/>
      <c r="M707" s="429"/>
      <c r="N707" s="109"/>
      <c r="O707" s="109"/>
      <c r="P707" s="109"/>
      <c r="Q707" s="607"/>
      <c r="R707" s="93"/>
      <c r="S707" s="109">
        <v>0</v>
      </c>
      <c r="T707" s="109">
        <v>0</v>
      </c>
      <c r="U707" s="109">
        <v>0</v>
      </c>
      <c r="V707" s="109">
        <v>0</v>
      </c>
      <c r="W707" s="109">
        <v>0</v>
      </c>
      <c r="X707" s="109">
        <v>0</v>
      </c>
      <c r="Y707" s="109">
        <v>0</v>
      </c>
      <c r="Z707" s="109">
        <v>0</v>
      </c>
      <c r="AA707" s="109">
        <v>0</v>
      </c>
      <c r="AB707" s="109">
        <v>0</v>
      </c>
      <c r="AC707" s="109">
        <v>0</v>
      </c>
      <c r="AD707" s="109">
        <v>0</v>
      </c>
      <c r="AE707" s="109">
        <v>0</v>
      </c>
      <c r="AF707" s="109">
        <v>0</v>
      </c>
      <c r="AG707" s="109">
        <v>0</v>
      </c>
      <c r="AH707" s="109">
        <v>552183.37</v>
      </c>
      <c r="AI707" s="109">
        <v>0</v>
      </c>
      <c r="AJ707" s="109">
        <v>0</v>
      </c>
      <c r="AK707" s="109">
        <v>0</v>
      </c>
      <c r="AL707" s="109">
        <v>0</v>
      </c>
      <c r="AM707" s="109">
        <v>0</v>
      </c>
      <c r="AN707" s="109">
        <v>0</v>
      </c>
      <c r="AO707" s="109">
        <v>0</v>
      </c>
      <c r="AP707" s="160">
        <f t="shared" si="570"/>
        <v>0</v>
      </c>
      <c r="AQ707" s="160">
        <f t="shared" si="571"/>
        <v>552183.37</v>
      </c>
      <c r="AR707" s="160">
        <f t="shared" si="572"/>
        <v>552183.37</v>
      </c>
      <c r="AS707" s="607"/>
      <c r="AT707" s="219"/>
      <c r="AU707" s="13">
        <f t="shared" si="587"/>
        <v>0</v>
      </c>
      <c r="AV707" s="13">
        <f t="shared" si="588"/>
        <v>0</v>
      </c>
      <c r="AW707" s="13">
        <f t="shared" si="589"/>
        <v>0</v>
      </c>
      <c r="AX707" s="13">
        <f t="shared" si="590"/>
        <v>0</v>
      </c>
      <c r="AY707" s="13">
        <f t="shared" si="591"/>
        <v>0</v>
      </c>
      <c r="AZ707" s="13">
        <f t="shared" si="592"/>
        <v>0</v>
      </c>
      <c r="BA707" s="13">
        <f t="shared" si="593"/>
        <v>552183.37</v>
      </c>
      <c r="BB707" s="13">
        <f t="shared" si="594"/>
        <v>0</v>
      </c>
      <c r="BC707" s="13">
        <f t="shared" si="595"/>
        <v>0</v>
      </c>
      <c r="BD707" s="13">
        <f t="shared" si="596"/>
        <v>0</v>
      </c>
      <c r="BE707" s="13">
        <f t="shared" si="597"/>
        <v>0</v>
      </c>
      <c r="BF707" s="13">
        <f t="shared" si="598"/>
        <v>0</v>
      </c>
      <c r="BG707" s="13">
        <f t="shared" si="599"/>
        <v>0</v>
      </c>
      <c r="BH707" s="13">
        <f t="shared" si="600"/>
        <v>0</v>
      </c>
      <c r="BI707" s="73">
        <f t="shared" ref="BI707:BI770" si="601">SUM(AU707:BH707)</f>
        <v>552183.37</v>
      </c>
      <c r="BJ707" s="219"/>
      <c r="BK707" s="850">
        <f t="shared" si="573"/>
        <v>0</v>
      </c>
      <c r="BL707" s="109">
        <f t="shared" si="574"/>
        <v>0</v>
      </c>
      <c r="BM707" s="109">
        <f t="shared" si="575"/>
        <v>0</v>
      </c>
      <c r="BN707" s="109">
        <f t="shared" si="576"/>
        <v>0</v>
      </c>
      <c r="BO707" s="109">
        <f t="shared" si="577"/>
        <v>0</v>
      </c>
      <c r="BP707" s="109">
        <f t="shared" si="578"/>
        <v>0</v>
      </c>
      <c r="BQ707" s="109">
        <f t="shared" si="579"/>
        <v>552183.37</v>
      </c>
      <c r="BR707" s="109">
        <f t="shared" si="580"/>
        <v>0</v>
      </c>
      <c r="BS707" s="109">
        <f t="shared" si="581"/>
        <v>0</v>
      </c>
      <c r="BT707" s="109">
        <f t="shared" si="582"/>
        <v>0</v>
      </c>
      <c r="BU707" s="109">
        <f t="shared" si="583"/>
        <v>0</v>
      </c>
      <c r="BV707" s="109">
        <f t="shared" si="584"/>
        <v>0</v>
      </c>
      <c r="BW707" s="109">
        <f t="shared" si="585"/>
        <v>0</v>
      </c>
      <c r="BX707" s="109">
        <f t="shared" si="586"/>
        <v>0</v>
      </c>
      <c r="BY707" s="1000">
        <f t="shared" ref="BY707:BY770" si="602">SUM(BK707:BX707)</f>
        <v>552183.37</v>
      </c>
    </row>
    <row r="708" spans="1:77">
      <c r="A708" s="2" t="s">
        <v>3466</v>
      </c>
      <c r="B708" s="2" t="s">
        <v>3467</v>
      </c>
      <c r="C708" s="57" t="s">
        <v>20</v>
      </c>
      <c r="D708" s="57" t="s">
        <v>7</v>
      </c>
      <c r="E708" s="681" t="s">
        <v>349</v>
      </c>
      <c r="F708" s="682">
        <v>41213</v>
      </c>
      <c r="G708" s="682" t="s">
        <v>106</v>
      </c>
      <c r="H708" s="241" t="s">
        <v>124</v>
      </c>
      <c r="I708" s="38"/>
      <c r="J708" s="983"/>
      <c r="K708" s="903"/>
      <c r="L708" s="798"/>
      <c r="M708" s="429"/>
      <c r="N708" s="109"/>
      <c r="O708" s="109"/>
      <c r="P708" s="109"/>
      <c r="Q708" s="607"/>
      <c r="R708" s="93"/>
      <c r="S708" s="109">
        <v>0</v>
      </c>
      <c r="T708" s="109">
        <v>0</v>
      </c>
      <c r="U708" s="109">
        <v>0</v>
      </c>
      <c r="V708" s="109">
        <v>0</v>
      </c>
      <c r="W708" s="109">
        <v>0</v>
      </c>
      <c r="X708" s="109">
        <v>0</v>
      </c>
      <c r="Y708" s="109">
        <v>0</v>
      </c>
      <c r="Z708" s="109">
        <v>0</v>
      </c>
      <c r="AA708" s="109">
        <v>0</v>
      </c>
      <c r="AB708" s="109">
        <v>0</v>
      </c>
      <c r="AC708" s="109">
        <v>0</v>
      </c>
      <c r="AD708" s="109">
        <v>0</v>
      </c>
      <c r="AE708" s="109">
        <v>0</v>
      </c>
      <c r="AF708" s="109">
        <v>0</v>
      </c>
      <c r="AG708" s="109">
        <v>0</v>
      </c>
      <c r="AH708" s="109">
        <v>956608.53</v>
      </c>
      <c r="AI708" s="109">
        <v>0</v>
      </c>
      <c r="AJ708" s="109">
        <v>0</v>
      </c>
      <c r="AK708" s="109">
        <v>0</v>
      </c>
      <c r="AL708" s="109">
        <v>0</v>
      </c>
      <c r="AM708" s="109">
        <v>0</v>
      </c>
      <c r="AN708" s="109">
        <v>0</v>
      </c>
      <c r="AO708" s="109">
        <v>0</v>
      </c>
      <c r="AP708" s="160">
        <f t="shared" ref="AP708:AP771" si="603">SUM(S708:AA708)</f>
        <v>0</v>
      </c>
      <c r="AQ708" s="160">
        <f t="shared" ref="AQ708:AQ771" si="604">SUM(AB708:AO708)</f>
        <v>956608.53</v>
      </c>
      <c r="AR708" s="160">
        <f t="shared" ref="AR708:AR771" si="605">SUM(S708:AO708)</f>
        <v>956608.53</v>
      </c>
      <c r="AS708" s="607"/>
      <c r="AT708" s="219"/>
      <c r="AU708" s="13">
        <f t="shared" si="587"/>
        <v>0</v>
      </c>
      <c r="AV708" s="13">
        <f t="shared" si="588"/>
        <v>0</v>
      </c>
      <c r="AW708" s="13">
        <f t="shared" si="589"/>
        <v>0</v>
      </c>
      <c r="AX708" s="13">
        <f t="shared" si="590"/>
        <v>0</v>
      </c>
      <c r="AY708" s="13">
        <f t="shared" si="591"/>
        <v>0</v>
      </c>
      <c r="AZ708" s="13">
        <f t="shared" si="592"/>
        <v>0</v>
      </c>
      <c r="BA708" s="13">
        <f t="shared" si="593"/>
        <v>956608.53</v>
      </c>
      <c r="BB708" s="13">
        <f t="shared" si="594"/>
        <v>0</v>
      </c>
      <c r="BC708" s="13">
        <f t="shared" si="595"/>
        <v>0</v>
      </c>
      <c r="BD708" s="13">
        <f t="shared" si="596"/>
        <v>0</v>
      </c>
      <c r="BE708" s="13">
        <f t="shared" si="597"/>
        <v>0</v>
      </c>
      <c r="BF708" s="13">
        <f t="shared" si="598"/>
        <v>0</v>
      </c>
      <c r="BG708" s="13">
        <f t="shared" si="599"/>
        <v>0</v>
      </c>
      <c r="BH708" s="13">
        <f t="shared" si="600"/>
        <v>0</v>
      </c>
      <c r="BI708" s="73">
        <f t="shared" si="601"/>
        <v>956608.53</v>
      </c>
      <c r="BJ708" s="219"/>
      <c r="BK708" s="850">
        <f t="shared" si="573"/>
        <v>0</v>
      </c>
      <c r="BL708" s="109">
        <f t="shared" si="574"/>
        <v>0</v>
      </c>
      <c r="BM708" s="109">
        <f t="shared" si="575"/>
        <v>0</v>
      </c>
      <c r="BN708" s="109">
        <f t="shared" si="576"/>
        <v>0</v>
      </c>
      <c r="BO708" s="109">
        <f t="shared" si="577"/>
        <v>0</v>
      </c>
      <c r="BP708" s="109">
        <f t="shared" si="578"/>
        <v>0</v>
      </c>
      <c r="BQ708" s="109">
        <f t="shared" si="579"/>
        <v>956608.53</v>
      </c>
      <c r="BR708" s="109">
        <f t="shared" si="580"/>
        <v>0</v>
      </c>
      <c r="BS708" s="109">
        <f t="shared" si="581"/>
        <v>0</v>
      </c>
      <c r="BT708" s="109">
        <f t="shared" si="582"/>
        <v>0</v>
      </c>
      <c r="BU708" s="109">
        <f t="shared" si="583"/>
        <v>0</v>
      </c>
      <c r="BV708" s="109">
        <f t="shared" si="584"/>
        <v>0</v>
      </c>
      <c r="BW708" s="109">
        <f t="shared" si="585"/>
        <v>0</v>
      </c>
      <c r="BX708" s="109">
        <f t="shared" si="586"/>
        <v>0</v>
      </c>
      <c r="BY708" s="1000">
        <f t="shared" si="602"/>
        <v>956608.53</v>
      </c>
    </row>
    <row r="709" spans="1:77">
      <c r="A709" s="679" t="s">
        <v>268</v>
      </c>
      <c r="B709" s="679" t="s">
        <v>3492</v>
      </c>
      <c r="C709" s="57" t="s">
        <v>20</v>
      </c>
      <c r="D709" s="684" t="s">
        <v>7</v>
      </c>
      <c r="E709" s="681" t="s">
        <v>349</v>
      </c>
      <c r="F709" s="682">
        <v>41061</v>
      </c>
      <c r="G709" s="682" t="s">
        <v>106</v>
      </c>
      <c r="H709" s="241" t="s">
        <v>124</v>
      </c>
      <c r="I709" s="38"/>
      <c r="J709" s="983"/>
      <c r="K709" s="903"/>
      <c r="L709" s="798"/>
      <c r="M709" s="429"/>
      <c r="N709" s="109"/>
      <c r="O709" s="109"/>
      <c r="P709" s="109"/>
      <c r="Q709" s="607"/>
      <c r="R709" s="93"/>
      <c r="S709" s="109">
        <v>0</v>
      </c>
      <c r="T709" s="109">
        <v>0</v>
      </c>
      <c r="U709" s="109">
        <v>0</v>
      </c>
      <c r="V709" s="109">
        <v>0</v>
      </c>
      <c r="W709" s="109">
        <v>0</v>
      </c>
      <c r="X709" s="109">
        <v>0</v>
      </c>
      <c r="Y709" s="109">
        <v>0</v>
      </c>
      <c r="Z709" s="109">
        <v>0</v>
      </c>
      <c r="AA709" s="109">
        <v>0</v>
      </c>
      <c r="AB709" s="109">
        <v>0</v>
      </c>
      <c r="AC709" s="109">
        <v>0</v>
      </c>
      <c r="AD709" s="109">
        <v>75000</v>
      </c>
      <c r="AE709" s="109">
        <v>0</v>
      </c>
      <c r="AF709" s="109">
        <v>0</v>
      </c>
      <c r="AG709" s="109">
        <v>0</v>
      </c>
      <c r="AH709" s="109">
        <v>0</v>
      </c>
      <c r="AI709" s="109">
        <v>0</v>
      </c>
      <c r="AJ709" s="109">
        <v>0</v>
      </c>
      <c r="AK709" s="109">
        <v>0</v>
      </c>
      <c r="AL709" s="109">
        <v>0</v>
      </c>
      <c r="AM709" s="109">
        <v>0</v>
      </c>
      <c r="AN709" s="109">
        <v>0</v>
      </c>
      <c r="AO709" s="109">
        <v>0</v>
      </c>
      <c r="AP709" s="160">
        <f t="shared" si="603"/>
        <v>0</v>
      </c>
      <c r="AQ709" s="160">
        <f t="shared" si="604"/>
        <v>75000</v>
      </c>
      <c r="AR709" s="160">
        <f t="shared" si="605"/>
        <v>75000</v>
      </c>
      <c r="AS709" s="607"/>
      <c r="AT709" s="219"/>
      <c r="AU709" s="13">
        <f t="shared" si="587"/>
        <v>0</v>
      </c>
      <c r="AV709" s="13">
        <f t="shared" si="588"/>
        <v>0</v>
      </c>
      <c r="AW709" s="13">
        <f t="shared" si="589"/>
        <v>75000</v>
      </c>
      <c r="AX709" s="13">
        <f t="shared" si="590"/>
        <v>0</v>
      </c>
      <c r="AY709" s="13">
        <f t="shared" si="591"/>
        <v>0</v>
      </c>
      <c r="AZ709" s="13">
        <f t="shared" si="592"/>
        <v>0</v>
      </c>
      <c r="BA709" s="13">
        <f t="shared" si="593"/>
        <v>0</v>
      </c>
      <c r="BB709" s="13">
        <f t="shared" si="594"/>
        <v>0</v>
      </c>
      <c r="BC709" s="13">
        <f t="shared" si="595"/>
        <v>0</v>
      </c>
      <c r="BD709" s="13">
        <f t="shared" si="596"/>
        <v>0</v>
      </c>
      <c r="BE709" s="13">
        <f t="shared" si="597"/>
        <v>0</v>
      </c>
      <c r="BF709" s="13">
        <f t="shared" si="598"/>
        <v>0</v>
      </c>
      <c r="BG709" s="13">
        <f t="shared" si="599"/>
        <v>0</v>
      </c>
      <c r="BH709" s="13">
        <f t="shared" si="600"/>
        <v>0</v>
      </c>
      <c r="BI709" s="73">
        <f t="shared" si="601"/>
        <v>75000</v>
      </c>
      <c r="BJ709" s="219"/>
      <c r="BK709" s="850">
        <f t="shared" si="573"/>
        <v>0</v>
      </c>
      <c r="BL709" s="109">
        <f t="shared" si="574"/>
        <v>0</v>
      </c>
      <c r="BM709" s="109">
        <f t="shared" si="575"/>
        <v>75000</v>
      </c>
      <c r="BN709" s="109">
        <f t="shared" si="576"/>
        <v>0</v>
      </c>
      <c r="BO709" s="109">
        <f t="shared" si="577"/>
        <v>0</v>
      </c>
      <c r="BP709" s="109">
        <f t="shared" si="578"/>
        <v>0</v>
      </c>
      <c r="BQ709" s="109">
        <f t="shared" si="579"/>
        <v>0</v>
      </c>
      <c r="BR709" s="109">
        <f t="shared" si="580"/>
        <v>0</v>
      </c>
      <c r="BS709" s="109">
        <f t="shared" si="581"/>
        <v>0</v>
      </c>
      <c r="BT709" s="109">
        <f t="shared" si="582"/>
        <v>0</v>
      </c>
      <c r="BU709" s="109">
        <f t="shared" si="583"/>
        <v>0</v>
      </c>
      <c r="BV709" s="109">
        <f t="shared" si="584"/>
        <v>0</v>
      </c>
      <c r="BW709" s="109">
        <f t="shared" si="585"/>
        <v>0</v>
      </c>
      <c r="BX709" s="109">
        <f t="shared" si="586"/>
        <v>0</v>
      </c>
      <c r="BY709" s="1000">
        <f t="shared" si="602"/>
        <v>75000</v>
      </c>
    </row>
    <row r="710" spans="1:77">
      <c r="A710" s="679" t="s">
        <v>3445</v>
      </c>
      <c r="B710" s="679" t="s">
        <v>3446</v>
      </c>
      <c r="C710" s="57" t="s">
        <v>20</v>
      </c>
      <c r="D710" s="57" t="s">
        <v>7</v>
      </c>
      <c r="E710" s="681" t="s">
        <v>349</v>
      </c>
      <c r="F710" s="682">
        <v>40877</v>
      </c>
      <c r="G710" s="682" t="s">
        <v>106</v>
      </c>
      <c r="H710" s="241" t="s">
        <v>124</v>
      </c>
      <c r="I710" s="38"/>
      <c r="J710" s="983"/>
      <c r="K710" s="903"/>
      <c r="L710" s="798"/>
      <c r="M710" s="429"/>
      <c r="N710" s="109"/>
      <c r="O710" s="109"/>
      <c r="P710" s="109"/>
      <c r="Q710" s="607"/>
      <c r="R710" s="93"/>
      <c r="S710" s="109">
        <v>0</v>
      </c>
      <c r="T710" s="109">
        <v>0</v>
      </c>
      <c r="U710" s="109">
        <v>0</v>
      </c>
      <c r="V710" s="109">
        <v>0</v>
      </c>
      <c r="W710" s="109">
        <v>2430692.4500000002</v>
      </c>
      <c r="X710" s="109">
        <v>0</v>
      </c>
      <c r="Y710" s="109">
        <v>0</v>
      </c>
      <c r="Z710" s="109">
        <v>0</v>
      </c>
      <c r="AA710" s="109">
        <v>0</v>
      </c>
      <c r="AB710" s="109">
        <v>0</v>
      </c>
      <c r="AC710" s="109">
        <v>0</v>
      </c>
      <c r="AD710" s="109">
        <v>0</v>
      </c>
      <c r="AE710" s="109">
        <v>0</v>
      </c>
      <c r="AF710" s="109">
        <v>0</v>
      </c>
      <c r="AG710" s="109">
        <v>0</v>
      </c>
      <c r="AH710" s="109">
        <v>0</v>
      </c>
      <c r="AI710" s="109">
        <v>0</v>
      </c>
      <c r="AJ710" s="109">
        <v>0</v>
      </c>
      <c r="AK710" s="109">
        <v>0</v>
      </c>
      <c r="AL710" s="109">
        <v>0</v>
      </c>
      <c r="AM710" s="109">
        <v>0</v>
      </c>
      <c r="AN710" s="109">
        <v>0</v>
      </c>
      <c r="AO710" s="109">
        <v>0</v>
      </c>
      <c r="AP710" s="160">
        <f t="shared" si="603"/>
        <v>2430692.4500000002</v>
      </c>
      <c r="AQ710" s="160">
        <f t="shared" si="604"/>
        <v>0</v>
      </c>
      <c r="AR710" s="160">
        <f t="shared" si="605"/>
        <v>2430692.4500000002</v>
      </c>
      <c r="AS710" s="607"/>
      <c r="AT710" s="219"/>
      <c r="AU710" s="13">
        <f t="shared" si="587"/>
        <v>0</v>
      </c>
      <c r="AV710" s="13">
        <f t="shared" si="588"/>
        <v>0</v>
      </c>
      <c r="AW710" s="13">
        <f t="shared" si="589"/>
        <v>0</v>
      </c>
      <c r="AX710" s="13">
        <f t="shared" si="590"/>
        <v>0</v>
      </c>
      <c r="AY710" s="13">
        <f t="shared" si="591"/>
        <v>0</v>
      </c>
      <c r="AZ710" s="13">
        <f t="shared" si="592"/>
        <v>0</v>
      </c>
      <c r="BA710" s="13">
        <f t="shared" si="593"/>
        <v>0</v>
      </c>
      <c r="BB710" s="13">
        <f t="shared" si="594"/>
        <v>0</v>
      </c>
      <c r="BC710" s="13">
        <f t="shared" si="595"/>
        <v>0</v>
      </c>
      <c r="BD710" s="13">
        <f t="shared" si="596"/>
        <v>0</v>
      </c>
      <c r="BE710" s="13">
        <f t="shared" si="597"/>
        <v>0</v>
      </c>
      <c r="BF710" s="13">
        <f t="shared" si="598"/>
        <v>0</v>
      </c>
      <c r="BG710" s="13">
        <f t="shared" si="599"/>
        <v>0</v>
      </c>
      <c r="BH710" s="13">
        <f t="shared" si="600"/>
        <v>0</v>
      </c>
      <c r="BI710" s="73">
        <f t="shared" si="601"/>
        <v>0</v>
      </c>
      <c r="BJ710" s="219"/>
      <c r="BK710" s="850">
        <f t="shared" si="573"/>
        <v>0</v>
      </c>
      <c r="BL710" s="109">
        <f t="shared" si="574"/>
        <v>0</v>
      </c>
      <c r="BM710" s="109">
        <f t="shared" si="575"/>
        <v>0</v>
      </c>
      <c r="BN710" s="109">
        <f t="shared" si="576"/>
        <v>0</v>
      </c>
      <c r="BO710" s="109">
        <f t="shared" si="577"/>
        <v>0</v>
      </c>
      <c r="BP710" s="109">
        <f t="shared" si="578"/>
        <v>0</v>
      </c>
      <c r="BQ710" s="109">
        <f t="shared" si="579"/>
        <v>0</v>
      </c>
      <c r="BR710" s="109">
        <f t="shared" si="580"/>
        <v>0</v>
      </c>
      <c r="BS710" s="109">
        <f t="shared" si="581"/>
        <v>0</v>
      </c>
      <c r="BT710" s="109">
        <f t="shared" si="582"/>
        <v>0</v>
      </c>
      <c r="BU710" s="109">
        <f t="shared" si="583"/>
        <v>0</v>
      </c>
      <c r="BV710" s="109">
        <f t="shared" si="584"/>
        <v>0</v>
      </c>
      <c r="BW710" s="109">
        <f t="shared" si="585"/>
        <v>0</v>
      </c>
      <c r="BX710" s="109">
        <f t="shared" si="586"/>
        <v>0</v>
      </c>
      <c r="BY710" s="1000">
        <f t="shared" si="602"/>
        <v>0</v>
      </c>
    </row>
    <row r="711" spans="1:77">
      <c r="A711" s="679" t="s">
        <v>3433</v>
      </c>
      <c r="B711" s="679" t="s">
        <v>3434</v>
      </c>
      <c r="C711" s="57" t="s">
        <v>20</v>
      </c>
      <c r="D711" s="684" t="s">
        <v>7</v>
      </c>
      <c r="E711" s="681" t="s">
        <v>349</v>
      </c>
      <c r="F711" s="682">
        <v>40760</v>
      </c>
      <c r="G711" s="682" t="s">
        <v>106</v>
      </c>
      <c r="H711" s="241" t="s">
        <v>124</v>
      </c>
      <c r="I711" s="38"/>
      <c r="J711" s="983"/>
      <c r="K711" s="903"/>
      <c r="L711" s="798"/>
      <c r="M711" s="429"/>
      <c r="N711" s="109"/>
      <c r="O711" s="109"/>
      <c r="P711" s="109"/>
      <c r="Q711" s="607"/>
      <c r="R711" s="93"/>
      <c r="S711" s="109">
        <v>0</v>
      </c>
      <c r="T711" s="109">
        <v>3292868.58</v>
      </c>
      <c r="U711" s="109">
        <v>36566.92</v>
      </c>
      <c r="V711" s="109">
        <v>-16168</v>
      </c>
      <c r="W711" s="109">
        <v>214646</v>
      </c>
      <c r="X711" s="109">
        <v>750</v>
      </c>
      <c r="Y711" s="109">
        <v>0</v>
      </c>
      <c r="Z711" s="109">
        <v>0</v>
      </c>
      <c r="AA711" s="109">
        <v>0</v>
      </c>
      <c r="AB711" s="109">
        <v>0</v>
      </c>
      <c r="AC711" s="109">
        <v>0</v>
      </c>
      <c r="AD711" s="109">
        <v>0</v>
      </c>
      <c r="AE711" s="109">
        <v>0</v>
      </c>
      <c r="AF711" s="109">
        <v>0</v>
      </c>
      <c r="AG711" s="109">
        <v>0</v>
      </c>
      <c r="AH711" s="109">
        <v>0</v>
      </c>
      <c r="AI711" s="109">
        <v>0</v>
      </c>
      <c r="AJ711" s="109">
        <v>0</v>
      </c>
      <c r="AK711" s="109">
        <v>0</v>
      </c>
      <c r="AL711" s="109">
        <v>0</v>
      </c>
      <c r="AM711" s="109">
        <v>0</v>
      </c>
      <c r="AN711" s="109">
        <v>0</v>
      </c>
      <c r="AO711" s="109">
        <v>0</v>
      </c>
      <c r="AP711" s="160">
        <f t="shared" si="603"/>
        <v>3528663.5</v>
      </c>
      <c r="AQ711" s="160">
        <f t="shared" si="604"/>
        <v>0</v>
      </c>
      <c r="AR711" s="160">
        <f t="shared" si="605"/>
        <v>3528663.5</v>
      </c>
      <c r="AS711" s="607"/>
      <c r="AT711" s="219"/>
      <c r="AU711" s="13">
        <f t="shared" si="587"/>
        <v>0</v>
      </c>
      <c r="AV711" s="13">
        <f t="shared" si="588"/>
        <v>0</v>
      </c>
      <c r="AW711" s="13">
        <f t="shared" si="589"/>
        <v>0</v>
      </c>
      <c r="AX711" s="13">
        <f t="shared" si="590"/>
        <v>0</v>
      </c>
      <c r="AY711" s="13">
        <f t="shared" si="591"/>
        <v>0</v>
      </c>
      <c r="AZ711" s="13">
        <f t="shared" si="592"/>
        <v>0</v>
      </c>
      <c r="BA711" s="13">
        <f t="shared" si="593"/>
        <v>0</v>
      </c>
      <c r="BB711" s="13">
        <f t="shared" si="594"/>
        <v>0</v>
      </c>
      <c r="BC711" s="13">
        <f t="shared" si="595"/>
        <v>0</v>
      </c>
      <c r="BD711" s="13">
        <f t="shared" si="596"/>
        <v>0</v>
      </c>
      <c r="BE711" s="13">
        <f t="shared" si="597"/>
        <v>0</v>
      </c>
      <c r="BF711" s="13">
        <f t="shared" si="598"/>
        <v>0</v>
      </c>
      <c r="BG711" s="13">
        <f t="shared" si="599"/>
        <v>0</v>
      </c>
      <c r="BH711" s="13">
        <f t="shared" si="600"/>
        <v>0</v>
      </c>
      <c r="BI711" s="73">
        <f t="shared" si="601"/>
        <v>0</v>
      </c>
      <c r="BJ711" s="219"/>
      <c r="BK711" s="850">
        <f t="shared" si="573"/>
        <v>0</v>
      </c>
      <c r="BL711" s="109">
        <f t="shared" si="574"/>
        <v>0</v>
      </c>
      <c r="BM711" s="109">
        <f t="shared" si="575"/>
        <v>0</v>
      </c>
      <c r="BN711" s="109">
        <f t="shared" si="576"/>
        <v>0</v>
      </c>
      <c r="BO711" s="109">
        <f t="shared" si="577"/>
        <v>0</v>
      </c>
      <c r="BP711" s="109">
        <f t="shared" si="578"/>
        <v>0</v>
      </c>
      <c r="BQ711" s="109">
        <f t="shared" si="579"/>
        <v>0</v>
      </c>
      <c r="BR711" s="109">
        <f t="shared" si="580"/>
        <v>0</v>
      </c>
      <c r="BS711" s="109">
        <f t="shared" si="581"/>
        <v>0</v>
      </c>
      <c r="BT711" s="109">
        <f t="shared" si="582"/>
        <v>0</v>
      </c>
      <c r="BU711" s="109">
        <f t="shared" si="583"/>
        <v>0</v>
      </c>
      <c r="BV711" s="109">
        <f t="shared" si="584"/>
        <v>0</v>
      </c>
      <c r="BW711" s="109">
        <f t="shared" si="585"/>
        <v>0</v>
      </c>
      <c r="BX711" s="109">
        <f t="shared" si="586"/>
        <v>0</v>
      </c>
      <c r="BY711" s="1000">
        <f t="shared" si="602"/>
        <v>0</v>
      </c>
    </row>
    <row r="712" spans="1:77">
      <c r="A712" s="940" t="s">
        <v>2255</v>
      </c>
      <c r="B712" s="930" t="s">
        <v>2256</v>
      </c>
      <c r="C712" s="907" t="s">
        <v>13</v>
      </c>
      <c r="D712" s="907" t="s">
        <v>14</v>
      </c>
      <c r="E712" s="908" t="s">
        <v>349</v>
      </c>
      <c r="F712" s="931">
        <v>40908</v>
      </c>
      <c r="G712" s="932" t="s">
        <v>106</v>
      </c>
      <c r="H712" s="910" t="s">
        <v>116</v>
      </c>
      <c r="I712" s="911"/>
      <c r="J712" s="987"/>
      <c r="K712" s="913"/>
      <c r="L712" s="912"/>
      <c r="M712" s="913"/>
      <c r="N712" s="933"/>
      <c r="O712" s="933"/>
      <c r="P712" s="933"/>
      <c r="Q712" s="969"/>
      <c r="R712" s="968"/>
      <c r="S712" s="933"/>
      <c r="T712" s="933"/>
      <c r="U712" s="933"/>
      <c r="V712" s="933">
        <v>0</v>
      </c>
      <c r="W712" s="933">
        <v>0</v>
      </c>
      <c r="X712" s="933">
        <v>140989.91999999998</v>
      </c>
      <c r="Y712" s="933">
        <v>0</v>
      </c>
      <c r="Z712" s="933">
        <v>0</v>
      </c>
      <c r="AA712" s="933">
        <v>0</v>
      </c>
      <c r="AB712" s="933">
        <v>0</v>
      </c>
      <c r="AC712" s="933">
        <v>0</v>
      </c>
      <c r="AD712" s="933">
        <v>0</v>
      </c>
      <c r="AE712" s="933">
        <v>0</v>
      </c>
      <c r="AF712" s="933">
        <v>0</v>
      </c>
      <c r="AG712" s="933">
        <v>0</v>
      </c>
      <c r="AH712" s="933">
        <v>0</v>
      </c>
      <c r="AI712" s="933">
        <v>0</v>
      </c>
      <c r="AJ712" s="933">
        <v>0</v>
      </c>
      <c r="AK712" s="933">
        <v>0</v>
      </c>
      <c r="AL712" s="933">
        <v>0</v>
      </c>
      <c r="AM712" s="933">
        <v>0</v>
      </c>
      <c r="AN712" s="933">
        <v>0</v>
      </c>
      <c r="AO712" s="933">
        <v>0</v>
      </c>
      <c r="AP712" s="160">
        <f t="shared" si="603"/>
        <v>140989.91999999998</v>
      </c>
      <c r="AQ712" s="160">
        <f t="shared" si="604"/>
        <v>0</v>
      </c>
      <c r="AR712" s="160">
        <f t="shared" si="605"/>
        <v>140989.91999999998</v>
      </c>
      <c r="AS712" s="969"/>
      <c r="AT712" s="1011"/>
      <c r="AU712" s="13">
        <f t="shared" si="587"/>
        <v>0</v>
      </c>
      <c r="AV712" s="13">
        <f t="shared" si="588"/>
        <v>0</v>
      </c>
      <c r="AW712" s="13">
        <f t="shared" si="589"/>
        <v>0</v>
      </c>
      <c r="AX712" s="13">
        <f t="shared" si="590"/>
        <v>0</v>
      </c>
      <c r="AY712" s="13">
        <f t="shared" si="591"/>
        <v>0</v>
      </c>
      <c r="AZ712" s="13">
        <f t="shared" si="592"/>
        <v>0</v>
      </c>
      <c r="BA712" s="13">
        <f t="shared" si="593"/>
        <v>0</v>
      </c>
      <c r="BB712" s="13">
        <f t="shared" si="594"/>
        <v>0</v>
      </c>
      <c r="BC712" s="13">
        <f t="shared" si="595"/>
        <v>0</v>
      </c>
      <c r="BD712" s="13">
        <f t="shared" si="596"/>
        <v>0</v>
      </c>
      <c r="BE712" s="13">
        <f t="shared" si="597"/>
        <v>0</v>
      </c>
      <c r="BF712" s="13">
        <f t="shared" si="598"/>
        <v>0</v>
      </c>
      <c r="BG712" s="13">
        <f t="shared" si="599"/>
        <v>0</v>
      </c>
      <c r="BH712" s="13">
        <f t="shared" si="600"/>
        <v>0</v>
      </c>
      <c r="BI712" s="73">
        <f t="shared" si="601"/>
        <v>0</v>
      </c>
      <c r="BJ712" s="1011"/>
      <c r="BK712" s="1007">
        <f t="shared" si="573"/>
        <v>0</v>
      </c>
      <c r="BL712" s="933">
        <f t="shared" si="574"/>
        <v>0</v>
      </c>
      <c r="BM712" s="933">
        <f t="shared" si="575"/>
        <v>0</v>
      </c>
      <c r="BN712" s="933">
        <f t="shared" si="576"/>
        <v>0</v>
      </c>
      <c r="BO712" s="933">
        <f t="shared" si="577"/>
        <v>0</v>
      </c>
      <c r="BP712" s="933">
        <f t="shared" si="578"/>
        <v>0</v>
      </c>
      <c r="BQ712" s="933">
        <f t="shared" si="579"/>
        <v>0</v>
      </c>
      <c r="BR712" s="933">
        <f t="shared" si="580"/>
        <v>0</v>
      </c>
      <c r="BS712" s="933">
        <f t="shared" si="581"/>
        <v>0</v>
      </c>
      <c r="BT712" s="933">
        <f t="shared" si="582"/>
        <v>0</v>
      </c>
      <c r="BU712" s="933">
        <f t="shared" si="583"/>
        <v>0</v>
      </c>
      <c r="BV712" s="933">
        <f t="shared" si="584"/>
        <v>0</v>
      </c>
      <c r="BW712" s="933">
        <f t="shared" si="585"/>
        <v>0</v>
      </c>
      <c r="BX712" s="933">
        <f t="shared" si="586"/>
        <v>0</v>
      </c>
      <c r="BY712" s="1000">
        <f t="shared" si="602"/>
        <v>0</v>
      </c>
    </row>
    <row r="713" spans="1:77">
      <c r="A713" s="679" t="s">
        <v>2155</v>
      </c>
      <c r="B713" s="679" t="s">
        <v>2156</v>
      </c>
      <c r="C713" s="57" t="s">
        <v>13</v>
      </c>
      <c r="D713" s="684" t="s">
        <v>14</v>
      </c>
      <c r="E713" s="681" t="s">
        <v>349</v>
      </c>
      <c r="F713" s="682">
        <v>40851</v>
      </c>
      <c r="G713" s="682" t="s">
        <v>106</v>
      </c>
      <c r="H713" s="241" t="s">
        <v>116</v>
      </c>
      <c r="I713" s="38"/>
      <c r="J713" s="983"/>
      <c r="K713" s="903"/>
      <c r="L713" s="798"/>
      <c r="M713" s="429"/>
      <c r="N713" s="109"/>
      <c r="O713" s="109"/>
      <c r="P713" s="109"/>
      <c r="Q713" s="607"/>
      <c r="R713" s="93"/>
      <c r="S713" s="109"/>
      <c r="T713" s="109"/>
      <c r="U713" s="109"/>
      <c r="V713" s="109">
        <v>0</v>
      </c>
      <c r="W713" s="109">
        <v>1448040.04</v>
      </c>
      <c r="X713" s="109">
        <v>2265.8000000000466</v>
      </c>
      <c r="Y713" s="109">
        <v>0</v>
      </c>
      <c r="Z713" s="109">
        <v>0</v>
      </c>
      <c r="AA713" s="109">
        <v>0</v>
      </c>
      <c r="AB713" s="109">
        <v>0</v>
      </c>
      <c r="AC713" s="109">
        <v>0</v>
      </c>
      <c r="AD713" s="109">
        <v>0</v>
      </c>
      <c r="AE713" s="109">
        <v>0</v>
      </c>
      <c r="AF713" s="109">
        <v>0</v>
      </c>
      <c r="AG713" s="109">
        <v>0</v>
      </c>
      <c r="AH713" s="109">
        <v>0</v>
      </c>
      <c r="AI713" s="109">
        <v>0</v>
      </c>
      <c r="AJ713" s="109">
        <v>0</v>
      </c>
      <c r="AK713" s="109">
        <v>0</v>
      </c>
      <c r="AL713" s="109">
        <v>0</v>
      </c>
      <c r="AM713" s="109">
        <v>0</v>
      </c>
      <c r="AN713" s="109">
        <v>0</v>
      </c>
      <c r="AO713" s="109">
        <v>0</v>
      </c>
      <c r="AP713" s="160">
        <f t="shared" si="603"/>
        <v>1450305.84</v>
      </c>
      <c r="AQ713" s="160">
        <f t="shared" si="604"/>
        <v>0</v>
      </c>
      <c r="AR713" s="160">
        <f t="shared" si="605"/>
        <v>1450305.84</v>
      </c>
      <c r="AS713" s="607"/>
      <c r="AT713" s="219"/>
      <c r="AU713" s="13">
        <f t="shared" si="587"/>
        <v>0</v>
      </c>
      <c r="AV713" s="13">
        <f t="shared" si="588"/>
        <v>0</v>
      </c>
      <c r="AW713" s="13">
        <f t="shared" si="589"/>
        <v>0</v>
      </c>
      <c r="AX713" s="13">
        <f t="shared" si="590"/>
        <v>0</v>
      </c>
      <c r="AY713" s="13">
        <f t="shared" si="591"/>
        <v>0</v>
      </c>
      <c r="AZ713" s="13">
        <f t="shared" si="592"/>
        <v>0</v>
      </c>
      <c r="BA713" s="13">
        <f t="shared" si="593"/>
        <v>0</v>
      </c>
      <c r="BB713" s="13">
        <f t="shared" si="594"/>
        <v>0</v>
      </c>
      <c r="BC713" s="13">
        <f t="shared" si="595"/>
        <v>0</v>
      </c>
      <c r="BD713" s="13">
        <f t="shared" si="596"/>
        <v>0</v>
      </c>
      <c r="BE713" s="13">
        <f t="shared" si="597"/>
        <v>0</v>
      </c>
      <c r="BF713" s="13">
        <f t="shared" si="598"/>
        <v>0</v>
      </c>
      <c r="BG713" s="13">
        <f t="shared" si="599"/>
        <v>0</v>
      </c>
      <c r="BH713" s="13">
        <f t="shared" si="600"/>
        <v>0</v>
      </c>
      <c r="BI713" s="73">
        <f t="shared" si="601"/>
        <v>0</v>
      </c>
      <c r="BJ713" s="219"/>
      <c r="BK713" s="850">
        <f t="shared" si="573"/>
        <v>0</v>
      </c>
      <c r="BL713" s="109">
        <f t="shared" si="574"/>
        <v>0</v>
      </c>
      <c r="BM713" s="109">
        <f t="shared" si="575"/>
        <v>0</v>
      </c>
      <c r="BN713" s="109">
        <f t="shared" si="576"/>
        <v>0</v>
      </c>
      <c r="BO713" s="109">
        <f t="shared" si="577"/>
        <v>0</v>
      </c>
      <c r="BP713" s="109">
        <f t="shared" si="578"/>
        <v>0</v>
      </c>
      <c r="BQ713" s="109">
        <f t="shared" si="579"/>
        <v>0</v>
      </c>
      <c r="BR713" s="109">
        <f t="shared" si="580"/>
        <v>0</v>
      </c>
      <c r="BS713" s="109">
        <f t="shared" si="581"/>
        <v>0</v>
      </c>
      <c r="BT713" s="109">
        <f t="shared" si="582"/>
        <v>0</v>
      </c>
      <c r="BU713" s="109">
        <f t="shared" si="583"/>
        <v>0</v>
      </c>
      <c r="BV713" s="109">
        <f t="shared" si="584"/>
        <v>0</v>
      </c>
      <c r="BW713" s="109">
        <f t="shared" si="585"/>
        <v>0</v>
      </c>
      <c r="BX713" s="109">
        <f t="shared" si="586"/>
        <v>0</v>
      </c>
      <c r="BY713" s="1000">
        <f t="shared" si="602"/>
        <v>0</v>
      </c>
    </row>
    <row r="714" spans="1:77">
      <c r="A714" s="678" t="s">
        <v>2217</v>
      </c>
      <c r="B714" s="678" t="s">
        <v>2218</v>
      </c>
      <c r="C714" s="57" t="s">
        <v>13</v>
      </c>
      <c r="D714" s="684" t="s">
        <v>14</v>
      </c>
      <c r="E714" s="681" t="s">
        <v>349</v>
      </c>
      <c r="F714" s="683">
        <v>41257</v>
      </c>
      <c r="G714" s="682" t="s">
        <v>106</v>
      </c>
      <c r="H714" s="241" t="s">
        <v>116</v>
      </c>
      <c r="I714" s="38"/>
      <c r="J714" s="983"/>
      <c r="K714" s="903"/>
      <c r="L714" s="798"/>
      <c r="M714" s="429"/>
      <c r="N714" s="109"/>
      <c r="O714" s="109"/>
      <c r="P714" s="109"/>
      <c r="Q714" s="607"/>
      <c r="R714" s="93"/>
      <c r="S714" s="109"/>
      <c r="T714" s="109"/>
      <c r="U714" s="109"/>
      <c r="V714" s="109">
        <v>0</v>
      </c>
      <c r="W714" s="109">
        <v>0</v>
      </c>
      <c r="X714" s="109">
        <v>0</v>
      </c>
      <c r="Y714" s="109">
        <v>0</v>
      </c>
      <c r="Z714" s="109">
        <v>0</v>
      </c>
      <c r="AA714" s="109">
        <v>0</v>
      </c>
      <c r="AB714" s="109">
        <v>0</v>
      </c>
      <c r="AC714" s="109">
        <v>0</v>
      </c>
      <c r="AD714" s="109">
        <v>0</v>
      </c>
      <c r="AE714" s="109">
        <v>0</v>
      </c>
      <c r="AF714" s="109">
        <v>0</v>
      </c>
      <c r="AG714" s="109">
        <v>0</v>
      </c>
      <c r="AH714" s="109">
        <v>0</v>
      </c>
      <c r="AI714" s="109">
        <v>0</v>
      </c>
      <c r="AJ714" s="109">
        <v>318278.71000000002</v>
      </c>
      <c r="AK714" s="109">
        <v>0</v>
      </c>
      <c r="AL714" s="109">
        <v>0</v>
      </c>
      <c r="AM714" s="109">
        <v>0</v>
      </c>
      <c r="AN714" s="109">
        <v>0</v>
      </c>
      <c r="AO714" s="109">
        <v>0</v>
      </c>
      <c r="AP714" s="160">
        <f t="shared" si="603"/>
        <v>0</v>
      </c>
      <c r="AQ714" s="160">
        <f t="shared" si="604"/>
        <v>318278.71000000002</v>
      </c>
      <c r="AR714" s="160">
        <f t="shared" si="605"/>
        <v>318278.71000000002</v>
      </c>
      <c r="AS714" s="607"/>
      <c r="AT714" s="219"/>
      <c r="AU714" s="13">
        <f t="shared" si="587"/>
        <v>0</v>
      </c>
      <c r="AV714" s="13">
        <f t="shared" si="588"/>
        <v>0</v>
      </c>
      <c r="AW714" s="13">
        <f t="shared" si="589"/>
        <v>0</v>
      </c>
      <c r="AX714" s="13">
        <f t="shared" si="590"/>
        <v>0</v>
      </c>
      <c r="AY714" s="13">
        <f t="shared" si="591"/>
        <v>0</v>
      </c>
      <c r="AZ714" s="13">
        <f t="shared" si="592"/>
        <v>0</v>
      </c>
      <c r="BA714" s="13">
        <f t="shared" si="593"/>
        <v>0</v>
      </c>
      <c r="BB714" s="13">
        <f t="shared" si="594"/>
        <v>0</v>
      </c>
      <c r="BC714" s="13">
        <f t="shared" si="595"/>
        <v>318278.71000000002</v>
      </c>
      <c r="BD714" s="13">
        <f t="shared" si="596"/>
        <v>0</v>
      </c>
      <c r="BE714" s="13">
        <f t="shared" si="597"/>
        <v>0</v>
      </c>
      <c r="BF714" s="13">
        <f t="shared" si="598"/>
        <v>0</v>
      </c>
      <c r="BG714" s="13">
        <f t="shared" si="599"/>
        <v>0</v>
      </c>
      <c r="BH714" s="13">
        <f t="shared" si="600"/>
        <v>0</v>
      </c>
      <c r="BI714" s="73">
        <f t="shared" si="601"/>
        <v>318278.71000000002</v>
      </c>
      <c r="BJ714" s="219"/>
      <c r="BK714" s="850">
        <f t="shared" si="573"/>
        <v>0</v>
      </c>
      <c r="BL714" s="109">
        <f t="shared" si="574"/>
        <v>0</v>
      </c>
      <c r="BM714" s="109">
        <f t="shared" si="575"/>
        <v>0</v>
      </c>
      <c r="BN714" s="109">
        <f t="shared" si="576"/>
        <v>0</v>
      </c>
      <c r="BO714" s="109">
        <f t="shared" si="577"/>
        <v>0</v>
      </c>
      <c r="BP714" s="109">
        <f t="shared" si="578"/>
        <v>0</v>
      </c>
      <c r="BQ714" s="109">
        <f t="shared" si="579"/>
        <v>0</v>
      </c>
      <c r="BR714" s="109">
        <f t="shared" si="580"/>
        <v>0</v>
      </c>
      <c r="BS714" s="109">
        <f t="shared" si="581"/>
        <v>318278.71000000002</v>
      </c>
      <c r="BT714" s="109">
        <f t="shared" si="582"/>
        <v>0</v>
      </c>
      <c r="BU714" s="109">
        <f t="shared" si="583"/>
        <v>0</v>
      </c>
      <c r="BV714" s="109">
        <f t="shared" si="584"/>
        <v>0</v>
      </c>
      <c r="BW714" s="109">
        <f t="shared" si="585"/>
        <v>0</v>
      </c>
      <c r="BX714" s="109">
        <f t="shared" si="586"/>
        <v>0</v>
      </c>
      <c r="BY714" s="1000">
        <f t="shared" si="602"/>
        <v>318278.71000000002</v>
      </c>
    </row>
    <row r="715" spans="1:77">
      <c r="A715" s="678" t="s">
        <v>2277</v>
      </c>
      <c r="B715" s="678" t="s">
        <v>2278</v>
      </c>
      <c r="C715" s="57" t="s">
        <v>13</v>
      </c>
      <c r="D715" s="57" t="s">
        <v>14</v>
      </c>
      <c r="E715" s="681" t="s">
        <v>349</v>
      </c>
      <c r="F715" s="683">
        <v>40878</v>
      </c>
      <c r="G715" s="682" t="s">
        <v>106</v>
      </c>
      <c r="H715" s="241" t="s">
        <v>116</v>
      </c>
      <c r="I715" s="38"/>
      <c r="J715" s="983"/>
      <c r="K715" s="903"/>
      <c r="L715" s="798"/>
      <c r="M715" s="429"/>
      <c r="N715" s="109"/>
      <c r="O715" s="109"/>
      <c r="P715" s="109"/>
      <c r="Q715" s="607"/>
      <c r="R715" s="93"/>
      <c r="S715" s="109"/>
      <c r="T715" s="109"/>
      <c r="U715" s="109"/>
      <c r="V715" s="109">
        <v>0</v>
      </c>
      <c r="W715" s="109">
        <v>0</v>
      </c>
      <c r="X715" s="109">
        <v>105175.03</v>
      </c>
      <c r="Y715" s="109">
        <v>0</v>
      </c>
      <c r="Z715" s="109">
        <v>0</v>
      </c>
      <c r="AA715" s="109">
        <v>0</v>
      </c>
      <c r="AB715" s="109">
        <v>0</v>
      </c>
      <c r="AC715" s="109">
        <v>0</v>
      </c>
      <c r="AD715" s="109">
        <v>0</v>
      </c>
      <c r="AE715" s="109">
        <v>0</v>
      </c>
      <c r="AF715" s="109">
        <v>0</v>
      </c>
      <c r="AG715" s="109">
        <v>0</v>
      </c>
      <c r="AH715" s="109">
        <v>0</v>
      </c>
      <c r="AI715" s="109">
        <v>0</v>
      </c>
      <c r="AJ715" s="109">
        <v>0</v>
      </c>
      <c r="AK715" s="109">
        <v>0</v>
      </c>
      <c r="AL715" s="109">
        <v>0</v>
      </c>
      <c r="AM715" s="109">
        <v>0</v>
      </c>
      <c r="AN715" s="109">
        <v>0</v>
      </c>
      <c r="AO715" s="109">
        <v>0</v>
      </c>
      <c r="AP715" s="160">
        <f t="shared" si="603"/>
        <v>105175.03</v>
      </c>
      <c r="AQ715" s="160">
        <f t="shared" si="604"/>
        <v>0</v>
      </c>
      <c r="AR715" s="160">
        <f t="shared" si="605"/>
        <v>105175.03</v>
      </c>
      <c r="AS715" s="607"/>
      <c r="AT715" s="219"/>
      <c r="AU715" s="13">
        <f t="shared" si="587"/>
        <v>0</v>
      </c>
      <c r="AV715" s="13">
        <f t="shared" si="588"/>
        <v>0</v>
      </c>
      <c r="AW715" s="13">
        <f t="shared" si="589"/>
        <v>0</v>
      </c>
      <c r="AX715" s="13">
        <f t="shared" si="590"/>
        <v>0</v>
      </c>
      <c r="AY715" s="13">
        <f t="shared" si="591"/>
        <v>0</v>
      </c>
      <c r="AZ715" s="13">
        <f t="shared" si="592"/>
        <v>0</v>
      </c>
      <c r="BA715" s="13">
        <f t="shared" si="593"/>
        <v>0</v>
      </c>
      <c r="BB715" s="13">
        <f t="shared" si="594"/>
        <v>0</v>
      </c>
      <c r="BC715" s="13">
        <f t="shared" si="595"/>
        <v>0</v>
      </c>
      <c r="BD715" s="13">
        <f t="shared" si="596"/>
        <v>0</v>
      </c>
      <c r="BE715" s="13">
        <f t="shared" si="597"/>
        <v>0</v>
      </c>
      <c r="BF715" s="13">
        <f t="shared" si="598"/>
        <v>0</v>
      </c>
      <c r="BG715" s="13">
        <f t="shared" si="599"/>
        <v>0</v>
      </c>
      <c r="BH715" s="13">
        <f t="shared" si="600"/>
        <v>0</v>
      </c>
      <c r="BI715" s="73">
        <f t="shared" si="601"/>
        <v>0</v>
      </c>
      <c r="BJ715" s="219"/>
      <c r="BK715" s="850"/>
      <c r="BL715" s="109"/>
      <c r="BM715" s="109"/>
      <c r="BN715" s="109"/>
      <c r="BO715" s="109"/>
      <c r="BP715" s="109"/>
      <c r="BQ715" s="109"/>
      <c r="BR715" s="109"/>
      <c r="BS715" s="109"/>
      <c r="BT715" s="109"/>
      <c r="BU715" s="109"/>
      <c r="BV715" s="109"/>
      <c r="BW715" s="109"/>
      <c r="BX715" s="109"/>
      <c r="BY715" s="1000">
        <f t="shared" si="602"/>
        <v>0</v>
      </c>
    </row>
    <row r="716" spans="1:77">
      <c r="A716" s="679" t="s">
        <v>2175</v>
      </c>
      <c r="B716" s="679" t="s">
        <v>2176</v>
      </c>
      <c r="C716" s="57" t="s">
        <v>13</v>
      </c>
      <c r="D716" s="684" t="s">
        <v>14</v>
      </c>
      <c r="E716" s="681" t="s">
        <v>349</v>
      </c>
      <c r="F716" s="682">
        <v>41213</v>
      </c>
      <c r="G716" s="682" t="s">
        <v>106</v>
      </c>
      <c r="H716" s="241" t="s">
        <v>116</v>
      </c>
      <c r="I716" s="38"/>
      <c r="J716" s="983"/>
      <c r="K716" s="903"/>
      <c r="L716" s="798"/>
      <c r="M716" s="429"/>
      <c r="N716" s="109"/>
      <c r="O716" s="109"/>
      <c r="P716" s="109"/>
      <c r="Q716" s="607"/>
      <c r="R716" s="93"/>
      <c r="S716" s="109"/>
      <c r="T716" s="109"/>
      <c r="U716" s="109"/>
      <c r="V716" s="109">
        <v>0</v>
      </c>
      <c r="W716" s="109">
        <v>0</v>
      </c>
      <c r="X716" s="109">
        <v>0</v>
      </c>
      <c r="Y716" s="109">
        <v>0</v>
      </c>
      <c r="Z716" s="109">
        <v>0</v>
      </c>
      <c r="AA716" s="109">
        <v>0</v>
      </c>
      <c r="AB716" s="109">
        <v>0</v>
      </c>
      <c r="AC716" s="109">
        <v>0</v>
      </c>
      <c r="AD716" s="109">
        <v>0</v>
      </c>
      <c r="AE716" s="109">
        <v>0</v>
      </c>
      <c r="AF716" s="109">
        <v>0</v>
      </c>
      <c r="AG716" s="109">
        <v>0</v>
      </c>
      <c r="AH716" s="109">
        <v>764940</v>
      </c>
      <c r="AI716" s="109">
        <v>0</v>
      </c>
      <c r="AJ716" s="109">
        <v>0</v>
      </c>
      <c r="AK716" s="109">
        <v>0</v>
      </c>
      <c r="AL716" s="109">
        <v>0</v>
      </c>
      <c r="AM716" s="109">
        <v>0</v>
      </c>
      <c r="AN716" s="109">
        <v>0</v>
      </c>
      <c r="AO716" s="109">
        <v>0</v>
      </c>
      <c r="AP716" s="160">
        <f t="shared" si="603"/>
        <v>0</v>
      </c>
      <c r="AQ716" s="160">
        <f t="shared" si="604"/>
        <v>764940</v>
      </c>
      <c r="AR716" s="160">
        <f t="shared" si="605"/>
        <v>764940</v>
      </c>
      <c r="AS716" s="607"/>
      <c r="AT716" s="219"/>
      <c r="AU716" s="13">
        <f t="shared" si="587"/>
        <v>0</v>
      </c>
      <c r="AV716" s="13">
        <f t="shared" si="588"/>
        <v>0</v>
      </c>
      <c r="AW716" s="13">
        <f t="shared" si="589"/>
        <v>0</v>
      </c>
      <c r="AX716" s="13">
        <f t="shared" si="590"/>
        <v>0</v>
      </c>
      <c r="AY716" s="13">
        <f t="shared" si="591"/>
        <v>0</v>
      </c>
      <c r="AZ716" s="13">
        <f t="shared" si="592"/>
        <v>0</v>
      </c>
      <c r="BA716" s="13">
        <f t="shared" si="593"/>
        <v>764940</v>
      </c>
      <c r="BB716" s="13">
        <f t="shared" si="594"/>
        <v>0</v>
      </c>
      <c r="BC716" s="13">
        <f t="shared" si="595"/>
        <v>0</v>
      </c>
      <c r="BD716" s="13">
        <f t="shared" si="596"/>
        <v>0</v>
      </c>
      <c r="BE716" s="13">
        <f t="shared" si="597"/>
        <v>0</v>
      </c>
      <c r="BF716" s="13">
        <f t="shared" si="598"/>
        <v>0</v>
      </c>
      <c r="BG716" s="13">
        <f t="shared" si="599"/>
        <v>0</v>
      </c>
      <c r="BH716" s="13">
        <f t="shared" si="600"/>
        <v>0</v>
      </c>
      <c r="BI716" s="73">
        <f t="shared" si="601"/>
        <v>764940</v>
      </c>
      <c r="BJ716" s="219"/>
      <c r="BK716" s="850">
        <f t="shared" ref="BK716:BK731" si="606">IF($E716="N",AU716)</f>
        <v>0</v>
      </c>
      <c r="BL716" s="109">
        <f t="shared" ref="BL716:BL731" si="607">IF($E716="N",AV716)</f>
        <v>0</v>
      </c>
      <c r="BM716" s="109">
        <f t="shared" ref="BM716:BM731" si="608">IF($E716="N",AW716)</f>
        <v>0</v>
      </c>
      <c r="BN716" s="109">
        <f t="shared" ref="BN716:BN731" si="609">IF($E716="N",AX716)</f>
        <v>0</v>
      </c>
      <c r="BO716" s="109">
        <f t="shared" ref="BO716:BO731" si="610">IF($E716="N",AY716)</f>
        <v>0</v>
      </c>
      <c r="BP716" s="109">
        <f t="shared" ref="BP716:BP731" si="611">IF($E716="N",AZ716)</f>
        <v>0</v>
      </c>
      <c r="BQ716" s="109">
        <f t="shared" ref="BQ716:BQ731" si="612">IF($E716="N",BA716)</f>
        <v>764940</v>
      </c>
      <c r="BR716" s="109">
        <f t="shared" ref="BR716:BR731" si="613">IF($E716="N",BB716)</f>
        <v>0</v>
      </c>
      <c r="BS716" s="109">
        <f t="shared" ref="BS716:BS731" si="614">IF($E716="N",BC716)</f>
        <v>0</v>
      </c>
      <c r="BT716" s="109">
        <f t="shared" ref="BT716:BT731" si="615">IF($E716="N",BD716)</f>
        <v>0</v>
      </c>
      <c r="BU716" s="109">
        <f t="shared" ref="BU716:BU731" si="616">IF($E716="N",BE716)</f>
        <v>0</v>
      </c>
      <c r="BV716" s="109">
        <f t="shared" ref="BV716:BV731" si="617">IF($E716="N",BF716)</f>
        <v>0</v>
      </c>
      <c r="BW716" s="109">
        <f t="shared" ref="BW716:BW731" si="618">IF($E716="N",BG716)</f>
        <v>0</v>
      </c>
      <c r="BX716" s="109">
        <f t="shared" ref="BX716:BX731" si="619">IF($E716="N",BH716)</f>
        <v>0</v>
      </c>
      <c r="BY716" s="1000">
        <f t="shared" si="602"/>
        <v>764940</v>
      </c>
    </row>
    <row r="717" spans="1:77">
      <c r="A717" s="2" t="s">
        <v>2138</v>
      </c>
      <c r="B717" s="2" t="s">
        <v>2139</v>
      </c>
      <c r="C717" s="57" t="s">
        <v>13</v>
      </c>
      <c r="D717" s="57" t="s">
        <v>14</v>
      </c>
      <c r="E717" s="681" t="s">
        <v>349</v>
      </c>
      <c r="F717" s="682">
        <v>41209</v>
      </c>
      <c r="G717" s="682" t="s">
        <v>106</v>
      </c>
      <c r="H717" s="241" t="s">
        <v>116</v>
      </c>
      <c r="I717" s="38"/>
      <c r="J717" s="983"/>
      <c r="K717" s="903"/>
      <c r="L717" s="798"/>
      <c r="M717" s="429"/>
      <c r="N717" s="109"/>
      <c r="O717" s="109"/>
      <c r="P717" s="109"/>
      <c r="Q717" s="607"/>
      <c r="R717" s="93"/>
      <c r="S717" s="109"/>
      <c r="T717" s="109"/>
      <c r="U717" s="109"/>
      <c r="V717" s="109">
        <v>0</v>
      </c>
      <c r="W717" s="109">
        <v>0</v>
      </c>
      <c r="X717" s="109">
        <v>0</v>
      </c>
      <c r="Y717" s="109">
        <v>0</v>
      </c>
      <c r="Z717" s="109">
        <v>0</v>
      </c>
      <c r="AA717" s="109">
        <v>0</v>
      </c>
      <c r="AB717" s="109">
        <v>0</v>
      </c>
      <c r="AC717" s="109">
        <v>0</v>
      </c>
      <c r="AD717" s="109">
        <v>0</v>
      </c>
      <c r="AE717" s="109">
        <v>0</v>
      </c>
      <c r="AF717" s="109">
        <v>0</v>
      </c>
      <c r="AG717" s="109">
        <v>0</v>
      </c>
      <c r="AH717" s="109">
        <v>3015539.33</v>
      </c>
      <c r="AI717" s="109">
        <v>0</v>
      </c>
      <c r="AJ717" s="109">
        <v>0</v>
      </c>
      <c r="AK717" s="109">
        <v>0</v>
      </c>
      <c r="AL717" s="109">
        <v>0</v>
      </c>
      <c r="AM717" s="109">
        <v>0</v>
      </c>
      <c r="AN717" s="109">
        <v>0</v>
      </c>
      <c r="AO717" s="109">
        <v>0</v>
      </c>
      <c r="AP717" s="160">
        <f t="shared" si="603"/>
        <v>0</v>
      </c>
      <c r="AQ717" s="160">
        <f t="shared" si="604"/>
        <v>3015539.33</v>
      </c>
      <c r="AR717" s="160">
        <f t="shared" si="605"/>
        <v>3015539.33</v>
      </c>
      <c r="AS717" s="607"/>
      <c r="AT717" s="219"/>
      <c r="AU717" s="13">
        <f t="shared" si="587"/>
        <v>0</v>
      </c>
      <c r="AV717" s="13">
        <f t="shared" si="588"/>
        <v>0</v>
      </c>
      <c r="AW717" s="13">
        <f t="shared" si="589"/>
        <v>0</v>
      </c>
      <c r="AX717" s="13">
        <f t="shared" si="590"/>
        <v>0</v>
      </c>
      <c r="AY717" s="13">
        <f t="shared" si="591"/>
        <v>0</v>
      </c>
      <c r="AZ717" s="13">
        <f t="shared" si="592"/>
        <v>0</v>
      </c>
      <c r="BA717" s="13">
        <f t="shared" si="593"/>
        <v>3015539.33</v>
      </c>
      <c r="BB717" s="13">
        <f t="shared" si="594"/>
        <v>0</v>
      </c>
      <c r="BC717" s="13">
        <f t="shared" si="595"/>
        <v>0</v>
      </c>
      <c r="BD717" s="13">
        <f t="shared" si="596"/>
        <v>0</v>
      </c>
      <c r="BE717" s="13">
        <f t="shared" si="597"/>
        <v>0</v>
      </c>
      <c r="BF717" s="13">
        <f t="shared" si="598"/>
        <v>0</v>
      </c>
      <c r="BG717" s="13">
        <f t="shared" si="599"/>
        <v>0</v>
      </c>
      <c r="BH717" s="13">
        <f t="shared" si="600"/>
        <v>0</v>
      </c>
      <c r="BI717" s="73">
        <f t="shared" si="601"/>
        <v>3015539.33</v>
      </c>
      <c r="BJ717" s="219"/>
      <c r="BK717" s="850">
        <f t="shared" si="606"/>
        <v>0</v>
      </c>
      <c r="BL717" s="109">
        <f t="shared" si="607"/>
        <v>0</v>
      </c>
      <c r="BM717" s="109">
        <f t="shared" si="608"/>
        <v>0</v>
      </c>
      <c r="BN717" s="109">
        <f t="shared" si="609"/>
        <v>0</v>
      </c>
      <c r="BO717" s="109">
        <f t="shared" si="610"/>
        <v>0</v>
      </c>
      <c r="BP717" s="109">
        <f t="shared" si="611"/>
        <v>0</v>
      </c>
      <c r="BQ717" s="109">
        <f t="shared" si="612"/>
        <v>3015539.33</v>
      </c>
      <c r="BR717" s="109">
        <f t="shared" si="613"/>
        <v>0</v>
      </c>
      <c r="BS717" s="109">
        <f t="shared" si="614"/>
        <v>0</v>
      </c>
      <c r="BT717" s="109">
        <f t="shared" si="615"/>
        <v>0</v>
      </c>
      <c r="BU717" s="109">
        <f t="shared" si="616"/>
        <v>0</v>
      </c>
      <c r="BV717" s="109">
        <f t="shared" si="617"/>
        <v>0</v>
      </c>
      <c r="BW717" s="109">
        <f t="shared" si="618"/>
        <v>0</v>
      </c>
      <c r="BX717" s="109">
        <f t="shared" si="619"/>
        <v>0</v>
      </c>
      <c r="BY717" s="1000">
        <f t="shared" si="602"/>
        <v>3015539.33</v>
      </c>
    </row>
    <row r="718" spans="1:77" ht="102">
      <c r="A718" s="678" t="s">
        <v>3447</v>
      </c>
      <c r="B718" s="678" t="s">
        <v>3448</v>
      </c>
      <c r="C718" s="57" t="s">
        <v>20</v>
      </c>
      <c r="D718" s="57" t="s">
        <v>7</v>
      </c>
      <c r="E718" s="681" t="s">
        <v>349</v>
      </c>
      <c r="F718" s="683">
        <v>41395</v>
      </c>
      <c r="G718" s="682" t="s">
        <v>106</v>
      </c>
      <c r="H718" s="241" t="s">
        <v>124</v>
      </c>
      <c r="I718" s="38"/>
      <c r="J718" s="984" t="s">
        <v>1392</v>
      </c>
      <c r="K718" s="986" t="s">
        <v>3616</v>
      </c>
      <c r="L718" s="798"/>
      <c r="M718" s="429"/>
      <c r="N718" s="109"/>
      <c r="O718" s="109"/>
      <c r="P718" s="109"/>
      <c r="Q718" s="607"/>
      <c r="R718" s="93"/>
      <c r="S718" s="109">
        <v>0</v>
      </c>
      <c r="T718" s="109">
        <v>0</v>
      </c>
      <c r="U718" s="109">
        <v>0</v>
      </c>
      <c r="V718" s="109">
        <v>0</v>
      </c>
      <c r="W718" s="109">
        <v>0</v>
      </c>
      <c r="X718" s="109">
        <v>0</v>
      </c>
      <c r="Y718" s="109">
        <v>0</v>
      </c>
      <c r="Z718" s="109">
        <v>0</v>
      </c>
      <c r="AA718" s="109">
        <v>0</v>
      </c>
      <c r="AB718" s="109">
        <v>0</v>
      </c>
      <c r="AC718" s="109">
        <v>0</v>
      </c>
      <c r="AD718" s="109">
        <v>0</v>
      </c>
      <c r="AE718" s="109">
        <v>0</v>
      </c>
      <c r="AF718" s="109">
        <v>0</v>
      </c>
      <c r="AG718" s="109">
        <v>0</v>
      </c>
      <c r="AH718" s="109">
        <v>0</v>
      </c>
      <c r="AI718" s="109">
        <v>0</v>
      </c>
      <c r="AJ718" s="109">
        <v>0</v>
      </c>
      <c r="AK718" s="109">
        <v>0</v>
      </c>
      <c r="AL718" s="109">
        <v>0</v>
      </c>
      <c r="AM718" s="109">
        <v>0</v>
      </c>
      <c r="AN718" s="109">
        <v>0</v>
      </c>
      <c r="AO718" s="109">
        <v>2120749.81</v>
      </c>
      <c r="AP718" s="160">
        <f t="shared" si="603"/>
        <v>0</v>
      </c>
      <c r="AQ718" s="160">
        <f t="shared" si="604"/>
        <v>2120749.81</v>
      </c>
      <c r="AR718" s="160">
        <f t="shared" si="605"/>
        <v>2120749.81</v>
      </c>
      <c r="AS718" s="607"/>
      <c r="AT718" s="219"/>
      <c r="AU718" s="943">
        <v>0</v>
      </c>
      <c r="AV718" s="943">
        <v>0</v>
      </c>
      <c r="AW718" s="943">
        <v>0</v>
      </c>
      <c r="AX718" s="943">
        <v>0</v>
      </c>
      <c r="AY718" s="943">
        <v>0</v>
      </c>
      <c r="AZ718" s="943">
        <v>0</v>
      </c>
      <c r="BA718" s="943">
        <v>0</v>
      </c>
      <c r="BB718" s="943">
        <v>0</v>
      </c>
      <c r="BC718" s="943">
        <v>0</v>
      </c>
      <c r="BD718" s="943">
        <v>0</v>
      </c>
      <c r="BE718" s="943">
        <v>0</v>
      </c>
      <c r="BF718" s="943">
        <v>0</v>
      </c>
      <c r="BG718" s="943">
        <v>0</v>
      </c>
      <c r="BH718" s="943">
        <v>0</v>
      </c>
      <c r="BI718" s="73">
        <f t="shared" si="601"/>
        <v>0</v>
      </c>
      <c r="BJ718" s="219"/>
      <c r="BK718" s="850">
        <f t="shared" si="606"/>
        <v>0</v>
      </c>
      <c r="BL718" s="109">
        <f t="shared" si="607"/>
        <v>0</v>
      </c>
      <c r="BM718" s="109">
        <f t="shared" si="608"/>
        <v>0</v>
      </c>
      <c r="BN718" s="109">
        <f t="shared" si="609"/>
        <v>0</v>
      </c>
      <c r="BO718" s="109">
        <f t="shared" si="610"/>
        <v>0</v>
      </c>
      <c r="BP718" s="109">
        <f t="shared" si="611"/>
        <v>0</v>
      </c>
      <c r="BQ718" s="109">
        <f t="shared" si="612"/>
        <v>0</v>
      </c>
      <c r="BR718" s="109">
        <f t="shared" si="613"/>
        <v>0</v>
      </c>
      <c r="BS718" s="109">
        <f t="shared" si="614"/>
        <v>0</v>
      </c>
      <c r="BT718" s="109">
        <f t="shared" si="615"/>
        <v>0</v>
      </c>
      <c r="BU718" s="109">
        <f t="shared" si="616"/>
        <v>0</v>
      </c>
      <c r="BV718" s="109">
        <f t="shared" si="617"/>
        <v>0</v>
      </c>
      <c r="BW718" s="109">
        <f t="shared" si="618"/>
        <v>0</v>
      </c>
      <c r="BX718" s="109">
        <f t="shared" si="619"/>
        <v>0</v>
      </c>
      <c r="BY718" s="1000">
        <f t="shared" si="602"/>
        <v>0</v>
      </c>
    </row>
    <row r="719" spans="1:77">
      <c r="A719" s="679" t="s">
        <v>337</v>
      </c>
      <c r="B719" s="679" t="s">
        <v>2073</v>
      </c>
      <c r="C719" s="57" t="s">
        <v>36</v>
      </c>
      <c r="D719" s="684" t="s">
        <v>25</v>
      </c>
      <c r="E719" s="681" t="s">
        <v>349</v>
      </c>
      <c r="F719" s="682">
        <v>41090</v>
      </c>
      <c r="G719" s="682" t="s">
        <v>106</v>
      </c>
      <c r="H719" s="241" t="s">
        <v>133</v>
      </c>
      <c r="I719" s="38"/>
      <c r="J719" s="983"/>
      <c r="K719" s="903"/>
      <c r="L719" s="798"/>
      <c r="M719" s="429"/>
      <c r="N719" s="109"/>
      <c r="O719" s="109"/>
      <c r="P719" s="109"/>
      <c r="Q719" s="607"/>
      <c r="R719" s="93"/>
      <c r="S719" s="109">
        <v>0</v>
      </c>
      <c r="T719" s="109">
        <v>0</v>
      </c>
      <c r="U719" s="109">
        <v>0</v>
      </c>
      <c r="V719" s="109">
        <v>0</v>
      </c>
      <c r="W719" s="109">
        <v>0</v>
      </c>
      <c r="X719" s="109">
        <v>0</v>
      </c>
      <c r="Y719" s="109">
        <v>0</v>
      </c>
      <c r="Z719" s="109">
        <v>0</v>
      </c>
      <c r="AA719" s="109">
        <v>0</v>
      </c>
      <c r="AB719" s="109">
        <v>0</v>
      </c>
      <c r="AC719" s="109">
        <v>0</v>
      </c>
      <c r="AD719" s="109">
        <v>2263324.7406600001</v>
      </c>
      <c r="AE719" s="109">
        <v>0</v>
      </c>
      <c r="AF719" s="109">
        <v>0</v>
      </c>
      <c r="AG719" s="109">
        <v>0</v>
      </c>
      <c r="AH719" s="109">
        <v>0</v>
      </c>
      <c r="AI719" s="109">
        <v>0</v>
      </c>
      <c r="AJ719" s="109">
        <v>0</v>
      </c>
      <c r="AK719" s="109">
        <v>0</v>
      </c>
      <c r="AL719" s="109">
        <v>0</v>
      </c>
      <c r="AM719" s="109">
        <v>0</v>
      </c>
      <c r="AN719" s="109">
        <v>0</v>
      </c>
      <c r="AO719" s="109">
        <v>0</v>
      </c>
      <c r="AP719" s="160">
        <f t="shared" si="603"/>
        <v>0</v>
      </c>
      <c r="AQ719" s="160">
        <f t="shared" si="604"/>
        <v>2263324.7406600001</v>
      </c>
      <c r="AR719" s="160">
        <f t="shared" si="605"/>
        <v>2263324.7406600001</v>
      </c>
      <c r="AS719" s="607"/>
      <c r="AT719" s="219"/>
      <c r="AU719" s="13">
        <f t="shared" ref="AU719:AU750" si="620">AB719</f>
        <v>0</v>
      </c>
      <c r="AV719" s="13">
        <f t="shared" ref="AV719:AV750" si="621">AC719</f>
        <v>0</v>
      </c>
      <c r="AW719" s="13">
        <f t="shared" ref="AW719:AW750" si="622">AD719</f>
        <v>2263324.7406600001</v>
      </c>
      <c r="AX719" s="13">
        <f t="shared" ref="AX719:AX750" si="623">AE719</f>
        <v>0</v>
      </c>
      <c r="AY719" s="13">
        <f t="shared" ref="AY719:AY750" si="624">AF719</f>
        <v>0</v>
      </c>
      <c r="AZ719" s="13">
        <f t="shared" ref="AZ719:AZ750" si="625">AG719</f>
        <v>0</v>
      </c>
      <c r="BA719" s="13">
        <f t="shared" ref="BA719:BA750" si="626">AH719</f>
        <v>0</v>
      </c>
      <c r="BB719" s="13">
        <f t="shared" ref="BB719:BB750" si="627">AI719</f>
        <v>0</v>
      </c>
      <c r="BC719" s="13">
        <f t="shared" ref="BC719:BC750" si="628">AJ719</f>
        <v>0</v>
      </c>
      <c r="BD719" s="13">
        <f t="shared" ref="BD719:BD750" si="629">AK719</f>
        <v>0</v>
      </c>
      <c r="BE719" s="13">
        <f t="shared" ref="BE719:BE750" si="630">AL719</f>
        <v>0</v>
      </c>
      <c r="BF719" s="13">
        <f t="shared" ref="BF719:BF750" si="631">AM719</f>
        <v>0</v>
      </c>
      <c r="BG719" s="13">
        <f t="shared" ref="BG719:BG750" si="632">AN719</f>
        <v>0</v>
      </c>
      <c r="BH719" s="13">
        <f t="shared" ref="BH719:BH750" si="633">AO719</f>
        <v>0</v>
      </c>
      <c r="BI719" s="73">
        <f t="shared" si="601"/>
        <v>2263324.7406600001</v>
      </c>
      <c r="BJ719" s="219"/>
      <c r="BK719" s="850">
        <f t="shared" si="606"/>
        <v>0</v>
      </c>
      <c r="BL719" s="109">
        <f t="shared" si="607"/>
        <v>0</v>
      </c>
      <c r="BM719" s="109">
        <f t="shared" si="608"/>
        <v>2263324.7406600001</v>
      </c>
      <c r="BN719" s="109">
        <f t="shared" si="609"/>
        <v>0</v>
      </c>
      <c r="BO719" s="109">
        <f t="shared" si="610"/>
        <v>0</v>
      </c>
      <c r="BP719" s="109">
        <f t="shared" si="611"/>
        <v>0</v>
      </c>
      <c r="BQ719" s="109">
        <f t="shared" si="612"/>
        <v>0</v>
      </c>
      <c r="BR719" s="109">
        <f t="shared" si="613"/>
        <v>0</v>
      </c>
      <c r="BS719" s="109">
        <f t="shared" si="614"/>
        <v>0</v>
      </c>
      <c r="BT719" s="109">
        <f t="shared" si="615"/>
        <v>0</v>
      </c>
      <c r="BU719" s="109">
        <f t="shared" si="616"/>
        <v>0</v>
      </c>
      <c r="BV719" s="109">
        <f t="shared" si="617"/>
        <v>0</v>
      </c>
      <c r="BW719" s="109">
        <f t="shared" si="618"/>
        <v>0</v>
      </c>
      <c r="BX719" s="109">
        <f t="shared" si="619"/>
        <v>0</v>
      </c>
      <c r="BY719" s="1000">
        <f t="shared" si="602"/>
        <v>2263324.7406600001</v>
      </c>
    </row>
    <row r="720" spans="1:77">
      <c r="A720" s="679" t="s">
        <v>337</v>
      </c>
      <c r="B720" s="679" t="s">
        <v>2073</v>
      </c>
      <c r="C720" s="57" t="s">
        <v>36</v>
      </c>
      <c r="D720" s="57" t="s">
        <v>22</v>
      </c>
      <c r="E720" s="681" t="s">
        <v>349</v>
      </c>
      <c r="F720" s="682">
        <v>41090</v>
      </c>
      <c r="G720" s="682" t="s">
        <v>106</v>
      </c>
      <c r="H720" s="241" t="s">
        <v>132</v>
      </c>
      <c r="I720" s="38"/>
      <c r="J720" s="983"/>
      <c r="K720" s="903"/>
      <c r="L720" s="798"/>
      <c r="M720" s="429"/>
      <c r="N720" s="109"/>
      <c r="O720" s="109"/>
      <c r="P720" s="109"/>
      <c r="Q720" s="607"/>
      <c r="R720" s="93"/>
      <c r="S720" s="109">
        <v>0</v>
      </c>
      <c r="T720" s="109">
        <v>0</v>
      </c>
      <c r="U720" s="109">
        <v>0</v>
      </c>
      <c r="V720" s="109">
        <v>0</v>
      </c>
      <c r="W720" s="109">
        <v>0</v>
      </c>
      <c r="X720" s="109">
        <v>0</v>
      </c>
      <c r="Y720" s="109">
        <v>0</v>
      </c>
      <c r="Z720" s="109">
        <v>0</v>
      </c>
      <c r="AA720" s="109">
        <v>0</v>
      </c>
      <c r="AB720" s="109">
        <v>0</v>
      </c>
      <c r="AC720" s="109">
        <v>0</v>
      </c>
      <c r="AD720" s="109">
        <v>554798.26512</v>
      </c>
      <c r="AE720" s="109">
        <v>0</v>
      </c>
      <c r="AF720" s="109">
        <v>0</v>
      </c>
      <c r="AG720" s="109">
        <v>0</v>
      </c>
      <c r="AH720" s="109">
        <v>0</v>
      </c>
      <c r="AI720" s="109">
        <v>0</v>
      </c>
      <c r="AJ720" s="109">
        <v>0</v>
      </c>
      <c r="AK720" s="109">
        <v>0</v>
      </c>
      <c r="AL720" s="109">
        <v>0</v>
      </c>
      <c r="AM720" s="109">
        <v>0</v>
      </c>
      <c r="AN720" s="109">
        <v>0</v>
      </c>
      <c r="AO720" s="109">
        <v>0</v>
      </c>
      <c r="AP720" s="160">
        <f t="shared" si="603"/>
        <v>0</v>
      </c>
      <c r="AQ720" s="160">
        <f t="shared" si="604"/>
        <v>554798.26512</v>
      </c>
      <c r="AR720" s="160">
        <f t="shared" si="605"/>
        <v>554798.26512</v>
      </c>
      <c r="AS720" s="607"/>
      <c r="AT720" s="219"/>
      <c r="AU720" s="13">
        <f t="shared" si="620"/>
        <v>0</v>
      </c>
      <c r="AV720" s="13">
        <f t="shared" si="621"/>
        <v>0</v>
      </c>
      <c r="AW720" s="13">
        <f t="shared" si="622"/>
        <v>554798.26512</v>
      </c>
      <c r="AX720" s="13">
        <f t="shared" si="623"/>
        <v>0</v>
      </c>
      <c r="AY720" s="13">
        <f t="shared" si="624"/>
        <v>0</v>
      </c>
      <c r="AZ720" s="13">
        <f t="shared" si="625"/>
        <v>0</v>
      </c>
      <c r="BA720" s="13">
        <f t="shared" si="626"/>
        <v>0</v>
      </c>
      <c r="BB720" s="13">
        <f t="shared" si="627"/>
        <v>0</v>
      </c>
      <c r="BC720" s="13">
        <f t="shared" si="628"/>
        <v>0</v>
      </c>
      <c r="BD720" s="13">
        <f t="shared" si="629"/>
        <v>0</v>
      </c>
      <c r="BE720" s="13">
        <f t="shared" si="630"/>
        <v>0</v>
      </c>
      <c r="BF720" s="13">
        <f t="shared" si="631"/>
        <v>0</v>
      </c>
      <c r="BG720" s="13">
        <f t="shared" si="632"/>
        <v>0</v>
      </c>
      <c r="BH720" s="13">
        <f t="shared" si="633"/>
        <v>0</v>
      </c>
      <c r="BI720" s="73">
        <f t="shared" si="601"/>
        <v>554798.26512</v>
      </c>
      <c r="BJ720" s="219"/>
      <c r="BK720" s="850">
        <f t="shared" si="606"/>
        <v>0</v>
      </c>
      <c r="BL720" s="109">
        <f t="shared" si="607"/>
        <v>0</v>
      </c>
      <c r="BM720" s="109">
        <f t="shared" si="608"/>
        <v>554798.26512</v>
      </c>
      <c r="BN720" s="109">
        <f t="shared" si="609"/>
        <v>0</v>
      </c>
      <c r="BO720" s="109">
        <f t="shared" si="610"/>
        <v>0</v>
      </c>
      <c r="BP720" s="109">
        <f t="shared" si="611"/>
        <v>0</v>
      </c>
      <c r="BQ720" s="109">
        <f t="shared" si="612"/>
        <v>0</v>
      </c>
      <c r="BR720" s="109">
        <f t="shared" si="613"/>
        <v>0</v>
      </c>
      <c r="BS720" s="109">
        <f t="shared" si="614"/>
        <v>0</v>
      </c>
      <c r="BT720" s="109">
        <f t="shared" si="615"/>
        <v>0</v>
      </c>
      <c r="BU720" s="109">
        <f t="shared" si="616"/>
        <v>0</v>
      </c>
      <c r="BV720" s="109">
        <f t="shared" si="617"/>
        <v>0</v>
      </c>
      <c r="BW720" s="109">
        <f t="shared" si="618"/>
        <v>0</v>
      </c>
      <c r="BX720" s="109">
        <f t="shared" si="619"/>
        <v>0</v>
      </c>
      <c r="BY720" s="1000">
        <f t="shared" si="602"/>
        <v>554798.26512</v>
      </c>
    </row>
    <row r="721" spans="1:77">
      <c r="A721" s="679" t="s">
        <v>337</v>
      </c>
      <c r="B721" s="679" t="s">
        <v>2073</v>
      </c>
      <c r="C721" s="57" t="s">
        <v>36</v>
      </c>
      <c r="D721" s="684" t="s">
        <v>27</v>
      </c>
      <c r="E721" s="681" t="s">
        <v>349</v>
      </c>
      <c r="F721" s="682">
        <v>41090</v>
      </c>
      <c r="G721" s="682" t="s">
        <v>106</v>
      </c>
      <c r="H721" s="241" t="s">
        <v>134</v>
      </c>
      <c r="I721" s="38"/>
      <c r="J721" s="983"/>
      <c r="K721" s="903"/>
      <c r="L721" s="798"/>
      <c r="M721" s="429"/>
      <c r="N721" s="109"/>
      <c r="O721" s="109"/>
      <c r="P721" s="109"/>
      <c r="Q721" s="607"/>
      <c r="R721" s="93"/>
      <c r="S721" s="109">
        <v>0</v>
      </c>
      <c r="T721" s="109">
        <v>0</v>
      </c>
      <c r="U721" s="109">
        <v>0</v>
      </c>
      <c r="V721" s="109">
        <v>0</v>
      </c>
      <c r="W721" s="109">
        <v>0</v>
      </c>
      <c r="X721" s="109">
        <v>0</v>
      </c>
      <c r="Y721" s="109">
        <v>0</v>
      </c>
      <c r="Z721" s="109">
        <v>0</v>
      </c>
      <c r="AA721" s="109">
        <v>0</v>
      </c>
      <c r="AB721" s="109">
        <v>0</v>
      </c>
      <c r="AC721" s="109">
        <v>0</v>
      </c>
      <c r="AD721" s="109">
        <v>334139.86421999999</v>
      </c>
      <c r="AE721" s="109">
        <v>0</v>
      </c>
      <c r="AF721" s="109">
        <v>0</v>
      </c>
      <c r="AG721" s="109">
        <v>0</v>
      </c>
      <c r="AH721" s="109">
        <v>0</v>
      </c>
      <c r="AI721" s="109">
        <v>0</v>
      </c>
      <c r="AJ721" s="109">
        <v>0</v>
      </c>
      <c r="AK721" s="109">
        <v>0</v>
      </c>
      <c r="AL721" s="109">
        <v>0</v>
      </c>
      <c r="AM721" s="109">
        <v>0</v>
      </c>
      <c r="AN721" s="109">
        <v>0</v>
      </c>
      <c r="AO721" s="109">
        <v>0</v>
      </c>
      <c r="AP721" s="160">
        <f t="shared" si="603"/>
        <v>0</v>
      </c>
      <c r="AQ721" s="160">
        <f t="shared" si="604"/>
        <v>334139.86421999999</v>
      </c>
      <c r="AR721" s="160">
        <f t="shared" si="605"/>
        <v>334139.86421999999</v>
      </c>
      <c r="AS721" s="607"/>
      <c r="AT721" s="219"/>
      <c r="AU721" s="13">
        <f t="shared" si="620"/>
        <v>0</v>
      </c>
      <c r="AV721" s="13">
        <f t="shared" si="621"/>
        <v>0</v>
      </c>
      <c r="AW721" s="13">
        <f t="shared" si="622"/>
        <v>334139.86421999999</v>
      </c>
      <c r="AX721" s="13">
        <f t="shared" si="623"/>
        <v>0</v>
      </c>
      <c r="AY721" s="13">
        <f t="shared" si="624"/>
        <v>0</v>
      </c>
      <c r="AZ721" s="13">
        <f t="shared" si="625"/>
        <v>0</v>
      </c>
      <c r="BA721" s="13">
        <f t="shared" si="626"/>
        <v>0</v>
      </c>
      <c r="BB721" s="13">
        <f t="shared" si="627"/>
        <v>0</v>
      </c>
      <c r="BC721" s="13">
        <f t="shared" si="628"/>
        <v>0</v>
      </c>
      <c r="BD721" s="13">
        <f t="shared" si="629"/>
        <v>0</v>
      </c>
      <c r="BE721" s="13">
        <f t="shared" si="630"/>
        <v>0</v>
      </c>
      <c r="BF721" s="13">
        <f t="shared" si="631"/>
        <v>0</v>
      </c>
      <c r="BG721" s="13">
        <f t="shared" si="632"/>
        <v>0</v>
      </c>
      <c r="BH721" s="13">
        <f t="shared" si="633"/>
        <v>0</v>
      </c>
      <c r="BI721" s="73">
        <f t="shared" si="601"/>
        <v>334139.86421999999</v>
      </c>
      <c r="BJ721" s="219"/>
      <c r="BK721" s="850">
        <f t="shared" si="606"/>
        <v>0</v>
      </c>
      <c r="BL721" s="109">
        <f t="shared" si="607"/>
        <v>0</v>
      </c>
      <c r="BM721" s="109">
        <f t="shared" si="608"/>
        <v>334139.86421999999</v>
      </c>
      <c r="BN721" s="109">
        <f t="shared" si="609"/>
        <v>0</v>
      </c>
      <c r="BO721" s="109">
        <f t="shared" si="610"/>
        <v>0</v>
      </c>
      <c r="BP721" s="109">
        <f t="shared" si="611"/>
        <v>0</v>
      </c>
      <c r="BQ721" s="109">
        <f t="shared" si="612"/>
        <v>0</v>
      </c>
      <c r="BR721" s="109">
        <f t="shared" si="613"/>
        <v>0</v>
      </c>
      <c r="BS721" s="109">
        <f t="shared" si="614"/>
        <v>0</v>
      </c>
      <c r="BT721" s="109">
        <f t="shared" si="615"/>
        <v>0</v>
      </c>
      <c r="BU721" s="109">
        <f t="shared" si="616"/>
        <v>0</v>
      </c>
      <c r="BV721" s="109">
        <f t="shared" si="617"/>
        <v>0</v>
      </c>
      <c r="BW721" s="109">
        <f t="shared" si="618"/>
        <v>0</v>
      </c>
      <c r="BX721" s="109">
        <f t="shared" si="619"/>
        <v>0</v>
      </c>
      <c r="BY721" s="1000">
        <f t="shared" si="602"/>
        <v>334139.86421999999</v>
      </c>
    </row>
    <row r="722" spans="1:77">
      <c r="A722" s="2" t="s">
        <v>258</v>
      </c>
      <c r="B722" s="2" t="s">
        <v>3427</v>
      </c>
      <c r="C722" s="57" t="s">
        <v>20</v>
      </c>
      <c r="D722" s="57" t="s">
        <v>7</v>
      </c>
      <c r="E722" s="681" t="s">
        <v>349</v>
      </c>
      <c r="F722" s="682">
        <v>41412</v>
      </c>
      <c r="G722" s="682" t="s">
        <v>106</v>
      </c>
      <c r="H722" s="241" t="s">
        <v>124</v>
      </c>
      <c r="I722" s="38"/>
      <c r="J722" s="983"/>
      <c r="K722" s="903"/>
      <c r="L722" s="798"/>
      <c r="M722" s="429"/>
      <c r="N722" s="109"/>
      <c r="O722" s="109"/>
      <c r="P722" s="109"/>
      <c r="Q722" s="607"/>
      <c r="R722" s="93"/>
      <c r="S722" s="109">
        <v>41648.049999999799</v>
      </c>
      <c r="T722" s="109">
        <v>21249.3300000001</v>
      </c>
      <c r="U722" s="109">
        <v>2035158.2000000002</v>
      </c>
      <c r="V722" s="109">
        <v>-7954.0300000000752</v>
      </c>
      <c r="W722" s="109">
        <v>-125862.37999999974</v>
      </c>
      <c r="X722" s="109">
        <v>0</v>
      </c>
      <c r="Y722" s="109">
        <v>0</v>
      </c>
      <c r="Z722" s="109">
        <v>0</v>
      </c>
      <c r="AA722" s="109">
        <v>0</v>
      </c>
      <c r="AB722" s="109">
        <v>0</v>
      </c>
      <c r="AC722" s="109">
        <v>0</v>
      </c>
      <c r="AD722" s="109">
        <v>0</v>
      </c>
      <c r="AE722" s="109">
        <v>0</v>
      </c>
      <c r="AF722" s="109">
        <v>0</v>
      </c>
      <c r="AG722" s="109">
        <v>0</v>
      </c>
      <c r="AH722" s="109">
        <v>0</v>
      </c>
      <c r="AI722" s="109">
        <v>0</v>
      </c>
      <c r="AJ722" s="109">
        <v>0</v>
      </c>
      <c r="AK722" s="109">
        <v>0</v>
      </c>
      <c r="AL722" s="109">
        <v>0</v>
      </c>
      <c r="AM722" s="109">
        <v>0</v>
      </c>
      <c r="AN722" s="109">
        <v>0</v>
      </c>
      <c r="AO722" s="109">
        <v>380608076.75829995</v>
      </c>
      <c r="AP722" s="160">
        <f t="shared" si="603"/>
        <v>1964239.1700000004</v>
      </c>
      <c r="AQ722" s="160">
        <f t="shared" si="604"/>
        <v>380608076.75829995</v>
      </c>
      <c r="AR722" s="160">
        <f t="shared" si="605"/>
        <v>382572315.92829996</v>
      </c>
      <c r="AS722" s="607"/>
      <c r="AT722" s="219"/>
      <c r="AU722" s="13">
        <f t="shared" si="620"/>
        <v>0</v>
      </c>
      <c r="AV722" s="13">
        <f t="shared" si="621"/>
        <v>0</v>
      </c>
      <c r="AW722" s="13">
        <f t="shared" si="622"/>
        <v>0</v>
      </c>
      <c r="AX722" s="13">
        <f t="shared" si="623"/>
        <v>0</v>
      </c>
      <c r="AY722" s="13">
        <f t="shared" si="624"/>
        <v>0</v>
      </c>
      <c r="AZ722" s="13">
        <f t="shared" si="625"/>
        <v>0</v>
      </c>
      <c r="BA722" s="13">
        <f t="shared" si="626"/>
        <v>0</v>
      </c>
      <c r="BB722" s="13">
        <f t="shared" si="627"/>
        <v>0</v>
      </c>
      <c r="BC722" s="13">
        <f t="shared" si="628"/>
        <v>0</v>
      </c>
      <c r="BD722" s="13">
        <f t="shared" si="629"/>
        <v>0</v>
      </c>
      <c r="BE722" s="13">
        <f t="shared" si="630"/>
        <v>0</v>
      </c>
      <c r="BF722" s="13">
        <f t="shared" si="631"/>
        <v>0</v>
      </c>
      <c r="BG722" s="13">
        <f t="shared" si="632"/>
        <v>0</v>
      </c>
      <c r="BH722" s="13">
        <f t="shared" si="633"/>
        <v>380608076.75829995</v>
      </c>
      <c r="BI722" s="73">
        <f t="shared" si="601"/>
        <v>380608076.75829995</v>
      </c>
      <c r="BJ722" s="219"/>
      <c r="BK722" s="850">
        <f t="shared" si="606"/>
        <v>0</v>
      </c>
      <c r="BL722" s="109">
        <f t="shared" si="607"/>
        <v>0</v>
      </c>
      <c r="BM722" s="109">
        <f t="shared" si="608"/>
        <v>0</v>
      </c>
      <c r="BN722" s="109">
        <f t="shared" si="609"/>
        <v>0</v>
      </c>
      <c r="BO722" s="109">
        <f t="shared" si="610"/>
        <v>0</v>
      </c>
      <c r="BP722" s="109">
        <f t="shared" si="611"/>
        <v>0</v>
      </c>
      <c r="BQ722" s="109">
        <f t="shared" si="612"/>
        <v>0</v>
      </c>
      <c r="BR722" s="109">
        <f t="shared" si="613"/>
        <v>0</v>
      </c>
      <c r="BS722" s="109">
        <f t="shared" si="614"/>
        <v>0</v>
      </c>
      <c r="BT722" s="109">
        <f t="shared" si="615"/>
        <v>0</v>
      </c>
      <c r="BU722" s="109">
        <f t="shared" si="616"/>
        <v>0</v>
      </c>
      <c r="BV722" s="109">
        <f t="shared" si="617"/>
        <v>0</v>
      </c>
      <c r="BW722" s="109">
        <f t="shared" si="618"/>
        <v>0</v>
      </c>
      <c r="BX722" s="109">
        <f t="shared" si="619"/>
        <v>380608076.75829995</v>
      </c>
      <c r="BY722" s="1000">
        <f t="shared" si="602"/>
        <v>380608076.75829995</v>
      </c>
    </row>
    <row r="723" spans="1:77">
      <c r="A723" s="679" t="s">
        <v>3439</v>
      </c>
      <c r="B723" s="679" t="s">
        <v>3440</v>
      </c>
      <c r="C723" s="57" t="s">
        <v>20</v>
      </c>
      <c r="D723" s="57" t="s">
        <v>7</v>
      </c>
      <c r="E723" s="681" t="s">
        <v>349</v>
      </c>
      <c r="F723" s="682">
        <v>40746</v>
      </c>
      <c r="G723" s="682" t="s">
        <v>106</v>
      </c>
      <c r="H723" s="241" t="s">
        <v>124</v>
      </c>
      <c r="I723" s="38"/>
      <c r="J723" s="983"/>
      <c r="K723" s="903"/>
      <c r="L723" s="798"/>
      <c r="M723" s="429"/>
      <c r="N723" s="109"/>
      <c r="O723" s="109"/>
      <c r="P723" s="109"/>
      <c r="Q723" s="607"/>
      <c r="R723" s="93"/>
      <c r="S723" s="109">
        <v>2321349.3699999996</v>
      </c>
      <c r="T723" s="109">
        <v>192601.07</v>
      </c>
      <c r="U723" s="109">
        <v>92980.170000000013</v>
      </c>
      <c r="V723" s="109">
        <v>408800</v>
      </c>
      <c r="W723" s="109">
        <v>195859</v>
      </c>
      <c r="X723" s="109">
        <v>0</v>
      </c>
      <c r="Y723" s="109">
        <v>0</v>
      </c>
      <c r="Z723" s="109">
        <v>0</v>
      </c>
      <c r="AA723" s="109">
        <v>0</v>
      </c>
      <c r="AB723" s="109">
        <v>0</v>
      </c>
      <c r="AC723" s="109">
        <v>0</v>
      </c>
      <c r="AD723" s="109">
        <v>0</v>
      </c>
      <c r="AE723" s="109">
        <v>0</v>
      </c>
      <c r="AF723" s="109">
        <v>0</v>
      </c>
      <c r="AG723" s="109">
        <v>0</v>
      </c>
      <c r="AH723" s="109">
        <v>0</v>
      </c>
      <c r="AI723" s="109">
        <v>0</v>
      </c>
      <c r="AJ723" s="109">
        <v>0</v>
      </c>
      <c r="AK723" s="109">
        <v>0</v>
      </c>
      <c r="AL723" s="109">
        <v>0</v>
      </c>
      <c r="AM723" s="109">
        <v>0</v>
      </c>
      <c r="AN723" s="109">
        <v>0</v>
      </c>
      <c r="AO723" s="109">
        <v>0</v>
      </c>
      <c r="AP723" s="160">
        <f t="shared" si="603"/>
        <v>3211589.6099999994</v>
      </c>
      <c r="AQ723" s="160">
        <f t="shared" si="604"/>
        <v>0</v>
      </c>
      <c r="AR723" s="160">
        <f t="shared" si="605"/>
        <v>3211589.6099999994</v>
      </c>
      <c r="AS723" s="607"/>
      <c r="AT723" s="219"/>
      <c r="AU723" s="13">
        <f t="shared" si="620"/>
        <v>0</v>
      </c>
      <c r="AV723" s="13">
        <f t="shared" si="621"/>
        <v>0</v>
      </c>
      <c r="AW723" s="13">
        <f t="shared" si="622"/>
        <v>0</v>
      </c>
      <c r="AX723" s="13">
        <f t="shared" si="623"/>
        <v>0</v>
      </c>
      <c r="AY723" s="13">
        <f t="shared" si="624"/>
        <v>0</v>
      </c>
      <c r="AZ723" s="13">
        <f t="shared" si="625"/>
        <v>0</v>
      </c>
      <c r="BA723" s="13">
        <f t="shared" si="626"/>
        <v>0</v>
      </c>
      <c r="BB723" s="13">
        <f t="shared" si="627"/>
        <v>0</v>
      </c>
      <c r="BC723" s="13">
        <f t="shared" si="628"/>
        <v>0</v>
      </c>
      <c r="BD723" s="13">
        <f t="shared" si="629"/>
        <v>0</v>
      </c>
      <c r="BE723" s="13">
        <f t="shared" si="630"/>
        <v>0</v>
      </c>
      <c r="BF723" s="13">
        <f t="shared" si="631"/>
        <v>0</v>
      </c>
      <c r="BG723" s="13">
        <f t="shared" si="632"/>
        <v>0</v>
      </c>
      <c r="BH723" s="13">
        <f t="shared" si="633"/>
        <v>0</v>
      </c>
      <c r="BI723" s="73">
        <f t="shared" si="601"/>
        <v>0</v>
      </c>
      <c r="BJ723" s="219"/>
      <c r="BK723" s="850">
        <f t="shared" si="606"/>
        <v>0</v>
      </c>
      <c r="BL723" s="109">
        <f t="shared" si="607"/>
        <v>0</v>
      </c>
      <c r="BM723" s="109">
        <f t="shared" si="608"/>
        <v>0</v>
      </c>
      <c r="BN723" s="109">
        <f t="shared" si="609"/>
        <v>0</v>
      </c>
      <c r="BO723" s="109">
        <f t="shared" si="610"/>
        <v>0</v>
      </c>
      <c r="BP723" s="109">
        <f t="shared" si="611"/>
        <v>0</v>
      </c>
      <c r="BQ723" s="109">
        <f t="shared" si="612"/>
        <v>0</v>
      </c>
      <c r="BR723" s="109">
        <f t="shared" si="613"/>
        <v>0</v>
      </c>
      <c r="BS723" s="109">
        <f t="shared" si="614"/>
        <v>0</v>
      </c>
      <c r="BT723" s="109">
        <f t="shared" si="615"/>
        <v>0</v>
      </c>
      <c r="BU723" s="109">
        <f t="shared" si="616"/>
        <v>0</v>
      </c>
      <c r="BV723" s="109">
        <f t="shared" si="617"/>
        <v>0</v>
      </c>
      <c r="BW723" s="109">
        <f t="shared" si="618"/>
        <v>0</v>
      </c>
      <c r="BX723" s="109">
        <f t="shared" si="619"/>
        <v>0</v>
      </c>
      <c r="BY723" s="1000">
        <f t="shared" si="602"/>
        <v>0</v>
      </c>
    </row>
    <row r="724" spans="1:77">
      <c r="A724" s="679"/>
      <c r="B724" s="679" t="s">
        <v>271</v>
      </c>
      <c r="C724" s="57" t="s">
        <v>23</v>
      </c>
      <c r="D724" s="684" t="s">
        <v>31</v>
      </c>
      <c r="E724" s="681" t="s">
        <v>349</v>
      </c>
      <c r="F724" s="682" t="s">
        <v>264</v>
      </c>
      <c r="G724" s="682" t="s">
        <v>106</v>
      </c>
      <c r="H724" s="241" t="s">
        <v>129</v>
      </c>
      <c r="I724" s="38"/>
      <c r="J724" s="983"/>
      <c r="K724" s="903"/>
      <c r="L724" s="798"/>
      <c r="M724" s="429"/>
      <c r="N724" s="109"/>
      <c r="O724" s="109"/>
      <c r="P724" s="109"/>
      <c r="Q724" s="607"/>
      <c r="R724" s="93"/>
      <c r="S724" s="109">
        <v>107593.28</v>
      </c>
      <c r="T724" s="109">
        <v>2396.7200000000003</v>
      </c>
      <c r="U724" s="109">
        <v>568.58000000000004</v>
      </c>
      <c r="V724" s="109">
        <v>306181.76380000002</v>
      </c>
      <c r="W724" s="109">
        <v>474263.22640000004</v>
      </c>
      <c r="X724" s="109">
        <v>405034.211786</v>
      </c>
      <c r="Y724" s="109">
        <v>8714.0040000000008</v>
      </c>
      <c r="Z724" s="109">
        <v>8714.0040000000008</v>
      </c>
      <c r="AA724" s="109">
        <v>8714.0040000000008</v>
      </c>
      <c r="AB724" s="109">
        <v>8714.0040000000008</v>
      </c>
      <c r="AC724" s="109">
        <v>8714.0040000000008</v>
      </c>
      <c r="AD724" s="109">
        <v>8818.9920000000002</v>
      </c>
      <c r="AE724" s="109">
        <v>8714.0040000000008</v>
      </c>
      <c r="AF724" s="109">
        <v>8818.9920000000002</v>
      </c>
      <c r="AG724" s="109">
        <v>8714.0040000000008</v>
      </c>
      <c r="AH724" s="109">
        <v>8818.9920000000002</v>
      </c>
      <c r="AI724" s="109">
        <v>8714.0040000000008</v>
      </c>
      <c r="AJ724" s="109">
        <v>8818.9920000000002</v>
      </c>
      <c r="AK724" s="109">
        <v>0</v>
      </c>
      <c r="AL724" s="109">
        <v>0</v>
      </c>
      <c r="AM724" s="109">
        <v>0</v>
      </c>
      <c r="AN724" s="109">
        <v>0</v>
      </c>
      <c r="AO724" s="109">
        <v>0</v>
      </c>
      <c r="AP724" s="160">
        <f t="shared" si="603"/>
        <v>1322179.7939859999</v>
      </c>
      <c r="AQ724" s="160">
        <f t="shared" si="604"/>
        <v>78845.987999999998</v>
      </c>
      <c r="AR724" s="160">
        <f t="shared" si="605"/>
        <v>1401025.781986</v>
      </c>
      <c r="AS724" s="607"/>
      <c r="AT724" s="219"/>
      <c r="AU724" s="13">
        <f t="shared" si="620"/>
        <v>8714.0040000000008</v>
      </c>
      <c r="AV724" s="13">
        <f t="shared" si="621"/>
        <v>8714.0040000000008</v>
      </c>
      <c r="AW724" s="13">
        <f t="shared" si="622"/>
        <v>8818.9920000000002</v>
      </c>
      <c r="AX724" s="13">
        <f t="shared" si="623"/>
        <v>8714.0040000000008</v>
      </c>
      <c r="AY724" s="13">
        <f t="shared" si="624"/>
        <v>8818.9920000000002</v>
      </c>
      <c r="AZ724" s="13">
        <f t="shared" si="625"/>
        <v>8714.0040000000008</v>
      </c>
      <c r="BA724" s="13">
        <f t="shared" si="626"/>
        <v>8818.9920000000002</v>
      </c>
      <c r="BB724" s="13">
        <f t="shared" si="627"/>
        <v>8714.0040000000008</v>
      </c>
      <c r="BC724" s="13">
        <f t="shared" si="628"/>
        <v>8818.9920000000002</v>
      </c>
      <c r="BD724" s="13">
        <f t="shared" si="629"/>
        <v>0</v>
      </c>
      <c r="BE724" s="13">
        <f t="shared" si="630"/>
        <v>0</v>
      </c>
      <c r="BF724" s="13">
        <f t="shared" si="631"/>
        <v>0</v>
      </c>
      <c r="BG724" s="13">
        <f t="shared" si="632"/>
        <v>0</v>
      </c>
      <c r="BH724" s="13">
        <f t="shared" si="633"/>
        <v>0</v>
      </c>
      <c r="BI724" s="73">
        <f t="shared" si="601"/>
        <v>78845.987999999998</v>
      </c>
      <c r="BJ724" s="219"/>
      <c r="BK724" s="850">
        <f t="shared" si="606"/>
        <v>8714.0040000000008</v>
      </c>
      <c r="BL724" s="109">
        <f t="shared" si="607"/>
        <v>8714.0040000000008</v>
      </c>
      <c r="BM724" s="109">
        <f t="shared" si="608"/>
        <v>8818.9920000000002</v>
      </c>
      <c r="BN724" s="109">
        <f t="shared" si="609"/>
        <v>8714.0040000000008</v>
      </c>
      <c r="BO724" s="109">
        <f t="shared" si="610"/>
        <v>8818.9920000000002</v>
      </c>
      <c r="BP724" s="109">
        <f t="shared" si="611"/>
        <v>8714.0040000000008</v>
      </c>
      <c r="BQ724" s="109">
        <f t="shared" si="612"/>
        <v>8818.9920000000002</v>
      </c>
      <c r="BR724" s="109">
        <f t="shared" si="613"/>
        <v>8714.0040000000008</v>
      </c>
      <c r="BS724" s="109">
        <f t="shared" si="614"/>
        <v>8818.9920000000002</v>
      </c>
      <c r="BT724" s="109">
        <f t="shared" si="615"/>
        <v>0</v>
      </c>
      <c r="BU724" s="109">
        <f t="shared" si="616"/>
        <v>0</v>
      </c>
      <c r="BV724" s="109">
        <f t="shared" si="617"/>
        <v>0</v>
      </c>
      <c r="BW724" s="109">
        <f t="shared" si="618"/>
        <v>0</v>
      </c>
      <c r="BX724" s="109">
        <f t="shared" si="619"/>
        <v>0</v>
      </c>
      <c r="BY724" s="1000">
        <f t="shared" si="602"/>
        <v>78845.987999999998</v>
      </c>
    </row>
    <row r="725" spans="1:77">
      <c r="A725" s="2"/>
      <c r="B725" s="2" t="s">
        <v>271</v>
      </c>
      <c r="C725" s="57" t="s">
        <v>23</v>
      </c>
      <c r="D725" s="57" t="s">
        <v>29</v>
      </c>
      <c r="E725" s="681" t="s">
        <v>349</v>
      </c>
      <c r="F725" s="682" t="s">
        <v>264</v>
      </c>
      <c r="G725" s="682" t="s">
        <v>106</v>
      </c>
      <c r="H725" s="241" t="s">
        <v>128</v>
      </c>
      <c r="I725" s="38"/>
      <c r="J725" s="983"/>
      <c r="K725" s="903"/>
      <c r="L725" s="798"/>
      <c r="M725" s="429"/>
      <c r="N725" s="109"/>
      <c r="O725" s="109"/>
      <c r="P725" s="109"/>
      <c r="Q725" s="607"/>
      <c r="R725" s="93"/>
      <c r="S725" s="109">
        <v>38844.619999999995</v>
      </c>
      <c r="T725" s="109">
        <v>0</v>
      </c>
      <c r="U725" s="109">
        <v>0</v>
      </c>
      <c r="V725" s="109">
        <v>85139.205799999996</v>
      </c>
      <c r="W725" s="109">
        <v>131877.20240000001</v>
      </c>
      <c r="X725" s="109">
        <v>112626.86152600001</v>
      </c>
      <c r="Y725" s="109">
        <v>3417.2760000000003</v>
      </c>
      <c r="Z725" s="109">
        <v>3417.2760000000003</v>
      </c>
      <c r="AA725" s="109">
        <v>3417.2760000000003</v>
      </c>
      <c r="AB725" s="109">
        <v>3417.2760000000003</v>
      </c>
      <c r="AC725" s="109">
        <v>3417.2760000000003</v>
      </c>
      <c r="AD725" s="109">
        <v>3458.4479999999999</v>
      </c>
      <c r="AE725" s="109">
        <v>3417.2760000000003</v>
      </c>
      <c r="AF725" s="109">
        <v>3458.4479999999999</v>
      </c>
      <c r="AG725" s="109">
        <v>3417.2760000000003</v>
      </c>
      <c r="AH725" s="109">
        <v>3458.4479999999999</v>
      </c>
      <c r="AI725" s="109">
        <v>3417.2760000000003</v>
      </c>
      <c r="AJ725" s="109">
        <v>3458.4479999999999</v>
      </c>
      <c r="AK725" s="109">
        <v>0</v>
      </c>
      <c r="AL725" s="109">
        <v>0</v>
      </c>
      <c r="AM725" s="109">
        <v>0</v>
      </c>
      <c r="AN725" s="109">
        <v>0</v>
      </c>
      <c r="AO725" s="109">
        <v>0</v>
      </c>
      <c r="AP725" s="160">
        <f t="shared" si="603"/>
        <v>378739.71772600006</v>
      </c>
      <c r="AQ725" s="160">
        <f t="shared" si="604"/>
        <v>30920.172000000002</v>
      </c>
      <c r="AR725" s="160">
        <f t="shared" si="605"/>
        <v>409659.88972600002</v>
      </c>
      <c r="AS725" s="607"/>
      <c r="AT725" s="219"/>
      <c r="AU725" s="13">
        <f t="shared" si="620"/>
        <v>3417.2760000000003</v>
      </c>
      <c r="AV725" s="13">
        <f t="shared" si="621"/>
        <v>3417.2760000000003</v>
      </c>
      <c r="AW725" s="13">
        <f t="shared" si="622"/>
        <v>3458.4479999999999</v>
      </c>
      <c r="AX725" s="13">
        <f t="shared" si="623"/>
        <v>3417.2760000000003</v>
      </c>
      <c r="AY725" s="13">
        <f t="shared" si="624"/>
        <v>3458.4479999999999</v>
      </c>
      <c r="AZ725" s="13">
        <f t="shared" si="625"/>
        <v>3417.2760000000003</v>
      </c>
      <c r="BA725" s="13">
        <f t="shared" si="626"/>
        <v>3458.4479999999999</v>
      </c>
      <c r="BB725" s="13">
        <f t="shared" si="627"/>
        <v>3417.2760000000003</v>
      </c>
      <c r="BC725" s="13">
        <f t="shared" si="628"/>
        <v>3458.4479999999999</v>
      </c>
      <c r="BD725" s="13">
        <f t="shared" si="629"/>
        <v>0</v>
      </c>
      <c r="BE725" s="13">
        <f t="shared" si="630"/>
        <v>0</v>
      </c>
      <c r="BF725" s="13">
        <f t="shared" si="631"/>
        <v>0</v>
      </c>
      <c r="BG725" s="13">
        <f t="shared" si="632"/>
        <v>0</v>
      </c>
      <c r="BH725" s="13">
        <f t="shared" si="633"/>
        <v>0</v>
      </c>
      <c r="BI725" s="73">
        <f t="shared" si="601"/>
        <v>30920.172000000002</v>
      </c>
      <c r="BJ725" s="219"/>
      <c r="BK725" s="850">
        <f t="shared" si="606"/>
        <v>3417.2760000000003</v>
      </c>
      <c r="BL725" s="109">
        <f t="shared" si="607"/>
        <v>3417.2760000000003</v>
      </c>
      <c r="BM725" s="109">
        <f t="shared" si="608"/>
        <v>3458.4479999999999</v>
      </c>
      <c r="BN725" s="109">
        <f t="shared" si="609"/>
        <v>3417.2760000000003</v>
      </c>
      <c r="BO725" s="109">
        <f t="shared" si="610"/>
        <v>3458.4479999999999</v>
      </c>
      <c r="BP725" s="109">
        <f t="shared" si="611"/>
        <v>3417.2760000000003</v>
      </c>
      <c r="BQ725" s="109">
        <f t="shared" si="612"/>
        <v>3458.4479999999999</v>
      </c>
      <c r="BR725" s="109">
        <f t="shared" si="613"/>
        <v>3417.2760000000003</v>
      </c>
      <c r="BS725" s="109">
        <f t="shared" si="614"/>
        <v>3458.4479999999999</v>
      </c>
      <c r="BT725" s="109">
        <f t="shared" si="615"/>
        <v>0</v>
      </c>
      <c r="BU725" s="109">
        <f t="shared" si="616"/>
        <v>0</v>
      </c>
      <c r="BV725" s="109">
        <f t="shared" si="617"/>
        <v>0</v>
      </c>
      <c r="BW725" s="109">
        <f t="shared" si="618"/>
        <v>0</v>
      </c>
      <c r="BX725" s="109">
        <f t="shared" si="619"/>
        <v>0</v>
      </c>
      <c r="BY725" s="1000">
        <f t="shared" si="602"/>
        <v>30920.172000000002</v>
      </c>
    </row>
    <row r="726" spans="1:77">
      <c r="A726" s="2"/>
      <c r="B726" s="2" t="s">
        <v>271</v>
      </c>
      <c r="C726" s="57" t="s">
        <v>23</v>
      </c>
      <c r="D726" s="57" t="s">
        <v>27</v>
      </c>
      <c r="E726" s="681" t="s">
        <v>349</v>
      </c>
      <c r="F726" s="682" t="s">
        <v>264</v>
      </c>
      <c r="G726" s="682" t="s">
        <v>106</v>
      </c>
      <c r="H726" s="241" t="s">
        <v>127</v>
      </c>
      <c r="I726" s="38"/>
      <c r="J726" s="983"/>
      <c r="K726" s="903"/>
      <c r="L726" s="798"/>
      <c r="M726" s="429"/>
      <c r="N726" s="109"/>
      <c r="O726" s="109"/>
      <c r="P726" s="109"/>
      <c r="Q726" s="607"/>
      <c r="R726" s="93"/>
      <c r="S726" s="109">
        <v>0</v>
      </c>
      <c r="T726" s="109">
        <v>0</v>
      </c>
      <c r="U726" s="109">
        <v>0</v>
      </c>
      <c r="V726" s="109">
        <v>9908.5064999999995</v>
      </c>
      <c r="W726" s="109">
        <v>6053.5065000000004</v>
      </c>
      <c r="X726" s="109">
        <v>4632.2965000000004</v>
      </c>
      <c r="Y726" s="109">
        <v>9100</v>
      </c>
      <c r="Z726" s="109">
        <v>11900</v>
      </c>
      <c r="AA726" s="109">
        <v>17849.999999999996</v>
      </c>
      <c r="AB726" s="109">
        <v>25550</v>
      </c>
      <c r="AC726" s="109">
        <v>32900</v>
      </c>
      <c r="AD726" s="109">
        <v>40949.999999999993</v>
      </c>
      <c r="AE726" s="109">
        <v>54600</v>
      </c>
      <c r="AF726" s="109">
        <v>60550</v>
      </c>
      <c r="AG726" s="109">
        <v>42350</v>
      </c>
      <c r="AH726" s="109">
        <v>29750</v>
      </c>
      <c r="AI726" s="109">
        <v>15750</v>
      </c>
      <c r="AJ726" s="109">
        <v>8750</v>
      </c>
      <c r="AK726" s="109">
        <v>2646.8</v>
      </c>
      <c r="AL726" s="109">
        <v>3461.2000000000003</v>
      </c>
      <c r="AM726" s="109">
        <v>5191.7999999999993</v>
      </c>
      <c r="AN726" s="109">
        <v>7431.4000000000005</v>
      </c>
      <c r="AO726" s="109">
        <v>9569.2000000000007</v>
      </c>
      <c r="AP726" s="160">
        <f t="shared" si="603"/>
        <v>59444.309500000003</v>
      </c>
      <c r="AQ726" s="160">
        <f t="shared" si="604"/>
        <v>339450.4</v>
      </c>
      <c r="AR726" s="160">
        <f t="shared" si="605"/>
        <v>398894.7095</v>
      </c>
      <c r="AS726" s="607"/>
      <c r="AT726" s="219"/>
      <c r="AU726" s="13">
        <f t="shared" si="620"/>
        <v>25550</v>
      </c>
      <c r="AV726" s="13">
        <f t="shared" si="621"/>
        <v>32900</v>
      </c>
      <c r="AW726" s="13">
        <f t="shared" si="622"/>
        <v>40949.999999999993</v>
      </c>
      <c r="AX726" s="13">
        <f t="shared" si="623"/>
        <v>54600</v>
      </c>
      <c r="AY726" s="13">
        <f t="shared" si="624"/>
        <v>60550</v>
      </c>
      <c r="AZ726" s="13">
        <f t="shared" si="625"/>
        <v>42350</v>
      </c>
      <c r="BA726" s="13">
        <f t="shared" si="626"/>
        <v>29750</v>
      </c>
      <c r="BB726" s="13">
        <f t="shared" si="627"/>
        <v>15750</v>
      </c>
      <c r="BC726" s="13">
        <f t="shared" si="628"/>
        <v>8750</v>
      </c>
      <c r="BD726" s="13">
        <f t="shared" si="629"/>
        <v>2646.8</v>
      </c>
      <c r="BE726" s="13">
        <f t="shared" si="630"/>
        <v>3461.2000000000003</v>
      </c>
      <c r="BF726" s="13">
        <f t="shared" si="631"/>
        <v>5191.7999999999993</v>
      </c>
      <c r="BG726" s="13">
        <f t="shared" si="632"/>
        <v>7431.4000000000005</v>
      </c>
      <c r="BH726" s="13">
        <f t="shared" si="633"/>
        <v>9569.2000000000007</v>
      </c>
      <c r="BI726" s="73">
        <f t="shared" si="601"/>
        <v>339450.4</v>
      </c>
      <c r="BJ726" s="219"/>
      <c r="BK726" s="850">
        <f t="shared" si="606"/>
        <v>25550</v>
      </c>
      <c r="BL726" s="109">
        <f t="shared" si="607"/>
        <v>32900</v>
      </c>
      <c r="BM726" s="109">
        <f t="shared" si="608"/>
        <v>40949.999999999993</v>
      </c>
      <c r="BN726" s="109">
        <f t="shared" si="609"/>
        <v>54600</v>
      </c>
      <c r="BO726" s="109">
        <f t="shared" si="610"/>
        <v>60550</v>
      </c>
      <c r="BP726" s="109">
        <f t="shared" si="611"/>
        <v>42350</v>
      </c>
      <c r="BQ726" s="109">
        <f t="shared" si="612"/>
        <v>29750</v>
      </c>
      <c r="BR726" s="109">
        <f t="shared" si="613"/>
        <v>15750</v>
      </c>
      <c r="BS726" s="109">
        <f t="shared" si="614"/>
        <v>8750</v>
      </c>
      <c r="BT726" s="109">
        <f t="shared" si="615"/>
        <v>2646.8</v>
      </c>
      <c r="BU726" s="109">
        <f t="shared" si="616"/>
        <v>3461.2000000000003</v>
      </c>
      <c r="BV726" s="109">
        <f t="shared" si="617"/>
        <v>5191.7999999999993</v>
      </c>
      <c r="BW726" s="109">
        <f t="shared" si="618"/>
        <v>7431.4000000000005</v>
      </c>
      <c r="BX726" s="109">
        <f t="shared" si="619"/>
        <v>9569.2000000000007</v>
      </c>
      <c r="BY726" s="1000">
        <f t="shared" si="602"/>
        <v>339450.4</v>
      </c>
    </row>
    <row r="727" spans="1:77">
      <c r="A727" s="679"/>
      <c r="B727" s="679" t="s">
        <v>271</v>
      </c>
      <c r="C727" s="57" t="s">
        <v>23</v>
      </c>
      <c r="D727" s="684" t="s">
        <v>33</v>
      </c>
      <c r="E727" s="681" t="s">
        <v>349</v>
      </c>
      <c r="F727" s="682" t="s">
        <v>264</v>
      </c>
      <c r="G727" s="682" t="s">
        <v>106</v>
      </c>
      <c r="H727" s="241" t="s">
        <v>130</v>
      </c>
      <c r="I727" s="38"/>
      <c r="J727" s="983"/>
      <c r="K727" s="903"/>
      <c r="L727" s="798"/>
      <c r="M727" s="429"/>
      <c r="N727" s="109"/>
      <c r="O727" s="109"/>
      <c r="P727" s="109"/>
      <c r="Q727" s="607"/>
      <c r="R727" s="93"/>
      <c r="S727" s="109">
        <v>47820.5</v>
      </c>
      <c r="T727" s="109">
        <v>4189.8900000000003</v>
      </c>
      <c r="U727" s="109">
        <v>4507.0600000000004</v>
      </c>
      <c r="V727" s="109">
        <v>28912.0304</v>
      </c>
      <c r="W727" s="109">
        <v>44783.571199999998</v>
      </c>
      <c r="X727" s="109">
        <v>38246.436688000002</v>
      </c>
      <c r="Y727" s="109">
        <v>0</v>
      </c>
      <c r="Z727" s="109">
        <v>0</v>
      </c>
      <c r="AA727" s="109">
        <v>0</v>
      </c>
      <c r="AB727" s="109">
        <v>0</v>
      </c>
      <c r="AC727" s="109">
        <v>0</v>
      </c>
      <c r="AD727" s="109">
        <v>0</v>
      </c>
      <c r="AE727" s="109">
        <v>0</v>
      </c>
      <c r="AF727" s="109">
        <v>0</v>
      </c>
      <c r="AG727" s="109">
        <v>0</v>
      </c>
      <c r="AH727" s="109">
        <v>0</v>
      </c>
      <c r="AI727" s="109">
        <v>0</v>
      </c>
      <c r="AJ727" s="109">
        <v>0</v>
      </c>
      <c r="AK727" s="109">
        <v>4407.6295100000007</v>
      </c>
      <c r="AL727" s="109">
        <v>4407.6295100000007</v>
      </c>
      <c r="AM727" s="109">
        <v>4460.7334799999999</v>
      </c>
      <c r="AN727" s="109">
        <v>4407.6295100000007</v>
      </c>
      <c r="AO727" s="109">
        <v>4407.6295100000007</v>
      </c>
      <c r="AP727" s="160">
        <f t="shared" si="603"/>
        <v>168459.48828799999</v>
      </c>
      <c r="AQ727" s="160">
        <f t="shared" si="604"/>
        <v>22091.251519999998</v>
      </c>
      <c r="AR727" s="160">
        <f t="shared" si="605"/>
        <v>190550.73980799998</v>
      </c>
      <c r="AS727" s="607"/>
      <c r="AT727" s="219"/>
      <c r="AU727" s="13">
        <f t="shared" si="620"/>
        <v>0</v>
      </c>
      <c r="AV727" s="13">
        <f t="shared" si="621"/>
        <v>0</v>
      </c>
      <c r="AW727" s="13">
        <f t="shared" si="622"/>
        <v>0</v>
      </c>
      <c r="AX727" s="13">
        <f t="shared" si="623"/>
        <v>0</v>
      </c>
      <c r="AY727" s="13">
        <f t="shared" si="624"/>
        <v>0</v>
      </c>
      <c r="AZ727" s="13">
        <f t="shared" si="625"/>
        <v>0</v>
      </c>
      <c r="BA727" s="13">
        <f t="shared" si="626"/>
        <v>0</v>
      </c>
      <c r="BB727" s="13">
        <f t="shared" si="627"/>
        <v>0</v>
      </c>
      <c r="BC727" s="13">
        <f t="shared" si="628"/>
        <v>0</v>
      </c>
      <c r="BD727" s="13">
        <f t="shared" si="629"/>
        <v>4407.6295100000007</v>
      </c>
      <c r="BE727" s="13">
        <f t="shared" si="630"/>
        <v>4407.6295100000007</v>
      </c>
      <c r="BF727" s="13">
        <f t="shared" si="631"/>
        <v>4460.7334799999999</v>
      </c>
      <c r="BG727" s="13">
        <f t="shared" si="632"/>
        <v>4407.6295100000007</v>
      </c>
      <c r="BH727" s="13">
        <f t="shared" si="633"/>
        <v>4407.6295100000007</v>
      </c>
      <c r="BI727" s="73">
        <f t="shared" si="601"/>
        <v>22091.251519999998</v>
      </c>
      <c r="BJ727" s="219"/>
      <c r="BK727" s="850">
        <f t="shared" si="606"/>
        <v>0</v>
      </c>
      <c r="BL727" s="109">
        <f t="shared" si="607"/>
        <v>0</v>
      </c>
      <c r="BM727" s="109">
        <f t="shared" si="608"/>
        <v>0</v>
      </c>
      <c r="BN727" s="109">
        <f t="shared" si="609"/>
        <v>0</v>
      </c>
      <c r="BO727" s="109">
        <f t="shared" si="610"/>
        <v>0</v>
      </c>
      <c r="BP727" s="109">
        <f t="shared" si="611"/>
        <v>0</v>
      </c>
      <c r="BQ727" s="109">
        <f t="shared" si="612"/>
        <v>0</v>
      </c>
      <c r="BR727" s="109">
        <f t="shared" si="613"/>
        <v>0</v>
      </c>
      <c r="BS727" s="109">
        <f t="shared" si="614"/>
        <v>0</v>
      </c>
      <c r="BT727" s="109">
        <f t="shared" si="615"/>
        <v>4407.6295100000007</v>
      </c>
      <c r="BU727" s="109">
        <f t="shared" si="616"/>
        <v>4407.6295100000007</v>
      </c>
      <c r="BV727" s="109">
        <f t="shared" si="617"/>
        <v>4460.7334799999999</v>
      </c>
      <c r="BW727" s="109">
        <f t="shared" si="618"/>
        <v>4407.6295100000007</v>
      </c>
      <c r="BX727" s="109">
        <f t="shared" si="619"/>
        <v>4407.6295100000007</v>
      </c>
      <c r="BY727" s="1000">
        <f t="shared" si="602"/>
        <v>22091.251519999998</v>
      </c>
    </row>
    <row r="728" spans="1:77">
      <c r="A728" s="679"/>
      <c r="B728" s="679" t="s">
        <v>271</v>
      </c>
      <c r="C728" s="57" t="s">
        <v>23</v>
      </c>
      <c r="D728" s="684" t="s">
        <v>25</v>
      </c>
      <c r="E728" s="681" t="s">
        <v>349</v>
      </c>
      <c r="F728" s="682" t="s">
        <v>264</v>
      </c>
      <c r="G728" s="682" t="s">
        <v>106</v>
      </c>
      <c r="H728" s="241" t="s">
        <v>126</v>
      </c>
      <c r="I728" s="38"/>
      <c r="J728" s="983"/>
      <c r="K728" s="903"/>
      <c r="L728" s="798"/>
      <c r="M728" s="429"/>
      <c r="N728" s="109"/>
      <c r="O728" s="109"/>
      <c r="P728" s="109"/>
      <c r="Q728" s="607"/>
      <c r="R728" s="93"/>
      <c r="S728" s="109">
        <v>875.17999999999847</v>
      </c>
      <c r="T728" s="109">
        <v>0</v>
      </c>
      <c r="U728" s="109">
        <v>34.619999999999997</v>
      </c>
      <c r="V728" s="109">
        <v>60152.730900000002</v>
      </c>
      <c r="W728" s="109">
        <v>36749.730900000002</v>
      </c>
      <c r="X728" s="109">
        <v>28121.8249</v>
      </c>
      <c r="Y728" s="109">
        <v>0</v>
      </c>
      <c r="Z728" s="109">
        <v>0</v>
      </c>
      <c r="AA728" s="109">
        <v>0</v>
      </c>
      <c r="AB728" s="109">
        <v>0</v>
      </c>
      <c r="AC728" s="109">
        <v>0</v>
      </c>
      <c r="AD728" s="109">
        <v>0</v>
      </c>
      <c r="AE728" s="109">
        <v>0</v>
      </c>
      <c r="AF728" s="109">
        <v>0</v>
      </c>
      <c r="AG728" s="109">
        <v>0</v>
      </c>
      <c r="AH728" s="109">
        <v>0</v>
      </c>
      <c r="AI728" s="109">
        <v>0</v>
      </c>
      <c r="AJ728" s="109">
        <v>0</v>
      </c>
      <c r="AK728" s="109">
        <v>0</v>
      </c>
      <c r="AL728" s="109">
        <v>0</v>
      </c>
      <c r="AM728" s="109">
        <v>0</v>
      </c>
      <c r="AN728" s="109">
        <v>0</v>
      </c>
      <c r="AO728" s="109">
        <v>0</v>
      </c>
      <c r="AP728" s="160">
        <f t="shared" si="603"/>
        <v>125934.08670000001</v>
      </c>
      <c r="AQ728" s="160">
        <f t="shared" si="604"/>
        <v>0</v>
      </c>
      <c r="AR728" s="160">
        <f t="shared" si="605"/>
        <v>125934.08670000001</v>
      </c>
      <c r="AS728" s="607"/>
      <c r="AT728" s="219"/>
      <c r="AU728" s="13">
        <f t="shared" si="620"/>
        <v>0</v>
      </c>
      <c r="AV728" s="13">
        <f t="shared" si="621"/>
        <v>0</v>
      </c>
      <c r="AW728" s="13">
        <f t="shared" si="622"/>
        <v>0</v>
      </c>
      <c r="AX728" s="13">
        <f t="shared" si="623"/>
        <v>0</v>
      </c>
      <c r="AY728" s="13">
        <f t="shared" si="624"/>
        <v>0</v>
      </c>
      <c r="AZ728" s="13">
        <f t="shared" si="625"/>
        <v>0</v>
      </c>
      <c r="BA728" s="13">
        <f t="shared" si="626"/>
        <v>0</v>
      </c>
      <c r="BB728" s="13">
        <f t="shared" si="627"/>
        <v>0</v>
      </c>
      <c r="BC728" s="13">
        <f t="shared" si="628"/>
        <v>0</v>
      </c>
      <c r="BD728" s="13">
        <f t="shared" si="629"/>
        <v>0</v>
      </c>
      <c r="BE728" s="13">
        <f t="shared" si="630"/>
        <v>0</v>
      </c>
      <c r="BF728" s="13">
        <f t="shared" si="631"/>
        <v>0</v>
      </c>
      <c r="BG728" s="13">
        <f t="shared" si="632"/>
        <v>0</v>
      </c>
      <c r="BH728" s="13">
        <f t="shared" si="633"/>
        <v>0</v>
      </c>
      <c r="BI728" s="73">
        <f t="shared" si="601"/>
        <v>0</v>
      </c>
      <c r="BJ728" s="219"/>
      <c r="BK728" s="850">
        <f t="shared" si="606"/>
        <v>0</v>
      </c>
      <c r="BL728" s="109">
        <f t="shared" si="607"/>
        <v>0</v>
      </c>
      <c r="BM728" s="109">
        <f t="shared" si="608"/>
        <v>0</v>
      </c>
      <c r="BN728" s="109">
        <f t="shared" si="609"/>
        <v>0</v>
      </c>
      <c r="BO728" s="109">
        <f t="shared" si="610"/>
        <v>0</v>
      </c>
      <c r="BP728" s="109">
        <f t="shared" si="611"/>
        <v>0</v>
      </c>
      <c r="BQ728" s="109">
        <f t="shared" si="612"/>
        <v>0</v>
      </c>
      <c r="BR728" s="109">
        <f t="shared" si="613"/>
        <v>0</v>
      </c>
      <c r="BS728" s="109">
        <f t="shared" si="614"/>
        <v>0</v>
      </c>
      <c r="BT728" s="109">
        <f t="shared" si="615"/>
        <v>0</v>
      </c>
      <c r="BU728" s="109">
        <f t="shared" si="616"/>
        <v>0</v>
      </c>
      <c r="BV728" s="109">
        <f t="shared" si="617"/>
        <v>0</v>
      </c>
      <c r="BW728" s="109">
        <f t="shared" si="618"/>
        <v>0</v>
      </c>
      <c r="BX728" s="109">
        <f t="shared" si="619"/>
        <v>0</v>
      </c>
      <c r="BY728" s="1000">
        <f t="shared" si="602"/>
        <v>0</v>
      </c>
    </row>
    <row r="729" spans="1:77">
      <c r="A729" s="678"/>
      <c r="B729" s="678" t="s">
        <v>271</v>
      </c>
      <c r="C729" s="57" t="s">
        <v>23</v>
      </c>
      <c r="D729" s="684" t="s">
        <v>22</v>
      </c>
      <c r="E729" s="681" t="s">
        <v>349</v>
      </c>
      <c r="F729" s="683" t="s">
        <v>264</v>
      </c>
      <c r="G729" s="682" t="s">
        <v>106</v>
      </c>
      <c r="H729" s="241" t="s">
        <v>125</v>
      </c>
      <c r="I729" s="38"/>
      <c r="J729" s="983"/>
      <c r="K729" s="903"/>
      <c r="L729" s="798"/>
      <c r="M729" s="429"/>
      <c r="N729" s="109"/>
      <c r="O729" s="109"/>
      <c r="P729" s="109"/>
      <c r="Q729" s="607"/>
      <c r="R729" s="93"/>
      <c r="S729" s="109">
        <v>0</v>
      </c>
      <c r="T729" s="109">
        <v>0</v>
      </c>
      <c r="U729" s="109">
        <v>0</v>
      </c>
      <c r="V729" s="109">
        <v>7047.7626</v>
      </c>
      <c r="W729" s="109">
        <v>4305.7626</v>
      </c>
      <c r="X729" s="109">
        <v>3294.8786</v>
      </c>
      <c r="Y729" s="109">
        <v>0</v>
      </c>
      <c r="Z729" s="109">
        <v>0</v>
      </c>
      <c r="AA729" s="109">
        <v>0</v>
      </c>
      <c r="AB729" s="109">
        <v>0</v>
      </c>
      <c r="AC729" s="109">
        <v>0</v>
      </c>
      <c r="AD729" s="109">
        <v>0</v>
      </c>
      <c r="AE729" s="109">
        <v>0</v>
      </c>
      <c r="AF729" s="109">
        <v>0</v>
      </c>
      <c r="AG729" s="109">
        <v>0</v>
      </c>
      <c r="AH729" s="109">
        <v>0</v>
      </c>
      <c r="AI729" s="109">
        <v>0</v>
      </c>
      <c r="AJ729" s="109">
        <v>0</v>
      </c>
      <c r="AK729" s="109">
        <v>0</v>
      </c>
      <c r="AL729" s="109">
        <v>0</v>
      </c>
      <c r="AM729" s="109">
        <v>0</v>
      </c>
      <c r="AN729" s="109">
        <v>0</v>
      </c>
      <c r="AO729" s="109">
        <v>0</v>
      </c>
      <c r="AP729" s="160">
        <f t="shared" si="603"/>
        <v>14648.4038</v>
      </c>
      <c r="AQ729" s="160">
        <f t="shared" si="604"/>
        <v>0</v>
      </c>
      <c r="AR729" s="160">
        <f t="shared" si="605"/>
        <v>14648.4038</v>
      </c>
      <c r="AS729" s="607"/>
      <c r="AT729" s="219"/>
      <c r="AU729" s="13">
        <f t="shared" si="620"/>
        <v>0</v>
      </c>
      <c r="AV729" s="13">
        <f t="shared" si="621"/>
        <v>0</v>
      </c>
      <c r="AW729" s="13">
        <f t="shared" si="622"/>
        <v>0</v>
      </c>
      <c r="AX729" s="13">
        <f t="shared" si="623"/>
        <v>0</v>
      </c>
      <c r="AY729" s="13">
        <f t="shared" si="624"/>
        <v>0</v>
      </c>
      <c r="AZ729" s="13">
        <f t="shared" si="625"/>
        <v>0</v>
      </c>
      <c r="BA729" s="13">
        <f t="shared" si="626"/>
        <v>0</v>
      </c>
      <c r="BB729" s="13">
        <f t="shared" si="627"/>
        <v>0</v>
      </c>
      <c r="BC729" s="13">
        <f t="shared" si="628"/>
        <v>0</v>
      </c>
      <c r="BD729" s="13">
        <f t="shared" si="629"/>
        <v>0</v>
      </c>
      <c r="BE729" s="13">
        <f t="shared" si="630"/>
        <v>0</v>
      </c>
      <c r="BF729" s="13">
        <f t="shared" si="631"/>
        <v>0</v>
      </c>
      <c r="BG729" s="13">
        <f t="shared" si="632"/>
        <v>0</v>
      </c>
      <c r="BH729" s="13">
        <f t="shared" si="633"/>
        <v>0</v>
      </c>
      <c r="BI729" s="73">
        <f t="shared" si="601"/>
        <v>0</v>
      </c>
      <c r="BJ729" s="219"/>
      <c r="BK729" s="850">
        <f t="shared" si="606"/>
        <v>0</v>
      </c>
      <c r="BL729" s="109">
        <f t="shared" si="607"/>
        <v>0</v>
      </c>
      <c r="BM729" s="109">
        <f t="shared" si="608"/>
        <v>0</v>
      </c>
      <c r="BN729" s="109">
        <f t="shared" si="609"/>
        <v>0</v>
      </c>
      <c r="BO729" s="109">
        <f t="shared" si="610"/>
        <v>0</v>
      </c>
      <c r="BP729" s="109">
        <f t="shared" si="611"/>
        <v>0</v>
      </c>
      <c r="BQ729" s="109">
        <f t="shared" si="612"/>
        <v>0</v>
      </c>
      <c r="BR729" s="109">
        <f t="shared" si="613"/>
        <v>0</v>
      </c>
      <c r="BS729" s="109">
        <f t="shared" si="614"/>
        <v>0</v>
      </c>
      <c r="BT729" s="109">
        <f t="shared" si="615"/>
        <v>0</v>
      </c>
      <c r="BU729" s="109">
        <f t="shared" si="616"/>
        <v>0</v>
      </c>
      <c r="BV729" s="109">
        <f t="shared" si="617"/>
        <v>0</v>
      </c>
      <c r="BW729" s="109">
        <f t="shared" si="618"/>
        <v>0</v>
      </c>
      <c r="BX729" s="109">
        <f t="shared" si="619"/>
        <v>0</v>
      </c>
      <c r="BY729" s="1000">
        <f t="shared" si="602"/>
        <v>0</v>
      </c>
    </row>
    <row r="730" spans="1:77">
      <c r="A730" s="679"/>
      <c r="B730" s="679" t="s">
        <v>271</v>
      </c>
      <c r="C730" s="57" t="s">
        <v>36</v>
      </c>
      <c r="D730" s="57" t="s">
        <v>29</v>
      </c>
      <c r="E730" s="681" t="s">
        <v>349</v>
      </c>
      <c r="F730" s="682" t="s">
        <v>264</v>
      </c>
      <c r="G730" s="682" t="s">
        <v>106</v>
      </c>
      <c r="H730" s="241" t="s">
        <v>135</v>
      </c>
      <c r="I730" s="38"/>
      <c r="J730" s="983"/>
      <c r="K730" s="903"/>
      <c r="L730" s="798"/>
      <c r="M730" s="429"/>
      <c r="N730" s="109"/>
      <c r="O730" s="109"/>
      <c r="P730" s="109"/>
      <c r="Q730" s="607"/>
      <c r="R730" s="93"/>
      <c r="S730" s="109">
        <v>0</v>
      </c>
      <c r="T730" s="109">
        <v>0</v>
      </c>
      <c r="U730" s="109">
        <v>289361.54000000004</v>
      </c>
      <c r="V730" s="109">
        <v>0</v>
      </c>
      <c r="W730" s="109">
        <v>0</v>
      </c>
      <c r="X730" s="109">
        <v>0</v>
      </c>
      <c r="Y730" s="109">
        <v>2619.8119999999999</v>
      </c>
      <c r="Z730" s="109">
        <v>2619.8119999999999</v>
      </c>
      <c r="AA730" s="109">
        <v>2619.8119999999999</v>
      </c>
      <c r="AB730" s="109">
        <v>2619.8119999999999</v>
      </c>
      <c r="AC730" s="109">
        <v>2619.8119999999999</v>
      </c>
      <c r="AD730" s="109">
        <v>2651.3760000000002</v>
      </c>
      <c r="AE730" s="109">
        <v>2619.8119999999999</v>
      </c>
      <c r="AF730" s="109">
        <v>2651.3760000000002</v>
      </c>
      <c r="AG730" s="109">
        <v>2619.8119999999999</v>
      </c>
      <c r="AH730" s="109">
        <v>2651.3760000000002</v>
      </c>
      <c r="AI730" s="109">
        <v>2619.8119999999999</v>
      </c>
      <c r="AJ730" s="109">
        <v>2651.3760000000002</v>
      </c>
      <c r="AK730" s="109">
        <v>0</v>
      </c>
      <c r="AL730" s="109">
        <v>0</v>
      </c>
      <c r="AM730" s="109">
        <v>0</v>
      </c>
      <c r="AN730" s="109">
        <v>0</v>
      </c>
      <c r="AO730" s="109">
        <v>0</v>
      </c>
      <c r="AP730" s="160">
        <f t="shared" si="603"/>
        <v>297220.97599999997</v>
      </c>
      <c r="AQ730" s="160">
        <f t="shared" si="604"/>
        <v>23704.564000000002</v>
      </c>
      <c r="AR730" s="160">
        <f t="shared" si="605"/>
        <v>320925.5399999998</v>
      </c>
      <c r="AS730" s="607"/>
      <c r="AT730" s="219"/>
      <c r="AU730" s="13">
        <f t="shared" si="620"/>
        <v>2619.8119999999999</v>
      </c>
      <c r="AV730" s="13">
        <f t="shared" si="621"/>
        <v>2619.8119999999999</v>
      </c>
      <c r="AW730" s="13">
        <f t="shared" si="622"/>
        <v>2651.3760000000002</v>
      </c>
      <c r="AX730" s="13">
        <f t="shared" si="623"/>
        <v>2619.8119999999999</v>
      </c>
      <c r="AY730" s="13">
        <f t="shared" si="624"/>
        <v>2651.3760000000002</v>
      </c>
      <c r="AZ730" s="13">
        <f t="shared" si="625"/>
        <v>2619.8119999999999</v>
      </c>
      <c r="BA730" s="13">
        <f t="shared" si="626"/>
        <v>2651.3760000000002</v>
      </c>
      <c r="BB730" s="13">
        <f t="shared" si="627"/>
        <v>2619.8119999999999</v>
      </c>
      <c r="BC730" s="13">
        <f t="shared" si="628"/>
        <v>2651.3760000000002</v>
      </c>
      <c r="BD730" s="13">
        <f t="shared" si="629"/>
        <v>0</v>
      </c>
      <c r="BE730" s="13">
        <f t="shared" si="630"/>
        <v>0</v>
      </c>
      <c r="BF730" s="13">
        <f t="shared" si="631"/>
        <v>0</v>
      </c>
      <c r="BG730" s="13">
        <f t="shared" si="632"/>
        <v>0</v>
      </c>
      <c r="BH730" s="13">
        <f t="shared" si="633"/>
        <v>0</v>
      </c>
      <c r="BI730" s="73">
        <f t="shared" si="601"/>
        <v>23704.564000000002</v>
      </c>
      <c r="BJ730" s="219"/>
      <c r="BK730" s="850">
        <f t="shared" si="606"/>
        <v>2619.8119999999999</v>
      </c>
      <c r="BL730" s="109">
        <f t="shared" si="607"/>
        <v>2619.8119999999999</v>
      </c>
      <c r="BM730" s="109">
        <f t="shared" si="608"/>
        <v>2651.3760000000002</v>
      </c>
      <c r="BN730" s="109">
        <f t="shared" si="609"/>
        <v>2619.8119999999999</v>
      </c>
      <c r="BO730" s="109">
        <f t="shared" si="610"/>
        <v>2651.3760000000002</v>
      </c>
      <c r="BP730" s="109">
        <f t="shared" si="611"/>
        <v>2619.8119999999999</v>
      </c>
      <c r="BQ730" s="109">
        <f t="shared" si="612"/>
        <v>2651.3760000000002</v>
      </c>
      <c r="BR730" s="109">
        <f t="shared" si="613"/>
        <v>2619.8119999999999</v>
      </c>
      <c r="BS730" s="109">
        <f t="shared" si="614"/>
        <v>2651.3760000000002</v>
      </c>
      <c r="BT730" s="109">
        <f t="shared" si="615"/>
        <v>0</v>
      </c>
      <c r="BU730" s="109">
        <f t="shared" si="616"/>
        <v>0</v>
      </c>
      <c r="BV730" s="109">
        <f t="shared" si="617"/>
        <v>0</v>
      </c>
      <c r="BW730" s="109">
        <f t="shared" si="618"/>
        <v>0</v>
      </c>
      <c r="BX730" s="109">
        <f t="shared" si="619"/>
        <v>0</v>
      </c>
      <c r="BY730" s="1000">
        <f t="shared" si="602"/>
        <v>23704.564000000002</v>
      </c>
    </row>
    <row r="731" spans="1:77">
      <c r="A731" s="678"/>
      <c r="B731" s="678" t="s">
        <v>271</v>
      </c>
      <c r="C731" s="57" t="s">
        <v>36</v>
      </c>
      <c r="D731" s="684" t="s">
        <v>31</v>
      </c>
      <c r="E731" s="681" t="s">
        <v>349</v>
      </c>
      <c r="F731" s="683" t="s">
        <v>264</v>
      </c>
      <c r="G731" s="682" t="s">
        <v>106</v>
      </c>
      <c r="H731" s="241" t="s">
        <v>136</v>
      </c>
      <c r="I731" s="38"/>
      <c r="J731" s="983"/>
      <c r="K731" s="903"/>
      <c r="L731" s="798"/>
      <c r="M731" s="429"/>
      <c r="N731" s="109"/>
      <c r="O731" s="109"/>
      <c r="P731" s="109"/>
      <c r="Q731" s="607"/>
      <c r="R731" s="93"/>
      <c r="S731" s="109">
        <v>138.59</v>
      </c>
      <c r="T731" s="109">
        <v>1633.55</v>
      </c>
      <c r="U731" s="109">
        <v>222.82</v>
      </c>
      <c r="V731" s="109">
        <v>0</v>
      </c>
      <c r="W731" s="109">
        <v>0</v>
      </c>
      <c r="X731" s="109">
        <v>0</v>
      </c>
      <c r="Y731" s="109">
        <v>8681.0529999999999</v>
      </c>
      <c r="Z731" s="109">
        <v>8681.0529999999999</v>
      </c>
      <c r="AA731" s="109">
        <v>8681.0529999999999</v>
      </c>
      <c r="AB731" s="109">
        <v>8681.0529999999999</v>
      </c>
      <c r="AC731" s="109">
        <v>8681.0529999999999</v>
      </c>
      <c r="AD731" s="109">
        <v>8785.6440000000002</v>
      </c>
      <c r="AE731" s="109">
        <v>8681.0529999999999</v>
      </c>
      <c r="AF731" s="109">
        <v>8785.6440000000002</v>
      </c>
      <c r="AG731" s="109">
        <v>8681.0529999999999</v>
      </c>
      <c r="AH731" s="109">
        <v>8785.6440000000002</v>
      </c>
      <c r="AI731" s="109">
        <v>8681.0529999999999</v>
      </c>
      <c r="AJ731" s="109">
        <v>8785.6440000000002</v>
      </c>
      <c r="AK731" s="109">
        <v>0</v>
      </c>
      <c r="AL731" s="109">
        <v>0</v>
      </c>
      <c r="AM731" s="109">
        <v>0</v>
      </c>
      <c r="AN731" s="109">
        <v>0</v>
      </c>
      <c r="AO731" s="109">
        <v>0</v>
      </c>
      <c r="AP731" s="160">
        <f t="shared" si="603"/>
        <v>28038.118999999999</v>
      </c>
      <c r="AQ731" s="160">
        <f t="shared" si="604"/>
        <v>78547.841</v>
      </c>
      <c r="AR731" s="160">
        <f t="shared" si="605"/>
        <v>106585.95999999999</v>
      </c>
      <c r="AS731" s="607"/>
      <c r="AT731" s="219"/>
      <c r="AU731" s="13">
        <f t="shared" si="620"/>
        <v>8681.0529999999999</v>
      </c>
      <c r="AV731" s="13">
        <f t="shared" si="621"/>
        <v>8681.0529999999999</v>
      </c>
      <c r="AW731" s="13">
        <f t="shared" si="622"/>
        <v>8785.6440000000002</v>
      </c>
      <c r="AX731" s="13">
        <f t="shared" si="623"/>
        <v>8681.0529999999999</v>
      </c>
      <c r="AY731" s="13">
        <f t="shared" si="624"/>
        <v>8785.6440000000002</v>
      </c>
      <c r="AZ731" s="13">
        <f t="shared" si="625"/>
        <v>8681.0529999999999</v>
      </c>
      <c r="BA731" s="13">
        <f t="shared" si="626"/>
        <v>8785.6440000000002</v>
      </c>
      <c r="BB731" s="13">
        <f t="shared" si="627"/>
        <v>8681.0529999999999</v>
      </c>
      <c r="BC731" s="13">
        <f t="shared" si="628"/>
        <v>8785.6440000000002</v>
      </c>
      <c r="BD731" s="13">
        <f t="shared" si="629"/>
        <v>0</v>
      </c>
      <c r="BE731" s="13">
        <f t="shared" si="630"/>
        <v>0</v>
      </c>
      <c r="BF731" s="13">
        <f t="shared" si="631"/>
        <v>0</v>
      </c>
      <c r="BG731" s="13">
        <f t="shared" si="632"/>
        <v>0</v>
      </c>
      <c r="BH731" s="13">
        <f t="shared" si="633"/>
        <v>0</v>
      </c>
      <c r="BI731" s="73">
        <f t="shared" si="601"/>
        <v>78547.841</v>
      </c>
      <c r="BJ731" s="219"/>
      <c r="BK731" s="850">
        <f t="shared" si="606"/>
        <v>8681.0529999999999</v>
      </c>
      <c r="BL731" s="109">
        <f t="shared" si="607"/>
        <v>8681.0529999999999</v>
      </c>
      <c r="BM731" s="109">
        <f t="shared" si="608"/>
        <v>8785.6440000000002</v>
      </c>
      <c r="BN731" s="109">
        <f t="shared" si="609"/>
        <v>8681.0529999999999</v>
      </c>
      <c r="BO731" s="109">
        <f t="shared" si="610"/>
        <v>8785.6440000000002</v>
      </c>
      <c r="BP731" s="109">
        <f t="shared" si="611"/>
        <v>8681.0529999999999</v>
      </c>
      <c r="BQ731" s="109">
        <f t="shared" si="612"/>
        <v>8785.6440000000002</v>
      </c>
      <c r="BR731" s="109">
        <f t="shared" si="613"/>
        <v>8681.0529999999999</v>
      </c>
      <c r="BS731" s="109">
        <f t="shared" si="614"/>
        <v>8785.6440000000002</v>
      </c>
      <c r="BT731" s="109">
        <f t="shared" si="615"/>
        <v>0</v>
      </c>
      <c r="BU731" s="109">
        <f t="shared" si="616"/>
        <v>0</v>
      </c>
      <c r="BV731" s="109">
        <f t="shared" si="617"/>
        <v>0</v>
      </c>
      <c r="BW731" s="109">
        <f t="shared" si="618"/>
        <v>0</v>
      </c>
      <c r="BX731" s="109">
        <f t="shared" si="619"/>
        <v>0</v>
      </c>
      <c r="BY731" s="1000">
        <f t="shared" si="602"/>
        <v>78547.841</v>
      </c>
    </row>
    <row r="732" spans="1:77">
      <c r="A732" s="925"/>
      <c r="B732" s="925" t="s">
        <v>271</v>
      </c>
      <c r="C732" s="917" t="s">
        <v>36</v>
      </c>
      <c r="D732" s="918" t="s">
        <v>25</v>
      </c>
      <c r="E732" s="919" t="s">
        <v>349</v>
      </c>
      <c r="F732" s="926" t="s">
        <v>264</v>
      </c>
      <c r="G732" s="927" t="s">
        <v>106</v>
      </c>
      <c r="H732" s="922" t="s">
        <v>133</v>
      </c>
      <c r="I732" s="923"/>
      <c r="J732" s="985"/>
      <c r="K732" s="913"/>
      <c r="L732" s="798"/>
      <c r="M732" s="429"/>
      <c r="N732" s="928"/>
      <c r="O732" s="928"/>
      <c r="P732" s="928"/>
      <c r="Q732" s="965"/>
      <c r="R732" s="964"/>
      <c r="S732" s="928">
        <v>0</v>
      </c>
      <c r="T732" s="928">
        <v>0</v>
      </c>
      <c r="U732" s="928">
        <v>51308.290000000008</v>
      </c>
      <c r="V732" s="928">
        <v>0</v>
      </c>
      <c r="W732" s="928">
        <v>0</v>
      </c>
      <c r="X732" s="928">
        <v>0</v>
      </c>
      <c r="Y732" s="928">
        <v>986.04</v>
      </c>
      <c r="Z732" s="928">
        <v>986.04</v>
      </c>
      <c r="AA732" s="928">
        <v>1643.4</v>
      </c>
      <c r="AB732" s="928">
        <v>2629.44</v>
      </c>
      <c r="AC732" s="928">
        <v>3944.16</v>
      </c>
      <c r="AD732" s="928">
        <v>5258.88</v>
      </c>
      <c r="AE732" s="928">
        <v>5258.88</v>
      </c>
      <c r="AF732" s="928">
        <v>3944.16</v>
      </c>
      <c r="AG732" s="928">
        <v>2629.44</v>
      </c>
      <c r="AH732" s="928">
        <v>1972.08</v>
      </c>
      <c r="AI732" s="928">
        <v>1972.08</v>
      </c>
      <c r="AJ732" s="928">
        <v>1643.4</v>
      </c>
      <c r="AK732" s="928">
        <v>0</v>
      </c>
      <c r="AL732" s="928">
        <v>0</v>
      </c>
      <c r="AM732" s="928">
        <v>0</v>
      </c>
      <c r="AN732" s="928">
        <v>0</v>
      </c>
      <c r="AO732" s="928">
        <v>0</v>
      </c>
      <c r="AP732" s="160">
        <f t="shared" si="603"/>
        <v>54923.770000000011</v>
      </c>
      <c r="AQ732" s="160">
        <f t="shared" si="604"/>
        <v>29252.520000000004</v>
      </c>
      <c r="AR732" s="160">
        <f t="shared" si="605"/>
        <v>84176.290000000023</v>
      </c>
      <c r="AS732" s="965"/>
      <c r="AT732" s="1009"/>
      <c r="AU732" s="13">
        <f t="shared" si="620"/>
        <v>2629.44</v>
      </c>
      <c r="AV732" s="13">
        <f t="shared" si="621"/>
        <v>3944.16</v>
      </c>
      <c r="AW732" s="13">
        <f t="shared" si="622"/>
        <v>5258.88</v>
      </c>
      <c r="AX732" s="13">
        <f t="shared" si="623"/>
        <v>5258.88</v>
      </c>
      <c r="AY732" s="13">
        <f t="shared" si="624"/>
        <v>3944.16</v>
      </c>
      <c r="AZ732" s="13">
        <f t="shared" si="625"/>
        <v>2629.44</v>
      </c>
      <c r="BA732" s="13">
        <f t="shared" si="626"/>
        <v>1972.08</v>
      </c>
      <c r="BB732" s="13">
        <f t="shared" si="627"/>
        <v>1972.08</v>
      </c>
      <c r="BC732" s="13">
        <f t="shared" si="628"/>
        <v>1643.4</v>
      </c>
      <c r="BD732" s="13">
        <f t="shared" si="629"/>
        <v>0</v>
      </c>
      <c r="BE732" s="13">
        <f t="shared" si="630"/>
        <v>0</v>
      </c>
      <c r="BF732" s="13">
        <f t="shared" si="631"/>
        <v>0</v>
      </c>
      <c r="BG732" s="13">
        <f t="shared" si="632"/>
        <v>0</v>
      </c>
      <c r="BH732" s="13">
        <f t="shared" si="633"/>
        <v>0</v>
      </c>
      <c r="BI732" s="73">
        <f t="shared" si="601"/>
        <v>29252.520000000004</v>
      </c>
      <c r="BJ732" s="1009"/>
      <c r="BK732" s="1005"/>
      <c r="BL732" s="928"/>
      <c r="BM732" s="928"/>
      <c r="BN732" s="928"/>
      <c r="BO732" s="928"/>
      <c r="BP732" s="928"/>
      <c r="BQ732" s="928"/>
      <c r="BR732" s="928"/>
      <c r="BS732" s="928"/>
      <c r="BT732" s="928"/>
      <c r="BU732" s="928"/>
      <c r="BV732" s="928"/>
      <c r="BW732" s="928"/>
      <c r="BX732" s="928"/>
      <c r="BY732" s="1000">
        <f t="shared" si="602"/>
        <v>0</v>
      </c>
    </row>
    <row r="733" spans="1:77">
      <c r="A733" s="679"/>
      <c r="B733" s="679" t="s">
        <v>271</v>
      </c>
      <c r="C733" s="57" t="s">
        <v>36</v>
      </c>
      <c r="D733" s="684" t="s">
        <v>27</v>
      </c>
      <c r="E733" s="681" t="s">
        <v>349</v>
      </c>
      <c r="F733" s="682" t="s">
        <v>264</v>
      </c>
      <c r="G733" s="682" t="s">
        <v>106</v>
      </c>
      <c r="H733" s="241" t="s">
        <v>134</v>
      </c>
      <c r="I733" s="38"/>
      <c r="J733" s="983"/>
      <c r="K733" s="903"/>
      <c r="L733" s="798"/>
      <c r="M733" s="429"/>
      <c r="N733" s="109"/>
      <c r="O733" s="109"/>
      <c r="P733" s="109"/>
      <c r="Q733" s="607"/>
      <c r="R733" s="93"/>
      <c r="S733" s="109">
        <v>0</v>
      </c>
      <c r="T733" s="109">
        <v>0</v>
      </c>
      <c r="U733" s="109">
        <v>0</v>
      </c>
      <c r="V733" s="109">
        <v>0</v>
      </c>
      <c r="W733" s="109">
        <v>0</v>
      </c>
      <c r="X733" s="109">
        <v>0</v>
      </c>
      <c r="Y733" s="109">
        <v>736.62</v>
      </c>
      <c r="Z733" s="109">
        <v>736.62</v>
      </c>
      <c r="AA733" s="109">
        <v>1227.7</v>
      </c>
      <c r="AB733" s="109">
        <v>1964.32</v>
      </c>
      <c r="AC733" s="109">
        <v>2946.48</v>
      </c>
      <c r="AD733" s="109">
        <v>3928.64</v>
      </c>
      <c r="AE733" s="109">
        <v>3928.64</v>
      </c>
      <c r="AF733" s="109">
        <v>2946.48</v>
      </c>
      <c r="AG733" s="109">
        <v>1964.32</v>
      </c>
      <c r="AH733" s="109">
        <v>1473.24</v>
      </c>
      <c r="AI733" s="109">
        <v>1473.24</v>
      </c>
      <c r="AJ733" s="109">
        <v>1227.7</v>
      </c>
      <c r="AK733" s="109">
        <v>0</v>
      </c>
      <c r="AL733" s="109">
        <v>0</v>
      </c>
      <c r="AM733" s="109">
        <v>0</v>
      </c>
      <c r="AN733" s="109">
        <v>0</v>
      </c>
      <c r="AO733" s="109">
        <v>0</v>
      </c>
      <c r="AP733" s="160">
        <f t="shared" si="603"/>
        <v>2700.94</v>
      </c>
      <c r="AQ733" s="160">
        <f t="shared" si="604"/>
        <v>21853.060000000005</v>
      </c>
      <c r="AR733" s="160">
        <f t="shared" si="605"/>
        <v>24554.000000000004</v>
      </c>
      <c r="AS733" s="607"/>
      <c r="AT733" s="219"/>
      <c r="AU733" s="13">
        <f t="shared" si="620"/>
        <v>1964.32</v>
      </c>
      <c r="AV733" s="13">
        <f t="shared" si="621"/>
        <v>2946.48</v>
      </c>
      <c r="AW733" s="13">
        <f t="shared" si="622"/>
        <v>3928.64</v>
      </c>
      <c r="AX733" s="13">
        <f t="shared" si="623"/>
        <v>3928.64</v>
      </c>
      <c r="AY733" s="13">
        <f t="shared" si="624"/>
        <v>2946.48</v>
      </c>
      <c r="AZ733" s="13">
        <f t="shared" si="625"/>
        <v>1964.32</v>
      </c>
      <c r="BA733" s="13">
        <f t="shared" si="626"/>
        <v>1473.24</v>
      </c>
      <c r="BB733" s="13">
        <f t="shared" si="627"/>
        <v>1473.24</v>
      </c>
      <c r="BC733" s="13">
        <f t="shared" si="628"/>
        <v>1227.7</v>
      </c>
      <c r="BD733" s="13">
        <f t="shared" si="629"/>
        <v>0</v>
      </c>
      <c r="BE733" s="13">
        <f t="shared" si="630"/>
        <v>0</v>
      </c>
      <c r="BF733" s="13">
        <f t="shared" si="631"/>
        <v>0</v>
      </c>
      <c r="BG733" s="13">
        <f t="shared" si="632"/>
        <v>0</v>
      </c>
      <c r="BH733" s="13">
        <f t="shared" si="633"/>
        <v>0</v>
      </c>
      <c r="BI733" s="73">
        <f t="shared" si="601"/>
        <v>21853.060000000005</v>
      </c>
      <c r="BJ733" s="219"/>
      <c r="BK733" s="850">
        <f t="shared" ref="BK733:BK764" si="634">IF($E733="N",AU733)</f>
        <v>1964.32</v>
      </c>
      <c r="BL733" s="109">
        <f t="shared" ref="BL733:BL764" si="635">IF($E733="N",AV733)</f>
        <v>2946.48</v>
      </c>
      <c r="BM733" s="109">
        <f t="shared" ref="BM733:BM764" si="636">IF($E733="N",AW733)</f>
        <v>3928.64</v>
      </c>
      <c r="BN733" s="109">
        <f t="shared" ref="BN733:BN764" si="637">IF($E733="N",AX733)</f>
        <v>3928.64</v>
      </c>
      <c r="BO733" s="109">
        <f t="shared" ref="BO733:BO764" si="638">IF($E733="N",AY733)</f>
        <v>2946.48</v>
      </c>
      <c r="BP733" s="109">
        <f t="shared" ref="BP733:BP764" si="639">IF($E733="N",AZ733)</f>
        <v>1964.32</v>
      </c>
      <c r="BQ733" s="109">
        <f t="shared" ref="BQ733:BQ764" si="640">IF($E733="N",BA733)</f>
        <v>1473.24</v>
      </c>
      <c r="BR733" s="109">
        <f t="shared" ref="BR733:BR764" si="641">IF($E733="N",BB733)</f>
        <v>1473.24</v>
      </c>
      <c r="BS733" s="109">
        <f t="shared" ref="BS733:BS764" si="642">IF($E733="N",BC733)</f>
        <v>1227.7</v>
      </c>
      <c r="BT733" s="109">
        <f t="shared" ref="BT733:BT764" si="643">IF($E733="N",BD733)</f>
        <v>0</v>
      </c>
      <c r="BU733" s="109">
        <f t="shared" ref="BU733:BU764" si="644">IF($E733="N",BE733)</f>
        <v>0</v>
      </c>
      <c r="BV733" s="109">
        <f t="shared" ref="BV733:BV764" si="645">IF($E733="N",BF733)</f>
        <v>0</v>
      </c>
      <c r="BW733" s="109">
        <f t="shared" ref="BW733:BW764" si="646">IF($E733="N",BG733)</f>
        <v>0</v>
      </c>
      <c r="BX733" s="109">
        <f t="shared" ref="BX733:BX764" si="647">IF($E733="N",BH733)</f>
        <v>0</v>
      </c>
      <c r="BY733" s="1000">
        <f t="shared" si="602"/>
        <v>21853.060000000005</v>
      </c>
    </row>
    <row r="734" spans="1:77">
      <c r="A734" s="678"/>
      <c r="B734" s="678" t="s">
        <v>271</v>
      </c>
      <c r="C734" s="57" t="s">
        <v>36</v>
      </c>
      <c r="D734" s="684" t="s">
        <v>33</v>
      </c>
      <c r="E734" s="681" t="s">
        <v>349</v>
      </c>
      <c r="F734" s="683" t="s">
        <v>264</v>
      </c>
      <c r="G734" s="682" t="s">
        <v>106</v>
      </c>
      <c r="H734" s="241" t="s">
        <v>137</v>
      </c>
      <c r="I734" s="38"/>
      <c r="J734" s="983"/>
      <c r="K734" s="903"/>
      <c r="L734" s="798"/>
      <c r="M734" s="429"/>
      <c r="N734" s="109"/>
      <c r="O734" s="109"/>
      <c r="P734" s="109"/>
      <c r="Q734" s="607"/>
      <c r="R734" s="93"/>
      <c r="S734" s="109">
        <v>3239.0499999999993</v>
      </c>
      <c r="T734" s="109">
        <v>211.26</v>
      </c>
      <c r="U734" s="109">
        <v>-501.26</v>
      </c>
      <c r="V734" s="109">
        <v>0</v>
      </c>
      <c r="W734" s="109">
        <v>0</v>
      </c>
      <c r="X734" s="109">
        <v>0</v>
      </c>
      <c r="Y734" s="109">
        <v>1497.4030000000002</v>
      </c>
      <c r="Z734" s="109">
        <v>1497.4030000000002</v>
      </c>
      <c r="AA734" s="109">
        <v>1497.4030000000002</v>
      </c>
      <c r="AB734" s="109">
        <v>1497.4030000000002</v>
      </c>
      <c r="AC734" s="109">
        <v>1497.4030000000002</v>
      </c>
      <c r="AD734" s="109">
        <v>1515.444</v>
      </c>
      <c r="AE734" s="109">
        <v>1497.4030000000002</v>
      </c>
      <c r="AF734" s="109">
        <v>1515.444</v>
      </c>
      <c r="AG734" s="109">
        <v>1497.4030000000002</v>
      </c>
      <c r="AH734" s="109">
        <v>1515.444</v>
      </c>
      <c r="AI734" s="109">
        <v>1497.4030000000002</v>
      </c>
      <c r="AJ734" s="109">
        <v>1515.444</v>
      </c>
      <c r="AK734" s="109">
        <v>0</v>
      </c>
      <c r="AL734" s="109">
        <v>0</v>
      </c>
      <c r="AM734" s="109">
        <v>0</v>
      </c>
      <c r="AN734" s="109">
        <v>0</v>
      </c>
      <c r="AO734" s="109">
        <v>0</v>
      </c>
      <c r="AP734" s="160">
        <f t="shared" si="603"/>
        <v>7441.259</v>
      </c>
      <c r="AQ734" s="160">
        <f t="shared" si="604"/>
        <v>13548.790999999999</v>
      </c>
      <c r="AR734" s="160">
        <f t="shared" si="605"/>
        <v>20990.05</v>
      </c>
      <c r="AS734" s="607"/>
      <c r="AT734" s="219"/>
      <c r="AU734" s="13">
        <f t="shared" si="620"/>
        <v>1497.4030000000002</v>
      </c>
      <c r="AV734" s="13">
        <f t="shared" si="621"/>
        <v>1497.4030000000002</v>
      </c>
      <c r="AW734" s="13">
        <f t="shared" si="622"/>
        <v>1515.444</v>
      </c>
      <c r="AX734" s="13">
        <f t="shared" si="623"/>
        <v>1497.4030000000002</v>
      </c>
      <c r="AY734" s="13">
        <f t="shared" si="624"/>
        <v>1515.444</v>
      </c>
      <c r="AZ734" s="13">
        <f t="shared" si="625"/>
        <v>1497.4030000000002</v>
      </c>
      <c r="BA734" s="13">
        <f t="shared" si="626"/>
        <v>1515.444</v>
      </c>
      <c r="BB734" s="13">
        <f t="shared" si="627"/>
        <v>1497.4030000000002</v>
      </c>
      <c r="BC734" s="13">
        <f t="shared" si="628"/>
        <v>1515.444</v>
      </c>
      <c r="BD734" s="13">
        <f t="shared" si="629"/>
        <v>0</v>
      </c>
      <c r="BE734" s="13">
        <f t="shared" si="630"/>
        <v>0</v>
      </c>
      <c r="BF734" s="13">
        <f t="shared" si="631"/>
        <v>0</v>
      </c>
      <c r="BG734" s="13">
        <f t="shared" si="632"/>
        <v>0</v>
      </c>
      <c r="BH734" s="13">
        <f t="shared" si="633"/>
        <v>0</v>
      </c>
      <c r="BI734" s="73">
        <f t="shared" si="601"/>
        <v>13548.790999999999</v>
      </c>
      <c r="BJ734" s="219"/>
      <c r="BK734" s="850">
        <f t="shared" si="634"/>
        <v>1497.4030000000002</v>
      </c>
      <c r="BL734" s="109">
        <f t="shared" si="635"/>
        <v>1497.4030000000002</v>
      </c>
      <c r="BM734" s="109">
        <f t="shared" si="636"/>
        <v>1515.444</v>
      </c>
      <c r="BN734" s="109">
        <f t="shared" si="637"/>
        <v>1497.4030000000002</v>
      </c>
      <c r="BO734" s="109">
        <f t="shared" si="638"/>
        <v>1515.444</v>
      </c>
      <c r="BP734" s="109">
        <f t="shared" si="639"/>
        <v>1497.4030000000002</v>
      </c>
      <c r="BQ734" s="109">
        <f t="shared" si="640"/>
        <v>1515.444</v>
      </c>
      <c r="BR734" s="109">
        <f t="shared" si="641"/>
        <v>1497.4030000000002</v>
      </c>
      <c r="BS734" s="109">
        <f t="shared" si="642"/>
        <v>1515.444</v>
      </c>
      <c r="BT734" s="109">
        <f t="shared" si="643"/>
        <v>0</v>
      </c>
      <c r="BU734" s="109">
        <f t="shared" si="644"/>
        <v>0</v>
      </c>
      <c r="BV734" s="109">
        <f t="shared" si="645"/>
        <v>0</v>
      </c>
      <c r="BW734" s="109">
        <f t="shared" si="646"/>
        <v>0</v>
      </c>
      <c r="BX734" s="109">
        <f t="shared" si="647"/>
        <v>0</v>
      </c>
      <c r="BY734" s="1000">
        <f t="shared" si="602"/>
        <v>13548.790999999999</v>
      </c>
    </row>
    <row r="735" spans="1:77">
      <c r="A735" s="2"/>
      <c r="B735" s="2" t="s">
        <v>271</v>
      </c>
      <c r="C735" s="57" t="s">
        <v>20</v>
      </c>
      <c r="D735" s="57" t="s">
        <v>7</v>
      </c>
      <c r="E735" s="681" t="s">
        <v>349</v>
      </c>
      <c r="F735" s="682" t="s">
        <v>264</v>
      </c>
      <c r="G735" s="682" t="s">
        <v>106</v>
      </c>
      <c r="H735" s="241" t="s">
        <v>124</v>
      </c>
      <c r="I735" s="38"/>
      <c r="J735" s="983"/>
      <c r="K735" s="903"/>
      <c r="L735" s="798"/>
      <c r="M735" s="429"/>
      <c r="N735" s="109"/>
      <c r="O735" s="109"/>
      <c r="P735" s="109"/>
      <c r="Q735" s="607"/>
      <c r="R735" s="93"/>
      <c r="S735" s="109">
        <v>0</v>
      </c>
      <c r="T735" s="109">
        <v>-47893.729999999989</v>
      </c>
      <c r="U735" s="109">
        <v>-235169.65</v>
      </c>
      <c r="V735" s="109">
        <v>299488.97110000002</v>
      </c>
      <c r="W735" s="109">
        <v>256931.39569999999</v>
      </c>
      <c r="X735" s="109">
        <v>248328.4529</v>
      </c>
      <c r="Y735" s="109">
        <v>119669.25</v>
      </c>
      <c r="Z735" s="109">
        <v>158148.25</v>
      </c>
      <c r="AA735" s="109">
        <v>232822.375</v>
      </c>
      <c r="AB735" s="109">
        <v>328427.125</v>
      </c>
      <c r="AC735" s="109">
        <v>418165.75</v>
      </c>
      <c r="AD735" s="109">
        <v>518986.625</v>
      </c>
      <c r="AE735" s="109">
        <v>688515.5</v>
      </c>
      <c r="AF735" s="109">
        <v>764489.625</v>
      </c>
      <c r="AG735" s="109">
        <v>538351.125</v>
      </c>
      <c r="AH735" s="109">
        <v>379270.625</v>
      </c>
      <c r="AI735" s="109">
        <v>203425.625</v>
      </c>
      <c r="AJ735" s="109">
        <v>115853.125</v>
      </c>
      <c r="AK735" s="109">
        <v>202820.212</v>
      </c>
      <c r="AL735" s="109">
        <v>271099.50800000003</v>
      </c>
      <c r="AM735" s="109">
        <v>402068.26199999999</v>
      </c>
      <c r="AN735" s="109">
        <v>569221.826</v>
      </c>
      <c r="AO735" s="109">
        <v>725880.82799999998</v>
      </c>
      <c r="AP735" s="160">
        <f t="shared" si="603"/>
        <v>1032325.3147</v>
      </c>
      <c r="AQ735" s="160">
        <f t="shared" si="604"/>
        <v>6126575.7609999999</v>
      </c>
      <c r="AR735" s="160">
        <f t="shared" si="605"/>
        <v>7158901.0757000009</v>
      </c>
      <c r="AS735" s="607"/>
      <c r="AT735" s="219"/>
      <c r="AU735" s="13">
        <f t="shared" si="620"/>
        <v>328427.125</v>
      </c>
      <c r="AV735" s="13">
        <f t="shared" si="621"/>
        <v>418165.75</v>
      </c>
      <c r="AW735" s="13">
        <f t="shared" si="622"/>
        <v>518986.625</v>
      </c>
      <c r="AX735" s="13">
        <f t="shared" si="623"/>
        <v>688515.5</v>
      </c>
      <c r="AY735" s="13">
        <f t="shared" si="624"/>
        <v>764489.625</v>
      </c>
      <c r="AZ735" s="13">
        <f t="shared" si="625"/>
        <v>538351.125</v>
      </c>
      <c r="BA735" s="13">
        <f t="shared" si="626"/>
        <v>379270.625</v>
      </c>
      <c r="BB735" s="13">
        <f t="shared" si="627"/>
        <v>203425.625</v>
      </c>
      <c r="BC735" s="13">
        <f t="shared" si="628"/>
        <v>115853.125</v>
      </c>
      <c r="BD735" s="13">
        <f t="shared" si="629"/>
        <v>202820.212</v>
      </c>
      <c r="BE735" s="13">
        <f t="shared" si="630"/>
        <v>271099.50800000003</v>
      </c>
      <c r="BF735" s="13">
        <f t="shared" si="631"/>
        <v>402068.26199999999</v>
      </c>
      <c r="BG735" s="13">
        <f t="shared" si="632"/>
        <v>569221.826</v>
      </c>
      <c r="BH735" s="13">
        <f t="shared" si="633"/>
        <v>725880.82799999998</v>
      </c>
      <c r="BI735" s="73">
        <f t="shared" si="601"/>
        <v>6126575.7609999999</v>
      </c>
      <c r="BJ735" s="219"/>
      <c r="BK735" s="850">
        <f t="shared" si="634"/>
        <v>328427.125</v>
      </c>
      <c r="BL735" s="109">
        <f t="shared" si="635"/>
        <v>418165.75</v>
      </c>
      <c r="BM735" s="109">
        <f t="shared" si="636"/>
        <v>518986.625</v>
      </c>
      <c r="BN735" s="109">
        <f t="shared" si="637"/>
        <v>688515.5</v>
      </c>
      <c r="BO735" s="109">
        <f t="shared" si="638"/>
        <v>764489.625</v>
      </c>
      <c r="BP735" s="109">
        <f t="shared" si="639"/>
        <v>538351.125</v>
      </c>
      <c r="BQ735" s="109">
        <f t="shared" si="640"/>
        <v>379270.625</v>
      </c>
      <c r="BR735" s="109">
        <f t="shared" si="641"/>
        <v>203425.625</v>
      </c>
      <c r="BS735" s="109">
        <f t="shared" si="642"/>
        <v>115853.125</v>
      </c>
      <c r="BT735" s="109">
        <f t="shared" si="643"/>
        <v>202820.212</v>
      </c>
      <c r="BU735" s="109">
        <f t="shared" si="644"/>
        <v>271099.50800000003</v>
      </c>
      <c r="BV735" s="109">
        <f t="shared" si="645"/>
        <v>402068.26199999999</v>
      </c>
      <c r="BW735" s="109">
        <f t="shared" si="646"/>
        <v>569221.826</v>
      </c>
      <c r="BX735" s="109">
        <f t="shared" si="647"/>
        <v>725880.82799999998</v>
      </c>
      <c r="BY735" s="1000">
        <f t="shared" si="602"/>
        <v>6126575.7609999999</v>
      </c>
    </row>
    <row r="736" spans="1:77">
      <c r="A736" s="678"/>
      <c r="B736" s="678" t="s">
        <v>271</v>
      </c>
      <c r="C736" s="57" t="s">
        <v>20</v>
      </c>
      <c r="D736" s="57" t="s">
        <v>7</v>
      </c>
      <c r="E736" s="681" t="s">
        <v>349</v>
      </c>
      <c r="F736" s="683" t="s">
        <v>264</v>
      </c>
      <c r="G736" s="682" t="s">
        <v>106</v>
      </c>
      <c r="H736" s="241" t="s">
        <v>124</v>
      </c>
      <c r="I736" s="38"/>
      <c r="J736" s="983"/>
      <c r="K736" s="903"/>
      <c r="L736" s="798"/>
      <c r="M736" s="429"/>
      <c r="N736" s="109"/>
      <c r="O736" s="109"/>
      <c r="P736" s="109"/>
      <c r="Q736" s="607"/>
      <c r="R736" s="93"/>
      <c r="S736" s="109">
        <v>0</v>
      </c>
      <c r="T736" s="109">
        <v>0</v>
      </c>
      <c r="U736" s="109">
        <v>0</v>
      </c>
      <c r="V736" s="109">
        <v>49332.563500000004</v>
      </c>
      <c r="W736" s="109">
        <v>42322.374499999998</v>
      </c>
      <c r="X736" s="109">
        <v>40905.2765</v>
      </c>
      <c r="Y736" s="109">
        <v>41769</v>
      </c>
      <c r="Z736" s="109">
        <v>54621</v>
      </c>
      <c r="AA736" s="109">
        <v>81931.499999999985</v>
      </c>
      <c r="AB736" s="109">
        <v>117274.5</v>
      </c>
      <c r="AC736" s="109">
        <v>151011</v>
      </c>
      <c r="AD736" s="109">
        <v>187960.5</v>
      </c>
      <c r="AE736" s="109">
        <v>250614</v>
      </c>
      <c r="AF736" s="109">
        <v>277924.5</v>
      </c>
      <c r="AG736" s="109">
        <v>194386.5</v>
      </c>
      <c r="AH736" s="109">
        <v>136552.5</v>
      </c>
      <c r="AI736" s="109">
        <v>72292.5</v>
      </c>
      <c r="AJ736" s="109">
        <v>40162.5</v>
      </c>
      <c r="AK736" s="109">
        <v>31980.47</v>
      </c>
      <c r="AL736" s="109">
        <v>42995.23</v>
      </c>
      <c r="AM736" s="109">
        <v>63576.645000000004</v>
      </c>
      <c r="AN736" s="109">
        <v>89744.335000000006</v>
      </c>
      <c r="AO736" s="109">
        <v>114143.25</v>
      </c>
      <c r="AP736" s="160">
        <f t="shared" si="603"/>
        <v>310881.7145</v>
      </c>
      <c r="AQ736" s="160">
        <f t="shared" si="604"/>
        <v>1770618.43</v>
      </c>
      <c r="AR736" s="160">
        <f t="shared" si="605"/>
        <v>2081500.1444999999</v>
      </c>
      <c r="AS736" s="607"/>
      <c r="AT736" s="219"/>
      <c r="AU736" s="13">
        <f t="shared" si="620"/>
        <v>117274.5</v>
      </c>
      <c r="AV736" s="13">
        <f t="shared" si="621"/>
        <v>151011</v>
      </c>
      <c r="AW736" s="13">
        <f t="shared" si="622"/>
        <v>187960.5</v>
      </c>
      <c r="AX736" s="13">
        <f t="shared" si="623"/>
        <v>250614</v>
      </c>
      <c r="AY736" s="13">
        <f t="shared" si="624"/>
        <v>277924.5</v>
      </c>
      <c r="AZ736" s="13">
        <f t="shared" si="625"/>
        <v>194386.5</v>
      </c>
      <c r="BA736" s="13">
        <f t="shared" si="626"/>
        <v>136552.5</v>
      </c>
      <c r="BB736" s="13">
        <f t="shared" si="627"/>
        <v>72292.5</v>
      </c>
      <c r="BC736" s="13">
        <f t="shared" si="628"/>
        <v>40162.5</v>
      </c>
      <c r="BD736" s="13">
        <f t="shared" si="629"/>
        <v>31980.47</v>
      </c>
      <c r="BE736" s="13">
        <f t="shared" si="630"/>
        <v>42995.23</v>
      </c>
      <c r="BF736" s="13">
        <f t="shared" si="631"/>
        <v>63576.645000000004</v>
      </c>
      <c r="BG736" s="13">
        <f t="shared" si="632"/>
        <v>89744.335000000006</v>
      </c>
      <c r="BH736" s="13">
        <f t="shared" si="633"/>
        <v>114143.25</v>
      </c>
      <c r="BI736" s="73">
        <f t="shared" si="601"/>
        <v>1770618.43</v>
      </c>
      <c r="BJ736" s="219"/>
      <c r="BK736" s="850">
        <f t="shared" si="634"/>
        <v>117274.5</v>
      </c>
      <c r="BL736" s="109">
        <f t="shared" si="635"/>
        <v>151011</v>
      </c>
      <c r="BM736" s="109">
        <f t="shared" si="636"/>
        <v>187960.5</v>
      </c>
      <c r="BN736" s="109">
        <f t="shared" si="637"/>
        <v>250614</v>
      </c>
      <c r="BO736" s="109">
        <f t="shared" si="638"/>
        <v>277924.5</v>
      </c>
      <c r="BP736" s="109">
        <f t="shared" si="639"/>
        <v>194386.5</v>
      </c>
      <c r="BQ736" s="109">
        <f t="shared" si="640"/>
        <v>136552.5</v>
      </c>
      <c r="BR736" s="109">
        <f t="shared" si="641"/>
        <v>72292.5</v>
      </c>
      <c r="BS736" s="109">
        <f t="shared" si="642"/>
        <v>40162.5</v>
      </c>
      <c r="BT736" s="109">
        <f t="shared" si="643"/>
        <v>31980.47</v>
      </c>
      <c r="BU736" s="109">
        <f t="shared" si="644"/>
        <v>42995.23</v>
      </c>
      <c r="BV736" s="109">
        <f t="shared" si="645"/>
        <v>63576.645000000004</v>
      </c>
      <c r="BW736" s="109">
        <f t="shared" si="646"/>
        <v>89744.335000000006</v>
      </c>
      <c r="BX736" s="109">
        <f t="shared" si="647"/>
        <v>114143.25</v>
      </c>
      <c r="BY736" s="1000">
        <f t="shared" si="602"/>
        <v>1770618.43</v>
      </c>
    </row>
    <row r="737" spans="1:77">
      <c r="A737" s="2"/>
      <c r="B737" s="2" t="s">
        <v>271</v>
      </c>
      <c r="C737" s="57" t="s">
        <v>20</v>
      </c>
      <c r="D737" s="57" t="s">
        <v>7</v>
      </c>
      <c r="E737" s="681" t="s">
        <v>349</v>
      </c>
      <c r="F737" s="682" t="s">
        <v>264</v>
      </c>
      <c r="G737" s="682" t="s">
        <v>106</v>
      </c>
      <c r="H737" s="241" t="s">
        <v>124</v>
      </c>
      <c r="I737" s="38"/>
      <c r="J737" s="983"/>
      <c r="K737" s="903"/>
      <c r="L737" s="798"/>
      <c r="M737" s="429"/>
      <c r="N737" s="109"/>
      <c r="O737" s="109"/>
      <c r="P737" s="109"/>
      <c r="Q737" s="607"/>
      <c r="R737" s="93"/>
      <c r="S737" s="109">
        <v>0</v>
      </c>
      <c r="T737" s="109">
        <v>0</v>
      </c>
      <c r="U737" s="109">
        <v>0</v>
      </c>
      <c r="V737" s="109">
        <v>35089.465400000001</v>
      </c>
      <c r="W737" s="109">
        <v>30103.229799999997</v>
      </c>
      <c r="X737" s="109">
        <v>29095.2706</v>
      </c>
      <c r="Y737" s="109">
        <v>26822.25</v>
      </c>
      <c r="Z737" s="109">
        <v>35075.25</v>
      </c>
      <c r="AA737" s="109">
        <v>52612.875</v>
      </c>
      <c r="AB737" s="109">
        <v>75308.625</v>
      </c>
      <c r="AC737" s="109">
        <v>96972.75</v>
      </c>
      <c r="AD737" s="109">
        <v>120700.125</v>
      </c>
      <c r="AE737" s="109">
        <v>160933.5</v>
      </c>
      <c r="AF737" s="109">
        <v>178471.125</v>
      </c>
      <c r="AG737" s="109">
        <v>124826.625</v>
      </c>
      <c r="AH737" s="109">
        <v>87688.125</v>
      </c>
      <c r="AI737" s="109">
        <v>46423.125</v>
      </c>
      <c r="AJ737" s="109">
        <v>25790.625</v>
      </c>
      <c r="AK737" s="109">
        <v>34659.845999999998</v>
      </c>
      <c r="AL737" s="109">
        <v>45324.414000000004</v>
      </c>
      <c r="AM737" s="109">
        <v>67986.620999999999</v>
      </c>
      <c r="AN737" s="109">
        <v>97314.183000000005</v>
      </c>
      <c r="AO737" s="109">
        <v>125308.674</v>
      </c>
      <c r="AP737" s="160">
        <f t="shared" si="603"/>
        <v>208798.34080000001</v>
      </c>
      <c r="AQ737" s="160">
        <f t="shared" si="604"/>
        <v>1287708.3629999999</v>
      </c>
      <c r="AR737" s="160">
        <f t="shared" si="605"/>
        <v>1496506.7037999998</v>
      </c>
      <c r="AS737" s="607"/>
      <c r="AT737" s="219"/>
      <c r="AU737" s="13">
        <f t="shared" si="620"/>
        <v>75308.625</v>
      </c>
      <c r="AV737" s="13">
        <f t="shared" si="621"/>
        <v>96972.75</v>
      </c>
      <c r="AW737" s="13">
        <f t="shared" si="622"/>
        <v>120700.125</v>
      </c>
      <c r="AX737" s="13">
        <f t="shared" si="623"/>
        <v>160933.5</v>
      </c>
      <c r="AY737" s="13">
        <f t="shared" si="624"/>
        <v>178471.125</v>
      </c>
      <c r="AZ737" s="13">
        <f t="shared" si="625"/>
        <v>124826.625</v>
      </c>
      <c r="BA737" s="13">
        <f t="shared" si="626"/>
        <v>87688.125</v>
      </c>
      <c r="BB737" s="13">
        <f t="shared" si="627"/>
        <v>46423.125</v>
      </c>
      <c r="BC737" s="13">
        <f t="shared" si="628"/>
        <v>25790.625</v>
      </c>
      <c r="BD737" s="13">
        <f t="shared" si="629"/>
        <v>34659.845999999998</v>
      </c>
      <c r="BE737" s="13">
        <f t="shared" si="630"/>
        <v>45324.414000000004</v>
      </c>
      <c r="BF737" s="13">
        <f t="shared" si="631"/>
        <v>67986.620999999999</v>
      </c>
      <c r="BG737" s="13">
        <f t="shared" si="632"/>
        <v>97314.183000000005</v>
      </c>
      <c r="BH737" s="13">
        <f t="shared" si="633"/>
        <v>125308.674</v>
      </c>
      <c r="BI737" s="73">
        <f t="shared" si="601"/>
        <v>1287708.3629999999</v>
      </c>
      <c r="BJ737" s="219"/>
      <c r="BK737" s="850">
        <f t="shared" si="634"/>
        <v>75308.625</v>
      </c>
      <c r="BL737" s="109">
        <f t="shared" si="635"/>
        <v>96972.75</v>
      </c>
      <c r="BM737" s="109">
        <f t="shared" si="636"/>
        <v>120700.125</v>
      </c>
      <c r="BN737" s="109">
        <f t="shared" si="637"/>
        <v>160933.5</v>
      </c>
      <c r="BO737" s="109">
        <f t="shared" si="638"/>
        <v>178471.125</v>
      </c>
      <c r="BP737" s="109">
        <f t="shared" si="639"/>
        <v>124826.625</v>
      </c>
      <c r="BQ737" s="109">
        <f t="shared" si="640"/>
        <v>87688.125</v>
      </c>
      <c r="BR737" s="109">
        <f t="shared" si="641"/>
        <v>46423.125</v>
      </c>
      <c r="BS737" s="109">
        <f t="shared" si="642"/>
        <v>25790.625</v>
      </c>
      <c r="BT737" s="109">
        <f t="shared" si="643"/>
        <v>34659.845999999998</v>
      </c>
      <c r="BU737" s="109">
        <f t="shared" si="644"/>
        <v>45324.414000000004</v>
      </c>
      <c r="BV737" s="109">
        <f t="shared" si="645"/>
        <v>67986.620999999999</v>
      </c>
      <c r="BW737" s="109">
        <f t="shared" si="646"/>
        <v>97314.183000000005</v>
      </c>
      <c r="BX737" s="109">
        <f t="shared" si="647"/>
        <v>125308.674</v>
      </c>
      <c r="BY737" s="1000">
        <f t="shared" si="602"/>
        <v>1287708.3629999999</v>
      </c>
    </row>
    <row r="738" spans="1:77">
      <c r="A738" s="2"/>
      <c r="B738" s="2" t="s">
        <v>271</v>
      </c>
      <c r="C738" s="57" t="s">
        <v>20</v>
      </c>
      <c r="D738" s="57" t="s">
        <v>7</v>
      </c>
      <c r="E738" s="681" t="s">
        <v>349</v>
      </c>
      <c r="F738" s="682" t="s">
        <v>264</v>
      </c>
      <c r="G738" s="682" t="s">
        <v>106</v>
      </c>
      <c r="H738" s="241" t="s">
        <v>124</v>
      </c>
      <c r="I738" s="38"/>
      <c r="J738" s="983"/>
      <c r="K738" s="903"/>
      <c r="L738" s="798"/>
      <c r="M738" s="429"/>
      <c r="N738" s="109"/>
      <c r="O738" s="109"/>
      <c r="P738" s="109"/>
      <c r="Q738" s="607"/>
      <c r="R738" s="93"/>
      <c r="S738" s="109">
        <v>225292.89</v>
      </c>
      <c r="T738" s="109">
        <v>50756.76</v>
      </c>
      <c r="U738" s="109">
        <v>-33797.22</v>
      </c>
      <c r="V738" s="109">
        <v>20053.753199999999</v>
      </c>
      <c r="W738" s="109">
        <v>16959.848600000001</v>
      </c>
      <c r="X738" s="109">
        <v>29739.046200000001</v>
      </c>
      <c r="Y738" s="109">
        <v>15730.741000000002</v>
      </c>
      <c r="Z738" s="109">
        <v>15730.741000000002</v>
      </c>
      <c r="AA738" s="109">
        <v>15730.741000000002</v>
      </c>
      <c r="AB738" s="109">
        <v>15730.741000000002</v>
      </c>
      <c r="AC738" s="109">
        <v>15730.741000000002</v>
      </c>
      <c r="AD738" s="109">
        <v>15920.268</v>
      </c>
      <c r="AE738" s="109">
        <v>15730.741000000002</v>
      </c>
      <c r="AF738" s="109">
        <v>15920.268</v>
      </c>
      <c r="AG738" s="109">
        <v>15730.741000000002</v>
      </c>
      <c r="AH738" s="109">
        <v>15920.268</v>
      </c>
      <c r="AI738" s="109">
        <v>15730.741000000002</v>
      </c>
      <c r="AJ738" s="109">
        <v>15920.268</v>
      </c>
      <c r="AK738" s="109">
        <v>16013.894338000002</v>
      </c>
      <c r="AL738" s="109">
        <v>16013.894338000002</v>
      </c>
      <c r="AM738" s="109">
        <v>16206.832824000001</v>
      </c>
      <c r="AN738" s="109">
        <v>16013.894338000002</v>
      </c>
      <c r="AO738" s="109">
        <v>16013.894338000002</v>
      </c>
      <c r="AP738" s="160">
        <f t="shared" si="603"/>
        <v>356197.30099999998</v>
      </c>
      <c r="AQ738" s="160">
        <f t="shared" si="604"/>
        <v>222597.18717600006</v>
      </c>
      <c r="AR738" s="160">
        <f t="shared" si="605"/>
        <v>578794.48817599984</v>
      </c>
      <c r="AS738" s="607"/>
      <c r="AT738" s="219"/>
      <c r="AU738" s="13">
        <f t="shared" si="620"/>
        <v>15730.741000000002</v>
      </c>
      <c r="AV738" s="13">
        <f t="shared" si="621"/>
        <v>15730.741000000002</v>
      </c>
      <c r="AW738" s="13">
        <f t="shared" si="622"/>
        <v>15920.268</v>
      </c>
      <c r="AX738" s="13">
        <f t="shared" si="623"/>
        <v>15730.741000000002</v>
      </c>
      <c r="AY738" s="13">
        <f t="shared" si="624"/>
        <v>15920.268</v>
      </c>
      <c r="AZ738" s="13">
        <f t="shared" si="625"/>
        <v>15730.741000000002</v>
      </c>
      <c r="BA738" s="13">
        <f t="shared" si="626"/>
        <v>15920.268</v>
      </c>
      <c r="BB738" s="13">
        <f t="shared" si="627"/>
        <v>15730.741000000002</v>
      </c>
      <c r="BC738" s="13">
        <f t="shared" si="628"/>
        <v>15920.268</v>
      </c>
      <c r="BD738" s="13">
        <f t="shared" si="629"/>
        <v>16013.894338000002</v>
      </c>
      <c r="BE738" s="13">
        <f t="shared" si="630"/>
        <v>16013.894338000002</v>
      </c>
      <c r="BF738" s="13">
        <f t="shared" si="631"/>
        <v>16206.832824000001</v>
      </c>
      <c r="BG738" s="13">
        <f t="shared" si="632"/>
        <v>16013.894338000002</v>
      </c>
      <c r="BH738" s="13">
        <f t="shared" si="633"/>
        <v>16013.894338000002</v>
      </c>
      <c r="BI738" s="73">
        <f t="shared" si="601"/>
        <v>222597.18717600006</v>
      </c>
      <c r="BJ738" s="219"/>
      <c r="BK738" s="850">
        <f t="shared" si="634"/>
        <v>15730.741000000002</v>
      </c>
      <c r="BL738" s="109">
        <f t="shared" si="635"/>
        <v>15730.741000000002</v>
      </c>
      <c r="BM738" s="109">
        <f t="shared" si="636"/>
        <v>15920.268</v>
      </c>
      <c r="BN738" s="109">
        <f t="shared" si="637"/>
        <v>15730.741000000002</v>
      </c>
      <c r="BO738" s="109">
        <f t="shared" si="638"/>
        <v>15920.268</v>
      </c>
      <c r="BP738" s="109">
        <f t="shared" si="639"/>
        <v>15730.741000000002</v>
      </c>
      <c r="BQ738" s="109">
        <f t="shared" si="640"/>
        <v>15920.268</v>
      </c>
      <c r="BR738" s="109">
        <f t="shared" si="641"/>
        <v>15730.741000000002</v>
      </c>
      <c r="BS738" s="109">
        <f t="shared" si="642"/>
        <v>15920.268</v>
      </c>
      <c r="BT738" s="109">
        <f t="shared" si="643"/>
        <v>16013.894338000002</v>
      </c>
      <c r="BU738" s="109">
        <f t="shared" si="644"/>
        <v>16013.894338000002</v>
      </c>
      <c r="BV738" s="109">
        <f t="shared" si="645"/>
        <v>16206.832824000001</v>
      </c>
      <c r="BW738" s="109">
        <f t="shared" si="646"/>
        <v>16013.894338000002</v>
      </c>
      <c r="BX738" s="109">
        <f t="shared" si="647"/>
        <v>16013.894338000002</v>
      </c>
      <c r="BY738" s="1000">
        <f t="shared" si="602"/>
        <v>222597.18717600006</v>
      </c>
    </row>
    <row r="739" spans="1:77">
      <c r="A739" s="2"/>
      <c r="B739" s="2" t="s">
        <v>271</v>
      </c>
      <c r="C739" s="57" t="s">
        <v>20</v>
      </c>
      <c r="D739" s="57" t="s">
        <v>7</v>
      </c>
      <c r="E739" s="681" t="s">
        <v>349</v>
      </c>
      <c r="F739" s="682" t="s">
        <v>264</v>
      </c>
      <c r="G739" s="682" t="s">
        <v>106</v>
      </c>
      <c r="H739" s="241" t="s">
        <v>124</v>
      </c>
      <c r="I739" s="38"/>
      <c r="J739" s="983"/>
      <c r="K739" s="903"/>
      <c r="L739" s="798"/>
      <c r="M739" s="429"/>
      <c r="N739" s="109"/>
      <c r="O739" s="109"/>
      <c r="P739" s="109"/>
      <c r="Q739" s="607"/>
      <c r="R739" s="93"/>
      <c r="S739" s="109">
        <v>568.4799999999999</v>
      </c>
      <c r="T739" s="109">
        <v>2424.2000000000003</v>
      </c>
      <c r="U739" s="109">
        <v>403.42</v>
      </c>
      <c r="V739" s="109">
        <v>72118.285199999998</v>
      </c>
      <c r="W739" s="109">
        <v>60991.834600000002</v>
      </c>
      <c r="X739" s="109">
        <v>106949.0082</v>
      </c>
      <c r="Y739" s="109">
        <v>12870.644000000002</v>
      </c>
      <c r="Z739" s="109">
        <v>12870.644000000002</v>
      </c>
      <c r="AA739" s="109">
        <v>12870.644000000002</v>
      </c>
      <c r="AB739" s="109">
        <v>12870.644000000002</v>
      </c>
      <c r="AC739" s="109">
        <v>12870.644000000002</v>
      </c>
      <c r="AD739" s="109">
        <v>13025.712</v>
      </c>
      <c r="AE739" s="109">
        <v>12870.644000000002</v>
      </c>
      <c r="AF739" s="109">
        <v>13025.712</v>
      </c>
      <c r="AG739" s="109">
        <v>12870.644000000002</v>
      </c>
      <c r="AH739" s="109">
        <v>13025.712</v>
      </c>
      <c r="AI739" s="109">
        <v>12870.644000000002</v>
      </c>
      <c r="AJ739" s="109">
        <v>13025.712</v>
      </c>
      <c r="AK739" s="109">
        <v>13102.315592000003</v>
      </c>
      <c r="AL739" s="109">
        <v>13102.315592000003</v>
      </c>
      <c r="AM739" s="109">
        <v>13260.174815999999</v>
      </c>
      <c r="AN739" s="109">
        <v>13102.315592000003</v>
      </c>
      <c r="AO739" s="109">
        <v>13102.315592000003</v>
      </c>
      <c r="AP739" s="160">
        <f t="shared" si="603"/>
        <v>282067.16000000003</v>
      </c>
      <c r="AQ739" s="160">
        <f t="shared" si="604"/>
        <v>182125.50518400001</v>
      </c>
      <c r="AR739" s="160">
        <f t="shared" si="605"/>
        <v>464192.66518400027</v>
      </c>
      <c r="AS739" s="607"/>
      <c r="AT739" s="219"/>
      <c r="AU739" s="13">
        <f t="shared" si="620"/>
        <v>12870.644000000002</v>
      </c>
      <c r="AV739" s="13">
        <f t="shared" si="621"/>
        <v>12870.644000000002</v>
      </c>
      <c r="AW739" s="13">
        <f t="shared" si="622"/>
        <v>13025.712</v>
      </c>
      <c r="AX739" s="13">
        <f t="shared" si="623"/>
        <v>12870.644000000002</v>
      </c>
      <c r="AY739" s="13">
        <f t="shared" si="624"/>
        <v>13025.712</v>
      </c>
      <c r="AZ739" s="13">
        <f t="shared" si="625"/>
        <v>12870.644000000002</v>
      </c>
      <c r="BA739" s="13">
        <f t="shared" si="626"/>
        <v>13025.712</v>
      </c>
      <c r="BB739" s="13">
        <f t="shared" si="627"/>
        <v>12870.644000000002</v>
      </c>
      <c r="BC739" s="13">
        <f t="shared" si="628"/>
        <v>13025.712</v>
      </c>
      <c r="BD739" s="13">
        <f t="shared" si="629"/>
        <v>13102.315592000003</v>
      </c>
      <c r="BE739" s="13">
        <f t="shared" si="630"/>
        <v>13102.315592000003</v>
      </c>
      <c r="BF739" s="13">
        <f t="shared" si="631"/>
        <v>13260.174815999999</v>
      </c>
      <c r="BG739" s="13">
        <f t="shared" si="632"/>
        <v>13102.315592000003</v>
      </c>
      <c r="BH739" s="13">
        <f t="shared" si="633"/>
        <v>13102.315592000003</v>
      </c>
      <c r="BI739" s="73">
        <f t="shared" si="601"/>
        <v>182125.50518400001</v>
      </c>
      <c r="BJ739" s="219"/>
      <c r="BK739" s="850">
        <f t="shared" si="634"/>
        <v>12870.644000000002</v>
      </c>
      <c r="BL739" s="109">
        <f t="shared" si="635"/>
        <v>12870.644000000002</v>
      </c>
      <c r="BM739" s="109">
        <f t="shared" si="636"/>
        <v>13025.712</v>
      </c>
      <c r="BN739" s="109">
        <f t="shared" si="637"/>
        <v>12870.644000000002</v>
      </c>
      <c r="BO739" s="109">
        <f t="shared" si="638"/>
        <v>13025.712</v>
      </c>
      <c r="BP739" s="109">
        <f t="shared" si="639"/>
        <v>12870.644000000002</v>
      </c>
      <c r="BQ739" s="109">
        <f t="shared" si="640"/>
        <v>13025.712</v>
      </c>
      <c r="BR739" s="109">
        <f t="shared" si="641"/>
        <v>12870.644000000002</v>
      </c>
      <c r="BS739" s="109">
        <f t="shared" si="642"/>
        <v>13025.712</v>
      </c>
      <c r="BT739" s="109">
        <f t="shared" si="643"/>
        <v>13102.315592000003</v>
      </c>
      <c r="BU739" s="109">
        <f t="shared" si="644"/>
        <v>13102.315592000003</v>
      </c>
      <c r="BV739" s="109">
        <f t="shared" si="645"/>
        <v>13260.174815999999</v>
      </c>
      <c r="BW739" s="109">
        <f t="shared" si="646"/>
        <v>13102.315592000003</v>
      </c>
      <c r="BX739" s="109">
        <f t="shared" si="647"/>
        <v>13102.315592000003</v>
      </c>
      <c r="BY739" s="1000">
        <f t="shared" si="602"/>
        <v>182125.50518400001</v>
      </c>
    </row>
    <row r="740" spans="1:77">
      <c r="A740" s="679"/>
      <c r="B740" s="679" t="s">
        <v>271</v>
      </c>
      <c r="C740" s="57" t="s">
        <v>20</v>
      </c>
      <c r="D740" s="684" t="s">
        <v>7</v>
      </c>
      <c r="E740" s="681" t="s">
        <v>349</v>
      </c>
      <c r="F740" s="682" t="s">
        <v>264</v>
      </c>
      <c r="G740" s="682" t="s">
        <v>106</v>
      </c>
      <c r="H740" s="241" t="s">
        <v>124</v>
      </c>
      <c r="I740" s="38"/>
      <c r="J740" s="983"/>
      <c r="K740" s="903"/>
      <c r="L740" s="798"/>
      <c r="M740" s="429"/>
      <c r="N740" s="109"/>
      <c r="O740" s="109"/>
      <c r="P740" s="109"/>
      <c r="Q740" s="607"/>
      <c r="R740" s="93"/>
      <c r="S740" s="109">
        <v>0</v>
      </c>
      <c r="T740" s="109">
        <v>0</v>
      </c>
      <c r="U740" s="109">
        <v>0</v>
      </c>
      <c r="V740" s="109">
        <v>6809.9615999999996</v>
      </c>
      <c r="W740" s="109">
        <v>5759.3167999999996</v>
      </c>
      <c r="X740" s="109">
        <v>10098.945599999999</v>
      </c>
      <c r="Y740" s="109">
        <v>6673.6980000000003</v>
      </c>
      <c r="Z740" s="109">
        <v>6673.6980000000003</v>
      </c>
      <c r="AA740" s="109">
        <v>6673.6980000000003</v>
      </c>
      <c r="AB740" s="109">
        <v>6673.6980000000003</v>
      </c>
      <c r="AC740" s="109">
        <v>6673.6980000000003</v>
      </c>
      <c r="AD740" s="109">
        <v>6754.1040000000003</v>
      </c>
      <c r="AE740" s="109">
        <v>6673.6980000000003</v>
      </c>
      <c r="AF740" s="109">
        <v>6754.1040000000003</v>
      </c>
      <c r="AG740" s="109">
        <v>6673.6980000000003</v>
      </c>
      <c r="AH740" s="109">
        <v>6754.1040000000003</v>
      </c>
      <c r="AI740" s="109">
        <v>6673.6980000000003</v>
      </c>
      <c r="AJ740" s="109">
        <v>6754.1040000000003</v>
      </c>
      <c r="AK740" s="109">
        <v>6793.8245640000005</v>
      </c>
      <c r="AL740" s="109">
        <v>6793.8245640000005</v>
      </c>
      <c r="AM740" s="109">
        <v>6875.6778720000002</v>
      </c>
      <c r="AN740" s="109">
        <v>6793.8245640000005</v>
      </c>
      <c r="AO740" s="109">
        <v>6793.8245640000005</v>
      </c>
      <c r="AP740" s="160">
        <f t="shared" si="603"/>
        <v>42689.317999999999</v>
      </c>
      <c r="AQ740" s="160">
        <f t="shared" si="604"/>
        <v>94435.882127999983</v>
      </c>
      <c r="AR740" s="160">
        <f t="shared" si="605"/>
        <v>137125.20012800003</v>
      </c>
      <c r="AS740" s="607"/>
      <c r="AT740" s="219"/>
      <c r="AU740" s="13">
        <f t="shared" si="620"/>
        <v>6673.6980000000003</v>
      </c>
      <c r="AV740" s="13">
        <f t="shared" si="621"/>
        <v>6673.6980000000003</v>
      </c>
      <c r="AW740" s="13">
        <f t="shared" si="622"/>
        <v>6754.1040000000003</v>
      </c>
      <c r="AX740" s="13">
        <f t="shared" si="623"/>
        <v>6673.6980000000003</v>
      </c>
      <c r="AY740" s="13">
        <f t="shared" si="624"/>
        <v>6754.1040000000003</v>
      </c>
      <c r="AZ740" s="13">
        <f t="shared" si="625"/>
        <v>6673.6980000000003</v>
      </c>
      <c r="BA740" s="13">
        <f t="shared" si="626"/>
        <v>6754.1040000000003</v>
      </c>
      <c r="BB740" s="13">
        <f t="shared" si="627"/>
        <v>6673.6980000000003</v>
      </c>
      <c r="BC740" s="13">
        <f t="shared" si="628"/>
        <v>6754.1040000000003</v>
      </c>
      <c r="BD740" s="13">
        <f t="shared" si="629"/>
        <v>6793.8245640000005</v>
      </c>
      <c r="BE740" s="13">
        <f t="shared" si="630"/>
        <v>6793.8245640000005</v>
      </c>
      <c r="BF740" s="13">
        <f t="shared" si="631"/>
        <v>6875.6778720000002</v>
      </c>
      <c r="BG740" s="13">
        <f t="shared" si="632"/>
        <v>6793.8245640000005</v>
      </c>
      <c r="BH740" s="13">
        <f t="shared" si="633"/>
        <v>6793.8245640000005</v>
      </c>
      <c r="BI740" s="73">
        <f t="shared" si="601"/>
        <v>94435.882127999983</v>
      </c>
      <c r="BJ740" s="219"/>
      <c r="BK740" s="850">
        <f t="shared" si="634"/>
        <v>6673.6980000000003</v>
      </c>
      <c r="BL740" s="109">
        <f t="shared" si="635"/>
        <v>6673.6980000000003</v>
      </c>
      <c r="BM740" s="109">
        <f t="shared" si="636"/>
        <v>6754.1040000000003</v>
      </c>
      <c r="BN740" s="109">
        <f t="shared" si="637"/>
        <v>6673.6980000000003</v>
      </c>
      <c r="BO740" s="109">
        <f t="shared" si="638"/>
        <v>6754.1040000000003</v>
      </c>
      <c r="BP740" s="109">
        <f t="shared" si="639"/>
        <v>6673.6980000000003</v>
      </c>
      <c r="BQ740" s="109">
        <f t="shared" si="640"/>
        <v>6754.1040000000003</v>
      </c>
      <c r="BR740" s="109">
        <f t="shared" si="641"/>
        <v>6673.6980000000003</v>
      </c>
      <c r="BS740" s="109">
        <f t="shared" si="642"/>
        <v>6754.1040000000003</v>
      </c>
      <c r="BT740" s="109">
        <f t="shared" si="643"/>
        <v>6793.8245640000005</v>
      </c>
      <c r="BU740" s="109">
        <f t="shared" si="644"/>
        <v>6793.8245640000005</v>
      </c>
      <c r="BV740" s="109">
        <f t="shared" si="645"/>
        <v>6875.6778720000002</v>
      </c>
      <c r="BW740" s="109">
        <f t="shared" si="646"/>
        <v>6793.8245640000005</v>
      </c>
      <c r="BX740" s="109">
        <f t="shared" si="647"/>
        <v>6793.8245640000005</v>
      </c>
      <c r="BY740" s="1000">
        <f t="shared" si="602"/>
        <v>94435.882127999983</v>
      </c>
    </row>
    <row r="741" spans="1:77">
      <c r="A741" s="680" t="s">
        <v>331</v>
      </c>
      <c r="B741" s="680" t="s">
        <v>332</v>
      </c>
      <c r="C741" s="57" t="s">
        <v>36</v>
      </c>
      <c r="D741" s="684" t="s">
        <v>22</v>
      </c>
      <c r="E741" s="681" t="s">
        <v>349</v>
      </c>
      <c r="F741" s="682" t="s">
        <v>264</v>
      </c>
      <c r="G741" s="682" t="s">
        <v>106</v>
      </c>
      <c r="H741" s="241" t="s">
        <v>132</v>
      </c>
      <c r="I741" s="38"/>
      <c r="J741" s="983"/>
      <c r="K741" s="903"/>
      <c r="L741" s="798"/>
      <c r="M741" s="429"/>
      <c r="N741" s="109"/>
      <c r="O741" s="109"/>
      <c r="P741" s="109"/>
      <c r="Q741" s="607"/>
      <c r="R741" s="93"/>
      <c r="S741" s="109">
        <v>5523.07</v>
      </c>
      <c r="T741" s="109">
        <v>3600.46</v>
      </c>
      <c r="U741" s="109">
        <v>6593.5499999999993</v>
      </c>
      <c r="V741" s="109">
        <v>0</v>
      </c>
      <c r="W741" s="109">
        <v>0</v>
      </c>
      <c r="X741" s="109">
        <v>1767264.48</v>
      </c>
      <c r="Y741" s="109">
        <v>18873</v>
      </c>
      <c r="Z741" s="109">
        <v>56619</v>
      </c>
      <c r="AA741" s="109">
        <v>0</v>
      </c>
      <c r="AB741" s="109">
        <v>233736.84</v>
      </c>
      <c r="AC741" s="109">
        <v>0</v>
      </c>
      <c r="AD741" s="109">
        <v>0</v>
      </c>
      <c r="AE741" s="109">
        <v>0</v>
      </c>
      <c r="AF741" s="109">
        <v>0</v>
      </c>
      <c r="AG741" s="109">
        <v>404454.06</v>
      </c>
      <c r="AH741" s="109">
        <v>29160</v>
      </c>
      <c r="AI741" s="109">
        <v>0</v>
      </c>
      <c r="AJ741" s="109">
        <v>0</v>
      </c>
      <c r="AK741" s="109">
        <v>0</v>
      </c>
      <c r="AL741" s="109">
        <v>0</v>
      </c>
      <c r="AM741" s="109">
        <v>0</v>
      </c>
      <c r="AN741" s="109">
        <v>0</v>
      </c>
      <c r="AO741" s="109">
        <v>0</v>
      </c>
      <c r="AP741" s="160">
        <f t="shared" si="603"/>
        <v>1858473.56</v>
      </c>
      <c r="AQ741" s="160">
        <f t="shared" si="604"/>
        <v>667350.9</v>
      </c>
      <c r="AR741" s="160">
        <f t="shared" si="605"/>
        <v>2525824.46</v>
      </c>
      <c r="AS741" s="607"/>
      <c r="AT741" s="219"/>
      <c r="AU741" s="13">
        <f t="shared" si="620"/>
        <v>233736.84</v>
      </c>
      <c r="AV741" s="13">
        <f t="shared" si="621"/>
        <v>0</v>
      </c>
      <c r="AW741" s="13">
        <f t="shared" si="622"/>
        <v>0</v>
      </c>
      <c r="AX741" s="13">
        <f t="shared" si="623"/>
        <v>0</v>
      </c>
      <c r="AY741" s="13">
        <f t="shared" si="624"/>
        <v>0</v>
      </c>
      <c r="AZ741" s="13">
        <f t="shared" si="625"/>
        <v>404454.06</v>
      </c>
      <c r="BA741" s="13">
        <f t="shared" si="626"/>
        <v>29160</v>
      </c>
      <c r="BB741" s="13">
        <f t="shared" si="627"/>
        <v>0</v>
      </c>
      <c r="BC741" s="13">
        <f t="shared" si="628"/>
        <v>0</v>
      </c>
      <c r="BD741" s="13">
        <f t="shared" si="629"/>
        <v>0</v>
      </c>
      <c r="BE741" s="13">
        <f t="shared" si="630"/>
        <v>0</v>
      </c>
      <c r="BF741" s="13">
        <f t="shared" si="631"/>
        <v>0</v>
      </c>
      <c r="BG741" s="13">
        <f t="shared" si="632"/>
        <v>0</v>
      </c>
      <c r="BH741" s="13">
        <f t="shared" si="633"/>
        <v>0</v>
      </c>
      <c r="BI741" s="73">
        <f t="shared" si="601"/>
        <v>667350.9</v>
      </c>
      <c r="BJ741" s="219"/>
      <c r="BK741" s="850">
        <f t="shared" si="634"/>
        <v>233736.84</v>
      </c>
      <c r="BL741" s="109">
        <f t="shared" si="635"/>
        <v>0</v>
      </c>
      <c r="BM741" s="109">
        <f t="shared" si="636"/>
        <v>0</v>
      </c>
      <c r="BN741" s="109">
        <f t="shared" si="637"/>
        <v>0</v>
      </c>
      <c r="BO741" s="109">
        <f t="shared" si="638"/>
        <v>0</v>
      </c>
      <c r="BP741" s="109">
        <f t="shared" si="639"/>
        <v>404454.06</v>
      </c>
      <c r="BQ741" s="109">
        <f t="shared" si="640"/>
        <v>29160</v>
      </c>
      <c r="BR741" s="109">
        <f t="shared" si="641"/>
        <v>0</v>
      </c>
      <c r="BS741" s="109">
        <f t="shared" si="642"/>
        <v>0</v>
      </c>
      <c r="BT741" s="109">
        <f t="shared" si="643"/>
        <v>0</v>
      </c>
      <c r="BU741" s="109">
        <f t="shared" si="644"/>
        <v>0</v>
      </c>
      <c r="BV741" s="109">
        <f t="shared" si="645"/>
        <v>0</v>
      </c>
      <c r="BW741" s="109">
        <f t="shared" si="646"/>
        <v>0</v>
      </c>
      <c r="BX741" s="109">
        <f t="shared" si="647"/>
        <v>0</v>
      </c>
      <c r="BY741" s="1000">
        <f t="shared" si="602"/>
        <v>667350.9</v>
      </c>
    </row>
    <row r="742" spans="1:77">
      <c r="A742" s="2" t="s">
        <v>322</v>
      </c>
      <c r="B742" s="2" t="s">
        <v>323</v>
      </c>
      <c r="C742" s="57" t="s">
        <v>36</v>
      </c>
      <c r="D742" s="57" t="s">
        <v>25</v>
      </c>
      <c r="E742" s="681" t="s">
        <v>349</v>
      </c>
      <c r="F742" s="685" t="s">
        <v>264</v>
      </c>
      <c r="G742" s="682" t="s">
        <v>106</v>
      </c>
      <c r="H742" s="241" t="s">
        <v>133</v>
      </c>
      <c r="I742" s="38"/>
      <c r="J742" s="983"/>
      <c r="K742" s="903"/>
      <c r="L742" s="798"/>
      <c r="M742" s="429"/>
      <c r="N742" s="109"/>
      <c r="O742" s="109"/>
      <c r="P742" s="109"/>
      <c r="Q742" s="607"/>
      <c r="R742" s="93"/>
      <c r="S742" s="109">
        <v>5734.9699999999957</v>
      </c>
      <c r="T742" s="109">
        <v>10995.89000000001</v>
      </c>
      <c r="U742" s="109">
        <v>1161948.26</v>
      </c>
      <c r="V742" s="109">
        <v>1213650.7</v>
      </c>
      <c r="W742" s="109">
        <v>1660546.98</v>
      </c>
      <c r="X742" s="109">
        <v>2767426.56</v>
      </c>
      <c r="Y742" s="109">
        <v>1151588.3400000001</v>
      </c>
      <c r="Z742" s="109">
        <v>2974546.4760000003</v>
      </c>
      <c r="AA742" s="109">
        <v>302535</v>
      </c>
      <c r="AB742" s="109">
        <v>632404.26</v>
      </c>
      <c r="AC742" s="109">
        <v>1762061.04</v>
      </c>
      <c r="AD742" s="109">
        <v>595949.4</v>
      </c>
      <c r="AE742" s="109">
        <v>64800</v>
      </c>
      <c r="AF742" s="109">
        <v>758532.6</v>
      </c>
      <c r="AG742" s="109">
        <v>1991995.74</v>
      </c>
      <c r="AH742" s="109">
        <v>0</v>
      </c>
      <c r="AI742" s="109">
        <v>237735</v>
      </c>
      <c r="AJ742" s="109">
        <v>534930.48</v>
      </c>
      <c r="AK742" s="109">
        <v>0</v>
      </c>
      <c r="AL742" s="109">
        <v>0</v>
      </c>
      <c r="AM742" s="109">
        <v>0</v>
      </c>
      <c r="AN742" s="109">
        <v>0</v>
      </c>
      <c r="AO742" s="109">
        <v>0</v>
      </c>
      <c r="AP742" s="160">
        <f t="shared" si="603"/>
        <v>11248973.176000001</v>
      </c>
      <c r="AQ742" s="160">
        <f t="shared" si="604"/>
        <v>6578408.5199999996</v>
      </c>
      <c r="AR742" s="160">
        <f t="shared" si="605"/>
        <v>17827381.695999999</v>
      </c>
      <c r="AS742" s="607"/>
      <c r="AT742" s="219"/>
      <c r="AU742" s="13">
        <f t="shared" si="620"/>
        <v>632404.26</v>
      </c>
      <c r="AV742" s="13">
        <f t="shared" si="621"/>
        <v>1762061.04</v>
      </c>
      <c r="AW742" s="13">
        <f t="shared" si="622"/>
        <v>595949.4</v>
      </c>
      <c r="AX742" s="13">
        <f t="shared" si="623"/>
        <v>64800</v>
      </c>
      <c r="AY742" s="13">
        <f t="shared" si="624"/>
        <v>758532.6</v>
      </c>
      <c r="AZ742" s="13">
        <f t="shared" si="625"/>
        <v>1991995.74</v>
      </c>
      <c r="BA742" s="13">
        <f t="shared" si="626"/>
        <v>0</v>
      </c>
      <c r="BB742" s="13">
        <f t="shared" si="627"/>
        <v>237735</v>
      </c>
      <c r="BC742" s="13">
        <f t="shared" si="628"/>
        <v>534930.48</v>
      </c>
      <c r="BD742" s="13">
        <f t="shared" si="629"/>
        <v>0</v>
      </c>
      <c r="BE742" s="13">
        <f t="shared" si="630"/>
        <v>0</v>
      </c>
      <c r="BF742" s="13">
        <f t="shared" si="631"/>
        <v>0</v>
      </c>
      <c r="BG742" s="13">
        <f t="shared" si="632"/>
        <v>0</v>
      </c>
      <c r="BH742" s="13">
        <f t="shared" si="633"/>
        <v>0</v>
      </c>
      <c r="BI742" s="73">
        <f t="shared" si="601"/>
        <v>6578408.5199999996</v>
      </c>
      <c r="BJ742" s="219"/>
      <c r="BK742" s="850">
        <f t="shared" si="634"/>
        <v>632404.26</v>
      </c>
      <c r="BL742" s="109">
        <f t="shared" si="635"/>
        <v>1762061.04</v>
      </c>
      <c r="BM742" s="109">
        <f t="shared" si="636"/>
        <v>595949.4</v>
      </c>
      <c r="BN742" s="109">
        <f t="shared" si="637"/>
        <v>64800</v>
      </c>
      <c r="BO742" s="109">
        <f t="shared" si="638"/>
        <v>758532.6</v>
      </c>
      <c r="BP742" s="109">
        <f t="shared" si="639"/>
        <v>1991995.74</v>
      </c>
      <c r="BQ742" s="109">
        <f t="shared" si="640"/>
        <v>0</v>
      </c>
      <c r="BR742" s="109">
        <f t="shared" si="641"/>
        <v>237735</v>
      </c>
      <c r="BS742" s="109">
        <f t="shared" si="642"/>
        <v>534930.48</v>
      </c>
      <c r="BT742" s="109">
        <f t="shared" si="643"/>
        <v>0</v>
      </c>
      <c r="BU742" s="109">
        <f t="shared" si="644"/>
        <v>0</v>
      </c>
      <c r="BV742" s="109">
        <f t="shared" si="645"/>
        <v>0</v>
      </c>
      <c r="BW742" s="109">
        <f t="shared" si="646"/>
        <v>0</v>
      </c>
      <c r="BX742" s="109">
        <f t="shared" si="647"/>
        <v>0</v>
      </c>
      <c r="BY742" s="1000">
        <f t="shared" si="602"/>
        <v>6578408.5199999996</v>
      </c>
    </row>
    <row r="743" spans="1:77">
      <c r="A743" s="679" t="s">
        <v>333</v>
      </c>
      <c r="B743" s="679" t="s">
        <v>334</v>
      </c>
      <c r="C743" s="57" t="s">
        <v>36</v>
      </c>
      <c r="D743" s="684" t="s">
        <v>27</v>
      </c>
      <c r="E743" s="681" t="s">
        <v>349</v>
      </c>
      <c r="F743" s="682" t="s">
        <v>264</v>
      </c>
      <c r="G743" s="682" t="s">
        <v>106</v>
      </c>
      <c r="H743" s="241" t="s">
        <v>134</v>
      </c>
      <c r="I743" s="38"/>
      <c r="J743" s="983"/>
      <c r="K743" s="903"/>
      <c r="L743" s="798"/>
      <c r="M743" s="429"/>
      <c r="N743" s="109"/>
      <c r="O743" s="109"/>
      <c r="P743" s="109"/>
      <c r="Q743" s="607"/>
      <c r="R743" s="93"/>
      <c r="S743" s="109">
        <v>575405.21999999986</v>
      </c>
      <c r="T743" s="109">
        <v>22536.87</v>
      </c>
      <c r="U743" s="109">
        <v>654838.67999999993</v>
      </c>
      <c r="V743" s="109">
        <v>367392.36</v>
      </c>
      <c r="W743" s="109">
        <v>271482.83999999997</v>
      </c>
      <c r="X743" s="109">
        <v>0</v>
      </c>
      <c r="Y743" s="109">
        <v>0</v>
      </c>
      <c r="Z743" s="109">
        <v>505768.86</v>
      </c>
      <c r="AA743" s="109">
        <v>143661.6</v>
      </c>
      <c r="AB743" s="109">
        <v>0</v>
      </c>
      <c r="AC743" s="109">
        <v>0</v>
      </c>
      <c r="AD743" s="109">
        <v>0</v>
      </c>
      <c r="AE743" s="109">
        <v>0</v>
      </c>
      <c r="AF743" s="109">
        <v>0</v>
      </c>
      <c r="AG743" s="109">
        <v>0</v>
      </c>
      <c r="AH743" s="109">
        <v>0</v>
      </c>
      <c r="AI743" s="109">
        <v>237735</v>
      </c>
      <c r="AJ743" s="109">
        <v>0</v>
      </c>
      <c r="AK743" s="109">
        <v>0</v>
      </c>
      <c r="AL743" s="109">
        <v>0</v>
      </c>
      <c r="AM743" s="109">
        <v>0</v>
      </c>
      <c r="AN743" s="109">
        <v>0</v>
      </c>
      <c r="AO743" s="109">
        <v>0</v>
      </c>
      <c r="AP743" s="160">
        <f t="shared" si="603"/>
        <v>2541086.4299999997</v>
      </c>
      <c r="AQ743" s="160">
        <f t="shared" si="604"/>
        <v>237735</v>
      </c>
      <c r="AR743" s="160">
        <f t="shared" si="605"/>
        <v>2778821.4299999997</v>
      </c>
      <c r="AS743" s="607"/>
      <c r="AT743" s="219"/>
      <c r="AU743" s="13">
        <f t="shared" si="620"/>
        <v>0</v>
      </c>
      <c r="AV743" s="13">
        <f t="shared" si="621"/>
        <v>0</v>
      </c>
      <c r="AW743" s="13">
        <f t="shared" si="622"/>
        <v>0</v>
      </c>
      <c r="AX743" s="13">
        <f t="shared" si="623"/>
        <v>0</v>
      </c>
      <c r="AY743" s="13">
        <f t="shared" si="624"/>
        <v>0</v>
      </c>
      <c r="AZ743" s="13">
        <f t="shared" si="625"/>
        <v>0</v>
      </c>
      <c r="BA743" s="13">
        <f t="shared" si="626"/>
        <v>0</v>
      </c>
      <c r="BB743" s="13">
        <f t="shared" si="627"/>
        <v>237735</v>
      </c>
      <c r="BC743" s="13">
        <f t="shared" si="628"/>
        <v>0</v>
      </c>
      <c r="BD743" s="13">
        <f t="shared" si="629"/>
        <v>0</v>
      </c>
      <c r="BE743" s="13">
        <f t="shared" si="630"/>
        <v>0</v>
      </c>
      <c r="BF743" s="13">
        <f t="shared" si="631"/>
        <v>0</v>
      </c>
      <c r="BG743" s="13">
        <f t="shared" si="632"/>
        <v>0</v>
      </c>
      <c r="BH743" s="13">
        <f t="shared" si="633"/>
        <v>0</v>
      </c>
      <c r="BI743" s="73">
        <f t="shared" si="601"/>
        <v>237735</v>
      </c>
      <c r="BJ743" s="219"/>
      <c r="BK743" s="850">
        <f t="shared" si="634"/>
        <v>0</v>
      </c>
      <c r="BL743" s="109">
        <f t="shared" si="635"/>
        <v>0</v>
      </c>
      <c r="BM743" s="109">
        <f t="shared" si="636"/>
        <v>0</v>
      </c>
      <c r="BN743" s="109">
        <f t="shared" si="637"/>
        <v>0</v>
      </c>
      <c r="BO743" s="109">
        <f t="shared" si="638"/>
        <v>0</v>
      </c>
      <c r="BP743" s="109">
        <f t="shared" si="639"/>
        <v>0</v>
      </c>
      <c r="BQ743" s="109">
        <f t="shared" si="640"/>
        <v>0</v>
      </c>
      <c r="BR743" s="109">
        <f t="shared" si="641"/>
        <v>237735</v>
      </c>
      <c r="BS743" s="109">
        <f t="shared" si="642"/>
        <v>0</v>
      </c>
      <c r="BT743" s="109">
        <f t="shared" si="643"/>
        <v>0</v>
      </c>
      <c r="BU743" s="109">
        <f t="shared" si="644"/>
        <v>0</v>
      </c>
      <c r="BV743" s="109">
        <f t="shared" si="645"/>
        <v>0</v>
      </c>
      <c r="BW743" s="109">
        <f t="shared" si="646"/>
        <v>0</v>
      </c>
      <c r="BX743" s="109">
        <f t="shared" si="647"/>
        <v>0</v>
      </c>
      <c r="BY743" s="1000">
        <f t="shared" si="602"/>
        <v>237735</v>
      </c>
    </row>
    <row r="744" spans="1:77">
      <c r="A744" s="679" t="s">
        <v>2067</v>
      </c>
      <c r="B744" s="679" t="s">
        <v>2068</v>
      </c>
      <c r="C744" s="57" t="s">
        <v>36</v>
      </c>
      <c r="D744" s="57" t="s">
        <v>7</v>
      </c>
      <c r="E744" s="681" t="s">
        <v>349</v>
      </c>
      <c r="F744" s="682" t="s">
        <v>264</v>
      </c>
      <c r="G744" s="682" t="s">
        <v>106</v>
      </c>
      <c r="H744" s="241" t="s">
        <v>141</v>
      </c>
      <c r="I744" s="38"/>
      <c r="J744" s="983"/>
      <c r="K744" s="903"/>
      <c r="L744" s="798"/>
      <c r="M744" s="429"/>
      <c r="N744" s="109"/>
      <c r="O744" s="109"/>
      <c r="P744" s="109"/>
      <c r="Q744" s="607"/>
      <c r="R744" s="93"/>
      <c r="S744" s="109">
        <v>2760.72</v>
      </c>
      <c r="T744" s="109">
        <v>10000</v>
      </c>
      <c r="U744" s="109">
        <v>1531048.5</v>
      </c>
      <c r="V744" s="109">
        <v>600296</v>
      </c>
      <c r="W744" s="109">
        <v>3210796.26</v>
      </c>
      <c r="X744" s="109">
        <v>2905241.9040000001</v>
      </c>
      <c r="Y744" s="109">
        <v>0</v>
      </c>
      <c r="Z744" s="109">
        <v>518400</v>
      </c>
      <c r="AA744" s="109">
        <v>1470336.3000000003</v>
      </c>
      <c r="AB744" s="109">
        <v>0</v>
      </c>
      <c r="AC744" s="109">
        <v>175685.76000000001</v>
      </c>
      <c r="AD744" s="109">
        <v>195545.34</v>
      </c>
      <c r="AE744" s="109">
        <v>223560</v>
      </c>
      <c r="AF744" s="109">
        <v>955800</v>
      </c>
      <c r="AG744" s="109">
        <v>989099.10000000009</v>
      </c>
      <c r="AH744" s="109">
        <v>348300</v>
      </c>
      <c r="AI744" s="109">
        <v>0</v>
      </c>
      <c r="AJ744" s="109">
        <v>776407.67999999993</v>
      </c>
      <c r="AK744" s="109">
        <v>0</v>
      </c>
      <c r="AL744" s="109">
        <v>0</v>
      </c>
      <c r="AM744" s="109">
        <v>0</v>
      </c>
      <c r="AN744" s="109">
        <v>0</v>
      </c>
      <c r="AO744" s="109">
        <v>0</v>
      </c>
      <c r="AP744" s="160">
        <f t="shared" si="603"/>
        <v>10248879.684</v>
      </c>
      <c r="AQ744" s="160">
        <f t="shared" si="604"/>
        <v>3664397.88</v>
      </c>
      <c r="AR744" s="160">
        <f t="shared" si="605"/>
        <v>13913277.563999999</v>
      </c>
      <c r="AS744" s="607"/>
      <c r="AT744" s="219"/>
      <c r="AU744" s="13">
        <f t="shared" si="620"/>
        <v>0</v>
      </c>
      <c r="AV744" s="13">
        <f t="shared" si="621"/>
        <v>175685.76000000001</v>
      </c>
      <c r="AW744" s="13">
        <f t="shared" si="622"/>
        <v>195545.34</v>
      </c>
      <c r="AX744" s="13">
        <f t="shared" si="623"/>
        <v>223560</v>
      </c>
      <c r="AY744" s="13">
        <f t="shared" si="624"/>
        <v>955800</v>
      </c>
      <c r="AZ744" s="13">
        <f t="shared" si="625"/>
        <v>989099.10000000009</v>
      </c>
      <c r="BA744" s="13">
        <f t="shared" si="626"/>
        <v>348300</v>
      </c>
      <c r="BB744" s="13">
        <f t="shared" si="627"/>
        <v>0</v>
      </c>
      <c r="BC744" s="13">
        <f t="shared" si="628"/>
        <v>776407.67999999993</v>
      </c>
      <c r="BD744" s="13">
        <f t="shared" si="629"/>
        <v>0</v>
      </c>
      <c r="BE744" s="13">
        <f t="shared" si="630"/>
        <v>0</v>
      </c>
      <c r="BF744" s="13">
        <f t="shared" si="631"/>
        <v>0</v>
      </c>
      <c r="BG744" s="13">
        <f t="shared" si="632"/>
        <v>0</v>
      </c>
      <c r="BH744" s="13">
        <f t="shared" si="633"/>
        <v>0</v>
      </c>
      <c r="BI744" s="73">
        <f t="shared" si="601"/>
        <v>3664397.88</v>
      </c>
      <c r="BJ744" s="219"/>
      <c r="BK744" s="850">
        <f t="shared" si="634"/>
        <v>0</v>
      </c>
      <c r="BL744" s="109">
        <f t="shared" si="635"/>
        <v>175685.76000000001</v>
      </c>
      <c r="BM744" s="109">
        <f t="shared" si="636"/>
        <v>195545.34</v>
      </c>
      <c r="BN744" s="109">
        <f t="shared" si="637"/>
        <v>223560</v>
      </c>
      <c r="BO744" s="109">
        <f t="shared" si="638"/>
        <v>955800</v>
      </c>
      <c r="BP744" s="109">
        <f t="shared" si="639"/>
        <v>989099.10000000009</v>
      </c>
      <c r="BQ744" s="109">
        <f t="shared" si="640"/>
        <v>348300</v>
      </c>
      <c r="BR744" s="109">
        <f t="shared" si="641"/>
        <v>0</v>
      </c>
      <c r="BS744" s="109">
        <f t="shared" si="642"/>
        <v>776407.67999999993</v>
      </c>
      <c r="BT744" s="109">
        <f t="shared" si="643"/>
        <v>0</v>
      </c>
      <c r="BU744" s="109">
        <f t="shared" si="644"/>
        <v>0</v>
      </c>
      <c r="BV744" s="109">
        <f t="shared" si="645"/>
        <v>0</v>
      </c>
      <c r="BW744" s="109">
        <f t="shared" si="646"/>
        <v>0</v>
      </c>
      <c r="BX744" s="109">
        <f t="shared" si="647"/>
        <v>0</v>
      </c>
      <c r="BY744" s="1000">
        <f t="shared" si="602"/>
        <v>3664397.88</v>
      </c>
    </row>
    <row r="745" spans="1:77">
      <c r="A745" s="2" t="s">
        <v>268</v>
      </c>
      <c r="B745" s="2" t="s">
        <v>3490</v>
      </c>
      <c r="C745" s="57" t="s">
        <v>20</v>
      </c>
      <c r="D745" s="57" t="s">
        <v>7</v>
      </c>
      <c r="E745" s="681" t="s">
        <v>349</v>
      </c>
      <c r="F745" s="682">
        <v>41153</v>
      </c>
      <c r="G745" s="682" t="s">
        <v>106</v>
      </c>
      <c r="H745" s="241" t="s">
        <v>124</v>
      </c>
      <c r="I745" s="38"/>
      <c r="J745" s="983"/>
      <c r="K745" s="903"/>
      <c r="L745" s="798"/>
      <c r="M745" s="429"/>
      <c r="N745" s="109"/>
      <c r="O745" s="109"/>
      <c r="P745" s="109"/>
      <c r="Q745" s="607"/>
      <c r="R745" s="93"/>
      <c r="S745" s="109">
        <v>0</v>
      </c>
      <c r="T745" s="109">
        <v>0</v>
      </c>
      <c r="U745" s="109">
        <v>0</v>
      </c>
      <c r="V745" s="109">
        <v>0</v>
      </c>
      <c r="W745" s="109">
        <v>0</v>
      </c>
      <c r="X745" s="109">
        <v>0</v>
      </c>
      <c r="Y745" s="109">
        <v>0</v>
      </c>
      <c r="Z745" s="109">
        <v>0</v>
      </c>
      <c r="AA745" s="109">
        <v>0</v>
      </c>
      <c r="AB745" s="109">
        <v>0</v>
      </c>
      <c r="AC745" s="109">
        <v>0</v>
      </c>
      <c r="AD745" s="109">
        <v>0</v>
      </c>
      <c r="AE745" s="109">
        <v>0</v>
      </c>
      <c r="AF745" s="109">
        <v>0</v>
      </c>
      <c r="AG745" s="109">
        <v>99999.999999999985</v>
      </c>
      <c r="AH745" s="109">
        <v>0</v>
      </c>
      <c r="AI745" s="109">
        <v>0</v>
      </c>
      <c r="AJ745" s="109">
        <v>0</v>
      </c>
      <c r="AK745" s="109">
        <v>0</v>
      </c>
      <c r="AL745" s="109">
        <v>0</v>
      </c>
      <c r="AM745" s="109">
        <v>0</v>
      </c>
      <c r="AN745" s="109">
        <v>0</v>
      </c>
      <c r="AO745" s="109">
        <v>0</v>
      </c>
      <c r="AP745" s="160">
        <f t="shared" si="603"/>
        <v>0</v>
      </c>
      <c r="AQ745" s="160">
        <f t="shared" si="604"/>
        <v>99999.999999999985</v>
      </c>
      <c r="AR745" s="160">
        <f t="shared" si="605"/>
        <v>99999.999999999985</v>
      </c>
      <c r="AS745" s="607"/>
      <c r="AT745" s="219"/>
      <c r="AU745" s="13">
        <f t="shared" si="620"/>
        <v>0</v>
      </c>
      <c r="AV745" s="13">
        <f t="shared" si="621"/>
        <v>0</v>
      </c>
      <c r="AW745" s="13">
        <f t="shared" si="622"/>
        <v>0</v>
      </c>
      <c r="AX745" s="13">
        <f t="shared" si="623"/>
        <v>0</v>
      </c>
      <c r="AY745" s="13">
        <f t="shared" si="624"/>
        <v>0</v>
      </c>
      <c r="AZ745" s="13">
        <f t="shared" si="625"/>
        <v>99999.999999999985</v>
      </c>
      <c r="BA745" s="13">
        <f t="shared" si="626"/>
        <v>0</v>
      </c>
      <c r="BB745" s="13">
        <f t="shared" si="627"/>
        <v>0</v>
      </c>
      <c r="BC745" s="13">
        <f t="shared" si="628"/>
        <v>0</v>
      </c>
      <c r="BD745" s="13">
        <f t="shared" si="629"/>
        <v>0</v>
      </c>
      <c r="BE745" s="13">
        <f t="shared" si="630"/>
        <v>0</v>
      </c>
      <c r="BF745" s="13">
        <f t="shared" si="631"/>
        <v>0</v>
      </c>
      <c r="BG745" s="13">
        <f t="shared" si="632"/>
        <v>0</v>
      </c>
      <c r="BH745" s="13">
        <f t="shared" si="633"/>
        <v>0</v>
      </c>
      <c r="BI745" s="73">
        <f t="shared" si="601"/>
        <v>99999.999999999985</v>
      </c>
      <c r="BJ745" s="219"/>
      <c r="BK745" s="850">
        <f t="shared" si="634"/>
        <v>0</v>
      </c>
      <c r="BL745" s="109">
        <f t="shared" si="635"/>
        <v>0</v>
      </c>
      <c r="BM745" s="109">
        <f t="shared" si="636"/>
        <v>0</v>
      </c>
      <c r="BN745" s="109">
        <f t="shared" si="637"/>
        <v>0</v>
      </c>
      <c r="BO745" s="109">
        <f t="shared" si="638"/>
        <v>0</v>
      </c>
      <c r="BP745" s="109">
        <f t="shared" si="639"/>
        <v>99999.999999999985</v>
      </c>
      <c r="BQ745" s="109">
        <f t="shared" si="640"/>
        <v>0</v>
      </c>
      <c r="BR745" s="109">
        <f t="shared" si="641"/>
        <v>0</v>
      </c>
      <c r="BS745" s="109">
        <f t="shared" si="642"/>
        <v>0</v>
      </c>
      <c r="BT745" s="109">
        <f t="shared" si="643"/>
        <v>0</v>
      </c>
      <c r="BU745" s="109">
        <f t="shared" si="644"/>
        <v>0</v>
      </c>
      <c r="BV745" s="109">
        <f t="shared" si="645"/>
        <v>0</v>
      </c>
      <c r="BW745" s="109">
        <f t="shared" si="646"/>
        <v>0</v>
      </c>
      <c r="BX745" s="109">
        <f t="shared" si="647"/>
        <v>0</v>
      </c>
      <c r="BY745" s="1000">
        <f t="shared" si="602"/>
        <v>99999.999999999985</v>
      </c>
    </row>
    <row r="746" spans="1:77">
      <c r="A746" s="906"/>
      <c r="B746" s="906" t="s">
        <v>297</v>
      </c>
      <c r="C746" s="907" t="s">
        <v>23</v>
      </c>
      <c r="D746" s="907" t="s">
        <v>31</v>
      </c>
      <c r="E746" s="908" t="s">
        <v>349</v>
      </c>
      <c r="F746" s="909" t="s">
        <v>264</v>
      </c>
      <c r="G746" s="909" t="s">
        <v>106</v>
      </c>
      <c r="H746" s="910" t="s">
        <v>129</v>
      </c>
      <c r="I746" s="911"/>
      <c r="J746" s="987"/>
      <c r="K746" s="913"/>
      <c r="L746" s="912"/>
      <c r="M746" s="913"/>
      <c r="N746" s="914"/>
      <c r="O746" s="914"/>
      <c r="P746" s="914"/>
      <c r="Q746" s="971"/>
      <c r="R746" s="970"/>
      <c r="S746" s="914">
        <v>953934.74999999965</v>
      </c>
      <c r="T746" s="914">
        <v>1442692.3600000013</v>
      </c>
      <c r="U746" s="914">
        <v>2770963.3499999992</v>
      </c>
      <c r="V746" s="914">
        <v>1748640</v>
      </c>
      <c r="W746" s="914">
        <v>1238620</v>
      </c>
      <c r="X746" s="914">
        <v>1238620</v>
      </c>
      <c r="Y746" s="914">
        <v>921477.68</v>
      </c>
      <c r="Z746" s="914">
        <v>806292.97</v>
      </c>
      <c r="AA746" s="914">
        <v>691108.26</v>
      </c>
      <c r="AB746" s="914">
        <v>691108.26</v>
      </c>
      <c r="AC746" s="914">
        <v>806292.97</v>
      </c>
      <c r="AD746" s="914">
        <v>1036662.39</v>
      </c>
      <c r="AE746" s="914">
        <v>1036662.39</v>
      </c>
      <c r="AF746" s="914">
        <v>1151847.1000000001</v>
      </c>
      <c r="AG746" s="914">
        <v>1151847.1000000001</v>
      </c>
      <c r="AH746" s="914">
        <v>1151847.1000000001</v>
      </c>
      <c r="AI746" s="914">
        <v>1036662.39</v>
      </c>
      <c r="AJ746" s="914">
        <v>1036662.39</v>
      </c>
      <c r="AK746" s="914">
        <v>966206.196</v>
      </c>
      <c r="AL746" s="914">
        <v>845430.42150000005</v>
      </c>
      <c r="AM746" s="914">
        <v>724654.647</v>
      </c>
      <c r="AN746" s="914">
        <v>724654.647</v>
      </c>
      <c r="AO746" s="914">
        <v>845430.42150000005</v>
      </c>
      <c r="AP746" s="160">
        <f t="shared" si="603"/>
        <v>11812349.370000001</v>
      </c>
      <c r="AQ746" s="160">
        <f t="shared" si="604"/>
        <v>13205968.422999999</v>
      </c>
      <c r="AR746" s="160">
        <f t="shared" si="605"/>
        <v>25018317.793000005</v>
      </c>
      <c r="AS746" s="971"/>
      <c r="AT746" s="1012"/>
      <c r="AU746" s="13">
        <f t="shared" si="620"/>
        <v>691108.26</v>
      </c>
      <c r="AV746" s="13">
        <f t="shared" si="621"/>
        <v>806292.97</v>
      </c>
      <c r="AW746" s="13">
        <f t="shared" si="622"/>
        <v>1036662.39</v>
      </c>
      <c r="AX746" s="13">
        <f t="shared" si="623"/>
        <v>1036662.39</v>
      </c>
      <c r="AY746" s="13">
        <f t="shared" si="624"/>
        <v>1151847.1000000001</v>
      </c>
      <c r="AZ746" s="13">
        <f t="shared" si="625"/>
        <v>1151847.1000000001</v>
      </c>
      <c r="BA746" s="13">
        <f t="shared" si="626"/>
        <v>1151847.1000000001</v>
      </c>
      <c r="BB746" s="13">
        <f t="shared" si="627"/>
        <v>1036662.39</v>
      </c>
      <c r="BC746" s="13">
        <f t="shared" si="628"/>
        <v>1036662.39</v>
      </c>
      <c r="BD746" s="13">
        <f t="shared" si="629"/>
        <v>966206.196</v>
      </c>
      <c r="BE746" s="13">
        <f t="shared" si="630"/>
        <v>845430.42150000005</v>
      </c>
      <c r="BF746" s="13">
        <f t="shared" si="631"/>
        <v>724654.647</v>
      </c>
      <c r="BG746" s="13">
        <f t="shared" si="632"/>
        <v>724654.647</v>
      </c>
      <c r="BH746" s="13">
        <f t="shared" si="633"/>
        <v>845430.42150000005</v>
      </c>
      <c r="BI746" s="73">
        <f t="shared" si="601"/>
        <v>13205968.422999999</v>
      </c>
      <c r="BJ746" s="1012"/>
      <c r="BK746" s="1008">
        <f t="shared" si="634"/>
        <v>691108.26</v>
      </c>
      <c r="BL746" s="914">
        <f t="shared" si="635"/>
        <v>806292.97</v>
      </c>
      <c r="BM746" s="914">
        <f t="shared" si="636"/>
        <v>1036662.39</v>
      </c>
      <c r="BN746" s="914">
        <f t="shared" si="637"/>
        <v>1036662.39</v>
      </c>
      <c r="BO746" s="914">
        <f t="shared" si="638"/>
        <v>1151847.1000000001</v>
      </c>
      <c r="BP746" s="914">
        <f t="shared" si="639"/>
        <v>1151847.1000000001</v>
      </c>
      <c r="BQ746" s="914">
        <f t="shared" si="640"/>
        <v>1151847.1000000001</v>
      </c>
      <c r="BR746" s="914">
        <f t="shared" si="641"/>
        <v>1036662.39</v>
      </c>
      <c r="BS746" s="914">
        <f t="shared" si="642"/>
        <v>1036662.39</v>
      </c>
      <c r="BT746" s="914">
        <f t="shared" si="643"/>
        <v>966206.196</v>
      </c>
      <c r="BU746" s="914">
        <f t="shared" si="644"/>
        <v>845430.42150000005</v>
      </c>
      <c r="BV746" s="914">
        <f t="shared" si="645"/>
        <v>724654.647</v>
      </c>
      <c r="BW746" s="914">
        <f t="shared" si="646"/>
        <v>724654.647</v>
      </c>
      <c r="BX746" s="914">
        <f t="shared" si="647"/>
        <v>845430.42150000005</v>
      </c>
      <c r="BY746" s="1000">
        <f t="shared" si="602"/>
        <v>13205968.422999999</v>
      </c>
    </row>
    <row r="747" spans="1:77">
      <c r="A747" s="2"/>
      <c r="B747" s="2" t="s">
        <v>297</v>
      </c>
      <c r="C747" s="57" t="s">
        <v>23</v>
      </c>
      <c r="D747" s="57" t="s">
        <v>25</v>
      </c>
      <c r="E747" s="681" t="s">
        <v>349</v>
      </c>
      <c r="F747" s="682" t="s">
        <v>264</v>
      </c>
      <c r="G747" s="682" t="s">
        <v>106</v>
      </c>
      <c r="H747" s="241" t="s">
        <v>126</v>
      </c>
      <c r="I747" s="38"/>
      <c r="J747" s="983"/>
      <c r="K747" s="903"/>
      <c r="L747" s="798"/>
      <c r="M747" s="429"/>
      <c r="N747" s="109"/>
      <c r="O747" s="109"/>
      <c r="P747" s="109"/>
      <c r="Q747" s="607"/>
      <c r="R747" s="93"/>
      <c r="S747" s="109">
        <v>594199.91000000073</v>
      </c>
      <c r="T747" s="109">
        <v>795473.66000000015</v>
      </c>
      <c r="U747" s="109">
        <v>625653.73999999929</v>
      </c>
      <c r="V747" s="109">
        <v>776494.37780000002</v>
      </c>
      <c r="W747" s="109">
        <v>584294.9</v>
      </c>
      <c r="X747" s="109">
        <v>616279</v>
      </c>
      <c r="Y747" s="109">
        <v>657757.10499999998</v>
      </c>
      <c r="Z747" s="109">
        <v>657757.10499999998</v>
      </c>
      <c r="AA747" s="109">
        <v>560824.47899999993</v>
      </c>
      <c r="AB747" s="109">
        <v>560824.47899999993</v>
      </c>
      <c r="AC747" s="109">
        <v>588519.51500000001</v>
      </c>
      <c r="AD747" s="109">
        <v>588519.51500000001</v>
      </c>
      <c r="AE747" s="109">
        <v>526205.68400000001</v>
      </c>
      <c r="AF747" s="109">
        <v>574671.99699999997</v>
      </c>
      <c r="AG747" s="109">
        <v>574671.99699999997</v>
      </c>
      <c r="AH747" s="109">
        <v>588519.51500000001</v>
      </c>
      <c r="AI747" s="109">
        <v>450044.33500000002</v>
      </c>
      <c r="AJ747" s="109">
        <v>595443.27399999998</v>
      </c>
      <c r="AK747" s="109">
        <v>887465.50443999993</v>
      </c>
      <c r="AL747" s="109">
        <v>887465.50443999993</v>
      </c>
      <c r="AM747" s="109">
        <v>756681.11431199987</v>
      </c>
      <c r="AN747" s="109">
        <v>756681.11431199987</v>
      </c>
      <c r="AO747" s="109">
        <v>794048.08291999996</v>
      </c>
      <c r="AP747" s="160">
        <f t="shared" si="603"/>
        <v>5868734.276800001</v>
      </c>
      <c r="AQ747" s="160">
        <f t="shared" si="604"/>
        <v>9129761.6314240005</v>
      </c>
      <c r="AR747" s="160">
        <f t="shared" si="605"/>
        <v>14998495.908224003</v>
      </c>
      <c r="AS747" s="607"/>
      <c r="AT747" s="219"/>
      <c r="AU747" s="13">
        <f t="shared" si="620"/>
        <v>560824.47899999993</v>
      </c>
      <c r="AV747" s="13">
        <f t="shared" si="621"/>
        <v>588519.51500000001</v>
      </c>
      <c r="AW747" s="13">
        <f t="shared" si="622"/>
        <v>588519.51500000001</v>
      </c>
      <c r="AX747" s="13">
        <f t="shared" si="623"/>
        <v>526205.68400000001</v>
      </c>
      <c r="AY747" s="13">
        <f t="shared" si="624"/>
        <v>574671.99699999997</v>
      </c>
      <c r="AZ747" s="13">
        <f t="shared" si="625"/>
        <v>574671.99699999997</v>
      </c>
      <c r="BA747" s="13">
        <f t="shared" si="626"/>
        <v>588519.51500000001</v>
      </c>
      <c r="BB747" s="13">
        <f t="shared" si="627"/>
        <v>450044.33500000002</v>
      </c>
      <c r="BC747" s="13">
        <f t="shared" si="628"/>
        <v>595443.27399999998</v>
      </c>
      <c r="BD747" s="13">
        <f t="shared" si="629"/>
        <v>887465.50443999993</v>
      </c>
      <c r="BE747" s="13">
        <f t="shared" si="630"/>
        <v>887465.50443999993</v>
      </c>
      <c r="BF747" s="13">
        <f t="shared" si="631"/>
        <v>756681.11431199987</v>
      </c>
      <c r="BG747" s="13">
        <f t="shared" si="632"/>
        <v>756681.11431199987</v>
      </c>
      <c r="BH747" s="13">
        <f t="shared" si="633"/>
        <v>794048.08291999996</v>
      </c>
      <c r="BI747" s="73">
        <f t="shared" si="601"/>
        <v>9129761.6314240005</v>
      </c>
      <c r="BJ747" s="219"/>
      <c r="BK747" s="850">
        <f t="shared" si="634"/>
        <v>560824.47899999993</v>
      </c>
      <c r="BL747" s="109">
        <f t="shared" si="635"/>
        <v>588519.51500000001</v>
      </c>
      <c r="BM747" s="109">
        <f t="shared" si="636"/>
        <v>588519.51500000001</v>
      </c>
      <c r="BN747" s="109">
        <f t="shared" si="637"/>
        <v>526205.68400000001</v>
      </c>
      <c r="BO747" s="109">
        <f t="shared" si="638"/>
        <v>574671.99699999997</v>
      </c>
      <c r="BP747" s="109">
        <f t="shared" si="639"/>
        <v>574671.99699999997</v>
      </c>
      <c r="BQ747" s="109">
        <f t="shared" si="640"/>
        <v>588519.51500000001</v>
      </c>
      <c r="BR747" s="109">
        <f t="shared" si="641"/>
        <v>450044.33500000002</v>
      </c>
      <c r="BS747" s="109">
        <f t="shared" si="642"/>
        <v>595443.27399999998</v>
      </c>
      <c r="BT747" s="109">
        <f t="shared" si="643"/>
        <v>887465.50443999993</v>
      </c>
      <c r="BU747" s="109">
        <f t="shared" si="644"/>
        <v>887465.50443999993</v>
      </c>
      <c r="BV747" s="109">
        <f t="shared" si="645"/>
        <v>756681.11431199987</v>
      </c>
      <c r="BW747" s="109">
        <f t="shared" si="646"/>
        <v>756681.11431199987</v>
      </c>
      <c r="BX747" s="109">
        <f t="shared" si="647"/>
        <v>794048.08291999996</v>
      </c>
      <c r="BY747" s="1000">
        <f t="shared" si="602"/>
        <v>9129761.6314240005</v>
      </c>
    </row>
    <row r="748" spans="1:77">
      <c r="A748" s="679"/>
      <c r="B748" s="679" t="s">
        <v>297</v>
      </c>
      <c r="C748" s="57" t="s">
        <v>23</v>
      </c>
      <c r="D748" s="684" t="s">
        <v>29</v>
      </c>
      <c r="E748" s="681" t="s">
        <v>349</v>
      </c>
      <c r="F748" s="682" t="s">
        <v>264</v>
      </c>
      <c r="G748" s="682" t="s">
        <v>106</v>
      </c>
      <c r="H748" s="241" t="s">
        <v>128</v>
      </c>
      <c r="I748" s="38"/>
      <c r="J748" s="983"/>
      <c r="K748" s="903"/>
      <c r="L748" s="798"/>
      <c r="M748" s="429"/>
      <c r="N748" s="109"/>
      <c r="O748" s="109"/>
      <c r="P748" s="109"/>
      <c r="Q748" s="607"/>
      <c r="R748" s="93"/>
      <c r="S748" s="109">
        <v>290991.01000000007</v>
      </c>
      <c r="T748" s="109">
        <v>274897.04000000015</v>
      </c>
      <c r="U748" s="109">
        <v>322122.63</v>
      </c>
      <c r="V748" s="109">
        <v>486240</v>
      </c>
      <c r="W748" s="109">
        <v>344420</v>
      </c>
      <c r="X748" s="109">
        <v>344420</v>
      </c>
      <c r="Y748" s="109">
        <v>144000</v>
      </c>
      <c r="Z748" s="109">
        <v>126000</v>
      </c>
      <c r="AA748" s="109">
        <v>108000</v>
      </c>
      <c r="AB748" s="109">
        <v>108000</v>
      </c>
      <c r="AC748" s="109">
        <v>126000</v>
      </c>
      <c r="AD748" s="109">
        <v>162000</v>
      </c>
      <c r="AE748" s="109">
        <v>162000</v>
      </c>
      <c r="AF748" s="109">
        <v>180000</v>
      </c>
      <c r="AG748" s="109">
        <v>180000</v>
      </c>
      <c r="AH748" s="109">
        <v>180000</v>
      </c>
      <c r="AI748" s="109">
        <v>162000</v>
      </c>
      <c r="AJ748" s="109">
        <v>162000</v>
      </c>
      <c r="AK748" s="109">
        <v>150989.76000000001</v>
      </c>
      <c r="AL748" s="109">
        <v>132116.04</v>
      </c>
      <c r="AM748" s="109">
        <v>113242.32</v>
      </c>
      <c r="AN748" s="109">
        <v>113242.32</v>
      </c>
      <c r="AO748" s="109">
        <v>132116.04</v>
      </c>
      <c r="AP748" s="160">
        <f t="shared" si="603"/>
        <v>2441090.6800000002</v>
      </c>
      <c r="AQ748" s="160">
        <f t="shared" si="604"/>
        <v>2063706.4800000002</v>
      </c>
      <c r="AR748" s="160">
        <f t="shared" si="605"/>
        <v>4504797.1600000011</v>
      </c>
      <c r="AS748" s="607"/>
      <c r="AT748" s="219"/>
      <c r="AU748" s="13">
        <f t="shared" si="620"/>
        <v>108000</v>
      </c>
      <c r="AV748" s="13">
        <f t="shared" si="621"/>
        <v>126000</v>
      </c>
      <c r="AW748" s="13">
        <f t="shared" si="622"/>
        <v>162000</v>
      </c>
      <c r="AX748" s="13">
        <f t="shared" si="623"/>
        <v>162000</v>
      </c>
      <c r="AY748" s="13">
        <f t="shared" si="624"/>
        <v>180000</v>
      </c>
      <c r="AZ748" s="13">
        <f t="shared" si="625"/>
        <v>180000</v>
      </c>
      <c r="BA748" s="13">
        <f t="shared" si="626"/>
        <v>180000</v>
      </c>
      <c r="BB748" s="13">
        <f t="shared" si="627"/>
        <v>162000</v>
      </c>
      <c r="BC748" s="13">
        <f t="shared" si="628"/>
        <v>162000</v>
      </c>
      <c r="BD748" s="13">
        <f t="shared" si="629"/>
        <v>150989.76000000001</v>
      </c>
      <c r="BE748" s="13">
        <f t="shared" si="630"/>
        <v>132116.04</v>
      </c>
      <c r="BF748" s="13">
        <f t="shared" si="631"/>
        <v>113242.32</v>
      </c>
      <c r="BG748" s="13">
        <f t="shared" si="632"/>
        <v>113242.32</v>
      </c>
      <c r="BH748" s="13">
        <f t="shared" si="633"/>
        <v>132116.04</v>
      </c>
      <c r="BI748" s="73">
        <f t="shared" si="601"/>
        <v>2063706.4800000002</v>
      </c>
      <c r="BJ748" s="219"/>
      <c r="BK748" s="850">
        <f t="shared" si="634"/>
        <v>108000</v>
      </c>
      <c r="BL748" s="109">
        <f t="shared" si="635"/>
        <v>126000</v>
      </c>
      <c r="BM748" s="109">
        <f t="shared" si="636"/>
        <v>162000</v>
      </c>
      <c r="BN748" s="109">
        <f t="shared" si="637"/>
        <v>162000</v>
      </c>
      <c r="BO748" s="109">
        <f t="shared" si="638"/>
        <v>180000</v>
      </c>
      <c r="BP748" s="109">
        <f t="shared" si="639"/>
        <v>180000</v>
      </c>
      <c r="BQ748" s="109">
        <f t="shared" si="640"/>
        <v>180000</v>
      </c>
      <c r="BR748" s="109">
        <f t="shared" si="641"/>
        <v>162000</v>
      </c>
      <c r="BS748" s="109">
        <f t="shared" si="642"/>
        <v>162000</v>
      </c>
      <c r="BT748" s="109">
        <f t="shared" si="643"/>
        <v>150989.76000000001</v>
      </c>
      <c r="BU748" s="109">
        <f t="shared" si="644"/>
        <v>132116.04</v>
      </c>
      <c r="BV748" s="109">
        <f t="shared" si="645"/>
        <v>113242.32</v>
      </c>
      <c r="BW748" s="109">
        <f t="shared" si="646"/>
        <v>113242.32</v>
      </c>
      <c r="BX748" s="109">
        <f t="shared" si="647"/>
        <v>132116.04</v>
      </c>
      <c r="BY748" s="1000">
        <f t="shared" si="602"/>
        <v>2063706.4800000002</v>
      </c>
    </row>
    <row r="749" spans="1:77">
      <c r="A749" s="679"/>
      <c r="B749" s="679" t="s">
        <v>297</v>
      </c>
      <c r="C749" s="57" t="s">
        <v>23</v>
      </c>
      <c r="D749" s="684" t="s">
        <v>27</v>
      </c>
      <c r="E749" s="681" t="s">
        <v>349</v>
      </c>
      <c r="F749" s="682" t="s">
        <v>264</v>
      </c>
      <c r="G749" s="682" t="s">
        <v>106</v>
      </c>
      <c r="H749" s="241" t="s">
        <v>127</v>
      </c>
      <c r="I749" s="38"/>
      <c r="J749" s="983"/>
      <c r="K749" s="903"/>
      <c r="L749" s="798"/>
      <c r="M749" s="429"/>
      <c r="N749" s="109"/>
      <c r="O749" s="109"/>
      <c r="P749" s="109"/>
      <c r="Q749" s="607"/>
      <c r="R749" s="93"/>
      <c r="S749" s="109">
        <v>205732.57</v>
      </c>
      <c r="T749" s="109">
        <v>163159.08999999997</v>
      </c>
      <c r="U749" s="109">
        <v>166900.16999999995</v>
      </c>
      <c r="V749" s="109">
        <v>127906.073</v>
      </c>
      <c r="W749" s="109">
        <v>96246.5</v>
      </c>
      <c r="X749" s="109">
        <v>101515</v>
      </c>
      <c r="Y749" s="109">
        <v>223949.39</v>
      </c>
      <c r="Z749" s="109">
        <v>223949.39</v>
      </c>
      <c r="AA749" s="109">
        <v>190946.32199999999</v>
      </c>
      <c r="AB749" s="109">
        <v>190946.32199999999</v>
      </c>
      <c r="AC749" s="109">
        <v>200375.77</v>
      </c>
      <c r="AD749" s="109">
        <v>200375.77</v>
      </c>
      <c r="AE749" s="109">
        <v>179159.51199999999</v>
      </c>
      <c r="AF749" s="109">
        <v>195661.046</v>
      </c>
      <c r="AG749" s="109">
        <v>195661.046</v>
      </c>
      <c r="AH749" s="109">
        <v>200375.77</v>
      </c>
      <c r="AI749" s="109">
        <v>153228.53</v>
      </c>
      <c r="AJ749" s="109">
        <v>202733.13199999998</v>
      </c>
      <c r="AK749" s="109">
        <v>263824.49316000001</v>
      </c>
      <c r="AL749" s="109">
        <v>263824.49316000001</v>
      </c>
      <c r="AM749" s="109">
        <v>224945.09416799998</v>
      </c>
      <c r="AN749" s="109">
        <v>224945.09416799998</v>
      </c>
      <c r="AO749" s="109">
        <v>236053.49387999999</v>
      </c>
      <c r="AP749" s="160">
        <f t="shared" si="603"/>
        <v>1500304.5050000001</v>
      </c>
      <c r="AQ749" s="160">
        <f t="shared" si="604"/>
        <v>2932109.566536</v>
      </c>
      <c r="AR749" s="160">
        <f t="shared" si="605"/>
        <v>4432414.0715359999</v>
      </c>
      <c r="AS749" s="607"/>
      <c r="AT749" s="219"/>
      <c r="AU749" s="13">
        <f t="shared" si="620"/>
        <v>190946.32199999999</v>
      </c>
      <c r="AV749" s="13">
        <f t="shared" si="621"/>
        <v>200375.77</v>
      </c>
      <c r="AW749" s="13">
        <f t="shared" si="622"/>
        <v>200375.77</v>
      </c>
      <c r="AX749" s="13">
        <f t="shared" si="623"/>
        <v>179159.51199999999</v>
      </c>
      <c r="AY749" s="13">
        <f t="shared" si="624"/>
        <v>195661.046</v>
      </c>
      <c r="AZ749" s="13">
        <f t="shared" si="625"/>
        <v>195661.046</v>
      </c>
      <c r="BA749" s="13">
        <f t="shared" si="626"/>
        <v>200375.77</v>
      </c>
      <c r="BB749" s="13">
        <f t="shared" si="627"/>
        <v>153228.53</v>
      </c>
      <c r="BC749" s="13">
        <f t="shared" si="628"/>
        <v>202733.13199999998</v>
      </c>
      <c r="BD749" s="13">
        <f t="shared" si="629"/>
        <v>263824.49316000001</v>
      </c>
      <c r="BE749" s="13">
        <f t="shared" si="630"/>
        <v>263824.49316000001</v>
      </c>
      <c r="BF749" s="13">
        <f t="shared" si="631"/>
        <v>224945.09416799998</v>
      </c>
      <c r="BG749" s="13">
        <f t="shared" si="632"/>
        <v>224945.09416799998</v>
      </c>
      <c r="BH749" s="13">
        <f t="shared" si="633"/>
        <v>236053.49387999999</v>
      </c>
      <c r="BI749" s="73">
        <f t="shared" si="601"/>
        <v>2932109.566536</v>
      </c>
      <c r="BJ749" s="219"/>
      <c r="BK749" s="850">
        <f t="shared" si="634"/>
        <v>190946.32199999999</v>
      </c>
      <c r="BL749" s="109">
        <f t="shared" si="635"/>
        <v>200375.77</v>
      </c>
      <c r="BM749" s="109">
        <f t="shared" si="636"/>
        <v>200375.77</v>
      </c>
      <c r="BN749" s="109">
        <f t="shared" si="637"/>
        <v>179159.51199999999</v>
      </c>
      <c r="BO749" s="109">
        <f t="shared" si="638"/>
        <v>195661.046</v>
      </c>
      <c r="BP749" s="109">
        <f t="shared" si="639"/>
        <v>195661.046</v>
      </c>
      <c r="BQ749" s="109">
        <f t="shared" si="640"/>
        <v>200375.77</v>
      </c>
      <c r="BR749" s="109">
        <f t="shared" si="641"/>
        <v>153228.53</v>
      </c>
      <c r="BS749" s="109">
        <f t="shared" si="642"/>
        <v>202733.13199999998</v>
      </c>
      <c r="BT749" s="109">
        <f t="shared" si="643"/>
        <v>263824.49316000001</v>
      </c>
      <c r="BU749" s="109">
        <f t="shared" si="644"/>
        <v>263824.49316000001</v>
      </c>
      <c r="BV749" s="109">
        <f t="shared" si="645"/>
        <v>224945.09416799998</v>
      </c>
      <c r="BW749" s="109">
        <f t="shared" si="646"/>
        <v>224945.09416799998</v>
      </c>
      <c r="BX749" s="109">
        <f t="shared" si="647"/>
        <v>236053.49387999999</v>
      </c>
      <c r="BY749" s="1000">
        <f t="shared" si="602"/>
        <v>2932109.566536</v>
      </c>
    </row>
    <row r="750" spans="1:77">
      <c r="A750" s="679"/>
      <c r="B750" s="679" t="s">
        <v>297</v>
      </c>
      <c r="C750" s="57" t="s">
        <v>23</v>
      </c>
      <c r="D750" s="684" t="s">
        <v>33</v>
      </c>
      <c r="E750" s="681" t="s">
        <v>349</v>
      </c>
      <c r="F750" s="682" t="s">
        <v>264</v>
      </c>
      <c r="G750" s="682" t="s">
        <v>106</v>
      </c>
      <c r="H750" s="241" t="s">
        <v>130</v>
      </c>
      <c r="I750" s="38"/>
      <c r="J750" s="983"/>
      <c r="K750" s="903"/>
      <c r="L750" s="798"/>
      <c r="M750" s="429"/>
      <c r="N750" s="109"/>
      <c r="O750" s="109"/>
      <c r="P750" s="109"/>
      <c r="Q750" s="607"/>
      <c r="R750" s="93"/>
      <c r="S750" s="109">
        <v>179707.79000000004</v>
      </c>
      <c r="T750" s="109">
        <v>156617.88</v>
      </c>
      <c r="U750" s="109">
        <v>209885.21000000005</v>
      </c>
      <c r="V750" s="109">
        <v>165120</v>
      </c>
      <c r="W750" s="109">
        <v>116960</v>
      </c>
      <c r="X750" s="109">
        <v>116960</v>
      </c>
      <c r="Y750" s="109">
        <v>83168</v>
      </c>
      <c r="Z750" s="109">
        <v>72772</v>
      </c>
      <c r="AA750" s="109">
        <v>62376</v>
      </c>
      <c r="AB750" s="109">
        <v>62376</v>
      </c>
      <c r="AC750" s="109">
        <v>72772</v>
      </c>
      <c r="AD750" s="109">
        <v>93564</v>
      </c>
      <c r="AE750" s="109">
        <v>93564</v>
      </c>
      <c r="AF750" s="109">
        <v>103960</v>
      </c>
      <c r="AG750" s="109">
        <v>103960</v>
      </c>
      <c r="AH750" s="109">
        <v>103960</v>
      </c>
      <c r="AI750" s="109">
        <v>93564</v>
      </c>
      <c r="AJ750" s="109">
        <v>93564</v>
      </c>
      <c r="AK750" s="109">
        <v>87204.974719999998</v>
      </c>
      <c r="AL750" s="109">
        <v>76304.352880000006</v>
      </c>
      <c r="AM750" s="109">
        <v>65403.731039999999</v>
      </c>
      <c r="AN750" s="109">
        <v>65403.731039999999</v>
      </c>
      <c r="AO750" s="109">
        <v>76304.352880000006</v>
      </c>
      <c r="AP750" s="160">
        <f t="shared" si="603"/>
        <v>1163566.8800000001</v>
      </c>
      <c r="AQ750" s="160">
        <f t="shared" si="604"/>
        <v>1191905.1425600001</v>
      </c>
      <c r="AR750" s="160">
        <f t="shared" si="605"/>
        <v>2355472.0225600004</v>
      </c>
      <c r="AS750" s="607"/>
      <c r="AT750" s="219"/>
      <c r="AU750" s="13">
        <f t="shared" si="620"/>
        <v>62376</v>
      </c>
      <c r="AV750" s="13">
        <f t="shared" si="621"/>
        <v>72772</v>
      </c>
      <c r="AW750" s="13">
        <f t="shared" si="622"/>
        <v>93564</v>
      </c>
      <c r="AX750" s="13">
        <f t="shared" si="623"/>
        <v>93564</v>
      </c>
      <c r="AY750" s="13">
        <f t="shared" si="624"/>
        <v>103960</v>
      </c>
      <c r="AZ750" s="13">
        <f t="shared" si="625"/>
        <v>103960</v>
      </c>
      <c r="BA750" s="13">
        <f t="shared" si="626"/>
        <v>103960</v>
      </c>
      <c r="BB750" s="13">
        <f t="shared" si="627"/>
        <v>93564</v>
      </c>
      <c r="BC750" s="13">
        <f t="shared" si="628"/>
        <v>93564</v>
      </c>
      <c r="BD750" s="13">
        <f t="shared" si="629"/>
        <v>87204.974719999998</v>
      </c>
      <c r="BE750" s="13">
        <f t="shared" si="630"/>
        <v>76304.352880000006</v>
      </c>
      <c r="BF750" s="13">
        <f t="shared" si="631"/>
        <v>65403.731039999999</v>
      </c>
      <c r="BG750" s="13">
        <f t="shared" si="632"/>
        <v>65403.731039999999</v>
      </c>
      <c r="BH750" s="13">
        <f t="shared" si="633"/>
        <v>76304.352880000006</v>
      </c>
      <c r="BI750" s="73">
        <f t="shared" si="601"/>
        <v>1191905.1425600001</v>
      </c>
      <c r="BJ750" s="219"/>
      <c r="BK750" s="850">
        <f t="shared" si="634"/>
        <v>62376</v>
      </c>
      <c r="BL750" s="109">
        <f t="shared" si="635"/>
        <v>72772</v>
      </c>
      <c r="BM750" s="109">
        <f t="shared" si="636"/>
        <v>93564</v>
      </c>
      <c r="BN750" s="109">
        <f t="shared" si="637"/>
        <v>93564</v>
      </c>
      <c r="BO750" s="109">
        <f t="shared" si="638"/>
        <v>103960</v>
      </c>
      <c r="BP750" s="109">
        <f t="shared" si="639"/>
        <v>103960</v>
      </c>
      <c r="BQ750" s="109">
        <f t="shared" si="640"/>
        <v>103960</v>
      </c>
      <c r="BR750" s="109">
        <f t="shared" si="641"/>
        <v>93564</v>
      </c>
      <c r="BS750" s="109">
        <f t="shared" si="642"/>
        <v>93564</v>
      </c>
      <c r="BT750" s="109">
        <f t="shared" si="643"/>
        <v>87204.974719999998</v>
      </c>
      <c r="BU750" s="109">
        <f t="shared" si="644"/>
        <v>76304.352880000006</v>
      </c>
      <c r="BV750" s="109">
        <f t="shared" si="645"/>
        <v>65403.731039999999</v>
      </c>
      <c r="BW750" s="109">
        <f t="shared" si="646"/>
        <v>65403.731039999999</v>
      </c>
      <c r="BX750" s="109">
        <f t="shared" si="647"/>
        <v>76304.352880000006</v>
      </c>
      <c r="BY750" s="1000">
        <f t="shared" si="602"/>
        <v>1191905.1425600001</v>
      </c>
    </row>
    <row r="751" spans="1:77">
      <c r="A751" s="679"/>
      <c r="B751" s="679" t="s">
        <v>297</v>
      </c>
      <c r="C751" s="57" t="s">
        <v>23</v>
      </c>
      <c r="D751" s="684" t="s">
        <v>22</v>
      </c>
      <c r="E751" s="681" t="s">
        <v>349</v>
      </c>
      <c r="F751" s="682" t="s">
        <v>264</v>
      </c>
      <c r="G751" s="682" t="s">
        <v>106</v>
      </c>
      <c r="H751" s="241" t="s">
        <v>125</v>
      </c>
      <c r="I751" s="38"/>
      <c r="J751" s="983"/>
      <c r="K751" s="903"/>
      <c r="L751" s="798"/>
      <c r="M751" s="429"/>
      <c r="N751" s="109"/>
      <c r="O751" s="109"/>
      <c r="P751" s="109"/>
      <c r="Q751" s="607"/>
      <c r="R751" s="93"/>
      <c r="S751" s="109">
        <v>56164.889999999992</v>
      </c>
      <c r="T751" s="109">
        <v>60548.49000000002</v>
      </c>
      <c r="U751" s="109">
        <v>44382.23</v>
      </c>
      <c r="V751" s="109">
        <v>90977.549199999994</v>
      </c>
      <c r="W751" s="109">
        <v>68458.599999999991</v>
      </c>
      <c r="X751" s="109">
        <v>72206</v>
      </c>
      <c r="Y751" s="109">
        <v>67922.53</v>
      </c>
      <c r="Z751" s="109">
        <v>67922.53</v>
      </c>
      <c r="AA751" s="109">
        <v>57912.893999999993</v>
      </c>
      <c r="AB751" s="109">
        <v>57912.893999999993</v>
      </c>
      <c r="AC751" s="109">
        <v>60772.79</v>
      </c>
      <c r="AD751" s="109">
        <v>60772.79</v>
      </c>
      <c r="AE751" s="109">
        <v>54338.023999999998</v>
      </c>
      <c r="AF751" s="109">
        <v>59342.842000000004</v>
      </c>
      <c r="AG751" s="109">
        <v>59342.842000000004</v>
      </c>
      <c r="AH751" s="109">
        <v>60772.79</v>
      </c>
      <c r="AI751" s="109">
        <v>46473.31</v>
      </c>
      <c r="AJ751" s="109">
        <v>61487.763999999996</v>
      </c>
      <c r="AK751" s="109">
        <v>93005.039900000003</v>
      </c>
      <c r="AL751" s="109">
        <v>93005.039900000003</v>
      </c>
      <c r="AM751" s="109">
        <v>79299.034020000006</v>
      </c>
      <c r="AN751" s="109">
        <v>79299.034020000006</v>
      </c>
      <c r="AO751" s="109">
        <v>83215.035699999993</v>
      </c>
      <c r="AP751" s="160">
        <f t="shared" si="603"/>
        <v>586495.7132</v>
      </c>
      <c r="AQ751" s="160">
        <f t="shared" si="604"/>
        <v>949039.22953999997</v>
      </c>
      <c r="AR751" s="160">
        <f t="shared" si="605"/>
        <v>1535534.9427399996</v>
      </c>
      <c r="AS751" s="607"/>
      <c r="AT751" s="219"/>
      <c r="AU751" s="13">
        <f t="shared" ref="AU751:AU782" si="648">AB751</f>
        <v>57912.893999999993</v>
      </c>
      <c r="AV751" s="13">
        <f t="shared" ref="AV751:AV782" si="649">AC751</f>
        <v>60772.79</v>
      </c>
      <c r="AW751" s="13">
        <f t="shared" ref="AW751:AW782" si="650">AD751</f>
        <v>60772.79</v>
      </c>
      <c r="AX751" s="13">
        <f t="shared" ref="AX751:AX782" si="651">AE751</f>
        <v>54338.023999999998</v>
      </c>
      <c r="AY751" s="13">
        <f t="shared" ref="AY751:AY782" si="652">AF751</f>
        <v>59342.842000000004</v>
      </c>
      <c r="AZ751" s="13">
        <f t="shared" ref="AZ751:AZ782" si="653">AG751</f>
        <v>59342.842000000004</v>
      </c>
      <c r="BA751" s="13">
        <f t="shared" ref="BA751:BA782" si="654">AH751</f>
        <v>60772.79</v>
      </c>
      <c r="BB751" s="13">
        <f t="shared" ref="BB751:BB782" si="655">AI751</f>
        <v>46473.31</v>
      </c>
      <c r="BC751" s="13">
        <f t="shared" ref="BC751:BC782" si="656">AJ751</f>
        <v>61487.763999999996</v>
      </c>
      <c r="BD751" s="13">
        <f t="shared" ref="BD751:BD782" si="657">AK751</f>
        <v>93005.039900000003</v>
      </c>
      <c r="BE751" s="13">
        <f t="shared" ref="BE751:BE782" si="658">AL751</f>
        <v>93005.039900000003</v>
      </c>
      <c r="BF751" s="13">
        <f t="shared" ref="BF751:BF782" si="659">AM751</f>
        <v>79299.034020000006</v>
      </c>
      <c r="BG751" s="13">
        <f t="shared" ref="BG751:BG782" si="660">AN751</f>
        <v>79299.034020000006</v>
      </c>
      <c r="BH751" s="13">
        <f t="shared" ref="BH751:BH782" si="661">AO751</f>
        <v>83215.035699999993</v>
      </c>
      <c r="BI751" s="73">
        <f t="shared" si="601"/>
        <v>949039.22953999997</v>
      </c>
      <c r="BJ751" s="219"/>
      <c r="BK751" s="850">
        <f t="shared" si="634"/>
        <v>57912.893999999993</v>
      </c>
      <c r="BL751" s="109">
        <f t="shared" si="635"/>
        <v>60772.79</v>
      </c>
      <c r="BM751" s="109">
        <f t="shared" si="636"/>
        <v>60772.79</v>
      </c>
      <c r="BN751" s="109">
        <f t="shared" si="637"/>
        <v>54338.023999999998</v>
      </c>
      <c r="BO751" s="109">
        <f t="shared" si="638"/>
        <v>59342.842000000004</v>
      </c>
      <c r="BP751" s="109">
        <f t="shared" si="639"/>
        <v>59342.842000000004</v>
      </c>
      <c r="BQ751" s="109">
        <f t="shared" si="640"/>
        <v>60772.79</v>
      </c>
      <c r="BR751" s="109">
        <f t="shared" si="641"/>
        <v>46473.31</v>
      </c>
      <c r="BS751" s="109">
        <f t="shared" si="642"/>
        <v>61487.763999999996</v>
      </c>
      <c r="BT751" s="109">
        <f t="shared" si="643"/>
        <v>93005.039900000003</v>
      </c>
      <c r="BU751" s="109">
        <f t="shared" si="644"/>
        <v>93005.039900000003</v>
      </c>
      <c r="BV751" s="109">
        <f t="shared" si="645"/>
        <v>79299.034020000006</v>
      </c>
      <c r="BW751" s="109">
        <f t="shared" si="646"/>
        <v>79299.034020000006</v>
      </c>
      <c r="BX751" s="109">
        <f t="shared" si="647"/>
        <v>83215.035699999993</v>
      </c>
      <c r="BY751" s="1000">
        <f t="shared" si="602"/>
        <v>949039.22953999997</v>
      </c>
    </row>
    <row r="752" spans="1:77">
      <c r="A752" s="679"/>
      <c r="B752" s="679" t="s">
        <v>298</v>
      </c>
      <c r="C752" s="57" t="s">
        <v>23</v>
      </c>
      <c r="D752" s="684" t="s">
        <v>31</v>
      </c>
      <c r="E752" s="681" t="s">
        <v>349</v>
      </c>
      <c r="F752" s="682" t="s">
        <v>264</v>
      </c>
      <c r="G752" s="682" t="s">
        <v>106</v>
      </c>
      <c r="H752" s="241" t="s">
        <v>129</v>
      </c>
      <c r="I752" s="38"/>
      <c r="J752" s="983"/>
      <c r="K752" s="903"/>
      <c r="L752" s="798"/>
      <c r="M752" s="429"/>
      <c r="N752" s="109"/>
      <c r="O752" s="109"/>
      <c r="P752" s="109"/>
      <c r="Q752" s="607"/>
      <c r="R752" s="93"/>
      <c r="S752" s="109">
        <v>2096583.57</v>
      </c>
      <c r="T752" s="109">
        <v>1846126.0900000033</v>
      </c>
      <c r="U752" s="109">
        <v>1189684.1100000015</v>
      </c>
      <c r="V752" s="109">
        <v>1202190</v>
      </c>
      <c r="W752" s="109">
        <v>1202190</v>
      </c>
      <c r="X752" s="109">
        <v>1202190</v>
      </c>
      <c r="Y752" s="109">
        <v>1267047.28</v>
      </c>
      <c r="Z752" s="109">
        <v>1108666.3700000001</v>
      </c>
      <c r="AA752" s="109">
        <v>1108666.3700000001</v>
      </c>
      <c r="AB752" s="109">
        <v>1108666.3700000001</v>
      </c>
      <c r="AC752" s="109">
        <v>1108666.3700000001</v>
      </c>
      <c r="AD752" s="109">
        <v>1108666.3700000001</v>
      </c>
      <c r="AE752" s="109">
        <v>1425428.19</v>
      </c>
      <c r="AF752" s="109">
        <v>1742190.01</v>
      </c>
      <c r="AG752" s="109">
        <v>1425428.19</v>
      </c>
      <c r="AH752" s="109">
        <v>1583809.1</v>
      </c>
      <c r="AI752" s="109">
        <v>1425428.19</v>
      </c>
      <c r="AJ752" s="109">
        <v>1425428.19</v>
      </c>
      <c r="AK752" s="109">
        <v>1349629.7879999999</v>
      </c>
      <c r="AL752" s="109">
        <v>1180926.0645000001</v>
      </c>
      <c r="AM752" s="109">
        <v>1180926.0645000001</v>
      </c>
      <c r="AN752" s="109">
        <v>1180926.0645000001</v>
      </c>
      <c r="AO752" s="109">
        <v>1180926.0645000001</v>
      </c>
      <c r="AP752" s="160">
        <f t="shared" si="603"/>
        <v>12223343.790000007</v>
      </c>
      <c r="AQ752" s="160">
        <f t="shared" si="604"/>
        <v>18427045.026000001</v>
      </c>
      <c r="AR752" s="160">
        <f t="shared" si="605"/>
        <v>30650388.816000018</v>
      </c>
      <c r="AS752" s="607"/>
      <c r="AT752" s="219"/>
      <c r="AU752" s="13">
        <f t="shared" si="648"/>
        <v>1108666.3700000001</v>
      </c>
      <c r="AV752" s="13">
        <f t="shared" si="649"/>
        <v>1108666.3700000001</v>
      </c>
      <c r="AW752" s="13">
        <f t="shared" si="650"/>
        <v>1108666.3700000001</v>
      </c>
      <c r="AX752" s="13">
        <f t="shared" si="651"/>
        <v>1425428.19</v>
      </c>
      <c r="AY752" s="13">
        <f t="shared" si="652"/>
        <v>1742190.01</v>
      </c>
      <c r="AZ752" s="13">
        <f t="shared" si="653"/>
        <v>1425428.19</v>
      </c>
      <c r="BA752" s="13">
        <f t="shared" si="654"/>
        <v>1583809.1</v>
      </c>
      <c r="BB752" s="13">
        <f t="shared" si="655"/>
        <v>1425428.19</v>
      </c>
      <c r="BC752" s="13">
        <f t="shared" si="656"/>
        <v>1425428.19</v>
      </c>
      <c r="BD752" s="13">
        <f t="shared" si="657"/>
        <v>1349629.7879999999</v>
      </c>
      <c r="BE752" s="13">
        <f t="shared" si="658"/>
        <v>1180926.0645000001</v>
      </c>
      <c r="BF752" s="13">
        <f t="shared" si="659"/>
        <v>1180926.0645000001</v>
      </c>
      <c r="BG752" s="13">
        <f t="shared" si="660"/>
        <v>1180926.0645000001</v>
      </c>
      <c r="BH752" s="13">
        <f t="shared" si="661"/>
        <v>1180926.0645000001</v>
      </c>
      <c r="BI752" s="73">
        <f t="shared" si="601"/>
        <v>18427045.026000001</v>
      </c>
      <c r="BJ752" s="219"/>
      <c r="BK752" s="850">
        <f t="shared" si="634"/>
        <v>1108666.3700000001</v>
      </c>
      <c r="BL752" s="109">
        <f t="shared" si="635"/>
        <v>1108666.3700000001</v>
      </c>
      <c r="BM752" s="109">
        <f t="shared" si="636"/>
        <v>1108666.3700000001</v>
      </c>
      <c r="BN752" s="109">
        <f t="shared" si="637"/>
        <v>1425428.19</v>
      </c>
      <c r="BO752" s="109">
        <f t="shared" si="638"/>
        <v>1742190.01</v>
      </c>
      <c r="BP752" s="109">
        <f t="shared" si="639"/>
        <v>1425428.19</v>
      </c>
      <c r="BQ752" s="109">
        <f t="shared" si="640"/>
        <v>1583809.1</v>
      </c>
      <c r="BR752" s="109">
        <f t="shared" si="641"/>
        <v>1425428.19</v>
      </c>
      <c r="BS752" s="109">
        <f t="shared" si="642"/>
        <v>1425428.19</v>
      </c>
      <c r="BT752" s="109">
        <f t="shared" si="643"/>
        <v>1349629.7879999999</v>
      </c>
      <c r="BU752" s="109">
        <f t="shared" si="644"/>
        <v>1180926.0645000001</v>
      </c>
      <c r="BV752" s="109">
        <f t="shared" si="645"/>
        <v>1180926.0645000001</v>
      </c>
      <c r="BW752" s="109">
        <f t="shared" si="646"/>
        <v>1180926.0645000001</v>
      </c>
      <c r="BX752" s="109">
        <f t="shared" si="647"/>
        <v>1180926.0645000001</v>
      </c>
      <c r="BY752" s="1000">
        <f t="shared" si="602"/>
        <v>18427045.026000001</v>
      </c>
    </row>
    <row r="753" spans="1:77">
      <c r="A753" s="678"/>
      <c r="B753" s="678" t="s">
        <v>298</v>
      </c>
      <c r="C753" s="57" t="s">
        <v>23</v>
      </c>
      <c r="D753" s="684" t="s">
        <v>25</v>
      </c>
      <c r="E753" s="681" t="s">
        <v>349</v>
      </c>
      <c r="F753" s="683" t="s">
        <v>264</v>
      </c>
      <c r="G753" s="682" t="s">
        <v>106</v>
      </c>
      <c r="H753" s="241" t="s">
        <v>126</v>
      </c>
      <c r="I753" s="38"/>
      <c r="J753" s="983"/>
      <c r="K753" s="903"/>
      <c r="L753" s="798"/>
      <c r="M753" s="429"/>
      <c r="N753" s="109"/>
      <c r="O753" s="109"/>
      <c r="P753" s="109"/>
      <c r="Q753" s="607"/>
      <c r="R753" s="93"/>
      <c r="S753" s="109">
        <v>393584.93000000034</v>
      </c>
      <c r="T753" s="109">
        <v>782606.70999999926</v>
      </c>
      <c r="U753" s="109">
        <v>482359.17</v>
      </c>
      <c r="V753" s="109">
        <v>536063.65729999996</v>
      </c>
      <c r="W753" s="109">
        <v>748896</v>
      </c>
      <c r="X753" s="109">
        <v>493803.3</v>
      </c>
      <c r="Y753" s="109">
        <v>295323.30799999996</v>
      </c>
      <c r="Z753" s="109">
        <v>314752.473</v>
      </c>
      <c r="AA753" s="109">
        <v>318638.30599999998</v>
      </c>
      <c r="AB753" s="109">
        <v>295323.30799999996</v>
      </c>
      <c r="AC753" s="109">
        <v>283665.80900000001</v>
      </c>
      <c r="AD753" s="109">
        <v>326409.97200000001</v>
      </c>
      <c r="AE753" s="109">
        <v>349724.97</v>
      </c>
      <c r="AF753" s="109">
        <v>341953.30400000006</v>
      </c>
      <c r="AG753" s="109">
        <v>411898.29799999995</v>
      </c>
      <c r="AH753" s="109">
        <v>256464.97799999997</v>
      </c>
      <c r="AI753" s="109">
        <v>213720.815</v>
      </c>
      <c r="AJ753" s="109">
        <v>477957.45900000003</v>
      </c>
      <c r="AK753" s="109">
        <v>343258.52823200001</v>
      </c>
      <c r="AL753" s="109">
        <v>365841.32614200003</v>
      </c>
      <c r="AM753" s="109">
        <v>370357.88572399999</v>
      </c>
      <c r="AN753" s="109">
        <v>343258.52823200001</v>
      </c>
      <c r="AO753" s="109">
        <v>329708.84948600002</v>
      </c>
      <c r="AP753" s="160">
        <f t="shared" si="603"/>
        <v>4366027.8542999998</v>
      </c>
      <c r="AQ753" s="160">
        <f t="shared" si="604"/>
        <v>4709544.030816</v>
      </c>
      <c r="AR753" s="160">
        <f t="shared" si="605"/>
        <v>9075571.8851160016</v>
      </c>
      <c r="AS753" s="607"/>
      <c r="AT753" s="219"/>
      <c r="AU753" s="13">
        <f t="shared" si="648"/>
        <v>295323.30799999996</v>
      </c>
      <c r="AV753" s="13">
        <f t="shared" si="649"/>
        <v>283665.80900000001</v>
      </c>
      <c r="AW753" s="13">
        <f t="shared" si="650"/>
        <v>326409.97200000001</v>
      </c>
      <c r="AX753" s="13">
        <f t="shared" si="651"/>
        <v>349724.97</v>
      </c>
      <c r="AY753" s="13">
        <f t="shared" si="652"/>
        <v>341953.30400000006</v>
      </c>
      <c r="AZ753" s="13">
        <f t="shared" si="653"/>
        <v>411898.29799999995</v>
      </c>
      <c r="BA753" s="13">
        <f t="shared" si="654"/>
        <v>256464.97799999997</v>
      </c>
      <c r="BB753" s="13">
        <f t="shared" si="655"/>
        <v>213720.815</v>
      </c>
      <c r="BC753" s="13">
        <f t="shared" si="656"/>
        <v>477957.45900000003</v>
      </c>
      <c r="BD753" s="13">
        <f t="shared" si="657"/>
        <v>343258.52823200001</v>
      </c>
      <c r="BE753" s="13">
        <f t="shared" si="658"/>
        <v>365841.32614200003</v>
      </c>
      <c r="BF753" s="13">
        <f t="shared" si="659"/>
        <v>370357.88572399999</v>
      </c>
      <c r="BG753" s="13">
        <f t="shared" si="660"/>
        <v>343258.52823200001</v>
      </c>
      <c r="BH753" s="13">
        <f t="shared" si="661"/>
        <v>329708.84948600002</v>
      </c>
      <c r="BI753" s="73">
        <f t="shared" si="601"/>
        <v>4709544.030816</v>
      </c>
      <c r="BJ753" s="219"/>
      <c r="BK753" s="850">
        <f t="shared" si="634"/>
        <v>295323.30799999996</v>
      </c>
      <c r="BL753" s="109">
        <f t="shared" si="635"/>
        <v>283665.80900000001</v>
      </c>
      <c r="BM753" s="109">
        <f t="shared" si="636"/>
        <v>326409.97200000001</v>
      </c>
      <c r="BN753" s="109">
        <f t="shared" si="637"/>
        <v>349724.97</v>
      </c>
      <c r="BO753" s="109">
        <f t="shared" si="638"/>
        <v>341953.30400000006</v>
      </c>
      <c r="BP753" s="109">
        <f t="shared" si="639"/>
        <v>411898.29799999995</v>
      </c>
      <c r="BQ753" s="109">
        <f t="shared" si="640"/>
        <v>256464.97799999997</v>
      </c>
      <c r="BR753" s="109">
        <f t="shared" si="641"/>
        <v>213720.815</v>
      </c>
      <c r="BS753" s="109">
        <f t="shared" si="642"/>
        <v>477957.45900000003</v>
      </c>
      <c r="BT753" s="109">
        <f t="shared" si="643"/>
        <v>343258.52823200001</v>
      </c>
      <c r="BU753" s="109">
        <f t="shared" si="644"/>
        <v>365841.32614200003</v>
      </c>
      <c r="BV753" s="109">
        <f t="shared" si="645"/>
        <v>370357.88572399999</v>
      </c>
      <c r="BW753" s="109">
        <f t="shared" si="646"/>
        <v>343258.52823200001</v>
      </c>
      <c r="BX753" s="109">
        <f t="shared" si="647"/>
        <v>329708.84948600002</v>
      </c>
      <c r="BY753" s="1000">
        <f t="shared" si="602"/>
        <v>4709544.030816</v>
      </c>
    </row>
    <row r="754" spans="1:77">
      <c r="A754" s="2"/>
      <c r="B754" s="2" t="s">
        <v>298</v>
      </c>
      <c r="C754" s="57" t="s">
        <v>23</v>
      </c>
      <c r="D754" s="57" t="s">
        <v>29</v>
      </c>
      <c r="E754" s="681" t="s">
        <v>349</v>
      </c>
      <c r="F754" s="682" t="s">
        <v>264</v>
      </c>
      <c r="G754" s="682" t="s">
        <v>106</v>
      </c>
      <c r="H754" s="241" t="s">
        <v>128</v>
      </c>
      <c r="I754" s="38"/>
      <c r="J754" s="983"/>
      <c r="K754" s="903"/>
      <c r="L754" s="798"/>
      <c r="M754" s="429"/>
      <c r="N754" s="109"/>
      <c r="O754" s="109"/>
      <c r="P754" s="109"/>
      <c r="Q754" s="607"/>
      <c r="R754" s="93"/>
      <c r="S754" s="109">
        <v>161518.10000000015</v>
      </c>
      <c r="T754" s="109">
        <v>389418.65000000031</v>
      </c>
      <c r="U754" s="109">
        <v>471775.02</v>
      </c>
      <c r="V754" s="109">
        <v>334290</v>
      </c>
      <c r="W754" s="109">
        <v>334290</v>
      </c>
      <c r="X754" s="109">
        <v>334290</v>
      </c>
      <c r="Y754" s="109">
        <v>310000</v>
      </c>
      <c r="Z754" s="109">
        <v>271250</v>
      </c>
      <c r="AA754" s="109">
        <v>271250</v>
      </c>
      <c r="AB754" s="109">
        <v>271250</v>
      </c>
      <c r="AC754" s="109">
        <v>271250</v>
      </c>
      <c r="AD754" s="109">
        <v>271250</v>
      </c>
      <c r="AE754" s="109">
        <v>348750</v>
      </c>
      <c r="AF754" s="109">
        <v>426250</v>
      </c>
      <c r="AG754" s="109">
        <v>348750</v>
      </c>
      <c r="AH754" s="109">
        <v>387500</v>
      </c>
      <c r="AI754" s="109">
        <v>348750</v>
      </c>
      <c r="AJ754" s="109">
        <v>348750</v>
      </c>
      <c r="AK754" s="109">
        <v>325047.40000000002</v>
      </c>
      <c r="AL754" s="109">
        <v>284416.47499999998</v>
      </c>
      <c r="AM754" s="109">
        <v>284416.47499999998</v>
      </c>
      <c r="AN754" s="109">
        <v>284416.47499999998</v>
      </c>
      <c r="AO754" s="109">
        <v>284416.47499999998</v>
      </c>
      <c r="AP754" s="160">
        <f t="shared" si="603"/>
        <v>2878081.7700000005</v>
      </c>
      <c r="AQ754" s="160">
        <f t="shared" si="604"/>
        <v>4485213.3</v>
      </c>
      <c r="AR754" s="160">
        <f t="shared" si="605"/>
        <v>7363295.0699999994</v>
      </c>
      <c r="AS754" s="607"/>
      <c r="AT754" s="219"/>
      <c r="AU754" s="13">
        <f t="shared" si="648"/>
        <v>271250</v>
      </c>
      <c r="AV754" s="13">
        <f t="shared" si="649"/>
        <v>271250</v>
      </c>
      <c r="AW754" s="13">
        <f t="shared" si="650"/>
        <v>271250</v>
      </c>
      <c r="AX754" s="13">
        <f t="shared" si="651"/>
        <v>348750</v>
      </c>
      <c r="AY754" s="13">
        <f t="shared" si="652"/>
        <v>426250</v>
      </c>
      <c r="AZ754" s="13">
        <f t="shared" si="653"/>
        <v>348750</v>
      </c>
      <c r="BA754" s="13">
        <f t="shared" si="654"/>
        <v>387500</v>
      </c>
      <c r="BB754" s="13">
        <f t="shared" si="655"/>
        <v>348750</v>
      </c>
      <c r="BC754" s="13">
        <f t="shared" si="656"/>
        <v>348750</v>
      </c>
      <c r="BD754" s="13">
        <f t="shared" si="657"/>
        <v>325047.40000000002</v>
      </c>
      <c r="BE754" s="13">
        <f t="shared" si="658"/>
        <v>284416.47499999998</v>
      </c>
      <c r="BF754" s="13">
        <f t="shared" si="659"/>
        <v>284416.47499999998</v>
      </c>
      <c r="BG754" s="13">
        <f t="shared" si="660"/>
        <v>284416.47499999998</v>
      </c>
      <c r="BH754" s="13">
        <f t="shared" si="661"/>
        <v>284416.47499999998</v>
      </c>
      <c r="BI754" s="73">
        <f t="shared" si="601"/>
        <v>4485213.3</v>
      </c>
      <c r="BJ754" s="219"/>
      <c r="BK754" s="850">
        <f t="shared" si="634"/>
        <v>271250</v>
      </c>
      <c r="BL754" s="109">
        <f t="shared" si="635"/>
        <v>271250</v>
      </c>
      <c r="BM754" s="109">
        <f t="shared" si="636"/>
        <v>271250</v>
      </c>
      <c r="BN754" s="109">
        <f t="shared" si="637"/>
        <v>348750</v>
      </c>
      <c r="BO754" s="109">
        <f t="shared" si="638"/>
        <v>426250</v>
      </c>
      <c r="BP754" s="109">
        <f t="shared" si="639"/>
        <v>348750</v>
      </c>
      <c r="BQ754" s="109">
        <f t="shared" si="640"/>
        <v>387500</v>
      </c>
      <c r="BR754" s="109">
        <f t="shared" si="641"/>
        <v>348750</v>
      </c>
      <c r="BS754" s="109">
        <f t="shared" si="642"/>
        <v>348750</v>
      </c>
      <c r="BT754" s="109">
        <f t="shared" si="643"/>
        <v>325047.40000000002</v>
      </c>
      <c r="BU754" s="109">
        <f t="shared" si="644"/>
        <v>284416.47499999998</v>
      </c>
      <c r="BV754" s="109">
        <f t="shared" si="645"/>
        <v>284416.47499999998</v>
      </c>
      <c r="BW754" s="109">
        <f t="shared" si="646"/>
        <v>284416.47499999998</v>
      </c>
      <c r="BX754" s="109">
        <f t="shared" si="647"/>
        <v>284416.47499999998</v>
      </c>
      <c r="BY754" s="1000">
        <f t="shared" si="602"/>
        <v>4485213.3</v>
      </c>
    </row>
    <row r="755" spans="1:77">
      <c r="A755" s="679"/>
      <c r="B755" s="679" t="s">
        <v>298</v>
      </c>
      <c r="C755" s="57" t="s">
        <v>23</v>
      </c>
      <c r="D755" s="684" t="s">
        <v>33</v>
      </c>
      <c r="E755" s="681" t="s">
        <v>349</v>
      </c>
      <c r="F755" s="682" t="s">
        <v>264</v>
      </c>
      <c r="G755" s="682" t="s">
        <v>106</v>
      </c>
      <c r="H755" s="241" t="s">
        <v>130</v>
      </c>
      <c r="I755" s="38"/>
      <c r="J755" s="983"/>
      <c r="K755" s="903"/>
      <c r="L755" s="798"/>
      <c r="M755" s="429"/>
      <c r="N755" s="109"/>
      <c r="O755" s="109"/>
      <c r="P755" s="109"/>
      <c r="Q755" s="607"/>
      <c r="R755" s="93"/>
      <c r="S755" s="109">
        <v>37852.9</v>
      </c>
      <c r="T755" s="109">
        <v>58615.069999999978</v>
      </c>
      <c r="U755" s="109">
        <v>93765.410000000018</v>
      </c>
      <c r="V755" s="109">
        <v>113520</v>
      </c>
      <c r="W755" s="109">
        <v>113520</v>
      </c>
      <c r="X755" s="109">
        <v>113520</v>
      </c>
      <c r="Y755" s="109">
        <v>151222</v>
      </c>
      <c r="Z755" s="109">
        <v>132319.25</v>
      </c>
      <c r="AA755" s="109">
        <v>132319.25</v>
      </c>
      <c r="AB755" s="109">
        <v>132319.25</v>
      </c>
      <c r="AC755" s="109">
        <v>132319.25</v>
      </c>
      <c r="AD755" s="109">
        <v>132319.25</v>
      </c>
      <c r="AE755" s="109">
        <v>170124.75</v>
      </c>
      <c r="AF755" s="109">
        <v>207930.25</v>
      </c>
      <c r="AG755" s="109">
        <v>170124.75</v>
      </c>
      <c r="AH755" s="109">
        <v>189027.5</v>
      </c>
      <c r="AI755" s="109">
        <v>170124.75</v>
      </c>
      <c r="AJ755" s="109">
        <v>170124.75</v>
      </c>
      <c r="AK755" s="109">
        <v>158562.29552000001</v>
      </c>
      <c r="AL755" s="109">
        <v>138742.00857999999</v>
      </c>
      <c r="AM755" s="109">
        <v>138742.00857999999</v>
      </c>
      <c r="AN755" s="109">
        <v>138742.00857999999</v>
      </c>
      <c r="AO755" s="109">
        <v>138742.00857999999</v>
      </c>
      <c r="AP755" s="160">
        <f t="shared" si="603"/>
        <v>946653.88</v>
      </c>
      <c r="AQ755" s="160">
        <f t="shared" si="604"/>
        <v>2187944.8298399998</v>
      </c>
      <c r="AR755" s="160">
        <f t="shared" si="605"/>
        <v>3134598.7098400006</v>
      </c>
      <c r="AS755" s="607"/>
      <c r="AT755" s="219"/>
      <c r="AU755" s="13">
        <f t="shared" si="648"/>
        <v>132319.25</v>
      </c>
      <c r="AV755" s="13">
        <f t="shared" si="649"/>
        <v>132319.25</v>
      </c>
      <c r="AW755" s="13">
        <f t="shared" si="650"/>
        <v>132319.25</v>
      </c>
      <c r="AX755" s="13">
        <f t="shared" si="651"/>
        <v>170124.75</v>
      </c>
      <c r="AY755" s="13">
        <f t="shared" si="652"/>
        <v>207930.25</v>
      </c>
      <c r="AZ755" s="13">
        <f t="shared" si="653"/>
        <v>170124.75</v>
      </c>
      <c r="BA755" s="13">
        <f t="shared" si="654"/>
        <v>189027.5</v>
      </c>
      <c r="BB755" s="13">
        <f t="shared" si="655"/>
        <v>170124.75</v>
      </c>
      <c r="BC755" s="13">
        <f t="shared" si="656"/>
        <v>170124.75</v>
      </c>
      <c r="BD755" s="13">
        <f t="shared" si="657"/>
        <v>158562.29552000001</v>
      </c>
      <c r="BE755" s="13">
        <f t="shared" si="658"/>
        <v>138742.00857999999</v>
      </c>
      <c r="BF755" s="13">
        <f t="shared" si="659"/>
        <v>138742.00857999999</v>
      </c>
      <c r="BG755" s="13">
        <f t="shared" si="660"/>
        <v>138742.00857999999</v>
      </c>
      <c r="BH755" s="13">
        <f t="shared" si="661"/>
        <v>138742.00857999999</v>
      </c>
      <c r="BI755" s="73">
        <f t="shared" si="601"/>
        <v>2187944.8298399998</v>
      </c>
      <c r="BJ755" s="219"/>
      <c r="BK755" s="850">
        <f t="shared" si="634"/>
        <v>132319.25</v>
      </c>
      <c r="BL755" s="109">
        <f t="shared" si="635"/>
        <v>132319.25</v>
      </c>
      <c r="BM755" s="109">
        <f t="shared" si="636"/>
        <v>132319.25</v>
      </c>
      <c r="BN755" s="109">
        <f t="shared" si="637"/>
        <v>170124.75</v>
      </c>
      <c r="BO755" s="109">
        <f t="shared" si="638"/>
        <v>207930.25</v>
      </c>
      <c r="BP755" s="109">
        <f t="shared" si="639"/>
        <v>170124.75</v>
      </c>
      <c r="BQ755" s="109">
        <f t="shared" si="640"/>
        <v>189027.5</v>
      </c>
      <c r="BR755" s="109">
        <f t="shared" si="641"/>
        <v>170124.75</v>
      </c>
      <c r="BS755" s="109">
        <f t="shared" si="642"/>
        <v>170124.75</v>
      </c>
      <c r="BT755" s="109">
        <f t="shared" si="643"/>
        <v>158562.29552000001</v>
      </c>
      <c r="BU755" s="109">
        <f t="shared" si="644"/>
        <v>138742.00857999999</v>
      </c>
      <c r="BV755" s="109">
        <f t="shared" si="645"/>
        <v>138742.00857999999</v>
      </c>
      <c r="BW755" s="109">
        <f t="shared" si="646"/>
        <v>138742.00857999999</v>
      </c>
      <c r="BX755" s="109">
        <f t="shared" si="647"/>
        <v>138742.00857999999</v>
      </c>
      <c r="BY755" s="1000">
        <f t="shared" si="602"/>
        <v>2187944.8298399998</v>
      </c>
    </row>
    <row r="756" spans="1:77">
      <c r="A756" s="2"/>
      <c r="B756" s="2" t="s">
        <v>298</v>
      </c>
      <c r="C756" s="57" t="s">
        <v>23</v>
      </c>
      <c r="D756" s="57" t="s">
        <v>27</v>
      </c>
      <c r="E756" s="681" t="s">
        <v>349</v>
      </c>
      <c r="F756" s="682" t="s">
        <v>264</v>
      </c>
      <c r="G756" s="682" t="s">
        <v>106</v>
      </c>
      <c r="H756" s="241" t="s">
        <v>127</v>
      </c>
      <c r="I756" s="38"/>
      <c r="J756" s="983"/>
      <c r="K756" s="903"/>
      <c r="L756" s="798"/>
      <c r="M756" s="429"/>
      <c r="N756" s="109"/>
      <c r="O756" s="109"/>
      <c r="P756" s="109"/>
      <c r="Q756" s="607"/>
      <c r="R756" s="93"/>
      <c r="S756" s="109">
        <v>245773.40000000008</v>
      </c>
      <c r="T756" s="109">
        <v>174964.19000000009</v>
      </c>
      <c r="U756" s="109">
        <v>281047.2799999998</v>
      </c>
      <c r="V756" s="109">
        <v>88301.730500000005</v>
      </c>
      <c r="W756" s="109">
        <v>123360</v>
      </c>
      <c r="X756" s="109">
        <v>81340.5</v>
      </c>
      <c r="Y756" s="109">
        <v>107458.45199999999</v>
      </c>
      <c r="Z756" s="109">
        <v>114528.087</v>
      </c>
      <c r="AA756" s="109">
        <v>115942.01399999998</v>
      </c>
      <c r="AB756" s="109">
        <v>107458.45199999999</v>
      </c>
      <c r="AC756" s="109">
        <v>103216.671</v>
      </c>
      <c r="AD756" s="109">
        <v>118769.868</v>
      </c>
      <c r="AE756" s="109">
        <v>127253.43</v>
      </c>
      <c r="AF756" s="109">
        <v>124425.57600000002</v>
      </c>
      <c r="AG756" s="109">
        <v>149876.26199999999</v>
      </c>
      <c r="AH756" s="109">
        <v>93319.181999999986</v>
      </c>
      <c r="AI756" s="109">
        <v>77765.985000000001</v>
      </c>
      <c r="AJ756" s="109">
        <v>173913.02100000001</v>
      </c>
      <c r="AK756" s="109">
        <v>108337.481984</v>
      </c>
      <c r="AL756" s="109">
        <v>115464.947904</v>
      </c>
      <c r="AM756" s="109">
        <v>116890.44108799999</v>
      </c>
      <c r="AN756" s="109">
        <v>108337.481984</v>
      </c>
      <c r="AO756" s="109">
        <v>104061.00243200001</v>
      </c>
      <c r="AP756" s="160">
        <f t="shared" si="603"/>
        <v>1332715.6535</v>
      </c>
      <c r="AQ756" s="160">
        <f t="shared" si="604"/>
        <v>1629089.8023919999</v>
      </c>
      <c r="AR756" s="160">
        <f t="shared" si="605"/>
        <v>2961805.4558920003</v>
      </c>
      <c r="AS756" s="607"/>
      <c r="AT756" s="219"/>
      <c r="AU756" s="13">
        <f t="shared" si="648"/>
        <v>107458.45199999999</v>
      </c>
      <c r="AV756" s="13">
        <f t="shared" si="649"/>
        <v>103216.671</v>
      </c>
      <c r="AW756" s="13">
        <f t="shared" si="650"/>
        <v>118769.868</v>
      </c>
      <c r="AX756" s="13">
        <f t="shared" si="651"/>
        <v>127253.43</v>
      </c>
      <c r="AY756" s="13">
        <f t="shared" si="652"/>
        <v>124425.57600000002</v>
      </c>
      <c r="AZ756" s="13">
        <f t="shared" si="653"/>
        <v>149876.26199999999</v>
      </c>
      <c r="BA756" s="13">
        <f t="shared" si="654"/>
        <v>93319.181999999986</v>
      </c>
      <c r="BB756" s="13">
        <f t="shared" si="655"/>
        <v>77765.985000000001</v>
      </c>
      <c r="BC756" s="13">
        <f t="shared" si="656"/>
        <v>173913.02100000001</v>
      </c>
      <c r="BD756" s="13">
        <f t="shared" si="657"/>
        <v>108337.481984</v>
      </c>
      <c r="BE756" s="13">
        <f t="shared" si="658"/>
        <v>115464.947904</v>
      </c>
      <c r="BF756" s="13">
        <f t="shared" si="659"/>
        <v>116890.44108799999</v>
      </c>
      <c r="BG756" s="13">
        <f t="shared" si="660"/>
        <v>108337.481984</v>
      </c>
      <c r="BH756" s="13">
        <f t="shared" si="661"/>
        <v>104061.00243200001</v>
      </c>
      <c r="BI756" s="73">
        <f t="shared" si="601"/>
        <v>1629089.8023919999</v>
      </c>
      <c r="BJ756" s="219"/>
      <c r="BK756" s="850">
        <f t="shared" si="634"/>
        <v>107458.45199999999</v>
      </c>
      <c r="BL756" s="109">
        <f t="shared" si="635"/>
        <v>103216.671</v>
      </c>
      <c r="BM756" s="109">
        <f t="shared" si="636"/>
        <v>118769.868</v>
      </c>
      <c r="BN756" s="109">
        <f t="shared" si="637"/>
        <v>127253.43</v>
      </c>
      <c r="BO756" s="109">
        <f t="shared" si="638"/>
        <v>124425.57600000002</v>
      </c>
      <c r="BP756" s="109">
        <f t="shared" si="639"/>
        <v>149876.26199999999</v>
      </c>
      <c r="BQ756" s="109">
        <f t="shared" si="640"/>
        <v>93319.181999999986</v>
      </c>
      <c r="BR756" s="109">
        <f t="shared" si="641"/>
        <v>77765.985000000001</v>
      </c>
      <c r="BS756" s="109">
        <f t="shared" si="642"/>
        <v>173913.02100000001</v>
      </c>
      <c r="BT756" s="109">
        <f t="shared" si="643"/>
        <v>108337.481984</v>
      </c>
      <c r="BU756" s="109">
        <f t="shared" si="644"/>
        <v>115464.947904</v>
      </c>
      <c r="BV756" s="109">
        <f t="shared" si="645"/>
        <v>116890.44108799999</v>
      </c>
      <c r="BW756" s="109">
        <f t="shared" si="646"/>
        <v>108337.481984</v>
      </c>
      <c r="BX756" s="109">
        <f t="shared" si="647"/>
        <v>104061.00243200001</v>
      </c>
      <c r="BY756" s="1000">
        <f t="shared" si="602"/>
        <v>1629089.8023919999</v>
      </c>
    </row>
    <row r="757" spans="1:77">
      <c r="A757" s="678"/>
      <c r="B757" s="678" t="s">
        <v>298</v>
      </c>
      <c r="C757" s="57" t="s">
        <v>23</v>
      </c>
      <c r="D757" s="684" t="s">
        <v>22</v>
      </c>
      <c r="E757" s="681" t="s">
        <v>349</v>
      </c>
      <c r="F757" s="683" t="s">
        <v>264</v>
      </c>
      <c r="G757" s="682" t="s">
        <v>106</v>
      </c>
      <c r="H757" s="241" t="s">
        <v>125</v>
      </c>
      <c r="I757" s="38"/>
      <c r="J757" s="983"/>
      <c r="K757" s="903"/>
      <c r="L757" s="798"/>
      <c r="M757" s="429"/>
      <c r="N757" s="109"/>
      <c r="O757" s="109"/>
      <c r="P757" s="109"/>
      <c r="Q757" s="607"/>
      <c r="R757" s="93"/>
      <c r="S757" s="109">
        <v>94486.180000000022</v>
      </c>
      <c r="T757" s="109">
        <v>21554.819999999992</v>
      </c>
      <c r="U757" s="109">
        <v>48300.330000000016</v>
      </c>
      <c r="V757" s="109">
        <v>62807.612199999996</v>
      </c>
      <c r="W757" s="109">
        <v>87744</v>
      </c>
      <c r="X757" s="109">
        <v>57856.2</v>
      </c>
      <c r="Y757" s="109">
        <v>35262.023999999998</v>
      </c>
      <c r="Z757" s="109">
        <v>37581.894</v>
      </c>
      <c r="AA757" s="109">
        <v>38045.867999999995</v>
      </c>
      <c r="AB757" s="109">
        <v>35262.023999999998</v>
      </c>
      <c r="AC757" s="109">
        <v>33870.101999999999</v>
      </c>
      <c r="AD757" s="109">
        <v>38973.815999999999</v>
      </c>
      <c r="AE757" s="109">
        <v>41757.660000000003</v>
      </c>
      <c r="AF757" s="109">
        <v>40829.712</v>
      </c>
      <c r="AG757" s="109">
        <v>49181.243999999992</v>
      </c>
      <c r="AH757" s="109">
        <v>30622.284</v>
      </c>
      <c r="AI757" s="109">
        <v>25518.57</v>
      </c>
      <c r="AJ757" s="109">
        <v>57068.802000000003</v>
      </c>
      <c r="AK757" s="109">
        <v>41537.641312</v>
      </c>
      <c r="AL757" s="109">
        <v>44270.380871999994</v>
      </c>
      <c r="AM757" s="109">
        <v>44816.928783999996</v>
      </c>
      <c r="AN757" s="109">
        <v>41537.641312</v>
      </c>
      <c r="AO757" s="109">
        <v>39897.997576000002</v>
      </c>
      <c r="AP757" s="160">
        <f t="shared" si="603"/>
        <v>483638.92820000008</v>
      </c>
      <c r="AQ757" s="160">
        <f t="shared" si="604"/>
        <v>565144.80385600007</v>
      </c>
      <c r="AR757" s="160">
        <f t="shared" si="605"/>
        <v>1048783.7320559998</v>
      </c>
      <c r="AS757" s="607"/>
      <c r="AT757" s="219"/>
      <c r="AU757" s="13">
        <f t="shared" si="648"/>
        <v>35262.023999999998</v>
      </c>
      <c r="AV757" s="13">
        <f t="shared" si="649"/>
        <v>33870.101999999999</v>
      </c>
      <c r="AW757" s="13">
        <f t="shared" si="650"/>
        <v>38973.815999999999</v>
      </c>
      <c r="AX757" s="13">
        <f t="shared" si="651"/>
        <v>41757.660000000003</v>
      </c>
      <c r="AY757" s="13">
        <f t="shared" si="652"/>
        <v>40829.712</v>
      </c>
      <c r="AZ757" s="13">
        <f t="shared" si="653"/>
        <v>49181.243999999992</v>
      </c>
      <c r="BA757" s="13">
        <f t="shared" si="654"/>
        <v>30622.284</v>
      </c>
      <c r="BB757" s="13">
        <f t="shared" si="655"/>
        <v>25518.57</v>
      </c>
      <c r="BC757" s="13">
        <f t="shared" si="656"/>
        <v>57068.802000000003</v>
      </c>
      <c r="BD757" s="13">
        <f t="shared" si="657"/>
        <v>41537.641312</v>
      </c>
      <c r="BE757" s="13">
        <f t="shared" si="658"/>
        <v>44270.380871999994</v>
      </c>
      <c r="BF757" s="13">
        <f t="shared" si="659"/>
        <v>44816.928783999996</v>
      </c>
      <c r="BG757" s="13">
        <f t="shared" si="660"/>
        <v>41537.641312</v>
      </c>
      <c r="BH757" s="13">
        <f t="shared" si="661"/>
        <v>39897.997576000002</v>
      </c>
      <c r="BI757" s="73">
        <f t="shared" si="601"/>
        <v>565144.80385600007</v>
      </c>
      <c r="BJ757" s="219"/>
      <c r="BK757" s="850">
        <f t="shared" si="634"/>
        <v>35262.023999999998</v>
      </c>
      <c r="BL757" s="109">
        <f t="shared" si="635"/>
        <v>33870.101999999999</v>
      </c>
      <c r="BM757" s="109">
        <f t="shared" si="636"/>
        <v>38973.815999999999</v>
      </c>
      <c r="BN757" s="109">
        <f t="shared" si="637"/>
        <v>41757.660000000003</v>
      </c>
      <c r="BO757" s="109">
        <f t="shared" si="638"/>
        <v>40829.712</v>
      </c>
      <c r="BP757" s="109">
        <f t="shared" si="639"/>
        <v>49181.243999999992</v>
      </c>
      <c r="BQ757" s="109">
        <f t="shared" si="640"/>
        <v>30622.284</v>
      </c>
      <c r="BR757" s="109">
        <f t="shared" si="641"/>
        <v>25518.57</v>
      </c>
      <c r="BS757" s="109">
        <f t="shared" si="642"/>
        <v>57068.802000000003</v>
      </c>
      <c r="BT757" s="109">
        <f t="shared" si="643"/>
        <v>41537.641312</v>
      </c>
      <c r="BU757" s="109">
        <f t="shared" si="644"/>
        <v>44270.380871999994</v>
      </c>
      <c r="BV757" s="109">
        <f t="shared" si="645"/>
        <v>44816.928783999996</v>
      </c>
      <c r="BW757" s="109">
        <f t="shared" si="646"/>
        <v>41537.641312</v>
      </c>
      <c r="BX757" s="109">
        <f t="shared" si="647"/>
        <v>39897.997576000002</v>
      </c>
      <c r="BY757" s="1000">
        <f t="shared" si="602"/>
        <v>565144.80385600007</v>
      </c>
    </row>
    <row r="758" spans="1:77">
      <c r="A758" s="679"/>
      <c r="B758" s="679" t="s">
        <v>298</v>
      </c>
      <c r="C758" s="57" t="s">
        <v>20</v>
      </c>
      <c r="D758" s="684" t="s">
        <v>7</v>
      </c>
      <c r="E758" s="681" t="s">
        <v>349</v>
      </c>
      <c r="F758" s="682" t="s">
        <v>264</v>
      </c>
      <c r="G758" s="682" t="s">
        <v>106</v>
      </c>
      <c r="H758" s="241" t="s">
        <v>124</v>
      </c>
      <c r="I758" s="38"/>
      <c r="J758" s="983"/>
      <c r="K758" s="903"/>
      <c r="L758" s="798"/>
      <c r="M758" s="429"/>
      <c r="N758" s="109"/>
      <c r="O758" s="109"/>
      <c r="P758" s="109"/>
      <c r="Q758" s="607"/>
      <c r="R758" s="93"/>
      <c r="S758" s="109">
        <v>54404.34</v>
      </c>
      <c r="T758" s="109">
        <v>17712.519999999993</v>
      </c>
      <c r="U758" s="109">
        <v>3361.5199999999991</v>
      </c>
      <c r="V758" s="109">
        <v>1821.5</v>
      </c>
      <c r="W758" s="109">
        <v>0</v>
      </c>
      <c r="X758" s="109">
        <v>0</v>
      </c>
      <c r="Y758" s="109">
        <v>0</v>
      </c>
      <c r="Z758" s="109">
        <v>0</v>
      </c>
      <c r="AA758" s="109">
        <v>0</v>
      </c>
      <c r="AB758" s="109">
        <v>0</v>
      </c>
      <c r="AC758" s="109">
        <v>0</v>
      </c>
      <c r="AD758" s="109">
        <v>0</v>
      </c>
      <c r="AE758" s="109">
        <v>0</v>
      </c>
      <c r="AF758" s="109">
        <v>0</v>
      </c>
      <c r="AG758" s="109">
        <v>0</v>
      </c>
      <c r="AH758" s="109">
        <v>0</v>
      </c>
      <c r="AI758" s="109">
        <v>0</v>
      </c>
      <c r="AJ758" s="109">
        <v>0</v>
      </c>
      <c r="AK758" s="109">
        <v>0</v>
      </c>
      <c r="AL758" s="109">
        <v>0</v>
      </c>
      <c r="AM758" s="109">
        <v>0</v>
      </c>
      <c r="AN758" s="109">
        <v>0</v>
      </c>
      <c r="AO758" s="109">
        <v>0</v>
      </c>
      <c r="AP758" s="160">
        <f t="shared" si="603"/>
        <v>77299.87999999999</v>
      </c>
      <c r="AQ758" s="160">
        <f t="shared" si="604"/>
        <v>0</v>
      </c>
      <c r="AR758" s="160">
        <f t="shared" si="605"/>
        <v>77299.87999999999</v>
      </c>
      <c r="AS758" s="607"/>
      <c r="AT758" s="219"/>
      <c r="AU758" s="13">
        <f t="shared" si="648"/>
        <v>0</v>
      </c>
      <c r="AV758" s="13">
        <f t="shared" si="649"/>
        <v>0</v>
      </c>
      <c r="AW758" s="13">
        <f t="shared" si="650"/>
        <v>0</v>
      </c>
      <c r="AX758" s="13">
        <f t="shared" si="651"/>
        <v>0</v>
      </c>
      <c r="AY758" s="13">
        <f t="shared" si="652"/>
        <v>0</v>
      </c>
      <c r="AZ758" s="13">
        <f t="shared" si="653"/>
        <v>0</v>
      </c>
      <c r="BA758" s="13">
        <f t="shared" si="654"/>
        <v>0</v>
      </c>
      <c r="BB758" s="13">
        <f t="shared" si="655"/>
        <v>0</v>
      </c>
      <c r="BC758" s="13">
        <f t="shared" si="656"/>
        <v>0</v>
      </c>
      <c r="BD758" s="13">
        <f t="shared" si="657"/>
        <v>0</v>
      </c>
      <c r="BE758" s="13">
        <f t="shared" si="658"/>
        <v>0</v>
      </c>
      <c r="BF758" s="13">
        <f t="shared" si="659"/>
        <v>0</v>
      </c>
      <c r="BG758" s="13">
        <f t="shared" si="660"/>
        <v>0</v>
      </c>
      <c r="BH758" s="13">
        <f t="shared" si="661"/>
        <v>0</v>
      </c>
      <c r="BI758" s="73">
        <f t="shared" si="601"/>
        <v>0</v>
      </c>
      <c r="BJ758" s="219"/>
      <c r="BK758" s="850">
        <f t="shared" si="634"/>
        <v>0</v>
      </c>
      <c r="BL758" s="109">
        <f t="shared" si="635"/>
        <v>0</v>
      </c>
      <c r="BM758" s="109">
        <f t="shared" si="636"/>
        <v>0</v>
      </c>
      <c r="BN758" s="109">
        <f t="shared" si="637"/>
        <v>0</v>
      </c>
      <c r="BO758" s="109">
        <f t="shared" si="638"/>
        <v>0</v>
      </c>
      <c r="BP758" s="109">
        <f t="shared" si="639"/>
        <v>0</v>
      </c>
      <c r="BQ758" s="109">
        <f t="shared" si="640"/>
        <v>0</v>
      </c>
      <c r="BR758" s="109">
        <f t="shared" si="641"/>
        <v>0</v>
      </c>
      <c r="BS758" s="109">
        <f t="shared" si="642"/>
        <v>0</v>
      </c>
      <c r="BT758" s="109">
        <f t="shared" si="643"/>
        <v>0</v>
      </c>
      <c r="BU758" s="109">
        <f t="shared" si="644"/>
        <v>0</v>
      </c>
      <c r="BV758" s="109">
        <f t="shared" si="645"/>
        <v>0</v>
      </c>
      <c r="BW758" s="109">
        <f t="shared" si="646"/>
        <v>0</v>
      </c>
      <c r="BX758" s="109">
        <f t="shared" si="647"/>
        <v>0</v>
      </c>
      <c r="BY758" s="1000">
        <f t="shared" si="602"/>
        <v>0</v>
      </c>
    </row>
    <row r="759" spans="1:77">
      <c r="A759" s="2"/>
      <c r="B759" s="2" t="s">
        <v>298</v>
      </c>
      <c r="C759" s="57" t="s">
        <v>20</v>
      </c>
      <c r="D759" s="57" t="s">
        <v>7</v>
      </c>
      <c r="E759" s="681" t="s">
        <v>349</v>
      </c>
      <c r="F759" s="682" t="s">
        <v>264</v>
      </c>
      <c r="G759" s="682" t="s">
        <v>106</v>
      </c>
      <c r="H759" s="241" t="s">
        <v>124</v>
      </c>
      <c r="I759" s="38"/>
      <c r="J759" s="983"/>
      <c r="K759" s="903"/>
      <c r="L759" s="798"/>
      <c r="M759" s="429"/>
      <c r="N759" s="109"/>
      <c r="O759" s="109"/>
      <c r="P759" s="109"/>
      <c r="Q759" s="607"/>
      <c r="R759" s="93"/>
      <c r="S759" s="109">
        <v>0</v>
      </c>
      <c r="T759" s="109">
        <v>0</v>
      </c>
      <c r="U759" s="109">
        <v>0</v>
      </c>
      <c r="V759" s="109">
        <v>506.5</v>
      </c>
      <c r="W759" s="109">
        <v>0</v>
      </c>
      <c r="X759" s="109">
        <v>0</v>
      </c>
      <c r="Y759" s="109">
        <v>0</v>
      </c>
      <c r="Z759" s="109">
        <v>0</v>
      </c>
      <c r="AA759" s="109">
        <v>0</v>
      </c>
      <c r="AB759" s="109">
        <v>0</v>
      </c>
      <c r="AC759" s="109">
        <v>0</v>
      </c>
      <c r="AD759" s="109">
        <v>0</v>
      </c>
      <c r="AE759" s="109">
        <v>0</v>
      </c>
      <c r="AF759" s="109">
        <v>0</v>
      </c>
      <c r="AG759" s="109">
        <v>0</v>
      </c>
      <c r="AH759" s="109">
        <v>0</v>
      </c>
      <c r="AI759" s="109">
        <v>0</v>
      </c>
      <c r="AJ759" s="109">
        <v>0</v>
      </c>
      <c r="AK759" s="109">
        <v>0</v>
      </c>
      <c r="AL759" s="109">
        <v>0</v>
      </c>
      <c r="AM759" s="109">
        <v>0</v>
      </c>
      <c r="AN759" s="109">
        <v>0</v>
      </c>
      <c r="AO759" s="109">
        <v>0</v>
      </c>
      <c r="AP759" s="160">
        <f t="shared" si="603"/>
        <v>506.5</v>
      </c>
      <c r="AQ759" s="160">
        <f t="shared" si="604"/>
        <v>0</v>
      </c>
      <c r="AR759" s="160">
        <f t="shared" si="605"/>
        <v>506.5</v>
      </c>
      <c r="AS759" s="607"/>
      <c r="AT759" s="219"/>
      <c r="AU759" s="13">
        <f t="shared" si="648"/>
        <v>0</v>
      </c>
      <c r="AV759" s="13">
        <f t="shared" si="649"/>
        <v>0</v>
      </c>
      <c r="AW759" s="13">
        <f t="shared" si="650"/>
        <v>0</v>
      </c>
      <c r="AX759" s="13">
        <f t="shared" si="651"/>
        <v>0</v>
      </c>
      <c r="AY759" s="13">
        <f t="shared" si="652"/>
        <v>0</v>
      </c>
      <c r="AZ759" s="13">
        <f t="shared" si="653"/>
        <v>0</v>
      </c>
      <c r="BA759" s="13">
        <f t="shared" si="654"/>
        <v>0</v>
      </c>
      <c r="BB759" s="13">
        <f t="shared" si="655"/>
        <v>0</v>
      </c>
      <c r="BC759" s="13">
        <f t="shared" si="656"/>
        <v>0</v>
      </c>
      <c r="BD759" s="13">
        <f t="shared" si="657"/>
        <v>0</v>
      </c>
      <c r="BE759" s="13">
        <f t="shared" si="658"/>
        <v>0</v>
      </c>
      <c r="BF759" s="13">
        <f t="shared" si="659"/>
        <v>0</v>
      </c>
      <c r="BG759" s="13">
        <f t="shared" si="660"/>
        <v>0</v>
      </c>
      <c r="BH759" s="13">
        <f t="shared" si="661"/>
        <v>0</v>
      </c>
      <c r="BI759" s="73">
        <f t="shared" si="601"/>
        <v>0</v>
      </c>
      <c r="BJ759" s="219"/>
      <c r="BK759" s="850">
        <f t="shared" si="634"/>
        <v>0</v>
      </c>
      <c r="BL759" s="109">
        <f t="shared" si="635"/>
        <v>0</v>
      </c>
      <c r="BM759" s="109">
        <f t="shared" si="636"/>
        <v>0</v>
      </c>
      <c r="BN759" s="109">
        <f t="shared" si="637"/>
        <v>0</v>
      </c>
      <c r="BO759" s="109">
        <f t="shared" si="638"/>
        <v>0</v>
      </c>
      <c r="BP759" s="109">
        <f t="shared" si="639"/>
        <v>0</v>
      </c>
      <c r="BQ759" s="109">
        <f t="shared" si="640"/>
        <v>0</v>
      </c>
      <c r="BR759" s="109">
        <f t="shared" si="641"/>
        <v>0</v>
      </c>
      <c r="BS759" s="109">
        <f t="shared" si="642"/>
        <v>0</v>
      </c>
      <c r="BT759" s="109">
        <f t="shared" si="643"/>
        <v>0</v>
      </c>
      <c r="BU759" s="109">
        <f t="shared" si="644"/>
        <v>0</v>
      </c>
      <c r="BV759" s="109">
        <f t="shared" si="645"/>
        <v>0</v>
      </c>
      <c r="BW759" s="109">
        <f t="shared" si="646"/>
        <v>0</v>
      </c>
      <c r="BX759" s="109">
        <f t="shared" si="647"/>
        <v>0</v>
      </c>
      <c r="BY759" s="1000">
        <f t="shared" si="602"/>
        <v>0</v>
      </c>
    </row>
    <row r="760" spans="1:77">
      <c r="A760" s="2"/>
      <c r="B760" s="2" t="s">
        <v>298</v>
      </c>
      <c r="C760" s="57" t="s">
        <v>20</v>
      </c>
      <c r="D760" s="57" t="s">
        <v>7</v>
      </c>
      <c r="E760" s="681" t="s">
        <v>349</v>
      </c>
      <c r="F760" s="682" t="s">
        <v>264</v>
      </c>
      <c r="G760" s="682" t="s">
        <v>106</v>
      </c>
      <c r="H760" s="241" t="s">
        <v>124</v>
      </c>
      <c r="I760" s="38"/>
      <c r="J760" s="983"/>
      <c r="K760" s="903"/>
      <c r="L760" s="798"/>
      <c r="M760" s="429"/>
      <c r="N760" s="109"/>
      <c r="O760" s="109"/>
      <c r="P760" s="109"/>
      <c r="Q760" s="607"/>
      <c r="R760" s="93"/>
      <c r="S760" s="109">
        <v>0</v>
      </c>
      <c r="T760" s="109">
        <v>0</v>
      </c>
      <c r="U760" s="109">
        <v>0</v>
      </c>
      <c r="V760" s="109">
        <v>172</v>
      </c>
      <c r="W760" s="109">
        <v>0</v>
      </c>
      <c r="X760" s="109">
        <v>0</v>
      </c>
      <c r="Y760" s="109">
        <v>0</v>
      </c>
      <c r="Z760" s="109">
        <v>0</v>
      </c>
      <c r="AA760" s="109">
        <v>0</v>
      </c>
      <c r="AB760" s="109">
        <v>0</v>
      </c>
      <c r="AC760" s="109">
        <v>0</v>
      </c>
      <c r="AD760" s="109">
        <v>0</v>
      </c>
      <c r="AE760" s="109">
        <v>0</v>
      </c>
      <c r="AF760" s="109">
        <v>0</v>
      </c>
      <c r="AG760" s="109">
        <v>0</v>
      </c>
      <c r="AH760" s="109">
        <v>0</v>
      </c>
      <c r="AI760" s="109">
        <v>0</v>
      </c>
      <c r="AJ760" s="109">
        <v>0</v>
      </c>
      <c r="AK760" s="109">
        <v>0</v>
      </c>
      <c r="AL760" s="109">
        <v>0</v>
      </c>
      <c r="AM760" s="109">
        <v>0</v>
      </c>
      <c r="AN760" s="109">
        <v>0</v>
      </c>
      <c r="AO760" s="109">
        <v>0</v>
      </c>
      <c r="AP760" s="160">
        <f t="shared" si="603"/>
        <v>172</v>
      </c>
      <c r="AQ760" s="160">
        <f t="shared" si="604"/>
        <v>0</v>
      </c>
      <c r="AR760" s="160">
        <f t="shared" si="605"/>
        <v>172</v>
      </c>
      <c r="AS760" s="607"/>
      <c r="AT760" s="219"/>
      <c r="AU760" s="13">
        <f t="shared" si="648"/>
        <v>0</v>
      </c>
      <c r="AV760" s="13">
        <f t="shared" si="649"/>
        <v>0</v>
      </c>
      <c r="AW760" s="13">
        <f t="shared" si="650"/>
        <v>0</v>
      </c>
      <c r="AX760" s="13">
        <f t="shared" si="651"/>
        <v>0</v>
      </c>
      <c r="AY760" s="13">
        <f t="shared" si="652"/>
        <v>0</v>
      </c>
      <c r="AZ760" s="13">
        <f t="shared" si="653"/>
        <v>0</v>
      </c>
      <c r="BA760" s="13">
        <f t="shared" si="654"/>
        <v>0</v>
      </c>
      <c r="BB760" s="13">
        <f t="shared" si="655"/>
        <v>0</v>
      </c>
      <c r="BC760" s="13">
        <f t="shared" si="656"/>
        <v>0</v>
      </c>
      <c r="BD760" s="13">
        <f t="shared" si="657"/>
        <v>0</v>
      </c>
      <c r="BE760" s="13">
        <f t="shared" si="658"/>
        <v>0</v>
      </c>
      <c r="BF760" s="13">
        <f t="shared" si="659"/>
        <v>0</v>
      </c>
      <c r="BG760" s="13">
        <f t="shared" si="660"/>
        <v>0</v>
      </c>
      <c r="BH760" s="13">
        <f t="shared" si="661"/>
        <v>0</v>
      </c>
      <c r="BI760" s="73">
        <f t="shared" si="601"/>
        <v>0</v>
      </c>
      <c r="BJ760" s="219"/>
      <c r="BK760" s="850">
        <f t="shared" si="634"/>
        <v>0</v>
      </c>
      <c r="BL760" s="109">
        <f t="shared" si="635"/>
        <v>0</v>
      </c>
      <c r="BM760" s="109">
        <f t="shared" si="636"/>
        <v>0</v>
      </c>
      <c r="BN760" s="109">
        <f t="shared" si="637"/>
        <v>0</v>
      </c>
      <c r="BO760" s="109">
        <f t="shared" si="638"/>
        <v>0</v>
      </c>
      <c r="BP760" s="109">
        <f t="shared" si="639"/>
        <v>0</v>
      </c>
      <c r="BQ760" s="109">
        <f t="shared" si="640"/>
        <v>0</v>
      </c>
      <c r="BR760" s="109">
        <f t="shared" si="641"/>
        <v>0</v>
      </c>
      <c r="BS760" s="109">
        <f t="shared" si="642"/>
        <v>0</v>
      </c>
      <c r="BT760" s="109">
        <f t="shared" si="643"/>
        <v>0</v>
      </c>
      <c r="BU760" s="109">
        <f t="shared" si="644"/>
        <v>0</v>
      </c>
      <c r="BV760" s="109">
        <f t="shared" si="645"/>
        <v>0</v>
      </c>
      <c r="BW760" s="109">
        <f t="shared" si="646"/>
        <v>0</v>
      </c>
      <c r="BX760" s="109">
        <f t="shared" si="647"/>
        <v>0</v>
      </c>
      <c r="BY760" s="1000">
        <f t="shared" si="602"/>
        <v>0</v>
      </c>
    </row>
    <row r="761" spans="1:77">
      <c r="A761" s="2"/>
      <c r="B761" s="2" t="s">
        <v>298</v>
      </c>
      <c r="C761" s="57" t="s">
        <v>20</v>
      </c>
      <c r="D761" s="57" t="s">
        <v>7</v>
      </c>
      <c r="E761" s="681" t="s">
        <v>349</v>
      </c>
      <c r="F761" s="682" t="s">
        <v>264</v>
      </c>
      <c r="G761" s="682" t="s">
        <v>106</v>
      </c>
      <c r="H761" s="241" t="s">
        <v>124</v>
      </c>
      <c r="I761" s="38"/>
      <c r="J761" s="983"/>
      <c r="K761" s="903"/>
      <c r="L761" s="798"/>
      <c r="M761" s="429"/>
      <c r="N761" s="109"/>
      <c r="O761" s="109"/>
      <c r="P761" s="109"/>
      <c r="Q761" s="607"/>
      <c r="R761" s="93"/>
      <c r="S761" s="109">
        <v>0</v>
      </c>
      <c r="T761" s="109">
        <v>0</v>
      </c>
      <c r="U761" s="109">
        <v>0</v>
      </c>
      <c r="V761" s="109">
        <v>0</v>
      </c>
      <c r="W761" s="109">
        <v>-731.19999999999993</v>
      </c>
      <c r="X761" s="109">
        <v>0</v>
      </c>
      <c r="Y761" s="109">
        <v>0</v>
      </c>
      <c r="Z761" s="109">
        <v>0</v>
      </c>
      <c r="AA761" s="109">
        <v>0</v>
      </c>
      <c r="AB761" s="109">
        <v>0</v>
      </c>
      <c r="AC761" s="109">
        <v>0</v>
      </c>
      <c r="AD761" s="109">
        <v>0</v>
      </c>
      <c r="AE761" s="109">
        <v>0</v>
      </c>
      <c r="AF761" s="109">
        <v>0</v>
      </c>
      <c r="AG761" s="109">
        <v>0</v>
      </c>
      <c r="AH761" s="109">
        <v>0</v>
      </c>
      <c r="AI761" s="109">
        <v>0</v>
      </c>
      <c r="AJ761" s="109">
        <v>0</v>
      </c>
      <c r="AK761" s="109">
        <v>0</v>
      </c>
      <c r="AL761" s="109">
        <v>0</v>
      </c>
      <c r="AM761" s="109">
        <v>0</v>
      </c>
      <c r="AN761" s="109">
        <v>0</v>
      </c>
      <c r="AO761" s="109">
        <v>0</v>
      </c>
      <c r="AP761" s="160">
        <f t="shared" si="603"/>
        <v>-731.19999999999993</v>
      </c>
      <c r="AQ761" s="160">
        <f t="shared" si="604"/>
        <v>0</v>
      </c>
      <c r="AR761" s="160">
        <f t="shared" si="605"/>
        <v>-731.19999999999993</v>
      </c>
      <c r="AS761" s="607"/>
      <c r="AT761" s="219"/>
      <c r="AU761" s="13">
        <f t="shared" si="648"/>
        <v>0</v>
      </c>
      <c r="AV761" s="13">
        <f t="shared" si="649"/>
        <v>0</v>
      </c>
      <c r="AW761" s="13">
        <f t="shared" si="650"/>
        <v>0</v>
      </c>
      <c r="AX761" s="13">
        <f t="shared" si="651"/>
        <v>0</v>
      </c>
      <c r="AY761" s="13">
        <f t="shared" si="652"/>
        <v>0</v>
      </c>
      <c r="AZ761" s="13">
        <f t="shared" si="653"/>
        <v>0</v>
      </c>
      <c r="BA761" s="13">
        <f t="shared" si="654"/>
        <v>0</v>
      </c>
      <c r="BB761" s="13">
        <f t="shared" si="655"/>
        <v>0</v>
      </c>
      <c r="BC761" s="13">
        <f t="shared" si="656"/>
        <v>0</v>
      </c>
      <c r="BD761" s="13">
        <f t="shared" si="657"/>
        <v>0</v>
      </c>
      <c r="BE761" s="13">
        <f t="shared" si="658"/>
        <v>0</v>
      </c>
      <c r="BF761" s="13">
        <f t="shared" si="659"/>
        <v>0</v>
      </c>
      <c r="BG761" s="13">
        <f t="shared" si="660"/>
        <v>0</v>
      </c>
      <c r="BH761" s="13">
        <f t="shared" si="661"/>
        <v>0</v>
      </c>
      <c r="BI761" s="73">
        <f t="shared" si="601"/>
        <v>0</v>
      </c>
      <c r="BJ761" s="219"/>
      <c r="BK761" s="850">
        <f t="shared" si="634"/>
        <v>0</v>
      </c>
      <c r="BL761" s="109">
        <f t="shared" si="635"/>
        <v>0</v>
      </c>
      <c r="BM761" s="109">
        <f t="shared" si="636"/>
        <v>0</v>
      </c>
      <c r="BN761" s="109">
        <f t="shared" si="637"/>
        <v>0</v>
      </c>
      <c r="BO761" s="109">
        <f t="shared" si="638"/>
        <v>0</v>
      </c>
      <c r="BP761" s="109">
        <f t="shared" si="639"/>
        <v>0</v>
      </c>
      <c r="BQ761" s="109">
        <f t="shared" si="640"/>
        <v>0</v>
      </c>
      <c r="BR761" s="109">
        <f t="shared" si="641"/>
        <v>0</v>
      </c>
      <c r="BS761" s="109">
        <f t="shared" si="642"/>
        <v>0</v>
      </c>
      <c r="BT761" s="109">
        <f t="shared" si="643"/>
        <v>0</v>
      </c>
      <c r="BU761" s="109">
        <f t="shared" si="644"/>
        <v>0</v>
      </c>
      <c r="BV761" s="109">
        <f t="shared" si="645"/>
        <v>0</v>
      </c>
      <c r="BW761" s="109">
        <f t="shared" si="646"/>
        <v>0</v>
      </c>
      <c r="BX761" s="109">
        <f t="shared" si="647"/>
        <v>0</v>
      </c>
      <c r="BY761" s="1000">
        <f t="shared" si="602"/>
        <v>0</v>
      </c>
    </row>
    <row r="762" spans="1:77">
      <c r="A762" s="2"/>
      <c r="B762" s="2" t="s">
        <v>298</v>
      </c>
      <c r="C762" s="57" t="s">
        <v>20</v>
      </c>
      <c r="D762" s="57" t="s">
        <v>7</v>
      </c>
      <c r="E762" s="681" t="s">
        <v>349</v>
      </c>
      <c r="F762" s="682" t="s">
        <v>264</v>
      </c>
      <c r="G762" s="682" t="s">
        <v>106</v>
      </c>
      <c r="H762" s="241" t="s">
        <v>124</v>
      </c>
      <c r="I762" s="38"/>
      <c r="J762" s="983"/>
      <c r="K762" s="903"/>
      <c r="L762" s="798"/>
      <c r="M762" s="429"/>
      <c r="N762" s="109"/>
      <c r="O762" s="109"/>
      <c r="P762" s="109"/>
      <c r="Q762" s="607"/>
      <c r="R762" s="93"/>
      <c r="S762" s="109">
        <v>0</v>
      </c>
      <c r="T762" s="109">
        <v>0</v>
      </c>
      <c r="U762" s="109">
        <v>0</v>
      </c>
      <c r="V762" s="109">
        <v>0</v>
      </c>
      <c r="W762" s="109">
        <v>-1028</v>
      </c>
      <c r="X762" s="109">
        <v>0</v>
      </c>
      <c r="Y762" s="109">
        <v>0</v>
      </c>
      <c r="Z762" s="109">
        <v>0</v>
      </c>
      <c r="AA762" s="109">
        <v>0</v>
      </c>
      <c r="AB762" s="109">
        <v>0</v>
      </c>
      <c r="AC762" s="109">
        <v>0</v>
      </c>
      <c r="AD762" s="109">
        <v>0</v>
      </c>
      <c r="AE762" s="109">
        <v>0</v>
      </c>
      <c r="AF762" s="109">
        <v>0</v>
      </c>
      <c r="AG762" s="109">
        <v>0</v>
      </c>
      <c r="AH762" s="109">
        <v>0</v>
      </c>
      <c r="AI762" s="109">
        <v>0</v>
      </c>
      <c r="AJ762" s="109">
        <v>0</v>
      </c>
      <c r="AK762" s="109">
        <v>0</v>
      </c>
      <c r="AL762" s="109">
        <v>0</v>
      </c>
      <c r="AM762" s="109">
        <v>0</v>
      </c>
      <c r="AN762" s="109">
        <v>0</v>
      </c>
      <c r="AO762" s="109">
        <v>0</v>
      </c>
      <c r="AP762" s="160">
        <f t="shared" si="603"/>
        <v>-1028</v>
      </c>
      <c r="AQ762" s="160">
        <f t="shared" si="604"/>
        <v>0</v>
      </c>
      <c r="AR762" s="160">
        <f t="shared" si="605"/>
        <v>-1028</v>
      </c>
      <c r="AS762" s="607"/>
      <c r="AT762" s="219"/>
      <c r="AU762" s="13">
        <f t="shared" si="648"/>
        <v>0</v>
      </c>
      <c r="AV762" s="13">
        <f t="shared" si="649"/>
        <v>0</v>
      </c>
      <c r="AW762" s="13">
        <f t="shared" si="650"/>
        <v>0</v>
      </c>
      <c r="AX762" s="13">
        <f t="shared" si="651"/>
        <v>0</v>
      </c>
      <c r="AY762" s="13">
        <f t="shared" si="652"/>
        <v>0</v>
      </c>
      <c r="AZ762" s="13">
        <f t="shared" si="653"/>
        <v>0</v>
      </c>
      <c r="BA762" s="13">
        <f t="shared" si="654"/>
        <v>0</v>
      </c>
      <c r="BB762" s="13">
        <f t="shared" si="655"/>
        <v>0</v>
      </c>
      <c r="BC762" s="13">
        <f t="shared" si="656"/>
        <v>0</v>
      </c>
      <c r="BD762" s="13">
        <f t="shared" si="657"/>
        <v>0</v>
      </c>
      <c r="BE762" s="13">
        <f t="shared" si="658"/>
        <v>0</v>
      </c>
      <c r="BF762" s="13">
        <f t="shared" si="659"/>
        <v>0</v>
      </c>
      <c r="BG762" s="13">
        <f t="shared" si="660"/>
        <v>0</v>
      </c>
      <c r="BH762" s="13">
        <f t="shared" si="661"/>
        <v>0</v>
      </c>
      <c r="BI762" s="73">
        <f t="shared" si="601"/>
        <v>0</v>
      </c>
      <c r="BJ762" s="219"/>
      <c r="BK762" s="850">
        <f t="shared" si="634"/>
        <v>0</v>
      </c>
      <c r="BL762" s="109">
        <f t="shared" si="635"/>
        <v>0</v>
      </c>
      <c r="BM762" s="109">
        <f t="shared" si="636"/>
        <v>0</v>
      </c>
      <c r="BN762" s="109">
        <f t="shared" si="637"/>
        <v>0</v>
      </c>
      <c r="BO762" s="109">
        <f t="shared" si="638"/>
        <v>0</v>
      </c>
      <c r="BP762" s="109">
        <f t="shared" si="639"/>
        <v>0</v>
      </c>
      <c r="BQ762" s="109">
        <f t="shared" si="640"/>
        <v>0</v>
      </c>
      <c r="BR762" s="109">
        <f t="shared" si="641"/>
        <v>0</v>
      </c>
      <c r="BS762" s="109">
        <f t="shared" si="642"/>
        <v>0</v>
      </c>
      <c r="BT762" s="109">
        <f t="shared" si="643"/>
        <v>0</v>
      </c>
      <c r="BU762" s="109">
        <f t="shared" si="644"/>
        <v>0</v>
      </c>
      <c r="BV762" s="109">
        <f t="shared" si="645"/>
        <v>0</v>
      </c>
      <c r="BW762" s="109">
        <f t="shared" si="646"/>
        <v>0</v>
      </c>
      <c r="BX762" s="109">
        <f t="shared" si="647"/>
        <v>0</v>
      </c>
      <c r="BY762" s="1000">
        <f t="shared" si="602"/>
        <v>0</v>
      </c>
    </row>
    <row r="763" spans="1:77">
      <c r="A763" s="679"/>
      <c r="B763" s="679" t="s">
        <v>298</v>
      </c>
      <c r="C763" s="57" t="s">
        <v>20</v>
      </c>
      <c r="D763" s="57" t="s">
        <v>7</v>
      </c>
      <c r="E763" s="681" t="s">
        <v>349</v>
      </c>
      <c r="F763" s="682" t="s">
        <v>264</v>
      </c>
      <c r="G763" s="682" t="s">
        <v>106</v>
      </c>
      <c r="H763" s="241" t="s">
        <v>124</v>
      </c>
      <c r="I763" s="38"/>
      <c r="J763" s="983"/>
      <c r="K763" s="903"/>
      <c r="L763" s="798"/>
      <c r="M763" s="429"/>
      <c r="N763" s="109"/>
      <c r="O763" s="109"/>
      <c r="P763" s="109"/>
      <c r="Q763" s="607"/>
      <c r="R763" s="93"/>
      <c r="S763" s="109">
        <v>5681.7100000000009</v>
      </c>
      <c r="T763" s="109">
        <v>-7350.8700000000026</v>
      </c>
      <c r="U763" s="109">
        <v>-1068.9700000000284</v>
      </c>
      <c r="V763" s="109">
        <v>0</v>
      </c>
      <c r="W763" s="109">
        <v>-6240.8</v>
      </c>
      <c r="X763" s="109">
        <v>0</v>
      </c>
      <c r="Y763" s="109">
        <v>0</v>
      </c>
      <c r="Z763" s="109">
        <v>0</v>
      </c>
      <c r="AA763" s="109">
        <v>0</v>
      </c>
      <c r="AB763" s="109">
        <v>0</v>
      </c>
      <c r="AC763" s="109">
        <v>0</v>
      </c>
      <c r="AD763" s="109">
        <v>0</v>
      </c>
      <c r="AE763" s="109">
        <v>0</v>
      </c>
      <c r="AF763" s="109">
        <v>0</v>
      </c>
      <c r="AG763" s="109">
        <v>0</v>
      </c>
      <c r="AH763" s="109">
        <v>0</v>
      </c>
      <c r="AI763" s="109">
        <v>0</v>
      </c>
      <c r="AJ763" s="109">
        <v>0</v>
      </c>
      <c r="AK763" s="109">
        <v>0</v>
      </c>
      <c r="AL763" s="109">
        <v>0</v>
      </c>
      <c r="AM763" s="109">
        <v>0</v>
      </c>
      <c r="AN763" s="109">
        <v>0</v>
      </c>
      <c r="AO763" s="109">
        <v>0</v>
      </c>
      <c r="AP763" s="160">
        <f t="shared" si="603"/>
        <v>-8978.9300000000294</v>
      </c>
      <c r="AQ763" s="160">
        <f t="shared" si="604"/>
        <v>0</v>
      </c>
      <c r="AR763" s="160">
        <f t="shared" si="605"/>
        <v>-8978.9300000000294</v>
      </c>
      <c r="AS763" s="607"/>
      <c r="AT763" s="219"/>
      <c r="AU763" s="13">
        <f t="shared" si="648"/>
        <v>0</v>
      </c>
      <c r="AV763" s="13">
        <f t="shared" si="649"/>
        <v>0</v>
      </c>
      <c r="AW763" s="13">
        <f t="shared" si="650"/>
        <v>0</v>
      </c>
      <c r="AX763" s="13">
        <f t="shared" si="651"/>
        <v>0</v>
      </c>
      <c r="AY763" s="13">
        <f t="shared" si="652"/>
        <v>0</v>
      </c>
      <c r="AZ763" s="13">
        <f t="shared" si="653"/>
        <v>0</v>
      </c>
      <c r="BA763" s="13">
        <f t="shared" si="654"/>
        <v>0</v>
      </c>
      <c r="BB763" s="13">
        <f t="shared" si="655"/>
        <v>0</v>
      </c>
      <c r="BC763" s="13">
        <f t="shared" si="656"/>
        <v>0</v>
      </c>
      <c r="BD763" s="13">
        <f t="shared" si="657"/>
        <v>0</v>
      </c>
      <c r="BE763" s="13">
        <f t="shared" si="658"/>
        <v>0</v>
      </c>
      <c r="BF763" s="13">
        <f t="shared" si="659"/>
        <v>0</v>
      </c>
      <c r="BG763" s="13">
        <f t="shared" si="660"/>
        <v>0</v>
      </c>
      <c r="BH763" s="13">
        <f t="shared" si="661"/>
        <v>0</v>
      </c>
      <c r="BI763" s="73">
        <f t="shared" si="601"/>
        <v>0</v>
      </c>
      <c r="BJ763" s="219"/>
      <c r="BK763" s="850">
        <f t="shared" si="634"/>
        <v>0</v>
      </c>
      <c r="BL763" s="109">
        <f t="shared" si="635"/>
        <v>0</v>
      </c>
      <c r="BM763" s="109">
        <f t="shared" si="636"/>
        <v>0</v>
      </c>
      <c r="BN763" s="109">
        <f t="shared" si="637"/>
        <v>0</v>
      </c>
      <c r="BO763" s="109">
        <f t="shared" si="638"/>
        <v>0</v>
      </c>
      <c r="BP763" s="109">
        <f t="shared" si="639"/>
        <v>0</v>
      </c>
      <c r="BQ763" s="109">
        <f t="shared" si="640"/>
        <v>0</v>
      </c>
      <c r="BR763" s="109">
        <f t="shared" si="641"/>
        <v>0</v>
      </c>
      <c r="BS763" s="109">
        <f t="shared" si="642"/>
        <v>0</v>
      </c>
      <c r="BT763" s="109">
        <f t="shared" si="643"/>
        <v>0</v>
      </c>
      <c r="BU763" s="109">
        <f t="shared" si="644"/>
        <v>0</v>
      </c>
      <c r="BV763" s="109">
        <f t="shared" si="645"/>
        <v>0</v>
      </c>
      <c r="BW763" s="109">
        <f t="shared" si="646"/>
        <v>0</v>
      </c>
      <c r="BX763" s="109">
        <f t="shared" si="647"/>
        <v>0</v>
      </c>
      <c r="BY763" s="1000">
        <f t="shared" si="602"/>
        <v>0</v>
      </c>
    </row>
    <row r="764" spans="1:77">
      <c r="A764" s="2"/>
      <c r="B764" s="2" t="s">
        <v>296</v>
      </c>
      <c r="C764" s="57" t="s">
        <v>23</v>
      </c>
      <c r="D764" s="57" t="s">
        <v>31</v>
      </c>
      <c r="E764" s="681" t="s">
        <v>349</v>
      </c>
      <c r="F764" s="682" t="s">
        <v>264</v>
      </c>
      <c r="G764" s="682" t="s">
        <v>106</v>
      </c>
      <c r="H764" s="241" t="s">
        <v>129</v>
      </c>
      <c r="I764" s="38"/>
      <c r="J764" s="983"/>
      <c r="K764" s="903"/>
      <c r="L764" s="798"/>
      <c r="M764" s="429"/>
      <c r="N764" s="109"/>
      <c r="O764" s="109"/>
      <c r="P764" s="109"/>
      <c r="Q764" s="607"/>
      <c r="R764" s="93"/>
      <c r="S764" s="109">
        <v>21685.43</v>
      </c>
      <c r="T764" s="109">
        <v>76936.739999999991</v>
      </c>
      <c r="U764" s="109">
        <v>9592.7599999999984</v>
      </c>
      <c r="V764" s="109">
        <v>-82628.558780000007</v>
      </c>
      <c r="W764" s="109">
        <v>285945.56182599999</v>
      </c>
      <c r="X764" s="109">
        <v>253378.13272200001</v>
      </c>
      <c r="Y764" s="109">
        <v>69848.960000000006</v>
      </c>
      <c r="Z764" s="109">
        <v>122235.68</v>
      </c>
      <c r="AA764" s="109">
        <v>122235.68</v>
      </c>
      <c r="AB764" s="109">
        <v>157160.16</v>
      </c>
      <c r="AC764" s="109">
        <v>192084.64</v>
      </c>
      <c r="AD764" s="109">
        <v>122235.68</v>
      </c>
      <c r="AE764" s="109">
        <v>209546.88</v>
      </c>
      <c r="AF764" s="109">
        <v>227009.12</v>
      </c>
      <c r="AG764" s="109">
        <v>192084.64</v>
      </c>
      <c r="AH764" s="109">
        <v>157160.16</v>
      </c>
      <c r="AI764" s="109">
        <v>87311.2</v>
      </c>
      <c r="AJ764" s="109">
        <v>87311.2</v>
      </c>
      <c r="AK764" s="109">
        <v>71106.241280000002</v>
      </c>
      <c r="AL764" s="109">
        <v>124435.92224</v>
      </c>
      <c r="AM764" s="109">
        <v>124435.92224</v>
      </c>
      <c r="AN764" s="109">
        <v>159989.04287999999</v>
      </c>
      <c r="AO764" s="109">
        <v>195542.16352000003</v>
      </c>
      <c r="AP764" s="160">
        <f t="shared" si="603"/>
        <v>879230.3857679998</v>
      </c>
      <c r="AQ764" s="160">
        <f t="shared" si="604"/>
        <v>2107412.9721599999</v>
      </c>
      <c r="AR764" s="160">
        <f t="shared" si="605"/>
        <v>2986643.3579280013</v>
      </c>
      <c r="AS764" s="607"/>
      <c r="AT764" s="219"/>
      <c r="AU764" s="13">
        <f t="shared" si="648"/>
        <v>157160.16</v>
      </c>
      <c r="AV764" s="13">
        <f t="shared" si="649"/>
        <v>192084.64</v>
      </c>
      <c r="AW764" s="13">
        <f t="shared" si="650"/>
        <v>122235.68</v>
      </c>
      <c r="AX764" s="13">
        <f t="shared" si="651"/>
        <v>209546.88</v>
      </c>
      <c r="AY764" s="13">
        <f t="shared" si="652"/>
        <v>227009.12</v>
      </c>
      <c r="AZ764" s="13">
        <f t="shared" si="653"/>
        <v>192084.64</v>
      </c>
      <c r="BA764" s="13">
        <f t="shared" si="654"/>
        <v>157160.16</v>
      </c>
      <c r="BB764" s="13">
        <f t="shared" si="655"/>
        <v>87311.2</v>
      </c>
      <c r="BC764" s="13">
        <f t="shared" si="656"/>
        <v>87311.2</v>
      </c>
      <c r="BD764" s="13">
        <f t="shared" si="657"/>
        <v>71106.241280000002</v>
      </c>
      <c r="BE764" s="13">
        <f t="shared" si="658"/>
        <v>124435.92224</v>
      </c>
      <c r="BF764" s="13">
        <f t="shared" si="659"/>
        <v>124435.92224</v>
      </c>
      <c r="BG764" s="13">
        <f t="shared" si="660"/>
        <v>159989.04287999999</v>
      </c>
      <c r="BH764" s="13">
        <f t="shared" si="661"/>
        <v>195542.16352000003</v>
      </c>
      <c r="BI764" s="73">
        <f t="shared" si="601"/>
        <v>2107412.9721599999</v>
      </c>
      <c r="BJ764" s="219"/>
      <c r="BK764" s="850">
        <f t="shared" si="634"/>
        <v>157160.16</v>
      </c>
      <c r="BL764" s="109">
        <f t="shared" si="635"/>
        <v>192084.64</v>
      </c>
      <c r="BM764" s="109">
        <f t="shared" si="636"/>
        <v>122235.68</v>
      </c>
      <c r="BN764" s="109">
        <f t="shared" si="637"/>
        <v>209546.88</v>
      </c>
      <c r="BO764" s="109">
        <f t="shared" si="638"/>
        <v>227009.12</v>
      </c>
      <c r="BP764" s="109">
        <f t="shared" si="639"/>
        <v>192084.64</v>
      </c>
      <c r="BQ764" s="109">
        <f t="shared" si="640"/>
        <v>157160.16</v>
      </c>
      <c r="BR764" s="109">
        <f t="shared" si="641"/>
        <v>87311.2</v>
      </c>
      <c r="BS764" s="109">
        <f t="shared" si="642"/>
        <v>87311.2</v>
      </c>
      <c r="BT764" s="109">
        <f t="shared" si="643"/>
        <v>71106.241280000002</v>
      </c>
      <c r="BU764" s="109">
        <f t="shared" si="644"/>
        <v>124435.92224</v>
      </c>
      <c r="BV764" s="109">
        <f t="shared" si="645"/>
        <v>124435.92224</v>
      </c>
      <c r="BW764" s="109">
        <f t="shared" si="646"/>
        <v>159989.04287999999</v>
      </c>
      <c r="BX764" s="109">
        <f t="shared" si="647"/>
        <v>195542.16352000003</v>
      </c>
      <c r="BY764" s="1000">
        <f t="shared" si="602"/>
        <v>2107412.9721599999</v>
      </c>
    </row>
    <row r="765" spans="1:77">
      <c r="A765" s="678"/>
      <c r="B765" s="678" t="s">
        <v>296</v>
      </c>
      <c r="C765" s="57" t="s">
        <v>23</v>
      </c>
      <c r="D765" s="684" t="s">
        <v>29</v>
      </c>
      <c r="E765" s="681" t="s">
        <v>349</v>
      </c>
      <c r="F765" s="683" t="s">
        <v>264</v>
      </c>
      <c r="G765" s="682" t="s">
        <v>106</v>
      </c>
      <c r="H765" s="241" t="s">
        <v>128</v>
      </c>
      <c r="I765" s="38"/>
      <c r="J765" s="983"/>
      <c r="K765" s="903"/>
      <c r="L765" s="798"/>
      <c r="M765" s="429"/>
      <c r="N765" s="109"/>
      <c r="O765" s="109"/>
      <c r="P765" s="109"/>
      <c r="Q765" s="607"/>
      <c r="R765" s="93"/>
      <c r="S765" s="109">
        <v>-6677.8600000000179</v>
      </c>
      <c r="T765" s="109">
        <v>7486.8800000000019</v>
      </c>
      <c r="U765" s="109">
        <v>53808.92</v>
      </c>
      <c r="V765" s="109">
        <v>-22976.31898</v>
      </c>
      <c r="W765" s="109">
        <v>79512.175166000001</v>
      </c>
      <c r="X765" s="109">
        <v>70456.230702000001</v>
      </c>
      <c r="Y765" s="109">
        <v>32000</v>
      </c>
      <c r="Z765" s="109">
        <v>56000</v>
      </c>
      <c r="AA765" s="109">
        <v>56000</v>
      </c>
      <c r="AB765" s="109">
        <v>72000</v>
      </c>
      <c r="AC765" s="109">
        <v>88000</v>
      </c>
      <c r="AD765" s="109">
        <v>56000</v>
      </c>
      <c r="AE765" s="109">
        <v>96000</v>
      </c>
      <c r="AF765" s="109">
        <v>104000</v>
      </c>
      <c r="AG765" s="109">
        <v>88000</v>
      </c>
      <c r="AH765" s="109">
        <v>72000</v>
      </c>
      <c r="AI765" s="109">
        <v>40000</v>
      </c>
      <c r="AJ765" s="109">
        <v>40000</v>
      </c>
      <c r="AK765" s="109">
        <v>146025.13688000001</v>
      </c>
      <c r="AL765" s="109">
        <v>255543.98954000001</v>
      </c>
      <c r="AM765" s="109">
        <v>255543.98954000001</v>
      </c>
      <c r="AN765" s="109">
        <v>328556.55797999998</v>
      </c>
      <c r="AO765" s="109">
        <v>401569.12641999999</v>
      </c>
      <c r="AP765" s="160">
        <f t="shared" si="603"/>
        <v>325610.02688799996</v>
      </c>
      <c r="AQ765" s="160">
        <f t="shared" si="604"/>
        <v>2043238.8003600002</v>
      </c>
      <c r="AR765" s="160">
        <f t="shared" si="605"/>
        <v>2368848.8272480001</v>
      </c>
      <c r="AS765" s="607"/>
      <c r="AT765" s="219"/>
      <c r="AU765" s="13">
        <f t="shared" si="648"/>
        <v>72000</v>
      </c>
      <c r="AV765" s="13">
        <f t="shared" si="649"/>
        <v>88000</v>
      </c>
      <c r="AW765" s="13">
        <f t="shared" si="650"/>
        <v>56000</v>
      </c>
      <c r="AX765" s="13">
        <f t="shared" si="651"/>
        <v>96000</v>
      </c>
      <c r="AY765" s="13">
        <f t="shared" si="652"/>
        <v>104000</v>
      </c>
      <c r="AZ765" s="13">
        <f t="shared" si="653"/>
        <v>88000</v>
      </c>
      <c r="BA765" s="13">
        <f t="shared" si="654"/>
        <v>72000</v>
      </c>
      <c r="BB765" s="13">
        <f t="shared" si="655"/>
        <v>40000</v>
      </c>
      <c r="BC765" s="13">
        <f t="shared" si="656"/>
        <v>40000</v>
      </c>
      <c r="BD765" s="13">
        <f t="shared" si="657"/>
        <v>146025.13688000001</v>
      </c>
      <c r="BE765" s="13">
        <f t="shared" si="658"/>
        <v>255543.98954000001</v>
      </c>
      <c r="BF765" s="13">
        <f t="shared" si="659"/>
        <v>255543.98954000001</v>
      </c>
      <c r="BG765" s="13">
        <f t="shared" si="660"/>
        <v>328556.55797999998</v>
      </c>
      <c r="BH765" s="13">
        <f t="shared" si="661"/>
        <v>401569.12641999999</v>
      </c>
      <c r="BI765" s="73">
        <f t="shared" si="601"/>
        <v>2043238.8003600002</v>
      </c>
      <c r="BJ765" s="219"/>
      <c r="BK765" s="850">
        <f t="shared" ref="BK765:BK796" si="662">IF($E765="N",AU765)</f>
        <v>72000</v>
      </c>
      <c r="BL765" s="109">
        <f t="shared" ref="BL765:BL796" si="663">IF($E765="N",AV765)</f>
        <v>88000</v>
      </c>
      <c r="BM765" s="109">
        <f t="shared" ref="BM765:BM796" si="664">IF($E765="N",AW765)</f>
        <v>56000</v>
      </c>
      <c r="BN765" s="109">
        <f t="shared" ref="BN765:BN796" si="665">IF($E765="N",AX765)</f>
        <v>96000</v>
      </c>
      <c r="BO765" s="109">
        <f t="shared" ref="BO765:BO796" si="666">IF($E765="N",AY765)</f>
        <v>104000</v>
      </c>
      <c r="BP765" s="109">
        <f t="shared" ref="BP765:BP796" si="667">IF($E765="N",AZ765)</f>
        <v>88000</v>
      </c>
      <c r="BQ765" s="109">
        <f t="shared" ref="BQ765:BQ796" si="668">IF($E765="N",BA765)</f>
        <v>72000</v>
      </c>
      <c r="BR765" s="109">
        <f t="shared" ref="BR765:BR796" si="669">IF($E765="N",BB765)</f>
        <v>40000</v>
      </c>
      <c r="BS765" s="109">
        <f t="shared" ref="BS765:BS796" si="670">IF($E765="N",BC765)</f>
        <v>40000</v>
      </c>
      <c r="BT765" s="109">
        <f t="shared" ref="BT765:BT796" si="671">IF($E765="N",BD765)</f>
        <v>146025.13688000001</v>
      </c>
      <c r="BU765" s="109">
        <f t="shared" ref="BU765:BU796" si="672">IF($E765="N",BE765)</f>
        <v>255543.98954000001</v>
      </c>
      <c r="BV765" s="109">
        <f t="shared" ref="BV765:BV796" si="673">IF($E765="N",BF765)</f>
        <v>255543.98954000001</v>
      </c>
      <c r="BW765" s="109">
        <f t="shared" ref="BW765:BW796" si="674">IF($E765="N",BG765)</f>
        <v>328556.55797999998</v>
      </c>
      <c r="BX765" s="109">
        <f t="shared" ref="BX765:BX796" si="675">IF($E765="N",BH765)</f>
        <v>401569.12641999999</v>
      </c>
      <c r="BY765" s="1000">
        <f t="shared" si="602"/>
        <v>2043238.8003600002</v>
      </c>
    </row>
    <row r="766" spans="1:77">
      <c r="A766" s="679"/>
      <c r="B766" s="679" t="s">
        <v>296</v>
      </c>
      <c r="C766" s="57" t="s">
        <v>23</v>
      </c>
      <c r="D766" s="684" t="s">
        <v>25</v>
      </c>
      <c r="E766" s="681" t="s">
        <v>349</v>
      </c>
      <c r="F766" s="682" t="s">
        <v>264</v>
      </c>
      <c r="G766" s="682" t="s">
        <v>106</v>
      </c>
      <c r="H766" s="241" t="s">
        <v>126</v>
      </c>
      <c r="I766" s="38"/>
      <c r="J766" s="983"/>
      <c r="K766" s="903"/>
      <c r="L766" s="798"/>
      <c r="M766" s="429"/>
      <c r="N766" s="109"/>
      <c r="O766" s="109"/>
      <c r="P766" s="109"/>
      <c r="Q766" s="607"/>
      <c r="R766" s="93"/>
      <c r="S766" s="109">
        <v>70822.67</v>
      </c>
      <c r="T766" s="109">
        <v>-73.500000000005002</v>
      </c>
      <c r="U766" s="109">
        <v>62367.880000000005</v>
      </c>
      <c r="V766" s="109">
        <v>31204</v>
      </c>
      <c r="W766" s="109">
        <v>23403</v>
      </c>
      <c r="X766" s="109">
        <v>23403</v>
      </c>
      <c r="Y766" s="109">
        <v>-35893.9</v>
      </c>
      <c r="Z766" s="109">
        <v>36919.440000000002</v>
      </c>
      <c r="AA766" s="109">
        <v>9742.630000000001</v>
      </c>
      <c r="AB766" s="109">
        <v>230233.72999999998</v>
      </c>
      <c r="AC766" s="109">
        <v>43072.68</v>
      </c>
      <c r="AD766" s="109">
        <v>44098.22</v>
      </c>
      <c r="AE766" s="109">
        <v>32304.510000000002</v>
      </c>
      <c r="AF766" s="109">
        <v>3076.62</v>
      </c>
      <c r="AG766" s="109">
        <v>16921.41</v>
      </c>
      <c r="AH766" s="109">
        <v>57430.240000000005</v>
      </c>
      <c r="AI766" s="109">
        <v>44098.22</v>
      </c>
      <c r="AJ766" s="109">
        <v>30766.2</v>
      </c>
      <c r="AK766" s="109">
        <v>-36539.9902</v>
      </c>
      <c r="AL766" s="109">
        <v>37583.98992</v>
      </c>
      <c r="AM766" s="109">
        <v>9917.9973400000017</v>
      </c>
      <c r="AN766" s="109">
        <v>234377.93713999999</v>
      </c>
      <c r="AO766" s="109">
        <v>43847.988239999999</v>
      </c>
      <c r="AP766" s="160">
        <f t="shared" si="603"/>
        <v>221895.22</v>
      </c>
      <c r="AQ766" s="160">
        <f t="shared" si="604"/>
        <v>791189.75244000007</v>
      </c>
      <c r="AR766" s="160">
        <f t="shared" si="605"/>
        <v>1013084.9724399998</v>
      </c>
      <c r="AS766" s="607"/>
      <c r="AT766" s="219"/>
      <c r="AU766" s="13">
        <f t="shared" si="648"/>
        <v>230233.72999999998</v>
      </c>
      <c r="AV766" s="13">
        <f t="shared" si="649"/>
        <v>43072.68</v>
      </c>
      <c r="AW766" s="13">
        <f t="shared" si="650"/>
        <v>44098.22</v>
      </c>
      <c r="AX766" s="13">
        <f t="shared" si="651"/>
        <v>32304.510000000002</v>
      </c>
      <c r="AY766" s="13">
        <f t="shared" si="652"/>
        <v>3076.62</v>
      </c>
      <c r="AZ766" s="13">
        <f t="shared" si="653"/>
        <v>16921.41</v>
      </c>
      <c r="BA766" s="13">
        <f t="shared" si="654"/>
        <v>57430.240000000005</v>
      </c>
      <c r="BB766" s="13">
        <f t="shared" si="655"/>
        <v>44098.22</v>
      </c>
      <c r="BC766" s="13">
        <f t="shared" si="656"/>
        <v>30766.2</v>
      </c>
      <c r="BD766" s="13">
        <f t="shared" si="657"/>
        <v>-36539.9902</v>
      </c>
      <c r="BE766" s="13">
        <f t="shared" si="658"/>
        <v>37583.98992</v>
      </c>
      <c r="BF766" s="13">
        <f t="shared" si="659"/>
        <v>9917.9973400000017</v>
      </c>
      <c r="BG766" s="13">
        <f t="shared" si="660"/>
        <v>234377.93713999999</v>
      </c>
      <c r="BH766" s="13">
        <f t="shared" si="661"/>
        <v>43847.988239999999</v>
      </c>
      <c r="BI766" s="73">
        <f t="shared" si="601"/>
        <v>791189.75244000007</v>
      </c>
      <c r="BJ766" s="219"/>
      <c r="BK766" s="850">
        <f t="shared" si="662"/>
        <v>230233.72999999998</v>
      </c>
      <c r="BL766" s="109">
        <f t="shared" si="663"/>
        <v>43072.68</v>
      </c>
      <c r="BM766" s="109">
        <f t="shared" si="664"/>
        <v>44098.22</v>
      </c>
      <c r="BN766" s="109">
        <f t="shared" si="665"/>
        <v>32304.510000000002</v>
      </c>
      <c r="BO766" s="109">
        <f t="shared" si="666"/>
        <v>3076.62</v>
      </c>
      <c r="BP766" s="109">
        <f t="shared" si="667"/>
        <v>16921.41</v>
      </c>
      <c r="BQ766" s="109">
        <f t="shared" si="668"/>
        <v>57430.240000000005</v>
      </c>
      <c r="BR766" s="109">
        <f t="shared" si="669"/>
        <v>44098.22</v>
      </c>
      <c r="BS766" s="109">
        <f t="shared" si="670"/>
        <v>30766.2</v>
      </c>
      <c r="BT766" s="109">
        <f t="shared" si="671"/>
        <v>-36539.9902</v>
      </c>
      <c r="BU766" s="109">
        <f t="shared" si="672"/>
        <v>37583.98992</v>
      </c>
      <c r="BV766" s="109">
        <f t="shared" si="673"/>
        <v>9917.9973400000017</v>
      </c>
      <c r="BW766" s="109">
        <f t="shared" si="674"/>
        <v>234377.93713999999</v>
      </c>
      <c r="BX766" s="109">
        <f t="shared" si="675"/>
        <v>43847.988239999999</v>
      </c>
      <c r="BY766" s="1000">
        <f t="shared" si="602"/>
        <v>791189.75244000007</v>
      </c>
    </row>
    <row r="767" spans="1:77">
      <c r="A767" s="679"/>
      <c r="B767" s="679" t="s">
        <v>296</v>
      </c>
      <c r="C767" s="57" t="s">
        <v>23</v>
      </c>
      <c r="D767" s="684" t="s">
        <v>33</v>
      </c>
      <c r="E767" s="681" t="s">
        <v>349</v>
      </c>
      <c r="F767" s="682" t="s">
        <v>264</v>
      </c>
      <c r="G767" s="682" t="s">
        <v>106</v>
      </c>
      <c r="H767" s="241" t="s">
        <v>130</v>
      </c>
      <c r="I767" s="38"/>
      <c r="J767" s="983"/>
      <c r="K767" s="903"/>
      <c r="L767" s="798"/>
      <c r="M767" s="429"/>
      <c r="N767" s="109"/>
      <c r="O767" s="109"/>
      <c r="P767" s="109"/>
      <c r="Q767" s="607"/>
      <c r="R767" s="93"/>
      <c r="S767" s="109">
        <v>0</v>
      </c>
      <c r="T767" s="109">
        <v>0</v>
      </c>
      <c r="U767" s="109">
        <v>0</v>
      </c>
      <c r="V767" s="109">
        <v>-7802.4222399999999</v>
      </c>
      <c r="W767" s="109">
        <v>27001.173007999998</v>
      </c>
      <c r="X767" s="109">
        <v>23925.906576000001</v>
      </c>
      <c r="Y767" s="109">
        <v>11646.88</v>
      </c>
      <c r="Z767" s="109">
        <v>20382.04</v>
      </c>
      <c r="AA767" s="109">
        <v>20382.04</v>
      </c>
      <c r="AB767" s="109">
        <v>26205.48</v>
      </c>
      <c r="AC767" s="109">
        <v>32028.92</v>
      </c>
      <c r="AD767" s="109">
        <v>20382.04</v>
      </c>
      <c r="AE767" s="109">
        <v>34940.639999999999</v>
      </c>
      <c r="AF767" s="109">
        <v>37852.36</v>
      </c>
      <c r="AG767" s="109">
        <v>32028.92</v>
      </c>
      <c r="AH767" s="109">
        <v>26205.48</v>
      </c>
      <c r="AI767" s="109">
        <v>14558.6</v>
      </c>
      <c r="AJ767" s="109">
        <v>14558.6</v>
      </c>
      <c r="AK767" s="109">
        <v>11856.52384</v>
      </c>
      <c r="AL767" s="109">
        <v>20748.916720000001</v>
      </c>
      <c r="AM767" s="109">
        <v>20748.916720000001</v>
      </c>
      <c r="AN767" s="109">
        <v>26677.178639999998</v>
      </c>
      <c r="AO767" s="109">
        <v>32605.440559999999</v>
      </c>
      <c r="AP767" s="160">
        <f t="shared" si="603"/>
        <v>95535.617343999998</v>
      </c>
      <c r="AQ767" s="160">
        <f t="shared" si="604"/>
        <v>351398.01647999999</v>
      </c>
      <c r="AR767" s="160">
        <f t="shared" si="605"/>
        <v>446933.63382399984</v>
      </c>
      <c r="AS767" s="607"/>
      <c r="AT767" s="219"/>
      <c r="AU767" s="13">
        <f t="shared" si="648"/>
        <v>26205.48</v>
      </c>
      <c r="AV767" s="13">
        <f t="shared" si="649"/>
        <v>32028.92</v>
      </c>
      <c r="AW767" s="13">
        <f t="shared" si="650"/>
        <v>20382.04</v>
      </c>
      <c r="AX767" s="13">
        <f t="shared" si="651"/>
        <v>34940.639999999999</v>
      </c>
      <c r="AY767" s="13">
        <f t="shared" si="652"/>
        <v>37852.36</v>
      </c>
      <c r="AZ767" s="13">
        <f t="shared" si="653"/>
        <v>32028.92</v>
      </c>
      <c r="BA767" s="13">
        <f t="shared" si="654"/>
        <v>26205.48</v>
      </c>
      <c r="BB767" s="13">
        <f t="shared" si="655"/>
        <v>14558.6</v>
      </c>
      <c r="BC767" s="13">
        <f t="shared" si="656"/>
        <v>14558.6</v>
      </c>
      <c r="BD767" s="13">
        <f t="shared" si="657"/>
        <v>11856.52384</v>
      </c>
      <c r="BE767" s="13">
        <f t="shared" si="658"/>
        <v>20748.916720000001</v>
      </c>
      <c r="BF767" s="13">
        <f t="shared" si="659"/>
        <v>20748.916720000001</v>
      </c>
      <c r="BG767" s="13">
        <f t="shared" si="660"/>
        <v>26677.178639999998</v>
      </c>
      <c r="BH767" s="13">
        <f t="shared" si="661"/>
        <v>32605.440559999999</v>
      </c>
      <c r="BI767" s="73">
        <f t="shared" si="601"/>
        <v>351398.01647999999</v>
      </c>
      <c r="BJ767" s="219"/>
      <c r="BK767" s="850">
        <f t="shared" si="662"/>
        <v>26205.48</v>
      </c>
      <c r="BL767" s="109">
        <f t="shared" si="663"/>
        <v>32028.92</v>
      </c>
      <c r="BM767" s="109">
        <f t="shared" si="664"/>
        <v>20382.04</v>
      </c>
      <c r="BN767" s="109">
        <f t="shared" si="665"/>
        <v>34940.639999999999</v>
      </c>
      <c r="BO767" s="109">
        <f t="shared" si="666"/>
        <v>37852.36</v>
      </c>
      <c r="BP767" s="109">
        <f t="shared" si="667"/>
        <v>32028.92</v>
      </c>
      <c r="BQ767" s="109">
        <f t="shared" si="668"/>
        <v>26205.48</v>
      </c>
      <c r="BR767" s="109">
        <f t="shared" si="669"/>
        <v>14558.6</v>
      </c>
      <c r="BS767" s="109">
        <f t="shared" si="670"/>
        <v>14558.6</v>
      </c>
      <c r="BT767" s="109">
        <f t="shared" si="671"/>
        <v>11856.52384</v>
      </c>
      <c r="BU767" s="109">
        <f t="shared" si="672"/>
        <v>20748.916720000001</v>
      </c>
      <c r="BV767" s="109">
        <f t="shared" si="673"/>
        <v>20748.916720000001</v>
      </c>
      <c r="BW767" s="109">
        <f t="shared" si="674"/>
        <v>26677.178639999998</v>
      </c>
      <c r="BX767" s="109">
        <f t="shared" si="675"/>
        <v>32605.440559999999</v>
      </c>
      <c r="BY767" s="1000">
        <f t="shared" si="602"/>
        <v>351398.01647999999</v>
      </c>
    </row>
    <row r="768" spans="1:77">
      <c r="A768" s="678"/>
      <c r="B768" s="678" t="s">
        <v>296</v>
      </c>
      <c r="C768" s="57" t="s">
        <v>23</v>
      </c>
      <c r="D768" s="684" t="s">
        <v>27</v>
      </c>
      <c r="E768" s="681" t="s">
        <v>349</v>
      </c>
      <c r="F768" s="683" t="s">
        <v>264</v>
      </c>
      <c r="G768" s="682" t="s">
        <v>106</v>
      </c>
      <c r="H768" s="241" t="s">
        <v>127</v>
      </c>
      <c r="I768" s="38"/>
      <c r="J768" s="983"/>
      <c r="K768" s="903"/>
      <c r="L768" s="798"/>
      <c r="M768" s="429"/>
      <c r="N768" s="109"/>
      <c r="O768" s="109"/>
      <c r="P768" s="109"/>
      <c r="Q768" s="607"/>
      <c r="R768" s="93"/>
      <c r="S768" s="109">
        <v>-3.637978807091713E-12</v>
      </c>
      <c r="T768" s="109">
        <v>29588.1</v>
      </c>
      <c r="U768" s="109">
        <v>-22149.35</v>
      </c>
      <c r="V768" s="109">
        <v>5140</v>
      </c>
      <c r="W768" s="109">
        <v>3855</v>
      </c>
      <c r="X768" s="109">
        <v>3855</v>
      </c>
      <c r="Y768" s="109">
        <v>0</v>
      </c>
      <c r="Z768" s="109">
        <v>0</v>
      </c>
      <c r="AA768" s="109">
        <v>0</v>
      </c>
      <c r="AB768" s="109">
        <v>0</v>
      </c>
      <c r="AC768" s="109">
        <v>0</v>
      </c>
      <c r="AD768" s="109">
        <v>0</v>
      </c>
      <c r="AE768" s="109">
        <v>0</v>
      </c>
      <c r="AF768" s="109">
        <v>0</v>
      </c>
      <c r="AG768" s="109">
        <v>0</v>
      </c>
      <c r="AH768" s="109">
        <v>0</v>
      </c>
      <c r="AI768" s="109">
        <v>0</v>
      </c>
      <c r="AJ768" s="109">
        <v>0</v>
      </c>
      <c r="AK768" s="109">
        <v>0</v>
      </c>
      <c r="AL768" s="109">
        <v>0</v>
      </c>
      <c r="AM768" s="109">
        <v>0</v>
      </c>
      <c r="AN768" s="109">
        <v>0</v>
      </c>
      <c r="AO768" s="109">
        <v>0</v>
      </c>
      <c r="AP768" s="160">
        <f t="shared" si="603"/>
        <v>20288.749999999996</v>
      </c>
      <c r="AQ768" s="160">
        <f t="shared" si="604"/>
        <v>0</v>
      </c>
      <c r="AR768" s="160">
        <f t="shared" si="605"/>
        <v>20288.749999999996</v>
      </c>
      <c r="AS768" s="607"/>
      <c r="AT768" s="219"/>
      <c r="AU768" s="13">
        <f t="shared" si="648"/>
        <v>0</v>
      </c>
      <c r="AV768" s="13">
        <f t="shared" si="649"/>
        <v>0</v>
      </c>
      <c r="AW768" s="13">
        <f t="shared" si="650"/>
        <v>0</v>
      </c>
      <c r="AX768" s="13">
        <f t="shared" si="651"/>
        <v>0</v>
      </c>
      <c r="AY768" s="13">
        <f t="shared" si="652"/>
        <v>0</v>
      </c>
      <c r="AZ768" s="13">
        <f t="shared" si="653"/>
        <v>0</v>
      </c>
      <c r="BA768" s="13">
        <f t="shared" si="654"/>
        <v>0</v>
      </c>
      <c r="BB768" s="13">
        <f t="shared" si="655"/>
        <v>0</v>
      </c>
      <c r="BC768" s="13">
        <f t="shared" si="656"/>
        <v>0</v>
      </c>
      <c r="BD768" s="13">
        <f t="shared" si="657"/>
        <v>0</v>
      </c>
      <c r="BE768" s="13">
        <f t="shared" si="658"/>
        <v>0</v>
      </c>
      <c r="BF768" s="13">
        <f t="shared" si="659"/>
        <v>0</v>
      </c>
      <c r="BG768" s="13">
        <f t="shared" si="660"/>
        <v>0</v>
      </c>
      <c r="BH768" s="13">
        <f t="shared" si="661"/>
        <v>0</v>
      </c>
      <c r="BI768" s="73">
        <f t="shared" si="601"/>
        <v>0</v>
      </c>
      <c r="BJ768" s="219"/>
      <c r="BK768" s="850">
        <f t="shared" si="662"/>
        <v>0</v>
      </c>
      <c r="BL768" s="109">
        <f t="shared" si="663"/>
        <v>0</v>
      </c>
      <c r="BM768" s="109">
        <f t="shared" si="664"/>
        <v>0</v>
      </c>
      <c r="BN768" s="109">
        <f t="shared" si="665"/>
        <v>0</v>
      </c>
      <c r="BO768" s="109">
        <f t="shared" si="666"/>
        <v>0</v>
      </c>
      <c r="BP768" s="109">
        <f t="shared" si="667"/>
        <v>0</v>
      </c>
      <c r="BQ768" s="109">
        <f t="shared" si="668"/>
        <v>0</v>
      </c>
      <c r="BR768" s="109">
        <f t="shared" si="669"/>
        <v>0</v>
      </c>
      <c r="BS768" s="109">
        <f t="shared" si="670"/>
        <v>0</v>
      </c>
      <c r="BT768" s="109">
        <f t="shared" si="671"/>
        <v>0</v>
      </c>
      <c r="BU768" s="109">
        <f t="shared" si="672"/>
        <v>0</v>
      </c>
      <c r="BV768" s="109">
        <f t="shared" si="673"/>
        <v>0</v>
      </c>
      <c r="BW768" s="109">
        <f t="shared" si="674"/>
        <v>0</v>
      </c>
      <c r="BX768" s="109">
        <f t="shared" si="675"/>
        <v>0</v>
      </c>
      <c r="BY768" s="1000">
        <f t="shared" si="602"/>
        <v>0</v>
      </c>
    </row>
    <row r="769" spans="1:77">
      <c r="A769" s="678"/>
      <c r="B769" s="678" t="s">
        <v>296</v>
      </c>
      <c r="C769" s="57" t="s">
        <v>23</v>
      </c>
      <c r="D769" s="684" t="s">
        <v>22</v>
      </c>
      <c r="E769" s="681" t="s">
        <v>349</v>
      </c>
      <c r="F769" s="683" t="s">
        <v>264</v>
      </c>
      <c r="G769" s="682" t="s">
        <v>106</v>
      </c>
      <c r="H769" s="241" t="s">
        <v>125</v>
      </c>
      <c r="I769" s="38"/>
      <c r="J769" s="983"/>
      <c r="K769" s="903"/>
      <c r="L769" s="798"/>
      <c r="M769" s="429"/>
      <c r="N769" s="109"/>
      <c r="O769" s="109"/>
      <c r="P769" s="109"/>
      <c r="Q769" s="607"/>
      <c r="R769" s="93"/>
      <c r="S769" s="109">
        <v>0</v>
      </c>
      <c r="T769" s="109">
        <v>0</v>
      </c>
      <c r="U769" s="109">
        <v>0</v>
      </c>
      <c r="V769" s="109">
        <v>3656</v>
      </c>
      <c r="W769" s="109">
        <v>2742</v>
      </c>
      <c r="X769" s="109">
        <v>2742</v>
      </c>
      <c r="Y769" s="109">
        <v>0</v>
      </c>
      <c r="Z769" s="109">
        <v>0</v>
      </c>
      <c r="AA769" s="109">
        <v>0</v>
      </c>
      <c r="AB769" s="109">
        <v>0</v>
      </c>
      <c r="AC769" s="109">
        <v>0</v>
      </c>
      <c r="AD769" s="109">
        <v>0</v>
      </c>
      <c r="AE769" s="109">
        <v>0</v>
      </c>
      <c r="AF769" s="109">
        <v>0</v>
      </c>
      <c r="AG769" s="109">
        <v>0</v>
      </c>
      <c r="AH769" s="109">
        <v>0</v>
      </c>
      <c r="AI769" s="109">
        <v>0</v>
      </c>
      <c r="AJ769" s="109">
        <v>0</v>
      </c>
      <c r="AK769" s="109">
        <v>0</v>
      </c>
      <c r="AL769" s="109">
        <v>0</v>
      </c>
      <c r="AM769" s="109">
        <v>0</v>
      </c>
      <c r="AN769" s="109">
        <v>0</v>
      </c>
      <c r="AO769" s="109">
        <v>0</v>
      </c>
      <c r="AP769" s="160">
        <f t="shared" si="603"/>
        <v>9140</v>
      </c>
      <c r="AQ769" s="160">
        <f t="shared" si="604"/>
        <v>0</v>
      </c>
      <c r="AR769" s="160">
        <f t="shared" si="605"/>
        <v>9140</v>
      </c>
      <c r="AS769" s="607"/>
      <c r="AT769" s="219"/>
      <c r="AU769" s="13">
        <f t="shared" si="648"/>
        <v>0</v>
      </c>
      <c r="AV769" s="13">
        <f t="shared" si="649"/>
        <v>0</v>
      </c>
      <c r="AW769" s="13">
        <f t="shared" si="650"/>
        <v>0</v>
      </c>
      <c r="AX769" s="13">
        <f t="shared" si="651"/>
        <v>0</v>
      </c>
      <c r="AY769" s="13">
        <f t="shared" si="652"/>
        <v>0</v>
      </c>
      <c r="AZ769" s="13">
        <f t="shared" si="653"/>
        <v>0</v>
      </c>
      <c r="BA769" s="13">
        <f t="shared" si="654"/>
        <v>0</v>
      </c>
      <c r="BB769" s="13">
        <f t="shared" si="655"/>
        <v>0</v>
      </c>
      <c r="BC769" s="13">
        <f t="shared" si="656"/>
        <v>0</v>
      </c>
      <c r="BD769" s="13">
        <f t="shared" si="657"/>
        <v>0</v>
      </c>
      <c r="BE769" s="13">
        <f t="shared" si="658"/>
        <v>0</v>
      </c>
      <c r="BF769" s="13">
        <f t="shared" si="659"/>
        <v>0</v>
      </c>
      <c r="BG769" s="13">
        <f t="shared" si="660"/>
        <v>0</v>
      </c>
      <c r="BH769" s="13">
        <f t="shared" si="661"/>
        <v>0</v>
      </c>
      <c r="BI769" s="73">
        <f t="shared" si="601"/>
        <v>0</v>
      </c>
      <c r="BJ769" s="219"/>
      <c r="BK769" s="850">
        <f t="shared" si="662"/>
        <v>0</v>
      </c>
      <c r="BL769" s="109">
        <f t="shared" si="663"/>
        <v>0</v>
      </c>
      <c r="BM769" s="109">
        <f t="shared" si="664"/>
        <v>0</v>
      </c>
      <c r="BN769" s="109">
        <f t="shared" si="665"/>
        <v>0</v>
      </c>
      <c r="BO769" s="109">
        <f t="shared" si="666"/>
        <v>0</v>
      </c>
      <c r="BP769" s="109">
        <f t="shared" si="667"/>
        <v>0</v>
      </c>
      <c r="BQ769" s="109">
        <f t="shared" si="668"/>
        <v>0</v>
      </c>
      <c r="BR769" s="109">
        <f t="shared" si="669"/>
        <v>0</v>
      </c>
      <c r="BS769" s="109">
        <f t="shared" si="670"/>
        <v>0</v>
      </c>
      <c r="BT769" s="109">
        <f t="shared" si="671"/>
        <v>0</v>
      </c>
      <c r="BU769" s="109">
        <f t="shared" si="672"/>
        <v>0</v>
      </c>
      <c r="BV769" s="109">
        <f t="shared" si="673"/>
        <v>0</v>
      </c>
      <c r="BW769" s="109">
        <f t="shared" si="674"/>
        <v>0</v>
      </c>
      <c r="BX769" s="109">
        <f t="shared" si="675"/>
        <v>0</v>
      </c>
      <c r="BY769" s="1000">
        <f t="shared" si="602"/>
        <v>0</v>
      </c>
    </row>
    <row r="770" spans="1:77">
      <c r="A770" s="679"/>
      <c r="B770" s="679" t="s">
        <v>296</v>
      </c>
      <c r="C770" s="57" t="s">
        <v>20</v>
      </c>
      <c r="D770" s="684" t="s">
        <v>7</v>
      </c>
      <c r="E770" s="681" t="s">
        <v>349</v>
      </c>
      <c r="F770" s="682" t="s">
        <v>264</v>
      </c>
      <c r="G770" s="682" t="s">
        <v>106</v>
      </c>
      <c r="H770" s="241" t="s">
        <v>124</v>
      </c>
      <c r="I770" s="38"/>
      <c r="J770" s="983"/>
      <c r="K770" s="903"/>
      <c r="L770" s="798"/>
      <c r="M770" s="429"/>
      <c r="N770" s="109"/>
      <c r="O770" s="109"/>
      <c r="P770" s="109"/>
      <c r="Q770" s="607"/>
      <c r="R770" s="93"/>
      <c r="S770" s="109">
        <v>0</v>
      </c>
      <c r="T770" s="109">
        <v>0</v>
      </c>
      <c r="U770" s="109">
        <v>123436.29999999999</v>
      </c>
      <c r="V770" s="109">
        <v>7286</v>
      </c>
      <c r="W770" s="109">
        <v>0</v>
      </c>
      <c r="X770" s="109">
        <v>0</v>
      </c>
      <c r="Y770" s="109">
        <v>0</v>
      </c>
      <c r="Z770" s="109">
        <v>0</v>
      </c>
      <c r="AA770" s="109">
        <v>0</v>
      </c>
      <c r="AB770" s="109">
        <v>0</v>
      </c>
      <c r="AC770" s="109">
        <v>0</v>
      </c>
      <c r="AD770" s="109">
        <v>0</v>
      </c>
      <c r="AE770" s="109">
        <v>0</v>
      </c>
      <c r="AF770" s="109">
        <v>0</v>
      </c>
      <c r="AG770" s="109">
        <v>0</v>
      </c>
      <c r="AH770" s="109">
        <v>0</v>
      </c>
      <c r="AI770" s="109">
        <v>0</v>
      </c>
      <c r="AJ770" s="109">
        <v>0</v>
      </c>
      <c r="AK770" s="109">
        <v>0</v>
      </c>
      <c r="AL770" s="109">
        <v>0</v>
      </c>
      <c r="AM770" s="109">
        <v>0</v>
      </c>
      <c r="AN770" s="109">
        <v>0</v>
      </c>
      <c r="AO770" s="109">
        <v>0</v>
      </c>
      <c r="AP770" s="160">
        <f t="shared" si="603"/>
        <v>130722.29999999999</v>
      </c>
      <c r="AQ770" s="160">
        <f t="shared" si="604"/>
        <v>0</v>
      </c>
      <c r="AR770" s="160">
        <f t="shared" si="605"/>
        <v>130722.29999999999</v>
      </c>
      <c r="AS770" s="607"/>
      <c r="AT770" s="219"/>
      <c r="AU770" s="13">
        <f t="shared" si="648"/>
        <v>0</v>
      </c>
      <c r="AV770" s="13">
        <f t="shared" si="649"/>
        <v>0</v>
      </c>
      <c r="AW770" s="13">
        <f t="shared" si="650"/>
        <v>0</v>
      </c>
      <c r="AX770" s="13">
        <f t="shared" si="651"/>
        <v>0</v>
      </c>
      <c r="AY770" s="13">
        <f t="shared" si="652"/>
        <v>0</v>
      </c>
      <c r="AZ770" s="13">
        <f t="shared" si="653"/>
        <v>0</v>
      </c>
      <c r="BA770" s="13">
        <f t="shared" si="654"/>
        <v>0</v>
      </c>
      <c r="BB770" s="13">
        <f t="shared" si="655"/>
        <v>0</v>
      </c>
      <c r="BC770" s="13">
        <f t="shared" si="656"/>
        <v>0</v>
      </c>
      <c r="BD770" s="13">
        <f t="shared" si="657"/>
        <v>0</v>
      </c>
      <c r="BE770" s="13">
        <f t="shared" si="658"/>
        <v>0</v>
      </c>
      <c r="BF770" s="13">
        <f t="shared" si="659"/>
        <v>0</v>
      </c>
      <c r="BG770" s="13">
        <f t="shared" si="660"/>
        <v>0</v>
      </c>
      <c r="BH770" s="13">
        <f t="shared" si="661"/>
        <v>0</v>
      </c>
      <c r="BI770" s="73">
        <f t="shared" si="601"/>
        <v>0</v>
      </c>
      <c r="BJ770" s="219"/>
      <c r="BK770" s="850">
        <f t="shared" si="662"/>
        <v>0</v>
      </c>
      <c r="BL770" s="109">
        <f t="shared" si="663"/>
        <v>0</v>
      </c>
      <c r="BM770" s="109">
        <f t="shared" si="664"/>
        <v>0</v>
      </c>
      <c r="BN770" s="109">
        <f t="shared" si="665"/>
        <v>0</v>
      </c>
      <c r="BO770" s="109">
        <f t="shared" si="666"/>
        <v>0</v>
      </c>
      <c r="BP770" s="109">
        <f t="shared" si="667"/>
        <v>0</v>
      </c>
      <c r="BQ770" s="109">
        <f t="shared" si="668"/>
        <v>0</v>
      </c>
      <c r="BR770" s="109">
        <f t="shared" si="669"/>
        <v>0</v>
      </c>
      <c r="BS770" s="109">
        <f t="shared" si="670"/>
        <v>0</v>
      </c>
      <c r="BT770" s="109">
        <f t="shared" si="671"/>
        <v>0</v>
      </c>
      <c r="BU770" s="109">
        <f t="shared" si="672"/>
        <v>0</v>
      </c>
      <c r="BV770" s="109">
        <f t="shared" si="673"/>
        <v>0</v>
      </c>
      <c r="BW770" s="109">
        <f t="shared" si="674"/>
        <v>0</v>
      </c>
      <c r="BX770" s="109">
        <f t="shared" si="675"/>
        <v>0</v>
      </c>
      <c r="BY770" s="1000">
        <f t="shared" si="602"/>
        <v>0</v>
      </c>
    </row>
    <row r="771" spans="1:77">
      <c r="A771" s="678"/>
      <c r="B771" s="678" t="s">
        <v>296</v>
      </c>
      <c r="C771" s="57" t="s">
        <v>20</v>
      </c>
      <c r="D771" s="684" t="s">
        <v>7</v>
      </c>
      <c r="E771" s="681" t="s">
        <v>349</v>
      </c>
      <c r="F771" s="683" t="s">
        <v>264</v>
      </c>
      <c r="G771" s="682" t="s">
        <v>106</v>
      </c>
      <c r="H771" s="241" t="s">
        <v>124</v>
      </c>
      <c r="I771" s="38"/>
      <c r="J771" s="983"/>
      <c r="K771" s="903"/>
      <c r="L771" s="798"/>
      <c r="M771" s="429"/>
      <c r="N771" s="109"/>
      <c r="O771" s="109"/>
      <c r="P771" s="109"/>
      <c r="Q771" s="607"/>
      <c r="R771" s="93"/>
      <c r="S771" s="109">
        <v>0</v>
      </c>
      <c r="T771" s="109">
        <v>0</v>
      </c>
      <c r="U771" s="109">
        <v>0</v>
      </c>
      <c r="V771" s="109">
        <v>688</v>
      </c>
      <c r="W771" s="109">
        <v>0</v>
      </c>
      <c r="X771" s="109">
        <v>0</v>
      </c>
      <c r="Y771" s="109">
        <v>0</v>
      </c>
      <c r="Z771" s="109">
        <v>0</v>
      </c>
      <c r="AA771" s="109">
        <v>0</v>
      </c>
      <c r="AB771" s="109">
        <v>0</v>
      </c>
      <c r="AC771" s="109">
        <v>0</v>
      </c>
      <c r="AD771" s="109">
        <v>0</v>
      </c>
      <c r="AE771" s="109">
        <v>0</v>
      </c>
      <c r="AF771" s="109">
        <v>0</v>
      </c>
      <c r="AG771" s="109">
        <v>0</v>
      </c>
      <c r="AH771" s="109">
        <v>0</v>
      </c>
      <c r="AI771" s="109">
        <v>0</v>
      </c>
      <c r="AJ771" s="109">
        <v>0</v>
      </c>
      <c r="AK771" s="109">
        <v>0</v>
      </c>
      <c r="AL771" s="109">
        <v>0</v>
      </c>
      <c r="AM771" s="109">
        <v>0</v>
      </c>
      <c r="AN771" s="109">
        <v>0</v>
      </c>
      <c r="AO771" s="109">
        <v>0</v>
      </c>
      <c r="AP771" s="160">
        <f t="shared" si="603"/>
        <v>688</v>
      </c>
      <c r="AQ771" s="160">
        <f t="shared" si="604"/>
        <v>0</v>
      </c>
      <c r="AR771" s="160">
        <f t="shared" si="605"/>
        <v>688</v>
      </c>
      <c r="AS771" s="607"/>
      <c r="AT771" s="219"/>
      <c r="AU771" s="13">
        <f t="shared" si="648"/>
        <v>0</v>
      </c>
      <c r="AV771" s="13">
        <f t="shared" si="649"/>
        <v>0</v>
      </c>
      <c r="AW771" s="13">
        <f t="shared" si="650"/>
        <v>0</v>
      </c>
      <c r="AX771" s="13">
        <f t="shared" si="651"/>
        <v>0</v>
      </c>
      <c r="AY771" s="13">
        <f t="shared" si="652"/>
        <v>0</v>
      </c>
      <c r="AZ771" s="13">
        <f t="shared" si="653"/>
        <v>0</v>
      </c>
      <c r="BA771" s="13">
        <f t="shared" si="654"/>
        <v>0</v>
      </c>
      <c r="BB771" s="13">
        <f t="shared" si="655"/>
        <v>0</v>
      </c>
      <c r="BC771" s="13">
        <f t="shared" si="656"/>
        <v>0</v>
      </c>
      <c r="BD771" s="13">
        <f t="shared" si="657"/>
        <v>0</v>
      </c>
      <c r="BE771" s="13">
        <f t="shared" si="658"/>
        <v>0</v>
      </c>
      <c r="BF771" s="13">
        <f t="shared" si="659"/>
        <v>0</v>
      </c>
      <c r="BG771" s="13">
        <f t="shared" si="660"/>
        <v>0</v>
      </c>
      <c r="BH771" s="13">
        <f t="shared" si="661"/>
        <v>0</v>
      </c>
      <c r="BI771" s="73">
        <f t="shared" ref="BI771:BI834" si="676">SUM(AU771:BH771)</f>
        <v>0</v>
      </c>
      <c r="BJ771" s="219"/>
      <c r="BK771" s="850">
        <f t="shared" si="662"/>
        <v>0</v>
      </c>
      <c r="BL771" s="109">
        <f t="shared" si="663"/>
        <v>0</v>
      </c>
      <c r="BM771" s="109">
        <f t="shared" si="664"/>
        <v>0</v>
      </c>
      <c r="BN771" s="109">
        <f t="shared" si="665"/>
        <v>0</v>
      </c>
      <c r="BO771" s="109">
        <f t="shared" si="666"/>
        <v>0</v>
      </c>
      <c r="BP771" s="109">
        <f t="shared" si="667"/>
        <v>0</v>
      </c>
      <c r="BQ771" s="109">
        <f t="shared" si="668"/>
        <v>0</v>
      </c>
      <c r="BR771" s="109">
        <f t="shared" si="669"/>
        <v>0</v>
      </c>
      <c r="BS771" s="109">
        <f t="shared" si="670"/>
        <v>0</v>
      </c>
      <c r="BT771" s="109">
        <f t="shared" si="671"/>
        <v>0</v>
      </c>
      <c r="BU771" s="109">
        <f t="shared" si="672"/>
        <v>0</v>
      </c>
      <c r="BV771" s="109">
        <f t="shared" si="673"/>
        <v>0</v>
      </c>
      <c r="BW771" s="109">
        <f t="shared" si="674"/>
        <v>0</v>
      </c>
      <c r="BX771" s="109">
        <f t="shared" si="675"/>
        <v>0</v>
      </c>
      <c r="BY771" s="1000">
        <f t="shared" ref="BY771:BY834" si="677">SUM(BK771:BX771)</f>
        <v>0</v>
      </c>
    </row>
    <row r="772" spans="1:77">
      <c r="A772" s="678"/>
      <c r="B772" s="678" t="s">
        <v>296</v>
      </c>
      <c r="C772" s="57" t="s">
        <v>20</v>
      </c>
      <c r="D772" s="57" t="s">
        <v>7</v>
      </c>
      <c r="E772" s="681" t="s">
        <v>349</v>
      </c>
      <c r="F772" s="683" t="s">
        <v>264</v>
      </c>
      <c r="G772" s="682" t="s">
        <v>106</v>
      </c>
      <c r="H772" s="241" t="s">
        <v>124</v>
      </c>
      <c r="I772" s="38"/>
      <c r="J772" s="983"/>
      <c r="K772" s="903"/>
      <c r="L772" s="798"/>
      <c r="M772" s="429"/>
      <c r="N772" s="109"/>
      <c r="O772" s="109"/>
      <c r="P772" s="109"/>
      <c r="Q772" s="607"/>
      <c r="R772" s="93"/>
      <c r="S772" s="109">
        <v>-96827.869999999792</v>
      </c>
      <c r="T772" s="109">
        <v>14364.010000000006</v>
      </c>
      <c r="U772" s="109">
        <v>2533.5800000002</v>
      </c>
      <c r="V772" s="109">
        <v>2026</v>
      </c>
      <c r="W772" s="109">
        <v>0</v>
      </c>
      <c r="X772" s="109">
        <v>0</v>
      </c>
      <c r="Y772" s="109">
        <v>0</v>
      </c>
      <c r="Z772" s="109">
        <v>0</v>
      </c>
      <c r="AA772" s="109">
        <v>0</v>
      </c>
      <c r="AB772" s="109">
        <v>0</v>
      </c>
      <c r="AC772" s="109">
        <v>0</v>
      </c>
      <c r="AD772" s="109">
        <v>0</v>
      </c>
      <c r="AE772" s="109">
        <v>0</v>
      </c>
      <c r="AF772" s="109">
        <v>0</v>
      </c>
      <c r="AG772" s="109">
        <v>0</v>
      </c>
      <c r="AH772" s="109">
        <v>0</v>
      </c>
      <c r="AI772" s="109">
        <v>0</v>
      </c>
      <c r="AJ772" s="109">
        <v>0</v>
      </c>
      <c r="AK772" s="109">
        <v>0</v>
      </c>
      <c r="AL772" s="109">
        <v>0</v>
      </c>
      <c r="AM772" s="109">
        <v>0</v>
      </c>
      <c r="AN772" s="109">
        <v>0</v>
      </c>
      <c r="AO772" s="109">
        <v>0</v>
      </c>
      <c r="AP772" s="160">
        <f t="shared" ref="AP772:AP835" si="678">SUM(S772:AA772)</f>
        <v>-77904.279999999577</v>
      </c>
      <c r="AQ772" s="160">
        <f t="shared" ref="AQ772:AQ835" si="679">SUM(AB772:AO772)</f>
        <v>0</v>
      </c>
      <c r="AR772" s="160">
        <f t="shared" ref="AR772:AR835" si="680">SUM(S772:AO772)</f>
        <v>-77904.279999999577</v>
      </c>
      <c r="AS772" s="607"/>
      <c r="AT772" s="219"/>
      <c r="AU772" s="13">
        <f t="shared" si="648"/>
        <v>0</v>
      </c>
      <c r="AV772" s="13">
        <f t="shared" si="649"/>
        <v>0</v>
      </c>
      <c r="AW772" s="13">
        <f t="shared" si="650"/>
        <v>0</v>
      </c>
      <c r="AX772" s="13">
        <f t="shared" si="651"/>
        <v>0</v>
      </c>
      <c r="AY772" s="13">
        <f t="shared" si="652"/>
        <v>0</v>
      </c>
      <c r="AZ772" s="13">
        <f t="shared" si="653"/>
        <v>0</v>
      </c>
      <c r="BA772" s="13">
        <f t="shared" si="654"/>
        <v>0</v>
      </c>
      <c r="BB772" s="13">
        <f t="shared" si="655"/>
        <v>0</v>
      </c>
      <c r="BC772" s="13">
        <f t="shared" si="656"/>
        <v>0</v>
      </c>
      <c r="BD772" s="13">
        <f t="shared" si="657"/>
        <v>0</v>
      </c>
      <c r="BE772" s="13">
        <f t="shared" si="658"/>
        <v>0</v>
      </c>
      <c r="BF772" s="13">
        <f t="shared" si="659"/>
        <v>0</v>
      </c>
      <c r="BG772" s="13">
        <f t="shared" si="660"/>
        <v>0</v>
      </c>
      <c r="BH772" s="13">
        <f t="shared" si="661"/>
        <v>0</v>
      </c>
      <c r="BI772" s="73">
        <f t="shared" si="676"/>
        <v>0</v>
      </c>
      <c r="BJ772" s="219"/>
      <c r="BK772" s="850">
        <f t="shared" si="662"/>
        <v>0</v>
      </c>
      <c r="BL772" s="109">
        <f t="shared" si="663"/>
        <v>0</v>
      </c>
      <c r="BM772" s="109">
        <f t="shared" si="664"/>
        <v>0</v>
      </c>
      <c r="BN772" s="109">
        <f t="shared" si="665"/>
        <v>0</v>
      </c>
      <c r="BO772" s="109">
        <f t="shared" si="666"/>
        <v>0</v>
      </c>
      <c r="BP772" s="109">
        <f t="shared" si="667"/>
        <v>0</v>
      </c>
      <c r="BQ772" s="109">
        <f t="shared" si="668"/>
        <v>0</v>
      </c>
      <c r="BR772" s="109">
        <f t="shared" si="669"/>
        <v>0</v>
      </c>
      <c r="BS772" s="109">
        <f t="shared" si="670"/>
        <v>0</v>
      </c>
      <c r="BT772" s="109">
        <f t="shared" si="671"/>
        <v>0</v>
      </c>
      <c r="BU772" s="109">
        <f t="shared" si="672"/>
        <v>0</v>
      </c>
      <c r="BV772" s="109">
        <f t="shared" si="673"/>
        <v>0</v>
      </c>
      <c r="BW772" s="109">
        <f t="shared" si="674"/>
        <v>0</v>
      </c>
      <c r="BX772" s="109">
        <f t="shared" si="675"/>
        <v>0</v>
      </c>
      <c r="BY772" s="1000">
        <f t="shared" si="677"/>
        <v>0</v>
      </c>
    </row>
    <row r="773" spans="1:77">
      <c r="A773" s="678"/>
      <c r="B773" s="678" t="s">
        <v>313</v>
      </c>
      <c r="C773" s="57" t="s">
        <v>23</v>
      </c>
      <c r="D773" s="684" t="s">
        <v>31</v>
      </c>
      <c r="E773" s="681" t="s">
        <v>349</v>
      </c>
      <c r="F773" s="683" t="s">
        <v>264</v>
      </c>
      <c r="G773" s="682" t="s">
        <v>106</v>
      </c>
      <c r="H773" s="241" t="s">
        <v>129</v>
      </c>
      <c r="I773" s="38"/>
      <c r="J773" s="983"/>
      <c r="K773" s="903"/>
      <c r="L773" s="798"/>
      <c r="M773" s="429"/>
      <c r="N773" s="109"/>
      <c r="O773" s="109"/>
      <c r="P773" s="109"/>
      <c r="Q773" s="607"/>
      <c r="R773" s="93"/>
      <c r="S773" s="109">
        <v>115823.58999999998</v>
      </c>
      <c r="T773" s="109">
        <v>20440.760000000002</v>
      </c>
      <c r="U773" s="109">
        <v>47288.770000000004</v>
      </c>
      <c r="V773" s="109">
        <v>72860</v>
      </c>
      <c r="W773" s="109">
        <v>54645</v>
      </c>
      <c r="X773" s="109">
        <v>46630.400000000001</v>
      </c>
      <c r="Y773" s="109">
        <v>39540.949999999997</v>
      </c>
      <c r="Z773" s="109">
        <v>47449.14</v>
      </c>
      <c r="AA773" s="109">
        <v>79081.899999999994</v>
      </c>
      <c r="AB773" s="109">
        <v>142347.42000000001</v>
      </c>
      <c r="AC773" s="109">
        <v>134439.23000000001</v>
      </c>
      <c r="AD773" s="109">
        <v>126531.04</v>
      </c>
      <c r="AE773" s="109">
        <v>31632.76</v>
      </c>
      <c r="AF773" s="109">
        <v>47449.14</v>
      </c>
      <c r="AG773" s="109">
        <v>31632.76</v>
      </c>
      <c r="AH773" s="109">
        <v>23724.57</v>
      </c>
      <c r="AI773" s="109">
        <v>31632.76</v>
      </c>
      <c r="AJ773" s="109">
        <v>55357.33</v>
      </c>
      <c r="AK773" s="109">
        <v>40252.687099999996</v>
      </c>
      <c r="AL773" s="109">
        <v>48303.224520000003</v>
      </c>
      <c r="AM773" s="109">
        <v>80505.374199999991</v>
      </c>
      <c r="AN773" s="109">
        <v>144909.67356000002</v>
      </c>
      <c r="AO773" s="109">
        <v>136859.13614000002</v>
      </c>
      <c r="AP773" s="160">
        <f t="shared" si="678"/>
        <v>523760.51</v>
      </c>
      <c r="AQ773" s="160">
        <f t="shared" si="679"/>
        <v>1075577.10552</v>
      </c>
      <c r="AR773" s="160">
        <f t="shared" si="680"/>
        <v>1599337.6155200002</v>
      </c>
      <c r="AS773" s="607"/>
      <c r="AT773" s="219"/>
      <c r="AU773" s="13">
        <f t="shared" si="648"/>
        <v>142347.42000000001</v>
      </c>
      <c r="AV773" s="13">
        <f t="shared" si="649"/>
        <v>134439.23000000001</v>
      </c>
      <c r="AW773" s="13">
        <f t="shared" si="650"/>
        <v>126531.04</v>
      </c>
      <c r="AX773" s="13">
        <f t="shared" si="651"/>
        <v>31632.76</v>
      </c>
      <c r="AY773" s="13">
        <f t="shared" si="652"/>
        <v>47449.14</v>
      </c>
      <c r="AZ773" s="13">
        <f t="shared" si="653"/>
        <v>31632.76</v>
      </c>
      <c r="BA773" s="13">
        <f t="shared" si="654"/>
        <v>23724.57</v>
      </c>
      <c r="BB773" s="13">
        <f t="shared" si="655"/>
        <v>31632.76</v>
      </c>
      <c r="BC773" s="13">
        <f t="shared" si="656"/>
        <v>55357.33</v>
      </c>
      <c r="BD773" s="13">
        <f t="shared" si="657"/>
        <v>40252.687099999996</v>
      </c>
      <c r="BE773" s="13">
        <f t="shared" si="658"/>
        <v>48303.224520000003</v>
      </c>
      <c r="BF773" s="13">
        <f t="shared" si="659"/>
        <v>80505.374199999991</v>
      </c>
      <c r="BG773" s="13">
        <f t="shared" si="660"/>
        <v>144909.67356000002</v>
      </c>
      <c r="BH773" s="13">
        <f t="shared" si="661"/>
        <v>136859.13614000002</v>
      </c>
      <c r="BI773" s="73">
        <f t="shared" si="676"/>
        <v>1075577.10552</v>
      </c>
      <c r="BJ773" s="219"/>
      <c r="BK773" s="850">
        <f t="shared" si="662"/>
        <v>142347.42000000001</v>
      </c>
      <c r="BL773" s="109">
        <f t="shared" si="663"/>
        <v>134439.23000000001</v>
      </c>
      <c r="BM773" s="109">
        <f t="shared" si="664"/>
        <v>126531.04</v>
      </c>
      <c r="BN773" s="109">
        <f t="shared" si="665"/>
        <v>31632.76</v>
      </c>
      <c r="BO773" s="109">
        <f t="shared" si="666"/>
        <v>47449.14</v>
      </c>
      <c r="BP773" s="109">
        <f t="shared" si="667"/>
        <v>31632.76</v>
      </c>
      <c r="BQ773" s="109">
        <f t="shared" si="668"/>
        <v>23724.57</v>
      </c>
      <c r="BR773" s="109">
        <f t="shared" si="669"/>
        <v>31632.76</v>
      </c>
      <c r="BS773" s="109">
        <f t="shared" si="670"/>
        <v>55357.33</v>
      </c>
      <c r="BT773" s="109">
        <f t="shared" si="671"/>
        <v>40252.687099999996</v>
      </c>
      <c r="BU773" s="109">
        <f t="shared" si="672"/>
        <v>48303.224520000003</v>
      </c>
      <c r="BV773" s="109">
        <f t="shared" si="673"/>
        <v>80505.374199999991</v>
      </c>
      <c r="BW773" s="109">
        <f t="shared" si="674"/>
        <v>144909.67356000002</v>
      </c>
      <c r="BX773" s="109">
        <f t="shared" si="675"/>
        <v>136859.13614000002</v>
      </c>
      <c r="BY773" s="1000">
        <f t="shared" si="677"/>
        <v>1075577.10552</v>
      </c>
    </row>
    <row r="774" spans="1:77">
      <c r="A774" s="678"/>
      <c r="B774" s="678" t="s">
        <v>313</v>
      </c>
      <c r="C774" s="57" t="s">
        <v>23</v>
      </c>
      <c r="D774" s="684" t="s">
        <v>25</v>
      </c>
      <c r="E774" s="681" t="s">
        <v>349</v>
      </c>
      <c r="F774" s="683" t="s">
        <v>264</v>
      </c>
      <c r="G774" s="682" t="s">
        <v>106</v>
      </c>
      <c r="H774" s="241" t="s">
        <v>126</v>
      </c>
      <c r="I774" s="38"/>
      <c r="J774" s="983"/>
      <c r="K774" s="903"/>
      <c r="L774" s="798"/>
      <c r="M774" s="429"/>
      <c r="N774" s="109"/>
      <c r="O774" s="109"/>
      <c r="P774" s="109"/>
      <c r="Q774" s="607"/>
      <c r="R774" s="93"/>
      <c r="S774" s="109">
        <v>24548.45</v>
      </c>
      <c r="T774" s="109">
        <v>35616.080000000002</v>
      </c>
      <c r="U774" s="109">
        <v>8177.5199999999977</v>
      </c>
      <c r="V774" s="109">
        <v>22622.9</v>
      </c>
      <c r="W774" s="109">
        <v>31204</v>
      </c>
      <c r="X774" s="109">
        <v>31204</v>
      </c>
      <c r="Y774" s="109">
        <v>21535.306</v>
      </c>
      <c r="Z774" s="109">
        <v>28989.834999999999</v>
      </c>
      <c r="AA774" s="109">
        <v>164827.91899999999</v>
      </c>
      <c r="AB774" s="109">
        <v>175595.57199999999</v>
      </c>
      <c r="AC774" s="109">
        <v>137494.64600000001</v>
      </c>
      <c r="AD774" s="109">
        <v>52181.703000000001</v>
      </c>
      <c r="AE774" s="109">
        <v>77858.414000000004</v>
      </c>
      <c r="AF774" s="109">
        <v>52181.703000000001</v>
      </c>
      <c r="AG774" s="109">
        <v>43070.612000000001</v>
      </c>
      <c r="AH774" s="109">
        <v>24848.43</v>
      </c>
      <c r="AI774" s="109">
        <v>15737.339</v>
      </c>
      <c r="AJ774" s="109">
        <v>33959.520999999993</v>
      </c>
      <c r="AK774" s="109">
        <v>22374.962012</v>
      </c>
      <c r="AL774" s="109">
        <v>30120.141169999999</v>
      </c>
      <c r="AM774" s="109">
        <v>171254.51693799999</v>
      </c>
      <c r="AN774" s="109">
        <v>182441.997944</v>
      </c>
      <c r="AO774" s="109">
        <v>142855.52669200001</v>
      </c>
      <c r="AP774" s="160">
        <f t="shared" si="678"/>
        <v>368726.01</v>
      </c>
      <c r="AQ774" s="160">
        <f t="shared" si="679"/>
        <v>1161975.084756</v>
      </c>
      <c r="AR774" s="160">
        <f t="shared" si="680"/>
        <v>1530701.0947559997</v>
      </c>
      <c r="AS774" s="607"/>
      <c r="AT774" s="219"/>
      <c r="AU774" s="13">
        <f t="shared" si="648"/>
        <v>175595.57199999999</v>
      </c>
      <c r="AV774" s="13">
        <f t="shared" si="649"/>
        <v>137494.64600000001</v>
      </c>
      <c r="AW774" s="13">
        <f t="shared" si="650"/>
        <v>52181.703000000001</v>
      </c>
      <c r="AX774" s="13">
        <f t="shared" si="651"/>
        <v>77858.414000000004</v>
      </c>
      <c r="AY774" s="13">
        <f t="shared" si="652"/>
        <v>52181.703000000001</v>
      </c>
      <c r="AZ774" s="13">
        <f t="shared" si="653"/>
        <v>43070.612000000001</v>
      </c>
      <c r="BA774" s="13">
        <f t="shared" si="654"/>
        <v>24848.43</v>
      </c>
      <c r="BB774" s="13">
        <f t="shared" si="655"/>
        <v>15737.339</v>
      </c>
      <c r="BC774" s="13">
        <f t="shared" si="656"/>
        <v>33959.520999999993</v>
      </c>
      <c r="BD774" s="13">
        <f t="shared" si="657"/>
        <v>22374.962012</v>
      </c>
      <c r="BE774" s="13">
        <f t="shared" si="658"/>
        <v>30120.141169999999</v>
      </c>
      <c r="BF774" s="13">
        <f t="shared" si="659"/>
        <v>171254.51693799999</v>
      </c>
      <c r="BG774" s="13">
        <f t="shared" si="660"/>
        <v>182441.997944</v>
      </c>
      <c r="BH774" s="13">
        <f t="shared" si="661"/>
        <v>142855.52669200001</v>
      </c>
      <c r="BI774" s="73">
        <f t="shared" si="676"/>
        <v>1161975.084756</v>
      </c>
      <c r="BJ774" s="219"/>
      <c r="BK774" s="850">
        <f t="shared" si="662"/>
        <v>175595.57199999999</v>
      </c>
      <c r="BL774" s="109">
        <f t="shared" si="663"/>
        <v>137494.64600000001</v>
      </c>
      <c r="BM774" s="109">
        <f t="shared" si="664"/>
        <v>52181.703000000001</v>
      </c>
      <c r="BN774" s="109">
        <f t="shared" si="665"/>
        <v>77858.414000000004</v>
      </c>
      <c r="BO774" s="109">
        <f t="shared" si="666"/>
        <v>52181.703000000001</v>
      </c>
      <c r="BP774" s="109">
        <f t="shared" si="667"/>
        <v>43070.612000000001</v>
      </c>
      <c r="BQ774" s="109">
        <f t="shared" si="668"/>
        <v>24848.43</v>
      </c>
      <c r="BR774" s="109">
        <f t="shared" si="669"/>
        <v>15737.339</v>
      </c>
      <c r="BS774" s="109">
        <f t="shared" si="670"/>
        <v>33959.520999999993</v>
      </c>
      <c r="BT774" s="109">
        <f t="shared" si="671"/>
        <v>22374.962012</v>
      </c>
      <c r="BU774" s="109">
        <f t="shared" si="672"/>
        <v>30120.141169999999</v>
      </c>
      <c r="BV774" s="109">
        <f t="shared" si="673"/>
        <v>171254.51693799999</v>
      </c>
      <c r="BW774" s="109">
        <f t="shared" si="674"/>
        <v>182441.997944</v>
      </c>
      <c r="BX774" s="109">
        <f t="shared" si="675"/>
        <v>142855.52669200001</v>
      </c>
      <c r="BY774" s="1000">
        <f t="shared" si="677"/>
        <v>1161975.084756</v>
      </c>
    </row>
    <row r="775" spans="1:77">
      <c r="A775" s="679"/>
      <c r="B775" s="679" t="s">
        <v>313</v>
      </c>
      <c r="C775" s="57" t="s">
        <v>23</v>
      </c>
      <c r="D775" s="684" t="s">
        <v>33</v>
      </c>
      <c r="E775" s="681" t="s">
        <v>349</v>
      </c>
      <c r="F775" s="682" t="s">
        <v>264</v>
      </c>
      <c r="G775" s="682" t="s">
        <v>106</v>
      </c>
      <c r="H775" s="241" t="s">
        <v>130</v>
      </c>
      <c r="I775" s="38"/>
      <c r="J775" s="983"/>
      <c r="K775" s="903"/>
      <c r="L775" s="798"/>
      <c r="M775" s="429"/>
      <c r="N775" s="109"/>
      <c r="O775" s="109"/>
      <c r="P775" s="109"/>
      <c r="Q775" s="607"/>
      <c r="R775" s="93"/>
      <c r="S775" s="109">
        <v>16212.249999999998</v>
      </c>
      <c r="T775" s="109">
        <v>1.8189894035458565E-12</v>
      </c>
      <c r="U775" s="109">
        <v>-1298.8800000000008</v>
      </c>
      <c r="V775" s="109">
        <v>6880</v>
      </c>
      <c r="W775" s="109">
        <v>5160</v>
      </c>
      <c r="X775" s="109">
        <v>4403.2</v>
      </c>
      <c r="Y775" s="109">
        <v>25994.6</v>
      </c>
      <c r="Z775" s="109">
        <v>31193.52</v>
      </c>
      <c r="AA775" s="109">
        <v>51989.2</v>
      </c>
      <c r="AB775" s="109">
        <v>93580.56</v>
      </c>
      <c r="AC775" s="109">
        <v>88381.64</v>
      </c>
      <c r="AD775" s="109">
        <v>83182.720000000001</v>
      </c>
      <c r="AE775" s="109">
        <v>20795.68</v>
      </c>
      <c r="AF775" s="109">
        <v>31193.52</v>
      </c>
      <c r="AG775" s="109">
        <v>20795.68</v>
      </c>
      <c r="AH775" s="109">
        <v>15596.76</v>
      </c>
      <c r="AI775" s="109">
        <v>20795.68</v>
      </c>
      <c r="AJ775" s="109">
        <v>36392.44</v>
      </c>
      <c r="AK775" s="109">
        <v>26462.502799999998</v>
      </c>
      <c r="AL775" s="109">
        <v>31755.003360000002</v>
      </c>
      <c r="AM775" s="109">
        <v>52925.005599999997</v>
      </c>
      <c r="AN775" s="109">
        <v>95265.010079999993</v>
      </c>
      <c r="AO775" s="109">
        <v>89972.509520000007</v>
      </c>
      <c r="AP775" s="160">
        <f t="shared" si="678"/>
        <v>140533.89000000001</v>
      </c>
      <c r="AQ775" s="160">
        <f t="shared" si="679"/>
        <v>707094.71135999996</v>
      </c>
      <c r="AR775" s="160">
        <f t="shared" si="680"/>
        <v>847628.60136000009</v>
      </c>
      <c r="AS775" s="607"/>
      <c r="AT775" s="219"/>
      <c r="AU775" s="13">
        <f t="shared" si="648"/>
        <v>93580.56</v>
      </c>
      <c r="AV775" s="13">
        <f t="shared" si="649"/>
        <v>88381.64</v>
      </c>
      <c r="AW775" s="13">
        <f t="shared" si="650"/>
        <v>83182.720000000001</v>
      </c>
      <c r="AX775" s="13">
        <f t="shared" si="651"/>
        <v>20795.68</v>
      </c>
      <c r="AY775" s="13">
        <f t="shared" si="652"/>
        <v>31193.52</v>
      </c>
      <c r="AZ775" s="13">
        <f t="shared" si="653"/>
        <v>20795.68</v>
      </c>
      <c r="BA775" s="13">
        <f t="shared" si="654"/>
        <v>15596.76</v>
      </c>
      <c r="BB775" s="13">
        <f t="shared" si="655"/>
        <v>20795.68</v>
      </c>
      <c r="BC775" s="13">
        <f t="shared" si="656"/>
        <v>36392.44</v>
      </c>
      <c r="BD775" s="13">
        <f t="shared" si="657"/>
        <v>26462.502799999998</v>
      </c>
      <c r="BE775" s="13">
        <f t="shared" si="658"/>
        <v>31755.003360000002</v>
      </c>
      <c r="BF775" s="13">
        <f t="shared" si="659"/>
        <v>52925.005599999997</v>
      </c>
      <c r="BG775" s="13">
        <f t="shared" si="660"/>
        <v>95265.010079999993</v>
      </c>
      <c r="BH775" s="13">
        <f t="shared" si="661"/>
        <v>89972.509520000007</v>
      </c>
      <c r="BI775" s="73">
        <f t="shared" si="676"/>
        <v>707094.71135999996</v>
      </c>
      <c r="BJ775" s="219"/>
      <c r="BK775" s="850">
        <f t="shared" si="662"/>
        <v>93580.56</v>
      </c>
      <c r="BL775" s="109">
        <f t="shared" si="663"/>
        <v>88381.64</v>
      </c>
      <c r="BM775" s="109">
        <f t="shared" si="664"/>
        <v>83182.720000000001</v>
      </c>
      <c r="BN775" s="109">
        <f t="shared" si="665"/>
        <v>20795.68</v>
      </c>
      <c r="BO775" s="109">
        <f t="shared" si="666"/>
        <v>31193.52</v>
      </c>
      <c r="BP775" s="109">
        <f t="shared" si="667"/>
        <v>20795.68</v>
      </c>
      <c r="BQ775" s="109">
        <f t="shared" si="668"/>
        <v>15596.76</v>
      </c>
      <c r="BR775" s="109">
        <f t="shared" si="669"/>
        <v>20795.68</v>
      </c>
      <c r="BS775" s="109">
        <f t="shared" si="670"/>
        <v>36392.44</v>
      </c>
      <c r="BT775" s="109">
        <f t="shared" si="671"/>
        <v>26462.502799999998</v>
      </c>
      <c r="BU775" s="109">
        <f t="shared" si="672"/>
        <v>31755.003360000002</v>
      </c>
      <c r="BV775" s="109">
        <f t="shared" si="673"/>
        <v>52925.005599999997</v>
      </c>
      <c r="BW775" s="109">
        <f t="shared" si="674"/>
        <v>95265.010079999993</v>
      </c>
      <c r="BX775" s="109">
        <f t="shared" si="675"/>
        <v>89972.509520000007</v>
      </c>
      <c r="BY775" s="1000">
        <f t="shared" si="677"/>
        <v>707094.71135999996</v>
      </c>
    </row>
    <row r="776" spans="1:77">
      <c r="A776" s="679"/>
      <c r="B776" s="679" t="s">
        <v>313</v>
      </c>
      <c r="C776" s="57" t="s">
        <v>23</v>
      </c>
      <c r="D776" s="684" t="s">
        <v>27</v>
      </c>
      <c r="E776" s="681" t="s">
        <v>349</v>
      </c>
      <c r="F776" s="682" t="s">
        <v>264</v>
      </c>
      <c r="G776" s="682" t="s">
        <v>106</v>
      </c>
      <c r="H776" s="241" t="s">
        <v>127</v>
      </c>
      <c r="I776" s="38"/>
      <c r="J776" s="983"/>
      <c r="K776" s="903"/>
      <c r="L776" s="798"/>
      <c r="M776" s="429"/>
      <c r="N776" s="109"/>
      <c r="O776" s="109"/>
      <c r="P776" s="109"/>
      <c r="Q776" s="607"/>
      <c r="R776" s="93"/>
      <c r="S776" s="109">
        <v>35756.299999999996</v>
      </c>
      <c r="T776" s="109">
        <v>5502.9500000000016</v>
      </c>
      <c r="U776" s="109">
        <v>8567.6999999999971</v>
      </c>
      <c r="V776" s="109">
        <v>3726.5</v>
      </c>
      <c r="W776" s="109">
        <v>5140</v>
      </c>
      <c r="X776" s="109">
        <v>5140</v>
      </c>
      <c r="Y776" s="109">
        <v>9289.41</v>
      </c>
      <c r="Z776" s="109">
        <v>12504.975</v>
      </c>
      <c r="AA776" s="109">
        <v>71099.714999999997</v>
      </c>
      <c r="AB776" s="109">
        <v>75744.42</v>
      </c>
      <c r="AC776" s="109">
        <v>59309.310000000012</v>
      </c>
      <c r="AD776" s="109">
        <v>22508.955000000002</v>
      </c>
      <c r="AE776" s="109">
        <v>33584.79</v>
      </c>
      <c r="AF776" s="109">
        <v>22508.955000000002</v>
      </c>
      <c r="AG776" s="109">
        <v>18578.82</v>
      </c>
      <c r="AH776" s="109">
        <v>10718.55</v>
      </c>
      <c r="AI776" s="109">
        <v>6788.415</v>
      </c>
      <c r="AJ776" s="109">
        <v>14648.684999999998</v>
      </c>
      <c r="AK776" s="109">
        <v>9954.350120000001</v>
      </c>
      <c r="AL776" s="109">
        <v>13400.0867</v>
      </c>
      <c r="AM776" s="109">
        <v>76189.064379999996</v>
      </c>
      <c r="AN776" s="109">
        <v>81166.239440000005</v>
      </c>
      <c r="AO776" s="109">
        <v>63554.696920000009</v>
      </c>
      <c r="AP776" s="160">
        <f t="shared" si="678"/>
        <v>156727.54999999999</v>
      </c>
      <c r="AQ776" s="160">
        <f t="shared" si="679"/>
        <v>508655.33756000001</v>
      </c>
      <c r="AR776" s="160">
        <f t="shared" si="680"/>
        <v>665382.88755999994</v>
      </c>
      <c r="AS776" s="607"/>
      <c r="AT776" s="219"/>
      <c r="AU776" s="13">
        <f t="shared" si="648"/>
        <v>75744.42</v>
      </c>
      <c r="AV776" s="13">
        <f t="shared" si="649"/>
        <v>59309.310000000012</v>
      </c>
      <c r="AW776" s="13">
        <f t="shared" si="650"/>
        <v>22508.955000000002</v>
      </c>
      <c r="AX776" s="13">
        <f t="shared" si="651"/>
        <v>33584.79</v>
      </c>
      <c r="AY776" s="13">
        <f t="shared" si="652"/>
        <v>22508.955000000002</v>
      </c>
      <c r="AZ776" s="13">
        <f t="shared" si="653"/>
        <v>18578.82</v>
      </c>
      <c r="BA776" s="13">
        <f t="shared" si="654"/>
        <v>10718.55</v>
      </c>
      <c r="BB776" s="13">
        <f t="shared" si="655"/>
        <v>6788.415</v>
      </c>
      <c r="BC776" s="13">
        <f t="shared" si="656"/>
        <v>14648.684999999998</v>
      </c>
      <c r="BD776" s="13">
        <f t="shared" si="657"/>
        <v>9954.350120000001</v>
      </c>
      <c r="BE776" s="13">
        <f t="shared" si="658"/>
        <v>13400.0867</v>
      </c>
      <c r="BF776" s="13">
        <f t="shared" si="659"/>
        <v>76189.064379999996</v>
      </c>
      <c r="BG776" s="13">
        <f t="shared" si="660"/>
        <v>81166.239440000005</v>
      </c>
      <c r="BH776" s="13">
        <f t="shared" si="661"/>
        <v>63554.696920000009</v>
      </c>
      <c r="BI776" s="73">
        <f t="shared" si="676"/>
        <v>508655.33756000001</v>
      </c>
      <c r="BJ776" s="219"/>
      <c r="BK776" s="850">
        <f t="shared" si="662"/>
        <v>75744.42</v>
      </c>
      <c r="BL776" s="109">
        <f t="shared" si="663"/>
        <v>59309.310000000012</v>
      </c>
      <c r="BM776" s="109">
        <f t="shared" si="664"/>
        <v>22508.955000000002</v>
      </c>
      <c r="BN776" s="109">
        <f t="shared" si="665"/>
        <v>33584.79</v>
      </c>
      <c r="BO776" s="109">
        <f t="shared" si="666"/>
        <v>22508.955000000002</v>
      </c>
      <c r="BP776" s="109">
        <f t="shared" si="667"/>
        <v>18578.82</v>
      </c>
      <c r="BQ776" s="109">
        <f t="shared" si="668"/>
        <v>10718.55</v>
      </c>
      <c r="BR776" s="109">
        <f t="shared" si="669"/>
        <v>6788.415</v>
      </c>
      <c r="BS776" s="109">
        <f t="shared" si="670"/>
        <v>14648.684999999998</v>
      </c>
      <c r="BT776" s="109">
        <f t="shared" si="671"/>
        <v>9954.350120000001</v>
      </c>
      <c r="BU776" s="109">
        <f t="shared" si="672"/>
        <v>13400.0867</v>
      </c>
      <c r="BV776" s="109">
        <f t="shared" si="673"/>
        <v>76189.064379999996</v>
      </c>
      <c r="BW776" s="109">
        <f t="shared" si="674"/>
        <v>81166.239440000005</v>
      </c>
      <c r="BX776" s="109">
        <f t="shared" si="675"/>
        <v>63554.696920000009</v>
      </c>
      <c r="BY776" s="1000">
        <f t="shared" si="677"/>
        <v>508655.33756000001</v>
      </c>
    </row>
    <row r="777" spans="1:77">
      <c r="A777" s="676"/>
      <c r="B777" s="676" t="s">
        <v>313</v>
      </c>
      <c r="C777" s="677" t="s">
        <v>23</v>
      </c>
      <c r="D777" s="677" t="s">
        <v>29</v>
      </c>
      <c r="E777" s="681" t="s">
        <v>349</v>
      </c>
      <c r="F777" s="683" t="s">
        <v>264</v>
      </c>
      <c r="G777" s="682" t="s">
        <v>106</v>
      </c>
      <c r="H777" s="241" t="s">
        <v>128</v>
      </c>
      <c r="I777" s="38"/>
      <c r="J777" s="983"/>
      <c r="K777" s="903"/>
      <c r="L777" s="798"/>
      <c r="M777" s="429"/>
      <c r="N777" s="109"/>
      <c r="O777" s="109"/>
      <c r="P777" s="109"/>
      <c r="Q777" s="607"/>
      <c r="R777" s="93"/>
      <c r="S777" s="109">
        <v>-349.53999999999996</v>
      </c>
      <c r="T777" s="109">
        <v>1229.2499999999995</v>
      </c>
      <c r="U777" s="109">
        <v>-4453.68</v>
      </c>
      <c r="V777" s="109">
        <v>20260</v>
      </c>
      <c r="W777" s="109">
        <v>15195</v>
      </c>
      <c r="X777" s="109">
        <v>12966.4</v>
      </c>
      <c r="Y777" s="109">
        <v>11223.3</v>
      </c>
      <c r="Z777" s="109">
        <v>13467.96</v>
      </c>
      <c r="AA777" s="109">
        <v>22446.6</v>
      </c>
      <c r="AB777" s="109">
        <v>40403.879999999997</v>
      </c>
      <c r="AC777" s="109">
        <v>38159.22</v>
      </c>
      <c r="AD777" s="109">
        <v>35914.559999999998</v>
      </c>
      <c r="AE777" s="109">
        <v>8978.64</v>
      </c>
      <c r="AF777" s="109">
        <v>13467.96</v>
      </c>
      <c r="AG777" s="109">
        <v>8978.64</v>
      </c>
      <c r="AH777" s="109">
        <v>6733.98</v>
      </c>
      <c r="AI777" s="109">
        <v>8978.64</v>
      </c>
      <c r="AJ777" s="109">
        <v>15712.62</v>
      </c>
      <c r="AK777" s="109">
        <v>11425.3194</v>
      </c>
      <c r="AL777" s="109">
        <v>13710.38328</v>
      </c>
      <c r="AM777" s="109">
        <v>22850.638800000001</v>
      </c>
      <c r="AN777" s="109">
        <v>41131.149839999998</v>
      </c>
      <c r="AO777" s="109">
        <v>38846.085960000004</v>
      </c>
      <c r="AP777" s="160">
        <f t="shared" si="678"/>
        <v>91985.290000000008</v>
      </c>
      <c r="AQ777" s="160">
        <f t="shared" si="679"/>
        <v>305291.71728000004</v>
      </c>
      <c r="AR777" s="160">
        <f t="shared" si="680"/>
        <v>397277.00727999996</v>
      </c>
      <c r="AS777" s="607"/>
      <c r="AT777" s="219"/>
      <c r="AU777" s="13">
        <f t="shared" si="648"/>
        <v>40403.879999999997</v>
      </c>
      <c r="AV777" s="13">
        <f t="shared" si="649"/>
        <v>38159.22</v>
      </c>
      <c r="AW777" s="13">
        <f t="shared" si="650"/>
        <v>35914.559999999998</v>
      </c>
      <c r="AX777" s="13">
        <f t="shared" si="651"/>
        <v>8978.64</v>
      </c>
      <c r="AY777" s="13">
        <f t="shared" si="652"/>
        <v>13467.96</v>
      </c>
      <c r="AZ777" s="13">
        <f t="shared" si="653"/>
        <v>8978.64</v>
      </c>
      <c r="BA777" s="13">
        <f t="shared" si="654"/>
        <v>6733.98</v>
      </c>
      <c r="BB777" s="13">
        <f t="shared" si="655"/>
        <v>8978.64</v>
      </c>
      <c r="BC777" s="13">
        <f t="shared" si="656"/>
        <v>15712.62</v>
      </c>
      <c r="BD777" s="13">
        <f t="shared" si="657"/>
        <v>11425.3194</v>
      </c>
      <c r="BE777" s="13">
        <f t="shared" si="658"/>
        <v>13710.38328</v>
      </c>
      <c r="BF777" s="13">
        <f t="shared" si="659"/>
        <v>22850.638800000001</v>
      </c>
      <c r="BG777" s="13">
        <f t="shared" si="660"/>
        <v>41131.149839999998</v>
      </c>
      <c r="BH777" s="13">
        <f t="shared" si="661"/>
        <v>38846.085960000004</v>
      </c>
      <c r="BI777" s="73">
        <f t="shared" si="676"/>
        <v>305291.71728000004</v>
      </c>
      <c r="BJ777" s="219"/>
      <c r="BK777" s="850">
        <f t="shared" si="662"/>
        <v>40403.879999999997</v>
      </c>
      <c r="BL777" s="109">
        <f t="shared" si="663"/>
        <v>38159.22</v>
      </c>
      <c r="BM777" s="109">
        <f t="shared" si="664"/>
        <v>35914.559999999998</v>
      </c>
      <c r="BN777" s="109">
        <f t="shared" si="665"/>
        <v>8978.64</v>
      </c>
      <c r="BO777" s="109">
        <f t="shared" si="666"/>
        <v>13467.96</v>
      </c>
      <c r="BP777" s="109">
        <f t="shared" si="667"/>
        <v>8978.64</v>
      </c>
      <c r="BQ777" s="109">
        <f t="shared" si="668"/>
        <v>6733.98</v>
      </c>
      <c r="BR777" s="109">
        <f t="shared" si="669"/>
        <v>8978.64</v>
      </c>
      <c r="BS777" s="109">
        <f t="shared" si="670"/>
        <v>15712.62</v>
      </c>
      <c r="BT777" s="109">
        <f t="shared" si="671"/>
        <v>11425.3194</v>
      </c>
      <c r="BU777" s="109">
        <f t="shared" si="672"/>
        <v>13710.38328</v>
      </c>
      <c r="BV777" s="109">
        <f t="shared" si="673"/>
        <v>22850.638800000001</v>
      </c>
      <c r="BW777" s="109">
        <f t="shared" si="674"/>
        <v>41131.149839999998</v>
      </c>
      <c r="BX777" s="109">
        <f t="shared" si="675"/>
        <v>38846.085960000004</v>
      </c>
      <c r="BY777" s="1000">
        <f t="shared" si="677"/>
        <v>305291.71728000004</v>
      </c>
    </row>
    <row r="778" spans="1:77">
      <c r="A778" s="678"/>
      <c r="B778" s="678" t="s">
        <v>313</v>
      </c>
      <c r="C778" s="57" t="s">
        <v>23</v>
      </c>
      <c r="D778" s="684" t="s">
        <v>22</v>
      </c>
      <c r="E778" s="681" t="s">
        <v>349</v>
      </c>
      <c r="F778" s="683" t="s">
        <v>264</v>
      </c>
      <c r="G778" s="682" t="s">
        <v>106</v>
      </c>
      <c r="H778" s="241" t="s">
        <v>125</v>
      </c>
      <c r="I778" s="38"/>
      <c r="J778" s="983"/>
      <c r="K778" s="903"/>
      <c r="L778" s="798"/>
      <c r="M778" s="429"/>
      <c r="N778" s="109"/>
      <c r="O778" s="109"/>
      <c r="P778" s="109"/>
      <c r="Q778" s="607"/>
      <c r="R778" s="93"/>
      <c r="S778" s="109">
        <v>30332.519999999997</v>
      </c>
      <c r="T778" s="109">
        <v>12857.920000000002</v>
      </c>
      <c r="U778" s="109">
        <v>2.3305801732931286E-12</v>
      </c>
      <c r="V778" s="109">
        <v>2650.6</v>
      </c>
      <c r="W778" s="109">
        <v>3656</v>
      </c>
      <c r="X778" s="109">
        <v>3656</v>
      </c>
      <c r="Y778" s="109">
        <v>3314.6360000000004</v>
      </c>
      <c r="Z778" s="109">
        <v>4462.01</v>
      </c>
      <c r="AA778" s="109">
        <v>25369.714</v>
      </c>
      <c r="AB778" s="109">
        <v>27027.031999999996</v>
      </c>
      <c r="AC778" s="109">
        <v>21162.675999999999</v>
      </c>
      <c r="AD778" s="109">
        <v>8031.6179999999995</v>
      </c>
      <c r="AE778" s="109">
        <v>11983.684000000001</v>
      </c>
      <c r="AF778" s="109">
        <v>8031.6179999999995</v>
      </c>
      <c r="AG778" s="109">
        <v>6629.2720000000008</v>
      </c>
      <c r="AH778" s="109">
        <v>3824.58</v>
      </c>
      <c r="AI778" s="109">
        <v>2422.2339999999999</v>
      </c>
      <c r="AJ778" s="109">
        <v>5226.9259999999995</v>
      </c>
      <c r="AK778" s="109">
        <v>3374.2994480000007</v>
      </c>
      <c r="AL778" s="109">
        <v>4542.32618</v>
      </c>
      <c r="AM778" s="109">
        <v>25826.368852</v>
      </c>
      <c r="AN778" s="109">
        <v>27513.518575999995</v>
      </c>
      <c r="AO778" s="109">
        <v>21543.604167999998</v>
      </c>
      <c r="AP778" s="160">
        <f t="shared" si="678"/>
        <v>86299.4</v>
      </c>
      <c r="AQ778" s="160">
        <f t="shared" si="679"/>
        <v>177139.757224</v>
      </c>
      <c r="AR778" s="160">
        <f t="shared" si="680"/>
        <v>263439.15722399997</v>
      </c>
      <c r="AS778" s="607"/>
      <c r="AT778" s="219"/>
      <c r="AU778" s="13">
        <f t="shared" si="648"/>
        <v>27027.031999999996</v>
      </c>
      <c r="AV778" s="13">
        <f t="shared" si="649"/>
        <v>21162.675999999999</v>
      </c>
      <c r="AW778" s="13">
        <f t="shared" si="650"/>
        <v>8031.6179999999995</v>
      </c>
      <c r="AX778" s="13">
        <f t="shared" si="651"/>
        <v>11983.684000000001</v>
      </c>
      <c r="AY778" s="13">
        <f t="shared" si="652"/>
        <v>8031.6179999999995</v>
      </c>
      <c r="AZ778" s="13">
        <f t="shared" si="653"/>
        <v>6629.2720000000008</v>
      </c>
      <c r="BA778" s="13">
        <f t="shared" si="654"/>
        <v>3824.58</v>
      </c>
      <c r="BB778" s="13">
        <f t="shared" si="655"/>
        <v>2422.2339999999999</v>
      </c>
      <c r="BC778" s="13">
        <f t="shared" si="656"/>
        <v>5226.9259999999995</v>
      </c>
      <c r="BD778" s="13">
        <f t="shared" si="657"/>
        <v>3374.2994480000007</v>
      </c>
      <c r="BE778" s="13">
        <f t="shared" si="658"/>
        <v>4542.32618</v>
      </c>
      <c r="BF778" s="13">
        <f t="shared" si="659"/>
        <v>25826.368852</v>
      </c>
      <c r="BG778" s="13">
        <f t="shared" si="660"/>
        <v>27513.518575999995</v>
      </c>
      <c r="BH778" s="13">
        <f t="shared" si="661"/>
        <v>21543.604167999998</v>
      </c>
      <c r="BI778" s="73">
        <f t="shared" si="676"/>
        <v>177139.757224</v>
      </c>
      <c r="BJ778" s="219"/>
      <c r="BK778" s="850">
        <f t="shared" si="662"/>
        <v>27027.031999999996</v>
      </c>
      <c r="BL778" s="109">
        <f t="shared" si="663"/>
        <v>21162.675999999999</v>
      </c>
      <c r="BM778" s="109">
        <f t="shared" si="664"/>
        <v>8031.6179999999995</v>
      </c>
      <c r="BN778" s="109">
        <f t="shared" si="665"/>
        <v>11983.684000000001</v>
      </c>
      <c r="BO778" s="109">
        <f t="shared" si="666"/>
        <v>8031.6179999999995</v>
      </c>
      <c r="BP778" s="109">
        <f t="shared" si="667"/>
        <v>6629.2720000000008</v>
      </c>
      <c r="BQ778" s="109">
        <f t="shared" si="668"/>
        <v>3824.58</v>
      </c>
      <c r="BR778" s="109">
        <f t="shared" si="669"/>
        <v>2422.2339999999999</v>
      </c>
      <c r="BS778" s="109">
        <f t="shared" si="670"/>
        <v>5226.9259999999995</v>
      </c>
      <c r="BT778" s="109">
        <f t="shared" si="671"/>
        <v>3374.2994480000007</v>
      </c>
      <c r="BU778" s="109">
        <f t="shared" si="672"/>
        <v>4542.32618</v>
      </c>
      <c r="BV778" s="109">
        <f t="shared" si="673"/>
        <v>25826.368852</v>
      </c>
      <c r="BW778" s="109">
        <f t="shared" si="674"/>
        <v>27513.518575999995</v>
      </c>
      <c r="BX778" s="109">
        <f t="shared" si="675"/>
        <v>21543.604167999998</v>
      </c>
      <c r="BY778" s="1000">
        <f t="shared" si="677"/>
        <v>177139.757224</v>
      </c>
    </row>
    <row r="779" spans="1:77">
      <c r="A779" s="678"/>
      <c r="B779" s="678" t="s">
        <v>2049</v>
      </c>
      <c r="C779" s="57" t="s">
        <v>23</v>
      </c>
      <c r="D779" s="684" t="s">
        <v>31</v>
      </c>
      <c r="E779" s="681" t="s">
        <v>349</v>
      </c>
      <c r="F779" s="683" t="s">
        <v>264</v>
      </c>
      <c r="G779" s="682" t="s">
        <v>106</v>
      </c>
      <c r="H779" s="241" t="s">
        <v>129</v>
      </c>
      <c r="I779" s="38"/>
      <c r="J779" s="983"/>
      <c r="K779" s="903"/>
      <c r="L779" s="798"/>
      <c r="M779" s="429"/>
      <c r="N779" s="109"/>
      <c r="O779" s="109"/>
      <c r="P779" s="109"/>
      <c r="Q779" s="607"/>
      <c r="R779" s="93"/>
      <c r="S779" s="109">
        <v>182298.77</v>
      </c>
      <c r="T779" s="109">
        <v>-18456.210000000006</v>
      </c>
      <c r="U779" s="109">
        <v>596744.80000000005</v>
      </c>
      <c r="V779" s="109">
        <v>45901.8</v>
      </c>
      <c r="W779" s="109">
        <v>45901.8</v>
      </c>
      <c r="X779" s="109">
        <v>45901.8</v>
      </c>
      <c r="Y779" s="109">
        <v>0</v>
      </c>
      <c r="Z779" s="109">
        <v>0</v>
      </c>
      <c r="AA779" s="109">
        <v>0</v>
      </c>
      <c r="AB779" s="109">
        <v>0</v>
      </c>
      <c r="AC779" s="109">
        <v>0</v>
      </c>
      <c r="AD779" s="109">
        <v>0</v>
      </c>
      <c r="AE779" s="109">
        <v>0</v>
      </c>
      <c r="AF779" s="109">
        <v>0</v>
      </c>
      <c r="AG779" s="109">
        <v>0</v>
      </c>
      <c r="AH779" s="109">
        <v>0</v>
      </c>
      <c r="AI779" s="109">
        <v>0</v>
      </c>
      <c r="AJ779" s="109">
        <v>0</v>
      </c>
      <c r="AK779" s="109">
        <v>0</v>
      </c>
      <c r="AL779" s="109">
        <v>0</v>
      </c>
      <c r="AM779" s="109">
        <v>0</v>
      </c>
      <c r="AN779" s="109">
        <v>0</v>
      </c>
      <c r="AO779" s="109">
        <v>0</v>
      </c>
      <c r="AP779" s="160">
        <f t="shared" si="678"/>
        <v>898292.76000000024</v>
      </c>
      <c r="AQ779" s="160">
        <f t="shared" si="679"/>
        <v>0</v>
      </c>
      <c r="AR779" s="160">
        <f t="shared" si="680"/>
        <v>898292.76000000024</v>
      </c>
      <c r="AS779" s="607"/>
      <c r="AT779" s="219"/>
      <c r="AU779" s="13">
        <f t="shared" si="648"/>
        <v>0</v>
      </c>
      <c r="AV779" s="13">
        <f t="shared" si="649"/>
        <v>0</v>
      </c>
      <c r="AW779" s="13">
        <f t="shared" si="650"/>
        <v>0</v>
      </c>
      <c r="AX779" s="13">
        <f t="shared" si="651"/>
        <v>0</v>
      </c>
      <c r="AY779" s="13">
        <f t="shared" si="652"/>
        <v>0</v>
      </c>
      <c r="AZ779" s="13">
        <f t="shared" si="653"/>
        <v>0</v>
      </c>
      <c r="BA779" s="13">
        <f t="shared" si="654"/>
        <v>0</v>
      </c>
      <c r="BB779" s="13">
        <f t="shared" si="655"/>
        <v>0</v>
      </c>
      <c r="BC779" s="13">
        <f t="shared" si="656"/>
        <v>0</v>
      </c>
      <c r="BD779" s="13">
        <f t="shared" si="657"/>
        <v>0</v>
      </c>
      <c r="BE779" s="13">
        <f t="shared" si="658"/>
        <v>0</v>
      </c>
      <c r="BF779" s="13">
        <f t="shared" si="659"/>
        <v>0</v>
      </c>
      <c r="BG779" s="13">
        <f t="shared" si="660"/>
        <v>0</v>
      </c>
      <c r="BH779" s="13">
        <f t="shared" si="661"/>
        <v>0</v>
      </c>
      <c r="BI779" s="73">
        <f t="shared" si="676"/>
        <v>0</v>
      </c>
      <c r="BJ779" s="219"/>
      <c r="BK779" s="850">
        <f t="shared" si="662"/>
        <v>0</v>
      </c>
      <c r="BL779" s="109">
        <f t="shared" si="663"/>
        <v>0</v>
      </c>
      <c r="BM779" s="109">
        <f t="shared" si="664"/>
        <v>0</v>
      </c>
      <c r="BN779" s="109">
        <f t="shared" si="665"/>
        <v>0</v>
      </c>
      <c r="BO779" s="109">
        <f t="shared" si="666"/>
        <v>0</v>
      </c>
      <c r="BP779" s="109">
        <f t="shared" si="667"/>
        <v>0</v>
      </c>
      <c r="BQ779" s="109">
        <f t="shared" si="668"/>
        <v>0</v>
      </c>
      <c r="BR779" s="109">
        <f t="shared" si="669"/>
        <v>0</v>
      </c>
      <c r="BS779" s="109">
        <f t="shared" si="670"/>
        <v>0</v>
      </c>
      <c r="BT779" s="109">
        <f t="shared" si="671"/>
        <v>0</v>
      </c>
      <c r="BU779" s="109">
        <f t="shared" si="672"/>
        <v>0</v>
      </c>
      <c r="BV779" s="109">
        <f t="shared" si="673"/>
        <v>0</v>
      </c>
      <c r="BW779" s="109">
        <f t="shared" si="674"/>
        <v>0</v>
      </c>
      <c r="BX779" s="109">
        <f t="shared" si="675"/>
        <v>0</v>
      </c>
      <c r="BY779" s="1000">
        <f t="shared" si="677"/>
        <v>0</v>
      </c>
    </row>
    <row r="780" spans="1:77">
      <c r="A780" s="678"/>
      <c r="B780" s="678" t="s">
        <v>2049</v>
      </c>
      <c r="C780" s="57" t="s">
        <v>23</v>
      </c>
      <c r="D780" s="684" t="s">
        <v>29</v>
      </c>
      <c r="E780" s="681" t="s">
        <v>349</v>
      </c>
      <c r="F780" s="683" t="s">
        <v>264</v>
      </c>
      <c r="G780" s="682" t="s">
        <v>106</v>
      </c>
      <c r="H780" s="241" t="s">
        <v>128</v>
      </c>
      <c r="I780" s="38"/>
      <c r="J780" s="983"/>
      <c r="K780" s="903"/>
      <c r="L780" s="798"/>
      <c r="M780" s="429"/>
      <c r="N780" s="109"/>
      <c r="O780" s="109"/>
      <c r="P780" s="109"/>
      <c r="Q780" s="607"/>
      <c r="R780" s="93"/>
      <c r="S780" s="109">
        <v>0</v>
      </c>
      <c r="T780" s="109">
        <v>0</v>
      </c>
      <c r="U780" s="109">
        <v>0</v>
      </c>
      <c r="V780" s="109">
        <v>12763.8</v>
      </c>
      <c r="W780" s="109">
        <v>12763.8</v>
      </c>
      <c r="X780" s="109">
        <v>12763.8</v>
      </c>
      <c r="Y780" s="109">
        <v>0</v>
      </c>
      <c r="Z780" s="109">
        <v>0</v>
      </c>
      <c r="AA780" s="109">
        <v>0</v>
      </c>
      <c r="AB780" s="109">
        <v>0</v>
      </c>
      <c r="AC780" s="109">
        <v>0</v>
      </c>
      <c r="AD780" s="109">
        <v>0</v>
      </c>
      <c r="AE780" s="109">
        <v>0</v>
      </c>
      <c r="AF780" s="109">
        <v>0</v>
      </c>
      <c r="AG780" s="109">
        <v>0</v>
      </c>
      <c r="AH780" s="109">
        <v>0</v>
      </c>
      <c r="AI780" s="109">
        <v>0</v>
      </c>
      <c r="AJ780" s="109">
        <v>0</v>
      </c>
      <c r="AK780" s="109">
        <v>0</v>
      </c>
      <c r="AL780" s="109">
        <v>0</v>
      </c>
      <c r="AM780" s="109">
        <v>0</v>
      </c>
      <c r="AN780" s="109">
        <v>0</v>
      </c>
      <c r="AO780" s="109">
        <v>0</v>
      </c>
      <c r="AP780" s="160">
        <f t="shared" si="678"/>
        <v>38291.399999999994</v>
      </c>
      <c r="AQ780" s="160">
        <f t="shared" si="679"/>
        <v>0</v>
      </c>
      <c r="AR780" s="160">
        <f t="shared" si="680"/>
        <v>38291.399999999994</v>
      </c>
      <c r="AS780" s="607"/>
      <c r="AT780" s="219"/>
      <c r="AU780" s="13">
        <f t="shared" si="648"/>
        <v>0</v>
      </c>
      <c r="AV780" s="13">
        <f t="shared" si="649"/>
        <v>0</v>
      </c>
      <c r="AW780" s="13">
        <f t="shared" si="650"/>
        <v>0</v>
      </c>
      <c r="AX780" s="13">
        <f t="shared" si="651"/>
        <v>0</v>
      </c>
      <c r="AY780" s="13">
        <f t="shared" si="652"/>
        <v>0</v>
      </c>
      <c r="AZ780" s="13">
        <f t="shared" si="653"/>
        <v>0</v>
      </c>
      <c r="BA780" s="13">
        <f t="shared" si="654"/>
        <v>0</v>
      </c>
      <c r="BB780" s="13">
        <f t="shared" si="655"/>
        <v>0</v>
      </c>
      <c r="BC780" s="13">
        <f t="shared" si="656"/>
        <v>0</v>
      </c>
      <c r="BD780" s="13">
        <f t="shared" si="657"/>
        <v>0</v>
      </c>
      <c r="BE780" s="13">
        <f t="shared" si="658"/>
        <v>0</v>
      </c>
      <c r="BF780" s="13">
        <f t="shared" si="659"/>
        <v>0</v>
      </c>
      <c r="BG780" s="13">
        <f t="shared" si="660"/>
        <v>0</v>
      </c>
      <c r="BH780" s="13">
        <f t="shared" si="661"/>
        <v>0</v>
      </c>
      <c r="BI780" s="73">
        <f t="shared" si="676"/>
        <v>0</v>
      </c>
      <c r="BJ780" s="219"/>
      <c r="BK780" s="850">
        <f t="shared" si="662"/>
        <v>0</v>
      </c>
      <c r="BL780" s="109">
        <f t="shared" si="663"/>
        <v>0</v>
      </c>
      <c r="BM780" s="109">
        <f t="shared" si="664"/>
        <v>0</v>
      </c>
      <c r="BN780" s="109">
        <f t="shared" si="665"/>
        <v>0</v>
      </c>
      <c r="BO780" s="109">
        <f t="shared" si="666"/>
        <v>0</v>
      </c>
      <c r="BP780" s="109">
        <f t="shared" si="667"/>
        <v>0</v>
      </c>
      <c r="BQ780" s="109">
        <f t="shared" si="668"/>
        <v>0</v>
      </c>
      <c r="BR780" s="109">
        <f t="shared" si="669"/>
        <v>0</v>
      </c>
      <c r="BS780" s="109">
        <f t="shared" si="670"/>
        <v>0</v>
      </c>
      <c r="BT780" s="109">
        <f t="shared" si="671"/>
        <v>0</v>
      </c>
      <c r="BU780" s="109">
        <f t="shared" si="672"/>
        <v>0</v>
      </c>
      <c r="BV780" s="109">
        <f t="shared" si="673"/>
        <v>0</v>
      </c>
      <c r="BW780" s="109">
        <f t="shared" si="674"/>
        <v>0</v>
      </c>
      <c r="BX780" s="109">
        <f t="shared" si="675"/>
        <v>0</v>
      </c>
      <c r="BY780" s="1000">
        <f t="shared" si="677"/>
        <v>0</v>
      </c>
    </row>
    <row r="781" spans="1:77">
      <c r="A781" s="679"/>
      <c r="B781" s="679" t="s">
        <v>2049</v>
      </c>
      <c r="C781" s="57" t="s">
        <v>23</v>
      </c>
      <c r="D781" s="684" t="s">
        <v>33</v>
      </c>
      <c r="E781" s="681" t="s">
        <v>349</v>
      </c>
      <c r="F781" s="682" t="s">
        <v>264</v>
      </c>
      <c r="G781" s="682" t="s">
        <v>106</v>
      </c>
      <c r="H781" s="241" t="s">
        <v>130</v>
      </c>
      <c r="I781" s="38"/>
      <c r="J781" s="983"/>
      <c r="K781" s="903"/>
      <c r="L781" s="798"/>
      <c r="M781" s="429"/>
      <c r="N781" s="109"/>
      <c r="O781" s="109"/>
      <c r="P781" s="109"/>
      <c r="Q781" s="607"/>
      <c r="R781" s="93"/>
      <c r="S781" s="109">
        <v>0</v>
      </c>
      <c r="T781" s="109">
        <v>0</v>
      </c>
      <c r="U781" s="109">
        <v>0</v>
      </c>
      <c r="V781" s="109">
        <v>4334.3999999999996</v>
      </c>
      <c r="W781" s="109">
        <v>4334.3999999999996</v>
      </c>
      <c r="X781" s="109">
        <v>4334.3999999999996</v>
      </c>
      <c r="Y781" s="109">
        <v>0</v>
      </c>
      <c r="Z781" s="109">
        <v>0</v>
      </c>
      <c r="AA781" s="109">
        <v>0</v>
      </c>
      <c r="AB781" s="109">
        <v>0</v>
      </c>
      <c r="AC781" s="109">
        <v>0</v>
      </c>
      <c r="AD781" s="109">
        <v>0</v>
      </c>
      <c r="AE781" s="109">
        <v>0</v>
      </c>
      <c r="AF781" s="109">
        <v>0</v>
      </c>
      <c r="AG781" s="109">
        <v>0</v>
      </c>
      <c r="AH781" s="109">
        <v>0</v>
      </c>
      <c r="AI781" s="109">
        <v>0</v>
      </c>
      <c r="AJ781" s="109">
        <v>0</v>
      </c>
      <c r="AK781" s="109">
        <v>0</v>
      </c>
      <c r="AL781" s="109">
        <v>0</v>
      </c>
      <c r="AM781" s="109">
        <v>0</v>
      </c>
      <c r="AN781" s="109">
        <v>0</v>
      </c>
      <c r="AO781" s="109">
        <v>0</v>
      </c>
      <c r="AP781" s="160">
        <f t="shared" si="678"/>
        <v>13003.199999999999</v>
      </c>
      <c r="AQ781" s="160">
        <f t="shared" si="679"/>
        <v>0</v>
      </c>
      <c r="AR781" s="160">
        <f t="shared" si="680"/>
        <v>13003.199999999999</v>
      </c>
      <c r="AS781" s="607"/>
      <c r="AT781" s="219"/>
      <c r="AU781" s="13">
        <f t="shared" si="648"/>
        <v>0</v>
      </c>
      <c r="AV781" s="13">
        <f t="shared" si="649"/>
        <v>0</v>
      </c>
      <c r="AW781" s="13">
        <f t="shared" si="650"/>
        <v>0</v>
      </c>
      <c r="AX781" s="13">
        <f t="shared" si="651"/>
        <v>0</v>
      </c>
      <c r="AY781" s="13">
        <f t="shared" si="652"/>
        <v>0</v>
      </c>
      <c r="AZ781" s="13">
        <f t="shared" si="653"/>
        <v>0</v>
      </c>
      <c r="BA781" s="13">
        <f t="shared" si="654"/>
        <v>0</v>
      </c>
      <c r="BB781" s="13">
        <f t="shared" si="655"/>
        <v>0</v>
      </c>
      <c r="BC781" s="13">
        <f t="shared" si="656"/>
        <v>0</v>
      </c>
      <c r="BD781" s="13">
        <f t="shared" si="657"/>
        <v>0</v>
      </c>
      <c r="BE781" s="13">
        <f t="shared" si="658"/>
        <v>0</v>
      </c>
      <c r="BF781" s="13">
        <f t="shared" si="659"/>
        <v>0</v>
      </c>
      <c r="BG781" s="13">
        <f t="shared" si="660"/>
        <v>0</v>
      </c>
      <c r="BH781" s="13">
        <f t="shared" si="661"/>
        <v>0</v>
      </c>
      <c r="BI781" s="73">
        <f t="shared" si="676"/>
        <v>0</v>
      </c>
      <c r="BJ781" s="219"/>
      <c r="BK781" s="850">
        <f t="shared" si="662"/>
        <v>0</v>
      </c>
      <c r="BL781" s="109">
        <f t="shared" si="663"/>
        <v>0</v>
      </c>
      <c r="BM781" s="109">
        <f t="shared" si="664"/>
        <v>0</v>
      </c>
      <c r="BN781" s="109">
        <f t="shared" si="665"/>
        <v>0</v>
      </c>
      <c r="BO781" s="109">
        <f t="shared" si="666"/>
        <v>0</v>
      </c>
      <c r="BP781" s="109">
        <f t="shared" si="667"/>
        <v>0</v>
      </c>
      <c r="BQ781" s="109">
        <f t="shared" si="668"/>
        <v>0</v>
      </c>
      <c r="BR781" s="109">
        <f t="shared" si="669"/>
        <v>0</v>
      </c>
      <c r="BS781" s="109">
        <f t="shared" si="670"/>
        <v>0</v>
      </c>
      <c r="BT781" s="109">
        <f t="shared" si="671"/>
        <v>0</v>
      </c>
      <c r="BU781" s="109">
        <f t="shared" si="672"/>
        <v>0</v>
      </c>
      <c r="BV781" s="109">
        <f t="shared" si="673"/>
        <v>0</v>
      </c>
      <c r="BW781" s="109">
        <f t="shared" si="674"/>
        <v>0</v>
      </c>
      <c r="BX781" s="109">
        <f t="shared" si="675"/>
        <v>0</v>
      </c>
      <c r="BY781" s="1000">
        <f t="shared" si="677"/>
        <v>0</v>
      </c>
    </row>
    <row r="782" spans="1:77">
      <c r="A782" s="678"/>
      <c r="B782" s="678" t="s">
        <v>2046</v>
      </c>
      <c r="C782" s="57" t="s">
        <v>23</v>
      </c>
      <c r="D782" s="684" t="s">
        <v>31</v>
      </c>
      <c r="E782" s="681" t="s">
        <v>349</v>
      </c>
      <c r="F782" s="683" t="s">
        <v>264</v>
      </c>
      <c r="G782" s="682" t="s">
        <v>106</v>
      </c>
      <c r="H782" s="241" t="s">
        <v>129</v>
      </c>
      <c r="I782" s="38"/>
      <c r="J782" s="983"/>
      <c r="K782" s="903"/>
      <c r="L782" s="798"/>
      <c r="M782" s="429"/>
      <c r="N782" s="109"/>
      <c r="O782" s="109"/>
      <c r="P782" s="109"/>
      <c r="Q782" s="607"/>
      <c r="R782" s="93"/>
      <c r="S782" s="109">
        <v>18663.910000000003</v>
      </c>
      <c r="T782" s="109">
        <v>88896.97</v>
      </c>
      <c r="U782" s="109">
        <v>32078.580000000013</v>
      </c>
      <c r="V782" s="109">
        <v>72860</v>
      </c>
      <c r="W782" s="109">
        <v>65574</v>
      </c>
      <c r="X782" s="109">
        <v>34972.800000000003</v>
      </c>
      <c r="Y782" s="109">
        <v>41977.919999999998</v>
      </c>
      <c r="Z782" s="109">
        <v>41977.919999999998</v>
      </c>
      <c r="AA782" s="109">
        <v>41977.919999999998</v>
      </c>
      <c r="AB782" s="109">
        <v>41977.919999999998</v>
      </c>
      <c r="AC782" s="109">
        <v>41977.919999999998</v>
      </c>
      <c r="AD782" s="109">
        <v>47225.16</v>
      </c>
      <c r="AE782" s="109">
        <v>47225.16</v>
      </c>
      <c r="AF782" s="109">
        <v>47225.16</v>
      </c>
      <c r="AG782" s="109">
        <v>47225.16</v>
      </c>
      <c r="AH782" s="109">
        <v>41977.919999999998</v>
      </c>
      <c r="AI782" s="109">
        <v>41977.919999999998</v>
      </c>
      <c r="AJ782" s="109">
        <v>41977.919999999998</v>
      </c>
      <c r="AK782" s="109">
        <v>42733.522559999998</v>
      </c>
      <c r="AL782" s="109">
        <v>42733.522559999998</v>
      </c>
      <c r="AM782" s="109">
        <v>42733.522559999998</v>
      </c>
      <c r="AN782" s="109">
        <v>42733.522559999998</v>
      </c>
      <c r="AO782" s="109">
        <v>42733.522559999998</v>
      </c>
      <c r="AP782" s="160">
        <f t="shared" si="678"/>
        <v>438980.01999999996</v>
      </c>
      <c r="AQ782" s="160">
        <f t="shared" si="679"/>
        <v>612457.85279999988</v>
      </c>
      <c r="AR782" s="160">
        <f t="shared" si="680"/>
        <v>1051437.8728</v>
      </c>
      <c r="AS782" s="607"/>
      <c r="AT782" s="219"/>
      <c r="AU782" s="13">
        <f t="shared" si="648"/>
        <v>41977.919999999998</v>
      </c>
      <c r="AV782" s="13">
        <f t="shared" si="649"/>
        <v>41977.919999999998</v>
      </c>
      <c r="AW782" s="13">
        <f t="shared" si="650"/>
        <v>47225.16</v>
      </c>
      <c r="AX782" s="13">
        <f t="shared" si="651"/>
        <v>47225.16</v>
      </c>
      <c r="AY782" s="13">
        <f t="shared" si="652"/>
        <v>47225.16</v>
      </c>
      <c r="AZ782" s="13">
        <f t="shared" si="653"/>
        <v>47225.16</v>
      </c>
      <c r="BA782" s="13">
        <f t="shared" si="654"/>
        <v>41977.919999999998</v>
      </c>
      <c r="BB782" s="13">
        <f t="shared" si="655"/>
        <v>41977.919999999998</v>
      </c>
      <c r="BC782" s="13">
        <f t="shared" si="656"/>
        <v>41977.919999999998</v>
      </c>
      <c r="BD782" s="13">
        <f t="shared" si="657"/>
        <v>42733.522559999998</v>
      </c>
      <c r="BE782" s="13">
        <f t="shared" si="658"/>
        <v>42733.522559999998</v>
      </c>
      <c r="BF782" s="13">
        <f t="shared" si="659"/>
        <v>42733.522559999998</v>
      </c>
      <c r="BG782" s="13">
        <f t="shared" si="660"/>
        <v>42733.522559999998</v>
      </c>
      <c r="BH782" s="13">
        <f t="shared" si="661"/>
        <v>42733.522559999998</v>
      </c>
      <c r="BI782" s="73">
        <f t="shared" si="676"/>
        <v>612457.85279999988</v>
      </c>
      <c r="BJ782" s="219"/>
      <c r="BK782" s="850">
        <f t="shared" si="662"/>
        <v>41977.919999999998</v>
      </c>
      <c r="BL782" s="109">
        <f t="shared" si="663"/>
        <v>41977.919999999998</v>
      </c>
      <c r="BM782" s="109">
        <f t="shared" si="664"/>
        <v>47225.16</v>
      </c>
      <c r="BN782" s="109">
        <f t="shared" si="665"/>
        <v>47225.16</v>
      </c>
      <c r="BO782" s="109">
        <f t="shared" si="666"/>
        <v>47225.16</v>
      </c>
      <c r="BP782" s="109">
        <f t="shared" si="667"/>
        <v>47225.16</v>
      </c>
      <c r="BQ782" s="109">
        <f t="shared" si="668"/>
        <v>41977.919999999998</v>
      </c>
      <c r="BR782" s="109">
        <f t="shared" si="669"/>
        <v>41977.919999999998</v>
      </c>
      <c r="BS782" s="109">
        <f t="shared" si="670"/>
        <v>41977.919999999998</v>
      </c>
      <c r="BT782" s="109">
        <f t="shared" si="671"/>
        <v>42733.522559999998</v>
      </c>
      <c r="BU782" s="109">
        <f t="shared" si="672"/>
        <v>42733.522559999998</v>
      </c>
      <c r="BV782" s="109">
        <f t="shared" si="673"/>
        <v>42733.522559999998</v>
      </c>
      <c r="BW782" s="109">
        <f t="shared" si="674"/>
        <v>42733.522559999998</v>
      </c>
      <c r="BX782" s="109">
        <f t="shared" si="675"/>
        <v>42733.522559999998</v>
      </c>
      <c r="BY782" s="1000">
        <f t="shared" si="677"/>
        <v>612457.85279999988</v>
      </c>
    </row>
    <row r="783" spans="1:77">
      <c r="A783" s="678"/>
      <c r="B783" s="678" t="s">
        <v>2046</v>
      </c>
      <c r="C783" s="57" t="s">
        <v>23</v>
      </c>
      <c r="D783" s="684" t="s">
        <v>25</v>
      </c>
      <c r="E783" s="681" t="s">
        <v>349</v>
      </c>
      <c r="F783" s="683" t="s">
        <v>264</v>
      </c>
      <c r="G783" s="682" t="s">
        <v>106</v>
      </c>
      <c r="H783" s="241" t="s">
        <v>126</v>
      </c>
      <c r="I783" s="38"/>
      <c r="J783" s="983"/>
      <c r="K783" s="903"/>
      <c r="L783" s="798"/>
      <c r="M783" s="429"/>
      <c r="N783" s="109"/>
      <c r="O783" s="109"/>
      <c r="P783" s="109"/>
      <c r="Q783" s="607"/>
      <c r="R783" s="93"/>
      <c r="S783" s="109">
        <v>30309.270000000004</v>
      </c>
      <c r="T783" s="109">
        <v>66322.59</v>
      </c>
      <c r="U783" s="109">
        <v>13886.84</v>
      </c>
      <c r="V783" s="109">
        <v>32764.2</v>
      </c>
      <c r="W783" s="109">
        <v>19502.5</v>
      </c>
      <c r="X783" s="109">
        <v>23403</v>
      </c>
      <c r="Y783" s="109">
        <v>40025.596999999994</v>
      </c>
      <c r="Z783" s="109">
        <v>32918.248</v>
      </c>
      <c r="AA783" s="109">
        <v>22070.188999999998</v>
      </c>
      <c r="AB783" s="109">
        <v>30673.821999999996</v>
      </c>
      <c r="AC783" s="109">
        <v>41521.881000000001</v>
      </c>
      <c r="AD783" s="109">
        <v>10848.058999999999</v>
      </c>
      <c r="AE783" s="109">
        <v>37781.171000000002</v>
      </c>
      <c r="AF783" s="109">
        <v>10473.987999999999</v>
      </c>
      <c r="AG783" s="109">
        <v>25436.827999999998</v>
      </c>
      <c r="AH783" s="109">
        <v>42644.094000000005</v>
      </c>
      <c r="AI783" s="109">
        <v>43018.165000000001</v>
      </c>
      <c r="AJ783" s="109">
        <v>36658.958000000006</v>
      </c>
      <c r="AK783" s="109">
        <v>40746.057745999991</v>
      </c>
      <c r="AL783" s="109">
        <v>33510.776464000002</v>
      </c>
      <c r="AM783" s="109">
        <v>22467.452401999999</v>
      </c>
      <c r="AN783" s="109">
        <v>31225.950795999997</v>
      </c>
      <c r="AO783" s="109">
        <v>42269.274858000004</v>
      </c>
      <c r="AP783" s="160">
        <f t="shared" si="678"/>
        <v>281202.43399999995</v>
      </c>
      <c r="AQ783" s="160">
        <f t="shared" si="679"/>
        <v>449276.47826600005</v>
      </c>
      <c r="AR783" s="160">
        <f t="shared" si="680"/>
        <v>730478.91226599982</v>
      </c>
      <c r="AS783" s="607"/>
      <c r="AT783" s="219"/>
      <c r="AU783" s="13">
        <f t="shared" ref="AU783:AU814" si="681">AB783</f>
        <v>30673.821999999996</v>
      </c>
      <c r="AV783" s="13">
        <f t="shared" ref="AV783:AV814" si="682">AC783</f>
        <v>41521.881000000001</v>
      </c>
      <c r="AW783" s="13">
        <f t="shared" ref="AW783:AW814" si="683">AD783</f>
        <v>10848.058999999999</v>
      </c>
      <c r="AX783" s="13">
        <f t="shared" ref="AX783:AX814" si="684">AE783</f>
        <v>37781.171000000002</v>
      </c>
      <c r="AY783" s="13">
        <f t="shared" ref="AY783:AY814" si="685">AF783</f>
        <v>10473.987999999999</v>
      </c>
      <c r="AZ783" s="13">
        <f t="shared" ref="AZ783:AZ814" si="686">AG783</f>
        <v>25436.827999999998</v>
      </c>
      <c r="BA783" s="13">
        <f t="shared" ref="BA783:BA814" si="687">AH783</f>
        <v>42644.094000000005</v>
      </c>
      <c r="BB783" s="13">
        <f t="shared" ref="BB783:BB814" si="688">AI783</f>
        <v>43018.165000000001</v>
      </c>
      <c r="BC783" s="13">
        <f t="shared" ref="BC783:BC814" si="689">AJ783</f>
        <v>36658.958000000006</v>
      </c>
      <c r="BD783" s="13">
        <f t="shared" ref="BD783:BD814" si="690">AK783</f>
        <v>40746.057745999991</v>
      </c>
      <c r="BE783" s="13">
        <f t="shared" ref="BE783:BE814" si="691">AL783</f>
        <v>33510.776464000002</v>
      </c>
      <c r="BF783" s="13">
        <f t="shared" ref="BF783:BF814" si="692">AM783</f>
        <v>22467.452401999999</v>
      </c>
      <c r="BG783" s="13">
        <f t="shared" ref="BG783:BG814" si="693">AN783</f>
        <v>31225.950795999997</v>
      </c>
      <c r="BH783" s="13">
        <f t="shared" ref="BH783:BH814" si="694">AO783</f>
        <v>42269.274858000004</v>
      </c>
      <c r="BI783" s="73">
        <f t="shared" si="676"/>
        <v>449276.47826600005</v>
      </c>
      <c r="BJ783" s="219"/>
      <c r="BK783" s="850">
        <f t="shared" si="662"/>
        <v>30673.821999999996</v>
      </c>
      <c r="BL783" s="109">
        <f t="shared" si="663"/>
        <v>41521.881000000001</v>
      </c>
      <c r="BM783" s="109">
        <f t="shared" si="664"/>
        <v>10848.058999999999</v>
      </c>
      <c r="BN783" s="109">
        <f t="shared" si="665"/>
        <v>37781.171000000002</v>
      </c>
      <c r="BO783" s="109">
        <f t="shared" si="666"/>
        <v>10473.987999999999</v>
      </c>
      <c r="BP783" s="109">
        <f t="shared" si="667"/>
        <v>25436.827999999998</v>
      </c>
      <c r="BQ783" s="109">
        <f t="shared" si="668"/>
        <v>42644.094000000005</v>
      </c>
      <c r="BR783" s="109">
        <f t="shared" si="669"/>
        <v>43018.165000000001</v>
      </c>
      <c r="BS783" s="109">
        <f t="shared" si="670"/>
        <v>36658.958000000006</v>
      </c>
      <c r="BT783" s="109">
        <f t="shared" si="671"/>
        <v>40746.057745999991</v>
      </c>
      <c r="BU783" s="109">
        <f t="shared" si="672"/>
        <v>33510.776464000002</v>
      </c>
      <c r="BV783" s="109">
        <f t="shared" si="673"/>
        <v>22467.452401999999</v>
      </c>
      <c r="BW783" s="109">
        <f t="shared" si="674"/>
        <v>31225.950795999997</v>
      </c>
      <c r="BX783" s="109">
        <f t="shared" si="675"/>
        <v>42269.274858000004</v>
      </c>
      <c r="BY783" s="1000">
        <f t="shared" si="677"/>
        <v>449276.47826600005</v>
      </c>
    </row>
    <row r="784" spans="1:77">
      <c r="A784" s="679"/>
      <c r="B784" s="679" t="s">
        <v>2046</v>
      </c>
      <c r="C784" s="57" t="s">
        <v>23</v>
      </c>
      <c r="D784" s="684" t="s">
        <v>29</v>
      </c>
      <c r="E784" s="681" t="s">
        <v>349</v>
      </c>
      <c r="F784" s="682" t="s">
        <v>264</v>
      </c>
      <c r="G784" s="682" t="s">
        <v>106</v>
      </c>
      <c r="H784" s="241" t="s">
        <v>128</v>
      </c>
      <c r="I784" s="38"/>
      <c r="J784" s="983"/>
      <c r="K784" s="903"/>
      <c r="L784" s="798"/>
      <c r="M784" s="429"/>
      <c r="N784" s="109"/>
      <c r="O784" s="109"/>
      <c r="P784" s="109"/>
      <c r="Q784" s="607"/>
      <c r="R784" s="93"/>
      <c r="S784" s="109">
        <v>9220.41</v>
      </c>
      <c r="T784" s="109">
        <v>9034.1600000000017</v>
      </c>
      <c r="U784" s="109">
        <v>42121.760000000002</v>
      </c>
      <c r="V784" s="109">
        <v>20260</v>
      </c>
      <c r="W784" s="109">
        <v>18234</v>
      </c>
      <c r="X784" s="109">
        <v>9724.7999999999993</v>
      </c>
      <c r="Y784" s="109">
        <v>16000</v>
      </c>
      <c r="Z784" s="109">
        <v>16000</v>
      </c>
      <c r="AA784" s="109">
        <v>16000</v>
      </c>
      <c r="AB784" s="109">
        <v>16000</v>
      </c>
      <c r="AC784" s="109">
        <v>16000</v>
      </c>
      <c r="AD784" s="109">
        <v>18000</v>
      </c>
      <c r="AE784" s="109">
        <v>18000</v>
      </c>
      <c r="AF784" s="109">
        <v>18000</v>
      </c>
      <c r="AG784" s="109">
        <v>18000</v>
      </c>
      <c r="AH784" s="109">
        <v>16000</v>
      </c>
      <c r="AI784" s="109">
        <v>16000</v>
      </c>
      <c r="AJ784" s="109">
        <v>16000</v>
      </c>
      <c r="AK784" s="109">
        <v>39624.306239999998</v>
      </c>
      <c r="AL784" s="109">
        <v>39624.306239999998</v>
      </c>
      <c r="AM784" s="109">
        <v>39624.306239999998</v>
      </c>
      <c r="AN784" s="109">
        <v>39624.306239999998</v>
      </c>
      <c r="AO784" s="109">
        <v>39624.306239999998</v>
      </c>
      <c r="AP784" s="160">
        <f t="shared" si="678"/>
        <v>156595.13</v>
      </c>
      <c r="AQ784" s="160">
        <f t="shared" si="679"/>
        <v>350121.53120000003</v>
      </c>
      <c r="AR784" s="160">
        <f t="shared" si="680"/>
        <v>506716.66120000003</v>
      </c>
      <c r="AS784" s="607"/>
      <c r="AT784" s="219"/>
      <c r="AU784" s="13">
        <f t="shared" si="681"/>
        <v>16000</v>
      </c>
      <c r="AV784" s="13">
        <f t="shared" si="682"/>
        <v>16000</v>
      </c>
      <c r="AW784" s="13">
        <f t="shared" si="683"/>
        <v>18000</v>
      </c>
      <c r="AX784" s="13">
        <f t="shared" si="684"/>
        <v>18000</v>
      </c>
      <c r="AY784" s="13">
        <f t="shared" si="685"/>
        <v>18000</v>
      </c>
      <c r="AZ784" s="13">
        <f t="shared" si="686"/>
        <v>18000</v>
      </c>
      <c r="BA784" s="13">
        <f t="shared" si="687"/>
        <v>16000</v>
      </c>
      <c r="BB784" s="13">
        <f t="shared" si="688"/>
        <v>16000</v>
      </c>
      <c r="BC784" s="13">
        <f t="shared" si="689"/>
        <v>16000</v>
      </c>
      <c r="BD784" s="13">
        <f t="shared" si="690"/>
        <v>39624.306239999998</v>
      </c>
      <c r="BE784" s="13">
        <f t="shared" si="691"/>
        <v>39624.306239999998</v>
      </c>
      <c r="BF784" s="13">
        <f t="shared" si="692"/>
        <v>39624.306239999998</v>
      </c>
      <c r="BG784" s="13">
        <f t="shared" si="693"/>
        <v>39624.306239999998</v>
      </c>
      <c r="BH784" s="13">
        <f t="shared" si="694"/>
        <v>39624.306239999998</v>
      </c>
      <c r="BI784" s="73">
        <f t="shared" si="676"/>
        <v>350121.53120000003</v>
      </c>
      <c r="BJ784" s="219"/>
      <c r="BK784" s="850">
        <f t="shared" si="662"/>
        <v>16000</v>
      </c>
      <c r="BL784" s="109">
        <f t="shared" si="663"/>
        <v>16000</v>
      </c>
      <c r="BM784" s="109">
        <f t="shared" si="664"/>
        <v>18000</v>
      </c>
      <c r="BN784" s="109">
        <f t="shared" si="665"/>
        <v>18000</v>
      </c>
      <c r="BO784" s="109">
        <f t="shared" si="666"/>
        <v>18000</v>
      </c>
      <c r="BP784" s="109">
        <f t="shared" si="667"/>
        <v>18000</v>
      </c>
      <c r="BQ784" s="109">
        <f t="shared" si="668"/>
        <v>16000</v>
      </c>
      <c r="BR784" s="109">
        <f t="shared" si="669"/>
        <v>16000</v>
      </c>
      <c r="BS784" s="109">
        <f t="shared" si="670"/>
        <v>16000</v>
      </c>
      <c r="BT784" s="109">
        <f t="shared" si="671"/>
        <v>39624.306239999998</v>
      </c>
      <c r="BU784" s="109">
        <f t="shared" si="672"/>
        <v>39624.306239999998</v>
      </c>
      <c r="BV784" s="109">
        <f t="shared" si="673"/>
        <v>39624.306239999998</v>
      </c>
      <c r="BW784" s="109">
        <f t="shared" si="674"/>
        <v>39624.306239999998</v>
      </c>
      <c r="BX784" s="109">
        <f t="shared" si="675"/>
        <v>39624.306239999998</v>
      </c>
      <c r="BY784" s="1000">
        <f t="shared" si="677"/>
        <v>350121.53120000003</v>
      </c>
    </row>
    <row r="785" spans="1:77">
      <c r="A785" s="679"/>
      <c r="B785" s="679" t="s">
        <v>2046</v>
      </c>
      <c r="C785" s="57" t="s">
        <v>23</v>
      </c>
      <c r="D785" s="684" t="s">
        <v>27</v>
      </c>
      <c r="E785" s="681" t="s">
        <v>349</v>
      </c>
      <c r="F785" s="682" t="s">
        <v>264</v>
      </c>
      <c r="G785" s="682" t="s">
        <v>106</v>
      </c>
      <c r="H785" s="241" t="s">
        <v>127</v>
      </c>
      <c r="I785" s="38"/>
      <c r="J785" s="983"/>
      <c r="K785" s="903"/>
      <c r="L785" s="798"/>
      <c r="M785" s="429"/>
      <c r="N785" s="109"/>
      <c r="O785" s="109"/>
      <c r="P785" s="109"/>
      <c r="Q785" s="607"/>
      <c r="R785" s="93"/>
      <c r="S785" s="109">
        <v>-5.9685589803848416E-13</v>
      </c>
      <c r="T785" s="109">
        <v>5742.5</v>
      </c>
      <c r="U785" s="109">
        <v>3264.22</v>
      </c>
      <c r="V785" s="109">
        <v>5397</v>
      </c>
      <c r="W785" s="109">
        <v>3212.5</v>
      </c>
      <c r="X785" s="109">
        <v>3855</v>
      </c>
      <c r="Y785" s="109">
        <v>18469.377</v>
      </c>
      <c r="Z785" s="109">
        <v>15189.768</v>
      </c>
      <c r="AA785" s="109">
        <v>10184.049000000001</v>
      </c>
      <c r="AB785" s="109">
        <v>14154.101999999999</v>
      </c>
      <c r="AC785" s="109">
        <v>19159.821</v>
      </c>
      <c r="AD785" s="109">
        <v>5005.7190000000001</v>
      </c>
      <c r="AE785" s="109">
        <v>17433.710999999999</v>
      </c>
      <c r="AF785" s="109">
        <v>4833.1080000000002</v>
      </c>
      <c r="AG785" s="109">
        <v>11737.548000000001</v>
      </c>
      <c r="AH785" s="109">
        <v>19677.654000000002</v>
      </c>
      <c r="AI785" s="109">
        <v>19850.264999999999</v>
      </c>
      <c r="AJ785" s="109">
        <v>16915.878000000001</v>
      </c>
      <c r="AK785" s="109">
        <v>18801.825786000001</v>
      </c>
      <c r="AL785" s="109">
        <v>15463.183824</v>
      </c>
      <c r="AM785" s="109">
        <v>10367.361882000001</v>
      </c>
      <c r="AN785" s="109">
        <v>14408.875835999999</v>
      </c>
      <c r="AO785" s="109">
        <v>19504.697778000002</v>
      </c>
      <c r="AP785" s="160">
        <f t="shared" si="678"/>
        <v>65314.414000000004</v>
      </c>
      <c r="AQ785" s="160">
        <f t="shared" si="679"/>
        <v>207313.75110599998</v>
      </c>
      <c r="AR785" s="160">
        <f t="shared" si="680"/>
        <v>272628.16510600003</v>
      </c>
      <c r="AS785" s="607"/>
      <c r="AT785" s="219"/>
      <c r="AU785" s="13">
        <f t="shared" si="681"/>
        <v>14154.101999999999</v>
      </c>
      <c r="AV785" s="13">
        <f t="shared" si="682"/>
        <v>19159.821</v>
      </c>
      <c r="AW785" s="13">
        <f t="shared" si="683"/>
        <v>5005.7190000000001</v>
      </c>
      <c r="AX785" s="13">
        <f t="shared" si="684"/>
        <v>17433.710999999999</v>
      </c>
      <c r="AY785" s="13">
        <f t="shared" si="685"/>
        <v>4833.1080000000002</v>
      </c>
      <c r="AZ785" s="13">
        <f t="shared" si="686"/>
        <v>11737.548000000001</v>
      </c>
      <c r="BA785" s="13">
        <f t="shared" si="687"/>
        <v>19677.654000000002</v>
      </c>
      <c r="BB785" s="13">
        <f t="shared" si="688"/>
        <v>19850.264999999999</v>
      </c>
      <c r="BC785" s="13">
        <f t="shared" si="689"/>
        <v>16915.878000000001</v>
      </c>
      <c r="BD785" s="13">
        <f t="shared" si="690"/>
        <v>18801.825786000001</v>
      </c>
      <c r="BE785" s="13">
        <f t="shared" si="691"/>
        <v>15463.183824</v>
      </c>
      <c r="BF785" s="13">
        <f t="shared" si="692"/>
        <v>10367.361882000001</v>
      </c>
      <c r="BG785" s="13">
        <f t="shared" si="693"/>
        <v>14408.875835999999</v>
      </c>
      <c r="BH785" s="13">
        <f t="shared" si="694"/>
        <v>19504.697778000002</v>
      </c>
      <c r="BI785" s="73">
        <f t="shared" si="676"/>
        <v>207313.75110599998</v>
      </c>
      <c r="BJ785" s="219"/>
      <c r="BK785" s="850">
        <f t="shared" si="662"/>
        <v>14154.101999999999</v>
      </c>
      <c r="BL785" s="109">
        <f t="shared" si="663"/>
        <v>19159.821</v>
      </c>
      <c r="BM785" s="109">
        <f t="shared" si="664"/>
        <v>5005.7190000000001</v>
      </c>
      <c r="BN785" s="109">
        <f t="shared" si="665"/>
        <v>17433.710999999999</v>
      </c>
      <c r="BO785" s="109">
        <f t="shared" si="666"/>
        <v>4833.1080000000002</v>
      </c>
      <c r="BP785" s="109">
        <f t="shared" si="667"/>
        <v>11737.548000000001</v>
      </c>
      <c r="BQ785" s="109">
        <f t="shared" si="668"/>
        <v>19677.654000000002</v>
      </c>
      <c r="BR785" s="109">
        <f t="shared" si="669"/>
        <v>19850.264999999999</v>
      </c>
      <c r="BS785" s="109">
        <f t="shared" si="670"/>
        <v>16915.878000000001</v>
      </c>
      <c r="BT785" s="109">
        <f t="shared" si="671"/>
        <v>18801.825786000001</v>
      </c>
      <c r="BU785" s="109">
        <f t="shared" si="672"/>
        <v>15463.183824</v>
      </c>
      <c r="BV785" s="109">
        <f t="shared" si="673"/>
        <v>10367.361882000001</v>
      </c>
      <c r="BW785" s="109">
        <f t="shared" si="674"/>
        <v>14408.875835999999</v>
      </c>
      <c r="BX785" s="109">
        <f t="shared" si="675"/>
        <v>19504.697778000002</v>
      </c>
      <c r="BY785" s="1000">
        <f t="shared" si="677"/>
        <v>207313.75110599998</v>
      </c>
    </row>
    <row r="786" spans="1:77">
      <c r="A786" s="678"/>
      <c r="B786" s="678" t="s">
        <v>2046</v>
      </c>
      <c r="C786" s="57" t="s">
        <v>23</v>
      </c>
      <c r="D786" s="684" t="s">
        <v>22</v>
      </c>
      <c r="E786" s="681" t="s">
        <v>349</v>
      </c>
      <c r="F786" s="683" t="s">
        <v>264</v>
      </c>
      <c r="G786" s="682" t="s">
        <v>106</v>
      </c>
      <c r="H786" s="241" t="s">
        <v>125</v>
      </c>
      <c r="I786" s="38"/>
      <c r="J786" s="983"/>
      <c r="K786" s="903"/>
      <c r="L786" s="798"/>
      <c r="M786" s="429"/>
      <c r="N786" s="109"/>
      <c r="O786" s="109"/>
      <c r="P786" s="109"/>
      <c r="Q786" s="607"/>
      <c r="R786" s="93"/>
      <c r="S786" s="109">
        <v>0</v>
      </c>
      <c r="T786" s="109">
        <v>0</v>
      </c>
      <c r="U786" s="109">
        <v>0</v>
      </c>
      <c r="V786" s="109">
        <v>3838.7999999999997</v>
      </c>
      <c r="W786" s="109">
        <v>2285</v>
      </c>
      <c r="X786" s="109">
        <v>2742</v>
      </c>
      <c r="Y786" s="109">
        <v>3723.9209999999998</v>
      </c>
      <c r="Z786" s="109">
        <v>3062.6640000000002</v>
      </c>
      <c r="AA786" s="109">
        <v>2053.377</v>
      </c>
      <c r="AB786" s="109">
        <v>2853.8459999999995</v>
      </c>
      <c r="AC786" s="109">
        <v>3863.1329999999998</v>
      </c>
      <c r="AD786" s="109">
        <v>1009.2869999999999</v>
      </c>
      <c r="AE786" s="109">
        <v>3515.1030000000001</v>
      </c>
      <c r="AF786" s="109">
        <v>974.48399999999992</v>
      </c>
      <c r="AG786" s="109">
        <v>2366.6039999999998</v>
      </c>
      <c r="AH786" s="109">
        <v>3967.5419999999999</v>
      </c>
      <c r="AI786" s="109">
        <v>4002.3449999999998</v>
      </c>
      <c r="AJ786" s="109">
        <v>3410.6940000000004</v>
      </c>
      <c r="AK786" s="109">
        <v>3790.9515779999997</v>
      </c>
      <c r="AL786" s="109">
        <v>3117.7919520000005</v>
      </c>
      <c r="AM786" s="109">
        <v>2090.3377860000001</v>
      </c>
      <c r="AN786" s="109">
        <v>2905.2152279999996</v>
      </c>
      <c r="AO786" s="109">
        <v>3932.669394</v>
      </c>
      <c r="AP786" s="160">
        <f t="shared" si="678"/>
        <v>17705.761999999999</v>
      </c>
      <c r="AQ786" s="160">
        <f t="shared" si="679"/>
        <v>41800.003937999994</v>
      </c>
      <c r="AR786" s="160">
        <f t="shared" si="680"/>
        <v>59505.765937999997</v>
      </c>
      <c r="AS786" s="607"/>
      <c r="AT786" s="219"/>
      <c r="AU786" s="13">
        <f t="shared" si="681"/>
        <v>2853.8459999999995</v>
      </c>
      <c r="AV786" s="13">
        <f t="shared" si="682"/>
        <v>3863.1329999999998</v>
      </c>
      <c r="AW786" s="13">
        <f t="shared" si="683"/>
        <v>1009.2869999999999</v>
      </c>
      <c r="AX786" s="13">
        <f t="shared" si="684"/>
        <v>3515.1030000000001</v>
      </c>
      <c r="AY786" s="13">
        <f t="shared" si="685"/>
        <v>974.48399999999992</v>
      </c>
      <c r="AZ786" s="13">
        <f t="shared" si="686"/>
        <v>2366.6039999999998</v>
      </c>
      <c r="BA786" s="13">
        <f t="shared" si="687"/>
        <v>3967.5419999999999</v>
      </c>
      <c r="BB786" s="13">
        <f t="shared" si="688"/>
        <v>4002.3449999999998</v>
      </c>
      <c r="BC786" s="13">
        <f t="shared" si="689"/>
        <v>3410.6940000000004</v>
      </c>
      <c r="BD786" s="13">
        <f t="shared" si="690"/>
        <v>3790.9515779999997</v>
      </c>
      <c r="BE786" s="13">
        <f t="shared" si="691"/>
        <v>3117.7919520000005</v>
      </c>
      <c r="BF786" s="13">
        <f t="shared" si="692"/>
        <v>2090.3377860000001</v>
      </c>
      <c r="BG786" s="13">
        <f t="shared" si="693"/>
        <v>2905.2152279999996</v>
      </c>
      <c r="BH786" s="13">
        <f t="shared" si="694"/>
        <v>3932.669394</v>
      </c>
      <c r="BI786" s="73">
        <f t="shared" si="676"/>
        <v>41800.003937999994</v>
      </c>
      <c r="BJ786" s="219"/>
      <c r="BK786" s="850">
        <f t="shared" si="662"/>
        <v>2853.8459999999995</v>
      </c>
      <c r="BL786" s="109">
        <f t="shared" si="663"/>
        <v>3863.1329999999998</v>
      </c>
      <c r="BM786" s="109">
        <f t="shared" si="664"/>
        <v>1009.2869999999999</v>
      </c>
      <c r="BN786" s="109">
        <f t="shared" si="665"/>
        <v>3515.1030000000001</v>
      </c>
      <c r="BO786" s="109">
        <f t="shared" si="666"/>
        <v>974.48399999999992</v>
      </c>
      <c r="BP786" s="109">
        <f t="shared" si="667"/>
        <v>2366.6039999999998</v>
      </c>
      <c r="BQ786" s="109">
        <f t="shared" si="668"/>
        <v>3967.5419999999999</v>
      </c>
      <c r="BR786" s="109">
        <f t="shared" si="669"/>
        <v>4002.3449999999998</v>
      </c>
      <c r="BS786" s="109">
        <f t="shared" si="670"/>
        <v>3410.6940000000004</v>
      </c>
      <c r="BT786" s="109">
        <f t="shared" si="671"/>
        <v>3790.9515779999997</v>
      </c>
      <c r="BU786" s="109">
        <f t="shared" si="672"/>
        <v>3117.7919520000005</v>
      </c>
      <c r="BV786" s="109">
        <f t="shared" si="673"/>
        <v>2090.3377860000001</v>
      </c>
      <c r="BW786" s="109">
        <f t="shared" si="674"/>
        <v>2905.2152279999996</v>
      </c>
      <c r="BX786" s="109">
        <f t="shared" si="675"/>
        <v>3932.669394</v>
      </c>
      <c r="BY786" s="1000">
        <f t="shared" si="677"/>
        <v>41800.003937999994</v>
      </c>
    </row>
    <row r="787" spans="1:77">
      <c r="A787" s="678"/>
      <c r="B787" s="678" t="s">
        <v>2046</v>
      </c>
      <c r="C787" s="57" t="s">
        <v>23</v>
      </c>
      <c r="D787" s="684" t="s">
        <v>33</v>
      </c>
      <c r="E787" s="681" t="s">
        <v>349</v>
      </c>
      <c r="F787" s="683" t="s">
        <v>264</v>
      </c>
      <c r="G787" s="682" t="s">
        <v>106</v>
      </c>
      <c r="H787" s="241" t="s">
        <v>130</v>
      </c>
      <c r="I787" s="38"/>
      <c r="J787" s="983"/>
      <c r="K787" s="903"/>
      <c r="L787" s="798"/>
      <c r="M787" s="429"/>
      <c r="N787" s="109"/>
      <c r="O787" s="109"/>
      <c r="P787" s="109"/>
      <c r="Q787" s="607"/>
      <c r="R787" s="93"/>
      <c r="S787" s="109">
        <v>0</v>
      </c>
      <c r="T787" s="109">
        <v>0</v>
      </c>
      <c r="U787" s="109">
        <v>0</v>
      </c>
      <c r="V787" s="109">
        <v>6880</v>
      </c>
      <c r="W787" s="109">
        <v>6192</v>
      </c>
      <c r="X787" s="109">
        <v>3302.4</v>
      </c>
      <c r="Y787" s="109">
        <v>1223.5999999999999</v>
      </c>
      <c r="Z787" s="109">
        <v>1223.5999999999999</v>
      </c>
      <c r="AA787" s="109">
        <v>1223.5999999999999</v>
      </c>
      <c r="AB787" s="109">
        <v>1223.5999999999999</v>
      </c>
      <c r="AC787" s="109">
        <v>1223.5999999999999</v>
      </c>
      <c r="AD787" s="109">
        <v>1376.55</v>
      </c>
      <c r="AE787" s="109">
        <v>1376.55</v>
      </c>
      <c r="AF787" s="109">
        <v>1376.55</v>
      </c>
      <c r="AG787" s="109">
        <v>1376.55</v>
      </c>
      <c r="AH787" s="109">
        <v>1223.5999999999999</v>
      </c>
      <c r="AI787" s="109">
        <v>1223.5999999999999</v>
      </c>
      <c r="AJ787" s="109">
        <v>1223.5999999999999</v>
      </c>
      <c r="AK787" s="109">
        <v>1245.6247999999998</v>
      </c>
      <c r="AL787" s="109">
        <v>1245.6247999999998</v>
      </c>
      <c r="AM787" s="109">
        <v>1245.6247999999998</v>
      </c>
      <c r="AN787" s="109">
        <v>1245.6247999999998</v>
      </c>
      <c r="AO787" s="109">
        <v>1245.6247999999998</v>
      </c>
      <c r="AP787" s="160">
        <f t="shared" si="678"/>
        <v>20045.199999999997</v>
      </c>
      <c r="AQ787" s="160">
        <f t="shared" si="679"/>
        <v>17852.324000000001</v>
      </c>
      <c r="AR787" s="160">
        <f t="shared" si="680"/>
        <v>37897.523999999976</v>
      </c>
      <c r="AS787" s="607"/>
      <c r="AT787" s="219"/>
      <c r="AU787" s="13">
        <f t="shared" si="681"/>
        <v>1223.5999999999999</v>
      </c>
      <c r="AV787" s="13">
        <f t="shared" si="682"/>
        <v>1223.5999999999999</v>
      </c>
      <c r="AW787" s="13">
        <f t="shared" si="683"/>
        <v>1376.55</v>
      </c>
      <c r="AX787" s="13">
        <f t="shared" si="684"/>
        <v>1376.55</v>
      </c>
      <c r="AY787" s="13">
        <f t="shared" si="685"/>
        <v>1376.55</v>
      </c>
      <c r="AZ787" s="13">
        <f t="shared" si="686"/>
        <v>1376.55</v>
      </c>
      <c r="BA787" s="13">
        <f t="shared" si="687"/>
        <v>1223.5999999999999</v>
      </c>
      <c r="BB787" s="13">
        <f t="shared" si="688"/>
        <v>1223.5999999999999</v>
      </c>
      <c r="BC787" s="13">
        <f t="shared" si="689"/>
        <v>1223.5999999999999</v>
      </c>
      <c r="BD787" s="13">
        <f t="shared" si="690"/>
        <v>1245.6247999999998</v>
      </c>
      <c r="BE787" s="13">
        <f t="shared" si="691"/>
        <v>1245.6247999999998</v>
      </c>
      <c r="BF787" s="13">
        <f t="shared" si="692"/>
        <v>1245.6247999999998</v>
      </c>
      <c r="BG787" s="13">
        <f t="shared" si="693"/>
        <v>1245.6247999999998</v>
      </c>
      <c r="BH787" s="13">
        <f t="shared" si="694"/>
        <v>1245.6247999999998</v>
      </c>
      <c r="BI787" s="73">
        <f t="shared" si="676"/>
        <v>17852.324000000001</v>
      </c>
      <c r="BJ787" s="219"/>
      <c r="BK787" s="850">
        <f t="shared" si="662"/>
        <v>1223.5999999999999</v>
      </c>
      <c r="BL787" s="109">
        <f t="shared" si="663"/>
        <v>1223.5999999999999</v>
      </c>
      <c r="BM787" s="109">
        <f t="shared" si="664"/>
        <v>1376.55</v>
      </c>
      <c r="BN787" s="109">
        <f t="shared" si="665"/>
        <v>1376.55</v>
      </c>
      <c r="BO787" s="109">
        <f t="shared" si="666"/>
        <v>1376.55</v>
      </c>
      <c r="BP787" s="109">
        <f t="shared" si="667"/>
        <v>1376.55</v>
      </c>
      <c r="BQ787" s="109">
        <f t="shared" si="668"/>
        <v>1223.5999999999999</v>
      </c>
      <c r="BR787" s="109">
        <f t="shared" si="669"/>
        <v>1223.5999999999999</v>
      </c>
      <c r="BS787" s="109">
        <f t="shared" si="670"/>
        <v>1223.5999999999999</v>
      </c>
      <c r="BT787" s="109">
        <f t="shared" si="671"/>
        <v>1245.6247999999998</v>
      </c>
      <c r="BU787" s="109">
        <f t="shared" si="672"/>
        <v>1245.6247999999998</v>
      </c>
      <c r="BV787" s="109">
        <f t="shared" si="673"/>
        <v>1245.6247999999998</v>
      </c>
      <c r="BW787" s="109">
        <f t="shared" si="674"/>
        <v>1245.6247999999998</v>
      </c>
      <c r="BX787" s="109">
        <f t="shared" si="675"/>
        <v>1245.6247999999998</v>
      </c>
      <c r="BY787" s="1000">
        <f t="shared" si="677"/>
        <v>17852.324000000001</v>
      </c>
    </row>
    <row r="788" spans="1:77">
      <c r="A788" s="679"/>
      <c r="B788" s="679" t="s">
        <v>300</v>
      </c>
      <c r="C788" s="57" t="s">
        <v>23</v>
      </c>
      <c r="D788" s="684" t="s">
        <v>31</v>
      </c>
      <c r="E788" s="681" t="s">
        <v>349</v>
      </c>
      <c r="F788" s="682" t="s">
        <v>264</v>
      </c>
      <c r="G788" s="682" t="s">
        <v>106</v>
      </c>
      <c r="H788" s="241" t="s">
        <v>129</v>
      </c>
      <c r="I788" s="38"/>
      <c r="J788" s="983"/>
      <c r="K788" s="903"/>
      <c r="L788" s="798"/>
      <c r="M788" s="429"/>
      <c r="N788" s="109"/>
      <c r="O788" s="109"/>
      <c r="P788" s="109"/>
      <c r="Q788" s="607"/>
      <c r="R788" s="93"/>
      <c r="S788" s="109">
        <v>263155.69999999995</v>
      </c>
      <c r="T788" s="109">
        <v>339921.31999999995</v>
      </c>
      <c r="U788" s="109">
        <v>287263.87000000011</v>
      </c>
      <c r="V788" s="109">
        <v>477233</v>
      </c>
      <c r="W788" s="109">
        <v>477233</v>
      </c>
      <c r="X788" s="109">
        <v>477233</v>
      </c>
      <c r="Y788" s="109">
        <v>36000</v>
      </c>
      <c r="Z788" s="109">
        <v>48000</v>
      </c>
      <c r="AA788" s="109">
        <v>36000</v>
      </c>
      <c r="AB788" s="109">
        <v>30000</v>
      </c>
      <c r="AC788" s="109">
        <v>24000</v>
      </c>
      <c r="AD788" s="109">
        <v>18000</v>
      </c>
      <c r="AE788" s="109">
        <v>24000</v>
      </c>
      <c r="AF788" s="109">
        <v>24000</v>
      </c>
      <c r="AG788" s="109">
        <v>15000</v>
      </c>
      <c r="AH788" s="109">
        <v>15000</v>
      </c>
      <c r="AI788" s="109">
        <v>15000</v>
      </c>
      <c r="AJ788" s="109">
        <v>15000</v>
      </c>
      <c r="AK788" s="109">
        <v>91620</v>
      </c>
      <c r="AL788" s="109">
        <v>122160</v>
      </c>
      <c r="AM788" s="109">
        <v>91620</v>
      </c>
      <c r="AN788" s="109">
        <v>76350</v>
      </c>
      <c r="AO788" s="109">
        <v>61080</v>
      </c>
      <c r="AP788" s="160">
        <f t="shared" si="678"/>
        <v>2442039.89</v>
      </c>
      <c r="AQ788" s="160">
        <f t="shared" si="679"/>
        <v>622830</v>
      </c>
      <c r="AR788" s="160">
        <f t="shared" si="680"/>
        <v>3064869.89</v>
      </c>
      <c r="AS788" s="607"/>
      <c r="AT788" s="219"/>
      <c r="AU788" s="13">
        <f t="shared" si="681"/>
        <v>30000</v>
      </c>
      <c r="AV788" s="13">
        <f t="shared" si="682"/>
        <v>24000</v>
      </c>
      <c r="AW788" s="13">
        <f t="shared" si="683"/>
        <v>18000</v>
      </c>
      <c r="AX788" s="13">
        <f t="shared" si="684"/>
        <v>24000</v>
      </c>
      <c r="AY788" s="13">
        <f t="shared" si="685"/>
        <v>24000</v>
      </c>
      <c r="AZ788" s="13">
        <f t="shared" si="686"/>
        <v>15000</v>
      </c>
      <c r="BA788" s="13">
        <f t="shared" si="687"/>
        <v>15000</v>
      </c>
      <c r="BB788" s="13">
        <f t="shared" si="688"/>
        <v>15000</v>
      </c>
      <c r="BC788" s="13">
        <f t="shared" si="689"/>
        <v>15000</v>
      </c>
      <c r="BD788" s="13">
        <f t="shared" si="690"/>
        <v>91620</v>
      </c>
      <c r="BE788" s="13">
        <f t="shared" si="691"/>
        <v>122160</v>
      </c>
      <c r="BF788" s="13">
        <f t="shared" si="692"/>
        <v>91620</v>
      </c>
      <c r="BG788" s="13">
        <f t="shared" si="693"/>
        <v>76350</v>
      </c>
      <c r="BH788" s="13">
        <f t="shared" si="694"/>
        <v>61080</v>
      </c>
      <c r="BI788" s="73">
        <f t="shared" si="676"/>
        <v>622830</v>
      </c>
      <c r="BJ788" s="219"/>
      <c r="BK788" s="850">
        <f t="shared" si="662"/>
        <v>30000</v>
      </c>
      <c r="BL788" s="109">
        <f t="shared" si="663"/>
        <v>24000</v>
      </c>
      <c r="BM788" s="109">
        <f t="shared" si="664"/>
        <v>18000</v>
      </c>
      <c r="BN788" s="109">
        <f t="shared" si="665"/>
        <v>24000</v>
      </c>
      <c r="BO788" s="109">
        <f t="shared" si="666"/>
        <v>24000</v>
      </c>
      <c r="BP788" s="109">
        <f t="shared" si="667"/>
        <v>15000</v>
      </c>
      <c r="BQ788" s="109">
        <f t="shared" si="668"/>
        <v>15000</v>
      </c>
      <c r="BR788" s="109">
        <f t="shared" si="669"/>
        <v>15000</v>
      </c>
      <c r="BS788" s="109">
        <f t="shared" si="670"/>
        <v>15000</v>
      </c>
      <c r="BT788" s="109">
        <f t="shared" si="671"/>
        <v>91620</v>
      </c>
      <c r="BU788" s="109">
        <f t="shared" si="672"/>
        <v>122160</v>
      </c>
      <c r="BV788" s="109">
        <f t="shared" si="673"/>
        <v>91620</v>
      </c>
      <c r="BW788" s="109">
        <f t="shared" si="674"/>
        <v>76350</v>
      </c>
      <c r="BX788" s="109">
        <f t="shared" si="675"/>
        <v>61080</v>
      </c>
      <c r="BY788" s="1000">
        <f t="shared" si="677"/>
        <v>622830</v>
      </c>
    </row>
    <row r="789" spans="1:77">
      <c r="A789" s="679"/>
      <c r="B789" s="679" t="s">
        <v>300</v>
      </c>
      <c r="C789" s="57" t="s">
        <v>23</v>
      </c>
      <c r="D789" s="684" t="s">
        <v>25</v>
      </c>
      <c r="E789" s="681" t="s">
        <v>349</v>
      </c>
      <c r="F789" s="682" t="s">
        <v>264</v>
      </c>
      <c r="G789" s="682" t="s">
        <v>106</v>
      </c>
      <c r="H789" s="241" t="s">
        <v>126</v>
      </c>
      <c r="I789" s="38"/>
      <c r="J789" s="983"/>
      <c r="K789" s="903"/>
      <c r="L789" s="798"/>
      <c r="M789" s="429"/>
      <c r="N789" s="109"/>
      <c r="O789" s="109"/>
      <c r="P789" s="109"/>
      <c r="Q789" s="607"/>
      <c r="R789" s="93"/>
      <c r="S789" s="109">
        <v>0</v>
      </c>
      <c r="T789" s="109">
        <v>399505.76</v>
      </c>
      <c r="U789" s="109">
        <v>397527.32999999996</v>
      </c>
      <c r="V789" s="109">
        <v>331542.5</v>
      </c>
      <c r="W789" s="109">
        <v>296438</v>
      </c>
      <c r="X789" s="109">
        <v>223108.6</v>
      </c>
      <c r="Y789" s="109">
        <v>14600</v>
      </c>
      <c r="Z789" s="109">
        <v>9400</v>
      </c>
      <c r="AA789" s="109">
        <v>21600</v>
      </c>
      <c r="AB789" s="109">
        <v>16000</v>
      </c>
      <c r="AC789" s="109">
        <v>21600</v>
      </c>
      <c r="AD789" s="109">
        <v>16000</v>
      </c>
      <c r="AE789" s="109">
        <v>18399.999999999996</v>
      </c>
      <c r="AF789" s="109">
        <v>16000</v>
      </c>
      <c r="AG789" s="109">
        <v>26000</v>
      </c>
      <c r="AH789" s="109">
        <v>24000</v>
      </c>
      <c r="AI789" s="109">
        <v>12000</v>
      </c>
      <c r="AJ789" s="109">
        <v>4400.0000000000009</v>
      </c>
      <c r="AK789" s="109">
        <v>14862.800000000001</v>
      </c>
      <c r="AL789" s="109">
        <v>9569.2000000000007</v>
      </c>
      <c r="AM789" s="109">
        <v>21988.799999999999</v>
      </c>
      <c r="AN789" s="109">
        <v>16288</v>
      </c>
      <c r="AO789" s="109">
        <v>21988.799999999999</v>
      </c>
      <c r="AP789" s="160">
        <f t="shared" si="678"/>
        <v>1693722.19</v>
      </c>
      <c r="AQ789" s="160">
        <f t="shared" si="679"/>
        <v>239097.59999999998</v>
      </c>
      <c r="AR789" s="160">
        <f t="shared" si="680"/>
        <v>1932819.79</v>
      </c>
      <c r="AS789" s="607"/>
      <c r="AT789" s="219"/>
      <c r="AU789" s="13">
        <f t="shared" si="681"/>
        <v>16000</v>
      </c>
      <c r="AV789" s="13">
        <f t="shared" si="682"/>
        <v>21600</v>
      </c>
      <c r="AW789" s="13">
        <f t="shared" si="683"/>
        <v>16000</v>
      </c>
      <c r="AX789" s="13">
        <f t="shared" si="684"/>
        <v>18399.999999999996</v>
      </c>
      <c r="AY789" s="13">
        <f t="shared" si="685"/>
        <v>16000</v>
      </c>
      <c r="AZ789" s="13">
        <f t="shared" si="686"/>
        <v>26000</v>
      </c>
      <c r="BA789" s="13">
        <f t="shared" si="687"/>
        <v>24000</v>
      </c>
      <c r="BB789" s="13">
        <f t="shared" si="688"/>
        <v>12000</v>
      </c>
      <c r="BC789" s="13">
        <f t="shared" si="689"/>
        <v>4400.0000000000009</v>
      </c>
      <c r="BD789" s="13">
        <f t="shared" si="690"/>
        <v>14862.800000000001</v>
      </c>
      <c r="BE789" s="13">
        <f t="shared" si="691"/>
        <v>9569.2000000000007</v>
      </c>
      <c r="BF789" s="13">
        <f t="shared" si="692"/>
        <v>21988.799999999999</v>
      </c>
      <c r="BG789" s="13">
        <f t="shared" si="693"/>
        <v>16288</v>
      </c>
      <c r="BH789" s="13">
        <f t="shared" si="694"/>
        <v>21988.799999999999</v>
      </c>
      <c r="BI789" s="73">
        <f t="shared" si="676"/>
        <v>239097.59999999998</v>
      </c>
      <c r="BJ789" s="219"/>
      <c r="BK789" s="850">
        <f t="shared" si="662"/>
        <v>16000</v>
      </c>
      <c r="BL789" s="109">
        <f t="shared" si="663"/>
        <v>21600</v>
      </c>
      <c r="BM789" s="109">
        <f t="shared" si="664"/>
        <v>16000</v>
      </c>
      <c r="BN789" s="109">
        <f t="shared" si="665"/>
        <v>18399.999999999996</v>
      </c>
      <c r="BO789" s="109">
        <f t="shared" si="666"/>
        <v>16000</v>
      </c>
      <c r="BP789" s="109">
        <f t="shared" si="667"/>
        <v>26000</v>
      </c>
      <c r="BQ789" s="109">
        <f t="shared" si="668"/>
        <v>24000</v>
      </c>
      <c r="BR789" s="109">
        <f t="shared" si="669"/>
        <v>12000</v>
      </c>
      <c r="BS789" s="109">
        <f t="shared" si="670"/>
        <v>4400.0000000000009</v>
      </c>
      <c r="BT789" s="109">
        <f t="shared" si="671"/>
        <v>14862.800000000001</v>
      </c>
      <c r="BU789" s="109">
        <f t="shared" si="672"/>
        <v>9569.2000000000007</v>
      </c>
      <c r="BV789" s="109">
        <f t="shared" si="673"/>
        <v>21988.799999999999</v>
      </c>
      <c r="BW789" s="109">
        <f t="shared" si="674"/>
        <v>16288</v>
      </c>
      <c r="BX789" s="109">
        <f t="shared" si="675"/>
        <v>21988.799999999999</v>
      </c>
      <c r="BY789" s="1000">
        <f t="shared" si="677"/>
        <v>239097.59999999998</v>
      </c>
    </row>
    <row r="790" spans="1:77">
      <c r="A790" s="679"/>
      <c r="B790" s="679" t="s">
        <v>300</v>
      </c>
      <c r="C790" s="57" t="s">
        <v>23</v>
      </c>
      <c r="D790" s="684" t="s">
        <v>29</v>
      </c>
      <c r="E790" s="681" t="s">
        <v>349</v>
      </c>
      <c r="F790" s="682" t="s">
        <v>264</v>
      </c>
      <c r="G790" s="682" t="s">
        <v>106</v>
      </c>
      <c r="H790" s="241" t="s">
        <v>128</v>
      </c>
      <c r="I790" s="38"/>
      <c r="J790" s="983"/>
      <c r="K790" s="903"/>
      <c r="L790" s="798"/>
      <c r="M790" s="429"/>
      <c r="N790" s="109"/>
      <c r="O790" s="109"/>
      <c r="P790" s="109"/>
      <c r="Q790" s="607"/>
      <c r="R790" s="93"/>
      <c r="S790" s="109">
        <v>23971.54</v>
      </c>
      <c r="T790" s="109">
        <v>81941.169999999984</v>
      </c>
      <c r="U790" s="109">
        <v>114810.69000000002</v>
      </c>
      <c r="V790" s="109">
        <v>132703</v>
      </c>
      <c r="W790" s="109">
        <v>132703</v>
      </c>
      <c r="X790" s="109">
        <v>132703</v>
      </c>
      <c r="Y790" s="109">
        <v>24000</v>
      </c>
      <c r="Z790" s="109">
        <v>32000</v>
      </c>
      <c r="AA790" s="109">
        <v>24000</v>
      </c>
      <c r="AB790" s="109">
        <v>20000</v>
      </c>
      <c r="AC790" s="109">
        <v>16000</v>
      </c>
      <c r="AD790" s="109">
        <v>12000</v>
      </c>
      <c r="AE790" s="109">
        <v>16000</v>
      </c>
      <c r="AF790" s="109">
        <v>16000</v>
      </c>
      <c r="AG790" s="109">
        <v>10000</v>
      </c>
      <c r="AH790" s="109">
        <v>10000</v>
      </c>
      <c r="AI790" s="109">
        <v>10000</v>
      </c>
      <c r="AJ790" s="109">
        <v>10000</v>
      </c>
      <c r="AK790" s="109">
        <v>24432</v>
      </c>
      <c r="AL790" s="109">
        <v>32576</v>
      </c>
      <c r="AM790" s="109">
        <v>24432</v>
      </c>
      <c r="AN790" s="109">
        <v>20360</v>
      </c>
      <c r="AO790" s="109">
        <v>16288</v>
      </c>
      <c r="AP790" s="160">
        <f t="shared" si="678"/>
        <v>698832.4</v>
      </c>
      <c r="AQ790" s="160">
        <f t="shared" si="679"/>
        <v>238088</v>
      </c>
      <c r="AR790" s="160">
        <f t="shared" si="680"/>
        <v>936920.4</v>
      </c>
      <c r="AS790" s="607"/>
      <c r="AT790" s="219"/>
      <c r="AU790" s="13">
        <f t="shared" si="681"/>
        <v>20000</v>
      </c>
      <c r="AV790" s="13">
        <f t="shared" si="682"/>
        <v>16000</v>
      </c>
      <c r="AW790" s="13">
        <f t="shared" si="683"/>
        <v>12000</v>
      </c>
      <c r="AX790" s="13">
        <f t="shared" si="684"/>
        <v>16000</v>
      </c>
      <c r="AY790" s="13">
        <f t="shared" si="685"/>
        <v>16000</v>
      </c>
      <c r="AZ790" s="13">
        <f t="shared" si="686"/>
        <v>10000</v>
      </c>
      <c r="BA790" s="13">
        <f t="shared" si="687"/>
        <v>10000</v>
      </c>
      <c r="BB790" s="13">
        <f t="shared" si="688"/>
        <v>10000</v>
      </c>
      <c r="BC790" s="13">
        <f t="shared" si="689"/>
        <v>10000</v>
      </c>
      <c r="BD790" s="13">
        <f t="shared" si="690"/>
        <v>24432</v>
      </c>
      <c r="BE790" s="13">
        <f t="shared" si="691"/>
        <v>32576</v>
      </c>
      <c r="BF790" s="13">
        <f t="shared" si="692"/>
        <v>24432</v>
      </c>
      <c r="BG790" s="13">
        <f t="shared" si="693"/>
        <v>20360</v>
      </c>
      <c r="BH790" s="13">
        <f t="shared" si="694"/>
        <v>16288</v>
      </c>
      <c r="BI790" s="73">
        <f t="shared" si="676"/>
        <v>238088</v>
      </c>
      <c r="BJ790" s="219"/>
      <c r="BK790" s="850">
        <f t="shared" si="662"/>
        <v>20000</v>
      </c>
      <c r="BL790" s="109">
        <f t="shared" si="663"/>
        <v>16000</v>
      </c>
      <c r="BM790" s="109">
        <f t="shared" si="664"/>
        <v>12000</v>
      </c>
      <c r="BN790" s="109">
        <f t="shared" si="665"/>
        <v>16000</v>
      </c>
      <c r="BO790" s="109">
        <f t="shared" si="666"/>
        <v>16000</v>
      </c>
      <c r="BP790" s="109">
        <f t="shared" si="667"/>
        <v>10000</v>
      </c>
      <c r="BQ790" s="109">
        <f t="shared" si="668"/>
        <v>10000</v>
      </c>
      <c r="BR790" s="109">
        <f t="shared" si="669"/>
        <v>10000</v>
      </c>
      <c r="BS790" s="109">
        <f t="shared" si="670"/>
        <v>10000</v>
      </c>
      <c r="BT790" s="109">
        <f t="shared" si="671"/>
        <v>24432</v>
      </c>
      <c r="BU790" s="109">
        <f t="shared" si="672"/>
        <v>32576</v>
      </c>
      <c r="BV790" s="109">
        <f t="shared" si="673"/>
        <v>24432</v>
      </c>
      <c r="BW790" s="109">
        <f t="shared" si="674"/>
        <v>20360</v>
      </c>
      <c r="BX790" s="109">
        <f t="shared" si="675"/>
        <v>16288</v>
      </c>
      <c r="BY790" s="1000">
        <f t="shared" si="677"/>
        <v>238088</v>
      </c>
    </row>
    <row r="791" spans="1:77">
      <c r="A791" s="679"/>
      <c r="B791" s="679" t="s">
        <v>300</v>
      </c>
      <c r="C791" s="57" t="s">
        <v>23</v>
      </c>
      <c r="D791" s="684" t="s">
        <v>27</v>
      </c>
      <c r="E791" s="681" t="s">
        <v>349</v>
      </c>
      <c r="F791" s="682" t="s">
        <v>264</v>
      </c>
      <c r="G791" s="682" t="s">
        <v>106</v>
      </c>
      <c r="H791" s="241" t="s">
        <v>127</v>
      </c>
      <c r="I791" s="38"/>
      <c r="J791" s="983"/>
      <c r="K791" s="903"/>
      <c r="L791" s="798"/>
      <c r="M791" s="429"/>
      <c r="N791" s="109"/>
      <c r="O791" s="109"/>
      <c r="P791" s="109"/>
      <c r="Q791" s="607"/>
      <c r="R791" s="93"/>
      <c r="S791" s="109">
        <v>-1414.7300000000032</v>
      </c>
      <c r="T791" s="109">
        <v>3.48</v>
      </c>
      <c r="U791" s="109">
        <v>139801.29999999999</v>
      </c>
      <c r="V791" s="109">
        <v>54612.5</v>
      </c>
      <c r="W791" s="109">
        <v>48830</v>
      </c>
      <c r="X791" s="109">
        <v>36751</v>
      </c>
      <c r="Y791" s="109">
        <v>0</v>
      </c>
      <c r="Z791" s="109">
        <v>0</v>
      </c>
      <c r="AA791" s="109">
        <v>0</v>
      </c>
      <c r="AB791" s="109">
        <v>0</v>
      </c>
      <c r="AC791" s="109">
        <v>0</v>
      </c>
      <c r="AD791" s="109">
        <v>0</v>
      </c>
      <c r="AE791" s="109">
        <v>0</v>
      </c>
      <c r="AF791" s="109">
        <v>0</v>
      </c>
      <c r="AG791" s="109">
        <v>0</v>
      </c>
      <c r="AH791" s="109">
        <v>0</v>
      </c>
      <c r="AI791" s="109">
        <v>0</v>
      </c>
      <c r="AJ791" s="109">
        <v>0</v>
      </c>
      <c r="AK791" s="109">
        <v>3715.7000000000003</v>
      </c>
      <c r="AL791" s="109">
        <v>2392.3000000000002</v>
      </c>
      <c r="AM791" s="109">
        <v>5497.2</v>
      </c>
      <c r="AN791" s="109">
        <v>4072</v>
      </c>
      <c r="AO791" s="109">
        <v>5497.2</v>
      </c>
      <c r="AP791" s="160">
        <f t="shared" si="678"/>
        <v>278583.55</v>
      </c>
      <c r="AQ791" s="160">
        <f t="shared" si="679"/>
        <v>21174.400000000001</v>
      </c>
      <c r="AR791" s="160">
        <f t="shared" si="680"/>
        <v>299757.95</v>
      </c>
      <c r="AS791" s="607"/>
      <c r="AT791" s="219"/>
      <c r="AU791" s="13">
        <f t="shared" si="681"/>
        <v>0</v>
      </c>
      <c r="AV791" s="13">
        <f t="shared" si="682"/>
        <v>0</v>
      </c>
      <c r="AW791" s="13">
        <f t="shared" si="683"/>
        <v>0</v>
      </c>
      <c r="AX791" s="13">
        <f t="shared" si="684"/>
        <v>0</v>
      </c>
      <c r="AY791" s="13">
        <f t="shared" si="685"/>
        <v>0</v>
      </c>
      <c r="AZ791" s="13">
        <f t="shared" si="686"/>
        <v>0</v>
      </c>
      <c r="BA791" s="13">
        <f t="shared" si="687"/>
        <v>0</v>
      </c>
      <c r="BB791" s="13">
        <f t="shared" si="688"/>
        <v>0</v>
      </c>
      <c r="BC791" s="13">
        <f t="shared" si="689"/>
        <v>0</v>
      </c>
      <c r="BD791" s="13">
        <f t="shared" si="690"/>
        <v>3715.7000000000003</v>
      </c>
      <c r="BE791" s="13">
        <f t="shared" si="691"/>
        <v>2392.3000000000002</v>
      </c>
      <c r="BF791" s="13">
        <f t="shared" si="692"/>
        <v>5497.2</v>
      </c>
      <c r="BG791" s="13">
        <f t="shared" si="693"/>
        <v>4072</v>
      </c>
      <c r="BH791" s="13">
        <f t="shared" si="694"/>
        <v>5497.2</v>
      </c>
      <c r="BI791" s="73">
        <f t="shared" si="676"/>
        <v>21174.400000000001</v>
      </c>
      <c r="BJ791" s="219"/>
      <c r="BK791" s="850">
        <f t="shared" si="662"/>
        <v>0</v>
      </c>
      <c r="BL791" s="109">
        <f t="shared" si="663"/>
        <v>0</v>
      </c>
      <c r="BM791" s="109">
        <f t="shared" si="664"/>
        <v>0</v>
      </c>
      <c r="BN791" s="109">
        <f t="shared" si="665"/>
        <v>0</v>
      </c>
      <c r="BO791" s="109">
        <f t="shared" si="666"/>
        <v>0</v>
      </c>
      <c r="BP791" s="109">
        <f t="shared" si="667"/>
        <v>0</v>
      </c>
      <c r="BQ791" s="109">
        <f t="shared" si="668"/>
        <v>0</v>
      </c>
      <c r="BR791" s="109">
        <f t="shared" si="669"/>
        <v>0</v>
      </c>
      <c r="BS791" s="109">
        <f t="shared" si="670"/>
        <v>0</v>
      </c>
      <c r="BT791" s="109">
        <f t="shared" si="671"/>
        <v>3715.7000000000003</v>
      </c>
      <c r="BU791" s="109">
        <f t="shared" si="672"/>
        <v>2392.3000000000002</v>
      </c>
      <c r="BV791" s="109">
        <f t="shared" si="673"/>
        <v>5497.2</v>
      </c>
      <c r="BW791" s="109">
        <f t="shared" si="674"/>
        <v>4072</v>
      </c>
      <c r="BX791" s="109">
        <f t="shared" si="675"/>
        <v>5497.2</v>
      </c>
      <c r="BY791" s="1000">
        <f t="shared" si="677"/>
        <v>21174.400000000001</v>
      </c>
    </row>
    <row r="792" spans="1:77">
      <c r="A792" s="679"/>
      <c r="B792" s="679" t="s">
        <v>300</v>
      </c>
      <c r="C792" s="57" t="s">
        <v>23</v>
      </c>
      <c r="D792" s="684" t="s">
        <v>22</v>
      </c>
      <c r="E792" s="681" t="s">
        <v>349</v>
      </c>
      <c r="F792" s="682" t="s">
        <v>264</v>
      </c>
      <c r="G792" s="682" t="s">
        <v>106</v>
      </c>
      <c r="H792" s="241" t="s">
        <v>125</v>
      </c>
      <c r="I792" s="38"/>
      <c r="J792" s="983"/>
      <c r="K792" s="903"/>
      <c r="L792" s="798"/>
      <c r="M792" s="429"/>
      <c r="N792" s="109"/>
      <c r="O792" s="109"/>
      <c r="P792" s="109"/>
      <c r="Q792" s="607"/>
      <c r="R792" s="93"/>
      <c r="S792" s="109">
        <v>0</v>
      </c>
      <c r="T792" s="109">
        <v>0</v>
      </c>
      <c r="U792" s="109">
        <v>0</v>
      </c>
      <c r="V792" s="109">
        <v>38845</v>
      </c>
      <c r="W792" s="109">
        <v>34732</v>
      </c>
      <c r="X792" s="109">
        <v>26140.399999999998</v>
      </c>
      <c r="Y792" s="109">
        <v>10950</v>
      </c>
      <c r="Z792" s="109">
        <v>7050</v>
      </c>
      <c r="AA792" s="109">
        <v>16200</v>
      </c>
      <c r="AB792" s="109">
        <v>12000</v>
      </c>
      <c r="AC792" s="109">
        <v>16200</v>
      </c>
      <c r="AD792" s="109">
        <v>12000</v>
      </c>
      <c r="AE792" s="109">
        <v>13800</v>
      </c>
      <c r="AF792" s="109">
        <v>12000</v>
      </c>
      <c r="AG792" s="109">
        <v>19500</v>
      </c>
      <c r="AH792" s="109">
        <v>18000</v>
      </c>
      <c r="AI792" s="109">
        <v>9000</v>
      </c>
      <c r="AJ792" s="109">
        <v>3300</v>
      </c>
      <c r="AK792" s="109">
        <v>7051.1352619999998</v>
      </c>
      <c r="AL792" s="109">
        <v>4539.7720180000006</v>
      </c>
      <c r="AM792" s="109">
        <v>10431.816552</v>
      </c>
      <c r="AN792" s="109">
        <v>7727.2715200000002</v>
      </c>
      <c r="AO792" s="109">
        <v>10431.816552</v>
      </c>
      <c r="AP792" s="160">
        <f t="shared" si="678"/>
        <v>133917.4</v>
      </c>
      <c r="AQ792" s="160">
        <f t="shared" si="679"/>
        <v>155981.811904</v>
      </c>
      <c r="AR792" s="160">
        <f t="shared" si="680"/>
        <v>289899.21190399997</v>
      </c>
      <c r="AS792" s="607"/>
      <c r="AT792" s="219"/>
      <c r="AU792" s="13">
        <f t="shared" si="681"/>
        <v>12000</v>
      </c>
      <c r="AV792" s="13">
        <f t="shared" si="682"/>
        <v>16200</v>
      </c>
      <c r="AW792" s="13">
        <f t="shared" si="683"/>
        <v>12000</v>
      </c>
      <c r="AX792" s="13">
        <f t="shared" si="684"/>
        <v>13800</v>
      </c>
      <c r="AY792" s="13">
        <f t="shared" si="685"/>
        <v>12000</v>
      </c>
      <c r="AZ792" s="13">
        <f t="shared" si="686"/>
        <v>19500</v>
      </c>
      <c r="BA792" s="13">
        <f t="shared" si="687"/>
        <v>18000</v>
      </c>
      <c r="BB792" s="13">
        <f t="shared" si="688"/>
        <v>9000</v>
      </c>
      <c r="BC792" s="13">
        <f t="shared" si="689"/>
        <v>3300</v>
      </c>
      <c r="BD792" s="13">
        <f t="shared" si="690"/>
        <v>7051.1352619999998</v>
      </c>
      <c r="BE792" s="13">
        <f t="shared" si="691"/>
        <v>4539.7720180000006</v>
      </c>
      <c r="BF792" s="13">
        <f t="shared" si="692"/>
        <v>10431.816552</v>
      </c>
      <c r="BG792" s="13">
        <f t="shared" si="693"/>
        <v>7727.2715200000002</v>
      </c>
      <c r="BH792" s="13">
        <f t="shared" si="694"/>
        <v>10431.816552</v>
      </c>
      <c r="BI792" s="73">
        <f t="shared" si="676"/>
        <v>155981.811904</v>
      </c>
      <c r="BJ792" s="219"/>
      <c r="BK792" s="850">
        <f t="shared" si="662"/>
        <v>12000</v>
      </c>
      <c r="BL792" s="109">
        <f t="shared" si="663"/>
        <v>16200</v>
      </c>
      <c r="BM792" s="109">
        <f t="shared" si="664"/>
        <v>12000</v>
      </c>
      <c r="BN792" s="109">
        <f t="shared" si="665"/>
        <v>13800</v>
      </c>
      <c r="BO792" s="109">
        <f t="shared" si="666"/>
        <v>12000</v>
      </c>
      <c r="BP792" s="109">
        <f t="shared" si="667"/>
        <v>19500</v>
      </c>
      <c r="BQ792" s="109">
        <f t="shared" si="668"/>
        <v>18000</v>
      </c>
      <c r="BR792" s="109">
        <f t="shared" si="669"/>
        <v>9000</v>
      </c>
      <c r="BS792" s="109">
        <f t="shared" si="670"/>
        <v>3300</v>
      </c>
      <c r="BT792" s="109">
        <f t="shared" si="671"/>
        <v>7051.1352619999998</v>
      </c>
      <c r="BU792" s="109">
        <f t="shared" si="672"/>
        <v>4539.7720180000006</v>
      </c>
      <c r="BV792" s="109">
        <f t="shared" si="673"/>
        <v>10431.816552</v>
      </c>
      <c r="BW792" s="109">
        <f t="shared" si="674"/>
        <v>7727.2715200000002</v>
      </c>
      <c r="BX792" s="109">
        <f t="shared" si="675"/>
        <v>10431.816552</v>
      </c>
      <c r="BY792" s="1000">
        <f t="shared" si="677"/>
        <v>155981.811904</v>
      </c>
    </row>
    <row r="793" spans="1:77">
      <c r="A793" s="679"/>
      <c r="B793" s="679" t="s">
        <v>300</v>
      </c>
      <c r="C793" s="57" t="s">
        <v>23</v>
      </c>
      <c r="D793" s="684" t="s">
        <v>33</v>
      </c>
      <c r="E793" s="681" t="s">
        <v>349</v>
      </c>
      <c r="F793" s="682" t="s">
        <v>264</v>
      </c>
      <c r="G793" s="682" t="s">
        <v>106</v>
      </c>
      <c r="H793" s="241" t="s">
        <v>130</v>
      </c>
      <c r="I793" s="38"/>
      <c r="J793" s="983"/>
      <c r="K793" s="903"/>
      <c r="L793" s="798"/>
      <c r="M793" s="429"/>
      <c r="N793" s="109"/>
      <c r="O793" s="109"/>
      <c r="P793" s="109"/>
      <c r="Q793" s="607"/>
      <c r="R793" s="93"/>
      <c r="S793" s="109">
        <v>9.0949470177292824E-13</v>
      </c>
      <c r="T793" s="109">
        <v>0</v>
      </c>
      <c r="U793" s="109">
        <v>0</v>
      </c>
      <c r="V793" s="109">
        <v>45064</v>
      </c>
      <c r="W793" s="109">
        <v>45064</v>
      </c>
      <c r="X793" s="109">
        <v>45064</v>
      </c>
      <c r="Y793" s="109">
        <v>10218.959999999999</v>
      </c>
      <c r="Z793" s="109">
        <v>13625.28</v>
      </c>
      <c r="AA793" s="109">
        <v>10218.959999999999</v>
      </c>
      <c r="AB793" s="109">
        <v>8515.7999999999993</v>
      </c>
      <c r="AC793" s="109">
        <v>6812.64</v>
      </c>
      <c r="AD793" s="109">
        <v>5109.4799999999996</v>
      </c>
      <c r="AE793" s="109">
        <v>6812.64</v>
      </c>
      <c r="AF793" s="109">
        <v>6812.64</v>
      </c>
      <c r="AG793" s="109">
        <v>4257.8999999999996</v>
      </c>
      <c r="AH793" s="109">
        <v>4257.8999999999996</v>
      </c>
      <c r="AI793" s="109">
        <v>4257.8999999999996</v>
      </c>
      <c r="AJ793" s="109">
        <v>4257.8999999999996</v>
      </c>
      <c r="AK793" s="109">
        <v>10402.90128</v>
      </c>
      <c r="AL793" s="109">
        <v>13870.535040000001</v>
      </c>
      <c r="AM793" s="109">
        <v>10402.90128</v>
      </c>
      <c r="AN793" s="109">
        <v>8669.0843999999997</v>
      </c>
      <c r="AO793" s="109">
        <v>6935.2675200000003</v>
      </c>
      <c r="AP793" s="160">
        <f t="shared" si="678"/>
        <v>169255.19999999998</v>
      </c>
      <c r="AQ793" s="160">
        <f t="shared" si="679"/>
        <v>101375.48952</v>
      </c>
      <c r="AR793" s="160">
        <f t="shared" si="680"/>
        <v>270630.68951999996</v>
      </c>
      <c r="AS793" s="607"/>
      <c r="AT793" s="219"/>
      <c r="AU793" s="13">
        <f t="shared" si="681"/>
        <v>8515.7999999999993</v>
      </c>
      <c r="AV793" s="13">
        <f t="shared" si="682"/>
        <v>6812.64</v>
      </c>
      <c r="AW793" s="13">
        <f t="shared" si="683"/>
        <v>5109.4799999999996</v>
      </c>
      <c r="AX793" s="13">
        <f t="shared" si="684"/>
        <v>6812.64</v>
      </c>
      <c r="AY793" s="13">
        <f t="shared" si="685"/>
        <v>6812.64</v>
      </c>
      <c r="AZ793" s="13">
        <f t="shared" si="686"/>
        <v>4257.8999999999996</v>
      </c>
      <c r="BA793" s="13">
        <f t="shared" si="687"/>
        <v>4257.8999999999996</v>
      </c>
      <c r="BB793" s="13">
        <f t="shared" si="688"/>
        <v>4257.8999999999996</v>
      </c>
      <c r="BC793" s="13">
        <f t="shared" si="689"/>
        <v>4257.8999999999996</v>
      </c>
      <c r="BD793" s="13">
        <f t="shared" si="690"/>
        <v>10402.90128</v>
      </c>
      <c r="BE793" s="13">
        <f t="shared" si="691"/>
        <v>13870.535040000001</v>
      </c>
      <c r="BF793" s="13">
        <f t="shared" si="692"/>
        <v>10402.90128</v>
      </c>
      <c r="BG793" s="13">
        <f t="shared" si="693"/>
        <v>8669.0843999999997</v>
      </c>
      <c r="BH793" s="13">
        <f t="shared" si="694"/>
        <v>6935.2675200000003</v>
      </c>
      <c r="BI793" s="73">
        <f t="shared" si="676"/>
        <v>101375.48952</v>
      </c>
      <c r="BJ793" s="219"/>
      <c r="BK793" s="850">
        <f t="shared" si="662"/>
        <v>8515.7999999999993</v>
      </c>
      <c r="BL793" s="109">
        <f t="shared" si="663"/>
        <v>6812.64</v>
      </c>
      <c r="BM793" s="109">
        <f t="shared" si="664"/>
        <v>5109.4799999999996</v>
      </c>
      <c r="BN793" s="109">
        <f t="shared" si="665"/>
        <v>6812.64</v>
      </c>
      <c r="BO793" s="109">
        <f t="shared" si="666"/>
        <v>6812.64</v>
      </c>
      <c r="BP793" s="109">
        <f t="shared" si="667"/>
        <v>4257.8999999999996</v>
      </c>
      <c r="BQ793" s="109">
        <f t="shared" si="668"/>
        <v>4257.8999999999996</v>
      </c>
      <c r="BR793" s="109">
        <f t="shared" si="669"/>
        <v>4257.8999999999996</v>
      </c>
      <c r="BS793" s="109">
        <f t="shared" si="670"/>
        <v>4257.8999999999996</v>
      </c>
      <c r="BT793" s="109">
        <f t="shared" si="671"/>
        <v>10402.90128</v>
      </c>
      <c r="BU793" s="109">
        <f t="shared" si="672"/>
        <v>13870.535040000001</v>
      </c>
      <c r="BV793" s="109">
        <f t="shared" si="673"/>
        <v>10402.90128</v>
      </c>
      <c r="BW793" s="109">
        <f t="shared" si="674"/>
        <v>8669.0843999999997</v>
      </c>
      <c r="BX793" s="109">
        <f t="shared" si="675"/>
        <v>6935.2675200000003</v>
      </c>
      <c r="BY793" s="1000">
        <f t="shared" si="677"/>
        <v>101375.48952</v>
      </c>
    </row>
    <row r="794" spans="1:77">
      <c r="A794" s="679"/>
      <c r="B794" s="679" t="s">
        <v>305</v>
      </c>
      <c r="C794" s="57" t="s">
        <v>23</v>
      </c>
      <c r="D794" s="684" t="s">
        <v>25</v>
      </c>
      <c r="E794" s="681" t="s">
        <v>349</v>
      </c>
      <c r="F794" s="682" t="s">
        <v>264</v>
      </c>
      <c r="G794" s="682" t="s">
        <v>106</v>
      </c>
      <c r="H794" s="241" t="s">
        <v>126</v>
      </c>
      <c r="I794" s="38"/>
      <c r="J794" s="983"/>
      <c r="K794" s="903"/>
      <c r="L794" s="798"/>
      <c r="M794" s="429"/>
      <c r="N794" s="109"/>
      <c r="O794" s="109"/>
      <c r="P794" s="109"/>
      <c r="Q794" s="607"/>
      <c r="R794" s="93"/>
      <c r="S794" s="109">
        <v>34213.65</v>
      </c>
      <c r="T794" s="109">
        <v>0</v>
      </c>
      <c r="U794" s="109">
        <v>0</v>
      </c>
      <c r="V794" s="109">
        <v>34442.975200000001</v>
      </c>
      <c r="W794" s="109">
        <v>37306.722300000001</v>
      </c>
      <c r="X794" s="109">
        <v>37696.772300000004</v>
      </c>
      <c r="Y794" s="109">
        <v>0</v>
      </c>
      <c r="Z794" s="109">
        <v>0</v>
      </c>
      <c r="AA794" s="109">
        <v>0</v>
      </c>
      <c r="AB794" s="109">
        <v>0</v>
      </c>
      <c r="AC794" s="109">
        <v>0</v>
      </c>
      <c r="AD794" s="109">
        <v>0</v>
      </c>
      <c r="AE794" s="109">
        <v>0</v>
      </c>
      <c r="AF794" s="109">
        <v>0</v>
      </c>
      <c r="AG794" s="109">
        <v>0</v>
      </c>
      <c r="AH794" s="109">
        <v>0</v>
      </c>
      <c r="AI794" s="109">
        <v>0</v>
      </c>
      <c r="AJ794" s="109">
        <v>0</v>
      </c>
      <c r="AK794" s="109">
        <v>0</v>
      </c>
      <c r="AL794" s="109">
        <v>0</v>
      </c>
      <c r="AM794" s="109">
        <v>0</v>
      </c>
      <c r="AN794" s="109">
        <v>0</v>
      </c>
      <c r="AO794" s="109">
        <v>0</v>
      </c>
      <c r="AP794" s="160">
        <f t="shared" si="678"/>
        <v>143660.11980000001</v>
      </c>
      <c r="AQ794" s="160">
        <f t="shared" si="679"/>
        <v>0</v>
      </c>
      <c r="AR794" s="160">
        <f t="shared" si="680"/>
        <v>143660.11980000001</v>
      </c>
      <c r="AS794" s="607"/>
      <c r="AT794" s="219"/>
      <c r="AU794" s="13">
        <f t="shared" si="681"/>
        <v>0</v>
      </c>
      <c r="AV794" s="13">
        <f t="shared" si="682"/>
        <v>0</v>
      </c>
      <c r="AW794" s="13">
        <f t="shared" si="683"/>
        <v>0</v>
      </c>
      <c r="AX794" s="13">
        <f t="shared" si="684"/>
        <v>0</v>
      </c>
      <c r="AY794" s="13">
        <f t="shared" si="685"/>
        <v>0</v>
      </c>
      <c r="AZ794" s="13">
        <f t="shared" si="686"/>
        <v>0</v>
      </c>
      <c r="BA794" s="13">
        <f t="shared" si="687"/>
        <v>0</v>
      </c>
      <c r="BB794" s="13">
        <f t="shared" si="688"/>
        <v>0</v>
      </c>
      <c r="BC794" s="13">
        <f t="shared" si="689"/>
        <v>0</v>
      </c>
      <c r="BD794" s="13">
        <f t="shared" si="690"/>
        <v>0</v>
      </c>
      <c r="BE794" s="13">
        <f t="shared" si="691"/>
        <v>0</v>
      </c>
      <c r="BF794" s="13">
        <f t="shared" si="692"/>
        <v>0</v>
      </c>
      <c r="BG794" s="13">
        <f t="shared" si="693"/>
        <v>0</v>
      </c>
      <c r="BH794" s="13">
        <f t="shared" si="694"/>
        <v>0</v>
      </c>
      <c r="BI794" s="73">
        <f t="shared" si="676"/>
        <v>0</v>
      </c>
      <c r="BJ794" s="219"/>
      <c r="BK794" s="850">
        <f t="shared" si="662"/>
        <v>0</v>
      </c>
      <c r="BL794" s="109">
        <f t="shared" si="663"/>
        <v>0</v>
      </c>
      <c r="BM794" s="109">
        <f t="shared" si="664"/>
        <v>0</v>
      </c>
      <c r="BN794" s="109">
        <f t="shared" si="665"/>
        <v>0</v>
      </c>
      <c r="BO794" s="109">
        <f t="shared" si="666"/>
        <v>0</v>
      </c>
      <c r="BP794" s="109">
        <f t="shared" si="667"/>
        <v>0</v>
      </c>
      <c r="BQ794" s="109">
        <f t="shared" si="668"/>
        <v>0</v>
      </c>
      <c r="BR794" s="109">
        <f t="shared" si="669"/>
        <v>0</v>
      </c>
      <c r="BS794" s="109">
        <f t="shared" si="670"/>
        <v>0</v>
      </c>
      <c r="BT794" s="109">
        <f t="shared" si="671"/>
        <v>0</v>
      </c>
      <c r="BU794" s="109">
        <f t="shared" si="672"/>
        <v>0</v>
      </c>
      <c r="BV794" s="109">
        <f t="shared" si="673"/>
        <v>0</v>
      </c>
      <c r="BW794" s="109">
        <f t="shared" si="674"/>
        <v>0</v>
      </c>
      <c r="BX794" s="109">
        <f t="shared" si="675"/>
        <v>0</v>
      </c>
      <c r="BY794" s="1000">
        <f t="shared" si="677"/>
        <v>0</v>
      </c>
    </row>
    <row r="795" spans="1:77">
      <c r="A795" s="679"/>
      <c r="B795" s="679" t="s">
        <v>305</v>
      </c>
      <c r="C795" s="57" t="s">
        <v>23</v>
      </c>
      <c r="D795" s="684" t="s">
        <v>22</v>
      </c>
      <c r="E795" s="681" t="s">
        <v>349</v>
      </c>
      <c r="F795" s="682" t="s">
        <v>264</v>
      </c>
      <c r="G795" s="682" t="s">
        <v>106</v>
      </c>
      <c r="H795" s="241" t="s">
        <v>125</v>
      </c>
      <c r="I795" s="38"/>
      <c r="J795" s="983"/>
      <c r="K795" s="903"/>
      <c r="L795" s="798"/>
      <c r="M795" s="429"/>
      <c r="N795" s="109"/>
      <c r="O795" s="109"/>
      <c r="P795" s="109"/>
      <c r="Q795" s="607"/>
      <c r="R795" s="93"/>
      <c r="S795" s="109">
        <v>127327.67999999999</v>
      </c>
      <c r="T795" s="109">
        <v>-3355.39</v>
      </c>
      <c r="U795" s="109">
        <v>0</v>
      </c>
      <c r="V795" s="109">
        <v>4035.4928</v>
      </c>
      <c r="W795" s="109">
        <v>4371.0221999999994</v>
      </c>
      <c r="X795" s="109">
        <v>4416.7222000000002</v>
      </c>
      <c r="Y795" s="109">
        <v>0</v>
      </c>
      <c r="Z795" s="109">
        <v>0</v>
      </c>
      <c r="AA795" s="109">
        <v>0</v>
      </c>
      <c r="AB795" s="109">
        <v>0</v>
      </c>
      <c r="AC795" s="109">
        <v>0</v>
      </c>
      <c r="AD795" s="109">
        <v>0</v>
      </c>
      <c r="AE795" s="109">
        <v>0</v>
      </c>
      <c r="AF795" s="109">
        <v>0</v>
      </c>
      <c r="AG795" s="109">
        <v>0</v>
      </c>
      <c r="AH795" s="109">
        <v>0</v>
      </c>
      <c r="AI795" s="109">
        <v>0</v>
      </c>
      <c r="AJ795" s="109">
        <v>0</v>
      </c>
      <c r="AK795" s="109">
        <v>0</v>
      </c>
      <c r="AL795" s="109">
        <v>0</v>
      </c>
      <c r="AM795" s="109">
        <v>0</v>
      </c>
      <c r="AN795" s="109">
        <v>0</v>
      </c>
      <c r="AO795" s="109">
        <v>0</v>
      </c>
      <c r="AP795" s="160">
        <f t="shared" si="678"/>
        <v>136795.52719999998</v>
      </c>
      <c r="AQ795" s="160">
        <f t="shared" si="679"/>
        <v>0</v>
      </c>
      <c r="AR795" s="160">
        <f t="shared" si="680"/>
        <v>136795.52719999998</v>
      </c>
      <c r="AS795" s="607"/>
      <c r="AT795" s="219"/>
      <c r="AU795" s="13">
        <f t="shared" si="681"/>
        <v>0</v>
      </c>
      <c r="AV795" s="13">
        <f t="shared" si="682"/>
        <v>0</v>
      </c>
      <c r="AW795" s="13">
        <f t="shared" si="683"/>
        <v>0</v>
      </c>
      <c r="AX795" s="13">
        <f t="shared" si="684"/>
        <v>0</v>
      </c>
      <c r="AY795" s="13">
        <f t="shared" si="685"/>
        <v>0</v>
      </c>
      <c r="AZ795" s="13">
        <f t="shared" si="686"/>
        <v>0</v>
      </c>
      <c r="BA795" s="13">
        <f t="shared" si="687"/>
        <v>0</v>
      </c>
      <c r="BB795" s="13">
        <f t="shared" si="688"/>
        <v>0</v>
      </c>
      <c r="BC795" s="13">
        <f t="shared" si="689"/>
        <v>0</v>
      </c>
      <c r="BD795" s="13">
        <f t="shared" si="690"/>
        <v>0</v>
      </c>
      <c r="BE795" s="13">
        <f t="shared" si="691"/>
        <v>0</v>
      </c>
      <c r="BF795" s="13">
        <f t="shared" si="692"/>
        <v>0</v>
      </c>
      <c r="BG795" s="13">
        <f t="shared" si="693"/>
        <v>0</v>
      </c>
      <c r="BH795" s="13">
        <f t="shared" si="694"/>
        <v>0</v>
      </c>
      <c r="BI795" s="73">
        <f t="shared" si="676"/>
        <v>0</v>
      </c>
      <c r="BJ795" s="219"/>
      <c r="BK795" s="850">
        <f t="shared" si="662"/>
        <v>0</v>
      </c>
      <c r="BL795" s="109">
        <f t="shared" si="663"/>
        <v>0</v>
      </c>
      <c r="BM795" s="109">
        <f t="shared" si="664"/>
        <v>0</v>
      </c>
      <c r="BN795" s="109">
        <f t="shared" si="665"/>
        <v>0</v>
      </c>
      <c r="BO795" s="109">
        <f t="shared" si="666"/>
        <v>0</v>
      </c>
      <c r="BP795" s="109">
        <f t="shared" si="667"/>
        <v>0</v>
      </c>
      <c r="BQ795" s="109">
        <f t="shared" si="668"/>
        <v>0</v>
      </c>
      <c r="BR795" s="109">
        <f t="shared" si="669"/>
        <v>0</v>
      </c>
      <c r="BS795" s="109">
        <f t="shared" si="670"/>
        <v>0</v>
      </c>
      <c r="BT795" s="109">
        <f t="shared" si="671"/>
        <v>0</v>
      </c>
      <c r="BU795" s="109">
        <f t="shared" si="672"/>
        <v>0</v>
      </c>
      <c r="BV795" s="109">
        <f t="shared" si="673"/>
        <v>0</v>
      </c>
      <c r="BW795" s="109">
        <f t="shared" si="674"/>
        <v>0</v>
      </c>
      <c r="BX795" s="109">
        <f t="shared" si="675"/>
        <v>0</v>
      </c>
      <c r="BY795" s="1000">
        <f t="shared" si="677"/>
        <v>0</v>
      </c>
    </row>
    <row r="796" spans="1:77">
      <c r="A796" s="679"/>
      <c r="B796" s="679" t="s">
        <v>305</v>
      </c>
      <c r="C796" s="57" t="s">
        <v>23</v>
      </c>
      <c r="D796" s="684" t="s">
        <v>31</v>
      </c>
      <c r="E796" s="681" t="s">
        <v>349</v>
      </c>
      <c r="F796" s="682" t="s">
        <v>264</v>
      </c>
      <c r="G796" s="682" t="s">
        <v>106</v>
      </c>
      <c r="H796" s="241" t="s">
        <v>129</v>
      </c>
      <c r="I796" s="38"/>
      <c r="J796" s="983"/>
      <c r="K796" s="903"/>
      <c r="L796" s="798"/>
      <c r="M796" s="429"/>
      <c r="N796" s="109"/>
      <c r="O796" s="109"/>
      <c r="P796" s="109"/>
      <c r="Q796" s="607"/>
      <c r="R796" s="93"/>
      <c r="S796" s="109">
        <v>25791.789999999997</v>
      </c>
      <c r="T796" s="109">
        <v>-263403.67000000004</v>
      </c>
      <c r="U796" s="109">
        <v>8025.59</v>
      </c>
      <c r="V796" s="109">
        <v>83719.054400000008</v>
      </c>
      <c r="W796" s="109">
        <v>109214.22560000001</v>
      </c>
      <c r="X796" s="109">
        <v>133604.11060000001</v>
      </c>
      <c r="Y796" s="109">
        <v>0</v>
      </c>
      <c r="Z796" s="109">
        <v>0</v>
      </c>
      <c r="AA796" s="109">
        <v>0</v>
      </c>
      <c r="AB796" s="109">
        <v>0</v>
      </c>
      <c r="AC796" s="109">
        <v>0</v>
      </c>
      <c r="AD796" s="109">
        <v>0</v>
      </c>
      <c r="AE796" s="109">
        <v>0</v>
      </c>
      <c r="AF796" s="109">
        <v>0</v>
      </c>
      <c r="AG796" s="109">
        <v>0</v>
      </c>
      <c r="AH796" s="109">
        <v>0</v>
      </c>
      <c r="AI796" s="109">
        <v>0</v>
      </c>
      <c r="AJ796" s="109">
        <v>0</v>
      </c>
      <c r="AK796" s="109">
        <v>0</v>
      </c>
      <c r="AL796" s="109">
        <v>0</v>
      </c>
      <c r="AM796" s="109">
        <v>0</v>
      </c>
      <c r="AN796" s="109">
        <v>0</v>
      </c>
      <c r="AO796" s="109">
        <v>0</v>
      </c>
      <c r="AP796" s="160">
        <f t="shared" si="678"/>
        <v>96951.100600000005</v>
      </c>
      <c r="AQ796" s="160">
        <f t="shared" si="679"/>
        <v>0</v>
      </c>
      <c r="AR796" s="160">
        <f t="shared" si="680"/>
        <v>96951.100600000005</v>
      </c>
      <c r="AS796" s="607"/>
      <c r="AT796" s="219"/>
      <c r="AU796" s="13">
        <f t="shared" si="681"/>
        <v>0</v>
      </c>
      <c r="AV796" s="13">
        <f t="shared" si="682"/>
        <v>0</v>
      </c>
      <c r="AW796" s="13">
        <f t="shared" si="683"/>
        <v>0</v>
      </c>
      <c r="AX796" s="13">
        <f t="shared" si="684"/>
        <v>0</v>
      </c>
      <c r="AY796" s="13">
        <f t="shared" si="685"/>
        <v>0</v>
      </c>
      <c r="AZ796" s="13">
        <f t="shared" si="686"/>
        <v>0</v>
      </c>
      <c r="BA796" s="13">
        <f t="shared" si="687"/>
        <v>0</v>
      </c>
      <c r="BB796" s="13">
        <f t="shared" si="688"/>
        <v>0</v>
      </c>
      <c r="BC796" s="13">
        <f t="shared" si="689"/>
        <v>0</v>
      </c>
      <c r="BD796" s="13">
        <f t="shared" si="690"/>
        <v>0</v>
      </c>
      <c r="BE796" s="13">
        <f t="shared" si="691"/>
        <v>0</v>
      </c>
      <c r="BF796" s="13">
        <f t="shared" si="692"/>
        <v>0</v>
      </c>
      <c r="BG796" s="13">
        <f t="shared" si="693"/>
        <v>0</v>
      </c>
      <c r="BH796" s="13">
        <f t="shared" si="694"/>
        <v>0</v>
      </c>
      <c r="BI796" s="73">
        <f t="shared" si="676"/>
        <v>0</v>
      </c>
      <c r="BJ796" s="219"/>
      <c r="BK796" s="850">
        <f t="shared" si="662"/>
        <v>0</v>
      </c>
      <c r="BL796" s="109">
        <f t="shared" si="663"/>
        <v>0</v>
      </c>
      <c r="BM796" s="109">
        <f t="shared" si="664"/>
        <v>0</v>
      </c>
      <c r="BN796" s="109">
        <f t="shared" si="665"/>
        <v>0</v>
      </c>
      <c r="BO796" s="109">
        <f t="shared" si="666"/>
        <v>0</v>
      </c>
      <c r="BP796" s="109">
        <f t="shared" si="667"/>
        <v>0</v>
      </c>
      <c r="BQ796" s="109">
        <f t="shared" si="668"/>
        <v>0</v>
      </c>
      <c r="BR796" s="109">
        <f t="shared" si="669"/>
        <v>0</v>
      </c>
      <c r="BS796" s="109">
        <f t="shared" si="670"/>
        <v>0</v>
      </c>
      <c r="BT796" s="109">
        <f t="shared" si="671"/>
        <v>0</v>
      </c>
      <c r="BU796" s="109">
        <f t="shared" si="672"/>
        <v>0</v>
      </c>
      <c r="BV796" s="109">
        <f t="shared" si="673"/>
        <v>0</v>
      </c>
      <c r="BW796" s="109">
        <f t="shared" si="674"/>
        <v>0</v>
      </c>
      <c r="BX796" s="109">
        <f t="shared" si="675"/>
        <v>0</v>
      </c>
      <c r="BY796" s="1000">
        <f t="shared" si="677"/>
        <v>0</v>
      </c>
    </row>
    <row r="797" spans="1:77">
      <c r="A797" s="678"/>
      <c r="B797" s="678" t="s">
        <v>305</v>
      </c>
      <c r="C797" s="57" t="s">
        <v>23</v>
      </c>
      <c r="D797" s="684" t="s">
        <v>29</v>
      </c>
      <c r="E797" s="681" t="s">
        <v>349</v>
      </c>
      <c r="F797" s="683" t="s">
        <v>264</v>
      </c>
      <c r="G797" s="682" t="s">
        <v>106</v>
      </c>
      <c r="H797" s="241" t="s">
        <v>128</v>
      </c>
      <c r="I797" s="38"/>
      <c r="J797" s="983"/>
      <c r="K797" s="903"/>
      <c r="L797" s="798"/>
      <c r="M797" s="429"/>
      <c r="N797" s="109"/>
      <c r="O797" s="109"/>
      <c r="P797" s="109"/>
      <c r="Q797" s="607"/>
      <c r="R797" s="93"/>
      <c r="S797" s="109">
        <v>379.74</v>
      </c>
      <c r="T797" s="109">
        <v>376.18000000000029</v>
      </c>
      <c r="U797" s="109">
        <v>0</v>
      </c>
      <c r="V797" s="109">
        <v>23279.5504</v>
      </c>
      <c r="W797" s="109">
        <v>30368.929599999999</v>
      </c>
      <c r="X797" s="109">
        <v>37150.964599999999</v>
      </c>
      <c r="Y797" s="109">
        <v>0</v>
      </c>
      <c r="Z797" s="109">
        <v>0</v>
      </c>
      <c r="AA797" s="109">
        <v>0</v>
      </c>
      <c r="AB797" s="109">
        <v>0</v>
      </c>
      <c r="AC797" s="109">
        <v>0</v>
      </c>
      <c r="AD797" s="109">
        <v>0</v>
      </c>
      <c r="AE797" s="109">
        <v>0</v>
      </c>
      <c r="AF797" s="109">
        <v>0</v>
      </c>
      <c r="AG797" s="109">
        <v>0</v>
      </c>
      <c r="AH797" s="109">
        <v>0</v>
      </c>
      <c r="AI797" s="109">
        <v>0</v>
      </c>
      <c r="AJ797" s="109">
        <v>0</v>
      </c>
      <c r="AK797" s="109">
        <v>0</v>
      </c>
      <c r="AL797" s="109">
        <v>0</v>
      </c>
      <c r="AM797" s="109">
        <v>0</v>
      </c>
      <c r="AN797" s="109">
        <v>0</v>
      </c>
      <c r="AO797" s="109">
        <v>0</v>
      </c>
      <c r="AP797" s="160">
        <f t="shared" si="678"/>
        <v>91555.364600000001</v>
      </c>
      <c r="AQ797" s="160">
        <f t="shared" si="679"/>
        <v>0</v>
      </c>
      <c r="AR797" s="160">
        <f t="shared" si="680"/>
        <v>91555.364600000001</v>
      </c>
      <c r="AS797" s="607"/>
      <c r="AT797" s="219"/>
      <c r="AU797" s="13">
        <f t="shared" si="681"/>
        <v>0</v>
      </c>
      <c r="AV797" s="13">
        <f t="shared" si="682"/>
        <v>0</v>
      </c>
      <c r="AW797" s="13">
        <f t="shared" si="683"/>
        <v>0</v>
      </c>
      <c r="AX797" s="13">
        <f t="shared" si="684"/>
        <v>0</v>
      </c>
      <c r="AY797" s="13">
        <f t="shared" si="685"/>
        <v>0</v>
      </c>
      <c r="AZ797" s="13">
        <f t="shared" si="686"/>
        <v>0</v>
      </c>
      <c r="BA797" s="13">
        <f t="shared" si="687"/>
        <v>0</v>
      </c>
      <c r="BB797" s="13">
        <f t="shared" si="688"/>
        <v>0</v>
      </c>
      <c r="BC797" s="13">
        <f t="shared" si="689"/>
        <v>0</v>
      </c>
      <c r="BD797" s="13">
        <f t="shared" si="690"/>
        <v>0</v>
      </c>
      <c r="BE797" s="13">
        <f t="shared" si="691"/>
        <v>0</v>
      </c>
      <c r="BF797" s="13">
        <f t="shared" si="692"/>
        <v>0</v>
      </c>
      <c r="BG797" s="13">
        <f t="shared" si="693"/>
        <v>0</v>
      </c>
      <c r="BH797" s="13">
        <f t="shared" si="694"/>
        <v>0</v>
      </c>
      <c r="BI797" s="73">
        <f t="shared" si="676"/>
        <v>0</v>
      </c>
      <c r="BJ797" s="219"/>
      <c r="BK797" s="850">
        <f t="shared" ref="BK797:BK828" si="695">IF($E797="N",AU797)</f>
        <v>0</v>
      </c>
      <c r="BL797" s="109">
        <f t="shared" ref="BL797:BL828" si="696">IF($E797="N",AV797)</f>
        <v>0</v>
      </c>
      <c r="BM797" s="109">
        <f t="shared" ref="BM797:BM828" si="697">IF($E797="N",AW797)</f>
        <v>0</v>
      </c>
      <c r="BN797" s="109">
        <f t="shared" ref="BN797:BN828" si="698">IF($E797="N",AX797)</f>
        <v>0</v>
      </c>
      <c r="BO797" s="109">
        <f t="shared" ref="BO797:BO828" si="699">IF($E797="N",AY797)</f>
        <v>0</v>
      </c>
      <c r="BP797" s="109">
        <f t="shared" ref="BP797:BP828" si="700">IF($E797="N",AZ797)</f>
        <v>0</v>
      </c>
      <c r="BQ797" s="109">
        <f t="shared" ref="BQ797:BQ828" si="701">IF($E797="N",BA797)</f>
        <v>0</v>
      </c>
      <c r="BR797" s="109">
        <f t="shared" ref="BR797:BR828" si="702">IF($E797="N",BB797)</f>
        <v>0</v>
      </c>
      <c r="BS797" s="109">
        <f t="shared" ref="BS797:BS828" si="703">IF($E797="N",BC797)</f>
        <v>0</v>
      </c>
      <c r="BT797" s="109">
        <f t="shared" ref="BT797:BT828" si="704">IF($E797="N",BD797)</f>
        <v>0</v>
      </c>
      <c r="BU797" s="109">
        <f t="shared" ref="BU797:BU828" si="705">IF($E797="N",BE797)</f>
        <v>0</v>
      </c>
      <c r="BV797" s="109">
        <f t="shared" ref="BV797:BV828" si="706">IF($E797="N",BF797)</f>
        <v>0</v>
      </c>
      <c r="BW797" s="109">
        <f t="shared" ref="BW797:BW828" si="707">IF($E797="N",BG797)</f>
        <v>0</v>
      </c>
      <c r="BX797" s="109">
        <f t="shared" ref="BX797:BX828" si="708">IF($E797="N",BH797)</f>
        <v>0</v>
      </c>
      <c r="BY797" s="1000">
        <f t="shared" si="677"/>
        <v>0</v>
      </c>
    </row>
    <row r="798" spans="1:77">
      <c r="A798" s="679"/>
      <c r="B798" s="679" t="s">
        <v>305</v>
      </c>
      <c r="C798" s="57" t="s">
        <v>23</v>
      </c>
      <c r="D798" s="684" t="s">
        <v>27</v>
      </c>
      <c r="E798" s="681" t="s">
        <v>349</v>
      </c>
      <c r="F798" s="682" t="s">
        <v>264</v>
      </c>
      <c r="G798" s="682" t="s">
        <v>106</v>
      </c>
      <c r="H798" s="241" t="s">
        <v>127</v>
      </c>
      <c r="I798" s="38"/>
      <c r="J798" s="983"/>
      <c r="K798" s="903"/>
      <c r="L798" s="798"/>
      <c r="M798" s="429"/>
      <c r="N798" s="109"/>
      <c r="O798" s="109"/>
      <c r="P798" s="109"/>
      <c r="Q798" s="607"/>
      <c r="R798" s="93"/>
      <c r="S798" s="109">
        <v>0</v>
      </c>
      <c r="T798" s="109">
        <v>0</v>
      </c>
      <c r="U798" s="109">
        <v>0</v>
      </c>
      <c r="V798" s="109">
        <v>5673.5320000000002</v>
      </c>
      <c r="W798" s="109">
        <v>6145.2555000000002</v>
      </c>
      <c r="X798" s="109">
        <v>6209.5055000000002</v>
      </c>
      <c r="Y798" s="109">
        <v>0</v>
      </c>
      <c r="Z798" s="109">
        <v>0</v>
      </c>
      <c r="AA798" s="109">
        <v>0</v>
      </c>
      <c r="AB798" s="109">
        <v>0</v>
      </c>
      <c r="AC798" s="109">
        <v>0</v>
      </c>
      <c r="AD798" s="109">
        <v>0</v>
      </c>
      <c r="AE798" s="109">
        <v>0</v>
      </c>
      <c r="AF798" s="109">
        <v>0</v>
      </c>
      <c r="AG798" s="109">
        <v>0</v>
      </c>
      <c r="AH798" s="109">
        <v>0</v>
      </c>
      <c r="AI798" s="109">
        <v>0</v>
      </c>
      <c r="AJ798" s="109">
        <v>0</v>
      </c>
      <c r="AK798" s="109">
        <v>0</v>
      </c>
      <c r="AL798" s="109">
        <v>0</v>
      </c>
      <c r="AM798" s="109">
        <v>0</v>
      </c>
      <c r="AN798" s="109">
        <v>0</v>
      </c>
      <c r="AO798" s="109">
        <v>0</v>
      </c>
      <c r="AP798" s="160">
        <f t="shared" si="678"/>
        <v>18028.293000000001</v>
      </c>
      <c r="AQ798" s="160">
        <f t="shared" si="679"/>
        <v>0</v>
      </c>
      <c r="AR798" s="160">
        <f t="shared" si="680"/>
        <v>18028.293000000001</v>
      </c>
      <c r="AS798" s="607"/>
      <c r="AT798" s="219"/>
      <c r="AU798" s="13">
        <f t="shared" si="681"/>
        <v>0</v>
      </c>
      <c r="AV798" s="13">
        <f t="shared" si="682"/>
        <v>0</v>
      </c>
      <c r="AW798" s="13">
        <f t="shared" si="683"/>
        <v>0</v>
      </c>
      <c r="AX798" s="13">
        <f t="shared" si="684"/>
        <v>0</v>
      </c>
      <c r="AY798" s="13">
        <f t="shared" si="685"/>
        <v>0</v>
      </c>
      <c r="AZ798" s="13">
        <f t="shared" si="686"/>
        <v>0</v>
      </c>
      <c r="BA798" s="13">
        <f t="shared" si="687"/>
        <v>0</v>
      </c>
      <c r="BB798" s="13">
        <f t="shared" si="688"/>
        <v>0</v>
      </c>
      <c r="BC798" s="13">
        <f t="shared" si="689"/>
        <v>0</v>
      </c>
      <c r="BD798" s="13">
        <f t="shared" si="690"/>
        <v>0</v>
      </c>
      <c r="BE798" s="13">
        <f t="shared" si="691"/>
        <v>0</v>
      </c>
      <c r="BF798" s="13">
        <f t="shared" si="692"/>
        <v>0</v>
      </c>
      <c r="BG798" s="13">
        <f t="shared" si="693"/>
        <v>0</v>
      </c>
      <c r="BH798" s="13">
        <f t="shared" si="694"/>
        <v>0</v>
      </c>
      <c r="BI798" s="73">
        <f t="shared" si="676"/>
        <v>0</v>
      </c>
      <c r="BJ798" s="219"/>
      <c r="BK798" s="850">
        <f t="shared" si="695"/>
        <v>0</v>
      </c>
      <c r="BL798" s="109">
        <f t="shared" si="696"/>
        <v>0</v>
      </c>
      <c r="BM798" s="109">
        <f t="shared" si="697"/>
        <v>0</v>
      </c>
      <c r="BN798" s="109">
        <f t="shared" si="698"/>
        <v>0</v>
      </c>
      <c r="BO798" s="109">
        <f t="shared" si="699"/>
        <v>0</v>
      </c>
      <c r="BP798" s="109">
        <f t="shared" si="700"/>
        <v>0</v>
      </c>
      <c r="BQ798" s="109">
        <f t="shared" si="701"/>
        <v>0</v>
      </c>
      <c r="BR798" s="109">
        <f t="shared" si="702"/>
        <v>0</v>
      </c>
      <c r="BS798" s="109">
        <f t="shared" si="703"/>
        <v>0</v>
      </c>
      <c r="BT798" s="109">
        <f t="shared" si="704"/>
        <v>0</v>
      </c>
      <c r="BU798" s="109">
        <f t="shared" si="705"/>
        <v>0</v>
      </c>
      <c r="BV798" s="109">
        <f t="shared" si="706"/>
        <v>0</v>
      </c>
      <c r="BW798" s="109">
        <f t="shared" si="707"/>
        <v>0</v>
      </c>
      <c r="BX798" s="109">
        <f t="shared" si="708"/>
        <v>0</v>
      </c>
      <c r="BY798" s="1000">
        <f t="shared" si="677"/>
        <v>0</v>
      </c>
    </row>
    <row r="799" spans="1:77">
      <c r="A799" s="678"/>
      <c r="B799" s="678" t="s">
        <v>305</v>
      </c>
      <c r="C799" s="57" t="s">
        <v>23</v>
      </c>
      <c r="D799" s="684" t="s">
        <v>33</v>
      </c>
      <c r="E799" s="681" t="s">
        <v>349</v>
      </c>
      <c r="F799" s="683" t="s">
        <v>264</v>
      </c>
      <c r="G799" s="682" t="s">
        <v>106</v>
      </c>
      <c r="H799" s="241" t="s">
        <v>130</v>
      </c>
      <c r="I799" s="38"/>
      <c r="J799" s="983"/>
      <c r="K799" s="903"/>
      <c r="L799" s="798"/>
      <c r="M799" s="429"/>
      <c r="N799" s="109"/>
      <c r="O799" s="109"/>
      <c r="P799" s="109"/>
      <c r="Q799" s="607"/>
      <c r="R799" s="93"/>
      <c r="S799" s="109">
        <v>-13758.339999999998</v>
      </c>
      <c r="T799" s="109">
        <v>-788.2399999999999</v>
      </c>
      <c r="U799" s="109">
        <v>401.12</v>
      </c>
      <c r="V799" s="109">
        <v>7905.3951999999999</v>
      </c>
      <c r="W799" s="109">
        <v>10312.844800000001</v>
      </c>
      <c r="X799" s="109">
        <v>12615.924800000001</v>
      </c>
      <c r="Y799" s="109">
        <v>0</v>
      </c>
      <c r="Z799" s="109">
        <v>0</v>
      </c>
      <c r="AA799" s="109">
        <v>0</v>
      </c>
      <c r="AB799" s="109">
        <v>0</v>
      </c>
      <c r="AC799" s="109">
        <v>0</v>
      </c>
      <c r="AD799" s="109">
        <v>0</v>
      </c>
      <c r="AE799" s="109">
        <v>0</v>
      </c>
      <c r="AF799" s="109">
        <v>0</v>
      </c>
      <c r="AG799" s="109">
        <v>0</v>
      </c>
      <c r="AH799" s="109">
        <v>0</v>
      </c>
      <c r="AI799" s="109">
        <v>0</v>
      </c>
      <c r="AJ799" s="109">
        <v>0</v>
      </c>
      <c r="AK799" s="109">
        <v>0</v>
      </c>
      <c r="AL799" s="109">
        <v>0</v>
      </c>
      <c r="AM799" s="109">
        <v>0</v>
      </c>
      <c r="AN799" s="109">
        <v>0</v>
      </c>
      <c r="AO799" s="109">
        <v>0</v>
      </c>
      <c r="AP799" s="160">
        <f t="shared" si="678"/>
        <v>16688.704800000003</v>
      </c>
      <c r="AQ799" s="160">
        <f t="shared" si="679"/>
        <v>0</v>
      </c>
      <c r="AR799" s="160">
        <f t="shared" si="680"/>
        <v>16688.704800000003</v>
      </c>
      <c r="AS799" s="607"/>
      <c r="AT799" s="219"/>
      <c r="AU799" s="13">
        <f t="shared" si="681"/>
        <v>0</v>
      </c>
      <c r="AV799" s="13">
        <f t="shared" si="682"/>
        <v>0</v>
      </c>
      <c r="AW799" s="13">
        <f t="shared" si="683"/>
        <v>0</v>
      </c>
      <c r="AX799" s="13">
        <f t="shared" si="684"/>
        <v>0</v>
      </c>
      <c r="AY799" s="13">
        <f t="shared" si="685"/>
        <v>0</v>
      </c>
      <c r="AZ799" s="13">
        <f t="shared" si="686"/>
        <v>0</v>
      </c>
      <c r="BA799" s="13">
        <f t="shared" si="687"/>
        <v>0</v>
      </c>
      <c r="BB799" s="13">
        <f t="shared" si="688"/>
        <v>0</v>
      </c>
      <c r="BC799" s="13">
        <f t="shared" si="689"/>
        <v>0</v>
      </c>
      <c r="BD799" s="13">
        <f t="shared" si="690"/>
        <v>0</v>
      </c>
      <c r="BE799" s="13">
        <f t="shared" si="691"/>
        <v>0</v>
      </c>
      <c r="BF799" s="13">
        <f t="shared" si="692"/>
        <v>0</v>
      </c>
      <c r="BG799" s="13">
        <f t="shared" si="693"/>
        <v>0</v>
      </c>
      <c r="BH799" s="13">
        <f t="shared" si="694"/>
        <v>0</v>
      </c>
      <c r="BI799" s="73">
        <f t="shared" si="676"/>
        <v>0</v>
      </c>
      <c r="BJ799" s="219"/>
      <c r="BK799" s="850">
        <f t="shared" si="695"/>
        <v>0</v>
      </c>
      <c r="BL799" s="109">
        <f t="shared" si="696"/>
        <v>0</v>
      </c>
      <c r="BM799" s="109">
        <f t="shared" si="697"/>
        <v>0</v>
      </c>
      <c r="BN799" s="109">
        <f t="shared" si="698"/>
        <v>0</v>
      </c>
      <c r="BO799" s="109">
        <f t="shared" si="699"/>
        <v>0</v>
      </c>
      <c r="BP799" s="109">
        <f t="shared" si="700"/>
        <v>0</v>
      </c>
      <c r="BQ799" s="109">
        <f t="shared" si="701"/>
        <v>0</v>
      </c>
      <c r="BR799" s="109">
        <f t="shared" si="702"/>
        <v>0</v>
      </c>
      <c r="BS799" s="109">
        <f t="shared" si="703"/>
        <v>0</v>
      </c>
      <c r="BT799" s="109">
        <f t="shared" si="704"/>
        <v>0</v>
      </c>
      <c r="BU799" s="109">
        <f t="shared" si="705"/>
        <v>0</v>
      </c>
      <c r="BV799" s="109">
        <f t="shared" si="706"/>
        <v>0</v>
      </c>
      <c r="BW799" s="109">
        <f t="shared" si="707"/>
        <v>0</v>
      </c>
      <c r="BX799" s="109">
        <f t="shared" si="708"/>
        <v>0</v>
      </c>
      <c r="BY799" s="1000">
        <f t="shared" si="677"/>
        <v>0</v>
      </c>
    </row>
    <row r="800" spans="1:77">
      <c r="A800" s="2"/>
      <c r="B800" s="2" t="s">
        <v>305</v>
      </c>
      <c r="C800" s="57" t="s">
        <v>20</v>
      </c>
      <c r="D800" s="57" t="s">
        <v>7</v>
      </c>
      <c r="E800" s="681" t="s">
        <v>349</v>
      </c>
      <c r="F800" s="682" t="s">
        <v>264</v>
      </c>
      <c r="G800" s="682" t="s">
        <v>106</v>
      </c>
      <c r="H800" s="241" t="s">
        <v>124</v>
      </c>
      <c r="I800" s="38"/>
      <c r="J800" s="983"/>
      <c r="K800" s="903"/>
      <c r="L800" s="798"/>
      <c r="M800" s="429"/>
      <c r="N800" s="109"/>
      <c r="O800" s="109"/>
      <c r="P800" s="109"/>
      <c r="Q800" s="607"/>
      <c r="R800" s="93"/>
      <c r="S800" s="109">
        <v>0</v>
      </c>
      <c r="T800" s="109">
        <v>287177.34000000003</v>
      </c>
      <c r="U800" s="109">
        <v>0</v>
      </c>
      <c r="V800" s="109">
        <v>120014.992</v>
      </c>
      <c r="W800" s="109">
        <v>23251.811799999999</v>
      </c>
      <c r="X800" s="109">
        <v>27176.780000000002</v>
      </c>
      <c r="Y800" s="109">
        <v>0</v>
      </c>
      <c r="Z800" s="109">
        <v>0</v>
      </c>
      <c r="AA800" s="109">
        <v>0</v>
      </c>
      <c r="AB800" s="109">
        <v>0</v>
      </c>
      <c r="AC800" s="109">
        <v>0</v>
      </c>
      <c r="AD800" s="109">
        <v>0</v>
      </c>
      <c r="AE800" s="109">
        <v>0</v>
      </c>
      <c r="AF800" s="109">
        <v>0</v>
      </c>
      <c r="AG800" s="109">
        <v>0</v>
      </c>
      <c r="AH800" s="109">
        <v>0</v>
      </c>
      <c r="AI800" s="109">
        <v>0</v>
      </c>
      <c r="AJ800" s="109">
        <v>0</v>
      </c>
      <c r="AK800" s="109">
        <v>0</v>
      </c>
      <c r="AL800" s="109">
        <v>0</v>
      </c>
      <c r="AM800" s="109">
        <v>0</v>
      </c>
      <c r="AN800" s="109">
        <v>0</v>
      </c>
      <c r="AO800" s="109">
        <v>0</v>
      </c>
      <c r="AP800" s="160">
        <f t="shared" si="678"/>
        <v>457620.92380000011</v>
      </c>
      <c r="AQ800" s="160">
        <f t="shared" si="679"/>
        <v>0</v>
      </c>
      <c r="AR800" s="160">
        <f t="shared" si="680"/>
        <v>457620.92380000011</v>
      </c>
      <c r="AS800" s="607"/>
      <c r="AT800" s="219"/>
      <c r="AU800" s="13">
        <f t="shared" si="681"/>
        <v>0</v>
      </c>
      <c r="AV800" s="13">
        <f t="shared" si="682"/>
        <v>0</v>
      </c>
      <c r="AW800" s="13">
        <f t="shared" si="683"/>
        <v>0</v>
      </c>
      <c r="AX800" s="13">
        <f t="shared" si="684"/>
        <v>0</v>
      </c>
      <c r="AY800" s="13">
        <f t="shared" si="685"/>
        <v>0</v>
      </c>
      <c r="AZ800" s="13">
        <f t="shared" si="686"/>
        <v>0</v>
      </c>
      <c r="BA800" s="13">
        <f t="shared" si="687"/>
        <v>0</v>
      </c>
      <c r="BB800" s="13">
        <f t="shared" si="688"/>
        <v>0</v>
      </c>
      <c r="BC800" s="13">
        <f t="shared" si="689"/>
        <v>0</v>
      </c>
      <c r="BD800" s="13">
        <f t="shared" si="690"/>
        <v>0</v>
      </c>
      <c r="BE800" s="13">
        <f t="shared" si="691"/>
        <v>0</v>
      </c>
      <c r="BF800" s="13">
        <f t="shared" si="692"/>
        <v>0</v>
      </c>
      <c r="BG800" s="13">
        <f t="shared" si="693"/>
        <v>0</v>
      </c>
      <c r="BH800" s="13">
        <f t="shared" si="694"/>
        <v>0</v>
      </c>
      <c r="BI800" s="73">
        <f t="shared" si="676"/>
        <v>0</v>
      </c>
      <c r="BJ800" s="219"/>
      <c r="BK800" s="850">
        <f t="shared" si="695"/>
        <v>0</v>
      </c>
      <c r="BL800" s="109">
        <f t="shared" si="696"/>
        <v>0</v>
      </c>
      <c r="BM800" s="109">
        <f t="shared" si="697"/>
        <v>0</v>
      </c>
      <c r="BN800" s="109">
        <f t="shared" si="698"/>
        <v>0</v>
      </c>
      <c r="BO800" s="109">
        <f t="shared" si="699"/>
        <v>0</v>
      </c>
      <c r="BP800" s="109">
        <f t="shared" si="700"/>
        <v>0</v>
      </c>
      <c r="BQ800" s="109">
        <f t="shared" si="701"/>
        <v>0</v>
      </c>
      <c r="BR800" s="109">
        <f t="shared" si="702"/>
        <v>0</v>
      </c>
      <c r="BS800" s="109">
        <f t="shared" si="703"/>
        <v>0</v>
      </c>
      <c r="BT800" s="109">
        <f t="shared" si="704"/>
        <v>0</v>
      </c>
      <c r="BU800" s="109">
        <f t="shared" si="705"/>
        <v>0</v>
      </c>
      <c r="BV800" s="109">
        <f t="shared" si="706"/>
        <v>0</v>
      </c>
      <c r="BW800" s="109">
        <f t="shared" si="707"/>
        <v>0</v>
      </c>
      <c r="BX800" s="109">
        <f t="shared" si="708"/>
        <v>0</v>
      </c>
      <c r="BY800" s="1000">
        <f t="shared" si="677"/>
        <v>0</v>
      </c>
    </row>
    <row r="801" spans="1:77">
      <c r="A801" s="679"/>
      <c r="B801" s="679" t="s">
        <v>305</v>
      </c>
      <c r="C801" s="57" t="s">
        <v>20</v>
      </c>
      <c r="D801" s="684" t="s">
        <v>7</v>
      </c>
      <c r="E801" s="681" t="s">
        <v>349</v>
      </c>
      <c r="F801" s="682" t="s">
        <v>264</v>
      </c>
      <c r="G801" s="682" t="s">
        <v>106</v>
      </c>
      <c r="H801" s="241" t="s">
        <v>124</v>
      </c>
      <c r="I801" s="38"/>
      <c r="J801" s="983"/>
      <c r="K801" s="903"/>
      <c r="L801" s="798"/>
      <c r="M801" s="429"/>
      <c r="N801" s="109"/>
      <c r="O801" s="109"/>
      <c r="P801" s="109"/>
      <c r="Q801" s="607"/>
      <c r="R801" s="93"/>
      <c r="S801" s="109">
        <v>20839.62</v>
      </c>
      <c r="T801" s="109">
        <v>-17389.449999999997</v>
      </c>
      <c r="U801" s="109">
        <v>5611.5899999999974</v>
      </c>
      <c r="V801" s="109">
        <v>33372.271999999997</v>
      </c>
      <c r="W801" s="109">
        <v>6465.5738000000001</v>
      </c>
      <c r="X801" s="109">
        <v>7556.9800000000005</v>
      </c>
      <c r="Y801" s="109">
        <v>0</v>
      </c>
      <c r="Z801" s="109">
        <v>0</v>
      </c>
      <c r="AA801" s="109">
        <v>0</v>
      </c>
      <c r="AB801" s="109">
        <v>0</v>
      </c>
      <c r="AC801" s="109">
        <v>0</v>
      </c>
      <c r="AD801" s="109">
        <v>0</v>
      </c>
      <c r="AE801" s="109">
        <v>0</v>
      </c>
      <c r="AF801" s="109">
        <v>0</v>
      </c>
      <c r="AG801" s="109">
        <v>0</v>
      </c>
      <c r="AH801" s="109">
        <v>0</v>
      </c>
      <c r="AI801" s="109">
        <v>0</v>
      </c>
      <c r="AJ801" s="109">
        <v>0</v>
      </c>
      <c r="AK801" s="109">
        <v>0</v>
      </c>
      <c r="AL801" s="109">
        <v>0</v>
      </c>
      <c r="AM801" s="109">
        <v>0</v>
      </c>
      <c r="AN801" s="109">
        <v>0</v>
      </c>
      <c r="AO801" s="109">
        <v>0</v>
      </c>
      <c r="AP801" s="160">
        <f t="shared" si="678"/>
        <v>56456.585799999993</v>
      </c>
      <c r="AQ801" s="160">
        <f t="shared" si="679"/>
        <v>0</v>
      </c>
      <c r="AR801" s="160">
        <f t="shared" si="680"/>
        <v>56456.585799999993</v>
      </c>
      <c r="AS801" s="607"/>
      <c r="AT801" s="219"/>
      <c r="AU801" s="13">
        <f t="shared" si="681"/>
        <v>0</v>
      </c>
      <c r="AV801" s="13">
        <f t="shared" si="682"/>
        <v>0</v>
      </c>
      <c r="AW801" s="13">
        <f t="shared" si="683"/>
        <v>0</v>
      </c>
      <c r="AX801" s="13">
        <f t="shared" si="684"/>
        <v>0</v>
      </c>
      <c r="AY801" s="13">
        <f t="shared" si="685"/>
        <v>0</v>
      </c>
      <c r="AZ801" s="13">
        <f t="shared" si="686"/>
        <v>0</v>
      </c>
      <c r="BA801" s="13">
        <f t="shared" si="687"/>
        <v>0</v>
      </c>
      <c r="BB801" s="13">
        <f t="shared" si="688"/>
        <v>0</v>
      </c>
      <c r="BC801" s="13">
        <f t="shared" si="689"/>
        <v>0</v>
      </c>
      <c r="BD801" s="13">
        <f t="shared" si="690"/>
        <v>0</v>
      </c>
      <c r="BE801" s="13">
        <f t="shared" si="691"/>
        <v>0</v>
      </c>
      <c r="BF801" s="13">
        <f t="shared" si="692"/>
        <v>0</v>
      </c>
      <c r="BG801" s="13">
        <f t="shared" si="693"/>
        <v>0</v>
      </c>
      <c r="BH801" s="13">
        <f t="shared" si="694"/>
        <v>0</v>
      </c>
      <c r="BI801" s="73">
        <f t="shared" si="676"/>
        <v>0</v>
      </c>
      <c r="BJ801" s="219"/>
      <c r="BK801" s="850">
        <f t="shared" si="695"/>
        <v>0</v>
      </c>
      <c r="BL801" s="109">
        <f t="shared" si="696"/>
        <v>0</v>
      </c>
      <c r="BM801" s="109">
        <f t="shared" si="697"/>
        <v>0</v>
      </c>
      <c r="BN801" s="109">
        <f t="shared" si="698"/>
        <v>0</v>
      </c>
      <c r="BO801" s="109">
        <f t="shared" si="699"/>
        <v>0</v>
      </c>
      <c r="BP801" s="109">
        <f t="shared" si="700"/>
        <v>0</v>
      </c>
      <c r="BQ801" s="109">
        <f t="shared" si="701"/>
        <v>0</v>
      </c>
      <c r="BR801" s="109">
        <f t="shared" si="702"/>
        <v>0</v>
      </c>
      <c r="BS801" s="109">
        <f t="shared" si="703"/>
        <v>0</v>
      </c>
      <c r="BT801" s="109">
        <f t="shared" si="704"/>
        <v>0</v>
      </c>
      <c r="BU801" s="109">
        <f t="shared" si="705"/>
        <v>0</v>
      </c>
      <c r="BV801" s="109">
        <f t="shared" si="706"/>
        <v>0</v>
      </c>
      <c r="BW801" s="109">
        <f t="shared" si="707"/>
        <v>0</v>
      </c>
      <c r="BX801" s="109">
        <f t="shared" si="708"/>
        <v>0</v>
      </c>
      <c r="BY801" s="1000">
        <f t="shared" si="677"/>
        <v>0</v>
      </c>
    </row>
    <row r="802" spans="1:77">
      <c r="A802" s="679"/>
      <c r="B802" s="679" t="s">
        <v>305</v>
      </c>
      <c r="C802" s="57" t="s">
        <v>20</v>
      </c>
      <c r="D802" s="684" t="s">
        <v>7</v>
      </c>
      <c r="E802" s="681" t="s">
        <v>349</v>
      </c>
      <c r="F802" s="682" t="s">
        <v>264</v>
      </c>
      <c r="G802" s="682" t="s">
        <v>106</v>
      </c>
      <c r="H802" s="241" t="s">
        <v>124</v>
      </c>
      <c r="I802" s="38"/>
      <c r="J802" s="983"/>
      <c r="K802" s="903"/>
      <c r="L802" s="798"/>
      <c r="M802" s="429"/>
      <c r="N802" s="109"/>
      <c r="O802" s="109"/>
      <c r="P802" s="109"/>
      <c r="Q802" s="607"/>
      <c r="R802" s="93"/>
      <c r="S802" s="109">
        <v>0</v>
      </c>
      <c r="T802" s="109">
        <v>0</v>
      </c>
      <c r="U802" s="109">
        <v>0</v>
      </c>
      <c r="V802" s="109">
        <v>11332.736000000001</v>
      </c>
      <c r="W802" s="109">
        <v>2195.6143999999999</v>
      </c>
      <c r="X802" s="109">
        <v>2566.2399999999998</v>
      </c>
      <c r="Y802" s="109">
        <v>0</v>
      </c>
      <c r="Z802" s="109">
        <v>0</v>
      </c>
      <c r="AA802" s="109">
        <v>0</v>
      </c>
      <c r="AB802" s="109">
        <v>0</v>
      </c>
      <c r="AC802" s="109">
        <v>0</v>
      </c>
      <c r="AD802" s="109">
        <v>0</v>
      </c>
      <c r="AE802" s="109">
        <v>0</v>
      </c>
      <c r="AF802" s="109">
        <v>0</v>
      </c>
      <c r="AG802" s="109">
        <v>0</v>
      </c>
      <c r="AH802" s="109">
        <v>0</v>
      </c>
      <c r="AI802" s="109">
        <v>0</v>
      </c>
      <c r="AJ802" s="109">
        <v>0</v>
      </c>
      <c r="AK802" s="109">
        <v>0</v>
      </c>
      <c r="AL802" s="109">
        <v>0</v>
      </c>
      <c r="AM802" s="109">
        <v>0</v>
      </c>
      <c r="AN802" s="109">
        <v>0</v>
      </c>
      <c r="AO802" s="109">
        <v>0</v>
      </c>
      <c r="AP802" s="160">
        <f t="shared" si="678"/>
        <v>16094.590400000001</v>
      </c>
      <c r="AQ802" s="160">
        <f t="shared" si="679"/>
        <v>0</v>
      </c>
      <c r="AR802" s="160">
        <f t="shared" si="680"/>
        <v>16094.590400000001</v>
      </c>
      <c r="AS802" s="607"/>
      <c r="AT802" s="219"/>
      <c r="AU802" s="13">
        <f t="shared" si="681"/>
        <v>0</v>
      </c>
      <c r="AV802" s="13">
        <f t="shared" si="682"/>
        <v>0</v>
      </c>
      <c r="AW802" s="13">
        <f t="shared" si="683"/>
        <v>0</v>
      </c>
      <c r="AX802" s="13">
        <f t="shared" si="684"/>
        <v>0</v>
      </c>
      <c r="AY802" s="13">
        <f t="shared" si="685"/>
        <v>0</v>
      </c>
      <c r="AZ802" s="13">
        <f t="shared" si="686"/>
        <v>0</v>
      </c>
      <c r="BA802" s="13">
        <f t="shared" si="687"/>
        <v>0</v>
      </c>
      <c r="BB802" s="13">
        <f t="shared" si="688"/>
        <v>0</v>
      </c>
      <c r="BC802" s="13">
        <f t="shared" si="689"/>
        <v>0</v>
      </c>
      <c r="BD802" s="13">
        <f t="shared" si="690"/>
        <v>0</v>
      </c>
      <c r="BE802" s="13">
        <f t="shared" si="691"/>
        <v>0</v>
      </c>
      <c r="BF802" s="13">
        <f t="shared" si="692"/>
        <v>0</v>
      </c>
      <c r="BG802" s="13">
        <f t="shared" si="693"/>
        <v>0</v>
      </c>
      <c r="BH802" s="13">
        <f t="shared" si="694"/>
        <v>0</v>
      </c>
      <c r="BI802" s="73">
        <f t="shared" si="676"/>
        <v>0</v>
      </c>
      <c r="BJ802" s="219"/>
      <c r="BK802" s="850">
        <f t="shared" si="695"/>
        <v>0</v>
      </c>
      <c r="BL802" s="109">
        <f t="shared" si="696"/>
        <v>0</v>
      </c>
      <c r="BM802" s="109">
        <f t="shared" si="697"/>
        <v>0</v>
      </c>
      <c r="BN802" s="109">
        <f t="shared" si="698"/>
        <v>0</v>
      </c>
      <c r="BO802" s="109">
        <f t="shared" si="699"/>
        <v>0</v>
      </c>
      <c r="BP802" s="109">
        <f t="shared" si="700"/>
        <v>0</v>
      </c>
      <c r="BQ802" s="109">
        <f t="shared" si="701"/>
        <v>0</v>
      </c>
      <c r="BR802" s="109">
        <f t="shared" si="702"/>
        <v>0</v>
      </c>
      <c r="BS802" s="109">
        <f t="shared" si="703"/>
        <v>0</v>
      </c>
      <c r="BT802" s="109">
        <f t="shared" si="704"/>
        <v>0</v>
      </c>
      <c r="BU802" s="109">
        <f t="shared" si="705"/>
        <v>0</v>
      </c>
      <c r="BV802" s="109">
        <f t="shared" si="706"/>
        <v>0</v>
      </c>
      <c r="BW802" s="109">
        <f t="shared" si="707"/>
        <v>0</v>
      </c>
      <c r="BX802" s="109">
        <f t="shared" si="708"/>
        <v>0</v>
      </c>
      <c r="BY802" s="1000">
        <f t="shared" si="677"/>
        <v>0</v>
      </c>
    </row>
    <row r="803" spans="1:77">
      <c r="A803" s="2"/>
      <c r="B803" s="2" t="s">
        <v>263</v>
      </c>
      <c r="C803" s="57" t="s">
        <v>20</v>
      </c>
      <c r="D803" s="57" t="s">
        <v>7</v>
      </c>
      <c r="E803" s="681" t="s">
        <v>349</v>
      </c>
      <c r="F803" s="682" t="s">
        <v>264</v>
      </c>
      <c r="G803" s="682" t="s">
        <v>106</v>
      </c>
      <c r="H803" s="241" t="s">
        <v>124</v>
      </c>
      <c r="I803" s="38"/>
      <c r="J803" s="983"/>
      <c r="K803" s="903"/>
      <c r="L803" s="798"/>
      <c r="M803" s="903"/>
      <c r="N803" s="109"/>
      <c r="O803" s="109"/>
      <c r="P803" s="109"/>
      <c r="Q803" s="607"/>
      <c r="R803" s="93"/>
      <c r="S803" s="109">
        <v>-14490.270000000002</v>
      </c>
      <c r="T803" s="109">
        <v>37234.759999999995</v>
      </c>
      <c r="U803" s="109">
        <v>49402.28</v>
      </c>
      <c r="V803" s="109">
        <v>151698.24600000001</v>
      </c>
      <c r="W803" s="109">
        <v>777447.66</v>
      </c>
      <c r="X803" s="109">
        <v>754071.96350000007</v>
      </c>
      <c r="Y803" s="109">
        <v>0</v>
      </c>
      <c r="Z803" s="109">
        <v>0</v>
      </c>
      <c r="AA803" s="109">
        <v>0</v>
      </c>
      <c r="AB803" s="109">
        <v>0</v>
      </c>
      <c r="AC803" s="109">
        <v>0</v>
      </c>
      <c r="AD803" s="109">
        <v>0</v>
      </c>
      <c r="AE803" s="109">
        <v>0</v>
      </c>
      <c r="AF803" s="109">
        <v>0</v>
      </c>
      <c r="AG803" s="109">
        <v>0</v>
      </c>
      <c r="AH803" s="109">
        <v>0</v>
      </c>
      <c r="AI803" s="109">
        <v>0</v>
      </c>
      <c r="AJ803" s="109">
        <v>0</v>
      </c>
      <c r="AK803" s="109">
        <v>0</v>
      </c>
      <c r="AL803" s="109">
        <v>0</v>
      </c>
      <c r="AM803" s="109">
        <v>0</v>
      </c>
      <c r="AN803" s="109">
        <v>0</v>
      </c>
      <c r="AO803" s="109">
        <v>0</v>
      </c>
      <c r="AP803" s="160">
        <f t="shared" si="678"/>
        <v>1755364.6395</v>
      </c>
      <c r="AQ803" s="160">
        <f t="shared" si="679"/>
        <v>0</v>
      </c>
      <c r="AR803" s="160">
        <f t="shared" si="680"/>
        <v>1755364.6395</v>
      </c>
      <c r="AS803" s="607"/>
      <c r="AT803" s="219"/>
      <c r="AU803" s="13">
        <f t="shared" si="681"/>
        <v>0</v>
      </c>
      <c r="AV803" s="13">
        <f t="shared" si="682"/>
        <v>0</v>
      </c>
      <c r="AW803" s="13">
        <f t="shared" si="683"/>
        <v>0</v>
      </c>
      <c r="AX803" s="13">
        <f t="shared" si="684"/>
        <v>0</v>
      </c>
      <c r="AY803" s="13">
        <f t="shared" si="685"/>
        <v>0</v>
      </c>
      <c r="AZ803" s="13">
        <f t="shared" si="686"/>
        <v>0</v>
      </c>
      <c r="BA803" s="13">
        <f t="shared" si="687"/>
        <v>0</v>
      </c>
      <c r="BB803" s="13">
        <f t="shared" si="688"/>
        <v>0</v>
      </c>
      <c r="BC803" s="13">
        <f t="shared" si="689"/>
        <v>0</v>
      </c>
      <c r="BD803" s="13">
        <f t="shared" si="690"/>
        <v>0</v>
      </c>
      <c r="BE803" s="13">
        <f t="shared" si="691"/>
        <v>0</v>
      </c>
      <c r="BF803" s="13">
        <f t="shared" si="692"/>
        <v>0</v>
      </c>
      <c r="BG803" s="13">
        <f t="shared" si="693"/>
        <v>0</v>
      </c>
      <c r="BH803" s="13">
        <f t="shared" si="694"/>
        <v>0</v>
      </c>
      <c r="BI803" s="73">
        <f t="shared" si="676"/>
        <v>0</v>
      </c>
      <c r="BJ803" s="219"/>
      <c r="BK803" s="850">
        <f t="shared" si="695"/>
        <v>0</v>
      </c>
      <c r="BL803" s="109">
        <f t="shared" si="696"/>
        <v>0</v>
      </c>
      <c r="BM803" s="109">
        <f t="shared" si="697"/>
        <v>0</v>
      </c>
      <c r="BN803" s="109">
        <f t="shared" si="698"/>
        <v>0</v>
      </c>
      <c r="BO803" s="109">
        <f t="shared" si="699"/>
        <v>0</v>
      </c>
      <c r="BP803" s="109">
        <f t="shared" si="700"/>
        <v>0</v>
      </c>
      <c r="BQ803" s="109">
        <f t="shared" si="701"/>
        <v>0</v>
      </c>
      <c r="BR803" s="109">
        <f t="shared" si="702"/>
        <v>0</v>
      </c>
      <c r="BS803" s="109">
        <f t="shared" si="703"/>
        <v>0</v>
      </c>
      <c r="BT803" s="109">
        <f t="shared" si="704"/>
        <v>0</v>
      </c>
      <c r="BU803" s="109">
        <f t="shared" si="705"/>
        <v>0</v>
      </c>
      <c r="BV803" s="109">
        <f t="shared" si="706"/>
        <v>0</v>
      </c>
      <c r="BW803" s="109">
        <f t="shared" si="707"/>
        <v>0</v>
      </c>
      <c r="BX803" s="109">
        <f t="shared" si="708"/>
        <v>0</v>
      </c>
      <c r="BY803" s="1000">
        <f t="shared" si="677"/>
        <v>0</v>
      </c>
    </row>
    <row r="804" spans="1:77">
      <c r="A804" s="2"/>
      <c r="B804" s="2" t="s">
        <v>263</v>
      </c>
      <c r="C804" s="57" t="s">
        <v>20</v>
      </c>
      <c r="D804" s="57" t="s">
        <v>7</v>
      </c>
      <c r="E804" s="681" t="s">
        <v>349</v>
      </c>
      <c r="F804" s="682" t="s">
        <v>264</v>
      </c>
      <c r="G804" s="682" t="s">
        <v>106</v>
      </c>
      <c r="H804" s="241" t="s">
        <v>124</v>
      </c>
      <c r="I804" s="38"/>
      <c r="J804" s="983"/>
      <c r="K804" s="903"/>
      <c r="L804" s="798"/>
      <c r="M804" s="429"/>
      <c r="N804" s="109"/>
      <c r="O804" s="109"/>
      <c r="P804" s="109"/>
      <c r="Q804" s="607"/>
      <c r="R804" s="93"/>
      <c r="S804" s="109">
        <v>16403.77</v>
      </c>
      <c r="T804" s="109">
        <v>-19382.489999999998</v>
      </c>
      <c r="U804" s="109">
        <v>0</v>
      </c>
      <c r="V804" s="109">
        <v>701277.5</v>
      </c>
      <c r="W804" s="109">
        <v>76503</v>
      </c>
      <c r="X804" s="109">
        <v>364300</v>
      </c>
      <c r="Y804" s="109">
        <v>0</v>
      </c>
      <c r="Z804" s="109">
        <v>0</v>
      </c>
      <c r="AA804" s="109">
        <v>0</v>
      </c>
      <c r="AB804" s="109">
        <v>0</v>
      </c>
      <c r="AC804" s="109">
        <v>0</v>
      </c>
      <c r="AD804" s="109">
        <v>0</v>
      </c>
      <c r="AE804" s="109">
        <v>0</v>
      </c>
      <c r="AF804" s="109">
        <v>0</v>
      </c>
      <c r="AG804" s="109">
        <v>0</v>
      </c>
      <c r="AH804" s="109">
        <v>0</v>
      </c>
      <c r="AI804" s="109">
        <v>0</v>
      </c>
      <c r="AJ804" s="109">
        <v>0</v>
      </c>
      <c r="AK804" s="109">
        <v>0</v>
      </c>
      <c r="AL804" s="109">
        <v>0</v>
      </c>
      <c r="AM804" s="109">
        <v>0</v>
      </c>
      <c r="AN804" s="109">
        <v>0</v>
      </c>
      <c r="AO804" s="109">
        <v>0</v>
      </c>
      <c r="AP804" s="160">
        <f t="shared" si="678"/>
        <v>1139101.78</v>
      </c>
      <c r="AQ804" s="160">
        <f t="shared" si="679"/>
        <v>0</v>
      </c>
      <c r="AR804" s="160">
        <f t="shared" si="680"/>
        <v>1139101.78</v>
      </c>
      <c r="AS804" s="607"/>
      <c r="AT804" s="219"/>
      <c r="AU804" s="13">
        <f t="shared" si="681"/>
        <v>0</v>
      </c>
      <c r="AV804" s="13">
        <f t="shared" si="682"/>
        <v>0</v>
      </c>
      <c r="AW804" s="13">
        <f t="shared" si="683"/>
        <v>0</v>
      </c>
      <c r="AX804" s="13">
        <f t="shared" si="684"/>
        <v>0</v>
      </c>
      <c r="AY804" s="13">
        <f t="shared" si="685"/>
        <v>0</v>
      </c>
      <c r="AZ804" s="13">
        <f t="shared" si="686"/>
        <v>0</v>
      </c>
      <c r="BA804" s="13">
        <f t="shared" si="687"/>
        <v>0</v>
      </c>
      <c r="BB804" s="13">
        <f t="shared" si="688"/>
        <v>0</v>
      </c>
      <c r="BC804" s="13">
        <f t="shared" si="689"/>
        <v>0</v>
      </c>
      <c r="BD804" s="13">
        <f t="shared" si="690"/>
        <v>0</v>
      </c>
      <c r="BE804" s="13">
        <f t="shared" si="691"/>
        <v>0</v>
      </c>
      <c r="BF804" s="13">
        <f t="shared" si="692"/>
        <v>0</v>
      </c>
      <c r="BG804" s="13">
        <f t="shared" si="693"/>
        <v>0</v>
      </c>
      <c r="BH804" s="13">
        <f t="shared" si="694"/>
        <v>0</v>
      </c>
      <c r="BI804" s="73">
        <f t="shared" si="676"/>
        <v>0</v>
      </c>
      <c r="BJ804" s="219"/>
      <c r="BK804" s="850">
        <f t="shared" si="695"/>
        <v>0</v>
      </c>
      <c r="BL804" s="109">
        <f t="shared" si="696"/>
        <v>0</v>
      </c>
      <c r="BM804" s="109">
        <f t="shared" si="697"/>
        <v>0</v>
      </c>
      <c r="BN804" s="109">
        <f t="shared" si="698"/>
        <v>0</v>
      </c>
      <c r="BO804" s="109">
        <f t="shared" si="699"/>
        <v>0</v>
      </c>
      <c r="BP804" s="109">
        <f t="shared" si="700"/>
        <v>0</v>
      </c>
      <c r="BQ804" s="109">
        <f t="shared" si="701"/>
        <v>0</v>
      </c>
      <c r="BR804" s="109">
        <f t="shared" si="702"/>
        <v>0</v>
      </c>
      <c r="BS804" s="109">
        <f t="shared" si="703"/>
        <v>0</v>
      </c>
      <c r="BT804" s="109">
        <f t="shared" si="704"/>
        <v>0</v>
      </c>
      <c r="BU804" s="109">
        <f t="shared" si="705"/>
        <v>0</v>
      </c>
      <c r="BV804" s="109">
        <f t="shared" si="706"/>
        <v>0</v>
      </c>
      <c r="BW804" s="109">
        <f t="shared" si="707"/>
        <v>0</v>
      </c>
      <c r="BX804" s="109">
        <f t="shared" si="708"/>
        <v>0</v>
      </c>
      <c r="BY804" s="1000">
        <f t="shared" si="677"/>
        <v>0</v>
      </c>
    </row>
    <row r="805" spans="1:77">
      <c r="A805" s="676"/>
      <c r="B805" s="676" t="s">
        <v>263</v>
      </c>
      <c r="C805" s="677" t="s">
        <v>20</v>
      </c>
      <c r="D805" s="677" t="s">
        <v>7</v>
      </c>
      <c r="E805" s="681" t="s">
        <v>349</v>
      </c>
      <c r="F805" s="683" t="s">
        <v>264</v>
      </c>
      <c r="G805" s="682" t="s">
        <v>106</v>
      </c>
      <c r="H805" s="241" t="s">
        <v>124</v>
      </c>
      <c r="I805" s="38"/>
      <c r="J805" s="983"/>
      <c r="K805" s="903"/>
      <c r="L805" s="798"/>
      <c r="M805" s="429"/>
      <c r="N805" s="109"/>
      <c r="O805" s="109"/>
      <c r="P805" s="109"/>
      <c r="Q805" s="607"/>
      <c r="R805" s="93"/>
      <c r="S805" s="109">
        <v>0</v>
      </c>
      <c r="T805" s="109">
        <v>0</v>
      </c>
      <c r="U805" s="109">
        <v>0</v>
      </c>
      <c r="V805" s="109">
        <v>195002.5</v>
      </c>
      <c r="W805" s="109">
        <v>21273</v>
      </c>
      <c r="X805" s="109">
        <v>101300</v>
      </c>
      <c r="Y805" s="109">
        <v>0</v>
      </c>
      <c r="Z805" s="109">
        <v>0</v>
      </c>
      <c r="AA805" s="109">
        <v>0</v>
      </c>
      <c r="AB805" s="109">
        <v>0</v>
      </c>
      <c r="AC805" s="109">
        <v>0</v>
      </c>
      <c r="AD805" s="109">
        <v>0</v>
      </c>
      <c r="AE805" s="109">
        <v>0</v>
      </c>
      <c r="AF805" s="109">
        <v>0</v>
      </c>
      <c r="AG805" s="109">
        <v>0</v>
      </c>
      <c r="AH805" s="109">
        <v>0</v>
      </c>
      <c r="AI805" s="109">
        <v>0</v>
      </c>
      <c r="AJ805" s="109">
        <v>0</v>
      </c>
      <c r="AK805" s="109">
        <v>0</v>
      </c>
      <c r="AL805" s="109">
        <v>0</v>
      </c>
      <c r="AM805" s="109">
        <v>0</v>
      </c>
      <c r="AN805" s="109">
        <v>0</v>
      </c>
      <c r="AO805" s="109">
        <v>0</v>
      </c>
      <c r="AP805" s="160">
        <f t="shared" si="678"/>
        <v>317575.5</v>
      </c>
      <c r="AQ805" s="160">
        <f t="shared" si="679"/>
        <v>0</v>
      </c>
      <c r="AR805" s="160">
        <f t="shared" si="680"/>
        <v>317575.5</v>
      </c>
      <c r="AS805" s="607"/>
      <c r="AT805" s="219"/>
      <c r="AU805" s="13">
        <f t="shared" si="681"/>
        <v>0</v>
      </c>
      <c r="AV805" s="13">
        <f t="shared" si="682"/>
        <v>0</v>
      </c>
      <c r="AW805" s="13">
        <f t="shared" si="683"/>
        <v>0</v>
      </c>
      <c r="AX805" s="13">
        <f t="shared" si="684"/>
        <v>0</v>
      </c>
      <c r="AY805" s="13">
        <f t="shared" si="685"/>
        <v>0</v>
      </c>
      <c r="AZ805" s="13">
        <f t="shared" si="686"/>
        <v>0</v>
      </c>
      <c r="BA805" s="13">
        <f t="shared" si="687"/>
        <v>0</v>
      </c>
      <c r="BB805" s="13">
        <f t="shared" si="688"/>
        <v>0</v>
      </c>
      <c r="BC805" s="13">
        <f t="shared" si="689"/>
        <v>0</v>
      </c>
      <c r="BD805" s="13">
        <f t="shared" si="690"/>
        <v>0</v>
      </c>
      <c r="BE805" s="13">
        <f t="shared" si="691"/>
        <v>0</v>
      </c>
      <c r="BF805" s="13">
        <f t="shared" si="692"/>
        <v>0</v>
      </c>
      <c r="BG805" s="13">
        <f t="shared" si="693"/>
        <v>0</v>
      </c>
      <c r="BH805" s="13">
        <f t="shared" si="694"/>
        <v>0</v>
      </c>
      <c r="BI805" s="73">
        <f t="shared" si="676"/>
        <v>0</v>
      </c>
      <c r="BJ805" s="219"/>
      <c r="BK805" s="850">
        <f t="shared" si="695"/>
        <v>0</v>
      </c>
      <c r="BL805" s="109">
        <f t="shared" si="696"/>
        <v>0</v>
      </c>
      <c r="BM805" s="109">
        <f t="shared" si="697"/>
        <v>0</v>
      </c>
      <c r="BN805" s="109">
        <f t="shared" si="698"/>
        <v>0</v>
      </c>
      <c r="BO805" s="109">
        <f t="shared" si="699"/>
        <v>0</v>
      </c>
      <c r="BP805" s="109">
        <f t="shared" si="700"/>
        <v>0</v>
      </c>
      <c r="BQ805" s="109">
        <f t="shared" si="701"/>
        <v>0</v>
      </c>
      <c r="BR805" s="109">
        <f t="shared" si="702"/>
        <v>0</v>
      </c>
      <c r="BS805" s="109">
        <f t="shared" si="703"/>
        <v>0</v>
      </c>
      <c r="BT805" s="109">
        <f t="shared" si="704"/>
        <v>0</v>
      </c>
      <c r="BU805" s="109">
        <f t="shared" si="705"/>
        <v>0</v>
      </c>
      <c r="BV805" s="109">
        <f t="shared" si="706"/>
        <v>0</v>
      </c>
      <c r="BW805" s="109">
        <f t="shared" si="707"/>
        <v>0</v>
      </c>
      <c r="BX805" s="109">
        <f t="shared" si="708"/>
        <v>0</v>
      </c>
      <c r="BY805" s="1000">
        <f t="shared" si="677"/>
        <v>0</v>
      </c>
    </row>
    <row r="806" spans="1:77">
      <c r="A806" s="2"/>
      <c r="B806" s="2" t="s">
        <v>263</v>
      </c>
      <c r="C806" s="57" t="s">
        <v>20</v>
      </c>
      <c r="D806" s="57" t="s">
        <v>7</v>
      </c>
      <c r="E806" s="681" t="s">
        <v>349</v>
      </c>
      <c r="F806" s="682" t="s">
        <v>264</v>
      </c>
      <c r="G806" s="682" t="s">
        <v>106</v>
      </c>
      <c r="H806" s="241" t="s">
        <v>124</v>
      </c>
      <c r="I806" s="38"/>
      <c r="J806" s="983"/>
      <c r="K806" s="903"/>
      <c r="L806" s="798"/>
      <c r="M806" s="429"/>
      <c r="N806" s="109"/>
      <c r="O806" s="109"/>
      <c r="P806" s="109"/>
      <c r="Q806" s="607"/>
      <c r="R806" s="93"/>
      <c r="S806" s="109">
        <v>0</v>
      </c>
      <c r="T806" s="109">
        <v>0</v>
      </c>
      <c r="U806" s="109">
        <v>0</v>
      </c>
      <c r="V806" s="109">
        <v>24988.11</v>
      </c>
      <c r="W806" s="109">
        <v>128063.1</v>
      </c>
      <c r="X806" s="109">
        <v>124212.5975</v>
      </c>
      <c r="Y806" s="109">
        <v>0</v>
      </c>
      <c r="Z806" s="109">
        <v>0</v>
      </c>
      <c r="AA806" s="109">
        <v>0</v>
      </c>
      <c r="AB806" s="109">
        <v>0</v>
      </c>
      <c r="AC806" s="109">
        <v>0</v>
      </c>
      <c r="AD806" s="109">
        <v>0</v>
      </c>
      <c r="AE806" s="109">
        <v>0</v>
      </c>
      <c r="AF806" s="109">
        <v>0</v>
      </c>
      <c r="AG806" s="109">
        <v>0</v>
      </c>
      <c r="AH806" s="109">
        <v>0</v>
      </c>
      <c r="AI806" s="109">
        <v>0</v>
      </c>
      <c r="AJ806" s="109">
        <v>0</v>
      </c>
      <c r="AK806" s="109">
        <v>0</v>
      </c>
      <c r="AL806" s="109">
        <v>0</v>
      </c>
      <c r="AM806" s="109">
        <v>0</v>
      </c>
      <c r="AN806" s="109">
        <v>0</v>
      </c>
      <c r="AO806" s="109">
        <v>0</v>
      </c>
      <c r="AP806" s="160">
        <f t="shared" si="678"/>
        <v>277263.8075</v>
      </c>
      <c r="AQ806" s="160">
        <f t="shared" si="679"/>
        <v>0</v>
      </c>
      <c r="AR806" s="160">
        <f t="shared" si="680"/>
        <v>277263.8075</v>
      </c>
      <c r="AS806" s="607"/>
      <c r="AT806" s="219"/>
      <c r="AU806" s="13">
        <f t="shared" si="681"/>
        <v>0</v>
      </c>
      <c r="AV806" s="13">
        <f t="shared" si="682"/>
        <v>0</v>
      </c>
      <c r="AW806" s="13">
        <f t="shared" si="683"/>
        <v>0</v>
      </c>
      <c r="AX806" s="13">
        <f t="shared" si="684"/>
        <v>0</v>
      </c>
      <c r="AY806" s="13">
        <f t="shared" si="685"/>
        <v>0</v>
      </c>
      <c r="AZ806" s="13">
        <f t="shared" si="686"/>
        <v>0</v>
      </c>
      <c r="BA806" s="13">
        <f t="shared" si="687"/>
        <v>0</v>
      </c>
      <c r="BB806" s="13">
        <f t="shared" si="688"/>
        <v>0</v>
      </c>
      <c r="BC806" s="13">
        <f t="shared" si="689"/>
        <v>0</v>
      </c>
      <c r="BD806" s="13">
        <f t="shared" si="690"/>
        <v>0</v>
      </c>
      <c r="BE806" s="13">
        <f t="shared" si="691"/>
        <v>0</v>
      </c>
      <c r="BF806" s="13">
        <f t="shared" si="692"/>
        <v>0</v>
      </c>
      <c r="BG806" s="13">
        <f t="shared" si="693"/>
        <v>0</v>
      </c>
      <c r="BH806" s="13">
        <f t="shared" si="694"/>
        <v>0</v>
      </c>
      <c r="BI806" s="73">
        <f t="shared" si="676"/>
        <v>0</v>
      </c>
      <c r="BJ806" s="219"/>
      <c r="BK806" s="850">
        <f t="shared" si="695"/>
        <v>0</v>
      </c>
      <c r="BL806" s="109">
        <f t="shared" si="696"/>
        <v>0</v>
      </c>
      <c r="BM806" s="109">
        <f t="shared" si="697"/>
        <v>0</v>
      </c>
      <c r="BN806" s="109">
        <f t="shared" si="698"/>
        <v>0</v>
      </c>
      <c r="BO806" s="109">
        <f t="shared" si="699"/>
        <v>0</v>
      </c>
      <c r="BP806" s="109">
        <f t="shared" si="700"/>
        <v>0</v>
      </c>
      <c r="BQ806" s="109">
        <f t="shared" si="701"/>
        <v>0</v>
      </c>
      <c r="BR806" s="109">
        <f t="shared" si="702"/>
        <v>0</v>
      </c>
      <c r="BS806" s="109">
        <f t="shared" si="703"/>
        <v>0</v>
      </c>
      <c r="BT806" s="109">
        <f t="shared" si="704"/>
        <v>0</v>
      </c>
      <c r="BU806" s="109">
        <f t="shared" si="705"/>
        <v>0</v>
      </c>
      <c r="BV806" s="109">
        <f t="shared" si="706"/>
        <v>0</v>
      </c>
      <c r="BW806" s="109">
        <f t="shared" si="707"/>
        <v>0</v>
      </c>
      <c r="BX806" s="109">
        <f t="shared" si="708"/>
        <v>0</v>
      </c>
      <c r="BY806" s="1000">
        <f t="shared" si="677"/>
        <v>0</v>
      </c>
    </row>
    <row r="807" spans="1:77">
      <c r="A807" s="679"/>
      <c r="B807" s="679" t="s">
        <v>263</v>
      </c>
      <c r="C807" s="57" t="s">
        <v>20</v>
      </c>
      <c r="D807" s="684" t="s">
        <v>7</v>
      </c>
      <c r="E807" s="681" t="s">
        <v>349</v>
      </c>
      <c r="F807" s="682" t="s">
        <v>264</v>
      </c>
      <c r="G807" s="682" t="s">
        <v>106</v>
      </c>
      <c r="H807" s="241" t="s">
        <v>124</v>
      </c>
      <c r="I807" s="38"/>
      <c r="J807" s="983"/>
      <c r="K807" s="903"/>
      <c r="L807" s="798"/>
      <c r="M807" s="429"/>
      <c r="N807" s="109"/>
      <c r="O807" s="109"/>
      <c r="P807" s="109"/>
      <c r="Q807" s="607"/>
      <c r="R807" s="93"/>
      <c r="S807" s="109">
        <v>0</v>
      </c>
      <c r="T807" s="109">
        <v>0</v>
      </c>
      <c r="U807" s="109">
        <v>0</v>
      </c>
      <c r="V807" s="109">
        <v>17773.644</v>
      </c>
      <c r="W807" s="109">
        <v>91089.239999999991</v>
      </c>
      <c r="X807" s="109">
        <v>88350.438999999998</v>
      </c>
      <c r="Y807" s="109">
        <v>0</v>
      </c>
      <c r="Z807" s="109">
        <v>0</v>
      </c>
      <c r="AA807" s="109">
        <v>0</v>
      </c>
      <c r="AB807" s="109">
        <v>0</v>
      </c>
      <c r="AC807" s="109">
        <v>0</v>
      </c>
      <c r="AD807" s="109">
        <v>0</v>
      </c>
      <c r="AE807" s="109">
        <v>0</v>
      </c>
      <c r="AF807" s="109">
        <v>0</v>
      </c>
      <c r="AG807" s="109">
        <v>0</v>
      </c>
      <c r="AH807" s="109">
        <v>0</v>
      </c>
      <c r="AI807" s="109">
        <v>0</v>
      </c>
      <c r="AJ807" s="109">
        <v>0</v>
      </c>
      <c r="AK807" s="109">
        <v>0</v>
      </c>
      <c r="AL807" s="109">
        <v>0</v>
      </c>
      <c r="AM807" s="109">
        <v>0</v>
      </c>
      <c r="AN807" s="109">
        <v>0</v>
      </c>
      <c r="AO807" s="109">
        <v>0</v>
      </c>
      <c r="AP807" s="160">
        <f t="shared" si="678"/>
        <v>197213.32299999997</v>
      </c>
      <c r="AQ807" s="160">
        <f t="shared" si="679"/>
        <v>0</v>
      </c>
      <c r="AR807" s="160">
        <f t="shared" si="680"/>
        <v>197213.32299999997</v>
      </c>
      <c r="AS807" s="607"/>
      <c r="AT807" s="219"/>
      <c r="AU807" s="13">
        <f t="shared" si="681"/>
        <v>0</v>
      </c>
      <c r="AV807" s="13">
        <f t="shared" si="682"/>
        <v>0</v>
      </c>
      <c r="AW807" s="13">
        <f t="shared" si="683"/>
        <v>0</v>
      </c>
      <c r="AX807" s="13">
        <f t="shared" si="684"/>
        <v>0</v>
      </c>
      <c r="AY807" s="13">
        <f t="shared" si="685"/>
        <v>0</v>
      </c>
      <c r="AZ807" s="13">
        <f t="shared" si="686"/>
        <v>0</v>
      </c>
      <c r="BA807" s="13">
        <f t="shared" si="687"/>
        <v>0</v>
      </c>
      <c r="BB807" s="13">
        <f t="shared" si="688"/>
        <v>0</v>
      </c>
      <c r="BC807" s="13">
        <f t="shared" si="689"/>
        <v>0</v>
      </c>
      <c r="BD807" s="13">
        <f t="shared" si="690"/>
        <v>0</v>
      </c>
      <c r="BE807" s="13">
        <f t="shared" si="691"/>
        <v>0</v>
      </c>
      <c r="BF807" s="13">
        <f t="shared" si="692"/>
        <v>0</v>
      </c>
      <c r="BG807" s="13">
        <f t="shared" si="693"/>
        <v>0</v>
      </c>
      <c r="BH807" s="13">
        <f t="shared" si="694"/>
        <v>0</v>
      </c>
      <c r="BI807" s="73">
        <f t="shared" si="676"/>
        <v>0</v>
      </c>
      <c r="BJ807" s="219"/>
      <c r="BK807" s="850">
        <f t="shared" si="695"/>
        <v>0</v>
      </c>
      <c r="BL807" s="109">
        <f t="shared" si="696"/>
        <v>0</v>
      </c>
      <c r="BM807" s="109">
        <f t="shared" si="697"/>
        <v>0</v>
      </c>
      <c r="BN807" s="109">
        <f t="shared" si="698"/>
        <v>0</v>
      </c>
      <c r="BO807" s="109">
        <f t="shared" si="699"/>
        <v>0</v>
      </c>
      <c r="BP807" s="109">
        <f t="shared" si="700"/>
        <v>0</v>
      </c>
      <c r="BQ807" s="109">
        <f t="shared" si="701"/>
        <v>0</v>
      </c>
      <c r="BR807" s="109">
        <f t="shared" si="702"/>
        <v>0</v>
      </c>
      <c r="BS807" s="109">
        <f t="shared" si="703"/>
        <v>0</v>
      </c>
      <c r="BT807" s="109">
        <f t="shared" si="704"/>
        <v>0</v>
      </c>
      <c r="BU807" s="109">
        <f t="shared" si="705"/>
        <v>0</v>
      </c>
      <c r="BV807" s="109">
        <f t="shared" si="706"/>
        <v>0</v>
      </c>
      <c r="BW807" s="109">
        <f t="shared" si="707"/>
        <v>0</v>
      </c>
      <c r="BX807" s="109">
        <f t="shared" si="708"/>
        <v>0</v>
      </c>
      <c r="BY807" s="1000">
        <f t="shared" si="677"/>
        <v>0</v>
      </c>
    </row>
    <row r="808" spans="1:77">
      <c r="A808" s="2"/>
      <c r="B808" s="2" t="s">
        <v>263</v>
      </c>
      <c r="C808" s="57" t="s">
        <v>20</v>
      </c>
      <c r="D808" s="57" t="s">
        <v>7</v>
      </c>
      <c r="E808" s="681" t="s">
        <v>349</v>
      </c>
      <c r="F808" s="682" t="s">
        <v>264</v>
      </c>
      <c r="G808" s="682" t="s">
        <v>106</v>
      </c>
      <c r="H808" s="241" t="s">
        <v>124</v>
      </c>
      <c r="I808" s="38"/>
      <c r="J808" s="983"/>
      <c r="K808" s="903"/>
      <c r="L808" s="798"/>
      <c r="M808" s="429"/>
      <c r="N808" s="109"/>
      <c r="O808" s="109"/>
      <c r="P808" s="109"/>
      <c r="Q808" s="607"/>
      <c r="R808" s="93"/>
      <c r="S808" s="109">
        <v>0</v>
      </c>
      <c r="T808" s="109">
        <v>0</v>
      </c>
      <c r="U808" s="109">
        <v>0</v>
      </c>
      <c r="V808" s="109">
        <v>66220</v>
      </c>
      <c r="W808" s="109">
        <v>7224</v>
      </c>
      <c r="X808" s="109">
        <v>34400</v>
      </c>
      <c r="Y808" s="109">
        <v>0</v>
      </c>
      <c r="Z808" s="109">
        <v>0</v>
      </c>
      <c r="AA808" s="109">
        <v>0</v>
      </c>
      <c r="AB808" s="109">
        <v>0</v>
      </c>
      <c r="AC808" s="109">
        <v>0</v>
      </c>
      <c r="AD808" s="109">
        <v>0</v>
      </c>
      <c r="AE808" s="109">
        <v>0</v>
      </c>
      <c r="AF808" s="109">
        <v>0</v>
      </c>
      <c r="AG808" s="109">
        <v>0</v>
      </c>
      <c r="AH808" s="109">
        <v>0</v>
      </c>
      <c r="AI808" s="109">
        <v>0</v>
      </c>
      <c r="AJ808" s="109">
        <v>0</v>
      </c>
      <c r="AK808" s="109">
        <v>0</v>
      </c>
      <c r="AL808" s="109">
        <v>0</v>
      </c>
      <c r="AM808" s="109">
        <v>0</v>
      </c>
      <c r="AN808" s="109">
        <v>0</v>
      </c>
      <c r="AO808" s="109">
        <v>0</v>
      </c>
      <c r="AP808" s="160">
        <f t="shared" si="678"/>
        <v>107844</v>
      </c>
      <c r="AQ808" s="160">
        <f t="shared" si="679"/>
        <v>0</v>
      </c>
      <c r="AR808" s="160">
        <f t="shared" si="680"/>
        <v>107844</v>
      </c>
      <c r="AS808" s="607"/>
      <c r="AT808" s="219"/>
      <c r="AU808" s="13">
        <f t="shared" si="681"/>
        <v>0</v>
      </c>
      <c r="AV808" s="13">
        <f t="shared" si="682"/>
        <v>0</v>
      </c>
      <c r="AW808" s="13">
        <f t="shared" si="683"/>
        <v>0</v>
      </c>
      <c r="AX808" s="13">
        <f t="shared" si="684"/>
        <v>0</v>
      </c>
      <c r="AY808" s="13">
        <f t="shared" si="685"/>
        <v>0</v>
      </c>
      <c r="AZ808" s="13">
        <f t="shared" si="686"/>
        <v>0</v>
      </c>
      <c r="BA808" s="13">
        <f t="shared" si="687"/>
        <v>0</v>
      </c>
      <c r="BB808" s="13">
        <f t="shared" si="688"/>
        <v>0</v>
      </c>
      <c r="BC808" s="13">
        <f t="shared" si="689"/>
        <v>0</v>
      </c>
      <c r="BD808" s="13">
        <f t="shared" si="690"/>
        <v>0</v>
      </c>
      <c r="BE808" s="13">
        <f t="shared" si="691"/>
        <v>0</v>
      </c>
      <c r="BF808" s="13">
        <f t="shared" si="692"/>
        <v>0</v>
      </c>
      <c r="BG808" s="13">
        <f t="shared" si="693"/>
        <v>0</v>
      </c>
      <c r="BH808" s="13">
        <f t="shared" si="694"/>
        <v>0</v>
      </c>
      <c r="BI808" s="73">
        <f t="shared" si="676"/>
        <v>0</v>
      </c>
      <c r="BJ808" s="219"/>
      <c r="BK808" s="850">
        <f t="shared" si="695"/>
        <v>0</v>
      </c>
      <c r="BL808" s="109">
        <f t="shared" si="696"/>
        <v>0</v>
      </c>
      <c r="BM808" s="109">
        <f t="shared" si="697"/>
        <v>0</v>
      </c>
      <c r="BN808" s="109">
        <f t="shared" si="698"/>
        <v>0</v>
      </c>
      <c r="BO808" s="109">
        <f t="shared" si="699"/>
        <v>0</v>
      </c>
      <c r="BP808" s="109">
        <f t="shared" si="700"/>
        <v>0</v>
      </c>
      <c r="BQ808" s="109">
        <f t="shared" si="701"/>
        <v>0</v>
      </c>
      <c r="BR808" s="109">
        <f t="shared" si="702"/>
        <v>0</v>
      </c>
      <c r="BS808" s="109">
        <f t="shared" si="703"/>
        <v>0</v>
      </c>
      <c r="BT808" s="109">
        <f t="shared" si="704"/>
        <v>0</v>
      </c>
      <c r="BU808" s="109">
        <f t="shared" si="705"/>
        <v>0</v>
      </c>
      <c r="BV808" s="109">
        <f t="shared" si="706"/>
        <v>0</v>
      </c>
      <c r="BW808" s="109">
        <f t="shared" si="707"/>
        <v>0</v>
      </c>
      <c r="BX808" s="109">
        <f t="shared" si="708"/>
        <v>0</v>
      </c>
      <c r="BY808" s="1000">
        <f t="shared" si="677"/>
        <v>0</v>
      </c>
    </row>
    <row r="809" spans="1:77">
      <c r="A809" s="678"/>
      <c r="B809" s="678" t="s">
        <v>3454</v>
      </c>
      <c r="C809" s="57" t="s">
        <v>20</v>
      </c>
      <c r="D809" s="57" t="s">
        <v>7</v>
      </c>
      <c r="E809" s="681" t="s">
        <v>349</v>
      </c>
      <c r="F809" s="683" t="s">
        <v>264</v>
      </c>
      <c r="G809" s="682" t="s">
        <v>106</v>
      </c>
      <c r="H809" s="241" t="s">
        <v>124</v>
      </c>
      <c r="I809" s="38"/>
      <c r="J809" s="983"/>
      <c r="K809" s="903"/>
      <c r="L809" s="798"/>
      <c r="M809" s="429"/>
      <c r="N809" s="109"/>
      <c r="O809" s="109"/>
      <c r="P809" s="109"/>
      <c r="Q809" s="607"/>
      <c r="R809" s="93"/>
      <c r="S809" s="109">
        <v>4718.8300000000017</v>
      </c>
      <c r="T809" s="109">
        <v>0</v>
      </c>
      <c r="U809" s="109">
        <v>0</v>
      </c>
      <c r="V809" s="109">
        <v>378890</v>
      </c>
      <c r="W809" s="109">
        <v>335480</v>
      </c>
      <c r="X809" s="109">
        <v>951077.92999999993</v>
      </c>
      <c r="Y809" s="109">
        <v>0</v>
      </c>
      <c r="Z809" s="109">
        <v>0</v>
      </c>
      <c r="AA809" s="109">
        <v>0</v>
      </c>
      <c r="AB809" s="109">
        <v>0</v>
      </c>
      <c r="AC809" s="109">
        <v>0</v>
      </c>
      <c r="AD809" s="109">
        <v>0</v>
      </c>
      <c r="AE809" s="109">
        <v>0</v>
      </c>
      <c r="AF809" s="109">
        <v>0</v>
      </c>
      <c r="AG809" s="109">
        <v>0</v>
      </c>
      <c r="AH809" s="109">
        <v>0</v>
      </c>
      <c r="AI809" s="109">
        <v>0</v>
      </c>
      <c r="AJ809" s="109">
        <v>0</v>
      </c>
      <c r="AK809" s="109">
        <v>0</v>
      </c>
      <c r="AL809" s="109">
        <v>0</v>
      </c>
      <c r="AM809" s="109">
        <v>0</v>
      </c>
      <c r="AN809" s="109">
        <v>0</v>
      </c>
      <c r="AO809" s="109">
        <v>0</v>
      </c>
      <c r="AP809" s="160">
        <f t="shared" si="678"/>
        <v>1670166.76</v>
      </c>
      <c r="AQ809" s="160">
        <f t="shared" si="679"/>
        <v>0</v>
      </c>
      <c r="AR809" s="160">
        <f t="shared" si="680"/>
        <v>1670166.76</v>
      </c>
      <c r="AS809" s="607"/>
      <c r="AT809" s="219"/>
      <c r="AU809" s="13">
        <f t="shared" si="681"/>
        <v>0</v>
      </c>
      <c r="AV809" s="13">
        <f t="shared" si="682"/>
        <v>0</v>
      </c>
      <c r="AW809" s="13">
        <f t="shared" si="683"/>
        <v>0</v>
      </c>
      <c r="AX809" s="13">
        <f t="shared" si="684"/>
        <v>0</v>
      </c>
      <c r="AY809" s="13">
        <f t="shared" si="685"/>
        <v>0</v>
      </c>
      <c r="AZ809" s="13">
        <f t="shared" si="686"/>
        <v>0</v>
      </c>
      <c r="BA809" s="13">
        <f t="shared" si="687"/>
        <v>0</v>
      </c>
      <c r="BB809" s="13">
        <f t="shared" si="688"/>
        <v>0</v>
      </c>
      <c r="BC809" s="13">
        <f t="shared" si="689"/>
        <v>0</v>
      </c>
      <c r="BD809" s="13">
        <f t="shared" si="690"/>
        <v>0</v>
      </c>
      <c r="BE809" s="13">
        <f t="shared" si="691"/>
        <v>0</v>
      </c>
      <c r="BF809" s="13">
        <f t="shared" si="692"/>
        <v>0</v>
      </c>
      <c r="BG809" s="13">
        <f t="shared" si="693"/>
        <v>0</v>
      </c>
      <c r="BH809" s="13">
        <f t="shared" si="694"/>
        <v>0</v>
      </c>
      <c r="BI809" s="73">
        <f t="shared" si="676"/>
        <v>0</v>
      </c>
      <c r="BJ809" s="219"/>
      <c r="BK809" s="850">
        <f t="shared" si="695"/>
        <v>0</v>
      </c>
      <c r="BL809" s="109">
        <f t="shared" si="696"/>
        <v>0</v>
      </c>
      <c r="BM809" s="109">
        <f t="shared" si="697"/>
        <v>0</v>
      </c>
      <c r="BN809" s="109">
        <f t="shared" si="698"/>
        <v>0</v>
      </c>
      <c r="BO809" s="109">
        <f t="shared" si="699"/>
        <v>0</v>
      </c>
      <c r="BP809" s="109">
        <f t="shared" si="700"/>
        <v>0</v>
      </c>
      <c r="BQ809" s="109">
        <f t="shared" si="701"/>
        <v>0</v>
      </c>
      <c r="BR809" s="109">
        <f t="shared" si="702"/>
        <v>0</v>
      </c>
      <c r="BS809" s="109">
        <f t="shared" si="703"/>
        <v>0</v>
      </c>
      <c r="BT809" s="109">
        <f t="shared" si="704"/>
        <v>0</v>
      </c>
      <c r="BU809" s="109">
        <f t="shared" si="705"/>
        <v>0</v>
      </c>
      <c r="BV809" s="109">
        <f t="shared" si="706"/>
        <v>0</v>
      </c>
      <c r="BW809" s="109">
        <f t="shared" si="707"/>
        <v>0</v>
      </c>
      <c r="BX809" s="109">
        <f t="shared" si="708"/>
        <v>0</v>
      </c>
      <c r="BY809" s="1000">
        <f t="shared" si="677"/>
        <v>0</v>
      </c>
    </row>
    <row r="810" spans="1:77">
      <c r="A810" s="679"/>
      <c r="B810" s="679" t="s">
        <v>3454</v>
      </c>
      <c r="C810" s="57" t="s">
        <v>20</v>
      </c>
      <c r="D810" s="57" t="s">
        <v>7</v>
      </c>
      <c r="E810" s="681" t="s">
        <v>349</v>
      </c>
      <c r="F810" s="682" t="s">
        <v>264</v>
      </c>
      <c r="G810" s="682" t="s">
        <v>106</v>
      </c>
      <c r="H810" s="241" t="s">
        <v>124</v>
      </c>
      <c r="I810" s="38"/>
      <c r="J810" s="983"/>
      <c r="K810" s="903"/>
      <c r="L810" s="798"/>
      <c r="M810" s="429"/>
      <c r="N810" s="109"/>
      <c r="O810" s="109"/>
      <c r="P810" s="109"/>
      <c r="Q810" s="607"/>
      <c r="R810" s="93"/>
      <c r="S810" s="109">
        <v>-14210.81</v>
      </c>
      <c r="T810" s="109">
        <v>963.87000000000012</v>
      </c>
      <c r="U810" s="109">
        <v>10855.39</v>
      </c>
      <c r="V810" s="109">
        <v>0</v>
      </c>
      <c r="W810" s="109">
        <v>0</v>
      </c>
      <c r="X810" s="109">
        <v>0</v>
      </c>
      <c r="Y810" s="109">
        <v>0</v>
      </c>
      <c r="Z810" s="109">
        <v>0</v>
      </c>
      <c r="AA810" s="109">
        <v>0</v>
      </c>
      <c r="AB810" s="109">
        <v>0</v>
      </c>
      <c r="AC810" s="109">
        <v>0</v>
      </c>
      <c r="AD810" s="109">
        <v>0</v>
      </c>
      <c r="AE810" s="109">
        <v>0</v>
      </c>
      <c r="AF810" s="109">
        <v>0</v>
      </c>
      <c r="AG810" s="109">
        <v>0</v>
      </c>
      <c r="AH810" s="109">
        <v>0</v>
      </c>
      <c r="AI810" s="109">
        <v>0</v>
      </c>
      <c r="AJ810" s="109">
        <v>0</v>
      </c>
      <c r="AK810" s="109">
        <v>0</v>
      </c>
      <c r="AL810" s="109">
        <v>0</v>
      </c>
      <c r="AM810" s="109">
        <v>0</v>
      </c>
      <c r="AN810" s="109">
        <v>0</v>
      </c>
      <c r="AO810" s="109">
        <v>0</v>
      </c>
      <c r="AP810" s="160">
        <f t="shared" si="678"/>
        <v>-2391.5499999999993</v>
      </c>
      <c r="AQ810" s="160">
        <f t="shared" si="679"/>
        <v>0</v>
      </c>
      <c r="AR810" s="160">
        <f t="shared" si="680"/>
        <v>-2391.5499999999993</v>
      </c>
      <c r="AS810" s="607"/>
      <c r="AT810" s="219"/>
      <c r="AU810" s="13">
        <f t="shared" si="681"/>
        <v>0</v>
      </c>
      <c r="AV810" s="13">
        <f t="shared" si="682"/>
        <v>0</v>
      </c>
      <c r="AW810" s="13">
        <f t="shared" si="683"/>
        <v>0</v>
      </c>
      <c r="AX810" s="13">
        <f t="shared" si="684"/>
        <v>0</v>
      </c>
      <c r="AY810" s="13">
        <f t="shared" si="685"/>
        <v>0</v>
      </c>
      <c r="AZ810" s="13">
        <f t="shared" si="686"/>
        <v>0</v>
      </c>
      <c r="BA810" s="13">
        <f t="shared" si="687"/>
        <v>0</v>
      </c>
      <c r="BB810" s="13">
        <f t="shared" si="688"/>
        <v>0</v>
      </c>
      <c r="BC810" s="13">
        <f t="shared" si="689"/>
        <v>0</v>
      </c>
      <c r="BD810" s="13">
        <f t="shared" si="690"/>
        <v>0</v>
      </c>
      <c r="BE810" s="13">
        <f t="shared" si="691"/>
        <v>0</v>
      </c>
      <c r="BF810" s="13">
        <f t="shared" si="692"/>
        <v>0</v>
      </c>
      <c r="BG810" s="13">
        <f t="shared" si="693"/>
        <v>0</v>
      </c>
      <c r="BH810" s="13">
        <f t="shared" si="694"/>
        <v>0</v>
      </c>
      <c r="BI810" s="73">
        <f t="shared" si="676"/>
        <v>0</v>
      </c>
      <c r="BJ810" s="219"/>
      <c r="BK810" s="850">
        <f t="shared" si="695"/>
        <v>0</v>
      </c>
      <c r="BL810" s="109">
        <f t="shared" si="696"/>
        <v>0</v>
      </c>
      <c r="BM810" s="109">
        <f t="shared" si="697"/>
        <v>0</v>
      </c>
      <c r="BN810" s="109">
        <f t="shared" si="698"/>
        <v>0</v>
      </c>
      <c r="BO810" s="109">
        <f t="shared" si="699"/>
        <v>0</v>
      </c>
      <c r="BP810" s="109">
        <f t="shared" si="700"/>
        <v>0</v>
      </c>
      <c r="BQ810" s="109">
        <f t="shared" si="701"/>
        <v>0</v>
      </c>
      <c r="BR810" s="109">
        <f t="shared" si="702"/>
        <v>0</v>
      </c>
      <c r="BS810" s="109">
        <f t="shared" si="703"/>
        <v>0</v>
      </c>
      <c r="BT810" s="109">
        <f t="shared" si="704"/>
        <v>0</v>
      </c>
      <c r="BU810" s="109">
        <f t="shared" si="705"/>
        <v>0</v>
      </c>
      <c r="BV810" s="109">
        <f t="shared" si="706"/>
        <v>0</v>
      </c>
      <c r="BW810" s="109">
        <f t="shared" si="707"/>
        <v>0</v>
      </c>
      <c r="BX810" s="109">
        <f t="shared" si="708"/>
        <v>0</v>
      </c>
      <c r="BY810" s="1000">
        <f t="shared" si="677"/>
        <v>0</v>
      </c>
    </row>
    <row r="811" spans="1:77">
      <c r="A811" s="2" t="s">
        <v>3055</v>
      </c>
      <c r="B811" s="2" t="s">
        <v>3056</v>
      </c>
      <c r="C811" s="57" t="s">
        <v>3</v>
      </c>
      <c r="D811" s="57" t="s">
        <v>7</v>
      </c>
      <c r="E811" s="681" t="s">
        <v>349</v>
      </c>
      <c r="F811" s="682">
        <v>41274</v>
      </c>
      <c r="G811" s="682" t="s">
        <v>106</v>
      </c>
      <c r="H811" s="241" t="s">
        <v>109</v>
      </c>
      <c r="I811" s="38"/>
      <c r="J811" s="983"/>
      <c r="K811" s="903"/>
      <c r="L811" s="798"/>
      <c r="M811" s="429"/>
      <c r="N811" s="109"/>
      <c r="O811" s="109"/>
      <c r="P811" s="109"/>
      <c r="Q811" s="607"/>
      <c r="R811" s="93"/>
      <c r="S811" s="109"/>
      <c r="T811" s="109"/>
      <c r="U811" s="109"/>
      <c r="V811" s="109">
        <v>0</v>
      </c>
      <c r="W811" s="109">
        <v>0</v>
      </c>
      <c r="X811" s="109">
        <v>0</v>
      </c>
      <c r="Y811" s="109">
        <v>0</v>
      </c>
      <c r="Z811" s="109">
        <v>0</v>
      </c>
      <c r="AA811" s="109">
        <v>0</v>
      </c>
      <c r="AB811" s="109">
        <v>0</v>
      </c>
      <c r="AC811" s="109">
        <v>0</v>
      </c>
      <c r="AD811" s="109">
        <v>0</v>
      </c>
      <c r="AE811" s="109">
        <v>0</v>
      </c>
      <c r="AF811" s="109">
        <v>0</v>
      </c>
      <c r="AG811" s="109">
        <v>0</v>
      </c>
      <c r="AH811" s="109">
        <v>0</v>
      </c>
      <c r="AI811" s="109">
        <v>0</v>
      </c>
      <c r="AJ811" s="109">
        <v>215860.00000000006</v>
      </c>
      <c r="AK811" s="109">
        <v>0</v>
      </c>
      <c r="AL811" s="109">
        <v>0</v>
      </c>
      <c r="AM811" s="109">
        <v>0</v>
      </c>
      <c r="AN811" s="109">
        <v>0</v>
      </c>
      <c r="AO811" s="109">
        <v>0</v>
      </c>
      <c r="AP811" s="160">
        <f t="shared" si="678"/>
        <v>0</v>
      </c>
      <c r="AQ811" s="160">
        <f t="shared" si="679"/>
        <v>215860.00000000006</v>
      </c>
      <c r="AR811" s="160">
        <f t="shared" si="680"/>
        <v>215860.00000000006</v>
      </c>
      <c r="AS811" s="607"/>
      <c r="AT811" s="219"/>
      <c r="AU811" s="13">
        <f t="shared" si="681"/>
        <v>0</v>
      </c>
      <c r="AV811" s="13">
        <f t="shared" si="682"/>
        <v>0</v>
      </c>
      <c r="AW811" s="13">
        <f t="shared" si="683"/>
        <v>0</v>
      </c>
      <c r="AX811" s="13">
        <f t="shared" si="684"/>
        <v>0</v>
      </c>
      <c r="AY811" s="13">
        <f t="shared" si="685"/>
        <v>0</v>
      </c>
      <c r="AZ811" s="13">
        <f t="shared" si="686"/>
        <v>0</v>
      </c>
      <c r="BA811" s="13">
        <f t="shared" si="687"/>
        <v>0</v>
      </c>
      <c r="BB811" s="13">
        <f t="shared" si="688"/>
        <v>0</v>
      </c>
      <c r="BC811" s="13">
        <f t="shared" si="689"/>
        <v>215860.00000000006</v>
      </c>
      <c r="BD811" s="13">
        <f t="shared" si="690"/>
        <v>0</v>
      </c>
      <c r="BE811" s="13">
        <f t="shared" si="691"/>
        <v>0</v>
      </c>
      <c r="BF811" s="13">
        <f t="shared" si="692"/>
        <v>0</v>
      </c>
      <c r="BG811" s="13">
        <f t="shared" si="693"/>
        <v>0</v>
      </c>
      <c r="BH811" s="13">
        <f t="shared" si="694"/>
        <v>0</v>
      </c>
      <c r="BI811" s="73">
        <f t="shared" si="676"/>
        <v>215860.00000000006</v>
      </c>
      <c r="BJ811" s="219"/>
      <c r="BK811" s="850">
        <f t="shared" si="695"/>
        <v>0</v>
      </c>
      <c r="BL811" s="109">
        <f t="shared" si="696"/>
        <v>0</v>
      </c>
      <c r="BM811" s="109">
        <f t="shared" si="697"/>
        <v>0</v>
      </c>
      <c r="BN811" s="109">
        <f t="shared" si="698"/>
        <v>0</v>
      </c>
      <c r="BO811" s="109">
        <f t="shared" si="699"/>
        <v>0</v>
      </c>
      <c r="BP811" s="109">
        <f t="shared" si="700"/>
        <v>0</v>
      </c>
      <c r="BQ811" s="109">
        <f t="shared" si="701"/>
        <v>0</v>
      </c>
      <c r="BR811" s="109">
        <f t="shared" si="702"/>
        <v>0</v>
      </c>
      <c r="BS811" s="109">
        <f t="shared" si="703"/>
        <v>215860.00000000006</v>
      </c>
      <c r="BT811" s="109">
        <f t="shared" si="704"/>
        <v>0</v>
      </c>
      <c r="BU811" s="109">
        <f t="shared" si="705"/>
        <v>0</v>
      </c>
      <c r="BV811" s="109">
        <f t="shared" si="706"/>
        <v>0</v>
      </c>
      <c r="BW811" s="109">
        <f t="shared" si="707"/>
        <v>0</v>
      </c>
      <c r="BX811" s="109">
        <f t="shared" si="708"/>
        <v>0</v>
      </c>
      <c r="BY811" s="1000">
        <f t="shared" si="677"/>
        <v>215860.00000000006</v>
      </c>
    </row>
    <row r="812" spans="1:77">
      <c r="A812" s="679" t="s">
        <v>2310</v>
      </c>
      <c r="B812" s="679" t="s">
        <v>2311</v>
      </c>
      <c r="C812" s="57" t="s">
        <v>45</v>
      </c>
      <c r="D812" s="57" t="s">
        <v>7</v>
      </c>
      <c r="E812" s="681" t="s">
        <v>349</v>
      </c>
      <c r="F812" s="682">
        <v>41243</v>
      </c>
      <c r="G812" s="682" t="s">
        <v>148</v>
      </c>
      <c r="H812" s="241" t="s">
        <v>156</v>
      </c>
      <c r="I812" s="38"/>
      <c r="J812" s="983"/>
      <c r="K812" s="903"/>
      <c r="L812" s="798"/>
      <c r="M812" s="429"/>
      <c r="N812" s="109"/>
      <c r="O812" s="109"/>
      <c r="P812" s="109"/>
      <c r="Q812" s="607"/>
      <c r="R812" s="93"/>
      <c r="S812" s="109"/>
      <c r="T812" s="109"/>
      <c r="U812" s="109"/>
      <c r="V812" s="109">
        <v>0</v>
      </c>
      <c r="W812" s="109">
        <v>0</v>
      </c>
      <c r="X812" s="109">
        <v>0</v>
      </c>
      <c r="Y812" s="109">
        <v>0</v>
      </c>
      <c r="Z812" s="109">
        <v>0</v>
      </c>
      <c r="AA812" s="109">
        <v>0</v>
      </c>
      <c r="AB812" s="109">
        <v>0</v>
      </c>
      <c r="AC812" s="109">
        <v>0</v>
      </c>
      <c r="AD812" s="109">
        <v>0</v>
      </c>
      <c r="AE812" s="109">
        <v>0</v>
      </c>
      <c r="AF812" s="109">
        <v>0</v>
      </c>
      <c r="AG812" s="109">
        <v>0</v>
      </c>
      <c r="AH812" s="109">
        <v>0</v>
      </c>
      <c r="AI812" s="109">
        <v>152991.63000000003</v>
      </c>
      <c r="AJ812" s="109">
        <v>6397.109999999986</v>
      </c>
      <c r="AK812" s="109">
        <v>0</v>
      </c>
      <c r="AL812" s="109">
        <v>0</v>
      </c>
      <c r="AM812" s="109">
        <v>0</v>
      </c>
      <c r="AN812" s="109">
        <v>0</v>
      </c>
      <c r="AO812" s="109">
        <v>0</v>
      </c>
      <c r="AP812" s="160">
        <f t="shared" si="678"/>
        <v>0</v>
      </c>
      <c r="AQ812" s="160">
        <f t="shared" si="679"/>
        <v>159388.74000000002</v>
      </c>
      <c r="AR812" s="160">
        <f t="shared" si="680"/>
        <v>159388.74000000002</v>
      </c>
      <c r="AS812" s="607"/>
      <c r="AT812" s="219"/>
      <c r="AU812" s="13">
        <f t="shared" si="681"/>
        <v>0</v>
      </c>
      <c r="AV812" s="13">
        <f t="shared" si="682"/>
        <v>0</v>
      </c>
      <c r="AW812" s="13">
        <f t="shared" si="683"/>
        <v>0</v>
      </c>
      <c r="AX812" s="13">
        <f t="shared" si="684"/>
        <v>0</v>
      </c>
      <c r="AY812" s="13">
        <f t="shared" si="685"/>
        <v>0</v>
      </c>
      <c r="AZ812" s="13">
        <f t="shared" si="686"/>
        <v>0</v>
      </c>
      <c r="BA812" s="13">
        <f t="shared" si="687"/>
        <v>0</v>
      </c>
      <c r="BB812" s="13">
        <f t="shared" si="688"/>
        <v>152991.63000000003</v>
      </c>
      <c r="BC812" s="13">
        <f t="shared" si="689"/>
        <v>6397.109999999986</v>
      </c>
      <c r="BD812" s="13">
        <f t="shared" si="690"/>
        <v>0</v>
      </c>
      <c r="BE812" s="13">
        <f t="shared" si="691"/>
        <v>0</v>
      </c>
      <c r="BF812" s="13">
        <f t="shared" si="692"/>
        <v>0</v>
      </c>
      <c r="BG812" s="13">
        <f t="shared" si="693"/>
        <v>0</v>
      </c>
      <c r="BH812" s="13">
        <f t="shared" si="694"/>
        <v>0</v>
      </c>
      <c r="BI812" s="73">
        <f t="shared" si="676"/>
        <v>159388.74000000002</v>
      </c>
      <c r="BJ812" s="219"/>
      <c r="BK812" s="850">
        <f t="shared" si="695"/>
        <v>0</v>
      </c>
      <c r="BL812" s="109">
        <f t="shared" si="696"/>
        <v>0</v>
      </c>
      <c r="BM812" s="109">
        <f t="shared" si="697"/>
        <v>0</v>
      </c>
      <c r="BN812" s="109">
        <f t="shared" si="698"/>
        <v>0</v>
      </c>
      <c r="BO812" s="109">
        <f t="shared" si="699"/>
        <v>0</v>
      </c>
      <c r="BP812" s="109">
        <f t="shared" si="700"/>
        <v>0</v>
      </c>
      <c r="BQ812" s="109">
        <f t="shared" si="701"/>
        <v>0</v>
      </c>
      <c r="BR812" s="109">
        <f t="shared" si="702"/>
        <v>152991.63000000003</v>
      </c>
      <c r="BS812" s="109">
        <f t="shared" si="703"/>
        <v>6397.109999999986</v>
      </c>
      <c r="BT812" s="109">
        <f t="shared" si="704"/>
        <v>0</v>
      </c>
      <c r="BU812" s="109">
        <f t="shared" si="705"/>
        <v>0</v>
      </c>
      <c r="BV812" s="109">
        <f t="shared" si="706"/>
        <v>0</v>
      </c>
      <c r="BW812" s="109">
        <f t="shared" si="707"/>
        <v>0</v>
      </c>
      <c r="BX812" s="109">
        <f t="shared" si="708"/>
        <v>0</v>
      </c>
      <c r="BY812" s="1000">
        <f t="shared" si="677"/>
        <v>159388.74000000002</v>
      </c>
    </row>
    <row r="813" spans="1:77">
      <c r="A813" s="678" t="s">
        <v>2996</v>
      </c>
      <c r="B813" s="678" t="s">
        <v>2997</v>
      </c>
      <c r="C813" s="57" t="s">
        <v>3</v>
      </c>
      <c r="D813" s="684" t="s">
        <v>7</v>
      </c>
      <c r="E813" s="681" t="s">
        <v>349</v>
      </c>
      <c r="F813" s="683">
        <v>40908</v>
      </c>
      <c r="G813" s="682" t="s">
        <v>106</v>
      </c>
      <c r="H813" s="241" t="s">
        <v>109</v>
      </c>
      <c r="I813" s="38"/>
      <c r="J813" s="983"/>
      <c r="K813" s="903"/>
      <c r="L813" s="798"/>
      <c r="M813" s="429"/>
      <c r="N813" s="109"/>
      <c r="O813" s="109"/>
      <c r="P813" s="109"/>
      <c r="Q813" s="607"/>
      <c r="R813" s="93"/>
      <c r="S813" s="109">
        <v>42556.959999999992</v>
      </c>
      <c r="T813" s="109">
        <v>29429.980000000003</v>
      </c>
      <c r="U813" s="109">
        <v>6655.0600000000022</v>
      </c>
      <c r="V813" s="109">
        <v>0</v>
      </c>
      <c r="W813" s="109">
        <v>0</v>
      </c>
      <c r="X813" s="109">
        <v>174692.87</v>
      </c>
      <c r="Y813" s="109">
        <v>0</v>
      </c>
      <c r="Z813" s="109">
        <v>0</v>
      </c>
      <c r="AA813" s="109">
        <v>0</v>
      </c>
      <c r="AB813" s="109">
        <v>0</v>
      </c>
      <c r="AC813" s="109">
        <v>0</v>
      </c>
      <c r="AD813" s="109">
        <v>0</v>
      </c>
      <c r="AE813" s="109">
        <v>0</v>
      </c>
      <c r="AF813" s="109">
        <v>0</v>
      </c>
      <c r="AG813" s="109">
        <v>0</v>
      </c>
      <c r="AH813" s="109">
        <v>0</v>
      </c>
      <c r="AI813" s="109">
        <v>0</v>
      </c>
      <c r="AJ813" s="109">
        <v>0</v>
      </c>
      <c r="AK813" s="109">
        <v>0</v>
      </c>
      <c r="AL813" s="109">
        <v>0</v>
      </c>
      <c r="AM813" s="109">
        <v>0</v>
      </c>
      <c r="AN813" s="109">
        <v>0</v>
      </c>
      <c r="AO813" s="109">
        <v>0</v>
      </c>
      <c r="AP813" s="160">
        <f t="shared" si="678"/>
        <v>253334.87</v>
      </c>
      <c r="AQ813" s="160">
        <f t="shared" si="679"/>
        <v>0</v>
      </c>
      <c r="AR813" s="160">
        <f t="shared" si="680"/>
        <v>253334.87</v>
      </c>
      <c r="AS813" s="607"/>
      <c r="AT813" s="219"/>
      <c r="AU813" s="13">
        <f t="shared" si="681"/>
        <v>0</v>
      </c>
      <c r="AV813" s="13">
        <f t="shared" si="682"/>
        <v>0</v>
      </c>
      <c r="AW813" s="13">
        <f t="shared" si="683"/>
        <v>0</v>
      </c>
      <c r="AX813" s="13">
        <f t="shared" si="684"/>
        <v>0</v>
      </c>
      <c r="AY813" s="13">
        <f t="shared" si="685"/>
        <v>0</v>
      </c>
      <c r="AZ813" s="13">
        <f t="shared" si="686"/>
        <v>0</v>
      </c>
      <c r="BA813" s="13">
        <f t="shared" si="687"/>
        <v>0</v>
      </c>
      <c r="BB813" s="13">
        <f t="shared" si="688"/>
        <v>0</v>
      </c>
      <c r="BC813" s="13">
        <f t="shared" si="689"/>
        <v>0</v>
      </c>
      <c r="BD813" s="13">
        <f t="shared" si="690"/>
        <v>0</v>
      </c>
      <c r="BE813" s="13">
        <f t="shared" si="691"/>
        <v>0</v>
      </c>
      <c r="BF813" s="13">
        <f t="shared" si="692"/>
        <v>0</v>
      </c>
      <c r="BG813" s="13">
        <f t="shared" si="693"/>
        <v>0</v>
      </c>
      <c r="BH813" s="13">
        <f t="shared" si="694"/>
        <v>0</v>
      </c>
      <c r="BI813" s="73">
        <f t="shared" si="676"/>
        <v>0</v>
      </c>
      <c r="BJ813" s="219"/>
      <c r="BK813" s="850">
        <f t="shared" si="695"/>
        <v>0</v>
      </c>
      <c r="BL813" s="109">
        <f t="shared" si="696"/>
        <v>0</v>
      </c>
      <c r="BM813" s="109">
        <f t="shared" si="697"/>
        <v>0</v>
      </c>
      <c r="BN813" s="109">
        <f t="shared" si="698"/>
        <v>0</v>
      </c>
      <c r="BO813" s="109">
        <f t="shared" si="699"/>
        <v>0</v>
      </c>
      <c r="BP813" s="109">
        <f t="shared" si="700"/>
        <v>0</v>
      </c>
      <c r="BQ813" s="109">
        <f t="shared" si="701"/>
        <v>0</v>
      </c>
      <c r="BR813" s="109">
        <f t="shared" si="702"/>
        <v>0</v>
      </c>
      <c r="BS813" s="109">
        <f t="shared" si="703"/>
        <v>0</v>
      </c>
      <c r="BT813" s="109">
        <f t="shared" si="704"/>
        <v>0</v>
      </c>
      <c r="BU813" s="109">
        <f t="shared" si="705"/>
        <v>0</v>
      </c>
      <c r="BV813" s="109">
        <f t="shared" si="706"/>
        <v>0</v>
      </c>
      <c r="BW813" s="109">
        <f t="shared" si="707"/>
        <v>0</v>
      </c>
      <c r="BX813" s="109">
        <f t="shared" si="708"/>
        <v>0</v>
      </c>
      <c r="BY813" s="1000">
        <f t="shared" si="677"/>
        <v>0</v>
      </c>
    </row>
    <row r="814" spans="1:77">
      <c r="A814" s="679" t="s">
        <v>2988</v>
      </c>
      <c r="B814" s="679" t="s">
        <v>2989</v>
      </c>
      <c r="C814" s="57" t="s">
        <v>3</v>
      </c>
      <c r="D814" s="684" t="s">
        <v>7</v>
      </c>
      <c r="E814" s="681" t="s">
        <v>349</v>
      </c>
      <c r="F814" s="682">
        <v>40877</v>
      </c>
      <c r="G814" s="682" t="s">
        <v>106</v>
      </c>
      <c r="H814" s="241" t="s">
        <v>109</v>
      </c>
      <c r="I814" s="38"/>
      <c r="J814" s="983"/>
      <c r="K814" s="903"/>
      <c r="L814" s="798"/>
      <c r="M814" s="429"/>
      <c r="N814" s="109"/>
      <c r="O814" s="109"/>
      <c r="P814" s="109"/>
      <c r="Q814" s="607"/>
      <c r="R814" s="93"/>
      <c r="S814" s="109"/>
      <c r="T814" s="109"/>
      <c r="U814" s="109"/>
      <c r="V814" s="109">
        <v>0</v>
      </c>
      <c r="W814" s="109">
        <v>263950</v>
      </c>
      <c r="X814" s="109">
        <v>0</v>
      </c>
      <c r="Y814" s="109">
        <v>0</v>
      </c>
      <c r="Z814" s="109">
        <v>0</v>
      </c>
      <c r="AA814" s="109">
        <v>0</v>
      </c>
      <c r="AB814" s="109">
        <v>0</v>
      </c>
      <c r="AC814" s="109">
        <v>0</v>
      </c>
      <c r="AD814" s="109">
        <v>0</v>
      </c>
      <c r="AE814" s="109">
        <v>0</v>
      </c>
      <c r="AF814" s="109">
        <v>0</v>
      </c>
      <c r="AG814" s="109">
        <v>0</v>
      </c>
      <c r="AH814" s="109">
        <v>0</v>
      </c>
      <c r="AI814" s="109">
        <v>0</v>
      </c>
      <c r="AJ814" s="109">
        <v>0</v>
      </c>
      <c r="AK814" s="109">
        <v>0</v>
      </c>
      <c r="AL814" s="109">
        <v>0</v>
      </c>
      <c r="AM814" s="109">
        <v>0</v>
      </c>
      <c r="AN814" s="109">
        <v>0</v>
      </c>
      <c r="AO814" s="109">
        <v>0</v>
      </c>
      <c r="AP814" s="160">
        <f t="shared" si="678"/>
        <v>263950</v>
      </c>
      <c r="AQ814" s="160">
        <f t="shared" si="679"/>
        <v>0</v>
      </c>
      <c r="AR814" s="160">
        <f t="shared" si="680"/>
        <v>263950</v>
      </c>
      <c r="AS814" s="607"/>
      <c r="AT814" s="219"/>
      <c r="AU814" s="13">
        <f t="shared" si="681"/>
        <v>0</v>
      </c>
      <c r="AV814" s="13">
        <f t="shared" si="682"/>
        <v>0</v>
      </c>
      <c r="AW814" s="13">
        <f t="shared" si="683"/>
        <v>0</v>
      </c>
      <c r="AX814" s="13">
        <f t="shared" si="684"/>
        <v>0</v>
      </c>
      <c r="AY814" s="13">
        <f t="shared" si="685"/>
        <v>0</v>
      </c>
      <c r="AZ814" s="13">
        <f t="shared" si="686"/>
        <v>0</v>
      </c>
      <c r="BA814" s="13">
        <f t="shared" si="687"/>
        <v>0</v>
      </c>
      <c r="BB814" s="13">
        <f t="shared" si="688"/>
        <v>0</v>
      </c>
      <c r="BC814" s="13">
        <f t="shared" si="689"/>
        <v>0</v>
      </c>
      <c r="BD814" s="13">
        <f t="shared" si="690"/>
        <v>0</v>
      </c>
      <c r="BE814" s="13">
        <f t="shared" si="691"/>
        <v>0</v>
      </c>
      <c r="BF814" s="13">
        <f t="shared" si="692"/>
        <v>0</v>
      </c>
      <c r="BG814" s="13">
        <f t="shared" si="693"/>
        <v>0</v>
      </c>
      <c r="BH814" s="13">
        <f t="shared" si="694"/>
        <v>0</v>
      </c>
      <c r="BI814" s="73">
        <f t="shared" si="676"/>
        <v>0</v>
      </c>
      <c r="BJ814" s="219"/>
      <c r="BK814" s="850">
        <f t="shared" si="695"/>
        <v>0</v>
      </c>
      <c r="BL814" s="109">
        <f t="shared" si="696"/>
        <v>0</v>
      </c>
      <c r="BM814" s="109">
        <f t="shared" si="697"/>
        <v>0</v>
      </c>
      <c r="BN814" s="109">
        <f t="shared" si="698"/>
        <v>0</v>
      </c>
      <c r="BO814" s="109">
        <f t="shared" si="699"/>
        <v>0</v>
      </c>
      <c r="BP814" s="109">
        <f t="shared" si="700"/>
        <v>0</v>
      </c>
      <c r="BQ814" s="109">
        <f t="shared" si="701"/>
        <v>0</v>
      </c>
      <c r="BR814" s="109">
        <f t="shared" si="702"/>
        <v>0</v>
      </c>
      <c r="BS814" s="109">
        <f t="shared" si="703"/>
        <v>0</v>
      </c>
      <c r="BT814" s="109">
        <f t="shared" si="704"/>
        <v>0</v>
      </c>
      <c r="BU814" s="109">
        <f t="shared" si="705"/>
        <v>0</v>
      </c>
      <c r="BV814" s="109">
        <f t="shared" si="706"/>
        <v>0</v>
      </c>
      <c r="BW814" s="109">
        <f t="shared" si="707"/>
        <v>0</v>
      </c>
      <c r="BX814" s="109">
        <f t="shared" si="708"/>
        <v>0</v>
      </c>
      <c r="BY814" s="1000">
        <f t="shared" si="677"/>
        <v>0</v>
      </c>
    </row>
    <row r="815" spans="1:77">
      <c r="A815" s="2" t="s">
        <v>3167</v>
      </c>
      <c r="B815" s="2" t="s">
        <v>3168</v>
      </c>
      <c r="C815" s="57" t="s">
        <v>3</v>
      </c>
      <c r="D815" s="57" t="s">
        <v>7</v>
      </c>
      <c r="E815" s="681" t="s">
        <v>349</v>
      </c>
      <c r="F815" s="682">
        <v>41274</v>
      </c>
      <c r="G815" s="682" t="s">
        <v>106</v>
      </c>
      <c r="H815" s="241" t="s">
        <v>109</v>
      </c>
      <c r="I815" s="38"/>
      <c r="J815" s="983"/>
      <c r="K815" s="903"/>
      <c r="L815" s="798"/>
      <c r="M815" s="429"/>
      <c r="N815" s="109"/>
      <c r="O815" s="109"/>
      <c r="P815" s="109"/>
      <c r="Q815" s="607"/>
      <c r="R815" s="93"/>
      <c r="S815" s="109"/>
      <c r="T815" s="109"/>
      <c r="U815" s="109"/>
      <c r="V815" s="109">
        <v>0</v>
      </c>
      <c r="W815" s="109">
        <v>0</v>
      </c>
      <c r="X815" s="109">
        <v>0</v>
      </c>
      <c r="Y815" s="109">
        <v>0</v>
      </c>
      <c r="Z815" s="109">
        <v>0</v>
      </c>
      <c r="AA815" s="109">
        <v>0</v>
      </c>
      <c r="AB815" s="109">
        <v>0</v>
      </c>
      <c r="AC815" s="109">
        <v>0</v>
      </c>
      <c r="AD815" s="109">
        <v>0</v>
      </c>
      <c r="AE815" s="109">
        <v>0</v>
      </c>
      <c r="AF815" s="109">
        <v>0</v>
      </c>
      <c r="AG815" s="109">
        <v>0</v>
      </c>
      <c r="AH815" s="109">
        <v>0</v>
      </c>
      <c r="AI815" s="109">
        <v>0</v>
      </c>
      <c r="AJ815" s="109">
        <v>178085.00000000003</v>
      </c>
      <c r="AK815" s="109">
        <v>0</v>
      </c>
      <c r="AL815" s="109">
        <v>0</v>
      </c>
      <c r="AM815" s="109">
        <v>0</v>
      </c>
      <c r="AN815" s="109">
        <v>0</v>
      </c>
      <c r="AO815" s="109">
        <v>0</v>
      </c>
      <c r="AP815" s="160">
        <f t="shared" si="678"/>
        <v>0</v>
      </c>
      <c r="AQ815" s="160">
        <f t="shared" si="679"/>
        <v>178085.00000000003</v>
      </c>
      <c r="AR815" s="160">
        <f t="shared" si="680"/>
        <v>178085.00000000003</v>
      </c>
      <c r="AS815" s="607"/>
      <c r="AT815" s="219"/>
      <c r="AU815" s="13">
        <f t="shared" ref="AU815:AU846" si="709">AB815</f>
        <v>0</v>
      </c>
      <c r="AV815" s="13">
        <f t="shared" ref="AV815:AV846" si="710">AC815</f>
        <v>0</v>
      </c>
      <c r="AW815" s="13">
        <f t="shared" ref="AW815:AW846" si="711">AD815</f>
        <v>0</v>
      </c>
      <c r="AX815" s="13">
        <f t="shared" ref="AX815:AX846" si="712">AE815</f>
        <v>0</v>
      </c>
      <c r="AY815" s="13">
        <f t="shared" ref="AY815:AY846" si="713">AF815</f>
        <v>0</v>
      </c>
      <c r="AZ815" s="13">
        <f t="shared" ref="AZ815:AZ846" si="714">AG815</f>
        <v>0</v>
      </c>
      <c r="BA815" s="13">
        <f t="shared" ref="BA815:BA846" si="715">AH815</f>
        <v>0</v>
      </c>
      <c r="BB815" s="13">
        <f t="shared" ref="BB815:BB846" si="716">AI815</f>
        <v>0</v>
      </c>
      <c r="BC815" s="13">
        <f t="shared" ref="BC815:BC846" si="717">AJ815</f>
        <v>178085.00000000003</v>
      </c>
      <c r="BD815" s="13">
        <f t="shared" ref="BD815:BD846" si="718">AK815</f>
        <v>0</v>
      </c>
      <c r="BE815" s="13">
        <f t="shared" ref="BE815:BE846" si="719">AL815</f>
        <v>0</v>
      </c>
      <c r="BF815" s="13">
        <f t="shared" ref="BF815:BF846" si="720">AM815</f>
        <v>0</v>
      </c>
      <c r="BG815" s="13">
        <f t="shared" ref="BG815:BG846" si="721">AN815</f>
        <v>0</v>
      </c>
      <c r="BH815" s="13">
        <f t="shared" ref="BH815:BH846" si="722">AO815</f>
        <v>0</v>
      </c>
      <c r="BI815" s="73">
        <f t="shared" si="676"/>
        <v>178085.00000000003</v>
      </c>
      <c r="BJ815" s="219"/>
      <c r="BK815" s="850">
        <f t="shared" si="695"/>
        <v>0</v>
      </c>
      <c r="BL815" s="109">
        <f t="shared" si="696"/>
        <v>0</v>
      </c>
      <c r="BM815" s="109">
        <f t="shared" si="697"/>
        <v>0</v>
      </c>
      <c r="BN815" s="109">
        <f t="shared" si="698"/>
        <v>0</v>
      </c>
      <c r="BO815" s="109">
        <f t="shared" si="699"/>
        <v>0</v>
      </c>
      <c r="BP815" s="109">
        <f t="shared" si="700"/>
        <v>0</v>
      </c>
      <c r="BQ815" s="109">
        <f t="shared" si="701"/>
        <v>0</v>
      </c>
      <c r="BR815" s="109">
        <f t="shared" si="702"/>
        <v>0</v>
      </c>
      <c r="BS815" s="109">
        <f t="shared" si="703"/>
        <v>178085.00000000003</v>
      </c>
      <c r="BT815" s="109">
        <f t="shared" si="704"/>
        <v>0</v>
      </c>
      <c r="BU815" s="109">
        <f t="shared" si="705"/>
        <v>0</v>
      </c>
      <c r="BV815" s="109">
        <f t="shared" si="706"/>
        <v>0</v>
      </c>
      <c r="BW815" s="109">
        <f t="shared" si="707"/>
        <v>0</v>
      </c>
      <c r="BX815" s="109">
        <f t="shared" si="708"/>
        <v>0</v>
      </c>
      <c r="BY815" s="1000">
        <f t="shared" si="677"/>
        <v>178085.00000000003</v>
      </c>
    </row>
    <row r="816" spans="1:77">
      <c r="A816" s="2" t="s">
        <v>3371</v>
      </c>
      <c r="B816" s="2" t="s">
        <v>3372</v>
      </c>
      <c r="C816" s="57" t="s">
        <v>3</v>
      </c>
      <c r="D816" s="57" t="s">
        <v>7</v>
      </c>
      <c r="E816" s="681" t="s">
        <v>349</v>
      </c>
      <c r="F816" s="682">
        <v>40908</v>
      </c>
      <c r="G816" s="682" t="s">
        <v>106</v>
      </c>
      <c r="H816" s="241" t="s">
        <v>109</v>
      </c>
      <c r="I816" s="38"/>
      <c r="J816" s="983"/>
      <c r="K816" s="903"/>
      <c r="L816" s="798"/>
      <c r="M816" s="429"/>
      <c r="N816" s="109"/>
      <c r="O816" s="109"/>
      <c r="P816" s="109"/>
      <c r="Q816" s="607"/>
      <c r="R816" s="93"/>
      <c r="S816" s="109"/>
      <c r="T816" s="109"/>
      <c r="U816" s="109"/>
      <c r="V816" s="109">
        <v>0</v>
      </c>
      <c r="W816" s="109">
        <v>0</v>
      </c>
      <c r="X816" s="109">
        <v>102000.64</v>
      </c>
      <c r="Y816" s="109">
        <v>0</v>
      </c>
      <c r="Z816" s="109">
        <v>0</v>
      </c>
      <c r="AA816" s="109">
        <v>0</v>
      </c>
      <c r="AB816" s="109">
        <v>0</v>
      </c>
      <c r="AC816" s="109">
        <v>0</v>
      </c>
      <c r="AD816" s="109">
        <v>0</v>
      </c>
      <c r="AE816" s="109">
        <v>0</v>
      </c>
      <c r="AF816" s="109">
        <v>0</v>
      </c>
      <c r="AG816" s="109">
        <v>0</v>
      </c>
      <c r="AH816" s="109">
        <v>0</v>
      </c>
      <c r="AI816" s="109">
        <v>0</v>
      </c>
      <c r="AJ816" s="109">
        <v>0</v>
      </c>
      <c r="AK816" s="109">
        <v>0</v>
      </c>
      <c r="AL816" s="109">
        <v>0</v>
      </c>
      <c r="AM816" s="109">
        <v>0</v>
      </c>
      <c r="AN816" s="109">
        <v>0</v>
      </c>
      <c r="AO816" s="109">
        <v>0</v>
      </c>
      <c r="AP816" s="160">
        <f t="shared" si="678"/>
        <v>102000.64</v>
      </c>
      <c r="AQ816" s="160">
        <f t="shared" si="679"/>
        <v>0</v>
      </c>
      <c r="AR816" s="160">
        <f t="shared" si="680"/>
        <v>102000.64</v>
      </c>
      <c r="AS816" s="607"/>
      <c r="AT816" s="219"/>
      <c r="AU816" s="13">
        <f t="shared" si="709"/>
        <v>0</v>
      </c>
      <c r="AV816" s="13">
        <f t="shared" si="710"/>
        <v>0</v>
      </c>
      <c r="AW816" s="13">
        <f t="shared" si="711"/>
        <v>0</v>
      </c>
      <c r="AX816" s="13">
        <f t="shared" si="712"/>
        <v>0</v>
      </c>
      <c r="AY816" s="13">
        <f t="shared" si="713"/>
        <v>0</v>
      </c>
      <c r="AZ816" s="13">
        <f t="shared" si="714"/>
        <v>0</v>
      </c>
      <c r="BA816" s="13">
        <f t="shared" si="715"/>
        <v>0</v>
      </c>
      <c r="BB816" s="13">
        <f t="shared" si="716"/>
        <v>0</v>
      </c>
      <c r="BC816" s="13">
        <f t="shared" si="717"/>
        <v>0</v>
      </c>
      <c r="BD816" s="13">
        <f t="shared" si="718"/>
        <v>0</v>
      </c>
      <c r="BE816" s="13">
        <f t="shared" si="719"/>
        <v>0</v>
      </c>
      <c r="BF816" s="13">
        <f t="shared" si="720"/>
        <v>0</v>
      </c>
      <c r="BG816" s="13">
        <f t="shared" si="721"/>
        <v>0</v>
      </c>
      <c r="BH816" s="13">
        <f t="shared" si="722"/>
        <v>0</v>
      </c>
      <c r="BI816" s="73">
        <f t="shared" si="676"/>
        <v>0</v>
      </c>
      <c r="BJ816" s="219"/>
      <c r="BK816" s="850">
        <f t="shared" si="695"/>
        <v>0</v>
      </c>
      <c r="BL816" s="109">
        <f t="shared" si="696"/>
        <v>0</v>
      </c>
      <c r="BM816" s="109">
        <f t="shared" si="697"/>
        <v>0</v>
      </c>
      <c r="BN816" s="109">
        <f t="shared" si="698"/>
        <v>0</v>
      </c>
      <c r="BO816" s="109">
        <f t="shared" si="699"/>
        <v>0</v>
      </c>
      <c r="BP816" s="109">
        <f t="shared" si="700"/>
        <v>0</v>
      </c>
      <c r="BQ816" s="109">
        <f t="shared" si="701"/>
        <v>0</v>
      </c>
      <c r="BR816" s="109">
        <f t="shared" si="702"/>
        <v>0</v>
      </c>
      <c r="BS816" s="109">
        <f t="shared" si="703"/>
        <v>0</v>
      </c>
      <c r="BT816" s="109">
        <f t="shared" si="704"/>
        <v>0</v>
      </c>
      <c r="BU816" s="109">
        <f t="shared" si="705"/>
        <v>0</v>
      </c>
      <c r="BV816" s="109">
        <f t="shared" si="706"/>
        <v>0</v>
      </c>
      <c r="BW816" s="109">
        <f t="shared" si="707"/>
        <v>0</v>
      </c>
      <c r="BX816" s="109">
        <f t="shared" si="708"/>
        <v>0</v>
      </c>
      <c r="BY816" s="1000">
        <f t="shared" si="677"/>
        <v>0</v>
      </c>
    </row>
    <row r="817" spans="1:77">
      <c r="A817" s="2" t="s">
        <v>3137</v>
      </c>
      <c r="B817" s="2" t="s">
        <v>3138</v>
      </c>
      <c r="C817" s="57" t="s">
        <v>3</v>
      </c>
      <c r="D817" s="57" t="s">
        <v>7</v>
      </c>
      <c r="E817" s="681" t="s">
        <v>349</v>
      </c>
      <c r="F817" s="682">
        <v>41274</v>
      </c>
      <c r="G817" s="682" t="s">
        <v>106</v>
      </c>
      <c r="H817" s="241" t="s">
        <v>109</v>
      </c>
      <c r="I817" s="38"/>
      <c r="J817" s="983"/>
      <c r="K817" s="903"/>
      <c r="L817" s="798"/>
      <c r="M817" s="429"/>
      <c r="N817" s="109"/>
      <c r="O817" s="109"/>
      <c r="P817" s="109"/>
      <c r="Q817" s="607"/>
      <c r="R817" s="93"/>
      <c r="S817" s="109"/>
      <c r="T817" s="109"/>
      <c r="U817" s="109"/>
      <c r="V817" s="109">
        <v>0</v>
      </c>
      <c r="W817" s="109">
        <v>0</v>
      </c>
      <c r="X817" s="109">
        <v>0</v>
      </c>
      <c r="Y817" s="109">
        <v>0</v>
      </c>
      <c r="Z817" s="109">
        <v>0</v>
      </c>
      <c r="AA817" s="109">
        <v>0</v>
      </c>
      <c r="AB817" s="109">
        <v>0</v>
      </c>
      <c r="AC817" s="109">
        <v>0</v>
      </c>
      <c r="AD817" s="109">
        <v>0</v>
      </c>
      <c r="AE817" s="109">
        <v>0</v>
      </c>
      <c r="AF817" s="109">
        <v>0</v>
      </c>
      <c r="AG817" s="109">
        <v>0</v>
      </c>
      <c r="AH817" s="109">
        <v>0</v>
      </c>
      <c r="AI817" s="109">
        <v>0</v>
      </c>
      <c r="AJ817" s="109">
        <v>188007</v>
      </c>
      <c r="AK817" s="109">
        <v>0</v>
      </c>
      <c r="AL817" s="109">
        <v>0</v>
      </c>
      <c r="AM817" s="109">
        <v>0</v>
      </c>
      <c r="AN817" s="109">
        <v>0</v>
      </c>
      <c r="AO817" s="109">
        <v>0</v>
      </c>
      <c r="AP817" s="160">
        <f t="shared" si="678"/>
        <v>0</v>
      </c>
      <c r="AQ817" s="160">
        <f t="shared" si="679"/>
        <v>188007</v>
      </c>
      <c r="AR817" s="160">
        <f t="shared" si="680"/>
        <v>188007</v>
      </c>
      <c r="AS817" s="607"/>
      <c r="AT817" s="219"/>
      <c r="AU817" s="13">
        <f t="shared" si="709"/>
        <v>0</v>
      </c>
      <c r="AV817" s="13">
        <f t="shared" si="710"/>
        <v>0</v>
      </c>
      <c r="AW817" s="13">
        <f t="shared" si="711"/>
        <v>0</v>
      </c>
      <c r="AX817" s="13">
        <f t="shared" si="712"/>
        <v>0</v>
      </c>
      <c r="AY817" s="13">
        <f t="shared" si="713"/>
        <v>0</v>
      </c>
      <c r="AZ817" s="13">
        <f t="shared" si="714"/>
        <v>0</v>
      </c>
      <c r="BA817" s="13">
        <f t="shared" si="715"/>
        <v>0</v>
      </c>
      <c r="BB817" s="13">
        <f t="shared" si="716"/>
        <v>0</v>
      </c>
      <c r="BC817" s="13">
        <f t="shared" si="717"/>
        <v>188007</v>
      </c>
      <c r="BD817" s="13">
        <f t="shared" si="718"/>
        <v>0</v>
      </c>
      <c r="BE817" s="13">
        <f t="shared" si="719"/>
        <v>0</v>
      </c>
      <c r="BF817" s="13">
        <f t="shared" si="720"/>
        <v>0</v>
      </c>
      <c r="BG817" s="13">
        <f t="shared" si="721"/>
        <v>0</v>
      </c>
      <c r="BH817" s="13">
        <f t="shared" si="722"/>
        <v>0</v>
      </c>
      <c r="BI817" s="73">
        <f t="shared" si="676"/>
        <v>188007</v>
      </c>
      <c r="BJ817" s="219"/>
      <c r="BK817" s="850">
        <f t="shared" si="695"/>
        <v>0</v>
      </c>
      <c r="BL817" s="109">
        <f t="shared" si="696"/>
        <v>0</v>
      </c>
      <c r="BM817" s="109">
        <f t="shared" si="697"/>
        <v>0</v>
      </c>
      <c r="BN817" s="109">
        <f t="shared" si="698"/>
        <v>0</v>
      </c>
      <c r="BO817" s="109">
        <f t="shared" si="699"/>
        <v>0</v>
      </c>
      <c r="BP817" s="109">
        <f t="shared" si="700"/>
        <v>0</v>
      </c>
      <c r="BQ817" s="109">
        <f t="shared" si="701"/>
        <v>0</v>
      </c>
      <c r="BR817" s="109">
        <f t="shared" si="702"/>
        <v>0</v>
      </c>
      <c r="BS817" s="109">
        <f t="shared" si="703"/>
        <v>188007</v>
      </c>
      <c r="BT817" s="109">
        <f t="shared" si="704"/>
        <v>0</v>
      </c>
      <c r="BU817" s="109">
        <f t="shared" si="705"/>
        <v>0</v>
      </c>
      <c r="BV817" s="109">
        <f t="shared" si="706"/>
        <v>0</v>
      </c>
      <c r="BW817" s="109">
        <f t="shared" si="707"/>
        <v>0</v>
      </c>
      <c r="BX817" s="109">
        <f t="shared" si="708"/>
        <v>0</v>
      </c>
      <c r="BY817" s="1000">
        <f t="shared" si="677"/>
        <v>188007</v>
      </c>
    </row>
    <row r="818" spans="1:77">
      <c r="A818" s="2" t="s">
        <v>3201</v>
      </c>
      <c r="B818" s="2" t="s">
        <v>3202</v>
      </c>
      <c r="C818" s="57" t="s">
        <v>3</v>
      </c>
      <c r="D818" s="57" t="s">
        <v>7</v>
      </c>
      <c r="E818" s="681" t="s">
        <v>349</v>
      </c>
      <c r="F818" s="682">
        <v>40908</v>
      </c>
      <c r="G818" s="682" t="s">
        <v>106</v>
      </c>
      <c r="H818" s="241" t="s">
        <v>109</v>
      </c>
      <c r="I818" s="38"/>
      <c r="J818" s="983"/>
      <c r="K818" s="903"/>
      <c r="L818" s="798"/>
      <c r="M818" s="429"/>
      <c r="N818" s="109"/>
      <c r="O818" s="109"/>
      <c r="P818" s="109"/>
      <c r="Q818" s="607"/>
      <c r="R818" s="93"/>
      <c r="S818" s="109"/>
      <c r="T818" s="109"/>
      <c r="U818" s="109"/>
      <c r="V818" s="109">
        <v>0</v>
      </c>
      <c r="W818" s="109">
        <v>0</v>
      </c>
      <c r="X818" s="109">
        <v>159558.96000000002</v>
      </c>
      <c r="Y818" s="109">
        <v>0</v>
      </c>
      <c r="Z818" s="109">
        <v>0</v>
      </c>
      <c r="AA818" s="109">
        <v>0</v>
      </c>
      <c r="AB818" s="109">
        <v>0</v>
      </c>
      <c r="AC818" s="109">
        <v>0</v>
      </c>
      <c r="AD818" s="109">
        <v>0</v>
      </c>
      <c r="AE818" s="109">
        <v>0</v>
      </c>
      <c r="AF818" s="109">
        <v>0</v>
      </c>
      <c r="AG818" s="109">
        <v>0</v>
      </c>
      <c r="AH818" s="109">
        <v>0</v>
      </c>
      <c r="AI818" s="109">
        <v>0</v>
      </c>
      <c r="AJ818" s="109">
        <v>0</v>
      </c>
      <c r="AK818" s="109">
        <v>0</v>
      </c>
      <c r="AL818" s="109">
        <v>0</v>
      </c>
      <c r="AM818" s="109">
        <v>0</v>
      </c>
      <c r="AN818" s="109">
        <v>0</v>
      </c>
      <c r="AO818" s="109">
        <v>0</v>
      </c>
      <c r="AP818" s="160">
        <f t="shared" si="678"/>
        <v>159558.96000000002</v>
      </c>
      <c r="AQ818" s="160">
        <f t="shared" si="679"/>
        <v>0</v>
      </c>
      <c r="AR818" s="160">
        <f t="shared" si="680"/>
        <v>159558.96000000002</v>
      </c>
      <c r="AS818" s="607"/>
      <c r="AT818" s="219"/>
      <c r="AU818" s="13">
        <f t="shared" si="709"/>
        <v>0</v>
      </c>
      <c r="AV818" s="13">
        <f t="shared" si="710"/>
        <v>0</v>
      </c>
      <c r="AW818" s="13">
        <f t="shared" si="711"/>
        <v>0</v>
      </c>
      <c r="AX818" s="13">
        <f t="shared" si="712"/>
        <v>0</v>
      </c>
      <c r="AY818" s="13">
        <f t="shared" si="713"/>
        <v>0</v>
      </c>
      <c r="AZ818" s="13">
        <f t="shared" si="714"/>
        <v>0</v>
      </c>
      <c r="BA818" s="13">
        <f t="shared" si="715"/>
        <v>0</v>
      </c>
      <c r="BB818" s="13">
        <f t="shared" si="716"/>
        <v>0</v>
      </c>
      <c r="BC818" s="13">
        <f t="shared" si="717"/>
        <v>0</v>
      </c>
      <c r="BD818" s="13">
        <f t="shared" si="718"/>
        <v>0</v>
      </c>
      <c r="BE818" s="13">
        <f t="shared" si="719"/>
        <v>0</v>
      </c>
      <c r="BF818" s="13">
        <f t="shared" si="720"/>
        <v>0</v>
      </c>
      <c r="BG818" s="13">
        <f t="shared" si="721"/>
        <v>0</v>
      </c>
      <c r="BH818" s="13">
        <f t="shared" si="722"/>
        <v>0</v>
      </c>
      <c r="BI818" s="73">
        <f t="shared" si="676"/>
        <v>0</v>
      </c>
      <c r="BJ818" s="219"/>
      <c r="BK818" s="850">
        <f t="shared" si="695"/>
        <v>0</v>
      </c>
      <c r="BL818" s="109">
        <f t="shared" si="696"/>
        <v>0</v>
      </c>
      <c r="BM818" s="109">
        <f t="shared" si="697"/>
        <v>0</v>
      </c>
      <c r="BN818" s="109">
        <f t="shared" si="698"/>
        <v>0</v>
      </c>
      <c r="BO818" s="109">
        <f t="shared" si="699"/>
        <v>0</v>
      </c>
      <c r="BP818" s="109">
        <f t="shared" si="700"/>
        <v>0</v>
      </c>
      <c r="BQ818" s="109">
        <f t="shared" si="701"/>
        <v>0</v>
      </c>
      <c r="BR818" s="109">
        <f t="shared" si="702"/>
        <v>0</v>
      </c>
      <c r="BS818" s="109">
        <f t="shared" si="703"/>
        <v>0</v>
      </c>
      <c r="BT818" s="109">
        <f t="shared" si="704"/>
        <v>0</v>
      </c>
      <c r="BU818" s="109">
        <f t="shared" si="705"/>
        <v>0</v>
      </c>
      <c r="BV818" s="109">
        <f t="shared" si="706"/>
        <v>0</v>
      </c>
      <c r="BW818" s="109">
        <f t="shared" si="707"/>
        <v>0</v>
      </c>
      <c r="BX818" s="109">
        <f t="shared" si="708"/>
        <v>0</v>
      </c>
      <c r="BY818" s="1000">
        <f t="shared" si="677"/>
        <v>0</v>
      </c>
    </row>
    <row r="819" spans="1:77">
      <c r="A819" s="2" t="s">
        <v>3139</v>
      </c>
      <c r="B819" s="2" t="s">
        <v>3140</v>
      </c>
      <c r="C819" s="57" t="s">
        <v>3</v>
      </c>
      <c r="D819" s="57" t="s">
        <v>7</v>
      </c>
      <c r="E819" s="681" t="s">
        <v>349</v>
      </c>
      <c r="F819" s="682">
        <v>41274</v>
      </c>
      <c r="G819" s="682" t="s">
        <v>106</v>
      </c>
      <c r="H819" s="241" t="s">
        <v>109</v>
      </c>
      <c r="I819" s="38"/>
      <c r="J819" s="983"/>
      <c r="K819" s="903"/>
      <c r="L819" s="798"/>
      <c r="M819" s="429"/>
      <c r="N819" s="109"/>
      <c r="O819" s="109"/>
      <c r="P819" s="109"/>
      <c r="Q819" s="607"/>
      <c r="R819" s="93"/>
      <c r="S819" s="109"/>
      <c r="T819" s="109"/>
      <c r="U819" s="109"/>
      <c r="V819" s="109">
        <v>0</v>
      </c>
      <c r="W819" s="109">
        <v>0</v>
      </c>
      <c r="X819" s="109">
        <v>0</v>
      </c>
      <c r="Y819" s="109">
        <v>0</v>
      </c>
      <c r="Z819" s="109">
        <v>0</v>
      </c>
      <c r="AA819" s="109">
        <v>0</v>
      </c>
      <c r="AB819" s="109">
        <v>0</v>
      </c>
      <c r="AC819" s="109">
        <v>0</v>
      </c>
      <c r="AD819" s="109">
        <v>0</v>
      </c>
      <c r="AE819" s="109">
        <v>0</v>
      </c>
      <c r="AF819" s="109">
        <v>0</v>
      </c>
      <c r="AG819" s="109">
        <v>0</v>
      </c>
      <c r="AH819" s="109">
        <v>0</v>
      </c>
      <c r="AI819" s="109">
        <v>0</v>
      </c>
      <c r="AJ819" s="109">
        <v>187632</v>
      </c>
      <c r="AK819" s="109">
        <v>0</v>
      </c>
      <c r="AL819" s="109">
        <v>0</v>
      </c>
      <c r="AM819" s="109">
        <v>0</v>
      </c>
      <c r="AN819" s="109">
        <v>0</v>
      </c>
      <c r="AO819" s="109">
        <v>0</v>
      </c>
      <c r="AP819" s="160">
        <f t="shared" si="678"/>
        <v>0</v>
      </c>
      <c r="AQ819" s="160">
        <f t="shared" si="679"/>
        <v>187632</v>
      </c>
      <c r="AR819" s="160">
        <f t="shared" si="680"/>
        <v>187632</v>
      </c>
      <c r="AS819" s="607"/>
      <c r="AT819" s="219"/>
      <c r="AU819" s="13">
        <f t="shared" si="709"/>
        <v>0</v>
      </c>
      <c r="AV819" s="13">
        <f t="shared" si="710"/>
        <v>0</v>
      </c>
      <c r="AW819" s="13">
        <f t="shared" si="711"/>
        <v>0</v>
      </c>
      <c r="AX819" s="13">
        <f t="shared" si="712"/>
        <v>0</v>
      </c>
      <c r="AY819" s="13">
        <f t="shared" si="713"/>
        <v>0</v>
      </c>
      <c r="AZ819" s="13">
        <f t="shared" si="714"/>
        <v>0</v>
      </c>
      <c r="BA819" s="13">
        <f t="shared" si="715"/>
        <v>0</v>
      </c>
      <c r="BB819" s="13">
        <f t="shared" si="716"/>
        <v>0</v>
      </c>
      <c r="BC819" s="13">
        <f t="shared" si="717"/>
        <v>187632</v>
      </c>
      <c r="BD819" s="13">
        <f t="shared" si="718"/>
        <v>0</v>
      </c>
      <c r="BE819" s="13">
        <f t="shared" si="719"/>
        <v>0</v>
      </c>
      <c r="BF819" s="13">
        <f t="shared" si="720"/>
        <v>0</v>
      </c>
      <c r="BG819" s="13">
        <f t="shared" si="721"/>
        <v>0</v>
      </c>
      <c r="BH819" s="13">
        <f t="shared" si="722"/>
        <v>0</v>
      </c>
      <c r="BI819" s="73">
        <f t="shared" si="676"/>
        <v>187632</v>
      </c>
      <c r="BJ819" s="219"/>
      <c r="BK819" s="850">
        <f t="shared" si="695"/>
        <v>0</v>
      </c>
      <c r="BL819" s="109">
        <f t="shared" si="696"/>
        <v>0</v>
      </c>
      <c r="BM819" s="109">
        <f t="shared" si="697"/>
        <v>0</v>
      </c>
      <c r="BN819" s="109">
        <f t="shared" si="698"/>
        <v>0</v>
      </c>
      <c r="BO819" s="109">
        <f t="shared" si="699"/>
        <v>0</v>
      </c>
      <c r="BP819" s="109">
        <f t="shared" si="700"/>
        <v>0</v>
      </c>
      <c r="BQ819" s="109">
        <f t="shared" si="701"/>
        <v>0</v>
      </c>
      <c r="BR819" s="109">
        <f t="shared" si="702"/>
        <v>0</v>
      </c>
      <c r="BS819" s="109">
        <f t="shared" si="703"/>
        <v>187632</v>
      </c>
      <c r="BT819" s="109">
        <f t="shared" si="704"/>
        <v>0</v>
      </c>
      <c r="BU819" s="109">
        <f t="shared" si="705"/>
        <v>0</v>
      </c>
      <c r="BV819" s="109">
        <f t="shared" si="706"/>
        <v>0</v>
      </c>
      <c r="BW819" s="109">
        <f t="shared" si="707"/>
        <v>0</v>
      </c>
      <c r="BX819" s="109">
        <f t="shared" si="708"/>
        <v>0</v>
      </c>
      <c r="BY819" s="1000">
        <f t="shared" si="677"/>
        <v>187632</v>
      </c>
    </row>
    <row r="820" spans="1:77">
      <c r="A820" s="2" t="s">
        <v>3391</v>
      </c>
      <c r="B820" s="2" t="s">
        <v>3392</v>
      </c>
      <c r="C820" s="57" t="s">
        <v>11</v>
      </c>
      <c r="D820" s="57" t="s">
        <v>7</v>
      </c>
      <c r="E820" s="681" t="s">
        <v>349</v>
      </c>
      <c r="F820" s="682">
        <v>40877</v>
      </c>
      <c r="G820" s="682" t="s">
        <v>106</v>
      </c>
      <c r="H820" s="241" t="s">
        <v>111</v>
      </c>
      <c r="I820" s="38"/>
      <c r="J820" s="983"/>
      <c r="K820" s="903"/>
      <c r="L820" s="798"/>
      <c r="M820" s="429"/>
      <c r="N820" s="109"/>
      <c r="O820" s="109"/>
      <c r="P820" s="109"/>
      <c r="Q820" s="607"/>
      <c r="R820" s="93"/>
      <c r="S820" s="109"/>
      <c r="T820" s="109"/>
      <c r="U820" s="109"/>
      <c r="V820" s="109">
        <v>0</v>
      </c>
      <c r="W820" s="109">
        <v>214463.34</v>
      </c>
      <c r="X820" s="109">
        <v>0</v>
      </c>
      <c r="Y820" s="109">
        <v>0</v>
      </c>
      <c r="Z820" s="109">
        <v>0</v>
      </c>
      <c r="AA820" s="109">
        <v>0</v>
      </c>
      <c r="AB820" s="109">
        <v>0</v>
      </c>
      <c r="AC820" s="109">
        <v>0</v>
      </c>
      <c r="AD820" s="109">
        <v>0</v>
      </c>
      <c r="AE820" s="109">
        <v>0</v>
      </c>
      <c r="AF820" s="109">
        <v>0</v>
      </c>
      <c r="AG820" s="109">
        <v>0</v>
      </c>
      <c r="AH820" s="109">
        <v>0</v>
      </c>
      <c r="AI820" s="109">
        <v>0</v>
      </c>
      <c r="AJ820" s="109">
        <v>0</v>
      </c>
      <c r="AK820" s="109">
        <v>0</v>
      </c>
      <c r="AL820" s="109">
        <v>0</v>
      </c>
      <c r="AM820" s="109">
        <v>0</v>
      </c>
      <c r="AN820" s="109">
        <v>0</v>
      </c>
      <c r="AO820" s="109">
        <v>0</v>
      </c>
      <c r="AP820" s="160">
        <f t="shared" si="678"/>
        <v>214463.34</v>
      </c>
      <c r="AQ820" s="160">
        <f t="shared" si="679"/>
        <v>0</v>
      </c>
      <c r="AR820" s="160">
        <f t="shared" si="680"/>
        <v>214463.34</v>
      </c>
      <c r="AS820" s="607"/>
      <c r="AT820" s="219"/>
      <c r="AU820" s="13">
        <f t="shared" si="709"/>
        <v>0</v>
      </c>
      <c r="AV820" s="13">
        <f t="shared" si="710"/>
        <v>0</v>
      </c>
      <c r="AW820" s="13">
        <f t="shared" si="711"/>
        <v>0</v>
      </c>
      <c r="AX820" s="13">
        <f t="shared" si="712"/>
        <v>0</v>
      </c>
      <c r="AY820" s="13">
        <f t="shared" si="713"/>
        <v>0</v>
      </c>
      <c r="AZ820" s="13">
        <f t="shared" si="714"/>
        <v>0</v>
      </c>
      <c r="BA820" s="13">
        <f t="shared" si="715"/>
        <v>0</v>
      </c>
      <c r="BB820" s="13">
        <f t="shared" si="716"/>
        <v>0</v>
      </c>
      <c r="BC820" s="13">
        <f t="shared" si="717"/>
        <v>0</v>
      </c>
      <c r="BD820" s="13">
        <f t="shared" si="718"/>
        <v>0</v>
      </c>
      <c r="BE820" s="13">
        <f t="shared" si="719"/>
        <v>0</v>
      </c>
      <c r="BF820" s="13">
        <f t="shared" si="720"/>
        <v>0</v>
      </c>
      <c r="BG820" s="13">
        <f t="shared" si="721"/>
        <v>0</v>
      </c>
      <c r="BH820" s="13">
        <f t="shared" si="722"/>
        <v>0</v>
      </c>
      <c r="BI820" s="73">
        <f t="shared" si="676"/>
        <v>0</v>
      </c>
      <c r="BJ820" s="219"/>
      <c r="BK820" s="850">
        <f t="shared" si="695"/>
        <v>0</v>
      </c>
      <c r="BL820" s="109">
        <f t="shared" si="696"/>
        <v>0</v>
      </c>
      <c r="BM820" s="109">
        <f t="shared" si="697"/>
        <v>0</v>
      </c>
      <c r="BN820" s="109">
        <f t="shared" si="698"/>
        <v>0</v>
      </c>
      <c r="BO820" s="109">
        <f t="shared" si="699"/>
        <v>0</v>
      </c>
      <c r="BP820" s="109">
        <f t="shared" si="700"/>
        <v>0</v>
      </c>
      <c r="BQ820" s="109">
        <f t="shared" si="701"/>
        <v>0</v>
      </c>
      <c r="BR820" s="109">
        <f t="shared" si="702"/>
        <v>0</v>
      </c>
      <c r="BS820" s="109">
        <f t="shared" si="703"/>
        <v>0</v>
      </c>
      <c r="BT820" s="109">
        <f t="shared" si="704"/>
        <v>0</v>
      </c>
      <c r="BU820" s="109">
        <f t="shared" si="705"/>
        <v>0</v>
      </c>
      <c r="BV820" s="109">
        <f t="shared" si="706"/>
        <v>0</v>
      </c>
      <c r="BW820" s="109">
        <f t="shared" si="707"/>
        <v>0</v>
      </c>
      <c r="BX820" s="109">
        <f t="shared" si="708"/>
        <v>0</v>
      </c>
      <c r="BY820" s="1000">
        <f t="shared" si="677"/>
        <v>0</v>
      </c>
    </row>
    <row r="821" spans="1:77">
      <c r="A821" s="679" t="s">
        <v>2691</v>
      </c>
      <c r="B821" s="679" t="s">
        <v>2692</v>
      </c>
      <c r="C821" s="57" t="s">
        <v>3</v>
      </c>
      <c r="D821" s="57" t="s">
        <v>7</v>
      </c>
      <c r="E821" s="681" t="s">
        <v>349</v>
      </c>
      <c r="F821" s="682">
        <v>40862</v>
      </c>
      <c r="G821" s="682" t="s">
        <v>106</v>
      </c>
      <c r="H821" s="241" t="s">
        <v>109</v>
      </c>
      <c r="I821" s="38"/>
      <c r="J821" s="983"/>
      <c r="K821" s="903"/>
      <c r="L821" s="798"/>
      <c r="M821" s="429"/>
      <c r="N821" s="109"/>
      <c r="O821" s="109"/>
      <c r="P821" s="109"/>
      <c r="Q821" s="607"/>
      <c r="R821" s="93"/>
      <c r="S821" s="109"/>
      <c r="T821" s="109"/>
      <c r="U821" s="109"/>
      <c r="V821" s="109">
        <v>0</v>
      </c>
      <c r="W821" s="109">
        <v>780407.10000000009</v>
      </c>
      <c r="X821" s="109">
        <v>0</v>
      </c>
      <c r="Y821" s="109">
        <v>0</v>
      </c>
      <c r="Z821" s="109">
        <v>0</v>
      </c>
      <c r="AA821" s="109">
        <v>0</v>
      </c>
      <c r="AB821" s="109">
        <v>0</v>
      </c>
      <c r="AC821" s="109">
        <v>0</v>
      </c>
      <c r="AD821" s="109">
        <v>0</v>
      </c>
      <c r="AE821" s="109">
        <v>0</v>
      </c>
      <c r="AF821" s="109">
        <v>0</v>
      </c>
      <c r="AG821" s="109">
        <v>0</v>
      </c>
      <c r="AH821" s="109">
        <v>0</v>
      </c>
      <c r="AI821" s="109">
        <v>0</v>
      </c>
      <c r="AJ821" s="109">
        <v>0</v>
      </c>
      <c r="AK821" s="109">
        <v>0</v>
      </c>
      <c r="AL821" s="109">
        <v>0</v>
      </c>
      <c r="AM821" s="109">
        <v>0</v>
      </c>
      <c r="AN821" s="109">
        <v>0</v>
      </c>
      <c r="AO821" s="109">
        <v>0</v>
      </c>
      <c r="AP821" s="160">
        <f t="shared" si="678"/>
        <v>780407.10000000009</v>
      </c>
      <c r="AQ821" s="160">
        <f t="shared" si="679"/>
        <v>0</v>
      </c>
      <c r="AR821" s="160">
        <f t="shared" si="680"/>
        <v>780407.10000000009</v>
      </c>
      <c r="AS821" s="607"/>
      <c r="AT821" s="219"/>
      <c r="AU821" s="13">
        <f t="shared" si="709"/>
        <v>0</v>
      </c>
      <c r="AV821" s="13">
        <f t="shared" si="710"/>
        <v>0</v>
      </c>
      <c r="AW821" s="13">
        <f t="shared" si="711"/>
        <v>0</v>
      </c>
      <c r="AX821" s="13">
        <f t="shared" si="712"/>
        <v>0</v>
      </c>
      <c r="AY821" s="13">
        <f t="shared" si="713"/>
        <v>0</v>
      </c>
      <c r="AZ821" s="13">
        <f t="shared" si="714"/>
        <v>0</v>
      </c>
      <c r="BA821" s="13">
        <f t="shared" si="715"/>
        <v>0</v>
      </c>
      <c r="BB821" s="13">
        <f t="shared" si="716"/>
        <v>0</v>
      </c>
      <c r="BC821" s="13">
        <f t="shared" si="717"/>
        <v>0</v>
      </c>
      <c r="BD821" s="13">
        <f t="shared" si="718"/>
        <v>0</v>
      </c>
      <c r="BE821" s="13">
        <f t="shared" si="719"/>
        <v>0</v>
      </c>
      <c r="BF821" s="13">
        <f t="shared" si="720"/>
        <v>0</v>
      </c>
      <c r="BG821" s="13">
        <f t="shared" si="721"/>
        <v>0</v>
      </c>
      <c r="BH821" s="13">
        <f t="shared" si="722"/>
        <v>0</v>
      </c>
      <c r="BI821" s="73">
        <f t="shared" si="676"/>
        <v>0</v>
      </c>
      <c r="BJ821" s="219"/>
      <c r="BK821" s="850">
        <f t="shared" si="695"/>
        <v>0</v>
      </c>
      <c r="BL821" s="109">
        <f t="shared" si="696"/>
        <v>0</v>
      </c>
      <c r="BM821" s="109">
        <f t="shared" si="697"/>
        <v>0</v>
      </c>
      <c r="BN821" s="109">
        <f t="shared" si="698"/>
        <v>0</v>
      </c>
      <c r="BO821" s="109">
        <f t="shared" si="699"/>
        <v>0</v>
      </c>
      <c r="BP821" s="109">
        <f t="shared" si="700"/>
        <v>0</v>
      </c>
      <c r="BQ821" s="109">
        <f t="shared" si="701"/>
        <v>0</v>
      </c>
      <c r="BR821" s="109">
        <f t="shared" si="702"/>
        <v>0</v>
      </c>
      <c r="BS821" s="109">
        <f t="shared" si="703"/>
        <v>0</v>
      </c>
      <c r="BT821" s="109">
        <f t="shared" si="704"/>
        <v>0</v>
      </c>
      <c r="BU821" s="109">
        <f t="shared" si="705"/>
        <v>0</v>
      </c>
      <c r="BV821" s="109">
        <f t="shared" si="706"/>
        <v>0</v>
      </c>
      <c r="BW821" s="109">
        <f t="shared" si="707"/>
        <v>0</v>
      </c>
      <c r="BX821" s="109">
        <f t="shared" si="708"/>
        <v>0</v>
      </c>
      <c r="BY821" s="1000">
        <f t="shared" si="677"/>
        <v>0</v>
      </c>
    </row>
    <row r="822" spans="1:77">
      <c r="A822" s="679" t="s">
        <v>2074</v>
      </c>
      <c r="B822" s="679" t="s">
        <v>2075</v>
      </c>
      <c r="C822" s="57" t="s">
        <v>36</v>
      </c>
      <c r="D822" s="684" t="s">
        <v>7</v>
      </c>
      <c r="E822" s="681" t="s">
        <v>349</v>
      </c>
      <c r="F822" s="682">
        <v>40908</v>
      </c>
      <c r="G822" s="682" t="s">
        <v>106</v>
      </c>
      <c r="H822" s="241" t="s">
        <v>141</v>
      </c>
      <c r="I822" s="38"/>
      <c r="J822" s="983"/>
      <c r="K822" s="903"/>
      <c r="L822" s="798"/>
      <c r="M822" s="429"/>
      <c r="N822" s="109"/>
      <c r="O822" s="109"/>
      <c r="P822" s="109"/>
      <c r="Q822" s="607"/>
      <c r="R822" s="93"/>
      <c r="S822" s="109"/>
      <c r="T822" s="109"/>
      <c r="U822" s="109"/>
      <c r="V822" s="109">
        <v>0</v>
      </c>
      <c r="W822" s="109">
        <v>0</v>
      </c>
      <c r="X822" s="109">
        <v>1339776.21</v>
      </c>
      <c r="Y822" s="109">
        <v>0</v>
      </c>
      <c r="Z822" s="109">
        <v>0</v>
      </c>
      <c r="AA822" s="109">
        <v>0</v>
      </c>
      <c r="AB822" s="109">
        <v>0</v>
      </c>
      <c r="AC822" s="109">
        <v>0</v>
      </c>
      <c r="AD822" s="109">
        <v>0</v>
      </c>
      <c r="AE822" s="109">
        <v>0</v>
      </c>
      <c r="AF822" s="109">
        <v>0</v>
      </c>
      <c r="AG822" s="109">
        <v>0</v>
      </c>
      <c r="AH822" s="109">
        <v>0</v>
      </c>
      <c r="AI822" s="109">
        <v>0</v>
      </c>
      <c r="AJ822" s="109">
        <v>0</v>
      </c>
      <c r="AK822" s="109">
        <v>0</v>
      </c>
      <c r="AL822" s="109">
        <v>0</v>
      </c>
      <c r="AM822" s="109">
        <v>0</v>
      </c>
      <c r="AN822" s="109">
        <v>0</v>
      </c>
      <c r="AO822" s="109">
        <v>0</v>
      </c>
      <c r="AP822" s="160">
        <f t="shared" si="678"/>
        <v>1339776.21</v>
      </c>
      <c r="AQ822" s="160">
        <f t="shared" si="679"/>
        <v>0</v>
      </c>
      <c r="AR822" s="160">
        <f t="shared" si="680"/>
        <v>1339776.21</v>
      </c>
      <c r="AS822" s="607"/>
      <c r="AT822" s="219"/>
      <c r="AU822" s="13">
        <f t="shared" si="709"/>
        <v>0</v>
      </c>
      <c r="AV822" s="13">
        <f t="shared" si="710"/>
        <v>0</v>
      </c>
      <c r="AW822" s="13">
        <f t="shared" si="711"/>
        <v>0</v>
      </c>
      <c r="AX822" s="13">
        <f t="shared" si="712"/>
        <v>0</v>
      </c>
      <c r="AY822" s="13">
        <f t="shared" si="713"/>
        <v>0</v>
      </c>
      <c r="AZ822" s="13">
        <f t="shared" si="714"/>
        <v>0</v>
      </c>
      <c r="BA822" s="13">
        <f t="shared" si="715"/>
        <v>0</v>
      </c>
      <c r="BB822" s="13">
        <f t="shared" si="716"/>
        <v>0</v>
      </c>
      <c r="BC822" s="13">
        <f t="shared" si="717"/>
        <v>0</v>
      </c>
      <c r="BD822" s="13">
        <f t="shared" si="718"/>
        <v>0</v>
      </c>
      <c r="BE822" s="13">
        <f t="shared" si="719"/>
        <v>0</v>
      </c>
      <c r="BF822" s="13">
        <f t="shared" si="720"/>
        <v>0</v>
      </c>
      <c r="BG822" s="13">
        <f t="shared" si="721"/>
        <v>0</v>
      </c>
      <c r="BH822" s="13">
        <f t="shared" si="722"/>
        <v>0</v>
      </c>
      <c r="BI822" s="73">
        <f t="shared" si="676"/>
        <v>0</v>
      </c>
      <c r="BJ822" s="219"/>
      <c r="BK822" s="850">
        <f t="shared" si="695"/>
        <v>0</v>
      </c>
      <c r="BL822" s="109">
        <f t="shared" si="696"/>
        <v>0</v>
      </c>
      <c r="BM822" s="109">
        <f t="shared" si="697"/>
        <v>0</v>
      </c>
      <c r="BN822" s="109">
        <f t="shared" si="698"/>
        <v>0</v>
      </c>
      <c r="BO822" s="109">
        <f t="shared" si="699"/>
        <v>0</v>
      </c>
      <c r="BP822" s="109">
        <f t="shared" si="700"/>
        <v>0</v>
      </c>
      <c r="BQ822" s="109">
        <f t="shared" si="701"/>
        <v>0</v>
      </c>
      <c r="BR822" s="109">
        <f t="shared" si="702"/>
        <v>0</v>
      </c>
      <c r="BS822" s="109">
        <f t="shared" si="703"/>
        <v>0</v>
      </c>
      <c r="BT822" s="109">
        <f t="shared" si="704"/>
        <v>0</v>
      </c>
      <c r="BU822" s="109">
        <f t="shared" si="705"/>
        <v>0</v>
      </c>
      <c r="BV822" s="109">
        <f t="shared" si="706"/>
        <v>0</v>
      </c>
      <c r="BW822" s="109">
        <f t="shared" si="707"/>
        <v>0</v>
      </c>
      <c r="BX822" s="109">
        <f t="shared" si="708"/>
        <v>0</v>
      </c>
      <c r="BY822" s="1000">
        <f t="shared" si="677"/>
        <v>0</v>
      </c>
    </row>
    <row r="823" spans="1:77">
      <c r="A823" s="679" t="s">
        <v>2528</v>
      </c>
      <c r="B823" s="679" t="s">
        <v>2529</v>
      </c>
      <c r="C823" s="57" t="s">
        <v>3</v>
      </c>
      <c r="D823" s="57" t="s">
        <v>7</v>
      </c>
      <c r="E823" s="681" t="s">
        <v>349</v>
      </c>
      <c r="F823" s="682">
        <v>41090</v>
      </c>
      <c r="G823" s="682" t="s">
        <v>106</v>
      </c>
      <c r="H823" s="241" t="s">
        <v>109</v>
      </c>
      <c r="I823" s="38"/>
      <c r="J823" s="983"/>
      <c r="K823" s="903"/>
      <c r="L823" s="798"/>
      <c r="M823" s="429"/>
      <c r="N823" s="109"/>
      <c r="O823" s="109"/>
      <c r="P823" s="109"/>
      <c r="Q823" s="607"/>
      <c r="R823" s="93"/>
      <c r="S823" s="109"/>
      <c r="T823" s="109"/>
      <c r="U823" s="109"/>
      <c r="V823" s="109">
        <v>0</v>
      </c>
      <c r="W823" s="109">
        <v>0</v>
      </c>
      <c r="X823" s="109">
        <v>0</v>
      </c>
      <c r="Y823" s="109">
        <v>0</v>
      </c>
      <c r="Z823" s="109">
        <v>0</v>
      </c>
      <c r="AA823" s="109">
        <v>0</v>
      </c>
      <c r="AB823" s="109">
        <v>0</v>
      </c>
      <c r="AC823" s="109">
        <v>0</v>
      </c>
      <c r="AD823" s="109">
        <v>3722711.88</v>
      </c>
      <c r="AE823" s="109">
        <v>0</v>
      </c>
      <c r="AF823" s="109">
        <v>0</v>
      </c>
      <c r="AG823" s="109">
        <v>0</v>
      </c>
      <c r="AH823" s="109">
        <v>0</v>
      </c>
      <c r="AI823" s="109">
        <v>0</v>
      </c>
      <c r="AJ823" s="109">
        <v>0</v>
      </c>
      <c r="AK823" s="109">
        <v>0</v>
      </c>
      <c r="AL823" s="109">
        <v>0</v>
      </c>
      <c r="AM823" s="109">
        <v>0</v>
      </c>
      <c r="AN823" s="109">
        <v>0</v>
      </c>
      <c r="AO823" s="109">
        <v>0</v>
      </c>
      <c r="AP823" s="160">
        <f t="shared" si="678"/>
        <v>0</v>
      </c>
      <c r="AQ823" s="160">
        <f t="shared" si="679"/>
        <v>3722711.88</v>
      </c>
      <c r="AR823" s="160">
        <f t="shared" si="680"/>
        <v>3722711.88</v>
      </c>
      <c r="AS823" s="607"/>
      <c r="AT823" s="219"/>
      <c r="AU823" s="13">
        <f t="shared" si="709"/>
        <v>0</v>
      </c>
      <c r="AV823" s="13">
        <f t="shared" si="710"/>
        <v>0</v>
      </c>
      <c r="AW823" s="13">
        <f t="shared" si="711"/>
        <v>3722711.88</v>
      </c>
      <c r="AX823" s="13">
        <f t="shared" si="712"/>
        <v>0</v>
      </c>
      <c r="AY823" s="13">
        <f t="shared" si="713"/>
        <v>0</v>
      </c>
      <c r="AZ823" s="13">
        <f t="shared" si="714"/>
        <v>0</v>
      </c>
      <c r="BA823" s="13">
        <f t="shared" si="715"/>
        <v>0</v>
      </c>
      <c r="BB823" s="13">
        <f t="shared" si="716"/>
        <v>0</v>
      </c>
      <c r="BC823" s="13">
        <f t="shared" si="717"/>
        <v>0</v>
      </c>
      <c r="BD823" s="13">
        <f t="shared" si="718"/>
        <v>0</v>
      </c>
      <c r="BE823" s="13">
        <f t="shared" si="719"/>
        <v>0</v>
      </c>
      <c r="BF823" s="13">
        <f t="shared" si="720"/>
        <v>0</v>
      </c>
      <c r="BG823" s="13">
        <f t="shared" si="721"/>
        <v>0</v>
      </c>
      <c r="BH823" s="13">
        <f t="shared" si="722"/>
        <v>0</v>
      </c>
      <c r="BI823" s="73">
        <f t="shared" si="676"/>
        <v>3722711.88</v>
      </c>
      <c r="BJ823" s="219"/>
      <c r="BK823" s="850">
        <f t="shared" si="695"/>
        <v>0</v>
      </c>
      <c r="BL823" s="109">
        <f t="shared" si="696"/>
        <v>0</v>
      </c>
      <c r="BM823" s="109">
        <f t="shared" si="697"/>
        <v>3722711.88</v>
      </c>
      <c r="BN823" s="109">
        <f t="shared" si="698"/>
        <v>0</v>
      </c>
      <c r="BO823" s="109">
        <f t="shared" si="699"/>
        <v>0</v>
      </c>
      <c r="BP823" s="109">
        <f t="shared" si="700"/>
        <v>0</v>
      </c>
      <c r="BQ823" s="109">
        <f t="shared" si="701"/>
        <v>0</v>
      </c>
      <c r="BR823" s="109">
        <f t="shared" si="702"/>
        <v>0</v>
      </c>
      <c r="BS823" s="109">
        <f t="shared" si="703"/>
        <v>0</v>
      </c>
      <c r="BT823" s="109">
        <f t="shared" si="704"/>
        <v>0</v>
      </c>
      <c r="BU823" s="109">
        <f t="shared" si="705"/>
        <v>0</v>
      </c>
      <c r="BV823" s="109">
        <f t="shared" si="706"/>
        <v>0</v>
      </c>
      <c r="BW823" s="109">
        <f t="shared" si="707"/>
        <v>0</v>
      </c>
      <c r="BX823" s="109">
        <f t="shared" si="708"/>
        <v>0</v>
      </c>
      <c r="BY823" s="1000">
        <f t="shared" si="677"/>
        <v>3722711.88</v>
      </c>
    </row>
    <row r="824" spans="1:77">
      <c r="A824" s="680" t="s">
        <v>2984</v>
      </c>
      <c r="B824" s="680" t="s">
        <v>2985</v>
      </c>
      <c r="C824" s="57" t="s">
        <v>3</v>
      </c>
      <c r="D824" s="684" t="s">
        <v>7</v>
      </c>
      <c r="E824" s="681" t="s">
        <v>349</v>
      </c>
      <c r="F824" s="682">
        <v>41274</v>
      </c>
      <c r="G824" s="682" t="s">
        <v>106</v>
      </c>
      <c r="H824" s="241" t="s">
        <v>109</v>
      </c>
      <c r="I824" s="38"/>
      <c r="J824" s="983"/>
      <c r="K824" s="903"/>
      <c r="L824" s="798"/>
      <c r="M824" s="429"/>
      <c r="N824" s="109"/>
      <c r="O824" s="109"/>
      <c r="P824" s="109"/>
      <c r="Q824" s="607"/>
      <c r="R824" s="93"/>
      <c r="S824" s="109"/>
      <c r="T824" s="109"/>
      <c r="U824" s="109"/>
      <c r="V824" s="109">
        <v>0</v>
      </c>
      <c r="W824" s="109">
        <v>0</v>
      </c>
      <c r="X824" s="109">
        <v>0</v>
      </c>
      <c r="Y824" s="109">
        <v>0</v>
      </c>
      <c r="Z824" s="109">
        <v>0</v>
      </c>
      <c r="AA824" s="109">
        <v>0</v>
      </c>
      <c r="AB824" s="109">
        <v>0</v>
      </c>
      <c r="AC824" s="109">
        <v>0</v>
      </c>
      <c r="AD824" s="109">
        <v>0</v>
      </c>
      <c r="AE824" s="109">
        <v>0</v>
      </c>
      <c r="AF824" s="109">
        <v>0</v>
      </c>
      <c r="AG824" s="109">
        <v>0</v>
      </c>
      <c r="AH824" s="109">
        <v>0</v>
      </c>
      <c r="AI824" s="109">
        <v>0</v>
      </c>
      <c r="AJ824" s="109">
        <v>271036.99999999994</v>
      </c>
      <c r="AK824" s="109">
        <v>0</v>
      </c>
      <c r="AL824" s="109">
        <v>0</v>
      </c>
      <c r="AM824" s="109">
        <v>0</v>
      </c>
      <c r="AN824" s="109">
        <v>0</v>
      </c>
      <c r="AO824" s="109">
        <v>0</v>
      </c>
      <c r="AP824" s="160">
        <f t="shared" si="678"/>
        <v>0</v>
      </c>
      <c r="AQ824" s="160">
        <f t="shared" si="679"/>
        <v>271036.99999999994</v>
      </c>
      <c r="AR824" s="160">
        <f t="shared" si="680"/>
        <v>271036.99999999994</v>
      </c>
      <c r="AS824" s="607"/>
      <c r="AT824" s="219"/>
      <c r="AU824" s="13">
        <f t="shared" si="709"/>
        <v>0</v>
      </c>
      <c r="AV824" s="13">
        <f t="shared" si="710"/>
        <v>0</v>
      </c>
      <c r="AW824" s="13">
        <f t="shared" si="711"/>
        <v>0</v>
      </c>
      <c r="AX824" s="13">
        <f t="shared" si="712"/>
        <v>0</v>
      </c>
      <c r="AY824" s="13">
        <f t="shared" si="713"/>
        <v>0</v>
      </c>
      <c r="AZ824" s="13">
        <f t="shared" si="714"/>
        <v>0</v>
      </c>
      <c r="BA824" s="13">
        <f t="shared" si="715"/>
        <v>0</v>
      </c>
      <c r="BB824" s="13">
        <f t="shared" si="716"/>
        <v>0</v>
      </c>
      <c r="BC824" s="13">
        <f t="shared" si="717"/>
        <v>271036.99999999994</v>
      </c>
      <c r="BD824" s="13">
        <f t="shared" si="718"/>
        <v>0</v>
      </c>
      <c r="BE824" s="13">
        <f t="shared" si="719"/>
        <v>0</v>
      </c>
      <c r="BF824" s="13">
        <f t="shared" si="720"/>
        <v>0</v>
      </c>
      <c r="BG824" s="13">
        <f t="shared" si="721"/>
        <v>0</v>
      </c>
      <c r="BH824" s="13">
        <f t="shared" si="722"/>
        <v>0</v>
      </c>
      <c r="BI824" s="73">
        <f t="shared" si="676"/>
        <v>271036.99999999994</v>
      </c>
      <c r="BJ824" s="219"/>
      <c r="BK824" s="850">
        <f t="shared" si="695"/>
        <v>0</v>
      </c>
      <c r="BL824" s="109">
        <f t="shared" si="696"/>
        <v>0</v>
      </c>
      <c r="BM824" s="109">
        <f t="shared" si="697"/>
        <v>0</v>
      </c>
      <c r="BN824" s="109">
        <f t="shared" si="698"/>
        <v>0</v>
      </c>
      <c r="BO824" s="109">
        <f t="shared" si="699"/>
        <v>0</v>
      </c>
      <c r="BP824" s="109">
        <f t="shared" si="700"/>
        <v>0</v>
      </c>
      <c r="BQ824" s="109">
        <f t="shared" si="701"/>
        <v>0</v>
      </c>
      <c r="BR824" s="109">
        <f t="shared" si="702"/>
        <v>0</v>
      </c>
      <c r="BS824" s="109">
        <f t="shared" si="703"/>
        <v>271036.99999999994</v>
      </c>
      <c r="BT824" s="109">
        <f t="shared" si="704"/>
        <v>0</v>
      </c>
      <c r="BU824" s="109">
        <f t="shared" si="705"/>
        <v>0</v>
      </c>
      <c r="BV824" s="109">
        <f t="shared" si="706"/>
        <v>0</v>
      </c>
      <c r="BW824" s="109">
        <f t="shared" si="707"/>
        <v>0</v>
      </c>
      <c r="BX824" s="109">
        <f t="shared" si="708"/>
        <v>0</v>
      </c>
      <c r="BY824" s="1000">
        <f t="shared" si="677"/>
        <v>271036.99999999994</v>
      </c>
    </row>
    <row r="825" spans="1:77">
      <c r="A825" s="2" t="s">
        <v>2552</v>
      </c>
      <c r="B825" s="2" t="s">
        <v>2553</v>
      </c>
      <c r="C825" s="57" t="s">
        <v>3</v>
      </c>
      <c r="D825" s="57" t="s">
        <v>7</v>
      </c>
      <c r="E825" s="681" t="s">
        <v>349</v>
      </c>
      <c r="F825" s="682">
        <v>40755</v>
      </c>
      <c r="G825" s="682" t="s">
        <v>106</v>
      </c>
      <c r="H825" s="241" t="s">
        <v>109</v>
      </c>
      <c r="I825" s="38"/>
      <c r="J825" s="983"/>
      <c r="K825" s="903"/>
      <c r="L825" s="798"/>
      <c r="M825" s="429"/>
      <c r="N825" s="109"/>
      <c r="O825" s="109"/>
      <c r="P825" s="109"/>
      <c r="Q825" s="607"/>
      <c r="R825" s="93"/>
      <c r="S825" s="109">
        <v>2604191.6</v>
      </c>
      <c r="T825" s="109">
        <v>0</v>
      </c>
      <c r="U825" s="109">
        <v>0</v>
      </c>
      <c r="V825" s="109">
        <v>0</v>
      </c>
      <c r="W825" s="109">
        <v>0</v>
      </c>
      <c r="X825" s="109">
        <v>0</v>
      </c>
      <c r="Y825" s="109">
        <v>0</v>
      </c>
      <c r="Z825" s="109">
        <v>0</v>
      </c>
      <c r="AA825" s="109">
        <v>0</v>
      </c>
      <c r="AB825" s="109">
        <v>0</v>
      </c>
      <c r="AC825" s="109">
        <v>0</v>
      </c>
      <c r="AD825" s="109">
        <v>0</v>
      </c>
      <c r="AE825" s="109">
        <v>0</v>
      </c>
      <c r="AF825" s="109">
        <v>0</v>
      </c>
      <c r="AG825" s="109">
        <v>0</v>
      </c>
      <c r="AH825" s="109">
        <v>0</v>
      </c>
      <c r="AI825" s="109">
        <v>0</v>
      </c>
      <c r="AJ825" s="109">
        <v>0</v>
      </c>
      <c r="AK825" s="109">
        <v>0</v>
      </c>
      <c r="AL825" s="109">
        <v>0</v>
      </c>
      <c r="AM825" s="109">
        <v>0</v>
      </c>
      <c r="AN825" s="109">
        <v>0</v>
      </c>
      <c r="AO825" s="109">
        <v>0</v>
      </c>
      <c r="AP825" s="160">
        <f t="shared" si="678"/>
        <v>2604191.6</v>
      </c>
      <c r="AQ825" s="160">
        <f t="shared" si="679"/>
        <v>0</v>
      </c>
      <c r="AR825" s="160">
        <f t="shared" si="680"/>
        <v>2604191.6</v>
      </c>
      <c r="AS825" s="607"/>
      <c r="AT825" s="219"/>
      <c r="AU825" s="13">
        <f t="shared" si="709"/>
        <v>0</v>
      </c>
      <c r="AV825" s="13">
        <f t="shared" si="710"/>
        <v>0</v>
      </c>
      <c r="AW825" s="13">
        <f t="shared" si="711"/>
        <v>0</v>
      </c>
      <c r="AX825" s="13">
        <f t="shared" si="712"/>
        <v>0</v>
      </c>
      <c r="AY825" s="13">
        <f t="shared" si="713"/>
        <v>0</v>
      </c>
      <c r="AZ825" s="13">
        <f t="shared" si="714"/>
        <v>0</v>
      </c>
      <c r="BA825" s="13">
        <f t="shared" si="715"/>
        <v>0</v>
      </c>
      <c r="BB825" s="13">
        <f t="shared" si="716"/>
        <v>0</v>
      </c>
      <c r="BC825" s="13">
        <f t="shared" si="717"/>
        <v>0</v>
      </c>
      <c r="BD825" s="13">
        <f t="shared" si="718"/>
        <v>0</v>
      </c>
      <c r="BE825" s="13">
        <f t="shared" si="719"/>
        <v>0</v>
      </c>
      <c r="BF825" s="13">
        <f t="shared" si="720"/>
        <v>0</v>
      </c>
      <c r="BG825" s="13">
        <f t="shared" si="721"/>
        <v>0</v>
      </c>
      <c r="BH825" s="13">
        <f t="shared" si="722"/>
        <v>0</v>
      </c>
      <c r="BI825" s="73">
        <f t="shared" si="676"/>
        <v>0</v>
      </c>
      <c r="BJ825" s="219"/>
      <c r="BK825" s="850">
        <f t="shared" si="695"/>
        <v>0</v>
      </c>
      <c r="BL825" s="109">
        <f t="shared" si="696"/>
        <v>0</v>
      </c>
      <c r="BM825" s="109">
        <f t="shared" si="697"/>
        <v>0</v>
      </c>
      <c r="BN825" s="109">
        <f t="shared" si="698"/>
        <v>0</v>
      </c>
      <c r="BO825" s="109">
        <f t="shared" si="699"/>
        <v>0</v>
      </c>
      <c r="BP825" s="109">
        <f t="shared" si="700"/>
        <v>0</v>
      </c>
      <c r="BQ825" s="109">
        <f t="shared" si="701"/>
        <v>0</v>
      </c>
      <c r="BR825" s="109">
        <f t="shared" si="702"/>
        <v>0</v>
      </c>
      <c r="BS825" s="109">
        <f t="shared" si="703"/>
        <v>0</v>
      </c>
      <c r="BT825" s="109">
        <f t="shared" si="704"/>
        <v>0</v>
      </c>
      <c r="BU825" s="109">
        <f t="shared" si="705"/>
        <v>0</v>
      </c>
      <c r="BV825" s="109">
        <f t="shared" si="706"/>
        <v>0</v>
      </c>
      <c r="BW825" s="109">
        <f t="shared" si="707"/>
        <v>0</v>
      </c>
      <c r="BX825" s="109">
        <f t="shared" si="708"/>
        <v>0</v>
      </c>
      <c r="BY825" s="1000">
        <f t="shared" si="677"/>
        <v>0</v>
      </c>
    </row>
    <row r="826" spans="1:77">
      <c r="A826" s="2" t="s">
        <v>3053</v>
      </c>
      <c r="B826" s="2" t="s">
        <v>3054</v>
      </c>
      <c r="C826" s="57" t="s">
        <v>3</v>
      </c>
      <c r="D826" s="57" t="s">
        <v>7</v>
      </c>
      <c r="E826" s="681" t="s">
        <v>349</v>
      </c>
      <c r="F826" s="682">
        <v>40877</v>
      </c>
      <c r="G826" s="682" t="s">
        <v>106</v>
      </c>
      <c r="H826" s="241" t="s">
        <v>109</v>
      </c>
      <c r="I826" s="38"/>
      <c r="J826" s="983"/>
      <c r="K826" s="903"/>
      <c r="L826" s="798"/>
      <c r="M826" s="429"/>
      <c r="N826" s="109"/>
      <c r="O826" s="109"/>
      <c r="P826" s="109"/>
      <c r="Q826" s="607"/>
      <c r="R826" s="93"/>
      <c r="S826" s="109"/>
      <c r="T826" s="109"/>
      <c r="U826" s="109"/>
      <c r="V826" s="109">
        <v>0</v>
      </c>
      <c r="W826" s="109">
        <v>215864.54</v>
      </c>
      <c r="X826" s="109">
        <v>0</v>
      </c>
      <c r="Y826" s="109">
        <v>0</v>
      </c>
      <c r="Z826" s="109">
        <v>0</v>
      </c>
      <c r="AA826" s="109">
        <v>0</v>
      </c>
      <c r="AB826" s="109">
        <v>0</v>
      </c>
      <c r="AC826" s="109">
        <v>0</v>
      </c>
      <c r="AD826" s="109">
        <v>0</v>
      </c>
      <c r="AE826" s="109">
        <v>0</v>
      </c>
      <c r="AF826" s="109">
        <v>0</v>
      </c>
      <c r="AG826" s="109">
        <v>0</v>
      </c>
      <c r="AH826" s="109">
        <v>0</v>
      </c>
      <c r="AI826" s="109">
        <v>0</v>
      </c>
      <c r="AJ826" s="109">
        <v>0</v>
      </c>
      <c r="AK826" s="109">
        <v>0</v>
      </c>
      <c r="AL826" s="109">
        <v>0</v>
      </c>
      <c r="AM826" s="109">
        <v>0</v>
      </c>
      <c r="AN826" s="109">
        <v>0</v>
      </c>
      <c r="AO826" s="109">
        <v>0</v>
      </c>
      <c r="AP826" s="160">
        <f t="shared" si="678"/>
        <v>215864.54</v>
      </c>
      <c r="AQ826" s="160">
        <f t="shared" si="679"/>
        <v>0</v>
      </c>
      <c r="AR826" s="160">
        <f t="shared" si="680"/>
        <v>215864.54</v>
      </c>
      <c r="AS826" s="607"/>
      <c r="AT826" s="219"/>
      <c r="AU826" s="13">
        <f t="shared" si="709"/>
        <v>0</v>
      </c>
      <c r="AV826" s="13">
        <f t="shared" si="710"/>
        <v>0</v>
      </c>
      <c r="AW826" s="13">
        <f t="shared" si="711"/>
        <v>0</v>
      </c>
      <c r="AX826" s="13">
        <f t="shared" si="712"/>
        <v>0</v>
      </c>
      <c r="AY826" s="13">
        <f t="shared" si="713"/>
        <v>0</v>
      </c>
      <c r="AZ826" s="13">
        <f t="shared" si="714"/>
        <v>0</v>
      </c>
      <c r="BA826" s="13">
        <f t="shared" si="715"/>
        <v>0</v>
      </c>
      <c r="BB826" s="13">
        <f t="shared" si="716"/>
        <v>0</v>
      </c>
      <c r="BC826" s="13">
        <f t="shared" si="717"/>
        <v>0</v>
      </c>
      <c r="BD826" s="13">
        <f t="shared" si="718"/>
        <v>0</v>
      </c>
      <c r="BE826" s="13">
        <f t="shared" si="719"/>
        <v>0</v>
      </c>
      <c r="BF826" s="13">
        <f t="shared" si="720"/>
        <v>0</v>
      </c>
      <c r="BG826" s="13">
        <f t="shared" si="721"/>
        <v>0</v>
      </c>
      <c r="BH826" s="13">
        <f t="shared" si="722"/>
        <v>0</v>
      </c>
      <c r="BI826" s="73">
        <f t="shared" si="676"/>
        <v>0</v>
      </c>
      <c r="BJ826" s="219"/>
      <c r="BK826" s="850">
        <f t="shared" si="695"/>
        <v>0</v>
      </c>
      <c r="BL826" s="109">
        <f t="shared" si="696"/>
        <v>0</v>
      </c>
      <c r="BM826" s="109">
        <f t="shared" si="697"/>
        <v>0</v>
      </c>
      <c r="BN826" s="109">
        <f t="shared" si="698"/>
        <v>0</v>
      </c>
      <c r="BO826" s="109">
        <f t="shared" si="699"/>
        <v>0</v>
      </c>
      <c r="BP826" s="109">
        <f t="shared" si="700"/>
        <v>0</v>
      </c>
      <c r="BQ826" s="109">
        <f t="shared" si="701"/>
        <v>0</v>
      </c>
      <c r="BR826" s="109">
        <f t="shared" si="702"/>
        <v>0</v>
      </c>
      <c r="BS826" s="109">
        <f t="shared" si="703"/>
        <v>0</v>
      </c>
      <c r="BT826" s="109">
        <f t="shared" si="704"/>
        <v>0</v>
      </c>
      <c r="BU826" s="109">
        <f t="shared" si="705"/>
        <v>0</v>
      </c>
      <c r="BV826" s="109">
        <f t="shared" si="706"/>
        <v>0</v>
      </c>
      <c r="BW826" s="109">
        <f t="shared" si="707"/>
        <v>0</v>
      </c>
      <c r="BX826" s="109">
        <f t="shared" si="708"/>
        <v>0</v>
      </c>
      <c r="BY826" s="1000">
        <f t="shared" si="677"/>
        <v>0</v>
      </c>
    </row>
    <row r="827" spans="1:77">
      <c r="A827" s="679" t="s">
        <v>2898</v>
      </c>
      <c r="B827" s="679" t="s">
        <v>2899</v>
      </c>
      <c r="C827" s="57" t="s">
        <v>3</v>
      </c>
      <c r="D827" s="684" t="s">
        <v>7</v>
      </c>
      <c r="E827" s="681" t="s">
        <v>349</v>
      </c>
      <c r="F827" s="682">
        <v>41213</v>
      </c>
      <c r="G827" s="682" t="s">
        <v>106</v>
      </c>
      <c r="H827" s="241" t="s">
        <v>109</v>
      </c>
      <c r="I827" s="38"/>
      <c r="J827" s="983"/>
      <c r="K827" s="903"/>
      <c r="L827" s="798"/>
      <c r="M827" s="429"/>
      <c r="N827" s="109"/>
      <c r="O827" s="109"/>
      <c r="P827" s="109"/>
      <c r="Q827" s="607"/>
      <c r="R827" s="93"/>
      <c r="S827" s="109"/>
      <c r="T827" s="109"/>
      <c r="U827" s="109"/>
      <c r="V827" s="109">
        <v>0</v>
      </c>
      <c r="W827" s="109">
        <v>0</v>
      </c>
      <c r="X827" s="109">
        <v>0</v>
      </c>
      <c r="Y827" s="109">
        <v>0</v>
      </c>
      <c r="Z827" s="109">
        <v>0</v>
      </c>
      <c r="AA827" s="109">
        <v>0</v>
      </c>
      <c r="AB827" s="109">
        <v>0</v>
      </c>
      <c r="AC827" s="109">
        <v>0</v>
      </c>
      <c r="AD827" s="109">
        <v>0</v>
      </c>
      <c r="AE827" s="109">
        <v>0</v>
      </c>
      <c r="AF827" s="109">
        <v>0</v>
      </c>
      <c r="AG827" s="109">
        <v>0</v>
      </c>
      <c r="AH827" s="109">
        <v>325046</v>
      </c>
      <c r="AI827" s="109">
        <v>0</v>
      </c>
      <c r="AJ827" s="109">
        <v>0</v>
      </c>
      <c r="AK827" s="109">
        <v>0</v>
      </c>
      <c r="AL827" s="109">
        <v>0</v>
      </c>
      <c r="AM827" s="109">
        <v>0</v>
      </c>
      <c r="AN827" s="109">
        <v>0</v>
      </c>
      <c r="AO827" s="109">
        <v>0</v>
      </c>
      <c r="AP827" s="160">
        <f t="shared" si="678"/>
        <v>0</v>
      </c>
      <c r="AQ827" s="160">
        <f t="shared" si="679"/>
        <v>325046</v>
      </c>
      <c r="AR827" s="160">
        <f t="shared" si="680"/>
        <v>325046</v>
      </c>
      <c r="AS827" s="607"/>
      <c r="AT827" s="219"/>
      <c r="AU827" s="13">
        <f t="shared" si="709"/>
        <v>0</v>
      </c>
      <c r="AV827" s="13">
        <f t="shared" si="710"/>
        <v>0</v>
      </c>
      <c r="AW827" s="13">
        <f t="shared" si="711"/>
        <v>0</v>
      </c>
      <c r="AX827" s="13">
        <f t="shared" si="712"/>
        <v>0</v>
      </c>
      <c r="AY827" s="13">
        <f t="shared" si="713"/>
        <v>0</v>
      </c>
      <c r="AZ827" s="13">
        <f t="shared" si="714"/>
        <v>0</v>
      </c>
      <c r="BA827" s="13">
        <f t="shared" si="715"/>
        <v>325046</v>
      </c>
      <c r="BB827" s="13">
        <f t="shared" si="716"/>
        <v>0</v>
      </c>
      <c r="BC827" s="13">
        <f t="shared" si="717"/>
        <v>0</v>
      </c>
      <c r="BD827" s="13">
        <f t="shared" si="718"/>
        <v>0</v>
      </c>
      <c r="BE827" s="13">
        <f t="shared" si="719"/>
        <v>0</v>
      </c>
      <c r="BF827" s="13">
        <f t="shared" si="720"/>
        <v>0</v>
      </c>
      <c r="BG827" s="13">
        <f t="shared" si="721"/>
        <v>0</v>
      </c>
      <c r="BH827" s="13">
        <f t="shared" si="722"/>
        <v>0</v>
      </c>
      <c r="BI827" s="73">
        <f t="shared" si="676"/>
        <v>325046</v>
      </c>
      <c r="BJ827" s="219"/>
      <c r="BK827" s="850">
        <f t="shared" si="695"/>
        <v>0</v>
      </c>
      <c r="BL827" s="109">
        <f t="shared" si="696"/>
        <v>0</v>
      </c>
      <c r="BM827" s="109">
        <f t="shared" si="697"/>
        <v>0</v>
      </c>
      <c r="BN827" s="109">
        <f t="shared" si="698"/>
        <v>0</v>
      </c>
      <c r="BO827" s="109">
        <f t="shared" si="699"/>
        <v>0</v>
      </c>
      <c r="BP827" s="109">
        <f t="shared" si="700"/>
        <v>0</v>
      </c>
      <c r="BQ827" s="109">
        <f t="shared" si="701"/>
        <v>325046</v>
      </c>
      <c r="BR827" s="109">
        <f t="shared" si="702"/>
        <v>0</v>
      </c>
      <c r="BS827" s="109">
        <f t="shared" si="703"/>
        <v>0</v>
      </c>
      <c r="BT827" s="109">
        <f t="shared" si="704"/>
        <v>0</v>
      </c>
      <c r="BU827" s="109">
        <f t="shared" si="705"/>
        <v>0</v>
      </c>
      <c r="BV827" s="109">
        <f t="shared" si="706"/>
        <v>0</v>
      </c>
      <c r="BW827" s="109">
        <f t="shared" si="707"/>
        <v>0</v>
      </c>
      <c r="BX827" s="109">
        <f t="shared" si="708"/>
        <v>0</v>
      </c>
      <c r="BY827" s="1000">
        <f t="shared" si="677"/>
        <v>325046</v>
      </c>
    </row>
    <row r="828" spans="1:77">
      <c r="A828" s="2" t="s">
        <v>3163</v>
      </c>
      <c r="B828" s="2" t="s">
        <v>3164</v>
      </c>
      <c r="C828" s="57" t="s">
        <v>3</v>
      </c>
      <c r="D828" s="57" t="s">
        <v>7</v>
      </c>
      <c r="E828" s="681" t="s">
        <v>349</v>
      </c>
      <c r="F828" s="682">
        <v>40847</v>
      </c>
      <c r="G828" s="682" t="s">
        <v>106</v>
      </c>
      <c r="H828" s="241" t="s">
        <v>109</v>
      </c>
      <c r="I828" s="38"/>
      <c r="J828" s="983"/>
      <c r="K828" s="903"/>
      <c r="L828" s="798"/>
      <c r="M828" s="429"/>
      <c r="N828" s="109"/>
      <c r="O828" s="109"/>
      <c r="P828" s="109"/>
      <c r="Q828" s="607"/>
      <c r="R828" s="93"/>
      <c r="S828" s="109"/>
      <c r="T828" s="109"/>
      <c r="U828" s="109"/>
      <c r="V828" s="109">
        <v>180744.69</v>
      </c>
      <c r="W828" s="109">
        <v>0</v>
      </c>
      <c r="X828" s="109">
        <v>0</v>
      </c>
      <c r="Y828" s="109">
        <v>0</v>
      </c>
      <c r="Z828" s="109">
        <v>0</v>
      </c>
      <c r="AA828" s="109">
        <v>0</v>
      </c>
      <c r="AB828" s="109">
        <v>0</v>
      </c>
      <c r="AC828" s="109">
        <v>0</v>
      </c>
      <c r="AD828" s="109">
        <v>0</v>
      </c>
      <c r="AE828" s="109">
        <v>0</v>
      </c>
      <c r="AF828" s="109">
        <v>0</v>
      </c>
      <c r="AG828" s="109">
        <v>0</v>
      </c>
      <c r="AH828" s="109">
        <v>0</v>
      </c>
      <c r="AI828" s="109">
        <v>0</v>
      </c>
      <c r="AJ828" s="109">
        <v>0</v>
      </c>
      <c r="AK828" s="109">
        <v>0</v>
      </c>
      <c r="AL828" s="109">
        <v>0</v>
      </c>
      <c r="AM828" s="109">
        <v>0</v>
      </c>
      <c r="AN828" s="109">
        <v>0</v>
      </c>
      <c r="AO828" s="109">
        <v>0</v>
      </c>
      <c r="AP828" s="160">
        <f t="shared" si="678"/>
        <v>180744.69</v>
      </c>
      <c r="AQ828" s="160">
        <f t="shared" si="679"/>
        <v>0</v>
      </c>
      <c r="AR828" s="160">
        <f t="shared" si="680"/>
        <v>180744.69</v>
      </c>
      <c r="AS828" s="607"/>
      <c r="AT828" s="219"/>
      <c r="AU828" s="13">
        <f t="shared" si="709"/>
        <v>0</v>
      </c>
      <c r="AV828" s="13">
        <f t="shared" si="710"/>
        <v>0</v>
      </c>
      <c r="AW828" s="13">
        <f t="shared" si="711"/>
        <v>0</v>
      </c>
      <c r="AX828" s="13">
        <f t="shared" si="712"/>
        <v>0</v>
      </c>
      <c r="AY828" s="13">
        <f t="shared" si="713"/>
        <v>0</v>
      </c>
      <c r="AZ828" s="13">
        <f t="shared" si="714"/>
        <v>0</v>
      </c>
      <c r="BA828" s="13">
        <f t="shared" si="715"/>
        <v>0</v>
      </c>
      <c r="BB828" s="13">
        <f t="shared" si="716"/>
        <v>0</v>
      </c>
      <c r="BC828" s="13">
        <f t="shared" si="717"/>
        <v>0</v>
      </c>
      <c r="BD828" s="13">
        <f t="shared" si="718"/>
        <v>0</v>
      </c>
      <c r="BE828" s="13">
        <f t="shared" si="719"/>
        <v>0</v>
      </c>
      <c r="BF828" s="13">
        <f t="shared" si="720"/>
        <v>0</v>
      </c>
      <c r="BG828" s="13">
        <f t="shared" si="721"/>
        <v>0</v>
      </c>
      <c r="BH828" s="13">
        <f t="shared" si="722"/>
        <v>0</v>
      </c>
      <c r="BI828" s="73">
        <f t="shared" si="676"/>
        <v>0</v>
      </c>
      <c r="BJ828" s="219"/>
      <c r="BK828" s="850">
        <f t="shared" si="695"/>
        <v>0</v>
      </c>
      <c r="BL828" s="109">
        <f t="shared" si="696"/>
        <v>0</v>
      </c>
      <c r="BM828" s="109">
        <f t="shared" si="697"/>
        <v>0</v>
      </c>
      <c r="BN828" s="109">
        <f t="shared" si="698"/>
        <v>0</v>
      </c>
      <c r="BO828" s="109">
        <f t="shared" si="699"/>
        <v>0</v>
      </c>
      <c r="BP828" s="109">
        <f t="shared" si="700"/>
        <v>0</v>
      </c>
      <c r="BQ828" s="109">
        <f t="shared" si="701"/>
        <v>0</v>
      </c>
      <c r="BR828" s="109">
        <f t="shared" si="702"/>
        <v>0</v>
      </c>
      <c r="BS828" s="109">
        <f t="shared" si="703"/>
        <v>0</v>
      </c>
      <c r="BT828" s="109">
        <f t="shared" si="704"/>
        <v>0</v>
      </c>
      <c r="BU828" s="109">
        <f t="shared" si="705"/>
        <v>0</v>
      </c>
      <c r="BV828" s="109">
        <f t="shared" si="706"/>
        <v>0</v>
      </c>
      <c r="BW828" s="109">
        <f t="shared" si="707"/>
        <v>0</v>
      </c>
      <c r="BX828" s="109">
        <f t="shared" si="708"/>
        <v>0</v>
      </c>
      <c r="BY828" s="1000">
        <f t="shared" si="677"/>
        <v>0</v>
      </c>
    </row>
    <row r="829" spans="1:77">
      <c r="A829" s="2" t="s">
        <v>3127</v>
      </c>
      <c r="B829" s="2" t="s">
        <v>3128</v>
      </c>
      <c r="C829" s="57" t="s">
        <v>3</v>
      </c>
      <c r="D829" s="57" t="s">
        <v>7</v>
      </c>
      <c r="E829" s="681" t="s">
        <v>349</v>
      </c>
      <c r="F829" s="682">
        <v>41274</v>
      </c>
      <c r="G829" s="682" t="s">
        <v>106</v>
      </c>
      <c r="H829" s="241" t="s">
        <v>109</v>
      </c>
      <c r="I829" s="38"/>
      <c r="J829" s="983"/>
      <c r="K829" s="903"/>
      <c r="L829" s="798"/>
      <c r="M829" s="429"/>
      <c r="N829" s="109"/>
      <c r="O829" s="109"/>
      <c r="P829" s="109"/>
      <c r="Q829" s="607"/>
      <c r="R829" s="93"/>
      <c r="S829" s="109"/>
      <c r="T829" s="109"/>
      <c r="U829" s="109"/>
      <c r="V829" s="109">
        <v>0</v>
      </c>
      <c r="W829" s="109">
        <v>0</v>
      </c>
      <c r="X829" s="109">
        <v>0</v>
      </c>
      <c r="Y829" s="109">
        <v>0</v>
      </c>
      <c r="Z829" s="109">
        <v>0</v>
      </c>
      <c r="AA829" s="109">
        <v>0</v>
      </c>
      <c r="AB829" s="109">
        <v>0</v>
      </c>
      <c r="AC829" s="109">
        <v>0</v>
      </c>
      <c r="AD829" s="109">
        <v>0</v>
      </c>
      <c r="AE829" s="109">
        <v>0</v>
      </c>
      <c r="AF829" s="109">
        <v>0</v>
      </c>
      <c r="AG829" s="109">
        <v>0</v>
      </c>
      <c r="AH829" s="109">
        <v>0</v>
      </c>
      <c r="AI829" s="109">
        <v>0</v>
      </c>
      <c r="AJ829" s="109">
        <v>188877</v>
      </c>
      <c r="AK829" s="109">
        <v>0</v>
      </c>
      <c r="AL829" s="109">
        <v>0</v>
      </c>
      <c r="AM829" s="109">
        <v>0</v>
      </c>
      <c r="AN829" s="109">
        <v>0</v>
      </c>
      <c r="AO829" s="109">
        <v>0</v>
      </c>
      <c r="AP829" s="160">
        <f t="shared" si="678"/>
        <v>0</v>
      </c>
      <c r="AQ829" s="160">
        <f t="shared" si="679"/>
        <v>188877</v>
      </c>
      <c r="AR829" s="160">
        <f t="shared" si="680"/>
        <v>188877</v>
      </c>
      <c r="AS829" s="607"/>
      <c r="AT829" s="219"/>
      <c r="AU829" s="13">
        <f t="shared" si="709"/>
        <v>0</v>
      </c>
      <c r="AV829" s="13">
        <f t="shared" si="710"/>
        <v>0</v>
      </c>
      <c r="AW829" s="13">
        <f t="shared" si="711"/>
        <v>0</v>
      </c>
      <c r="AX829" s="13">
        <f t="shared" si="712"/>
        <v>0</v>
      </c>
      <c r="AY829" s="13">
        <f t="shared" si="713"/>
        <v>0</v>
      </c>
      <c r="AZ829" s="13">
        <f t="shared" si="714"/>
        <v>0</v>
      </c>
      <c r="BA829" s="13">
        <f t="shared" si="715"/>
        <v>0</v>
      </c>
      <c r="BB829" s="13">
        <f t="shared" si="716"/>
        <v>0</v>
      </c>
      <c r="BC829" s="13">
        <f t="shared" si="717"/>
        <v>188877</v>
      </c>
      <c r="BD829" s="13">
        <f t="shared" si="718"/>
        <v>0</v>
      </c>
      <c r="BE829" s="13">
        <f t="shared" si="719"/>
        <v>0</v>
      </c>
      <c r="BF829" s="13">
        <f t="shared" si="720"/>
        <v>0</v>
      </c>
      <c r="BG829" s="13">
        <f t="shared" si="721"/>
        <v>0</v>
      </c>
      <c r="BH829" s="13">
        <f t="shared" si="722"/>
        <v>0</v>
      </c>
      <c r="BI829" s="73">
        <f t="shared" si="676"/>
        <v>188877</v>
      </c>
      <c r="BJ829" s="219"/>
      <c r="BK829" s="850">
        <f t="shared" ref="BK829:BK860" si="723">IF($E829="N",AU829)</f>
        <v>0</v>
      </c>
      <c r="BL829" s="109">
        <f t="shared" ref="BL829:BL860" si="724">IF($E829="N",AV829)</f>
        <v>0</v>
      </c>
      <c r="BM829" s="109">
        <f t="shared" ref="BM829:BM860" si="725">IF($E829="N",AW829)</f>
        <v>0</v>
      </c>
      <c r="BN829" s="109">
        <f t="shared" ref="BN829:BN860" si="726">IF($E829="N",AX829)</f>
        <v>0</v>
      </c>
      <c r="BO829" s="109">
        <f t="shared" ref="BO829:BO860" si="727">IF($E829="N",AY829)</f>
        <v>0</v>
      </c>
      <c r="BP829" s="109">
        <f t="shared" ref="BP829:BP860" si="728">IF($E829="N",AZ829)</f>
        <v>0</v>
      </c>
      <c r="BQ829" s="109">
        <f t="shared" ref="BQ829:BQ860" si="729">IF($E829="N",BA829)</f>
        <v>0</v>
      </c>
      <c r="BR829" s="109">
        <f t="shared" ref="BR829:BR860" si="730">IF($E829="N",BB829)</f>
        <v>0</v>
      </c>
      <c r="BS829" s="109">
        <f t="shared" ref="BS829:BS860" si="731">IF($E829="N",BC829)</f>
        <v>188877</v>
      </c>
      <c r="BT829" s="109">
        <f t="shared" ref="BT829:BT860" si="732">IF($E829="N",BD829)</f>
        <v>0</v>
      </c>
      <c r="BU829" s="109">
        <f t="shared" ref="BU829:BU860" si="733">IF($E829="N",BE829)</f>
        <v>0</v>
      </c>
      <c r="BV829" s="109">
        <f t="shared" ref="BV829:BV860" si="734">IF($E829="N",BF829)</f>
        <v>0</v>
      </c>
      <c r="BW829" s="109">
        <f t="shared" ref="BW829:BW860" si="735">IF($E829="N",BG829)</f>
        <v>0</v>
      </c>
      <c r="BX829" s="109">
        <f t="shared" ref="BX829:BX860" si="736">IF($E829="N",BH829)</f>
        <v>0</v>
      </c>
      <c r="BY829" s="1000">
        <f t="shared" si="677"/>
        <v>188877</v>
      </c>
    </row>
    <row r="830" spans="1:77">
      <c r="A830" s="679" t="s">
        <v>3117</v>
      </c>
      <c r="B830" s="679" t="s">
        <v>3118</v>
      </c>
      <c r="C830" s="57" t="s">
        <v>3</v>
      </c>
      <c r="D830" s="57" t="s">
        <v>7</v>
      </c>
      <c r="E830" s="681" t="s">
        <v>349</v>
      </c>
      <c r="F830" s="682">
        <v>41274</v>
      </c>
      <c r="G830" s="682" t="s">
        <v>106</v>
      </c>
      <c r="H830" s="241" t="s">
        <v>109</v>
      </c>
      <c r="I830" s="38"/>
      <c r="J830" s="983"/>
      <c r="K830" s="903"/>
      <c r="L830" s="798"/>
      <c r="M830" s="429"/>
      <c r="N830" s="109"/>
      <c r="O830" s="109"/>
      <c r="P830" s="109"/>
      <c r="Q830" s="607"/>
      <c r="R830" s="93"/>
      <c r="S830" s="109"/>
      <c r="T830" s="109"/>
      <c r="U830" s="109"/>
      <c r="V830" s="109">
        <v>0</v>
      </c>
      <c r="W830" s="109">
        <v>0</v>
      </c>
      <c r="X830" s="109">
        <v>0</v>
      </c>
      <c r="Y830" s="109">
        <v>0</v>
      </c>
      <c r="Z830" s="109">
        <v>0</v>
      </c>
      <c r="AA830" s="109">
        <v>0</v>
      </c>
      <c r="AB830" s="109">
        <v>0</v>
      </c>
      <c r="AC830" s="109">
        <v>0</v>
      </c>
      <c r="AD830" s="109">
        <v>0</v>
      </c>
      <c r="AE830" s="109">
        <v>0</v>
      </c>
      <c r="AF830" s="109">
        <v>0</v>
      </c>
      <c r="AG830" s="109">
        <v>0</v>
      </c>
      <c r="AH830" s="109">
        <v>0</v>
      </c>
      <c r="AI830" s="109">
        <v>0</v>
      </c>
      <c r="AJ830" s="109">
        <v>188877</v>
      </c>
      <c r="AK830" s="109">
        <v>0</v>
      </c>
      <c r="AL830" s="109">
        <v>0</v>
      </c>
      <c r="AM830" s="109">
        <v>0</v>
      </c>
      <c r="AN830" s="109">
        <v>0</v>
      </c>
      <c r="AO830" s="109">
        <v>0</v>
      </c>
      <c r="AP830" s="160">
        <f t="shared" si="678"/>
        <v>0</v>
      </c>
      <c r="AQ830" s="160">
        <f t="shared" si="679"/>
        <v>188877</v>
      </c>
      <c r="AR830" s="160">
        <f t="shared" si="680"/>
        <v>188877</v>
      </c>
      <c r="AS830" s="607"/>
      <c r="AT830" s="219"/>
      <c r="AU830" s="13">
        <f t="shared" si="709"/>
        <v>0</v>
      </c>
      <c r="AV830" s="13">
        <f t="shared" si="710"/>
        <v>0</v>
      </c>
      <c r="AW830" s="13">
        <f t="shared" si="711"/>
        <v>0</v>
      </c>
      <c r="AX830" s="13">
        <f t="shared" si="712"/>
        <v>0</v>
      </c>
      <c r="AY830" s="13">
        <f t="shared" si="713"/>
        <v>0</v>
      </c>
      <c r="AZ830" s="13">
        <f t="shared" si="714"/>
        <v>0</v>
      </c>
      <c r="BA830" s="13">
        <f t="shared" si="715"/>
        <v>0</v>
      </c>
      <c r="BB830" s="13">
        <f t="shared" si="716"/>
        <v>0</v>
      </c>
      <c r="BC830" s="13">
        <f t="shared" si="717"/>
        <v>188877</v>
      </c>
      <c r="BD830" s="13">
        <f t="shared" si="718"/>
        <v>0</v>
      </c>
      <c r="BE830" s="13">
        <f t="shared" si="719"/>
        <v>0</v>
      </c>
      <c r="BF830" s="13">
        <f t="shared" si="720"/>
        <v>0</v>
      </c>
      <c r="BG830" s="13">
        <f t="shared" si="721"/>
        <v>0</v>
      </c>
      <c r="BH830" s="13">
        <f t="shared" si="722"/>
        <v>0</v>
      </c>
      <c r="BI830" s="73">
        <f t="shared" si="676"/>
        <v>188877</v>
      </c>
      <c r="BJ830" s="219"/>
      <c r="BK830" s="850">
        <f t="shared" si="723"/>
        <v>0</v>
      </c>
      <c r="BL830" s="109">
        <f t="shared" si="724"/>
        <v>0</v>
      </c>
      <c r="BM830" s="109">
        <f t="shared" si="725"/>
        <v>0</v>
      </c>
      <c r="BN830" s="109">
        <f t="shared" si="726"/>
        <v>0</v>
      </c>
      <c r="BO830" s="109">
        <f t="shared" si="727"/>
        <v>0</v>
      </c>
      <c r="BP830" s="109">
        <f t="shared" si="728"/>
        <v>0</v>
      </c>
      <c r="BQ830" s="109">
        <f t="shared" si="729"/>
        <v>0</v>
      </c>
      <c r="BR830" s="109">
        <f t="shared" si="730"/>
        <v>0</v>
      </c>
      <c r="BS830" s="109">
        <f t="shared" si="731"/>
        <v>188877</v>
      </c>
      <c r="BT830" s="109">
        <f t="shared" si="732"/>
        <v>0</v>
      </c>
      <c r="BU830" s="109">
        <f t="shared" si="733"/>
        <v>0</v>
      </c>
      <c r="BV830" s="109">
        <f t="shared" si="734"/>
        <v>0</v>
      </c>
      <c r="BW830" s="109">
        <f t="shared" si="735"/>
        <v>0</v>
      </c>
      <c r="BX830" s="109">
        <f t="shared" si="736"/>
        <v>0</v>
      </c>
      <c r="BY830" s="1000">
        <f t="shared" si="677"/>
        <v>188877</v>
      </c>
    </row>
    <row r="831" spans="1:77">
      <c r="A831" s="2" t="s">
        <v>3155</v>
      </c>
      <c r="B831" s="2" t="s">
        <v>3156</v>
      </c>
      <c r="C831" s="57" t="s">
        <v>3</v>
      </c>
      <c r="D831" s="57" t="s">
        <v>7</v>
      </c>
      <c r="E831" s="681" t="s">
        <v>349</v>
      </c>
      <c r="F831" s="682">
        <v>40633</v>
      </c>
      <c r="G831" s="682" t="s">
        <v>106</v>
      </c>
      <c r="H831" s="241" t="s">
        <v>109</v>
      </c>
      <c r="I831" s="38"/>
      <c r="J831" s="983"/>
      <c r="K831" s="903"/>
      <c r="L831" s="798"/>
      <c r="M831" s="429"/>
      <c r="N831" s="109"/>
      <c r="O831" s="109"/>
      <c r="P831" s="109"/>
      <c r="Q831" s="607"/>
      <c r="R831" s="93"/>
      <c r="S831" s="109">
        <v>0</v>
      </c>
      <c r="T831" s="109">
        <v>-857</v>
      </c>
      <c r="U831" s="109">
        <v>29569</v>
      </c>
      <c r="V831" s="109">
        <v>134745</v>
      </c>
      <c r="W831" s="109">
        <v>20730</v>
      </c>
      <c r="X831" s="109">
        <v>0</v>
      </c>
      <c r="Y831" s="109">
        <v>0</v>
      </c>
      <c r="Z831" s="109">
        <v>0</v>
      </c>
      <c r="AA831" s="109">
        <v>0</v>
      </c>
      <c r="AB831" s="109">
        <v>0</v>
      </c>
      <c r="AC831" s="109">
        <v>0</v>
      </c>
      <c r="AD831" s="109">
        <v>0</v>
      </c>
      <c r="AE831" s="109">
        <v>0</v>
      </c>
      <c r="AF831" s="109">
        <v>0</v>
      </c>
      <c r="AG831" s="109">
        <v>0</v>
      </c>
      <c r="AH831" s="109">
        <v>0</v>
      </c>
      <c r="AI831" s="109">
        <v>0</v>
      </c>
      <c r="AJ831" s="109">
        <v>0</v>
      </c>
      <c r="AK831" s="109">
        <v>0</v>
      </c>
      <c r="AL831" s="109">
        <v>0</v>
      </c>
      <c r="AM831" s="109">
        <v>0</v>
      </c>
      <c r="AN831" s="109">
        <v>0</v>
      </c>
      <c r="AO831" s="109">
        <v>0</v>
      </c>
      <c r="AP831" s="160">
        <f t="shared" si="678"/>
        <v>184187</v>
      </c>
      <c r="AQ831" s="160">
        <f t="shared" si="679"/>
        <v>0</v>
      </c>
      <c r="AR831" s="160">
        <f t="shared" si="680"/>
        <v>184187</v>
      </c>
      <c r="AS831" s="607"/>
      <c r="AT831" s="219"/>
      <c r="AU831" s="13">
        <f t="shared" si="709"/>
        <v>0</v>
      </c>
      <c r="AV831" s="13">
        <f t="shared" si="710"/>
        <v>0</v>
      </c>
      <c r="AW831" s="13">
        <f t="shared" si="711"/>
        <v>0</v>
      </c>
      <c r="AX831" s="13">
        <f t="shared" si="712"/>
        <v>0</v>
      </c>
      <c r="AY831" s="13">
        <f t="shared" si="713"/>
        <v>0</v>
      </c>
      <c r="AZ831" s="13">
        <f t="shared" si="714"/>
        <v>0</v>
      </c>
      <c r="BA831" s="13">
        <f t="shared" si="715"/>
        <v>0</v>
      </c>
      <c r="BB831" s="13">
        <f t="shared" si="716"/>
        <v>0</v>
      </c>
      <c r="BC831" s="13">
        <f t="shared" si="717"/>
        <v>0</v>
      </c>
      <c r="BD831" s="13">
        <f t="shared" si="718"/>
        <v>0</v>
      </c>
      <c r="BE831" s="13">
        <f t="shared" si="719"/>
        <v>0</v>
      </c>
      <c r="BF831" s="13">
        <f t="shared" si="720"/>
        <v>0</v>
      </c>
      <c r="BG831" s="13">
        <f t="shared" si="721"/>
        <v>0</v>
      </c>
      <c r="BH831" s="13">
        <f t="shared" si="722"/>
        <v>0</v>
      </c>
      <c r="BI831" s="73">
        <f t="shared" si="676"/>
        <v>0</v>
      </c>
      <c r="BJ831" s="219"/>
      <c r="BK831" s="850">
        <f t="shared" si="723"/>
        <v>0</v>
      </c>
      <c r="BL831" s="109">
        <f t="shared" si="724"/>
        <v>0</v>
      </c>
      <c r="BM831" s="109">
        <f t="shared" si="725"/>
        <v>0</v>
      </c>
      <c r="BN831" s="109">
        <f t="shared" si="726"/>
        <v>0</v>
      </c>
      <c r="BO831" s="109">
        <f t="shared" si="727"/>
        <v>0</v>
      </c>
      <c r="BP831" s="109">
        <f t="shared" si="728"/>
        <v>0</v>
      </c>
      <c r="BQ831" s="109">
        <f t="shared" si="729"/>
        <v>0</v>
      </c>
      <c r="BR831" s="109">
        <f t="shared" si="730"/>
        <v>0</v>
      </c>
      <c r="BS831" s="109">
        <f t="shared" si="731"/>
        <v>0</v>
      </c>
      <c r="BT831" s="109">
        <f t="shared" si="732"/>
        <v>0</v>
      </c>
      <c r="BU831" s="109">
        <f t="shared" si="733"/>
        <v>0</v>
      </c>
      <c r="BV831" s="109">
        <f t="shared" si="734"/>
        <v>0</v>
      </c>
      <c r="BW831" s="109">
        <f t="shared" si="735"/>
        <v>0</v>
      </c>
      <c r="BX831" s="109">
        <f t="shared" si="736"/>
        <v>0</v>
      </c>
      <c r="BY831" s="1000">
        <f t="shared" si="677"/>
        <v>0</v>
      </c>
    </row>
    <row r="832" spans="1:77">
      <c r="A832" s="2" t="s">
        <v>2815</v>
      </c>
      <c r="B832" s="2" t="s">
        <v>2816</v>
      </c>
      <c r="C832" s="57" t="s">
        <v>3</v>
      </c>
      <c r="D832" s="57" t="s">
        <v>7</v>
      </c>
      <c r="E832" s="681" t="s">
        <v>349</v>
      </c>
      <c r="F832" s="682">
        <v>41274</v>
      </c>
      <c r="G832" s="682" t="s">
        <v>106</v>
      </c>
      <c r="H832" s="241" t="s">
        <v>109</v>
      </c>
      <c r="I832" s="38"/>
      <c r="J832" s="983"/>
      <c r="K832" s="903"/>
      <c r="L832" s="798"/>
      <c r="M832" s="429"/>
      <c r="N832" s="109"/>
      <c r="O832" s="109"/>
      <c r="P832" s="109"/>
      <c r="Q832" s="607"/>
      <c r="R832" s="93"/>
      <c r="S832" s="109"/>
      <c r="T832" s="109"/>
      <c r="U832" s="109"/>
      <c r="V832" s="109">
        <v>0</v>
      </c>
      <c r="W832" s="109">
        <v>0</v>
      </c>
      <c r="X832" s="109">
        <v>0</v>
      </c>
      <c r="Y832" s="109">
        <v>0</v>
      </c>
      <c r="Z832" s="109">
        <v>0</v>
      </c>
      <c r="AA832" s="109">
        <v>0</v>
      </c>
      <c r="AB832" s="109">
        <v>0</v>
      </c>
      <c r="AC832" s="109">
        <v>0</v>
      </c>
      <c r="AD832" s="109">
        <v>0</v>
      </c>
      <c r="AE832" s="109">
        <v>0</v>
      </c>
      <c r="AF832" s="109">
        <v>0</v>
      </c>
      <c r="AG832" s="109">
        <v>0</v>
      </c>
      <c r="AH832" s="109">
        <v>0</v>
      </c>
      <c r="AI832" s="109">
        <v>0</v>
      </c>
      <c r="AJ832" s="109">
        <v>453307.00000000012</v>
      </c>
      <c r="AK832" s="109">
        <v>0</v>
      </c>
      <c r="AL832" s="109">
        <v>0</v>
      </c>
      <c r="AM832" s="109">
        <v>0</v>
      </c>
      <c r="AN832" s="109">
        <v>0</v>
      </c>
      <c r="AO832" s="109">
        <v>0</v>
      </c>
      <c r="AP832" s="160">
        <f t="shared" si="678"/>
        <v>0</v>
      </c>
      <c r="AQ832" s="160">
        <f t="shared" si="679"/>
        <v>453307.00000000012</v>
      </c>
      <c r="AR832" s="160">
        <f t="shared" si="680"/>
        <v>453307.00000000012</v>
      </c>
      <c r="AS832" s="607"/>
      <c r="AT832" s="219"/>
      <c r="AU832" s="13">
        <f t="shared" si="709"/>
        <v>0</v>
      </c>
      <c r="AV832" s="13">
        <f t="shared" si="710"/>
        <v>0</v>
      </c>
      <c r="AW832" s="13">
        <f t="shared" si="711"/>
        <v>0</v>
      </c>
      <c r="AX832" s="13">
        <f t="shared" si="712"/>
        <v>0</v>
      </c>
      <c r="AY832" s="13">
        <f t="shared" si="713"/>
        <v>0</v>
      </c>
      <c r="AZ832" s="13">
        <f t="shared" si="714"/>
        <v>0</v>
      </c>
      <c r="BA832" s="13">
        <f t="shared" si="715"/>
        <v>0</v>
      </c>
      <c r="BB832" s="13">
        <f t="shared" si="716"/>
        <v>0</v>
      </c>
      <c r="BC832" s="13">
        <f t="shared" si="717"/>
        <v>453307.00000000012</v>
      </c>
      <c r="BD832" s="13">
        <f t="shared" si="718"/>
        <v>0</v>
      </c>
      <c r="BE832" s="13">
        <f t="shared" si="719"/>
        <v>0</v>
      </c>
      <c r="BF832" s="13">
        <f t="shared" si="720"/>
        <v>0</v>
      </c>
      <c r="BG832" s="13">
        <f t="shared" si="721"/>
        <v>0</v>
      </c>
      <c r="BH832" s="13">
        <f t="shared" si="722"/>
        <v>0</v>
      </c>
      <c r="BI832" s="73">
        <f t="shared" si="676"/>
        <v>453307.00000000012</v>
      </c>
      <c r="BJ832" s="219"/>
      <c r="BK832" s="850">
        <f t="shared" si="723"/>
        <v>0</v>
      </c>
      <c r="BL832" s="109">
        <f t="shared" si="724"/>
        <v>0</v>
      </c>
      <c r="BM832" s="109">
        <f t="shared" si="725"/>
        <v>0</v>
      </c>
      <c r="BN832" s="109">
        <f t="shared" si="726"/>
        <v>0</v>
      </c>
      <c r="BO832" s="109">
        <f t="shared" si="727"/>
        <v>0</v>
      </c>
      <c r="BP832" s="109">
        <f t="shared" si="728"/>
        <v>0</v>
      </c>
      <c r="BQ832" s="109">
        <f t="shared" si="729"/>
        <v>0</v>
      </c>
      <c r="BR832" s="109">
        <f t="shared" si="730"/>
        <v>0</v>
      </c>
      <c r="BS832" s="109">
        <f t="shared" si="731"/>
        <v>453307.00000000012</v>
      </c>
      <c r="BT832" s="109">
        <f t="shared" si="732"/>
        <v>0</v>
      </c>
      <c r="BU832" s="109">
        <f t="shared" si="733"/>
        <v>0</v>
      </c>
      <c r="BV832" s="109">
        <f t="shared" si="734"/>
        <v>0</v>
      </c>
      <c r="BW832" s="109">
        <f t="shared" si="735"/>
        <v>0</v>
      </c>
      <c r="BX832" s="109">
        <f t="shared" si="736"/>
        <v>0</v>
      </c>
      <c r="BY832" s="1000">
        <f t="shared" si="677"/>
        <v>453307.00000000012</v>
      </c>
    </row>
    <row r="833" spans="1:77">
      <c r="A833" s="2" t="s">
        <v>206</v>
      </c>
      <c r="B833" s="2" t="s">
        <v>3380</v>
      </c>
      <c r="C833" s="57" t="s">
        <v>11</v>
      </c>
      <c r="D833" s="57" t="s">
        <v>7</v>
      </c>
      <c r="E833" s="681" t="s">
        <v>349</v>
      </c>
      <c r="F833" s="682">
        <v>41048</v>
      </c>
      <c r="G833" s="682" t="s">
        <v>106</v>
      </c>
      <c r="H833" s="241" t="s">
        <v>111</v>
      </c>
      <c r="I833" s="38"/>
      <c r="J833" s="983"/>
      <c r="K833" s="903"/>
      <c r="L833" s="798"/>
      <c r="M833" s="429"/>
      <c r="N833" s="109"/>
      <c r="O833" s="109"/>
      <c r="P833" s="109"/>
      <c r="Q833" s="607"/>
      <c r="R833" s="93"/>
      <c r="S833" s="109"/>
      <c r="T833" s="109"/>
      <c r="U833" s="109"/>
      <c r="V833" s="109">
        <v>0</v>
      </c>
      <c r="W833" s="109">
        <v>0</v>
      </c>
      <c r="X833" s="109">
        <v>0</v>
      </c>
      <c r="Y833" s="109">
        <v>0</v>
      </c>
      <c r="Z833" s="109">
        <v>0</v>
      </c>
      <c r="AA833" s="109">
        <v>0</v>
      </c>
      <c r="AB833" s="109">
        <v>0</v>
      </c>
      <c r="AC833" s="109">
        <v>116147934.20999998</v>
      </c>
      <c r="AD833" s="109">
        <v>687291.20999999344</v>
      </c>
      <c r="AE833" s="109">
        <v>200550.59000000358</v>
      </c>
      <c r="AF833" s="109">
        <v>2013696.1299999952</v>
      </c>
      <c r="AG833" s="109">
        <v>48144</v>
      </c>
      <c r="AH833" s="109">
        <v>48112.060000002384</v>
      </c>
      <c r="AI833" s="109">
        <v>16472.95000000298</v>
      </c>
      <c r="AJ833" s="109">
        <v>1421411.450000003</v>
      </c>
      <c r="AK833" s="109">
        <v>16804</v>
      </c>
      <c r="AL833" s="109">
        <v>16804</v>
      </c>
      <c r="AM833" s="109">
        <v>16804</v>
      </c>
      <c r="AN833" s="109">
        <v>16804</v>
      </c>
      <c r="AO833" s="109">
        <v>16804</v>
      </c>
      <c r="AP833" s="160">
        <f t="shared" si="678"/>
        <v>0</v>
      </c>
      <c r="AQ833" s="160">
        <f t="shared" si="679"/>
        <v>120667632.59999998</v>
      </c>
      <c r="AR833" s="160">
        <f t="shared" si="680"/>
        <v>120667632.59999998</v>
      </c>
      <c r="AS833" s="607"/>
      <c r="AT833" s="219"/>
      <c r="AU833" s="13">
        <f t="shared" si="709"/>
        <v>0</v>
      </c>
      <c r="AV833" s="13">
        <f t="shared" si="710"/>
        <v>116147934.20999998</v>
      </c>
      <c r="AW833" s="13">
        <f t="shared" si="711"/>
        <v>687291.20999999344</v>
      </c>
      <c r="AX833" s="13">
        <f t="shared" si="712"/>
        <v>200550.59000000358</v>
      </c>
      <c r="AY833" s="13">
        <f t="shared" si="713"/>
        <v>2013696.1299999952</v>
      </c>
      <c r="AZ833" s="13">
        <f t="shared" si="714"/>
        <v>48144</v>
      </c>
      <c r="BA833" s="13">
        <f t="shared" si="715"/>
        <v>48112.060000002384</v>
      </c>
      <c r="BB833" s="13">
        <f t="shared" si="716"/>
        <v>16472.95000000298</v>
      </c>
      <c r="BC833" s="13">
        <f t="shared" si="717"/>
        <v>1421411.450000003</v>
      </c>
      <c r="BD833" s="13">
        <f t="shared" si="718"/>
        <v>16804</v>
      </c>
      <c r="BE833" s="13">
        <f t="shared" si="719"/>
        <v>16804</v>
      </c>
      <c r="BF833" s="13">
        <f t="shared" si="720"/>
        <v>16804</v>
      </c>
      <c r="BG833" s="13">
        <f t="shared" si="721"/>
        <v>16804</v>
      </c>
      <c r="BH833" s="13">
        <f t="shared" si="722"/>
        <v>16804</v>
      </c>
      <c r="BI833" s="73">
        <f t="shared" si="676"/>
        <v>120667632.59999998</v>
      </c>
      <c r="BJ833" s="219"/>
      <c r="BK833" s="850">
        <f t="shared" si="723"/>
        <v>0</v>
      </c>
      <c r="BL833" s="109">
        <f t="shared" si="724"/>
        <v>116147934.20999998</v>
      </c>
      <c r="BM833" s="109">
        <f t="shared" si="725"/>
        <v>687291.20999999344</v>
      </c>
      <c r="BN833" s="109">
        <f t="shared" si="726"/>
        <v>200550.59000000358</v>
      </c>
      <c r="BO833" s="109">
        <f t="shared" si="727"/>
        <v>2013696.1299999952</v>
      </c>
      <c r="BP833" s="109">
        <f t="shared" si="728"/>
        <v>48144</v>
      </c>
      <c r="BQ833" s="109">
        <f t="shared" si="729"/>
        <v>48112.060000002384</v>
      </c>
      <c r="BR833" s="109">
        <f t="shared" si="730"/>
        <v>16472.95000000298</v>
      </c>
      <c r="BS833" s="109">
        <f t="shared" si="731"/>
        <v>1421411.450000003</v>
      </c>
      <c r="BT833" s="109">
        <f t="shared" si="732"/>
        <v>16804</v>
      </c>
      <c r="BU833" s="109">
        <f t="shared" si="733"/>
        <v>16804</v>
      </c>
      <c r="BV833" s="109">
        <f t="shared" si="734"/>
        <v>16804</v>
      </c>
      <c r="BW833" s="109">
        <f t="shared" si="735"/>
        <v>16804</v>
      </c>
      <c r="BX833" s="109">
        <f t="shared" si="736"/>
        <v>16804</v>
      </c>
      <c r="BY833" s="1000">
        <f t="shared" si="677"/>
        <v>120667632.59999998</v>
      </c>
    </row>
    <row r="834" spans="1:77">
      <c r="A834" s="2" t="s">
        <v>3383</v>
      </c>
      <c r="B834" s="2" t="s">
        <v>3384</v>
      </c>
      <c r="C834" s="57" t="s">
        <v>11</v>
      </c>
      <c r="D834" s="57" t="s">
        <v>7</v>
      </c>
      <c r="E834" s="681" t="s">
        <v>349</v>
      </c>
      <c r="F834" s="682">
        <v>41048</v>
      </c>
      <c r="G834" s="682" t="s">
        <v>106</v>
      </c>
      <c r="H834" s="241" t="s">
        <v>111</v>
      </c>
      <c r="I834" s="38"/>
      <c r="J834" s="983"/>
      <c r="K834" s="903"/>
      <c r="L834" s="798"/>
      <c r="M834" s="429"/>
      <c r="N834" s="109"/>
      <c r="O834" s="109"/>
      <c r="P834" s="109"/>
      <c r="Q834" s="607"/>
      <c r="R834" s="93"/>
      <c r="S834" s="109"/>
      <c r="T834" s="109"/>
      <c r="U834" s="109"/>
      <c r="V834" s="109">
        <v>0</v>
      </c>
      <c r="W834" s="109">
        <v>0</v>
      </c>
      <c r="X834" s="109">
        <v>0</v>
      </c>
      <c r="Y834" s="109">
        <v>0</v>
      </c>
      <c r="Z834" s="109">
        <v>0</v>
      </c>
      <c r="AA834" s="109">
        <v>0</v>
      </c>
      <c r="AB834" s="109">
        <v>0</v>
      </c>
      <c r="AC834" s="109">
        <v>8270495.7199999997</v>
      </c>
      <c r="AD834" s="109">
        <v>262898.49999999907</v>
      </c>
      <c r="AE834" s="109">
        <v>263961.46000000089</v>
      </c>
      <c r="AF834" s="109">
        <v>564534.5</v>
      </c>
      <c r="AG834" s="109">
        <v>7231</v>
      </c>
      <c r="AH834" s="109">
        <v>6714.5</v>
      </c>
      <c r="AI834" s="109">
        <v>6714.5</v>
      </c>
      <c r="AJ834" s="109">
        <v>6714.5</v>
      </c>
      <c r="AK834" s="109">
        <v>0</v>
      </c>
      <c r="AL834" s="109">
        <v>0</v>
      </c>
      <c r="AM834" s="109">
        <v>0</v>
      </c>
      <c r="AN834" s="109">
        <v>0</v>
      </c>
      <c r="AO834" s="109">
        <v>0</v>
      </c>
      <c r="AP834" s="160">
        <f t="shared" si="678"/>
        <v>0</v>
      </c>
      <c r="AQ834" s="160">
        <f t="shared" si="679"/>
        <v>9389264.6799999997</v>
      </c>
      <c r="AR834" s="160">
        <f t="shared" si="680"/>
        <v>9389264.6799999997</v>
      </c>
      <c r="AS834" s="607"/>
      <c r="AT834" s="219"/>
      <c r="AU834" s="13">
        <f t="shared" si="709"/>
        <v>0</v>
      </c>
      <c r="AV834" s="13">
        <f t="shared" si="710"/>
        <v>8270495.7199999997</v>
      </c>
      <c r="AW834" s="13">
        <f t="shared" si="711"/>
        <v>262898.49999999907</v>
      </c>
      <c r="AX834" s="13">
        <f t="shared" si="712"/>
        <v>263961.46000000089</v>
      </c>
      <c r="AY834" s="13">
        <f t="shared" si="713"/>
        <v>564534.5</v>
      </c>
      <c r="AZ834" s="13">
        <f t="shared" si="714"/>
        <v>7231</v>
      </c>
      <c r="BA834" s="13">
        <f t="shared" si="715"/>
        <v>6714.5</v>
      </c>
      <c r="BB834" s="13">
        <f t="shared" si="716"/>
        <v>6714.5</v>
      </c>
      <c r="BC834" s="13">
        <f t="shared" si="717"/>
        <v>6714.5</v>
      </c>
      <c r="BD834" s="13">
        <f t="shared" si="718"/>
        <v>0</v>
      </c>
      <c r="BE834" s="13">
        <f t="shared" si="719"/>
        <v>0</v>
      </c>
      <c r="BF834" s="13">
        <f t="shared" si="720"/>
        <v>0</v>
      </c>
      <c r="BG834" s="13">
        <f t="shared" si="721"/>
        <v>0</v>
      </c>
      <c r="BH834" s="13">
        <f t="shared" si="722"/>
        <v>0</v>
      </c>
      <c r="BI834" s="73">
        <f t="shared" si="676"/>
        <v>9389264.6799999997</v>
      </c>
      <c r="BJ834" s="219"/>
      <c r="BK834" s="850">
        <f t="shared" si="723"/>
        <v>0</v>
      </c>
      <c r="BL834" s="109">
        <f t="shared" si="724"/>
        <v>8270495.7199999997</v>
      </c>
      <c r="BM834" s="109">
        <f t="shared" si="725"/>
        <v>262898.49999999907</v>
      </c>
      <c r="BN834" s="109">
        <f t="shared" si="726"/>
        <v>263961.46000000089</v>
      </c>
      <c r="BO834" s="109">
        <f t="shared" si="727"/>
        <v>564534.5</v>
      </c>
      <c r="BP834" s="109">
        <f t="shared" si="728"/>
        <v>7231</v>
      </c>
      <c r="BQ834" s="109">
        <f t="shared" si="729"/>
        <v>6714.5</v>
      </c>
      <c r="BR834" s="109">
        <f t="shared" si="730"/>
        <v>6714.5</v>
      </c>
      <c r="BS834" s="109">
        <f t="shared" si="731"/>
        <v>6714.5</v>
      </c>
      <c r="BT834" s="109">
        <f t="shared" si="732"/>
        <v>0</v>
      </c>
      <c r="BU834" s="109">
        <f t="shared" si="733"/>
        <v>0</v>
      </c>
      <c r="BV834" s="109">
        <f t="shared" si="734"/>
        <v>0</v>
      </c>
      <c r="BW834" s="109">
        <f t="shared" si="735"/>
        <v>0</v>
      </c>
      <c r="BX834" s="109">
        <f t="shared" si="736"/>
        <v>0</v>
      </c>
      <c r="BY834" s="1000">
        <f t="shared" si="677"/>
        <v>9389264.6799999997</v>
      </c>
    </row>
    <row r="835" spans="1:77">
      <c r="A835" s="678" t="s">
        <v>2928</v>
      </c>
      <c r="B835" s="678" t="s">
        <v>2929</v>
      </c>
      <c r="C835" s="57" t="s">
        <v>3</v>
      </c>
      <c r="D835" s="684" t="s">
        <v>7</v>
      </c>
      <c r="E835" s="681" t="s">
        <v>349</v>
      </c>
      <c r="F835" s="683">
        <v>41060</v>
      </c>
      <c r="G835" s="682" t="s">
        <v>106</v>
      </c>
      <c r="H835" s="241" t="s">
        <v>109</v>
      </c>
      <c r="I835" s="38"/>
      <c r="J835" s="983"/>
      <c r="K835" s="903"/>
      <c r="L835" s="798"/>
      <c r="M835" s="429"/>
      <c r="N835" s="109"/>
      <c r="O835" s="109"/>
      <c r="P835" s="109"/>
      <c r="Q835" s="607"/>
      <c r="R835" s="93"/>
      <c r="S835" s="109"/>
      <c r="T835" s="109"/>
      <c r="U835" s="109"/>
      <c r="V835" s="109">
        <v>0</v>
      </c>
      <c r="W835" s="109">
        <v>0</v>
      </c>
      <c r="X835" s="109">
        <v>0</v>
      </c>
      <c r="Y835" s="109">
        <v>0</v>
      </c>
      <c r="Z835" s="109">
        <v>0</v>
      </c>
      <c r="AA835" s="109">
        <v>0</v>
      </c>
      <c r="AB835" s="109">
        <v>0</v>
      </c>
      <c r="AC835" s="109">
        <v>221022.15</v>
      </c>
      <c r="AD835" s="109">
        <v>44204.430000000022</v>
      </c>
      <c r="AE835" s="109">
        <v>44204.419999999984</v>
      </c>
      <c r="AF835" s="109">
        <v>0</v>
      </c>
      <c r="AG835" s="109">
        <v>0</v>
      </c>
      <c r="AH835" s="109">
        <v>0</v>
      </c>
      <c r="AI835" s="109">
        <v>0</v>
      </c>
      <c r="AJ835" s="109">
        <v>0</v>
      </c>
      <c r="AK835" s="109">
        <v>0</v>
      </c>
      <c r="AL835" s="109">
        <v>0</v>
      </c>
      <c r="AM835" s="109">
        <v>0</v>
      </c>
      <c r="AN835" s="109">
        <v>0</v>
      </c>
      <c r="AO835" s="109">
        <v>0</v>
      </c>
      <c r="AP835" s="160">
        <f t="shared" si="678"/>
        <v>0</v>
      </c>
      <c r="AQ835" s="160">
        <f t="shared" si="679"/>
        <v>309431</v>
      </c>
      <c r="AR835" s="160">
        <f t="shared" si="680"/>
        <v>309431</v>
      </c>
      <c r="AS835" s="607"/>
      <c r="AT835" s="219"/>
      <c r="AU835" s="13">
        <f t="shared" si="709"/>
        <v>0</v>
      </c>
      <c r="AV835" s="13">
        <f t="shared" si="710"/>
        <v>221022.15</v>
      </c>
      <c r="AW835" s="13">
        <f t="shared" si="711"/>
        <v>44204.430000000022</v>
      </c>
      <c r="AX835" s="13">
        <f t="shared" si="712"/>
        <v>44204.419999999984</v>
      </c>
      <c r="AY835" s="13">
        <f t="shared" si="713"/>
        <v>0</v>
      </c>
      <c r="AZ835" s="13">
        <f t="shared" si="714"/>
        <v>0</v>
      </c>
      <c r="BA835" s="13">
        <f t="shared" si="715"/>
        <v>0</v>
      </c>
      <c r="BB835" s="13">
        <f t="shared" si="716"/>
        <v>0</v>
      </c>
      <c r="BC835" s="13">
        <f t="shared" si="717"/>
        <v>0</v>
      </c>
      <c r="BD835" s="13">
        <f t="shared" si="718"/>
        <v>0</v>
      </c>
      <c r="BE835" s="13">
        <f t="shared" si="719"/>
        <v>0</v>
      </c>
      <c r="BF835" s="13">
        <f t="shared" si="720"/>
        <v>0</v>
      </c>
      <c r="BG835" s="13">
        <f t="shared" si="721"/>
        <v>0</v>
      </c>
      <c r="BH835" s="13">
        <f t="shared" si="722"/>
        <v>0</v>
      </c>
      <c r="BI835" s="73">
        <f t="shared" ref="BI835:BI898" si="737">SUM(AU835:BH835)</f>
        <v>309431</v>
      </c>
      <c r="BJ835" s="219"/>
      <c r="BK835" s="850">
        <f t="shared" si="723"/>
        <v>0</v>
      </c>
      <c r="BL835" s="109">
        <f t="shared" si="724"/>
        <v>221022.15</v>
      </c>
      <c r="BM835" s="109">
        <f t="shared" si="725"/>
        <v>44204.430000000022</v>
      </c>
      <c r="BN835" s="109">
        <f t="shared" si="726"/>
        <v>44204.419999999984</v>
      </c>
      <c r="BO835" s="109">
        <f t="shared" si="727"/>
        <v>0</v>
      </c>
      <c r="BP835" s="109">
        <f t="shared" si="728"/>
        <v>0</v>
      </c>
      <c r="BQ835" s="109">
        <f t="shared" si="729"/>
        <v>0</v>
      </c>
      <c r="BR835" s="109">
        <f t="shared" si="730"/>
        <v>0</v>
      </c>
      <c r="BS835" s="109">
        <f t="shared" si="731"/>
        <v>0</v>
      </c>
      <c r="BT835" s="109">
        <f t="shared" si="732"/>
        <v>0</v>
      </c>
      <c r="BU835" s="109">
        <f t="shared" si="733"/>
        <v>0</v>
      </c>
      <c r="BV835" s="109">
        <f t="shared" si="734"/>
        <v>0</v>
      </c>
      <c r="BW835" s="109">
        <f t="shared" si="735"/>
        <v>0</v>
      </c>
      <c r="BX835" s="109">
        <f t="shared" si="736"/>
        <v>0</v>
      </c>
      <c r="BY835" s="1000">
        <f t="shared" ref="BY835:BY898" si="738">SUM(BK835:BX835)</f>
        <v>309431</v>
      </c>
    </row>
    <row r="836" spans="1:77">
      <c r="A836" s="2" t="s">
        <v>246</v>
      </c>
      <c r="B836" s="2" t="s">
        <v>2597</v>
      </c>
      <c r="C836" s="57" t="s">
        <v>3</v>
      </c>
      <c r="D836" s="57" t="s">
        <v>7</v>
      </c>
      <c r="E836" s="681" t="s">
        <v>349</v>
      </c>
      <c r="F836" s="682">
        <v>41060</v>
      </c>
      <c r="G836" s="682" t="s">
        <v>106</v>
      </c>
      <c r="H836" s="241" t="s">
        <v>109</v>
      </c>
      <c r="I836" s="38"/>
      <c r="J836" s="983"/>
      <c r="K836" s="903"/>
      <c r="L836" s="798"/>
      <c r="M836" s="429"/>
      <c r="N836" s="109"/>
      <c r="O836" s="109"/>
      <c r="P836" s="109"/>
      <c r="Q836" s="607"/>
      <c r="R836" s="93"/>
      <c r="S836" s="109"/>
      <c r="T836" s="109"/>
      <c r="U836" s="109"/>
      <c r="V836" s="109">
        <v>0</v>
      </c>
      <c r="W836" s="109">
        <v>0</v>
      </c>
      <c r="X836" s="109">
        <v>0</v>
      </c>
      <c r="Y836" s="109">
        <v>0</v>
      </c>
      <c r="Z836" s="109">
        <v>0</v>
      </c>
      <c r="AA836" s="109">
        <v>0</v>
      </c>
      <c r="AB836" s="109">
        <v>0</v>
      </c>
      <c r="AC836" s="109">
        <v>1061884.2999999998</v>
      </c>
      <c r="AD836" s="109">
        <v>212376.85999999987</v>
      </c>
      <c r="AE836" s="109">
        <v>212376.84000000008</v>
      </c>
      <c r="AF836" s="109">
        <v>0</v>
      </c>
      <c r="AG836" s="109">
        <v>0</v>
      </c>
      <c r="AH836" s="109">
        <v>0</v>
      </c>
      <c r="AI836" s="109">
        <v>0</v>
      </c>
      <c r="AJ836" s="109">
        <v>0</v>
      </c>
      <c r="AK836" s="109">
        <v>0</v>
      </c>
      <c r="AL836" s="109">
        <v>0</v>
      </c>
      <c r="AM836" s="109">
        <v>0</v>
      </c>
      <c r="AN836" s="109">
        <v>0</v>
      </c>
      <c r="AO836" s="109">
        <v>0</v>
      </c>
      <c r="AP836" s="160">
        <f t="shared" ref="AP836:AP899" si="739">SUM(S836:AA836)</f>
        <v>0</v>
      </c>
      <c r="AQ836" s="160">
        <f t="shared" ref="AQ836:AQ899" si="740">SUM(AB836:AO836)</f>
        <v>1486637.9999999998</v>
      </c>
      <c r="AR836" s="160">
        <f t="shared" ref="AR836:AR899" si="741">SUM(S836:AO836)</f>
        <v>1486637.9999999998</v>
      </c>
      <c r="AS836" s="607"/>
      <c r="AT836" s="219"/>
      <c r="AU836" s="13">
        <f t="shared" si="709"/>
        <v>0</v>
      </c>
      <c r="AV836" s="13">
        <f t="shared" si="710"/>
        <v>1061884.2999999998</v>
      </c>
      <c r="AW836" s="13">
        <f t="shared" si="711"/>
        <v>212376.85999999987</v>
      </c>
      <c r="AX836" s="13">
        <f t="shared" si="712"/>
        <v>212376.84000000008</v>
      </c>
      <c r="AY836" s="13">
        <f t="shared" si="713"/>
        <v>0</v>
      </c>
      <c r="AZ836" s="13">
        <f t="shared" si="714"/>
        <v>0</v>
      </c>
      <c r="BA836" s="13">
        <f t="shared" si="715"/>
        <v>0</v>
      </c>
      <c r="BB836" s="13">
        <f t="shared" si="716"/>
        <v>0</v>
      </c>
      <c r="BC836" s="13">
        <f t="shared" si="717"/>
        <v>0</v>
      </c>
      <c r="BD836" s="13">
        <f t="shared" si="718"/>
        <v>0</v>
      </c>
      <c r="BE836" s="13">
        <f t="shared" si="719"/>
        <v>0</v>
      </c>
      <c r="BF836" s="13">
        <f t="shared" si="720"/>
        <v>0</v>
      </c>
      <c r="BG836" s="13">
        <f t="shared" si="721"/>
        <v>0</v>
      </c>
      <c r="BH836" s="13">
        <f t="shared" si="722"/>
        <v>0</v>
      </c>
      <c r="BI836" s="73">
        <f t="shared" si="737"/>
        <v>1486637.9999999998</v>
      </c>
      <c r="BJ836" s="219"/>
      <c r="BK836" s="850">
        <f t="shared" si="723"/>
        <v>0</v>
      </c>
      <c r="BL836" s="109">
        <f t="shared" si="724"/>
        <v>1061884.2999999998</v>
      </c>
      <c r="BM836" s="109">
        <f t="shared" si="725"/>
        <v>212376.85999999987</v>
      </c>
      <c r="BN836" s="109">
        <f t="shared" si="726"/>
        <v>212376.84000000008</v>
      </c>
      <c r="BO836" s="109">
        <f t="shared" si="727"/>
        <v>0</v>
      </c>
      <c r="BP836" s="109">
        <f t="shared" si="728"/>
        <v>0</v>
      </c>
      <c r="BQ836" s="109">
        <f t="shared" si="729"/>
        <v>0</v>
      </c>
      <c r="BR836" s="109">
        <f t="shared" si="730"/>
        <v>0</v>
      </c>
      <c r="BS836" s="109">
        <f t="shared" si="731"/>
        <v>0</v>
      </c>
      <c r="BT836" s="109">
        <f t="shared" si="732"/>
        <v>0</v>
      </c>
      <c r="BU836" s="109">
        <f t="shared" si="733"/>
        <v>0</v>
      </c>
      <c r="BV836" s="109">
        <f t="shared" si="734"/>
        <v>0</v>
      </c>
      <c r="BW836" s="109">
        <f t="shared" si="735"/>
        <v>0</v>
      </c>
      <c r="BX836" s="109">
        <f t="shared" si="736"/>
        <v>0</v>
      </c>
      <c r="BY836" s="1000">
        <f t="shared" si="738"/>
        <v>1486637.9999999998</v>
      </c>
    </row>
    <row r="837" spans="1:77">
      <c r="A837" s="2" t="s">
        <v>2823</v>
      </c>
      <c r="B837" s="2" t="s">
        <v>2824</v>
      </c>
      <c r="C837" s="57" t="s">
        <v>3</v>
      </c>
      <c r="D837" s="57" t="s">
        <v>7</v>
      </c>
      <c r="E837" s="681" t="s">
        <v>349</v>
      </c>
      <c r="F837" s="682">
        <v>41121</v>
      </c>
      <c r="G837" s="682" t="s">
        <v>106</v>
      </c>
      <c r="H837" s="241" t="s">
        <v>109</v>
      </c>
      <c r="I837" s="38"/>
      <c r="J837" s="983"/>
      <c r="K837" s="903"/>
      <c r="L837" s="798"/>
      <c r="M837" s="429"/>
      <c r="N837" s="109"/>
      <c r="O837" s="109"/>
      <c r="P837" s="109"/>
      <c r="Q837" s="607"/>
      <c r="R837" s="93"/>
      <c r="S837" s="109"/>
      <c r="T837" s="109"/>
      <c r="U837" s="109"/>
      <c r="V837" s="109">
        <v>0</v>
      </c>
      <c r="W837" s="109">
        <v>0</v>
      </c>
      <c r="X837" s="109">
        <v>0</v>
      </c>
      <c r="Y837" s="109">
        <v>0</v>
      </c>
      <c r="Z837" s="109">
        <v>0</v>
      </c>
      <c r="AA837" s="109">
        <v>0</v>
      </c>
      <c r="AB837" s="109">
        <v>0</v>
      </c>
      <c r="AC837" s="109">
        <v>0</v>
      </c>
      <c r="AD837" s="109">
        <v>0</v>
      </c>
      <c r="AE837" s="109">
        <v>441956</v>
      </c>
      <c r="AF837" s="109">
        <v>0</v>
      </c>
      <c r="AG837" s="109">
        <v>0</v>
      </c>
      <c r="AH837" s="109">
        <v>0</v>
      </c>
      <c r="AI837" s="109">
        <v>0</v>
      </c>
      <c r="AJ837" s="109">
        <v>0</v>
      </c>
      <c r="AK837" s="109">
        <v>0</v>
      </c>
      <c r="AL837" s="109">
        <v>0</v>
      </c>
      <c r="AM837" s="109">
        <v>0</v>
      </c>
      <c r="AN837" s="109">
        <v>0</v>
      </c>
      <c r="AO837" s="109">
        <v>0</v>
      </c>
      <c r="AP837" s="160">
        <f t="shared" si="739"/>
        <v>0</v>
      </c>
      <c r="AQ837" s="160">
        <f t="shared" si="740"/>
        <v>441956</v>
      </c>
      <c r="AR837" s="160">
        <f t="shared" si="741"/>
        <v>441956</v>
      </c>
      <c r="AS837" s="607"/>
      <c r="AT837" s="219"/>
      <c r="AU837" s="13">
        <f t="shared" si="709"/>
        <v>0</v>
      </c>
      <c r="AV837" s="13">
        <f t="shared" si="710"/>
        <v>0</v>
      </c>
      <c r="AW837" s="13">
        <f t="shared" si="711"/>
        <v>0</v>
      </c>
      <c r="AX837" s="13">
        <f t="shared" si="712"/>
        <v>441956</v>
      </c>
      <c r="AY837" s="13">
        <f t="shared" si="713"/>
        <v>0</v>
      </c>
      <c r="AZ837" s="13">
        <f t="shared" si="714"/>
        <v>0</v>
      </c>
      <c r="BA837" s="13">
        <f t="shared" si="715"/>
        <v>0</v>
      </c>
      <c r="BB837" s="13">
        <f t="shared" si="716"/>
        <v>0</v>
      </c>
      <c r="BC837" s="13">
        <f t="shared" si="717"/>
        <v>0</v>
      </c>
      <c r="BD837" s="13">
        <f t="shared" si="718"/>
        <v>0</v>
      </c>
      <c r="BE837" s="13">
        <f t="shared" si="719"/>
        <v>0</v>
      </c>
      <c r="BF837" s="13">
        <f t="shared" si="720"/>
        <v>0</v>
      </c>
      <c r="BG837" s="13">
        <f t="shared" si="721"/>
        <v>0</v>
      </c>
      <c r="BH837" s="13">
        <f t="shared" si="722"/>
        <v>0</v>
      </c>
      <c r="BI837" s="73">
        <f t="shared" si="737"/>
        <v>441956</v>
      </c>
      <c r="BJ837" s="219"/>
      <c r="BK837" s="850">
        <f t="shared" si="723"/>
        <v>0</v>
      </c>
      <c r="BL837" s="109">
        <f t="shared" si="724"/>
        <v>0</v>
      </c>
      <c r="BM837" s="109">
        <f t="shared" si="725"/>
        <v>0</v>
      </c>
      <c r="BN837" s="109">
        <f t="shared" si="726"/>
        <v>441956</v>
      </c>
      <c r="BO837" s="109">
        <f t="shared" si="727"/>
        <v>0</v>
      </c>
      <c r="BP837" s="109">
        <f t="shared" si="728"/>
        <v>0</v>
      </c>
      <c r="BQ837" s="109">
        <f t="shared" si="729"/>
        <v>0</v>
      </c>
      <c r="BR837" s="109">
        <f t="shared" si="730"/>
        <v>0</v>
      </c>
      <c r="BS837" s="109">
        <f t="shared" si="731"/>
        <v>0</v>
      </c>
      <c r="BT837" s="109">
        <f t="shared" si="732"/>
        <v>0</v>
      </c>
      <c r="BU837" s="109">
        <f t="shared" si="733"/>
        <v>0</v>
      </c>
      <c r="BV837" s="109">
        <f t="shared" si="734"/>
        <v>0</v>
      </c>
      <c r="BW837" s="109">
        <f t="shared" si="735"/>
        <v>0</v>
      </c>
      <c r="BX837" s="109">
        <f t="shared" si="736"/>
        <v>0</v>
      </c>
      <c r="BY837" s="1000">
        <f t="shared" si="738"/>
        <v>441956</v>
      </c>
    </row>
    <row r="838" spans="1:77">
      <c r="A838" s="2" t="s">
        <v>2566</v>
      </c>
      <c r="B838" s="2" t="s">
        <v>2567</v>
      </c>
      <c r="C838" s="57" t="s">
        <v>3</v>
      </c>
      <c r="D838" s="57" t="s">
        <v>7</v>
      </c>
      <c r="E838" s="681" t="s">
        <v>349</v>
      </c>
      <c r="F838" s="682">
        <v>41060</v>
      </c>
      <c r="G838" s="682" t="s">
        <v>106</v>
      </c>
      <c r="H838" s="241" t="s">
        <v>109</v>
      </c>
      <c r="I838" s="38"/>
      <c r="J838" s="983"/>
      <c r="K838" s="903"/>
      <c r="L838" s="798"/>
      <c r="M838" s="429"/>
      <c r="N838" s="109"/>
      <c r="O838" s="109"/>
      <c r="P838" s="109"/>
      <c r="Q838" s="607"/>
      <c r="R838" s="93"/>
      <c r="S838" s="109"/>
      <c r="T838" s="109"/>
      <c r="U838" s="109"/>
      <c r="V838" s="109">
        <v>0</v>
      </c>
      <c r="W838" s="109">
        <v>0</v>
      </c>
      <c r="X838" s="109">
        <v>0</v>
      </c>
      <c r="Y838" s="109">
        <v>0</v>
      </c>
      <c r="Z838" s="109">
        <v>0</v>
      </c>
      <c r="AA838" s="109">
        <v>0</v>
      </c>
      <c r="AB838" s="109">
        <v>0</v>
      </c>
      <c r="AC838" s="109">
        <v>439911.87000000005</v>
      </c>
      <c r="AD838" s="109">
        <v>0</v>
      </c>
      <c r="AE838" s="109">
        <v>1598565.5</v>
      </c>
      <c r="AF838" s="109">
        <v>0</v>
      </c>
      <c r="AG838" s="109">
        <v>0</v>
      </c>
      <c r="AH838" s="109">
        <v>0</v>
      </c>
      <c r="AI838" s="109">
        <v>0</v>
      </c>
      <c r="AJ838" s="109">
        <v>0</v>
      </c>
      <c r="AK838" s="109">
        <v>0</v>
      </c>
      <c r="AL838" s="109">
        <v>0</v>
      </c>
      <c r="AM838" s="109">
        <v>0</v>
      </c>
      <c r="AN838" s="109">
        <v>0</v>
      </c>
      <c r="AO838" s="109">
        <v>0</v>
      </c>
      <c r="AP838" s="160">
        <f t="shared" si="739"/>
        <v>0</v>
      </c>
      <c r="AQ838" s="160">
        <f t="shared" si="740"/>
        <v>2038477.37</v>
      </c>
      <c r="AR838" s="160">
        <f t="shared" si="741"/>
        <v>2038477.37</v>
      </c>
      <c r="AS838" s="607"/>
      <c r="AT838" s="219"/>
      <c r="AU838" s="13">
        <f t="shared" si="709"/>
        <v>0</v>
      </c>
      <c r="AV838" s="13">
        <f t="shared" si="710"/>
        <v>439911.87000000005</v>
      </c>
      <c r="AW838" s="13">
        <f t="shared" si="711"/>
        <v>0</v>
      </c>
      <c r="AX838" s="13">
        <f t="shared" si="712"/>
        <v>1598565.5</v>
      </c>
      <c r="AY838" s="13">
        <f t="shared" si="713"/>
        <v>0</v>
      </c>
      <c r="AZ838" s="13">
        <f t="shared" si="714"/>
        <v>0</v>
      </c>
      <c r="BA838" s="13">
        <f t="shared" si="715"/>
        <v>0</v>
      </c>
      <c r="BB838" s="13">
        <f t="shared" si="716"/>
        <v>0</v>
      </c>
      <c r="BC838" s="13">
        <f t="shared" si="717"/>
        <v>0</v>
      </c>
      <c r="BD838" s="13">
        <f t="shared" si="718"/>
        <v>0</v>
      </c>
      <c r="BE838" s="13">
        <f t="shared" si="719"/>
        <v>0</v>
      </c>
      <c r="BF838" s="13">
        <f t="shared" si="720"/>
        <v>0</v>
      </c>
      <c r="BG838" s="13">
        <f t="shared" si="721"/>
        <v>0</v>
      </c>
      <c r="BH838" s="13">
        <f t="shared" si="722"/>
        <v>0</v>
      </c>
      <c r="BI838" s="73">
        <f t="shared" si="737"/>
        <v>2038477.37</v>
      </c>
      <c r="BJ838" s="219"/>
      <c r="BK838" s="850">
        <f t="shared" si="723"/>
        <v>0</v>
      </c>
      <c r="BL838" s="109">
        <f t="shared" si="724"/>
        <v>439911.87000000005</v>
      </c>
      <c r="BM838" s="109">
        <f t="shared" si="725"/>
        <v>0</v>
      </c>
      <c r="BN838" s="109">
        <f t="shared" si="726"/>
        <v>1598565.5</v>
      </c>
      <c r="BO838" s="109">
        <f t="shared" si="727"/>
        <v>0</v>
      </c>
      <c r="BP838" s="109">
        <f t="shared" si="728"/>
        <v>0</v>
      </c>
      <c r="BQ838" s="109">
        <f t="shared" si="729"/>
        <v>0</v>
      </c>
      <c r="BR838" s="109">
        <f t="shared" si="730"/>
        <v>0</v>
      </c>
      <c r="BS838" s="109">
        <f t="shared" si="731"/>
        <v>0</v>
      </c>
      <c r="BT838" s="109">
        <f t="shared" si="732"/>
        <v>0</v>
      </c>
      <c r="BU838" s="109">
        <f t="shared" si="733"/>
        <v>0</v>
      </c>
      <c r="BV838" s="109">
        <f t="shared" si="734"/>
        <v>0</v>
      </c>
      <c r="BW838" s="109">
        <f t="shared" si="735"/>
        <v>0</v>
      </c>
      <c r="BX838" s="109">
        <f t="shared" si="736"/>
        <v>0</v>
      </c>
      <c r="BY838" s="1000">
        <f t="shared" si="738"/>
        <v>2038477.37</v>
      </c>
    </row>
    <row r="839" spans="1:77">
      <c r="A839" s="2" t="s">
        <v>2759</v>
      </c>
      <c r="B839" s="2" t="s">
        <v>2760</v>
      </c>
      <c r="C839" s="57" t="s">
        <v>3</v>
      </c>
      <c r="D839" s="57" t="s">
        <v>7</v>
      </c>
      <c r="E839" s="681" t="s">
        <v>349</v>
      </c>
      <c r="F839" s="682">
        <v>41121</v>
      </c>
      <c r="G839" s="682" t="s">
        <v>106</v>
      </c>
      <c r="H839" s="241" t="s">
        <v>109</v>
      </c>
      <c r="I839" s="38"/>
      <c r="J839" s="983"/>
      <c r="K839" s="903"/>
      <c r="L839" s="798"/>
      <c r="M839" s="429"/>
      <c r="N839" s="109"/>
      <c r="O839" s="109"/>
      <c r="P839" s="109"/>
      <c r="Q839" s="607"/>
      <c r="R839" s="93"/>
      <c r="S839" s="109"/>
      <c r="T839" s="109"/>
      <c r="U839" s="109"/>
      <c r="V839" s="109">
        <v>0</v>
      </c>
      <c r="W839" s="109">
        <v>0</v>
      </c>
      <c r="X839" s="109">
        <v>0</v>
      </c>
      <c r="Y839" s="109">
        <v>0</v>
      </c>
      <c r="Z839" s="109">
        <v>0</v>
      </c>
      <c r="AA839" s="109">
        <v>0</v>
      </c>
      <c r="AB839" s="109">
        <v>0</v>
      </c>
      <c r="AC839" s="109">
        <v>0</v>
      </c>
      <c r="AD839" s="109">
        <v>0</v>
      </c>
      <c r="AE839" s="109">
        <v>564922</v>
      </c>
      <c r="AF839" s="109">
        <v>0</v>
      </c>
      <c r="AG839" s="109">
        <v>0</v>
      </c>
      <c r="AH839" s="109">
        <v>0</v>
      </c>
      <c r="AI839" s="109">
        <v>0</v>
      </c>
      <c r="AJ839" s="109">
        <v>0</v>
      </c>
      <c r="AK839" s="109">
        <v>0</v>
      </c>
      <c r="AL839" s="109">
        <v>0</v>
      </c>
      <c r="AM839" s="109">
        <v>0</v>
      </c>
      <c r="AN839" s="109">
        <v>0</v>
      </c>
      <c r="AO839" s="109">
        <v>0</v>
      </c>
      <c r="AP839" s="160">
        <f t="shared" si="739"/>
        <v>0</v>
      </c>
      <c r="AQ839" s="160">
        <f t="shared" si="740"/>
        <v>564922</v>
      </c>
      <c r="AR839" s="160">
        <f t="shared" si="741"/>
        <v>564922</v>
      </c>
      <c r="AS839" s="607"/>
      <c r="AT839" s="219"/>
      <c r="AU839" s="13">
        <f t="shared" si="709"/>
        <v>0</v>
      </c>
      <c r="AV839" s="13">
        <f t="shared" si="710"/>
        <v>0</v>
      </c>
      <c r="AW839" s="13">
        <f t="shared" si="711"/>
        <v>0</v>
      </c>
      <c r="AX839" s="13">
        <f t="shared" si="712"/>
        <v>564922</v>
      </c>
      <c r="AY839" s="13">
        <f t="shared" si="713"/>
        <v>0</v>
      </c>
      <c r="AZ839" s="13">
        <f t="shared" si="714"/>
        <v>0</v>
      </c>
      <c r="BA839" s="13">
        <f t="shared" si="715"/>
        <v>0</v>
      </c>
      <c r="BB839" s="13">
        <f t="shared" si="716"/>
        <v>0</v>
      </c>
      <c r="BC839" s="13">
        <f t="shared" si="717"/>
        <v>0</v>
      </c>
      <c r="BD839" s="13">
        <f t="shared" si="718"/>
        <v>0</v>
      </c>
      <c r="BE839" s="13">
        <f t="shared" si="719"/>
        <v>0</v>
      </c>
      <c r="BF839" s="13">
        <f t="shared" si="720"/>
        <v>0</v>
      </c>
      <c r="BG839" s="13">
        <f t="shared" si="721"/>
        <v>0</v>
      </c>
      <c r="BH839" s="13">
        <f t="shared" si="722"/>
        <v>0</v>
      </c>
      <c r="BI839" s="73">
        <f t="shared" si="737"/>
        <v>564922</v>
      </c>
      <c r="BJ839" s="219"/>
      <c r="BK839" s="850">
        <f t="shared" si="723"/>
        <v>0</v>
      </c>
      <c r="BL839" s="109">
        <f t="shared" si="724"/>
        <v>0</v>
      </c>
      <c r="BM839" s="109">
        <f t="shared" si="725"/>
        <v>0</v>
      </c>
      <c r="BN839" s="109">
        <f t="shared" si="726"/>
        <v>564922</v>
      </c>
      <c r="BO839" s="109">
        <f t="shared" si="727"/>
        <v>0</v>
      </c>
      <c r="BP839" s="109">
        <f t="shared" si="728"/>
        <v>0</v>
      </c>
      <c r="BQ839" s="109">
        <f t="shared" si="729"/>
        <v>0</v>
      </c>
      <c r="BR839" s="109">
        <f t="shared" si="730"/>
        <v>0</v>
      </c>
      <c r="BS839" s="109">
        <f t="shared" si="731"/>
        <v>0</v>
      </c>
      <c r="BT839" s="109">
        <f t="shared" si="732"/>
        <v>0</v>
      </c>
      <c r="BU839" s="109">
        <f t="shared" si="733"/>
        <v>0</v>
      </c>
      <c r="BV839" s="109">
        <f t="shared" si="734"/>
        <v>0</v>
      </c>
      <c r="BW839" s="109">
        <f t="shared" si="735"/>
        <v>0</v>
      </c>
      <c r="BX839" s="109">
        <f t="shared" si="736"/>
        <v>0</v>
      </c>
      <c r="BY839" s="1000">
        <f t="shared" si="738"/>
        <v>564922</v>
      </c>
    </row>
    <row r="840" spans="1:77">
      <c r="A840" s="2" t="s">
        <v>3211</v>
      </c>
      <c r="B840" s="2" t="s">
        <v>3212</v>
      </c>
      <c r="C840" s="57" t="s">
        <v>3</v>
      </c>
      <c r="D840" s="57" t="s">
        <v>7</v>
      </c>
      <c r="E840" s="681" t="s">
        <v>349</v>
      </c>
      <c r="F840" s="682">
        <v>41060</v>
      </c>
      <c r="G840" s="682" t="s">
        <v>106</v>
      </c>
      <c r="H840" s="241" t="s">
        <v>109</v>
      </c>
      <c r="I840" s="38"/>
      <c r="J840" s="983"/>
      <c r="K840" s="903"/>
      <c r="L840" s="798"/>
      <c r="M840" s="429"/>
      <c r="N840" s="109"/>
      <c r="O840" s="109"/>
      <c r="P840" s="109"/>
      <c r="Q840" s="607"/>
      <c r="R840" s="93"/>
      <c r="S840" s="109"/>
      <c r="T840" s="109"/>
      <c r="U840" s="109"/>
      <c r="V840" s="109">
        <v>0</v>
      </c>
      <c r="W840" s="109">
        <v>0</v>
      </c>
      <c r="X840" s="109">
        <v>0</v>
      </c>
      <c r="Y840" s="109">
        <v>0</v>
      </c>
      <c r="Z840" s="109">
        <v>0</v>
      </c>
      <c r="AA840" s="109">
        <v>0</v>
      </c>
      <c r="AB840" s="109">
        <v>0</v>
      </c>
      <c r="AC840" s="109">
        <v>158350</v>
      </c>
      <c r="AD840" s="109">
        <v>0</v>
      </c>
      <c r="AE840" s="109">
        <v>0</v>
      </c>
      <c r="AF840" s="109">
        <v>0</v>
      </c>
      <c r="AG840" s="109">
        <v>0</v>
      </c>
      <c r="AH840" s="109">
        <v>0</v>
      </c>
      <c r="AI840" s="109">
        <v>0</v>
      </c>
      <c r="AJ840" s="109">
        <v>0</v>
      </c>
      <c r="AK840" s="109">
        <v>0</v>
      </c>
      <c r="AL840" s="109">
        <v>0</v>
      </c>
      <c r="AM840" s="109">
        <v>0</v>
      </c>
      <c r="AN840" s="109">
        <v>0</v>
      </c>
      <c r="AO840" s="109">
        <v>0</v>
      </c>
      <c r="AP840" s="160">
        <f t="shared" si="739"/>
        <v>0</v>
      </c>
      <c r="AQ840" s="160">
        <f t="shared" si="740"/>
        <v>158350</v>
      </c>
      <c r="AR840" s="160">
        <f t="shared" si="741"/>
        <v>158350</v>
      </c>
      <c r="AS840" s="607"/>
      <c r="AT840" s="219"/>
      <c r="AU840" s="13">
        <f t="shared" si="709"/>
        <v>0</v>
      </c>
      <c r="AV840" s="13">
        <f t="shared" si="710"/>
        <v>158350</v>
      </c>
      <c r="AW840" s="13">
        <f t="shared" si="711"/>
        <v>0</v>
      </c>
      <c r="AX840" s="13">
        <f t="shared" si="712"/>
        <v>0</v>
      </c>
      <c r="AY840" s="13">
        <f t="shared" si="713"/>
        <v>0</v>
      </c>
      <c r="AZ840" s="13">
        <f t="shared" si="714"/>
        <v>0</v>
      </c>
      <c r="BA840" s="13">
        <f t="shared" si="715"/>
        <v>0</v>
      </c>
      <c r="BB840" s="13">
        <f t="shared" si="716"/>
        <v>0</v>
      </c>
      <c r="BC840" s="13">
        <f t="shared" si="717"/>
        <v>0</v>
      </c>
      <c r="BD840" s="13">
        <f t="shared" si="718"/>
        <v>0</v>
      </c>
      <c r="BE840" s="13">
        <f t="shared" si="719"/>
        <v>0</v>
      </c>
      <c r="BF840" s="13">
        <f t="shared" si="720"/>
        <v>0</v>
      </c>
      <c r="BG840" s="13">
        <f t="shared" si="721"/>
        <v>0</v>
      </c>
      <c r="BH840" s="13">
        <f t="shared" si="722"/>
        <v>0</v>
      </c>
      <c r="BI840" s="73">
        <f t="shared" si="737"/>
        <v>158350</v>
      </c>
      <c r="BJ840" s="219"/>
      <c r="BK840" s="850">
        <f t="shared" si="723"/>
        <v>0</v>
      </c>
      <c r="BL840" s="109">
        <f t="shared" si="724"/>
        <v>158350</v>
      </c>
      <c r="BM840" s="109">
        <f t="shared" si="725"/>
        <v>0</v>
      </c>
      <c r="BN840" s="109">
        <f t="shared" si="726"/>
        <v>0</v>
      </c>
      <c r="BO840" s="109">
        <f t="shared" si="727"/>
        <v>0</v>
      </c>
      <c r="BP840" s="109">
        <f t="shared" si="728"/>
        <v>0</v>
      </c>
      <c r="BQ840" s="109">
        <f t="shared" si="729"/>
        <v>0</v>
      </c>
      <c r="BR840" s="109">
        <f t="shared" si="730"/>
        <v>0</v>
      </c>
      <c r="BS840" s="109">
        <f t="shared" si="731"/>
        <v>0</v>
      </c>
      <c r="BT840" s="109">
        <f t="shared" si="732"/>
        <v>0</v>
      </c>
      <c r="BU840" s="109">
        <f t="shared" si="733"/>
        <v>0</v>
      </c>
      <c r="BV840" s="109">
        <f t="shared" si="734"/>
        <v>0</v>
      </c>
      <c r="BW840" s="109">
        <f t="shared" si="735"/>
        <v>0</v>
      </c>
      <c r="BX840" s="109">
        <f t="shared" si="736"/>
        <v>0</v>
      </c>
      <c r="BY840" s="1000">
        <f t="shared" si="738"/>
        <v>158350</v>
      </c>
    </row>
    <row r="841" spans="1:77">
      <c r="A841" s="2" t="s">
        <v>2831</v>
      </c>
      <c r="B841" s="2" t="s">
        <v>2832</v>
      </c>
      <c r="C841" s="57" t="s">
        <v>3</v>
      </c>
      <c r="D841" s="57" t="s">
        <v>7</v>
      </c>
      <c r="E841" s="681" t="s">
        <v>349</v>
      </c>
      <c r="F841" s="682">
        <v>41060</v>
      </c>
      <c r="G841" s="682" t="s">
        <v>106</v>
      </c>
      <c r="H841" s="241" t="s">
        <v>109</v>
      </c>
      <c r="I841" s="38"/>
      <c r="J841" s="983"/>
      <c r="K841" s="903"/>
      <c r="L841" s="798"/>
      <c r="M841" s="429"/>
      <c r="N841" s="109"/>
      <c r="O841" s="109"/>
      <c r="P841" s="109"/>
      <c r="Q841" s="607"/>
      <c r="R841" s="93"/>
      <c r="S841" s="109"/>
      <c r="T841" s="109"/>
      <c r="U841" s="109"/>
      <c r="V841" s="109">
        <v>0</v>
      </c>
      <c r="W841" s="109">
        <v>0</v>
      </c>
      <c r="X841" s="109">
        <v>0</v>
      </c>
      <c r="Y841" s="109">
        <v>0</v>
      </c>
      <c r="Z841" s="109">
        <v>0</v>
      </c>
      <c r="AA841" s="109">
        <v>0</v>
      </c>
      <c r="AB841" s="109">
        <v>0</v>
      </c>
      <c r="AC841" s="109">
        <v>304857.84999999998</v>
      </c>
      <c r="AD841" s="109">
        <v>60971.570000000007</v>
      </c>
      <c r="AE841" s="109">
        <v>60971.580000000016</v>
      </c>
      <c r="AF841" s="109">
        <v>0</v>
      </c>
      <c r="AG841" s="109">
        <v>0</v>
      </c>
      <c r="AH841" s="109">
        <v>0</v>
      </c>
      <c r="AI841" s="109">
        <v>0</v>
      </c>
      <c r="AJ841" s="109">
        <v>0</v>
      </c>
      <c r="AK841" s="109">
        <v>0</v>
      </c>
      <c r="AL841" s="109">
        <v>0</v>
      </c>
      <c r="AM841" s="109">
        <v>0</v>
      </c>
      <c r="AN841" s="109">
        <v>0</v>
      </c>
      <c r="AO841" s="109">
        <v>0</v>
      </c>
      <c r="AP841" s="160">
        <f t="shared" si="739"/>
        <v>0</v>
      </c>
      <c r="AQ841" s="160">
        <f t="shared" si="740"/>
        <v>426801</v>
      </c>
      <c r="AR841" s="160">
        <f t="shared" si="741"/>
        <v>426801</v>
      </c>
      <c r="AS841" s="607"/>
      <c r="AT841" s="219"/>
      <c r="AU841" s="13">
        <f t="shared" si="709"/>
        <v>0</v>
      </c>
      <c r="AV841" s="13">
        <f t="shared" si="710"/>
        <v>304857.84999999998</v>
      </c>
      <c r="AW841" s="13">
        <f t="shared" si="711"/>
        <v>60971.570000000007</v>
      </c>
      <c r="AX841" s="13">
        <f t="shared" si="712"/>
        <v>60971.580000000016</v>
      </c>
      <c r="AY841" s="13">
        <f t="shared" si="713"/>
        <v>0</v>
      </c>
      <c r="AZ841" s="13">
        <f t="shared" si="714"/>
        <v>0</v>
      </c>
      <c r="BA841" s="13">
        <f t="shared" si="715"/>
        <v>0</v>
      </c>
      <c r="BB841" s="13">
        <f t="shared" si="716"/>
        <v>0</v>
      </c>
      <c r="BC841" s="13">
        <f t="shared" si="717"/>
        <v>0</v>
      </c>
      <c r="BD841" s="13">
        <f t="shared" si="718"/>
        <v>0</v>
      </c>
      <c r="BE841" s="13">
        <f t="shared" si="719"/>
        <v>0</v>
      </c>
      <c r="BF841" s="13">
        <f t="shared" si="720"/>
        <v>0</v>
      </c>
      <c r="BG841" s="13">
        <f t="shared" si="721"/>
        <v>0</v>
      </c>
      <c r="BH841" s="13">
        <f t="shared" si="722"/>
        <v>0</v>
      </c>
      <c r="BI841" s="73">
        <f t="shared" si="737"/>
        <v>426801</v>
      </c>
      <c r="BJ841" s="219"/>
      <c r="BK841" s="850">
        <f t="shared" si="723"/>
        <v>0</v>
      </c>
      <c r="BL841" s="109">
        <f t="shared" si="724"/>
        <v>304857.84999999998</v>
      </c>
      <c r="BM841" s="109">
        <f t="shared" si="725"/>
        <v>60971.570000000007</v>
      </c>
      <c r="BN841" s="109">
        <f t="shared" si="726"/>
        <v>60971.580000000016</v>
      </c>
      <c r="BO841" s="109">
        <f t="shared" si="727"/>
        <v>0</v>
      </c>
      <c r="BP841" s="109">
        <f t="shared" si="728"/>
        <v>0</v>
      </c>
      <c r="BQ841" s="109">
        <f t="shared" si="729"/>
        <v>0</v>
      </c>
      <c r="BR841" s="109">
        <f t="shared" si="730"/>
        <v>0</v>
      </c>
      <c r="BS841" s="109">
        <f t="shared" si="731"/>
        <v>0</v>
      </c>
      <c r="BT841" s="109">
        <f t="shared" si="732"/>
        <v>0</v>
      </c>
      <c r="BU841" s="109">
        <f t="shared" si="733"/>
        <v>0</v>
      </c>
      <c r="BV841" s="109">
        <f t="shared" si="734"/>
        <v>0</v>
      </c>
      <c r="BW841" s="109">
        <f t="shared" si="735"/>
        <v>0</v>
      </c>
      <c r="BX841" s="109">
        <f t="shared" si="736"/>
        <v>0</v>
      </c>
      <c r="BY841" s="1000">
        <f t="shared" si="738"/>
        <v>426801</v>
      </c>
    </row>
    <row r="842" spans="1:77">
      <c r="A842" s="679" t="s">
        <v>3031</v>
      </c>
      <c r="B842" s="679" t="s">
        <v>3032</v>
      </c>
      <c r="C842" s="57" t="s">
        <v>3</v>
      </c>
      <c r="D842" s="684" t="s">
        <v>7</v>
      </c>
      <c r="E842" s="681" t="s">
        <v>349</v>
      </c>
      <c r="F842" s="682">
        <v>41060</v>
      </c>
      <c r="G842" s="682" t="s">
        <v>106</v>
      </c>
      <c r="H842" s="241" t="s">
        <v>109</v>
      </c>
      <c r="I842" s="38"/>
      <c r="J842" s="983"/>
      <c r="K842" s="903"/>
      <c r="L842" s="798"/>
      <c r="M842" s="429"/>
      <c r="N842" s="109"/>
      <c r="O842" s="109"/>
      <c r="P842" s="109"/>
      <c r="Q842" s="607"/>
      <c r="R842" s="93"/>
      <c r="S842" s="109"/>
      <c r="T842" s="109"/>
      <c r="U842" s="109"/>
      <c r="V842" s="109">
        <v>0</v>
      </c>
      <c r="W842" s="109">
        <v>0</v>
      </c>
      <c r="X842" s="109">
        <v>0</v>
      </c>
      <c r="Y842" s="109">
        <v>0</v>
      </c>
      <c r="Z842" s="109">
        <v>0</v>
      </c>
      <c r="AA842" s="109">
        <v>0</v>
      </c>
      <c r="AB842" s="109">
        <v>0</v>
      </c>
      <c r="AC842" s="109">
        <v>237356.34999999998</v>
      </c>
      <c r="AD842" s="109">
        <v>0</v>
      </c>
      <c r="AE842" s="109">
        <v>0</v>
      </c>
      <c r="AF842" s="109">
        <v>0</v>
      </c>
      <c r="AG842" s="109">
        <v>0</v>
      </c>
      <c r="AH842" s="109">
        <v>0</v>
      </c>
      <c r="AI842" s="109">
        <v>0</v>
      </c>
      <c r="AJ842" s="109">
        <v>0</v>
      </c>
      <c r="AK842" s="109">
        <v>0</v>
      </c>
      <c r="AL842" s="109">
        <v>0</v>
      </c>
      <c r="AM842" s="109">
        <v>0</v>
      </c>
      <c r="AN842" s="109">
        <v>0</v>
      </c>
      <c r="AO842" s="109">
        <v>0</v>
      </c>
      <c r="AP842" s="160">
        <f t="shared" si="739"/>
        <v>0</v>
      </c>
      <c r="AQ842" s="160">
        <f t="shared" si="740"/>
        <v>237356.34999999998</v>
      </c>
      <c r="AR842" s="160">
        <f t="shared" si="741"/>
        <v>237356.34999999998</v>
      </c>
      <c r="AS842" s="607"/>
      <c r="AT842" s="219"/>
      <c r="AU842" s="13">
        <f t="shared" si="709"/>
        <v>0</v>
      </c>
      <c r="AV842" s="13">
        <f t="shared" si="710"/>
        <v>237356.34999999998</v>
      </c>
      <c r="AW842" s="13">
        <f t="shared" si="711"/>
        <v>0</v>
      </c>
      <c r="AX842" s="13">
        <f t="shared" si="712"/>
        <v>0</v>
      </c>
      <c r="AY842" s="13">
        <f t="shared" si="713"/>
        <v>0</v>
      </c>
      <c r="AZ842" s="13">
        <f t="shared" si="714"/>
        <v>0</v>
      </c>
      <c r="BA842" s="13">
        <f t="shared" si="715"/>
        <v>0</v>
      </c>
      <c r="BB842" s="13">
        <f t="shared" si="716"/>
        <v>0</v>
      </c>
      <c r="BC842" s="13">
        <f t="shared" si="717"/>
        <v>0</v>
      </c>
      <c r="BD842" s="13">
        <f t="shared" si="718"/>
        <v>0</v>
      </c>
      <c r="BE842" s="13">
        <f t="shared" si="719"/>
        <v>0</v>
      </c>
      <c r="BF842" s="13">
        <f t="shared" si="720"/>
        <v>0</v>
      </c>
      <c r="BG842" s="13">
        <f t="shared" si="721"/>
        <v>0</v>
      </c>
      <c r="BH842" s="13">
        <f t="shared" si="722"/>
        <v>0</v>
      </c>
      <c r="BI842" s="73">
        <f t="shared" si="737"/>
        <v>237356.34999999998</v>
      </c>
      <c r="BJ842" s="219"/>
      <c r="BK842" s="850">
        <f t="shared" si="723"/>
        <v>0</v>
      </c>
      <c r="BL842" s="109">
        <f t="shared" si="724"/>
        <v>237356.34999999998</v>
      </c>
      <c r="BM842" s="109">
        <f t="shared" si="725"/>
        <v>0</v>
      </c>
      <c r="BN842" s="109">
        <f t="shared" si="726"/>
        <v>0</v>
      </c>
      <c r="BO842" s="109">
        <f t="shared" si="727"/>
        <v>0</v>
      </c>
      <c r="BP842" s="109">
        <f t="shared" si="728"/>
        <v>0</v>
      </c>
      <c r="BQ842" s="109">
        <f t="shared" si="729"/>
        <v>0</v>
      </c>
      <c r="BR842" s="109">
        <f t="shared" si="730"/>
        <v>0</v>
      </c>
      <c r="BS842" s="109">
        <f t="shared" si="731"/>
        <v>0</v>
      </c>
      <c r="BT842" s="109">
        <f t="shared" si="732"/>
        <v>0</v>
      </c>
      <c r="BU842" s="109">
        <f t="shared" si="733"/>
        <v>0</v>
      </c>
      <c r="BV842" s="109">
        <f t="shared" si="734"/>
        <v>0</v>
      </c>
      <c r="BW842" s="109">
        <f t="shared" si="735"/>
        <v>0</v>
      </c>
      <c r="BX842" s="109">
        <f t="shared" si="736"/>
        <v>0</v>
      </c>
      <c r="BY842" s="1000">
        <f t="shared" si="738"/>
        <v>237356.34999999998</v>
      </c>
    </row>
    <row r="843" spans="1:77">
      <c r="A843" s="2" t="s">
        <v>2670</v>
      </c>
      <c r="B843" s="2" t="s">
        <v>2671</v>
      </c>
      <c r="C843" s="57" t="s">
        <v>3</v>
      </c>
      <c r="D843" s="57" t="s">
        <v>7</v>
      </c>
      <c r="E843" s="681" t="s">
        <v>349</v>
      </c>
      <c r="F843" s="682">
        <v>41060</v>
      </c>
      <c r="G843" s="682" t="s">
        <v>106</v>
      </c>
      <c r="H843" s="241" t="s">
        <v>109</v>
      </c>
      <c r="I843" s="38"/>
      <c r="J843" s="983"/>
      <c r="K843" s="903"/>
      <c r="L843" s="798"/>
      <c r="M843" s="429"/>
      <c r="N843" s="109"/>
      <c r="O843" s="109"/>
      <c r="P843" s="109"/>
      <c r="Q843" s="607"/>
      <c r="R843" s="93"/>
      <c r="S843" s="109"/>
      <c r="T843" s="109"/>
      <c r="U843" s="109"/>
      <c r="V843" s="109">
        <v>0</v>
      </c>
      <c r="W843" s="109">
        <v>0</v>
      </c>
      <c r="X843" s="109">
        <v>0</v>
      </c>
      <c r="Y843" s="109">
        <v>0</v>
      </c>
      <c r="Z843" s="109">
        <v>0</v>
      </c>
      <c r="AA843" s="109">
        <v>0</v>
      </c>
      <c r="AB843" s="109">
        <v>0</v>
      </c>
      <c r="AC843" s="109">
        <v>874619.79999999993</v>
      </c>
      <c r="AD843" s="109">
        <v>0</v>
      </c>
      <c r="AE843" s="109">
        <v>0</v>
      </c>
      <c r="AF843" s="109">
        <v>0</v>
      </c>
      <c r="AG843" s="109">
        <v>0</v>
      </c>
      <c r="AH843" s="109">
        <v>0</v>
      </c>
      <c r="AI843" s="109">
        <v>0</v>
      </c>
      <c r="AJ843" s="109">
        <v>0</v>
      </c>
      <c r="AK843" s="109">
        <v>0</v>
      </c>
      <c r="AL843" s="109">
        <v>0</v>
      </c>
      <c r="AM843" s="109">
        <v>0</v>
      </c>
      <c r="AN843" s="109">
        <v>0</v>
      </c>
      <c r="AO843" s="109">
        <v>0</v>
      </c>
      <c r="AP843" s="160">
        <f t="shared" si="739"/>
        <v>0</v>
      </c>
      <c r="AQ843" s="160">
        <f t="shared" si="740"/>
        <v>874619.79999999993</v>
      </c>
      <c r="AR843" s="160">
        <f t="shared" si="741"/>
        <v>874619.79999999993</v>
      </c>
      <c r="AS843" s="607"/>
      <c r="AT843" s="219"/>
      <c r="AU843" s="13">
        <f t="shared" si="709"/>
        <v>0</v>
      </c>
      <c r="AV843" s="13">
        <f t="shared" si="710"/>
        <v>874619.79999999993</v>
      </c>
      <c r="AW843" s="13">
        <f t="shared" si="711"/>
        <v>0</v>
      </c>
      <c r="AX843" s="13">
        <f t="shared" si="712"/>
        <v>0</v>
      </c>
      <c r="AY843" s="13">
        <f t="shared" si="713"/>
        <v>0</v>
      </c>
      <c r="AZ843" s="13">
        <f t="shared" si="714"/>
        <v>0</v>
      </c>
      <c r="BA843" s="13">
        <f t="shared" si="715"/>
        <v>0</v>
      </c>
      <c r="BB843" s="13">
        <f t="shared" si="716"/>
        <v>0</v>
      </c>
      <c r="BC843" s="13">
        <f t="shared" si="717"/>
        <v>0</v>
      </c>
      <c r="BD843" s="13">
        <f t="shared" si="718"/>
        <v>0</v>
      </c>
      <c r="BE843" s="13">
        <f t="shared" si="719"/>
        <v>0</v>
      </c>
      <c r="BF843" s="13">
        <f t="shared" si="720"/>
        <v>0</v>
      </c>
      <c r="BG843" s="13">
        <f t="shared" si="721"/>
        <v>0</v>
      </c>
      <c r="BH843" s="13">
        <f t="shared" si="722"/>
        <v>0</v>
      </c>
      <c r="BI843" s="73">
        <f t="shared" si="737"/>
        <v>874619.79999999993</v>
      </c>
      <c r="BJ843" s="219"/>
      <c r="BK843" s="850">
        <f t="shared" si="723"/>
        <v>0</v>
      </c>
      <c r="BL843" s="109">
        <f t="shared" si="724"/>
        <v>874619.79999999993</v>
      </c>
      <c r="BM843" s="109">
        <f t="shared" si="725"/>
        <v>0</v>
      </c>
      <c r="BN843" s="109">
        <f t="shared" si="726"/>
        <v>0</v>
      </c>
      <c r="BO843" s="109">
        <f t="shared" si="727"/>
        <v>0</v>
      </c>
      <c r="BP843" s="109">
        <f t="shared" si="728"/>
        <v>0</v>
      </c>
      <c r="BQ843" s="109">
        <f t="shared" si="729"/>
        <v>0</v>
      </c>
      <c r="BR843" s="109">
        <f t="shared" si="730"/>
        <v>0</v>
      </c>
      <c r="BS843" s="109">
        <f t="shared" si="731"/>
        <v>0</v>
      </c>
      <c r="BT843" s="109">
        <f t="shared" si="732"/>
        <v>0</v>
      </c>
      <c r="BU843" s="109">
        <f t="shared" si="733"/>
        <v>0</v>
      </c>
      <c r="BV843" s="109">
        <f t="shared" si="734"/>
        <v>0</v>
      </c>
      <c r="BW843" s="109">
        <f t="shared" si="735"/>
        <v>0</v>
      </c>
      <c r="BX843" s="109">
        <f t="shared" si="736"/>
        <v>0</v>
      </c>
      <c r="BY843" s="1000">
        <f t="shared" si="738"/>
        <v>874619.79999999993</v>
      </c>
    </row>
    <row r="844" spans="1:77">
      <c r="A844" s="678" t="s">
        <v>2906</v>
      </c>
      <c r="B844" s="678" t="s">
        <v>2907</v>
      </c>
      <c r="C844" s="57" t="s">
        <v>3</v>
      </c>
      <c r="D844" s="684" t="s">
        <v>7</v>
      </c>
      <c r="E844" s="681" t="s">
        <v>349</v>
      </c>
      <c r="F844" s="683">
        <v>41060</v>
      </c>
      <c r="G844" s="682" t="s">
        <v>106</v>
      </c>
      <c r="H844" s="241" t="s">
        <v>109</v>
      </c>
      <c r="I844" s="38"/>
      <c r="J844" s="983"/>
      <c r="K844" s="903"/>
      <c r="L844" s="798"/>
      <c r="M844" s="429"/>
      <c r="N844" s="109"/>
      <c r="O844" s="109"/>
      <c r="P844" s="109"/>
      <c r="Q844" s="607"/>
      <c r="R844" s="93"/>
      <c r="S844" s="109"/>
      <c r="T844" s="109"/>
      <c r="U844" s="109"/>
      <c r="V844" s="109">
        <v>0</v>
      </c>
      <c r="W844" s="109">
        <v>0</v>
      </c>
      <c r="X844" s="109">
        <v>0</v>
      </c>
      <c r="Y844" s="109">
        <v>0</v>
      </c>
      <c r="Z844" s="109">
        <v>0</v>
      </c>
      <c r="AA844" s="109">
        <v>0</v>
      </c>
      <c r="AB844" s="109">
        <v>0</v>
      </c>
      <c r="AC844" s="109">
        <v>318043.56</v>
      </c>
      <c r="AD844" s="109">
        <v>0</v>
      </c>
      <c r="AE844" s="109">
        <v>0</v>
      </c>
      <c r="AF844" s="109">
        <v>0</v>
      </c>
      <c r="AG844" s="109">
        <v>0</v>
      </c>
      <c r="AH844" s="109">
        <v>0</v>
      </c>
      <c r="AI844" s="109">
        <v>0</v>
      </c>
      <c r="AJ844" s="109">
        <v>0</v>
      </c>
      <c r="AK844" s="109">
        <v>0</v>
      </c>
      <c r="AL844" s="109">
        <v>0</v>
      </c>
      <c r="AM844" s="109">
        <v>0</v>
      </c>
      <c r="AN844" s="109">
        <v>0</v>
      </c>
      <c r="AO844" s="109">
        <v>0</v>
      </c>
      <c r="AP844" s="160">
        <f t="shared" si="739"/>
        <v>0</v>
      </c>
      <c r="AQ844" s="160">
        <f t="shared" si="740"/>
        <v>318043.56</v>
      </c>
      <c r="AR844" s="160">
        <f t="shared" si="741"/>
        <v>318043.56</v>
      </c>
      <c r="AS844" s="607"/>
      <c r="AT844" s="219"/>
      <c r="AU844" s="13">
        <f t="shared" si="709"/>
        <v>0</v>
      </c>
      <c r="AV844" s="13">
        <f t="shared" si="710"/>
        <v>318043.56</v>
      </c>
      <c r="AW844" s="13">
        <f t="shared" si="711"/>
        <v>0</v>
      </c>
      <c r="AX844" s="13">
        <f t="shared" si="712"/>
        <v>0</v>
      </c>
      <c r="AY844" s="13">
        <f t="shared" si="713"/>
        <v>0</v>
      </c>
      <c r="AZ844" s="13">
        <f t="shared" si="714"/>
        <v>0</v>
      </c>
      <c r="BA844" s="13">
        <f t="shared" si="715"/>
        <v>0</v>
      </c>
      <c r="BB844" s="13">
        <f t="shared" si="716"/>
        <v>0</v>
      </c>
      <c r="BC844" s="13">
        <f t="shared" si="717"/>
        <v>0</v>
      </c>
      <c r="BD844" s="13">
        <f t="shared" si="718"/>
        <v>0</v>
      </c>
      <c r="BE844" s="13">
        <f t="shared" si="719"/>
        <v>0</v>
      </c>
      <c r="BF844" s="13">
        <f t="shared" si="720"/>
        <v>0</v>
      </c>
      <c r="BG844" s="13">
        <f t="shared" si="721"/>
        <v>0</v>
      </c>
      <c r="BH844" s="13">
        <f t="shared" si="722"/>
        <v>0</v>
      </c>
      <c r="BI844" s="73">
        <f t="shared" si="737"/>
        <v>318043.56</v>
      </c>
      <c r="BJ844" s="219"/>
      <c r="BK844" s="850">
        <f t="shared" si="723"/>
        <v>0</v>
      </c>
      <c r="BL844" s="109">
        <f t="shared" si="724"/>
        <v>318043.56</v>
      </c>
      <c r="BM844" s="109">
        <f t="shared" si="725"/>
        <v>0</v>
      </c>
      <c r="BN844" s="109">
        <f t="shared" si="726"/>
        <v>0</v>
      </c>
      <c r="BO844" s="109">
        <f t="shared" si="727"/>
        <v>0</v>
      </c>
      <c r="BP844" s="109">
        <f t="shared" si="728"/>
        <v>0</v>
      </c>
      <c r="BQ844" s="109">
        <f t="shared" si="729"/>
        <v>0</v>
      </c>
      <c r="BR844" s="109">
        <f t="shared" si="730"/>
        <v>0</v>
      </c>
      <c r="BS844" s="109">
        <f t="shared" si="731"/>
        <v>0</v>
      </c>
      <c r="BT844" s="109">
        <f t="shared" si="732"/>
        <v>0</v>
      </c>
      <c r="BU844" s="109">
        <f t="shared" si="733"/>
        <v>0</v>
      </c>
      <c r="BV844" s="109">
        <f t="shared" si="734"/>
        <v>0</v>
      </c>
      <c r="BW844" s="109">
        <f t="shared" si="735"/>
        <v>0</v>
      </c>
      <c r="BX844" s="109">
        <f t="shared" si="736"/>
        <v>0</v>
      </c>
      <c r="BY844" s="1000">
        <f t="shared" si="738"/>
        <v>318043.56</v>
      </c>
    </row>
    <row r="845" spans="1:77">
      <c r="A845" s="2" t="s">
        <v>2840</v>
      </c>
      <c r="B845" s="2" t="s">
        <v>2841</v>
      </c>
      <c r="C845" s="57" t="s">
        <v>3</v>
      </c>
      <c r="D845" s="57" t="s">
        <v>7</v>
      </c>
      <c r="E845" s="681" t="s">
        <v>349</v>
      </c>
      <c r="F845" s="682">
        <v>41060</v>
      </c>
      <c r="G845" s="682" t="s">
        <v>106</v>
      </c>
      <c r="H845" s="241" t="s">
        <v>109</v>
      </c>
      <c r="I845" s="38"/>
      <c r="J845" s="983"/>
      <c r="K845" s="903"/>
      <c r="L845" s="798"/>
      <c r="M845" s="429"/>
      <c r="N845" s="109"/>
      <c r="O845" s="109"/>
      <c r="P845" s="109"/>
      <c r="Q845" s="607"/>
      <c r="R845" s="93"/>
      <c r="S845" s="109"/>
      <c r="T845" s="109"/>
      <c r="U845" s="109"/>
      <c r="V845" s="109">
        <v>0</v>
      </c>
      <c r="W845" s="109">
        <v>0</v>
      </c>
      <c r="X845" s="109">
        <v>0</v>
      </c>
      <c r="Y845" s="109">
        <v>0</v>
      </c>
      <c r="Z845" s="109">
        <v>0</v>
      </c>
      <c r="AA845" s="109">
        <v>0</v>
      </c>
      <c r="AB845" s="109">
        <v>0</v>
      </c>
      <c r="AC845" s="109">
        <v>282157.84999999998</v>
      </c>
      <c r="AD845" s="109">
        <v>56431.570000000007</v>
      </c>
      <c r="AE845" s="109">
        <v>56431.580000000016</v>
      </c>
      <c r="AF845" s="109">
        <v>0</v>
      </c>
      <c r="AG845" s="109">
        <v>0</v>
      </c>
      <c r="AH845" s="109">
        <v>0</v>
      </c>
      <c r="AI845" s="109">
        <v>0</v>
      </c>
      <c r="AJ845" s="109">
        <v>0</v>
      </c>
      <c r="AK845" s="109">
        <v>0</v>
      </c>
      <c r="AL845" s="109">
        <v>0</v>
      </c>
      <c r="AM845" s="109">
        <v>0</v>
      </c>
      <c r="AN845" s="109">
        <v>0</v>
      </c>
      <c r="AO845" s="109">
        <v>0</v>
      </c>
      <c r="AP845" s="160">
        <f t="shared" si="739"/>
        <v>0</v>
      </c>
      <c r="AQ845" s="160">
        <f t="shared" si="740"/>
        <v>395021</v>
      </c>
      <c r="AR845" s="160">
        <f t="shared" si="741"/>
        <v>395021</v>
      </c>
      <c r="AS845" s="607"/>
      <c r="AT845" s="219"/>
      <c r="AU845" s="13">
        <f t="shared" si="709"/>
        <v>0</v>
      </c>
      <c r="AV845" s="13">
        <f t="shared" si="710"/>
        <v>282157.84999999998</v>
      </c>
      <c r="AW845" s="13">
        <f t="shared" si="711"/>
        <v>56431.570000000007</v>
      </c>
      <c r="AX845" s="13">
        <f t="shared" si="712"/>
        <v>56431.580000000016</v>
      </c>
      <c r="AY845" s="13">
        <f t="shared" si="713"/>
        <v>0</v>
      </c>
      <c r="AZ845" s="13">
        <f t="shared" si="714"/>
        <v>0</v>
      </c>
      <c r="BA845" s="13">
        <f t="shared" si="715"/>
        <v>0</v>
      </c>
      <c r="BB845" s="13">
        <f t="shared" si="716"/>
        <v>0</v>
      </c>
      <c r="BC845" s="13">
        <f t="shared" si="717"/>
        <v>0</v>
      </c>
      <c r="BD845" s="13">
        <f t="shared" si="718"/>
        <v>0</v>
      </c>
      <c r="BE845" s="13">
        <f t="shared" si="719"/>
        <v>0</v>
      </c>
      <c r="BF845" s="13">
        <f t="shared" si="720"/>
        <v>0</v>
      </c>
      <c r="BG845" s="13">
        <f t="shared" si="721"/>
        <v>0</v>
      </c>
      <c r="BH845" s="13">
        <f t="shared" si="722"/>
        <v>0</v>
      </c>
      <c r="BI845" s="73">
        <f t="shared" si="737"/>
        <v>395021</v>
      </c>
      <c r="BJ845" s="219"/>
      <c r="BK845" s="850">
        <f t="shared" si="723"/>
        <v>0</v>
      </c>
      <c r="BL845" s="109">
        <f t="shared" si="724"/>
        <v>282157.84999999998</v>
      </c>
      <c r="BM845" s="109">
        <f t="shared" si="725"/>
        <v>56431.570000000007</v>
      </c>
      <c r="BN845" s="109">
        <f t="shared" si="726"/>
        <v>56431.580000000016</v>
      </c>
      <c r="BO845" s="109">
        <f t="shared" si="727"/>
        <v>0</v>
      </c>
      <c r="BP845" s="109">
        <f t="shared" si="728"/>
        <v>0</v>
      </c>
      <c r="BQ845" s="109">
        <f t="shared" si="729"/>
        <v>0</v>
      </c>
      <c r="BR845" s="109">
        <f t="shared" si="730"/>
        <v>0</v>
      </c>
      <c r="BS845" s="109">
        <f t="shared" si="731"/>
        <v>0</v>
      </c>
      <c r="BT845" s="109">
        <f t="shared" si="732"/>
        <v>0</v>
      </c>
      <c r="BU845" s="109">
        <f t="shared" si="733"/>
        <v>0</v>
      </c>
      <c r="BV845" s="109">
        <f t="shared" si="734"/>
        <v>0</v>
      </c>
      <c r="BW845" s="109">
        <f t="shared" si="735"/>
        <v>0</v>
      </c>
      <c r="BX845" s="109">
        <f t="shared" si="736"/>
        <v>0</v>
      </c>
      <c r="BY845" s="1000">
        <f t="shared" si="738"/>
        <v>395021</v>
      </c>
    </row>
    <row r="846" spans="1:77">
      <c r="A846" s="2" t="s">
        <v>2858</v>
      </c>
      <c r="B846" s="2" t="s">
        <v>2859</v>
      </c>
      <c r="C846" s="57" t="s">
        <v>3</v>
      </c>
      <c r="D846" s="57" t="s">
        <v>7</v>
      </c>
      <c r="E846" s="681" t="s">
        <v>349</v>
      </c>
      <c r="F846" s="682">
        <v>41060</v>
      </c>
      <c r="G846" s="682" t="s">
        <v>106</v>
      </c>
      <c r="H846" s="241" t="s">
        <v>109</v>
      </c>
      <c r="I846" s="38"/>
      <c r="J846" s="983"/>
      <c r="K846" s="903"/>
      <c r="L846" s="798"/>
      <c r="M846" s="429"/>
      <c r="N846" s="109"/>
      <c r="O846" s="109"/>
      <c r="P846" s="109"/>
      <c r="Q846" s="607"/>
      <c r="R846" s="93"/>
      <c r="S846" s="109"/>
      <c r="T846" s="109"/>
      <c r="U846" s="109"/>
      <c r="V846" s="109">
        <v>0</v>
      </c>
      <c r="W846" s="109">
        <v>0</v>
      </c>
      <c r="X846" s="109">
        <v>0</v>
      </c>
      <c r="Y846" s="109">
        <v>0</v>
      </c>
      <c r="Z846" s="109">
        <v>0</v>
      </c>
      <c r="AA846" s="109">
        <v>0</v>
      </c>
      <c r="AB846" s="109">
        <v>0</v>
      </c>
      <c r="AC846" s="109">
        <v>369221</v>
      </c>
      <c r="AD846" s="109">
        <v>0</v>
      </c>
      <c r="AE846" s="109">
        <v>0</v>
      </c>
      <c r="AF846" s="109">
        <v>0</v>
      </c>
      <c r="AG846" s="109">
        <v>0</v>
      </c>
      <c r="AH846" s="109">
        <v>0</v>
      </c>
      <c r="AI846" s="109">
        <v>0</v>
      </c>
      <c r="AJ846" s="109">
        <v>0</v>
      </c>
      <c r="AK846" s="109">
        <v>0</v>
      </c>
      <c r="AL846" s="109">
        <v>0</v>
      </c>
      <c r="AM846" s="109">
        <v>0</v>
      </c>
      <c r="AN846" s="109">
        <v>0</v>
      </c>
      <c r="AO846" s="109">
        <v>0</v>
      </c>
      <c r="AP846" s="160">
        <f t="shared" si="739"/>
        <v>0</v>
      </c>
      <c r="AQ846" s="160">
        <f t="shared" si="740"/>
        <v>369221</v>
      </c>
      <c r="AR846" s="160">
        <f t="shared" si="741"/>
        <v>369221</v>
      </c>
      <c r="AS846" s="607"/>
      <c r="AT846" s="219"/>
      <c r="AU846" s="13">
        <f t="shared" si="709"/>
        <v>0</v>
      </c>
      <c r="AV846" s="13">
        <f t="shared" si="710"/>
        <v>369221</v>
      </c>
      <c r="AW846" s="13">
        <f t="shared" si="711"/>
        <v>0</v>
      </c>
      <c r="AX846" s="13">
        <f t="shared" si="712"/>
        <v>0</v>
      </c>
      <c r="AY846" s="13">
        <f t="shared" si="713"/>
        <v>0</v>
      </c>
      <c r="AZ846" s="13">
        <f t="shared" si="714"/>
        <v>0</v>
      </c>
      <c r="BA846" s="13">
        <f t="shared" si="715"/>
        <v>0</v>
      </c>
      <c r="BB846" s="13">
        <f t="shared" si="716"/>
        <v>0</v>
      </c>
      <c r="BC846" s="13">
        <f t="shared" si="717"/>
        <v>0</v>
      </c>
      <c r="BD846" s="13">
        <f t="shared" si="718"/>
        <v>0</v>
      </c>
      <c r="BE846" s="13">
        <f t="shared" si="719"/>
        <v>0</v>
      </c>
      <c r="BF846" s="13">
        <f t="shared" si="720"/>
        <v>0</v>
      </c>
      <c r="BG846" s="13">
        <f t="shared" si="721"/>
        <v>0</v>
      </c>
      <c r="BH846" s="13">
        <f t="shared" si="722"/>
        <v>0</v>
      </c>
      <c r="BI846" s="73">
        <f t="shared" si="737"/>
        <v>369221</v>
      </c>
      <c r="BJ846" s="219"/>
      <c r="BK846" s="850">
        <f t="shared" si="723"/>
        <v>0</v>
      </c>
      <c r="BL846" s="109">
        <f t="shared" si="724"/>
        <v>369221</v>
      </c>
      <c r="BM846" s="109">
        <f t="shared" si="725"/>
        <v>0</v>
      </c>
      <c r="BN846" s="109">
        <f t="shared" si="726"/>
        <v>0</v>
      </c>
      <c r="BO846" s="109">
        <f t="shared" si="727"/>
        <v>0</v>
      </c>
      <c r="BP846" s="109">
        <f t="shared" si="728"/>
        <v>0</v>
      </c>
      <c r="BQ846" s="109">
        <f t="shared" si="729"/>
        <v>0</v>
      </c>
      <c r="BR846" s="109">
        <f t="shared" si="730"/>
        <v>0</v>
      </c>
      <c r="BS846" s="109">
        <f t="shared" si="731"/>
        <v>0</v>
      </c>
      <c r="BT846" s="109">
        <f t="shared" si="732"/>
        <v>0</v>
      </c>
      <c r="BU846" s="109">
        <f t="shared" si="733"/>
        <v>0</v>
      </c>
      <c r="BV846" s="109">
        <f t="shared" si="734"/>
        <v>0</v>
      </c>
      <c r="BW846" s="109">
        <f t="shared" si="735"/>
        <v>0</v>
      </c>
      <c r="BX846" s="109">
        <f t="shared" si="736"/>
        <v>0</v>
      </c>
      <c r="BY846" s="1000">
        <f t="shared" si="738"/>
        <v>369221</v>
      </c>
    </row>
    <row r="847" spans="1:77">
      <c r="A847" s="679" t="s">
        <v>2900</v>
      </c>
      <c r="B847" s="679" t="s">
        <v>2901</v>
      </c>
      <c r="C847" s="57" t="s">
        <v>3</v>
      </c>
      <c r="D847" s="684" t="s">
        <v>7</v>
      </c>
      <c r="E847" s="681" t="s">
        <v>349</v>
      </c>
      <c r="F847" s="682">
        <v>41060</v>
      </c>
      <c r="G847" s="682" t="s">
        <v>106</v>
      </c>
      <c r="H847" s="241" t="s">
        <v>109</v>
      </c>
      <c r="I847" s="38"/>
      <c r="J847" s="983"/>
      <c r="K847" s="903"/>
      <c r="L847" s="798"/>
      <c r="M847" s="429"/>
      <c r="N847" s="109"/>
      <c r="O847" s="109"/>
      <c r="P847" s="109"/>
      <c r="Q847" s="607"/>
      <c r="R847" s="93"/>
      <c r="S847" s="109"/>
      <c r="T847" s="109"/>
      <c r="U847" s="109"/>
      <c r="V847" s="109">
        <v>0</v>
      </c>
      <c r="W847" s="109">
        <v>0</v>
      </c>
      <c r="X847" s="109">
        <v>0</v>
      </c>
      <c r="Y847" s="109">
        <v>0</v>
      </c>
      <c r="Z847" s="109">
        <v>0</v>
      </c>
      <c r="AA847" s="109">
        <v>0</v>
      </c>
      <c r="AB847" s="109">
        <v>0</v>
      </c>
      <c r="AC847" s="109">
        <v>229709.3</v>
      </c>
      <c r="AD847" s="109">
        <v>45941.859999999986</v>
      </c>
      <c r="AE847" s="109">
        <v>45941.840000000026</v>
      </c>
      <c r="AF847" s="109">
        <v>0</v>
      </c>
      <c r="AG847" s="109">
        <v>0</v>
      </c>
      <c r="AH847" s="109">
        <v>0</v>
      </c>
      <c r="AI847" s="109">
        <v>0</v>
      </c>
      <c r="AJ847" s="109">
        <v>0</v>
      </c>
      <c r="AK847" s="109">
        <v>0</v>
      </c>
      <c r="AL847" s="109">
        <v>0</v>
      </c>
      <c r="AM847" s="109">
        <v>0</v>
      </c>
      <c r="AN847" s="109">
        <v>0</v>
      </c>
      <c r="AO847" s="109">
        <v>0</v>
      </c>
      <c r="AP847" s="160">
        <f t="shared" si="739"/>
        <v>0</v>
      </c>
      <c r="AQ847" s="160">
        <f t="shared" si="740"/>
        <v>321593</v>
      </c>
      <c r="AR847" s="160">
        <f t="shared" si="741"/>
        <v>321593</v>
      </c>
      <c r="AS847" s="607"/>
      <c r="AT847" s="219"/>
      <c r="AU847" s="13">
        <f t="shared" ref="AU847:AU878" si="742">AB847</f>
        <v>0</v>
      </c>
      <c r="AV847" s="13">
        <f t="shared" ref="AV847:AV878" si="743">AC847</f>
        <v>229709.3</v>
      </c>
      <c r="AW847" s="13">
        <f t="shared" ref="AW847:AW878" si="744">AD847</f>
        <v>45941.859999999986</v>
      </c>
      <c r="AX847" s="13">
        <f t="shared" ref="AX847:AX878" si="745">AE847</f>
        <v>45941.840000000026</v>
      </c>
      <c r="AY847" s="13">
        <f t="shared" ref="AY847:AY878" si="746">AF847</f>
        <v>0</v>
      </c>
      <c r="AZ847" s="13">
        <f t="shared" ref="AZ847:AZ878" si="747">AG847</f>
        <v>0</v>
      </c>
      <c r="BA847" s="13">
        <f t="shared" ref="BA847:BA878" si="748">AH847</f>
        <v>0</v>
      </c>
      <c r="BB847" s="13">
        <f t="shared" ref="BB847:BB878" si="749">AI847</f>
        <v>0</v>
      </c>
      <c r="BC847" s="13">
        <f t="shared" ref="BC847:BC878" si="750">AJ847</f>
        <v>0</v>
      </c>
      <c r="BD847" s="13">
        <f t="shared" ref="BD847:BD878" si="751">AK847</f>
        <v>0</v>
      </c>
      <c r="BE847" s="13">
        <f t="shared" ref="BE847:BE878" si="752">AL847</f>
        <v>0</v>
      </c>
      <c r="BF847" s="13">
        <f t="shared" ref="BF847:BF878" si="753">AM847</f>
        <v>0</v>
      </c>
      <c r="BG847" s="13">
        <f t="shared" ref="BG847:BG878" si="754">AN847</f>
        <v>0</v>
      </c>
      <c r="BH847" s="13">
        <f t="shared" ref="BH847:BH878" si="755">AO847</f>
        <v>0</v>
      </c>
      <c r="BI847" s="73">
        <f t="shared" si="737"/>
        <v>321593</v>
      </c>
      <c r="BJ847" s="219"/>
      <c r="BK847" s="850">
        <f t="shared" si="723"/>
        <v>0</v>
      </c>
      <c r="BL847" s="109">
        <f t="shared" si="724"/>
        <v>229709.3</v>
      </c>
      <c r="BM847" s="109">
        <f t="shared" si="725"/>
        <v>45941.859999999986</v>
      </c>
      <c r="BN847" s="109">
        <f t="shared" si="726"/>
        <v>45941.840000000026</v>
      </c>
      <c r="BO847" s="109">
        <f t="shared" si="727"/>
        <v>0</v>
      </c>
      <c r="BP847" s="109">
        <f t="shared" si="728"/>
        <v>0</v>
      </c>
      <c r="BQ847" s="109">
        <f t="shared" si="729"/>
        <v>0</v>
      </c>
      <c r="BR847" s="109">
        <f t="shared" si="730"/>
        <v>0</v>
      </c>
      <c r="BS847" s="109">
        <f t="shared" si="731"/>
        <v>0</v>
      </c>
      <c r="BT847" s="109">
        <f t="shared" si="732"/>
        <v>0</v>
      </c>
      <c r="BU847" s="109">
        <f t="shared" si="733"/>
        <v>0</v>
      </c>
      <c r="BV847" s="109">
        <f t="shared" si="734"/>
        <v>0</v>
      </c>
      <c r="BW847" s="109">
        <f t="shared" si="735"/>
        <v>0</v>
      </c>
      <c r="BX847" s="109">
        <f t="shared" si="736"/>
        <v>0</v>
      </c>
      <c r="BY847" s="1000">
        <f t="shared" si="738"/>
        <v>321593</v>
      </c>
    </row>
    <row r="848" spans="1:77">
      <c r="A848" s="679" t="s">
        <v>2998</v>
      </c>
      <c r="B848" s="679" t="s">
        <v>2999</v>
      </c>
      <c r="C848" s="57" t="s">
        <v>3</v>
      </c>
      <c r="D848" s="684" t="s">
        <v>7</v>
      </c>
      <c r="E848" s="681" t="s">
        <v>349</v>
      </c>
      <c r="F848" s="682">
        <v>41060</v>
      </c>
      <c r="G848" s="682" t="s">
        <v>106</v>
      </c>
      <c r="H848" s="241" t="s">
        <v>109</v>
      </c>
      <c r="I848" s="38"/>
      <c r="J848" s="983"/>
      <c r="K848" s="903"/>
      <c r="L848" s="798"/>
      <c r="M848" s="429"/>
      <c r="N848" s="109"/>
      <c r="O848" s="109"/>
      <c r="P848" s="109"/>
      <c r="Q848" s="607"/>
      <c r="R848" s="93"/>
      <c r="S848" s="109"/>
      <c r="T848" s="109"/>
      <c r="U848" s="109"/>
      <c r="V848" s="109">
        <v>0</v>
      </c>
      <c r="W848" s="109">
        <v>0</v>
      </c>
      <c r="X848" s="109">
        <v>0</v>
      </c>
      <c r="Y848" s="109">
        <v>0</v>
      </c>
      <c r="Z848" s="109">
        <v>0</v>
      </c>
      <c r="AA848" s="109">
        <v>0</v>
      </c>
      <c r="AB848" s="109">
        <v>0</v>
      </c>
      <c r="AC848" s="109">
        <v>242043.03</v>
      </c>
      <c r="AD848" s="109">
        <v>7231</v>
      </c>
      <c r="AE848" s="109">
        <v>3099</v>
      </c>
      <c r="AF848" s="109">
        <v>0</v>
      </c>
      <c r="AG848" s="109">
        <v>0</v>
      </c>
      <c r="AH848" s="109">
        <v>0</v>
      </c>
      <c r="AI848" s="109">
        <v>0</v>
      </c>
      <c r="AJ848" s="109">
        <v>0</v>
      </c>
      <c r="AK848" s="109">
        <v>0</v>
      </c>
      <c r="AL848" s="109">
        <v>0</v>
      </c>
      <c r="AM848" s="109">
        <v>0</v>
      </c>
      <c r="AN848" s="109">
        <v>0</v>
      </c>
      <c r="AO848" s="109">
        <v>0</v>
      </c>
      <c r="AP848" s="160">
        <f t="shared" si="739"/>
        <v>0</v>
      </c>
      <c r="AQ848" s="160">
        <f t="shared" si="740"/>
        <v>252373.03</v>
      </c>
      <c r="AR848" s="160">
        <f t="shared" si="741"/>
        <v>252373.03</v>
      </c>
      <c r="AS848" s="607"/>
      <c r="AT848" s="219"/>
      <c r="AU848" s="13">
        <f t="shared" si="742"/>
        <v>0</v>
      </c>
      <c r="AV848" s="13">
        <f t="shared" si="743"/>
        <v>242043.03</v>
      </c>
      <c r="AW848" s="13">
        <f t="shared" si="744"/>
        <v>7231</v>
      </c>
      <c r="AX848" s="13">
        <f t="shared" si="745"/>
        <v>3099</v>
      </c>
      <c r="AY848" s="13">
        <f t="shared" si="746"/>
        <v>0</v>
      </c>
      <c r="AZ848" s="13">
        <f t="shared" si="747"/>
        <v>0</v>
      </c>
      <c r="BA848" s="13">
        <f t="shared" si="748"/>
        <v>0</v>
      </c>
      <c r="BB848" s="13">
        <f t="shared" si="749"/>
        <v>0</v>
      </c>
      <c r="BC848" s="13">
        <f t="shared" si="750"/>
        <v>0</v>
      </c>
      <c r="BD848" s="13">
        <f t="shared" si="751"/>
        <v>0</v>
      </c>
      <c r="BE848" s="13">
        <f t="shared" si="752"/>
        <v>0</v>
      </c>
      <c r="BF848" s="13">
        <f t="shared" si="753"/>
        <v>0</v>
      </c>
      <c r="BG848" s="13">
        <f t="shared" si="754"/>
        <v>0</v>
      </c>
      <c r="BH848" s="13">
        <f t="shared" si="755"/>
        <v>0</v>
      </c>
      <c r="BI848" s="73">
        <f t="shared" si="737"/>
        <v>252373.03</v>
      </c>
      <c r="BJ848" s="219"/>
      <c r="BK848" s="850">
        <f t="shared" si="723"/>
        <v>0</v>
      </c>
      <c r="BL848" s="109">
        <f t="shared" si="724"/>
        <v>242043.03</v>
      </c>
      <c r="BM848" s="109">
        <f t="shared" si="725"/>
        <v>7231</v>
      </c>
      <c r="BN848" s="109">
        <f t="shared" si="726"/>
        <v>3099</v>
      </c>
      <c r="BO848" s="109">
        <f t="shared" si="727"/>
        <v>0</v>
      </c>
      <c r="BP848" s="109">
        <f t="shared" si="728"/>
        <v>0</v>
      </c>
      <c r="BQ848" s="109">
        <f t="shared" si="729"/>
        <v>0</v>
      </c>
      <c r="BR848" s="109">
        <f t="shared" si="730"/>
        <v>0</v>
      </c>
      <c r="BS848" s="109">
        <f t="shared" si="731"/>
        <v>0</v>
      </c>
      <c r="BT848" s="109">
        <f t="shared" si="732"/>
        <v>0</v>
      </c>
      <c r="BU848" s="109">
        <f t="shared" si="733"/>
        <v>0</v>
      </c>
      <c r="BV848" s="109">
        <f t="shared" si="734"/>
        <v>0</v>
      </c>
      <c r="BW848" s="109">
        <f t="shared" si="735"/>
        <v>0</v>
      </c>
      <c r="BX848" s="109">
        <f t="shared" si="736"/>
        <v>0</v>
      </c>
      <c r="BY848" s="1000">
        <f t="shared" si="738"/>
        <v>252373.03</v>
      </c>
    </row>
    <row r="849" spans="1:77">
      <c r="A849" s="679" t="s">
        <v>3037</v>
      </c>
      <c r="B849" s="679" t="s">
        <v>3038</v>
      </c>
      <c r="C849" s="57" t="s">
        <v>3</v>
      </c>
      <c r="D849" s="684" t="s">
        <v>7</v>
      </c>
      <c r="E849" s="681" t="s">
        <v>349</v>
      </c>
      <c r="F849" s="682">
        <v>41091</v>
      </c>
      <c r="G849" s="682" t="s">
        <v>106</v>
      </c>
      <c r="H849" s="241" t="s">
        <v>109</v>
      </c>
      <c r="I849" s="38"/>
      <c r="J849" s="983"/>
      <c r="K849" s="903"/>
      <c r="L849" s="798"/>
      <c r="M849" s="429"/>
      <c r="N849" s="109"/>
      <c r="O849" s="109"/>
      <c r="P849" s="109"/>
      <c r="Q849" s="607"/>
      <c r="R849" s="93"/>
      <c r="S849" s="109"/>
      <c r="T849" s="109"/>
      <c r="U849" s="109"/>
      <c r="V849" s="109">
        <v>0</v>
      </c>
      <c r="W849" s="109">
        <v>0</v>
      </c>
      <c r="X849" s="109">
        <v>0</v>
      </c>
      <c r="Y849" s="109">
        <v>0</v>
      </c>
      <c r="Z849" s="109">
        <v>0</v>
      </c>
      <c r="AA849" s="109">
        <v>0</v>
      </c>
      <c r="AB849" s="109">
        <v>0</v>
      </c>
      <c r="AC849" s="109">
        <v>0</v>
      </c>
      <c r="AD849" s="109">
        <v>0</v>
      </c>
      <c r="AE849" s="109">
        <v>234030.47</v>
      </c>
      <c r="AF849" s="109">
        <v>0</v>
      </c>
      <c r="AG849" s="109">
        <v>0</v>
      </c>
      <c r="AH849" s="109">
        <v>0</v>
      </c>
      <c r="AI849" s="109">
        <v>0</v>
      </c>
      <c r="AJ849" s="109">
        <v>0</v>
      </c>
      <c r="AK849" s="109">
        <v>0</v>
      </c>
      <c r="AL849" s="109">
        <v>0</v>
      </c>
      <c r="AM849" s="109">
        <v>0</v>
      </c>
      <c r="AN849" s="109">
        <v>0</v>
      </c>
      <c r="AO849" s="109">
        <v>0</v>
      </c>
      <c r="AP849" s="160">
        <f t="shared" si="739"/>
        <v>0</v>
      </c>
      <c r="AQ849" s="160">
        <f t="shared" si="740"/>
        <v>234030.47</v>
      </c>
      <c r="AR849" s="160">
        <f t="shared" si="741"/>
        <v>234030.47</v>
      </c>
      <c r="AS849" s="607"/>
      <c r="AT849" s="219"/>
      <c r="AU849" s="13">
        <f t="shared" si="742"/>
        <v>0</v>
      </c>
      <c r="AV849" s="13">
        <f t="shared" si="743"/>
        <v>0</v>
      </c>
      <c r="AW849" s="13">
        <f t="shared" si="744"/>
        <v>0</v>
      </c>
      <c r="AX849" s="13">
        <f t="shared" si="745"/>
        <v>234030.47</v>
      </c>
      <c r="AY849" s="13">
        <f t="shared" si="746"/>
        <v>0</v>
      </c>
      <c r="AZ849" s="13">
        <f t="shared" si="747"/>
        <v>0</v>
      </c>
      <c r="BA849" s="13">
        <f t="shared" si="748"/>
        <v>0</v>
      </c>
      <c r="BB849" s="13">
        <f t="shared" si="749"/>
        <v>0</v>
      </c>
      <c r="BC849" s="13">
        <f t="shared" si="750"/>
        <v>0</v>
      </c>
      <c r="BD849" s="13">
        <f t="shared" si="751"/>
        <v>0</v>
      </c>
      <c r="BE849" s="13">
        <f t="shared" si="752"/>
        <v>0</v>
      </c>
      <c r="BF849" s="13">
        <f t="shared" si="753"/>
        <v>0</v>
      </c>
      <c r="BG849" s="13">
        <f t="shared" si="754"/>
        <v>0</v>
      </c>
      <c r="BH849" s="13">
        <f t="shared" si="755"/>
        <v>0</v>
      </c>
      <c r="BI849" s="73">
        <f t="shared" si="737"/>
        <v>234030.47</v>
      </c>
      <c r="BJ849" s="219"/>
      <c r="BK849" s="850">
        <f t="shared" si="723"/>
        <v>0</v>
      </c>
      <c r="BL849" s="109">
        <f t="shared" si="724"/>
        <v>0</v>
      </c>
      <c r="BM849" s="109">
        <f t="shared" si="725"/>
        <v>0</v>
      </c>
      <c r="BN849" s="109">
        <f t="shared" si="726"/>
        <v>234030.47</v>
      </c>
      <c r="BO849" s="109">
        <f t="shared" si="727"/>
        <v>0</v>
      </c>
      <c r="BP849" s="109">
        <f t="shared" si="728"/>
        <v>0</v>
      </c>
      <c r="BQ849" s="109">
        <f t="shared" si="729"/>
        <v>0</v>
      </c>
      <c r="BR849" s="109">
        <f t="shared" si="730"/>
        <v>0</v>
      </c>
      <c r="BS849" s="109">
        <f t="shared" si="731"/>
        <v>0</v>
      </c>
      <c r="BT849" s="109">
        <f t="shared" si="732"/>
        <v>0</v>
      </c>
      <c r="BU849" s="109">
        <f t="shared" si="733"/>
        <v>0</v>
      </c>
      <c r="BV849" s="109">
        <f t="shared" si="734"/>
        <v>0</v>
      </c>
      <c r="BW849" s="109">
        <f t="shared" si="735"/>
        <v>0</v>
      </c>
      <c r="BX849" s="109">
        <f t="shared" si="736"/>
        <v>0</v>
      </c>
      <c r="BY849" s="1000">
        <f t="shared" si="738"/>
        <v>234030.47</v>
      </c>
    </row>
    <row r="850" spans="1:77">
      <c r="A850" s="2" t="s">
        <v>2797</v>
      </c>
      <c r="B850" s="2" t="s">
        <v>2798</v>
      </c>
      <c r="C850" s="57" t="s">
        <v>3</v>
      </c>
      <c r="D850" s="57" t="s">
        <v>7</v>
      </c>
      <c r="E850" s="681" t="s">
        <v>349</v>
      </c>
      <c r="F850" s="682">
        <v>41060</v>
      </c>
      <c r="G850" s="682" t="s">
        <v>106</v>
      </c>
      <c r="H850" s="241" t="s">
        <v>109</v>
      </c>
      <c r="I850" s="38"/>
      <c r="J850" s="983"/>
      <c r="K850" s="903"/>
      <c r="L850" s="798"/>
      <c r="M850" s="429"/>
      <c r="N850" s="109"/>
      <c r="O850" s="109"/>
      <c r="P850" s="109"/>
      <c r="Q850" s="607"/>
      <c r="R850" s="93"/>
      <c r="S850" s="109"/>
      <c r="T850" s="109"/>
      <c r="U850" s="109"/>
      <c r="V850" s="109">
        <v>0</v>
      </c>
      <c r="W850" s="109">
        <v>0</v>
      </c>
      <c r="X850" s="109">
        <v>0</v>
      </c>
      <c r="Y850" s="109">
        <v>0</v>
      </c>
      <c r="Z850" s="109">
        <v>0</v>
      </c>
      <c r="AA850" s="109">
        <v>0</v>
      </c>
      <c r="AB850" s="109">
        <v>0</v>
      </c>
      <c r="AC850" s="109">
        <v>501969</v>
      </c>
      <c r="AD850" s="109">
        <v>0</v>
      </c>
      <c r="AE850" s="109">
        <v>0</v>
      </c>
      <c r="AF850" s="109">
        <v>0</v>
      </c>
      <c r="AG850" s="109">
        <v>0</v>
      </c>
      <c r="AH850" s="109">
        <v>0</v>
      </c>
      <c r="AI850" s="109">
        <v>0</v>
      </c>
      <c r="AJ850" s="109">
        <v>0</v>
      </c>
      <c r="AK850" s="109">
        <v>0</v>
      </c>
      <c r="AL850" s="109">
        <v>0</v>
      </c>
      <c r="AM850" s="109">
        <v>0</v>
      </c>
      <c r="AN850" s="109">
        <v>0</v>
      </c>
      <c r="AO850" s="109">
        <v>0</v>
      </c>
      <c r="AP850" s="160">
        <f t="shared" si="739"/>
        <v>0</v>
      </c>
      <c r="AQ850" s="160">
        <f t="shared" si="740"/>
        <v>501969</v>
      </c>
      <c r="AR850" s="160">
        <f t="shared" si="741"/>
        <v>501969</v>
      </c>
      <c r="AS850" s="607"/>
      <c r="AT850" s="219"/>
      <c r="AU850" s="13">
        <f t="shared" si="742"/>
        <v>0</v>
      </c>
      <c r="AV850" s="13">
        <f t="shared" si="743"/>
        <v>501969</v>
      </c>
      <c r="AW850" s="13">
        <f t="shared" si="744"/>
        <v>0</v>
      </c>
      <c r="AX850" s="13">
        <f t="shared" si="745"/>
        <v>0</v>
      </c>
      <c r="AY850" s="13">
        <f t="shared" si="746"/>
        <v>0</v>
      </c>
      <c r="AZ850" s="13">
        <f t="shared" si="747"/>
        <v>0</v>
      </c>
      <c r="BA850" s="13">
        <f t="shared" si="748"/>
        <v>0</v>
      </c>
      <c r="BB850" s="13">
        <f t="shared" si="749"/>
        <v>0</v>
      </c>
      <c r="BC850" s="13">
        <f t="shared" si="750"/>
        <v>0</v>
      </c>
      <c r="BD850" s="13">
        <f t="shared" si="751"/>
        <v>0</v>
      </c>
      <c r="BE850" s="13">
        <f t="shared" si="752"/>
        <v>0</v>
      </c>
      <c r="BF850" s="13">
        <f t="shared" si="753"/>
        <v>0</v>
      </c>
      <c r="BG850" s="13">
        <f t="shared" si="754"/>
        <v>0</v>
      </c>
      <c r="BH850" s="13">
        <f t="shared" si="755"/>
        <v>0</v>
      </c>
      <c r="BI850" s="73">
        <f t="shared" si="737"/>
        <v>501969</v>
      </c>
      <c r="BJ850" s="219"/>
      <c r="BK850" s="850">
        <f t="shared" si="723"/>
        <v>0</v>
      </c>
      <c r="BL850" s="109">
        <f t="shared" si="724"/>
        <v>501969</v>
      </c>
      <c r="BM850" s="109">
        <f t="shared" si="725"/>
        <v>0</v>
      </c>
      <c r="BN850" s="109">
        <f t="shared" si="726"/>
        <v>0</v>
      </c>
      <c r="BO850" s="109">
        <f t="shared" si="727"/>
        <v>0</v>
      </c>
      <c r="BP850" s="109">
        <f t="shared" si="728"/>
        <v>0</v>
      </c>
      <c r="BQ850" s="109">
        <f t="shared" si="729"/>
        <v>0</v>
      </c>
      <c r="BR850" s="109">
        <f t="shared" si="730"/>
        <v>0</v>
      </c>
      <c r="BS850" s="109">
        <f t="shared" si="731"/>
        <v>0</v>
      </c>
      <c r="BT850" s="109">
        <f t="shared" si="732"/>
        <v>0</v>
      </c>
      <c r="BU850" s="109">
        <f t="shared" si="733"/>
        <v>0</v>
      </c>
      <c r="BV850" s="109">
        <f t="shared" si="734"/>
        <v>0</v>
      </c>
      <c r="BW850" s="109">
        <f t="shared" si="735"/>
        <v>0</v>
      </c>
      <c r="BX850" s="109">
        <f t="shared" si="736"/>
        <v>0</v>
      </c>
      <c r="BY850" s="1000">
        <f t="shared" si="738"/>
        <v>501969</v>
      </c>
    </row>
    <row r="851" spans="1:77">
      <c r="A851" s="2" t="s">
        <v>2601</v>
      </c>
      <c r="B851" s="2" t="s">
        <v>2602</v>
      </c>
      <c r="C851" s="57" t="s">
        <v>3</v>
      </c>
      <c r="D851" s="57" t="s">
        <v>7</v>
      </c>
      <c r="E851" s="681" t="s">
        <v>349</v>
      </c>
      <c r="F851" s="682">
        <v>41060</v>
      </c>
      <c r="G851" s="682" t="s">
        <v>106</v>
      </c>
      <c r="H851" s="241" t="s">
        <v>109</v>
      </c>
      <c r="I851" s="38"/>
      <c r="J851" s="983"/>
      <c r="K851" s="903"/>
      <c r="L851" s="798"/>
      <c r="M851" s="429"/>
      <c r="N851" s="109"/>
      <c r="O851" s="109"/>
      <c r="P851" s="109"/>
      <c r="Q851" s="607"/>
      <c r="R851" s="93"/>
      <c r="S851" s="109"/>
      <c r="T851" s="109"/>
      <c r="U851" s="109"/>
      <c r="V851" s="109">
        <v>0</v>
      </c>
      <c r="W851" s="109">
        <v>0</v>
      </c>
      <c r="X851" s="109">
        <v>0</v>
      </c>
      <c r="Y851" s="109">
        <v>0</v>
      </c>
      <c r="Z851" s="109">
        <v>0</v>
      </c>
      <c r="AA851" s="109">
        <v>0</v>
      </c>
      <c r="AB851" s="109">
        <v>0</v>
      </c>
      <c r="AC851" s="109">
        <v>1385448.9000000001</v>
      </c>
      <c r="AD851" s="109">
        <v>0</v>
      </c>
      <c r="AE851" s="109">
        <v>0</v>
      </c>
      <c r="AF851" s="109">
        <v>0</v>
      </c>
      <c r="AG851" s="109">
        <v>0</v>
      </c>
      <c r="AH851" s="109">
        <v>0</v>
      </c>
      <c r="AI851" s="109">
        <v>0</v>
      </c>
      <c r="AJ851" s="109">
        <v>0</v>
      </c>
      <c r="AK851" s="109">
        <v>0</v>
      </c>
      <c r="AL851" s="109">
        <v>0</v>
      </c>
      <c r="AM851" s="109">
        <v>0</v>
      </c>
      <c r="AN851" s="109">
        <v>0</v>
      </c>
      <c r="AO851" s="109">
        <v>0</v>
      </c>
      <c r="AP851" s="160">
        <f t="shared" si="739"/>
        <v>0</v>
      </c>
      <c r="AQ851" s="160">
        <f t="shared" si="740"/>
        <v>1385448.9000000001</v>
      </c>
      <c r="AR851" s="160">
        <f t="shared" si="741"/>
        <v>1385448.9000000001</v>
      </c>
      <c r="AS851" s="607"/>
      <c r="AT851" s="219"/>
      <c r="AU851" s="13">
        <f t="shared" si="742"/>
        <v>0</v>
      </c>
      <c r="AV851" s="13">
        <f t="shared" si="743"/>
        <v>1385448.9000000001</v>
      </c>
      <c r="AW851" s="13">
        <f t="shared" si="744"/>
        <v>0</v>
      </c>
      <c r="AX851" s="13">
        <f t="shared" si="745"/>
        <v>0</v>
      </c>
      <c r="AY851" s="13">
        <f t="shared" si="746"/>
        <v>0</v>
      </c>
      <c r="AZ851" s="13">
        <f t="shared" si="747"/>
        <v>0</v>
      </c>
      <c r="BA851" s="13">
        <f t="shared" si="748"/>
        <v>0</v>
      </c>
      <c r="BB851" s="13">
        <f t="shared" si="749"/>
        <v>0</v>
      </c>
      <c r="BC851" s="13">
        <f t="shared" si="750"/>
        <v>0</v>
      </c>
      <c r="BD851" s="13">
        <f t="shared" si="751"/>
        <v>0</v>
      </c>
      <c r="BE851" s="13">
        <f t="shared" si="752"/>
        <v>0</v>
      </c>
      <c r="BF851" s="13">
        <f t="shared" si="753"/>
        <v>0</v>
      </c>
      <c r="BG851" s="13">
        <f t="shared" si="754"/>
        <v>0</v>
      </c>
      <c r="BH851" s="13">
        <f t="shared" si="755"/>
        <v>0</v>
      </c>
      <c r="BI851" s="73">
        <f t="shared" si="737"/>
        <v>1385448.9000000001</v>
      </c>
      <c r="BJ851" s="219"/>
      <c r="BK851" s="850">
        <f t="shared" si="723"/>
        <v>0</v>
      </c>
      <c r="BL851" s="109">
        <f t="shared" si="724"/>
        <v>1385448.9000000001</v>
      </c>
      <c r="BM851" s="109">
        <f t="shared" si="725"/>
        <v>0</v>
      </c>
      <c r="BN851" s="109">
        <f t="shared" si="726"/>
        <v>0</v>
      </c>
      <c r="BO851" s="109">
        <f t="shared" si="727"/>
        <v>0</v>
      </c>
      <c r="BP851" s="109">
        <f t="shared" si="728"/>
        <v>0</v>
      </c>
      <c r="BQ851" s="109">
        <f t="shared" si="729"/>
        <v>0</v>
      </c>
      <c r="BR851" s="109">
        <f t="shared" si="730"/>
        <v>0</v>
      </c>
      <c r="BS851" s="109">
        <f t="shared" si="731"/>
        <v>0</v>
      </c>
      <c r="BT851" s="109">
        <f t="shared" si="732"/>
        <v>0</v>
      </c>
      <c r="BU851" s="109">
        <f t="shared" si="733"/>
        <v>0</v>
      </c>
      <c r="BV851" s="109">
        <f t="shared" si="734"/>
        <v>0</v>
      </c>
      <c r="BW851" s="109">
        <f t="shared" si="735"/>
        <v>0</v>
      </c>
      <c r="BX851" s="109">
        <f t="shared" si="736"/>
        <v>0</v>
      </c>
      <c r="BY851" s="1000">
        <f t="shared" si="738"/>
        <v>1385448.9000000001</v>
      </c>
    </row>
    <row r="852" spans="1:77">
      <c r="A852" s="2" t="s">
        <v>2666</v>
      </c>
      <c r="B852" s="2" t="s">
        <v>2667</v>
      </c>
      <c r="C852" s="57" t="s">
        <v>3</v>
      </c>
      <c r="D852" s="57" t="s">
        <v>7</v>
      </c>
      <c r="E852" s="681" t="s">
        <v>349</v>
      </c>
      <c r="F852" s="682">
        <v>41060</v>
      </c>
      <c r="G852" s="682" t="s">
        <v>106</v>
      </c>
      <c r="H852" s="241" t="s">
        <v>109</v>
      </c>
      <c r="I852" s="38"/>
      <c r="J852" s="983"/>
      <c r="K852" s="903"/>
      <c r="L852" s="798"/>
      <c r="M852" s="429"/>
      <c r="N852" s="109"/>
      <c r="O852" s="109"/>
      <c r="P852" s="109"/>
      <c r="Q852" s="607"/>
      <c r="R852" s="93"/>
      <c r="S852" s="109"/>
      <c r="T852" s="109"/>
      <c r="U852" s="109"/>
      <c r="V852" s="109">
        <v>0</v>
      </c>
      <c r="W852" s="109">
        <v>0</v>
      </c>
      <c r="X852" s="109">
        <v>0</v>
      </c>
      <c r="Y852" s="109">
        <v>0</v>
      </c>
      <c r="Z852" s="109">
        <v>0</v>
      </c>
      <c r="AA852" s="109">
        <v>0</v>
      </c>
      <c r="AB852" s="109">
        <v>0</v>
      </c>
      <c r="AC852" s="109">
        <v>634855</v>
      </c>
      <c r="AD852" s="109">
        <v>126971</v>
      </c>
      <c r="AE852" s="109">
        <v>126971</v>
      </c>
      <c r="AF852" s="109">
        <v>0</v>
      </c>
      <c r="AG852" s="109">
        <v>0</v>
      </c>
      <c r="AH852" s="109">
        <v>0</v>
      </c>
      <c r="AI852" s="109">
        <v>0</v>
      </c>
      <c r="AJ852" s="109">
        <v>0</v>
      </c>
      <c r="AK852" s="109">
        <v>0</v>
      </c>
      <c r="AL852" s="109">
        <v>0</v>
      </c>
      <c r="AM852" s="109">
        <v>0</v>
      </c>
      <c r="AN852" s="109">
        <v>0</v>
      </c>
      <c r="AO852" s="109">
        <v>0</v>
      </c>
      <c r="AP852" s="160">
        <f t="shared" si="739"/>
        <v>0</v>
      </c>
      <c r="AQ852" s="160">
        <f t="shared" si="740"/>
        <v>888797</v>
      </c>
      <c r="AR852" s="160">
        <f t="shared" si="741"/>
        <v>888797</v>
      </c>
      <c r="AS852" s="607"/>
      <c r="AT852" s="219"/>
      <c r="AU852" s="13">
        <f t="shared" si="742"/>
        <v>0</v>
      </c>
      <c r="AV852" s="13">
        <f t="shared" si="743"/>
        <v>634855</v>
      </c>
      <c r="AW852" s="13">
        <f t="shared" si="744"/>
        <v>126971</v>
      </c>
      <c r="AX852" s="13">
        <f t="shared" si="745"/>
        <v>126971</v>
      </c>
      <c r="AY852" s="13">
        <f t="shared" si="746"/>
        <v>0</v>
      </c>
      <c r="AZ852" s="13">
        <f t="shared" si="747"/>
        <v>0</v>
      </c>
      <c r="BA852" s="13">
        <f t="shared" si="748"/>
        <v>0</v>
      </c>
      <c r="BB852" s="13">
        <f t="shared" si="749"/>
        <v>0</v>
      </c>
      <c r="BC852" s="13">
        <f t="shared" si="750"/>
        <v>0</v>
      </c>
      <c r="BD852" s="13">
        <f t="shared" si="751"/>
        <v>0</v>
      </c>
      <c r="BE852" s="13">
        <f t="shared" si="752"/>
        <v>0</v>
      </c>
      <c r="BF852" s="13">
        <f t="shared" si="753"/>
        <v>0</v>
      </c>
      <c r="BG852" s="13">
        <f t="shared" si="754"/>
        <v>0</v>
      </c>
      <c r="BH852" s="13">
        <f t="shared" si="755"/>
        <v>0</v>
      </c>
      <c r="BI852" s="73">
        <f t="shared" si="737"/>
        <v>888797</v>
      </c>
      <c r="BJ852" s="219"/>
      <c r="BK852" s="850">
        <f t="shared" si="723"/>
        <v>0</v>
      </c>
      <c r="BL852" s="109">
        <f t="shared" si="724"/>
        <v>634855</v>
      </c>
      <c r="BM852" s="109">
        <f t="shared" si="725"/>
        <v>126971</v>
      </c>
      <c r="BN852" s="109">
        <f t="shared" si="726"/>
        <v>126971</v>
      </c>
      <c r="BO852" s="109">
        <f t="shared" si="727"/>
        <v>0</v>
      </c>
      <c r="BP852" s="109">
        <f t="shared" si="728"/>
        <v>0</v>
      </c>
      <c r="BQ852" s="109">
        <f t="shared" si="729"/>
        <v>0</v>
      </c>
      <c r="BR852" s="109">
        <f t="shared" si="730"/>
        <v>0</v>
      </c>
      <c r="BS852" s="109">
        <f t="shared" si="731"/>
        <v>0</v>
      </c>
      <c r="BT852" s="109">
        <f t="shared" si="732"/>
        <v>0</v>
      </c>
      <c r="BU852" s="109">
        <f t="shared" si="733"/>
        <v>0</v>
      </c>
      <c r="BV852" s="109">
        <f t="shared" si="734"/>
        <v>0</v>
      </c>
      <c r="BW852" s="109">
        <f t="shared" si="735"/>
        <v>0</v>
      </c>
      <c r="BX852" s="109">
        <f t="shared" si="736"/>
        <v>0</v>
      </c>
      <c r="BY852" s="1000">
        <f t="shared" si="738"/>
        <v>888797</v>
      </c>
    </row>
    <row r="853" spans="1:77">
      <c r="A853" s="2" t="s">
        <v>2769</v>
      </c>
      <c r="B853" s="2" t="s">
        <v>2770</v>
      </c>
      <c r="C853" s="57" t="s">
        <v>3</v>
      </c>
      <c r="D853" s="57" t="s">
        <v>7</v>
      </c>
      <c r="E853" s="681" t="s">
        <v>349</v>
      </c>
      <c r="F853" s="682">
        <v>41060</v>
      </c>
      <c r="G853" s="682" t="s">
        <v>106</v>
      </c>
      <c r="H853" s="241" t="s">
        <v>109</v>
      </c>
      <c r="I853" s="38"/>
      <c r="J853" s="983"/>
      <c r="K853" s="903"/>
      <c r="L853" s="798"/>
      <c r="M853" s="429"/>
      <c r="N853" s="109"/>
      <c r="O853" s="109"/>
      <c r="P853" s="109"/>
      <c r="Q853" s="607"/>
      <c r="R853" s="93"/>
      <c r="S853" s="109"/>
      <c r="T853" s="109"/>
      <c r="U853" s="109"/>
      <c r="V853" s="109">
        <v>0</v>
      </c>
      <c r="W853" s="109">
        <v>0</v>
      </c>
      <c r="X853" s="109">
        <v>0</v>
      </c>
      <c r="Y853" s="109">
        <v>0</v>
      </c>
      <c r="Z853" s="109">
        <v>0</v>
      </c>
      <c r="AA853" s="109">
        <v>0</v>
      </c>
      <c r="AB853" s="109">
        <v>0</v>
      </c>
      <c r="AC853" s="109">
        <v>381802.85000000003</v>
      </c>
      <c r="AD853" s="109">
        <v>76360.570000000007</v>
      </c>
      <c r="AE853" s="109">
        <v>76360.579999999958</v>
      </c>
      <c r="AF853" s="109">
        <v>0</v>
      </c>
      <c r="AG853" s="109">
        <v>0</v>
      </c>
      <c r="AH853" s="109">
        <v>0</v>
      </c>
      <c r="AI853" s="109">
        <v>0</v>
      </c>
      <c r="AJ853" s="109">
        <v>0</v>
      </c>
      <c r="AK853" s="109">
        <v>0</v>
      </c>
      <c r="AL853" s="109">
        <v>0</v>
      </c>
      <c r="AM853" s="109">
        <v>0</v>
      </c>
      <c r="AN853" s="109">
        <v>0</v>
      </c>
      <c r="AO853" s="109">
        <v>0</v>
      </c>
      <c r="AP853" s="160">
        <f t="shared" si="739"/>
        <v>0</v>
      </c>
      <c r="AQ853" s="160">
        <f t="shared" si="740"/>
        <v>534524</v>
      </c>
      <c r="AR853" s="160">
        <f t="shared" si="741"/>
        <v>534524</v>
      </c>
      <c r="AS853" s="607"/>
      <c r="AT853" s="219"/>
      <c r="AU853" s="13">
        <f t="shared" si="742"/>
        <v>0</v>
      </c>
      <c r="AV853" s="13">
        <f t="shared" si="743"/>
        <v>381802.85000000003</v>
      </c>
      <c r="AW853" s="13">
        <f t="shared" si="744"/>
        <v>76360.570000000007</v>
      </c>
      <c r="AX853" s="13">
        <f t="shared" si="745"/>
        <v>76360.579999999958</v>
      </c>
      <c r="AY853" s="13">
        <f t="shared" si="746"/>
        <v>0</v>
      </c>
      <c r="AZ853" s="13">
        <f t="shared" si="747"/>
        <v>0</v>
      </c>
      <c r="BA853" s="13">
        <f t="shared" si="748"/>
        <v>0</v>
      </c>
      <c r="BB853" s="13">
        <f t="shared" si="749"/>
        <v>0</v>
      </c>
      <c r="BC853" s="13">
        <f t="shared" si="750"/>
        <v>0</v>
      </c>
      <c r="BD853" s="13">
        <f t="shared" si="751"/>
        <v>0</v>
      </c>
      <c r="BE853" s="13">
        <f t="shared" si="752"/>
        <v>0</v>
      </c>
      <c r="BF853" s="13">
        <f t="shared" si="753"/>
        <v>0</v>
      </c>
      <c r="BG853" s="13">
        <f t="shared" si="754"/>
        <v>0</v>
      </c>
      <c r="BH853" s="13">
        <f t="shared" si="755"/>
        <v>0</v>
      </c>
      <c r="BI853" s="73">
        <f t="shared" si="737"/>
        <v>534524</v>
      </c>
      <c r="BJ853" s="219"/>
      <c r="BK853" s="850">
        <f t="shared" si="723"/>
        <v>0</v>
      </c>
      <c r="BL853" s="109">
        <f t="shared" si="724"/>
        <v>381802.85000000003</v>
      </c>
      <c r="BM853" s="109">
        <f t="shared" si="725"/>
        <v>76360.570000000007</v>
      </c>
      <c r="BN853" s="109">
        <f t="shared" si="726"/>
        <v>76360.579999999958</v>
      </c>
      <c r="BO853" s="109">
        <f t="shared" si="727"/>
        <v>0</v>
      </c>
      <c r="BP853" s="109">
        <f t="shared" si="728"/>
        <v>0</v>
      </c>
      <c r="BQ853" s="109">
        <f t="shared" si="729"/>
        <v>0</v>
      </c>
      <c r="BR853" s="109">
        <f t="shared" si="730"/>
        <v>0</v>
      </c>
      <c r="BS853" s="109">
        <f t="shared" si="731"/>
        <v>0</v>
      </c>
      <c r="BT853" s="109">
        <f t="shared" si="732"/>
        <v>0</v>
      </c>
      <c r="BU853" s="109">
        <f t="shared" si="733"/>
        <v>0</v>
      </c>
      <c r="BV853" s="109">
        <f t="shared" si="734"/>
        <v>0</v>
      </c>
      <c r="BW853" s="109">
        <f t="shared" si="735"/>
        <v>0</v>
      </c>
      <c r="BX853" s="109">
        <f t="shared" si="736"/>
        <v>0</v>
      </c>
      <c r="BY853" s="1000">
        <f t="shared" si="738"/>
        <v>534524</v>
      </c>
    </row>
    <row r="854" spans="1:77">
      <c r="A854" s="679" t="s">
        <v>2882</v>
      </c>
      <c r="B854" s="679" t="s">
        <v>2883</v>
      </c>
      <c r="C854" s="57" t="s">
        <v>3</v>
      </c>
      <c r="D854" s="684" t="s">
        <v>7</v>
      </c>
      <c r="E854" s="681" t="s">
        <v>349</v>
      </c>
      <c r="F854" s="682">
        <v>41060</v>
      </c>
      <c r="G854" s="682" t="s">
        <v>106</v>
      </c>
      <c r="H854" s="241" t="s">
        <v>109</v>
      </c>
      <c r="I854" s="38"/>
      <c r="J854" s="983"/>
      <c r="K854" s="903"/>
      <c r="L854" s="798"/>
      <c r="M854" s="429"/>
      <c r="N854" s="109"/>
      <c r="O854" s="109"/>
      <c r="P854" s="109"/>
      <c r="Q854" s="607"/>
      <c r="R854" s="93"/>
      <c r="S854" s="109"/>
      <c r="T854" s="109"/>
      <c r="U854" s="109"/>
      <c r="V854" s="109">
        <v>0</v>
      </c>
      <c r="W854" s="109">
        <v>0</v>
      </c>
      <c r="X854" s="109">
        <v>0</v>
      </c>
      <c r="Y854" s="109">
        <v>0</v>
      </c>
      <c r="Z854" s="109">
        <v>0</v>
      </c>
      <c r="AA854" s="109">
        <v>0</v>
      </c>
      <c r="AB854" s="109">
        <v>0</v>
      </c>
      <c r="AC854" s="109">
        <v>246887.85</v>
      </c>
      <c r="AD854" s="109">
        <v>49377.569999999978</v>
      </c>
      <c r="AE854" s="109">
        <v>49377.580000000016</v>
      </c>
      <c r="AF854" s="109">
        <v>0</v>
      </c>
      <c r="AG854" s="109">
        <v>0</v>
      </c>
      <c r="AH854" s="109">
        <v>0</v>
      </c>
      <c r="AI854" s="109">
        <v>0</v>
      </c>
      <c r="AJ854" s="109">
        <v>0</v>
      </c>
      <c r="AK854" s="109">
        <v>0</v>
      </c>
      <c r="AL854" s="109">
        <v>0</v>
      </c>
      <c r="AM854" s="109">
        <v>0</v>
      </c>
      <c r="AN854" s="109">
        <v>0</v>
      </c>
      <c r="AO854" s="109">
        <v>0</v>
      </c>
      <c r="AP854" s="160">
        <f t="shared" si="739"/>
        <v>0</v>
      </c>
      <c r="AQ854" s="160">
        <f t="shared" si="740"/>
        <v>345643</v>
      </c>
      <c r="AR854" s="160">
        <f t="shared" si="741"/>
        <v>345643</v>
      </c>
      <c r="AS854" s="607"/>
      <c r="AT854" s="219"/>
      <c r="AU854" s="13">
        <f t="shared" si="742"/>
        <v>0</v>
      </c>
      <c r="AV854" s="13">
        <f t="shared" si="743"/>
        <v>246887.85</v>
      </c>
      <c r="AW854" s="13">
        <f t="shared" si="744"/>
        <v>49377.569999999978</v>
      </c>
      <c r="AX854" s="13">
        <f t="shared" si="745"/>
        <v>49377.580000000016</v>
      </c>
      <c r="AY854" s="13">
        <f t="shared" si="746"/>
        <v>0</v>
      </c>
      <c r="AZ854" s="13">
        <f t="shared" si="747"/>
        <v>0</v>
      </c>
      <c r="BA854" s="13">
        <f t="shared" si="748"/>
        <v>0</v>
      </c>
      <c r="BB854" s="13">
        <f t="shared" si="749"/>
        <v>0</v>
      </c>
      <c r="BC854" s="13">
        <f t="shared" si="750"/>
        <v>0</v>
      </c>
      <c r="BD854" s="13">
        <f t="shared" si="751"/>
        <v>0</v>
      </c>
      <c r="BE854" s="13">
        <f t="shared" si="752"/>
        <v>0</v>
      </c>
      <c r="BF854" s="13">
        <f t="shared" si="753"/>
        <v>0</v>
      </c>
      <c r="BG854" s="13">
        <f t="shared" si="754"/>
        <v>0</v>
      </c>
      <c r="BH854" s="13">
        <f t="shared" si="755"/>
        <v>0</v>
      </c>
      <c r="BI854" s="73">
        <f t="shared" si="737"/>
        <v>345643</v>
      </c>
      <c r="BJ854" s="219"/>
      <c r="BK854" s="850">
        <f t="shared" si="723"/>
        <v>0</v>
      </c>
      <c r="BL854" s="109">
        <f t="shared" si="724"/>
        <v>246887.85</v>
      </c>
      <c r="BM854" s="109">
        <f t="shared" si="725"/>
        <v>49377.569999999978</v>
      </c>
      <c r="BN854" s="109">
        <f t="shared" si="726"/>
        <v>49377.580000000016</v>
      </c>
      <c r="BO854" s="109">
        <f t="shared" si="727"/>
        <v>0</v>
      </c>
      <c r="BP854" s="109">
        <f t="shared" si="728"/>
        <v>0</v>
      </c>
      <c r="BQ854" s="109">
        <f t="shared" si="729"/>
        <v>0</v>
      </c>
      <c r="BR854" s="109">
        <f t="shared" si="730"/>
        <v>0</v>
      </c>
      <c r="BS854" s="109">
        <f t="shared" si="731"/>
        <v>0</v>
      </c>
      <c r="BT854" s="109">
        <f t="shared" si="732"/>
        <v>0</v>
      </c>
      <c r="BU854" s="109">
        <f t="shared" si="733"/>
        <v>0</v>
      </c>
      <c r="BV854" s="109">
        <f t="shared" si="734"/>
        <v>0</v>
      </c>
      <c r="BW854" s="109">
        <f t="shared" si="735"/>
        <v>0</v>
      </c>
      <c r="BX854" s="109">
        <f t="shared" si="736"/>
        <v>0</v>
      </c>
      <c r="BY854" s="1000">
        <f t="shared" si="738"/>
        <v>345643</v>
      </c>
    </row>
    <row r="855" spans="1:77">
      <c r="A855" s="2" t="s">
        <v>2638</v>
      </c>
      <c r="B855" s="2" t="s">
        <v>2639</v>
      </c>
      <c r="C855" s="57" t="s">
        <v>3</v>
      </c>
      <c r="D855" s="57" t="s">
        <v>7</v>
      </c>
      <c r="E855" s="681" t="s">
        <v>349</v>
      </c>
      <c r="F855" s="682">
        <v>41060</v>
      </c>
      <c r="G855" s="682" t="s">
        <v>106</v>
      </c>
      <c r="H855" s="241" t="s">
        <v>109</v>
      </c>
      <c r="I855" s="38"/>
      <c r="J855" s="983"/>
      <c r="K855" s="903"/>
      <c r="L855" s="798"/>
      <c r="M855" s="429"/>
      <c r="N855" s="109"/>
      <c r="O855" s="109"/>
      <c r="P855" s="109"/>
      <c r="Q855" s="607"/>
      <c r="R855" s="93"/>
      <c r="S855" s="109"/>
      <c r="T855" s="109"/>
      <c r="U855" s="109"/>
      <c r="V855" s="109">
        <v>0</v>
      </c>
      <c r="W855" s="109">
        <v>0</v>
      </c>
      <c r="X855" s="109">
        <v>0</v>
      </c>
      <c r="Y855" s="109">
        <v>0</v>
      </c>
      <c r="Z855" s="109">
        <v>0</v>
      </c>
      <c r="AA855" s="109">
        <v>0</v>
      </c>
      <c r="AB855" s="109">
        <v>0</v>
      </c>
      <c r="AC855" s="109">
        <v>1009609.02</v>
      </c>
      <c r="AD855" s="109">
        <v>0</v>
      </c>
      <c r="AE855" s="109">
        <v>0</v>
      </c>
      <c r="AF855" s="109">
        <v>0</v>
      </c>
      <c r="AG855" s="109">
        <v>0</v>
      </c>
      <c r="AH855" s="109">
        <v>0</v>
      </c>
      <c r="AI855" s="109">
        <v>0</v>
      </c>
      <c r="AJ855" s="109">
        <v>0</v>
      </c>
      <c r="AK855" s="109">
        <v>0</v>
      </c>
      <c r="AL855" s="109">
        <v>0</v>
      </c>
      <c r="AM855" s="109">
        <v>0</v>
      </c>
      <c r="AN855" s="109">
        <v>0</v>
      </c>
      <c r="AO855" s="109">
        <v>0</v>
      </c>
      <c r="AP855" s="160">
        <f t="shared" si="739"/>
        <v>0</v>
      </c>
      <c r="AQ855" s="160">
        <f t="shared" si="740"/>
        <v>1009609.02</v>
      </c>
      <c r="AR855" s="160">
        <f t="shared" si="741"/>
        <v>1009609.02</v>
      </c>
      <c r="AS855" s="607"/>
      <c r="AT855" s="219"/>
      <c r="AU855" s="13">
        <f t="shared" si="742"/>
        <v>0</v>
      </c>
      <c r="AV855" s="13">
        <f t="shared" si="743"/>
        <v>1009609.02</v>
      </c>
      <c r="AW855" s="13">
        <f t="shared" si="744"/>
        <v>0</v>
      </c>
      <c r="AX855" s="13">
        <f t="shared" si="745"/>
        <v>0</v>
      </c>
      <c r="AY855" s="13">
        <f t="shared" si="746"/>
        <v>0</v>
      </c>
      <c r="AZ855" s="13">
        <f t="shared" si="747"/>
        <v>0</v>
      </c>
      <c r="BA855" s="13">
        <f t="shared" si="748"/>
        <v>0</v>
      </c>
      <c r="BB855" s="13">
        <f t="shared" si="749"/>
        <v>0</v>
      </c>
      <c r="BC855" s="13">
        <f t="shared" si="750"/>
        <v>0</v>
      </c>
      <c r="BD855" s="13">
        <f t="shared" si="751"/>
        <v>0</v>
      </c>
      <c r="BE855" s="13">
        <f t="shared" si="752"/>
        <v>0</v>
      </c>
      <c r="BF855" s="13">
        <f t="shared" si="753"/>
        <v>0</v>
      </c>
      <c r="BG855" s="13">
        <f t="shared" si="754"/>
        <v>0</v>
      </c>
      <c r="BH855" s="13">
        <f t="shared" si="755"/>
        <v>0</v>
      </c>
      <c r="BI855" s="73">
        <f t="shared" si="737"/>
        <v>1009609.02</v>
      </c>
      <c r="BJ855" s="219"/>
      <c r="BK855" s="850">
        <f t="shared" si="723"/>
        <v>0</v>
      </c>
      <c r="BL855" s="109">
        <f t="shared" si="724"/>
        <v>1009609.02</v>
      </c>
      <c r="BM855" s="109">
        <f t="shared" si="725"/>
        <v>0</v>
      </c>
      <c r="BN855" s="109">
        <f t="shared" si="726"/>
        <v>0</v>
      </c>
      <c r="BO855" s="109">
        <f t="shared" si="727"/>
        <v>0</v>
      </c>
      <c r="BP855" s="109">
        <f t="shared" si="728"/>
        <v>0</v>
      </c>
      <c r="BQ855" s="109">
        <f t="shared" si="729"/>
        <v>0</v>
      </c>
      <c r="BR855" s="109">
        <f t="shared" si="730"/>
        <v>0</v>
      </c>
      <c r="BS855" s="109">
        <f t="shared" si="731"/>
        <v>0</v>
      </c>
      <c r="BT855" s="109">
        <f t="shared" si="732"/>
        <v>0</v>
      </c>
      <c r="BU855" s="109">
        <f t="shared" si="733"/>
        <v>0</v>
      </c>
      <c r="BV855" s="109">
        <f t="shared" si="734"/>
        <v>0</v>
      </c>
      <c r="BW855" s="109">
        <f t="shared" si="735"/>
        <v>0</v>
      </c>
      <c r="BX855" s="109">
        <f t="shared" si="736"/>
        <v>0</v>
      </c>
      <c r="BY855" s="1000">
        <f t="shared" si="738"/>
        <v>1009609.02</v>
      </c>
    </row>
    <row r="856" spans="1:77">
      <c r="A856" s="679" t="s">
        <v>2968</v>
      </c>
      <c r="B856" s="679" t="s">
        <v>2969</v>
      </c>
      <c r="C856" s="57" t="s">
        <v>3</v>
      </c>
      <c r="D856" s="684" t="s">
        <v>7</v>
      </c>
      <c r="E856" s="681" t="s">
        <v>349</v>
      </c>
      <c r="F856" s="682">
        <v>41091</v>
      </c>
      <c r="G856" s="682" t="s">
        <v>106</v>
      </c>
      <c r="H856" s="241" t="s">
        <v>109</v>
      </c>
      <c r="I856" s="38"/>
      <c r="J856" s="983"/>
      <c r="K856" s="903"/>
      <c r="L856" s="798"/>
      <c r="M856" s="429"/>
      <c r="N856" s="109"/>
      <c r="O856" s="109"/>
      <c r="P856" s="109"/>
      <c r="Q856" s="607"/>
      <c r="R856" s="93"/>
      <c r="S856" s="109"/>
      <c r="T856" s="109"/>
      <c r="U856" s="109"/>
      <c r="V856" s="109">
        <v>0</v>
      </c>
      <c r="W856" s="109">
        <v>0</v>
      </c>
      <c r="X856" s="109">
        <v>0</v>
      </c>
      <c r="Y856" s="109">
        <v>0</v>
      </c>
      <c r="Z856" s="109">
        <v>0</v>
      </c>
      <c r="AA856" s="109">
        <v>0</v>
      </c>
      <c r="AB856" s="109">
        <v>0</v>
      </c>
      <c r="AC856" s="109">
        <v>0</v>
      </c>
      <c r="AD856" s="109">
        <v>0</v>
      </c>
      <c r="AE856" s="109">
        <v>276298.7</v>
      </c>
      <c r="AF856" s="109">
        <v>0</v>
      </c>
      <c r="AG856" s="109">
        <v>0</v>
      </c>
      <c r="AH856" s="109">
        <v>0</v>
      </c>
      <c r="AI856" s="109">
        <v>0</v>
      </c>
      <c r="AJ856" s="109">
        <v>0</v>
      </c>
      <c r="AK856" s="109">
        <v>0</v>
      </c>
      <c r="AL856" s="109">
        <v>0</v>
      </c>
      <c r="AM856" s="109">
        <v>0</v>
      </c>
      <c r="AN856" s="109">
        <v>0</v>
      </c>
      <c r="AO856" s="109">
        <v>0</v>
      </c>
      <c r="AP856" s="160">
        <f t="shared" si="739"/>
        <v>0</v>
      </c>
      <c r="AQ856" s="160">
        <f t="shared" si="740"/>
        <v>276298.7</v>
      </c>
      <c r="AR856" s="160">
        <f t="shared" si="741"/>
        <v>276298.7</v>
      </c>
      <c r="AS856" s="607"/>
      <c r="AT856" s="219"/>
      <c r="AU856" s="13">
        <f t="shared" si="742"/>
        <v>0</v>
      </c>
      <c r="AV856" s="13">
        <f t="shared" si="743"/>
        <v>0</v>
      </c>
      <c r="AW856" s="13">
        <f t="shared" si="744"/>
        <v>0</v>
      </c>
      <c r="AX856" s="13">
        <f t="shared" si="745"/>
        <v>276298.7</v>
      </c>
      <c r="AY856" s="13">
        <f t="shared" si="746"/>
        <v>0</v>
      </c>
      <c r="AZ856" s="13">
        <f t="shared" si="747"/>
        <v>0</v>
      </c>
      <c r="BA856" s="13">
        <f t="shared" si="748"/>
        <v>0</v>
      </c>
      <c r="BB856" s="13">
        <f t="shared" si="749"/>
        <v>0</v>
      </c>
      <c r="BC856" s="13">
        <f t="shared" si="750"/>
        <v>0</v>
      </c>
      <c r="BD856" s="13">
        <f t="shared" si="751"/>
        <v>0</v>
      </c>
      <c r="BE856" s="13">
        <f t="shared" si="752"/>
        <v>0</v>
      </c>
      <c r="BF856" s="13">
        <f t="shared" si="753"/>
        <v>0</v>
      </c>
      <c r="BG856" s="13">
        <f t="shared" si="754"/>
        <v>0</v>
      </c>
      <c r="BH856" s="13">
        <f t="shared" si="755"/>
        <v>0</v>
      </c>
      <c r="BI856" s="73">
        <f t="shared" si="737"/>
        <v>276298.7</v>
      </c>
      <c r="BJ856" s="219"/>
      <c r="BK856" s="850">
        <f t="shared" si="723"/>
        <v>0</v>
      </c>
      <c r="BL856" s="109">
        <f t="shared" si="724"/>
        <v>0</v>
      </c>
      <c r="BM856" s="109">
        <f t="shared" si="725"/>
        <v>0</v>
      </c>
      <c r="BN856" s="109">
        <f t="shared" si="726"/>
        <v>276298.7</v>
      </c>
      <c r="BO856" s="109">
        <f t="shared" si="727"/>
        <v>0</v>
      </c>
      <c r="BP856" s="109">
        <f t="shared" si="728"/>
        <v>0</v>
      </c>
      <c r="BQ856" s="109">
        <f t="shared" si="729"/>
        <v>0</v>
      </c>
      <c r="BR856" s="109">
        <f t="shared" si="730"/>
        <v>0</v>
      </c>
      <c r="BS856" s="109">
        <f t="shared" si="731"/>
        <v>0</v>
      </c>
      <c r="BT856" s="109">
        <f t="shared" si="732"/>
        <v>0</v>
      </c>
      <c r="BU856" s="109">
        <f t="shared" si="733"/>
        <v>0</v>
      </c>
      <c r="BV856" s="109">
        <f t="shared" si="734"/>
        <v>0</v>
      </c>
      <c r="BW856" s="109">
        <f t="shared" si="735"/>
        <v>0</v>
      </c>
      <c r="BX856" s="109">
        <f t="shared" si="736"/>
        <v>0</v>
      </c>
      <c r="BY856" s="1000">
        <f t="shared" si="738"/>
        <v>276298.7</v>
      </c>
    </row>
    <row r="857" spans="1:77">
      <c r="A857" s="2" t="s">
        <v>2538</v>
      </c>
      <c r="B857" s="2" t="s">
        <v>2539</v>
      </c>
      <c r="C857" s="57" t="s">
        <v>3</v>
      </c>
      <c r="D857" s="57" t="s">
        <v>7</v>
      </c>
      <c r="E857" s="681" t="s">
        <v>349</v>
      </c>
      <c r="F857" s="682">
        <v>41060</v>
      </c>
      <c r="G857" s="682" t="s">
        <v>106</v>
      </c>
      <c r="H857" s="241" t="s">
        <v>109</v>
      </c>
      <c r="I857" s="38"/>
      <c r="J857" s="983"/>
      <c r="K857" s="903"/>
      <c r="L857" s="798"/>
      <c r="M857" s="429"/>
      <c r="N857" s="109"/>
      <c r="O857" s="109"/>
      <c r="P857" s="109"/>
      <c r="Q857" s="607"/>
      <c r="R857" s="93"/>
      <c r="S857" s="109"/>
      <c r="T857" s="109"/>
      <c r="U857" s="109"/>
      <c r="V857" s="109">
        <v>0</v>
      </c>
      <c r="W857" s="109">
        <v>0</v>
      </c>
      <c r="X857" s="109">
        <v>0</v>
      </c>
      <c r="Y857" s="109">
        <v>0</v>
      </c>
      <c r="Z857" s="109">
        <v>0</v>
      </c>
      <c r="AA857" s="109">
        <v>0</v>
      </c>
      <c r="AB857" s="109">
        <v>0</v>
      </c>
      <c r="AC857" s="109">
        <v>268084</v>
      </c>
      <c r="AD857" s="109">
        <v>0</v>
      </c>
      <c r="AE857" s="109">
        <v>2932373</v>
      </c>
      <c r="AF857" s="109">
        <v>0</v>
      </c>
      <c r="AG857" s="109">
        <v>0</v>
      </c>
      <c r="AH857" s="109">
        <v>0</v>
      </c>
      <c r="AI857" s="109">
        <v>0</v>
      </c>
      <c r="AJ857" s="109">
        <v>0</v>
      </c>
      <c r="AK857" s="109">
        <v>0</v>
      </c>
      <c r="AL857" s="109">
        <v>0</v>
      </c>
      <c r="AM857" s="109">
        <v>0</v>
      </c>
      <c r="AN857" s="109">
        <v>0</v>
      </c>
      <c r="AO857" s="109">
        <v>0</v>
      </c>
      <c r="AP857" s="160">
        <f t="shared" si="739"/>
        <v>0</v>
      </c>
      <c r="AQ857" s="160">
        <f t="shared" si="740"/>
        <v>3200457</v>
      </c>
      <c r="AR857" s="160">
        <f t="shared" si="741"/>
        <v>3200457</v>
      </c>
      <c r="AS857" s="607"/>
      <c r="AT857" s="219"/>
      <c r="AU857" s="13">
        <f t="shared" si="742"/>
        <v>0</v>
      </c>
      <c r="AV857" s="13">
        <f t="shared" si="743"/>
        <v>268084</v>
      </c>
      <c r="AW857" s="13">
        <f t="shared" si="744"/>
        <v>0</v>
      </c>
      <c r="AX857" s="13">
        <f t="shared" si="745"/>
        <v>2932373</v>
      </c>
      <c r="AY857" s="13">
        <f t="shared" si="746"/>
        <v>0</v>
      </c>
      <c r="AZ857" s="13">
        <f t="shared" si="747"/>
        <v>0</v>
      </c>
      <c r="BA857" s="13">
        <f t="shared" si="748"/>
        <v>0</v>
      </c>
      <c r="BB857" s="13">
        <f t="shared" si="749"/>
        <v>0</v>
      </c>
      <c r="BC857" s="13">
        <f t="shared" si="750"/>
        <v>0</v>
      </c>
      <c r="BD857" s="13">
        <f t="shared" si="751"/>
        <v>0</v>
      </c>
      <c r="BE857" s="13">
        <f t="shared" si="752"/>
        <v>0</v>
      </c>
      <c r="BF857" s="13">
        <f t="shared" si="753"/>
        <v>0</v>
      </c>
      <c r="BG857" s="13">
        <f t="shared" si="754"/>
        <v>0</v>
      </c>
      <c r="BH857" s="13">
        <f t="shared" si="755"/>
        <v>0</v>
      </c>
      <c r="BI857" s="73">
        <f t="shared" si="737"/>
        <v>3200457</v>
      </c>
      <c r="BJ857" s="219"/>
      <c r="BK857" s="850">
        <f t="shared" si="723"/>
        <v>0</v>
      </c>
      <c r="BL857" s="109">
        <f t="shared" si="724"/>
        <v>268084</v>
      </c>
      <c r="BM857" s="109">
        <f t="shared" si="725"/>
        <v>0</v>
      </c>
      <c r="BN857" s="109">
        <f t="shared" si="726"/>
        <v>2932373</v>
      </c>
      <c r="BO857" s="109">
        <f t="shared" si="727"/>
        <v>0</v>
      </c>
      <c r="BP857" s="109">
        <f t="shared" si="728"/>
        <v>0</v>
      </c>
      <c r="BQ857" s="109">
        <f t="shared" si="729"/>
        <v>0</v>
      </c>
      <c r="BR857" s="109">
        <f t="shared" si="730"/>
        <v>0</v>
      </c>
      <c r="BS857" s="109">
        <f t="shared" si="731"/>
        <v>0</v>
      </c>
      <c r="BT857" s="109">
        <f t="shared" si="732"/>
        <v>0</v>
      </c>
      <c r="BU857" s="109">
        <f t="shared" si="733"/>
        <v>0</v>
      </c>
      <c r="BV857" s="109">
        <f t="shared" si="734"/>
        <v>0</v>
      </c>
      <c r="BW857" s="109">
        <f t="shared" si="735"/>
        <v>0</v>
      </c>
      <c r="BX857" s="109">
        <f t="shared" si="736"/>
        <v>0</v>
      </c>
      <c r="BY857" s="1000">
        <f t="shared" si="738"/>
        <v>3200457</v>
      </c>
    </row>
    <row r="858" spans="1:77">
      <c r="A858" s="2" t="s">
        <v>2829</v>
      </c>
      <c r="B858" s="2" t="s">
        <v>2830</v>
      </c>
      <c r="C858" s="57" t="s">
        <v>3</v>
      </c>
      <c r="D858" s="57" t="s">
        <v>7</v>
      </c>
      <c r="E858" s="681" t="s">
        <v>349</v>
      </c>
      <c r="F858" s="682">
        <v>41060</v>
      </c>
      <c r="G858" s="682" t="s">
        <v>106</v>
      </c>
      <c r="H858" s="241" t="s">
        <v>109</v>
      </c>
      <c r="I858" s="38"/>
      <c r="J858" s="983"/>
      <c r="K858" s="903"/>
      <c r="L858" s="798"/>
      <c r="M858" s="429"/>
      <c r="N858" s="109"/>
      <c r="O858" s="109"/>
      <c r="P858" s="109"/>
      <c r="Q858" s="607"/>
      <c r="R858" s="93"/>
      <c r="S858" s="109"/>
      <c r="T858" s="109"/>
      <c r="U858" s="109"/>
      <c r="V858" s="109">
        <v>0</v>
      </c>
      <c r="W858" s="109">
        <v>0</v>
      </c>
      <c r="X858" s="109">
        <v>0</v>
      </c>
      <c r="Y858" s="109">
        <v>0</v>
      </c>
      <c r="Z858" s="109">
        <v>0</v>
      </c>
      <c r="AA858" s="109">
        <v>0</v>
      </c>
      <c r="AB858" s="109">
        <v>0</v>
      </c>
      <c r="AC858" s="109">
        <v>306278.55</v>
      </c>
      <c r="AD858" s="109">
        <v>61255.710000000021</v>
      </c>
      <c r="AE858" s="109">
        <v>61255.739999999991</v>
      </c>
      <c r="AF858" s="109">
        <v>0</v>
      </c>
      <c r="AG858" s="109">
        <v>0</v>
      </c>
      <c r="AH858" s="109">
        <v>0</v>
      </c>
      <c r="AI858" s="109">
        <v>0</v>
      </c>
      <c r="AJ858" s="109">
        <v>0</v>
      </c>
      <c r="AK858" s="109">
        <v>0</v>
      </c>
      <c r="AL858" s="109">
        <v>0</v>
      </c>
      <c r="AM858" s="109">
        <v>0</v>
      </c>
      <c r="AN858" s="109">
        <v>0</v>
      </c>
      <c r="AO858" s="109">
        <v>0</v>
      </c>
      <c r="AP858" s="160">
        <f t="shared" si="739"/>
        <v>0</v>
      </c>
      <c r="AQ858" s="160">
        <f t="shared" si="740"/>
        <v>428790</v>
      </c>
      <c r="AR858" s="160">
        <f t="shared" si="741"/>
        <v>428790</v>
      </c>
      <c r="AS858" s="607"/>
      <c r="AT858" s="219"/>
      <c r="AU858" s="13">
        <f t="shared" si="742"/>
        <v>0</v>
      </c>
      <c r="AV858" s="13">
        <f t="shared" si="743"/>
        <v>306278.55</v>
      </c>
      <c r="AW858" s="13">
        <f t="shared" si="744"/>
        <v>61255.710000000021</v>
      </c>
      <c r="AX858" s="13">
        <f t="shared" si="745"/>
        <v>61255.739999999991</v>
      </c>
      <c r="AY858" s="13">
        <f t="shared" si="746"/>
        <v>0</v>
      </c>
      <c r="AZ858" s="13">
        <f t="shared" si="747"/>
        <v>0</v>
      </c>
      <c r="BA858" s="13">
        <f t="shared" si="748"/>
        <v>0</v>
      </c>
      <c r="BB858" s="13">
        <f t="shared" si="749"/>
        <v>0</v>
      </c>
      <c r="BC858" s="13">
        <f t="shared" si="750"/>
        <v>0</v>
      </c>
      <c r="BD858" s="13">
        <f t="shared" si="751"/>
        <v>0</v>
      </c>
      <c r="BE858" s="13">
        <f t="shared" si="752"/>
        <v>0</v>
      </c>
      <c r="BF858" s="13">
        <f t="shared" si="753"/>
        <v>0</v>
      </c>
      <c r="BG858" s="13">
        <f t="shared" si="754"/>
        <v>0</v>
      </c>
      <c r="BH858" s="13">
        <f t="shared" si="755"/>
        <v>0</v>
      </c>
      <c r="BI858" s="73">
        <f t="shared" si="737"/>
        <v>428790</v>
      </c>
      <c r="BJ858" s="219"/>
      <c r="BK858" s="850">
        <f t="shared" si="723"/>
        <v>0</v>
      </c>
      <c r="BL858" s="109">
        <f t="shared" si="724"/>
        <v>306278.55</v>
      </c>
      <c r="BM858" s="109">
        <f t="shared" si="725"/>
        <v>61255.710000000021</v>
      </c>
      <c r="BN858" s="109">
        <f t="shared" si="726"/>
        <v>61255.739999999991</v>
      </c>
      <c r="BO858" s="109">
        <f t="shared" si="727"/>
        <v>0</v>
      </c>
      <c r="BP858" s="109">
        <f t="shared" si="728"/>
        <v>0</v>
      </c>
      <c r="BQ858" s="109">
        <f t="shared" si="729"/>
        <v>0</v>
      </c>
      <c r="BR858" s="109">
        <f t="shared" si="730"/>
        <v>0</v>
      </c>
      <c r="BS858" s="109">
        <f t="shared" si="731"/>
        <v>0</v>
      </c>
      <c r="BT858" s="109">
        <f t="shared" si="732"/>
        <v>0</v>
      </c>
      <c r="BU858" s="109">
        <f t="shared" si="733"/>
        <v>0</v>
      </c>
      <c r="BV858" s="109">
        <f t="shared" si="734"/>
        <v>0</v>
      </c>
      <c r="BW858" s="109">
        <f t="shared" si="735"/>
        <v>0</v>
      </c>
      <c r="BX858" s="109">
        <f t="shared" si="736"/>
        <v>0</v>
      </c>
      <c r="BY858" s="1000">
        <f t="shared" si="738"/>
        <v>428790</v>
      </c>
    </row>
    <row r="859" spans="1:77">
      <c r="A859" s="2" t="s">
        <v>2652</v>
      </c>
      <c r="B859" s="2" t="s">
        <v>2653</v>
      </c>
      <c r="C859" s="57" t="s">
        <v>3</v>
      </c>
      <c r="D859" s="57" t="s">
        <v>7</v>
      </c>
      <c r="E859" s="681" t="s">
        <v>349</v>
      </c>
      <c r="F859" s="682">
        <v>41060</v>
      </c>
      <c r="G859" s="682" t="s">
        <v>106</v>
      </c>
      <c r="H859" s="241" t="s">
        <v>109</v>
      </c>
      <c r="I859" s="38"/>
      <c r="J859" s="983"/>
      <c r="K859" s="903"/>
      <c r="L859" s="798"/>
      <c r="M859" s="429"/>
      <c r="N859" s="109"/>
      <c r="O859" s="109"/>
      <c r="P859" s="109"/>
      <c r="Q859" s="607"/>
      <c r="R859" s="93"/>
      <c r="S859" s="109"/>
      <c r="T859" s="109"/>
      <c r="U859" s="109"/>
      <c r="V859" s="109">
        <v>0</v>
      </c>
      <c r="W859" s="109">
        <v>0</v>
      </c>
      <c r="X859" s="109">
        <v>0</v>
      </c>
      <c r="Y859" s="109">
        <v>0</v>
      </c>
      <c r="Z859" s="109">
        <v>0</v>
      </c>
      <c r="AA859" s="109">
        <v>0</v>
      </c>
      <c r="AB859" s="109">
        <v>0</v>
      </c>
      <c r="AC859" s="109">
        <v>955454.41</v>
      </c>
      <c r="AD859" s="109">
        <v>0</v>
      </c>
      <c r="AE859" s="109">
        <v>0</v>
      </c>
      <c r="AF859" s="109">
        <v>0</v>
      </c>
      <c r="AG859" s="109">
        <v>0</v>
      </c>
      <c r="AH859" s="109">
        <v>0</v>
      </c>
      <c r="AI859" s="109">
        <v>0</v>
      </c>
      <c r="AJ859" s="109">
        <v>0</v>
      </c>
      <c r="AK859" s="109">
        <v>0</v>
      </c>
      <c r="AL859" s="109">
        <v>0</v>
      </c>
      <c r="AM859" s="109">
        <v>0</v>
      </c>
      <c r="AN859" s="109">
        <v>0</v>
      </c>
      <c r="AO859" s="109">
        <v>0</v>
      </c>
      <c r="AP859" s="160">
        <f t="shared" si="739"/>
        <v>0</v>
      </c>
      <c r="AQ859" s="160">
        <f t="shared" si="740"/>
        <v>955454.41</v>
      </c>
      <c r="AR859" s="160">
        <f t="shared" si="741"/>
        <v>955454.41</v>
      </c>
      <c r="AS859" s="607"/>
      <c r="AT859" s="219"/>
      <c r="AU859" s="13">
        <f t="shared" si="742"/>
        <v>0</v>
      </c>
      <c r="AV859" s="13">
        <f t="shared" si="743"/>
        <v>955454.41</v>
      </c>
      <c r="AW859" s="13">
        <f t="shared" si="744"/>
        <v>0</v>
      </c>
      <c r="AX859" s="13">
        <f t="shared" si="745"/>
        <v>0</v>
      </c>
      <c r="AY859" s="13">
        <f t="shared" si="746"/>
        <v>0</v>
      </c>
      <c r="AZ859" s="13">
        <f t="shared" si="747"/>
        <v>0</v>
      </c>
      <c r="BA859" s="13">
        <f t="shared" si="748"/>
        <v>0</v>
      </c>
      <c r="BB859" s="13">
        <f t="shared" si="749"/>
        <v>0</v>
      </c>
      <c r="BC859" s="13">
        <f t="shared" si="750"/>
        <v>0</v>
      </c>
      <c r="BD859" s="13">
        <f t="shared" si="751"/>
        <v>0</v>
      </c>
      <c r="BE859" s="13">
        <f t="shared" si="752"/>
        <v>0</v>
      </c>
      <c r="BF859" s="13">
        <f t="shared" si="753"/>
        <v>0</v>
      </c>
      <c r="BG859" s="13">
        <f t="shared" si="754"/>
        <v>0</v>
      </c>
      <c r="BH859" s="13">
        <f t="shared" si="755"/>
        <v>0</v>
      </c>
      <c r="BI859" s="73">
        <f t="shared" si="737"/>
        <v>955454.41</v>
      </c>
      <c r="BJ859" s="219"/>
      <c r="BK859" s="850">
        <f t="shared" si="723"/>
        <v>0</v>
      </c>
      <c r="BL859" s="109">
        <f t="shared" si="724"/>
        <v>955454.41</v>
      </c>
      <c r="BM859" s="109">
        <f t="shared" si="725"/>
        <v>0</v>
      </c>
      <c r="BN859" s="109">
        <f t="shared" si="726"/>
        <v>0</v>
      </c>
      <c r="BO859" s="109">
        <f t="shared" si="727"/>
        <v>0</v>
      </c>
      <c r="BP859" s="109">
        <f t="shared" si="728"/>
        <v>0</v>
      </c>
      <c r="BQ859" s="109">
        <f t="shared" si="729"/>
        <v>0</v>
      </c>
      <c r="BR859" s="109">
        <f t="shared" si="730"/>
        <v>0</v>
      </c>
      <c r="BS859" s="109">
        <f t="shared" si="731"/>
        <v>0</v>
      </c>
      <c r="BT859" s="109">
        <f t="shared" si="732"/>
        <v>0</v>
      </c>
      <c r="BU859" s="109">
        <f t="shared" si="733"/>
        <v>0</v>
      </c>
      <c r="BV859" s="109">
        <f t="shared" si="734"/>
        <v>0</v>
      </c>
      <c r="BW859" s="109">
        <f t="shared" si="735"/>
        <v>0</v>
      </c>
      <c r="BX859" s="109">
        <f t="shared" si="736"/>
        <v>0</v>
      </c>
      <c r="BY859" s="1000">
        <f t="shared" si="738"/>
        <v>955454.41</v>
      </c>
    </row>
    <row r="860" spans="1:77">
      <c r="A860" s="2" t="s">
        <v>3133</v>
      </c>
      <c r="B860" s="2" t="s">
        <v>3134</v>
      </c>
      <c r="C860" s="57" t="s">
        <v>3</v>
      </c>
      <c r="D860" s="57" t="s">
        <v>7</v>
      </c>
      <c r="E860" s="681" t="s">
        <v>349</v>
      </c>
      <c r="F860" s="682">
        <v>41274</v>
      </c>
      <c r="G860" s="682" t="s">
        <v>106</v>
      </c>
      <c r="H860" s="241" t="s">
        <v>109</v>
      </c>
      <c r="I860" s="38"/>
      <c r="J860" s="983"/>
      <c r="K860" s="903"/>
      <c r="L860" s="798"/>
      <c r="M860" s="429"/>
      <c r="N860" s="109"/>
      <c r="O860" s="109"/>
      <c r="P860" s="109"/>
      <c r="Q860" s="607"/>
      <c r="R860" s="93"/>
      <c r="S860" s="109"/>
      <c r="T860" s="109"/>
      <c r="U860" s="109"/>
      <c r="V860" s="109">
        <v>0</v>
      </c>
      <c r="W860" s="109">
        <v>0</v>
      </c>
      <c r="X860" s="109">
        <v>0</v>
      </c>
      <c r="Y860" s="109">
        <v>0</v>
      </c>
      <c r="Z860" s="109">
        <v>0</v>
      </c>
      <c r="AA860" s="109">
        <v>0</v>
      </c>
      <c r="AB860" s="109">
        <v>0</v>
      </c>
      <c r="AC860" s="109">
        <v>0</v>
      </c>
      <c r="AD860" s="109">
        <v>0</v>
      </c>
      <c r="AE860" s="109">
        <v>0</v>
      </c>
      <c r="AF860" s="109">
        <v>0</v>
      </c>
      <c r="AG860" s="109">
        <v>0</v>
      </c>
      <c r="AH860" s="109">
        <v>0</v>
      </c>
      <c r="AI860" s="109">
        <v>0</v>
      </c>
      <c r="AJ860" s="109">
        <v>188877</v>
      </c>
      <c r="AK860" s="109">
        <v>0</v>
      </c>
      <c r="AL860" s="109">
        <v>0</v>
      </c>
      <c r="AM860" s="109">
        <v>0</v>
      </c>
      <c r="AN860" s="109">
        <v>0</v>
      </c>
      <c r="AO860" s="109">
        <v>0</v>
      </c>
      <c r="AP860" s="160">
        <f t="shared" si="739"/>
        <v>0</v>
      </c>
      <c r="AQ860" s="160">
        <f t="shared" si="740"/>
        <v>188877</v>
      </c>
      <c r="AR860" s="160">
        <f t="shared" si="741"/>
        <v>188877</v>
      </c>
      <c r="AS860" s="607"/>
      <c r="AT860" s="219"/>
      <c r="AU860" s="13">
        <f t="shared" si="742"/>
        <v>0</v>
      </c>
      <c r="AV860" s="13">
        <f t="shared" si="743"/>
        <v>0</v>
      </c>
      <c r="AW860" s="13">
        <f t="shared" si="744"/>
        <v>0</v>
      </c>
      <c r="AX860" s="13">
        <f t="shared" si="745"/>
        <v>0</v>
      </c>
      <c r="AY860" s="13">
        <f t="shared" si="746"/>
        <v>0</v>
      </c>
      <c r="AZ860" s="13">
        <f t="shared" si="747"/>
        <v>0</v>
      </c>
      <c r="BA860" s="13">
        <f t="shared" si="748"/>
        <v>0</v>
      </c>
      <c r="BB860" s="13">
        <f t="shared" si="749"/>
        <v>0</v>
      </c>
      <c r="BC860" s="13">
        <f t="shared" si="750"/>
        <v>188877</v>
      </c>
      <c r="BD860" s="13">
        <f t="shared" si="751"/>
        <v>0</v>
      </c>
      <c r="BE860" s="13">
        <f t="shared" si="752"/>
        <v>0</v>
      </c>
      <c r="BF860" s="13">
        <f t="shared" si="753"/>
        <v>0</v>
      </c>
      <c r="BG860" s="13">
        <f t="shared" si="754"/>
        <v>0</v>
      </c>
      <c r="BH860" s="13">
        <f t="shared" si="755"/>
        <v>0</v>
      </c>
      <c r="BI860" s="73">
        <f t="shared" si="737"/>
        <v>188877</v>
      </c>
      <c r="BJ860" s="219"/>
      <c r="BK860" s="850">
        <f t="shared" si="723"/>
        <v>0</v>
      </c>
      <c r="BL860" s="109">
        <f t="shared" si="724"/>
        <v>0</v>
      </c>
      <c r="BM860" s="109">
        <f t="shared" si="725"/>
        <v>0</v>
      </c>
      <c r="BN860" s="109">
        <f t="shared" si="726"/>
        <v>0</v>
      </c>
      <c r="BO860" s="109">
        <f t="shared" si="727"/>
        <v>0</v>
      </c>
      <c r="BP860" s="109">
        <f t="shared" si="728"/>
        <v>0</v>
      </c>
      <c r="BQ860" s="109">
        <f t="shared" si="729"/>
        <v>0</v>
      </c>
      <c r="BR860" s="109">
        <f t="shared" si="730"/>
        <v>0</v>
      </c>
      <c r="BS860" s="109">
        <f t="shared" si="731"/>
        <v>188877</v>
      </c>
      <c r="BT860" s="109">
        <f t="shared" si="732"/>
        <v>0</v>
      </c>
      <c r="BU860" s="109">
        <f t="shared" si="733"/>
        <v>0</v>
      </c>
      <c r="BV860" s="109">
        <f t="shared" si="734"/>
        <v>0</v>
      </c>
      <c r="BW860" s="109">
        <f t="shared" si="735"/>
        <v>0</v>
      </c>
      <c r="BX860" s="109">
        <f t="shared" si="736"/>
        <v>0</v>
      </c>
      <c r="BY860" s="1000">
        <f t="shared" si="738"/>
        <v>188877</v>
      </c>
    </row>
    <row r="861" spans="1:77">
      <c r="A861" s="2" t="s">
        <v>3129</v>
      </c>
      <c r="B861" s="2" t="s">
        <v>3130</v>
      </c>
      <c r="C861" s="57" t="s">
        <v>3</v>
      </c>
      <c r="D861" s="57" t="s">
        <v>7</v>
      </c>
      <c r="E861" s="681" t="s">
        <v>349</v>
      </c>
      <c r="F861" s="682">
        <v>41274</v>
      </c>
      <c r="G861" s="682" t="s">
        <v>106</v>
      </c>
      <c r="H861" s="241" t="s">
        <v>109</v>
      </c>
      <c r="I861" s="38"/>
      <c r="J861" s="983"/>
      <c r="K861" s="903"/>
      <c r="L861" s="798"/>
      <c r="M861" s="429"/>
      <c r="N861" s="109"/>
      <c r="O861" s="109"/>
      <c r="P861" s="109"/>
      <c r="Q861" s="607"/>
      <c r="R861" s="93"/>
      <c r="S861" s="109"/>
      <c r="T861" s="109"/>
      <c r="U861" s="109"/>
      <c r="V861" s="109">
        <v>0</v>
      </c>
      <c r="W861" s="109">
        <v>0</v>
      </c>
      <c r="X861" s="109">
        <v>0</v>
      </c>
      <c r="Y861" s="109">
        <v>0</v>
      </c>
      <c r="Z861" s="109">
        <v>0</v>
      </c>
      <c r="AA861" s="109">
        <v>0</v>
      </c>
      <c r="AB861" s="109">
        <v>0</v>
      </c>
      <c r="AC861" s="109">
        <v>0</v>
      </c>
      <c r="AD861" s="109">
        <v>0</v>
      </c>
      <c r="AE861" s="109">
        <v>0</v>
      </c>
      <c r="AF861" s="109">
        <v>0</v>
      </c>
      <c r="AG861" s="109">
        <v>0</v>
      </c>
      <c r="AH861" s="109">
        <v>0</v>
      </c>
      <c r="AI861" s="109">
        <v>0</v>
      </c>
      <c r="AJ861" s="109">
        <v>188877</v>
      </c>
      <c r="AK861" s="109">
        <v>0</v>
      </c>
      <c r="AL861" s="109">
        <v>0</v>
      </c>
      <c r="AM861" s="109">
        <v>0</v>
      </c>
      <c r="AN861" s="109">
        <v>0</v>
      </c>
      <c r="AO861" s="109">
        <v>0</v>
      </c>
      <c r="AP861" s="160">
        <f t="shared" si="739"/>
        <v>0</v>
      </c>
      <c r="AQ861" s="160">
        <f t="shared" si="740"/>
        <v>188877</v>
      </c>
      <c r="AR861" s="160">
        <f t="shared" si="741"/>
        <v>188877</v>
      </c>
      <c r="AS861" s="607"/>
      <c r="AT861" s="219"/>
      <c r="AU861" s="13">
        <f t="shared" si="742"/>
        <v>0</v>
      </c>
      <c r="AV861" s="13">
        <f t="shared" si="743"/>
        <v>0</v>
      </c>
      <c r="AW861" s="13">
        <f t="shared" si="744"/>
        <v>0</v>
      </c>
      <c r="AX861" s="13">
        <f t="shared" si="745"/>
        <v>0</v>
      </c>
      <c r="AY861" s="13">
        <f t="shared" si="746"/>
        <v>0</v>
      </c>
      <c r="AZ861" s="13">
        <f t="shared" si="747"/>
        <v>0</v>
      </c>
      <c r="BA861" s="13">
        <f t="shared" si="748"/>
        <v>0</v>
      </c>
      <c r="BB861" s="13">
        <f t="shared" si="749"/>
        <v>0</v>
      </c>
      <c r="BC861" s="13">
        <f t="shared" si="750"/>
        <v>188877</v>
      </c>
      <c r="BD861" s="13">
        <f t="shared" si="751"/>
        <v>0</v>
      </c>
      <c r="BE861" s="13">
        <f t="shared" si="752"/>
        <v>0</v>
      </c>
      <c r="BF861" s="13">
        <f t="shared" si="753"/>
        <v>0</v>
      </c>
      <c r="BG861" s="13">
        <f t="shared" si="754"/>
        <v>0</v>
      </c>
      <c r="BH861" s="13">
        <f t="shared" si="755"/>
        <v>0</v>
      </c>
      <c r="BI861" s="73">
        <f t="shared" si="737"/>
        <v>188877</v>
      </c>
      <c r="BJ861" s="219"/>
      <c r="BK861" s="850">
        <f t="shared" ref="BK861:BK872" si="756">IF($E861="N",AU861)</f>
        <v>0</v>
      </c>
      <c r="BL861" s="109">
        <f t="shared" ref="BL861:BL872" si="757">IF($E861="N",AV861)</f>
        <v>0</v>
      </c>
      <c r="BM861" s="109">
        <f t="shared" ref="BM861:BM872" si="758">IF($E861="N",AW861)</f>
        <v>0</v>
      </c>
      <c r="BN861" s="109">
        <f t="shared" ref="BN861:BN872" si="759">IF($E861="N",AX861)</f>
        <v>0</v>
      </c>
      <c r="BO861" s="109">
        <f t="shared" ref="BO861:BO872" si="760">IF($E861="N",AY861)</f>
        <v>0</v>
      </c>
      <c r="BP861" s="109">
        <f t="shared" ref="BP861:BP872" si="761">IF($E861="N",AZ861)</f>
        <v>0</v>
      </c>
      <c r="BQ861" s="109">
        <f t="shared" ref="BQ861:BQ872" si="762">IF($E861="N",BA861)</f>
        <v>0</v>
      </c>
      <c r="BR861" s="109">
        <f t="shared" ref="BR861:BR872" si="763">IF($E861="N",BB861)</f>
        <v>0</v>
      </c>
      <c r="BS861" s="109">
        <f t="shared" ref="BS861:BS872" si="764">IF($E861="N",BC861)</f>
        <v>188877</v>
      </c>
      <c r="BT861" s="109">
        <f t="shared" ref="BT861:BT872" si="765">IF($E861="N",BD861)</f>
        <v>0</v>
      </c>
      <c r="BU861" s="109">
        <f t="shared" ref="BU861:BU872" si="766">IF($E861="N",BE861)</f>
        <v>0</v>
      </c>
      <c r="BV861" s="109">
        <f t="shared" ref="BV861:BV872" si="767">IF($E861="N",BF861)</f>
        <v>0</v>
      </c>
      <c r="BW861" s="109">
        <f t="shared" ref="BW861:BW872" si="768">IF($E861="N",BG861)</f>
        <v>0</v>
      </c>
      <c r="BX861" s="109">
        <f t="shared" ref="BX861:BX872" si="769">IF($E861="N",BH861)</f>
        <v>0</v>
      </c>
      <c r="BY861" s="1000">
        <f t="shared" si="738"/>
        <v>188877</v>
      </c>
    </row>
    <row r="862" spans="1:77">
      <c r="A862" s="2" t="s">
        <v>3131</v>
      </c>
      <c r="B862" s="2" t="s">
        <v>3132</v>
      </c>
      <c r="C862" s="57" t="s">
        <v>3</v>
      </c>
      <c r="D862" s="57" t="s">
        <v>7</v>
      </c>
      <c r="E862" s="681" t="s">
        <v>349</v>
      </c>
      <c r="F862" s="682">
        <v>41274</v>
      </c>
      <c r="G862" s="682" t="s">
        <v>106</v>
      </c>
      <c r="H862" s="241" t="s">
        <v>109</v>
      </c>
      <c r="I862" s="38"/>
      <c r="J862" s="983"/>
      <c r="K862" s="903"/>
      <c r="L862" s="798"/>
      <c r="M862" s="429"/>
      <c r="N862" s="109"/>
      <c r="O862" s="109"/>
      <c r="P862" s="109"/>
      <c r="Q862" s="607"/>
      <c r="R862" s="93"/>
      <c r="S862" s="109"/>
      <c r="T862" s="109"/>
      <c r="U862" s="109"/>
      <c r="V862" s="109">
        <v>0</v>
      </c>
      <c r="W862" s="109">
        <v>0</v>
      </c>
      <c r="X862" s="109">
        <v>0</v>
      </c>
      <c r="Y862" s="109">
        <v>0</v>
      </c>
      <c r="Z862" s="109">
        <v>0</v>
      </c>
      <c r="AA862" s="109">
        <v>0</v>
      </c>
      <c r="AB862" s="109">
        <v>0</v>
      </c>
      <c r="AC862" s="109">
        <v>0</v>
      </c>
      <c r="AD862" s="109">
        <v>0</v>
      </c>
      <c r="AE862" s="109">
        <v>0</v>
      </c>
      <c r="AF862" s="109">
        <v>0</v>
      </c>
      <c r="AG862" s="109">
        <v>0</v>
      </c>
      <c r="AH862" s="109">
        <v>0</v>
      </c>
      <c r="AI862" s="109">
        <v>0</v>
      </c>
      <c r="AJ862" s="109">
        <v>188877</v>
      </c>
      <c r="AK862" s="109">
        <v>0</v>
      </c>
      <c r="AL862" s="109">
        <v>0</v>
      </c>
      <c r="AM862" s="109">
        <v>0</v>
      </c>
      <c r="AN862" s="109">
        <v>0</v>
      </c>
      <c r="AO862" s="109">
        <v>0</v>
      </c>
      <c r="AP862" s="160">
        <f t="shared" si="739"/>
        <v>0</v>
      </c>
      <c r="AQ862" s="160">
        <f t="shared" si="740"/>
        <v>188877</v>
      </c>
      <c r="AR862" s="160">
        <f t="shared" si="741"/>
        <v>188877</v>
      </c>
      <c r="AS862" s="607"/>
      <c r="AT862" s="219"/>
      <c r="AU862" s="13">
        <f t="shared" si="742"/>
        <v>0</v>
      </c>
      <c r="AV862" s="13">
        <f t="shared" si="743"/>
        <v>0</v>
      </c>
      <c r="AW862" s="13">
        <f t="shared" si="744"/>
        <v>0</v>
      </c>
      <c r="AX862" s="13">
        <f t="shared" si="745"/>
        <v>0</v>
      </c>
      <c r="AY862" s="13">
        <f t="shared" si="746"/>
        <v>0</v>
      </c>
      <c r="AZ862" s="13">
        <f t="shared" si="747"/>
        <v>0</v>
      </c>
      <c r="BA862" s="13">
        <f t="shared" si="748"/>
        <v>0</v>
      </c>
      <c r="BB862" s="13">
        <f t="shared" si="749"/>
        <v>0</v>
      </c>
      <c r="BC862" s="13">
        <f t="shared" si="750"/>
        <v>188877</v>
      </c>
      <c r="BD862" s="13">
        <f t="shared" si="751"/>
        <v>0</v>
      </c>
      <c r="BE862" s="13">
        <f t="shared" si="752"/>
        <v>0</v>
      </c>
      <c r="BF862" s="13">
        <f t="shared" si="753"/>
        <v>0</v>
      </c>
      <c r="BG862" s="13">
        <f t="shared" si="754"/>
        <v>0</v>
      </c>
      <c r="BH862" s="13">
        <f t="shared" si="755"/>
        <v>0</v>
      </c>
      <c r="BI862" s="73">
        <f t="shared" si="737"/>
        <v>188877</v>
      </c>
      <c r="BJ862" s="219"/>
      <c r="BK862" s="850">
        <f t="shared" si="756"/>
        <v>0</v>
      </c>
      <c r="BL862" s="109">
        <f t="shared" si="757"/>
        <v>0</v>
      </c>
      <c r="BM862" s="109">
        <f t="shared" si="758"/>
        <v>0</v>
      </c>
      <c r="BN862" s="109">
        <f t="shared" si="759"/>
        <v>0</v>
      </c>
      <c r="BO862" s="109">
        <f t="shared" si="760"/>
        <v>0</v>
      </c>
      <c r="BP862" s="109">
        <f t="shared" si="761"/>
        <v>0</v>
      </c>
      <c r="BQ862" s="109">
        <f t="shared" si="762"/>
        <v>0</v>
      </c>
      <c r="BR862" s="109">
        <f t="shared" si="763"/>
        <v>0</v>
      </c>
      <c r="BS862" s="109">
        <f t="shared" si="764"/>
        <v>188877</v>
      </c>
      <c r="BT862" s="109">
        <f t="shared" si="765"/>
        <v>0</v>
      </c>
      <c r="BU862" s="109">
        <f t="shared" si="766"/>
        <v>0</v>
      </c>
      <c r="BV862" s="109">
        <f t="shared" si="767"/>
        <v>0</v>
      </c>
      <c r="BW862" s="109">
        <f t="shared" si="768"/>
        <v>0</v>
      </c>
      <c r="BX862" s="109">
        <f t="shared" si="769"/>
        <v>0</v>
      </c>
      <c r="BY862" s="1000">
        <f t="shared" si="738"/>
        <v>188877</v>
      </c>
    </row>
    <row r="863" spans="1:77">
      <c r="A863" s="2" t="s">
        <v>3217</v>
      </c>
      <c r="B863" s="2" t="s">
        <v>3218</v>
      </c>
      <c r="C863" s="57" t="s">
        <v>3</v>
      </c>
      <c r="D863" s="57" t="s">
        <v>7</v>
      </c>
      <c r="E863" s="681" t="s">
        <v>349</v>
      </c>
      <c r="F863" s="682">
        <v>40908</v>
      </c>
      <c r="G863" s="682" t="s">
        <v>106</v>
      </c>
      <c r="H863" s="241" t="s">
        <v>109</v>
      </c>
      <c r="I863" s="38"/>
      <c r="J863" s="983"/>
      <c r="K863" s="903"/>
      <c r="L863" s="798"/>
      <c r="M863" s="429"/>
      <c r="N863" s="109"/>
      <c r="O863" s="109"/>
      <c r="P863" s="109"/>
      <c r="Q863" s="607"/>
      <c r="R863" s="93"/>
      <c r="S863" s="109"/>
      <c r="T863" s="109"/>
      <c r="U863" s="109"/>
      <c r="V863" s="109">
        <v>0</v>
      </c>
      <c r="W863" s="109">
        <v>0</v>
      </c>
      <c r="X863" s="109">
        <v>157787.26</v>
      </c>
      <c r="Y863" s="109">
        <v>0</v>
      </c>
      <c r="Z863" s="109">
        <v>0</v>
      </c>
      <c r="AA863" s="109">
        <v>0</v>
      </c>
      <c r="AB863" s="109">
        <v>0</v>
      </c>
      <c r="AC863" s="109">
        <v>0</v>
      </c>
      <c r="AD863" s="109">
        <v>0</v>
      </c>
      <c r="AE863" s="109">
        <v>0</v>
      </c>
      <c r="AF863" s="109">
        <v>0</v>
      </c>
      <c r="AG863" s="109">
        <v>0</v>
      </c>
      <c r="AH863" s="109">
        <v>0</v>
      </c>
      <c r="AI863" s="109">
        <v>0</v>
      </c>
      <c r="AJ863" s="109">
        <v>0</v>
      </c>
      <c r="AK863" s="109">
        <v>0</v>
      </c>
      <c r="AL863" s="109">
        <v>0</v>
      </c>
      <c r="AM863" s="109">
        <v>0</v>
      </c>
      <c r="AN863" s="109">
        <v>0</v>
      </c>
      <c r="AO863" s="109">
        <v>0</v>
      </c>
      <c r="AP863" s="160">
        <f t="shared" si="739"/>
        <v>157787.26</v>
      </c>
      <c r="AQ863" s="160">
        <f t="shared" si="740"/>
        <v>0</v>
      </c>
      <c r="AR863" s="160">
        <f t="shared" si="741"/>
        <v>157787.26</v>
      </c>
      <c r="AS863" s="607"/>
      <c r="AT863" s="219"/>
      <c r="AU863" s="13">
        <f t="shared" si="742"/>
        <v>0</v>
      </c>
      <c r="AV863" s="13">
        <f t="shared" si="743"/>
        <v>0</v>
      </c>
      <c r="AW863" s="13">
        <f t="shared" si="744"/>
        <v>0</v>
      </c>
      <c r="AX863" s="13">
        <f t="shared" si="745"/>
        <v>0</v>
      </c>
      <c r="AY863" s="13">
        <f t="shared" si="746"/>
        <v>0</v>
      </c>
      <c r="AZ863" s="13">
        <f t="shared" si="747"/>
        <v>0</v>
      </c>
      <c r="BA863" s="13">
        <f t="shared" si="748"/>
        <v>0</v>
      </c>
      <c r="BB863" s="13">
        <f t="shared" si="749"/>
        <v>0</v>
      </c>
      <c r="BC863" s="13">
        <f t="shared" si="750"/>
        <v>0</v>
      </c>
      <c r="BD863" s="13">
        <f t="shared" si="751"/>
        <v>0</v>
      </c>
      <c r="BE863" s="13">
        <f t="shared" si="752"/>
        <v>0</v>
      </c>
      <c r="BF863" s="13">
        <f t="shared" si="753"/>
        <v>0</v>
      </c>
      <c r="BG863" s="13">
        <f t="shared" si="754"/>
        <v>0</v>
      </c>
      <c r="BH863" s="13">
        <f t="shared" si="755"/>
        <v>0</v>
      </c>
      <c r="BI863" s="73">
        <f t="shared" si="737"/>
        <v>0</v>
      </c>
      <c r="BJ863" s="219"/>
      <c r="BK863" s="850">
        <f t="shared" si="756"/>
        <v>0</v>
      </c>
      <c r="BL863" s="109">
        <f t="shared" si="757"/>
        <v>0</v>
      </c>
      <c r="BM863" s="109">
        <f t="shared" si="758"/>
        <v>0</v>
      </c>
      <c r="BN863" s="109">
        <f t="shared" si="759"/>
        <v>0</v>
      </c>
      <c r="BO863" s="109">
        <f t="shared" si="760"/>
        <v>0</v>
      </c>
      <c r="BP863" s="109">
        <f t="shared" si="761"/>
        <v>0</v>
      </c>
      <c r="BQ863" s="109">
        <f t="shared" si="762"/>
        <v>0</v>
      </c>
      <c r="BR863" s="109">
        <f t="shared" si="763"/>
        <v>0</v>
      </c>
      <c r="BS863" s="109">
        <f t="shared" si="764"/>
        <v>0</v>
      </c>
      <c r="BT863" s="109">
        <f t="shared" si="765"/>
        <v>0</v>
      </c>
      <c r="BU863" s="109">
        <f t="shared" si="766"/>
        <v>0</v>
      </c>
      <c r="BV863" s="109">
        <f t="shared" si="767"/>
        <v>0</v>
      </c>
      <c r="BW863" s="109">
        <f t="shared" si="768"/>
        <v>0</v>
      </c>
      <c r="BX863" s="109">
        <f t="shared" si="769"/>
        <v>0</v>
      </c>
      <c r="BY863" s="1000">
        <f t="shared" si="738"/>
        <v>0</v>
      </c>
    </row>
    <row r="864" spans="1:77">
      <c r="A864" s="2" t="s">
        <v>3125</v>
      </c>
      <c r="B864" s="2" t="s">
        <v>3126</v>
      </c>
      <c r="C864" s="57" t="s">
        <v>3</v>
      </c>
      <c r="D864" s="57" t="s">
        <v>7</v>
      </c>
      <c r="E864" s="681" t="s">
        <v>349</v>
      </c>
      <c r="F864" s="682">
        <v>41274</v>
      </c>
      <c r="G864" s="682" t="s">
        <v>106</v>
      </c>
      <c r="H864" s="241" t="s">
        <v>109</v>
      </c>
      <c r="I864" s="38"/>
      <c r="J864" s="983"/>
      <c r="K864" s="903"/>
      <c r="L864" s="798"/>
      <c r="M864" s="429"/>
      <c r="N864" s="109"/>
      <c r="O864" s="109"/>
      <c r="P864" s="109"/>
      <c r="Q864" s="607"/>
      <c r="R864" s="93"/>
      <c r="S864" s="109"/>
      <c r="T864" s="109"/>
      <c r="U864" s="109"/>
      <c r="V864" s="109">
        <v>0</v>
      </c>
      <c r="W864" s="109">
        <v>0</v>
      </c>
      <c r="X864" s="109">
        <v>0</v>
      </c>
      <c r="Y864" s="109">
        <v>0</v>
      </c>
      <c r="Z864" s="109">
        <v>0</v>
      </c>
      <c r="AA864" s="109">
        <v>0</v>
      </c>
      <c r="AB864" s="109">
        <v>0</v>
      </c>
      <c r="AC864" s="109">
        <v>0</v>
      </c>
      <c r="AD864" s="109">
        <v>0</v>
      </c>
      <c r="AE864" s="109">
        <v>0</v>
      </c>
      <c r="AF864" s="109">
        <v>0</v>
      </c>
      <c r="AG864" s="109">
        <v>0</v>
      </c>
      <c r="AH864" s="109">
        <v>0</v>
      </c>
      <c r="AI864" s="109">
        <v>0</v>
      </c>
      <c r="AJ864" s="109">
        <v>188877</v>
      </c>
      <c r="AK864" s="109">
        <v>0</v>
      </c>
      <c r="AL864" s="109">
        <v>0</v>
      </c>
      <c r="AM864" s="109">
        <v>0</v>
      </c>
      <c r="AN864" s="109">
        <v>0</v>
      </c>
      <c r="AO864" s="109">
        <v>0</v>
      </c>
      <c r="AP864" s="160">
        <f t="shared" si="739"/>
        <v>0</v>
      </c>
      <c r="AQ864" s="160">
        <f t="shared" si="740"/>
        <v>188877</v>
      </c>
      <c r="AR864" s="160">
        <f t="shared" si="741"/>
        <v>188877</v>
      </c>
      <c r="AS864" s="607"/>
      <c r="AT864" s="219"/>
      <c r="AU864" s="13">
        <f t="shared" si="742"/>
        <v>0</v>
      </c>
      <c r="AV864" s="13">
        <f t="shared" si="743"/>
        <v>0</v>
      </c>
      <c r="AW864" s="13">
        <f t="shared" si="744"/>
        <v>0</v>
      </c>
      <c r="AX864" s="13">
        <f t="shared" si="745"/>
        <v>0</v>
      </c>
      <c r="AY864" s="13">
        <f t="shared" si="746"/>
        <v>0</v>
      </c>
      <c r="AZ864" s="13">
        <f t="shared" si="747"/>
        <v>0</v>
      </c>
      <c r="BA864" s="13">
        <f t="shared" si="748"/>
        <v>0</v>
      </c>
      <c r="BB864" s="13">
        <f t="shared" si="749"/>
        <v>0</v>
      </c>
      <c r="BC864" s="13">
        <f t="shared" si="750"/>
        <v>188877</v>
      </c>
      <c r="BD864" s="13">
        <f t="shared" si="751"/>
        <v>0</v>
      </c>
      <c r="BE864" s="13">
        <f t="shared" si="752"/>
        <v>0</v>
      </c>
      <c r="BF864" s="13">
        <f t="shared" si="753"/>
        <v>0</v>
      </c>
      <c r="BG864" s="13">
        <f t="shared" si="754"/>
        <v>0</v>
      </c>
      <c r="BH864" s="13">
        <f t="shared" si="755"/>
        <v>0</v>
      </c>
      <c r="BI864" s="73">
        <f t="shared" si="737"/>
        <v>188877</v>
      </c>
      <c r="BJ864" s="219"/>
      <c r="BK864" s="850">
        <f t="shared" si="756"/>
        <v>0</v>
      </c>
      <c r="BL864" s="109">
        <f t="shared" si="757"/>
        <v>0</v>
      </c>
      <c r="BM864" s="109">
        <f t="shared" si="758"/>
        <v>0</v>
      </c>
      <c r="BN864" s="109">
        <f t="shared" si="759"/>
        <v>0</v>
      </c>
      <c r="BO864" s="109">
        <f t="shared" si="760"/>
        <v>0</v>
      </c>
      <c r="BP864" s="109">
        <f t="shared" si="761"/>
        <v>0</v>
      </c>
      <c r="BQ864" s="109">
        <f t="shared" si="762"/>
        <v>0</v>
      </c>
      <c r="BR864" s="109">
        <f t="shared" si="763"/>
        <v>0</v>
      </c>
      <c r="BS864" s="109">
        <f t="shared" si="764"/>
        <v>188877</v>
      </c>
      <c r="BT864" s="109">
        <f t="shared" si="765"/>
        <v>0</v>
      </c>
      <c r="BU864" s="109">
        <f t="shared" si="766"/>
        <v>0</v>
      </c>
      <c r="BV864" s="109">
        <f t="shared" si="767"/>
        <v>0</v>
      </c>
      <c r="BW864" s="109">
        <f t="shared" si="768"/>
        <v>0</v>
      </c>
      <c r="BX864" s="109">
        <f t="shared" si="769"/>
        <v>0</v>
      </c>
      <c r="BY864" s="1000">
        <f t="shared" si="738"/>
        <v>188877</v>
      </c>
    </row>
    <row r="865" spans="1:77">
      <c r="A865" s="678" t="s">
        <v>2926</v>
      </c>
      <c r="B865" s="678" t="s">
        <v>2927</v>
      </c>
      <c r="C865" s="57" t="s">
        <v>3</v>
      </c>
      <c r="D865" s="684" t="s">
        <v>7</v>
      </c>
      <c r="E865" s="681" t="s">
        <v>349</v>
      </c>
      <c r="F865" s="683">
        <v>40892</v>
      </c>
      <c r="G865" s="682" t="s">
        <v>106</v>
      </c>
      <c r="H865" s="241" t="s">
        <v>109</v>
      </c>
      <c r="I865" s="38"/>
      <c r="J865" s="983"/>
      <c r="K865" s="903"/>
      <c r="L865" s="798"/>
      <c r="M865" s="429"/>
      <c r="N865" s="109"/>
      <c r="O865" s="109"/>
      <c r="P865" s="109"/>
      <c r="Q865" s="607"/>
      <c r="R865" s="93"/>
      <c r="S865" s="109"/>
      <c r="T865" s="109"/>
      <c r="U865" s="109"/>
      <c r="V865" s="109">
        <v>0</v>
      </c>
      <c r="W865" s="109">
        <v>0</v>
      </c>
      <c r="X865" s="109">
        <v>309518.14</v>
      </c>
      <c r="Y865" s="109">
        <v>0</v>
      </c>
      <c r="Z865" s="109">
        <v>0</v>
      </c>
      <c r="AA865" s="109">
        <v>0</v>
      </c>
      <c r="AB865" s="109">
        <v>0</v>
      </c>
      <c r="AC865" s="109">
        <v>0</v>
      </c>
      <c r="AD865" s="109">
        <v>0</v>
      </c>
      <c r="AE865" s="109">
        <v>0</v>
      </c>
      <c r="AF865" s="109">
        <v>0</v>
      </c>
      <c r="AG865" s="109">
        <v>0</v>
      </c>
      <c r="AH865" s="109">
        <v>0</v>
      </c>
      <c r="AI865" s="109">
        <v>0</v>
      </c>
      <c r="AJ865" s="109">
        <v>0</v>
      </c>
      <c r="AK865" s="109">
        <v>0</v>
      </c>
      <c r="AL865" s="109">
        <v>0</v>
      </c>
      <c r="AM865" s="109">
        <v>0</v>
      </c>
      <c r="AN865" s="109">
        <v>0</v>
      </c>
      <c r="AO865" s="109">
        <v>0</v>
      </c>
      <c r="AP865" s="160">
        <f t="shared" si="739"/>
        <v>309518.14</v>
      </c>
      <c r="AQ865" s="160">
        <f t="shared" si="740"/>
        <v>0</v>
      </c>
      <c r="AR865" s="160">
        <f t="shared" si="741"/>
        <v>309518.14</v>
      </c>
      <c r="AS865" s="607"/>
      <c r="AT865" s="219"/>
      <c r="AU865" s="13">
        <f t="shared" si="742"/>
        <v>0</v>
      </c>
      <c r="AV865" s="13">
        <f t="shared" si="743"/>
        <v>0</v>
      </c>
      <c r="AW865" s="13">
        <f t="shared" si="744"/>
        <v>0</v>
      </c>
      <c r="AX865" s="13">
        <f t="shared" si="745"/>
        <v>0</v>
      </c>
      <c r="AY865" s="13">
        <f t="shared" si="746"/>
        <v>0</v>
      </c>
      <c r="AZ865" s="13">
        <f t="shared" si="747"/>
        <v>0</v>
      </c>
      <c r="BA865" s="13">
        <f t="shared" si="748"/>
        <v>0</v>
      </c>
      <c r="BB865" s="13">
        <f t="shared" si="749"/>
        <v>0</v>
      </c>
      <c r="BC865" s="13">
        <f t="shared" si="750"/>
        <v>0</v>
      </c>
      <c r="BD865" s="13">
        <f t="shared" si="751"/>
        <v>0</v>
      </c>
      <c r="BE865" s="13">
        <f t="shared" si="752"/>
        <v>0</v>
      </c>
      <c r="BF865" s="13">
        <f t="shared" si="753"/>
        <v>0</v>
      </c>
      <c r="BG865" s="13">
        <f t="shared" si="754"/>
        <v>0</v>
      </c>
      <c r="BH865" s="13">
        <f t="shared" si="755"/>
        <v>0</v>
      </c>
      <c r="BI865" s="73">
        <f t="shared" si="737"/>
        <v>0</v>
      </c>
      <c r="BJ865" s="219"/>
      <c r="BK865" s="850">
        <f t="shared" si="756"/>
        <v>0</v>
      </c>
      <c r="BL865" s="109">
        <f t="shared" si="757"/>
        <v>0</v>
      </c>
      <c r="BM865" s="109">
        <f t="shared" si="758"/>
        <v>0</v>
      </c>
      <c r="BN865" s="109">
        <f t="shared" si="759"/>
        <v>0</v>
      </c>
      <c r="BO865" s="109">
        <f t="shared" si="760"/>
        <v>0</v>
      </c>
      <c r="BP865" s="109">
        <f t="shared" si="761"/>
        <v>0</v>
      </c>
      <c r="BQ865" s="109">
        <f t="shared" si="762"/>
        <v>0</v>
      </c>
      <c r="BR865" s="109">
        <f t="shared" si="763"/>
        <v>0</v>
      </c>
      <c r="BS865" s="109">
        <f t="shared" si="764"/>
        <v>0</v>
      </c>
      <c r="BT865" s="109">
        <f t="shared" si="765"/>
        <v>0</v>
      </c>
      <c r="BU865" s="109">
        <f t="shared" si="766"/>
        <v>0</v>
      </c>
      <c r="BV865" s="109">
        <f t="shared" si="767"/>
        <v>0</v>
      </c>
      <c r="BW865" s="109">
        <f t="shared" si="768"/>
        <v>0</v>
      </c>
      <c r="BX865" s="109">
        <f t="shared" si="769"/>
        <v>0</v>
      </c>
      <c r="BY865" s="1000">
        <f t="shared" si="738"/>
        <v>0</v>
      </c>
    </row>
    <row r="866" spans="1:77">
      <c r="A866" s="2" t="s">
        <v>3135</v>
      </c>
      <c r="B866" s="2" t="s">
        <v>3136</v>
      </c>
      <c r="C866" s="57" t="s">
        <v>3</v>
      </c>
      <c r="D866" s="57" t="s">
        <v>7</v>
      </c>
      <c r="E866" s="681" t="s">
        <v>349</v>
      </c>
      <c r="F866" s="682">
        <v>41274</v>
      </c>
      <c r="G866" s="682" t="s">
        <v>106</v>
      </c>
      <c r="H866" s="241" t="s">
        <v>109</v>
      </c>
      <c r="I866" s="38"/>
      <c r="J866" s="983"/>
      <c r="K866" s="903"/>
      <c r="L866" s="798"/>
      <c r="M866" s="429"/>
      <c r="N866" s="109"/>
      <c r="O866" s="109"/>
      <c r="P866" s="109"/>
      <c r="Q866" s="607"/>
      <c r="R866" s="93"/>
      <c r="S866" s="109"/>
      <c r="T866" s="109"/>
      <c r="U866" s="109"/>
      <c r="V866" s="109">
        <v>0</v>
      </c>
      <c r="W866" s="109">
        <v>0</v>
      </c>
      <c r="X866" s="109">
        <v>0</v>
      </c>
      <c r="Y866" s="109">
        <v>0</v>
      </c>
      <c r="Z866" s="109">
        <v>0</v>
      </c>
      <c r="AA866" s="109">
        <v>0</v>
      </c>
      <c r="AB866" s="109">
        <v>0</v>
      </c>
      <c r="AC866" s="109">
        <v>0</v>
      </c>
      <c r="AD866" s="109">
        <v>0</v>
      </c>
      <c r="AE866" s="109">
        <v>0</v>
      </c>
      <c r="AF866" s="109">
        <v>0</v>
      </c>
      <c r="AG866" s="109">
        <v>0</v>
      </c>
      <c r="AH866" s="109">
        <v>0</v>
      </c>
      <c r="AI866" s="109">
        <v>0</v>
      </c>
      <c r="AJ866" s="109">
        <v>188877</v>
      </c>
      <c r="AK866" s="109">
        <v>0</v>
      </c>
      <c r="AL866" s="109">
        <v>0</v>
      </c>
      <c r="AM866" s="109">
        <v>0</v>
      </c>
      <c r="AN866" s="109">
        <v>0</v>
      </c>
      <c r="AO866" s="109">
        <v>0</v>
      </c>
      <c r="AP866" s="160">
        <f t="shared" si="739"/>
        <v>0</v>
      </c>
      <c r="AQ866" s="160">
        <f t="shared" si="740"/>
        <v>188877</v>
      </c>
      <c r="AR866" s="160">
        <f t="shared" si="741"/>
        <v>188877</v>
      </c>
      <c r="AS866" s="607"/>
      <c r="AT866" s="219"/>
      <c r="AU866" s="13">
        <f t="shared" si="742"/>
        <v>0</v>
      </c>
      <c r="AV866" s="13">
        <f t="shared" si="743"/>
        <v>0</v>
      </c>
      <c r="AW866" s="13">
        <f t="shared" si="744"/>
        <v>0</v>
      </c>
      <c r="AX866" s="13">
        <f t="shared" si="745"/>
        <v>0</v>
      </c>
      <c r="AY866" s="13">
        <f t="shared" si="746"/>
        <v>0</v>
      </c>
      <c r="AZ866" s="13">
        <f t="shared" si="747"/>
        <v>0</v>
      </c>
      <c r="BA866" s="13">
        <f t="shared" si="748"/>
        <v>0</v>
      </c>
      <c r="BB866" s="13">
        <f t="shared" si="749"/>
        <v>0</v>
      </c>
      <c r="BC866" s="13">
        <f t="shared" si="750"/>
        <v>188877</v>
      </c>
      <c r="BD866" s="13">
        <f t="shared" si="751"/>
        <v>0</v>
      </c>
      <c r="BE866" s="13">
        <f t="shared" si="752"/>
        <v>0</v>
      </c>
      <c r="BF866" s="13">
        <f t="shared" si="753"/>
        <v>0</v>
      </c>
      <c r="BG866" s="13">
        <f t="shared" si="754"/>
        <v>0</v>
      </c>
      <c r="BH866" s="13">
        <f t="shared" si="755"/>
        <v>0</v>
      </c>
      <c r="BI866" s="73">
        <f t="shared" si="737"/>
        <v>188877</v>
      </c>
      <c r="BJ866" s="219"/>
      <c r="BK866" s="850">
        <f t="shared" si="756"/>
        <v>0</v>
      </c>
      <c r="BL866" s="109">
        <f t="shared" si="757"/>
        <v>0</v>
      </c>
      <c r="BM866" s="109">
        <f t="shared" si="758"/>
        <v>0</v>
      </c>
      <c r="BN866" s="109">
        <f t="shared" si="759"/>
        <v>0</v>
      </c>
      <c r="BO866" s="109">
        <f t="shared" si="760"/>
        <v>0</v>
      </c>
      <c r="BP866" s="109">
        <f t="shared" si="761"/>
        <v>0</v>
      </c>
      <c r="BQ866" s="109">
        <f t="shared" si="762"/>
        <v>0</v>
      </c>
      <c r="BR866" s="109">
        <f t="shared" si="763"/>
        <v>0</v>
      </c>
      <c r="BS866" s="109">
        <f t="shared" si="764"/>
        <v>188877</v>
      </c>
      <c r="BT866" s="109">
        <f t="shared" si="765"/>
        <v>0</v>
      </c>
      <c r="BU866" s="109">
        <f t="shared" si="766"/>
        <v>0</v>
      </c>
      <c r="BV866" s="109">
        <f t="shared" si="767"/>
        <v>0</v>
      </c>
      <c r="BW866" s="109">
        <f t="shared" si="768"/>
        <v>0</v>
      </c>
      <c r="BX866" s="109">
        <f t="shared" si="769"/>
        <v>0</v>
      </c>
      <c r="BY866" s="1000">
        <f t="shared" si="738"/>
        <v>188877</v>
      </c>
    </row>
    <row r="867" spans="1:77">
      <c r="A867" s="2" t="s">
        <v>205</v>
      </c>
      <c r="B867" s="2" t="s">
        <v>3379</v>
      </c>
      <c r="C867" s="57" t="s">
        <v>11</v>
      </c>
      <c r="D867" s="57" t="s">
        <v>7</v>
      </c>
      <c r="E867" s="681" t="s">
        <v>349</v>
      </c>
      <c r="F867" s="682">
        <v>40859</v>
      </c>
      <c r="G867" s="682" t="s">
        <v>106</v>
      </c>
      <c r="H867" s="241" t="s">
        <v>111</v>
      </c>
      <c r="I867" s="38"/>
      <c r="J867" s="983"/>
      <c r="K867" s="903"/>
      <c r="L867" s="798"/>
      <c r="M867" s="429"/>
      <c r="N867" s="109"/>
      <c r="O867" s="109"/>
      <c r="P867" s="109"/>
      <c r="Q867" s="607"/>
      <c r="R867" s="93"/>
      <c r="S867" s="109"/>
      <c r="T867" s="109"/>
      <c r="U867" s="109"/>
      <c r="V867" s="109">
        <v>0</v>
      </c>
      <c r="W867" s="109">
        <v>143833624.76000002</v>
      </c>
      <c r="X867" s="109">
        <v>4822527.849999994</v>
      </c>
      <c r="Y867" s="109">
        <v>271398.09000000358</v>
      </c>
      <c r="Z867" s="109">
        <v>2978155.400000006</v>
      </c>
      <c r="AA867" s="109">
        <v>441338.08000001311</v>
      </c>
      <c r="AB867" s="109">
        <v>150644.15999999642</v>
      </c>
      <c r="AC867" s="109">
        <v>397686.08000001311</v>
      </c>
      <c r="AD867" s="109">
        <v>166186.08000001311</v>
      </c>
      <c r="AE867" s="109">
        <v>132631.65000000596</v>
      </c>
      <c r="AF867" s="109">
        <v>76426.090000003576</v>
      </c>
      <c r="AG867" s="109">
        <v>63103.039999991655</v>
      </c>
      <c r="AH867" s="109">
        <v>63073</v>
      </c>
      <c r="AI867" s="109">
        <v>21596</v>
      </c>
      <c r="AJ867" s="109">
        <v>760089.96000000834</v>
      </c>
      <c r="AK867" s="109">
        <v>22029</v>
      </c>
      <c r="AL867" s="109">
        <v>2731653.2700000107</v>
      </c>
      <c r="AM867" s="109">
        <v>22029</v>
      </c>
      <c r="AN867" s="109">
        <v>22029.360000014305</v>
      </c>
      <c r="AO867" s="109">
        <v>0</v>
      </c>
      <c r="AP867" s="160">
        <f t="shared" si="739"/>
        <v>152347044.18000004</v>
      </c>
      <c r="AQ867" s="160">
        <f t="shared" si="740"/>
        <v>4629176.6900000572</v>
      </c>
      <c r="AR867" s="160">
        <f t="shared" si="741"/>
        <v>156976220.87000009</v>
      </c>
      <c r="AS867" s="607"/>
      <c r="AT867" s="219"/>
      <c r="AU867" s="13">
        <f t="shared" si="742"/>
        <v>150644.15999999642</v>
      </c>
      <c r="AV867" s="13">
        <f t="shared" si="743"/>
        <v>397686.08000001311</v>
      </c>
      <c r="AW867" s="13">
        <f t="shared" si="744"/>
        <v>166186.08000001311</v>
      </c>
      <c r="AX867" s="13">
        <f t="shared" si="745"/>
        <v>132631.65000000596</v>
      </c>
      <c r="AY867" s="13">
        <f t="shared" si="746"/>
        <v>76426.090000003576</v>
      </c>
      <c r="AZ867" s="13">
        <f t="shared" si="747"/>
        <v>63103.039999991655</v>
      </c>
      <c r="BA867" s="13">
        <f t="shared" si="748"/>
        <v>63073</v>
      </c>
      <c r="BB867" s="13">
        <f t="shared" si="749"/>
        <v>21596</v>
      </c>
      <c r="BC867" s="13">
        <f t="shared" si="750"/>
        <v>760089.96000000834</v>
      </c>
      <c r="BD867" s="13">
        <f t="shared" si="751"/>
        <v>22029</v>
      </c>
      <c r="BE867" s="13">
        <f t="shared" si="752"/>
        <v>2731653.2700000107</v>
      </c>
      <c r="BF867" s="13">
        <f t="shared" si="753"/>
        <v>22029</v>
      </c>
      <c r="BG867" s="13">
        <f t="shared" si="754"/>
        <v>22029.360000014305</v>
      </c>
      <c r="BH867" s="13">
        <f t="shared" si="755"/>
        <v>0</v>
      </c>
      <c r="BI867" s="73">
        <f t="shared" si="737"/>
        <v>4629176.6900000572</v>
      </c>
      <c r="BJ867" s="219"/>
      <c r="BK867" s="850">
        <f t="shared" si="756"/>
        <v>150644.15999999642</v>
      </c>
      <c r="BL867" s="109">
        <f t="shared" si="757"/>
        <v>397686.08000001311</v>
      </c>
      <c r="BM867" s="109">
        <f t="shared" si="758"/>
        <v>166186.08000001311</v>
      </c>
      <c r="BN867" s="109">
        <f t="shared" si="759"/>
        <v>132631.65000000596</v>
      </c>
      <c r="BO867" s="109">
        <f t="shared" si="760"/>
        <v>76426.090000003576</v>
      </c>
      <c r="BP867" s="109">
        <f t="shared" si="761"/>
        <v>63103.039999991655</v>
      </c>
      <c r="BQ867" s="109">
        <f t="shared" si="762"/>
        <v>63073</v>
      </c>
      <c r="BR867" s="109">
        <f t="shared" si="763"/>
        <v>21596</v>
      </c>
      <c r="BS867" s="109">
        <f t="shared" si="764"/>
        <v>760089.96000000834</v>
      </c>
      <c r="BT867" s="109">
        <f t="shared" si="765"/>
        <v>22029</v>
      </c>
      <c r="BU867" s="109">
        <f t="shared" si="766"/>
        <v>2731653.2700000107</v>
      </c>
      <c r="BV867" s="109">
        <f t="shared" si="767"/>
        <v>22029</v>
      </c>
      <c r="BW867" s="109">
        <f t="shared" si="768"/>
        <v>22029.360000014305</v>
      </c>
      <c r="BX867" s="109">
        <f t="shared" si="769"/>
        <v>0</v>
      </c>
      <c r="BY867" s="1000">
        <f t="shared" si="738"/>
        <v>4629176.6900000572</v>
      </c>
    </row>
    <row r="868" spans="1:77">
      <c r="A868" s="2" t="s">
        <v>224</v>
      </c>
      <c r="B868" s="2" t="s">
        <v>3382</v>
      </c>
      <c r="C868" s="57" t="s">
        <v>11</v>
      </c>
      <c r="D868" s="57" t="s">
        <v>7</v>
      </c>
      <c r="E868" s="681" t="s">
        <v>349</v>
      </c>
      <c r="F868" s="682">
        <v>40877</v>
      </c>
      <c r="G868" s="682" t="s">
        <v>106</v>
      </c>
      <c r="H868" s="241" t="s">
        <v>111</v>
      </c>
      <c r="I868" s="38"/>
      <c r="J868" s="983"/>
      <c r="K868" s="903"/>
      <c r="L868" s="798"/>
      <c r="M868" s="429"/>
      <c r="N868" s="109"/>
      <c r="O868" s="109"/>
      <c r="P868" s="109"/>
      <c r="Q868" s="607"/>
      <c r="R868" s="93"/>
      <c r="S868" s="109"/>
      <c r="T868" s="109"/>
      <c r="U868" s="109"/>
      <c r="V868" s="109">
        <v>0</v>
      </c>
      <c r="W868" s="109">
        <v>7748524.0199999996</v>
      </c>
      <c r="X868" s="109">
        <v>911047.13000000082</v>
      </c>
      <c r="Y868" s="109">
        <v>624363.79000000097</v>
      </c>
      <c r="Z868" s="109">
        <v>37528.890000000596</v>
      </c>
      <c r="AA868" s="109">
        <v>50617</v>
      </c>
      <c r="AB868" s="109">
        <v>32409.339999999851</v>
      </c>
      <c r="AC868" s="109">
        <v>46385.830000000075</v>
      </c>
      <c r="AD868" s="109">
        <v>5165</v>
      </c>
      <c r="AE868" s="109">
        <v>178585.03999999911</v>
      </c>
      <c r="AF868" s="109">
        <v>59409.900000000373</v>
      </c>
      <c r="AG868" s="109">
        <v>0</v>
      </c>
      <c r="AH868" s="109">
        <v>0</v>
      </c>
      <c r="AI868" s="109">
        <v>0</v>
      </c>
      <c r="AJ868" s="109">
        <v>0</v>
      </c>
      <c r="AK868" s="109">
        <v>0</v>
      </c>
      <c r="AL868" s="109">
        <v>0</v>
      </c>
      <c r="AM868" s="109">
        <v>0</v>
      </c>
      <c r="AN868" s="109">
        <v>0</v>
      </c>
      <c r="AO868" s="109">
        <v>0</v>
      </c>
      <c r="AP868" s="160">
        <f t="shared" si="739"/>
        <v>9372080.8300000019</v>
      </c>
      <c r="AQ868" s="160">
        <f t="shared" si="740"/>
        <v>321955.1099999994</v>
      </c>
      <c r="AR868" s="160">
        <f t="shared" si="741"/>
        <v>9694035.9400000013</v>
      </c>
      <c r="AS868" s="607"/>
      <c r="AT868" s="219"/>
      <c r="AU868" s="13">
        <f t="shared" si="742"/>
        <v>32409.339999999851</v>
      </c>
      <c r="AV868" s="13">
        <f t="shared" si="743"/>
        <v>46385.830000000075</v>
      </c>
      <c r="AW868" s="13">
        <f t="shared" si="744"/>
        <v>5165</v>
      </c>
      <c r="AX868" s="13">
        <f t="shared" si="745"/>
        <v>178585.03999999911</v>
      </c>
      <c r="AY868" s="13">
        <f t="shared" si="746"/>
        <v>59409.900000000373</v>
      </c>
      <c r="AZ868" s="13">
        <f t="shared" si="747"/>
        <v>0</v>
      </c>
      <c r="BA868" s="13">
        <f t="shared" si="748"/>
        <v>0</v>
      </c>
      <c r="BB868" s="13">
        <f t="shared" si="749"/>
        <v>0</v>
      </c>
      <c r="BC868" s="13">
        <f t="shared" si="750"/>
        <v>0</v>
      </c>
      <c r="BD868" s="13">
        <f t="shared" si="751"/>
        <v>0</v>
      </c>
      <c r="BE868" s="13">
        <f t="shared" si="752"/>
        <v>0</v>
      </c>
      <c r="BF868" s="13">
        <f t="shared" si="753"/>
        <v>0</v>
      </c>
      <c r="BG868" s="13">
        <f t="shared" si="754"/>
        <v>0</v>
      </c>
      <c r="BH868" s="13">
        <f t="shared" si="755"/>
        <v>0</v>
      </c>
      <c r="BI868" s="73">
        <f t="shared" si="737"/>
        <v>321955.1099999994</v>
      </c>
      <c r="BJ868" s="219"/>
      <c r="BK868" s="850">
        <f t="shared" si="756"/>
        <v>32409.339999999851</v>
      </c>
      <c r="BL868" s="109">
        <f t="shared" si="757"/>
        <v>46385.830000000075</v>
      </c>
      <c r="BM868" s="109">
        <f t="shared" si="758"/>
        <v>5165</v>
      </c>
      <c r="BN868" s="109">
        <f t="shared" si="759"/>
        <v>178585.03999999911</v>
      </c>
      <c r="BO868" s="109">
        <f t="shared" si="760"/>
        <v>59409.900000000373</v>
      </c>
      <c r="BP868" s="109">
        <f t="shared" si="761"/>
        <v>0</v>
      </c>
      <c r="BQ868" s="109">
        <f t="shared" si="762"/>
        <v>0</v>
      </c>
      <c r="BR868" s="109">
        <f t="shared" si="763"/>
        <v>0</v>
      </c>
      <c r="BS868" s="109">
        <f t="shared" si="764"/>
        <v>0</v>
      </c>
      <c r="BT868" s="109">
        <f t="shared" si="765"/>
        <v>0</v>
      </c>
      <c r="BU868" s="109">
        <f t="shared" si="766"/>
        <v>0</v>
      </c>
      <c r="BV868" s="109">
        <f t="shared" si="767"/>
        <v>0</v>
      </c>
      <c r="BW868" s="109">
        <f t="shared" si="768"/>
        <v>0</v>
      </c>
      <c r="BX868" s="109">
        <f t="shared" si="769"/>
        <v>0</v>
      </c>
      <c r="BY868" s="1000">
        <f t="shared" si="738"/>
        <v>321955.1099999994</v>
      </c>
    </row>
    <row r="869" spans="1:77">
      <c r="A869" s="2" t="s">
        <v>3085</v>
      </c>
      <c r="B869" s="2" t="s">
        <v>3086</v>
      </c>
      <c r="C869" s="57" t="s">
        <v>3</v>
      </c>
      <c r="D869" s="57" t="s">
        <v>7</v>
      </c>
      <c r="E869" s="681" t="s">
        <v>349</v>
      </c>
      <c r="F869" s="682">
        <v>40877</v>
      </c>
      <c r="G869" s="682" t="s">
        <v>106</v>
      </c>
      <c r="H869" s="241" t="s">
        <v>109</v>
      </c>
      <c r="I869" s="38"/>
      <c r="J869" s="983"/>
      <c r="K869" s="903"/>
      <c r="L869" s="798"/>
      <c r="M869" s="429"/>
      <c r="N869" s="109"/>
      <c r="O869" s="109"/>
      <c r="P869" s="109"/>
      <c r="Q869" s="607"/>
      <c r="R869" s="93"/>
      <c r="S869" s="109"/>
      <c r="T869" s="109"/>
      <c r="U869" s="109"/>
      <c r="V869" s="109">
        <v>0</v>
      </c>
      <c r="W869" s="109">
        <v>204551.88999999998</v>
      </c>
      <c r="X869" s="109">
        <v>0</v>
      </c>
      <c r="Y869" s="109">
        <v>0</v>
      </c>
      <c r="Z869" s="109">
        <v>0</v>
      </c>
      <c r="AA869" s="109">
        <v>0</v>
      </c>
      <c r="AB869" s="109">
        <v>0</v>
      </c>
      <c r="AC869" s="109">
        <v>0</v>
      </c>
      <c r="AD869" s="109">
        <v>0</v>
      </c>
      <c r="AE869" s="109">
        <v>0</v>
      </c>
      <c r="AF869" s="109">
        <v>0</v>
      </c>
      <c r="AG869" s="109">
        <v>0</v>
      </c>
      <c r="AH869" s="109">
        <v>0</v>
      </c>
      <c r="AI869" s="109">
        <v>0</v>
      </c>
      <c r="AJ869" s="109">
        <v>0</v>
      </c>
      <c r="AK869" s="109">
        <v>0</v>
      </c>
      <c r="AL869" s="109">
        <v>0</v>
      </c>
      <c r="AM869" s="109">
        <v>0</v>
      </c>
      <c r="AN869" s="109">
        <v>0</v>
      </c>
      <c r="AO869" s="109">
        <v>0</v>
      </c>
      <c r="AP869" s="160">
        <f t="shared" si="739"/>
        <v>204551.88999999998</v>
      </c>
      <c r="AQ869" s="160">
        <f t="shared" si="740"/>
        <v>0</v>
      </c>
      <c r="AR869" s="160">
        <f t="shared" si="741"/>
        <v>204551.88999999998</v>
      </c>
      <c r="AS869" s="607"/>
      <c r="AT869" s="219"/>
      <c r="AU869" s="13">
        <f t="shared" si="742"/>
        <v>0</v>
      </c>
      <c r="AV869" s="13">
        <f t="shared" si="743"/>
        <v>0</v>
      </c>
      <c r="AW869" s="13">
        <f t="shared" si="744"/>
        <v>0</v>
      </c>
      <c r="AX869" s="13">
        <f t="shared" si="745"/>
        <v>0</v>
      </c>
      <c r="AY869" s="13">
        <f t="shared" si="746"/>
        <v>0</v>
      </c>
      <c r="AZ869" s="13">
        <f t="shared" si="747"/>
        <v>0</v>
      </c>
      <c r="BA869" s="13">
        <f t="shared" si="748"/>
        <v>0</v>
      </c>
      <c r="BB869" s="13">
        <f t="shared" si="749"/>
        <v>0</v>
      </c>
      <c r="BC869" s="13">
        <f t="shared" si="750"/>
        <v>0</v>
      </c>
      <c r="BD869" s="13">
        <f t="shared" si="751"/>
        <v>0</v>
      </c>
      <c r="BE869" s="13">
        <f t="shared" si="752"/>
        <v>0</v>
      </c>
      <c r="BF869" s="13">
        <f t="shared" si="753"/>
        <v>0</v>
      </c>
      <c r="BG869" s="13">
        <f t="shared" si="754"/>
        <v>0</v>
      </c>
      <c r="BH869" s="13">
        <f t="shared" si="755"/>
        <v>0</v>
      </c>
      <c r="BI869" s="73">
        <f t="shared" si="737"/>
        <v>0</v>
      </c>
      <c r="BJ869" s="219"/>
      <c r="BK869" s="850">
        <f t="shared" si="756"/>
        <v>0</v>
      </c>
      <c r="BL869" s="109">
        <f t="shared" si="757"/>
        <v>0</v>
      </c>
      <c r="BM869" s="109">
        <f t="shared" si="758"/>
        <v>0</v>
      </c>
      <c r="BN869" s="109">
        <f t="shared" si="759"/>
        <v>0</v>
      </c>
      <c r="BO869" s="109">
        <f t="shared" si="760"/>
        <v>0</v>
      </c>
      <c r="BP869" s="109">
        <f t="shared" si="761"/>
        <v>0</v>
      </c>
      <c r="BQ869" s="109">
        <f t="shared" si="762"/>
        <v>0</v>
      </c>
      <c r="BR869" s="109">
        <f t="shared" si="763"/>
        <v>0</v>
      </c>
      <c r="BS869" s="109">
        <f t="shared" si="764"/>
        <v>0</v>
      </c>
      <c r="BT869" s="109">
        <f t="shared" si="765"/>
        <v>0</v>
      </c>
      <c r="BU869" s="109">
        <f t="shared" si="766"/>
        <v>0</v>
      </c>
      <c r="BV869" s="109">
        <f t="shared" si="767"/>
        <v>0</v>
      </c>
      <c r="BW869" s="109">
        <f t="shared" si="768"/>
        <v>0</v>
      </c>
      <c r="BX869" s="109">
        <f t="shared" si="769"/>
        <v>0</v>
      </c>
      <c r="BY869" s="1000">
        <f t="shared" si="738"/>
        <v>0</v>
      </c>
    </row>
    <row r="870" spans="1:77">
      <c r="A870" s="2" t="s">
        <v>3051</v>
      </c>
      <c r="B870" s="2" t="s">
        <v>3052</v>
      </c>
      <c r="C870" s="57" t="s">
        <v>3</v>
      </c>
      <c r="D870" s="57" t="s">
        <v>7</v>
      </c>
      <c r="E870" s="681" t="s">
        <v>349</v>
      </c>
      <c r="F870" s="682">
        <v>40877</v>
      </c>
      <c r="G870" s="682" t="s">
        <v>106</v>
      </c>
      <c r="H870" s="241" t="s">
        <v>109</v>
      </c>
      <c r="I870" s="38"/>
      <c r="J870" s="983"/>
      <c r="K870" s="903"/>
      <c r="L870" s="798"/>
      <c r="M870" s="429"/>
      <c r="N870" s="109"/>
      <c r="O870" s="109"/>
      <c r="P870" s="109"/>
      <c r="Q870" s="607"/>
      <c r="R870" s="93"/>
      <c r="S870" s="109"/>
      <c r="T870" s="109"/>
      <c r="U870" s="109"/>
      <c r="V870" s="109">
        <v>0</v>
      </c>
      <c r="W870" s="109">
        <v>216357.78000000003</v>
      </c>
      <c r="X870" s="109">
        <v>0</v>
      </c>
      <c r="Y870" s="109">
        <v>0</v>
      </c>
      <c r="Z870" s="109">
        <v>0</v>
      </c>
      <c r="AA870" s="109">
        <v>0</v>
      </c>
      <c r="AB870" s="109">
        <v>0</v>
      </c>
      <c r="AC870" s="109">
        <v>0</v>
      </c>
      <c r="AD870" s="109">
        <v>0</v>
      </c>
      <c r="AE870" s="109">
        <v>0</v>
      </c>
      <c r="AF870" s="109">
        <v>0</v>
      </c>
      <c r="AG870" s="109">
        <v>0</v>
      </c>
      <c r="AH870" s="109">
        <v>0</v>
      </c>
      <c r="AI870" s="109">
        <v>0</v>
      </c>
      <c r="AJ870" s="109">
        <v>0</v>
      </c>
      <c r="AK870" s="109">
        <v>0</v>
      </c>
      <c r="AL870" s="109">
        <v>0</v>
      </c>
      <c r="AM870" s="109">
        <v>0</v>
      </c>
      <c r="AN870" s="109">
        <v>0</v>
      </c>
      <c r="AO870" s="109">
        <v>0</v>
      </c>
      <c r="AP870" s="160">
        <f t="shared" si="739"/>
        <v>216357.78000000003</v>
      </c>
      <c r="AQ870" s="160">
        <f t="shared" si="740"/>
        <v>0</v>
      </c>
      <c r="AR870" s="160">
        <f t="shared" si="741"/>
        <v>216357.78000000003</v>
      </c>
      <c r="AS870" s="607"/>
      <c r="AT870" s="219"/>
      <c r="AU870" s="13">
        <f t="shared" si="742"/>
        <v>0</v>
      </c>
      <c r="AV870" s="13">
        <f t="shared" si="743"/>
        <v>0</v>
      </c>
      <c r="AW870" s="13">
        <f t="shared" si="744"/>
        <v>0</v>
      </c>
      <c r="AX870" s="13">
        <f t="shared" si="745"/>
        <v>0</v>
      </c>
      <c r="AY870" s="13">
        <f t="shared" si="746"/>
        <v>0</v>
      </c>
      <c r="AZ870" s="13">
        <f t="shared" si="747"/>
        <v>0</v>
      </c>
      <c r="BA870" s="13">
        <f t="shared" si="748"/>
        <v>0</v>
      </c>
      <c r="BB870" s="13">
        <f t="shared" si="749"/>
        <v>0</v>
      </c>
      <c r="BC870" s="13">
        <f t="shared" si="750"/>
        <v>0</v>
      </c>
      <c r="BD870" s="13">
        <f t="shared" si="751"/>
        <v>0</v>
      </c>
      <c r="BE870" s="13">
        <f t="shared" si="752"/>
        <v>0</v>
      </c>
      <c r="BF870" s="13">
        <f t="shared" si="753"/>
        <v>0</v>
      </c>
      <c r="BG870" s="13">
        <f t="shared" si="754"/>
        <v>0</v>
      </c>
      <c r="BH870" s="13">
        <f t="shared" si="755"/>
        <v>0</v>
      </c>
      <c r="BI870" s="73">
        <f t="shared" si="737"/>
        <v>0</v>
      </c>
      <c r="BJ870" s="219"/>
      <c r="BK870" s="850">
        <f t="shared" si="756"/>
        <v>0</v>
      </c>
      <c r="BL870" s="109">
        <f t="shared" si="757"/>
        <v>0</v>
      </c>
      <c r="BM870" s="109">
        <f t="shared" si="758"/>
        <v>0</v>
      </c>
      <c r="BN870" s="109">
        <f t="shared" si="759"/>
        <v>0</v>
      </c>
      <c r="BO870" s="109">
        <f t="shared" si="760"/>
        <v>0</v>
      </c>
      <c r="BP870" s="109">
        <f t="shared" si="761"/>
        <v>0</v>
      </c>
      <c r="BQ870" s="109">
        <f t="shared" si="762"/>
        <v>0</v>
      </c>
      <c r="BR870" s="109">
        <f t="shared" si="763"/>
        <v>0</v>
      </c>
      <c r="BS870" s="109">
        <f t="shared" si="764"/>
        <v>0</v>
      </c>
      <c r="BT870" s="109">
        <f t="shared" si="765"/>
        <v>0</v>
      </c>
      <c r="BU870" s="109">
        <f t="shared" si="766"/>
        <v>0</v>
      </c>
      <c r="BV870" s="109">
        <f t="shared" si="767"/>
        <v>0</v>
      </c>
      <c r="BW870" s="109">
        <f t="shared" si="768"/>
        <v>0</v>
      </c>
      <c r="BX870" s="109">
        <f t="shared" si="769"/>
        <v>0</v>
      </c>
      <c r="BY870" s="1000">
        <f t="shared" si="738"/>
        <v>0</v>
      </c>
    </row>
    <row r="871" spans="1:77">
      <c r="A871" s="678" t="s">
        <v>3016</v>
      </c>
      <c r="B871" s="678" t="s">
        <v>3017</v>
      </c>
      <c r="C871" s="57" t="s">
        <v>3</v>
      </c>
      <c r="D871" s="684" t="s">
        <v>7</v>
      </c>
      <c r="E871" s="681" t="s">
        <v>349</v>
      </c>
      <c r="F871" s="683">
        <v>40877</v>
      </c>
      <c r="G871" s="682" t="s">
        <v>106</v>
      </c>
      <c r="H871" s="241" t="s">
        <v>109</v>
      </c>
      <c r="I871" s="38"/>
      <c r="J871" s="983"/>
      <c r="K871" s="903"/>
      <c r="L871" s="798"/>
      <c r="M871" s="429"/>
      <c r="N871" s="109"/>
      <c r="O871" s="109"/>
      <c r="P871" s="109"/>
      <c r="Q871" s="607"/>
      <c r="R871" s="93"/>
      <c r="S871" s="109"/>
      <c r="T871" s="109"/>
      <c r="U871" s="109"/>
      <c r="V871" s="109">
        <v>0</v>
      </c>
      <c r="W871" s="109">
        <v>244538.11</v>
      </c>
      <c r="X871" s="109">
        <v>0</v>
      </c>
      <c r="Y871" s="109">
        <v>0</v>
      </c>
      <c r="Z871" s="109">
        <v>0</v>
      </c>
      <c r="AA871" s="109">
        <v>0</v>
      </c>
      <c r="AB871" s="109">
        <v>0</v>
      </c>
      <c r="AC871" s="109">
        <v>0</v>
      </c>
      <c r="AD871" s="109">
        <v>0</v>
      </c>
      <c r="AE871" s="109">
        <v>0</v>
      </c>
      <c r="AF871" s="109">
        <v>0</v>
      </c>
      <c r="AG871" s="109">
        <v>0</v>
      </c>
      <c r="AH871" s="109">
        <v>0</v>
      </c>
      <c r="AI871" s="109">
        <v>0</v>
      </c>
      <c r="AJ871" s="109">
        <v>0</v>
      </c>
      <c r="AK871" s="109">
        <v>0</v>
      </c>
      <c r="AL871" s="109">
        <v>0</v>
      </c>
      <c r="AM871" s="109">
        <v>0</v>
      </c>
      <c r="AN871" s="109">
        <v>0</v>
      </c>
      <c r="AO871" s="109">
        <v>0</v>
      </c>
      <c r="AP871" s="160">
        <f t="shared" si="739"/>
        <v>244538.11</v>
      </c>
      <c r="AQ871" s="160">
        <f t="shared" si="740"/>
        <v>0</v>
      </c>
      <c r="AR871" s="160">
        <f t="shared" si="741"/>
        <v>244538.11</v>
      </c>
      <c r="AS871" s="607"/>
      <c r="AT871" s="219"/>
      <c r="AU871" s="13">
        <f t="shared" si="742"/>
        <v>0</v>
      </c>
      <c r="AV871" s="13">
        <f t="shared" si="743"/>
        <v>0</v>
      </c>
      <c r="AW871" s="13">
        <f t="shared" si="744"/>
        <v>0</v>
      </c>
      <c r="AX871" s="13">
        <f t="shared" si="745"/>
        <v>0</v>
      </c>
      <c r="AY871" s="13">
        <f t="shared" si="746"/>
        <v>0</v>
      </c>
      <c r="AZ871" s="13">
        <f t="shared" si="747"/>
        <v>0</v>
      </c>
      <c r="BA871" s="13">
        <f t="shared" si="748"/>
        <v>0</v>
      </c>
      <c r="BB871" s="13">
        <f t="shared" si="749"/>
        <v>0</v>
      </c>
      <c r="BC871" s="13">
        <f t="shared" si="750"/>
        <v>0</v>
      </c>
      <c r="BD871" s="13">
        <f t="shared" si="751"/>
        <v>0</v>
      </c>
      <c r="BE871" s="13">
        <f t="shared" si="752"/>
        <v>0</v>
      </c>
      <c r="BF871" s="13">
        <f t="shared" si="753"/>
        <v>0</v>
      </c>
      <c r="BG871" s="13">
        <f t="shared" si="754"/>
        <v>0</v>
      </c>
      <c r="BH871" s="13">
        <f t="shared" si="755"/>
        <v>0</v>
      </c>
      <c r="BI871" s="73">
        <f t="shared" si="737"/>
        <v>0</v>
      </c>
      <c r="BJ871" s="219"/>
      <c r="BK871" s="850">
        <f t="shared" si="756"/>
        <v>0</v>
      </c>
      <c r="BL871" s="109">
        <f t="shared" si="757"/>
        <v>0</v>
      </c>
      <c r="BM871" s="109">
        <f t="shared" si="758"/>
        <v>0</v>
      </c>
      <c r="BN871" s="109">
        <f t="shared" si="759"/>
        <v>0</v>
      </c>
      <c r="BO871" s="109">
        <f t="shared" si="760"/>
        <v>0</v>
      </c>
      <c r="BP871" s="109">
        <f t="shared" si="761"/>
        <v>0</v>
      </c>
      <c r="BQ871" s="109">
        <f t="shared" si="762"/>
        <v>0</v>
      </c>
      <c r="BR871" s="109">
        <f t="shared" si="763"/>
        <v>0</v>
      </c>
      <c r="BS871" s="109">
        <f t="shared" si="764"/>
        <v>0</v>
      </c>
      <c r="BT871" s="109">
        <f t="shared" si="765"/>
        <v>0</v>
      </c>
      <c r="BU871" s="109">
        <f t="shared" si="766"/>
        <v>0</v>
      </c>
      <c r="BV871" s="109">
        <f t="shared" si="767"/>
        <v>0</v>
      </c>
      <c r="BW871" s="109">
        <f t="shared" si="768"/>
        <v>0</v>
      </c>
      <c r="BX871" s="109">
        <f t="shared" si="769"/>
        <v>0</v>
      </c>
      <c r="BY871" s="1000">
        <f t="shared" si="738"/>
        <v>0</v>
      </c>
    </row>
    <row r="872" spans="1:77">
      <c r="A872" s="2" t="s">
        <v>2775</v>
      </c>
      <c r="B872" s="2" t="s">
        <v>2776</v>
      </c>
      <c r="C872" s="57" t="s">
        <v>3</v>
      </c>
      <c r="D872" s="57" t="s">
        <v>7</v>
      </c>
      <c r="E872" s="681" t="s">
        <v>349</v>
      </c>
      <c r="F872" s="682">
        <v>40908</v>
      </c>
      <c r="G872" s="682" t="s">
        <v>106</v>
      </c>
      <c r="H872" s="241" t="s">
        <v>109</v>
      </c>
      <c r="I872" s="38"/>
      <c r="J872" s="983"/>
      <c r="K872" s="903"/>
      <c r="L872" s="798"/>
      <c r="M872" s="429"/>
      <c r="N872" s="109"/>
      <c r="O872" s="109"/>
      <c r="P872" s="109"/>
      <c r="Q872" s="607"/>
      <c r="R872" s="93"/>
      <c r="S872" s="109"/>
      <c r="T872" s="109"/>
      <c r="U872" s="109"/>
      <c r="V872" s="109">
        <v>0</v>
      </c>
      <c r="W872" s="109">
        <v>0</v>
      </c>
      <c r="X872" s="109">
        <v>526097.34</v>
      </c>
      <c r="Y872" s="109">
        <v>0</v>
      </c>
      <c r="Z872" s="109">
        <v>0</v>
      </c>
      <c r="AA872" s="109">
        <v>0</v>
      </c>
      <c r="AB872" s="109">
        <v>0</v>
      </c>
      <c r="AC872" s="109">
        <v>0</v>
      </c>
      <c r="AD872" s="109">
        <v>0</v>
      </c>
      <c r="AE872" s="109">
        <v>0</v>
      </c>
      <c r="AF872" s="109">
        <v>0</v>
      </c>
      <c r="AG872" s="109">
        <v>0</v>
      </c>
      <c r="AH872" s="109">
        <v>0</v>
      </c>
      <c r="AI872" s="109">
        <v>0</v>
      </c>
      <c r="AJ872" s="109">
        <v>0</v>
      </c>
      <c r="AK872" s="109">
        <v>0</v>
      </c>
      <c r="AL872" s="109">
        <v>0</v>
      </c>
      <c r="AM872" s="109">
        <v>0</v>
      </c>
      <c r="AN872" s="109">
        <v>0</v>
      </c>
      <c r="AO872" s="109">
        <v>0</v>
      </c>
      <c r="AP872" s="160">
        <f t="shared" si="739"/>
        <v>526097.34</v>
      </c>
      <c r="AQ872" s="160">
        <f t="shared" si="740"/>
        <v>0</v>
      </c>
      <c r="AR872" s="160">
        <f t="shared" si="741"/>
        <v>526097.34</v>
      </c>
      <c r="AS872" s="607"/>
      <c r="AT872" s="219"/>
      <c r="AU872" s="13">
        <f t="shared" si="742"/>
        <v>0</v>
      </c>
      <c r="AV872" s="13">
        <f t="shared" si="743"/>
        <v>0</v>
      </c>
      <c r="AW872" s="13">
        <f t="shared" si="744"/>
        <v>0</v>
      </c>
      <c r="AX872" s="13">
        <f t="shared" si="745"/>
        <v>0</v>
      </c>
      <c r="AY872" s="13">
        <f t="shared" si="746"/>
        <v>0</v>
      </c>
      <c r="AZ872" s="13">
        <f t="shared" si="747"/>
        <v>0</v>
      </c>
      <c r="BA872" s="13">
        <f t="shared" si="748"/>
        <v>0</v>
      </c>
      <c r="BB872" s="13">
        <f t="shared" si="749"/>
        <v>0</v>
      </c>
      <c r="BC872" s="13">
        <f t="shared" si="750"/>
        <v>0</v>
      </c>
      <c r="BD872" s="13">
        <f t="shared" si="751"/>
        <v>0</v>
      </c>
      <c r="BE872" s="13">
        <f t="shared" si="752"/>
        <v>0</v>
      </c>
      <c r="BF872" s="13">
        <f t="shared" si="753"/>
        <v>0</v>
      </c>
      <c r="BG872" s="13">
        <f t="shared" si="754"/>
        <v>0</v>
      </c>
      <c r="BH872" s="13">
        <f t="shared" si="755"/>
        <v>0</v>
      </c>
      <c r="BI872" s="73">
        <f t="shared" si="737"/>
        <v>0</v>
      </c>
      <c r="BJ872" s="219"/>
      <c r="BK872" s="850">
        <f t="shared" si="756"/>
        <v>0</v>
      </c>
      <c r="BL872" s="109">
        <f t="shared" si="757"/>
        <v>0</v>
      </c>
      <c r="BM872" s="109">
        <f t="shared" si="758"/>
        <v>0</v>
      </c>
      <c r="BN872" s="109">
        <f t="shared" si="759"/>
        <v>0</v>
      </c>
      <c r="BO872" s="109">
        <f t="shared" si="760"/>
        <v>0</v>
      </c>
      <c r="BP872" s="109">
        <f t="shared" si="761"/>
        <v>0</v>
      </c>
      <c r="BQ872" s="109">
        <f t="shared" si="762"/>
        <v>0</v>
      </c>
      <c r="BR872" s="109">
        <f t="shared" si="763"/>
        <v>0</v>
      </c>
      <c r="BS872" s="109">
        <f t="shared" si="764"/>
        <v>0</v>
      </c>
      <c r="BT872" s="109">
        <f t="shared" si="765"/>
        <v>0</v>
      </c>
      <c r="BU872" s="109">
        <f t="shared" si="766"/>
        <v>0</v>
      </c>
      <c r="BV872" s="109">
        <f t="shared" si="767"/>
        <v>0</v>
      </c>
      <c r="BW872" s="109">
        <f t="shared" si="768"/>
        <v>0</v>
      </c>
      <c r="BX872" s="109">
        <f t="shared" si="769"/>
        <v>0</v>
      </c>
      <c r="BY872" s="1000">
        <f t="shared" si="738"/>
        <v>0</v>
      </c>
    </row>
    <row r="873" spans="1:77">
      <c r="A873" s="934" t="s">
        <v>3111</v>
      </c>
      <c r="B873" s="934" t="s">
        <v>3112</v>
      </c>
      <c r="C873" s="934" t="s">
        <v>3</v>
      </c>
      <c r="D873" s="934" t="s">
        <v>7</v>
      </c>
      <c r="E873" s="935" t="s">
        <v>349</v>
      </c>
      <c r="F873" s="936">
        <v>40877</v>
      </c>
      <c r="G873" s="936" t="s">
        <v>106</v>
      </c>
      <c r="H873" s="929" t="s">
        <v>109</v>
      </c>
      <c r="I873" s="937"/>
      <c r="J873" s="988"/>
      <c r="K873" s="938"/>
      <c r="L873" s="798"/>
      <c r="M873" s="429"/>
      <c r="N873" s="928"/>
      <c r="O873" s="928"/>
      <c r="P873" s="928"/>
      <c r="Q873" s="965"/>
      <c r="R873" s="964"/>
      <c r="S873" s="928"/>
      <c r="T873" s="928"/>
      <c r="U873" s="928"/>
      <c r="V873" s="928">
        <v>0</v>
      </c>
      <c r="W873" s="928">
        <v>193736.66</v>
      </c>
      <c r="X873" s="928">
        <v>0</v>
      </c>
      <c r="Y873" s="928">
        <v>0</v>
      </c>
      <c r="Z873" s="928">
        <v>0</v>
      </c>
      <c r="AA873" s="928">
        <v>0</v>
      </c>
      <c r="AB873" s="928">
        <v>0</v>
      </c>
      <c r="AC873" s="928">
        <v>0</v>
      </c>
      <c r="AD873" s="928">
        <v>0</v>
      </c>
      <c r="AE873" s="928">
        <v>0</v>
      </c>
      <c r="AF873" s="928">
        <v>0</v>
      </c>
      <c r="AG873" s="928">
        <v>0</v>
      </c>
      <c r="AH873" s="928">
        <v>0</v>
      </c>
      <c r="AI873" s="928">
        <v>0</v>
      </c>
      <c r="AJ873" s="928">
        <v>0</v>
      </c>
      <c r="AK873" s="928">
        <v>0</v>
      </c>
      <c r="AL873" s="928">
        <v>0</v>
      </c>
      <c r="AM873" s="928">
        <v>0</v>
      </c>
      <c r="AN873" s="928">
        <v>0</v>
      </c>
      <c r="AO873" s="928">
        <v>0</v>
      </c>
      <c r="AP873" s="160">
        <f t="shared" si="739"/>
        <v>193736.66</v>
      </c>
      <c r="AQ873" s="160">
        <f t="shared" si="740"/>
        <v>0</v>
      </c>
      <c r="AR873" s="160">
        <f t="shared" si="741"/>
        <v>193736.66</v>
      </c>
      <c r="AS873" s="965"/>
      <c r="AT873" s="1009"/>
      <c r="AU873" s="13">
        <f t="shared" si="742"/>
        <v>0</v>
      </c>
      <c r="AV873" s="13">
        <f t="shared" si="743"/>
        <v>0</v>
      </c>
      <c r="AW873" s="13">
        <f t="shared" si="744"/>
        <v>0</v>
      </c>
      <c r="AX873" s="13">
        <f t="shared" si="745"/>
        <v>0</v>
      </c>
      <c r="AY873" s="13">
        <f t="shared" si="746"/>
        <v>0</v>
      </c>
      <c r="AZ873" s="13">
        <f t="shared" si="747"/>
        <v>0</v>
      </c>
      <c r="BA873" s="13">
        <f t="shared" si="748"/>
        <v>0</v>
      </c>
      <c r="BB873" s="13">
        <f t="shared" si="749"/>
        <v>0</v>
      </c>
      <c r="BC873" s="13">
        <f t="shared" si="750"/>
        <v>0</v>
      </c>
      <c r="BD873" s="13">
        <f t="shared" si="751"/>
        <v>0</v>
      </c>
      <c r="BE873" s="13">
        <f t="shared" si="752"/>
        <v>0</v>
      </c>
      <c r="BF873" s="13">
        <f t="shared" si="753"/>
        <v>0</v>
      </c>
      <c r="BG873" s="13">
        <f t="shared" si="754"/>
        <v>0</v>
      </c>
      <c r="BH873" s="13">
        <f t="shared" si="755"/>
        <v>0</v>
      </c>
      <c r="BI873" s="73">
        <f t="shared" si="737"/>
        <v>0</v>
      </c>
      <c r="BJ873" s="1009"/>
      <c r="BK873" s="1005"/>
      <c r="BL873" s="928"/>
      <c r="BM873" s="928"/>
      <c r="BN873" s="928"/>
      <c r="BO873" s="928"/>
      <c r="BP873" s="928"/>
      <c r="BQ873" s="928"/>
      <c r="BR873" s="928"/>
      <c r="BS873" s="928"/>
      <c r="BT873" s="928"/>
      <c r="BU873" s="928"/>
      <c r="BV873" s="928"/>
      <c r="BW873" s="928"/>
      <c r="BX873" s="928"/>
      <c r="BY873" s="1000">
        <f t="shared" si="738"/>
        <v>0</v>
      </c>
    </row>
    <row r="874" spans="1:77">
      <c r="A874" s="2" t="s">
        <v>2765</v>
      </c>
      <c r="B874" s="2" t="s">
        <v>2766</v>
      </c>
      <c r="C874" s="57" t="s">
        <v>3</v>
      </c>
      <c r="D874" s="57" t="s">
        <v>7</v>
      </c>
      <c r="E874" s="681" t="s">
        <v>349</v>
      </c>
      <c r="F874" s="682">
        <v>40877</v>
      </c>
      <c r="G874" s="682" t="s">
        <v>106</v>
      </c>
      <c r="H874" s="241" t="s">
        <v>109</v>
      </c>
      <c r="I874" s="38"/>
      <c r="J874" s="983"/>
      <c r="K874" s="903"/>
      <c r="L874" s="798"/>
      <c r="M874" s="429"/>
      <c r="N874" s="109"/>
      <c r="O874" s="109"/>
      <c r="P874" s="109"/>
      <c r="Q874" s="607"/>
      <c r="R874" s="93"/>
      <c r="S874" s="109"/>
      <c r="T874" s="109"/>
      <c r="U874" s="109"/>
      <c r="V874" s="109">
        <v>0</v>
      </c>
      <c r="W874" s="109">
        <v>543664.96</v>
      </c>
      <c r="X874" s="109">
        <v>0</v>
      </c>
      <c r="Y874" s="109">
        <v>0</v>
      </c>
      <c r="Z874" s="109">
        <v>0</v>
      </c>
      <c r="AA874" s="109">
        <v>0</v>
      </c>
      <c r="AB874" s="109">
        <v>0</v>
      </c>
      <c r="AC874" s="109">
        <v>0</v>
      </c>
      <c r="AD874" s="109">
        <v>0</v>
      </c>
      <c r="AE874" s="109">
        <v>0</v>
      </c>
      <c r="AF874" s="109">
        <v>0</v>
      </c>
      <c r="AG874" s="109">
        <v>0</v>
      </c>
      <c r="AH874" s="109">
        <v>0</v>
      </c>
      <c r="AI874" s="109">
        <v>0</v>
      </c>
      <c r="AJ874" s="109">
        <v>0</v>
      </c>
      <c r="AK874" s="109">
        <v>0</v>
      </c>
      <c r="AL874" s="109">
        <v>0</v>
      </c>
      <c r="AM874" s="109">
        <v>0</v>
      </c>
      <c r="AN874" s="109">
        <v>0</v>
      </c>
      <c r="AO874" s="109">
        <v>0</v>
      </c>
      <c r="AP874" s="160">
        <f t="shared" si="739"/>
        <v>543664.96</v>
      </c>
      <c r="AQ874" s="160">
        <f t="shared" si="740"/>
        <v>0</v>
      </c>
      <c r="AR874" s="160">
        <f t="shared" si="741"/>
        <v>543664.96</v>
      </c>
      <c r="AS874" s="607"/>
      <c r="AT874" s="219"/>
      <c r="AU874" s="13">
        <f t="shared" si="742"/>
        <v>0</v>
      </c>
      <c r="AV874" s="13">
        <f t="shared" si="743"/>
        <v>0</v>
      </c>
      <c r="AW874" s="13">
        <f t="shared" si="744"/>
        <v>0</v>
      </c>
      <c r="AX874" s="13">
        <f t="shared" si="745"/>
        <v>0</v>
      </c>
      <c r="AY874" s="13">
        <f t="shared" si="746"/>
        <v>0</v>
      </c>
      <c r="AZ874" s="13">
        <f t="shared" si="747"/>
        <v>0</v>
      </c>
      <c r="BA874" s="13">
        <f t="shared" si="748"/>
        <v>0</v>
      </c>
      <c r="BB874" s="13">
        <f t="shared" si="749"/>
        <v>0</v>
      </c>
      <c r="BC874" s="13">
        <f t="shared" si="750"/>
        <v>0</v>
      </c>
      <c r="BD874" s="13">
        <f t="shared" si="751"/>
        <v>0</v>
      </c>
      <c r="BE874" s="13">
        <f t="shared" si="752"/>
        <v>0</v>
      </c>
      <c r="BF874" s="13">
        <f t="shared" si="753"/>
        <v>0</v>
      </c>
      <c r="BG874" s="13">
        <f t="shared" si="754"/>
        <v>0</v>
      </c>
      <c r="BH874" s="13">
        <f t="shared" si="755"/>
        <v>0</v>
      </c>
      <c r="BI874" s="73">
        <f t="shared" si="737"/>
        <v>0</v>
      </c>
      <c r="BJ874" s="219"/>
      <c r="BK874" s="850">
        <f t="shared" ref="BK874:BK891" si="770">IF($E874="N",AU874)</f>
        <v>0</v>
      </c>
      <c r="BL874" s="109">
        <f t="shared" ref="BL874:BL891" si="771">IF($E874="N",AV874)</f>
        <v>0</v>
      </c>
      <c r="BM874" s="109">
        <f t="shared" ref="BM874:BM891" si="772">IF($E874="N",AW874)</f>
        <v>0</v>
      </c>
      <c r="BN874" s="109">
        <f t="shared" ref="BN874:BN891" si="773">IF($E874="N",AX874)</f>
        <v>0</v>
      </c>
      <c r="BO874" s="109">
        <f t="shared" ref="BO874:BO891" si="774">IF($E874="N",AY874)</f>
        <v>0</v>
      </c>
      <c r="BP874" s="109">
        <f t="shared" ref="BP874:BP891" si="775">IF($E874="N",AZ874)</f>
        <v>0</v>
      </c>
      <c r="BQ874" s="109">
        <f t="shared" ref="BQ874:BQ891" si="776">IF($E874="N",BA874)</f>
        <v>0</v>
      </c>
      <c r="BR874" s="109">
        <f t="shared" ref="BR874:BR891" si="777">IF($E874="N",BB874)</f>
        <v>0</v>
      </c>
      <c r="BS874" s="109">
        <f t="shared" ref="BS874:BS891" si="778">IF($E874="N",BC874)</f>
        <v>0</v>
      </c>
      <c r="BT874" s="109">
        <f t="shared" ref="BT874:BT891" si="779">IF($E874="N",BD874)</f>
        <v>0</v>
      </c>
      <c r="BU874" s="109">
        <f t="shared" ref="BU874:BU891" si="780">IF($E874="N",BE874)</f>
        <v>0</v>
      </c>
      <c r="BV874" s="109">
        <f t="shared" ref="BV874:BV891" si="781">IF($E874="N",BF874)</f>
        <v>0</v>
      </c>
      <c r="BW874" s="109">
        <f t="shared" ref="BW874:BW891" si="782">IF($E874="N",BG874)</f>
        <v>0</v>
      </c>
      <c r="BX874" s="109">
        <f t="shared" ref="BX874:BX891" si="783">IF($E874="N",BH874)</f>
        <v>0</v>
      </c>
      <c r="BY874" s="1000">
        <f t="shared" si="738"/>
        <v>0</v>
      </c>
    </row>
    <row r="875" spans="1:77">
      <c r="A875" s="679" t="s">
        <v>3113</v>
      </c>
      <c r="B875" s="679" t="s">
        <v>3114</v>
      </c>
      <c r="C875" s="57" t="s">
        <v>3</v>
      </c>
      <c r="D875" s="684" t="s">
        <v>7</v>
      </c>
      <c r="E875" s="681" t="s">
        <v>349</v>
      </c>
      <c r="F875" s="682">
        <v>40877</v>
      </c>
      <c r="G875" s="682" t="s">
        <v>106</v>
      </c>
      <c r="H875" s="241" t="s">
        <v>109</v>
      </c>
      <c r="I875" s="38"/>
      <c r="J875" s="983"/>
      <c r="K875" s="903"/>
      <c r="L875" s="798"/>
      <c r="M875" s="429"/>
      <c r="N875" s="109"/>
      <c r="O875" s="109"/>
      <c r="P875" s="109"/>
      <c r="Q875" s="607"/>
      <c r="R875" s="93"/>
      <c r="S875" s="109"/>
      <c r="T875" s="109"/>
      <c r="U875" s="109"/>
      <c r="V875" s="109">
        <v>0</v>
      </c>
      <c r="W875" s="109">
        <v>192875.55</v>
      </c>
      <c r="X875" s="109">
        <v>0</v>
      </c>
      <c r="Y875" s="109">
        <v>0</v>
      </c>
      <c r="Z875" s="109">
        <v>0</v>
      </c>
      <c r="AA875" s="109">
        <v>0</v>
      </c>
      <c r="AB875" s="109">
        <v>0</v>
      </c>
      <c r="AC875" s="109">
        <v>0</v>
      </c>
      <c r="AD875" s="109">
        <v>0</v>
      </c>
      <c r="AE875" s="109">
        <v>0</v>
      </c>
      <c r="AF875" s="109">
        <v>0</v>
      </c>
      <c r="AG875" s="109">
        <v>0</v>
      </c>
      <c r="AH875" s="109">
        <v>0</v>
      </c>
      <c r="AI875" s="109">
        <v>0</v>
      </c>
      <c r="AJ875" s="109">
        <v>0</v>
      </c>
      <c r="AK875" s="109">
        <v>0</v>
      </c>
      <c r="AL875" s="109">
        <v>0</v>
      </c>
      <c r="AM875" s="109">
        <v>0</v>
      </c>
      <c r="AN875" s="109">
        <v>0</v>
      </c>
      <c r="AO875" s="109">
        <v>0</v>
      </c>
      <c r="AP875" s="160">
        <f t="shared" si="739"/>
        <v>192875.55</v>
      </c>
      <c r="AQ875" s="160">
        <f t="shared" si="740"/>
        <v>0</v>
      </c>
      <c r="AR875" s="160">
        <f t="shared" si="741"/>
        <v>192875.55</v>
      </c>
      <c r="AS875" s="607"/>
      <c r="AT875" s="219"/>
      <c r="AU875" s="13">
        <f t="shared" si="742"/>
        <v>0</v>
      </c>
      <c r="AV875" s="13">
        <f t="shared" si="743"/>
        <v>0</v>
      </c>
      <c r="AW875" s="13">
        <f t="shared" si="744"/>
        <v>0</v>
      </c>
      <c r="AX875" s="13">
        <f t="shared" si="745"/>
        <v>0</v>
      </c>
      <c r="AY875" s="13">
        <f t="shared" si="746"/>
        <v>0</v>
      </c>
      <c r="AZ875" s="13">
        <f t="shared" si="747"/>
        <v>0</v>
      </c>
      <c r="BA875" s="13">
        <f t="shared" si="748"/>
        <v>0</v>
      </c>
      <c r="BB875" s="13">
        <f t="shared" si="749"/>
        <v>0</v>
      </c>
      <c r="BC875" s="13">
        <f t="shared" si="750"/>
        <v>0</v>
      </c>
      <c r="BD875" s="13">
        <f t="shared" si="751"/>
        <v>0</v>
      </c>
      <c r="BE875" s="13">
        <f t="shared" si="752"/>
        <v>0</v>
      </c>
      <c r="BF875" s="13">
        <f t="shared" si="753"/>
        <v>0</v>
      </c>
      <c r="BG875" s="13">
        <f t="shared" si="754"/>
        <v>0</v>
      </c>
      <c r="BH875" s="13">
        <f t="shared" si="755"/>
        <v>0</v>
      </c>
      <c r="BI875" s="73">
        <f t="shared" si="737"/>
        <v>0</v>
      </c>
      <c r="BJ875" s="219"/>
      <c r="BK875" s="850">
        <f t="shared" si="770"/>
        <v>0</v>
      </c>
      <c r="BL875" s="109">
        <f t="shared" si="771"/>
        <v>0</v>
      </c>
      <c r="BM875" s="109">
        <f t="shared" si="772"/>
        <v>0</v>
      </c>
      <c r="BN875" s="109">
        <f t="shared" si="773"/>
        <v>0</v>
      </c>
      <c r="BO875" s="109">
        <f t="shared" si="774"/>
        <v>0</v>
      </c>
      <c r="BP875" s="109">
        <f t="shared" si="775"/>
        <v>0</v>
      </c>
      <c r="BQ875" s="109">
        <f t="shared" si="776"/>
        <v>0</v>
      </c>
      <c r="BR875" s="109">
        <f t="shared" si="777"/>
        <v>0</v>
      </c>
      <c r="BS875" s="109">
        <f t="shared" si="778"/>
        <v>0</v>
      </c>
      <c r="BT875" s="109">
        <f t="shared" si="779"/>
        <v>0</v>
      </c>
      <c r="BU875" s="109">
        <f t="shared" si="780"/>
        <v>0</v>
      </c>
      <c r="BV875" s="109">
        <f t="shared" si="781"/>
        <v>0</v>
      </c>
      <c r="BW875" s="109">
        <f t="shared" si="782"/>
        <v>0</v>
      </c>
      <c r="BX875" s="109">
        <f t="shared" si="783"/>
        <v>0</v>
      </c>
      <c r="BY875" s="1000">
        <f t="shared" si="738"/>
        <v>0</v>
      </c>
    </row>
    <row r="876" spans="1:77">
      <c r="A876" s="2" t="s">
        <v>2580</v>
      </c>
      <c r="B876" s="2" t="s">
        <v>2581</v>
      </c>
      <c r="C876" s="57" t="s">
        <v>3</v>
      </c>
      <c r="D876" s="57" t="s">
        <v>7</v>
      </c>
      <c r="E876" s="681" t="s">
        <v>349</v>
      </c>
      <c r="F876" s="682">
        <v>40877</v>
      </c>
      <c r="G876" s="682" t="s">
        <v>106</v>
      </c>
      <c r="H876" s="241" t="s">
        <v>109</v>
      </c>
      <c r="I876" s="38"/>
      <c r="J876" s="983"/>
      <c r="K876" s="903"/>
      <c r="L876" s="798"/>
      <c r="M876" s="429"/>
      <c r="N876" s="109"/>
      <c r="O876" s="109"/>
      <c r="P876" s="109"/>
      <c r="Q876" s="607"/>
      <c r="R876" s="93"/>
      <c r="S876" s="109"/>
      <c r="T876" s="109"/>
      <c r="U876" s="109"/>
      <c r="V876" s="109">
        <v>0</v>
      </c>
      <c r="W876" s="109">
        <v>1853856.7</v>
      </c>
      <c r="X876" s="109">
        <v>0</v>
      </c>
      <c r="Y876" s="109">
        <v>0</v>
      </c>
      <c r="Z876" s="109">
        <v>0</v>
      </c>
      <c r="AA876" s="109">
        <v>0</v>
      </c>
      <c r="AB876" s="109">
        <v>0</v>
      </c>
      <c r="AC876" s="109">
        <v>0</v>
      </c>
      <c r="AD876" s="109">
        <v>0</v>
      </c>
      <c r="AE876" s="109">
        <v>0</v>
      </c>
      <c r="AF876" s="109">
        <v>0</v>
      </c>
      <c r="AG876" s="109">
        <v>0</v>
      </c>
      <c r="AH876" s="109">
        <v>0</v>
      </c>
      <c r="AI876" s="109">
        <v>0</v>
      </c>
      <c r="AJ876" s="109">
        <v>0</v>
      </c>
      <c r="AK876" s="109">
        <v>0</v>
      </c>
      <c r="AL876" s="109">
        <v>0</v>
      </c>
      <c r="AM876" s="109">
        <v>0</v>
      </c>
      <c r="AN876" s="109">
        <v>0</v>
      </c>
      <c r="AO876" s="109">
        <v>0</v>
      </c>
      <c r="AP876" s="160">
        <f t="shared" si="739"/>
        <v>1853856.7</v>
      </c>
      <c r="AQ876" s="160">
        <f t="shared" si="740"/>
        <v>0</v>
      </c>
      <c r="AR876" s="160">
        <f t="shared" si="741"/>
        <v>1853856.7</v>
      </c>
      <c r="AS876" s="607"/>
      <c r="AT876" s="219"/>
      <c r="AU876" s="13">
        <f t="shared" si="742"/>
        <v>0</v>
      </c>
      <c r="AV876" s="13">
        <f t="shared" si="743"/>
        <v>0</v>
      </c>
      <c r="AW876" s="13">
        <f t="shared" si="744"/>
        <v>0</v>
      </c>
      <c r="AX876" s="13">
        <f t="shared" si="745"/>
        <v>0</v>
      </c>
      <c r="AY876" s="13">
        <f t="shared" si="746"/>
        <v>0</v>
      </c>
      <c r="AZ876" s="13">
        <f t="shared" si="747"/>
        <v>0</v>
      </c>
      <c r="BA876" s="13">
        <f t="shared" si="748"/>
        <v>0</v>
      </c>
      <c r="BB876" s="13">
        <f t="shared" si="749"/>
        <v>0</v>
      </c>
      <c r="BC876" s="13">
        <f t="shared" si="750"/>
        <v>0</v>
      </c>
      <c r="BD876" s="13">
        <f t="shared" si="751"/>
        <v>0</v>
      </c>
      <c r="BE876" s="13">
        <f t="shared" si="752"/>
        <v>0</v>
      </c>
      <c r="BF876" s="13">
        <f t="shared" si="753"/>
        <v>0</v>
      </c>
      <c r="BG876" s="13">
        <f t="shared" si="754"/>
        <v>0</v>
      </c>
      <c r="BH876" s="13">
        <f t="shared" si="755"/>
        <v>0</v>
      </c>
      <c r="BI876" s="73">
        <f t="shared" si="737"/>
        <v>0</v>
      </c>
      <c r="BJ876" s="219"/>
      <c r="BK876" s="850">
        <f t="shared" si="770"/>
        <v>0</v>
      </c>
      <c r="BL876" s="109">
        <f t="shared" si="771"/>
        <v>0</v>
      </c>
      <c r="BM876" s="109">
        <f t="shared" si="772"/>
        <v>0</v>
      </c>
      <c r="BN876" s="109">
        <f t="shared" si="773"/>
        <v>0</v>
      </c>
      <c r="BO876" s="109">
        <f t="shared" si="774"/>
        <v>0</v>
      </c>
      <c r="BP876" s="109">
        <f t="shared" si="775"/>
        <v>0</v>
      </c>
      <c r="BQ876" s="109">
        <f t="shared" si="776"/>
        <v>0</v>
      </c>
      <c r="BR876" s="109">
        <f t="shared" si="777"/>
        <v>0</v>
      </c>
      <c r="BS876" s="109">
        <f t="shared" si="778"/>
        <v>0</v>
      </c>
      <c r="BT876" s="109">
        <f t="shared" si="779"/>
        <v>0</v>
      </c>
      <c r="BU876" s="109">
        <f t="shared" si="780"/>
        <v>0</v>
      </c>
      <c r="BV876" s="109">
        <f t="shared" si="781"/>
        <v>0</v>
      </c>
      <c r="BW876" s="109">
        <f t="shared" si="782"/>
        <v>0</v>
      </c>
      <c r="BX876" s="109">
        <f t="shared" si="783"/>
        <v>0</v>
      </c>
      <c r="BY876" s="1000">
        <f t="shared" si="738"/>
        <v>0</v>
      </c>
    </row>
    <row r="877" spans="1:77">
      <c r="A877" s="2" t="s">
        <v>2554</v>
      </c>
      <c r="B877" s="2" t="s">
        <v>2555</v>
      </c>
      <c r="C877" s="57" t="s">
        <v>3</v>
      </c>
      <c r="D877" s="57" t="s">
        <v>7</v>
      </c>
      <c r="E877" s="681" t="s">
        <v>349</v>
      </c>
      <c r="F877" s="682">
        <v>40878</v>
      </c>
      <c r="G877" s="682" t="s">
        <v>106</v>
      </c>
      <c r="H877" s="241" t="s">
        <v>109</v>
      </c>
      <c r="I877" s="38"/>
      <c r="J877" s="983"/>
      <c r="K877" s="903"/>
      <c r="L877" s="798"/>
      <c r="M877" s="429"/>
      <c r="N877" s="109"/>
      <c r="O877" s="109"/>
      <c r="P877" s="109"/>
      <c r="Q877" s="607"/>
      <c r="R877" s="93"/>
      <c r="S877" s="109"/>
      <c r="T877" s="109"/>
      <c r="U877" s="109"/>
      <c r="V877" s="109">
        <v>0</v>
      </c>
      <c r="W877" s="109">
        <v>0</v>
      </c>
      <c r="X877" s="109">
        <v>2574588.9099999997</v>
      </c>
      <c r="Y877" s="109">
        <v>0</v>
      </c>
      <c r="Z877" s="109">
        <v>0</v>
      </c>
      <c r="AA877" s="109">
        <v>0</v>
      </c>
      <c r="AB877" s="109">
        <v>0</v>
      </c>
      <c r="AC877" s="109">
        <v>0</v>
      </c>
      <c r="AD877" s="109">
        <v>0</v>
      </c>
      <c r="AE877" s="109">
        <v>0</v>
      </c>
      <c r="AF877" s="109">
        <v>0</v>
      </c>
      <c r="AG877" s="109">
        <v>0</v>
      </c>
      <c r="AH877" s="109">
        <v>0</v>
      </c>
      <c r="AI877" s="109">
        <v>0</v>
      </c>
      <c r="AJ877" s="109">
        <v>0</v>
      </c>
      <c r="AK877" s="109">
        <v>0</v>
      </c>
      <c r="AL877" s="109">
        <v>0</v>
      </c>
      <c r="AM877" s="109">
        <v>0</v>
      </c>
      <c r="AN877" s="109">
        <v>0</v>
      </c>
      <c r="AO877" s="109">
        <v>0</v>
      </c>
      <c r="AP877" s="160">
        <f t="shared" si="739"/>
        <v>2574588.9099999997</v>
      </c>
      <c r="AQ877" s="160">
        <f t="shared" si="740"/>
        <v>0</v>
      </c>
      <c r="AR877" s="160">
        <f t="shared" si="741"/>
        <v>2574588.9099999997</v>
      </c>
      <c r="AS877" s="607"/>
      <c r="AT877" s="219"/>
      <c r="AU877" s="13">
        <f t="shared" si="742"/>
        <v>0</v>
      </c>
      <c r="AV877" s="13">
        <f t="shared" si="743"/>
        <v>0</v>
      </c>
      <c r="AW877" s="13">
        <f t="shared" si="744"/>
        <v>0</v>
      </c>
      <c r="AX877" s="13">
        <f t="shared" si="745"/>
        <v>0</v>
      </c>
      <c r="AY877" s="13">
        <f t="shared" si="746"/>
        <v>0</v>
      </c>
      <c r="AZ877" s="13">
        <f t="shared" si="747"/>
        <v>0</v>
      </c>
      <c r="BA877" s="13">
        <f t="shared" si="748"/>
        <v>0</v>
      </c>
      <c r="BB877" s="13">
        <f t="shared" si="749"/>
        <v>0</v>
      </c>
      <c r="BC877" s="13">
        <f t="shared" si="750"/>
        <v>0</v>
      </c>
      <c r="BD877" s="13">
        <f t="shared" si="751"/>
        <v>0</v>
      </c>
      <c r="BE877" s="13">
        <f t="shared" si="752"/>
        <v>0</v>
      </c>
      <c r="BF877" s="13">
        <f t="shared" si="753"/>
        <v>0</v>
      </c>
      <c r="BG877" s="13">
        <f t="shared" si="754"/>
        <v>0</v>
      </c>
      <c r="BH877" s="13">
        <f t="shared" si="755"/>
        <v>0</v>
      </c>
      <c r="BI877" s="73">
        <f t="shared" si="737"/>
        <v>0</v>
      </c>
      <c r="BJ877" s="219"/>
      <c r="BK877" s="850">
        <f t="shared" si="770"/>
        <v>0</v>
      </c>
      <c r="BL877" s="109">
        <f t="shared" si="771"/>
        <v>0</v>
      </c>
      <c r="BM877" s="109">
        <f t="shared" si="772"/>
        <v>0</v>
      </c>
      <c r="BN877" s="109">
        <f t="shared" si="773"/>
        <v>0</v>
      </c>
      <c r="BO877" s="109">
        <f t="shared" si="774"/>
        <v>0</v>
      </c>
      <c r="BP877" s="109">
        <f t="shared" si="775"/>
        <v>0</v>
      </c>
      <c r="BQ877" s="109">
        <f t="shared" si="776"/>
        <v>0</v>
      </c>
      <c r="BR877" s="109">
        <f t="shared" si="777"/>
        <v>0</v>
      </c>
      <c r="BS877" s="109">
        <f t="shared" si="778"/>
        <v>0</v>
      </c>
      <c r="BT877" s="109">
        <f t="shared" si="779"/>
        <v>0</v>
      </c>
      <c r="BU877" s="109">
        <f t="shared" si="780"/>
        <v>0</v>
      </c>
      <c r="BV877" s="109">
        <f t="shared" si="781"/>
        <v>0</v>
      </c>
      <c r="BW877" s="109">
        <f t="shared" si="782"/>
        <v>0</v>
      </c>
      <c r="BX877" s="109">
        <f t="shared" si="783"/>
        <v>0</v>
      </c>
      <c r="BY877" s="1000">
        <f t="shared" si="738"/>
        <v>0</v>
      </c>
    </row>
    <row r="878" spans="1:77">
      <c r="A878" s="2" t="s">
        <v>2618</v>
      </c>
      <c r="B878" s="2" t="s">
        <v>2619</v>
      </c>
      <c r="C878" s="57" t="s">
        <v>3</v>
      </c>
      <c r="D878" s="57" t="s">
        <v>7</v>
      </c>
      <c r="E878" s="681" t="s">
        <v>349</v>
      </c>
      <c r="F878" s="682">
        <v>40877</v>
      </c>
      <c r="G878" s="682" t="s">
        <v>106</v>
      </c>
      <c r="H878" s="241" t="s">
        <v>109</v>
      </c>
      <c r="I878" s="38"/>
      <c r="J878" s="983"/>
      <c r="K878" s="903"/>
      <c r="L878" s="798"/>
      <c r="M878" s="429"/>
      <c r="N878" s="109"/>
      <c r="O878" s="109"/>
      <c r="P878" s="109"/>
      <c r="Q878" s="607"/>
      <c r="R878" s="93"/>
      <c r="S878" s="109"/>
      <c r="T878" s="109"/>
      <c r="U878" s="109"/>
      <c r="V878" s="109">
        <v>0</v>
      </c>
      <c r="W878" s="109">
        <v>1241091.4100000001</v>
      </c>
      <c r="X878" s="109">
        <v>0</v>
      </c>
      <c r="Y878" s="109">
        <v>0</v>
      </c>
      <c r="Z878" s="109">
        <v>0</v>
      </c>
      <c r="AA878" s="109">
        <v>0</v>
      </c>
      <c r="AB878" s="109">
        <v>0</v>
      </c>
      <c r="AC878" s="109">
        <v>0</v>
      </c>
      <c r="AD878" s="109">
        <v>0</v>
      </c>
      <c r="AE878" s="109">
        <v>0</v>
      </c>
      <c r="AF878" s="109">
        <v>0</v>
      </c>
      <c r="AG878" s="109">
        <v>0</v>
      </c>
      <c r="AH878" s="109">
        <v>0</v>
      </c>
      <c r="AI878" s="109">
        <v>0</v>
      </c>
      <c r="AJ878" s="109">
        <v>0</v>
      </c>
      <c r="AK878" s="109">
        <v>0</v>
      </c>
      <c r="AL878" s="109">
        <v>0</v>
      </c>
      <c r="AM878" s="109">
        <v>0</v>
      </c>
      <c r="AN878" s="109">
        <v>0</v>
      </c>
      <c r="AO878" s="109">
        <v>0</v>
      </c>
      <c r="AP878" s="160">
        <f t="shared" si="739"/>
        <v>1241091.4100000001</v>
      </c>
      <c r="AQ878" s="160">
        <f t="shared" si="740"/>
        <v>0</v>
      </c>
      <c r="AR878" s="160">
        <f t="shared" si="741"/>
        <v>1241091.4100000001</v>
      </c>
      <c r="AS878" s="607"/>
      <c r="AT878" s="219"/>
      <c r="AU878" s="13">
        <f t="shared" si="742"/>
        <v>0</v>
      </c>
      <c r="AV878" s="13">
        <f t="shared" si="743"/>
        <v>0</v>
      </c>
      <c r="AW878" s="13">
        <f t="shared" si="744"/>
        <v>0</v>
      </c>
      <c r="AX878" s="13">
        <f t="shared" si="745"/>
        <v>0</v>
      </c>
      <c r="AY878" s="13">
        <f t="shared" si="746"/>
        <v>0</v>
      </c>
      <c r="AZ878" s="13">
        <f t="shared" si="747"/>
        <v>0</v>
      </c>
      <c r="BA878" s="13">
        <f t="shared" si="748"/>
        <v>0</v>
      </c>
      <c r="BB878" s="13">
        <f t="shared" si="749"/>
        <v>0</v>
      </c>
      <c r="BC878" s="13">
        <f t="shared" si="750"/>
        <v>0</v>
      </c>
      <c r="BD878" s="13">
        <f t="shared" si="751"/>
        <v>0</v>
      </c>
      <c r="BE878" s="13">
        <f t="shared" si="752"/>
        <v>0</v>
      </c>
      <c r="BF878" s="13">
        <f t="shared" si="753"/>
        <v>0</v>
      </c>
      <c r="BG878" s="13">
        <f t="shared" si="754"/>
        <v>0</v>
      </c>
      <c r="BH878" s="13">
        <f t="shared" si="755"/>
        <v>0</v>
      </c>
      <c r="BI878" s="73">
        <f t="shared" si="737"/>
        <v>0</v>
      </c>
      <c r="BJ878" s="219"/>
      <c r="BK878" s="850">
        <f t="shared" si="770"/>
        <v>0</v>
      </c>
      <c r="BL878" s="109">
        <f t="shared" si="771"/>
        <v>0</v>
      </c>
      <c r="BM878" s="109">
        <f t="shared" si="772"/>
        <v>0</v>
      </c>
      <c r="BN878" s="109">
        <f t="shared" si="773"/>
        <v>0</v>
      </c>
      <c r="BO878" s="109">
        <f t="shared" si="774"/>
        <v>0</v>
      </c>
      <c r="BP878" s="109">
        <f t="shared" si="775"/>
        <v>0</v>
      </c>
      <c r="BQ878" s="109">
        <f t="shared" si="776"/>
        <v>0</v>
      </c>
      <c r="BR878" s="109">
        <f t="shared" si="777"/>
        <v>0</v>
      </c>
      <c r="BS878" s="109">
        <f t="shared" si="778"/>
        <v>0</v>
      </c>
      <c r="BT878" s="109">
        <f t="shared" si="779"/>
        <v>0</v>
      </c>
      <c r="BU878" s="109">
        <f t="shared" si="780"/>
        <v>0</v>
      </c>
      <c r="BV878" s="109">
        <f t="shared" si="781"/>
        <v>0</v>
      </c>
      <c r="BW878" s="109">
        <f t="shared" si="782"/>
        <v>0</v>
      </c>
      <c r="BX878" s="109">
        <f t="shared" si="783"/>
        <v>0</v>
      </c>
      <c r="BY878" s="1000">
        <f t="shared" si="738"/>
        <v>0</v>
      </c>
    </row>
    <row r="879" spans="1:77">
      <c r="A879" s="2" t="s">
        <v>2681</v>
      </c>
      <c r="B879" s="2" t="s">
        <v>2682</v>
      </c>
      <c r="C879" s="57" t="s">
        <v>3</v>
      </c>
      <c r="D879" s="57" t="s">
        <v>7</v>
      </c>
      <c r="E879" s="681" t="s">
        <v>349</v>
      </c>
      <c r="F879" s="682">
        <v>40877</v>
      </c>
      <c r="G879" s="682" t="s">
        <v>106</v>
      </c>
      <c r="H879" s="241" t="s">
        <v>109</v>
      </c>
      <c r="I879" s="38"/>
      <c r="J879" s="983"/>
      <c r="K879" s="903"/>
      <c r="L879" s="798"/>
      <c r="M879" s="429"/>
      <c r="N879" s="109"/>
      <c r="O879" s="109"/>
      <c r="P879" s="109"/>
      <c r="Q879" s="607"/>
      <c r="R879" s="93"/>
      <c r="S879" s="109"/>
      <c r="T879" s="109"/>
      <c r="U879" s="109"/>
      <c r="V879" s="109">
        <v>0</v>
      </c>
      <c r="W879" s="109">
        <v>777742.66</v>
      </c>
      <c r="X879" s="109">
        <v>0</v>
      </c>
      <c r="Y879" s="109">
        <v>0</v>
      </c>
      <c r="Z879" s="109">
        <v>0</v>
      </c>
      <c r="AA879" s="109">
        <v>0</v>
      </c>
      <c r="AB879" s="109">
        <v>0</v>
      </c>
      <c r="AC879" s="109">
        <v>0</v>
      </c>
      <c r="AD879" s="109">
        <v>0.30000000004656613</v>
      </c>
      <c r="AE879" s="109">
        <v>9.1199999999953434</v>
      </c>
      <c r="AF879" s="109">
        <v>3681.3000000000466</v>
      </c>
      <c r="AG879" s="109">
        <v>11041.319999999949</v>
      </c>
      <c r="AH879" s="109">
        <v>4670.5699999999488</v>
      </c>
      <c r="AI879" s="109">
        <v>0</v>
      </c>
      <c r="AJ879" s="109">
        <v>0</v>
      </c>
      <c r="AK879" s="109">
        <v>0</v>
      </c>
      <c r="AL879" s="109">
        <v>0</v>
      </c>
      <c r="AM879" s="109">
        <v>0</v>
      </c>
      <c r="AN879" s="109">
        <v>0</v>
      </c>
      <c r="AO879" s="109">
        <v>0</v>
      </c>
      <c r="AP879" s="160">
        <f t="shared" si="739"/>
        <v>777742.66</v>
      </c>
      <c r="AQ879" s="160">
        <f t="shared" si="740"/>
        <v>19402.609999999986</v>
      </c>
      <c r="AR879" s="160">
        <f t="shared" si="741"/>
        <v>797145.27</v>
      </c>
      <c r="AS879" s="607"/>
      <c r="AT879" s="219"/>
      <c r="AU879" s="13">
        <f t="shared" ref="AU879:AU899" si="784">AB879</f>
        <v>0</v>
      </c>
      <c r="AV879" s="13">
        <f t="shared" ref="AV879:AV899" si="785">AC879</f>
        <v>0</v>
      </c>
      <c r="AW879" s="13">
        <f t="shared" ref="AW879:AW899" si="786">AD879</f>
        <v>0.30000000004656613</v>
      </c>
      <c r="AX879" s="13">
        <f t="shared" ref="AX879:AX899" si="787">AE879</f>
        <v>9.1199999999953434</v>
      </c>
      <c r="AY879" s="13">
        <f t="shared" ref="AY879:AY899" si="788">AF879</f>
        <v>3681.3000000000466</v>
      </c>
      <c r="AZ879" s="13">
        <f t="shared" ref="AZ879:AZ899" si="789">AG879</f>
        <v>11041.319999999949</v>
      </c>
      <c r="BA879" s="13">
        <f t="shared" ref="BA879:BA899" si="790">AH879</f>
        <v>4670.5699999999488</v>
      </c>
      <c r="BB879" s="13">
        <f t="shared" ref="BB879:BB899" si="791">AI879</f>
        <v>0</v>
      </c>
      <c r="BC879" s="13">
        <f t="shared" ref="BC879:BC899" si="792">AJ879</f>
        <v>0</v>
      </c>
      <c r="BD879" s="13">
        <f t="shared" ref="BD879:BD899" si="793">AK879</f>
        <v>0</v>
      </c>
      <c r="BE879" s="13">
        <f t="shared" ref="BE879:BE899" si="794">AL879</f>
        <v>0</v>
      </c>
      <c r="BF879" s="13">
        <f t="shared" ref="BF879:BF899" si="795">AM879</f>
        <v>0</v>
      </c>
      <c r="BG879" s="13">
        <f t="shared" ref="BG879:BG899" si="796">AN879</f>
        <v>0</v>
      </c>
      <c r="BH879" s="13">
        <f t="shared" ref="BH879:BH899" si="797">AO879</f>
        <v>0</v>
      </c>
      <c r="BI879" s="73">
        <f t="shared" si="737"/>
        <v>19402.609999999986</v>
      </c>
      <c r="BJ879" s="219"/>
      <c r="BK879" s="850">
        <f t="shared" si="770"/>
        <v>0</v>
      </c>
      <c r="BL879" s="109">
        <f t="shared" si="771"/>
        <v>0</v>
      </c>
      <c r="BM879" s="109">
        <f t="shared" si="772"/>
        <v>0.30000000004656613</v>
      </c>
      <c r="BN879" s="109">
        <f t="shared" si="773"/>
        <v>9.1199999999953434</v>
      </c>
      <c r="BO879" s="109">
        <f t="shared" si="774"/>
        <v>3681.3000000000466</v>
      </c>
      <c r="BP879" s="109">
        <f t="shared" si="775"/>
        <v>11041.319999999949</v>
      </c>
      <c r="BQ879" s="109">
        <f t="shared" si="776"/>
        <v>4670.5699999999488</v>
      </c>
      <c r="BR879" s="109">
        <f t="shared" si="777"/>
        <v>0</v>
      </c>
      <c r="BS879" s="109">
        <f t="shared" si="778"/>
        <v>0</v>
      </c>
      <c r="BT879" s="109">
        <f t="shared" si="779"/>
        <v>0</v>
      </c>
      <c r="BU879" s="109">
        <f t="shared" si="780"/>
        <v>0</v>
      </c>
      <c r="BV879" s="109">
        <f t="shared" si="781"/>
        <v>0</v>
      </c>
      <c r="BW879" s="109">
        <f t="shared" si="782"/>
        <v>0</v>
      </c>
      <c r="BX879" s="109">
        <f t="shared" si="783"/>
        <v>0</v>
      </c>
      <c r="BY879" s="1000">
        <f t="shared" si="738"/>
        <v>19402.609999999986</v>
      </c>
    </row>
    <row r="880" spans="1:77">
      <c r="A880" s="2" t="s">
        <v>2715</v>
      </c>
      <c r="B880" s="2" t="s">
        <v>2716</v>
      </c>
      <c r="C880" s="57" t="s">
        <v>3</v>
      </c>
      <c r="D880" s="57" t="s">
        <v>7</v>
      </c>
      <c r="E880" s="681" t="s">
        <v>349</v>
      </c>
      <c r="F880" s="682">
        <v>40877</v>
      </c>
      <c r="G880" s="682" t="s">
        <v>106</v>
      </c>
      <c r="H880" s="241" t="s">
        <v>109</v>
      </c>
      <c r="I880" s="38"/>
      <c r="J880" s="983"/>
      <c r="K880" s="903"/>
      <c r="L880" s="798"/>
      <c r="M880" s="429"/>
      <c r="N880" s="109"/>
      <c r="O880" s="109"/>
      <c r="P880" s="109"/>
      <c r="Q880" s="607"/>
      <c r="R880" s="93"/>
      <c r="S880" s="109"/>
      <c r="T880" s="109"/>
      <c r="U880" s="109"/>
      <c r="V880" s="109">
        <v>0</v>
      </c>
      <c r="W880" s="109">
        <v>668571.84</v>
      </c>
      <c r="X880" s="109">
        <v>0</v>
      </c>
      <c r="Y880" s="109">
        <v>0</v>
      </c>
      <c r="Z880" s="109">
        <v>0</v>
      </c>
      <c r="AA880" s="109">
        <v>0</v>
      </c>
      <c r="AB880" s="109">
        <v>0</v>
      </c>
      <c r="AC880" s="109">
        <v>0</v>
      </c>
      <c r="AD880" s="109">
        <v>0</v>
      </c>
      <c r="AE880" s="109">
        <v>0</v>
      </c>
      <c r="AF880" s="109">
        <v>0</v>
      </c>
      <c r="AG880" s="109">
        <v>0</v>
      </c>
      <c r="AH880" s="109">
        <v>0</v>
      </c>
      <c r="AI880" s="109">
        <v>0</v>
      </c>
      <c r="AJ880" s="109">
        <v>0</v>
      </c>
      <c r="AK880" s="109">
        <v>0</v>
      </c>
      <c r="AL880" s="109">
        <v>0</v>
      </c>
      <c r="AM880" s="109">
        <v>0</v>
      </c>
      <c r="AN880" s="109">
        <v>0</v>
      </c>
      <c r="AO880" s="109">
        <v>0</v>
      </c>
      <c r="AP880" s="160">
        <f t="shared" si="739"/>
        <v>668571.84</v>
      </c>
      <c r="AQ880" s="160">
        <f t="shared" si="740"/>
        <v>0</v>
      </c>
      <c r="AR880" s="160">
        <f t="shared" si="741"/>
        <v>668571.84</v>
      </c>
      <c r="AS880" s="607"/>
      <c r="AT880" s="219"/>
      <c r="AU880" s="13">
        <f t="shared" si="784"/>
        <v>0</v>
      </c>
      <c r="AV880" s="13">
        <f t="shared" si="785"/>
        <v>0</v>
      </c>
      <c r="AW880" s="13">
        <f t="shared" si="786"/>
        <v>0</v>
      </c>
      <c r="AX880" s="13">
        <f t="shared" si="787"/>
        <v>0</v>
      </c>
      <c r="AY880" s="13">
        <f t="shared" si="788"/>
        <v>0</v>
      </c>
      <c r="AZ880" s="13">
        <f t="shared" si="789"/>
        <v>0</v>
      </c>
      <c r="BA880" s="13">
        <f t="shared" si="790"/>
        <v>0</v>
      </c>
      <c r="BB880" s="13">
        <f t="shared" si="791"/>
        <v>0</v>
      </c>
      <c r="BC880" s="13">
        <f t="shared" si="792"/>
        <v>0</v>
      </c>
      <c r="BD880" s="13">
        <f t="shared" si="793"/>
        <v>0</v>
      </c>
      <c r="BE880" s="13">
        <f t="shared" si="794"/>
        <v>0</v>
      </c>
      <c r="BF880" s="13">
        <f t="shared" si="795"/>
        <v>0</v>
      </c>
      <c r="BG880" s="13">
        <f t="shared" si="796"/>
        <v>0</v>
      </c>
      <c r="BH880" s="13">
        <f t="shared" si="797"/>
        <v>0</v>
      </c>
      <c r="BI880" s="73">
        <f t="shared" si="737"/>
        <v>0</v>
      </c>
      <c r="BJ880" s="219"/>
      <c r="BK880" s="850">
        <f t="shared" si="770"/>
        <v>0</v>
      </c>
      <c r="BL880" s="109">
        <f t="shared" si="771"/>
        <v>0</v>
      </c>
      <c r="BM880" s="109">
        <f t="shared" si="772"/>
        <v>0</v>
      </c>
      <c r="BN880" s="109">
        <f t="shared" si="773"/>
        <v>0</v>
      </c>
      <c r="BO880" s="109">
        <f t="shared" si="774"/>
        <v>0</v>
      </c>
      <c r="BP880" s="109">
        <f t="shared" si="775"/>
        <v>0</v>
      </c>
      <c r="BQ880" s="109">
        <f t="shared" si="776"/>
        <v>0</v>
      </c>
      <c r="BR880" s="109">
        <f t="shared" si="777"/>
        <v>0</v>
      </c>
      <c r="BS880" s="109">
        <f t="shared" si="778"/>
        <v>0</v>
      </c>
      <c r="BT880" s="109">
        <f t="shared" si="779"/>
        <v>0</v>
      </c>
      <c r="BU880" s="109">
        <f t="shared" si="780"/>
        <v>0</v>
      </c>
      <c r="BV880" s="109">
        <f t="shared" si="781"/>
        <v>0</v>
      </c>
      <c r="BW880" s="109">
        <f t="shared" si="782"/>
        <v>0</v>
      </c>
      <c r="BX880" s="109">
        <f t="shared" si="783"/>
        <v>0</v>
      </c>
      <c r="BY880" s="1000">
        <f t="shared" si="738"/>
        <v>0</v>
      </c>
    </row>
    <row r="881" spans="1:77">
      <c r="A881" s="680" t="s">
        <v>2689</v>
      </c>
      <c r="B881" s="680" t="s">
        <v>2690</v>
      </c>
      <c r="C881" s="57" t="s">
        <v>3</v>
      </c>
      <c r="D881" s="57" t="s">
        <v>7</v>
      </c>
      <c r="E881" s="681" t="s">
        <v>349</v>
      </c>
      <c r="F881" s="682">
        <v>40877</v>
      </c>
      <c r="G881" s="682" t="s">
        <v>106</v>
      </c>
      <c r="H881" s="241" t="s">
        <v>109</v>
      </c>
      <c r="I881" s="38"/>
      <c r="J881" s="983"/>
      <c r="K881" s="903"/>
      <c r="L881" s="798"/>
      <c r="M881" s="429"/>
      <c r="N881" s="109"/>
      <c r="O881" s="109"/>
      <c r="P881" s="109"/>
      <c r="Q881" s="607"/>
      <c r="R881" s="93"/>
      <c r="S881" s="109"/>
      <c r="T881" s="109"/>
      <c r="U881" s="109"/>
      <c r="V881" s="109">
        <v>0</v>
      </c>
      <c r="W881" s="109">
        <v>782386.66</v>
      </c>
      <c r="X881" s="109">
        <v>0</v>
      </c>
      <c r="Y881" s="109">
        <v>0</v>
      </c>
      <c r="Z881" s="109">
        <v>0</v>
      </c>
      <c r="AA881" s="109">
        <v>0</v>
      </c>
      <c r="AB881" s="109">
        <v>0</v>
      </c>
      <c r="AC881" s="109">
        <v>0</v>
      </c>
      <c r="AD881" s="109">
        <v>0</v>
      </c>
      <c r="AE881" s="109">
        <v>0</v>
      </c>
      <c r="AF881" s="109">
        <v>0</v>
      </c>
      <c r="AG881" s="109">
        <v>0</v>
      </c>
      <c r="AH881" s="109">
        <v>0</v>
      </c>
      <c r="AI881" s="109">
        <v>0</v>
      </c>
      <c r="AJ881" s="109">
        <v>0</v>
      </c>
      <c r="AK881" s="109">
        <v>0</v>
      </c>
      <c r="AL881" s="109">
        <v>0</v>
      </c>
      <c r="AM881" s="109">
        <v>0</v>
      </c>
      <c r="AN881" s="109">
        <v>0</v>
      </c>
      <c r="AO881" s="109">
        <v>0</v>
      </c>
      <c r="AP881" s="160">
        <f t="shared" si="739"/>
        <v>782386.66</v>
      </c>
      <c r="AQ881" s="160">
        <f t="shared" si="740"/>
        <v>0</v>
      </c>
      <c r="AR881" s="160">
        <f t="shared" si="741"/>
        <v>782386.66</v>
      </c>
      <c r="AS881" s="607"/>
      <c r="AT881" s="219"/>
      <c r="AU881" s="13">
        <f t="shared" si="784"/>
        <v>0</v>
      </c>
      <c r="AV881" s="13">
        <f t="shared" si="785"/>
        <v>0</v>
      </c>
      <c r="AW881" s="13">
        <f t="shared" si="786"/>
        <v>0</v>
      </c>
      <c r="AX881" s="13">
        <f t="shared" si="787"/>
        <v>0</v>
      </c>
      <c r="AY881" s="13">
        <f t="shared" si="788"/>
        <v>0</v>
      </c>
      <c r="AZ881" s="13">
        <f t="shared" si="789"/>
        <v>0</v>
      </c>
      <c r="BA881" s="13">
        <f t="shared" si="790"/>
        <v>0</v>
      </c>
      <c r="BB881" s="13">
        <f t="shared" si="791"/>
        <v>0</v>
      </c>
      <c r="BC881" s="13">
        <f t="shared" si="792"/>
        <v>0</v>
      </c>
      <c r="BD881" s="13">
        <f t="shared" si="793"/>
        <v>0</v>
      </c>
      <c r="BE881" s="13">
        <f t="shared" si="794"/>
        <v>0</v>
      </c>
      <c r="BF881" s="13">
        <f t="shared" si="795"/>
        <v>0</v>
      </c>
      <c r="BG881" s="13">
        <f t="shared" si="796"/>
        <v>0</v>
      </c>
      <c r="BH881" s="13">
        <f t="shared" si="797"/>
        <v>0</v>
      </c>
      <c r="BI881" s="73">
        <f t="shared" si="737"/>
        <v>0</v>
      </c>
      <c r="BJ881" s="219"/>
      <c r="BK881" s="850">
        <f t="shared" si="770"/>
        <v>0</v>
      </c>
      <c r="BL881" s="109">
        <f t="shared" si="771"/>
        <v>0</v>
      </c>
      <c r="BM881" s="109">
        <f t="shared" si="772"/>
        <v>0</v>
      </c>
      <c r="BN881" s="109">
        <f t="shared" si="773"/>
        <v>0</v>
      </c>
      <c r="BO881" s="109">
        <f t="shared" si="774"/>
        <v>0</v>
      </c>
      <c r="BP881" s="109">
        <f t="shared" si="775"/>
        <v>0</v>
      </c>
      <c r="BQ881" s="109">
        <f t="shared" si="776"/>
        <v>0</v>
      </c>
      <c r="BR881" s="109">
        <f t="shared" si="777"/>
        <v>0</v>
      </c>
      <c r="BS881" s="109">
        <f t="shared" si="778"/>
        <v>0</v>
      </c>
      <c r="BT881" s="109">
        <f t="shared" si="779"/>
        <v>0</v>
      </c>
      <c r="BU881" s="109">
        <f t="shared" si="780"/>
        <v>0</v>
      </c>
      <c r="BV881" s="109">
        <f t="shared" si="781"/>
        <v>0</v>
      </c>
      <c r="BW881" s="109">
        <f t="shared" si="782"/>
        <v>0</v>
      </c>
      <c r="BX881" s="109">
        <f t="shared" si="783"/>
        <v>0</v>
      </c>
      <c r="BY881" s="1000">
        <f t="shared" si="738"/>
        <v>0</v>
      </c>
    </row>
    <row r="882" spans="1:77">
      <c r="A882" s="2" t="s">
        <v>2612</v>
      </c>
      <c r="B882" s="2" t="s">
        <v>2613</v>
      </c>
      <c r="C882" s="57" t="s">
        <v>3</v>
      </c>
      <c r="D882" s="57" t="s">
        <v>7</v>
      </c>
      <c r="E882" s="681" t="s">
        <v>349</v>
      </c>
      <c r="F882" s="682">
        <v>40877</v>
      </c>
      <c r="G882" s="682" t="s">
        <v>106</v>
      </c>
      <c r="H882" s="241" t="s">
        <v>109</v>
      </c>
      <c r="I882" s="38"/>
      <c r="J882" s="983"/>
      <c r="K882" s="903"/>
      <c r="L882" s="798"/>
      <c r="M882" s="429"/>
      <c r="N882" s="109"/>
      <c r="O882" s="109"/>
      <c r="P882" s="109"/>
      <c r="Q882" s="607"/>
      <c r="R882" s="93"/>
      <c r="S882" s="109"/>
      <c r="T882" s="109"/>
      <c r="U882" s="109"/>
      <c r="V882" s="109">
        <v>0</v>
      </c>
      <c r="W882" s="109">
        <v>1327496.54</v>
      </c>
      <c r="X882" s="109">
        <v>8264</v>
      </c>
      <c r="Y882" s="109">
        <v>0</v>
      </c>
      <c r="Z882" s="109">
        <v>0</v>
      </c>
      <c r="AA882" s="109">
        <v>0</v>
      </c>
      <c r="AB882" s="109">
        <v>0</v>
      </c>
      <c r="AC882" s="109">
        <v>0</v>
      </c>
      <c r="AD882" s="109">
        <v>0</v>
      </c>
      <c r="AE882" s="109">
        <v>0</v>
      </c>
      <c r="AF882" s="109">
        <v>0</v>
      </c>
      <c r="AG882" s="109">
        <v>0</v>
      </c>
      <c r="AH882" s="109">
        <v>0</v>
      </c>
      <c r="AI882" s="109">
        <v>0</v>
      </c>
      <c r="AJ882" s="109">
        <v>0</v>
      </c>
      <c r="AK882" s="109">
        <v>0</v>
      </c>
      <c r="AL882" s="109">
        <v>0</v>
      </c>
      <c r="AM882" s="109">
        <v>0</v>
      </c>
      <c r="AN882" s="109">
        <v>0</v>
      </c>
      <c r="AO882" s="109">
        <v>0</v>
      </c>
      <c r="AP882" s="160">
        <f t="shared" si="739"/>
        <v>1335760.54</v>
      </c>
      <c r="AQ882" s="160">
        <f t="shared" si="740"/>
        <v>0</v>
      </c>
      <c r="AR882" s="160">
        <f t="shared" si="741"/>
        <v>1335760.54</v>
      </c>
      <c r="AS882" s="607"/>
      <c r="AT882" s="219"/>
      <c r="AU882" s="13">
        <f t="shared" si="784"/>
        <v>0</v>
      </c>
      <c r="AV882" s="13">
        <f t="shared" si="785"/>
        <v>0</v>
      </c>
      <c r="AW882" s="13">
        <f t="shared" si="786"/>
        <v>0</v>
      </c>
      <c r="AX882" s="13">
        <f t="shared" si="787"/>
        <v>0</v>
      </c>
      <c r="AY882" s="13">
        <f t="shared" si="788"/>
        <v>0</v>
      </c>
      <c r="AZ882" s="13">
        <f t="shared" si="789"/>
        <v>0</v>
      </c>
      <c r="BA882" s="13">
        <f t="shared" si="790"/>
        <v>0</v>
      </c>
      <c r="BB882" s="13">
        <f t="shared" si="791"/>
        <v>0</v>
      </c>
      <c r="BC882" s="13">
        <f t="shared" si="792"/>
        <v>0</v>
      </c>
      <c r="BD882" s="13">
        <f t="shared" si="793"/>
        <v>0</v>
      </c>
      <c r="BE882" s="13">
        <f t="shared" si="794"/>
        <v>0</v>
      </c>
      <c r="BF882" s="13">
        <f t="shared" si="795"/>
        <v>0</v>
      </c>
      <c r="BG882" s="13">
        <f t="shared" si="796"/>
        <v>0</v>
      </c>
      <c r="BH882" s="13">
        <f t="shared" si="797"/>
        <v>0</v>
      </c>
      <c r="BI882" s="73">
        <f t="shared" si="737"/>
        <v>0</v>
      </c>
      <c r="BJ882" s="219"/>
      <c r="BK882" s="850">
        <f t="shared" si="770"/>
        <v>0</v>
      </c>
      <c r="BL882" s="109">
        <f t="shared" si="771"/>
        <v>0</v>
      </c>
      <c r="BM882" s="109">
        <f t="shared" si="772"/>
        <v>0</v>
      </c>
      <c r="BN882" s="109">
        <f t="shared" si="773"/>
        <v>0</v>
      </c>
      <c r="BO882" s="109">
        <f t="shared" si="774"/>
        <v>0</v>
      </c>
      <c r="BP882" s="109">
        <f t="shared" si="775"/>
        <v>0</v>
      </c>
      <c r="BQ882" s="109">
        <f t="shared" si="776"/>
        <v>0</v>
      </c>
      <c r="BR882" s="109">
        <f t="shared" si="777"/>
        <v>0</v>
      </c>
      <c r="BS882" s="109">
        <f t="shared" si="778"/>
        <v>0</v>
      </c>
      <c r="BT882" s="109">
        <f t="shared" si="779"/>
        <v>0</v>
      </c>
      <c r="BU882" s="109">
        <f t="shared" si="780"/>
        <v>0</v>
      </c>
      <c r="BV882" s="109">
        <f t="shared" si="781"/>
        <v>0</v>
      </c>
      <c r="BW882" s="109">
        <f t="shared" si="782"/>
        <v>0</v>
      </c>
      <c r="BX882" s="109">
        <f t="shared" si="783"/>
        <v>0</v>
      </c>
      <c r="BY882" s="1000">
        <f t="shared" si="738"/>
        <v>0</v>
      </c>
    </row>
    <row r="883" spans="1:77">
      <c r="A883" s="679" t="s">
        <v>3045</v>
      </c>
      <c r="B883" s="679" t="s">
        <v>3046</v>
      </c>
      <c r="C883" s="57" t="s">
        <v>3</v>
      </c>
      <c r="D883" s="684" t="s">
        <v>7</v>
      </c>
      <c r="E883" s="681" t="s">
        <v>349</v>
      </c>
      <c r="F883" s="682">
        <v>40908</v>
      </c>
      <c r="G883" s="682" t="s">
        <v>106</v>
      </c>
      <c r="H883" s="241" t="s">
        <v>109</v>
      </c>
      <c r="I883" s="38"/>
      <c r="J883" s="983"/>
      <c r="K883" s="903"/>
      <c r="L883" s="798"/>
      <c r="M883" s="429"/>
      <c r="N883" s="109"/>
      <c r="O883" s="109"/>
      <c r="P883" s="109"/>
      <c r="Q883" s="607"/>
      <c r="R883" s="93"/>
      <c r="S883" s="109"/>
      <c r="T883" s="109"/>
      <c r="U883" s="109"/>
      <c r="V883" s="109">
        <v>0</v>
      </c>
      <c r="W883" s="109">
        <v>0</v>
      </c>
      <c r="X883" s="109">
        <v>217844.16</v>
      </c>
      <c r="Y883" s="109">
        <v>0</v>
      </c>
      <c r="Z883" s="109">
        <v>0</v>
      </c>
      <c r="AA883" s="109">
        <v>0</v>
      </c>
      <c r="AB883" s="109">
        <v>0</v>
      </c>
      <c r="AC883" s="109">
        <v>0</v>
      </c>
      <c r="AD883" s="109">
        <v>0</v>
      </c>
      <c r="AE883" s="109">
        <v>0</v>
      </c>
      <c r="AF883" s="109">
        <v>0</v>
      </c>
      <c r="AG883" s="109">
        <v>0</v>
      </c>
      <c r="AH883" s="109">
        <v>0</v>
      </c>
      <c r="AI883" s="109">
        <v>0</v>
      </c>
      <c r="AJ883" s="109">
        <v>0</v>
      </c>
      <c r="AK883" s="109">
        <v>0</v>
      </c>
      <c r="AL883" s="109">
        <v>0</v>
      </c>
      <c r="AM883" s="109">
        <v>0</v>
      </c>
      <c r="AN883" s="109">
        <v>0</v>
      </c>
      <c r="AO883" s="109">
        <v>0</v>
      </c>
      <c r="AP883" s="160">
        <f t="shared" si="739"/>
        <v>217844.16</v>
      </c>
      <c r="AQ883" s="160">
        <f t="shared" si="740"/>
        <v>0</v>
      </c>
      <c r="AR883" s="160">
        <f t="shared" si="741"/>
        <v>217844.16</v>
      </c>
      <c r="AS883" s="607"/>
      <c r="AT883" s="219"/>
      <c r="AU883" s="13">
        <f t="shared" si="784"/>
        <v>0</v>
      </c>
      <c r="AV883" s="13">
        <f t="shared" si="785"/>
        <v>0</v>
      </c>
      <c r="AW883" s="13">
        <f t="shared" si="786"/>
        <v>0</v>
      </c>
      <c r="AX883" s="13">
        <f t="shared" si="787"/>
        <v>0</v>
      </c>
      <c r="AY883" s="13">
        <f t="shared" si="788"/>
        <v>0</v>
      </c>
      <c r="AZ883" s="13">
        <f t="shared" si="789"/>
        <v>0</v>
      </c>
      <c r="BA883" s="13">
        <f t="shared" si="790"/>
        <v>0</v>
      </c>
      <c r="BB883" s="13">
        <f t="shared" si="791"/>
        <v>0</v>
      </c>
      <c r="BC883" s="13">
        <f t="shared" si="792"/>
        <v>0</v>
      </c>
      <c r="BD883" s="13">
        <f t="shared" si="793"/>
        <v>0</v>
      </c>
      <c r="BE883" s="13">
        <f t="shared" si="794"/>
        <v>0</v>
      </c>
      <c r="BF883" s="13">
        <f t="shared" si="795"/>
        <v>0</v>
      </c>
      <c r="BG883" s="13">
        <f t="shared" si="796"/>
        <v>0</v>
      </c>
      <c r="BH883" s="13">
        <f t="shared" si="797"/>
        <v>0</v>
      </c>
      <c r="BI883" s="73">
        <f t="shared" si="737"/>
        <v>0</v>
      </c>
      <c r="BJ883" s="219"/>
      <c r="BK883" s="850">
        <f t="shared" si="770"/>
        <v>0</v>
      </c>
      <c r="BL883" s="109">
        <f t="shared" si="771"/>
        <v>0</v>
      </c>
      <c r="BM883" s="109">
        <f t="shared" si="772"/>
        <v>0</v>
      </c>
      <c r="BN883" s="109">
        <f t="shared" si="773"/>
        <v>0</v>
      </c>
      <c r="BO883" s="109">
        <f t="shared" si="774"/>
        <v>0</v>
      </c>
      <c r="BP883" s="109">
        <f t="shared" si="775"/>
        <v>0</v>
      </c>
      <c r="BQ883" s="109">
        <f t="shared" si="776"/>
        <v>0</v>
      </c>
      <c r="BR883" s="109">
        <f t="shared" si="777"/>
        <v>0</v>
      </c>
      <c r="BS883" s="109">
        <f t="shared" si="778"/>
        <v>0</v>
      </c>
      <c r="BT883" s="109">
        <f t="shared" si="779"/>
        <v>0</v>
      </c>
      <c r="BU883" s="109">
        <f t="shared" si="780"/>
        <v>0</v>
      </c>
      <c r="BV883" s="109">
        <f t="shared" si="781"/>
        <v>0</v>
      </c>
      <c r="BW883" s="109">
        <f t="shared" si="782"/>
        <v>0</v>
      </c>
      <c r="BX883" s="109">
        <f t="shared" si="783"/>
        <v>0</v>
      </c>
      <c r="BY883" s="1000">
        <f t="shared" si="738"/>
        <v>0</v>
      </c>
    </row>
    <row r="884" spans="1:77">
      <c r="A884" s="679" t="s">
        <v>3043</v>
      </c>
      <c r="B884" s="679" t="s">
        <v>3044</v>
      </c>
      <c r="C884" s="57" t="s">
        <v>3</v>
      </c>
      <c r="D884" s="684" t="s">
        <v>7</v>
      </c>
      <c r="E884" s="681" t="s">
        <v>349</v>
      </c>
      <c r="F884" s="682">
        <v>40877</v>
      </c>
      <c r="G884" s="682" t="s">
        <v>106</v>
      </c>
      <c r="H884" s="241" t="s">
        <v>109</v>
      </c>
      <c r="I884" s="38"/>
      <c r="J884" s="983"/>
      <c r="K884" s="903"/>
      <c r="L884" s="798"/>
      <c r="M884" s="429"/>
      <c r="N884" s="109"/>
      <c r="O884" s="109"/>
      <c r="P884" s="109"/>
      <c r="Q884" s="607"/>
      <c r="R884" s="93"/>
      <c r="S884" s="109"/>
      <c r="T884" s="109"/>
      <c r="U884" s="109"/>
      <c r="V884" s="109">
        <v>0</v>
      </c>
      <c r="W884" s="109">
        <v>208704.36</v>
      </c>
      <c r="X884" s="109">
        <v>11034.510000000009</v>
      </c>
      <c r="Y884" s="109">
        <v>0</v>
      </c>
      <c r="Z884" s="109">
        <v>0</v>
      </c>
      <c r="AA884" s="109">
        <v>0</v>
      </c>
      <c r="AB884" s="109">
        <v>0</v>
      </c>
      <c r="AC884" s="109">
        <v>0</v>
      </c>
      <c r="AD884" s="109">
        <v>0</v>
      </c>
      <c r="AE884" s="109">
        <v>0</v>
      </c>
      <c r="AF884" s="109">
        <v>0</v>
      </c>
      <c r="AG884" s="109">
        <v>0</v>
      </c>
      <c r="AH884" s="109">
        <v>0</v>
      </c>
      <c r="AI884" s="109">
        <v>0</v>
      </c>
      <c r="AJ884" s="109">
        <v>0</v>
      </c>
      <c r="AK884" s="109">
        <v>0</v>
      </c>
      <c r="AL884" s="109">
        <v>0</v>
      </c>
      <c r="AM884" s="109">
        <v>0</v>
      </c>
      <c r="AN884" s="109">
        <v>0</v>
      </c>
      <c r="AO884" s="109">
        <v>0</v>
      </c>
      <c r="AP884" s="160">
        <f t="shared" si="739"/>
        <v>219738.87</v>
      </c>
      <c r="AQ884" s="160">
        <f t="shared" si="740"/>
        <v>0</v>
      </c>
      <c r="AR884" s="160">
        <f t="shared" si="741"/>
        <v>219738.87</v>
      </c>
      <c r="AS884" s="607"/>
      <c r="AT884" s="219"/>
      <c r="AU884" s="13">
        <f t="shared" si="784"/>
        <v>0</v>
      </c>
      <c r="AV884" s="13">
        <f t="shared" si="785"/>
        <v>0</v>
      </c>
      <c r="AW884" s="13">
        <f t="shared" si="786"/>
        <v>0</v>
      </c>
      <c r="AX884" s="13">
        <f t="shared" si="787"/>
        <v>0</v>
      </c>
      <c r="AY884" s="13">
        <f t="shared" si="788"/>
        <v>0</v>
      </c>
      <c r="AZ884" s="13">
        <f t="shared" si="789"/>
        <v>0</v>
      </c>
      <c r="BA884" s="13">
        <f t="shared" si="790"/>
        <v>0</v>
      </c>
      <c r="BB884" s="13">
        <f t="shared" si="791"/>
        <v>0</v>
      </c>
      <c r="BC884" s="13">
        <f t="shared" si="792"/>
        <v>0</v>
      </c>
      <c r="BD884" s="13">
        <f t="shared" si="793"/>
        <v>0</v>
      </c>
      <c r="BE884" s="13">
        <f t="shared" si="794"/>
        <v>0</v>
      </c>
      <c r="BF884" s="13">
        <f t="shared" si="795"/>
        <v>0</v>
      </c>
      <c r="BG884" s="13">
        <f t="shared" si="796"/>
        <v>0</v>
      </c>
      <c r="BH884" s="13">
        <f t="shared" si="797"/>
        <v>0</v>
      </c>
      <c r="BI884" s="73">
        <f t="shared" si="737"/>
        <v>0</v>
      </c>
      <c r="BJ884" s="219"/>
      <c r="BK884" s="850">
        <f t="shared" si="770"/>
        <v>0</v>
      </c>
      <c r="BL884" s="109">
        <f t="shared" si="771"/>
        <v>0</v>
      </c>
      <c r="BM884" s="109">
        <f t="shared" si="772"/>
        <v>0</v>
      </c>
      <c r="BN884" s="109">
        <f t="shared" si="773"/>
        <v>0</v>
      </c>
      <c r="BO884" s="109">
        <f t="shared" si="774"/>
        <v>0</v>
      </c>
      <c r="BP884" s="109">
        <f t="shared" si="775"/>
        <v>0</v>
      </c>
      <c r="BQ884" s="109">
        <f t="shared" si="776"/>
        <v>0</v>
      </c>
      <c r="BR884" s="109">
        <f t="shared" si="777"/>
        <v>0</v>
      </c>
      <c r="BS884" s="109">
        <f t="shared" si="778"/>
        <v>0</v>
      </c>
      <c r="BT884" s="109">
        <f t="shared" si="779"/>
        <v>0</v>
      </c>
      <c r="BU884" s="109">
        <f t="shared" si="780"/>
        <v>0</v>
      </c>
      <c r="BV884" s="109">
        <f t="shared" si="781"/>
        <v>0</v>
      </c>
      <c r="BW884" s="109">
        <f t="shared" si="782"/>
        <v>0</v>
      </c>
      <c r="BX884" s="109">
        <f t="shared" si="783"/>
        <v>0</v>
      </c>
      <c r="BY884" s="1000">
        <f t="shared" si="738"/>
        <v>0</v>
      </c>
    </row>
    <row r="885" spans="1:77">
      <c r="A885" s="2" t="s">
        <v>2751</v>
      </c>
      <c r="B885" s="2" t="s">
        <v>2752</v>
      </c>
      <c r="C885" s="57" t="s">
        <v>3</v>
      </c>
      <c r="D885" s="57" t="s">
        <v>7</v>
      </c>
      <c r="E885" s="681" t="s">
        <v>349</v>
      </c>
      <c r="F885" s="682">
        <v>40877</v>
      </c>
      <c r="G885" s="682" t="s">
        <v>106</v>
      </c>
      <c r="H885" s="241" t="s">
        <v>109</v>
      </c>
      <c r="I885" s="38"/>
      <c r="J885" s="983"/>
      <c r="K885" s="903"/>
      <c r="L885" s="798"/>
      <c r="M885" s="429"/>
      <c r="N885" s="109"/>
      <c r="O885" s="109"/>
      <c r="P885" s="109"/>
      <c r="Q885" s="607"/>
      <c r="R885" s="93"/>
      <c r="S885" s="109"/>
      <c r="T885" s="109"/>
      <c r="U885" s="109"/>
      <c r="V885" s="109">
        <v>0</v>
      </c>
      <c r="W885" s="109">
        <v>580557.12</v>
      </c>
      <c r="X885" s="109">
        <v>0</v>
      </c>
      <c r="Y885" s="109">
        <v>0</v>
      </c>
      <c r="Z885" s="109">
        <v>0</v>
      </c>
      <c r="AA885" s="109">
        <v>0</v>
      </c>
      <c r="AB885" s="109">
        <v>0</v>
      </c>
      <c r="AC885" s="109">
        <v>0</v>
      </c>
      <c r="AD885" s="109">
        <v>0</v>
      </c>
      <c r="AE885" s="109">
        <v>0</v>
      </c>
      <c r="AF885" s="109">
        <v>0</v>
      </c>
      <c r="AG885" s="109">
        <v>0</v>
      </c>
      <c r="AH885" s="109">
        <v>0</v>
      </c>
      <c r="AI885" s="109">
        <v>0</v>
      </c>
      <c r="AJ885" s="109">
        <v>0</v>
      </c>
      <c r="AK885" s="109">
        <v>0</v>
      </c>
      <c r="AL885" s="109">
        <v>0</v>
      </c>
      <c r="AM885" s="109">
        <v>0</v>
      </c>
      <c r="AN885" s="109">
        <v>0</v>
      </c>
      <c r="AO885" s="109">
        <v>0</v>
      </c>
      <c r="AP885" s="160">
        <f t="shared" si="739"/>
        <v>580557.12</v>
      </c>
      <c r="AQ885" s="160">
        <f t="shared" si="740"/>
        <v>0</v>
      </c>
      <c r="AR885" s="160">
        <f t="shared" si="741"/>
        <v>580557.12</v>
      </c>
      <c r="AS885" s="607"/>
      <c r="AT885" s="219"/>
      <c r="AU885" s="13">
        <f t="shared" si="784"/>
        <v>0</v>
      </c>
      <c r="AV885" s="13">
        <f t="shared" si="785"/>
        <v>0</v>
      </c>
      <c r="AW885" s="13">
        <f t="shared" si="786"/>
        <v>0</v>
      </c>
      <c r="AX885" s="13">
        <f t="shared" si="787"/>
        <v>0</v>
      </c>
      <c r="AY885" s="13">
        <f t="shared" si="788"/>
        <v>0</v>
      </c>
      <c r="AZ885" s="13">
        <f t="shared" si="789"/>
        <v>0</v>
      </c>
      <c r="BA885" s="13">
        <f t="shared" si="790"/>
        <v>0</v>
      </c>
      <c r="BB885" s="13">
        <f t="shared" si="791"/>
        <v>0</v>
      </c>
      <c r="BC885" s="13">
        <f t="shared" si="792"/>
        <v>0</v>
      </c>
      <c r="BD885" s="13">
        <f t="shared" si="793"/>
        <v>0</v>
      </c>
      <c r="BE885" s="13">
        <f t="shared" si="794"/>
        <v>0</v>
      </c>
      <c r="BF885" s="13">
        <f t="shared" si="795"/>
        <v>0</v>
      </c>
      <c r="BG885" s="13">
        <f t="shared" si="796"/>
        <v>0</v>
      </c>
      <c r="BH885" s="13">
        <f t="shared" si="797"/>
        <v>0</v>
      </c>
      <c r="BI885" s="73">
        <f t="shared" si="737"/>
        <v>0</v>
      </c>
      <c r="BJ885" s="219"/>
      <c r="BK885" s="850">
        <f t="shared" si="770"/>
        <v>0</v>
      </c>
      <c r="BL885" s="109">
        <f t="shared" si="771"/>
        <v>0</v>
      </c>
      <c r="BM885" s="109">
        <f t="shared" si="772"/>
        <v>0</v>
      </c>
      <c r="BN885" s="109">
        <f t="shared" si="773"/>
        <v>0</v>
      </c>
      <c r="BO885" s="109">
        <f t="shared" si="774"/>
        <v>0</v>
      </c>
      <c r="BP885" s="109">
        <f t="shared" si="775"/>
        <v>0</v>
      </c>
      <c r="BQ885" s="109">
        <f t="shared" si="776"/>
        <v>0</v>
      </c>
      <c r="BR885" s="109">
        <f t="shared" si="777"/>
        <v>0</v>
      </c>
      <c r="BS885" s="109">
        <f t="shared" si="778"/>
        <v>0</v>
      </c>
      <c r="BT885" s="109">
        <f t="shared" si="779"/>
        <v>0</v>
      </c>
      <c r="BU885" s="109">
        <f t="shared" si="780"/>
        <v>0</v>
      </c>
      <c r="BV885" s="109">
        <f t="shared" si="781"/>
        <v>0</v>
      </c>
      <c r="BW885" s="109">
        <f t="shared" si="782"/>
        <v>0</v>
      </c>
      <c r="BX885" s="109">
        <f t="shared" si="783"/>
        <v>0</v>
      </c>
      <c r="BY885" s="1000">
        <f t="shared" si="738"/>
        <v>0</v>
      </c>
    </row>
    <row r="886" spans="1:77">
      <c r="A886" s="2" t="s">
        <v>3099</v>
      </c>
      <c r="B886" s="2" t="s">
        <v>3100</v>
      </c>
      <c r="C886" s="57" t="s">
        <v>3</v>
      </c>
      <c r="D886" s="57" t="s">
        <v>7</v>
      </c>
      <c r="E886" s="681" t="s">
        <v>349</v>
      </c>
      <c r="F886" s="682">
        <v>40877</v>
      </c>
      <c r="G886" s="682" t="s">
        <v>106</v>
      </c>
      <c r="H886" s="241" t="s">
        <v>109</v>
      </c>
      <c r="I886" s="38"/>
      <c r="J886" s="983"/>
      <c r="K886" s="903"/>
      <c r="L886" s="798"/>
      <c r="M886" s="429"/>
      <c r="N886" s="109"/>
      <c r="O886" s="109"/>
      <c r="P886" s="109"/>
      <c r="Q886" s="607"/>
      <c r="R886" s="93"/>
      <c r="S886" s="109"/>
      <c r="T886" s="109"/>
      <c r="U886" s="109"/>
      <c r="V886" s="109">
        <v>0</v>
      </c>
      <c r="W886" s="109">
        <v>197693.19</v>
      </c>
      <c r="X886" s="109">
        <v>0</v>
      </c>
      <c r="Y886" s="109">
        <v>0</v>
      </c>
      <c r="Z886" s="109">
        <v>0</v>
      </c>
      <c r="AA886" s="109">
        <v>0</v>
      </c>
      <c r="AB886" s="109">
        <v>0</v>
      </c>
      <c r="AC886" s="109">
        <v>0</v>
      </c>
      <c r="AD886" s="109">
        <v>0</v>
      </c>
      <c r="AE886" s="109">
        <v>0</v>
      </c>
      <c r="AF886" s="109">
        <v>0</v>
      </c>
      <c r="AG886" s="109">
        <v>0</v>
      </c>
      <c r="AH886" s="109">
        <v>0</v>
      </c>
      <c r="AI886" s="109">
        <v>0</v>
      </c>
      <c r="AJ886" s="109">
        <v>0</v>
      </c>
      <c r="AK886" s="109">
        <v>0</v>
      </c>
      <c r="AL886" s="109">
        <v>0</v>
      </c>
      <c r="AM886" s="109">
        <v>0</v>
      </c>
      <c r="AN886" s="109">
        <v>0</v>
      </c>
      <c r="AO886" s="109">
        <v>0</v>
      </c>
      <c r="AP886" s="160">
        <f t="shared" si="739"/>
        <v>197693.19</v>
      </c>
      <c r="AQ886" s="160">
        <f t="shared" si="740"/>
        <v>0</v>
      </c>
      <c r="AR886" s="160">
        <f t="shared" si="741"/>
        <v>197693.19</v>
      </c>
      <c r="AS886" s="607"/>
      <c r="AT886" s="219"/>
      <c r="AU886" s="13">
        <f t="shared" si="784"/>
        <v>0</v>
      </c>
      <c r="AV886" s="13">
        <f t="shared" si="785"/>
        <v>0</v>
      </c>
      <c r="AW886" s="13">
        <f t="shared" si="786"/>
        <v>0</v>
      </c>
      <c r="AX886" s="13">
        <f t="shared" si="787"/>
        <v>0</v>
      </c>
      <c r="AY886" s="13">
        <f t="shared" si="788"/>
        <v>0</v>
      </c>
      <c r="AZ886" s="13">
        <f t="shared" si="789"/>
        <v>0</v>
      </c>
      <c r="BA886" s="13">
        <f t="shared" si="790"/>
        <v>0</v>
      </c>
      <c r="BB886" s="13">
        <f t="shared" si="791"/>
        <v>0</v>
      </c>
      <c r="BC886" s="13">
        <f t="shared" si="792"/>
        <v>0</v>
      </c>
      <c r="BD886" s="13">
        <f t="shared" si="793"/>
        <v>0</v>
      </c>
      <c r="BE886" s="13">
        <f t="shared" si="794"/>
        <v>0</v>
      </c>
      <c r="BF886" s="13">
        <f t="shared" si="795"/>
        <v>0</v>
      </c>
      <c r="BG886" s="13">
        <f t="shared" si="796"/>
        <v>0</v>
      </c>
      <c r="BH886" s="13">
        <f t="shared" si="797"/>
        <v>0</v>
      </c>
      <c r="BI886" s="73">
        <f t="shared" si="737"/>
        <v>0</v>
      </c>
      <c r="BJ886" s="219"/>
      <c r="BK886" s="850">
        <f t="shared" si="770"/>
        <v>0</v>
      </c>
      <c r="BL886" s="109">
        <f t="shared" si="771"/>
        <v>0</v>
      </c>
      <c r="BM886" s="109">
        <f t="shared" si="772"/>
        <v>0</v>
      </c>
      <c r="BN886" s="109">
        <f t="shared" si="773"/>
        <v>0</v>
      </c>
      <c r="BO886" s="109">
        <f t="shared" si="774"/>
        <v>0</v>
      </c>
      <c r="BP886" s="109">
        <f t="shared" si="775"/>
        <v>0</v>
      </c>
      <c r="BQ886" s="109">
        <f t="shared" si="776"/>
        <v>0</v>
      </c>
      <c r="BR886" s="109">
        <f t="shared" si="777"/>
        <v>0</v>
      </c>
      <c r="BS886" s="109">
        <f t="shared" si="778"/>
        <v>0</v>
      </c>
      <c r="BT886" s="109">
        <f t="shared" si="779"/>
        <v>0</v>
      </c>
      <c r="BU886" s="109">
        <f t="shared" si="780"/>
        <v>0</v>
      </c>
      <c r="BV886" s="109">
        <f t="shared" si="781"/>
        <v>0</v>
      </c>
      <c r="BW886" s="109">
        <f t="shared" si="782"/>
        <v>0</v>
      </c>
      <c r="BX886" s="109">
        <f t="shared" si="783"/>
        <v>0</v>
      </c>
      <c r="BY886" s="1000">
        <f t="shared" si="738"/>
        <v>0</v>
      </c>
    </row>
    <row r="887" spans="1:77">
      <c r="A887" s="2" t="s">
        <v>2608</v>
      </c>
      <c r="B887" s="2" t="s">
        <v>2609</v>
      </c>
      <c r="C887" s="57" t="s">
        <v>3</v>
      </c>
      <c r="D887" s="57" t="s">
        <v>7</v>
      </c>
      <c r="E887" s="681" t="s">
        <v>349</v>
      </c>
      <c r="F887" s="682">
        <v>40877</v>
      </c>
      <c r="G887" s="682" t="s">
        <v>106</v>
      </c>
      <c r="H887" s="241" t="s">
        <v>109</v>
      </c>
      <c r="I887" s="38"/>
      <c r="J887" s="983"/>
      <c r="K887" s="903"/>
      <c r="L887" s="798"/>
      <c r="M887" s="429"/>
      <c r="N887" s="109"/>
      <c r="O887" s="109"/>
      <c r="P887" s="109"/>
      <c r="Q887" s="607"/>
      <c r="R887" s="93"/>
      <c r="S887" s="109"/>
      <c r="T887" s="109"/>
      <c r="U887" s="109"/>
      <c r="V887" s="109">
        <v>0</v>
      </c>
      <c r="W887" s="109">
        <v>1337353.5900000001</v>
      </c>
      <c r="X887" s="109">
        <v>0</v>
      </c>
      <c r="Y887" s="109">
        <v>0</v>
      </c>
      <c r="Z887" s="109">
        <v>0</v>
      </c>
      <c r="AA887" s="109">
        <v>0</v>
      </c>
      <c r="AB887" s="109">
        <v>0</v>
      </c>
      <c r="AC887" s="109">
        <v>0</v>
      </c>
      <c r="AD887" s="109">
        <v>0</v>
      </c>
      <c r="AE887" s="109">
        <v>0</v>
      </c>
      <c r="AF887" s="109">
        <v>0</v>
      </c>
      <c r="AG887" s="109">
        <v>0</v>
      </c>
      <c r="AH887" s="109">
        <v>0</v>
      </c>
      <c r="AI887" s="109">
        <v>0</v>
      </c>
      <c r="AJ887" s="109">
        <v>0</v>
      </c>
      <c r="AK887" s="109">
        <v>0</v>
      </c>
      <c r="AL887" s="109">
        <v>0</v>
      </c>
      <c r="AM887" s="109">
        <v>0</v>
      </c>
      <c r="AN887" s="109">
        <v>0</v>
      </c>
      <c r="AO887" s="109">
        <v>0</v>
      </c>
      <c r="AP887" s="160">
        <f t="shared" si="739"/>
        <v>1337353.5900000001</v>
      </c>
      <c r="AQ887" s="160">
        <f t="shared" si="740"/>
        <v>0</v>
      </c>
      <c r="AR887" s="160">
        <f t="shared" si="741"/>
        <v>1337353.5900000001</v>
      </c>
      <c r="AS887" s="607"/>
      <c r="AT887" s="219"/>
      <c r="AU887" s="13">
        <f t="shared" si="784"/>
        <v>0</v>
      </c>
      <c r="AV887" s="13">
        <f t="shared" si="785"/>
        <v>0</v>
      </c>
      <c r="AW887" s="13">
        <f t="shared" si="786"/>
        <v>0</v>
      </c>
      <c r="AX887" s="13">
        <f t="shared" si="787"/>
        <v>0</v>
      </c>
      <c r="AY887" s="13">
        <f t="shared" si="788"/>
        <v>0</v>
      </c>
      <c r="AZ887" s="13">
        <f t="shared" si="789"/>
        <v>0</v>
      </c>
      <c r="BA887" s="13">
        <f t="shared" si="790"/>
        <v>0</v>
      </c>
      <c r="BB887" s="13">
        <f t="shared" si="791"/>
        <v>0</v>
      </c>
      <c r="BC887" s="13">
        <f t="shared" si="792"/>
        <v>0</v>
      </c>
      <c r="BD887" s="13">
        <f t="shared" si="793"/>
        <v>0</v>
      </c>
      <c r="BE887" s="13">
        <f t="shared" si="794"/>
        <v>0</v>
      </c>
      <c r="BF887" s="13">
        <f t="shared" si="795"/>
        <v>0</v>
      </c>
      <c r="BG887" s="13">
        <f t="shared" si="796"/>
        <v>0</v>
      </c>
      <c r="BH887" s="13">
        <f t="shared" si="797"/>
        <v>0</v>
      </c>
      <c r="BI887" s="73">
        <f t="shared" si="737"/>
        <v>0</v>
      </c>
      <c r="BJ887" s="219"/>
      <c r="BK887" s="850">
        <f t="shared" si="770"/>
        <v>0</v>
      </c>
      <c r="BL887" s="109">
        <f t="shared" si="771"/>
        <v>0</v>
      </c>
      <c r="BM887" s="109">
        <f t="shared" si="772"/>
        <v>0</v>
      </c>
      <c r="BN887" s="109">
        <f t="shared" si="773"/>
        <v>0</v>
      </c>
      <c r="BO887" s="109">
        <f t="shared" si="774"/>
        <v>0</v>
      </c>
      <c r="BP887" s="109">
        <f t="shared" si="775"/>
        <v>0</v>
      </c>
      <c r="BQ887" s="109">
        <f t="shared" si="776"/>
        <v>0</v>
      </c>
      <c r="BR887" s="109">
        <f t="shared" si="777"/>
        <v>0</v>
      </c>
      <c r="BS887" s="109">
        <f t="shared" si="778"/>
        <v>0</v>
      </c>
      <c r="BT887" s="109">
        <f t="shared" si="779"/>
        <v>0</v>
      </c>
      <c r="BU887" s="109">
        <f t="shared" si="780"/>
        <v>0</v>
      </c>
      <c r="BV887" s="109">
        <f t="shared" si="781"/>
        <v>0</v>
      </c>
      <c r="BW887" s="109">
        <f t="shared" si="782"/>
        <v>0</v>
      </c>
      <c r="BX887" s="109">
        <f t="shared" si="783"/>
        <v>0</v>
      </c>
      <c r="BY887" s="1000">
        <f t="shared" si="738"/>
        <v>0</v>
      </c>
    </row>
    <row r="888" spans="1:77">
      <c r="A888" s="679" t="s">
        <v>3119</v>
      </c>
      <c r="B888" s="679" t="s">
        <v>3120</v>
      </c>
      <c r="C888" s="57" t="s">
        <v>3</v>
      </c>
      <c r="D888" s="57" t="s">
        <v>7</v>
      </c>
      <c r="E888" s="681" t="s">
        <v>349</v>
      </c>
      <c r="F888" s="682">
        <v>41274</v>
      </c>
      <c r="G888" s="682" t="s">
        <v>106</v>
      </c>
      <c r="H888" s="241" t="s">
        <v>109</v>
      </c>
      <c r="I888" s="38"/>
      <c r="J888" s="983"/>
      <c r="K888" s="903"/>
      <c r="L888" s="798"/>
      <c r="M888" s="429"/>
      <c r="N888" s="109"/>
      <c r="O888" s="109"/>
      <c r="P888" s="109"/>
      <c r="Q888" s="607"/>
      <c r="R888" s="93"/>
      <c r="S888" s="109"/>
      <c r="T888" s="109"/>
      <c r="U888" s="109"/>
      <c r="V888" s="109">
        <v>0</v>
      </c>
      <c r="W888" s="109">
        <v>0</v>
      </c>
      <c r="X888" s="109">
        <v>0</v>
      </c>
      <c r="Y888" s="109">
        <v>0</v>
      </c>
      <c r="Z888" s="109">
        <v>0</v>
      </c>
      <c r="AA888" s="109">
        <v>0</v>
      </c>
      <c r="AB888" s="109">
        <v>0</v>
      </c>
      <c r="AC888" s="109">
        <v>0</v>
      </c>
      <c r="AD888" s="109">
        <v>0</v>
      </c>
      <c r="AE888" s="109">
        <v>0</v>
      </c>
      <c r="AF888" s="109">
        <v>0</v>
      </c>
      <c r="AG888" s="109">
        <v>0</v>
      </c>
      <c r="AH888" s="109">
        <v>0</v>
      </c>
      <c r="AI888" s="109">
        <v>0</v>
      </c>
      <c r="AJ888" s="109">
        <v>188877</v>
      </c>
      <c r="AK888" s="109">
        <v>0</v>
      </c>
      <c r="AL888" s="109">
        <v>0</v>
      </c>
      <c r="AM888" s="109">
        <v>0</v>
      </c>
      <c r="AN888" s="109">
        <v>0</v>
      </c>
      <c r="AO888" s="109">
        <v>0</v>
      </c>
      <c r="AP888" s="160">
        <f t="shared" si="739"/>
        <v>0</v>
      </c>
      <c r="AQ888" s="160">
        <f t="shared" si="740"/>
        <v>188877</v>
      </c>
      <c r="AR888" s="160">
        <f t="shared" si="741"/>
        <v>188877</v>
      </c>
      <c r="AS888" s="607"/>
      <c r="AT888" s="219"/>
      <c r="AU888" s="13">
        <f t="shared" si="784"/>
        <v>0</v>
      </c>
      <c r="AV888" s="13">
        <f t="shared" si="785"/>
        <v>0</v>
      </c>
      <c r="AW888" s="13">
        <f t="shared" si="786"/>
        <v>0</v>
      </c>
      <c r="AX888" s="13">
        <f t="shared" si="787"/>
        <v>0</v>
      </c>
      <c r="AY888" s="13">
        <f t="shared" si="788"/>
        <v>0</v>
      </c>
      <c r="AZ888" s="13">
        <f t="shared" si="789"/>
        <v>0</v>
      </c>
      <c r="BA888" s="13">
        <f t="shared" si="790"/>
        <v>0</v>
      </c>
      <c r="BB888" s="13">
        <f t="shared" si="791"/>
        <v>0</v>
      </c>
      <c r="BC888" s="13">
        <f t="shared" si="792"/>
        <v>188877</v>
      </c>
      <c r="BD888" s="13">
        <f t="shared" si="793"/>
        <v>0</v>
      </c>
      <c r="BE888" s="13">
        <f t="shared" si="794"/>
        <v>0</v>
      </c>
      <c r="BF888" s="13">
        <f t="shared" si="795"/>
        <v>0</v>
      </c>
      <c r="BG888" s="13">
        <f t="shared" si="796"/>
        <v>0</v>
      </c>
      <c r="BH888" s="13">
        <f t="shared" si="797"/>
        <v>0</v>
      </c>
      <c r="BI888" s="73">
        <f t="shared" si="737"/>
        <v>188877</v>
      </c>
      <c r="BJ888" s="219"/>
      <c r="BK888" s="850">
        <f t="shared" si="770"/>
        <v>0</v>
      </c>
      <c r="BL888" s="109">
        <f t="shared" si="771"/>
        <v>0</v>
      </c>
      <c r="BM888" s="109">
        <f t="shared" si="772"/>
        <v>0</v>
      </c>
      <c r="BN888" s="109">
        <f t="shared" si="773"/>
        <v>0</v>
      </c>
      <c r="BO888" s="109">
        <f t="shared" si="774"/>
        <v>0</v>
      </c>
      <c r="BP888" s="109">
        <f t="shared" si="775"/>
        <v>0</v>
      </c>
      <c r="BQ888" s="109">
        <f t="shared" si="776"/>
        <v>0</v>
      </c>
      <c r="BR888" s="109">
        <f t="shared" si="777"/>
        <v>0</v>
      </c>
      <c r="BS888" s="109">
        <f t="shared" si="778"/>
        <v>188877</v>
      </c>
      <c r="BT888" s="109">
        <f t="shared" si="779"/>
        <v>0</v>
      </c>
      <c r="BU888" s="109">
        <f t="shared" si="780"/>
        <v>0</v>
      </c>
      <c r="BV888" s="109">
        <f t="shared" si="781"/>
        <v>0</v>
      </c>
      <c r="BW888" s="109">
        <f t="shared" si="782"/>
        <v>0</v>
      </c>
      <c r="BX888" s="109">
        <f t="shared" si="783"/>
        <v>0</v>
      </c>
      <c r="BY888" s="1000">
        <f t="shared" si="738"/>
        <v>188877</v>
      </c>
    </row>
    <row r="889" spans="1:77">
      <c r="A889" s="679" t="s">
        <v>3121</v>
      </c>
      <c r="B889" s="679" t="s">
        <v>3122</v>
      </c>
      <c r="C889" s="57" t="s">
        <v>3</v>
      </c>
      <c r="D889" s="57" t="s">
        <v>7</v>
      </c>
      <c r="E889" s="681" t="s">
        <v>349</v>
      </c>
      <c r="F889" s="682">
        <v>41274</v>
      </c>
      <c r="G889" s="682" t="s">
        <v>106</v>
      </c>
      <c r="H889" s="241" t="s">
        <v>109</v>
      </c>
      <c r="I889" s="38"/>
      <c r="J889" s="983"/>
      <c r="K889" s="903"/>
      <c r="L889" s="798"/>
      <c r="M889" s="429"/>
      <c r="N889" s="109"/>
      <c r="O889" s="109"/>
      <c r="P889" s="109"/>
      <c r="Q889" s="607"/>
      <c r="R889" s="93"/>
      <c r="S889" s="109"/>
      <c r="T889" s="109"/>
      <c r="U889" s="109"/>
      <c r="V889" s="109">
        <v>0</v>
      </c>
      <c r="W889" s="109">
        <v>0</v>
      </c>
      <c r="X889" s="109">
        <v>0</v>
      </c>
      <c r="Y889" s="109">
        <v>0</v>
      </c>
      <c r="Z889" s="109">
        <v>0</v>
      </c>
      <c r="AA889" s="109">
        <v>0</v>
      </c>
      <c r="AB889" s="109">
        <v>0</v>
      </c>
      <c r="AC889" s="109">
        <v>0</v>
      </c>
      <c r="AD889" s="109">
        <v>0</v>
      </c>
      <c r="AE889" s="109">
        <v>0</v>
      </c>
      <c r="AF889" s="109">
        <v>0</v>
      </c>
      <c r="AG889" s="109">
        <v>0</v>
      </c>
      <c r="AH889" s="109">
        <v>0</v>
      </c>
      <c r="AI889" s="109">
        <v>0</v>
      </c>
      <c r="AJ889" s="109">
        <v>188877</v>
      </c>
      <c r="AK889" s="109">
        <v>0</v>
      </c>
      <c r="AL889" s="109">
        <v>0</v>
      </c>
      <c r="AM889" s="109">
        <v>0</v>
      </c>
      <c r="AN889" s="109">
        <v>0</v>
      </c>
      <c r="AO889" s="109">
        <v>0</v>
      </c>
      <c r="AP889" s="160">
        <f t="shared" si="739"/>
        <v>0</v>
      </c>
      <c r="AQ889" s="160">
        <f t="shared" si="740"/>
        <v>188877</v>
      </c>
      <c r="AR889" s="160">
        <f t="shared" si="741"/>
        <v>188877</v>
      </c>
      <c r="AS889" s="607"/>
      <c r="AT889" s="219"/>
      <c r="AU889" s="13">
        <f t="shared" si="784"/>
        <v>0</v>
      </c>
      <c r="AV889" s="13">
        <f t="shared" si="785"/>
        <v>0</v>
      </c>
      <c r="AW889" s="13">
        <f t="shared" si="786"/>
        <v>0</v>
      </c>
      <c r="AX889" s="13">
        <f t="shared" si="787"/>
        <v>0</v>
      </c>
      <c r="AY889" s="13">
        <f t="shared" si="788"/>
        <v>0</v>
      </c>
      <c r="AZ889" s="13">
        <f t="shared" si="789"/>
        <v>0</v>
      </c>
      <c r="BA889" s="13">
        <f t="shared" si="790"/>
        <v>0</v>
      </c>
      <c r="BB889" s="13">
        <f t="shared" si="791"/>
        <v>0</v>
      </c>
      <c r="BC889" s="13">
        <f t="shared" si="792"/>
        <v>188877</v>
      </c>
      <c r="BD889" s="13">
        <f t="shared" si="793"/>
        <v>0</v>
      </c>
      <c r="BE889" s="13">
        <f t="shared" si="794"/>
        <v>0</v>
      </c>
      <c r="BF889" s="13">
        <f t="shared" si="795"/>
        <v>0</v>
      </c>
      <c r="BG889" s="13">
        <f t="shared" si="796"/>
        <v>0</v>
      </c>
      <c r="BH889" s="13">
        <f t="shared" si="797"/>
        <v>0</v>
      </c>
      <c r="BI889" s="73">
        <f t="shared" si="737"/>
        <v>188877</v>
      </c>
      <c r="BJ889" s="219"/>
      <c r="BK889" s="850">
        <f t="shared" si="770"/>
        <v>0</v>
      </c>
      <c r="BL889" s="109">
        <f t="shared" si="771"/>
        <v>0</v>
      </c>
      <c r="BM889" s="109">
        <f t="shared" si="772"/>
        <v>0</v>
      </c>
      <c r="BN889" s="109">
        <f t="shared" si="773"/>
        <v>0</v>
      </c>
      <c r="BO889" s="109">
        <f t="shared" si="774"/>
        <v>0</v>
      </c>
      <c r="BP889" s="109">
        <f t="shared" si="775"/>
        <v>0</v>
      </c>
      <c r="BQ889" s="109">
        <f t="shared" si="776"/>
        <v>0</v>
      </c>
      <c r="BR889" s="109">
        <f t="shared" si="777"/>
        <v>0</v>
      </c>
      <c r="BS889" s="109">
        <f t="shared" si="778"/>
        <v>188877</v>
      </c>
      <c r="BT889" s="109">
        <f t="shared" si="779"/>
        <v>0</v>
      </c>
      <c r="BU889" s="109">
        <f t="shared" si="780"/>
        <v>0</v>
      </c>
      <c r="BV889" s="109">
        <f t="shared" si="781"/>
        <v>0</v>
      </c>
      <c r="BW889" s="109">
        <f t="shared" si="782"/>
        <v>0</v>
      </c>
      <c r="BX889" s="109">
        <f t="shared" si="783"/>
        <v>0</v>
      </c>
      <c r="BY889" s="1000">
        <f t="shared" si="738"/>
        <v>188877</v>
      </c>
    </row>
    <row r="890" spans="1:77">
      <c r="A890" s="2" t="s">
        <v>3071</v>
      </c>
      <c r="B890" s="2" t="s">
        <v>3072</v>
      </c>
      <c r="C890" s="57" t="s">
        <v>3</v>
      </c>
      <c r="D890" s="57" t="s">
        <v>7</v>
      </c>
      <c r="E890" s="681" t="s">
        <v>349</v>
      </c>
      <c r="F890" s="682">
        <v>40828</v>
      </c>
      <c r="G890" s="682" t="s">
        <v>106</v>
      </c>
      <c r="H890" s="241" t="s">
        <v>109</v>
      </c>
      <c r="I890" s="38"/>
      <c r="J890" s="983"/>
      <c r="K890" s="903"/>
      <c r="L890" s="798"/>
      <c r="M890" s="429"/>
      <c r="N890" s="109"/>
      <c r="O890" s="109"/>
      <c r="P890" s="109"/>
      <c r="Q890" s="607"/>
      <c r="R890" s="93"/>
      <c r="S890" s="109"/>
      <c r="T890" s="109"/>
      <c r="U890" s="109"/>
      <c r="V890" s="109">
        <v>210981.51</v>
      </c>
      <c r="W890" s="109">
        <v>0</v>
      </c>
      <c r="X890" s="109">
        <v>0</v>
      </c>
      <c r="Y890" s="109">
        <v>0</v>
      </c>
      <c r="Z890" s="109">
        <v>0</v>
      </c>
      <c r="AA890" s="109">
        <v>0</v>
      </c>
      <c r="AB890" s="109">
        <v>0</v>
      </c>
      <c r="AC890" s="109">
        <v>0</v>
      </c>
      <c r="AD890" s="109">
        <v>0</v>
      </c>
      <c r="AE890" s="109">
        <v>0</v>
      </c>
      <c r="AF890" s="109">
        <v>0</v>
      </c>
      <c r="AG890" s="109">
        <v>0</v>
      </c>
      <c r="AH890" s="109">
        <v>0</v>
      </c>
      <c r="AI890" s="109">
        <v>0</v>
      </c>
      <c r="AJ890" s="109">
        <v>0</v>
      </c>
      <c r="AK890" s="109">
        <v>0</v>
      </c>
      <c r="AL890" s="109">
        <v>0</v>
      </c>
      <c r="AM890" s="109">
        <v>0</v>
      </c>
      <c r="AN890" s="109">
        <v>0</v>
      </c>
      <c r="AO890" s="109">
        <v>0</v>
      </c>
      <c r="AP890" s="160">
        <f t="shared" si="739"/>
        <v>210981.51</v>
      </c>
      <c r="AQ890" s="160">
        <f t="shared" si="740"/>
        <v>0</v>
      </c>
      <c r="AR890" s="160">
        <f t="shared" si="741"/>
        <v>210981.51</v>
      </c>
      <c r="AS890" s="607"/>
      <c r="AT890" s="219"/>
      <c r="AU890" s="13">
        <f t="shared" si="784"/>
        <v>0</v>
      </c>
      <c r="AV890" s="13">
        <f t="shared" si="785"/>
        <v>0</v>
      </c>
      <c r="AW890" s="13">
        <f t="shared" si="786"/>
        <v>0</v>
      </c>
      <c r="AX890" s="13">
        <f t="shared" si="787"/>
        <v>0</v>
      </c>
      <c r="AY890" s="13">
        <f t="shared" si="788"/>
        <v>0</v>
      </c>
      <c r="AZ890" s="13">
        <f t="shared" si="789"/>
        <v>0</v>
      </c>
      <c r="BA890" s="13">
        <f t="shared" si="790"/>
        <v>0</v>
      </c>
      <c r="BB890" s="13">
        <f t="shared" si="791"/>
        <v>0</v>
      </c>
      <c r="BC890" s="13">
        <f t="shared" si="792"/>
        <v>0</v>
      </c>
      <c r="BD890" s="13">
        <f t="shared" si="793"/>
        <v>0</v>
      </c>
      <c r="BE890" s="13">
        <f t="shared" si="794"/>
        <v>0</v>
      </c>
      <c r="BF890" s="13">
        <f t="shared" si="795"/>
        <v>0</v>
      </c>
      <c r="BG890" s="13">
        <f t="shared" si="796"/>
        <v>0</v>
      </c>
      <c r="BH890" s="13">
        <f t="shared" si="797"/>
        <v>0</v>
      </c>
      <c r="BI890" s="73">
        <f t="shared" si="737"/>
        <v>0</v>
      </c>
      <c r="BJ890" s="219"/>
      <c r="BK890" s="850">
        <f t="shared" si="770"/>
        <v>0</v>
      </c>
      <c r="BL890" s="109">
        <f t="shared" si="771"/>
        <v>0</v>
      </c>
      <c r="BM890" s="109">
        <f t="shared" si="772"/>
        <v>0</v>
      </c>
      <c r="BN890" s="109">
        <f t="shared" si="773"/>
        <v>0</v>
      </c>
      <c r="BO890" s="109">
        <f t="shared" si="774"/>
        <v>0</v>
      </c>
      <c r="BP890" s="109">
        <f t="shared" si="775"/>
        <v>0</v>
      </c>
      <c r="BQ890" s="109">
        <f t="shared" si="776"/>
        <v>0</v>
      </c>
      <c r="BR890" s="109">
        <f t="shared" si="777"/>
        <v>0</v>
      </c>
      <c r="BS890" s="109">
        <f t="shared" si="778"/>
        <v>0</v>
      </c>
      <c r="BT890" s="109">
        <f t="shared" si="779"/>
        <v>0</v>
      </c>
      <c r="BU890" s="109">
        <f t="shared" si="780"/>
        <v>0</v>
      </c>
      <c r="BV890" s="109">
        <f t="shared" si="781"/>
        <v>0</v>
      </c>
      <c r="BW890" s="109">
        <f t="shared" si="782"/>
        <v>0</v>
      </c>
      <c r="BX890" s="109">
        <f t="shared" si="783"/>
        <v>0</v>
      </c>
      <c r="BY890" s="1000">
        <f t="shared" si="738"/>
        <v>0</v>
      </c>
    </row>
    <row r="891" spans="1:77">
      <c r="A891" s="679" t="s">
        <v>3002</v>
      </c>
      <c r="B891" s="679" t="s">
        <v>3003</v>
      </c>
      <c r="C891" s="57" t="s">
        <v>3</v>
      </c>
      <c r="D891" s="684" t="s">
        <v>7</v>
      </c>
      <c r="E891" s="681" t="s">
        <v>349</v>
      </c>
      <c r="F891" s="682">
        <v>40694</v>
      </c>
      <c r="G891" s="682" t="s">
        <v>106</v>
      </c>
      <c r="H891" s="241" t="s">
        <v>109</v>
      </c>
      <c r="I891" s="38"/>
      <c r="J891" s="983"/>
      <c r="K891" s="903"/>
      <c r="L891" s="798"/>
      <c r="M891" s="429"/>
      <c r="N891" s="109"/>
      <c r="O891" s="109"/>
      <c r="P891" s="109"/>
      <c r="Q891" s="607"/>
      <c r="R891" s="93"/>
      <c r="S891" s="109"/>
      <c r="T891" s="109"/>
      <c r="U891" s="109"/>
      <c r="V891" s="109">
        <v>249228.3</v>
      </c>
      <c r="W891" s="109">
        <v>0</v>
      </c>
      <c r="X891" s="109">
        <v>0</v>
      </c>
      <c r="Y891" s="109">
        <v>0</v>
      </c>
      <c r="Z891" s="109">
        <v>0</v>
      </c>
      <c r="AA891" s="109">
        <v>0</v>
      </c>
      <c r="AB891" s="109">
        <v>0</v>
      </c>
      <c r="AC891" s="109">
        <v>0</v>
      </c>
      <c r="AD891" s="109">
        <v>0</v>
      </c>
      <c r="AE891" s="109">
        <v>0</v>
      </c>
      <c r="AF891" s="109">
        <v>0</v>
      </c>
      <c r="AG891" s="109">
        <v>0</v>
      </c>
      <c r="AH891" s="109">
        <v>0</v>
      </c>
      <c r="AI891" s="109">
        <v>0</v>
      </c>
      <c r="AJ891" s="109">
        <v>0</v>
      </c>
      <c r="AK891" s="109">
        <v>0</v>
      </c>
      <c r="AL891" s="109">
        <v>0</v>
      </c>
      <c r="AM891" s="109">
        <v>0</v>
      </c>
      <c r="AN891" s="109">
        <v>0</v>
      </c>
      <c r="AO891" s="109">
        <v>0</v>
      </c>
      <c r="AP891" s="160">
        <f t="shared" si="739"/>
        <v>249228.3</v>
      </c>
      <c r="AQ891" s="160">
        <f t="shared" si="740"/>
        <v>0</v>
      </c>
      <c r="AR891" s="160">
        <f t="shared" si="741"/>
        <v>249228.3</v>
      </c>
      <c r="AS891" s="607"/>
      <c r="AT891" s="219"/>
      <c r="AU891" s="13">
        <f t="shared" si="784"/>
        <v>0</v>
      </c>
      <c r="AV891" s="13">
        <f t="shared" si="785"/>
        <v>0</v>
      </c>
      <c r="AW891" s="13">
        <f t="shared" si="786"/>
        <v>0</v>
      </c>
      <c r="AX891" s="13">
        <f t="shared" si="787"/>
        <v>0</v>
      </c>
      <c r="AY891" s="13">
        <f t="shared" si="788"/>
        <v>0</v>
      </c>
      <c r="AZ891" s="13">
        <f t="shared" si="789"/>
        <v>0</v>
      </c>
      <c r="BA891" s="13">
        <f t="shared" si="790"/>
        <v>0</v>
      </c>
      <c r="BB891" s="13">
        <f t="shared" si="791"/>
        <v>0</v>
      </c>
      <c r="BC891" s="13">
        <f t="shared" si="792"/>
        <v>0</v>
      </c>
      <c r="BD891" s="13">
        <f t="shared" si="793"/>
        <v>0</v>
      </c>
      <c r="BE891" s="13">
        <f t="shared" si="794"/>
        <v>0</v>
      </c>
      <c r="BF891" s="13">
        <f t="shared" si="795"/>
        <v>0</v>
      </c>
      <c r="BG891" s="13">
        <f t="shared" si="796"/>
        <v>0</v>
      </c>
      <c r="BH891" s="13">
        <f t="shared" si="797"/>
        <v>0</v>
      </c>
      <c r="BI891" s="73">
        <f t="shared" si="737"/>
        <v>0</v>
      </c>
      <c r="BJ891" s="219"/>
      <c r="BK891" s="850">
        <f t="shared" si="770"/>
        <v>0</v>
      </c>
      <c r="BL891" s="109">
        <f t="shared" si="771"/>
        <v>0</v>
      </c>
      <c r="BM891" s="109">
        <f t="shared" si="772"/>
        <v>0</v>
      </c>
      <c r="BN891" s="109">
        <f t="shared" si="773"/>
        <v>0</v>
      </c>
      <c r="BO891" s="109">
        <f t="shared" si="774"/>
        <v>0</v>
      </c>
      <c r="BP891" s="109">
        <f t="shared" si="775"/>
        <v>0</v>
      </c>
      <c r="BQ891" s="109">
        <f t="shared" si="776"/>
        <v>0</v>
      </c>
      <c r="BR891" s="109">
        <f t="shared" si="777"/>
        <v>0</v>
      </c>
      <c r="BS891" s="109">
        <f t="shared" si="778"/>
        <v>0</v>
      </c>
      <c r="BT891" s="109">
        <f t="shared" si="779"/>
        <v>0</v>
      </c>
      <c r="BU891" s="109">
        <f t="shared" si="780"/>
        <v>0</v>
      </c>
      <c r="BV891" s="109">
        <f t="shared" si="781"/>
        <v>0</v>
      </c>
      <c r="BW891" s="109">
        <f t="shared" si="782"/>
        <v>0</v>
      </c>
      <c r="BX891" s="109">
        <f t="shared" si="783"/>
        <v>0</v>
      </c>
      <c r="BY891" s="1000">
        <f t="shared" si="738"/>
        <v>0</v>
      </c>
    </row>
    <row r="892" spans="1:77">
      <c r="A892" s="2" t="s">
        <v>3123</v>
      </c>
      <c r="B892" s="2" t="s">
        <v>3124</v>
      </c>
      <c r="C892" s="57" t="s">
        <v>3</v>
      </c>
      <c r="D892" s="57" t="s">
        <v>7</v>
      </c>
      <c r="E892" s="681" t="s">
        <v>349</v>
      </c>
      <c r="F892" s="682">
        <v>41274</v>
      </c>
      <c r="G892" s="682" t="s">
        <v>106</v>
      </c>
      <c r="H892" s="241" t="s">
        <v>109</v>
      </c>
      <c r="I892" s="38"/>
      <c r="J892" s="983"/>
      <c r="K892" s="903"/>
      <c r="L892" s="798"/>
      <c r="M892" s="429"/>
      <c r="N892" s="109"/>
      <c r="O892" s="109"/>
      <c r="P892" s="109"/>
      <c r="Q892" s="607"/>
      <c r="R892" s="93"/>
      <c r="S892" s="109"/>
      <c r="T892" s="109"/>
      <c r="U892" s="109"/>
      <c r="V892" s="109">
        <v>0</v>
      </c>
      <c r="W892" s="109">
        <v>0</v>
      </c>
      <c r="X892" s="109">
        <v>0</v>
      </c>
      <c r="Y892" s="109">
        <v>0</v>
      </c>
      <c r="Z892" s="109">
        <v>0</v>
      </c>
      <c r="AA892" s="109">
        <v>0</v>
      </c>
      <c r="AB892" s="109">
        <v>0</v>
      </c>
      <c r="AC892" s="109">
        <v>0</v>
      </c>
      <c r="AD892" s="109">
        <v>0</v>
      </c>
      <c r="AE892" s="109">
        <v>0</v>
      </c>
      <c r="AF892" s="109">
        <v>0</v>
      </c>
      <c r="AG892" s="109">
        <v>0</v>
      </c>
      <c r="AH892" s="109">
        <v>0</v>
      </c>
      <c r="AI892" s="109">
        <v>0</v>
      </c>
      <c r="AJ892" s="109">
        <v>188877</v>
      </c>
      <c r="AK892" s="109">
        <v>0</v>
      </c>
      <c r="AL892" s="109">
        <v>0</v>
      </c>
      <c r="AM892" s="109">
        <v>0</v>
      </c>
      <c r="AN892" s="109">
        <v>0</v>
      </c>
      <c r="AO892" s="109">
        <v>0</v>
      </c>
      <c r="AP892" s="160">
        <f t="shared" si="739"/>
        <v>0</v>
      </c>
      <c r="AQ892" s="160">
        <f t="shared" si="740"/>
        <v>188877</v>
      </c>
      <c r="AR892" s="160">
        <f t="shared" si="741"/>
        <v>188877</v>
      </c>
      <c r="AS892" s="607"/>
      <c r="AT892" s="219"/>
      <c r="AU892" s="13">
        <f t="shared" si="784"/>
        <v>0</v>
      </c>
      <c r="AV892" s="13">
        <f t="shared" si="785"/>
        <v>0</v>
      </c>
      <c r="AW892" s="13">
        <f t="shared" si="786"/>
        <v>0</v>
      </c>
      <c r="AX892" s="13">
        <f t="shared" si="787"/>
        <v>0</v>
      </c>
      <c r="AY892" s="13">
        <f t="shared" si="788"/>
        <v>0</v>
      </c>
      <c r="AZ892" s="13">
        <f t="shared" si="789"/>
        <v>0</v>
      </c>
      <c r="BA892" s="13">
        <f t="shared" si="790"/>
        <v>0</v>
      </c>
      <c r="BB892" s="13">
        <f t="shared" si="791"/>
        <v>0</v>
      </c>
      <c r="BC892" s="13">
        <f t="shared" si="792"/>
        <v>188877</v>
      </c>
      <c r="BD892" s="13">
        <f t="shared" si="793"/>
        <v>0</v>
      </c>
      <c r="BE892" s="13">
        <f t="shared" si="794"/>
        <v>0</v>
      </c>
      <c r="BF892" s="13">
        <f t="shared" si="795"/>
        <v>0</v>
      </c>
      <c r="BG892" s="13">
        <f t="shared" si="796"/>
        <v>0</v>
      </c>
      <c r="BH892" s="13">
        <f t="shared" si="797"/>
        <v>0</v>
      </c>
      <c r="BI892" s="73">
        <f t="shared" si="737"/>
        <v>188877</v>
      </c>
      <c r="BJ892" s="219"/>
      <c r="BK892" s="850"/>
      <c r="BL892" s="109"/>
      <c r="BM892" s="109"/>
      <c r="BN892" s="109"/>
      <c r="BO892" s="109"/>
      <c r="BP892" s="109"/>
      <c r="BQ892" s="109"/>
      <c r="BR892" s="109"/>
      <c r="BS892" s="109"/>
      <c r="BT892" s="109"/>
      <c r="BU892" s="109"/>
      <c r="BV892" s="109"/>
      <c r="BW892" s="109"/>
      <c r="BX892" s="109"/>
      <c r="BY892" s="1000">
        <f t="shared" si="738"/>
        <v>0</v>
      </c>
    </row>
    <row r="893" spans="1:77">
      <c r="A893" s="679" t="s">
        <v>2952</v>
      </c>
      <c r="B893" s="679" t="s">
        <v>2953</v>
      </c>
      <c r="C893" s="57" t="s">
        <v>3</v>
      </c>
      <c r="D893" s="684" t="s">
        <v>7</v>
      </c>
      <c r="E893" s="681" t="s">
        <v>349</v>
      </c>
      <c r="F893" s="682">
        <v>40754</v>
      </c>
      <c r="G893" s="682" t="s">
        <v>106</v>
      </c>
      <c r="H893" s="241" t="s">
        <v>109</v>
      </c>
      <c r="I893" s="38"/>
      <c r="J893" s="983"/>
      <c r="K893" s="903"/>
      <c r="L893" s="798"/>
      <c r="M893" s="429"/>
      <c r="N893" s="109"/>
      <c r="O893" s="109"/>
      <c r="P893" s="109"/>
      <c r="Q893" s="607"/>
      <c r="R893" s="93"/>
      <c r="S893" s="109">
        <v>303723.53000000003</v>
      </c>
      <c r="T893" s="109">
        <v>1002.75</v>
      </c>
      <c r="U893" s="109">
        <v>-20730</v>
      </c>
      <c r="V893" s="109">
        <v>0</v>
      </c>
      <c r="W893" s="109">
        <v>0</v>
      </c>
      <c r="X893" s="109">
        <v>0</v>
      </c>
      <c r="Y893" s="109">
        <v>0</v>
      </c>
      <c r="Z893" s="109">
        <v>0</v>
      </c>
      <c r="AA893" s="109">
        <v>0</v>
      </c>
      <c r="AB893" s="109">
        <v>0</v>
      </c>
      <c r="AC893" s="109">
        <v>0</v>
      </c>
      <c r="AD893" s="109">
        <v>0</v>
      </c>
      <c r="AE893" s="109">
        <v>0</v>
      </c>
      <c r="AF893" s="109">
        <v>0</v>
      </c>
      <c r="AG893" s="109">
        <v>0</v>
      </c>
      <c r="AH893" s="109">
        <v>0</v>
      </c>
      <c r="AI893" s="109">
        <v>0</v>
      </c>
      <c r="AJ893" s="109">
        <v>0</v>
      </c>
      <c r="AK893" s="109">
        <v>0</v>
      </c>
      <c r="AL893" s="109">
        <v>0</v>
      </c>
      <c r="AM893" s="109">
        <v>0</v>
      </c>
      <c r="AN893" s="109">
        <v>0</v>
      </c>
      <c r="AO893" s="109">
        <v>0</v>
      </c>
      <c r="AP893" s="160">
        <f t="shared" si="739"/>
        <v>283996.28000000003</v>
      </c>
      <c r="AQ893" s="160">
        <f t="shared" si="740"/>
        <v>0</v>
      </c>
      <c r="AR893" s="160">
        <f t="shared" si="741"/>
        <v>283996.28000000003</v>
      </c>
      <c r="AS893" s="607"/>
      <c r="AT893" s="219"/>
      <c r="AU893" s="13">
        <f t="shared" si="784"/>
        <v>0</v>
      </c>
      <c r="AV893" s="13">
        <f t="shared" si="785"/>
        <v>0</v>
      </c>
      <c r="AW893" s="13">
        <f t="shared" si="786"/>
        <v>0</v>
      </c>
      <c r="AX893" s="13">
        <f t="shared" si="787"/>
        <v>0</v>
      </c>
      <c r="AY893" s="13">
        <f t="shared" si="788"/>
        <v>0</v>
      </c>
      <c r="AZ893" s="13">
        <f t="shared" si="789"/>
        <v>0</v>
      </c>
      <c r="BA893" s="13">
        <f t="shared" si="790"/>
        <v>0</v>
      </c>
      <c r="BB893" s="13">
        <f t="shared" si="791"/>
        <v>0</v>
      </c>
      <c r="BC893" s="13">
        <f t="shared" si="792"/>
        <v>0</v>
      </c>
      <c r="BD893" s="13">
        <f t="shared" si="793"/>
        <v>0</v>
      </c>
      <c r="BE893" s="13">
        <f t="shared" si="794"/>
        <v>0</v>
      </c>
      <c r="BF893" s="13">
        <f t="shared" si="795"/>
        <v>0</v>
      </c>
      <c r="BG893" s="13">
        <f t="shared" si="796"/>
        <v>0</v>
      </c>
      <c r="BH893" s="13">
        <f t="shared" si="797"/>
        <v>0</v>
      </c>
      <c r="BI893" s="73">
        <f t="shared" si="737"/>
        <v>0</v>
      </c>
      <c r="BJ893" s="219"/>
      <c r="BK893" s="850">
        <f t="shared" ref="BK893:BK903" si="798">IF($E893="N",AU893)</f>
        <v>0</v>
      </c>
      <c r="BL893" s="109">
        <f t="shared" ref="BL893:BL903" si="799">IF($E893="N",AV893)</f>
        <v>0</v>
      </c>
      <c r="BM893" s="109">
        <f t="shared" ref="BM893:BM903" si="800">IF($E893="N",AW893)</f>
        <v>0</v>
      </c>
      <c r="BN893" s="109">
        <f t="shared" ref="BN893:BN903" si="801">IF($E893="N",AX893)</f>
        <v>0</v>
      </c>
      <c r="BO893" s="109">
        <f t="shared" ref="BO893:BO903" si="802">IF($E893="N",AY893)</f>
        <v>0</v>
      </c>
      <c r="BP893" s="109">
        <f t="shared" ref="BP893:BP903" si="803">IF($E893="N",AZ893)</f>
        <v>0</v>
      </c>
      <c r="BQ893" s="109">
        <f t="shared" ref="BQ893:BQ903" si="804">IF($E893="N",BA893)</f>
        <v>0</v>
      </c>
      <c r="BR893" s="109">
        <f t="shared" ref="BR893:BR903" si="805">IF($E893="N",BB893)</f>
        <v>0</v>
      </c>
      <c r="BS893" s="109">
        <f t="shared" ref="BS893:BS903" si="806">IF($E893="N",BC893)</f>
        <v>0</v>
      </c>
      <c r="BT893" s="109">
        <f t="shared" ref="BT893:BT903" si="807">IF($E893="N",BD893)</f>
        <v>0</v>
      </c>
      <c r="BU893" s="109">
        <f t="shared" ref="BU893:BU903" si="808">IF($E893="N",BE893)</f>
        <v>0</v>
      </c>
      <c r="BV893" s="109">
        <f t="shared" ref="BV893:BV903" si="809">IF($E893="N",BF893)</f>
        <v>0</v>
      </c>
      <c r="BW893" s="109">
        <f t="shared" ref="BW893:BW903" si="810">IF($E893="N",BG893)</f>
        <v>0</v>
      </c>
      <c r="BX893" s="109">
        <f t="shared" ref="BX893:BX903" si="811">IF($E893="N",BH893)</f>
        <v>0</v>
      </c>
      <c r="BY893" s="1000">
        <f t="shared" si="738"/>
        <v>0</v>
      </c>
    </row>
    <row r="894" spans="1:77">
      <c r="A894" s="679" t="s">
        <v>2992</v>
      </c>
      <c r="B894" s="679" t="s">
        <v>2993</v>
      </c>
      <c r="C894" s="57" t="s">
        <v>3</v>
      </c>
      <c r="D894" s="684" t="s">
        <v>7</v>
      </c>
      <c r="E894" s="681" t="s">
        <v>349</v>
      </c>
      <c r="F894" s="682">
        <v>40846</v>
      </c>
      <c r="G894" s="682" t="s">
        <v>106</v>
      </c>
      <c r="H894" s="241" t="s">
        <v>109</v>
      </c>
      <c r="I894" s="38"/>
      <c r="J894" s="983"/>
      <c r="K894" s="903"/>
      <c r="L894" s="798"/>
      <c r="M894" s="429"/>
      <c r="N894" s="109"/>
      <c r="O894" s="109"/>
      <c r="P894" s="109"/>
      <c r="Q894" s="607"/>
      <c r="R894" s="93"/>
      <c r="S894" s="109"/>
      <c r="T894" s="109"/>
      <c r="U894" s="109"/>
      <c r="V894" s="109">
        <v>190493.28</v>
      </c>
      <c r="W894" s="109">
        <v>47724.600000000006</v>
      </c>
      <c r="X894" s="109">
        <v>23819.950000000012</v>
      </c>
      <c r="Y894" s="109">
        <v>0</v>
      </c>
      <c r="Z894" s="109">
        <v>0</v>
      </c>
      <c r="AA894" s="109">
        <v>0</v>
      </c>
      <c r="AB894" s="109">
        <v>0</v>
      </c>
      <c r="AC894" s="109">
        <v>0</v>
      </c>
      <c r="AD894" s="109">
        <v>0</v>
      </c>
      <c r="AE894" s="109">
        <v>0</v>
      </c>
      <c r="AF894" s="109">
        <v>0</v>
      </c>
      <c r="AG894" s="109">
        <v>0</v>
      </c>
      <c r="AH894" s="109">
        <v>0</v>
      </c>
      <c r="AI894" s="109">
        <v>0</v>
      </c>
      <c r="AJ894" s="109">
        <v>0</v>
      </c>
      <c r="AK894" s="109">
        <v>0</v>
      </c>
      <c r="AL894" s="109">
        <v>0</v>
      </c>
      <c r="AM894" s="109">
        <v>0</v>
      </c>
      <c r="AN894" s="109">
        <v>0</v>
      </c>
      <c r="AO894" s="109">
        <v>0</v>
      </c>
      <c r="AP894" s="160">
        <f t="shared" si="739"/>
        <v>262037.83000000002</v>
      </c>
      <c r="AQ894" s="160">
        <f t="shared" si="740"/>
        <v>0</v>
      </c>
      <c r="AR894" s="160">
        <f t="shared" si="741"/>
        <v>262037.83000000002</v>
      </c>
      <c r="AS894" s="607"/>
      <c r="AT894" s="219"/>
      <c r="AU894" s="13">
        <f t="shared" si="784"/>
        <v>0</v>
      </c>
      <c r="AV894" s="13">
        <f t="shared" si="785"/>
        <v>0</v>
      </c>
      <c r="AW894" s="13">
        <f t="shared" si="786"/>
        <v>0</v>
      </c>
      <c r="AX894" s="13">
        <f t="shared" si="787"/>
        <v>0</v>
      </c>
      <c r="AY894" s="13">
        <f t="shared" si="788"/>
        <v>0</v>
      </c>
      <c r="AZ894" s="13">
        <f t="shared" si="789"/>
        <v>0</v>
      </c>
      <c r="BA894" s="13">
        <f t="shared" si="790"/>
        <v>0</v>
      </c>
      <c r="BB894" s="13">
        <f t="shared" si="791"/>
        <v>0</v>
      </c>
      <c r="BC894" s="13">
        <f t="shared" si="792"/>
        <v>0</v>
      </c>
      <c r="BD894" s="13">
        <f t="shared" si="793"/>
        <v>0</v>
      </c>
      <c r="BE894" s="13">
        <f t="shared" si="794"/>
        <v>0</v>
      </c>
      <c r="BF894" s="13">
        <f t="shared" si="795"/>
        <v>0</v>
      </c>
      <c r="BG894" s="13">
        <f t="shared" si="796"/>
        <v>0</v>
      </c>
      <c r="BH894" s="13">
        <f t="shared" si="797"/>
        <v>0</v>
      </c>
      <c r="BI894" s="73">
        <f t="shared" si="737"/>
        <v>0</v>
      </c>
      <c r="BJ894" s="219"/>
      <c r="BK894" s="850">
        <f t="shared" si="798"/>
        <v>0</v>
      </c>
      <c r="BL894" s="109">
        <f t="shared" si="799"/>
        <v>0</v>
      </c>
      <c r="BM894" s="109">
        <f t="shared" si="800"/>
        <v>0</v>
      </c>
      <c r="BN894" s="109">
        <f t="shared" si="801"/>
        <v>0</v>
      </c>
      <c r="BO894" s="109">
        <f t="shared" si="802"/>
        <v>0</v>
      </c>
      <c r="BP894" s="109">
        <f t="shared" si="803"/>
        <v>0</v>
      </c>
      <c r="BQ894" s="109">
        <f t="shared" si="804"/>
        <v>0</v>
      </c>
      <c r="BR894" s="109">
        <f t="shared" si="805"/>
        <v>0</v>
      </c>
      <c r="BS894" s="109">
        <f t="shared" si="806"/>
        <v>0</v>
      </c>
      <c r="BT894" s="109">
        <f t="shared" si="807"/>
        <v>0</v>
      </c>
      <c r="BU894" s="109">
        <f t="shared" si="808"/>
        <v>0</v>
      </c>
      <c r="BV894" s="109">
        <f t="shared" si="809"/>
        <v>0</v>
      </c>
      <c r="BW894" s="109">
        <f t="shared" si="810"/>
        <v>0</v>
      </c>
      <c r="BX894" s="109">
        <f t="shared" si="811"/>
        <v>0</v>
      </c>
      <c r="BY894" s="1000">
        <f t="shared" si="738"/>
        <v>0</v>
      </c>
    </row>
    <row r="895" spans="1:77">
      <c r="A895" s="2" t="s">
        <v>3067</v>
      </c>
      <c r="B895" s="2" t="s">
        <v>3068</v>
      </c>
      <c r="C895" s="57" t="s">
        <v>3</v>
      </c>
      <c r="D895" s="57" t="s">
        <v>7</v>
      </c>
      <c r="E895" s="681" t="s">
        <v>349</v>
      </c>
      <c r="F895" s="682">
        <v>40790</v>
      </c>
      <c r="G895" s="682" t="s">
        <v>106</v>
      </c>
      <c r="H895" s="241" t="s">
        <v>109</v>
      </c>
      <c r="I895" s="38"/>
      <c r="J895" s="983"/>
      <c r="K895" s="903"/>
      <c r="L895" s="798"/>
      <c r="M895" s="429"/>
      <c r="N895" s="109"/>
      <c r="O895" s="109"/>
      <c r="P895" s="109"/>
      <c r="Q895" s="607"/>
      <c r="R895" s="93"/>
      <c r="S895" s="109">
        <v>0</v>
      </c>
      <c r="T895" s="109">
        <v>0</v>
      </c>
      <c r="U895" s="109">
        <v>170636.96</v>
      </c>
      <c r="V895" s="109">
        <v>41240</v>
      </c>
      <c r="W895" s="109">
        <v>0</v>
      </c>
      <c r="X895" s="109">
        <v>0</v>
      </c>
      <c r="Y895" s="109">
        <v>0</v>
      </c>
      <c r="Z895" s="109">
        <v>0</v>
      </c>
      <c r="AA895" s="109">
        <v>0</v>
      </c>
      <c r="AB895" s="109">
        <v>0</v>
      </c>
      <c r="AC895" s="109">
        <v>0</v>
      </c>
      <c r="AD895" s="109">
        <v>0</v>
      </c>
      <c r="AE895" s="109">
        <v>0</v>
      </c>
      <c r="AF895" s="109">
        <v>0</v>
      </c>
      <c r="AG895" s="109">
        <v>0</v>
      </c>
      <c r="AH895" s="109">
        <v>0</v>
      </c>
      <c r="AI895" s="109">
        <v>0</v>
      </c>
      <c r="AJ895" s="109">
        <v>0</v>
      </c>
      <c r="AK895" s="109">
        <v>0</v>
      </c>
      <c r="AL895" s="109">
        <v>0</v>
      </c>
      <c r="AM895" s="109">
        <v>0</v>
      </c>
      <c r="AN895" s="109">
        <v>0</v>
      </c>
      <c r="AO895" s="109">
        <v>0</v>
      </c>
      <c r="AP895" s="160">
        <f t="shared" si="739"/>
        <v>211876.96</v>
      </c>
      <c r="AQ895" s="160">
        <f t="shared" si="740"/>
        <v>0</v>
      </c>
      <c r="AR895" s="160">
        <f t="shared" si="741"/>
        <v>211876.96</v>
      </c>
      <c r="AS895" s="607"/>
      <c r="AT895" s="219"/>
      <c r="AU895" s="13">
        <f t="shared" si="784"/>
        <v>0</v>
      </c>
      <c r="AV895" s="13">
        <f t="shared" si="785"/>
        <v>0</v>
      </c>
      <c r="AW895" s="13">
        <f t="shared" si="786"/>
        <v>0</v>
      </c>
      <c r="AX895" s="13">
        <f t="shared" si="787"/>
        <v>0</v>
      </c>
      <c r="AY895" s="13">
        <f t="shared" si="788"/>
        <v>0</v>
      </c>
      <c r="AZ895" s="13">
        <f t="shared" si="789"/>
        <v>0</v>
      </c>
      <c r="BA895" s="13">
        <f t="shared" si="790"/>
        <v>0</v>
      </c>
      <c r="BB895" s="13">
        <f t="shared" si="791"/>
        <v>0</v>
      </c>
      <c r="BC895" s="13">
        <f t="shared" si="792"/>
        <v>0</v>
      </c>
      <c r="BD895" s="13">
        <f t="shared" si="793"/>
        <v>0</v>
      </c>
      <c r="BE895" s="13">
        <f t="shared" si="794"/>
        <v>0</v>
      </c>
      <c r="BF895" s="13">
        <f t="shared" si="795"/>
        <v>0</v>
      </c>
      <c r="BG895" s="13">
        <f t="shared" si="796"/>
        <v>0</v>
      </c>
      <c r="BH895" s="13">
        <f t="shared" si="797"/>
        <v>0</v>
      </c>
      <c r="BI895" s="73">
        <f t="shared" si="737"/>
        <v>0</v>
      </c>
      <c r="BJ895" s="219"/>
      <c r="BK895" s="850">
        <f t="shared" si="798"/>
        <v>0</v>
      </c>
      <c r="BL895" s="109">
        <f t="shared" si="799"/>
        <v>0</v>
      </c>
      <c r="BM895" s="109">
        <f t="shared" si="800"/>
        <v>0</v>
      </c>
      <c r="BN895" s="109">
        <f t="shared" si="801"/>
        <v>0</v>
      </c>
      <c r="BO895" s="109">
        <f t="shared" si="802"/>
        <v>0</v>
      </c>
      <c r="BP895" s="109">
        <f t="shared" si="803"/>
        <v>0</v>
      </c>
      <c r="BQ895" s="109">
        <f t="shared" si="804"/>
        <v>0</v>
      </c>
      <c r="BR895" s="109">
        <f t="shared" si="805"/>
        <v>0</v>
      </c>
      <c r="BS895" s="109">
        <f t="shared" si="806"/>
        <v>0</v>
      </c>
      <c r="BT895" s="109">
        <f t="shared" si="807"/>
        <v>0</v>
      </c>
      <c r="BU895" s="109">
        <f t="shared" si="808"/>
        <v>0</v>
      </c>
      <c r="BV895" s="109">
        <f t="shared" si="809"/>
        <v>0</v>
      </c>
      <c r="BW895" s="109">
        <f t="shared" si="810"/>
        <v>0</v>
      </c>
      <c r="BX895" s="109">
        <f t="shared" si="811"/>
        <v>0</v>
      </c>
      <c r="BY895" s="1000">
        <f t="shared" si="738"/>
        <v>0</v>
      </c>
    </row>
    <row r="896" spans="1:77">
      <c r="A896" s="2" t="s">
        <v>3425</v>
      </c>
      <c r="B896" s="2" t="s">
        <v>3426</v>
      </c>
      <c r="C896" s="57" t="s">
        <v>20</v>
      </c>
      <c r="D896" s="57" t="s">
        <v>7</v>
      </c>
      <c r="E896" s="681" t="s">
        <v>349</v>
      </c>
      <c r="F896" s="682" t="s">
        <v>264</v>
      </c>
      <c r="G896" s="682" t="s">
        <v>106</v>
      </c>
      <c r="H896" s="241" t="s">
        <v>124</v>
      </c>
      <c r="I896" s="38"/>
      <c r="J896" s="983"/>
      <c r="K896" s="903"/>
      <c r="L896" s="798"/>
      <c r="M896" s="429"/>
      <c r="N896" s="109"/>
      <c r="O896" s="109"/>
      <c r="P896" s="109"/>
      <c r="Q896" s="607"/>
      <c r="R896" s="93"/>
      <c r="S896" s="109">
        <v>0</v>
      </c>
      <c r="T896" s="109">
        <v>0</v>
      </c>
      <c r="U896" s="109">
        <v>0</v>
      </c>
      <c r="V896" s="109">
        <v>0</v>
      </c>
      <c r="W896" s="109">
        <v>0</v>
      </c>
      <c r="X896" s="109">
        <v>0</v>
      </c>
      <c r="Y896" s="109">
        <v>239276.55000000005</v>
      </c>
      <c r="Z896" s="109">
        <v>242159.4</v>
      </c>
      <c r="AA896" s="109">
        <v>239276.55000000005</v>
      </c>
      <c r="AB896" s="109">
        <v>242159.4</v>
      </c>
      <c r="AC896" s="109">
        <v>239276.55000000005</v>
      </c>
      <c r="AD896" s="109">
        <v>239276.55000000005</v>
      </c>
      <c r="AE896" s="109">
        <v>239276.55000000005</v>
      </c>
      <c r="AF896" s="109">
        <v>239276.55000000005</v>
      </c>
      <c r="AG896" s="109">
        <v>242159.4</v>
      </c>
      <c r="AH896" s="109">
        <v>239276.55000000005</v>
      </c>
      <c r="AI896" s="109">
        <v>242159.4</v>
      </c>
      <c r="AJ896" s="109">
        <v>239276.55000000005</v>
      </c>
      <c r="AK896" s="109">
        <v>425380.81829999998</v>
      </c>
      <c r="AL896" s="109">
        <v>430505.8884</v>
      </c>
      <c r="AM896" s="109">
        <v>425380.81829999998</v>
      </c>
      <c r="AN896" s="109">
        <v>430505.8884</v>
      </c>
      <c r="AO896" s="109">
        <v>425380.81829999998</v>
      </c>
      <c r="AP896" s="160">
        <f t="shared" si="739"/>
        <v>720712.50000000012</v>
      </c>
      <c r="AQ896" s="160">
        <f t="shared" si="740"/>
        <v>4299291.7317000004</v>
      </c>
      <c r="AR896" s="160">
        <f t="shared" si="741"/>
        <v>5020004.2317000013</v>
      </c>
      <c r="AS896" s="607"/>
      <c r="AT896" s="219"/>
      <c r="AU896" s="13">
        <f t="shared" si="784"/>
        <v>242159.4</v>
      </c>
      <c r="AV896" s="13">
        <f t="shared" si="785"/>
        <v>239276.55000000005</v>
      </c>
      <c r="AW896" s="13">
        <f t="shared" si="786"/>
        <v>239276.55000000005</v>
      </c>
      <c r="AX896" s="13">
        <f t="shared" si="787"/>
        <v>239276.55000000005</v>
      </c>
      <c r="AY896" s="13">
        <f t="shared" si="788"/>
        <v>239276.55000000005</v>
      </c>
      <c r="AZ896" s="13">
        <f t="shared" si="789"/>
        <v>242159.4</v>
      </c>
      <c r="BA896" s="13">
        <f t="shared" si="790"/>
        <v>239276.55000000005</v>
      </c>
      <c r="BB896" s="13">
        <f t="shared" si="791"/>
        <v>242159.4</v>
      </c>
      <c r="BC896" s="13">
        <f t="shared" si="792"/>
        <v>239276.55000000005</v>
      </c>
      <c r="BD896" s="13">
        <f t="shared" si="793"/>
        <v>425380.81829999998</v>
      </c>
      <c r="BE896" s="13">
        <f t="shared" si="794"/>
        <v>430505.8884</v>
      </c>
      <c r="BF896" s="13">
        <f t="shared" si="795"/>
        <v>425380.81829999998</v>
      </c>
      <c r="BG896" s="13">
        <f t="shared" si="796"/>
        <v>430505.8884</v>
      </c>
      <c r="BH896" s="13">
        <f t="shared" si="797"/>
        <v>425380.81829999998</v>
      </c>
      <c r="BI896" s="73">
        <f t="shared" si="737"/>
        <v>4299291.7317000004</v>
      </c>
      <c r="BJ896" s="219"/>
      <c r="BK896" s="850">
        <f t="shared" si="798"/>
        <v>242159.4</v>
      </c>
      <c r="BL896" s="109">
        <f t="shared" si="799"/>
        <v>239276.55000000005</v>
      </c>
      <c r="BM896" s="109">
        <f t="shared" si="800"/>
        <v>239276.55000000005</v>
      </c>
      <c r="BN896" s="109">
        <f t="shared" si="801"/>
        <v>239276.55000000005</v>
      </c>
      <c r="BO896" s="109">
        <f t="shared" si="802"/>
        <v>239276.55000000005</v>
      </c>
      <c r="BP896" s="109">
        <f t="shared" si="803"/>
        <v>242159.4</v>
      </c>
      <c r="BQ896" s="109">
        <f t="shared" si="804"/>
        <v>239276.55000000005</v>
      </c>
      <c r="BR896" s="109">
        <f t="shared" si="805"/>
        <v>242159.4</v>
      </c>
      <c r="BS896" s="109">
        <f t="shared" si="806"/>
        <v>239276.55000000005</v>
      </c>
      <c r="BT896" s="109">
        <f t="shared" si="807"/>
        <v>425380.81829999998</v>
      </c>
      <c r="BU896" s="109">
        <f t="shared" si="808"/>
        <v>430505.8884</v>
      </c>
      <c r="BV896" s="109">
        <f t="shared" si="809"/>
        <v>425380.81829999998</v>
      </c>
      <c r="BW896" s="109">
        <f t="shared" si="810"/>
        <v>430505.8884</v>
      </c>
      <c r="BX896" s="109">
        <f t="shared" si="811"/>
        <v>425380.81829999998</v>
      </c>
      <c r="BY896" s="1000">
        <f t="shared" si="738"/>
        <v>4299291.7317000004</v>
      </c>
    </row>
    <row r="897" spans="1:77">
      <c r="A897" s="2" t="s">
        <v>3410</v>
      </c>
      <c r="B897" s="2" t="s">
        <v>3411</v>
      </c>
      <c r="C897" s="57" t="s">
        <v>20</v>
      </c>
      <c r="D897" s="57" t="s">
        <v>7</v>
      </c>
      <c r="E897" s="681" t="s">
        <v>349</v>
      </c>
      <c r="F897" s="682" t="s">
        <v>264</v>
      </c>
      <c r="G897" s="682" t="s">
        <v>106</v>
      </c>
      <c r="H897" s="241" t="s">
        <v>124</v>
      </c>
      <c r="I897" s="38"/>
      <c r="J897" s="983"/>
      <c r="K897" s="903"/>
      <c r="L897" s="798"/>
      <c r="M897" s="429"/>
      <c r="N897" s="109"/>
      <c r="O897" s="109"/>
      <c r="P897" s="109"/>
      <c r="Q897" s="607"/>
      <c r="R897" s="93"/>
      <c r="S897" s="109">
        <v>0</v>
      </c>
      <c r="T897" s="109">
        <v>0</v>
      </c>
      <c r="U897" s="109">
        <v>0</v>
      </c>
      <c r="V897" s="109">
        <v>0</v>
      </c>
      <c r="W897" s="109">
        <v>0</v>
      </c>
      <c r="X897" s="109">
        <v>0</v>
      </c>
      <c r="Y897" s="109">
        <v>877347.35000000033</v>
      </c>
      <c r="Z897" s="109">
        <v>887917.80000000016</v>
      </c>
      <c r="AA897" s="109">
        <v>877347.35000000033</v>
      </c>
      <c r="AB897" s="109">
        <v>887917.80000000016</v>
      </c>
      <c r="AC897" s="109">
        <v>877347.35000000033</v>
      </c>
      <c r="AD897" s="109">
        <v>877347.35000000033</v>
      </c>
      <c r="AE897" s="109">
        <v>877347.35000000033</v>
      </c>
      <c r="AF897" s="109">
        <v>877347.35000000033</v>
      </c>
      <c r="AG897" s="109">
        <v>887917.80000000016</v>
      </c>
      <c r="AH897" s="109">
        <v>877347.35000000033</v>
      </c>
      <c r="AI897" s="109">
        <v>887917.80000000016</v>
      </c>
      <c r="AJ897" s="109">
        <v>877347.35000000033</v>
      </c>
      <c r="AK897" s="109">
        <v>1559729.6671000002</v>
      </c>
      <c r="AL897" s="109">
        <v>1578521.5908000004</v>
      </c>
      <c r="AM897" s="109">
        <v>1559729.6671000002</v>
      </c>
      <c r="AN897" s="109">
        <v>1578521.5908000004</v>
      </c>
      <c r="AO897" s="109">
        <v>1559729.6671000002</v>
      </c>
      <c r="AP897" s="160">
        <f t="shared" si="739"/>
        <v>2642612.5000000009</v>
      </c>
      <c r="AQ897" s="160">
        <f t="shared" si="740"/>
        <v>15764069.682900004</v>
      </c>
      <c r="AR897" s="160">
        <f t="shared" si="741"/>
        <v>18406682.182900008</v>
      </c>
      <c r="AS897" s="607"/>
      <c r="AT897" s="219"/>
      <c r="AU897" s="13">
        <f t="shared" si="784"/>
        <v>887917.80000000016</v>
      </c>
      <c r="AV897" s="13">
        <f t="shared" si="785"/>
        <v>877347.35000000033</v>
      </c>
      <c r="AW897" s="13">
        <f t="shared" si="786"/>
        <v>877347.35000000033</v>
      </c>
      <c r="AX897" s="13">
        <f t="shared" si="787"/>
        <v>877347.35000000033</v>
      </c>
      <c r="AY897" s="13">
        <f t="shared" si="788"/>
        <v>877347.35000000033</v>
      </c>
      <c r="AZ897" s="13">
        <f t="shared" si="789"/>
        <v>887917.80000000016</v>
      </c>
      <c r="BA897" s="13">
        <f t="shared" si="790"/>
        <v>877347.35000000033</v>
      </c>
      <c r="BB897" s="13">
        <f t="shared" si="791"/>
        <v>887917.80000000016</v>
      </c>
      <c r="BC897" s="13">
        <f t="shared" si="792"/>
        <v>877347.35000000033</v>
      </c>
      <c r="BD897" s="13">
        <f t="shared" si="793"/>
        <v>1559729.6671000002</v>
      </c>
      <c r="BE897" s="13">
        <f t="shared" si="794"/>
        <v>1578521.5908000004</v>
      </c>
      <c r="BF897" s="13">
        <f t="shared" si="795"/>
        <v>1559729.6671000002</v>
      </c>
      <c r="BG897" s="13">
        <f t="shared" si="796"/>
        <v>1578521.5908000004</v>
      </c>
      <c r="BH897" s="13">
        <f t="shared" si="797"/>
        <v>1559729.6671000002</v>
      </c>
      <c r="BI897" s="73">
        <f t="shared" si="737"/>
        <v>15764069.682900004</v>
      </c>
      <c r="BJ897" s="219"/>
      <c r="BK897" s="850">
        <f t="shared" si="798"/>
        <v>887917.80000000016</v>
      </c>
      <c r="BL897" s="109">
        <f t="shared" si="799"/>
        <v>877347.35000000033</v>
      </c>
      <c r="BM897" s="109">
        <f t="shared" si="800"/>
        <v>877347.35000000033</v>
      </c>
      <c r="BN897" s="109">
        <f t="shared" si="801"/>
        <v>877347.35000000033</v>
      </c>
      <c r="BO897" s="109">
        <f t="shared" si="802"/>
        <v>877347.35000000033</v>
      </c>
      <c r="BP897" s="109">
        <f t="shared" si="803"/>
        <v>887917.80000000016</v>
      </c>
      <c r="BQ897" s="109">
        <f t="shared" si="804"/>
        <v>877347.35000000033</v>
      </c>
      <c r="BR897" s="109">
        <f t="shared" si="805"/>
        <v>887917.80000000016</v>
      </c>
      <c r="BS897" s="109">
        <f t="shared" si="806"/>
        <v>877347.35000000033</v>
      </c>
      <c r="BT897" s="109">
        <f t="shared" si="807"/>
        <v>1559729.6671000002</v>
      </c>
      <c r="BU897" s="109">
        <f t="shared" si="808"/>
        <v>1578521.5908000004</v>
      </c>
      <c r="BV897" s="109">
        <f t="shared" si="809"/>
        <v>1559729.6671000002</v>
      </c>
      <c r="BW897" s="109">
        <f t="shared" si="810"/>
        <v>1578521.5908000004</v>
      </c>
      <c r="BX897" s="109">
        <f t="shared" si="811"/>
        <v>1559729.6671000002</v>
      </c>
      <c r="BY897" s="1000">
        <f t="shared" si="738"/>
        <v>15764069.682900004</v>
      </c>
    </row>
    <row r="898" spans="1:77">
      <c r="A898" s="2" t="s">
        <v>3414</v>
      </c>
      <c r="B898" s="2" t="s">
        <v>3415</v>
      </c>
      <c r="C898" s="57" t="s">
        <v>20</v>
      </c>
      <c r="D898" s="57" t="s">
        <v>7</v>
      </c>
      <c r="E898" s="681" t="s">
        <v>349</v>
      </c>
      <c r="F898" s="682" t="s">
        <v>264</v>
      </c>
      <c r="G898" s="682" t="s">
        <v>106</v>
      </c>
      <c r="H898" s="241" t="s">
        <v>124</v>
      </c>
      <c r="I898" s="38"/>
      <c r="J898" s="983"/>
      <c r="K898" s="903"/>
      <c r="L898" s="798"/>
      <c r="M898" s="429"/>
      <c r="N898" s="109"/>
      <c r="O898" s="109"/>
      <c r="P898" s="109"/>
      <c r="Q898" s="607"/>
      <c r="R898" s="93"/>
      <c r="S898" s="109">
        <v>0</v>
      </c>
      <c r="T898" s="109">
        <v>0</v>
      </c>
      <c r="U898" s="109">
        <v>0</v>
      </c>
      <c r="V898" s="109">
        <v>0</v>
      </c>
      <c r="W898" s="109">
        <v>0</v>
      </c>
      <c r="X898" s="109">
        <v>0</v>
      </c>
      <c r="Y898" s="109">
        <v>478553.10000000009</v>
      </c>
      <c r="Z898" s="109">
        <v>484318.8</v>
      </c>
      <c r="AA898" s="109">
        <v>478553.10000000009</v>
      </c>
      <c r="AB898" s="109">
        <v>484318.8</v>
      </c>
      <c r="AC898" s="109">
        <v>478553.10000000009</v>
      </c>
      <c r="AD898" s="109">
        <v>478553.10000000009</v>
      </c>
      <c r="AE898" s="109">
        <v>478553.10000000009</v>
      </c>
      <c r="AF898" s="109">
        <v>478553.10000000009</v>
      </c>
      <c r="AG898" s="109">
        <v>484318.8</v>
      </c>
      <c r="AH898" s="109">
        <v>478553.10000000009</v>
      </c>
      <c r="AI898" s="109">
        <v>484318.8</v>
      </c>
      <c r="AJ898" s="109">
        <v>478553.10000000009</v>
      </c>
      <c r="AK898" s="109">
        <v>850761.63659999997</v>
      </c>
      <c r="AL898" s="109">
        <v>861011.77679999999</v>
      </c>
      <c r="AM898" s="109">
        <v>850761.63659999997</v>
      </c>
      <c r="AN898" s="109">
        <v>861011.77679999999</v>
      </c>
      <c r="AO898" s="109">
        <v>850761.63659999997</v>
      </c>
      <c r="AP898" s="160">
        <f t="shared" si="739"/>
        <v>1441425.0000000002</v>
      </c>
      <c r="AQ898" s="160">
        <f t="shared" si="740"/>
        <v>8598583.4634000007</v>
      </c>
      <c r="AR898" s="160">
        <f t="shared" si="741"/>
        <v>10040008.463400003</v>
      </c>
      <c r="AS898" s="607"/>
      <c r="AT898" s="219"/>
      <c r="AU898" s="13">
        <f t="shared" si="784"/>
        <v>484318.8</v>
      </c>
      <c r="AV898" s="13">
        <f t="shared" si="785"/>
        <v>478553.10000000009</v>
      </c>
      <c r="AW898" s="13">
        <f t="shared" si="786"/>
        <v>478553.10000000009</v>
      </c>
      <c r="AX898" s="13">
        <f t="shared" si="787"/>
        <v>478553.10000000009</v>
      </c>
      <c r="AY898" s="13">
        <f t="shared" si="788"/>
        <v>478553.10000000009</v>
      </c>
      <c r="AZ898" s="13">
        <f t="shared" si="789"/>
        <v>484318.8</v>
      </c>
      <c r="BA898" s="13">
        <f t="shared" si="790"/>
        <v>478553.10000000009</v>
      </c>
      <c r="BB898" s="13">
        <f t="shared" si="791"/>
        <v>484318.8</v>
      </c>
      <c r="BC898" s="13">
        <f t="shared" si="792"/>
        <v>478553.10000000009</v>
      </c>
      <c r="BD898" s="13">
        <f t="shared" si="793"/>
        <v>850761.63659999997</v>
      </c>
      <c r="BE898" s="13">
        <f t="shared" si="794"/>
        <v>861011.77679999999</v>
      </c>
      <c r="BF898" s="13">
        <f t="shared" si="795"/>
        <v>850761.63659999997</v>
      </c>
      <c r="BG898" s="13">
        <f t="shared" si="796"/>
        <v>861011.77679999999</v>
      </c>
      <c r="BH898" s="13">
        <f t="shared" si="797"/>
        <v>850761.63659999997</v>
      </c>
      <c r="BI898" s="73">
        <f t="shared" si="737"/>
        <v>8598583.4634000007</v>
      </c>
      <c r="BJ898" s="219"/>
      <c r="BK898" s="850">
        <f t="shared" si="798"/>
        <v>484318.8</v>
      </c>
      <c r="BL898" s="109">
        <f t="shared" si="799"/>
        <v>478553.10000000009</v>
      </c>
      <c r="BM898" s="109">
        <f t="shared" si="800"/>
        <v>478553.10000000009</v>
      </c>
      <c r="BN898" s="109">
        <f t="shared" si="801"/>
        <v>478553.10000000009</v>
      </c>
      <c r="BO898" s="109">
        <f t="shared" si="802"/>
        <v>478553.10000000009</v>
      </c>
      <c r="BP898" s="109">
        <f t="shared" si="803"/>
        <v>484318.8</v>
      </c>
      <c r="BQ898" s="109">
        <f t="shared" si="804"/>
        <v>478553.10000000009</v>
      </c>
      <c r="BR898" s="109">
        <f t="shared" si="805"/>
        <v>484318.8</v>
      </c>
      <c r="BS898" s="109">
        <f t="shared" si="806"/>
        <v>478553.10000000009</v>
      </c>
      <c r="BT898" s="109">
        <f t="shared" si="807"/>
        <v>850761.63659999997</v>
      </c>
      <c r="BU898" s="109">
        <f t="shared" si="808"/>
        <v>861011.77679999999</v>
      </c>
      <c r="BV898" s="109">
        <f t="shared" si="809"/>
        <v>850761.63659999997</v>
      </c>
      <c r="BW898" s="109">
        <f t="shared" si="810"/>
        <v>861011.77679999999</v>
      </c>
      <c r="BX898" s="109">
        <f t="shared" si="811"/>
        <v>850761.63659999997</v>
      </c>
      <c r="BY898" s="1000">
        <f t="shared" si="738"/>
        <v>8598583.4634000007</v>
      </c>
    </row>
    <row r="899" spans="1:77">
      <c r="A899" s="679" t="s">
        <v>277</v>
      </c>
      <c r="B899" s="679" t="s">
        <v>278</v>
      </c>
      <c r="C899" s="57" t="s">
        <v>23</v>
      </c>
      <c r="D899" s="684" t="s">
        <v>31</v>
      </c>
      <c r="E899" s="681" t="s">
        <v>349</v>
      </c>
      <c r="F899" s="682">
        <v>41061</v>
      </c>
      <c r="G899" s="682" t="s">
        <v>106</v>
      </c>
      <c r="H899" s="241" t="s">
        <v>129</v>
      </c>
      <c r="I899" s="38"/>
      <c r="J899" s="983"/>
      <c r="K899" s="903"/>
      <c r="L899" s="798"/>
      <c r="M899" s="429"/>
      <c r="N899" s="109"/>
      <c r="O899" s="109"/>
      <c r="P899" s="109"/>
      <c r="Q899" s="607"/>
      <c r="R899" s="93"/>
      <c r="S899" s="109">
        <v>0</v>
      </c>
      <c r="T899" s="109">
        <v>0</v>
      </c>
      <c r="U899" s="109">
        <v>0</v>
      </c>
      <c r="V899" s="109">
        <v>0</v>
      </c>
      <c r="W899" s="109">
        <v>0</v>
      </c>
      <c r="X899" s="109">
        <v>0</v>
      </c>
      <c r="Y899" s="109">
        <v>0</v>
      </c>
      <c r="Z899" s="109">
        <v>0</v>
      </c>
      <c r="AA899" s="109">
        <v>0</v>
      </c>
      <c r="AB899" s="109">
        <v>0</v>
      </c>
      <c r="AC899" s="109">
        <v>0</v>
      </c>
      <c r="AD899" s="109">
        <v>7330193.2599999998</v>
      </c>
      <c r="AE899" s="109">
        <v>0</v>
      </c>
      <c r="AF899" s="109">
        <v>0</v>
      </c>
      <c r="AG899" s="109">
        <v>0</v>
      </c>
      <c r="AH899" s="109">
        <v>0</v>
      </c>
      <c r="AI899" s="109">
        <v>0</v>
      </c>
      <c r="AJ899" s="109">
        <v>0</v>
      </c>
      <c r="AK899" s="109">
        <v>0</v>
      </c>
      <c r="AL899" s="109">
        <v>0</v>
      </c>
      <c r="AM899" s="109">
        <v>0</v>
      </c>
      <c r="AN899" s="109">
        <v>0</v>
      </c>
      <c r="AO899" s="109">
        <v>0</v>
      </c>
      <c r="AP899" s="160">
        <f t="shared" si="739"/>
        <v>0</v>
      </c>
      <c r="AQ899" s="160">
        <f t="shared" si="740"/>
        <v>7330193.2599999998</v>
      </c>
      <c r="AR899" s="160">
        <f t="shared" si="741"/>
        <v>7330193.2599999998</v>
      </c>
      <c r="AS899" s="607"/>
      <c r="AT899" s="219"/>
      <c r="AU899" s="13">
        <f t="shared" si="784"/>
        <v>0</v>
      </c>
      <c r="AV899" s="13">
        <f t="shared" si="785"/>
        <v>0</v>
      </c>
      <c r="AW899" s="13">
        <f t="shared" si="786"/>
        <v>7330193.2599999998</v>
      </c>
      <c r="AX899" s="13">
        <f t="shared" si="787"/>
        <v>0</v>
      </c>
      <c r="AY899" s="13">
        <f t="shared" si="788"/>
        <v>0</v>
      </c>
      <c r="AZ899" s="13">
        <f t="shared" si="789"/>
        <v>0</v>
      </c>
      <c r="BA899" s="13">
        <f t="shared" si="790"/>
        <v>0</v>
      </c>
      <c r="BB899" s="13">
        <f t="shared" si="791"/>
        <v>0</v>
      </c>
      <c r="BC899" s="13">
        <f t="shared" si="792"/>
        <v>0</v>
      </c>
      <c r="BD899" s="13">
        <f t="shared" si="793"/>
        <v>0</v>
      </c>
      <c r="BE899" s="13">
        <f t="shared" si="794"/>
        <v>0</v>
      </c>
      <c r="BF899" s="13">
        <f t="shared" si="795"/>
        <v>0</v>
      </c>
      <c r="BG899" s="13">
        <f t="shared" si="796"/>
        <v>0</v>
      </c>
      <c r="BH899" s="13">
        <f t="shared" si="797"/>
        <v>0</v>
      </c>
      <c r="BI899" s="73">
        <f t="shared" ref="BI899:BI962" si="812">SUM(AU899:BH899)</f>
        <v>7330193.2599999998</v>
      </c>
      <c r="BJ899" s="219"/>
      <c r="BK899" s="850">
        <f t="shared" si="798"/>
        <v>0</v>
      </c>
      <c r="BL899" s="109">
        <f t="shared" si="799"/>
        <v>0</v>
      </c>
      <c r="BM899" s="109">
        <f t="shared" si="800"/>
        <v>7330193.2599999998</v>
      </c>
      <c r="BN899" s="109">
        <f t="shared" si="801"/>
        <v>0</v>
      </c>
      <c r="BO899" s="109">
        <f t="shared" si="802"/>
        <v>0</v>
      </c>
      <c r="BP899" s="109">
        <f t="shared" si="803"/>
        <v>0</v>
      </c>
      <c r="BQ899" s="109">
        <f t="shared" si="804"/>
        <v>0</v>
      </c>
      <c r="BR899" s="109">
        <f t="shared" si="805"/>
        <v>0</v>
      </c>
      <c r="BS899" s="109">
        <f t="shared" si="806"/>
        <v>0</v>
      </c>
      <c r="BT899" s="109">
        <f t="shared" si="807"/>
        <v>0</v>
      </c>
      <c r="BU899" s="109">
        <f t="shared" si="808"/>
        <v>0</v>
      </c>
      <c r="BV899" s="109">
        <f t="shared" si="809"/>
        <v>0</v>
      </c>
      <c r="BW899" s="109">
        <f t="shared" si="810"/>
        <v>0</v>
      </c>
      <c r="BX899" s="109">
        <f t="shared" si="811"/>
        <v>0</v>
      </c>
      <c r="BY899" s="1000">
        <f t="shared" ref="BY899:BY962" si="813">SUM(BK899:BX899)</f>
        <v>7330193.2599999998</v>
      </c>
    </row>
    <row r="900" spans="1:77" ht="38.25">
      <c r="A900" s="2" t="s">
        <v>277</v>
      </c>
      <c r="B900" s="2" t="s">
        <v>278</v>
      </c>
      <c r="C900" s="57" t="s">
        <v>20</v>
      </c>
      <c r="D900" s="57" t="s">
        <v>7</v>
      </c>
      <c r="E900" s="681" t="s">
        <v>349</v>
      </c>
      <c r="F900" s="682">
        <v>40908</v>
      </c>
      <c r="G900" s="682" t="s">
        <v>106</v>
      </c>
      <c r="H900" s="241" t="s">
        <v>124</v>
      </c>
      <c r="I900" s="38"/>
      <c r="J900" s="983"/>
      <c r="K900" s="903"/>
      <c r="L900" s="902" t="s">
        <v>1392</v>
      </c>
      <c r="M900" s="986" t="s">
        <v>3619</v>
      </c>
      <c r="N900" s="109"/>
      <c r="O900" s="109"/>
      <c r="P900" s="109"/>
      <c r="Q900" s="607"/>
      <c r="R900" s="93"/>
      <c r="S900" s="109">
        <v>0</v>
      </c>
      <c r="T900" s="109">
        <v>0</v>
      </c>
      <c r="U900" s="109">
        <v>0</v>
      </c>
      <c r="V900" s="109">
        <v>0</v>
      </c>
      <c r="W900" s="109">
        <v>0</v>
      </c>
      <c r="X900" s="109">
        <v>8339058.5299999993</v>
      </c>
      <c r="Y900" s="109">
        <v>0</v>
      </c>
      <c r="Z900" s="109">
        <v>0</v>
      </c>
      <c r="AA900" s="109">
        <v>0</v>
      </c>
      <c r="AB900" s="109">
        <v>0</v>
      </c>
      <c r="AC900" s="109">
        <v>0</v>
      </c>
      <c r="AD900" s="109">
        <v>0</v>
      </c>
      <c r="AE900" s="109">
        <v>0</v>
      </c>
      <c r="AF900" s="109">
        <v>0</v>
      </c>
      <c r="AG900" s="109">
        <v>0</v>
      </c>
      <c r="AH900" s="109">
        <v>0</v>
      </c>
      <c r="AI900" s="109">
        <v>0</v>
      </c>
      <c r="AJ900" s="109">
        <v>0</v>
      </c>
      <c r="AK900" s="109">
        <v>0</v>
      </c>
      <c r="AL900" s="109">
        <v>0</v>
      </c>
      <c r="AM900" s="109">
        <v>0</v>
      </c>
      <c r="AN900" s="109">
        <v>0</v>
      </c>
      <c r="AO900" s="109">
        <v>0</v>
      </c>
      <c r="AP900" s="160">
        <f t="shared" ref="AP900:AP963" si="814">SUM(S900:AA900)</f>
        <v>8339058.5299999993</v>
      </c>
      <c r="AQ900" s="160">
        <f t="shared" ref="AQ900:AQ963" si="815">SUM(AB900:AO900)</f>
        <v>0</v>
      </c>
      <c r="AR900" s="160">
        <f t="shared" ref="AR900:AR963" si="816">SUM(S900:AO900)</f>
        <v>8339058.5299999993</v>
      </c>
      <c r="AS900" s="607"/>
      <c r="AT900" s="219"/>
      <c r="AU900" s="905">
        <f t="shared" ref="AU900:AU919" si="817">AB900</f>
        <v>0</v>
      </c>
      <c r="AV900" s="947">
        <v>8339058.5299999993</v>
      </c>
      <c r="AW900" s="905">
        <f t="shared" ref="AW900:AW919" si="818">AD900</f>
        <v>0</v>
      </c>
      <c r="AX900" s="905">
        <f t="shared" ref="AX900:BH900" si="819">AE900</f>
        <v>0</v>
      </c>
      <c r="AY900" s="905">
        <f t="shared" si="819"/>
        <v>0</v>
      </c>
      <c r="AZ900" s="905">
        <f t="shared" si="819"/>
        <v>0</v>
      </c>
      <c r="BA900" s="905">
        <f t="shared" si="819"/>
        <v>0</v>
      </c>
      <c r="BB900" s="905">
        <f t="shared" si="819"/>
        <v>0</v>
      </c>
      <c r="BC900" s="905">
        <f t="shared" si="819"/>
        <v>0</v>
      </c>
      <c r="BD900" s="905">
        <f t="shared" si="819"/>
        <v>0</v>
      </c>
      <c r="BE900" s="905">
        <f t="shared" si="819"/>
        <v>0</v>
      </c>
      <c r="BF900" s="905">
        <f t="shared" si="819"/>
        <v>0</v>
      </c>
      <c r="BG900" s="905">
        <f t="shared" si="819"/>
        <v>0</v>
      </c>
      <c r="BH900" s="905">
        <f t="shared" si="819"/>
        <v>0</v>
      </c>
      <c r="BI900" s="73">
        <f t="shared" si="812"/>
        <v>8339058.5299999993</v>
      </c>
      <c r="BJ900" s="219"/>
      <c r="BK900" s="850">
        <f t="shared" si="798"/>
        <v>0</v>
      </c>
      <c r="BL900" s="109">
        <f t="shared" si="799"/>
        <v>8339058.5299999993</v>
      </c>
      <c r="BM900" s="109">
        <f t="shared" si="800"/>
        <v>0</v>
      </c>
      <c r="BN900" s="109">
        <f t="shared" si="801"/>
        <v>0</v>
      </c>
      <c r="BO900" s="109">
        <f t="shared" si="802"/>
        <v>0</v>
      </c>
      <c r="BP900" s="109">
        <f t="shared" si="803"/>
        <v>0</v>
      </c>
      <c r="BQ900" s="109">
        <f t="shared" si="804"/>
        <v>0</v>
      </c>
      <c r="BR900" s="109">
        <f t="shared" si="805"/>
        <v>0</v>
      </c>
      <c r="BS900" s="109">
        <f t="shared" si="806"/>
        <v>0</v>
      </c>
      <c r="BT900" s="109">
        <f t="shared" si="807"/>
        <v>0</v>
      </c>
      <c r="BU900" s="109">
        <f t="shared" si="808"/>
        <v>0</v>
      </c>
      <c r="BV900" s="109">
        <f t="shared" si="809"/>
        <v>0</v>
      </c>
      <c r="BW900" s="109">
        <f t="shared" si="810"/>
        <v>0</v>
      </c>
      <c r="BX900" s="109">
        <f t="shared" si="811"/>
        <v>0</v>
      </c>
      <c r="BY900" s="1000">
        <f t="shared" si="813"/>
        <v>8339058.5299999993</v>
      </c>
    </row>
    <row r="901" spans="1:77">
      <c r="A901" s="678"/>
      <c r="B901" s="678" t="s">
        <v>2065</v>
      </c>
      <c r="C901" s="57" t="s">
        <v>23</v>
      </c>
      <c r="D901" s="684" t="s">
        <v>33</v>
      </c>
      <c r="E901" s="681" t="s">
        <v>349</v>
      </c>
      <c r="F901" s="683" t="s">
        <v>264</v>
      </c>
      <c r="G901" s="682" t="s">
        <v>106</v>
      </c>
      <c r="H901" s="241" t="s">
        <v>130</v>
      </c>
      <c r="I901" s="38"/>
      <c r="J901" s="983"/>
      <c r="K901" s="903"/>
      <c r="L901" s="798"/>
      <c r="M901" s="429"/>
      <c r="N901" s="109"/>
      <c r="O901" s="109"/>
      <c r="P901" s="109"/>
      <c r="Q901" s="607"/>
      <c r="R901" s="93"/>
      <c r="S901" s="109">
        <v>-4102.63</v>
      </c>
      <c r="T901" s="109">
        <v>0</v>
      </c>
      <c r="U901" s="109">
        <v>0</v>
      </c>
      <c r="V901" s="109">
        <v>40000</v>
      </c>
      <c r="W901" s="109">
        <v>15000</v>
      </c>
      <c r="X901" s="109">
        <v>10520</v>
      </c>
      <c r="Y901" s="109">
        <v>0</v>
      </c>
      <c r="Z901" s="109">
        <v>0</v>
      </c>
      <c r="AA901" s="109">
        <v>0</v>
      </c>
      <c r="AB901" s="109">
        <v>0</v>
      </c>
      <c r="AC901" s="109">
        <v>0</v>
      </c>
      <c r="AD901" s="109">
        <v>0</v>
      </c>
      <c r="AE901" s="109">
        <v>0</v>
      </c>
      <c r="AF901" s="109">
        <v>0</v>
      </c>
      <c r="AG901" s="109">
        <v>0</v>
      </c>
      <c r="AH901" s="109">
        <v>0</v>
      </c>
      <c r="AI901" s="109">
        <v>0</v>
      </c>
      <c r="AJ901" s="109">
        <v>0</v>
      </c>
      <c r="AK901" s="109">
        <v>0</v>
      </c>
      <c r="AL901" s="109">
        <v>0</v>
      </c>
      <c r="AM901" s="109">
        <v>0</v>
      </c>
      <c r="AN901" s="109">
        <v>0</v>
      </c>
      <c r="AO901" s="109">
        <v>0</v>
      </c>
      <c r="AP901" s="160">
        <f t="shared" si="814"/>
        <v>61417.37</v>
      </c>
      <c r="AQ901" s="160">
        <f t="shared" si="815"/>
        <v>0</v>
      </c>
      <c r="AR901" s="160">
        <f t="shared" si="816"/>
        <v>61417.37</v>
      </c>
      <c r="AS901" s="607"/>
      <c r="AT901" s="219"/>
      <c r="AU901" s="13">
        <f t="shared" si="817"/>
        <v>0</v>
      </c>
      <c r="AV901" s="13">
        <f t="shared" ref="AV901:AV919" si="820">AC901</f>
        <v>0</v>
      </c>
      <c r="AW901" s="13">
        <f t="shared" si="818"/>
        <v>0</v>
      </c>
      <c r="AX901" s="13">
        <f t="shared" ref="AX901:AX919" si="821">AE901</f>
        <v>0</v>
      </c>
      <c r="AY901" s="13">
        <f t="shared" ref="AY901:AY919" si="822">AF901</f>
        <v>0</v>
      </c>
      <c r="AZ901" s="13">
        <f t="shared" ref="AZ901:AZ919" si="823">AG901</f>
        <v>0</v>
      </c>
      <c r="BA901" s="13">
        <f t="shared" ref="BA901:BA919" si="824">AH901</f>
        <v>0</v>
      </c>
      <c r="BB901" s="13">
        <f t="shared" ref="BB901:BB919" si="825">AI901</f>
        <v>0</v>
      </c>
      <c r="BC901" s="13">
        <f t="shared" ref="BC901:BC919" si="826">AJ901</f>
        <v>0</v>
      </c>
      <c r="BD901" s="13">
        <f t="shared" ref="BD901:BD919" si="827">AK901</f>
        <v>0</v>
      </c>
      <c r="BE901" s="13">
        <f t="shared" ref="BE901:BE919" si="828">AL901</f>
        <v>0</v>
      </c>
      <c r="BF901" s="13">
        <f t="shared" ref="BF901:BF919" si="829">AM901</f>
        <v>0</v>
      </c>
      <c r="BG901" s="13">
        <f t="shared" ref="BG901:BG919" si="830">AN901</f>
        <v>0</v>
      </c>
      <c r="BH901" s="13">
        <f t="shared" ref="BH901:BH919" si="831">AO901</f>
        <v>0</v>
      </c>
      <c r="BI901" s="73">
        <f t="shared" si="812"/>
        <v>0</v>
      </c>
      <c r="BJ901" s="219"/>
      <c r="BK901" s="850">
        <f t="shared" si="798"/>
        <v>0</v>
      </c>
      <c r="BL901" s="109">
        <f t="shared" si="799"/>
        <v>0</v>
      </c>
      <c r="BM901" s="109">
        <f t="shared" si="800"/>
        <v>0</v>
      </c>
      <c r="BN901" s="109">
        <f t="shared" si="801"/>
        <v>0</v>
      </c>
      <c r="BO901" s="109">
        <f t="shared" si="802"/>
        <v>0</v>
      </c>
      <c r="BP901" s="109">
        <f t="shared" si="803"/>
        <v>0</v>
      </c>
      <c r="BQ901" s="109">
        <f t="shared" si="804"/>
        <v>0</v>
      </c>
      <c r="BR901" s="109">
        <f t="shared" si="805"/>
        <v>0</v>
      </c>
      <c r="BS901" s="109">
        <f t="shared" si="806"/>
        <v>0</v>
      </c>
      <c r="BT901" s="109">
        <f t="shared" si="807"/>
        <v>0</v>
      </c>
      <c r="BU901" s="109">
        <f t="shared" si="808"/>
        <v>0</v>
      </c>
      <c r="BV901" s="109">
        <f t="shared" si="809"/>
        <v>0</v>
      </c>
      <c r="BW901" s="109">
        <f t="shared" si="810"/>
        <v>0</v>
      </c>
      <c r="BX901" s="109">
        <f t="shared" si="811"/>
        <v>0</v>
      </c>
      <c r="BY901" s="1000">
        <f t="shared" si="813"/>
        <v>0</v>
      </c>
    </row>
    <row r="902" spans="1:77">
      <c r="A902" s="679"/>
      <c r="B902" s="679" t="s">
        <v>2065</v>
      </c>
      <c r="C902" s="57" t="s">
        <v>23</v>
      </c>
      <c r="D902" s="684" t="s">
        <v>25</v>
      </c>
      <c r="E902" s="681" t="s">
        <v>349</v>
      </c>
      <c r="F902" s="682" t="s">
        <v>264</v>
      </c>
      <c r="G902" s="682" t="s">
        <v>106</v>
      </c>
      <c r="H902" s="241" t="s">
        <v>126</v>
      </c>
      <c r="I902" s="38"/>
      <c r="J902" s="983"/>
      <c r="K902" s="903"/>
      <c r="L902" s="798"/>
      <c r="M902" s="429"/>
      <c r="N902" s="109"/>
      <c r="O902" s="109"/>
      <c r="P902" s="109"/>
      <c r="Q902" s="607"/>
      <c r="R902" s="93"/>
      <c r="S902" s="109">
        <v>-655.67000000000007</v>
      </c>
      <c r="T902" s="109">
        <v>0</v>
      </c>
      <c r="U902" s="109">
        <v>30555.71</v>
      </c>
      <c r="V902" s="109">
        <v>0</v>
      </c>
      <c r="W902" s="109">
        <v>0</v>
      </c>
      <c r="X902" s="109">
        <v>0</v>
      </c>
      <c r="Y902" s="109">
        <v>0</v>
      </c>
      <c r="Z902" s="109">
        <v>0</v>
      </c>
      <c r="AA902" s="109">
        <v>0</v>
      </c>
      <c r="AB902" s="109">
        <v>0</v>
      </c>
      <c r="AC902" s="109">
        <v>0</v>
      </c>
      <c r="AD902" s="109">
        <v>0</v>
      </c>
      <c r="AE902" s="109">
        <v>0</v>
      </c>
      <c r="AF902" s="109">
        <v>0</v>
      </c>
      <c r="AG902" s="109">
        <v>0</v>
      </c>
      <c r="AH902" s="109">
        <v>0</v>
      </c>
      <c r="AI902" s="109">
        <v>0</v>
      </c>
      <c r="AJ902" s="109">
        <v>0</v>
      </c>
      <c r="AK902" s="109">
        <v>0</v>
      </c>
      <c r="AL902" s="109">
        <v>0</v>
      </c>
      <c r="AM902" s="109">
        <v>0</v>
      </c>
      <c r="AN902" s="109">
        <v>0</v>
      </c>
      <c r="AO902" s="109">
        <v>0</v>
      </c>
      <c r="AP902" s="160">
        <f t="shared" si="814"/>
        <v>29900.04</v>
      </c>
      <c r="AQ902" s="160">
        <f t="shared" si="815"/>
        <v>0</v>
      </c>
      <c r="AR902" s="160">
        <f t="shared" si="816"/>
        <v>29900.04</v>
      </c>
      <c r="AS902" s="607"/>
      <c r="AT902" s="219"/>
      <c r="AU902" s="13">
        <f t="shared" si="817"/>
        <v>0</v>
      </c>
      <c r="AV902" s="13">
        <f t="shared" si="820"/>
        <v>0</v>
      </c>
      <c r="AW902" s="13">
        <f t="shared" si="818"/>
        <v>0</v>
      </c>
      <c r="AX902" s="13">
        <f t="shared" si="821"/>
        <v>0</v>
      </c>
      <c r="AY902" s="13">
        <f t="shared" si="822"/>
        <v>0</v>
      </c>
      <c r="AZ902" s="13">
        <f t="shared" si="823"/>
        <v>0</v>
      </c>
      <c r="BA902" s="13">
        <f t="shared" si="824"/>
        <v>0</v>
      </c>
      <c r="BB902" s="13">
        <f t="shared" si="825"/>
        <v>0</v>
      </c>
      <c r="BC902" s="13">
        <f t="shared" si="826"/>
        <v>0</v>
      </c>
      <c r="BD902" s="13">
        <f t="shared" si="827"/>
        <v>0</v>
      </c>
      <c r="BE902" s="13">
        <f t="shared" si="828"/>
        <v>0</v>
      </c>
      <c r="BF902" s="13">
        <f t="shared" si="829"/>
        <v>0</v>
      </c>
      <c r="BG902" s="13">
        <f t="shared" si="830"/>
        <v>0</v>
      </c>
      <c r="BH902" s="13">
        <f t="shared" si="831"/>
        <v>0</v>
      </c>
      <c r="BI902" s="73">
        <f t="shared" si="812"/>
        <v>0</v>
      </c>
      <c r="BJ902" s="219"/>
      <c r="BK902" s="850">
        <f t="shared" si="798"/>
        <v>0</v>
      </c>
      <c r="BL902" s="109">
        <f t="shared" si="799"/>
        <v>0</v>
      </c>
      <c r="BM902" s="109">
        <f t="shared" si="800"/>
        <v>0</v>
      </c>
      <c r="BN902" s="109">
        <f t="shared" si="801"/>
        <v>0</v>
      </c>
      <c r="BO902" s="109">
        <f t="shared" si="802"/>
        <v>0</v>
      </c>
      <c r="BP902" s="109">
        <f t="shared" si="803"/>
        <v>0</v>
      </c>
      <c r="BQ902" s="109">
        <f t="shared" si="804"/>
        <v>0</v>
      </c>
      <c r="BR902" s="109">
        <f t="shared" si="805"/>
        <v>0</v>
      </c>
      <c r="BS902" s="109">
        <f t="shared" si="806"/>
        <v>0</v>
      </c>
      <c r="BT902" s="109">
        <f t="shared" si="807"/>
        <v>0</v>
      </c>
      <c r="BU902" s="109">
        <f t="shared" si="808"/>
        <v>0</v>
      </c>
      <c r="BV902" s="109">
        <f t="shared" si="809"/>
        <v>0</v>
      </c>
      <c r="BW902" s="109">
        <f t="shared" si="810"/>
        <v>0</v>
      </c>
      <c r="BX902" s="109">
        <f t="shared" si="811"/>
        <v>0</v>
      </c>
      <c r="BY902" s="1000">
        <f t="shared" si="813"/>
        <v>0</v>
      </c>
    </row>
    <row r="903" spans="1:77">
      <c r="A903" s="2"/>
      <c r="B903" s="2" t="s">
        <v>2065</v>
      </c>
      <c r="C903" s="57" t="s">
        <v>20</v>
      </c>
      <c r="D903" s="57" t="s">
        <v>7</v>
      </c>
      <c r="E903" s="681" t="s">
        <v>349</v>
      </c>
      <c r="F903" s="682" t="s">
        <v>264</v>
      </c>
      <c r="G903" s="682" t="s">
        <v>106</v>
      </c>
      <c r="H903" s="241" t="s">
        <v>124</v>
      </c>
      <c r="I903" s="38"/>
      <c r="J903" s="983"/>
      <c r="K903" s="903"/>
      <c r="L903" s="798"/>
      <c r="M903" s="429"/>
      <c r="N903" s="109"/>
      <c r="O903" s="109"/>
      <c r="P903" s="109"/>
      <c r="Q903" s="607"/>
      <c r="R903" s="93"/>
      <c r="S903" s="109">
        <v>126568.23999999999</v>
      </c>
      <c r="T903" s="109">
        <v>-71720.989999999991</v>
      </c>
      <c r="U903" s="109">
        <v>-4048.68</v>
      </c>
      <c r="V903" s="109">
        <v>-2211</v>
      </c>
      <c r="W903" s="109">
        <v>236876</v>
      </c>
      <c r="X903" s="109">
        <v>166316.25</v>
      </c>
      <c r="Y903" s="109">
        <v>0</v>
      </c>
      <c r="Z903" s="109">
        <v>0</v>
      </c>
      <c r="AA903" s="109">
        <v>0</v>
      </c>
      <c r="AB903" s="109">
        <v>0</v>
      </c>
      <c r="AC903" s="109">
        <v>0</v>
      </c>
      <c r="AD903" s="109">
        <v>0</v>
      </c>
      <c r="AE903" s="109">
        <v>0</v>
      </c>
      <c r="AF903" s="109">
        <v>0</v>
      </c>
      <c r="AG903" s="109">
        <v>0</v>
      </c>
      <c r="AH903" s="109">
        <v>0</v>
      </c>
      <c r="AI903" s="109">
        <v>0</v>
      </c>
      <c r="AJ903" s="109">
        <v>0</v>
      </c>
      <c r="AK903" s="109">
        <v>0</v>
      </c>
      <c r="AL903" s="109">
        <v>0</v>
      </c>
      <c r="AM903" s="109">
        <v>0</v>
      </c>
      <c r="AN903" s="109">
        <v>0</v>
      </c>
      <c r="AO903" s="109">
        <v>0</v>
      </c>
      <c r="AP903" s="160">
        <f t="shared" si="814"/>
        <v>451779.82</v>
      </c>
      <c r="AQ903" s="160">
        <f t="shared" si="815"/>
        <v>0</v>
      </c>
      <c r="AR903" s="160">
        <f t="shared" si="816"/>
        <v>451779.82</v>
      </c>
      <c r="AS903" s="607"/>
      <c r="AT903" s="219"/>
      <c r="AU903" s="13">
        <f t="shared" si="817"/>
        <v>0</v>
      </c>
      <c r="AV903" s="13">
        <f t="shared" si="820"/>
        <v>0</v>
      </c>
      <c r="AW903" s="13">
        <f t="shared" si="818"/>
        <v>0</v>
      </c>
      <c r="AX903" s="13">
        <f t="shared" si="821"/>
        <v>0</v>
      </c>
      <c r="AY903" s="13">
        <f t="shared" si="822"/>
        <v>0</v>
      </c>
      <c r="AZ903" s="13">
        <f t="shared" si="823"/>
        <v>0</v>
      </c>
      <c r="BA903" s="13">
        <f t="shared" si="824"/>
        <v>0</v>
      </c>
      <c r="BB903" s="13">
        <f t="shared" si="825"/>
        <v>0</v>
      </c>
      <c r="BC903" s="13">
        <f t="shared" si="826"/>
        <v>0</v>
      </c>
      <c r="BD903" s="13">
        <f t="shared" si="827"/>
        <v>0</v>
      </c>
      <c r="BE903" s="13">
        <f t="shared" si="828"/>
        <v>0</v>
      </c>
      <c r="BF903" s="13">
        <f t="shared" si="829"/>
        <v>0</v>
      </c>
      <c r="BG903" s="13">
        <f t="shared" si="830"/>
        <v>0</v>
      </c>
      <c r="BH903" s="13">
        <f t="shared" si="831"/>
        <v>0</v>
      </c>
      <c r="BI903" s="73">
        <f t="shared" si="812"/>
        <v>0</v>
      </c>
      <c r="BJ903" s="219"/>
      <c r="BK903" s="850">
        <f t="shared" si="798"/>
        <v>0</v>
      </c>
      <c r="BL903" s="109">
        <f t="shared" si="799"/>
        <v>0</v>
      </c>
      <c r="BM903" s="109">
        <f t="shared" si="800"/>
        <v>0</v>
      </c>
      <c r="BN903" s="109">
        <f t="shared" si="801"/>
        <v>0</v>
      </c>
      <c r="BO903" s="109">
        <f t="shared" si="802"/>
        <v>0</v>
      </c>
      <c r="BP903" s="109">
        <f t="shared" si="803"/>
        <v>0</v>
      </c>
      <c r="BQ903" s="109">
        <f t="shared" si="804"/>
        <v>0</v>
      </c>
      <c r="BR903" s="109">
        <f t="shared" si="805"/>
        <v>0</v>
      </c>
      <c r="BS903" s="109">
        <f t="shared" si="806"/>
        <v>0</v>
      </c>
      <c r="BT903" s="109">
        <f t="shared" si="807"/>
        <v>0</v>
      </c>
      <c r="BU903" s="109">
        <f t="shared" si="808"/>
        <v>0</v>
      </c>
      <c r="BV903" s="109">
        <f t="shared" si="809"/>
        <v>0</v>
      </c>
      <c r="BW903" s="109">
        <f t="shared" si="810"/>
        <v>0</v>
      </c>
      <c r="BX903" s="109">
        <f t="shared" si="811"/>
        <v>0</v>
      </c>
      <c r="BY903" s="1000">
        <f t="shared" si="813"/>
        <v>0</v>
      </c>
    </row>
    <row r="904" spans="1:77">
      <c r="A904" s="2"/>
      <c r="B904" s="2" t="s">
        <v>2065</v>
      </c>
      <c r="C904" s="57" t="s">
        <v>20</v>
      </c>
      <c r="D904" s="57" t="s">
        <v>7</v>
      </c>
      <c r="E904" s="681" t="s">
        <v>349</v>
      </c>
      <c r="F904" s="682" t="s">
        <v>264</v>
      </c>
      <c r="G904" s="682" t="s">
        <v>106</v>
      </c>
      <c r="H904" s="241" t="s">
        <v>124</v>
      </c>
      <c r="I904" s="38"/>
      <c r="J904" s="983"/>
      <c r="K904" s="903"/>
      <c r="L904" s="798"/>
      <c r="M904" s="429"/>
      <c r="N904" s="109"/>
      <c r="O904" s="109"/>
      <c r="P904" s="109"/>
      <c r="Q904" s="607"/>
      <c r="R904" s="93"/>
      <c r="S904" s="109">
        <v>-27692.78</v>
      </c>
      <c r="T904" s="109">
        <v>92417.43</v>
      </c>
      <c r="U904" s="109">
        <v>-48245.8</v>
      </c>
      <c r="V904" s="109">
        <v>-1768.8000000000002</v>
      </c>
      <c r="W904" s="109">
        <v>189500.80000000002</v>
      </c>
      <c r="X904" s="109">
        <v>133053</v>
      </c>
      <c r="Y904" s="109">
        <v>0</v>
      </c>
      <c r="Z904" s="109">
        <v>0</v>
      </c>
      <c r="AA904" s="109">
        <v>0</v>
      </c>
      <c r="AB904" s="109">
        <v>0</v>
      </c>
      <c r="AC904" s="109">
        <v>0</v>
      </c>
      <c r="AD904" s="109">
        <v>0</v>
      </c>
      <c r="AE904" s="109">
        <v>0</v>
      </c>
      <c r="AF904" s="109">
        <v>0</v>
      </c>
      <c r="AG904" s="109">
        <v>0</v>
      </c>
      <c r="AH904" s="109">
        <v>0</v>
      </c>
      <c r="AI904" s="109">
        <v>0</v>
      </c>
      <c r="AJ904" s="109">
        <v>0</v>
      </c>
      <c r="AK904" s="109">
        <v>0</v>
      </c>
      <c r="AL904" s="109">
        <v>0</v>
      </c>
      <c r="AM904" s="109">
        <v>0</v>
      </c>
      <c r="AN904" s="109">
        <v>0</v>
      </c>
      <c r="AO904" s="109">
        <v>0</v>
      </c>
      <c r="AP904" s="160">
        <f t="shared" si="814"/>
        <v>337263.85</v>
      </c>
      <c r="AQ904" s="160">
        <f t="shared" si="815"/>
        <v>0</v>
      </c>
      <c r="AR904" s="160">
        <f t="shared" si="816"/>
        <v>337263.85</v>
      </c>
      <c r="AS904" s="607"/>
      <c r="AT904" s="219"/>
      <c r="AU904" s="13">
        <f t="shared" si="817"/>
        <v>0</v>
      </c>
      <c r="AV904" s="13">
        <f t="shared" si="820"/>
        <v>0</v>
      </c>
      <c r="AW904" s="13">
        <f t="shared" si="818"/>
        <v>0</v>
      </c>
      <c r="AX904" s="13">
        <f t="shared" si="821"/>
        <v>0</v>
      </c>
      <c r="AY904" s="13">
        <f t="shared" si="822"/>
        <v>0</v>
      </c>
      <c r="AZ904" s="13">
        <f t="shared" si="823"/>
        <v>0</v>
      </c>
      <c r="BA904" s="13">
        <f t="shared" si="824"/>
        <v>0</v>
      </c>
      <c r="BB904" s="13">
        <f t="shared" si="825"/>
        <v>0</v>
      </c>
      <c r="BC904" s="13">
        <f t="shared" si="826"/>
        <v>0</v>
      </c>
      <c r="BD904" s="13">
        <f t="shared" si="827"/>
        <v>0</v>
      </c>
      <c r="BE904" s="13">
        <f t="shared" si="828"/>
        <v>0</v>
      </c>
      <c r="BF904" s="13">
        <f t="shared" si="829"/>
        <v>0</v>
      </c>
      <c r="BG904" s="13">
        <f t="shared" si="830"/>
        <v>0</v>
      </c>
      <c r="BH904" s="13">
        <f t="shared" si="831"/>
        <v>0</v>
      </c>
      <c r="BI904" s="73">
        <f t="shared" si="812"/>
        <v>0</v>
      </c>
      <c r="BJ904" s="219"/>
      <c r="BK904" s="850"/>
      <c r="BL904" s="109"/>
      <c r="BM904" s="109"/>
      <c r="BN904" s="109"/>
      <c r="BO904" s="109"/>
      <c r="BP904" s="109"/>
      <c r="BQ904" s="109"/>
      <c r="BR904" s="109"/>
      <c r="BS904" s="109"/>
      <c r="BT904" s="109"/>
      <c r="BU904" s="109"/>
      <c r="BV904" s="109"/>
      <c r="BW904" s="109"/>
      <c r="BX904" s="109"/>
      <c r="BY904" s="1000">
        <f t="shared" si="813"/>
        <v>0</v>
      </c>
    </row>
    <row r="905" spans="1:77">
      <c r="A905" s="2"/>
      <c r="B905" s="2" t="s">
        <v>2065</v>
      </c>
      <c r="C905" s="57" t="s">
        <v>20</v>
      </c>
      <c r="D905" s="57" t="s">
        <v>7</v>
      </c>
      <c r="E905" s="681" t="s">
        <v>349</v>
      </c>
      <c r="F905" s="682" t="s">
        <v>264</v>
      </c>
      <c r="G905" s="682" t="s">
        <v>106</v>
      </c>
      <c r="H905" s="241" t="s">
        <v>124</v>
      </c>
      <c r="I905" s="38"/>
      <c r="J905" s="983"/>
      <c r="K905" s="903"/>
      <c r="L905" s="798"/>
      <c r="M905" s="429"/>
      <c r="N905" s="109"/>
      <c r="O905" s="109"/>
      <c r="P905" s="109"/>
      <c r="Q905" s="607"/>
      <c r="R905" s="93"/>
      <c r="S905" s="109">
        <v>0</v>
      </c>
      <c r="T905" s="109">
        <v>-12138.449999999999</v>
      </c>
      <c r="U905" s="109">
        <v>0</v>
      </c>
      <c r="V905" s="109">
        <v>-1768.8000000000002</v>
      </c>
      <c r="W905" s="109">
        <v>189500.80000000002</v>
      </c>
      <c r="X905" s="109">
        <v>133053</v>
      </c>
      <c r="Y905" s="109">
        <v>0</v>
      </c>
      <c r="Z905" s="109">
        <v>0</v>
      </c>
      <c r="AA905" s="109">
        <v>0</v>
      </c>
      <c r="AB905" s="109">
        <v>0</v>
      </c>
      <c r="AC905" s="109">
        <v>0</v>
      </c>
      <c r="AD905" s="109">
        <v>0</v>
      </c>
      <c r="AE905" s="109">
        <v>0</v>
      </c>
      <c r="AF905" s="109">
        <v>0</v>
      </c>
      <c r="AG905" s="109">
        <v>0</v>
      </c>
      <c r="AH905" s="109">
        <v>0</v>
      </c>
      <c r="AI905" s="109">
        <v>0</v>
      </c>
      <c r="AJ905" s="109">
        <v>0</v>
      </c>
      <c r="AK905" s="109">
        <v>0</v>
      </c>
      <c r="AL905" s="109">
        <v>0</v>
      </c>
      <c r="AM905" s="109">
        <v>0</v>
      </c>
      <c r="AN905" s="109">
        <v>0</v>
      </c>
      <c r="AO905" s="109">
        <v>0</v>
      </c>
      <c r="AP905" s="160">
        <f t="shared" si="814"/>
        <v>308646.55000000005</v>
      </c>
      <c r="AQ905" s="160">
        <f t="shared" si="815"/>
        <v>0</v>
      </c>
      <c r="AR905" s="160">
        <f t="shared" si="816"/>
        <v>308646.55000000005</v>
      </c>
      <c r="AS905" s="607"/>
      <c r="AT905" s="219"/>
      <c r="AU905" s="13">
        <f t="shared" si="817"/>
        <v>0</v>
      </c>
      <c r="AV905" s="13">
        <f t="shared" si="820"/>
        <v>0</v>
      </c>
      <c r="AW905" s="13">
        <f t="shared" si="818"/>
        <v>0</v>
      </c>
      <c r="AX905" s="13">
        <f t="shared" si="821"/>
        <v>0</v>
      </c>
      <c r="AY905" s="13">
        <f t="shared" si="822"/>
        <v>0</v>
      </c>
      <c r="AZ905" s="13">
        <f t="shared" si="823"/>
        <v>0</v>
      </c>
      <c r="BA905" s="13">
        <f t="shared" si="824"/>
        <v>0</v>
      </c>
      <c r="BB905" s="13">
        <f t="shared" si="825"/>
        <v>0</v>
      </c>
      <c r="BC905" s="13">
        <f t="shared" si="826"/>
        <v>0</v>
      </c>
      <c r="BD905" s="13">
        <f t="shared" si="827"/>
        <v>0</v>
      </c>
      <c r="BE905" s="13">
        <f t="shared" si="828"/>
        <v>0</v>
      </c>
      <c r="BF905" s="13">
        <f t="shared" si="829"/>
        <v>0</v>
      </c>
      <c r="BG905" s="13">
        <f t="shared" si="830"/>
        <v>0</v>
      </c>
      <c r="BH905" s="13">
        <f t="shared" si="831"/>
        <v>0</v>
      </c>
      <c r="BI905" s="73">
        <f t="shared" si="812"/>
        <v>0</v>
      </c>
      <c r="BJ905" s="219"/>
      <c r="BK905" s="850">
        <f t="shared" ref="BK905:BK936" si="832">IF($E905="N",AU905)</f>
        <v>0</v>
      </c>
      <c r="BL905" s="109">
        <f t="shared" ref="BL905:BL936" si="833">IF($E905="N",AV905)</f>
        <v>0</v>
      </c>
      <c r="BM905" s="109">
        <f t="shared" ref="BM905:BM936" si="834">IF($E905="N",AW905)</f>
        <v>0</v>
      </c>
      <c r="BN905" s="109">
        <f t="shared" ref="BN905:BN936" si="835">IF($E905="N",AX905)</f>
        <v>0</v>
      </c>
      <c r="BO905" s="109">
        <f t="shared" ref="BO905:BO936" si="836">IF($E905="N",AY905)</f>
        <v>0</v>
      </c>
      <c r="BP905" s="109">
        <f t="shared" ref="BP905:BP936" si="837">IF($E905="N",AZ905)</f>
        <v>0</v>
      </c>
      <c r="BQ905" s="109">
        <f t="shared" ref="BQ905:BQ936" si="838">IF($E905="N",BA905)</f>
        <v>0</v>
      </c>
      <c r="BR905" s="109">
        <f t="shared" ref="BR905:BR936" si="839">IF($E905="N",BB905)</f>
        <v>0</v>
      </c>
      <c r="BS905" s="109">
        <f t="shared" ref="BS905:BS936" si="840">IF($E905="N",BC905)</f>
        <v>0</v>
      </c>
      <c r="BT905" s="109">
        <f t="shared" ref="BT905:BT936" si="841">IF($E905="N",BD905)</f>
        <v>0</v>
      </c>
      <c r="BU905" s="109">
        <f t="shared" ref="BU905:BU936" si="842">IF($E905="N",BE905)</f>
        <v>0</v>
      </c>
      <c r="BV905" s="109">
        <f t="shared" ref="BV905:BV936" si="843">IF($E905="N",BF905)</f>
        <v>0</v>
      </c>
      <c r="BW905" s="109">
        <f t="shared" ref="BW905:BW936" si="844">IF($E905="N",BG905)</f>
        <v>0</v>
      </c>
      <c r="BX905" s="109">
        <f t="shared" ref="BX905:BX936" si="845">IF($E905="N",BH905)</f>
        <v>0</v>
      </c>
      <c r="BY905" s="1000">
        <f t="shared" si="813"/>
        <v>0</v>
      </c>
    </row>
    <row r="906" spans="1:77">
      <c r="A906" s="2"/>
      <c r="B906" s="2" t="s">
        <v>2065</v>
      </c>
      <c r="C906" s="57" t="s">
        <v>20</v>
      </c>
      <c r="D906" s="57" t="s">
        <v>7</v>
      </c>
      <c r="E906" s="681" t="s">
        <v>349</v>
      </c>
      <c r="F906" s="682" t="s">
        <v>264</v>
      </c>
      <c r="G906" s="682" t="s">
        <v>106</v>
      </c>
      <c r="H906" s="241" t="s">
        <v>124</v>
      </c>
      <c r="I906" s="38"/>
      <c r="J906" s="983"/>
      <c r="K906" s="903"/>
      <c r="L906" s="798"/>
      <c r="M906" s="429"/>
      <c r="N906" s="109"/>
      <c r="O906" s="109"/>
      <c r="P906" s="109"/>
      <c r="Q906" s="607"/>
      <c r="R906" s="93"/>
      <c r="S906" s="109">
        <v>5860.1100000000351</v>
      </c>
      <c r="T906" s="109">
        <v>4026.3599999999597</v>
      </c>
      <c r="U906" s="109">
        <v>1943.9099999999999</v>
      </c>
      <c r="V906" s="109">
        <v>-1326.6</v>
      </c>
      <c r="W906" s="109">
        <v>142125.6</v>
      </c>
      <c r="X906" s="109">
        <v>99789.75</v>
      </c>
      <c r="Y906" s="109">
        <v>0</v>
      </c>
      <c r="Z906" s="109">
        <v>0</v>
      </c>
      <c r="AA906" s="109">
        <v>0</v>
      </c>
      <c r="AB906" s="109">
        <v>0</v>
      </c>
      <c r="AC906" s="109">
        <v>0</v>
      </c>
      <c r="AD906" s="109">
        <v>0</v>
      </c>
      <c r="AE906" s="109">
        <v>0</v>
      </c>
      <c r="AF906" s="109">
        <v>0</v>
      </c>
      <c r="AG906" s="109">
        <v>0</v>
      </c>
      <c r="AH906" s="109">
        <v>0</v>
      </c>
      <c r="AI906" s="109">
        <v>0</v>
      </c>
      <c r="AJ906" s="109">
        <v>0</v>
      </c>
      <c r="AK906" s="109">
        <v>0</v>
      </c>
      <c r="AL906" s="109">
        <v>0</v>
      </c>
      <c r="AM906" s="109">
        <v>0</v>
      </c>
      <c r="AN906" s="109">
        <v>0</v>
      </c>
      <c r="AO906" s="109">
        <v>0</v>
      </c>
      <c r="AP906" s="160">
        <f t="shared" si="814"/>
        <v>252419.13</v>
      </c>
      <c r="AQ906" s="160">
        <f t="shared" si="815"/>
        <v>0</v>
      </c>
      <c r="AR906" s="160">
        <f t="shared" si="816"/>
        <v>252419.13</v>
      </c>
      <c r="AS906" s="607"/>
      <c r="AT906" s="219"/>
      <c r="AU906" s="13">
        <f t="shared" si="817"/>
        <v>0</v>
      </c>
      <c r="AV906" s="13">
        <f t="shared" si="820"/>
        <v>0</v>
      </c>
      <c r="AW906" s="13">
        <f t="shared" si="818"/>
        <v>0</v>
      </c>
      <c r="AX906" s="13">
        <f t="shared" si="821"/>
        <v>0</v>
      </c>
      <c r="AY906" s="13">
        <f t="shared" si="822"/>
        <v>0</v>
      </c>
      <c r="AZ906" s="13">
        <f t="shared" si="823"/>
        <v>0</v>
      </c>
      <c r="BA906" s="13">
        <f t="shared" si="824"/>
        <v>0</v>
      </c>
      <c r="BB906" s="13">
        <f t="shared" si="825"/>
        <v>0</v>
      </c>
      <c r="BC906" s="13">
        <f t="shared" si="826"/>
        <v>0</v>
      </c>
      <c r="BD906" s="13">
        <f t="shared" si="827"/>
        <v>0</v>
      </c>
      <c r="BE906" s="13">
        <f t="shared" si="828"/>
        <v>0</v>
      </c>
      <c r="BF906" s="13">
        <f t="shared" si="829"/>
        <v>0</v>
      </c>
      <c r="BG906" s="13">
        <f t="shared" si="830"/>
        <v>0</v>
      </c>
      <c r="BH906" s="13">
        <f t="shared" si="831"/>
        <v>0</v>
      </c>
      <c r="BI906" s="73">
        <f t="shared" si="812"/>
        <v>0</v>
      </c>
      <c r="BJ906" s="219"/>
      <c r="BK906" s="850">
        <f t="shared" si="832"/>
        <v>0</v>
      </c>
      <c r="BL906" s="109">
        <f t="shared" si="833"/>
        <v>0</v>
      </c>
      <c r="BM906" s="109">
        <f t="shared" si="834"/>
        <v>0</v>
      </c>
      <c r="BN906" s="109">
        <f t="shared" si="835"/>
        <v>0</v>
      </c>
      <c r="BO906" s="109">
        <f t="shared" si="836"/>
        <v>0</v>
      </c>
      <c r="BP906" s="109">
        <f t="shared" si="837"/>
        <v>0</v>
      </c>
      <c r="BQ906" s="109">
        <f t="shared" si="838"/>
        <v>0</v>
      </c>
      <c r="BR906" s="109">
        <f t="shared" si="839"/>
        <v>0</v>
      </c>
      <c r="BS906" s="109">
        <f t="shared" si="840"/>
        <v>0</v>
      </c>
      <c r="BT906" s="109">
        <f t="shared" si="841"/>
        <v>0</v>
      </c>
      <c r="BU906" s="109">
        <f t="shared" si="842"/>
        <v>0</v>
      </c>
      <c r="BV906" s="109">
        <f t="shared" si="843"/>
        <v>0</v>
      </c>
      <c r="BW906" s="109">
        <f t="shared" si="844"/>
        <v>0</v>
      </c>
      <c r="BX906" s="109">
        <f t="shared" si="845"/>
        <v>0</v>
      </c>
      <c r="BY906" s="1000">
        <f t="shared" si="813"/>
        <v>0</v>
      </c>
    </row>
    <row r="907" spans="1:77">
      <c r="A907" s="2"/>
      <c r="B907" s="2" t="s">
        <v>2065</v>
      </c>
      <c r="C907" s="57" t="s">
        <v>20</v>
      </c>
      <c r="D907" s="57" t="s">
        <v>7</v>
      </c>
      <c r="E907" s="681" t="s">
        <v>349</v>
      </c>
      <c r="F907" s="682" t="s">
        <v>264</v>
      </c>
      <c r="G907" s="682" t="s">
        <v>106</v>
      </c>
      <c r="H907" s="241" t="s">
        <v>124</v>
      </c>
      <c r="I907" s="38"/>
      <c r="J907" s="983"/>
      <c r="K907" s="903"/>
      <c r="L907" s="798"/>
      <c r="M907" s="429"/>
      <c r="N907" s="109"/>
      <c r="O907" s="109"/>
      <c r="P907" s="109"/>
      <c r="Q907" s="607"/>
      <c r="R907" s="93"/>
      <c r="S907" s="109">
        <v>-137.9</v>
      </c>
      <c r="T907" s="109">
        <v>0</v>
      </c>
      <c r="U907" s="109">
        <v>9713.82</v>
      </c>
      <c r="V907" s="109">
        <v>-1326.6</v>
      </c>
      <c r="W907" s="109">
        <v>142125.6</v>
      </c>
      <c r="X907" s="109">
        <v>99789.75</v>
      </c>
      <c r="Y907" s="109">
        <v>0</v>
      </c>
      <c r="Z907" s="109">
        <v>0</v>
      </c>
      <c r="AA907" s="109">
        <v>0</v>
      </c>
      <c r="AB907" s="109">
        <v>0</v>
      </c>
      <c r="AC907" s="109">
        <v>0</v>
      </c>
      <c r="AD907" s="109">
        <v>0</v>
      </c>
      <c r="AE907" s="109">
        <v>0</v>
      </c>
      <c r="AF907" s="109">
        <v>0</v>
      </c>
      <c r="AG907" s="109">
        <v>0</v>
      </c>
      <c r="AH907" s="109">
        <v>0</v>
      </c>
      <c r="AI907" s="109">
        <v>0</v>
      </c>
      <c r="AJ907" s="109">
        <v>0</v>
      </c>
      <c r="AK907" s="109">
        <v>0</v>
      </c>
      <c r="AL907" s="109">
        <v>0</v>
      </c>
      <c r="AM907" s="109">
        <v>0</v>
      </c>
      <c r="AN907" s="109">
        <v>0</v>
      </c>
      <c r="AO907" s="109">
        <v>0</v>
      </c>
      <c r="AP907" s="160">
        <f t="shared" si="814"/>
        <v>250164.67</v>
      </c>
      <c r="AQ907" s="160">
        <f t="shared" si="815"/>
        <v>0</v>
      </c>
      <c r="AR907" s="160">
        <f t="shared" si="816"/>
        <v>250164.67</v>
      </c>
      <c r="AS907" s="607"/>
      <c r="AT907" s="219"/>
      <c r="AU907" s="13">
        <f t="shared" si="817"/>
        <v>0</v>
      </c>
      <c r="AV907" s="13">
        <f t="shared" si="820"/>
        <v>0</v>
      </c>
      <c r="AW907" s="13">
        <f t="shared" si="818"/>
        <v>0</v>
      </c>
      <c r="AX907" s="13">
        <f t="shared" si="821"/>
        <v>0</v>
      </c>
      <c r="AY907" s="13">
        <f t="shared" si="822"/>
        <v>0</v>
      </c>
      <c r="AZ907" s="13">
        <f t="shared" si="823"/>
        <v>0</v>
      </c>
      <c r="BA907" s="13">
        <f t="shared" si="824"/>
        <v>0</v>
      </c>
      <c r="BB907" s="13">
        <f t="shared" si="825"/>
        <v>0</v>
      </c>
      <c r="BC907" s="13">
        <f t="shared" si="826"/>
        <v>0</v>
      </c>
      <c r="BD907" s="13">
        <f t="shared" si="827"/>
        <v>0</v>
      </c>
      <c r="BE907" s="13">
        <f t="shared" si="828"/>
        <v>0</v>
      </c>
      <c r="BF907" s="13">
        <f t="shared" si="829"/>
        <v>0</v>
      </c>
      <c r="BG907" s="13">
        <f t="shared" si="830"/>
        <v>0</v>
      </c>
      <c r="BH907" s="13">
        <f t="shared" si="831"/>
        <v>0</v>
      </c>
      <c r="BI907" s="73">
        <f t="shared" si="812"/>
        <v>0</v>
      </c>
      <c r="BJ907" s="219"/>
      <c r="BK907" s="850">
        <f t="shared" si="832"/>
        <v>0</v>
      </c>
      <c r="BL907" s="109">
        <f t="shared" si="833"/>
        <v>0</v>
      </c>
      <c r="BM907" s="109">
        <f t="shared" si="834"/>
        <v>0</v>
      </c>
      <c r="BN907" s="109">
        <f t="shared" si="835"/>
        <v>0</v>
      </c>
      <c r="BO907" s="109">
        <f t="shared" si="836"/>
        <v>0</v>
      </c>
      <c r="BP907" s="109">
        <f t="shared" si="837"/>
        <v>0</v>
      </c>
      <c r="BQ907" s="109">
        <f t="shared" si="838"/>
        <v>0</v>
      </c>
      <c r="BR907" s="109">
        <f t="shared" si="839"/>
        <v>0</v>
      </c>
      <c r="BS907" s="109">
        <f t="shared" si="840"/>
        <v>0</v>
      </c>
      <c r="BT907" s="109">
        <f t="shared" si="841"/>
        <v>0</v>
      </c>
      <c r="BU907" s="109">
        <f t="shared" si="842"/>
        <v>0</v>
      </c>
      <c r="BV907" s="109">
        <f t="shared" si="843"/>
        <v>0</v>
      </c>
      <c r="BW907" s="109">
        <f t="shared" si="844"/>
        <v>0</v>
      </c>
      <c r="BX907" s="109">
        <f t="shared" si="845"/>
        <v>0</v>
      </c>
      <c r="BY907" s="1000">
        <f t="shared" si="813"/>
        <v>0</v>
      </c>
    </row>
    <row r="908" spans="1:77">
      <c r="A908" s="679"/>
      <c r="B908" s="679" t="s">
        <v>2065</v>
      </c>
      <c r="C908" s="57" t="s">
        <v>20</v>
      </c>
      <c r="D908" s="684" t="s">
        <v>7</v>
      </c>
      <c r="E908" s="681" t="s">
        <v>349</v>
      </c>
      <c r="F908" s="682" t="s">
        <v>264</v>
      </c>
      <c r="G908" s="682" t="s">
        <v>106</v>
      </c>
      <c r="H908" s="241" t="s">
        <v>124</v>
      </c>
      <c r="I908" s="38"/>
      <c r="J908" s="983"/>
      <c r="K908" s="903"/>
      <c r="L908" s="798"/>
      <c r="M908" s="429"/>
      <c r="N908" s="109"/>
      <c r="O908" s="109"/>
      <c r="P908" s="109"/>
      <c r="Q908" s="607"/>
      <c r="R908" s="93"/>
      <c r="S908" s="109">
        <v>0</v>
      </c>
      <c r="T908" s="109">
        <v>0</v>
      </c>
      <c r="U908" s="109">
        <v>0</v>
      </c>
      <c r="V908" s="109">
        <v>-442.20000000000005</v>
      </c>
      <c r="W908" s="109">
        <v>47375.200000000004</v>
      </c>
      <c r="X908" s="109">
        <v>33263.25</v>
      </c>
      <c r="Y908" s="109">
        <v>0</v>
      </c>
      <c r="Z908" s="109">
        <v>0</v>
      </c>
      <c r="AA908" s="109">
        <v>0</v>
      </c>
      <c r="AB908" s="109">
        <v>0</v>
      </c>
      <c r="AC908" s="109">
        <v>0</v>
      </c>
      <c r="AD908" s="109">
        <v>0</v>
      </c>
      <c r="AE908" s="109">
        <v>0</v>
      </c>
      <c r="AF908" s="109">
        <v>0</v>
      </c>
      <c r="AG908" s="109">
        <v>0</v>
      </c>
      <c r="AH908" s="109">
        <v>0</v>
      </c>
      <c r="AI908" s="109">
        <v>0</v>
      </c>
      <c r="AJ908" s="109">
        <v>0</v>
      </c>
      <c r="AK908" s="109">
        <v>0</v>
      </c>
      <c r="AL908" s="109">
        <v>0</v>
      </c>
      <c r="AM908" s="109">
        <v>0</v>
      </c>
      <c r="AN908" s="109">
        <v>0</v>
      </c>
      <c r="AO908" s="109">
        <v>0</v>
      </c>
      <c r="AP908" s="160">
        <f t="shared" si="814"/>
        <v>80196.25</v>
      </c>
      <c r="AQ908" s="160">
        <f t="shared" si="815"/>
        <v>0</v>
      </c>
      <c r="AR908" s="160">
        <f t="shared" si="816"/>
        <v>80196.25</v>
      </c>
      <c r="AS908" s="607"/>
      <c r="AT908" s="219"/>
      <c r="AU908" s="13">
        <f t="shared" si="817"/>
        <v>0</v>
      </c>
      <c r="AV908" s="13">
        <f t="shared" si="820"/>
        <v>0</v>
      </c>
      <c r="AW908" s="13">
        <f t="shared" si="818"/>
        <v>0</v>
      </c>
      <c r="AX908" s="13">
        <f t="shared" si="821"/>
        <v>0</v>
      </c>
      <c r="AY908" s="13">
        <f t="shared" si="822"/>
        <v>0</v>
      </c>
      <c r="AZ908" s="13">
        <f t="shared" si="823"/>
        <v>0</v>
      </c>
      <c r="BA908" s="13">
        <f t="shared" si="824"/>
        <v>0</v>
      </c>
      <c r="BB908" s="13">
        <f t="shared" si="825"/>
        <v>0</v>
      </c>
      <c r="BC908" s="13">
        <f t="shared" si="826"/>
        <v>0</v>
      </c>
      <c r="BD908" s="13">
        <f t="shared" si="827"/>
        <v>0</v>
      </c>
      <c r="BE908" s="13">
        <f t="shared" si="828"/>
        <v>0</v>
      </c>
      <c r="BF908" s="13">
        <f t="shared" si="829"/>
        <v>0</v>
      </c>
      <c r="BG908" s="13">
        <f t="shared" si="830"/>
        <v>0</v>
      </c>
      <c r="BH908" s="13">
        <f t="shared" si="831"/>
        <v>0</v>
      </c>
      <c r="BI908" s="73">
        <f t="shared" si="812"/>
        <v>0</v>
      </c>
      <c r="BJ908" s="219"/>
      <c r="BK908" s="850">
        <f t="shared" si="832"/>
        <v>0</v>
      </c>
      <c r="BL908" s="109">
        <f t="shared" si="833"/>
        <v>0</v>
      </c>
      <c r="BM908" s="109">
        <f t="shared" si="834"/>
        <v>0</v>
      </c>
      <c r="BN908" s="109">
        <f t="shared" si="835"/>
        <v>0</v>
      </c>
      <c r="BO908" s="109">
        <f t="shared" si="836"/>
        <v>0</v>
      </c>
      <c r="BP908" s="109">
        <f t="shared" si="837"/>
        <v>0</v>
      </c>
      <c r="BQ908" s="109">
        <f t="shared" si="838"/>
        <v>0</v>
      </c>
      <c r="BR908" s="109">
        <f t="shared" si="839"/>
        <v>0</v>
      </c>
      <c r="BS908" s="109">
        <f t="shared" si="840"/>
        <v>0</v>
      </c>
      <c r="BT908" s="109">
        <f t="shared" si="841"/>
        <v>0</v>
      </c>
      <c r="BU908" s="109">
        <f t="shared" si="842"/>
        <v>0</v>
      </c>
      <c r="BV908" s="109">
        <f t="shared" si="843"/>
        <v>0</v>
      </c>
      <c r="BW908" s="109">
        <f t="shared" si="844"/>
        <v>0</v>
      </c>
      <c r="BX908" s="109">
        <f t="shared" si="845"/>
        <v>0</v>
      </c>
      <c r="BY908" s="1000">
        <f t="shared" si="813"/>
        <v>0</v>
      </c>
    </row>
    <row r="909" spans="1:77">
      <c r="A909" s="678" t="s">
        <v>2134</v>
      </c>
      <c r="B909" s="678" t="s">
        <v>2135</v>
      </c>
      <c r="C909" s="57" t="s">
        <v>13</v>
      </c>
      <c r="D909" s="684" t="s">
        <v>14</v>
      </c>
      <c r="E909" s="681" t="s">
        <v>349</v>
      </c>
      <c r="F909" s="683">
        <v>41227</v>
      </c>
      <c r="G909" s="682" t="s">
        <v>106</v>
      </c>
      <c r="H909" s="241" t="s">
        <v>116</v>
      </c>
      <c r="I909" s="38"/>
      <c r="J909" s="983"/>
      <c r="K909" s="903"/>
      <c r="L909" s="798"/>
      <c r="M909" s="429"/>
      <c r="N909" s="109"/>
      <c r="O909" s="109"/>
      <c r="P909" s="109"/>
      <c r="Q909" s="607"/>
      <c r="R909" s="93"/>
      <c r="S909" s="109"/>
      <c r="T909" s="109"/>
      <c r="U909" s="109"/>
      <c r="V909" s="109">
        <v>0</v>
      </c>
      <c r="W909" s="109">
        <v>0</v>
      </c>
      <c r="X909" s="109">
        <v>0</v>
      </c>
      <c r="Y909" s="109">
        <v>0</v>
      </c>
      <c r="Z909" s="109">
        <v>0</v>
      </c>
      <c r="AA909" s="109">
        <v>0</v>
      </c>
      <c r="AB909" s="109">
        <v>0</v>
      </c>
      <c r="AC909" s="109">
        <v>0</v>
      </c>
      <c r="AD909" s="109">
        <v>0</v>
      </c>
      <c r="AE909" s="109">
        <v>0</v>
      </c>
      <c r="AF909" s="109">
        <v>0</v>
      </c>
      <c r="AG909" s="109">
        <v>0</v>
      </c>
      <c r="AH909" s="109">
        <v>0</v>
      </c>
      <c r="AI909" s="109">
        <v>3367903.05</v>
      </c>
      <c r="AJ909" s="109">
        <v>0</v>
      </c>
      <c r="AK909" s="109">
        <v>0</v>
      </c>
      <c r="AL909" s="109">
        <v>0</v>
      </c>
      <c r="AM909" s="109">
        <v>0</v>
      </c>
      <c r="AN909" s="109">
        <v>0</v>
      </c>
      <c r="AO909" s="109">
        <v>0</v>
      </c>
      <c r="AP909" s="160">
        <f t="shared" si="814"/>
        <v>0</v>
      </c>
      <c r="AQ909" s="160">
        <f t="shared" si="815"/>
        <v>3367903.05</v>
      </c>
      <c r="AR909" s="160">
        <f t="shared" si="816"/>
        <v>3367903.05</v>
      </c>
      <c r="AS909" s="607"/>
      <c r="AT909" s="219"/>
      <c r="AU909" s="13">
        <f t="shared" si="817"/>
        <v>0</v>
      </c>
      <c r="AV909" s="13">
        <f t="shared" si="820"/>
        <v>0</v>
      </c>
      <c r="AW909" s="13">
        <f t="shared" si="818"/>
        <v>0</v>
      </c>
      <c r="AX909" s="13">
        <f t="shared" si="821"/>
        <v>0</v>
      </c>
      <c r="AY909" s="13">
        <f t="shared" si="822"/>
        <v>0</v>
      </c>
      <c r="AZ909" s="13">
        <f t="shared" si="823"/>
        <v>0</v>
      </c>
      <c r="BA909" s="13">
        <f t="shared" si="824"/>
        <v>0</v>
      </c>
      <c r="BB909" s="13">
        <f t="shared" si="825"/>
        <v>3367903.05</v>
      </c>
      <c r="BC909" s="13">
        <f t="shared" si="826"/>
        <v>0</v>
      </c>
      <c r="BD909" s="13">
        <f t="shared" si="827"/>
        <v>0</v>
      </c>
      <c r="BE909" s="13">
        <f t="shared" si="828"/>
        <v>0</v>
      </c>
      <c r="BF909" s="13">
        <f t="shared" si="829"/>
        <v>0</v>
      </c>
      <c r="BG909" s="13">
        <f t="shared" si="830"/>
        <v>0</v>
      </c>
      <c r="BH909" s="13">
        <f t="shared" si="831"/>
        <v>0</v>
      </c>
      <c r="BI909" s="73">
        <f t="shared" si="812"/>
        <v>3367903.05</v>
      </c>
      <c r="BJ909" s="219"/>
      <c r="BK909" s="850">
        <f t="shared" si="832"/>
        <v>0</v>
      </c>
      <c r="BL909" s="109">
        <f t="shared" si="833"/>
        <v>0</v>
      </c>
      <c r="BM909" s="109">
        <f t="shared" si="834"/>
        <v>0</v>
      </c>
      <c r="BN909" s="109">
        <f t="shared" si="835"/>
        <v>0</v>
      </c>
      <c r="BO909" s="109">
        <f t="shared" si="836"/>
        <v>0</v>
      </c>
      <c r="BP909" s="109">
        <f t="shared" si="837"/>
        <v>0</v>
      </c>
      <c r="BQ909" s="109">
        <f t="shared" si="838"/>
        <v>0</v>
      </c>
      <c r="BR909" s="109">
        <f t="shared" si="839"/>
        <v>3367903.05</v>
      </c>
      <c r="BS909" s="109">
        <f t="shared" si="840"/>
        <v>0</v>
      </c>
      <c r="BT909" s="109">
        <f t="shared" si="841"/>
        <v>0</v>
      </c>
      <c r="BU909" s="109">
        <f t="shared" si="842"/>
        <v>0</v>
      </c>
      <c r="BV909" s="109">
        <f t="shared" si="843"/>
        <v>0</v>
      </c>
      <c r="BW909" s="109">
        <f t="shared" si="844"/>
        <v>0</v>
      </c>
      <c r="BX909" s="109">
        <f t="shared" si="845"/>
        <v>0</v>
      </c>
      <c r="BY909" s="1000">
        <f t="shared" si="813"/>
        <v>3367903.05</v>
      </c>
    </row>
    <row r="910" spans="1:77">
      <c r="A910" s="679" t="s">
        <v>2104</v>
      </c>
      <c r="B910" s="679" t="s">
        <v>2105</v>
      </c>
      <c r="C910" s="57" t="s">
        <v>36</v>
      </c>
      <c r="D910" s="684" t="s">
        <v>7</v>
      </c>
      <c r="E910" s="681" t="s">
        <v>349</v>
      </c>
      <c r="F910" s="682">
        <v>40862</v>
      </c>
      <c r="G910" s="682" t="s">
        <v>106</v>
      </c>
      <c r="H910" s="241" t="s">
        <v>141</v>
      </c>
      <c r="I910" s="38"/>
      <c r="J910" s="983"/>
      <c r="K910" s="903"/>
      <c r="L910" s="798"/>
      <c r="M910" s="429"/>
      <c r="N910" s="109"/>
      <c r="O910" s="109"/>
      <c r="P910" s="109"/>
      <c r="Q910" s="607"/>
      <c r="R910" s="93"/>
      <c r="S910" s="109"/>
      <c r="T910" s="109"/>
      <c r="U910" s="109"/>
      <c r="V910" s="109">
        <v>0</v>
      </c>
      <c r="W910" s="109">
        <v>230901.42</v>
      </c>
      <c r="X910" s="109">
        <v>0</v>
      </c>
      <c r="Y910" s="109">
        <v>0</v>
      </c>
      <c r="Z910" s="109">
        <v>0</v>
      </c>
      <c r="AA910" s="109">
        <v>0</v>
      </c>
      <c r="AB910" s="109">
        <v>0</v>
      </c>
      <c r="AC910" s="109">
        <v>0</v>
      </c>
      <c r="AD910" s="109">
        <v>0</v>
      </c>
      <c r="AE910" s="109">
        <v>0</v>
      </c>
      <c r="AF910" s="109">
        <v>0</v>
      </c>
      <c r="AG910" s="109">
        <v>0</v>
      </c>
      <c r="AH910" s="109">
        <v>0</v>
      </c>
      <c r="AI910" s="109">
        <v>0</v>
      </c>
      <c r="AJ910" s="109">
        <v>0</v>
      </c>
      <c r="AK910" s="109">
        <v>0</v>
      </c>
      <c r="AL910" s="109">
        <v>0</v>
      </c>
      <c r="AM910" s="109">
        <v>0</v>
      </c>
      <c r="AN910" s="109">
        <v>0</v>
      </c>
      <c r="AO910" s="109">
        <v>0</v>
      </c>
      <c r="AP910" s="160">
        <f t="shared" si="814"/>
        <v>230901.42</v>
      </c>
      <c r="AQ910" s="160">
        <f t="shared" si="815"/>
        <v>0</v>
      </c>
      <c r="AR910" s="160">
        <f t="shared" si="816"/>
        <v>230901.42</v>
      </c>
      <c r="AS910" s="607"/>
      <c r="AT910" s="219"/>
      <c r="AU910" s="13">
        <f t="shared" si="817"/>
        <v>0</v>
      </c>
      <c r="AV910" s="13">
        <f t="shared" si="820"/>
        <v>0</v>
      </c>
      <c r="AW910" s="13">
        <f t="shared" si="818"/>
        <v>0</v>
      </c>
      <c r="AX910" s="13">
        <f t="shared" si="821"/>
        <v>0</v>
      </c>
      <c r="AY910" s="13">
        <f t="shared" si="822"/>
        <v>0</v>
      </c>
      <c r="AZ910" s="13">
        <f t="shared" si="823"/>
        <v>0</v>
      </c>
      <c r="BA910" s="13">
        <f t="shared" si="824"/>
        <v>0</v>
      </c>
      <c r="BB910" s="13">
        <f t="shared" si="825"/>
        <v>0</v>
      </c>
      <c r="BC910" s="13">
        <f t="shared" si="826"/>
        <v>0</v>
      </c>
      <c r="BD910" s="13">
        <f t="shared" si="827"/>
        <v>0</v>
      </c>
      <c r="BE910" s="13">
        <f t="shared" si="828"/>
        <v>0</v>
      </c>
      <c r="BF910" s="13">
        <f t="shared" si="829"/>
        <v>0</v>
      </c>
      <c r="BG910" s="13">
        <f t="shared" si="830"/>
        <v>0</v>
      </c>
      <c r="BH910" s="13">
        <f t="shared" si="831"/>
        <v>0</v>
      </c>
      <c r="BI910" s="73">
        <f t="shared" si="812"/>
        <v>0</v>
      </c>
      <c r="BJ910" s="219"/>
      <c r="BK910" s="850">
        <f t="shared" si="832"/>
        <v>0</v>
      </c>
      <c r="BL910" s="109">
        <f t="shared" si="833"/>
        <v>0</v>
      </c>
      <c r="BM910" s="109">
        <f t="shared" si="834"/>
        <v>0</v>
      </c>
      <c r="BN910" s="109">
        <f t="shared" si="835"/>
        <v>0</v>
      </c>
      <c r="BO910" s="109">
        <f t="shared" si="836"/>
        <v>0</v>
      </c>
      <c r="BP910" s="109">
        <f t="shared" si="837"/>
        <v>0</v>
      </c>
      <c r="BQ910" s="109">
        <f t="shared" si="838"/>
        <v>0</v>
      </c>
      <c r="BR910" s="109">
        <f t="shared" si="839"/>
        <v>0</v>
      </c>
      <c r="BS910" s="109">
        <f t="shared" si="840"/>
        <v>0</v>
      </c>
      <c r="BT910" s="109">
        <f t="shared" si="841"/>
        <v>0</v>
      </c>
      <c r="BU910" s="109">
        <f t="shared" si="842"/>
        <v>0</v>
      </c>
      <c r="BV910" s="109">
        <f t="shared" si="843"/>
        <v>0</v>
      </c>
      <c r="BW910" s="109">
        <f t="shared" si="844"/>
        <v>0</v>
      </c>
      <c r="BX910" s="109">
        <f t="shared" si="845"/>
        <v>0</v>
      </c>
      <c r="BY910" s="1000">
        <f t="shared" si="813"/>
        <v>0</v>
      </c>
    </row>
    <row r="911" spans="1:77">
      <c r="A911" s="680"/>
      <c r="B911" s="680" t="s">
        <v>2060</v>
      </c>
      <c r="C911" s="57" t="s">
        <v>23</v>
      </c>
      <c r="D911" s="684" t="s">
        <v>31</v>
      </c>
      <c r="E911" s="681" t="s">
        <v>349</v>
      </c>
      <c r="F911" s="682" t="s">
        <v>264</v>
      </c>
      <c r="G911" s="682" t="s">
        <v>106</v>
      </c>
      <c r="H911" s="241" t="s">
        <v>129</v>
      </c>
      <c r="I911" s="38"/>
      <c r="J911" s="983"/>
      <c r="K911" s="903"/>
      <c r="L911" s="798"/>
      <c r="M911" s="429"/>
      <c r="N911" s="109"/>
      <c r="O911" s="109"/>
      <c r="P911" s="109"/>
      <c r="Q911" s="607"/>
      <c r="R911" s="93"/>
      <c r="S911" s="109">
        <v>-8410.4600000000009</v>
      </c>
      <c r="T911" s="109">
        <v>2754.4799999999996</v>
      </c>
      <c r="U911" s="109">
        <v>-902.88999999999987</v>
      </c>
      <c r="V911" s="109">
        <v>10929</v>
      </c>
      <c r="W911" s="109">
        <v>10929</v>
      </c>
      <c r="X911" s="109">
        <v>10929</v>
      </c>
      <c r="Y911" s="109">
        <v>11532.186000000002</v>
      </c>
      <c r="Z911" s="109">
        <v>11671.128000000001</v>
      </c>
      <c r="AA911" s="109">
        <v>11532.186000000002</v>
      </c>
      <c r="AB911" s="109">
        <v>11671.128000000001</v>
      </c>
      <c r="AC911" s="109">
        <v>11532.186000000002</v>
      </c>
      <c r="AD911" s="109">
        <v>11532.186000000002</v>
      </c>
      <c r="AE911" s="109">
        <v>11532.186000000002</v>
      </c>
      <c r="AF911" s="109">
        <v>11532.186000000002</v>
      </c>
      <c r="AG911" s="109">
        <v>11671.128000000001</v>
      </c>
      <c r="AH911" s="109">
        <v>11532.186000000002</v>
      </c>
      <c r="AI911" s="109">
        <v>11671.128000000001</v>
      </c>
      <c r="AJ911" s="109">
        <v>11532.186000000002</v>
      </c>
      <c r="AK911" s="109">
        <v>11739.765348000003</v>
      </c>
      <c r="AL911" s="109">
        <v>11881.208304000002</v>
      </c>
      <c r="AM911" s="109">
        <v>11739.765348000003</v>
      </c>
      <c r="AN911" s="109">
        <v>11881.208304000002</v>
      </c>
      <c r="AO911" s="109">
        <v>11739.765348000003</v>
      </c>
      <c r="AP911" s="160">
        <f t="shared" si="814"/>
        <v>60963.630000000005</v>
      </c>
      <c r="AQ911" s="160">
        <f t="shared" si="815"/>
        <v>163188.21265200002</v>
      </c>
      <c r="AR911" s="160">
        <f t="shared" si="816"/>
        <v>224151.84265200005</v>
      </c>
      <c r="AS911" s="607"/>
      <c r="AT911" s="219"/>
      <c r="AU911" s="13">
        <f t="shared" si="817"/>
        <v>11671.128000000001</v>
      </c>
      <c r="AV911" s="13">
        <f t="shared" si="820"/>
        <v>11532.186000000002</v>
      </c>
      <c r="AW911" s="13">
        <f t="shared" si="818"/>
        <v>11532.186000000002</v>
      </c>
      <c r="AX911" s="13">
        <f t="shared" si="821"/>
        <v>11532.186000000002</v>
      </c>
      <c r="AY911" s="13">
        <f t="shared" si="822"/>
        <v>11532.186000000002</v>
      </c>
      <c r="AZ911" s="13">
        <f t="shared" si="823"/>
        <v>11671.128000000001</v>
      </c>
      <c r="BA911" s="13">
        <f t="shared" si="824"/>
        <v>11532.186000000002</v>
      </c>
      <c r="BB911" s="13">
        <f t="shared" si="825"/>
        <v>11671.128000000001</v>
      </c>
      <c r="BC911" s="13">
        <f t="shared" si="826"/>
        <v>11532.186000000002</v>
      </c>
      <c r="BD911" s="13">
        <f t="shared" si="827"/>
        <v>11739.765348000003</v>
      </c>
      <c r="BE911" s="13">
        <f t="shared" si="828"/>
        <v>11881.208304000002</v>
      </c>
      <c r="BF911" s="13">
        <f t="shared" si="829"/>
        <v>11739.765348000003</v>
      </c>
      <c r="BG911" s="13">
        <f t="shared" si="830"/>
        <v>11881.208304000002</v>
      </c>
      <c r="BH911" s="13">
        <f t="shared" si="831"/>
        <v>11739.765348000003</v>
      </c>
      <c r="BI911" s="73">
        <f t="shared" si="812"/>
        <v>163188.21265200002</v>
      </c>
      <c r="BJ911" s="219"/>
      <c r="BK911" s="850">
        <f t="shared" si="832"/>
        <v>11671.128000000001</v>
      </c>
      <c r="BL911" s="109">
        <f t="shared" si="833"/>
        <v>11532.186000000002</v>
      </c>
      <c r="BM911" s="109">
        <f t="shared" si="834"/>
        <v>11532.186000000002</v>
      </c>
      <c r="BN911" s="109">
        <f t="shared" si="835"/>
        <v>11532.186000000002</v>
      </c>
      <c r="BO911" s="109">
        <f t="shared" si="836"/>
        <v>11532.186000000002</v>
      </c>
      <c r="BP911" s="109">
        <f t="shared" si="837"/>
        <v>11671.128000000001</v>
      </c>
      <c r="BQ911" s="109">
        <f t="shared" si="838"/>
        <v>11532.186000000002</v>
      </c>
      <c r="BR911" s="109">
        <f t="shared" si="839"/>
        <v>11671.128000000001</v>
      </c>
      <c r="BS911" s="109">
        <f t="shared" si="840"/>
        <v>11532.186000000002</v>
      </c>
      <c r="BT911" s="109">
        <f t="shared" si="841"/>
        <v>11739.765348000003</v>
      </c>
      <c r="BU911" s="109">
        <f t="shared" si="842"/>
        <v>11881.208304000002</v>
      </c>
      <c r="BV911" s="109">
        <f t="shared" si="843"/>
        <v>11739.765348000003</v>
      </c>
      <c r="BW911" s="109">
        <f t="shared" si="844"/>
        <v>11881.208304000002</v>
      </c>
      <c r="BX911" s="109">
        <f t="shared" si="845"/>
        <v>11739.765348000003</v>
      </c>
      <c r="BY911" s="1000">
        <f t="shared" si="813"/>
        <v>163188.21265200002</v>
      </c>
    </row>
    <row r="912" spans="1:77">
      <c r="A912" s="678"/>
      <c r="B912" s="678" t="s">
        <v>2060</v>
      </c>
      <c r="C912" s="57" t="s">
        <v>23</v>
      </c>
      <c r="D912" s="684" t="s">
        <v>25</v>
      </c>
      <c r="E912" s="681" t="s">
        <v>349</v>
      </c>
      <c r="F912" s="683" t="s">
        <v>264</v>
      </c>
      <c r="G912" s="682" t="s">
        <v>106</v>
      </c>
      <c r="H912" s="241" t="s">
        <v>126</v>
      </c>
      <c r="I912" s="38"/>
      <c r="J912" s="983"/>
      <c r="K912" s="903"/>
      <c r="L912" s="798"/>
      <c r="M912" s="429"/>
      <c r="N912" s="109"/>
      <c r="O912" s="109"/>
      <c r="P912" s="109"/>
      <c r="Q912" s="607"/>
      <c r="R912" s="93"/>
      <c r="S912" s="109">
        <v>0</v>
      </c>
      <c r="T912" s="109">
        <v>-6068.56</v>
      </c>
      <c r="U912" s="109">
        <v>-208.09999999999854</v>
      </c>
      <c r="V912" s="109">
        <v>1560.2</v>
      </c>
      <c r="W912" s="109">
        <v>7801</v>
      </c>
      <c r="X912" s="109">
        <v>7801</v>
      </c>
      <c r="Y912" s="109">
        <v>12522.547999999999</v>
      </c>
      <c r="Z912" s="109">
        <v>7712.0569999999998</v>
      </c>
      <c r="AA912" s="109">
        <v>-381.78500000000003</v>
      </c>
      <c r="AB912" s="109">
        <v>3130.6369999999997</v>
      </c>
      <c r="AC912" s="109">
        <v>5955.8459999999995</v>
      </c>
      <c r="AD912" s="109">
        <v>1298.069</v>
      </c>
      <c r="AE912" s="109">
        <v>763.57</v>
      </c>
      <c r="AF912" s="109">
        <v>9697.3389999999999</v>
      </c>
      <c r="AG912" s="109">
        <v>17256.682000000001</v>
      </c>
      <c r="AH912" s="109">
        <v>12827.976000000001</v>
      </c>
      <c r="AI912" s="109">
        <v>-31688.154999999999</v>
      </c>
      <c r="AJ912" s="109">
        <v>37262.215999999993</v>
      </c>
      <c r="AK912" s="109">
        <v>12747.953863999999</v>
      </c>
      <c r="AL912" s="109">
        <v>7850.8740259999995</v>
      </c>
      <c r="AM912" s="109">
        <v>-388.65713000000005</v>
      </c>
      <c r="AN912" s="109">
        <v>3186.9884659999998</v>
      </c>
      <c r="AO912" s="109">
        <v>6063.0512279999994</v>
      </c>
      <c r="AP912" s="160">
        <f t="shared" si="814"/>
        <v>30738.36</v>
      </c>
      <c r="AQ912" s="160">
        <f t="shared" si="815"/>
        <v>85964.390453999978</v>
      </c>
      <c r="AR912" s="160">
        <f t="shared" si="816"/>
        <v>116702.75045399996</v>
      </c>
      <c r="AS912" s="607"/>
      <c r="AT912" s="219"/>
      <c r="AU912" s="13">
        <f t="shared" si="817"/>
        <v>3130.6369999999997</v>
      </c>
      <c r="AV912" s="13">
        <f t="shared" si="820"/>
        <v>5955.8459999999995</v>
      </c>
      <c r="AW912" s="13">
        <f t="shared" si="818"/>
        <v>1298.069</v>
      </c>
      <c r="AX912" s="13">
        <f t="shared" si="821"/>
        <v>763.57</v>
      </c>
      <c r="AY912" s="13">
        <f t="shared" si="822"/>
        <v>9697.3389999999999</v>
      </c>
      <c r="AZ912" s="13">
        <f t="shared" si="823"/>
        <v>17256.682000000001</v>
      </c>
      <c r="BA912" s="13">
        <f t="shared" si="824"/>
        <v>12827.976000000001</v>
      </c>
      <c r="BB912" s="13">
        <f t="shared" si="825"/>
        <v>-31688.154999999999</v>
      </c>
      <c r="BC912" s="13">
        <f t="shared" si="826"/>
        <v>37262.215999999993</v>
      </c>
      <c r="BD912" s="13">
        <f t="shared" si="827"/>
        <v>12747.953863999999</v>
      </c>
      <c r="BE912" s="13">
        <f t="shared" si="828"/>
        <v>7850.8740259999995</v>
      </c>
      <c r="BF912" s="13">
        <f t="shared" si="829"/>
        <v>-388.65713000000005</v>
      </c>
      <c r="BG912" s="13">
        <f t="shared" si="830"/>
        <v>3186.9884659999998</v>
      </c>
      <c r="BH912" s="13">
        <f t="shared" si="831"/>
        <v>6063.0512279999994</v>
      </c>
      <c r="BI912" s="73">
        <f t="shared" si="812"/>
        <v>85964.390453999978</v>
      </c>
      <c r="BJ912" s="219"/>
      <c r="BK912" s="850">
        <f t="shared" si="832"/>
        <v>3130.6369999999997</v>
      </c>
      <c r="BL912" s="109">
        <f t="shared" si="833"/>
        <v>5955.8459999999995</v>
      </c>
      <c r="BM912" s="109">
        <f t="shared" si="834"/>
        <v>1298.069</v>
      </c>
      <c r="BN912" s="109">
        <f t="shared" si="835"/>
        <v>763.57</v>
      </c>
      <c r="BO912" s="109">
        <f t="shared" si="836"/>
        <v>9697.3389999999999</v>
      </c>
      <c r="BP912" s="109">
        <f t="shared" si="837"/>
        <v>17256.682000000001</v>
      </c>
      <c r="BQ912" s="109">
        <f t="shared" si="838"/>
        <v>12827.976000000001</v>
      </c>
      <c r="BR912" s="109">
        <f t="shared" si="839"/>
        <v>-31688.154999999999</v>
      </c>
      <c r="BS912" s="109">
        <f t="shared" si="840"/>
        <v>37262.215999999993</v>
      </c>
      <c r="BT912" s="109">
        <f t="shared" si="841"/>
        <v>12747.953863999999</v>
      </c>
      <c r="BU912" s="109">
        <f t="shared" si="842"/>
        <v>7850.8740259999995</v>
      </c>
      <c r="BV912" s="109">
        <f t="shared" si="843"/>
        <v>-388.65713000000005</v>
      </c>
      <c r="BW912" s="109">
        <f t="shared" si="844"/>
        <v>3186.9884659999998</v>
      </c>
      <c r="BX912" s="109">
        <f t="shared" si="845"/>
        <v>6063.0512279999994</v>
      </c>
      <c r="BY912" s="1000">
        <f t="shared" si="813"/>
        <v>85964.390453999978</v>
      </c>
    </row>
    <row r="913" spans="1:77">
      <c r="A913" s="678"/>
      <c r="B913" s="678" t="s">
        <v>2060</v>
      </c>
      <c r="C913" s="57" t="s">
        <v>23</v>
      </c>
      <c r="D913" s="684" t="s">
        <v>29</v>
      </c>
      <c r="E913" s="681" t="s">
        <v>349</v>
      </c>
      <c r="F913" s="683" t="s">
        <v>264</v>
      </c>
      <c r="G913" s="682" t="s">
        <v>106</v>
      </c>
      <c r="H913" s="241" t="s">
        <v>128</v>
      </c>
      <c r="I913" s="38"/>
      <c r="J913" s="983"/>
      <c r="K913" s="903"/>
      <c r="L913" s="798"/>
      <c r="M913" s="429"/>
      <c r="N913" s="109"/>
      <c r="O913" s="109"/>
      <c r="P913" s="109"/>
      <c r="Q913" s="607"/>
      <c r="R913" s="93"/>
      <c r="S913" s="109">
        <v>0</v>
      </c>
      <c r="T913" s="109">
        <v>0</v>
      </c>
      <c r="U913" s="109">
        <v>0</v>
      </c>
      <c r="V913" s="109">
        <v>3039</v>
      </c>
      <c r="W913" s="109">
        <v>3039</v>
      </c>
      <c r="X913" s="109">
        <v>3039</v>
      </c>
      <c r="Y913" s="109">
        <v>167.577</v>
      </c>
      <c r="Z913" s="109">
        <v>169.59600000000003</v>
      </c>
      <c r="AA913" s="109">
        <v>167.577</v>
      </c>
      <c r="AB913" s="109">
        <v>169.59600000000003</v>
      </c>
      <c r="AC913" s="109">
        <v>167.577</v>
      </c>
      <c r="AD913" s="109">
        <v>167.577</v>
      </c>
      <c r="AE913" s="109">
        <v>167.577</v>
      </c>
      <c r="AF913" s="109">
        <v>167.577</v>
      </c>
      <c r="AG913" s="109">
        <v>169.59600000000003</v>
      </c>
      <c r="AH913" s="109">
        <v>167.577</v>
      </c>
      <c r="AI913" s="109">
        <v>169.59600000000003</v>
      </c>
      <c r="AJ913" s="109">
        <v>167.577</v>
      </c>
      <c r="AK913" s="109">
        <v>170.59338600000001</v>
      </c>
      <c r="AL913" s="109">
        <v>172.64872800000003</v>
      </c>
      <c r="AM913" s="109">
        <v>170.59338600000001</v>
      </c>
      <c r="AN913" s="109">
        <v>172.64872800000003</v>
      </c>
      <c r="AO913" s="109">
        <v>170.59338600000001</v>
      </c>
      <c r="AP913" s="160">
        <f t="shared" si="814"/>
        <v>9621.7499999999982</v>
      </c>
      <c r="AQ913" s="160">
        <f t="shared" si="815"/>
        <v>2371.3276140000003</v>
      </c>
      <c r="AR913" s="160">
        <f t="shared" si="816"/>
        <v>11993.077613999994</v>
      </c>
      <c r="AS913" s="607"/>
      <c r="AT913" s="219"/>
      <c r="AU913" s="13">
        <f t="shared" si="817"/>
        <v>169.59600000000003</v>
      </c>
      <c r="AV913" s="13">
        <f t="shared" si="820"/>
        <v>167.577</v>
      </c>
      <c r="AW913" s="13">
        <f t="shared" si="818"/>
        <v>167.577</v>
      </c>
      <c r="AX913" s="13">
        <f t="shared" si="821"/>
        <v>167.577</v>
      </c>
      <c r="AY913" s="13">
        <f t="shared" si="822"/>
        <v>167.577</v>
      </c>
      <c r="AZ913" s="13">
        <f t="shared" si="823"/>
        <v>169.59600000000003</v>
      </c>
      <c r="BA913" s="13">
        <f t="shared" si="824"/>
        <v>167.577</v>
      </c>
      <c r="BB913" s="13">
        <f t="shared" si="825"/>
        <v>169.59600000000003</v>
      </c>
      <c r="BC913" s="13">
        <f t="shared" si="826"/>
        <v>167.577</v>
      </c>
      <c r="BD913" s="13">
        <f t="shared" si="827"/>
        <v>170.59338600000001</v>
      </c>
      <c r="BE913" s="13">
        <f t="shared" si="828"/>
        <v>172.64872800000003</v>
      </c>
      <c r="BF913" s="13">
        <f t="shared" si="829"/>
        <v>170.59338600000001</v>
      </c>
      <c r="BG913" s="13">
        <f t="shared" si="830"/>
        <v>172.64872800000003</v>
      </c>
      <c r="BH913" s="13">
        <f t="shared" si="831"/>
        <v>170.59338600000001</v>
      </c>
      <c r="BI913" s="73">
        <f t="shared" si="812"/>
        <v>2371.3276140000003</v>
      </c>
      <c r="BJ913" s="219"/>
      <c r="BK913" s="850">
        <f t="shared" si="832"/>
        <v>169.59600000000003</v>
      </c>
      <c r="BL913" s="109">
        <f t="shared" si="833"/>
        <v>167.577</v>
      </c>
      <c r="BM913" s="109">
        <f t="shared" si="834"/>
        <v>167.577</v>
      </c>
      <c r="BN913" s="109">
        <f t="shared" si="835"/>
        <v>167.577</v>
      </c>
      <c r="BO913" s="109">
        <f t="shared" si="836"/>
        <v>167.577</v>
      </c>
      <c r="BP913" s="109">
        <f t="shared" si="837"/>
        <v>169.59600000000003</v>
      </c>
      <c r="BQ913" s="109">
        <f t="shared" si="838"/>
        <v>167.577</v>
      </c>
      <c r="BR913" s="109">
        <f t="shared" si="839"/>
        <v>169.59600000000003</v>
      </c>
      <c r="BS913" s="109">
        <f t="shared" si="840"/>
        <v>167.577</v>
      </c>
      <c r="BT913" s="109">
        <f t="shared" si="841"/>
        <v>170.59338600000001</v>
      </c>
      <c r="BU913" s="109">
        <f t="shared" si="842"/>
        <v>172.64872800000003</v>
      </c>
      <c r="BV913" s="109">
        <f t="shared" si="843"/>
        <v>170.59338600000001</v>
      </c>
      <c r="BW913" s="109">
        <f t="shared" si="844"/>
        <v>172.64872800000003</v>
      </c>
      <c r="BX913" s="109">
        <f t="shared" si="845"/>
        <v>170.59338600000001</v>
      </c>
      <c r="BY913" s="1000">
        <f t="shared" si="813"/>
        <v>2371.3276140000003</v>
      </c>
    </row>
    <row r="914" spans="1:77">
      <c r="A914" s="678"/>
      <c r="B914" s="678" t="s">
        <v>2060</v>
      </c>
      <c r="C914" s="57" t="s">
        <v>23</v>
      </c>
      <c r="D914" s="684" t="s">
        <v>27</v>
      </c>
      <c r="E914" s="681" t="s">
        <v>349</v>
      </c>
      <c r="F914" s="683" t="s">
        <v>264</v>
      </c>
      <c r="G914" s="682" t="s">
        <v>106</v>
      </c>
      <c r="H914" s="241" t="s">
        <v>127</v>
      </c>
      <c r="I914" s="38"/>
      <c r="J914" s="983"/>
      <c r="K914" s="903"/>
      <c r="L914" s="798"/>
      <c r="M914" s="429"/>
      <c r="N914" s="109"/>
      <c r="O914" s="109"/>
      <c r="P914" s="109"/>
      <c r="Q914" s="607"/>
      <c r="R914" s="93"/>
      <c r="S914" s="109">
        <v>0</v>
      </c>
      <c r="T914" s="109">
        <v>0</v>
      </c>
      <c r="U914" s="109">
        <v>0</v>
      </c>
      <c r="V914" s="109">
        <v>257</v>
      </c>
      <c r="W914" s="109">
        <v>1285</v>
      </c>
      <c r="X914" s="109">
        <v>1285</v>
      </c>
      <c r="Y914" s="109">
        <v>935.61999999999989</v>
      </c>
      <c r="Z914" s="109">
        <v>576.20500000000004</v>
      </c>
      <c r="AA914" s="109">
        <v>-28.524999999999999</v>
      </c>
      <c r="AB914" s="109">
        <v>233.90499999999997</v>
      </c>
      <c r="AC914" s="109">
        <v>444.99</v>
      </c>
      <c r="AD914" s="109">
        <v>96.984999999999999</v>
      </c>
      <c r="AE914" s="109">
        <v>57.05</v>
      </c>
      <c r="AF914" s="109">
        <v>724.53499999999997</v>
      </c>
      <c r="AG914" s="109">
        <v>1289.3300000000002</v>
      </c>
      <c r="AH914" s="109">
        <v>958.44</v>
      </c>
      <c r="AI914" s="109">
        <v>-2367.5749999999998</v>
      </c>
      <c r="AJ914" s="109">
        <v>2784.04</v>
      </c>
      <c r="AK914" s="109">
        <v>952.46115999999995</v>
      </c>
      <c r="AL914" s="109">
        <v>586.5766900000001</v>
      </c>
      <c r="AM914" s="109">
        <v>-29.038449999999997</v>
      </c>
      <c r="AN914" s="109">
        <v>238.11528999999999</v>
      </c>
      <c r="AO914" s="109">
        <v>452.99982</v>
      </c>
      <c r="AP914" s="160">
        <f t="shared" si="814"/>
        <v>4310.3</v>
      </c>
      <c r="AQ914" s="160">
        <f t="shared" si="815"/>
        <v>6422.8145100000002</v>
      </c>
      <c r="AR914" s="160">
        <f t="shared" si="816"/>
        <v>10733.114509999999</v>
      </c>
      <c r="AS914" s="607"/>
      <c r="AT914" s="219"/>
      <c r="AU914" s="13">
        <f t="shared" si="817"/>
        <v>233.90499999999997</v>
      </c>
      <c r="AV914" s="13">
        <f t="shared" si="820"/>
        <v>444.99</v>
      </c>
      <c r="AW914" s="13">
        <f t="shared" si="818"/>
        <v>96.984999999999999</v>
      </c>
      <c r="AX914" s="13">
        <f t="shared" si="821"/>
        <v>57.05</v>
      </c>
      <c r="AY914" s="13">
        <f t="shared" si="822"/>
        <v>724.53499999999997</v>
      </c>
      <c r="AZ914" s="13">
        <f t="shared" si="823"/>
        <v>1289.3300000000002</v>
      </c>
      <c r="BA914" s="13">
        <f t="shared" si="824"/>
        <v>958.44</v>
      </c>
      <c r="BB914" s="13">
        <f t="shared" si="825"/>
        <v>-2367.5749999999998</v>
      </c>
      <c r="BC914" s="13">
        <f t="shared" si="826"/>
        <v>2784.04</v>
      </c>
      <c r="BD914" s="13">
        <f t="shared" si="827"/>
        <v>952.46115999999995</v>
      </c>
      <c r="BE914" s="13">
        <f t="shared" si="828"/>
        <v>586.5766900000001</v>
      </c>
      <c r="BF914" s="13">
        <f t="shared" si="829"/>
        <v>-29.038449999999997</v>
      </c>
      <c r="BG914" s="13">
        <f t="shared" si="830"/>
        <v>238.11528999999999</v>
      </c>
      <c r="BH914" s="13">
        <f t="shared" si="831"/>
        <v>452.99982</v>
      </c>
      <c r="BI914" s="73">
        <f t="shared" si="812"/>
        <v>6422.8145100000002</v>
      </c>
      <c r="BJ914" s="219"/>
      <c r="BK914" s="850">
        <f t="shared" si="832"/>
        <v>233.90499999999997</v>
      </c>
      <c r="BL914" s="109">
        <f t="shared" si="833"/>
        <v>444.99</v>
      </c>
      <c r="BM914" s="109">
        <f t="shared" si="834"/>
        <v>96.984999999999999</v>
      </c>
      <c r="BN914" s="109">
        <f t="shared" si="835"/>
        <v>57.05</v>
      </c>
      <c r="BO914" s="109">
        <f t="shared" si="836"/>
        <v>724.53499999999997</v>
      </c>
      <c r="BP914" s="109">
        <f t="shared" si="837"/>
        <v>1289.3300000000002</v>
      </c>
      <c r="BQ914" s="109">
        <f t="shared" si="838"/>
        <v>958.44</v>
      </c>
      <c r="BR914" s="109">
        <f t="shared" si="839"/>
        <v>-2367.5749999999998</v>
      </c>
      <c r="BS914" s="109">
        <f t="shared" si="840"/>
        <v>2784.04</v>
      </c>
      <c r="BT914" s="109">
        <f t="shared" si="841"/>
        <v>952.46115999999995</v>
      </c>
      <c r="BU914" s="109">
        <f t="shared" si="842"/>
        <v>586.5766900000001</v>
      </c>
      <c r="BV914" s="109">
        <f t="shared" si="843"/>
        <v>-29.038449999999997</v>
      </c>
      <c r="BW914" s="109">
        <f t="shared" si="844"/>
        <v>238.11528999999999</v>
      </c>
      <c r="BX914" s="109">
        <f t="shared" si="845"/>
        <v>452.99982</v>
      </c>
      <c r="BY914" s="1000">
        <f t="shared" si="813"/>
        <v>6422.8145100000002</v>
      </c>
    </row>
    <row r="915" spans="1:77">
      <c r="A915" s="679"/>
      <c r="B915" s="679" t="s">
        <v>2060</v>
      </c>
      <c r="C915" s="57" t="s">
        <v>23</v>
      </c>
      <c r="D915" s="684" t="s">
        <v>22</v>
      </c>
      <c r="E915" s="681" t="s">
        <v>349</v>
      </c>
      <c r="F915" s="682" t="s">
        <v>264</v>
      </c>
      <c r="G915" s="682" t="s">
        <v>106</v>
      </c>
      <c r="H915" s="241" t="s">
        <v>125</v>
      </c>
      <c r="I915" s="38"/>
      <c r="J915" s="983"/>
      <c r="K915" s="903"/>
      <c r="L915" s="798"/>
      <c r="M915" s="429"/>
      <c r="N915" s="109"/>
      <c r="O915" s="109"/>
      <c r="P915" s="109"/>
      <c r="Q915" s="607"/>
      <c r="R915" s="93"/>
      <c r="S915" s="109">
        <v>0</v>
      </c>
      <c r="T915" s="109">
        <v>0</v>
      </c>
      <c r="U915" s="109">
        <v>0</v>
      </c>
      <c r="V915" s="109">
        <v>182.79999999999998</v>
      </c>
      <c r="W915" s="109">
        <v>914</v>
      </c>
      <c r="X915" s="109">
        <v>914</v>
      </c>
      <c r="Y915" s="109">
        <v>401.63599999999997</v>
      </c>
      <c r="Z915" s="109">
        <v>247.34899999999999</v>
      </c>
      <c r="AA915" s="109">
        <v>-12.244999999999999</v>
      </c>
      <c r="AB915" s="109">
        <v>100.40899999999999</v>
      </c>
      <c r="AC915" s="109">
        <v>191.02200000000002</v>
      </c>
      <c r="AD915" s="109">
        <v>41.633000000000003</v>
      </c>
      <c r="AE915" s="109">
        <v>24.49</v>
      </c>
      <c r="AF915" s="109">
        <v>311.02299999999997</v>
      </c>
      <c r="AG915" s="109">
        <v>553.47400000000005</v>
      </c>
      <c r="AH915" s="109">
        <v>411.43200000000002</v>
      </c>
      <c r="AI915" s="109">
        <v>-1016.335</v>
      </c>
      <c r="AJ915" s="109">
        <v>1195.1120000000001</v>
      </c>
      <c r="AK915" s="109">
        <v>408.86544799999996</v>
      </c>
      <c r="AL915" s="109">
        <v>251.80128199999999</v>
      </c>
      <c r="AM915" s="109">
        <v>-12.465409999999999</v>
      </c>
      <c r="AN915" s="109">
        <v>102.21636199999999</v>
      </c>
      <c r="AO915" s="109">
        <v>194.46039600000003</v>
      </c>
      <c r="AP915" s="160">
        <f t="shared" si="814"/>
        <v>2647.54</v>
      </c>
      <c r="AQ915" s="160">
        <f t="shared" si="815"/>
        <v>2757.138078</v>
      </c>
      <c r="AR915" s="160">
        <f t="shared" si="816"/>
        <v>5404.6780780000008</v>
      </c>
      <c r="AS915" s="607"/>
      <c r="AT915" s="219"/>
      <c r="AU915" s="13">
        <f t="shared" si="817"/>
        <v>100.40899999999999</v>
      </c>
      <c r="AV915" s="13">
        <f t="shared" si="820"/>
        <v>191.02200000000002</v>
      </c>
      <c r="AW915" s="13">
        <f t="shared" si="818"/>
        <v>41.633000000000003</v>
      </c>
      <c r="AX915" s="13">
        <f t="shared" si="821"/>
        <v>24.49</v>
      </c>
      <c r="AY915" s="13">
        <f t="shared" si="822"/>
        <v>311.02299999999997</v>
      </c>
      <c r="AZ915" s="13">
        <f t="shared" si="823"/>
        <v>553.47400000000005</v>
      </c>
      <c r="BA915" s="13">
        <f t="shared" si="824"/>
        <v>411.43200000000002</v>
      </c>
      <c r="BB915" s="13">
        <f t="shared" si="825"/>
        <v>-1016.335</v>
      </c>
      <c r="BC915" s="13">
        <f t="shared" si="826"/>
        <v>1195.1120000000001</v>
      </c>
      <c r="BD915" s="13">
        <f t="shared" si="827"/>
        <v>408.86544799999996</v>
      </c>
      <c r="BE915" s="13">
        <f t="shared" si="828"/>
        <v>251.80128199999999</v>
      </c>
      <c r="BF915" s="13">
        <f t="shared" si="829"/>
        <v>-12.465409999999999</v>
      </c>
      <c r="BG915" s="13">
        <f t="shared" si="830"/>
        <v>102.21636199999999</v>
      </c>
      <c r="BH915" s="13">
        <f t="shared" si="831"/>
        <v>194.46039600000003</v>
      </c>
      <c r="BI915" s="73">
        <f t="shared" si="812"/>
        <v>2757.138078</v>
      </c>
      <c r="BJ915" s="219"/>
      <c r="BK915" s="850">
        <f t="shared" si="832"/>
        <v>100.40899999999999</v>
      </c>
      <c r="BL915" s="109">
        <f t="shared" si="833"/>
        <v>191.02200000000002</v>
      </c>
      <c r="BM915" s="109">
        <f t="shared" si="834"/>
        <v>41.633000000000003</v>
      </c>
      <c r="BN915" s="109">
        <f t="shared" si="835"/>
        <v>24.49</v>
      </c>
      <c r="BO915" s="109">
        <f t="shared" si="836"/>
        <v>311.02299999999997</v>
      </c>
      <c r="BP915" s="109">
        <f t="shared" si="837"/>
        <v>553.47400000000005</v>
      </c>
      <c r="BQ915" s="109">
        <f t="shared" si="838"/>
        <v>411.43200000000002</v>
      </c>
      <c r="BR915" s="109">
        <f t="shared" si="839"/>
        <v>-1016.335</v>
      </c>
      <c r="BS915" s="109">
        <f t="shared" si="840"/>
        <v>1195.1120000000001</v>
      </c>
      <c r="BT915" s="109">
        <f t="shared" si="841"/>
        <v>408.86544799999996</v>
      </c>
      <c r="BU915" s="109">
        <f t="shared" si="842"/>
        <v>251.80128199999999</v>
      </c>
      <c r="BV915" s="109">
        <f t="shared" si="843"/>
        <v>-12.465409999999999</v>
      </c>
      <c r="BW915" s="109">
        <f t="shared" si="844"/>
        <v>102.21636199999999</v>
      </c>
      <c r="BX915" s="109">
        <f t="shared" si="845"/>
        <v>194.46039600000003</v>
      </c>
      <c r="BY915" s="1000">
        <f t="shared" si="813"/>
        <v>2757.138078</v>
      </c>
    </row>
    <row r="916" spans="1:77">
      <c r="A916" s="2"/>
      <c r="B916" s="2" t="s">
        <v>2060</v>
      </c>
      <c r="C916" s="57" t="s">
        <v>23</v>
      </c>
      <c r="D916" s="57" t="s">
        <v>33</v>
      </c>
      <c r="E916" s="681" t="s">
        <v>349</v>
      </c>
      <c r="F916" s="682" t="s">
        <v>264</v>
      </c>
      <c r="G916" s="682" t="s">
        <v>106</v>
      </c>
      <c r="H916" s="241" t="s">
        <v>130</v>
      </c>
      <c r="I916" s="38"/>
      <c r="J916" s="983"/>
      <c r="K916" s="903"/>
      <c r="L916" s="798"/>
      <c r="M916" s="429"/>
      <c r="N916" s="109"/>
      <c r="O916" s="109"/>
      <c r="P916" s="109"/>
      <c r="Q916" s="607"/>
      <c r="R916" s="93"/>
      <c r="S916" s="109">
        <v>801.03</v>
      </c>
      <c r="T916" s="109">
        <v>0</v>
      </c>
      <c r="U916" s="109">
        <v>5.6843418860808015E-14</v>
      </c>
      <c r="V916" s="109">
        <v>1032</v>
      </c>
      <c r="W916" s="109">
        <v>1032</v>
      </c>
      <c r="X916" s="109">
        <v>1032</v>
      </c>
      <c r="Y916" s="109">
        <v>83</v>
      </c>
      <c r="Z916" s="109">
        <v>84</v>
      </c>
      <c r="AA916" s="109">
        <v>83</v>
      </c>
      <c r="AB916" s="109">
        <v>84</v>
      </c>
      <c r="AC916" s="109">
        <v>83</v>
      </c>
      <c r="AD916" s="109">
        <v>83</v>
      </c>
      <c r="AE916" s="109">
        <v>83</v>
      </c>
      <c r="AF916" s="109">
        <v>83</v>
      </c>
      <c r="AG916" s="109">
        <v>84</v>
      </c>
      <c r="AH916" s="109">
        <v>83</v>
      </c>
      <c r="AI916" s="109">
        <v>84</v>
      </c>
      <c r="AJ916" s="109">
        <v>83</v>
      </c>
      <c r="AK916" s="109">
        <v>84.494</v>
      </c>
      <c r="AL916" s="109">
        <v>85.512</v>
      </c>
      <c r="AM916" s="109">
        <v>84.494</v>
      </c>
      <c r="AN916" s="109">
        <v>85.512</v>
      </c>
      <c r="AO916" s="109">
        <v>84.494</v>
      </c>
      <c r="AP916" s="160">
        <f t="shared" si="814"/>
        <v>4147.03</v>
      </c>
      <c r="AQ916" s="160">
        <f t="shared" si="815"/>
        <v>1174.5060000000001</v>
      </c>
      <c r="AR916" s="160">
        <f t="shared" si="816"/>
        <v>5321.5359999999982</v>
      </c>
      <c r="AS916" s="607"/>
      <c r="AT916" s="219"/>
      <c r="AU916" s="13">
        <f t="shared" si="817"/>
        <v>84</v>
      </c>
      <c r="AV916" s="13">
        <f t="shared" si="820"/>
        <v>83</v>
      </c>
      <c r="AW916" s="13">
        <f t="shared" si="818"/>
        <v>83</v>
      </c>
      <c r="AX916" s="13">
        <f t="shared" si="821"/>
        <v>83</v>
      </c>
      <c r="AY916" s="13">
        <f t="shared" si="822"/>
        <v>83</v>
      </c>
      <c r="AZ916" s="13">
        <f t="shared" si="823"/>
        <v>84</v>
      </c>
      <c r="BA916" s="13">
        <f t="shared" si="824"/>
        <v>83</v>
      </c>
      <c r="BB916" s="13">
        <f t="shared" si="825"/>
        <v>84</v>
      </c>
      <c r="BC916" s="13">
        <f t="shared" si="826"/>
        <v>83</v>
      </c>
      <c r="BD916" s="13">
        <f t="shared" si="827"/>
        <v>84.494</v>
      </c>
      <c r="BE916" s="13">
        <f t="shared" si="828"/>
        <v>85.512</v>
      </c>
      <c r="BF916" s="13">
        <f t="shared" si="829"/>
        <v>84.494</v>
      </c>
      <c r="BG916" s="13">
        <f t="shared" si="830"/>
        <v>85.512</v>
      </c>
      <c r="BH916" s="13">
        <f t="shared" si="831"/>
        <v>84.494</v>
      </c>
      <c r="BI916" s="73">
        <f t="shared" si="812"/>
        <v>1174.5060000000001</v>
      </c>
      <c r="BJ916" s="219"/>
      <c r="BK916" s="850">
        <f t="shared" si="832"/>
        <v>84</v>
      </c>
      <c r="BL916" s="109">
        <f t="shared" si="833"/>
        <v>83</v>
      </c>
      <c r="BM916" s="109">
        <f t="shared" si="834"/>
        <v>83</v>
      </c>
      <c r="BN916" s="109">
        <f t="shared" si="835"/>
        <v>83</v>
      </c>
      <c r="BO916" s="109">
        <f t="shared" si="836"/>
        <v>83</v>
      </c>
      <c r="BP916" s="109">
        <f t="shared" si="837"/>
        <v>84</v>
      </c>
      <c r="BQ916" s="109">
        <f t="shared" si="838"/>
        <v>83</v>
      </c>
      <c r="BR916" s="109">
        <f t="shared" si="839"/>
        <v>84</v>
      </c>
      <c r="BS916" s="109">
        <f t="shared" si="840"/>
        <v>83</v>
      </c>
      <c r="BT916" s="109">
        <f t="shared" si="841"/>
        <v>84.494</v>
      </c>
      <c r="BU916" s="109">
        <f t="shared" si="842"/>
        <v>85.512</v>
      </c>
      <c r="BV916" s="109">
        <f t="shared" si="843"/>
        <v>84.494</v>
      </c>
      <c r="BW916" s="109">
        <f t="shared" si="844"/>
        <v>85.512</v>
      </c>
      <c r="BX916" s="109">
        <f t="shared" si="845"/>
        <v>84.494</v>
      </c>
      <c r="BY916" s="1000">
        <f t="shared" si="813"/>
        <v>1174.5060000000001</v>
      </c>
    </row>
    <row r="917" spans="1:77">
      <c r="A917" s="679" t="s">
        <v>2287</v>
      </c>
      <c r="B917" s="679" t="s">
        <v>2288</v>
      </c>
      <c r="C917" s="57" t="s">
        <v>45</v>
      </c>
      <c r="D917" s="57" t="s">
        <v>7</v>
      </c>
      <c r="E917" s="681" t="s">
        <v>349</v>
      </c>
      <c r="F917" s="682">
        <v>41214</v>
      </c>
      <c r="G917" s="682" t="s">
        <v>148</v>
      </c>
      <c r="H917" s="241" t="s">
        <v>156</v>
      </c>
      <c r="I917" s="38"/>
      <c r="J917" s="983"/>
      <c r="K917" s="903"/>
      <c r="L917" s="798"/>
      <c r="M917" s="429"/>
      <c r="N917" s="109"/>
      <c r="O917" s="109"/>
      <c r="P917" s="109"/>
      <c r="Q917" s="607"/>
      <c r="R917" s="93"/>
      <c r="S917" s="109">
        <v>0</v>
      </c>
      <c r="T917" s="109">
        <v>0</v>
      </c>
      <c r="U917" s="109">
        <v>0</v>
      </c>
      <c r="V917" s="109">
        <v>0</v>
      </c>
      <c r="W917" s="109">
        <v>0</v>
      </c>
      <c r="X917" s="109">
        <v>0</v>
      </c>
      <c r="Y917" s="109">
        <v>0</v>
      </c>
      <c r="Z917" s="109">
        <v>0</v>
      </c>
      <c r="AA917" s="109">
        <v>0</v>
      </c>
      <c r="AB917" s="109">
        <v>0</v>
      </c>
      <c r="AC917" s="109">
        <v>0</v>
      </c>
      <c r="AD917" s="109">
        <v>0</v>
      </c>
      <c r="AE917" s="109">
        <v>0</v>
      </c>
      <c r="AF917" s="109">
        <v>0</v>
      </c>
      <c r="AG917" s="109">
        <v>0</v>
      </c>
      <c r="AH917" s="109">
        <v>0</v>
      </c>
      <c r="AI917" s="109">
        <v>800000</v>
      </c>
      <c r="AJ917" s="109">
        <v>0</v>
      </c>
      <c r="AK917" s="109">
        <v>0</v>
      </c>
      <c r="AL917" s="109">
        <v>0</v>
      </c>
      <c r="AM917" s="109">
        <v>0</v>
      </c>
      <c r="AN917" s="109">
        <v>0</v>
      </c>
      <c r="AO917" s="109">
        <v>0</v>
      </c>
      <c r="AP917" s="160">
        <f t="shared" si="814"/>
        <v>0</v>
      </c>
      <c r="AQ917" s="160">
        <f t="shared" si="815"/>
        <v>800000</v>
      </c>
      <c r="AR917" s="160">
        <f t="shared" si="816"/>
        <v>800000</v>
      </c>
      <c r="AS917" s="607"/>
      <c r="AT917" s="219"/>
      <c r="AU917" s="13">
        <f t="shared" si="817"/>
        <v>0</v>
      </c>
      <c r="AV917" s="13">
        <f t="shared" si="820"/>
        <v>0</v>
      </c>
      <c r="AW917" s="13">
        <f t="shared" si="818"/>
        <v>0</v>
      </c>
      <c r="AX917" s="13">
        <f t="shared" si="821"/>
        <v>0</v>
      </c>
      <c r="AY917" s="13">
        <f t="shared" si="822"/>
        <v>0</v>
      </c>
      <c r="AZ917" s="13">
        <f t="shared" si="823"/>
        <v>0</v>
      </c>
      <c r="BA917" s="13">
        <f t="shared" si="824"/>
        <v>0</v>
      </c>
      <c r="BB917" s="13">
        <f t="shared" si="825"/>
        <v>800000</v>
      </c>
      <c r="BC917" s="13">
        <f t="shared" si="826"/>
        <v>0</v>
      </c>
      <c r="BD917" s="13">
        <f t="shared" si="827"/>
        <v>0</v>
      </c>
      <c r="BE917" s="13">
        <f t="shared" si="828"/>
        <v>0</v>
      </c>
      <c r="BF917" s="13">
        <f t="shared" si="829"/>
        <v>0</v>
      </c>
      <c r="BG917" s="13">
        <f t="shared" si="830"/>
        <v>0</v>
      </c>
      <c r="BH917" s="13">
        <f t="shared" si="831"/>
        <v>0</v>
      </c>
      <c r="BI917" s="73">
        <f t="shared" si="812"/>
        <v>800000</v>
      </c>
      <c r="BJ917" s="219"/>
      <c r="BK917" s="850">
        <f t="shared" si="832"/>
        <v>0</v>
      </c>
      <c r="BL917" s="109">
        <f t="shared" si="833"/>
        <v>0</v>
      </c>
      <c r="BM917" s="109">
        <f t="shared" si="834"/>
        <v>0</v>
      </c>
      <c r="BN917" s="109">
        <f t="shared" si="835"/>
        <v>0</v>
      </c>
      <c r="BO917" s="109">
        <f t="shared" si="836"/>
        <v>0</v>
      </c>
      <c r="BP917" s="109">
        <f t="shared" si="837"/>
        <v>0</v>
      </c>
      <c r="BQ917" s="109">
        <f t="shared" si="838"/>
        <v>0</v>
      </c>
      <c r="BR917" s="109">
        <f t="shared" si="839"/>
        <v>800000</v>
      </c>
      <c r="BS917" s="109">
        <f t="shared" si="840"/>
        <v>0</v>
      </c>
      <c r="BT917" s="109">
        <f t="shared" si="841"/>
        <v>0</v>
      </c>
      <c r="BU917" s="109">
        <f t="shared" si="842"/>
        <v>0</v>
      </c>
      <c r="BV917" s="109">
        <f t="shared" si="843"/>
        <v>0</v>
      </c>
      <c r="BW917" s="109">
        <f t="shared" si="844"/>
        <v>0</v>
      </c>
      <c r="BX917" s="109">
        <f t="shared" si="845"/>
        <v>0</v>
      </c>
      <c r="BY917" s="1000">
        <f t="shared" si="813"/>
        <v>800000</v>
      </c>
    </row>
    <row r="918" spans="1:77">
      <c r="A918" s="679" t="s">
        <v>2181</v>
      </c>
      <c r="B918" s="679" t="s">
        <v>2182</v>
      </c>
      <c r="C918" s="57" t="s">
        <v>13</v>
      </c>
      <c r="D918" s="684" t="s">
        <v>15</v>
      </c>
      <c r="E918" s="681" t="s">
        <v>349</v>
      </c>
      <c r="F918" s="682">
        <v>40893</v>
      </c>
      <c r="G918" s="682" t="s">
        <v>106</v>
      </c>
      <c r="H918" s="241" t="s">
        <v>117</v>
      </c>
      <c r="I918" s="38"/>
      <c r="J918" s="983"/>
      <c r="K918" s="903"/>
      <c r="L918" s="798"/>
      <c r="M918" s="429"/>
      <c r="N918" s="109"/>
      <c r="O918" s="109"/>
      <c r="P918" s="109"/>
      <c r="Q918" s="607"/>
      <c r="R918" s="93"/>
      <c r="S918" s="109"/>
      <c r="T918" s="109"/>
      <c r="U918" s="109"/>
      <c r="V918" s="109">
        <v>0</v>
      </c>
      <c r="W918" s="109">
        <v>0</v>
      </c>
      <c r="X918" s="109">
        <v>639839.62</v>
      </c>
      <c r="Y918" s="109">
        <v>0</v>
      </c>
      <c r="Z918" s="109">
        <v>0</v>
      </c>
      <c r="AA918" s="109">
        <v>0</v>
      </c>
      <c r="AB918" s="109">
        <v>0</v>
      </c>
      <c r="AC918" s="109">
        <v>0</v>
      </c>
      <c r="AD918" s="109">
        <v>0</v>
      </c>
      <c r="AE918" s="109">
        <v>0</v>
      </c>
      <c r="AF918" s="109">
        <v>0</v>
      </c>
      <c r="AG918" s="109">
        <v>0</v>
      </c>
      <c r="AH918" s="109">
        <v>0</v>
      </c>
      <c r="AI918" s="109">
        <v>0</v>
      </c>
      <c r="AJ918" s="109">
        <v>0</v>
      </c>
      <c r="AK918" s="109">
        <v>0</v>
      </c>
      <c r="AL918" s="109">
        <v>0</v>
      </c>
      <c r="AM918" s="109">
        <v>0</v>
      </c>
      <c r="AN918" s="109">
        <v>0</v>
      </c>
      <c r="AO918" s="109">
        <v>0</v>
      </c>
      <c r="AP918" s="160">
        <f t="shared" si="814"/>
        <v>639839.62</v>
      </c>
      <c r="AQ918" s="160">
        <f t="shared" si="815"/>
        <v>0</v>
      </c>
      <c r="AR918" s="160">
        <f t="shared" si="816"/>
        <v>639839.62</v>
      </c>
      <c r="AS918" s="607"/>
      <c r="AT918" s="219"/>
      <c r="AU918" s="13">
        <f t="shared" si="817"/>
        <v>0</v>
      </c>
      <c r="AV918" s="13">
        <f t="shared" si="820"/>
        <v>0</v>
      </c>
      <c r="AW918" s="13">
        <f t="shared" si="818"/>
        <v>0</v>
      </c>
      <c r="AX918" s="13">
        <f t="shared" si="821"/>
        <v>0</v>
      </c>
      <c r="AY918" s="13">
        <f t="shared" si="822"/>
        <v>0</v>
      </c>
      <c r="AZ918" s="13">
        <f t="shared" si="823"/>
        <v>0</v>
      </c>
      <c r="BA918" s="13">
        <f t="shared" si="824"/>
        <v>0</v>
      </c>
      <c r="BB918" s="13">
        <f t="shared" si="825"/>
        <v>0</v>
      </c>
      <c r="BC918" s="13">
        <f t="shared" si="826"/>
        <v>0</v>
      </c>
      <c r="BD918" s="13">
        <f t="shared" si="827"/>
        <v>0</v>
      </c>
      <c r="BE918" s="13">
        <f t="shared" si="828"/>
        <v>0</v>
      </c>
      <c r="BF918" s="13">
        <f t="shared" si="829"/>
        <v>0</v>
      </c>
      <c r="BG918" s="13">
        <f t="shared" si="830"/>
        <v>0</v>
      </c>
      <c r="BH918" s="13">
        <f t="shared" si="831"/>
        <v>0</v>
      </c>
      <c r="BI918" s="73">
        <f t="shared" si="812"/>
        <v>0</v>
      </c>
      <c r="BJ918" s="219"/>
      <c r="BK918" s="850">
        <f t="shared" si="832"/>
        <v>0</v>
      </c>
      <c r="BL918" s="109">
        <f t="shared" si="833"/>
        <v>0</v>
      </c>
      <c r="BM918" s="109">
        <f t="shared" si="834"/>
        <v>0</v>
      </c>
      <c r="BN918" s="109">
        <f t="shared" si="835"/>
        <v>0</v>
      </c>
      <c r="BO918" s="109">
        <f t="shared" si="836"/>
        <v>0</v>
      </c>
      <c r="BP918" s="109">
        <f t="shared" si="837"/>
        <v>0</v>
      </c>
      <c r="BQ918" s="109">
        <f t="shared" si="838"/>
        <v>0</v>
      </c>
      <c r="BR918" s="109">
        <f t="shared" si="839"/>
        <v>0</v>
      </c>
      <c r="BS918" s="109">
        <f t="shared" si="840"/>
        <v>0</v>
      </c>
      <c r="BT918" s="109">
        <f t="shared" si="841"/>
        <v>0</v>
      </c>
      <c r="BU918" s="109">
        <f t="shared" si="842"/>
        <v>0</v>
      </c>
      <c r="BV918" s="109">
        <f t="shared" si="843"/>
        <v>0</v>
      </c>
      <c r="BW918" s="109">
        <f t="shared" si="844"/>
        <v>0</v>
      </c>
      <c r="BX918" s="109">
        <f t="shared" si="845"/>
        <v>0</v>
      </c>
      <c r="BY918" s="1000">
        <f t="shared" si="813"/>
        <v>0</v>
      </c>
    </row>
    <row r="919" spans="1:77">
      <c r="A919" s="678" t="s">
        <v>2199</v>
      </c>
      <c r="B919" s="678" t="s">
        <v>2200</v>
      </c>
      <c r="C919" s="57" t="s">
        <v>13</v>
      </c>
      <c r="D919" s="684" t="s">
        <v>15</v>
      </c>
      <c r="E919" s="681" t="s">
        <v>349</v>
      </c>
      <c r="F919" s="683">
        <v>41240</v>
      </c>
      <c r="G919" s="682" t="s">
        <v>106</v>
      </c>
      <c r="H919" s="241" t="s">
        <v>117</v>
      </c>
      <c r="I919" s="38"/>
      <c r="J919" s="983"/>
      <c r="K919" s="903"/>
      <c r="L919" s="798"/>
      <c r="M919" s="429"/>
      <c r="N919" s="109"/>
      <c r="O919" s="109"/>
      <c r="P919" s="109"/>
      <c r="Q919" s="607"/>
      <c r="R919" s="93"/>
      <c r="S919" s="109"/>
      <c r="T919" s="109"/>
      <c r="U919" s="109"/>
      <c r="V919" s="109">
        <v>0</v>
      </c>
      <c r="W919" s="109">
        <v>0</v>
      </c>
      <c r="X919" s="109">
        <v>0</v>
      </c>
      <c r="Y919" s="109">
        <v>0</v>
      </c>
      <c r="Z919" s="109">
        <v>0</v>
      </c>
      <c r="AA919" s="109">
        <v>0</v>
      </c>
      <c r="AB919" s="109">
        <v>0</v>
      </c>
      <c r="AC919" s="109">
        <v>0</v>
      </c>
      <c r="AD919" s="109">
        <v>0</v>
      </c>
      <c r="AE919" s="109">
        <v>0</v>
      </c>
      <c r="AF919" s="109">
        <v>0</v>
      </c>
      <c r="AG919" s="109">
        <v>0</v>
      </c>
      <c r="AH919" s="109">
        <v>0</v>
      </c>
      <c r="AI919" s="109">
        <v>456912.83999999991</v>
      </c>
      <c r="AJ919" s="109">
        <v>0</v>
      </c>
      <c r="AK919" s="109">
        <v>0</v>
      </c>
      <c r="AL919" s="109">
        <v>0</v>
      </c>
      <c r="AM919" s="109">
        <v>0</v>
      </c>
      <c r="AN919" s="109">
        <v>0</v>
      </c>
      <c r="AO919" s="109">
        <v>0</v>
      </c>
      <c r="AP919" s="160">
        <f t="shared" si="814"/>
        <v>0</v>
      </c>
      <c r="AQ919" s="160">
        <f t="shared" si="815"/>
        <v>456912.83999999991</v>
      </c>
      <c r="AR919" s="160">
        <f t="shared" si="816"/>
        <v>456912.83999999991</v>
      </c>
      <c r="AS919" s="607"/>
      <c r="AT919" s="219"/>
      <c r="AU919" s="13">
        <f t="shared" si="817"/>
        <v>0</v>
      </c>
      <c r="AV919" s="13">
        <f t="shared" si="820"/>
        <v>0</v>
      </c>
      <c r="AW919" s="13">
        <f t="shared" si="818"/>
        <v>0</v>
      </c>
      <c r="AX919" s="13">
        <f t="shared" si="821"/>
        <v>0</v>
      </c>
      <c r="AY919" s="13">
        <f t="shared" si="822"/>
        <v>0</v>
      </c>
      <c r="AZ919" s="13">
        <f t="shared" si="823"/>
        <v>0</v>
      </c>
      <c r="BA919" s="13">
        <f t="shared" si="824"/>
        <v>0</v>
      </c>
      <c r="BB919" s="13">
        <f t="shared" si="825"/>
        <v>456912.83999999991</v>
      </c>
      <c r="BC919" s="13">
        <f t="shared" si="826"/>
        <v>0</v>
      </c>
      <c r="BD919" s="13">
        <f t="shared" si="827"/>
        <v>0</v>
      </c>
      <c r="BE919" s="13">
        <f t="shared" si="828"/>
        <v>0</v>
      </c>
      <c r="BF919" s="13">
        <f t="shared" si="829"/>
        <v>0</v>
      </c>
      <c r="BG919" s="13">
        <f t="shared" si="830"/>
        <v>0</v>
      </c>
      <c r="BH919" s="13">
        <f t="shared" si="831"/>
        <v>0</v>
      </c>
      <c r="BI919" s="73">
        <f t="shared" si="812"/>
        <v>456912.83999999991</v>
      </c>
      <c r="BJ919" s="219"/>
      <c r="BK919" s="850">
        <f t="shared" si="832"/>
        <v>0</v>
      </c>
      <c r="BL919" s="109">
        <f t="shared" si="833"/>
        <v>0</v>
      </c>
      <c r="BM919" s="109">
        <f t="shared" si="834"/>
        <v>0</v>
      </c>
      <c r="BN919" s="109">
        <f t="shared" si="835"/>
        <v>0</v>
      </c>
      <c r="BO919" s="109">
        <f t="shared" si="836"/>
        <v>0</v>
      </c>
      <c r="BP919" s="109">
        <f t="shared" si="837"/>
        <v>0</v>
      </c>
      <c r="BQ919" s="109">
        <f t="shared" si="838"/>
        <v>0</v>
      </c>
      <c r="BR919" s="109">
        <f t="shared" si="839"/>
        <v>456912.83999999991</v>
      </c>
      <c r="BS919" s="109">
        <f t="shared" si="840"/>
        <v>0</v>
      </c>
      <c r="BT919" s="109">
        <f t="shared" si="841"/>
        <v>0</v>
      </c>
      <c r="BU919" s="109">
        <f t="shared" si="842"/>
        <v>0</v>
      </c>
      <c r="BV919" s="109">
        <f t="shared" si="843"/>
        <v>0</v>
      </c>
      <c r="BW919" s="109">
        <f t="shared" si="844"/>
        <v>0</v>
      </c>
      <c r="BX919" s="109">
        <f t="shared" si="845"/>
        <v>0</v>
      </c>
      <c r="BY919" s="1000">
        <f t="shared" si="813"/>
        <v>456912.83999999991</v>
      </c>
    </row>
    <row r="920" spans="1:77" ht="331.5">
      <c r="A920" s="2" t="s">
        <v>3417</v>
      </c>
      <c r="B920" s="2" t="s">
        <v>3418</v>
      </c>
      <c r="C920" s="57" t="s">
        <v>20</v>
      </c>
      <c r="D920" s="57" t="s">
        <v>7</v>
      </c>
      <c r="E920" s="681" t="s">
        <v>349</v>
      </c>
      <c r="F920" s="682">
        <v>41090</v>
      </c>
      <c r="G920" s="682" t="s">
        <v>106</v>
      </c>
      <c r="H920" s="241" t="s">
        <v>124</v>
      </c>
      <c r="I920" s="38"/>
      <c r="J920" s="984" t="s">
        <v>1392</v>
      </c>
      <c r="K920" s="986" t="s">
        <v>3620</v>
      </c>
      <c r="L920" s="798"/>
      <c r="M920" s="429"/>
      <c r="N920" s="109"/>
      <c r="O920" s="109"/>
      <c r="P920" s="109"/>
      <c r="Q920" s="607"/>
      <c r="R920" s="93"/>
      <c r="S920" s="109">
        <v>0</v>
      </c>
      <c r="T920" s="109">
        <v>0</v>
      </c>
      <c r="U920" s="109">
        <v>0</v>
      </c>
      <c r="V920" s="109">
        <v>0</v>
      </c>
      <c r="W920" s="109">
        <v>0</v>
      </c>
      <c r="X920" s="109">
        <v>0</v>
      </c>
      <c r="Y920" s="109">
        <v>0</v>
      </c>
      <c r="Z920" s="109">
        <v>0</v>
      </c>
      <c r="AA920" s="109">
        <v>0</v>
      </c>
      <c r="AB920" s="109">
        <v>0</v>
      </c>
      <c r="AC920" s="109">
        <v>0</v>
      </c>
      <c r="AD920" s="109">
        <v>6036610</v>
      </c>
      <c r="AE920" s="109">
        <v>0</v>
      </c>
      <c r="AF920" s="109">
        <v>0</v>
      </c>
      <c r="AG920" s="109">
        <v>0</v>
      </c>
      <c r="AH920" s="109">
        <v>0</v>
      </c>
      <c r="AI920" s="109">
        <v>0</v>
      </c>
      <c r="AJ920" s="109">
        <v>0</v>
      </c>
      <c r="AK920" s="109">
        <v>0</v>
      </c>
      <c r="AL920" s="109">
        <v>0</v>
      </c>
      <c r="AM920" s="109">
        <v>0</v>
      </c>
      <c r="AN920" s="109">
        <v>0</v>
      </c>
      <c r="AO920" s="109">
        <v>0</v>
      </c>
      <c r="AP920" s="160">
        <f t="shared" si="814"/>
        <v>0</v>
      </c>
      <c r="AQ920" s="160">
        <f t="shared" si="815"/>
        <v>6036610</v>
      </c>
      <c r="AR920" s="160">
        <f t="shared" si="816"/>
        <v>6036610</v>
      </c>
      <c r="AS920" s="607"/>
      <c r="AT920" s="219"/>
      <c r="AU920" s="943">
        <v>0</v>
      </c>
      <c r="AV920" s="943">
        <v>0</v>
      </c>
      <c r="AW920" s="943">
        <v>0</v>
      </c>
      <c r="AX920" s="943">
        <v>0</v>
      </c>
      <c r="AY920" s="943">
        <v>0</v>
      </c>
      <c r="AZ920" s="943">
        <v>0</v>
      </c>
      <c r="BA920" s="943">
        <v>0</v>
      </c>
      <c r="BB920" s="943">
        <v>0</v>
      </c>
      <c r="BC920" s="943">
        <v>0</v>
      </c>
      <c r="BD920" s="943">
        <v>0</v>
      </c>
      <c r="BE920" s="943">
        <v>0</v>
      </c>
      <c r="BF920" s="943">
        <v>0</v>
      </c>
      <c r="BG920" s="943">
        <v>0</v>
      </c>
      <c r="BH920" s="943">
        <v>0</v>
      </c>
      <c r="BI920" s="73">
        <f t="shared" si="812"/>
        <v>0</v>
      </c>
      <c r="BJ920" s="219"/>
      <c r="BK920" s="850">
        <f t="shared" si="832"/>
        <v>0</v>
      </c>
      <c r="BL920" s="109">
        <f t="shared" si="833"/>
        <v>0</v>
      </c>
      <c r="BM920" s="109">
        <f t="shared" si="834"/>
        <v>0</v>
      </c>
      <c r="BN920" s="109">
        <f t="shared" si="835"/>
        <v>0</v>
      </c>
      <c r="BO920" s="109">
        <f t="shared" si="836"/>
        <v>0</v>
      </c>
      <c r="BP920" s="109">
        <f t="shared" si="837"/>
        <v>0</v>
      </c>
      <c r="BQ920" s="109">
        <f t="shared" si="838"/>
        <v>0</v>
      </c>
      <c r="BR920" s="109">
        <f t="shared" si="839"/>
        <v>0</v>
      </c>
      <c r="BS920" s="109">
        <f t="shared" si="840"/>
        <v>0</v>
      </c>
      <c r="BT920" s="109">
        <f t="shared" si="841"/>
        <v>0</v>
      </c>
      <c r="BU920" s="109">
        <f t="shared" si="842"/>
        <v>0</v>
      </c>
      <c r="BV920" s="109">
        <f t="shared" si="843"/>
        <v>0</v>
      </c>
      <c r="BW920" s="109">
        <f t="shared" si="844"/>
        <v>0</v>
      </c>
      <c r="BX920" s="109">
        <f t="shared" si="845"/>
        <v>0</v>
      </c>
      <c r="BY920" s="1000">
        <f t="shared" si="813"/>
        <v>0</v>
      </c>
    </row>
    <row r="921" spans="1:77">
      <c r="A921" s="2" t="s">
        <v>265</v>
      </c>
      <c r="B921" s="2" t="s">
        <v>266</v>
      </c>
      <c r="C921" s="57" t="s">
        <v>20</v>
      </c>
      <c r="D921" s="57" t="s">
        <v>7</v>
      </c>
      <c r="E921" s="681" t="s">
        <v>349</v>
      </c>
      <c r="F921" s="682">
        <v>40558</v>
      </c>
      <c r="G921" s="682" t="s">
        <v>106</v>
      </c>
      <c r="H921" s="241" t="s">
        <v>124</v>
      </c>
      <c r="I921" s="38"/>
      <c r="J921" s="983"/>
      <c r="K921" s="903"/>
      <c r="L921" s="798"/>
      <c r="M921" s="429"/>
      <c r="N921" s="109"/>
      <c r="O921" s="109"/>
      <c r="P921" s="109"/>
      <c r="Q921" s="607"/>
      <c r="R921" s="93"/>
      <c r="S921" s="109">
        <v>781.83000000007542</v>
      </c>
      <c r="T921" s="109">
        <v>5840.53</v>
      </c>
      <c r="U921" s="109">
        <v>1117.46</v>
      </c>
      <c r="V921" s="109">
        <v>1000</v>
      </c>
      <c r="W921" s="109">
        <v>380000</v>
      </c>
      <c r="X921" s="109">
        <v>0</v>
      </c>
      <c r="Y921" s="109">
        <v>0</v>
      </c>
      <c r="Z921" s="109">
        <v>0</v>
      </c>
      <c r="AA921" s="109">
        <v>0</v>
      </c>
      <c r="AB921" s="109">
        <v>0</v>
      </c>
      <c r="AC921" s="109">
        <v>0</v>
      </c>
      <c r="AD921" s="109">
        <v>0</v>
      </c>
      <c r="AE921" s="109">
        <v>0</v>
      </c>
      <c r="AF921" s="109">
        <v>0</v>
      </c>
      <c r="AG921" s="109">
        <v>0</v>
      </c>
      <c r="AH921" s="109">
        <v>0</v>
      </c>
      <c r="AI921" s="109">
        <v>0</v>
      </c>
      <c r="AJ921" s="109">
        <v>0</v>
      </c>
      <c r="AK921" s="109">
        <v>0</v>
      </c>
      <c r="AL921" s="109">
        <v>0</v>
      </c>
      <c r="AM921" s="109">
        <v>0</v>
      </c>
      <c r="AN921" s="109">
        <v>0</v>
      </c>
      <c r="AO921" s="109">
        <v>0</v>
      </c>
      <c r="AP921" s="160">
        <f t="shared" si="814"/>
        <v>388739.82000000007</v>
      </c>
      <c r="AQ921" s="160">
        <f t="shared" si="815"/>
        <v>0</v>
      </c>
      <c r="AR921" s="160">
        <f t="shared" si="816"/>
        <v>388739.82000000007</v>
      </c>
      <c r="AS921" s="607"/>
      <c r="AT921" s="219"/>
      <c r="AU921" s="13">
        <f t="shared" ref="AU921:BH925" si="846">AB921</f>
        <v>0</v>
      </c>
      <c r="AV921" s="13">
        <f t="shared" si="846"/>
        <v>0</v>
      </c>
      <c r="AW921" s="13">
        <f t="shared" si="846"/>
        <v>0</v>
      </c>
      <c r="AX921" s="13">
        <f t="shared" si="846"/>
        <v>0</v>
      </c>
      <c r="AY921" s="13">
        <f t="shared" si="846"/>
        <v>0</v>
      </c>
      <c r="AZ921" s="13">
        <f t="shared" si="846"/>
        <v>0</v>
      </c>
      <c r="BA921" s="13">
        <f t="shared" si="846"/>
        <v>0</v>
      </c>
      <c r="BB921" s="13">
        <f t="shared" si="846"/>
        <v>0</v>
      </c>
      <c r="BC921" s="13">
        <f t="shared" si="846"/>
        <v>0</v>
      </c>
      <c r="BD921" s="13">
        <f t="shared" si="846"/>
        <v>0</v>
      </c>
      <c r="BE921" s="13">
        <f t="shared" si="846"/>
        <v>0</v>
      </c>
      <c r="BF921" s="13">
        <f t="shared" si="846"/>
        <v>0</v>
      </c>
      <c r="BG921" s="13">
        <f t="shared" si="846"/>
        <v>0</v>
      </c>
      <c r="BH921" s="13">
        <f t="shared" si="846"/>
        <v>0</v>
      </c>
      <c r="BI921" s="73">
        <f t="shared" si="812"/>
        <v>0</v>
      </c>
      <c r="BJ921" s="219"/>
      <c r="BK921" s="850">
        <f t="shared" si="832"/>
        <v>0</v>
      </c>
      <c r="BL921" s="109">
        <f t="shared" si="833"/>
        <v>0</v>
      </c>
      <c r="BM921" s="109">
        <f t="shared" si="834"/>
        <v>0</v>
      </c>
      <c r="BN921" s="109">
        <f t="shared" si="835"/>
        <v>0</v>
      </c>
      <c r="BO921" s="109">
        <f t="shared" si="836"/>
        <v>0</v>
      </c>
      <c r="BP921" s="109">
        <f t="shared" si="837"/>
        <v>0</v>
      </c>
      <c r="BQ921" s="109">
        <f t="shared" si="838"/>
        <v>0</v>
      </c>
      <c r="BR921" s="109">
        <f t="shared" si="839"/>
        <v>0</v>
      </c>
      <c r="BS921" s="109">
        <f t="shared" si="840"/>
        <v>0</v>
      </c>
      <c r="BT921" s="109">
        <f t="shared" si="841"/>
        <v>0</v>
      </c>
      <c r="BU921" s="109">
        <f t="shared" si="842"/>
        <v>0</v>
      </c>
      <c r="BV921" s="109">
        <f t="shared" si="843"/>
        <v>0</v>
      </c>
      <c r="BW921" s="109">
        <f t="shared" si="844"/>
        <v>0</v>
      </c>
      <c r="BX921" s="109">
        <f t="shared" si="845"/>
        <v>0</v>
      </c>
      <c r="BY921" s="1000">
        <f t="shared" si="813"/>
        <v>0</v>
      </c>
    </row>
    <row r="922" spans="1:77">
      <c r="A922" s="678" t="s">
        <v>268</v>
      </c>
      <c r="B922" s="678" t="s">
        <v>2047</v>
      </c>
      <c r="C922" s="57" t="s">
        <v>23</v>
      </c>
      <c r="D922" s="684" t="s">
        <v>27</v>
      </c>
      <c r="E922" s="681" t="s">
        <v>349</v>
      </c>
      <c r="F922" s="683">
        <v>41395</v>
      </c>
      <c r="G922" s="682" t="s">
        <v>106</v>
      </c>
      <c r="H922" s="241" t="s">
        <v>127</v>
      </c>
      <c r="I922" s="38"/>
      <c r="J922" s="983"/>
      <c r="K922" s="903"/>
      <c r="L922" s="798"/>
      <c r="M922" s="429"/>
      <c r="N922" s="109"/>
      <c r="O922" s="109"/>
      <c r="P922" s="109"/>
      <c r="Q922" s="607"/>
      <c r="R922" s="93"/>
      <c r="S922" s="109">
        <v>0</v>
      </c>
      <c r="T922" s="109">
        <v>0</v>
      </c>
      <c r="U922" s="109">
        <v>0</v>
      </c>
      <c r="V922" s="109">
        <v>0</v>
      </c>
      <c r="W922" s="109">
        <v>0</v>
      </c>
      <c r="X922" s="109">
        <v>0</v>
      </c>
      <c r="Y922" s="109">
        <v>0</v>
      </c>
      <c r="Z922" s="109">
        <v>0</v>
      </c>
      <c r="AA922" s="109">
        <v>0</v>
      </c>
      <c r="AB922" s="109">
        <v>0</v>
      </c>
      <c r="AC922" s="109">
        <v>0</v>
      </c>
      <c r="AD922" s="109">
        <v>0</v>
      </c>
      <c r="AE922" s="109">
        <v>0</v>
      </c>
      <c r="AF922" s="109">
        <v>0</v>
      </c>
      <c r="AG922" s="109">
        <v>0</v>
      </c>
      <c r="AH922" s="109">
        <v>0</v>
      </c>
      <c r="AI922" s="109">
        <v>0</v>
      </c>
      <c r="AJ922" s="109">
        <v>0</v>
      </c>
      <c r="AK922" s="109">
        <v>0</v>
      </c>
      <c r="AL922" s="109">
        <v>0</v>
      </c>
      <c r="AM922" s="109">
        <v>0</v>
      </c>
      <c r="AN922" s="109">
        <v>0</v>
      </c>
      <c r="AO922" s="109">
        <v>1014400</v>
      </c>
      <c r="AP922" s="160">
        <f t="shared" si="814"/>
        <v>0</v>
      </c>
      <c r="AQ922" s="160">
        <f t="shared" si="815"/>
        <v>1014400</v>
      </c>
      <c r="AR922" s="160">
        <f t="shared" si="816"/>
        <v>1014400</v>
      </c>
      <c r="AS922" s="607"/>
      <c r="AT922" s="219"/>
      <c r="AU922" s="13">
        <f t="shared" si="846"/>
        <v>0</v>
      </c>
      <c r="AV922" s="13">
        <f t="shared" si="846"/>
        <v>0</v>
      </c>
      <c r="AW922" s="13">
        <f t="shared" si="846"/>
        <v>0</v>
      </c>
      <c r="AX922" s="13">
        <f t="shared" si="846"/>
        <v>0</v>
      </c>
      <c r="AY922" s="13">
        <f t="shared" si="846"/>
        <v>0</v>
      </c>
      <c r="AZ922" s="13">
        <f t="shared" si="846"/>
        <v>0</v>
      </c>
      <c r="BA922" s="13">
        <f t="shared" si="846"/>
        <v>0</v>
      </c>
      <c r="BB922" s="13">
        <f t="shared" si="846"/>
        <v>0</v>
      </c>
      <c r="BC922" s="13">
        <f t="shared" si="846"/>
        <v>0</v>
      </c>
      <c r="BD922" s="13">
        <f t="shared" si="846"/>
        <v>0</v>
      </c>
      <c r="BE922" s="13">
        <f t="shared" si="846"/>
        <v>0</v>
      </c>
      <c r="BF922" s="13">
        <f t="shared" si="846"/>
        <v>0</v>
      </c>
      <c r="BG922" s="13">
        <f t="shared" si="846"/>
        <v>0</v>
      </c>
      <c r="BH922" s="13">
        <f t="shared" si="846"/>
        <v>1014400</v>
      </c>
      <c r="BI922" s="73">
        <f t="shared" si="812"/>
        <v>1014400</v>
      </c>
      <c r="BJ922" s="219"/>
      <c r="BK922" s="850">
        <f t="shared" si="832"/>
        <v>0</v>
      </c>
      <c r="BL922" s="109">
        <f t="shared" si="833"/>
        <v>0</v>
      </c>
      <c r="BM922" s="109">
        <f t="shared" si="834"/>
        <v>0</v>
      </c>
      <c r="BN922" s="109">
        <f t="shared" si="835"/>
        <v>0</v>
      </c>
      <c r="BO922" s="109">
        <f t="shared" si="836"/>
        <v>0</v>
      </c>
      <c r="BP922" s="109">
        <f t="shared" si="837"/>
        <v>0</v>
      </c>
      <c r="BQ922" s="109">
        <f t="shared" si="838"/>
        <v>0</v>
      </c>
      <c r="BR922" s="109">
        <f t="shared" si="839"/>
        <v>0</v>
      </c>
      <c r="BS922" s="109">
        <f t="shared" si="840"/>
        <v>0</v>
      </c>
      <c r="BT922" s="109">
        <f t="shared" si="841"/>
        <v>0</v>
      </c>
      <c r="BU922" s="109">
        <f t="shared" si="842"/>
        <v>0</v>
      </c>
      <c r="BV922" s="109">
        <f t="shared" si="843"/>
        <v>0</v>
      </c>
      <c r="BW922" s="109">
        <f t="shared" si="844"/>
        <v>0</v>
      </c>
      <c r="BX922" s="109">
        <f t="shared" si="845"/>
        <v>1014400</v>
      </c>
      <c r="BY922" s="1000">
        <f t="shared" si="813"/>
        <v>1014400</v>
      </c>
    </row>
    <row r="923" spans="1:77">
      <c r="A923" s="679" t="s">
        <v>2341</v>
      </c>
      <c r="B923" s="679" t="s">
        <v>2342</v>
      </c>
      <c r="C923" s="57" t="s">
        <v>44</v>
      </c>
      <c r="D923" s="684" t="s">
        <v>42</v>
      </c>
      <c r="E923" s="681" t="s">
        <v>349</v>
      </c>
      <c r="F923" s="682">
        <v>40892</v>
      </c>
      <c r="G923" s="682" t="s">
        <v>106</v>
      </c>
      <c r="H923" s="241" t="s">
        <v>147</v>
      </c>
      <c r="I923" s="38"/>
      <c r="J923" s="983"/>
      <c r="K923" s="903"/>
      <c r="L923" s="798"/>
      <c r="M923" s="429"/>
      <c r="N923" s="109"/>
      <c r="O923" s="109"/>
      <c r="P923" s="109"/>
      <c r="Q923" s="607"/>
      <c r="R923" s="93"/>
      <c r="S923" s="109"/>
      <c r="T923" s="109"/>
      <c r="U923" s="109"/>
      <c r="V923" s="109">
        <v>0</v>
      </c>
      <c r="W923" s="109">
        <v>0</v>
      </c>
      <c r="X923" s="109">
        <v>996851.11</v>
      </c>
      <c r="Y923" s="109">
        <v>0</v>
      </c>
      <c r="Z923" s="109">
        <v>0</v>
      </c>
      <c r="AA923" s="109">
        <v>0</v>
      </c>
      <c r="AB923" s="109">
        <v>0</v>
      </c>
      <c r="AC923" s="109">
        <v>0</v>
      </c>
      <c r="AD923" s="109">
        <v>0</v>
      </c>
      <c r="AE923" s="109">
        <v>0</v>
      </c>
      <c r="AF923" s="109">
        <v>0</v>
      </c>
      <c r="AG923" s="109">
        <v>0</v>
      </c>
      <c r="AH923" s="109">
        <v>0</v>
      </c>
      <c r="AI923" s="109">
        <v>0</v>
      </c>
      <c r="AJ923" s="109">
        <v>0</v>
      </c>
      <c r="AK923" s="109">
        <v>0</v>
      </c>
      <c r="AL923" s="109">
        <v>0</v>
      </c>
      <c r="AM923" s="109">
        <v>0</v>
      </c>
      <c r="AN923" s="109">
        <v>0</v>
      </c>
      <c r="AO923" s="109">
        <v>0</v>
      </c>
      <c r="AP923" s="160">
        <f t="shared" si="814"/>
        <v>996851.11</v>
      </c>
      <c r="AQ923" s="160">
        <f t="shared" si="815"/>
        <v>0</v>
      </c>
      <c r="AR923" s="160">
        <f t="shared" si="816"/>
        <v>996851.11</v>
      </c>
      <c r="AS923" s="607"/>
      <c r="AT923" s="219"/>
      <c r="AU923" s="13">
        <f t="shared" si="846"/>
        <v>0</v>
      </c>
      <c r="AV923" s="13">
        <f t="shared" si="846"/>
        <v>0</v>
      </c>
      <c r="AW923" s="13">
        <f t="shared" si="846"/>
        <v>0</v>
      </c>
      <c r="AX923" s="13">
        <f t="shared" si="846"/>
        <v>0</v>
      </c>
      <c r="AY923" s="13">
        <f t="shared" si="846"/>
        <v>0</v>
      </c>
      <c r="AZ923" s="13">
        <f t="shared" si="846"/>
        <v>0</v>
      </c>
      <c r="BA923" s="13">
        <f t="shared" si="846"/>
        <v>0</v>
      </c>
      <c r="BB923" s="13">
        <f t="shared" si="846"/>
        <v>0</v>
      </c>
      <c r="BC923" s="13">
        <f t="shared" si="846"/>
        <v>0</v>
      </c>
      <c r="BD923" s="13">
        <f t="shared" si="846"/>
        <v>0</v>
      </c>
      <c r="BE923" s="13">
        <f t="shared" si="846"/>
        <v>0</v>
      </c>
      <c r="BF923" s="13">
        <f t="shared" si="846"/>
        <v>0</v>
      </c>
      <c r="BG923" s="13">
        <f t="shared" si="846"/>
        <v>0</v>
      </c>
      <c r="BH923" s="13">
        <f t="shared" si="846"/>
        <v>0</v>
      </c>
      <c r="BI923" s="73">
        <f t="shared" si="812"/>
        <v>0</v>
      </c>
      <c r="BJ923" s="219"/>
      <c r="BK923" s="850">
        <f t="shared" si="832"/>
        <v>0</v>
      </c>
      <c r="BL923" s="109">
        <f t="shared" si="833"/>
        <v>0</v>
      </c>
      <c r="BM923" s="109">
        <f t="shared" si="834"/>
        <v>0</v>
      </c>
      <c r="BN923" s="109">
        <f t="shared" si="835"/>
        <v>0</v>
      </c>
      <c r="BO923" s="109">
        <f t="shared" si="836"/>
        <v>0</v>
      </c>
      <c r="BP923" s="109">
        <f t="shared" si="837"/>
        <v>0</v>
      </c>
      <c r="BQ923" s="109">
        <f t="shared" si="838"/>
        <v>0</v>
      </c>
      <c r="BR923" s="109">
        <f t="shared" si="839"/>
        <v>0</v>
      </c>
      <c r="BS923" s="109">
        <f t="shared" si="840"/>
        <v>0</v>
      </c>
      <c r="BT923" s="109">
        <f t="shared" si="841"/>
        <v>0</v>
      </c>
      <c r="BU923" s="109">
        <f t="shared" si="842"/>
        <v>0</v>
      </c>
      <c r="BV923" s="109">
        <f t="shared" si="843"/>
        <v>0</v>
      </c>
      <c r="BW923" s="109">
        <f t="shared" si="844"/>
        <v>0</v>
      </c>
      <c r="BX923" s="109">
        <f t="shared" si="845"/>
        <v>0</v>
      </c>
      <c r="BY923" s="1000">
        <f t="shared" si="813"/>
        <v>0</v>
      </c>
    </row>
    <row r="924" spans="1:77">
      <c r="A924" s="678" t="s">
        <v>2099</v>
      </c>
      <c r="B924" s="678" t="s">
        <v>2100</v>
      </c>
      <c r="C924" s="57" t="s">
        <v>36</v>
      </c>
      <c r="D924" s="684" t="s">
        <v>7</v>
      </c>
      <c r="E924" s="681" t="s">
        <v>349</v>
      </c>
      <c r="F924" s="683" t="s">
        <v>264</v>
      </c>
      <c r="G924" s="682" t="s">
        <v>106</v>
      </c>
      <c r="H924" s="241" t="s">
        <v>141</v>
      </c>
      <c r="I924" s="38"/>
      <c r="J924" s="983"/>
      <c r="K924" s="903"/>
      <c r="L924" s="798"/>
      <c r="M924" s="429"/>
      <c r="N924" s="109"/>
      <c r="O924" s="109"/>
      <c r="P924" s="109"/>
      <c r="Q924" s="607"/>
      <c r="R924" s="93"/>
      <c r="S924" s="109"/>
      <c r="T924" s="109"/>
      <c r="U924" s="109"/>
      <c r="V924" s="109">
        <v>0</v>
      </c>
      <c r="W924" s="109">
        <v>0</v>
      </c>
      <c r="X924" s="109">
        <v>125000</v>
      </c>
      <c r="Y924" s="109">
        <v>0</v>
      </c>
      <c r="Z924" s="109">
        <v>0</v>
      </c>
      <c r="AA924" s="109">
        <v>0</v>
      </c>
      <c r="AB924" s="109">
        <v>0</v>
      </c>
      <c r="AC924" s="109">
        <v>0</v>
      </c>
      <c r="AD924" s="109">
        <v>0</v>
      </c>
      <c r="AE924" s="109">
        <v>0</v>
      </c>
      <c r="AF924" s="109">
        <v>0</v>
      </c>
      <c r="AG924" s="109">
        <v>0</v>
      </c>
      <c r="AH924" s="109">
        <v>0</v>
      </c>
      <c r="AI924" s="109">
        <v>0</v>
      </c>
      <c r="AJ924" s="109">
        <v>125000</v>
      </c>
      <c r="AK924" s="109">
        <v>0</v>
      </c>
      <c r="AL924" s="109">
        <v>0</v>
      </c>
      <c r="AM924" s="109">
        <v>0</v>
      </c>
      <c r="AN924" s="109">
        <v>0</v>
      </c>
      <c r="AO924" s="109">
        <v>0</v>
      </c>
      <c r="AP924" s="160">
        <f t="shared" si="814"/>
        <v>125000</v>
      </c>
      <c r="AQ924" s="160">
        <f t="shared" si="815"/>
        <v>125000</v>
      </c>
      <c r="AR924" s="160">
        <f t="shared" si="816"/>
        <v>250000</v>
      </c>
      <c r="AS924" s="607"/>
      <c r="AT924" s="219"/>
      <c r="AU924" s="13">
        <f t="shared" si="846"/>
        <v>0</v>
      </c>
      <c r="AV924" s="13">
        <f t="shared" si="846"/>
        <v>0</v>
      </c>
      <c r="AW924" s="13">
        <f t="shared" si="846"/>
        <v>0</v>
      </c>
      <c r="AX924" s="13">
        <f t="shared" si="846"/>
        <v>0</v>
      </c>
      <c r="AY924" s="13">
        <f t="shared" si="846"/>
        <v>0</v>
      </c>
      <c r="AZ924" s="13">
        <f t="shared" si="846"/>
        <v>0</v>
      </c>
      <c r="BA924" s="13">
        <f t="shared" si="846"/>
        <v>0</v>
      </c>
      <c r="BB924" s="13">
        <f t="shared" si="846"/>
        <v>0</v>
      </c>
      <c r="BC924" s="13">
        <f t="shared" si="846"/>
        <v>125000</v>
      </c>
      <c r="BD924" s="13">
        <f t="shared" si="846"/>
        <v>0</v>
      </c>
      <c r="BE924" s="13">
        <f t="shared" si="846"/>
        <v>0</v>
      </c>
      <c r="BF924" s="13">
        <f t="shared" si="846"/>
        <v>0</v>
      </c>
      <c r="BG924" s="13">
        <f t="shared" si="846"/>
        <v>0</v>
      </c>
      <c r="BH924" s="13">
        <f t="shared" si="846"/>
        <v>0</v>
      </c>
      <c r="BI924" s="73">
        <f t="shared" si="812"/>
        <v>125000</v>
      </c>
      <c r="BJ924" s="219"/>
      <c r="BK924" s="850">
        <f t="shared" si="832"/>
        <v>0</v>
      </c>
      <c r="BL924" s="109">
        <f t="shared" si="833"/>
        <v>0</v>
      </c>
      <c r="BM924" s="109">
        <f t="shared" si="834"/>
        <v>0</v>
      </c>
      <c r="BN924" s="109">
        <f t="shared" si="835"/>
        <v>0</v>
      </c>
      <c r="BO924" s="109">
        <f t="shared" si="836"/>
        <v>0</v>
      </c>
      <c r="BP924" s="109">
        <f t="shared" si="837"/>
        <v>0</v>
      </c>
      <c r="BQ924" s="109">
        <f t="shared" si="838"/>
        <v>0</v>
      </c>
      <c r="BR924" s="109">
        <f t="shared" si="839"/>
        <v>0</v>
      </c>
      <c r="BS924" s="109">
        <f t="shared" si="840"/>
        <v>125000</v>
      </c>
      <c r="BT924" s="109">
        <f t="shared" si="841"/>
        <v>0</v>
      </c>
      <c r="BU924" s="109">
        <f t="shared" si="842"/>
        <v>0</v>
      </c>
      <c r="BV924" s="109">
        <f t="shared" si="843"/>
        <v>0</v>
      </c>
      <c r="BW924" s="109">
        <f t="shared" si="844"/>
        <v>0</v>
      </c>
      <c r="BX924" s="109">
        <f t="shared" si="845"/>
        <v>0</v>
      </c>
      <c r="BY924" s="1000">
        <f t="shared" si="813"/>
        <v>125000</v>
      </c>
    </row>
    <row r="925" spans="1:77">
      <c r="A925" s="2" t="s">
        <v>3473</v>
      </c>
      <c r="B925" s="2" t="s">
        <v>3474</v>
      </c>
      <c r="C925" s="57" t="s">
        <v>20</v>
      </c>
      <c r="D925" s="57" t="s">
        <v>7</v>
      </c>
      <c r="E925" s="681" t="s">
        <v>349</v>
      </c>
      <c r="F925" s="682">
        <v>41263</v>
      </c>
      <c r="G925" s="682" t="s">
        <v>106</v>
      </c>
      <c r="H925" s="241" t="s">
        <v>124</v>
      </c>
      <c r="I925" s="38"/>
      <c r="J925" s="983"/>
      <c r="K925" s="903"/>
      <c r="L925" s="798"/>
      <c r="M925" s="429"/>
      <c r="N925" s="109"/>
      <c r="O925" s="109"/>
      <c r="P925" s="109"/>
      <c r="Q925" s="607"/>
      <c r="R925" s="93"/>
      <c r="S925" s="109">
        <v>0</v>
      </c>
      <c r="T925" s="109">
        <v>0</v>
      </c>
      <c r="U925" s="109">
        <v>0</v>
      </c>
      <c r="V925" s="109">
        <v>0</v>
      </c>
      <c r="W925" s="109">
        <v>0</v>
      </c>
      <c r="X925" s="109">
        <v>0</v>
      </c>
      <c r="Y925" s="109">
        <v>0</v>
      </c>
      <c r="Z925" s="109">
        <v>0</v>
      </c>
      <c r="AA925" s="109">
        <v>0</v>
      </c>
      <c r="AB925" s="109">
        <v>0</v>
      </c>
      <c r="AC925" s="109">
        <v>0</v>
      </c>
      <c r="AD925" s="109">
        <v>0</v>
      </c>
      <c r="AE925" s="109">
        <v>0</v>
      </c>
      <c r="AF925" s="109">
        <v>0</v>
      </c>
      <c r="AG925" s="109">
        <v>0</v>
      </c>
      <c r="AH925" s="109">
        <v>0</v>
      </c>
      <c r="AI925" s="109">
        <v>0</v>
      </c>
      <c r="AJ925" s="109">
        <v>695684.87</v>
      </c>
      <c r="AK925" s="109">
        <v>0</v>
      </c>
      <c r="AL925" s="109">
        <v>0</v>
      </c>
      <c r="AM925" s="109">
        <v>0</v>
      </c>
      <c r="AN925" s="109">
        <v>0</v>
      </c>
      <c r="AO925" s="109">
        <v>0</v>
      </c>
      <c r="AP925" s="160">
        <f t="shared" si="814"/>
        <v>0</v>
      </c>
      <c r="AQ925" s="160">
        <f t="shared" si="815"/>
        <v>695684.87</v>
      </c>
      <c r="AR925" s="160">
        <f t="shared" si="816"/>
        <v>695684.87</v>
      </c>
      <c r="AS925" s="607"/>
      <c r="AT925" s="219"/>
      <c r="AU925" s="13">
        <f t="shared" si="846"/>
        <v>0</v>
      </c>
      <c r="AV925" s="13">
        <f t="shared" si="846"/>
        <v>0</v>
      </c>
      <c r="AW925" s="13">
        <f t="shared" si="846"/>
        <v>0</v>
      </c>
      <c r="AX925" s="13">
        <f t="shared" si="846"/>
        <v>0</v>
      </c>
      <c r="AY925" s="13">
        <f t="shared" si="846"/>
        <v>0</v>
      </c>
      <c r="AZ925" s="13">
        <f t="shared" si="846"/>
        <v>0</v>
      </c>
      <c r="BA925" s="13">
        <f t="shared" si="846"/>
        <v>0</v>
      </c>
      <c r="BB925" s="13">
        <f t="shared" si="846"/>
        <v>0</v>
      </c>
      <c r="BC925" s="13">
        <f t="shared" si="846"/>
        <v>695684.87</v>
      </c>
      <c r="BD925" s="13">
        <f t="shared" si="846"/>
        <v>0</v>
      </c>
      <c r="BE925" s="13">
        <f t="shared" si="846"/>
        <v>0</v>
      </c>
      <c r="BF925" s="13">
        <f t="shared" si="846"/>
        <v>0</v>
      </c>
      <c r="BG925" s="13">
        <f t="shared" si="846"/>
        <v>0</v>
      </c>
      <c r="BH925" s="13">
        <f t="shared" si="846"/>
        <v>0</v>
      </c>
      <c r="BI925" s="73">
        <f t="shared" si="812"/>
        <v>695684.87</v>
      </c>
      <c r="BJ925" s="219"/>
      <c r="BK925" s="850">
        <f t="shared" si="832"/>
        <v>0</v>
      </c>
      <c r="BL925" s="109">
        <f t="shared" si="833"/>
        <v>0</v>
      </c>
      <c r="BM925" s="109">
        <f t="shared" si="834"/>
        <v>0</v>
      </c>
      <c r="BN925" s="109">
        <f t="shared" si="835"/>
        <v>0</v>
      </c>
      <c r="BO925" s="109">
        <f t="shared" si="836"/>
        <v>0</v>
      </c>
      <c r="BP925" s="109">
        <f t="shared" si="837"/>
        <v>0</v>
      </c>
      <c r="BQ925" s="109">
        <f t="shared" si="838"/>
        <v>0</v>
      </c>
      <c r="BR925" s="109">
        <f t="shared" si="839"/>
        <v>0</v>
      </c>
      <c r="BS925" s="109">
        <f t="shared" si="840"/>
        <v>695684.87</v>
      </c>
      <c r="BT925" s="109">
        <f t="shared" si="841"/>
        <v>0</v>
      </c>
      <c r="BU925" s="109">
        <f t="shared" si="842"/>
        <v>0</v>
      </c>
      <c r="BV925" s="109">
        <f t="shared" si="843"/>
        <v>0</v>
      </c>
      <c r="BW925" s="109">
        <f t="shared" si="844"/>
        <v>0</v>
      </c>
      <c r="BX925" s="109">
        <f t="shared" si="845"/>
        <v>0</v>
      </c>
      <c r="BY925" s="1000">
        <f t="shared" si="813"/>
        <v>695684.87</v>
      </c>
    </row>
    <row r="926" spans="1:77" ht="114.75">
      <c r="A926" s="676" t="s">
        <v>290</v>
      </c>
      <c r="B926" s="236" t="s">
        <v>3455</v>
      </c>
      <c r="C926" s="677" t="s">
        <v>20</v>
      </c>
      <c r="D926" s="677" t="s">
        <v>7</v>
      </c>
      <c r="E926" s="681" t="s">
        <v>349</v>
      </c>
      <c r="F926" s="683">
        <v>41030</v>
      </c>
      <c r="G926" s="682" t="s">
        <v>106</v>
      </c>
      <c r="H926" s="241" t="s">
        <v>124</v>
      </c>
      <c r="I926" s="38"/>
      <c r="J926" s="984" t="s">
        <v>1392</v>
      </c>
      <c r="K926" s="986" t="s">
        <v>3621</v>
      </c>
      <c r="L926" s="798"/>
      <c r="M926" s="429"/>
      <c r="N926" s="109"/>
      <c r="O926" s="109"/>
      <c r="P926" s="109"/>
      <c r="Q926" s="607"/>
      <c r="R926" s="93"/>
      <c r="S926" s="109">
        <v>0</v>
      </c>
      <c r="T926" s="109">
        <v>0</v>
      </c>
      <c r="U926" s="109">
        <v>0</v>
      </c>
      <c r="V926" s="109">
        <v>0</v>
      </c>
      <c r="W926" s="109">
        <v>0</v>
      </c>
      <c r="X926" s="109">
        <v>0</v>
      </c>
      <c r="Y926" s="109">
        <v>0</v>
      </c>
      <c r="Z926" s="109">
        <v>0</v>
      </c>
      <c r="AA926" s="109">
        <v>0</v>
      </c>
      <c r="AB926" s="109">
        <v>0</v>
      </c>
      <c r="AC926" s="109">
        <v>1619365.9</v>
      </c>
      <c r="AD926" s="109">
        <v>0</v>
      </c>
      <c r="AE926" s="109">
        <v>0</v>
      </c>
      <c r="AF926" s="109">
        <v>0</v>
      </c>
      <c r="AG926" s="109">
        <v>0</v>
      </c>
      <c r="AH926" s="109">
        <v>0</v>
      </c>
      <c r="AI926" s="109">
        <v>0</v>
      </c>
      <c r="AJ926" s="109">
        <v>0</v>
      </c>
      <c r="AK926" s="109">
        <v>0</v>
      </c>
      <c r="AL926" s="109">
        <v>0</v>
      </c>
      <c r="AM926" s="109">
        <v>0</v>
      </c>
      <c r="AN926" s="109">
        <v>0</v>
      </c>
      <c r="AO926" s="109">
        <v>0</v>
      </c>
      <c r="AP926" s="160">
        <f t="shared" si="814"/>
        <v>0</v>
      </c>
      <c r="AQ926" s="160">
        <f t="shared" si="815"/>
        <v>1619365.9</v>
      </c>
      <c r="AR926" s="160">
        <f t="shared" si="816"/>
        <v>1619365.9</v>
      </c>
      <c r="AS926" s="607"/>
      <c r="AT926" s="219"/>
      <c r="AU926" s="943">
        <v>0</v>
      </c>
      <c r="AV926" s="943">
        <v>0</v>
      </c>
      <c r="AW926" s="943">
        <v>0</v>
      </c>
      <c r="AX926" s="943">
        <v>0</v>
      </c>
      <c r="AY926" s="943">
        <v>0</v>
      </c>
      <c r="AZ926" s="943">
        <v>0</v>
      </c>
      <c r="BA926" s="943">
        <v>0</v>
      </c>
      <c r="BB926" s="943">
        <v>0</v>
      </c>
      <c r="BC926" s="943">
        <v>0</v>
      </c>
      <c r="BD926" s="943">
        <v>0</v>
      </c>
      <c r="BE926" s="943">
        <v>0</v>
      </c>
      <c r="BF926" s="943">
        <v>0</v>
      </c>
      <c r="BG926" s="943">
        <v>0</v>
      </c>
      <c r="BH926" s="943">
        <v>0</v>
      </c>
      <c r="BI926" s="73">
        <f t="shared" si="812"/>
        <v>0</v>
      </c>
      <c r="BJ926" s="219"/>
      <c r="BK926" s="850">
        <f t="shared" si="832"/>
        <v>0</v>
      </c>
      <c r="BL926" s="109">
        <f t="shared" si="833"/>
        <v>0</v>
      </c>
      <c r="BM926" s="109">
        <f t="shared" si="834"/>
        <v>0</v>
      </c>
      <c r="BN926" s="109">
        <f t="shared" si="835"/>
        <v>0</v>
      </c>
      <c r="BO926" s="109">
        <f t="shared" si="836"/>
        <v>0</v>
      </c>
      <c r="BP926" s="109">
        <f t="shared" si="837"/>
        <v>0</v>
      </c>
      <c r="BQ926" s="109">
        <f t="shared" si="838"/>
        <v>0</v>
      </c>
      <c r="BR926" s="109">
        <f t="shared" si="839"/>
        <v>0</v>
      </c>
      <c r="BS926" s="109">
        <f t="shared" si="840"/>
        <v>0</v>
      </c>
      <c r="BT926" s="109">
        <f t="shared" si="841"/>
        <v>0</v>
      </c>
      <c r="BU926" s="109">
        <f t="shared" si="842"/>
        <v>0</v>
      </c>
      <c r="BV926" s="109">
        <f t="shared" si="843"/>
        <v>0</v>
      </c>
      <c r="BW926" s="109">
        <f t="shared" si="844"/>
        <v>0</v>
      </c>
      <c r="BX926" s="109">
        <f t="shared" si="845"/>
        <v>0</v>
      </c>
      <c r="BY926" s="1000">
        <f t="shared" si="813"/>
        <v>0</v>
      </c>
    </row>
    <row r="927" spans="1:77" ht="191.25">
      <c r="A927" s="2" t="s">
        <v>3464</v>
      </c>
      <c r="B927" s="2" t="s">
        <v>3465</v>
      </c>
      <c r="C927" s="57" t="s">
        <v>20</v>
      </c>
      <c r="D927" s="57" t="s">
        <v>7</v>
      </c>
      <c r="E927" s="681" t="s">
        <v>349</v>
      </c>
      <c r="F927" s="682">
        <v>41263</v>
      </c>
      <c r="G927" s="682" t="s">
        <v>106</v>
      </c>
      <c r="H927" s="241" t="s">
        <v>124</v>
      </c>
      <c r="I927" s="38"/>
      <c r="J927" s="984" t="s">
        <v>1392</v>
      </c>
      <c r="K927" s="986" t="s">
        <v>3622</v>
      </c>
      <c r="L927" s="798"/>
      <c r="M927" s="429"/>
      <c r="N927" s="109"/>
      <c r="O927" s="109"/>
      <c r="P927" s="109"/>
      <c r="Q927" s="607"/>
      <c r="R927" s="93"/>
      <c r="S927" s="109">
        <v>0</v>
      </c>
      <c r="T927" s="109">
        <v>0</v>
      </c>
      <c r="U927" s="109">
        <v>0</v>
      </c>
      <c r="V927" s="109">
        <v>0</v>
      </c>
      <c r="W927" s="109">
        <v>0</v>
      </c>
      <c r="X927" s="109">
        <v>0</v>
      </c>
      <c r="Y927" s="109">
        <v>0</v>
      </c>
      <c r="Z927" s="109">
        <v>0</v>
      </c>
      <c r="AA927" s="109">
        <v>0</v>
      </c>
      <c r="AB927" s="109">
        <v>0</v>
      </c>
      <c r="AC927" s="109">
        <v>0</v>
      </c>
      <c r="AD927" s="109">
        <v>0</v>
      </c>
      <c r="AE927" s="109">
        <v>0</v>
      </c>
      <c r="AF927" s="109">
        <v>0</v>
      </c>
      <c r="AG927" s="109">
        <v>0</v>
      </c>
      <c r="AH927" s="109">
        <v>0</v>
      </c>
      <c r="AI927" s="109">
        <v>0</v>
      </c>
      <c r="AJ927" s="109">
        <v>1000000.0000000001</v>
      </c>
      <c r="AK927" s="109">
        <v>0</v>
      </c>
      <c r="AL927" s="109">
        <v>0</v>
      </c>
      <c r="AM927" s="109">
        <v>0</v>
      </c>
      <c r="AN927" s="109">
        <v>0</v>
      </c>
      <c r="AO927" s="109">
        <v>0</v>
      </c>
      <c r="AP927" s="160">
        <f t="shared" si="814"/>
        <v>0</v>
      </c>
      <c r="AQ927" s="160">
        <f t="shared" si="815"/>
        <v>1000000.0000000001</v>
      </c>
      <c r="AR927" s="160">
        <f t="shared" si="816"/>
        <v>1000000.0000000001</v>
      </c>
      <c r="AS927" s="607"/>
      <c r="AT927" s="219"/>
      <c r="AU927" s="943">
        <v>0</v>
      </c>
      <c r="AV927" s="943">
        <v>0</v>
      </c>
      <c r="AW927" s="943">
        <v>0</v>
      </c>
      <c r="AX927" s="943">
        <v>0</v>
      </c>
      <c r="AY927" s="943">
        <v>0</v>
      </c>
      <c r="AZ927" s="943">
        <v>0</v>
      </c>
      <c r="BA927" s="943">
        <v>0</v>
      </c>
      <c r="BB927" s="943">
        <v>0</v>
      </c>
      <c r="BC927" s="943">
        <v>0</v>
      </c>
      <c r="BD927" s="943">
        <v>0</v>
      </c>
      <c r="BE927" s="943">
        <v>0</v>
      </c>
      <c r="BF927" s="943">
        <v>0</v>
      </c>
      <c r="BG927" s="943">
        <v>0</v>
      </c>
      <c r="BH927" s="943">
        <v>0</v>
      </c>
      <c r="BI927" s="73">
        <f t="shared" si="812"/>
        <v>0</v>
      </c>
      <c r="BJ927" s="219"/>
      <c r="BK927" s="850">
        <f t="shared" si="832"/>
        <v>0</v>
      </c>
      <c r="BL927" s="109">
        <f t="shared" si="833"/>
        <v>0</v>
      </c>
      <c r="BM927" s="109">
        <f t="shared" si="834"/>
        <v>0</v>
      </c>
      <c r="BN927" s="109">
        <f t="shared" si="835"/>
        <v>0</v>
      </c>
      <c r="BO927" s="109">
        <f t="shared" si="836"/>
        <v>0</v>
      </c>
      <c r="BP927" s="109">
        <f t="shared" si="837"/>
        <v>0</v>
      </c>
      <c r="BQ927" s="109">
        <f t="shared" si="838"/>
        <v>0</v>
      </c>
      <c r="BR927" s="109">
        <f t="shared" si="839"/>
        <v>0</v>
      </c>
      <c r="BS927" s="109">
        <f t="shared" si="840"/>
        <v>0</v>
      </c>
      <c r="BT927" s="109">
        <f t="shared" si="841"/>
        <v>0</v>
      </c>
      <c r="BU927" s="109">
        <f t="shared" si="842"/>
        <v>0</v>
      </c>
      <c r="BV927" s="109">
        <f t="shared" si="843"/>
        <v>0</v>
      </c>
      <c r="BW927" s="109">
        <f t="shared" si="844"/>
        <v>0</v>
      </c>
      <c r="BX927" s="109">
        <f t="shared" si="845"/>
        <v>0</v>
      </c>
      <c r="BY927" s="1000">
        <f t="shared" si="813"/>
        <v>0</v>
      </c>
    </row>
    <row r="928" spans="1:77">
      <c r="A928" s="678" t="s">
        <v>2312</v>
      </c>
      <c r="B928" s="678" t="s">
        <v>2313</v>
      </c>
      <c r="C928" s="57" t="s">
        <v>45</v>
      </c>
      <c r="D928" s="57" t="s">
        <v>7</v>
      </c>
      <c r="E928" s="681" t="s">
        <v>349</v>
      </c>
      <c r="F928" s="683">
        <v>41274</v>
      </c>
      <c r="G928" s="682" t="s">
        <v>148</v>
      </c>
      <c r="H928" s="241" t="s">
        <v>156</v>
      </c>
      <c r="I928" s="38"/>
      <c r="J928" s="983"/>
      <c r="K928" s="903"/>
      <c r="L928" s="798"/>
      <c r="M928" s="429"/>
      <c r="N928" s="109"/>
      <c r="O928" s="109"/>
      <c r="P928" s="109"/>
      <c r="Q928" s="607"/>
      <c r="R928" s="93"/>
      <c r="S928" s="109"/>
      <c r="T928" s="109"/>
      <c r="U928" s="109"/>
      <c r="V928" s="109">
        <v>0</v>
      </c>
      <c r="W928" s="109">
        <v>0</v>
      </c>
      <c r="X928" s="109">
        <v>0</v>
      </c>
      <c r="Y928" s="109">
        <v>0</v>
      </c>
      <c r="Z928" s="109">
        <v>0</v>
      </c>
      <c r="AA928" s="109">
        <v>0</v>
      </c>
      <c r="AB928" s="109">
        <v>0</v>
      </c>
      <c r="AC928" s="109">
        <v>0</v>
      </c>
      <c r="AD928" s="109">
        <v>0</v>
      </c>
      <c r="AE928" s="109">
        <v>0</v>
      </c>
      <c r="AF928" s="109">
        <v>0</v>
      </c>
      <c r="AG928" s="109">
        <v>0</v>
      </c>
      <c r="AH928" s="109">
        <v>0</v>
      </c>
      <c r="AI928" s="109">
        <v>0</v>
      </c>
      <c r="AJ928" s="109">
        <v>159348</v>
      </c>
      <c r="AK928" s="109">
        <v>0</v>
      </c>
      <c r="AL928" s="109">
        <v>0</v>
      </c>
      <c r="AM928" s="109">
        <v>0</v>
      </c>
      <c r="AN928" s="109">
        <v>0</v>
      </c>
      <c r="AO928" s="109">
        <v>0</v>
      </c>
      <c r="AP928" s="160">
        <f t="shared" si="814"/>
        <v>0</v>
      </c>
      <c r="AQ928" s="160">
        <f t="shared" si="815"/>
        <v>159348</v>
      </c>
      <c r="AR928" s="160">
        <f t="shared" si="816"/>
        <v>159348</v>
      </c>
      <c r="AS928" s="607"/>
      <c r="AT928" s="219"/>
      <c r="AU928" s="13">
        <f t="shared" ref="AU928:BH932" si="847">AB928</f>
        <v>0</v>
      </c>
      <c r="AV928" s="13">
        <f t="shared" si="847"/>
        <v>0</v>
      </c>
      <c r="AW928" s="13">
        <f t="shared" si="847"/>
        <v>0</v>
      </c>
      <c r="AX928" s="13">
        <f t="shared" si="847"/>
        <v>0</v>
      </c>
      <c r="AY928" s="13">
        <f t="shared" si="847"/>
        <v>0</v>
      </c>
      <c r="AZ928" s="13">
        <f t="shared" si="847"/>
        <v>0</v>
      </c>
      <c r="BA928" s="13">
        <f t="shared" si="847"/>
        <v>0</v>
      </c>
      <c r="BB928" s="13">
        <f t="shared" si="847"/>
        <v>0</v>
      </c>
      <c r="BC928" s="13">
        <f t="shared" si="847"/>
        <v>159348</v>
      </c>
      <c r="BD928" s="13">
        <f t="shared" si="847"/>
        <v>0</v>
      </c>
      <c r="BE928" s="13">
        <f t="shared" si="847"/>
        <v>0</v>
      </c>
      <c r="BF928" s="13">
        <f t="shared" si="847"/>
        <v>0</v>
      </c>
      <c r="BG928" s="13">
        <f t="shared" si="847"/>
        <v>0</v>
      </c>
      <c r="BH928" s="13">
        <f t="shared" si="847"/>
        <v>0</v>
      </c>
      <c r="BI928" s="73">
        <f t="shared" si="812"/>
        <v>159348</v>
      </c>
      <c r="BJ928" s="219"/>
      <c r="BK928" s="850">
        <f t="shared" si="832"/>
        <v>0</v>
      </c>
      <c r="BL928" s="109">
        <f t="shared" si="833"/>
        <v>0</v>
      </c>
      <c r="BM928" s="109">
        <f t="shared" si="834"/>
        <v>0</v>
      </c>
      <c r="BN928" s="109">
        <f t="shared" si="835"/>
        <v>0</v>
      </c>
      <c r="BO928" s="109">
        <f t="shared" si="836"/>
        <v>0</v>
      </c>
      <c r="BP928" s="109">
        <f t="shared" si="837"/>
        <v>0</v>
      </c>
      <c r="BQ928" s="109">
        <f t="shared" si="838"/>
        <v>0</v>
      </c>
      <c r="BR928" s="109">
        <f t="shared" si="839"/>
        <v>0</v>
      </c>
      <c r="BS928" s="109">
        <f t="shared" si="840"/>
        <v>159348</v>
      </c>
      <c r="BT928" s="109">
        <f t="shared" si="841"/>
        <v>0</v>
      </c>
      <c r="BU928" s="109">
        <f t="shared" si="842"/>
        <v>0</v>
      </c>
      <c r="BV928" s="109">
        <f t="shared" si="843"/>
        <v>0</v>
      </c>
      <c r="BW928" s="109">
        <f t="shared" si="844"/>
        <v>0</v>
      </c>
      <c r="BX928" s="109">
        <f t="shared" si="845"/>
        <v>0</v>
      </c>
      <c r="BY928" s="1000">
        <f t="shared" si="813"/>
        <v>159348</v>
      </c>
    </row>
    <row r="929" spans="1:77">
      <c r="A929" s="678" t="s">
        <v>2316</v>
      </c>
      <c r="B929" s="678" t="s">
        <v>2317</v>
      </c>
      <c r="C929" s="57" t="s">
        <v>45</v>
      </c>
      <c r="D929" s="57" t="s">
        <v>7</v>
      </c>
      <c r="E929" s="681" t="s">
        <v>349</v>
      </c>
      <c r="F929" s="683">
        <v>40908</v>
      </c>
      <c r="G929" s="682" t="s">
        <v>148</v>
      </c>
      <c r="H929" s="241" t="s">
        <v>156</v>
      </c>
      <c r="I929" s="38"/>
      <c r="J929" s="983"/>
      <c r="K929" s="903"/>
      <c r="L929" s="798"/>
      <c r="M929" s="429"/>
      <c r="N929" s="109"/>
      <c r="O929" s="109"/>
      <c r="P929" s="109"/>
      <c r="Q929" s="607"/>
      <c r="R929" s="93"/>
      <c r="S929" s="109"/>
      <c r="T929" s="109"/>
      <c r="U929" s="109"/>
      <c r="V929" s="109">
        <v>0</v>
      </c>
      <c r="W929" s="109">
        <v>0</v>
      </c>
      <c r="X929" s="109">
        <v>140830.25</v>
      </c>
      <c r="Y929" s="109">
        <v>0</v>
      </c>
      <c r="Z929" s="109">
        <v>0</v>
      </c>
      <c r="AA929" s="109">
        <v>0</v>
      </c>
      <c r="AB929" s="109">
        <v>0</v>
      </c>
      <c r="AC929" s="109">
        <v>0</v>
      </c>
      <c r="AD929" s="109">
        <v>0</v>
      </c>
      <c r="AE929" s="109">
        <v>0</v>
      </c>
      <c r="AF929" s="109">
        <v>0</v>
      </c>
      <c r="AG929" s="109">
        <v>0</v>
      </c>
      <c r="AH929" s="109">
        <v>0</v>
      </c>
      <c r="AI929" s="109">
        <v>0</v>
      </c>
      <c r="AJ929" s="109">
        <v>0</v>
      </c>
      <c r="AK929" s="109">
        <v>0</v>
      </c>
      <c r="AL929" s="109">
        <v>0</v>
      </c>
      <c r="AM929" s="109">
        <v>0</v>
      </c>
      <c r="AN929" s="109">
        <v>0</v>
      </c>
      <c r="AO929" s="109">
        <v>0</v>
      </c>
      <c r="AP929" s="160">
        <f t="shared" si="814"/>
        <v>140830.25</v>
      </c>
      <c r="AQ929" s="160">
        <f t="shared" si="815"/>
        <v>0</v>
      </c>
      <c r="AR929" s="160">
        <f t="shared" si="816"/>
        <v>140830.25</v>
      </c>
      <c r="AS929" s="607"/>
      <c r="AT929" s="219"/>
      <c r="AU929" s="13">
        <f t="shared" si="847"/>
        <v>0</v>
      </c>
      <c r="AV929" s="13">
        <f t="shared" si="847"/>
        <v>0</v>
      </c>
      <c r="AW929" s="13">
        <f t="shared" si="847"/>
        <v>0</v>
      </c>
      <c r="AX929" s="13">
        <f t="shared" si="847"/>
        <v>0</v>
      </c>
      <c r="AY929" s="13">
        <f t="shared" si="847"/>
        <v>0</v>
      </c>
      <c r="AZ929" s="13">
        <f t="shared" si="847"/>
        <v>0</v>
      </c>
      <c r="BA929" s="13">
        <f t="shared" si="847"/>
        <v>0</v>
      </c>
      <c r="BB929" s="13">
        <f t="shared" si="847"/>
        <v>0</v>
      </c>
      <c r="BC929" s="13">
        <f t="shared" si="847"/>
        <v>0</v>
      </c>
      <c r="BD929" s="13">
        <f t="shared" si="847"/>
        <v>0</v>
      </c>
      <c r="BE929" s="13">
        <f t="shared" si="847"/>
        <v>0</v>
      </c>
      <c r="BF929" s="13">
        <f t="shared" si="847"/>
        <v>0</v>
      </c>
      <c r="BG929" s="13">
        <f t="shared" si="847"/>
        <v>0</v>
      </c>
      <c r="BH929" s="13">
        <f t="shared" si="847"/>
        <v>0</v>
      </c>
      <c r="BI929" s="73">
        <f t="shared" si="812"/>
        <v>0</v>
      </c>
      <c r="BJ929" s="219"/>
      <c r="BK929" s="850">
        <f t="shared" si="832"/>
        <v>0</v>
      </c>
      <c r="BL929" s="109">
        <f t="shared" si="833"/>
        <v>0</v>
      </c>
      <c r="BM929" s="109">
        <f t="shared" si="834"/>
        <v>0</v>
      </c>
      <c r="BN929" s="109">
        <f t="shared" si="835"/>
        <v>0</v>
      </c>
      <c r="BO929" s="109">
        <f t="shared" si="836"/>
        <v>0</v>
      </c>
      <c r="BP929" s="109">
        <f t="shared" si="837"/>
        <v>0</v>
      </c>
      <c r="BQ929" s="109">
        <f t="shared" si="838"/>
        <v>0</v>
      </c>
      <c r="BR929" s="109">
        <f t="shared" si="839"/>
        <v>0</v>
      </c>
      <c r="BS929" s="109">
        <f t="shared" si="840"/>
        <v>0</v>
      </c>
      <c r="BT929" s="109">
        <f t="shared" si="841"/>
        <v>0</v>
      </c>
      <c r="BU929" s="109">
        <f t="shared" si="842"/>
        <v>0</v>
      </c>
      <c r="BV929" s="109">
        <f t="shared" si="843"/>
        <v>0</v>
      </c>
      <c r="BW929" s="109">
        <f t="shared" si="844"/>
        <v>0</v>
      </c>
      <c r="BX929" s="109">
        <f t="shared" si="845"/>
        <v>0</v>
      </c>
      <c r="BY929" s="1000">
        <f t="shared" si="813"/>
        <v>0</v>
      </c>
    </row>
    <row r="930" spans="1:77">
      <c r="A930" s="678" t="s">
        <v>2205</v>
      </c>
      <c r="B930" s="678" t="s">
        <v>2206</v>
      </c>
      <c r="C930" s="57" t="s">
        <v>13</v>
      </c>
      <c r="D930" s="684" t="s">
        <v>14</v>
      </c>
      <c r="E930" s="681" t="s">
        <v>349</v>
      </c>
      <c r="F930" s="683">
        <v>40756</v>
      </c>
      <c r="G930" s="682" t="s">
        <v>106</v>
      </c>
      <c r="H930" s="241" t="s">
        <v>116</v>
      </c>
      <c r="I930" s="38"/>
      <c r="J930" s="983"/>
      <c r="K930" s="903"/>
      <c r="L930" s="798"/>
      <c r="M930" s="429"/>
      <c r="N930" s="109"/>
      <c r="O930" s="109"/>
      <c r="P930" s="109"/>
      <c r="Q930" s="607"/>
      <c r="R930" s="93"/>
      <c r="S930" s="109">
        <v>0</v>
      </c>
      <c r="T930" s="109">
        <v>249014.45</v>
      </c>
      <c r="U930" s="109">
        <v>107963.81999999999</v>
      </c>
      <c r="V930" s="109">
        <v>6258</v>
      </c>
      <c r="W930" s="109">
        <v>2086</v>
      </c>
      <c r="X930" s="109">
        <v>0</v>
      </c>
      <c r="Y930" s="109">
        <v>0</v>
      </c>
      <c r="Z930" s="109">
        <v>0</v>
      </c>
      <c r="AA930" s="109">
        <v>0</v>
      </c>
      <c r="AB930" s="109">
        <v>0</v>
      </c>
      <c r="AC930" s="109">
        <v>0</v>
      </c>
      <c r="AD930" s="109">
        <v>0</v>
      </c>
      <c r="AE930" s="109">
        <v>0</v>
      </c>
      <c r="AF930" s="109">
        <v>0</v>
      </c>
      <c r="AG930" s="109">
        <v>0</v>
      </c>
      <c r="AH930" s="109">
        <v>0</v>
      </c>
      <c r="AI930" s="109">
        <v>0</v>
      </c>
      <c r="AJ930" s="109">
        <v>0</v>
      </c>
      <c r="AK930" s="109">
        <v>0</v>
      </c>
      <c r="AL930" s="109">
        <v>0</v>
      </c>
      <c r="AM930" s="109">
        <v>0</v>
      </c>
      <c r="AN930" s="109">
        <v>0</v>
      </c>
      <c r="AO930" s="109">
        <v>0</v>
      </c>
      <c r="AP930" s="160">
        <f t="shared" si="814"/>
        <v>365322.27</v>
      </c>
      <c r="AQ930" s="160">
        <f t="shared" si="815"/>
        <v>0</v>
      </c>
      <c r="AR930" s="160">
        <f t="shared" si="816"/>
        <v>365322.27</v>
      </c>
      <c r="AS930" s="607"/>
      <c r="AT930" s="219"/>
      <c r="AU930" s="13">
        <f t="shared" si="847"/>
        <v>0</v>
      </c>
      <c r="AV930" s="13">
        <f t="shared" si="847"/>
        <v>0</v>
      </c>
      <c r="AW930" s="13">
        <f t="shared" si="847"/>
        <v>0</v>
      </c>
      <c r="AX930" s="13">
        <f t="shared" si="847"/>
        <v>0</v>
      </c>
      <c r="AY930" s="13">
        <f t="shared" si="847"/>
        <v>0</v>
      </c>
      <c r="AZ930" s="13">
        <f t="shared" si="847"/>
        <v>0</v>
      </c>
      <c r="BA930" s="13">
        <f t="shared" si="847"/>
        <v>0</v>
      </c>
      <c r="BB930" s="13">
        <f t="shared" si="847"/>
        <v>0</v>
      </c>
      <c r="BC930" s="13">
        <f t="shared" si="847"/>
        <v>0</v>
      </c>
      <c r="BD930" s="13">
        <f t="shared" si="847"/>
        <v>0</v>
      </c>
      <c r="BE930" s="13">
        <f t="shared" si="847"/>
        <v>0</v>
      </c>
      <c r="BF930" s="13">
        <f t="shared" si="847"/>
        <v>0</v>
      </c>
      <c r="BG930" s="13">
        <f t="shared" si="847"/>
        <v>0</v>
      </c>
      <c r="BH930" s="13">
        <f t="shared" si="847"/>
        <v>0</v>
      </c>
      <c r="BI930" s="73">
        <f t="shared" si="812"/>
        <v>0</v>
      </c>
      <c r="BJ930" s="219"/>
      <c r="BK930" s="850">
        <f t="shared" si="832"/>
        <v>0</v>
      </c>
      <c r="BL930" s="109">
        <f t="shared" si="833"/>
        <v>0</v>
      </c>
      <c r="BM930" s="109">
        <f t="shared" si="834"/>
        <v>0</v>
      </c>
      <c r="BN930" s="109">
        <f t="shared" si="835"/>
        <v>0</v>
      </c>
      <c r="BO930" s="109">
        <f t="shared" si="836"/>
        <v>0</v>
      </c>
      <c r="BP930" s="109">
        <f t="shared" si="837"/>
        <v>0</v>
      </c>
      <c r="BQ930" s="109">
        <f t="shared" si="838"/>
        <v>0</v>
      </c>
      <c r="BR930" s="109">
        <f t="shared" si="839"/>
        <v>0</v>
      </c>
      <c r="BS930" s="109">
        <f t="shared" si="840"/>
        <v>0</v>
      </c>
      <c r="BT930" s="109">
        <f t="shared" si="841"/>
        <v>0</v>
      </c>
      <c r="BU930" s="109">
        <f t="shared" si="842"/>
        <v>0</v>
      </c>
      <c r="BV930" s="109">
        <f t="shared" si="843"/>
        <v>0</v>
      </c>
      <c r="BW930" s="109">
        <f t="shared" si="844"/>
        <v>0</v>
      </c>
      <c r="BX930" s="109">
        <f t="shared" si="845"/>
        <v>0</v>
      </c>
      <c r="BY930" s="1000">
        <f t="shared" si="813"/>
        <v>0</v>
      </c>
    </row>
    <row r="931" spans="1:77">
      <c r="A931" s="679" t="s">
        <v>2257</v>
      </c>
      <c r="B931" s="679" t="s">
        <v>2258</v>
      </c>
      <c r="C931" s="57" t="s">
        <v>13</v>
      </c>
      <c r="D931" s="57" t="s">
        <v>14</v>
      </c>
      <c r="E931" s="681" t="s">
        <v>349</v>
      </c>
      <c r="F931" s="682">
        <v>40869</v>
      </c>
      <c r="G931" s="682" t="s">
        <v>106</v>
      </c>
      <c r="H931" s="241" t="s">
        <v>116</v>
      </c>
      <c r="I931" s="38"/>
      <c r="J931" s="983"/>
      <c r="K931" s="903"/>
      <c r="L931" s="798"/>
      <c r="M931" s="429"/>
      <c r="N931" s="109"/>
      <c r="O931" s="109"/>
      <c r="P931" s="109"/>
      <c r="Q931" s="607"/>
      <c r="R931" s="93"/>
      <c r="S931" s="109"/>
      <c r="T931" s="109"/>
      <c r="U931" s="109"/>
      <c r="V931" s="109">
        <v>0</v>
      </c>
      <c r="W931" s="109">
        <v>131991.65</v>
      </c>
      <c r="X931" s="109">
        <v>0</v>
      </c>
      <c r="Y931" s="109">
        <v>0</v>
      </c>
      <c r="Z931" s="109">
        <v>0</v>
      </c>
      <c r="AA931" s="109">
        <v>0</v>
      </c>
      <c r="AB931" s="109">
        <v>0</v>
      </c>
      <c r="AC931" s="109">
        <v>0</v>
      </c>
      <c r="AD931" s="109">
        <v>0</v>
      </c>
      <c r="AE931" s="109">
        <v>0</v>
      </c>
      <c r="AF931" s="109">
        <v>0</v>
      </c>
      <c r="AG931" s="109">
        <v>0</v>
      </c>
      <c r="AH931" s="109">
        <v>0</v>
      </c>
      <c r="AI931" s="109">
        <v>0</v>
      </c>
      <c r="AJ931" s="109">
        <v>0</v>
      </c>
      <c r="AK931" s="109">
        <v>0</v>
      </c>
      <c r="AL931" s="109">
        <v>0</v>
      </c>
      <c r="AM931" s="109">
        <v>0</v>
      </c>
      <c r="AN931" s="109">
        <v>0</v>
      </c>
      <c r="AO931" s="109">
        <v>0</v>
      </c>
      <c r="AP931" s="160">
        <f t="shared" si="814"/>
        <v>131991.65</v>
      </c>
      <c r="AQ931" s="160">
        <f t="shared" si="815"/>
        <v>0</v>
      </c>
      <c r="AR931" s="160">
        <f t="shared" si="816"/>
        <v>131991.65</v>
      </c>
      <c r="AS931" s="607"/>
      <c r="AT931" s="219"/>
      <c r="AU931" s="13">
        <f t="shared" si="847"/>
        <v>0</v>
      </c>
      <c r="AV931" s="13">
        <f t="shared" si="847"/>
        <v>0</v>
      </c>
      <c r="AW931" s="13">
        <f t="shared" si="847"/>
        <v>0</v>
      </c>
      <c r="AX931" s="13">
        <f t="shared" si="847"/>
        <v>0</v>
      </c>
      <c r="AY931" s="13">
        <f t="shared" si="847"/>
        <v>0</v>
      </c>
      <c r="AZ931" s="13">
        <f t="shared" si="847"/>
        <v>0</v>
      </c>
      <c r="BA931" s="13">
        <f t="shared" si="847"/>
        <v>0</v>
      </c>
      <c r="BB931" s="13">
        <f t="shared" si="847"/>
        <v>0</v>
      </c>
      <c r="BC931" s="13">
        <f t="shared" si="847"/>
        <v>0</v>
      </c>
      <c r="BD931" s="13">
        <f t="shared" si="847"/>
        <v>0</v>
      </c>
      <c r="BE931" s="13">
        <f t="shared" si="847"/>
        <v>0</v>
      </c>
      <c r="BF931" s="13">
        <f t="shared" si="847"/>
        <v>0</v>
      </c>
      <c r="BG931" s="13">
        <f t="shared" si="847"/>
        <v>0</v>
      </c>
      <c r="BH931" s="13">
        <f t="shared" si="847"/>
        <v>0</v>
      </c>
      <c r="BI931" s="73">
        <f t="shared" si="812"/>
        <v>0</v>
      </c>
      <c r="BJ931" s="219"/>
      <c r="BK931" s="850">
        <f t="shared" si="832"/>
        <v>0</v>
      </c>
      <c r="BL931" s="109">
        <f t="shared" si="833"/>
        <v>0</v>
      </c>
      <c r="BM931" s="109">
        <f t="shared" si="834"/>
        <v>0</v>
      </c>
      <c r="BN931" s="109">
        <f t="shared" si="835"/>
        <v>0</v>
      </c>
      <c r="BO931" s="109">
        <f t="shared" si="836"/>
        <v>0</v>
      </c>
      <c r="BP931" s="109">
        <f t="shared" si="837"/>
        <v>0</v>
      </c>
      <c r="BQ931" s="109">
        <f t="shared" si="838"/>
        <v>0</v>
      </c>
      <c r="BR931" s="109">
        <f t="shared" si="839"/>
        <v>0</v>
      </c>
      <c r="BS931" s="109">
        <f t="shared" si="840"/>
        <v>0</v>
      </c>
      <c r="BT931" s="109">
        <f t="shared" si="841"/>
        <v>0</v>
      </c>
      <c r="BU931" s="109">
        <f t="shared" si="842"/>
        <v>0</v>
      </c>
      <c r="BV931" s="109">
        <f t="shared" si="843"/>
        <v>0</v>
      </c>
      <c r="BW931" s="109">
        <f t="shared" si="844"/>
        <v>0</v>
      </c>
      <c r="BX931" s="109">
        <f t="shared" si="845"/>
        <v>0</v>
      </c>
      <c r="BY931" s="1000">
        <f t="shared" si="813"/>
        <v>0</v>
      </c>
    </row>
    <row r="932" spans="1:77">
      <c r="A932" s="678" t="s">
        <v>2279</v>
      </c>
      <c r="B932" s="678" t="s">
        <v>2280</v>
      </c>
      <c r="C932" s="57" t="s">
        <v>13</v>
      </c>
      <c r="D932" s="57" t="s">
        <v>14</v>
      </c>
      <c r="E932" s="681" t="s">
        <v>349</v>
      </c>
      <c r="F932" s="683">
        <v>40878</v>
      </c>
      <c r="G932" s="682" t="s">
        <v>106</v>
      </c>
      <c r="H932" s="241" t="s">
        <v>116</v>
      </c>
      <c r="I932" s="38"/>
      <c r="J932" s="983"/>
      <c r="K932" s="903"/>
      <c r="L932" s="798"/>
      <c r="M932" s="429"/>
      <c r="N932" s="109"/>
      <c r="O932" s="109"/>
      <c r="P932" s="109"/>
      <c r="Q932" s="607"/>
      <c r="R932" s="93"/>
      <c r="S932" s="109"/>
      <c r="T932" s="109"/>
      <c r="U932" s="109"/>
      <c r="V932" s="109">
        <v>0</v>
      </c>
      <c r="W932" s="109">
        <v>0</v>
      </c>
      <c r="X932" s="109">
        <v>100421.95999999999</v>
      </c>
      <c r="Y932" s="109">
        <v>0</v>
      </c>
      <c r="Z932" s="109">
        <v>0</v>
      </c>
      <c r="AA932" s="109">
        <v>0</v>
      </c>
      <c r="AB932" s="109">
        <v>0</v>
      </c>
      <c r="AC932" s="109">
        <v>0</v>
      </c>
      <c r="AD932" s="109">
        <v>0</v>
      </c>
      <c r="AE932" s="109">
        <v>0</v>
      </c>
      <c r="AF932" s="109">
        <v>0</v>
      </c>
      <c r="AG932" s="109">
        <v>0</v>
      </c>
      <c r="AH932" s="109">
        <v>0</v>
      </c>
      <c r="AI932" s="109">
        <v>0</v>
      </c>
      <c r="AJ932" s="109">
        <v>0</v>
      </c>
      <c r="AK932" s="109">
        <v>0</v>
      </c>
      <c r="AL932" s="109">
        <v>0</v>
      </c>
      <c r="AM932" s="109">
        <v>0</v>
      </c>
      <c r="AN932" s="109">
        <v>0</v>
      </c>
      <c r="AO932" s="109">
        <v>0</v>
      </c>
      <c r="AP932" s="160">
        <f t="shared" si="814"/>
        <v>100421.95999999999</v>
      </c>
      <c r="AQ932" s="160">
        <f t="shared" si="815"/>
        <v>0</v>
      </c>
      <c r="AR932" s="160">
        <f t="shared" si="816"/>
        <v>100421.95999999999</v>
      </c>
      <c r="AS932" s="607"/>
      <c r="AT932" s="219"/>
      <c r="AU932" s="13">
        <f t="shared" si="847"/>
        <v>0</v>
      </c>
      <c r="AV932" s="13">
        <f t="shared" si="847"/>
        <v>0</v>
      </c>
      <c r="AW932" s="13">
        <f t="shared" si="847"/>
        <v>0</v>
      </c>
      <c r="AX932" s="13">
        <f t="shared" si="847"/>
        <v>0</v>
      </c>
      <c r="AY932" s="13">
        <f t="shared" si="847"/>
        <v>0</v>
      </c>
      <c r="AZ932" s="13">
        <f t="shared" si="847"/>
        <v>0</v>
      </c>
      <c r="BA932" s="13">
        <f t="shared" si="847"/>
        <v>0</v>
      </c>
      <c r="BB932" s="13">
        <f t="shared" si="847"/>
        <v>0</v>
      </c>
      <c r="BC932" s="13">
        <f t="shared" si="847"/>
        <v>0</v>
      </c>
      <c r="BD932" s="13">
        <f t="shared" si="847"/>
        <v>0</v>
      </c>
      <c r="BE932" s="13">
        <f t="shared" si="847"/>
        <v>0</v>
      </c>
      <c r="BF932" s="13">
        <f t="shared" si="847"/>
        <v>0</v>
      </c>
      <c r="BG932" s="13">
        <f t="shared" si="847"/>
        <v>0</v>
      </c>
      <c r="BH932" s="13">
        <f t="shared" si="847"/>
        <v>0</v>
      </c>
      <c r="BI932" s="73">
        <f t="shared" si="812"/>
        <v>0</v>
      </c>
      <c r="BJ932" s="219"/>
      <c r="BK932" s="850">
        <f t="shared" si="832"/>
        <v>0</v>
      </c>
      <c r="BL932" s="109">
        <f t="shared" si="833"/>
        <v>0</v>
      </c>
      <c r="BM932" s="109">
        <f t="shared" si="834"/>
        <v>0</v>
      </c>
      <c r="BN932" s="109">
        <f t="shared" si="835"/>
        <v>0</v>
      </c>
      <c r="BO932" s="109">
        <f t="shared" si="836"/>
        <v>0</v>
      </c>
      <c r="BP932" s="109">
        <f t="shared" si="837"/>
        <v>0</v>
      </c>
      <c r="BQ932" s="109">
        <f t="shared" si="838"/>
        <v>0</v>
      </c>
      <c r="BR932" s="109">
        <f t="shared" si="839"/>
        <v>0</v>
      </c>
      <c r="BS932" s="109">
        <f t="shared" si="840"/>
        <v>0</v>
      </c>
      <c r="BT932" s="109">
        <f t="shared" si="841"/>
        <v>0</v>
      </c>
      <c r="BU932" s="109">
        <f t="shared" si="842"/>
        <v>0</v>
      </c>
      <c r="BV932" s="109">
        <f t="shared" si="843"/>
        <v>0</v>
      </c>
      <c r="BW932" s="109">
        <f t="shared" si="844"/>
        <v>0</v>
      </c>
      <c r="BX932" s="109">
        <f t="shared" si="845"/>
        <v>0</v>
      </c>
      <c r="BY932" s="1000">
        <f t="shared" si="813"/>
        <v>0</v>
      </c>
    </row>
    <row r="933" spans="1:77" ht="76.5">
      <c r="A933" s="678" t="s">
        <v>287</v>
      </c>
      <c r="B933" s="678" t="s">
        <v>288</v>
      </c>
      <c r="C933" s="57" t="s">
        <v>20</v>
      </c>
      <c r="D933" s="684" t="s">
        <v>7</v>
      </c>
      <c r="E933" s="681" t="s">
        <v>349</v>
      </c>
      <c r="F933" s="683">
        <v>41030</v>
      </c>
      <c r="G933" s="682" t="s">
        <v>106</v>
      </c>
      <c r="H933" s="241" t="s">
        <v>124</v>
      </c>
      <c r="I933" s="38"/>
      <c r="J933" s="984" t="s">
        <v>1392</v>
      </c>
      <c r="K933" s="986" t="s">
        <v>3623</v>
      </c>
      <c r="L933" s="798"/>
      <c r="M933" s="429"/>
      <c r="N933" s="109"/>
      <c r="O933" s="109"/>
      <c r="P933" s="109"/>
      <c r="Q933" s="607"/>
      <c r="R933" s="93"/>
      <c r="S933" s="109">
        <v>0</v>
      </c>
      <c r="T933" s="109">
        <v>0</v>
      </c>
      <c r="U933" s="109">
        <v>0</v>
      </c>
      <c r="V933" s="109">
        <v>0</v>
      </c>
      <c r="W933" s="109">
        <v>0</v>
      </c>
      <c r="X933" s="109">
        <v>0</v>
      </c>
      <c r="Y933" s="109">
        <v>0</v>
      </c>
      <c r="Z933" s="109">
        <v>0</v>
      </c>
      <c r="AA933" s="109">
        <v>0</v>
      </c>
      <c r="AB933" s="109">
        <v>0</v>
      </c>
      <c r="AC933" s="109">
        <v>1609128.05</v>
      </c>
      <c r="AD933" s="109">
        <v>0</v>
      </c>
      <c r="AE933" s="109">
        <v>0</v>
      </c>
      <c r="AF933" s="109">
        <v>0</v>
      </c>
      <c r="AG933" s="109">
        <v>0</v>
      </c>
      <c r="AH933" s="109">
        <v>0</v>
      </c>
      <c r="AI933" s="109">
        <v>0</v>
      </c>
      <c r="AJ933" s="109">
        <v>0</v>
      </c>
      <c r="AK933" s="109">
        <v>0</v>
      </c>
      <c r="AL933" s="109">
        <v>0</v>
      </c>
      <c r="AM933" s="109">
        <v>0</v>
      </c>
      <c r="AN933" s="109">
        <v>0</v>
      </c>
      <c r="AO933" s="109">
        <v>0</v>
      </c>
      <c r="AP933" s="160">
        <f t="shared" si="814"/>
        <v>0</v>
      </c>
      <c r="AQ933" s="160">
        <f t="shared" si="815"/>
        <v>1609128.05</v>
      </c>
      <c r="AR933" s="160">
        <f t="shared" si="816"/>
        <v>1609128.05</v>
      </c>
      <c r="AS933" s="607"/>
      <c r="AT933" s="219"/>
      <c r="AU933" s="943">
        <v>0</v>
      </c>
      <c r="AV933" s="943">
        <v>0</v>
      </c>
      <c r="AW933" s="943">
        <v>0</v>
      </c>
      <c r="AX933" s="943">
        <v>0</v>
      </c>
      <c r="AY933" s="943">
        <v>0</v>
      </c>
      <c r="AZ933" s="943">
        <v>0</v>
      </c>
      <c r="BA933" s="943">
        <v>0</v>
      </c>
      <c r="BB933" s="943">
        <v>0</v>
      </c>
      <c r="BC933" s="943">
        <v>0</v>
      </c>
      <c r="BD933" s="943">
        <v>0</v>
      </c>
      <c r="BE933" s="943">
        <v>0</v>
      </c>
      <c r="BF933" s="943">
        <v>0</v>
      </c>
      <c r="BG933" s="943">
        <v>0</v>
      </c>
      <c r="BH933" s="943">
        <v>0</v>
      </c>
      <c r="BI933" s="73">
        <f t="shared" si="812"/>
        <v>0</v>
      </c>
      <c r="BJ933" s="219"/>
      <c r="BK933" s="850">
        <f t="shared" si="832"/>
        <v>0</v>
      </c>
      <c r="BL933" s="109">
        <f t="shared" si="833"/>
        <v>0</v>
      </c>
      <c r="BM933" s="109">
        <f t="shared" si="834"/>
        <v>0</v>
      </c>
      <c r="BN933" s="109">
        <f t="shared" si="835"/>
        <v>0</v>
      </c>
      <c r="BO933" s="109">
        <f t="shared" si="836"/>
        <v>0</v>
      </c>
      <c r="BP933" s="109">
        <f t="shared" si="837"/>
        <v>0</v>
      </c>
      <c r="BQ933" s="109">
        <f t="shared" si="838"/>
        <v>0</v>
      </c>
      <c r="BR933" s="109">
        <f t="shared" si="839"/>
        <v>0</v>
      </c>
      <c r="BS933" s="109">
        <f t="shared" si="840"/>
        <v>0</v>
      </c>
      <c r="BT933" s="109">
        <f t="shared" si="841"/>
        <v>0</v>
      </c>
      <c r="BU933" s="109">
        <f t="shared" si="842"/>
        <v>0</v>
      </c>
      <c r="BV933" s="109">
        <f t="shared" si="843"/>
        <v>0</v>
      </c>
      <c r="BW933" s="109">
        <f t="shared" si="844"/>
        <v>0</v>
      </c>
      <c r="BX933" s="109">
        <f t="shared" si="845"/>
        <v>0</v>
      </c>
      <c r="BY933" s="1000">
        <f t="shared" si="813"/>
        <v>0</v>
      </c>
    </row>
    <row r="934" spans="1:77">
      <c r="A934" s="680"/>
      <c r="B934" s="680" t="s">
        <v>282</v>
      </c>
      <c r="C934" s="57" t="s">
        <v>23</v>
      </c>
      <c r="D934" s="684" t="s">
        <v>25</v>
      </c>
      <c r="E934" s="681" t="s">
        <v>349</v>
      </c>
      <c r="F934" s="682" t="s">
        <v>264</v>
      </c>
      <c r="G934" s="682" t="s">
        <v>106</v>
      </c>
      <c r="H934" s="241" t="s">
        <v>126</v>
      </c>
      <c r="I934" s="38"/>
      <c r="J934" s="983"/>
      <c r="K934" s="903"/>
      <c r="L934" s="798"/>
      <c r="M934" s="429"/>
      <c r="N934" s="109"/>
      <c r="O934" s="109"/>
      <c r="P934" s="109"/>
      <c r="Q934" s="607"/>
      <c r="R934" s="93"/>
      <c r="S934" s="109">
        <v>4620.3399999999983</v>
      </c>
      <c r="T934" s="109">
        <v>138958.81</v>
      </c>
      <c r="U934" s="109">
        <v>28829.889999999992</v>
      </c>
      <c r="V934" s="109">
        <v>195025</v>
      </c>
      <c r="W934" s="109">
        <v>117015</v>
      </c>
      <c r="X934" s="109">
        <v>195025</v>
      </c>
      <c r="Y934" s="109">
        <v>41500.000000000007</v>
      </c>
      <c r="Z934" s="109">
        <v>42000</v>
      </c>
      <c r="AA934" s="109">
        <v>41500.000000000007</v>
      </c>
      <c r="AB934" s="109">
        <v>42000</v>
      </c>
      <c r="AC934" s="109">
        <v>41500.000000000007</v>
      </c>
      <c r="AD934" s="109">
        <v>41500.000000000007</v>
      </c>
      <c r="AE934" s="109">
        <v>41500.000000000007</v>
      </c>
      <c r="AF934" s="109">
        <v>41500.000000000007</v>
      </c>
      <c r="AG934" s="109">
        <v>42000</v>
      </c>
      <c r="AH934" s="109">
        <v>41500.000000000007</v>
      </c>
      <c r="AI934" s="109">
        <v>42000</v>
      </c>
      <c r="AJ934" s="109">
        <v>41500.000000000007</v>
      </c>
      <c r="AK934" s="109">
        <v>42297.104942000005</v>
      </c>
      <c r="AL934" s="109">
        <v>42806.708616000004</v>
      </c>
      <c r="AM934" s="109">
        <v>42297.104942000005</v>
      </c>
      <c r="AN934" s="109">
        <v>42806.708616000004</v>
      </c>
      <c r="AO934" s="109">
        <v>42297.104942000005</v>
      </c>
      <c r="AP934" s="160">
        <f t="shared" si="814"/>
        <v>804474.04</v>
      </c>
      <c r="AQ934" s="160">
        <f t="shared" si="815"/>
        <v>587504.73205800005</v>
      </c>
      <c r="AR934" s="160">
        <f t="shared" si="816"/>
        <v>1391978.7720579999</v>
      </c>
      <c r="AS934" s="607"/>
      <c r="AT934" s="219"/>
      <c r="AU934" s="13">
        <f t="shared" ref="AU934:AU965" si="848">AB934</f>
        <v>42000</v>
      </c>
      <c r="AV934" s="13">
        <f t="shared" ref="AV934:AV965" si="849">AC934</f>
        <v>41500.000000000007</v>
      </c>
      <c r="AW934" s="13">
        <f t="shared" ref="AW934:AW965" si="850">AD934</f>
        <v>41500.000000000007</v>
      </c>
      <c r="AX934" s="13">
        <f t="shared" ref="AX934:AX965" si="851">AE934</f>
        <v>41500.000000000007</v>
      </c>
      <c r="AY934" s="13">
        <f t="shared" ref="AY934:AY965" si="852">AF934</f>
        <v>41500.000000000007</v>
      </c>
      <c r="AZ934" s="13">
        <f t="shared" ref="AZ934:AZ965" si="853">AG934</f>
        <v>42000</v>
      </c>
      <c r="BA934" s="13">
        <f t="shared" ref="BA934:BA965" si="854">AH934</f>
        <v>41500.000000000007</v>
      </c>
      <c r="BB934" s="13">
        <f t="shared" ref="BB934:BB965" si="855">AI934</f>
        <v>42000</v>
      </c>
      <c r="BC934" s="13">
        <f t="shared" ref="BC934:BC965" si="856">AJ934</f>
        <v>41500.000000000007</v>
      </c>
      <c r="BD934" s="13">
        <f t="shared" ref="BD934:BD965" si="857">AK934</f>
        <v>42297.104942000005</v>
      </c>
      <c r="BE934" s="13">
        <f t="shared" ref="BE934:BE965" si="858">AL934</f>
        <v>42806.708616000004</v>
      </c>
      <c r="BF934" s="13">
        <f t="shared" ref="BF934:BF965" si="859">AM934</f>
        <v>42297.104942000005</v>
      </c>
      <c r="BG934" s="13">
        <f t="shared" ref="BG934:BG965" si="860">AN934</f>
        <v>42806.708616000004</v>
      </c>
      <c r="BH934" s="13">
        <f t="shared" ref="BH934:BH965" si="861">AO934</f>
        <v>42297.104942000005</v>
      </c>
      <c r="BI934" s="73">
        <f t="shared" si="812"/>
        <v>587504.73205800005</v>
      </c>
      <c r="BJ934" s="219"/>
      <c r="BK934" s="850">
        <f t="shared" si="832"/>
        <v>42000</v>
      </c>
      <c r="BL934" s="109">
        <f t="shared" si="833"/>
        <v>41500.000000000007</v>
      </c>
      <c r="BM934" s="109">
        <f t="shared" si="834"/>
        <v>41500.000000000007</v>
      </c>
      <c r="BN934" s="109">
        <f t="shared" si="835"/>
        <v>41500.000000000007</v>
      </c>
      <c r="BO934" s="109">
        <f t="shared" si="836"/>
        <v>41500.000000000007</v>
      </c>
      <c r="BP934" s="109">
        <f t="shared" si="837"/>
        <v>42000</v>
      </c>
      <c r="BQ934" s="109">
        <f t="shared" si="838"/>
        <v>41500.000000000007</v>
      </c>
      <c r="BR934" s="109">
        <f t="shared" si="839"/>
        <v>42000</v>
      </c>
      <c r="BS934" s="109">
        <f t="shared" si="840"/>
        <v>41500.000000000007</v>
      </c>
      <c r="BT934" s="109">
        <f t="shared" si="841"/>
        <v>42297.104942000005</v>
      </c>
      <c r="BU934" s="109">
        <f t="shared" si="842"/>
        <v>42806.708616000004</v>
      </c>
      <c r="BV934" s="109">
        <f t="shared" si="843"/>
        <v>42297.104942000005</v>
      </c>
      <c r="BW934" s="109">
        <f t="shared" si="844"/>
        <v>42806.708616000004</v>
      </c>
      <c r="BX934" s="109">
        <f t="shared" si="845"/>
        <v>42297.104942000005</v>
      </c>
      <c r="BY934" s="1000">
        <f t="shared" si="813"/>
        <v>587504.73205800005</v>
      </c>
    </row>
    <row r="935" spans="1:77">
      <c r="A935" s="678"/>
      <c r="B935" s="678" t="s">
        <v>282</v>
      </c>
      <c r="C935" s="57" t="s">
        <v>23</v>
      </c>
      <c r="D935" s="684" t="s">
        <v>31</v>
      </c>
      <c r="E935" s="681" t="s">
        <v>349</v>
      </c>
      <c r="F935" s="683" t="s">
        <v>264</v>
      </c>
      <c r="G935" s="682" t="s">
        <v>106</v>
      </c>
      <c r="H935" s="241" t="s">
        <v>129</v>
      </c>
      <c r="I935" s="38"/>
      <c r="J935" s="983"/>
      <c r="K935" s="903"/>
      <c r="L935" s="798"/>
      <c r="M935" s="429"/>
      <c r="N935" s="109"/>
      <c r="O935" s="109"/>
      <c r="P935" s="109"/>
      <c r="Q935" s="607"/>
      <c r="R935" s="93"/>
      <c r="S935" s="109">
        <v>77397.509999999995</v>
      </c>
      <c r="T935" s="109">
        <v>18102.030000000002</v>
      </c>
      <c r="U935" s="109">
        <v>-2600.940000000001</v>
      </c>
      <c r="V935" s="109">
        <v>182150</v>
      </c>
      <c r="W935" s="109">
        <v>182150</v>
      </c>
      <c r="X935" s="109">
        <v>182150</v>
      </c>
      <c r="Y935" s="109">
        <v>8348.5499999999993</v>
      </c>
      <c r="Z935" s="109">
        <v>18366.810000000001</v>
      </c>
      <c r="AA935" s="109">
        <v>8348.5499999999993</v>
      </c>
      <c r="AB935" s="109">
        <v>16697.099999999999</v>
      </c>
      <c r="AC935" s="109">
        <v>10018.26</v>
      </c>
      <c r="AD935" s="109">
        <v>13357.68</v>
      </c>
      <c r="AE935" s="109">
        <v>13357.68</v>
      </c>
      <c r="AF935" s="109">
        <v>16697.099999999999</v>
      </c>
      <c r="AG935" s="109">
        <v>23375.94</v>
      </c>
      <c r="AH935" s="109">
        <v>15027.39</v>
      </c>
      <c r="AI935" s="109">
        <v>13357.68</v>
      </c>
      <c r="AJ935" s="109">
        <v>10018.26</v>
      </c>
      <c r="AK935" s="109">
        <v>13088.1715</v>
      </c>
      <c r="AL935" s="109">
        <v>28793.977299999999</v>
      </c>
      <c r="AM935" s="109">
        <v>13088.1715</v>
      </c>
      <c r="AN935" s="109">
        <v>26176.343000000001</v>
      </c>
      <c r="AO935" s="109">
        <v>15705.8058</v>
      </c>
      <c r="AP935" s="160">
        <f t="shared" si="814"/>
        <v>674412.51000000013</v>
      </c>
      <c r="AQ935" s="160">
        <f t="shared" si="815"/>
        <v>228759.55910000001</v>
      </c>
      <c r="AR935" s="160">
        <f t="shared" si="816"/>
        <v>903172.06910000031</v>
      </c>
      <c r="AS935" s="607"/>
      <c r="AT935" s="219"/>
      <c r="AU935" s="13">
        <f t="shared" si="848"/>
        <v>16697.099999999999</v>
      </c>
      <c r="AV935" s="13">
        <f t="shared" si="849"/>
        <v>10018.26</v>
      </c>
      <c r="AW935" s="13">
        <f t="shared" si="850"/>
        <v>13357.68</v>
      </c>
      <c r="AX935" s="13">
        <f t="shared" si="851"/>
        <v>13357.68</v>
      </c>
      <c r="AY935" s="13">
        <f t="shared" si="852"/>
        <v>16697.099999999999</v>
      </c>
      <c r="AZ935" s="13">
        <f t="shared" si="853"/>
        <v>23375.94</v>
      </c>
      <c r="BA935" s="13">
        <f t="shared" si="854"/>
        <v>15027.39</v>
      </c>
      <c r="BB935" s="13">
        <f t="shared" si="855"/>
        <v>13357.68</v>
      </c>
      <c r="BC935" s="13">
        <f t="shared" si="856"/>
        <v>10018.26</v>
      </c>
      <c r="BD935" s="13">
        <f t="shared" si="857"/>
        <v>13088.1715</v>
      </c>
      <c r="BE935" s="13">
        <f t="shared" si="858"/>
        <v>28793.977299999999</v>
      </c>
      <c r="BF935" s="13">
        <f t="shared" si="859"/>
        <v>13088.1715</v>
      </c>
      <c r="BG935" s="13">
        <f t="shared" si="860"/>
        <v>26176.343000000001</v>
      </c>
      <c r="BH935" s="13">
        <f t="shared" si="861"/>
        <v>15705.8058</v>
      </c>
      <c r="BI935" s="73">
        <f t="shared" si="812"/>
        <v>228759.55910000001</v>
      </c>
      <c r="BJ935" s="219"/>
      <c r="BK935" s="850">
        <f t="shared" si="832"/>
        <v>16697.099999999999</v>
      </c>
      <c r="BL935" s="109">
        <f t="shared" si="833"/>
        <v>10018.26</v>
      </c>
      <c r="BM935" s="109">
        <f t="shared" si="834"/>
        <v>13357.68</v>
      </c>
      <c r="BN935" s="109">
        <f t="shared" si="835"/>
        <v>13357.68</v>
      </c>
      <c r="BO935" s="109">
        <f t="shared" si="836"/>
        <v>16697.099999999999</v>
      </c>
      <c r="BP935" s="109">
        <f t="shared" si="837"/>
        <v>23375.94</v>
      </c>
      <c r="BQ935" s="109">
        <f t="shared" si="838"/>
        <v>15027.39</v>
      </c>
      <c r="BR935" s="109">
        <f t="shared" si="839"/>
        <v>13357.68</v>
      </c>
      <c r="BS935" s="109">
        <f t="shared" si="840"/>
        <v>10018.26</v>
      </c>
      <c r="BT935" s="109">
        <f t="shared" si="841"/>
        <v>13088.1715</v>
      </c>
      <c r="BU935" s="109">
        <f t="shared" si="842"/>
        <v>28793.977299999999</v>
      </c>
      <c r="BV935" s="109">
        <f t="shared" si="843"/>
        <v>13088.1715</v>
      </c>
      <c r="BW935" s="109">
        <f t="shared" si="844"/>
        <v>26176.343000000001</v>
      </c>
      <c r="BX935" s="109">
        <f t="shared" si="845"/>
        <v>15705.8058</v>
      </c>
      <c r="BY935" s="1000">
        <f t="shared" si="813"/>
        <v>228759.55910000001</v>
      </c>
    </row>
    <row r="936" spans="1:77">
      <c r="A936" s="679"/>
      <c r="B936" s="679" t="s">
        <v>282</v>
      </c>
      <c r="C936" s="57" t="s">
        <v>23</v>
      </c>
      <c r="D936" s="684" t="s">
        <v>27</v>
      </c>
      <c r="E936" s="681" t="s">
        <v>349</v>
      </c>
      <c r="F936" s="682" t="s">
        <v>264</v>
      </c>
      <c r="G936" s="682" t="s">
        <v>106</v>
      </c>
      <c r="H936" s="241" t="s">
        <v>127</v>
      </c>
      <c r="I936" s="38"/>
      <c r="J936" s="983"/>
      <c r="K936" s="903"/>
      <c r="L936" s="798"/>
      <c r="M936" s="429"/>
      <c r="N936" s="109"/>
      <c r="O936" s="109"/>
      <c r="P936" s="109"/>
      <c r="Q936" s="607"/>
      <c r="R936" s="93"/>
      <c r="S936" s="109">
        <v>0</v>
      </c>
      <c r="T936" s="109">
        <v>0</v>
      </c>
      <c r="U936" s="109">
        <v>0</v>
      </c>
      <c r="V936" s="109">
        <v>32125</v>
      </c>
      <c r="W936" s="109">
        <v>19275</v>
      </c>
      <c r="X936" s="109">
        <v>32125</v>
      </c>
      <c r="Y936" s="109">
        <v>12450</v>
      </c>
      <c r="Z936" s="109">
        <v>12600</v>
      </c>
      <c r="AA936" s="109">
        <v>12450</v>
      </c>
      <c r="AB936" s="109">
        <v>12600</v>
      </c>
      <c r="AC936" s="109">
        <v>12450</v>
      </c>
      <c r="AD936" s="109">
        <v>12450</v>
      </c>
      <c r="AE936" s="109">
        <v>12450</v>
      </c>
      <c r="AF936" s="109">
        <v>12450</v>
      </c>
      <c r="AG936" s="109">
        <v>12600</v>
      </c>
      <c r="AH936" s="109">
        <v>12450</v>
      </c>
      <c r="AI936" s="109">
        <v>12600</v>
      </c>
      <c r="AJ936" s="109">
        <v>12450</v>
      </c>
      <c r="AK936" s="109">
        <v>12674.1</v>
      </c>
      <c r="AL936" s="109">
        <v>12826.800000000001</v>
      </c>
      <c r="AM936" s="109">
        <v>12674.1</v>
      </c>
      <c r="AN936" s="109">
        <v>12826.800000000001</v>
      </c>
      <c r="AO936" s="109">
        <v>12674.1</v>
      </c>
      <c r="AP936" s="160">
        <f t="shared" si="814"/>
        <v>121025</v>
      </c>
      <c r="AQ936" s="160">
        <f t="shared" si="815"/>
        <v>176175.9</v>
      </c>
      <c r="AR936" s="160">
        <f t="shared" si="816"/>
        <v>297200.89999999997</v>
      </c>
      <c r="AS936" s="607"/>
      <c r="AT936" s="219"/>
      <c r="AU936" s="13">
        <f t="shared" si="848"/>
        <v>12600</v>
      </c>
      <c r="AV936" s="13">
        <f t="shared" si="849"/>
        <v>12450</v>
      </c>
      <c r="AW936" s="13">
        <f t="shared" si="850"/>
        <v>12450</v>
      </c>
      <c r="AX936" s="13">
        <f t="shared" si="851"/>
        <v>12450</v>
      </c>
      <c r="AY936" s="13">
        <f t="shared" si="852"/>
        <v>12450</v>
      </c>
      <c r="AZ936" s="13">
        <f t="shared" si="853"/>
        <v>12600</v>
      </c>
      <c r="BA936" s="13">
        <f t="shared" si="854"/>
        <v>12450</v>
      </c>
      <c r="BB936" s="13">
        <f t="shared" si="855"/>
        <v>12600</v>
      </c>
      <c r="BC936" s="13">
        <f t="shared" si="856"/>
        <v>12450</v>
      </c>
      <c r="BD936" s="13">
        <f t="shared" si="857"/>
        <v>12674.1</v>
      </c>
      <c r="BE936" s="13">
        <f t="shared" si="858"/>
        <v>12826.800000000001</v>
      </c>
      <c r="BF936" s="13">
        <f t="shared" si="859"/>
        <v>12674.1</v>
      </c>
      <c r="BG936" s="13">
        <f t="shared" si="860"/>
        <v>12826.800000000001</v>
      </c>
      <c r="BH936" s="13">
        <f t="shared" si="861"/>
        <v>12674.1</v>
      </c>
      <c r="BI936" s="73">
        <f t="shared" si="812"/>
        <v>176175.9</v>
      </c>
      <c r="BJ936" s="219"/>
      <c r="BK936" s="850">
        <f t="shared" si="832"/>
        <v>12600</v>
      </c>
      <c r="BL936" s="109">
        <f t="shared" si="833"/>
        <v>12450</v>
      </c>
      <c r="BM936" s="109">
        <f t="shared" si="834"/>
        <v>12450</v>
      </c>
      <c r="BN936" s="109">
        <f t="shared" si="835"/>
        <v>12450</v>
      </c>
      <c r="BO936" s="109">
        <f t="shared" si="836"/>
        <v>12450</v>
      </c>
      <c r="BP936" s="109">
        <f t="shared" si="837"/>
        <v>12600</v>
      </c>
      <c r="BQ936" s="109">
        <f t="shared" si="838"/>
        <v>12450</v>
      </c>
      <c r="BR936" s="109">
        <f t="shared" si="839"/>
        <v>12600</v>
      </c>
      <c r="BS936" s="109">
        <f t="shared" si="840"/>
        <v>12450</v>
      </c>
      <c r="BT936" s="109">
        <f t="shared" si="841"/>
        <v>12674.1</v>
      </c>
      <c r="BU936" s="109">
        <f t="shared" si="842"/>
        <v>12826.800000000001</v>
      </c>
      <c r="BV936" s="109">
        <f t="shared" si="843"/>
        <v>12674.1</v>
      </c>
      <c r="BW936" s="109">
        <f t="shared" si="844"/>
        <v>12826.800000000001</v>
      </c>
      <c r="BX936" s="109">
        <f t="shared" si="845"/>
        <v>12674.1</v>
      </c>
      <c r="BY936" s="1000">
        <f t="shared" si="813"/>
        <v>176175.9</v>
      </c>
    </row>
    <row r="937" spans="1:77">
      <c r="A937" s="678"/>
      <c r="B937" s="678" t="s">
        <v>282</v>
      </c>
      <c r="C937" s="57" t="s">
        <v>23</v>
      </c>
      <c r="D937" s="684" t="s">
        <v>22</v>
      </c>
      <c r="E937" s="681" t="s">
        <v>349</v>
      </c>
      <c r="F937" s="683" t="s">
        <v>264</v>
      </c>
      <c r="G937" s="682" t="s">
        <v>106</v>
      </c>
      <c r="H937" s="241" t="s">
        <v>125</v>
      </c>
      <c r="I937" s="38"/>
      <c r="J937" s="983"/>
      <c r="K937" s="903"/>
      <c r="L937" s="798"/>
      <c r="M937" s="429"/>
      <c r="N937" s="109"/>
      <c r="O937" s="109"/>
      <c r="P937" s="109"/>
      <c r="Q937" s="607"/>
      <c r="R937" s="93"/>
      <c r="S937" s="109">
        <v>0</v>
      </c>
      <c r="T937" s="109">
        <v>0</v>
      </c>
      <c r="U937" s="109">
        <v>0</v>
      </c>
      <c r="V937" s="109">
        <v>22850</v>
      </c>
      <c r="W937" s="109">
        <v>13710</v>
      </c>
      <c r="X937" s="109">
        <v>22850</v>
      </c>
      <c r="Y937" s="109">
        <v>9960.0000000000018</v>
      </c>
      <c r="Z937" s="109">
        <v>10080</v>
      </c>
      <c r="AA937" s="109">
        <v>9960.0000000000018</v>
      </c>
      <c r="AB937" s="109">
        <v>10080</v>
      </c>
      <c r="AC937" s="109">
        <v>9960.0000000000018</v>
      </c>
      <c r="AD937" s="109">
        <v>9960.0000000000018</v>
      </c>
      <c r="AE937" s="109">
        <v>9960.0000000000018</v>
      </c>
      <c r="AF937" s="109">
        <v>9960.0000000000018</v>
      </c>
      <c r="AG937" s="109">
        <v>10080</v>
      </c>
      <c r="AH937" s="109">
        <v>9960.0000000000018</v>
      </c>
      <c r="AI937" s="109">
        <v>10080</v>
      </c>
      <c r="AJ937" s="109">
        <v>9960.0000000000018</v>
      </c>
      <c r="AK937" s="109">
        <v>10139.280000000002</v>
      </c>
      <c r="AL937" s="109">
        <v>10261.44</v>
      </c>
      <c r="AM937" s="109">
        <v>10139.280000000002</v>
      </c>
      <c r="AN937" s="109">
        <v>10261.44</v>
      </c>
      <c r="AO937" s="109">
        <v>10139.280000000002</v>
      </c>
      <c r="AP937" s="160">
        <f t="shared" si="814"/>
        <v>89410</v>
      </c>
      <c r="AQ937" s="160">
        <f t="shared" si="815"/>
        <v>140940.72</v>
      </c>
      <c r="AR937" s="160">
        <f t="shared" si="816"/>
        <v>230350.72</v>
      </c>
      <c r="AS937" s="607"/>
      <c r="AT937" s="219"/>
      <c r="AU937" s="13">
        <f t="shared" si="848"/>
        <v>10080</v>
      </c>
      <c r="AV937" s="13">
        <f t="shared" si="849"/>
        <v>9960.0000000000018</v>
      </c>
      <c r="AW937" s="13">
        <f t="shared" si="850"/>
        <v>9960.0000000000018</v>
      </c>
      <c r="AX937" s="13">
        <f t="shared" si="851"/>
        <v>9960.0000000000018</v>
      </c>
      <c r="AY937" s="13">
        <f t="shared" si="852"/>
        <v>9960.0000000000018</v>
      </c>
      <c r="AZ937" s="13">
        <f t="shared" si="853"/>
        <v>10080</v>
      </c>
      <c r="BA937" s="13">
        <f t="shared" si="854"/>
        <v>9960.0000000000018</v>
      </c>
      <c r="BB937" s="13">
        <f t="shared" si="855"/>
        <v>10080</v>
      </c>
      <c r="BC937" s="13">
        <f t="shared" si="856"/>
        <v>9960.0000000000018</v>
      </c>
      <c r="BD937" s="13">
        <f t="shared" si="857"/>
        <v>10139.280000000002</v>
      </c>
      <c r="BE937" s="13">
        <f t="shared" si="858"/>
        <v>10261.44</v>
      </c>
      <c r="BF937" s="13">
        <f t="shared" si="859"/>
        <v>10139.280000000002</v>
      </c>
      <c r="BG937" s="13">
        <f t="shared" si="860"/>
        <v>10261.44</v>
      </c>
      <c r="BH937" s="13">
        <f t="shared" si="861"/>
        <v>10139.280000000002</v>
      </c>
      <c r="BI937" s="73">
        <f t="shared" si="812"/>
        <v>140940.72</v>
      </c>
      <c r="BJ937" s="219"/>
      <c r="BK937" s="850">
        <f t="shared" ref="BK937:BK968" si="862">IF($E937="N",AU937)</f>
        <v>10080</v>
      </c>
      <c r="BL937" s="109">
        <f t="shared" ref="BL937:BL968" si="863">IF($E937="N",AV937)</f>
        <v>9960.0000000000018</v>
      </c>
      <c r="BM937" s="109">
        <f t="shared" ref="BM937:BM968" si="864">IF($E937="N",AW937)</f>
        <v>9960.0000000000018</v>
      </c>
      <c r="BN937" s="109">
        <f t="shared" ref="BN937:BN968" si="865">IF($E937="N",AX937)</f>
        <v>9960.0000000000018</v>
      </c>
      <c r="BO937" s="109">
        <f t="shared" ref="BO937:BO968" si="866">IF($E937="N",AY937)</f>
        <v>9960.0000000000018</v>
      </c>
      <c r="BP937" s="109">
        <f t="shared" ref="BP937:BP968" si="867">IF($E937="N",AZ937)</f>
        <v>10080</v>
      </c>
      <c r="BQ937" s="109">
        <f t="shared" ref="BQ937:BQ968" si="868">IF($E937="N",BA937)</f>
        <v>9960.0000000000018</v>
      </c>
      <c r="BR937" s="109">
        <f t="shared" ref="BR937:BR968" si="869">IF($E937="N",BB937)</f>
        <v>10080</v>
      </c>
      <c r="BS937" s="109">
        <f t="shared" ref="BS937:BS968" si="870">IF($E937="N",BC937)</f>
        <v>9960.0000000000018</v>
      </c>
      <c r="BT937" s="109">
        <f t="shared" ref="BT937:BT968" si="871">IF($E937="N",BD937)</f>
        <v>10139.280000000002</v>
      </c>
      <c r="BU937" s="109">
        <f t="shared" ref="BU937:BU968" si="872">IF($E937="N",BE937)</f>
        <v>10261.44</v>
      </c>
      <c r="BV937" s="109">
        <f t="shared" ref="BV937:BV968" si="873">IF($E937="N",BF937)</f>
        <v>10139.280000000002</v>
      </c>
      <c r="BW937" s="109">
        <f t="shared" ref="BW937:BW968" si="874">IF($E937="N",BG937)</f>
        <v>10261.44</v>
      </c>
      <c r="BX937" s="109">
        <f t="shared" ref="BX937:BX968" si="875">IF($E937="N",BH937)</f>
        <v>10139.280000000002</v>
      </c>
      <c r="BY937" s="1000">
        <f t="shared" si="813"/>
        <v>140940.72</v>
      </c>
    </row>
    <row r="938" spans="1:77">
      <c r="A938" s="679"/>
      <c r="B938" s="679" t="s">
        <v>282</v>
      </c>
      <c r="C938" s="57" t="s">
        <v>23</v>
      </c>
      <c r="D938" s="684" t="s">
        <v>29</v>
      </c>
      <c r="E938" s="681" t="s">
        <v>349</v>
      </c>
      <c r="F938" s="682" t="s">
        <v>264</v>
      </c>
      <c r="G938" s="682" t="s">
        <v>106</v>
      </c>
      <c r="H938" s="241" t="s">
        <v>128</v>
      </c>
      <c r="I938" s="38"/>
      <c r="J938" s="983"/>
      <c r="K938" s="903"/>
      <c r="L938" s="798"/>
      <c r="M938" s="429"/>
      <c r="N938" s="109"/>
      <c r="O938" s="109"/>
      <c r="P938" s="109"/>
      <c r="Q938" s="607"/>
      <c r="R938" s="93"/>
      <c r="S938" s="109">
        <v>36.130000000000003</v>
      </c>
      <c r="T938" s="109">
        <v>27757.82</v>
      </c>
      <c r="U938" s="109">
        <v>-24581.26</v>
      </c>
      <c r="V938" s="109">
        <v>50650</v>
      </c>
      <c r="W938" s="109">
        <v>50650</v>
      </c>
      <c r="X938" s="109">
        <v>50650</v>
      </c>
      <c r="Y938" s="109">
        <v>1000</v>
      </c>
      <c r="Z938" s="109">
        <v>2200</v>
      </c>
      <c r="AA938" s="109">
        <v>1000</v>
      </c>
      <c r="AB938" s="109">
        <v>2000</v>
      </c>
      <c r="AC938" s="109">
        <v>1200</v>
      </c>
      <c r="AD938" s="109">
        <v>1600</v>
      </c>
      <c r="AE938" s="109">
        <v>1600</v>
      </c>
      <c r="AF938" s="109">
        <v>2000</v>
      </c>
      <c r="AG938" s="109">
        <v>2800</v>
      </c>
      <c r="AH938" s="109">
        <v>1800</v>
      </c>
      <c r="AI938" s="109">
        <v>1600</v>
      </c>
      <c r="AJ938" s="109">
        <v>1200</v>
      </c>
      <c r="AK938" s="109">
        <v>1018</v>
      </c>
      <c r="AL938" s="109">
        <v>2239.6</v>
      </c>
      <c r="AM938" s="109">
        <v>1018</v>
      </c>
      <c r="AN938" s="109">
        <v>2036</v>
      </c>
      <c r="AO938" s="109">
        <v>1221.5999999999999</v>
      </c>
      <c r="AP938" s="160">
        <f t="shared" si="814"/>
        <v>159362.69</v>
      </c>
      <c r="AQ938" s="160">
        <f t="shared" si="815"/>
        <v>23333.199999999997</v>
      </c>
      <c r="AR938" s="160">
        <f t="shared" si="816"/>
        <v>182695.89</v>
      </c>
      <c r="AS938" s="607"/>
      <c r="AT938" s="219"/>
      <c r="AU938" s="13">
        <f t="shared" si="848"/>
        <v>2000</v>
      </c>
      <c r="AV938" s="13">
        <f t="shared" si="849"/>
        <v>1200</v>
      </c>
      <c r="AW938" s="13">
        <f t="shared" si="850"/>
        <v>1600</v>
      </c>
      <c r="AX938" s="13">
        <f t="shared" si="851"/>
        <v>1600</v>
      </c>
      <c r="AY938" s="13">
        <f t="shared" si="852"/>
        <v>2000</v>
      </c>
      <c r="AZ938" s="13">
        <f t="shared" si="853"/>
        <v>2800</v>
      </c>
      <c r="BA938" s="13">
        <f t="shared" si="854"/>
        <v>1800</v>
      </c>
      <c r="BB938" s="13">
        <f t="shared" si="855"/>
        <v>1600</v>
      </c>
      <c r="BC938" s="13">
        <f t="shared" si="856"/>
        <v>1200</v>
      </c>
      <c r="BD938" s="13">
        <f t="shared" si="857"/>
        <v>1018</v>
      </c>
      <c r="BE938" s="13">
        <f t="shared" si="858"/>
        <v>2239.6</v>
      </c>
      <c r="BF938" s="13">
        <f t="shared" si="859"/>
        <v>1018</v>
      </c>
      <c r="BG938" s="13">
        <f t="shared" si="860"/>
        <v>2036</v>
      </c>
      <c r="BH938" s="13">
        <f t="shared" si="861"/>
        <v>1221.5999999999999</v>
      </c>
      <c r="BI938" s="73">
        <f t="shared" si="812"/>
        <v>23333.199999999997</v>
      </c>
      <c r="BJ938" s="219"/>
      <c r="BK938" s="850">
        <f t="shared" si="862"/>
        <v>2000</v>
      </c>
      <c r="BL938" s="109">
        <f t="shared" si="863"/>
        <v>1200</v>
      </c>
      <c r="BM938" s="109">
        <f t="shared" si="864"/>
        <v>1600</v>
      </c>
      <c r="BN938" s="109">
        <f t="shared" si="865"/>
        <v>1600</v>
      </c>
      <c r="BO938" s="109">
        <f t="shared" si="866"/>
        <v>2000</v>
      </c>
      <c r="BP938" s="109">
        <f t="shared" si="867"/>
        <v>2800</v>
      </c>
      <c r="BQ938" s="109">
        <f t="shared" si="868"/>
        <v>1800</v>
      </c>
      <c r="BR938" s="109">
        <f t="shared" si="869"/>
        <v>1600</v>
      </c>
      <c r="BS938" s="109">
        <f t="shared" si="870"/>
        <v>1200</v>
      </c>
      <c r="BT938" s="109">
        <f t="shared" si="871"/>
        <v>1018</v>
      </c>
      <c r="BU938" s="109">
        <f t="shared" si="872"/>
        <v>2239.6</v>
      </c>
      <c r="BV938" s="109">
        <f t="shared" si="873"/>
        <v>1018</v>
      </c>
      <c r="BW938" s="109">
        <f t="shared" si="874"/>
        <v>2036</v>
      </c>
      <c r="BX938" s="109">
        <f t="shared" si="875"/>
        <v>1221.5999999999999</v>
      </c>
      <c r="BY938" s="1000">
        <f t="shared" si="813"/>
        <v>23333.199999999997</v>
      </c>
    </row>
    <row r="939" spans="1:77">
      <c r="A939" s="678"/>
      <c r="B939" s="678" t="s">
        <v>282</v>
      </c>
      <c r="C939" s="57" t="s">
        <v>23</v>
      </c>
      <c r="D939" s="684" t="s">
        <v>33</v>
      </c>
      <c r="E939" s="681" t="s">
        <v>349</v>
      </c>
      <c r="F939" s="683" t="s">
        <v>264</v>
      </c>
      <c r="G939" s="682" t="s">
        <v>106</v>
      </c>
      <c r="H939" s="241" t="s">
        <v>130</v>
      </c>
      <c r="I939" s="38"/>
      <c r="J939" s="983"/>
      <c r="K939" s="903"/>
      <c r="L939" s="798"/>
      <c r="M939" s="429"/>
      <c r="N939" s="109"/>
      <c r="O939" s="109"/>
      <c r="P939" s="109"/>
      <c r="Q939" s="607"/>
      <c r="R939" s="93"/>
      <c r="S939" s="109">
        <v>-524.36000000000013</v>
      </c>
      <c r="T939" s="109">
        <v>6496.56</v>
      </c>
      <c r="U939" s="109">
        <v>0</v>
      </c>
      <c r="V939" s="109">
        <v>17200</v>
      </c>
      <c r="W939" s="109">
        <v>17200</v>
      </c>
      <c r="X939" s="109">
        <v>17200</v>
      </c>
      <c r="Y939" s="109">
        <v>1724.1</v>
      </c>
      <c r="Z939" s="109">
        <v>3793.02</v>
      </c>
      <c r="AA939" s="109">
        <v>1724.1</v>
      </c>
      <c r="AB939" s="109">
        <v>3448.2</v>
      </c>
      <c r="AC939" s="109">
        <v>2068.92</v>
      </c>
      <c r="AD939" s="109">
        <v>2758.56</v>
      </c>
      <c r="AE939" s="109">
        <v>2758.56</v>
      </c>
      <c r="AF939" s="109">
        <v>3448.2</v>
      </c>
      <c r="AG939" s="109">
        <v>4827.4799999999996</v>
      </c>
      <c r="AH939" s="109">
        <v>3103.38</v>
      </c>
      <c r="AI939" s="109">
        <v>2758.56</v>
      </c>
      <c r="AJ939" s="109">
        <v>2068.92</v>
      </c>
      <c r="AK939" s="109">
        <v>1755.1337999999998</v>
      </c>
      <c r="AL939" s="109">
        <v>3861.2943599999999</v>
      </c>
      <c r="AM939" s="109">
        <v>1755.1337999999998</v>
      </c>
      <c r="AN939" s="109">
        <v>3510.2675999999997</v>
      </c>
      <c r="AO939" s="109">
        <v>2106.1605600000003</v>
      </c>
      <c r="AP939" s="160">
        <f t="shared" si="814"/>
        <v>64813.419999999991</v>
      </c>
      <c r="AQ939" s="160">
        <f t="shared" si="815"/>
        <v>40228.770120000001</v>
      </c>
      <c r="AR939" s="160">
        <f t="shared" si="816"/>
        <v>105042.19011999998</v>
      </c>
      <c r="AS939" s="607"/>
      <c r="AT939" s="219"/>
      <c r="AU939" s="13">
        <f t="shared" si="848"/>
        <v>3448.2</v>
      </c>
      <c r="AV939" s="13">
        <f t="shared" si="849"/>
        <v>2068.92</v>
      </c>
      <c r="AW939" s="13">
        <f t="shared" si="850"/>
        <v>2758.56</v>
      </c>
      <c r="AX939" s="13">
        <f t="shared" si="851"/>
        <v>2758.56</v>
      </c>
      <c r="AY939" s="13">
        <f t="shared" si="852"/>
        <v>3448.2</v>
      </c>
      <c r="AZ939" s="13">
        <f t="shared" si="853"/>
        <v>4827.4799999999996</v>
      </c>
      <c r="BA939" s="13">
        <f t="shared" si="854"/>
        <v>3103.38</v>
      </c>
      <c r="BB939" s="13">
        <f t="shared" si="855"/>
        <v>2758.56</v>
      </c>
      <c r="BC939" s="13">
        <f t="shared" si="856"/>
        <v>2068.92</v>
      </c>
      <c r="BD939" s="13">
        <f t="shared" si="857"/>
        <v>1755.1337999999998</v>
      </c>
      <c r="BE939" s="13">
        <f t="shared" si="858"/>
        <v>3861.2943599999999</v>
      </c>
      <c r="BF939" s="13">
        <f t="shared" si="859"/>
        <v>1755.1337999999998</v>
      </c>
      <c r="BG939" s="13">
        <f t="shared" si="860"/>
        <v>3510.2675999999997</v>
      </c>
      <c r="BH939" s="13">
        <f t="shared" si="861"/>
        <v>2106.1605600000003</v>
      </c>
      <c r="BI939" s="73">
        <f t="shared" si="812"/>
        <v>40228.770120000001</v>
      </c>
      <c r="BJ939" s="219"/>
      <c r="BK939" s="850">
        <f t="shared" si="862"/>
        <v>3448.2</v>
      </c>
      <c r="BL939" s="109">
        <f t="shared" si="863"/>
        <v>2068.92</v>
      </c>
      <c r="BM939" s="109">
        <f t="shared" si="864"/>
        <v>2758.56</v>
      </c>
      <c r="BN939" s="109">
        <f t="shared" si="865"/>
        <v>2758.56</v>
      </c>
      <c r="BO939" s="109">
        <f t="shared" si="866"/>
        <v>3448.2</v>
      </c>
      <c r="BP939" s="109">
        <f t="shared" si="867"/>
        <v>4827.4799999999996</v>
      </c>
      <c r="BQ939" s="109">
        <f t="shared" si="868"/>
        <v>3103.38</v>
      </c>
      <c r="BR939" s="109">
        <f t="shared" si="869"/>
        <v>2758.56</v>
      </c>
      <c r="BS939" s="109">
        <f t="shared" si="870"/>
        <v>2068.92</v>
      </c>
      <c r="BT939" s="109">
        <f t="shared" si="871"/>
        <v>1755.1337999999998</v>
      </c>
      <c r="BU939" s="109">
        <f t="shared" si="872"/>
        <v>3861.2943599999999</v>
      </c>
      <c r="BV939" s="109">
        <f t="shared" si="873"/>
        <v>1755.1337999999998</v>
      </c>
      <c r="BW939" s="109">
        <f t="shared" si="874"/>
        <v>3510.2675999999997</v>
      </c>
      <c r="BX939" s="109">
        <f t="shared" si="875"/>
        <v>2106.1605600000003</v>
      </c>
      <c r="BY939" s="1000">
        <f t="shared" si="813"/>
        <v>40228.770120000001</v>
      </c>
    </row>
    <row r="940" spans="1:77">
      <c r="A940" s="678"/>
      <c r="B940" s="678" t="s">
        <v>282</v>
      </c>
      <c r="C940" s="57" t="s">
        <v>20</v>
      </c>
      <c r="D940" s="57" t="s">
        <v>7</v>
      </c>
      <c r="E940" s="681" t="s">
        <v>349</v>
      </c>
      <c r="F940" s="683" t="s">
        <v>264</v>
      </c>
      <c r="G940" s="682" t="s">
        <v>106</v>
      </c>
      <c r="H940" s="241" t="s">
        <v>124</v>
      </c>
      <c r="I940" s="38"/>
      <c r="J940" s="983"/>
      <c r="K940" s="903"/>
      <c r="L940" s="798"/>
      <c r="M940" s="429"/>
      <c r="N940" s="109"/>
      <c r="O940" s="109"/>
      <c r="P940" s="109"/>
      <c r="Q940" s="607"/>
      <c r="R940" s="93"/>
      <c r="S940" s="109">
        <v>8791.1999999999971</v>
      </c>
      <c r="T940" s="109">
        <v>6467.9600000000028</v>
      </c>
      <c r="U940" s="109">
        <v>51907.400000000009</v>
      </c>
      <c r="V940" s="109">
        <v>0</v>
      </c>
      <c r="W940" s="109">
        <v>0</v>
      </c>
      <c r="X940" s="109">
        <v>0</v>
      </c>
      <c r="Y940" s="109">
        <v>104159.3</v>
      </c>
      <c r="Z940" s="109">
        <v>229150.46</v>
      </c>
      <c r="AA940" s="109">
        <v>104159.3</v>
      </c>
      <c r="AB940" s="109">
        <v>208318.6</v>
      </c>
      <c r="AC940" s="109">
        <v>124991.16</v>
      </c>
      <c r="AD940" s="109">
        <v>166654.88</v>
      </c>
      <c r="AE940" s="109">
        <v>166654.88</v>
      </c>
      <c r="AF940" s="109">
        <v>208318.6</v>
      </c>
      <c r="AG940" s="109">
        <v>291646.03999999998</v>
      </c>
      <c r="AH940" s="109">
        <v>187486.74</v>
      </c>
      <c r="AI940" s="109">
        <v>166654.88</v>
      </c>
      <c r="AJ940" s="109">
        <v>124991.16</v>
      </c>
      <c r="AK940" s="109">
        <v>81646.297699999996</v>
      </c>
      <c r="AL940" s="109">
        <v>179621.85493999999</v>
      </c>
      <c r="AM940" s="109">
        <v>81646.297699999996</v>
      </c>
      <c r="AN940" s="109">
        <v>163292.59539999999</v>
      </c>
      <c r="AO940" s="109">
        <v>97975.557239999995</v>
      </c>
      <c r="AP940" s="160">
        <f t="shared" si="814"/>
        <v>504635.62</v>
      </c>
      <c r="AQ940" s="160">
        <f t="shared" si="815"/>
        <v>2249899.5429799994</v>
      </c>
      <c r="AR940" s="160">
        <f t="shared" si="816"/>
        <v>2754535.1629800005</v>
      </c>
      <c r="AS940" s="607"/>
      <c r="AT940" s="219"/>
      <c r="AU940" s="13">
        <f t="shared" si="848"/>
        <v>208318.6</v>
      </c>
      <c r="AV940" s="13">
        <f t="shared" si="849"/>
        <v>124991.16</v>
      </c>
      <c r="AW940" s="13">
        <f t="shared" si="850"/>
        <v>166654.88</v>
      </c>
      <c r="AX940" s="13">
        <f t="shared" si="851"/>
        <v>166654.88</v>
      </c>
      <c r="AY940" s="13">
        <f t="shared" si="852"/>
        <v>208318.6</v>
      </c>
      <c r="AZ940" s="13">
        <f t="shared" si="853"/>
        <v>291646.03999999998</v>
      </c>
      <c r="BA940" s="13">
        <f t="shared" si="854"/>
        <v>187486.74</v>
      </c>
      <c r="BB940" s="13">
        <f t="shared" si="855"/>
        <v>166654.88</v>
      </c>
      <c r="BC940" s="13">
        <f t="shared" si="856"/>
        <v>124991.16</v>
      </c>
      <c r="BD940" s="13">
        <f t="shared" si="857"/>
        <v>81646.297699999996</v>
      </c>
      <c r="BE940" s="13">
        <f t="shared" si="858"/>
        <v>179621.85493999999</v>
      </c>
      <c r="BF940" s="13">
        <f t="shared" si="859"/>
        <v>81646.297699999996</v>
      </c>
      <c r="BG940" s="13">
        <f t="shared" si="860"/>
        <v>163292.59539999999</v>
      </c>
      <c r="BH940" s="13">
        <f t="shared" si="861"/>
        <v>97975.557239999995</v>
      </c>
      <c r="BI940" s="73">
        <f t="shared" si="812"/>
        <v>2249899.5429799994</v>
      </c>
      <c r="BJ940" s="219"/>
      <c r="BK940" s="850">
        <f t="shared" si="862"/>
        <v>208318.6</v>
      </c>
      <c r="BL940" s="109">
        <f t="shared" si="863"/>
        <v>124991.16</v>
      </c>
      <c r="BM940" s="109">
        <f t="shared" si="864"/>
        <v>166654.88</v>
      </c>
      <c r="BN940" s="109">
        <f t="shared" si="865"/>
        <v>166654.88</v>
      </c>
      <c r="BO940" s="109">
        <f t="shared" si="866"/>
        <v>208318.6</v>
      </c>
      <c r="BP940" s="109">
        <f t="shared" si="867"/>
        <v>291646.03999999998</v>
      </c>
      <c r="BQ940" s="109">
        <f t="shared" si="868"/>
        <v>187486.74</v>
      </c>
      <c r="BR940" s="109">
        <f t="shared" si="869"/>
        <v>166654.88</v>
      </c>
      <c r="BS940" s="109">
        <f t="shared" si="870"/>
        <v>124991.16</v>
      </c>
      <c r="BT940" s="109">
        <f t="shared" si="871"/>
        <v>81646.297699999996</v>
      </c>
      <c r="BU940" s="109">
        <f t="shared" si="872"/>
        <v>179621.85493999999</v>
      </c>
      <c r="BV940" s="109">
        <f t="shared" si="873"/>
        <v>81646.297699999996</v>
      </c>
      <c r="BW940" s="109">
        <f t="shared" si="874"/>
        <v>163292.59539999999</v>
      </c>
      <c r="BX940" s="109">
        <f t="shared" si="875"/>
        <v>97975.557239999995</v>
      </c>
      <c r="BY940" s="1000">
        <f t="shared" si="813"/>
        <v>2249899.5429799994</v>
      </c>
    </row>
    <row r="941" spans="1:77">
      <c r="A941" s="2"/>
      <c r="B941" s="2" t="s">
        <v>282</v>
      </c>
      <c r="C941" s="57" t="s">
        <v>20</v>
      </c>
      <c r="D941" s="57" t="s">
        <v>7</v>
      </c>
      <c r="E941" s="681" t="s">
        <v>349</v>
      </c>
      <c r="F941" s="682" t="s">
        <v>264</v>
      </c>
      <c r="G941" s="682" t="s">
        <v>106</v>
      </c>
      <c r="H941" s="241" t="s">
        <v>124</v>
      </c>
      <c r="I941" s="38"/>
      <c r="J941" s="983"/>
      <c r="K941" s="903"/>
      <c r="L941" s="798"/>
      <c r="M941" s="429"/>
      <c r="N941" s="109"/>
      <c r="O941" s="109"/>
      <c r="P941" s="109"/>
      <c r="Q941" s="607"/>
      <c r="R941" s="93"/>
      <c r="S941" s="109">
        <v>28675.480000000021</v>
      </c>
      <c r="T941" s="109">
        <v>852153.21</v>
      </c>
      <c r="U941" s="109">
        <v>-250903.68000000008</v>
      </c>
      <c r="V941" s="109">
        <v>0</v>
      </c>
      <c r="W941" s="109">
        <v>0</v>
      </c>
      <c r="X941" s="109">
        <v>0</v>
      </c>
      <c r="Y941" s="109">
        <v>16127.2</v>
      </c>
      <c r="Z941" s="109">
        <v>35479.839999999997</v>
      </c>
      <c r="AA941" s="109">
        <v>16127.2</v>
      </c>
      <c r="AB941" s="109">
        <v>32254.400000000001</v>
      </c>
      <c r="AC941" s="109">
        <v>19352.64</v>
      </c>
      <c r="AD941" s="109">
        <v>25803.52</v>
      </c>
      <c r="AE941" s="109">
        <v>25803.52</v>
      </c>
      <c r="AF941" s="109">
        <v>32254.400000000001</v>
      </c>
      <c r="AG941" s="109">
        <v>45156.160000000003</v>
      </c>
      <c r="AH941" s="109">
        <v>29028.959999999999</v>
      </c>
      <c r="AI941" s="109">
        <v>25803.52</v>
      </c>
      <c r="AJ941" s="109">
        <v>19352.64</v>
      </c>
      <c r="AK941" s="109">
        <v>12641.473100000001</v>
      </c>
      <c r="AL941" s="109">
        <v>27811.240820000003</v>
      </c>
      <c r="AM941" s="109">
        <v>12641.473100000001</v>
      </c>
      <c r="AN941" s="109">
        <v>25282.946200000002</v>
      </c>
      <c r="AO941" s="109">
        <v>15169.767720000002</v>
      </c>
      <c r="AP941" s="160">
        <f t="shared" si="814"/>
        <v>697659.24999999977</v>
      </c>
      <c r="AQ941" s="160">
        <f t="shared" si="815"/>
        <v>348356.66094000003</v>
      </c>
      <c r="AR941" s="160">
        <f t="shared" si="816"/>
        <v>1046015.9109399997</v>
      </c>
      <c r="AS941" s="607"/>
      <c r="AT941" s="219"/>
      <c r="AU941" s="13">
        <f t="shared" si="848"/>
        <v>32254.400000000001</v>
      </c>
      <c r="AV941" s="13">
        <f t="shared" si="849"/>
        <v>19352.64</v>
      </c>
      <c r="AW941" s="13">
        <f t="shared" si="850"/>
        <v>25803.52</v>
      </c>
      <c r="AX941" s="13">
        <f t="shared" si="851"/>
        <v>25803.52</v>
      </c>
      <c r="AY941" s="13">
        <f t="shared" si="852"/>
        <v>32254.400000000001</v>
      </c>
      <c r="AZ941" s="13">
        <f t="shared" si="853"/>
        <v>45156.160000000003</v>
      </c>
      <c r="BA941" s="13">
        <f t="shared" si="854"/>
        <v>29028.959999999999</v>
      </c>
      <c r="BB941" s="13">
        <f t="shared" si="855"/>
        <v>25803.52</v>
      </c>
      <c r="BC941" s="13">
        <f t="shared" si="856"/>
        <v>19352.64</v>
      </c>
      <c r="BD941" s="13">
        <f t="shared" si="857"/>
        <v>12641.473100000001</v>
      </c>
      <c r="BE941" s="13">
        <f t="shared" si="858"/>
        <v>27811.240820000003</v>
      </c>
      <c r="BF941" s="13">
        <f t="shared" si="859"/>
        <v>12641.473100000001</v>
      </c>
      <c r="BG941" s="13">
        <f t="shared" si="860"/>
        <v>25282.946200000002</v>
      </c>
      <c r="BH941" s="13">
        <f t="shared" si="861"/>
        <v>15169.767720000002</v>
      </c>
      <c r="BI941" s="73">
        <f t="shared" si="812"/>
        <v>348356.66094000003</v>
      </c>
      <c r="BJ941" s="219"/>
      <c r="BK941" s="850">
        <f t="shared" si="862"/>
        <v>32254.400000000001</v>
      </c>
      <c r="BL941" s="109">
        <f t="shared" si="863"/>
        <v>19352.64</v>
      </c>
      <c r="BM941" s="109">
        <f t="shared" si="864"/>
        <v>25803.52</v>
      </c>
      <c r="BN941" s="109">
        <f t="shared" si="865"/>
        <v>25803.52</v>
      </c>
      <c r="BO941" s="109">
        <f t="shared" si="866"/>
        <v>32254.400000000001</v>
      </c>
      <c r="BP941" s="109">
        <f t="shared" si="867"/>
        <v>45156.160000000003</v>
      </c>
      <c r="BQ941" s="109">
        <f t="shared" si="868"/>
        <v>29028.959999999999</v>
      </c>
      <c r="BR941" s="109">
        <f t="shared" si="869"/>
        <v>25803.52</v>
      </c>
      <c r="BS941" s="109">
        <f t="shared" si="870"/>
        <v>19352.64</v>
      </c>
      <c r="BT941" s="109">
        <f t="shared" si="871"/>
        <v>12641.473100000001</v>
      </c>
      <c r="BU941" s="109">
        <f t="shared" si="872"/>
        <v>27811.240820000003</v>
      </c>
      <c r="BV941" s="109">
        <f t="shared" si="873"/>
        <v>12641.473100000001</v>
      </c>
      <c r="BW941" s="109">
        <f t="shared" si="874"/>
        <v>25282.946200000002</v>
      </c>
      <c r="BX941" s="109">
        <f t="shared" si="875"/>
        <v>15169.767720000002</v>
      </c>
      <c r="BY941" s="1000">
        <f t="shared" si="813"/>
        <v>348356.66094000003</v>
      </c>
    </row>
    <row r="942" spans="1:77">
      <c r="A942" s="2"/>
      <c r="B942" s="2" t="s">
        <v>282</v>
      </c>
      <c r="C942" s="57" t="s">
        <v>20</v>
      </c>
      <c r="D942" s="57" t="s">
        <v>7</v>
      </c>
      <c r="E942" s="681" t="s">
        <v>349</v>
      </c>
      <c r="F942" s="682" t="s">
        <v>264</v>
      </c>
      <c r="G942" s="682" t="s">
        <v>106</v>
      </c>
      <c r="H942" s="241" t="s">
        <v>124</v>
      </c>
      <c r="I942" s="38"/>
      <c r="J942" s="983"/>
      <c r="K942" s="903"/>
      <c r="L942" s="798"/>
      <c r="M942" s="429"/>
      <c r="N942" s="109"/>
      <c r="O942" s="109"/>
      <c r="P942" s="109"/>
      <c r="Q942" s="607"/>
      <c r="R942" s="93"/>
      <c r="S942" s="109">
        <v>2218</v>
      </c>
      <c r="T942" s="109">
        <v>6813.98</v>
      </c>
      <c r="U942" s="109">
        <v>19883.879999999997</v>
      </c>
      <c r="V942" s="109">
        <v>3900.5</v>
      </c>
      <c r="W942" s="109">
        <v>3900.5</v>
      </c>
      <c r="X942" s="109">
        <v>3900.5</v>
      </c>
      <c r="Y942" s="109">
        <v>0</v>
      </c>
      <c r="Z942" s="109">
        <v>0</v>
      </c>
      <c r="AA942" s="109">
        <v>0</v>
      </c>
      <c r="AB942" s="109">
        <v>0</v>
      </c>
      <c r="AC942" s="109">
        <v>0</v>
      </c>
      <c r="AD942" s="109">
        <v>0</v>
      </c>
      <c r="AE942" s="109">
        <v>0</v>
      </c>
      <c r="AF942" s="109">
        <v>0</v>
      </c>
      <c r="AG942" s="109">
        <v>0</v>
      </c>
      <c r="AH942" s="109">
        <v>0</v>
      </c>
      <c r="AI942" s="109">
        <v>0</v>
      </c>
      <c r="AJ942" s="109">
        <v>0</v>
      </c>
      <c r="AK942" s="109">
        <v>33797.600000000006</v>
      </c>
      <c r="AL942" s="109">
        <v>34204.800000000003</v>
      </c>
      <c r="AM942" s="109">
        <v>33797.600000000006</v>
      </c>
      <c r="AN942" s="109">
        <v>34204.800000000003</v>
      </c>
      <c r="AO942" s="109">
        <v>33797.600000000006</v>
      </c>
      <c r="AP942" s="160">
        <f t="shared" si="814"/>
        <v>40617.360000000001</v>
      </c>
      <c r="AQ942" s="160">
        <f t="shared" si="815"/>
        <v>169802.40000000002</v>
      </c>
      <c r="AR942" s="160">
        <f t="shared" si="816"/>
        <v>210419.76000000004</v>
      </c>
      <c r="AS942" s="607"/>
      <c r="AT942" s="219"/>
      <c r="AU942" s="13">
        <f t="shared" si="848"/>
        <v>0</v>
      </c>
      <c r="AV942" s="13">
        <f t="shared" si="849"/>
        <v>0</v>
      </c>
      <c r="AW942" s="13">
        <f t="shared" si="850"/>
        <v>0</v>
      </c>
      <c r="AX942" s="13">
        <f t="shared" si="851"/>
        <v>0</v>
      </c>
      <c r="AY942" s="13">
        <f t="shared" si="852"/>
        <v>0</v>
      </c>
      <c r="AZ942" s="13">
        <f t="shared" si="853"/>
        <v>0</v>
      </c>
      <c r="BA942" s="13">
        <f t="shared" si="854"/>
        <v>0</v>
      </c>
      <c r="BB942" s="13">
        <f t="shared" si="855"/>
        <v>0</v>
      </c>
      <c r="BC942" s="13">
        <f t="shared" si="856"/>
        <v>0</v>
      </c>
      <c r="BD942" s="13">
        <f t="shared" si="857"/>
        <v>33797.600000000006</v>
      </c>
      <c r="BE942" s="13">
        <f t="shared" si="858"/>
        <v>34204.800000000003</v>
      </c>
      <c r="BF942" s="13">
        <f t="shared" si="859"/>
        <v>33797.600000000006</v>
      </c>
      <c r="BG942" s="13">
        <f t="shared" si="860"/>
        <v>34204.800000000003</v>
      </c>
      <c r="BH942" s="13">
        <f t="shared" si="861"/>
        <v>33797.600000000006</v>
      </c>
      <c r="BI942" s="73">
        <f t="shared" si="812"/>
        <v>169802.40000000002</v>
      </c>
      <c r="BJ942" s="219"/>
      <c r="BK942" s="850">
        <f t="shared" si="862"/>
        <v>0</v>
      </c>
      <c r="BL942" s="109">
        <f t="shared" si="863"/>
        <v>0</v>
      </c>
      <c r="BM942" s="109">
        <f t="shared" si="864"/>
        <v>0</v>
      </c>
      <c r="BN942" s="109">
        <f t="shared" si="865"/>
        <v>0</v>
      </c>
      <c r="BO942" s="109">
        <f t="shared" si="866"/>
        <v>0</v>
      </c>
      <c r="BP942" s="109">
        <f t="shared" si="867"/>
        <v>0</v>
      </c>
      <c r="BQ942" s="109">
        <f t="shared" si="868"/>
        <v>0</v>
      </c>
      <c r="BR942" s="109">
        <f t="shared" si="869"/>
        <v>0</v>
      </c>
      <c r="BS942" s="109">
        <f t="shared" si="870"/>
        <v>0</v>
      </c>
      <c r="BT942" s="109">
        <f t="shared" si="871"/>
        <v>33797.600000000006</v>
      </c>
      <c r="BU942" s="109">
        <f t="shared" si="872"/>
        <v>34204.800000000003</v>
      </c>
      <c r="BV942" s="109">
        <f t="shared" si="873"/>
        <v>33797.600000000006</v>
      </c>
      <c r="BW942" s="109">
        <f t="shared" si="874"/>
        <v>34204.800000000003</v>
      </c>
      <c r="BX942" s="109">
        <f t="shared" si="875"/>
        <v>33797.600000000006</v>
      </c>
      <c r="BY942" s="1000">
        <f t="shared" si="813"/>
        <v>169802.40000000002</v>
      </c>
    </row>
    <row r="943" spans="1:77">
      <c r="A943" s="679"/>
      <c r="B943" s="679" t="s">
        <v>282</v>
      </c>
      <c r="C943" s="57" t="s">
        <v>20</v>
      </c>
      <c r="D943" s="684" t="s">
        <v>7</v>
      </c>
      <c r="E943" s="681" t="s">
        <v>349</v>
      </c>
      <c r="F943" s="682" t="s">
        <v>264</v>
      </c>
      <c r="G943" s="682" t="s">
        <v>106</v>
      </c>
      <c r="H943" s="241" t="s">
        <v>124</v>
      </c>
      <c r="I943" s="38"/>
      <c r="J943" s="983"/>
      <c r="K943" s="903"/>
      <c r="L943" s="798"/>
      <c r="M943" s="429"/>
      <c r="N943" s="109"/>
      <c r="O943" s="109"/>
      <c r="P943" s="109"/>
      <c r="Q943" s="607"/>
      <c r="R943" s="93"/>
      <c r="S943" s="109">
        <v>0</v>
      </c>
      <c r="T943" s="109">
        <v>0</v>
      </c>
      <c r="U943" s="109">
        <v>0</v>
      </c>
      <c r="V943" s="109">
        <v>0</v>
      </c>
      <c r="W943" s="109">
        <v>0</v>
      </c>
      <c r="X943" s="109">
        <v>0</v>
      </c>
      <c r="Y943" s="109">
        <v>5950.85</v>
      </c>
      <c r="Z943" s="109">
        <v>13091.87</v>
      </c>
      <c r="AA943" s="109">
        <v>5950.85</v>
      </c>
      <c r="AB943" s="109">
        <v>11901.7</v>
      </c>
      <c r="AC943" s="109">
        <v>7141.02</v>
      </c>
      <c r="AD943" s="109">
        <v>9521.36</v>
      </c>
      <c r="AE943" s="109">
        <v>9521.36</v>
      </c>
      <c r="AF943" s="109">
        <v>11901.7</v>
      </c>
      <c r="AG943" s="109">
        <v>16662.38</v>
      </c>
      <c r="AH943" s="109">
        <v>10711.53</v>
      </c>
      <c r="AI943" s="109">
        <v>9521.36</v>
      </c>
      <c r="AJ943" s="109">
        <v>7141.02</v>
      </c>
      <c r="AK943" s="109">
        <v>4664.6286999999993</v>
      </c>
      <c r="AL943" s="109">
        <v>10262.183139999999</v>
      </c>
      <c r="AM943" s="109">
        <v>4664.6286999999993</v>
      </c>
      <c r="AN943" s="109">
        <v>9329.2573999999986</v>
      </c>
      <c r="AO943" s="109">
        <v>5597.5544399999999</v>
      </c>
      <c r="AP943" s="160">
        <f t="shared" si="814"/>
        <v>24993.57</v>
      </c>
      <c r="AQ943" s="160">
        <f t="shared" si="815"/>
        <v>128541.68238000001</v>
      </c>
      <c r="AR943" s="160">
        <f t="shared" si="816"/>
        <v>153535.25238000002</v>
      </c>
      <c r="AS943" s="607"/>
      <c r="AT943" s="219"/>
      <c r="AU943" s="13">
        <f t="shared" si="848"/>
        <v>11901.7</v>
      </c>
      <c r="AV943" s="13">
        <f t="shared" si="849"/>
        <v>7141.02</v>
      </c>
      <c r="AW943" s="13">
        <f t="shared" si="850"/>
        <v>9521.36</v>
      </c>
      <c r="AX943" s="13">
        <f t="shared" si="851"/>
        <v>9521.36</v>
      </c>
      <c r="AY943" s="13">
        <f t="shared" si="852"/>
        <v>11901.7</v>
      </c>
      <c r="AZ943" s="13">
        <f t="shared" si="853"/>
        <v>16662.38</v>
      </c>
      <c r="BA943" s="13">
        <f t="shared" si="854"/>
        <v>10711.53</v>
      </c>
      <c r="BB943" s="13">
        <f t="shared" si="855"/>
        <v>9521.36</v>
      </c>
      <c r="BC943" s="13">
        <f t="shared" si="856"/>
        <v>7141.02</v>
      </c>
      <c r="BD943" s="13">
        <f t="shared" si="857"/>
        <v>4664.6286999999993</v>
      </c>
      <c r="BE943" s="13">
        <f t="shared" si="858"/>
        <v>10262.183139999999</v>
      </c>
      <c r="BF943" s="13">
        <f t="shared" si="859"/>
        <v>4664.6286999999993</v>
      </c>
      <c r="BG943" s="13">
        <f t="shared" si="860"/>
        <v>9329.2573999999986</v>
      </c>
      <c r="BH943" s="13">
        <f t="shared" si="861"/>
        <v>5597.5544399999999</v>
      </c>
      <c r="BI943" s="73">
        <f t="shared" si="812"/>
        <v>128541.68238000001</v>
      </c>
      <c r="BJ943" s="219"/>
      <c r="BK943" s="850">
        <f t="shared" si="862"/>
        <v>11901.7</v>
      </c>
      <c r="BL943" s="109">
        <f t="shared" si="863"/>
        <v>7141.02</v>
      </c>
      <c r="BM943" s="109">
        <f t="shared" si="864"/>
        <v>9521.36</v>
      </c>
      <c r="BN943" s="109">
        <f t="shared" si="865"/>
        <v>9521.36</v>
      </c>
      <c r="BO943" s="109">
        <f t="shared" si="866"/>
        <v>11901.7</v>
      </c>
      <c r="BP943" s="109">
        <f t="shared" si="867"/>
        <v>16662.38</v>
      </c>
      <c r="BQ943" s="109">
        <f t="shared" si="868"/>
        <v>10711.53</v>
      </c>
      <c r="BR943" s="109">
        <f t="shared" si="869"/>
        <v>9521.36</v>
      </c>
      <c r="BS943" s="109">
        <f t="shared" si="870"/>
        <v>7141.02</v>
      </c>
      <c r="BT943" s="109">
        <f t="shared" si="871"/>
        <v>4664.6286999999993</v>
      </c>
      <c r="BU943" s="109">
        <f t="shared" si="872"/>
        <v>10262.183139999999</v>
      </c>
      <c r="BV943" s="109">
        <f t="shared" si="873"/>
        <v>4664.6286999999993</v>
      </c>
      <c r="BW943" s="109">
        <f t="shared" si="874"/>
        <v>9329.2573999999986</v>
      </c>
      <c r="BX943" s="109">
        <f t="shared" si="875"/>
        <v>5597.5544399999999</v>
      </c>
      <c r="BY943" s="1000">
        <f t="shared" si="813"/>
        <v>128541.68238000001</v>
      </c>
    </row>
    <row r="944" spans="1:77">
      <c r="A944" s="678"/>
      <c r="B944" s="678" t="s">
        <v>282</v>
      </c>
      <c r="C944" s="57" t="s">
        <v>20</v>
      </c>
      <c r="D944" s="684" t="s">
        <v>7</v>
      </c>
      <c r="E944" s="681" t="s">
        <v>349</v>
      </c>
      <c r="F944" s="683" t="s">
        <v>264</v>
      </c>
      <c r="G944" s="682" t="s">
        <v>106</v>
      </c>
      <c r="H944" s="241" t="s">
        <v>124</v>
      </c>
      <c r="I944" s="38"/>
      <c r="J944" s="983"/>
      <c r="K944" s="903"/>
      <c r="L944" s="798"/>
      <c r="M944" s="429"/>
      <c r="N944" s="109"/>
      <c r="O944" s="109"/>
      <c r="P944" s="109"/>
      <c r="Q944" s="607"/>
      <c r="R944" s="93"/>
      <c r="S944" s="109">
        <v>0</v>
      </c>
      <c r="T944" s="109">
        <v>0</v>
      </c>
      <c r="U944" s="109">
        <v>0</v>
      </c>
      <c r="V944" s="109">
        <v>642.5</v>
      </c>
      <c r="W944" s="109">
        <v>642.5</v>
      </c>
      <c r="X944" s="109">
        <v>642.5</v>
      </c>
      <c r="Y944" s="109">
        <v>0</v>
      </c>
      <c r="Z944" s="109">
        <v>0</v>
      </c>
      <c r="AA944" s="109">
        <v>0</v>
      </c>
      <c r="AB944" s="109">
        <v>0</v>
      </c>
      <c r="AC944" s="109">
        <v>0</v>
      </c>
      <c r="AD944" s="109">
        <v>0</v>
      </c>
      <c r="AE944" s="109">
        <v>0</v>
      </c>
      <c r="AF944" s="109">
        <v>0</v>
      </c>
      <c r="AG944" s="109">
        <v>0</v>
      </c>
      <c r="AH944" s="109">
        <v>0</v>
      </c>
      <c r="AI944" s="109">
        <v>0</v>
      </c>
      <c r="AJ944" s="109">
        <v>0</v>
      </c>
      <c r="AK944" s="109">
        <v>25348.2</v>
      </c>
      <c r="AL944" s="109">
        <v>25653.600000000002</v>
      </c>
      <c r="AM944" s="109">
        <v>25348.2</v>
      </c>
      <c r="AN944" s="109">
        <v>25653.600000000002</v>
      </c>
      <c r="AO944" s="109">
        <v>25348.2</v>
      </c>
      <c r="AP944" s="160">
        <f t="shared" si="814"/>
        <v>1927.5</v>
      </c>
      <c r="AQ944" s="160">
        <f t="shared" si="815"/>
        <v>127351.8</v>
      </c>
      <c r="AR944" s="160">
        <f t="shared" si="816"/>
        <v>129279.3</v>
      </c>
      <c r="AS944" s="607"/>
      <c r="AT944" s="219"/>
      <c r="AU944" s="13">
        <f t="shared" si="848"/>
        <v>0</v>
      </c>
      <c r="AV944" s="13">
        <f t="shared" si="849"/>
        <v>0</v>
      </c>
      <c r="AW944" s="13">
        <f t="shared" si="850"/>
        <v>0</v>
      </c>
      <c r="AX944" s="13">
        <f t="shared" si="851"/>
        <v>0</v>
      </c>
      <c r="AY944" s="13">
        <f t="shared" si="852"/>
        <v>0</v>
      </c>
      <c r="AZ944" s="13">
        <f t="shared" si="853"/>
        <v>0</v>
      </c>
      <c r="BA944" s="13">
        <f t="shared" si="854"/>
        <v>0</v>
      </c>
      <c r="BB944" s="13">
        <f t="shared" si="855"/>
        <v>0</v>
      </c>
      <c r="BC944" s="13">
        <f t="shared" si="856"/>
        <v>0</v>
      </c>
      <c r="BD944" s="13">
        <f t="shared" si="857"/>
        <v>25348.2</v>
      </c>
      <c r="BE944" s="13">
        <f t="shared" si="858"/>
        <v>25653.600000000002</v>
      </c>
      <c r="BF944" s="13">
        <f t="shared" si="859"/>
        <v>25348.2</v>
      </c>
      <c r="BG944" s="13">
        <f t="shared" si="860"/>
        <v>25653.600000000002</v>
      </c>
      <c r="BH944" s="13">
        <f t="shared" si="861"/>
        <v>25348.2</v>
      </c>
      <c r="BI944" s="73">
        <f t="shared" si="812"/>
        <v>127351.8</v>
      </c>
      <c r="BJ944" s="219"/>
      <c r="BK944" s="850">
        <f t="shared" si="862"/>
        <v>0</v>
      </c>
      <c r="BL944" s="109">
        <f t="shared" si="863"/>
        <v>0</v>
      </c>
      <c r="BM944" s="109">
        <f t="shared" si="864"/>
        <v>0</v>
      </c>
      <c r="BN944" s="109">
        <f t="shared" si="865"/>
        <v>0</v>
      </c>
      <c r="BO944" s="109">
        <f t="shared" si="866"/>
        <v>0</v>
      </c>
      <c r="BP944" s="109">
        <f t="shared" si="867"/>
        <v>0</v>
      </c>
      <c r="BQ944" s="109">
        <f t="shared" si="868"/>
        <v>0</v>
      </c>
      <c r="BR944" s="109">
        <f t="shared" si="869"/>
        <v>0</v>
      </c>
      <c r="BS944" s="109">
        <f t="shared" si="870"/>
        <v>0</v>
      </c>
      <c r="BT944" s="109">
        <f t="shared" si="871"/>
        <v>25348.2</v>
      </c>
      <c r="BU944" s="109">
        <f t="shared" si="872"/>
        <v>25653.600000000002</v>
      </c>
      <c r="BV944" s="109">
        <f t="shared" si="873"/>
        <v>25348.2</v>
      </c>
      <c r="BW944" s="109">
        <f t="shared" si="874"/>
        <v>25653.600000000002</v>
      </c>
      <c r="BX944" s="109">
        <f t="shared" si="875"/>
        <v>25348.2</v>
      </c>
      <c r="BY944" s="1000">
        <f t="shared" si="813"/>
        <v>127351.8</v>
      </c>
    </row>
    <row r="945" spans="1:77">
      <c r="A945" s="678"/>
      <c r="B945" s="678" t="s">
        <v>282</v>
      </c>
      <c r="C945" s="57" t="s">
        <v>20</v>
      </c>
      <c r="D945" s="684" t="s">
        <v>7</v>
      </c>
      <c r="E945" s="681" t="s">
        <v>349</v>
      </c>
      <c r="F945" s="683" t="s">
        <v>264</v>
      </c>
      <c r="G945" s="682" t="s">
        <v>106</v>
      </c>
      <c r="H945" s="241" t="s">
        <v>124</v>
      </c>
      <c r="I945" s="38"/>
      <c r="J945" s="983"/>
      <c r="K945" s="903"/>
      <c r="L945" s="798"/>
      <c r="M945" s="429"/>
      <c r="N945" s="109"/>
      <c r="O945" s="109"/>
      <c r="P945" s="109"/>
      <c r="Q945" s="607"/>
      <c r="R945" s="93"/>
      <c r="S945" s="109">
        <v>0</v>
      </c>
      <c r="T945" s="109">
        <v>0</v>
      </c>
      <c r="U945" s="109">
        <v>0</v>
      </c>
      <c r="V945" s="109">
        <v>457</v>
      </c>
      <c r="W945" s="109">
        <v>457</v>
      </c>
      <c r="X945" s="109">
        <v>457</v>
      </c>
      <c r="Y945" s="109">
        <v>0</v>
      </c>
      <c r="Z945" s="109">
        <v>0</v>
      </c>
      <c r="AA945" s="109">
        <v>0</v>
      </c>
      <c r="AB945" s="109">
        <v>0</v>
      </c>
      <c r="AC945" s="109">
        <v>0</v>
      </c>
      <c r="AD945" s="109">
        <v>0</v>
      </c>
      <c r="AE945" s="109">
        <v>0</v>
      </c>
      <c r="AF945" s="109">
        <v>0</v>
      </c>
      <c r="AG945" s="109">
        <v>0</v>
      </c>
      <c r="AH945" s="109">
        <v>0</v>
      </c>
      <c r="AI945" s="109">
        <v>0</v>
      </c>
      <c r="AJ945" s="109">
        <v>0</v>
      </c>
      <c r="AK945" s="109">
        <v>12674.1</v>
      </c>
      <c r="AL945" s="109">
        <v>12826.800000000001</v>
      </c>
      <c r="AM945" s="109">
        <v>12674.1</v>
      </c>
      <c r="AN945" s="109">
        <v>12826.800000000001</v>
      </c>
      <c r="AO945" s="109">
        <v>12674.1</v>
      </c>
      <c r="AP945" s="160">
        <f t="shared" si="814"/>
        <v>1371</v>
      </c>
      <c r="AQ945" s="160">
        <f t="shared" si="815"/>
        <v>63675.9</v>
      </c>
      <c r="AR945" s="160">
        <f t="shared" si="816"/>
        <v>65046.9</v>
      </c>
      <c r="AS945" s="607"/>
      <c r="AT945" s="219"/>
      <c r="AU945" s="13">
        <f t="shared" si="848"/>
        <v>0</v>
      </c>
      <c r="AV945" s="13">
        <f t="shared" si="849"/>
        <v>0</v>
      </c>
      <c r="AW945" s="13">
        <f t="shared" si="850"/>
        <v>0</v>
      </c>
      <c r="AX945" s="13">
        <f t="shared" si="851"/>
        <v>0</v>
      </c>
      <c r="AY945" s="13">
        <f t="shared" si="852"/>
        <v>0</v>
      </c>
      <c r="AZ945" s="13">
        <f t="shared" si="853"/>
        <v>0</v>
      </c>
      <c r="BA945" s="13">
        <f t="shared" si="854"/>
        <v>0</v>
      </c>
      <c r="BB945" s="13">
        <f t="shared" si="855"/>
        <v>0</v>
      </c>
      <c r="BC945" s="13">
        <f t="shared" si="856"/>
        <v>0</v>
      </c>
      <c r="BD945" s="13">
        <f t="shared" si="857"/>
        <v>12674.1</v>
      </c>
      <c r="BE945" s="13">
        <f t="shared" si="858"/>
        <v>12826.800000000001</v>
      </c>
      <c r="BF945" s="13">
        <f t="shared" si="859"/>
        <v>12674.1</v>
      </c>
      <c r="BG945" s="13">
        <f t="shared" si="860"/>
        <v>12826.800000000001</v>
      </c>
      <c r="BH945" s="13">
        <f t="shared" si="861"/>
        <v>12674.1</v>
      </c>
      <c r="BI945" s="73">
        <f t="shared" si="812"/>
        <v>63675.9</v>
      </c>
      <c r="BJ945" s="219"/>
      <c r="BK945" s="850">
        <f t="shared" si="862"/>
        <v>0</v>
      </c>
      <c r="BL945" s="109">
        <f t="shared" si="863"/>
        <v>0</v>
      </c>
      <c r="BM945" s="109">
        <f t="shared" si="864"/>
        <v>0</v>
      </c>
      <c r="BN945" s="109">
        <f t="shared" si="865"/>
        <v>0</v>
      </c>
      <c r="BO945" s="109">
        <f t="shared" si="866"/>
        <v>0</v>
      </c>
      <c r="BP945" s="109">
        <f t="shared" si="867"/>
        <v>0</v>
      </c>
      <c r="BQ945" s="109">
        <f t="shared" si="868"/>
        <v>0</v>
      </c>
      <c r="BR945" s="109">
        <f t="shared" si="869"/>
        <v>0</v>
      </c>
      <c r="BS945" s="109">
        <f t="shared" si="870"/>
        <v>0</v>
      </c>
      <c r="BT945" s="109">
        <f t="shared" si="871"/>
        <v>12674.1</v>
      </c>
      <c r="BU945" s="109">
        <f t="shared" si="872"/>
        <v>12826.800000000001</v>
      </c>
      <c r="BV945" s="109">
        <f t="shared" si="873"/>
        <v>12674.1</v>
      </c>
      <c r="BW945" s="109">
        <f t="shared" si="874"/>
        <v>12826.800000000001</v>
      </c>
      <c r="BX945" s="109">
        <f t="shared" si="875"/>
        <v>12674.1</v>
      </c>
      <c r="BY945" s="1000">
        <f t="shared" si="813"/>
        <v>63675.9</v>
      </c>
    </row>
    <row r="946" spans="1:77">
      <c r="A946" s="2"/>
      <c r="B946" s="2" t="s">
        <v>2051</v>
      </c>
      <c r="C946" s="57" t="s">
        <v>23</v>
      </c>
      <c r="D946" s="57" t="s">
        <v>31</v>
      </c>
      <c r="E946" s="681" t="s">
        <v>349</v>
      </c>
      <c r="F946" s="682" t="s">
        <v>264</v>
      </c>
      <c r="G946" s="682" t="s">
        <v>106</v>
      </c>
      <c r="H946" s="241" t="s">
        <v>129</v>
      </c>
      <c r="I946" s="38"/>
      <c r="J946" s="983"/>
      <c r="K946" s="903"/>
      <c r="L946" s="798"/>
      <c r="M946" s="429"/>
      <c r="N946" s="109"/>
      <c r="O946" s="109"/>
      <c r="P946" s="109"/>
      <c r="Q946" s="607"/>
      <c r="R946" s="93"/>
      <c r="S946" s="109">
        <v>7987.9400000000005</v>
      </c>
      <c r="T946" s="109">
        <v>18281.839999999997</v>
      </c>
      <c r="U946" s="109">
        <v>1671.4999999999995</v>
      </c>
      <c r="V946" s="109">
        <v>109290</v>
      </c>
      <c r="W946" s="109">
        <v>109290</v>
      </c>
      <c r="X946" s="109">
        <v>109290</v>
      </c>
      <c r="Y946" s="109">
        <v>17591.939999999999</v>
      </c>
      <c r="Z946" s="109">
        <v>20523.93</v>
      </c>
      <c r="AA946" s="109">
        <v>29319.9</v>
      </c>
      <c r="AB946" s="109">
        <v>20523.93</v>
      </c>
      <c r="AC946" s="109">
        <v>23455.919999999998</v>
      </c>
      <c r="AD946" s="109">
        <v>41047.86</v>
      </c>
      <c r="AE946" s="109">
        <v>23455.919999999998</v>
      </c>
      <c r="AF946" s="109">
        <v>23455.919999999998</v>
      </c>
      <c r="AG946" s="109">
        <v>23455.919999999998</v>
      </c>
      <c r="AH946" s="109">
        <v>29319.9</v>
      </c>
      <c r="AI946" s="109">
        <v>23455.919999999998</v>
      </c>
      <c r="AJ946" s="109">
        <v>17591.939999999999</v>
      </c>
      <c r="AK946" s="109">
        <v>23639.364840000002</v>
      </c>
      <c r="AL946" s="109">
        <v>27579.258980000002</v>
      </c>
      <c r="AM946" s="109">
        <v>39398.941400000003</v>
      </c>
      <c r="AN946" s="109">
        <v>27579.258980000002</v>
      </c>
      <c r="AO946" s="109">
        <v>31519.153119999999</v>
      </c>
      <c r="AP946" s="160">
        <f t="shared" si="814"/>
        <v>423247.05000000005</v>
      </c>
      <c r="AQ946" s="160">
        <f t="shared" si="815"/>
        <v>375479.20731999993</v>
      </c>
      <c r="AR946" s="160">
        <f t="shared" si="816"/>
        <v>798726.25732000032</v>
      </c>
      <c r="AS946" s="607"/>
      <c r="AT946" s="219"/>
      <c r="AU946" s="13">
        <f t="shared" si="848"/>
        <v>20523.93</v>
      </c>
      <c r="AV946" s="13">
        <f t="shared" si="849"/>
        <v>23455.919999999998</v>
      </c>
      <c r="AW946" s="13">
        <f t="shared" si="850"/>
        <v>41047.86</v>
      </c>
      <c r="AX946" s="13">
        <f t="shared" si="851"/>
        <v>23455.919999999998</v>
      </c>
      <c r="AY946" s="13">
        <f t="shared" si="852"/>
        <v>23455.919999999998</v>
      </c>
      <c r="AZ946" s="13">
        <f t="shared" si="853"/>
        <v>23455.919999999998</v>
      </c>
      <c r="BA946" s="13">
        <f t="shared" si="854"/>
        <v>29319.9</v>
      </c>
      <c r="BB946" s="13">
        <f t="shared" si="855"/>
        <v>23455.919999999998</v>
      </c>
      <c r="BC946" s="13">
        <f t="shared" si="856"/>
        <v>17591.939999999999</v>
      </c>
      <c r="BD946" s="13">
        <f t="shared" si="857"/>
        <v>23639.364840000002</v>
      </c>
      <c r="BE946" s="13">
        <f t="shared" si="858"/>
        <v>27579.258980000002</v>
      </c>
      <c r="BF946" s="13">
        <f t="shared" si="859"/>
        <v>39398.941400000003</v>
      </c>
      <c r="BG946" s="13">
        <f t="shared" si="860"/>
        <v>27579.258980000002</v>
      </c>
      <c r="BH946" s="13">
        <f t="shared" si="861"/>
        <v>31519.153119999999</v>
      </c>
      <c r="BI946" s="73">
        <f t="shared" si="812"/>
        <v>375479.20731999993</v>
      </c>
      <c r="BJ946" s="219"/>
      <c r="BK946" s="850">
        <f t="shared" si="862"/>
        <v>20523.93</v>
      </c>
      <c r="BL946" s="109">
        <f t="shared" si="863"/>
        <v>23455.919999999998</v>
      </c>
      <c r="BM946" s="109">
        <f t="shared" si="864"/>
        <v>41047.86</v>
      </c>
      <c r="BN946" s="109">
        <f t="shared" si="865"/>
        <v>23455.919999999998</v>
      </c>
      <c r="BO946" s="109">
        <f t="shared" si="866"/>
        <v>23455.919999999998</v>
      </c>
      <c r="BP946" s="109">
        <f t="shared" si="867"/>
        <v>23455.919999999998</v>
      </c>
      <c r="BQ946" s="109">
        <f t="shared" si="868"/>
        <v>29319.9</v>
      </c>
      <c r="BR946" s="109">
        <f t="shared" si="869"/>
        <v>23455.919999999998</v>
      </c>
      <c r="BS946" s="109">
        <f t="shared" si="870"/>
        <v>17591.939999999999</v>
      </c>
      <c r="BT946" s="109">
        <f t="shared" si="871"/>
        <v>23639.364840000002</v>
      </c>
      <c r="BU946" s="109">
        <f t="shared" si="872"/>
        <v>27579.258980000002</v>
      </c>
      <c r="BV946" s="109">
        <f t="shared" si="873"/>
        <v>39398.941400000003</v>
      </c>
      <c r="BW946" s="109">
        <f t="shared" si="874"/>
        <v>27579.258980000002</v>
      </c>
      <c r="BX946" s="109">
        <f t="shared" si="875"/>
        <v>31519.153119999999</v>
      </c>
      <c r="BY946" s="1000">
        <f t="shared" si="813"/>
        <v>375479.20731999993</v>
      </c>
    </row>
    <row r="947" spans="1:77">
      <c r="A947" s="678"/>
      <c r="B947" s="678" t="s">
        <v>2051</v>
      </c>
      <c r="C947" s="57" t="s">
        <v>23</v>
      </c>
      <c r="D947" s="684" t="s">
        <v>25</v>
      </c>
      <c r="E947" s="681" t="s">
        <v>349</v>
      </c>
      <c r="F947" s="683" t="s">
        <v>264</v>
      </c>
      <c r="G947" s="682" t="s">
        <v>106</v>
      </c>
      <c r="H947" s="241" t="s">
        <v>126</v>
      </c>
      <c r="I947" s="38"/>
      <c r="J947" s="983"/>
      <c r="K947" s="903"/>
      <c r="L947" s="798"/>
      <c r="M947" s="429"/>
      <c r="N947" s="109"/>
      <c r="O947" s="109"/>
      <c r="P947" s="109"/>
      <c r="Q947" s="607"/>
      <c r="R947" s="93"/>
      <c r="S947" s="109">
        <v>-1964.8899999999999</v>
      </c>
      <c r="T947" s="109">
        <v>47364.94</v>
      </c>
      <c r="U947" s="109">
        <v>81548.789999999994</v>
      </c>
      <c r="V947" s="109">
        <v>31204</v>
      </c>
      <c r="W947" s="109">
        <v>93612</v>
      </c>
      <c r="X947" s="109">
        <v>39005</v>
      </c>
      <c r="Y947" s="109">
        <v>12524.7</v>
      </c>
      <c r="Z947" s="109">
        <v>12675.6</v>
      </c>
      <c r="AA947" s="109">
        <v>12524.7</v>
      </c>
      <c r="AB947" s="109">
        <v>12675.6</v>
      </c>
      <c r="AC947" s="109">
        <v>12524.7</v>
      </c>
      <c r="AD947" s="109">
        <v>12524.7</v>
      </c>
      <c r="AE947" s="109">
        <v>12524.7</v>
      </c>
      <c r="AF947" s="109">
        <v>12524.7</v>
      </c>
      <c r="AG947" s="109">
        <v>12675.6</v>
      </c>
      <c r="AH947" s="109">
        <v>12524.7</v>
      </c>
      <c r="AI947" s="109">
        <v>12675.6</v>
      </c>
      <c r="AJ947" s="109">
        <v>12524.7</v>
      </c>
      <c r="AK947" s="109">
        <v>16966.395200000003</v>
      </c>
      <c r="AL947" s="109">
        <v>17170.809600000001</v>
      </c>
      <c r="AM947" s="109">
        <v>16966.395200000003</v>
      </c>
      <c r="AN947" s="109">
        <v>17170.809600000001</v>
      </c>
      <c r="AO947" s="109">
        <v>16966.395200000003</v>
      </c>
      <c r="AP947" s="160">
        <f t="shared" si="814"/>
        <v>328494.83999999997</v>
      </c>
      <c r="AQ947" s="160">
        <f t="shared" si="815"/>
        <v>198415.80480000001</v>
      </c>
      <c r="AR947" s="160">
        <f t="shared" si="816"/>
        <v>526910.64480000001</v>
      </c>
      <c r="AS947" s="607"/>
      <c r="AT947" s="219"/>
      <c r="AU947" s="13">
        <f t="shared" si="848"/>
        <v>12675.6</v>
      </c>
      <c r="AV947" s="13">
        <f t="shared" si="849"/>
        <v>12524.7</v>
      </c>
      <c r="AW947" s="13">
        <f t="shared" si="850"/>
        <v>12524.7</v>
      </c>
      <c r="AX947" s="13">
        <f t="shared" si="851"/>
        <v>12524.7</v>
      </c>
      <c r="AY947" s="13">
        <f t="shared" si="852"/>
        <v>12524.7</v>
      </c>
      <c r="AZ947" s="13">
        <f t="shared" si="853"/>
        <v>12675.6</v>
      </c>
      <c r="BA947" s="13">
        <f t="shared" si="854"/>
        <v>12524.7</v>
      </c>
      <c r="BB947" s="13">
        <f t="shared" si="855"/>
        <v>12675.6</v>
      </c>
      <c r="BC947" s="13">
        <f t="shared" si="856"/>
        <v>12524.7</v>
      </c>
      <c r="BD947" s="13">
        <f t="shared" si="857"/>
        <v>16966.395200000003</v>
      </c>
      <c r="BE947" s="13">
        <f t="shared" si="858"/>
        <v>17170.809600000001</v>
      </c>
      <c r="BF947" s="13">
        <f t="shared" si="859"/>
        <v>16966.395200000003</v>
      </c>
      <c r="BG947" s="13">
        <f t="shared" si="860"/>
        <v>17170.809600000001</v>
      </c>
      <c r="BH947" s="13">
        <f t="shared" si="861"/>
        <v>16966.395200000003</v>
      </c>
      <c r="BI947" s="73">
        <f t="shared" si="812"/>
        <v>198415.80480000001</v>
      </c>
      <c r="BJ947" s="219"/>
      <c r="BK947" s="850">
        <f t="shared" si="862"/>
        <v>12675.6</v>
      </c>
      <c r="BL947" s="109">
        <f t="shared" si="863"/>
        <v>12524.7</v>
      </c>
      <c r="BM947" s="109">
        <f t="shared" si="864"/>
        <v>12524.7</v>
      </c>
      <c r="BN947" s="109">
        <f t="shared" si="865"/>
        <v>12524.7</v>
      </c>
      <c r="BO947" s="109">
        <f t="shared" si="866"/>
        <v>12524.7</v>
      </c>
      <c r="BP947" s="109">
        <f t="shared" si="867"/>
        <v>12675.6</v>
      </c>
      <c r="BQ947" s="109">
        <f t="shared" si="868"/>
        <v>12524.7</v>
      </c>
      <c r="BR947" s="109">
        <f t="shared" si="869"/>
        <v>12675.6</v>
      </c>
      <c r="BS947" s="109">
        <f t="shared" si="870"/>
        <v>12524.7</v>
      </c>
      <c r="BT947" s="109">
        <f t="shared" si="871"/>
        <v>16966.395200000003</v>
      </c>
      <c r="BU947" s="109">
        <f t="shared" si="872"/>
        <v>17170.809600000001</v>
      </c>
      <c r="BV947" s="109">
        <f t="shared" si="873"/>
        <v>16966.395200000003</v>
      </c>
      <c r="BW947" s="109">
        <f t="shared" si="874"/>
        <v>17170.809600000001</v>
      </c>
      <c r="BX947" s="109">
        <f t="shared" si="875"/>
        <v>16966.395200000003</v>
      </c>
      <c r="BY947" s="1000">
        <f t="shared" si="813"/>
        <v>198415.80480000001</v>
      </c>
    </row>
    <row r="948" spans="1:77">
      <c r="A948" s="679"/>
      <c r="B948" s="679" t="s">
        <v>2051</v>
      </c>
      <c r="C948" s="57" t="s">
        <v>23</v>
      </c>
      <c r="D948" s="684" t="s">
        <v>29</v>
      </c>
      <c r="E948" s="681" t="s">
        <v>349</v>
      </c>
      <c r="F948" s="682" t="s">
        <v>264</v>
      </c>
      <c r="G948" s="682" t="s">
        <v>106</v>
      </c>
      <c r="H948" s="241" t="s">
        <v>128</v>
      </c>
      <c r="I948" s="38"/>
      <c r="J948" s="983"/>
      <c r="K948" s="903"/>
      <c r="L948" s="798"/>
      <c r="M948" s="429"/>
      <c r="N948" s="109"/>
      <c r="O948" s="109"/>
      <c r="P948" s="109"/>
      <c r="Q948" s="607"/>
      <c r="R948" s="93"/>
      <c r="S948" s="109">
        <v>-2529.5700000000002</v>
      </c>
      <c r="T948" s="109">
        <v>9219.31</v>
      </c>
      <c r="U948" s="109">
        <v>2240.67</v>
      </c>
      <c r="V948" s="109">
        <v>30390</v>
      </c>
      <c r="W948" s="109">
        <v>30390</v>
      </c>
      <c r="X948" s="109">
        <v>30390</v>
      </c>
      <c r="Y948" s="109">
        <v>3900</v>
      </c>
      <c r="Z948" s="109">
        <v>4550</v>
      </c>
      <c r="AA948" s="109">
        <v>6500</v>
      </c>
      <c r="AB948" s="109">
        <v>4550</v>
      </c>
      <c r="AC948" s="109">
        <v>5200</v>
      </c>
      <c r="AD948" s="109">
        <v>9100</v>
      </c>
      <c r="AE948" s="109">
        <v>5200</v>
      </c>
      <c r="AF948" s="109">
        <v>5200</v>
      </c>
      <c r="AG948" s="109">
        <v>5200</v>
      </c>
      <c r="AH948" s="109">
        <v>6500</v>
      </c>
      <c r="AI948" s="109">
        <v>5200</v>
      </c>
      <c r="AJ948" s="109">
        <v>3900</v>
      </c>
      <c r="AK948" s="109">
        <v>3970.2000000000003</v>
      </c>
      <c r="AL948" s="109">
        <v>4631.8999999999996</v>
      </c>
      <c r="AM948" s="109">
        <v>6617</v>
      </c>
      <c r="AN948" s="109">
        <v>4631.8999999999996</v>
      </c>
      <c r="AO948" s="109">
        <v>5293.6</v>
      </c>
      <c r="AP948" s="160">
        <f t="shared" si="814"/>
        <v>115050.41</v>
      </c>
      <c r="AQ948" s="160">
        <f t="shared" si="815"/>
        <v>75194.600000000006</v>
      </c>
      <c r="AR948" s="160">
        <f t="shared" si="816"/>
        <v>190245.01</v>
      </c>
      <c r="AS948" s="607"/>
      <c r="AT948" s="219"/>
      <c r="AU948" s="13">
        <f t="shared" si="848"/>
        <v>4550</v>
      </c>
      <c r="AV948" s="13">
        <f t="shared" si="849"/>
        <v>5200</v>
      </c>
      <c r="AW948" s="13">
        <f t="shared" si="850"/>
        <v>9100</v>
      </c>
      <c r="AX948" s="13">
        <f t="shared" si="851"/>
        <v>5200</v>
      </c>
      <c r="AY948" s="13">
        <f t="shared" si="852"/>
        <v>5200</v>
      </c>
      <c r="AZ948" s="13">
        <f t="shared" si="853"/>
        <v>5200</v>
      </c>
      <c r="BA948" s="13">
        <f t="shared" si="854"/>
        <v>6500</v>
      </c>
      <c r="BB948" s="13">
        <f t="shared" si="855"/>
        <v>5200</v>
      </c>
      <c r="BC948" s="13">
        <f t="shared" si="856"/>
        <v>3900</v>
      </c>
      <c r="BD948" s="13">
        <f t="shared" si="857"/>
        <v>3970.2000000000003</v>
      </c>
      <c r="BE948" s="13">
        <f t="shared" si="858"/>
        <v>4631.8999999999996</v>
      </c>
      <c r="BF948" s="13">
        <f t="shared" si="859"/>
        <v>6617</v>
      </c>
      <c r="BG948" s="13">
        <f t="shared" si="860"/>
        <v>4631.8999999999996</v>
      </c>
      <c r="BH948" s="13">
        <f t="shared" si="861"/>
        <v>5293.6</v>
      </c>
      <c r="BI948" s="73">
        <f t="shared" si="812"/>
        <v>75194.600000000006</v>
      </c>
      <c r="BJ948" s="219"/>
      <c r="BK948" s="850">
        <f t="shared" si="862"/>
        <v>4550</v>
      </c>
      <c r="BL948" s="109">
        <f t="shared" si="863"/>
        <v>5200</v>
      </c>
      <c r="BM948" s="109">
        <f t="shared" si="864"/>
        <v>9100</v>
      </c>
      <c r="BN948" s="109">
        <f t="shared" si="865"/>
        <v>5200</v>
      </c>
      <c r="BO948" s="109">
        <f t="shared" si="866"/>
        <v>5200</v>
      </c>
      <c r="BP948" s="109">
        <f t="shared" si="867"/>
        <v>5200</v>
      </c>
      <c r="BQ948" s="109">
        <f t="shared" si="868"/>
        <v>6500</v>
      </c>
      <c r="BR948" s="109">
        <f t="shared" si="869"/>
        <v>5200</v>
      </c>
      <c r="BS948" s="109">
        <f t="shared" si="870"/>
        <v>3900</v>
      </c>
      <c r="BT948" s="109">
        <f t="shared" si="871"/>
        <v>3970.2000000000003</v>
      </c>
      <c r="BU948" s="109">
        <f t="shared" si="872"/>
        <v>4631.8999999999996</v>
      </c>
      <c r="BV948" s="109">
        <f t="shared" si="873"/>
        <v>6617</v>
      </c>
      <c r="BW948" s="109">
        <f t="shared" si="874"/>
        <v>4631.8999999999996</v>
      </c>
      <c r="BX948" s="109">
        <f t="shared" si="875"/>
        <v>5293.6</v>
      </c>
      <c r="BY948" s="1000">
        <f t="shared" si="813"/>
        <v>75194.600000000006</v>
      </c>
    </row>
    <row r="949" spans="1:77">
      <c r="A949" s="678"/>
      <c r="B949" s="678" t="s">
        <v>2051</v>
      </c>
      <c r="C949" s="57" t="s">
        <v>23</v>
      </c>
      <c r="D949" s="684" t="s">
        <v>22</v>
      </c>
      <c r="E949" s="681" t="s">
        <v>349</v>
      </c>
      <c r="F949" s="683" t="s">
        <v>264</v>
      </c>
      <c r="G949" s="682" t="s">
        <v>106</v>
      </c>
      <c r="H949" s="241" t="s">
        <v>125</v>
      </c>
      <c r="I949" s="38"/>
      <c r="J949" s="983"/>
      <c r="K949" s="903"/>
      <c r="L949" s="798"/>
      <c r="M949" s="429"/>
      <c r="N949" s="109"/>
      <c r="O949" s="109"/>
      <c r="P949" s="109"/>
      <c r="Q949" s="607"/>
      <c r="R949" s="93"/>
      <c r="S949" s="109">
        <v>10353.359999999999</v>
      </c>
      <c r="T949" s="109">
        <v>10724.27</v>
      </c>
      <c r="U949" s="109">
        <v>-2720.44</v>
      </c>
      <c r="V949" s="109">
        <v>3656</v>
      </c>
      <c r="W949" s="109">
        <v>10968</v>
      </c>
      <c r="X949" s="109">
        <v>4570</v>
      </c>
      <c r="Y949" s="109">
        <v>10921.804000000002</v>
      </c>
      <c r="Z949" s="109">
        <v>11053.392</v>
      </c>
      <c r="AA949" s="109">
        <v>10921.804000000002</v>
      </c>
      <c r="AB949" s="109">
        <v>11053.392</v>
      </c>
      <c r="AC949" s="109">
        <v>10921.804000000002</v>
      </c>
      <c r="AD949" s="109">
        <v>10921.804000000002</v>
      </c>
      <c r="AE949" s="109">
        <v>10921.804000000002</v>
      </c>
      <c r="AF949" s="109">
        <v>10921.804000000002</v>
      </c>
      <c r="AG949" s="109">
        <v>11053.392</v>
      </c>
      <c r="AH949" s="109">
        <v>10921.804000000002</v>
      </c>
      <c r="AI949" s="109">
        <v>11053.392</v>
      </c>
      <c r="AJ949" s="109">
        <v>10921.804000000002</v>
      </c>
      <c r="AK949" s="109">
        <v>2668.9964720000003</v>
      </c>
      <c r="AL949" s="109">
        <v>2701.1530560000001</v>
      </c>
      <c r="AM949" s="109">
        <v>2668.9964720000003</v>
      </c>
      <c r="AN949" s="109">
        <v>2701.1530560000001</v>
      </c>
      <c r="AO949" s="109">
        <v>2668.9964720000003</v>
      </c>
      <c r="AP949" s="160">
        <f t="shared" si="814"/>
        <v>70448.19</v>
      </c>
      <c r="AQ949" s="160">
        <f t="shared" si="815"/>
        <v>112100.29552800002</v>
      </c>
      <c r="AR949" s="160">
        <f t="shared" si="816"/>
        <v>182548.48552800002</v>
      </c>
      <c r="AS949" s="607"/>
      <c r="AT949" s="219"/>
      <c r="AU949" s="13">
        <f t="shared" si="848"/>
        <v>11053.392</v>
      </c>
      <c r="AV949" s="13">
        <f t="shared" si="849"/>
        <v>10921.804000000002</v>
      </c>
      <c r="AW949" s="13">
        <f t="shared" si="850"/>
        <v>10921.804000000002</v>
      </c>
      <c r="AX949" s="13">
        <f t="shared" si="851"/>
        <v>10921.804000000002</v>
      </c>
      <c r="AY949" s="13">
        <f t="shared" si="852"/>
        <v>10921.804000000002</v>
      </c>
      <c r="AZ949" s="13">
        <f t="shared" si="853"/>
        <v>11053.392</v>
      </c>
      <c r="BA949" s="13">
        <f t="shared" si="854"/>
        <v>10921.804000000002</v>
      </c>
      <c r="BB949" s="13">
        <f t="shared" si="855"/>
        <v>11053.392</v>
      </c>
      <c r="BC949" s="13">
        <f t="shared" si="856"/>
        <v>10921.804000000002</v>
      </c>
      <c r="BD949" s="13">
        <f t="shared" si="857"/>
        <v>2668.9964720000003</v>
      </c>
      <c r="BE949" s="13">
        <f t="shared" si="858"/>
        <v>2701.1530560000001</v>
      </c>
      <c r="BF949" s="13">
        <f t="shared" si="859"/>
        <v>2668.9964720000003</v>
      </c>
      <c r="BG949" s="13">
        <f t="shared" si="860"/>
        <v>2701.1530560000001</v>
      </c>
      <c r="BH949" s="13">
        <f t="shared" si="861"/>
        <v>2668.9964720000003</v>
      </c>
      <c r="BI949" s="73">
        <f t="shared" si="812"/>
        <v>112100.29552800002</v>
      </c>
      <c r="BJ949" s="219"/>
      <c r="BK949" s="850">
        <f t="shared" si="862"/>
        <v>11053.392</v>
      </c>
      <c r="BL949" s="109">
        <f t="shared" si="863"/>
        <v>10921.804000000002</v>
      </c>
      <c r="BM949" s="109">
        <f t="shared" si="864"/>
        <v>10921.804000000002</v>
      </c>
      <c r="BN949" s="109">
        <f t="shared" si="865"/>
        <v>10921.804000000002</v>
      </c>
      <c r="BO949" s="109">
        <f t="shared" si="866"/>
        <v>10921.804000000002</v>
      </c>
      <c r="BP949" s="109">
        <f t="shared" si="867"/>
        <v>11053.392</v>
      </c>
      <c r="BQ949" s="109">
        <f t="shared" si="868"/>
        <v>10921.804000000002</v>
      </c>
      <c r="BR949" s="109">
        <f t="shared" si="869"/>
        <v>11053.392</v>
      </c>
      <c r="BS949" s="109">
        <f t="shared" si="870"/>
        <v>10921.804000000002</v>
      </c>
      <c r="BT949" s="109">
        <f t="shared" si="871"/>
        <v>2668.9964720000003</v>
      </c>
      <c r="BU949" s="109">
        <f t="shared" si="872"/>
        <v>2701.1530560000001</v>
      </c>
      <c r="BV949" s="109">
        <f t="shared" si="873"/>
        <v>2668.9964720000003</v>
      </c>
      <c r="BW949" s="109">
        <f t="shared" si="874"/>
        <v>2701.1530560000001</v>
      </c>
      <c r="BX949" s="109">
        <f t="shared" si="875"/>
        <v>2668.9964720000003</v>
      </c>
      <c r="BY949" s="1000">
        <f t="shared" si="813"/>
        <v>112100.29552800002</v>
      </c>
    </row>
    <row r="950" spans="1:77">
      <c r="A950" s="679"/>
      <c r="B950" s="679" t="s">
        <v>2051</v>
      </c>
      <c r="C950" s="57" t="s">
        <v>23</v>
      </c>
      <c r="D950" s="684" t="s">
        <v>27</v>
      </c>
      <c r="E950" s="681" t="s">
        <v>349</v>
      </c>
      <c r="F950" s="682" t="s">
        <v>264</v>
      </c>
      <c r="G950" s="682" t="s">
        <v>106</v>
      </c>
      <c r="H950" s="241" t="s">
        <v>127</v>
      </c>
      <c r="I950" s="38"/>
      <c r="J950" s="983"/>
      <c r="K950" s="903"/>
      <c r="L950" s="798"/>
      <c r="M950" s="429"/>
      <c r="N950" s="109"/>
      <c r="O950" s="109"/>
      <c r="P950" s="109"/>
      <c r="Q950" s="607"/>
      <c r="R950" s="93"/>
      <c r="S950" s="109">
        <v>7990.51</v>
      </c>
      <c r="T950" s="109">
        <v>7015.13</v>
      </c>
      <c r="U950" s="109">
        <v>5074.8600000000006</v>
      </c>
      <c r="V950" s="109">
        <v>5140</v>
      </c>
      <c r="W950" s="109">
        <v>15420</v>
      </c>
      <c r="X950" s="109">
        <v>6425</v>
      </c>
      <c r="Y950" s="109">
        <v>7223.7160000000003</v>
      </c>
      <c r="Z950" s="109">
        <v>7260.5679999999993</v>
      </c>
      <c r="AA950" s="109">
        <v>7228.7160000000003</v>
      </c>
      <c r="AB950" s="109">
        <v>7260.5679999999993</v>
      </c>
      <c r="AC950" s="109">
        <v>7223.7160000000003</v>
      </c>
      <c r="AD950" s="109">
        <v>7228.7160000000003</v>
      </c>
      <c r="AE950" s="109">
        <v>7223.7160000000003</v>
      </c>
      <c r="AF950" s="109">
        <v>7223.7160000000003</v>
      </c>
      <c r="AG950" s="109">
        <v>7265.5679999999993</v>
      </c>
      <c r="AH950" s="109">
        <v>7223.7160000000003</v>
      </c>
      <c r="AI950" s="109">
        <v>7260.5679999999993</v>
      </c>
      <c r="AJ950" s="109">
        <v>7228.7160000000003</v>
      </c>
      <c r="AK950" s="109">
        <v>8449.4000000000015</v>
      </c>
      <c r="AL950" s="109">
        <v>8551.2000000000007</v>
      </c>
      <c r="AM950" s="109">
        <v>8449.4000000000015</v>
      </c>
      <c r="AN950" s="109">
        <v>8551.2000000000007</v>
      </c>
      <c r="AO950" s="109">
        <v>8449.4000000000015</v>
      </c>
      <c r="AP950" s="160">
        <f t="shared" si="814"/>
        <v>68778.5</v>
      </c>
      <c r="AQ950" s="160">
        <f t="shared" si="815"/>
        <v>107589.6</v>
      </c>
      <c r="AR950" s="160">
        <f t="shared" si="816"/>
        <v>176368.1</v>
      </c>
      <c r="AS950" s="607"/>
      <c r="AT950" s="219"/>
      <c r="AU950" s="13">
        <f t="shared" si="848"/>
        <v>7260.5679999999993</v>
      </c>
      <c r="AV950" s="13">
        <f t="shared" si="849"/>
        <v>7223.7160000000003</v>
      </c>
      <c r="AW950" s="13">
        <f t="shared" si="850"/>
        <v>7228.7160000000003</v>
      </c>
      <c r="AX950" s="13">
        <f t="shared" si="851"/>
        <v>7223.7160000000003</v>
      </c>
      <c r="AY950" s="13">
        <f t="shared" si="852"/>
        <v>7223.7160000000003</v>
      </c>
      <c r="AZ950" s="13">
        <f t="shared" si="853"/>
        <v>7265.5679999999993</v>
      </c>
      <c r="BA950" s="13">
        <f t="shared" si="854"/>
        <v>7223.7160000000003</v>
      </c>
      <c r="BB950" s="13">
        <f t="shared" si="855"/>
        <v>7260.5679999999993</v>
      </c>
      <c r="BC950" s="13">
        <f t="shared" si="856"/>
        <v>7228.7160000000003</v>
      </c>
      <c r="BD950" s="13">
        <f t="shared" si="857"/>
        <v>8449.4000000000015</v>
      </c>
      <c r="BE950" s="13">
        <f t="shared" si="858"/>
        <v>8551.2000000000007</v>
      </c>
      <c r="BF950" s="13">
        <f t="shared" si="859"/>
        <v>8449.4000000000015</v>
      </c>
      <c r="BG950" s="13">
        <f t="shared" si="860"/>
        <v>8551.2000000000007</v>
      </c>
      <c r="BH950" s="13">
        <f t="shared" si="861"/>
        <v>8449.4000000000015</v>
      </c>
      <c r="BI950" s="73">
        <f t="shared" si="812"/>
        <v>107589.6</v>
      </c>
      <c r="BJ950" s="219"/>
      <c r="BK950" s="850">
        <f t="shared" si="862"/>
        <v>7260.5679999999993</v>
      </c>
      <c r="BL950" s="109">
        <f t="shared" si="863"/>
        <v>7223.7160000000003</v>
      </c>
      <c r="BM950" s="109">
        <f t="shared" si="864"/>
        <v>7228.7160000000003</v>
      </c>
      <c r="BN950" s="109">
        <f t="shared" si="865"/>
        <v>7223.7160000000003</v>
      </c>
      <c r="BO950" s="109">
        <f t="shared" si="866"/>
        <v>7223.7160000000003</v>
      </c>
      <c r="BP950" s="109">
        <f t="shared" si="867"/>
        <v>7265.5679999999993</v>
      </c>
      <c r="BQ950" s="109">
        <f t="shared" si="868"/>
        <v>7223.7160000000003</v>
      </c>
      <c r="BR950" s="109">
        <f t="shared" si="869"/>
        <v>7260.5679999999993</v>
      </c>
      <c r="BS950" s="109">
        <f t="shared" si="870"/>
        <v>7228.7160000000003</v>
      </c>
      <c r="BT950" s="109">
        <f t="shared" si="871"/>
        <v>8449.4000000000015</v>
      </c>
      <c r="BU950" s="109">
        <f t="shared" si="872"/>
        <v>8551.2000000000007</v>
      </c>
      <c r="BV950" s="109">
        <f t="shared" si="873"/>
        <v>8449.4000000000015</v>
      </c>
      <c r="BW950" s="109">
        <f t="shared" si="874"/>
        <v>8551.2000000000007</v>
      </c>
      <c r="BX950" s="109">
        <f t="shared" si="875"/>
        <v>8449.4000000000015</v>
      </c>
      <c r="BY950" s="1000">
        <f t="shared" si="813"/>
        <v>107589.6</v>
      </c>
    </row>
    <row r="951" spans="1:77">
      <c r="A951" s="678"/>
      <c r="B951" s="678" t="s">
        <v>2051</v>
      </c>
      <c r="C951" s="57" t="s">
        <v>23</v>
      </c>
      <c r="D951" s="684" t="s">
        <v>33</v>
      </c>
      <c r="E951" s="681" t="s">
        <v>349</v>
      </c>
      <c r="F951" s="683" t="s">
        <v>264</v>
      </c>
      <c r="G951" s="682" t="s">
        <v>106</v>
      </c>
      <c r="H951" s="241" t="s">
        <v>130</v>
      </c>
      <c r="I951" s="38"/>
      <c r="J951" s="983"/>
      <c r="K951" s="903"/>
      <c r="L951" s="798"/>
      <c r="M951" s="429"/>
      <c r="N951" s="109"/>
      <c r="O951" s="109"/>
      <c r="P951" s="109"/>
      <c r="Q951" s="607"/>
      <c r="R951" s="93"/>
      <c r="S951" s="109">
        <v>0</v>
      </c>
      <c r="T951" s="109">
        <v>-0.01</v>
      </c>
      <c r="U951" s="109">
        <v>0</v>
      </c>
      <c r="V951" s="109">
        <v>10320</v>
      </c>
      <c r="W951" s="109">
        <v>10320</v>
      </c>
      <c r="X951" s="109">
        <v>10320</v>
      </c>
      <c r="Y951" s="109">
        <v>1724.7</v>
      </c>
      <c r="Z951" s="109">
        <v>2012.15</v>
      </c>
      <c r="AA951" s="109">
        <v>2874.5</v>
      </c>
      <c r="AB951" s="109">
        <v>2012.15</v>
      </c>
      <c r="AC951" s="109">
        <v>2299.6</v>
      </c>
      <c r="AD951" s="109">
        <v>4024.3</v>
      </c>
      <c r="AE951" s="109">
        <v>2299.6</v>
      </c>
      <c r="AF951" s="109">
        <v>2299.6</v>
      </c>
      <c r="AG951" s="109">
        <v>2299.6</v>
      </c>
      <c r="AH951" s="109">
        <v>2874.5</v>
      </c>
      <c r="AI951" s="109">
        <v>2299.6</v>
      </c>
      <c r="AJ951" s="109">
        <v>1724.7</v>
      </c>
      <c r="AK951" s="109">
        <v>1755.7446</v>
      </c>
      <c r="AL951" s="109">
        <v>2048.3687</v>
      </c>
      <c r="AM951" s="109">
        <v>2926.241</v>
      </c>
      <c r="AN951" s="109">
        <v>2048.3687</v>
      </c>
      <c r="AO951" s="109">
        <v>2340.9928</v>
      </c>
      <c r="AP951" s="160">
        <f t="shared" si="814"/>
        <v>37571.339999999997</v>
      </c>
      <c r="AQ951" s="160">
        <f t="shared" si="815"/>
        <v>33253.3658</v>
      </c>
      <c r="AR951" s="160">
        <f t="shared" si="816"/>
        <v>70824.705799999996</v>
      </c>
      <c r="AS951" s="607"/>
      <c r="AT951" s="219"/>
      <c r="AU951" s="13">
        <f t="shared" si="848"/>
        <v>2012.15</v>
      </c>
      <c r="AV951" s="13">
        <f t="shared" si="849"/>
        <v>2299.6</v>
      </c>
      <c r="AW951" s="13">
        <f t="shared" si="850"/>
        <v>4024.3</v>
      </c>
      <c r="AX951" s="13">
        <f t="shared" si="851"/>
        <v>2299.6</v>
      </c>
      <c r="AY951" s="13">
        <f t="shared" si="852"/>
        <v>2299.6</v>
      </c>
      <c r="AZ951" s="13">
        <f t="shared" si="853"/>
        <v>2299.6</v>
      </c>
      <c r="BA951" s="13">
        <f t="shared" si="854"/>
        <v>2874.5</v>
      </c>
      <c r="BB951" s="13">
        <f t="shared" si="855"/>
        <v>2299.6</v>
      </c>
      <c r="BC951" s="13">
        <f t="shared" si="856"/>
        <v>1724.7</v>
      </c>
      <c r="BD951" s="13">
        <f t="shared" si="857"/>
        <v>1755.7446</v>
      </c>
      <c r="BE951" s="13">
        <f t="shared" si="858"/>
        <v>2048.3687</v>
      </c>
      <c r="BF951" s="13">
        <f t="shared" si="859"/>
        <v>2926.241</v>
      </c>
      <c r="BG951" s="13">
        <f t="shared" si="860"/>
        <v>2048.3687</v>
      </c>
      <c r="BH951" s="13">
        <f t="shared" si="861"/>
        <v>2340.9928</v>
      </c>
      <c r="BI951" s="73">
        <f t="shared" si="812"/>
        <v>33253.3658</v>
      </c>
      <c r="BJ951" s="219"/>
      <c r="BK951" s="850">
        <f t="shared" si="862"/>
        <v>2012.15</v>
      </c>
      <c r="BL951" s="109">
        <f t="shared" si="863"/>
        <v>2299.6</v>
      </c>
      <c r="BM951" s="109">
        <f t="shared" si="864"/>
        <v>4024.3</v>
      </c>
      <c r="BN951" s="109">
        <f t="shared" si="865"/>
        <v>2299.6</v>
      </c>
      <c r="BO951" s="109">
        <f t="shared" si="866"/>
        <v>2299.6</v>
      </c>
      <c r="BP951" s="109">
        <f t="shared" si="867"/>
        <v>2299.6</v>
      </c>
      <c r="BQ951" s="109">
        <f t="shared" si="868"/>
        <v>2874.5</v>
      </c>
      <c r="BR951" s="109">
        <f t="shared" si="869"/>
        <v>2299.6</v>
      </c>
      <c r="BS951" s="109">
        <f t="shared" si="870"/>
        <v>1724.7</v>
      </c>
      <c r="BT951" s="109">
        <f t="shared" si="871"/>
        <v>1755.7446</v>
      </c>
      <c r="BU951" s="109">
        <f t="shared" si="872"/>
        <v>2048.3687</v>
      </c>
      <c r="BV951" s="109">
        <f t="shared" si="873"/>
        <v>2926.241</v>
      </c>
      <c r="BW951" s="109">
        <f t="shared" si="874"/>
        <v>2048.3687</v>
      </c>
      <c r="BX951" s="109">
        <f t="shared" si="875"/>
        <v>2340.9928</v>
      </c>
      <c r="BY951" s="1000">
        <f t="shared" si="813"/>
        <v>33253.3658</v>
      </c>
    </row>
    <row r="952" spans="1:77">
      <c r="A952" s="2"/>
      <c r="B952" s="2" t="s">
        <v>2051</v>
      </c>
      <c r="C952" s="57" t="s">
        <v>20</v>
      </c>
      <c r="D952" s="57" t="s">
        <v>7</v>
      </c>
      <c r="E952" s="681" t="s">
        <v>349</v>
      </c>
      <c r="F952" s="682" t="s">
        <v>264</v>
      </c>
      <c r="G952" s="682" t="s">
        <v>106</v>
      </c>
      <c r="H952" s="241" t="s">
        <v>124</v>
      </c>
      <c r="I952" s="38"/>
      <c r="J952" s="983"/>
      <c r="K952" s="903"/>
      <c r="L952" s="798"/>
      <c r="M952" s="429"/>
      <c r="N952" s="109"/>
      <c r="O952" s="109"/>
      <c r="P952" s="109"/>
      <c r="Q952" s="607"/>
      <c r="R952" s="93"/>
      <c r="S952" s="109">
        <v>14685.620000000003</v>
      </c>
      <c r="T952" s="109">
        <v>-3829.7299999999991</v>
      </c>
      <c r="U952" s="109">
        <v>237.88000000001693</v>
      </c>
      <c r="V952" s="109">
        <v>0</v>
      </c>
      <c r="W952" s="109">
        <v>0</v>
      </c>
      <c r="X952" s="109">
        <v>0</v>
      </c>
      <c r="Y952" s="109">
        <v>66866.22</v>
      </c>
      <c r="Z952" s="109">
        <v>78010.59</v>
      </c>
      <c r="AA952" s="109">
        <v>111443.7</v>
      </c>
      <c r="AB952" s="109">
        <v>78010.59</v>
      </c>
      <c r="AC952" s="109">
        <v>89154.96</v>
      </c>
      <c r="AD952" s="109">
        <v>156021.18</v>
      </c>
      <c r="AE952" s="109">
        <v>89154.96</v>
      </c>
      <c r="AF952" s="109">
        <v>89154.96</v>
      </c>
      <c r="AG952" s="109">
        <v>89154.96</v>
      </c>
      <c r="AH952" s="109">
        <v>111443.7</v>
      </c>
      <c r="AI952" s="109">
        <v>89154.96</v>
      </c>
      <c r="AJ952" s="109">
        <v>66866.22</v>
      </c>
      <c r="AK952" s="109">
        <v>44926.050240000004</v>
      </c>
      <c r="AL952" s="109">
        <v>52413.725279999999</v>
      </c>
      <c r="AM952" s="109">
        <v>74876.750400000004</v>
      </c>
      <c r="AN952" s="109">
        <v>52413.725279999999</v>
      </c>
      <c r="AO952" s="109">
        <v>59901.400320000001</v>
      </c>
      <c r="AP952" s="160">
        <f t="shared" si="814"/>
        <v>267414.28000000003</v>
      </c>
      <c r="AQ952" s="160">
        <f t="shared" si="815"/>
        <v>1142648.1415199998</v>
      </c>
      <c r="AR952" s="160">
        <f t="shared" si="816"/>
        <v>1410062.4215199996</v>
      </c>
      <c r="AS952" s="607"/>
      <c r="AT952" s="219"/>
      <c r="AU952" s="13">
        <f t="shared" si="848"/>
        <v>78010.59</v>
      </c>
      <c r="AV952" s="13">
        <f t="shared" si="849"/>
        <v>89154.96</v>
      </c>
      <c r="AW952" s="13">
        <f t="shared" si="850"/>
        <v>156021.18</v>
      </c>
      <c r="AX952" s="13">
        <f t="shared" si="851"/>
        <v>89154.96</v>
      </c>
      <c r="AY952" s="13">
        <f t="shared" si="852"/>
        <v>89154.96</v>
      </c>
      <c r="AZ952" s="13">
        <f t="shared" si="853"/>
        <v>89154.96</v>
      </c>
      <c r="BA952" s="13">
        <f t="shared" si="854"/>
        <v>111443.7</v>
      </c>
      <c r="BB952" s="13">
        <f t="shared" si="855"/>
        <v>89154.96</v>
      </c>
      <c r="BC952" s="13">
        <f t="shared" si="856"/>
        <v>66866.22</v>
      </c>
      <c r="BD952" s="13">
        <f t="shared" si="857"/>
        <v>44926.050240000004</v>
      </c>
      <c r="BE952" s="13">
        <f t="shared" si="858"/>
        <v>52413.725279999999</v>
      </c>
      <c r="BF952" s="13">
        <f t="shared" si="859"/>
        <v>74876.750400000004</v>
      </c>
      <c r="BG952" s="13">
        <f t="shared" si="860"/>
        <v>52413.725279999999</v>
      </c>
      <c r="BH952" s="13">
        <f t="shared" si="861"/>
        <v>59901.400320000001</v>
      </c>
      <c r="BI952" s="73">
        <f t="shared" si="812"/>
        <v>1142648.1415199998</v>
      </c>
      <c r="BJ952" s="219"/>
      <c r="BK952" s="850">
        <f t="shared" si="862"/>
        <v>78010.59</v>
      </c>
      <c r="BL952" s="109">
        <f t="shared" si="863"/>
        <v>89154.96</v>
      </c>
      <c r="BM952" s="109">
        <f t="shared" si="864"/>
        <v>156021.18</v>
      </c>
      <c r="BN952" s="109">
        <f t="shared" si="865"/>
        <v>89154.96</v>
      </c>
      <c r="BO952" s="109">
        <f t="shared" si="866"/>
        <v>89154.96</v>
      </c>
      <c r="BP952" s="109">
        <f t="shared" si="867"/>
        <v>89154.96</v>
      </c>
      <c r="BQ952" s="109">
        <f t="shared" si="868"/>
        <v>111443.7</v>
      </c>
      <c r="BR952" s="109">
        <f t="shared" si="869"/>
        <v>89154.96</v>
      </c>
      <c r="BS952" s="109">
        <f t="shared" si="870"/>
        <v>66866.22</v>
      </c>
      <c r="BT952" s="109">
        <f t="shared" si="871"/>
        <v>44926.050240000004</v>
      </c>
      <c r="BU952" s="109">
        <f t="shared" si="872"/>
        <v>52413.725279999999</v>
      </c>
      <c r="BV952" s="109">
        <f t="shared" si="873"/>
        <v>74876.750400000004</v>
      </c>
      <c r="BW952" s="109">
        <f t="shared" si="874"/>
        <v>52413.725279999999</v>
      </c>
      <c r="BX952" s="109">
        <f t="shared" si="875"/>
        <v>59901.400320000001</v>
      </c>
      <c r="BY952" s="1000">
        <f t="shared" si="813"/>
        <v>1142648.1415199998</v>
      </c>
    </row>
    <row r="953" spans="1:77">
      <c r="A953" s="2"/>
      <c r="B953" s="2" t="s">
        <v>2051</v>
      </c>
      <c r="C953" s="57" t="s">
        <v>20</v>
      </c>
      <c r="D953" s="57" t="s">
        <v>7</v>
      </c>
      <c r="E953" s="681" t="s">
        <v>349</v>
      </c>
      <c r="F953" s="682" t="s">
        <v>264</v>
      </c>
      <c r="G953" s="682" t="s">
        <v>106</v>
      </c>
      <c r="H953" s="241" t="s">
        <v>124</v>
      </c>
      <c r="I953" s="38"/>
      <c r="J953" s="983"/>
      <c r="K953" s="903"/>
      <c r="L953" s="798"/>
      <c r="M953" s="429"/>
      <c r="N953" s="109"/>
      <c r="O953" s="109"/>
      <c r="P953" s="109"/>
      <c r="Q953" s="607"/>
      <c r="R953" s="93"/>
      <c r="S953" s="109">
        <v>2612.7900000000004</v>
      </c>
      <c r="T953" s="109">
        <v>27674.030000000002</v>
      </c>
      <c r="U953" s="109">
        <v>44803.590000000004</v>
      </c>
      <c r="V953" s="109">
        <v>64038.409</v>
      </c>
      <c r="W953" s="109">
        <v>64038.409</v>
      </c>
      <c r="X953" s="109">
        <v>66973.925300000003</v>
      </c>
      <c r="Y953" s="109">
        <v>25198.799999999999</v>
      </c>
      <c r="Z953" s="109">
        <v>25502.400000000001</v>
      </c>
      <c r="AA953" s="109">
        <v>25198.799999999999</v>
      </c>
      <c r="AB953" s="109">
        <v>25502.400000000001</v>
      </c>
      <c r="AC953" s="109">
        <v>25198.799999999999</v>
      </c>
      <c r="AD953" s="109">
        <v>25198.799999999999</v>
      </c>
      <c r="AE953" s="109">
        <v>25198.799999999999</v>
      </c>
      <c r="AF953" s="109">
        <v>25198.799999999999</v>
      </c>
      <c r="AG953" s="109">
        <v>25502.400000000001</v>
      </c>
      <c r="AH953" s="109">
        <v>25198.799999999999</v>
      </c>
      <c r="AI953" s="109">
        <v>25502.400000000001</v>
      </c>
      <c r="AJ953" s="109">
        <v>25198.799999999999</v>
      </c>
      <c r="AK953" s="109">
        <v>33672.802362000009</v>
      </c>
      <c r="AL953" s="109">
        <v>34078.498776</v>
      </c>
      <c r="AM953" s="109">
        <v>33672.802362000009</v>
      </c>
      <c r="AN953" s="109">
        <v>34078.498776</v>
      </c>
      <c r="AO953" s="109">
        <v>33672.802362000009</v>
      </c>
      <c r="AP953" s="160">
        <f t="shared" si="814"/>
        <v>346041.15330000001</v>
      </c>
      <c r="AQ953" s="160">
        <f t="shared" si="815"/>
        <v>396875.40463799995</v>
      </c>
      <c r="AR953" s="160">
        <f t="shared" si="816"/>
        <v>742916.55793799995</v>
      </c>
      <c r="AS953" s="607"/>
      <c r="AT953" s="219"/>
      <c r="AU953" s="13">
        <f t="shared" si="848"/>
        <v>25502.400000000001</v>
      </c>
      <c r="AV953" s="13">
        <f t="shared" si="849"/>
        <v>25198.799999999999</v>
      </c>
      <c r="AW953" s="13">
        <f t="shared" si="850"/>
        <v>25198.799999999999</v>
      </c>
      <c r="AX953" s="13">
        <f t="shared" si="851"/>
        <v>25198.799999999999</v>
      </c>
      <c r="AY953" s="13">
        <f t="shared" si="852"/>
        <v>25198.799999999999</v>
      </c>
      <c r="AZ953" s="13">
        <f t="shared" si="853"/>
        <v>25502.400000000001</v>
      </c>
      <c r="BA953" s="13">
        <f t="shared" si="854"/>
        <v>25198.799999999999</v>
      </c>
      <c r="BB953" s="13">
        <f t="shared" si="855"/>
        <v>25502.400000000001</v>
      </c>
      <c r="BC953" s="13">
        <f t="shared" si="856"/>
        <v>25198.799999999999</v>
      </c>
      <c r="BD953" s="13">
        <f t="shared" si="857"/>
        <v>33672.802362000009</v>
      </c>
      <c r="BE953" s="13">
        <f t="shared" si="858"/>
        <v>34078.498776</v>
      </c>
      <c r="BF953" s="13">
        <f t="shared" si="859"/>
        <v>33672.802362000009</v>
      </c>
      <c r="BG953" s="13">
        <f t="shared" si="860"/>
        <v>34078.498776</v>
      </c>
      <c r="BH953" s="13">
        <f t="shared" si="861"/>
        <v>33672.802362000009</v>
      </c>
      <c r="BI953" s="73">
        <f t="shared" si="812"/>
        <v>396875.40463799995</v>
      </c>
      <c r="BJ953" s="219"/>
      <c r="BK953" s="850">
        <f t="shared" si="862"/>
        <v>25502.400000000001</v>
      </c>
      <c r="BL953" s="109">
        <f t="shared" si="863"/>
        <v>25198.799999999999</v>
      </c>
      <c r="BM953" s="109">
        <f t="shared" si="864"/>
        <v>25198.799999999999</v>
      </c>
      <c r="BN953" s="109">
        <f t="shared" si="865"/>
        <v>25198.799999999999</v>
      </c>
      <c r="BO953" s="109">
        <f t="shared" si="866"/>
        <v>25198.799999999999</v>
      </c>
      <c r="BP953" s="109">
        <f t="shared" si="867"/>
        <v>25502.400000000001</v>
      </c>
      <c r="BQ953" s="109">
        <f t="shared" si="868"/>
        <v>25198.799999999999</v>
      </c>
      <c r="BR953" s="109">
        <f t="shared" si="869"/>
        <v>25502.400000000001</v>
      </c>
      <c r="BS953" s="109">
        <f t="shared" si="870"/>
        <v>25198.799999999999</v>
      </c>
      <c r="BT953" s="109">
        <f t="shared" si="871"/>
        <v>33672.802362000009</v>
      </c>
      <c r="BU953" s="109">
        <f t="shared" si="872"/>
        <v>34078.498776</v>
      </c>
      <c r="BV953" s="109">
        <f t="shared" si="873"/>
        <v>33672.802362000009</v>
      </c>
      <c r="BW953" s="109">
        <f t="shared" si="874"/>
        <v>34078.498776</v>
      </c>
      <c r="BX953" s="109">
        <f t="shared" si="875"/>
        <v>33672.802362000009</v>
      </c>
      <c r="BY953" s="1000">
        <f t="shared" si="813"/>
        <v>396875.40463799995</v>
      </c>
    </row>
    <row r="954" spans="1:77">
      <c r="A954" s="2"/>
      <c r="B954" s="2" t="s">
        <v>2051</v>
      </c>
      <c r="C954" s="57" t="s">
        <v>20</v>
      </c>
      <c r="D954" s="57" t="s">
        <v>7</v>
      </c>
      <c r="E954" s="681" t="s">
        <v>349</v>
      </c>
      <c r="F954" s="682" t="s">
        <v>264</v>
      </c>
      <c r="G954" s="682" t="s">
        <v>106</v>
      </c>
      <c r="H954" s="241" t="s">
        <v>124</v>
      </c>
      <c r="I954" s="38"/>
      <c r="J954" s="983"/>
      <c r="K954" s="903"/>
      <c r="L954" s="798"/>
      <c r="M954" s="429"/>
      <c r="N954" s="109"/>
      <c r="O954" s="109"/>
      <c r="P954" s="109"/>
      <c r="Q954" s="607"/>
      <c r="R954" s="93"/>
      <c r="S954" s="109">
        <v>28537.61</v>
      </c>
      <c r="T954" s="109">
        <v>1197.8399999999983</v>
      </c>
      <c r="U954" s="109">
        <v>-4088.9699999999993</v>
      </c>
      <c r="V954" s="109">
        <v>0</v>
      </c>
      <c r="W954" s="109">
        <v>0</v>
      </c>
      <c r="X954" s="109">
        <v>0</v>
      </c>
      <c r="Y954" s="109">
        <v>11787</v>
      </c>
      <c r="Z954" s="109">
        <v>13751.5</v>
      </c>
      <c r="AA954" s="109">
        <v>19645</v>
      </c>
      <c r="AB954" s="109">
        <v>13751.5</v>
      </c>
      <c r="AC954" s="109">
        <v>15716</v>
      </c>
      <c r="AD954" s="109">
        <v>27503</v>
      </c>
      <c r="AE954" s="109">
        <v>15716</v>
      </c>
      <c r="AF954" s="109">
        <v>15716</v>
      </c>
      <c r="AG954" s="109">
        <v>15716</v>
      </c>
      <c r="AH954" s="109">
        <v>19645</v>
      </c>
      <c r="AI954" s="109">
        <v>15716</v>
      </c>
      <c r="AJ954" s="109">
        <v>11787</v>
      </c>
      <c r="AK954" s="109">
        <v>7919.44956</v>
      </c>
      <c r="AL954" s="109">
        <v>9239.3578199999993</v>
      </c>
      <c r="AM954" s="109">
        <v>13199.082600000002</v>
      </c>
      <c r="AN954" s="109">
        <v>9239.3578199999993</v>
      </c>
      <c r="AO954" s="109">
        <v>10559.266079999999</v>
      </c>
      <c r="AP954" s="160">
        <f t="shared" si="814"/>
        <v>70829.98</v>
      </c>
      <c r="AQ954" s="160">
        <f t="shared" si="815"/>
        <v>201423.01388000001</v>
      </c>
      <c r="AR954" s="160">
        <f t="shared" si="816"/>
        <v>272252.99387999997</v>
      </c>
      <c r="AS954" s="607"/>
      <c r="AT954" s="219"/>
      <c r="AU954" s="13">
        <f t="shared" si="848"/>
        <v>13751.5</v>
      </c>
      <c r="AV954" s="13">
        <f t="shared" si="849"/>
        <v>15716</v>
      </c>
      <c r="AW954" s="13">
        <f t="shared" si="850"/>
        <v>27503</v>
      </c>
      <c r="AX954" s="13">
        <f t="shared" si="851"/>
        <v>15716</v>
      </c>
      <c r="AY954" s="13">
        <f t="shared" si="852"/>
        <v>15716</v>
      </c>
      <c r="AZ954" s="13">
        <f t="shared" si="853"/>
        <v>15716</v>
      </c>
      <c r="BA954" s="13">
        <f t="shared" si="854"/>
        <v>19645</v>
      </c>
      <c r="BB954" s="13">
        <f t="shared" si="855"/>
        <v>15716</v>
      </c>
      <c r="BC954" s="13">
        <f t="shared" si="856"/>
        <v>11787</v>
      </c>
      <c r="BD954" s="13">
        <f t="shared" si="857"/>
        <v>7919.44956</v>
      </c>
      <c r="BE954" s="13">
        <f t="shared" si="858"/>
        <v>9239.3578199999993</v>
      </c>
      <c r="BF954" s="13">
        <f t="shared" si="859"/>
        <v>13199.082600000002</v>
      </c>
      <c r="BG954" s="13">
        <f t="shared" si="860"/>
        <v>9239.3578199999993</v>
      </c>
      <c r="BH954" s="13">
        <f t="shared" si="861"/>
        <v>10559.266079999999</v>
      </c>
      <c r="BI954" s="73">
        <f t="shared" si="812"/>
        <v>201423.01388000001</v>
      </c>
      <c r="BJ954" s="219"/>
      <c r="BK954" s="850">
        <f t="shared" si="862"/>
        <v>13751.5</v>
      </c>
      <c r="BL954" s="109">
        <f t="shared" si="863"/>
        <v>15716</v>
      </c>
      <c r="BM954" s="109">
        <f t="shared" si="864"/>
        <v>27503</v>
      </c>
      <c r="BN954" s="109">
        <f t="shared" si="865"/>
        <v>15716</v>
      </c>
      <c r="BO954" s="109">
        <f t="shared" si="866"/>
        <v>15716</v>
      </c>
      <c r="BP954" s="109">
        <f t="shared" si="867"/>
        <v>15716</v>
      </c>
      <c r="BQ954" s="109">
        <f t="shared" si="868"/>
        <v>19645</v>
      </c>
      <c r="BR954" s="109">
        <f t="shared" si="869"/>
        <v>15716</v>
      </c>
      <c r="BS954" s="109">
        <f t="shared" si="870"/>
        <v>11787</v>
      </c>
      <c r="BT954" s="109">
        <f t="shared" si="871"/>
        <v>7919.44956</v>
      </c>
      <c r="BU954" s="109">
        <f t="shared" si="872"/>
        <v>9239.3578199999993</v>
      </c>
      <c r="BV954" s="109">
        <f t="shared" si="873"/>
        <v>13199.082600000002</v>
      </c>
      <c r="BW954" s="109">
        <f t="shared" si="874"/>
        <v>9239.3578199999993</v>
      </c>
      <c r="BX954" s="109">
        <f t="shared" si="875"/>
        <v>10559.266079999999</v>
      </c>
      <c r="BY954" s="1000">
        <f t="shared" si="813"/>
        <v>201423.01388000001</v>
      </c>
    </row>
    <row r="955" spans="1:77">
      <c r="A955" s="679"/>
      <c r="B955" s="679" t="s">
        <v>2051</v>
      </c>
      <c r="C955" s="57" t="s">
        <v>20</v>
      </c>
      <c r="D955" s="684" t="s">
        <v>7</v>
      </c>
      <c r="E955" s="681" t="s">
        <v>349</v>
      </c>
      <c r="F955" s="682" t="s">
        <v>264</v>
      </c>
      <c r="G955" s="682" t="s">
        <v>106</v>
      </c>
      <c r="H955" s="241" t="s">
        <v>124</v>
      </c>
      <c r="I955" s="38"/>
      <c r="J955" s="983"/>
      <c r="K955" s="903"/>
      <c r="L955" s="798"/>
      <c r="M955" s="429"/>
      <c r="N955" s="109"/>
      <c r="O955" s="109"/>
      <c r="P955" s="109"/>
      <c r="Q955" s="607"/>
      <c r="R955" s="93"/>
      <c r="S955" s="109">
        <v>6074.7000000000007</v>
      </c>
      <c r="T955" s="109">
        <v>-3540.5499999999997</v>
      </c>
      <c r="U955" s="109">
        <v>39713.699999999997</v>
      </c>
      <c r="V955" s="109">
        <v>10548.565000000001</v>
      </c>
      <c r="W955" s="109">
        <v>10548.565000000001</v>
      </c>
      <c r="X955" s="109">
        <v>11032.110500000001</v>
      </c>
      <c r="Y955" s="109">
        <v>4674.7260000000006</v>
      </c>
      <c r="Z955" s="109">
        <v>4731.0480000000007</v>
      </c>
      <c r="AA955" s="109">
        <v>4674.7260000000006</v>
      </c>
      <c r="AB955" s="109">
        <v>4731.0480000000007</v>
      </c>
      <c r="AC955" s="109">
        <v>4674.7260000000006</v>
      </c>
      <c r="AD955" s="109">
        <v>4674.7260000000006</v>
      </c>
      <c r="AE955" s="109">
        <v>4674.7260000000006</v>
      </c>
      <c r="AF955" s="109">
        <v>4674.7260000000006</v>
      </c>
      <c r="AG955" s="109">
        <v>4731.0480000000007</v>
      </c>
      <c r="AH955" s="109">
        <v>4674.7260000000006</v>
      </c>
      <c r="AI955" s="109">
        <v>4731.0480000000007</v>
      </c>
      <c r="AJ955" s="109">
        <v>4674.7260000000006</v>
      </c>
      <c r="AK955" s="109">
        <v>11784.040204000001</v>
      </c>
      <c r="AL955" s="109">
        <v>11926.016592000002</v>
      </c>
      <c r="AM955" s="109">
        <v>11784.040204000001</v>
      </c>
      <c r="AN955" s="109">
        <v>11926.016592000002</v>
      </c>
      <c r="AO955" s="109">
        <v>11784.040204000001</v>
      </c>
      <c r="AP955" s="160">
        <f t="shared" si="814"/>
        <v>88457.590499999991</v>
      </c>
      <c r="AQ955" s="160">
        <f t="shared" si="815"/>
        <v>101445.65379600003</v>
      </c>
      <c r="AR955" s="160">
        <f t="shared" si="816"/>
        <v>189903.24429599993</v>
      </c>
      <c r="AS955" s="607"/>
      <c r="AT955" s="219"/>
      <c r="AU955" s="13">
        <f t="shared" si="848"/>
        <v>4731.0480000000007</v>
      </c>
      <c r="AV955" s="13">
        <f t="shared" si="849"/>
        <v>4674.7260000000006</v>
      </c>
      <c r="AW955" s="13">
        <f t="shared" si="850"/>
        <v>4674.7260000000006</v>
      </c>
      <c r="AX955" s="13">
        <f t="shared" si="851"/>
        <v>4674.7260000000006</v>
      </c>
      <c r="AY955" s="13">
        <f t="shared" si="852"/>
        <v>4674.7260000000006</v>
      </c>
      <c r="AZ955" s="13">
        <f t="shared" si="853"/>
        <v>4731.0480000000007</v>
      </c>
      <c r="BA955" s="13">
        <f t="shared" si="854"/>
        <v>4674.7260000000006</v>
      </c>
      <c r="BB955" s="13">
        <f t="shared" si="855"/>
        <v>4731.0480000000007</v>
      </c>
      <c r="BC955" s="13">
        <f t="shared" si="856"/>
        <v>4674.7260000000006</v>
      </c>
      <c r="BD955" s="13">
        <f t="shared" si="857"/>
        <v>11784.040204000001</v>
      </c>
      <c r="BE955" s="13">
        <f t="shared" si="858"/>
        <v>11926.016592000002</v>
      </c>
      <c r="BF955" s="13">
        <f t="shared" si="859"/>
        <v>11784.040204000001</v>
      </c>
      <c r="BG955" s="13">
        <f t="shared" si="860"/>
        <v>11926.016592000002</v>
      </c>
      <c r="BH955" s="13">
        <f t="shared" si="861"/>
        <v>11784.040204000001</v>
      </c>
      <c r="BI955" s="73">
        <f t="shared" si="812"/>
        <v>101445.65379600003</v>
      </c>
      <c r="BJ955" s="219"/>
      <c r="BK955" s="850">
        <f t="shared" si="862"/>
        <v>4731.0480000000007</v>
      </c>
      <c r="BL955" s="109">
        <f t="shared" si="863"/>
        <v>4674.7260000000006</v>
      </c>
      <c r="BM955" s="109">
        <f t="shared" si="864"/>
        <v>4674.7260000000006</v>
      </c>
      <c r="BN955" s="109">
        <f t="shared" si="865"/>
        <v>4674.7260000000006</v>
      </c>
      <c r="BO955" s="109">
        <f t="shared" si="866"/>
        <v>4674.7260000000006</v>
      </c>
      <c r="BP955" s="109">
        <f t="shared" si="867"/>
        <v>4731.0480000000007</v>
      </c>
      <c r="BQ955" s="109">
        <f t="shared" si="868"/>
        <v>4674.7260000000006</v>
      </c>
      <c r="BR955" s="109">
        <f t="shared" si="869"/>
        <v>4731.0480000000007</v>
      </c>
      <c r="BS955" s="109">
        <f t="shared" si="870"/>
        <v>4674.7260000000006</v>
      </c>
      <c r="BT955" s="109">
        <f t="shared" si="871"/>
        <v>11784.040204000001</v>
      </c>
      <c r="BU955" s="109">
        <f t="shared" si="872"/>
        <v>11926.016592000002</v>
      </c>
      <c r="BV955" s="109">
        <f t="shared" si="873"/>
        <v>11784.040204000001</v>
      </c>
      <c r="BW955" s="109">
        <f t="shared" si="874"/>
        <v>11926.016592000002</v>
      </c>
      <c r="BX955" s="109">
        <f t="shared" si="875"/>
        <v>11784.040204000001</v>
      </c>
      <c r="BY955" s="1000">
        <f t="shared" si="813"/>
        <v>101445.65379600003</v>
      </c>
    </row>
    <row r="956" spans="1:77">
      <c r="A956" s="678"/>
      <c r="B956" s="678" t="s">
        <v>2051</v>
      </c>
      <c r="C956" s="57" t="s">
        <v>20</v>
      </c>
      <c r="D956" s="684" t="s">
        <v>7</v>
      </c>
      <c r="E956" s="681" t="s">
        <v>349</v>
      </c>
      <c r="F956" s="683" t="s">
        <v>264</v>
      </c>
      <c r="G956" s="682" t="s">
        <v>106</v>
      </c>
      <c r="H956" s="241" t="s">
        <v>124</v>
      </c>
      <c r="I956" s="38"/>
      <c r="J956" s="983"/>
      <c r="K956" s="903"/>
      <c r="L956" s="798"/>
      <c r="M956" s="429"/>
      <c r="N956" s="109"/>
      <c r="O956" s="109"/>
      <c r="P956" s="109"/>
      <c r="Q956" s="607"/>
      <c r="R956" s="93"/>
      <c r="S956" s="109">
        <v>0</v>
      </c>
      <c r="T956" s="109">
        <v>101031.16</v>
      </c>
      <c r="U956" s="109">
        <v>61.46</v>
      </c>
      <c r="V956" s="109">
        <v>0</v>
      </c>
      <c r="W956" s="109">
        <v>0</v>
      </c>
      <c r="X956" s="109">
        <v>0</v>
      </c>
      <c r="Y956" s="109">
        <v>3535.62</v>
      </c>
      <c r="Z956" s="109">
        <v>4124.8900000000003</v>
      </c>
      <c r="AA956" s="109">
        <v>5892.7</v>
      </c>
      <c r="AB956" s="109">
        <v>4124.8900000000003</v>
      </c>
      <c r="AC956" s="109">
        <v>4714.16</v>
      </c>
      <c r="AD956" s="109">
        <v>8249.7800000000007</v>
      </c>
      <c r="AE956" s="109">
        <v>4714.16</v>
      </c>
      <c r="AF956" s="109">
        <v>4714.16</v>
      </c>
      <c r="AG956" s="109">
        <v>4714.16</v>
      </c>
      <c r="AH956" s="109">
        <v>5892.7</v>
      </c>
      <c r="AI956" s="109">
        <v>4714.16</v>
      </c>
      <c r="AJ956" s="109">
        <v>3535.62</v>
      </c>
      <c r="AK956" s="109">
        <v>2375.5233600000001</v>
      </c>
      <c r="AL956" s="109">
        <v>2771.4439200000002</v>
      </c>
      <c r="AM956" s="109">
        <v>3959.2055999999998</v>
      </c>
      <c r="AN956" s="109">
        <v>2771.4439200000002</v>
      </c>
      <c r="AO956" s="109">
        <v>3167.3644800000002</v>
      </c>
      <c r="AP956" s="160">
        <f t="shared" si="814"/>
        <v>114645.83</v>
      </c>
      <c r="AQ956" s="160">
        <f t="shared" si="815"/>
        <v>60418.771280000001</v>
      </c>
      <c r="AR956" s="160">
        <f t="shared" si="816"/>
        <v>175064.60127999997</v>
      </c>
      <c r="AS956" s="607"/>
      <c r="AT956" s="219"/>
      <c r="AU956" s="13">
        <f t="shared" si="848"/>
        <v>4124.8900000000003</v>
      </c>
      <c r="AV956" s="13">
        <f t="shared" si="849"/>
        <v>4714.16</v>
      </c>
      <c r="AW956" s="13">
        <f t="shared" si="850"/>
        <v>8249.7800000000007</v>
      </c>
      <c r="AX956" s="13">
        <f t="shared" si="851"/>
        <v>4714.16</v>
      </c>
      <c r="AY956" s="13">
        <f t="shared" si="852"/>
        <v>4714.16</v>
      </c>
      <c r="AZ956" s="13">
        <f t="shared" si="853"/>
        <v>4714.16</v>
      </c>
      <c r="BA956" s="13">
        <f t="shared" si="854"/>
        <v>5892.7</v>
      </c>
      <c r="BB956" s="13">
        <f t="shared" si="855"/>
        <v>4714.16</v>
      </c>
      <c r="BC956" s="13">
        <f t="shared" si="856"/>
        <v>3535.62</v>
      </c>
      <c r="BD956" s="13">
        <f t="shared" si="857"/>
        <v>2375.5233600000001</v>
      </c>
      <c r="BE956" s="13">
        <f t="shared" si="858"/>
        <v>2771.4439200000002</v>
      </c>
      <c r="BF956" s="13">
        <f t="shared" si="859"/>
        <v>3959.2055999999998</v>
      </c>
      <c r="BG956" s="13">
        <f t="shared" si="860"/>
        <v>2771.4439200000002</v>
      </c>
      <c r="BH956" s="13">
        <f t="shared" si="861"/>
        <v>3167.3644800000002</v>
      </c>
      <c r="BI956" s="73">
        <f t="shared" si="812"/>
        <v>60418.771280000001</v>
      </c>
      <c r="BJ956" s="219"/>
      <c r="BK956" s="850">
        <f t="shared" si="862"/>
        <v>4124.8900000000003</v>
      </c>
      <c r="BL956" s="109">
        <f t="shared" si="863"/>
        <v>4714.16</v>
      </c>
      <c r="BM956" s="109">
        <f t="shared" si="864"/>
        <v>8249.7800000000007</v>
      </c>
      <c r="BN956" s="109">
        <f t="shared" si="865"/>
        <v>4714.16</v>
      </c>
      <c r="BO956" s="109">
        <f t="shared" si="866"/>
        <v>4714.16</v>
      </c>
      <c r="BP956" s="109">
        <f t="shared" si="867"/>
        <v>4714.16</v>
      </c>
      <c r="BQ956" s="109">
        <f t="shared" si="868"/>
        <v>5892.7</v>
      </c>
      <c r="BR956" s="109">
        <f t="shared" si="869"/>
        <v>4714.16</v>
      </c>
      <c r="BS956" s="109">
        <f t="shared" si="870"/>
        <v>3535.62</v>
      </c>
      <c r="BT956" s="109">
        <f t="shared" si="871"/>
        <v>2375.5233600000001</v>
      </c>
      <c r="BU956" s="109">
        <f t="shared" si="872"/>
        <v>2771.4439200000002</v>
      </c>
      <c r="BV956" s="109">
        <f t="shared" si="873"/>
        <v>3959.2055999999998</v>
      </c>
      <c r="BW956" s="109">
        <f t="shared" si="874"/>
        <v>2771.4439200000002</v>
      </c>
      <c r="BX956" s="109">
        <f t="shared" si="875"/>
        <v>3167.3644800000002</v>
      </c>
      <c r="BY956" s="1000">
        <f t="shared" si="813"/>
        <v>60418.771280000001</v>
      </c>
    </row>
    <row r="957" spans="1:77">
      <c r="A957" s="679"/>
      <c r="B957" s="679" t="s">
        <v>2051</v>
      </c>
      <c r="C957" s="57" t="s">
        <v>20</v>
      </c>
      <c r="D957" s="684" t="s">
        <v>7</v>
      </c>
      <c r="E957" s="681" t="s">
        <v>349</v>
      </c>
      <c r="F957" s="682" t="s">
        <v>264</v>
      </c>
      <c r="G957" s="682" t="s">
        <v>106</v>
      </c>
      <c r="H957" s="241" t="s">
        <v>124</v>
      </c>
      <c r="I957" s="38"/>
      <c r="J957" s="983"/>
      <c r="K957" s="903"/>
      <c r="L957" s="798"/>
      <c r="M957" s="429"/>
      <c r="N957" s="109"/>
      <c r="O957" s="109"/>
      <c r="P957" s="109"/>
      <c r="Q957" s="607"/>
      <c r="R957" s="93"/>
      <c r="S957" s="109">
        <v>18675.11</v>
      </c>
      <c r="T957" s="109">
        <v>499.21000000000004</v>
      </c>
      <c r="U957" s="109">
        <v>0</v>
      </c>
      <c r="V957" s="109">
        <v>7503.0259999999998</v>
      </c>
      <c r="W957" s="109">
        <v>7503.0259999999998</v>
      </c>
      <c r="X957" s="109">
        <v>7846.9641999999994</v>
      </c>
      <c r="Y957" s="109">
        <v>4224.7000000000007</v>
      </c>
      <c r="Z957" s="109">
        <v>4275.6000000000004</v>
      </c>
      <c r="AA957" s="109">
        <v>4224.7000000000007</v>
      </c>
      <c r="AB957" s="109">
        <v>4275.6000000000004</v>
      </c>
      <c r="AC957" s="109">
        <v>4224.7000000000007</v>
      </c>
      <c r="AD957" s="109">
        <v>4224.7000000000007</v>
      </c>
      <c r="AE957" s="109">
        <v>4224.7000000000007</v>
      </c>
      <c r="AF957" s="109">
        <v>4224.7000000000007</v>
      </c>
      <c r="AG957" s="109">
        <v>4275.6000000000004</v>
      </c>
      <c r="AH957" s="109">
        <v>4224.7000000000007</v>
      </c>
      <c r="AI957" s="109">
        <v>4275.6000000000004</v>
      </c>
      <c r="AJ957" s="109">
        <v>4224.7000000000007</v>
      </c>
      <c r="AK957" s="109">
        <v>8601.4892000000018</v>
      </c>
      <c r="AL957" s="109">
        <v>8705.1216000000004</v>
      </c>
      <c r="AM957" s="109">
        <v>8601.4892000000018</v>
      </c>
      <c r="AN957" s="109">
        <v>8705.1216000000004</v>
      </c>
      <c r="AO957" s="109">
        <v>8601.4892000000018</v>
      </c>
      <c r="AP957" s="160">
        <f t="shared" si="814"/>
        <v>54752.336200000005</v>
      </c>
      <c r="AQ957" s="160">
        <f t="shared" si="815"/>
        <v>81389.710800000015</v>
      </c>
      <c r="AR957" s="160">
        <f t="shared" si="816"/>
        <v>136142.04699999999</v>
      </c>
      <c r="AS957" s="607"/>
      <c r="AT957" s="219"/>
      <c r="AU957" s="13">
        <f t="shared" si="848"/>
        <v>4275.6000000000004</v>
      </c>
      <c r="AV957" s="13">
        <f t="shared" si="849"/>
        <v>4224.7000000000007</v>
      </c>
      <c r="AW957" s="13">
        <f t="shared" si="850"/>
        <v>4224.7000000000007</v>
      </c>
      <c r="AX957" s="13">
        <f t="shared" si="851"/>
        <v>4224.7000000000007</v>
      </c>
      <c r="AY957" s="13">
        <f t="shared" si="852"/>
        <v>4224.7000000000007</v>
      </c>
      <c r="AZ957" s="13">
        <f t="shared" si="853"/>
        <v>4275.6000000000004</v>
      </c>
      <c r="BA957" s="13">
        <f t="shared" si="854"/>
        <v>4224.7000000000007</v>
      </c>
      <c r="BB957" s="13">
        <f t="shared" si="855"/>
        <v>4275.6000000000004</v>
      </c>
      <c r="BC957" s="13">
        <f t="shared" si="856"/>
        <v>4224.7000000000007</v>
      </c>
      <c r="BD957" s="13">
        <f t="shared" si="857"/>
        <v>8601.4892000000018</v>
      </c>
      <c r="BE957" s="13">
        <f t="shared" si="858"/>
        <v>8705.1216000000004</v>
      </c>
      <c r="BF957" s="13">
        <f t="shared" si="859"/>
        <v>8601.4892000000018</v>
      </c>
      <c r="BG957" s="13">
        <f t="shared" si="860"/>
        <v>8705.1216000000004</v>
      </c>
      <c r="BH957" s="13">
        <f t="shared" si="861"/>
        <v>8601.4892000000018</v>
      </c>
      <c r="BI957" s="73">
        <f t="shared" si="812"/>
        <v>81389.710800000015</v>
      </c>
      <c r="BJ957" s="219"/>
      <c r="BK957" s="850">
        <f t="shared" si="862"/>
        <v>4275.6000000000004</v>
      </c>
      <c r="BL957" s="109">
        <f t="shared" si="863"/>
        <v>4224.7000000000007</v>
      </c>
      <c r="BM957" s="109">
        <f t="shared" si="864"/>
        <v>4224.7000000000007</v>
      </c>
      <c r="BN957" s="109">
        <f t="shared" si="865"/>
        <v>4224.7000000000007</v>
      </c>
      <c r="BO957" s="109">
        <f t="shared" si="866"/>
        <v>4224.7000000000007</v>
      </c>
      <c r="BP957" s="109">
        <f t="shared" si="867"/>
        <v>4275.6000000000004</v>
      </c>
      <c r="BQ957" s="109">
        <f t="shared" si="868"/>
        <v>4224.7000000000007</v>
      </c>
      <c r="BR957" s="109">
        <f t="shared" si="869"/>
        <v>4275.6000000000004</v>
      </c>
      <c r="BS957" s="109">
        <f t="shared" si="870"/>
        <v>4224.7000000000007</v>
      </c>
      <c r="BT957" s="109">
        <f t="shared" si="871"/>
        <v>8601.4892000000018</v>
      </c>
      <c r="BU957" s="109">
        <f t="shared" si="872"/>
        <v>8705.1216000000004</v>
      </c>
      <c r="BV957" s="109">
        <f t="shared" si="873"/>
        <v>8601.4892000000018</v>
      </c>
      <c r="BW957" s="109">
        <f t="shared" si="874"/>
        <v>8705.1216000000004</v>
      </c>
      <c r="BX957" s="109">
        <f t="shared" si="875"/>
        <v>8601.4892000000018</v>
      </c>
      <c r="BY957" s="1000">
        <f t="shared" si="813"/>
        <v>81389.710800000015</v>
      </c>
    </row>
    <row r="958" spans="1:77">
      <c r="A958" s="2"/>
      <c r="B958" s="2" t="s">
        <v>2056</v>
      </c>
      <c r="C958" s="57" t="s">
        <v>23</v>
      </c>
      <c r="D958" s="57" t="s">
        <v>25</v>
      </c>
      <c r="E958" s="681" t="s">
        <v>349</v>
      </c>
      <c r="F958" s="682" t="s">
        <v>264</v>
      </c>
      <c r="G958" s="682" t="s">
        <v>106</v>
      </c>
      <c r="H958" s="241" t="s">
        <v>126</v>
      </c>
      <c r="I958" s="38"/>
      <c r="J958" s="983"/>
      <c r="K958" s="903"/>
      <c r="L958" s="798"/>
      <c r="M958" s="429"/>
      <c r="N958" s="109"/>
      <c r="O958" s="109"/>
      <c r="P958" s="109"/>
      <c r="Q958" s="607"/>
      <c r="R958" s="93"/>
      <c r="S958" s="109">
        <v>-1253.8399999999895</v>
      </c>
      <c r="T958" s="109">
        <v>46477.789999999986</v>
      </c>
      <c r="U958" s="109">
        <v>-4784.3799999999965</v>
      </c>
      <c r="V958" s="109">
        <v>62408</v>
      </c>
      <c r="W958" s="109">
        <v>23403</v>
      </c>
      <c r="X958" s="109">
        <v>3900.5</v>
      </c>
      <c r="Y958" s="109">
        <v>16429.518</v>
      </c>
      <c r="Z958" s="109">
        <v>16627.464</v>
      </c>
      <c r="AA958" s="109">
        <v>16429.518</v>
      </c>
      <c r="AB958" s="109">
        <v>16627.464</v>
      </c>
      <c r="AC958" s="109">
        <v>16429.518</v>
      </c>
      <c r="AD958" s="109">
        <v>16429.518</v>
      </c>
      <c r="AE958" s="109">
        <v>16429.518</v>
      </c>
      <c r="AF958" s="109">
        <v>16429.518</v>
      </c>
      <c r="AG958" s="109">
        <v>16627.464</v>
      </c>
      <c r="AH958" s="109">
        <v>16429.518</v>
      </c>
      <c r="AI958" s="109">
        <v>16627.464</v>
      </c>
      <c r="AJ958" s="109">
        <v>16429.518</v>
      </c>
      <c r="AK958" s="109">
        <v>16725.249324</v>
      </c>
      <c r="AL958" s="109">
        <v>16926.758352000001</v>
      </c>
      <c r="AM958" s="109">
        <v>16725.249324</v>
      </c>
      <c r="AN958" s="109">
        <v>16926.758352000001</v>
      </c>
      <c r="AO958" s="109">
        <v>16725.249324</v>
      </c>
      <c r="AP958" s="160">
        <f t="shared" si="814"/>
        <v>179637.57000000004</v>
      </c>
      <c r="AQ958" s="160">
        <f t="shared" si="815"/>
        <v>232488.76467600002</v>
      </c>
      <c r="AR958" s="160">
        <f t="shared" si="816"/>
        <v>412126.33467599988</v>
      </c>
      <c r="AS958" s="607"/>
      <c r="AT958" s="219"/>
      <c r="AU958" s="13">
        <f t="shared" si="848"/>
        <v>16627.464</v>
      </c>
      <c r="AV958" s="13">
        <f t="shared" si="849"/>
        <v>16429.518</v>
      </c>
      <c r="AW958" s="13">
        <f t="shared" si="850"/>
        <v>16429.518</v>
      </c>
      <c r="AX958" s="13">
        <f t="shared" si="851"/>
        <v>16429.518</v>
      </c>
      <c r="AY958" s="13">
        <f t="shared" si="852"/>
        <v>16429.518</v>
      </c>
      <c r="AZ958" s="13">
        <f t="shared" si="853"/>
        <v>16627.464</v>
      </c>
      <c r="BA958" s="13">
        <f t="shared" si="854"/>
        <v>16429.518</v>
      </c>
      <c r="BB958" s="13">
        <f t="shared" si="855"/>
        <v>16627.464</v>
      </c>
      <c r="BC958" s="13">
        <f t="shared" si="856"/>
        <v>16429.518</v>
      </c>
      <c r="BD958" s="13">
        <f t="shared" si="857"/>
        <v>16725.249324</v>
      </c>
      <c r="BE958" s="13">
        <f t="shared" si="858"/>
        <v>16926.758352000001</v>
      </c>
      <c r="BF958" s="13">
        <f t="shared" si="859"/>
        <v>16725.249324</v>
      </c>
      <c r="BG958" s="13">
        <f t="shared" si="860"/>
        <v>16926.758352000001</v>
      </c>
      <c r="BH958" s="13">
        <f t="shared" si="861"/>
        <v>16725.249324</v>
      </c>
      <c r="BI958" s="73">
        <f t="shared" si="812"/>
        <v>232488.76467600002</v>
      </c>
      <c r="BJ958" s="219"/>
      <c r="BK958" s="850">
        <f t="shared" si="862"/>
        <v>16627.464</v>
      </c>
      <c r="BL958" s="109">
        <f t="shared" si="863"/>
        <v>16429.518</v>
      </c>
      <c r="BM958" s="109">
        <f t="shared" si="864"/>
        <v>16429.518</v>
      </c>
      <c r="BN958" s="109">
        <f t="shared" si="865"/>
        <v>16429.518</v>
      </c>
      <c r="BO958" s="109">
        <f t="shared" si="866"/>
        <v>16429.518</v>
      </c>
      <c r="BP958" s="109">
        <f t="shared" si="867"/>
        <v>16627.464</v>
      </c>
      <c r="BQ958" s="109">
        <f t="shared" si="868"/>
        <v>16429.518</v>
      </c>
      <c r="BR958" s="109">
        <f t="shared" si="869"/>
        <v>16627.464</v>
      </c>
      <c r="BS958" s="109">
        <f t="shared" si="870"/>
        <v>16429.518</v>
      </c>
      <c r="BT958" s="109">
        <f t="shared" si="871"/>
        <v>16725.249324</v>
      </c>
      <c r="BU958" s="109">
        <f t="shared" si="872"/>
        <v>16926.758352000001</v>
      </c>
      <c r="BV958" s="109">
        <f t="shared" si="873"/>
        <v>16725.249324</v>
      </c>
      <c r="BW958" s="109">
        <f t="shared" si="874"/>
        <v>16926.758352000001</v>
      </c>
      <c r="BX958" s="109">
        <f t="shared" si="875"/>
        <v>16725.249324</v>
      </c>
      <c r="BY958" s="1000">
        <f t="shared" si="813"/>
        <v>232488.76467600002</v>
      </c>
    </row>
    <row r="959" spans="1:77">
      <c r="A959" s="679"/>
      <c r="B959" s="679" t="s">
        <v>2056</v>
      </c>
      <c r="C959" s="57" t="s">
        <v>23</v>
      </c>
      <c r="D959" s="684" t="s">
        <v>31</v>
      </c>
      <c r="E959" s="681" t="s">
        <v>349</v>
      </c>
      <c r="F959" s="682" t="s">
        <v>264</v>
      </c>
      <c r="G959" s="682" t="s">
        <v>106</v>
      </c>
      <c r="H959" s="241" t="s">
        <v>129</v>
      </c>
      <c r="I959" s="38"/>
      <c r="J959" s="983"/>
      <c r="K959" s="903"/>
      <c r="L959" s="798"/>
      <c r="M959" s="429"/>
      <c r="N959" s="109"/>
      <c r="O959" s="109"/>
      <c r="P959" s="109"/>
      <c r="Q959" s="607"/>
      <c r="R959" s="93"/>
      <c r="S959" s="109">
        <v>-293.14</v>
      </c>
      <c r="T959" s="109">
        <v>0</v>
      </c>
      <c r="U959" s="109">
        <v>0</v>
      </c>
      <c r="V959" s="109">
        <v>51002</v>
      </c>
      <c r="W959" s="109">
        <v>36430</v>
      </c>
      <c r="X959" s="109">
        <v>36430</v>
      </c>
      <c r="Y959" s="109">
        <v>1592.22</v>
      </c>
      <c r="Z959" s="109">
        <v>3184.44</v>
      </c>
      <c r="AA959" s="109">
        <v>4776.66</v>
      </c>
      <c r="AB959" s="109">
        <v>3184.44</v>
      </c>
      <c r="AC959" s="109">
        <v>7961.1</v>
      </c>
      <c r="AD959" s="109">
        <v>3184.44</v>
      </c>
      <c r="AE959" s="109">
        <v>11145.54</v>
      </c>
      <c r="AF959" s="109">
        <v>4776.66</v>
      </c>
      <c r="AG959" s="109">
        <v>12737.76</v>
      </c>
      <c r="AH959" s="109">
        <v>12737.76</v>
      </c>
      <c r="AI959" s="109">
        <v>3184.44</v>
      </c>
      <c r="AJ959" s="109">
        <v>11145.54</v>
      </c>
      <c r="AK959" s="109">
        <v>2139.55096</v>
      </c>
      <c r="AL959" s="109">
        <v>4279.1019200000001</v>
      </c>
      <c r="AM959" s="109">
        <v>6418.6528799999996</v>
      </c>
      <c r="AN959" s="109">
        <v>4279.1019200000001</v>
      </c>
      <c r="AO959" s="109">
        <v>10697.754800000001</v>
      </c>
      <c r="AP959" s="160">
        <f t="shared" si="814"/>
        <v>133122.18</v>
      </c>
      <c r="AQ959" s="160">
        <f t="shared" si="815"/>
        <v>97871.842479999992</v>
      </c>
      <c r="AR959" s="160">
        <f t="shared" si="816"/>
        <v>230994.02248000001</v>
      </c>
      <c r="AS959" s="607"/>
      <c r="AT959" s="219"/>
      <c r="AU959" s="13">
        <f t="shared" si="848"/>
        <v>3184.44</v>
      </c>
      <c r="AV959" s="13">
        <f t="shared" si="849"/>
        <v>7961.1</v>
      </c>
      <c r="AW959" s="13">
        <f t="shared" si="850"/>
        <v>3184.44</v>
      </c>
      <c r="AX959" s="13">
        <f t="shared" si="851"/>
        <v>11145.54</v>
      </c>
      <c r="AY959" s="13">
        <f t="shared" si="852"/>
        <v>4776.66</v>
      </c>
      <c r="AZ959" s="13">
        <f t="shared" si="853"/>
        <v>12737.76</v>
      </c>
      <c r="BA959" s="13">
        <f t="shared" si="854"/>
        <v>12737.76</v>
      </c>
      <c r="BB959" s="13">
        <f t="shared" si="855"/>
        <v>3184.44</v>
      </c>
      <c r="BC959" s="13">
        <f t="shared" si="856"/>
        <v>11145.54</v>
      </c>
      <c r="BD959" s="13">
        <f t="shared" si="857"/>
        <v>2139.55096</v>
      </c>
      <c r="BE959" s="13">
        <f t="shared" si="858"/>
        <v>4279.1019200000001</v>
      </c>
      <c r="BF959" s="13">
        <f t="shared" si="859"/>
        <v>6418.6528799999996</v>
      </c>
      <c r="BG959" s="13">
        <f t="shared" si="860"/>
        <v>4279.1019200000001</v>
      </c>
      <c r="BH959" s="13">
        <f t="shared" si="861"/>
        <v>10697.754800000001</v>
      </c>
      <c r="BI959" s="73">
        <f t="shared" si="812"/>
        <v>97871.842479999992</v>
      </c>
      <c r="BJ959" s="219"/>
      <c r="BK959" s="850">
        <f t="shared" si="862"/>
        <v>3184.44</v>
      </c>
      <c r="BL959" s="109">
        <f t="shared" si="863"/>
        <v>7961.1</v>
      </c>
      <c r="BM959" s="109">
        <f t="shared" si="864"/>
        <v>3184.44</v>
      </c>
      <c r="BN959" s="109">
        <f t="shared" si="865"/>
        <v>11145.54</v>
      </c>
      <c r="BO959" s="109">
        <f t="shared" si="866"/>
        <v>4776.66</v>
      </c>
      <c r="BP959" s="109">
        <f t="shared" si="867"/>
        <v>12737.76</v>
      </c>
      <c r="BQ959" s="109">
        <f t="shared" si="868"/>
        <v>12737.76</v>
      </c>
      <c r="BR959" s="109">
        <f t="shared" si="869"/>
        <v>3184.44</v>
      </c>
      <c r="BS959" s="109">
        <f t="shared" si="870"/>
        <v>11145.54</v>
      </c>
      <c r="BT959" s="109">
        <f t="shared" si="871"/>
        <v>2139.55096</v>
      </c>
      <c r="BU959" s="109">
        <f t="shared" si="872"/>
        <v>4279.1019200000001</v>
      </c>
      <c r="BV959" s="109">
        <f t="shared" si="873"/>
        <v>6418.6528799999996</v>
      </c>
      <c r="BW959" s="109">
        <f t="shared" si="874"/>
        <v>4279.1019200000001</v>
      </c>
      <c r="BX959" s="109">
        <f t="shared" si="875"/>
        <v>10697.754800000001</v>
      </c>
      <c r="BY959" s="1000">
        <f t="shared" si="813"/>
        <v>97871.842479999992</v>
      </c>
    </row>
    <row r="960" spans="1:77">
      <c r="A960" s="679"/>
      <c r="B960" s="679" t="s">
        <v>2056</v>
      </c>
      <c r="C960" s="57" t="s">
        <v>23</v>
      </c>
      <c r="D960" s="684" t="s">
        <v>33</v>
      </c>
      <c r="E960" s="681" t="s">
        <v>349</v>
      </c>
      <c r="F960" s="682" t="s">
        <v>264</v>
      </c>
      <c r="G960" s="682" t="s">
        <v>106</v>
      </c>
      <c r="H960" s="241" t="s">
        <v>130</v>
      </c>
      <c r="I960" s="38"/>
      <c r="J960" s="983"/>
      <c r="K960" s="903"/>
      <c r="L960" s="798"/>
      <c r="M960" s="429"/>
      <c r="N960" s="109"/>
      <c r="O960" s="109"/>
      <c r="P960" s="109"/>
      <c r="Q960" s="607"/>
      <c r="R960" s="93"/>
      <c r="S960" s="109">
        <v>83140.490000000005</v>
      </c>
      <c r="T960" s="109">
        <v>-101.35999999999613</v>
      </c>
      <c r="U960" s="109">
        <v>139.53000000000259</v>
      </c>
      <c r="V960" s="109">
        <v>4816</v>
      </c>
      <c r="W960" s="109">
        <v>3440</v>
      </c>
      <c r="X960" s="109">
        <v>3440</v>
      </c>
      <c r="Y960" s="109">
        <v>812.28</v>
      </c>
      <c r="Z960" s="109">
        <v>1624.56</v>
      </c>
      <c r="AA960" s="109">
        <v>2436.84</v>
      </c>
      <c r="AB960" s="109">
        <v>1624.56</v>
      </c>
      <c r="AC960" s="109">
        <v>4061.4</v>
      </c>
      <c r="AD960" s="109">
        <v>1624.56</v>
      </c>
      <c r="AE960" s="109">
        <v>5685.96</v>
      </c>
      <c r="AF960" s="109">
        <v>2436.84</v>
      </c>
      <c r="AG960" s="109">
        <v>6498.24</v>
      </c>
      <c r="AH960" s="109">
        <v>6498.24</v>
      </c>
      <c r="AI960" s="109">
        <v>1624.56</v>
      </c>
      <c r="AJ960" s="109">
        <v>5685.96</v>
      </c>
      <c r="AK960" s="109">
        <v>826.90103999999997</v>
      </c>
      <c r="AL960" s="109">
        <v>1653.8020799999999</v>
      </c>
      <c r="AM960" s="109">
        <v>2480.7031200000001</v>
      </c>
      <c r="AN960" s="109">
        <v>1653.8020799999999</v>
      </c>
      <c r="AO960" s="109">
        <v>4134.5052000000005</v>
      </c>
      <c r="AP960" s="160">
        <f t="shared" si="814"/>
        <v>99748.34</v>
      </c>
      <c r="AQ960" s="160">
        <f t="shared" si="815"/>
        <v>46490.033519999997</v>
      </c>
      <c r="AR960" s="160">
        <f t="shared" si="816"/>
        <v>146238.37351999999</v>
      </c>
      <c r="AS960" s="607"/>
      <c r="AT960" s="219"/>
      <c r="AU960" s="13">
        <f t="shared" si="848"/>
        <v>1624.56</v>
      </c>
      <c r="AV960" s="13">
        <f t="shared" si="849"/>
        <v>4061.4</v>
      </c>
      <c r="AW960" s="13">
        <f t="shared" si="850"/>
        <v>1624.56</v>
      </c>
      <c r="AX960" s="13">
        <f t="shared" si="851"/>
        <v>5685.96</v>
      </c>
      <c r="AY960" s="13">
        <f t="shared" si="852"/>
        <v>2436.84</v>
      </c>
      <c r="AZ960" s="13">
        <f t="shared" si="853"/>
        <v>6498.24</v>
      </c>
      <c r="BA960" s="13">
        <f t="shared" si="854"/>
        <v>6498.24</v>
      </c>
      <c r="BB960" s="13">
        <f t="shared" si="855"/>
        <v>1624.56</v>
      </c>
      <c r="BC960" s="13">
        <f t="shared" si="856"/>
        <v>5685.96</v>
      </c>
      <c r="BD960" s="13">
        <f t="shared" si="857"/>
        <v>826.90103999999997</v>
      </c>
      <c r="BE960" s="13">
        <f t="shared" si="858"/>
        <v>1653.8020799999999</v>
      </c>
      <c r="BF960" s="13">
        <f t="shared" si="859"/>
        <v>2480.7031200000001</v>
      </c>
      <c r="BG960" s="13">
        <f t="shared" si="860"/>
        <v>1653.8020799999999</v>
      </c>
      <c r="BH960" s="13">
        <f t="shared" si="861"/>
        <v>4134.5052000000005</v>
      </c>
      <c r="BI960" s="73">
        <f t="shared" si="812"/>
        <v>46490.033519999997</v>
      </c>
      <c r="BJ960" s="219"/>
      <c r="BK960" s="850">
        <f t="shared" si="862"/>
        <v>1624.56</v>
      </c>
      <c r="BL960" s="109">
        <f t="shared" si="863"/>
        <v>4061.4</v>
      </c>
      <c r="BM960" s="109">
        <f t="shared" si="864"/>
        <v>1624.56</v>
      </c>
      <c r="BN960" s="109">
        <f t="shared" si="865"/>
        <v>5685.96</v>
      </c>
      <c r="BO960" s="109">
        <f t="shared" si="866"/>
        <v>2436.84</v>
      </c>
      <c r="BP960" s="109">
        <f t="shared" si="867"/>
        <v>6498.24</v>
      </c>
      <c r="BQ960" s="109">
        <f t="shared" si="868"/>
        <v>6498.24</v>
      </c>
      <c r="BR960" s="109">
        <f t="shared" si="869"/>
        <v>1624.56</v>
      </c>
      <c r="BS960" s="109">
        <f t="shared" si="870"/>
        <v>5685.96</v>
      </c>
      <c r="BT960" s="109">
        <f t="shared" si="871"/>
        <v>826.90103999999997</v>
      </c>
      <c r="BU960" s="109">
        <f t="shared" si="872"/>
        <v>1653.8020799999999</v>
      </c>
      <c r="BV960" s="109">
        <f t="shared" si="873"/>
        <v>2480.7031200000001</v>
      </c>
      <c r="BW960" s="109">
        <f t="shared" si="874"/>
        <v>1653.8020799999999</v>
      </c>
      <c r="BX960" s="109">
        <f t="shared" si="875"/>
        <v>4134.5052000000005</v>
      </c>
      <c r="BY960" s="1000">
        <f t="shared" si="813"/>
        <v>46490.033519999997</v>
      </c>
    </row>
    <row r="961" spans="1:77">
      <c r="A961" s="679"/>
      <c r="B961" s="679" t="s">
        <v>2056</v>
      </c>
      <c r="C961" s="57" t="s">
        <v>23</v>
      </c>
      <c r="D961" s="684" t="s">
        <v>27</v>
      </c>
      <c r="E961" s="681" t="s">
        <v>349</v>
      </c>
      <c r="F961" s="682" t="s">
        <v>264</v>
      </c>
      <c r="G961" s="682" t="s">
        <v>106</v>
      </c>
      <c r="H961" s="241" t="s">
        <v>127</v>
      </c>
      <c r="I961" s="38"/>
      <c r="J961" s="983"/>
      <c r="K961" s="903"/>
      <c r="L961" s="798"/>
      <c r="M961" s="429"/>
      <c r="N961" s="109"/>
      <c r="O961" s="109"/>
      <c r="P961" s="109"/>
      <c r="Q961" s="607"/>
      <c r="R961" s="93"/>
      <c r="S961" s="109">
        <v>0</v>
      </c>
      <c r="T961" s="109">
        <v>-4.5474735088646412E-13</v>
      </c>
      <c r="U961" s="109">
        <v>0</v>
      </c>
      <c r="V961" s="109">
        <v>10280</v>
      </c>
      <c r="W961" s="109">
        <v>3855</v>
      </c>
      <c r="X961" s="109">
        <v>642.5</v>
      </c>
      <c r="Y961" s="109">
        <v>6292.1470000000008</v>
      </c>
      <c r="Z961" s="109">
        <v>6367.9560000000001</v>
      </c>
      <c r="AA961" s="109">
        <v>6292.1470000000008</v>
      </c>
      <c r="AB961" s="109">
        <v>6367.9560000000001</v>
      </c>
      <c r="AC961" s="109">
        <v>6292.1470000000008</v>
      </c>
      <c r="AD961" s="109">
        <v>6292.1470000000008</v>
      </c>
      <c r="AE961" s="109">
        <v>6292.1470000000008</v>
      </c>
      <c r="AF961" s="109">
        <v>6292.1470000000008</v>
      </c>
      <c r="AG961" s="109">
        <v>6367.9560000000001</v>
      </c>
      <c r="AH961" s="109">
        <v>6292.1470000000008</v>
      </c>
      <c r="AI961" s="109">
        <v>6367.9560000000001</v>
      </c>
      <c r="AJ961" s="109">
        <v>6292.1470000000008</v>
      </c>
      <c r="AK961" s="109">
        <v>6405.4056460000011</v>
      </c>
      <c r="AL961" s="109">
        <v>6482.5792080000001</v>
      </c>
      <c r="AM961" s="109">
        <v>6405.4056460000011</v>
      </c>
      <c r="AN961" s="109">
        <v>6482.5792080000001</v>
      </c>
      <c r="AO961" s="109">
        <v>6405.4056460000011</v>
      </c>
      <c r="AP961" s="160">
        <f t="shared" si="814"/>
        <v>33729.75</v>
      </c>
      <c r="AQ961" s="160">
        <f t="shared" si="815"/>
        <v>89038.125353999989</v>
      </c>
      <c r="AR961" s="160">
        <f t="shared" si="816"/>
        <v>122767.87535399999</v>
      </c>
      <c r="AS961" s="607"/>
      <c r="AT961" s="219"/>
      <c r="AU961" s="13">
        <f t="shared" si="848"/>
        <v>6367.9560000000001</v>
      </c>
      <c r="AV961" s="13">
        <f t="shared" si="849"/>
        <v>6292.1470000000008</v>
      </c>
      <c r="AW961" s="13">
        <f t="shared" si="850"/>
        <v>6292.1470000000008</v>
      </c>
      <c r="AX961" s="13">
        <f t="shared" si="851"/>
        <v>6292.1470000000008</v>
      </c>
      <c r="AY961" s="13">
        <f t="shared" si="852"/>
        <v>6292.1470000000008</v>
      </c>
      <c r="AZ961" s="13">
        <f t="shared" si="853"/>
        <v>6367.9560000000001</v>
      </c>
      <c r="BA961" s="13">
        <f t="shared" si="854"/>
        <v>6292.1470000000008</v>
      </c>
      <c r="BB961" s="13">
        <f t="shared" si="855"/>
        <v>6367.9560000000001</v>
      </c>
      <c r="BC961" s="13">
        <f t="shared" si="856"/>
        <v>6292.1470000000008</v>
      </c>
      <c r="BD961" s="13">
        <f t="shared" si="857"/>
        <v>6405.4056460000011</v>
      </c>
      <c r="BE961" s="13">
        <f t="shared" si="858"/>
        <v>6482.5792080000001</v>
      </c>
      <c r="BF961" s="13">
        <f t="shared" si="859"/>
        <v>6405.4056460000011</v>
      </c>
      <c r="BG961" s="13">
        <f t="shared" si="860"/>
        <v>6482.5792080000001</v>
      </c>
      <c r="BH961" s="13">
        <f t="shared" si="861"/>
        <v>6405.4056460000011</v>
      </c>
      <c r="BI961" s="73">
        <f t="shared" si="812"/>
        <v>89038.125353999989</v>
      </c>
      <c r="BJ961" s="219"/>
      <c r="BK961" s="850">
        <f t="shared" si="862"/>
        <v>6367.9560000000001</v>
      </c>
      <c r="BL961" s="109">
        <f t="shared" si="863"/>
        <v>6292.1470000000008</v>
      </c>
      <c r="BM961" s="109">
        <f t="shared" si="864"/>
        <v>6292.1470000000008</v>
      </c>
      <c r="BN961" s="109">
        <f t="shared" si="865"/>
        <v>6292.1470000000008</v>
      </c>
      <c r="BO961" s="109">
        <f t="shared" si="866"/>
        <v>6292.1470000000008</v>
      </c>
      <c r="BP961" s="109">
        <f t="shared" si="867"/>
        <v>6367.9560000000001</v>
      </c>
      <c r="BQ961" s="109">
        <f t="shared" si="868"/>
        <v>6292.1470000000008</v>
      </c>
      <c r="BR961" s="109">
        <f t="shared" si="869"/>
        <v>6367.9560000000001</v>
      </c>
      <c r="BS961" s="109">
        <f t="shared" si="870"/>
        <v>6292.1470000000008</v>
      </c>
      <c r="BT961" s="109">
        <f t="shared" si="871"/>
        <v>6405.4056460000011</v>
      </c>
      <c r="BU961" s="109">
        <f t="shared" si="872"/>
        <v>6482.5792080000001</v>
      </c>
      <c r="BV961" s="109">
        <f t="shared" si="873"/>
        <v>6405.4056460000011</v>
      </c>
      <c r="BW961" s="109">
        <f t="shared" si="874"/>
        <v>6482.5792080000001</v>
      </c>
      <c r="BX961" s="109">
        <f t="shared" si="875"/>
        <v>6405.4056460000011</v>
      </c>
      <c r="BY961" s="1000">
        <f t="shared" si="813"/>
        <v>89038.125353999989</v>
      </c>
    </row>
    <row r="962" spans="1:77">
      <c r="A962" s="678"/>
      <c r="B962" s="916" t="s">
        <v>2056</v>
      </c>
      <c r="C962" s="57" t="s">
        <v>23</v>
      </c>
      <c r="D962" s="684" t="s">
        <v>29</v>
      </c>
      <c r="E962" s="681" t="s">
        <v>349</v>
      </c>
      <c r="F962" s="683" t="s">
        <v>264</v>
      </c>
      <c r="G962" s="682" t="s">
        <v>106</v>
      </c>
      <c r="H962" s="241" t="s">
        <v>128</v>
      </c>
      <c r="I962" s="38"/>
      <c r="J962" s="983"/>
      <c r="K962" s="903"/>
      <c r="L962" s="798"/>
      <c r="M962" s="903"/>
      <c r="N962" s="109"/>
      <c r="O962" s="109"/>
      <c r="P962" s="109"/>
      <c r="Q962" s="607"/>
      <c r="R962" s="93"/>
      <c r="S962" s="109">
        <v>0</v>
      </c>
      <c r="T962" s="109">
        <v>65028.909999999996</v>
      </c>
      <c r="U962" s="109">
        <v>176.48</v>
      </c>
      <c r="V962" s="109">
        <v>14182</v>
      </c>
      <c r="W962" s="109">
        <v>10130</v>
      </c>
      <c r="X962" s="109">
        <v>10130</v>
      </c>
      <c r="Y962" s="109">
        <v>140</v>
      </c>
      <c r="Z962" s="109">
        <v>280</v>
      </c>
      <c r="AA962" s="109">
        <v>420</v>
      </c>
      <c r="AB962" s="109">
        <v>280</v>
      </c>
      <c r="AC962" s="109">
        <v>700</v>
      </c>
      <c r="AD962" s="109">
        <v>280</v>
      </c>
      <c r="AE962" s="109">
        <v>980</v>
      </c>
      <c r="AF962" s="109">
        <v>420</v>
      </c>
      <c r="AG962" s="109">
        <v>1120</v>
      </c>
      <c r="AH962" s="109">
        <v>1120</v>
      </c>
      <c r="AI962" s="109">
        <v>280</v>
      </c>
      <c r="AJ962" s="109">
        <v>980</v>
      </c>
      <c r="AK962" s="109">
        <v>142.52000000000001</v>
      </c>
      <c r="AL962" s="109">
        <v>285.04000000000002</v>
      </c>
      <c r="AM962" s="109">
        <v>427.56</v>
      </c>
      <c r="AN962" s="109">
        <v>285.04000000000002</v>
      </c>
      <c r="AO962" s="109">
        <v>712.6</v>
      </c>
      <c r="AP962" s="160">
        <f t="shared" si="814"/>
        <v>100487.39</v>
      </c>
      <c r="AQ962" s="160">
        <f t="shared" si="815"/>
        <v>8012.7600000000011</v>
      </c>
      <c r="AR962" s="160">
        <f t="shared" si="816"/>
        <v>108500.15</v>
      </c>
      <c r="AS962" s="607"/>
      <c r="AT962" s="219"/>
      <c r="AU962" s="13">
        <f t="shared" si="848"/>
        <v>280</v>
      </c>
      <c r="AV962" s="13">
        <f t="shared" si="849"/>
        <v>700</v>
      </c>
      <c r="AW962" s="13">
        <f t="shared" si="850"/>
        <v>280</v>
      </c>
      <c r="AX962" s="13">
        <f t="shared" si="851"/>
        <v>980</v>
      </c>
      <c r="AY962" s="13">
        <f t="shared" si="852"/>
        <v>420</v>
      </c>
      <c r="AZ962" s="13">
        <f t="shared" si="853"/>
        <v>1120</v>
      </c>
      <c r="BA962" s="13">
        <f t="shared" si="854"/>
        <v>1120</v>
      </c>
      <c r="BB962" s="13">
        <f t="shared" si="855"/>
        <v>280</v>
      </c>
      <c r="BC962" s="13">
        <f t="shared" si="856"/>
        <v>980</v>
      </c>
      <c r="BD962" s="13">
        <f t="shared" si="857"/>
        <v>142.52000000000001</v>
      </c>
      <c r="BE962" s="13">
        <f t="shared" si="858"/>
        <v>285.04000000000002</v>
      </c>
      <c r="BF962" s="13">
        <f t="shared" si="859"/>
        <v>427.56</v>
      </c>
      <c r="BG962" s="13">
        <f t="shared" si="860"/>
        <v>285.04000000000002</v>
      </c>
      <c r="BH962" s="13">
        <f t="shared" si="861"/>
        <v>712.6</v>
      </c>
      <c r="BI962" s="73">
        <f t="shared" si="812"/>
        <v>8012.7600000000011</v>
      </c>
      <c r="BJ962" s="219"/>
      <c r="BK962" s="850">
        <f t="shared" si="862"/>
        <v>280</v>
      </c>
      <c r="BL962" s="109">
        <f t="shared" si="863"/>
        <v>700</v>
      </c>
      <c r="BM962" s="109">
        <f t="shared" si="864"/>
        <v>280</v>
      </c>
      <c r="BN962" s="109">
        <f t="shared" si="865"/>
        <v>980</v>
      </c>
      <c r="BO962" s="109">
        <f t="shared" si="866"/>
        <v>420</v>
      </c>
      <c r="BP962" s="109">
        <f t="shared" si="867"/>
        <v>1120</v>
      </c>
      <c r="BQ962" s="109">
        <f t="shared" si="868"/>
        <v>1120</v>
      </c>
      <c r="BR962" s="109">
        <f t="shared" si="869"/>
        <v>280</v>
      </c>
      <c r="BS962" s="109">
        <f t="shared" si="870"/>
        <v>980</v>
      </c>
      <c r="BT962" s="109">
        <f t="shared" si="871"/>
        <v>142.52000000000001</v>
      </c>
      <c r="BU962" s="109">
        <f t="shared" si="872"/>
        <v>285.04000000000002</v>
      </c>
      <c r="BV962" s="109">
        <f t="shared" si="873"/>
        <v>427.56</v>
      </c>
      <c r="BW962" s="109">
        <f t="shared" si="874"/>
        <v>285.04000000000002</v>
      </c>
      <c r="BX962" s="109">
        <f t="shared" si="875"/>
        <v>712.6</v>
      </c>
      <c r="BY962" s="1000">
        <f t="shared" si="813"/>
        <v>8012.7600000000011</v>
      </c>
    </row>
    <row r="963" spans="1:77">
      <c r="A963" s="678"/>
      <c r="B963" s="678" t="s">
        <v>2056</v>
      </c>
      <c r="C963" s="57" t="s">
        <v>23</v>
      </c>
      <c r="D963" s="684" t="s">
        <v>22</v>
      </c>
      <c r="E963" s="681" t="s">
        <v>349</v>
      </c>
      <c r="F963" s="683" t="s">
        <v>264</v>
      </c>
      <c r="G963" s="682" t="s">
        <v>106</v>
      </c>
      <c r="H963" s="241" t="s">
        <v>125</v>
      </c>
      <c r="I963" s="38"/>
      <c r="J963" s="983"/>
      <c r="K963" s="903"/>
      <c r="L963" s="798"/>
      <c r="M963" s="429"/>
      <c r="N963" s="109"/>
      <c r="O963" s="109"/>
      <c r="P963" s="109"/>
      <c r="Q963" s="607"/>
      <c r="R963" s="93"/>
      <c r="S963" s="109">
        <v>0</v>
      </c>
      <c r="T963" s="109">
        <v>0</v>
      </c>
      <c r="U963" s="109">
        <v>0</v>
      </c>
      <c r="V963" s="109">
        <v>7312</v>
      </c>
      <c r="W963" s="109">
        <v>2742</v>
      </c>
      <c r="X963" s="109">
        <v>457</v>
      </c>
      <c r="Y963" s="109">
        <v>4150.0000000000009</v>
      </c>
      <c r="Z963" s="109">
        <v>4200</v>
      </c>
      <c r="AA963" s="109">
        <v>4150.0000000000009</v>
      </c>
      <c r="AB963" s="109">
        <v>4200</v>
      </c>
      <c r="AC963" s="109">
        <v>4150.0000000000009</v>
      </c>
      <c r="AD963" s="109">
        <v>4150.0000000000009</v>
      </c>
      <c r="AE963" s="109">
        <v>4150.0000000000009</v>
      </c>
      <c r="AF963" s="109">
        <v>4150.0000000000009</v>
      </c>
      <c r="AG963" s="109">
        <v>4200</v>
      </c>
      <c r="AH963" s="109">
        <v>4150.0000000000009</v>
      </c>
      <c r="AI963" s="109">
        <v>4200</v>
      </c>
      <c r="AJ963" s="109">
        <v>4150.0000000000009</v>
      </c>
      <c r="AK963" s="109">
        <v>4448.1866300000011</v>
      </c>
      <c r="AL963" s="109">
        <v>4501.7792400000008</v>
      </c>
      <c r="AM963" s="109">
        <v>4448.1866300000011</v>
      </c>
      <c r="AN963" s="109">
        <v>4501.7792400000008</v>
      </c>
      <c r="AO963" s="109">
        <v>4448.1866300000011</v>
      </c>
      <c r="AP963" s="160">
        <f t="shared" si="814"/>
        <v>23011</v>
      </c>
      <c r="AQ963" s="160">
        <f t="shared" si="815"/>
        <v>59848.118370000018</v>
      </c>
      <c r="AR963" s="160">
        <f t="shared" si="816"/>
        <v>82859.118369999997</v>
      </c>
      <c r="AS963" s="607"/>
      <c r="AT963" s="219"/>
      <c r="AU963" s="13">
        <f t="shared" si="848"/>
        <v>4200</v>
      </c>
      <c r="AV963" s="13">
        <f t="shared" si="849"/>
        <v>4150.0000000000009</v>
      </c>
      <c r="AW963" s="13">
        <f t="shared" si="850"/>
        <v>4150.0000000000009</v>
      </c>
      <c r="AX963" s="13">
        <f t="shared" si="851"/>
        <v>4150.0000000000009</v>
      </c>
      <c r="AY963" s="13">
        <f t="shared" si="852"/>
        <v>4150.0000000000009</v>
      </c>
      <c r="AZ963" s="13">
        <f t="shared" si="853"/>
        <v>4200</v>
      </c>
      <c r="BA963" s="13">
        <f t="shared" si="854"/>
        <v>4150.0000000000009</v>
      </c>
      <c r="BB963" s="13">
        <f t="shared" si="855"/>
        <v>4200</v>
      </c>
      <c r="BC963" s="13">
        <f t="shared" si="856"/>
        <v>4150.0000000000009</v>
      </c>
      <c r="BD963" s="13">
        <f t="shared" si="857"/>
        <v>4448.1866300000011</v>
      </c>
      <c r="BE963" s="13">
        <f t="shared" si="858"/>
        <v>4501.7792400000008</v>
      </c>
      <c r="BF963" s="13">
        <f t="shared" si="859"/>
        <v>4448.1866300000011</v>
      </c>
      <c r="BG963" s="13">
        <f t="shared" si="860"/>
        <v>4501.7792400000008</v>
      </c>
      <c r="BH963" s="13">
        <f t="shared" si="861"/>
        <v>4448.1866300000011</v>
      </c>
      <c r="BI963" s="73">
        <f t="shared" ref="BI963:BI1026" si="876">SUM(AU963:BH963)</f>
        <v>59848.118370000018</v>
      </c>
      <c r="BJ963" s="219"/>
      <c r="BK963" s="850">
        <f t="shared" si="862"/>
        <v>4200</v>
      </c>
      <c r="BL963" s="109">
        <f t="shared" si="863"/>
        <v>4150.0000000000009</v>
      </c>
      <c r="BM963" s="109">
        <f t="shared" si="864"/>
        <v>4150.0000000000009</v>
      </c>
      <c r="BN963" s="109">
        <f t="shared" si="865"/>
        <v>4150.0000000000009</v>
      </c>
      <c r="BO963" s="109">
        <f t="shared" si="866"/>
        <v>4150.0000000000009</v>
      </c>
      <c r="BP963" s="109">
        <f t="shared" si="867"/>
        <v>4200</v>
      </c>
      <c r="BQ963" s="109">
        <f t="shared" si="868"/>
        <v>4150.0000000000009</v>
      </c>
      <c r="BR963" s="109">
        <f t="shared" si="869"/>
        <v>4200</v>
      </c>
      <c r="BS963" s="109">
        <f t="shared" si="870"/>
        <v>4150.0000000000009</v>
      </c>
      <c r="BT963" s="109">
        <f t="shared" si="871"/>
        <v>4448.1866300000011</v>
      </c>
      <c r="BU963" s="109">
        <f t="shared" si="872"/>
        <v>4501.7792400000008</v>
      </c>
      <c r="BV963" s="109">
        <f t="shared" si="873"/>
        <v>4448.1866300000011</v>
      </c>
      <c r="BW963" s="109">
        <f t="shared" si="874"/>
        <v>4501.7792400000008</v>
      </c>
      <c r="BX963" s="109">
        <f t="shared" si="875"/>
        <v>4448.1866300000011</v>
      </c>
      <c r="BY963" s="1000">
        <f t="shared" ref="BY963:BY1026" si="877">SUM(BK963:BX963)</f>
        <v>59848.118370000018</v>
      </c>
    </row>
    <row r="964" spans="1:77">
      <c r="A964" s="680"/>
      <c r="B964" s="680" t="s">
        <v>2056</v>
      </c>
      <c r="C964" s="57" t="s">
        <v>20</v>
      </c>
      <c r="D964" s="684" t="s">
        <v>7</v>
      </c>
      <c r="E964" s="681" t="s">
        <v>349</v>
      </c>
      <c r="F964" s="682" t="s">
        <v>264</v>
      </c>
      <c r="G964" s="682" t="s">
        <v>106</v>
      </c>
      <c r="H964" s="241" t="s">
        <v>124</v>
      </c>
      <c r="I964" s="38"/>
      <c r="J964" s="983"/>
      <c r="K964" s="903"/>
      <c r="L964" s="798"/>
      <c r="M964" s="429"/>
      <c r="N964" s="109"/>
      <c r="O964" s="109"/>
      <c r="P964" s="109"/>
      <c r="Q964" s="607"/>
      <c r="R964" s="93"/>
      <c r="S964" s="109">
        <v>57452.23</v>
      </c>
      <c r="T964" s="109">
        <v>0</v>
      </c>
      <c r="U964" s="109">
        <v>0</v>
      </c>
      <c r="V964" s="109">
        <v>0</v>
      </c>
      <c r="W964" s="109">
        <v>0</v>
      </c>
      <c r="X964" s="109">
        <v>0</v>
      </c>
      <c r="Y964" s="109">
        <v>0</v>
      </c>
      <c r="Z964" s="109">
        <v>0</v>
      </c>
      <c r="AA964" s="109">
        <v>0</v>
      </c>
      <c r="AB964" s="109">
        <v>0</v>
      </c>
      <c r="AC964" s="109">
        <v>0</v>
      </c>
      <c r="AD964" s="109">
        <v>0</v>
      </c>
      <c r="AE964" s="109">
        <v>0</v>
      </c>
      <c r="AF964" s="109">
        <v>0</v>
      </c>
      <c r="AG964" s="109">
        <v>0</v>
      </c>
      <c r="AH964" s="109">
        <v>0</v>
      </c>
      <c r="AI964" s="109">
        <v>0</v>
      </c>
      <c r="AJ964" s="109">
        <v>0</v>
      </c>
      <c r="AK964" s="109">
        <v>0</v>
      </c>
      <c r="AL964" s="109">
        <v>0</v>
      </c>
      <c r="AM964" s="109">
        <v>0</v>
      </c>
      <c r="AN964" s="109">
        <v>0</v>
      </c>
      <c r="AO964" s="109">
        <v>0</v>
      </c>
      <c r="AP964" s="160">
        <f t="shared" ref="AP964:AP1027" si="878">SUM(S964:AA964)</f>
        <v>57452.23</v>
      </c>
      <c r="AQ964" s="160">
        <f t="shared" ref="AQ964:AQ1027" si="879">SUM(AB964:AO964)</f>
        <v>0</v>
      </c>
      <c r="AR964" s="160">
        <f t="shared" ref="AR964:AR1027" si="880">SUM(S964:AO964)</f>
        <v>57452.23</v>
      </c>
      <c r="AS964" s="607"/>
      <c r="AT964" s="219"/>
      <c r="AU964" s="13">
        <f t="shared" si="848"/>
        <v>0</v>
      </c>
      <c r="AV964" s="13">
        <f t="shared" si="849"/>
        <v>0</v>
      </c>
      <c r="AW964" s="13">
        <f t="shared" si="850"/>
        <v>0</v>
      </c>
      <c r="AX964" s="13">
        <f t="shared" si="851"/>
        <v>0</v>
      </c>
      <c r="AY964" s="13">
        <f t="shared" si="852"/>
        <v>0</v>
      </c>
      <c r="AZ964" s="13">
        <f t="shared" si="853"/>
        <v>0</v>
      </c>
      <c r="BA964" s="13">
        <f t="shared" si="854"/>
        <v>0</v>
      </c>
      <c r="BB964" s="13">
        <f t="shared" si="855"/>
        <v>0</v>
      </c>
      <c r="BC964" s="13">
        <f t="shared" si="856"/>
        <v>0</v>
      </c>
      <c r="BD964" s="13">
        <f t="shared" si="857"/>
        <v>0</v>
      </c>
      <c r="BE964" s="13">
        <f t="shared" si="858"/>
        <v>0</v>
      </c>
      <c r="BF964" s="13">
        <f t="shared" si="859"/>
        <v>0</v>
      </c>
      <c r="BG964" s="13">
        <f t="shared" si="860"/>
        <v>0</v>
      </c>
      <c r="BH964" s="13">
        <f t="shared" si="861"/>
        <v>0</v>
      </c>
      <c r="BI964" s="73">
        <f t="shared" si="876"/>
        <v>0</v>
      </c>
      <c r="BJ964" s="219"/>
      <c r="BK964" s="850">
        <f t="shared" si="862"/>
        <v>0</v>
      </c>
      <c r="BL964" s="109">
        <f t="shared" si="863"/>
        <v>0</v>
      </c>
      <c r="BM964" s="109">
        <f t="shared" si="864"/>
        <v>0</v>
      </c>
      <c r="BN964" s="109">
        <f t="shared" si="865"/>
        <v>0</v>
      </c>
      <c r="BO964" s="109">
        <f t="shared" si="866"/>
        <v>0</v>
      </c>
      <c r="BP964" s="109">
        <f t="shared" si="867"/>
        <v>0</v>
      </c>
      <c r="BQ964" s="109">
        <f t="shared" si="868"/>
        <v>0</v>
      </c>
      <c r="BR964" s="109">
        <f t="shared" si="869"/>
        <v>0</v>
      </c>
      <c r="BS964" s="109">
        <f t="shared" si="870"/>
        <v>0</v>
      </c>
      <c r="BT964" s="109">
        <f t="shared" si="871"/>
        <v>0</v>
      </c>
      <c r="BU964" s="109">
        <f t="shared" si="872"/>
        <v>0</v>
      </c>
      <c r="BV964" s="109">
        <f t="shared" si="873"/>
        <v>0</v>
      </c>
      <c r="BW964" s="109">
        <f t="shared" si="874"/>
        <v>0</v>
      </c>
      <c r="BX964" s="109">
        <f t="shared" si="875"/>
        <v>0</v>
      </c>
      <c r="BY964" s="1000">
        <f t="shared" si="877"/>
        <v>0</v>
      </c>
    </row>
    <row r="965" spans="1:77">
      <c r="A965" s="679"/>
      <c r="B965" s="679" t="s">
        <v>293</v>
      </c>
      <c r="C965" s="57" t="s">
        <v>23</v>
      </c>
      <c r="D965" s="684" t="s">
        <v>25</v>
      </c>
      <c r="E965" s="681" t="s">
        <v>349</v>
      </c>
      <c r="F965" s="682" t="s">
        <v>264</v>
      </c>
      <c r="G965" s="682" t="s">
        <v>106</v>
      </c>
      <c r="H965" s="241" t="s">
        <v>126</v>
      </c>
      <c r="I965" s="38"/>
      <c r="J965" s="983"/>
      <c r="K965" s="903"/>
      <c r="L965" s="798"/>
      <c r="M965" s="429"/>
      <c r="N965" s="109"/>
      <c r="O965" s="109"/>
      <c r="P965" s="109"/>
      <c r="Q965" s="607"/>
      <c r="R965" s="93"/>
      <c r="S965" s="109">
        <v>63917.009999999995</v>
      </c>
      <c r="T965" s="109">
        <v>-7228.4699999999993</v>
      </c>
      <c r="U965" s="109">
        <v>-5920.08</v>
      </c>
      <c r="V965" s="109">
        <v>542169.5</v>
      </c>
      <c r="W965" s="109">
        <v>31204</v>
      </c>
      <c r="X965" s="109">
        <v>183323.5</v>
      </c>
      <c r="Y965" s="109">
        <v>8300.0000000000018</v>
      </c>
      <c r="Z965" s="109">
        <v>8400</v>
      </c>
      <c r="AA965" s="109">
        <v>8300.0000000000018</v>
      </c>
      <c r="AB965" s="109">
        <v>8400</v>
      </c>
      <c r="AC965" s="109">
        <v>8300.0000000000018</v>
      </c>
      <c r="AD965" s="109">
        <v>8300.0000000000018</v>
      </c>
      <c r="AE965" s="109">
        <v>8300.0000000000018</v>
      </c>
      <c r="AF965" s="109">
        <v>8300.0000000000018</v>
      </c>
      <c r="AG965" s="109">
        <v>8400</v>
      </c>
      <c r="AH965" s="109">
        <v>8300.0000000000018</v>
      </c>
      <c r="AI965" s="109">
        <v>8400</v>
      </c>
      <c r="AJ965" s="109">
        <v>8300.0000000000018</v>
      </c>
      <c r="AK965" s="109">
        <v>78045.248932000002</v>
      </c>
      <c r="AL965" s="109">
        <v>78985.553136000002</v>
      </c>
      <c r="AM965" s="109">
        <v>78045.248932000002</v>
      </c>
      <c r="AN965" s="109">
        <v>78985.553136000002</v>
      </c>
      <c r="AO965" s="109">
        <v>78045.248932000002</v>
      </c>
      <c r="AP965" s="160">
        <f t="shared" si="878"/>
        <v>832465.46</v>
      </c>
      <c r="AQ965" s="160">
        <f t="shared" si="879"/>
        <v>467106.85306800005</v>
      </c>
      <c r="AR965" s="160">
        <f t="shared" si="880"/>
        <v>1299572.3130679999</v>
      </c>
      <c r="AS965" s="607"/>
      <c r="AT965" s="219"/>
      <c r="AU965" s="13">
        <f t="shared" si="848"/>
        <v>8400</v>
      </c>
      <c r="AV965" s="13">
        <f t="shared" si="849"/>
        <v>8300.0000000000018</v>
      </c>
      <c r="AW965" s="13">
        <f t="shared" si="850"/>
        <v>8300.0000000000018</v>
      </c>
      <c r="AX965" s="13">
        <f t="shared" si="851"/>
        <v>8300.0000000000018</v>
      </c>
      <c r="AY965" s="13">
        <f t="shared" si="852"/>
        <v>8300.0000000000018</v>
      </c>
      <c r="AZ965" s="13">
        <f t="shared" si="853"/>
        <v>8400</v>
      </c>
      <c r="BA965" s="13">
        <f t="shared" si="854"/>
        <v>8300.0000000000018</v>
      </c>
      <c r="BB965" s="13">
        <f t="shared" si="855"/>
        <v>8400</v>
      </c>
      <c r="BC965" s="13">
        <f t="shared" si="856"/>
        <v>8300.0000000000018</v>
      </c>
      <c r="BD965" s="13">
        <f t="shared" si="857"/>
        <v>78045.248932000002</v>
      </c>
      <c r="BE965" s="13">
        <f t="shared" si="858"/>
        <v>78985.553136000002</v>
      </c>
      <c r="BF965" s="13">
        <f t="shared" si="859"/>
        <v>78045.248932000002</v>
      </c>
      <c r="BG965" s="13">
        <f t="shared" si="860"/>
        <v>78985.553136000002</v>
      </c>
      <c r="BH965" s="13">
        <f t="shared" si="861"/>
        <v>78045.248932000002</v>
      </c>
      <c r="BI965" s="73">
        <f t="shared" si="876"/>
        <v>467106.85306800005</v>
      </c>
      <c r="BJ965" s="219"/>
      <c r="BK965" s="850">
        <f t="shared" si="862"/>
        <v>8400</v>
      </c>
      <c r="BL965" s="109">
        <f t="shared" si="863"/>
        <v>8300.0000000000018</v>
      </c>
      <c r="BM965" s="109">
        <f t="shared" si="864"/>
        <v>8300.0000000000018</v>
      </c>
      <c r="BN965" s="109">
        <f t="shared" si="865"/>
        <v>8300.0000000000018</v>
      </c>
      <c r="BO965" s="109">
        <f t="shared" si="866"/>
        <v>8300.0000000000018</v>
      </c>
      <c r="BP965" s="109">
        <f t="shared" si="867"/>
        <v>8400</v>
      </c>
      <c r="BQ965" s="109">
        <f t="shared" si="868"/>
        <v>8300.0000000000018</v>
      </c>
      <c r="BR965" s="109">
        <f t="shared" si="869"/>
        <v>8400</v>
      </c>
      <c r="BS965" s="109">
        <f t="shared" si="870"/>
        <v>8300.0000000000018</v>
      </c>
      <c r="BT965" s="109">
        <f t="shared" si="871"/>
        <v>78045.248932000002</v>
      </c>
      <c r="BU965" s="109">
        <f t="shared" si="872"/>
        <v>78985.553136000002</v>
      </c>
      <c r="BV965" s="109">
        <f t="shared" si="873"/>
        <v>78045.248932000002</v>
      </c>
      <c r="BW965" s="109">
        <f t="shared" si="874"/>
        <v>78985.553136000002</v>
      </c>
      <c r="BX965" s="109">
        <f t="shared" si="875"/>
        <v>78045.248932000002</v>
      </c>
      <c r="BY965" s="1000">
        <f t="shared" si="877"/>
        <v>467106.85306800005</v>
      </c>
    </row>
    <row r="966" spans="1:77">
      <c r="A966" s="680"/>
      <c r="B966" s="680" t="s">
        <v>293</v>
      </c>
      <c r="C966" s="57" t="s">
        <v>23</v>
      </c>
      <c r="D966" s="684" t="s">
        <v>27</v>
      </c>
      <c r="E966" s="681" t="s">
        <v>349</v>
      </c>
      <c r="F966" s="682" t="s">
        <v>264</v>
      </c>
      <c r="G966" s="682" t="s">
        <v>106</v>
      </c>
      <c r="H966" s="241" t="s">
        <v>127</v>
      </c>
      <c r="I966" s="38"/>
      <c r="J966" s="983"/>
      <c r="K966" s="903"/>
      <c r="L966" s="798"/>
      <c r="M966" s="429"/>
      <c r="N966" s="109"/>
      <c r="O966" s="109"/>
      <c r="P966" s="109"/>
      <c r="Q966" s="607"/>
      <c r="R966" s="93"/>
      <c r="S966" s="109">
        <v>19013.099999999999</v>
      </c>
      <c r="T966" s="109">
        <v>0</v>
      </c>
      <c r="U966" s="109">
        <v>7785.0099999999993</v>
      </c>
      <c r="V966" s="109">
        <v>89307.5</v>
      </c>
      <c r="W966" s="109">
        <v>5140</v>
      </c>
      <c r="X966" s="109">
        <v>30197.5</v>
      </c>
      <c r="Y966" s="109">
        <v>10044.909000000001</v>
      </c>
      <c r="Z966" s="109">
        <v>10165.932000000001</v>
      </c>
      <c r="AA966" s="109">
        <v>10044.909000000001</v>
      </c>
      <c r="AB966" s="109">
        <v>10165.932000000001</v>
      </c>
      <c r="AC966" s="109">
        <v>10044.909000000001</v>
      </c>
      <c r="AD966" s="109">
        <v>10044.909000000001</v>
      </c>
      <c r="AE966" s="109">
        <v>10044.909000000001</v>
      </c>
      <c r="AF966" s="109">
        <v>10044.909000000001</v>
      </c>
      <c r="AG966" s="109">
        <v>10165.932000000001</v>
      </c>
      <c r="AH966" s="109">
        <v>10044.909000000001</v>
      </c>
      <c r="AI966" s="109">
        <v>10165.932000000001</v>
      </c>
      <c r="AJ966" s="109">
        <v>10044.909000000001</v>
      </c>
      <c r="AK966" s="109">
        <v>10225.717362000001</v>
      </c>
      <c r="AL966" s="109">
        <v>10348.918776</v>
      </c>
      <c r="AM966" s="109">
        <v>10225.717362000001</v>
      </c>
      <c r="AN966" s="109">
        <v>10348.918776</v>
      </c>
      <c r="AO966" s="109">
        <v>10225.717362000001</v>
      </c>
      <c r="AP966" s="160">
        <f t="shared" si="878"/>
        <v>181698.86000000002</v>
      </c>
      <c r="AQ966" s="160">
        <f t="shared" si="879"/>
        <v>142142.239638</v>
      </c>
      <c r="AR966" s="160">
        <f t="shared" si="880"/>
        <v>323841.09963800013</v>
      </c>
      <c r="AS966" s="607"/>
      <c r="AT966" s="219"/>
      <c r="AU966" s="13">
        <f t="shared" ref="AU966:AU997" si="881">AB966</f>
        <v>10165.932000000001</v>
      </c>
      <c r="AV966" s="13">
        <f t="shared" ref="AV966:AV997" si="882">AC966</f>
        <v>10044.909000000001</v>
      </c>
      <c r="AW966" s="13">
        <f t="shared" ref="AW966:AW997" si="883">AD966</f>
        <v>10044.909000000001</v>
      </c>
      <c r="AX966" s="13">
        <f t="shared" ref="AX966:AX997" si="884">AE966</f>
        <v>10044.909000000001</v>
      </c>
      <c r="AY966" s="13">
        <f t="shared" ref="AY966:AY997" si="885">AF966</f>
        <v>10044.909000000001</v>
      </c>
      <c r="AZ966" s="13">
        <f t="shared" ref="AZ966:AZ997" si="886">AG966</f>
        <v>10165.932000000001</v>
      </c>
      <c r="BA966" s="13">
        <f t="shared" ref="BA966:BA997" si="887">AH966</f>
        <v>10044.909000000001</v>
      </c>
      <c r="BB966" s="13">
        <f t="shared" ref="BB966:BB997" si="888">AI966</f>
        <v>10165.932000000001</v>
      </c>
      <c r="BC966" s="13">
        <f t="shared" ref="BC966:BC997" si="889">AJ966</f>
        <v>10044.909000000001</v>
      </c>
      <c r="BD966" s="13">
        <f t="shared" ref="BD966:BD997" si="890">AK966</f>
        <v>10225.717362000001</v>
      </c>
      <c r="BE966" s="13">
        <f t="shared" ref="BE966:BE997" si="891">AL966</f>
        <v>10348.918776</v>
      </c>
      <c r="BF966" s="13">
        <f t="shared" ref="BF966:BF997" si="892">AM966</f>
        <v>10225.717362000001</v>
      </c>
      <c r="BG966" s="13">
        <f t="shared" ref="BG966:BG997" si="893">AN966</f>
        <v>10348.918776</v>
      </c>
      <c r="BH966" s="13">
        <f t="shared" ref="BH966:BH997" si="894">AO966</f>
        <v>10225.717362000001</v>
      </c>
      <c r="BI966" s="73">
        <f t="shared" si="876"/>
        <v>142142.239638</v>
      </c>
      <c r="BJ966" s="219"/>
      <c r="BK966" s="850">
        <f t="shared" si="862"/>
        <v>10165.932000000001</v>
      </c>
      <c r="BL966" s="109">
        <f t="shared" si="863"/>
        <v>10044.909000000001</v>
      </c>
      <c r="BM966" s="109">
        <f t="shared" si="864"/>
        <v>10044.909000000001</v>
      </c>
      <c r="BN966" s="109">
        <f t="shared" si="865"/>
        <v>10044.909000000001</v>
      </c>
      <c r="BO966" s="109">
        <f t="shared" si="866"/>
        <v>10044.909000000001</v>
      </c>
      <c r="BP966" s="109">
        <f t="shared" si="867"/>
        <v>10165.932000000001</v>
      </c>
      <c r="BQ966" s="109">
        <f t="shared" si="868"/>
        <v>10044.909000000001</v>
      </c>
      <c r="BR966" s="109">
        <f t="shared" si="869"/>
        <v>10165.932000000001</v>
      </c>
      <c r="BS966" s="109">
        <f t="shared" si="870"/>
        <v>10044.909000000001</v>
      </c>
      <c r="BT966" s="109">
        <f t="shared" si="871"/>
        <v>10225.717362000001</v>
      </c>
      <c r="BU966" s="109">
        <f t="shared" si="872"/>
        <v>10348.918776</v>
      </c>
      <c r="BV966" s="109">
        <f t="shared" si="873"/>
        <v>10225.717362000001</v>
      </c>
      <c r="BW966" s="109">
        <f t="shared" si="874"/>
        <v>10348.918776</v>
      </c>
      <c r="BX966" s="109">
        <f t="shared" si="875"/>
        <v>10225.717362000001</v>
      </c>
      <c r="BY966" s="1000">
        <f t="shared" si="877"/>
        <v>142142.239638</v>
      </c>
    </row>
    <row r="967" spans="1:77">
      <c r="A967" s="678"/>
      <c r="B967" s="678" t="s">
        <v>293</v>
      </c>
      <c r="C967" s="57" t="s">
        <v>23</v>
      </c>
      <c r="D967" s="684" t="s">
        <v>31</v>
      </c>
      <c r="E967" s="681" t="s">
        <v>349</v>
      </c>
      <c r="F967" s="683" t="s">
        <v>264</v>
      </c>
      <c r="G967" s="682" t="s">
        <v>106</v>
      </c>
      <c r="H967" s="241" t="s">
        <v>129</v>
      </c>
      <c r="I967" s="38"/>
      <c r="J967" s="983"/>
      <c r="K967" s="903"/>
      <c r="L967" s="798"/>
      <c r="M967" s="429"/>
      <c r="N967" s="109"/>
      <c r="O967" s="109"/>
      <c r="P967" s="109"/>
      <c r="Q967" s="607"/>
      <c r="R967" s="93"/>
      <c r="S967" s="109">
        <v>20047.059999999998</v>
      </c>
      <c r="T967" s="109">
        <v>21579.919999999998</v>
      </c>
      <c r="U967" s="109">
        <v>88851.33</v>
      </c>
      <c r="V967" s="109">
        <v>1341.8407620000094</v>
      </c>
      <c r="W967" s="109">
        <v>58533.458054000002</v>
      </c>
      <c r="X967" s="109">
        <v>87542.878347999998</v>
      </c>
      <c r="Y967" s="109">
        <v>0</v>
      </c>
      <c r="Z967" s="109">
        <v>0</v>
      </c>
      <c r="AA967" s="109">
        <v>0</v>
      </c>
      <c r="AB967" s="109">
        <v>0</v>
      </c>
      <c r="AC967" s="109">
        <v>0</v>
      </c>
      <c r="AD967" s="109">
        <v>0</v>
      </c>
      <c r="AE967" s="109">
        <v>0</v>
      </c>
      <c r="AF967" s="109">
        <v>0</v>
      </c>
      <c r="AG967" s="109">
        <v>0</v>
      </c>
      <c r="AH967" s="109">
        <v>0</v>
      </c>
      <c r="AI967" s="109">
        <v>0</v>
      </c>
      <c r="AJ967" s="109">
        <v>0</v>
      </c>
      <c r="AK967" s="109">
        <v>0</v>
      </c>
      <c r="AL967" s="109">
        <v>0</v>
      </c>
      <c r="AM967" s="109">
        <v>0</v>
      </c>
      <c r="AN967" s="109">
        <v>0</v>
      </c>
      <c r="AO967" s="109">
        <v>0</v>
      </c>
      <c r="AP967" s="160">
        <f t="shared" si="878"/>
        <v>277896.48716399999</v>
      </c>
      <c r="AQ967" s="160">
        <f t="shared" si="879"/>
        <v>0</v>
      </c>
      <c r="AR967" s="160">
        <f t="shared" si="880"/>
        <v>277896.48716399999</v>
      </c>
      <c r="AS967" s="607"/>
      <c r="AT967" s="219"/>
      <c r="AU967" s="13">
        <f t="shared" si="881"/>
        <v>0</v>
      </c>
      <c r="AV967" s="13">
        <f t="shared" si="882"/>
        <v>0</v>
      </c>
      <c r="AW967" s="13">
        <f t="shared" si="883"/>
        <v>0</v>
      </c>
      <c r="AX967" s="13">
        <f t="shared" si="884"/>
        <v>0</v>
      </c>
      <c r="AY967" s="13">
        <f t="shared" si="885"/>
        <v>0</v>
      </c>
      <c r="AZ967" s="13">
        <f t="shared" si="886"/>
        <v>0</v>
      </c>
      <c r="BA967" s="13">
        <f t="shared" si="887"/>
        <v>0</v>
      </c>
      <c r="BB967" s="13">
        <f t="shared" si="888"/>
        <v>0</v>
      </c>
      <c r="BC967" s="13">
        <f t="shared" si="889"/>
        <v>0</v>
      </c>
      <c r="BD967" s="13">
        <f t="shared" si="890"/>
        <v>0</v>
      </c>
      <c r="BE967" s="13">
        <f t="shared" si="891"/>
        <v>0</v>
      </c>
      <c r="BF967" s="13">
        <f t="shared" si="892"/>
        <v>0</v>
      </c>
      <c r="BG967" s="13">
        <f t="shared" si="893"/>
        <v>0</v>
      </c>
      <c r="BH967" s="13">
        <f t="shared" si="894"/>
        <v>0</v>
      </c>
      <c r="BI967" s="73">
        <f t="shared" si="876"/>
        <v>0</v>
      </c>
      <c r="BJ967" s="219"/>
      <c r="BK967" s="850">
        <f t="shared" si="862"/>
        <v>0</v>
      </c>
      <c r="BL967" s="109">
        <f t="shared" si="863"/>
        <v>0</v>
      </c>
      <c r="BM967" s="109">
        <f t="shared" si="864"/>
        <v>0</v>
      </c>
      <c r="BN967" s="109">
        <f t="shared" si="865"/>
        <v>0</v>
      </c>
      <c r="BO967" s="109">
        <f t="shared" si="866"/>
        <v>0</v>
      </c>
      <c r="BP967" s="109">
        <f t="shared" si="867"/>
        <v>0</v>
      </c>
      <c r="BQ967" s="109">
        <f t="shared" si="868"/>
        <v>0</v>
      </c>
      <c r="BR967" s="109">
        <f t="shared" si="869"/>
        <v>0</v>
      </c>
      <c r="BS967" s="109">
        <f t="shared" si="870"/>
        <v>0</v>
      </c>
      <c r="BT967" s="109">
        <f t="shared" si="871"/>
        <v>0</v>
      </c>
      <c r="BU967" s="109">
        <f t="shared" si="872"/>
        <v>0</v>
      </c>
      <c r="BV967" s="109">
        <f t="shared" si="873"/>
        <v>0</v>
      </c>
      <c r="BW967" s="109">
        <f t="shared" si="874"/>
        <v>0</v>
      </c>
      <c r="BX967" s="109">
        <f t="shared" si="875"/>
        <v>0</v>
      </c>
      <c r="BY967" s="1000">
        <f t="shared" si="877"/>
        <v>0</v>
      </c>
    </row>
    <row r="968" spans="1:77">
      <c r="A968" s="679"/>
      <c r="B968" s="679" t="s">
        <v>293</v>
      </c>
      <c r="C968" s="57" t="s">
        <v>23</v>
      </c>
      <c r="D968" s="684" t="s">
        <v>22</v>
      </c>
      <c r="E968" s="681" t="s">
        <v>349</v>
      </c>
      <c r="F968" s="682" t="s">
        <v>264</v>
      </c>
      <c r="G968" s="682" t="s">
        <v>106</v>
      </c>
      <c r="H968" s="241" t="s">
        <v>125</v>
      </c>
      <c r="I968" s="38"/>
      <c r="J968" s="983"/>
      <c r="K968" s="903"/>
      <c r="L968" s="798"/>
      <c r="M968" s="429"/>
      <c r="N968" s="109"/>
      <c r="O968" s="109"/>
      <c r="P968" s="109"/>
      <c r="Q968" s="607"/>
      <c r="R968" s="93"/>
      <c r="S968" s="109">
        <v>519.41</v>
      </c>
      <c r="T968" s="109">
        <v>-1301.18</v>
      </c>
      <c r="U968" s="109">
        <v>0</v>
      </c>
      <c r="V968" s="109">
        <v>63523</v>
      </c>
      <c r="W968" s="109">
        <v>3656</v>
      </c>
      <c r="X968" s="109">
        <v>21479</v>
      </c>
      <c r="Y968" s="109">
        <v>7713.0240000000003</v>
      </c>
      <c r="Z968" s="109">
        <v>7805.9520000000011</v>
      </c>
      <c r="AA968" s="109">
        <v>7713.0240000000003</v>
      </c>
      <c r="AB968" s="109">
        <v>7805.9520000000011</v>
      </c>
      <c r="AC968" s="109">
        <v>7713.0240000000003</v>
      </c>
      <c r="AD968" s="109">
        <v>7713.0240000000003</v>
      </c>
      <c r="AE968" s="109">
        <v>7713.0240000000003</v>
      </c>
      <c r="AF968" s="109">
        <v>7713.0240000000003</v>
      </c>
      <c r="AG968" s="109">
        <v>7805.9520000000011</v>
      </c>
      <c r="AH968" s="109">
        <v>7713.0240000000003</v>
      </c>
      <c r="AI968" s="109">
        <v>7805.9520000000011</v>
      </c>
      <c r="AJ968" s="109">
        <v>7713.0240000000003</v>
      </c>
      <c r="AK968" s="109">
        <v>7851.8584320000009</v>
      </c>
      <c r="AL968" s="109">
        <v>7946.4591360000013</v>
      </c>
      <c r="AM968" s="109">
        <v>7851.8584320000009</v>
      </c>
      <c r="AN968" s="109">
        <v>7946.4591360000013</v>
      </c>
      <c r="AO968" s="109">
        <v>7851.8584320000009</v>
      </c>
      <c r="AP968" s="160">
        <f t="shared" si="878"/>
        <v>111108.23000000003</v>
      </c>
      <c r="AQ968" s="160">
        <f t="shared" si="879"/>
        <v>109144.49356800001</v>
      </c>
      <c r="AR968" s="160">
        <f t="shared" si="880"/>
        <v>220252.72356800004</v>
      </c>
      <c r="AS968" s="607"/>
      <c r="AT968" s="219"/>
      <c r="AU968" s="13">
        <f t="shared" si="881"/>
        <v>7805.9520000000011</v>
      </c>
      <c r="AV968" s="13">
        <f t="shared" si="882"/>
        <v>7713.0240000000003</v>
      </c>
      <c r="AW968" s="13">
        <f t="shared" si="883"/>
        <v>7713.0240000000003</v>
      </c>
      <c r="AX968" s="13">
        <f t="shared" si="884"/>
        <v>7713.0240000000003</v>
      </c>
      <c r="AY968" s="13">
        <f t="shared" si="885"/>
        <v>7713.0240000000003</v>
      </c>
      <c r="AZ968" s="13">
        <f t="shared" si="886"/>
        <v>7805.9520000000011</v>
      </c>
      <c r="BA968" s="13">
        <f t="shared" si="887"/>
        <v>7713.0240000000003</v>
      </c>
      <c r="BB968" s="13">
        <f t="shared" si="888"/>
        <v>7805.9520000000011</v>
      </c>
      <c r="BC968" s="13">
        <f t="shared" si="889"/>
        <v>7713.0240000000003</v>
      </c>
      <c r="BD968" s="13">
        <f t="shared" si="890"/>
        <v>7851.8584320000009</v>
      </c>
      <c r="BE968" s="13">
        <f t="shared" si="891"/>
        <v>7946.4591360000013</v>
      </c>
      <c r="BF968" s="13">
        <f t="shared" si="892"/>
        <v>7851.8584320000009</v>
      </c>
      <c r="BG968" s="13">
        <f t="shared" si="893"/>
        <v>7946.4591360000013</v>
      </c>
      <c r="BH968" s="13">
        <f t="shared" si="894"/>
        <v>7851.8584320000009</v>
      </c>
      <c r="BI968" s="73">
        <f t="shared" si="876"/>
        <v>109144.49356800001</v>
      </c>
      <c r="BJ968" s="219"/>
      <c r="BK968" s="850">
        <f t="shared" si="862"/>
        <v>7805.9520000000011</v>
      </c>
      <c r="BL968" s="109">
        <f t="shared" si="863"/>
        <v>7713.0240000000003</v>
      </c>
      <c r="BM968" s="109">
        <f t="shared" si="864"/>
        <v>7713.0240000000003</v>
      </c>
      <c r="BN968" s="109">
        <f t="shared" si="865"/>
        <v>7713.0240000000003</v>
      </c>
      <c r="BO968" s="109">
        <f t="shared" si="866"/>
        <v>7713.0240000000003</v>
      </c>
      <c r="BP968" s="109">
        <f t="shared" si="867"/>
        <v>7805.9520000000011</v>
      </c>
      <c r="BQ968" s="109">
        <f t="shared" si="868"/>
        <v>7713.0240000000003</v>
      </c>
      <c r="BR968" s="109">
        <f t="shared" si="869"/>
        <v>7805.9520000000011</v>
      </c>
      <c r="BS968" s="109">
        <f t="shared" si="870"/>
        <v>7713.0240000000003</v>
      </c>
      <c r="BT968" s="109">
        <f t="shared" si="871"/>
        <v>7851.8584320000009</v>
      </c>
      <c r="BU968" s="109">
        <f t="shared" si="872"/>
        <v>7946.4591360000013</v>
      </c>
      <c r="BV968" s="109">
        <f t="shared" si="873"/>
        <v>7851.8584320000009</v>
      </c>
      <c r="BW968" s="109">
        <f t="shared" si="874"/>
        <v>7946.4591360000013</v>
      </c>
      <c r="BX968" s="109">
        <f t="shared" si="875"/>
        <v>7851.8584320000009</v>
      </c>
      <c r="BY968" s="1000">
        <f t="shared" si="877"/>
        <v>109144.49356800001</v>
      </c>
    </row>
    <row r="969" spans="1:77">
      <c r="A969" s="678"/>
      <c r="B969" s="678" t="s">
        <v>293</v>
      </c>
      <c r="C969" s="57" t="s">
        <v>23</v>
      </c>
      <c r="D969" s="684" t="s">
        <v>29</v>
      </c>
      <c r="E969" s="681" t="s">
        <v>349</v>
      </c>
      <c r="F969" s="683" t="s">
        <v>264</v>
      </c>
      <c r="G969" s="682" t="s">
        <v>106</v>
      </c>
      <c r="H969" s="241" t="s">
        <v>128</v>
      </c>
      <c r="I969" s="38"/>
      <c r="J969" s="983"/>
      <c r="K969" s="903"/>
      <c r="L969" s="798"/>
      <c r="M969" s="429"/>
      <c r="N969" s="109"/>
      <c r="O969" s="109"/>
      <c r="P969" s="109"/>
      <c r="Q969" s="607"/>
      <c r="R969" s="93"/>
      <c r="S969" s="109">
        <v>0</v>
      </c>
      <c r="T969" s="109">
        <v>5165.4999999999982</v>
      </c>
      <c r="U969" s="109">
        <v>-892.46000000000095</v>
      </c>
      <c r="V969" s="109">
        <v>373.12234200000262</v>
      </c>
      <c r="W969" s="109">
        <v>16276.253914000001</v>
      </c>
      <c r="X969" s="109">
        <v>24342.831667999999</v>
      </c>
      <c r="Y969" s="109">
        <v>1245.0000000000002</v>
      </c>
      <c r="Z969" s="109">
        <v>1245.0000000000002</v>
      </c>
      <c r="AA969" s="109">
        <v>1260</v>
      </c>
      <c r="AB969" s="109">
        <v>1260</v>
      </c>
      <c r="AC969" s="109">
        <v>1245.0000000000002</v>
      </c>
      <c r="AD969" s="109">
        <v>1260</v>
      </c>
      <c r="AE969" s="109">
        <v>1245.0000000000002</v>
      </c>
      <c r="AF969" s="109">
        <v>1245.0000000000002</v>
      </c>
      <c r="AG969" s="109">
        <v>1260</v>
      </c>
      <c r="AH969" s="109">
        <v>1245.0000000000002</v>
      </c>
      <c r="AI969" s="109">
        <v>1245.0000000000002</v>
      </c>
      <c r="AJ969" s="109">
        <v>1245.0000000000002</v>
      </c>
      <c r="AK969" s="109">
        <v>1267.4100000000003</v>
      </c>
      <c r="AL969" s="109">
        <v>1267.4100000000003</v>
      </c>
      <c r="AM969" s="109">
        <v>1282.68</v>
      </c>
      <c r="AN969" s="109">
        <v>1282.68</v>
      </c>
      <c r="AO969" s="109">
        <v>1267.4100000000003</v>
      </c>
      <c r="AP969" s="160">
        <f t="shared" si="878"/>
        <v>49015.247923999996</v>
      </c>
      <c r="AQ969" s="160">
        <f t="shared" si="879"/>
        <v>17617.59</v>
      </c>
      <c r="AR969" s="160">
        <f t="shared" si="880"/>
        <v>66632.837924000007</v>
      </c>
      <c r="AS969" s="607"/>
      <c r="AT969" s="219"/>
      <c r="AU969" s="13">
        <f t="shared" si="881"/>
        <v>1260</v>
      </c>
      <c r="AV969" s="13">
        <f t="shared" si="882"/>
        <v>1245.0000000000002</v>
      </c>
      <c r="AW969" s="13">
        <f t="shared" si="883"/>
        <v>1260</v>
      </c>
      <c r="AX969" s="13">
        <f t="shared" si="884"/>
        <v>1245.0000000000002</v>
      </c>
      <c r="AY969" s="13">
        <f t="shared" si="885"/>
        <v>1245.0000000000002</v>
      </c>
      <c r="AZ969" s="13">
        <f t="shared" si="886"/>
        <v>1260</v>
      </c>
      <c r="BA969" s="13">
        <f t="shared" si="887"/>
        <v>1245.0000000000002</v>
      </c>
      <c r="BB969" s="13">
        <f t="shared" si="888"/>
        <v>1245.0000000000002</v>
      </c>
      <c r="BC969" s="13">
        <f t="shared" si="889"/>
        <v>1245.0000000000002</v>
      </c>
      <c r="BD969" s="13">
        <f t="shared" si="890"/>
        <v>1267.4100000000003</v>
      </c>
      <c r="BE969" s="13">
        <f t="shared" si="891"/>
        <v>1267.4100000000003</v>
      </c>
      <c r="BF969" s="13">
        <f t="shared" si="892"/>
        <v>1282.68</v>
      </c>
      <c r="BG969" s="13">
        <f t="shared" si="893"/>
        <v>1282.68</v>
      </c>
      <c r="BH969" s="13">
        <f t="shared" si="894"/>
        <v>1267.4100000000003</v>
      </c>
      <c r="BI969" s="73">
        <f t="shared" si="876"/>
        <v>17617.59</v>
      </c>
      <c r="BJ969" s="219"/>
      <c r="BK969" s="850">
        <f t="shared" ref="BK969:BK1000" si="895">IF($E969="N",AU969)</f>
        <v>1260</v>
      </c>
      <c r="BL969" s="109">
        <f t="shared" ref="BL969:BL1000" si="896">IF($E969="N",AV969)</f>
        <v>1245.0000000000002</v>
      </c>
      <c r="BM969" s="109">
        <f t="shared" ref="BM969:BM1000" si="897">IF($E969="N",AW969)</f>
        <v>1260</v>
      </c>
      <c r="BN969" s="109">
        <f t="shared" ref="BN969:BN1000" si="898">IF($E969="N",AX969)</f>
        <v>1245.0000000000002</v>
      </c>
      <c r="BO969" s="109">
        <f t="shared" ref="BO969:BO1000" si="899">IF($E969="N",AY969)</f>
        <v>1245.0000000000002</v>
      </c>
      <c r="BP969" s="109">
        <f t="shared" ref="BP969:BP1000" si="900">IF($E969="N",AZ969)</f>
        <v>1260</v>
      </c>
      <c r="BQ969" s="109">
        <f t="shared" ref="BQ969:BQ1000" si="901">IF($E969="N",BA969)</f>
        <v>1245.0000000000002</v>
      </c>
      <c r="BR969" s="109">
        <f t="shared" ref="BR969:BR1000" si="902">IF($E969="N",BB969)</f>
        <v>1245.0000000000002</v>
      </c>
      <c r="BS969" s="109">
        <f t="shared" ref="BS969:BS1000" si="903">IF($E969="N",BC969)</f>
        <v>1245.0000000000002</v>
      </c>
      <c r="BT969" s="109">
        <f t="shared" ref="BT969:BT1000" si="904">IF($E969="N",BD969)</f>
        <v>1267.4100000000003</v>
      </c>
      <c r="BU969" s="109">
        <f t="shared" ref="BU969:BU1000" si="905">IF($E969="N",BE969)</f>
        <v>1267.4100000000003</v>
      </c>
      <c r="BV969" s="109">
        <f t="shared" ref="BV969:BV1000" si="906">IF($E969="N",BF969)</f>
        <v>1282.68</v>
      </c>
      <c r="BW969" s="109">
        <f t="shared" ref="BW969:BW1000" si="907">IF($E969="N",BG969)</f>
        <v>1282.68</v>
      </c>
      <c r="BX969" s="109">
        <f t="shared" ref="BX969:BX1000" si="908">IF($E969="N",BH969)</f>
        <v>1267.4100000000003</v>
      </c>
      <c r="BY969" s="1000">
        <f t="shared" si="877"/>
        <v>17617.59</v>
      </c>
    </row>
    <row r="970" spans="1:77">
      <c r="A970" s="678"/>
      <c r="B970" s="678" t="s">
        <v>293</v>
      </c>
      <c r="C970" s="57" t="s">
        <v>23</v>
      </c>
      <c r="D970" s="684" t="s">
        <v>33</v>
      </c>
      <c r="E970" s="681" t="s">
        <v>349</v>
      </c>
      <c r="F970" s="683" t="s">
        <v>264</v>
      </c>
      <c r="G970" s="682" t="s">
        <v>106</v>
      </c>
      <c r="H970" s="241" t="s">
        <v>130</v>
      </c>
      <c r="I970" s="38"/>
      <c r="J970" s="983"/>
      <c r="K970" s="903"/>
      <c r="L970" s="798"/>
      <c r="M970" s="429"/>
      <c r="N970" s="109"/>
      <c r="O970" s="109"/>
      <c r="P970" s="109"/>
      <c r="Q970" s="607"/>
      <c r="R970" s="93"/>
      <c r="S970" s="109">
        <v>0</v>
      </c>
      <c r="T970" s="109">
        <v>0</v>
      </c>
      <c r="U970" s="109">
        <v>30073.91</v>
      </c>
      <c r="V970" s="109">
        <v>126.70689600000088</v>
      </c>
      <c r="W970" s="109">
        <v>5527.1780319999998</v>
      </c>
      <c r="X970" s="109">
        <v>8266.4699839999994</v>
      </c>
      <c r="Y970" s="109">
        <v>298.46800000000002</v>
      </c>
      <c r="Z970" s="109">
        <v>298.46800000000002</v>
      </c>
      <c r="AA970" s="109">
        <v>302.06400000000002</v>
      </c>
      <c r="AB970" s="109">
        <v>302.06400000000002</v>
      </c>
      <c r="AC970" s="109">
        <v>298.46800000000002</v>
      </c>
      <c r="AD970" s="109">
        <v>302.06400000000002</v>
      </c>
      <c r="AE970" s="109">
        <v>298.46800000000002</v>
      </c>
      <c r="AF970" s="109">
        <v>298.46800000000002</v>
      </c>
      <c r="AG970" s="109">
        <v>302.06400000000002</v>
      </c>
      <c r="AH970" s="109">
        <v>298.46800000000002</v>
      </c>
      <c r="AI970" s="109">
        <v>298.46800000000002</v>
      </c>
      <c r="AJ970" s="109">
        <v>298.46800000000002</v>
      </c>
      <c r="AK970" s="109">
        <v>303.84042400000004</v>
      </c>
      <c r="AL970" s="109">
        <v>303.84042400000004</v>
      </c>
      <c r="AM970" s="109">
        <v>307.50115200000005</v>
      </c>
      <c r="AN970" s="109">
        <v>307.50115200000005</v>
      </c>
      <c r="AO970" s="109">
        <v>303.84042400000004</v>
      </c>
      <c r="AP970" s="160">
        <f t="shared" si="878"/>
        <v>44893.264911999999</v>
      </c>
      <c r="AQ970" s="160">
        <f t="shared" si="879"/>
        <v>4223.5235759999996</v>
      </c>
      <c r="AR970" s="160">
        <f t="shared" si="880"/>
        <v>49116.788487999998</v>
      </c>
      <c r="AS970" s="607"/>
      <c r="AT970" s="219"/>
      <c r="AU970" s="13">
        <f t="shared" si="881"/>
        <v>302.06400000000002</v>
      </c>
      <c r="AV970" s="13">
        <f t="shared" si="882"/>
        <v>298.46800000000002</v>
      </c>
      <c r="AW970" s="13">
        <f t="shared" si="883"/>
        <v>302.06400000000002</v>
      </c>
      <c r="AX970" s="13">
        <f t="shared" si="884"/>
        <v>298.46800000000002</v>
      </c>
      <c r="AY970" s="13">
        <f t="shared" si="885"/>
        <v>298.46800000000002</v>
      </c>
      <c r="AZ970" s="13">
        <f t="shared" si="886"/>
        <v>302.06400000000002</v>
      </c>
      <c r="BA970" s="13">
        <f t="shared" si="887"/>
        <v>298.46800000000002</v>
      </c>
      <c r="BB970" s="13">
        <f t="shared" si="888"/>
        <v>298.46800000000002</v>
      </c>
      <c r="BC970" s="13">
        <f t="shared" si="889"/>
        <v>298.46800000000002</v>
      </c>
      <c r="BD970" s="13">
        <f t="shared" si="890"/>
        <v>303.84042400000004</v>
      </c>
      <c r="BE970" s="13">
        <f t="shared" si="891"/>
        <v>303.84042400000004</v>
      </c>
      <c r="BF970" s="13">
        <f t="shared" si="892"/>
        <v>307.50115200000005</v>
      </c>
      <c r="BG970" s="13">
        <f t="shared" si="893"/>
        <v>307.50115200000005</v>
      </c>
      <c r="BH970" s="13">
        <f t="shared" si="894"/>
        <v>303.84042400000004</v>
      </c>
      <c r="BI970" s="73">
        <f t="shared" si="876"/>
        <v>4223.5235759999996</v>
      </c>
      <c r="BJ970" s="219"/>
      <c r="BK970" s="850">
        <f t="shared" si="895"/>
        <v>302.06400000000002</v>
      </c>
      <c r="BL970" s="109">
        <f t="shared" si="896"/>
        <v>298.46800000000002</v>
      </c>
      <c r="BM970" s="109">
        <f t="shared" si="897"/>
        <v>302.06400000000002</v>
      </c>
      <c r="BN970" s="109">
        <f t="shared" si="898"/>
        <v>298.46800000000002</v>
      </c>
      <c r="BO970" s="109">
        <f t="shared" si="899"/>
        <v>298.46800000000002</v>
      </c>
      <c r="BP970" s="109">
        <f t="shared" si="900"/>
        <v>302.06400000000002</v>
      </c>
      <c r="BQ970" s="109">
        <f t="shared" si="901"/>
        <v>298.46800000000002</v>
      </c>
      <c r="BR970" s="109">
        <f t="shared" si="902"/>
        <v>298.46800000000002</v>
      </c>
      <c r="BS970" s="109">
        <f t="shared" si="903"/>
        <v>298.46800000000002</v>
      </c>
      <c r="BT970" s="109">
        <f t="shared" si="904"/>
        <v>303.84042400000004</v>
      </c>
      <c r="BU970" s="109">
        <f t="shared" si="905"/>
        <v>303.84042400000004</v>
      </c>
      <c r="BV970" s="109">
        <f t="shared" si="906"/>
        <v>307.50115200000005</v>
      </c>
      <c r="BW970" s="109">
        <f t="shared" si="907"/>
        <v>307.50115200000005</v>
      </c>
      <c r="BX970" s="109">
        <f t="shared" si="908"/>
        <v>303.84042400000004</v>
      </c>
      <c r="BY970" s="1000">
        <f t="shared" si="877"/>
        <v>4223.5235759999996</v>
      </c>
    </row>
    <row r="971" spans="1:77">
      <c r="A971" s="2"/>
      <c r="B971" s="2" t="s">
        <v>293</v>
      </c>
      <c r="C971" s="57" t="s">
        <v>20</v>
      </c>
      <c r="D971" s="57" t="s">
        <v>7</v>
      </c>
      <c r="E971" s="681" t="s">
        <v>349</v>
      </c>
      <c r="F971" s="682" t="s">
        <v>264</v>
      </c>
      <c r="G971" s="682" t="s">
        <v>106</v>
      </c>
      <c r="H971" s="241" t="s">
        <v>124</v>
      </c>
      <c r="I971" s="38"/>
      <c r="J971" s="983"/>
      <c r="K971" s="903"/>
      <c r="L971" s="798"/>
      <c r="M971" s="429"/>
      <c r="N971" s="109"/>
      <c r="O971" s="109"/>
      <c r="P971" s="109"/>
      <c r="Q971" s="607"/>
      <c r="R971" s="93"/>
      <c r="S971" s="109">
        <v>0</v>
      </c>
      <c r="T971" s="109">
        <v>0</v>
      </c>
      <c r="U971" s="109">
        <v>0</v>
      </c>
      <c r="V971" s="109">
        <v>233566.62059999999</v>
      </c>
      <c r="W971" s="109">
        <v>295173.45789999998</v>
      </c>
      <c r="X971" s="109">
        <v>45374.516499999998</v>
      </c>
      <c r="Y971" s="109">
        <v>23489.581000000002</v>
      </c>
      <c r="Z971" s="109">
        <v>23772.588000000003</v>
      </c>
      <c r="AA971" s="109">
        <v>23489.581000000002</v>
      </c>
      <c r="AB971" s="109">
        <v>23772.588000000003</v>
      </c>
      <c r="AC971" s="109">
        <v>23489.581000000002</v>
      </c>
      <c r="AD971" s="109">
        <v>23489.581000000002</v>
      </c>
      <c r="AE971" s="109">
        <v>23489.581000000002</v>
      </c>
      <c r="AF971" s="109">
        <v>23489.581000000002</v>
      </c>
      <c r="AG971" s="109">
        <v>23772.588000000003</v>
      </c>
      <c r="AH971" s="109">
        <v>23489.581000000002</v>
      </c>
      <c r="AI971" s="109">
        <v>23772.588000000003</v>
      </c>
      <c r="AJ971" s="109">
        <v>23489.581000000002</v>
      </c>
      <c r="AK971" s="109">
        <v>24269.296114000004</v>
      </c>
      <c r="AL971" s="109">
        <v>24561.697271999998</v>
      </c>
      <c r="AM971" s="109">
        <v>24269.296114000004</v>
      </c>
      <c r="AN971" s="109">
        <v>24561.697271999998</v>
      </c>
      <c r="AO971" s="109">
        <v>24269.296114000004</v>
      </c>
      <c r="AP971" s="160">
        <f t="shared" si="878"/>
        <v>644866.34499999997</v>
      </c>
      <c r="AQ971" s="160">
        <f t="shared" si="879"/>
        <v>334186.53288600012</v>
      </c>
      <c r="AR971" s="160">
        <f t="shared" si="880"/>
        <v>979052.87788600009</v>
      </c>
      <c r="AS971" s="607"/>
      <c r="AT971" s="219"/>
      <c r="AU971" s="13">
        <f t="shared" si="881"/>
        <v>23772.588000000003</v>
      </c>
      <c r="AV971" s="13">
        <f t="shared" si="882"/>
        <v>23489.581000000002</v>
      </c>
      <c r="AW971" s="13">
        <f t="shared" si="883"/>
        <v>23489.581000000002</v>
      </c>
      <c r="AX971" s="13">
        <f t="shared" si="884"/>
        <v>23489.581000000002</v>
      </c>
      <c r="AY971" s="13">
        <f t="shared" si="885"/>
        <v>23489.581000000002</v>
      </c>
      <c r="AZ971" s="13">
        <f t="shared" si="886"/>
        <v>23772.588000000003</v>
      </c>
      <c r="BA971" s="13">
        <f t="shared" si="887"/>
        <v>23489.581000000002</v>
      </c>
      <c r="BB971" s="13">
        <f t="shared" si="888"/>
        <v>23772.588000000003</v>
      </c>
      <c r="BC971" s="13">
        <f t="shared" si="889"/>
        <v>23489.581000000002</v>
      </c>
      <c r="BD971" s="13">
        <f t="shared" si="890"/>
        <v>24269.296114000004</v>
      </c>
      <c r="BE971" s="13">
        <f t="shared" si="891"/>
        <v>24561.697271999998</v>
      </c>
      <c r="BF971" s="13">
        <f t="shared" si="892"/>
        <v>24269.296114000004</v>
      </c>
      <c r="BG971" s="13">
        <f t="shared" si="893"/>
        <v>24561.697271999998</v>
      </c>
      <c r="BH971" s="13">
        <f t="shared" si="894"/>
        <v>24269.296114000004</v>
      </c>
      <c r="BI971" s="73">
        <f t="shared" si="876"/>
        <v>334186.53288600012</v>
      </c>
      <c r="BJ971" s="219"/>
      <c r="BK971" s="850">
        <f t="shared" si="895"/>
        <v>23772.588000000003</v>
      </c>
      <c r="BL971" s="109">
        <f t="shared" si="896"/>
        <v>23489.581000000002</v>
      </c>
      <c r="BM971" s="109">
        <f t="shared" si="897"/>
        <v>23489.581000000002</v>
      </c>
      <c r="BN971" s="109">
        <f t="shared" si="898"/>
        <v>23489.581000000002</v>
      </c>
      <c r="BO971" s="109">
        <f t="shared" si="899"/>
        <v>23489.581000000002</v>
      </c>
      <c r="BP971" s="109">
        <f t="shared" si="900"/>
        <v>23772.588000000003</v>
      </c>
      <c r="BQ971" s="109">
        <f t="shared" si="901"/>
        <v>23489.581000000002</v>
      </c>
      <c r="BR971" s="109">
        <f t="shared" si="902"/>
        <v>23772.588000000003</v>
      </c>
      <c r="BS971" s="109">
        <f t="shared" si="903"/>
        <v>23489.581000000002</v>
      </c>
      <c r="BT971" s="109">
        <f t="shared" si="904"/>
        <v>24269.296114000004</v>
      </c>
      <c r="BU971" s="109">
        <f t="shared" si="905"/>
        <v>24561.697271999998</v>
      </c>
      <c r="BV971" s="109">
        <f t="shared" si="906"/>
        <v>24269.296114000004</v>
      </c>
      <c r="BW971" s="109">
        <f t="shared" si="907"/>
        <v>24561.697271999998</v>
      </c>
      <c r="BX971" s="109">
        <f t="shared" si="908"/>
        <v>24269.296114000004</v>
      </c>
      <c r="BY971" s="1000">
        <f t="shared" si="877"/>
        <v>334186.53288600012</v>
      </c>
    </row>
    <row r="972" spans="1:77">
      <c r="A972" s="2"/>
      <c r="B972" s="2" t="s">
        <v>293</v>
      </c>
      <c r="C972" s="57" t="s">
        <v>20</v>
      </c>
      <c r="D972" s="57" t="s">
        <v>7</v>
      </c>
      <c r="E972" s="681" t="s">
        <v>349</v>
      </c>
      <c r="F972" s="682" t="s">
        <v>264</v>
      </c>
      <c r="G972" s="682" t="s">
        <v>106</v>
      </c>
      <c r="H972" s="241" t="s">
        <v>124</v>
      </c>
      <c r="I972" s="38"/>
      <c r="J972" s="983"/>
      <c r="K972" s="903"/>
      <c r="L972" s="798"/>
      <c r="M972" s="429"/>
      <c r="N972" s="109"/>
      <c r="O972" s="109"/>
      <c r="P972" s="109"/>
      <c r="Q972" s="607"/>
      <c r="R972" s="93"/>
      <c r="S972" s="109">
        <v>-946.73000000000013</v>
      </c>
      <c r="T972" s="109">
        <v>-6861.48</v>
      </c>
      <c r="U972" s="109">
        <v>86692.49</v>
      </c>
      <c r="V972" s="109">
        <v>0</v>
      </c>
      <c r="W972" s="109">
        <v>0</v>
      </c>
      <c r="X972" s="109">
        <v>0</v>
      </c>
      <c r="Y972" s="109">
        <v>12732.034000000001</v>
      </c>
      <c r="Z972" s="109">
        <v>12732.034000000001</v>
      </c>
      <c r="AA972" s="109">
        <v>12885.431999999999</v>
      </c>
      <c r="AB972" s="109">
        <v>12885.431999999999</v>
      </c>
      <c r="AC972" s="109">
        <v>12732.034000000001</v>
      </c>
      <c r="AD972" s="109">
        <v>12885.431999999999</v>
      </c>
      <c r="AE972" s="109">
        <v>12732.034000000001</v>
      </c>
      <c r="AF972" s="109">
        <v>12732.034000000001</v>
      </c>
      <c r="AG972" s="109">
        <v>12885.431999999999</v>
      </c>
      <c r="AH972" s="109">
        <v>12732.034000000001</v>
      </c>
      <c r="AI972" s="109">
        <v>12732.034000000001</v>
      </c>
      <c r="AJ972" s="109">
        <v>12732.034000000001</v>
      </c>
      <c r="AK972" s="109">
        <v>25663.109138</v>
      </c>
      <c r="AL972" s="109">
        <v>25663.109138</v>
      </c>
      <c r="AM972" s="109">
        <v>25972.303224000003</v>
      </c>
      <c r="AN972" s="109">
        <v>25972.303224000003</v>
      </c>
      <c r="AO972" s="109">
        <v>25663.109138</v>
      </c>
      <c r="AP972" s="160">
        <f t="shared" si="878"/>
        <v>117233.78</v>
      </c>
      <c r="AQ972" s="160">
        <f t="shared" si="879"/>
        <v>243982.43386200001</v>
      </c>
      <c r="AR972" s="160">
        <f t="shared" si="880"/>
        <v>361216.21386200009</v>
      </c>
      <c r="AS972" s="607"/>
      <c r="AT972" s="219"/>
      <c r="AU972" s="13">
        <f t="shared" si="881"/>
        <v>12885.431999999999</v>
      </c>
      <c r="AV972" s="13">
        <f t="shared" si="882"/>
        <v>12732.034000000001</v>
      </c>
      <c r="AW972" s="13">
        <f t="shared" si="883"/>
        <v>12885.431999999999</v>
      </c>
      <c r="AX972" s="13">
        <f t="shared" si="884"/>
        <v>12732.034000000001</v>
      </c>
      <c r="AY972" s="13">
        <f t="shared" si="885"/>
        <v>12732.034000000001</v>
      </c>
      <c r="AZ972" s="13">
        <f t="shared" si="886"/>
        <v>12885.431999999999</v>
      </c>
      <c r="BA972" s="13">
        <f t="shared" si="887"/>
        <v>12732.034000000001</v>
      </c>
      <c r="BB972" s="13">
        <f t="shared" si="888"/>
        <v>12732.034000000001</v>
      </c>
      <c r="BC972" s="13">
        <f t="shared" si="889"/>
        <v>12732.034000000001</v>
      </c>
      <c r="BD972" s="13">
        <f t="shared" si="890"/>
        <v>25663.109138</v>
      </c>
      <c r="BE972" s="13">
        <f t="shared" si="891"/>
        <v>25663.109138</v>
      </c>
      <c r="BF972" s="13">
        <f t="shared" si="892"/>
        <v>25972.303224000003</v>
      </c>
      <c r="BG972" s="13">
        <f t="shared" si="893"/>
        <v>25972.303224000003</v>
      </c>
      <c r="BH972" s="13">
        <f t="shared" si="894"/>
        <v>25663.109138</v>
      </c>
      <c r="BI972" s="73">
        <f t="shared" si="876"/>
        <v>243982.43386200001</v>
      </c>
      <c r="BJ972" s="219"/>
      <c r="BK972" s="850">
        <f t="shared" si="895"/>
        <v>12885.431999999999</v>
      </c>
      <c r="BL972" s="109">
        <f t="shared" si="896"/>
        <v>12732.034000000001</v>
      </c>
      <c r="BM972" s="109">
        <f t="shared" si="897"/>
        <v>12885.431999999999</v>
      </c>
      <c r="BN972" s="109">
        <f t="shared" si="898"/>
        <v>12732.034000000001</v>
      </c>
      <c r="BO972" s="109">
        <f t="shared" si="899"/>
        <v>12732.034000000001</v>
      </c>
      <c r="BP972" s="109">
        <f t="shared" si="900"/>
        <v>12885.431999999999</v>
      </c>
      <c r="BQ972" s="109">
        <f t="shared" si="901"/>
        <v>12732.034000000001</v>
      </c>
      <c r="BR972" s="109">
        <f t="shared" si="902"/>
        <v>12732.034000000001</v>
      </c>
      <c r="BS972" s="109">
        <f t="shared" si="903"/>
        <v>12732.034000000001</v>
      </c>
      <c r="BT972" s="109">
        <f t="shared" si="904"/>
        <v>25663.109138</v>
      </c>
      <c r="BU972" s="109">
        <f t="shared" si="905"/>
        <v>25663.109138</v>
      </c>
      <c r="BV972" s="109">
        <f t="shared" si="906"/>
        <v>25972.303224000003</v>
      </c>
      <c r="BW972" s="109">
        <f t="shared" si="907"/>
        <v>25972.303224000003</v>
      </c>
      <c r="BX972" s="109">
        <f t="shared" si="908"/>
        <v>25663.109138</v>
      </c>
      <c r="BY972" s="1000">
        <f t="shared" si="877"/>
        <v>243982.43386200001</v>
      </c>
    </row>
    <row r="973" spans="1:77">
      <c r="A973" s="2"/>
      <c r="B973" s="2" t="s">
        <v>293</v>
      </c>
      <c r="C973" s="57" t="s">
        <v>20</v>
      </c>
      <c r="D973" s="57" t="s">
        <v>7</v>
      </c>
      <c r="E973" s="681" t="s">
        <v>349</v>
      </c>
      <c r="F973" s="682" t="s">
        <v>264</v>
      </c>
      <c r="G973" s="682" t="s">
        <v>106</v>
      </c>
      <c r="H973" s="241" t="s">
        <v>124</v>
      </c>
      <c r="I973" s="38"/>
      <c r="J973" s="983"/>
      <c r="K973" s="903"/>
      <c r="L973" s="798"/>
      <c r="M973" s="429"/>
      <c r="N973" s="109"/>
      <c r="O973" s="109"/>
      <c r="P973" s="109"/>
      <c r="Q973" s="607"/>
      <c r="R973" s="93"/>
      <c r="S973" s="109">
        <v>0</v>
      </c>
      <c r="T973" s="109">
        <v>-901.01</v>
      </c>
      <c r="U973" s="109">
        <v>1571.84</v>
      </c>
      <c r="V973" s="109">
        <v>38473.671000000002</v>
      </c>
      <c r="W973" s="109">
        <v>48621.701500000003</v>
      </c>
      <c r="X973" s="109">
        <v>7474.2025000000003</v>
      </c>
      <c r="Y973" s="109">
        <v>8764.8000000000011</v>
      </c>
      <c r="Z973" s="109">
        <v>8870.4</v>
      </c>
      <c r="AA973" s="109">
        <v>8764.8000000000011</v>
      </c>
      <c r="AB973" s="109">
        <v>8870.4</v>
      </c>
      <c r="AC973" s="109">
        <v>8764.8000000000011</v>
      </c>
      <c r="AD973" s="109">
        <v>8764.8000000000011</v>
      </c>
      <c r="AE973" s="109">
        <v>8764.8000000000011</v>
      </c>
      <c r="AF973" s="109">
        <v>8764.8000000000011</v>
      </c>
      <c r="AG973" s="109">
        <v>8870.4</v>
      </c>
      <c r="AH973" s="109">
        <v>8764.8000000000011</v>
      </c>
      <c r="AI973" s="109">
        <v>8870.4</v>
      </c>
      <c r="AJ973" s="109">
        <v>8764.8000000000011</v>
      </c>
      <c r="AK973" s="109">
        <v>8922.5664000000015</v>
      </c>
      <c r="AL973" s="109">
        <v>9030.0671999999995</v>
      </c>
      <c r="AM973" s="109">
        <v>8922.5664000000015</v>
      </c>
      <c r="AN973" s="109">
        <v>9030.0671999999995</v>
      </c>
      <c r="AO973" s="109">
        <v>8922.5664000000015</v>
      </c>
      <c r="AP973" s="160">
        <f t="shared" si="878"/>
        <v>121640.40500000001</v>
      </c>
      <c r="AQ973" s="160">
        <f t="shared" si="879"/>
        <v>124027.83360000001</v>
      </c>
      <c r="AR973" s="160">
        <f t="shared" si="880"/>
        <v>245668.23859999995</v>
      </c>
      <c r="AS973" s="607"/>
      <c r="AT973" s="219"/>
      <c r="AU973" s="13">
        <f t="shared" si="881"/>
        <v>8870.4</v>
      </c>
      <c r="AV973" s="13">
        <f t="shared" si="882"/>
        <v>8764.8000000000011</v>
      </c>
      <c r="AW973" s="13">
        <f t="shared" si="883"/>
        <v>8764.8000000000011</v>
      </c>
      <c r="AX973" s="13">
        <f t="shared" si="884"/>
        <v>8764.8000000000011</v>
      </c>
      <c r="AY973" s="13">
        <f t="shared" si="885"/>
        <v>8764.8000000000011</v>
      </c>
      <c r="AZ973" s="13">
        <f t="shared" si="886"/>
        <v>8870.4</v>
      </c>
      <c r="BA973" s="13">
        <f t="shared" si="887"/>
        <v>8764.8000000000011</v>
      </c>
      <c r="BB973" s="13">
        <f t="shared" si="888"/>
        <v>8870.4</v>
      </c>
      <c r="BC973" s="13">
        <f t="shared" si="889"/>
        <v>8764.8000000000011</v>
      </c>
      <c r="BD973" s="13">
        <f t="shared" si="890"/>
        <v>8922.5664000000015</v>
      </c>
      <c r="BE973" s="13">
        <f t="shared" si="891"/>
        <v>9030.0671999999995</v>
      </c>
      <c r="BF973" s="13">
        <f t="shared" si="892"/>
        <v>8922.5664000000015</v>
      </c>
      <c r="BG973" s="13">
        <f t="shared" si="893"/>
        <v>9030.0671999999995</v>
      </c>
      <c r="BH973" s="13">
        <f t="shared" si="894"/>
        <v>8922.5664000000015</v>
      </c>
      <c r="BI973" s="73">
        <f t="shared" si="876"/>
        <v>124027.83360000001</v>
      </c>
      <c r="BJ973" s="219"/>
      <c r="BK973" s="850">
        <f t="shared" si="895"/>
        <v>8870.4</v>
      </c>
      <c r="BL973" s="109">
        <f t="shared" si="896"/>
        <v>8764.8000000000011</v>
      </c>
      <c r="BM973" s="109">
        <f t="shared" si="897"/>
        <v>8764.8000000000011</v>
      </c>
      <c r="BN973" s="109">
        <f t="shared" si="898"/>
        <v>8764.8000000000011</v>
      </c>
      <c r="BO973" s="109">
        <f t="shared" si="899"/>
        <v>8764.8000000000011</v>
      </c>
      <c r="BP973" s="109">
        <f t="shared" si="900"/>
        <v>8870.4</v>
      </c>
      <c r="BQ973" s="109">
        <f t="shared" si="901"/>
        <v>8764.8000000000011</v>
      </c>
      <c r="BR973" s="109">
        <f t="shared" si="902"/>
        <v>8870.4</v>
      </c>
      <c r="BS973" s="109">
        <f t="shared" si="903"/>
        <v>8764.8000000000011</v>
      </c>
      <c r="BT973" s="109">
        <f t="shared" si="904"/>
        <v>8922.5664000000015</v>
      </c>
      <c r="BU973" s="109">
        <f t="shared" si="905"/>
        <v>9030.0671999999995</v>
      </c>
      <c r="BV973" s="109">
        <f t="shared" si="906"/>
        <v>8922.5664000000015</v>
      </c>
      <c r="BW973" s="109">
        <f t="shared" si="907"/>
        <v>9030.0671999999995</v>
      </c>
      <c r="BX973" s="109">
        <f t="shared" si="908"/>
        <v>8922.5664000000015</v>
      </c>
      <c r="BY973" s="1000">
        <f t="shared" si="877"/>
        <v>124027.83360000001</v>
      </c>
    </row>
    <row r="974" spans="1:77">
      <c r="A974" s="2"/>
      <c r="B974" s="2" t="s">
        <v>293</v>
      </c>
      <c r="C974" s="57" t="s">
        <v>20</v>
      </c>
      <c r="D974" s="57" t="s">
        <v>7</v>
      </c>
      <c r="E974" s="681" t="s">
        <v>349</v>
      </c>
      <c r="F974" s="682" t="s">
        <v>264</v>
      </c>
      <c r="G974" s="682" t="s">
        <v>106</v>
      </c>
      <c r="H974" s="241" t="s">
        <v>124</v>
      </c>
      <c r="I974" s="38"/>
      <c r="J974" s="983"/>
      <c r="K974" s="903"/>
      <c r="L974" s="798"/>
      <c r="M974" s="429"/>
      <c r="N974" s="109"/>
      <c r="O974" s="109"/>
      <c r="P974" s="109"/>
      <c r="Q974" s="607"/>
      <c r="R974" s="93"/>
      <c r="S974" s="109">
        <v>-2609</v>
      </c>
      <c r="T974" s="109">
        <v>0</v>
      </c>
      <c r="U974" s="109">
        <v>29072.79</v>
      </c>
      <c r="V974" s="109">
        <v>27365.7084</v>
      </c>
      <c r="W974" s="109">
        <v>34583.840599999996</v>
      </c>
      <c r="X974" s="109">
        <v>5316.2809999999999</v>
      </c>
      <c r="Y974" s="109">
        <v>8764.8000000000011</v>
      </c>
      <c r="Z974" s="109">
        <v>8870.4</v>
      </c>
      <c r="AA974" s="109">
        <v>8764.8000000000011</v>
      </c>
      <c r="AB974" s="109">
        <v>8870.4</v>
      </c>
      <c r="AC974" s="109">
        <v>8764.8000000000011</v>
      </c>
      <c r="AD974" s="109">
        <v>8764.8000000000011</v>
      </c>
      <c r="AE974" s="109">
        <v>8764.8000000000011</v>
      </c>
      <c r="AF974" s="109">
        <v>8764.8000000000011</v>
      </c>
      <c r="AG974" s="109">
        <v>8870.4</v>
      </c>
      <c r="AH974" s="109">
        <v>8764.8000000000011</v>
      </c>
      <c r="AI974" s="109">
        <v>8870.4</v>
      </c>
      <c r="AJ974" s="109">
        <v>8764.8000000000011</v>
      </c>
      <c r="AK974" s="109">
        <v>8565.7482380000019</v>
      </c>
      <c r="AL974" s="109">
        <v>8668.9500239999998</v>
      </c>
      <c r="AM974" s="109">
        <v>8565.7482380000019</v>
      </c>
      <c r="AN974" s="109">
        <v>8668.9500239999998</v>
      </c>
      <c r="AO974" s="109">
        <v>8565.7482380000019</v>
      </c>
      <c r="AP974" s="160">
        <f t="shared" si="878"/>
        <v>120129.62</v>
      </c>
      <c r="AQ974" s="160">
        <f t="shared" si="879"/>
        <v>122235.14476200003</v>
      </c>
      <c r="AR974" s="160">
        <f t="shared" si="880"/>
        <v>242364.76476199989</v>
      </c>
      <c r="AS974" s="607"/>
      <c r="AT974" s="219"/>
      <c r="AU974" s="13">
        <f t="shared" si="881"/>
        <v>8870.4</v>
      </c>
      <c r="AV974" s="13">
        <f t="shared" si="882"/>
        <v>8764.8000000000011</v>
      </c>
      <c r="AW974" s="13">
        <f t="shared" si="883"/>
        <v>8764.8000000000011</v>
      </c>
      <c r="AX974" s="13">
        <f t="shared" si="884"/>
        <v>8764.8000000000011</v>
      </c>
      <c r="AY974" s="13">
        <f t="shared" si="885"/>
        <v>8764.8000000000011</v>
      </c>
      <c r="AZ974" s="13">
        <f t="shared" si="886"/>
        <v>8870.4</v>
      </c>
      <c r="BA974" s="13">
        <f t="shared" si="887"/>
        <v>8764.8000000000011</v>
      </c>
      <c r="BB974" s="13">
        <f t="shared" si="888"/>
        <v>8870.4</v>
      </c>
      <c r="BC974" s="13">
        <f t="shared" si="889"/>
        <v>8764.8000000000011</v>
      </c>
      <c r="BD974" s="13">
        <f t="shared" si="890"/>
        <v>8565.7482380000019</v>
      </c>
      <c r="BE974" s="13">
        <f t="shared" si="891"/>
        <v>8668.9500239999998</v>
      </c>
      <c r="BF974" s="13">
        <f t="shared" si="892"/>
        <v>8565.7482380000019</v>
      </c>
      <c r="BG974" s="13">
        <f t="shared" si="893"/>
        <v>8668.9500239999998</v>
      </c>
      <c r="BH974" s="13">
        <f t="shared" si="894"/>
        <v>8565.7482380000019</v>
      </c>
      <c r="BI974" s="73">
        <f t="shared" si="876"/>
        <v>122235.14476200003</v>
      </c>
      <c r="BJ974" s="219"/>
      <c r="BK974" s="850">
        <f t="shared" si="895"/>
        <v>8870.4</v>
      </c>
      <c r="BL974" s="109">
        <f t="shared" si="896"/>
        <v>8764.8000000000011</v>
      </c>
      <c r="BM974" s="109">
        <f t="shared" si="897"/>
        <v>8764.8000000000011</v>
      </c>
      <c r="BN974" s="109">
        <f t="shared" si="898"/>
        <v>8764.8000000000011</v>
      </c>
      <c r="BO974" s="109">
        <f t="shared" si="899"/>
        <v>8764.8000000000011</v>
      </c>
      <c r="BP974" s="109">
        <f t="shared" si="900"/>
        <v>8870.4</v>
      </c>
      <c r="BQ974" s="109">
        <f t="shared" si="901"/>
        <v>8764.8000000000011</v>
      </c>
      <c r="BR974" s="109">
        <f t="shared" si="902"/>
        <v>8870.4</v>
      </c>
      <c r="BS974" s="109">
        <f t="shared" si="903"/>
        <v>8764.8000000000011</v>
      </c>
      <c r="BT974" s="109">
        <f t="shared" si="904"/>
        <v>8565.7482380000019</v>
      </c>
      <c r="BU974" s="109">
        <f t="shared" si="905"/>
        <v>8668.9500239999998</v>
      </c>
      <c r="BV974" s="109">
        <f t="shared" si="906"/>
        <v>8565.7482380000019</v>
      </c>
      <c r="BW974" s="109">
        <f t="shared" si="907"/>
        <v>8668.9500239999998</v>
      </c>
      <c r="BX974" s="109">
        <f t="shared" si="908"/>
        <v>8565.7482380000019</v>
      </c>
      <c r="BY974" s="1000">
        <f t="shared" si="877"/>
        <v>122235.14476200003</v>
      </c>
    </row>
    <row r="975" spans="1:77">
      <c r="A975" s="678"/>
      <c r="B975" s="678" t="s">
        <v>293</v>
      </c>
      <c r="C975" s="57" t="s">
        <v>20</v>
      </c>
      <c r="D975" s="684" t="s">
        <v>7</v>
      </c>
      <c r="E975" s="681" t="s">
        <v>349</v>
      </c>
      <c r="F975" s="683" t="s">
        <v>264</v>
      </c>
      <c r="G975" s="682" t="s">
        <v>106</v>
      </c>
      <c r="H975" s="241" t="s">
        <v>124</v>
      </c>
      <c r="I975" s="38"/>
      <c r="J975" s="983"/>
      <c r="K975" s="903"/>
      <c r="L975" s="798"/>
      <c r="M975" s="429"/>
      <c r="N975" s="109"/>
      <c r="O975" s="109"/>
      <c r="P975" s="109"/>
      <c r="Q975" s="607"/>
      <c r="R975" s="93"/>
      <c r="S975" s="109">
        <v>0</v>
      </c>
      <c r="T975" s="109">
        <v>92655.46</v>
      </c>
      <c r="U975" s="109">
        <v>0</v>
      </c>
      <c r="V975" s="109">
        <v>0</v>
      </c>
      <c r="W975" s="109">
        <v>0</v>
      </c>
      <c r="X975" s="109">
        <v>0</v>
      </c>
      <c r="Y975" s="109">
        <v>1638.0880000000002</v>
      </c>
      <c r="Z975" s="109">
        <v>1638.0880000000002</v>
      </c>
      <c r="AA975" s="109">
        <v>1657.8239999999998</v>
      </c>
      <c r="AB975" s="109">
        <v>1657.8239999999998</v>
      </c>
      <c r="AC975" s="109">
        <v>1638.0880000000002</v>
      </c>
      <c r="AD975" s="109">
        <v>1657.8239999999998</v>
      </c>
      <c r="AE975" s="109">
        <v>1638.0880000000002</v>
      </c>
      <c r="AF975" s="109">
        <v>1638.0880000000002</v>
      </c>
      <c r="AG975" s="109">
        <v>1657.8239999999998</v>
      </c>
      <c r="AH975" s="109">
        <v>1638.0880000000002</v>
      </c>
      <c r="AI975" s="109">
        <v>1638.0880000000002</v>
      </c>
      <c r="AJ975" s="109">
        <v>1638.0880000000002</v>
      </c>
      <c r="AK975" s="109">
        <v>3301.7720380000005</v>
      </c>
      <c r="AL975" s="109">
        <v>3301.7720380000005</v>
      </c>
      <c r="AM975" s="109">
        <v>3341.552424</v>
      </c>
      <c r="AN975" s="109">
        <v>3341.552424</v>
      </c>
      <c r="AO975" s="109">
        <v>3301.7720380000005</v>
      </c>
      <c r="AP975" s="160">
        <f t="shared" si="878"/>
        <v>97589.46</v>
      </c>
      <c r="AQ975" s="160">
        <f t="shared" si="879"/>
        <v>31390.420962</v>
      </c>
      <c r="AR975" s="160">
        <f t="shared" si="880"/>
        <v>128979.88096199998</v>
      </c>
      <c r="AS975" s="607"/>
      <c r="AT975" s="219"/>
      <c r="AU975" s="13">
        <f t="shared" si="881"/>
        <v>1657.8239999999998</v>
      </c>
      <c r="AV975" s="13">
        <f t="shared" si="882"/>
        <v>1638.0880000000002</v>
      </c>
      <c r="AW975" s="13">
        <f t="shared" si="883"/>
        <v>1657.8239999999998</v>
      </c>
      <c r="AX975" s="13">
        <f t="shared" si="884"/>
        <v>1638.0880000000002</v>
      </c>
      <c r="AY975" s="13">
        <f t="shared" si="885"/>
        <v>1638.0880000000002</v>
      </c>
      <c r="AZ975" s="13">
        <f t="shared" si="886"/>
        <v>1657.8239999999998</v>
      </c>
      <c r="BA975" s="13">
        <f t="shared" si="887"/>
        <v>1638.0880000000002</v>
      </c>
      <c r="BB975" s="13">
        <f t="shared" si="888"/>
        <v>1638.0880000000002</v>
      </c>
      <c r="BC975" s="13">
        <f t="shared" si="889"/>
        <v>1638.0880000000002</v>
      </c>
      <c r="BD975" s="13">
        <f t="shared" si="890"/>
        <v>3301.7720380000005</v>
      </c>
      <c r="BE975" s="13">
        <f t="shared" si="891"/>
        <v>3301.7720380000005</v>
      </c>
      <c r="BF975" s="13">
        <f t="shared" si="892"/>
        <v>3341.552424</v>
      </c>
      <c r="BG975" s="13">
        <f t="shared" si="893"/>
        <v>3341.552424</v>
      </c>
      <c r="BH975" s="13">
        <f t="shared" si="894"/>
        <v>3301.7720380000005</v>
      </c>
      <c r="BI975" s="73">
        <f t="shared" si="876"/>
        <v>31390.420962</v>
      </c>
      <c r="BJ975" s="219"/>
      <c r="BK975" s="850">
        <f t="shared" si="895"/>
        <v>1657.8239999999998</v>
      </c>
      <c r="BL975" s="109">
        <f t="shared" si="896"/>
        <v>1638.0880000000002</v>
      </c>
      <c r="BM975" s="109">
        <f t="shared" si="897"/>
        <v>1657.8239999999998</v>
      </c>
      <c r="BN975" s="109">
        <f t="shared" si="898"/>
        <v>1638.0880000000002</v>
      </c>
      <c r="BO975" s="109">
        <f t="shared" si="899"/>
        <v>1638.0880000000002</v>
      </c>
      <c r="BP975" s="109">
        <f t="shared" si="900"/>
        <v>1657.8239999999998</v>
      </c>
      <c r="BQ975" s="109">
        <f t="shared" si="901"/>
        <v>1638.0880000000002</v>
      </c>
      <c r="BR975" s="109">
        <f t="shared" si="902"/>
        <v>1638.0880000000002</v>
      </c>
      <c r="BS975" s="109">
        <f t="shared" si="903"/>
        <v>1638.0880000000002</v>
      </c>
      <c r="BT975" s="109">
        <f t="shared" si="904"/>
        <v>3301.7720380000005</v>
      </c>
      <c r="BU975" s="109">
        <f t="shared" si="905"/>
        <v>3301.7720380000005</v>
      </c>
      <c r="BV975" s="109">
        <f t="shared" si="906"/>
        <v>3341.552424</v>
      </c>
      <c r="BW975" s="109">
        <f t="shared" si="907"/>
        <v>3341.552424</v>
      </c>
      <c r="BX975" s="109">
        <f t="shared" si="908"/>
        <v>3301.7720380000005</v>
      </c>
      <c r="BY975" s="1000">
        <f t="shared" si="877"/>
        <v>31390.420962</v>
      </c>
    </row>
    <row r="976" spans="1:77">
      <c r="A976" s="679"/>
      <c r="B976" s="679" t="s">
        <v>293</v>
      </c>
      <c r="C976" s="57" t="s">
        <v>20</v>
      </c>
      <c r="D976" s="684" t="s">
        <v>7</v>
      </c>
      <c r="E976" s="681" t="s">
        <v>349</v>
      </c>
      <c r="F976" s="682" t="s">
        <v>264</v>
      </c>
      <c r="G976" s="682" t="s">
        <v>106</v>
      </c>
      <c r="H976" s="241" t="s">
        <v>124</v>
      </c>
      <c r="I976" s="38"/>
      <c r="J976" s="983"/>
      <c r="K976" s="903"/>
      <c r="L976" s="798"/>
      <c r="M976" s="429"/>
      <c r="N976" s="109"/>
      <c r="O976" s="109"/>
      <c r="P976" s="109"/>
      <c r="Q976" s="607"/>
      <c r="R976" s="93"/>
      <c r="S976" s="109">
        <v>0</v>
      </c>
      <c r="T976" s="109">
        <v>0</v>
      </c>
      <c r="U976" s="109">
        <v>0</v>
      </c>
      <c r="V976" s="109">
        <v>0</v>
      </c>
      <c r="W976" s="109">
        <v>0</v>
      </c>
      <c r="X976" s="109">
        <v>0</v>
      </c>
      <c r="Y976" s="109">
        <v>28.303000000000001</v>
      </c>
      <c r="Z976" s="109">
        <v>28.303000000000001</v>
      </c>
      <c r="AA976" s="109">
        <v>28.644000000000002</v>
      </c>
      <c r="AB976" s="109">
        <v>28.644000000000002</v>
      </c>
      <c r="AC976" s="109">
        <v>28.303000000000001</v>
      </c>
      <c r="AD976" s="109">
        <v>28.644000000000002</v>
      </c>
      <c r="AE976" s="109">
        <v>28.303000000000001</v>
      </c>
      <c r="AF976" s="109">
        <v>28.303000000000001</v>
      </c>
      <c r="AG976" s="109">
        <v>28.644000000000002</v>
      </c>
      <c r="AH976" s="109">
        <v>28.303000000000001</v>
      </c>
      <c r="AI976" s="109">
        <v>28.303000000000001</v>
      </c>
      <c r="AJ976" s="109">
        <v>28.303000000000001</v>
      </c>
      <c r="AK976" s="109">
        <v>57.117944000000008</v>
      </c>
      <c r="AL976" s="109">
        <v>57.117944000000008</v>
      </c>
      <c r="AM976" s="109">
        <v>57.806112000000006</v>
      </c>
      <c r="AN976" s="109">
        <v>57.806112000000006</v>
      </c>
      <c r="AO976" s="109">
        <v>57.117944000000008</v>
      </c>
      <c r="AP976" s="160">
        <f t="shared" si="878"/>
        <v>85.25</v>
      </c>
      <c r="AQ976" s="160">
        <f t="shared" si="879"/>
        <v>542.71605599999998</v>
      </c>
      <c r="AR976" s="160">
        <f t="shared" si="880"/>
        <v>627.96605599999998</v>
      </c>
      <c r="AS976" s="607"/>
      <c r="AT976" s="219"/>
      <c r="AU976" s="13">
        <f t="shared" si="881"/>
        <v>28.644000000000002</v>
      </c>
      <c r="AV976" s="13">
        <f t="shared" si="882"/>
        <v>28.303000000000001</v>
      </c>
      <c r="AW976" s="13">
        <f t="shared" si="883"/>
        <v>28.644000000000002</v>
      </c>
      <c r="AX976" s="13">
        <f t="shared" si="884"/>
        <v>28.303000000000001</v>
      </c>
      <c r="AY976" s="13">
        <f t="shared" si="885"/>
        <v>28.303000000000001</v>
      </c>
      <c r="AZ976" s="13">
        <f t="shared" si="886"/>
        <v>28.644000000000002</v>
      </c>
      <c r="BA976" s="13">
        <f t="shared" si="887"/>
        <v>28.303000000000001</v>
      </c>
      <c r="BB976" s="13">
        <f t="shared" si="888"/>
        <v>28.303000000000001</v>
      </c>
      <c r="BC976" s="13">
        <f t="shared" si="889"/>
        <v>28.303000000000001</v>
      </c>
      <c r="BD976" s="13">
        <f t="shared" si="890"/>
        <v>57.117944000000008</v>
      </c>
      <c r="BE976" s="13">
        <f t="shared" si="891"/>
        <v>57.117944000000008</v>
      </c>
      <c r="BF976" s="13">
        <f t="shared" si="892"/>
        <v>57.806112000000006</v>
      </c>
      <c r="BG976" s="13">
        <f t="shared" si="893"/>
        <v>57.806112000000006</v>
      </c>
      <c r="BH976" s="13">
        <f t="shared" si="894"/>
        <v>57.117944000000008</v>
      </c>
      <c r="BI976" s="73">
        <f t="shared" si="876"/>
        <v>542.71605599999998</v>
      </c>
      <c r="BJ976" s="219"/>
      <c r="BK976" s="850">
        <f t="shared" si="895"/>
        <v>28.644000000000002</v>
      </c>
      <c r="BL976" s="109">
        <f t="shared" si="896"/>
        <v>28.303000000000001</v>
      </c>
      <c r="BM976" s="109">
        <f t="shared" si="897"/>
        <v>28.644000000000002</v>
      </c>
      <c r="BN976" s="109">
        <f t="shared" si="898"/>
        <v>28.303000000000001</v>
      </c>
      <c r="BO976" s="109">
        <f t="shared" si="899"/>
        <v>28.303000000000001</v>
      </c>
      <c r="BP976" s="109">
        <f t="shared" si="900"/>
        <v>28.644000000000002</v>
      </c>
      <c r="BQ976" s="109">
        <f t="shared" si="901"/>
        <v>28.303000000000001</v>
      </c>
      <c r="BR976" s="109">
        <f t="shared" si="902"/>
        <v>28.303000000000001</v>
      </c>
      <c r="BS976" s="109">
        <f t="shared" si="903"/>
        <v>28.303000000000001</v>
      </c>
      <c r="BT976" s="109">
        <f t="shared" si="904"/>
        <v>57.117944000000008</v>
      </c>
      <c r="BU976" s="109">
        <f t="shared" si="905"/>
        <v>57.117944000000008</v>
      </c>
      <c r="BV976" s="109">
        <f t="shared" si="906"/>
        <v>57.806112000000006</v>
      </c>
      <c r="BW976" s="109">
        <f t="shared" si="907"/>
        <v>57.806112000000006</v>
      </c>
      <c r="BX976" s="109">
        <f t="shared" si="908"/>
        <v>57.117944000000008</v>
      </c>
      <c r="BY976" s="1000">
        <f t="shared" si="877"/>
        <v>542.71605599999998</v>
      </c>
    </row>
    <row r="977" spans="1:77">
      <c r="A977" s="678"/>
      <c r="B977" s="678" t="s">
        <v>2057</v>
      </c>
      <c r="C977" s="57" t="s">
        <v>23</v>
      </c>
      <c r="D977" s="684" t="s">
        <v>25</v>
      </c>
      <c r="E977" s="681" t="s">
        <v>349</v>
      </c>
      <c r="F977" s="683" t="s">
        <v>264</v>
      </c>
      <c r="G977" s="682" t="s">
        <v>106</v>
      </c>
      <c r="H977" s="241" t="s">
        <v>126</v>
      </c>
      <c r="I977" s="38"/>
      <c r="J977" s="983"/>
      <c r="K977" s="903"/>
      <c r="L977" s="798"/>
      <c r="M977" s="429"/>
      <c r="N977" s="109"/>
      <c r="O977" s="109"/>
      <c r="P977" s="109"/>
      <c r="Q977" s="607"/>
      <c r="R977" s="93"/>
      <c r="S977" s="109">
        <v>-3762.4500000000003</v>
      </c>
      <c r="T977" s="109">
        <v>-1292.31</v>
      </c>
      <c r="U977" s="109">
        <v>9061.32</v>
      </c>
      <c r="V977" s="109">
        <v>58507.5</v>
      </c>
      <c r="W977" s="109">
        <v>46806</v>
      </c>
      <c r="X977" s="109">
        <v>27303.5</v>
      </c>
      <c r="Y977" s="109">
        <v>13063.868</v>
      </c>
      <c r="Z977" s="109">
        <v>13221.264000000001</v>
      </c>
      <c r="AA977" s="109">
        <v>13063.868</v>
      </c>
      <c r="AB977" s="109">
        <v>13221.264000000001</v>
      </c>
      <c r="AC977" s="109">
        <v>13063.868</v>
      </c>
      <c r="AD977" s="109">
        <v>13063.868</v>
      </c>
      <c r="AE977" s="109">
        <v>13063.868</v>
      </c>
      <c r="AF977" s="109">
        <v>13063.868</v>
      </c>
      <c r="AG977" s="109">
        <v>13221.264000000001</v>
      </c>
      <c r="AH977" s="109">
        <v>13063.868</v>
      </c>
      <c r="AI977" s="109">
        <v>13221.264000000001</v>
      </c>
      <c r="AJ977" s="109">
        <v>13063.868</v>
      </c>
      <c r="AK977" s="109">
        <v>9074.3176240000012</v>
      </c>
      <c r="AL977" s="109">
        <v>9183.6467520000006</v>
      </c>
      <c r="AM977" s="109">
        <v>9074.3176240000012</v>
      </c>
      <c r="AN977" s="109">
        <v>9183.6467520000006</v>
      </c>
      <c r="AO977" s="109">
        <v>9074.3176240000012</v>
      </c>
      <c r="AP977" s="160">
        <f t="shared" si="878"/>
        <v>175972.55999999997</v>
      </c>
      <c r="AQ977" s="160">
        <f t="shared" si="879"/>
        <v>163637.24637599997</v>
      </c>
      <c r="AR977" s="160">
        <f t="shared" si="880"/>
        <v>339609.80637599993</v>
      </c>
      <c r="AS977" s="607"/>
      <c r="AT977" s="219"/>
      <c r="AU977" s="13">
        <f t="shared" si="881"/>
        <v>13221.264000000001</v>
      </c>
      <c r="AV977" s="13">
        <f t="shared" si="882"/>
        <v>13063.868</v>
      </c>
      <c r="AW977" s="13">
        <f t="shared" si="883"/>
        <v>13063.868</v>
      </c>
      <c r="AX977" s="13">
        <f t="shared" si="884"/>
        <v>13063.868</v>
      </c>
      <c r="AY977" s="13">
        <f t="shared" si="885"/>
        <v>13063.868</v>
      </c>
      <c r="AZ977" s="13">
        <f t="shared" si="886"/>
        <v>13221.264000000001</v>
      </c>
      <c r="BA977" s="13">
        <f t="shared" si="887"/>
        <v>13063.868</v>
      </c>
      <c r="BB977" s="13">
        <f t="shared" si="888"/>
        <v>13221.264000000001</v>
      </c>
      <c r="BC977" s="13">
        <f t="shared" si="889"/>
        <v>13063.868</v>
      </c>
      <c r="BD977" s="13">
        <f t="shared" si="890"/>
        <v>9074.3176240000012</v>
      </c>
      <c r="BE977" s="13">
        <f t="shared" si="891"/>
        <v>9183.6467520000006</v>
      </c>
      <c r="BF977" s="13">
        <f t="shared" si="892"/>
        <v>9074.3176240000012</v>
      </c>
      <c r="BG977" s="13">
        <f t="shared" si="893"/>
        <v>9183.6467520000006</v>
      </c>
      <c r="BH977" s="13">
        <f t="shared" si="894"/>
        <v>9074.3176240000012</v>
      </c>
      <c r="BI977" s="73">
        <f t="shared" si="876"/>
        <v>163637.24637599997</v>
      </c>
      <c r="BJ977" s="219"/>
      <c r="BK977" s="850">
        <f t="shared" si="895"/>
        <v>13221.264000000001</v>
      </c>
      <c r="BL977" s="109">
        <f t="shared" si="896"/>
        <v>13063.868</v>
      </c>
      <c r="BM977" s="109">
        <f t="shared" si="897"/>
        <v>13063.868</v>
      </c>
      <c r="BN977" s="109">
        <f t="shared" si="898"/>
        <v>13063.868</v>
      </c>
      <c r="BO977" s="109">
        <f t="shared" si="899"/>
        <v>13063.868</v>
      </c>
      <c r="BP977" s="109">
        <f t="shared" si="900"/>
        <v>13221.264000000001</v>
      </c>
      <c r="BQ977" s="109">
        <f t="shared" si="901"/>
        <v>13063.868</v>
      </c>
      <c r="BR977" s="109">
        <f t="shared" si="902"/>
        <v>13221.264000000001</v>
      </c>
      <c r="BS977" s="109">
        <f t="shared" si="903"/>
        <v>13063.868</v>
      </c>
      <c r="BT977" s="109">
        <f t="shared" si="904"/>
        <v>9074.3176240000012</v>
      </c>
      <c r="BU977" s="109">
        <f t="shared" si="905"/>
        <v>9183.6467520000006</v>
      </c>
      <c r="BV977" s="109">
        <f t="shared" si="906"/>
        <v>9074.3176240000012</v>
      </c>
      <c r="BW977" s="109">
        <f t="shared" si="907"/>
        <v>9183.6467520000006</v>
      </c>
      <c r="BX977" s="109">
        <f t="shared" si="908"/>
        <v>9074.3176240000012</v>
      </c>
      <c r="BY977" s="1000">
        <f t="shared" si="877"/>
        <v>163637.24637599997</v>
      </c>
    </row>
    <row r="978" spans="1:77">
      <c r="A978" s="678"/>
      <c r="B978" s="678" t="s">
        <v>2057</v>
      </c>
      <c r="C978" s="57" t="s">
        <v>23</v>
      </c>
      <c r="D978" s="684" t="s">
        <v>31</v>
      </c>
      <c r="E978" s="681" t="s">
        <v>349</v>
      </c>
      <c r="F978" s="683" t="s">
        <v>264</v>
      </c>
      <c r="G978" s="682" t="s">
        <v>106</v>
      </c>
      <c r="H978" s="241" t="s">
        <v>129</v>
      </c>
      <c r="I978" s="38"/>
      <c r="J978" s="983"/>
      <c r="K978" s="903"/>
      <c r="L978" s="798"/>
      <c r="M978" s="429"/>
      <c r="N978" s="109"/>
      <c r="O978" s="109"/>
      <c r="P978" s="109"/>
      <c r="Q978" s="607"/>
      <c r="R978" s="93"/>
      <c r="S978" s="109">
        <v>-355.55</v>
      </c>
      <c r="T978" s="109">
        <v>-322.95999999999998</v>
      </c>
      <c r="U978" s="109">
        <v>0</v>
      </c>
      <c r="V978" s="109">
        <v>43716</v>
      </c>
      <c r="W978" s="109">
        <v>43716</v>
      </c>
      <c r="X978" s="109">
        <v>43716</v>
      </c>
      <c r="Y978" s="109">
        <v>1750</v>
      </c>
      <c r="Z978" s="109">
        <v>750</v>
      </c>
      <c r="AA978" s="109">
        <v>2000</v>
      </c>
      <c r="AB978" s="109">
        <v>2250</v>
      </c>
      <c r="AC978" s="109">
        <v>1250</v>
      </c>
      <c r="AD978" s="109">
        <v>2250</v>
      </c>
      <c r="AE978" s="109">
        <v>2500</v>
      </c>
      <c r="AF978" s="109">
        <v>2500</v>
      </c>
      <c r="AG978" s="109">
        <v>3000</v>
      </c>
      <c r="AH978" s="109">
        <v>2500</v>
      </c>
      <c r="AI978" s="109">
        <v>1750</v>
      </c>
      <c r="AJ978" s="109">
        <v>2500</v>
      </c>
      <c r="AK978" s="109">
        <v>2672.1787399999998</v>
      </c>
      <c r="AL978" s="109">
        <v>1145.21946</v>
      </c>
      <c r="AM978" s="109">
        <v>3053.9185600000001</v>
      </c>
      <c r="AN978" s="109">
        <v>3435.6583799999999</v>
      </c>
      <c r="AO978" s="109">
        <v>1908.6991</v>
      </c>
      <c r="AP978" s="160">
        <f t="shared" si="878"/>
        <v>134969.49</v>
      </c>
      <c r="AQ978" s="160">
        <f t="shared" si="879"/>
        <v>32715.674240000004</v>
      </c>
      <c r="AR978" s="160">
        <f t="shared" si="880"/>
        <v>167685.16423999998</v>
      </c>
      <c r="AS978" s="607"/>
      <c r="AT978" s="219"/>
      <c r="AU978" s="13">
        <f t="shared" si="881"/>
        <v>2250</v>
      </c>
      <c r="AV978" s="13">
        <f t="shared" si="882"/>
        <v>1250</v>
      </c>
      <c r="AW978" s="13">
        <f t="shared" si="883"/>
        <v>2250</v>
      </c>
      <c r="AX978" s="13">
        <f t="shared" si="884"/>
        <v>2500</v>
      </c>
      <c r="AY978" s="13">
        <f t="shared" si="885"/>
        <v>2500</v>
      </c>
      <c r="AZ978" s="13">
        <f t="shared" si="886"/>
        <v>3000</v>
      </c>
      <c r="BA978" s="13">
        <f t="shared" si="887"/>
        <v>2500</v>
      </c>
      <c r="BB978" s="13">
        <f t="shared" si="888"/>
        <v>1750</v>
      </c>
      <c r="BC978" s="13">
        <f t="shared" si="889"/>
        <v>2500</v>
      </c>
      <c r="BD978" s="13">
        <f t="shared" si="890"/>
        <v>2672.1787399999998</v>
      </c>
      <c r="BE978" s="13">
        <f t="shared" si="891"/>
        <v>1145.21946</v>
      </c>
      <c r="BF978" s="13">
        <f t="shared" si="892"/>
        <v>3053.9185600000001</v>
      </c>
      <c r="BG978" s="13">
        <f t="shared" si="893"/>
        <v>3435.6583799999999</v>
      </c>
      <c r="BH978" s="13">
        <f t="shared" si="894"/>
        <v>1908.6991</v>
      </c>
      <c r="BI978" s="73">
        <f t="shared" si="876"/>
        <v>32715.674240000004</v>
      </c>
      <c r="BJ978" s="219"/>
      <c r="BK978" s="850">
        <f t="shared" si="895"/>
        <v>2250</v>
      </c>
      <c r="BL978" s="109">
        <f t="shared" si="896"/>
        <v>1250</v>
      </c>
      <c r="BM978" s="109">
        <f t="shared" si="897"/>
        <v>2250</v>
      </c>
      <c r="BN978" s="109">
        <f t="shared" si="898"/>
        <v>2500</v>
      </c>
      <c r="BO978" s="109">
        <f t="shared" si="899"/>
        <v>2500</v>
      </c>
      <c r="BP978" s="109">
        <f t="shared" si="900"/>
        <v>3000</v>
      </c>
      <c r="BQ978" s="109">
        <f t="shared" si="901"/>
        <v>2500</v>
      </c>
      <c r="BR978" s="109">
        <f t="shared" si="902"/>
        <v>1750</v>
      </c>
      <c r="BS978" s="109">
        <f t="shared" si="903"/>
        <v>2500</v>
      </c>
      <c r="BT978" s="109">
        <f t="shared" si="904"/>
        <v>2672.1787399999998</v>
      </c>
      <c r="BU978" s="109">
        <f t="shared" si="905"/>
        <v>1145.21946</v>
      </c>
      <c r="BV978" s="109">
        <f t="shared" si="906"/>
        <v>3053.9185600000001</v>
      </c>
      <c r="BW978" s="109">
        <f t="shared" si="907"/>
        <v>3435.6583799999999</v>
      </c>
      <c r="BX978" s="109">
        <f t="shared" si="908"/>
        <v>1908.6991</v>
      </c>
      <c r="BY978" s="1000">
        <f t="shared" si="877"/>
        <v>32715.674240000004</v>
      </c>
    </row>
    <row r="979" spans="1:77">
      <c r="A979" s="678"/>
      <c r="B979" s="678" t="s">
        <v>2057</v>
      </c>
      <c r="C979" s="57" t="s">
        <v>23</v>
      </c>
      <c r="D979" s="684" t="s">
        <v>29</v>
      </c>
      <c r="E979" s="681" t="s">
        <v>349</v>
      </c>
      <c r="F979" s="683" t="s">
        <v>264</v>
      </c>
      <c r="G979" s="682" t="s">
        <v>106</v>
      </c>
      <c r="H979" s="241" t="s">
        <v>128</v>
      </c>
      <c r="I979" s="38"/>
      <c r="J979" s="983"/>
      <c r="K979" s="903"/>
      <c r="L979" s="798"/>
      <c r="M979" s="429"/>
      <c r="N979" s="109"/>
      <c r="O979" s="109"/>
      <c r="P979" s="109"/>
      <c r="Q979" s="607"/>
      <c r="R979" s="93"/>
      <c r="S979" s="109">
        <v>-909.62</v>
      </c>
      <c r="T979" s="109">
        <v>21299.14</v>
      </c>
      <c r="U979" s="109">
        <v>-21299.14</v>
      </c>
      <c r="V979" s="109">
        <v>12156</v>
      </c>
      <c r="W979" s="109">
        <v>12156</v>
      </c>
      <c r="X979" s="109">
        <v>12156</v>
      </c>
      <c r="Y979" s="109">
        <v>3500</v>
      </c>
      <c r="Z979" s="109">
        <v>1500</v>
      </c>
      <c r="AA979" s="109">
        <v>4000</v>
      </c>
      <c r="AB979" s="109">
        <v>4500</v>
      </c>
      <c r="AC979" s="109">
        <v>2500</v>
      </c>
      <c r="AD979" s="109">
        <v>4500</v>
      </c>
      <c r="AE979" s="109">
        <v>5000</v>
      </c>
      <c r="AF979" s="109">
        <v>5000</v>
      </c>
      <c r="AG979" s="109">
        <v>6000</v>
      </c>
      <c r="AH979" s="109">
        <v>5000</v>
      </c>
      <c r="AI979" s="109">
        <v>3500</v>
      </c>
      <c r="AJ979" s="109">
        <v>5000</v>
      </c>
      <c r="AK979" s="109">
        <v>3563</v>
      </c>
      <c r="AL979" s="109">
        <v>1527</v>
      </c>
      <c r="AM979" s="109">
        <v>4072</v>
      </c>
      <c r="AN979" s="109">
        <v>4581</v>
      </c>
      <c r="AO979" s="109">
        <v>2545</v>
      </c>
      <c r="AP979" s="160">
        <f t="shared" si="878"/>
        <v>44558.380000000005</v>
      </c>
      <c r="AQ979" s="160">
        <f t="shared" si="879"/>
        <v>57288</v>
      </c>
      <c r="AR979" s="160">
        <f t="shared" si="880"/>
        <v>101846.38</v>
      </c>
      <c r="AS979" s="607"/>
      <c r="AT979" s="219"/>
      <c r="AU979" s="13">
        <f t="shared" si="881"/>
        <v>4500</v>
      </c>
      <c r="AV979" s="13">
        <f t="shared" si="882"/>
        <v>2500</v>
      </c>
      <c r="AW979" s="13">
        <f t="shared" si="883"/>
        <v>4500</v>
      </c>
      <c r="AX979" s="13">
        <f t="shared" si="884"/>
        <v>5000</v>
      </c>
      <c r="AY979" s="13">
        <f t="shared" si="885"/>
        <v>5000</v>
      </c>
      <c r="AZ979" s="13">
        <f t="shared" si="886"/>
        <v>6000</v>
      </c>
      <c r="BA979" s="13">
        <f t="shared" si="887"/>
        <v>5000</v>
      </c>
      <c r="BB979" s="13">
        <f t="shared" si="888"/>
        <v>3500</v>
      </c>
      <c r="BC979" s="13">
        <f t="shared" si="889"/>
        <v>5000</v>
      </c>
      <c r="BD979" s="13">
        <f t="shared" si="890"/>
        <v>3563</v>
      </c>
      <c r="BE979" s="13">
        <f t="shared" si="891"/>
        <v>1527</v>
      </c>
      <c r="BF979" s="13">
        <f t="shared" si="892"/>
        <v>4072</v>
      </c>
      <c r="BG979" s="13">
        <f t="shared" si="893"/>
        <v>4581</v>
      </c>
      <c r="BH979" s="13">
        <f t="shared" si="894"/>
        <v>2545</v>
      </c>
      <c r="BI979" s="73">
        <f t="shared" si="876"/>
        <v>57288</v>
      </c>
      <c r="BJ979" s="219"/>
      <c r="BK979" s="850">
        <f t="shared" si="895"/>
        <v>4500</v>
      </c>
      <c r="BL979" s="109">
        <f t="shared" si="896"/>
        <v>2500</v>
      </c>
      <c r="BM979" s="109">
        <f t="shared" si="897"/>
        <v>4500</v>
      </c>
      <c r="BN979" s="109">
        <f t="shared" si="898"/>
        <v>5000</v>
      </c>
      <c r="BO979" s="109">
        <f t="shared" si="899"/>
        <v>5000</v>
      </c>
      <c r="BP979" s="109">
        <f t="shared" si="900"/>
        <v>6000</v>
      </c>
      <c r="BQ979" s="109">
        <f t="shared" si="901"/>
        <v>5000</v>
      </c>
      <c r="BR979" s="109">
        <f t="shared" si="902"/>
        <v>3500</v>
      </c>
      <c r="BS979" s="109">
        <f t="shared" si="903"/>
        <v>5000</v>
      </c>
      <c r="BT979" s="109">
        <f t="shared" si="904"/>
        <v>3563</v>
      </c>
      <c r="BU979" s="109">
        <f t="shared" si="905"/>
        <v>1527</v>
      </c>
      <c r="BV979" s="109">
        <f t="shared" si="906"/>
        <v>4072</v>
      </c>
      <c r="BW979" s="109">
        <f t="shared" si="907"/>
        <v>4581</v>
      </c>
      <c r="BX979" s="109">
        <f t="shared" si="908"/>
        <v>2545</v>
      </c>
      <c r="BY979" s="1000">
        <f t="shared" si="877"/>
        <v>57288</v>
      </c>
    </row>
    <row r="980" spans="1:77">
      <c r="A980" s="679"/>
      <c r="B980" s="679" t="s">
        <v>2057</v>
      </c>
      <c r="C980" s="57" t="s">
        <v>23</v>
      </c>
      <c r="D980" s="684" t="s">
        <v>27</v>
      </c>
      <c r="E980" s="681" t="s">
        <v>349</v>
      </c>
      <c r="F980" s="682" t="s">
        <v>264</v>
      </c>
      <c r="G980" s="682" t="s">
        <v>106</v>
      </c>
      <c r="H980" s="241" t="s">
        <v>127</v>
      </c>
      <c r="I980" s="38"/>
      <c r="J980" s="983"/>
      <c r="K980" s="903"/>
      <c r="L980" s="798"/>
      <c r="M980" s="429"/>
      <c r="N980" s="109"/>
      <c r="O980" s="109"/>
      <c r="P980" s="109"/>
      <c r="Q980" s="607"/>
      <c r="R980" s="93"/>
      <c r="S980" s="109">
        <v>-477.07</v>
      </c>
      <c r="T980" s="109">
        <v>0</v>
      </c>
      <c r="U980" s="109">
        <v>0</v>
      </c>
      <c r="V980" s="109">
        <v>9637.5</v>
      </c>
      <c r="W980" s="109">
        <v>7710</v>
      </c>
      <c r="X980" s="109">
        <v>4497.5</v>
      </c>
      <c r="Y980" s="109">
        <v>2446.9230000000002</v>
      </c>
      <c r="Z980" s="109">
        <v>2476.4040000000005</v>
      </c>
      <c r="AA980" s="109">
        <v>2446.9230000000002</v>
      </c>
      <c r="AB980" s="109">
        <v>2476.4040000000005</v>
      </c>
      <c r="AC980" s="109">
        <v>2446.9230000000002</v>
      </c>
      <c r="AD980" s="109">
        <v>2446.9230000000002</v>
      </c>
      <c r="AE980" s="109">
        <v>2446.9230000000002</v>
      </c>
      <c r="AF980" s="109">
        <v>2446.9230000000002</v>
      </c>
      <c r="AG980" s="109">
        <v>2476.4040000000005</v>
      </c>
      <c r="AH980" s="109">
        <v>2446.9230000000002</v>
      </c>
      <c r="AI980" s="109">
        <v>2476.4040000000005</v>
      </c>
      <c r="AJ980" s="109">
        <v>2446.9230000000002</v>
      </c>
      <c r="AK980" s="109">
        <v>2490.9676140000001</v>
      </c>
      <c r="AL980" s="109">
        <v>2520.9792720000005</v>
      </c>
      <c r="AM980" s="109">
        <v>2490.9676140000001</v>
      </c>
      <c r="AN980" s="109">
        <v>2520.9792720000005</v>
      </c>
      <c r="AO980" s="109">
        <v>2490.9676140000001</v>
      </c>
      <c r="AP980" s="160">
        <f t="shared" si="878"/>
        <v>28738.179999999997</v>
      </c>
      <c r="AQ980" s="160">
        <f t="shared" si="879"/>
        <v>34625.611386000004</v>
      </c>
      <c r="AR980" s="160">
        <f t="shared" si="880"/>
        <v>63363.791386000019</v>
      </c>
      <c r="AS980" s="607"/>
      <c r="AT980" s="219"/>
      <c r="AU980" s="13">
        <f t="shared" si="881"/>
        <v>2476.4040000000005</v>
      </c>
      <c r="AV980" s="13">
        <f t="shared" si="882"/>
        <v>2446.9230000000002</v>
      </c>
      <c r="AW980" s="13">
        <f t="shared" si="883"/>
        <v>2446.9230000000002</v>
      </c>
      <c r="AX980" s="13">
        <f t="shared" si="884"/>
        <v>2446.9230000000002</v>
      </c>
      <c r="AY980" s="13">
        <f t="shared" si="885"/>
        <v>2446.9230000000002</v>
      </c>
      <c r="AZ980" s="13">
        <f t="shared" si="886"/>
        <v>2476.4040000000005</v>
      </c>
      <c r="BA980" s="13">
        <f t="shared" si="887"/>
        <v>2446.9230000000002</v>
      </c>
      <c r="BB980" s="13">
        <f t="shared" si="888"/>
        <v>2476.4040000000005</v>
      </c>
      <c r="BC980" s="13">
        <f t="shared" si="889"/>
        <v>2446.9230000000002</v>
      </c>
      <c r="BD980" s="13">
        <f t="shared" si="890"/>
        <v>2490.9676140000001</v>
      </c>
      <c r="BE980" s="13">
        <f t="shared" si="891"/>
        <v>2520.9792720000005</v>
      </c>
      <c r="BF980" s="13">
        <f t="shared" si="892"/>
        <v>2490.9676140000001</v>
      </c>
      <c r="BG980" s="13">
        <f t="shared" si="893"/>
        <v>2520.9792720000005</v>
      </c>
      <c r="BH980" s="13">
        <f t="shared" si="894"/>
        <v>2490.9676140000001</v>
      </c>
      <c r="BI980" s="73">
        <f t="shared" si="876"/>
        <v>34625.611386000004</v>
      </c>
      <c r="BJ980" s="219"/>
      <c r="BK980" s="850">
        <f t="shared" si="895"/>
        <v>2476.4040000000005</v>
      </c>
      <c r="BL980" s="109">
        <f t="shared" si="896"/>
        <v>2446.9230000000002</v>
      </c>
      <c r="BM980" s="109">
        <f t="shared" si="897"/>
        <v>2446.9230000000002</v>
      </c>
      <c r="BN980" s="109">
        <f t="shared" si="898"/>
        <v>2446.9230000000002</v>
      </c>
      <c r="BO980" s="109">
        <f t="shared" si="899"/>
        <v>2446.9230000000002</v>
      </c>
      <c r="BP980" s="109">
        <f t="shared" si="900"/>
        <v>2476.4040000000005</v>
      </c>
      <c r="BQ980" s="109">
        <f t="shared" si="901"/>
        <v>2446.9230000000002</v>
      </c>
      <c r="BR980" s="109">
        <f t="shared" si="902"/>
        <v>2476.4040000000005</v>
      </c>
      <c r="BS980" s="109">
        <f t="shared" si="903"/>
        <v>2446.9230000000002</v>
      </c>
      <c r="BT980" s="109">
        <f t="shared" si="904"/>
        <v>2490.9676140000001</v>
      </c>
      <c r="BU980" s="109">
        <f t="shared" si="905"/>
        <v>2520.9792720000005</v>
      </c>
      <c r="BV980" s="109">
        <f t="shared" si="906"/>
        <v>2490.9676140000001</v>
      </c>
      <c r="BW980" s="109">
        <f t="shared" si="907"/>
        <v>2520.9792720000005</v>
      </c>
      <c r="BX980" s="109">
        <f t="shared" si="908"/>
        <v>2490.9676140000001</v>
      </c>
      <c r="BY980" s="1000">
        <f t="shared" si="877"/>
        <v>34625.611386000004</v>
      </c>
    </row>
    <row r="981" spans="1:77">
      <c r="A981" s="678"/>
      <c r="B981" s="678" t="s">
        <v>2057</v>
      </c>
      <c r="C981" s="57" t="s">
        <v>23</v>
      </c>
      <c r="D981" s="684" t="s">
        <v>22</v>
      </c>
      <c r="E981" s="681" t="s">
        <v>349</v>
      </c>
      <c r="F981" s="683" t="s">
        <v>264</v>
      </c>
      <c r="G981" s="682" t="s">
        <v>106</v>
      </c>
      <c r="H981" s="241" t="s">
        <v>125</v>
      </c>
      <c r="I981" s="38"/>
      <c r="J981" s="983"/>
      <c r="K981" s="903"/>
      <c r="L981" s="798"/>
      <c r="M981" s="429"/>
      <c r="N981" s="109"/>
      <c r="O981" s="109"/>
      <c r="P981" s="109"/>
      <c r="Q981" s="607"/>
      <c r="R981" s="93"/>
      <c r="S981" s="109">
        <v>0</v>
      </c>
      <c r="T981" s="109">
        <v>0</v>
      </c>
      <c r="U981" s="109">
        <v>0</v>
      </c>
      <c r="V981" s="109">
        <v>6855</v>
      </c>
      <c r="W981" s="109">
        <v>5484</v>
      </c>
      <c r="X981" s="109">
        <v>3199</v>
      </c>
      <c r="Y981" s="109">
        <v>1835.2130000000002</v>
      </c>
      <c r="Z981" s="109">
        <v>1857.3239999999998</v>
      </c>
      <c r="AA981" s="109">
        <v>1835.2130000000002</v>
      </c>
      <c r="AB981" s="109">
        <v>1857.3239999999998</v>
      </c>
      <c r="AC981" s="109">
        <v>1835.2130000000002</v>
      </c>
      <c r="AD981" s="109">
        <v>1835.2130000000002</v>
      </c>
      <c r="AE981" s="109">
        <v>1835.2130000000002</v>
      </c>
      <c r="AF981" s="109">
        <v>1835.2130000000002</v>
      </c>
      <c r="AG981" s="109">
        <v>1857.3239999999998</v>
      </c>
      <c r="AH981" s="109">
        <v>1835.2130000000002</v>
      </c>
      <c r="AI981" s="109">
        <v>1857.3239999999998</v>
      </c>
      <c r="AJ981" s="109">
        <v>1835.2130000000002</v>
      </c>
      <c r="AK981" s="109">
        <v>1868.2468340000003</v>
      </c>
      <c r="AL981" s="109">
        <v>1890.7558319999998</v>
      </c>
      <c r="AM981" s="109">
        <v>1868.2468340000003</v>
      </c>
      <c r="AN981" s="109">
        <v>1890.7558319999998</v>
      </c>
      <c r="AO981" s="109">
        <v>1868.2468340000003</v>
      </c>
      <c r="AP981" s="160">
        <f t="shared" si="878"/>
        <v>21065.75</v>
      </c>
      <c r="AQ981" s="160">
        <f t="shared" si="879"/>
        <v>25969.502166000002</v>
      </c>
      <c r="AR981" s="160">
        <f t="shared" si="880"/>
        <v>47035.252166000006</v>
      </c>
      <c r="AS981" s="607"/>
      <c r="AT981" s="219"/>
      <c r="AU981" s="13">
        <f t="shared" si="881"/>
        <v>1857.3239999999998</v>
      </c>
      <c r="AV981" s="13">
        <f t="shared" si="882"/>
        <v>1835.2130000000002</v>
      </c>
      <c r="AW981" s="13">
        <f t="shared" si="883"/>
        <v>1835.2130000000002</v>
      </c>
      <c r="AX981" s="13">
        <f t="shared" si="884"/>
        <v>1835.2130000000002</v>
      </c>
      <c r="AY981" s="13">
        <f t="shared" si="885"/>
        <v>1835.2130000000002</v>
      </c>
      <c r="AZ981" s="13">
        <f t="shared" si="886"/>
        <v>1857.3239999999998</v>
      </c>
      <c r="BA981" s="13">
        <f t="shared" si="887"/>
        <v>1835.2130000000002</v>
      </c>
      <c r="BB981" s="13">
        <f t="shared" si="888"/>
        <v>1857.3239999999998</v>
      </c>
      <c r="BC981" s="13">
        <f t="shared" si="889"/>
        <v>1835.2130000000002</v>
      </c>
      <c r="BD981" s="13">
        <f t="shared" si="890"/>
        <v>1868.2468340000003</v>
      </c>
      <c r="BE981" s="13">
        <f t="shared" si="891"/>
        <v>1890.7558319999998</v>
      </c>
      <c r="BF981" s="13">
        <f t="shared" si="892"/>
        <v>1868.2468340000003</v>
      </c>
      <c r="BG981" s="13">
        <f t="shared" si="893"/>
        <v>1890.7558319999998</v>
      </c>
      <c r="BH981" s="13">
        <f t="shared" si="894"/>
        <v>1868.2468340000003</v>
      </c>
      <c r="BI981" s="73">
        <f t="shared" si="876"/>
        <v>25969.502166000002</v>
      </c>
      <c r="BJ981" s="219"/>
      <c r="BK981" s="850">
        <f t="shared" si="895"/>
        <v>1857.3239999999998</v>
      </c>
      <c r="BL981" s="109">
        <f t="shared" si="896"/>
        <v>1835.2130000000002</v>
      </c>
      <c r="BM981" s="109">
        <f t="shared" si="897"/>
        <v>1835.2130000000002</v>
      </c>
      <c r="BN981" s="109">
        <f t="shared" si="898"/>
        <v>1835.2130000000002</v>
      </c>
      <c r="BO981" s="109">
        <f t="shared" si="899"/>
        <v>1835.2130000000002</v>
      </c>
      <c r="BP981" s="109">
        <f t="shared" si="900"/>
        <v>1857.3239999999998</v>
      </c>
      <c r="BQ981" s="109">
        <f t="shared" si="901"/>
        <v>1835.2130000000002</v>
      </c>
      <c r="BR981" s="109">
        <f t="shared" si="902"/>
        <v>1857.3239999999998</v>
      </c>
      <c r="BS981" s="109">
        <f t="shared" si="903"/>
        <v>1835.2130000000002</v>
      </c>
      <c r="BT981" s="109">
        <f t="shared" si="904"/>
        <v>1868.2468340000003</v>
      </c>
      <c r="BU981" s="109">
        <f t="shared" si="905"/>
        <v>1890.7558319999998</v>
      </c>
      <c r="BV981" s="109">
        <f t="shared" si="906"/>
        <v>1868.2468340000003</v>
      </c>
      <c r="BW981" s="109">
        <f t="shared" si="907"/>
        <v>1890.7558319999998</v>
      </c>
      <c r="BX981" s="109">
        <f t="shared" si="908"/>
        <v>1868.2468340000003</v>
      </c>
      <c r="BY981" s="1000">
        <f t="shared" si="877"/>
        <v>25969.502166000002</v>
      </c>
    </row>
    <row r="982" spans="1:77">
      <c r="A982" s="678"/>
      <c r="B982" s="678" t="s">
        <v>2057</v>
      </c>
      <c r="C982" s="57" t="s">
        <v>23</v>
      </c>
      <c r="D982" s="684" t="s">
        <v>33</v>
      </c>
      <c r="E982" s="681" t="s">
        <v>349</v>
      </c>
      <c r="F982" s="683" t="s">
        <v>264</v>
      </c>
      <c r="G982" s="682" t="s">
        <v>106</v>
      </c>
      <c r="H982" s="241" t="s">
        <v>130</v>
      </c>
      <c r="I982" s="38"/>
      <c r="J982" s="983"/>
      <c r="K982" s="903"/>
      <c r="L982" s="798"/>
      <c r="M982" s="429"/>
      <c r="N982" s="109"/>
      <c r="O982" s="109"/>
      <c r="P982" s="109"/>
      <c r="Q982" s="607"/>
      <c r="R982" s="93"/>
      <c r="S982" s="109">
        <v>0</v>
      </c>
      <c r="T982" s="109">
        <v>0</v>
      </c>
      <c r="U982" s="109">
        <v>0</v>
      </c>
      <c r="V982" s="109">
        <v>4128</v>
      </c>
      <c r="W982" s="109">
        <v>4128</v>
      </c>
      <c r="X982" s="109">
        <v>4128</v>
      </c>
      <c r="Y982" s="109">
        <v>872.13</v>
      </c>
      <c r="Z982" s="109">
        <v>373.77</v>
      </c>
      <c r="AA982" s="109">
        <v>996.72</v>
      </c>
      <c r="AB982" s="109">
        <v>1121.31</v>
      </c>
      <c r="AC982" s="109">
        <v>622.95000000000005</v>
      </c>
      <c r="AD982" s="109">
        <v>1121.31</v>
      </c>
      <c r="AE982" s="109">
        <v>1245.9000000000001</v>
      </c>
      <c r="AF982" s="109">
        <v>1245.9000000000001</v>
      </c>
      <c r="AG982" s="109">
        <v>1495.08</v>
      </c>
      <c r="AH982" s="109">
        <v>1245.9000000000001</v>
      </c>
      <c r="AI982" s="109">
        <v>872.13</v>
      </c>
      <c r="AJ982" s="109">
        <v>1245.9000000000001</v>
      </c>
      <c r="AK982" s="109">
        <v>887.82834000000003</v>
      </c>
      <c r="AL982" s="109">
        <v>380.49786</v>
      </c>
      <c r="AM982" s="109">
        <v>1014.66096</v>
      </c>
      <c r="AN982" s="109">
        <v>1141.4935800000001</v>
      </c>
      <c r="AO982" s="109">
        <v>634.1631000000001</v>
      </c>
      <c r="AP982" s="160">
        <f t="shared" si="878"/>
        <v>14626.619999999999</v>
      </c>
      <c r="AQ982" s="160">
        <f t="shared" si="879"/>
        <v>14275.023839999996</v>
      </c>
      <c r="AR982" s="160">
        <f t="shared" si="880"/>
        <v>28901.643840000004</v>
      </c>
      <c r="AS982" s="607"/>
      <c r="AT982" s="219"/>
      <c r="AU982" s="13">
        <f t="shared" si="881"/>
        <v>1121.31</v>
      </c>
      <c r="AV982" s="13">
        <f t="shared" si="882"/>
        <v>622.95000000000005</v>
      </c>
      <c r="AW982" s="13">
        <f t="shared" si="883"/>
        <v>1121.31</v>
      </c>
      <c r="AX982" s="13">
        <f t="shared" si="884"/>
        <v>1245.9000000000001</v>
      </c>
      <c r="AY982" s="13">
        <f t="shared" si="885"/>
        <v>1245.9000000000001</v>
      </c>
      <c r="AZ982" s="13">
        <f t="shared" si="886"/>
        <v>1495.08</v>
      </c>
      <c r="BA982" s="13">
        <f t="shared" si="887"/>
        <v>1245.9000000000001</v>
      </c>
      <c r="BB982" s="13">
        <f t="shared" si="888"/>
        <v>872.13</v>
      </c>
      <c r="BC982" s="13">
        <f t="shared" si="889"/>
        <v>1245.9000000000001</v>
      </c>
      <c r="BD982" s="13">
        <f t="shared" si="890"/>
        <v>887.82834000000003</v>
      </c>
      <c r="BE982" s="13">
        <f t="shared" si="891"/>
        <v>380.49786</v>
      </c>
      <c r="BF982" s="13">
        <f t="shared" si="892"/>
        <v>1014.66096</v>
      </c>
      <c r="BG982" s="13">
        <f t="shared" si="893"/>
        <v>1141.4935800000001</v>
      </c>
      <c r="BH982" s="13">
        <f t="shared" si="894"/>
        <v>634.1631000000001</v>
      </c>
      <c r="BI982" s="73">
        <f t="shared" si="876"/>
        <v>14275.023839999996</v>
      </c>
      <c r="BJ982" s="219"/>
      <c r="BK982" s="850">
        <f t="shared" si="895"/>
        <v>1121.31</v>
      </c>
      <c r="BL982" s="109">
        <f t="shared" si="896"/>
        <v>622.95000000000005</v>
      </c>
      <c r="BM982" s="109">
        <f t="shared" si="897"/>
        <v>1121.31</v>
      </c>
      <c r="BN982" s="109">
        <f t="shared" si="898"/>
        <v>1245.9000000000001</v>
      </c>
      <c r="BO982" s="109">
        <f t="shared" si="899"/>
        <v>1245.9000000000001</v>
      </c>
      <c r="BP982" s="109">
        <f t="shared" si="900"/>
        <v>1495.08</v>
      </c>
      <c r="BQ982" s="109">
        <f t="shared" si="901"/>
        <v>1245.9000000000001</v>
      </c>
      <c r="BR982" s="109">
        <f t="shared" si="902"/>
        <v>872.13</v>
      </c>
      <c r="BS982" s="109">
        <f t="shared" si="903"/>
        <v>1245.9000000000001</v>
      </c>
      <c r="BT982" s="109">
        <f t="shared" si="904"/>
        <v>887.82834000000003</v>
      </c>
      <c r="BU982" s="109">
        <f t="shared" si="905"/>
        <v>380.49786</v>
      </c>
      <c r="BV982" s="109">
        <f t="shared" si="906"/>
        <v>1014.66096</v>
      </c>
      <c r="BW982" s="109">
        <f t="shared" si="907"/>
        <v>1141.4935800000001</v>
      </c>
      <c r="BX982" s="109">
        <f t="shared" si="908"/>
        <v>634.1631000000001</v>
      </c>
      <c r="BY982" s="1000">
        <f t="shared" si="877"/>
        <v>14275.023839999996</v>
      </c>
    </row>
    <row r="983" spans="1:77">
      <c r="A983" s="2"/>
      <c r="B983" s="2" t="s">
        <v>2057</v>
      </c>
      <c r="C983" s="57" t="s">
        <v>20</v>
      </c>
      <c r="D983" s="57" t="s">
        <v>7</v>
      </c>
      <c r="E983" s="681" t="s">
        <v>349</v>
      </c>
      <c r="F983" s="682" t="s">
        <v>264</v>
      </c>
      <c r="G983" s="682" t="s">
        <v>106</v>
      </c>
      <c r="H983" s="241" t="s">
        <v>124</v>
      </c>
      <c r="I983" s="38"/>
      <c r="J983" s="983"/>
      <c r="K983" s="903"/>
      <c r="L983" s="798"/>
      <c r="M983" s="429"/>
      <c r="N983" s="109"/>
      <c r="O983" s="109"/>
      <c r="P983" s="109"/>
      <c r="Q983" s="607"/>
      <c r="R983" s="93"/>
      <c r="S983" s="109">
        <v>0</v>
      </c>
      <c r="T983" s="109">
        <v>-1072.3599999999999</v>
      </c>
      <c r="U983" s="109">
        <v>0</v>
      </c>
      <c r="V983" s="109">
        <v>0</v>
      </c>
      <c r="W983" s="109">
        <v>0</v>
      </c>
      <c r="X983" s="109">
        <v>0</v>
      </c>
      <c r="Y983" s="109">
        <v>33200.000000000007</v>
      </c>
      <c r="Z983" s="109">
        <v>33600</v>
      </c>
      <c r="AA983" s="109">
        <v>33200.000000000007</v>
      </c>
      <c r="AB983" s="109">
        <v>33600</v>
      </c>
      <c r="AC983" s="109">
        <v>33200.000000000007</v>
      </c>
      <c r="AD983" s="109">
        <v>33200.000000000007</v>
      </c>
      <c r="AE983" s="109">
        <v>33200.000000000007</v>
      </c>
      <c r="AF983" s="109">
        <v>33200.000000000007</v>
      </c>
      <c r="AG983" s="109">
        <v>33600</v>
      </c>
      <c r="AH983" s="109">
        <v>33200.000000000007</v>
      </c>
      <c r="AI983" s="109">
        <v>33600</v>
      </c>
      <c r="AJ983" s="109">
        <v>33200.000000000007</v>
      </c>
      <c r="AK983" s="109">
        <v>12632.951422000002</v>
      </c>
      <c r="AL983" s="109">
        <v>12785.155655999999</v>
      </c>
      <c r="AM983" s="109">
        <v>12632.951422000002</v>
      </c>
      <c r="AN983" s="109">
        <v>12785.155655999999</v>
      </c>
      <c r="AO983" s="109">
        <v>12632.951422000002</v>
      </c>
      <c r="AP983" s="160">
        <f t="shared" si="878"/>
        <v>98927.640000000014</v>
      </c>
      <c r="AQ983" s="160">
        <f t="shared" si="879"/>
        <v>363469.16557800007</v>
      </c>
      <c r="AR983" s="160">
        <f t="shared" si="880"/>
        <v>462396.80557800009</v>
      </c>
      <c r="AS983" s="607"/>
      <c r="AT983" s="219"/>
      <c r="AU983" s="13">
        <f t="shared" si="881"/>
        <v>33600</v>
      </c>
      <c r="AV983" s="13">
        <f t="shared" si="882"/>
        <v>33200.000000000007</v>
      </c>
      <c r="AW983" s="13">
        <f t="shared" si="883"/>
        <v>33200.000000000007</v>
      </c>
      <c r="AX983" s="13">
        <f t="shared" si="884"/>
        <v>33200.000000000007</v>
      </c>
      <c r="AY983" s="13">
        <f t="shared" si="885"/>
        <v>33200.000000000007</v>
      </c>
      <c r="AZ983" s="13">
        <f t="shared" si="886"/>
        <v>33600</v>
      </c>
      <c r="BA983" s="13">
        <f t="shared" si="887"/>
        <v>33200.000000000007</v>
      </c>
      <c r="BB983" s="13">
        <f t="shared" si="888"/>
        <v>33600</v>
      </c>
      <c r="BC983" s="13">
        <f t="shared" si="889"/>
        <v>33200.000000000007</v>
      </c>
      <c r="BD983" s="13">
        <f t="shared" si="890"/>
        <v>12632.951422000002</v>
      </c>
      <c r="BE983" s="13">
        <f t="shared" si="891"/>
        <v>12785.155655999999</v>
      </c>
      <c r="BF983" s="13">
        <f t="shared" si="892"/>
        <v>12632.951422000002</v>
      </c>
      <c r="BG983" s="13">
        <f t="shared" si="893"/>
        <v>12785.155655999999</v>
      </c>
      <c r="BH983" s="13">
        <f t="shared" si="894"/>
        <v>12632.951422000002</v>
      </c>
      <c r="BI983" s="73">
        <f t="shared" si="876"/>
        <v>363469.16557800007</v>
      </c>
      <c r="BJ983" s="219"/>
      <c r="BK983" s="850">
        <f t="shared" si="895"/>
        <v>33600</v>
      </c>
      <c r="BL983" s="109">
        <f t="shared" si="896"/>
        <v>33200.000000000007</v>
      </c>
      <c r="BM983" s="109">
        <f t="shared" si="897"/>
        <v>33200.000000000007</v>
      </c>
      <c r="BN983" s="109">
        <f t="shared" si="898"/>
        <v>33200.000000000007</v>
      </c>
      <c r="BO983" s="109">
        <f t="shared" si="899"/>
        <v>33200.000000000007</v>
      </c>
      <c r="BP983" s="109">
        <f t="shared" si="900"/>
        <v>33600</v>
      </c>
      <c r="BQ983" s="109">
        <f t="shared" si="901"/>
        <v>33200.000000000007</v>
      </c>
      <c r="BR983" s="109">
        <f t="shared" si="902"/>
        <v>33600</v>
      </c>
      <c r="BS983" s="109">
        <f t="shared" si="903"/>
        <v>33200.000000000007</v>
      </c>
      <c r="BT983" s="109">
        <f t="shared" si="904"/>
        <v>12632.951422000002</v>
      </c>
      <c r="BU983" s="109">
        <f t="shared" si="905"/>
        <v>12785.155655999999</v>
      </c>
      <c r="BV983" s="109">
        <f t="shared" si="906"/>
        <v>12632.951422000002</v>
      </c>
      <c r="BW983" s="109">
        <f t="shared" si="907"/>
        <v>12785.155655999999</v>
      </c>
      <c r="BX983" s="109">
        <f t="shared" si="908"/>
        <v>12632.951422000002</v>
      </c>
      <c r="BY983" s="1000">
        <f t="shared" si="877"/>
        <v>363469.16557800007</v>
      </c>
    </row>
    <row r="984" spans="1:77">
      <c r="A984" s="2"/>
      <c r="B984" s="2" t="s">
        <v>2057</v>
      </c>
      <c r="C984" s="57" t="s">
        <v>20</v>
      </c>
      <c r="D984" s="57" t="s">
        <v>7</v>
      </c>
      <c r="E984" s="681" t="s">
        <v>349</v>
      </c>
      <c r="F984" s="682" t="s">
        <v>264</v>
      </c>
      <c r="G984" s="682" t="s">
        <v>106</v>
      </c>
      <c r="H984" s="241" t="s">
        <v>124</v>
      </c>
      <c r="I984" s="38"/>
      <c r="J984" s="983"/>
      <c r="K984" s="903"/>
      <c r="L984" s="798"/>
      <c r="M984" s="429"/>
      <c r="N984" s="109"/>
      <c r="O984" s="109"/>
      <c r="P984" s="109"/>
      <c r="Q984" s="607"/>
      <c r="R984" s="93"/>
      <c r="S984" s="109">
        <v>70027.12</v>
      </c>
      <c r="T984" s="109">
        <v>13398.120000000003</v>
      </c>
      <c r="U984" s="109">
        <v>25913.13</v>
      </c>
      <c r="V984" s="109">
        <v>0</v>
      </c>
      <c r="W984" s="109">
        <v>0</v>
      </c>
      <c r="X984" s="109">
        <v>0</v>
      </c>
      <c r="Y984" s="109">
        <v>6627.74</v>
      </c>
      <c r="Z984" s="109">
        <v>2840.46</v>
      </c>
      <c r="AA984" s="109">
        <v>7574.56</v>
      </c>
      <c r="AB984" s="109">
        <v>8521.3799999999992</v>
      </c>
      <c r="AC984" s="109">
        <v>4734.1000000000004</v>
      </c>
      <c r="AD984" s="109">
        <v>8521.3799999999992</v>
      </c>
      <c r="AE984" s="109">
        <v>9468.2000000000007</v>
      </c>
      <c r="AF984" s="109">
        <v>9468.2000000000007</v>
      </c>
      <c r="AG984" s="109">
        <v>11361.84</v>
      </c>
      <c r="AH984" s="109">
        <v>9468.2000000000007</v>
      </c>
      <c r="AI984" s="109">
        <v>6627.74</v>
      </c>
      <c r="AJ984" s="109">
        <v>9468.2000000000007</v>
      </c>
      <c r="AK984" s="109">
        <v>4453.0374000000002</v>
      </c>
      <c r="AL984" s="109">
        <v>1908.4446</v>
      </c>
      <c r="AM984" s="109">
        <v>5089.1855999999998</v>
      </c>
      <c r="AN984" s="109">
        <v>5725.3338000000003</v>
      </c>
      <c r="AO984" s="109">
        <v>3180.741</v>
      </c>
      <c r="AP984" s="160">
        <f t="shared" si="878"/>
        <v>126381.13</v>
      </c>
      <c r="AQ984" s="160">
        <f t="shared" si="879"/>
        <v>97995.982399999994</v>
      </c>
      <c r="AR984" s="160">
        <f t="shared" si="880"/>
        <v>224377.11240000004</v>
      </c>
      <c r="AS984" s="607"/>
      <c r="AT984" s="219"/>
      <c r="AU984" s="13">
        <f t="shared" si="881"/>
        <v>8521.3799999999992</v>
      </c>
      <c r="AV984" s="13">
        <f t="shared" si="882"/>
        <v>4734.1000000000004</v>
      </c>
      <c r="AW984" s="13">
        <f t="shared" si="883"/>
        <v>8521.3799999999992</v>
      </c>
      <c r="AX984" s="13">
        <f t="shared" si="884"/>
        <v>9468.2000000000007</v>
      </c>
      <c r="AY984" s="13">
        <f t="shared" si="885"/>
        <v>9468.2000000000007</v>
      </c>
      <c r="AZ984" s="13">
        <f t="shared" si="886"/>
        <v>11361.84</v>
      </c>
      <c r="BA984" s="13">
        <f t="shared" si="887"/>
        <v>9468.2000000000007</v>
      </c>
      <c r="BB984" s="13">
        <f t="shared" si="888"/>
        <v>6627.74</v>
      </c>
      <c r="BC984" s="13">
        <f t="shared" si="889"/>
        <v>9468.2000000000007</v>
      </c>
      <c r="BD984" s="13">
        <f t="shared" si="890"/>
        <v>4453.0374000000002</v>
      </c>
      <c r="BE984" s="13">
        <f t="shared" si="891"/>
        <v>1908.4446</v>
      </c>
      <c r="BF984" s="13">
        <f t="shared" si="892"/>
        <v>5089.1855999999998</v>
      </c>
      <c r="BG984" s="13">
        <f t="shared" si="893"/>
        <v>5725.3338000000003</v>
      </c>
      <c r="BH984" s="13">
        <f t="shared" si="894"/>
        <v>3180.741</v>
      </c>
      <c r="BI984" s="73">
        <f t="shared" si="876"/>
        <v>97995.982399999994</v>
      </c>
      <c r="BJ984" s="219"/>
      <c r="BK984" s="850">
        <f t="shared" si="895"/>
        <v>8521.3799999999992</v>
      </c>
      <c r="BL984" s="109">
        <f t="shared" si="896"/>
        <v>4734.1000000000004</v>
      </c>
      <c r="BM984" s="109">
        <f t="shared" si="897"/>
        <v>8521.3799999999992</v>
      </c>
      <c r="BN984" s="109">
        <f t="shared" si="898"/>
        <v>9468.2000000000007</v>
      </c>
      <c r="BO984" s="109">
        <f t="shared" si="899"/>
        <v>9468.2000000000007</v>
      </c>
      <c r="BP984" s="109">
        <f t="shared" si="900"/>
        <v>11361.84</v>
      </c>
      <c r="BQ984" s="109">
        <f t="shared" si="901"/>
        <v>9468.2000000000007</v>
      </c>
      <c r="BR984" s="109">
        <f t="shared" si="902"/>
        <v>6627.74</v>
      </c>
      <c r="BS984" s="109">
        <f t="shared" si="903"/>
        <v>9468.2000000000007</v>
      </c>
      <c r="BT984" s="109">
        <f t="shared" si="904"/>
        <v>4453.0374000000002</v>
      </c>
      <c r="BU984" s="109">
        <f t="shared" si="905"/>
        <v>1908.4446</v>
      </c>
      <c r="BV984" s="109">
        <f t="shared" si="906"/>
        <v>5089.1855999999998</v>
      </c>
      <c r="BW984" s="109">
        <f t="shared" si="907"/>
        <v>5725.3338000000003</v>
      </c>
      <c r="BX984" s="109">
        <f t="shared" si="908"/>
        <v>3180.741</v>
      </c>
      <c r="BY984" s="1000">
        <f t="shared" si="877"/>
        <v>97995.982399999994</v>
      </c>
    </row>
    <row r="985" spans="1:77">
      <c r="A985" s="679"/>
      <c r="B985" s="679" t="s">
        <v>2057</v>
      </c>
      <c r="C985" s="57" t="s">
        <v>20</v>
      </c>
      <c r="D985" s="684" t="s">
        <v>7</v>
      </c>
      <c r="E985" s="681" t="s">
        <v>349</v>
      </c>
      <c r="F985" s="682" t="s">
        <v>264</v>
      </c>
      <c r="G985" s="682" t="s">
        <v>106</v>
      </c>
      <c r="H985" s="241" t="s">
        <v>124</v>
      </c>
      <c r="I985" s="38"/>
      <c r="J985" s="983"/>
      <c r="K985" s="903"/>
      <c r="L985" s="798"/>
      <c r="M985" s="429"/>
      <c r="N985" s="109"/>
      <c r="O985" s="109"/>
      <c r="P985" s="109"/>
      <c r="Q985" s="607"/>
      <c r="R985" s="93"/>
      <c r="S985" s="109">
        <v>-236.43</v>
      </c>
      <c r="T985" s="109">
        <v>-775.43</v>
      </c>
      <c r="U985" s="109">
        <v>21318.37</v>
      </c>
      <c r="V985" s="109">
        <v>0</v>
      </c>
      <c r="W985" s="109">
        <v>0</v>
      </c>
      <c r="X985" s="109">
        <v>0</v>
      </c>
      <c r="Y985" s="109">
        <v>1320.06</v>
      </c>
      <c r="Z985" s="109">
        <v>565.74</v>
      </c>
      <c r="AA985" s="109">
        <v>1508.64</v>
      </c>
      <c r="AB985" s="109">
        <v>1697.22</v>
      </c>
      <c r="AC985" s="109">
        <v>942.9</v>
      </c>
      <c r="AD985" s="109">
        <v>1697.22</v>
      </c>
      <c r="AE985" s="109">
        <v>1885.8</v>
      </c>
      <c r="AF985" s="109">
        <v>1885.8</v>
      </c>
      <c r="AG985" s="109">
        <v>2262.96</v>
      </c>
      <c r="AH985" s="109">
        <v>1885.8</v>
      </c>
      <c r="AI985" s="109">
        <v>1320.06</v>
      </c>
      <c r="AJ985" s="109">
        <v>1885.8</v>
      </c>
      <c r="AK985" s="109">
        <v>886.90196000000003</v>
      </c>
      <c r="AL985" s="109">
        <v>380.10084000000001</v>
      </c>
      <c r="AM985" s="109">
        <v>1013.6022399999999</v>
      </c>
      <c r="AN985" s="109">
        <v>1140.3025200000002</v>
      </c>
      <c r="AO985" s="109">
        <v>633.50139999999999</v>
      </c>
      <c r="AP985" s="160">
        <f t="shared" si="878"/>
        <v>23700.95</v>
      </c>
      <c r="AQ985" s="160">
        <f t="shared" si="879"/>
        <v>19517.968960000002</v>
      </c>
      <c r="AR985" s="160">
        <f t="shared" si="880"/>
        <v>43218.91896000001</v>
      </c>
      <c r="AS985" s="607"/>
      <c r="AT985" s="219"/>
      <c r="AU985" s="13">
        <f t="shared" si="881"/>
        <v>1697.22</v>
      </c>
      <c r="AV985" s="13">
        <f t="shared" si="882"/>
        <v>942.9</v>
      </c>
      <c r="AW985" s="13">
        <f t="shared" si="883"/>
        <v>1697.22</v>
      </c>
      <c r="AX985" s="13">
        <f t="shared" si="884"/>
        <v>1885.8</v>
      </c>
      <c r="AY985" s="13">
        <f t="shared" si="885"/>
        <v>1885.8</v>
      </c>
      <c r="AZ985" s="13">
        <f t="shared" si="886"/>
        <v>2262.96</v>
      </c>
      <c r="BA985" s="13">
        <f t="shared" si="887"/>
        <v>1885.8</v>
      </c>
      <c r="BB985" s="13">
        <f t="shared" si="888"/>
        <v>1320.06</v>
      </c>
      <c r="BC985" s="13">
        <f t="shared" si="889"/>
        <v>1885.8</v>
      </c>
      <c r="BD985" s="13">
        <f t="shared" si="890"/>
        <v>886.90196000000003</v>
      </c>
      <c r="BE985" s="13">
        <f t="shared" si="891"/>
        <v>380.10084000000001</v>
      </c>
      <c r="BF985" s="13">
        <f t="shared" si="892"/>
        <v>1013.6022399999999</v>
      </c>
      <c r="BG985" s="13">
        <f t="shared" si="893"/>
        <v>1140.3025200000002</v>
      </c>
      <c r="BH985" s="13">
        <f t="shared" si="894"/>
        <v>633.50139999999999</v>
      </c>
      <c r="BI985" s="73">
        <f t="shared" si="876"/>
        <v>19517.968960000002</v>
      </c>
      <c r="BJ985" s="219"/>
      <c r="BK985" s="850">
        <f t="shared" si="895"/>
        <v>1697.22</v>
      </c>
      <c r="BL985" s="109">
        <f t="shared" si="896"/>
        <v>942.9</v>
      </c>
      <c r="BM985" s="109">
        <f t="shared" si="897"/>
        <v>1697.22</v>
      </c>
      <c r="BN985" s="109">
        <f t="shared" si="898"/>
        <v>1885.8</v>
      </c>
      <c r="BO985" s="109">
        <f t="shared" si="899"/>
        <v>1885.8</v>
      </c>
      <c r="BP985" s="109">
        <f t="shared" si="900"/>
        <v>2262.96</v>
      </c>
      <c r="BQ985" s="109">
        <f t="shared" si="901"/>
        <v>1885.8</v>
      </c>
      <c r="BR985" s="109">
        <f t="shared" si="902"/>
        <v>1320.06</v>
      </c>
      <c r="BS985" s="109">
        <f t="shared" si="903"/>
        <v>1885.8</v>
      </c>
      <c r="BT985" s="109">
        <f t="shared" si="904"/>
        <v>886.90196000000003</v>
      </c>
      <c r="BU985" s="109">
        <f t="shared" si="905"/>
        <v>380.10084000000001</v>
      </c>
      <c r="BV985" s="109">
        <f t="shared" si="906"/>
        <v>1013.6022399999999</v>
      </c>
      <c r="BW985" s="109">
        <f t="shared" si="907"/>
        <v>1140.3025200000002</v>
      </c>
      <c r="BX985" s="109">
        <f t="shared" si="908"/>
        <v>633.50139999999999</v>
      </c>
      <c r="BY985" s="1000">
        <f t="shared" si="877"/>
        <v>19517.968960000002</v>
      </c>
    </row>
    <row r="986" spans="1:77">
      <c r="A986" s="678"/>
      <c r="B986" s="678" t="s">
        <v>2057</v>
      </c>
      <c r="C986" s="57" t="s">
        <v>20</v>
      </c>
      <c r="D986" s="684" t="s">
        <v>7</v>
      </c>
      <c r="E986" s="681" t="s">
        <v>349</v>
      </c>
      <c r="F986" s="683" t="s">
        <v>264</v>
      </c>
      <c r="G986" s="682" t="s">
        <v>106</v>
      </c>
      <c r="H986" s="241" t="s">
        <v>124</v>
      </c>
      <c r="I986" s="38"/>
      <c r="J986" s="983"/>
      <c r="K986" s="903"/>
      <c r="L986" s="798"/>
      <c r="M986" s="429"/>
      <c r="N986" s="109"/>
      <c r="O986" s="109"/>
      <c r="P986" s="109"/>
      <c r="Q986" s="607"/>
      <c r="R986" s="93"/>
      <c r="S986" s="109">
        <v>0</v>
      </c>
      <c r="T986" s="109">
        <v>0</v>
      </c>
      <c r="U986" s="109">
        <v>0</v>
      </c>
      <c r="V986" s="109">
        <v>0</v>
      </c>
      <c r="W986" s="109">
        <v>0</v>
      </c>
      <c r="X986" s="109">
        <v>0</v>
      </c>
      <c r="Y986" s="109">
        <v>2097.4100000000003</v>
      </c>
      <c r="Z986" s="109">
        <v>2122.6799999999998</v>
      </c>
      <c r="AA986" s="109">
        <v>2097.4100000000003</v>
      </c>
      <c r="AB986" s="109">
        <v>2122.6799999999998</v>
      </c>
      <c r="AC986" s="109">
        <v>2097.4100000000003</v>
      </c>
      <c r="AD986" s="109">
        <v>2097.4100000000003</v>
      </c>
      <c r="AE986" s="109">
        <v>2097.4100000000003</v>
      </c>
      <c r="AF986" s="109">
        <v>2097.4100000000003</v>
      </c>
      <c r="AG986" s="109">
        <v>2122.6799999999998</v>
      </c>
      <c r="AH986" s="109">
        <v>2097.4100000000003</v>
      </c>
      <c r="AI986" s="109">
        <v>2122.6799999999998</v>
      </c>
      <c r="AJ986" s="109">
        <v>2097.4100000000003</v>
      </c>
      <c r="AK986" s="109">
        <v>2135.1633800000004</v>
      </c>
      <c r="AL986" s="109">
        <v>2160.8882399999998</v>
      </c>
      <c r="AM986" s="109">
        <v>2135.1633800000004</v>
      </c>
      <c r="AN986" s="109">
        <v>2160.8882399999998</v>
      </c>
      <c r="AO986" s="109">
        <v>2135.1633800000004</v>
      </c>
      <c r="AP986" s="160">
        <f t="shared" si="878"/>
        <v>6317.5</v>
      </c>
      <c r="AQ986" s="160">
        <f t="shared" si="879"/>
        <v>29679.766620000006</v>
      </c>
      <c r="AR986" s="160">
        <f t="shared" si="880"/>
        <v>35997.266620000002</v>
      </c>
      <c r="AS986" s="607"/>
      <c r="AT986" s="219"/>
      <c r="AU986" s="13">
        <f t="shared" si="881"/>
        <v>2122.6799999999998</v>
      </c>
      <c r="AV986" s="13">
        <f t="shared" si="882"/>
        <v>2097.4100000000003</v>
      </c>
      <c r="AW986" s="13">
        <f t="shared" si="883"/>
        <v>2097.4100000000003</v>
      </c>
      <c r="AX986" s="13">
        <f t="shared" si="884"/>
        <v>2097.4100000000003</v>
      </c>
      <c r="AY986" s="13">
        <f t="shared" si="885"/>
        <v>2097.4100000000003</v>
      </c>
      <c r="AZ986" s="13">
        <f t="shared" si="886"/>
        <v>2122.6799999999998</v>
      </c>
      <c r="BA986" s="13">
        <f t="shared" si="887"/>
        <v>2097.4100000000003</v>
      </c>
      <c r="BB986" s="13">
        <f t="shared" si="888"/>
        <v>2122.6799999999998</v>
      </c>
      <c r="BC986" s="13">
        <f t="shared" si="889"/>
        <v>2097.4100000000003</v>
      </c>
      <c r="BD986" s="13">
        <f t="shared" si="890"/>
        <v>2135.1633800000004</v>
      </c>
      <c r="BE986" s="13">
        <f t="shared" si="891"/>
        <v>2160.8882399999998</v>
      </c>
      <c r="BF986" s="13">
        <f t="shared" si="892"/>
        <v>2135.1633800000004</v>
      </c>
      <c r="BG986" s="13">
        <f t="shared" si="893"/>
        <v>2160.8882399999998</v>
      </c>
      <c r="BH986" s="13">
        <f t="shared" si="894"/>
        <v>2135.1633800000004</v>
      </c>
      <c r="BI986" s="73">
        <f t="shared" si="876"/>
        <v>29679.766620000006</v>
      </c>
      <c r="BJ986" s="219"/>
      <c r="BK986" s="850">
        <f t="shared" si="895"/>
        <v>2122.6799999999998</v>
      </c>
      <c r="BL986" s="109">
        <f t="shared" si="896"/>
        <v>2097.4100000000003</v>
      </c>
      <c r="BM986" s="109">
        <f t="shared" si="897"/>
        <v>2097.4100000000003</v>
      </c>
      <c r="BN986" s="109">
        <f t="shared" si="898"/>
        <v>2097.4100000000003</v>
      </c>
      <c r="BO986" s="109">
        <f t="shared" si="899"/>
        <v>2097.4100000000003</v>
      </c>
      <c r="BP986" s="109">
        <f t="shared" si="900"/>
        <v>2122.6799999999998</v>
      </c>
      <c r="BQ986" s="109">
        <f t="shared" si="901"/>
        <v>2097.4100000000003</v>
      </c>
      <c r="BR986" s="109">
        <f t="shared" si="902"/>
        <v>2122.6799999999998</v>
      </c>
      <c r="BS986" s="109">
        <f t="shared" si="903"/>
        <v>2097.4100000000003</v>
      </c>
      <c r="BT986" s="109">
        <f t="shared" si="904"/>
        <v>2135.1633800000004</v>
      </c>
      <c r="BU986" s="109">
        <f t="shared" si="905"/>
        <v>2160.8882399999998</v>
      </c>
      <c r="BV986" s="109">
        <f t="shared" si="906"/>
        <v>2135.1633800000004</v>
      </c>
      <c r="BW986" s="109">
        <f t="shared" si="907"/>
        <v>2160.8882399999998</v>
      </c>
      <c r="BX986" s="109">
        <f t="shared" si="908"/>
        <v>2135.1633800000004</v>
      </c>
      <c r="BY986" s="1000">
        <f t="shared" si="877"/>
        <v>29679.766620000006</v>
      </c>
    </row>
    <row r="987" spans="1:77">
      <c r="A987" s="678"/>
      <c r="B987" s="678" t="s">
        <v>2057</v>
      </c>
      <c r="C987" s="57" t="s">
        <v>20</v>
      </c>
      <c r="D987" s="684" t="s">
        <v>7</v>
      </c>
      <c r="E987" s="681" t="s">
        <v>349</v>
      </c>
      <c r="F987" s="683" t="s">
        <v>264</v>
      </c>
      <c r="G987" s="682" t="s">
        <v>106</v>
      </c>
      <c r="H987" s="241" t="s">
        <v>124</v>
      </c>
      <c r="I987" s="38"/>
      <c r="J987" s="983"/>
      <c r="K987" s="903"/>
      <c r="L987" s="798"/>
      <c r="M987" s="429"/>
      <c r="N987" s="109"/>
      <c r="O987" s="109"/>
      <c r="P987" s="109"/>
      <c r="Q987" s="607"/>
      <c r="R987" s="93"/>
      <c r="S987" s="109">
        <v>-202.94</v>
      </c>
      <c r="T987" s="109">
        <v>0</v>
      </c>
      <c r="U987" s="109">
        <v>0</v>
      </c>
      <c r="V987" s="109">
        <v>0</v>
      </c>
      <c r="W987" s="109">
        <v>0</v>
      </c>
      <c r="X987" s="109">
        <v>0</v>
      </c>
      <c r="Y987" s="109">
        <v>2009.9280000000001</v>
      </c>
      <c r="Z987" s="109">
        <v>2034.144</v>
      </c>
      <c r="AA987" s="109">
        <v>2009.9280000000001</v>
      </c>
      <c r="AB987" s="109">
        <v>2034.144</v>
      </c>
      <c r="AC987" s="109">
        <v>2009.9280000000001</v>
      </c>
      <c r="AD987" s="109">
        <v>2009.9280000000001</v>
      </c>
      <c r="AE987" s="109">
        <v>2009.9280000000001</v>
      </c>
      <c r="AF987" s="109">
        <v>2009.9280000000001</v>
      </c>
      <c r="AG987" s="109">
        <v>2034.144</v>
      </c>
      <c r="AH987" s="109">
        <v>2009.9280000000001</v>
      </c>
      <c r="AI987" s="109">
        <v>2034.144</v>
      </c>
      <c r="AJ987" s="109">
        <v>2009.9280000000001</v>
      </c>
      <c r="AK987" s="109">
        <v>2046.106704</v>
      </c>
      <c r="AL987" s="109">
        <v>2070.7585920000001</v>
      </c>
      <c r="AM987" s="109">
        <v>2046.106704</v>
      </c>
      <c r="AN987" s="109">
        <v>2070.7585920000001</v>
      </c>
      <c r="AO987" s="109">
        <v>2046.106704</v>
      </c>
      <c r="AP987" s="160">
        <f t="shared" si="878"/>
        <v>5851.06</v>
      </c>
      <c r="AQ987" s="160">
        <f t="shared" si="879"/>
        <v>28441.837296000009</v>
      </c>
      <c r="AR987" s="160">
        <f t="shared" si="880"/>
        <v>34292.897296000003</v>
      </c>
      <c r="AS987" s="607"/>
      <c r="AT987" s="219"/>
      <c r="AU987" s="13">
        <f t="shared" si="881"/>
        <v>2034.144</v>
      </c>
      <c r="AV987" s="13">
        <f t="shared" si="882"/>
        <v>2009.9280000000001</v>
      </c>
      <c r="AW987" s="13">
        <f t="shared" si="883"/>
        <v>2009.9280000000001</v>
      </c>
      <c r="AX987" s="13">
        <f t="shared" si="884"/>
        <v>2009.9280000000001</v>
      </c>
      <c r="AY987" s="13">
        <f t="shared" si="885"/>
        <v>2009.9280000000001</v>
      </c>
      <c r="AZ987" s="13">
        <f t="shared" si="886"/>
        <v>2034.144</v>
      </c>
      <c r="BA987" s="13">
        <f t="shared" si="887"/>
        <v>2009.9280000000001</v>
      </c>
      <c r="BB987" s="13">
        <f t="shared" si="888"/>
        <v>2034.144</v>
      </c>
      <c r="BC987" s="13">
        <f t="shared" si="889"/>
        <v>2009.9280000000001</v>
      </c>
      <c r="BD987" s="13">
        <f t="shared" si="890"/>
        <v>2046.106704</v>
      </c>
      <c r="BE987" s="13">
        <f t="shared" si="891"/>
        <v>2070.7585920000001</v>
      </c>
      <c r="BF987" s="13">
        <f t="shared" si="892"/>
        <v>2046.106704</v>
      </c>
      <c r="BG987" s="13">
        <f t="shared" si="893"/>
        <v>2070.7585920000001</v>
      </c>
      <c r="BH987" s="13">
        <f t="shared" si="894"/>
        <v>2046.106704</v>
      </c>
      <c r="BI987" s="73">
        <f t="shared" si="876"/>
        <v>28441.837296000009</v>
      </c>
      <c r="BJ987" s="219"/>
      <c r="BK987" s="850">
        <f t="shared" si="895"/>
        <v>2034.144</v>
      </c>
      <c r="BL987" s="109">
        <f t="shared" si="896"/>
        <v>2009.9280000000001</v>
      </c>
      <c r="BM987" s="109">
        <f t="shared" si="897"/>
        <v>2009.9280000000001</v>
      </c>
      <c r="BN987" s="109">
        <f t="shared" si="898"/>
        <v>2009.9280000000001</v>
      </c>
      <c r="BO987" s="109">
        <f t="shared" si="899"/>
        <v>2009.9280000000001</v>
      </c>
      <c r="BP987" s="109">
        <f t="shared" si="900"/>
        <v>2034.144</v>
      </c>
      <c r="BQ987" s="109">
        <f t="shared" si="901"/>
        <v>2009.9280000000001</v>
      </c>
      <c r="BR987" s="109">
        <f t="shared" si="902"/>
        <v>2034.144</v>
      </c>
      <c r="BS987" s="109">
        <f t="shared" si="903"/>
        <v>2009.9280000000001</v>
      </c>
      <c r="BT987" s="109">
        <f t="shared" si="904"/>
        <v>2046.106704</v>
      </c>
      <c r="BU987" s="109">
        <f t="shared" si="905"/>
        <v>2070.7585920000001</v>
      </c>
      <c r="BV987" s="109">
        <f t="shared" si="906"/>
        <v>2046.106704</v>
      </c>
      <c r="BW987" s="109">
        <f t="shared" si="907"/>
        <v>2070.7585920000001</v>
      </c>
      <c r="BX987" s="109">
        <f t="shared" si="908"/>
        <v>2046.106704</v>
      </c>
      <c r="BY987" s="1000">
        <f t="shared" si="877"/>
        <v>28441.837296000009</v>
      </c>
    </row>
    <row r="988" spans="1:77">
      <c r="A988" s="679"/>
      <c r="B988" s="679" t="s">
        <v>2057</v>
      </c>
      <c r="C988" s="57" t="s">
        <v>20</v>
      </c>
      <c r="D988" s="684" t="s">
        <v>7</v>
      </c>
      <c r="E988" s="681" t="s">
        <v>349</v>
      </c>
      <c r="F988" s="682" t="s">
        <v>264</v>
      </c>
      <c r="G988" s="682" t="s">
        <v>106</v>
      </c>
      <c r="H988" s="241" t="s">
        <v>124</v>
      </c>
      <c r="I988" s="38"/>
      <c r="J988" s="983"/>
      <c r="K988" s="903"/>
      <c r="L988" s="798"/>
      <c r="M988" s="429"/>
      <c r="N988" s="109"/>
      <c r="O988" s="109"/>
      <c r="P988" s="109"/>
      <c r="Q988" s="607"/>
      <c r="R988" s="93"/>
      <c r="S988" s="109">
        <v>0</v>
      </c>
      <c r="T988" s="109">
        <v>0</v>
      </c>
      <c r="U988" s="109">
        <v>0</v>
      </c>
      <c r="V988" s="109">
        <v>0</v>
      </c>
      <c r="W988" s="109">
        <v>0</v>
      </c>
      <c r="X988" s="109">
        <v>0</v>
      </c>
      <c r="Y988" s="109">
        <v>1316.77</v>
      </c>
      <c r="Z988" s="109">
        <v>564.33000000000004</v>
      </c>
      <c r="AA988" s="109">
        <v>1504.88</v>
      </c>
      <c r="AB988" s="109">
        <v>1692.99</v>
      </c>
      <c r="AC988" s="109">
        <v>940.55</v>
      </c>
      <c r="AD988" s="109">
        <v>1692.99</v>
      </c>
      <c r="AE988" s="109">
        <v>1881.1</v>
      </c>
      <c r="AF988" s="109">
        <v>1881.1</v>
      </c>
      <c r="AG988" s="109">
        <v>2257.3200000000002</v>
      </c>
      <c r="AH988" s="109">
        <v>1881.1</v>
      </c>
      <c r="AI988" s="109">
        <v>1316.77</v>
      </c>
      <c r="AJ988" s="109">
        <v>1881.1</v>
      </c>
      <c r="AK988" s="109">
        <v>884.69290000000001</v>
      </c>
      <c r="AL988" s="109">
        <v>379.15409999999997</v>
      </c>
      <c r="AM988" s="109">
        <v>1011.0776000000001</v>
      </c>
      <c r="AN988" s="109">
        <v>1137.4622999999999</v>
      </c>
      <c r="AO988" s="109">
        <v>631.92349999999999</v>
      </c>
      <c r="AP988" s="160">
        <f t="shared" si="878"/>
        <v>3385.98</v>
      </c>
      <c r="AQ988" s="160">
        <f t="shared" si="879"/>
        <v>19469.330400000003</v>
      </c>
      <c r="AR988" s="160">
        <f t="shared" si="880"/>
        <v>22855.310400000002</v>
      </c>
      <c r="AS988" s="607"/>
      <c r="AT988" s="219"/>
      <c r="AU988" s="13">
        <f t="shared" si="881"/>
        <v>1692.99</v>
      </c>
      <c r="AV988" s="13">
        <f t="shared" si="882"/>
        <v>940.55</v>
      </c>
      <c r="AW988" s="13">
        <f t="shared" si="883"/>
        <v>1692.99</v>
      </c>
      <c r="AX988" s="13">
        <f t="shared" si="884"/>
        <v>1881.1</v>
      </c>
      <c r="AY988" s="13">
        <f t="shared" si="885"/>
        <v>1881.1</v>
      </c>
      <c r="AZ988" s="13">
        <f t="shared" si="886"/>
        <v>2257.3200000000002</v>
      </c>
      <c r="BA988" s="13">
        <f t="shared" si="887"/>
        <v>1881.1</v>
      </c>
      <c r="BB988" s="13">
        <f t="shared" si="888"/>
        <v>1316.77</v>
      </c>
      <c r="BC988" s="13">
        <f t="shared" si="889"/>
        <v>1881.1</v>
      </c>
      <c r="BD988" s="13">
        <f t="shared" si="890"/>
        <v>884.69290000000001</v>
      </c>
      <c r="BE988" s="13">
        <f t="shared" si="891"/>
        <v>379.15409999999997</v>
      </c>
      <c r="BF988" s="13">
        <f t="shared" si="892"/>
        <v>1011.0776000000001</v>
      </c>
      <c r="BG988" s="13">
        <f t="shared" si="893"/>
        <v>1137.4622999999999</v>
      </c>
      <c r="BH988" s="13">
        <f t="shared" si="894"/>
        <v>631.92349999999999</v>
      </c>
      <c r="BI988" s="73">
        <f t="shared" si="876"/>
        <v>19469.330400000003</v>
      </c>
      <c r="BJ988" s="219"/>
      <c r="BK988" s="850">
        <f t="shared" si="895"/>
        <v>1692.99</v>
      </c>
      <c r="BL988" s="109">
        <f t="shared" si="896"/>
        <v>940.55</v>
      </c>
      <c r="BM988" s="109">
        <f t="shared" si="897"/>
        <v>1692.99</v>
      </c>
      <c r="BN988" s="109">
        <f t="shared" si="898"/>
        <v>1881.1</v>
      </c>
      <c r="BO988" s="109">
        <f t="shared" si="899"/>
        <v>1881.1</v>
      </c>
      <c r="BP988" s="109">
        <f t="shared" si="900"/>
        <v>2257.3200000000002</v>
      </c>
      <c r="BQ988" s="109">
        <f t="shared" si="901"/>
        <v>1881.1</v>
      </c>
      <c r="BR988" s="109">
        <f t="shared" si="902"/>
        <v>1316.77</v>
      </c>
      <c r="BS988" s="109">
        <f t="shared" si="903"/>
        <v>1881.1</v>
      </c>
      <c r="BT988" s="109">
        <f t="shared" si="904"/>
        <v>884.69290000000001</v>
      </c>
      <c r="BU988" s="109">
        <f t="shared" si="905"/>
        <v>379.15409999999997</v>
      </c>
      <c r="BV988" s="109">
        <f t="shared" si="906"/>
        <v>1011.0776000000001</v>
      </c>
      <c r="BW988" s="109">
        <f t="shared" si="907"/>
        <v>1137.4622999999999</v>
      </c>
      <c r="BX988" s="109">
        <f t="shared" si="908"/>
        <v>631.92349999999999</v>
      </c>
      <c r="BY988" s="1000">
        <f t="shared" si="877"/>
        <v>19469.330400000003</v>
      </c>
    </row>
    <row r="989" spans="1:77">
      <c r="A989" s="679"/>
      <c r="B989" s="679" t="s">
        <v>295</v>
      </c>
      <c r="C989" s="57" t="s">
        <v>23</v>
      </c>
      <c r="D989" s="684" t="s">
        <v>25</v>
      </c>
      <c r="E989" s="681" t="s">
        <v>349</v>
      </c>
      <c r="F989" s="682" t="s">
        <v>264</v>
      </c>
      <c r="G989" s="682" t="s">
        <v>106</v>
      </c>
      <c r="H989" s="241" t="s">
        <v>126</v>
      </c>
      <c r="I989" s="38"/>
      <c r="J989" s="983"/>
      <c r="K989" s="903"/>
      <c r="L989" s="798"/>
      <c r="M989" s="429"/>
      <c r="N989" s="109"/>
      <c r="O989" s="109"/>
      <c r="P989" s="109"/>
      <c r="Q989" s="607"/>
      <c r="R989" s="93"/>
      <c r="S989" s="109">
        <v>62299.1</v>
      </c>
      <c r="T989" s="109">
        <v>48737.630000000019</v>
      </c>
      <c r="U989" s="109">
        <v>108044.83</v>
      </c>
      <c r="V989" s="109">
        <v>106526.5555</v>
      </c>
      <c r="W989" s="109">
        <v>120568.35550000001</v>
      </c>
      <c r="X989" s="109">
        <v>106527.33560000001</v>
      </c>
      <c r="Y989" s="109">
        <v>24900</v>
      </c>
      <c r="Z989" s="109">
        <v>25200</v>
      </c>
      <c r="AA989" s="109">
        <v>24900</v>
      </c>
      <c r="AB989" s="109">
        <v>25200</v>
      </c>
      <c r="AC989" s="109">
        <v>24900</v>
      </c>
      <c r="AD989" s="109">
        <v>24900</v>
      </c>
      <c r="AE989" s="109">
        <v>24900</v>
      </c>
      <c r="AF989" s="109">
        <v>24900</v>
      </c>
      <c r="AG989" s="109">
        <v>25200</v>
      </c>
      <c r="AH989" s="109">
        <v>24900</v>
      </c>
      <c r="AI989" s="109">
        <v>25200</v>
      </c>
      <c r="AJ989" s="109">
        <v>24900</v>
      </c>
      <c r="AK989" s="109">
        <v>25348.2</v>
      </c>
      <c r="AL989" s="109">
        <v>25653.600000000002</v>
      </c>
      <c r="AM989" s="109">
        <v>25348.2</v>
      </c>
      <c r="AN989" s="109">
        <v>25653.600000000002</v>
      </c>
      <c r="AO989" s="109">
        <v>25348.2</v>
      </c>
      <c r="AP989" s="160">
        <f t="shared" si="878"/>
        <v>627703.80660000001</v>
      </c>
      <c r="AQ989" s="160">
        <f t="shared" si="879"/>
        <v>352351.8</v>
      </c>
      <c r="AR989" s="160">
        <f t="shared" si="880"/>
        <v>980055.60659999982</v>
      </c>
      <c r="AS989" s="607"/>
      <c r="AT989" s="219"/>
      <c r="AU989" s="13">
        <f t="shared" si="881"/>
        <v>25200</v>
      </c>
      <c r="AV989" s="13">
        <f t="shared" si="882"/>
        <v>24900</v>
      </c>
      <c r="AW989" s="13">
        <f t="shared" si="883"/>
        <v>24900</v>
      </c>
      <c r="AX989" s="13">
        <f t="shared" si="884"/>
        <v>24900</v>
      </c>
      <c r="AY989" s="13">
        <f t="shared" si="885"/>
        <v>24900</v>
      </c>
      <c r="AZ989" s="13">
        <f t="shared" si="886"/>
        <v>25200</v>
      </c>
      <c r="BA989" s="13">
        <f t="shared" si="887"/>
        <v>24900</v>
      </c>
      <c r="BB989" s="13">
        <f t="shared" si="888"/>
        <v>25200</v>
      </c>
      <c r="BC989" s="13">
        <f t="shared" si="889"/>
        <v>24900</v>
      </c>
      <c r="BD989" s="13">
        <f t="shared" si="890"/>
        <v>25348.2</v>
      </c>
      <c r="BE989" s="13">
        <f t="shared" si="891"/>
        <v>25653.600000000002</v>
      </c>
      <c r="BF989" s="13">
        <f t="shared" si="892"/>
        <v>25348.2</v>
      </c>
      <c r="BG989" s="13">
        <f t="shared" si="893"/>
        <v>25653.600000000002</v>
      </c>
      <c r="BH989" s="13">
        <f t="shared" si="894"/>
        <v>25348.2</v>
      </c>
      <c r="BI989" s="73">
        <f t="shared" si="876"/>
        <v>352351.8</v>
      </c>
      <c r="BJ989" s="219"/>
      <c r="BK989" s="850">
        <f t="shared" si="895"/>
        <v>25200</v>
      </c>
      <c r="BL989" s="109">
        <f t="shared" si="896"/>
        <v>24900</v>
      </c>
      <c r="BM989" s="109">
        <f t="shared" si="897"/>
        <v>24900</v>
      </c>
      <c r="BN989" s="109">
        <f t="shared" si="898"/>
        <v>24900</v>
      </c>
      <c r="BO989" s="109">
        <f t="shared" si="899"/>
        <v>24900</v>
      </c>
      <c r="BP989" s="109">
        <f t="shared" si="900"/>
        <v>25200</v>
      </c>
      <c r="BQ989" s="109">
        <f t="shared" si="901"/>
        <v>24900</v>
      </c>
      <c r="BR989" s="109">
        <f t="shared" si="902"/>
        <v>25200</v>
      </c>
      <c r="BS989" s="109">
        <f t="shared" si="903"/>
        <v>24900</v>
      </c>
      <c r="BT989" s="109">
        <f t="shared" si="904"/>
        <v>25348.2</v>
      </c>
      <c r="BU989" s="109">
        <f t="shared" si="905"/>
        <v>25653.600000000002</v>
      </c>
      <c r="BV989" s="109">
        <f t="shared" si="906"/>
        <v>25348.2</v>
      </c>
      <c r="BW989" s="109">
        <f t="shared" si="907"/>
        <v>25653.600000000002</v>
      </c>
      <c r="BX989" s="109">
        <f t="shared" si="908"/>
        <v>25348.2</v>
      </c>
      <c r="BY989" s="1000">
        <f t="shared" si="877"/>
        <v>352351.8</v>
      </c>
    </row>
    <row r="990" spans="1:77">
      <c r="A990" s="679"/>
      <c r="B990" s="679" t="s">
        <v>295</v>
      </c>
      <c r="C990" s="57" t="s">
        <v>23</v>
      </c>
      <c r="D990" s="684" t="s">
        <v>31</v>
      </c>
      <c r="E990" s="681" t="s">
        <v>349</v>
      </c>
      <c r="F990" s="682" t="s">
        <v>264</v>
      </c>
      <c r="G990" s="682" t="s">
        <v>106</v>
      </c>
      <c r="H990" s="241" t="s">
        <v>129</v>
      </c>
      <c r="I990" s="38"/>
      <c r="J990" s="983"/>
      <c r="K990" s="903"/>
      <c r="L990" s="798"/>
      <c r="M990" s="429"/>
      <c r="N990" s="109"/>
      <c r="O990" s="109"/>
      <c r="P990" s="109"/>
      <c r="Q990" s="607"/>
      <c r="R990" s="93"/>
      <c r="S990" s="109">
        <v>-2535.6800000000007</v>
      </c>
      <c r="T990" s="109">
        <v>-2149.5400000000009</v>
      </c>
      <c r="U990" s="109">
        <v>18903.2</v>
      </c>
      <c r="V990" s="109">
        <v>255010</v>
      </c>
      <c r="W990" s="109">
        <v>213380.63754000003</v>
      </c>
      <c r="X990" s="109">
        <v>211392.25899599999</v>
      </c>
      <c r="Y990" s="109">
        <v>4000</v>
      </c>
      <c r="Z990" s="109">
        <v>3500</v>
      </c>
      <c r="AA990" s="109">
        <v>3500</v>
      </c>
      <c r="AB990" s="109">
        <v>5500</v>
      </c>
      <c r="AC990" s="109">
        <v>4000</v>
      </c>
      <c r="AD990" s="109">
        <v>4500</v>
      </c>
      <c r="AE990" s="109">
        <v>5000</v>
      </c>
      <c r="AF990" s="109">
        <v>4500</v>
      </c>
      <c r="AG990" s="109">
        <v>4000</v>
      </c>
      <c r="AH990" s="109">
        <v>4000</v>
      </c>
      <c r="AI990" s="109">
        <v>4000</v>
      </c>
      <c r="AJ990" s="109">
        <v>3500</v>
      </c>
      <c r="AK990" s="109">
        <v>8144</v>
      </c>
      <c r="AL990" s="109">
        <v>7126</v>
      </c>
      <c r="AM990" s="109">
        <v>7126</v>
      </c>
      <c r="AN990" s="109">
        <v>11198</v>
      </c>
      <c r="AO990" s="109">
        <v>8144</v>
      </c>
      <c r="AP990" s="160">
        <f t="shared" si="878"/>
        <v>705000.87653600005</v>
      </c>
      <c r="AQ990" s="160">
        <f t="shared" si="879"/>
        <v>80738</v>
      </c>
      <c r="AR990" s="160">
        <f t="shared" si="880"/>
        <v>785738.87653600005</v>
      </c>
      <c r="AS990" s="607"/>
      <c r="AT990" s="219"/>
      <c r="AU990" s="13">
        <f t="shared" si="881"/>
        <v>5500</v>
      </c>
      <c r="AV990" s="13">
        <f t="shared" si="882"/>
        <v>4000</v>
      </c>
      <c r="AW990" s="13">
        <f t="shared" si="883"/>
        <v>4500</v>
      </c>
      <c r="AX990" s="13">
        <f t="shared" si="884"/>
        <v>5000</v>
      </c>
      <c r="AY990" s="13">
        <f t="shared" si="885"/>
        <v>4500</v>
      </c>
      <c r="AZ990" s="13">
        <f t="shared" si="886"/>
        <v>4000</v>
      </c>
      <c r="BA990" s="13">
        <f t="shared" si="887"/>
        <v>4000</v>
      </c>
      <c r="BB990" s="13">
        <f t="shared" si="888"/>
        <v>4000</v>
      </c>
      <c r="BC990" s="13">
        <f t="shared" si="889"/>
        <v>3500</v>
      </c>
      <c r="BD990" s="13">
        <f t="shared" si="890"/>
        <v>8144</v>
      </c>
      <c r="BE990" s="13">
        <f t="shared" si="891"/>
        <v>7126</v>
      </c>
      <c r="BF990" s="13">
        <f t="shared" si="892"/>
        <v>7126</v>
      </c>
      <c r="BG990" s="13">
        <f t="shared" si="893"/>
        <v>11198</v>
      </c>
      <c r="BH990" s="13">
        <f t="shared" si="894"/>
        <v>8144</v>
      </c>
      <c r="BI990" s="73">
        <f t="shared" si="876"/>
        <v>80738</v>
      </c>
      <c r="BJ990" s="219"/>
      <c r="BK990" s="850">
        <f t="shared" si="895"/>
        <v>5500</v>
      </c>
      <c r="BL990" s="109">
        <f t="shared" si="896"/>
        <v>4000</v>
      </c>
      <c r="BM990" s="109">
        <f t="shared" si="897"/>
        <v>4500</v>
      </c>
      <c r="BN990" s="109">
        <f t="shared" si="898"/>
        <v>5000</v>
      </c>
      <c r="BO990" s="109">
        <f t="shared" si="899"/>
        <v>4500</v>
      </c>
      <c r="BP990" s="109">
        <f t="shared" si="900"/>
        <v>4000</v>
      </c>
      <c r="BQ990" s="109">
        <f t="shared" si="901"/>
        <v>4000</v>
      </c>
      <c r="BR990" s="109">
        <f t="shared" si="902"/>
        <v>4000</v>
      </c>
      <c r="BS990" s="109">
        <f t="shared" si="903"/>
        <v>3500</v>
      </c>
      <c r="BT990" s="109">
        <f t="shared" si="904"/>
        <v>8144</v>
      </c>
      <c r="BU990" s="109">
        <f t="shared" si="905"/>
        <v>7126</v>
      </c>
      <c r="BV990" s="109">
        <f t="shared" si="906"/>
        <v>7126</v>
      </c>
      <c r="BW990" s="109">
        <f t="shared" si="907"/>
        <v>11198</v>
      </c>
      <c r="BX990" s="109">
        <f t="shared" si="908"/>
        <v>8144</v>
      </c>
      <c r="BY990" s="1000">
        <f t="shared" si="877"/>
        <v>80738</v>
      </c>
    </row>
    <row r="991" spans="1:77">
      <c r="A991" s="678"/>
      <c r="B991" s="678" t="s">
        <v>295</v>
      </c>
      <c r="C991" s="57" t="s">
        <v>23</v>
      </c>
      <c r="D991" s="684" t="s">
        <v>29</v>
      </c>
      <c r="E991" s="681" t="s">
        <v>349</v>
      </c>
      <c r="F991" s="683" t="s">
        <v>264</v>
      </c>
      <c r="G991" s="682" t="s">
        <v>106</v>
      </c>
      <c r="H991" s="241" t="s">
        <v>128</v>
      </c>
      <c r="I991" s="38"/>
      <c r="J991" s="983"/>
      <c r="K991" s="903"/>
      <c r="L991" s="798"/>
      <c r="M991" s="429"/>
      <c r="N991" s="109"/>
      <c r="O991" s="109"/>
      <c r="P991" s="109"/>
      <c r="Q991" s="607"/>
      <c r="R991" s="93"/>
      <c r="S991" s="109">
        <v>5460.37</v>
      </c>
      <c r="T991" s="109">
        <v>135975.17000000001</v>
      </c>
      <c r="U991" s="109">
        <v>-1060.98</v>
      </c>
      <c r="V991" s="109">
        <v>70910</v>
      </c>
      <c r="W991" s="109">
        <v>59334.226140000006</v>
      </c>
      <c r="X991" s="109">
        <v>58781.322635999997</v>
      </c>
      <c r="Y991" s="109">
        <v>4800</v>
      </c>
      <c r="Z991" s="109">
        <v>4200</v>
      </c>
      <c r="AA991" s="109">
        <v>4200</v>
      </c>
      <c r="AB991" s="109">
        <v>6600</v>
      </c>
      <c r="AC991" s="109">
        <v>4800</v>
      </c>
      <c r="AD991" s="109">
        <v>5400</v>
      </c>
      <c r="AE991" s="109">
        <v>6000</v>
      </c>
      <c r="AF991" s="109">
        <v>5400</v>
      </c>
      <c r="AG991" s="109">
        <v>4800</v>
      </c>
      <c r="AH991" s="109">
        <v>4800</v>
      </c>
      <c r="AI991" s="109">
        <v>4800</v>
      </c>
      <c r="AJ991" s="109">
        <v>4200</v>
      </c>
      <c r="AK991" s="109">
        <v>4886.3999999999996</v>
      </c>
      <c r="AL991" s="109">
        <v>4275.6000000000004</v>
      </c>
      <c r="AM991" s="109">
        <v>4275.6000000000004</v>
      </c>
      <c r="AN991" s="109">
        <v>6718.8</v>
      </c>
      <c r="AO991" s="109">
        <v>4886.3999999999996</v>
      </c>
      <c r="AP991" s="160">
        <f t="shared" si="878"/>
        <v>342600.10877599998</v>
      </c>
      <c r="AQ991" s="160">
        <f t="shared" si="879"/>
        <v>71842.799999999988</v>
      </c>
      <c r="AR991" s="160">
        <f t="shared" si="880"/>
        <v>414442.90877599997</v>
      </c>
      <c r="AS991" s="607"/>
      <c r="AT991" s="219"/>
      <c r="AU991" s="13">
        <f t="shared" si="881"/>
        <v>6600</v>
      </c>
      <c r="AV991" s="13">
        <f t="shared" si="882"/>
        <v>4800</v>
      </c>
      <c r="AW991" s="13">
        <f t="shared" si="883"/>
        <v>5400</v>
      </c>
      <c r="AX991" s="13">
        <f t="shared" si="884"/>
        <v>6000</v>
      </c>
      <c r="AY991" s="13">
        <f t="shared" si="885"/>
        <v>5400</v>
      </c>
      <c r="AZ991" s="13">
        <f t="shared" si="886"/>
        <v>4800</v>
      </c>
      <c r="BA991" s="13">
        <f t="shared" si="887"/>
        <v>4800</v>
      </c>
      <c r="BB991" s="13">
        <f t="shared" si="888"/>
        <v>4800</v>
      </c>
      <c r="BC991" s="13">
        <f t="shared" si="889"/>
        <v>4200</v>
      </c>
      <c r="BD991" s="13">
        <f t="shared" si="890"/>
        <v>4886.3999999999996</v>
      </c>
      <c r="BE991" s="13">
        <f t="shared" si="891"/>
        <v>4275.6000000000004</v>
      </c>
      <c r="BF991" s="13">
        <f t="shared" si="892"/>
        <v>4275.6000000000004</v>
      </c>
      <c r="BG991" s="13">
        <f t="shared" si="893"/>
        <v>6718.8</v>
      </c>
      <c r="BH991" s="13">
        <f t="shared" si="894"/>
        <v>4886.3999999999996</v>
      </c>
      <c r="BI991" s="73">
        <f t="shared" si="876"/>
        <v>71842.799999999988</v>
      </c>
      <c r="BJ991" s="219"/>
      <c r="BK991" s="850">
        <f t="shared" si="895"/>
        <v>6600</v>
      </c>
      <c r="BL991" s="109">
        <f t="shared" si="896"/>
        <v>4800</v>
      </c>
      <c r="BM991" s="109">
        <f t="shared" si="897"/>
        <v>5400</v>
      </c>
      <c r="BN991" s="109">
        <f t="shared" si="898"/>
        <v>6000</v>
      </c>
      <c r="BO991" s="109">
        <f t="shared" si="899"/>
        <v>5400</v>
      </c>
      <c r="BP991" s="109">
        <f t="shared" si="900"/>
        <v>4800</v>
      </c>
      <c r="BQ991" s="109">
        <f t="shared" si="901"/>
        <v>4800</v>
      </c>
      <c r="BR991" s="109">
        <f t="shared" si="902"/>
        <v>4800</v>
      </c>
      <c r="BS991" s="109">
        <f t="shared" si="903"/>
        <v>4200</v>
      </c>
      <c r="BT991" s="109">
        <f t="shared" si="904"/>
        <v>4886.3999999999996</v>
      </c>
      <c r="BU991" s="109">
        <f t="shared" si="905"/>
        <v>4275.6000000000004</v>
      </c>
      <c r="BV991" s="109">
        <f t="shared" si="906"/>
        <v>4275.6000000000004</v>
      </c>
      <c r="BW991" s="109">
        <f t="shared" si="907"/>
        <v>6718.8</v>
      </c>
      <c r="BX991" s="109">
        <f t="shared" si="908"/>
        <v>4886.3999999999996</v>
      </c>
      <c r="BY991" s="1000">
        <f t="shared" si="877"/>
        <v>71842.799999999988</v>
      </c>
    </row>
    <row r="992" spans="1:77">
      <c r="A992" s="678"/>
      <c r="B992" s="678" t="s">
        <v>295</v>
      </c>
      <c r="C992" s="57" t="s">
        <v>23</v>
      </c>
      <c r="D992" s="684" t="s">
        <v>27</v>
      </c>
      <c r="E992" s="681" t="s">
        <v>349</v>
      </c>
      <c r="F992" s="683" t="s">
        <v>264</v>
      </c>
      <c r="G992" s="682" t="s">
        <v>106</v>
      </c>
      <c r="H992" s="241" t="s">
        <v>127</v>
      </c>
      <c r="I992" s="38"/>
      <c r="J992" s="983"/>
      <c r="K992" s="903"/>
      <c r="L992" s="798"/>
      <c r="M992" s="429"/>
      <c r="N992" s="109"/>
      <c r="O992" s="109"/>
      <c r="P992" s="109"/>
      <c r="Q992" s="607"/>
      <c r="R992" s="93"/>
      <c r="S992" s="109">
        <v>0</v>
      </c>
      <c r="T992" s="109">
        <v>13822.69</v>
      </c>
      <c r="U992" s="109">
        <v>5551.9299999999994</v>
      </c>
      <c r="V992" s="109">
        <v>17547.317500000001</v>
      </c>
      <c r="W992" s="109">
        <v>19860.317500000001</v>
      </c>
      <c r="X992" s="109">
        <v>17547.446</v>
      </c>
      <c r="Y992" s="109">
        <v>5810</v>
      </c>
      <c r="Z992" s="109">
        <v>5880</v>
      </c>
      <c r="AA992" s="109">
        <v>5810</v>
      </c>
      <c r="AB992" s="109">
        <v>5880</v>
      </c>
      <c r="AC992" s="109">
        <v>5810</v>
      </c>
      <c r="AD992" s="109">
        <v>5810</v>
      </c>
      <c r="AE992" s="109">
        <v>5810</v>
      </c>
      <c r="AF992" s="109">
        <v>5810</v>
      </c>
      <c r="AG992" s="109">
        <v>5880</v>
      </c>
      <c r="AH992" s="109">
        <v>5810</v>
      </c>
      <c r="AI992" s="109">
        <v>5880</v>
      </c>
      <c r="AJ992" s="109">
        <v>5810</v>
      </c>
      <c r="AK992" s="109">
        <v>5914.58</v>
      </c>
      <c r="AL992" s="109">
        <v>5985.84</v>
      </c>
      <c r="AM992" s="109">
        <v>5914.58</v>
      </c>
      <c r="AN992" s="109">
        <v>5985.84</v>
      </c>
      <c r="AO992" s="109">
        <v>5914.58</v>
      </c>
      <c r="AP992" s="160">
        <f t="shared" si="878"/>
        <v>91829.701000000001</v>
      </c>
      <c r="AQ992" s="160">
        <f t="shared" si="879"/>
        <v>82215.42</v>
      </c>
      <c r="AR992" s="160">
        <f t="shared" si="880"/>
        <v>174045.12099999996</v>
      </c>
      <c r="AS992" s="607"/>
      <c r="AT992" s="219"/>
      <c r="AU992" s="13">
        <f t="shared" si="881"/>
        <v>5880</v>
      </c>
      <c r="AV992" s="13">
        <f t="shared" si="882"/>
        <v>5810</v>
      </c>
      <c r="AW992" s="13">
        <f t="shared" si="883"/>
        <v>5810</v>
      </c>
      <c r="AX992" s="13">
        <f t="shared" si="884"/>
        <v>5810</v>
      </c>
      <c r="AY992" s="13">
        <f t="shared" si="885"/>
        <v>5810</v>
      </c>
      <c r="AZ992" s="13">
        <f t="shared" si="886"/>
        <v>5880</v>
      </c>
      <c r="BA992" s="13">
        <f t="shared" si="887"/>
        <v>5810</v>
      </c>
      <c r="BB992" s="13">
        <f t="shared" si="888"/>
        <v>5880</v>
      </c>
      <c r="BC992" s="13">
        <f t="shared" si="889"/>
        <v>5810</v>
      </c>
      <c r="BD992" s="13">
        <f t="shared" si="890"/>
        <v>5914.58</v>
      </c>
      <c r="BE992" s="13">
        <f t="shared" si="891"/>
        <v>5985.84</v>
      </c>
      <c r="BF992" s="13">
        <f t="shared" si="892"/>
        <v>5914.58</v>
      </c>
      <c r="BG992" s="13">
        <f t="shared" si="893"/>
        <v>5985.84</v>
      </c>
      <c r="BH992" s="13">
        <f t="shared" si="894"/>
        <v>5914.58</v>
      </c>
      <c r="BI992" s="73">
        <f t="shared" si="876"/>
        <v>82215.42</v>
      </c>
      <c r="BJ992" s="219"/>
      <c r="BK992" s="850">
        <f t="shared" si="895"/>
        <v>5880</v>
      </c>
      <c r="BL992" s="109">
        <f t="shared" si="896"/>
        <v>5810</v>
      </c>
      <c r="BM992" s="109">
        <f t="shared" si="897"/>
        <v>5810</v>
      </c>
      <c r="BN992" s="109">
        <f t="shared" si="898"/>
        <v>5810</v>
      </c>
      <c r="BO992" s="109">
        <f t="shared" si="899"/>
        <v>5810</v>
      </c>
      <c r="BP992" s="109">
        <f t="shared" si="900"/>
        <v>5880</v>
      </c>
      <c r="BQ992" s="109">
        <f t="shared" si="901"/>
        <v>5810</v>
      </c>
      <c r="BR992" s="109">
        <f t="shared" si="902"/>
        <v>5880</v>
      </c>
      <c r="BS992" s="109">
        <f t="shared" si="903"/>
        <v>5810</v>
      </c>
      <c r="BT992" s="109">
        <f t="shared" si="904"/>
        <v>5914.58</v>
      </c>
      <c r="BU992" s="109">
        <f t="shared" si="905"/>
        <v>5985.84</v>
      </c>
      <c r="BV992" s="109">
        <f t="shared" si="906"/>
        <v>5914.58</v>
      </c>
      <c r="BW992" s="109">
        <f t="shared" si="907"/>
        <v>5985.84</v>
      </c>
      <c r="BX992" s="109">
        <f t="shared" si="908"/>
        <v>5914.58</v>
      </c>
      <c r="BY992" s="1000">
        <f t="shared" si="877"/>
        <v>82215.42</v>
      </c>
    </row>
    <row r="993" spans="1:77">
      <c r="A993" s="679"/>
      <c r="B993" s="679" t="s">
        <v>295</v>
      </c>
      <c r="C993" s="57" t="s">
        <v>23</v>
      </c>
      <c r="D993" s="684" t="s">
        <v>33</v>
      </c>
      <c r="E993" s="681" t="s">
        <v>349</v>
      </c>
      <c r="F993" s="682" t="s">
        <v>264</v>
      </c>
      <c r="G993" s="682" t="s">
        <v>106</v>
      </c>
      <c r="H993" s="241" t="s">
        <v>130</v>
      </c>
      <c r="I993" s="38"/>
      <c r="J993" s="983"/>
      <c r="K993" s="903"/>
      <c r="L993" s="798"/>
      <c r="M993" s="429"/>
      <c r="N993" s="109"/>
      <c r="O993" s="109"/>
      <c r="P993" s="109"/>
      <c r="Q993" s="607"/>
      <c r="R993" s="93"/>
      <c r="S993" s="109">
        <v>43282.39</v>
      </c>
      <c r="T993" s="109">
        <v>-292.39999999999998</v>
      </c>
      <c r="U993" s="109">
        <v>6008.98</v>
      </c>
      <c r="V993" s="109">
        <v>24080</v>
      </c>
      <c r="W993" s="109">
        <v>20149.036320000003</v>
      </c>
      <c r="X993" s="109">
        <v>19961.278367999999</v>
      </c>
      <c r="Y993" s="109">
        <v>3418</v>
      </c>
      <c r="Z993" s="109">
        <v>2990.75</v>
      </c>
      <c r="AA993" s="109">
        <v>2990.75</v>
      </c>
      <c r="AB993" s="109">
        <v>4699.75</v>
      </c>
      <c r="AC993" s="109">
        <v>3418</v>
      </c>
      <c r="AD993" s="109">
        <v>3845.25</v>
      </c>
      <c r="AE993" s="109">
        <v>4272.5</v>
      </c>
      <c r="AF993" s="109">
        <v>3845.25</v>
      </c>
      <c r="AG993" s="109">
        <v>3418</v>
      </c>
      <c r="AH993" s="109">
        <v>3418</v>
      </c>
      <c r="AI993" s="109">
        <v>3418</v>
      </c>
      <c r="AJ993" s="109">
        <v>2990.75</v>
      </c>
      <c r="AK993" s="109">
        <v>3479.5239999999999</v>
      </c>
      <c r="AL993" s="109">
        <v>3044.5835000000002</v>
      </c>
      <c r="AM993" s="109">
        <v>3044.5835000000002</v>
      </c>
      <c r="AN993" s="109">
        <v>4784.3455000000004</v>
      </c>
      <c r="AO993" s="109">
        <v>3479.5239999999999</v>
      </c>
      <c r="AP993" s="160">
        <f t="shared" si="878"/>
        <v>122588.784688</v>
      </c>
      <c r="AQ993" s="160">
        <f t="shared" si="879"/>
        <v>51158.0605</v>
      </c>
      <c r="AR993" s="160">
        <f t="shared" si="880"/>
        <v>173746.84518800001</v>
      </c>
      <c r="AS993" s="607"/>
      <c r="AT993" s="219"/>
      <c r="AU993" s="13">
        <f t="shared" si="881"/>
        <v>4699.75</v>
      </c>
      <c r="AV993" s="13">
        <f t="shared" si="882"/>
        <v>3418</v>
      </c>
      <c r="AW993" s="13">
        <f t="shared" si="883"/>
        <v>3845.25</v>
      </c>
      <c r="AX993" s="13">
        <f t="shared" si="884"/>
        <v>4272.5</v>
      </c>
      <c r="AY993" s="13">
        <f t="shared" si="885"/>
        <v>3845.25</v>
      </c>
      <c r="AZ993" s="13">
        <f t="shared" si="886"/>
        <v>3418</v>
      </c>
      <c r="BA993" s="13">
        <f t="shared" si="887"/>
        <v>3418</v>
      </c>
      <c r="BB993" s="13">
        <f t="shared" si="888"/>
        <v>3418</v>
      </c>
      <c r="BC993" s="13">
        <f t="shared" si="889"/>
        <v>2990.75</v>
      </c>
      <c r="BD993" s="13">
        <f t="shared" si="890"/>
        <v>3479.5239999999999</v>
      </c>
      <c r="BE993" s="13">
        <f t="shared" si="891"/>
        <v>3044.5835000000002</v>
      </c>
      <c r="BF993" s="13">
        <f t="shared" si="892"/>
        <v>3044.5835000000002</v>
      </c>
      <c r="BG993" s="13">
        <f t="shared" si="893"/>
        <v>4784.3455000000004</v>
      </c>
      <c r="BH993" s="13">
        <f t="shared" si="894"/>
        <v>3479.5239999999999</v>
      </c>
      <c r="BI993" s="73">
        <f t="shared" si="876"/>
        <v>51158.0605</v>
      </c>
      <c r="BJ993" s="219"/>
      <c r="BK993" s="850">
        <f t="shared" si="895"/>
        <v>4699.75</v>
      </c>
      <c r="BL993" s="109">
        <f t="shared" si="896"/>
        <v>3418</v>
      </c>
      <c r="BM993" s="109">
        <f t="shared" si="897"/>
        <v>3845.25</v>
      </c>
      <c r="BN993" s="109">
        <f t="shared" si="898"/>
        <v>4272.5</v>
      </c>
      <c r="BO993" s="109">
        <f t="shared" si="899"/>
        <v>3845.25</v>
      </c>
      <c r="BP993" s="109">
        <f t="shared" si="900"/>
        <v>3418</v>
      </c>
      <c r="BQ993" s="109">
        <f t="shared" si="901"/>
        <v>3418</v>
      </c>
      <c r="BR993" s="109">
        <f t="shared" si="902"/>
        <v>3418</v>
      </c>
      <c r="BS993" s="109">
        <f t="shared" si="903"/>
        <v>2990.75</v>
      </c>
      <c r="BT993" s="109">
        <f t="shared" si="904"/>
        <v>3479.5239999999999</v>
      </c>
      <c r="BU993" s="109">
        <f t="shared" si="905"/>
        <v>3044.5835000000002</v>
      </c>
      <c r="BV993" s="109">
        <f t="shared" si="906"/>
        <v>3044.5835000000002</v>
      </c>
      <c r="BW993" s="109">
        <f t="shared" si="907"/>
        <v>4784.3455000000004</v>
      </c>
      <c r="BX993" s="109">
        <f t="shared" si="908"/>
        <v>3479.5239999999999</v>
      </c>
      <c r="BY993" s="1000">
        <f t="shared" si="877"/>
        <v>51158.0605</v>
      </c>
    </row>
    <row r="994" spans="1:77">
      <c r="A994" s="678"/>
      <c r="B994" s="678" t="s">
        <v>295</v>
      </c>
      <c r="C994" s="57" t="s">
        <v>23</v>
      </c>
      <c r="D994" s="684" t="s">
        <v>22</v>
      </c>
      <c r="E994" s="681" t="s">
        <v>349</v>
      </c>
      <c r="F994" s="683" t="s">
        <v>264</v>
      </c>
      <c r="G994" s="682" t="s">
        <v>106</v>
      </c>
      <c r="H994" s="241" t="s">
        <v>125</v>
      </c>
      <c r="I994" s="38"/>
      <c r="J994" s="983"/>
      <c r="K994" s="903"/>
      <c r="L994" s="798"/>
      <c r="M994" s="429"/>
      <c r="N994" s="109"/>
      <c r="O994" s="109"/>
      <c r="P994" s="109"/>
      <c r="Q994" s="607"/>
      <c r="R994" s="93"/>
      <c r="S994" s="109">
        <v>-824.04000000000087</v>
      </c>
      <c r="T994" s="109">
        <v>16950.14</v>
      </c>
      <c r="U994" s="109">
        <v>18771.329999999998</v>
      </c>
      <c r="V994" s="109">
        <v>12481.126999999999</v>
      </c>
      <c r="W994" s="109">
        <v>14126.326999999999</v>
      </c>
      <c r="X994" s="109">
        <v>12481.2184</v>
      </c>
      <c r="Y994" s="109">
        <v>1660</v>
      </c>
      <c r="Z994" s="109">
        <v>1680</v>
      </c>
      <c r="AA994" s="109">
        <v>1660</v>
      </c>
      <c r="AB994" s="109">
        <v>1680</v>
      </c>
      <c r="AC994" s="109">
        <v>1660</v>
      </c>
      <c r="AD994" s="109">
        <v>1660</v>
      </c>
      <c r="AE994" s="109">
        <v>1660</v>
      </c>
      <c r="AF994" s="109">
        <v>1660</v>
      </c>
      <c r="AG994" s="109">
        <v>1680</v>
      </c>
      <c r="AH994" s="109">
        <v>1660</v>
      </c>
      <c r="AI994" s="109">
        <v>1680</v>
      </c>
      <c r="AJ994" s="109">
        <v>1660</v>
      </c>
      <c r="AK994" s="109">
        <v>1689.88</v>
      </c>
      <c r="AL994" s="109">
        <v>1710.24</v>
      </c>
      <c r="AM994" s="109">
        <v>1689.88</v>
      </c>
      <c r="AN994" s="109">
        <v>1710.24</v>
      </c>
      <c r="AO994" s="109">
        <v>1689.88</v>
      </c>
      <c r="AP994" s="160">
        <f t="shared" si="878"/>
        <v>78986.102399999989</v>
      </c>
      <c r="AQ994" s="160">
        <f t="shared" si="879"/>
        <v>23490.120000000006</v>
      </c>
      <c r="AR994" s="160">
        <f t="shared" si="880"/>
        <v>102476.22240000001</v>
      </c>
      <c r="AS994" s="607"/>
      <c r="AT994" s="219"/>
      <c r="AU994" s="13">
        <f t="shared" si="881"/>
        <v>1680</v>
      </c>
      <c r="AV994" s="13">
        <f t="shared" si="882"/>
        <v>1660</v>
      </c>
      <c r="AW994" s="13">
        <f t="shared" si="883"/>
        <v>1660</v>
      </c>
      <c r="AX994" s="13">
        <f t="shared" si="884"/>
        <v>1660</v>
      </c>
      <c r="AY994" s="13">
        <f t="shared" si="885"/>
        <v>1660</v>
      </c>
      <c r="AZ994" s="13">
        <f t="shared" si="886"/>
        <v>1680</v>
      </c>
      <c r="BA994" s="13">
        <f t="shared" si="887"/>
        <v>1660</v>
      </c>
      <c r="BB994" s="13">
        <f t="shared" si="888"/>
        <v>1680</v>
      </c>
      <c r="BC994" s="13">
        <f t="shared" si="889"/>
        <v>1660</v>
      </c>
      <c r="BD994" s="13">
        <f t="shared" si="890"/>
        <v>1689.88</v>
      </c>
      <c r="BE994" s="13">
        <f t="shared" si="891"/>
        <v>1710.24</v>
      </c>
      <c r="BF994" s="13">
        <f t="shared" si="892"/>
        <v>1689.88</v>
      </c>
      <c r="BG994" s="13">
        <f t="shared" si="893"/>
        <v>1710.24</v>
      </c>
      <c r="BH994" s="13">
        <f t="shared" si="894"/>
        <v>1689.88</v>
      </c>
      <c r="BI994" s="73">
        <f t="shared" si="876"/>
        <v>23490.120000000006</v>
      </c>
      <c r="BJ994" s="219"/>
      <c r="BK994" s="850">
        <f t="shared" si="895"/>
        <v>1680</v>
      </c>
      <c r="BL994" s="109">
        <f t="shared" si="896"/>
        <v>1660</v>
      </c>
      <c r="BM994" s="109">
        <f t="shared" si="897"/>
        <v>1660</v>
      </c>
      <c r="BN994" s="109">
        <f t="shared" si="898"/>
        <v>1660</v>
      </c>
      <c r="BO994" s="109">
        <f t="shared" si="899"/>
        <v>1660</v>
      </c>
      <c r="BP994" s="109">
        <f t="shared" si="900"/>
        <v>1680</v>
      </c>
      <c r="BQ994" s="109">
        <f t="shared" si="901"/>
        <v>1660</v>
      </c>
      <c r="BR994" s="109">
        <f t="shared" si="902"/>
        <v>1680</v>
      </c>
      <c r="BS994" s="109">
        <f t="shared" si="903"/>
        <v>1660</v>
      </c>
      <c r="BT994" s="109">
        <f t="shared" si="904"/>
        <v>1689.88</v>
      </c>
      <c r="BU994" s="109">
        <f t="shared" si="905"/>
        <v>1710.24</v>
      </c>
      <c r="BV994" s="109">
        <f t="shared" si="906"/>
        <v>1689.88</v>
      </c>
      <c r="BW994" s="109">
        <f t="shared" si="907"/>
        <v>1710.24</v>
      </c>
      <c r="BX994" s="109">
        <f t="shared" si="908"/>
        <v>1689.88</v>
      </c>
      <c r="BY994" s="1000">
        <f t="shared" si="877"/>
        <v>23490.120000000006</v>
      </c>
    </row>
    <row r="995" spans="1:77">
      <c r="A995" s="2"/>
      <c r="B995" s="2" t="s">
        <v>295</v>
      </c>
      <c r="C995" s="57" t="s">
        <v>20</v>
      </c>
      <c r="D995" s="57" t="s">
        <v>7</v>
      </c>
      <c r="E995" s="681" t="s">
        <v>349</v>
      </c>
      <c r="F995" s="682" t="s">
        <v>264</v>
      </c>
      <c r="G995" s="682" t="s">
        <v>106</v>
      </c>
      <c r="H995" s="241" t="s">
        <v>124</v>
      </c>
      <c r="I995" s="38"/>
      <c r="J995" s="983"/>
      <c r="K995" s="903"/>
      <c r="L995" s="798"/>
      <c r="M995" s="429"/>
      <c r="N995" s="109"/>
      <c r="O995" s="109"/>
      <c r="P995" s="109"/>
      <c r="Q995" s="607"/>
      <c r="R995" s="93"/>
      <c r="S995" s="109">
        <v>12702.090000000002</v>
      </c>
      <c r="T995" s="109">
        <v>90162.099999999991</v>
      </c>
      <c r="U995" s="109">
        <v>-34493.540000000008</v>
      </c>
      <c r="V995" s="109">
        <v>0</v>
      </c>
      <c r="W995" s="109">
        <v>0</v>
      </c>
      <c r="X995" s="109">
        <v>0</v>
      </c>
      <c r="Y995" s="109">
        <v>61143.839999999997</v>
      </c>
      <c r="Z995" s="109">
        <v>53500.86</v>
      </c>
      <c r="AA995" s="109">
        <v>53500.86</v>
      </c>
      <c r="AB995" s="109">
        <v>84072.78</v>
      </c>
      <c r="AC995" s="109">
        <v>61143.839999999997</v>
      </c>
      <c r="AD995" s="109">
        <v>68786.820000000007</v>
      </c>
      <c r="AE995" s="109">
        <v>76429.8</v>
      </c>
      <c r="AF995" s="109">
        <v>68786.820000000007</v>
      </c>
      <c r="AG995" s="109">
        <v>61143.839999999997</v>
      </c>
      <c r="AH995" s="109">
        <v>61143.839999999997</v>
      </c>
      <c r="AI995" s="109">
        <v>61143.839999999997</v>
      </c>
      <c r="AJ995" s="109">
        <v>53500.86</v>
      </c>
      <c r="AK995" s="109">
        <v>41081.349280000002</v>
      </c>
      <c r="AL995" s="109">
        <v>35946.180619999999</v>
      </c>
      <c r="AM995" s="109">
        <v>35946.180619999999</v>
      </c>
      <c r="AN995" s="109">
        <v>56486.855260000004</v>
      </c>
      <c r="AO995" s="109">
        <v>41081.349280000002</v>
      </c>
      <c r="AP995" s="160">
        <f t="shared" si="878"/>
        <v>236516.20999999996</v>
      </c>
      <c r="AQ995" s="160">
        <f t="shared" si="879"/>
        <v>806694.35505999986</v>
      </c>
      <c r="AR995" s="160">
        <f t="shared" si="880"/>
        <v>1043210.5650599998</v>
      </c>
      <c r="AS995" s="607"/>
      <c r="AT995" s="219"/>
      <c r="AU995" s="13">
        <f t="shared" si="881"/>
        <v>84072.78</v>
      </c>
      <c r="AV995" s="13">
        <f t="shared" si="882"/>
        <v>61143.839999999997</v>
      </c>
      <c r="AW995" s="13">
        <f t="shared" si="883"/>
        <v>68786.820000000007</v>
      </c>
      <c r="AX995" s="13">
        <f t="shared" si="884"/>
        <v>76429.8</v>
      </c>
      <c r="AY995" s="13">
        <f t="shared" si="885"/>
        <v>68786.820000000007</v>
      </c>
      <c r="AZ995" s="13">
        <f t="shared" si="886"/>
        <v>61143.839999999997</v>
      </c>
      <c r="BA995" s="13">
        <f t="shared" si="887"/>
        <v>61143.839999999997</v>
      </c>
      <c r="BB995" s="13">
        <f t="shared" si="888"/>
        <v>61143.839999999997</v>
      </c>
      <c r="BC995" s="13">
        <f t="shared" si="889"/>
        <v>53500.86</v>
      </c>
      <c r="BD995" s="13">
        <f t="shared" si="890"/>
        <v>41081.349280000002</v>
      </c>
      <c r="BE995" s="13">
        <f t="shared" si="891"/>
        <v>35946.180619999999</v>
      </c>
      <c r="BF995" s="13">
        <f t="shared" si="892"/>
        <v>35946.180619999999</v>
      </c>
      <c r="BG995" s="13">
        <f t="shared" si="893"/>
        <v>56486.855260000004</v>
      </c>
      <c r="BH995" s="13">
        <f t="shared" si="894"/>
        <v>41081.349280000002</v>
      </c>
      <c r="BI995" s="73">
        <f t="shared" si="876"/>
        <v>806694.35505999986</v>
      </c>
      <c r="BJ995" s="219"/>
      <c r="BK995" s="850">
        <f t="shared" si="895"/>
        <v>84072.78</v>
      </c>
      <c r="BL995" s="109">
        <f t="shared" si="896"/>
        <v>61143.839999999997</v>
      </c>
      <c r="BM995" s="109">
        <f t="shared" si="897"/>
        <v>68786.820000000007</v>
      </c>
      <c r="BN995" s="109">
        <f t="shared" si="898"/>
        <v>76429.8</v>
      </c>
      <c r="BO995" s="109">
        <f t="shared" si="899"/>
        <v>68786.820000000007</v>
      </c>
      <c r="BP995" s="109">
        <f t="shared" si="900"/>
        <v>61143.839999999997</v>
      </c>
      <c r="BQ995" s="109">
        <f t="shared" si="901"/>
        <v>61143.839999999997</v>
      </c>
      <c r="BR995" s="109">
        <f t="shared" si="902"/>
        <v>61143.839999999997</v>
      </c>
      <c r="BS995" s="109">
        <f t="shared" si="903"/>
        <v>53500.86</v>
      </c>
      <c r="BT995" s="109">
        <f t="shared" si="904"/>
        <v>41081.349280000002</v>
      </c>
      <c r="BU995" s="109">
        <f t="shared" si="905"/>
        <v>35946.180619999999</v>
      </c>
      <c r="BV995" s="109">
        <f t="shared" si="906"/>
        <v>35946.180619999999</v>
      </c>
      <c r="BW995" s="109">
        <f t="shared" si="907"/>
        <v>56486.855260000004</v>
      </c>
      <c r="BX995" s="109">
        <f t="shared" si="908"/>
        <v>41081.349280000002</v>
      </c>
      <c r="BY995" s="1000">
        <f t="shared" si="877"/>
        <v>806694.35505999986</v>
      </c>
    </row>
    <row r="996" spans="1:77">
      <c r="A996" s="2"/>
      <c r="B996" s="2" t="s">
        <v>295</v>
      </c>
      <c r="C996" s="57" t="s">
        <v>20</v>
      </c>
      <c r="D996" s="57" t="s">
        <v>7</v>
      </c>
      <c r="E996" s="681" t="s">
        <v>349</v>
      </c>
      <c r="F996" s="682" t="s">
        <v>264</v>
      </c>
      <c r="G996" s="682" t="s">
        <v>106</v>
      </c>
      <c r="H996" s="241" t="s">
        <v>124</v>
      </c>
      <c r="I996" s="38"/>
      <c r="J996" s="983"/>
      <c r="K996" s="903"/>
      <c r="L996" s="798"/>
      <c r="M996" s="429"/>
      <c r="N996" s="109"/>
      <c r="O996" s="109"/>
      <c r="P996" s="109"/>
      <c r="Q996" s="607"/>
      <c r="R996" s="93"/>
      <c r="S996" s="109">
        <v>317604.62</v>
      </c>
      <c r="T996" s="109">
        <v>27114.500000000004</v>
      </c>
      <c r="U996" s="109">
        <v>-132586.46</v>
      </c>
      <c r="V996" s="109">
        <v>31204</v>
      </c>
      <c r="W996" s="109">
        <v>14041.800000000001</v>
      </c>
      <c r="X996" s="109">
        <v>0</v>
      </c>
      <c r="Y996" s="109">
        <v>33200.000000000007</v>
      </c>
      <c r="Z996" s="109">
        <v>33600</v>
      </c>
      <c r="AA996" s="109">
        <v>33200.000000000007</v>
      </c>
      <c r="AB996" s="109">
        <v>33600</v>
      </c>
      <c r="AC996" s="109">
        <v>33200.000000000007</v>
      </c>
      <c r="AD996" s="109">
        <v>33200.000000000007</v>
      </c>
      <c r="AE996" s="109">
        <v>33200.000000000007</v>
      </c>
      <c r="AF996" s="109">
        <v>33200.000000000007</v>
      </c>
      <c r="AG996" s="109">
        <v>33600</v>
      </c>
      <c r="AH996" s="109">
        <v>33200.000000000007</v>
      </c>
      <c r="AI996" s="109">
        <v>33600</v>
      </c>
      <c r="AJ996" s="109">
        <v>33200.000000000007</v>
      </c>
      <c r="AK996" s="109">
        <v>33797.600000000006</v>
      </c>
      <c r="AL996" s="109">
        <v>34204.800000000003</v>
      </c>
      <c r="AM996" s="109">
        <v>33797.600000000006</v>
      </c>
      <c r="AN996" s="109">
        <v>34204.800000000003</v>
      </c>
      <c r="AO996" s="109">
        <v>33797.600000000006</v>
      </c>
      <c r="AP996" s="160">
        <f t="shared" si="878"/>
        <v>357378.46</v>
      </c>
      <c r="AQ996" s="160">
        <f t="shared" si="879"/>
        <v>469802.4</v>
      </c>
      <c r="AR996" s="160">
        <f t="shared" si="880"/>
        <v>827180.86</v>
      </c>
      <c r="AS996" s="607"/>
      <c r="AT996" s="219"/>
      <c r="AU996" s="13">
        <f t="shared" si="881"/>
        <v>33600</v>
      </c>
      <c r="AV996" s="13">
        <f t="shared" si="882"/>
        <v>33200.000000000007</v>
      </c>
      <c r="AW996" s="13">
        <f t="shared" si="883"/>
        <v>33200.000000000007</v>
      </c>
      <c r="AX996" s="13">
        <f t="shared" si="884"/>
        <v>33200.000000000007</v>
      </c>
      <c r="AY996" s="13">
        <f t="shared" si="885"/>
        <v>33200.000000000007</v>
      </c>
      <c r="AZ996" s="13">
        <f t="shared" si="886"/>
        <v>33600</v>
      </c>
      <c r="BA996" s="13">
        <f t="shared" si="887"/>
        <v>33200.000000000007</v>
      </c>
      <c r="BB996" s="13">
        <f t="shared" si="888"/>
        <v>33600</v>
      </c>
      <c r="BC996" s="13">
        <f t="shared" si="889"/>
        <v>33200.000000000007</v>
      </c>
      <c r="BD996" s="13">
        <f t="shared" si="890"/>
        <v>33797.600000000006</v>
      </c>
      <c r="BE996" s="13">
        <f t="shared" si="891"/>
        <v>34204.800000000003</v>
      </c>
      <c r="BF996" s="13">
        <f t="shared" si="892"/>
        <v>33797.600000000006</v>
      </c>
      <c r="BG996" s="13">
        <f t="shared" si="893"/>
        <v>34204.800000000003</v>
      </c>
      <c r="BH996" s="13">
        <f t="shared" si="894"/>
        <v>33797.600000000006</v>
      </c>
      <c r="BI996" s="73">
        <f t="shared" si="876"/>
        <v>469802.4</v>
      </c>
      <c r="BJ996" s="219"/>
      <c r="BK996" s="850">
        <f t="shared" si="895"/>
        <v>33600</v>
      </c>
      <c r="BL996" s="109">
        <f t="shared" si="896"/>
        <v>33200.000000000007</v>
      </c>
      <c r="BM996" s="109">
        <f t="shared" si="897"/>
        <v>33200.000000000007</v>
      </c>
      <c r="BN996" s="109">
        <f t="shared" si="898"/>
        <v>33200.000000000007</v>
      </c>
      <c r="BO996" s="109">
        <f t="shared" si="899"/>
        <v>33200.000000000007</v>
      </c>
      <c r="BP996" s="109">
        <f t="shared" si="900"/>
        <v>33600</v>
      </c>
      <c r="BQ996" s="109">
        <f t="shared" si="901"/>
        <v>33200.000000000007</v>
      </c>
      <c r="BR996" s="109">
        <f t="shared" si="902"/>
        <v>33600</v>
      </c>
      <c r="BS996" s="109">
        <f t="shared" si="903"/>
        <v>33200.000000000007</v>
      </c>
      <c r="BT996" s="109">
        <f t="shared" si="904"/>
        <v>33797.600000000006</v>
      </c>
      <c r="BU996" s="109">
        <f t="shared" si="905"/>
        <v>34204.800000000003</v>
      </c>
      <c r="BV996" s="109">
        <f t="shared" si="906"/>
        <v>33797.600000000006</v>
      </c>
      <c r="BW996" s="109">
        <f t="shared" si="907"/>
        <v>34204.800000000003</v>
      </c>
      <c r="BX996" s="109">
        <f t="shared" si="908"/>
        <v>33797.600000000006</v>
      </c>
      <c r="BY996" s="1000">
        <f t="shared" si="877"/>
        <v>469802.4</v>
      </c>
    </row>
    <row r="997" spans="1:77">
      <c r="A997" s="2"/>
      <c r="B997" s="2" t="s">
        <v>295</v>
      </c>
      <c r="C997" s="57" t="s">
        <v>20</v>
      </c>
      <c r="D997" s="57" t="s">
        <v>7</v>
      </c>
      <c r="E997" s="681" t="s">
        <v>349</v>
      </c>
      <c r="F997" s="682" t="s">
        <v>264</v>
      </c>
      <c r="G997" s="682" t="s">
        <v>106</v>
      </c>
      <c r="H997" s="241" t="s">
        <v>124</v>
      </c>
      <c r="I997" s="38"/>
      <c r="J997" s="983"/>
      <c r="K997" s="903"/>
      <c r="L997" s="798"/>
      <c r="M997" s="429"/>
      <c r="N997" s="109"/>
      <c r="O997" s="109"/>
      <c r="P997" s="109"/>
      <c r="Q997" s="607"/>
      <c r="R997" s="93"/>
      <c r="S997" s="109">
        <v>80610.459999999992</v>
      </c>
      <c r="T997" s="109">
        <v>-176.53000000000057</v>
      </c>
      <c r="U997" s="109">
        <v>10847.650000000001</v>
      </c>
      <c r="V997" s="109">
        <v>0</v>
      </c>
      <c r="W997" s="109">
        <v>0</v>
      </c>
      <c r="X997" s="109">
        <v>0</v>
      </c>
      <c r="Y997" s="109">
        <v>21987.360000000001</v>
      </c>
      <c r="Z997" s="109">
        <v>19238.939999999999</v>
      </c>
      <c r="AA997" s="109">
        <v>19238.939999999999</v>
      </c>
      <c r="AB997" s="109">
        <v>30232.62</v>
      </c>
      <c r="AC997" s="109">
        <v>21987.360000000001</v>
      </c>
      <c r="AD997" s="109">
        <v>24735.78</v>
      </c>
      <c r="AE997" s="109">
        <v>27484.2</v>
      </c>
      <c r="AF997" s="109">
        <v>24735.78</v>
      </c>
      <c r="AG997" s="109">
        <v>21987.360000000001</v>
      </c>
      <c r="AH997" s="109">
        <v>21987.360000000001</v>
      </c>
      <c r="AI997" s="109">
        <v>21987.360000000001</v>
      </c>
      <c r="AJ997" s="109">
        <v>19238.939999999999</v>
      </c>
      <c r="AK997" s="109">
        <v>14772.890240000001</v>
      </c>
      <c r="AL997" s="109">
        <v>12926.27896</v>
      </c>
      <c r="AM997" s="109">
        <v>12926.27896</v>
      </c>
      <c r="AN997" s="109">
        <v>20312.72408</v>
      </c>
      <c r="AO997" s="109">
        <v>14772.890240000001</v>
      </c>
      <c r="AP997" s="160">
        <f t="shared" si="878"/>
        <v>151746.81999999998</v>
      </c>
      <c r="AQ997" s="160">
        <f t="shared" si="879"/>
        <v>290087.82247999992</v>
      </c>
      <c r="AR997" s="160">
        <f t="shared" si="880"/>
        <v>441834.64247999998</v>
      </c>
      <c r="AS997" s="607"/>
      <c r="AT997" s="219"/>
      <c r="AU997" s="13">
        <f t="shared" si="881"/>
        <v>30232.62</v>
      </c>
      <c r="AV997" s="13">
        <f t="shared" si="882"/>
        <v>21987.360000000001</v>
      </c>
      <c r="AW997" s="13">
        <f t="shared" si="883"/>
        <v>24735.78</v>
      </c>
      <c r="AX997" s="13">
        <f t="shared" si="884"/>
        <v>27484.2</v>
      </c>
      <c r="AY997" s="13">
        <f t="shared" si="885"/>
        <v>24735.78</v>
      </c>
      <c r="AZ997" s="13">
        <f t="shared" si="886"/>
        <v>21987.360000000001</v>
      </c>
      <c r="BA997" s="13">
        <f t="shared" si="887"/>
        <v>21987.360000000001</v>
      </c>
      <c r="BB997" s="13">
        <f t="shared" si="888"/>
        <v>21987.360000000001</v>
      </c>
      <c r="BC997" s="13">
        <f t="shared" si="889"/>
        <v>19238.939999999999</v>
      </c>
      <c r="BD997" s="13">
        <f t="shared" si="890"/>
        <v>14772.890240000001</v>
      </c>
      <c r="BE997" s="13">
        <f t="shared" si="891"/>
        <v>12926.27896</v>
      </c>
      <c r="BF997" s="13">
        <f t="shared" si="892"/>
        <v>12926.27896</v>
      </c>
      <c r="BG997" s="13">
        <f t="shared" si="893"/>
        <v>20312.72408</v>
      </c>
      <c r="BH997" s="13">
        <f t="shared" si="894"/>
        <v>14772.890240000001</v>
      </c>
      <c r="BI997" s="73">
        <f t="shared" si="876"/>
        <v>290087.82247999992</v>
      </c>
      <c r="BJ997" s="219"/>
      <c r="BK997" s="850">
        <f t="shared" si="895"/>
        <v>30232.62</v>
      </c>
      <c r="BL997" s="109">
        <f t="shared" si="896"/>
        <v>21987.360000000001</v>
      </c>
      <c r="BM997" s="109">
        <f t="shared" si="897"/>
        <v>24735.78</v>
      </c>
      <c r="BN997" s="109">
        <f t="shared" si="898"/>
        <v>27484.2</v>
      </c>
      <c r="BO997" s="109">
        <f t="shared" si="899"/>
        <v>24735.78</v>
      </c>
      <c r="BP997" s="109">
        <f t="shared" si="900"/>
        <v>21987.360000000001</v>
      </c>
      <c r="BQ997" s="109">
        <f t="shared" si="901"/>
        <v>21987.360000000001</v>
      </c>
      <c r="BR997" s="109">
        <f t="shared" si="902"/>
        <v>21987.360000000001</v>
      </c>
      <c r="BS997" s="109">
        <f t="shared" si="903"/>
        <v>19238.939999999999</v>
      </c>
      <c r="BT997" s="109">
        <f t="shared" si="904"/>
        <v>14772.890240000001</v>
      </c>
      <c r="BU997" s="109">
        <f t="shared" si="905"/>
        <v>12926.27896</v>
      </c>
      <c r="BV997" s="109">
        <f t="shared" si="906"/>
        <v>12926.27896</v>
      </c>
      <c r="BW997" s="109">
        <f t="shared" si="907"/>
        <v>20312.72408</v>
      </c>
      <c r="BX997" s="109">
        <f t="shared" si="908"/>
        <v>14772.890240000001</v>
      </c>
      <c r="BY997" s="1000">
        <f t="shared" si="877"/>
        <v>290087.82247999992</v>
      </c>
    </row>
    <row r="998" spans="1:77">
      <c r="A998" s="2"/>
      <c r="B998" s="2" t="s">
        <v>295</v>
      </c>
      <c r="C998" s="57" t="s">
        <v>20</v>
      </c>
      <c r="D998" s="57" t="s">
        <v>7</v>
      </c>
      <c r="E998" s="681" t="s">
        <v>349</v>
      </c>
      <c r="F998" s="682" t="s">
        <v>264</v>
      </c>
      <c r="G998" s="682" t="s">
        <v>106</v>
      </c>
      <c r="H998" s="241" t="s">
        <v>124</v>
      </c>
      <c r="I998" s="38"/>
      <c r="J998" s="983"/>
      <c r="K998" s="903"/>
      <c r="L998" s="798"/>
      <c r="M998" s="429"/>
      <c r="N998" s="109"/>
      <c r="O998" s="109"/>
      <c r="P998" s="109"/>
      <c r="Q998" s="607"/>
      <c r="R998" s="93"/>
      <c r="S998" s="109">
        <v>629.90999999999963</v>
      </c>
      <c r="T998" s="109">
        <v>166644.44000000003</v>
      </c>
      <c r="U998" s="109">
        <v>45529.42</v>
      </c>
      <c r="V998" s="109">
        <v>0</v>
      </c>
      <c r="W998" s="109">
        <v>0</v>
      </c>
      <c r="X998" s="109">
        <v>0</v>
      </c>
      <c r="Y998" s="109">
        <v>13283.12</v>
      </c>
      <c r="Z998" s="109">
        <v>11622.73</v>
      </c>
      <c r="AA998" s="109">
        <v>11622.73</v>
      </c>
      <c r="AB998" s="109">
        <v>18264.29</v>
      </c>
      <c r="AC998" s="109">
        <v>13283.12</v>
      </c>
      <c r="AD998" s="109">
        <v>14943.51</v>
      </c>
      <c r="AE998" s="109">
        <v>16603.900000000001</v>
      </c>
      <c r="AF998" s="109">
        <v>14943.51</v>
      </c>
      <c r="AG998" s="109">
        <v>13283.12</v>
      </c>
      <c r="AH998" s="109">
        <v>13283.12</v>
      </c>
      <c r="AI998" s="109">
        <v>13283.12</v>
      </c>
      <c r="AJ998" s="109">
        <v>11622.73</v>
      </c>
      <c r="AK998" s="109">
        <v>8924.6838399999997</v>
      </c>
      <c r="AL998" s="109">
        <v>7809.0983600000009</v>
      </c>
      <c r="AM998" s="109">
        <v>7809.0983600000009</v>
      </c>
      <c r="AN998" s="109">
        <v>12271.440279999999</v>
      </c>
      <c r="AO998" s="109">
        <v>8924.6838399999997</v>
      </c>
      <c r="AP998" s="160">
        <f t="shared" si="878"/>
        <v>249332.35000000003</v>
      </c>
      <c r="AQ998" s="160">
        <f t="shared" si="879"/>
        <v>175249.42468000003</v>
      </c>
      <c r="AR998" s="160">
        <f t="shared" si="880"/>
        <v>424581.77468000003</v>
      </c>
      <c r="AS998" s="607"/>
      <c r="AT998" s="219"/>
      <c r="AU998" s="13">
        <f t="shared" ref="AU998:AU1029" si="909">AB998</f>
        <v>18264.29</v>
      </c>
      <c r="AV998" s="13">
        <f t="shared" ref="AV998:AV1029" si="910">AC998</f>
        <v>13283.12</v>
      </c>
      <c r="AW998" s="13">
        <f t="shared" ref="AW998:AW1029" si="911">AD998</f>
        <v>14943.51</v>
      </c>
      <c r="AX998" s="13">
        <f t="shared" ref="AX998:AX1029" si="912">AE998</f>
        <v>16603.900000000001</v>
      </c>
      <c r="AY998" s="13">
        <f t="shared" ref="AY998:AY1029" si="913">AF998</f>
        <v>14943.51</v>
      </c>
      <c r="AZ998" s="13">
        <f t="shared" ref="AZ998:AZ1029" si="914">AG998</f>
        <v>13283.12</v>
      </c>
      <c r="BA998" s="13">
        <f t="shared" ref="BA998:BA1029" si="915">AH998</f>
        <v>13283.12</v>
      </c>
      <c r="BB998" s="13">
        <f t="shared" ref="BB998:BB1029" si="916">AI998</f>
        <v>13283.12</v>
      </c>
      <c r="BC998" s="13">
        <f t="shared" ref="BC998:BC1029" si="917">AJ998</f>
        <v>11622.73</v>
      </c>
      <c r="BD998" s="13">
        <f t="shared" ref="BD998:BD1029" si="918">AK998</f>
        <v>8924.6838399999997</v>
      </c>
      <c r="BE998" s="13">
        <f t="shared" ref="BE998:BE1029" si="919">AL998</f>
        <v>7809.0983600000009</v>
      </c>
      <c r="BF998" s="13">
        <f t="shared" ref="BF998:BF1029" si="920">AM998</f>
        <v>7809.0983600000009</v>
      </c>
      <c r="BG998" s="13">
        <f t="shared" ref="BG998:BG1029" si="921">AN998</f>
        <v>12271.440279999999</v>
      </c>
      <c r="BH998" s="13">
        <f t="shared" ref="BH998:BH1029" si="922">AO998</f>
        <v>8924.6838399999997</v>
      </c>
      <c r="BI998" s="73">
        <f t="shared" si="876"/>
        <v>175249.42468000003</v>
      </c>
      <c r="BJ998" s="219"/>
      <c r="BK998" s="850">
        <f t="shared" si="895"/>
        <v>18264.29</v>
      </c>
      <c r="BL998" s="109">
        <f t="shared" si="896"/>
        <v>13283.12</v>
      </c>
      <c r="BM998" s="109">
        <f t="shared" si="897"/>
        <v>14943.51</v>
      </c>
      <c r="BN998" s="109">
        <f t="shared" si="898"/>
        <v>16603.900000000001</v>
      </c>
      <c r="BO998" s="109">
        <f t="shared" si="899"/>
        <v>14943.51</v>
      </c>
      <c r="BP998" s="109">
        <f t="shared" si="900"/>
        <v>13283.12</v>
      </c>
      <c r="BQ998" s="109">
        <f t="shared" si="901"/>
        <v>13283.12</v>
      </c>
      <c r="BR998" s="109">
        <f t="shared" si="902"/>
        <v>13283.12</v>
      </c>
      <c r="BS998" s="109">
        <f t="shared" si="903"/>
        <v>11622.73</v>
      </c>
      <c r="BT998" s="109">
        <f t="shared" si="904"/>
        <v>8924.6838399999997</v>
      </c>
      <c r="BU998" s="109">
        <f t="shared" si="905"/>
        <v>7809.0983600000009</v>
      </c>
      <c r="BV998" s="109">
        <f t="shared" si="906"/>
        <v>7809.0983600000009</v>
      </c>
      <c r="BW998" s="109">
        <f t="shared" si="907"/>
        <v>12271.440279999999</v>
      </c>
      <c r="BX998" s="109">
        <f t="shared" si="908"/>
        <v>8924.6838399999997</v>
      </c>
      <c r="BY998" s="1000">
        <f t="shared" si="877"/>
        <v>175249.42468000003</v>
      </c>
    </row>
    <row r="999" spans="1:77">
      <c r="A999" s="679"/>
      <c r="B999" s="679" t="s">
        <v>295</v>
      </c>
      <c r="C999" s="57" t="s">
        <v>20</v>
      </c>
      <c r="D999" s="684" t="s">
        <v>7</v>
      </c>
      <c r="E999" s="681" t="s">
        <v>349</v>
      </c>
      <c r="F999" s="682" t="s">
        <v>264</v>
      </c>
      <c r="G999" s="682" t="s">
        <v>106</v>
      </c>
      <c r="H999" s="241" t="s">
        <v>124</v>
      </c>
      <c r="I999" s="38"/>
      <c r="J999" s="983"/>
      <c r="K999" s="903"/>
      <c r="L999" s="798"/>
      <c r="M999" s="429"/>
      <c r="N999" s="109"/>
      <c r="O999" s="109"/>
      <c r="P999" s="109"/>
      <c r="Q999" s="607"/>
      <c r="R999" s="93"/>
      <c r="S999" s="109">
        <v>67842.680000000008</v>
      </c>
      <c r="T999" s="109">
        <v>31334.2</v>
      </c>
      <c r="U999" s="109">
        <v>0</v>
      </c>
      <c r="V999" s="109">
        <v>3656</v>
      </c>
      <c r="W999" s="109">
        <v>1645.1999999999998</v>
      </c>
      <c r="X999" s="109">
        <v>0</v>
      </c>
      <c r="Y999" s="109">
        <v>4150.0000000000009</v>
      </c>
      <c r="Z999" s="109">
        <v>4200</v>
      </c>
      <c r="AA999" s="109">
        <v>4150.0000000000009</v>
      </c>
      <c r="AB999" s="109">
        <v>4200</v>
      </c>
      <c r="AC999" s="109">
        <v>4150.0000000000009</v>
      </c>
      <c r="AD999" s="109">
        <v>4150.0000000000009</v>
      </c>
      <c r="AE999" s="109">
        <v>4150.0000000000009</v>
      </c>
      <c r="AF999" s="109">
        <v>4150.0000000000009</v>
      </c>
      <c r="AG999" s="109">
        <v>4200</v>
      </c>
      <c r="AH999" s="109">
        <v>4150.0000000000009</v>
      </c>
      <c r="AI999" s="109">
        <v>4200</v>
      </c>
      <c r="AJ999" s="109">
        <v>4150.0000000000009</v>
      </c>
      <c r="AK999" s="109">
        <v>4224.7000000000007</v>
      </c>
      <c r="AL999" s="109">
        <v>4275.6000000000004</v>
      </c>
      <c r="AM999" s="109">
        <v>4224.7000000000007</v>
      </c>
      <c r="AN999" s="109">
        <v>4275.6000000000004</v>
      </c>
      <c r="AO999" s="109">
        <v>4224.7000000000007</v>
      </c>
      <c r="AP999" s="160">
        <f t="shared" si="878"/>
        <v>116978.08</v>
      </c>
      <c r="AQ999" s="160">
        <f t="shared" si="879"/>
        <v>58725.3</v>
      </c>
      <c r="AR999" s="160">
        <f t="shared" si="880"/>
        <v>175703.38000000006</v>
      </c>
      <c r="AS999" s="607"/>
      <c r="AT999" s="219"/>
      <c r="AU999" s="13">
        <f t="shared" si="909"/>
        <v>4200</v>
      </c>
      <c r="AV999" s="13">
        <f t="shared" si="910"/>
        <v>4150.0000000000009</v>
      </c>
      <c r="AW999" s="13">
        <f t="shared" si="911"/>
        <v>4150.0000000000009</v>
      </c>
      <c r="AX999" s="13">
        <f t="shared" si="912"/>
        <v>4150.0000000000009</v>
      </c>
      <c r="AY999" s="13">
        <f t="shared" si="913"/>
        <v>4150.0000000000009</v>
      </c>
      <c r="AZ999" s="13">
        <f t="shared" si="914"/>
        <v>4200</v>
      </c>
      <c r="BA999" s="13">
        <f t="shared" si="915"/>
        <v>4150.0000000000009</v>
      </c>
      <c r="BB999" s="13">
        <f t="shared" si="916"/>
        <v>4200</v>
      </c>
      <c r="BC999" s="13">
        <f t="shared" si="917"/>
        <v>4150.0000000000009</v>
      </c>
      <c r="BD999" s="13">
        <f t="shared" si="918"/>
        <v>4224.7000000000007</v>
      </c>
      <c r="BE999" s="13">
        <f t="shared" si="919"/>
        <v>4275.6000000000004</v>
      </c>
      <c r="BF999" s="13">
        <f t="shared" si="920"/>
        <v>4224.7000000000007</v>
      </c>
      <c r="BG999" s="13">
        <f t="shared" si="921"/>
        <v>4275.6000000000004</v>
      </c>
      <c r="BH999" s="13">
        <f t="shared" si="922"/>
        <v>4224.7000000000007</v>
      </c>
      <c r="BI999" s="73">
        <f t="shared" si="876"/>
        <v>58725.3</v>
      </c>
      <c r="BJ999" s="219"/>
      <c r="BK999" s="850">
        <f t="shared" si="895"/>
        <v>4200</v>
      </c>
      <c r="BL999" s="109">
        <f t="shared" si="896"/>
        <v>4150.0000000000009</v>
      </c>
      <c r="BM999" s="109">
        <f t="shared" si="897"/>
        <v>4150.0000000000009</v>
      </c>
      <c r="BN999" s="109">
        <f t="shared" si="898"/>
        <v>4150.0000000000009</v>
      </c>
      <c r="BO999" s="109">
        <f t="shared" si="899"/>
        <v>4150.0000000000009</v>
      </c>
      <c r="BP999" s="109">
        <f t="shared" si="900"/>
        <v>4200</v>
      </c>
      <c r="BQ999" s="109">
        <f t="shared" si="901"/>
        <v>4150.0000000000009</v>
      </c>
      <c r="BR999" s="109">
        <f t="shared" si="902"/>
        <v>4200</v>
      </c>
      <c r="BS999" s="109">
        <f t="shared" si="903"/>
        <v>4150.0000000000009</v>
      </c>
      <c r="BT999" s="109">
        <f t="shared" si="904"/>
        <v>4224.7000000000007</v>
      </c>
      <c r="BU999" s="109">
        <f t="shared" si="905"/>
        <v>4275.6000000000004</v>
      </c>
      <c r="BV999" s="109">
        <f t="shared" si="906"/>
        <v>4224.7000000000007</v>
      </c>
      <c r="BW999" s="109">
        <f t="shared" si="907"/>
        <v>4275.6000000000004</v>
      </c>
      <c r="BX999" s="109">
        <f t="shared" si="908"/>
        <v>4224.7000000000007</v>
      </c>
      <c r="BY999" s="1000">
        <f t="shared" si="877"/>
        <v>58725.3</v>
      </c>
    </row>
    <row r="1000" spans="1:77">
      <c r="A1000" s="678"/>
      <c r="B1000" s="678" t="s">
        <v>295</v>
      </c>
      <c r="C1000" s="57" t="s">
        <v>20</v>
      </c>
      <c r="D1000" s="684" t="s">
        <v>7</v>
      </c>
      <c r="E1000" s="681" t="s">
        <v>349</v>
      </c>
      <c r="F1000" s="683" t="s">
        <v>264</v>
      </c>
      <c r="G1000" s="682" t="s">
        <v>106</v>
      </c>
      <c r="H1000" s="241" t="s">
        <v>124</v>
      </c>
      <c r="I1000" s="38"/>
      <c r="J1000" s="983"/>
      <c r="K1000" s="903"/>
      <c r="L1000" s="798"/>
      <c r="M1000" s="429"/>
      <c r="N1000" s="109"/>
      <c r="O1000" s="109"/>
      <c r="P1000" s="109"/>
      <c r="Q1000" s="607"/>
      <c r="R1000" s="93"/>
      <c r="S1000" s="109">
        <v>0</v>
      </c>
      <c r="T1000" s="109">
        <v>13688.09</v>
      </c>
      <c r="U1000" s="109">
        <v>22725.510000000002</v>
      </c>
      <c r="V1000" s="109">
        <v>5140</v>
      </c>
      <c r="W1000" s="109">
        <v>2313</v>
      </c>
      <c r="X1000" s="109">
        <v>0</v>
      </c>
      <c r="Y1000" s="109">
        <v>5810</v>
      </c>
      <c r="Z1000" s="109">
        <v>5880</v>
      </c>
      <c r="AA1000" s="109">
        <v>5810</v>
      </c>
      <c r="AB1000" s="109">
        <v>5880</v>
      </c>
      <c r="AC1000" s="109">
        <v>5810</v>
      </c>
      <c r="AD1000" s="109">
        <v>5810</v>
      </c>
      <c r="AE1000" s="109">
        <v>5810</v>
      </c>
      <c r="AF1000" s="109">
        <v>5810</v>
      </c>
      <c r="AG1000" s="109">
        <v>5880</v>
      </c>
      <c r="AH1000" s="109">
        <v>5810</v>
      </c>
      <c r="AI1000" s="109">
        <v>5880</v>
      </c>
      <c r="AJ1000" s="109">
        <v>5810</v>
      </c>
      <c r="AK1000" s="109">
        <v>5914.58</v>
      </c>
      <c r="AL1000" s="109">
        <v>5985.84</v>
      </c>
      <c r="AM1000" s="109">
        <v>5914.58</v>
      </c>
      <c r="AN1000" s="109">
        <v>5985.84</v>
      </c>
      <c r="AO1000" s="109">
        <v>5914.58</v>
      </c>
      <c r="AP1000" s="160">
        <f t="shared" si="878"/>
        <v>61366.600000000006</v>
      </c>
      <c r="AQ1000" s="160">
        <f t="shared" si="879"/>
        <v>82215.42</v>
      </c>
      <c r="AR1000" s="160">
        <f t="shared" si="880"/>
        <v>143582.01999999999</v>
      </c>
      <c r="AS1000" s="607"/>
      <c r="AT1000" s="219"/>
      <c r="AU1000" s="13">
        <f t="shared" si="909"/>
        <v>5880</v>
      </c>
      <c r="AV1000" s="13">
        <f t="shared" si="910"/>
        <v>5810</v>
      </c>
      <c r="AW1000" s="13">
        <f t="shared" si="911"/>
        <v>5810</v>
      </c>
      <c r="AX1000" s="13">
        <f t="shared" si="912"/>
        <v>5810</v>
      </c>
      <c r="AY1000" s="13">
        <f t="shared" si="913"/>
        <v>5810</v>
      </c>
      <c r="AZ1000" s="13">
        <f t="shared" si="914"/>
        <v>5880</v>
      </c>
      <c r="BA1000" s="13">
        <f t="shared" si="915"/>
        <v>5810</v>
      </c>
      <c r="BB1000" s="13">
        <f t="shared" si="916"/>
        <v>5880</v>
      </c>
      <c r="BC1000" s="13">
        <f t="shared" si="917"/>
        <v>5810</v>
      </c>
      <c r="BD1000" s="13">
        <f t="shared" si="918"/>
        <v>5914.58</v>
      </c>
      <c r="BE1000" s="13">
        <f t="shared" si="919"/>
        <v>5985.84</v>
      </c>
      <c r="BF1000" s="13">
        <f t="shared" si="920"/>
        <v>5914.58</v>
      </c>
      <c r="BG1000" s="13">
        <f t="shared" si="921"/>
        <v>5985.84</v>
      </c>
      <c r="BH1000" s="13">
        <f t="shared" si="922"/>
        <v>5914.58</v>
      </c>
      <c r="BI1000" s="73">
        <f t="shared" si="876"/>
        <v>82215.42</v>
      </c>
      <c r="BJ1000" s="219"/>
      <c r="BK1000" s="850">
        <f t="shared" si="895"/>
        <v>5880</v>
      </c>
      <c r="BL1000" s="109">
        <f t="shared" si="896"/>
        <v>5810</v>
      </c>
      <c r="BM1000" s="109">
        <f t="shared" si="897"/>
        <v>5810</v>
      </c>
      <c r="BN1000" s="109">
        <f t="shared" si="898"/>
        <v>5810</v>
      </c>
      <c r="BO1000" s="109">
        <f t="shared" si="899"/>
        <v>5810</v>
      </c>
      <c r="BP1000" s="109">
        <f t="shared" si="900"/>
        <v>5880</v>
      </c>
      <c r="BQ1000" s="109">
        <f t="shared" si="901"/>
        <v>5810</v>
      </c>
      <c r="BR1000" s="109">
        <f t="shared" si="902"/>
        <v>5880</v>
      </c>
      <c r="BS1000" s="109">
        <f t="shared" si="903"/>
        <v>5810</v>
      </c>
      <c r="BT1000" s="109">
        <f t="shared" si="904"/>
        <v>5914.58</v>
      </c>
      <c r="BU1000" s="109">
        <f t="shared" si="905"/>
        <v>5985.84</v>
      </c>
      <c r="BV1000" s="109">
        <f t="shared" si="906"/>
        <v>5914.58</v>
      </c>
      <c r="BW1000" s="109">
        <f t="shared" si="907"/>
        <v>5985.84</v>
      </c>
      <c r="BX1000" s="109">
        <f t="shared" si="908"/>
        <v>5914.58</v>
      </c>
      <c r="BY1000" s="1000">
        <f t="shared" si="877"/>
        <v>82215.42</v>
      </c>
    </row>
    <row r="1001" spans="1:77">
      <c r="A1001" s="679"/>
      <c r="B1001" s="679" t="s">
        <v>2106</v>
      </c>
      <c r="C1001" s="57" t="s">
        <v>36</v>
      </c>
      <c r="D1001" s="684" t="s">
        <v>31</v>
      </c>
      <c r="E1001" s="681" t="s">
        <v>349</v>
      </c>
      <c r="F1001" s="682" t="s">
        <v>264</v>
      </c>
      <c r="G1001" s="682" t="s">
        <v>106</v>
      </c>
      <c r="H1001" s="241" t="s">
        <v>136</v>
      </c>
      <c r="I1001" s="38"/>
      <c r="J1001" s="983"/>
      <c r="K1001" s="903"/>
      <c r="L1001" s="798"/>
      <c r="M1001" s="429"/>
      <c r="N1001" s="109"/>
      <c r="O1001" s="109"/>
      <c r="P1001" s="109"/>
      <c r="Q1001" s="607"/>
      <c r="R1001" s="93"/>
      <c r="S1001" s="109">
        <v>0</v>
      </c>
      <c r="T1001" s="109">
        <v>0</v>
      </c>
      <c r="U1001" s="109">
        <v>0</v>
      </c>
      <c r="V1001" s="109">
        <v>728.6</v>
      </c>
      <c r="W1001" s="109">
        <v>728.6</v>
      </c>
      <c r="X1001" s="109">
        <v>728.6</v>
      </c>
      <c r="Y1001" s="109">
        <v>10790</v>
      </c>
      <c r="Z1001" s="109">
        <v>10790</v>
      </c>
      <c r="AA1001" s="109">
        <v>10920</v>
      </c>
      <c r="AB1001" s="109">
        <v>10790</v>
      </c>
      <c r="AC1001" s="109">
        <v>10920</v>
      </c>
      <c r="AD1001" s="109">
        <v>10790</v>
      </c>
      <c r="AE1001" s="109">
        <v>10790</v>
      </c>
      <c r="AF1001" s="109">
        <v>10790</v>
      </c>
      <c r="AG1001" s="109">
        <v>10920</v>
      </c>
      <c r="AH1001" s="109">
        <v>10790</v>
      </c>
      <c r="AI1001" s="109">
        <v>10920</v>
      </c>
      <c r="AJ1001" s="109">
        <v>10790</v>
      </c>
      <c r="AK1001" s="109">
        <v>10984.22</v>
      </c>
      <c r="AL1001" s="109">
        <v>10984.22</v>
      </c>
      <c r="AM1001" s="109">
        <v>11116.56</v>
      </c>
      <c r="AN1001" s="109">
        <v>10984.22</v>
      </c>
      <c r="AO1001" s="109">
        <v>11116.56</v>
      </c>
      <c r="AP1001" s="160">
        <f t="shared" si="878"/>
        <v>34685.800000000003</v>
      </c>
      <c r="AQ1001" s="160">
        <f t="shared" si="879"/>
        <v>152685.78</v>
      </c>
      <c r="AR1001" s="160">
        <f t="shared" si="880"/>
        <v>187371.58</v>
      </c>
      <c r="AS1001" s="607"/>
      <c r="AT1001" s="219"/>
      <c r="AU1001" s="13">
        <f t="shared" si="909"/>
        <v>10790</v>
      </c>
      <c r="AV1001" s="13">
        <f t="shared" si="910"/>
        <v>10920</v>
      </c>
      <c r="AW1001" s="13">
        <f t="shared" si="911"/>
        <v>10790</v>
      </c>
      <c r="AX1001" s="13">
        <f t="shared" si="912"/>
        <v>10790</v>
      </c>
      <c r="AY1001" s="13">
        <f t="shared" si="913"/>
        <v>10790</v>
      </c>
      <c r="AZ1001" s="13">
        <f t="shared" si="914"/>
        <v>10920</v>
      </c>
      <c r="BA1001" s="13">
        <f t="shared" si="915"/>
        <v>10790</v>
      </c>
      <c r="BB1001" s="13">
        <f t="shared" si="916"/>
        <v>10920</v>
      </c>
      <c r="BC1001" s="13">
        <f t="shared" si="917"/>
        <v>10790</v>
      </c>
      <c r="BD1001" s="13">
        <f t="shared" si="918"/>
        <v>10984.22</v>
      </c>
      <c r="BE1001" s="13">
        <f t="shared" si="919"/>
        <v>10984.22</v>
      </c>
      <c r="BF1001" s="13">
        <f t="shared" si="920"/>
        <v>11116.56</v>
      </c>
      <c r="BG1001" s="13">
        <f t="shared" si="921"/>
        <v>10984.22</v>
      </c>
      <c r="BH1001" s="13">
        <f t="shared" si="922"/>
        <v>11116.56</v>
      </c>
      <c r="BI1001" s="73">
        <f t="shared" si="876"/>
        <v>152685.78</v>
      </c>
      <c r="BJ1001" s="219"/>
      <c r="BK1001" s="850">
        <f t="shared" ref="BK1001:BK1032" si="923">IF($E1001="N",AU1001)</f>
        <v>10790</v>
      </c>
      <c r="BL1001" s="109">
        <f t="shared" ref="BL1001:BL1032" si="924">IF($E1001="N",AV1001)</f>
        <v>10920</v>
      </c>
      <c r="BM1001" s="109">
        <f t="shared" ref="BM1001:BM1032" si="925">IF($E1001="N",AW1001)</f>
        <v>10790</v>
      </c>
      <c r="BN1001" s="109">
        <f t="shared" ref="BN1001:BN1032" si="926">IF($E1001="N",AX1001)</f>
        <v>10790</v>
      </c>
      <c r="BO1001" s="109">
        <f t="shared" ref="BO1001:BO1032" si="927">IF($E1001="N",AY1001)</f>
        <v>10790</v>
      </c>
      <c r="BP1001" s="109">
        <f t="shared" ref="BP1001:BP1032" si="928">IF($E1001="N",AZ1001)</f>
        <v>10920</v>
      </c>
      <c r="BQ1001" s="109">
        <f t="shared" ref="BQ1001:BQ1032" si="929">IF($E1001="N",BA1001)</f>
        <v>10790</v>
      </c>
      <c r="BR1001" s="109">
        <f t="shared" ref="BR1001:BR1032" si="930">IF($E1001="N",BB1001)</f>
        <v>10920</v>
      </c>
      <c r="BS1001" s="109">
        <f t="shared" ref="BS1001:BS1032" si="931">IF($E1001="N",BC1001)</f>
        <v>10790</v>
      </c>
      <c r="BT1001" s="109">
        <f t="shared" ref="BT1001:BT1032" si="932">IF($E1001="N",BD1001)</f>
        <v>10984.22</v>
      </c>
      <c r="BU1001" s="109">
        <f t="shared" ref="BU1001:BU1032" si="933">IF($E1001="N",BE1001)</f>
        <v>10984.22</v>
      </c>
      <c r="BV1001" s="109">
        <f t="shared" ref="BV1001:BV1032" si="934">IF($E1001="N",BF1001)</f>
        <v>11116.56</v>
      </c>
      <c r="BW1001" s="109">
        <f t="shared" ref="BW1001:BW1032" si="935">IF($E1001="N",BG1001)</f>
        <v>10984.22</v>
      </c>
      <c r="BX1001" s="109">
        <f t="shared" ref="BX1001:BX1032" si="936">IF($E1001="N",BH1001)</f>
        <v>11116.56</v>
      </c>
      <c r="BY1001" s="1000">
        <f t="shared" si="877"/>
        <v>152685.78</v>
      </c>
    </row>
    <row r="1002" spans="1:77">
      <c r="A1002" s="678"/>
      <c r="B1002" s="678" t="s">
        <v>2106</v>
      </c>
      <c r="C1002" s="57" t="s">
        <v>36</v>
      </c>
      <c r="D1002" s="684" t="s">
        <v>29</v>
      </c>
      <c r="E1002" s="681" t="s">
        <v>349</v>
      </c>
      <c r="F1002" s="683" t="s">
        <v>264</v>
      </c>
      <c r="G1002" s="682" t="s">
        <v>106</v>
      </c>
      <c r="H1002" s="241" t="s">
        <v>135</v>
      </c>
      <c r="I1002" s="38"/>
      <c r="J1002" s="983"/>
      <c r="K1002" s="903"/>
      <c r="L1002" s="798"/>
      <c r="M1002" s="429"/>
      <c r="N1002" s="109"/>
      <c r="O1002" s="109"/>
      <c r="P1002" s="109"/>
      <c r="Q1002" s="607"/>
      <c r="R1002" s="93"/>
      <c r="S1002" s="109">
        <v>0</v>
      </c>
      <c r="T1002" s="109">
        <v>0</v>
      </c>
      <c r="U1002" s="109">
        <v>0</v>
      </c>
      <c r="V1002" s="109">
        <v>202.6</v>
      </c>
      <c r="W1002" s="109">
        <v>202.6</v>
      </c>
      <c r="X1002" s="109">
        <v>202.6</v>
      </c>
      <c r="Y1002" s="109">
        <v>5810</v>
      </c>
      <c r="Z1002" s="109">
        <v>5810</v>
      </c>
      <c r="AA1002" s="109">
        <v>5880</v>
      </c>
      <c r="AB1002" s="109">
        <v>5810</v>
      </c>
      <c r="AC1002" s="109">
        <v>5880</v>
      </c>
      <c r="AD1002" s="109">
        <v>5810</v>
      </c>
      <c r="AE1002" s="109">
        <v>5810</v>
      </c>
      <c r="AF1002" s="109">
        <v>5810</v>
      </c>
      <c r="AG1002" s="109">
        <v>5880</v>
      </c>
      <c r="AH1002" s="109">
        <v>5810</v>
      </c>
      <c r="AI1002" s="109">
        <v>5880</v>
      </c>
      <c r="AJ1002" s="109">
        <v>5810</v>
      </c>
      <c r="AK1002" s="109">
        <v>5914.58</v>
      </c>
      <c r="AL1002" s="109">
        <v>5914.58</v>
      </c>
      <c r="AM1002" s="109">
        <v>5985.84</v>
      </c>
      <c r="AN1002" s="109">
        <v>5914.58</v>
      </c>
      <c r="AO1002" s="109">
        <v>5985.84</v>
      </c>
      <c r="AP1002" s="160">
        <f t="shared" si="878"/>
        <v>18107.8</v>
      </c>
      <c r="AQ1002" s="160">
        <f t="shared" si="879"/>
        <v>82215.42</v>
      </c>
      <c r="AR1002" s="160">
        <f t="shared" si="880"/>
        <v>100323.22</v>
      </c>
      <c r="AS1002" s="607"/>
      <c r="AT1002" s="219"/>
      <c r="AU1002" s="13">
        <f t="shared" si="909"/>
        <v>5810</v>
      </c>
      <c r="AV1002" s="13">
        <f t="shared" si="910"/>
        <v>5880</v>
      </c>
      <c r="AW1002" s="13">
        <f t="shared" si="911"/>
        <v>5810</v>
      </c>
      <c r="AX1002" s="13">
        <f t="shared" si="912"/>
        <v>5810</v>
      </c>
      <c r="AY1002" s="13">
        <f t="shared" si="913"/>
        <v>5810</v>
      </c>
      <c r="AZ1002" s="13">
        <f t="shared" si="914"/>
        <v>5880</v>
      </c>
      <c r="BA1002" s="13">
        <f t="shared" si="915"/>
        <v>5810</v>
      </c>
      <c r="BB1002" s="13">
        <f t="shared" si="916"/>
        <v>5880</v>
      </c>
      <c r="BC1002" s="13">
        <f t="shared" si="917"/>
        <v>5810</v>
      </c>
      <c r="BD1002" s="13">
        <f t="shared" si="918"/>
        <v>5914.58</v>
      </c>
      <c r="BE1002" s="13">
        <f t="shared" si="919"/>
        <v>5914.58</v>
      </c>
      <c r="BF1002" s="13">
        <f t="shared" si="920"/>
        <v>5985.84</v>
      </c>
      <c r="BG1002" s="13">
        <f t="shared" si="921"/>
        <v>5914.58</v>
      </c>
      <c r="BH1002" s="13">
        <f t="shared" si="922"/>
        <v>5985.84</v>
      </c>
      <c r="BI1002" s="73">
        <f t="shared" si="876"/>
        <v>82215.42</v>
      </c>
      <c r="BJ1002" s="219"/>
      <c r="BK1002" s="850">
        <f t="shared" si="923"/>
        <v>5810</v>
      </c>
      <c r="BL1002" s="109">
        <f t="shared" si="924"/>
        <v>5880</v>
      </c>
      <c r="BM1002" s="109">
        <f t="shared" si="925"/>
        <v>5810</v>
      </c>
      <c r="BN1002" s="109">
        <f t="shared" si="926"/>
        <v>5810</v>
      </c>
      <c r="BO1002" s="109">
        <f t="shared" si="927"/>
        <v>5810</v>
      </c>
      <c r="BP1002" s="109">
        <f t="shared" si="928"/>
        <v>5880</v>
      </c>
      <c r="BQ1002" s="109">
        <f t="shared" si="929"/>
        <v>5810</v>
      </c>
      <c r="BR1002" s="109">
        <f t="shared" si="930"/>
        <v>5880</v>
      </c>
      <c r="BS1002" s="109">
        <f t="shared" si="931"/>
        <v>5810</v>
      </c>
      <c r="BT1002" s="109">
        <f t="shared" si="932"/>
        <v>5914.58</v>
      </c>
      <c r="BU1002" s="109">
        <f t="shared" si="933"/>
        <v>5914.58</v>
      </c>
      <c r="BV1002" s="109">
        <f t="shared" si="934"/>
        <v>5985.84</v>
      </c>
      <c r="BW1002" s="109">
        <f t="shared" si="935"/>
        <v>5914.58</v>
      </c>
      <c r="BX1002" s="109">
        <f t="shared" si="936"/>
        <v>5985.84</v>
      </c>
      <c r="BY1002" s="1000">
        <f t="shared" si="877"/>
        <v>82215.42</v>
      </c>
    </row>
    <row r="1003" spans="1:77">
      <c r="A1003" s="679"/>
      <c r="B1003" s="679" t="s">
        <v>2106</v>
      </c>
      <c r="C1003" s="57" t="s">
        <v>36</v>
      </c>
      <c r="D1003" s="684" t="s">
        <v>25</v>
      </c>
      <c r="E1003" s="681" t="s">
        <v>349</v>
      </c>
      <c r="F1003" s="682" t="s">
        <v>264</v>
      </c>
      <c r="G1003" s="682" t="s">
        <v>106</v>
      </c>
      <c r="H1003" s="241" t="s">
        <v>133</v>
      </c>
      <c r="I1003" s="38"/>
      <c r="J1003" s="983"/>
      <c r="K1003" s="903"/>
      <c r="L1003" s="798"/>
      <c r="M1003" s="429"/>
      <c r="N1003" s="109"/>
      <c r="O1003" s="109"/>
      <c r="P1003" s="109"/>
      <c r="Q1003" s="607"/>
      <c r="R1003" s="93"/>
      <c r="S1003" s="109">
        <v>0</v>
      </c>
      <c r="T1003" s="109">
        <v>0</v>
      </c>
      <c r="U1003" s="109">
        <v>0</v>
      </c>
      <c r="V1003" s="109">
        <v>0</v>
      </c>
      <c r="W1003" s="109">
        <v>0</v>
      </c>
      <c r="X1003" s="109">
        <v>0</v>
      </c>
      <c r="Y1003" s="109">
        <v>2534.8200000000002</v>
      </c>
      <c r="Z1003" s="109">
        <v>2565.36</v>
      </c>
      <c r="AA1003" s="109">
        <v>2534.8200000000002</v>
      </c>
      <c r="AB1003" s="109">
        <v>2565.36</v>
      </c>
      <c r="AC1003" s="109">
        <v>2534.8200000000002</v>
      </c>
      <c r="AD1003" s="109">
        <v>2534.8200000000002</v>
      </c>
      <c r="AE1003" s="109">
        <v>2534.8200000000002</v>
      </c>
      <c r="AF1003" s="109">
        <v>2534.8200000000002</v>
      </c>
      <c r="AG1003" s="109">
        <v>2565.36</v>
      </c>
      <c r="AH1003" s="109">
        <v>2534.8200000000002</v>
      </c>
      <c r="AI1003" s="109">
        <v>2565.36</v>
      </c>
      <c r="AJ1003" s="109">
        <v>2534.8200000000002</v>
      </c>
      <c r="AK1003" s="109">
        <v>2580.4467600000003</v>
      </c>
      <c r="AL1003" s="109">
        <v>2611.5364800000002</v>
      </c>
      <c r="AM1003" s="109">
        <v>2580.4467600000003</v>
      </c>
      <c r="AN1003" s="109">
        <v>2611.5364800000002</v>
      </c>
      <c r="AO1003" s="109">
        <v>2580.4467600000003</v>
      </c>
      <c r="AP1003" s="160">
        <f t="shared" si="878"/>
        <v>7635</v>
      </c>
      <c r="AQ1003" s="160">
        <f t="shared" si="879"/>
        <v>35869.413239999994</v>
      </c>
      <c r="AR1003" s="160">
        <f t="shared" si="880"/>
        <v>43504.413240000002</v>
      </c>
      <c r="AS1003" s="607"/>
      <c r="AT1003" s="219"/>
      <c r="AU1003" s="13">
        <f t="shared" si="909"/>
        <v>2565.36</v>
      </c>
      <c r="AV1003" s="13">
        <f t="shared" si="910"/>
        <v>2534.8200000000002</v>
      </c>
      <c r="AW1003" s="13">
        <f t="shared" si="911"/>
        <v>2534.8200000000002</v>
      </c>
      <c r="AX1003" s="13">
        <f t="shared" si="912"/>
        <v>2534.8200000000002</v>
      </c>
      <c r="AY1003" s="13">
        <f t="shared" si="913"/>
        <v>2534.8200000000002</v>
      </c>
      <c r="AZ1003" s="13">
        <f t="shared" si="914"/>
        <v>2565.36</v>
      </c>
      <c r="BA1003" s="13">
        <f t="shared" si="915"/>
        <v>2534.8200000000002</v>
      </c>
      <c r="BB1003" s="13">
        <f t="shared" si="916"/>
        <v>2565.36</v>
      </c>
      <c r="BC1003" s="13">
        <f t="shared" si="917"/>
        <v>2534.8200000000002</v>
      </c>
      <c r="BD1003" s="13">
        <f t="shared" si="918"/>
        <v>2580.4467600000003</v>
      </c>
      <c r="BE1003" s="13">
        <f t="shared" si="919"/>
        <v>2611.5364800000002</v>
      </c>
      <c r="BF1003" s="13">
        <f t="shared" si="920"/>
        <v>2580.4467600000003</v>
      </c>
      <c r="BG1003" s="13">
        <f t="shared" si="921"/>
        <v>2611.5364800000002</v>
      </c>
      <c r="BH1003" s="13">
        <f t="shared" si="922"/>
        <v>2580.4467600000003</v>
      </c>
      <c r="BI1003" s="73">
        <f t="shared" si="876"/>
        <v>35869.413239999994</v>
      </c>
      <c r="BJ1003" s="219"/>
      <c r="BK1003" s="850">
        <f t="shared" si="923"/>
        <v>2565.36</v>
      </c>
      <c r="BL1003" s="109">
        <f t="shared" si="924"/>
        <v>2534.8200000000002</v>
      </c>
      <c r="BM1003" s="109">
        <f t="shared" si="925"/>
        <v>2534.8200000000002</v>
      </c>
      <c r="BN1003" s="109">
        <f t="shared" si="926"/>
        <v>2534.8200000000002</v>
      </c>
      <c r="BO1003" s="109">
        <f t="shared" si="927"/>
        <v>2534.8200000000002</v>
      </c>
      <c r="BP1003" s="109">
        <f t="shared" si="928"/>
        <v>2565.36</v>
      </c>
      <c r="BQ1003" s="109">
        <f t="shared" si="929"/>
        <v>2534.8200000000002</v>
      </c>
      <c r="BR1003" s="109">
        <f t="shared" si="930"/>
        <v>2565.36</v>
      </c>
      <c r="BS1003" s="109">
        <f t="shared" si="931"/>
        <v>2534.8200000000002</v>
      </c>
      <c r="BT1003" s="109">
        <f t="shared" si="932"/>
        <v>2580.4467600000003</v>
      </c>
      <c r="BU1003" s="109">
        <f t="shared" si="933"/>
        <v>2611.5364800000002</v>
      </c>
      <c r="BV1003" s="109">
        <f t="shared" si="934"/>
        <v>2580.4467600000003</v>
      </c>
      <c r="BW1003" s="109">
        <f t="shared" si="935"/>
        <v>2611.5364800000002</v>
      </c>
      <c r="BX1003" s="109">
        <f t="shared" si="936"/>
        <v>2580.4467600000003</v>
      </c>
      <c r="BY1003" s="1000">
        <f t="shared" si="877"/>
        <v>35869.413239999994</v>
      </c>
    </row>
    <row r="1004" spans="1:77">
      <c r="A1004" s="678"/>
      <c r="B1004" s="678" t="s">
        <v>2106</v>
      </c>
      <c r="C1004" s="57" t="s">
        <v>36</v>
      </c>
      <c r="D1004" s="684" t="s">
        <v>33</v>
      </c>
      <c r="E1004" s="681" t="s">
        <v>349</v>
      </c>
      <c r="F1004" s="683" t="s">
        <v>264</v>
      </c>
      <c r="G1004" s="682" t="s">
        <v>106</v>
      </c>
      <c r="H1004" s="241" t="s">
        <v>137</v>
      </c>
      <c r="I1004" s="38"/>
      <c r="J1004" s="983"/>
      <c r="K1004" s="903"/>
      <c r="L1004" s="798"/>
      <c r="M1004" s="429"/>
      <c r="N1004" s="109"/>
      <c r="O1004" s="109"/>
      <c r="P1004" s="109"/>
      <c r="Q1004" s="607"/>
      <c r="R1004" s="93"/>
      <c r="S1004" s="109">
        <v>0</v>
      </c>
      <c r="T1004" s="109">
        <v>0</v>
      </c>
      <c r="U1004" s="109">
        <v>0</v>
      </c>
      <c r="V1004" s="109">
        <v>68.8</v>
      </c>
      <c r="W1004" s="109">
        <v>68.8</v>
      </c>
      <c r="X1004" s="109">
        <v>68.8</v>
      </c>
      <c r="Y1004" s="109">
        <v>2490.0000000000005</v>
      </c>
      <c r="Z1004" s="109">
        <v>2490.0000000000005</v>
      </c>
      <c r="AA1004" s="109">
        <v>2520</v>
      </c>
      <c r="AB1004" s="109">
        <v>2490.0000000000005</v>
      </c>
      <c r="AC1004" s="109">
        <v>2520</v>
      </c>
      <c r="AD1004" s="109">
        <v>2490.0000000000005</v>
      </c>
      <c r="AE1004" s="109">
        <v>2490.0000000000005</v>
      </c>
      <c r="AF1004" s="109">
        <v>2490.0000000000005</v>
      </c>
      <c r="AG1004" s="109">
        <v>2520</v>
      </c>
      <c r="AH1004" s="109">
        <v>2490.0000000000005</v>
      </c>
      <c r="AI1004" s="109">
        <v>2520</v>
      </c>
      <c r="AJ1004" s="109">
        <v>2490.0000000000005</v>
      </c>
      <c r="AK1004" s="109">
        <v>2534.8200000000006</v>
      </c>
      <c r="AL1004" s="109">
        <v>2534.8200000000006</v>
      </c>
      <c r="AM1004" s="109">
        <v>2565.36</v>
      </c>
      <c r="AN1004" s="109">
        <v>2534.8200000000006</v>
      </c>
      <c r="AO1004" s="109">
        <v>2565.36</v>
      </c>
      <c r="AP1004" s="160">
        <f t="shared" si="878"/>
        <v>7706.4000000000015</v>
      </c>
      <c r="AQ1004" s="160">
        <f t="shared" si="879"/>
        <v>35235.18</v>
      </c>
      <c r="AR1004" s="160">
        <f t="shared" si="880"/>
        <v>42941.58</v>
      </c>
      <c r="AS1004" s="607"/>
      <c r="AT1004" s="219"/>
      <c r="AU1004" s="13">
        <f t="shared" si="909"/>
        <v>2490.0000000000005</v>
      </c>
      <c r="AV1004" s="13">
        <f t="shared" si="910"/>
        <v>2520</v>
      </c>
      <c r="AW1004" s="13">
        <f t="shared" si="911"/>
        <v>2490.0000000000005</v>
      </c>
      <c r="AX1004" s="13">
        <f t="shared" si="912"/>
        <v>2490.0000000000005</v>
      </c>
      <c r="AY1004" s="13">
        <f t="shared" si="913"/>
        <v>2490.0000000000005</v>
      </c>
      <c r="AZ1004" s="13">
        <f t="shared" si="914"/>
        <v>2520</v>
      </c>
      <c r="BA1004" s="13">
        <f t="shared" si="915"/>
        <v>2490.0000000000005</v>
      </c>
      <c r="BB1004" s="13">
        <f t="shared" si="916"/>
        <v>2520</v>
      </c>
      <c r="BC1004" s="13">
        <f t="shared" si="917"/>
        <v>2490.0000000000005</v>
      </c>
      <c r="BD1004" s="13">
        <f t="shared" si="918"/>
        <v>2534.8200000000006</v>
      </c>
      <c r="BE1004" s="13">
        <f t="shared" si="919"/>
        <v>2534.8200000000006</v>
      </c>
      <c r="BF1004" s="13">
        <f t="shared" si="920"/>
        <v>2565.36</v>
      </c>
      <c r="BG1004" s="13">
        <f t="shared" si="921"/>
        <v>2534.8200000000006</v>
      </c>
      <c r="BH1004" s="13">
        <f t="shared" si="922"/>
        <v>2565.36</v>
      </c>
      <c r="BI1004" s="73">
        <f t="shared" si="876"/>
        <v>35235.18</v>
      </c>
      <c r="BJ1004" s="219"/>
      <c r="BK1004" s="850">
        <f t="shared" si="923"/>
        <v>2490.0000000000005</v>
      </c>
      <c r="BL1004" s="109">
        <f t="shared" si="924"/>
        <v>2520</v>
      </c>
      <c r="BM1004" s="109">
        <f t="shared" si="925"/>
        <v>2490.0000000000005</v>
      </c>
      <c r="BN1004" s="109">
        <f t="shared" si="926"/>
        <v>2490.0000000000005</v>
      </c>
      <c r="BO1004" s="109">
        <f t="shared" si="927"/>
        <v>2490.0000000000005</v>
      </c>
      <c r="BP1004" s="109">
        <f t="shared" si="928"/>
        <v>2520</v>
      </c>
      <c r="BQ1004" s="109">
        <f t="shared" si="929"/>
        <v>2490.0000000000005</v>
      </c>
      <c r="BR1004" s="109">
        <f t="shared" si="930"/>
        <v>2520</v>
      </c>
      <c r="BS1004" s="109">
        <f t="shared" si="931"/>
        <v>2490.0000000000005</v>
      </c>
      <c r="BT1004" s="109">
        <f t="shared" si="932"/>
        <v>2534.8200000000006</v>
      </c>
      <c r="BU1004" s="109">
        <f t="shared" si="933"/>
        <v>2534.8200000000006</v>
      </c>
      <c r="BV1004" s="109">
        <f t="shared" si="934"/>
        <v>2565.36</v>
      </c>
      <c r="BW1004" s="109">
        <f t="shared" si="935"/>
        <v>2534.8200000000006</v>
      </c>
      <c r="BX1004" s="109">
        <f t="shared" si="936"/>
        <v>2565.36</v>
      </c>
      <c r="BY1004" s="1000">
        <f t="shared" si="877"/>
        <v>35235.18</v>
      </c>
    </row>
    <row r="1005" spans="1:77">
      <c r="A1005" s="678"/>
      <c r="B1005" s="678" t="s">
        <v>2106</v>
      </c>
      <c r="C1005" s="57" t="s">
        <v>36</v>
      </c>
      <c r="D1005" s="684" t="s">
        <v>27</v>
      </c>
      <c r="E1005" s="681" t="s">
        <v>349</v>
      </c>
      <c r="F1005" s="683" t="s">
        <v>264</v>
      </c>
      <c r="G1005" s="682" t="s">
        <v>106</v>
      </c>
      <c r="H1005" s="241" t="s">
        <v>134</v>
      </c>
      <c r="I1005" s="38"/>
      <c r="J1005" s="983"/>
      <c r="K1005" s="903"/>
      <c r="L1005" s="798"/>
      <c r="M1005" s="429"/>
      <c r="N1005" s="109"/>
      <c r="O1005" s="109"/>
      <c r="P1005" s="109"/>
      <c r="Q1005" s="607"/>
      <c r="R1005" s="93"/>
      <c r="S1005" s="109">
        <v>0</v>
      </c>
      <c r="T1005" s="109">
        <v>0</v>
      </c>
      <c r="U1005" s="109">
        <v>0</v>
      </c>
      <c r="V1005" s="109">
        <v>0</v>
      </c>
      <c r="W1005" s="109">
        <v>0</v>
      </c>
      <c r="X1005" s="109">
        <v>0</v>
      </c>
      <c r="Y1005" s="109">
        <v>1689.88</v>
      </c>
      <c r="Z1005" s="109">
        <v>1710.24</v>
      </c>
      <c r="AA1005" s="109">
        <v>1689.88</v>
      </c>
      <c r="AB1005" s="109">
        <v>1710.24</v>
      </c>
      <c r="AC1005" s="109">
        <v>1689.88</v>
      </c>
      <c r="AD1005" s="109">
        <v>1689.88</v>
      </c>
      <c r="AE1005" s="109">
        <v>1689.88</v>
      </c>
      <c r="AF1005" s="109">
        <v>1689.88</v>
      </c>
      <c r="AG1005" s="109">
        <v>1710.24</v>
      </c>
      <c r="AH1005" s="109">
        <v>1689.88</v>
      </c>
      <c r="AI1005" s="109">
        <v>1710.24</v>
      </c>
      <c r="AJ1005" s="109">
        <v>1689.88</v>
      </c>
      <c r="AK1005" s="109">
        <v>1720.2978400000002</v>
      </c>
      <c r="AL1005" s="109">
        <v>1741.02432</v>
      </c>
      <c r="AM1005" s="109">
        <v>1720.2978400000002</v>
      </c>
      <c r="AN1005" s="109">
        <v>1741.02432</v>
      </c>
      <c r="AO1005" s="109">
        <v>1720.2978400000002</v>
      </c>
      <c r="AP1005" s="160">
        <f t="shared" si="878"/>
        <v>5090</v>
      </c>
      <c r="AQ1005" s="160">
        <f t="shared" si="879"/>
        <v>23912.942159999999</v>
      </c>
      <c r="AR1005" s="160">
        <f t="shared" si="880"/>
        <v>29002.942160000002</v>
      </c>
      <c r="AS1005" s="607"/>
      <c r="AT1005" s="219"/>
      <c r="AU1005" s="13">
        <f t="shared" si="909"/>
        <v>1710.24</v>
      </c>
      <c r="AV1005" s="13">
        <f t="shared" si="910"/>
        <v>1689.88</v>
      </c>
      <c r="AW1005" s="13">
        <f t="shared" si="911"/>
        <v>1689.88</v>
      </c>
      <c r="AX1005" s="13">
        <f t="shared" si="912"/>
        <v>1689.88</v>
      </c>
      <c r="AY1005" s="13">
        <f t="shared" si="913"/>
        <v>1689.88</v>
      </c>
      <c r="AZ1005" s="13">
        <f t="shared" si="914"/>
        <v>1710.24</v>
      </c>
      <c r="BA1005" s="13">
        <f t="shared" si="915"/>
        <v>1689.88</v>
      </c>
      <c r="BB1005" s="13">
        <f t="shared" si="916"/>
        <v>1710.24</v>
      </c>
      <c r="BC1005" s="13">
        <f t="shared" si="917"/>
        <v>1689.88</v>
      </c>
      <c r="BD1005" s="13">
        <f t="shared" si="918"/>
        <v>1720.2978400000002</v>
      </c>
      <c r="BE1005" s="13">
        <f t="shared" si="919"/>
        <v>1741.02432</v>
      </c>
      <c r="BF1005" s="13">
        <f t="shared" si="920"/>
        <v>1720.2978400000002</v>
      </c>
      <c r="BG1005" s="13">
        <f t="shared" si="921"/>
        <v>1741.02432</v>
      </c>
      <c r="BH1005" s="13">
        <f t="shared" si="922"/>
        <v>1720.2978400000002</v>
      </c>
      <c r="BI1005" s="73">
        <f t="shared" si="876"/>
        <v>23912.942159999999</v>
      </c>
      <c r="BJ1005" s="219"/>
      <c r="BK1005" s="850">
        <f t="shared" si="923"/>
        <v>1710.24</v>
      </c>
      <c r="BL1005" s="109">
        <f t="shared" si="924"/>
        <v>1689.88</v>
      </c>
      <c r="BM1005" s="109">
        <f t="shared" si="925"/>
        <v>1689.88</v>
      </c>
      <c r="BN1005" s="109">
        <f t="shared" si="926"/>
        <v>1689.88</v>
      </c>
      <c r="BO1005" s="109">
        <f t="shared" si="927"/>
        <v>1689.88</v>
      </c>
      <c r="BP1005" s="109">
        <f t="shared" si="928"/>
        <v>1710.24</v>
      </c>
      <c r="BQ1005" s="109">
        <f t="shared" si="929"/>
        <v>1689.88</v>
      </c>
      <c r="BR1005" s="109">
        <f t="shared" si="930"/>
        <v>1710.24</v>
      </c>
      <c r="BS1005" s="109">
        <f t="shared" si="931"/>
        <v>1689.88</v>
      </c>
      <c r="BT1005" s="109">
        <f t="shared" si="932"/>
        <v>1720.2978400000002</v>
      </c>
      <c r="BU1005" s="109">
        <f t="shared" si="933"/>
        <v>1741.02432</v>
      </c>
      <c r="BV1005" s="109">
        <f t="shared" si="934"/>
        <v>1720.2978400000002</v>
      </c>
      <c r="BW1005" s="109">
        <f t="shared" si="935"/>
        <v>1741.02432</v>
      </c>
      <c r="BX1005" s="109">
        <f t="shared" si="936"/>
        <v>1720.2978400000002</v>
      </c>
      <c r="BY1005" s="1000">
        <f t="shared" si="877"/>
        <v>23912.942159999999</v>
      </c>
    </row>
    <row r="1006" spans="1:77">
      <c r="A1006" s="679"/>
      <c r="B1006" s="679" t="s">
        <v>2106</v>
      </c>
      <c r="C1006" s="57" t="s">
        <v>36</v>
      </c>
      <c r="D1006" s="684" t="s">
        <v>22</v>
      </c>
      <c r="E1006" s="681" t="s">
        <v>349</v>
      </c>
      <c r="F1006" s="682" t="s">
        <v>264</v>
      </c>
      <c r="G1006" s="682" t="s">
        <v>106</v>
      </c>
      <c r="H1006" s="241" t="s">
        <v>132</v>
      </c>
      <c r="I1006" s="38"/>
      <c r="J1006" s="983"/>
      <c r="K1006" s="903"/>
      <c r="L1006" s="798"/>
      <c r="M1006" s="429"/>
      <c r="N1006" s="109"/>
      <c r="O1006" s="109"/>
      <c r="P1006" s="109"/>
      <c r="Q1006" s="607"/>
      <c r="R1006" s="93"/>
      <c r="S1006" s="109">
        <v>0</v>
      </c>
      <c r="T1006" s="109">
        <v>0</v>
      </c>
      <c r="U1006" s="109">
        <v>0</v>
      </c>
      <c r="V1006" s="109">
        <v>0</v>
      </c>
      <c r="W1006" s="109">
        <v>0</v>
      </c>
      <c r="X1006" s="109">
        <v>0</v>
      </c>
      <c r="Y1006" s="109">
        <v>1048.6220000000001</v>
      </c>
      <c r="Z1006" s="109">
        <v>1061.2560000000001</v>
      </c>
      <c r="AA1006" s="109">
        <v>1048.6220000000001</v>
      </c>
      <c r="AB1006" s="109">
        <v>1061.2560000000001</v>
      </c>
      <c r="AC1006" s="109">
        <v>1048.6220000000001</v>
      </c>
      <c r="AD1006" s="109">
        <v>1048.6220000000001</v>
      </c>
      <c r="AE1006" s="109">
        <v>1048.6220000000001</v>
      </c>
      <c r="AF1006" s="109">
        <v>1048.6220000000001</v>
      </c>
      <c r="AG1006" s="109">
        <v>1061.2560000000001</v>
      </c>
      <c r="AH1006" s="109">
        <v>1048.6220000000001</v>
      </c>
      <c r="AI1006" s="109">
        <v>1061.2560000000001</v>
      </c>
      <c r="AJ1006" s="109">
        <v>1048.6220000000001</v>
      </c>
      <c r="AK1006" s="109">
        <v>1067.497196</v>
      </c>
      <c r="AL1006" s="109">
        <v>1080.358608</v>
      </c>
      <c r="AM1006" s="109">
        <v>1067.497196</v>
      </c>
      <c r="AN1006" s="109">
        <v>1080.358608</v>
      </c>
      <c r="AO1006" s="109">
        <v>1067.497196</v>
      </c>
      <c r="AP1006" s="160">
        <f t="shared" si="878"/>
        <v>3158.5</v>
      </c>
      <c r="AQ1006" s="160">
        <f t="shared" si="879"/>
        <v>14838.708804000002</v>
      </c>
      <c r="AR1006" s="160">
        <f t="shared" si="880"/>
        <v>17997.208803999998</v>
      </c>
      <c r="AS1006" s="607"/>
      <c r="AT1006" s="219"/>
      <c r="AU1006" s="13">
        <f t="shared" si="909"/>
        <v>1061.2560000000001</v>
      </c>
      <c r="AV1006" s="13">
        <f t="shared" si="910"/>
        <v>1048.6220000000001</v>
      </c>
      <c r="AW1006" s="13">
        <f t="shared" si="911"/>
        <v>1048.6220000000001</v>
      </c>
      <c r="AX1006" s="13">
        <f t="shared" si="912"/>
        <v>1048.6220000000001</v>
      </c>
      <c r="AY1006" s="13">
        <f t="shared" si="913"/>
        <v>1048.6220000000001</v>
      </c>
      <c r="AZ1006" s="13">
        <f t="shared" si="914"/>
        <v>1061.2560000000001</v>
      </c>
      <c r="BA1006" s="13">
        <f t="shared" si="915"/>
        <v>1048.6220000000001</v>
      </c>
      <c r="BB1006" s="13">
        <f t="shared" si="916"/>
        <v>1061.2560000000001</v>
      </c>
      <c r="BC1006" s="13">
        <f t="shared" si="917"/>
        <v>1048.6220000000001</v>
      </c>
      <c r="BD1006" s="13">
        <f t="shared" si="918"/>
        <v>1067.497196</v>
      </c>
      <c r="BE1006" s="13">
        <f t="shared" si="919"/>
        <v>1080.358608</v>
      </c>
      <c r="BF1006" s="13">
        <f t="shared" si="920"/>
        <v>1067.497196</v>
      </c>
      <c r="BG1006" s="13">
        <f t="shared" si="921"/>
        <v>1080.358608</v>
      </c>
      <c r="BH1006" s="13">
        <f t="shared" si="922"/>
        <v>1067.497196</v>
      </c>
      <c r="BI1006" s="73">
        <f t="shared" si="876"/>
        <v>14838.708804000002</v>
      </c>
      <c r="BJ1006" s="219"/>
      <c r="BK1006" s="850">
        <f t="shared" si="923"/>
        <v>1061.2560000000001</v>
      </c>
      <c r="BL1006" s="109">
        <f t="shared" si="924"/>
        <v>1048.6220000000001</v>
      </c>
      <c r="BM1006" s="109">
        <f t="shared" si="925"/>
        <v>1048.6220000000001</v>
      </c>
      <c r="BN1006" s="109">
        <f t="shared" si="926"/>
        <v>1048.6220000000001</v>
      </c>
      <c r="BO1006" s="109">
        <f t="shared" si="927"/>
        <v>1048.6220000000001</v>
      </c>
      <c r="BP1006" s="109">
        <f t="shared" si="928"/>
        <v>1061.2560000000001</v>
      </c>
      <c r="BQ1006" s="109">
        <f t="shared" si="929"/>
        <v>1048.6220000000001</v>
      </c>
      <c r="BR1006" s="109">
        <f t="shared" si="930"/>
        <v>1061.2560000000001</v>
      </c>
      <c r="BS1006" s="109">
        <f t="shared" si="931"/>
        <v>1048.6220000000001</v>
      </c>
      <c r="BT1006" s="109">
        <f t="shared" si="932"/>
        <v>1067.497196</v>
      </c>
      <c r="BU1006" s="109">
        <f t="shared" si="933"/>
        <v>1080.358608</v>
      </c>
      <c r="BV1006" s="109">
        <f t="shared" si="934"/>
        <v>1067.497196</v>
      </c>
      <c r="BW1006" s="109">
        <f t="shared" si="935"/>
        <v>1080.358608</v>
      </c>
      <c r="BX1006" s="109">
        <f t="shared" si="936"/>
        <v>1067.497196</v>
      </c>
      <c r="BY1006" s="1000">
        <f t="shared" si="877"/>
        <v>14838.708804000002</v>
      </c>
    </row>
    <row r="1007" spans="1:77">
      <c r="A1007" s="679"/>
      <c r="B1007" s="679" t="s">
        <v>329</v>
      </c>
      <c r="C1007" s="57" t="s">
        <v>36</v>
      </c>
      <c r="D1007" s="684" t="s">
        <v>25</v>
      </c>
      <c r="E1007" s="681" t="s">
        <v>349</v>
      </c>
      <c r="F1007" s="682" t="s">
        <v>264</v>
      </c>
      <c r="G1007" s="682" t="s">
        <v>106</v>
      </c>
      <c r="H1007" s="241" t="s">
        <v>133</v>
      </c>
      <c r="I1007" s="38"/>
      <c r="J1007" s="983"/>
      <c r="K1007" s="903"/>
      <c r="L1007" s="798"/>
      <c r="M1007" s="429"/>
      <c r="N1007" s="109"/>
      <c r="O1007" s="109"/>
      <c r="P1007" s="109"/>
      <c r="Q1007" s="607"/>
      <c r="R1007" s="93"/>
      <c r="S1007" s="109">
        <v>6698.5599999999995</v>
      </c>
      <c r="T1007" s="109">
        <v>923.45</v>
      </c>
      <c r="U1007" s="109">
        <v>-4781.1000000000004</v>
      </c>
      <c r="V1007" s="109">
        <v>303457.33980000002</v>
      </c>
      <c r="W1007" s="109">
        <v>714214.31420000002</v>
      </c>
      <c r="X1007" s="109">
        <v>529996.03949999996</v>
      </c>
      <c r="Y1007" s="109">
        <v>25901.399999999998</v>
      </c>
      <c r="Z1007" s="109">
        <v>26764.780000000002</v>
      </c>
      <c r="AA1007" s="109">
        <v>60436.6</v>
      </c>
      <c r="AB1007" s="109">
        <v>45327.45</v>
      </c>
      <c r="AC1007" s="109">
        <v>43169</v>
      </c>
      <c r="AD1007" s="109">
        <v>64753.5</v>
      </c>
      <c r="AE1007" s="109">
        <v>34535.199999999997</v>
      </c>
      <c r="AF1007" s="109">
        <v>49644.35</v>
      </c>
      <c r="AG1007" s="109">
        <v>21584.5</v>
      </c>
      <c r="AH1007" s="109">
        <v>32376.75</v>
      </c>
      <c r="AI1007" s="109">
        <v>14245.77</v>
      </c>
      <c r="AJ1007" s="109">
        <v>12950.699999999999</v>
      </c>
      <c r="AK1007" s="109">
        <v>7717.3969200000001</v>
      </c>
      <c r="AL1007" s="109">
        <v>7974.6434840000011</v>
      </c>
      <c r="AM1007" s="109">
        <v>18007.259480000001</v>
      </c>
      <c r="AN1007" s="109">
        <v>13505.44461</v>
      </c>
      <c r="AO1007" s="109">
        <v>12862.3282</v>
      </c>
      <c r="AP1007" s="160">
        <f t="shared" si="878"/>
        <v>1663611.3835</v>
      </c>
      <c r="AQ1007" s="160">
        <f t="shared" si="879"/>
        <v>378654.29269400006</v>
      </c>
      <c r="AR1007" s="160">
        <f t="shared" si="880"/>
        <v>2042265.6761940001</v>
      </c>
      <c r="AS1007" s="607"/>
      <c r="AT1007" s="219"/>
      <c r="AU1007" s="13">
        <f t="shared" si="909"/>
        <v>45327.45</v>
      </c>
      <c r="AV1007" s="13">
        <f t="shared" si="910"/>
        <v>43169</v>
      </c>
      <c r="AW1007" s="13">
        <f t="shared" si="911"/>
        <v>64753.5</v>
      </c>
      <c r="AX1007" s="13">
        <f t="shared" si="912"/>
        <v>34535.199999999997</v>
      </c>
      <c r="AY1007" s="13">
        <f t="shared" si="913"/>
        <v>49644.35</v>
      </c>
      <c r="AZ1007" s="13">
        <f t="shared" si="914"/>
        <v>21584.5</v>
      </c>
      <c r="BA1007" s="13">
        <f t="shared" si="915"/>
        <v>32376.75</v>
      </c>
      <c r="BB1007" s="13">
        <f t="shared" si="916"/>
        <v>14245.77</v>
      </c>
      <c r="BC1007" s="13">
        <f t="shared" si="917"/>
        <v>12950.699999999999</v>
      </c>
      <c r="BD1007" s="13">
        <f t="shared" si="918"/>
        <v>7717.3969200000001</v>
      </c>
      <c r="BE1007" s="13">
        <f t="shared" si="919"/>
        <v>7974.6434840000011</v>
      </c>
      <c r="BF1007" s="13">
        <f t="shared" si="920"/>
        <v>18007.259480000001</v>
      </c>
      <c r="BG1007" s="13">
        <f t="shared" si="921"/>
        <v>13505.44461</v>
      </c>
      <c r="BH1007" s="13">
        <f t="shared" si="922"/>
        <v>12862.3282</v>
      </c>
      <c r="BI1007" s="73">
        <f t="shared" si="876"/>
        <v>378654.29269400006</v>
      </c>
      <c r="BJ1007" s="219"/>
      <c r="BK1007" s="850">
        <f t="shared" si="923"/>
        <v>45327.45</v>
      </c>
      <c r="BL1007" s="109">
        <f t="shared" si="924"/>
        <v>43169</v>
      </c>
      <c r="BM1007" s="109">
        <f t="shared" si="925"/>
        <v>64753.5</v>
      </c>
      <c r="BN1007" s="109">
        <f t="shared" si="926"/>
        <v>34535.199999999997</v>
      </c>
      <c r="BO1007" s="109">
        <f t="shared" si="927"/>
        <v>49644.35</v>
      </c>
      <c r="BP1007" s="109">
        <f t="shared" si="928"/>
        <v>21584.5</v>
      </c>
      <c r="BQ1007" s="109">
        <f t="shared" si="929"/>
        <v>32376.75</v>
      </c>
      <c r="BR1007" s="109">
        <f t="shared" si="930"/>
        <v>14245.77</v>
      </c>
      <c r="BS1007" s="109">
        <f t="shared" si="931"/>
        <v>12950.699999999999</v>
      </c>
      <c r="BT1007" s="109">
        <f t="shared" si="932"/>
        <v>7717.3969200000001</v>
      </c>
      <c r="BU1007" s="109">
        <f t="shared" si="933"/>
        <v>7974.6434840000011</v>
      </c>
      <c r="BV1007" s="109">
        <f t="shared" si="934"/>
        <v>18007.259480000001</v>
      </c>
      <c r="BW1007" s="109">
        <f t="shared" si="935"/>
        <v>13505.44461</v>
      </c>
      <c r="BX1007" s="109">
        <f t="shared" si="936"/>
        <v>12862.3282</v>
      </c>
      <c r="BY1007" s="1000">
        <f t="shared" si="877"/>
        <v>378654.29269400006</v>
      </c>
    </row>
    <row r="1008" spans="1:77">
      <c r="A1008" s="680"/>
      <c r="B1008" s="680" t="s">
        <v>329</v>
      </c>
      <c r="C1008" s="57" t="s">
        <v>36</v>
      </c>
      <c r="D1008" s="684" t="s">
        <v>29</v>
      </c>
      <c r="E1008" s="681" t="s">
        <v>349</v>
      </c>
      <c r="F1008" s="682" t="s">
        <v>264</v>
      </c>
      <c r="G1008" s="682" t="s">
        <v>106</v>
      </c>
      <c r="H1008" s="241" t="s">
        <v>135</v>
      </c>
      <c r="I1008" s="38"/>
      <c r="J1008" s="983"/>
      <c r="K1008" s="903"/>
      <c r="L1008" s="798"/>
      <c r="M1008" s="429"/>
      <c r="N1008" s="109"/>
      <c r="O1008" s="109"/>
      <c r="P1008" s="109"/>
      <c r="Q1008" s="607"/>
      <c r="R1008" s="93"/>
      <c r="S1008" s="109">
        <v>0</v>
      </c>
      <c r="T1008" s="109">
        <v>0</v>
      </c>
      <c r="U1008" s="109">
        <v>0</v>
      </c>
      <c r="V1008" s="109">
        <v>23813.198800000002</v>
      </c>
      <c r="W1008" s="109">
        <v>23728.714599999999</v>
      </c>
      <c r="X1008" s="109">
        <v>18294.942080000001</v>
      </c>
      <c r="Y1008" s="109">
        <v>40785</v>
      </c>
      <c r="Z1008" s="109">
        <v>48942</v>
      </c>
      <c r="AA1008" s="109">
        <v>32628</v>
      </c>
      <c r="AB1008" s="109">
        <v>32628</v>
      </c>
      <c r="AC1008" s="109">
        <v>32628</v>
      </c>
      <c r="AD1008" s="109">
        <v>48942</v>
      </c>
      <c r="AE1008" s="109">
        <v>32628</v>
      </c>
      <c r="AF1008" s="109">
        <v>57099</v>
      </c>
      <c r="AG1008" s="109">
        <v>146826</v>
      </c>
      <c r="AH1008" s="109">
        <v>138669</v>
      </c>
      <c r="AI1008" s="109">
        <v>130512</v>
      </c>
      <c r="AJ1008" s="109">
        <v>73413</v>
      </c>
      <c r="AK1008" s="109">
        <v>78744.386899999998</v>
      </c>
      <c r="AL1008" s="109">
        <v>94493.264280000003</v>
      </c>
      <c r="AM1008" s="109">
        <v>62995.50952</v>
      </c>
      <c r="AN1008" s="109">
        <v>62995.50952</v>
      </c>
      <c r="AO1008" s="109">
        <v>62995.50952</v>
      </c>
      <c r="AP1008" s="160">
        <f t="shared" si="878"/>
        <v>188191.85548</v>
      </c>
      <c r="AQ1008" s="160">
        <f t="shared" si="879"/>
        <v>1055569.1797400001</v>
      </c>
      <c r="AR1008" s="160">
        <f t="shared" si="880"/>
        <v>1243761.0352200002</v>
      </c>
      <c r="AS1008" s="607"/>
      <c r="AT1008" s="219"/>
      <c r="AU1008" s="13">
        <f t="shared" si="909"/>
        <v>32628</v>
      </c>
      <c r="AV1008" s="13">
        <f t="shared" si="910"/>
        <v>32628</v>
      </c>
      <c r="AW1008" s="13">
        <f t="shared" si="911"/>
        <v>48942</v>
      </c>
      <c r="AX1008" s="13">
        <f t="shared" si="912"/>
        <v>32628</v>
      </c>
      <c r="AY1008" s="13">
        <f t="shared" si="913"/>
        <v>57099</v>
      </c>
      <c r="AZ1008" s="13">
        <f t="shared" si="914"/>
        <v>146826</v>
      </c>
      <c r="BA1008" s="13">
        <f t="shared" si="915"/>
        <v>138669</v>
      </c>
      <c r="BB1008" s="13">
        <f t="shared" si="916"/>
        <v>130512</v>
      </c>
      <c r="BC1008" s="13">
        <f t="shared" si="917"/>
        <v>73413</v>
      </c>
      <c r="BD1008" s="13">
        <f t="shared" si="918"/>
        <v>78744.386899999998</v>
      </c>
      <c r="BE1008" s="13">
        <f t="shared" si="919"/>
        <v>94493.264280000003</v>
      </c>
      <c r="BF1008" s="13">
        <f t="shared" si="920"/>
        <v>62995.50952</v>
      </c>
      <c r="BG1008" s="13">
        <f t="shared" si="921"/>
        <v>62995.50952</v>
      </c>
      <c r="BH1008" s="13">
        <f t="shared" si="922"/>
        <v>62995.50952</v>
      </c>
      <c r="BI1008" s="73">
        <f t="shared" si="876"/>
        <v>1055569.1797400001</v>
      </c>
      <c r="BJ1008" s="219"/>
      <c r="BK1008" s="850">
        <f t="shared" si="923"/>
        <v>32628</v>
      </c>
      <c r="BL1008" s="109">
        <f t="shared" si="924"/>
        <v>32628</v>
      </c>
      <c r="BM1008" s="109">
        <f t="shared" si="925"/>
        <v>48942</v>
      </c>
      <c r="BN1008" s="109">
        <f t="shared" si="926"/>
        <v>32628</v>
      </c>
      <c r="BO1008" s="109">
        <f t="shared" si="927"/>
        <v>57099</v>
      </c>
      <c r="BP1008" s="109">
        <f t="shared" si="928"/>
        <v>146826</v>
      </c>
      <c r="BQ1008" s="109">
        <f t="shared" si="929"/>
        <v>138669</v>
      </c>
      <c r="BR1008" s="109">
        <f t="shared" si="930"/>
        <v>130512</v>
      </c>
      <c r="BS1008" s="109">
        <f t="shared" si="931"/>
        <v>73413</v>
      </c>
      <c r="BT1008" s="109">
        <f t="shared" si="932"/>
        <v>78744.386899999998</v>
      </c>
      <c r="BU1008" s="109">
        <f t="shared" si="933"/>
        <v>94493.264280000003</v>
      </c>
      <c r="BV1008" s="109">
        <f t="shared" si="934"/>
        <v>62995.50952</v>
      </c>
      <c r="BW1008" s="109">
        <f t="shared" si="935"/>
        <v>62995.50952</v>
      </c>
      <c r="BX1008" s="109">
        <f t="shared" si="936"/>
        <v>62995.50952</v>
      </c>
      <c r="BY1008" s="1000">
        <f t="shared" si="877"/>
        <v>1055569.1797400001</v>
      </c>
    </row>
    <row r="1009" spans="1:77">
      <c r="A1009" s="679"/>
      <c r="B1009" s="679" t="s">
        <v>329</v>
      </c>
      <c r="C1009" s="57" t="s">
        <v>36</v>
      </c>
      <c r="D1009" s="684" t="s">
        <v>22</v>
      </c>
      <c r="E1009" s="681" t="s">
        <v>349</v>
      </c>
      <c r="F1009" s="682" t="s">
        <v>264</v>
      </c>
      <c r="G1009" s="682" t="s">
        <v>106</v>
      </c>
      <c r="H1009" s="241" t="s">
        <v>132</v>
      </c>
      <c r="I1009" s="38"/>
      <c r="J1009" s="983"/>
      <c r="K1009" s="903"/>
      <c r="L1009" s="798"/>
      <c r="M1009" s="429"/>
      <c r="N1009" s="109"/>
      <c r="O1009" s="109"/>
      <c r="P1009" s="109"/>
      <c r="Q1009" s="607"/>
      <c r="R1009" s="93"/>
      <c r="S1009" s="109">
        <v>0</v>
      </c>
      <c r="T1009" s="109">
        <v>0</v>
      </c>
      <c r="U1009" s="109">
        <v>0</v>
      </c>
      <c r="V1009" s="109">
        <v>35554.417199999996</v>
      </c>
      <c r="W1009" s="109">
        <v>83680.538799999995</v>
      </c>
      <c r="X1009" s="109">
        <v>62096.702999999994</v>
      </c>
      <c r="Y1009" s="109">
        <v>947.58</v>
      </c>
      <c r="Z1009" s="109">
        <v>979.16600000000005</v>
      </c>
      <c r="AA1009" s="109">
        <v>2211.02</v>
      </c>
      <c r="AB1009" s="109">
        <v>1658.2650000000001</v>
      </c>
      <c r="AC1009" s="109">
        <v>1579.3</v>
      </c>
      <c r="AD1009" s="109">
        <v>2368.9499999999998</v>
      </c>
      <c r="AE1009" s="109">
        <v>1263.44</v>
      </c>
      <c r="AF1009" s="109">
        <v>1816.1949999999999</v>
      </c>
      <c r="AG1009" s="109">
        <v>789.65</v>
      </c>
      <c r="AH1009" s="109">
        <v>1184.4749999999999</v>
      </c>
      <c r="AI1009" s="109">
        <v>521.16899999999998</v>
      </c>
      <c r="AJ1009" s="109">
        <v>473.79</v>
      </c>
      <c r="AK1009" s="109">
        <v>34728.316680000004</v>
      </c>
      <c r="AL1009" s="109">
        <v>35885.927236000003</v>
      </c>
      <c r="AM1009" s="109">
        <v>81032.738920000003</v>
      </c>
      <c r="AN1009" s="109">
        <v>60774.554190000003</v>
      </c>
      <c r="AO1009" s="109">
        <v>57880.527799999996</v>
      </c>
      <c r="AP1009" s="160">
        <f t="shared" si="878"/>
        <v>185469.42499999996</v>
      </c>
      <c r="AQ1009" s="160">
        <f t="shared" si="879"/>
        <v>281957.29882600001</v>
      </c>
      <c r="AR1009" s="160">
        <f t="shared" si="880"/>
        <v>467426.723826</v>
      </c>
      <c r="AS1009" s="607"/>
      <c r="AT1009" s="219"/>
      <c r="AU1009" s="13">
        <f t="shared" si="909"/>
        <v>1658.2650000000001</v>
      </c>
      <c r="AV1009" s="13">
        <f t="shared" si="910"/>
        <v>1579.3</v>
      </c>
      <c r="AW1009" s="13">
        <f t="shared" si="911"/>
        <v>2368.9499999999998</v>
      </c>
      <c r="AX1009" s="13">
        <f t="shared" si="912"/>
        <v>1263.44</v>
      </c>
      <c r="AY1009" s="13">
        <f t="shared" si="913"/>
        <v>1816.1949999999999</v>
      </c>
      <c r="AZ1009" s="13">
        <f t="shared" si="914"/>
        <v>789.65</v>
      </c>
      <c r="BA1009" s="13">
        <f t="shared" si="915"/>
        <v>1184.4749999999999</v>
      </c>
      <c r="BB1009" s="13">
        <f t="shared" si="916"/>
        <v>521.16899999999998</v>
      </c>
      <c r="BC1009" s="13">
        <f t="shared" si="917"/>
        <v>473.79</v>
      </c>
      <c r="BD1009" s="13">
        <f t="shared" si="918"/>
        <v>34728.316680000004</v>
      </c>
      <c r="BE1009" s="13">
        <f t="shared" si="919"/>
        <v>35885.927236000003</v>
      </c>
      <c r="BF1009" s="13">
        <f t="shared" si="920"/>
        <v>81032.738920000003</v>
      </c>
      <c r="BG1009" s="13">
        <f t="shared" si="921"/>
        <v>60774.554190000003</v>
      </c>
      <c r="BH1009" s="13">
        <f t="shared" si="922"/>
        <v>57880.527799999996</v>
      </c>
      <c r="BI1009" s="73">
        <f t="shared" si="876"/>
        <v>281957.29882600001</v>
      </c>
      <c r="BJ1009" s="219"/>
      <c r="BK1009" s="850">
        <f t="shared" si="923"/>
        <v>1658.2650000000001</v>
      </c>
      <c r="BL1009" s="109">
        <f t="shared" si="924"/>
        <v>1579.3</v>
      </c>
      <c r="BM1009" s="109">
        <f t="shared" si="925"/>
        <v>2368.9499999999998</v>
      </c>
      <c r="BN1009" s="109">
        <f t="shared" si="926"/>
        <v>1263.44</v>
      </c>
      <c r="BO1009" s="109">
        <f t="shared" si="927"/>
        <v>1816.1949999999999</v>
      </c>
      <c r="BP1009" s="109">
        <f t="shared" si="928"/>
        <v>789.65</v>
      </c>
      <c r="BQ1009" s="109">
        <f t="shared" si="929"/>
        <v>1184.4749999999999</v>
      </c>
      <c r="BR1009" s="109">
        <f t="shared" si="930"/>
        <v>521.16899999999998</v>
      </c>
      <c r="BS1009" s="109">
        <f t="shared" si="931"/>
        <v>473.79</v>
      </c>
      <c r="BT1009" s="109">
        <f t="shared" si="932"/>
        <v>34728.316680000004</v>
      </c>
      <c r="BU1009" s="109">
        <f t="shared" si="933"/>
        <v>35885.927236000003</v>
      </c>
      <c r="BV1009" s="109">
        <f t="shared" si="934"/>
        <v>81032.738920000003</v>
      </c>
      <c r="BW1009" s="109">
        <f t="shared" si="935"/>
        <v>60774.554190000003</v>
      </c>
      <c r="BX1009" s="109">
        <f t="shared" si="936"/>
        <v>57880.527799999996</v>
      </c>
      <c r="BY1009" s="1000">
        <f t="shared" si="877"/>
        <v>281957.29882600001</v>
      </c>
    </row>
    <row r="1010" spans="1:77">
      <c r="A1010" s="678"/>
      <c r="B1010" s="678" t="s">
        <v>329</v>
      </c>
      <c r="C1010" s="57" t="s">
        <v>36</v>
      </c>
      <c r="D1010" s="684" t="s">
        <v>27</v>
      </c>
      <c r="E1010" s="681" t="s">
        <v>349</v>
      </c>
      <c r="F1010" s="683" t="s">
        <v>264</v>
      </c>
      <c r="G1010" s="682" t="s">
        <v>106</v>
      </c>
      <c r="H1010" s="241" t="s">
        <v>134</v>
      </c>
      <c r="I1010" s="38"/>
      <c r="J1010" s="983"/>
      <c r="K1010" s="903"/>
      <c r="L1010" s="798"/>
      <c r="M1010" s="429"/>
      <c r="N1010" s="109"/>
      <c r="O1010" s="109"/>
      <c r="P1010" s="109"/>
      <c r="Q1010" s="607"/>
      <c r="R1010" s="93"/>
      <c r="S1010" s="109">
        <v>0</v>
      </c>
      <c r="T1010" s="109">
        <v>0</v>
      </c>
      <c r="U1010" s="109">
        <v>0</v>
      </c>
      <c r="V1010" s="109">
        <v>49986.243000000002</v>
      </c>
      <c r="W1010" s="109">
        <v>117647.147</v>
      </c>
      <c r="X1010" s="109">
        <v>87302.257500000007</v>
      </c>
      <c r="Y1010" s="109">
        <v>1895.28</v>
      </c>
      <c r="Z1010" s="109">
        <v>1958.4560000000001</v>
      </c>
      <c r="AA1010" s="109">
        <v>4422.32</v>
      </c>
      <c r="AB1010" s="109">
        <v>3316.74</v>
      </c>
      <c r="AC1010" s="109">
        <v>3158.8</v>
      </c>
      <c r="AD1010" s="109">
        <v>4738.2</v>
      </c>
      <c r="AE1010" s="109">
        <v>2527.04</v>
      </c>
      <c r="AF1010" s="109">
        <v>3632.62</v>
      </c>
      <c r="AG1010" s="109">
        <v>1579.4</v>
      </c>
      <c r="AH1010" s="109">
        <v>2369.1</v>
      </c>
      <c r="AI1010" s="109">
        <v>1042.404</v>
      </c>
      <c r="AJ1010" s="109">
        <v>947.64</v>
      </c>
      <c r="AK1010" s="109">
        <v>3858.6679200000003</v>
      </c>
      <c r="AL1010" s="109">
        <v>3987.290184</v>
      </c>
      <c r="AM1010" s="109">
        <v>9003.5584800000015</v>
      </c>
      <c r="AN1010" s="109">
        <v>6752.6688600000007</v>
      </c>
      <c r="AO1010" s="109">
        <v>6431.1131999999998</v>
      </c>
      <c r="AP1010" s="160">
        <f t="shared" si="878"/>
        <v>263211.7035</v>
      </c>
      <c r="AQ1010" s="160">
        <f t="shared" si="879"/>
        <v>53345.242643999998</v>
      </c>
      <c r="AR1010" s="160">
        <f t="shared" si="880"/>
        <v>316556.94614399993</v>
      </c>
      <c r="AS1010" s="607"/>
      <c r="AT1010" s="219"/>
      <c r="AU1010" s="13">
        <f t="shared" si="909"/>
        <v>3316.74</v>
      </c>
      <c r="AV1010" s="13">
        <f t="shared" si="910"/>
        <v>3158.8</v>
      </c>
      <c r="AW1010" s="13">
        <f t="shared" si="911"/>
        <v>4738.2</v>
      </c>
      <c r="AX1010" s="13">
        <f t="shared" si="912"/>
        <v>2527.04</v>
      </c>
      <c r="AY1010" s="13">
        <f t="shared" si="913"/>
        <v>3632.62</v>
      </c>
      <c r="AZ1010" s="13">
        <f t="shared" si="914"/>
        <v>1579.4</v>
      </c>
      <c r="BA1010" s="13">
        <f t="shared" si="915"/>
        <v>2369.1</v>
      </c>
      <c r="BB1010" s="13">
        <f t="shared" si="916"/>
        <v>1042.404</v>
      </c>
      <c r="BC1010" s="13">
        <f t="shared" si="917"/>
        <v>947.64</v>
      </c>
      <c r="BD1010" s="13">
        <f t="shared" si="918"/>
        <v>3858.6679200000003</v>
      </c>
      <c r="BE1010" s="13">
        <f t="shared" si="919"/>
        <v>3987.290184</v>
      </c>
      <c r="BF1010" s="13">
        <f t="shared" si="920"/>
        <v>9003.5584800000015</v>
      </c>
      <c r="BG1010" s="13">
        <f t="shared" si="921"/>
        <v>6752.6688600000007</v>
      </c>
      <c r="BH1010" s="13">
        <f t="shared" si="922"/>
        <v>6431.1131999999998</v>
      </c>
      <c r="BI1010" s="73">
        <f t="shared" si="876"/>
        <v>53345.242643999998</v>
      </c>
      <c r="BJ1010" s="219"/>
      <c r="BK1010" s="850">
        <f t="shared" si="923"/>
        <v>3316.74</v>
      </c>
      <c r="BL1010" s="109">
        <f t="shared" si="924"/>
        <v>3158.8</v>
      </c>
      <c r="BM1010" s="109">
        <f t="shared" si="925"/>
        <v>4738.2</v>
      </c>
      <c r="BN1010" s="109">
        <f t="shared" si="926"/>
        <v>2527.04</v>
      </c>
      <c r="BO1010" s="109">
        <f t="shared" si="927"/>
        <v>3632.62</v>
      </c>
      <c r="BP1010" s="109">
        <f t="shared" si="928"/>
        <v>1579.4</v>
      </c>
      <c r="BQ1010" s="109">
        <f t="shared" si="929"/>
        <v>2369.1</v>
      </c>
      <c r="BR1010" s="109">
        <f t="shared" si="930"/>
        <v>1042.404</v>
      </c>
      <c r="BS1010" s="109">
        <f t="shared" si="931"/>
        <v>947.64</v>
      </c>
      <c r="BT1010" s="109">
        <f t="shared" si="932"/>
        <v>3858.6679200000003</v>
      </c>
      <c r="BU1010" s="109">
        <f t="shared" si="933"/>
        <v>3987.290184</v>
      </c>
      <c r="BV1010" s="109">
        <f t="shared" si="934"/>
        <v>9003.5584800000015</v>
      </c>
      <c r="BW1010" s="109">
        <f t="shared" si="935"/>
        <v>6752.6688600000007</v>
      </c>
      <c r="BX1010" s="109">
        <f t="shared" si="936"/>
        <v>6431.1131999999998</v>
      </c>
      <c r="BY1010" s="1000">
        <f t="shared" si="877"/>
        <v>53345.242643999998</v>
      </c>
    </row>
    <row r="1011" spans="1:77">
      <c r="A1011" s="679"/>
      <c r="B1011" s="679" t="s">
        <v>329</v>
      </c>
      <c r="C1011" s="57" t="s">
        <v>36</v>
      </c>
      <c r="D1011" s="684" t="s">
        <v>31</v>
      </c>
      <c r="E1011" s="681" t="s">
        <v>349</v>
      </c>
      <c r="F1011" s="682" t="s">
        <v>264</v>
      </c>
      <c r="G1011" s="682" t="s">
        <v>106</v>
      </c>
      <c r="H1011" s="241" t="s">
        <v>136</v>
      </c>
      <c r="I1011" s="38"/>
      <c r="J1011" s="983"/>
      <c r="K1011" s="903"/>
      <c r="L1011" s="798"/>
      <c r="M1011" s="429"/>
      <c r="N1011" s="109"/>
      <c r="O1011" s="109"/>
      <c r="P1011" s="109"/>
      <c r="Q1011" s="607"/>
      <c r="R1011" s="93"/>
      <c r="S1011" s="109">
        <v>0</v>
      </c>
      <c r="T1011" s="109">
        <v>0</v>
      </c>
      <c r="U1011" s="109">
        <v>-3867.52</v>
      </c>
      <c r="V1011" s="109">
        <v>85638.186799999996</v>
      </c>
      <c r="W1011" s="109">
        <v>85334.3606</v>
      </c>
      <c r="X1011" s="109">
        <v>65793.162880000003</v>
      </c>
      <c r="Y1011" s="109">
        <v>2644.2</v>
      </c>
      <c r="Z1011" s="109">
        <v>3173.04</v>
      </c>
      <c r="AA1011" s="109">
        <v>2115.36</v>
      </c>
      <c r="AB1011" s="109">
        <v>2115.36</v>
      </c>
      <c r="AC1011" s="109">
        <v>2115.36</v>
      </c>
      <c r="AD1011" s="109">
        <v>3173.04</v>
      </c>
      <c r="AE1011" s="109">
        <v>2115.36</v>
      </c>
      <c r="AF1011" s="109">
        <v>3701.88</v>
      </c>
      <c r="AG1011" s="109">
        <v>9519.1200000000008</v>
      </c>
      <c r="AH1011" s="109">
        <v>8990.2800000000007</v>
      </c>
      <c r="AI1011" s="109">
        <v>8461.44</v>
      </c>
      <c r="AJ1011" s="109">
        <v>4759.5600000000004</v>
      </c>
      <c r="AK1011" s="109">
        <v>2557.3177999999998</v>
      </c>
      <c r="AL1011" s="109">
        <v>3068.7813599999999</v>
      </c>
      <c r="AM1011" s="109">
        <v>2045.8542400000001</v>
      </c>
      <c r="AN1011" s="109">
        <v>2045.8542400000001</v>
      </c>
      <c r="AO1011" s="109">
        <v>2045.8542400000001</v>
      </c>
      <c r="AP1011" s="160">
        <f t="shared" si="878"/>
        <v>240830.79027999999</v>
      </c>
      <c r="AQ1011" s="160">
        <f t="shared" si="879"/>
        <v>56715.061880000001</v>
      </c>
      <c r="AR1011" s="160">
        <f t="shared" si="880"/>
        <v>297545.85216000007</v>
      </c>
      <c r="AS1011" s="607"/>
      <c r="AT1011" s="219"/>
      <c r="AU1011" s="13">
        <f t="shared" si="909"/>
        <v>2115.36</v>
      </c>
      <c r="AV1011" s="13">
        <f t="shared" si="910"/>
        <v>2115.36</v>
      </c>
      <c r="AW1011" s="13">
        <f t="shared" si="911"/>
        <v>3173.04</v>
      </c>
      <c r="AX1011" s="13">
        <f t="shared" si="912"/>
        <v>2115.36</v>
      </c>
      <c r="AY1011" s="13">
        <f t="shared" si="913"/>
        <v>3701.88</v>
      </c>
      <c r="AZ1011" s="13">
        <f t="shared" si="914"/>
        <v>9519.1200000000008</v>
      </c>
      <c r="BA1011" s="13">
        <f t="shared" si="915"/>
        <v>8990.2800000000007</v>
      </c>
      <c r="BB1011" s="13">
        <f t="shared" si="916"/>
        <v>8461.44</v>
      </c>
      <c r="BC1011" s="13">
        <f t="shared" si="917"/>
        <v>4759.5600000000004</v>
      </c>
      <c r="BD1011" s="13">
        <f t="shared" si="918"/>
        <v>2557.3177999999998</v>
      </c>
      <c r="BE1011" s="13">
        <f t="shared" si="919"/>
        <v>3068.7813599999999</v>
      </c>
      <c r="BF1011" s="13">
        <f t="shared" si="920"/>
        <v>2045.8542400000001</v>
      </c>
      <c r="BG1011" s="13">
        <f t="shared" si="921"/>
        <v>2045.8542400000001</v>
      </c>
      <c r="BH1011" s="13">
        <f t="shared" si="922"/>
        <v>2045.8542400000001</v>
      </c>
      <c r="BI1011" s="73">
        <f t="shared" si="876"/>
        <v>56715.061880000001</v>
      </c>
      <c r="BJ1011" s="219"/>
      <c r="BK1011" s="850">
        <f t="shared" si="923"/>
        <v>2115.36</v>
      </c>
      <c r="BL1011" s="109">
        <f t="shared" si="924"/>
        <v>2115.36</v>
      </c>
      <c r="BM1011" s="109">
        <f t="shared" si="925"/>
        <v>3173.04</v>
      </c>
      <c r="BN1011" s="109">
        <f t="shared" si="926"/>
        <v>2115.36</v>
      </c>
      <c r="BO1011" s="109">
        <f t="shared" si="927"/>
        <v>3701.88</v>
      </c>
      <c r="BP1011" s="109">
        <f t="shared" si="928"/>
        <v>9519.1200000000008</v>
      </c>
      <c r="BQ1011" s="109">
        <f t="shared" si="929"/>
        <v>8990.2800000000007</v>
      </c>
      <c r="BR1011" s="109">
        <f t="shared" si="930"/>
        <v>8461.44</v>
      </c>
      <c r="BS1011" s="109">
        <f t="shared" si="931"/>
        <v>4759.5600000000004</v>
      </c>
      <c r="BT1011" s="109">
        <f t="shared" si="932"/>
        <v>2557.3177999999998</v>
      </c>
      <c r="BU1011" s="109">
        <f t="shared" si="933"/>
        <v>3068.7813599999999</v>
      </c>
      <c r="BV1011" s="109">
        <f t="shared" si="934"/>
        <v>2045.8542400000001</v>
      </c>
      <c r="BW1011" s="109">
        <f t="shared" si="935"/>
        <v>2045.8542400000001</v>
      </c>
      <c r="BX1011" s="109">
        <f t="shared" si="936"/>
        <v>2045.8542400000001</v>
      </c>
      <c r="BY1011" s="1000">
        <f t="shared" si="877"/>
        <v>56715.061880000001</v>
      </c>
    </row>
    <row r="1012" spans="1:77">
      <c r="A1012" s="678"/>
      <c r="B1012" s="678" t="s">
        <v>329</v>
      </c>
      <c r="C1012" s="57" t="s">
        <v>36</v>
      </c>
      <c r="D1012" s="684" t="s">
        <v>33</v>
      </c>
      <c r="E1012" s="681" t="s">
        <v>349</v>
      </c>
      <c r="F1012" s="683" t="s">
        <v>264</v>
      </c>
      <c r="G1012" s="682" t="s">
        <v>106</v>
      </c>
      <c r="H1012" s="241" t="s">
        <v>137</v>
      </c>
      <c r="I1012" s="38"/>
      <c r="J1012" s="983"/>
      <c r="K1012" s="903"/>
      <c r="L1012" s="798"/>
      <c r="M1012" s="429"/>
      <c r="N1012" s="109"/>
      <c r="O1012" s="109"/>
      <c r="P1012" s="109"/>
      <c r="Q1012" s="607"/>
      <c r="R1012" s="93"/>
      <c r="S1012" s="109">
        <v>0</v>
      </c>
      <c r="T1012" s="109">
        <v>0</v>
      </c>
      <c r="U1012" s="109">
        <v>0</v>
      </c>
      <c r="V1012" s="109">
        <v>8086.6144000000004</v>
      </c>
      <c r="W1012" s="109">
        <v>8057.9247999999998</v>
      </c>
      <c r="X1012" s="109">
        <v>6212.6950400000005</v>
      </c>
      <c r="Y1012" s="109">
        <v>661.05</v>
      </c>
      <c r="Z1012" s="109">
        <v>793.26</v>
      </c>
      <c r="AA1012" s="109">
        <v>528.84</v>
      </c>
      <c r="AB1012" s="109">
        <v>528.84</v>
      </c>
      <c r="AC1012" s="109">
        <v>528.84</v>
      </c>
      <c r="AD1012" s="109">
        <v>793.26</v>
      </c>
      <c r="AE1012" s="109">
        <v>528.84</v>
      </c>
      <c r="AF1012" s="109">
        <v>925.47</v>
      </c>
      <c r="AG1012" s="109">
        <v>2379.7800000000002</v>
      </c>
      <c r="AH1012" s="109">
        <v>2247.5700000000002</v>
      </c>
      <c r="AI1012" s="109">
        <v>2115.36</v>
      </c>
      <c r="AJ1012" s="109">
        <v>1189.8900000000001</v>
      </c>
      <c r="AK1012" s="109">
        <v>0</v>
      </c>
      <c r="AL1012" s="109">
        <v>0</v>
      </c>
      <c r="AM1012" s="109">
        <v>0</v>
      </c>
      <c r="AN1012" s="109">
        <v>0</v>
      </c>
      <c r="AO1012" s="109">
        <v>0</v>
      </c>
      <c r="AP1012" s="160">
        <f t="shared" si="878"/>
        <v>24340.384239999996</v>
      </c>
      <c r="AQ1012" s="160">
        <f t="shared" si="879"/>
        <v>11237.85</v>
      </c>
      <c r="AR1012" s="160">
        <f t="shared" si="880"/>
        <v>35578.234239999991</v>
      </c>
      <c r="AS1012" s="607"/>
      <c r="AT1012" s="219"/>
      <c r="AU1012" s="13">
        <f t="shared" si="909"/>
        <v>528.84</v>
      </c>
      <c r="AV1012" s="13">
        <f t="shared" si="910"/>
        <v>528.84</v>
      </c>
      <c r="AW1012" s="13">
        <f t="shared" si="911"/>
        <v>793.26</v>
      </c>
      <c r="AX1012" s="13">
        <f t="shared" si="912"/>
        <v>528.84</v>
      </c>
      <c r="AY1012" s="13">
        <f t="shared" si="913"/>
        <v>925.47</v>
      </c>
      <c r="AZ1012" s="13">
        <f t="shared" si="914"/>
        <v>2379.7800000000002</v>
      </c>
      <c r="BA1012" s="13">
        <f t="shared" si="915"/>
        <v>2247.5700000000002</v>
      </c>
      <c r="BB1012" s="13">
        <f t="shared" si="916"/>
        <v>2115.36</v>
      </c>
      <c r="BC1012" s="13">
        <f t="shared" si="917"/>
        <v>1189.8900000000001</v>
      </c>
      <c r="BD1012" s="13">
        <f t="shared" si="918"/>
        <v>0</v>
      </c>
      <c r="BE1012" s="13">
        <f t="shared" si="919"/>
        <v>0</v>
      </c>
      <c r="BF1012" s="13">
        <f t="shared" si="920"/>
        <v>0</v>
      </c>
      <c r="BG1012" s="13">
        <f t="shared" si="921"/>
        <v>0</v>
      </c>
      <c r="BH1012" s="13">
        <f t="shared" si="922"/>
        <v>0</v>
      </c>
      <c r="BI1012" s="73">
        <f t="shared" si="876"/>
        <v>11237.85</v>
      </c>
      <c r="BJ1012" s="219"/>
      <c r="BK1012" s="850">
        <f t="shared" si="923"/>
        <v>528.84</v>
      </c>
      <c r="BL1012" s="109">
        <f t="shared" si="924"/>
        <v>528.84</v>
      </c>
      <c r="BM1012" s="109">
        <f t="shared" si="925"/>
        <v>793.26</v>
      </c>
      <c r="BN1012" s="109">
        <f t="shared" si="926"/>
        <v>528.84</v>
      </c>
      <c r="BO1012" s="109">
        <f t="shared" si="927"/>
        <v>925.47</v>
      </c>
      <c r="BP1012" s="109">
        <f t="shared" si="928"/>
        <v>2379.7800000000002</v>
      </c>
      <c r="BQ1012" s="109">
        <f t="shared" si="929"/>
        <v>2247.5700000000002</v>
      </c>
      <c r="BR1012" s="109">
        <f t="shared" si="930"/>
        <v>2115.36</v>
      </c>
      <c r="BS1012" s="109">
        <f t="shared" si="931"/>
        <v>1189.8900000000001</v>
      </c>
      <c r="BT1012" s="109">
        <f t="shared" si="932"/>
        <v>0</v>
      </c>
      <c r="BU1012" s="109">
        <f t="shared" si="933"/>
        <v>0</v>
      </c>
      <c r="BV1012" s="109">
        <f t="shared" si="934"/>
        <v>0</v>
      </c>
      <c r="BW1012" s="109">
        <f t="shared" si="935"/>
        <v>0</v>
      </c>
      <c r="BX1012" s="109">
        <f t="shared" si="936"/>
        <v>0</v>
      </c>
      <c r="BY1012" s="1000">
        <f t="shared" si="877"/>
        <v>11237.85</v>
      </c>
    </row>
    <row r="1013" spans="1:77">
      <c r="A1013" s="679"/>
      <c r="B1013" s="679" t="s">
        <v>340</v>
      </c>
      <c r="C1013" s="57" t="s">
        <v>36</v>
      </c>
      <c r="D1013" s="684" t="s">
        <v>31</v>
      </c>
      <c r="E1013" s="681" t="s">
        <v>349</v>
      </c>
      <c r="F1013" s="682" t="s">
        <v>264</v>
      </c>
      <c r="G1013" s="682" t="s">
        <v>106</v>
      </c>
      <c r="H1013" s="241" t="s">
        <v>136</v>
      </c>
      <c r="I1013" s="38"/>
      <c r="J1013" s="983"/>
      <c r="K1013" s="903"/>
      <c r="L1013" s="798"/>
      <c r="M1013" s="429"/>
      <c r="N1013" s="109"/>
      <c r="O1013" s="109"/>
      <c r="P1013" s="109"/>
      <c r="Q1013" s="607"/>
      <c r="R1013" s="93"/>
      <c r="S1013" s="109">
        <v>83.210000000000008</v>
      </c>
      <c r="T1013" s="109">
        <v>20917.739999999998</v>
      </c>
      <c r="U1013" s="109">
        <v>11449.409999999998</v>
      </c>
      <c r="V1013" s="109">
        <v>75045.8</v>
      </c>
      <c r="W1013" s="109">
        <v>105647</v>
      </c>
      <c r="X1013" s="109">
        <v>18215</v>
      </c>
      <c r="Y1013" s="109">
        <v>115796.76000000001</v>
      </c>
      <c r="Z1013" s="109">
        <v>96497.3</v>
      </c>
      <c r="AA1013" s="109">
        <v>38598.92</v>
      </c>
      <c r="AB1013" s="109">
        <v>28949.190000000002</v>
      </c>
      <c r="AC1013" s="109">
        <v>28949.190000000002</v>
      </c>
      <c r="AD1013" s="109">
        <v>28949.190000000002</v>
      </c>
      <c r="AE1013" s="109">
        <v>38598.92</v>
      </c>
      <c r="AF1013" s="109">
        <v>48248.65</v>
      </c>
      <c r="AG1013" s="109">
        <v>86847.57</v>
      </c>
      <c r="AH1013" s="109">
        <v>57898.380000000005</v>
      </c>
      <c r="AI1013" s="109">
        <v>154395.68</v>
      </c>
      <c r="AJ1013" s="109">
        <v>241243.25</v>
      </c>
      <c r="AK1013" s="109">
        <v>124591.83912000002</v>
      </c>
      <c r="AL1013" s="109">
        <v>103826.53260000002</v>
      </c>
      <c r="AM1013" s="109">
        <v>41530.613039999997</v>
      </c>
      <c r="AN1013" s="109">
        <v>31147.959780000005</v>
      </c>
      <c r="AO1013" s="109">
        <v>31147.959780000005</v>
      </c>
      <c r="AP1013" s="160">
        <f t="shared" si="878"/>
        <v>482251.14</v>
      </c>
      <c r="AQ1013" s="160">
        <f t="shared" si="879"/>
        <v>1046324.9243200001</v>
      </c>
      <c r="AR1013" s="160">
        <f t="shared" si="880"/>
        <v>1528576.0643200001</v>
      </c>
      <c r="AS1013" s="607"/>
      <c r="AT1013" s="219"/>
      <c r="AU1013" s="13">
        <f t="shared" si="909"/>
        <v>28949.190000000002</v>
      </c>
      <c r="AV1013" s="13">
        <f t="shared" si="910"/>
        <v>28949.190000000002</v>
      </c>
      <c r="AW1013" s="13">
        <f t="shared" si="911"/>
        <v>28949.190000000002</v>
      </c>
      <c r="AX1013" s="13">
        <f t="shared" si="912"/>
        <v>38598.92</v>
      </c>
      <c r="AY1013" s="13">
        <f t="shared" si="913"/>
        <v>48248.65</v>
      </c>
      <c r="AZ1013" s="13">
        <f t="shared" si="914"/>
        <v>86847.57</v>
      </c>
      <c r="BA1013" s="13">
        <f t="shared" si="915"/>
        <v>57898.380000000005</v>
      </c>
      <c r="BB1013" s="13">
        <f t="shared" si="916"/>
        <v>154395.68</v>
      </c>
      <c r="BC1013" s="13">
        <f t="shared" si="917"/>
        <v>241243.25</v>
      </c>
      <c r="BD1013" s="13">
        <f t="shared" si="918"/>
        <v>124591.83912000002</v>
      </c>
      <c r="BE1013" s="13">
        <f t="shared" si="919"/>
        <v>103826.53260000002</v>
      </c>
      <c r="BF1013" s="13">
        <f t="shared" si="920"/>
        <v>41530.613039999997</v>
      </c>
      <c r="BG1013" s="13">
        <f t="shared" si="921"/>
        <v>31147.959780000005</v>
      </c>
      <c r="BH1013" s="13">
        <f t="shared" si="922"/>
        <v>31147.959780000005</v>
      </c>
      <c r="BI1013" s="73">
        <f t="shared" si="876"/>
        <v>1046324.9243200001</v>
      </c>
      <c r="BJ1013" s="219"/>
      <c r="BK1013" s="850">
        <f t="shared" si="923"/>
        <v>28949.190000000002</v>
      </c>
      <c r="BL1013" s="109">
        <f t="shared" si="924"/>
        <v>28949.190000000002</v>
      </c>
      <c r="BM1013" s="109">
        <f t="shared" si="925"/>
        <v>28949.190000000002</v>
      </c>
      <c r="BN1013" s="109">
        <f t="shared" si="926"/>
        <v>38598.92</v>
      </c>
      <c r="BO1013" s="109">
        <f t="shared" si="927"/>
        <v>48248.65</v>
      </c>
      <c r="BP1013" s="109">
        <f t="shared" si="928"/>
        <v>86847.57</v>
      </c>
      <c r="BQ1013" s="109">
        <f t="shared" si="929"/>
        <v>57898.380000000005</v>
      </c>
      <c r="BR1013" s="109">
        <f t="shared" si="930"/>
        <v>154395.68</v>
      </c>
      <c r="BS1013" s="109">
        <f t="shared" si="931"/>
        <v>241243.25</v>
      </c>
      <c r="BT1013" s="109">
        <f t="shared" si="932"/>
        <v>124591.83912000002</v>
      </c>
      <c r="BU1013" s="109">
        <f t="shared" si="933"/>
        <v>103826.53260000002</v>
      </c>
      <c r="BV1013" s="109">
        <f t="shared" si="934"/>
        <v>41530.613039999997</v>
      </c>
      <c r="BW1013" s="109">
        <f t="shared" si="935"/>
        <v>31147.959780000005</v>
      </c>
      <c r="BX1013" s="109">
        <f t="shared" si="936"/>
        <v>31147.959780000005</v>
      </c>
      <c r="BY1013" s="1000">
        <f t="shared" si="877"/>
        <v>1046324.9243200001</v>
      </c>
    </row>
    <row r="1014" spans="1:77">
      <c r="A1014" s="679"/>
      <c r="B1014" s="679" t="s">
        <v>340</v>
      </c>
      <c r="C1014" s="57" t="s">
        <v>36</v>
      </c>
      <c r="D1014" s="684" t="s">
        <v>25</v>
      </c>
      <c r="E1014" s="681" t="s">
        <v>349</v>
      </c>
      <c r="F1014" s="682" t="s">
        <v>264</v>
      </c>
      <c r="G1014" s="682" t="s">
        <v>106</v>
      </c>
      <c r="H1014" s="241" t="s">
        <v>133</v>
      </c>
      <c r="I1014" s="38"/>
      <c r="J1014" s="983"/>
      <c r="K1014" s="903"/>
      <c r="L1014" s="798"/>
      <c r="M1014" s="429"/>
      <c r="N1014" s="109"/>
      <c r="O1014" s="109"/>
      <c r="P1014" s="109"/>
      <c r="Q1014" s="607"/>
      <c r="R1014" s="93"/>
      <c r="S1014" s="109">
        <v>441.16</v>
      </c>
      <c r="T1014" s="109">
        <v>24355.89</v>
      </c>
      <c r="U1014" s="109">
        <v>-9248.1299999999992</v>
      </c>
      <c r="V1014" s="109">
        <v>291324.44449999998</v>
      </c>
      <c r="W1014" s="109">
        <v>126982.3377</v>
      </c>
      <c r="X1014" s="109">
        <v>78056.072706000006</v>
      </c>
      <c r="Y1014" s="109">
        <v>56099.700000000012</v>
      </c>
      <c r="Z1014" s="109">
        <v>56775.600000000006</v>
      </c>
      <c r="AA1014" s="109">
        <v>56099.700000000012</v>
      </c>
      <c r="AB1014" s="109">
        <v>56775.600000000006</v>
      </c>
      <c r="AC1014" s="109">
        <v>56099.700000000012</v>
      </c>
      <c r="AD1014" s="109">
        <v>56099.700000000012</v>
      </c>
      <c r="AE1014" s="109">
        <v>56099.700000000012</v>
      </c>
      <c r="AF1014" s="109">
        <v>56099.700000000012</v>
      </c>
      <c r="AG1014" s="109">
        <v>56775.600000000006</v>
      </c>
      <c r="AH1014" s="109">
        <v>56099.700000000012</v>
      </c>
      <c r="AI1014" s="109">
        <v>56775.600000000006</v>
      </c>
      <c r="AJ1014" s="109">
        <v>56099.700000000012</v>
      </c>
      <c r="AK1014" s="109">
        <v>57917.679710000011</v>
      </c>
      <c r="AL1014" s="109">
        <v>58615.483079999998</v>
      </c>
      <c r="AM1014" s="109">
        <v>57917.679710000011</v>
      </c>
      <c r="AN1014" s="109">
        <v>58615.483079999998</v>
      </c>
      <c r="AO1014" s="109">
        <v>57917.679710000011</v>
      </c>
      <c r="AP1014" s="160">
        <f t="shared" si="878"/>
        <v>680886.77490599989</v>
      </c>
      <c r="AQ1014" s="160">
        <f t="shared" si="879"/>
        <v>797909.00529000023</v>
      </c>
      <c r="AR1014" s="160">
        <f t="shared" si="880"/>
        <v>1478795.7801959999</v>
      </c>
      <c r="AS1014" s="607"/>
      <c r="AT1014" s="219"/>
      <c r="AU1014" s="13">
        <f t="shared" si="909"/>
        <v>56775.600000000006</v>
      </c>
      <c r="AV1014" s="13">
        <f t="shared" si="910"/>
        <v>56099.700000000012</v>
      </c>
      <c r="AW1014" s="13">
        <f t="shared" si="911"/>
        <v>56099.700000000012</v>
      </c>
      <c r="AX1014" s="13">
        <f t="shared" si="912"/>
        <v>56099.700000000012</v>
      </c>
      <c r="AY1014" s="13">
        <f t="shared" si="913"/>
        <v>56099.700000000012</v>
      </c>
      <c r="AZ1014" s="13">
        <f t="shared" si="914"/>
        <v>56775.600000000006</v>
      </c>
      <c r="BA1014" s="13">
        <f t="shared" si="915"/>
        <v>56099.700000000012</v>
      </c>
      <c r="BB1014" s="13">
        <f t="shared" si="916"/>
        <v>56775.600000000006</v>
      </c>
      <c r="BC1014" s="13">
        <f t="shared" si="917"/>
        <v>56099.700000000012</v>
      </c>
      <c r="BD1014" s="13">
        <f t="shared" si="918"/>
        <v>57917.679710000011</v>
      </c>
      <c r="BE1014" s="13">
        <f t="shared" si="919"/>
        <v>58615.483079999998</v>
      </c>
      <c r="BF1014" s="13">
        <f t="shared" si="920"/>
        <v>57917.679710000011</v>
      </c>
      <c r="BG1014" s="13">
        <f t="shared" si="921"/>
        <v>58615.483079999998</v>
      </c>
      <c r="BH1014" s="13">
        <f t="shared" si="922"/>
        <v>57917.679710000011</v>
      </c>
      <c r="BI1014" s="73">
        <f t="shared" si="876"/>
        <v>797909.00529000023</v>
      </c>
      <c r="BJ1014" s="219"/>
      <c r="BK1014" s="850">
        <f t="shared" si="923"/>
        <v>56775.600000000006</v>
      </c>
      <c r="BL1014" s="109">
        <f t="shared" si="924"/>
        <v>56099.700000000012</v>
      </c>
      <c r="BM1014" s="109">
        <f t="shared" si="925"/>
        <v>56099.700000000012</v>
      </c>
      <c r="BN1014" s="109">
        <f t="shared" si="926"/>
        <v>56099.700000000012</v>
      </c>
      <c r="BO1014" s="109">
        <f t="shared" si="927"/>
        <v>56099.700000000012</v>
      </c>
      <c r="BP1014" s="109">
        <f t="shared" si="928"/>
        <v>56775.600000000006</v>
      </c>
      <c r="BQ1014" s="109">
        <f t="shared" si="929"/>
        <v>56099.700000000012</v>
      </c>
      <c r="BR1014" s="109">
        <f t="shared" si="930"/>
        <v>56775.600000000006</v>
      </c>
      <c r="BS1014" s="109">
        <f t="shared" si="931"/>
        <v>56099.700000000012</v>
      </c>
      <c r="BT1014" s="109">
        <f t="shared" si="932"/>
        <v>57917.679710000011</v>
      </c>
      <c r="BU1014" s="109">
        <f t="shared" si="933"/>
        <v>58615.483079999998</v>
      </c>
      <c r="BV1014" s="109">
        <f t="shared" si="934"/>
        <v>57917.679710000011</v>
      </c>
      <c r="BW1014" s="109">
        <f t="shared" si="935"/>
        <v>58615.483079999998</v>
      </c>
      <c r="BX1014" s="109">
        <f t="shared" si="936"/>
        <v>57917.679710000011</v>
      </c>
      <c r="BY1014" s="1000">
        <f t="shared" si="877"/>
        <v>797909.00529000023</v>
      </c>
    </row>
    <row r="1015" spans="1:77">
      <c r="A1015" s="678"/>
      <c r="B1015" s="678" t="s">
        <v>340</v>
      </c>
      <c r="C1015" s="57" t="s">
        <v>36</v>
      </c>
      <c r="D1015" s="684" t="s">
        <v>29</v>
      </c>
      <c r="E1015" s="681" t="s">
        <v>349</v>
      </c>
      <c r="F1015" s="683" t="s">
        <v>264</v>
      </c>
      <c r="G1015" s="682" t="s">
        <v>106</v>
      </c>
      <c r="H1015" s="241" t="s">
        <v>135</v>
      </c>
      <c r="I1015" s="38"/>
      <c r="J1015" s="983"/>
      <c r="K1015" s="903"/>
      <c r="L1015" s="798"/>
      <c r="M1015" s="429"/>
      <c r="N1015" s="109"/>
      <c r="O1015" s="109"/>
      <c r="P1015" s="109"/>
      <c r="Q1015" s="607"/>
      <c r="R1015" s="93"/>
      <c r="S1015" s="109">
        <v>117978.67</v>
      </c>
      <c r="T1015" s="109">
        <v>-2682.26</v>
      </c>
      <c r="U1015" s="109">
        <v>2640.65</v>
      </c>
      <c r="V1015" s="109">
        <v>20867.8</v>
      </c>
      <c r="W1015" s="109">
        <v>29377</v>
      </c>
      <c r="X1015" s="109">
        <v>5065</v>
      </c>
      <c r="Y1015" s="109">
        <v>27275.040000000001</v>
      </c>
      <c r="Z1015" s="109">
        <v>22729.200000000001</v>
      </c>
      <c r="AA1015" s="109">
        <v>9091.68</v>
      </c>
      <c r="AB1015" s="109">
        <v>6818.76</v>
      </c>
      <c r="AC1015" s="109">
        <v>6818.76</v>
      </c>
      <c r="AD1015" s="109">
        <v>6818.76</v>
      </c>
      <c r="AE1015" s="109">
        <v>9091.68</v>
      </c>
      <c r="AF1015" s="109">
        <v>11364.6</v>
      </c>
      <c r="AG1015" s="109">
        <v>20456.28</v>
      </c>
      <c r="AH1015" s="109">
        <v>13637.52</v>
      </c>
      <c r="AI1015" s="109">
        <v>36366.720000000001</v>
      </c>
      <c r="AJ1015" s="109">
        <v>56823</v>
      </c>
      <c r="AK1015" s="109">
        <v>28698.682320000004</v>
      </c>
      <c r="AL1015" s="109">
        <v>23915.568600000002</v>
      </c>
      <c r="AM1015" s="109">
        <v>9566.2274400000006</v>
      </c>
      <c r="AN1015" s="109">
        <v>7174.6705800000009</v>
      </c>
      <c r="AO1015" s="109">
        <v>7174.6705800000009</v>
      </c>
      <c r="AP1015" s="160">
        <f t="shared" si="878"/>
        <v>232342.78</v>
      </c>
      <c r="AQ1015" s="160">
        <f t="shared" si="879"/>
        <v>244725.89952000001</v>
      </c>
      <c r="AR1015" s="160">
        <f t="shared" si="880"/>
        <v>477068.67951999995</v>
      </c>
      <c r="AS1015" s="607"/>
      <c r="AT1015" s="219"/>
      <c r="AU1015" s="13">
        <f t="shared" si="909"/>
        <v>6818.76</v>
      </c>
      <c r="AV1015" s="13">
        <f t="shared" si="910"/>
        <v>6818.76</v>
      </c>
      <c r="AW1015" s="13">
        <f t="shared" si="911"/>
        <v>6818.76</v>
      </c>
      <c r="AX1015" s="13">
        <f t="shared" si="912"/>
        <v>9091.68</v>
      </c>
      <c r="AY1015" s="13">
        <f t="shared" si="913"/>
        <v>11364.6</v>
      </c>
      <c r="AZ1015" s="13">
        <f t="shared" si="914"/>
        <v>20456.28</v>
      </c>
      <c r="BA1015" s="13">
        <f t="shared" si="915"/>
        <v>13637.52</v>
      </c>
      <c r="BB1015" s="13">
        <f t="shared" si="916"/>
        <v>36366.720000000001</v>
      </c>
      <c r="BC1015" s="13">
        <f t="shared" si="917"/>
        <v>56823</v>
      </c>
      <c r="BD1015" s="13">
        <f t="shared" si="918"/>
        <v>28698.682320000004</v>
      </c>
      <c r="BE1015" s="13">
        <f t="shared" si="919"/>
        <v>23915.568600000002</v>
      </c>
      <c r="BF1015" s="13">
        <f t="shared" si="920"/>
        <v>9566.2274400000006</v>
      </c>
      <c r="BG1015" s="13">
        <f t="shared" si="921"/>
        <v>7174.6705800000009</v>
      </c>
      <c r="BH1015" s="13">
        <f t="shared" si="922"/>
        <v>7174.6705800000009</v>
      </c>
      <c r="BI1015" s="73">
        <f t="shared" si="876"/>
        <v>244725.89952000001</v>
      </c>
      <c r="BJ1015" s="219"/>
      <c r="BK1015" s="850">
        <f t="shared" si="923"/>
        <v>6818.76</v>
      </c>
      <c r="BL1015" s="109">
        <f t="shared" si="924"/>
        <v>6818.76</v>
      </c>
      <c r="BM1015" s="109">
        <f t="shared" si="925"/>
        <v>6818.76</v>
      </c>
      <c r="BN1015" s="109">
        <f t="shared" si="926"/>
        <v>9091.68</v>
      </c>
      <c r="BO1015" s="109">
        <f t="shared" si="927"/>
        <v>11364.6</v>
      </c>
      <c r="BP1015" s="109">
        <f t="shared" si="928"/>
        <v>20456.28</v>
      </c>
      <c r="BQ1015" s="109">
        <f t="shared" si="929"/>
        <v>13637.52</v>
      </c>
      <c r="BR1015" s="109">
        <f t="shared" si="930"/>
        <v>36366.720000000001</v>
      </c>
      <c r="BS1015" s="109">
        <f t="shared" si="931"/>
        <v>56823</v>
      </c>
      <c r="BT1015" s="109">
        <f t="shared" si="932"/>
        <v>28698.682320000004</v>
      </c>
      <c r="BU1015" s="109">
        <f t="shared" si="933"/>
        <v>23915.568600000002</v>
      </c>
      <c r="BV1015" s="109">
        <f t="shared" si="934"/>
        <v>9566.2274400000006</v>
      </c>
      <c r="BW1015" s="109">
        <f t="shared" si="935"/>
        <v>7174.6705800000009</v>
      </c>
      <c r="BX1015" s="109">
        <f t="shared" si="936"/>
        <v>7174.6705800000009</v>
      </c>
      <c r="BY1015" s="1000">
        <f t="shared" si="877"/>
        <v>244725.89952000001</v>
      </c>
    </row>
    <row r="1016" spans="1:77">
      <c r="A1016" s="678"/>
      <c r="B1016" s="678" t="s">
        <v>340</v>
      </c>
      <c r="C1016" s="57" t="s">
        <v>36</v>
      </c>
      <c r="D1016" s="684" t="s">
        <v>27</v>
      </c>
      <c r="E1016" s="681" t="s">
        <v>349</v>
      </c>
      <c r="F1016" s="683" t="s">
        <v>264</v>
      </c>
      <c r="G1016" s="682" t="s">
        <v>106</v>
      </c>
      <c r="H1016" s="241" t="s">
        <v>134</v>
      </c>
      <c r="I1016" s="38"/>
      <c r="J1016" s="983"/>
      <c r="K1016" s="903"/>
      <c r="L1016" s="798"/>
      <c r="M1016" s="429"/>
      <c r="N1016" s="109"/>
      <c r="O1016" s="109"/>
      <c r="P1016" s="109"/>
      <c r="Q1016" s="607"/>
      <c r="R1016" s="93"/>
      <c r="S1016" s="109">
        <v>15815.31</v>
      </c>
      <c r="T1016" s="109">
        <v>13988.02</v>
      </c>
      <c r="U1016" s="109">
        <v>4484.16</v>
      </c>
      <c r="V1016" s="109">
        <v>47987.682500000003</v>
      </c>
      <c r="W1016" s="109">
        <v>20916.844499999999</v>
      </c>
      <c r="X1016" s="109">
        <v>12857.58921</v>
      </c>
      <c r="Y1016" s="109">
        <v>15118.699000000001</v>
      </c>
      <c r="Z1016" s="109">
        <v>15300.851999999999</v>
      </c>
      <c r="AA1016" s="109">
        <v>15118.699000000001</v>
      </c>
      <c r="AB1016" s="109">
        <v>15300.851999999999</v>
      </c>
      <c r="AC1016" s="109">
        <v>15118.699000000001</v>
      </c>
      <c r="AD1016" s="109">
        <v>15118.699000000001</v>
      </c>
      <c r="AE1016" s="109">
        <v>15118.699000000001</v>
      </c>
      <c r="AF1016" s="109">
        <v>15118.699000000001</v>
      </c>
      <c r="AG1016" s="109">
        <v>15300.851999999999</v>
      </c>
      <c r="AH1016" s="109">
        <v>15118.699000000001</v>
      </c>
      <c r="AI1016" s="109">
        <v>15300.851999999999</v>
      </c>
      <c r="AJ1016" s="109">
        <v>15118.699000000001</v>
      </c>
      <c r="AK1016" s="109">
        <v>0</v>
      </c>
      <c r="AL1016" s="109">
        <v>0</v>
      </c>
      <c r="AM1016" s="109">
        <v>0</v>
      </c>
      <c r="AN1016" s="109">
        <v>0</v>
      </c>
      <c r="AO1016" s="109">
        <v>0</v>
      </c>
      <c r="AP1016" s="160">
        <f t="shared" si="878"/>
        <v>161587.85621000003</v>
      </c>
      <c r="AQ1016" s="160">
        <f t="shared" si="879"/>
        <v>136614.75</v>
      </c>
      <c r="AR1016" s="160">
        <f t="shared" si="880"/>
        <v>298202.60621000006</v>
      </c>
      <c r="AS1016" s="607"/>
      <c r="AT1016" s="219"/>
      <c r="AU1016" s="13">
        <f t="shared" si="909"/>
        <v>15300.851999999999</v>
      </c>
      <c r="AV1016" s="13">
        <f t="shared" si="910"/>
        <v>15118.699000000001</v>
      </c>
      <c r="AW1016" s="13">
        <f t="shared" si="911"/>
        <v>15118.699000000001</v>
      </c>
      <c r="AX1016" s="13">
        <f t="shared" si="912"/>
        <v>15118.699000000001</v>
      </c>
      <c r="AY1016" s="13">
        <f t="shared" si="913"/>
        <v>15118.699000000001</v>
      </c>
      <c r="AZ1016" s="13">
        <f t="shared" si="914"/>
        <v>15300.851999999999</v>
      </c>
      <c r="BA1016" s="13">
        <f t="shared" si="915"/>
        <v>15118.699000000001</v>
      </c>
      <c r="BB1016" s="13">
        <f t="shared" si="916"/>
        <v>15300.851999999999</v>
      </c>
      <c r="BC1016" s="13">
        <f t="shared" si="917"/>
        <v>15118.699000000001</v>
      </c>
      <c r="BD1016" s="13">
        <f t="shared" si="918"/>
        <v>0</v>
      </c>
      <c r="BE1016" s="13">
        <f t="shared" si="919"/>
        <v>0</v>
      </c>
      <c r="BF1016" s="13">
        <f t="shared" si="920"/>
        <v>0</v>
      </c>
      <c r="BG1016" s="13">
        <f t="shared" si="921"/>
        <v>0</v>
      </c>
      <c r="BH1016" s="13">
        <f t="shared" si="922"/>
        <v>0</v>
      </c>
      <c r="BI1016" s="73">
        <f t="shared" si="876"/>
        <v>136614.75</v>
      </c>
      <c r="BJ1016" s="219"/>
      <c r="BK1016" s="850">
        <f t="shared" si="923"/>
        <v>15300.851999999999</v>
      </c>
      <c r="BL1016" s="109">
        <f t="shared" si="924"/>
        <v>15118.699000000001</v>
      </c>
      <c r="BM1016" s="109">
        <f t="shared" si="925"/>
        <v>15118.699000000001</v>
      </c>
      <c r="BN1016" s="109">
        <f t="shared" si="926"/>
        <v>15118.699000000001</v>
      </c>
      <c r="BO1016" s="109">
        <f t="shared" si="927"/>
        <v>15118.699000000001</v>
      </c>
      <c r="BP1016" s="109">
        <f t="shared" si="928"/>
        <v>15300.851999999999</v>
      </c>
      <c r="BQ1016" s="109">
        <f t="shared" si="929"/>
        <v>15118.699000000001</v>
      </c>
      <c r="BR1016" s="109">
        <f t="shared" si="930"/>
        <v>15300.851999999999</v>
      </c>
      <c r="BS1016" s="109">
        <f t="shared" si="931"/>
        <v>15118.699000000001</v>
      </c>
      <c r="BT1016" s="109">
        <f t="shared" si="932"/>
        <v>0</v>
      </c>
      <c r="BU1016" s="109">
        <f t="shared" si="933"/>
        <v>0</v>
      </c>
      <c r="BV1016" s="109">
        <f t="shared" si="934"/>
        <v>0</v>
      </c>
      <c r="BW1016" s="109">
        <f t="shared" si="935"/>
        <v>0</v>
      </c>
      <c r="BX1016" s="109">
        <f t="shared" si="936"/>
        <v>0</v>
      </c>
      <c r="BY1016" s="1000">
        <f t="shared" si="877"/>
        <v>136614.75</v>
      </c>
    </row>
    <row r="1017" spans="1:77">
      <c r="A1017" s="679"/>
      <c r="B1017" s="679" t="s">
        <v>340</v>
      </c>
      <c r="C1017" s="57" t="s">
        <v>36</v>
      </c>
      <c r="D1017" s="684" t="s">
        <v>33</v>
      </c>
      <c r="E1017" s="681" t="s">
        <v>349</v>
      </c>
      <c r="F1017" s="682" t="s">
        <v>264</v>
      </c>
      <c r="G1017" s="682" t="s">
        <v>106</v>
      </c>
      <c r="H1017" s="241" t="s">
        <v>137</v>
      </c>
      <c r="I1017" s="38"/>
      <c r="J1017" s="983"/>
      <c r="K1017" s="903"/>
      <c r="L1017" s="798"/>
      <c r="M1017" s="429"/>
      <c r="N1017" s="109"/>
      <c r="O1017" s="109"/>
      <c r="P1017" s="109"/>
      <c r="Q1017" s="607"/>
      <c r="R1017" s="93"/>
      <c r="S1017" s="109">
        <v>0</v>
      </c>
      <c r="T1017" s="109">
        <v>0</v>
      </c>
      <c r="U1017" s="109">
        <v>0</v>
      </c>
      <c r="V1017" s="109">
        <v>7086.4</v>
      </c>
      <c r="W1017" s="109">
        <v>9976</v>
      </c>
      <c r="X1017" s="109">
        <v>1720</v>
      </c>
      <c r="Y1017" s="109">
        <v>15000</v>
      </c>
      <c r="Z1017" s="109">
        <v>12500</v>
      </c>
      <c r="AA1017" s="109">
        <v>5000</v>
      </c>
      <c r="AB1017" s="109">
        <v>3750</v>
      </c>
      <c r="AC1017" s="109">
        <v>3750</v>
      </c>
      <c r="AD1017" s="109">
        <v>3750</v>
      </c>
      <c r="AE1017" s="109">
        <v>5000</v>
      </c>
      <c r="AF1017" s="109">
        <v>6250</v>
      </c>
      <c r="AG1017" s="109">
        <v>11250</v>
      </c>
      <c r="AH1017" s="109">
        <v>7500</v>
      </c>
      <c r="AI1017" s="109">
        <v>20000</v>
      </c>
      <c r="AJ1017" s="109">
        <v>31250</v>
      </c>
      <c r="AK1017" s="109">
        <v>24723.10728</v>
      </c>
      <c r="AL1017" s="109">
        <v>20602.589400000001</v>
      </c>
      <c r="AM1017" s="109">
        <v>8241.0357600000007</v>
      </c>
      <c r="AN1017" s="109">
        <v>6180.77682</v>
      </c>
      <c r="AO1017" s="109">
        <v>6180.77682</v>
      </c>
      <c r="AP1017" s="160">
        <f t="shared" si="878"/>
        <v>51282.400000000001</v>
      </c>
      <c r="AQ1017" s="160">
        <f t="shared" si="879"/>
        <v>158428.28607999999</v>
      </c>
      <c r="AR1017" s="160">
        <f t="shared" si="880"/>
        <v>209710.68607999998</v>
      </c>
      <c r="AS1017" s="607"/>
      <c r="AT1017" s="219"/>
      <c r="AU1017" s="13">
        <f t="shared" si="909"/>
        <v>3750</v>
      </c>
      <c r="AV1017" s="13">
        <f t="shared" si="910"/>
        <v>3750</v>
      </c>
      <c r="AW1017" s="13">
        <f t="shared" si="911"/>
        <v>3750</v>
      </c>
      <c r="AX1017" s="13">
        <f t="shared" si="912"/>
        <v>5000</v>
      </c>
      <c r="AY1017" s="13">
        <f t="shared" si="913"/>
        <v>6250</v>
      </c>
      <c r="AZ1017" s="13">
        <f t="shared" si="914"/>
        <v>11250</v>
      </c>
      <c r="BA1017" s="13">
        <f t="shared" si="915"/>
        <v>7500</v>
      </c>
      <c r="BB1017" s="13">
        <f t="shared" si="916"/>
        <v>20000</v>
      </c>
      <c r="BC1017" s="13">
        <f t="shared" si="917"/>
        <v>31250</v>
      </c>
      <c r="BD1017" s="13">
        <f t="shared" si="918"/>
        <v>24723.10728</v>
      </c>
      <c r="BE1017" s="13">
        <f t="shared" si="919"/>
        <v>20602.589400000001</v>
      </c>
      <c r="BF1017" s="13">
        <f t="shared" si="920"/>
        <v>8241.0357600000007</v>
      </c>
      <c r="BG1017" s="13">
        <f t="shared" si="921"/>
        <v>6180.77682</v>
      </c>
      <c r="BH1017" s="13">
        <f t="shared" si="922"/>
        <v>6180.77682</v>
      </c>
      <c r="BI1017" s="73">
        <f t="shared" si="876"/>
        <v>158428.28607999999</v>
      </c>
      <c r="BJ1017" s="219"/>
      <c r="BK1017" s="850">
        <f t="shared" si="923"/>
        <v>3750</v>
      </c>
      <c r="BL1017" s="109">
        <f t="shared" si="924"/>
        <v>3750</v>
      </c>
      <c r="BM1017" s="109">
        <f t="shared" si="925"/>
        <v>3750</v>
      </c>
      <c r="BN1017" s="109">
        <f t="shared" si="926"/>
        <v>5000</v>
      </c>
      <c r="BO1017" s="109">
        <f t="shared" si="927"/>
        <v>6250</v>
      </c>
      <c r="BP1017" s="109">
        <f t="shared" si="928"/>
        <v>11250</v>
      </c>
      <c r="BQ1017" s="109">
        <f t="shared" si="929"/>
        <v>7500</v>
      </c>
      <c r="BR1017" s="109">
        <f t="shared" si="930"/>
        <v>20000</v>
      </c>
      <c r="BS1017" s="109">
        <f t="shared" si="931"/>
        <v>31250</v>
      </c>
      <c r="BT1017" s="109">
        <f t="shared" si="932"/>
        <v>24723.10728</v>
      </c>
      <c r="BU1017" s="109">
        <f t="shared" si="933"/>
        <v>20602.589400000001</v>
      </c>
      <c r="BV1017" s="109">
        <f t="shared" si="934"/>
        <v>8241.0357600000007</v>
      </c>
      <c r="BW1017" s="109">
        <f t="shared" si="935"/>
        <v>6180.77682</v>
      </c>
      <c r="BX1017" s="109">
        <f t="shared" si="936"/>
        <v>6180.77682</v>
      </c>
      <c r="BY1017" s="1000">
        <f t="shared" si="877"/>
        <v>158428.28607999999</v>
      </c>
    </row>
    <row r="1018" spans="1:77">
      <c r="A1018" s="679"/>
      <c r="B1018" s="679" t="s">
        <v>340</v>
      </c>
      <c r="C1018" s="57" t="s">
        <v>36</v>
      </c>
      <c r="D1018" s="684" t="s">
        <v>22</v>
      </c>
      <c r="E1018" s="681" t="s">
        <v>349</v>
      </c>
      <c r="F1018" s="682" t="s">
        <v>264</v>
      </c>
      <c r="G1018" s="682" t="s">
        <v>106</v>
      </c>
      <c r="H1018" s="241" t="s">
        <v>132</v>
      </c>
      <c r="I1018" s="38"/>
      <c r="J1018" s="983"/>
      <c r="K1018" s="903"/>
      <c r="L1018" s="798"/>
      <c r="M1018" s="429"/>
      <c r="N1018" s="109"/>
      <c r="O1018" s="109"/>
      <c r="P1018" s="109"/>
      <c r="Q1018" s="607"/>
      <c r="R1018" s="93"/>
      <c r="S1018" s="109">
        <v>0</v>
      </c>
      <c r="T1018" s="109">
        <v>0</v>
      </c>
      <c r="U1018" s="109">
        <v>0</v>
      </c>
      <c r="V1018" s="109">
        <v>34132.873</v>
      </c>
      <c r="W1018" s="109">
        <v>14877.817799999999</v>
      </c>
      <c r="X1018" s="109">
        <v>9145.3980839999986</v>
      </c>
      <c r="Y1018" s="109">
        <v>6641.7430000000004</v>
      </c>
      <c r="Z1018" s="109">
        <v>6721.7640000000001</v>
      </c>
      <c r="AA1018" s="109">
        <v>6641.7430000000004</v>
      </c>
      <c r="AB1018" s="109">
        <v>6721.7640000000001</v>
      </c>
      <c r="AC1018" s="109">
        <v>6641.7430000000004</v>
      </c>
      <c r="AD1018" s="109">
        <v>6641.7430000000004</v>
      </c>
      <c r="AE1018" s="109">
        <v>6641.7430000000004</v>
      </c>
      <c r="AF1018" s="109">
        <v>6641.7430000000004</v>
      </c>
      <c r="AG1018" s="109">
        <v>6721.7640000000001</v>
      </c>
      <c r="AH1018" s="109">
        <v>6641.7430000000004</v>
      </c>
      <c r="AI1018" s="109">
        <v>6721.7640000000001</v>
      </c>
      <c r="AJ1018" s="109">
        <v>6641.7430000000004</v>
      </c>
      <c r="AK1018" s="109">
        <v>8362.6246620000002</v>
      </c>
      <c r="AL1018" s="109">
        <v>8463.3791760000004</v>
      </c>
      <c r="AM1018" s="109">
        <v>8362.6246620000002</v>
      </c>
      <c r="AN1018" s="109">
        <v>8463.3791760000004</v>
      </c>
      <c r="AO1018" s="109">
        <v>8362.6246620000002</v>
      </c>
      <c r="AP1018" s="160">
        <f t="shared" si="878"/>
        <v>78161.338883999997</v>
      </c>
      <c r="AQ1018" s="160">
        <f t="shared" si="879"/>
        <v>102030.38233800002</v>
      </c>
      <c r="AR1018" s="160">
        <f t="shared" si="880"/>
        <v>180191.72122199993</v>
      </c>
      <c r="AS1018" s="607"/>
      <c r="AT1018" s="219"/>
      <c r="AU1018" s="13">
        <f t="shared" si="909"/>
        <v>6721.7640000000001</v>
      </c>
      <c r="AV1018" s="13">
        <f t="shared" si="910"/>
        <v>6641.7430000000004</v>
      </c>
      <c r="AW1018" s="13">
        <f t="shared" si="911"/>
        <v>6641.7430000000004</v>
      </c>
      <c r="AX1018" s="13">
        <f t="shared" si="912"/>
        <v>6641.7430000000004</v>
      </c>
      <c r="AY1018" s="13">
        <f t="shared" si="913"/>
        <v>6641.7430000000004</v>
      </c>
      <c r="AZ1018" s="13">
        <f t="shared" si="914"/>
        <v>6721.7640000000001</v>
      </c>
      <c r="BA1018" s="13">
        <f t="shared" si="915"/>
        <v>6641.7430000000004</v>
      </c>
      <c r="BB1018" s="13">
        <f t="shared" si="916"/>
        <v>6721.7640000000001</v>
      </c>
      <c r="BC1018" s="13">
        <f t="shared" si="917"/>
        <v>6641.7430000000004</v>
      </c>
      <c r="BD1018" s="13">
        <f t="shared" si="918"/>
        <v>8362.6246620000002</v>
      </c>
      <c r="BE1018" s="13">
        <f t="shared" si="919"/>
        <v>8463.3791760000004</v>
      </c>
      <c r="BF1018" s="13">
        <f t="shared" si="920"/>
        <v>8362.6246620000002</v>
      </c>
      <c r="BG1018" s="13">
        <f t="shared" si="921"/>
        <v>8463.3791760000004</v>
      </c>
      <c r="BH1018" s="13">
        <f t="shared" si="922"/>
        <v>8362.6246620000002</v>
      </c>
      <c r="BI1018" s="73">
        <f t="shared" si="876"/>
        <v>102030.38233800002</v>
      </c>
      <c r="BJ1018" s="219"/>
      <c r="BK1018" s="850">
        <f t="shared" si="923"/>
        <v>6721.7640000000001</v>
      </c>
      <c r="BL1018" s="109">
        <f t="shared" si="924"/>
        <v>6641.7430000000004</v>
      </c>
      <c r="BM1018" s="109">
        <f t="shared" si="925"/>
        <v>6641.7430000000004</v>
      </c>
      <c r="BN1018" s="109">
        <f t="shared" si="926"/>
        <v>6641.7430000000004</v>
      </c>
      <c r="BO1018" s="109">
        <f t="shared" si="927"/>
        <v>6641.7430000000004</v>
      </c>
      <c r="BP1018" s="109">
        <f t="shared" si="928"/>
        <v>6721.7640000000001</v>
      </c>
      <c r="BQ1018" s="109">
        <f t="shared" si="929"/>
        <v>6641.7430000000004</v>
      </c>
      <c r="BR1018" s="109">
        <f t="shared" si="930"/>
        <v>6721.7640000000001</v>
      </c>
      <c r="BS1018" s="109">
        <f t="shared" si="931"/>
        <v>6641.7430000000004</v>
      </c>
      <c r="BT1018" s="109">
        <f t="shared" si="932"/>
        <v>8362.6246620000002</v>
      </c>
      <c r="BU1018" s="109">
        <f t="shared" si="933"/>
        <v>8463.3791760000004</v>
      </c>
      <c r="BV1018" s="109">
        <f t="shared" si="934"/>
        <v>8362.6246620000002</v>
      </c>
      <c r="BW1018" s="109">
        <f t="shared" si="935"/>
        <v>8463.3791760000004</v>
      </c>
      <c r="BX1018" s="109">
        <f t="shared" si="936"/>
        <v>8362.6246620000002</v>
      </c>
      <c r="BY1018" s="1000">
        <f t="shared" si="877"/>
        <v>102030.38233800002</v>
      </c>
    </row>
    <row r="1019" spans="1:77">
      <c r="A1019" s="679"/>
      <c r="B1019" s="679" t="s">
        <v>340</v>
      </c>
      <c r="C1019" s="57" t="s">
        <v>36</v>
      </c>
      <c r="D1019" s="684" t="s">
        <v>7</v>
      </c>
      <c r="E1019" s="681" t="s">
        <v>349</v>
      </c>
      <c r="F1019" s="682" t="s">
        <v>264</v>
      </c>
      <c r="G1019" s="682" t="s">
        <v>106</v>
      </c>
      <c r="H1019" s="241" t="s">
        <v>141</v>
      </c>
      <c r="I1019" s="38"/>
      <c r="J1019" s="983"/>
      <c r="K1019" s="903"/>
      <c r="L1019" s="798"/>
      <c r="M1019" s="429"/>
      <c r="N1019" s="109"/>
      <c r="O1019" s="109"/>
      <c r="P1019" s="109"/>
      <c r="Q1019" s="607"/>
      <c r="R1019" s="93"/>
      <c r="S1019" s="109">
        <v>0</v>
      </c>
      <c r="T1019" s="109">
        <v>0</v>
      </c>
      <c r="U1019" s="109">
        <v>0</v>
      </c>
      <c r="V1019" s="109">
        <v>0</v>
      </c>
      <c r="W1019" s="109">
        <v>0</v>
      </c>
      <c r="X1019" s="109">
        <v>0</v>
      </c>
      <c r="Y1019" s="109">
        <v>9000</v>
      </c>
      <c r="Z1019" s="109">
        <v>7500</v>
      </c>
      <c r="AA1019" s="109">
        <v>3000</v>
      </c>
      <c r="AB1019" s="109">
        <v>2250</v>
      </c>
      <c r="AC1019" s="109">
        <v>2250</v>
      </c>
      <c r="AD1019" s="109">
        <v>2250</v>
      </c>
      <c r="AE1019" s="109">
        <v>3000</v>
      </c>
      <c r="AF1019" s="109">
        <v>3750</v>
      </c>
      <c r="AG1019" s="109">
        <v>6750</v>
      </c>
      <c r="AH1019" s="109">
        <v>4500</v>
      </c>
      <c r="AI1019" s="109">
        <v>12000</v>
      </c>
      <c r="AJ1019" s="109">
        <v>18750</v>
      </c>
      <c r="AK1019" s="109">
        <v>6108</v>
      </c>
      <c r="AL1019" s="109">
        <v>5090</v>
      </c>
      <c r="AM1019" s="109">
        <v>2036</v>
      </c>
      <c r="AN1019" s="109">
        <v>1527</v>
      </c>
      <c r="AO1019" s="109">
        <v>1527</v>
      </c>
      <c r="AP1019" s="160">
        <f t="shared" si="878"/>
        <v>19500</v>
      </c>
      <c r="AQ1019" s="160">
        <f t="shared" si="879"/>
        <v>71788</v>
      </c>
      <c r="AR1019" s="160">
        <f t="shared" si="880"/>
        <v>91288</v>
      </c>
      <c r="AS1019" s="607"/>
      <c r="AT1019" s="219"/>
      <c r="AU1019" s="13">
        <f t="shared" si="909"/>
        <v>2250</v>
      </c>
      <c r="AV1019" s="13">
        <f t="shared" si="910"/>
        <v>2250</v>
      </c>
      <c r="AW1019" s="13">
        <f t="shared" si="911"/>
        <v>2250</v>
      </c>
      <c r="AX1019" s="13">
        <f t="shared" si="912"/>
        <v>3000</v>
      </c>
      <c r="AY1019" s="13">
        <f t="shared" si="913"/>
        <v>3750</v>
      </c>
      <c r="AZ1019" s="13">
        <f t="shared" si="914"/>
        <v>6750</v>
      </c>
      <c r="BA1019" s="13">
        <f t="shared" si="915"/>
        <v>4500</v>
      </c>
      <c r="BB1019" s="13">
        <f t="shared" si="916"/>
        <v>12000</v>
      </c>
      <c r="BC1019" s="13">
        <f t="shared" si="917"/>
        <v>18750</v>
      </c>
      <c r="BD1019" s="13">
        <f t="shared" si="918"/>
        <v>6108</v>
      </c>
      <c r="BE1019" s="13">
        <f t="shared" si="919"/>
        <v>5090</v>
      </c>
      <c r="BF1019" s="13">
        <f t="shared" si="920"/>
        <v>2036</v>
      </c>
      <c r="BG1019" s="13">
        <f t="shared" si="921"/>
        <v>1527</v>
      </c>
      <c r="BH1019" s="13">
        <f t="shared" si="922"/>
        <v>1527</v>
      </c>
      <c r="BI1019" s="73">
        <f t="shared" si="876"/>
        <v>71788</v>
      </c>
      <c r="BJ1019" s="219"/>
      <c r="BK1019" s="850">
        <f t="shared" si="923"/>
        <v>2250</v>
      </c>
      <c r="BL1019" s="109">
        <f t="shared" si="924"/>
        <v>2250</v>
      </c>
      <c r="BM1019" s="109">
        <f t="shared" si="925"/>
        <v>2250</v>
      </c>
      <c r="BN1019" s="109">
        <f t="shared" si="926"/>
        <v>3000</v>
      </c>
      <c r="BO1019" s="109">
        <f t="shared" si="927"/>
        <v>3750</v>
      </c>
      <c r="BP1019" s="109">
        <f t="shared" si="928"/>
        <v>6750</v>
      </c>
      <c r="BQ1019" s="109">
        <f t="shared" si="929"/>
        <v>4500</v>
      </c>
      <c r="BR1019" s="109">
        <f t="shared" si="930"/>
        <v>12000</v>
      </c>
      <c r="BS1019" s="109">
        <f t="shared" si="931"/>
        <v>18750</v>
      </c>
      <c r="BT1019" s="109">
        <f t="shared" si="932"/>
        <v>6108</v>
      </c>
      <c r="BU1019" s="109">
        <f t="shared" si="933"/>
        <v>5090</v>
      </c>
      <c r="BV1019" s="109">
        <f t="shared" si="934"/>
        <v>2036</v>
      </c>
      <c r="BW1019" s="109">
        <f t="shared" si="935"/>
        <v>1527</v>
      </c>
      <c r="BX1019" s="109">
        <f t="shared" si="936"/>
        <v>1527</v>
      </c>
      <c r="BY1019" s="1000">
        <f t="shared" si="877"/>
        <v>71788</v>
      </c>
    </row>
    <row r="1020" spans="1:77">
      <c r="A1020" s="679"/>
      <c r="B1020" s="679" t="s">
        <v>309</v>
      </c>
      <c r="C1020" s="57" t="s">
        <v>23</v>
      </c>
      <c r="D1020" s="684" t="s">
        <v>25</v>
      </c>
      <c r="E1020" s="681" t="s">
        <v>349</v>
      </c>
      <c r="F1020" s="682" t="s">
        <v>264</v>
      </c>
      <c r="G1020" s="682" t="s">
        <v>106</v>
      </c>
      <c r="H1020" s="241" t="s">
        <v>126</v>
      </c>
      <c r="I1020" s="38"/>
      <c r="J1020" s="983"/>
      <c r="K1020" s="903"/>
      <c r="L1020" s="798"/>
      <c r="M1020" s="429"/>
      <c r="N1020" s="109"/>
      <c r="O1020" s="109"/>
      <c r="P1020" s="109"/>
      <c r="Q1020" s="607"/>
      <c r="R1020" s="93"/>
      <c r="S1020" s="109">
        <v>180071.9</v>
      </c>
      <c r="T1020" s="109">
        <v>46784.929999999993</v>
      </c>
      <c r="U1020" s="109">
        <v>271213.90999999997</v>
      </c>
      <c r="V1020" s="109">
        <v>512026.43599999999</v>
      </c>
      <c r="W1020" s="109">
        <v>1560200</v>
      </c>
      <c r="X1020" s="109">
        <v>780100</v>
      </c>
      <c r="Y1020" s="109">
        <v>42000</v>
      </c>
      <c r="Z1020" s="109">
        <v>64399.999999999993</v>
      </c>
      <c r="AA1020" s="109">
        <v>101500</v>
      </c>
      <c r="AB1020" s="109">
        <v>67899.999999999985</v>
      </c>
      <c r="AC1020" s="109">
        <v>63700</v>
      </c>
      <c r="AD1020" s="109">
        <v>88200</v>
      </c>
      <c r="AE1020" s="109">
        <v>18200</v>
      </c>
      <c r="AF1020" s="109">
        <v>52500</v>
      </c>
      <c r="AG1020" s="109">
        <v>52500</v>
      </c>
      <c r="AH1020" s="109">
        <v>73500</v>
      </c>
      <c r="AI1020" s="109">
        <v>37800.000000000007</v>
      </c>
      <c r="AJ1020" s="109">
        <v>37800.000000000007</v>
      </c>
      <c r="AK1020" s="109">
        <v>48864</v>
      </c>
      <c r="AL1020" s="109">
        <v>74924.799999999988</v>
      </c>
      <c r="AM1020" s="109">
        <v>118088</v>
      </c>
      <c r="AN1020" s="109">
        <v>78996.799999999988</v>
      </c>
      <c r="AO1020" s="109">
        <v>74110.399999999994</v>
      </c>
      <c r="AP1020" s="160">
        <f t="shared" si="878"/>
        <v>3558297.176</v>
      </c>
      <c r="AQ1020" s="160">
        <f t="shared" si="879"/>
        <v>887084.00000000012</v>
      </c>
      <c r="AR1020" s="160">
        <f t="shared" si="880"/>
        <v>4445381.176</v>
      </c>
      <c r="AS1020" s="607"/>
      <c r="AT1020" s="219"/>
      <c r="AU1020" s="13">
        <f t="shared" si="909"/>
        <v>67899.999999999985</v>
      </c>
      <c r="AV1020" s="13">
        <f t="shared" si="910"/>
        <v>63700</v>
      </c>
      <c r="AW1020" s="13">
        <f t="shared" si="911"/>
        <v>88200</v>
      </c>
      <c r="AX1020" s="13">
        <f t="shared" si="912"/>
        <v>18200</v>
      </c>
      <c r="AY1020" s="13">
        <f t="shared" si="913"/>
        <v>52500</v>
      </c>
      <c r="AZ1020" s="13">
        <f t="shared" si="914"/>
        <v>52500</v>
      </c>
      <c r="BA1020" s="13">
        <f t="shared" si="915"/>
        <v>73500</v>
      </c>
      <c r="BB1020" s="13">
        <f t="shared" si="916"/>
        <v>37800.000000000007</v>
      </c>
      <c r="BC1020" s="13">
        <f t="shared" si="917"/>
        <v>37800.000000000007</v>
      </c>
      <c r="BD1020" s="13">
        <f t="shared" si="918"/>
        <v>48864</v>
      </c>
      <c r="BE1020" s="13">
        <f t="shared" si="919"/>
        <v>74924.799999999988</v>
      </c>
      <c r="BF1020" s="13">
        <f t="shared" si="920"/>
        <v>118088</v>
      </c>
      <c r="BG1020" s="13">
        <f t="shared" si="921"/>
        <v>78996.799999999988</v>
      </c>
      <c r="BH1020" s="13">
        <f t="shared" si="922"/>
        <v>74110.399999999994</v>
      </c>
      <c r="BI1020" s="73">
        <f t="shared" si="876"/>
        <v>887084.00000000012</v>
      </c>
      <c r="BJ1020" s="219"/>
      <c r="BK1020" s="850">
        <f t="shared" si="923"/>
        <v>67899.999999999985</v>
      </c>
      <c r="BL1020" s="109">
        <f t="shared" si="924"/>
        <v>63700</v>
      </c>
      <c r="BM1020" s="109">
        <f t="shared" si="925"/>
        <v>88200</v>
      </c>
      <c r="BN1020" s="109">
        <f t="shared" si="926"/>
        <v>18200</v>
      </c>
      <c r="BO1020" s="109">
        <f t="shared" si="927"/>
        <v>52500</v>
      </c>
      <c r="BP1020" s="109">
        <f t="shared" si="928"/>
        <v>52500</v>
      </c>
      <c r="BQ1020" s="109">
        <f t="shared" si="929"/>
        <v>73500</v>
      </c>
      <c r="BR1020" s="109">
        <f t="shared" si="930"/>
        <v>37800.000000000007</v>
      </c>
      <c r="BS1020" s="109">
        <f t="shared" si="931"/>
        <v>37800.000000000007</v>
      </c>
      <c r="BT1020" s="109">
        <f t="shared" si="932"/>
        <v>48864</v>
      </c>
      <c r="BU1020" s="109">
        <f t="shared" si="933"/>
        <v>74924.799999999988</v>
      </c>
      <c r="BV1020" s="109">
        <f t="shared" si="934"/>
        <v>118088</v>
      </c>
      <c r="BW1020" s="109">
        <f t="shared" si="935"/>
        <v>78996.799999999988</v>
      </c>
      <c r="BX1020" s="109">
        <f t="shared" si="936"/>
        <v>74110.399999999994</v>
      </c>
      <c r="BY1020" s="1000">
        <f t="shared" si="877"/>
        <v>887084.00000000012</v>
      </c>
    </row>
    <row r="1021" spans="1:77">
      <c r="A1021" s="679"/>
      <c r="B1021" s="679" t="s">
        <v>309</v>
      </c>
      <c r="C1021" s="57" t="s">
        <v>23</v>
      </c>
      <c r="D1021" s="684" t="s">
        <v>31</v>
      </c>
      <c r="E1021" s="681" t="s">
        <v>349</v>
      </c>
      <c r="F1021" s="682" t="s">
        <v>264</v>
      </c>
      <c r="G1021" s="682" t="s">
        <v>106</v>
      </c>
      <c r="H1021" s="241" t="s">
        <v>129</v>
      </c>
      <c r="I1021" s="38"/>
      <c r="J1021" s="983"/>
      <c r="K1021" s="903"/>
      <c r="L1021" s="798"/>
      <c r="M1021" s="429"/>
      <c r="N1021" s="109"/>
      <c r="O1021" s="109"/>
      <c r="P1021" s="109"/>
      <c r="Q1021" s="607"/>
      <c r="R1021" s="93"/>
      <c r="S1021" s="109">
        <v>209647.09999999995</v>
      </c>
      <c r="T1021" s="109">
        <v>387125.68000000005</v>
      </c>
      <c r="U1021" s="109">
        <v>142976.85</v>
      </c>
      <c r="V1021" s="109">
        <v>561750.6</v>
      </c>
      <c r="W1021" s="109">
        <v>561750.6</v>
      </c>
      <c r="X1021" s="109">
        <v>561750.6</v>
      </c>
      <c r="Y1021" s="109">
        <v>10000</v>
      </c>
      <c r="Z1021" s="109">
        <v>10000</v>
      </c>
      <c r="AA1021" s="109">
        <v>12500</v>
      </c>
      <c r="AB1021" s="109">
        <v>17500</v>
      </c>
      <c r="AC1021" s="109">
        <v>12500</v>
      </c>
      <c r="AD1021" s="109">
        <v>15000</v>
      </c>
      <c r="AE1021" s="109">
        <v>12500</v>
      </c>
      <c r="AF1021" s="109">
        <v>22500</v>
      </c>
      <c r="AG1021" s="109">
        <v>30000</v>
      </c>
      <c r="AH1021" s="109">
        <v>37500</v>
      </c>
      <c r="AI1021" s="109">
        <v>32500</v>
      </c>
      <c r="AJ1021" s="109">
        <v>37500</v>
      </c>
      <c r="AK1021" s="109">
        <v>20360</v>
      </c>
      <c r="AL1021" s="109">
        <v>20360</v>
      </c>
      <c r="AM1021" s="109">
        <v>25450</v>
      </c>
      <c r="AN1021" s="109">
        <v>35630</v>
      </c>
      <c r="AO1021" s="109">
        <v>25450</v>
      </c>
      <c r="AP1021" s="160">
        <f t="shared" si="878"/>
        <v>2457501.4300000002</v>
      </c>
      <c r="AQ1021" s="160">
        <f t="shared" si="879"/>
        <v>344750</v>
      </c>
      <c r="AR1021" s="160">
        <f t="shared" si="880"/>
        <v>2802251.43</v>
      </c>
      <c r="AS1021" s="607"/>
      <c r="AT1021" s="219"/>
      <c r="AU1021" s="13">
        <f t="shared" si="909"/>
        <v>17500</v>
      </c>
      <c r="AV1021" s="13">
        <f t="shared" si="910"/>
        <v>12500</v>
      </c>
      <c r="AW1021" s="13">
        <f t="shared" si="911"/>
        <v>15000</v>
      </c>
      <c r="AX1021" s="13">
        <f t="shared" si="912"/>
        <v>12500</v>
      </c>
      <c r="AY1021" s="13">
        <f t="shared" si="913"/>
        <v>22500</v>
      </c>
      <c r="AZ1021" s="13">
        <f t="shared" si="914"/>
        <v>30000</v>
      </c>
      <c r="BA1021" s="13">
        <f t="shared" si="915"/>
        <v>37500</v>
      </c>
      <c r="BB1021" s="13">
        <f t="shared" si="916"/>
        <v>32500</v>
      </c>
      <c r="BC1021" s="13">
        <f t="shared" si="917"/>
        <v>37500</v>
      </c>
      <c r="BD1021" s="13">
        <f t="shared" si="918"/>
        <v>20360</v>
      </c>
      <c r="BE1021" s="13">
        <f t="shared" si="919"/>
        <v>20360</v>
      </c>
      <c r="BF1021" s="13">
        <f t="shared" si="920"/>
        <v>25450</v>
      </c>
      <c r="BG1021" s="13">
        <f t="shared" si="921"/>
        <v>35630</v>
      </c>
      <c r="BH1021" s="13">
        <f t="shared" si="922"/>
        <v>25450</v>
      </c>
      <c r="BI1021" s="73">
        <f t="shared" si="876"/>
        <v>344750</v>
      </c>
      <c r="BJ1021" s="219"/>
      <c r="BK1021" s="850">
        <f t="shared" si="923"/>
        <v>17500</v>
      </c>
      <c r="BL1021" s="109">
        <f t="shared" si="924"/>
        <v>12500</v>
      </c>
      <c r="BM1021" s="109">
        <f t="shared" si="925"/>
        <v>15000</v>
      </c>
      <c r="BN1021" s="109">
        <f t="shared" si="926"/>
        <v>12500</v>
      </c>
      <c r="BO1021" s="109">
        <f t="shared" si="927"/>
        <v>22500</v>
      </c>
      <c r="BP1021" s="109">
        <f t="shared" si="928"/>
        <v>30000</v>
      </c>
      <c r="BQ1021" s="109">
        <f t="shared" si="929"/>
        <v>37500</v>
      </c>
      <c r="BR1021" s="109">
        <f t="shared" si="930"/>
        <v>32500</v>
      </c>
      <c r="BS1021" s="109">
        <f t="shared" si="931"/>
        <v>37500</v>
      </c>
      <c r="BT1021" s="109">
        <f t="shared" si="932"/>
        <v>20360</v>
      </c>
      <c r="BU1021" s="109">
        <f t="shared" si="933"/>
        <v>20360</v>
      </c>
      <c r="BV1021" s="109">
        <f t="shared" si="934"/>
        <v>25450</v>
      </c>
      <c r="BW1021" s="109">
        <f t="shared" si="935"/>
        <v>35630</v>
      </c>
      <c r="BX1021" s="109">
        <f t="shared" si="936"/>
        <v>25450</v>
      </c>
      <c r="BY1021" s="1000">
        <f t="shared" si="877"/>
        <v>344750</v>
      </c>
    </row>
    <row r="1022" spans="1:77">
      <c r="A1022" s="679"/>
      <c r="B1022" s="679" t="s">
        <v>309</v>
      </c>
      <c r="C1022" s="57" t="s">
        <v>23</v>
      </c>
      <c r="D1022" s="684" t="s">
        <v>27</v>
      </c>
      <c r="E1022" s="681" t="s">
        <v>349</v>
      </c>
      <c r="F1022" s="682" t="s">
        <v>264</v>
      </c>
      <c r="G1022" s="682" t="s">
        <v>106</v>
      </c>
      <c r="H1022" s="241" t="s">
        <v>127</v>
      </c>
      <c r="I1022" s="38"/>
      <c r="J1022" s="983"/>
      <c r="K1022" s="903"/>
      <c r="L1022" s="798"/>
      <c r="M1022" s="429"/>
      <c r="N1022" s="109"/>
      <c r="O1022" s="109"/>
      <c r="P1022" s="109"/>
      <c r="Q1022" s="607"/>
      <c r="R1022" s="93"/>
      <c r="S1022" s="109">
        <v>0</v>
      </c>
      <c r="T1022" s="109">
        <v>9410.39</v>
      </c>
      <c r="U1022" s="109">
        <v>235162.96</v>
      </c>
      <c r="V1022" s="109">
        <v>84342.260000000009</v>
      </c>
      <c r="W1022" s="109">
        <v>257000</v>
      </c>
      <c r="X1022" s="109">
        <v>128500</v>
      </c>
      <c r="Y1022" s="109">
        <v>18000</v>
      </c>
      <c r="Z1022" s="109">
        <v>27600</v>
      </c>
      <c r="AA1022" s="109">
        <v>43500</v>
      </c>
      <c r="AB1022" s="109">
        <v>29100</v>
      </c>
      <c r="AC1022" s="109">
        <v>27300</v>
      </c>
      <c r="AD1022" s="109">
        <v>37800</v>
      </c>
      <c r="AE1022" s="109">
        <v>7800</v>
      </c>
      <c r="AF1022" s="109">
        <v>22500</v>
      </c>
      <c r="AG1022" s="109">
        <v>22500</v>
      </c>
      <c r="AH1022" s="109">
        <v>31500</v>
      </c>
      <c r="AI1022" s="109">
        <v>16200</v>
      </c>
      <c r="AJ1022" s="109">
        <v>16200</v>
      </c>
      <c r="AK1022" s="109">
        <v>24351.00792</v>
      </c>
      <c r="AL1022" s="109">
        <v>37338.212144000005</v>
      </c>
      <c r="AM1022" s="109">
        <v>58848.269140000004</v>
      </c>
      <c r="AN1022" s="109">
        <v>39367.462803999995</v>
      </c>
      <c r="AO1022" s="109">
        <v>36932.362012000005</v>
      </c>
      <c r="AP1022" s="160">
        <f t="shared" si="878"/>
        <v>803515.61</v>
      </c>
      <c r="AQ1022" s="160">
        <f t="shared" si="879"/>
        <v>407737.31401999999</v>
      </c>
      <c r="AR1022" s="160">
        <f t="shared" si="880"/>
        <v>1211252.92402</v>
      </c>
      <c r="AS1022" s="607"/>
      <c r="AT1022" s="219"/>
      <c r="AU1022" s="13">
        <f t="shared" si="909"/>
        <v>29100</v>
      </c>
      <c r="AV1022" s="13">
        <f t="shared" si="910"/>
        <v>27300</v>
      </c>
      <c r="AW1022" s="13">
        <f t="shared" si="911"/>
        <v>37800</v>
      </c>
      <c r="AX1022" s="13">
        <f t="shared" si="912"/>
        <v>7800</v>
      </c>
      <c r="AY1022" s="13">
        <f t="shared" si="913"/>
        <v>22500</v>
      </c>
      <c r="AZ1022" s="13">
        <f t="shared" si="914"/>
        <v>22500</v>
      </c>
      <c r="BA1022" s="13">
        <f t="shared" si="915"/>
        <v>31500</v>
      </c>
      <c r="BB1022" s="13">
        <f t="shared" si="916"/>
        <v>16200</v>
      </c>
      <c r="BC1022" s="13">
        <f t="shared" si="917"/>
        <v>16200</v>
      </c>
      <c r="BD1022" s="13">
        <f t="shared" si="918"/>
        <v>24351.00792</v>
      </c>
      <c r="BE1022" s="13">
        <f t="shared" si="919"/>
        <v>37338.212144000005</v>
      </c>
      <c r="BF1022" s="13">
        <f t="shared" si="920"/>
        <v>58848.269140000004</v>
      </c>
      <c r="BG1022" s="13">
        <f t="shared" si="921"/>
        <v>39367.462803999995</v>
      </c>
      <c r="BH1022" s="13">
        <f t="shared" si="922"/>
        <v>36932.362012000005</v>
      </c>
      <c r="BI1022" s="73">
        <f t="shared" si="876"/>
        <v>407737.31401999999</v>
      </c>
      <c r="BJ1022" s="219"/>
      <c r="BK1022" s="850">
        <f t="shared" si="923"/>
        <v>29100</v>
      </c>
      <c r="BL1022" s="109">
        <f t="shared" si="924"/>
        <v>27300</v>
      </c>
      <c r="BM1022" s="109">
        <f t="shared" si="925"/>
        <v>37800</v>
      </c>
      <c r="BN1022" s="109">
        <f t="shared" si="926"/>
        <v>7800</v>
      </c>
      <c r="BO1022" s="109">
        <f t="shared" si="927"/>
        <v>22500</v>
      </c>
      <c r="BP1022" s="109">
        <f t="shared" si="928"/>
        <v>22500</v>
      </c>
      <c r="BQ1022" s="109">
        <f t="shared" si="929"/>
        <v>31500</v>
      </c>
      <c r="BR1022" s="109">
        <f t="shared" si="930"/>
        <v>16200</v>
      </c>
      <c r="BS1022" s="109">
        <f t="shared" si="931"/>
        <v>16200</v>
      </c>
      <c r="BT1022" s="109">
        <f t="shared" si="932"/>
        <v>24351.00792</v>
      </c>
      <c r="BU1022" s="109">
        <f t="shared" si="933"/>
        <v>37338.212144000005</v>
      </c>
      <c r="BV1022" s="109">
        <f t="shared" si="934"/>
        <v>58848.269140000004</v>
      </c>
      <c r="BW1022" s="109">
        <f t="shared" si="935"/>
        <v>39367.462803999995</v>
      </c>
      <c r="BX1022" s="109">
        <f t="shared" si="936"/>
        <v>36932.362012000005</v>
      </c>
      <c r="BY1022" s="1000">
        <f t="shared" si="877"/>
        <v>407737.31401999999</v>
      </c>
    </row>
    <row r="1023" spans="1:77">
      <c r="A1023" s="679"/>
      <c r="B1023" s="679" t="s">
        <v>309</v>
      </c>
      <c r="C1023" s="57" t="s">
        <v>23</v>
      </c>
      <c r="D1023" s="684" t="s">
        <v>29</v>
      </c>
      <c r="E1023" s="681" t="s">
        <v>349</v>
      </c>
      <c r="F1023" s="682" t="s">
        <v>264</v>
      </c>
      <c r="G1023" s="682" t="s">
        <v>106</v>
      </c>
      <c r="H1023" s="241" t="s">
        <v>128</v>
      </c>
      <c r="I1023" s="38"/>
      <c r="J1023" s="983"/>
      <c r="K1023" s="903"/>
      <c r="L1023" s="798"/>
      <c r="M1023" s="429"/>
      <c r="N1023" s="109"/>
      <c r="O1023" s="109"/>
      <c r="P1023" s="109"/>
      <c r="Q1023" s="607"/>
      <c r="R1023" s="93"/>
      <c r="S1023" s="109">
        <v>41812.539999999986</v>
      </c>
      <c r="T1023" s="109">
        <v>114461.33000000005</v>
      </c>
      <c r="U1023" s="109">
        <v>16776.580000000002</v>
      </c>
      <c r="V1023" s="109">
        <v>156204.6</v>
      </c>
      <c r="W1023" s="109">
        <v>156204.6</v>
      </c>
      <c r="X1023" s="109">
        <v>156204.6</v>
      </c>
      <c r="Y1023" s="109">
        <v>5000</v>
      </c>
      <c r="Z1023" s="109">
        <v>5000</v>
      </c>
      <c r="AA1023" s="109">
        <v>6250</v>
      </c>
      <c r="AB1023" s="109">
        <v>8750</v>
      </c>
      <c r="AC1023" s="109">
        <v>6250</v>
      </c>
      <c r="AD1023" s="109">
        <v>7500</v>
      </c>
      <c r="AE1023" s="109">
        <v>6250</v>
      </c>
      <c r="AF1023" s="109">
        <v>11250</v>
      </c>
      <c r="AG1023" s="109">
        <v>15000</v>
      </c>
      <c r="AH1023" s="109">
        <v>18750</v>
      </c>
      <c r="AI1023" s="109">
        <v>16250</v>
      </c>
      <c r="AJ1023" s="109">
        <v>18750</v>
      </c>
      <c r="AK1023" s="109">
        <v>5090</v>
      </c>
      <c r="AL1023" s="109">
        <v>5090</v>
      </c>
      <c r="AM1023" s="109">
        <v>6362.5</v>
      </c>
      <c r="AN1023" s="109">
        <v>8907.5</v>
      </c>
      <c r="AO1023" s="109">
        <v>6362.5</v>
      </c>
      <c r="AP1023" s="160">
        <f t="shared" si="878"/>
        <v>657914.25</v>
      </c>
      <c r="AQ1023" s="160">
        <f t="shared" si="879"/>
        <v>140562.5</v>
      </c>
      <c r="AR1023" s="160">
        <f t="shared" si="880"/>
        <v>798476.75</v>
      </c>
      <c r="AS1023" s="607"/>
      <c r="AT1023" s="219"/>
      <c r="AU1023" s="13">
        <f t="shared" si="909"/>
        <v>8750</v>
      </c>
      <c r="AV1023" s="13">
        <f t="shared" si="910"/>
        <v>6250</v>
      </c>
      <c r="AW1023" s="13">
        <f t="shared" si="911"/>
        <v>7500</v>
      </c>
      <c r="AX1023" s="13">
        <f t="shared" si="912"/>
        <v>6250</v>
      </c>
      <c r="AY1023" s="13">
        <f t="shared" si="913"/>
        <v>11250</v>
      </c>
      <c r="AZ1023" s="13">
        <f t="shared" si="914"/>
        <v>15000</v>
      </c>
      <c r="BA1023" s="13">
        <f t="shared" si="915"/>
        <v>18750</v>
      </c>
      <c r="BB1023" s="13">
        <f t="shared" si="916"/>
        <v>16250</v>
      </c>
      <c r="BC1023" s="13">
        <f t="shared" si="917"/>
        <v>18750</v>
      </c>
      <c r="BD1023" s="13">
        <f t="shared" si="918"/>
        <v>5090</v>
      </c>
      <c r="BE1023" s="13">
        <f t="shared" si="919"/>
        <v>5090</v>
      </c>
      <c r="BF1023" s="13">
        <f t="shared" si="920"/>
        <v>6362.5</v>
      </c>
      <c r="BG1023" s="13">
        <f t="shared" si="921"/>
        <v>8907.5</v>
      </c>
      <c r="BH1023" s="13">
        <f t="shared" si="922"/>
        <v>6362.5</v>
      </c>
      <c r="BI1023" s="73">
        <f t="shared" si="876"/>
        <v>140562.5</v>
      </c>
      <c r="BJ1023" s="219"/>
      <c r="BK1023" s="850">
        <f t="shared" si="923"/>
        <v>8750</v>
      </c>
      <c r="BL1023" s="109">
        <f t="shared" si="924"/>
        <v>6250</v>
      </c>
      <c r="BM1023" s="109">
        <f t="shared" si="925"/>
        <v>7500</v>
      </c>
      <c r="BN1023" s="109">
        <f t="shared" si="926"/>
        <v>6250</v>
      </c>
      <c r="BO1023" s="109">
        <f t="shared" si="927"/>
        <v>11250</v>
      </c>
      <c r="BP1023" s="109">
        <f t="shared" si="928"/>
        <v>15000</v>
      </c>
      <c r="BQ1023" s="109">
        <f t="shared" si="929"/>
        <v>18750</v>
      </c>
      <c r="BR1023" s="109">
        <f t="shared" si="930"/>
        <v>16250</v>
      </c>
      <c r="BS1023" s="109">
        <f t="shared" si="931"/>
        <v>18750</v>
      </c>
      <c r="BT1023" s="109">
        <f t="shared" si="932"/>
        <v>5090</v>
      </c>
      <c r="BU1023" s="109">
        <f t="shared" si="933"/>
        <v>5090</v>
      </c>
      <c r="BV1023" s="109">
        <f t="shared" si="934"/>
        <v>6362.5</v>
      </c>
      <c r="BW1023" s="109">
        <f t="shared" si="935"/>
        <v>8907.5</v>
      </c>
      <c r="BX1023" s="109">
        <f t="shared" si="936"/>
        <v>6362.5</v>
      </c>
      <c r="BY1023" s="1000">
        <f t="shared" si="877"/>
        <v>140562.5</v>
      </c>
    </row>
    <row r="1024" spans="1:77">
      <c r="A1024" s="679"/>
      <c r="B1024" s="679" t="s">
        <v>309</v>
      </c>
      <c r="C1024" s="57" t="s">
        <v>23</v>
      </c>
      <c r="D1024" s="684" t="s">
        <v>22</v>
      </c>
      <c r="E1024" s="681" t="s">
        <v>349</v>
      </c>
      <c r="F1024" s="682" t="s">
        <v>264</v>
      </c>
      <c r="G1024" s="682" t="s">
        <v>106</v>
      </c>
      <c r="H1024" s="241" t="s">
        <v>125</v>
      </c>
      <c r="I1024" s="38"/>
      <c r="J1024" s="983"/>
      <c r="K1024" s="903"/>
      <c r="L1024" s="798"/>
      <c r="M1024" s="429"/>
      <c r="N1024" s="109"/>
      <c r="O1024" s="109"/>
      <c r="P1024" s="109"/>
      <c r="Q1024" s="607"/>
      <c r="R1024" s="93"/>
      <c r="S1024" s="109">
        <v>0</v>
      </c>
      <c r="T1024" s="109">
        <v>0</v>
      </c>
      <c r="U1024" s="109">
        <v>0</v>
      </c>
      <c r="V1024" s="109">
        <v>59991.303999999996</v>
      </c>
      <c r="W1024" s="109">
        <v>182800</v>
      </c>
      <c r="X1024" s="109">
        <v>91400</v>
      </c>
      <c r="Y1024" s="109">
        <v>21386.28</v>
      </c>
      <c r="Z1024" s="109">
        <v>32792.295999999995</v>
      </c>
      <c r="AA1024" s="109">
        <v>51683.51</v>
      </c>
      <c r="AB1024" s="109">
        <v>34574.485999999997</v>
      </c>
      <c r="AC1024" s="109">
        <v>32435.857999999997</v>
      </c>
      <c r="AD1024" s="109">
        <v>44911.187999999995</v>
      </c>
      <c r="AE1024" s="109">
        <v>9267.3880000000008</v>
      </c>
      <c r="AF1024" s="109">
        <v>26732.85</v>
      </c>
      <c r="AG1024" s="109">
        <v>26732.85</v>
      </c>
      <c r="AH1024" s="109">
        <v>37425.99</v>
      </c>
      <c r="AI1024" s="109">
        <v>19247.652000000002</v>
      </c>
      <c r="AJ1024" s="109">
        <v>19247.652000000002</v>
      </c>
      <c r="AK1024" s="109">
        <v>12800.291279999999</v>
      </c>
      <c r="AL1024" s="109">
        <v>19627.113296</v>
      </c>
      <c r="AM1024" s="109">
        <v>30934.037260000001</v>
      </c>
      <c r="AN1024" s="109">
        <v>20693.804236</v>
      </c>
      <c r="AO1024" s="109">
        <v>19413.775107999998</v>
      </c>
      <c r="AP1024" s="160">
        <f t="shared" si="878"/>
        <v>440053.39</v>
      </c>
      <c r="AQ1024" s="160">
        <f t="shared" si="879"/>
        <v>354044.93517999997</v>
      </c>
      <c r="AR1024" s="160">
        <f t="shared" si="880"/>
        <v>794098.32518000016</v>
      </c>
      <c r="AS1024" s="607"/>
      <c r="AT1024" s="219"/>
      <c r="AU1024" s="13">
        <f t="shared" si="909"/>
        <v>34574.485999999997</v>
      </c>
      <c r="AV1024" s="13">
        <f t="shared" si="910"/>
        <v>32435.857999999997</v>
      </c>
      <c r="AW1024" s="13">
        <f t="shared" si="911"/>
        <v>44911.187999999995</v>
      </c>
      <c r="AX1024" s="13">
        <f t="shared" si="912"/>
        <v>9267.3880000000008</v>
      </c>
      <c r="AY1024" s="13">
        <f t="shared" si="913"/>
        <v>26732.85</v>
      </c>
      <c r="AZ1024" s="13">
        <f t="shared" si="914"/>
        <v>26732.85</v>
      </c>
      <c r="BA1024" s="13">
        <f t="shared" si="915"/>
        <v>37425.99</v>
      </c>
      <c r="BB1024" s="13">
        <f t="shared" si="916"/>
        <v>19247.652000000002</v>
      </c>
      <c r="BC1024" s="13">
        <f t="shared" si="917"/>
        <v>19247.652000000002</v>
      </c>
      <c r="BD1024" s="13">
        <f t="shared" si="918"/>
        <v>12800.291279999999</v>
      </c>
      <c r="BE1024" s="13">
        <f t="shared" si="919"/>
        <v>19627.113296</v>
      </c>
      <c r="BF1024" s="13">
        <f t="shared" si="920"/>
        <v>30934.037260000001</v>
      </c>
      <c r="BG1024" s="13">
        <f t="shared" si="921"/>
        <v>20693.804236</v>
      </c>
      <c r="BH1024" s="13">
        <f t="shared" si="922"/>
        <v>19413.775107999998</v>
      </c>
      <c r="BI1024" s="73">
        <f t="shared" si="876"/>
        <v>354044.93517999997</v>
      </c>
      <c r="BJ1024" s="219"/>
      <c r="BK1024" s="850">
        <f t="shared" si="923"/>
        <v>34574.485999999997</v>
      </c>
      <c r="BL1024" s="109">
        <f t="shared" si="924"/>
        <v>32435.857999999997</v>
      </c>
      <c r="BM1024" s="109">
        <f t="shared" si="925"/>
        <v>44911.187999999995</v>
      </c>
      <c r="BN1024" s="109">
        <f t="shared" si="926"/>
        <v>9267.3880000000008</v>
      </c>
      <c r="BO1024" s="109">
        <f t="shared" si="927"/>
        <v>26732.85</v>
      </c>
      <c r="BP1024" s="109">
        <f t="shared" si="928"/>
        <v>26732.85</v>
      </c>
      <c r="BQ1024" s="109">
        <f t="shared" si="929"/>
        <v>37425.99</v>
      </c>
      <c r="BR1024" s="109">
        <f t="shared" si="930"/>
        <v>19247.652000000002</v>
      </c>
      <c r="BS1024" s="109">
        <f t="shared" si="931"/>
        <v>19247.652000000002</v>
      </c>
      <c r="BT1024" s="109">
        <f t="shared" si="932"/>
        <v>12800.291279999999</v>
      </c>
      <c r="BU1024" s="109">
        <f t="shared" si="933"/>
        <v>19627.113296</v>
      </c>
      <c r="BV1024" s="109">
        <f t="shared" si="934"/>
        <v>30934.037260000001</v>
      </c>
      <c r="BW1024" s="109">
        <f t="shared" si="935"/>
        <v>20693.804236</v>
      </c>
      <c r="BX1024" s="109">
        <f t="shared" si="936"/>
        <v>19413.775107999998</v>
      </c>
      <c r="BY1024" s="1000">
        <f t="shared" si="877"/>
        <v>354044.93517999997</v>
      </c>
    </row>
    <row r="1025" spans="1:77">
      <c r="A1025" s="678"/>
      <c r="B1025" s="678" t="s">
        <v>309</v>
      </c>
      <c r="C1025" s="57" t="s">
        <v>23</v>
      </c>
      <c r="D1025" s="684" t="s">
        <v>33</v>
      </c>
      <c r="E1025" s="681" t="s">
        <v>349</v>
      </c>
      <c r="F1025" s="683" t="s">
        <v>264</v>
      </c>
      <c r="G1025" s="682" t="s">
        <v>106</v>
      </c>
      <c r="H1025" s="241" t="s">
        <v>130</v>
      </c>
      <c r="I1025" s="38"/>
      <c r="J1025" s="983"/>
      <c r="K1025" s="903"/>
      <c r="L1025" s="798"/>
      <c r="M1025" s="429"/>
      <c r="N1025" s="109"/>
      <c r="O1025" s="109"/>
      <c r="P1025" s="109"/>
      <c r="Q1025" s="607"/>
      <c r="R1025" s="93"/>
      <c r="S1025" s="109">
        <v>1329.8300000000017</v>
      </c>
      <c r="T1025" s="109">
        <v>0</v>
      </c>
      <c r="U1025" s="109">
        <v>0</v>
      </c>
      <c r="V1025" s="109">
        <v>53044.800000000003</v>
      </c>
      <c r="W1025" s="109">
        <v>53044.800000000003</v>
      </c>
      <c r="X1025" s="109">
        <v>53044.800000000003</v>
      </c>
      <c r="Y1025" s="109">
        <v>2880</v>
      </c>
      <c r="Z1025" s="109">
        <v>2880</v>
      </c>
      <c r="AA1025" s="109">
        <v>3600</v>
      </c>
      <c r="AB1025" s="109">
        <v>5040</v>
      </c>
      <c r="AC1025" s="109">
        <v>3600</v>
      </c>
      <c r="AD1025" s="109">
        <v>4320</v>
      </c>
      <c r="AE1025" s="109">
        <v>3600</v>
      </c>
      <c r="AF1025" s="109">
        <v>6480</v>
      </c>
      <c r="AG1025" s="109">
        <v>8640</v>
      </c>
      <c r="AH1025" s="109">
        <v>10800</v>
      </c>
      <c r="AI1025" s="109">
        <v>9360</v>
      </c>
      <c r="AJ1025" s="109">
        <v>10800</v>
      </c>
      <c r="AK1025" s="109">
        <v>2931.84</v>
      </c>
      <c r="AL1025" s="109">
        <v>2931.84</v>
      </c>
      <c r="AM1025" s="109">
        <v>3664.8</v>
      </c>
      <c r="AN1025" s="109">
        <v>5130.72</v>
      </c>
      <c r="AO1025" s="109">
        <v>3664.8</v>
      </c>
      <c r="AP1025" s="160">
        <f t="shared" si="878"/>
        <v>169824.23</v>
      </c>
      <c r="AQ1025" s="160">
        <f t="shared" si="879"/>
        <v>80964</v>
      </c>
      <c r="AR1025" s="160">
        <f t="shared" si="880"/>
        <v>250788.22999999998</v>
      </c>
      <c r="AS1025" s="607"/>
      <c r="AT1025" s="219"/>
      <c r="AU1025" s="13">
        <f t="shared" si="909"/>
        <v>5040</v>
      </c>
      <c r="AV1025" s="13">
        <f t="shared" si="910"/>
        <v>3600</v>
      </c>
      <c r="AW1025" s="13">
        <f t="shared" si="911"/>
        <v>4320</v>
      </c>
      <c r="AX1025" s="13">
        <f t="shared" si="912"/>
        <v>3600</v>
      </c>
      <c r="AY1025" s="13">
        <f t="shared" si="913"/>
        <v>6480</v>
      </c>
      <c r="AZ1025" s="13">
        <f t="shared" si="914"/>
        <v>8640</v>
      </c>
      <c r="BA1025" s="13">
        <f t="shared" si="915"/>
        <v>10800</v>
      </c>
      <c r="BB1025" s="13">
        <f t="shared" si="916"/>
        <v>9360</v>
      </c>
      <c r="BC1025" s="13">
        <f t="shared" si="917"/>
        <v>10800</v>
      </c>
      <c r="BD1025" s="13">
        <f t="shared" si="918"/>
        <v>2931.84</v>
      </c>
      <c r="BE1025" s="13">
        <f t="shared" si="919"/>
        <v>2931.84</v>
      </c>
      <c r="BF1025" s="13">
        <f t="shared" si="920"/>
        <v>3664.8</v>
      </c>
      <c r="BG1025" s="13">
        <f t="shared" si="921"/>
        <v>5130.72</v>
      </c>
      <c r="BH1025" s="13">
        <f t="shared" si="922"/>
        <v>3664.8</v>
      </c>
      <c r="BI1025" s="73">
        <f t="shared" si="876"/>
        <v>80964</v>
      </c>
      <c r="BJ1025" s="219"/>
      <c r="BK1025" s="850">
        <f t="shared" si="923"/>
        <v>5040</v>
      </c>
      <c r="BL1025" s="109">
        <f t="shared" si="924"/>
        <v>3600</v>
      </c>
      <c r="BM1025" s="109">
        <f t="shared" si="925"/>
        <v>4320</v>
      </c>
      <c r="BN1025" s="109">
        <f t="shared" si="926"/>
        <v>3600</v>
      </c>
      <c r="BO1025" s="109">
        <f t="shared" si="927"/>
        <v>6480</v>
      </c>
      <c r="BP1025" s="109">
        <f t="shared" si="928"/>
        <v>8640</v>
      </c>
      <c r="BQ1025" s="109">
        <f t="shared" si="929"/>
        <v>10800</v>
      </c>
      <c r="BR1025" s="109">
        <f t="shared" si="930"/>
        <v>9360</v>
      </c>
      <c r="BS1025" s="109">
        <f t="shared" si="931"/>
        <v>10800</v>
      </c>
      <c r="BT1025" s="109">
        <f t="shared" si="932"/>
        <v>2931.84</v>
      </c>
      <c r="BU1025" s="109">
        <f t="shared" si="933"/>
        <v>2931.84</v>
      </c>
      <c r="BV1025" s="109">
        <f t="shared" si="934"/>
        <v>3664.8</v>
      </c>
      <c r="BW1025" s="109">
        <f t="shared" si="935"/>
        <v>5130.72</v>
      </c>
      <c r="BX1025" s="109">
        <f t="shared" si="936"/>
        <v>3664.8</v>
      </c>
      <c r="BY1025" s="1000">
        <f t="shared" si="877"/>
        <v>80964</v>
      </c>
    </row>
    <row r="1026" spans="1:77">
      <c r="A1026" s="2"/>
      <c r="B1026" s="2" t="s">
        <v>299</v>
      </c>
      <c r="C1026" s="57" t="s">
        <v>23</v>
      </c>
      <c r="D1026" s="57" t="s">
        <v>31</v>
      </c>
      <c r="E1026" s="681" t="s">
        <v>349</v>
      </c>
      <c r="F1026" s="682" t="s">
        <v>264</v>
      </c>
      <c r="G1026" s="682" t="s">
        <v>106</v>
      </c>
      <c r="H1026" s="241" t="s">
        <v>129</v>
      </c>
      <c r="I1026" s="38"/>
      <c r="J1026" s="983"/>
      <c r="K1026" s="903"/>
      <c r="L1026" s="798"/>
      <c r="M1026" s="429"/>
      <c r="N1026" s="109"/>
      <c r="O1026" s="109"/>
      <c r="P1026" s="109"/>
      <c r="Q1026" s="607"/>
      <c r="R1026" s="93"/>
      <c r="S1026" s="109">
        <v>547279.75</v>
      </c>
      <c r="T1026" s="109">
        <v>555673.37000000034</v>
      </c>
      <c r="U1026" s="109">
        <v>411581.62000000005</v>
      </c>
      <c r="V1026" s="109">
        <v>365028.60000000003</v>
      </c>
      <c r="W1026" s="109">
        <v>328598.60000000003</v>
      </c>
      <c r="X1026" s="109">
        <v>328598.60000000003</v>
      </c>
      <c r="Y1026" s="109">
        <v>12500</v>
      </c>
      <c r="Z1026" s="109">
        <v>12500</v>
      </c>
      <c r="AA1026" s="109">
        <v>17500</v>
      </c>
      <c r="AB1026" s="109">
        <v>20000</v>
      </c>
      <c r="AC1026" s="109">
        <v>17500</v>
      </c>
      <c r="AD1026" s="109">
        <v>22500</v>
      </c>
      <c r="AE1026" s="109">
        <v>27500</v>
      </c>
      <c r="AF1026" s="109">
        <v>25000</v>
      </c>
      <c r="AG1026" s="109">
        <v>22500</v>
      </c>
      <c r="AH1026" s="109">
        <v>25000</v>
      </c>
      <c r="AI1026" s="109">
        <v>20000</v>
      </c>
      <c r="AJ1026" s="109">
        <v>27500</v>
      </c>
      <c r="AK1026" s="109">
        <v>25450</v>
      </c>
      <c r="AL1026" s="109">
        <v>25450</v>
      </c>
      <c r="AM1026" s="109">
        <v>35630</v>
      </c>
      <c r="AN1026" s="109">
        <v>40720</v>
      </c>
      <c r="AO1026" s="109">
        <v>35630</v>
      </c>
      <c r="AP1026" s="160">
        <f t="shared" si="878"/>
        <v>2579260.5400000005</v>
      </c>
      <c r="AQ1026" s="160">
        <f t="shared" si="879"/>
        <v>370380</v>
      </c>
      <c r="AR1026" s="160">
        <f t="shared" si="880"/>
        <v>2949640.5400000005</v>
      </c>
      <c r="AS1026" s="607"/>
      <c r="AT1026" s="219"/>
      <c r="AU1026" s="13">
        <f t="shared" si="909"/>
        <v>20000</v>
      </c>
      <c r="AV1026" s="13">
        <f t="shared" si="910"/>
        <v>17500</v>
      </c>
      <c r="AW1026" s="13">
        <f t="shared" si="911"/>
        <v>22500</v>
      </c>
      <c r="AX1026" s="13">
        <f t="shared" si="912"/>
        <v>27500</v>
      </c>
      <c r="AY1026" s="13">
        <f t="shared" si="913"/>
        <v>25000</v>
      </c>
      <c r="AZ1026" s="13">
        <f t="shared" si="914"/>
        <v>22500</v>
      </c>
      <c r="BA1026" s="13">
        <f t="shared" si="915"/>
        <v>25000</v>
      </c>
      <c r="BB1026" s="13">
        <f t="shared" si="916"/>
        <v>20000</v>
      </c>
      <c r="BC1026" s="13">
        <f t="shared" si="917"/>
        <v>27500</v>
      </c>
      <c r="BD1026" s="13">
        <f t="shared" si="918"/>
        <v>25450</v>
      </c>
      <c r="BE1026" s="13">
        <f t="shared" si="919"/>
        <v>25450</v>
      </c>
      <c r="BF1026" s="13">
        <f t="shared" si="920"/>
        <v>35630</v>
      </c>
      <c r="BG1026" s="13">
        <f t="shared" si="921"/>
        <v>40720</v>
      </c>
      <c r="BH1026" s="13">
        <f t="shared" si="922"/>
        <v>35630</v>
      </c>
      <c r="BI1026" s="73">
        <f t="shared" si="876"/>
        <v>370380</v>
      </c>
      <c r="BJ1026" s="219"/>
      <c r="BK1026" s="850">
        <f t="shared" si="923"/>
        <v>20000</v>
      </c>
      <c r="BL1026" s="109">
        <f t="shared" si="924"/>
        <v>17500</v>
      </c>
      <c r="BM1026" s="109">
        <f t="shared" si="925"/>
        <v>22500</v>
      </c>
      <c r="BN1026" s="109">
        <f t="shared" si="926"/>
        <v>27500</v>
      </c>
      <c r="BO1026" s="109">
        <f t="shared" si="927"/>
        <v>25000</v>
      </c>
      <c r="BP1026" s="109">
        <f t="shared" si="928"/>
        <v>22500</v>
      </c>
      <c r="BQ1026" s="109">
        <f t="shared" si="929"/>
        <v>25000</v>
      </c>
      <c r="BR1026" s="109">
        <f t="shared" si="930"/>
        <v>20000</v>
      </c>
      <c r="BS1026" s="109">
        <f t="shared" si="931"/>
        <v>27500</v>
      </c>
      <c r="BT1026" s="109">
        <f t="shared" si="932"/>
        <v>25450</v>
      </c>
      <c r="BU1026" s="109">
        <f t="shared" si="933"/>
        <v>25450</v>
      </c>
      <c r="BV1026" s="109">
        <f t="shared" si="934"/>
        <v>35630</v>
      </c>
      <c r="BW1026" s="109">
        <f t="shared" si="935"/>
        <v>40720</v>
      </c>
      <c r="BX1026" s="109">
        <f t="shared" si="936"/>
        <v>35630</v>
      </c>
      <c r="BY1026" s="1000">
        <f t="shared" si="877"/>
        <v>370380</v>
      </c>
    </row>
    <row r="1027" spans="1:77">
      <c r="A1027" s="679"/>
      <c r="B1027" s="679" t="s">
        <v>299</v>
      </c>
      <c r="C1027" s="57" t="s">
        <v>23</v>
      </c>
      <c r="D1027" s="684" t="s">
        <v>25</v>
      </c>
      <c r="E1027" s="681" t="s">
        <v>349</v>
      </c>
      <c r="F1027" s="682" t="s">
        <v>264</v>
      </c>
      <c r="G1027" s="682" t="s">
        <v>106</v>
      </c>
      <c r="H1027" s="241" t="s">
        <v>126</v>
      </c>
      <c r="I1027" s="38"/>
      <c r="J1027" s="983"/>
      <c r="K1027" s="903"/>
      <c r="L1027" s="798"/>
      <c r="M1027" s="429"/>
      <c r="N1027" s="109"/>
      <c r="O1027" s="109"/>
      <c r="P1027" s="109"/>
      <c r="Q1027" s="607"/>
      <c r="R1027" s="93"/>
      <c r="S1027" s="109">
        <v>216414.93000000002</v>
      </c>
      <c r="T1027" s="109">
        <v>116549.59</v>
      </c>
      <c r="U1027" s="109">
        <v>95555.59</v>
      </c>
      <c r="V1027" s="109">
        <v>117015</v>
      </c>
      <c r="W1027" s="109">
        <v>135737.4</v>
      </c>
      <c r="X1027" s="109">
        <v>58507.5</v>
      </c>
      <c r="Y1027" s="109">
        <v>44132.594000000005</v>
      </c>
      <c r="Z1027" s="109">
        <v>44664.312000000005</v>
      </c>
      <c r="AA1027" s="109">
        <v>44132.594000000005</v>
      </c>
      <c r="AB1027" s="109">
        <v>44664.312000000005</v>
      </c>
      <c r="AC1027" s="109">
        <v>44132.594000000005</v>
      </c>
      <c r="AD1027" s="109">
        <v>44132.594000000005</v>
      </c>
      <c r="AE1027" s="109">
        <v>44132.594000000005</v>
      </c>
      <c r="AF1027" s="109">
        <v>44132.594000000005</v>
      </c>
      <c r="AG1027" s="109">
        <v>44664.312000000005</v>
      </c>
      <c r="AH1027" s="109">
        <v>44132.594000000005</v>
      </c>
      <c r="AI1027" s="109">
        <v>44664.312000000005</v>
      </c>
      <c r="AJ1027" s="109">
        <v>44132.594000000005</v>
      </c>
      <c r="AK1027" s="109">
        <v>44926.980692000005</v>
      </c>
      <c r="AL1027" s="109">
        <v>45468.269616000005</v>
      </c>
      <c r="AM1027" s="109">
        <v>44926.980692000005</v>
      </c>
      <c r="AN1027" s="109">
        <v>45468.269616000005</v>
      </c>
      <c r="AO1027" s="109">
        <v>44926.980692000005</v>
      </c>
      <c r="AP1027" s="160">
        <f t="shared" si="878"/>
        <v>872709.51000000013</v>
      </c>
      <c r="AQ1027" s="160">
        <f t="shared" si="879"/>
        <v>624505.98130800005</v>
      </c>
      <c r="AR1027" s="160">
        <f t="shared" si="880"/>
        <v>1497215.4913080002</v>
      </c>
      <c r="AS1027" s="607"/>
      <c r="AT1027" s="219"/>
      <c r="AU1027" s="13">
        <f t="shared" si="909"/>
        <v>44664.312000000005</v>
      </c>
      <c r="AV1027" s="13">
        <f t="shared" si="910"/>
        <v>44132.594000000005</v>
      </c>
      <c r="AW1027" s="13">
        <f t="shared" si="911"/>
        <v>44132.594000000005</v>
      </c>
      <c r="AX1027" s="13">
        <f t="shared" si="912"/>
        <v>44132.594000000005</v>
      </c>
      <c r="AY1027" s="13">
        <f t="shared" si="913"/>
        <v>44132.594000000005</v>
      </c>
      <c r="AZ1027" s="13">
        <f t="shared" si="914"/>
        <v>44664.312000000005</v>
      </c>
      <c r="BA1027" s="13">
        <f t="shared" si="915"/>
        <v>44132.594000000005</v>
      </c>
      <c r="BB1027" s="13">
        <f t="shared" si="916"/>
        <v>44664.312000000005</v>
      </c>
      <c r="BC1027" s="13">
        <f t="shared" si="917"/>
        <v>44132.594000000005</v>
      </c>
      <c r="BD1027" s="13">
        <f t="shared" si="918"/>
        <v>44926.980692000005</v>
      </c>
      <c r="BE1027" s="13">
        <f t="shared" si="919"/>
        <v>45468.269616000005</v>
      </c>
      <c r="BF1027" s="13">
        <f t="shared" si="920"/>
        <v>44926.980692000005</v>
      </c>
      <c r="BG1027" s="13">
        <f t="shared" si="921"/>
        <v>45468.269616000005</v>
      </c>
      <c r="BH1027" s="13">
        <f t="shared" si="922"/>
        <v>44926.980692000005</v>
      </c>
      <c r="BI1027" s="73">
        <f t="shared" ref="BI1027:BI1090" si="937">SUM(AU1027:BH1027)</f>
        <v>624505.98130800005</v>
      </c>
      <c r="BJ1027" s="219"/>
      <c r="BK1027" s="850">
        <f t="shared" si="923"/>
        <v>44664.312000000005</v>
      </c>
      <c r="BL1027" s="109">
        <f t="shared" si="924"/>
        <v>44132.594000000005</v>
      </c>
      <c r="BM1027" s="109">
        <f t="shared" si="925"/>
        <v>44132.594000000005</v>
      </c>
      <c r="BN1027" s="109">
        <f t="shared" si="926"/>
        <v>44132.594000000005</v>
      </c>
      <c r="BO1027" s="109">
        <f t="shared" si="927"/>
        <v>44132.594000000005</v>
      </c>
      <c r="BP1027" s="109">
        <f t="shared" si="928"/>
        <v>44664.312000000005</v>
      </c>
      <c r="BQ1027" s="109">
        <f t="shared" si="929"/>
        <v>44132.594000000005</v>
      </c>
      <c r="BR1027" s="109">
        <f t="shared" si="930"/>
        <v>44664.312000000005</v>
      </c>
      <c r="BS1027" s="109">
        <f t="shared" si="931"/>
        <v>44132.594000000005</v>
      </c>
      <c r="BT1027" s="109">
        <f t="shared" si="932"/>
        <v>44926.980692000005</v>
      </c>
      <c r="BU1027" s="109">
        <f t="shared" si="933"/>
        <v>45468.269616000005</v>
      </c>
      <c r="BV1027" s="109">
        <f t="shared" si="934"/>
        <v>44926.980692000005</v>
      </c>
      <c r="BW1027" s="109">
        <f t="shared" si="935"/>
        <v>45468.269616000005</v>
      </c>
      <c r="BX1027" s="109">
        <f t="shared" si="936"/>
        <v>44926.980692000005</v>
      </c>
      <c r="BY1027" s="1000">
        <f t="shared" ref="BY1027:BY1090" si="938">SUM(BK1027:BX1027)</f>
        <v>624505.98130800005</v>
      </c>
    </row>
    <row r="1028" spans="1:77">
      <c r="A1028" s="679"/>
      <c r="B1028" s="679" t="s">
        <v>299</v>
      </c>
      <c r="C1028" s="57" t="s">
        <v>23</v>
      </c>
      <c r="D1028" s="684" t="s">
        <v>29</v>
      </c>
      <c r="E1028" s="681" t="s">
        <v>349</v>
      </c>
      <c r="F1028" s="682" t="s">
        <v>264</v>
      </c>
      <c r="G1028" s="682" t="s">
        <v>106</v>
      </c>
      <c r="H1028" s="241" t="s">
        <v>128</v>
      </c>
      <c r="I1028" s="38"/>
      <c r="J1028" s="983"/>
      <c r="K1028" s="903"/>
      <c r="L1028" s="798"/>
      <c r="M1028" s="429"/>
      <c r="N1028" s="109"/>
      <c r="O1028" s="109"/>
      <c r="P1028" s="109"/>
      <c r="Q1028" s="607"/>
      <c r="R1028" s="93"/>
      <c r="S1028" s="109">
        <v>80031.87</v>
      </c>
      <c r="T1028" s="109">
        <v>61081.929999999964</v>
      </c>
      <c r="U1028" s="109">
        <v>146567.61999999997</v>
      </c>
      <c r="V1028" s="109">
        <v>101502.6</v>
      </c>
      <c r="W1028" s="109">
        <v>91372.6</v>
      </c>
      <c r="X1028" s="109">
        <v>91372.6</v>
      </c>
      <c r="Y1028" s="109">
        <v>3750</v>
      </c>
      <c r="Z1028" s="109">
        <v>3750</v>
      </c>
      <c r="AA1028" s="109">
        <v>5250</v>
      </c>
      <c r="AB1028" s="109">
        <v>6000</v>
      </c>
      <c r="AC1028" s="109">
        <v>5250</v>
      </c>
      <c r="AD1028" s="109">
        <v>6750</v>
      </c>
      <c r="AE1028" s="109">
        <v>8250</v>
      </c>
      <c r="AF1028" s="109">
        <v>7500</v>
      </c>
      <c r="AG1028" s="109">
        <v>6750</v>
      </c>
      <c r="AH1028" s="109">
        <v>7500</v>
      </c>
      <c r="AI1028" s="109">
        <v>6000</v>
      </c>
      <c r="AJ1028" s="109">
        <v>8250</v>
      </c>
      <c r="AK1028" s="109">
        <v>3817.5</v>
      </c>
      <c r="AL1028" s="109">
        <v>3817.5</v>
      </c>
      <c r="AM1028" s="109">
        <v>5344.5</v>
      </c>
      <c r="AN1028" s="109">
        <v>6108</v>
      </c>
      <c r="AO1028" s="109">
        <v>5344.5</v>
      </c>
      <c r="AP1028" s="160">
        <f t="shared" ref="AP1028:AP1091" si="939">SUM(S1028:AA1028)</f>
        <v>584679.21999999986</v>
      </c>
      <c r="AQ1028" s="160">
        <f t="shared" ref="AQ1028:AQ1091" si="940">SUM(AB1028:AO1028)</f>
        <v>86682</v>
      </c>
      <c r="AR1028" s="160">
        <f t="shared" ref="AR1028:AR1091" si="941">SUM(S1028:AO1028)</f>
        <v>671361.21999999986</v>
      </c>
      <c r="AS1028" s="607"/>
      <c r="AT1028" s="219"/>
      <c r="AU1028" s="13">
        <f t="shared" si="909"/>
        <v>6000</v>
      </c>
      <c r="AV1028" s="13">
        <f t="shared" si="910"/>
        <v>5250</v>
      </c>
      <c r="AW1028" s="13">
        <f t="shared" si="911"/>
        <v>6750</v>
      </c>
      <c r="AX1028" s="13">
        <f t="shared" si="912"/>
        <v>8250</v>
      </c>
      <c r="AY1028" s="13">
        <f t="shared" si="913"/>
        <v>7500</v>
      </c>
      <c r="AZ1028" s="13">
        <f t="shared" si="914"/>
        <v>6750</v>
      </c>
      <c r="BA1028" s="13">
        <f t="shared" si="915"/>
        <v>7500</v>
      </c>
      <c r="BB1028" s="13">
        <f t="shared" si="916"/>
        <v>6000</v>
      </c>
      <c r="BC1028" s="13">
        <f t="shared" si="917"/>
        <v>8250</v>
      </c>
      <c r="BD1028" s="13">
        <f t="shared" si="918"/>
        <v>3817.5</v>
      </c>
      <c r="BE1028" s="13">
        <f t="shared" si="919"/>
        <v>3817.5</v>
      </c>
      <c r="BF1028" s="13">
        <f t="shared" si="920"/>
        <v>5344.5</v>
      </c>
      <c r="BG1028" s="13">
        <f t="shared" si="921"/>
        <v>6108</v>
      </c>
      <c r="BH1028" s="13">
        <f t="shared" si="922"/>
        <v>5344.5</v>
      </c>
      <c r="BI1028" s="73">
        <f t="shared" si="937"/>
        <v>86682</v>
      </c>
      <c r="BJ1028" s="219"/>
      <c r="BK1028" s="850">
        <f t="shared" si="923"/>
        <v>6000</v>
      </c>
      <c r="BL1028" s="109">
        <f t="shared" si="924"/>
        <v>5250</v>
      </c>
      <c r="BM1028" s="109">
        <f t="shared" si="925"/>
        <v>6750</v>
      </c>
      <c r="BN1028" s="109">
        <f t="shared" si="926"/>
        <v>8250</v>
      </c>
      <c r="BO1028" s="109">
        <f t="shared" si="927"/>
        <v>7500</v>
      </c>
      <c r="BP1028" s="109">
        <f t="shared" si="928"/>
        <v>6750</v>
      </c>
      <c r="BQ1028" s="109">
        <f t="shared" si="929"/>
        <v>7500</v>
      </c>
      <c r="BR1028" s="109">
        <f t="shared" si="930"/>
        <v>6000</v>
      </c>
      <c r="BS1028" s="109">
        <f t="shared" si="931"/>
        <v>8250</v>
      </c>
      <c r="BT1028" s="109">
        <f t="shared" si="932"/>
        <v>3817.5</v>
      </c>
      <c r="BU1028" s="109">
        <f t="shared" si="933"/>
        <v>3817.5</v>
      </c>
      <c r="BV1028" s="109">
        <f t="shared" si="934"/>
        <v>5344.5</v>
      </c>
      <c r="BW1028" s="109">
        <f t="shared" si="935"/>
        <v>6108</v>
      </c>
      <c r="BX1028" s="109">
        <f t="shared" si="936"/>
        <v>5344.5</v>
      </c>
      <c r="BY1028" s="1000">
        <f t="shared" si="938"/>
        <v>86682</v>
      </c>
    </row>
    <row r="1029" spans="1:77">
      <c r="A1029" s="679"/>
      <c r="B1029" s="679" t="s">
        <v>299</v>
      </c>
      <c r="C1029" s="57" t="s">
        <v>23</v>
      </c>
      <c r="D1029" s="684" t="s">
        <v>33</v>
      </c>
      <c r="E1029" s="681" t="s">
        <v>349</v>
      </c>
      <c r="F1029" s="682" t="s">
        <v>264</v>
      </c>
      <c r="G1029" s="682" t="s">
        <v>106</v>
      </c>
      <c r="H1029" s="241" t="s">
        <v>130</v>
      </c>
      <c r="I1029" s="38"/>
      <c r="J1029" s="983"/>
      <c r="K1029" s="903"/>
      <c r="L1029" s="798"/>
      <c r="M1029" s="429"/>
      <c r="N1029" s="109"/>
      <c r="O1029" s="109"/>
      <c r="P1029" s="109"/>
      <c r="Q1029" s="607"/>
      <c r="R1029" s="93"/>
      <c r="S1029" s="109">
        <v>8736.48</v>
      </c>
      <c r="T1029" s="109">
        <v>52380.039999999994</v>
      </c>
      <c r="U1029" s="109">
        <v>16424.91</v>
      </c>
      <c r="V1029" s="109">
        <v>34468.800000000003</v>
      </c>
      <c r="W1029" s="109">
        <v>31028.799999999999</v>
      </c>
      <c r="X1029" s="109">
        <v>31028.799999999999</v>
      </c>
      <c r="Y1029" s="109">
        <v>7500</v>
      </c>
      <c r="Z1029" s="109">
        <v>7500</v>
      </c>
      <c r="AA1029" s="109">
        <v>10500</v>
      </c>
      <c r="AB1029" s="109">
        <v>12000</v>
      </c>
      <c r="AC1029" s="109">
        <v>10500</v>
      </c>
      <c r="AD1029" s="109">
        <v>13500</v>
      </c>
      <c r="AE1029" s="109">
        <v>16500</v>
      </c>
      <c r="AF1029" s="109">
        <v>15000</v>
      </c>
      <c r="AG1029" s="109">
        <v>13500</v>
      </c>
      <c r="AH1029" s="109">
        <v>15000</v>
      </c>
      <c r="AI1029" s="109">
        <v>12000</v>
      </c>
      <c r="AJ1029" s="109">
        <v>16500</v>
      </c>
      <c r="AK1029" s="109">
        <v>7635</v>
      </c>
      <c r="AL1029" s="109">
        <v>7635</v>
      </c>
      <c r="AM1029" s="109">
        <v>10689</v>
      </c>
      <c r="AN1029" s="109">
        <v>12216</v>
      </c>
      <c r="AO1029" s="109">
        <v>10689</v>
      </c>
      <c r="AP1029" s="160">
        <f t="shared" si="939"/>
        <v>199567.83</v>
      </c>
      <c r="AQ1029" s="160">
        <f t="shared" si="940"/>
        <v>173364</v>
      </c>
      <c r="AR1029" s="160">
        <f t="shared" si="941"/>
        <v>372931.82999999996</v>
      </c>
      <c r="AS1029" s="607"/>
      <c r="AT1029" s="219"/>
      <c r="AU1029" s="13">
        <f t="shared" si="909"/>
        <v>12000</v>
      </c>
      <c r="AV1029" s="13">
        <f t="shared" si="910"/>
        <v>10500</v>
      </c>
      <c r="AW1029" s="13">
        <f t="shared" si="911"/>
        <v>13500</v>
      </c>
      <c r="AX1029" s="13">
        <f t="shared" si="912"/>
        <v>16500</v>
      </c>
      <c r="AY1029" s="13">
        <f t="shared" si="913"/>
        <v>15000</v>
      </c>
      <c r="AZ1029" s="13">
        <f t="shared" si="914"/>
        <v>13500</v>
      </c>
      <c r="BA1029" s="13">
        <f t="shared" si="915"/>
        <v>15000</v>
      </c>
      <c r="BB1029" s="13">
        <f t="shared" si="916"/>
        <v>12000</v>
      </c>
      <c r="BC1029" s="13">
        <f t="shared" si="917"/>
        <v>16500</v>
      </c>
      <c r="BD1029" s="13">
        <f t="shared" si="918"/>
        <v>7635</v>
      </c>
      <c r="BE1029" s="13">
        <f t="shared" si="919"/>
        <v>7635</v>
      </c>
      <c r="BF1029" s="13">
        <f t="shared" si="920"/>
        <v>10689</v>
      </c>
      <c r="BG1029" s="13">
        <f t="shared" si="921"/>
        <v>12216</v>
      </c>
      <c r="BH1029" s="13">
        <f t="shared" si="922"/>
        <v>10689</v>
      </c>
      <c r="BI1029" s="73">
        <f t="shared" si="937"/>
        <v>173364</v>
      </c>
      <c r="BJ1029" s="219"/>
      <c r="BK1029" s="850">
        <f t="shared" si="923"/>
        <v>12000</v>
      </c>
      <c r="BL1029" s="109">
        <f t="shared" si="924"/>
        <v>10500</v>
      </c>
      <c r="BM1029" s="109">
        <f t="shared" si="925"/>
        <v>13500</v>
      </c>
      <c r="BN1029" s="109">
        <f t="shared" si="926"/>
        <v>16500</v>
      </c>
      <c r="BO1029" s="109">
        <f t="shared" si="927"/>
        <v>15000</v>
      </c>
      <c r="BP1029" s="109">
        <f t="shared" si="928"/>
        <v>13500</v>
      </c>
      <c r="BQ1029" s="109">
        <f t="shared" si="929"/>
        <v>15000</v>
      </c>
      <c r="BR1029" s="109">
        <f t="shared" si="930"/>
        <v>12000</v>
      </c>
      <c r="BS1029" s="109">
        <f t="shared" si="931"/>
        <v>16500</v>
      </c>
      <c r="BT1029" s="109">
        <f t="shared" si="932"/>
        <v>7635</v>
      </c>
      <c r="BU1029" s="109">
        <f t="shared" si="933"/>
        <v>7635</v>
      </c>
      <c r="BV1029" s="109">
        <f t="shared" si="934"/>
        <v>10689</v>
      </c>
      <c r="BW1029" s="109">
        <f t="shared" si="935"/>
        <v>12216</v>
      </c>
      <c r="BX1029" s="109">
        <f t="shared" si="936"/>
        <v>10689</v>
      </c>
      <c r="BY1029" s="1000">
        <f t="shared" si="938"/>
        <v>173364</v>
      </c>
    </row>
    <row r="1030" spans="1:77">
      <c r="A1030" s="679"/>
      <c r="B1030" s="679" t="s">
        <v>299</v>
      </c>
      <c r="C1030" s="57" t="s">
        <v>23</v>
      </c>
      <c r="D1030" s="684" t="s">
        <v>27</v>
      </c>
      <c r="E1030" s="681" t="s">
        <v>349</v>
      </c>
      <c r="F1030" s="682" t="s">
        <v>264</v>
      </c>
      <c r="G1030" s="682" t="s">
        <v>106</v>
      </c>
      <c r="H1030" s="241" t="s">
        <v>127</v>
      </c>
      <c r="I1030" s="38"/>
      <c r="J1030" s="983"/>
      <c r="K1030" s="903"/>
      <c r="L1030" s="798"/>
      <c r="M1030" s="429"/>
      <c r="N1030" s="109"/>
      <c r="O1030" s="109"/>
      <c r="P1030" s="109"/>
      <c r="Q1030" s="607"/>
      <c r="R1030" s="93"/>
      <c r="S1030" s="109">
        <v>0</v>
      </c>
      <c r="T1030" s="109">
        <v>0</v>
      </c>
      <c r="U1030" s="109">
        <v>0</v>
      </c>
      <c r="V1030" s="109">
        <v>19275</v>
      </c>
      <c r="W1030" s="109">
        <v>22359</v>
      </c>
      <c r="X1030" s="109">
        <v>9637.5</v>
      </c>
      <c r="Y1030" s="109">
        <v>10049.972000000002</v>
      </c>
      <c r="Z1030" s="109">
        <v>10171.056</v>
      </c>
      <c r="AA1030" s="109">
        <v>10049.972000000002</v>
      </c>
      <c r="AB1030" s="109">
        <v>10171.056</v>
      </c>
      <c r="AC1030" s="109">
        <v>10049.972000000002</v>
      </c>
      <c r="AD1030" s="109">
        <v>10049.972000000002</v>
      </c>
      <c r="AE1030" s="109">
        <v>10049.972000000002</v>
      </c>
      <c r="AF1030" s="109">
        <v>10049.972000000002</v>
      </c>
      <c r="AG1030" s="109">
        <v>10171.056</v>
      </c>
      <c r="AH1030" s="109">
        <v>10049.972000000002</v>
      </c>
      <c r="AI1030" s="109">
        <v>10171.056</v>
      </c>
      <c r="AJ1030" s="109">
        <v>10049.972000000002</v>
      </c>
      <c r="AK1030" s="109">
        <v>10230.871496000002</v>
      </c>
      <c r="AL1030" s="109">
        <v>10354.135008000001</v>
      </c>
      <c r="AM1030" s="109">
        <v>10230.871496000002</v>
      </c>
      <c r="AN1030" s="109">
        <v>10354.135008000001</v>
      </c>
      <c r="AO1030" s="109">
        <v>10230.871496000002</v>
      </c>
      <c r="AP1030" s="160">
        <f t="shared" si="939"/>
        <v>81542.5</v>
      </c>
      <c r="AQ1030" s="160">
        <f t="shared" si="940"/>
        <v>142213.88450400002</v>
      </c>
      <c r="AR1030" s="160">
        <f t="shared" si="941"/>
        <v>223756.3845040001</v>
      </c>
      <c r="AS1030" s="607"/>
      <c r="AT1030" s="219"/>
      <c r="AU1030" s="13">
        <f t="shared" ref="AU1030:AU1061" si="942">AB1030</f>
        <v>10171.056</v>
      </c>
      <c r="AV1030" s="13">
        <f t="shared" ref="AV1030:AV1061" si="943">AC1030</f>
        <v>10049.972000000002</v>
      </c>
      <c r="AW1030" s="13">
        <f t="shared" ref="AW1030:AW1061" si="944">AD1030</f>
        <v>10049.972000000002</v>
      </c>
      <c r="AX1030" s="13">
        <f t="shared" ref="AX1030:AX1061" si="945">AE1030</f>
        <v>10049.972000000002</v>
      </c>
      <c r="AY1030" s="13">
        <f t="shared" ref="AY1030:AY1061" si="946">AF1030</f>
        <v>10049.972000000002</v>
      </c>
      <c r="AZ1030" s="13">
        <f t="shared" ref="AZ1030:AZ1061" si="947">AG1030</f>
        <v>10171.056</v>
      </c>
      <c r="BA1030" s="13">
        <f t="shared" ref="BA1030:BA1061" si="948">AH1030</f>
        <v>10049.972000000002</v>
      </c>
      <c r="BB1030" s="13">
        <f t="shared" ref="BB1030:BB1061" si="949">AI1030</f>
        <v>10171.056</v>
      </c>
      <c r="BC1030" s="13">
        <f t="shared" ref="BC1030:BC1061" si="950">AJ1030</f>
        <v>10049.972000000002</v>
      </c>
      <c r="BD1030" s="13">
        <f t="shared" ref="BD1030:BD1061" si="951">AK1030</f>
        <v>10230.871496000002</v>
      </c>
      <c r="BE1030" s="13">
        <f t="shared" ref="BE1030:BE1061" si="952">AL1030</f>
        <v>10354.135008000001</v>
      </c>
      <c r="BF1030" s="13">
        <f t="shared" ref="BF1030:BF1061" si="953">AM1030</f>
        <v>10230.871496000002</v>
      </c>
      <c r="BG1030" s="13">
        <f t="shared" ref="BG1030:BG1061" si="954">AN1030</f>
        <v>10354.135008000001</v>
      </c>
      <c r="BH1030" s="13">
        <f t="shared" ref="BH1030:BH1061" si="955">AO1030</f>
        <v>10230.871496000002</v>
      </c>
      <c r="BI1030" s="73">
        <f t="shared" si="937"/>
        <v>142213.88450400002</v>
      </c>
      <c r="BJ1030" s="219"/>
      <c r="BK1030" s="850">
        <f t="shared" si="923"/>
        <v>10171.056</v>
      </c>
      <c r="BL1030" s="109">
        <f t="shared" si="924"/>
        <v>10049.972000000002</v>
      </c>
      <c r="BM1030" s="109">
        <f t="shared" si="925"/>
        <v>10049.972000000002</v>
      </c>
      <c r="BN1030" s="109">
        <f t="shared" si="926"/>
        <v>10049.972000000002</v>
      </c>
      <c r="BO1030" s="109">
        <f t="shared" si="927"/>
        <v>10049.972000000002</v>
      </c>
      <c r="BP1030" s="109">
        <f t="shared" si="928"/>
        <v>10171.056</v>
      </c>
      <c r="BQ1030" s="109">
        <f t="shared" si="929"/>
        <v>10049.972000000002</v>
      </c>
      <c r="BR1030" s="109">
        <f t="shared" si="930"/>
        <v>10171.056</v>
      </c>
      <c r="BS1030" s="109">
        <f t="shared" si="931"/>
        <v>10049.972000000002</v>
      </c>
      <c r="BT1030" s="109">
        <f t="shared" si="932"/>
        <v>10230.871496000002</v>
      </c>
      <c r="BU1030" s="109">
        <f t="shared" si="933"/>
        <v>10354.135008000001</v>
      </c>
      <c r="BV1030" s="109">
        <f t="shared" si="934"/>
        <v>10230.871496000002</v>
      </c>
      <c r="BW1030" s="109">
        <f t="shared" si="935"/>
        <v>10354.135008000001</v>
      </c>
      <c r="BX1030" s="109">
        <f t="shared" si="936"/>
        <v>10230.871496000002</v>
      </c>
      <c r="BY1030" s="1000">
        <f t="shared" si="938"/>
        <v>142213.88450400002</v>
      </c>
    </row>
    <row r="1031" spans="1:77">
      <c r="A1031" s="678"/>
      <c r="B1031" s="678" t="s">
        <v>299</v>
      </c>
      <c r="C1031" s="57" t="s">
        <v>23</v>
      </c>
      <c r="D1031" s="684" t="s">
        <v>22</v>
      </c>
      <c r="E1031" s="681" t="s">
        <v>349</v>
      </c>
      <c r="F1031" s="683" t="s">
        <v>264</v>
      </c>
      <c r="G1031" s="682" t="s">
        <v>106</v>
      </c>
      <c r="H1031" s="241" t="s">
        <v>125</v>
      </c>
      <c r="I1031" s="38"/>
      <c r="J1031" s="983"/>
      <c r="K1031" s="903"/>
      <c r="L1031" s="798"/>
      <c r="M1031" s="429"/>
      <c r="N1031" s="109"/>
      <c r="O1031" s="109"/>
      <c r="P1031" s="109"/>
      <c r="Q1031" s="607"/>
      <c r="R1031" s="93"/>
      <c r="S1031" s="109">
        <v>6175.6699999999973</v>
      </c>
      <c r="T1031" s="109">
        <v>0</v>
      </c>
      <c r="U1031" s="109">
        <v>0</v>
      </c>
      <c r="V1031" s="109">
        <v>13710</v>
      </c>
      <c r="W1031" s="109">
        <v>15903.599999999999</v>
      </c>
      <c r="X1031" s="109">
        <v>6855</v>
      </c>
      <c r="Y1031" s="109">
        <v>6117.3490000000002</v>
      </c>
      <c r="Z1031" s="109">
        <v>6191.0520000000006</v>
      </c>
      <c r="AA1031" s="109">
        <v>6117.3490000000002</v>
      </c>
      <c r="AB1031" s="109">
        <v>6191.0520000000006</v>
      </c>
      <c r="AC1031" s="109">
        <v>6117.3490000000002</v>
      </c>
      <c r="AD1031" s="109">
        <v>6117.3490000000002</v>
      </c>
      <c r="AE1031" s="109">
        <v>6117.3490000000002</v>
      </c>
      <c r="AF1031" s="109">
        <v>6117.3490000000002</v>
      </c>
      <c r="AG1031" s="109">
        <v>6191.0520000000006</v>
      </c>
      <c r="AH1031" s="109">
        <v>6117.3490000000002</v>
      </c>
      <c r="AI1031" s="109">
        <v>6191.0520000000006</v>
      </c>
      <c r="AJ1031" s="109">
        <v>6117.3490000000002</v>
      </c>
      <c r="AK1031" s="109">
        <v>6227.4612820000002</v>
      </c>
      <c r="AL1031" s="109">
        <v>6302.4909360000011</v>
      </c>
      <c r="AM1031" s="109">
        <v>6227.4612820000002</v>
      </c>
      <c r="AN1031" s="109">
        <v>6302.4909360000011</v>
      </c>
      <c r="AO1031" s="109">
        <v>6227.4612820000002</v>
      </c>
      <c r="AP1031" s="160">
        <f t="shared" si="939"/>
        <v>61070.020000000004</v>
      </c>
      <c r="AQ1031" s="160">
        <f t="shared" si="940"/>
        <v>86564.61571800003</v>
      </c>
      <c r="AR1031" s="160">
        <f t="shared" si="941"/>
        <v>147634.635718</v>
      </c>
      <c r="AS1031" s="607"/>
      <c r="AT1031" s="219"/>
      <c r="AU1031" s="13">
        <f t="shared" si="942"/>
        <v>6191.0520000000006</v>
      </c>
      <c r="AV1031" s="13">
        <f t="shared" si="943"/>
        <v>6117.3490000000002</v>
      </c>
      <c r="AW1031" s="13">
        <f t="shared" si="944"/>
        <v>6117.3490000000002</v>
      </c>
      <c r="AX1031" s="13">
        <f t="shared" si="945"/>
        <v>6117.3490000000002</v>
      </c>
      <c r="AY1031" s="13">
        <f t="shared" si="946"/>
        <v>6117.3490000000002</v>
      </c>
      <c r="AZ1031" s="13">
        <f t="shared" si="947"/>
        <v>6191.0520000000006</v>
      </c>
      <c r="BA1031" s="13">
        <f t="shared" si="948"/>
        <v>6117.3490000000002</v>
      </c>
      <c r="BB1031" s="13">
        <f t="shared" si="949"/>
        <v>6191.0520000000006</v>
      </c>
      <c r="BC1031" s="13">
        <f t="shared" si="950"/>
        <v>6117.3490000000002</v>
      </c>
      <c r="BD1031" s="13">
        <f t="shared" si="951"/>
        <v>6227.4612820000002</v>
      </c>
      <c r="BE1031" s="13">
        <f t="shared" si="952"/>
        <v>6302.4909360000011</v>
      </c>
      <c r="BF1031" s="13">
        <f t="shared" si="953"/>
        <v>6227.4612820000002</v>
      </c>
      <c r="BG1031" s="13">
        <f t="shared" si="954"/>
        <v>6302.4909360000011</v>
      </c>
      <c r="BH1031" s="13">
        <f t="shared" si="955"/>
        <v>6227.4612820000002</v>
      </c>
      <c r="BI1031" s="73">
        <f t="shared" si="937"/>
        <v>86564.61571800003</v>
      </c>
      <c r="BJ1031" s="219"/>
      <c r="BK1031" s="850">
        <f t="shared" si="923"/>
        <v>6191.0520000000006</v>
      </c>
      <c r="BL1031" s="109">
        <f t="shared" si="924"/>
        <v>6117.3490000000002</v>
      </c>
      <c r="BM1031" s="109">
        <f t="shared" si="925"/>
        <v>6117.3490000000002</v>
      </c>
      <c r="BN1031" s="109">
        <f t="shared" si="926"/>
        <v>6117.3490000000002</v>
      </c>
      <c r="BO1031" s="109">
        <f t="shared" si="927"/>
        <v>6117.3490000000002</v>
      </c>
      <c r="BP1031" s="109">
        <f t="shared" si="928"/>
        <v>6191.0520000000006</v>
      </c>
      <c r="BQ1031" s="109">
        <f t="shared" si="929"/>
        <v>6117.3490000000002</v>
      </c>
      <c r="BR1031" s="109">
        <f t="shared" si="930"/>
        <v>6191.0520000000006</v>
      </c>
      <c r="BS1031" s="109">
        <f t="shared" si="931"/>
        <v>6117.3490000000002</v>
      </c>
      <c r="BT1031" s="109">
        <f t="shared" si="932"/>
        <v>6227.4612820000002</v>
      </c>
      <c r="BU1031" s="109">
        <f t="shared" si="933"/>
        <v>6302.4909360000011</v>
      </c>
      <c r="BV1031" s="109">
        <f t="shared" si="934"/>
        <v>6227.4612820000002</v>
      </c>
      <c r="BW1031" s="109">
        <f t="shared" si="935"/>
        <v>6302.4909360000011</v>
      </c>
      <c r="BX1031" s="109">
        <f t="shared" si="936"/>
        <v>6227.4612820000002</v>
      </c>
      <c r="BY1031" s="1000">
        <f t="shared" si="938"/>
        <v>86564.61571800003</v>
      </c>
    </row>
    <row r="1032" spans="1:77">
      <c r="A1032" s="2"/>
      <c r="B1032" s="2" t="s">
        <v>301</v>
      </c>
      <c r="C1032" s="57" t="s">
        <v>23</v>
      </c>
      <c r="D1032" s="57" t="s">
        <v>25</v>
      </c>
      <c r="E1032" s="681" t="s">
        <v>349</v>
      </c>
      <c r="F1032" s="682" t="s">
        <v>264</v>
      </c>
      <c r="G1032" s="682" t="s">
        <v>106</v>
      </c>
      <c r="H1032" s="241" t="s">
        <v>126</v>
      </c>
      <c r="I1032" s="38"/>
      <c r="J1032" s="983"/>
      <c r="K1032" s="903"/>
      <c r="L1032" s="798"/>
      <c r="M1032" s="429"/>
      <c r="N1032" s="109"/>
      <c r="O1032" s="109"/>
      <c r="P1032" s="109"/>
      <c r="Q1032" s="607"/>
      <c r="R1032" s="93"/>
      <c r="S1032" s="109">
        <v>336786.43000000005</v>
      </c>
      <c r="T1032" s="109">
        <v>486239.85999999993</v>
      </c>
      <c r="U1032" s="109">
        <v>452484.61999999994</v>
      </c>
      <c r="V1032" s="109">
        <v>486782.4</v>
      </c>
      <c r="W1032" s="109">
        <v>663085</v>
      </c>
      <c r="X1032" s="109">
        <v>679467.1</v>
      </c>
      <c r="Y1032" s="109">
        <v>251504.5</v>
      </c>
      <c r="Z1032" s="109">
        <v>328890.5</v>
      </c>
      <c r="AA1032" s="109">
        <v>317282.59999999998</v>
      </c>
      <c r="AB1032" s="109">
        <v>340498.4</v>
      </c>
      <c r="AC1032" s="109">
        <v>309544</v>
      </c>
      <c r="AD1032" s="109">
        <v>325021.2</v>
      </c>
      <c r="AE1032" s="109">
        <v>344367.7</v>
      </c>
      <c r="AF1032" s="109">
        <v>394668.6</v>
      </c>
      <c r="AG1032" s="109">
        <v>309544</v>
      </c>
      <c r="AH1032" s="109">
        <v>328890.5</v>
      </c>
      <c r="AI1032" s="109">
        <v>317282.59999999998</v>
      </c>
      <c r="AJ1032" s="109">
        <v>301805.40000000002</v>
      </c>
      <c r="AK1032" s="109">
        <v>257320.04324</v>
      </c>
      <c r="AL1032" s="109">
        <v>336495.44115999999</v>
      </c>
      <c r="AM1032" s="109">
        <v>324619.13147200004</v>
      </c>
      <c r="AN1032" s="109">
        <v>348371.750848</v>
      </c>
      <c r="AO1032" s="109">
        <v>316701.59168000001</v>
      </c>
      <c r="AP1032" s="160">
        <f t="shared" si="939"/>
        <v>4002523.0100000002</v>
      </c>
      <c r="AQ1032" s="160">
        <f t="shared" si="940"/>
        <v>4555130.3583999993</v>
      </c>
      <c r="AR1032" s="160">
        <f t="shared" si="941"/>
        <v>8557653.3684</v>
      </c>
      <c r="AS1032" s="607"/>
      <c r="AT1032" s="219"/>
      <c r="AU1032" s="13">
        <f t="shared" si="942"/>
        <v>340498.4</v>
      </c>
      <c r="AV1032" s="13">
        <f t="shared" si="943"/>
        <v>309544</v>
      </c>
      <c r="AW1032" s="13">
        <f t="shared" si="944"/>
        <v>325021.2</v>
      </c>
      <c r="AX1032" s="13">
        <f t="shared" si="945"/>
        <v>344367.7</v>
      </c>
      <c r="AY1032" s="13">
        <f t="shared" si="946"/>
        <v>394668.6</v>
      </c>
      <c r="AZ1032" s="13">
        <f t="shared" si="947"/>
        <v>309544</v>
      </c>
      <c r="BA1032" s="13">
        <f t="shared" si="948"/>
        <v>328890.5</v>
      </c>
      <c r="BB1032" s="13">
        <f t="shared" si="949"/>
        <v>317282.59999999998</v>
      </c>
      <c r="BC1032" s="13">
        <f t="shared" si="950"/>
        <v>301805.40000000002</v>
      </c>
      <c r="BD1032" s="13">
        <f t="shared" si="951"/>
        <v>257320.04324</v>
      </c>
      <c r="BE1032" s="13">
        <f t="shared" si="952"/>
        <v>336495.44115999999</v>
      </c>
      <c r="BF1032" s="13">
        <f t="shared" si="953"/>
        <v>324619.13147200004</v>
      </c>
      <c r="BG1032" s="13">
        <f t="shared" si="954"/>
        <v>348371.750848</v>
      </c>
      <c r="BH1032" s="13">
        <f t="shared" si="955"/>
        <v>316701.59168000001</v>
      </c>
      <c r="BI1032" s="73">
        <f t="shared" si="937"/>
        <v>4555130.3583999993</v>
      </c>
      <c r="BJ1032" s="219"/>
      <c r="BK1032" s="850">
        <f t="shared" si="923"/>
        <v>340498.4</v>
      </c>
      <c r="BL1032" s="109">
        <f t="shared" si="924"/>
        <v>309544</v>
      </c>
      <c r="BM1032" s="109">
        <f t="shared" si="925"/>
        <v>325021.2</v>
      </c>
      <c r="BN1032" s="109">
        <f t="shared" si="926"/>
        <v>344367.7</v>
      </c>
      <c r="BO1032" s="109">
        <f t="shared" si="927"/>
        <v>394668.6</v>
      </c>
      <c r="BP1032" s="109">
        <f t="shared" si="928"/>
        <v>309544</v>
      </c>
      <c r="BQ1032" s="109">
        <f t="shared" si="929"/>
        <v>328890.5</v>
      </c>
      <c r="BR1032" s="109">
        <f t="shared" si="930"/>
        <v>317282.59999999998</v>
      </c>
      <c r="BS1032" s="109">
        <f t="shared" si="931"/>
        <v>301805.40000000002</v>
      </c>
      <c r="BT1032" s="109">
        <f t="shared" si="932"/>
        <v>257320.04324</v>
      </c>
      <c r="BU1032" s="109">
        <f t="shared" si="933"/>
        <v>336495.44115999999</v>
      </c>
      <c r="BV1032" s="109">
        <f t="shared" si="934"/>
        <v>324619.13147200004</v>
      </c>
      <c r="BW1032" s="109">
        <f t="shared" si="935"/>
        <v>348371.750848</v>
      </c>
      <c r="BX1032" s="109">
        <f t="shared" si="936"/>
        <v>316701.59168000001</v>
      </c>
      <c r="BY1032" s="1000">
        <f t="shared" si="938"/>
        <v>4555130.3583999993</v>
      </c>
    </row>
    <row r="1033" spans="1:77">
      <c r="A1033" s="678"/>
      <c r="B1033" s="678" t="s">
        <v>301</v>
      </c>
      <c r="C1033" s="57" t="s">
        <v>23</v>
      </c>
      <c r="D1033" s="57" t="s">
        <v>31</v>
      </c>
      <c r="E1033" s="681" t="s">
        <v>349</v>
      </c>
      <c r="F1033" s="683" t="s">
        <v>264</v>
      </c>
      <c r="G1033" s="682" t="s">
        <v>106</v>
      </c>
      <c r="H1033" s="241" t="s">
        <v>129</v>
      </c>
      <c r="I1033" s="38"/>
      <c r="J1033" s="983"/>
      <c r="K1033" s="903"/>
      <c r="L1033" s="798"/>
      <c r="M1033" s="429"/>
      <c r="N1033" s="109"/>
      <c r="O1033" s="109"/>
      <c r="P1033" s="109"/>
      <c r="Q1033" s="607"/>
      <c r="R1033" s="93"/>
      <c r="S1033" s="109">
        <v>196326.85</v>
      </c>
      <c r="T1033" s="109">
        <v>595131.79999999981</v>
      </c>
      <c r="U1033" s="109">
        <v>555722.14000000013</v>
      </c>
      <c r="V1033" s="109">
        <v>801460</v>
      </c>
      <c r="W1033" s="109">
        <v>801460</v>
      </c>
      <c r="X1033" s="109">
        <v>801460</v>
      </c>
      <c r="Y1033" s="109">
        <v>140000</v>
      </c>
      <c r="Z1033" s="109">
        <v>140000</v>
      </c>
      <c r="AA1033" s="109">
        <v>160000</v>
      </c>
      <c r="AB1033" s="109">
        <v>160000</v>
      </c>
      <c r="AC1033" s="109">
        <v>160000</v>
      </c>
      <c r="AD1033" s="109">
        <v>160000</v>
      </c>
      <c r="AE1033" s="109">
        <v>140000</v>
      </c>
      <c r="AF1033" s="109">
        <v>180000</v>
      </c>
      <c r="AG1033" s="109">
        <v>200000</v>
      </c>
      <c r="AH1033" s="109">
        <v>160000</v>
      </c>
      <c r="AI1033" s="109">
        <v>160000</v>
      </c>
      <c r="AJ1033" s="109">
        <v>240000</v>
      </c>
      <c r="AK1033" s="109">
        <v>168140.03654</v>
      </c>
      <c r="AL1033" s="109">
        <v>168140.03654</v>
      </c>
      <c r="AM1033" s="109">
        <v>192160.04176000002</v>
      </c>
      <c r="AN1033" s="109">
        <v>192160.04176000002</v>
      </c>
      <c r="AO1033" s="109">
        <v>192160.04176000002</v>
      </c>
      <c r="AP1033" s="160">
        <f t="shared" si="939"/>
        <v>4191560.79</v>
      </c>
      <c r="AQ1033" s="160">
        <f t="shared" si="940"/>
        <v>2472760.1983599998</v>
      </c>
      <c r="AR1033" s="160">
        <f t="shared" si="941"/>
        <v>6664320.9883600008</v>
      </c>
      <c r="AS1033" s="607"/>
      <c r="AT1033" s="219"/>
      <c r="AU1033" s="13">
        <f t="shared" si="942"/>
        <v>160000</v>
      </c>
      <c r="AV1033" s="13">
        <f t="shared" si="943"/>
        <v>160000</v>
      </c>
      <c r="AW1033" s="13">
        <f t="shared" si="944"/>
        <v>160000</v>
      </c>
      <c r="AX1033" s="13">
        <f t="shared" si="945"/>
        <v>140000</v>
      </c>
      <c r="AY1033" s="13">
        <f t="shared" si="946"/>
        <v>180000</v>
      </c>
      <c r="AZ1033" s="13">
        <f t="shared" si="947"/>
        <v>200000</v>
      </c>
      <c r="BA1033" s="13">
        <f t="shared" si="948"/>
        <v>160000</v>
      </c>
      <c r="BB1033" s="13">
        <f t="shared" si="949"/>
        <v>160000</v>
      </c>
      <c r="BC1033" s="13">
        <f t="shared" si="950"/>
        <v>240000</v>
      </c>
      <c r="BD1033" s="13">
        <f t="shared" si="951"/>
        <v>168140.03654</v>
      </c>
      <c r="BE1033" s="13">
        <f t="shared" si="952"/>
        <v>168140.03654</v>
      </c>
      <c r="BF1033" s="13">
        <f t="shared" si="953"/>
        <v>192160.04176000002</v>
      </c>
      <c r="BG1033" s="13">
        <f t="shared" si="954"/>
        <v>192160.04176000002</v>
      </c>
      <c r="BH1033" s="13">
        <f t="shared" si="955"/>
        <v>192160.04176000002</v>
      </c>
      <c r="BI1033" s="73">
        <f t="shared" si="937"/>
        <v>2472760.1983599998</v>
      </c>
      <c r="BJ1033" s="219"/>
      <c r="BK1033" s="850">
        <f t="shared" ref="BK1033:BK1049" si="956">IF($E1033="N",AU1033)</f>
        <v>160000</v>
      </c>
      <c r="BL1033" s="109">
        <f t="shared" ref="BL1033:BL1049" si="957">IF($E1033="N",AV1033)</f>
        <v>160000</v>
      </c>
      <c r="BM1033" s="109">
        <f t="shared" ref="BM1033:BM1049" si="958">IF($E1033="N",AW1033)</f>
        <v>160000</v>
      </c>
      <c r="BN1033" s="109">
        <f t="shared" ref="BN1033:BN1049" si="959">IF($E1033="N",AX1033)</f>
        <v>140000</v>
      </c>
      <c r="BO1033" s="109">
        <f t="shared" ref="BO1033:BO1049" si="960">IF($E1033="N",AY1033)</f>
        <v>180000</v>
      </c>
      <c r="BP1033" s="109">
        <f t="shared" ref="BP1033:BP1049" si="961">IF($E1033="N",AZ1033)</f>
        <v>200000</v>
      </c>
      <c r="BQ1033" s="109">
        <f t="shared" ref="BQ1033:BQ1049" si="962">IF($E1033="N",BA1033)</f>
        <v>160000</v>
      </c>
      <c r="BR1033" s="109">
        <f t="shared" ref="BR1033:BR1049" si="963">IF($E1033="N",BB1033)</f>
        <v>160000</v>
      </c>
      <c r="BS1033" s="109">
        <f t="shared" ref="BS1033:BS1049" si="964">IF($E1033="N",BC1033)</f>
        <v>240000</v>
      </c>
      <c r="BT1033" s="109">
        <f t="shared" ref="BT1033:BT1049" si="965">IF($E1033="N",BD1033)</f>
        <v>168140.03654</v>
      </c>
      <c r="BU1033" s="109">
        <f t="shared" ref="BU1033:BU1049" si="966">IF($E1033="N",BE1033)</f>
        <v>168140.03654</v>
      </c>
      <c r="BV1033" s="109">
        <f t="shared" ref="BV1033:BV1049" si="967">IF($E1033="N",BF1033)</f>
        <v>192160.04176000002</v>
      </c>
      <c r="BW1033" s="109">
        <f t="shared" ref="BW1033:BW1049" si="968">IF($E1033="N",BG1033)</f>
        <v>192160.04176000002</v>
      </c>
      <c r="BX1033" s="109">
        <f t="shared" ref="BX1033:BX1049" si="969">IF($E1033="N",BH1033)</f>
        <v>192160.04176000002</v>
      </c>
      <c r="BY1033" s="1000">
        <f t="shared" si="938"/>
        <v>2472760.1983599998</v>
      </c>
    </row>
    <row r="1034" spans="1:77">
      <c r="A1034" s="678"/>
      <c r="B1034" s="678" t="s">
        <v>301</v>
      </c>
      <c r="C1034" s="57" t="s">
        <v>23</v>
      </c>
      <c r="D1034" s="684" t="s">
        <v>22</v>
      </c>
      <c r="E1034" s="681" t="s">
        <v>349</v>
      </c>
      <c r="F1034" s="683" t="s">
        <v>264</v>
      </c>
      <c r="G1034" s="682" t="s">
        <v>106</v>
      </c>
      <c r="H1034" s="241" t="s">
        <v>125</v>
      </c>
      <c r="I1034" s="38"/>
      <c r="J1034" s="983"/>
      <c r="K1034" s="903"/>
      <c r="L1034" s="798"/>
      <c r="M1034" s="429"/>
      <c r="N1034" s="109"/>
      <c r="O1034" s="109"/>
      <c r="P1034" s="109"/>
      <c r="Q1034" s="607"/>
      <c r="R1034" s="93"/>
      <c r="S1034" s="109">
        <v>59847.38</v>
      </c>
      <c r="T1034" s="109">
        <v>256473.18000000005</v>
      </c>
      <c r="U1034" s="109">
        <v>74427.859999999986</v>
      </c>
      <c r="V1034" s="109">
        <v>57033.599999999999</v>
      </c>
      <c r="W1034" s="109">
        <v>77690</v>
      </c>
      <c r="X1034" s="109">
        <v>79609.399999999994</v>
      </c>
      <c r="Y1034" s="109">
        <v>89895</v>
      </c>
      <c r="Z1034" s="109">
        <v>117555</v>
      </c>
      <c r="AA1034" s="109">
        <v>113405.99999999999</v>
      </c>
      <c r="AB1034" s="109">
        <v>121704.00000000001</v>
      </c>
      <c r="AC1034" s="109">
        <v>110640</v>
      </c>
      <c r="AD1034" s="109">
        <v>116172</v>
      </c>
      <c r="AE1034" s="109">
        <v>123087</v>
      </c>
      <c r="AF1034" s="109">
        <v>141065.99999999997</v>
      </c>
      <c r="AG1034" s="109">
        <v>110640</v>
      </c>
      <c r="AH1034" s="109">
        <v>117555</v>
      </c>
      <c r="AI1034" s="109">
        <v>113405.99999999999</v>
      </c>
      <c r="AJ1034" s="109">
        <v>107874</v>
      </c>
      <c r="AK1034" s="109">
        <v>66883.974300000002</v>
      </c>
      <c r="AL1034" s="109">
        <v>87463.6587</v>
      </c>
      <c r="AM1034" s="109">
        <v>84376.70603999999</v>
      </c>
      <c r="AN1034" s="109">
        <v>90550.61136000001</v>
      </c>
      <c r="AO1034" s="109">
        <v>82318.737599999993</v>
      </c>
      <c r="AP1034" s="160">
        <f t="shared" si="939"/>
        <v>925937.42</v>
      </c>
      <c r="AQ1034" s="160">
        <f t="shared" si="940"/>
        <v>1473737.6880000001</v>
      </c>
      <c r="AR1034" s="160">
        <f t="shared" si="941"/>
        <v>2399675.108</v>
      </c>
      <c r="AS1034" s="607"/>
      <c r="AT1034" s="219"/>
      <c r="AU1034" s="13">
        <f t="shared" si="942"/>
        <v>121704.00000000001</v>
      </c>
      <c r="AV1034" s="13">
        <f t="shared" si="943"/>
        <v>110640</v>
      </c>
      <c r="AW1034" s="13">
        <f t="shared" si="944"/>
        <v>116172</v>
      </c>
      <c r="AX1034" s="13">
        <f t="shared" si="945"/>
        <v>123087</v>
      </c>
      <c r="AY1034" s="13">
        <f t="shared" si="946"/>
        <v>141065.99999999997</v>
      </c>
      <c r="AZ1034" s="13">
        <f t="shared" si="947"/>
        <v>110640</v>
      </c>
      <c r="BA1034" s="13">
        <f t="shared" si="948"/>
        <v>117555</v>
      </c>
      <c r="BB1034" s="13">
        <f t="shared" si="949"/>
        <v>113405.99999999999</v>
      </c>
      <c r="BC1034" s="13">
        <f t="shared" si="950"/>
        <v>107874</v>
      </c>
      <c r="BD1034" s="13">
        <f t="shared" si="951"/>
        <v>66883.974300000002</v>
      </c>
      <c r="BE1034" s="13">
        <f t="shared" si="952"/>
        <v>87463.6587</v>
      </c>
      <c r="BF1034" s="13">
        <f t="shared" si="953"/>
        <v>84376.70603999999</v>
      </c>
      <c r="BG1034" s="13">
        <f t="shared" si="954"/>
        <v>90550.61136000001</v>
      </c>
      <c r="BH1034" s="13">
        <f t="shared" si="955"/>
        <v>82318.737599999993</v>
      </c>
      <c r="BI1034" s="73">
        <f t="shared" si="937"/>
        <v>1473737.6880000001</v>
      </c>
      <c r="BJ1034" s="219"/>
      <c r="BK1034" s="850">
        <f t="shared" si="956"/>
        <v>121704.00000000001</v>
      </c>
      <c r="BL1034" s="109">
        <f t="shared" si="957"/>
        <v>110640</v>
      </c>
      <c r="BM1034" s="109">
        <f t="shared" si="958"/>
        <v>116172</v>
      </c>
      <c r="BN1034" s="109">
        <f t="shared" si="959"/>
        <v>123087</v>
      </c>
      <c r="BO1034" s="109">
        <f t="shared" si="960"/>
        <v>141065.99999999997</v>
      </c>
      <c r="BP1034" s="109">
        <f t="shared" si="961"/>
        <v>110640</v>
      </c>
      <c r="BQ1034" s="109">
        <f t="shared" si="962"/>
        <v>117555</v>
      </c>
      <c r="BR1034" s="109">
        <f t="shared" si="963"/>
        <v>113405.99999999999</v>
      </c>
      <c r="BS1034" s="109">
        <f t="shared" si="964"/>
        <v>107874</v>
      </c>
      <c r="BT1034" s="109">
        <f t="shared" si="965"/>
        <v>66883.974300000002</v>
      </c>
      <c r="BU1034" s="109">
        <f t="shared" si="966"/>
        <v>87463.6587</v>
      </c>
      <c r="BV1034" s="109">
        <f t="shared" si="967"/>
        <v>84376.70603999999</v>
      </c>
      <c r="BW1034" s="109">
        <f t="shared" si="968"/>
        <v>90550.61136000001</v>
      </c>
      <c r="BX1034" s="109">
        <f t="shared" si="969"/>
        <v>82318.737599999993</v>
      </c>
      <c r="BY1034" s="1000">
        <f t="shared" si="938"/>
        <v>1473737.6880000001</v>
      </c>
    </row>
    <row r="1035" spans="1:77">
      <c r="A1035" s="678"/>
      <c r="B1035" s="678" t="s">
        <v>301</v>
      </c>
      <c r="C1035" s="57" t="s">
        <v>23</v>
      </c>
      <c r="D1035" s="684" t="s">
        <v>33</v>
      </c>
      <c r="E1035" s="681" t="s">
        <v>349</v>
      </c>
      <c r="F1035" s="683" t="s">
        <v>264</v>
      </c>
      <c r="G1035" s="682" t="s">
        <v>106</v>
      </c>
      <c r="H1035" s="241" t="s">
        <v>130</v>
      </c>
      <c r="I1035" s="38"/>
      <c r="J1035" s="983"/>
      <c r="K1035" s="903"/>
      <c r="L1035" s="798"/>
      <c r="M1035" s="429"/>
      <c r="N1035" s="109"/>
      <c r="O1035" s="109"/>
      <c r="P1035" s="109"/>
      <c r="Q1035" s="607"/>
      <c r="R1035" s="93"/>
      <c r="S1035" s="109">
        <v>138308.04999999999</v>
      </c>
      <c r="T1035" s="109">
        <v>170897.40000000005</v>
      </c>
      <c r="U1035" s="109">
        <v>309065.88</v>
      </c>
      <c r="V1035" s="109">
        <v>75680</v>
      </c>
      <c r="W1035" s="109">
        <v>75680</v>
      </c>
      <c r="X1035" s="109">
        <v>75680</v>
      </c>
      <c r="Y1035" s="109">
        <v>54687.78</v>
      </c>
      <c r="Z1035" s="109">
        <v>54687.78</v>
      </c>
      <c r="AA1035" s="109">
        <v>62500.32</v>
      </c>
      <c r="AB1035" s="109">
        <v>62500.32</v>
      </c>
      <c r="AC1035" s="109">
        <v>62500.32</v>
      </c>
      <c r="AD1035" s="109">
        <v>62500.32</v>
      </c>
      <c r="AE1035" s="109">
        <v>54687.78</v>
      </c>
      <c r="AF1035" s="109">
        <v>70312.86</v>
      </c>
      <c r="AG1035" s="109">
        <v>78125.399999999994</v>
      </c>
      <c r="AH1035" s="109">
        <v>62500.32</v>
      </c>
      <c r="AI1035" s="109">
        <v>62500.32</v>
      </c>
      <c r="AJ1035" s="109">
        <v>93750.48</v>
      </c>
      <c r="AK1035" s="109">
        <v>51420.432140000004</v>
      </c>
      <c r="AL1035" s="109">
        <v>51420.432140000004</v>
      </c>
      <c r="AM1035" s="109">
        <v>58766.208160000002</v>
      </c>
      <c r="AN1035" s="109">
        <v>58766.208160000002</v>
      </c>
      <c r="AO1035" s="109">
        <v>58766.208160000002</v>
      </c>
      <c r="AP1035" s="160">
        <f t="shared" si="939"/>
        <v>1017187.2100000001</v>
      </c>
      <c r="AQ1035" s="160">
        <f t="shared" si="940"/>
        <v>888517.60876000021</v>
      </c>
      <c r="AR1035" s="160">
        <f t="shared" si="941"/>
        <v>1905704.8187599999</v>
      </c>
      <c r="AS1035" s="607"/>
      <c r="AT1035" s="219"/>
      <c r="AU1035" s="13">
        <f t="shared" si="942"/>
        <v>62500.32</v>
      </c>
      <c r="AV1035" s="13">
        <f t="shared" si="943"/>
        <v>62500.32</v>
      </c>
      <c r="AW1035" s="13">
        <f t="shared" si="944"/>
        <v>62500.32</v>
      </c>
      <c r="AX1035" s="13">
        <f t="shared" si="945"/>
        <v>54687.78</v>
      </c>
      <c r="AY1035" s="13">
        <f t="shared" si="946"/>
        <v>70312.86</v>
      </c>
      <c r="AZ1035" s="13">
        <f t="shared" si="947"/>
        <v>78125.399999999994</v>
      </c>
      <c r="BA1035" s="13">
        <f t="shared" si="948"/>
        <v>62500.32</v>
      </c>
      <c r="BB1035" s="13">
        <f t="shared" si="949"/>
        <v>62500.32</v>
      </c>
      <c r="BC1035" s="13">
        <f t="shared" si="950"/>
        <v>93750.48</v>
      </c>
      <c r="BD1035" s="13">
        <f t="shared" si="951"/>
        <v>51420.432140000004</v>
      </c>
      <c r="BE1035" s="13">
        <f t="shared" si="952"/>
        <v>51420.432140000004</v>
      </c>
      <c r="BF1035" s="13">
        <f t="shared" si="953"/>
        <v>58766.208160000002</v>
      </c>
      <c r="BG1035" s="13">
        <f t="shared" si="954"/>
        <v>58766.208160000002</v>
      </c>
      <c r="BH1035" s="13">
        <f t="shared" si="955"/>
        <v>58766.208160000002</v>
      </c>
      <c r="BI1035" s="73">
        <f t="shared" si="937"/>
        <v>888517.60876000021</v>
      </c>
      <c r="BJ1035" s="219"/>
      <c r="BK1035" s="850">
        <f t="shared" si="956"/>
        <v>62500.32</v>
      </c>
      <c r="BL1035" s="109">
        <f t="shared" si="957"/>
        <v>62500.32</v>
      </c>
      <c r="BM1035" s="109">
        <f t="shared" si="958"/>
        <v>62500.32</v>
      </c>
      <c r="BN1035" s="109">
        <f t="shared" si="959"/>
        <v>54687.78</v>
      </c>
      <c r="BO1035" s="109">
        <f t="shared" si="960"/>
        <v>70312.86</v>
      </c>
      <c r="BP1035" s="109">
        <f t="shared" si="961"/>
        <v>78125.399999999994</v>
      </c>
      <c r="BQ1035" s="109">
        <f t="shared" si="962"/>
        <v>62500.32</v>
      </c>
      <c r="BR1035" s="109">
        <f t="shared" si="963"/>
        <v>62500.32</v>
      </c>
      <c r="BS1035" s="109">
        <f t="shared" si="964"/>
        <v>93750.48</v>
      </c>
      <c r="BT1035" s="109">
        <f t="shared" si="965"/>
        <v>51420.432140000004</v>
      </c>
      <c r="BU1035" s="109">
        <f t="shared" si="966"/>
        <v>51420.432140000004</v>
      </c>
      <c r="BV1035" s="109">
        <f t="shared" si="967"/>
        <v>58766.208160000002</v>
      </c>
      <c r="BW1035" s="109">
        <f t="shared" si="968"/>
        <v>58766.208160000002</v>
      </c>
      <c r="BX1035" s="109">
        <f t="shared" si="969"/>
        <v>58766.208160000002</v>
      </c>
      <c r="BY1035" s="1000">
        <f t="shared" si="938"/>
        <v>888517.60876000021</v>
      </c>
    </row>
    <row r="1036" spans="1:77">
      <c r="A1036" s="679"/>
      <c r="B1036" s="679" t="s">
        <v>301</v>
      </c>
      <c r="C1036" s="57" t="s">
        <v>23</v>
      </c>
      <c r="D1036" s="684" t="s">
        <v>29</v>
      </c>
      <c r="E1036" s="681" t="s">
        <v>349</v>
      </c>
      <c r="F1036" s="682" t="s">
        <v>264</v>
      </c>
      <c r="G1036" s="682" t="s">
        <v>106</v>
      </c>
      <c r="H1036" s="241" t="s">
        <v>128</v>
      </c>
      <c r="I1036" s="38"/>
      <c r="J1036" s="983"/>
      <c r="K1036" s="903"/>
      <c r="L1036" s="798"/>
      <c r="M1036" s="429"/>
      <c r="N1036" s="109"/>
      <c r="O1036" s="109"/>
      <c r="P1036" s="109"/>
      <c r="Q1036" s="607"/>
      <c r="R1036" s="93"/>
      <c r="S1036" s="109">
        <v>61866.920000000006</v>
      </c>
      <c r="T1036" s="109">
        <v>53681.87</v>
      </c>
      <c r="U1036" s="109">
        <v>74983.889999999985</v>
      </c>
      <c r="V1036" s="109">
        <v>222860</v>
      </c>
      <c r="W1036" s="109">
        <v>222860</v>
      </c>
      <c r="X1036" s="109">
        <v>222860</v>
      </c>
      <c r="Y1036" s="109">
        <v>10500</v>
      </c>
      <c r="Z1036" s="109">
        <v>10500</v>
      </c>
      <c r="AA1036" s="109">
        <v>12000</v>
      </c>
      <c r="AB1036" s="109">
        <v>12000</v>
      </c>
      <c r="AC1036" s="109">
        <v>12000</v>
      </c>
      <c r="AD1036" s="109">
        <v>12000</v>
      </c>
      <c r="AE1036" s="109">
        <v>10500</v>
      </c>
      <c r="AF1036" s="109">
        <v>13500</v>
      </c>
      <c r="AG1036" s="109">
        <v>15000</v>
      </c>
      <c r="AH1036" s="109">
        <v>12000</v>
      </c>
      <c r="AI1036" s="109">
        <v>12000</v>
      </c>
      <c r="AJ1036" s="109">
        <v>18000</v>
      </c>
      <c r="AK1036" s="109">
        <v>10689</v>
      </c>
      <c r="AL1036" s="109">
        <v>10689</v>
      </c>
      <c r="AM1036" s="109">
        <v>12216</v>
      </c>
      <c r="AN1036" s="109">
        <v>12216</v>
      </c>
      <c r="AO1036" s="109">
        <v>12216</v>
      </c>
      <c r="AP1036" s="160">
        <f t="shared" si="939"/>
        <v>892112.67999999993</v>
      </c>
      <c r="AQ1036" s="160">
        <f t="shared" si="940"/>
        <v>175026</v>
      </c>
      <c r="AR1036" s="160">
        <f t="shared" si="941"/>
        <v>1067138.68</v>
      </c>
      <c r="AS1036" s="607"/>
      <c r="AT1036" s="219"/>
      <c r="AU1036" s="13">
        <f t="shared" si="942"/>
        <v>12000</v>
      </c>
      <c r="AV1036" s="13">
        <f t="shared" si="943"/>
        <v>12000</v>
      </c>
      <c r="AW1036" s="13">
        <f t="shared" si="944"/>
        <v>12000</v>
      </c>
      <c r="AX1036" s="13">
        <f t="shared" si="945"/>
        <v>10500</v>
      </c>
      <c r="AY1036" s="13">
        <f t="shared" si="946"/>
        <v>13500</v>
      </c>
      <c r="AZ1036" s="13">
        <f t="shared" si="947"/>
        <v>15000</v>
      </c>
      <c r="BA1036" s="13">
        <f t="shared" si="948"/>
        <v>12000</v>
      </c>
      <c r="BB1036" s="13">
        <f t="shared" si="949"/>
        <v>12000</v>
      </c>
      <c r="BC1036" s="13">
        <f t="shared" si="950"/>
        <v>18000</v>
      </c>
      <c r="BD1036" s="13">
        <f t="shared" si="951"/>
        <v>10689</v>
      </c>
      <c r="BE1036" s="13">
        <f t="shared" si="952"/>
        <v>10689</v>
      </c>
      <c r="BF1036" s="13">
        <f t="shared" si="953"/>
        <v>12216</v>
      </c>
      <c r="BG1036" s="13">
        <f t="shared" si="954"/>
        <v>12216</v>
      </c>
      <c r="BH1036" s="13">
        <f t="shared" si="955"/>
        <v>12216</v>
      </c>
      <c r="BI1036" s="73">
        <f t="shared" si="937"/>
        <v>175026</v>
      </c>
      <c r="BJ1036" s="219"/>
      <c r="BK1036" s="850">
        <f t="shared" si="956"/>
        <v>12000</v>
      </c>
      <c r="BL1036" s="109">
        <f t="shared" si="957"/>
        <v>12000</v>
      </c>
      <c r="BM1036" s="109">
        <f t="shared" si="958"/>
        <v>12000</v>
      </c>
      <c r="BN1036" s="109">
        <f t="shared" si="959"/>
        <v>10500</v>
      </c>
      <c r="BO1036" s="109">
        <f t="shared" si="960"/>
        <v>13500</v>
      </c>
      <c r="BP1036" s="109">
        <f t="shared" si="961"/>
        <v>15000</v>
      </c>
      <c r="BQ1036" s="109">
        <f t="shared" si="962"/>
        <v>12000</v>
      </c>
      <c r="BR1036" s="109">
        <f t="shared" si="963"/>
        <v>12000</v>
      </c>
      <c r="BS1036" s="109">
        <f t="shared" si="964"/>
        <v>18000</v>
      </c>
      <c r="BT1036" s="109">
        <f t="shared" si="965"/>
        <v>10689</v>
      </c>
      <c r="BU1036" s="109">
        <f t="shared" si="966"/>
        <v>10689</v>
      </c>
      <c r="BV1036" s="109">
        <f t="shared" si="967"/>
        <v>12216</v>
      </c>
      <c r="BW1036" s="109">
        <f t="shared" si="968"/>
        <v>12216</v>
      </c>
      <c r="BX1036" s="109">
        <f t="shared" si="969"/>
        <v>12216</v>
      </c>
      <c r="BY1036" s="1000">
        <f t="shared" si="938"/>
        <v>175026</v>
      </c>
    </row>
    <row r="1037" spans="1:77">
      <c r="A1037" s="2"/>
      <c r="B1037" s="2" t="s">
        <v>301</v>
      </c>
      <c r="C1037" s="57" t="s">
        <v>23</v>
      </c>
      <c r="D1037" s="57" t="s">
        <v>27</v>
      </c>
      <c r="E1037" s="681" t="s">
        <v>349</v>
      </c>
      <c r="F1037" s="682" t="s">
        <v>264</v>
      </c>
      <c r="G1037" s="682" t="s">
        <v>106</v>
      </c>
      <c r="H1037" s="241" t="s">
        <v>127</v>
      </c>
      <c r="I1037" s="38"/>
      <c r="J1037" s="983"/>
      <c r="K1037" s="903"/>
      <c r="L1037" s="798"/>
      <c r="M1037" s="429"/>
      <c r="N1037" s="109"/>
      <c r="O1037" s="109"/>
      <c r="P1037" s="109"/>
      <c r="Q1037" s="607"/>
      <c r="R1037" s="93"/>
      <c r="S1037" s="109">
        <v>23149.42</v>
      </c>
      <c r="T1037" s="109">
        <v>9277.1799999999985</v>
      </c>
      <c r="U1037" s="109">
        <v>51135.080000000009</v>
      </c>
      <c r="V1037" s="109">
        <v>80184</v>
      </c>
      <c r="W1037" s="109">
        <v>109225</v>
      </c>
      <c r="X1037" s="109">
        <v>111923.5</v>
      </c>
      <c r="Y1037" s="109">
        <v>19500</v>
      </c>
      <c r="Z1037" s="109">
        <v>25500</v>
      </c>
      <c r="AA1037" s="109">
        <v>24600</v>
      </c>
      <c r="AB1037" s="109">
        <v>26400</v>
      </c>
      <c r="AC1037" s="109">
        <v>24000</v>
      </c>
      <c r="AD1037" s="109">
        <v>25200</v>
      </c>
      <c r="AE1037" s="109">
        <v>26700</v>
      </c>
      <c r="AF1037" s="109">
        <v>30600</v>
      </c>
      <c r="AG1037" s="109">
        <v>24000</v>
      </c>
      <c r="AH1037" s="109">
        <v>25500</v>
      </c>
      <c r="AI1037" s="109">
        <v>24600</v>
      </c>
      <c r="AJ1037" s="109">
        <v>23400</v>
      </c>
      <c r="AK1037" s="109">
        <v>19851</v>
      </c>
      <c r="AL1037" s="109">
        <v>25959</v>
      </c>
      <c r="AM1037" s="109">
        <v>25042.799999999999</v>
      </c>
      <c r="AN1037" s="109">
        <v>26875.200000000001</v>
      </c>
      <c r="AO1037" s="109">
        <v>24432</v>
      </c>
      <c r="AP1037" s="160">
        <f t="shared" si="939"/>
        <v>454494.18</v>
      </c>
      <c r="AQ1037" s="160">
        <f t="shared" si="940"/>
        <v>352560</v>
      </c>
      <c r="AR1037" s="160">
        <f t="shared" si="941"/>
        <v>807054.17999999993</v>
      </c>
      <c r="AS1037" s="607"/>
      <c r="AT1037" s="219"/>
      <c r="AU1037" s="13">
        <f t="shared" si="942"/>
        <v>26400</v>
      </c>
      <c r="AV1037" s="13">
        <f t="shared" si="943"/>
        <v>24000</v>
      </c>
      <c r="AW1037" s="13">
        <f t="shared" si="944"/>
        <v>25200</v>
      </c>
      <c r="AX1037" s="13">
        <f t="shared" si="945"/>
        <v>26700</v>
      </c>
      <c r="AY1037" s="13">
        <f t="shared" si="946"/>
        <v>30600</v>
      </c>
      <c r="AZ1037" s="13">
        <f t="shared" si="947"/>
        <v>24000</v>
      </c>
      <c r="BA1037" s="13">
        <f t="shared" si="948"/>
        <v>25500</v>
      </c>
      <c r="BB1037" s="13">
        <f t="shared" si="949"/>
        <v>24600</v>
      </c>
      <c r="BC1037" s="13">
        <f t="shared" si="950"/>
        <v>23400</v>
      </c>
      <c r="BD1037" s="13">
        <f t="shared" si="951"/>
        <v>19851</v>
      </c>
      <c r="BE1037" s="13">
        <f t="shared" si="952"/>
        <v>25959</v>
      </c>
      <c r="BF1037" s="13">
        <f t="shared" si="953"/>
        <v>25042.799999999999</v>
      </c>
      <c r="BG1037" s="13">
        <f t="shared" si="954"/>
        <v>26875.200000000001</v>
      </c>
      <c r="BH1037" s="13">
        <f t="shared" si="955"/>
        <v>24432</v>
      </c>
      <c r="BI1037" s="73">
        <f t="shared" si="937"/>
        <v>352560</v>
      </c>
      <c r="BJ1037" s="219"/>
      <c r="BK1037" s="850">
        <f t="shared" si="956"/>
        <v>26400</v>
      </c>
      <c r="BL1037" s="109">
        <f t="shared" si="957"/>
        <v>24000</v>
      </c>
      <c r="BM1037" s="109">
        <f t="shared" si="958"/>
        <v>25200</v>
      </c>
      <c r="BN1037" s="109">
        <f t="shared" si="959"/>
        <v>26700</v>
      </c>
      <c r="BO1037" s="109">
        <f t="shared" si="960"/>
        <v>30600</v>
      </c>
      <c r="BP1037" s="109">
        <f t="shared" si="961"/>
        <v>24000</v>
      </c>
      <c r="BQ1037" s="109">
        <f t="shared" si="962"/>
        <v>25500</v>
      </c>
      <c r="BR1037" s="109">
        <f t="shared" si="963"/>
        <v>24600</v>
      </c>
      <c r="BS1037" s="109">
        <f t="shared" si="964"/>
        <v>23400</v>
      </c>
      <c r="BT1037" s="109">
        <f t="shared" si="965"/>
        <v>19851</v>
      </c>
      <c r="BU1037" s="109">
        <f t="shared" si="966"/>
        <v>25959</v>
      </c>
      <c r="BV1037" s="109">
        <f t="shared" si="967"/>
        <v>25042.799999999999</v>
      </c>
      <c r="BW1037" s="109">
        <f t="shared" si="968"/>
        <v>26875.200000000001</v>
      </c>
      <c r="BX1037" s="109">
        <f t="shared" si="969"/>
        <v>24432</v>
      </c>
      <c r="BY1037" s="1000">
        <f t="shared" si="938"/>
        <v>352560</v>
      </c>
    </row>
    <row r="1038" spans="1:77">
      <c r="A1038" s="2"/>
      <c r="B1038" s="2" t="s">
        <v>303</v>
      </c>
      <c r="C1038" s="57" t="s">
        <v>23</v>
      </c>
      <c r="D1038" s="57" t="s">
        <v>25</v>
      </c>
      <c r="E1038" s="681" t="s">
        <v>349</v>
      </c>
      <c r="F1038" s="682" t="s">
        <v>264</v>
      </c>
      <c r="G1038" s="682" t="s">
        <v>106</v>
      </c>
      <c r="H1038" s="241" t="s">
        <v>126</v>
      </c>
      <c r="I1038" s="38"/>
      <c r="J1038" s="983"/>
      <c r="K1038" s="903"/>
      <c r="L1038" s="798"/>
      <c r="M1038" s="429"/>
      <c r="N1038" s="109"/>
      <c r="O1038" s="109"/>
      <c r="P1038" s="109"/>
      <c r="Q1038" s="607"/>
      <c r="R1038" s="93"/>
      <c r="S1038" s="109">
        <v>177351.84</v>
      </c>
      <c r="T1038" s="109">
        <v>233826.02999999994</v>
      </c>
      <c r="U1038" s="109">
        <v>225801.55000000005</v>
      </c>
      <c r="V1038" s="109">
        <v>453238.10000000003</v>
      </c>
      <c r="W1038" s="109">
        <v>326861.90000000002</v>
      </c>
      <c r="X1038" s="109">
        <v>298778.3</v>
      </c>
      <c r="Y1038" s="109">
        <v>223100</v>
      </c>
      <c r="Z1038" s="109">
        <v>184000</v>
      </c>
      <c r="AA1038" s="109">
        <v>230000</v>
      </c>
      <c r="AB1038" s="109">
        <v>165600</v>
      </c>
      <c r="AC1038" s="109">
        <v>223100</v>
      </c>
      <c r="AD1038" s="109">
        <v>184000</v>
      </c>
      <c r="AE1038" s="109">
        <v>207000</v>
      </c>
      <c r="AF1038" s="109">
        <v>234600</v>
      </c>
      <c r="AG1038" s="109">
        <v>172500</v>
      </c>
      <c r="AH1038" s="109">
        <v>172500</v>
      </c>
      <c r="AI1038" s="109">
        <v>138000</v>
      </c>
      <c r="AJ1038" s="109">
        <v>165600</v>
      </c>
      <c r="AK1038" s="109">
        <v>227115.80000000002</v>
      </c>
      <c r="AL1038" s="109">
        <v>187312</v>
      </c>
      <c r="AM1038" s="109">
        <v>234140</v>
      </c>
      <c r="AN1038" s="109">
        <v>168580.8</v>
      </c>
      <c r="AO1038" s="109">
        <v>227115.80000000002</v>
      </c>
      <c r="AP1038" s="160">
        <f t="shared" si="939"/>
        <v>2352957.7199999997</v>
      </c>
      <c r="AQ1038" s="160">
        <f t="shared" si="940"/>
        <v>2707164.3999999994</v>
      </c>
      <c r="AR1038" s="160">
        <f t="shared" si="941"/>
        <v>5060122.1199999992</v>
      </c>
      <c r="AS1038" s="607"/>
      <c r="AT1038" s="219"/>
      <c r="AU1038" s="13">
        <f t="shared" si="942"/>
        <v>165600</v>
      </c>
      <c r="AV1038" s="13">
        <f t="shared" si="943"/>
        <v>223100</v>
      </c>
      <c r="AW1038" s="13">
        <f t="shared" si="944"/>
        <v>184000</v>
      </c>
      <c r="AX1038" s="13">
        <f t="shared" si="945"/>
        <v>207000</v>
      </c>
      <c r="AY1038" s="13">
        <f t="shared" si="946"/>
        <v>234600</v>
      </c>
      <c r="AZ1038" s="13">
        <f t="shared" si="947"/>
        <v>172500</v>
      </c>
      <c r="BA1038" s="13">
        <f t="shared" si="948"/>
        <v>172500</v>
      </c>
      <c r="BB1038" s="13">
        <f t="shared" si="949"/>
        <v>138000</v>
      </c>
      <c r="BC1038" s="13">
        <f t="shared" si="950"/>
        <v>165600</v>
      </c>
      <c r="BD1038" s="13">
        <f t="shared" si="951"/>
        <v>227115.80000000002</v>
      </c>
      <c r="BE1038" s="13">
        <f t="shared" si="952"/>
        <v>187312</v>
      </c>
      <c r="BF1038" s="13">
        <f t="shared" si="953"/>
        <v>234140</v>
      </c>
      <c r="BG1038" s="13">
        <f t="shared" si="954"/>
        <v>168580.8</v>
      </c>
      <c r="BH1038" s="13">
        <f t="shared" si="955"/>
        <v>227115.80000000002</v>
      </c>
      <c r="BI1038" s="73">
        <f t="shared" si="937"/>
        <v>2707164.3999999994</v>
      </c>
      <c r="BJ1038" s="219"/>
      <c r="BK1038" s="850">
        <f t="shared" si="956"/>
        <v>165600</v>
      </c>
      <c r="BL1038" s="109">
        <f t="shared" si="957"/>
        <v>223100</v>
      </c>
      <c r="BM1038" s="109">
        <f t="shared" si="958"/>
        <v>184000</v>
      </c>
      <c r="BN1038" s="109">
        <f t="shared" si="959"/>
        <v>207000</v>
      </c>
      <c r="BO1038" s="109">
        <f t="shared" si="960"/>
        <v>234600</v>
      </c>
      <c r="BP1038" s="109">
        <f t="shared" si="961"/>
        <v>172500</v>
      </c>
      <c r="BQ1038" s="109">
        <f t="shared" si="962"/>
        <v>172500</v>
      </c>
      <c r="BR1038" s="109">
        <f t="shared" si="963"/>
        <v>138000</v>
      </c>
      <c r="BS1038" s="109">
        <f t="shared" si="964"/>
        <v>165600</v>
      </c>
      <c r="BT1038" s="109">
        <f t="shared" si="965"/>
        <v>227115.80000000002</v>
      </c>
      <c r="BU1038" s="109">
        <f t="shared" si="966"/>
        <v>187312</v>
      </c>
      <c r="BV1038" s="109">
        <f t="shared" si="967"/>
        <v>234140</v>
      </c>
      <c r="BW1038" s="109">
        <f t="shared" si="968"/>
        <v>168580.8</v>
      </c>
      <c r="BX1038" s="109">
        <f t="shared" si="969"/>
        <v>227115.80000000002</v>
      </c>
      <c r="BY1038" s="1000">
        <f t="shared" si="938"/>
        <v>2707164.3999999994</v>
      </c>
    </row>
    <row r="1039" spans="1:77">
      <c r="A1039" s="679"/>
      <c r="B1039" s="679" t="s">
        <v>303</v>
      </c>
      <c r="C1039" s="57" t="s">
        <v>23</v>
      </c>
      <c r="D1039" s="684" t="s">
        <v>31</v>
      </c>
      <c r="E1039" s="681" t="s">
        <v>349</v>
      </c>
      <c r="F1039" s="682" t="s">
        <v>264</v>
      </c>
      <c r="G1039" s="682" t="s">
        <v>106</v>
      </c>
      <c r="H1039" s="241" t="s">
        <v>129</v>
      </c>
      <c r="I1039" s="38"/>
      <c r="J1039" s="983"/>
      <c r="K1039" s="903"/>
      <c r="L1039" s="798"/>
      <c r="M1039" s="429"/>
      <c r="N1039" s="109"/>
      <c r="O1039" s="109"/>
      <c r="P1039" s="109"/>
      <c r="Q1039" s="607"/>
      <c r="R1039" s="93"/>
      <c r="S1039" s="109">
        <v>191274.37999999992</v>
      </c>
      <c r="T1039" s="109">
        <v>150178.75000000006</v>
      </c>
      <c r="U1039" s="109">
        <v>164282.23000000001</v>
      </c>
      <c r="V1039" s="109">
        <v>788345.20000000007</v>
      </c>
      <c r="W1039" s="109">
        <v>921679</v>
      </c>
      <c r="X1039" s="109">
        <v>782848.64159999997</v>
      </c>
      <c r="Y1039" s="109">
        <v>25000</v>
      </c>
      <c r="Z1039" s="109">
        <v>30000</v>
      </c>
      <c r="AA1039" s="109">
        <v>35000</v>
      </c>
      <c r="AB1039" s="109">
        <v>40000</v>
      </c>
      <c r="AC1039" s="109">
        <v>40000</v>
      </c>
      <c r="AD1039" s="109">
        <v>45000</v>
      </c>
      <c r="AE1039" s="109">
        <v>55000</v>
      </c>
      <c r="AF1039" s="109">
        <v>55000</v>
      </c>
      <c r="AG1039" s="109">
        <v>40000</v>
      </c>
      <c r="AH1039" s="109">
        <v>40000</v>
      </c>
      <c r="AI1039" s="109">
        <v>40000</v>
      </c>
      <c r="AJ1039" s="109">
        <v>55000</v>
      </c>
      <c r="AK1039" s="109">
        <v>61080</v>
      </c>
      <c r="AL1039" s="109">
        <v>73296</v>
      </c>
      <c r="AM1039" s="109">
        <v>85512</v>
      </c>
      <c r="AN1039" s="109">
        <v>97728</v>
      </c>
      <c r="AO1039" s="109">
        <v>97728</v>
      </c>
      <c r="AP1039" s="160">
        <f t="shared" si="939"/>
        <v>3088608.2016000003</v>
      </c>
      <c r="AQ1039" s="160">
        <f t="shared" si="940"/>
        <v>825344</v>
      </c>
      <c r="AR1039" s="160">
        <f t="shared" si="941"/>
        <v>3913952.2016000003</v>
      </c>
      <c r="AS1039" s="607"/>
      <c r="AT1039" s="219"/>
      <c r="AU1039" s="13">
        <f t="shared" si="942"/>
        <v>40000</v>
      </c>
      <c r="AV1039" s="13">
        <f t="shared" si="943"/>
        <v>40000</v>
      </c>
      <c r="AW1039" s="13">
        <f t="shared" si="944"/>
        <v>45000</v>
      </c>
      <c r="AX1039" s="13">
        <f t="shared" si="945"/>
        <v>55000</v>
      </c>
      <c r="AY1039" s="13">
        <f t="shared" si="946"/>
        <v>55000</v>
      </c>
      <c r="AZ1039" s="13">
        <f t="shared" si="947"/>
        <v>40000</v>
      </c>
      <c r="BA1039" s="13">
        <f t="shared" si="948"/>
        <v>40000</v>
      </c>
      <c r="BB1039" s="13">
        <f t="shared" si="949"/>
        <v>40000</v>
      </c>
      <c r="BC1039" s="13">
        <f t="shared" si="950"/>
        <v>55000</v>
      </c>
      <c r="BD1039" s="13">
        <f t="shared" si="951"/>
        <v>61080</v>
      </c>
      <c r="BE1039" s="13">
        <f t="shared" si="952"/>
        <v>73296</v>
      </c>
      <c r="BF1039" s="13">
        <f t="shared" si="953"/>
        <v>85512</v>
      </c>
      <c r="BG1039" s="13">
        <f t="shared" si="954"/>
        <v>97728</v>
      </c>
      <c r="BH1039" s="13">
        <f t="shared" si="955"/>
        <v>97728</v>
      </c>
      <c r="BI1039" s="73">
        <f t="shared" si="937"/>
        <v>825344</v>
      </c>
      <c r="BJ1039" s="219"/>
      <c r="BK1039" s="850">
        <f t="shared" si="956"/>
        <v>40000</v>
      </c>
      <c r="BL1039" s="109">
        <f t="shared" si="957"/>
        <v>40000</v>
      </c>
      <c r="BM1039" s="109">
        <f t="shared" si="958"/>
        <v>45000</v>
      </c>
      <c r="BN1039" s="109">
        <f t="shared" si="959"/>
        <v>55000</v>
      </c>
      <c r="BO1039" s="109">
        <f t="shared" si="960"/>
        <v>55000</v>
      </c>
      <c r="BP1039" s="109">
        <f t="shared" si="961"/>
        <v>40000</v>
      </c>
      <c r="BQ1039" s="109">
        <f t="shared" si="962"/>
        <v>40000</v>
      </c>
      <c r="BR1039" s="109">
        <f t="shared" si="963"/>
        <v>40000</v>
      </c>
      <c r="BS1039" s="109">
        <f t="shared" si="964"/>
        <v>55000</v>
      </c>
      <c r="BT1039" s="109">
        <f t="shared" si="965"/>
        <v>61080</v>
      </c>
      <c r="BU1039" s="109">
        <f t="shared" si="966"/>
        <v>73296</v>
      </c>
      <c r="BV1039" s="109">
        <f t="shared" si="967"/>
        <v>85512</v>
      </c>
      <c r="BW1039" s="109">
        <f t="shared" si="968"/>
        <v>97728</v>
      </c>
      <c r="BX1039" s="109">
        <f t="shared" si="969"/>
        <v>97728</v>
      </c>
      <c r="BY1039" s="1000">
        <f t="shared" si="938"/>
        <v>825344</v>
      </c>
    </row>
    <row r="1040" spans="1:77">
      <c r="A1040" s="679"/>
      <c r="B1040" s="679" t="s">
        <v>303</v>
      </c>
      <c r="C1040" s="57" t="s">
        <v>23</v>
      </c>
      <c r="D1040" s="684" t="s">
        <v>29</v>
      </c>
      <c r="E1040" s="681" t="s">
        <v>349</v>
      </c>
      <c r="F1040" s="682" t="s">
        <v>264</v>
      </c>
      <c r="G1040" s="682" t="s">
        <v>106</v>
      </c>
      <c r="H1040" s="241" t="s">
        <v>128</v>
      </c>
      <c r="I1040" s="38"/>
      <c r="J1040" s="983"/>
      <c r="K1040" s="903"/>
      <c r="L1040" s="798"/>
      <c r="M1040" s="429"/>
      <c r="N1040" s="109"/>
      <c r="O1040" s="109"/>
      <c r="P1040" s="109"/>
      <c r="Q1040" s="607"/>
      <c r="R1040" s="93"/>
      <c r="S1040" s="109">
        <v>207698.32999999996</v>
      </c>
      <c r="T1040" s="109">
        <v>61730.890000000007</v>
      </c>
      <c r="U1040" s="109">
        <v>285406.11</v>
      </c>
      <c r="V1040" s="109">
        <v>219213.2</v>
      </c>
      <c r="W1040" s="109">
        <v>256289</v>
      </c>
      <c r="X1040" s="109">
        <v>217684.7856</v>
      </c>
      <c r="Y1040" s="109">
        <v>7500</v>
      </c>
      <c r="Z1040" s="109">
        <v>9000</v>
      </c>
      <c r="AA1040" s="109">
        <v>10500</v>
      </c>
      <c r="AB1040" s="109">
        <v>12000</v>
      </c>
      <c r="AC1040" s="109">
        <v>12000</v>
      </c>
      <c r="AD1040" s="109">
        <v>13500</v>
      </c>
      <c r="AE1040" s="109">
        <v>16500</v>
      </c>
      <c r="AF1040" s="109">
        <v>16500</v>
      </c>
      <c r="AG1040" s="109">
        <v>12000</v>
      </c>
      <c r="AH1040" s="109">
        <v>12000</v>
      </c>
      <c r="AI1040" s="109">
        <v>12000</v>
      </c>
      <c r="AJ1040" s="109">
        <v>16500</v>
      </c>
      <c r="AK1040" s="109">
        <v>7635</v>
      </c>
      <c r="AL1040" s="109">
        <v>9162</v>
      </c>
      <c r="AM1040" s="109">
        <v>10689</v>
      </c>
      <c r="AN1040" s="109">
        <v>12216</v>
      </c>
      <c r="AO1040" s="109">
        <v>12216</v>
      </c>
      <c r="AP1040" s="160">
        <f t="shared" si="939"/>
        <v>1275022.3156000001</v>
      </c>
      <c r="AQ1040" s="160">
        <f t="shared" si="940"/>
        <v>174918</v>
      </c>
      <c r="AR1040" s="160">
        <f t="shared" si="941"/>
        <v>1449940.3156000001</v>
      </c>
      <c r="AS1040" s="607"/>
      <c r="AT1040" s="219"/>
      <c r="AU1040" s="13">
        <f t="shared" si="942"/>
        <v>12000</v>
      </c>
      <c r="AV1040" s="13">
        <f t="shared" si="943"/>
        <v>12000</v>
      </c>
      <c r="AW1040" s="13">
        <f t="shared" si="944"/>
        <v>13500</v>
      </c>
      <c r="AX1040" s="13">
        <f t="shared" si="945"/>
        <v>16500</v>
      </c>
      <c r="AY1040" s="13">
        <f t="shared" si="946"/>
        <v>16500</v>
      </c>
      <c r="AZ1040" s="13">
        <f t="shared" si="947"/>
        <v>12000</v>
      </c>
      <c r="BA1040" s="13">
        <f t="shared" si="948"/>
        <v>12000</v>
      </c>
      <c r="BB1040" s="13">
        <f t="shared" si="949"/>
        <v>12000</v>
      </c>
      <c r="BC1040" s="13">
        <f t="shared" si="950"/>
        <v>16500</v>
      </c>
      <c r="BD1040" s="13">
        <f t="shared" si="951"/>
        <v>7635</v>
      </c>
      <c r="BE1040" s="13">
        <f t="shared" si="952"/>
        <v>9162</v>
      </c>
      <c r="BF1040" s="13">
        <f t="shared" si="953"/>
        <v>10689</v>
      </c>
      <c r="BG1040" s="13">
        <f t="shared" si="954"/>
        <v>12216</v>
      </c>
      <c r="BH1040" s="13">
        <f t="shared" si="955"/>
        <v>12216</v>
      </c>
      <c r="BI1040" s="73">
        <f t="shared" si="937"/>
        <v>174918</v>
      </c>
      <c r="BJ1040" s="219"/>
      <c r="BK1040" s="850">
        <f t="shared" si="956"/>
        <v>12000</v>
      </c>
      <c r="BL1040" s="109">
        <f t="shared" si="957"/>
        <v>12000</v>
      </c>
      <c r="BM1040" s="109">
        <f t="shared" si="958"/>
        <v>13500</v>
      </c>
      <c r="BN1040" s="109">
        <f t="shared" si="959"/>
        <v>16500</v>
      </c>
      <c r="BO1040" s="109">
        <f t="shared" si="960"/>
        <v>16500</v>
      </c>
      <c r="BP1040" s="109">
        <f t="shared" si="961"/>
        <v>12000</v>
      </c>
      <c r="BQ1040" s="109">
        <f t="shared" si="962"/>
        <v>12000</v>
      </c>
      <c r="BR1040" s="109">
        <f t="shared" si="963"/>
        <v>12000</v>
      </c>
      <c r="BS1040" s="109">
        <f t="shared" si="964"/>
        <v>16500</v>
      </c>
      <c r="BT1040" s="109">
        <f t="shared" si="965"/>
        <v>7635</v>
      </c>
      <c r="BU1040" s="109">
        <f t="shared" si="966"/>
        <v>9162</v>
      </c>
      <c r="BV1040" s="109">
        <f t="shared" si="967"/>
        <v>10689</v>
      </c>
      <c r="BW1040" s="109">
        <f t="shared" si="968"/>
        <v>12216</v>
      </c>
      <c r="BX1040" s="109">
        <f t="shared" si="969"/>
        <v>12216</v>
      </c>
      <c r="BY1040" s="1000">
        <f t="shared" si="938"/>
        <v>174918</v>
      </c>
    </row>
    <row r="1041" spans="1:77">
      <c r="A1041" s="678"/>
      <c r="B1041" s="678" t="s">
        <v>303</v>
      </c>
      <c r="C1041" s="57" t="s">
        <v>23</v>
      </c>
      <c r="D1041" s="684" t="s">
        <v>27</v>
      </c>
      <c r="E1041" s="681" t="s">
        <v>349</v>
      </c>
      <c r="F1041" s="683" t="s">
        <v>264</v>
      </c>
      <c r="G1041" s="682" t="s">
        <v>106</v>
      </c>
      <c r="H1041" s="241" t="s">
        <v>127</v>
      </c>
      <c r="I1041" s="38"/>
      <c r="J1041" s="983"/>
      <c r="K1041" s="903"/>
      <c r="L1041" s="798"/>
      <c r="M1041" s="429"/>
      <c r="N1041" s="109"/>
      <c r="O1041" s="109"/>
      <c r="P1041" s="109"/>
      <c r="Q1041" s="607"/>
      <c r="R1041" s="93"/>
      <c r="S1041" s="109">
        <v>56278.28</v>
      </c>
      <c r="T1041" s="109">
        <v>75429.070000000007</v>
      </c>
      <c r="U1041" s="109">
        <v>46168.36</v>
      </c>
      <c r="V1041" s="109">
        <v>74658.5</v>
      </c>
      <c r="W1041" s="109">
        <v>53841.5</v>
      </c>
      <c r="X1041" s="109">
        <v>49215.5</v>
      </c>
      <c r="Y1041" s="109">
        <v>38799.999999999993</v>
      </c>
      <c r="Z1041" s="109">
        <v>32000</v>
      </c>
      <c r="AA1041" s="109">
        <v>40000</v>
      </c>
      <c r="AB1041" s="109">
        <v>28800</v>
      </c>
      <c r="AC1041" s="109">
        <v>38799.999999999993</v>
      </c>
      <c r="AD1041" s="109">
        <v>32000</v>
      </c>
      <c r="AE1041" s="109">
        <v>36000</v>
      </c>
      <c r="AF1041" s="109">
        <v>40799.999999999993</v>
      </c>
      <c r="AG1041" s="109">
        <v>30000</v>
      </c>
      <c r="AH1041" s="109">
        <v>30000</v>
      </c>
      <c r="AI1041" s="109">
        <v>24000</v>
      </c>
      <c r="AJ1041" s="109">
        <v>28800</v>
      </c>
      <c r="AK1041" s="109">
        <v>39498.399999999994</v>
      </c>
      <c r="AL1041" s="109">
        <v>32576</v>
      </c>
      <c r="AM1041" s="109">
        <v>40720</v>
      </c>
      <c r="AN1041" s="109">
        <v>29318.400000000001</v>
      </c>
      <c r="AO1041" s="109">
        <v>39498.399999999994</v>
      </c>
      <c r="AP1041" s="160">
        <f t="shared" si="939"/>
        <v>466391.21</v>
      </c>
      <c r="AQ1041" s="160">
        <f t="shared" si="940"/>
        <v>470811.20000000007</v>
      </c>
      <c r="AR1041" s="160">
        <f t="shared" si="941"/>
        <v>937202.41</v>
      </c>
      <c r="AS1041" s="607"/>
      <c r="AT1041" s="219"/>
      <c r="AU1041" s="13">
        <f t="shared" si="942"/>
        <v>28800</v>
      </c>
      <c r="AV1041" s="13">
        <f t="shared" si="943"/>
        <v>38799.999999999993</v>
      </c>
      <c r="AW1041" s="13">
        <f t="shared" si="944"/>
        <v>32000</v>
      </c>
      <c r="AX1041" s="13">
        <f t="shared" si="945"/>
        <v>36000</v>
      </c>
      <c r="AY1041" s="13">
        <f t="shared" si="946"/>
        <v>40799.999999999993</v>
      </c>
      <c r="AZ1041" s="13">
        <f t="shared" si="947"/>
        <v>30000</v>
      </c>
      <c r="BA1041" s="13">
        <f t="shared" si="948"/>
        <v>30000</v>
      </c>
      <c r="BB1041" s="13">
        <f t="shared" si="949"/>
        <v>24000</v>
      </c>
      <c r="BC1041" s="13">
        <f t="shared" si="950"/>
        <v>28800</v>
      </c>
      <c r="BD1041" s="13">
        <f t="shared" si="951"/>
        <v>39498.399999999994</v>
      </c>
      <c r="BE1041" s="13">
        <f t="shared" si="952"/>
        <v>32576</v>
      </c>
      <c r="BF1041" s="13">
        <f t="shared" si="953"/>
        <v>40720</v>
      </c>
      <c r="BG1041" s="13">
        <f t="shared" si="954"/>
        <v>29318.400000000001</v>
      </c>
      <c r="BH1041" s="13">
        <f t="shared" si="955"/>
        <v>39498.399999999994</v>
      </c>
      <c r="BI1041" s="73">
        <f t="shared" si="937"/>
        <v>470811.20000000007</v>
      </c>
      <c r="BJ1041" s="219"/>
      <c r="BK1041" s="850">
        <f t="shared" si="956"/>
        <v>28800</v>
      </c>
      <c r="BL1041" s="109">
        <f t="shared" si="957"/>
        <v>38799.999999999993</v>
      </c>
      <c r="BM1041" s="109">
        <f t="shared" si="958"/>
        <v>32000</v>
      </c>
      <c r="BN1041" s="109">
        <f t="shared" si="959"/>
        <v>36000</v>
      </c>
      <c r="BO1041" s="109">
        <f t="shared" si="960"/>
        <v>40799.999999999993</v>
      </c>
      <c r="BP1041" s="109">
        <f t="shared" si="961"/>
        <v>30000</v>
      </c>
      <c r="BQ1041" s="109">
        <f t="shared" si="962"/>
        <v>30000</v>
      </c>
      <c r="BR1041" s="109">
        <f t="shared" si="963"/>
        <v>24000</v>
      </c>
      <c r="BS1041" s="109">
        <f t="shared" si="964"/>
        <v>28800</v>
      </c>
      <c r="BT1041" s="109">
        <f t="shared" si="965"/>
        <v>39498.399999999994</v>
      </c>
      <c r="BU1041" s="109">
        <f t="shared" si="966"/>
        <v>32576</v>
      </c>
      <c r="BV1041" s="109">
        <f t="shared" si="967"/>
        <v>40720</v>
      </c>
      <c r="BW1041" s="109">
        <f t="shared" si="968"/>
        <v>29318.400000000001</v>
      </c>
      <c r="BX1041" s="109">
        <f t="shared" si="969"/>
        <v>39498.399999999994</v>
      </c>
      <c r="BY1041" s="1000">
        <f t="shared" si="938"/>
        <v>470811.20000000007</v>
      </c>
    </row>
    <row r="1042" spans="1:77">
      <c r="A1042" s="678"/>
      <c r="B1042" s="678" t="s">
        <v>303</v>
      </c>
      <c r="C1042" s="57" t="s">
        <v>23</v>
      </c>
      <c r="D1042" s="684" t="s">
        <v>22</v>
      </c>
      <c r="E1042" s="681" t="s">
        <v>349</v>
      </c>
      <c r="F1042" s="683" t="s">
        <v>264</v>
      </c>
      <c r="G1042" s="682" t="s">
        <v>106</v>
      </c>
      <c r="H1042" s="241" t="s">
        <v>125</v>
      </c>
      <c r="I1042" s="38"/>
      <c r="J1042" s="983"/>
      <c r="K1042" s="903"/>
      <c r="L1042" s="798"/>
      <c r="M1042" s="429"/>
      <c r="N1042" s="109"/>
      <c r="O1042" s="109"/>
      <c r="P1042" s="109"/>
      <c r="Q1042" s="607"/>
      <c r="R1042" s="93"/>
      <c r="S1042" s="109">
        <v>52201.079999999994</v>
      </c>
      <c r="T1042" s="109">
        <v>84650.640000000014</v>
      </c>
      <c r="U1042" s="109">
        <v>18819.980000000003</v>
      </c>
      <c r="V1042" s="109">
        <v>53103.399999999994</v>
      </c>
      <c r="W1042" s="109">
        <v>38296.6</v>
      </c>
      <c r="X1042" s="109">
        <v>35006.199999999997</v>
      </c>
      <c r="Y1042" s="109">
        <v>25802</v>
      </c>
      <c r="Z1042" s="109">
        <v>21280</v>
      </c>
      <c r="AA1042" s="109">
        <v>26600</v>
      </c>
      <c r="AB1042" s="109">
        <v>19152</v>
      </c>
      <c r="AC1042" s="109">
        <v>25802</v>
      </c>
      <c r="AD1042" s="109">
        <v>21280</v>
      </c>
      <c r="AE1042" s="109">
        <v>23940</v>
      </c>
      <c r="AF1042" s="109">
        <v>27132</v>
      </c>
      <c r="AG1042" s="109">
        <v>19950</v>
      </c>
      <c r="AH1042" s="109">
        <v>19950</v>
      </c>
      <c r="AI1042" s="109">
        <v>15960</v>
      </c>
      <c r="AJ1042" s="109">
        <v>19152</v>
      </c>
      <c r="AK1042" s="109">
        <v>26957.657999999999</v>
      </c>
      <c r="AL1042" s="109">
        <v>22233.119999999999</v>
      </c>
      <c r="AM1042" s="109">
        <v>27791.4</v>
      </c>
      <c r="AN1042" s="109">
        <v>20009.808000000001</v>
      </c>
      <c r="AO1042" s="109">
        <v>26957.657999999999</v>
      </c>
      <c r="AP1042" s="160">
        <f t="shared" si="939"/>
        <v>355759.9</v>
      </c>
      <c r="AQ1042" s="160">
        <f t="shared" si="940"/>
        <v>316267.64400000003</v>
      </c>
      <c r="AR1042" s="160">
        <f t="shared" si="941"/>
        <v>672027.54400000011</v>
      </c>
      <c r="AS1042" s="607"/>
      <c r="AT1042" s="219"/>
      <c r="AU1042" s="13">
        <f t="shared" si="942"/>
        <v>19152</v>
      </c>
      <c r="AV1042" s="13">
        <f t="shared" si="943"/>
        <v>25802</v>
      </c>
      <c r="AW1042" s="13">
        <f t="shared" si="944"/>
        <v>21280</v>
      </c>
      <c r="AX1042" s="13">
        <f t="shared" si="945"/>
        <v>23940</v>
      </c>
      <c r="AY1042" s="13">
        <f t="shared" si="946"/>
        <v>27132</v>
      </c>
      <c r="AZ1042" s="13">
        <f t="shared" si="947"/>
        <v>19950</v>
      </c>
      <c r="BA1042" s="13">
        <f t="shared" si="948"/>
        <v>19950</v>
      </c>
      <c r="BB1042" s="13">
        <f t="shared" si="949"/>
        <v>15960</v>
      </c>
      <c r="BC1042" s="13">
        <f t="shared" si="950"/>
        <v>19152</v>
      </c>
      <c r="BD1042" s="13">
        <f t="shared" si="951"/>
        <v>26957.657999999999</v>
      </c>
      <c r="BE1042" s="13">
        <f t="shared" si="952"/>
        <v>22233.119999999999</v>
      </c>
      <c r="BF1042" s="13">
        <f t="shared" si="953"/>
        <v>27791.4</v>
      </c>
      <c r="BG1042" s="13">
        <f t="shared" si="954"/>
        <v>20009.808000000001</v>
      </c>
      <c r="BH1042" s="13">
        <f t="shared" si="955"/>
        <v>26957.657999999999</v>
      </c>
      <c r="BI1042" s="73">
        <f t="shared" si="937"/>
        <v>316267.64400000003</v>
      </c>
      <c r="BJ1042" s="219"/>
      <c r="BK1042" s="850">
        <f t="shared" si="956"/>
        <v>19152</v>
      </c>
      <c r="BL1042" s="109">
        <f t="shared" si="957"/>
        <v>25802</v>
      </c>
      <c r="BM1042" s="109">
        <f t="shared" si="958"/>
        <v>21280</v>
      </c>
      <c r="BN1042" s="109">
        <f t="shared" si="959"/>
        <v>23940</v>
      </c>
      <c r="BO1042" s="109">
        <f t="shared" si="960"/>
        <v>27132</v>
      </c>
      <c r="BP1042" s="109">
        <f t="shared" si="961"/>
        <v>19950</v>
      </c>
      <c r="BQ1042" s="109">
        <f t="shared" si="962"/>
        <v>19950</v>
      </c>
      <c r="BR1042" s="109">
        <f t="shared" si="963"/>
        <v>15960</v>
      </c>
      <c r="BS1042" s="109">
        <f t="shared" si="964"/>
        <v>19152</v>
      </c>
      <c r="BT1042" s="109">
        <f t="shared" si="965"/>
        <v>26957.657999999999</v>
      </c>
      <c r="BU1042" s="109">
        <f t="shared" si="966"/>
        <v>22233.119999999999</v>
      </c>
      <c r="BV1042" s="109">
        <f t="shared" si="967"/>
        <v>27791.4</v>
      </c>
      <c r="BW1042" s="109">
        <f t="shared" si="968"/>
        <v>20009.808000000001</v>
      </c>
      <c r="BX1042" s="109">
        <f t="shared" si="969"/>
        <v>26957.657999999999</v>
      </c>
      <c r="BY1042" s="1000">
        <f t="shared" si="938"/>
        <v>316267.64400000003</v>
      </c>
    </row>
    <row r="1043" spans="1:77">
      <c r="A1043" s="679"/>
      <c r="B1043" s="679" t="s">
        <v>303</v>
      </c>
      <c r="C1043" s="57" t="s">
        <v>23</v>
      </c>
      <c r="D1043" s="684" t="s">
        <v>33</v>
      </c>
      <c r="E1043" s="681" t="s">
        <v>349</v>
      </c>
      <c r="F1043" s="682" t="s">
        <v>264</v>
      </c>
      <c r="G1043" s="682" t="s">
        <v>106</v>
      </c>
      <c r="H1043" s="241" t="s">
        <v>130</v>
      </c>
      <c r="I1043" s="38"/>
      <c r="J1043" s="983"/>
      <c r="K1043" s="903"/>
      <c r="L1043" s="798"/>
      <c r="M1043" s="429"/>
      <c r="N1043" s="109"/>
      <c r="O1043" s="109"/>
      <c r="P1043" s="109"/>
      <c r="Q1043" s="607"/>
      <c r="R1043" s="93"/>
      <c r="S1043" s="109">
        <v>36006.769999999997</v>
      </c>
      <c r="T1043" s="109">
        <v>31628.810000000005</v>
      </c>
      <c r="U1043" s="109">
        <v>19811.55</v>
      </c>
      <c r="V1043" s="109">
        <v>74441.600000000006</v>
      </c>
      <c r="W1043" s="109">
        <v>87032</v>
      </c>
      <c r="X1043" s="109">
        <v>73922.572799999994</v>
      </c>
      <c r="Y1043" s="109">
        <v>5000</v>
      </c>
      <c r="Z1043" s="109">
        <v>6000</v>
      </c>
      <c r="AA1043" s="109">
        <v>7000</v>
      </c>
      <c r="AB1043" s="109">
        <v>8000</v>
      </c>
      <c r="AC1043" s="109">
        <v>8000</v>
      </c>
      <c r="AD1043" s="109">
        <v>9000</v>
      </c>
      <c r="AE1043" s="109">
        <v>11000</v>
      </c>
      <c r="AF1043" s="109">
        <v>11000</v>
      </c>
      <c r="AG1043" s="109">
        <v>8000</v>
      </c>
      <c r="AH1043" s="109">
        <v>8000</v>
      </c>
      <c r="AI1043" s="109">
        <v>8000</v>
      </c>
      <c r="AJ1043" s="109">
        <v>11000</v>
      </c>
      <c r="AK1043" s="109">
        <v>12725</v>
      </c>
      <c r="AL1043" s="109">
        <v>15270</v>
      </c>
      <c r="AM1043" s="109">
        <v>17815</v>
      </c>
      <c r="AN1043" s="109">
        <v>20360</v>
      </c>
      <c r="AO1043" s="109">
        <v>20360</v>
      </c>
      <c r="AP1043" s="160">
        <f t="shared" si="939"/>
        <v>340843.3028</v>
      </c>
      <c r="AQ1043" s="160">
        <f t="shared" si="940"/>
        <v>168530</v>
      </c>
      <c r="AR1043" s="160">
        <f t="shared" si="941"/>
        <v>509373.3028</v>
      </c>
      <c r="AS1043" s="607"/>
      <c r="AT1043" s="219"/>
      <c r="AU1043" s="13">
        <f t="shared" si="942"/>
        <v>8000</v>
      </c>
      <c r="AV1043" s="13">
        <f t="shared" si="943"/>
        <v>8000</v>
      </c>
      <c r="AW1043" s="13">
        <f t="shared" si="944"/>
        <v>9000</v>
      </c>
      <c r="AX1043" s="13">
        <f t="shared" si="945"/>
        <v>11000</v>
      </c>
      <c r="AY1043" s="13">
        <f t="shared" si="946"/>
        <v>11000</v>
      </c>
      <c r="AZ1043" s="13">
        <f t="shared" si="947"/>
        <v>8000</v>
      </c>
      <c r="BA1043" s="13">
        <f t="shared" si="948"/>
        <v>8000</v>
      </c>
      <c r="BB1043" s="13">
        <f t="shared" si="949"/>
        <v>8000</v>
      </c>
      <c r="BC1043" s="13">
        <f t="shared" si="950"/>
        <v>11000</v>
      </c>
      <c r="BD1043" s="13">
        <f t="shared" si="951"/>
        <v>12725</v>
      </c>
      <c r="BE1043" s="13">
        <f t="shared" si="952"/>
        <v>15270</v>
      </c>
      <c r="BF1043" s="13">
        <f t="shared" si="953"/>
        <v>17815</v>
      </c>
      <c r="BG1043" s="13">
        <f t="shared" si="954"/>
        <v>20360</v>
      </c>
      <c r="BH1043" s="13">
        <f t="shared" si="955"/>
        <v>20360</v>
      </c>
      <c r="BI1043" s="73">
        <f t="shared" si="937"/>
        <v>168530</v>
      </c>
      <c r="BJ1043" s="219"/>
      <c r="BK1043" s="850">
        <f t="shared" si="956"/>
        <v>8000</v>
      </c>
      <c r="BL1043" s="109">
        <f t="shared" si="957"/>
        <v>8000</v>
      </c>
      <c r="BM1043" s="109">
        <f t="shared" si="958"/>
        <v>9000</v>
      </c>
      <c r="BN1043" s="109">
        <f t="shared" si="959"/>
        <v>11000</v>
      </c>
      <c r="BO1043" s="109">
        <f t="shared" si="960"/>
        <v>11000</v>
      </c>
      <c r="BP1043" s="109">
        <f t="shared" si="961"/>
        <v>8000</v>
      </c>
      <c r="BQ1043" s="109">
        <f t="shared" si="962"/>
        <v>8000</v>
      </c>
      <c r="BR1043" s="109">
        <f t="shared" si="963"/>
        <v>8000</v>
      </c>
      <c r="BS1043" s="109">
        <f t="shared" si="964"/>
        <v>11000</v>
      </c>
      <c r="BT1043" s="109">
        <f t="shared" si="965"/>
        <v>12725</v>
      </c>
      <c r="BU1043" s="109">
        <f t="shared" si="966"/>
        <v>15270</v>
      </c>
      <c r="BV1043" s="109">
        <f t="shared" si="967"/>
        <v>17815</v>
      </c>
      <c r="BW1043" s="109">
        <f t="shared" si="968"/>
        <v>20360</v>
      </c>
      <c r="BX1043" s="109">
        <f t="shared" si="969"/>
        <v>20360</v>
      </c>
      <c r="BY1043" s="1000">
        <f t="shared" si="938"/>
        <v>168530</v>
      </c>
    </row>
    <row r="1044" spans="1:77">
      <c r="A1044" s="679" t="s">
        <v>268</v>
      </c>
      <c r="B1044" s="679" t="s">
        <v>2058</v>
      </c>
      <c r="C1044" s="57" t="s">
        <v>23</v>
      </c>
      <c r="D1044" s="684" t="s">
        <v>25</v>
      </c>
      <c r="E1044" s="681" t="s">
        <v>349</v>
      </c>
      <c r="F1044" s="682">
        <v>41214</v>
      </c>
      <c r="G1044" s="682" t="s">
        <v>106</v>
      </c>
      <c r="H1044" s="241" t="s">
        <v>126</v>
      </c>
      <c r="I1044" s="38"/>
      <c r="J1044" s="983"/>
      <c r="K1044" s="903"/>
      <c r="L1044" s="798"/>
      <c r="M1044" s="429"/>
      <c r="N1044" s="109"/>
      <c r="O1044" s="109"/>
      <c r="P1044" s="109"/>
      <c r="Q1044" s="607"/>
      <c r="R1044" s="93"/>
      <c r="S1044" s="109">
        <v>0</v>
      </c>
      <c r="T1044" s="109">
        <v>0</v>
      </c>
      <c r="U1044" s="109">
        <v>0</v>
      </c>
      <c r="V1044" s="109">
        <v>0</v>
      </c>
      <c r="W1044" s="109">
        <v>0</v>
      </c>
      <c r="X1044" s="109">
        <v>0</v>
      </c>
      <c r="Y1044" s="109">
        <v>0</v>
      </c>
      <c r="Z1044" s="109">
        <v>0</v>
      </c>
      <c r="AA1044" s="109">
        <v>0</v>
      </c>
      <c r="AB1044" s="109">
        <v>0</v>
      </c>
      <c r="AC1044" s="109">
        <v>0</v>
      </c>
      <c r="AD1044" s="109">
        <v>0</v>
      </c>
      <c r="AE1044" s="109">
        <v>0</v>
      </c>
      <c r="AF1044" s="109">
        <v>0</v>
      </c>
      <c r="AG1044" s="109">
        <v>0</v>
      </c>
      <c r="AH1044" s="109">
        <v>0</v>
      </c>
      <c r="AI1044" s="109">
        <v>254500</v>
      </c>
      <c r="AJ1044" s="109">
        <v>0</v>
      </c>
      <c r="AK1044" s="109">
        <v>0</v>
      </c>
      <c r="AL1044" s="109">
        <v>0</v>
      </c>
      <c r="AM1044" s="109">
        <v>0</v>
      </c>
      <c r="AN1044" s="109">
        <v>0</v>
      </c>
      <c r="AO1044" s="109">
        <v>0</v>
      </c>
      <c r="AP1044" s="160">
        <f t="shared" si="939"/>
        <v>0</v>
      </c>
      <c r="AQ1044" s="160">
        <f t="shared" si="940"/>
        <v>254500</v>
      </c>
      <c r="AR1044" s="160">
        <f t="shared" si="941"/>
        <v>254500</v>
      </c>
      <c r="AS1044" s="607"/>
      <c r="AT1044" s="219"/>
      <c r="AU1044" s="13">
        <f t="shared" si="942"/>
        <v>0</v>
      </c>
      <c r="AV1044" s="13">
        <f t="shared" si="943"/>
        <v>0</v>
      </c>
      <c r="AW1044" s="13">
        <f t="shared" si="944"/>
        <v>0</v>
      </c>
      <c r="AX1044" s="13">
        <f t="shared" si="945"/>
        <v>0</v>
      </c>
      <c r="AY1044" s="13">
        <f t="shared" si="946"/>
        <v>0</v>
      </c>
      <c r="AZ1044" s="13">
        <f t="shared" si="947"/>
        <v>0</v>
      </c>
      <c r="BA1044" s="13">
        <f t="shared" si="948"/>
        <v>0</v>
      </c>
      <c r="BB1044" s="13">
        <f t="shared" si="949"/>
        <v>254500</v>
      </c>
      <c r="BC1044" s="13">
        <f t="shared" si="950"/>
        <v>0</v>
      </c>
      <c r="BD1044" s="13">
        <f t="shared" si="951"/>
        <v>0</v>
      </c>
      <c r="BE1044" s="13">
        <f t="shared" si="952"/>
        <v>0</v>
      </c>
      <c r="BF1044" s="13">
        <f t="shared" si="953"/>
        <v>0</v>
      </c>
      <c r="BG1044" s="13">
        <f t="shared" si="954"/>
        <v>0</v>
      </c>
      <c r="BH1044" s="13">
        <f t="shared" si="955"/>
        <v>0</v>
      </c>
      <c r="BI1044" s="73">
        <f t="shared" si="937"/>
        <v>254500</v>
      </c>
      <c r="BJ1044" s="219"/>
      <c r="BK1044" s="850">
        <f t="shared" si="956"/>
        <v>0</v>
      </c>
      <c r="BL1044" s="109">
        <f t="shared" si="957"/>
        <v>0</v>
      </c>
      <c r="BM1044" s="109">
        <f t="shared" si="958"/>
        <v>0</v>
      </c>
      <c r="BN1044" s="109">
        <f t="shared" si="959"/>
        <v>0</v>
      </c>
      <c r="BO1044" s="109">
        <f t="shared" si="960"/>
        <v>0</v>
      </c>
      <c r="BP1044" s="109">
        <f t="shared" si="961"/>
        <v>0</v>
      </c>
      <c r="BQ1044" s="109">
        <f t="shared" si="962"/>
        <v>0</v>
      </c>
      <c r="BR1044" s="109">
        <f t="shared" si="963"/>
        <v>254500</v>
      </c>
      <c r="BS1044" s="109">
        <f t="shared" si="964"/>
        <v>0</v>
      </c>
      <c r="BT1044" s="109">
        <f t="shared" si="965"/>
        <v>0</v>
      </c>
      <c r="BU1044" s="109">
        <f t="shared" si="966"/>
        <v>0</v>
      </c>
      <c r="BV1044" s="109">
        <f t="shared" si="967"/>
        <v>0</v>
      </c>
      <c r="BW1044" s="109">
        <f t="shared" si="968"/>
        <v>0</v>
      </c>
      <c r="BX1044" s="109">
        <f t="shared" si="969"/>
        <v>0</v>
      </c>
      <c r="BY1044" s="1000">
        <f t="shared" si="938"/>
        <v>254500</v>
      </c>
    </row>
    <row r="1045" spans="1:77">
      <c r="A1045" s="2" t="s">
        <v>255</v>
      </c>
      <c r="B1045" s="2" t="s">
        <v>3429</v>
      </c>
      <c r="C1045" s="57" t="s">
        <v>20</v>
      </c>
      <c r="D1045" s="57" t="s">
        <v>7</v>
      </c>
      <c r="E1045" s="681" t="s">
        <v>349</v>
      </c>
      <c r="F1045" s="682">
        <v>40755</v>
      </c>
      <c r="G1045" s="682" t="s">
        <v>106</v>
      </c>
      <c r="H1045" s="241" t="s">
        <v>124</v>
      </c>
      <c r="I1045" s="38"/>
      <c r="J1045" s="983"/>
      <c r="K1045" s="903"/>
      <c r="L1045" s="798"/>
      <c r="M1045" s="429"/>
      <c r="N1045" s="109"/>
      <c r="O1045" s="109"/>
      <c r="P1045" s="109"/>
      <c r="Q1045" s="607"/>
      <c r="R1045" s="93"/>
      <c r="S1045" s="109">
        <v>3746610.45</v>
      </c>
      <c r="T1045" s="109">
        <v>61922.040000000794</v>
      </c>
      <c r="U1045" s="109">
        <v>162092.74</v>
      </c>
      <c r="V1045" s="109">
        <v>232426</v>
      </c>
      <c r="W1045" s="109">
        <v>26987</v>
      </c>
      <c r="X1045" s="109">
        <v>17578</v>
      </c>
      <c r="Y1045" s="109">
        <v>0</v>
      </c>
      <c r="Z1045" s="109">
        <v>0</v>
      </c>
      <c r="AA1045" s="109">
        <v>0</v>
      </c>
      <c r="AB1045" s="109">
        <v>0</v>
      </c>
      <c r="AC1045" s="109">
        <v>0</v>
      </c>
      <c r="AD1045" s="109">
        <v>0</v>
      </c>
      <c r="AE1045" s="109">
        <v>0</v>
      </c>
      <c r="AF1045" s="109">
        <v>0</v>
      </c>
      <c r="AG1045" s="109">
        <v>0</v>
      </c>
      <c r="AH1045" s="109">
        <v>0</v>
      </c>
      <c r="AI1045" s="109">
        <v>0</v>
      </c>
      <c r="AJ1045" s="109">
        <v>0</v>
      </c>
      <c r="AK1045" s="109">
        <v>0</v>
      </c>
      <c r="AL1045" s="109">
        <v>0</v>
      </c>
      <c r="AM1045" s="109">
        <v>0</v>
      </c>
      <c r="AN1045" s="109">
        <v>0</v>
      </c>
      <c r="AO1045" s="109">
        <v>0</v>
      </c>
      <c r="AP1045" s="160">
        <f t="shared" si="939"/>
        <v>4247616.2300000014</v>
      </c>
      <c r="AQ1045" s="160">
        <f t="shared" si="940"/>
        <v>0</v>
      </c>
      <c r="AR1045" s="160">
        <f t="shared" si="941"/>
        <v>4247616.2300000014</v>
      </c>
      <c r="AS1045" s="607"/>
      <c r="AT1045" s="219"/>
      <c r="AU1045" s="13">
        <f t="shared" si="942"/>
        <v>0</v>
      </c>
      <c r="AV1045" s="13">
        <f t="shared" si="943"/>
        <v>0</v>
      </c>
      <c r="AW1045" s="13">
        <f t="shared" si="944"/>
        <v>0</v>
      </c>
      <c r="AX1045" s="13">
        <f t="shared" si="945"/>
        <v>0</v>
      </c>
      <c r="AY1045" s="13">
        <f t="shared" si="946"/>
        <v>0</v>
      </c>
      <c r="AZ1045" s="13">
        <f t="shared" si="947"/>
        <v>0</v>
      </c>
      <c r="BA1045" s="13">
        <f t="shared" si="948"/>
        <v>0</v>
      </c>
      <c r="BB1045" s="13">
        <f t="shared" si="949"/>
        <v>0</v>
      </c>
      <c r="BC1045" s="13">
        <f t="shared" si="950"/>
        <v>0</v>
      </c>
      <c r="BD1045" s="13">
        <f t="shared" si="951"/>
        <v>0</v>
      </c>
      <c r="BE1045" s="13">
        <f t="shared" si="952"/>
        <v>0</v>
      </c>
      <c r="BF1045" s="13">
        <f t="shared" si="953"/>
        <v>0</v>
      </c>
      <c r="BG1045" s="13">
        <f t="shared" si="954"/>
        <v>0</v>
      </c>
      <c r="BH1045" s="13">
        <f t="shared" si="955"/>
        <v>0</v>
      </c>
      <c r="BI1045" s="73">
        <f t="shared" si="937"/>
        <v>0</v>
      </c>
      <c r="BJ1045" s="219"/>
      <c r="BK1045" s="850">
        <f t="shared" si="956"/>
        <v>0</v>
      </c>
      <c r="BL1045" s="109">
        <f t="shared" si="957"/>
        <v>0</v>
      </c>
      <c r="BM1045" s="109">
        <f t="shared" si="958"/>
        <v>0</v>
      </c>
      <c r="BN1045" s="109">
        <f t="shared" si="959"/>
        <v>0</v>
      </c>
      <c r="BO1045" s="109">
        <f t="shared" si="960"/>
        <v>0</v>
      </c>
      <c r="BP1045" s="109">
        <f t="shared" si="961"/>
        <v>0</v>
      </c>
      <c r="BQ1045" s="109">
        <f t="shared" si="962"/>
        <v>0</v>
      </c>
      <c r="BR1045" s="109">
        <f t="shared" si="963"/>
        <v>0</v>
      </c>
      <c r="BS1045" s="109">
        <f t="shared" si="964"/>
        <v>0</v>
      </c>
      <c r="BT1045" s="109">
        <f t="shared" si="965"/>
        <v>0</v>
      </c>
      <c r="BU1045" s="109">
        <f t="shared" si="966"/>
        <v>0</v>
      </c>
      <c r="BV1045" s="109">
        <f t="shared" si="967"/>
        <v>0</v>
      </c>
      <c r="BW1045" s="109">
        <f t="shared" si="968"/>
        <v>0</v>
      </c>
      <c r="BX1045" s="109">
        <f t="shared" si="969"/>
        <v>0</v>
      </c>
      <c r="BY1045" s="1000">
        <f t="shared" si="938"/>
        <v>0</v>
      </c>
    </row>
    <row r="1046" spans="1:77">
      <c r="A1046" s="678" t="s">
        <v>2085</v>
      </c>
      <c r="B1046" s="678" t="s">
        <v>2086</v>
      </c>
      <c r="C1046" s="57" t="s">
        <v>36</v>
      </c>
      <c r="D1046" s="684" t="s">
        <v>7</v>
      </c>
      <c r="E1046" s="681" t="s">
        <v>349</v>
      </c>
      <c r="F1046" s="683">
        <v>41274</v>
      </c>
      <c r="G1046" s="682" t="s">
        <v>106</v>
      </c>
      <c r="H1046" s="241" t="s">
        <v>141</v>
      </c>
      <c r="I1046" s="38"/>
      <c r="J1046" s="983"/>
      <c r="K1046" s="903"/>
      <c r="L1046" s="798"/>
      <c r="M1046" s="429"/>
      <c r="N1046" s="109"/>
      <c r="O1046" s="109"/>
      <c r="P1046" s="109"/>
      <c r="Q1046" s="607"/>
      <c r="R1046" s="93"/>
      <c r="S1046" s="109">
        <v>0</v>
      </c>
      <c r="T1046" s="109">
        <v>0</v>
      </c>
      <c r="U1046" s="109">
        <v>0</v>
      </c>
      <c r="V1046" s="109">
        <v>0</v>
      </c>
      <c r="W1046" s="109">
        <v>0</v>
      </c>
      <c r="X1046" s="109">
        <v>0</v>
      </c>
      <c r="Y1046" s="109">
        <v>0</v>
      </c>
      <c r="Z1046" s="109">
        <v>0</v>
      </c>
      <c r="AA1046" s="109">
        <v>0</v>
      </c>
      <c r="AB1046" s="109">
        <v>0</v>
      </c>
      <c r="AC1046" s="109">
        <v>0</v>
      </c>
      <c r="AD1046" s="109">
        <v>0</v>
      </c>
      <c r="AE1046" s="109">
        <v>0</v>
      </c>
      <c r="AF1046" s="109">
        <v>0</v>
      </c>
      <c r="AG1046" s="109">
        <v>0</v>
      </c>
      <c r="AH1046" s="109">
        <v>0</v>
      </c>
      <c r="AI1046" s="109">
        <v>0</v>
      </c>
      <c r="AJ1046" s="109">
        <v>500000</v>
      </c>
      <c r="AK1046" s="109">
        <v>0</v>
      </c>
      <c r="AL1046" s="109">
        <v>0</v>
      </c>
      <c r="AM1046" s="109">
        <v>0</v>
      </c>
      <c r="AN1046" s="109">
        <v>0</v>
      </c>
      <c r="AO1046" s="109">
        <v>0</v>
      </c>
      <c r="AP1046" s="160">
        <f t="shared" si="939"/>
        <v>0</v>
      </c>
      <c r="AQ1046" s="160">
        <f t="shared" si="940"/>
        <v>500000</v>
      </c>
      <c r="AR1046" s="160">
        <f t="shared" si="941"/>
        <v>500000</v>
      </c>
      <c r="AS1046" s="607"/>
      <c r="AT1046" s="219"/>
      <c r="AU1046" s="13">
        <f t="shared" si="942"/>
        <v>0</v>
      </c>
      <c r="AV1046" s="13">
        <f t="shared" si="943"/>
        <v>0</v>
      </c>
      <c r="AW1046" s="13">
        <f t="shared" si="944"/>
        <v>0</v>
      </c>
      <c r="AX1046" s="13">
        <f t="shared" si="945"/>
        <v>0</v>
      </c>
      <c r="AY1046" s="13">
        <f t="shared" si="946"/>
        <v>0</v>
      </c>
      <c r="AZ1046" s="13">
        <f t="shared" si="947"/>
        <v>0</v>
      </c>
      <c r="BA1046" s="13">
        <f t="shared" si="948"/>
        <v>0</v>
      </c>
      <c r="BB1046" s="13">
        <f t="shared" si="949"/>
        <v>0</v>
      </c>
      <c r="BC1046" s="13">
        <f t="shared" si="950"/>
        <v>500000</v>
      </c>
      <c r="BD1046" s="13">
        <f t="shared" si="951"/>
        <v>0</v>
      </c>
      <c r="BE1046" s="13">
        <f t="shared" si="952"/>
        <v>0</v>
      </c>
      <c r="BF1046" s="13">
        <f t="shared" si="953"/>
        <v>0</v>
      </c>
      <c r="BG1046" s="13">
        <f t="shared" si="954"/>
        <v>0</v>
      </c>
      <c r="BH1046" s="13">
        <f t="shared" si="955"/>
        <v>0</v>
      </c>
      <c r="BI1046" s="73">
        <f t="shared" si="937"/>
        <v>500000</v>
      </c>
      <c r="BJ1046" s="219"/>
      <c r="BK1046" s="850">
        <f t="shared" si="956"/>
        <v>0</v>
      </c>
      <c r="BL1046" s="109">
        <f t="shared" si="957"/>
        <v>0</v>
      </c>
      <c r="BM1046" s="109">
        <f t="shared" si="958"/>
        <v>0</v>
      </c>
      <c r="BN1046" s="109">
        <f t="shared" si="959"/>
        <v>0</v>
      </c>
      <c r="BO1046" s="109">
        <f t="shared" si="960"/>
        <v>0</v>
      </c>
      <c r="BP1046" s="109">
        <f t="shared" si="961"/>
        <v>0</v>
      </c>
      <c r="BQ1046" s="109">
        <f t="shared" si="962"/>
        <v>0</v>
      </c>
      <c r="BR1046" s="109">
        <f t="shared" si="963"/>
        <v>0</v>
      </c>
      <c r="BS1046" s="109">
        <f t="shared" si="964"/>
        <v>500000</v>
      </c>
      <c r="BT1046" s="109">
        <f t="shared" si="965"/>
        <v>0</v>
      </c>
      <c r="BU1046" s="109">
        <f t="shared" si="966"/>
        <v>0</v>
      </c>
      <c r="BV1046" s="109">
        <f t="shared" si="967"/>
        <v>0</v>
      </c>
      <c r="BW1046" s="109">
        <f t="shared" si="968"/>
        <v>0</v>
      </c>
      <c r="BX1046" s="109">
        <f t="shared" si="969"/>
        <v>0</v>
      </c>
      <c r="BY1046" s="1000">
        <f t="shared" si="938"/>
        <v>500000</v>
      </c>
    </row>
    <row r="1047" spans="1:77">
      <c r="A1047" s="2"/>
      <c r="B1047" s="2" t="s">
        <v>269</v>
      </c>
      <c r="C1047" s="57" t="s">
        <v>20</v>
      </c>
      <c r="D1047" s="57" t="s">
        <v>7</v>
      </c>
      <c r="E1047" s="681" t="s">
        <v>349</v>
      </c>
      <c r="F1047" s="682" t="s">
        <v>264</v>
      </c>
      <c r="G1047" s="682" t="s">
        <v>106</v>
      </c>
      <c r="H1047" s="241" t="s">
        <v>124</v>
      </c>
      <c r="I1047" s="38"/>
      <c r="J1047" s="983"/>
      <c r="K1047" s="903"/>
      <c r="L1047" s="798"/>
      <c r="M1047" s="429"/>
      <c r="N1047" s="109"/>
      <c r="O1047" s="109"/>
      <c r="P1047" s="109"/>
      <c r="Q1047" s="607"/>
      <c r="R1047" s="93"/>
      <c r="S1047" s="109">
        <v>361103.14000000007</v>
      </c>
      <c r="T1047" s="109">
        <v>130580.51000000007</v>
      </c>
      <c r="U1047" s="109">
        <v>1074999.8999999997</v>
      </c>
      <c r="V1047" s="109">
        <v>990336.95000000007</v>
      </c>
      <c r="W1047" s="109">
        <v>624080</v>
      </c>
      <c r="X1047" s="109">
        <v>468060</v>
      </c>
      <c r="Y1047" s="109">
        <v>200000</v>
      </c>
      <c r="Z1047" s="109">
        <v>200000</v>
      </c>
      <c r="AA1047" s="109">
        <v>275000</v>
      </c>
      <c r="AB1047" s="109">
        <v>275000</v>
      </c>
      <c r="AC1047" s="109">
        <v>350000</v>
      </c>
      <c r="AD1047" s="109">
        <v>400000</v>
      </c>
      <c r="AE1047" s="109">
        <v>550000</v>
      </c>
      <c r="AF1047" s="109">
        <v>750000</v>
      </c>
      <c r="AG1047" s="109">
        <v>750000</v>
      </c>
      <c r="AH1047" s="109">
        <v>550000</v>
      </c>
      <c r="AI1047" s="109">
        <v>350000</v>
      </c>
      <c r="AJ1047" s="109">
        <v>350000</v>
      </c>
      <c r="AK1047" s="109">
        <v>187789.60488</v>
      </c>
      <c r="AL1047" s="109">
        <v>187789.60488</v>
      </c>
      <c r="AM1047" s="109">
        <v>258210.70671</v>
      </c>
      <c r="AN1047" s="109">
        <v>258210.70671</v>
      </c>
      <c r="AO1047" s="109">
        <v>328631.80854000006</v>
      </c>
      <c r="AP1047" s="160">
        <f t="shared" si="939"/>
        <v>4324160.5</v>
      </c>
      <c r="AQ1047" s="160">
        <f t="shared" si="940"/>
        <v>5545632.4317199979</v>
      </c>
      <c r="AR1047" s="160">
        <f t="shared" si="941"/>
        <v>9869792.9317199979</v>
      </c>
      <c r="AS1047" s="607"/>
      <c r="AT1047" s="219"/>
      <c r="AU1047" s="13">
        <f t="shared" si="942"/>
        <v>275000</v>
      </c>
      <c r="AV1047" s="13">
        <f t="shared" si="943"/>
        <v>350000</v>
      </c>
      <c r="AW1047" s="13">
        <f t="shared" si="944"/>
        <v>400000</v>
      </c>
      <c r="AX1047" s="13">
        <f t="shared" si="945"/>
        <v>550000</v>
      </c>
      <c r="AY1047" s="13">
        <f t="shared" si="946"/>
        <v>750000</v>
      </c>
      <c r="AZ1047" s="13">
        <f t="shared" si="947"/>
        <v>750000</v>
      </c>
      <c r="BA1047" s="13">
        <f t="shared" si="948"/>
        <v>550000</v>
      </c>
      <c r="BB1047" s="13">
        <f t="shared" si="949"/>
        <v>350000</v>
      </c>
      <c r="BC1047" s="13">
        <f t="shared" si="950"/>
        <v>350000</v>
      </c>
      <c r="BD1047" s="13">
        <f t="shared" si="951"/>
        <v>187789.60488</v>
      </c>
      <c r="BE1047" s="13">
        <f t="shared" si="952"/>
        <v>187789.60488</v>
      </c>
      <c r="BF1047" s="13">
        <f t="shared" si="953"/>
        <v>258210.70671</v>
      </c>
      <c r="BG1047" s="13">
        <f t="shared" si="954"/>
        <v>258210.70671</v>
      </c>
      <c r="BH1047" s="13">
        <f t="shared" si="955"/>
        <v>328631.80854000006</v>
      </c>
      <c r="BI1047" s="73">
        <f t="shared" si="937"/>
        <v>5545632.4317199979</v>
      </c>
      <c r="BJ1047" s="219"/>
      <c r="BK1047" s="850">
        <f t="shared" si="956"/>
        <v>275000</v>
      </c>
      <c r="BL1047" s="109">
        <f t="shared" si="957"/>
        <v>350000</v>
      </c>
      <c r="BM1047" s="109">
        <f t="shared" si="958"/>
        <v>400000</v>
      </c>
      <c r="BN1047" s="109">
        <f t="shared" si="959"/>
        <v>550000</v>
      </c>
      <c r="BO1047" s="109">
        <f t="shared" si="960"/>
        <v>750000</v>
      </c>
      <c r="BP1047" s="109">
        <f t="shared" si="961"/>
        <v>750000</v>
      </c>
      <c r="BQ1047" s="109">
        <f t="shared" si="962"/>
        <v>550000</v>
      </c>
      <c r="BR1047" s="109">
        <f t="shared" si="963"/>
        <v>350000</v>
      </c>
      <c r="BS1047" s="109">
        <f t="shared" si="964"/>
        <v>350000</v>
      </c>
      <c r="BT1047" s="109">
        <f t="shared" si="965"/>
        <v>187789.60488</v>
      </c>
      <c r="BU1047" s="109">
        <f t="shared" si="966"/>
        <v>187789.60488</v>
      </c>
      <c r="BV1047" s="109">
        <f t="shared" si="967"/>
        <v>258210.70671</v>
      </c>
      <c r="BW1047" s="109">
        <f t="shared" si="968"/>
        <v>258210.70671</v>
      </c>
      <c r="BX1047" s="109">
        <f t="shared" si="969"/>
        <v>328631.80854000006</v>
      </c>
      <c r="BY1047" s="1000">
        <f t="shared" si="938"/>
        <v>5545632.4317199979</v>
      </c>
    </row>
    <row r="1048" spans="1:77">
      <c r="A1048" s="678"/>
      <c r="B1048" s="678" t="s">
        <v>269</v>
      </c>
      <c r="C1048" s="57" t="s">
        <v>20</v>
      </c>
      <c r="D1048" s="684" t="s">
        <v>7</v>
      </c>
      <c r="E1048" s="681" t="s">
        <v>349</v>
      </c>
      <c r="F1048" s="683" t="s">
        <v>264</v>
      </c>
      <c r="G1048" s="682" t="s">
        <v>106</v>
      </c>
      <c r="H1048" s="241" t="s">
        <v>124</v>
      </c>
      <c r="I1048" s="38"/>
      <c r="J1048" s="983"/>
      <c r="K1048" s="903"/>
      <c r="L1048" s="798"/>
      <c r="M1048" s="429"/>
      <c r="N1048" s="109"/>
      <c r="O1048" s="109"/>
      <c r="P1048" s="109"/>
      <c r="Q1048" s="607"/>
      <c r="R1048" s="93"/>
      <c r="S1048" s="109">
        <v>7210.010000000002</v>
      </c>
      <c r="T1048" s="109">
        <v>506375.25000000006</v>
      </c>
      <c r="U1048" s="109">
        <v>223385.30000000002</v>
      </c>
      <c r="V1048" s="109">
        <v>582880</v>
      </c>
      <c r="W1048" s="109">
        <v>510020</v>
      </c>
      <c r="X1048" s="109">
        <v>437160</v>
      </c>
      <c r="Y1048" s="109">
        <v>40000</v>
      </c>
      <c r="Z1048" s="109">
        <v>50000</v>
      </c>
      <c r="AA1048" s="109">
        <v>60000</v>
      </c>
      <c r="AB1048" s="109">
        <v>60000</v>
      </c>
      <c r="AC1048" s="109">
        <v>70000</v>
      </c>
      <c r="AD1048" s="109">
        <v>90000</v>
      </c>
      <c r="AE1048" s="109">
        <v>90000</v>
      </c>
      <c r="AF1048" s="109">
        <v>110000</v>
      </c>
      <c r="AG1048" s="109">
        <v>80000</v>
      </c>
      <c r="AH1048" s="109">
        <v>100000</v>
      </c>
      <c r="AI1048" s="109">
        <v>130000</v>
      </c>
      <c r="AJ1048" s="109">
        <v>120000</v>
      </c>
      <c r="AK1048" s="109">
        <v>40720</v>
      </c>
      <c r="AL1048" s="109">
        <v>50900</v>
      </c>
      <c r="AM1048" s="109">
        <v>61080</v>
      </c>
      <c r="AN1048" s="109">
        <v>61080</v>
      </c>
      <c r="AO1048" s="109">
        <v>71260</v>
      </c>
      <c r="AP1048" s="160">
        <f t="shared" si="939"/>
        <v>2417030.56</v>
      </c>
      <c r="AQ1048" s="160">
        <f t="shared" si="940"/>
        <v>1135040</v>
      </c>
      <c r="AR1048" s="160">
        <f t="shared" si="941"/>
        <v>3552070.56</v>
      </c>
      <c r="AS1048" s="607"/>
      <c r="AT1048" s="219"/>
      <c r="AU1048" s="13">
        <f t="shared" si="942"/>
        <v>60000</v>
      </c>
      <c r="AV1048" s="13">
        <f t="shared" si="943"/>
        <v>70000</v>
      </c>
      <c r="AW1048" s="13">
        <f t="shared" si="944"/>
        <v>90000</v>
      </c>
      <c r="AX1048" s="13">
        <f t="shared" si="945"/>
        <v>90000</v>
      </c>
      <c r="AY1048" s="13">
        <f t="shared" si="946"/>
        <v>110000</v>
      </c>
      <c r="AZ1048" s="13">
        <f t="shared" si="947"/>
        <v>80000</v>
      </c>
      <c r="BA1048" s="13">
        <f t="shared" si="948"/>
        <v>100000</v>
      </c>
      <c r="BB1048" s="13">
        <f t="shared" si="949"/>
        <v>130000</v>
      </c>
      <c r="BC1048" s="13">
        <f t="shared" si="950"/>
        <v>120000</v>
      </c>
      <c r="BD1048" s="13">
        <f t="shared" si="951"/>
        <v>40720</v>
      </c>
      <c r="BE1048" s="13">
        <f t="shared" si="952"/>
        <v>50900</v>
      </c>
      <c r="BF1048" s="13">
        <f t="shared" si="953"/>
        <v>61080</v>
      </c>
      <c r="BG1048" s="13">
        <f t="shared" si="954"/>
        <v>61080</v>
      </c>
      <c r="BH1048" s="13">
        <f t="shared" si="955"/>
        <v>71260</v>
      </c>
      <c r="BI1048" s="73">
        <f t="shared" si="937"/>
        <v>1135040</v>
      </c>
      <c r="BJ1048" s="219"/>
      <c r="BK1048" s="850">
        <f t="shared" si="956"/>
        <v>60000</v>
      </c>
      <c r="BL1048" s="109">
        <f t="shared" si="957"/>
        <v>70000</v>
      </c>
      <c r="BM1048" s="109">
        <f t="shared" si="958"/>
        <v>90000</v>
      </c>
      <c r="BN1048" s="109">
        <f t="shared" si="959"/>
        <v>90000</v>
      </c>
      <c r="BO1048" s="109">
        <f t="shared" si="960"/>
        <v>110000</v>
      </c>
      <c r="BP1048" s="109">
        <f t="shared" si="961"/>
        <v>80000</v>
      </c>
      <c r="BQ1048" s="109">
        <f t="shared" si="962"/>
        <v>100000</v>
      </c>
      <c r="BR1048" s="109">
        <f t="shared" si="963"/>
        <v>130000</v>
      </c>
      <c r="BS1048" s="109">
        <f t="shared" si="964"/>
        <v>120000</v>
      </c>
      <c r="BT1048" s="109">
        <f t="shared" si="965"/>
        <v>40720</v>
      </c>
      <c r="BU1048" s="109">
        <f t="shared" si="966"/>
        <v>50900</v>
      </c>
      <c r="BV1048" s="109">
        <f t="shared" si="967"/>
        <v>61080</v>
      </c>
      <c r="BW1048" s="109">
        <f t="shared" si="968"/>
        <v>61080</v>
      </c>
      <c r="BX1048" s="109">
        <f t="shared" si="969"/>
        <v>71260</v>
      </c>
      <c r="BY1048" s="1000">
        <f t="shared" si="938"/>
        <v>1135040</v>
      </c>
    </row>
    <row r="1049" spans="1:77">
      <c r="A1049" s="2"/>
      <c r="B1049" s="2" t="s">
        <v>269</v>
      </c>
      <c r="C1049" s="57" t="s">
        <v>20</v>
      </c>
      <c r="D1049" s="57" t="s">
        <v>7</v>
      </c>
      <c r="E1049" s="681" t="s">
        <v>349</v>
      </c>
      <c r="F1049" s="682" t="s">
        <v>264</v>
      </c>
      <c r="G1049" s="682" t="s">
        <v>106</v>
      </c>
      <c r="H1049" s="241" t="s">
        <v>124</v>
      </c>
      <c r="I1049" s="38"/>
      <c r="J1049" s="983"/>
      <c r="K1049" s="903"/>
      <c r="L1049" s="798"/>
      <c r="M1049" s="429"/>
      <c r="N1049" s="109"/>
      <c r="O1049" s="109"/>
      <c r="P1049" s="109"/>
      <c r="Q1049" s="607"/>
      <c r="R1049" s="93"/>
      <c r="S1049" s="109">
        <v>-621.29999999999995</v>
      </c>
      <c r="T1049" s="109">
        <v>80189.48</v>
      </c>
      <c r="U1049" s="109">
        <v>361448.60000000003</v>
      </c>
      <c r="V1049" s="109">
        <v>116032.29999999999</v>
      </c>
      <c r="W1049" s="109">
        <v>73120</v>
      </c>
      <c r="X1049" s="109">
        <v>54840</v>
      </c>
      <c r="Y1049" s="109">
        <v>65062.28</v>
      </c>
      <c r="Z1049" s="109">
        <v>65062.28</v>
      </c>
      <c r="AA1049" s="109">
        <v>89460.634999999995</v>
      </c>
      <c r="AB1049" s="109">
        <v>89460.634999999995</v>
      </c>
      <c r="AC1049" s="109">
        <v>113858.99</v>
      </c>
      <c r="AD1049" s="109">
        <v>130124.56</v>
      </c>
      <c r="AE1049" s="109">
        <v>178921.27</v>
      </c>
      <c r="AF1049" s="109">
        <v>243983.55</v>
      </c>
      <c r="AG1049" s="109">
        <v>243983.55</v>
      </c>
      <c r="AH1049" s="109">
        <v>178921.27</v>
      </c>
      <c r="AI1049" s="109">
        <v>113858.99</v>
      </c>
      <c r="AJ1049" s="109">
        <v>113858.99</v>
      </c>
      <c r="AK1049" s="109">
        <v>52936</v>
      </c>
      <c r="AL1049" s="109">
        <v>52936</v>
      </c>
      <c r="AM1049" s="109">
        <v>72787</v>
      </c>
      <c r="AN1049" s="109">
        <v>72787</v>
      </c>
      <c r="AO1049" s="109">
        <v>92638</v>
      </c>
      <c r="AP1049" s="160">
        <f t="shared" si="939"/>
        <v>904594.27500000014</v>
      </c>
      <c r="AQ1049" s="160">
        <f t="shared" si="940"/>
        <v>1751055.8049999999</v>
      </c>
      <c r="AR1049" s="160">
        <f t="shared" si="941"/>
        <v>2655650.0800000005</v>
      </c>
      <c r="AS1049" s="607"/>
      <c r="AT1049" s="219"/>
      <c r="AU1049" s="13">
        <f t="shared" si="942"/>
        <v>89460.634999999995</v>
      </c>
      <c r="AV1049" s="13">
        <f t="shared" si="943"/>
        <v>113858.99</v>
      </c>
      <c r="AW1049" s="13">
        <f t="shared" si="944"/>
        <v>130124.56</v>
      </c>
      <c r="AX1049" s="13">
        <f t="shared" si="945"/>
        <v>178921.27</v>
      </c>
      <c r="AY1049" s="13">
        <f t="shared" si="946"/>
        <v>243983.55</v>
      </c>
      <c r="AZ1049" s="13">
        <f t="shared" si="947"/>
        <v>243983.55</v>
      </c>
      <c r="BA1049" s="13">
        <f t="shared" si="948"/>
        <v>178921.27</v>
      </c>
      <c r="BB1049" s="13">
        <f t="shared" si="949"/>
        <v>113858.99</v>
      </c>
      <c r="BC1049" s="13">
        <f t="shared" si="950"/>
        <v>113858.99</v>
      </c>
      <c r="BD1049" s="13">
        <f t="shared" si="951"/>
        <v>52936</v>
      </c>
      <c r="BE1049" s="13">
        <f t="shared" si="952"/>
        <v>52936</v>
      </c>
      <c r="BF1049" s="13">
        <f t="shared" si="953"/>
        <v>72787</v>
      </c>
      <c r="BG1049" s="13">
        <f t="shared" si="954"/>
        <v>72787</v>
      </c>
      <c r="BH1049" s="13">
        <f t="shared" si="955"/>
        <v>92638</v>
      </c>
      <c r="BI1049" s="73">
        <f t="shared" si="937"/>
        <v>1751055.8049999999</v>
      </c>
      <c r="BJ1049" s="219"/>
      <c r="BK1049" s="850">
        <f t="shared" si="956"/>
        <v>89460.634999999995</v>
      </c>
      <c r="BL1049" s="109">
        <f t="shared" si="957"/>
        <v>113858.99</v>
      </c>
      <c r="BM1049" s="109">
        <f t="shared" si="958"/>
        <v>130124.56</v>
      </c>
      <c r="BN1049" s="109">
        <f t="shared" si="959"/>
        <v>178921.27</v>
      </c>
      <c r="BO1049" s="109">
        <f t="shared" si="960"/>
        <v>243983.55</v>
      </c>
      <c r="BP1049" s="109">
        <f t="shared" si="961"/>
        <v>243983.55</v>
      </c>
      <c r="BQ1049" s="109">
        <f t="shared" si="962"/>
        <v>178921.27</v>
      </c>
      <c r="BR1049" s="109">
        <f t="shared" si="963"/>
        <v>113858.99</v>
      </c>
      <c r="BS1049" s="109">
        <f t="shared" si="964"/>
        <v>113858.99</v>
      </c>
      <c r="BT1049" s="109">
        <f t="shared" si="965"/>
        <v>52936</v>
      </c>
      <c r="BU1049" s="109">
        <f t="shared" si="966"/>
        <v>52936</v>
      </c>
      <c r="BV1049" s="109">
        <f t="shared" si="967"/>
        <v>72787</v>
      </c>
      <c r="BW1049" s="109">
        <f t="shared" si="968"/>
        <v>72787</v>
      </c>
      <c r="BX1049" s="109">
        <f t="shared" si="969"/>
        <v>92638</v>
      </c>
      <c r="BY1049" s="1000">
        <f t="shared" si="938"/>
        <v>1751055.8049999999</v>
      </c>
    </row>
    <row r="1050" spans="1:77">
      <c r="A1050" s="678"/>
      <c r="B1050" s="678" t="s">
        <v>269</v>
      </c>
      <c r="C1050" s="57" t="s">
        <v>20</v>
      </c>
      <c r="D1050" s="57" t="s">
        <v>7</v>
      </c>
      <c r="E1050" s="681" t="s">
        <v>349</v>
      </c>
      <c r="F1050" s="683" t="s">
        <v>264</v>
      </c>
      <c r="G1050" s="682" t="s">
        <v>106</v>
      </c>
      <c r="H1050" s="241" t="s">
        <v>124</v>
      </c>
      <c r="I1050" s="38"/>
      <c r="J1050" s="983"/>
      <c r="K1050" s="903"/>
      <c r="L1050" s="798"/>
      <c r="M1050" s="429"/>
      <c r="N1050" s="109"/>
      <c r="O1050" s="109"/>
      <c r="P1050" s="109"/>
      <c r="Q1050" s="607"/>
      <c r="R1050" s="93"/>
      <c r="S1050" s="109">
        <v>34592.699999999997</v>
      </c>
      <c r="T1050" s="109">
        <v>57834.200000000004</v>
      </c>
      <c r="U1050" s="109">
        <v>97364.209999999992</v>
      </c>
      <c r="V1050" s="109">
        <v>163130.75</v>
      </c>
      <c r="W1050" s="109">
        <v>102800</v>
      </c>
      <c r="X1050" s="109">
        <v>77100</v>
      </c>
      <c r="Y1050" s="109">
        <v>60000</v>
      </c>
      <c r="Z1050" s="109">
        <v>60000</v>
      </c>
      <c r="AA1050" s="109">
        <v>82500</v>
      </c>
      <c r="AB1050" s="109">
        <v>82500</v>
      </c>
      <c r="AC1050" s="109">
        <v>105000</v>
      </c>
      <c r="AD1050" s="109">
        <v>120000</v>
      </c>
      <c r="AE1050" s="109">
        <v>165000</v>
      </c>
      <c r="AF1050" s="109">
        <v>225000</v>
      </c>
      <c r="AG1050" s="109">
        <v>225000</v>
      </c>
      <c r="AH1050" s="109">
        <v>165000</v>
      </c>
      <c r="AI1050" s="109">
        <v>105000</v>
      </c>
      <c r="AJ1050" s="109">
        <v>105000</v>
      </c>
      <c r="AK1050" s="109">
        <v>61080</v>
      </c>
      <c r="AL1050" s="109">
        <v>61080</v>
      </c>
      <c r="AM1050" s="109">
        <v>83985</v>
      </c>
      <c r="AN1050" s="109">
        <v>83985</v>
      </c>
      <c r="AO1050" s="109">
        <v>106890</v>
      </c>
      <c r="AP1050" s="160">
        <f t="shared" si="939"/>
        <v>735321.86</v>
      </c>
      <c r="AQ1050" s="160">
        <f t="shared" si="940"/>
        <v>1694520</v>
      </c>
      <c r="AR1050" s="160">
        <f t="shared" si="941"/>
        <v>2429841.86</v>
      </c>
      <c r="AS1050" s="607"/>
      <c r="AT1050" s="219"/>
      <c r="AU1050" s="13">
        <f t="shared" si="942"/>
        <v>82500</v>
      </c>
      <c r="AV1050" s="13">
        <f t="shared" si="943"/>
        <v>105000</v>
      </c>
      <c r="AW1050" s="13">
        <f t="shared" si="944"/>
        <v>120000</v>
      </c>
      <c r="AX1050" s="13">
        <f t="shared" si="945"/>
        <v>165000</v>
      </c>
      <c r="AY1050" s="13">
        <f t="shared" si="946"/>
        <v>225000</v>
      </c>
      <c r="AZ1050" s="13">
        <f t="shared" si="947"/>
        <v>225000</v>
      </c>
      <c r="BA1050" s="13">
        <f t="shared" si="948"/>
        <v>165000</v>
      </c>
      <c r="BB1050" s="13">
        <f t="shared" si="949"/>
        <v>105000</v>
      </c>
      <c r="BC1050" s="13">
        <f t="shared" si="950"/>
        <v>105000</v>
      </c>
      <c r="BD1050" s="13">
        <f t="shared" si="951"/>
        <v>61080</v>
      </c>
      <c r="BE1050" s="13">
        <f t="shared" si="952"/>
        <v>61080</v>
      </c>
      <c r="BF1050" s="13">
        <f t="shared" si="953"/>
        <v>83985</v>
      </c>
      <c r="BG1050" s="13">
        <f t="shared" si="954"/>
        <v>83985</v>
      </c>
      <c r="BH1050" s="13">
        <f t="shared" si="955"/>
        <v>106890</v>
      </c>
      <c r="BI1050" s="73">
        <f t="shared" si="937"/>
        <v>1694520</v>
      </c>
      <c r="BJ1050" s="219"/>
      <c r="BK1050" s="850"/>
      <c r="BL1050" s="109"/>
      <c r="BM1050" s="109"/>
      <c r="BN1050" s="109"/>
      <c r="BO1050" s="109"/>
      <c r="BP1050" s="109"/>
      <c r="BQ1050" s="109"/>
      <c r="BR1050" s="109"/>
      <c r="BS1050" s="109"/>
      <c r="BT1050" s="109"/>
      <c r="BU1050" s="109"/>
      <c r="BV1050" s="109"/>
      <c r="BW1050" s="109"/>
      <c r="BX1050" s="109"/>
      <c r="BY1050" s="1000">
        <f t="shared" si="938"/>
        <v>0</v>
      </c>
    </row>
    <row r="1051" spans="1:77">
      <c r="A1051" s="2"/>
      <c r="B1051" s="2" t="s">
        <v>269</v>
      </c>
      <c r="C1051" s="57" t="s">
        <v>20</v>
      </c>
      <c r="D1051" s="57" t="s">
        <v>7</v>
      </c>
      <c r="E1051" s="681" t="s">
        <v>349</v>
      </c>
      <c r="F1051" s="682" t="s">
        <v>264</v>
      </c>
      <c r="G1051" s="682" t="s">
        <v>106</v>
      </c>
      <c r="H1051" s="241" t="s">
        <v>124</v>
      </c>
      <c r="I1051" s="38"/>
      <c r="J1051" s="983"/>
      <c r="K1051" s="903"/>
      <c r="L1051" s="798"/>
      <c r="M1051" s="429"/>
      <c r="N1051" s="109"/>
      <c r="O1051" s="109"/>
      <c r="P1051" s="109"/>
      <c r="Q1051" s="607"/>
      <c r="R1051" s="93"/>
      <c r="S1051" s="109">
        <v>66370.87</v>
      </c>
      <c r="T1051" s="109">
        <v>4534.7200000000021</v>
      </c>
      <c r="U1051" s="109">
        <v>349382.25</v>
      </c>
      <c r="V1051" s="109">
        <v>55040</v>
      </c>
      <c r="W1051" s="109">
        <v>48160</v>
      </c>
      <c r="X1051" s="109">
        <v>41280</v>
      </c>
      <c r="Y1051" s="109">
        <v>12000</v>
      </c>
      <c r="Z1051" s="109">
        <v>15000</v>
      </c>
      <c r="AA1051" s="109">
        <v>18000</v>
      </c>
      <c r="AB1051" s="109">
        <v>18000</v>
      </c>
      <c r="AC1051" s="109">
        <v>21000</v>
      </c>
      <c r="AD1051" s="109">
        <v>27000</v>
      </c>
      <c r="AE1051" s="109">
        <v>27000</v>
      </c>
      <c r="AF1051" s="109">
        <v>33000</v>
      </c>
      <c r="AG1051" s="109">
        <v>24000</v>
      </c>
      <c r="AH1051" s="109">
        <v>30000</v>
      </c>
      <c r="AI1051" s="109">
        <v>39000</v>
      </c>
      <c r="AJ1051" s="109">
        <v>36000</v>
      </c>
      <c r="AK1051" s="109">
        <v>12216</v>
      </c>
      <c r="AL1051" s="109">
        <v>15270</v>
      </c>
      <c r="AM1051" s="109">
        <v>18324</v>
      </c>
      <c r="AN1051" s="109">
        <v>18324</v>
      </c>
      <c r="AO1051" s="109">
        <v>21378</v>
      </c>
      <c r="AP1051" s="160">
        <f t="shared" si="939"/>
        <v>609767.84</v>
      </c>
      <c r="AQ1051" s="160">
        <f t="shared" si="940"/>
        <v>340512</v>
      </c>
      <c r="AR1051" s="160">
        <f t="shared" si="941"/>
        <v>950279.84</v>
      </c>
      <c r="AS1051" s="607"/>
      <c r="AT1051" s="219"/>
      <c r="AU1051" s="13">
        <f t="shared" si="942"/>
        <v>18000</v>
      </c>
      <c r="AV1051" s="13">
        <f t="shared" si="943"/>
        <v>21000</v>
      </c>
      <c r="AW1051" s="13">
        <f t="shared" si="944"/>
        <v>27000</v>
      </c>
      <c r="AX1051" s="13">
        <f t="shared" si="945"/>
        <v>27000</v>
      </c>
      <c r="AY1051" s="13">
        <f t="shared" si="946"/>
        <v>33000</v>
      </c>
      <c r="AZ1051" s="13">
        <f t="shared" si="947"/>
        <v>24000</v>
      </c>
      <c r="BA1051" s="13">
        <f t="shared" si="948"/>
        <v>30000</v>
      </c>
      <c r="BB1051" s="13">
        <f t="shared" si="949"/>
        <v>39000</v>
      </c>
      <c r="BC1051" s="13">
        <f t="shared" si="950"/>
        <v>36000</v>
      </c>
      <c r="BD1051" s="13">
        <f t="shared" si="951"/>
        <v>12216</v>
      </c>
      <c r="BE1051" s="13">
        <f t="shared" si="952"/>
        <v>15270</v>
      </c>
      <c r="BF1051" s="13">
        <f t="shared" si="953"/>
        <v>18324</v>
      </c>
      <c r="BG1051" s="13">
        <f t="shared" si="954"/>
        <v>18324</v>
      </c>
      <c r="BH1051" s="13">
        <f t="shared" si="955"/>
        <v>21378</v>
      </c>
      <c r="BI1051" s="73">
        <f t="shared" si="937"/>
        <v>340512</v>
      </c>
      <c r="BJ1051" s="219"/>
      <c r="BK1051" s="850">
        <f t="shared" ref="BK1051:BK1082" si="970">IF($E1051="N",AU1051)</f>
        <v>18000</v>
      </c>
      <c r="BL1051" s="109">
        <f t="shared" ref="BL1051:BL1082" si="971">IF($E1051="N",AV1051)</f>
        <v>21000</v>
      </c>
      <c r="BM1051" s="109">
        <f t="shared" ref="BM1051:BM1082" si="972">IF($E1051="N",AW1051)</f>
        <v>27000</v>
      </c>
      <c r="BN1051" s="109">
        <f t="shared" ref="BN1051:BN1082" si="973">IF($E1051="N",AX1051)</f>
        <v>27000</v>
      </c>
      <c r="BO1051" s="109">
        <f t="shared" ref="BO1051:BO1082" si="974">IF($E1051="N",AY1051)</f>
        <v>33000</v>
      </c>
      <c r="BP1051" s="109">
        <f t="shared" ref="BP1051:BP1082" si="975">IF($E1051="N",AZ1051)</f>
        <v>24000</v>
      </c>
      <c r="BQ1051" s="109">
        <f t="shared" ref="BQ1051:BQ1082" si="976">IF($E1051="N",BA1051)</f>
        <v>30000</v>
      </c>
      <c r="BR1051" s="109">
        <f t="shared" ref="BR1051:BR1082" si="977">IF($E1051="N",BB1051)</f>
        <v>39000</v>
      </c>
      <c r="BS1051" s="109">
        <f t="shared" ref="BS1051:BS1082" si="978">IF($E1051="N",BC1051)</f>
        <v>36000</v>
      </c>
      <c r="BT1051" s="109">
        <f t="shared" ref="BT1051:BT1082" si="979">IF($E1051="N",BD1051)</f>
        <v>12216</v>
      </c>
      <c r="BU1051" s="109">
        <f t="shared" ref="BU1051:BU1082" si="980">IF($E1051="N",BE1051)</f>
        <v>15270</v>
      </c>
      <c r="BV1051" s="109">
        <f t="shared" ref="BV1051:BV1082" si="981">IF($E1051="N",BF1051)</f>
        <v>18324</v>
      </c>
      <c r="BW1051" s="109">
        <f t="shared" ref="BW1051:BW1082" si="982">IF($E1051="N",BG1051)</f>
        <v>18324</v>
      </c>
      <c r="BX1051" s="109">
        <f t="shared" ref="BX1051:BX1082" si="983">IF($E1051="N",BH1051)</f>
        <v>21378</v>
      </c>
      <c r="BY1051" s="1000">
        <f t="shared" si="938"/>
        <v>340512</v>
      </c>
    </row>
    <row r="1052" spans="1:77">
      <c r="A1052" s="2"/>
      <c r="B1052" s="2" t="s">
        <v>269</v>
      </c>
      <c r="C1052" s="57" t="s">
        <v>20</v>
      </c>
      <c r="D1052" s="57" t="s">
        <v>7</v>
      </c>
      <c r="E1052" s="681" t="s">
        <v>349</v>
      </c>
      <c r="F1052" s="682" t="s">
        <v>264</v>
      </c>
      <c r="G1052" s="682" t="s">
        <v>106</v>
      </c>
      <c r="H1052" s="241" t="s">
        <v>124</v>
      </c>
      <c r="I1052" s="38"/>
      <c r="J1052" s="983"/>
      <c r="K1052" s="903"/>
      <c r="L1052" s="798"/>
      <c r="M1052" s="429"/>
      <c r="N1052" s="109"/>
      <c r="O1052" s="109"/>
      <c r="P1052" s="109"/>
      <c r="Q1052" s="607"/>
      <c r="R1052" s="93"/>
      <c r="S1052" s="109">
        <v>10825.970000000003</v>
      </c>
      <c r="T1052" s="109">
        <v>-2.2737367544323206E-12</v>
      </c>
      <c r="U1052" s="109">
        <v>0</v>
      </c>
      <c r="V1052" s="109">
        <v>162080</v>
      </c>
      <c r="W1052" s="109">
        <v>141820</v>
      </c>
      <c r="X1052" s="109">
        <v>121560</v>
      </c>
      <c r="Y1052" s="109">
        <v>4000</v>
      </c>
      <c r="Z1052" s="109">
        <v>5000</v>
      </c>
      <c r="AA1052" s="109">
        <v>6000</v>
      </c>
      <c r="AB1052" s="109">
        <v>6000</v>
      </c>
      <c r="AC1052" s="109">
        <v>7000</v>
      </c>
      <c r="AD1052" s="109">
        <v>9000</v>
      </c>
      <c r="AE1052" s="109">
        <v>9000</v>
      </c>
      <c r="AF1052" s="109">
        <v>11000</v>
      </c>
      <c r="AG1052" s="109">
        <v>8000</v>
      </c>
      <c r="AH1052" s="109">
        <v>10000</v>
      </c>
      <c r="AI1052" s="109">
        <v>13000</v>
      </c>
      <c r="AJ1052" s="109">
        <v>12000</v>
      </c>
      <c r="AK1052" s="109">
        <v>4072</v>
      </c>
      <c r="AL1052" s="109">
        <v>5090</v>
      </c>
      <c r="AM1052" s="109">
        <v>6108</v>
      </c>
      <c r="AN1052" s="109">
        <v>6108</v>
      </c>
      <c r="AO1052" s="109">
        <v>7126</v>
      </c>
      <c r="AP1052" s="160">
        <f t="shared" si="939"/>
        <v>451285.97</v>
      </c>
      <c r="AQ1052" s="160">
        <f t="shared" si="940"/>
        <v>113504</v>
      </c>
      <c r="AR1052" s="160">
        <f t="shared" si="941"/>
        <v>564789.97</v>
      </c>
      <c r="AS1052" s="607"/>
      <c r="AT1052" s="219"/>
      <c r="AU1052" s="13">
        <f t="shared" si="942"/>
        <v>6000</v>
      </c>
      <c r="AV1052" s="13">
        <f t="shared" si="943"/>
        <v>7000</v>
      </c>
      <c r="AW1052" s="13">
        <f t="shared" si="944"/>
        <v>9000</v>
      </c>
      <c r="AX1052" s="13">
        <f t="shared" si="945"/>
        <v>9000</v>
      </c>
      <c r="AY1052" s="13">
        <f t="shared" si="946"/>
        <v>11000</v>
      </c>
      <c r="AZ1052" s="13">
        <f t="shared" si="947"/>
        <v>8000</v>
      </c>
      <c r="BA1052" s="13">
        <f t="shared" si="948"/>
        <v>10000</v>
      </c>
      <c r="BB1052" s="13">
        <f t="shared" si="949"/>
        <v>13000</v>
      </c>
      <c r="BC1052" s="13">
        <f t="shared" si="950"/>
        <v>12000</v>
      </c>
      <c r="BD1052" s="13">
        <f t="shared" si="951"/>
        <v>4072</v>
      </c>
      <c r="BE1052" s="13">
        <f t="shared" si="952"/>
        <v>5090</v>
      </c>
      <c r="BF1052" s="13">
        <f t="shared" si="953"/>
        <v>6108</v>
      </c>
      <c r="BG1052" s="13">
        <f t="shared" si="954"/>
        <v>6108</v>
      </c>
      <c r="BH1052" s="13">
        <f t="shared" si="955"/>
        <v>7126</v>
      </c>
      <c r="BI1052" s="73">
        <f t="shared" si="937"/>
        <v>113504</v>
      </c>
      <c r="BJ1052" s="219"/>
      <c r="BK1052" s="850">
        <f t="shared" si="970"/>
        <v>6000</v>
      </c>
      <c r="BL1052" s="109">
        <f t="shared" si="971"/>
        <v>7000</v>
      </c>
      <c r="BM1052" s="109">
        <f t="shared" si="972"/>
        <v>9000</v>
      </c>
      <c r="BN1052" s="109">
        <f t="shared" si="973"/>
        <v>9000</v>
      </c>
      <c r="BO1052" s="109">
        <f t="shared" si="974"/>
        <v>11000</v>
      </c>
      <c r="BP1052" s="109">
        <f t="shared" si="975"/>
        <v>8000</v>
      </c>
      <c r="BQ1052" s="109">
        <f t="shared" si="976"/>
        <v>10000</v>
      </c>
      <c r="BR1052" s="109">
        <f t="shared" si="977"/>
        <v>13000</v>
      </c>
      <c r="BS1052" s="109">
        <f t="shared" si="978"/>
        <v>12000</v>
      </c>
      <c r="BT1052" s="109">
        <f t="shared" si="979"/>
        <v>4072</v>
      </c>
      <c r="BU1052" s="109">
        <f t="shared" si="980"/>
        <v>5090</v>
      </c>
      <c r="BV1052" s="109">
        <f t="shared" si="981"/>
        <v>6108</v>
      </c>
      <c r="BW1052" s="109">
        <f t="shared" si="982"/>
        <v>6108</v>
      </c>
      <c r="BX1052" s="109">
        <f t="shared" si="983"/>
        <v>7126</v>
      </c>
      <c r="BY1052" s="1000">
        <f t="shared" si="938"/>
        <v>113504</v>
      </c>
    </row>
    <row r="1053" spans="1:77">
      <c r="A1053" s="679"/>
      <c r="B1053" s="679" t="s">
        <v>286</v>
      </c>
      <c r="C1053" s="57" t="s">
        <v>20</v>
      </c>
      <c r="D1053" s="57" t="s">
        <v>7</v>
      </c>
      <c r="E1053" s="681" t="s">
        <v>349</v>
      </c>
      <c r="F1053" s="682" t="s">
        <v>264</v>
      </c>
      <c r="G1053" s="682" t="s">
        <v>106</v>
      </c>
      <c r="H1053" s="241" t="s">
        <v>124</v>
      </c>
      <c r="I1053" s="38"/>
      <c r="J1053" s="983"/>
      <c r="K1053" s="903"/>
      <c r="L1053" s="798"/>
      <c r="M1053" s="429"/>
      <c r="N1053" s="109"/>
      <c r="O1053" s="109"/>
      <c r="P1053" s="109"/>
      <c r="Q1053" s="607"/>
      <c r="R1053" s="93"/>
      <c r="S1053" s="109">
        <v>1133.7799999999997</v>
      </c>
      <c r="T1053" s="109">
        <v>261942.48999999996</v>
      </c>
      <c r="U1053" s="109">
        <v>49203.000000000015</v>
      </c>
      <c r="V1053" s="109">
        <v>113114.5</v>
      </c>
      <c r="W1053" s="109">
        <v>565572.5</v>
      </c>
      <c r="X1053" s="109">
        <v>66308.5</v>
      </c>
      <c r="Y1053" s="109">
        <v>60474.547000000006</v>
      </c>
      <c r="Z1053" s="109">
        <v>61174.546999999999</v>
      </c>
      <c r="AA1053" s="109">
        <v>60474.547000000006</v>
      </c>
      <c r="AB1053" s="109">
        <v>61174.546999999999</v>
      </c>
      <c r="AC1053" s="109">
        <v>60474.547000000006</v>
      </c>
      <c r="AD1053" s="109">
        <v>60503.15600000001</v>
      </c>
      <c r="AE1053" s="109">
        <v>60474.547000000006</v>
      </c>
      <c r="AF1053" s="109">
        <v>60503.15600000001</v>
      </c>
      <c r="AG1053" s="109">
        <v>61174.546999999999</v>
      </c>
      <c r="AH1053" s="109">
        <v>60503.15600000001</v>
      </c>
      <c r="AI1053" s="109">
        <v>61174.546999999999</v>
      </c>
      <c r="AJ1053" s="109">
        <v>60503.15600000001</v>
      </c>
      <c r="AK1053" s="109">
        <v>63750.723000000005</v>
      </c>
      <c r="AL1053" s="109">
        <v>64463.323000000004</v>
      </c>
      <c r="AM1053" s="109">
        <v>63750.723000000005</v>
      </c>
      <c r="AN1053" s="109">
        <v>64463.323000000004</v>
      </c>
      <c r="AO1053" s="109">
        <v>63750.723000000005</v>
      </c>
      <c r="AP1053" s="160">
        <f t="shared" si="939"/>
        <v>1239398.4110000001</v>
      </c>
      <c r="AQ1053" s="160">
        <f t="shared" si="940"/>
        <v>866664.174</v>
      </c>
      <c r="AR1053" s="160">
        <f t="shared" si="941"/>
        <v>2106062.5850000004</v>
      </c>
      <c r="AS1053" s="607"/>
      <c r="AT1053" s="219"/>
      <c r="AU1053" s="13">
        <f t="shared" si="942"/>
        <v>61174.546999999999</v>
      </c>
      <c r="AV1053" s="13">
        <f t="shared" si="943"/>
        <v>60474.547000000006</v>
      </c>
      <c r="AW1053" s="13">
        <f t="shared" si="944"/>
        <v>60503.15600000001</v>
      </c>
      <c r="AX1053" s="13">
        <f t="shared" si="945"/>
        <v>60474.547000000006</v>
      </c>
      <c r="AY1053" s="13">
        <f t="shared" si="946"/>
        <v>60503.15600000001</v>
      </c>
      <c r="AZ1053" s="13">
        <f t="shared" si="947"/>
        <v>61174.546999999999</v>
      </c>
      <c r="BA1053" s="13">
        <f t="shared" si="948"/>
        <v>60503.15600000001</v>
      </c>
      <c r="BB1053" s="13">
        <f t="shared" si="949"/>
        <v>61174.546999999999</v>
      </c>
      <c r="BC1053" s="13">
        <f t="shared" si="950"/>
        <v>60503.15600000001</v>
      </c>
      <c r="BD1053" s="13">
        <f t="shared" si="951"/>
        <v>63750.723000000005</v>
      </c>
      <c r="BE1053" s="13">
        <f t="shared" si="952"/>
        <v>64463.323000000004</v>
      </c>
      <c r="BF1053" s="13">
        <f t="shared" si="953"/>
        <v>63750.723000000005</v>
      </c>
      <c r="BG1053" s="13">
        <f t="shared" si="954"/>
        <v>64463.323000000004</v>
      </c>
      <c r="BH1053" s="13">
        <f t="shared" si="955"/>
        <v>63750.723000000005</v>
      </c>
      <c r="BI1053" s="73">
        <f t="shared" si="937"/>
        <v>866664.174</v>
      </c>
      <c r="BJ1053" s="219"/>
      <c r="BK1053" s="850">
        <f t="shared" si="970"/>
        <v>61174.546999999999</v>
      </c>
      <c r="BL1053" s="109">
        <f t="shared" si="971"/>
        <v>60474.547000000006</v>
      </c>
      <c r="BM1053" s="109">
        <f t="shared" si="972"/>
        <v>60503.15600000001</v>
      </c>
      <c r="BN1053" s="109">
        <f t="shared" si="973"/>
        <v>60474.547000000006</v>
      </c>
      <c r="BO1053" s="109">
        <f t="shared" si="974"/>
        <v>60503.15600000001</v>
      </c>
      <c r="BP1053" s="109">
        <f t="shared" si="975"/>
        <v>61174.546999999999</v>
      </c>
      <c r="BQ1053" s="109">
        <f t="shared" si="976"/>
        <v>60503.15600000001</v>
      </c>
      <c r="BR1053" s="109">
        <f t="shared" si="977"/>
        <v>61174.546999999999</v>
      </c>
      <c r="BS1053" s="109">
        <f t="shared" si="978"/>
        <v>60503.15600000001</v>
      </c>
      <c r="BT1053" s="109">
        <f t="shared" si="979"/>
        <v>63750.723000000005</v>
      </c>
      <c r="BU1053" s="109">
        <f t="shared" si="980"/>
        <v>64463.323000000004</v>
      </c>
      <c r="BV1053" s="109">
        <f t="shared" si="981"/>
        <v>63750.723000000005</v>
      </c>
      <c r="BW1053" s="109">
        <f t="shared" si="982"/>
        <v>64463.323000000004</v>
      </c>
      <c r="BX1053" s="109">
        <f t="shared" si="983"/>
        <v>63750.723000000005</v>
      </c>
      <c r="BY1053" s="1000">
        <f t="shared" si="938"/>
        <v>866664.174</v>
      </c>
    </row>
    <row r="1054" spans="1:77">
      <c r="A1054" s="2"/>
      <c r="B1054" s="2" t="s">
        <v>286</v>
      </c>
      <c r="C1054" s="57" t="s">
        <v>20</v>
      </c>
      <c r="D1054" s="57" t="s">
        <v>7</v>
      </c>
      <c r="E1054" s="681" t="s">
        <v>349</v>
      </c>
      <c r="F1054" s="682" t="s">
        <v>264</v>
      </c>
      <c r="G1054" s="682" t="s">
        <v>106</v>
      </c>
      <c r="H1054" s="241" t="s">
        <v>124</v>
      </c>
      <c r="I1054" s="38"/>
      <c r="J1054" s="983"/>
      <c r="K1054" s="903"/>
      <c r="L1054" s="798"/>
      <c r="M1054" s="429"/>
      <c r="N1054" s="109"/>
      <c r="O1054" s="109"/>
      <c r="P1054" s="109"/>
      <c r="Q1054" s="607"/>
      <c r="R1054" s="93"/>
      <c r="S1054" s="109">
        <v>1389.9099999999994</v>
      </c>
      <c r="T1054" s="109">
        <v>140041.59000000003</v>
      </c>
      <c r="U1054" s="109">
        <v>15212.949999999997</v>
      </c>
      <c r="V1054" s="109">
        <v>364300</v>
      </c>
      <c r="W1054" s="109">
        <v>364300</v>
      </c>
      <c r="X1054" s="109">
        <v>291440</v>
      </c>
      <c r="Y1054" s="109">
        <v>20000</v>
      </c>
      <c r="Z1054" s="109">
        <v>25000</v>
      </c>
      <c r="AA1054" s="109">
        <v>40000</v>
      </c>
      <c r="AB1054" s="109">
        <v>35000</v>
      </c>
      <c r="AC1054" s="109">
        <v>45000</v>
      </c>
      <c r="AD1054" s="109">
        <v>40000</v>
      </c>
      <c r="AE1054" s="109">
        <v>35000</v>
      </c>
      <c r="AF1054" s="109">
        <v>50000</v>
      </c>
      <c r="AG1054" s="109">
        <v>60000</v>
      </c>
      <c r="AH1054" s="109">
        <v>55000</v>
      </c>
      <c r="AI1054" s="109">
        <v>45000</v>
      </c>
      <c r="AJ1054" s="109">
        <v>50000</v>
      </c>
      <c r="AK1054" s="109">
        <v>20360</v>
      </c>
      <c r="AL1054" s="109">
        <v>25450</v>
      </c>
      <c r="AM1054" s="109">
        <v>40720</v>
      </c>
      <c r="AN1054" s="109">
        <v>35630</v>
      </c>
      <c r="AO1054" s="109">
        <v>45810</v>
      </c>
      <c r="AP1054" s="160">
        <f t="shared" si="939"/>
        <v>1261684.45</v>
      </c>
      <c r="AQ1054" s="160">
        <f t="shared" si="940"/>
        <v>582970</v>
      </c>
      <c r="AR1054" s="160">
        <f t="shared" si="941"/>
        <v>1844654.45</v>
      </c>
      <c r="AS1054" s="607"/>
      <c r="AT1054" s="219"/>
      <c r="AU1054" s="13">
        <f t="shared" si="942"/>
        <v>35000</v>
      </c>
      <c r="AV1054" s="13">
        <f t="shared" si="943"/>
        <v>45000</v>
      </c>
      <c r="AW1054" s="13">
        <f t="shared" si="944"/>
        <v>40000</v>
      </c>
      <c r="AX1054" s="13">
        <f t="shared" si="945"/>
        <v>35000</v>
      </c>
      <c r="AY1054" s="13">
        <f t="shared" si="946"/>
        <v>50000</v>
      </c>
      <c r="AZ1054" s="13">
        <f t="shared" si="947"/>
        <v>60000</v>
      </c>
      <c r="BA1054" s="13">
        <f t="shared" si="948"/>
        <v>55000</v>
      </c>
      <c r="BB1054" s="13">
        <f t="shared" si="949"/>
        <v>45000</v>
      </c>
      <c r="BC1054" s="13">
        <f t="shared" si="950"/>
        <v>50000</v>
      </c>
      <c r="BD1054" s="13">
        <f t="shared" si="951"/>
        <v>20360</v>
      </c>
      <c r="BE1054" s="13">
        <f t="shared" si="952"/>
        <v>25450</v>
      </c>
      <c r="BF1054" s="13">
        <f t="shared" si="953"/>
        <v>40720</v>
      </c>
      <c r="BG1054" s="13">
        <f t="shared" si="954"/>
        <v>35630</v>
      </c>
      <c r="BH1054" s="13">
        <f t="shared" si="955"/>
        <v>45810</v>
      </c>
      <c r="BI1054" s="73">
        <f t="shared" si="937"/>
        <v>582970</v>
      </c>
      <c r="BJ1054" s="219"/>
      <c r="BK1054" s="850">
        <f t="shared" si="970"/>
        <v>35000</v>
      </c>
      <c r="BL1054" s="109">
        <f t="shared" si="971"/>
        <v>45000</v>
      </c>
      <c r="BM1054" s="109">
        <f t="shared" si="972"/>
        <v>40000</v>
      </c>
      <c r="BN1054" s="109">
        <f t="shared" si="973"/>
        <v>35000</v>
      </c>
      <c r="BO1054" s="109">
        <f t="shared" si="974"/>
        <v>50000</v>
      </c>
      <c r="BP1054" s="109">
        <f t="shared" si="975"/>
        <v>60000</v>
      </c>
      <c r="BQ1054" s="109">
        <f t="shared" si="976"/>
        <v>55000</v>
      </c>
      <c r="BR1054" s="109">
        <f t="shared" si="977"/>
        <v>45000</v>
      </c>
      <c r="BS1054" s="109">
        <f t="shared" si="978"/>
        <v>50000</v>
      </c>
      <c r="BT1054" s="109">
        <f t="shared" si="979"/>
        <v>20360</v>
      </c>
      <c r="BU1054" s="109">
        <f t="shared" si="980"/>
        <v>25450</v>
      </c>
      <c r="BV1054" s="109">
        <f t="shared" si="981"/>
        <v>40720</v>
      </c>
      <c r="BW1054" s="109">
        <f t="shared" si="982"/>
        <v>35630</v>
      </c>
      <c r="BX1054" s="109">
        <f t="shared" si="983"/>
        <v>45810</v>
      </c>
      <c r="BY1054" s="1000">
        <f t="shared" si="938"/>
        <v>582970</v>
      </c>
    </row>
    <row r="1055" spans="1:77">
      <c r="A1055" s="2"/>
      <c r="B1055" s="2" t="s">
        <v>286</v>
      </c>
      <c r="C1055" s="57" t="s">
        <v>20</v>
      </c>
      <c r="D1055" s="57" t="s">
        <v>7</v>
      </c>
      <c r="E1055" s="681" t="s">
        <v>349</v>
      </c>
      <c r="F1055" s="682" t="s">
        <v>264</v>
      </c>
      <c r="G1055" s="682" t="s">
        <v>106</v>
      </c>
      <c r="H1055" s="241" t="s">
        <v>124</v>
      </c>
      <c r="I1055" s="38"/>
      <c r="J1055" s="983"/>
      <c r="K1055" s="903"/>
      <c r="L1055" s="798"/>
      <c r="M1055" s="429"/>
      <c r="N1055" s="109"/>
      <c r="O1055" s="109"/>
      <c r="P1055" s="109"/>
      <c r="Q1055" s="607"/>
      <c r="R1055" s="93"/>
      <c r="S1055" s="109">
        <v>22892.799999999999</v>
      </c>
      <c r="T1055" s="109">
        <v>308667.01999999996</v>
      </c>
      <c r="U1055" s="109">
        <v>41839.39</v>
      </c>
      <c r="V1055" s="109">
        <v>101300</v>
      </c>
      <c r="W1055" s="109">
        <v>101300</v>
      </c>
      <c r="X1055" s="109">
        <v>81040</v>
      </c>
      <c r="Y1055" s="109">
        <v>12000</v>
      </c>
      <c r="Z1055" s="109">
        <v>15000</v>
      </c>
      <c r="AA1055" s="109">
        <v>24000</v>
      </c>
      <c r="AB1055" s="109">
        <v>21000</v>
      </c>
      <c r="AC1055" s="109">
        <v>27000</v>
      </c>
      <c r="AD1055" s="109">
        <v>24000</v>
      </c>
      <c r="AE1055" s="109">
        <v>21000</v>
      </c>
      <c r="AF1055" s="109">
        <v>30000</v>
      </c>
      <c r="AG1055" s="109">
        <v>36000</v>
      </c>
      <c r="AH1055" s="109">
        <v>33000</v>
      </c>
      <c r="AI1055" s="109">
        <v>27000</v>
      </c>
      <c r="AJ1055" s="109">
        <v>30000</v>
      </c>
      <c r="AK1055" s="109">
        <v>12216</v>
      </c>
      <c r="AL1055" s="109">
        <v>15270</v>
      </c>
      <c r="AM1055" s="109">
        <v>24432</v>
      </c>
      <c r="AN1055" s="109">
        <v>21378</v>
      </c>
      <c r="AO1055" s="109">
        <v>27486</v>
      </c>
      <c r="AP1055" s="160">
        <f t="shared" si="939"/>
        <v>708039.21</v>
      </c>
      <c r="AQ1055" s="160">
        <f t="shared" si="940"/>
        <v>349782</v>
      </c>
      <c r="AR1055" s="160">
        <f t="shared" si="941"/>
        <v>1057821.21</v>
      </c>
      <c r="AS1055" s="607"/>
      <c r="AT1055" s="219"/>
      <c r="AU1055" s="13">
        <f t="shared" si="942"/>
        <v>21000</v>
      </c>
      <c r="AV1055" s="13">
        <f t="shared" si="943"/>
        <v>27000</v>
      </c>
      <c r="AW1055" s="13">
        <f t="shared" si="944"/>
        <v>24000</v>
      </c>
      <c r="AX1055" s="13">
        <f t="shared" si="945"/>
        <v>21000</v>
      </c>
      <c r="AY1055" s="13">
        <f t="shared" si="946"/>
        <v>30000</v>
      </c>
      <c r="AZ1055" s="13">
        <f t="shared" si="947"/>
        <v>36000</v>
      </c>
      <c r="BA1055" s="13">
        <f t="shared" si="948"/>
        <v>33000</v>
      </c>
      <c r="BB1055" s="13">
        <f t="shared" si="949"/>
        <v>27000</v>
      </c>
      <c r="BC1055" s="13">
        <f t="shared" si="950"/>
        <v>30000</v>
      </c>
      <c r="BD1055" s="13">
        <f t="shared" si="951"/>
        <v>12216</v>
      </c>
      <c r="BE1055" s="13">
        <f t="shared" si="952"/>
        <v>15270</v>
      </c>
      <c r="BF1055" s="13">
        <f t="shared" si="953"/>
        <v>24432</v>
      </c>
      <c r="BG1055" s="13">
        <f t="shared" si="954"/>
        <v>21378</v>
      </c>
      <c r="BH1055" s="13">
        <f t="shared" si="955"/>
        <v>27486</v>
      </c>
      <c r="BI1055" s="73">
        <f t="shared" si="937"/>
        <v>349782</v>
      </c>
      <c r="BJ1055" s="219"/>
      <c r="BK1055" s="850">
        <f t="shared" si="970"/>
        <v>21000</v>
      </c>
      <c r="BL1055" s="109">
        <f t="shared" si="971"/>
        <v>27000</v>
      </c>
      <c r="BM1055" s="109">
        <f t="shared" si="972"/>
        <v>24000</v>
      </c>
      <c r="BN1055" s="109">
        <f t="shared" si="973"/>
        <v>21000</v>
      </c>
      <c r="BO1055" s="109">
        <f t="shared" si="974"/>
        <v>30000</v>
      </c>
      <c r="BP1055" s="109">
        <f t="shared" si="975"/>
        <v>36000</v>
      </c>
      <c r="BQ1055" s="109">
        <f t="shared" si="976"/>
        <v>33000</v>
      </c>
      <c r="BR1055" s="109">
        <f t="shared" si="977"/>
        <v>27000</v>
      </c>
      <c r="BS1055" s="109">
        <f t="shared" si="978"/>
        <v>30000</v>
      </c>
      <c r="BT1055" s="109">
        <f t="shared" si="979"/>
        <v>12216</v>
      </c>
      <c r="BU1055" s="109">
        <f t="shared" si="980"/>
        <v>15270</v>
      </c>
      <c r="BV1055" s="109">
        <f t="shared" si="981"/>
        <v>24432</v>
      </c>
      <c r="BW1055" s="109">
        <f t="shared" si="982"/>
        <v>21378</v>
      </c>
      <c r="BX1055" s="109">
        <f t="shared" si="983"/>
        <v>27486</v>
      </c>
      <c r="BY1055" s="1000">
        <f t="shared" si="938"/>
        <v>349782</v>
      </c>
    </row>
    <row r="1056" spans="1:77">
      <c r="A1056" s="2"/>
      <c r="B1056" s="2" t="s">
        <v>286</v>
      </c>
      <c r="C1056" s="57" t="s">
        <v>20</v>
      </c>
      <c r="D1056" s="57" t="s">
        <v>7</v>
      </c>
      <c r="E1056" s="681" t="s">
        <v>349</v>
      </c>
      <c r="F1056" s="682" t="s">
        <v>264</v>
      </c>
      <c r="G1056" s="682" t="s">
        <v>106</v>
      </c>
      <c r="H1056" s="241" t="s">
        <v>124</v>
      </c>
      <c r="I1056" s="38"/>
      <c r="J1056" s="983"/>
      <c r="K1056" s="903"/>
      <c r="L1056" s="798"/>
      <c r="M1056" s="429"/>
      <c r="N1056" s="109"/>
      <c r="O1056" s="109"/>
      <c r="P1056" s="109"/>
      <c r="Q1056" s="607"/>
      <c r="R1056" s="93"/>
      <c r="S1056" s="109">
        <v>13944.690000000002</v>
      </c>
      <c r="T1056" s="109">
        <v>13097.919999999998</v>
      </c>
      <c r="U1056" s="109">
        <v>0</v>
      </c>
      <c r="V1056" s="109">
        <v>34400</v>
      </c>
      <c r="W1056" s="109">
        <v>34400</v>
      </c>
      <c r="X1056" s="109">
        <v>27520</v>
      </c>
      <c r="Y1056" s="109">
        <v>10000</v>
      </c>
      <c r="Z1056" s="109">
        <v>12500</v>
      </c>
      <c r="AA1056" s="109">
        <v>20000</v>
      </c>
      <c r="AB1056" s="109">
        <v>17500</v>
      </c>
      <c r="AC1056" s="109">
        <v>22500</v>
      </c>
      <c r="AD1056" s="109">
        <v>20000</v>
      </c>
      <c r="AE1056" s="109">
        <v>17500</v>
      </c>
      <c r="AF1056" s="109">
        <v>25000</v>
      </c>
      <c r="AG1056" s="109">
        <v>30000</v>
      </c>
      <c r="AH1056" s="109">
        <v>27500</v>
      </c>
      <c r="AI1056" s="109">
        <v>22500</v>
      </c>
      <c r="AJ1056" s="109">
        <v>25000</v>
      </c>
      <c r="AK1056" s="109">
        <v>10180</v>
      </c>
      <c r="AL1056" s="109">
        <v>12725</v>
      </c>
      <c r="AM1056" s="109">
        <v>20360</v>
      </c>
      <c r="AN1056" s="109">
        <v>17815</v>
      </c>
      <c r="AO1056" s="109">
        <v>22905</v>
      </c>
      <c r="AP1056" s="160">
        <f t="shared" si="939"/>
        <v>165862.60999999999</v>
      </c>
      <c r="AQ1056" s="160">
        <f t="shared" si="940"/>
        <v>291485</v>
      </c>
      <c r="AR1056" s="160">
        <f t="shared" si="941"/>
        <v>457347.61</v>
      </c>
      <c r="AS1056" s="607"/>
      <c r="AT1056" s="219"/>
      <c r="AU1056" s="13">
        <f t="shared" si="942"/>
        <v>17500</v>
      </c>
      <c r="AV1056" s="13">
        <f t="shared" si="943"/>
        <v>22500</v>
      </c>
      <c r="AW1056" s="13">
        <f t="shared" si="944"/>
        <v>20000</v>
      </c>
      <c r="AX1056" s="13">
        <f t="shared" si="945"/>
        <v>17500</v>
      </c>
      <c r="AY1056" s="13">
        <f t="shared" si="946"/>
        <v>25000</v>
      </c>
      <c r="AZ1056" s="13">
        <f t="shared" si="947"/>
        <v>30000</v>
      </c>
      <c r="BA1056" s="13">
        <f t="shared" si="948"/>
        <v>27500</v>
      </c>
      <c r="BB1056" s="13">
        <f t="shared" si="949"/>
        <v>22500</v>
      </c>
      <c r="BC1056" s="13">
        <f t="shared" si="950"/>
        <v>25000</v>
      </c>
      <c r="BD1056" s="13">
        <f t="shared" si="951"/>
        <v>10180</v>
      </c>
      <c r="BE1056" s="13">
        <f t="shared" si="952"/>
        <v>12725</v>
      </c>
      <c r="BF1056" s="13">
        <f t="shared" si="953"/>
        <v>20360</v>
      </c>
      <c r="BG1056" s="13">
        <f t="shared" si="954"/>
        <v>17815</v>
      </c>
      <c r="BH1056" s="13">
        <f t="shared" si="955"/>
        <v>22905</v>
      </c>
      <c r="BI1056" s="73">
        <f t="shared" si="937"/>
        <v>291485</v>
      </c>
      <c r="BJ1056" s="219"/>
      <c r="BK1056" s="850">
        <f t="shared" si="970"/>
        <v>17500</v>
      </c>
      <c r="BL1056" s="109">
        <f t="shared" si="971"/>
        <v>22500</v>
      </c>
      <c r="BM1056" s="109">
        <f t="shared" si="972"/>
        <v>20000</v>
      </c>
      <c r="BN1056" s="109">
        <f t="shared" si="973"/>
        <v>17500</v>
      </c>
      <c r="BO1056" s="109">
        <f t="shared" si="974"/>
        <v>25000</v>
      </c>
      <c r="BP1056" s="109">
        <f t="shared" si="975"/>
        <v>30000</v>
      </c>
      <c r="BQ1056" s="109">
        <f t="shared" si="976"/>
        <v>27500</v>
      </c>
      <c r="BR1056" s="109">
        <f t="shared" si="977"/>
        <v>22500</v>
      </c>
      <c r="BS1056" s="109">
        <f t="shared" si="978"/>
        <v>25000</v>
      </c>
      <c r="BT1056" s="109">
        <f t="shared" si="979"/>
        <v>10180</v>
      </c>
      <c r="BU1056" s="109">
        <f t="shared" si="980"/>
        <v>12725</v>
      </c>
      <c r="BV1056" s="109">
        <f t="shared" si="981"/>
        <v>20360</v>
      </c>
      <c r="BW1056" s="109">
        <f t="shared" si="982"/>
        <v>17815</v>
      </c>
      <c r="BX1056" s="109">
        <f t="shared" si="983"/>
        <v>22905</v>
      </c>
      <c r="BY1056" s="1000">
        <f t="shared" si="938"/>
        <v>291485</v>
      </c>
    </row>
    <row r="1057" spans="1:77">
      <c r="A1057" s="2"/>
      <c r="B1057" s="2" t="s">
        <v>286</v>
      </c>
      <c r="C1057" s="57" t="s">
        <v>20</v>
      </c>
      <c r="D1057" s="57" t="s">
        <v>7</v>
      </c>
      <c r="E1057" s="681" t="s">
        <v>349</v>
      </c>
      <c r="F1057" s="682" t="s">
        <v>264</v>
      </c>
      <c r="G1057" s="682" t="s">
        <v>106</v>
      </c>
      <c r="H1057" s="241" t="s">
        <v>124</v>
      </c>
      <c r="I1057" s="38"/>
      <c r="J1057" s="983"/>
      <c r="K1057" s="903"/>
      <c r="L1057" s="798"/>
      <c r="M1057" s="429"/>
      <c r="N1057" s="109"/>
      <c r="O1057" s="109"/>
      <c r="P1057" s="109"/>
      <c r="Q1057" s="607"/>
      <c r="R1057" s="93"/>
      <c r="S1057" s="109">
        <v>45.920000000000101</v>
      </c>
      <c r="T1057" s="109">
        <v>10584.43</v>
      </c>
      <c r="U1057" s="109">
        <v>13480.17</v>
      </c>
      <c r="V1057" s="109">
        <v>18632.5</v>
      </c>
      <c r="W1057" s="109">
        <v>93162.5</v>
      </c>
      <c r="X1057" s="109">
        <v>10922.5</v>
      </c>
      <c r="Y1057" s="109">
        <v>16600.000000000004</v>
      </c>
      <c r="Z1057" s="109">
        <v>16800</v>
      </c>
      <c r="AA1057" s="109">
        <v>16600.000000000004</v>
      </c>
      <c r="AB1057" s="109">
        <v>16800</v>
      </c>
      <c r="AC1057" s="109">
        <v>16600.000000000004</v>
      </c>
      <c r="AD1057" s="109">
        <v>16600.000000000004</v>
      </c>
      <c r="AE1057" s="109">
        <v>16600.000000000004</v>
      </c>
      <c r="AF1057" s="109">
        <v>16600.000000000004</v>
      </c>
      <c r="AG1057" s="109">
        <v>16800</v>
      </c>
      <c r="AH1057" s="109">
        <v>16600.000000000004</v>
      </c>
      <c r="AI1057" s="109">
        <v>16800</v>
      </c>
      <c r="AJ1057" s="109">
        <v>16600.000000000004</v>
      </c>
      <c r="AK1057" s="109">
        <v>16898.800000000003</v>
      </c>
      <c r="AL1057" s="109">
        <v>17102.400000000001</v>
      </c>
      <c r="AM1057" s="109">
        <v>16898.800000000003</v>
      </c>
      <c r="AN1057" s="109">
        <v>17102.400000000001</v>
      </c>
      <c r="AO1057" s="109">
        <v>16898.800000000003</v>
      </c>
      <c r="AP1057" s="160">
        <f t="shared" si="939"/>
        <v>196828.02000000002</v>
      </c>
      <c r="AQ1057" s="160">
        <f t="shared" si="940"/>
        <v>234901.2</v>
      </c>
      <c r="AR1057" s="160">
        <f t="shared" si="941"/>
        <v>431729.22000000003</v>
      </c>
      <c r="AS1057" s="607"/>
      <c r="AT1057" s="219"/>
      <c r="AU1057" s="13">
        <f t="shared" si="942"/>
        <v>16800</v>
      </c>
      <c r="AV1057" s="13">
        <f t="shared" si="943"/>
        <v>16600.000000000004</v>
      </c>
      <c r="AW1057" s="13">
        <f t="shared" si="944"/>
        <v>16600.000000000004</v>
      </c>
      <c r="AX1057" s="13">
        <f t="shared" si="945"/>
        <v>16600.000000000004</v>
      </c>
      <c r="AY1057" s="13">
        <f t="shared" si="946"/>
        <v>16600.000000000004</v>
      </c>
      <c r="AZ1057" s="13">
        <f t="shared" si="947"/>
        <v>16800</v>
      </c>
      <c r="BA1057" s="13">
        <f t="shared" si="948"/>
        <v>16600.000000000004</v>
      </c>
      <c r="BB1057" s="13">
        <f t="shared" si="949"/>
        <v>16800</v>
      </c>
      <c r="BC1057" s="13">
        <f t="shared" si="950"/>
        <v>16600.000000000004</v>
      </c>
      <c r="BD1057" s="13">
        <f t="shared" si="951"/>
        <v>16898.800000000003</v>
      </c>
      <c r="BE1057" s="13">
        <f t="shared" si="952"/>
        <v>17102.400000000001</v>
      </c>
      <c r="BF1057" s="13">
        <f t="shared" si="953"/>
        <v>16898.800000000003</v>
      </c>
      <c r="BG1057" s="13">
        <f t="shared" si="954"/>
        <v>17102.400000000001</v>
      </c>
      <c r="BH1057" s="13">
        <f t="shared" si="955"/>
        <v>16898.800000000003</v>
      </c>
      <c r="BI1057" s="73">
        <f t="shared" si="937"/>
        <v>234901.2</v>
      </c>
      <c r="BJ1057" s="219"/>
      <c r="BK1057" s="850">
        <f t="shared" si="970"/>
        <v>16800</v>
      </c>
      <c r="BL1057" s="109">
        <f t="shared" si="971"/>
        <v>16600.000000000004</v>
      </c>
      <c r="BM1057" s="109">
        <f t="shared" si="972"/>
        <v>16600.000000000004</v>
      </c>
      <c r="BN1057" s="109">
        <f t="shared" si="973"/>
        <v>16600.000000000004</v>
      </c>
      <c r="BO1057" s="109">
        <f t="shared" si="974"/>
        <v>16600.000000000004</v>
      </c>
      <c r="BP1057" s="109">
        <f t="shared" si="975"/>
        <v>16800</v>
      </c>
      <c r="BQ1057" s="109">
        <f t="shared" si="976"/>
        <v>16600.000000000004</v>
      </c>
      <c r="BR1057" s="109">
        <f t="shared" si="977"/>
        <v>16800</v>
      </c>
      <c r="BS1057" s="109">
        <f t="shared" si="978"/>
        <v>16600.000000000004</v>
      </c>
      <c r="BT1057" s="109">
        <f t="shared" si="979"/>
        <v>16898.800000000003</v>
      </c>
      <c r="BU1057" s="109">
        <f t="shared" si="980"/>
        <v>17102.400000000001</v>
      </c>
      <c r="BV1057" s="109">
        <f t="shared" si="981"/>
        <v>16898.800000000003</v>
      </c>
      <c r="BW1057" s="109">
        <f t="shared" si="982"/>
        <v>17102.400000000001</v>
      </c>
      <c r="BX1057" s="109">
        <f t="shared" si="983"/>
        <v>16898.800000000003</v>
      </c>
      <c r="BY1057" s="1000">
        <f t="shared" si="938"/>
        <v>234901.2</v>
      </c>
    </row>
    <row r="1058" spans="1:77">
      <c r="A1058" s="2"/>
      <c r="B1058" s="2" t="s">
        <v>286</v>
      </c>
      <c r="C1058" s="57" t="s">
        <v>20</v>
      </c>
      <c r="D1058" s="57" t="s">
        <v>7</v>
      </c>
      <c r="E1058" s="681" t="s">
        <v>349</v>
      </c>
      <c r="F1058" s="682" t="s">
        <v>264</v>
      </c>
      <c r="G1058" s="682" t="s">
        <v>106</v>
      </c>
      <c r="H1058" s="241" t="s">
        <v>124</v>
      </c>
      <c r="I1058" s="38"/>
      <c r="J1058" s="983"/>
      <c r="K1058" s="903"/>
      <c r="L1058" s="798"/>
      <c r="M1058" s="429"/>
      <c r="N1058" s="109"/>
      <c r="O1058" s="109"/>
      <c r="P1058" s="109"/>
      <c r="Q1058" s="607"/>
      <c r="R1058" s="93"/>
      <c r="S1058" s="109">
        <v>4446.87</v>
      </c>
      <c r="T1058" s="109">
        <v>-134.67000000000007</v>
      </c>
      <c r="U1058" s="109">
        <v>137338.34000000003</v>
      </c>
      <c r="V1058" s="109">
        <v>13253</v>
      </c>
      <c r="W1058" s="109">
        <v>66265</v>
      </c>
      <c r="X1058" s="109">
        <v>7769</v>
      </c>
      <c r="Y1058" s="109">
        <v>8300.0000000000018</v>
      </c>
      <c r="Z1058" s="109">
        <v>8400</v>
      </c>
      <c r="AA1058" s="109">
        <v>8300.0000000000018</v>
      </c>
      <c r="AB1058" s="109">
        <v>8400</v>
      </c>
      <c r="AC1058" s="109">
        <v>8300.0000000000018</v>
      </c>
      <c r="AD1058" s="109">
        <v>8300.0000000000018</v>
      </c>
      <c r="AE1058" s="109">
        <v>8300.0000000000018</v>
      </c>
      <c r="AF1058" s="109">
        <v>8300.0000000000018</v>
      </c>
      <c r="AG1058" s="109">
        <v>8400</v>
      </c>
      <c r="AH1058" s="109">
        <v>8300.0000000000018</v>
      </c>
      <c r="AI1058" s="109">
        <v>8400</v>
      </c>
      <c r="AJ1058" s="109">
        <v>8300.0000000000018</v>
      </c>
      <c r="AK1058" s="109">
        <v>8449.4000000000015</v>
      </c>
      <c r="AL1058" s="109">
        <v>8551.2000000000007</v>
      </c>
      <c r="AM1058" s="109">
        <v>8449.4000000000015</v>
      </c>
      <c r="AN1058" s="109">
        <v>8551.2000000000007</v>
      </c>
      <c r="AO1058" s="109">
        <v>8449.4000000000015</v>
      </c>
      <c r="AP1058" s="160">
        <f t="shared" si="939"/>
        <v>253937.54000000004</v>
      </c>
      <c r="AQ1058" s="160">
        <f t="shared" si="940"/>
        <v>117450.6</v>
      </c>
      <c r="AR1058" s="160">
        <f t="shared" si="941"/>
        <v>371388.14000000013</v>
      </c>
      <c r="AS1058" s="607"/>
      <c r="AT1058" s="219"/>
      <c r="AU1058" s="13">
        <f t="shared" si="942"/>
        <v>8400</v>
      </c>
      <c r="AV1058" s="13">
        <f t="shared" si="943"/>
        <v>8300.0000000000018</v>
      </c>
      <c r="AW1058" s="13">
        <f t="shared" si="944"/>
        <v>8300.0000000000018</v>
      </c>
      <c r="AX1058" s="13">
        <f t="shared" si="945"/>
        <v>8300.0000000000018</v>
      </c>
      <c r="AY1058" s="13">
        <f t="shared" si="946"/>
        <v>8300.0000000000018</v>
      </c>
      <c r="AZ1058" s="13">
        <f t="shared" si="947"/>
        <v>8400</v>
      </c>
      <c r="BA1058" s="13">
        <f t="shared" si="948"/>
        <v>8300.0000000000018</v>
      </c>
      <c r="BB1058" s="13">
        <f t="shared" si="949"/>
        <v>8400</v>
      </c>
      <c r="BC1058" s="13">
        <f t="shared" si="950"/>
        <v>8300.0000000000018</v>
      </c>
      <c r="BD1058" s="13">
        <f t="shared" si="951"/>
        <v>8449.4000000000015</v>
      </c>
      <c r="BE1058" s="13">
        <f t="shared" si="952"/>
        <v>8551.2000000000007</v>
      </c>
      <c r="BF1058" s="13">
        <f t="shared" si="953"/>
        <v>8449.4000000000015</v>
      </c>
      <c r="BG1058" s="13">
        <f t="shared" si="954"/>
        <v>8551.2000000000007</v>
      </c>
      <c r="BH1058" s="13">
        <f t="shared" si="955"/>
        <v>8449.4000000000015</v>
      </c>
      <c r="BI1058" s="73">
        <f t="shared" si="937"/>
        <v>117450.6</v>
      </c>
      <c r="BJ1058" s="219"/>
      <c r="BK1058" s="850">
        <f t="shared" si="970"/>
        <v>8400</v>
      </c>
      <c r="BL1058" s="109">
        <f t="shared" si="971"/>
        <v>8300.0000000000018</v>
      </c>
      <c r="BM1058" s="109">
        <f t="shared" si="972"/>
        <v>8300.0000000000018</v>
      </c>
      <c r="BN1058" s="109">
        <f t="shared" si="973"/>
        <v>8300.0000000000018</v>
      </c>
      <c r="BO1058" s="109">
        <f t="shared" si="974"/>
        <v>8300.0000000000018</v>
      </c>
      <c r="BP1058" s="109">
        <f t="shared" si="975"/>
        <v>8400</v>
      </c>
      <c r="BQ1058" s="109">
        <f t="shared" si="976"/>
        <v>8300.0000000000018</v>
      </c>
      <c r="BR1058" s="109">
        <f t="shared" si="977"/>
        <v>8400</v>
      </c>
      <c r="BS1058" s="109">
        <f t="shared" si="978"/>
        <v>8300.0000000000018</v>
      </c>
      <c r="BT1058" s="109">
        <f t="shared" si="979"/>
        <v>8449.4000000000015</v>
      </c>
      <c r="BU1058" s="109">
        <f t="shared" si="980"/>
        <v>8551.2000000000007</v>
      </c>
      <c r="BV1058" s="109">
        <f t="shared" si="981"/>
        <v>8449.4000000000015</v>
      </c>
      <c r="BW1058" s="109">
        <f t="shared" si="982"/>
        <v>8551.2000000000007</v>
      </c>
      <c r="BX1058" s="109">
        <f t="shared" si="983"/>
        <v>8449.4000000000015</v>
      </c>
      <c r="BY1058" s="1000">
        <f t="shared" si="938"/>
        <v>117450.6</v>
      </c>
    </row>
    <row r="1059" spans="1:77">
      <c r="A1059" s="2"/>
      <c r="B1059" s="2" t="s">
        <v>286</v>
      </c>
      <c r="C1059" s="57" t="s">
        <v>20</v>
      </c>
      <c r="D1059" s="57" t="s">
        <v>7</v>
      </c>
      <c r="E1059" s="681" t="s">
        <v>349</v>
      </c>
      <c r="F1059" s="682" t="s">
        <v>264</v>
      </c>
      <c r="G1059" s="682" t="s">
        <v>106</v>
      </c>
      <c r="H1059" s="241" t="s">
        <v>124</v>
      </c>
      <c r="I1059" s="38"/>
      <c r="J1059" s="983"/>
      <c r="K1059" s="903"/>
      <c r="L1059" s="798"/>
      <c r="M1059" s="429"/>
      <c r="N1059" s="109"/>
      <c r="O1059" s="109"/>
      <c r="P1059" s="109"/>
      <c r="Q1059" s="607"/>
      <c r="R1059" s="93"/>
      <c r="S1059" s="109">
        <v>0</v>
      </c>
      <c r="T1059" s="109">
        <v>896.57</v>
      </c>
      <c r="U1059" s="109">
        <v>114010.62</v>
      </c>
      <c r="V1059" s="109">
        <v>0</v>
      </c>
      <c r="W1059" s="109">
        <v>0</v>
      </c>
      <c r="X1059" s="109">
        <v>0</v>
      </c>
      <c r="Y1059" s="109">
        <v>0</v>
      </c>
      <c r="Z1059" s="109">
        <v>0</v>
      </c>
      <c r="AA1059" s="109">
        <v>0</v>
      </c>
      <c r="AB1059" s="109">
        <v>0</v>
      </c>
      <c r="AC1059" s="109">
        <v>0</v>
      </c>
      <c r="AD1059" s="109">
        <v>0</v>
      </c>
      <c r="AE1059" s="109">
        <v>0</v>
      </c>
      <c r="AF1059" s="109">
        <v>0</v>
      </c>
      <c r="AG1059" s="109">
        <v>0</v>
      </c>
      <c r="AH1059" s="109">
        <v>0</v>
      </c>
      <c r="AI1059" s="109">
        <v>0</v>
      </c>
      <c r="AJ1059" s="109">
        <v>0</v>
      </c>
      <c r="AK1059" s="109">
        <v>0</v>
      </c>
      <c r="AL1059" s="109">
        <v>0</v>
      </c>
      <c r="AM1059" s="109">
        <v>0</v>
      </c>
      <c r="AN1059" s="109">
        <v>0</v>
      </c>
      <c r="AO1059" s="109">
        <v>0</v>
      </c>
      <c r="AP1059" s="160">
        <f t="shared" si="939"/>
        <v>114907.19</v>
      </c>
      <c r="AQ1059" s="160">
        <f t="shared" si="940"/>
        <v>0</v>
      </c>
      <c r="AR1059" s="160">
        <f t="shared" si="941"/>
        <v>114907.19</v>
      </c>
      <c r="AS1059" s="607"/>
      <c r="AT1059" s="219"/>
      <c r="AU1059" s="13">
        <f t="shared" si="942"/>
        <v>0</v>
      </c>
      <c r="AV1059" s="13">
        <f t="shared" si="943"/>
        <v>0</v>
      </c>
      <c r="AW1059" s="13">
        <f t="shared" si="944"/>
        <v>0</v>
      </c>
      <c r="AX1059" s="13">
        <f t="shared" si="945"/>
        <v>0</v>
      </c>
      <c r="AY1059" s="13">
        <f t="shared" si="946"/>
        <v>0</v>
      </c>
      <c r="AZ1059" s="13">
        <f t="shared" si="947"/>
        <v>0</v>
      </c>
      <c r="BA1059" s="13">
        <f t="shared" si="948"/>
        <v>0</v>
      </c>
      <c r="BB1059" s="13">
        <f t="shared" si="949"/>
        <v>0</v>
      </c>
      <c r="BC1059" s="13">
        <f t="shared" si="950"/>
        <v>0</v>
      </c>
      <c r="BD1059" s="13">
        <f t="shared" si="951"/>
        <v>0</v>
      </c>
      <c r="BE1059" s="13">
        <f t="shared" si="952"/>
        <v>0</v>
      </c>
      <c r="BF1059" s="13">
        <f t="shared" si="953"/>
        <v>0</v>
      </c>
      <c r="BG1059" s="13">
        <f t="shared" si="954"/>
        <v>0</v>
      </c>
      <c r="BH1059" s="13">
        <f t="shared" si="955"/>
        <v>0</v>
      </c>
      <c r="BI1059" s="73">
        <f t="shared" si="937"/>
        <v>0</v>
      </c>
      <c r="BJ1059" s="219"/>
      <c r="BK1059" s="850">
        <f t="shared" si="970"/>
        <v>0</v>
      </c>
      <c r="BL1059" s="109">
        <f t="shared" si="971"/>
        <v>0</v>
      </c>
      <c r="BM1059" s="109">
        <f t="shared" si="972"/>
        <v>0</v>
      </c>
      <c r="BN1059" s="109">
        <f t="shared" si="973"/>
        <v>0</v>
      </c>
      <c r="BO1059" s="109">
        <f t="shared" si="974"/>
        <v>0</v>
      </c>
      <c r="BP1059" s="109">
        <f t="shared" si="975"/>
        <v>0</v>
      </c>
      <c r="BQ1059" s="109">
        <f t="shared" si="976"/>
        <v>0</v>
      </c>
      <c r="BR1059" s="109">
        <f t="shared" si="977"/>
        <v>0</v>
      </c>
      <c r="BS1059" s="109">
        <f t="shared" si="978"/>
        <v>0</v>
      </c>
      <c r="BT1059" s="109">
        <f t="shared" si="979"/>
        <v>0</v>
      </c>
      <c r="BU1059" s="109">
        <f t="shared" si="980"/>
        <v>0</v>
      </c>
      <c r="BV1059" s="109">
        <f t="shared" si="981"/>
        <v>0</v>
      </c>
      <c r="BW1059" s="109">
        <f t="shared" si="982"/>
        <v>0</v>
      </c>
      <c r="BX1059" s="109">
        <f t="shared" si="983"/>
        <v>0</v>
      </c>
      <c r="BY1059" s="1000">
        <f t="shared" si="938"/>
        <v>0</v>
      </c>
    </row>
    <row r="1060" spans="1:77">
      <c r="A1060" s="678"/>
      <c r="B1060" s="678" t="s">
        <v>2079</v>
      </c>
      <c r="C1060" s="57" t="s">
        <v>36</v>
      </c>
      <c r="D1060" s="684" t="s">
        <v>31</v>
      </c>
      <c r="E1060" s="681" t="s">
        <v>349</v>
      </c>
      <c r="F1060" s="683" t="s">
        <v>264</v>
      </c>
      <c r="G1060" s="682" t="s">
        <v>106</v>
      </c>
      <c r="H1060" s="241" t="s">
        <v>136</v>
      </c>
      <c r="I1060" s="38"/>
      <c r="J1060" s="983"/>
      <c r="K1060" s="903"/>
      <c r="L1060" s="798"/>
      <c r="M1060" s="429"/>
      <c r="N1060" s="109"/>
      <c r="O1060" s="109"/>
      <c r="P1060" s="109"/>
      <c r="Q1060" s="607"/>
      <c r="R1060" s="93"/>
      <c r="S1060" s="109">
        <v>346.87</v>
      </c>
      <c r="T1060" s="109">
        <v>4297.43</v>
      </c>
      <c r="U1060" s="109">
        <v>0</v>
      </c>
      <c r="V1060" s="109">
        <v>2914.4</v>
      </c>
      <c r="W1060" s="109">
        <v>3643</v>
      </c>
      <c r="X1060" s="109">
        <v>324955.60000000003</v>
      </c>
      <c r="Y1060" s="109">
        <v>31225.264000000003</v>
      </c>
      <c r="Z1060" s="109">
        <v>31601.472000000002</v>
      </c>
      <c r="AA1060" s="109">
        <v>31225.264000000003</v>
      </c>
      <c r="AB1060" s="109">
        <v>31601.472000000002</v>
      </c>
      <c r="AC1060" s="109">
        <v>31225.264000000003</v>
      </c>
      <c r="AD1060" s="109">
        <v>31225.264000000003</v>
      </c>
      <c r="AE1060" s="109">
        <v>31225.264000000003</v>
      </c>
      <c r="AF1060" s="109">
        <v>31225.264000000003</v>
      </c>
      <c r="AG1060" s="109">
        <v>31601.472000000002</v>
      </c>
      <c r="AH1060" s="109">
        <v>31225.264000000003</v>
      </c>
      <c r="AI1060" s="109">
        <v>31601.472000000002</v>
      </c>
      <c r="AJ1060" s="109">
        <v>31225.264000000003</v>
      </c>
      <c r="AK1060" s="109">
        <v>12173.557544000001</v>
      </c>
      <c r="AL1060" s="109">
        <v>12320.226912000002</v>
      </c>
      <c r="AM1060" s="109">
        <v>12173.557544000001</v>
      </c>
      <c r="AN1060" s="109">
        <v>12320.226912000002</v>
      </c>
      <c r="AO1060" s="109">
        <v>12173.557544000001</v>
      </c>
      <c r="AP1060" s="160">
        <f t="shared" si="939"/>
        <v>430209.3000000001</v>
      </c>
      <c r="AQ1060" s="160">
        <f t="shared" si="940"/>
        <v>343317.12645599991</v>
      </c>
      <c r="AR1060" s="160">
        <f t="shared" si="941"/>
        <v>773526.42645599984</v>
      </c>
      <c r="AS1060" s="607"/>
      <c r="AT1060" s="219"/>
      <c r="AU1060" s="13">
        <f t="shared" si="942"/>
        <v>31601.472000000002</v>
      </c>
      <c r="AV1060" s="13">
        <f t="shared" si="943"/>
        <v>31225.264000000003</v>
      </c>
      <c r="AW1060" s="13">
        <f t="shared" si="944"/>
        <v>31225.264000000003</v>
      </c>
      <c r="AX1060" s="13">
        <f t="shared" si="945"/>
        <v>31225.264000000003</v>
      </c>
      <c r="AY1060" s="13">
        <f t="shared" si="946"/>
        <v>31225.264000000003</v>
      </c>
      <c r="AZ1060" s="13">
        <f t="shared" si="947"/>
        <v>31601.472000000002</v>
      </c>
      <c r="BA1060" s="13">
        <f t="shared" si="948"/>
        <v>31225.264000000003</v>
      </c>
      <c r="BB1060" s="13">
        <f t="shared" si="949"/>
        <v>31601.472000000002</v>
      </c>
      <c r="BC1060" s="13">
        <f t="shared" si="950"/>
        <v>31225.264000000003</v>
      </c>
      <c r="BD1060" s="13">
        <f t="shared" si="951"/>
        <v>12173.557544000001</v>
      </c>
      <c r="BE1060" s="13">
        <f t="shared" si="952"/>
        <v>12320.226912000002</v>
      </c>
      <c r="BF1060" s="13">
        <f t="shared" si="953"/>
        <v>12173.557544000001</v>
      </c>
      <c r="BG1060" s="13">
        <f t="shared" si="954"/>
        <v>12320.226912000002</v>
      </c>
      <c r="BH1060" s="13">
        <f t="shared" si="955"/>
        <v>12173.557544000001</v>
      </c>
      <c r="BI1060" s="73">
        <f t="shared" si="937"/>
        <v>343317.12645599991</v>
      </c>
      <c r="BJ1060" s="219"/>
      <c r="BK1060" s="850">
        <f t="shared" si="970"/>
        <v>31601.472000000002</v>
      </c>
      <c r="BL1060" s="109">
        <f t="shared" si="971"/>
        <v>31225.264000000003</v>
      </c>
      <c r="BM1060" s="109">
        <f t="shared" si="972"/>
        <v>31225.264000000003</v>
      </c>
      <c r="BN1060" s="109">
        <f t="shared" si="973"/>
        <v>31225.264000000003</v>
      </c>
      <c r="BO1060" s="109">
        <f t="shared" si="974"/>
        <v>31225.264000000003</v>
      </c>
      <c r="BP1060" s="109">
        <f t="shared" si="975"/>
        <v>31601.472000000002</v>
      </c>
      <c r="BQ1060" s="109">
        <f t="shared" si="976"/>
        <v>31225.264000000003</v>
      </c>
      <c r="BR1060" s="109">
        <f t="shared" si="977"/>
        <v>31601.472000000002</v>
      </c>
      <c r="BS1060" s="109">
        <f t="shared" si="978"/>
        <v>31225.264000000003</v>
      </c>
      <c r="BT1060" s="109">
        <f t="shared" si="979"/>
        <v>12173.557544000001</v>
      </c>
      <c r="BU1060" s="109">
        <f t="shared" si="980"/>
        <v>12320.226912000002</v>
      </c>
      <c r="BV1060" s="109">
        <f t="shared" si="981"/>
        <v>12173.557544000001</v>
      </c>
      <c r="BW1060" s="109">
        <f t="shared" si="982"/>
        <v>12320.226912000002</v>
      </c>
      <c r="BX1060" s="109">
        <f t="shared" si="983"/>
        <v>12173.557544000001</v>
      </c>
      <c r="BY1060" s="1000">
        <f t="shared" si="938"/>
        <v>343317.12645599991</v>
      </c>
    </row>
    <row r="1061" spans="1:77">
      <c r="A1061" s="679"/>
      <c r="B1061" s="679" t="s">
        <v>2079</v>
      </c>
      <c r="C1061" s="57" t="s">
        <v>36</v>
      </c>
      <c r="D1061" s="684" t="s">
        <v>25</v>
      </c>
      <c r="E1061" s="681" t="s">
        <v>349</v>
      </c>
      <c r="F1061" s="682" t="s">
        <v>264</v>
      </c>
      <c r="G1061" s="682" t="s">
        <v>106</v>
      </c>
      <c r="H1061" s="241" t="s">
        <v>133</v>
      </c>
      <c r="I1061" s="38"/>
      <c r="J1061" s="983"/>
      <c r="K1061" s="903"/>
      <c r="L1061" s="798"/>
      <c r="M1061" s="429"/>
      <c r="N1061" s="109"/>
      <c r="O1061" s="109"/>
      <c r="P1061" s="109"/>
      <c r="Q1061" s="607"/>
      <c r="R1061" s="93"/>
      <c r="S1061" s="109">
        <v>-6040.18</v>
      </c>
      <c r="T1061" s="109">
        <v>5099.6000000000004</v>
      </c>
      <c r="U1061" s="109">
        <v>0</v>
      </c>
      <c r="V1061" s="109">
        <v>31204</v>
      </c>
      <c r="W1061" s="109">
        <v>39005</v>
      </c>
      <c r="X1061" s="109">
        <v>40565.200000000004</v>
      </c>
      <c r="Y1061" s="109">
        <v>5625.3249999999998</v>
      </c>
      <c r="Z1061" s="109">
        <v>5693.1</v>
      </c>
      <c r="AA1061" s="109">
        <v>5625.3249999999998</v>
      </c>
      <c r="AB1061" s="109">
        <v>5693.1</v>
      </c>
      <c r="AC1061" s="109">
        <v>5625.3249999999998</v>
      </c>
      <c r="AD1061" s="109">
        <v>5625.3249999999998</v>
      </c>
      <c r="AE1061" s="109">
        <v>5625.3249999999998</v>
      </c>
      <c r="AF1061" s="109">
        <v>5625.3249999999998</v>
      </c>
      <c r="AG1061" s="109">
        <v>5693.1</v>
      </c>
      <c r="AH1061" s="109">
        <v>5625.3249999999998</v>
      </c>
      <c r="AI1061" s="109">
        <v>5693.1</v>
      </c>
      <c r="AJ1061" s="109">
        <v>5625.3249999999998</v>
      </c>
      <c r="AK1061" s="109">
        <v>5726.5808500000003</v>
      </c>
      <c r="AL1061" s="109">
        <v>5795.5758000000005</v>
      </c>
      <c r="AM1061" s="109">
        <v>5726.5808500000003</v>
      </c>
      <c r="AN1061" s="109">
        <v>5795.5758000000005</v>
      </c>
      <c r="AO1061" s="109">
        <v>5726.5808500000003</v>
      </c>
      <c r="AP1061" s="160">
        <f t="shared" si="939"/>
        <v>126777.37</v>
      </c>
      <c r="AQ1061" s="160">
        <f t="shared" si="940"/>
        <v>79602.144149999993</v>
      </c>
      <c r="AR1061" s="160">
        <f t="shared" si="941"/>
        <v>206379.51415000006</v>
      </c>
      <c r="AS1061" s="607"/>
      <c r="AT1061" s="219"/>
      <c r="AU1061" s="13">
        <f t="shared" si="942"/>
        <v>5693.1</v>
      </c>
      <c r="AV1061" s="13">
        <f t="shared" si="943"/>
        <v>5625.3249999999998</v>
      </c>
      <c r="AW1061" s="13">
        <f t="shared" si="944"/>
        <v>5625.3249999999998</v>
      </c>
      <c r="AX1061" s="13">
        <f t="shared" si="945"/>
        <v>5625.3249999999998</v>
      </c>
      <c r="AY1061" s="13">
        <f t="shared" si="946"/>
        <v>5625.3249999999998</v>
      </c>
      <c r="AZ1061" s="13">
        <f t="shared" si="947"/>
        <v>5693.1</v>
      </c>
      <c r="BA1061" s="13">
        <f t="shared" si="948"/>
        <v>5625.3249999999998</v>
      </c>
      <c r="BB1061" s="13">
        <f t="shared" si="949"/>
        <v>5693.1</v>
      </c>
      <c r="BC1061" s="13">
        <f t="shared" si="950"/>
        <v>5625.3249999999998</v>
      </c>
      <c r="BD1061" s="13">
        <f t="shared" si="951"/>
        <v>5726.5808500000003</v>
      </c>
      <c r="BE1061" s="13">
        <f t="shared" si="952"/>
        <v>5795.5758000000005</v>
      </c>
      <c r="BF1061" s="13">
        <f t="shared" si="953"/>
        <v>5726.5808500000003</v>
      </c>
      <c r="BG1061" s="13">
        <f t="shared" si="954"/>
        <v>5795.5758000000005</v>
      </c>
      <c r="BH1061" s="13">
        <f t="shared" si="955"/>
        <v>5726.5808500000003</v>
      </c>
      <c r="BI1061" s="73">
        <f t="shared" si="937"/>
        <v>79602.144149999993</v>
      </c>
      <c r="BJ1061" s="219"/>
      <c r="BK1061" s="850">
        <f t="shared" si="970"/>
        <v>5693.1</v>
      </c>
      <c r="BL1061" s="109">
        <f t="shared" si="971"/>
        <v>5625.3249999999998</v>
      </c>
      <c r="BM1061" s="109">
        <f t="shared" si="972"/>
        <v>5625.3249999999998</v>
      </c>
      <c r="BN1061" s="109">
        <f t="shared" si="973"/>
        <v>5625.3249999999998</v>
      </c>
      <c r="BO1061" s="109">
        <f t="shared" si="974"/>
        <v>5625.3249999999998</v>
      </c>
      <c r="BP1061" s="109">
        <f t="shared" si="975"/>
        <v>5693.1</v>
      </c>
      <c r="BQ1061" s="109">
        <f t="shared" si="976"/>
        <v>5625.3249999999998</v>
      </c>
      <c r="BR1061" s="109">
        <f t="shared" si="977"/>
        <v>5693.1</v>
      </c>
      <c r="BS1061" s="109">
        <f t="shared" si="978"/>
        <v>5625.3249999999998</v>
      </c>
      <c r="BT1061" s="109">
        <f t="shared" si="979"/>
        <v>5726.5808500000003</v>
      </c>
      <c r="BU1061" s="109">
        <f t="shared" si="980"/>
        <v>5795.5758000000005</v>
      </c>
      <c r="BV1061" s="109">
        <f t="shared" si="981"/>
        <v>5726.5808500000003</v>
      </c>
      <c r="BW1061" s="109">
        <f t="shared" si="982"/>
        <v>5795.5758000000005</v>
      </c>
      <c r="BX1061" s="109">
        <f t="shared" si="983"/>
        <v>5726.5808500000003</v>
      </c>
      <c r="BY1061" s="1000">
        <f t="shared" si="938"/>
        <v>79602.144149999993</v>
      </c>
    </row>
    <row r="1062" spans="1:77">
      <c r="A1062" s="679"/>
      <c r="B1062" s="679" t="s">
        <v>2079</v>
      </c>
      <c r="C1062" s="57" t="s">
        <v>36</v>
      </c>
      <c r="D1062" s="684" t="s">
        <v>29</v>
      </c>
      <c r="E1062" s="681" t="s">
        <v>349</v>
      </c>
      <c r="F1062" s="682" t="s">
        <v>264</v>
      </c>
      <c r="G1062" s="682" t="s">
        <v>106</v>
      </c>
      <c r="H1062" s="241" t="s">
        <v>135</v>
      </c>
      <c r="I1062" s="38"/>
      <c r="J1062" s="983"/>
      <c r="K1062" s="903"/>
      <c r="L1062" s="798"/>
      <c r="M1062" s="429"/>
      <c r="N1062" s="109"/>
      <c r="O1062" s="109"/>
      <c r="P1062" s="109"/>
      <c r="Q1062" s="607"/>
      <c r="R1062" s="93"/>
      <c r="S1062" s="109">
        <v>0</v>
      </c>
      <c r="T1062" s="109">
        <v>0</v>
      </c>
      <c r="U1062" s="109">
        <v>0</v>
      </c>
      <c r="V1062" s="109">
        <v>810.4</v>
      </c>
      <c r="W1062" s="109">
        <v>1013</v>
      </c>
      <c r="X1062" s="109">
        <v>90359.6</v>
      </c>
      <c r="Y1062" s="109">
        <v>1511.2640000000001</v>
      </c>
      <c r="Z1062" s="109">
        <v>1529.4720000000002</v>
      </c>
      <c r="AA1062" s="109">
        <v>1511.2640000000001</v>
      </c>
      <c r="AB1062" s="109">
        <v>1529.4720000000002</v>
      </c>
      <c r="AC1062" s="109">
        <v>1511.2640000000001</v>
      </c>
      <c r="AD1062" s="109">
        <v>1511.2640000000001</v>
      </c>
      <c r="AE1062" s="109">
        <v>1511.2640000000001</v>
      </c>
      <c r="AF1062" s="109">
        <v>1511.2640000000001</v>
      </c>
      <c r="AG1062" s="109">
        <v>1529.4720000000002</v>
      </c>
      <c r="AH1062" s="109">
        <v>1511.2640000000001</v>
      </c>
      <c r="AI1062" s="109">
        <v>1529.4720000000002</v>
      </c>
      <c r="AJ1062" s="109">
        <v>1511.2640000000001</v>
      </c>
      <c r="AK1062" s="109">
        <v>589.17666200000008</v>
      </c>
      <c r="AL1062" s="109">
        <v>596.2751760000001</v>
      </c>
      <c r="AM1062" s="109">
        <v>589.17666200000008</v>
      </c>
      <c r="AN1062" s="109">
        <v>596.2751760000001</v>
      </c>
      <c r="AO1062" s="109">
        <v>589.17666200000008</v>
      </c>
      <c r="AP1062" s="160">
        <f t="shared" si="939"/>
        <v>96734.999999999985</v>
      </c>
      <c r="AQ1062" s="160">
        <f t="shared" si="940"/>
        <v>16616.080338000003</v>
      </c>
      <c r="AR1062" s="160">
        <f t="shared" si="941"/>
        <v>113351.08033799993</v>
      </c>
      <c r="AS1062" s="607"/>
      <c r="AT1062" s="219"/>
      <c r="AU1062" s="13">
        <f t="shared" ref="AU1062:AU1093" si="984">AB1062</f>
        <v>1529.4720000000002</v>
      </c>
      <c r="AV1062" s="13">
        <f t="shared" ref="AV1062:AV1093" si="985">AC1062</f>
        <v>1511.2640000000001</v>
      </c>
      <c r="AW1062" s="13">
        <f t="shared" ref="AW1062:AW1093" si="986">AD1062</f>
        <v>1511.2640000000001</v>
      </c>
      <c r="AX1062" s="13">
        <f t="shared" ref="AX1062:AX1093" si="987">AE1062</f>
        <v>1511.2640000000001</v>
      </c>
      <c r="AY1062" s="13">
        <f t="shared" ref="AY1062:AY1093" si="988">AF1062</f>
        <v>1511.2640000000001</v>
      </c>
      <c r="AZ1062" s="13">
        <f t="shared" ref="AZ1062:AZ1093" si="989">AG1062</f>
        <v>1529.4720000000002</v>
      </c>
      <c r="BA1062" s="13">
        <f t="shared" ref="BA1062:BA1093" si="990">AH1062</f>
        <v>1511.2640000000001</v>
      </c>
      <c r="BB1062" s="13">
        <f t="shared" ref="BB1062:BB1093" si="991">AI1062</f>
        <v>1529.4720000000002</v>
      </c>
      <c r="BC1062" s="13">
        <f t="shared" ref="BC1062:BC1093" si="992">AJ1062</f>
        <v>1511.2640000000001</v>
      </c>
      <c r="BD1062" s="13">
        <f t="shared" ref="BD1062:BD1093" si="993">AK1062</f>
        <v>589.17666200000008</v>
      </c>
      <c r="BE1062" s="13">
        <f t="shared" ref="BE1062:BE1093" si="994">AL1062</f>
        <v>596.2751760000001</v>
      </c>
      <c r="BF1062" s="13">
        <f t="shared" ref="BF1062:BF1093" si="995">AM1062</f>
        <v>589.17666200000008</v>
      </c>
      <c r="BG1062" s="13">
        <f t="shared" ref="BG1062:BG1093" si="996">AN1062</f>
        <v>596.2751760000001</v>
      </c>
      <c r="BH1062" s="13">
        <f t="shared" ref="BH1062:BH1093" si="997">AO1062</f>
        <v>589.17666200000008</v>
      </c>
      <c r="BI1062" s="73">
        <f t="shared" si="937"/>
        <v>16616.080338000003</v>
      </c>
      <c r="BJ1062" s="219"/>
      <c r="BK1062" s="850">
        <f t="shared" si="970"/>
        <v>1529.4720000000002</v>
      </c>
      <c r="BL1062" s="109">
        <f t="shared" si="971"/>
        <v>1511.2640000000001</v>
      </c>
      <c r="BM1062" s="109">
        <f t="shared" si="972"/>
        <v>1511.2640000000001</v>
      </c>
      <c r="BN1062" s="109">
        <f t="shared" si="973"/>
        <v>1511.2640000000001</v>
      </c>
      <c r="BO1062" s="109">
        <f t="shared" si="974"/>
        <v>1511.2640000000001</v>
      </c>
      <c r="BP1062" s="109">
        <f t="shared" si="975"/>
        <v>1529.4720000000002</v>
      </c>
      <c r="BQ1062" s="109">
        <f t="shared" si="976"/>
        <v>1511.2640000000001</v>
      </c>
      <c r="BR1062" s="109">
        <f t="shared" si="977"/>
        <v>1529.4720000000002</v>
      </c>
      <c r="BS1062" s="109">
        <f t="shared" si="978"/>
        <v>1511.2640000000001</v>
      </c>
      <c r="BT1062" s="109">
        <f t="shared" si="979"/>
        <v>589.17666200000008</v>
      </c>
      <c r="BU1062" s="109">
        <f t="shared" si="980"/>
        <v>596.2751760000001</v>
      </c>
      <c r="BV1062" s="109">
        <f t="shared" si="981"/>
        <v>589.17666200000008</v>
      </c>
      <c r="BW1062" s="109">
        <f t="shared" si="982"/>
        <v>596.2751760000001</v>
      </c>
      <c r="BX1062" s="109">
        <f t="shared" si="983"/>
        <v>589.17666200000008</v>
      </c>
      <c r="BY1062" s="1000">
        <f t="shared" si="938"/>
        <v>16616.080338000003</v>
      </c>
    </row>
    <row r="1063" spans="1:77">
      <c r="A1063" s="679"/>
      <c r="B1063" s="679" t="s">
        <v>2079</v>
      </c>
      <c r="C1063" s="57" t="s">
        <v>36</v>
      </c>
      <c r="D1063" s="684" t="s">
        <v>33</v>
      </c>
      <c r="E1063" s="681" t="s">
        <v>349</v>
      </c>
      <c r="F1063" s="682" t="s">
        <v>264</v>
      </c>
      <c r="G1063" s="682" t="s">
        <v>106</v>
      </c>
      <c r="H1063" s="241" t="s">
        <v>137</v>
      </c>
      <c r="I1063" s="38"/>
      <c r="J1063" s="983"/>
      <c r="K1063" s="903"/>
      <c r="L1063" s="798"/>
      <c r="M1063" s="429"/>
      <c r="N1063" s="109"/>
      <c r="O1063" s="109"/>
      <c r="P1063" s="109"/>
      <c r="Q1063" s="607"/>
      <c r="R1063" s="93"/>
      <c r="S1063" s="109">
        <v>0</v>
      </c>
      <c r="T1063" s="109">
        <v>0</v>
      </c>
      <c r="U1063" s="109">
        <v>0</v>
      </c>
      <c r="V1063" s="109">
        <v>275.2</v>
      </c>
      <c r="W1063" s="109">
        <v>344</v>
      </c>
      <c r="X1063" s="109">
        <v>30684.799999999999</v>
      </c>
      <c r="Y1063" s="109">
        <v>1708.4720000000002</v>
      </c>
      <c r="Z1063" s="109">
        <v>1729.056</v>
      </c>
      <c r="AA1063" s="109">
        <v>1708.4720000000002</v>
      </c>
      <c r="AB1063" s="109">
        <v>1729.056</v>
      </c>
      <c r="AC1063" s="109">
        <v>1708.4720000000002</v>
      </c>
      <c r="AD1063" s="109">
        <v>1708.4720000000002</v>
      </c>
      <c r="AE1063" s="109">
        <v>1708.4720000000002</v>
      </c>
      <c r="AF1063" s="109">
        <v>1708.4720000000002</v>
      </c>
      <c r="AG1063" s="109">
        <v>1729.056</v>
      </c>
      <c r="AH1063" s="109">
        <v>1708.4720000000002</v>
      </c>
      <c r="AI1063" s="109">
        <v>1729.056</v>
      </c>
      <c r="AJ1063" s="109">
        <v>1708.4720000000002</v>
      </c>
      <c r="AK1063" s="109">
        <v>666.06620200000009</v>
      </c>
      <c r="AL1063" s="109">
        <v>674.09109599999999</v>
      </c>
      <c r="AM1063" s="109">
        <v>666.06620200000009</v>
      </c>
      <c r="AN1063" s="109">
        <v>674.09109599999999</v>
      </c>
      <c r="AO1063" s="109">
        <v>666.06620200000009</v>
      </c>
      <c r="AP1063" s="160">
        <f t="shared" si="939"/>
        <v>36450</v>
      </c>
      <c r="AQ1063" s="160">
        <f t="shared" si="940"/>
        <v>18784.380798000002</v>
      </c>
      <c r="AR1063" s="160">
        <f t="shared" si="941"/>
        <v>55234.380797999998</v>
      </c>
      <c r="AS1063" s="607"/>
      <c r="AT1063" s="219"/>
      <c r="AU1063" s="13">
        <f t="shared" si="984"/>
        <v>1729.056</v>
      </c>
      <c r="AV1063" s="13">
        <f t="shared" si="985"/>
        <v>1708.4720000000002</v>
      </c>
      <c r="AW1063" s="13">
        <f t="shared" si="986"/>
        <v>1708.4720000000002</v>
      </c>
      <c r="AX1063" s="13">
        <f t="shared" si="987"/>
        <v>1708.4720000000002</v>
      </c>
      <c r="AY1063" s="13">
        <f t="shared" si="988"/>
        <v>1708.4720000000002</v>
      </c>
      <c r="AZ1063" s="13">
        <f t="shared" si="989"/>
        <v>1729.056</v>
      </c>
      <c r="BA1063" s="13">
        <f t="shared" si="990"/>
        <v>1708.4720000000002</v>
      </c>
      <c r="BB1063" s="13">
        <f t="shared" si="991"/>
        <v>1729.056</v>
      </c>
      <c r="BC1063" s="13">
        <f t="shared" si="992"/>
        <v>1708.4720000000002</v>
      </c>
      <c r="BD1063" s="13">
        <f t="shared" si="993"/>
        <v>666.06620200000009</v>
      </c>
      <c r="BE1063" s="13">
        <f t="shared" si="994"/>
        <v>674.09109599999999</v>
      </c>
      <c r="BF1063" s="13">
        <f t="shared" si="995"/>
        <v>666.06620200000009</v>
      </c>
      <c r="BG1063" s="13">
        <f t="shared" si="996"/>
        <v>674.09109599999999</v>
      </c>
      <c r="BH1063" s="13">
        <f t="shared" si="997"/>
        <v>666.06620200000009</v>
      </c>
      <c r="BI1063" s="73">
        <f t="shared" si="937"/>
        <v>18784.380798000002</v>
      </c>
      <c r="BJ1063" s="219"/>
      <c r="BK1063" s="850">
        <f t="shared" si="970"/>
        <v>1729.056</v>
      </c>
      <c r="BL1063" s="109">
        <f t="shared" si="971"/>
        <v>1708.4720000000002</v>
      </c>
      <c r="BM1063" s="109">
        <f t="shared" si="972"/>
        <v>1708.4720000000002</v>
      </c>
      <c r="BN1063" s="109">
        <f t="shared" si="973"/>
        <v>1708.4720000000002</v>
      </c>
      <c r="BO1063" s="109">
        <f t="shared" si="974"/>
        <v>1708.4720000000002</v>
      </c>
      <c r="BP1063" s="109">
        <f t="shared" si="975"/>
        <v>1729.056</v>
      </c>
      <c r="BQ1063" s="109">
        <f t="shared" si="976"/>
        <v>1708.4720000000002</v>
      </c>
      <c r="BR1063" s="109">
        <f t="shared" si="977"/>
        <v>1729.056</v>
      </c>
      <c r="BS1063" s="109">
        <f t="shared" si="978"/>
        <v>1708.4720000000002</v>
      </c>
      <c r="BT1063" s="109">
        <f t="shared" si="979"/>
        <v>666.06620200000009</v>
      </c>
      <c r="BU1063" s="109">
        <f t="shared" si="980"/>
        <v>674.09109599999999</v>
      </c>
      <c r="BV1063" s="109">
        <f t="shared" si="981"/>
        <v>666.06620200000009</v>
      </c>
      <c r="BW1063" s="109">
        <f t="shared" si="982"/>
        <v>674.09109599999999</v>
      </c>
      <c r="BX1063" s="109">
        <f t="shared" si="983"/>
        <v>666.06620200000009</v>
      </c>
      <c r="BY1063" s="1000">
        <f t="shared" si="938"/>
        <v>18784.380798000002</v>
      </c>
    </row>
    <row r="1064" spans="1:77">
      <c r="A1064" s="679"/>
      <c r="B1064" s="679" t="s">
        <v>2079</v>
      </c>
      <c r="C1064" s="57" t="s">
        <v>36</v>
      </c>
      <c r="D1064" s="684" t="s">
        <v>27</v>
      </c>
      <c r="E1064" s="681" t="s">
        <v>349</v>
      </c>
      <c r="F1064" s="682" t="s">
        <v>264</v>
      </c>
      <c r="G1064" s="682" t="s">
        <v>106</v>
      </c>
      <c r="H1064" s="241" t="s">
        <v>134</v>
      </c>
      <c r="I1064" s="38"/>
      <c r="J1064" s="983"/>
      <c r="K1064" s="903"/>
      <c r="L1064" s="798"/>
      <c r="M1064" s="429"/>
      <c r="N1064" s="109"/>
      <c r="O1064" s="109"/>
      <c r="P1064" s="109"/>
      <c r="Q1064" s="607"/>
      <c r="R1064" s="93"/>
      <c r="S1064" s="109">
        <v>0</v>
      </c>
      <c r="T1064" s="109">
        <v>0</v>
      </c>
      <c r="U1064" s="109">
        <v>0</v>
      </c>
      <c r="V1064" s="109">
        <v>5140</v>
      </c>
      <c r="W1064" s="109">
        <v>6425</v>
      </c>
      <c r="X1064" s="109">
        <v>6682</v>
      </c>
      <c r="Y1064" s="109">
        <v>895.7360000000001</v>
      </c>
      <c r="Z1064" s="109">
        <v>906.52800000000002</v>
      </c>
      <c r="AA1064" s="109">
        <v>895.7360000000001</v>
      </c>
      <c r="AB1064" s="109">
        <v>906.52800000000002</v>
      </c>
      <c r="AC1064" s="109">
        <v>895.7360000000001</v>
      </c>
      <c r="AD1064" s="109">
        <v>895.7360000000001</v>
      </c>
      <c r="AE1064" s="109">
        <v>895.7360000000001</v>
      </c>
      <c r="AF1064" s="109">
        <v>895.7360000000001</v>
      </c>
      <c r="AG1064" s="109">
        <v>906.52800000000002</v>
      </c>
      <c r="AH1064" s="109">
        <v>895.7360000000001</v>
      </c>
      <c r="AI1064" s="109">
        <v>906.52800000000002</v>
      </c>
      <c r="AJ1064" s="109">
        <v>895.7360000000001</v>
      </c>
      <c r="AK1064" s="109">
        <v>911.85924800000009</v>
      </c>
      <c r="AL1064" s="109">
        <v>922.84550400000001</v>
      </c>
      <c r="AM1064" s="109">
        <v>911.85924800000009</v>
      </c>
      <c r="AN1064" s="109">
        <v>922.84550400000001</v>
      </c>
      <c r="AO1064" s="109">
        <v>911.85924800000009</v>
      </c>
      <c r="AP1064" s="160">
        <f t="shared" si="939"/>
        <v>20945</v>
      </c>
      <c r="AQ1064" s="160">
        <f t="shared" si="940"/>
        <v>12675.268752000004</v>
      </c>
      <c r="AR1064" s="160">
        <f t="shared" si="941"/>
        <v>33620.268752000004</v>
      </c>
      <c r="AS1064" s="607"/>
      <c r="AT1064" s="219"/>
      <c r="AU1064" s="13">
        <f t="shared" si="984"/>
        <v>906.52800000000002</v>
      </c>
      <c r="AV1064" s="13">
        <f t="shared" si="985"/>
        <v>895.7360000000001</v>
      </c>
      <c r="AW1064" s="13">
        <f t="shared" si="986"/>
        <v>895.7360000000001</v>
      </c>
      <c r="AX1064" s="13">
        <f t="shared" si="987"/>
        <v>895.7360000000001</v>
      </c>
      <c r="AY1064" s="13">
        <f t="shared" si="988"/>
        <v>895.7360000000001</v>
      </c>
      <c r="AZ1064" s="13">
        <f t="shared" si="989"/>
        <v>906.52800000000002</v>
      </c>
      <c r="BA1064" s="13">
        <f t="shared" si="990"/>
        <v>895.7360000000001</v>
      </c>
      <c r="BB1064" s="13">
        <f t="shared" si="991"/>
        <v>906.52800000000002</v>
      </c>
      <c r="BC1064" s="13">
        <f t="shared" si="992"/>
        <v>895.7360000000001</v>
      </c>
      <c r="BD1064" s="13">
        <f t="shared" si="993"/>
        <v>911.85924800000009</v>
      </c>
      <c r="BE1064" s="13">
        <f t="shared" si="994"/>
        <v>922.84550400000001</v>
      </c>
      <c r="BF1064" s="13">
        <f t="shared" si="995"/>
        <v>911.85924800000009</v>
      </c>
      <c r="BG1064" s="13">
        <f t="shared" si="996"/>
        <v>922.84550400000001</v>
      </c>
      <c r="BH1064" s="13">
        <f t="shared" si="997"/>
        <v>911.85924800000009</v>
      </c>
      <c r="BI1064" s="73">
        <f t="shared" si="937"/>
        <v>12675.268752000004</v>
      </c>
      <c r="BJ1064" s="219"/>
      <c r="BK1064" s="850">
        <f t="shared" si="970"/>
        <v>906.52800000000002</v>
      </c>
      <c r="BL1064" s="109">
        <f t="shared" si="971"/>
        <v>895.7360000000001</v>
      </c>
      <c r="BM1064" s="109">
        <f t="shared" si="972"/>
        <v>895.7360000000001</v>
      </c>
      <c r="BN1064" s="109">
        <f t="shared" si="973"/>
        <v>895.7360000000001</v>
      </c>
      <c r="BO1064" s="109">
        <f t="shared" si="974"/>
        <v>895.7360000000001</v>
      </c>
      <c r="BP1064" s="109">
        <f t="shared" si="975"/>
        <v>906.52800000000002</v>
      </c>
      <c r="BQ1064" s="109">
        <f t="shared" si="976"/>
        <v>895.7360000000001</v>
      </c>
      <c r="BR1064" s="109">
        <f t="shared" si="977"/>
        <v>906.52800000000002</v>
      </c>
      <c r="BS1064" s="109">
        <f t="shared" si="978"/>
        <v>895.7360000000001</v>
      </c>
      <c r="BT1064" s="109">
        <f t="shared" si="979"/>
        <v>911.85924800000009</v>
      </c>
      <c r="BU1064" s="109">
        <f t="shared" si="980"/>
        <v>922.84550400000001</v>
      </c>
      <c r="BV1064" s="109">
        <f t="shared" si="981"/>
        <v>911.85924800000009</v>
      </c>
      <c r="BW1064" s="109">
        <f t="shared" si="982"/>
        <v>922.84550400000001</v>
      </c>
      <c r="BX1064" s="109">
        <f t="shared" si="983"/>
        <v>911.85924800000009</v>
      </c>
      <c r="BY1064" s="1000">
        <f t="shared" si="938"/>
        <v>12675.268752000004</v>
      </c>
    </row>
    <row r="1065" spans="1:77">
      <c r="A1065" s="679"/>
      <c r="B1065" s="679" t="s">
        <v>2079</v>
      </c>
      <c r="C1065" s="57" t="s">
        <v>36</v>
      </c>
      <c r="D1065" s="684" t="s">
        <v>22</v>
      </c>
      <c r="E1065" s="681" t="s">
        <v>349</v>
      </c>
      <c r="F1065" s="682" t="s">
        <v>264</v>
      </c>
      <c r="G1065" s="682" t="s">
        <v>106</v>
      </c>
      <c r="H1065" s="241" t="s">
        <v>132</v>
      </c>
      <c r="I1065" s="38"/>
      <c r="J1065" s="983"/>
      <c r="K1065" s="903"/>
      <c r="L1065" s="798"/>
      <c r="M1065" s="429"/>
      <c r="N1065" s="109"/>
      <c r="O1065" s="109"/>
      <c r="P1065" s="109"/>
      <c r="Q1065" s="607"/>
      <c r="R1065" s="93"/>
      <c r="S1065" s="109">
        <v>0</v>
      </c>
      <c r="T1065" s="109">
        <v>0</v>
      </c>
      <c r="U1065" s="109">
        <v>0</v>
      </c>
      <c r="V1065" s="109">
        <v>3656</v>
      </c>
      <c r="W1065" s="109">
        <v>4570</v>
      </c>
      <c r="X1065" s="109">
        <v>4752.8</v>
      </c>
      <c r="Y1065" s="109">
        <v>895.7360000000001</v>
      </c>
      <c r="Z1065" s="109">
        <v>906.52800000000002</v>
      </c>
      <c r="AA1065" s="109">
        <v>895.7360000000001</v>
      </c>
      <c r="AB1065" s="109">
        <v>906.52800000000002</v>
      </c>
      <c r="AC1065" s="109">
        <v>895.7360000000001</v>
      </c>
      <c r="AD1065" s="109">
        <v>895.7360000000001</v>
      </c>
      <c r="AE1065" s="109">
        <v>895.7360000000001</v>
      </c>
      <c r="AF1065" s="109">
        <v>895.7360000000001</v>
      </c>
      <c r="AG1065" s="109">
        <v>906.52800000000002</v>
      </c>
      <c r="AH1065" s="109">
        <v>895.7360000000001</v>
      </c>
      <c r="AI1065" s="109">
        <v>906.52800000000002</v>
      </c>
      <c r="AJ1065" s="109">
        <v>895.7360000000001</v>
      </c>
      <c r="AK1065" s="109">
        <v>911.85924800000009</v>
      </c>
      <c r="AL1065" s="109">
        <v>922.84550400000001</v>
      </c>
      <c r="AM1065" s="109">
        <v>911.85924800000009</v>
      </c>
      <c r="AN1065" s="109">
        <v>922.84550400000001</v>
      </c>
      <c r="AO1065" s="109">
        <v>911.85924800000009</v>
      </c>
      <c r="AP1065" s="160">
        <f t="shared" si="939"/>
        <v>15676.800000000001</v>
      </c>
      <c r="AQ1065" s="160">
        <f t="shared" si="940"/>
        <v>12675.268752000004</v>
      </c>
      <c r="AR1065" s="160">
        <f t="shared" si="941"/>
        <v>28352.068752000006</v>
      </c>
      <c r="AS1065" s="607"/>
      <c r="AT1065" s="219"/>
      <c r="AU1065" s="13">
        <f t="shared" si="984"/>
        <v>906.52800000000002</v>
      </c>
      <c r="AV1065" s="13">
        <f t="shared" si="985"/>
        <v>895.7360000000001</v>
      </c>
      <c r="AW1065" s="13">
        <f t="shared" si="986"/>
        <v>895.7360000000001</v>
      </c>
      <c r="AX1065" s="13">
        <f t="shared" si="987"/>
        <v>895.7360000000001</v>
      </c>
      <c r="AY1065" s="13">
        <f t="shared" si="988"/>
        <v>895.7360000000001</v>
      </c>
      <c r="AZ1065" s="13">
        <f t="shared" si="989"/>
        <v>906.52800000000002</v>
      </c>
      <c r="BA1065" s="13">
        <f t="shared" si="990"/>
        <v>895.7360000000001</v>
      </c>
      <c r="BB1065" s="13">
        <f t="shared" si="991"/>
        <v>906.52800000000002</v>
      </c>
      <c r="BC1065" s="13">
        <f t="shared" si="992"/>
        <v>895.7360000000001</v>
      </c>
      <c r="BD1065" s="13">
        <f t="shared" si="993"/>
        <v>911.85924800000009</v>
      </c>
      <c r="BE1065" s="13">
        <f t="shared" si="994"/>
        <v>922.84550400000001</v>
      </c>
      <c r="BF1065" s="13">
        <f t="shared" si="995"/>
        <v>911.85924800000009</v>
      </c>
      <c r="BG1065" s="13">
        <f t="shared" si="996"/>
        <v>922.84550400000001</v>
      </c>
      <c r="BH1065" s="13">
        <f t="shared" si="997"/>
        <v>911.85924800000009</v>
      </c>
      <c r="BI1065" s="73">
        <f t="shared" si="937"/>
        <v>12675.268752000004</v>
      </c>
      <c r="BJ1065" s="219"/>
      <c r="BK1065" s="850">
        <f t="shared" si="970"/>
        <v>906.52800000000002</v>
      </c>
      <c r="BL1065" s="109">
        <f t="shared" si="971"/>
        <v>895.7360000000001</v>
      </c>
      <c r="BM1065" s="109">
        <f t="shared" si="972"/>
        <v>895.7360000000001</v>
      </c>
      <c r="BN1065" s="109">
        <f t="shared" si="973"/>
        <v>895.7360000000001</v>
      </c>
      <c r="BO1065" s="109">
        <f t="shared" si="974"/>
        <v>895.7360000000001</v>
      </c>
      <c r="BP1065" s="109">
        <f t="shared" si="975"/>
        <v>906.52800000000002</v>
      </c>
      <c r="BQ1065" s="109">
        <f t="shared" si="976"/>
        <v>895.7360000000001</v>
      </c>
      <c r="BR1065" s="109">
        <f t="shared" si="977"/>
        <v>906.52800000000002</v>
      </c>
      <c r="BS1065" s="109">
        <f t="shared" si="978"/>
        <v>895.7360000000001</v>
      </c>
      <c r="BT1065" s="109">
        <f t="shared" si="979"/>
        <v>911.85924800000009</v>
      </c>
      <c r="BU1065" s="109">
        <f t="shared" si="980"/>
        <v>922.84550400000001</v>
      </c>
      <c r="BV1065" s="109">
        <f t="shared" si="981"/>
        <v>911.85924800000009</v>
      </c>
      <c r="BW1065" s="109">
        <f t="shared" si="982"/>
        <v>922.84550400000001</v>
      </c>
      <c r="BX1065" s="109">
        <f t="shared" si="983"/>
        <v>911.85924800000009</v>
      </c>
      <c r="BY1065" s="1000">
        <f t="shared" si="938"/>
        <v>12675.268752000004</v>
      </c>
    </row>
    <row r="1066" spans="1:77">
      <c r="A1066" s="2"/>
      <c r="B1066" s="2" t="s">
        <v>279</v>
      </c>
      <c r="C1066" s="57" t="s">
        <v>23</v>
      </c>
      <c r="D1066" s="57" t="s">
        <v>31</v>
      </c>
      <c r="E1066" s="681" t="s">
        <v>349</v>
      </c>
      <c r="F1066" s="682" t="s">
        <v>264</v>
      </c>
      <c r="G1066" s="682" t="s">
        <v>106</v>
      </c>
      <c r="H1066" s="241" t="s">
        <v>129</v>
      </c>
      <c r="I1066" s="38"/>
      <c r="J1066" s="983"/>
      <c r="K1066" s="903"/>
      <c r="L1066" s="798"/>
      <c r="M1066" s="429"/>
      <c r="N1066" s="109"/>
      <c r="O1066" s="109"/>
      <c r="P1066" s="109"/>
      <c r="Q1066" s="607"/>
      <c r="R1066" s="93"/>
      <c r="S1066" s="109">
        <v>351461.92999999993</v>
      </c>
      <c r="T1066" s="109">
        <v>348397.45999999996</v>
      </c>
      <c r="U1066" s="109">
        <v>325453.09999999986</v>
      </c>
      <c r="V1066" s="109">
        <v>510020</v>
      </c>
      <c r="W1066" s="109">
        <v>510020</v>
      </c>
      <c r="X1066" s="109">
        <v>510020</v>
      </c>
      <c r="Y1066" s="109">
        <v>348496.96</v>
      </c>
      <c r="Z1066" s="109">
        <v>248926.4</v>
      </c>
      <c r="AA1066" s="109">
        <v>448067.52</v>
      </c>
      <c r="AB1066" s="109">
        <v>547638.07999999996</v>
      </c>
      <c r="AC1066" s="109">
        <v>497852.8</v>
      </c>
      <c r="AD1066" s="109">
        <v>597423.35999999999</v>
      </c>
      <c r="AE1066" s="109">
        <v>647208.64</v>
      </c>
      <c r="AF1066" s="109">
        <v>647208.64</v>
      </c>
      <c r="AG1066" s="109">
        <v>398282.23999999999</v>
      </c>
      <c r="AH1066" s="109">
        <v>149355.84</v>
      </c>
      <c r="AI1066" s="109">
        <v>199141.12</v>
      </c>
      <c r="AJ1066" s="109">
        <v>248926.4</v>
      </c>
      <c r="AK1066" s="109">
        <v>354769.90528000001</v>
      </c>
      <c r="AL1066" s="109">
        <v>253407.07519999999</v>
      </c>
      <c r="AM1066" s="109">
        <v>456132.73536000005</v>
      </c>
      <c r="AN1066" s="109">
        <v>557495.56543999992</v>
      </c>
      <c r="AO1066" s="109">
        <v>506814.15039999998</v>
      </c>
      <c r="AP1066" s="160">
        <f t="shared" si="939"/>
        <v>3600863.3699999996</v>
      </c>
      <c r="AQ1066" s="160">
        <f t="shared" si="940"/>
        <v>6061656.5516799996</v>
      </c>
      <c r="AR1066" s="160">
        <f t="shared" si="941"/>
        <v>9662519.9216799978</v>
      </c>
      <c r="AS1066" s="607"/>
      <c r="AT1066" s="219"/>
      <c r="AU1066" s="13">
        <f t="shared" si="984"/>
        <v>547638.07999999996</v>
      </c>
      <c r="AV1066" s="13">
        <f t="shared" si="985"/>
        <v>497852.8</v>
      </c>
      <c r="AW1066" s="13">
        <f t="shared" si="986"/>
        <v>597423.35999999999</v>
      </c>
      <c r="AX1066" s="13">
        <f t="shared" si="987"/>
        <v>647208.64</v>
      </c>
      <c r="AY1066" s="13">
        <f t="shared" si="988"/>
        <v>647208.64</v>
      </c>
      <c r="AZ1066" s="13">
        <f t="shared" si="989"/>
        <v>398282.23999999999</v>
      </c>
      <c r="BA1066" s="13">
        <f t="shared" si="990"/>
        <v>149355.84</v>
      </c>
      <c r="BB1066" s="13">
        <f t="shared" si="991"/>
        <v>199141.12</v>
      </c>
      <c r="BC1066" s="13">
        <f t="shared" si="992"/>
        <v>248926.4</v>
      </c>
      <c r="BD1066" s="13">
        <f t="shared" si="993"/>
        <v>354769.90528000001</v>
      </c>
      <c r="BE1066" s="13">
        <f t="shared" si="994"/>
        <v>253407.07519999999</v>
      </c>
      <c r="BF1066" s="13">
        <f t="shared" si="995"/>
        <v>456132.73536000005</v>
      </c>
      <c r="BG1066" s="13">
        <f t="shared" si="996"/>
        <v>557495.56543999992</v>
      </c>
      <c r="BH1066" s="13">
        <f t="shared" si="997"/>
        <v>506814.15039999998</v>
      </c>
      <c r="BI1066" s="73">
        <f t="shared" si="937"/>
        <v>6061656.5516799996</v>
      </c>
      <c r="BJ1066" s="219"/>
      <c r="BK1066" s="850">
        <f t="shared" si="970"/>
        <v>547638.07999999996</v>
      </c>
      <c r="BL1066" s="109">
        <f t="shared" si="971"/>
        <v>497852.8</v>
      </c>
      <c r="BM1066" s="109">
        <f t="shared" si="972"/>
        <v>597423.35999999999</v>
      </c>
      <c r="BN1066" s="109">
        <f t="shared" si="973"/>
        <v>647208.64</v>
      </c>
      <c r="BO1066" s="109">
        <f t="shared" si="974"/>
        <v>647208.64</v>
      </c>
      <c r="BP1066" s="109">
        <f t="shared" si="975"/>
        <v>398282.23999999999</v>
      </c>
      <c r="BQ1066" s="109">
        <f t="shared" si="976"/>
        <v>149355.84</v>
      </c>
      <c r="BR1066" s="109">
        <f t="shared" si="977"/>
        <v>199141.12</v>
      </c>
      <c r="BS1066" s="109">
        <f t="shared" si="978"/>
        <v>248926.4</v>
      </c>
      <c r="BT1066" s="109">
        <f t="shared" si="979"/>
        <v>354769.90528000001</v>
      </c>
      <c r="BU1066" s="109">
        <f t="shared" si="980"/>
        <v>253407.07519999999</v>
      </c>
      <c r="BV1066" s="109">
        <f t="shared" si="981"/>
        <v>456132.73536000005</v>
      </c>
      <c r="BW1066" s="109">
        <f t="shared" si="982"/>
        <v>557495.56543999992</v>
      </c>
      <c r="BX1066" s="109">
        <f t="shared" si="983"/>
        <v>506814.15039999998</v>
      </c>
      <c r="BY1066" s="1000">
        <f t="shared" si="938"/>
        <v>6061656.5516799996</v>
      </c>
    </row>
    <row r="1067" spans="1:77">
      <c r="A1067" s="2"/>
      <c r="B1067" s="2" t="s">
        <v>279</v>
      </c>
      <c r="C1067" s="57" t="s">
        <v>23</v>
      </c>
      <c r="D1067" s="57" t="s">
        <v>25</v>
      </c>
      <c r="E1067" s="681" t="s">
        <v>349</v>
      </c>
      <c r="F1067" s="682" t="s">
        <v>264</v>
      </c>
      <c r="G1067" s="682" t="s">
        <v>106</v>
      </c>
      <c r="H1067" s="241" t="s">
        <v>126</v>
      </c>
      <c r="I1067" s="38"/>
      <c r="J1067" s="983"/>
      <c r="K1067" s="903"/>
      <c r="L1067" s="798"/>
      <c r="M1067" s="429"/>
      <c r="N1067" s="109"/>
      <c r="O1067" s="109"/>
      <c r="P1067" s="109"/>
      <c r="Q1067" s="607"/>
      <c r="R1067" s="93"/>
      <c r="S1067" s="109">
        <v>155568.81000000011</v>
      </c>
      <c r="T1067" s="109">
        <v>237549.30999999994</v>
      </c>
      <c r="U1067" s="109">
        <v>245102.14999999994</v>
      </c>
      <c r="V1067" s="109">
        <v>334662.90000000002</v>
      </c>
      <c r="W1067" s="109">
        <v>390050</v>
      </c>
      <c r="X1067" s="109">
        <v>390050</v>
      </c>
      <c r="Y1067" s="109">
        <v>534577.29</v>
      </c>
      <c r="Z1067" s="109">
        <v>349531.30499999999</v>
      </c>
      <c r="AA1067" s="109">
        <v>349531.30499999999</v>
      </c>
      <c r="AB1067" s="109">
        <v>164485.32</v>
      </c>
      <c r="AC1067" s="109">
        <v>287849.31</v>
      </c>
      <c r="AD1067" s="109">
        <v>287849.31</v>
      </c>
      <c r="AE1067" s="109">
        <v>370091.97</v>
      </c>
      <c r="AF1067" s="109">
        <v>452334.63</v>
      </c>
      <c r="AG1067" s="109">
        <v>164485.32</v>
      </c>
      <c r="AH1067" s="109">
        <v>164485.32</v>
      </c>
      <c r="AI1067" s="109">
        <v>328970.64</v>
      </c>
      <c r="AJ1067" s="109">
        <v>657941.28</v>
      </c>
      <c r="AK1067" s="109">
        <v>551517.95088000002</v>
      </c>
      <c r="AL1067" s="109">
        <v>360607.89095999999</v>
      </c>
      <c r="AM1067" s="109">
        <v>360607.89095999999</v>
      </c>
      <c r="AN1067" s="109">
        <v>169697.83103999999</v>
      </c>
      <c r="AO1067" s="109">
        <v>296971.20432000002</v>
      </c>
      <c r="AP1067" s="160">
        <f t="shared" si="939"/>
        <v>2986623.0700000003</v>
      </c>
      <c r="AQ1067" s="160">
        <f t="shared" si="940"/>
        <v>4617895.8681600001</v>
      </c>
      <c r="AR1067" s="160">
        <f t="shared" si="941"/>
        <v>7604518.9381600004</v>
      </c>
      <c r="AS1067" s="607"/>
      <c r="AT1067" s="219"/>
      <c r="AU1067" s="13">
        <f t="shared" si="984"/>
        <v>164485.32</v>
      </c>
      <c r="AV1067" s="13">
        <f t="shared" si="985"/>
        <v>287849.31</v>
      </c>
      <c r="AW1067" s="13">
        <f t="shared" si="986"/>
        <v>287849.31</v>
      </c>
      <c r="AX1067" s="13">
        <f t="shared" si="987"/>
        <v>370091.97</v>
      </c>
      <c r="AY1067" s="13">
        <f t="shared" si="988"/>
        <v>452334.63</v>
      </c>
      <c r="AZ1067" s="13">
        <f t="shared" si="989"/>
        <v>164485.32</v>
      </c>
      <c r="BA1067" s="13">
        <f t="shared" si="990"/>
        <v>164485.32</v>
      </c>
      <c r="BB1067" s="13">
        <f t="shared" si="991"/>
        <v>328970.64</v>
      </c>
      <c r="BC1067" s="13">
        <f t="shared" si="992"/>
        <v>657941.28</v>
      </c>
      <c r="BD1067" s="13">
        <f t="shared" si="993"/>
        <v>551517.95088000002</v>
      </c>
      <c r="BE1067" s="13">
        <f t="shared" si="994"/>
        <v>360607.89095999999</v>
      </c>
      <c r="BF1067" s="13">
        <f t="shared" si="995"/>
        <v>360607.89095999999</v>
      </c>
      <c r="BG1067" s="13">
        <f t="shared" si="996"/>
        <v>169697.83103999999</v>
      </c>
      <c r="BH1067" s="13">
        <f t="shared" si="997"/>
        <v>296971.20432000002</v>
      </c>
      <c r="BI1067" s="73">
        <f t="shared" si="937"/>
        <v>4617895.8681600001</v>
      </c>
      <c r="BJ1067" s="219"/>
      <c r="BK1067" s="850">
        <f t="shared" si="970"/>
        <v>164485.32</v>
      </c>
      <c r="BL1067" s="109">
        <f t="shared" si="971"/>
        <v>287849.31</v>
      </c>
      <c r="BM1067" s="109">
        <f t="shared" si="972"/>
        <v>287849.31</v>
      </c>
      <c r="BN1067" s="109">
        <f t="shared" si="973"/>
        <v>370091.97</v>
      </c>
      <c r="BO1067" s="109">
        <f t="shared" si="974"/>
        <v>452334.63</v>
      </c>
      <c r="BP1067" s="109">
        <f t="shared" si="975"/>
        <v>164485.32</v>
      </c>
      <c r="BQ1067" s="109">
        <f t="shared" si="976"/>
        <v>164485.32</v>
      </c>
      <c r="BR1067" s="109">
        <f t="shared" si="977"/>
        <v>328970.64</v>
      </c>
      <c r="BS1067" s="109">
        <f t="shared" si="978"/>
        <v>657941.28</v>
      </c>
      <c r="BT1067" s="109">
        <f t="shared" si="979"/>
        <v>551517.95088000002</v>
      </c>
      <c r="BU1067" s="109">
        <f t="shared" si="980"/>
        <v>360607.89095999999</v>
      </c>
      <c r="BV1067" s="109">
        <f t="shared" si="981"/>
        <v>360607.89095999999</v>
      </c>
      <c r="BW1067" s="109">
        <f t="shared" si="982"/>
        <v>169697.83103999999</v>
      </c>
      <c r="BX1067" s="109">
        <f t="shared" si="983"/>
        <v>296971.20432000002</v>
      </c>
      <c r="BY1067" s="1000">
        <f t="shared" si="938"/>
        <v>4617895.8681600001</v>
      </c>
    </row>
    <row r="1068" spans="1:77">
      <c r="A1068" s="678"/>
      <c r="B1068" s="678" t="s">
        <v>279</v>
      </c>
      <c r="C1068" s="57" t="s">
        <v>23</v>
      </c>
      <c r="D1068" s="684" t="s">
        <v>29</v>
      </c>
      <c r="E1068" s="681" t="s">
        <v>349</v>
      </c>
      <c r="F1068" s="683" t="s">
        <v>264</v>
      </c>
      <c r="G1068" s="682" t="s">
        <v>106</v>
      </c>
      <c r="H1068" s="241" t="s">
        <v>128</v>
      </c>
      <c r="I1068" s="38"/>
      <c r="J1068" s="983"/>
      <c r="K1068" s="903"/>
      <c r="L1068" s="798"/>
      <c r="M1068" s="429"/>
      <c r="N1068" s="109"/>
      <c r="O1068" s="109"/>
      <c r="P1068" s="109"/>
      <c r="Q1068" s="607"/>
      <c r="R1068" s="93"/>
      <c r="S1068" s="109">
        <v>151817.20999999993</v>
      </c>
      <c r="T1068" s="109">
        <v>162099.07000000004</v>
      </c>
      <c r="U1068" s="109">
        <v>75904.490000000005</v>
      </c>
      <c r="V1068" s="109">
        <v>141820</v>
      </c>
      <c r="W1068" s="109">
        <v>141820</v>
      </c>
      <c r="X1068" s="109">
        <v>141820</v>
      </c>
      <c r="Y1068" s="109">
        <v>93747.78</v>
      </c>
      <c r="Z1068" s="109">
        <v>66962.7</v>
      </c>
      <c r="AA1068" s="109">
        <v>120532.86</v>
      </c>
      <c r="AB1068" s="109">
        <v>147317.94</v>
      </c>
      <c r="AC1068" s="109">
        <v>133925.4</v>
      </c>
      <c r="AD1068" s="109">
        <v>160710.48000000001</v>
      </c>
      <c r="AE1068" s="109">
        <v>174103.02</v>
      </c>
      <c r="AF1068" s="109">
        <v>174103.02</v>
      </c>
      <c r="AG1068" s="109">
        <v>107140.32</v>
      </c>
      <c r="AH1068" s="109">
        <v>40177.620000000003</v>
      </c>
      <c r="AI1068" s="109">
        <v>53570.16</v>
      </c>
      <c r="AJ1068" s="109">
        <v>66962.7</v>
      </c>
      <c r="AK1068" s="109">
        <v>95435.240040000004</v>
      </c>
      <c r="AL1068" s="109">
        <v>68168.028600000005</v>
      </c>
      <c r="AM1068" s="109">
        <v>122702.45148</v>
      </c>
      <c r="AN1068" s="109">
        <v>149969.66292</v>
      </c>
      <c r="AO1068" s="109">
        <v>136336.05720000001</v>
      </c>
      <c r="AP1068" s="160">
        <f t="shared" si="939"/>
        <v>1096524.1100000001</v>
      </c>
      <c r="AQ1068" s="160">
        <f t="shared" si="940"/>
        <v>1630622.1002400001</v>
      </c>
      <c r="AR1068" s="160">
        <f t="shared" si="941"/>
        <v>2727146.2102399999</v>
      </c>
      <c r="AS1068" s="607"/>
      <c r="AT1068" s="219"/>
      <c r="AU1068" s="13">
        <f t="shared" si="984"/>
        <v>147317.94</v>
      </c>
      <c r="AV1068" s="13">
        <f t="shared" si="985"/>
        <v>133925.4</v>
      </c>
      <c r="AW1068" s="13">
        <f t="shared" si="986"/>
        <v>160710.48000000001</v>
      </c>
      <c r="AX1068" s="13">
        <f t="shared" si="987"/>
        <v>174103.02</v>
      </c>
      <c r="AY1068" s="13">
        <f t="shared" si="988"/>
        <v>174103.02</v>
      </c>
      <c r="AZ1068" s="13">
        <f t="shared" si="989"/>
        <v>107140.32</v>
      </c>
      <c r="BA1068" s="13">
        <f t="shared" si="990"/>
        <v>40177.620000000003</v>
      </c>
      <c r="BB1068" s="13">
        <f t="shared" si="991"/>
        <v>53570.16</v>
      </c>
      <c r="BC1068" s="13">
        <f t="shared" si="992"/>
        <v>66962.7</v>
      </c>
      <c r="BD1068" s="13">
        <f t="shared" si="993"/>
        <v>95435.240040000004</v>
      </c>
      <c r="BE1068" s="13">
        <f t="shared" si="994"/>
        <v>68168.028600000005</v>
      </c>
      <c r="BF1068" s="13">
        <f t="shared" si="995"/>
        <v>122702.45148</v>
      </c>
      <c r="BG1068" s="13">
        <f t="shared" si="996"/>
        <v>149969.66292</v>
      </c>
      <c r="BH1068" s="13">
        <f t="shared" si="997"/>
        <v>136336.05720000001</v>
      </c>
      <c r="BI1068" s="73">
        <f t="shared" si="937"/>
        <v>1630622.1002400001</v>
      </c>
      <c r="BJ1068" s="219"/>
      <c r="BK1068" s="850">
        <f t="shared" si="970"/>
        <v>147317.94</v>
      </c>
      <c r="BL1068" s="109">
        <f t="shared" si="971"/>
        <v>133925.4</v>
      </c>
      <c r="BM1068" s="109">
        <f t="shared" si="972"/>
        <v>160710.48000000001</v>
      </c>
      <c r="BN1068" s="109">
        <f t="shared" si="973"/>
        <v>174103.02</v>
      </c>
      <c r="BO1068" s="109">
        <f t="shared" si="974"/>
        <v>174103.02</v>
      </c>
      <c r="BP1068" s="109">
        <f t="shared" si="975"/>
        <v>107140.32</v>
      </c>
      <c r="BQ1068" s="109">
        <f t="shared" si="976"/>
        <v>40177.620000000003</v>
      </c>
      <c r="BR1068" s="109">
        <f t="shared" si="977"/>
        <v>53570.16</v>
      </c>
      <c r="BS1068" s="109">
        <f t="shared" si="978"/>
        <v>66962.7</v>
      </c>
      <c r="BT1068" s="109">
        <f t="shared" si="979"/>
        <v>95435.240040000004</v>
      </c>
      <c r="BU1068" s="109">
        <f t="shared" si="980"/>
        <v>68168.028600000005</v>
      </c>
      <c r="BV1068" s="109">
        <f t="shared" si="981"/>
        <v>122702.45148</v>
      </c>
      <c r="BW1068" s="109">
        <f t="shared" si="982"/>
        <v>149969.66292</v>
      </c>
      <c r="BX1068" s="109">
        <f t="shared" si="983"/>
        <v>136336.05720000001</v>
      </c>
      <c r="BY1068" s="1000">
        <f t="shared" si="938"/>
        <v>1630622.1002400001</v>
      </c>
    </row>
    <row r="1069" spans="1:77">
      <c r="A1069" s="679"/>
      <c r="B1069" s="679" t="s">
        <v>279</v>
      </c>
      <c r="C1069" s="57" t="s">
        <v>23</v>
      </c>
      <c r="D1069" s="684" t="s">
        <v>33</v>
      </c>
      <c r="E1069" s="681" t="s">
        <v>349</v>
      </c>
      <c r="F1069" s="682" t="s">
        <v>264</v>
      </c>
      <c r="G1069" s="682" t="s">
        <v>106</v>
      </c>
      <c r="H1069" s="241" t="s">
        <v>130</v>
      </c>
      <c r="I1069" s="38"/>
      <c r="J1069" s="983"/>
      <c r="K1069" s="903"/>
      <c r="L1069" s="798"/>
      <c r="M1069" s="429"/>
      <c r="N1069" s="109"/>
      <c r="O1069" s="109"/>
      <c r="P1069" s="109"/>
      <c r="Q1069" s="607"/>
      <c r="R1069" s="93"/>
      <c r="S1069" s="109">
        <v>47522.670000000006</v>
      </c>
      <c r="T1069" s="109">
        <v>106021.41</v>
      </c>
      <c r="U1069" s="109">
        <v>87471.069999999992</v>
      </c>
      <c r="V1069" s="109">
        <v>48160</v>
      </c>
      <c r="W1069" s="109">
        <v>48160</v>
      </c>
      <c r="X1069" s="109">
        <v>48160</v>
      </c>
      <c r="Y1069" s="109">
        <v>77399.63</v>
      </c>
      <c r="Z1069" s="109">
        <v>55285.45</v>
      </c>
      <c r="AA1069" s="109">
        <v>99513.81</v>
      </c>
      <c r="AB1069" s="109">
        <v>121627.99</v>
      </c>
      <c r="AC1069" s="109">
        <v>110570.9</v>
      </c>
      <c r="AD1069" s="109">
        <v>132685.07999999999</v>
      </c>
      <c r="AE1069" s="109">
        <v>143742.17000000001</v>
      </c>
      <c r="AF1069" s="109">
        <v>143742.17000000001</v>
      </c>
      <c r="AG1069" s="109">
        <v>88456.72</v>
      </c>
      <c r="AH1069" s="109">
        <v>33171.269999999997</v>
      </c>
      <c r="AI1069" s="109">
        <v>44228.36</v>
      </c>
      <c r="AJ1069" s="109">
        <v>55285.45</v>
      </c>
      <c r="AK1069" s="109">
        <v>78792.823340000003</v>
      </c>
      <c r="AL1069" s="109">
        <v>56280.588100000001</v>
      </c>
      <c r="AM1069" s="109">
        <v>101305.05858</v>
      </c>
      <c r="AN1069" s="109">
        <v>123817.29382000001</v>
      </c>
      <c r="AO1069" s="109">
        <v>112561.1762</v>
      </c>
      <c r="AP1069" s="160">
        <f t="shared" si="939"/>
        <v>617694.04</v>
      </c>
      <c r="AQ1069" s="160">
        <f t="shared" si="940"/>
        <v>1346267.0500400001</v>
      </c>
      <c r="AR1069" s="160">
        <f t="shared" si="941"/>
        <v>1963961.0900400002</v>
      </c>
      <c r="AS1069" s="607"/>
      <c r="AT1069" s="219"/>
      <c r="AU1069" s="13">
        <f t="shared" si="984"/>
        <v>121627.99</v>
      </c>
      <c r="AV1069" s="13">
        <f t="shared" si="985"/>
        <v>110570.9</v>
      </c>
      <c r="AW1069" s="13">
        <f t="shared" si="986"/>
        <v>132685.07999999999</v>
      </c>
      <c r="AX1069" s="13">
        <f t="shared" si="987"/>
        <v>143742.17000000001</v>
      </c>
      <c r="AY1069" s="13">
        <f t="shared" si="988"/>
        <v>143742.17000000001</v>
      </c>
      <c r="AZ1069" s="13">
        <f t="shared" si="989"/>
        <v>88456.72</v>
      </c>
      <c r="BA1069" s="13">
        <f t="shared" si="990"/>
        <v>33171.269999999997</v>
      </c>
      <c r="BB1069" s="13">
        <f t="shared" si="991"/>
        <v>44228.36</v>
      </c>
      <c r="BC1069" s="13">
        <f t="shared" si="992"/>
        <v>55285.45</v>
      </c>
      <c r="BD1069" s="13">
        <f t="shared" si="993"/>
        <v>78792.823340000003</v>
      </c>
      <c r="BE1069" s="13">
        <f t="shared" si="994"/>
        <v>56280.588100000001</v>
      </c>
      <c r="BF1069" s="13">
        <f t="shared" si="995"/>
        <v>101305.05858</v>
      </c>
      <c r="BG1069" s="13">
        <f t="shared" si="996"/>
        <v>123817.29382000001</v>
      </c>
      <c r="BH1069" s="13">
        <f t="shared" si="997"/>
        <v>112561.1762</v>
      </c>
      <c r="BI1069" s="73">
        <f t="shared" si="937"/>
        <v>1346267.0500400001</v>
      </c>
      <c r="BJ1069" s="219"/>
      <c r="BK1069" s="850">
        <f t="shared" si="970"/>
        <v>121627.99</v>
      </c>
      <c r="BL1069" s="109">
        <f t="shared" si="971"/>
        <v>110570.9</v>
      </c>
      <c r="BM1069" s="109">
        <f t="shared" si="972"/>
        <v>132685.07999999999</v>
      </c>
      <c r="BN1069" s="109">
        <f t="shared" si="973"/>
        <v>143742.17000000001</v>
      </c>
      <c r="BO1069" s="109">
        <f t="shared" si="974"/>
        <v>143742.17000000001</v>
      </c>
      <c r="BP1069" s="109">
        <f t="shared" si="975"/>
        <v>88456.72</v>
      </c>
      <c r="BQ1069" s="109">
        <f t="shared" si="976"/>
        <v>33171.269999999997</v>
      </c>
      <c r="BR1069" s="109">
        <f t="shared" si="977"/>
        <v>44228.36</v>
      </c>
      <c r="BS1069" s="109">
        <f t="shared" si="978"/>
        <v>55285.45</v>
      </c>
      <c r="BT1069" s="109">
        <f t="shared" si="979"/>
        <v>78792.823340000003</v>
      </c>
      <c r="BU1069" s="109">
        <f t="shared" si="980"/>
        <v>56280.588100000001</v>
      </c>
      <c r="BV1069" s="109">
        <f t="shared" si="981"/>
        <v>101305.05858</v>
      </c>
      <c r="BW1069" s="109">
        <f t="shared" si="982"/>
        <v>123817.29382000001</v>
      </c>
      <c r="BX1069" s="109">
        <f t="shared" si="983"/>
        <v>112561.1762</v>
      </c>
      <c r="BY1069" s="1000">
        <f t="shared" si="938"/>
        <v>1346267.0500400001</v>
      </c>
    </row>
    <row r="1070" spans="1:77">
      <c r="A1070" s="679"/>
      <c r="B1070" s="679" t="s">
        <v>279</v>
      </c>
      <c r="C1070" s="57" t="s">
        <v>23</v>
      </c>
      <c r="D1070" s="684" t="s">
        <v>22</v>
      </c>
      <c r="E1070" s="681" t="s">
        <v>349</v>
      </c>
      <c r="F1070" s="682" t="s">
        <v>264</v>
      </c>
      <c r="G1070" s="682" t="s">
        <v>106</v>
      </c>
      <c r="H1070" s="241" t="s">
        <v>125</v>
      </c>
      <c r="I1070" s="38"/>
      <c r="J1070" s="983"/>
      <c r="K1070" s="903"/>
      <c r="L1070" s="798"/>
      <c r="M1070" s="429"/>
      <c r="N1070" s="109"/>
      <c r="O1070" s="109"/>
      <c r="P1070" s="109"/>
      <c r="Q1070" s="607"/>
      <c r="R1070" s="93"/>
      <c r="S1070" s="109">
        <v>3391.05</v>
      </c>
      <c r="T1070" s="109">
        <v>40873.35</v>
      </c>
      <c r="U1070" s="109">
        <v>9927.1799999999985</v>
      </c>
      <c r="V1070" s="109">
        <v>39210.6</v>
      </c>
      <c r="W1070" s="109">
        <v>45700</v>
      </c>
      <c r="X1070" s="109">
        <v>45700</v>
      </c>
      <c r="Y1070" s="109">
        <v>120043.04</v>
      </c>
      <c r="Z1070" s="109">
        <v>78489.679999999993</v>
      </c>
      <c r="AA1070" s="109">
        <v>78489.679999999993</v>
      </c>
      <c r="AB1070" s="109">
        <v>36936.32</v>
      </c>
      <c r="AC1070" s="109">
        <v>64638.559999999998</v>
      </c>
      <c r="AD1070" s="109">
        <v>64638.559999999998</v>
      </c>
      <c r="AE1070" s="109">
        <v>83106.720000000001</v>
      </c>
      <c r="AF1070" s="109">
        <v>101574.88</v>
      </c>
      <c r="AG1070" s="109">
        <v>36936.32</v>
      </c>
      <c r="AH1070" s="109">
        <v>36936.32</v>
      </c>
      <c r="AI1070" s="109">
        <v>73872.639999999999</v>
      </c>
      <c r="AJ1070" s="109">
        <v>147745.28</v>
      </c>
      <c r="AK1070" s="109">
        <v>126594.98826000001</v>
      </c>
      <c r="AL1070" s="109">
        <v>82773.646170000007</v>
      </c>
      <c r="AM1070" s="109">
        <v>82773.646170000007</v>
      </c>
      <c r="AN1070" s="109">
        <v>38952.304080000002</v>
      </c>
      <c r="AO1070" s="109">
        <v>68166.53214000001</v>
      </c>
      <c r="AP1070" s="160">
        <f t="shared" si="939"/>
        <v>461824.57999999996</v>
      </c>
      <c r="AQ1070" s="160">
        <f t="shared" si="940"/>
        <v>1045646.7168200001</v>
      </c>
      <c r="AR1070" s="160">
        <f t="shared" si="941"/>
        <v>1507471.29682</v>
      </c>
      <c r="AS1070" s="607"/>
      <c r="AT1070" s="219"/>
      <c r="AU1070" s="13">
        <f t="shared" si="984"/>
        <v>36936.32</v>
      </c>
      <c r="AV1070" s="13">
        <f t="shared" si="985"/>
        <v>64638.559999999998</v>
      </c>
      <c r="AW1070" s="13">
        <f t="shared" si="986"/>
        <v>64638.559999999998</v>
      </c>
      <c r="AX1070" s="13">
        <f t="shared" si="987"/>
        <v>83106.720000000001</v>
      </c>
      <c r="AY1070" s="13">
        <f t="shared" si="988"/>
        <v>101574.88</v>
      </c>
      <c r="AZ1070" s="13">
        <f t="shared" si="989"/>
        <v>36936.32</v>
      </c>
      <c r="BA1070" s="13">
        <f t="shared" si="990"/>
        <v>36936.32</v>
      </c>
      <c r="BB1070" s="13">
        <f t="shared" si="991"/>
        <v>73872.639999999999</v>
      </c>
      <c r="BC1070" s="13">
        <f t="shared" si="992"/>
        <v>147745.28</v>
      </c>
      <c r="BD1070" s="13">
        <f t="shared" si="993"/>
        <v>126594.98826000001</v>
      </c>
      <c r="BE1070" s="13">
        <f t="shared" si="994"/>
        <v>82773.646170000007</v>
      </c>
      <c r="BF1070" s="13">
        <f t="shared" si="995"/>
        <v>82773.646170000007</v>
      </c>
      <c r="BG1070" s="13">
        <f t="shared" si="996"/>
        <v>38952.304080000002</v>
      </c>
      <c r="BH1070" s="13">
        <f t="shared" si="997"/>
        <v>68166.53214000001</v>
      </c>
      <c r="BI1070" s="73">
        <f t="shared" si="937"/>
        <v>1045646.7168200001</v>
      </c>
      <c r="BJ1070" s="219"/>
      <c r="BK1070" s="850">
        <f t="shared" si="970"/>
        <v>36936.32</v>
      </c>
      <c r="BL1070" s="109">
        <f t="shared" si="971"/>
        <v>64638.559999999998</v>
      </c>
      <c r="BM1070" s="109">
        <f t="shared" si="972"/>
        <v>64638.559999999998</v>
      </c>
      <c r="BN1070" s="109">
        <f t="shared" si="973"/>
        <v>83106.720000000001</v>
      </c>
      <c r="BO1070" s="109">
        <f t="shared" si="974"/>
        <v>101574.88</v>
      </c>
      <c r="BP1070" s="109">
        <f t="shared" si="975"/>
        <v>36936.32</v>
      </c>
      <c r="BQ1070" s="109">
        <f t="shared" si="976"/>
        <v>36936.32</v>
      </c>
      <c r="BR1070" s="109">
        <f t="shared" si="977"/>
        <v>73872.639999999999</v>
      </c>
      <c r="BS1070" s="109">
        <f t="shared" si="978"/>
        <v>147745.28</v>
      </c>
      <c r="BT1070" s="109">
        <f t="shared" si="979"/>
        <v>126594.98826000001</v>
      </c>
      <c r="BU1070" s="109">
        <f t="shared" si="980"/>
        <v>82773.646170000007</v>
      </c>
      <c r="BV1070" s="109">
        <f t="shared" si="981"/>
        <v>82773.646170000007</v>
      </c>
      <c r="BW1070" s="109">
        <f t="shared" si="982"/>
        <v>38952.304080000002</v>
      </c>
      <c r="BX1070" s="109">
        <f t="shared" si="983"/>
        <v>68166.53214000001</v>
      </c>
      <c r="BY1070" s="1000">
        <f t="shared" si="938"/>
        <v>1045646.7168200001</v>
      </c>
    </row>
    <row r="1071" spans="1:77">
      <c r="A1071" s="679"/>
      <c r="B1071" s="679" t="s">
        <v>279</v>
      </c>
      <c r="C1071" s="57" t="s">
        <v>23</v>
      </c>
      <c r="D1071" s="684" t="s">
        <v>27</v>
      </c>
      <c r="E1071" s="681" t="s">
        <v>349</v>
      </c>
      <c r="F1071" s="682" t="s">
        <v>264</v>
      </c>
      <c r="G1071" s="682" t="s">
        <v>106</v>
      </c>
      <c r="H1071" s="241" t="s">
        <v>127</v>
      </c>
      <c r="I1071" s="38"/>
      <c r="J1071" s="983"/>
      <c r="K1071" s="903"/>
      <c r="L1071" s="798"/>
      <c r="M1071" s="429"/>
      <c r="N1071" s="109"/>
      <c r="O1071" s="109"/>
      <c r="P1071" s="109"/>
      <c r="Q1071" s="607"/>
      <c r="R1071" s="93"/>
      <c r="S1071" s="109">
        <v>11974.46000000001</v>
      </c>
      <c r="T1071" s="109">
        <v>2458.2300000000009</v>
      </c>
      <c r="U1071" s="109">
        <v>68698.080000000016</v>
      </c>
      <c r="V1071" s="109">
        <v>55126.5</v>
      </c>
      <c r="W1071" s="109">
        <v>64250</v>
      </c>
      <c r="X1071" s="109">
        <v>64250</v>
      </c>
      <c r="Y1071" s="109">
        <v>80516.28</v>
      </c>
      <c r="Z1071" s="109">
        <v>52645.26</v>
      </c>
      <c r="AA1071" s="109">
        <v>52645.26</v>
      </c>
      <c r="AB1071" s="109">
        <v>24774.240000000002</v>
      </c>
      <c r="AC1071" s="109">
        <v>43354.92</v>
      </c>
      <c r="AD1071" s="109">
        <v>43354.92</v>
      </c>
      <c r="AE1071" s="109">
        <v>55742.04</v>
      </c>
      <c r="AF1071" s="109">
        <v>68129.16</v>
      </c>
      <c r="AG1071" s="109">
        <v>24774.240000000002</v>
      </c>
      <c r="AH1071" s="109">
        <v>24774.240000000002</v>
      </c>
      <c r="AI1071" s="109">
        <v>49548.480000000003</v>
      </c>
      <c r="AJ1071" s="109">
        <v>99096.960000000006</v>
      </c>
      <c r="AK1071" s="109">
        <v>84892.933840000012</v>
      </c>
      <c r="AL1071" s="109">
        <v>55506.918279999998</v>
      </c>
      <c r="AM1071" s="109">
        <v>55506.918279999998</v>
      </c>
      <c r="AN1071" s="109">
        <v>26120.902720000002</v>
      </c>
      <c r="AO1071" s="109">
        <v>45711.579760000001</v>
      </c>
      <c r="AP1071" s="160">
        <f t="shared" si="939"/>
        <v>452564.07000000007</v>
      </c>
      <c r="AQ1071" s="160">
        <f t="shared" si="940"/>
        <v>701288.45288</v>
      </c>
      <c r="AR1071" s="160">
        <f t="shared" si="941"/>
        <v>1153852.5228800001</v>
      </c>
      <c r="AS1071" s="607"/>
      <c r="AT1071" s="219"/>
      <c r="AU1071" s="13">
        <f t="shared" si="984"/>
        <v>24774.240000000002</v>
      </c>
      <c r="AV1071" s="13">
        <f t="shared" si="985"/>
        <v>43354.92</v>
      </c>
      <c r="AW1071" s="13">
        <f t="shared" si="986"/>
        <v>43354.92</v>
      </c>
      <c r="AX1071" s="13">
        <f t="shared" si="987"/>
        <v>55742.04</v>
      </c>
      <c r="AY1071" s="13">
        <f t="shared" si="988"/>
        <v>68129.16</v>
      </c>
      <c r="AZ1071" s="13">
        <f t="shared" si="989"/>
        <v>24774.240000000002</v>
      </c>
      <c r="BA1071" s="13">
        <f t="shared" si="990"/>
        <v>24774.240000000002</v>
      </c>
      <c r="BB1071" s="13">
        <f t="shared" si="991"/>
        <v>49548.480000000003</v>
      </c>
      <c r="BC1071" s="13">
        <f t="shared" si="992"/>
        <v>99096.960000000006</v>
      </c>
      <c r="BD1071" s="13">
        <f t="shared" si="993"/>
        <v>84892.933840000012</v>
      </c>
      <c r="BE1071" s="13">
        <f t="shared" si="994"/>
        <v>55506.918279999998</v>
      </c>
      <c r="BF1071" s="13">
        <f t="shared" si="995"/>
        <v>55506.918279999998</v>
      </c>
      <c r="BG1071" s="13">
        <f t="shared" si="996"/>
        <v>26120.902720000002</v>
      </c>
      <c r="BH1071" s="13">
        <f t="shared" si="997"/>
        <v>45711.579760000001</v>
      </c>
      <c r="BI1071" s="73">
        <f t="shared" si="937"/>
        <v>701288.45288</v>
      </c>
      <c r="BJ1071" s="219"/>
      <c r="BK1071" s="850">
        <f t="shared" si="970"/>
        <v>24774.240000000002</v>
      </c>
      <c r="BL1071" s="109">
        <f t="shared" si="971"/>
        <v>43354.92</v>
      </c>
      <c r="BM1071" s="109">
        <f t="shared" si="972"/>
        <v>43354.92</v>
      </c>
      <c r="BN1071" s="109">
        <f t="shared" si="973"/>
        <v>55742.04</v>
      </c>
      <c r="BO1071" s="109">
        <f t="shared" si="974"/>
        <v>68129.16</v>
      </c>
      <c r="BP1071" s="109">
        <f t="shared" si="975"/>
        <v>24774.240000000002</v>
      </c>
      <c r="BQ1071" s="109">
        <f t="shared" si="976"/>
        <v>24774.240000000002</v>
      </c>
      <c r="BR1071" s="109">
        <f t="shared" si="977"/>
        <v>49548.480000000003</v>
      </c>
      <c r="BS1071" s="109">
        <f t="shared" si="978"/>
        <v>99096.960000000006</v>
      </c>
      <c r="BT1071" s="109">
        <f t="shared" si="979"/>
        <v>84892.933840000012</v>
      </c>
      <c r="BU1071" s="109">
        <f t="shared" si="980"/>
        <v>55506.918279999998</v>
      </c>
      <c r="BV1071" s="109">
        <f t="shared" si="981"/>
        <v>55506.918279999998</v>
      </c>
      <c r="BW1071" s="109">
        <f t="shared" si="982"/>
        <v>26120.902720000002</v>
      </c>
      <c r="BX1071" s="109">
        <f t="shared" si="983"/>
        <v>45711.579760000001</v>
      </c>
      <c r="BY1071" s="1000">
        <f t="shared" si="938"/>
        <v>701288.45288</v>
      </c>
    </row>
    <row r="1072" spans="1:77">
      <c r="A1072" s="2"/>
      <c r="B1072" s="2" t="s">
        <v>279</v>
      </c>
      <c r="C1072" s="57" t="s">
        <v>20</v>
      </c>
      <c r="D1072" s="57" t="s">
        <v>7</v>
      </c>
      <c r="E1072" s="681" t="s">
        <v>349</v>
      </c>
      <c r="F1072" s="682" t="s">
        <v>264</v>
      </c>
      <c r="G1072" s="682" t="s">
        <v>106</v>
      </c>
      <c r="H1072" s="241" t="s">
        <v>124</v>
      </c>
      <c r="I1072" s="38"/>
      <c r="J1072" s="983"/>
      <c r="K1072" s="903"/>
      <c r="L1072" s="798"/>
      <c r="M1072" s="429"/>
      <c r="N1072" s="109"/>
      <c r="O1072" s="109"/>
      <c r="P1072" s="109"/>
      <c r="Q1072" s="607"/>
      <c r="R1072" s="93"/>
      <c r="S1072" s="109">
        <v>-78840.129999999976</v>
      </c>
      <c r="T1072" s="109">
        <v>654000.74000000034</v>
      </c>
      <c r="U1072" s="109">
        <v>164577.43000000002</v>
      </c>
      <c r="V1072" s="109">
        <v>0</v>
      </c>
      <c r="W1072" s="109">
        <v>0</v>
      </c>
      <c r="X1072" s="109">
        <v>0</v>
      </c>
      <c r="Y1072" s="109">
        <v>116535.23</v>
      </c>
      <c r="Z1072" s="109">
        <v>83239.45</v>
      </c>
      <c r="AA1072" s="109">
        <v>149831.01</v>
      </c>
      <c r="AB1072" s="109">
        <v>183126.79</v>
      </c>
      <c r="AC1072" s="109">
        <v>166478.9</v>
      </c>
      <c r="AD1072" s="109">
        <v>199774.68</v>
      </c>
      <c r="AE1072" s="109">
        <v>216422.57</v>
      </c>
      <c r="AF1072" s="109">
        <v>216422.57</v>
      </c>
      <c r="AG1072" s="109">
        <v>133183.12</v>
      </c>
      <c r="AH1072" s="109">
        <v>49943.67</v>
      </c>
      <c r="AI1072" s="109">
        <v>66591.56</v>
      </c>
      <c r="AJ1072" s="109">
        <v>83239.45</v>
      </c>
      <c r="AK1072" s="109">
        <v>118632.86413999999</v>
      </c>
      <c r="AL1072" s="109">
        <v>84737.7601</v>
      </c>
      <c r="AM1072" s="109">
        <v>152527.96818000003</v>
      </c>
      <c r="AN1072" s="109">
        <v>186423.07222</v>
      </c>
      <c r="AO1072" s="109">
        <v>169475.5202</v>
      </c>
      <c r="AP1072" s="160">
        <f t="shared" si="939"/>
        <v>1089343.7300000004</v>
      </c>
      <c r="AQ1072" s="160">
        <f t="shared" si="940"/>
        <v>2026980.4948399998</v>
      </c>
      <c r="AR1072" s="160">
        <f t="shared" si="941"/>
        <v>3116324.2248400007</v>
      </c>
      <c r="AS1072" s="607"/>
      <c r="AT1072" s="219"/>
      <c r="AU1072" s="13">
        <f t="shared" si="984"/>
        <v>183126.79</v>
      </c>
      <c r="AV1072" s="13">
        <f t="shared" si="985"/>
        <v>166478.9</v>
      </c>
      <c r="AW1072" s="13">
        <f t="shared" si="986"/>
        <v>199774.68</v>
      </c>
      <c r="AX1072" s="13">
        <f t="shared" si="987"/>
        <v>216422.57</v>
      </c>
      <c r="AY1072" s="13">
        <f t="shared" si="988"/>
        <v>216422.57</v>
      </c>
      <c r="AZ1072" s="13">
        <f t="shared" si="989"/>
        <v>133183.12</v>
      </c>
      <c r="BA1072" s="13">
        <f t="shared" si="990"/>
        <v>49943.67</v>
      </c>
      <c r="BB1072" s="13">
        <f t="shared" si="991"/>
        <v>66591.56</v>
      </c>
      <c r="BC1072" s="13">
        <f t="shared" si="992"/>
        <v>83239.45</v>
      </c>
      <c r="BD1072" s="13">
        <f t="shared" si="993"/>
        <v>118632.86413999999</v>
      </c>
      <c r="BE1072" s="13">
        <f t="shared" si="994"/>
        <v>84737.7601</v>
      </c>
      <c r="BF1072" s="13">
        <f t="shared" si="995"/>
        <v>152527.96818000003</v>
      </c>
      <c r="BG1072" s="13">
        <f t="shared" si="996"/>
        <v>186423.07222</v>
      </c>
      <c r="BH1072" s="13">
        <f t="shared" si="997"/>
        <v>169475.5202</v>
      </c>
      <c r="BI1072" s="73">
        <f t="shared" si="937"/>
        <v>2026980.4948399998</v>
      </c>
      <c r="BJ1072" s="219"/>
      <c r="BK1072" s="850">
        <f t="shared" si="970"/>
        <v>183126.79</v>
      </c>
      <c r="BL1072" s="109">
        <f t="shared" si="971"/>
        <v>166478.9</v>
      </c>
      <c r="BM1072" s="109">
        <f t="shared" si="972"/>
        <v>199774.68</v>
      </c>
      <c r="BN1072" s="109">
        <f t="shared" si="973"/>
        <v>216422.57</v>
      </c>
      <c r="BO1072" s="109">
        <f t="shared" si="974"/>
        <v>216422.57</v>
      </c>
      <c r="BP1072" s="109">
        <f t="shared" si="975"/>
        <v>133183.12</v>
      </c>
      <c r="BQ1072" s="109">
        <f t="shared" si="976"/>
        <v>49943.67</v>
      </c>
      <c r="BR1072" s="109">
        <f t="shared" si="977"/>
        <v>66591.56</v>
      </c>
      <c r="BS1072" s="109">
        <f t="shared" si="978"/>
        <v>83239.45</v>
      </c>
      <c r="BT1072" s="109">
        <f t="shared" si="979"/>
        <v>118632.86413999999</v>
      </c>
      <c r="BU1072" s="109">
        <f t="shared" si="980"/>
        <v>84737.7601</v>
      </c>
      <c r="BV1072" s="109">
        <f t="shared" si="981"/>
        <v>152527.96818000003</v>
      </c>
      <c r="BW1072" s="109">
        <f t="shared" si="982"/>
        <v>186423.07222</v>
      </c>
      <c r="BX1072" s="109">
        <f t="shared" si="983"/>
        <v>169475.5202</v>
      </c>
      <c r="BY1072" s="1000">
        <f t="shared" si="938"/>
        <v>2026980.4948399998</v>
      </c>
    </row>
    <row r="1073" spans="1:77">
      <c r="A1073" s="679"/>
      <c r="B1073" s="679" t="s">
        <v>279</v>
      </c>
      <c r="C1073" s="57" t="s">
        <v>20</v>
      </c>
      <c r="D1073" s="684" t="s">
        <v>7</v>
      </c>
      <c r="E1073" s="681" t="s">
        <v>349</v>
      </c>
      <c r="F1073" s="682" t="s">
        <v>264</v>
      </c>
      <c r="G1073" s="682" t="s">
        <v>106</v>
      </c>
      <c r="H1073" s="241" t="s">
        <v>124</v>
      </c>
      <c r="I1073" s="38"/>
      <c r="J1073" s="983"/>
      <c r="K1073" s="903"/>
      <c r="L1073" s="798"/>
      <c r="M1073" s="429"/>
      <c r="N1073" s="109"/>
      <c r="O1073" s="109"/>
      <c r="P1073" s="109"/>
      <c r="Q1073" s="607"/>
      <c r="R1073" s="93"/>
      <c r="S1073" s="109">
        <v>5097.3300000000008</v>
      </c>
      <c r="T1073" s="109">
        <v>17332.990000000002</v>
      </c>
      <c r="U1073" s="109">
        <v>99981.17</v>
      </c>
      <c r="V1073" s="109">
        <v>0</v>
      </c>
      <c r="W1073" s="109">
        <v>0</v>
      </c>
      <c r="X1073" s="109">
        <v>0</v>
      </c>
      <c r="Y1073" s="109">
        <v>219163.62</v>
      </c>
      <c r="Z1073" s="109">
        <v>143299.28999999998</v>
      </c>
      <c r="AA1073" s="109">
        <v>143299.28999999998</v>
      </c>
      <c r="AB1073" s="109">
        <v>67434.959999999992</v>
      </c>
      <c r="AC1073" s="109">
        <v>118011.18</v>
      </c>
      <c r="AD1073" s="109">
        <v>118011.18</v>
      </c>
      <c r="AE1073" s="109">
        <v>151728.66</v>
      </c>
      <c r="AF1073" s="109">
        <v>185446.14</v>
      </c>
      <c r="AG1073" s="109">
        <v>67434.959999999992</v>
      </c>
      <c r="AH1073" s="109">
        <v>67434.959999999992</v>
      </c>
      <c r="AI1073" s="109">
        <v>134869.91999999998</v>
      </c>
      <c r="AJ1073" s="109">
        <v>269739.83999999997</v>
      </c>
      <c r="AK1073" s="109">
        <v>231890.64756000001</v>
      </c>
      <c r="AL1073" s="109">
        <v>151620.80802000003</v>
      </c>
      <c r="AM1073" s="109">
        <v>151620.80802000003</v>
      </c>
      <c r="AN1073" s="109">
        <v>71350.968479999996</v>
      </c>
      <c r="AO1073" s="109">
        <v>124864.19484000001</v>
      </c>
      <c r="AP1073" s="160">
        <f t="shared" si="939"/>
        <v>628173.68999999994</v>
      </c>
      <c r="AQ1073" s="160">
        <f t="shared" si="940"/>
        <v>1911459.22692</v>
      </c>
      <c r="AR1073" s="160">
        <f t="shared" si="941"/>
        <v>2539632.9169199988</v>
      </c>
      <c r="AS1073" s="607"/>
      <c r="AT1073" s="219"/>
      <c r="AU1073" s="13">
        <f t="shared" si="984"/>
        <v>67434.959999999992</v>
      </c>
      <c r="AV1073" s="13">
        <f t="shared" si="985"/>
        <v>118011.18</v>
      </c>
      <c r="AW1073" s="13">
        <f t="shared" si="986"/>
        <v>118011.18</v>
      </c>
      <c r="AX1073" s="13">
        <f t="shared" si="987"/>
        <v>151728.66</v>
      </c>
      <c r="AY1073" s="13">
        <f t="shared" si="988"/>
        <v>185446.14</v>
      </c>
      <c r="AZ1073" s="13">
        <f t="shared" si="989"/>
        <v>67434.959999999992</v>
      </c>
      <c r="BA1073" s="13">
        <f t="shared" si="990"/>
        <v>67434.959999999992</v>
      </c>
      <c r="BB1073" s="13">
        <f t="shared" si="991"/>
        <v>134869.91999999998</v>
      </c>
      <c r="BC1073" s="13">
        <f t="shared" si="992"/>
        <v>269739.83999999997</v>
      </c>
      <c r="BD1073" s="13">
        <f t="shared" si="993"/>
        <v>231890.64756000001</v>
      </c>
      <c r="BE1073" s="13">
        <f t="shared" si="994"/>
        <v>151620.80802000003</v>
      </c>
      <c r="BF1073" s="13">
        <f t="shared" si="995"/>
        <v>151620.80802000003</v>
      </c>
      <c r="BG1073" s="13">
        <f t="shared" si="996"/>
        <v>71350.968479999996</v>
      </c>
      <c r="BH1073" s="13">
        <f t="shared" si="997"/>
        <v>124864.19484000001</v>
      </c>
      <c r="BI1073" s="73">
        <f t="shared" si="937"/>
        <v>1911459.22692</v>
      </c>
      <c r="BJ1073" s="219"/>
      <c r="BK1073" s="850">
        <f t="shared" si="970"/>
        <v>67434.959999999992</v>
      </c>
      <c r="BL1073" s="109">
        <f t="shared" si="971"/>
        <v>118011.18</v>
      </c>
      <c r="BM1073" s="109">
        <f t="shared" si="972"/>
        <v>118011.18</v>
      </c>
      <c r="BN1073" s="109">
        <f t="shared" si="973"/>
        <v>151728.66</v>
      </c>
      <c r="BO1073" s="109">
        <f t="shared" si="974"/>
        <v>185446.14</v>
      </c>
      <c r="BP1073" s="109">
        <f t="shared" si="975"/>
        <v>67434.959999999992</v>
      </c>
      <c r="BQ1073" s="109">
        <f t="shared" si="976"/>
        <v>67434.959999999992</v>
      </c>
      <c r="BR1073" s="109">
        <f t="shared" si="977"/>
        <v>134869.91999999998</v>
      </c>
      <c r="BS1073" s="109">
        <f t="shared" si="978"/>
        <v>269739.83999999997</v>
      </c>
      <c r="BT1073" s="109">
        <f t="shared" si="979"/>
        <v>231890.64756000001</v>
      </c>
      <c r="BU1073" s="109">
        <f t="shared" si="980"/>
        <v>151620.80802000003</v>
      </c>
      <c r="BV1073" s="109">
        <f t="shared" si="981"/>
        <v>151620.80802000003</v>
      </c>
      <c r="BW1073" s="109">
        <f t="shared" si="982"/>
        <v>71350.968479999996</v>
      </c>
      <c r="BX1073" s="109">
        <f t="shared" si="983"/>
        <v>124864.19484000001</v>
      </c>
      <c r="BY1073" s="1000">
        <f t="shared" si="938"/>
        <v>1911459.22692</v>
      </c>
    </row>
    <row r="1074" spans="1:77">
      <c r="A1074" s="2"/>
      <c r="B1074" s="2" t="s">
        <v>279</v>
      </c>
      <c r="C1074" s="57" t="s">
        <v>20</v>
      </c>
      <c r="D1074" s="57" t="s">
        <v>7</v>
      </c>
      <c r="E1074" s="681" t="s">
        <v>349</v>
      </c>
      <c r="F1074" s="682" t="s">
        <v>264</v>
      </c>
      <c r="G1074" s="682" t="s">
        <v>106</v>
      </c>
      <c r="H1074" s="241" t="s">
        <v>124</v>
      </c>
      <c r="I1074" s="38"/>
      <c r="J1074" s="983"/>
      <c r="K1074" s="903"/>
      <c r="L1074" s="798"/>
      <c r="M1074" s="429"/>
      <c r="N1074" s="109"/>
      <c r="O1074" s="109"/>
      <c r="P1074" s="109"/>
      <c r="Q1074" s="607"/>
      <c r="R1074" s="93"/>
      <c r="S1074" s="109">
        <v>3.637978807091713E-12</v>
      </c>
      <c r="T1074" s="109">
        <v>52694.23</v>
      </c>
      <c r="U1074" s="109">
        <v>40164.449999999997</v>
      </c>
      <c r="V1074" s="109">
        <v>0</v>
      </c>
      <c r="W1074" s="109">
        <v>0</v>
      </c>
      <c r="X1074" s="109">
        <v>0</v>
      </c>
      <c r="Y1074" s="109">
        <v>49849.73</v>
      </c>
      <c r="Z1074" s="109">
        <v>35606.949999999997</v>
      </c>
      <c r="AA1074" s="109">
        <v>64092.51</v>
      </c>
      <c r="AB1074" s="109">
        <v>78335.289999999994</v>
      </c>
      <c r="AC1074" s="109">
        <v>71213.899999999994</v>
      </c>
      <c r="AD1074" s="109">
        <v>85456.68</v>
      </c>
      <c r="AE1074" s="109">
        <v>92578.07</v>
      </c>
      <c r="AF1074" s="109">
        <v>92578.07</v>
      </c>
      <c r="AG1074" s="109">
        <v>56971.12</v>
      </c>
      <c r="AH1074" s="109">
        <v>21364.17</v>
      </c>
      <c r="AI1074" s="109">
        <v>28485.56</v>
      </c>
      <c r="AJ1074" s="109">
        <v>35606.949999999997</v>
      </c>
      <c r="AK1074" s="109">
        <v>50747.025140000005</v>
      </c>
      <c r="AL1074" s="109">
        <v>36247.875099999997</v>
      </c>
      <c r="AM1074" s="109">
        <v>65246.175180000006</v>
      </c>
      <c r="AN1074" s="109">
        <v>79745.325219999999</v>
      </c>
      <c r="AO1074" s="109">
        <v>72495.750199999995</v>
      </c>
      <c r="AP1074" s="160">
        <f t="shared" si="939"/>
        <v>242407.87</v>
      </c>
      <c r="AQ1074" s="160">
        <f t="shared" si="940"/>
        <v>867071.96083999996</v>
      </c>
      <c r="AR1074" s="160">
        <f t="shared" si="941"/>
        <v>1109479.83084</v>
      </c>
      <c r="AS1074" s="607"/>
      <c r="AT1074" s="219"/>
      <c r="AU1074" s="13">
        <f t="shared" si="984"/>
        <v>78335.289999999994</v>
      </c>
      <c r="AV1074" s="13">
        <f t="shared" si="985"/>
        <v>71213.899999999994</v>
      </c>
      <c r="AW1074" s="13">
        <f t="shared" si="986"/>
        <v>85456.68</v>
      </c>
      <c r="AX1074" s="13">
        <f t="shared" si="987"/>
        <v>92578.07</v>
      </c>
      <c r="AY1074" s="13">
        <f t="shared" si="988"/>
        <v>92578.07</v>
      </c>
      <c r="AZ1074" s="13">
        <f t="shared" si="989"/>
        <v>56971.12</v>
      </c>
      <c r="BA1074" s="13">
        <f t="shared" si="990"/>
        <v>21364.17</v>
      </c>
      <c r="BB1074" s="13">
        <f t="shared" si="991"/>
        <v>28485.56</v>
      </c>
      <c r="BC1074" s="13">
        <f t="shared" si="992"/>
        <v>35606.949999999997</v>
      </c>
      <c r="BD1074" s="13">
        <f t="shared" si="993"/>
        <v>50747.025140000005</v>
      </c>
      <c r="BE1074" s="13">
        <f t="shared" si="994"/>
        <v>36247.875099999997</v>
      </c>
      <c r="BF1074" s="13">
        <f t="shared" si="995"/>
        <v>65246.175180000006</v>
      </c>
      <c r="BG1074" s="13">
        <f t="shared" si="996"/>
        <v>79745.325219999999</v>
      </c>
      <c r="BH1074" s="13">
        <f t="shared" si="997"/>
        <v>72495.750199999995</v>
      </c>
      <c r="BI1074" s="73">
        <f t="shared" si="937"/>
        <v>867071.96083999996</v>
      </c>
      <c r="BJ1074" s="219"/>
      <c r="BK1074" s="850">
        <f t="shared" si="970"/>
        <v>78335.289999999994</v>
      </c>
      <c r="BL1074" s="109">
        <f t="shared" si="971"/>
        <v>71213.899999999994</v>
      </c>
      <c r="BM1074" s="109">
        <f t="shared" si="972"/>
        <v>85456.68</v>
      </c>
      <c r="BN1074" s="109">
        <f t="shared" si="973"/>
        <v>92578.07</v>
      </c>
      <c r="BO1074" s="109">
        <f t="shared" si="974"/>
        <v>92578.07</v>
      </c>
      <c r="BP1074" s="109">
        <f t="shared" si="975"/>
        <v>56971.12</v>
      </c>
      <c r="BQ1074" s="109">
        <f t="shared" si="976"/>
        <v>21364.17</v>
      </c>
      <c r="BR1074" s="109">
        <f t="shared" si="977"/>
        <v>28485.56</v>
      </c>
      <c r="BS1074" s="109">
        <f t="shared" si="978"/>
        <v>35606.949999999997</v>
      </c>
      <c r="BT1074" s="109">
        <f t="shared" si="979"/>
        <v>50747.025140000005</v>
      </c>
      <c r="BU1074" s="109">
        <f t="shared" si="980"/>
        <v>36247.875099999997</v>
      </c>
      <c r="BV1074" s="109">
        <f t="shared" si="981"/>
        <v>65246.175180000006</v>
      </c>
      <c r="BW1074" s="109">
        <f t="shared" si="982"/>
        <v>79745.325219999999</v>
      </c>
      <c r="BX1074" s="109">
        <f t="shared" si="983"/>
        <v>72495.750199999995</v>
      </c>
      <c r="BY1074" s="1000">
        <f t="shared" si="938"/>
        <v>867071.96083999996</v>
      </c>
    </row>
    <row r="1075" spans="1:77">
      <c r="A1075" s="2"/>
      <c r="B1075" s="2" t="s">
        <v>279</v>
      </c>
      <c r="C1075" s="57" t="s">
        <v>20</v>
      </c>
      <c r="D1075" s="57" t="s">
        <v>7</v>
      </c>
      <c r="E1075" s="681" t="s">
        <v>349</v>
      </c>
      <c r="F1075" s="682" t="s">
        <v>264</v>
      </c>
      <c r="G1075" s="682" t="s">
        <v>106</v>
      </c>
      <c r="H1075" s="241" t="s">
        <v>124</v>
      </c>
      <c r="I1075" s="38"/>
      <c r="J1075" s="983"/>
      <c r="K1075" s="903"/>
      <c r="L1075" s="798"/>
      <c r="M1075" s="429"/>
      <c r="N1075" s="109"/>
      <c r="O1075" s="109"/>
      <c r="P1075" s="109"/>
      <c r="Q1075" s="607"/>
      <c r="R1075" s="93"/>
      <c r="S1075" s="109">
        <v>36305.119999999995</v>
      </c>
      <c r="T1075" s="109">
        <v>18755.310000000001</v>
      </c>
      <c r="U1075" s="109">
        <v>1556.3999999999985</v>
      </c>
      <c r="V1075" s="109">
        <v>0</v>
      </c>
      <c r="W1075" s="109">
        <v>0</v>
      </c>
      <c r="X1075" s="109">
        <v>0</v>
      </c>
      <c r="Y1075" s="109">
        <v>48970.67</v>
      </c>
      <c r="Z1075" s="109">
        <v>34979.050000000003</v>
      </c>
      <c r="AA1075" s="109">
        <v>62962.29</v>
      </c>
      <c r="AB1075" s="109">
        <v>76953.91</v>
      </c>
      <c r="AC1075" s="109">
        <v>69958.100000000006</v>
      </c>
      <c r="AD1075" s="109">
        <v>83949.72</v>
      </c>
      <c r="AE1075" s="109">
        <v>90945.53</v>
      </c>
      <c r="AF1075" s="109">
        <v>90945.53</v>
      </c>
      <c r="AG1075" s="109">
        <v>55966.48</v>
      </c>
      <c r="AH1075" s="109">
        <v>20987.43</v>
      </c>
      <c r="AI1075" s="109">
        <v>27983.24</v>
      </c>
      <c r="AJ1075" s="109">
        <v>34979.050000000003</v>
      </c>
      <c r="AK1075" s="109">
        <v>49852.142059999998</v>
      </c>
      <c r="AL1075" s="109">
        <v>35608.672900000005</v>
      </c>
      <c r="AM1075" s="109">
        <v>64095.611219999999</v>
      </c>
      <c r="AN1075" s="109">
        <v>78339.080379999999</v>
      </c>
      <c r="AO1075" s="109">
        <v>71217.34580000001</v>
      </c>
      <c r="AP1075" s="160">
        <f t="shared" si="939"/>
        <v>203528.84</v>
      </c>
      <c r="AQ1075" s="160">
        <f t="shared" si="940"/>
        <v>851781.84235999989</v>
      </c>
      <c r="AR1075" s="160">
        <f t="shared" si="941"/>
        <v>1055310.68236</v>
      </c>
      <c r="AS1075" s="607"/>
      <c r="AT1075" s="219"/>
      <c r="AU1075" s="13">
        <f t="shared" si="984"/>
        <v>76953.91</v>
      </c>
      <c r="AV1075" s="13">
        <f t="shared" si="985"/>
        <v>69958.100000000006</v>
      </c>
      <c r="AW1075" s="13">
        <f t="shared" si="986"/>
        <v>83949.72</v>
      </c>
      <c r="AX1075" s="13">
        <f t="shared" si="987"/>
        <v>90945.53</v>
      </c>
      <c r="AY1075" s="13">
        <f t="shared" si="988"/>
        <v>90945.53</v>
      </c>
      <c r="AZ1075" s="13">
        <f t="shared" si="989"/>
        <v>55966.48</v>
      </c>
      <c r="BA1075" s="13">
        <f t="shared" si="990"/>
        <v>20987.43</v>
      </c>
      <c r="BB1075" s="13">
        <f t="shared" si="991"/>
        <v>27983.24</v>
      </c>
      <c r="BC1075" s="13">
        <f t="shared" si="992"/>
        <v>34979.050000000003</v>
      </c>
      <c r="BD1075" s="13">
        <f t="shared" si="993"/>
        <v>49852.142059999998</v>
      </c>
      <c r="BE1075" s="13">
        <f t="shared" si="994"/>
        <v>35608.672900000005</v>
      </c>
      <c r="BF1075" s="13">
        <f t="shared" si="995"/>
        <v>64095.611219999999</v>
      </c>
      <c r="BG1075" s="13">
        <f t="shared" si="996"/>
        <v>78339.080379999999</v>
      </c>
      <c r="BH1075" s="13">
        <f t="shared" si="997"/>
        <v>71217.34580000001</v>
      </c>
      <c r="BI1075" s="73">
        <f t="shared" si="937"/>
        <v>851781.84235999989</v>
      </c>
      <c r="BJ1075" s="219"/>
      <c r="BK1075" s="850">
        <f t="shared" si="970"/>
        <v>76953.91</v>
      </c>
      <c r="BL1075" s="109">
        <f t="shared" si="971"/>
        <v>69958.100000000006</v>
      </c>
      <c r="BM1075" s="109">
        <f t="shared" si="972"/>
        <v>83949.72</v>
      </c>
      <c r="BN1075" s="109">
        <f t="shared" si="973"/>
        <v>90945.53</v>
      </c>
      <c r="BO1075" s="109">
        <f t="shared" si="974"/>
        <v>90945.53</v>
      </c>
      <c r="BP1075" s="109">
        <f t="shared" si="975"/>
        <v>55966.48</v>
      </c>
      <c r="BQ1075" s="109">
        <f t="shared" si="976"/>
        <v>20987.43</v>
      </c>
      <c r="BR1075" s="109">
        <f t="shared" si="977"/>
        <v>27983.24</v>
      </c>
      <c r="BS1075" s="109">
        <f t="shared" si="978"/>
        <v>34979.050000000003</v>
      </c>
      <c r="BT1075" s="109">
        <f t="shared" si="979"/>
        <v>49852.142059999998</v>
      </c>
      <c r="BU1075" s="109">
        <f t="shared" si="980"/>
        <v>35608.672900000005</v>
      </c>
      <c r="BV1075" s="109">
        <f t="shared" si="981"/>
        <v>64095.611219999999</v>
      </c>
      <c r="BW1075" s="109">
        <f t="shared" si="982"/>
        <v>78339.080379999999</v>
      </c>
      <c r="BX1075" s="109">
        <f t="shared" si="983"/>
        <v>71217.34580000001</v>
      </c>
      <c r="BY1075" s="1000">
        <f t="shared" si="938"/>
        <v>851781.84235999989</v>
      </c>
    </row>
    <row r="1076" spans="1:77">
      <c r="A1076" s="2"/>
      <c r="B1076" s="2" t="s">
        <v>279</v>
      </c>
      <c r="C1076" s="57" t="s">
        <v>20</v>
      </c>
      <c r="D1076" s="57" t="s">
        <v>7</v>
      </c>
      <c r="E1076" s="681" t="s">
        <v>349</v>
      </c>
      <c r="F1076" s="682" t="s">
        <v>264</v>
      </c>
      <c r="G1076" s="682" t="s">
        <v>106</v>
      </c>
      <c r="H1076" s="241" t="s">
        <v>124</v>
      </c>
      <c r="I1076" s="38"/>
      <c r="J1076" s="983"/>
      <c r="K1076" s="903"/>
      <c r="L1076" s="798"/>
      <c r="M1076" s="429"/>
      <c r="N1076" s="109"/>
      <c r="O1076" s="109"/>
      <c r="P1076" s="109"/>
      <c r="Q1076" s="607"/>
      <c r="R1076" s="93"/>
      <c r="S1076" s="109">
        <v>40340.880000000005</v>
      </c>
      <c r="T1076" s="109">
        <v>595.87999999999704</v>
      </c>
      <c r="U1076" s="109">
        <v>15378.58</v>
      </c>
      <c r="V1076" s="109">
        <v>0</v>
      </c>
      <c r="W1076" s="109">
        <v>0</v>
      </c>
      <c r="X1076" s="109">
        <v>0</v>
      </c>
      <c r="Y1076" s="109">
        <v>69895.67</v>
      </c>
      <c r="Z1076" s="109">
        <v>45701.014999999999</v>
      </c>
      <c r="AA1076" s="109">
        <v>45701.014999999999</v>
      </c>
      <c r="AB1076" s="109">
        <v>21506.36</v>
      </c>
      <c r="AC1076" s="109">
        <v>37636.129999999997</v>
      </c>
      <c r="AD1076" s="109">
        <v>37636.129999999997</v>
      </c>
      <c r="AE1076" s="109">
        <v>48389.31</v>
      </c>
      <c r="AF1076" s="109">
        <v>59142.490000000005</v>
      </c>
      <c r="AG1076" s="109">
        <v>21506.36</v>
      </c>
      <c r="AH1076" s="109">
        <v>21506.36</v>
      </c>
      <c r="AI1076" s="109">
        <v>43012.72</v>
      </c>
      <c r="AJ1076" s="109">
        <v>86025.44</v>
      </c>
      <c r="AK1076" s="109">
        <v>72617.340119999993</v>
      </c>
      <c r="AL1076" s="109">
        <v>47480.56854</v>
      </c>
      <c r="AM1076" s="109">
        <v>47480.56854</v>
      </c>
      <c r="AN1076" s="109">
        <v>22343.796960000003</v>
      </c>
      <c r="AO1076" s="109">
        <v>39101.644679999998</v>
      </c>
      <c r="AP1076" s="160">
        <f t="shared" si="939"/>
        <v>217613.04000000004</v>
      </c>
      <c r="AQ1076" s="160">
        <f t="shared" si="940"/>
        <v>605385.21883999999</v>
      </c>
      <c r="AR1076" s="160">
        <f t="shared" si="941"/>
        <v>822998.25884000002</v>
      </c>
      <c r="AS1076" s="607"/>
      <c r="AT1076" s="219"/>
      <c r="AU1076" s="13">
        <f t="shared" si="984"/>
        <v>21506.36</v>
      </c>
      <c r="AV1076" s="13">
        <f t="shared" si="985"/>
        <v>37636.129999999997</v>
      </c>
      <c r="AW1076" s="13">
        <f t="shared" si="986"/>
        <v>37636.129999999997</v>
      </c>
      <c r="AX1076" s="13">
        <f t="shared" si="987"/>
        <v>48389.31</v>
      </c>
      <c r="AY1076" s="13">
        <f t="shared" si="988"/>
        <v>59142.490000000005</v>
      </c>
      <c r="AZ1076" s="13">
        <f t="shared" si="989"/>
        <v>21506.36</v>
      </c>
      <c r="BA1076" s="13">
        <f t="shared" si="990"/>
        <v>21506.36</v>
      </c>
      <c r="BB1076" s="13">
        <f t="shared" si="991"/>
        <v>43012.72</v>
      </c>
      <c r="BC1076" s="13">
        <f t="shared" si="992"/>
        <v>86025.44</v>
      </c>
      <c r="BD1076" s="13">
        <f t="shared" si="993"/>
        <v>72617.340119999993</v>
      </c>
      <c r="BE1076" s="13">
        <f t="shared" si="994"/>
        <v>47480.56854</v>
      </c>
      <c r="BF1076" s="13">
        <f t="shared" si="995"/>
        <v>47480.56854</v>
      </c>
      <c r="BG1076" s="13">
        <f t="shared" si="996"/>
        <v>22343.796960000003</v>
      </c>
      <c r="BH1076" s="13">
        <f t="shared" si="997"/>
        <v>39101.644679999998</v>
      </c>
      <c r="BI1076" s="73">
        <f t="shared" si="937"/>
        <v>605385.21883999999</v>
      </c>
      <c r="BJ1076" s="219"/>
      <c r="BK1076" s="850">
        <f t="shared" si="970"/>
        <v>21506.36</v>
      </c>
      <c r="BL1076" s="109">
        <f t="shared" si="971"/>
        <v>37636.129999999997</v>
      </c>
      <c r="BM1076" s="109">
        <f t="shared" si="972"/>
        <v>37636.129999999997</v>
      </c>
      <c r="BN1076" s="109">
        <f t="shared" si="973"/>
        <v>48389.31</v>
      </c>
      <c r="BO1076" s="109">
        <f t="shared" si="974"/>
        <v>59142.490000000005</v>
      </c>
      <c r="BP1076" s="109">
        <f t="shared" si="975"/>
        <v>21506.36</v>
      </c>
      <c r="BQ1076" s="109">
        <f t="shared" si="976"/>
        <v>21506.36</v>
      </c>
      <c r="BR1076" s="109">
        <f t="shared" si="977"/>
        <v>43012.72</v>
      </c>
      <c r="BS1076" s="109">
        <f t="shared" si="978"/>
        <v>86025.44</v>
      </c>
      <c r="BT1076" s="109">
        <f t="shared" si="979"/>
        <v>72617.340119999993</v>
      </c>
      <c r="BU1076" s="109">
        <f t="shared" si="980"/>
        <v>47480.56854</v>
      </c>
      <c r="BV1076" s="109">
        <f t="shared" si="981"/>
        <v>47480.56854</v>
      </c>
      <c r="BW1076" s="109">
        <f t="shared" si="982"/>
        <v>22343.796960000003</v>
      </c>
      <c r="BX1076" s="109">
        <f t="shared" si="983"/>
        <v>39101.644679999998</v>
      </c>
      <c r="BY1076" s="1000">
        <f t="shared" si="938"/>
        <v>605385.21883999999</v>
      </c>
    </row>
    <row r="1077" spans="1:77">
      <c r="A1077" s="2"/>
      <c r="B1077" s="2" t="s">
        <v>279</v>
      </c>
      <c r="C1077" s="57" t="s">
        <v>20</v>
      </c>
      <c r="D1077" s="57" t="s">
        <v>7</v>
      </c>
      <c r="E1077" s="681" t="s">
        <v>349</v>
      </c>
      <c r="F1077" s="682" t="s">
        <v>264</v>
      </c>
      <c r="G1077" s="682" t="s">
        <v>106</v>
      </c>
      <c r="H1077" s="241" t="s">
        <v>124</v>
      </c>
      <c r="I1077" s="38"/>
      <c r="J1077" s="983"/>
      <c r="K1077" s="903"/>
      <c r="L1077" s="798"/>
      <c r="M1077" s="429"/>
      <c r="N1077" s="109"/>
      <c r="O1077" s="109"/>
      <c r="P1077" s="109"/>
      <c r="Q1077" s="607"/>
      <c r="R1077" s="93"/>
      <c r="S1077" s="109">
        <v>0</v>
      </c>
      <c r="T1077" s="109">
        <v>208676.03</v>
      </c>
      <c r="U1077" s="109">
        <v>471345.9</v>
      </c>
      <c r="V1077" s="109">
        <v>0</v>
      </c>
      <c r="W1077" s="109">
        <v>0</v>
      </c>
      <c r="X1077" s="109">
        <v>0</v>
      </c>
      <c r="Y1077" s="109">
        <v>0</v>
      </c>
      <c r="Z1077" s="109">
        <v>0</v>
      </c>
      <c r="AA1077" s="109">
        <v>0</v>
      </c>
      <c r="AB1077" s="109">
        <v>0</v>
      </c>
      <c r="AC1077" s="109">
        <v>0</v>
      </c>
      <c r="AD1077" s="109">
        <v>0</v>
      </c>
      <c r="AE1077" s="109">
        <v>0</v>
      </c>
      <c r="AF1077" s="109">
        <v>0</v>
      </c>
      <c r="AG1077" s="109">
        <v>0</v>
      </c>
      <c r="AH1077" s="109">
        <v>0</v>
      </c>
      <c r="AI1077" s="109">
        <v>0</v>
      </c>
      <c r="AJ1077" s="109">
        <v>0</v>
      </c>
      <c r="AK1077" s="109">
        <v>0</v>
      </c>
      <c r="AL1077" s="109">
        <v>0</v>
      </c>
      <c r="AM1077" s="109">
        <v>0</v>
      </c>
      <c r="AN1077" s="109">
        <v>0</v>
      </c>
      <c r="AO1077" s="109">
        <v>0</v>
      </c>
      <c r="AP1077" s="160">
        <f t="shared" si="939"/>
        <v>680021.93</v>
      </c>
      <c r="AQ1077" s="160">
        <f t="shared" si="940"/>
        <v>0</v>
      </c>
      <c r="AR1077" s="160">
        <f t="shared" si="941"/>
        <v>680021.93</v>
      </c>
      <c r="AS1077" s="607"/>
      <c r="AT1077" s="219"/>
      <c r="AU1077" s="13">
        <f t="shared" si="984"/>
        <v>0</v>
      </c>
      <c r="AV1077" s="13">
        <f t="shared" si="985"/>
        <v>0</v>
      </c>
      <c r="AW1077" s="13">
        <f t="shared" si="986"/>
        <v>0</v>
      </c>
      <c r="AX1077" s="13">
        <f t="shared" si="987"/>
        <v>0</v>
      </c>
      <c r="AY1077" s="13">
        <f t="shared" si="988"/>
        <v>0</v>
      </c>
      <c r="AZ1077" s="13">
        <f t="shared" si="989"/>
        <v>0</v>
      </c>
      <c r="BA1077" s="13">
        <f t="shared" si="990"/>
        <v>0</v>
      </c>
      <c r="BB1077" s="13">
        <f t="shared" si="991"/>
        <v>0</v>
      </c>
      <c r="BC1077" s="13">
        <f t="shared" si="992"/>
        <v>0</v>
      </c>
      <c r="BD1077" s="13">
        <f t="shared" si="993"/>
        <v>0</v>
      </c>
      <c r="BE1077" s="13">
        <f t="shared" si="994"/>
        <v>0</v>
      </c>
      <c r="BF1077" s="13">
        <f t="shared" si="995"/>
        <v>0</v>
      </c>
      <c r="BG1077" s="13">
        <f t="shared" si="996"/>
        <v>0</v>
      </c>
      <c r="BH1077" s="13">
        <f t="shared" si="997"/>
        <v>0</v>
      </c>
      <c r="BI1077" s="73">
        <f t="shared" si="937"/>
        <v>0</v>
      </c>
      <c r="BJ1077" s="219"/>
      <c r="BK1077" s="850">
        <f t="shared" si="970"/>
        <v>0</v>
      </c>
      <c r="BL1077" s="109">
        <f t="shared" si="971"/>
        <v>0</v>
      </c>
      <c r="BM1077" s="109">
        <f t="shared" si="972"/>
        <v>0</v>
      </c>
      <c r="BN1077" s="109">
        <f t="shared" si="973"/>
        <v>0</v>
      </c>
      <c r="BO1077" s="109">
        <f t="shared" si="974"/>
        <v>0</v>
      </c>
      <c r="BP1077" s="109">
        <f t="shared" si="975"/>
        <v>0</v>
      </c>
      <c r="BQ1077" s="109">
        <f t="shared" si="976"/>
        <v>0</v>
      </c>
      <c r="BR1077" s="109">
        <f t="shared" si="977"/>
        <v>0</v>
      </c>
      <c r="BS1077" s="109">
        <f t="shared" si="978"/>
        <v>0</v>
      </c>
      <c r="BT1077" s="109">
        <f t="shared" si="979"/>
        <v>0</v>
      </c>
      <c r="BU1077" s="109">
        <f t="shared" si="980"/>
        <v>0</v>
      </c>
      <c r="BV1077" s="109">
        <f t="shared" si="981"/>
        <v>0</v>
      </c>
      <c r="BW1077" s="109">
        <f t="shared" si="982"/>
        <v>0</v>
      </c>
      <c r="BX1077" s="109">
        <f t="shared" si="983"/>
        <v>0</v>
      </c>
      <c r="BY1077" s="1000">
        <f t="shared" si="938"/>
        <v>0</v>
      </c>
    </row>
    <row r="1078" spans="1:77">
      <c r="A1078" s="2"/>
      <c r="B1078" s="2" t="s">
        <v>279</v>
      </c>
      <c r="C1078" s="57" t="s">
        <v>20</v>
      </c>
      <c r="D1078" s="57" t="s">
        <v>7</v>
      </c>
      <c r="E1078" s="681" t="s">
        <v>349</v>
      </c>
      <c r="F1078" s="682" t="s">
        <v>264</v>
      </c>
      <c r="G1078" s="682" t="s">
        <v>106</v>
      </c>
      <c r="H1078" s="241" t="s">
        <v>124</v>
      </c>
      <c r="I1078" s="38"/>
      <c r="J1078" s="983"/>
      <c r="K1078" s="903"/>
      <c r="L1078" s="798"/>
      <c r="M1078" s="429"/>
      <c r="N1078" s="109"/>
      <c r="O1078" s="109"/>
      <c r="P1078" s="109"/>
      <c r="Q1078" s="607"/>
      <c r="R1078" s="93"/>
      <c r="S1078" s="109">
        <v>0</v>
      </c>
      <c r="T1078" s="109">
        <v>0</v>
      </c>
      <c r="U1078" s="109">
        <v>0</v>
      </c>
      <c r="V1078" s="109">
        <v>0</v>
      </c>
      <c r="W1078" s="109">
        <v>0</v>
      </c>
      <c r="X1078" s="109">
        <v>0</v>
      </c>
      <c r="Y1078" s="109">
        <v>60355.360000000001</v>
      </c>
      <c r="Z1078" s="109">
        <v>39463.120000000003</v>
      </c>
      <c r="AA1078" s="109">
        <v>39463.120000000003</v>
      </c>
      <c r="AB1078" s="109">
        <v>18570.88</v>
      </c>
      <c r="AC1078" s="109">
        <v>32499.040000000001</v>
      </c>
      <c r="AD1078" s="109">
        <v>32499.040000000001</v>
      </c>
      <c r="AE1078" s="109">
        <v>41784.480000000003</v>
      </c>
      <c r="AF1078" s="109">
        <v>51069.919999999998</v>
      </c>
      <c r="AG1078" s="109">
        <v>18570.88</v>
      </c>
      <c r="AH1078" s="109">
        <v>18570.88</v>
      </c>
      <c r="AI1078" s="109">
        <v>37141.760000000002</v>
      </c>
      <c r="AJ1078" s="109">
        <v>74283.520000000004</v>
      </c>
      <c r="AK1078" s="109">
        <v>65821.019419999997</v>
      </c>
      <c r="AL1078" s="109">
        <v>43036.820390000001</v>
      </c>
      <c r="AM1078" s="109">
        <v>43036.820390000001</v>
      </c>
      <c r="AN1078" s="109">
        <v>20252.621360000001</v>
      </c>
      <c r="AO1078" s="109">
        <v>35442.087380000004</v>
      </c>
      <c r="AP1078" s="160">
        <f t="shared" si="939"/>
        <v>139281.60000000001</v>
      </c>
      <c r="AQ1078" s="160">
        <f t="shared" si="940"/>
        <v>532579.7689400001</v>
      </c>
      <c r="AR1078" s="160">
        <f t="shared" si="941"/>
        <v>671861.36894000007</v>
      </c>
      <c r="AS1078" s="607"/>
      <c r="AT1078" s="219"/>
      <c r="AU1078" s="13">
        <f t="shared" si="984"/>
        <v>18570.88</v>
      </c>
      <c r="AV1078" s="13">
        <f t="shared" si="985"/>
        <v>32499.040000000001</v>
      </c>
      <c r="AW1078" s="13">
        <f t="shared" si="986"/>
        <v>32499.040000000001</v>
      </c>
      <c r="AX1078" s="13">
        <f t="shared" si="987"/>
        <v>41784.480000000003</v>
      </c>
      <c r="AY1078" s="13">
        <f t="shared" si="988"/>
        <v>51069.919999999998</v>
      </c>
      <c r="AZ1078" s="13">
        <f t="shared" si="989"/>
        <v>18570.88</v>
      </c>
      <c r="BA1078" s="13">
        <f t="shared" si="990"/>
        <v>18570.88</v>
      </c>
      <c r="BB1078" s="13">
        <f t="shared" si="991"/>
        <v>37141.760000000002</v>
      </c>
      <c r="BC1078" s="13">
        <f t="shared" si="992"/>
        <v>74283.520000000004</v>
      </c>
      <c r="BD1078" s="13">
        <f t="shared" si="993"/>
        <v>65821.019419999997</v>
      </c>
      <c r="BE1078" s="13">
        <f t="shared" si="994"/>
        <v>43036.820390000001</v>
      </c>
      <c r="BF1078" s="13">
        <f t="shared" si="995"/>
        <v>43036.820390000001</v>
      </c>
      <c r="BG1078" s="13">
        <f t="shared" si="996"/>
        <v>20252.621360000001</v>
      </c>
      <c r="BH1078" s="13">
        <f t="shared" si="997"/>
        <v>35442.087380000004</v>
      </c>
      <c r="BI1078" s="73">
        <f t="shared" si="937"/>
        <v>532579.7689400001</v>
      </c>
      <c r="BJ1078" s="219"/>
      <c r="BK1078" s="850">
        <f t="shared" si="970"/>
        <v>18570.88</v>
      </c>
      <c r="BL1078" s="109">
        <f t="shared" si="971"/>
        <v>32499.040000000001</v>
      </c>
      <c r="BM1078" s="109">
        <f t="shared" si="972"/>
        <v>32499.040000000001</v>
      </c>
      <c r="BN1078" s="109">
        <f t="shared" si="973"/>
        <v>41784.480000000003</v>
      </c>
      <c r="BO1078" s="109">
        <f t="shared" si="974"/>
        <v>51069.919999999998</v>
      </c>
      <c r="BP1078" s="109">
        <f t="shared" si="975"/>
        <v>18570.88</v>
      </c>
      <c r="BQ1078" s="109">
        <f t="shared" si="976"/>
        <v>18570.88</v>
      </c>
      <c r="BR1078" s="109">
        <f t="shared" si="977"/>
        <v>37141.760000000002</v>
      </c>
      <c r="BS1078" s="109">
        <f t="shared" si="978"/>
        <v>74283.520000000004</v>
      </c>
      <c r="BT1078" s="109">
        <f t="shared" si="979"/>
        <v>65821.019419999997</v>
      </c>
      <c r="BU1078" s="109">
        <f t="shared" si="980"/>
        <v>43036.820390000001</v>
      </c>
      <c r="BV1078" s="109">
        <f t="shared" si="981"/>
        <v>43036.820390000001</v>
      </c>
      <c r="BW1078" s="109">
        <f t="shared" si="982"/>
        <v>20252.621360000001</v>
      </c>
      <c r="BX1078" s="109">
        <f t="shared" si="983"/>
        <v>35442.087380000004</v>
      </c>
      <c r="BY1078" s="1000">
        <f t="shared" si="938"/>
        <v>532579.7689400001</v>
      </c>
    </row>
    <row r="1079" spans="1:77">
      <c r="A1079" s="678"/>
      <c r="B1079" s="678" t="s">
        <v>304</v>
      </c>
      <c r="C1079" s="57" t="s">
        <v>23</v>
      </c>
      <c r="D1079" s="684" t="s">
        <v>31</v>
      </c>
      <c r="E1079" s="681" t="s">
        <v>349</v>
      </c>
      <c r="F1079" s="683" t="s">
        <v>264</v>
      </c>
      <c r="G1079" s="682" t="s">
        <v>106</v>
      </c>
      <c r="H1079" s="241" t="s">
        <v>129</v>
      </c>
      <c r="I1079" s="38"/>
      <c r="J1079" s="983"/>
      <c r="K1079" s="903"/>
      <c r="L1079" s="798"/>
      <c r="M1079" s="429"/>
      <c r="N1079" s="109"/>
      <c r="O1079" s="109"/>
      <c r="P1079" s="109"/>
      <c r="Q1079" s="607"/>
      <c r="R1079" s="93"/>
      <c r="S1079" s="109">
        <v>160593.18000000005</v>
      </c>
      <c r="T1079" s="109">
        <v>220043.06</v>
      </c>
      <c r="U1079" s="109">
        <v>187352.72000000003</v>
      </c>
      <c r="V1079" s="109">
        <v>207651</v>
      </c>
      <c r="W1079" s="109">
        <v>207651</v>
      </c>
      <c r="X1079" s="109">
        <v>207651</v>
      </c>
      <c r="Y1079" s="109">
        <v>55072.15</v>
      </c>
      <c r="Z1079" s="109">
        <v>55072.15</v>
      </c>
      <c r="AA1079" s="109">
        <v>55072.15</v>
      </c>
      <c r="AB1079" s="109">
        <v>78674.5</v>
      </c>
      <c r="AC1079" s="109">
        <v>55072.15</v>
      </c>
      <c r="AD1079" s="109">
        <v>70807.05</v>
      </c>
      <c r="AE1079" s="109">
        <v>62939.6</v>
      </c>
      <c r="AF1079" s="109">
        <v>55072.15</v>
      </c>
      <c r="AG1079" s="109">
        <v>78674.5</v>
      </c>
      <c r="AH1079" s="109">
        <v>62939.6</v>
      </c>
      <c r="AI1079" s="109">
        <v>78674.5</v>
      </c>
      <c r="AJ1079" s="109">
        <v>78674.5</v>
      </c>
      <c r="AK1079" s="109">
        <v>62484.544780000011</v>
      </c>
      <c r="AL1079" s="109">
        <v>62484.544780000011</v>
      </c>
      <c r="AM1079" s="109">
        <v>62484.544780000011</v>
      </c>
      <c r="AN1079" s="109">
        <v>89263.635399999999</v>
      </c>
      <c r="AO1079" s="109">
        <v>62484.544780000011</v>
      </c>
      <c r="AP1079" s="160">
        <f t="shared" si="939"/>
        <v>1356158.4099999997</v>
      </c>
      <c r="AQ1079" s="160">
        <f t="shared" si="940"/>
        <v>960730.36452000006</v>
      </c>
      <c r="AR1079" s="160">
        <f t="shared" si="941"/>
        <v>2316888.77452</v>
      </c>
      <c r="AS1079" s="607"/>
      <c r="AT1079" s="219"/>
      <c r="AU1079" s="13">
        <f t="shared" si="984"/>
        <v>78674.5</v>
      </c>
      <c r="AV1079" s="13">
        <f t="shared" si="985"/>
        <v>55072.15</v>
      </c>
      <c r="AW1079" s="13">
        <f t="shared" si="986"/>
        <v>70807.05</v>
      </c>
      <c r="AX1079" s="13">
        <f t="shared" si="987"/>
        <v>62939.6</v>
      </c>
      <c r="AY1079" s="13">
        <f t="shared" si="988"/>
        <v>55072.15</v>
      </c>
      <c r="AZ1079" s="13">
        <f t="shared" si="989"/>
        <v>78674.5</v>
      </c>
      <c r="BA1079" s="13">
        <f t="shared" si="990"/>
        <v>62939.6</v>
      </c>
      <c r="BB1079" s="13">
        <f t="shared" si="991"/>
        <v>78674.5</v>
      </c>
      <c r="BC1079" s="13">
        <f t="shared" si="992"/>
        <v>78674.5</v>
      </c>
      <c r="BD1079" s="13">
        <f t="shared" si="993"/>
        <v>62484.544780000011</v>
      </c>
      <c r="BE1079" s="13">
        <f t="shared" si="994"/>
        <v>62484.544780000011</v>
      </c>
      <c r="BF1079" s="13">
        <f t="shared" si="995"/>
        <v>62484.544780000011</v>
      </c>
      <c r="BG1079" s="13">
        <f t="shared" si="996"/>
        <v>89263.635399999999</v>
      </c>
      <c r="BH1079" s="13">
        <f t="shared" si="997"/>
        <v>62484.544780000011</v>
      </c>
      <c r="BI1079" s="73">
        <f t="shared" si="937"/>
        <v>960730.36452000006</v>
      </c>
      <c r="BJ1079" s="219"/>
      <c r="BK1079" s="850">
        <f t="shared" si="970"/>
        <v>78674.5</v>
      </c>
      <c r="BL1079" s="109">
        <f t="shared" si="971"/>
        <v>55072.15</v>
      </c>
      <c r="BM1079" s="109">
        <f t="shared" si="972"/>
        <v>70807.05</v>
      </c>
      <c r="BN1079" s="109">
        <f t="shared" si="973"/>
        <v>62939.6</v>
      </c>
      <c r="BO1079" s="109">
        <f t="shared" si="974"/>
        <v>55072.15</v>
      </c>
      <c r="BP1079" s="109">
        <f t="shared" si="975"/>
        <v>78674.5</v>
      </c>
      <c r="BQ1079" s="109">
        <f t="shared" si="976"/>
        <v>62939.6</v>
      </c>
      <c r="BR1079" s="109">
        <f t="shared" si="977"/>
        <v>78674.5</v>
      </c>
      <c r="BS1079" s="109">
        <f t="shared" si="978"/>
        <v>78674.5</v>
      </c>
      <c r="BT1079" s="109">
        <f t="shared" si="979"/>
        <v>62484.544780000011</v>
      </c>
      <c r="BU1079" s="109">
        <f t="shared" si="980"/>
        <v>62484.544780000011</v>
      </c>
      <c r="BV1079" s="109">
        <f t="shared" si="981"/>
        <v>62484.544780000011</v>
      </c>
      <c r="BW1079" s="109">
        <f t="shared" si="982"/>
        <v>89263.635399999999</v>
      </c>
      <c r="BX1079" s="109">
        <f t="shared" si="983"/>
        <v>62484.544780000011</v>
      </c>
      <c r="BY1079" s="1000">
        <f t="shared" si="938"/>
        <v>960730.36452000006</v>
      </c>
    </row>
    <row r="1080" spans="1:77">
      <c r="A1080" s="678"/>
      <c r="B1080" s="678" t="s">
        <v>304</v>
      </c>
      <c r="C1080" s="57" t="s">
        <v>23</v>
      </c>
      <c r="D1080" s="684" t="s">
        <v>25</v>
      </c>
      <c r="E1080" s="681" t="s">
        <v>349</v>
      </c>
      <c r="F1080" s="683" t="s">
        <v>264</v>
      </c>
      <c r="G1080" s="682" t="s">
        <v>106</v>
      </c>
      <c r="H1080" s="241" t="s">
        <v>126</v>
      </c>
      <c r="I1080" s="38"/>
      <c r="J1080" s="983"/>
      <c r="K1080" s="903"/>
      <c r="L1080" s="798"/>
      <c r="M1080" s="429"/>
      <c r="N1080" s="109"/>
      <c r="O1080" s="109"/>
      <c r="P1080" s="109"/>
      <c r="Q1080" s="607"/>
      <c r="R1080" s="93"/>
      <c r="S1080" s="109">
        <v>56616.110000000008</v>
      </c>
      <c r="T1080" s="109">
        <v>103027.45000000001</v>
      </c>
      <c r="U1080" s="109">
        <v>137437.26999999999</v>
      </c>
      <c r="V1080" s="109">
        <v>97483.636299999998</v>
      </c>
      <c r="W1080" s="109">
        <v>88266.754799999995</v>
      </c>
      <c r="X1080" s="109">
        <v>104767.695234</v>
      </c>
      <c r="Y1080" s="109">
        <v>87814</v>
      </c>
      <c r="Z1080" s="109">
        <v>87814</v>
      </c>
      <c r="AA1080" s="109">
        <v>87814</v>
      </c>
      <c r="AB1080" s="109">
        <v>87814</v>
      </c>
      <c r="AC1080" s="109">
        <v>87814</v>
      </c>
      <c r="AD1080" s="109">
        <v>88872</v>
      </c>
      <c r="AE1080" s="109">
        <v>87814</v>
      </c>
      <c r="AF1080" s="109">
        <v>88872</v>
      </c>
      <c r="AG1080" s="109">
        <v>87814</v>
      </c>
      <c r="AH1080" s="109">
        <v>88872</v>
      </c>
      <c r="AI1080" s="109">
        <v>87814</v>
      </c>
      <c r="AJ1080" s="109">
        <v>88872</v>
      </c>
      <c r="AK1080" s="109">
        <v>99547.78901600001</v>
      </c>
      <c r="AL1080" s="109">
        <v>99547.78901600001</v>
      </c>
      <c r="AM1080" s="109">
        <v>99547.78901600001</v>
      </c>
      <c r="AN1080" s="109">
        <v>99547.78901600001</v>
      </c>
      <c r="AO1080" s="109">
        <v>99547.78901600001</v>
      </c>
      <c r="AP1080" s="160">
        <f t="shared" si="939"/>
        <v>851040.91633400007</v>
      </c>
      <c r="AQ1080" s="160">
        <f t="shared" si="940"/>
        <v>1292296.94508</v>
      </c>
      <c r="AR1080" s="160">
        <f t="shared" si="941"/>
        <v>2143337.8614139999</v>
      </c>
      <c r="AS1080" s="607"/>
      <c r="AT1080" s="219"/>
      <c r="AU1080" s="13">
        <f t="shared" si="984"/>
        <v>87814</v>
      </c>
      <c r="AV1080" s="13">
        <f t="shared" si="985"/>
        <v>87814</v>
      </c>
      <c r="AW1080" s="13">
        <f t="shared" si="986"/>
        <v>88872</v>
      </c>
      <c r="AX1080" s="13">
        <f t="shared" si="987"/>
        <v>87814</v>
      </c>
      <c r="AY1080" s="13">
        <f t="shared" si="988"/>
        <v>88872</v>
      </c>
      <c r="AZ1080" s="13">
        <f t="shared" si="989"/>
        <v>87814</v>
      </c>
      <c r="BA1080" s="13">
        <f t="shared" si="990"/>
        <v>88872</v>
      </c>
      <c r="BB1080" s="13">
        <f t="shared" si="991"/>
        <v>87814</v>
      </c>
      <c r="BC1080" s="13">
        <f t="shared" si="992"/>
        <v>88872</v>
      </c>
      <c r="BD1080" s="13">
        <f t="shared" si="993"/>
        <v>99547.78901600001</v>
      </c>
      <c r="BE1080" s="13">
        <f t="shared" si="994"/>
        <v>99547.78901600001</v>
      </c>
      <c r="BF1080" s="13">
        <f t="shared" si="995"/>
        <v>99547.78901600001</v>
      </c>
      <c r="BG1080" s="13">
        <f t="shared" si="996"/>
        <v>99547.78901600001</v>
      </c>
      <c r="BH1080" s="13">
        <f t="shared" si="997"/>
        <v>99547.78901600001</v>
      </c>
      <c r="BI1080" s="73">
        <f t="shared" si="937"/>
        <v>1292296.94508</v>
      </c>
      <c r="BJ1080" s="219"/>
      <c r="BK1080" s="850">
        <f t="shared" si="970"/>
        <v>87814</v>
      </c>
      <c r="BL1080" s="109">
        <f t="shared" si="971"/>
        <v>87814</v>
      </c>
      <c r="BM1080" s="109">
        <f t="shared" si="972"/>
        <v>88872</v>
      </c>
      <c r="BN1080" s="109">
        <f t="shared" si="973"/>
        <v>87814</v>
      </c>
      <c r="BO1080" s="109">
        <f t="shared" si="974"/>
        <v>88872</v>
      </c>
      <c r="BP1080" s="109">
        <f t="shared" si="975"/>
        <v>87814</v>
      </c>
      <c r="BQ1080" s="109">
        <f t="shared" si="976"/>
        <v>88872</v>
      </c>
      <c r="BR1080" s="109">
        <f t="shared" si="977"/>
        <v>87814</v>
      </c>
      <c r="BS1080" s="109">
        <f t="shared" si="978"/>
        <v>88872</v>
      </c>
      <c r="BT1080" s="109">
        <f t="shared" si="979"/>
        <v>99547.78901600001</v>
      </c>
      <c r="BU1080" s="109">
        <f t="shared" si="980"/>
        <v>99547.78901600001</v>
      </c>
      <c r="BV1080" s="109">
        <f t="shared" si="981"/>
        <v>99547.78901600001</v>
      </c>
      <c r="BW1080" s="109">
        <f t="shared" si="982"/>
        <v>99547.78901600001</v>
      </c>
      <c r="BX1080" s="109">
        <f t="shared" si="983"/>
        <v>99547.78901600001</v>
      </c>
      <c r="BY1080" s="1000">
        <f t="shared" si="938"/>
        <v>1292296.94508</v>
      </c>
    </row>
    <row r="1081" spans="1:77">
      <c r="A1081" s="678"/>
      <c r="B1081" s="678" t="s">
        <v>304</v>
      </c>
      <c r="C1081" s="57" t="s">
        <v>23</v>
      </c>
      <c r="D1081" s="684" t="s">
        <v>33</v>
      </c>
      <c r="E1081" s="681" t="s">
        <v>349</v>
      </c>
      <c r="F1081" s="683" t="s">
        <v>264</v>
      </c>
      <c r="G1081" s="682" t="s">
        <v>106</v>
      </c>
      <c r="H1081" s="241" t="s">
        <v>130</v>
      </c>
      <c r="I1081" s="38"/>
      <c r="J1081" s="983"/>
      <c r="K1081" s="903"/>
      <c r="L1081" s="798"/>
      <c r="M1081" s="429"/>
      <c r="N1081" s="109"/>
      <c r="O1081" s="109"/>
      <c r="P1081" s="109"/>
      <c r="Q1081" s="607"/>
      <c r="R1081" s="93"/>
      <c r="S1081" s="109">
        <v>53870.14</v>
      </c>
      <c r="T1081" s="109">
        <v>63827.15</v>
      </c>
      <c r="U1081" s="109">
        <v>55454.760000000009</v>
      </c>
      <c r="V1081" s="109">
        <v>19608</v>
      </c>
      <c r="W1081" s="109">
        <v>19608</v>
      </c>
      <c r="X1081" s="109">
        <v>19608</v>
      </c>
      <c r="Y1081" s="109">
        <v>29284.85</v>
      </c>
      <c r="Z1081" s="109">
        <v>29284.85</v>
      </c>
      <c r="AA1081" s="109">
        <v>29284.85</v>
      </c>
      <c r="AB1081" s="109">
        <v>41835.5</v>
      </c>
      <c r="AC1081" s="109">
        <v>29284.85</v>
      </c>
      <c r="AD1081" s="109">
        <v>37651.949999999997</v>
      </c>
      <c r="AE1081" s="109">
        <v>33468.400000000001</v>
      </c>
      <c r="AF1081" s="109">
        <v>29284.85</v>
      </c>
      <c r="AG1081" s="109">
        <v>41835.5</v>
      </c>
      <c r="AH1081" s="109">
        <v>33468.400000000001</v>
      </c>
      <c r="AI1081" s="109">
        <v>41835.5</v>
      </c>
      <c r="AJ1081" s="109">
        <v>41835.5</v>
      </c>
      <c r="AK1081" s="109">
        <v>29943.879559999998</v>
      </c>
      <c r="AL1081" s="109">
        <v>29943.879559999998</v>
      </c>
      <c r="AM1081" s="109">
        <v>29943.879559999998</v>
      </c>
      <c r="AN1081" s="109">
        <v>42776.970800000003</v>
      </c>
      <c r="AO1081" s="109">
        <v>29943.879559999998</v>
      </c>
      <c r="AP1081" s="160">
        <f t="shared" si="939"/>
        <v>319830.59999999998</v>
      </c>
      <c r="AQ1081" s="160">
        <f t="shared" si="940"/>
        <v>493052.93903999991</v>
      </c>
      <c r="AR1081" s="160">
        <f t="shared" si="941"/>
        <v>812883.53904000006</v>
      </c>
      <c r="AS1081" s="607"/>
      <c r="AT1081" s="219"/>
      <c r="AU1081" s="13">
        <f t="shared" si="984"/>
        <v>41835.5</v>
      </c>
      <c r="AV1081" s="13">
        <f t="shared" si="985"/>
        <v>29284.85</v>
      </c>
      <c r="AW1081" s="13">
        <f t="shared" si="986"/>
        <v>37651.949999999997</v>
      </c>
      <c r="AX1081" s="13">
        <f t="shared" si="987"/>
        <v>33468.400000000001</v>
      </c>
      <c r="AY1081" s="13">
        <f t="shared" si="988"/>
        <v>29284.85</v>
      </c>
      <c r="AZ1081" s="13">
        <f t="shared" si="989"/>
        <v>41835.5</v>
      </c>
      <c r="BA1081" s="13">
        <f t="shared" si="990"/>
        <v>33468.400000000001</v>
      </c>
      <c r="BB1081" s="13">
        <f t="shared" si="991"/>
        <v>41835.5</v>
      </c>
      <c r="BC1081" s="13">
        <f t="shared" si="992"/>
        <v>41835.5</v>
      </c>
      <c r="BD1081" s="13">
        <f t="shared" si="993"/>
        <v>29943.879559999998</v>
      </c>
      <c r="BE1081" s="13">
        <f t="shared" si="994"/>
        <v>29943.879559999998</v>
      </c>
      <c r="BF1081" s="13">
        <f t="shared" si="995"/>
        <v>29943.879559999998</v>
      </c>
      <c r="BG1081" s="13">
        <f t="shared" si="996"/>
        <v>42776.970800000003</v>
      </c>
      <c r="BH1081" s="13">
        <f t="shared" si="997"/>
        <v>29943.879559999998</v>
      </c>
      <c r="BI1081" s="73">
        <f t="shared" si="937"/>
        <v>493052.93903999991</v>
      </c>
      <c r="BJ1081" s="219"/>
      <c r="BK1081" s="850">
        <f t="shared" si="970"/>
        <v>41835.5</v>
      </c>
      <c r="BL1081" s="109">
        <f t="shared" si="971"/>
        <v>29284.85</v>
      </c>
      <c r="BM1081" s="109">
        <f t="shared" si="972"/>
        <v>37651.949999999997</v>
      </c>
      <c r="BN1081" s="109">
        <f t="shared" si="973"/>
        <v>33468.400000000001</v>
      </c>
      <c r="BO1081" s="109">
        <f t="shared" si="974"/>
        <v>29284.85</v>
      </c>
      <c r="BP1081" s="109">
        <f t="shared" si="975"/>
        <v>41835.5</v>
      </c>
      <c r="BQ1081" s="109">
        <f t="shared" si="976"/>
        <v>33468.400000000001</v>
      </c>
      <c r="BR1081" s="109">
        <f t="shared" si="977"/>
        <v>41835.5</v>
      </c>
      <c r="BS1081" s="109">
        <f t="shared" si="978"/>
        <v>41835.5</v>
      </c>
      <c r="BT1081" s="109">
        <f t="shared" si="979"/>
        <v>29943.879559999998</v>
      </c>
      <c r="BU1081" s="109">
        <f t="shared" si="980"/>
        <v>29943.879559999998</v>
      </c>
      <c r="BV1081" s="109">
        <f t="shared" si="981"/>
        <v>29943.879559999998</v>
      </c>
      <c r="BW1081" s="109">
        <f t="shared" si="982"/>
        <v>42776.970800000003</v>
      </c>
      <c r="BX1081" s="109">
        <f t="shared" si="983"/>
        <v>29943.879559999998</v>
      </c>
      <c r="BY1081" s="1000">
        <f t="shared" si="938"/>
        <v>493052.93903999991</v>
      </c>
    </row>
    <row r="1082" spans="1:77">
      <c r="A1082" s="679"/>
      <c r="B1082" s="679" t="s">
        <v>304</v>
      </c>
      <c r="C1082" s="57" t="s">
        <v>23</v>
      </c>
      <c r="D1082" s="684" t="s">
        <v>29</v>
      </c>
      <c r="E1082" s="681" t="s">
        <v>349</v>
      </c>
      <c r="F1082" s="682" t="s">
        <v>264</v>
      </c>
      <c r="G1082" s="682" t="s">
        <v>106</v>
      </c>
      <c r="H1082" s="241" t="s">
        <v>128</v>
      </c>
      <c r="I1082" s="38"/>
      <c r="J1082" s="983"/>
      <c r="K1082" s="903"/>
      <c r="L1082" s="798"/>
      <c r="M1082" s="429"/>
      <c r="N1082" s="109"/>
      <c r="O1082" s="109"/>
      <c r="P1082" s="109"/>
      <c r="Q1082" s="607"/>
      <c r="R1082" s="93"/>
      <c r="S1082" s="109">
        <v>59197.490000000005</v>
      </c>
      <c r="T1082" s="109">
        <v>86178.13999999997</v>
      </c>
      <c r="U1082" s="109">
        <v>50909.74</v>
      </c>
      <c r="V1082" s="109">
        <v>57741</v>
      </c>
      <c r="W1082" s="109">
        <v>57741</v>
      </c>
      <c r="X1082" s="109">
        <v>57741</v>
      </c>
      <c r="Y1082" s="109">
        <v>11952.78</v>
      </c>
      <c r="Z1082" s="109">
        <v>11952.78</v>
      </c>
      <c r="AA1082" s="109">
        <v>11952.78</v>
      </c>
      <c r="AB1082" s="109">
        <v>17075.400000000001</v>
      </c>
      <c r="AC1082" s="109">
        <v>11952.78</v>
      </c>
      <c r="AD1082" s="109">
        <v>15367.86</v>
      </c>
      <c r="AE1082" s="109">
        <v>13660.32</v>
      </c>
      <c r="AF1082" s="109">
        <v>11952.78</v>
      </c>
      <c r="AG1082" s="109">
        <v>17075.400000000001</v>
      </c>
      <c r="AH1082" s="109">
        <v>13660.32</v>
      </c>
      <c r="AI1082" s="109">
        <v>17075.400000000001</v>
      </c>
      <c r="AJ1082" s="109">
        <v>17075.400000000001</v>
      </c>
      <c r="AK1082" s="109">
        <v>12197.50294</v>
      </c>
      <c r="AL1082" s="109">
        <v>12197.50294</v>
      </c>
      <c r="AM1082" s="109">
        <v>12197.50294</v>
      </c>
      <c r="AN1082" s="109">
        <v>17425.004200000003</v>
      </c>
      <c r="AO1082" s="109">
        <v>12197.50294</v>
      </c>
      <c r="AP1082" s="160">
        <f t="shared" si="939"/>
        <v>405366.71000000008</v>
      </c>
      <c r="AQ1082" s="160">
        <f t="shared" si="940"/>
        <v>201110.67596000002</v>
      </c>
      <c r="AR1082" s="160">
        <f t="shared" si="941"/>
        <v>606477.38596000033</v>
      </c>
      <c r="AS1082" s="607"/>
      <c r="AT1082" s="219"/>
      <c r="AU1082" s="13">
        <f t="shared" si="984"/>
        <v>17075.400000000001</v>
      </c>
      <c r="AV1082" s="13">
        <f t="shared" si="985"/>
        <v>11952.78</v>
      </c>
      <c r="AW1082" s="13">
        <f t="shared" si="986"/>
        <v>15367.86</v>
      </c>
      <c r="AX1082" s="13">
        <f t="shared" si="987"/>
        <v>13660.32</v>
      </c>
      <c r="AY1082" s="13">
        <f t="shared" si="988"/>
        <v>11952.78</v>
      </c>
      <c r="AZ1082" s="13">
        <f t="shared" si="989"/>
        <v>17075.400000000001</v>
      </c>
      <c r="BA1082" s="13">
        <f t="shared" si="990"/>
        <v>13660.32</v>
      </c>
      <c r="BB1082" s="13">
        <f t="shared" si="991"/>
        <v>17075.400000000001</v>
      </c>
      <c r="BC1082" s="13">
        <f t="shared" si="992"/>
        <v>17075.400000000001</v>
      </c>
      <c r="BD1082" s="13">
        <f t="shared" si="993"/>
        <v>12197.50294</v>
      </c>
      <c r="BE1082" s="13">
        <f t="shared" si="994"/>
        <v>12197.50294</v>
      </c>
      <c r="BF1082" s="13">
        <f t="shared" si="995"/>
        <v>12197.50294</v>
      </c>
      <c r="BG1082" s="13">
        <f t="shared" si="996"/>
        <v>17425.004200000003</v>
      </c>
      <c r="BH1082" s="13">
        <f t="shared" si="997"/>
        <v>12197.50294</v>
      </c>
      <c r="BI1082" s="73">
        <f t="shared" si="937"/>
        <v>201110.67596000002</v>
      </c>
      <c r="BJ1082" s="219"/>
      <c r="BK1082" s="850">
        <f t="shared" si="970"/>
        <v>17075.400000000001</v>
      </c>
      <c r="BL1082" s="109">
        <f t="shared" si="971"/>
        <v>11952.78</v>
      </c>
      <c r="BM1082" s="109">
        <f t="shared" si="972"/>
        <v>15367.86</v>
      </c>
      <c r="BN1082" s="109">
        <f t="shared" si="973"/>
        <v>13660.32</v>
      </c>
      <c r="BO1082" s="109">
        <f t="shared" si="974"/>
        <v>11952.78</v>
      </c>
      <c r="BP1082" s="109">
        <f t="shared" si="975"/>
        <v>17075.400000000001</v>
      </c>
      <c r="BQ1082" s="109">
        <f t="shared" si="976"/>
        <v>13660.32</v>
      </c>
      <c r="BR1082" s="109">
        <f t="shared" si="977"/>
        <v>17075.400000000001</v>
      </c>
      <c r="BS1082" s="109">
        <f t="shared" si="978"/>
        <v>17075.400000000001</v>
      </c>
      <c r="BT1082" s="109">
        <f t="shared" si="979"/>
        <v>12197.50294</v>
      </c>
      <c r="BU1082" s="109">
        <f t="shared" si="980"/>
        <v>12197.50294</v>
      </c>
      <c r="BV1082" s="109">
        <f t="shared" si="981"/>
        <v>12197.50294</v>
      </c>
      <c r="BW1082" s="109">
        <f t="shared" si="982"/>
        <v>17425.004200000003</v>
      </c>
      <c r="BX1082" s="109">
        <f t="shared" si="983"/>
        <v>12197.50294</v>
      </c>
      <c r="BY1082" s="1000">
        <f t="shared" si="938"/>
        <v>201110.67596000002</v>
      </c>
    </row>
    <row r="1083" spans="1:77">
      <c r="A1083" s="679"/>
      <c r="B1083" s="679" t="s">
        <v>304</v>
      </c>
      <c r="C1083" s="57" t="s">
        <v>23</v>
      </c>
      <c r="D1083" s="684" t="s">
        <v>27</v>
      </c>
      <c r="E1083" s="681" t="s">
        <v>349</v>
      </c>
      <c r="F1083" s="682" t="s">
        <v>264</v>
      </c>
      <c r="G1083" s="682" t="s">
        <v>106</v>
      </c>
      <c r="H1083" s="241" t="s">
        <v>127</v>
      </c>
      <c r="I1083" s="38"/>
      <c r="J1083" s="983"/>
      <c r="K1083" s="903"/>
      <c r="L1083" s="798"/>
      <c r="M1083" s="429"/>
      <c r="N1083" s="109"/>
      <c r="O1083" s="109"/>
      <c r="P1083" s="109"/>
      <c r="Q1083" s="607"/>
      <c r="R1083" s="93"/>
      <c r="S1083" s="109">
        <v>14996.62</v>
      </c>
      <c r="T1083" s="109">
        <v>7241.06</v>
      </c>
      <c r="U1083" s="109">
        <v>31538.86</v>
      </c>
      <c r="V1083" s="109">
        <v>16057.745500000001</v>
      </c>
      <c r="W1083" s="109">
        <v>14539.518</v>
      </c>
      <c r="X1083" s="109">
        <v>17257.593690000002</v>
      </c>
      <c r="Y1083" s="109">
        <v>7532.9139999999998</v>
      </c>
      <c r="Z1083" s="109">
        <v>7532.9139999999998</v>
      </c>
      <c r="AA1083" s="109">
        <v>7532.9139999999998</v>
      </c>
      <c r="AB1083" s="109">
        <v>7532.9139999999998</v>
      </c>
      <c r="AC1083" s="109">
        <v>7532.9139999999998</v>
      </c>
      <c r="AD1083" s="109">
        <v>7623.6720000000005</v>
      </c>
      <c r="AE1083" s="109">
        <v>7532.9139999999998</v>
      </c>
      <c r="AF1083" s="109">
        <v>7623.6720000000005</v>
      </c>
      <c r="AG1083" s="109">
        <v>7532.9139999999998</v>
      </c>
      <c r="AH1083" s="109">
        <v>7623.6720000000005</v>
      </c>
      <c r="AI1083" s="109">
        <v>7532.9139999999998</v>
      </c>
      <c r="AJ1083" s="109">
        <v>7623.6720000000005</v>
      </c>
      <c r="AK1083" s="109">
        <v>8024.226192000001</v>
      </c>
      <c r="AL1083" s="109">
        <v>8024.226192000001</v>
      </c>
      <c r="AM1083" s="109">
        <v>8024.226192000001</v>
      </c>
      <c r="AN1083" s="109">
        <v>8024.226192000001</v>
      </c>
      <c r="AO1083" s="109">
        <v>8024.226192000001</v>
      </c>
      <c r="AP1083" s="160">
        <f t="shared" si="939"/>
        <v>124230.13919</v>
      </c>
      <c r="AQ1083" s="160">
        <f t="shared" si="940"/>
        <v>108280.38896000001</v>
      </c>
      <c r="AR1083" s="160">
        <f t="shared" si="941"/>
        <v>232510.52814999994</v>
      </c>
      <c r="AS1083" s="607"/>
      <c r="AT1083" s="219"/>
      <c r="AU1083" s="13">
        <f t="shared" si="984"/>
        <v>7532.9139999999998</v>
      </c>
      <c r="AV1083" s="13">
        <f t="shared" si="985"/>
        <v>7532.9139999999998</v>
      </c>
      <c r="AW1083" s="13">
        <f t="shared" si="986"/>
        <v>7623.6720000000005</v>
      </c>
      <c r="AX1083" s="13">
        <f t="shared" si="987"/>
        <v>7532.9139999999998</v>
      </c>
      <c r="AY1083" s="13">
        <f t="shared" si="988"/>
        <v>7623.6720000000005</v>
      </c>
      <c r="AZ1083" s="13">
        <f t="shared" si="989"/>
        <v>7532.9139999999998</v>
      </c>
      <c r="BA1083" s="13">
        <f t="shared" si="990"/>
        <v>7623.6720000000005</v>
      </c>
      <c r="BB1083" s="13">
        <f t="shared" si="991"/>
        <v>7532.9139999999998</v>
      </c>
      <c r="BC1083" s="13">
        <f t="shared" si="992"/>
        <v>7623.6720000000005</v>
      </c>
      <c r="BD1083" s="13">
        <f t="shared" si="993"/>
        <v>8024.226192000001</v>
      </c>
      <c r="BE1083" s="13">
        <f t="shared" si="994"/>
        <v>8024.226192000001</v>
      </c>
      <c r="BF1083" s="13">
        <f t="shared" si="995"/>
        <v>8024.226192000001</v>
      </c>
      <c r="BG1083" s="13">
        <f t="shared" si="996"/>
        <v>8024.226192000001</v>
      </c>
      <c r="BH1083" s="13">
        <f t="shared" si="997"/>
        <v>8024.226192000001</v>
      </c>
      <c r="BI1083" s="73">
        <f t="shared" si="937"/>
        <v>108280.38896000001</v>
      </c>
      <c r="BJ1083" s="219"/>
      <c r="BK1083" s="850">
        <f t="shared" ref="BK1083:BK1114" si="998">IF($E1083="N",AU1083)</f>
        <v>7532.9139999999998</v>
      </c>
      <c r="BL1083" s="109">
        <f t="shared" ref="BL1083:BL1114" si="999">IF($E1083="N",AV1083)</f>
        <v>7532.9139999999998</v>
      </c>
      <c r="BM1083" s="109">
        <f t="shared" ref="BM1083:BM1114" si="1000">IF($E1083="N",AW1083)</f>
        <v>7623.6720000000005</v>
      </c>
      <c r="BN1083" s="109">
        <f t="shared" ref="BN1083:BN1114" si="1001">IF($E1083="N",AX1083)</f>
        <v>7532.9139999999998</v>
      </c>
      <c r="BO1083" s="109">
        <f t="shared" ref="BO1083:BO1114" si="1002">IF($E1083="N",AY1083)</f>
        <v>7623.6720000000005</v>
      </c>
      <c r="BP1083" s="109">
        <f t="shared" ref="BP1083:BP1114" si="1003">IF($E1083="N",AZ1083)</f>
        <v>7532.9139999999998</v>
      </c>
      <c r="BQ1083" s="109">
        <f t="shared" ref="BQ1083:BQ1114" si="1004">IF($E1083="N",BA1083)</f>
        <v>7623.6720000000005</v>
      </c>
      <c r="BR1083" s="109">
        <f t="shared" ref="BR1083:BR1114" si="1005">IF($E1083="N",BB1083)</f>
        <v>7532.9139999999998</v>
      </c>
      <c r="BS1083" s="109">
        <f t="shared" ref="BS1083:BS1114" si="1006">IF($E1083="N",BC1083)</f>
        <v>7623.6720000000005</v>
      </c>
      <c r="BT1083" s="109">
        <f t="shared" ref="BT1083:BT1114" si="1007">IF($E1083="N",BD1083)</f>
        <v>8024.226192000001</v>
      </c>
      <c r="BU1083" s="109">
        <f t="shared" ref="BU1083:BU1114" si="1008">IF($E1083="N",BE1083)</f>
        <v>8024.226192000001</v>
      </c>
      <c r="BV1083" s="109">
        <f t="shared" ref="BV1083:BV1114" si="1009">IF($E1083="N",BF1083)</f>
        <v>8024.226192000001</v>
      </c>
      <c r="BW1083" s="109">
        <f t="shared" ref="BW1083:BW1114" si="1010">IF($E1083="N",BG1083)</f>
        <v>8024.226192000001</v>
      </c>
      <c r="BX1083" s="109">
        <f t="shared" ref="BX1083:BX1114" si="1011">IF($E1083="N",BH1083)</f>
        <v>8024.226192000001</v>
      </c>
      <c r="BY1083" s="1000">
        <f t="shared" si="938"/>
        <v>108280.38896000001</v>
      </c>
    </row>
    <row r="1084" spans="1:77">
      <c r="A1084" s="2"/>
      <c r="B1084" s="2" t="s">
        <v>304</v>
      </c>
      <c r="C1084" s="57" t="s">
        <v>23</v>
      </c>
      <c r="D1084" s="57" t="s">
        <v>22</v>
      </c>
      <c r="E1084" s="681" t="s">
        <v>349</v>
      </c>
      <c r="F1084" s="682" t="s">
        <v>264</v>
      </c>
      <c r="G1084" s="682" t="s">
        <v>106</v>
      </c>
      <c r="H1084" s="241" t="s">
        <v>125</v>
      </c>
      <c r="I1084" s="38"/>
      <c r="J1084" s="983"/>
      <c r="K1084" s="903"/>
      <c r="L1084" s="798"/>
      <c r="M1084" s="429"/>
      <c r="N1084" s="109"/>
      <c r="O1084" s="109"/>
      <c r="P1084" s="109"/>
      <c r="Q1084" s="607"/>
      <c r="R1084" s="93"/>
      <c r="S1084" s="109">
        <v>4470.5599999999995</v>
      </c>
      <c r="T1084" s="109">
        <v>5900.8</v>
      </c>
      <c r="U1084" s="109">
        <v>4824.51</v>
      </c>
      <c r="V1084" s="109">
        <v>11421.618199999999</v>
      </c>
      <c r="W1084" s="109">
        <v>10341.727199999999</v>
      </c>
      <c r="X1084" s="109">
        <v>12275.051076</v>
      </c>
      <c r="Y1084" s="109">
        <v>6585.8010000000013</v>
      </c>
      <c r="Z1084" s="109">
        <v>6585.8010000000013</v>
      </c>
      <c r="AA1084" s="109">
        <v>6585.8010000000013</v>
      </c>
      <c r="AB1084" s="109">
        <v>6585.8010000000013</v>
      </c>
      <c r="AC1084" s="109">
        <v>6585.8010000000013</v>
      </c>
      <c r="AD1084" s="109">
        <v>6665.1480000000001</v>
      </c>
      <c r="AE1084" s="109">
        <v>6585.8010000000013</v>
      </c>
      <c r="AF1084" s="109">
        <v>6665.1480000000001</v>
      </c>
      <c r="AG1084" s="109">
        <v>6585.8010000000013</v>
      </c>
      <c r="AH1084" s="109">
        <v>6665.1480000000001</v>
      </c>
      <c r="AI1084" s="109">
        <v>6585.8010000000013</v>
      </c>
      <c r="AJ1084" s="109">
        <v>6665.1480000000001</v>
      </c>
      <c r="AK1084" s="109">
        <v>6930.7048440000017</v>
      </c>
      <c r="AL1084" s="109">
        <v>6930.7048440000017</v>
      </c>
      <c r="AM1084" s="109">
        <v>6930.7048440000017</v>
      </c>
      <c r="AN1084" s="109">
        <v>6930.7048440000017</v>
      </c>
      <c r="AO1084" s="109">
        <v>6930.7048440000017</v>
      </c>
      <c r="AP1084" s="160">
        <f t="shared" si="939"/>
        <v>68991.66947600001</v>
      </c>
      <c r="AQ1084" s="160">
        <f t="shared" si="940"/>
        <v>94243.121220000045</v>
      </c>
      <c r="AR1084" s="160">
        <f t="shared" si="941"/>
        <v>163234.79069600001</v>
      </c>
      <c r="AS1084" s="607"/>
      <c r="AT1084" s="219"/>
      <c r="AU1084" s="13">
        <f t="shared" si="984"/>
        <v>6585.8010000000013</v>
      </c>
      <c r="AV1084" s="13">
        <f t="shared" si="985"/>
        <v>6585.8010000000013</v>
      </c>
      <c r="AW1084" s="13">
        <f t="shared" si="986"/>
        <v>6665.1480000000001</v>
      </c>
      <c r="AX1084" s="13">
        <f t="shared" si="987"/>
        <v>6585.8010000000013</v>
      </c>
      <c r="AY1084" s="13">
        <f t="shared" si="988"/>
        <v>6665.1480000000001</v>
      </c>
      <c r="AZ1084" s="13">
        <f t="shared" si="989"/>
        <v>6585.8010000000013</v>
      </c>
      <c r="BA1084" s="13">
        <f t="shared" si="990"/>
        <v>6665.1480000000001</v>
      </c>
      <c r="BB1084" s="13">
        <f t="shared" si="991"/>
        <v>6585.8010000000013</v>
      </c>
      <c r="BC1084" s="13">
        <f t="shared" si="992"/>
        <v>6665.1480000000001</v>
      </c>
      <c r="BD1084" s="13">
        <f t="shared" si="993"/>
        <v>6930.7048440000017</v>
      </c>
      <c r="BE1084" s="13">
        <f t="shared" si="994"/>
        <v>6930.7048440000017</v>
      </c>
      <c r="BF1084" s="13">
        <f t="shared" si="995"/>
        <v>6930.7048440000017</v>
      </c>
      <c r="BG1084" s="13">
        <f t="shared" si="996"/>
        <v>6930.7048440000017</v>
      </c>
      <c r="BH1084" s="13">
        <f t="shared" si="997"/>
        <v>6930.7048440000017</v>
      </c>
      <c r="BI1084" s="73">
        <f t="shared" si="937"/>
        <v>94243.121220000045</v>
      </c>
      <c r="BJ1084" s="219"/>
      <c r="BK1084" s="850">
        <f t="shared" si="998"/>
        <v>6585.8010000000013</v>
      </c>
      <c r="BL1084" s="109">
        <f t="shared" si="999"/>
        <v>6585.8010000000013</v>
      </c>
      <c r="BM1084" s="109">
        <f t="shared" si="1000"/>
        <v>6665.1480000000001</v>
      </c>
      <c r="BN1084" s="109">
        <f t="shared" si="1001"/>
        <v>6585.8010000000013</v>
      </c>
      <c r="BO1084" s="109">
        <f t="shared" si="1002"/>
        <v>6665.1480000000001</v>
      </c>
      <c r="BP1084" s="109">
        <f t="shared" si="1003"/>
        <v>6585.8010000000013</v>
      </c>
      <c r="BQ1084" s="109">
        <f t="shared" si="1004"/>
        <v>6665.1480000000001</v>
      </c>
      <c r="BR1084" s="109">
        <f t="shared" si="1005"/>
        <v>6585.8010000000013</v>
      </c>
      <c r="BS1084" s="109">
        <f t="shared" si="1006"/>
        <v>6665.1480000000001</v>
      </c>
      <c r="BT1084" s="109">
        <f t="shared" si="1007"/>
        <v>6930.7048440000017</v>
      </c>
      <c r="BU1084" s="109">
        <f t="shared" si="1008"/>
        <v>6930.7048440000017</v>
      </c>
      <c r="BV1084" s="109">
        <f t="shared" si="1009"/>
        <v>6930.7048440000017</v>
      </c>
      <c r="BW1084" s="109">
        <f t="shared" si="1010"/>
        <v>6930.7048440000017</v>
      </c>
      <c r="BX1084" s="109">
        <f t="shared" si="1011"/>
        <v>6930.7048440000017</v>
      </c>
      <c r="BY1084" s="1000">
        <f t="shared" si="938"/>
        <v>94243.121220000045</v>
      </c>
    </row>
    <row r="1085" spans="1:77">
      <c r="A1085" s="2"/>
      <c r="B1085" s="2" t="s">
        <v>314</v>
      </c>
      <c r="C1085" s="57" t="s">
        <v>23</v>
      </c>
      <c r="D1085" s="57" t="s">
        <v>31</v>
      </c>
      <c r="E1085" s="681" t="s">
        <v>349</v>
      </c>
      <c r="F1085" s="682" t="s">
        <v>264</v>
      </c>
      <c r="G1085" s="682" t="s">
        <v>106</v>
      </c>
      <c r="H1085" s="241" t="s">
        <v>129</v>
      </c>
      <c r="I1085" s="38"/>
      <c r="J1085" s="983"/>
      <c r="K1085" s="903"/>
      <c r="L1085" s="798"/>
      <c r="M1085" s="429"/>
      <c r="N1085" s="109"/>
      <c r="O1085" s="109"/>
      <c r="P1085" s="109"/>
      <c r="Q1085" s="607"/>
      <c r="R1085" s="93"/>
      <c r="S1085" s="109">
        <v>13146.059999999998</v>
      </c>
      <c r="T1085" s="109">
        <v>-875.41999999999962</v>
      </c>
      <c r="U1085" s="109">
        <v>-7127.4199999999983</v>
      </c>
      <c r="V1085" s="109">
        <v>255010</v>
      </c>
      <c r="W1085" s="109">
        <v>291440</v>
      </c>
      <c r="X1085" s="109">
        <v>246995.4</v>
      </c>
      <c r="Y1085" s="109">
        <v>0</v>
      </c>
      <c r="Z1085" s="109">
        <v>0</v>
      </c>
      <c r="AA1085" s="109">
        <v>0</v>
      </c>
      <c r="AB1085" s="109">
        <v>0</v>
      </c>
      <c r="AC1085" s="109">
        <v>0</v>
      </c>
      <c r="AD1085" s="109">
        <v>0</v>
      </c>
      <c r="AE1085" s="109">
        <v>0</v>
      </c>
      <c r="AF1085" s="109">
        <v>0</v>
      </c>
      <c r="AG1085" s="109">
        <v>0</v>
      </c>
      <c r="AH1085" s="109">
        <v>0</v>
      </c>
      <c r="AI1085" s="109">
        <v>0</v>
      </c>
      <c r="AJ1085" s="109">
        <v>0</v>
      </c>
      <c r="AK1085" s="109">
        <v>0</v>
      </c>
      <c r="AL1085" s="109">
        <v>0</v>
      </c>
      <c r="AM1085" s="109">
        <v>0</v>
      </c>
      <c r="AN1085" s="109">
        <v>0</v>
      </c>
      <c r="AO1085" s="109">
        <v>0</v>
      </c>
      <c r="AP1085" s="160">
        <f t="shared" si="939"/>
        <v>798588.62</v>
      </c>
      <c r="AQ1085" s="160">
        <f t="shared" si="940"/>
        <v>0</v>
      </c>
      <c r="AR1085" s="160">
        <f t="shared" si="941"/>
        <v>798588.62</v>
      </c>
      <c r="AS1085" s="607"/>
      <c r="AT1085" s="219"/>
      <c r="AU1085" s="13">
        <f t="shared" si="984"/>
        <v>0</v>
      </c>
      <c r="AV1085" s="13">
        <f t="shared" si="985"/>
        <v>0</v>
      </c>
      <c r="AW1085" s="13">
        <f t="shared" si="986"/>
        <v>0</v>
      </c>
      <c r="AX1085" s="13">
        <f t="shared" si="987"/>
        <v>0</v>
      </c>
      <c r="AY1085" s="13">
        <f t="shared" si="988"/>
        <v>0</v>
      </c>
      <c r="AZ1085" s="13">
        <f t="shared" si="989"/>
        <v>0</v>
      </c>
      <c r="BA1085" s="13">
        <f t="shared" si="990"/>
        <v>0</v>
      </c>
      <c r="BB1085" s="13">
        <f t="shared" si="991"/>
        <v>0</v>
      </c>
      <c r="BC1085" s="13">
        <f t="shared" si="992"/>
        <v>0</v>
      </c>
      <c r="BD1085" s="13">
        <f t="shared" si="993"/>
        <v>0</v>
      </c>
      <c r="BE1085" s="13">
        <f t="shared" si="994"/>
        <v>0</v>
      </c>
      <c r="BF1085" s="13">
        <f t="shared" si="995"/>
        <v>0</v>
      </c>
      <c r="BG1085" s="13">
        <f t="shared" si="996"/>
        <v>0</v>
      </c>
      <c r="BH1085" s="13">
        <f t="shared" si="997"/>
        <v>0</v>
      </c>
      <c r="BI1085" s="73">
        <f t="shared" si="937"/>
        <v>0</v>
      </c>
      <c r="BJ1085" s="219"/>
      <c r="BK1085" s="850">
        <f t="shared" si="998"/>
        <v>0</v>
      </c>
      <c r="BL1085" s="109">
        <f t="shared" si="999"/>
        <v>0</v>
      </c>
      <c r="BM1085" s="109">
        <f t="shared" si="1000"/>
        <v>0</v>
      </c>
      <c r="BN1085" s="109">
        <f t="shared" si="1001"/>
        <v>0</v>
      </c>
      <c r="BO1085" s="109">
        <f t="shared" si="1002"/>
        <v>0</v>
      </c>
      <c r="BP1085" s="109">
        <f t="shared" si="1003"/>
        <v>0</v>
      </c>
      <c r="BQ1085" s="109">
        <f t="shared" si="1004"/>
        <v>0</v>
      </c>
      <c r="BR1085" s="109">
        <f t="shared" si="1005"/>
        <v>0</v>
      </c>
      <c r="BS1085" s="109">
        <f t="shared" si="1006"/>
        <v>0</v>
      </c>
      <c r="BT1085" s="109">
        <f t="shared" si="1007"/>
        <v>0</v>
      </c>
      <c r="BU1085" s="109">
        <f t="shared" si="1008"/>
        <v>0</v>
      </c>
      <c r="BV1085" s="109">
        <f t="shared" si="1009"/>
        <v>0</v>
      </c>
      <c r="BW1085" s="109">
        <f t="shared" si="1010"/>
        <v>0</v>
      </c>
      <c r="BX1085" s="109">
        <f t="shared" si="1011"/>
        <v>0</v>
      </c>
      <c r="BY1085" s="1000">
        <f t="shared" si="938"/>
        <v>0</v>
      </c>
    </row>
    <row r="1086" spans="1:77">
      <c r="A1086" s="679"/>
      <c r="B1086" s="679" t="s">
        <v>314</v>
      </c>
      <c r="C1086" s="57" t="s">
        <v>23</v>
      </c>
      <c r="D1086" s="684" t="s">
        <v>25</v>
      </c>
      <c r="E1086" s="681" t="s">
        <v>349</v>
      </c>
      <c r="F1086" s="682" t="s">
        <v>264</v>
      </c>
      <c r="G1086" s="682" t="s">
        <v>106</v>
      </c>
      <c r="H1086" s="241" t="s">
        <v>126</v>
      </c>
      <c r="I1086" s="38"/>
      <c r="J1086" s="983"/>
      <c r="K1086" s="903"/>
      <c r="L1086" s="798"/>
      <c r="M1086" s="429"/>
      <c r="N1086" s="109"/>
      <c r="O1086" s="109"/>
      <c r="P1086" s="109"/>
      <c r="Q1086" s="607"/>
      <c r="R1086" s="93"/>
      <c r="S1086" s="109">
        <v>-33474.959999999999</v>
      </c>
      <c r="T1086" s="109">
        <v>615.86999999999921</v>
      </c>
      <c r="U1086" s="109">
        <v>29151.880000000005</v>
      </c>
      <c r="V1086" s="109">
        <v>111554.3</v>
      </c>
      <c r="W1086" s="109">
        <v>319841</v>
      </c>
      <c r="X1086" s="109">
        <v>78010</v>
      </c>
      <c r="Y1086" s="109">
        <v>4800</v>
      </c>
      <c r="Z1086" s="109">
        <v>4960</v>
      </c>
      <c r="AA1086" s="109">
        <v>11200</v>
      </c>
      <c r="AB1086" s="109">
        <v>8400</v>
      </c>
      <c r="AC1086" s="109">
        <v>8000</v>
      </c>
      <c r="AD1086" s="109">
        <v>12000</v>
      </c>
      <c r="AE1086" s="109">
        <v>6400</v>
      </c>
      <c r="AF1086" s="109">
        <v>9200</v>
      </c>
      <c r="AG1086" s="109">
        <v>4000</v>
      </c>
      <c r="AH1086" s="109">
        <v>6000</v>
      </c>
      <c r="AI1086" s="109">
        <v>2640</v>
      </c>
      <c r="AJ1086" s="109">
        <v>2400</v>
      </c>
      <c r="AK1086" s="109">
        <v>6759.52</v>
      </c>
      <c r="AL1086" s="109">
        <v>6759.52</v>
      </c>
      <c r="AM1086" s="109">
        <v>6759.52</v>
      </c>
      <c r="AN1086" s="109">
        <v>6759.52</v>
      </c>
      <c r="AO1086" s="109">
        <v>6759.52</v>
      </c>
      <c r="AP1086" s="160">
        <f t="shared" si="939"/>
        <v>526658.09000000008</v>
      </c>
      <c r="AQ1086" s="160">
        <f t="shared" si="940"/>
        <v>92837.60000000002</v>
      </c>
      <c r="AR1086" s="160">
        <f t="shared" si="941"/>
        <v>619495.69000000018</v>
      </c>
      <c r="AS1086" s="607"/>
      <c r="AT1086" s="219"/>
      <c r="AU1086" s="13">
        <f t="shared" si="984"/>
        <v>8400</v>
      </c>
      <c r="AV1086" s="13">
        <f t="shared" si="985"/>
        <v>8000</v>
      </c>
      <c r="AW1086" s="13">
        <f t="shared" si="986"/>
        <v>12000</v>
      </c>
      <c r="AX1086" s="13">
        <f t="shared" si="987"/>
        <v>6400</v>
      </c>
      <c r="AY1086" s="13">
        <f t="shared" si="988"/>
        <v>9200</v>
      </c>
      <c r="AZ1086" s="13">
        <f t="shared" si="989"/>
        <v>4000</v>
      </c>
      <c r="BA1086" s="13">
        <f t="shared" si="990"/>
        <v>6000</v>
      </c>
      <c r="BB1086" s="13">
        <f t="shared" si="991"/>
        <v>2640</v>
      </c>
      <c r="BC1086" s="13">
        <f t="shared" si="992"/>
        <v>2400</v>
      </c>
      <c r="BD1086" s="13">
        <f t="shared" si="993"/>
        <v>6759.52</v>
      </c>
      <c r="BE1086" s="13">
        <f t="shared" si="994"/>
        <v>6759.52</v>
      </c>
      <c r="BF1086" s="13">
        <f t="shared" si="995"/>
        <v>6759.52</v>
      </c>
      <c r="BG1086" s="13">
        <f t="shared" si="996"/>
        <v>6759.52</v>
      </c>
      <c r="BH1086" s="13">
        <f t="shared" si="997"/>
        <v>6759.52</v>
      </c>
      <c r="BI1086" s="73">
        <f t="shared" si="937"/>
        <v>92837.60000000002</v>
      </c>
      <c r="BJ1086" s="219"/>
      <c r="BK1086" s="850">
        <f t="shared" si="998"/>
        <v>8400</v>
      </c>
      <c r="BL1086" s="109">
        <f t="shared" si="999"/>
        <v>8000</v>
      </c>
      <c r="BM1086" s="109">
        <f t="shared" si="1000"/>
        <v>12000</v>
      </c>
      <c r="BN1086" s="109">
        <f t="shared" si="1001"/>
        <v>6400</v>
      </c>
      <c r="BO1086" s="109">
        <f t="shared" si="1002"/>
        <v>9200</v>
      </c>
      <c r="BP1086" s="109">
        <f t="shared" si="1003"/>
        <v>4000</v>
      </c>
      <c r="BQ1086" s="109">
        <f t="shared" si="1004"/>
        <v>6000</v>
      </c>
      <c r="BR1086" s="109">
        <f t="shared" si="1005"/>
        <v>2640</v>
      </c>
      <c r="BS1086" s="109">
        <f t="shared" si="1006"/>
        <v>2400</v>
      </c>
      <c r="BT1086" s="109">
        <f t="shared" si="1007"/>
        <v>6759.52</v>
      </c>
      <c r="BU1086" s="109">
        <f t="shared" si="1008"/>
        <v>6759.52</v>
      </c>
      <c r="BV1086" s="109">
        <f t="shared" si="1009"/>
        <v>6759.52</v>
      </c>
      <c r="BW1086" s="109">
        <f t="shared" si="1010"/>
        <v>6759.52</v>
      </c>
      <c r="BX1086" s="109">
        <f t="shared" si="1011"/>
        <v>6759.52</v>
      </c>
      <c r="BY1086" s="1000">
        <f t="shared" si="938"/>
        <v>92837.60000000002</v>
      </c>
    </row>
    <row r="1087" spans="1:77">
      <c r="A1087" s="680"/>
      <c r="B1087" s="680" t="s">
        <v>314</v>
      </c>
      <c r="C1087" s="57" t="s">
        <v>23</v>
      </c>
      <c r="D1087" s="684" t="s">
        <v>29</v>
      </c>
      <c r="E1087" s="681" t="s">
        <v>349</v>
      </c>
      <c r="F1087" s="682" t="s">
        <v>264</v>
      </c>
      <c r="G1087" s="682" t="s">
        <v>106</v>
      </c>
      <c r="H1087" s="241" t="s">
        <v>128</v>
      </c>
      <c r="I1087" s="38"/>
      <c r="J1087" s="983"/>
      <c r="K1087" s="903"/>
      <c r="L1087" s="798"/>
      <c r="M1087" s="429"/>
      <c r="N1087" s="109"/>
      <c r="O1087" s="109"/>
      <c r="P1087" s="109"/>
      <c r="Q1087" s="607"/>
      <c r="R1087" s="93"/>
      <c r="S1087" s="109">
        <v>4881.6200000000063</v>
      </c>
      <c r="T1087" s="109">
        <v>1811.669999999996</v>
      </c>
      <c r="U1087" s="109">
        <v>-8507.18</v>
      </c>
      <c r="V1087" s="109">
        <v>70910</v>
      </c>
      <c r="W1087" s="109">
        <v>81040</v>
      </c>
      <c r="X1087" s="109">
        <v>68681.399999999994</v>
      </c>
      <c r="Y1087" s="109">
        <v>0</v>
      </c>
      <c r="Z1087" s="109">
        <v>0</v>
      </c>
      <c r="AA1087" s="109">
        <v>0</v>
      </c>
      <c r="AB1087" s="109">
        <v>0</v>
      </c>
      <c r="AC1087" s="109">
        <v>0</v>
      </c>
      <c r="AD1087" s="109">
        <v>0</v>
      </c>
      <c r="AE1087" s="109">
        <v>0</v>
      </c>
      <c r="AF1087" s="109">
        <v>0</v>
      </c>
      <c r="AG1087" s="109">
        <v>0</v>
      </c>
      <c r="AH1087" s="109">
        <v>0</v>
      </c>
      <c r="AI1087" s="109">
        <v>0</v>
      </c>
      <c r="AJ1087" s="109">
        <v>0</v>
      </c>
      <c r="AK1087" s="109">
        <v>0</v>
      </c>
      <c r="AL1087" s="109">
        <v>0</v>
      </c>
      <c r="AM1087" s="109">
        <v>0</v>
      </c>
      <c r="AN1087" s="109">
        <v>0</v>
      </c>
      <c r="AO1087" s="109">
        <v>0</v>
      </c>
      <c r="AP1087" s="160">
        <f t="shared" si="939"/>
        <v>218817.50999999998</v>
      </c>
      <c r="AQ1087" s="160">
        <f t="shared" si="940"/>
        <v>0</v>
      </c>
      <c r="AR1087" s="160">
        <f t="shared" si="941"/>
        <v>218817.50999999998</v>
      </c>
      <c r="AS1087" s="607"/>
      <c r="AT1087" s="219"/>
      <c r="AU1087" s="13">
        <f t="shared" si="984"/>
        <v>0</v>
      </c>
      <c r="AV1087" s="13">
        <f t="shared" si="985"/>
        <v>0</v>
      </c>
      <c r="AW1087" s="13">
        <f t="shared" si="986"/>
        <v>0</v>
      </c>
      <c r="AX1087" s="13">
        <f t="shared" si="987"/>
        <v>0</v>
      </c>
      <c r="AY1087" s="13">
        <f t="shared" si="988"/>
        <v>0</v>
      </c>
      <c r="AZ1087" s="13">
        <f t="shared" si="989"/>
        <v>0</v>
      </c>
      <c r="BA1087" s="13">
        <f t="shared" si="990"/>
        <v>0</v>
      </c>
      <c r="BB1087" s="13">
        <f t="shared" si="991"/>
        <v>0</v>
      </c>
      <c r="BC1087" s="13">
        <f t="shared" si="992"/>
        <v>0</v>
      </c>
      <c r="BD1087" s="13">
        <f t="shared" si="993"/>
        <v>0</v>
      </c>
      <c r="BE1087" s="13">
        <f t="shared" si="994"/>
        <v>0</v>
      </c>
      <c r="BF1087" s="13">
        <f t="shared" si="995"/>
        <v>0</v>
      </c>
      <c r="BG1087" s="13">
        <f t="shared" si="996"/>
        <v>0</v>
      </c>
      <c r="BH1087" s="13">
        <f t="shared" si="997"/>
        <v>0</v>
      </c>
      <c r="BI1087" s="73">
        <f t="shared" si="937"/>
        <v>0</v>
      </c>
      <c r="BJ1087" s="219"/>
      <c r="BK1087" s="850">
        <f t="shared" si="998"/>
        <v>0</v>
      </c>
      <c r="BL1087" s="109">
        <f t="shared" si="999"/>
        <v>0</v>
      </c>
      <c r="BM1087" s="109">
        <f t="shared" si="1000"/>
        <v>0</v>
      </c>
      <c r="BN1087" s="109">
        <f t="shared" si="1001"/>
        <v>0</v>
      </c>
      <c r="BO1087" s="109">
        <f t="shared" si="1002"/>
        <v>0</v>
      </c>
      <c r="BP1087" s="109">
        <f t="shared" si="1003"/>
        <v>0</v>
      </c>
      <c r="BQ1087" s="109">
        <f t="shared" si="1004"/>
        <v>0</v>
      </c>
      <c r="BR1087" s="109">
        <f t="shared" si="1005"/>
        <v>0</v>
      </c>
      <c r="BS1087" s="109">
        <f t="shared" si="1006"/>
        <v>0</v>
      </c>
      <c r="BT1087" s="109">
        <f t="shared" si="1007"/>
        <v>0</v>
      </c>
      <c r="BU1087" s="109">
        <f t="shared" si="1008"/>
        <v>0</v>
      </c>
      <c r="BV1087" s="109">
        <f t="shared" si="1009"/>
        <v>0</v>
      </c>
      <c r="BW1087" s="109">
        <f t="shared" si="1010"/>
        <v>0</v>
      </c>
      <c r="BX1087" s="109">
        <f t="shared" si="1011"/>
        <v>0</v>
      </c>
      <c r="BY1087" s="1000">
        <f t="shared" si="938"/>
        <v>0</v>
      </c>
    </row>
    <row r="1088" spans="1:77">
      <c r="A1088" s="678"/>
      <c r="B1088" s="678" t="s">
        <v>314</v>
      </c>
      <c r="C1088" s="57" t="s">
        <v>23</v>
      </c>
      <c r="D1088" s="684" t="s">
        <v>27</v>
      </c>
      <c r="E1088" s="681" t="s">
        <v>349</v>
      </c>
      <c r="F1088" s="683" t="s">
        <v>264</v>
      </c>
      <c r="G1088" s="682" t="s">
        <v>106</v>
      </c>
      <c r="H1088" s="241" t="s">
        <v>127</v>
      </c>
      <c r="I1088" s="38"/>
      <c r="J1088" s="983"/>
      <c r="K1088" s="903"/>
      <c r="L1088" s="798"/>
      <c r="M1088" s="429"/>
      <c r="N1088" s="109"/>
      <c r="O1088" s="109"/>
      <c r="P1088" s="109"/>
      <c r="Q1088" s="607"/>
      <c r="R1088" s="93"/>
      <c r="S1088" s="109">
        <v>-29506.020000000004</v>
      </c>
      <c r="T1088" s="109">
        <v>37746.97</v>
      </c>
      <c r="U1088" s="109">
        <v>1535.8799999999997</v>
      </c>
      <c r="V1088" s="109">
        <v>18375.5</v>
      </c>
      <c r="W1088" s="109">
        <v>52685</v>
      </c>
      <c r="X1088" s="109">
        <v>12850</v>
      </c>
      <c r="Y1088" s="109">
        <v>1800</v>
      </c>
      <c r="Z1088" s="109">
        <v>1860</v>
      </c>
      <c r="AA1088" s="109">
        <v>4200</v>
      </c>
      <c r="AB1088" s="109">
        <v>3150</v>
      </c>
      <c r="AC1088" s="109">
        <v>3000</v>
      </c>
      <c r="AD1088" s="109">
        <v>4500</v>
      </c>
      <c r="AE1088" s="109">
        <v>2400</v>
      </c>
      <c r="AF1088" s="109">
        <v>3450</v>
      </c>
      <c r="AG1088" s="109">
        <v>1500</v>
      </c>
      <c r="AH1088" s="109">
        <v>2250</v>
      </c>
      <c r="AI1088" s="109">
        <v>990</v>
      </c>
      <c r="AJ1088" s="109">
        <v>900</v>
      </c>
      <c r="AK1088" s="109">
        <v>1689.88</v>
      </c>
      <c r="AL1088" s="109">
        <v>1689.88</v>
      </c>
      <c r="AM1088" s="109">
        <v>1689.88</v>
      </c>
      <c r="AN1088" s="109">
        <v>1689.88</v>
      </c>
      <c r="AO1088" s="109">
        <v>1689.88</v>
      </c>
      <c r="AP1088" s="160">
        <f t="shared" si="939"/>
        <v>101547.32999999999</v>
      </c>
      <c r="AQ1088" s="160">
        <f t="shared" si="940"/>
        <v>30589.400000000005</v>
      </c>
      <c r="AR1088" s="160">
        <f t="shared" si="941"/>
        <v>132136.73000000001</v>
      </c>
      <c r="AS1088" s="607"/>
      <c r="AT1088" s="219"/>
      <c r="AU1088" s="13">
        <f t="shared" si="984"/>
        <v>3150</v>
      </c>
      <c r="AV1088" s="13">
        <f t="shared" si="985"/>
        <v>3000</v>
      </c>
      <c r="AW1088" s="13">
        <f t="shared" si="986"/>
        <v>4500</v>
      </c>
      <c r="AX1088" s="13">
        <f t="shared" si="987"/>
        <v>2400</v>
      </c>
      <c r="AY1088" s="13">
        <f t="shared" si="988"/>
        <v>3450</v>
      </c>
      <c r="AZ1088" s="13">
        <f t="shared" si="989"/>
        <v>1500</v>
      </c>
      <c r="BA1088" s="13">
        <f t="shared" si="990"/>
        <v>2250</v>
      </c>
      <c r="BB1088" s="13">
        <f t="shared" si="991"/>
        <v>990</v>
      </c>
      <c r="BC1088" s="13">
        <f t="shared" si="992"/>
        <v>900</v>
      </c>
      <c r="BD1088" s="13">
        <f t="shared" si="993"/>
        <v>1689.88</v>
      </c>
      <c r="BE1088" s="13">
        <f t="shared" si="994"/>
        <v>1689.88</v>
      </c>
      <c r="BF1088" s="13">
        <f t="shared" si="995"/>
        <v>1689.88</v>
      </c>
      <c r="BG1088" s="13">
        <f t="shared" si="996"/>
        <v>1689.88</v>
      </c>
      <c r="BH1088" s="13">
        <f t="shared" si="997"/>
        <v>1689.88</v>
      </c>
      <c r="BI1088" s="73">
        <f t="shared" si="937"/>
        <v>30589.400000000005</v>
      </c>
      <c r="BJ1088" s="219"/>
      <c r="BK1088" s="850">
        <f t="shared" si="998"/>
        <v>3150</v>
      </c>
      <c r="BL1088" s="109">
        <f t="shared" si="999"/>
        <v>3000</v>
      </c>
      <c r="BM1088" s="109">
        <f t="shared" si="1000"/>
        <v>4500</v>
      </c>
      <c r="BN1088" s="109">
        <f t="shared" si="1001"/>
        <v>2400</v>
      </c>
      <c r="BO1088" s="109">
        <f t="shared" si="1002"/>
        <v>3450</v>
      </c>
      <c r="BP1088" s="109">
        <f t="shared" si="1003"/>
        <v>1500</v>
      </c>
      <c r="BQ1088" s="109">
        <f t="shared" si="1004"/>
        <v>2250</v>
      </c>
      <c r="BR1088" s="109">
        <f t="shared" si="1005"/>
        <v>990</v>
      </c>
      <c r="BS1088" s="109">
        <f t="shared" si="1006"/>
        <v>900</v>
      </c>
      <c r="BT1088" s="109">
        <f t="shared" si="1007"/>
        <v>1689.88</v>
      </c>
      <c r="BU1088" s="109">
        <f t="shared" si="1008"/>
        <v>1689.88</v>
      </c>
      <c r="BV1088" s="109">
        <f t="shared" si="1009"/>
        <v>1689.88</v>
      </c>
      <c r="BW1088" s="109">
        <f t="shared" si="1010"/>
        <v>1689.88</v>
      </c>
      <c r="BX1088" s="109">
        <f t="shared" si="1011"/>
        <v>1689.88</v>
      </c>
      <c r="BY1088" s="1000">
        <f t="shared" si="938"/>
        <v>30589.400000000005</v>
      </c>
    </row>
    <row r="1089" spans="1:77">
      <c r="A1089" s="678"/>
      <c r="B1089" s="678" t="s">
        <v>314</v>
      </c>
      <c r="C1089" s="57" t="s">
        <v>23</v>
      </c>
      <c r="D1089" s="684" t="s">
        <v>22</v>
      </c>
      <c r="E1089" s="681" t="s">
        <v>349</v>
      </c>
      <c r="F1089" s="683" t="s">
        <v>264</v>
      </c>
      <c r="G1089" s="682" t="s">
        <v>106</v>
      </c>
      <c r="H1089" s="241" t="s">
        <v>125</v>
      </c>
      <c r="I1089" s="38"/>
      <c r="J1089" s="983"/>
      <c r="K1089" s="903"/>
      <c r="L1089" s="798"/>
      <c r="M1089" s="429"/>
      <c r="N1089" s="109"/>
      <c r="O1089" s="109"/>
      <c r="P1089" s="109"/>
      <c r="Q1089" s="607"/>
      <c r="R1089" s="93"/>
      <c r="S1089" s="109">
        <v>-1071.9300000000003</v>
      </c>
      <c r="T1089" s="109">
        <v>428.84</v>
      </c>
      <c r="U1089" s="109">
        <v>-1513.0100000000002</v>
      </c>
      <c r="V1089" s="109">
        <v>13070.199999999999</v>
      </c>
      <c r="W1089" s="109">
        <v>37474</v>
      </c>
      <c r="X1089" s="109">
        <v>9140</v>
      </c>
      <c r="Y1089" s="109">
        <v>1800</v>
      </c>
      <c r="Z1089" s="109">
        <v>1860</v>
      </c>
      <c r="AA1089" s="109">
        <v>4200</v>
      </c>
      <c r="AB1089" s="109">
        <v>3150</v>
      </c>
      <c r="AC1089" s="109">
        <v>3000</v>
      </c>
      <c r="AD1089" s="109">
        <v>4500</v>
      </c>
      <c r="AE1089" s="109">
        <v>2400</v>
      </c>
      <c r="AF1089" s="109">
        <v>3450</v>
      </c>
      <c r="AG1089" s="109">
        <v>1500</v>
      </c>
      <c r="AH1089" s="109">
        <v>2250</v>
      </c>
      <c r="AI1089" s="109">
        <v>990</v>
      </c>
      <c r="AJ1089" s="109">
        <v>900</v>
      </c>
      <c r="AK1089" s="109">
        <v>2534.8200000000006</v>
      </c>
      <c r="AL1089" s="109">
        <v>2534.8200000000006</v>
      </c>
      <c r="AM1089" s="109">
        <v>2534.8200000000006</v>
      </c>
      <c r="AN1089" s="109">
        <v>2534.8200000000006</v>
      </c>
      <c r="AO1089" s="109">
        <v>2534.8200000000006</v>
      </c>
      <c r="AP1089" s="160">
        <f t="shared" si="939"/>
        <v>65388.1</v>
      </c>
      <c r="AQ1089" s="160">
        <f t="shared" si="940"/>
        <v>34814.1</v>
      </c>
      <c r="AR1089" s="160">
        <f t="shared" si="941"/>
        <v>100202.20000000004</v>
      </c>
      <c r="AS1089" s="607"/>
      <c r="AT1089" s="219"/>
      <c r="AU1089" s="13">
        <f t="shared" si="984"/>
        <v>3150</v>
      </c>
      <c r="AV1089" s="13">
        <f t="shared" si="985"/>
        <v>3000</v>
      </c>
      <c r="AW1089" s="13">
        <f t="shared" si="986"/>
        <v>4500</v>
      </c>
      <c r="AX1089" s="13">
        <f t="shared" si="987"/>
        <v>2400</v>
      </c>
      <c r="AY1089" s="13">
        <f t="shared" si="988"/>
        <v>3450</v>
      </c>
      <c r="AZ1089" s="13">
        <f t="shared" si="989"/>
        <v>1500</v>
      </c>
      <c r="BA1089" s="13">
        <f t="shared" si="990"/>
        <v>2250</v>
      </c>
      <c r="BB1089" s="13">
        <f t="shared" si="991"/>
        <v>990</v>
      </c>
      <c r="BC1089" s="13">
        <f t="shared" si="992"/>
        <v>900</v>
      </c>
      <c r="BD1089" s="13">
        <f t="shared" si="993"/>
        <v>2534.8200000000006</v>
      </c>
      <c r="BE1089" s="13">
        <f t="shared" si="994"/>
        <v>2534.8200000000006</v>
      </c>
      <c r="BF1089" s="13">
        <f t="shared" si="995"/>
        <v>2534.8200000000006</v>
      </c>
      <c r="BG1089" s="13">
        <f t="shared" si="996"/>
        <v>2534.8200000000006</v>
      </c>
      <c r="BH1089" s="13">
        <f t="shared" si="997"/>
        <v>2534.8200000000006</v>
      </c>
      <c r="BI1089" s="73">
        <f t="shared" si="937"/>
        <v>34814.1</v>
      </c>
      <c r="BJ1089" s="219"/>
      <c r="BK1089" s="850">
        <f t="shared" si="998"/>
        <v>3150</v>
      </c>
      <c r="BL1089" s="109">
        <f t="shared" si="999"/>
        <v>3000</v>
      </c>
      <c r="BM1089" s="109">
        <f t="shared" si="1000"/>
        <v>4500</v>
      </c>
      <c r="BN1089" s="109">
        <f t="shared" si="1001"/>
        <v>2400</v>
      </c>
      <c r="BO1089" s="109">
        <f t="shared" si="1002"/>
        <v>3450</v>
      </c>
      <c r="BP1089" s="109">
        <f t="shared" si="1003"/>
        <v>1500</v>
      </c>
      <c r="BQ1089" s="109">
        <f t="shared" si="1004"/>
        <v>2250</v>
      </c>
      <c r="BR1089" s="109">
        <f t="shared" si="1005"/>
        <v>990</v>
      </c>
      <c r="BS1089" s="109">
        <f t="shared" si="1006"/>
        <v>900</v>
      </c>
      <c r="BT1089" s="109">
        <f t="shared" si="1007"/>
        <v>2534.8200000000006</v>
      </c>
      <c r="BU1089" s="109">
        <f t="shared" si="1008"/>
        <v>2534.8200000000006</v>
      </c>
      <c r="BV1089" s="109">
        <f t="shared" si="1009"/>
        <v>2534.8200000000006</v>
      </c>
      <c r="BW1089" s="109">
        <f t="shared" si="1010"/>
        <v>2534.8200000000006</v>
      </c>
      <c r="BX1089" s="109">
        <f t="shared" si="1011"/>
        <v>2534.8200000000006</v>
      </c>
      <c r="BY1089" s="1000">
        <f t="shared" si="938"/>
        <v>34814.1</v>
      </c>
    </row>
    <row r="1090" spans="1:77">
      <c r="A1090" s="679"/>
      <c r="B1090" s="679" t="s">
        <v>314</v>
      </c>
      <c r="C1090" s="57" t="s">
        <v>23</v>
      </c>
      <c r="D1090" s="684" t="s">
        <v>33</v>
      </c>
      <c r="E1090" s="681" t="s">
        <v>349</v>
      </c>
      <c r="F1090" s="682" t="s">
        <v>264</v>
      </c>
      <c r="G1090" s="682" t="s">
        <v>106</v>
      </c>
      <c r="H1090" s="241" t="s">
        <v>130</v>
      </c>
      <c r="I1090" s="38"/>
      <c r="J1090" s="983"/>
      <c r="K1090" s="903"/>
      <c r="L1090" s="798"/>
      <c r="M1090" s="429"/>
      <c r="N1090" s="109"/>
      <c r="O1090" s="109"/>
      <c r="P1090" s="109"/>
      <c r="Q1090" s="607"/>
      <c r="R1090" s="93"/>
      <c r="S1090" s="109">
        <v>242.49</v>
      </c>
      <c r="T1090" s="109">
        <v>-671.65000000000009</v>
      </c>
      <c r="U1090" s="109">
        <v>3320.58</v>
      </c>
      <c r="V1090" s="109">
        <v>24080</v>
      </c>
      <c r="W1090" s="109">
        <v>27520</v>
      </c>
      <c r="X1090" s="109">
        <v>23323.200000000001</v>
      </c>
      <c r="Y1090" s="109">
        <v>0</v>
      </c>
      <c r="Z1090" s="109">
        <v>0</v>
      </c>
      <c r="AA1090" s="109">
        <v>0</v>
      </c>
      <c r="AB1090" s="109">
        <v>0</v>
      </c>
      <c r="AC1090" s="109">
        <v>0</v>
      </c>
      <c r="AD1090" s="109">
        <v>0</v>
      </c>
      <c r="AE1090" s="109">
        <v>0</v>
      </c>
      <c r="AF1090" s="109">
        <v>0</v>
      </c>
      <c r="AG1090" s="109">
        <v>0</v>
      </c>
      <c r="AH1090" s="109">
        <v>0</v>
      </c>
      <c r="AI1090" s="109">
        <v>0</v>
      </c>
      <c r="AJ1090" s="109">
        <v>0</v>
      </c>
      <c r="AK1090" s="109">
        <v>0</v>
      </c>
      <c r="AL1090" s="109">
        <v>0</v>
      </c>
      <c r="AM1090" s="109">
        <v>0</v>
      </c>
      <c r="AN1090" s="109">
        <v>0</v>
      </c>
      <c r="AO1090" s="109">
        <v>0</v>
      </c>
      <c r="AP1090" s="160">
        <f t="shared" si="939"/>
        <v>77814.62</v>
      </c>
      <c r="AQ1090" s="160">
        <f t="shared" si="940"/>
        <v>0</v>
      </c>
      <c r="AR1090" s="160">
        <f t="shared" si="941"/>
        <v>77814.62</v>
      </c>
      <c r="AS1090" s="607"/>
      <c r="AT1090" s="219"/>
      <c r="AU1090" s="13">
        <f t="shared" si="984"/>
        <v>0</v>
      </c>
      <c r="AV1090" s="13">
        <f t="shared" si="985"/>
        <v>0</v>
      </c>
      <c r="AW1090" s="13">
        <f t="shared" si="986"/>
        <v>0</v>
      </c>
      <c r="AX1090" s="13">
        <f t="shared" si="987"/>
        <v>0</v>
      </c>
      <c r="AY1090" s="13">
        <f t="shared" si="988"/>
        <v>0</v>
      </c>
      <c r="AZ1090" s="13">
        <f t="shared" si="989"/>
        <v>0</v>
      </c>
      <c r="BA1090" s="13">
        <f t="shared" si="990"/>
        <v>0</v>
      </c>
      <c r="BB1090" s="13">
        <f t="shared" si="991"/>
        <v>0</v>
      </c>
      <c r="BC1090" s="13">
        <f t="shared" si="992"/>
        <v>0</v>
      </c>
      <c r="BD1090" s="13">
        <f t="shared" si="993"/>
        <v>0</v>
      </c>
      <c r="BE1090" s="13">
        <f t="shared" si="994"/>
        <v>0</v>
      </c>
      <c r="BF1090" s="13">
        <f t="shared" si="995"/>
        <v>0</v>
      </c>
      <c r="BG1090" s="13">
        <f t="shared" si="996"/>
        <v>0</v>
      </c>
      <c r="BH1090" s="13">
        <f t="shared" si="997"/>
        <v>0</v>
      </c>
      <c r="BI1090" s="73">
        <f t="shared" si="937"/>
        <v>0</v>
      </c>
      <c r="BJ1090" s="219"/>
      <c r="BK1090" s="850">
        <f t="shared" si="998"/>
        <v>0</v>
      </c>
      <c r="BL1090" s="109">
        <f t="shared" si="999"/>
        <v>0</v>
      </c>
      <c r="BM1090" s="109">
        <f t="shared" si="1000"/>
        <v>0</v>
      </c>
      <c r="BN1090" s="109">
        <f t="shared" si="1001"/>
        <v>0</v>
      </c>
      <c r="BO1090" s="109">
        <f t="shared" si="1002"/>
        <v>0</v>
      </c>
      <c r="BP1090" s="109">
        <f t="shared" si="1003"/>
        <v>0</v>
      </c>
      <c r="BQ1090" s="109">
        <f t="shared" si="1004"/>
        <v>0</v>
      </c>
      <c r="BR1090" s="109">
        <f t="shared" si="1005"/>
        <v>0</v>
      </c>
      <c r="BS1090" s="109">
        <f t="shared" si="1006"/>
        <v>0</v>
      </c>
      <c r="BT1090" s="109">
        <f t="shared" si="1007"/>
        <v>0</v>
      </c>
      <c r="BU1090" s="109">
        <f t="shared" si="1008"/>
        <v>0</v>
      </c>
      <c r="BV1090" s="109">
        <f t="shared" si="1009"/>
        <v>0</v>
      </c>
      <c r="BW1090" s="109">
        <f t="shared" si="1010"/>
        <v>0</v>
      </c>
      <c r="BX1090" s="109">
        <f t="shared" si="1011"/>
        <v>0</v>
      </c>
      <c r="BY1090" s="1000">
        <f t="shared" si="938"/>
        <v>0</v>
      </c>
    </row>
    <row r="1091" spans="1:77">
      <c r="A1091" s="679"/>
      <c r="B1091" s="679" t="s">
        <v>330</v>
      </c>
      <c r="C1091" s="57" t="s">
        <v>36</v>
      </c>
      <c r="D1091" s="684" t="s">
        <v>31</v>
      </c>
      <c r="E1091" s="681" t="s">
        <v>349</v>
      </c>
      <c r="F1091" s="682" t="s">
        <v>264</v>
      </c>
      <c r="G1091" s="682" t="s">
        <v>106</v>
      </c>
      <c r="H1091" s="241" t="s">
        <v>136</v>
      </c>
      <c r="I1091" s="38"/>
      <c r="J1091" s="983"/>
      <c r="K1091" s="903"/>
      <c r="L1091" s="798"/>
      <c r="M1091" s="429"/>
      <c r="N1091" s="109"/>
      <c r="O1091" s="109"/>
      <c r="P1091" s="109"/>
      <c r="Q1091" s="607"/>
      <c r="R1091" s="93"/>
      <c r="S1091" s="109">
        <v>24894.140000000003</v>
      </c>
      <c r="T1091" s="109">
        <v>70086.25</v>
      </c>
      <c r="U1091" s="109">
        <v>360922.18</v>
      </c>
      <c r="V1091" s="109">
        <v>655740</v>
      </c>
      <c r="W1091" s="109">
        <v>619310</v>
      </c>
      <c r="X1091" s="109">
        <v>619310</v>
      </c>
      <c r="Y1091" s="109">
        <v>37273.11</v>
      </c>
      <c r="Z1091" s="109">
        <v>74546.22</v>
      </c>
      <c r="AA1091" s="109">
        <v>86970.59</v>
      </c>
      <c r="AB1091" s="109">
        <v>86970.59</v>
      </c>
      <c r="AC1091" s="109">
        <v>99394.96</v>
      </c>
      <c r="AD1091" s="109">
        <v>99394.96</v>
      </c>
      <c r="AE1091" s="109">
        <v>186365.55</v>
      </c>
      <c r="AF1091" s="109">
        <v>186365.55</v>
      </c>
      <c r="AG1091" s="109">
        <v>124243.7</v>
      </c>
      <c r="AH1091" s="109">
        <v>99394.96</v>
      </c>
      <c r="AI1091" s="109">
        <v>99394.96</v>
      </c>
      <c r="AJ1091" s="109">
        <v>62121.85</v>
      </c>
      <c r="AK1091" s="109">
        <v>37944.025979999999</v>
      </c>
      <c r="AL1091" s="109">
        <v>75888.051959999997</v>
      </c>
      <c r="AM1091" s="109">
        <v>88536.060620000004</v>
      </c>
      <c r="AN1091" s="109">
        <v>88536.060620000004</v>
      </c>
      <c r="AO1091" s="109">
        <v>101184.06928000001</v>
      </c>
      <c r="AP1091" s="160">
        <f t="shared" si="939"/>
        <v>2549052.4900000002</v>
      </c>
      <c r="AQ1091" s="160">
        <f t="shared" si="940"/>
        <v>1435735.34846</v>
      </c>
      <c r="AR1091" s="160">
        <f t="shared" si="941"/>
        <v>3984787.8384599998</v>
      </c>
      <c r="AS1091" s="607"/>
      <c r="AT1091" s="219"/>
      <c r="AU1091" s="13">
        <f t="shared" si="984"/>
        <v>86970.59</v>
      </c>
      <c r="AV1091" s="13">
        <f t="shared" si="985"/>
        <v>99394.96</v>
      </c>
      <c r="AW1091" s="13">
        <f t="shared" si="986"/>
        <v>99394.96</v>
      </c>
      <c r="AX1091" s="13">
        <f t="shared" si="987"/>
        <v>186365.55</v>
      </c>
      <c r="AY1091" s="13">
        <f t="shared" si="988"/>
        <v>186365.55</v>
      </c>
      <c r="AZ1091" s="13">
        <f t="shared" si="989"/>
        <v>124243.7</v>
      </c>
      <c r="BA1091" s="13">
        <f t="shared" si="990"/>
        <v>99394.96</v>
      </c>
      <c r="BB1091" s="13">
        <f t="shared" si="991"/>
        <v>99394.96</v>
      </c>
      <c r="BC1091" s="13">
        <f t="shared" si="992"/>
        <v>62121.85</v>
      </c>
      <c r="BD1091" s="13">
        <f t="shared" si="993"/>
        <v>37944.025979999999</v>
      </c>
      <c r="BE1091" s="13">
        <f t="shared" si="994"/>
        <v>75888.051959999997</v>
      </c>
      <c r="BF1091" s="13">
        <f t="shared" si="995"/>
        <v>88536.060620000004</v>
      </c>
      <c r="BG1091" s="13">
        <f t="shared" si="996"/>
        <v>88536.060620000004</v>
      </c>
      <c r="BH1091" s="13">
        <f t="shared" si="997"/>
        <v>101184.06928000001</v>
      </c>
      <c r="BI1091" s="73">
        <f t="shared" ref="BI1091:BI1154" si="1012">SUM(AU1091:BH1091)</f>
        <v>1435735.34846</v>
      </c>
      <c r="BJ1091" s="219"/>
      <c r="BK1091" s="850">
        <f t="shared" si="998"/>
        <v>86970.59</v>
      </c>
      <c r="BL1091" s="109">
        <f t="shared" si="999"/>
        <v>99394.96</v>
      </c>
      <c r="BM1091" s="109">
        <f t="shared" si="1000"/>
        <v>99394.96</v>
      </c>
      <c r="BN1091" s="109">
        <f t="shared" si="1001"/>
        <v>186365.55</v>
      </c>
      <c r="BO1091" s="109">
        <f t="shared" si="1002"/>
        <v>186365.55</v>
      </c>
      <c r="BP1091" s="109">
        <f t="shared" si="1003"/>
        <v>124243.7</v>
      </c>
      <c r="BQ1091" s="109">
        <f t="shared" si="1004"/>
        <v>99394.96</v>
      </c>
      <c r="BR1091" s="109">
        <f t="shared" si="1005"/>
        <v>99394.96</v>
      </c>
      <c r="BS1091" s="109">
        <f t="shared" si="1006"/>
        <v>62121.85</v>
      </c>
      <c r="BT1091" s="109">
        <f t="shared" si="1007"/>
        <v>37944.025979999999</v>
      </c>
      <c r="BU1091" s="109">
        <f t="shared" si="1008"/>
        <v>75888.051959999997</v>
      </c>
      <c r="BV1091" s="109">
        <f t="shared" si="1009"/>
        <v>88536.060620000004</v>
      </c>
      <c r="BW1091" s="109">
        <f t="shared" si="1010"/>
        <v>88536.060620000004</v>
      </c>
      <c r="BX1091" s="109">
        <f t="shared" si="1011"/>
        <v>101184.06928000001</v>
      </c>
      <c r="BY1091" s="1000">
        <f t="shared" ref="BY1091:BY1154" si="1013">SUM(BK1091:BX1091)</f>
        <v>1435735.34846</v>
      </c>
    </row>
    <row r="1092" spans="1:77">
      <c r="A1092" s="680"/>
      <c r="B1092" s="680" t="s">
        <v>330</v>
      </c>
      <c r="C1092" s="57" t="s">
        <v>36</v>
      </c>
      <c r="D1092" s="684" t="s">
        <v>25</v>
      </c>
      <c r="E1092" s="681" t="s">
        <v>349</v>
      </c>
      <c r="F1092" s="682" t="s">
        <v>264</v>
      </c>
      <c r="G1092" s="682" t="s">
        <v>106</v>
      </c>
      <c r="H1092" s="241" t="s">
        <v>133</v>
      </c>
      <c r="I1092" s="38"/>
      <c r="J1092" s="983"/>
      <c r="K1092" s="903"/>
      <c r="L1092" s="798"/>
      <c r="M1092" s="429"/>
      <c r="N1092" s="109"/>
      <c r="O1092" s="109"/>
      <c r="P1092" s="109"/>
      <c r="Q1092" s="607"/>
      <c r="R1092" s="93"/>
      <c r="S1092" s="109">
        <v>25697.299999999981</v>
      </c>
      <c r="T1092" s="109">
        <v>-226533.21</v>
      </c>
      <c r="U1092" s="109">
        <v>-332766.59999999998</v>
      </c>
      <c r="V1092" s="109">
        <v>138077.70000000001</v>
      </c>
      <c r="W1092" s="109">
        <v>294097.7</v>
      </c>
      <c r="X1092" s="109">
        <v>440756.5</v>
      </c>
      <c r="Y1092" s="109">
        <v>64000</v>
      </c>
      <c r="Z1092" s="109">
        <v>64000</v>
      </c>
      <c r="AA1092" s="109">
        <v>72000</v>
      </c>
      <c r="AB1092" s="109">
        <v>65599.999999999985</v>
      </c>
      <c r="AC1092" s="109">
        <v>68800</v>
      </c>
      <c r="AD1092" s="109">
        <v>68800</v>
      </c>
      <c r="AE1092" s="109">
        <v>44000</v>
      </c>
      <c r="AF1092" s="109">
        <v>72000</v>
      </c>
      <c r="AG1092" s="109">
        <v>41600</v>
      </c>
      <c r="AH1092" s="109">
        <v>92800</v>
      </c>
      <c r="AI1092" s="109">
        <v>72000</v>
      </c>
      <c r="AJ1092" s="109">
        <v>74400.000000000015</v>
      </c>
      <c r="AK1092" s="109">
        <v>65152</v>
      </c>
      <c r="AL1092" s="109">
        <v>65152</v>
      </c>
      <c r="AM1092" s="109">
        <v>73296</v>
      </c>
      <c r="AN1092" s="109">
        <v>66780.799999999988</v>
      </c>
      <c r="AO1092" s="109">
        <v>70038.399999999994</v>
      </c>
      <c r="AP1092" s="160">
        <f t="shared" ref="AP1092:AP1155" si="1014">SUM(S1092:AA1092)</f>
        <v>539329.39</v>
      </c>
      <c r="AQ1092" s="160">
        <f t="shared" ref="AQ1092:AQ1155" si="1015">SUM(AB1092:AO1092)</f>
        <v>940419.20000000007</v>
      </c>
      <c r="AR1092" s="160">
        <f t="shared" ref="AR1092:AR1155" si="1016">SUM(S1092:AO1092)</f>
        <v>1479748.59</v>
      </c>
      <c r="AS1092" s="607"/>
      <c r="AT1092" s="219"/>
      <c r="AU1092" s="13">
        <f t="shared" si="984"/>
        <v>65599.999999999985</v>
      </c>
      <c r="AV1092" s="13">
        <f t="shared" si="985"/>
        <v>68800</v>
      </c>
      <c r="AW1092" s="13">
        <f t="shared" si="986"/>
        <v>68800</v>
      </c>
      <c r="AX1092" s="13">
        <f t="shared" si="987"/>
        <v>44000</v>
      </c>
      <c r="AY1092" s="13">
        <f t="shared" si="988"/>
        <v>72000</v>
      </c>
      <c r="AZ1092" s="13">
        <f t="shared" si="989"/>
        <v>41600</v>
      </c>
      <c r="BA1092" s="13">
        <f t="shared" si="990"/>
        <v>92800</v>
      </c>
      <c r="BB1092" s="13">
        <f t="shared" si="991"/>
        <v>72000</v>
      </c>
      <c r="BC1092" s="13">
        <f t="shared" si="992"/>
        <v>74400.000000000015</v>
      </c>
      <c r="BD1092" s="13">
        <f t="shared" si="993"/>
        <v>65152</v>
      </c>
      <c r="BE1092" s="13">
        <f t="shared" si="994"/>
        <v>65152</v>
      </c>
      <c r="BF1092" s="13">
        <f t="shared" si="995"/>
        <v>73296</v>
      </c>
      <c r="BG1092" s="13">
        <f t="shared" si="996"/>
        <v>66780.799999999988</v>
      </c>
      <c r="BH1092" s="13">
        <f t="shared" si="997"/>
        <v>70038.399999999994</v>
      </c>
      <c r="BI1092" s="73">
        <f t="shared" si="1012"/>
        <v>940419.20000000007</v>
      </c>
      <c r="BJ1092" s="219"/>
      <c r="BK1092" s="850">
        <f t="shared" si="998"/>
        <v>65599.999999999985</v>
      </c>
      <c r="BL1092" s="109">
        <f t="shared" si="999"/>
        <v>68800</v>
      </c>
      <c r="BM1092" s="109">
        <f t="shared" si="1000"/>
        <v>68800</v>
      </c>
      <c r="BN1092" s="109">
        <f t="shared" si="1001"/>
        <v>44000</v>
      </c>
      <c r="BO1092" s="109">
        <f t="shared" si="1002"/>
        <v>72000</v>
      </c>
      <c r="BP1092" s="109">
        <f t="shared" si="1003"/>
        <v>41600</v>
      </c>
      <c r="BQ1092" s="109">
        <f t="shared" si="1004"/>
        <v>92800</v>
      </c>
      <c r="BR1092" s="109">
        <f t="shared" si="1005"/>
        <v>72000</v>
      </c>
      <c r="BS1092" s="109">
        <f t="shared" si="1006"/>
        <v>74400.000000000015</v>
      </c>
      <c r="BT1092" s="109">
        <f t="shared" si="1007"/>
        <v>65152</v>
      </c>
      <c r="BU1092" s="109">
        <f t="shared" si="1008"/>
        <v>65152</v>
      </c>
      <c r="BV1092" s="109">
        <f t="shared" si="1009"/>
        <v>73296</v>
      </c>
      <c r="BW1092" s="109">
        <f t="shared" si="1010"/>
        <v>66780.799999999988</v>
      </c>
      <c r="BX1092" s="109">
        <f t="shared" si="1011"/>
        <v>70038.399999999994</v>
      </c>
      <c r="BY1092" s="1000">
        <f t="shared" si="1013"/>
        <v>940419.20000000007</v>
      </c>
    </row>
    <row r="1093" spans="1:77">
      <c r="A1093" s="679"/>
      <c r="B1093" s="679" t="s">
        <v>330</v>
      </c>
      <c r="C1093" s="57" t="s">
        <v>36</v>
      </c>
      <c r="D1093" s="684" t="s">
        <v>29</v>
      </c>
      <c r="E1093" s="681" t="s">
        <v>349</v>
      </c>
      <c r="F1093" s="682" t="s">
        <v>264</v>
      </c>
      <c r="G1093" s="682" t="s">
        <v>106</v>
      </c>
      <c r="H1093" s="241" t="s">
        <v>135</v>
      </c>
      <c r="I1093" s="38"/>
      <c r="J1093" s="983"/>
      <c r="K1093" s="903"/>
      <c r="L1093" s="798"/>
      <c r="M1093" s="429"/>
      <c r="N1093" s="109"/>
      <c r="O1093" s="109"/>
      <c r="P1093" s="109"/>
      <c r="Q1093" s="607"/>
      <c r="R1093" s="93"/>
      <c r="S1093" s="109">
        <v>12658.66</v>
      </c>
      <c r="T1093" s="109">
        <v>13329.57</v>
      </c>
      <c r="U1093" s="109">
        <v>2894.75</v>
      </c>
      <c r="V1093" s="109">
        <v>182340</v>
      </c>
      <c r="W1093" s="109">
        <v>172210</v>
      </c>
      <c r="X1093" s="109">
        <v>172210</v>
      </c>
      <c r="Y1093" s="109">
        <v>11645.52</v>
      </c>
      <c r="Z1093" s="109">
        <v>23291.040000000001</v>
      </c>
      <c r="AA1093" s="109">
        <v>27172.880000000001</v>
      </c>
      <c r="AB1093" s="109">
        <v>27172.880000000001</v>
      </c>
      <c r="AC1093" s="109">
        <v>31054.720000000001</v>
      </c>
      <c r="AD1093" s="109">
        <v>31054.720000000001</v>
      </c>
      <c r="AE1093" s="109">
        <v>58227.6</v>
      </c>
      <c r="AF1093" s="109">
        <v>58227.6</v>
      </c>
      <c r="AG1093" s="109">
        <v>38818.400000000001</v>
      </c>
      <c r="AH1093" s="109">
        <v>31054.720000000001</v>
      </c>
      <c r="AI1093" s="109">
        <v>31054.720000000001</v>
      </c>
      <c r="AJ1093" s="109">
        <v>19409.2</v>
      </c>
      <c r="AK1093" s="109">
        <v>11855.139360000001</v>
      </c>
      <c r="AL1093" s="109">
        <v>23710.278720000002</v>
      </c>
      <c r="AM1093" s="109">
        <v>27661.991840000002</v>
      </c>
      <c r="AN1093" s="109">
        <v>27661.991840000002</v>
      </c>
      <c r="AO1093" s="109">
        <v>31613.704960000003</v>
      </c>
      <c r="AP1093" s="160">
        <f t="shared" si="1014"/>
        <v>617752.42000000004</v>
      </c>
      <c r="AQ1093" s="160">
        <f t="shared" si="1015"/>
        <v>448577.66671999998</v>
      </c>
      <c r="AR1093" s="160">
        <f t="shared" si="1016"/>
        <v>1066330.08672</v>
      </c>
      <c r="AS1093" s="607"/>
      <c r="AT1093" s="219"/>
      <c r="AU1093" s="13">
        <f t="shared" si="984"/>
        <v>27172.880000000001</v>
      </c>
      <c r="AV1093" s="13">
        <f t="shared" si="985"/>
        <v>31054.720000000001</v>
      </c>
      <c r="AW1093" s="13">
        <f t="shared" si="986"/>
        <v>31054.720000000001</v>
      </c>
      <c r="AX1093" s="13">
        <f t="shared" si="987"/>
        <v>58227.6</v>
      </c>
      <c r="AY1093" s="13">
        <f t="shared" si="988"/>
        <v>58227.6</v>
      </c>
      <c r="AZ1093" s="13">
        <f t="shared" si="989"/>
        <v>38818.400000000001</v>
      </c>
      <c r="BA1093" s="13">
        <f t="shared" si="990"/>
        <v>31054.720000000001</v>
      </c>
      <c r="BB1093" s="13">
        <f t="shared" si="991"/>
        <v>31054.720000000001</v>
      </c>
      <c r="BC1093" s="13">
        <f t="shared" si="992"/>
        <v>19409.2</v>
      </c>
      <c r="BD1093" s="13">
        <f t="shared" si="993"/>
        <v>11855.139360000001</v>
      </c>
      <c r="BE1093" s="13">
        <f t="shared" si="994"/>
        <v>23710.278720000002</v>
      </c>
      <c r="BF1093" s="13">
        <f t="shared" si="995"/>
        <v>27661.991840000002</v>
      </c>
      <c r="BG1093" s="13">
        <f t="shared" si="996"/>
        <v>27661.991840000002</v>
      </c>
      <c r="BH1093" s="13">
        <f t="shared" si="997"/>
        <v>31613.704960000003</v>
      </c>
      <c r="BI1093" s="73">
        <f t="shared" si="1012"/>
        <v>448577.66671999998</v>
      </c>
      <c r="BJ1093" s="219"/>
      <c r="BK1093" s="850">
        <f t="shared" si="998"/>
        <v>27172.880000000001</v>
      </c>
      <c r="BL1093" s="109">
        <f t="shared" si="999"/>
        <v>31054.720000000001</v>
      </c>
      <c r="BM1093" s="109">
        <f t="shared" si="1000"/>
        <v>31054.720000000001</v>
      </c>
      <c r="BN1093" s="109">
        <f t="shared" si="1001"/>
        <v>58227.6</v>
      </c>
      <c r="BO1093" s="109">
        <f t="shared" si="1002"/>
        <v>58227.6</v>
      </c>
      <c r="BP1093" s="109">
        <f t="shared" si="1003"/>
        <v>38818.400000000001</v>
      </c>
      <c r="BQ1093" s="109">
        <f t="shared" si="1004"/>
        <v>31054.720000000001</v>
      </c>
      <c r="BR1093" s="109">
        <f t="shared" si="1005"/>
        <v>31054.720000000001</v>
      </c>
      <c r="BS1093" s="109">
        <f t="shared" si="1006"/>
        <v>19409.2</v>
      </c>
      <c r="BT1093" s="109">
        <f t="shared" si="1007"/>
        <v>11855.139360000001</v>
      </c>
      <c r="BU1093" s="109">
        <f t="shared" si="1008"/>
        <v>23710.278720000002</v>
      </c>
      <c r="BV1093" s="109">
        <f t="shared" si="1009"/>
        <v>27661.991840000002</v>
      </c>
      <c r="BW1093" s="109">
        <f t="shared" si="1010"/>
        <v>27661.991840000002</v>
      </c>
      <c r="BX1093" s="109">
        <f t="shared" si="1011"/>
        <v>31613.704960000003</v>
      </c>
      <c r="BY1093" s="1000">
        <f t="shared" si="1013"/>
        <v>448577.66671999998</v>
      </c>
    </row>
    <row r="1094" spans="1:77">
      <c r="A1094" s="679"/>
      <c r="B1094" s="679" t="s">
        <v>330</v>
      </c>
      <c r="C1094" s="57" t="s">
        <v>36</v>
      </c>
      <c r="D1094" s="684" t="s">
        <v>33</v>
      </c>
      <c r="E1094" s="681" t="s">
        <v>349</v>
      </c>
      <c r="F1094" s="682" t="s">
        <v>264</v>
      </c>
      <c r="G1094" s="682" t="s">
        <v>106</v>
      </c>
      <c r="H1094" s="241" t="s">
        <v>137</v>
      </c>
      <c r="I1094" s="38"/>
      <c r="J1094" s="983"/>
      <c r="K1094" s="903"/>
      <c r="L1094" s="798"/>
      <c r="M1094" s="429"/>
      <c r="N1094" s="109"/>
      <c r="O1094" s="109"/>
      <c r="P1094" s="109"/>
      <c r="Q1094" s="607"/>
      <c r="R1094" s="93"/>
      <c r="S1094" s="109">
        <v>110101.21</v>
      </c>
      <c r="T1094" s="109">
        <v>8376.2099999999991</v>
      </c>
      <c r="U1094" s="109">
        <v>33243.29</v>
      </c>
      <c r="V1094" s="109">
        <v>61920</v>
      </c>
      <c r="W1094" s="109">
        <v>58480</v>
      </c>
      <c r="X1094" s="109">
        <v>58480</v>
      </c>
      <c r="Y1094" s="109">
        <v>11081.37</v>
      </c>
      <c r="Z1094" s="109">
        <v>22162.74</v>
      </c>
      <c r="AA1094" s="109">
        <v>25856.53</v>
      </c>
      <c r="AB1094" s="109">
        <v>25856.53</v>
      </c>
      <c r="AC1094" s="109">
        <v>29550.32</v>
      </c>
      <c r="AD1094" s="109">
        <v>29550.32</v>
      </c>
      <c r="AE1094" s="109">
        <v>55406.85</v>
      </c>
      <c r="AF1094" s="109">
        <v>55406.85</v>
      </c>
      <c r="AG1094" s="109">
        <v>36937.9</v>
      </c>
      <c r="AH1094" s="109">
        <v>29550.32</v>
      </c>
      <c r="AI1094" s="109">
        <v>29550.32</v>
      </c>
      <c r="AJ1094" s="109">
        <v>18468.95</v>
      </c>
      <c r="AK1094" s="109">
        <v>11280.83466</v>
      </c>
      <c r="AL1094" s="109">
        <v>22561.669320000001</v>
      </c>
      <c r="AM1094" s="109">
        <v>26321.947540000001</v>
      </c>
      <c r="AN1094" s="109">
        <v>26321.947540000001</v>
      </c>
      <c r="AO1094" s="109">
        <v>30082.225760000001</v>
      </c>
      <c r="AP1094" s="160">
        <f t="shared" si="1014"/>
        <v>389701.35</v>
      </c>
      <c r="AQ1094" s="160">
        <f t="shared" si="1015"/>
        <v>426846.98482000001</v>
      </c>
      <c r="AR1094" s="160">
        <f t="shared" si="1016"/>
        <v>816548.33481999976</v>
      </c>
      <c r="AS1094" s="607"/>
      <c r="AT1094" s="219"/>
      <c r="AU1094" s="13">
        <f t="shared" ref="AU1094:AU1112" si="1017">AB1094</f>
        <v>25856.53</v>
      </c>
      <c r="AV1094" s="13">
        <f t="shared" ref="AV1094:AV1112" si="1018">AC1094</f>
        <v>29550.32</v>
      </c>
      <c r="AW1094" s="13">
        <f t="shared" ref="AW1094:AW1112" si="1019">AD1094</f>
        <v>29550.32</v>
      </c>
      <c r="AX1094" s="13">
        <f t="shared" ref="AX1094:AX1112" si="1020">AE1094</f>
        <v>55406.85</v>
      </c>
      <c r="AY1094" s="13">
        <f t="shared" ref="AY1094:AY1112" si="1021">AF1094</f>
        <v>55406.85</v>
      </c>
      <c r="AZ1094" s="13">
        <f t="shared" ref="AZ1094:AZ1112" si="1022">AG1094</f>
        <v>36937.9</v>
      </c>
      <c r="BA1094" s="13">
        <f t="shared" ref="BA1094:BA1112" si="1023">AH1094</f>
        <v>29550.32</v>
      </c>
      <c r="BB1094" s="13">
        <f t="shared" ref="BB1094:BB1112" si="1024">AI1094</f>
        <v>29550.32</v>
      </c>
      <c r="BC1094" s="13">
        <f t="shared" ref="BC1094:BC1112" si="1025">AJ1094</f>
        <v>18468.95</v>
      </c>
      <c r="BD1094" s="13">
        <f t="shared" ref="BD1094:BD1112" si="1026">AK1094</f>
        <v>11280.83466</v>
      </c>
      <c r="BE1094" s="13">
        <f t="shared" ref="BE1094:BE1112" si="1027">AL1094</f>
        <v>22561.669320000001</v>
      </c>
      <c r="BF1094" s="13">
        <f t="shared" ref="BF1094:BF1112" si="1028">AM1094</f>
        <v>26321.947540000001</v>
      </c>
      <c r="BG1094" s="13">
        <f t="shared" ref="BG1094:BG1112" si="1029">AN1094</f>
        <v>26321.947540000001</v>
      </c>
      <c r="BH1094" s="13">
        <f t="shared" ref="BH1094:BH1112" si="1030">AO1094</f>
        <v>30082.225760000001</v>
      </c>
      <c r="BI1094" s="73">
        <f t="shared" si="1012"/>
        <v>426846.98482000001</v>
      </c>
      <c r="BJ1094" s="219"/>
      <c r="BK1094" s="850">
        <f t="shared" si="998"/>
        <v>25856.53</v>
      </c>
      <c r="BL1094" s="109">
        <f t="shared" si="999"/>
        <v>29550.32</v>
      </c>
      <c r="BM1094" s="109">
        <f t="shared" si="1000"/>
        <v>29550.32</v>
      </c>
      <c r="BN1094" s="109">
        <f t="shared" si="1001"/>
        <v>55406.85</v>
      </c>
      <c r="BO1094" s="109">
        <f t="shared" si="1002"/>
        <v>55406.85</v>
      </c>
      <c r="BP1094" s="109">
        <f t="shared" si="1003"/>
        <v>36937.9</v>
      </c>
      <c r="BQ1094" s="109">
        <f t="shared" si="1004"/>
        <v>29550.32</v>
      </c>
      <c r="BR1094" s="109">
        <f t="shared" si="1005"/>
        <v>29550.32</v>
      </c>
      <c r="BS1094" s="109">
        <f t="shared" si="1006"/>
        <v>18468.95</v>
      </c>
      <c r="BT1094" s="109">
        <f t="shared" si="1007"/>
        <v>11280.83466</v>
      </c>
      <c r="BU1094" s="109">
        <f t="shared" si="1008"/>
        <v>22561.669320000001</v>
      </c>
      <c r="BV1094" s="109">
        <f t="shared" si="1009"/>
        <v>26321.947540000001</v>
      </c>
      <c r="BW1094" s="109">
        <f t="shared" si="1010"/>
        <v>26321.947540000001</v>
      </c>
      <c r="BX1094" s="109">
        <f t="shared" si="1011"/>
        <v>30082.225760000001</v>
      </c>
      <c r="BY1094" s="1000">
        <f t="shared" si="1013"/>
        <v>426846.98482000001</v>
      </c>
    </row>
    <row r="1095" spans="1:77">
      <c r="A1095" s="679"/>
      <c r="B1095" s="679" t="s">
        <v>330</v>
      </c>
      <c r="C1095" s="57" t="s">
        <v>36</v>
      </c>
      <c r="D1095" s="684" t="s">
        <v>27</v>
      </c>
      <c r="E1095" s="681" t="s">
        <v>349</v>
      </c>
      <c r="F1095" s="682" t="s">
        <v>264</v>
      </c>
      <c r="G1095" s="682" t="s">
        <v>106</v>
      </c>
      <c r="H1095" s="241" t="s">
        <v>134</v>
      </c>
      <c r="I1095" s="38"/>
      <c r="J1095" s="983"/>
      <c r="K1095" s="903"/>
      <c r="L1095" s="798"/>
      <c r="M1095" s="429"/>
      <c r="N1095" s="109"/>
      <c r="O1095" s="109"/>
      <c r="P1095" s="109"/>
      <c r="Q1095" s="607"/>
      <c r="R1095" s="93"/>
      <c r="S1095" s="109">
        <v>2735.2299999999991</v>
      </c>
      <c r="T1095" s="109">
        <v>27431.56</v>
      </c>
      <c r="U1095" s="109">
        <v>-831.11999999999978</v>
      </c>
      <c r="V1095" s="109">
        <v>22744.5</v>
      </c>
      <c r="W1095" s="109">
        <v>48444.5</v>
      </c>
      <c r="X1095" s="109">
        <v>72602.5</v>
      </c>
      <c r="Y1095" s="109">
        <v>6640</v>
      </c>
      <c r="Z1095" s="109">
        <v>6720</v>
      </c>
      <c r="AA1095" s="109">
        <v>6640</v>
      </c>
      <c r="AB1095" s="109">
        <v>6720</v>
      </c>
      <c r="AC1095" s="109">
        <v>6640</v>
      </c>
      <c r="AD1095" s="109">
        <v>6640</v>
      </c>
      <c r="AE1095" s="109">
        <v>6640</v>
      </c>
      <c r="AF1095" s="109">
        <v>6640</v>
      </c>
      <c r="AG1095" s="109">
        <v>6720</v>
      </c>
      <c r="AH1095" s="109">
        <v>6640</v>
      </c>
      <c r="AI1095" s="109">
        <v>6720</v>
      </c>
      <c r="AJ1095" s="109">
        <v>6640</v>
      </c>
      <c r="AK1095" s="109">
        <v>6759.52</v>
      </c>
      <c r="AL1095" s="109">
        <v>6840.96</v>
      </c>
      <c r="AM1095" s="109">
        <v>6759.52</v>
      </c>
      <c r="AN1095" s="109">
        <v>6840.96</v>
      </c>
      <c r="AO1095" s="109">
        <v>6759.52</v>
      </c>
      <c r="AP1095" s="160">
        <f t="shared" si="1014"/>
        <v>193127.16999999998</v>
      </c>
      <c r="AQ1095" s="160">
        <f t="shared" si="1015"/>
        <v>93960.480000000025</v>
      </c>
      <c r="AR1095" s="160">
        <f t="shared" si="1016"/>
        <v>287087.65000000002</v>
      </c>
      <c r="AS1095" s="607"/>
      <c r="AT1095" s="219"/>
      <c r="AU1095" s="13">
        <f t="shared" si="1017"/>
        <v>6720</v>
      </c>
      <c r="AV1095" s="13">
        <f t="shared" si="1018"/>
        <v>6640</v>
      </c>
      <c r="AW1095" s="13">
        <f t="shared" si="1019"/>
        <v>6640</v>
      </c>
      <c r="AX1095" s="13">
        <f t="shared" si="1020"/>
        <v>6640</v>
      </c>
      <c r="AY1095" s="13">
        <f t="shared" si="1021"/>
        <v>6640</v>
      </c>
      <c r="AZ1095" s="13">
        <f t="shared" si="1022"/>
        <v>6720</v>
      </c>
      <c r="BA1095" s="13">
        <f t="shared" si="1023"/>
        <v>6640</v>
      </c>
      <c r="BB1095" s="13">
        <f t="shared" si="1024"/>
        <v>6720</v>
      </c>
      <c r="BC1095" s="13">
        <f t="shared" si="1025"/>
        <v>6640</v>
      </c>
      <c r="BD1095" s="13">
        <f t="shared" si="1026"/>
        <v>6759.52</v>
      </c>
      <c r="BE1095" s="13">
        <f t="shared" si="1027"/>
        <v>6840.96</v>
      </c>
      <c r="BF1095" s="13">
        <f t="shared" si="1028"/>
        <v>6759.52</v>
      </c>
      <c r="BG1095" s="13">
        <f t="shared" si="1029"/>
        <v>6840.96</v>
      </c>
      <c r="BH1095" s="13">
        <f t="shared" si="1030"/>
        <v>6759.52</v>
      </c>
      <c r="BI1095" s="73">
        <f t="shared" si="1012"/>
        <v>93960.480000000025</v>
      </c>
      <c r="BJ1095" s="219"/>
      <c r="BK1095" s="850">
        <f t="shared" si="998"/>
        <v>6720</v>
      </c>
      <c r="BL1095" s="109">
        <f t="shared" si="999"/>
        <v>6640</v>
      </c>
      <c r="BM1095" s="109">
        <f t="shared" si="1000"/>
        <v>6640</v>
      </c>
      <c r="BN1095" s="109">
        <f t="shared" si="1001"/>
        <v>6640</v>
      </c>
      <c r="BO1095" s="109">
        <f t="shared" si="1002"/>
        <v>6640</v>
      </c>
      <c r="BP1095" s="109">
        <f t="shared" si="1003"/>
        <v>6720</v>
      </c>
      <c r="BQ1095" s="109">
        <f t="shared" si="1004"/>
        <v>6640</v>
      </c>
      <c r="BR1095" s="109">
        <f t="shared" si="1005"/>
        <v>6720</v>
      </c>
      <c r="BS1095" s="109">
        <f t="shared" si="1006"/>
        <v>6640</v>
      </c>
      <c r="BT1095" s="109">
        <f t="shared" si="1007"/>
        <v>6759.52</v>
      </c>
      <c r="BU1095" s="109">
        <f t="shared" si="1008"/>
        <v>6840.96</v>
      </c>
      <c r="BV1095" s="109">
        <f t="shared" si="1009"/>
        <v>6759.52</v>
      </c>
      <c r="BW1095" s="109">
        <f t="shared" si="1010"/>
        <v>6840.96</v>
      </c>
      <c r="BX1095" s="109">
        <f t="shared" si="1011"/>
        <v>6759.52</v>
      </c>
      <c r="BY1095" s="1000">
        <f t="shared" si="1013"/>
        <v>93960.480000000025</v>
      </c>
    </row>
    <row r="1096" spans="1:77" ht="50.25" customHeight="1">
      <c r="A1096" s="678"/>
      <c r="B1096" s="678" t="s">
        <v>330</v>
      </c>
      <c r="C1096" s="57" t="s">
        <v>36</v>
      </c>
      <c r="D1096" s="684" t="s">
        <v>22</v>
      </c>
      <c r="E1096" s="681" t="s">
        <v>349</v>
      </c>
      <c r="F1096" s="683" t="s">
        <v>264</v>
      </c>
      <c r="G1096" s="682" t="s">
        <v>106</v>
      </c>
      <c r="H1096" s="241" t="s">
        <v>132</v>
      </c>
      <c r="I1096" s="38"/>
      <c r="J1096" s="983"/>
      <c r="K1096" s="903"/>
      <c r="L1096" s="798"/>
      <c r="M1096" s="429"/>
      <c r="N1096" s="109"/>
      <c r="O1096" s="109"/>
      <c r="P1096" s="109"/>
      <c r="Q1096" s="607"/>
      <c r="R1096" s="93"/>
      <c r="S1096" s="109">
        <v>-0.09</v>
      </c>
      <c r="T1096" s="109">
        <v>1653.84</v>
      </c>
      <c r="U1096" s="109">
        <v>0</v>
      </c>
      <c r="V1096" s="109">
        <v>16177.8</v>
      </c>
      <c r="W1096" s="109">
        <v>34457.799999999996</v>
      </c>
      <c r="X1096" s="109">
        <v>51641</v>
      </c>
      <c r="Y1096" s="109">
        <v>6640</v>
      </c>
      <c r="Z1096" s="109">
        <v>6720</v>
      </c>
      <c r="AA1096" s="109">
        <v>6640</v>
      </c>
      <c r="AB1096" s="109">
        <v>6720</v>
      </c>
      <c r="AC1096" s="109">
        <v>6640</v>
      </c>
      <c r="AD1096" s="109">
        <v>6640</v>
      </c>
      <c r="AE1096" s="109">
        <v>6640</v>
      </c>
      <c r="AF1096" s="109">
        <v>6640</v>
      </c>
      <c r="AG1096" s="109">
        <v>6720</v>
      </c>
      <c r="AH1096" s="109">
        <v>6640</v>
      </c>
      <c r="AI1096" s="109">
        <v>6720</v>
      </c>
      <c r="AJ1096" s="109">
        <v>6640</v>
      </c>
      <c r="AK1096" s="109">
        <v>12674.1</v>
      </c>
      <c r="AL1096" s="109">
        <v>12826.800000000001</v>
      </c>
      <c r="AM1096" s="109">
        <v>12674.1</v>
      </c>
      <c r="AN1096" s="109">
        <v>12826.800000000001</v>
      </c>
      <c r="AO1096" s="109">
        <v>12674.1</v>
      </c>
      <c r="AP1096" s="160">
        <f t="shared" si="1014"/>
        <v>123930.34999999999</v>
      </c>
      <c r="AQ1096" s="160">
        <f t="shared" si="1015"/>
        <v>123675.90000000002</v>
      </c>
      <c r="AR1096" s="160">
        <f t="shared" si="1016"/>
        <v>247606.24999999997</v>
      </c>
      <c r="AS1096" s="607"/>
      <c r="AT1096" s="219"/>
      <c r="AU1096" s="13">
        <f t="shared" si="1017"/>
        <v>6720</v>
      </c>
      <c r="AV1096" s="13">
        <f t="shared" si="1018"/>
        <v>6640</v>
      </c>
      <c r="AW1096" s="13">
        <f t="shared" si="1019"/>
        <v>6640</v>
      </c>
      <c r="AX1096" s="13">
        <f t="shared" si="1020"/>
        <v>6640</v>
      </c>
      <c r="AY1096" s="13">
        <f t="shared" si="1021"/>
        <v>6640</v>
      </c>
      <c r="AZ1096" s="13">
        <f t="shared" si="1022"/>
        <v>6720</v>
      </c>
      <c r="BA1096" s="13">
        <f t="shared" si="1023"/>
        <v>6640</v>
      </c>
      <c r="BB1096" s="13">
        <f t="shared" si="1024"/>
        <v>6720</v>
      </c>
      <c r="BC1096" s="13">
        <f t="shared" si="1025"/>
        <v>6640</v>
      </c>
      <c r="BD1096" s="13">
        <f t="shared" si="1026"/>
        <v>12674.1</v>
      </c>
      <c r="BE1096" s="13">
        <f t="shared" si="1027"/>
        <v>12826.800000000001</v>
      </c>
      <c r="BF1096" s="13">
        <f t="shared" si="1028"/>
        <v>12674.1</v>
      </c>
      <c r="BG1096" s="13">
        <f t="shared" si="1029"/>
        <v>12826.800000000001</v>
      </c>
      <c r="BH1096" s="13">
        <f t="shared" si="1030"/>
        <v>12674.1</v>
      </c>
      <c r="BI1096" s="73">
        <f t="shared" si="1012"/>
        <v>123675.90000000002</v>
      </c>
      <c r="BJ1096" s="219"/>
      <c r="BK1096" s="850">
        <f t="shared" si="998"/>
        <v>6720</v>
      </c>
      <c r="BL1096" s="109">
        <f t="shared" si="999"/>
        <v>6640</v>
      </c>
      <c r="BM1096" s="109">
        <f t="shared" si="1000"/>
        <v>6640</v>
      </c>
      <c r="BN1096" s="109">
        <f t="shared" si="1001"/>
        <v>6640</v>
      </c>
      <c r="BO1096" s="109">
        <f t="shared" si="1002"/>
        <v>6640</v>
      </c>
      <c r="BP1096" s="109">
        <f t="shared" si="1003"/>
        <v>6720</v>
      </c>
      <c r="BQ1096" s="109">
        <f t="shared" si="1004"/>
        <v>6640</v>
      </c>
      <c r="BR1096" s="109">
        <f t="shared" si="1005"/>
        <v>6720</v>
      </c>
      <c r="BS1096" s="109">
        <f t="shared" si="1006"/>
        <v>6640</v>
      </c>
      <c r="BT1096" s="109">
        <f t="shared" si="1007"/>
        <v>12674.1</v>
      </c>
      <c r="BU1096" s="109">
        <f t="shared" si="1008"/>
        <v>12826.800000000001</v>
      </c>
      <c r="BV1096" s="109">
        <f t="shared" si="1009"/>
        <v>12674.1</v>
      </c>
      <c r="BW1096" s="109">
        <f t="shared" si="1010"/>
        <v>12826.800000000001</v>
      </c>
      <c r="BX1096" s="109">
        <f t="shared" si="1011"/>
        <v>12674.1</v>
      </c>
      <c r="BY1096" s="1000">
        <f t="shared" si="1013"/>
        <v>123675.90000000002</v>
      </c>
    </row>
    <row r="1097" spans="1:77">
      <c r="A1097" s="679"/>
      <c r="B1097" s="679" t="s">
        <v>338</v>
      </c>
      <c r="C1097" s="57" t="s">
        <v>36</v>
      </c>
      <c r="D1097" s="684" t="s">
        <v>31</v>
      </c>
      <c r="E1097" s="681" t="s">
        <v>349</v>
      </c>
      <c r="F1097" s="682" t="s">
        <v>264</v>
      </c>
      <c r="G1097" s="682" t="s">
        <v>106</v>
      </c>
      <c r="H1097" s="241" t="s">
        <v>136</v>
      </c>
      <c r="I1097" s="38"/>
      <c r="J1097" s="983"/>
      <c r="K1097" s="903"/>
      <c r="L1097" s="798"/>
      <c r="M1097" s="429"/>
      <c r="N1097" s="109"/>
      <c r="O1097" s="109"/>
      <c r="P1097" s="109"/>
      <c r="Q1097" s="607"/>
      <c r="R1097" s="93"/>
      <c r="S1097" s="109">
        <v>337900.37</v>
      </c>
      <c r="T1097" s="109">
        <v>102384.72999999998</v>
      </c>
      <c r="U1097" s="109">
        <v>69162.86</v>
      </c>
      <c r="V1097" s="109">
        <v>273225</v>
      </c>
      <c r="W1097" s="109">
        <v>305283.40000000002</v>
      </c>
      <c r="X1097" s="109">
        <v>291440</v>
      </c>
      <c r="Y1097" s="109">
        <v>137592.66899999999</v>
      </c>
      <c r="Z1097" s="109">
        <v>139250.41200000001</v>
      </c>
      <c r="AA1097" s="109">
        <v>137592.66899999999</v>
      </c>
      <c r="AB1097" s="109">
        <v>139250.41200000001</v>
      </c>
      <c r="AC1097" s="109">
        <v>137592.66899999999</v>
      </c>
      <c r="AD1097" s="109">
        <v>137592.66899999999</v>
      </c>
      <c r="AE1097" s="109">
        <v>137592.66899999999</v>
      </c>
      <c r="AF1097" s="109">
        <v>137592.66899999999</v>
      </c>
      <c r="AG1097" s="109">
        <v>139250.41200000001</v>
      </c>
      <c r="AH1097" s="109">
        <v>137592.66899999999</v>
      </c>
      <c r="AI1097" s="109">
        <v>139250.41200000001</v>
      </c>
      <c r="AJ1097" s="109">
        <v>137592.66899999999</v>
      </c>
      <c r="AK1097" s="109">
        <v>105051.98165800002</v>
      </c>
      <c r="AL1097" s="109">
        <v>106317.66818400001</v>
      </c>
      <c r="AM1097" s="109">
        <v>105051.98165800002</v>
      </c>
      <c r="AN1097" s="109">
        <v>106317.66818400001</v>
      </c>
      <c r="AO1097" s="109">
        <v>105051.98165800002</v>
      </c>
      <c r="AP1097" s="160">
        <f t="shared" si="1014"/>
        <v>1793832.1099999999</v>
      </c>
      <c r="AQ1097" s="160">
        <f t="shared" si="1015"/>
        <v>1771098.5313420002</v>
      </c>
      <c r="AR1097" s="160">
        <f t="shared" si="1016"/>
        <v>3564930.6413420006</v>
      </c>
      <c r="AS1097" s="607"/>
      <c r="AT1097" s="219"/>
      <c r="AU1097" s="13">
        <f t="shared" si="1017"/>
        <v>139250.41200000001</v>
      </c>
      <c r="AV1097" s="13">
        <f t="shared" si="1018"/>
        <v>137592.66899999999</v>
      </c>
      <c r="AW1097" s="13">
        <f t="shared" si="1019"/>
        <v>137592.66899999999</v>
      </c>
      <c r="AX1097" s="13">
        <f t="shared" si="1020"/>
        <v>137592.66899999999</v>
      </c>
      <c r="AY1097" s="13">
        <f t="shared" si="1021"/>
        <v>137592.66899999999</v>
      </c>
      <c r="AZ1097" s="13">
        <f t="shared" si="1022"/>
        <v>139250.41200000001</v>
      </c>
      <c r="BA1097" s="13">
        <f t="shared" si="1023"/>
        <v>137592.66899999999</v>
      </c>
      <c r="BB1097" s="13">
        <f t="shared" si="1024"/>
        <v>139250.41200000001</v>
      </c>
      <c r="BC1097" s="13">
        <f t="shared" si="1025"/>
        <v>137592.66899999999</v>
      </c>
      <c r="BD1097" s="13">
        <f t="shared" si="1026"/>
        <v>105051.98165800002</v>
      </c>
      <c r="BE1097" s="13">
        <f t="shared" si="1027"/>
        <v>106317.66818400001</v>
      </c>
      <c r="BF1097" s="13">
        <f t="shared" si="1028"/>
        <v>105051.98165800002</v>
      </c>
      <c r="BG1097" s="13">
        <f t="shared" si="1029"/>
        <v>106317.66818400001</v>
      </c>
      <c r="BH1097" s="13">
        <f t="shared" si="1030"/>
        <v>105051.98165800002</v>
      </c>
      <c r="BI1097" s="73">
        <f t="shared" si="1012"/>
        <v>1771098.5313420002</v>
      </c>
      <c r="BJ1097" s="219"/>
      <c r="BK1097" s="850">
        <f t="shared" si="998"/>
        <v>139250.41200000001</v>
      </c>
      <c r="BL1097" s="109">
        <f t="shared" si="999"/>
        <v>137592.66899999999</v>
      </c>
      <c r="BM1097" s="109">
        <f t="shared" si="1000"/>
        <v>137592.66899999999</v>
      </c>
      <c r="BN1097" s="109">
        <f t="shared" si="1001"/>
        <v>137592.66899999999</v>
      </c>
      <c r="BO1097" s="109">
        <f t="shared" si="1002"/>
        <v>137592.66899999999</v>
      </c>
      <c r="BP1097" s="109">
        <f t="shared" si="1003"/>
        <v>139250.41200000001</v>
      </c>
      <c r="BQ1097" s="109">
        <f t="shared" si="1004"/>
        <v>137592.66899999999</v>
      </c>
      <c r="BR1097" s="109">
        <f t="shared" si="1005"/>
        <v>139250.41200000001</v>
      </c>
      <c r="BS1097" s="109">
        <f t="shared" si="1006"/>
        <v>137592.66899999999</v>
      </c>
      <c r="BT1097" s="109">
        <f t="shared" si="1007"/>
        <v>105051.98165800002</v>
      </c>
      <c r="BU1097" s="109">
        <f t="shared" si="1008"/>
        <v>106317.66818400001</v>
      </c>
      <c r="BV1097" s="109">
        <f t="shared" si="1009"/>
        <v>105051.98165800002</v>
      </c>
      <c r="BW1097" s="109">
        <f t="shared" si="1010"/>
        <v>106317.66818400001</v>
      </c>
      <c r="BX1097" s="109">
        <f t="shared" si="1011"/>
        <v>105051.98165800002</v>
      </c>
      <c r="BY1097" s="1000">
        <f t="shared" si="1013"/>
        <v>1771098.5313420002</v>
      </c>
    </row>
    <row r="1098" spans="1:77">
      <c r="A1098" s="679"/>
      <c r="B1098" s="679" t="s">
        <v>338</v>
      </c>
      <c r="C1098" s="57" t="s">
        <v>36</v>
      </c>
      <c r="D1098" s="684" t="s">
        <v>25</v>
      </c>
      <c r="E1098" s="681" t="s">
        <v>349</v>
      </c>
      <c r="F1098" s="682" t="s">
        <v>264</v>
      </c>
      <c r="G1098" s="682" t="s">
        <v>106</v>
      </c>
      <c r="H1098" s="241" t="s">
        <v>133</v>
      </c>
      <c r="I1098" s="38"/>
      <c r="J1098" s="983"/>
      <c r="K1098" s="903"/>
      <c r="L1098" s="798"/>
      <c r="M1098" s="429"/>
      <c r="N1098" s="109"/>
      <c r="O1098" s="109"/>
      <c r="P1098" s="109"/>
      <c r="Q1098" s="607"/>
      <c r="R1098" s="93"/>
      <c r="S1098" s="109">
        <v>73364.89</v>
      </c>
      <c r="T1098" s="109">
        <v>152461.71</v>
      </c>
      <c r="U1098" s="109">
        <v>51009.42</v>
      </c>
      <c r="V1098" s="109">
        <v>312040</v>
      </c>
      <c r="W1098" s="109">
        <v>468060</v>
      </c>
      <c r="X1098" s="109">
        <v>354945.5</v>
      </c>
      <c r="Y1098" s="109">
        <v>33773.364000000001</v>
      </c>
      <c r="Z1098" s="109">
        <v>34180.272000000004</v>
      </c>
      <c r="AA1098" s="109">
        <v>33773.364000000001</v>
      </c>
      <c r="AB1098" s="109">
        <v>34180.272000000004</v>
      </c>
      <c r="AC1098" s="109">
        <v>33773.364000000001</v>
      </c>
      <c r="AD1098" s="109">
        <v>33773.364000000001</v>
      </c>
      <c r="AE1098" s="109">
        <v>33773.364000000001</v>
      </c>
      <c r="AF1098" s="109">
        <v>33773.364000000001</v>
      </c>
      <c r="AG1098" s="109">
        <v>34180.272000000004</v>
      </c>
      <c r="AH1098" s="109">
        <v>33773.364000000001</v>
      </c>
      <c r="AI1098" s="109">
        <v>34180.272000000004</v>
      </c>
      <c r="AJ1098" s="109">
        <v>33773.364000000001</v>
      </c>
      <c r="AK1098" s="109">
        <v>38755.116462000005</v>
      </c>
      <c r="AL1098" s="109">
        <v>39222.045575999997</v>
      </c>
      <c r="AM1098" s="109">
        <v>38755.116462000005</v>
      </c>
      <c r="AN1098" s="109">
        <v>39222.045575999997</v>
      </c>
      <c r="AO1098" s="109">
        <v>38755.116462000005</v>
      </c>
      <c r="AP1098" s="160">
        <f t="shared" si="1014"/>
        <v>1513608.5200000003</v>
      </c>
      <c r="AQ1098" s="160">
        <f t="shared" si="1015"/>
        <v>499890.44053800002</v>
      </c>
      <c r="AR1098" s="160">
        <f t="shared" si="1016"/>
        <v>2013498.9605380006</v>
      </c>
      <c r="AS1098" s="607"/>
      <c r="AT1098" s="219"/>
      <c r="AU1098" s="13">
        <f t="shared" si="1017"/>
        <v>34180.272000000004</v>
      </c>
      <c r="AV1098" s="13">
        <f t="shared" si="1018"/>
        <v>33773.364000000001</v>
      </c>
      <c r="AW1098" s="13">
        <f t="shared" si="1019"/>
        <v>33773.364000000001</v>
      </c>
      <c r="AX1098" s="13">
        <f t="shared" si="1020"/>
        <v>33773.364000000001</v>
      </c>
      <c r="AY1098" s="13">
        <f t="shared" si="1021"/>
        <v>33773.364000000001</v>
      </c>
      <c r="AZ1098" s="13">
        <f t="shared" si="1022"/>
        <v>34180.272000000004</v>
      </c>
      <c r="BA1098" s="13">
        <f t="shared" si="1023"/>
        <v>33773.364000000001</v>
      </c>
      <c r="BB1098" s="13">
        <f t="shared" si="1024"/>
        <v>34180.272000000004</v>
      </c>
      <c r="BC1098" s="13">
        <f t="shared" si="1025"/>
        <v>33773.364000000001</v>
      </c>
      <c r="BD1098" s="13">
        <f t="shared" si="1026"/>
        <v>38755.116462000005</v>
      </c>
      <c r="BE1098" s="13">
        <f t="shared" si="1027"/>
        <v>39222.045575999997</v>
      </c>
      <c r="BF1098" s="13">
        <f t="shared" si="1028"/>
        <v>38755.116462000005</v>
      </c>
      <c r="BG1098" s="13">
        <f t="shared" si="1029"/>
        <v>39222.045575999997</v>
      </c>
      <c r="BH1098" s="13">
        <f t="shared" si="1030"/>
        <v>38755.116462000005</v>
      </c>
      <c r="BI1098" s="73">
        <f t="shared" si="1012"/>
        <v>499890.44053800002</v>
      </c>
      <c r="BJ1098" s="219"/>
      <c r="BK1098" s="850">
        <f t="shared" si="998"/>
        <v>34180.272000000004</v>
      </c>
      <c r="BL1098" s="109">
        <f t="shared" si="999"/>
        <v>33773.364000000001</v>
      </c>
      <c r="BM1098" s="109">
        <f t="shared" si="1000"/>
        <v>33773.364000000001</v>
      </c>
      <c r="BN1098" s="109">
        <f t="shared" si="1001"/>
        <v>33773.364000000001</v>
      </c>
      <c r="BO1098" s="109">
        <f t="shared" si="1002"/>
        <v>33773.364000000001</v>
      </c>
      <c r="BP1098" s="109">
        <f t="shared" si="1003"/>
        <v>34180.272000000004</v>
      </c>
      <c r="BQ1098" s="109">
        <f t="shared" si="1004"/>
        <v>33773.364000000001</v>
      </c>
      <c r="BR1098" s="109">
        <f t="shared" si="1005"/>
        <v>34180.272000000004</v>
      </c>
      <c r="BS1098" s="109">
        <f t="shared" si="1006"/>
        <v>33773.364000000001</v>
      </c>
      <c r="BT1098" s="109">
        <f t="shared" si="1007"/>
        <v>38755.116462000005</v>
      </c>
      <c r="BU1098" s="109">
        <f t="shared" si="1008"/>
        <v>39222.045575999997</v>
      </c>
      <c r="BV1098" s="109">
        <f t="shared" si="1009"/>
        <v>38755.116462000005</v>
      </c>
      <c r="BW1098" s="109">
        <f t="shared" si="1010"/>
        <v>39222.045575999997</v>
      </c>
      <c r="BX1098" s="109">
        <f t="shared" si="1011"/>
        <v>38755.116462000005</v>
      </c>
      <c r="BY1098" s="1000">
        <f t="shared" si="1013"/>
        <v>499890.44053800002</v>
      </c>
    </row>
    <row r="1099" spans="1:77" ht="66" customHeight="1">
      <c r="A1099" s="678"/>
      <c r="B1099" s="678" t="s">
        <v>338</v>
      </c>
      <c r="C1099" s="57" t="s">
        <v>36</v>
      </c>
      <c r="D1099" s="57" t="s">
        <v>29</v>
      </c>
      <c r="E1099" s="681" t="s">
        <v>349</v>
      </c>
      <c r="F1099" s="683" t="s">
        <v>264</v>
      </c>
      <c r="G1099" s="682" t="s">
        <v>106</v>
      </c>
      <c r="H1099" s="241" t="s">
        <v>135</v>
      </c>
      <c r="I1099" s="38"/>
      <c r="J1099" s="983"/>
      <c r="K1099" s="903"/>
      <c r="L1099" s="798"/>
      <c r="M1099" s="429"/>
      <c r="N1099" s="109"/>
      <c r="O1099" s="109"/>
      <c r="P1099" s="109"/>
      <c r="Q1099" s="607"/>
      <c r="R1099" s="93"/>
      <c r="S1099" s="109">
        <v>21725.839999999997</v>
      </c>
      <c r="T1099" s="109">
        <v>16116.18</v>
      </c>
      <c r="U1099" s="109">
        <v>78443.31</v>
      </c>
      <c r="V1099" s="109">
        <v>75975</v>
      </c>
      <c r="W1099" s="109">
        <v>84889.4</v>
      </c>
      <c r="X1099" s="109">
        <v>81040</v>
      </c>
      <c r="Y1099" s="109">
        <v>14214.165000000003</v>
      </c>
      <c r="Z1099" s="109">
        <v>14385.42</v>
      </c>
      <c r="AA1099" s="109">
        <v>14214.165000000003</v>
      </c>
      <c r="AB1099" s="109">
        <v>14385.42</v>
      </c>
      <c r="AC1099" s="109">
        <v>14214.165000000003</v>
      </c>
      <c r="AD1099" s="109">
        <v>14214.165000000003</v>
      </c>
      <c r="AE1099" s="109">
        <v>14214.165000000003</v>
      </c>
      <c r="AF1099" s="109">
        <v>14214.165000000003</v>
      </c>
      <c r="AG1099" s="109">
        <v>14385.42</v>
      </c>
      <c r="AH1099" s="109">
        <v>14214.165000000003</v>
      </c>
      <c r="AI1099" s="109">
        <v>14385.42</v>
      </c>
      <c r="AJ1099" s="109">
        <v>14214.165000000003</v>
      </c>
      <c r="AK1099" s="109">
        <v>10852.493854</v>
      </c>
      <c r="AL1099" s="109">
        <v>10983.246792000002</v>
      </c>
      <c r="AM1099" s="109">
        <v>10852.493854</v>
      </c>
      <c r="AN1099" s="109">
        <v>10983.246792000002</v>
      </c>
      <c r="AO1099" s="109">
        <v>10852.493854</v>
      </c>
      <c r="AP1099" s="160">
        <f t="shared" si="1014"/>
        <v>401003.47999999992</v>
      </c>
      <c r="AQ1099" s="160">
        <f t="shared" si="1015"/>
        <v>182965.22514600001</v>
      </c>
      <c r="AR1099" s="160">
        <f t="shared" si="1016"/>
        <v>583968.70514599979</v>
      </c>
      <c r="AS1099" s="607"/>
      <c r="AT1099" s="219"/>
      <c r="AU1099" s="13">
        <f t="shared" si="1017"/>
        <v>14385.42</v>
      </c>
      <c r="AV1099" s="13">
        <f t="shared" si="1018"/>
        <v>14214.165000000003</v>
      </c>
      <c r="AW1099" s="13">
        <f t="shared" si="1019"/>
        <v>14214.165000000003</v>
      </c>
      <c r="AX1099" s="13">
        <f t="shared" si="1020"/>
        <v>14214.165000000003</v>
      </c>
      <c r="AY1099" s="13">
        <f t="shared" si="1021"/>
        <v>14214.165000000003</v>
      </c>
      <c r="AZ1099" s="13">
        <f t="shared" si="1022"/>
        <v>14385.42</v>
      </c>
      <c r="BA1099" s="13">
        <f t="shared" si="1023"/>
        <v>14214.165000000003</v>
      </c>
      <c r="BB1099" s="13">
        <f t="shared" si="1024"/>
        <v>14385.42</v>
      </c>
      <c r="BC1099" s="13">
        <f t="shared" si="1025"/>
        <v>14214.165000000003</v>
      </c>
      <c r="BD1099" s="13">
        <f t="shared" si="1026"/>
        <v>10852.493854</v>
      </c>
      <c r="BE1099" s="13">
        <f t="shared" si="1027"/>
        <v>10983.246792000002</v>
      </c>
      <c r="BF1099" s="13">
        <f t="shared" si="1028"/>
        <v>10852.493854</v>
      </c>
      <c r="BG1099" s="13">
        <f t="shared" si="1029"/>
        <v>10983.246792000002</v>
      </c>
      <c r="BH1099" s="13">
        <f t="shared" si="1030"/>
        <v>10852.493854</v>
      </c>
      <c r="BI1099" s="73">
        <f t="shared" si="1012"/>
        <v>182965.22514600001</v>
      </c>
      <c r="BJ1099" s="219"/>
      <c r="BK1099" s="850">
        <f t="shared" si="998"/>
        <v>14385.42</v>
      </c>
      <c r="BL1099" s="109">
        <f t="shared" si="999"/>
        <v>14214.165000000003</v>
      </c>
      <c r="BM1099" s="109">
        <f t="shared" si="1000"/>
        <v>14214.165000000003</v>
      </c>
      <c r="BN1099" s="109">
        <f t="shared" si="1001"/>
        <v>14214.165000000003</v>
      </c>
      <c r="BO1099" s="109">
        <f t="shared" si="1002"/>
        <v>14214.165000000003</v>
      </c>
      <c r="BP1099" s="109">
        <f t="shared" si="1003"/>
        <v>14385.42</v>
      </c>
      <c r="BQ1099" s="109">
        <f t="shared" si="1004"/>
        <v>14214.165000000003</v>
      </c>
      <c r="BR1099" s="109">
        <f t="shared" si="1005"/>
        <v>14385.42</v>
      </c>
      <c r="BS1099" s="109">
        <f t="shared" si="1006"/>
        <v>14214.165000000003</v>
      </c>
      <c r="BT1099" s="109">
        <f t="shared" si="1007"/>
        <v>10852.493854</v>
      </c>
      <c r="BU1099" s="109">
        <f t="shared" si="1008"/>
        <v>10983.246792000002</v>
      </c>
      <c r="BV1099" s="109">
        <f t="shared" si="1009"/>
        <v>10852.493854</v>
      </c>
      <c r="BW1099" s="109">
        <f t="shared" si="1010"/>
        <v>10983.246792000002</v>
      </c>
      <c r="BX1099" s="109">
        <f t="shared" si="1011"/>
        <v>10852.493854</v>
      </c>
      <c r="BY1099" s="1000">
        <f t="shared" si="1013"/>
        <v>182965.22514600001</v>
      </c>
    </row>
    <row r="1100" spans="1:77">
      <c r="A1100" s="679"/>
      <c r="B1100" s="679" t="s">
        <v>338</v>
      </c>
      <c r="C1100" s="57" t="s">
        <v>36</v>
      </c>
      <c r="D1100" s="684" t="s">
        <v>27</v>
      </c>
      <c r="E1100" s="681" t="s">
        <v>349</v>
      </c>
      <c r="F1100" s="682" t="s">
        <v>264</v>
      </c>
      <c r="G1100" s="682" t="s">
        <v>106</v>
      </c>
      <c r="H1100" s="241" t="s">
        <v>134</v>
      </c>
      <c r="I1100" s="38"/>
      <c r="J1100" s="983"/>
      <c r="K1100" s="903"/>
      <c r="L1100" s="798"/>
      <c r="M1100" s="429"/>
      <c r="N1100" s="109"/>
      <c r="O1100" s="109"/>
      <c r="P1100" s="109"/>
      <c r="Q1100" s="607"/>
      <c r="R1100" s="93"/>
      <c r="S1100" s="109">
        <v>17996.52</v>
      </c>
      <c r="T1100" s="109">
        <v>21508.82</v>
      </c>
      <c r="U1100" s="109">
        <v>53954.74</v>
      </c>
      <c r="V1100" s="109">
        <v>51400</v>
      </c>
      <c r="W1100" s="109">
        <v>77100</v>
      </c>
      <c r="X1100" s="109">
        <v>58467.5</v>
      </c>
      <c r="Y1100" s="109">
        <v>7166.1370000000006</v>
      </c>
      <c r="Z1100" s="109">
        <v>7252.4759999999997</v>
      </c>
      <c r="AA1100" s="109">
        <v>7166.1370000000006</v>
      </c>
      <c r="AB1100" s="109">
        <v>7252.4759999999997</v>
      </c>
      <c r="AC1100" s="109">
        <v>7166.1370000000006</v>
      </c>
      <c r="AD1100" s="109">
        <v>7166.1370000000006</v>
      </c>
      <c r="AE1100" s="109">
        <v>7166.1370000000006</v>
      </c>
      <c r="AF1100" s="109">
        <v>7166.1370000000006</v>
      </c>
      <c r="AG1100" s="109">
        <v>7252.4759999999997</v>
      </c>
      <c r="AH1100" s="109">
        <v>7166.1370000000006</v>
      </c>
      <c r="AI1100" s="109">
        <v>7252.4759999999997</v>
      </c>
      <c r="AJ1100" s="109">
        <v>7166.1370000000006</v>
      </c>
      <c r="AK1100" s="109">
        <v>7295.1274660000008</v>
      </c>
      <c r="AL1100" s="109">
        <v>7383.0205679999999</v>
      </c>
      <c r="AM1100" s="109">
        <v>7295.1274660000008</v>
      </c>
      <c r="AN1100" s="109">
        <v>7383.0205679999999</v>
      </c>
      <c r="AO1100" s="109">
        <v>7295.1274660000008</v>
      </c>
      <c r="AP1100" s="160">
        <f t="shared" si="1014"/>
        <v>302012.32999999996</v>
      </c>
      <c r="AQ1100" s="160">
        <f t="shared" si="1015"/>
        <v>101405.67353400003</v>
      </c>
      <c r="AR1100" s="160">
        <f t="shared" si="1016"/>
        <v>403418.00353399984</v>
      </c>
      <c r="AS1100" s="607"/>
      <c r="AT1100" s="219"/>
      <c r="AU1100" s="13">
        <f t="shared" si="1017"/>
        <v>7252.4759999999997</v>
      </c>
      <c r="AV1100" s="13">
        <f t="shared" si="1018"/>
        <v>7166.1370000000006</v>
      </c>
      <c r="AW1100" s="13">
        <f t="shared" si="1019"/>
        <v>7166.1370000000006</v>
      </c>
      <c r="AX1100" s="13">
        <f t="shared" si="1020"/>
        <v>7166.1370000000006</v>
      </c>
      <c r="AY1100" s="13">
        <f t="shared" si="1021"/>
        <v>7166.1370000000006</v>
      </c>
      <c r="AZ1100" s="13">
        <f t="shared" si="1022"/>
        <v>7252.4759999999997</v>
      </c>
      <c r="BA1100" s="13">
        <f t="shared" si="1023"/>
        <v>7166.1370000000006</v>
      </c>
      <c r="BB1100" s="13">
        <f t="shared" si="1024"/>
        <v>7252.4759999999997</v>
      </c>
      <c r="BC1100" s="13">
        <f t="shared" si="1025"/>
        <v>7166.1370000000006</v>
      </c>
      <c r="BD1100" s="13">
        <f t="shared" si="1026"/>
        <v>7295.1274660000008</v>
      </c>
      <c r="BE1100" s="13">
        <f t="shared" si="1027"/>
        <v>7383.0205679999999</v>
      </c>
      <c r="BF1100" s="13">
        <f t="shared" si="1028"/>
        <v>7295.1274660000008</v>
      </c>
      <c r="BG1100" s="13">
        <f t="shared" si="1029"/>
        <v>7383.0205679999999</v>
      </c>
      <c r="BH1100" s="13">
        <f t="shared" si="1030"/>
        <v>7295.1274660000008</v>
      </c>
      <c r="BI1100" s="73">
        <f t="shared" si="1012"/>
        <v>101405.67353400003</v>
      </c>
      <c r="BJ1100" s="219"/>
      <c r="BK1100" s="850">
        <f t="shared" si="998"/>
        <v>7252.4759999999997</v>
      </c>
      <c r="BL1100" s="109">
        <f t="shared" si="999"/>
        <v>7166.1370000000006</v>
      </c>
      <c r="BM1100" s="109">
        <f t="shared" si="1000"/>
        <v>7166.1370000000006</v>
      </c>
      <c r="BN1100" s="109">
        <f t="shared" si="1001"/>
        <v>7166.1370000000006</v>
      </c>
      <c r="BO1100" s="109">
        <f t="shared" si="1002"/>
        <v>7166.1370000000006</v>
      </c>
      <c r="BP1100" s="109">
        <f t="shared" si="1003"/>
        <v>7252.4759999999997</v>
      </c>
      <c r="BQ1100" s="109">
        <f t="shared" si="1004"/>
        <v>7166.1370000000006</v>
      </c>
      <c r="BR1100" s="109">
        <f t="shared" si="1005"/>
        <v>7252.4759999999997</v>
      </c>
      <c r="BS1100" s="109">
        <f t="shared" si="1006"/>
        <v>7166.1370000000006</v>
      </c>
      <c r="BT1100" s="109">
        <f t="shared" si="1007"/>
        <v>7295.1274660000008</v>
      </c>
      <c r="BU1100" s="109">
        <f t="shared" si="1008"/>
        <v>7383.0205679999999</v>
      </c>
      <c r="BV1100" s="109">
        <f t="shared" si="1009"/>
        <v>7295.1274660000008</v>
      </c>
      <c r="BW1100" s="109">
        <f t="shared" si="1010"/>
        <v>7383.0205679999999</v>
      </c>
      <c r="BX1100" s="109">
        <f t="shared" si="1011"/>
        <v>7295.1274660000008</v>
      </c>
      <c r="BY1100" s="1000">
        <f t="shared" si="1013"/>
        <v>101405.67353400003</v>
      </c>
    </row>
    <row r="1101" spans="1:77">
      <c r="A1101" s="679"/>
      <c r="B1101" s="679" t="s">
        <v>338</v>
      </c>
      <c r="C1101" s="57" t="s">
        <v>36</v>
      </c>
      <c r="D1101" s="684" t="s">
        <v>33</v>
      </c>
      <c r="E1101" s="681" t="s">
        <v>349</v>
      </c>
      <c r="F1101" s="682" t="s">
        <v>264</v>
      </c>
      <c r="G1101" s="682" t="s">
        <v>106</v>
      </c>
      <c r="H1101" s="241" t="s">
        <v>137</v>
      </c>
      <c r="I1101" s="38"/>
      <c r="J1101" s="983"/>
      <c r="K1101" s="903"/>
      <c r="L1101" s="798"/>
      <c r="M1101" s="429"/>
      <c r="N1101" s="109"/>
      <c r="O1101" s="109"/>
      <c r="P1101" s="109"/>
      <c r="Q1101" s="607"/>
      <c r="R1101" s="93"/>
      <c r="S1101" s="109">
        <v>8925.58</v>
      </c>
      <c r="T1101" s="109">
        <v>13562.609999999999</v>
      </c>
      <c r="U1101" s="109">
        <v>26044.050000000003</v>
      </c>
      <c r="V1101" s="109">
        <v>25800</v>
      </c>
      <c r="W1101" s="109">
        <v>28827.200000000001</v>
      </c>
      <c r="X1101" s="109">
        <v>27520</v>
      </c>
      <c r="Y1101" s="109">
        <v>14193.166000000001</v>
      </c>
      <c r="Z1101" s="109">
        <v>14364.168</v>
      </c>
      <c r="AA1101" s="109">
        <v>14193.166000000001</v>
      </c>
      <c r="AB1101" s="109">
        <v>14364.168</v>
      </c>
      <c r="AC1101" s="109">
        <v>14193.166000000001</v>
      </c>
      <c r="AD1101" s="109">
        <v>14193.166000000001</v>
      </c>
      <c r="AE1101" s="109">
        <v>14193.166000000001</v>
      </c>
      <c r="AF1101" s="109">
        <v>14193.166000000001</v>
      </c>
      <c r="AG1101" s="109">
        <v>14364.168</v>
      </c>
      <c r="AH1101" s="109">
        <v>14193.166000000001</v>
      </c>
      <c r="AI1101" s="109">
        <v>14364.168</v>
      </c>
      <c r="AJ1101" s="109">
        <v>14193.166000000001</v>
      </c>
      <c r="AK1101" s="109">
        <v>10836.439994</v>
      </c>
      <c r="AL1101" s="109">
        <v>10966.999512</v>
      </c>
      <c r="AM1101" s="109">
        <v>10836.439994</v>
      </c>
      <c r="AN1101" s="109">
        <v>10966.999512</v>
      </c>
      <c r="AO1101" s="109">
        <v>10836.439994</v>
      </c>
      <c r="AP1101" s="160">
        <f t="shared" si="1014"/>
        <v>173429.94</v>
      </c>
      <c r="AQ1101" s="160">
        <f t="shared" si="1015"/>
        <v>182694.81900600006</v>
      </c>
      <c r="AR1101" s="160">
        <f t="shared" si="1016"/>
        <v>356124.75900600012</v>
      </c>
      <c r="AS1101" s="607"/>
      <c r="AT1101" s="219"/>
      <c r="AU1101" s="13">
        <f t="shared" si="1017"/>
        <v>14364.168</v>
      </c>
      <c r="AV1101" s="13">
        <f t="shared" si="1018"/>
        <v>14193.166000000001</v>
      </c>
      <c r="AW1101" s="13">
        <f t="shared" si="1019"/>
        <v>14193.166000000001</v>
      </c>
      <c r="AX1101" s="13">
        <f t="shared" si="1020"/>
        <v>14193.166000000001</v>
      </c>
      <c r="AY1101" s="13">
        <f t="shared" si="1021"/>
        <v>14193.166000000001</v>
      </c>
      <c r="AZ1101" s="13">
        <f t="shared" si="1022"/>
        <v>14364.168</v>
      </c>
      <c r="BA1101" s="13">
        <f t="shared" si="1023"/>
        <v>14193.166000000001</v>
      </c>
      <c r="BB1101" s="13">
        <f t="shared" si="1024"/>
        <v>14364.168</v>
      </c>
      <c r="BC1101" s="13">
        <f t="shared" si="1025"/>
        <v>14193.166000000001</v>
      </c>
      <c r="BD1101" s="13">
        <f t="shared" si="1026"/>
        <v>10836.439994</v>
      </c>
      <c r="BE1101" s="13">
        <f t="shared" si="1027"/>
        <v>10966.999512</v>
      </c>
      <c r="BF1101" s="13">
        <f t="shared" si="1028"/>
        <v>10836.439994</v>
      </c>
      <c r="BG1101" s="13">
        <f t="shared" si="1029"/>
        <v>10966.999512</v>
      </c>
      <c r="BH1101" s="13">
        <f t="shared" si="1030"/>
        <v>10836.439994</v>
      </c>
      <c r="BI1101" s="73">
        <f t="shared" si="1012"/>
        <v>182694.81900600006</v>
      </c>
      <c r="BJ1101" s="219"/>
      <c r="BK1101" s="850">
        <f t="shared" si="998"/>
        <v>14364.168</v>
      </c>
      <c r="BL1101" s="109">
        <f t="shared" si="999"/>
        <v>14193.166000000001</v>
      </c>
      <c r="BM1101" s="109">
        <f t="shared" si="1000"/>
        <v>14193.166000000001</v>
      </c>
      <c r="BN1101" s="109">
        <f t="shared" si="1001"/>
        <v>14193.166000000001</v>
      </c>
      <c r="BO1101" s="109">
        <f t="shared" si="1002"/>
        <v>14193.166000000001</v>
      </c>
      <c r="BP1101" s="109">
        <f t="shared" si="1003"/>
        <v>14364.168</v>
      </c>
      <c r="BQ1101" s="109">
        <f t="shared" si="1004"/>
        <v>14193.166000000001</v>
      </c>
      <c r="BR1101" s="109">
        <f t="shared" si="1005"/>
        <v>14364.168</v>
      </c>
      <c r="BS1101" s="109">
        <f t="shared" si="1006"/>
        <v>14193.166000000001</v>
      </c>
      <c r="BT1101" s="109">
        <f t="shared" si="1007"/>
        <v>10836.439994</v>
      </c>
      <c r="BU1101" s="109">
        <f t="shared" si="1008"/>
        <v>10966.999512</v>
      </c>
      <c r="BV1101" s="109">
        <f t="shared" si="1009"/>
        <v>10836.439994</v>
      </c>
      <c r="BW1101" s="109">
        <f t="shared" si="1010"/>
        <v>10966.999512</v>
      </c>
      <c r="BX1101" s="109">
        <f t="shared" si="1011"/>
        <v>10836.439994</v>
      </c>
      <c r="BY1101" s="1000">
        <f t="shared" si="1013"/>
        <v>182694.81900600006</v>
      </c>
    </row>
    <row r="1102" spans="1:77">
      <c r="A1102" s="678"/>
      <c r="B1102" s="678" t="s">
        <v>338</v>
      </c>
      <c r="C1102" s="57" t="s">
        <v>36</v>
      </c>
      <c r="D1102" s="684" t="s">
        <v>22</v>
      </c>
      <c r="E1102" s="681" t="s">
        <v>349</v>
      </c>
      <c r="F1102" s="683" t="s">
        <v>264</v>
      </c>
      <c r="G1102" s="682" t="s">
        <v>106</v>
      </c>
      <c r="H1102" s="241" t="s">
        <v>132</v>
      </c>
      <c r="I1102" s="38"/>
      <c r="J1102" s="983"/>
      <c r="K1102" s="903"/>
      <c r="L1102" s="798"/>
      <c r="M1102" s="429"/>
      <c r="N1102" s="109"/>
      <c r="O1102" s="109"/>
      <c r="P1102" s="109"/>
      <c r="Q1102" s="607"/>
      <c r="R1102" s="93"/>
      <c r="S1102" s="109">
        <v>6865.98</v>
      </c>
      <c r="T1102" s="109">
        <v>9712.9699999999993</v>
      </c>
      <c r="U1102" s="109">
        <v>0</v>
      </c>
      <c r="V1102" s="109">
        <v>36560</v>
      </c>
      <c r="W1102" s="109">
        <v>54840</v>
      </c>
      <c r="X1102" s="109">
        <v>41587</v>
      </c>
      <c r="Y1102" s="109">
        <v>5374.5820000000003</v>
      </c>
      <c r="Z1102" s="109">
        <v>5439.3359999999993</v>
      </c>
      <c r="AA1102" s="109">
        <v>5374.5820000000003</v>
      </c>
      <c r="AB1102" s="109">
        <v>5439.3359999999993</v>
      </c>
      <c r="AC1102" s="109">
        <v>5374.5820000000003</v>
      </c>
      <c r="AD1102" s="109">
        <v>5374.5820000000003</v>
      </c>
      <c r="AE1102" s="109">
        <v>5374.5820000000003</v>
      </c>
      <c r="AF1102" s="109">
        <v>5374.5820000000003</v>
      </c>
      <c r="AG1102" s="109">
        <v>5439.3359999999993</v>
      </c>
      <c r="AH1102" s="109">
        <v>5374.5820000000003</v>
      </c>
      <c r="AI1102" s="109">
        <v>5439.3359999999993</v>
      </c>
      <c r="AJ1102" s="109">
        <v>5374.5820000000003</v>
      </c>
      <c r="AK1102" s="109">
        <v>5471.3244760000007</v>
      </c>
      <c r="AL1102" s="109">
        <v>5537.2440479999996</v>
      </c>
      <c r="AM1102" s="109">
        <v>5471.3244760000007</v>
      </c>
      <c r="AN1102" s="109">
        <v>5537.2440479999996</v>
      </c>
      <c r="AO1102" s="109">
        <v>5471.3244760000007</v>
      </c>
      <c r="AP1102" s="160">
        <f t="shared" si="1014"/>
        <v>165754.45000000001</v>
      </c>
      <c r="AQ1102" s="160">
        <f t="shared" si="1015"/>
        <v>76053.961523999998</v>
      </c>
      <c r="AR1102" s="160">
        <f t="shared" si="1016"/>
        <v>241808.41152400002</v>
      </c>
      <c r="AS1102" s="607"/>
      <c r="AT1102" s="219"/>
      <c r="AU1102" s="13">
        <f t="shared" si="1017"/>
        <v>5439.3359999999993</v>
      </c>
      <c r="AV1102" s="13">
        <f t="shared" si="1018"/>
        <v>5374.5820000000003</v>
      </c>
      <c r="AW1102" s="13">
        <f t="shared" si="1019"/>
        <v>5374.5820000000003</v>
      </c>
      <c r="AX1102" s="13">
        <f t="shared" si="1020"/>
        <v>5374.5820000000003</v>
      </c>
      <c r="AY1102" s="13">
        <f t="shared" si="1021"/>
        <v>5374.5820000000003</v>
      </c>
      <c r="AZ1102" s="13">
        <f t="shared" si="1022"/>
        <v>5439.3359999999993</v>
      </c>
      <c r="BA1102" s="13">
        <f t="shared" si="1023"/>
        <v>5374.5820000000003</v>
      </c>
      <c r="BB1102" s="13">
        <f t="shared" si="1024"/>
        <v>5439.3359999999993</v>
      </c>
      <c r="BC1102" s="13">
        <f t="shared" si="1025"/>
        <v>5374.5820000000003</v>
      </c>
      <c r="BD1102" s="13">
        <f t="shared" si="1026"/>
        <v>5471.3244760000007</v>
      </c>
      <c r="BE1102" s="13">
        <f t="shared" si="1027"/>
        <v>5537.2440479999996</v>
      </c>
      <c r="BF1102" s="13">
        <f t="shared" si="1028"/>
        <v>5471.3244760000007</v>
      </c>
      <c r="BG1102" s="13">
        <f t="shared" si="1029"/>
        <v>5537.2440479999996</v>
      </c>
      <c r="BH1102" s="13">
        <f t="shared" si="1030"/>
        <v>5471.3244760000007</v>
      </c>
      <c r="BI1102" s="73">
        <f t="shared" si="1012"/>
        <v>76053.961523999998</v>
      </c>
      <c r="BJ1102" s="219"/>
      <c r="BK1102" s="850">
        <f t="shared" si="998"/>
        <v>5439.3359999999993</v>
      </c>
      <c r="BL1102" s="109">
        <f t="shared" si="999"/>
        <v>5374.5820000000003</v>
      </c>
      <c r="BM1102" s="109">
        <f t="shared" si="1000"/>
        <v>5374.5820000000003</v>
      </c>
      <c r="BN1102" s="109">
        <f t="shared" si="1001"/>
        <v>5374.5820000000003</v>
      </c>
      <c r="BO1102" s="109">
        <f t="shared" si="1002"/>
        <v>5374.5820000000003</v>
      </c>
      <c r="BP1102" s="109">
        <f t="shared" si="1003"/>
        <v>5439.3359999999993</v>
      </c>
      <c r="BQ1102" s="109">
        <f t="shared" si="1004"/>
        <v>5374.5820000000003</v>
      </c>
      <c r="BR1102" s="109">
        <f t="shared" si="1005"/>
        <v>5439.3359999999993</v>
      </c>
      <c r="BS1102" s="109">
        <f t="shared" si="1006"/>
        <v>5374.5820000000003</v>
      </c>
      <c r="BT1102" s="109">
        <f t="shared" si="1007"/>
        <v>5471.3244760000007</v>
      </c>
      <c r="BU1102" s="109">
        <f t="shared" si="1008"/>
        <v>5537.2440479999996</v>
      </c>
      <c r="BV1102" s="109">
        <f t="shared" si="1009"/>
        <v>5471.3244760000007</v>
      </c>
      <c r="BW1102" s="109">
        <f t="shared" si="1010"/>
        <v>5537.2440479999996</v>
      </c>
      <c r="BX1102" s="109">
        <f t="shared" si="1011"/>
        <v>5471.3244760000007</v>
      </c>
      <c r="BY1102" s="1000">
        <f t="shared" si="1013"/>
        <v>76053.961523999998</v>
      </c>
    </row>
    <row r="1103" spans="1:77">
      <c r="A1103" s="2"/>
      <c r="B1103" s="2" t="s">
        <v>328</v>
      </c>
      <c r="C1103" s="57" t="s">
        <v>36</v>
      </c>
      <c r="D1103" s="57" t="s">
        <v>31</v>
      </c>
      <c r="E1103" s="681" t="s">
        <v>349</v>
      </c>
      <c r="F1103" s="682" t="s">
        <v>264</v>
      </c>
      <c r="G1103" s="682" t="s">
        <v>106</v>
      </c>
      <c r="H1103" s="241" t="s">
        <v>136</v>
      </c>
      <c r="I1103" s="38"/>
      <c r="J1103" s="983"/>
      <c r="K1103" s="903"/>
      <c r="L1103" s="798"/>
      <c r="M1103" s="429"/>
      <c r="N1103" s="109"/>
      <c r="O1103" s="109"/>
      <c r="P1103" s="109"/>
      <c r="Q1103" s="607"/>
      <c r="R1103" s="93"/>
      <c r="S1103" s="109">
        <v>5861722.370000002</v>
      </c>
      <c r="T1103" s="109">
        <v>364552.98</v>
      </c>
      <c r="U1103" s="109">
        <v>423850.65</v>
      </c>
      <c r="V1103" s="109">
        <v>882636.575556</v>
      </c>
      <c r="W1103" s="109">
        <v>794174</v>
      </c>
      <c r="X1103" s="109">
        <v>801460</v>
      </c>
      <c r="Y1103" s="109">
        <v>243090.98100000003</v>
      </c>
      <c r="Z1103" s="109">
        <v>243090.98100000003</v>
      </c>
      <c r="AA1103" s="109">
        <v>243090.98100000003</v>
      </c>
      <c r="AB1103" s="109">
        <v>243090.98100000003</v>
      </c>
      <c r="AC1103" s="109">
        <v>243090.98100000003</v>
      </c>
      <c r="AD1103" s="109">
        <v>246019.788</v>
      </c>
      <c r="AE1103" s="109">
        <v>243090.98100000003</v>
      </c>
      <c r="AF1103" s="109">
        <v>246019.788</v>
      </c>
      <c r="AG1103" s="109">
        <v>243090.98100000003</v>
      </c>
      <c r="AH1103" s="109">
        <v>246019.788</v>
      </c>
      <c r="AI1103" s="109">
        <v>243090.98100000003</v>
      </c>
      <c r="AJ1103" s="109">
        <v>246019.788</v>
      </c>
      <c r="AK1103" s="109">
        <v>246313.52903999999</v>
      </c>
      <c r="AL1103" s="109">
        <v>246313.52903999999</v>
      </c>
      <c r="AM1103" s="109">
        <v>246313.52903999999</v>
      </c>
      <c r="AN1103" s="109">
        <v>246313.52903999999</v>
      </c>
      <c r="AO1103" s="109">
        <v>246313.52903999999</v>
      </c>
      <c r="AP1103" s="160">
        <f t="shared" si="1014"/>
        <v>9857669.5185560044</v>
      </c>
      <c r="AQ1103" s="160">
        <f t="shared" si="1015"/>
        <v>3431101.7021999997</v>
      </c>
      <c r="AR1103" s="160">
        <f t="shared" si="1016"/>
        <v>13288771.220756007</v>
      </c>
      <c r="AS1103" s="607"/>
      <c r="AT1103" s="219"/>
      <c r="AU1103" s="13">
        <f t="shared" si="1017"/>
        <v>243090.98100000003</v>
      </c>
      <c r="AV1103" s="13">
        <f t="shared" si="1018"/>
        <v>243090.98100000003</v>
      </c>
      <c r="AW1103" s="13">
        <f t="shared" si="1019"/>
        <v>246019.788</v>
      </c>
      <c r="AX1103" s="13">
        <f t="shared" si="1020"/>
        <v>243090.98100000003</v>
      </c>
      <c r="AY1103" s="13">
        <f t="shared" si="1021"/>
        <v>246019.788</v>
      </c>
      <c r="AZ1103" s="13">
        <f t="shared" si="1022"/>
        <v>243090.98100000003</v>
      </c>
      <c r="BA1103" s="13">
        <f t="shared" si="1023"/>
        <v>246019.788</v>
      </c>
      <c r="BB1103" s="13">
        <f t="shared" si="1024"/>
        <v>243090.98100000003</v>
      </c>
      <c r="BC1103" s="13">
        <f t="shared" si="1025"/>
        <v>246019.788</v>
      </c>
      <c r="BD1103" s="13">
        <f t="shared" si="1026"/>
        <v>246313.52903999999</v>
      </c>
      <c r="BE1103" s="13">
        <f t="shared" si="1027"/>
        <v>246313.52903999999</v>
      </c>
      <c r="BF1103" s="13">
        <f t="shared" si="1028"/>
        <v>246313.52903999999</v>
      </c>
      <c r="BG1103" s="13">
        <f t="shared" si="1029"/>
        <v>246313.52903999999</v>
      </c>
      <c r="BH1103" s="13">
        <f t="shared" si="1030"/>
        <v>246313.52903999999</v>
      </c>
      <c r="BI1103" s="73">
        <f t="shared" si="1012"/>
        <v>3431101.7021999997</v>
      </c>
      <c r="BJ1103" s="219"/>
      <c r="BK1103" s="850">
        <f t="shared" si="998"/>
        <v>243090.98100000003</v>
      </c>
      <c r="BL1103" s="109">
        <f t="shared" si="999"/>
        <v>243090.98100000003</v>
      </c>
      <c r="BM1103" s="109">
        <f t="shared" si="1000"/>
        <v>246019.788</v>
      </c>
      <c r="BN1103" s="109">
        <f t="shared" si="1001"/>
        <v>243090.98100000003</v>
      </c>
      <c r="BO1103" s="109">
        <f t="shared" si="1002"/>
        <v>246019.788</v>
      </c>
      <c r="BP1103" s="109">
        <f t="shared" si="1003"/>
        <v>243090.98100000003</v>
      </c>
      <c r="BQ1103" s="109">
        <f t="shared" si="1004"/>
        <v>246019.788</v>
      </c>
      <c r="BR1103" s="109">
        <f t="shared" si="1005"/>
        <v>243090.98100000003</v>
      </c>
      <c r="BS1103" s="109">
        <f t="shared" si="1006"/>
        <v>246019.788</v>
      </c>
      <c r="BT1103" s="109">
        <f t="shared" si="1007"/>
        <v>246313.52903999999</v>
      </c>
      <c r="BU1103" s="109">
        <f t="shared" si="1008"/>
        <v>246313.52903999999</v>
      </c>
      <c r="BV1103" s="109">
        <f t="shared" si="1009"/>
        <v>246313.52903999999</v>
      </c>
      <c r="BW1103" s="109">
        <f t="shared" si="1010"/>
        <v>246313.52903999999</v>
      </c>
      <c r="BX1103" s="109">
        <f t="shared" si="1011"/>
        <v>246313.52903999999</v>
      </c>
      <c r="BY1103" s="1000">
        <f t="shared" si="1013"/>
        <v>3431101.7021999997</v>
      </c>
    </row>
    <row r="1104" spans="1:77">
      <c r="A1104" s="679"/>
      <c r="B1104" s="679" t="s">
        <v>328</v>
      </c>
      <c r="C1104" s="57" t="s">
        <v>36</v>
      </c>
      <c r="D1104" s="684" t="s">
        <v>25</v>
      </c>
      <c r="E1104" s="681" t="s">
        <v>349</v>
      </c>
      <c r="F1104" s="682" t="s">
        <v>264</v>
      </c>
      <c r="G1104" s="682" t="s">
        <v>106</v>
      </c>
      <c r="H1104" s="241" t="s">
        <v>133</v>
      </c>
      <c r="I1104" s="38"/>
      <c r="J1104" s="983"/>
      <c r="K1104" s="903"/>
      <c r="L1104" s="798"/>
      <c r="M1104" s="429"/>
      <c r="N1104" s="109"/>
      <c r="O1104" s="109"/>
      <c r="P1104" s="109"/>
      <c r="Q1104" s="607"/>
      <c r="R1104" s="93"/>
      <c r="S1104" s="109">
        <v>110442.81999999999</v>
      </c>
      <c r="T1104" s="109">
        <v>91264.34</v>
      </c>
      <c r="U1104" s="109">
        <v>2505901.4600000004</v>
      </c>
      <c r="V1104" s="109">
        <v>1314255.5327000001</v>
      </c>
      <c r="W1104" s="109">
        <v>592796.42980000004</v>
      </c>
      <c r="X1104" s="109">
        <v>2919926.0015000002</v>
      </c>
      <c r="Y1104" s="109">
        <v>69243.99500000001</v>
      </c>
      <c r="Z1104" s="109">
        <v>69943.994999999995</v>
      </c>
      <c r="AA1104" s="109">
        <v>69243.99500000001</v>
      </c>
      <c r="AB1104" s="109">
        <v>69943.994999999995</v>
      </c>
      <c r="AC1104" s="109">
        <v>69243.99500000001</v>
      </c>
      <c r="AD1104" s="109">
        <v>69378.260000000009</v>
      </c>
      <c r="AE1104" s="109">
        <v>69243.99500000001</v>
      </c>
      <c r="AF1104" s="109">
        <v>69378.260000000009</v>
      </c>
      <c r="AG1104" s="109">
        <v>69943.994999999995</v>
      </c>
      <c r="AH1104" s="109">
        <v>69378.260000000009</v>
      </c>
      <c r="AI1104" s="109">
        <v>69943.994999999995</v>
      </c>
      <c r="AJ1104" s="109">
        <v>69378.260000000009</v>
      </c>
      <c r="AK1104" s="109">
        <v>508099.85284200008</v>
      </c>
      <c r="AL1104" s="109">
        <v>514085.69284200005</v>
      </c>
      <c r="AM1104" s="109">
        <v>508099.85284200008</v>
      </c>
      <c r="AN1104" s="109">
        <v>514085.69284200005</v>
      </c>
      <c r="AO1104" s="109">
        <v>508099.85284200008</v>
      </c>
      <c r="AP1104" s="160">
        <f t="shared" si="1014"/>
        <v>7743018.5690000011</v>
      </c>
      <c r="AQ1104" s="160">
        <f t="shared" si="1015"/>
        <v>3178303.9592100009</v>
      </c>
      <c r="AR1104" s="160">
        <f t="shared" si="1016"/>
        <v>10921322.528209997</v>
      </c>
      <c r="AS1104" s="607"/>
      <c r="AT1104" s="219"/>
      <c r="AU1104" s="13">
        <f t="shared" si="1017"/>
        <v>69943.994999999995</v>
      </c>
      <c r="AV1104" s="13">
        <f t="shared" si="1018"/>
        <v>69243.99500000001</v>
      </c>
      <c r="AW1104" s="13">
        <f t="shared" si="1019"/>
        <v>69378.260000000009</v>
      </c>
      <c r="AX1104" s="13">
        <f t="shared" si="1020"/>
        <v>69243.99500000001</v>
      </c>
      <c r="AY1104" s="13">
        <f t="shared" si="1021"/>
        <v>69378.260000000009</v>
      </c>
      <c r="AZ1104" s="13">
        <f t="shared" si="1022"/>
        <v>69943.994999999995</v>
      </c>
      <c r="BA1104" s="13">
        <f t="shared" si="1023"/>
        <v>69378.260000000009</v>
      </c>
      <c r="BB1104" s="13">
        <f t="shared" si="1024"/>
        <v>69943.994999999995</v>
      </c>
      <c r="BC1104" s="13">
        <f t="shared" si="1025"/>
        <v>69378.260000000009</v>
      </c>
      <c r="BD1104" s="13">
        <f t="shared" si="1026"/>
        <v>508099.85284200008</v>
      </c>
      <c r="BE1104" s="13">
        <f t="shared" si="1027"/>
        <v>514085.69284200005</v>
      </c>
      <c r="BF1104" s="13">
        <f t="shared" si="1028"/>
        <v>508099.85284200008</v>
      </c>
      <c r="BG1104" s="13">
        <f t="shared" si="1029"/>
        <v>514085.69284200005</v>
      </c>
      <c r="BH1104" s="13">
        <f t="shared" si="1030"/>
        <v>508099.85284200008</v>
      </c>
      <c r="BI1104" s="73">
        <f t="shared" si="1012"/>
        <v>3178303.9592100009</v>
      </c>
      <c r="BJ1104" s="219"/>
      <c r="BK1104" s="850">
        <f t="shared" si="998"/>
        <v>69943.994999999995</v>
      </c>
      <c r="BL1104" s="109">
        <f t="shared" si="999"/>
        <v>69243.99500000001</v>
      </c>
      <c r="BM1104" s="109">
        <f t="shared" si="1000"/>
        <v>69378.260000000009</v>
      </c>
      <c r="BN1104" s="109">
        <f t="shared" si="1001"/>
        <v>69243.99500000001</v>
      </c>
      <c r="BO1104" s="109">
        <f t="shared" si="1002"/>
        <v>69378.260000000009</v>
      </c>
      <c r="BP1104" s="109">
        <f t="shared" si="1003"/>
        <v>69943.994999999995</v>
      </c>
      <c r="BQ1104" s="109">
        <f t="shared" si="1004"/>
        <v>69378.260000000009</v>
      </c>
      <c r="BR1104" s="109">
        <f t="shared" si="1005"/>
        <v>69943.994999999995</v>
      </c>
      <c r="BS1104" s="109">
        <f t="shared" si="1006"/>
        <v>69378.260000000009</v>
      </c>
      <c r="BT1104" s="109">
        <f t="shared" si="1007"/>
        <v>508099.85284200008</v>
      </c>
      <c r="BU1104" s="109">
        <f t="shared" si="1008"/>
        <v>514085.69284200005</v>
      </c>
      <c r="BV1104" s="109">
        <f t="shared" si="1009"/>
        <v>508099.85284200008</v>
      </c>
      <c r="BW1104" s="109">
        <f t="shared" si="1010"/>
        <v>514085.69284200005</v>
      </c>
      <c r="BX1104" s="109">
        <f t="shared" si="1011"/>
        <v>508099.85284200008</v>
      </c>
      <c r="BY1104" s="1000">
        <f t="shared" si="1013"/>
        <v>3178303.9592100009</v>
      </c>
    </row>
    <row r="1105" spans="1:77">
      <c r="A1105" s="679"/>
      <c r="B1105" s="679" t="s">
        <v>328</v>
      </c>
      <c r="C1105" s="57" t="s">
        <v>36</v>
      </c>
      <c r="D1105" s="684" t="s">
        <v>29</v>
      </c>
      <c r="E1105" s="681" t="s">
        <v>349</v>
      </c>
      <c r="F1105" s="682" t="s">
        <v>264</v>
      </c>
      <c r="G1105" s="682" t="s">
        <v>106</v>
      </c>
      <c r="H1105" s="241" t="s">
        <v>135</v>
      </c>
      <c r="I1105" s="38"/>
      <c r="J1105" s="983"/>
      <c r="K1105" s="903"/>
      <c r="L1105" s="798"/>
      <c r="M1105" s="429"/>
      <c r="N1105" s="109"/>
      <c r="O1105" s="109"/>
      <c r="P1105" s="109"/>
      <c r="Q1105" s="607"/>
      <c r="R1105" s="93"/>
      <c r="S1105" s="109">
        <v>1394917.6900000002</v>
      </c>
      <c r="T1105" s="109">
        <v>55219.38</v>
      </c>
      <c r="U1105" s="109">
        <v>145471.98000000001</v>
      </c>
      <c r="V1105" s="109">
        <v>245432.56959599999</v>
      </c>
      <c r="W1105" s="109">
        <v>220834</v>
      </c>
      <c r="X1105" s="109">
        <v>222860</v>
      </c>
      <c r="Y1105" s="109">
        <v>145854.57200000001</v>
      </c>
      <c r="Z1105" s="109">
        <v>145854.57200000001</v>
      </c>
      <c r="AA1105" s="109">
        <v>145854.57200000001</v>
      </c>
      <c r="AB1105" s="109">
        <v>145854.57200000001</v>
      </c>
      <c r="AC1105" s="109">
        <v>145854.57200000001</v>
      </c>
      <c r="AD1105" s="109">
        <v>147611.856</v>
      </c>
      <c r="AE1105" s="109">
        <v>145854.57200000001</v>
      </c>
      <c r="AF1105" s="109">
        <v>147611.856</v>
      </c>
      <c r="AG1105" s="109">
        <v>145854.57200000001</v>
      </c>
      <c r="AH1105" s="109">
        <v>147611.856</v>
      </c>
      <c r="AI1105" s="109">
        <v>145854.57200000001</v>
      </c>
      <c r="AJ1105" s="109">
        <v>147611.856</v>
      </c>
      <c r="AK1105" s="109">
        <v>147788.11742400003</v>
      </c>
      <c r="AL1105" s="109">
        <v>147788.11742400003</v>
      </c>
      <c r="AM1105" s="109">
        <v>147788.11742400003</v>
      </c>
      <c r="AN1105" s="109">
        <v>147788.11742400003</v>
      </c>
      <c r="AO1105" s="109">
        <v>147788.11742400003</v>
      </c>
      <c r="AP1105" s="160">
        <f t="shared" si="1014"/>
        <v>2722299.3355960003</v>
      </c>
      <c r="AQ1105" s="160">
        <f t="shared" si="1015"/>
        <v>2058660.8711200003</v>
      </c>
      <c r="AR1105" s="160">
        <f t="shared" si="1016"/>
        <v>4780960.206716002</v>
      </c>
      <c r="AS1105" s="607"/>
      <c r="AT1105" s="219"/>
      <c r="AU1105" s="13">
        <f t="shared" si="1017"/>
        <v>145854.57200000001</v>
      </c>
      <c r="AV1105" s="13">
        <f t="shared" si="1018"/>
        <v>145854.57200000001</v>
      </c>
      <c r="AW1105" s="13">
        <f t="shared" si="1019"/>
        <v>147611.856</v>
      </c>
      <c r="AX1105" s="13">
        <f t="shared" si="1020"/>
        <v>145854.57200000001</v>
      </c>
      <c r="AY1105" s="13">
        <f t="shared" si="1021"/>
        <v>147611.856</v>
      </c>
      <c r="AZ1105" s="13">
        <f t="shared" si="1022"/>
        <v>145854.57200000001</v>
      </c>
      <c r="BA1105" s="13">
        <f t="shared" si="1023"/>
        <v>147611.856</v>
      </c>
      <c r="BB1105" s="13">
        <f t="shared" si="1024"/>
        <v>145854.57200000001</v>
      </c>
      <c r="BC1105" s="13">
        <f t="shared" si="1025"/>
        <v>147611.856</v>
      </c>
      <c r="BD1105" s="13">
        <f t="shared" si="1026"/>
        <v>147788.11742400003</v>
      </c>
      <c r="BE1105" s="13">
        <f t="shared" si="1027"/>
        <v>147788.11742400003</v>
      </c>
      <c r="BF1105" s="13">
        <f t="shared" si="1028"/>
        <v>147788.11742400003</v>
      </c>
      <c r="BG1105" s="13">
        <f t="shared" si="1029"/>
        <v>147788.11742400003</v>
      </c>
      <c r="BH1105" s="13">
        <f t="shared" si="1030"/>
        <v>147788.11742400003</v>
      </c>
      <c r="BI1105" s="73">
        <f t="shared" si="1012"/>
        <v>2058660.8711200003</v>
      </c>
      <c r="BJ1105" s="219"/>
      <c r="BK1105" s="850">
        <f t="shared" si="998"/>
        <v>145854.57200000001</v>
      </c>
      <c r="BL1105" s="109">
        <f t="shared" si="999"/>
        <v>145854.57200000001</v>
      </c>
      <c r="BM1105" s="109">
        <f t="shared" si="1000"/>
        <v>147611.856</v>
      </c>
      <c r="BN1105" s="109">
        <f t="shared" si="1001"/>
        <v>145854.57200000001</v>
      </c>
      <c r="BO1105" s="109">
        <f t="shared" si="1002"/>
        <v>147611.856</v>
      </c>
      <c r="BP1105" s="109">
        <f t="shared" si="1003"/>
        <v>145854.57200000001</v>
      </c>
      <c r="BQ1105" s="109">
        <f t="shared" si="1004"/>
        <v>147611.856</v>
      </c>
      <c r="BR1105" s="109">
        <f t="shared" si="1005"/>
        <v>145854.57200000001</v>
      </c>
      <c r="BS1105" s="109">
        <f t="shared" si="1006"/>
        <v>147611.856</v>
      </c>
      <c r="BT1105" s="109">
        <f t="shared" si="1007"/>
        <v>147788.11742400003</v>
      </c>
      <c r="BU1105" s="109">
        <f t="shared" si="1008"/>
        <v>147788.11742400003</v>
      </c>
      <c r="BV1105" s="109">
        <f t="shared" si="1009"/>
        <v>147788.11742400003</v>
      </c>
      <c r="BW1105" s="109">
        <f t="shared" si="1010"/>
        <v>147788.11742400003</v>
      </c>
      <c r="BX1105" s="109">
        <f t="shared" si="1011"/>
        <v>147788.11742400003</v>
      </c>
      <c r="BY1105" s="1000">
        <f t="shared" si="1013"/>
        <v>2058660.8711200003</v>
      </c>
    </row>
    <row r="1106" spans="1:77">
      <c r="A1106" s="679"/>
      <c r="B1106" s="679" t="s">
        <v>328</v>
      </c>
      <c r="C1106" s="57" t="s">
        <v>36</v>
      </c>
      <c r="D1106" s="684" t="s">
        <v>33</v>
      </c>
      <c r="E1106" s="681" t="s">
        <v>349</v>
      </c>
      <c r="F1106" s="682" t="s">
        <v>264</v>
      </c>
      <c r="G1106" s="682" t="s">
        <v>106</v>
      </c>
      <c r="H1106" s="241" t="s">
        <v>137</v>
      </c>
      <c r="I1106" s="38"/>
      <c r="J1106" s="983"/>
      <c r="K1106" s="903"/>
      <c r="L1106" s="798"/>
      <c r="M1106" s="429"/>
      <c r="N1106" s="109"/>
      <c r="O1106" s="109"/>
      <c r="P1106" s="109"/>
      <c r="Q1106" s="607"/>
      <c r="R1106" s="93"/>
      <c r="S1106" s="109">
        <v>1413088.73</v>
      </c>
      <c r="T1106" s="109">
        <v>45599.55</v>
      </c>
      <c r="U1106" s="109">
        <v>6738.9800000000005</v>
      </c>
      <c r="V1106" s="109">
        <v>83345.314847999995</v>
      </c>
      <c r="W1106" s="109">
        <v>74992</v>
      </c>
      <c r="X1106" s="109">
        <v>75680</v>
      </c>
      <c r="Y1106" s="109">
        <v>97236.409</v>
      </c>
      <c r="Z1106" s="109">
        <v>97236.409</v>
      </c>
      <c r="AA1106" s="109">
        <v>97236.409</v>
      </c>
      <c r="AB1106" s="109">
        <v>97236.409</v>
      </c>
      <c r="AC1106" s="109">
        <v>97236.409</v>
      </c>
      <c r="AD1106" s="109">
        <v>98407.932000000001</v>
      </c>
      <c r="AE1106" s="109">
        <v>97236.409</v>
      </c>
      <c r="AF1106" s="109">
        <v>98407.932000000001</v>
      </c>
      <c r="AG1106" s="109">
        <v>97236.409</v>
      </c>
      <c r="AH1106" s="109">
        <v>98407.932000000001</v>
      </c>
      <c r="AI1106" s="109">
        <v>97236.409</v>
      </c>
      <c r="AJ1106" s="109">
        <v>98407.932000000001</v>
      </c>
      <c r="AK1106" s="109">
        <v>98525.411616000012</v>
      </c>
      <c r="AL1106" s="109">
        <v>98525.411616000012</v>
      </c>
      <c r="AM1106" s="109">
        <v>98525.411616000012</v>
      </c>
      <c r="AN1106" s="109">
        <v>98525.411616000012</v>
      </c>
      <c r="AO1106" s="109">
        <v>98525.411616000012</v>
      </c>
      <c r="AP1106" s="160">
        <f t="shared" si="1014"/>
        <v>1991153.8018479999</v>
      </c>
      <c r="AQ1106" s="160">
        <f t="shared" si="1015"/>
        <v>1372440.8310800004</v>
      </c>
      <c r="AR1106" s="160">
        <f t="shared" si="1016"/>
        <v>3363594.6329279994</v>
      </c>
      <c r="AS1106" s="607"/>
      <c r="AT1106" s="219"/>
      <c r="AU1106" s="13">
        <f t="shared" si="1017"/>
        <v>97236.409</v>
      </c>
      <c r="AV1106" s="13">
        <f t="shared" si="1018"/>
        <v>97236.409</v>
      </c>
      <c r="AW1106" s="13">
        <f t="shared" si="1019"/>
        <v>98407.932000000001</v>
      </c>
      <c r="AX1106" s="13">
        <f t="shared" si="1020"/>
        <v>97236.409</v>
      </c>
      <c r="AY1106" s="13">
        <f t="shared" si="1021"/>
        <v>98407.932000000001</v>
      </c>
      <c r="AZ1106" s="13">
        <f t="shared" si="1022"/>
        <v>97236.409</v>
      </c>
      <c r="BA1106" s="13">
        <f t="shared" si="1023"/>
        <v>98407.932000000001</v>
      </c>
      <c r="BB1106" s="13">
        <f t="shared" si="1024"/>
        <v>97236.409</v>
      </c>
      <c r="BC1106" s="13">
        <f t="shared" si="1025"/>
        <v>98407.932000000001</v>
      </c>
      <c r="BD1106" s="13">
        <f t="shared" si="1026"/>
        <v>98525.411616000012</v>
      </c>
      <c r="BE1106" s="13">
        <f t="shared" si="1027"/>
        <v>98525.411616000012</v>
      </c>
      <c r="BF1106" s="13">
        <f t="shared" si="1028"/>
        <v>98525.411616000012</v>
      </c>
      <c r="BG1106" s="13">
        <f t="shared" si="1029"/>
        <v>98525.411616000012</v>
      </c>
      <c r="BH1106" s="13">
        <f t="shared" si="1030"/>
        <v>98525.411616000012</v>
      </c>
      <c r="BI1106" s="73">
        <f t="shared" si="1012"/>
        <v>1372440.8310800004</v>
      </c>
      <c r="BJ1106" s="219"/>
      <c r="BK1106" s="850">
        <f t="shared" si="998"/>
        <v>97236.409</v>
      </c>
      <c r="BL1106" s="109">
        <f t="shared" si="999"/>
        <v>97236.409</v>
      </c>
      <c r="BM1106" s="109">
        <f t="shared" si="1000"/>
        <v>98407.932000000001</v>
      </c>
      <c r="BN1106" s="109">
        <f t="shared" si="1001"/>
        <v>97236.409</v>
      </c>
      <c r="BO1106" s="109">
        <f t="shared" si="1002"/>
        <v>98407.932000000001</v>
      </c>
      <c r="BP1106" s="109">
        <f t="shared" si="1003"/>
        <v>97236.409</v>
      </c>
      <c r="BQ1106" s="109">
        <f t="shared" si="1004"/>
        <v>98407.932000000001</v>
      </c>
      <c r="BR1106" s="109">
        <f t="shared" si="1005"/>
        <v>97236.409</v>
      </c>
      <c r="BS1106" s="109">
        <f t="shared" si="1006"/>
        <v>98407.932000000001</v>
      </c>
      <c r="BT1106" s="109">
        <f t="shared" si="1007"/>
        <v>98525.411616000012</v>
      </c>
      <c r="BU1106" s="109">
        <f t="shared" si="1008"/>
        <v>98525.411616000012</v>
      </c>
      <c r="BV1106" s="109">
        <f t="shared" si="1009"/>
        <v>98525.411616000012</v>
      </c>
      <c r="BW1106" s="109">
        <f t="shared" si="1010"/>
        <v>98525.411616000012</v>
      </c>
      <c r="BX1106" s="109">
        <f t="shared" si="1011"/>
        <v>98525.411616000012</v>
      </c>
      <c r="BY1106" s="1000">
        <f t="shared" si="1013"/>
        <v>1372440.8310800004</v>
      </c>
    </row>
    <row r="1107" spans="1:77">
      <c r="A1107" s="679"/>
      <c r="B1107" s="679" t="s">
        <v>328</v>
      </c>
      <c r="C1107" s="57" t="s">
        <v>36</v>
      </c>
      <c r="D1107" s="684" t="s">
        <v>27</v>
      </c>
      <c r="E1107" s="681" t="s">
        <v>349</v>
      </c>
      <c r="F1107" s="682" t="s">
        <v>264</v>
      </c>
      <c r="G1107" s="682" t="s">
        <v>106</v>
      </c>
      <c r="H1107" s="241" t="s">
        <v>134</v>
      </c>
      <c r="I1107" s="38"/>
      <c r="J1107" s="983"/>
      <c r="K1107" s="903"/>
      <c r="L1107" s="798"/>
      <c r="M1107" s="429"/>
      <c r="N1107" s="109"/>
      <c r="O1107" s="109"/>
      <c r="P1107" s="109"/>
      <c r="Q1107" s="607"/>
      <c r="R1107" s="93"/>
      <c r="S1107" s="109">
        <v>1142.0899999999999</v>
      </c>
      <c r="T1107" s="109">
        <v>137483.72999999998</v>
      </c>
      <c r="U1107" s="109">
        <v>642528.25</v>
      </c>
      <c r="V1107" s="109">
        <v>216487.41950000002</v>
      </c>
      <c r="W1107" s="109">
        <v>97646.892999999996</v>
      </c>
      <c r="X1107" s="109">
        <v>480977.42749999999</v>
      </c>
      <c r="Y1107" s="109">
        <v>29511.397000000004</v>
      </c>
      <c r="Z1107" s="109">
        <v>29786.397000000001</v>
      </c>
      <c r="AA1107" s="109">
        <v>29511.397000000004</v>
      </c>
      <c r="AB1107" s="109">
        <v>29786.397000000001</v>
      </c>
      <c r="AC1107" s="109">
        <v>29511.397000000004</v>
      </c>
      <c r="AD1107" s="109">
        <v>29591.956000000006</v>
      </c>
      <c r="AE1107" s="109">
        <v>29511.397000000004</v>
      </c>
      <c r="AF1107" s="109">
        <v>29591.956000000006</v>
      </c>
      <c r="AG1107" s="109">
        <v>29786.397000000001</v>
      </c>
      <c r="AH1107" s="109">
        <v>29591.956000000006</v>
      </c>
      <c r="AI1107" s="109">
        <v>29786.397000000001</v>
      </c>
      <c r="AJ1107" s="109">
        <v>29591.956000000006</v>
      </c>
      <c r="AK1107" s="109">
        <v>103088.25660400001</v>
      </c>
      <c r="AL1107" s="109">
        <v>104248.776604</v>
      </c>
      <c r="AM1107" s="109">
        <v>103088.25660400001</v>
      </c>
      <c r="AN1107" s="109">
        <v>104248.776604</v>
      </c>
      <c r="AO1107" s="109">
        <v>103088.25660400001</v>
      </c>
      <c r="AP1107" s="160">
        <f t="shared" si="1014"/>
        <v>1665075.0010000002</v>
      </c>
      <c r="AQ1107" s="160">
        <f t="shared" si="1015"/>
        <v>784512.13202000002</v>
      </c>
      <c r="AR1107" s="160">
        <f t="shared" si="1016"/>
        <v>2449587.1330200005</v>
      </c>
      <c r="AS1107" s="607"/>
      <c r="AT1107" s="219"/>
      <c r="AU1107" s="13">
        <f t="shared" si="1017"/>
        <v>29786.397000000001</v>
      </c>
      <c r="AV1107" s="13">
        <f t="shared" si="1018"/>
        <v>29511.397000000004</v>
      </c>
      <c r="AW1107" s="13">
        <f t="shared" si="1019"/>
        <v>29591.956000000006</v>
      </c>
      <c r="AX1107" s="13">
        <f t="shared" si="1020"/>
        <v>29511.397000000004</v>
      </c>
      <c r="AY1107" s="13">
        <f t="shared" si="1021"/>
        <v>29591.956000000006</v>
      </c>
      <c r="AZ1107" s="13">
        <f t="shared" si="1022"/>
        <v>29786.397000000001</v>
      </c>
      <c r="BA1107" s="13">
        <f t="shared" si="1023"/>
        <v>29591.956000000006</v>
      </c>
      <c r="BB1107" s="13">
        <f t="shared" si="1024"/>
        <v>29786.397000000001</v>
      </c>
      <c r="BC1107" s="13">
        <f t="shared" si="1025"/>
        <v>29591.956000000006</v>
      </c>
      <c r="BD1107" s="13">
        <f t="shared" si="1026"/>
        <v>103088.25660400001</v>
      </c>
      <c r="BE1107" s="13">
        <f t="shared" si="1027"/>
        <v>104248.776604</v>
      </c>
      <c r="BF1107" s="13">
        <f t="shared" si="1028"/>
        <v>103088.25660400001</v>
      </c>
      <c r="BG1107" s="13">
        <f t="shared" si="1029"/>
        <v>104248.776604</v>
      </c>
      <c r="BH1107" s="13">
        <f t="shared" si="1030"/>
        <v>103088.25660400001</v>
      </c>
      <c r="BI1107" s="73">
        <f t="shared" si="1012"/>
        <v>784512.13202000002</v>
      </c>
      <c r="BJ1107" s="219"/>
      <c r="BK1107" s="850">
        <f t="shared" si="998"/>
        <v>29786.397000000001</v>
      </c>
      <c r="BL1107" s="109">
        <f t="shared" si="999"/>
        <v>29511.397000000004</v>
      </c>
      <c r="BM1107" s="109">
        <f t="shared" si="1000"/>
        <v>29591.956000000006</v>
      </c>
      <c r="BN1107" s="109">
        <f t="shared" si="1001"/>
        <v>29511.397000000004</v>
      </c>
      <c r="BO1107" s="109">
        <f t="shared" si="1002"/>
        <v>29591.956000000006</v>
      </c>
      <c r="BP1107" s="109">
        <f t="shared" si="1003"/>
        <v>29786.397000000001</v>
      </c>
      <c r="BQ1107" s="109">
        <f t="shared" si="1004"/>
        <v>29591.956000000006</v>
      </c>
      <c r="BR1107" s="109">
        <f t="shared" si="1005"/>
        <v>29786.397000000001</v>
      </c>
      <c r="BS1107" s="109">
        <f t="shared" si="1006"/>
        <v>29591.956000000006</v>
      </c>
      <c r="BT1107" s="109">
        <f t="shared" si="1007"/>
        <v>103088.25660400001</v>
      </c>
      <c r="BU1107" s="109">
        <f t="shared" si="1008"/>
        <v>104248.776604</v>
      </c>
      <c r="BV1107" s="109">
        <f t="shared" si="1009"/>
        <v>103088.25660400001</v>
      </c>
      <c r="BW1107" s="109">
        <f t="shared" si="1010"/>
        <v>104248.776604</v>
      </c>
      <c r="BX1107" s="109">
        <f t="shared" si="1011"/>
        <v>103088.25660400001</v>
      </c>
      <c r="BY1107" s="1000">
        <f t="shared" si="1013"/>
        <v>784512.13202000002</v>
      </c>
    </row>
    <row r="1108" spans="1:77">
      <c r="A1108" s="678"/>
      <c r="B1108" s="678" t="s">
        <v>328</v>
      </c>
      <c r="C1108" s="57" t="s">
        <v>36</v>
      </c>
      <c r="D1108" s="684" t="s">
        <v>22</v>
      </c>
      <c r="E1108" s="681" t="s">
        <v>349</v>
      </c>
      <c r="F1108" s="683" t="s">
        <v>264</v>
      </c>
      <c r="G1108" s="682" t="s">
        <v>106</v>
      </c>
      <c r="H1108" s="241" t="s">
        <v>132</v>
      </c>
      <c r="I1108" s="38"/>
      <c r="J1108" s="983"/>
      <c r="K1108" s="903"/>
      <c r="L1108" s="798"/>
      <c r="M1108" s="429"/>
      <c r="N1108" s="109"/>
      <c r="O1108" s="109"/>
      <c r="P1108" s="109"/>
      <c r="Q1108" s="607"/>
      <c r="R1108" s="93"/>
      <c r="S1108" s="109">
        <v>587.80999999999995</v>
      </c>
      <c r="T1108" s="109">
        <v>21912.18</v>
      </c>
      <c r="U1108" s="109">
        <v>238688.41</v>
      </c>
      <c r="V1108" s="109">
        <v>153984.0478</v>
      </c>
      <c r="W1108" s="109">
        <v>69454.677199999991</v>
      </c>
      <c r="X1108" s="109">
        <v>342111.571</v>
      </c>
      <c r="Y1108" s="109">
        <v>31432.598000000002</v>
      </c>
      <c r="Z1108" s="109">
        <v>31757.598000000002</v>
      </c>
      <c r="AA1108" s="109">
        <v>31432.598000000002</v>
      </c>
      <c r="AB1108" s="109">
        <v>31757.598000000002</v>
      </c>
      <c r="AC1108" s="109">
        <v>31432.598000000002</v>
      </c>
      <c r="AD1108" s="109">
        <v>31486.304</v>
      </c>
      <c r="AE1108" s="109">
        <v>31432.598000000002</v>
      </c>
      <c r="AF1108" s="109">
        <v>31486.304</v>
      </c>
      <c r="AG1108" s="109">
        <v>31757.598000000002</v>
      </c>
      <c r="AH1108" s="109">
        <v>31486.304</v>
      </c>
      <c r="AI1108" s="109">
        <v>31757.598000000002</v>
      </c>
      <c r="AJ1108" s="109">
        <v>31486.304</v>
      </c>
      <c r="AK1108" s="109">
        <v>36617.756238000002</v>
      </c>
      <c r="AL1108" s="109">
        <v>37004.596237999998</v>
      </c>
      <c r="AM1108" s="109">
        <v>36617.756238000002</v>
      </c>
      <c r="AN1108" s="109">
        <v>37004.596237999998</v>
      </c>
      <c r="AO1108" s="109">
        <v>36617.756238000002</v>
      </c>
      <c r="AP1108" s="160">
        <f t="shared" si="1014"/>
        <v>921361.49</v>
      </c>
      <c r="AQ1108" s="160">
        <f t="shared" si="1015"/>
        <v>467945.66718999995</v>
      </c>
      <c r="AR1108" s="160">
        <f t="shared" si="1016"/>
        <v>1389307.1571900002</v>
      </c>
      <c r="AS1108" s="607"/>
      <c r="AT1108" s="219"/>
      <c r="AU1108" s="13">
        <f t="shared" si="1017"/>
        <v>31757.598000000002</v>
      </c>
      <c r="AV1108" s="13">
        <f t="shared" si="1018"/>
        <v>31432.598000000002</v>
      </c>
      <c r="AW1108" s="13">
        <f t="shared" si="1019"/>
        <v>31486.304</v>
      </c>
      <c r="AX1108" s="13">
        <f t="shared" si="1020"/>
        <v>31432.598000000002</v>
      </c>
      <c r="AY1108" s="13">
        <f t="shared" si="1021"/>
        <v>31486.304</v>
      </c>
      <c r="AZ1108" s="13">
        <f t="shared" si="1022"/>
        <v>31757.598000000002</v>
      </c>
      <c r="BA1108" s="13">
        <f t="shared" si="1023"/>
        <v>31486.304</v>
      </c>
      <c r="BB1108" s="13">
        <f t="shared" si="1024"/>
        <v>31757.598000000002</v>
      </c>
      <c r="BC1108" s="13">
        <f t="shared" si="1025"/>
        <v>31486.304</v>
      </c>
      <c r="BD1108" s="13">
        <f t="shared" si="1026"/>
        <v>36617.756238000002</v>
      </c>
      <c r="BE1108" s="13">
        <f t="shared" si="1027"/>
        <v>37004.596237999998</v>
      </c>
      <c r="BF1108" s="13">
        <f t="shared" si="1028"/>
        <v>36617.756238000002</v>
      </c>
      <c r="BG1108" s="13">
        <f t="shared" si="1029"/>
        <v>37004.596237999998</v>
      </c>
      <c r="BH1108" s="13">
        <f t="shared" si="1030"/>
        <v>36617.756238000002</v>
      </c>
      <c r="BI1108" s="73">
        <f t="shared" si="1012"/>
        <v>467945.66718999995</v>
      </c>
      <c r="BJ1108" s="219"/>
      <c r="BK1108" s="850">
        <f t="shared" si="998"/>
        <v>31757.598000000002</v>
      </c>
      <c r="BL1108" s="109">
        <f t="shared" si="999"/>
        <v>31432.598000000002</v>
      </c>
      <c r="BM1108" s="109">
        <f t="shared" si="1000"/>
        <v>31486.304</v>
      </c>
      <c r="BN1108" s="109">
        <f t="shared" si="1001"/>
        <v>31432.598000000002</v>
      </c>
      <c r="BO1108" s="109">
        <f t="shared" si="1002"/>
        <v>31486.304</v>
      </c>
      <c r="BP1108" s="109">
        <f t="shared" si="1003"/>
        <v>31757.598000000002</v>
      </c>
      <c r="BQ1108" s="109">
        <f t="shared" si="1004"/>
        <v>31486.304</v>
      </c>
      <c r="BR1108" s="109">
        <f t="shared" si="1005"/>
        <v>31757.598000000002</v>
      </c>
      <c r="BS1108" s="109">
        <f t="shared" si="1006"/>
        <v>31486.304</v>
      </c>
      <c r="BT1108" s="109">
        <f t="shared" si="1007"/>
        <v>36617.756238000002</v>
      </c>
      <c r="BU1108" s="109">
        <f t="shared" si="1008"/>
        <v>37004.596237999998</v>
      </c>
      <c r="BV1108" s="109">
        <f t="shared" si="1009"/>
        <v>36617.756238000002</v>
      </c>
      <c r="BW1108" s="109">
        <f t="shared" si="1010"/>
        <v>37004.596237999998</v>
      </c>
      <c r="BX1108" s="109">
        <f t="shared" si="1011"/>
        <v>36617.756238000002</v>
      </c>
      <c r="BY1108" s="1000">
        <f t="shared" si="1013"/>
        <v>467945.66718999995</v>
      </c>
    </row>
    <row r="1109" spans="1:77">
      <c r="A1109" s="678" t="s">
        <v>339</v>
      </c>
      <c r="B1109" s="678" t="s">
        <v>2072</v>
      </c>
      <c r="C1109" s="57" t="s">
        <v>36</v>
      </c>
      <c r="D1109" s="684" t="s">
        <v>7</v>
      </c>
      <c r="E1109" s="681" t="s">
        <v>349</v>
      </c>
      <c r="F1109" s="683">
        <v>40908</v>
      </c>
      <c r="G1109" s="682" t="s">
        <v>106</v>
      </c>
      <c r="H1109" s="241" t="s">
        <v>141</v>
      </c>
      <c r="I1109" s="38"/>
      <c r="J1109" s="983"/>
      <c r="K1109" s="903"/>
      <c r="L1109" s="798"/>
      <c r="M1109" s="429"/>
      <c r="N1109" s="109"/>
      <c r="O1109" s="109"/>
      <c r="P1109" s="109"/>
      <c r="Q1109" s="607"/>
      <c r="R1109" s="93"/>
      <c r="S1109" s="109">
        <v>0</v>
      </c>
      <c r="T1109" s="109">
        <v>1360162.87</v>
      </c>
      <c r="U1109" s="109">
        <v>4718.0900000000011</v>
      </c>
      <c r="V1109" s="109">
        <v>0</v>
      </c>
      <c r="W1109" s="109">
        <v>0</v>
      </c>
      <c r="X1109" s="109">
        <v>1415463.9600000002</v>
      </c>
      <c r="Y1109" s="109">
        <v>0</v>
      </c>
      <c r="Z1109" s="109">
        <v>0</v>
      </c>
      <c r="AA1109" s="109">
        <v>0</v>
      </c>
      <c r="AB1109" s="109">
        <v>0</v>
      </c>
      <c r="AC1109" s="109">
        <v>0</v>
      </c>
      <c r="AD1109" s="109">
        <v>0</v>
      </c>
      <c r="AE1109" s="109">
        <v>0</v>
      </c>
      <c r="AF1109" s="109">
        <v>0</v>
      </c>
      <c r="AG1109" s="109">
        <v>0</v>
      </c>
      <c r="AH1109" s="109">
        <v>0</v>
      </c>
      <c r="AI1109" s="109">
        <v>0</v>
      </c>
      <c r="AJ1109" s="109">
        <v>0</v>
      </c>
      <c r="AK1109" s="109">
        <v>0</v>
      </c>
      <c r="AL1109" s="109">
        <v>0</v>
      </c>
      <c r="AM1109" s="109">
        <v>0</v>
      </c>
      <c r="AN1109" s="109">
        <v>0</v>
      </c>
      <c r="AO1109" s="109">
        <v>0</v>
      </c>
      <c r="AP1109" s="160">
        <f t="shared" si="1014"/>
        <v>2780344.9200000004</v>
      </c>
      <c r="AQ1109" s="160">
        <f t="shared" si="1015"/>
        <v>0</v>
      </c>
      <c r="AR1109" s="160">
        <f t="shared" si="1016"/>
        <v>2780344.9200000004</v>
      </c>
      <c r="AS1109" s="607"/>
      <c r="AT1109" s="219"/>
      <c r="AU1109" s="13">
        <f t="shared" si="1017"/>
        <v>0</v>
      </c>
      <c r="AV1109" s="13">
        <f t="shared" si="1018"/>
        <v>0</v>
      </c>
      <c r="AW1109" s="13">
        <f t="shared" si="1019"/>
        <v>0</v>
      </c>
      <c r="AX1109" s="13">
        <f t="shared" si="1020"/>
        <v>0</v>
      </c>
      <c r="AY1109" s="13">
        <f t="shared" si="1021"/>
        <v>0</v>
      </c>
      <c r="AZ1109" s="13">
        <f t="shared" si="1022"/>
        <v>0</v>
      </c>
      <c r="BA1109" s="13">
        <f t="shared" si="1023"/>
        <v>0</v>
      </c>
      <c r="BB1109" s="13">
        <f t="shared" si="1024"/>
        <v>0</v>
      </c>
      <c r="BC1109" s="13">
        <f t="shared" si="1025"/>
        <v>0</v>
      </c>
      <c r="BD1109" s="13">
        <f t="shared" si="1026"/>
        <v>0</v>
      </c>
      <c r="BE1109" s="13">
        <f t="shared" si="1027"/>
        <v>0</v>
      </c>
      <c r="BF1109" s="13">
        <f t="shared" si="1028"/>
        <v>0</v>
      </c>
      <c r="BG1109" s="13">
        <f t="shared" si="1029"/>
        <v>0</v>
      </c>
      <c r="BH1109" s="13">
        <f t="shared" si="1030"/>
        <v>0</v>
      </c>
      <c r="BI1109" s="73">
        <f t="shared" si="1012"/>
        <v>0</v>
      </c>
      <c r="BJ1109" s="219"/>
      <c r="BK1109" s="850">
        <f t="shared" si="998"/>
        <v>0</v>
      </c>
      <c r="BL1109" s="109">
        <f t="shared" si="999"/>
        <v>0</v>
      </c>
      <c r="BM1109" s="109">
        <f t="shared" si="1000"/>
        <v>0</v>
      </c>
      <c r="BN1109" s="109">
        <f t="shared" si="1001"/>
        <v>0</v>
      </c>
      <c r="BO1109" s="109">
        <f t="shared" si="1002"/>
        <v>0</v>
      </c>
      <c r="BP1109" s="109">
        <f t="shared" si="1003"/>
        <v>0</v>
      </c>
      <c r="BQ1109" s="109">
        <f t="shared" si="1004"/>
        <v>0</v>
      </c>
      <c r="BR1109" s="109">
        <f t="shared" si="1005"/>
        <v>0</v>
      </c>
      <c r="BS1109" s="109">
        <f t="shared" si="1006"/>
        <v>0</v>
      </c>
      <c r="BT1109" s="109">
        <f t="shared" si="1007"/>
        <v>0</v>
      </c>
      <c r="BU1109" s="109">
        <f t="shared" si="1008"/>
        <v>0</v>
      </c>
      <c r="BV1109" s="109">
        <f t="shared" si="1009"/>
        <v>0</v>
      </c>
      <c r="BW1109" s="109">
        <f t="shared" si="1010"/>
        <v>0</v>
      </c>
      <c r="BX1109" s="109">
        <f t="shared" si="1011"/>
        <v>0</v>
      </c>
      <c r="BY1109" s="1000">
        <f t="shared" si="1013"/>
        <v>0</v>
      </c>
    </row>
    <row r="1110" spans="1:77">
      <c r="A1110" s="679" t="s">
        <v>2337</v>
      </c>
      <c r="B1110" s="679" t="s">
        <v>2338</v>
      </c>
      <c r="C1110" s="57" t="s">
        <v>44</v>
      </c>
      <c r="D1110" s="684" t="s">
        <v>42</v>
      </c>
      <c r="E1110" s="681" t="s">
        <v>349</v>
      </c>
      <c r="F1110" s="682">
        <v>40603</v>
      </c>
      <c r="G1110" s="682" t="s">
        <v>106</v>
      </c>
      <c r="H1110" s="241" t="s">
        <v>147</v>
      </c>
      <c r="I1110" s="38"/>
      <c r="J1110" s="983"/>
      <c r="K1110" s="903"/>
      <c r="L1110" s="798"/>
      <c r="M1110" s="429"/>
      <c r="N1110" s="109"/>
      <c r="O1110" s="109"/>
      <c r="P1110" s="109"/>
      <c r="Q1110" s="607"/>
      <c r="R1110" s="93"/>
      <c r="S1110" s="109">
        <v>73070</v>
      </c>
      <c r="T1110" s="109">
        <v>318802.65999999997</v>
      </c>
      <c r="U1110" s="109">
        <v>142965.43</v>
      </c>
      <c r="V1110" s="109">
        <v>577582.98</v>
      </c>
      <c r="W1110" s="109">
        <v>450812.5</v>
      </c>
      <c r="X1110" s="109">
        <v>789038.18000000017</v>
      </c>
      <c r="Y1110" s="109">
        <v>0</v>
      </c>
      <c r="Z1110" s="109">
        <v>0</v>
      </c>
      <c r="AA1110" s="109">
        <v>0</v>
      </c>
      <c r="AB1110" s="109">
        <v>0</v>
      </c>
      <c r="AC1110" s="109">
        <v>0</v>
      </c>
      <c r="AD1110" s="109">
        <v>0</v>
      </c>
      <c r="AE1110" s="109">
        <v>0</v>
      </c>
      <c r="AF1110" s="109">
        <v>0</v>
      </c>
      <c r="AG1110" s="109">
        <v>0</v>
      </c>
      <c r="AH1110" s="109">
        <v>0</v>
      </c>
      <c r="AI1110" s="109">
        <v>0</v>
      </c>
      <c r="AJ1110" s="109">
        <v>0</v>
      </c>
      <c r="AK1110" s="109">
        <v>0</v>
      </c>
      <c r="AL1110" s="109">
        <v>0</v>
      </c>
      <c r="AM1110" s="109">
        <v>0</v>
      </c>
      <c r="AN1110" s="109">
        <v>0</v>
      </c>
      <c r="AO1110" s="109">
        <v>0</v>
      </c>
      <c r="AP1110" s="160">
        <f t="shared" si="1014"/>
        <v>2352271.75</v>
      </c>
      <c r="AQ1110" s="160">
        <f t="shared" si="1015"/>
        <v>0</v>
      </c>
      <c r="AR1110" s="160">
        <f t="shared" si="1016"/>
        <v>2352271.75</v>
      </c>
      <c r="AS1110" s="607"/>
      <c r="AT1110" s="219"/>
      <c r="AU1110" s="13">
        <f t="shared" si="1017"/>
        <v>0</v>
      </c>
      <c r="AV1110" s="13">
        <f t="shared" si="1018"/>
        <v>0</v>
      </c>
      <c r="AW1110" s="13">
        <f t="shared" si="1019"/>
        <v>0</v>
      </c>
      <c r="AX1110" s="13">
        <f t="shared" si="1020"/>
        <v>0</v>
      </c>
      <c r="AY1110" s="13">
        <f t="shared" si="1021"/>
        <v>0</v>
      </c>
      <c r="AZ1110" s="13">
        <f t="shared" si="1022"/>
        <v>0</v>
      </c>
      <c r="BA1110" s="13">
        <f t="shared" si="1023"/>
        <v>0</v>
      </c>
      <c r="BB1110" s="13">
        <f t="shared" si="1024"/>
        <v>0</v>
      </c>
      <c r="BC1110" s="13">
        <f t="shared" si="1025"/>
        <v>0</v>
      </c>
      <c r="BD1110" s="13">
        <f t="shared" si="1026"/>
        <v>0</v>
      </c>
      <c r="BE1110" s="13">
        <f t="shared" si="1027"/>
        <v>0</v>
      </c>
      <c r="BF1110" s="13">
        <f t="shared" si="1028"/>
        <v>0</v>
      </c>
      <c r="BG1110" s="13">
        <f t="shared" si="1029"/>
        <v>0</v>
      </c>
      <c r="BH1110" s="13">
        <f t="shared" si="1030"/>
        <v>0</v>
      </c>
      <c r="BI1110" s="73">
        <f t="shared" si="1012"/>
        <v>0</v>
      </c>
      <c r="BJ1110" s="219"/>
      <c r="BK1110" s="850">
        <f t="shared" si="998"/>
        <v>0</v>
      </c>
      <c r="BL1110" s="109">
        <f t="shared" si="999"/>
        <v>0</v>
      </c>
      <c r="BM1110" s="109">
        <f t="shared" si="1000"/>
        <v>0</v>
      </c>
      <c r="BN1110" s="109">
        <f t="shared" si="1001"/>
        <v>0</v>
      </c>
      <c r="BO1110" s="109">
        <f t="shared" si="1002"/>
        <v>0</v>
      </c>
      <c r="BP1110" s="109">
        <f t="shared" si="1003"/>
        <v>0</v>
      </c>
      <c r="BQ1110" s="109">
        <f t="shared" si="1004"/>
        <v>0</v>
      </c>
      <c r="BR1110" s="109">
        <f t="shared" si="1005"/>
        <v>0</v>
      </c>
      <c r="BS1110" s="109">
        <f t="shared" si="1006"/>
        <v>0</v>
      </c>
      <c r="BT1110" s="109">
        <f t="shared" si="1007"/>
        <v>0</v>
      </c>
      <c r="BU1110" s="109">
        <f t="shared" si="1008"/>
        <v>0</v>
      </c>
      <c r="BV1110" s="109">
        <f t="shared" si="1009"/>
        <v>0</v>
      </c>
      <c r="BW1110" s="109">
        <f t="shared" si="1010"/>
        <v>0</v>
      </c>
      <c r="BX1110" s="109">
        <f t="shared" si="1011"/>
        <v>0</v>
      </c>
      <c r="BY1110" s="1000">
        <f t="shared" si="1013"/>
        <v>0</v>
      </c>
    </row>
    <row r="1111" spans="1:77">
      <c r="A1111" s="679" t="s">
        <v>2347</v>
      </c>
      <c r="B1111" s="679" t="s">
        <v>2348</v>
      </c>
      <c r="C1111" s="57" t="s">
        <v>44</v>
      </c>
      <c r="D1111" s="684" t="s">
        <v>42</v>
      </c>
      <c r="E1111" s="681" t="s">
        <v>349</v>
      </c>
      <c r="F1111" s="682">
        <v>40765</v>
      </c>
      <c r="G1111" s="682" t="s">
        <v>106</v>
      </c>
      <c r="H1111" s="241" t="s">
        <v>147</v>
      </c>
      <c r="I1111" s="38"/>
      <c r="J1111" s="983"/>
      <c r="K1111" s="903"/>
      <c r="L1111" s="798"/>
      <c r="M1111" s="429"/>
      <c r="N1111" s="109"/>
      <c r="O1111" s="109"/>
      <c r="P1111" s="109"/>
      <c r="Q1111" s="607"/>
      <c r="R1111" s="93"/>
      <c r="S1111" s="109">
        <v>0</v>
      </c>
      <c r="T1111" s="109">
        <v>952024.18</v>
      </c>
      <c r="U1111" s="109">
        <v>-64630.8</v>
      </c>
      <c r="V1111" s="109">
        <v>0</v>
      </c>
      <c r="W1111" s="109">
        <v>0</v>
      </c>
      <c r="X1111" s="109">
        <v>0</v>
      </c>
      <c r="Y1111" s="109">
        <v>0</v>
      </c>
      <c r="Z1111" s="109">
        <v>0</v>
      </c>
      <c r="AA1111" s="109">
        <v>0</v>
      </c>
      <c r="AB1111" s="109">
        <v>0</v>
      </c>
      <c r="AC1111" s="109">
        <v>0</v>
      </c>
      <c r="AD1111" s="109">
        <v>0</v>
      </c>
      <c r="AE1111" s="109">
        <v>0</v>
      </c>
      <c r="AF1111" s="109">
        <v>0</v>
      </c>
      <c r="AG1111" s="109">
        <v>0</v>
      </c>
      <c r="AH1111" s="109">
        <v>0</v>
      </c>
      <c r="AI1111" s="109">
        <v>0</v>
      </c>
      <c r="AJ1111" s="109">
        <v>0</v>
      </c>
      <c r="AK1111" s="109">
        <v>0</v>
      </c>
      <c r="AL1111" s="109">
        <v>0</v>
      </c>
      <c r="AM1111" s="109">
        <v>0</v>
      </c>
      <c r="AN1111" s="109">
        <v>0</v>
      </c>
      <c r="AO1111" s="109">
        <v>0</v>
      </c>
      <c r="AP1111" s="160">
        <f t="shared" si="1014"/>
        <v>887393.38</v>
      </c>
      <c r="AQ1111" s="160">
        <f t="shared" si="1015"/>
        <v>0</v>
      </c>
      <c r="AR1111" s="160">
        <f t="shared" si="1016"/>
        <v>887393.38</v>
      </c>
      <c r="AS1111" s="607"/>
      <c r="AT1111" s="219"/>
      <c r="AU1111" s="13">
        <f t="shared" si="1017"/>
        <v>0</v>
      </c>
      <c r="AV1111" s="13">
        <f t="shared" si="1018"/>
        <v>0</v>
      </c>
      <c r="AW1111" s="13">
        <f t="shared" si="1019"/>
        <v>0</v>
      </c>
      <c r="AX1111" s="13">
        <f t="shared" si="1020"/>
        <v>0</v>
      </c>
      <c r="AY1111" s="13">
        <f t="shared" si="1021"/>
        <v>0</v>
      </c>
      <c r="AZ1111" s="13">
        <f t="shared" si="1022"/>
        <v>0</v>
      </c>
      <c r="BA1111" s="13">
        <f t="shared" si="1023"/>
        <v>0</v>
      </c>
      <c r="BB1111" s="13">
        <f t="shared" si="1024"/>
        <v>0</v>
      </c>
      <c r="BC1111" s="13">
        <f t="shared" si="1025"/>
        <v>0</v>
      </c>
      <c r="BD1111" s="13">
        <f t="shared" si="1026"/>
        <v>0</v>
      </c>
      <c r="BE1111" s="13">
        <f t="shared" si="1027"/>
        <v>0</v>
      </c>
      <c r="BF1111" s="13">
        <f t="shared" si="1028"/>
        <v>0</v>
      </c>
      <c r="BG1111" s="13">
        <f t="shared" si="1029"/>
        <v>0</v>
      </c>
      <c r="BH1111" s="13">
        <f t="shared" si="1030"/>
        <v>0</v>
      </c>
      <c r="BI1111" s="73">
        <f t="shared" si="1012"/>
        <v>0</v>
      </c>
      <c r="BJ1111" s="219"/>
      <c r="BK1111" s="850">
        <f t="shared" si="998"/>
        <v>0</v>
      </c>
      <c r="BL1111" s="109">
        <f t="shared" si="999"/>
        <v>0</v>
      </c>
      <c r="BM1111" s="109">
        <f t="shared" si="1000"/>
        <v>0</v>
      </c>
      <c r="BN1111" s="109">
        <f t="shared" si="1001"/>
        <v>0</v>
      </c>
      <c r="BO1111" s="109">
        <f t="shared" si="1002"/>
        <v>0</v>
      </c>
      <c r="BP1111" s="109">
        <f t="shared" si="1003"/>
        <v>0</v>
      </c>
      <c r="BQ1111" s="109">
        <f t="shared" si="1004"/>
        <v>0</v>
      </c>
      <c r="BR1111" s="109">
        <f t="shared" si="1005"/>
        <v>0</v>
      </c>
      <c r="BS1111" s="109">
        <f t="shared" si="1006"/>
        <v>0</v>
      </c>
      <c r="BT1111" s="109">
        <f t="shared" si="1007"/>
        <v>0</v>
      </c>
      <c r="BU1111" s="109">
        <f t="shared" si="1008"/>
        <v>0</v>
      </c>
      <c r="BV1111" s="109">
        <f t="shared" si="1009"/>
        <v>0</v>
      </c>
      <c r="BW1111" s="109">
        <f t="shared" si="1010"/>
        <v>0</v>
      </c>
      <c r="BX1111" s="109">
        <f t="shared" si="1011"/>
        <v>0</v>
      </c>
      <c r="BY1111" s="1000">
        <f t="shared" si="1013"/>
        <v>0</v>
      </c>
    </row>
    <row r="1112" spans="1:77">
      <c r="A1112" s="679" t="s">
        <v>2441</v>
      </c>
      <c r="B1112" s="679" t="s">
        <v>2442</v>
      </c>
      <c r="C1112" s="57" t="s">
        <v>16</v>
      </c>
      <c r="D1112" s="684" t="s">
        <v>18</v>
      </c>
      <c r="E1112" s="681" t="s">
        <v>349</v>
      </c>
      <c r="F1112" s="682">
        <v>40847</v>
      </c>
      <c r="G1112" s="682" t="s">
        <v>106</v>
      </c>
      <c r="H1112" s="241" t="s">
        <v>120</v>
      </c>
      <c r="I1112" s="38"/>
      <c r="J1112" s="983"/>
      <c r="K1112" s="903"/>
      <c r="L1112" s="798"/>
      <c r="M1112" s="429"/>
      <c r="N1112" s="109"/>
      <c r="O1112" s="109"/>
      <c r="P1112" s="109"/>
      <c r="Q1112" s="607"/>
      <c r="R1112" s="93"/>
      <c r="S1112" s="109"/>
      <c r="T1112" s="109"/>
      <c r="U1112" s="109"/>
      <c r="V1112" s="109">
        <v>222379.93000000002</v>
      </c>
      <c r="W1112" s="109">
        <v>918.83999999999651</v>
      </c>
      <c r="X1112" s="109">
        <v>1069.179999999993</v>
      </c>
      <c r="Y1112" s="109">
        <v>0</v>
      </c>
      <c r="Z1112" s="109">
        <v>0</v>
      </c>
      <c r="AA1112" s="109">
        <v>0</v>
      </c>
      <c r="AB1112" s="109">
        <v>0</v>
      </c>
      <c r="AC1112" s="109">
        <v>0</v>
      </c>
      <c r="AD1112" s="109">
        <v>0</v>
      </c>
      <c r="AE1112" s="109">
        <v>0</v>
      </c>
      <c r="AF1112" s="109">
        <v>0</v>
      </c>
      <c r="AG1112" s="109">
        <v>0</v>
      </c>
      <c r="AH1112" s="109">
        <v>0</v>
      </c>
      <c r="AI1112" s="109">
        <v>0</v>
      </c>
      <c r="AJ1112" s="109">
        <v>0</v>
      </c>
      <c r="AK1112" s="109">
        <v>0</v>
      </c>
      <c r="AL1112" s="109">
        <v>0</v>
      </c>
      <c r="AM1112" s="109">
        <v>0</v>
      </c>
      <c r="AN1112" s="109">
        <v>0</v>
      </c>
      <c r="AO1112" s="109">
        <v>0</v>
      </c>
      <c r="AP1112" s="160">
        <f t="shared" si="1014"/>
        <v>224367.95</v>
      </c>
      <c r="AQ1112" s="160">
        <f t="shared" si="1015"/>
        <v>0</v>
      </c>
      <c r="AR1112" s="160">
        <f t="shared" si="1016"/>
        <v>224367.95</v>
      </c>
      <c r="AS1112" s="607"/>
      <c r="AT1112" s="219"/>
      <c r="AU1112" s="13">
        <f t="shared" si="1017"/>
        <v>0</v>
      </c>
      <c r="AV1112" s="13">
        <f t="shared" si="1018"/>
        <v>0</v>
      </c>
      <c r="AW1112" s="13">
        <f t="shared" si="1019"/>
        <v>0</v>
      </c>
      <c r="AX1112" s="13">
        <f t="shared" si="1020"/>
        <v>0</v>
      </c>
      <c r="AY1112" s="13">
        <f t="shared" si="1021"/>
        <v>0</v>
      </c>
      <c r="AZ1112" s="13">
        <f t="shared" si="1022"/>
        <v>0</v>
      </c>
      <c r="BA1112" s="13">
        <f t="shared" si="1023"/>
        <v>0</v>
      </c>
      <c r="BB1112" s="13">
        <f t="shared" si="1024"/>
        <v>0</v>
      </c>
      <c r="BC1112" s="13">
        <f t="shared" si="1025"/>
        <v>0</v>
      </c>
      <c r="BD1112" s="13">
        <f t="shared" si="1026"/>
        <v>0</v>
      </c>
      <c r="BE1112" s="13">
        <f t="shared" si="1027"/>
        <v>0</v>
      </c>
      <c r="BF1112" s="13">
        <f t="shared" si="1028"/>
        <v>0</v>
      </c>
      <c r="BG1112" s="13">
        <f t="shared" si="1029"/>
        <v>0</v>
      </c>
      <c r="BH1112" s="13">
        <f t="shared" si="1030"/>
        <v>0</v>
      </c>
      <c r="BI1112" s="73">
        <f t="shared" si="1012"/>
        <v>0</v>
      </c>
      <c r="BJ1112" s="219"/>
      <c r="BK1112" s="850">
        <f t="shared" si="998"/>
        <v>0</v>
      </c>
      <c r="BL1112" s="109">
        <f t="shared" si="999"/>
        <v>0</v>
      </c>
      <c r="BM1112" s="109">
        <f t="shared" si="1000"/>
        <v>0</v>
      </c>
      <c r="BN1112" s="109">
        <f t="shared" si="1001"/>
        <v>0</v>
      </c>
      <c r="BO1112" s="109">
        <f t="shared" si="1002"/>
        <v>0</v>
      </c>
      <c r="BP1112" s="109">
        <f t="shared" si="1003"/>
        <v>0</v>
      </c>
      <c r="BQ1112" s="109">
        <f t="shared" si="1004"/>
        <v>0</v>
      </c>
      <c r="BR1112" s="109">
        <f t="shared" si="1005"/>
        <v>0</v>
      </c>
      <c r="BS1112" s="109">
        <f t="shared" si="1006"/>
        <v>0</v>
      </c>
      <c r="BT1112" s="109">
        <f t="shared" si="1007"/>
        <v>0</v>
      </c>
      <c r="BU1112" s="109">
        <f t="shared" si="1008"/>
        <v>0</v>
      </c>
      <c r="BV1112" s="109">
        <f t="shared" si="1009"/>
        <v>0</v>
      </c>
      <c r="BW1112" s="109">
        <f t="shared" si="1010"/>
        <v>0</v>
      </c>
      <c r="BX1112" s="109">
        <f t="shared" si="1011"/>
        <v>0</v>
      </c>
      <c r="BY1112" s="1000">
        <f t="shared" si="1013"/>
        <v>0</v>
      </c>
    </row>
    <row r="1113" spans="1:77" ht="63.75">
      <c r="A1113" s="678" t="s">
        <v>275</v>
      </c>
      <c r="B1113" s="678" t="s">
        <v>2018</v>
      </c>
      <c r="C1113" s="57" t="s">
        <v>23</v>
      </c>
      <c r="D1113" s="684" t="s">
        <v>31</v>
      </c>
      <c r="E1113" s="681" t="s">
        <v>349</v>
      </c>
      <c r="F1113" s="683">
        <v>41030</v>
      </c>
      <c r="G1113" s="682" t="s">
        <v>106</v>
      </c>
      <c r="H1113" s="241" t="s">
        <v>129</v>
      </c>
      <c r="I1113" s="38"/>
      <c r="J1113" s="983"/>
      <c r="K1113" s="903"/>
      <c r="L1113" s="798"/>
      <c r="M1113" s="429"/>
      <c r="N1113" s="902" t="s">
        <v>1392</v>
      </c>
      <c r="O1113" s="986" t="s">
        <v>3624</v>
      </c>
      <c r="P1113" s="109"/>
      <c r="Q1113" s="607"/>
      <c r="R1113" s="93"/>
      <c r="S1113" s="109">
        <v>77650.690000000206</v>
      </c>
      <c r="T1113" s="109">
        <v>1384662.1500000001</v>
      </c>
      <c r="U1113" s="109">
        <v>-689507.94</v>
      </c>
      <c r="V1113" s="109">
        <v>0</v>
      </c>
      <c r="W1113" s="109">
        <v>0</v>
      </c>
      <c r="X1113" s="109">
        <v>0</v>
      </c>
      <c r="Y1113" s="109">
        <v>0</v>
      </c>
      <c r="Z1113" s="109">
        <v>0</v>
      </c>
      <c r="AA1113" s="109">
        <v>0</v>
      </c>
      <c r="AB1113" s="109">
        <v>0</v>
      </c>
      <c r="AC1113" s="109">
        <v>7291026.7300000004</v>
      </c>
      <c r="AD1113" s="109">
        <v>0</v>
      </c>
      <c r="AE1113" s="109">
        <v>0</v>
      </c>
      <c r="AF1113" s="109">
        <v>0</v>
      </c>
      <c r="AG1113" s="109">
        <v>0</v>
      </c>
      <c r="AH1113" s="109">
        <v>0</v>
      </c>
      <c r="AI1113" s="109">
        <v>0</v>
      </c>
      <c r="AJ1113" s="109">
        <v>0</v>
      </c>
      <c r="AK1113" s="109">
        <v>0</v>
      </c>
      <c r="AL1113" s="109">
        <v>0</v>
      </c>
      <c r="AM1113" s="109">
        <v>0</v>
      </c>
      <c r="AN1113" s="109">
        <v>0</v>
      </c>
      <c r="AO1113" s="109">
        <v>0</v>
      </c>
      <c r="AP1113" s="160">
        <f t="shared" si="1014"/>
        <v>772804.90000000037</v>
      </c>
      <c r="AQ1113" s="160">
        <f t="shared" si="1015"/>
        <v>7291026.7300000004</v>
      </c>
      <c r="AR1113" s="160">
        <f t="shared" si="1016"/>
        <v>8063831.6300000008</v>
      </c>
      <c r="AS1113" s="607"/>
      <c r="AT1113" s="219"/>
      <c r="AU1113" s="943">
        <v>0</v>
      </c>
      <c r="AV1113" s="943">
        <v>0</v>
      </c>
      <c r="AW1113" s="943">
        <v>0</v>
      </c>
      <c r="AX1113" s="943">
        <v>0</v>
      </c>
      <c r="AY1113" s="943">
        <v>0</v>
      </c>
      <c r="AZ1113" s="943">
        <v>0</v>
      </c>
      <c r="BA1113" s="943">
        <v>0</v>
      </c>
      <c r="BB1113" s="943">
        <v>0</v>
      </c>
      <c r="BC1113" s="943">
        <v>0</v>
      </c>
      <c r="BD1113" s="943">
        <v>0</v>
      </c>
      <c r="BE1113" s="943">
        <v>0</v>
      </c>
      <c r="BF1113" s="943">
        <v>0</v>
      </c>
      <c r="BG1113" s="943">
        <v>0</v>
      </c>
      <c r="BH1113" s="943">
        <v>0</v>
      </c>
      <c r="BI1113" s="73">
        <f t="shared" si="1012"/>
        <v>0</v>
      </c>
      <c r="BJ1113" s="219"/>
      <c r="BK1113" s="850">
        <f t="shared" si="998"/>
        <v>0</v>
      </c>
      <c r="BL1113" s="109">
        <f t="shared" si="999"/>
        <v>0</v>
      </c>
      <c r="BM1113" s="109">
        <f t="shared" si="1000"/>
        <v>0</v>
      </c>
      <c r="BN1113" s="109">
        <f t="shared" si="1001"/>
        <v>0</v>
      </c>
      <c r="BO1113" s="109">
        <f t="shared" si="1002"/>
        <v>0</v>
      </c>
      <c r="BP1113" s="109">
        <f t="shared" si="1003"/>
        <v>0</v>
      </c>
      <c r="BQ1113" s="109">
        <f t="shared" si="1004"/>
        <v>0</v>
      </c>
      <c r="BR1113" s="109">
        <f t="shared" si="1005"/>
        <v>0</v>
      </c>
      <c r="BS1113" s="109">
        <f t="shared" si="1006"/>
        <v>0</v>
      </c>
      <c r="BT1113" s="109">
        <f t="shared" si="1007"/>
        <v>0</v>
      </c>
      <c r="BU1113" s="109">
        <f t="shared" si="1008"/>
        <v>0</v>
      </c>
      <c r="BV1113" s="109">
        <f t="shared" si="1009"/>
        <v>0</v>
      </c>
      <c r="BW1113" s="109">
        <f t="shared" si="1010"/>
        <v>0</v>
      </c>
      <c r="BX1113" s="109">
        <f t="shared" si="1011"/>
        <v>0</v>
      </c>
      <c r="BY1113" s="1000">
        <f t="shared" si="1013"/>
        <v>0</v>
      </c>
    </row>
    <row r="1114" spans="1:77">
      <c r="A1114" s="678" t="s">
        <v>1396</v>
      </c>
      <c r="B1114" s="678" t="s">
        <v>1397</v>
      </c>
      <c r="C1114" s="57" t="s">
        <v>13</v>
      </c>
      <c r="D1114" s="684" t="s">
        <v>14</v>
      </c>
      <c r="E1114" s="681" t="s">
        <v>349</v>
      </c>
      <c r="F1114" s="683">
        <v>40892</v>
      </c>
      <c r="G1114" s="682" t="s">
        <v>106</v>
      </c>
      <c r="H1114" s="241" t="s">
        <v>116</v>
      </c>
      <c r="I1114" s="38"/>
      <c r="J1114" s="983"/>
      <c r="K1114" s="903"/>
      <c r="L1114" s="798"/>
      <c r="M1114" s="429"/>
      <c r="N1114" s="109"/>
      <c r="O1114" s="109"/>
      <c r="P1114" s="109"/>
      <c r="Q1114" s="607"/>
      <c r="R1114" s="93"/>
      <c r="S1114" s="109"/>
      <c r="T1114" s="109"/>
      <c r="U1114" s="109"/>
      <c r="V1114" s="109">
        <v>0</v>
      </c>
      <c r="W1114" s="109">
        <v>0</v>
      </c>
      <c r="X1114" s="109">
        <v>9342007.0899999999</v>
      </c>
      <c r="Y1114" s="109">
        <v>62580</v>
      </c>
      <c r="Z1114" s="109">
        <v>62580</v>
      </c>
      <c r="AA1114" s="109">
        <v>62580</v>
      </c>
      <c r="AB1114" s="109">
        <v>62580</v>
      </c>
      <c r="AC1114" s="109">
        <v>0</v>
      </c>
      <c r="AD1114" s="109">
        <v>0</v>
      </c>
      <c r="AE1114" s="109">
        <v>0</v>
      </c>
      <c r="AF1114" s="109">
        <v>0</v>
      </c>
      <c r="AG1114" s="109">
        <v>0</v>
      </c>
      <c r="AH1114" s="109">
        <v>0</v>
      </c>
      <c r="AI1114" s="109">
        <v>0</v>
      </c>
      <c r="AJ1114" s="109">
        <v>0</v>
      </c>
      <c r="AK1114" s="109">
        <v>0</v>
      </c>
      <c r="AL1114" s="109">
        <v>0</v>
      </c>
      <c r="AM1114" s="109">
        <v>0</v>
      </c>
      <c r="AN1114" s="109">
        <v>0</v>
      </c>
      <c r="AO1114" s="109">
        <v>0</v>
      </c>
      <c r="AP1114" s="160">
        <f t="shared" si="1014"/>
        <v>9529747.0899999999</v>
      </c>
      <c r="AQ1114" s="160">
        <f t="shared" si="1015"/>
        <v>62580</v>
      </c>
      <c r="AR1114" s="160">
        <f t="shared" si="1016"/>
        <v>9592327.0899999999</v>
      </c>
      <c r="AS1114" s="607"/>
      <c r="AT1114" s="219"/>
      <c r="AU1114" s="13">
        <f t="shared" ref="AU1114:BH1120" si="1031">AB1114</f>
        <v>62580</v>
      </c>
      <c r="AV1114" s="13">
        <f t="shared" si="1031"/>
        <v>0</v>
      </c>
      <c r="AW1114" s="13">
        <f t="shared" si="1031"/>
        <v>0</v>
      </c>
      <c r="AX1114" s="13">
        <f t="shared" si="1031"/>
        <v>0</v>
      </c>
      <c r="AY1114" s="13">
        <f t="shared" si="1031"/>
        <v>0</v>
      </c>
      <c r="AZ1114" s="13">
        <f t="shared" si="1031"/>
        <v>0</v>
      </c>
      <c r="BA1114" s="13">
        <f t="shared" si="1031"/>
        <v>0</v>
      </c>
      <c r="BB1114" s="13">
        <f t="shared" si="1031"/>
        <v>0</v>
      </c>
      <c r="BC1114" s="13">
        <f t="shared" si="1031"/>
        <v>0</v>
      </c>
      <c r="BD1114" s="13">
        <f t="shared" si="1031"/>
        <v>0</v>
      </c>
      <c r="BE1114" s="13">
        <f t="shared" si="1031"/>
        <v>0</v>
      </c>
      <c r="BF1114" s="13">
        <f t="shared" si="1031"/>
        <v>0</v>
      </c>
      <c r="BG1114" s="13">
        <f t="shared" si="1031"/>
        <v>0</v>
      </c>
      <c r="BH1114" s="13">
        <f t="shared" si="1031"/>
        <v>0</v>
      </c>
      <c r="BI1114" s="73">
        <f t="shared" si="1012"/>
        <v>62580</v>
      </c>
      <c r="BJ1114" s="219"/>
      <c r="BK1114" s="850">
        <f t="shared" si="998"/>
        <v>62580</v>
      </c>
      <c r="BL1114" s="109">
        <f t="shared" si="999"/>
        <v>0</v>
      </c>
      <c r="BM1114" s="109">
        <f t="shared" si="1000"/>
        <v>0</v>
      </c>
      <c r="BN1114" s="109">
        <f t="shared" si="1001"/>
        <v>0</v>
      </c>
      <c r="BO1114" s="109">
        <f t="shared" si="1002"/>
        <v>0</v>
      </c>
      <c r="BP1114" s="109">
        <f t="shared" si="1003"/>
        <v>0</v>
      </c>
      <c r="BQ1114" s="109">
        <f t="shared" si="1004"/>
        <v>0</v>
      </c>
      <c r="BR1114" s="109">
        <f t="shared" si="1005"/>
        <v>0</v>
      </c>
      <c r="BS1114" s="109">
        <f t="shared" si="1006"/>
        <v>0</v>
      </c>
      <c r="BT1114" s="109">
        <f t="shared" si="1007"/>
        <v>0</v>
      </c>
      <c r="BU1114" s="109">
        <f t="shared" si="1008"/>
        <v>0</v>
      </c>
      <c r="BV1114" s="109">
        <f t="shared" si="1009"/>
        <v>0</v>
      </c>
      <c r="BW1114" s="109">
        <f t="shared" si="1010"/>
        <v>0</v>
      </c>
      <c r="BX1114" s="109">
        <f t="shared" si="1011"/>
        <v>0</v>
      </c>
      <c r="BY1114" s="1000">
        <f t="shared" si="1013"/>
        <v>62580</v>
      </c>
    </row>
    <row r="1115" spans="1:77">
      <c r="A1115" s="678" t="s">
        <v>2221</v>
      </c>
      <c r="B1115" s="678" t="s">
        <v>2222</v>
      </c>
      <c r="C1115" s="57" t="s">
        <v>13</v>
      </c>
      <c r="D1115" s="684" t="s">
        <v>14</v>
      </c>
      <c r="E1115" s="681" t="s">
        <v>349</v>
      </c>
      <c r="F1115" s="683">
        <v>40968</v>
      </c>
      <c r="G1115" s="682" t="s">
        <v>106</v>
      </c>
      <c r="H1115" s="241" t="s">
        <v>116</v>
      </c>
      <c r="I1115" s="38"/>
      <c r="J1115" s="983"/>
      <c r="K1115" s="903"/>
      <c r="L1115" s="798"/>
      <c r="M1115" s="429"/>
      <c r="N1115" s="109"/>
      <c r="O1115" s="109"/>
      <c r="P1115" s="109"/>
      <c r="Q1115" s="607"/>
      <c r="R1115" s="93"/>
      <c r="S1115" s="109"/>
      <c r="T1115" s="109"/>
      <c r="U1115" s="109"/>
      <c r="V1115" s="109">
        <v>0</v>
      </c>
      <c r="W1115" s="109">
        <v>0</v>
      </c>
      <c r="X1115" s="109">
        <v>0</v>
      </c>
      <c r="Y1115" s="109">
        <v>0</v>
      </c>
      <c r="Z1115" s="109">
        <v>298509.11</v>
      </c>
      <c r="AA1115" s="109">
        <v>0</v>
      </c>
      <c r="AB1115" s="109">
        <v>0</v>
      </c>
      <c r="AC1115" s="109">
        <v>0</v>
      </c>
      <c r="AD1115" s="109">
        <v>0</v>
      </c>
      <c r="AE1115" s="109">
        <v>0</v>
      </c>
      <c r="AF1115" s="109">
        <v>0</v>
      </c>
      <c r="AG1115" s="109">
        <v>0</v>
      </c>
      <c r="AH1115" s="109">
        <v>0</v>
      </c>
      <c r="AI1115" s="109">
        <v>0</v>
      </c>
      <c r="AJ1115" s="109">
        <v>0</v>
      </c>
      <c r="AK1115" s="109">
        <v>0</v>
      </c>
      <c r="AL1115" s="109">
        <v>0</v>
      </c>
      <c r="AM1115" s="109">
        <v>0</v>
      </c>
      <c r="AN1115" s="109">
        <v>0</v>
      </c>
      <c r="AO1115" s="109">
        <v>0</v>
      </c>
      <c r="AP1115" s="160">
        <f t="shared" si="1014"/>
        <v>298509.11</v>
      </c>
      <c r="AQ1115" s="160">
        <f t="shared" si="1015"/>
        <v>0</v>
      </c>
      <c r="AR1115" s="160">
        <f t="shared" si="1016"/>
        <v>298509.11</v>
      </c>
      <c r="AS1115" s="607"/>
      <c r="AT1115" s="219"/>
      <c r="AU1115" s="13">
        <f t="shared" si="1031"/>
        <v>0</v>
      </c>
      <c r="AV1115" s="13">
        <f t="shared" si="1031"/>
        <v>0</v>
      </c>
      <c r="AW1115" s="13">
        <f t="shared" si="1031"/>
        <v>0</v>
      </c>
      <c r="AX1115" s="13">
        <f t="shared" si="1031"/>
        <v>0</v>
      </c>
      <c r="AY1115" s="13">
        <f t="shared" si="1031"/>
        <v>0</v>
      </c>
      <c r="AZ1115" s="13">
        <f t="shared" si="1031"/>
        <v>0</v>
      </c>
      <c r="BA1115" s="13">
        <f t="shared" si="1031"/>
        <v>0</v>
      </c>
      <c r="BB1115" s="13">
        <f t="shared" si="1031"/>
        <v>0</v>
      </c>
      <c r="BC1115" s="13">
        <f t="shared" si="1031"/>
        <v>0</v>
      </c>
      <c r="BD1115" s="13">
        <f t="shared" si="1031"/>
        <v>0</v>
      </c>
      <c r="BE1115" s="13">
        <f t="shared" si="1031"/>
        <v>0</v>
      </c>
      <c r="BF1115" s="13">
        <f t="shared" si="1031"/>
        <v>0</v>
      </c>
      <c r="BG1115" s="13">
        <f t="shared" si="1031"/>
        <v>0</v>
      </c>
      <c r="BH1115" s="13">
        <f t="shared" si="1031"/>
        <v>0</v>
      </c>
      <c r="BI1115" s="73">
        <f t="shared" si="1012"/>
        <v>0</v>
      </c>
      <c r="BJ1115" s="219"/>
      <c r="BK1115" s="850">
        <f t="shared" ref="BK1115:BK1146" si="1032">IF($E1115="N",AU1115)</f>
        <v>0</v>
      </c>
      <c r="BL1115" s="109">
        <f t="shared" ref="BL1115:BL1146" si="1033">IF($E1115="N",AV1115)</f>
        <v>0</v>
      </c>
      <c r="BM1115" s="109">
        <f t="shared" ref="BM1115:BM1146" si="1034">IF($E1115="N",AW1115)</f>
        <v>0</v>
      </c>
      <c r="BN1115" s="109">
        <f t="shared" ref="BN1115:BN1146" si="1035">IF($E1115="N",AX1115)</f>
        <v>0</v>
      </c>
      <c r="BO1115" s="109">
        <f t="shared" ref="BO1115:BO1146" si="1036">IF($E1115="N",AY1115)</f>
        <v>0</v>
      </c>
      <c r="BP1115" s="109">
        <f t="shared" ref="BP1115:BP1146" si="1037">IF($E1115="N",AZ1115)</f>
        <v>0</v>
      </c>
      <c r="BQ1115" s="109">
        <f t="shared" ref="BQ1115:BQ1146" si="1038">IF($E1115="N",BA1115)</f>
        <v>0</v>
      </c>
      <c r="BR1115" s="109">
        <f t="shared" ref="BR1115:BR1146" si="1039">IF($E1115="N",BB1115)</f>
        <v>0</v>
      </c>
      <c r="BS1115" s="109">
        <f t="shared" ref="BS1115:BS1146" si="1040">IF($E1115="N",BC1115)</f>
        <v>0</v>
      </c>
      <c r="BT1115" s="109">
        <f t="shared" ref="BT1115:BT1146" si="1041">IF($E1115="N",BD1115)</f>
        <v>0</v>
      </c>
      <c r="BU1115" s="109">
        <f t="shared" ref="BU1115:BU1146" si="1042">IF($E1115="N",BE1115)</f>
        <v>0</v>
      </c>
      <c r="BV1115" s="109">
        <f t="shared" ref="BV1115:BV1146" si="1043">IF($E1115="N",BF1115)</f>
        <v>0</v>
      </c>
      <c r="BW1115" s="109">
        <f t="shared" ref="BW1115:BW1146" si="1044">IF($E1115="N",BG1115)</f>
        <v>0</v>
      </c>
      <c r="BX1115" s="109">
        <f t="shared" ref="BX1115:BX1146" si="1045">IF($E1115="N",BH1115)</f>
        <v>0</v>
      </c>
      <c r="BY1115" s="1000">
        <f t="shared" si="1013"/>
        <v>0</v>
      </c>
    </row>
    <row r="1116" spans="1:77">
      <c r="A1116" s="678" t="s">
        <v>2265</v>
      </c>
      <c r="B1116" s="678" t="s">
        <v>2266</v>
      </c>
      <c r="C1116" s="57" t="s">
        <v>13</v>
      </c>
      <c r="D1116" s="57" t="s">
        <v>14</v>
      </c>
      <c r="E1116" s="681" t="s">
        <v>349</v>
      </c>
      <c r="F1116" s="683">
        <v>41090</v>
      </c>
      <c r="G1116" s="682" t="s">
        <v>106</v>
      </c>
      <c r="H1116" s="241" t="s">
        <v>116</v>
      </c>
      <c r="I1116" s="38"/>
      <c r="J1116" s="983"/>
      <c r="K1116" s="903"/>
      <c r="L1116" s="798"/>
      <c r="M1116" s="429"/>
      <c r="N1116" s="109"/>
      <c r="O1116" s="109"/>
      <c r="P1116" s="109"/>
      <c r="Q1116" s="607"/>
      <c r="R1116" s="93"/>
      <c r="S1116" s="109"/>
      <c r="T1116" s="109"/>
      <c r="U1116" s="109"/>
      <c r="V1116" s="109">
        <v>0</v>
      </c>
      <c r="W1116" s="109">
        <v>0</v>
      </c>
      <c r="X1116" s="109">
        <v>0</v>
      </c>
      <c r="Y1116" s="109">
        <v>0</v>
      </c>
      <c r="Z1116" s="109">
        <v>0</v>
      </c>
      <c r="AA1116" s="109">
        <v>0</v>
      </c>
      <c r="AB1116" s="109">
        <v>0</v>
      </c>
      <c r="AC1116" s="109">
        <v>0</v>
      </c>
      <c r="AD1116" s="109">
        <v>119496.92</v>
      </c>
      <c r="AE1116" s="109">
        <v>0</v>
      </c>
      <c r="AF1116" s="109">
        <v>0</v>
      </c>
      <c r="AG1116" s="109">
        <v>0</v>
      </c>
      <c r="AH1116" s="109">
        <v>0</v>
      </c>
      <c r="AI1116" s="109">
        <v>0</v>
      </c>
      <c r="AJ1116" s="109">
        <v>0</v>
      </c>
      <c r="AK1116" s="109">
        <v>0</v>
      </c>
      <c r="AL1116" s="109">
        <v>0</v>
      </c>
      <c r="AM1116" s="109">
        <v>0</v>
      </c>
      <c r="AN1116" s="109">
        <v>0</v>
      </c>
      <c r="AO1116" s="109">
        <v>0</v>
      </c>
      <c r="AP1116" s="160">
        <f t="shared" si="1014"/>
        <v>0</v>
      </c>
      <c r="AQ1116" s="160">
        <f t="shared" si="1015"/>
        <v>119496.92</v>
      </c>
      <c r="AR1116" s="160">
        <f t="shared" si="1016"/>
        <v>119496.92</v>
      </c>
      <c r="AS1116" s="607"/>
      <c r="AT1116" s="219"/>
      <c r="AU1116" s="13">
        <f t="shared" si="1031"/>
        <v>0</v>
      </c>
      <c r="AV1116" s="13">
        <f t="shared" si="1031"/>
        <v>0</v>
      </c>
      <c r="AW1116" s="13">
        <f t="shared" si="1031"/>
        <v>119496.92</v>
      </c>
      <c r="AX1116" s="13">
        <f t="shared" si="1031"/>
        <v>0</v>
      </c>
      <c r="AY1116" s="13">
        <f t="shared" si="1031"/>
        <v>0</v>
      </c>
      <c r="AZ1116" s="13">
        <f t="shared" si="1031"/>
        <v>0</v>
      </c>
      <c r="BA1116" s="13">
        <f t="shared" si="1031"/>
        <v>0</v>
      </c>
      <c r="BB1116" s="13">
        <f t="shared" si="1031"/>
        <v>0</v>
      </c>
      <c r="BC1116" s="13">
        <f t="shared" si="1031"/>
        <v>0</v>
      </c>
      <c r="BD1116" s="13">
        <f t="shared" si="1031"/>
        <v>0</v>
      </c>
      <c r="BE1116" s="13">
        <f t="shared" si="1031"/>
        <v>0</v>
      </c>
      <c r="BF1116" s="13">
        <f t="shared" si="1031"/>
        <v>0</v>
      </c>
      <c r="BG1116" s="13">
        <f t="shared" si="1031"/>
        <v>0</v>
      </c>
      <c r="BH1116" s="13">
        <f t="shared" si="1031"/>
        <v>0</v>
      </c>
      <c r="BI1116" s="73">
        <f t="shared" si="1012"/>
        <v>119496.92</v>
      </c>
      <c r="BJ1116" s="219"/>
      <c r="BK1116" s="850">
        <f t="shared" si="1032"/>
        <v>0</v>
      </c>
      <c r="BL1116" s="109">
        <f t="shared" si="1033"/>
        <v>0</v>
      </c>
      <c r="BM1116" s="109">
        <f t="shared" si="1034"/>
        <v>119496.92</v>
      </c>
      <c r="BN1116" s="109">
        <f t="shared" si="1035"/>
        <v>0</v>
      </c>
      <c r="BO1116" s="109">
        <f t="shared" si="1036"/>
        <v>0</v>
      </c>
      <c r="BP1116" s="109">
        <f t="shared" si="1037"/>
        <v>0</v>
      </c>
      <c r="BQ1116" s="109">
        <f t="shared" si="1038"/>
        <v>0</v>
      </c>
      <c r="BR1116" s="109">
        <f t="shared" si="1039"/>
        <v>0</v>
      </c>
      <c r="BS1116" s="109">
        <f t="shared" si="1040"/>
        <v>0</v>
      </c>
      <c r="BT1116" s="109">
        <f t="shared" si="1041"/>
        <v>0</v>
      </c>
      <c r="BU1116" s="109">
        <f t="shared" si="1042"/>
        <v>0</v>
      </c>
      <c r="BV1116" s="109">
        <f t="shared" si="1043"/>
        <v>0</v>
      </c>
      <c r="BW1116" s="109">
        <f t="shared" si="1044"/>
        <v>0</v>
      </c>
      <c r="BX1116" s="109">
        <f t="shared" si="1045"/>
        <v>0</v>
      </c>
      <c r="BY1116" s="1000">
        <f t="shared" si="1013"/>
        <v>119496.92</v>
      </c>
    </row>
    <row r="1117" spans="1:77">
      <c r="A1117" s="679" t="s">
        <v>312</v>
      </c>
      <c r="B1117" s="679" t="s">
        <v>2043</v>
      </c>
      <c r="C1117" s="57" t="s">
        <v>23</v>
      </c>
      <c r="D1117" s="684" t="s">
        <v>31</v>
      </c>
      <c r="E1117" s="681" t="s">
        <v>349</v>
      </c>
      <c r="F1117" s="682">
        <v>40908</v>
      </c>
      <c r="G1117" s="682" t="s">
        <v>106</v>
      </c>
      <c r="H1117" s="241" t="s">
        <v>129</v>
      </c>
      <c r="I1117" s="38"/>
      <c r="J1117" s="983"/>
      <c r="K1117" s="903"/>
      <c r="L1117" s="798"/>
      <c r="M1117" s="429"/>
      <c r="N1117" s="109"/>
      <c r="O1117" s="109"/>
      <c r="P1117" s="109"/>
      <c r="Q1117" s="607"/>
      <c r="R1117" s="93"/>
      <c r="S1117" s="109">
        <v>0</v>
      </c>
      <c r="T1117" s="109">
        <v>0</v>
      </c>
      <c r="U1117" s="109">
        <v>0</v>
      </c>
      <c r="V1117" s="109">
        <v>0</v>
      </c>
      <c r="W1117" s="109">
        <v>0</v>
      </c>
      <c r="X1117" s="109">
        <v>1709786.9700000002</v>
      </c>
      <c r="Y1117" s="109">
        <v>0</v>
      </c>
      <c r="Z1117" s="109">
        <v>0</v>
      </c>
      <c r="AA1117" s="109">
        <v>0</v>
      </c>
      <c r="AB1117" s="109">
        <v>0</v>
      </c>
      <c r="AC1117" s="109">
        <v>0</v>
      </c>
      <c r="AD1117" s="109">
        <v>0</v>
      </c>
      <c r="AE1117" s="109">
        <v>0</v>
      </c>
      <c r="AF1117" s="109">
        <v>0</v>
      </c>
      <c r="AG1117" s="109">
        <v>0</v>
      </c>
      <c r="AH1117" s="109">
        <v>0</v>
      </c>
      <c r="AI1117" s="109">
        <v>0</v>
      </c>
      <c r="AJ1117" s="109">
        <v>0</v>
      </c>
      <c r="AK1117" s="109">
        <v>0</v>
      </c>
      <c r="AL1117" s="109">
        <v>0</v>
      </c>
      <c r="AM1117" s="109">
        <v>0</v>
      </c>
      <c r="AN1117" s="109">
        <v>0</v>
      </c>
      <c r="AO1117" s="109">
        <v>0</v>
      </c>
      <c r="AP1117" s="160">
        <f t="shared" si="1014"/>
        <v>1709786.9700000002</v>
      </c>
      <c r="AQ1117" s="160">
        <f t="shared" si="1015"/>
        <v>0</v>
      </c>
      <c r="AR1117" s="160">
        <f t="shared" si="1016"/>
        <v>1709786.9700000002</v>
      </c>
      <c r="AS1117" s="607"/>
      <c r="AT1117" s="219"/>
      <c r="AU1117" s="13">
        <f t="shared" si="1031"/>
        <v>0</v>
      </c>
      <c r="AV1117" s="13">
        <f t="shared" si="1031"/>
        <v>0</v>
      </c>
      <c r="AW1117" s="13">
        <f t="shared" si="1031"/>
        <v>0</v>
      </c>
      <c r="AX1117" s="13">
        <f t="shared" si="1031"/>
        <v>0</v>
      </c>
      <c r="AY1117" s="13">
        <f t="shared" si="1031"/>
        <v>0</v>
      </c>
      <c r="AZ1117" s="13">
        <f t="shared" si="1031"/>
        <v>0</v>
      </c>
      <c r="BA1117" s="13">
        <f t="shared" si="1031"/>
        <v>0</v>
      </c>
      <c r="BB1117" s="13">
        <f t="shared" si="1031"/>
        <v>0</v>
      </c>
      <c r="BC1117" s="13">
        <f t="shared" si="1031"/>
        <v>0</v>
      </c>
      <c r="BD1117" s="13">
        <f t="shared" si="1031"/>
        <v>0</v>
      </c>
      <c r="BE1117" s="13">
        <f t="shared" si="1031"/>
        <v>0</v>
      </c>
      <c r="BF1117" s="13">
        <f t="shared" si="1031"/>
        <v>0</v>
      </c>
      <c r="BG1117" s="13">
        <f t="shared" si="1031"/>
        <v>0</v>
      </c>
      <c r="BH1117" s="13">
        <f t="shared" si="1031"/>
        <v>0</v>
      </c>
      <c r="BI1117" s="73">
        <f t="shared" si="1012"/>
        <v>0</v>
      </c>
      <c r="BJ1117" s="219"/>
      <c r="BK1117" s="850">
        <f t="shared" si="1032"/>
        <v>0</v>
      </c>
      <c r="BL1117" s="109">
        <f t="shared" si="1033"/>
        <v>0</v>
      </c>
      <c r="BM1117" s="109">
        <f t="shared" si="1034"/>
        <v>0</v>
      </c>
      <c r="BN1117" s="109">
        <f t="shared" si="1035"/>
        <v>0</v>
      </c>
      <c r="BO1117" s="109">
        <f t="shared" si="1036"/>
        <v>0</v>
      </c>
      <c r="BP1117" s="109">
        <f t="shared" si="1037"/>
        <v>0</v>
      </c>
      <c r="BQ1117" s="109">
        <f t="shared" si="1038"/>
        <v>0</v>
      </c>
      <c r="BR1117" s="109">
        <f t="shared" si="1039"/>
        <v>0</v>
      </c>
      <c r="BS1117" s="109">
        <f t="shared" si="1040"/>
        <v>0</v>
      </c>
      <c r="BT1117" s="109">
        <f t="shared" si="1041"/>
        <v>0</v>
      </c>
      <c r="BU1117" s="109">
        <f t="shared" si="1042"/>
        <v>0</v>
      </c>
      <c r="BV1117" s="109">
        <f t="shared" si="1043"/>
        <v>0</v>
      </c>
      <c r="BW1117" s="109">
        <f t="shared" si="1044"/>
        <v>0</v>
      </c>
      <c r="BX1117" s="109">
        <f t="shared" si="1045"/>
        <v>0</v>
      </c>
      <c r="BY1117" s="1000">
        <f t="shared" si="1013"/>
        <v>0</v>
      </c>
    </row>
    <row r="1118" spans="1:77">
      <c r="A1118" s="678" t="s">
        <v>2061</v>
      </c>
      <c r="B1118" s="678" t="s">
        <v>2062</v>
      </c>
      <c r="C1118" s="57" t="s">
        <v>23</v>
      </c>
      <c r="D1118" s="684" t="s">
        <v>31</v>
      </c>
      <c r="E1118" s="681" t="s">
        <v>349</v>
      </c>
      <c r="F1118" s="683">
        <v>40702</v>
      </c>
      <c r="G1118" s="682" t="s">
        <v>106</v>
      </c>
      <c r="H1118" s="241" t="s">
        <v>129</v>
      </c>
      <c r="I1118" s="38"/>
      <c r="J1118" s="983"/>
      <c r="K1118" s="903"/>
      <c r="L1118" s="798"/>
      <c r="M1118" s="429"/>
      <c r="N1118" s="109"/>
      <c r="O1118" s="109"/>
      <c r="P1118" s="109"/>
      <c r="Q1118" s="607"/>
      <c r="R1118" s="93"/>
      <c r="S1118" s="109">
        <v>134772.91</v>
      </c>
      <c r="T1118" s="109">
        <v>7068.5900000000729</v>
      </c>
      <c r="U1118" s="109">
        <v>0</v>
      </c>
      <c r="V1118" s="109">
        <v>0</v>
      </c>
      <c r="W1118" s="109">
        <v>26684.78</v>
      </c>
      <c r="X1118" s="109">
        <v>0</v>
      </c>
      <c r="Y1118" s="109">
        <v>0</v>
      </c>
      <c r="Z1118" s="109">
        <v>0</v>
      </c>
      <c r="AA1118" s="109">
        <v>0</v>
      </c>
      <c r="AB1118" s="109">
        <v>0</v>
      </c>
      <c r="AC1118" s="109">
        <v>0</v>
      </c>
      <c r="AD1118" s="109">
        <v>0</v>
      </c>
      <c r="AE1118" s="109">
        <v>0</v>
      </c>
      <c r="AF1118" s="109">
        <v>0</v>
      </c>
      <c r="AG1118" s="109">
        <v>0</v>
      </c>
      <c r="AH1118" s="109">
        <v>0</v>
      </c>
      <c r="AI1118" s="109">
        <v>0</v>
      </c>
      <c r="AJ1118" s="109">
        <v>0</v>
      </c>
      <c r="AK1118" s="109">
        <v>0</v>
      </c>
      <c r="AL1118" s="109">
        <v>0</v>
      </c>
      <c r="AM1118" s="109">
        <v>0</v>
      </c>
      <c r="AN1118" s="109">
        <v>0</v>
      </c>
      <c r="AO1118" s="109">
        <v>0</v>
      </c>
      <c r="AP1118" s="160">
        <f t="shared" si="1014"/>
        <v>168526.28000000009</v>
      </c>
      <c r="AQ1118" s="160">
        <f t="shared" si="1015"/>
        <v>0</v>
      </c>
      <c r="AR1118" s="160">
        <f t="shared" si="1016"/>
        <v>168526.28000000009</v>
      </c>
      <c r="AS1118" s="607"/>
      <c r="AT1118" s="219"/>
      <c r="AU1118" s="13">
        <f t="shared" si="1031"/>
        <v>0</v>
      </c>
      <c r="AV1118" s="13">
        <f t="shared" si="1031"/>
        <v>0</v>
      </c>
      <c r="AW1118" s="13">
        <f t="shared" si="1031"/>
        <v>0</v>
      </c>
      <c r="AX1118" s="13">
        <f t="shared" si="1031"/>
        <v>0</v>
      </c>
      <c r="AY1118" s="13">
        <f t="shared" si="1031"/>
        <v>0</v>
      </c>
      <c r="AZ1118" s="13">
        <f t="shared" si="1031"/>
        <v>0</v>
      </c>
      <c r="BA1118" s="13">
        <f t="shared" si="1031"/>
        <v>0</v>
      </c>
      <c r="BB1118" s="13">
        <f t="shared" si="1031"/>
        <v>0</v>
      </c>
      <c r="BC1118" s="13">
        <f t="shared" si="1031"/>
        <v>0</v>
      </c>
      <c r="BD1118" s="13">
        <f t="shared" si="1031"/>
        <v>0</v>
      </c>
      <c r="BE1118" s="13">
        <f t="shared" si="1031"/>
        <v>0</v>
      </c>
      <c r="BF1118" s="13">
        <f t="shared" si="1031"/>
        <v>0</v>
      </c>
      <c r="BG1118" s="13">
        <f t="shared" si="1031"/>
        <v>0</v>
      </c>
      <c r="BH1118" s="13">
        <f t="shared" si="1031"/>
        <v>0</v>
      </c>
      <c r="BI1118" s="73">
        <f t="shared" si="1012"/>
        <v>0</v>
      </c>
      <c r="BJ1118" s="219"/>
      <c r="BK1118" s="850">
        <f t="shared" si="1032"/>
        <v>0</v>
      </c>
      <c r="BL1118" s="109">
        <f t="shared" si="1033"/>
        <v>0</v>
      </c>
      <c r="BM1118" s="109">
        <f t="shared" si="1034"/>
        <v>0</v>
      </c>
      <c r="BN1118" s="109">
        <f t="shared" si="1035"/>
        <v>0</v>
      </c>
      <c r="BO1118" s="109">
        <f t="shared" si="1036"/>
        <v>0</v>
      </c>
      <c r="BP1118" s="109">
        <f t="shared" si="1037"/>
        <v>0</v>
      </c>
      <c r="BQ1118" s="109">
        <f t="shared" si="1038"/>
        <v>0</v>
      </c>
      <c r="BR1118" s="109">
        <f t="shared" si="1039"/>
        <v>0</v>
      </c>
      <c r="BS1118" s="109">
        <f t="shared" si="1040"/>
        <v>0</v>
      </c>
      <c r="BT1118" s="109">
        <f t="shared" si="1041"/>
        <v>0</v>
      </c>
      <c r="BU1118" s="109">
        <f t="shared" si="1042"/>
        <v>0</v>
      </c>
      <c r="BV1118" s="109">
        <f t="shared" si="1043"/>
        <v>0</v>
      </c>
      <c r="BW1118" s="109">
        <f t="shared" si="1044"/>
        <v>0</v>
      </c>
      <c r="BX1118" s="109">
        <f t="shared" si="1045"/>
        <v>0</v>
      </c>
      <c r="BY1118" s="1000">
        <f t="shared" si="1013"/>
        <v>0</v>
      </c>
    </row>
    <row r="1119" spans="1:77">
      <c r="A1119" s="679" t="s">
        <v>2151</v>
      </c>
      <c r="B1119" s="679" t="s">
        <v>2152</v>
      </c>
      <c r="C1119" s="57" t="s">
        <v>13</v>
      </c>
      <c r="D1119" s="684" t="s">
        <v>15</v>
      </c>
      <c r="E1119" s="681" t="s">
        <v>349</v>
      </c>
      <c r="F1119" s="682">
        <v>40893</v>
      </c>
      <c r="G1119" s="682" t="s">
        <v>106</v>
      </c>
      <c r="H1119" s="241" t="s">
        <v>117</v>
      </c>
      <c r="I1119" s="38"/>
      <c r="J1119" s="983"/>
      <c r="K1119" s="903"/>
      <c r="L1119" s="798"/>
      <c r="M1119" s="429"/>
      <c r="N1119" s="109"/>
      <c r="O1119" s="109"/>
      <c r="P1119" s="109"/>
      <c r="Q1119" s="607"/>
      <c r="R1119" s="93"/>
      <c r="S1119" s="109"/>
      <c r="T1119" s="109"/>
      <c r="U1119" s="109"/>
      <c r="V1119" s="109">
        <v>0</v>
      </c>
      <c r="W1119" s="109">
        <v>0</v>
      </c>
      <c r="X1119" s="109">
        <v>1565071.92</v>
      </c>
      <c r="Y1119" s="109">
        <v>0</v>
      </c>
      <c r="Z1119" s="109">
        <v>0</v>
      </c>
      <c r="AA1119" s="109">
        <v>0</v>
      </c>
      <c r="AB1119" s="109">
        <v>0</v>
      </c>
      <c r="AC1119" s="109">
        <v>0</v>
      </c>
      <c r="AD1119" s="109">
        <v>0</v>
      </c>
      <c r="AE1119" s="109">
        <v>0</v>
      </c>
      <c r="AF1119" s="109">
        <v>0</v>
      </c>
      <c r="AG1119" s="109">
        <v>0</v>
      </c>
      <c r="AH1119" s="109">
        <v>0</v>
      </c>
      <c r="AI1119" s="109">
        <v>0</v>
      </c>
      <c r="AJ1119" s="109">
        <v>0</v>
      </c>
      <c r="AK1119" s="109">
        <v>0</v>
      </c>
      <c r="AL1119" s="109">
        <v>0</v>
      </c>
      <c r="AM1119" s="109">
        <v>0</v>
      </c>
      <c r="AN1119" s="109">
        <v>0</v>
      </c>
      <c r="AO1119" s="109">
        <v>0</v>
      </c>
      <c r="AP1119" s="160">
        <f t="shared" si="1014"/>
        <v>1565071.92</v>
      </c>
      <c r="AQ1119" s="160">
        <f t="shared" si="1015"/>
        <v>0</v>
      </c>
      <c r="AR1119" s="160">
        <f t="shared" si="1016"/>
        <v>1565071.92</v>
      </c>
      <c r="AS1119" s="607"/>
      <c r="AT1119" s="219"/>
      <c r="AU1119" s="13">
        <f t="shared" si="1031"/>
        <v>0</v>
      </c>
      <c r="AV1119" s="13">
        <f t="shared" si="1031"/>
        <v>0</v>
      </c>
      <c r="AW1119" s="13">
        <f t="shared" si="1031"/>
        <v>0</v>
      </c>
      <c r="AX1119" s="13">
        <f t="shared" si="1031"/>
        <v>0</v>
      </c>
      <c r="AY1119" s="13">
        <f t="shared" si="1031"/>
        <v>0</v>
      </c>
      <c r="AZ1119" s="13">
        <f t="shared" si="1031"/>
        <v>0</v>
      </c>
      <c r="BA1119" s="13">
        <f t="shared" si="1031"/>
        <v>0</v>
      </c>
      <c r="BB1119" s="13">
        <f t="shared" si="1031"/>
        <v>0</v>
      </c>
      <c r="BC1119" s="13">
        <f t="shared" si="1031"/>
        <v>0</v>
      </c>
      <c r="BD1119" s="13">
        <f t="shared" si="1031"/>
        <v>0</v>
      </c>
      <c r="BE1119" s="13">
        <f t="shared" si="1031"/>
        <v>0</v>
      </c>
      <c r="BF1119" s="13">
        <f t="shared" si="1031"/>
        <v>0</v>
      </c>
      <c r="BG1119" s="13">
        <f t="shared" si="1031"/>
        <v>0</v>
      </c>
      <c r="BH1119" s="13">
        <f t="shared" si="1031"/>
        <v>0</v>
      </c>
      <c r="BI1119" s="73">
        <f t="shared" si="1012"/>
        <v>0</v>
      </c>
      <c r="BJ1119" s="219"/>
      <c r="BK1119" s="850">
        <f t="shared" si="1032"/>
        <v>0</v>
      </c>
      <c r="BL1119" s="109">
        <f t="shared" si="1033"/>
        <v>0</v>
      </c>
      <c r="BM1119" s="109">
        <f t="shared" si="1034"/>
        <v>0</v>
      </c>
      <c r="BN1119" s="109">
        <f t="shared" si="1035"/>
        <v>0</v>
      </c>
      <c r="BO1119" s="109">
        <f t="shared" si="1036"/>
        <v>0</v>
      </c>
      <c r="BP1119" s="109">
        <f t="shared" si="1037"/>
        <v>0</v>
      </c>
      <c r="BQ1119" s="109">
        <f t="shared" si="1038"/>
        <v>0</v>
      </c>
      <c r="BR1119" s="109">
        <f t="shared" si="1039"/>
        <v>0</v>
      </c>
      <c r="BS1119" s="109">
        <f t="shared" si="1040"/>
        <v>0</v>
      </c>
      <c r="BT1119" s="109">
        <f t="shared" si="1041"/>
        <v>0</v>
      </c>
      <c r="BU1119" s="109">
        <f t="shared" si="1042"/>
        <v>0</v>
      </c>
      <c r="BV1119" s="109">
        <f t="shared" si="1043"/>
        <v>0</v>
      </c>
      <c r="BW1119" s="109">
        <f t="shared" si="1044"/>
        <v>0</v>
      </c>
      <c r="BX1119" s="109">
        <f t="shared" si="1045"/>
        <v>0</v>
      </c>
      <c r="BY1119" s="1000">
        <f t="shared" si="1013"/>
        <v>0</v>
      </c>
    </row>
    <row r="1120" spans="1:77">
      <c r="A1120" s="679" t="s">
        <v>2145</v>
      </c>
      <c r="B1120" s="679" t="s">
        <v>2146</v>
      </c>
      <c r="C1120" s="57" t="s">
        <v>13</v>
      </c>
      <c r="D1120" s="684" t="s">
        <v>14</v>
      </c>
      <c r="E1120" s="681" t="s">
        <v>349</v>
      </c>
      <c r="F1120" s="682">
        <v>41243</v>
      </c>
      <c r="G1120" s="682" t="s">
        <v>106</v>
      </c>
      <c r="H1120" s="241" t="s">
        <v>116</v>
      </c>
      <c r="I1120" s="38"/>
      <c r="J1120" s="983"/>
      <c r="K1120" s="903"/>
      <c r="L1120" s="798"/>
      <c r="M1120" s="429"/>
      <c r="N1120" s="109"/>
      <c r="O1120" s="109"/>
      <c r="P1120" s="109"/>
      <c r="Q1120" s="607"/>
      <c r="R1120" s="93"/>
      <c r="S1120" s="109"/>
      <c r="T1120" s="109"/>
      <c r="U1120" s="109"/>
      <c r="V1120" s="109">
        <v>0</v>
      </c>
      <c r="W1120" s="109">
        <v>0</v>
      </c>
      <c r="X1120" s="109">
        <v>0</v>
      </c>
      <c r="Y1120" s="109">
        <v>0</v>
      </c>
      <c r="Z1120" s="109">
        <v>0</v>
      </c>
      <c r="AA1120" s="109">
        <v>0</v>
      </c>
      <c r="AB1120" s="109">
        <v>0</v>
      </c>
      <c r="AC1120" s="109">
        <v>0</v>
      </c>
      <c r="AD1120" s="109">
        <v>0</v>
      </c>
      <c r="AE1120" s="109">
        <v>0</v>
      </c>
      <c r="AF1120" s="109">
        <v>0</v>
      </c>
      <c r="AG1120" s="109">
        <v>0</v>
      </c>
      <c r="AH1120" s="109">
        <v>0</v>
      </c>
      <c r="AI1120" s="109">
        <v>1727728.27</v>
      </c>
      <c r="AJ1120" s="109">
        <v>0</v>
      </c>
      <c r="AK1120" s="109">
        <v>0</v>
      </c>
      <c r="AL1120" s="109">
        <v>0</v>
      </c>
      <c r="AM1120" s="109">
        <v>0</v>
      </c>
      <c r="AN1120" s="109">
        <v>0</v>
      </c>
      <c r="AO1120" s="109">
        <v>0</v>
      </c>
      <c r="AP1120" s="160">
        <f t="shared" si="1014"/>
        <v>0</v>
      </c>
      <c r="AQ1120" s="160">
        <f t="shared" si="1015"/>
        <v>1727728.27</v>
      </c>
      <c r="AR1120" s="160">
        <f t="shared" si="1016"/>
        <v>1727728.27</v>
      </c>
      <c r="AS1120" s="607"/>
      <c r="AT1120" s="219"/>
      <c r="AU1120" s="13">
        <f t="shared" si="1031"/>
        <v>0</v>
      </c>
      <c r="AV1120" s="13">
        <f t="shared" si="1031"/>
        <v>0</v>
      </c>
      <c r="AW1120" s="13">
        <f t="shared" si="1031"/>
        <v>0</v>
      </c>
      <c r="AX1120" s="13">
        <f t="shared" si="1031"/>
        <v>0</v>
      </c>
      <c r="AY1120" s="13">
        <f t="shared" si="1031"/>
        <v>0</v>
      </c>
      <c r="AZ1120" s="13">
        <f t="shared" si="1031"/>
        <v>0</v>
      </c>
      <c r="BA1120" s="13">
        <f t="shared" si="1031"/>
        <v>0</v>
      </c>
      <c r="BB1120" s="13">
        <f t="shared" si="1031"/>
        <v>1727728.27</v>
      </c>
      <c r="BC1120" s="13">
        <f t="shared" si="1031"/>
        <v>0</v>
      </c>
      <c r="BD1120" s="13">
        <f t="shared" si="1031"/>
        <v>0</v>
      </c>
      <c r="BE1120" s="13">
        <f t="shared" si="1031"/>
        <v>0</v>
      </c>
      <c r="BF1120" s="13">
        <f t="shared" si="1031"/>
        <v>0</v>
      </c>
      <c r="BG1120" s="13">
        <f t="shared" si="1031"/>
        <v>0</v>
      </c>
      <c r="BH1120" s="13">
        <f t="shared" si="1031"/>
        <v>0</v>
      </c>
      <c r="BI1120" s="73">
        <f t="shared" si="1012"/>
        <v>1727728.27</v>
      </c>
      <c r="BJ1120" s="219"/>
      <c r="BK1120" s="850">
        <f t="shared" si="1032"/>
        <v>0</v>
      </c>
      <c r="BL1120" s="109">
        <f t="shared" si="1033"/>
        <v>0</v>
      </c>
      <c r="BM1120" s="109">
        <f t="shared" si="1034"/>
        <v>0</v>
      </c>
      <c r="BN1120" s="109">
        <f t="shared" si="1035"/>
        <v>0</v>
      </c>
      <c r="BO1120" s="109">
        <f t="shared" si="1036"/>
        <v>0</v>
      </c>
      <c r="BP1120" s="109">
        <f t="shared" si="1037"/>
        <v>0</v>
      </c>
      <c r="BQ1120" s="109">
        <f t="shared" si="1038"/>
        <v>0</v>
      </c>
      <c r="BR1120" s="109">
        <f t="shared" si="1039"/>
        <v>1727728.27</v>
      </c>
      <c r="BS1120" s="109">
        <f t="shared" si="1040"/>
        <v>0</v>
      </c>
      <c r="BT1120" s="109">
        <f t="shared" si="1041"/>
        <v>0</v>
      </c>
      <c r="BU1120" s="109">
        <f t="shared" si="1042"/>
        <v>0</v>
      </c>
      <c r="BV1120" s="109">
        <f t="shared" si="1043"/>
        <v>0</v>
      </c>
      <c r="BW1120" s="109">
        <f t="shared" si="1044"/>
        <v>0</v>
      </c>
      <c r="BX1120" s="109">
        <f t="shared" si="1045"/>
        <v>0</v>
      </c>
      <c r="BY1120" s="1000">
        <f t="shared" si="1013"/>
        <v>1727728.27</v>
      </c>
    </row>
    <row r="1121" spans="1:77" ht="102">
      <c r="A1121" s="2" t="s">
        <v>3412</v>
      </c>
      <c r="B1121" s="2" t="s">
        <v>3413</v>
      </c>
      <c r="C1121" s="57" t="s">
        <v>20</v>
      </c>
      <c r="D1121" s="57" t="s">
        <v>7</v>
      </c>
      <c r="E1121" s="681" t="s">
        <v>349</v>
      </c>
      <c r="F1121" s="682">
        <v>41122</v>
      </c>
      <c r="G1121" s="682" t="s">
        <v>106</v>
      </c>
      <c r="H1121" s="241" t="s">
        <v>124</v>
      </c>
      <c r="I1121" s="38"/>
      <c r="J1121" s="983"/>
      <c r="K1121" s="903"/>
      <c r="L1121" s="798"/>
      <c r="M1121" s="429"/>
      <c r="N1121" s="902" t="s">
        <v>1393</v>
      </c>
      <c r="O1121" s="986" t="s">
        <v>3625</v>
      </c>
      <c r="P1121" s="109"/>
      <c r="Q1121" s="607"/>
      <c r="R1121" s="93"/>
      <c r="S1121" s="109">
        <v>0</v>
      </c>
      <c r="T1121" s="109">
        <v>10113.17</v>
      </c>
      <c r="U1121" s="109">
        <v>0</v>
      </c>
      <c r="V1121" s="109">
        <v>0</v>
      </c>
      <c r="W1121" s="109">
        <v>0</v>
      </c>
      <c r="X1121" s="109">
        <v>0</v>
      </c>
      <c r="Y1121" s="109">
        <v>0</v>
      </c>
      <c r="Z1121" s="109">
        <v>0</v>
      </c>
      <c r="AA1121" s="109">
        <v>0</v>
      </c>
      <c r="AB1121" s="109">
        <v>0</v>
      </c>
      <c r="AC1121" s="109">
        <v>0</v>
      </c>
      <c r="AD1121" s="109">
        <v>0</v>
      </c>
      <c r="AE1121" s="109">
        <v>0</v>
      </c>
      <c r="AF1121" s="109">
        <v>14000000</v>
      </c>
      <c r="AG1121" s="109">
        <v>0</v>
      </c>
      <c r="AH1121" s="109">
        <v>0</v>
      </c>
      <c r="AI1121" s="109">
        <v>0</v>
      </c>
      <c r="AJ1121" s="109">
        <v>0</v>
      </c>
      <c r="AK1121" s="109">
        <v>0</v>
      </c>
      <c r="AL1121" s="109">
        <v>0</v>
      </c>
      <c r="AM1121" s="109">
        <v>0</v>
      </c>
      <c r="AN1121" s="109">
        <v>0</v>
      </c>
      <c r="AO1121" s="109">
        <v>0</v>
      </c>
      <c r="AP1121" s="160">
        <f t="shared" si="1014"/>
        <v>10113.17</v>
      </c>
      <c r="AQ1121" s="160">
        <f t="shared" si="1015"/>
        <v>14000000</v>
      </c>
      <c r="AR1121" s="160">
        <f t="shared" si="1016"/>
        <v>14010113.17</v>
      </c>
      <c r="AS1121" s="607"/>
      <c r="AT1121" s="219"/>
      <c r="AU1121" s="943">
        <v>0</v>
      </c>
      <c r="AV1121" s="943">
        <v>0</v>
      </c>
      <c r="AW1121" s="943">
        <v>0</v>
      </c>
      <c r="AX1121" s="943">
        <v>0</v>
      </c>
      <c r="AY1121" s="943">
        <v>5500000</v>
      </c>
      <c r="AZ1121" s="943">
        <v>0</v>
      </c>
      <c r="BA1121" s="943">
        <v>0</v>
      </c>
      <c r="BB1121" s="943">
        <v>0</v>
      </c>
      <c r="BC1121" s="943">
        <v>0</v>
      </c>
      <c r="BD1121" s="943">
        <v>0</v>
      </c>
      <c r="BE1121" s="943">
        <v>0</v>
      </c>
      <c r="BF1121" s="943">
        <v>0</v>
      </c>
      <c r="BG1121" s="943">
        <v>0</v>
      </c>
      <c r="BH1121" s="943">
        <v>0</v>
      </c>
      <c r="BI1121" s="73">
        <f t="shared" si="1012"/>
        <v>5500000</v>
      </c>
      <c r="BJ1121" s="219"/>
      <c r="BK1121" s="850">
        <f t="shared" si="1032"/>
        <v>0</v>
      </c>
      <c r="BL1121" s="109">
        <f t="shared" si="1033"/>
        <v>0</v>
      </c>
      <c r="BM1121" s="109">
        <f t="shared" si="1034"/>
        <v>0</v>
      </c>
      <c r="BN1121" s="109">
        <f t="shared" si="1035"/>
        <v>0</v>
      </c>
      <c r="BO1121" s="109">
        <f t="shared" si="1036"/>
        <v>5500000</v>
      </c>
      <c r="BP1121" s="109">
        <f t="shared" si="1037"/>
        <v>0</v>
      </c>
      <c r="BQ1121" s="109">
        <f t="shared" si="1038"/>
        <v>0</v>
      </c>
      <c r="BR1121" s="109">
        <f t="shared" si="1039"/>
        <v>0</v>
      </c>
      <c r="BS1121" s="109">
        <f t="shared" si="1040"/>
        <v>0</v>
      </c>
      <c r="BT1121" s="109">
        <f t="shared" si="1041"/>
        <v>0</v>
      </c>
      <c r="BU1121" s="109">
        <f t="shared" si="1042"/>
        <v>0</v>
      </c>
      <c r="BV1121" s="109">
        <f t="shared" si="1043"/>
        <v>0</v>
      </c>
      <c r="BW1121" s="109">
        <f t="shared" si="1044"/>
        <v>0</v>
      </c>
      <c r="BX1121" s="109">
        <f t="shared" si="1045"/>
        <v>0</v>
      </c>
      <c r="BY1121" s="1000">
        <f t="shared" si="1013"/>
        <v>5500000</v>
      </c>
    </row>
    <row r="1122" spans="1:77">
      <c r="A1122" s="678" t="s">
        <v>2357</v>
      </c>
      <c r="B1122" s="678" t="s">
        <v>2358</v>
      </c>
      <c r="C1122" s="57" t="s">
        <v>44</v>
      </c>
      <c r="D1122" s="684" t="s">
        <v>42</v>
      </c>
      <c r="E1122" s="681" t="s">
        <v>349</v>
      </c>
      <c r="F1122" s="683">
        <v>40892</v>
      </c>
      <c r="G1122" s="682" t="s">
        <v>106</v>
      </c>
      <c r="H1122" s="241" t="s">
        <v>147</v>
      </c>
      <c r="I1122" s="38"/>
      <c r="J1122" s="983"/>
      <c r="K1122" s="903"/>
      <c r="L1122" s="798"/>
      <c r="M1122" s="429"/>
      <c r="N1122" s="109"/>
      <c r="O1122" s="109"/>
      <c r="P1122" s="109"/>
      <c r="Q1122" s="607"/>
      <c r="R1122" s="93"/>
      <c r="S1122" s="109"/>
      <c r="T1122" s="109"/>
      <c r="U1122" s="109"/>
      <c r="V1122" s="109">
        <v>0</v>
      </c>
      <c r="W1122" s="109">
        <v>0</v>
      </c>
      <c r="X1122" s="109">
        <v>276435.57</v>
      </c>
      <c r="Y1122" s="109">
        <v>0</v>
      </c>
      <c r="Z1122" s="109">
        <v>0</v>
      </c>
      <c r="AA1122" s="109">
        <v>0</v>
      </c>
      <c r="AB1122" s="109">
        <v>0</v>
      </c>
      <c r="AC1122" s="109">
        <v>0</v>
      </c>
      <c r="AD1122" s="109">
        <v>0</v>
      </c>
      <c r="AE1122" s="109">
        <v>0</v>
      </c>
      <c r="AF1122" s="109">
        <v>0</v>
      </c>
      <c r="AG1122" s="109">
        <v>0</v>
      </c>
      <c r="AH1122" s="109">
        <v>0</v>
      </c>
      <c r="AI1122" s="109">
        <v>0</v>
      </c>
      <c r="AJ1122" s="109">
        <v>0</v>
      </c>
      <c r="AK1122" s="109">
        <v>0</v>
      </c>
      <c r="AL1122" s="109">
        <v>0</v>
      </c>
      <c r="AM1122" s="109">
        <v>0</v>
      </c>
      <c r="AN1122" s="109">
        <v>0</v>
      </c>
      <c r="AO1122" s="109">
        <v>0</v>
      </c>
      <c r="AP1122" s="160">
        <f t="shared" si="1014"/>
        <v>276435.57</v>
      </c>
      <c r="AQ1122" s="160">
        <f t="shared" si="1015"/>
        <v>0</v>
      </c>
      <c r="AR1122" s="160">
        <f t="shared" si="1016"/>
        <v>276435.57</v>
      </c>
      <c r="AS1122" s="607"/>
      <c r="AT1122" s="219"/>
      <c r="AU1122" s="13">
        <f t="shared" ref="AU1122:BH1123" si="1046">AB1122</f>
        <v>0</v>
      </c>
      <c r="AV1122" s="13">
        <f t="shared" si="1046"/>
        <v>0</v>
      </c>
      <c r="AW1122" s="13">
        <f t="shared" si="1046"/>
        <v>0</v>
      </c>
      <c r="AX1122" s="13">
        <f t="shared" si="1046"/>
        <v>0</v>
      </c>
      <c r="AY1122" s="13">
        <f t="shared" si="1046"/>
        <v>0</v>
      </c>
      <c r="AZ1122" s="13">
        <f t="shared" si="1046"/>
        <v>0</v>
      </c>
      <c r="BA1122" s="13">
        <f t="shared" si="1046"/>
        <v>0</v>
      </c>
      <c r="BB1122" s="13">
        <f t="shared" si="1046"/>
        <v>0</v>
      </c>
      <c r="BC1122" s="13">
        <f t="shared" si="1046"/>
        <v>0</v>
      </c>
      <c r="BD1122" s="13">
        <f t="shared" si="1046"/>
        <v>0</v>
      </c>
      <c r="BE1122" s="13">
        <f t="shared" si="1046"/>
        <v>0</v>
      </c>
      <c r="BF1122" s="13">
        <f t="shared" si="1046"/>
        <v>0</v>
      </c>
      <c r="BG1122" s="13">
        <f t="shared" si="1046"/>
        <v>0</v>
      </c>
      <c r="BH1122" s="13">
        <f t="shared" si="1046"/>
        <v>0</v>
      </c>
      <c r="BI1122" s="73">
        <f t="shared" si="1012"/>
        <v>0</v>
      </c>
      <c r="BJ1122" s="219"/>
      <c r="BK1122" s="850">
        <f t="shared" si="1032"/>
        <v>0</v>
      </c>
      <c r="BL1122" s="109">
        <f t="shared" si="1033"/>
        <v>0</v>
      </c>
      <c r="BM1122" s="109">
        <f t="shared" si="1034"/>
        <v>0</v>
      </c>
      <c r="BN1122" s="109">
        <f t="shared" si="1035"/>
        <v>0</v>
      </c>
      <c r="BO1122" s="109">
        <f t="shared" si="1036"/>
        <v>0</v>
      </c>
      <c r="BP1122" s="109">
        <f t="shared" si="1037"/>
        <v>0</v>
      </c>
      <c r="BQ1122" s="109">
        <f t="shared" si="1038"/>
        <v>0</v>
      </c>
      <c r="BR1122" s="109">
        <f t="shared" si="1039"/>
        <v>0</v>
      </c>
      <c r="BS1122" s="109">
        <f t="shared" si="1040"/>
        <v>0</v>
      </c>
      <c r="BT1122" s="109">
        <f t="shared" si="1041"/>
        <v>0</v>
      </c>
      <c r="BU1122" s="109">
        <f t="shared" si="1042"/>
        <v>0</v>
      </c>
      <c r="BV1122" s="109">
        <f t="shared" si="1043"/>
        <v>0</v>
      </c>
      <c r="BW1122" s="109">
        <f t="shared" si="1044"/>
        <v>0</v>
      </c>
      <c r="BX1122" s="109">
        <f t="shared" si="1045"/>
        <v>0</v>
      </c>
      <c r="BY1122" s="1000">
        <f t="shared" si="1013"/>
        <v>0</v>
      </c>
    </row>
    <row r="1123" spans="1:77">
      <c r="A1123" s="679" t="s">
        <v>2231</v>
      </c>
      <c r="B1123" s="679" t="s">
        <v>2232</v>
      </c>
      <c r="C1123" s="57" t="s">
        <v>13</v>
      </c>
      <c r="D1123" s="684" t="s">
        <v>14</v>
      </c>
      <c r="E1123" s="681" t="s">
        <v>349</v>
      </c>
      <c r="F1123" s="682">
        <v>41257</v>
      </c>
      <c r="G1123" s="682" t="s">
        <v>106</v>
      </c>
      <c r="H1123" s="241" t="s">
        <v>116</v>
      </c>
      <c r="I1123" s="38"/>
      <c r="J1123" s="983"/>
      <c r="K1123" s="903"/>
      <c r="L1123" s="798"/>
      <c r="M1123" s="429"/>
      <c r="N1123" s="109"/>
      <c r="O1123" s="109"/>
      <c r="P1123" s="109"/>
      <c r="Q1123" s="607"/>
      <c r="R1123" s="93"/>
      <c r="S1123" s="109"/>
      <c r="T1123" s="109"/>
      <c r="U1123" s="109"/>
      <c r="V1123" s="109">
        <v>0</v>
      </c>
      <c r="W1123" s="109">
        <v>0</v>
      </c>
      <c r="X1123" s="109">
        <v>0</v>
      </c>
      <c r="Y1123" s="109">
        <v>0</v>
      </c>
      <c r="Z1123" s="109">
        <v>0</v>
      </c>
      <c r="AA1123" s="109">
        <v>0</v>
      </c>
      <c r="AB1123" s="109">
        <v>0</v>
      </c>
      <c r="AC1123" s="109">
        <v>0</v>
      </c>
      <c r="AD1123" s="109">
        <v>0</v>
      </c>
      <c r="AE1123" s="109">
        <v>0</v>
      </c>
      <c r="AF1123" s="109">
        <v>0</v>
      </c>
      <c r="AG1123" s="109">
        <v>0</v>
      </c>
      <c r="AH1123" s="109">
        <v>0</v>
      </c>
      <c r="AI1123" s="109">
        <v>0</v>
      </c>
      <c r="AJ1123" s="109">
        <v>234793.88</v>
      </c>
      <c r="AK1123" s="109">
        <v>0</v>
      </c>
      <c r="AL1123" s="109">
        <v>0</v>
      </c>
      <c r="AM1123" s="109">
        <v>0</v>
      </c>
      <c r="AN1123" s="109">
        <v>0</v>
      </c>
      <c r="AO1123" s="109">
        <v>0</v>
      </c>
      <c r="AP1123" s="160">
        <f t="shared" si="1014"/>
        <v>0</v>
      </c>
      <c r="AQ1123" s="160">
        <f t="shared" si="1015"/>
        <v>234793.88</v>
      </c>
      <c r="AR1123" s="160">
        <f t="shared" si="1016"/>
        <v>234793.88</v>
      </c>
      <c r="AS1123" s="607"/>
      <c r="AT1123" s="219"/>
      <c r="AU1123" s="13">
        <f t="shared" si="1046"/>
        <v>0</v>
      </c>
      <c r="AV1123" s="13">
        <f t="shared" si="1046"/>
        <v>0</v>
      </c>
      <c r="AW1123" s="13">
        <f t="shared" si="1046"/>
        <v>0</v>
      </c>
      <c r="AX1123" s="13">
        <f t="shared" si="1046"/>
        <v>0</v>
      </c>
      <c r="AY1123" s="13">
        <f t="shared" si="1046"/>
        <v>0</v>
      </c>
      <c r="AZ1123" s="13">
        <f t="shared" si="1046"/>
        <v>0</v>
      </c>
      <c r="BA1123" s="13">
        <f t="shared" si="1046"/>
        <v>0</v>
      </c>
      <c r="BB1123" s="13">
        <f t="shared" si="1046"/>
        <v>0</v>
      </c>
      <c r="BC1123" s="13">
        <f t="shared" si="1046"/>
        <v>234793.88</v>
      </c>
      <c r="BD1123" s="13">
        <f t="shared" si="1046"/>
        <v>0</v>
      </c>
      <c r="BE1123" s="13">
        <f t="shared" si="1046"/>
        <v>0</v>
      </c>
      <c r="BF1123" s="13">
        <f t="shared" si="1046"/>
        <v>0</v>
      </c>
      <c r="BG1123" s="13">
        <f t="shared" si="1046"/>
        <v>0</v>
      </c>
      <c r="BH1123" s="13">
        <f t="shared" si="1046"/>
        <v>0</v>
      </c>
      <c r="BI1123" s="73">
        <f t="shared" si="1012"/>
        <v>234793.88</v>
      </c>
      <c r="BJ1123" s="219"/>
      <c r="BK1123" s="850">
        <f t="shared" si="1032"/>
        <v>0</v>
      </c>
      <c r="BL1123" s="109">
        <f t="shared" si="1033"/>
        <v>0</v>
      </c>
      <c r="BM1123" s="109">
        <f t="shared" si="1034"/>
        <v>0</v>
      </c>
      <c r="BN1123" s="109">
        <f t="shared" si="1035"/>
        <v>0</v>
      </c>
      <c r="BO1123" s="109">
        <f t="shared" si="1036"/>
        <v>0</v>
      </c>
      <c r="BP1123" s="109">
        <f t="shared" si="1037"/>
        <v>0</v>
      </c>
      <c r="BQ1123" s="109">
        <f t="shared" si="1038"/>
        <v>0</v>
      </c>
      <c r="BR1123" s="109">
        <f t="shared" si="1039"/>
        <v>0</v>
      </c>
      <c r="BS1123" s="109">
        <f t="shared" si="1040"/>
        <v>234793.88</v>
      </c>
      <c r="BT1123" s="109">
        <f t="shared" si="1041"/>
        <v>0</v>
      </c>
      <c r="BU1123" s="109">
        <f t="shared" si="1042"/>
        <v>0</v>
      </c>
      <c r="BV1123" s="109">
        <f t="shared" si="1043"/>
        <v>0</v>
      </c>
      <c r="BW1123" s="109">
        <f t="shared" si="1044"/>
        <v>0</v>
      </c>
      <c r="BX1123" s="109">
        <f t="shared" si="1045"/>
        <v>0</v>
      </c>
      <c r="BY1123" s="1000">
        <f t="shared" si="1013"/>
        <v>234793.88</v>
      </c>
    </row>
    <row r="1124" spans="1:77" ht="114.75">
      <c r="A1124" s="679" t="s">
        <v>2153</v>
      </c>
      <c r="B1124" s="679" t="s">
        <v>2154</v>
      </c>
      <c r="C1124" s="57" t="s">
        <v>13</v>
      </c>
      <c r="D1124" s="684" t="s">
        <v>14</v>
      </c>
      <c r="E1124" s="681" t="s">
        <v>349</v>
      </c>
      <c r="F1124" s="682">
        <v>41244</v>
      </c>
      <c r="G1124" s="682" t="s">
        <v>106</v>
      </c>
      <c r="H1124" s="241" t="s">
        <v>116</v>
      </c>
      <c r="I1124" s="38"/>
      <c r="J1124" s="984" t="s">
        <v>1392</v>
      </c>
      <c r="K1124" s="986" t="s">
        <v>3627</v>
      </c>
      <c r="L1124" s="798"/>
      <c r="M1124" s="429"/>
      <c r="N1124" s="109"/>
      <c r="O1124" s="109"/>
      <c r="P1124" s="109"/>
      <c r="Q1124" s="607"/>
      <c r="R1124" s="93"/>
      <c r="S1124" s="109"/>
      <c r="T1124" s="109"/>
      <c r="U1124" s="109"/>
      <c r="V1124" s="109">
        <v>0</v>
      </c>
      <c r="W1124" s="109">
        <v>0</v>
      </c>
      <c r="X1124" s="109">
        <v>0</v>
      </c>
      <c r="Y1124" s="109">
        <v>0</v>
      </c>
      <c r="Z1124" s="109">
        <v>0</v>
      </c>
      <c r="AA1124" s="109">
        <v>0</v>
      </c>
      <c r="AB1124" s="109">
        <v>0</v>
      </c>
      <c r="AC1124" s="109">
        <v>0</v>
      </c>
      <c r="AD1124" s="109">
        <v>0</v>
      </c>
      <c r="AE1124" s="109">
        <v>0</v>
      </c>
      <c r="AF1124" s="109">
        <v>0</v>
      </c>
      <c r="AG1124" s="109">
        <v>0</v>
      </c>
      <c r="AH1124" s="109">
        <v>0</v>
      </c>
      <c r="AI1124" s="109">
        <v>0</v>
      </c>
      <c r="AJ1124" s="109">
        <v>1542838</v>
      </c>
      <c r="AK1124" s="109">
        <v>0</v>
      </c>
      <c r="AL1124" s="109">
        <v>0</v>
      </c>
      <c r="AM1124" s="109">
        <v>0</v>
      </c>
      <c r="AN1124" s="109">
        <v>0</v>
      </c>
      <c r="AO1124" s="109">
        <v>0</v>
      </c>
      <c r="AP1124" s="160">
        <f t="shared" si="1014"/>
        <v>0</v>
      </c>
      <c r="AQ1124" s="160">
        <f t="shared" si="1015"/>
        <v>1542838</v>
      </c>
      <c r="AR1124" s="160">
        <f t="shared" si="1016"/>
        <v>1542838</v>
      </c>
      <c r="AS1124" s="607"/>
      <c r="AT1124" s="219"/>
      <c r="AU1124" s="943">
        <v>0</v>
      </c>
      <c r="AV1124" s="943">
        <v>0</v>
      </c>
      <c r="AW1124" s="943">
        <v>0</v>
      </c>
      <c r="AX1124" s="943">
        <v>0</v>
      </c>
      <c r="AY1124" s="943">
        <v>0</v>
      </c>
      <c r="AZ1124" s="943">
        <v>0</v>
      </c>
      <c r="BA1124" s="943">
        <v>0</v>
      </c>
      <c r="BB1124" s="943">
        <v>0</v>
      </c>
      <c r="BC1124" s="943">
        <v>0</v>
      </c>
      <c r="BD1124" s="943">
        <v>0</v>
      </c>
      <c r="BE1124" s="943">
        <v>0</v>
      </c>
      <c r="BF1124" s="943">
        <v>0</v>
      </c>
      <c r="BG1124" s="943">
        <v>0</v>
      </c>
      <c r="BH1124" s="943">
        <v>0</v>
      </c>
      <c r="BI1124" s="73">
        <f t="shared" si="1012"/>
        <v>0</v>
      </c>
      <c r="BJ1124" s="219"/>
      <c r="BK1124" s="850">
        <f t="shared" si="1032"/>
        <v>0</v>
      </c>
      <c r="BL1124" s="109">
        <f t="shared" si="1033"/>
        <v>0</v>
      </c>
      <c r="BM1124" s="109">
        <f t="shared" si="1034"/>
        <v>0</v>
      </c>
      <c r="BN1124" s="109">
        <f t="shared" si="1035"/>
        <v>0</v>
      </c>
      <c r="BO1124" s="109">
        <f t="shared" si="1036"/>
        <v>0</v>
      </c>
      <c r="BP1124" s="109">
        <f t="shared" si="1037"/>
        <v>0</v>
      </c>
      <c r="BQ1124" s="109">
        <f t="shared" si="1038"/>
        <v>0</v>
      </c>
      <c r="BR1124" s="109">
        <f t="shared" si="1039"/>
        <v>0</v>
      </c>
      <c r="BS1124" s="109">
        <f t="shared" si="1040"/>
        <v>0</v>
      </c>
      <c r="BT1124" s="109">
        <f t="shared" si="1041"/>
        <v>0</v>
      </c>
      <c r="BU1124" s="109">
        <f t="shared" si="1042"/>
        <v>0</v>
      </c>
      <c r="BV1124" s="109">
        <f t="shared" si="1043"/>
        <v>0</v>
      </c>
      <c r="BW1124" s="109">
        <f t="shared" si="1044"/>
        <v>0</v>
      </c>
      <c r="BX1124" s="109">
        <f t="shared" si="1045"/>
        <v>0</v>
      </c>
      <c r="BY1124" s="1000">
        <f t="shared" si="1013"/>
        <v>0</v>
      </c>
    </row>
    <row r="1125" spans="1:77" ht="76.5">
      <c r="A1125" s="678" t="s">
        <v>253</v>
      </c>
      <c r="B1125" s="678" t="s">
        <v>254</v>
      </c>
      <c r="C1125" s="57" t="s">
        <v>13</v>
      </c>
      <c r="D1125" s="684" t="s">
        <v>14</v>
      </c>
      <c r="E1125" s="681" t="s">
        <v>349</v>
      </c>
      <c r="F1125" s="683">
        <v>40967</v>
      </c>
      <c r="G1125" s="682" t="s">
        <v>106</v>
      </c>
      <c r="H1125" s="241" t="s">
        <v>116</v>
      </c>
      <c r="I1125" s="38"/>
      <c r="J1125" s="983"/>
      <c r="K1125" s="903"/>
      <c r="L1125" s="902" t="s">
        <v>1392</v>
      </c>
      <c r="M1125" s="986" t="s">
        <v>3628</v>
      </c>
      <c r="N1125" s="109"/>
      <c r="O1125" s="109"/>
      <c r="P1125" s="109"/>
      <c r="Q1125" s="607"/>
      <c r="R1125" s="93"/>
      <c r="S1125" s="109"/>
      <c r="T1125" s="109"/>
      <c r="U1125" s="109"/>
      <c r="V1125" s="109">
        <v>0</v>
      </c>
      <c r="W1125" s="109">
        <v>0</v>
      </c>
      <c r="X1125" s="109">
        <v>0</v>
      </c>
      <c r="Y1125" s="109">
        <v>0</v>
      </c>
      <c r="Z1125" s="109">
        <v>2543788.34</v>
      </c>
      <c r="AA1125" s="109">
        <v>239890</v>
      </c>
      <c r="AB1125" s="109">
        <v>0</v>
      </c>
      <c r="AC1125" s="109">
        <v>0</v>
      </c>
      <c r="AD1125" s="109">
        <v>0</v>
      </c>
      <c r="AE1125" s="109">
        <v>0</v>
      </c>
      <c r="AF1125" s="109">
        <v>0</v>
      </c>
      <c r="AG1125" s="109">
        <v>0</v>
      </c>
      <c r="AH1125" s="109">
        <v>0</v>
      </c>
      <c r="AI1125" s="109">
        <v>0</v>
      </c>
      <c r="AJ1125" s="109">
        <v>0</v>
      </c>
      <c r="AK1125" s="109">
        <v>0</v>
      </c>
      <c r="AL1125" s="109">
        <v>0</v>
      </c>
      <c r="AM1125" s="109">
        <v>0</v>
      </c>
      <c r="AN1125" s="109">
        <v>0</v>
      </c>
      <c r="AO1125" s="109">
        <v>0</v>
      </c>
      <c r="AP1125" s="160">
        <f t="shared" si="1014"/>
        <v>2783678.34</v>
      </c>
      <c r="AQ1125" s="160">
        <f t="shared" si="1015"/>
        <v>0</v>
      </c>
      <c r="AR1125" s="160">
        <f t="shared" si="1016"/>
        <v>2783678.34</v>
      </c>
      <c r="AS1125" s="607"/>
      <c r="AT1125" s="219"/>
      <c r="AU1125" s="943">
        <f t="shared" ref="AU1125:AX1129" si="1047">AB1125</f>
        <v>0</v>
      </c>
      <c r="AV1125" s="943">
        <f t="shared" si="1047"/>
        <v>0</v>
      </c>
      <c r="AW1125" s="943">
        <f t="shared" si="1047"/>
        <v>0</v>
      </c>
      <c r="AX1125" s="943">
        <f t="shared" si="1047"/>
        <v>0</v>
      </c>
      <c r="AY1125" s="945">
        <v>2824288.5300000003</v>
      </c>
      <c r="AZ1125" s="943">
        <f t="shared" ref="AZ1125:BH1129" si="1048">AG1125</f>
        <v>0</v>
      </c>
      <c r="BA1125" s="943">
        <f t="shared" si="1048"/>
        <v>0</v>
      </c>
      <c r="BB1125" s="943">
        <f t="shared" si="1048"/>
        <v>0</v>
      </c>
      <c r="BC1125" s="943">
        <f t="shared" si="1048"/>
        <v>0</v>
      </c>
      <c r="BD1125" s="943">
        <f t="shared" si="1048"/>
        <v>0</v>
      </c>
      <c r="BE1125" s="943">
        <f t="shared" si="1048"/>
        <v>0</v>
      </c>
      <c r="BF1125" s="943">
        <f t="shared" si="1048"/>
        <v>0</v>
      </c>
      <c r="BG1125" s="943">
        <f t="shared" si="1048"/>
        <v>0</v>
      </c>
      <c r="BH1125" s="943">
        <f t="shared" si="1048"/>
        <v>0</v>
      </c>
      <c r="BI1125" s="73">
        <f t="shared" si="1012"/>
        <v>2824288.5300000003</v>
      </c>
      <c r="BJ1125" s="219"/>
      <c r="BK1125" s="850">
        <f t="shared" si="1032"/>
        <v>0</v>
      </c>
      <c r="BL1125" s="109">
        <f t="shared" si="1033"/>
        <v>0</v>
      </c>
      <c r="BM1125" s="109">
        <f t="shared" si="1034"/>
        <v>0</v>
      </c>
      <c r="BN1125" s="109">
        <f t="shared" si="1035"/>
        <v>0</v>
      </c>
      <c r="BO1125" s="109">
        <f t="shared" si="1036"/>
        <v>2824288.5300000003</v>
      </c>
      <c r="BP1125" s="109">
        <f t="shared" si="1037"/>
        <v>0</v>
      </c>
      <c r="BQ1125" s="109">
        <f t="shared" si="1038"/>
        <v>0</v>
      </c>
      <c r="BR1125" s="109">
        <f t="shared" si="1039"/>
        <v>0</v>
      </c>
      <c r="BS1125" s="109">
        <f t="shared" si="1040"/>
        <v>0</v>
      </c>
      <c r="BT1125" s="109">
        <f t="shared" si="1041"/>
        <v>0</v>
      </c>
      <c r="BU1125" s="109">
        <f t="shared" si="1042"/>
        <v>0</v>
      </c>
      <c r="BV1125" s="109">
        <f t="shared" si="1043"/>
        <v>0</v>
      </c>
      <c r="BW1125" s="109">
        <f t="shared" si="1044"/>
        <v>0</v>
      </c>
      <c r="BX1125" s="109">
        <f t="shared" si="1045"/>
        <v>0</v>
      </c>
      <c r="BY1125" s="1000">
        <f t="shared" si="1013"/>
        <v>2824288.5300000003</v>
      </c>
    </row>
    <row r="1126" spans="1:77">
      <c r="A1126" s="679" t="s">
        <v>2193</v>
      </c>
      <c r="B1126" s="679" t="s">
        <v>2194</v>
      </c>
      <c r="C1126" s="57" t="s">
        <v>13</v>
      </c>
      <c r="D1126" s="684" t="s">
        <v>14</v>
      </c>
      <c r="E1126" s="681" t="s">
        <v>349</v>
      </c>
      <c r="F1126" s="682">
        <v>40848</v>
      </c>
      <c r="G1126" s="682" t="s">
        <v>106</v>
      </c>
      <c r="H1126" s="241" t="s">
        <v>116</v>
      </c>
      <c r="I1126" s="38"/>
      <c r="J1126" s="983"/>
      <c r="K1126" s="903"/>
      <c r="L1126" s="798"/>
      <c r="M1126" s="429"/>
      <c r="N1126" s="109"/>
      <c r="O1126" s="109"/>
      <c r="P1126" s="109"/>
      <c r="Q1126" s="607"/>
      <c r="R1126" s="93"/>
      <c r="S1126" s="109"/>
      <c r="T1126" s="109"/>
      <c r="U1126" s="109"/>
      <c r="V1126" s="109">
        <v>0</v>
      </c>
      <c r="W1126" s="109">
        <v>466324.77999999997</v>
      </c>
      <c r="X1126" s="109">
        <v>31290</v>
      </c>
      <c r="Y1126" s="109">
        <v>0</v>
      </c>
      <c r="Z1126" s="109">
        <v>0</v>
      </c>
      <c r="AA1126" s="109">
        <v>0</v>
      </c>
      <c r="AB1126" s="109">
        <v>0</v>
      </c>
      <c r="AC1126" s="109">
        <v>0</v>
      </c>
      <c r="AD1126" s="109">
        <v>0</v>
      </c>
      <c r="AE1126" s="109">
        <v>0</v>
      </c>
      <c r="AF1126" s="109">
        <v>0</v>
      </c>
      <c r="AG1126" s="109">
        <v>0</v>
      </c>
      <c r="AH1126" s="109">
        <v>0</v>
      </c>
      <c r="AI1126" s="109">
        <v>0</v>
      </c>
      <c r="AJ1126" s="109">
        <v>0</v>
      </c>
      <c r="AK1126" s="109">
        <v>0</v>
      </c>
      <c r="AL1126" s="109">
        <v>0</v>
      </c>
      <c r="AM1126" s="109">
        <v>0</v>
      </c>
      <c r="AN1126" s="109">
        <v>0</v>
      </c>
      <c r="AO1126" s="109">
        <v>0</v>
      </c>
      <c r="AP1126" s="160">
        <f t="shared" si="1014"/>
        <v>497614.77999999997</v>
      </c>
      <c r="AQ1126" s="160">
        <f t="shared" si="1015"/>
        <v>0</v>
      </c>
      <c r="AR1126" s="160">
        <f t="shared" si="1016"/>
        <v>497614.77999999997</v>
      </c>
      <c r="AS1126" s="607"/>
      <c r="AT1126" s="219"/>
      <c r="AU1126" s="13">
        <f t="shared" si="1047"/>
        <v>0</v>
      </c>
      <c r="AV1126" s="13">
        <f t="shared" si="1047"/>
        <v>0</v>
      </c>
      <c r="AW1126" s="13">
        <f t="shared" si="1047"/>
        <v>0</v>
      </c>
      <c r="AX1126" s="13">
        <f t="shared" si="1047"/>
        <v>0</v>
      </c>
      <c r="AY1126" s="13">
        <f>AF1126</f>
        <v>0</v>
      </c>
      <c r="AZ1126" s="13">
        <f t="shared" si="1048"/>
        <v>0</v>
      </c>
      <c r="BA1126" s="13">
        <f t="shared" si="1048"/>
        <v>0</v>
      </c>
      <c r="BB1126" s="13">
        <f t="shared" si="1048"/>
        <v>0</v>
      </c>
      <c r="BC1126" s="13">
        <f t="shared" si="1048"/>
        <v>0</v>
      </c>
      <c r="BD1126" s="13">
        <f t="shared" si="1048"/>
        <v>0</v>
      </c>
      <c r="BE1126" s="13">
        <f t="shared" si="1048"/>
        <v>0</v>
      </c>
      <c r="BF1126" s="13">
        <f t="shared" si="1048"/>
        <v>0</v>
      </c>
      <c r="BG1126" s="13">
        <f t="shared" si="1048"/>
        <v>0</v>
      </c>
      <c r="BH1126" s="13">
        <f t="shared" si="1048"/>
        <v>0</v>
      </c>
      <c r="BI1126" s="73">
        <f t="shared" si="1012"/>
        <v>0</v>
      </c>
      <c r="BJ1126" s="219"/>
      <c r="BK1126" s="850">
        <f t="shared" si="1032"/>
        <v>0</v>
      </c>
      <c r="BL1126" s="109">
        <f t="shared" si="1033"/>
        <v>0</v>
      </c>
      <c r="BM1126" s="109">
        <f t="shared" si="1034"/>
        <v>0</v>
      </c>
      <c r="BN1126" s="109">
        <f t="shared" si="1035"/>
        <v>0</v>
      </c>
      <c r="BO1126" s="109">
        <f t="shared" si="1036"/>
        <v>0</v>
      </c>
      <c r="BP1126" s="109">
        <f t="shared" si="1037"/>
        <v>0</v>
      </c>
      <c r="BQ1126" s="109">
        <f t="shared" si="1038"/>
        <v>0</v>
      </c>
      <c r="BR1126" s="109">
        <f t="shared" si="1039"/>
        <v>0</v>
      </c>
      <c r="BS1126" s="109">
        <f t="shared" si="1040"/>
        <v>0</v>
      </c>
      <c r="BT1126" s="109">
        <f t="shared" si="1041"/>
        <v>0</v>
      </c>
      <c r="BU1126" s="109">
        <f t="shared" si="1042"/>
        <v>0</v>
      </c>
      <c r="BV1126" s="109">
        <f t="shared" si="1043"/>
        <v>0</v>
      </c>
      <c r="BW1126" s="109">
        <f t="shared" si="1044"/>
        <v>0</v>
      </c>
      <c r="BX1126" s="109">
        <f t="shared" si="1045"/>
        <v>0</v>
      </c>
      <c r="BY1126" s="1000">
        <f t="shared" si="1013"/>
        <v>0</v>
      </c>
    </row>
    <row r="1127" spans="1:77">
      <c r="A1127" s="678" t="s">
        <v>2187</v>
      </c>
      <c r="B1127" s="678" t="s">
        <v>2188</v>
      </c>
      <c r="C1127" s="57" t="s">
        <v>13</v>
      </c>
      <c r="D1127" s="684" t="s">
        <v>14</v>
      </c>
      <c r="E1127" s="681" t="s">
        <v>349</v>
      </c>
      <c r="F1127" s="683">
        <v>41243</v>
      </c>
      <c r="G1127" s="682" t="s">
        <v>106</v>
      </c>
      <c r="H1127" s="241" t="s">
        <v>116</v>
      </c>
      <c r="I1127" s="38"/>
      <c r="J1127" s="983"/>
      <c r="K1127" s="903"/>
      <c r="L1127" s="798"/>
      <c r="M1127" s="429"/>
      <c r="N1127" s="109"/>
      <c r="O1127" s="109"/>
      <c r="P1127" s="109"/>
      <c r="Q1127" s="607"/>
      <c r="R1127" s="93"/>
      <c r="S1127" s="109"/>
      <c r="T1127" s="109"/>
      <c r="U1127" s="109"/>
      <c r="V1127" s="109">
        <v>0</v>
      </c>
      <c r="W1127" s="109">
        <v>0</v>
      </c>
      <c r="X1127" s="109">
        <v>0</v>
      </c>
      <c r="Y1127" s="109">
        <v>0</v>
      </c>
      <c r="Z1127" s="109">
        <v>0</v>
      </c>
      <c r="AA1127" s="109">
        <v>0</v>
      </c>
      <c r="AB1127" s="109">
        <v>0</v>
      </c>
      <c r="AC1127" s="109">
        <v>0</v>
      </c>
      <c r="AD1127" s="109">
        <v>0</v>
      </c>
      <c r="AE1127" s="109">
        <v>0</v>
      </c>
      <c r="AF1127" s="109">
        <v>0</v>
      </c>
      <c r="AG1127" s="109">
        <v>0</v>
      </c>
      <c r="AH1127" s="109">
        <v>0</v>
      </c>
      <c r="AI1127" s="109">
        <v>568249.3899999999</v>
      </c>
      <c r="AJ1127" s="109">
        <v>0</v>
      </c>
      <c r="AK1127" s="109">
        <v>0</v>
      </c>
      <c r="AL1127" s="109">
        <v>0</v>
      </c>
      <c r="AM1127" s="109">
        <v>0</v>
      </c>
      <c r="AN1127" s="109">
        <v>0</v>
      </c>
      <c r="AO1127" s="109">
        <v>0</v>
      </c>
      <c r="AP1127" s="160">
        <f t="shared" si="1014"/>
        <v>0</v>
      </c>
      <c r="AQ1127" s="160">
        <f t="shared" si="1015"/>
        <v>568249.3899999999</v>
      </c>
      <c r="AR1127" s="160">
        <f t="shared" si="1016"/>
        <v>568249.3899999999</v>
      </c>
      <c r="AS1127" s="607"/>
      <c r="AT1127" s="219"/>
      <c r="AU1127" s="13">
        <f t="shared" si="1047"/>
        <v>0</v>
      </c>
      <c r="AV1127" s="13">
        <f t="shared" si="1047"/>
        <v>0</v>
      </c>
      <c r="AW1127" s="13">
        <f t="shared" si="1047"/>
        <v>0</v>
      </c>
      <c r="AX1127" s="13">
        <f t="shared" si="1047"/>
        <v>0</v>
      </c>
      <c r="AY1127" s="13">
        <f>AF1127</f>
        <v>0</v>
      </c>
      <c r="AZ1127" s="13">
        <f t="shared" si="1048"/>
        <v>0</v>
      </c>
      <c r="BA1127" s="13">
        <f t="shared" si="1048"/>
        <v>0</v>
      </c>
      <c r="BB1127" s="13">
        <f t="shared" si="1048"/>
        <v>568249.3899999999</v>
      </c>
      <c r="BC1127" s="13">
        <f t="shared" si="1048"/>
        <v>0</v>
      </c>
      <c r="BD1127" s="13">
        <f t="shared" si="1048"/>
        <v>0</v>
      </c>
      <c r="BE1127" s="13">
        <f t="shared" si="1048"/>
        <v>0</v>
      </c>
      <c r="BF1127" s="13">
        <f t="shared" si="1048"/>
        <v>0</v>
      </c>
      <c r="BG1127" s="13">
        <f t="shared" si="1048"/>
        <v>0</v>
      </c>
      <c r="BH1127" s="13">
        <f t="shared" si="1048"/>
        <v>0</v>
      </c>
      <c r="BI1127" s="73">
        <f t="shared" si="1012"/>
        <v>568249.3899999999</v>
      </c>
      <c r="BJ1127" s="219"/>
      <c r="BK1127" s="850">
        <f t="shared" si="1032"/>
        <v>0</v>
      </c>
      <c r="BL1127" s="109">
        <f t="shared" si="1033"/>
        <v>0</v>
      </c>
      <c r="BM1127" s="109">
        <f t="shared" si="1034"/>
        <v>0</v>
      </c>
      <c r="BN1127" s="109">
        <f t="shared" si="1035"/>
        <v>0</v>
      </c>
      <c r="BO1127" s="109">
        <f t="shared" si="1036"/>
        <v>0</v>
      </c>
      <c r="BP1127" s="109">
        <f t="shared" si="1037"/>
        <v>0</v>
      </c>
      <c r="BQ1127" s="109">
        <f t="shared" si="1038"/>
        <v>0</v>
      </c>
      <c r="BR1127" s="109">
        <f t="shared" si="1039"/>
        <v>568249.3899999999</v>
      </c>
      <c r="BS1127" s="109">
        <f t="shared" si="1040"/>
        <v>0</v>
      </c>
      <c r="BT1127" s="109">
        <f t="shared" si="1041"/>
        <v>0</v>
      </c>
      <c r="BU1127" s="109">
        <f t="shared" si="1042"/>
        <v>0</v>
      </c>
      <c r="BV1127" s="109">
        <f t="shared" si="1043"/>
        <v>0</v>
      </c>
      <c r="BW1127" s="109">
        <f t="shared" si="1044"/>
        <v>0</v>
      </c>
      <c r="BX1127" s="109">
        <f t="shared" si="1045"/>
        <v>0</v>
      </c>
      <c r="BY1127" s="1000">
        <f t="shared" si="1013"/>
        <v>568249.3899999999</v>
      </c>
    </row>
    <row r="1128" spans="1:77">
      <c r="A1128" s="679" t="s">
        <v>2147</v>
      </c>
      <c r="B1128" s="679" t="s">
        <v>2148</v>
      </c>
      <c r="C1128" s="57" t="s">
        <v>13</v>
      </c>
      <c r="D1128" s="684" t="s">
        <v>14</v>
      </c>
      <c r="E1128" s="681" t="s">
        <v>349</v>
      </c>
      <c r="F1128" s="682">
        <v>40872</v>
      </c>
      <c r="G1128" s="682" t="s">
        <v>106</v>
      </c>
      <c r="H1128" s="241" t="s">
        <v>116</v>
      </c>
      <c r="I1128" s="38"/>
      <c r="J1128" s="983"/>
      <c r="K1128" s="903"/>
      <c r="L1128" s="798"/>
      <c r="M1128" s="429"/>
      <c r="N1128" s="109"/>
      <c r="O1128" s="109"/>
      <c r="P1128" s="109"/>
      <c r="Q1128" s="607"/>
      <c r="R1128" s="93"/>
      <c r="S1128" s="109"/>
      <c r="T1128" s="109"/>
      <c r="U1128" s="109"/>
      <c r="V1128" s="109">
        <v>0</v>
      </c>
      <c r="W1128" s="109">
        <v>1704881.54</v>
      </c>
      <c r="X1128" s="109">
        <v>17731</v>
      </c>
      <c r="Y1128" s="109">
        <v>0</v>
      </c>
      <c r="Z1128" s="109">
        <v>0</v>
      </c>
      <c r="AA1128" s="109">
        <v>0</v>
      </c>
      <c r="AB1128" s="109">
        <v>0</v>
      </c>
      <c r="AC1128" s="109">
        <v>0</v>
      </c>
      <c r="AD1128" s="109">
        <v>0</v>
      </c>
      <c r="AE1128" s="109">
        <v>0</v>
      </c>
      <c r="AF1128" s="109">
        <v>0</v>
      </c>
      <c r="AG1128" s="109">
        <v>0</v>
      </c>
      <c r="AH1128" s="109">
        <v>0</v>
      </c>
      <c r="AI1128" s="109">
        <v>0</v>
      </c>
      <c r="AJ1128" s="109">
        <v>0</v>
      </c>
      <c r="AK1128" s="109">
        <v>0</v>
      </c>
      <c r="AL1128" s="109">
        <v>0</v>
      </c>
      <c r="AM1128" s="109">
        <v>0</v>
      </c>
      <c r="AN1128" s="109">
        <v>0</v>
      </c>
      <c r="AO1128" s="109">
        <v>0</v>
      </c>
      <c r="AP1128" s="160">
        <f t="shared" si="1014"/>
        <v>1722612.54</v>
      </c>
      <c r="AQ1128" s="160">
        <f t="shared" si="1015"/>
        <v>0</v>
      </c>
      <c r="AR1128" s="160">
        <f t="shared" si="1016"/>
        <v>1722612.54</v>
      </c>
      <c r="AS1128" s="607"/>
      <c r="AT1128" s="219"/>
      <c r="AU1128" s="13">
        <f t="shared" si="1047"/>
        <v>0</v>
      </c>
      <c r="AV1128" s="13">
        <f t="shared" si="1047"/>
        <v>0</v>
      </c>
      <c r="AW1128" s="13">
        <f t="shared" si="1047"/>
        <v>0</v>
      </c>
      <c r="AX1128" s="13">
        <f t="shared" si="1047"/>
        <v>0</v>
      </c>
      <c r="AY1128" s="13">
        <f>AF1128</f>
        <v>0</v>
      </c>
      <c r="AZ1128" s="13">
        <f t="shared" si="1048"/>
        <v>0</v>
      </c>
      <c r="BA1128" s="13">
        <f t="shared" si="1048"/>
        <v>0</v>
      </c>
      <c r="BB1128" s="13">
        <f t="shared" si="1048"/>
        <v>0</v>
      </c>
      <c r="BC1128" s="13">
        <f t="shared" si="1048"/>
        <v>0</v>
      </c>
      <c r="BD1128" s="13">
        <f t="shared" si="1048"/>
        <v>0</v>
      </c>
      <c r="BE1128" s="13">
        <f t="shared" si="1048"/>
        <v>0</v>
      </c>
      <c r="BF1128" s="13">
        <f t="shared" si="1048"/>
        <v>0</v>
      </c>
      <c r="BG1128" s="13">
        <f t="shared" si="1048"/>
        <v>0</v>
      </c>
      <c r="BH1128" s="13">
        <f t="shared" si="1048"/>
        <v>0</v>
      </c>
      <c r="BI1128" s="73">
        <f t="shared" si="1012"/>
        <v>0</v>
      </c>
      <c r="BJ1128" s="219"/>
      <c r="BK1128" s="850">
        <f t="shared" si="1032"/>
        <v>0</v>
      </c>
      <c r="BL1128" s="109">
        <f t="shared" si="1033"/>
        <v>0</v>
      </c>
      <c r="BM1128" s="109">
        <f t="shared" si="1034"/>
        <v>0</v>
      </c>
      <c r="BN1128" s="109">
        <f t="shared" si="1035"/>
        <v>0</v>
      </c>
      <c r="BO1128" s="109">
        <f t="shared" si="1036"/>
        <v>0</v>
      </c>
      <c r="BP1128" s="109">
        <f t="shared" si="1037"/>
        <v>0</v>
      </c>
      <c r="BQ1128" s="109">
        <f t="shared" si="1038"/>
        <v>0</v>
      </c>
      <c r="BR1128" s="109">
        <f t="shared" si="1039"/>
        <v>0</v>
      </c>
      <c r="BS1128" s="109">
        <f t="shared" si="1040"/>
        <v>0</v>
      </c>
      <c r="BT1128" s="109">
        <f t="shared" si="1041"/>
        <v>0</v>
      </c>
      <c r="BU1128" s="109">
        <f t="shared" si="1042"/>
        <v>0</v>
      </c>
      <c r="BV1128" s="109">
        <f t="shared" si="1043"/>
        <v>0</v>
      </c>
      <c r="BW1128" s="109">
        <f t="shared" si="1044"/>
        <v>0</v>
      </c>
      <c r="BX1128" s="109">
        <f t="shared" si="1045"/>
        <v>0</v>
      </c>
      <c r="BY1128" s="1000">
        <f t="shared" si="1013"/>
        <v>0</v>
      </c>
    </row>
    <row r="1129" spans="1:77">
      <c r="A1129" s="2" t="s">
        <v>268</v>
      </c>
      <c r="B1129" s="2" t="s">
        <v>3487</v>
      </c>
      <c r="C1129" s="57" t="s">
        <v>20</v>
      </c>
      <c r="D1129" s="57" t="s">
        <v>7</v>
      </c>
      <c r="E1129" s="681" t="s">
        <v>349</v>
      </c>
      <c r="F1129" s="682">
        <v>41075</v>
      </c>
      <c r="G1129" s="682" t="s">
        <v>106</v>
      </c>
      <c r="H1129" s="241" t="s">
        <v>124</v>
      </c>
      <c r="I1129" s="38"/>
      <c r="J1129" s="983"/>
      <c r="K1129" s="903"/>
      <c r="L1129" s="798"/>
      <c r="M1129" s="429"/>
      <c r="N1129" s="109"/>
      <c r="O1129" s="109"/>
      <c r="P1129" s="109"/>
      <c r="Q1129" s="607"/>
      <c r="R1129" s="93"/>
      <c r="S1129" s="109">
        <v>0</v>
      </c>
      <c r="T1129" s="109">
        <v>0</v>
      </c>
      <c r="U1129" s="109">
        <v>0</v>
      </c>
      <c r="V1129" s="109">
        <v>0</v>
      </c>
      <c r="W1129" s="109">
        <v>0</v>
      </c>
      <c r="X1129" s="109">
        <v>0</v>
      </c>
      <c r="Y1129" s="109">
        <v>0</v>
      </c>
      <c r="Z1129" s="109">
        <v>0</v>
      </c>
      <c r="AA1129" s="109">
        <v>0</v>
      </c>
      <c r="AB1129" s="109">
        <v>0</v>
      </c>
      <c r="AC1129" s="109">
        <v>0</v>
      </c>
      <c r="AD1129" s="109">
        <v>271400</v>
      </c>
      <c r="AE1129" s="109">
        <v>0</v>
      </c>
      <c r="AF1129" s="109">
        <v>0</v>
      </c>
      <c r="AG1129" s="109">
        <v>0</v>
      </c>
      <c r="AH1129" s="109">
        <v>0</v>
      </c>
      <c r="AI1129" s="109">
        <v>0</v>
      </c>
      <c r="AJ1129" s="109">
        <v>0</v>
      </c>
      <c r="AK1129" s="109">
        <v>0</v>
      </c>
      <c r="AL1129" s="109">
        <v>0</v>
      </c>
      <c r="AM1129" s="109">
        <v>0</v>
      </c>
      <c r="AN1129" s="109">
        <v>0</v>
      </c>
      <c r="AO1129" s="109">
        <v>0</v>
      </c>
      <c r="AP1129" s="160">
        <f t="shared" si="1014"/>
        <v>0</v>
      </c>
      <c r="AQ1129" s="160">
        <f t="shared" si="1015"/>
        <v>271400</v>
      </c>
      <c r="AR1129" s="160">
        <f t="shared" si="1016"/>
        <v>271400</v>
      </c>
      <c r="AS1129" s="607"/>
      <c r="AT1129" s="219"/>
      <c r="AU1129" s="13">
        <f t="shared" si="1047"/>
        <v>0</v>
      </c>
      <c r="AV1129" s="13">
        <f t="shared" si="1047"/>
        <v>0</v>
      </c>
      <c r="AW1129" s="13">
        <f t="shared" si="1047"/>
        <v>271400</v>
      </c>
      <c r="AX1129" s="13">
        <f t="shared" si="1047"/>
        <v>0</v>
      </c>
      <c r="AY1129" s="13">
        <f>AF1129</f>
        <v>0</v>
      </c>
      <c r="AZ1129" s="13">
        <f t="shared" si="1048"/>
        <v>0</v>
      </c>
      <c r="BA1129" s="13">
        <f t="shared" si="1048"/>
        <v>0</v>
      </c>
      <c r="BB1129" s="13">
        <f t="shared" si="1048"/>
        <v>0</v>
      </c>
      <c r="BC1129" s="13">
        <f t="shared" si="1048"/>
        <v>0</v>
      </c>
      <c r="BD1129" s="13">
        <f t="shared" si="1048"/>
        <v>0</v>
      </c>
      <c r="BE1129" s="13">
        <f t="shared" si="1048"/>
        <v>0</v>
      </c>
      <c r="BF1129" s="13">
        <f t="shared" si="1048"/>
        <v>0</v>
      </c>
      <c r="BG1129" s="13">
        <f t="shared" si="1048"/>
        <v>0</v>
      </c>
      <c r="BH1129" s="13">
        <f t="shared" si="1048"/>
        <v>0</v>
      </c>
      <c r="BI1129" s="73">
        <f t="shared" si="1012"/>
        <v>271400</v>
      </c>
      <c r="BJ1129" s="219"/>
      <c r="BK1129" s="850">
        <f t="shared" si="1032"/>
        <v>0</v>
      </c>
      <c r="BL1129" s="109">
        <f t="shared" si="1033"/>
        <v>0</v>
      </c>
      <c r="BM1129" s="109">
        <f t="shared" si="1034"/>
        <v>271400</v>
      </c>
      <c r="BN1129" s="109">
        <f t="shared" si="1035"/>
        <v>0</v>
      </c>
      <c r="BO1129" s="109">
        <f t="shared" si="1036"/>
        <v>0</v>
      </c>
      <c r="BP1129" s="109">
        <f t="shared" si="1037"/>
        <v>0</v>
      </c>
      <c r="BQ1129" s="109">
        <f t="shared" si="1038"/>
        <v>0</v>
      </c>
      <c r="BR1129" s="109">
        <f t="shared" si="1039"/>
        <v>0</v>
      </c>
      <c r="BS1129" s="109">
        <f t="shared" si="1040"/>
        <v>0</v>
      </c>
      <c r="BT1129" s="109">
        <f t="shared" si="1041"/>
        <v>0</v>
      </c>
      <c r="BU1129" s="109">
        <f t="shared" si="1042"/>
        <v>0</v>
      </c>
      <c r="BV1129" s="109">
        <f t="shared" si="1043"/>
        <v>0</v>
      </c>
      <c r="BW1129" s="109">
        <f t="shared" si="1044"/>
        <v>0</v>
      </c>
      <c r="BX1129" s="109">
        <f t="shared" si="1045"/>
        <v>0</v>
      </c>
      <c r="BY1129" s="1000">
        <f t="shared" si="1013"/>
        <v>271400</v>
      </c>
    </row>
    <row r="1130" spans="1:77" ht="127.5">
      <c r="A1130" s="2" t="s">
        <v>257</v>
      </c>
      <c r="B1130" s="2" t="s">
        <v>3407</v>
      </c>
      <c r="C1130" s="57" t="s">
        <v>20</v>
      </c>
      <c r="D1130" s="57" t="s">
        <v>7</v>
      </c>
      <c r="E1130" s="681" t="s">
        <v>349</v>
      </c>
      <c r="F1130" s="682">
        <v>41030</v>
      </c>
      <c r="G1130" s="682" t="s">
        <v>106</v>
      </c>
      <c r="H1130" s="241" t="s">
        <v>124</v>
      </c>
      <c r="I1130" s="38"/>
      <c r="J1130" s="984" t="s">
        <v>3632</v>
      </c>
      <c r="K1130" s="986" t="s">
        <v>3633</v>
      </c>
      <c r="L1130" s="798"/>
      <c r="M1130" s="429"/>
      <c r="N1130" s="109"/>
      <c r="O1130" s="109"/>
      <c r="P1130" s="109"/>
      <c r="Q1130" s="607"/>
      <c r="R1130" s="93"/>
      <c r="S1130" s="109">
        <v>0</v>
      </c>
      <c r="T1130" s="109">
        <v>0</v>
      </c>
      <c r="U1130" s="109">
        <v>0</v>
      </c>
      <c r="V1130" s="109">
        <v>0</v>
      </c>
      <c r="W1130" s="109">
        <v>0</v>
      </c>
      <c r="X1130" s="109">
        <v>0</v>
      </c>
      <c r="Y1130" s="109">
        <v>0</v>
      </c>
      <c r="Z1130" s="109">
        <v>0</v>
      </c>
      <c r="AA1130" s="109">
        <v>0</v>
      </c>
      <c r="AB1130" s="109">
        <v>0</v>
      </c>
      <c r="AC1130" s="109">
        <v>40158261.050000004</v>
      </c>
      <c r="AD1130" s="109">
        <v>974551</v>
      </c>
      <c r="AE1130" s="109">
        <v>974551</v>
      </c>
      <c r="AF1130" s="109">
        <v>0</v>
      </c>
      <c r="AG1130" s="109">
        <v>0</v>
      </c>
      <c r="AH1130" s="109">
        <v>0</v>
      </c>
      <c r="AI1130" s="109">
        <v>0</v>
      </c>
      <c r="AJ1130" s="109">
        <v>0</v>
      </c>
      <c r="AK1130" s="109">
        <v>0</v>
      </c>
      <c r="AL1130" s="109">
        <v>0</v>
      </c>
      <c r="AM1130" s="109">
        <v>0</v>
      </c>
      <c r="AN1130" s="109">
        <v>0</v>
      </c>
      <c r="AO1130" s="109">
        <v>0</v>
      </c>
      <c r="AP1130" s="160">
        <f t="shared" si="1014"/>
        <v>0</v>
      </c>
      <c r="AQ1130" s="160">
        <f t="shared" si="1015"/>
        <v>42107363.050000004</v>
      </c>
      <c r="AR1130" s="160">
        <f t="shared" si="1016"/>
        <v>42107363.050000004</v>
      </c>
      <c r="AS1130" s="607"/>
      <c r="AT1130" s="219"/>
      <c r="AU1130" s="943">
        <v>0</v>
      </c>
      <c r="AV1130" s="943">
        <v>31095268</v>
      </c>
      <c r="AW1130" s="943">
        <v>0</v>
      </c>
      <c r="AX1130" s="943">
        <v>0</v>
      </c>
      <c r="AY1130" s="943">
        <v>0</v>
      </c>
      <c r="AZ1130" s="943">
        <v>13881266</v>
      </c>
      <c r="BA1130" s="943">
        <v>0</v>
      </c>
      <c r="BB1130" s="943">
        <v>0</v>
      </c>
      <c r="BC1130" s="943">
        <v>3649853</v>
      </c>
      <c r="BD1130" s="943">
        <v>0</v>
      </c>
      <c r="BE1130" s="943">
        <v>0</v>
      </c>
      <c r="BF1130" s="943">
        <v>0</v>
      </c>
      <c r="BG1130" s="943">
        <v>0</v>
      </c>
      <c r="BH1130" s="943">
        <v>0</v>
      </c>
      <c r="BI1130" s="73">
        <f t="shared" si="1012"/>
        <v>48626387</v>
      </c>
      <c r="BJ1130" s="219"/>
      <c r="BK1130" s="850">
        <f t="shared" si="1032"/>
        <v>0</v>
      </c>
      <c r="BL1130" s="109">
        <f t="shared" si="1033"/>
        <v>31095268</v>
      </c>
      <c r="BM1130" s="109">
        <f t="shared" si="1034"/>
        <v>0</v>
      </c>
      <c r="BN1130" s="109">
        <f t="shared" si="1035"/>
        <v>0</v>
      </c>
      <c r="BO1130" s="109">
        <f t="shared" si="1036"/>
        <v>0</v>
      </c>
      <c r="BP1130" s="109">
        <f t="shared" si="1037"/>
        <v>13881266</v>
      </c>
      <c r="BQ1130" s="109">
        <f t="shared" si="1038"/>
        <v>0</v>
      </c>
      <c r="BR1130" s="109">
        <f t="shared" si="1039"/>
        <v>0</v>
      </c>
      <c r="BS1130" s="109">
        <f t="shared" si="1040"/>
        <v>3649853</v>
      </c>
      <c r="BT1130" s="109">
        <f t="shared" si="1041"/>
        <v>0</v>
      </c>
      <c r="BU1130" s="109">
        <f t="shared" si="1042"/>
        <v>0</v>
      </c>
      <c r="BV1130" s="109">
        <f t="shared" si="1043"/>
        <v>0</v>
      </c>
      <c r="BW1130" s="109">
        <f t="shared" si="1044"/>
        <v>0</v>
      </c>
      <c r="BX1130" s="109">
        <f t="shared" si="1045"/>
        <v>0</v>
      </c>
      <c r="BY1130" s="1000">
        <f t="shared" si="1013"/>
        <v>48626387</v>
      </c>
    </row>
    <row r="1131" spans="1:77">
      <c r="A1131" s="679" t="s">
        <v>2090</v>
      </c>
      <c r="B1131" s="679" t="s">
        <v>2091</v>
      </c>
      <c r="C1131" s="57" t="s">
        <v>36</v>
      </c>
      <c r="D1131" s="684" t="s">
        <v>7</v>
      </c>
      <c r="E1131" s="681" t="s">
        <v>349</v>
      </c>
      <c r="F1131" s="682">
        <v>40886</v>
      </c>
      <c r="G1131" s="682" t="s">
        <v>106</v>
      </c>
      <c r="H1131" s="241" t="s">
        <v>141</v>
      </c>
      <c r="I1131" s="38"/>
      <c r="J1131" s="983"/>
      <c r="K1131" s="903"/>
      <c r="L1131" s="798"/>
      <c r="M1131" s="429"/>
      <c r="N1131" s="109"/>
      <c r="O1131" s="109"/>
      <c r="P1131" s="109"/>
      <c r="Q1131" s="607"/>
      <c r="R1131" s="93"/>
      <c r="S1131" s="109"/>
      <c r="T1131" s="109"/>
      <c r="U1131" s="109"/>
      <c r="V1131" s="109">
        <v>0</v>
      </c>
      <c r="W1131" s="109">
        <v>0</v>
      </c>
      <c r="X1131" s="109">
        <v>477971</v>
      </c>
      <c r="Y1131" s="109">
        <v>0</v>
      </c>
      <c r="Z1131" s="109">
        <v>0</v>
      </c>
      <c r="AA1131" s="109">
        <v>0</v>
      </c>
      <c r="AB1131" s="109">
        <v>0</v>
      </c>
      <c r="AC1131" s="109">
        <v>0</v>
      </c>
      <c r="AD1131" s="109">
        <v>0</v>
      </c>
      <c r="AE1131" s="109">
        <v>0</v>
      </c>
      <c r="AF1131" s="109">
        <v>0</v>
      </c>
      <c r="AG1131" s="109">
        <v>0</v>
      </c>
      <c r="AH1131" s="109">
        <v>0</v>
      </c>
      <c r="AI1131" s="109">
        <v>0</v>
      </c>
      <c r="AJ1131" s="109">
        <v>0</v>
      </c>
      <c r="AK1131" s="109">
        <v>0</v>
      </c>
      <c r="AL1131" s="109">
        <v>0</v>
      </c>
      <c r="AM1131" s="109">
        <v>0</v>
      </c>
      <c r="AN1131" s="109">
        <v>0</v>
      </c>
      <c r="AO1131" s="109">
        <v>0</v>
      </c>
      <c r="AP1131" s="160">
        <f t="shared" si="1014"/>
        <v>477971</v>
      </c>
      <c r="AQ1131" s="160">
        <f t="shared" si="1015"/>
        <v>0</v>
      </c>
      <c r="AR1131" s="160">
        <f t="shared" si="1016"/>
        <v>477971</v>
      </c>
      <c r="AS1131" s="607"/>
      <c r="AT1131" s="219"/>
      <c r="AU1131" s="13">
        <f t="shared" ref="AU1131:BH1131" si="1049">AB1131</f>
        <v>0</v>
      </c>
      <c r="AV1131" s="13">
        <f t="shared" si="1049"/>
        <v>0</v>
      </c>
      <c r="AW1131" s="13">
        <f t="shared" si="1049"/>
        <v>0</v>
      </c>
      <c r="AX1131" s="13">
        <f t="shared" si="1049"/>
        <v>0</v>
      </c>
      <c r="AY1131" s="13">
        <f t="shared" si="1049"/>
        <v>0</v>
      </c>
      <c r="AZ1131" s="13">
        <f t="shared" si="1049"/>
        <v>0</v>
      </c>
      <c r="BA1131" s="13">
        <f t="shared" si="1049"/>
        <v>0</v>
      </c>
      <c r="BB1131" s="13">
        <f t="shared" si="1049"/>
        <v>0</v>
      </c>
      <c r="BC1131" s="13">
        <f t="shared" si="1049"/>
        <v>0</v>
      </c>
      <c r="BD1131" s="13">
        <f t="shared" si="1049"/>
        <v>0</v>
      </c>
      <c r="BE1131" s="13">
        <f t="shared" si="1049"/>
        <v>0</v>
      </c>
      <c r="BF1131" s="13">
        <f t="shared" si="1049"/>
        <v>0</v>
      </c>
      <c r="BG1131" s="13">
        <f t="shared" si="1049"/>
        <v>0</v>
      </c>
      <c r="BH1131" s="13">
        <f t="shared" si="1049"/>
        <v>0</v>
      </c>
      <c r="BI1131" s="73">
        <f t="shared" si="1012"/>
        <v>0</v>
      </c>
      <c r="BJ1131" s="219"/>
      <c r="BK1131" s="850">
        <f t="shared" si="1032"/>
        <v>0</v>
      </c>
      <c r="BL1131" s="109">
        <f t="shared" si="1033"/>
        <v>0</v>
      </c>
      <c r="BM1131" s="109">
        <f t="shared" si="1034"/>
        <v>0</v>
      </c>
      <c r="BN1131" s="109">
        <f t="shared" si="1035"/>
        <v>0</v>
      </c>
      <c r="BO1131" s="109">
        <f t="shared" si="1036"/>
        <v>0</v>
      </c>
      <c r="BP1131" s="109">
        <f t="shared" si="1037"/>
        <v>0</v>
      </c>
      <c r="BQ1131" s="109">
        <f t="shared" si="1038"/>
        <v>0</v>
      </c>
      <c r="BR1131" s="109">
        <f t="shared" si="1039"/>
        <v>0</v>
      </c>
      <c r="BS1131" s="109">
        <f t="shared" si="1040"/>
        <v>0</v>
      </c>
      <c r="BT1131" s="109">
        <f t="shared" si="1041"/>
        <v>0</v>
      </c>
      <c r="BU1131" s="109">
        <f t="shared" si="1042"/>
        <v>0</v>
      </c>
      <c r="BV1131" s="109">
        <f t="shared" si="1043"/>
        <v>0</v>
      </c>
      <c r="BW1131" s="109">
        <f t="shared" si="1044"/>
        <v>0</v>
      </c>
      <c r="BX1131" s="109">
        <f t="shared" si="1045"/>
        <v>0</v>
      </c>
      <c r="BY1131" s="1000">
        <f t="shared" si="1013"/>
        <v>0</v>
      </c>
    </row>
    <row r="1132" spans="1:77" ht="51">
      <c r="A1132" s="2" t="s">
        <v>272</v>
      </c>
      <c r="B1132" s="2" t="s">
        <v>3449</v>
      </c>
      <c r="C1132" s="57" t="s">
        <v>20</v>
      </c>
      <c r="D1132" s="57" t="s">
        <v>7</v>
      </c>
      <c r="E1132" s="681" t="s">
        <v>349</v>
      </c>
      <c r="F1132" s="682">
        <v>40908</v>
      </c>
      <c r="G1132" s="682" t="s">
        <v>106</v>
      </c>
      <c r="H1132" s="241" t="s">
        <v>124</v>
      </c>
      <c r="I1132" s="38"/>
      <c r="J1132" s="983"/>
      <c r="K1132" s="903"/>
      <c r="L1132" s="902" t="s">
        <v>1392</v>
      </c>
      <c r="M1132" s="986" t="s">
        <v>3634</v>
      </c>
      <c r="N1132" s="109"/>
      <c r="O1132" s="109"/>
      <c r="P1132" s="109"/>
      <c r="Q1132" s="607"/>
      <c r="R1132" s="93"/>
      <c r="S1132" s="109">
        <v>-7289.4700000001467</v>
      </c>
      <c r="T1132" s="109">
        <v>77792.180000000168</v>
      </c>
      <c r="U1132" s="109">
        <v>44072.380000000005</v>
      </c>
      <c r="V1132" s="109">
        <v>0</v>
      </c>
      <c r="W1132" s="109">
        <v>0</v>
      </c>
      <c r="X1132" s="109">
        <v>1794185.5899999999</v>
      </c>
      <c r="Y1132" s="109">
        <v>0</v>
      </c>
      <c r="Z1132" s="109">
        <v>0</v>
      </c>
      <c r="AA1132" s="109">
        <v>0</v>
      </c>
      <c r="AB1132" s="109">
        <v>0</v>
      </c>
      <c r="AC1132" s="109">
        <v>0</v>
      </c>
      <c r="AD1132" s="109">
        <v>0</v>
      </c>
      <c r="AE1132" s="109">
        <v>0</v>
      </c>
      <c r="AF1132" s="109">
        <v>0</v>
      </c>
      <c r="AG1132" s="109">
        <v>0</v>
      </c>
      <c r="AH1132" s="109">
        <v>0</v>
      </c>
      <c r="AI1132" s="109">
        <v>0</v>
      </c>
      <c r="AJ1132" s="109">
        <v>0</v>
      </c>
      <c r="AK1132" s="109">
        <v>0</v>
      </c>
      <c r="AL1132" s="109">
        <v>0</v>
      </c>
      <c r="AM1132" s="109">
        <v>0</v>
      </c>
      <c r="AN1132" s="109">
        <v>0</v>
      </c>
      <c r="AO1132" s="109">
        <v>0</v>
      </c>
      <c r="AP1132" s="160">
        <f t="shared" si="1014"/>
        <v>1908760.68</v>
      </c>
      <c r="AQ1132" s="160">
        <f t="shared" si="1015"/>
        <v>0</v>
      </c>
      <c r="AR1132" s="160">
        <f t="shared" si="1016"/>
        <v>1908760.68</v>
      </c>
      <c r="AS1132" s="607"/>
      <c r="AT1132" s="219"/>
      <c r="AU1132" s="943">
        <f t="shared" ref="AU1132:AZ1132" si="1050">AB1132</f>
        <v>0</v>
      </c>
      <c r="AV1132" s="943">
        <f t="shared" si="1050"/>
        <v>0</v>
      </c>
      <c r="AW1132" s="943">
        <f t="shared" si="1050"/>
        <v>0</v>
      </c>
      <c r="AX1132" s="943">
        <f t="shared" si="1050"/>
        <v>0</v>
      </c>
      <c r="AY1132" s="943">
        <f t="shared" si="1050"/>
        <v>0</v>
      </c>
      <c r="AZ1132" s="943">
        <f t="shared" si="1050"/>
        <v>0</v>
      </c>
      <c r="BA1132" s="943">
        <f t="shared" ref="BA1132:BA1163" si="1051">AH1132</f>
        <v>0</v>
      </c>
      <c r="BB1132" s="943">
        <v>1794185.5899999999</v>
      </c>
      <c r="BC1132" s="943">
        <f t="shared" ref="BC1132:BC1163" si="1052">AJ1132</f>
        <v>0</v>
      </c>
      <c r="BD1132" s="943">
        <f t="shared" ref="BD1132:BH1132" si="1053">AK1132</f>
        <v>0</v>
      </c>
      <c r="BE1132" s="943">
        <f t="shared" si="1053"/>
        <v>0</v>
      </c>
      <c r="BF1132" s="943">
        <f t="shared" si="1053"/>
        <v>0</v>
      </c>
      <c r="BG1132" s="943">
        <f t="shared" si="1053"/>
        <v>0</v>
      </c>
      <c r="BH1132" s="943">
        <f t="shared" si="1053"/>
        <v>0</v>
      </c>
      <c r="BI1132" s="73">
        <f t="shared" si="1012"/>
        <v>1794185.5899999999</v>
      </c>
      <c r="BJ1132" s="219"/>
      <c r="BK1132" s="850">
        <f t="shared" si="1032"/>
        <v>0</v>
      </c>
      <c r="BL1132" s="109">
        <f t="shared" si="1033"/>
        <v>0</v>
      </c>
      <c r="BM1132" s="109">
        <f t="shared" si="1034"/>
        <v>0</v>
      </c>
      <c r="BN1132" s="109">
        <f t="shared" si="1035"/>
        <v>0</v>
      </c>
      <c r="BO1132" s="109">
        <f t="shared" si="1036"/>
        <v>0</v>
      </c>
      <c r="BP1132" s="109">
        <f t="shared" si="1037"/>
        <v>0</v>
      </c>
      <c r="BQ1132" s="109">
        <f t="shared" si="1038"/>
        <v>0</v>
      </c>
      <c r="BR1132" s="109">
        <f t="shared" si="1039"/>
        <v>1794185.5899999999</v>
      </c>
      <c r="BS1132" s="109">
        <f t="shared" si="1040"/>
        <v>0</v>
      </c>
      <c r="BT1132" s="109">
        <f t="shared" si="1041"/>
        <v>0</v>
      </c>
      <c r="BU1132" s="109">
        <f t="shared" si="1042"/>
        <v>0</v>
      </c>
      <c r="BV1132" s="109">
        <f t="shared" si="1043"/>
        <v>0</v>
      </c>
      <c r="BW1132" s="109">
        <f t="shared" si="1044"/>
        <v>0</v>
      </c>
      <c r="BX1132" s="109">
        <f t="shared" si="1045"/>
        <v>0</v>
      </c>
      <c r="BY1132" s="1000">
        <f t="shared" si="1013"/>
        <v>1794185.5899999999</v>
      </c>
    </row>
    <row r="1133" spans="1:77">
      <c r="A1133" s="679" t="s">
        <v>2367</v>
      </c>
      <c r="B1133" s="679" t="s">
        <v>2368</v>
      </c>
      <c r="C1133" s="57" t="s">
        <v>44</v>
      </c>
      <c r="D1133" s="684" t="s">
        <v>42</v>
      </c>
      <c r="E1133" s="681" t="s">
        <v>349</v>
      </c>
      <c r="F1133" s="682">
        <v>40892</v>
      </c>
      <c r="G1133" s="682" t="s">
        <v>106</v>
      </c>
      <c r="H1133" s="241" t="s">
        <v>147</v>
      </c>
      <c r="I1133" s="38"/>
      <c r="J1133" s="983"/>
      <c r="K1133" s="903"/>
      <c r="L1133" s="798"/>
      <c r="M1133" s="429"/>
      <c r="N1133" s="109"/>
      <c r="O1133" s="109"/>
      <c r="P1133" s="109"/>
      <c r="Q1133" s="607"/>
      <c r="R1133" s="93"/>
      <c r="S1133" s="109"/>
      <c r="T1133" s="109"/>
      <c r="U1133" s="109"/>
      <c r="V1133" s="109">
        <v>0</v>
      </c>
      <c r="W1133" s="109">
        <v>0</v>
      </c>
      <c r="X1133" s="109">
        <v>118806.83</v>
      </c>
      <c r="Y1133" s="109">
        <v>0</v>
      </c>
      <c r="Z1133" s="109">
        <v>0</v>
      </c>
      <c r="AA1133" s="109">
        <v>0</v>
      </c>
      <c r="AB1133" s="109">
        <v>0</v>
      </c>
      <c r="AC1133" s="109">
        <v>0</v>
      </c>
      <c r="AD1133" s="109">
        <v>0</v>
      </c>
      <c r="AE1133" s="109">
        <v>0</v>
      </c>
      <c r="AF1133" s="109">
        <v>0</v>
      </c>
      <c r="AG1133" s="109">
        <v>0</v>
      </c>
      <c r="AH1133" s="109">
        <v>0</v>
      </c>
      <c r="AI1133" s="109">
        <v>0</v>
      </c>
      <c r="AJ1133" s="109">
        <v>0</v>
      </c>
      <c r="AK1133" s="109">
        <v>0</v>
      </c>
      <c r="AL1133" s="109">
        <v>0</v>
      </c>
      <c r="AM1133" s="109">
        <v>0</v>
      </c>
      <c r="AN1133" s="109">
        <v>0</v>
      </c>
      <c r="AO1133" s="109">
        <v>0</v>
      </c>
      <c r="AP1133" s="160">
        <f t="shared" si="1014"/>
        <v>118806.83</v>
      </c>
      <c r="AQ1133" s="160">
        <f t="shared" si="1015"/>
        <v>0</v>
      </c>
      <c r="AR1133" s="160">
        <f t="shared" si="1016"/>
        <v>118806.83</v>
      </c>
      <c r="AS1133" s="607"/>
      <c r="AT1133" s="219"/>
      <c r="AU1133" s="13">
        <f t="shared" ref="AU1133:AU1164" si="1054">AB1133</f>
        <v>0</v>
      </c>
      <c r="AV1133" s="13">
        <f t="shared" ref="AV1133:AV1164" si="1055">AC1133</f>
        <v>0</v>
      </c>
      <c r="AW1133" s="13">
        <f t="shared" ref="AW1133:AW1164" si="1056">AD1133</f>
        <v>0</v>
      </c>
      <c r="AX1133" s="13">
        <f t="shared" ref="AX1133:AX1164" si="1057">AE1133</f>
        <v>0</v>
      </c>
      <c r="AY1133" s="13">
        <f t="shared" ref="AY1133:AY1164" si="1058">AF1133</f>
        <v>0</v>
      </c>
      <c r="AZ1133" s="13">
        <f t="shared" ref="AZ1133:AZ1164" si="1059">AG1133</f>
        <v>0</v>
      </c>
      <c r="BA1133" s="13">
        <f t="shared" si="1051"/>
        <v>0</v>
      </c>
      <c r="BB1133" s="13">
        <f t="shared" ref="BB1133:BB1164" si="1060">AI1133</f>
        <v>0</v>
      </c>
      <c r="BC1133" s="13">
        <f t="shared" si="1052"/>
        <v>0</v>
      </c>
      <c r="BD1133" s="13">
        <f t="shared" ref="BD1133:BD1164" si="1061">AK1133</f>
        <v>0</v>
      </c>
      <c r="BE1133" s="13">
        <f t="shared" ref="BE1133:BE1164" si="1062">AL1133</f>
        <v>0</v>
      </c>
      <c r="BF1133" s="13">
        <f t="shared" ref="BF1133:BF1164" si="1063">AM1133</f>
        <v>0</v>
      </c>
      <c r="BG1133" s="13">
        <f t="shared" ref="BG1133:BG1164" si="1064">AN1133</f>
        <v>0</v>
      </c>
      <c r="BH1133" s="13">
        <f t="shared" ref="BH1133:BH1164" si="1065">AO1133</f>
        <v>0</v>
      </c>
      <c r="BI1133" s="73">
        <f t="shared" si="1012"/>
        <v>0</v>
      </c>
      <c r="BJ1133" s="219"/>
      <c r="BK1133" s="850">
        <f t="shared" si="1032"/>
        <v>0</v>
      </c>
      <c r="BL1133" s="109">
        <f t="shared" si="1033"/>
        <v>0</v>
      </c>
      <c r="BM1133" s="109">
        <f t="shared" si="1034"/>
        <v>0</v>
      </c>
      <c r="BN1133" s="109">
        <f t="shared" si="1035"/>
        <v>0</v>
      </c>
      <c r="BO1133" s="109">
        <f t="shared" si="1036"/>
        <v>0</v>
      </c>
      <c r="BP1133" s="109">
        <f t="shared" si="1037"/>
        <v>0</v>
      </c>
      <c r="BQ1133" s="109">
        <f t="shared" si="1038"/>
        <v>0</v>
      </c>
      <c r="BR1133" s="109">
        <f t="shared" si="1039"/>
        <v>0</v>
      </c>
      <c r="BS1133" s="109">
        <f t="shared" si="1040"/>
        <v>0</v>
      </c>
      <c r="BT1133" s="109">
        <f t="shared" si="1041"/>
        <v>0</v>
      </c>
      <c r="BU1133" s="109">
        <f t="shared" si="1042"/>
        <v>0</v>
      </c>
      <c r="BV1133" s="109">
        <f t="shared" si="1043"/>
        <v>0</v>
      </c>
      <c r="BW1133" s="109">
        <f t="shared" si="1044"/>
        <v>0</v>
      </c>
      <c r="BX1133" s="109">
        <f t="shared" si="1045"/>
        <v>0</v>
      </c>
      <c r="BY1133" s="1000">
        <f t="shared" si="1013"/>
        <v>0</v>
      </c>
    </row>
    <row r="1134" spans="1:77">
      <c r="A1134" s="679" t="s">
        <v>2177</v>
      </c>
      <c r="B1134" s="679" t="s">
        <v>2178</v>
      </c>
      <c r="C1134" s="57" t="s">
        <v>13</v>
      </c>
      <c r="D1134" s="684" t="s">
        <v>14</v>
      </c>
      <c r="E1134" s="681" t="s">
        <v>349</v>
      </c>
      <c r="F1134" s="682">
        <v>41228</v>
      </c>
      <c r="G1134" s="682" t="s">
        <v>106</v>
      </c>
      <c r="H1134" s="241" t="s">
        <v>116</v>
      </c>
      <c r="I1134" s="38"/>
      <c r="J1134" s="983"/>
      <c r="K1134" s="903"/>
      <c r="L1134" s="798"/>
      <c r="M1134" s="429"/>
      <c r="N1134" s="109"/>
      <c r="O1134" s="109"/>
      <c r="P1134" s="109"/>
      <c r="Q1134" s="607"/>
      <c r="R1134" s="93"/>
      <c r="S1134" s="109"/>
      <c r="T1134" s="109"/>
      <c r="U1134" s="109"/>
      <c r="V1134" s="109">
        <v>0</v>
      </c>
      <c r="W1134" s="109">
        <v>0</v>
      </c>
      <c r="X1134" s="109">
        <v>0</v>
      </c>
      <c r="Y1134" s="109">
        <v>0</v>
      </c>
      <c r="Z1134" s="109">
        <v>0</v>
      </c>
      <c r="AA1134" s="109">
        <v>0</v>
      </c>
      <c r="AB1134" s="109">
        <v>0</v>
      </c>
      <c r="AC1134" s="109">
        <v>0</v>
      </c>
      <c r="AD1134" s="109">
        <v>0</v>
      </c>
      <c r="AE1134" s="109">
        <v>0</v>
      </c>
      <c r="AF1134" s="109">
        <v>0</v>
      </c>
      <c r="AG1134" s="109">
        <v>0</v>
      </c>
      <c r="AH1134" s="109">
        <v>0</v>
      </c>
      <c r="AI1134" s="109">
        <v>675906.61</v>
      </c>
      <c r="AJ1134" s="109">
        <v>0</v>
      </c>
      <c r="AK1134" s="109">
        <v>0</v>
      </c>
      <c r="AL1134" s="109">
        <v>0</v>
      </c>
      <c r="AM1134" s="109">
        <v>0</v>
      </c>
      <c r="AN1134" s="109">
        <v>0</v>
      </c>
      <c r="AO1134" s="109">
        <v>0</v>
      </c>
      <c r="AP1134" s="160">
        <f t="shared" si="1014"/>
        <v>0</v>
      </c>
      <c r="AQ1134" s="160">
        <f t="shared" si="1015"/>
        <v>675906.61</v>
      </c>
      <c r="AR1134" s="160">
        <f t="shared" si="1016"/>
        <v>675906.61</v>
      </c>
      <c r="AS1134" s="607"/>
      <c r="AT1134" s="219"/>
      <c r="AU1134" s="13">
        <f t="shared" si="1054"/>
        <v>0</v>
      </c>
      <c r="AV1134" s="13">
        <f t="shared" si="1055"/>
        <v>0</v>
      </c>
      <c r="AW1134" s="13">
        <f t="shared" si="1056"/>
        <v>0</v>
      </c>
      <c r="AX1134" s="13">
        <f t="shared" si="1057"/>
        <v>0</v>
      </c>
      <c r="AY1134" s="13">
        <f t="shared" si="1058"/>
        <v>0</v>
      </c>
      <c r="AZ1134" s="13">
        <f t="shared" si="1059"/>
        <v>0</v>
      </c>
      <c r="BA1134" s="13">
        <f t="shared" si="1051"/>
        <v>0</v>
      </c>
      <c r="BB1134" s="13">
        <f t="shared" si="1060"/>
        <v>675906.61</v>
      </c>
      <c r="BC1134" s="13">
        <f t="shared" si="1052"/>
        <v>0</v>
      </c>
      <c r="BD1134" s="13">
        <f t="shared" si="1061"/>
        <v>0</v>
      </c>
      <c r="BE1134" s="13">
        <f t="shared" si="1062"/>
        <v>0</v>
      </c>
      <c r="BF1134" s="13">
        <f t="shared" si="1063"/>
        <v>0</v>
      </c>
      <c r="BG1134" s="13">
        <f t="shared" si="1064"/>
        <v>0</v>
      </c>
      <c r="BH1134" s="13">
        <f t="shared" si="1065"/>
        <v>0</v>
      </c>
      <c r="BI1134" s="73">
        <f t="shared" si="1012"/>
        <v>675906.61</v>
      </c>
      <c r="BJ1134" s="219"/>
      <c r="BK1134" s="850">
        <f t="shared" si="1032"/>
        <v>0</v>
      </c>
      <c r="BL1134" s="109">
        <f t="shared" si="1033"/>
        <v>0</v>
      </c>
      <c r="BM1134" s="109">
        <f t="shared" si="1034"/>
        <v>0</v>
      </c>
      <c r="BN1134" s="109">
        <f t="shared" si="1035"/>
        <v>0</v>
      </c>
      <c r="BO1134" s="109">
        <f t="shared" si="1036"/>
        <v>0</v>
      </c>
      <c r="BP1134" s="109">
        <f t="shared" si="1037"/>
        <v>0</v>
      </c>
      <c r="BQ1134" s="109">
        <f t="shared" si="1038"/>
        <v>0</v>
      </c>
      <c r="BR1134" s="109">
        <f t="shared" si="1039"/>
        <v>675906.61</v>
      </c>
      <c r="BS1134" s="109">
        <f t="shared" si="1040"/>
        <v>0</v>
      </c>
      <c r="BT1134" s="109">
        <f t="shared" si="1041"/>
        <v>0</v>
      </c>
      <c r="BU1134" s="109">
        <f t="shared" si="1042"/>
        <v>0</v>
      </c>
      <c r="BV1134" s="109">
        <f t="shared" si="1043"/>
        <v>0</v>
      </c>
      <c r="BW1134" s="109">
        <f t="shared" si="1044"/>
        <v>0</v>
      </c>
      <c r="BX1134" s="109">
        <f t="shared" si="1045"/>
        <v>0</v>
      </c>
      <c r="BY1134" s="1000">
        <f t="shared" si="1013"/>
        <v>675906.61</v>
      </c>
    </row>
    <row r="1135" spans="1:77">
      <c r="A1135" s="678" t="s">
        <v>2225</v>
      </c>
      <c r="B1135" s="678" t="s">
        <v>2226</v>
      </c>
      <c r="C1135" s="57" t="s">
        <v>13</v>
      </c>
      <c r="D1135" s="684" t="s">
        <v>14</v>
      </c>
      <c r="E1135" s="681" t="s">
        <v>349</v>
      </c>
      <c r="F1135" s="683">
        <v>40891</v>
      </c>
      <c r="G1135" s="682" t="s">
        <v>106</v>
      </c>
      <c r="H1135" s="241" t="s">
        <v>116</v>
      </c>
      <c r="I1135" s="38"/>
      <c r="J1135" s="983"/>
      <c r="K1135" s="903"/>
      <c r="L1135" s="798"/>
      <c r="M1135" s="429"/>
      <c r="N1135" s="109"/>
      <c r="O1135" s="109"/>
      <c r="P1135" s="109"/>
      <c r="Q1135" s="607"/>
      <c r="R1135" s="93"/>
      <c r="S1135" s="109"/>
      <c r="T1135" s="109"/>
      <c r="U1135" s="109"/>
      <c r="V1135" s="109">
        <v>0</v>
      </c>
      <c r="W1135" s="109">
        <v>0</v>
      </c>
      <c r="X1135" s="109">
        <v>192931.65</v>
      </c>
      <c r="Y1135" s="109">
        <v>521.5</v>
      </c>
      <c r="Z1135" s="109">
        <v>521.5</v>
      </c>
      <c r="AA1135" s="109">
        <v>521.5</v>
      </c>
      <c r="AB1135" s="109">
        <v>521.5</v>
      </c>
      <c r="AC1135" s="109">
        <v>521.5</v>
      </c>
      <c r="AD1135" s="109">
        <v>521.5</v>
      </c>
      <c r="AE1135" s="109">
        <v>521.5</v>
      </c>
      <c r="AF1135" s="109">
        <v>521.5</v>
      </c>
      <c r="AG1135" s="109">
        <v>98042.000000000029</v>
      </c>
      <c r="AH1135" s="109">
        <v>0</v>
      </c>
      <c r="AI1135" s="109">
        <v>0</v>
      </c>
      <c r="AJ1135" s="109">
        <v>0</v>
      </c>
      <c r="AK1135" s="109">
        <v>0</v>
      </c>
      <c r="AL1135" s="109">
        <v>0</v>
      </c>
      <c r="AM1135" s="109">
        <v>0</v>
      </c>
      <c r="AN1135" s="109">
        <v>0</v>
      </c>
      <c r="AO1135" s="109">
        <v>0</v>
      </c>
      <c r="AP1135" s="160">
        <f t="shared" si="1014"/>
        <v>194496.15</v>
      </c>
      <c r="AQ1135" s="160">
        <f t="shared" si="1015"/>
        <v>100649.50000000003</v>
      </c>
      <c r="AR1135" s="160">
        <f t="shared" si="1016"/>
        <v>295145.65000000002</v>
      </c>
      <c r="AS1135" s="607"/>
      <c r="AT1135" s="219"/>
      <c r="AU1135" s="13">
        <f t="shared" si="1054"/>
        <v>521.5</v>
      </c>
      <c r="AV1135" s="13">
        <f t="shared" si="1055"/>
        <v>521.5</v>
      </c>
      <c r="AW1135" s="13">
        <f t="shared" si="1056"/>
        <v>521.5</v>
      </c>
      <c r="AX1135" s="13">
        <f t="shared" si="1057"/>
        <v>521.5</v>
      </c>
      <c r="AY1135" s="13">
        <f t="shared" si="1058"/>
        <v>521.5</v>
      </c>
      <c r="AZ1135" s="13">
        <f t="shared" si="1059"/>
        <v>98042.000000000029</v>
      </c>
      <c r="BA1135" s="13">
        <f t="shared" si="1051"/>
        <v>0</v>
      </c>
      <c r="BB1135" s="13">
        <f t="shared" si="1060"/>
        <v>0</v>
      </c>
      <c r="BC1135" s="13">
        <f t="shared" si="1052"/>
        <v>0</v>
      </c>
      <c r="BD1135" s="13">
        <f t="shared" si="1061"/>
        <v>0</v>
      </c>
      <c r="BE1135" s="13">
        <f t="shared" si="1062"/>
        <v>0</v>
      </c>
      <c r="BF1135" s="13">
        <f t="shared" si="1063"/>
        <v>0</v>
      </c>
      <c r="BG1135" s="13">
        <f t="shared" si="1064"/>
        <v>0</v>
      </c>
      <c r="BH1135" s="13">
        <f t="shared" si="1065"/>
        <v>0</v>
      </c>
      <c r="BI1135" s="73">
        <f t="shared" si="1012"/>
        <v>100649.50000000003</v>
      </c>
      <c r="BJ1135" s="219"/>
      <c r="BK1135" s="850">
        <f t="shared" si="1032"/>
        <v>521.5</v>
      </c>
      <c r="BL1135" s="109">
        <f t="shared" si="1033"/>
        <v>521.5</v>
      </c>
      <c r="BM1135" s="109">
        <f t="shared" si="1034"/>
        <v>521.5</v>
      </c>
      <c r="BN1135" s="109">
        <f t="shared" si="1035"/>
        <v>521.5</v>
      </c>
      <c r="BO1135" s="109">
        <f t="shared" si="1036"/>
        <v>521.5</v>
      </c>
      <c r="BP1135" s="109">
        <f t="shared" si="1037"/>
        <v>98042.000000000029</v>
      </c>
      <c r="BQ1135" s="109">
        <f t="shared" si="1038"/>
        <v>0</v>
      </c>
      <c r="BR1135" s="109">
        <f t="shared" si="1039"/>
        <v>0</v>
      </c>
      <c r="BS1135" s="109">
        <f t="shared" si="1040"/>
        <v>0</v>
      </c>
      <c r="BT1135" s="109">
        <f t="shared" si="1041"/>
        <v>0</v>
      </c>
      <c r="BU1135" s="109">
        <f t="shared" si="1042"/>
        <v>0</v>
      </c>
      <c r="BV1135" s="109">
        <f t="shared" si="1043"/>
        <v>0</v>
      </c>
      <c r="BW1135" s="109">
        <f t="shared" si="1044"/>
        <v>0</v>
      </c>
      <c r="BX1135" s="109">
        <f t="shared" si="1045"/>
        <v>0</v>
      </c>
      <c r="BY1135" s="1000">
        <f t="shared" si="1013"/>
        <v>100649.50000000003</v>
      </c>
    </row>
    <row r="1136" spans="1:77">
      <c r="A1136" s="679" t="s">
        <v>2149</v>
      </c>
      <c r="B1136" s="679" t="s">
        <v>2150</v>
      </c>
      <c r="C1136" s="57" t="s">
        <v>13</v>
      </c>
      <c r="D1136" s="684" t="s">
        <v>14</v>
      </c>
      <c r="E1136" s="681" t="s">
        <v>349</v>
      </c>
      <c r="F1136" s="682">
        <v>41243</v>
      </c>
      <c r="G1136" s="682" t="s">
        <v>106</v>
      </c>
      <c r="H1136" s="241" t="s">
        <v>116</v>
      </c>
      <c r="I1136" s="38"/>
      <c r="J1136" s="983"/>
      <c r="K1136" s="903"/>
      <c r="L1136" s="798"/>
      <c r="M1136" s="429"/>
      <c r="N1136" s="109"/>
      <c r="O1136" s="109"/>
      <c r="P1136" s="109"/>
      <c r="Q1136" s="607"/>
      <c r="R1136" s="93"/>
      <c r="S1136" s="109"/>
      <c r="T1136" s="109"/>
      <c r="U1136" s="109"/>
      <c r="V1136" s="109">
        <v>0</v>
      </c>
      <c r="W1136" s="109">
        <v>0</v>
      </c>
      <c r="X1136" s="109">
        <v>0</v>
      </c>
      <c r="Y1136" s="109">
        <v>0</v>
      </c>
      <c r="Z1136" s="109">
        <v>0</v>
      </c>
      <c r="AA1136" s="109">
        <v>0</v>
      </c>
      <c r="AB1136" s="109">
        <v>0</v>
      </c>
      <c r="AC1136" s="109">
        <v>0</v>
      </c>
      <c r="AD1136" s="109">
        <v>0</v>
      </c>
      <c r="AE1136" s="109">
        <v>0</v>
      </c>
      <c r="AF1136" s="109">
        <v>0</v>
      </c>
      <c r="AG1136" s="109">
        <v>0</v>
      </c>
      <c r="AH1136" s="109">
        <v>0</v>
      </c>
      <c r="AI1136" s="109">
        <v>1712614.9999999995</v>
      </c>
      <c r="AJ1136" s="109">
        <v>0</v>
      </c>
      <c r="AK1136" s="109">
        <v>0</v>
      </c>
      <c r="AL1136" s="109">
        <v>0</v>
      </c>
      <c r="AM1136" s="109">
        <v>0</v>
      </c>
      <c r="AN1136" s="109">
        <v>0</v>
      </c>
      <c r="AO1136" s="109">
        <v>0</v>
      </c>
      <c r="AP1136" s="160">
        <f t="shared" si="1014"/>
        <v>0</v>
      </c>
      <c r="AQ1136" s="160">
        <f t="shared" si="1015"/>
        <v>1712614.9999999995</v>
      </c>
      <c r="AR1136" s="160">
        <f t="shared" si="1016"/>
        <v>1712614.9999999995</v>
      </c>
      <c r="AS1136" s="607"/>
      <c r="AT1136" s="219"/>
      <c r="AU1136" s="13">
        <f t="shared" si="1054"/>
        <v>0</v>
      </c>
      <c r="AV1136" s="13">
        <f t="shared" si="1055"/>
        <v>0</v>
      </c>
      <c r="AW1136" s="13">
        <f t="shared" si="1056"/>
        <v>0</v>
      </c>
      <c r="AX1136" s="13">
        <f t="shared" si="1057"/>
        <v>0</v>
      </c>
      <c r="AY1136" s="13">
        <f t="shared" si="1058"/>
        <v>0</v>
      </c>
      <c r="AZ1136" s="13">
        <f t="shared" si="1059"/>
        <v>0</v>
      </c>
      <c r="BA1136" s="13">
        <f t="shared" si="1051"/>
        <v>0</v>
      </c>
      <c r="BB1136" s="13">
        <f t="shared" si="1060"/>
        <v>1712614.9999999995</v>
      </c>
      <c r="BC1136" s="13">
        <f t="shared" si="1052"/>
        <v>0</v>
      </c>
      <c r="BD1136" s="13">
        <f t="shared" si="1061"/>
        <v>0</v>
      </c>
      <c r="BE1136" s="13">
        <f t="shared" si="1062"/>
        <v>0</v>
      </c>
      <c r="BF1136" s="13">
        <f t="shared" si="1063"/>
        <v>0</v>
      </c>
      <c r="BG1136" s="13">
        <f t="shared" si="1064"/>
        <v>0</v>
      </c>
      <c r="BH1136" s="13">
        <f t="shared" si="1065"/>
        <v>0</v>
      </c>
      <c r="BI1136" s="73">
        <f t="shared" si="1012"/>
        <v>1712614.9999999995</v>
      </c>
      <c r="BJ1136" s="219"/>
      <c r="BK1136" s="850">
        <f t="shared" si="1032"/>
        <v>0</v>
      </c>
      <c r="BL1136" s="109">
        <f t="shared" si="1033"/>
        <v>0</v>
      </c>
      <c r="BM1136" s="109">
        <f t="shared" si="1034"/>
        <v>0</v>
      </c>
      <c r="BN1136" s="109">
        <f t="shared" si="1035"/>
        <v>0</v>
      </c>
      <c r="BO1136" s="109">
        <f t="shared" si="1036"/>
        <v>0</v>
      </c>
      <c r="BP1136" s="109">
        <f t="shared" si="1037"/>
        <v>0</v>
      </c>
      <c r="BQ1136" s="109">
        <f t="shared" si="1038"/>
        <v>0</v>
      </c>
      <c r="BR1136" s="109">
        <f t="shared" si="1039"/>
        <v>1712614.9999999995</v>
      </c>
      <c r="BS1136" s="109">
        <f t="shared" si="1040"/>
        <v>0</v>
      </c>
      <c r="BT1136" s="109">
        <f t="shared" si="1041"/>
        <v>0</v>
      </c>
      <c r="BU1136" s="109">
        <f t="shared" si="1042"/>
        <v>0</v>
      </c>
      <c r="BV1136" s="109">
        <f t="shared" si="1043"/>
        <v>0</v>
      </c>
      <c r="BW1136" s="109">
        <f t="shared" si="1044"/>
        <v>0</v>
      </c>
      <c r="BX1136" s="109">
        <f t="shared" si="1045"/>
        <v>0</v>
      </c>
      <c r="BY1136" s="1000">
        <f t="shared" si="1013"/>
        <v>1712614.9999999995</v>
      </c>
    </row>
    <row r="1137" spans="1:77">
      <c r="A1137" s="679"/>
      <c r="B1137" s="679" t="s">
        <v>2066</v>
      </c>
      <c r="C1137" s="57" t="s">
        <v>36</v>
      </c>
      <c r="D1137" s="57" t="s">
        <v>38</v>
      </c>
      <c r="E1137" s="681" t="s">
        <v>349</v>
      </c>
      <c r="F1137" s="682" t="s">
        <v>264</v>
      </c>
      <c r="G1137" s="682" t="s">
        <v>106</v>
      </c>
      <c r="H1137" s="241" t="s">
        <v>142</v>
      </c>
      <c r="I1137" s="38"/>
      <c r="J1137" s="983"/>
      <c r="K1137" s="903"/>
      <c r="L1137" s="798"/>
      <c r="M1137" s="429"/>
      <c r="N1137" s="109"/>
      <c r="O1137" s="109"/>
      <c r="P1137" s="109"/>
      <c r="Q1137" s="607"/>
      <c r="R1137" s="93"/>
      <c r="S1137" s="109">
        <v>948000</v>
      </c>
      <c r="T1137" s="109">
        <v>425000</v>
      </c>
      <c r="U1137" s="109">
        <v>962000</v>
      </c>
      <c r="V1137" s="109">
        <v>1626714.9967005095</v>
      </c>
      <c r="W1137" s="109">
        <v>1923958.0949517861</v>
      </c>
      <c r="X1137" s="109">
        <v>2332961.5643388978</v>
      </c>
      <c r="Y1137" s="109">
        <v>1346732.9121447632</v>
      </c>
      <c r="Z1137" s="109">
        <v>294159.12082255795</v>
      </c>
      <c r="AA1137" s="109">
        <v>246826.08471168365</v>
      </c>
      <c r="AB1137" s="109">
        <v>255135.55300375231</v>
      </c>
      <c r="AC1137" s="109">
        <v>218041.69856935894</v>
      </c>
      <c r="AD1137" s="109">
        <v>588674.67398486403</v>
      </c>
      <c r="AE1137" s="109">
        <v>900381.79809082719</v>
      </c>
      <c r="AF1137" s="109">
        <v>595849.12537857925</v>
      </c>
      <c r="AG1137" s="109">
        <v>783582.01453831117</v>
      </c>
      <c r="AH1137" s="109">
        <v>1439556.0337630946</v>
      </c>
      <c r="AI1137" s="109">
        <v>1693300.0783380829</v>
      </c>
      <c r="AJ1137" s="109">
        <v>2032808.9824535321</v>
      </c>
      <c r="AK1137" s="109">
        <v>1421654.8437292557</v>
      </c>
      <c r="AL1137" s="109">
        <v>337914.92836143507</v>
      </c>
      <c r="AM1137" s="109">
        <v>281714.0230476195</v>
      </c>
      <c r="AN1137" s="109">
        <v>288837.59931965655</v>
      </c>
      <c r="AO1137" s="109">
        <v>246805.3233591973</v>
      </c>
      <c r="AP1137" s="160">
        <f t="shared" si="1014"/>
        <v>10106352.773670198</v>
      </c>
      <c r="AQ1137" s="160">
        <f t="shared" si="1015"/>
        <v>11084256.675937567</v>
      </c>
      <c r="AR1137" s="160">
        <f t="shared" si="1016"/>
        <v>21190609.44960776</v>
      </c>
      <c r="AS1137" s="607"/>
      <c r="AT1137" s="219"/>
      <c r="AU1137" s="13">
        <f t="shared" si="1054"/>
        <v>255135.55300375231</v>
      </c>
      <c r="AV1137" s="13">
        <f t="shared" si="1055"/>
        <v>218041.69856935894</v>
      </c>
      <c r="AW1137" s="13">
        <f t="shared" si="1056"/>
        <v>588674.67398486403</v>
      </c>
      <c r="AX1137" s="13">
        <f t="shared" si="1057"/>
        <v>900381.79809082719</v>
      </c>
      <c r="AY1137" s="13">
        <f t="shared" si="1058"/>
        <v>595849.12537857925</v>
      </c>
      <c r="AZ1137" s="13">
        <f t="shared" si="1059"/>
        <v>783582.01453831117</v>
      </c>
      <c r="BA1137" s="13">
        <f t="shared" si="1051"/>
        <v>1439556.0337630946</v>
      </c>
      <c r="BB1137" s="13">
        <f t="shared" si="1060"/>
        <v>1693300.0783380829</v>
      </c>
      <c r="BC1137" s="13">
        <f t="shared" si="1052"/>
        <v>2032808.9824535321</v>
      </c>
      <c r="BD1137" s="13">
        <f t="shared" si="1061"/>
        <v>1421654.8437292557</v>
      </c>
      <c r="BE1137" s="13">
        <f t="shared" si="1062"/>
        <v>337914.92836143507</v>
      </c>
      <c r="BF1137" s="13">
        <f t="shared" si="1063"/>
        <v>281714.0230476195</v>
      </c>
      <c r="BG1137" s="13">
        <f t="shared" si="1064"/>
        <v>288837.59931965655</v>
      </c>
      <c r="BH1137" s="13">
        <f t="shared" si="1065"/>
        <v>246805.3233591973</v>
      </c>
      <c r="BI1137" s="73">
        <f t="shared" si="1012"/>
        <v>11084256.675937567</v>
      </c>
      <c r="BJ1137" s="219"/>
      <c r="BK1137" s="850">
        <f t="shared" si="1032"/>
        <v>255135.55300375231</v>
      </c>
      <c r="BL1137" s="109">
        <f t="shared" si="1033"/>
        <v>218041.69856935894</v>
      </c>
      <c r="BM1137" s="109">
        <f t="shared" si="1034"/>
        <v>588674.67398486403</v>
      </c>
      <c r="BN1137" s="109">
        <f t="shared" si="1035"/>
        <v>900381.79809082719</v>
      </c>
      <c r="BO1137" s="109">
        <f t="shared" si="1036"/>
        <v>595849.12537857925</v>
      </c>
      <c r="BP1137" s="109">
        <f t="shared" si="1037"/>
        <v>783582.01453831117</v>
      </c>
      <c r="BQ1137" s="109">
        <f t="shared" si="1038"/>
        <v>1439556.0337630946</v>
      </c>
      <c r="BR1137" s="109">
        <f t="shared" si="1039"/>
        <v>1693300.0783380829</v>
      </c>
      <c r="BS1137" s="109">
        <f t="shared" si="1040"/>
        <v>2032808.9824535321</v>
      </c>
      <c r="BT1137" s="109">
        <f t="shared" si="1041"/>
        <v>1421654.8437292557</v>
      </c>
      <c r="BU1137" s="109">
        <f t="shared" si="1042"/>
        <v>337914.92836143507</v>
      </c>
      <c r="BV1137" s="109">
        <f t="shared" si="1043"/>
        <v>281714.0230476195</v>
      </c>
      <c r="BW1137" s="109">
        <f t="shared" si="1044"/>
        <v>288837.59931965655</v>
      </c>
      <c r="BX1137" s="109">
        <f t="shared" si="1045"/>
        <v>246805.3233591973</v>
      </c>
      <c r="BY1137" s="1000">
        <f t="shared" si="1013"/>
        <v>11084256.675937567</v>
      </c>
    </row>
    <row r="1138" spans="1:77">
      <c r="A1138" s="679" t="s">
        <v>2343</v>
      </c>
      <c r="B1138" s="679" t="s">
        <v>2344</v>
      </c>
      <c r="C1138" s="57" t="s">
        <v>44</v>
      </c>
      <c r="D1138" s="684" t="s">
        <v>42</v>
      </c>
      <c r="E1138" s="681" t="s">
        <v>349</v>
      </c>
      <c r="F1138" s="682">
        <v>40907</v>
      </c>
      <c r="G1138" s="682" t="s">
        <v>106</v>
      </c>
      <c r="H1138" s="241" t="s">
        <v>147</v>
      </c>
      <c r="I1138" s="38"/>
      <c r="J1138" s="983"/>
      <c r="K1138" s="903"/>
      <c r="L1138" s="798"/>
      <c r="M1138" s="429"/>
      <c r="N1138" s="109"/>
      <c r="O1138" s="109"/>
      <c r="P1138" s="109"/>
      <c r="Q1138" s="607"/>
      <c r="R1138" s="93"/>
      <c r="S1138" s="109"/>
      <c r="T1138" s="109"/>
      <c r="U1138" s="109"/>
      <c r="V1138" s="109">
        <v>0</v>
      </c>
      <c r="W1138" s="109">
        <v>0</v>
      </c>
      <c r="X1138" s="109">
        <v>948025.74</v>
      </c>
      <c r="Y1138" s="109">
        <v>0</v>
      </c>
      <c r="Z1138" s="109">
        <v>0</v>
      </c>
      <c r="AA1138" s="109">
        <v>0</v>
      </c>
      <c r="AB1138" s="109">
        <v>0</v>
      </c>
      <c r="AC1138" s="109">
        <v>0</v>
      </c>
      <c r="AD1138" s="109">
        <v>0</v>
      </c>
      <c r="AE1138" s="109">
        <v>0</v>
      </c>
      <c r="AF1138" s="109">
        <v>0</v>
      </c>
      <c r="AG1138" s="109">
        <v>0</v>
      </c>
      <c r="AH1138" s="109">
        <v>0</v>
      </c>
      <c r="AI1138" s="109">
        <v>0</v>
      </c>
      <c r="AJ1138" s="109">
        <v>0</v>
      </c>
      <c r="AK1138" s="109">
        <v>0</v>
      </c>
      <c r="AL1138" s="109">
        <v>0</v>
      </c>
      <c r="AM1138" s="109">
        <v>0</v>
      </c>
      <c r="AN1138" s="109">
        <v>0</v>
      </c>
      <c r="AO1138" s="109">
        <v>0</v>
      </c>
      <c r="AP1138" s="160">
        <f t="shared" si="1014"/>
        <v>948025.74</v>
      </c>
      <c r="AQ1138" s="160">
        <f t="shared" si="1015"/>
        <v>0</v>
      </c>
      <c r="AR1138" s="160">
        <f t="shared" si="1016"/>
        <v>948025.74</v>
      </c>
      <c r="AS1138" s="607"/>
      <c r="AT1138" s="219"/>
      <c r="AU1138" s="13">
        <f t="shared" si="1054"/>
        <v>0</v>
      </c>
      <c r="AV1138" s="13">
        <f t="shared" si="1055"/>
        <v>0</v>
      </c>
      <c r="AW1138" s="13">
        <f t="shared" si="1056"/>
        <v>0</v>
      </c>
      <c r="AX1138" s="13">
        <f t="shared" si="1057"/>
        <v>0</v>
      </c>
      <c r="AY1138" s="13">
        <f t="shared" si="1058"/>
        <v>0</v>
      </c>
      <c r="AZ1138" s="13">
        <f t="shared" si="1059"/>
        <v>0</v>
      </c>
      <c r="BA1138" s="13">
        <f t="shared" si="1051"/>
        <v>0</v>
      </c>
      <c r="BB1138" s="13">
        <f t="shared" si="1060"/>
        <v>0</v>
      </c>
      <c r="BC1138" s="13">
        <f t="shared" si="1052"/>
        <v>0</v>
      </c>
      <c r="BD1138" s="13">
        <f t="shared" si="1061"/>
        <v>0</v>
      </c>
      <c r="BE1138" s="13">
        <f t="shared" si="1062"/>
        <v>0</v>
      </c>
      <c r="BF1138" s="13">
        <f t="shared" si="1063"/>
        <v>0</v>
      </c>
      <c r="BG1138" s="13">
        <f t="shared" si="1064"/>
        <v>0</v>
      </c>
      <c r="BH1138" s="13">
        <f t="shared" si="1065"/>
        <v>0</v>
      </c>
      <c r="BI1138" s="73">
        <f t="shared" si="1012"/>
        <v>0</v>
      </c>
      <c r="BJ1138" s="219"/>
      <c r="BK1138" s="850">
        <f t="shared" si="1032"/>
        <v>0</v>
      </c>
      <c r="BL1138" s="109">
        <f t="shared" si="1033"/>
        <v>0</v>
      </c>
      <c r="BM1138" s="109">
        <f t="shared" si="1034"/>
        <v>0</v>
      </c>
      <c r="BN1138" s="109">
        <f t="shared" si="1035"/>
        <v>0</v>
      </c>
      <c r="BO1138" s="109">
        <f t="shared" si="1036"/>
        <v>0</v>
      </c>
      <c r="BP1138" s="109">
        <f t="shared" si="1037"/>
        <v>0</v>
      </c>
      <c r="BQ1138" s="109">
        <f t="shared" si="1038"/>
        <v>0</v>
      </c>
      <c r="BR1138" s="109">
        <f t="shared" si="1039"/>
        <v>0</v>
      </c>
      <c r="BS1138" s="109">
        <f t="shared" si="1040"/>
        <v>0</v>
      </c>
      <c r="BT1138" s="109">
        <f t="shared" si="1041"/>
        <v>0</v>
      </c>
      <c r="BU1138" s="109">
        <f t="shared" si="1042"/>
        <v>0</v>
      </c>
      <c r="BV1138" s="109">
        <f t="shared" si="1043"/>
        <v>0</v>
      </c>
      <c r="BW1138" s="109">
        <f t="shared" si="1044"/>
        <v>0</v>
      </c>
      <c r="BX1138" s="109">
        <f t="shared" si="1045"/>
        <v>0</v>
      </c>
      <c r="BY1138" s="1000">
        <f t="shared" si="1013"/>
        <v>0</v>
      </c>
    </row>
    <row r="1139" spans="1:77">
      <c r="A1139" s="678" t="s">
        <v>341</v>
      </c>
      <c r="B1139" s="678" t="s">
        <v>2291</v>
      </c>
      <c r="C1139" s="57" t="s">
        <v>45</v>
      </c>
      <c r="D1139" s="57" t="s">
        <v>7</v>
      </c>
      <c r="E1139" s="681" t="s">
        <v>349</v>
      </c>
      <c r="F1139" s="683">
        <v>40908</v>
      </c>
      <c r="G1139" s="682" t="s">
        <v>148</v>
      </c>
      <c r="H1139" s="241" t="s">
        <v>156</v>
      </c>
      <c r="I1139" s="38"/>
      <c r="J1139" s="983"/>
      <c r="K1139" s="903"/>
      <c r="L1139" s="798"/>
      <c r="M1139" s="429"/>
      <c r="N1139" s="109"/>
      <c r="O1139" s="109"/>
      <c r="P1139" s="109"/>
      <c r="Q1139" s="607"/>
      <c r="R1139" s="93"/>
      <c r="S1139" s="109">
        <v>-56533.369999999995</v>
      </c>
      <c r="T1139" s="109">
        <v>53312.599999999991</v>
      </c>
      <c r="U1139" s="109">
        <v>5624.89</v>
      </c>
      <c r="V1139" s="109">
        <v>0</v>
      </c>
      <c r="W1139" s="109">
        <v>0</v>
      </c>
      <c r="X1139" s="109">
        <v>416442.26</v>
      </c>
      <c r="Y1139" s="109">
        <v>0</v>
      </c>
      <c r="Z1139" s="109">
        <v>0</v>
      </c>
      <c r="AA1139" s="109">
        <v>0</v>
      </c>
      <c r="AB1139" s="109">
        <v>0</v>
      </c>
      <c r="AC1139" s="109">
        <v>0</v>
      </c>
      <c r="AD1139" s="109">
        <v>0</v>
      </c>
      <c r="AE1139" s="109">
        <v>0</v>
      </c>
      <c r="AF1139" s="109">
        <v>0</v>
      </c>
      <c r="AG1139" s="109">
        <v>0</v>
      </c>
      <c r="AH1139" s="109">
        <v>0</v>
      </c>
      <c r="AI1139" s="109">
        <v>0</v>
      </c>
      <c r="AJ1139" s="109">
        <v>0</v>
      </c>
      <c r="AK1139" s="109">
        <v>0</v>
      </c>
      <c r="AL1139" s="109">
        <v>0</v>
      </c>
      <c r="AM1139" s="109">
        <v>0</v>
      </c>
      <c r="AN1139" s="109">
        <v>0</v>
      </c>
      <c r="AO1139" s="109">
        <v>0</v>
      </c>
      <c r="AP1139" s="160">
        <f t="shared" si="1014"/>
        <v>418846.38</v>
      </c>
      <c r="AQ1139" s="160">
        <f t="shared" si="1015"/>
        <v>0</v>
      </c>
      <c r="AR1139" s="160">
        <f t="shared" si="1016"/>
        <v>418846.38</v>
      </c>
      <c r="AS1139" s="607"/>
      <c r="AT1139" s="219"/>
      <c r="AU1139" s="13">
        <f t="shared" si="1054"/>
        <v>0</v>
      </c>
      <c r="AV1139" s="13">
        <f t="shared" si="1055"/>
        <v>0</v>
      </c>
      <c r="AW1139" s="13">
        <f t="shared" si="1056"/>
        <v>0</v>
      </c>
      <c r="AX1139" s="13">
        <f t="shared" si="1057"/>
        <v>0</v>
      </c>
      <c r="AY1139" s="13">
        <f t="shared" si="1058"/>
        <v>0</v>
      </c>
      <c r="AZ1139" s="13">
        <f t="shared" si="1059"/>
        <v>0</v>
      </c>
      <c r="BA1139" s="13">
        <f t="shared" si="1051"/>
        <v>0</v>
      </c>
      <c r="BB1139" s="13">
        <f t="shared" si="1060"/>
        <v>0</v>
      </c>
      <c r="BC1139" s="13">
        <f t="shared" si="1052"/>
        <v>0</v>
      </c>
      <c r="BD1139" s="13">
        <f t="shared" si="1061"/>
        <v>0</v>
      </c>
      <c r="BE1139" s="13">
        <f t="shared" si="1062"/>
        <v>0</v>
      </c>
      <c r="BF1139" s="13">
        <f t="shared" si="1063"/>
        <v>0</v>
      </c>
      <c r="BG1139" s="13">
        <f t="shared" si="1064"/>
        <v>0</v>
      </c>
      <c r="BH1139" s="13">
        <f t="shared" si="1065"/>
        <v>0</v>
      </c>
      <c r="BI1139" s="73">
        <f t="shared" si="1012"/>
        <v>0</v>
      </c>
      <c r="BJ1139" s="219"/>
      <c r="BK1139" s="850">
        <f t="shared" si="1032"/>
        <v>0</v>
      </c>
      <c r="BL1139" s="109">
        <f t="shared" si="1033"/>
        <v>0</v>
      </c>
      <c r="BM1139" s="109">
        <f t="shared" si="1034"/>
        <v>0</v>
      </c>
      <c r="BN1139" s="109">
        <f t="shared" si="1035"/>
        <v>0</v>
      </c>
      <c r="BO1139" s="109">
        <f t="shared" si="1036"/>
        <v>0</v>
      </c>
      <c r="BP1139" s="109">
        <f t="shared" si="1037"/>
        <v>0</v>
      </c>
      <c r="BQ1139" s="109">
        <f t="shared" si="1038"/>
        <v>0</v>
      </c>
      <c r="BR1139" s="109">
        <f t="shared" si="1039"/>
        <v>0</v>
      </c>
      <c r="BS1139" s="109">
        <f t="shared" si="1040"/>
        <v>0</v>
      </c>
      <c r="BT1139" s="109">
        <f t="shared" si="1041"/>
        <v>0</v>
      </c>
      <c r="BU1139" s="109">
        <f t="shared" si="1042"/>
        <v>0</v>
      </c>
      <c r="BV1139" s="109">
        <f t="shared" si="1043"/>
        <v>0</v>
      </c>
      <c r="BW1139" s="109">
        <f t="shared" si="1044"/>
        <v>0</v>
      </c>
      <c r="BX1139" s="109">
        <f t="shared" si="1045"/>
        <v>0</v>
      </c>
      <c r="BY1139" s="1000">
        <f t="shared" si="1013"/>
        <v>0</v>
      </c>
    </row>
    <row r="1140" spans="1:77">
      <c r="A1140" s="679"/>
      <c r="B1140" s="679" t="s">
        <v>310</v>
      </c>
      <c r="C1140" s="57" t="s">
        <v>23</v>
      </c>
      <c r="D1140" s="684" t="s">
        <v>31</v>
      </c>
      <c r="E1140" s="681" t="s">
        <v>349</v>
      </c>
      <c r="F1140" s="682" t="s">
        <v>264</v>
      </c>
      <c r="G1140" s="682" t="s">
        <v>106</v>
      </c>
      <c r="H1140" s="241" t="s">
        <v>129</v>
      </c>
      <c r="I1140" s="38"/>
      <c r="J1140" s="983"/>
      <c r="K1140" s="903"/>
      <c r="L1140" s="798"/>
      <c r="M1140" s="429"/>
      <c r="N1140" s="109"/>
      <c r="O1140" s="109"/>
      <c r="P1140" s="109"/>
      <c r="Q1140" s="607"/>
      <c r="R1140" s="93"/>
      <c r="S1140" s="109">
        <v>281740.59999999998</v>
      </c>
      <c r="T1140" s="109">
        <v>131570.52000000002</v>
      </c>
      <c r="U1140" s="109">
        <v>85909.579999999973</v>
      </c>
      <c r="V1140" s="109">
        <v>654282.80000000005</v>
      </c>
      <c r="W1140" s="109">
        <v>654282.80000000005</v>
      </c>
      <c r="X1140" s="109">
        <v>654282.80000000005</v>
      </c>
      <c r="Y1140" s="109">
        <v>0</v>
      </c>
      <c r="Z1140" s="109">
        <v>0</v>
      </c>
      <c r="AA1140" s="109">
        <v>0</v>
      </c>
      <c r="AB1140" s="109">
        <v>0</v>
      </c>
      <c r="AC1140" s="109">
        <v>0</v>
      </c>
      <c r="AD1140" s="109">
        <v>0</v>
      </c>
      <c r="AE1140" s="109">
        <v>0</v>
      </c>
      <c r="AF1140" s="109">
        <v>0</v>
      </c>
      <c r="AG1140" s="109">
        <v>0</v>
      </c>
      <c r="AH1140" s="109">
        <v>0</v>
      </c>
      <c r="AI1140" s="109">
        <v>0</v>
      </c>
      <c r="AJ1140" s="109">
        <v>0</v>
      </c>
      <c r="AK1140" s="109">
        <v>0</v>
      </c>
      <c r="AL1140" s="109">
        <v>0</v>
      </c>
      <c r="AM1140" s="109">
        <v>0</v>
      </c>
      <c r="AN1140" s="109">
        <v>0</v>
      </c>
      <c r="AO1140" s="109">
        <v>0</v>
      </c>
      <c r="AP1140" s="160">
        <f t="shared" si="1014"/>
        <v>2462069.1</v>
      </c>
      <c r="AQ1140" s="160">
        <f t="shared" si="1015"/>
        <v>0</v>
      </c>
      <c r="AR1140" s="160">
        <f t="shared" si="1016"/>
        <v>2462069.1</v>
      </c>
      <c r="AS1140" s="607"/>
      <c r="AT1140" s="219"/>
      <c r="AU1140" s="13">
        <f t="shared" si="1054"/>
        <v>0</v>
      </c>
      <c r="AV1140" s="13">
        <f t="shared" si="1055"/>
        <v>0</v>
      </c>
      <c r="AW1140" s="13">
        <f t="shared" si="1056"/>
        <v>0</v>
      </c>
      <c r="AX1140" s="13">
        <f t="shared" si="1057"/>
        <v>0</v>
      </c>
      <c r="AY1140" s="13">
        <f t="shared" si="1058"/>
        <v>0</v>
      </c>
      <c r="AZ1140" s="13">
        <f t="shared" si="1059"/>
        <v>0</v>
      </c>
      <c r="BA1140" s="13">
        <f t="shared" si="1051"/>
        <v>0</v>
      </c>
      <c r="BB1140" s="13">
        <f t="shared" si="1060"/>
        <v>0</v>
      </c>
      <c r="BC1140" s="13">
        <f t="shared" si="1052"/>
        <v>0</v>
      </c>
      <c r="BD1140" s="13">
        <f t="shared" si="1061"/>
        <v>0</v>
      </c>
      <c r="BE1140" s="13">
        <f t="shared" si="1062"/>
        <v>0</v>
      </c>
      <c r="BF1140" s="13">
        <f t="shared" si="1063"/>
        <v>0</v>
      </c>
      <c r="BG1140" s="13">
        <f t="shared" si="1064"/>
        <v>0</v>
      </c>
      <c r="BH1140" s="13">
        <f t="shared" si="1065"/>
        <v>0</v>
      </c>
      <c r="BI1140" s="73">
        <f t="shared" si="1012"/>
        <v>0</v>
      </c>
      <c r="BJ1140" s="219"/>
      <c r="BK1140" s="850">
        <f t="shared" si="1032"/>
        <v>0</v>
      </c>
      <c r="BL1140" s="109">
        <f t="shared" si="1033"/>
        <v>0</v>
      </c>
      <c r="BM1140" s="109">
        <f t="shared" si="1034"/>
        <v>0</v>
      </c>
      <c r="BN1140" s="109">
        <f t="shared" si="1035"/>
        <v>0</v>
      </c>
      <c r="BO1140" s="109">
        <f t="shared" si="1036"/>
        <v>0</v>
      </c>
      <c r="BP1140" s="109">
        <f t="shared" si="1037"/>
        <v>0</v>
      </c>
      <c r="BQ1140" s="109">
        <f t="shared" si="1038"/>
        <v>0</v>
      </c>
      <c r="BR1140" s="109">
        <f t="shared" si="1039"/>
        <v>0</v>
      </c>
      <c r="BS1140" s="109">
        <f t="shared" si="1040"/>
        <v>0</v>
      </c>
      <c r="BT1140" s="109">
        <f t="shared" si="1041"/>
        <v>0</v>
      </c>
      <c r="BU1140" s="109">
        <f t="shared" si="1042"/>
        <v>0</v>
      </c>
      <c r="BV1140" s="109">
        <f t="shared" si="1043"/>
        <v>0</v>
      </c>
      <c r="BW1140" s="109">
        <f t="shared" si="1044"/>
        <v>0</v>
      </c>
      <c r="BX1140" s="109">
        <f t="shared" si="1045"/>
        <v>0</v>
      </c>
      <c r="BY1140" s="1000">
        <f t="shared" si="1013"/>
        <v>0</v>
      </c>
    </row>
    <row r="1141" spans="1:77">
      <c r="A1141" s="679"/>
      <c r="B1141" s="679" t="s">
        <v>310</v>
      </c>
      <c r="C1141" s="57" t="s">
        <v>23</v>
      </c>
      <c r="D1141" s="684" t="s">
        <v>25</v>
      </c>
      <c r="E1141" s="681" t="s">
        <v>349</v>
      </c>
      <c r="F1141" s="682" t="s">
        <v>264</v>
      </c>
      <c r="G1141" s="682" t="s">
        <v>106</v>
      </c>
      <c r="H1141" s="241" t="s">
        <v>126</v>
      </c>
      <c r="I1141" s="38"/>
      <c r="J1141" s="983"/>
      <c r="K1141" s="903"/>
      <c r="L1141" s="798"/>
      <c r="M1141" s="429"/>
      <c r="N1141" s="109"/>
      <c r="O1141" s="109"/>
      <c r="P1141" s="109"/>
      <c r="Q1141" s="607"/>
      <c r="R1141" s="93"/>
      <c r="S1141" s="109">
        <v>43616.450000000004</v>
      </c>
      <c r="T1141" s="109">
        <v>227310.07999999999</v>
      </c>
      <c r="U1141" s="109">
        <v>-3047.0500000000029</v>
      </c>
      <c r="V1141" s="109">
        <v>199781.2697</v>
      </c>
      <c r="W1141" s="109">
        <v>234030</v>
      </c>
      <c r="X1141" s="109">
        <v>234030</v>
      </c>
      <c r="Y1141" s="109">
        <v>22000</v>
      </c>
      <c r="Z1141" s="109">
        <v>24000</v>
      </c>
      <c r="AA1141" s="109">
        <v>36000</v>
      </c>
      <c r="AB1141" s="109">
        <v>32000</v>
      </c>
      <c r="AC1141" s="109">
        <v>28000</v>
      </c>
      <c r="AD1141" s="109">
        <v>30000</v>
      </c>
      <c r="AE1141" s="109">
        <v>34000</v>
      </c>
      <c r="AF1141" s="109">
        <v>46000</v>
      </c>
      <c r="AG1141" s="109">
        <v>51200</v>
      </c>
      <c r="AH1141" s="109">
        <v>28000</v>
      </c>
      <c r="AI1141" s="109">
        <v>32000</v>
      </c>
      <c r="AJ1141" s="109">
        <v>36800</v>
      </c>
      <c r="AK1141" s="109">
        <v>27995</v>
      </c>
      <c r="AL1141" s="109">
        <v>30540</v>
      </c>
      <c r="AM1141" s="109">
        <v>45810</v>
      </c>
      <c r="AN1141" s="109">
        <v>40720</v>
      </c>
      <c r="AO1141" s="109">
        <v>35630</v>
      </c>
      <c r="AP1141" s="160">
        <f t="shared" si="1014"/>
        <v>1017720.7497</v>
      </c>
      <c r="AQ1141" s="160">
        <f t="shared" si="1015"/>
        <v>498695</v>
      </c>
      <c r="AR1141" s="160">
        <f t="shared" si="1016"/>
        <v>1516415.7497</v>
      </c>
      <c r="AS1141" s="607"/>
      <c r="AT1141" s="219"/>
      <c r="AU1141" s="13">
        <f t="shared" si="1054"/>
        <v>32000</v>
      </c>
      <c r="AV1141" s="13">
        <f t="shared" si="1055"/>
        <v>28000</v>
      </c>
      <c r="AW1141" s="13">
        <f t="shared" si="1056"/>
        <v>30000</v>
      </c>
      <c r="AX1141" s="13">
        <f t="shared" si="1057"/>
        <v>34000</v>
      </c>
      <c r="AY1141" s="13">
        <f t="shared" si="1058"/>
        <v>46000</v>
      </c>
      <c r="AZ1141" s="13">
        <f t="shared" si="1059"/>
        <v>51200</v>
      </c>
      <c r="BA1141" s="13">
        <f t="shared" si="1051"/>
        <v>28000</v>
      </c>
      <c r="BB1141" s="13">
        <f t="shared" si="1060"/>
        <v>32000</v>
      </c>
      <c r="BC1141" s="13">
        <f t="shared" si="1052"/>
        <v>36800</v>
      </c>
      <c r="BD1141" s="13">
        <f t="shared" si="1061"/>
        <v>27995</v>
      </c>
      <c r="BE1141" s="13">
        <f t="shared" si="1062"/>
        <v>30540</v>
      </c>
      <c r="BF1141" s="13">
        <f t="shared" si="1063"/>
        <v>45810</v>
      </c>
      <c r="BG1141" s="13">
        <f t="shared" si="1064"/>
        <v>40720</v>
      </c>
      <c r="BH1141" s="13">
        <f t="shared" si="1065"/>
        <v>35630</v>
      </c>
      <c r="BI1141" s="73">
        <f t="shared" si="1012"/>
        <v>498695</v>
      </c>
      <c r="BJ1141" s="219"/>
      <c r="BK1141" s="850">
        <f t="shared" si="1032"/>
        <v>32000</v>
      </c>
      <c r="BL1141" s="109">
        <f t="shared" si="1033"/>
        <v>28000</v>
      </c>
      <c r="BM1141" s="109">
        <f t="shared" si="1034"/>
        <v>30000</v>
      </c>
      <c r="BN1141" s="109">
        <f t="shared" si="1035"/>
        <v>34000</v>
      </c>
      <c r="BO1141" s="109">
        <f t="shared" si="1036"/>
        <v>46000</v>
      </c>
      <c r="BP1141" s="109">
        <f t="shared" si="1037"/>
        <v>51200</v>
      </c>
      <c r="BQ1141" s="109">
        <f t="shared" si="1038"/>
        <v>28000</v>
      </c>
      <c r="BR1141" s="109">
        <f t="shared" si="1039"/>
        <v>32000</v>
      </c>
      <c r="BS1141" s="109">
        <f t="shared" si="1040"/>
        <v>36800</v>
      </c>
      <c r="BT1141" s="109">
        <f t="shared" si="1041"/>
        <v>27995</v>
      </c>
      <c r="BU1141" s="109">
        <f t="shared" si="1042"/>
        <v>30540</v>
      </c>
      <c r="BV1141" s="109">
        <f t="shared" si="1043"/>
        <v>45810</v>
      </c>
      <c r="BW1141" s="109">
        <f t="shared" si="1044"/>
        <v>40720</v>
      </c>
      <c r="BX1141" s="109">
        <f t="shared" si="1045"/>
        <v>35630</v>
      </c>
      <c r="BY1141" s="1000">
        <f t="shared" si="1013"/>
        <v>498695</v>
      </c>
    </row>
    <row r="1142" spans="1:77">
      <c r="A1142" s="679"/>
      <c r="B1142" s="679" t="s">
        <v>310</v>
      </c>
      <c r="C1142" s="57" t="s">
        <v>23</v>
      </c>
      <c r="D1142" s="684" t="s">
        <v>22</v>
      </c>
      <c r="E1142" s="681" t="s">
        <v>349</v>
      </c>
      <c r="F1142" s="682" t="s">
        <v>264</v>
      </c>
      <c r="G1142" s="682" t="s">
        <v>106</v>
      </c>
      <c r="H1142" s="241" t="s">
        <v>125</v>
      </c>
      <c r="I1142" s="38"/>
      <c r="J1142" s="983"/>
      <c r="K1142" s="903"/>
      <c r="L1142" s="798"/>
      <c r="M1142" s="429"/>
      <c r="N1142" s="109"/>
      <c r="O1142" s="109"/>
      <c r="P1142" s="109"/>
      <c r="Q1142" s="607"/>
      <c r="R1142" s="93"/>
      <c r="S1142" s="109">
        <v>0</v>
      </c>
      <c r="T1142" s="109">
        <v>51461.41</v>
      </c>
      <c r="U1142" s="109">
        <v>0</v>
      </c>
      <c r="V1142" s="109">
        <v>23407.265799999997</v>
      </c>
      <c r="W1142" s="109">
        <v>27420</v>
      </c>
      <c r="X1142" s="109">
        <v>27420</v>
      </c>
      <c r="Y1142" s="109">
        <v>38500</v>
      </c>
      <c r="Z1142" s="109">
        <v>42000</v>
      </c>
      <c r="AA1142" s="109">
        <v>63000</v>
      </c>
      <c r="AB1142" s="109">
        <v>56000</v>
      </c>
      <c r="AC1142" s="109">
        <v>49000</v>
      </c>
      <c r="AD1142" s="109">
        <v>52500</v>
      </c>
      <c r="AE1142" s="109">
        <v>59500</v>
      </c>
      <c r="AF1142" s="109">
        <v>80500</v>
      </c>
      <c r="AG1142" s="109">
        <v>89600</v>
      </c>
      <c r="AH1142" s="109">
        <v>49000</v>
      </c>
      <c r="AI1142" s="109">
        <v>56000</v>
      </c>
      <c r="AJ1142" s="109">
        <v>64399.999999999993</v>
      </c>
      <c r="AK1142" s="109">
        <v>16797</v>
      </c>
      <c r="AL1142" s="109">
        <v>18324</v>
      </c>
      <c r="AM1142" s="109">
        <v>27486</v>
      </c>
      <c r="AN1142" s="109">
        <v>24432</v>
      </c>
      <c r="AO1142" s="109">
        <v>21378</v>
      </c>
      <c r="AP1142" s="160">
        <f t="shared" si="1014"/>
        <v>273208.67579999997</v>
      </c>
      <c r="AQ1142" s="160">
        <f t="shared" si="1015"/>
        <v>664917</v>
      </c>
      <c r="AR1142" s="160">
        <f t="shared" si="1016"/>
        <v>938125.67579999997</v>
      </c>
      <c r="AS1142" s="607"/>
      <c r="AT1142" s="219"/>
      <c r="AU1142" s="13">
        <f t="shared" si="1054"/>
        <v>56000</v>
      </c>
      <c r="AV1142" s="13">
        <f t="shared" si="1055"/>
        <v>49000</v>
      </c>
      <c r="AW1142" s="13">
        <f t="shared" si="1056"/>
        <v>52500</v>
      </c>
      <c r="AX1142" s="13">
        <f t="shared" si="1057"/>
        <v>59500</v>
      </c>
      <c r="AY1142" s="13">
        <f t="shared" si="1058"/>
        <v>80500</v>
      </c>
      <c r="AZ1142" s="13">
        <f t="shared" si="1059"/>
        <v>89600</v>
      </c>
      <c r="BA1142" s="13">
        <f t="shared" si="1051"/>
        <v>49000</v>
      </c>
      <c r="BB1142" s="13">
        <f t="shared" si="1060"/>
        <v>56000</v>
      </c>
      <c r="BC1142" s="13">
        <f t="shared" si="1052"/>
        <v>64399.999999999993</v>
      </c>
      <c r="BD1142" s="13">
        <f t="shared" si="1061"/>
        <v>16797</v>
      </c>
      <c r="BE1142" s="13">
        <f t="shared" si="1062"/>
        <v>18324</v>
      </c>
      <c r="BF1142" s="13">
        <f t="shared" si="1063"/>
        <v>27486</v>
      </c>
      <c r="BG1142" s="13">
        <f t="shared" si="1064"/>
        <v>24432</v>
      </c>
      <c r="BH1142" s="13">
        <f t="shared" si="1065"/>
        <v>21378</v>
      </c>
      <c r="BI1142" s="73">
        <f t="shared" si="1012"/>
        <v>664917</v>
      </c>
      <c r="BJ1142" s="219"/>
      <c r="BK1142" s="850">
        <f t="shared" si="1032"/>
        <v>56000</v>
      </c>
      <c r="BL1142" s="109">
        <f t="shared" si="1033"/>
        <v>49000</v>
      </c>
      <c r="BM1142" s="109">
        <f t="shared" si="1034"/>
        <v>52500</v>
      </c>
      <c r="BN1142" s="109">
        <f t="shared" si="1035"/>
        <v>59500</v>
      </c>
      <c r="BO1142" s="109">
        <f t="shared" si="1036"/>
        <v>80500</v>
      </c>
      <c r="BP1142" s="109">
        <f t="shared" si="1037"/>
        <v>89600</v>
      </c>
      <c r="BQ1142" s="109">
        <f t="shared" si="1038"/>
        <v>49000</v>
      </c>
      <c r="BR1142" s="109">
        <f t="shared" si="1039"/>
        <v>56000</v>
      </c>
      <c r="BS1142" s="109">
        <f t="shared" si="1040"/>
        <v>64399.999999999993</v>
      </c>
      <c r="BT1142" s="109">
        <f t="shared" si="1041"/>
        <v>16797</v>
      </c>
      <c r="BU1142" s="109">
        <f t="shared" si="1042"/>
        <v>18324</v>
      </c>
      <c r="BV1142" s="109">
        <f t="shared" si="1043"/>
        <v>27486</v>
      </c>
      <c r="BW1142" s="109">
        <f t="shared" si="1044"/>
        <v>24432</v>
      </c>
      <c r="BX1142" s="109">
        <f t="shared" si="1045"/>
        <v>21378</v>
      </c>
      <c r="BY1142" s="1000">
        <f t="shared" si="1013"/>
        <v>664917</v>
      </c>
    </row>
    <row r="1143" spans="1:77">
      <c r="A1143" s="678"/>
      <c r="B1143" s="678" t="s">
        <v>310</v>
      </c>
      <c r="C1143" s="57" t="s">
        <v>23</v>
      </c>
      <c r="D1143" s="684" t="s">
        <v>29</v>
      </c>
      <c r="E1143" s="681" t="s">
        <v>349</v>
      </c>
      <c r="F1143" s="683" t="s">
        <v>264</v>
      </c>
      <c r="G1143" s="682" t="s">
        <v>106</v>
      </c>
      <c r="H1143" s="241" t="s">
        <v>128</v>
      </c>
      <c r="I1143" s="38"/>
      <c r="J1143" s="983"/>
      <c r="K1143" s="903"/>
      <c r="L1143" s="798"/>
      <c r="M1143" s="429"/>
      <c r="N1143" s="109"/>
      <c r="O1143" s="109"/>
      <c r="P1143" s="109"/>
      <c r="Q1143" s="607"/>
      <c r="R1143" s="93"/>
      <c r="S1143" s="109">
        <v>77585.95</v>
      </c>
      <c r="T1143" s="109">
        <v>-1529.2099999999919</v>
      </c>
      <c r="U1143" s="109">
        <v>38471.68</v>
      </c>
      <c r="V1143" s="109">
        <v>181934.8</v>
      </c>
      <c r="W1143" s="109">
        <v>181934.8</v>
      </c>
      <c r="X1143" s="109">
        <v>181934.8</v>
      </c>
      <c r="Y1143" s="109">
        <v>0</v>
      </c>
      <c r="Z1143" s="109">
        <v>0</v>
      </c>
      <c r="AA1143" s="109">
        <v>0</v>
      </c>
      <c r="AB1143" s="109">
        <v>0</v>
      </c>
      <c r="AC1143" s="109">
        <v>0</v>
      </c>
      <c r="AD1143" s="109">
        <v>0</v>
      </c>
      <c r="AE1143" s="109">
        <v>0</v>
      </c>
      <c r="AF1143" s="109">
        <v>0</v>
      </c>
      <c r="AG1143" s="109">
        <v>0</v>
      </c>
      <c r="AH1143" s="109">
        <v>0</v>
      </c>
      <c r="AI1143" s="109">
        <v>0</v>
      </c>
      <c r="AJ1143" s="109">
        <v>0</v>
      </c>
      <c r="AK1143" s="109">
        <v>0</v>
      </c>
      <c r="AL1143" s="109">
        <v>0</v>
      </c>
      <c r="AM1143" s="109">
        <v>0</v>
      </c>
      <c r="AN1143" s="109">
        <v>0</v>
      </c>
      <c r="AO1143" s="109">
        <v>0</v>
      </c>
      <c r="AP1143" s="160">
        <f t="shared" si="1014"/>
        <v>660332.81999999995</v>
      </c>
      <c r="AQ1143" s="160">
        <f t="shared" si="1015"/>
        <v>0</v>
      </c>
      <c r="AR1143" s="160">
        <f t="shared" si="1016"/>
        <v>660332.81999999995</v>
      </c>
      <c r="AS1143" s="607"/>
      <c r="AT1143" s="219"/>
      <c r="AU1143" s="13">
        <f t="shared" si="1054"/>
        <v>0</v>
      </c>
      <c r="AV1143" s="13">
        <f t="shared" si="1055"/>
        <v>0</v>
      </c>
      <c r="AW1143" s="13">
        <f t="shared" si="1056"/>
        <v>0</v>
      </c>
      <c r="AX1143" s="13">
        <f t="shared" si="1057"/>
        <v>0</v>
      </c>
      <c r="AY1143" s="13">
        <f t="shared" si="1058"/>
        <v>0</v>
      </c>
      <c r="AZ1143" s="13">
        <f t="shared" si="1059"/>
        <v>0</v>
      </c>
      <c r="BA1143" s="13">
        <f t="shared" si="1051"/>
        <v>0</v>
      </c>
      <c r="BB1143" s="13">
        <f t="shared" si="1060"/>
        <v>0</v>
      </c>
      <c r="BC1143" s="13">
        <f t="shared" si="1052"/>
        <v>0</v>
      </c>
      <c r="BD1143" s="13">
        <f t="shared" si="1061"/>
        <v>0</v>
      </c>
      <c r="BE1143" s="13">
        <f t="shared" si="1062"/>
        <v>0</v>
      </c>
      <c r="BF1143" s="13">
        <f t="shared" si="1063"/>
        <v>0</v>
      </c>
      <c r="BG1143" s="13">
        <f t="shared" si="1064"/>
        <v>0</v>
      </c>
      <c r="BH1143" s="13">
        <f t="shared" si="1065"/>
        <v>0</v>
      </c>
      <c r="BI1143" s="73">
        <f t="shared" si="1012"/>
        <v>0</v>
      </c>
      <c r="BJ1143" s="219"/>
      <c r="BK1143" s="850">
        <f t="shared" si="1032"/>
        <v>0</v>
      </c>
      <c r="BL1143" s="109">
        <f t="shared" si="1033"/>
        <v>0</v>
      </c>
      <c r="BM1143" s="109">
        <f t="shared" si="1034"/>
        <v>0</v>
      </c>
      <c r="BN1143" s="109">
        <f t="shared" si="1035"/>
        <v>0</v>
      </c>
      <c r="BO1143" s="109">
        <f t="shared" si="1036"/>
        <v>0</v>
      </c>
      <c r="BP1143" s="109">
        <f t="shared" si="1037"/>
        <v>0</v>
      </c>
      <c r="BQ1143" s="109">
        <f t="shared" si="1038"/>
        <v>0</v>
      </c>
      <c r="BR1143" s="109">
        <f t="shared" si="1039"/>
        <v>0</v>
      </c>
      <c r="BS1143" s="109">
        <f t="shared" si="1040"/>
        <v>0</v>
      </c>
      <c r="BT1143" s="109">
        <f t="shared" si="1041"/>
        <v>0</v>
      </c>
      <c r="BU1143" s="109">
        <f t="shared" si="1042"/>
        <v>0</v>
      </c>
      <c r="BV1143" s="109">
        <f t="shared" si="1043"/>
        <v>0</v>
      </c>
      <c r="BW1143" s="109">
        <f t="shared" si="1044"/>
        <v>0</v>
      </c>
      <c r="BX1143" s="109">
        <f t="shared" si="1045"/>
        <v>0</v>
      </c>
      <c r="BY1143" s="1000">
        <f t="shared" si="1013"/>
        <v>0</v>
      </c>
    </row>
    <row r="1144" spans="1:77">
      <c r="A1144" s="679"/>
      <c r="B1144" s="679" t="s">
        <v>310</v>
      </c>
      <c r="C1144" s="57" t="s">
        <v>23</v>
      </c>
      <c r="D1144" s="684" t="s">
        <v>27</v>
      </c>
      <c r="E1144" s="681" t="s">
        <v>349</v>
      </c>
      <c r="F1144" s="682" t="s">
        <v>264</v>
      </c>
      <c r="G1144" s="682" t="s">
        <v>106</v>
      </c>
      <c r="H1144" s="241" t="s">
        <v>127</v>
      </c>
      <c r="I1144" s="38"/>
      <c r="J1144" s="983"/>
      <c r="K1144" s="903"/>
      <c r="L1144" s="798"/>
      <c r="M1144" s="429"/>
      <c r="N1144" s="109"/>
      <c r="O1144" s="109"/>
      <c r="P1144" s="109"/>
      <c r="Q1144" s="607"/>
      <c r="R1144" s="93"/>
      <c r="S1144" s="109">
        <v>0</v>
      </c>
      <c r="T1144" s="109">
        <v>0</v>
      </c>
      <c r="U1144" s="109">
        <v>0</v>
      </c>
      <c r="V1144" s="109">
        <v>32908.464500000002</v>
      </c>
      <c r="W1144" s="109">
        <v>38550</v>
      </c>
      <c r="X1144" s="109">
        <v>38550</v>
      </c>
      <c r="Y1144" s="109">
        <v>5500</v>
      </c>
      <c r="Z1144" s="109">
        <v>6000</v>
      </c>
      <c r="AA1144" s="109">
        <v>9000</v>
      </c>
      <c r="AB1144" s="109">
        <v>8000</v>
      </c>
      <c r="AC1144" s="109">
        <v>7000</v>
      </c>
      <c r="AD1144" s="109">
        <v>7500</v>
      </c>
      <c r="AE1144" s="109">
        <v>8500</v>
      </c>
      <c r="AF1144" s="109">
        <v>11500</v>
      </c>
      <c r="AG1144" s="109">
        <v>12800</v>
      </c>
      <c r="AH1144" s="109">
        <v>7000</v>
      </c>
      <c r="AI1144" s="109">
        <v>8000</v>
      </c>
      <c r="AJ1144" s="109">
        <v>9199.9999999999982</v>
      </c>
      <c r="AK1144" s="109">
        <v>5599</v>
      </c>
      <c r="AL1144" s="109">
        <v>6108</v>
      </c>
      <c r="AM1144" s="109">
        <v>9162</v>
      </c>
      <c r="AN1144" s="109">
        <v>8144</v>
      </c>
      <c r="AO1144" s="109">
        <v>7126</v>
      </c>
      <c r="AP1144" s="160">
        <f t="shared" si="1014"/>
        <v>130508.4645</v>
      </c>
      <c r="AQ1144" s="160">
        <f t="shared" si="1015"/>
        <v>115639</v>
      </c>
      <c r="AR1144" s="160">
        <f t="shared" si="1016"/>
        <v>246147.4645</v>
      </c>
      <c r="AS1144" s="607"/>
      <c r="AT1144" s="219"/>
      <c r="AU1144" s="13">
        <f t="shared" si="1054"/>
        <v>8000</v>
      </c>
      <c r="AV1144" s="13">
        <f t="shared" si="1055"/>
        <v>7000</v>
      </c>
      <c r="AW1144" s="13">
        <f t="shared" si="1056"/>
        <v>7500</v>
      </c>
      <c r="AX1144" s="13">
        <f t="shared" si="1057"/>
        <v>8500</v>
      </c>
      <c r="AY1144" s="13">
        <f t="shared" si="1058"/>
        <v>11500</v>
      </c>
      <c r="AZ1144" s="13">
        <f t="shared" si="1059"/>
        <v>12800</v>
      </c>
      <c r="BA1144" s="13">
        <f t="shared" si="1051"/>
        <v>7000</v>
      </c>
      <c r="BB1144" s="13">
        <f t="shared" si="1060"/>
        <v>8000</v>
      </c>
      <c r="BC1144" s="13">
        <f t="shared" si="1052"/>
        <v>9199.9999999999982</v>
      </c>
      <c r="BD1144" s="13">
        <f t="shared" si="1061"/>
        <v>5599</v>
      </c>
      <c r="BE1144" s="13">
        <f t="shared" si="1062"/>
        <v>6108</v>
      </c>
      <c r="BF1144" s="13">
        <f t="shared" si="1063"/>
        <v>9162</v>
      </c>
      <c r="BG1144" s="13">
        <f t="shared" si="1064"/>
        <v>8144</v>
      </c>
      <c r="BH1144" s="13">
        <f t="shared" si="1065"/>
        <v>7126</v>
      </c>
      <c r="BI1144" s="73">
        <f t="shared" si="1012"/>
        <v>115639</v>
      </c>
      <c r="BJ1144" s="219"/>
      <c r="BK1144" s="850">
        <f t="shared" si="1032"/>
        <v>8000</v>
      </c>
      <c r="BL1144" s="109">
        <f t="shared" si="1033"/>
        <v>7000</v>
      </c>
      <c r="BM1144" s="109">
        <f t="shared" si="1034"/>
        <v>7500</v>
      </c>
      <c r="BN1144" s="109">
        <f t="shared" si="1035"/>
        <v>8500</v>
      </c>
      <c r="BO1144" s="109">
        <f t="shared" si="1036"/>
        <v>11500</v>
      </c>
      <c r="BP1144" s="109">
        <f t="shared" si="1037"/>
        <v>12800</v>
      </c>
      <c r="BQ1144" s="109">
        <f t="shared" si="1038"/>
        <v>7000</v>
      </c>
      <c r="BR1144" s="109">
        <f t="shared" si="1039"/>
        <v>8000</v>
      </c>
      <c r="BS1144" s="109">
        <f t="shared" si="1040"/>
        <v>9199.9999999999982</v>
      </c>
      <c r="BT1144" s="109">
        <f t="shared" si="1041"/>
        <v>5599</v>
      </c>
      <c r="BU1144" s="109">
        <f t="shared" si="1042"/>
        <v>6108</v>
      </c>
      <c r="BV1144" s="109">
        <f t="shared" si="1043"/>
        <v>9162</v>
      </c>
      <c r="BW1144" s="109">
        <f t="shared" si="1044"/>
        <v>8144</v>
      </c>
      <c r="BX1144" s="109">
        <f t="shared" si="1045"/>
        <v>7126</v>
      </c>
      <c r="BY1144" s="1000">
        <f t="shared" si="1013"/>
        <v>115639</v>
      </c>
    </row>
    <row r="1145" spans="1:77">
      <c r="A1145" s="679"/>
      <c r="B1145" s="679" t="s">
        <v>310</v>
      </c>
      <c r="C1145" s="57" t="s">
        <v>23</v>
      </c>
      <c r="D1145" s="684" t="s">
        <v>33</v>
      </c>
      <c r="E1145" s="681" t="s">
        <v>349</v>
      </c>
      <c r="F1145" s="682" t="s">
        <v>264</v>
      </c>
      <c r="G1145" s="682" t="s">
        <v>106</v>
      </c>
      <c r="H1145" s="241" t="s">
        <v>130</v>
      </c>
      <c r="I1145" s="38"/>
      <c r="J1145" s="983"/>
      <c r="K1145" s="903"/>
      <c r="L1145" s="798"/>
      <c r="M1145" s="429"/>
      <c r="N1145" s="109"/>
      <c r="O1145" s="109"/>
      <c r="P1145" s="109"/>
      <c r="Q1145" s="607"/>
      <c r="R1145" s="93"/>
      <c r="S1145" s="109">
        <v>9216.58</v>
      </c>
      <c r="T1145" s="109">
        <v>0</v>
      </c>
      <c r="U1145" s="109">
        <v>0</v>
      </c>
      <c r="V1145" s="109">
        <v>61782.400000000001</v>
      </c>
      <c r="W1145" s="109">
        <v>61782.400000000001</v>
      </c>
      <c r="X1145" s="109">
        <v>61782.400000000001</v>
      </c>
      <c r="Y1145" s="109">
        <v>0</v>
      </c>
      <c r="Z1145" s="109">
        <v>0</v>
      </c>
      <c r="AA1145" s="109">
        <v>0</v>
      </c>
      <c r="AB1145" s="109">
        <v>0</v>
      </c>
      <c r="AC1145" s="109">
        <v>0</v>
      </c>
      <c r="AD1145" s="109">
        <v>0</v>
      </c>
      <c r="AE1145" s="109">
        <v>0</v>
      </c>
      <c r="AF1145" s="109">
        <v>0</v>
      </c>
      <c r="AG1145" s="109">
        <v>0</v>
      </c>
      <c r="AH1145" s="109">
        <v>0</v>
      </c>
      <c r="AI1145" s="109">
        <v>0</v>
      </c>
      <c r="AJ1145" s="109">
        <v>0</v>
      </c>
      <c r="AK1145" s="109">
        <v>0</v>
      </c>
      <c r="AL1145" s="109">
        <v>0</v>
      </c>
      <c r="AM1145" s="109">
        <v>0</v>
      </c>
      <c r="AN1145" s="109">
        <v>0</v>
      </c>
      <c r="AO1145" s="109">
        <v>0</v>
      </c>
      <c r="AP1145" s="160">
        <f t="shared" si="1014"/>
        <v>194563.78</v>
      </c>
      <c r="AQ1145" s="160">
        <f t="shared" si="1015"/>
        <v>0</v>
      </c>
      <c r="AR1145" s="160">
        <f t="shared" si="1016"/>
        <v>194563.78</v>
      </c>
      <c r="AS1145" s="607"/>
      <c r="AT1145" s="219"/>
      <c r="AU1145" s="13">
        <f t="shared" si="1054"/>
        <v>0</v>
      </c>
      <c r="AV1145" s="13">
        <f t="shared" si="1055"/>
        <v>0</v>
      </c>
      <c r="AW1145" s="13">
        <f t="shared" si="1056"/>
        <v>0</v>
      </c>
      <c r="AX1145" s="13">
        <f t="shared" si="1057"/>
        <v>0</v>
      </c>
      <c r="AY1145" s="13">
        <f t="shared" si="1058"/>
        <v>0</v>
      </c>
      <c r="AZ1145" s="13">
        <f t="shared" si="1059"/>
        <v>0</v>
      </c>
      <c r="BA1145" s="13">
        <f t="shared" si="1051"/>
        <v>0</v>
      </c>
      <c r="BB1145" s="13">
        <f t="shared" si="1060"/>
        <v>0</v>
      </c>
      <c r="BC1145" s="13">
        <f t="shared" si="1052"/>
        <v>0</v>
      </c>
      <c r="BD1145" s="13">
        <f t="shared" si="1061"/>
        <v>0</v>
      </c>
      <c r="BE1145" s="13">
        <f t="shared" si="1062"/>
        <v>0</v>
      </c>
      <c r="BF1145" s="13">
        <f t="shared" si="1063"/>
        <v>0</v>
      </c>
      <c r="BG1145" s="13">
        <f t="shared" si="1064"/>
        <v>0</v>
      </c>
      <c r="BH1145" s="13">
        <f t="shared" si="1065"/>
        <v>0</v>
      </c>
      <c r="BI1145" s="73">
        <f t="shared" si="1012"/>
        <v>0</v>
      </c>
      <c r="BJ1145" s="219"/>
      <c r="BK1145" s="850">
        <f t="shared" si="1032"/>
        <v>0</v>
      </c>
      <c r="BL1145" s="109">
        <f t="shared" si="1033"/>
        <v>0</v>
      </c>
      <c r="BM1145" s="109">
        <f t="shared" si="1034"/>
        <v>0</v>
      </c>
      <c r="BN1145" s="109">
        <f t="shared" si="1035"/>
        <v>0</v>
      </c>
      <c r="BO1145" s="109">
        <f t="shared" si="1036"/>
        <v>0</v>
      </c>
      <c r="BP1145" s="109">
        <f t="shared" si="1037"/>
        <v>0</v>
      </c>
      <c r="BQ1145" s="109">
        <f t="shared" si="1038"/>
        <v>0</v>
      </c>
      <c r="BR1145" s="109">
        <f t="shared" si="1039"/>
        <v>0</v>
      </c>
      <c r="BS1145" s="109">
        <f t="shared" si="1040"/>
        <v>0</v>
      </c>
      <c r="BT1145" s="109">
        <f t="shared" si="1041"/>
        <v>0</v>
      </c>
      <c r="BU1145" s="109">
        <f t="shared" si="1042"/>
        <v>0</v>
      </c>
      <c r="BV1145" s="109">
        <f t="shared" si="1043"/>
        <v>0</v>
      </c>
      <c r="BW1145" s="109">
        <f t="shared" si="1044"/>
        <v>0</v>
      </c>
      <c r="BX1145" s="109">
        <f t="shared" si="1045"/>
        <v>0</v>
      </c>
      <c r="BY1145" s="1000">
        <f t="shared" si="1013"/>
        <v>0</v>
      </c>
    </row>
    <row r="1146" spans="1:77">
      <c r="A1146" s="679"/>
      <c r="B1146" s="679" t="s">
        <v>2045</v>
      </c>
      <c r="C1146" s="57" t="s">
        <v>23</v>
      </c>
      <c r="D1146" s="684" t="s">
        <v>25</v>
      </c>
      <c r="E1146" s="681" t="s">
        <v>349</v>
      </c>
      <c r="F1146" s="682" t="s">
        <v>264</v>
      </c>
      <c r="G1146" s="682" t="s">
        <v>106</v>
      </c>
      <c r="H1146" s="241" t="s">
        <v>126</v>
      </c>
      <c r="I1146" s="38"/>
      <c r="J1146" s="983"/>
      <c r="K1146" s="903"/>
      <c r="L1146" s="798"/>
      <c r="M1146" s="429"/>
      <c r="N1146" s="109"/>
      <c r="O1146" s="109"/>
      <c r="P1146" s="109"/>
      <c r="Q1146" s="607"/>
      <c r="R1146" s="93"/>
      <c r="S1146" s="109">
        <v>26240.89</v>
      </c>
      <c r="T1146" s="109">
        <v>185904.63</v>
      </c>
      <c r="U1146" s="109">
        <v>9410.0299999999843</v>
      </c>
      <c r="V1146" s="109">
        <v>260553.4</v>
      </c>
      <c r="W1146" s="109">
        <v>397851</v>
      </c>
      <c r="X1146" s="109">
        <v>224668.80000000002</v>
      </c>
      <c r="Y1146" s="109">
        <v>0</v>
      </c>
      <c r="Z1146" s="109">
        <v>0</v>
      </c>
      <c r="AA1146" s="109">
        <v>0</v>
      </c>
      <c r="AB1146" s="109">
        <v>0</v>
      </c>
      <c r="AC1146" s="109">
        <v>0</v>
      </c>
      <c r="AD1146" s="109">
        <v>0</v>
      </c>
      <c r="AE1146" s="109">
        <v>0</v>
      </c>
      <c r="AF1146" s="109">
        <v>0</v>
      </c>
      <c r="AG1146" s="109">
        <v>0</v>
      </c>
      <c r="AH1146" s="109">
        <v>0</v>
      </c>
      <c r="AI1146" s="109">
        <v>0</v>
      </c>
      <c r="AJ1146" s="109">
        <v>0</v>
      </c>
      <c r="AK1146" s="109">
        <v>0</v>
      </c>
      <c r="AL1146" s="109">
        <v>0</v>
      </c>
      <c r="AM1146" s="109">
        <v>0</v>
      </c>
      <c r="AN1146" s="109">
        <v>0</v>
      </c>
      <c r="AO1146" s="109">
        <v>0</v>
      </c>
      <c r="AP1146" s="160">
        <f t="shared" si="1014"/>
        <v>1104628.75</v>
      </c>
      <c r="AQ1146" s="160">
        <f t="shared" si="1015"/>
        <v>0</v>
      </c>
      <c r="AR1146" s="160">
        <f t="shared" si="1016"/>
        <v>1104628.75</v>
      </c>
      <c r="AS1146" s="607"/>
      <c r="AT1146" s="219"/>
      <c r="AU1146" s="13">
        <f t="shared" si="1054"/>
        <v>0</v>
      </c>
      <c r="AV1146" s="13">
        <f t="shared" si="1055"/>
        <v>0</v>
      </c>
      <c r="AW1146" s="13">
        <f t="shared" si="1056"/>
        <v>0</v>
      </c>
      <c r="AX1146" s="13">
        <f t="shared" si="1057"/>
        <v>0</v>
      </c>
      <c r="AY1146" s="13">
        <f t="shared" si="1058"/>
        <v>0</v>
      </c>
      <c r="AZ1146" s="13">
        <f t="shared" si="1059"/>
        <v>0</v>
      </c>
      <c r="BA1146" s="13">
        <f t="shared" si="1051"/>
        <v>0</v>
      </c>
      <c r="BB1146" s="13">
        <f t="shared" si="1060"/>
        <v>0</v>
      </c>
      <c r="BC1146" s="13">
        <f t="shared" si="1052"/>
        <v>0</v>
      </c>
      <c r="BD1146" s="13">
        <f t="shared" si="1061"/>
        <v>0</v>
      </c>
      <c r="BE1146" s="13">
        <f t="shared" si="1062"/>
        <v>0</v>
      </c>
      <c r="BF1146" s="13">
        <f t="shared" si="1063"/>
        <v>0</v>
      </c>
      <c r="BG1146" s="13">
        <f t="shared" si="1064"/>
        <v>0</v>
      </c>
      <c r="BH1146" s="13">
        <f t="shared" si="1065"/>
        <v>0</v>
      </c>
      <c r="BI1146" s="73">
        <f t="shared" si="1012"/>
        <v>0</v>
      </c>
      <c r="BJ1146" s="219"/>
      <c r="BK1146" s="850">
        <f t="shared" si="1032"/>
        <v>0</v>
      </c>
      <c r="BL1146" s="109">
        <f t="shared" si="1033"/>
        <v>0</v>
      </c>
      <c r="BM1146" s="109">
        <f t="shared" si="1034"/>
        <v>0</v>
      </c>
      <c r="BN1146" s="109">
        <f t="shared" si="1035"/>
        <v>0</v>
      </c>
      <c r="BO1146" s="109">
        <f t="shared" si="1036"/>
        <v>0</v>
      </c>
      <c r="BP1146" s="109">
        <f t="shared" si="1037"/>
        <v>0</v>
      </c>
      <c r="BQ1146" s="109">
        <f t="shared" si="1038"/>
        <v>0</v>
      </c>
      <c r="BR1146" s="109">
        <f t="shared" si="1039"/>
        <v>0</v>
      </c>
      <c r="BS1146" s="109">
        <f t="shared" si="1040"/>
        <v>0</v>
      </c>
      <c r="BT1146" s="109">
        <f t="shared" si="1041"/>
        <v>0</v>
      </c>
      <c r="BU1146" s="109">
        <f t="shared" si="1042"/>
        <v>0</v>
      </c>
      <c r="BV1146" s="109">
        <f t="shared" si="1043"/>
        <v>0</v>
      </c>
      <c r="BW1146" s="109">
        <f t="shared" si="1044"/>
        <v>0</v>
      </c>
      <c r="BX1146" s="109">
        <f t="shared" si="1045"/>
        <v>0</v>
      </c>
      <c r="BY1146" s="1000">
        <f t="shared" si="1013"/>
        <v>0</v>
      </c>
    </row>
    <row r="1147" spans="1:77">
      <c r="A1147" s="678"/>
      <c r="B1147" s="678" t="s">
        <v>2045</v>
      </c>
      <c r="C1147" s="57" t="s">
        <v>23</v>
      </c>
      <c r="D1147" s="684" t="s">
        <v>31</v>
      </c>
      <c r="E1147" s="681" t="s">
        <v>349</v>
      </c>
      <c r="F1147" s="683" t="s">
        <v>264</v>
      </c>
      <c r="G1147" s="682" t="s">
        <v>106</v>
      </c>
      <c r="H1147" s="241" t="s">
        <v>129</v>
      </c>
      <c r="I1147" s="38"/>
      <c r="J1147" s="983"/>
      <c r="K1147" s="903"/>
      <c r="L1147" s="798"/>
      <c r="M1147" s="429"/>
      <c r="N1147" s="109"/>
      <c r="O1147" s="109"/>
      <c r="P1147" s="109"/>
      <c r="Q1147" s="607"/>
      <c r="R1147" s="93"/>
      <c r="S1147" s="109">
        <v>288.39999999999964</v>
      </c>
      <c r="T1147" s="109">
        <v>1470.23</v>
      </c>
      <c r="U1147" s="109">
        <v>3516.63</v>
      </c>
      <c r="V1147" s="109">
        <v>69945.600000000006</v>
      </c>
      <c r="W1147" s="109">
        <v>163935</v>
      </c>
      <c r="X1147" s="109">
        <v>156649</v>
      </c>
      <c r="Y1147" s="109">
        <v>0</v>
      </c>
      <c r="Z1147" s="109">
        <v>0</v>
      </c>
      <c r="AA1147" s="109">
        <v>0</v>
      </c>
      <c r="AB1147" s="109">
        <v>0</v>
      </c>
      <c r="AC1147" s="109">
        <v>0</v>
      </c>
      <c r="AD1147" s="109">
        <v>0</v>
      </c>
      <c r="AE1147" s="109">
        <v>0</v>
      </c>
      <c r="AF1147" s="109">
        <v>0</v>
      </c>
      <c r="AG1147" s="109">
        <v>0</v>
      </c>
      <c r="AH1147" s="109">
        <v>0</v>
      </c>
      <c r="AI1147" s="109">
        <v>0</v>
      </c>
      <c r="AJ1147" s="109">
        <v>0</v>
      </c>
      <c r="AK1147" s="109">
        <v>0</v>
      </c>
      <c r="AL1147" s="109">
        <v>0</v>
      </c>
      <c r="AM1147" s="109">
        <v>0</v>
      </c>
      <c r="AN1147" s="109">
        <v>0</v>
      </c>
      <c r="AO1147" s="109">
        <v>0</v>
      </c>
      <c r="AP1147" s="160">
        <f t="shared" si="1014"/>
        <v>395804.86</v>
      </c>
      <c r="AQ1147" s="160">
        <f t="shared" si="1015"/>
        <v>0</v>
      </c>
      <c r="AR1147" s="160">
        <f t="shared" si="1016"/>
        <v>395804.86</v>
      </c>
      <c r="AS1147" s="607"/>
      <c r="AT1147" s="219"/>
      <c r="AU1147" s="13">
        <f t="shared" si="1054"/>
        <v>0</v>
      </c>
      <c r="AV1147" s="13">
        <f t="shared" si="1055"/>
        <v>0</v>
      </c>
      <c r="AW1147" s="13">
        <f t="shared" si="1056"/>
        <v>0</v>
      </c>
      <c r="AX1147" s="13">
        <f t="shared" si="1057"/>
        <v>0</v>
      </c>
      <c r="AY1147" s="13">
        <f t="shared" si="1058"/>
        <v>0</v>
      </c>
      <c r="AZ1147" s="13">
        <f t="shared" si="1059"/>
        <v>0</v>
      </c>
      <c r="BA1147" s="13">
        <f t="shared" si="1051"/>
        <v>0</v>
      </c>
      <c r="BB1147" s="13">
        <f t="shared" si="1060"/>
        <v>0</v>
      </c>
      <c r="BC1147" s="13">
        <f t="shared" si="1052"/>
        <v>0</v>
      </c>
      <c r="BD1147" s="13">
        <f t="shared" si="1061"/>
        <v>0</v>
      </c>
      <c r="BE1147" s="13">
        <f t="shared" si="1062"/>
        <v>0</v>
      </c>
      <c r="BF1147" s="13">
        <f t="shared" si="1063"/>
        <v>0</v>
      </c>
      <c r="BG1147" s="13">
        <f t="shared" si="1064"/>
        <v>0</v>
      </c>
      <c r="BH1147" s="13">
        <f t="shared" si="1065"/>
        <v>0</v>
      </c>
      <c r="BI1147" s="73">
        <f t="shared" si="1012"/>
        <v>0</v>
      </c>
      <c r="BJ1147" s="219"/>
      <c r="BK1147" s="850">
        <f t="shared" ref="BK1147:BK1178" si="1066">IF($E1147="N",AU1147)</f>
        <v>0</v>
      </c>
      <c r="BL1147" s="109">
        <f t="shared" ref="BL1147:BL1178" si="1067">IF($E1147="N",AV1147)</f>
        <v>0</v>
      </c>
      <c r="BM1147" s="109">
        <f t="shared" ref="BM1147:BM1178" si="1068">IF($E1147="N",AW1147)</f>
        <v>0</v>
      </c>
      <c r="BN1147" s="109">
        <f t="shared" ref="BN1147:BN1178" si="1069">IF($E1147="N",AX1147)</f>
        <v>0</v>
      </c>
      <c r="BO1147" s="109">
        <f t="shared" ref="BO1147:BO1178" si="1070">IF($E1147="N",AY1147)</f>
        <v>0</v>
      </c>
      <c r="BP1147" s="109">
        <f t="shared" ref="BP1147:BP1178" si="1071">IF($E1147="N",AZ1147)</f>
        <v>0</v>
      </c>
      <c r="BQ1147" s="109">
        <f t="shared" ref="BQ1147:BQ1178" si="1072">IF($E1147="N",BA1147)</f>
        <v>0</v>
      </c>
      <c r="BR1147" s="109">
        <f t="shared" ref="BR1147:BR1178" si="1073">IF($E1147="N",BB1147)</f>
        <v>0</v>
      </c>
      <c r="BS1147" s="109">
        <f t="shared" ref="BS1147:BS1178" si="1074">IF($E1147="N",BC1147)</f>
        <v>0</v>
      </c>
      <c r="BT1147" s="109">
        <f t="shared" ref="BT1147:BT1178" si="1075">IF($E1147="N",BD1147)</f>
        <v>0</v>
      </c>
      <c r="BU1147" s="109">
        <f t="shared" ref="BU1147:BU1178" si="1076">IF($E1147="N",BE1147)</f>
        <v>0</v>
      </c>
      <c r="BV1147" s="109">
        <f t="shared" ref="BV1147:BV1178" si="1077">IF($E1147="N",BF1147)</f>
        <v>0</v>
      </c>
      <c r="BW1147" s="109">
        <f t="shared" ref="BW1147:BW1178" si="1078">IF($E1147="N",BG1147)</f>
        <v>0</v>
      </c>
      <c r="BX1147" s="109">
        <f t="shared" ref="BX1147:BX1178" si="1079">IF($E1147="N",BH1147)</f>
        <v>0</v>
      </c>
      <c r="BY1147" s="1000">
        <f t="shared" si="1013"/>
        <v>0</v>
      </c>
    </row>
    <row r="1148" spans="1:77">
      <c r="A1148" s="2"/>
      <c r="B1148" s="2" t="s">
        <v>2045</v>
      </c>
      <c r="C1148" s="57" t="s">
        <v>23</v>
      </c>
      <c r="D1148" s="57" t="s">
        <v>27</v>
      </c>
      <c r="E1148" s="681" t="s">
        <v>349</v>
      </c>
      <c r="F1148" s="682" t="s">
        <v>264</v>
      </c>
      <c r="G1148" s="682" t="s">
        <v>106</v>
      </c>
      <c r="H1148" s="241" t="s">
        <v>127</v>
      </c>
      <c r="I1148" s="38"/>
      <c r="J1148" s="983"/>
      <c r="K1148" s="903"/>
      <c r="L1148" s="798"/>
      <c r="M1148" s="429"/>
      <c r="N1148" s="109"/>
      <c r="O1148" s="109"/>
      <c r="P1148" s="109"/>
      <c r="Q1148" s="607"/>
      <c r="R1148" s="93"/>
      <c r="S1148" s="109">
        <v>0</v>
      </c>
      <c r="T1148" s="109">
        <v>19000.12</v>
      </c>
      <c r="U1148" s="109">
        <v>0</v>
      </c>
      <c r="V1148" s="109">
        <v>42919</v>
      </c>
      <c r="W1148" s="109">
        <v>65535</v>
      </c>
      <c r="X1148" s="109">
        <v>37008</v>
      </c>
      <c r="Y1148" s="109">
        <v>0</v>
      </c>
      <c r="Z1148" s="109">
        <v>0</v>
      </c>
      <c r="AA1148" s="109">
        <v>0</v>
      </c>
      <c r="AB1148" s="109">
        <v>0</v>
      </c>
      <c r="AC1148" s="109">
        <v>0</v>
      </c>
      <c r="AD1148" s="109">
        <v>0</v>
      </c>
      <c r="AE1148" s="109">
        <v>0</v>
      </c>
      <c r="AF1148" s="109">
        <v>0</v>
      </c>
      <c r="AG1148" s="109">
        <v>0</v>
      </c>
      <c r="AH1148" s="109">
        <v>0</v>
      </c>
      <c r="AI1148" s="109">
        <v>0</v>
      </c>
      <c r="AJ1148" s="109">
        <v>0</v>
      </c>
      <c r="AK1148" s="109">
        <v>0</v>
      </c>
      <c r="AL1148" s="109">
        <v>0</v>
      </c>
      <c r="AM1148" s="109">
        <v>0</v>
      </c>
      <c r="AN1148" s="109">
        <v>0</v>
      </c>
      <c r="AO1148" s="109">
        <v>0</v>
      </c>
      <c r="AP1148" s="160">
        <f t="shared" si="1014"/>
        <v>164462.12</v>
      </c>
      <c r="AQ1148" s="160">
        <f t="shared" si="1015"/>
        <v>0</v>
      </c>
      <c r="AR1148" s="160">
        <f t="shared" si="1016"/>
        <v>164462.12</v>
      </c>
      <c r="AS1148" s="607"/>
      <c r="AT1148" s="219"/>
      <c r="AU1148" s="13">
        <f t="shared" si="1054"/>
        <v>0</v>
      </c>
      <c r="AV1148" s="13">
        <f t="shared" si="1055"/>
        <v>0</v>
      </c>
      <c r="AW1148" s="13">
        <f t="shared" si="1056"/>
        <v>0</v>
      </c>
      <c r="AX1148" s="13">
        <f t="shared" si="1057"/>
        <v>0</v>
      </c>
      <c r="AY1148" s="13">
        <f t="shared" si="1058"/>
        <v>0</v>
      </c>
      <c r="AZ1148" s="13">
        <f t="shared" si="1059"/>
        <v>0</v>
      </c>
      <c r="BA1148" s="13">
        <f t="shared" si="1051"/>
        <v>0</v>
      </c>
      <c r="BB1148" s="13">
        <f t="shared" si="1060"/>
        <v>0</v>
      </c>
      <c r="BC1148" s="13">
        <f t="shared" si="1052"/>
        <v>0</v>
      </c>
      <c r="BD1148" s="13">
        <f t="shared" si="1061"/>
        <v>0</v>
      </c>
      <c r="BE1148" s="13">
        <f t="shared" si="1062"/>
        <v>0</v>
      </c>
      <c r="BF1148" s="13">
        <f t="shared" si="1063"/>
        <v>0</v>
      </c>
      <c r="BG1148" s="13">
        <f t="shared" si="1064"/>
        <v>0</v>
      </c>
      <c r="BH1148" s="13">
        <f t="shared" si="1065"/>
        <v>0</v>
      </c>
      <c r="BI1148" s="73">
        <f t="shared" si="1012"/>
        <v>0</v>
      </c>
      <c r="BJ1148" s="219"/>
      <c r="BK1148" s="850">
        <f t="shared" si="1066"/>
        <v>0</v>
      </c>
      <c r="BL1148" s="109">
        <f t="shared" si="1067"/>
        <v>0</v>
      </c>
      <c r="BM1148" s="109">
        <f t="shared" si="1068"/>
        <v>0</v>
      </c>
      <c r="BN1148" s="109">
        <f t="shared" si="1069"/>
        <v>0</v>
      </c>
      <c r="BO1148" s="109">
        <f t="shared" si="1070"/>
        <v>0</v>
      </c>
      <c r="BP1148" s="109">
        <f t="shared" si="1071"/>
        <v>0</v>
      </c>
      <c r="BQ1148" s="109">
        <f t="shared" si="1072"/>
        <v>0</v>
      </c>
      <c r="BR1148" s="109">
        <f t="shared" si="1073"/>
        <v>0</v>
      </c>
      <c r="BS1148" s="109">
        <f t="shared" si="1074"/>
        <v>0</v>
      </c>
      <c r="BT1148" s="109">
        <f t="shared" si="1075"/>
        <v>0</v>
      </c>
      <c r="BU1148" s="109">
        <f t="shared" si="1076"/>
        <v>0</v>
      </c>
      <c r="BV1148" s="109">
        <f t="shared" si="1077"/>
        <v>0</v>
      </c>
      <c r="BW1148" s="109">
        <f t="shared" si="1078"/>
        <v>0</v>
      </c>
      <c r="BX1148" s="109">
        <f t="shared" si="1079"/>
        <v>0</v>
      </c>
      <c r="BY1148" s="1000">
        <f t="shared" si="1013"/>
        <v>0</v>
      </c>
    </row>
    <row r="1149" spans="1:77">
      <c r="A1149" s="679"/>
      <c r="B1149" s="679" t="s">
        <v>2045</v>
      </c>
      <c r="C1149" s="57" t="s">
        <v>23</v>
      </c>
      <c r="D1149" s="684" t="s">
        <v>29</v>
      </c>
      <c r="E1149" s="681" t="s">
        <v>349</v>
      </c>
      <c r="F1149" s="682" t="s">
        <v>264</v>
      </c>
      <c r="G1149" s="682" t="s">
        <v>106</v>
      </c>
      <c r="H1149" s="241" t="s">
        <v>128</v>
      </c>
      <c r="I1149" s="38"/>
      <c r="J1149" s="983"/>
      <c r="K1149" s="903"/>
      <c r="L1149" s="798"/>
      <c r="M1149" s="429"/>
      <c r="N1149" s="109"/>
      <c r="O1149" s="109"/>
      <c r="P1149" s="109"/>
      <c r="Q1149" s="607"/>
      <c r="R1149" s="93"/>
      <c r="S1149" s="109">
        <v>0</v>
      </c>
      <c r="T1149" s="109">
        <v>0</v>
      </c>
      <c r="U1149" s="109">
        <v>0</v>
      </c>
      <c r="V1149" s="109">
        <v>19449.599999999999</v>
      </c>
      <c r="W1149" s="109">
        <v>45585</v>
      </c>
      <c r="X1149" s="109">
        <v>43559</v>
      </c>
      <c r="Y1149" s="109">
        <v>0</v>
      </c>
      <c r="Z1149" s="109">
        <v>0</v>
      </c>
      <c r="AA1149" s="109">
        <v>0</v>
      </c>
      <c r="AB1149" s="109">
        <v>0</v>
      </c>
      <c r="AC1149" s="109">
        <v>0</v>
      </c>
      <c r="AD1149" s="109">
        <v>0</v>
      </c>
      <c r="AE1149" s="109">
        <v>0</v>
      </c>
      <c r="AF1149" s="109">
        <v>0</v>
      </c>
      <c r="AG1149" s="109">
        <v>0</v>
      </c>
      <c r="AH1149" s="109">
        <v>0</v>
      </c>
      <c r="AI1149" s="109">
        <v>0</v>
      </c>
      <c r="AJ1149" s="109">
        <v>0</v>
      </c>
      <c r="AK1149" s="109">
        <v>0</v>
      </c>
      <c r="AL1149" s="109">
        <v>0</v>
      </c>
      <c r="AM1149" s="109">
        <v>0</v>
      </c>
      <c r="AN1149" s="109">
        <v>0</v>
      </c>
      <c r="AO1149" s="109">
        <v>0</v>
      </c>
      <c r="AP1149" s="160">
        <f t="shared" si="1014"/>
        <v>108593.60000000001</v>
      </c>
      <c r="AQ1149" s="160">
        <f t="shared" si="1015"/>
        <v>0</v>
      </c>
      <c r="AR1149" s="160">
        <f t="shared" si="1016"/>
        <v>108593.60000000001</v>
      </c>
      <c r="AS1149" s="607"/>
      <c r="AT1149" s="219"/>
      <c r="AU1149" s="13">
        <f t="shared" si="1054"/>
        <v>0</v>
      </c>
      <c r="AV1149" s="13">
        <f t="shared" si="1055"/>
        <v>0</v>
      </c>
      <c r="AW1149" s="13">
        <f t="shared" si="1056"/>
        <v>0</v>
      </c>
      <c r="AX1149" s="13">
        <f t="shared" si="1057"/>
        <v>0</v>
      </c>
      <c r="AY1149" s="13">
        <f t="shared" si="1058"/>
        <v>0</v>
      </c>
      <c r="AZ1149" s="13">
        <f t="shared" si="1059"/>
        <v>0</v>
      </c>
      <c r="BA1149" s="13">
        <f t="shared" si="1051"/>
        <v>0</v>
      </c>
      <c r="BB1149" s="13">
        <f t="shared" si="1060"/>
        <v>0</v>
      </c>
      <c r="BC1149" s="13">
        <f t="shared" si="1052"/>
        <v>0</v>
      </c>
      <c r="BD1149" s="13">
        <f t="shared" si="1061"/>
        <v>0</v>
      </c>
      <c r="BE1149" s="13">
        <f t="shared" si="1062"/>
        <v>0</v>
      </c>
      <c r="BF1149" s="13">
        <f t="shared" si="1063"/>
        <v>0</v>
      </c>
      <c r="BG1149" s="13">
        <f t="shared" si="1064"/>
        <v>0</v>
      </c>
      <c r="BH1149" s="13">
        <f t="shared" si="1065"/>
        <v>0</v>
      </c>
      <c r="BI1149" s="73">
        <f t="shared" si="1012"/>
        <v>0</v>
      </c>
      <c r="BJ1149" s="219"/>
      <c r="BK1149" s="850">
        <f t="shared" si="1066"/>
        <v>0</v>
      </c>
      <c r="BL1149" s="109">
        <f t="shared" si="1067"/>
        <v>0</v>
      </c>
      <c r="BM1149" s="109">
        <f t="shared" si="1068"/>
        <v>0</v>
      </c>
      <c r="BN1149" s="109">
        <f t="shared" si="1069"/>
        <v>0</v>
      </c>
      <c r="BO1149" s="109">
        <f t="shared" si="1070"/>
        <v>0</v>
      </c>
      <c r="BP1149" s="109">
        <f t="shared" si="1071"/>
        <v>0</v>
      </c>
      <c r="BQ1149" s="109">
        <f t="shared" si="1072"/>
        <v>0</v>
      </c>
      <c r="BR1149" s="109">
        <f t="shared" si="1073"/>
        <v>0</v>
      </c>
      <c r="BS1149" s="109">
        <f t="shared" si="1074"/>
        <v>0</v>
      </c>
      <c r="BT1149" s="109">
        <f t="shared" si="1075"/>
        <v>0</v>
      </c>
      <c r="BU1149" s="109">
        <f t="shared" si="1076"/>
        <v>0</v>
      </c>
      <c r="BV1149" s="109">
        <f t="shared" si="1077"/>
        <v>0</v>
      </c>
      <c r="BW1149" s="109">
        <f t="shared" si="1078"/>
        <v>0</v>
      </c>
      <c r="BX1149" s="109">
        <f t="shared" si="1079"/>
        <v>0</v>
      </c>
      <c r="BY1149" s="1000">
        <f t="shared" si="1013"/>
        <v>0</v>
      </c>
    </row>
    <row r="1150" spans="1:77">
      <c r="A1150" s="679"/>
      <c r="B1150" s="679" t="s">
        <v>2045</v>
      </c>
      <c r="C1150" s="57" t="s">
        <v>23</v>
      </c>
      <c r="D1150" s="684" t="s">
        <v>22</v>
      </c>
      <c r="E1150" s="681" t="s">
        <v>349</v>
      </c>
      <c r="F1150" s="682" t="s">
        <v>264</v>
      </c>
      <c r="G1150" s="682" t="s">
        <v>106</v>
      </c>
      <c r="H1150" s="241" t="s">
        <v>125</v>
      </c>
      <c r="I1150" s="38"/>
      <c r="J1150" s="983"/>
      <c r="K1150" s="903"/>
      <c r="L1150" s="798"/>
      <c r="M1150" s="429"/>
      <c r="N1150" s="109"/>
      <c r="O1150" s="109"/>
      <c r="P1150" s="109"/>
      <c r="Q1150" s="607"/>
      <c r="R1150" s="93"/>
      <c r="S1150" s="109">
        <v>0</v>
      </c>
      <c r="T1150" s="109">
        <v>0</v>
      </c>
      <c r="U1150" s="109">
        <v>0</v>
      </c>
      <c r="V1150" s="109">
        <v>30527.599999999999</v>
      </c>
      <c r="W1150" s="109">
        <v>46614</v>
      </c>
      <c r="X1150" s="109">
        <v>26323.199999999997</v>
      </c>
      <c r="Y1150" s="109">
        <v>0</v>
      </c>
      <c r="Z1150" s="109">
        <v>0</v>
      </c>
      <c r="AA1150" s="109">
        <v>0</v>
      </c>
      <c r="AB1150" s="109">
        <v>0</v>
      </c>
      <c r="AC1150" s="109">
        <v>0</v>
      </c>
      <c r="AD1150" s="109">
        <v>0</v>
      </c>
      <c r="AE1150" s="109">
        <v>0</v>
      </c>
      <c r="AF1150" s="109">
        <v>0</v>
      </c>
      <c r="AG1150" s="109">
        <v>0</v>
      </c>
      <c r="AH1150" s="109">
        <v>0</v>
      </c>
      <c r="AI1150" s="109">
        <v>0</v>
      </c>
      <c r="AJ1150" s="109">
        <v>0</v>
      </c>
      <c r="AK1150" s="109">
        <v>0</v>
      </c>
      <c r="AL1150" s="109">
        <v>0</v>
      </c>
      <c r="AM1150" s="109">
        <v>0</v>
      </c>
      <c r="AN1150" s="109">
        <v>0</v>
      </c>
      <c r="AO1150" s="109">
        <v>0</v>
      </c>
      <c r="AP1150" s="160">
        <f t="shared" si="1014"/>
        <v>103464.8</v>
      </c>
      <c r="AQ1150" s="160">
        <f t="shared" si="1015"/>
        <v>0</v>
      </c>
      <c r="AR1150" s="160">
        <f t="shared" si="1016"/>
        <v>103464.8</v>
      </c>
      <c r="AS1150" s="607"/>
      <c r="AT1150" s="219"/>
      <c r="AU1150" s="13">
        <f t="shared" si="1054"/>
        <v>0</v>
      </c>
      <c r="AV1150" s="13">
        <f t="shared" si="1055"/>
        <v>0</v>
      </c>
      <c r="AW1150" s="13">
        <f t="shared" si="1056"/>
        <v>0</v>
      </c>
      <c r="AX1150" s="13">
        <f t="shared" si="1057"/>
        <v>0</v>
      </c>
      <c r="AY1150" s="13">
        <f t="shared" si="1058"/>
        <v>0</v>
      </c>
      <c r="AZ1150" s="13">
        <f t="shared" si="1059"/>
        <v>0</v>
      </c>
      <c r="BA1150" s="13">
        <f t="shared" si="1051"/>
        <v>0</v>
      </c>
      <c r="BB1150" s="13">
        <f t="shared" si="1060"/>
        <v>0</v>
      </c>
      <c r="BC1150" s="13">
        <f t="shared" si="1052"/>
        <v>0</v>
      </c>
      <c r="BD1150" s="13">
        <f t="shared" si="1061"/>
        <v>0</v>
      </c>
      <c r="BE1150" s="13">
        <f t="shared" si="1062"/>
        <v>0</v>
      </c>
      <c r="BF1150" s="13">
        <f t="shared" si="1063"/>
        <v>0</v>
      </c>
      <c r="BG1150" s="13">
        <f t="shared" si="1064"/>
        <v>0</v>
      </c>
      <c r="BH1150" s="13">
        <f t="shared" si="1065"/>
        <v>0</v>
      </c>
      <c r="BI1150" s="73">
        <f t="shared" si="1012"/>
        <v>0</v>
      </c>
      <c r="BJ1150" s="219"/>
      <c r="BK1150" s="850">
        <f t="shared" si="1066"/>
        <v>0</v>
      </c>
      <c r="BL1150" s="109">
        <f t="shared" si="1067"/>
        <v>0</v>
      </c>
      <c r="BM1150" s="109">
        <f t="shared" si="1068"/>
        <v>0</v>
      </c>
      <c r="BN1150" s="109">
        <f t="shared" si="1069"/>
        <v>0</v>
      </c>
      <c r="BO1150" s="109">
        <f t="shared" si="1070"/>
        <v>0</v>
      </c>
      <c r="BP1150" s="109">
        <f t="shared" si="1071"/>
        <v>0</v>
      </c>
      <c r="BQ1150" s="109">
        <f t="shared" si="1072"/>
        <v>0</v>
      </c>
      <c r="BR1150" s="109">
        <f t="shared" si="1073"/>
        <v>0</v>
      </c>
      <c r="BS1150" s="109">
        <f t="shared" si="1074"/>
        <v>0</v>
      </c>
      <c r="BT1150" s="109">
        <f t="shared" si="1075"/>
        <v>0</v>
      </c>
      <c r="BU1150" s="109">
        <f t="shared" si="1076"/>
        <v>0</v>
      </c>
      <c r="BV1150" s="109">
        <f t="shared" si="1077"/>
        <v>0</v>
      </c>
      <c r="BW1150" s="109">
        <f t="shared" si="1078"/>
        <v>0</v>
      </c>
      <c r="BX1150" s="109">
        <f t="shared" si="1079"/>
        <v>0</v>
      </c>
      <c r="BY1150" s="1000">
        <f t="shared" si="1013"/>
        <v>0</v>
      </c>
    </row>
    <row r="1151" spans="1:77">
      <c r="A1151" s="679"/>
      <c r="B1151" s="679" t="s">
        <v>2045</v>
      </c>
      <c r="C1151" s="57" t="s">
        <v>23</v>
      </c>
      <c r="D1151" s="684" t="s">
        <v>33</v>
      </c>
      <c r="E1151" s="681" t="s">
        <v>349</v>
      </c>
      <c r="F1151" s="682" t="s">
        <v>264</v>
      </c>
      <c r="G1151" s="682" t="s">
        <v>106</v>
      </c>
      <c r="H1151" s="241" t="s">
        <v>130</v>
      </c>
      <c r="I1151" s="38"/>
      <c r="J1151" s="983"/>
      <c r="K1151" s="903"/>
      <c r="L1151" s="798"/>
      <c r="M1151" s="429"/>
      <c r="N1151" s="109"/>
      <c r="O1151" s="109"/>
      <c r="P1151" s="109"/>
      <c r="Q1151" s="607"/>
      <c r="R1151" s="93"/>
      <c r="S1151" s="109">
        <v>0</v>
      </c>
      <c r="T1151" s="109">
        <v>0</v>
      </c>
      <c r="U1151" s="109">
        <v>0</v>
      </c>
      <c r="V1151" s="109">
        <v>6604.8</v>
      </c>
      <c r="W1151" s="109">
        <v>15480</v>
      </c>
      <c r="X1151" s="109">
        <v>14792</v>
      </c>
      <c r="Y1151" s="109">
        <v>0</v>
      </c>
      <c r="Z1151" s="109">
        <v>0</v>
      </c>
      <c r="AA1151" s="109">
        <v>0</v>
      </c>
      <c r="AB1151" s="109">
        <v>0</v>
      </c>
      <c r="AC1151" s="109">
        <v>0</v>
      </c>
      <c r="AD1151" s="109">
        <v>0</v>
      </c>
      <c r="AE1151" s="109">
        <v>0</v>
      </c>
      <c r="AF1151" s="109">
        <v>0</v>
      </c>
      <c r="AG1151" s="109">
        <v>0</v>
      </c>
      <c r="AH1151" s="109">
        <v>0</v>
      </c>
      <c r="AI1151" s="109">
        <v>0</v>
      </c>
      <c r="AJ1151" s="109">
        <v>0</v>
      </c>
      <c r="AK1151" s="109">
        <v>0</v>
      </c>
      <c r="AL1151" s="109">
        <v>0</v>
      </c>
      <c r="AM1151" s="109">
        <v>0</v>
      </c>
      <c r="AN1151" s="109">
        <v>0</v>
      </c>
      <c r="AO1151" s="109">
        <v>0</v>
      </c>
      <c r="AP1151" s="160">
        <f t="shared" si="1014"/>
        <v>36876.800000000003</v>
      </c>
      <c r="AQ1151" s="160">
        <f t="shared" si="1015"/>
        <v>0</v>
      </c>
      <c r="AR1151" s="160">
        <f t="shared" si="1016"/>
        <v>36876.800000000003</v>
      </c>
      <c r="AS1151" s="607"/>
      <c r="AT1151" s="219"/>
      <c r="AU1151" s="13">
        <f t="shared" si="1054"/>
        <v>0</v>
      </c>
      <c r="AV1151" s="13">
        <f t="shared" si="1055"/>
        <v>0</v>
      </c>
      <c r="AW1151" s="13">
        <f t="shared" si="1056"/>
        <v>0</v>
      </c>
      <c r="AX1151" s="13">
        <f t="shared" si="1057"/>
        <v>0</v>
      </c>
      <c r="AY1151" s="13">
        <f t="shared" si="1058"/>
        <v>0</v>
      </c>
      <c r="AZ1151" s="13">
        <f t="shared" si="1059"/>
        <v>0</v>
      </c>
      <c r="BA1151" s="13">
        <f t="shared" si="1051"/>
        <v>0</v>
      </c>
      <c r="BB1151" s="13">
        <f t="shared" si="1060"/>
        <v>0</v>
      </c>
      <c r="BC1151" s="13">
        <f t="shared" si="1052"/>
        <v>0</v>
      </c>
      <c r="BD1151" s="13">
        <f t="shared" si="1061"/>
        <v>0</v>
      </c>
      <c r="BE1151" s="13">
        <f t="shared" si="1062"/>
        <v>0</v>
      </c>
      <c r="BF1151" s="13">
        <f t="shared" si="1063"/>
        <v>0</v>
      </c>
      <c r="BG1151" s="13">
        <f t="shared" si="1064"/>
        <v>0</v>
      </c>
      <c r="BH1151" s="13">
        <f t="shared" si="1065"/>
        <v>0</v>
      </c>
      <c r="BI1151" s="73">
        <f t="shared" si="1012"/>
        <v>0</v>
      </c>
      <c r="BJ1151" s="219"/>
      <c r="BK1151" s="850">
        <f t="shared" si="1066"/>
        <v>0</v>
      </c>
      <c r="BL1151" s="109">
        <f t="shared" si="1067"/>
        <v>0</v>
      </c>
      <c r="BM1151" s="109">
        <f t="shared" si="1068"/>
        <v>0</v>
      </c>
      <c r="BN1151" s="109">
        <f t="shared" si="1069"/>
        <v>0</v>
      </c>
      <c r="BO1151" s="109">
        <f t="shared" si="1070"/>
        <v>0</v>
      </c>
      <c r="BP1151" s="109">
        <f t="shared" si="1071"/>
        <v>0</v>
      </c>
      <c r="BQ1151" s="109">
        <f t="shared" si="1072"/>
        <v>0</v>
      </c>
      <c r="BR1151" s="109">
        <f t="shared" si="1073"/>
        <v>0</v>
      </c>
      <c r="BS1151" s="109">
        <f t="shared" si="1074"/>
        <v>0</v>
      </c>
      <c r="BT1151" s="109">
        <f t="shared" si="1075"/>
        <v>0</v>
      </c>
      <c r="BU1151" s="109">
        <f t="shared" si="1076"/>
        <v>0</v>
      </c>
      <c r="BV1151" s="109">
        <f t="shared" si="1077"/>
        <v>0</v>
      </c>
      <c r="BW1151" s="109">
        <f t="shared" si="1078"/>
        <v>0</v>
      </c>
      <c r="BX1151" s="109">
        <f t="shared" si="1079"/>
        <v>0</v>
      </c>
      <c r="BY1151" s="1000">
        <f t="shared" si="1013"/>
        <v>0</v>
      </c>
    </row>
    <row r="1152" spans="1:77">
      <c r="A1152" s="679"/>
      <c r="B1152" s="679" t="s">
        <v>2045</v>
      </c>
      <c r="C1152" s="57" t="s">
        <v>20</v>
      </c>
      <c r="D1152" s="684" t="s">
        <v>7</v>
      </c>
      <c r="E1152" s="681" t="s">
        <v>349</v>
      </c>
      <c r="F1152" s="682" t="s">
        <v>264</v>
      </c>
      <c r="G1152" s="682" t="s">
        <v>106</v>
      </c>
      <c r="H1152" s="241" t="s">
        <v>124</v>
      </c>
      <c r="I1152" s="38"/>
      <c r="J1152" s="983"/>
      <c r="K1152" s="903"/>
      <c r="L1152" s="798"/>
      <c r="M1152" s="429"/>
      <c r="N1152" s="109"/>
      <c r="O1152" s="109"/>
      <c r="P1152" s="109"/>
      <c r="Q1152" s="607"/>
      <c r="R1152" s="93"/>
      <c r="S1152" s="109">
        <v>4655.2400000000052</v>
      </c>
      <c r="T1152" s="109">
        <v>16158.08</v>
      </c>
      <c r="U1152" s="109">
        <v>34731.1</v>
      </c>
      <c r="V1152" s="109">
        <v>15602</v>
      </c>
      <c r="W1152" s="109">
        <v>60956.233899999999</v>
      </c>
      <c r="X1152" s="109">
        <v>2305.9756000000002</v>
      </c>
      <c r="Y1152" s="109">
        <v>0</v>
      </c>
      <c r="Z1152" s="109">
        <v>0</v>
      </c>
      <c r="AA1152" s="109">
        <v>0</v>
      </c>
      <c r="AB1152" s="109">
        <v>0</v>
      </c>
      <c r="AC1152" s="109">
        <v>0</v>
      </c>
      <c r="AD1152" s="109">
        <v>0</v>
      </c>
      <c r="AE1152" s="109">
        <v>0</v>
      </c>
      <c r="AF1152" s="109">
        <v>0</v>
      </c>
      <c r="AG1152" s="109">
        <v>0</v>
      </c>
      <c r="AH1152" s="109">
        <v>0</v>
      </c>
      <c r="AI1152" s="109">
        <v>0</v>
      </c>
      <c r="AJ1152" s="109">
        <v>0</v>
      </c>
      <c r="AK1152" s="109">
        <v>0</v>
      </c>
      <c r="AL1152" s="109">
        <v>0</v>
      </c>
      <c r="AM1152" s="109">
        <v>0</v>
      </c>
      <c r="AN1152" s="109">
        <v>0</v>
      </c>
      <c r="AO1152" s="109">
        <v>0</v>
      </c>
      <c r="AP1152" s="160">
        <f t="shared" si="1014"/>
        <v>134408.62950000001</v>
      </c>
      <c r="AQ1152" s="160">
        <f t="shared" si="1015"/>
        <v>0</v>
      </c>
      <c r="AR1152" s="160">
        <f t="shared" si="1016"/>
        <v>134408.62950000001</v>
      </c>
      <c r="AS1152" s="607"/>
      <c r="AT1152" s="219"/>
      <c r="AU1152" s="13">
        <f t="shared" si="1054"/>
        <v>0</v>
      </c>
      <c r="AV1152" s="13">
        <f t="shared" si="1055"/>
        <v>0</v>
      </c>
      <c r="AW1152" s="13">
        <f t="shared" si="1056"/>
        <v>0</v>
      </c>
      <c r="AX1152" s="13">
        <f t="shared" si="1057"/>
        <v>0</v>
      </c>
      <c r="AY1152" s="13">
        <f t="shared" si="1058"/>
        <v>0</v>
      </c>
      <c r="AZ1152" s="13">
        <f t="shared" si="1059"/>
        <v>0</v>
      </c>
      <c r="BA1152" s="13">
        <f t="shared" si="1051"/>
        <v>0</v>
      </c>
      <c r="BB1152" s="13">
        <f t="shared" si="1060"/>
        <v>0</v>
      </c>
      <c r="BC1152" s="13">
        <f t="shared" si="1052"/>
        <v>0</v>
      </c>
      <c r="BD1152" s="13">
        <f t="shared" si="1061"/>
        <v>0</v>
      </c>
      <c r="BE1152" s="13">
        <f t="shared" si="1062"/>
        <v>0</v>
      </c>
      <c r="BF1152" s="13">
        <f t="shared" si="1063"/>
        <v>0</v>
      </c>
      <c r="BG1152" s="13">
        <f t="shared" si="1064"/>
        <v>0</v>
      </c>
      <c r="BH1152" s="13">
        <f t="shared" si="1065"/>
        <v>0</v>
      </c>
      <c r="BI1152" s="73">
        <f t="shared" si="1012"/>
        <v>0</v>
      </c>
      <c r="BJ1152" s="219"/>
      <c r="BK1152" s="850">
        <f t="shared" si="1066"/>
        <v>0</v>
      </c>
      <c r="BL1152" s="109">
        <f t="shared" si="1067"/>
        <v>0</v>
      </c>
      <c r="BM1152" s="109">
        <f t="shared" si="1068"/>
        <v>0</v>
      </c>
      <c r="BN1152" s="109">
        <f t="shared" si="1069"/>
        <v>0</v>
      </c>
      <c r="BO1152" s="109">
        <f t="shared" si="1070"/>
        <v>0</v>
      </c>
      <c r="BP1152" s="109">
        <f t="shared" si="1071"/>
        <v>0</v>
      </c>
      <c r="BQ1152" s="109">
        <f t="shared" si="1072"/>
        <v>0</v>
      </c>
      <c r="BR1152" s="109">
        <f t="shared" si="1073"/>
        <v>0</v>
      </c>
      <c r="BS1152" s="109">
        <f t="shared" si="1074"/>
        <v>0</v>
      </c>
      <c r="BT1152" s="109">
        <f t="shared" si="1075"/>
        <v>0</v>
      </c>
      <c r="BU1152" s="109">
        <f t="shared" si="1076"/>
        <v>0</v>
      </c>
      <c r="BV1152" s="109">
        <f t="shared" si="1077"/>
        <v>0</v>
      </c>
      <c r="BW1152" s="109">
        <f t="shared" si="1078"/>
        <v>0</v>
      </c>
      <c r="BX1152" s="109">
        <f t="shared" si="1079"/>
        <v>0</v>
      </c>
      <c r="BY1152" s="1000">
        <f t="shared" si="1013"/>
        <v>0</v>
      </c>
    </row>
    <row r="1153" spans="1:77">
      <c r="A1153" s="679"/>
      <c r="B1153" s="679" t="s">
        <v>2045</v>
      </c>
      <c r="C1153" s="57" t="s">
        <v>20</v>
      </c>
      <c r="D1153" s="684" t="s">
        <v>7</v>
      </c>
      <c r="E1153" s="681" t="s">
        <v>349</v>
      </c>
      <c r="F1153" s="682" t="s">
        <v>264</v>
      </c>
      <c r="G1153" s="682" t="s">
        <v>106</v>
      </c>
      <c r="H1153" s="241" t="s">
        <v>124</v>
      </c>
      <c r="I1153" s="38"/>
      <c r="J1153" s="983"/>
      <c r="K1153" s="903"/>
      <c r="L1153" s="798"/>
      <c r="M1153" s="429"/>
      <c r="N1153" s="109"/>
      <c r="O1153" s="109"/>
      <c r="P1153" s="109"/>
      <c r="Q1153" s="607"/>
      <c r="R1153" s="93"/>
      <c r="S1153" s="109">
        <v>663.96</v>
      </c>
      <c r="T1153" s="109">
        <v>44909.53</v>
      </c>
      <c r="U1153" s="109">
        <v>-2141.2400000000002</v>
      </c>
      <c r="V1153" s="109">
        <v>20346.883600000001</v>
      </c>
      <c r="W1153" s="109">
        <v>3473.2362000000003</v>
      </c>
      <c r="X1153" s="109">
        <v>12246.308800000001</v>
      </c>
      <c r="Y1153" s="109">
        <v>0</v>
      </c>
      <c r="Z1153" s="109">
        <v>0</v>
      </c>
      <c r="AA1153" s="109">
        <v>0</v>
      </c>
      <c r="AB1153" s="109">
        <v>0</v>
      </c>
      <c r="AC1153" s="109">
        <v>0</v>
      </c>
      <c r="AD1153" s="109">
        <v>0</v>
      </c>
      <c r="AE1153" s="109">
        <v>0</v>
      </c>
      <c r="AF1153" s="109">
        <v>0</v>
      </c>
      <c r="AG1153" s="109">
        <v>0</v>
      </c>
      <c r="AH1153" s="109">
        <v>0</v>
      </c>
      <c r="AI1153" s="109">
        <v>0</v>
      </c>
      <c r="AJ1153" s="109">
        <v>0</v>
      </c>
      <c r="AK1153" s="109">
        <v>0</v>
      </c>
      <c r="AL1153" s="109">
        <v>0</v>
      </c>
      <c r="AM1153" s="109">
        <v>0</v>
      </c>
      <c r="AN1153" s="109">
        <v>0</v>
      </c>
      <c r="AO1153" s="109">
        <v>0</v>
      </c>
      <c r="AP1153" s="160">
        <f t="shared" si="1014"/>
        <v>79498.678599999999</v>
      </c>
      <c r="AQ1153" s="160">
        <f t="shared" si="1015"/>
        <v>0</v>
      </c>
      <c r="AR1153" s="160">
        <f t="shared" si="1016"/>
        <v>79498.678599999999</v>
      </c>
      <c r="AS1153" s="607"/>
      <c r="AT1153" s="219"/>
      <c r="AU1153" s="13">
        <f t="shared" si="1054"/>
        <v>0</v>
      </c>
      <c r="AV1153" s="13">
        <f t="shared" si="1055"/>
        <v>0</v>
      </c>
      <c r="AW1153" s="13">
        <f t="shared" si="1056"/>
        <v>0</v>
      </c>
      <c r="AX1153" s="13">
        <f t="shared" si="1057"/>
        <v>0</v>
      </c>
      <c r="AY1153" s="13">
        <f t="shared" si="1058"/>
        <v>0</v>
      </c>
      <c r="AZ1153" s="13">
        <f t="shared" si="1059"/>
        <v>0</v>
      </c>
      <c r="BA1153" s="13">
        <f t="shared" si="1051"/>
        <v>0</v>
      </c>
      <c r="BB1153" s="13">
        <f t="shared" si="1060"/>
        <v>0</v>
      </c>
      <c r="BC1153" s="13">
        <f t="shared" si="1052"/>
        <v>0</v>
      </c>
      <c r="BD1153" s="13">
        <f t="shared" si="1061"/>
        <v>0</v>
      </c>
      <c r="BE1153" s="13">
        <f t="shared" si="1062"/>
        <v>0</v>
      </c>
      <c r="BF1153" s="13">
        <f t="shared" si="1063"/>
        <v>0</v>
      </c>
      <c r="BG1153" s="13">
        <f t="shared" si="1064"/>
        <v>0</v>
      </c>
      <c r="BH1153" s="13">
        <f t="shared" si="1065"/>
        <v>0</v>
      </c>
      <c r="BI1153" s="73">
        <f t="shared" si="1012"/>
        <v>0</v>
      </c>
      <c r="BJ1153" s="219"/>
      <c r="BK1153" s="850">
        <f t="shared" si="1066"/>
        <v>0</v>
      </c>
      <c r="BL1153" s="109">
        <f t="shared" si="1067"/>
        <v>0</v>
      </c>
      <c r="BM1153" s="109">
        <f t="shared" si="1068"/>
        <v>0</v>
      </c>
      <c r="BN1153" s="109">
        <f t="shared" si="1069"/>
        <v>0</v>
      </c>
      <c r="BO1153" s="109">
        <f t="shared" si="1070"/>
        <v>0</v>
      </c>
      <c r="BP1153" s="109">
        <f t="shared" si="1071"/>
        <v>0</v>
      </c>
      <c r="BQ1153" s="109">
        <f t="shared" si="1072"/>
        <v>0</v>
      </c>
      <c r="BR1153" s="109">
        <f t="shared" si="1073"/>
        <v>0</v>
      </c>
      <c r="BS1153" s="109">
        <f t="shared" si="1074"/>
        <v>0</v>
      </c>
      <c r="BT1153" s="109">
        <f t="shared" si="1075"/>
        <v>0</v>
      </c>
      <c r="BU1153" s="109">
        <f t="shared" si="1076"/>
        <v>0</v>
      </c>
      <c r="BV1153" s="109">
        <f t="shared" si="1077"/>
        <v>0</v>
      </c>
      <c r="BW1153" s="109">
        <f t="shared" si="1078"/>
        <v>0</v>
      </c>
      <c r="BX1153" s="109">
        <f t="shared" si="1079"/>
        <v>0</v>
      </c>
      <c r="BY1153" s="1000">
        <f t="shared" si="1013"/>
        <v>0</v>
      </c>
    </row>
    <row r="1154" spans="1:77">
      <c r="A1154" s="679"/>
      <c r="B1154" s="679" t="s">
        <v>2045</v>
      </c>
      <c r="C1154" s="57" t="s">
        <v>20</v>
      </c>
      <c r="D1154" s="684" t="s">
        <v>7</v>
      </c>
      <c r="E1154" s="681" t="s">
        <v>349</v>
      </c>
      <c r="F1154" s="682" t="s">
        <v>264</v>
      </c>
      <c r="G1154" s="682" t="s">
        <v>106</v>
      </c>
      <c r="H1154" s="241" t="s">
        <v>124</v>
      </c>
      <c r="I1154" s="38"/>
      <c r="J1154" s="983"/>
      <c r="K1154" s="903"/>
      <c r="L1154" s="798"/>
      <c r="M1154" s="429"/>
      <c r="N1154" s="109"/>
      <c r="O1154" s="109"/>
      <c r="P1154" s="109"/>
      <c r="Q1154" s="607"/>
      <c r="R1154" s="93"/>
      <c r="S1154" s="109">
        <v>0</v>
      </c>
      <c r="T1154" s="109">
        <v>0</v>
      </c>
      <c r="U1154" s="109">
        <v>0</v>
      </c>
      <c r="V1154" s="109">
        <v>2570</v>
      </c>
      <c r="W1154" s="109">
        <v>10040.861500000001</v>
      </c>
      <c r="X1154" s="109">
        <v>379.846</v>
      </c>
      <c r="Y1154" s="109">
        <v>0</v>
      </c>
      <c r="Z1154" s="109">
        <v>0</v>
      </c>
      <c r="AA1154" s="109">
        <v>0</v>
      </c>
      <c r="AB1154" s="109">
        <v>0</v>
      </c>
      <c r="AC1154" s="109">
        <v>0</v>
      </c>
      <c r="AD1154" s="109">
        <v>0</v>
      </c>
      <c r="AE1154" s="109">
        <v>0</v>
      </c>
      <c r="AF1154" s="109">
        <v>0</v>
      </c>
      <c r="AG1154" s="109">
        <v>0</v>
      </c>
      <c r="AH1154" s="109">
        <v>0</v>
      </c>
      <c r="AI1154" s="109">
        <v>0</v>
      </c>
      <c r="AJ1154" s="109">
        <v>0</v>
      </c>
      <c r="AK1154" s="109">
        <v>0</v>
      </c>
      <c r="AL1154" s="109">
        <v>0</v>
      </c>
      <c r="AM1154" s="109">
        <v>0</v>
      </c>
      <c r="AN1154" s="109">
        <v>0</v>
      </c>
      <c r="AO1154" s="109">
        <v>0</v>
      </c>
      <c r="AP1154" s="160">
        <f t="shared" si="1014"/>
        <v>12990.7075</v>
      </c>
      <c r="AQ1154" s="160">
        <f t="shared" si="1015"/>
        <v>0</v>
      </c>
      <c r="AR1154" s="160">
        <f t="shared" si="1016"/>
        <v>12990.7075</v>
      </c>
      <c r="AS1154" s="607"/>
      <c r="AT1154" s="219"/>
      <c r="AU1154" s="13">
        <f t="shared" si="1054"/>
        <v>0</v>
      </c>
      <c r="AV1154" s="13">
        <f t="shared" si="1055"/>
        <v>0</v>
      </c>
      <c r="AW1154" s="13">
        <f t="shared" si="1056"/>
        <v>0</v>
      </c>
      <c r="AX1154" s="13">
        <f t="shared" si="1057"/>
        <v>0</v>
      </c>
      <c r="AY1154" s="13">
        <f t="shared" si="1058"/>
        <v>0</v>
      </c>
      <c r="AZ1154" s="13">
        <f t="shared" si="1059"/>
        <v>0</v>
      </c>
      <c r="BA1154" s="13">
        <f t="shared" si="1051"/>
        <v>0</v>
      </c>
      <c r="BB1154" s="13">
        <f t="shared" si="1060"/>
        <v>0</v>
      </c>
      <c r="BC1154" s="13">
        <f t="shared" si="1052"/>
        <v>0</v>
      </c>
      <c r="BD1154" s="13">
        <f t="shared" si="1061"/>
        <v>0</v>
      </c>
      <c r="BE1154" s="13">
        <f t="shared" si="1062"/>
        <v>0</v>
      </c>
      <c r="BF1154" s="13">
        <f t="shared" si="1063"/>
        <v>0</v>
      </c>
      <c r="BG1154" s="13">
        <f t="shared" si="1064"/>
        <v>0</v>
      </c>
      <c r="BH1154" s="13">
        <f t="shared" si="1065"/>
        <v>0</v>
      </c>
      <c r="BI1154" s="73">
        <f t="shared" si="1012"/>
        <v>0</v>
      </c>
      <c r="BJ1154" s="219"/>
      <c r="BK1154" s="850">
        <f t="shared" si="1066"/>
        <v>0</v>
      </c>
      <c r="BL1154" s="109">
        <f t="shared" si="1067"/>
        <v>0</v>
      </c>
      <c r="BM1154" s="109">
        <f t="shared" si="1068"/>
        <v>0</v>
      </c>
      <c r="BN1154" s="109">
        <f t="shared" si="1069"/>
        <v>0</v>
      </c>
      <c r="BO1154" s="109">
        <f t="shared" si="1070"/>
        <v>0</v>
      </c>
      <c r="BP1154" s="109">
        <f t="shared" si="1071"/>
        <v>0</v>
      </c>
      <c r="BQ1154" s="109">
        <f t="shared" si="1072"/>
        <v>0</v>
      </c>
      <c r="BR1154" s="109">
        <f t="shared" si="1073"/>
        <v>0</v>
      </c>
      <c r="BS1154" s="109">
        <f t="shared" si="1074"/>
        <v>0</v>
      </c>
      <c r="BT1154" s="109">
        <f t="shared" si="1075"/>
        <v>0</v>
      </c>
      <c r="BU1154" s="109">
        <f t="shared" si="1076"/>
        <v>0</v>
      </c>
      <c r="BV1154" s="109">
        <f t="shared" si="1077"/>
        <v>0</v>
      </c>
      <c r="BW1154" s="109">
        <f t="shared" si="1078"/>
        <v>0</v>
      </c>
      <c r="BX1154" s="109">
        <f t="shared" si="1079"/>
        <v>0</v>
      </c>
      <c r="BY1154" s="1000">
        <f t="shared" si="1013"/>
        <v>0</v>
      </c>
    </row>
    <row r="1155" spans="1:77" s="929" customFormat="1">
      <c r="A1155" s="679"/>
      <c r="B1155" s="679" t="s">
        <v>2045</v>
      </c>
      <c r="C1155" s="57" t="s">
        <v>20</v>
      </c>
      <c r="D1155" s="684" t="s">
        <v>7</v>
      </c>
      <c r="E1155" s="681" t="s">
        <v>349</v>
      </c>
      <c r="F1155" s="682" t="s">
        <v>264</v>
      </c>
      <c r="G1155" s="682" t="s">
        <v>106</v>
      </c>
      <c r="H1155" s="241" t="s">
        <v>124</v>
      </c>
      <c r="I1155" s="38"/>
      <c r="J1155" s="983"/>
      <c r="K1155" s="903"/>
      <c r="L1155" s="798"/>
      <c r="M1155" s="429"/>
      <c r="N1155" s="109"/>
      <c r="O1155" s="109"/>
      <c r="P1155" s="109"/>
      <c r="Q1155" s="607"/>
      <c r="R1155" s="93"/>
      <c r="S1155" s="109">
        <v>256.87</v>
      </c>
      <c r="T1155" s="109">
        <v>0</v>
      </c>
      <c r="U1155" s="109">
        <v>2541.5</v>
      </c>
      <c r="V1155" s="109">
        <v>1828</v>
      </c>
      <c r="W1155" s="109">
        <v>7141.9045999999998</v>
      </c>
      <c r="X1155" s="109">
        <v>270.17840000000001</v>
      </c>
      <c r="Y1155" s="109">
        <v>0</v>
      </c>
      <c r="Z1155" s="109">
        <v>0</v>
      </c>
      <c r="AA1155" s="109">
        <v>0</v>
      </c>
      <c r="AB1155" s="109">
        <v>0</v>
      </c>
      <c r="AC1155" s="109">
        <v>0</v>
      </c>
      <c r="AD1155" s="109">
        <v>0</v>
      </c>
      <c r="AE1155" s="109">
        <v>0</v>
      </c>
      <c r="AF1155" s="109">
        <v>0</v>
      </c>
      <c r="AG1155" s="109">
        <v>0</v>
      </c>
      <c r="AH1155" s="109">
        <v>0</v>
      </c>
      <c r="AI1155" s="109">
        <v>0</v>
      </c>
      <c r="AJ1155" s="109">
        <v>0</v>
      </c>
      <c r="AK1155" s="109">
        <v>0</v>
      </c>
      <c r="AL1155" s="109">
        <v>0</v>
      </c>
      <c r="AM1155" s="109">
        <v>0</v>
      </c>
      <c r="AN1155" s="109">
        <v>0</v>
      </c>
      <c r="AO1155" s="109">
        <v>0</v>
      </c>
      <c r="AP1155" s="160">
        <f t="shared" si="1014"/>
        <v>12038.453000000001</v>
      </c>
      <c r="AQ1155" s="160">
        <f t="shared" si="1015"/>
        <v>0</v>
      </c>
      <c r="AR1155" s="160">
        <f t="shared" si="1016"/>
        <v>12038.453000000001</v>
      </c>
      <c r="AS1155" s="607"/>
      <c r="AT1155" s="219"/>
      <c r="AU1155" s="13">
        <f t="shared" si="1054"/>
        <v>0</v>
      </c>
      <c r="AV1155" s="13">
        <f t="shared" si="1055"/>
        <v>0</v>
      </c>
      <c r="AW1155" s="13">
        <f t="shared" si="1056"/>
        <v>0</v>
      </c>
      <c r="AX1155" s="13">
        <f t="shared" si="1057"/>
        <v>0</v>
      </c>
      <c r="AY1155" s="13">
        <f t="shared" si="1058"/>
        <v>0</v>
      </c>
      <c r="AZ1155" s="13">
        <f t="shared" si="1059"/>
        <v>0</v>
      </c>
      <c r="BA1155" s="13">
        <f t="shared" si="1051"/>
        <v>0</v>
      </c>
      <c r="BB1155" s="13">
        <f t="shared" si="1060"/>
        <v>0</v>
      </c>
      <c r="BC1155" s="13">
        <f t="shared" si="1052"/>
        <v>0</v>
      </c>
      <c r="BD1155" s="13">
        <f t="shared" si="1061"/>
        <v>0</v>
      </c>
      <c r="BE1155" s="13">
        <f t="shared" si="1062"/>
        <v>0</v>
      </c>
      <c r="BF1155" s="13">
        <f t="shared" si="1063"/>
        <v>0</v>
      </c>
      <c r="BG1155" s="13">
        <f t="shared" si="1064"/>
        <v>0</v>
      </c>
      <c r="BH1155" s="13">
        <f t="shared" si="1065"/>
        <v>0</v>
      </c>
      <c r="BI1155" s="73">
        <f t="shared" ref="BI1155:BI1218" si="1080">SUM(AU1155:BH1155)</f>
        <v>0</v>
      </c>
      <c r="BJ1155" s="219"/>
      <c r="BK1155" s="850">
        <f t="shared" si="1066"/>
        <v>0</v>
      </c>
      <c r="BL1155" s="109">
        <f t="shared" si="1067"/>
        <v>0</v>
      </c>
      <c r="BM1155" s="109">
        <f t="shared" si="1068"/>
        <v>0</v>
      </c>
      <c r="BN1155" s="109">
        <f t="shared" si="1069"/>
        <v>0</v>
      </c>
      <c r="BO1155" s="109">
        <f t="shared" si="1070"/>
        <v>0</v>
      </c>
      <c r="BP1155" s="109">
        <f t="shared" si="1071"/>
        <v>0</v>
      </c>
      <c r="BQ1155" s="109">
        <f t="shared" si="1072"/>
        <v>0</v>
      </c>
      <c r="BR1155" s="109">
        <f t="shared" si="1073"/>
        <v>0</v>
      </c>
      <c r="BS1155" s="109">
        <f t="shared" si="1074"/>
        <v>0</v>
      </c>
      <c r="BT1155" s="109">
        <f t="shared" si="1075"/>
        <v>0</v>
      </c>
      <c r="BU1155" s="109">
        <f t="shared" si="1076"/>
        <v>0</v>
      </c>
      <c r="BV1155" s="109">
        <f t="shared" si="1077"/>
        <v>0</v>
      </c>
      <c r="BW1155" s="109">
        <f t="shared" si="1078"/>
        <v>0</v>
      </c>
      <c r="BX1155" s="109">
        <f t="shared" si="1079"/>
        <v>0</v>
      </c>
      <c r="BY1155" s="1000">
        <f t="shared" ref="BY1155:BY1218" si="1081">SUM(BK1155:BX1155)</f>
        <v>0</v>
      </c>
    </row>
    <row r="1156" spans="1:77">
      <c r="A1156" s="679"/>
      <c r="B1156" s="679" t="s">
        <v>2045</v>
      </c>
      <c r="C1156" s="57" t="s">
        <v>20</v>
      </c>
      <c r="D1156" s="684" t="s">
        <v>7</v>
      </c>
      <c r="E1156" s="681" t="s">
        <v>349</v>
      </c>
      <c r="F1156" s="682" t="s">
        <v>264</v>
      </c>
      <c r="G1156" s="682" t="s">
        <v>106</v>
      </c>
      <c r="H1156" s="241" t="s">
        <v>124</v>
      </c>
      <c r="I1156" s="38"/>
      <c r="J1156" s="983"/>
      <c r="K1156" s="903"/>
      <c r="L1156" s="798"/>
      <c r="M1156" s="429"/>
      <c r="N1156" s="109"/>
      <c r="O1156" s="109"/>
      <c r="P1156" s="109"/>
      <c r="Q1156" s="607"/>
      <c r="R1156" s="93"/>
      <c r="S1156" s="109">
        <v>0</v>
      </c>
      <c r="T1156" s="109">
        <v>0</v>
      </c>
      <c r="U1156" s="109">
        <v>0</v>
      </c>
      <c r="V1156" s="109">
        <v>5657.8076000000001</v>
      </c>
      <c r="W1156" s="109">
        <v>965.79420000000005</v>
      </c>
      <c r="X1156" s="109">
        <v>3405.3008</v>
      </c>
      <c r="Y1156" s="109">
        <v>0</v>
      </c>
      <c r="Z1156" s="109">
        <v>0</v>
      </c>
      <c r="AA1156" s="109">
        <v>0</v>
      </c>
      <c r="AB1156" s="109">
        <v>0</v>
      </c>
      <c r="AC1156" s="109">
        <v>0</v>
      </c>
      <c r="AD1156" s="109">
        <v>0</v>
      </c>
      <c r="AE1156" s="109">
        <v>0</v>
      </c>
      <c r="AF1156" s="109">
        <v>0</v>
      </c>
      <c r="AG1156" s="109">
        <v>0</v>
      </c>
      <c r="AH1156" s="109">
        <v>0</v>
      </c>
      <c r="AI1156" s="109">
        <v>0</v>
      </c>
      <c r="AJ1156" s="109">
        <v>0</v>
      </c>
      <c r="AK1156" s="109">
        <v>0</v>
      </c>
      <c r="AL1156" s="109">
        <v>0</v>
      </c>
      <c r="AM1156" s="109">
        <v>0</v>
      </c>
      <c r="AN1156" s="109">
        <v>0</v>
      </c>
      <c r="AO1156" s="109">
        <v>0</v>
      </c>
      <c r="AP1156" s="160">
        <f t="shared" ref="AP1156:AP1219" si="1082">SUM(S1156:AA1156)</f>
        <v>10028.902600000001</v>
      </c>
      <c r="AQ1156" s="160">
        <f t="shared" ref="AQ1156:AQ1219" si="1083">SUM(AB1156:AO1156)</f>
        <v>0</v>
      </c>
      <c r="AR1156" s="160">
        <f t="shared" ref="AR1156:AR1219" si="1084">SUM(S1156:AO1156)</f>
        <v>10028.902600000001</v>
      </c>
      <c r="AS1156" s="607"/>
      <c r="AT1156" s="219"/>
      <c r="AU1156" s="13">
        <f t="shared" si="1054"/>
        <v>0</v>
      </c>
      <c r="AV1156" s="13">
        <f t="shared" si="1055"/>
        <v>0</v>
      </c>
      <c r="AW1156" s="13">
        <f t="shared" si="1056"/>
        <v>0</v>
      </c>
      <c r="AX1156" s="13">
        <f t="shared" si="1057"/>
        <v>0</v>
      </c>
      <c r="AY1156" s="13">
        <f t="shared" si="1058"/>
        <v>0</v>
      </c>
      <c r="AZ1156" s="13">
        <f t="shared" si="1059"/>
        <v>0</v>
      </c>
      <c r="BA1156" s="13">
        <f t="shared" si="1051"/>
        <v>0</v>
      </c>
      <c r="BB1156" s="13">
        <f t="shared" si="1060"/>
        <v>0</v>
      </c>
      <c r="BC1156" s="13">
        <f t="shared" si="1052"/>
        <v>0</v>
      </c>
      <c r="BD1156" s="13">
        <f t="shared" si="1061"/>
        <v>0</v>
      </c>
      <c r="BE1156" s="13">
        <f t="shared" si="1062"/>
        <v>0</v>
      </c>
      <c r="BF1156" s="13">
        <f t="shared" si="1063"/>
        <v>0</v>
      </c>
      <c r="BG1156" s="13">
        <f t="shared" si="1064"/>
        <v>0</v>
      </c>
      <c r="BH1156" s="13">
        <f t="shared" si="1065"/>
        <v>0</v>
      </c>
      <c r="BI1156" s="73">
        <f t="shared" si="1080"/>
        <v>0</v>
      </c>
      <c r="BJ1156" s="219"/>
      <c r="BK1156" s="850">
        <f t="shared" si="1066"/>
        <v>0</v>
      </c>
      <c r="BL1156" s="109">
        <f t="shared" si="1067"/>
        <v>0</v>
      </c>
      <c r="BM1156" s="109">
        <f t="shared" si="1068"/>
        <v>0</v>
      </c>
      <c r="BN1156" s="109">
        <f t="shared" si="1069"/>
        <v>0</v>
      </c>
      <c r="BO1156" s="109">
        <f t="shared" si="1070"/>
        <v>0</v>
      </c>
      <c r="BP1156" s="109">
        <f t="shared" si="1071"/>
        <v>0</v>
      </c>
      <c r="BQ1156" s="109">
        <f t="shared" si="1072"/>
        <v>0</v>
      </c>
      <c r="BR1156" s="109">
        <f t="shared" si="1073"/>
        <v>0</v>
      </c>
      <c r="BS1156" s="109">
        <f t="shared" si="1074"/>
        <v>0</v>
      </c>
      <c r="BT1156" s="109">
        <f t="shared" si="1075"/>
        <v>0</v>
      </c>
      <c r="BU1156" s="109">
        <f t="shared" si="1076"/>
        <v>0</v>
      </c>
      <c r="BV1156" s="109">
        <f t="shared" si="1077"/>
        <v>0</v>
      </c>
      <c r="BW1156" s="109">
        <f t="shared" si="1078"/>
        <v>0</v>
      </c>
      <c r="BX1156" s="109">
        <f t="shared" si="1079"/>
        <v>0</v>
      </c>
      <c r="BY1156" s="1000">
        <f t="shared" si="1081"/>
        <v>0</v>
      </c>
    </row>
    <row r="1157" spans="1:77">
      <c r="A1157" s="679"/>
      <c r="B1157" s="679" t="s">
        <v>2045</v>
      </c>
      <c r="C1157" s="57" t="s">
        <v>20</v>
      </c>
      <c r="D1157" s="684" t="s">
        <v>7</v>
      </c>
      <c r="E1157" s="681" t="s">
        <v>349</v>
      </c>
      <c r="F1157" s="682" t="s">
        <v>264</v>
      </c>
      <c r="G1157" s="682" t="s">
        <v>106</v>
      </c>
      <c r="H1157" s="241" t="s">
        <v>124</v>
      </c>
      <c r="I1157" s="38"/>
      <c r="J1157" s="983"/>
      <c r="K1157" s="903"/>
      <c r="L1157" s="798"/>
      <c r="M1157" s="429"/>
      <c r="N1157" s="109"/>
      <c r="O1157" s="109"/>
      <c r="P1157" s="109"/>
      <c r="Q1157" s="607"/>
      <c r="R1157" s="93"/>
      <c r="S1157" s="109">
        <v>0</v>
      </c>
      <c r="T1157" s="109">
        <v>0</v>
      </c>
      <c r="U1157" s="109">
        <v>0</v>
      </c>
      <c r="V1157" s="109">
        <v>1921.3088</v>
      </c>
      <c r="W1157" s="109">
        <v>327.96960000000001</v>
      </c>
      <c r="X1157" s="109">
        <v>1156.3904</v>
      </c>
      <c r="Y1157" s="109">
        <v>0</v>
      </c>
      <c r="Z1157" s="109">
        <v>0</v>
      </c>
      <c r="AA1157" s="109">
        <v>0</v>
      </c>
      <c r="AB1157" s="109">
        <v>0</v>
      </c>
      <c r="AC1157" s="109">
        <v>0</v>
      </c>
      <c r="AD1157" s="109">
        <v>0</v>
      </c>
      <c r="AE1157" s="109">
        <v>0</v>
      </c>
      <c r="AF1157" s="109">
        <v>0</v>
      </c>
      <c r="AG1157" s="109">
        <v>0</v>
      </c>
      <c r="AH1157" s="109">
        <v>0</v>
      </c>
      <c r="AI1157" s="109">
        <v>0</v>
      </c>
      <c r="AJ1157" s="109">
        <v>0</v>
      </c>
      <c r="AK1157" s="109">
        <v>0</v>
      </c>
      <c r="AL1157" s="109">
        <v>0</v>
      </c>
      <c r="AM1157" s="109">
        <v>0</v>
      </c>
      <c r="AN1157" s="109">
        <v>0</v>
      </c>
      <c r="AO1157" s="109">
        <v>0</v>
      </c>
      <c r="AP1157" s="160">
        <f t="shared" si="1082"/>
        <v>3405.6688000000004</v>
      </c>
      <c r="AQ1157" s="160">
        <f t="shared" si="1083"/>
        <v>0</v>
      </c>
      <c r="AR1157" s="160">
        <f t="shared" si="1084"/>
        <v>3405.6688000000004</v>
      </c>
      <c r="AS1157" s="607"/>
      <c r="AT1157" s="219"/>
      <c r="AU1157" s="13">
        <f t="shared" si="1054"/>
        <v>0</v>
      </c>
      <c r="AV1157" s="13">
        <f t="shared" si="1055"/>
        <v>0</v>
      </c>
      <c r="AW1157" s="13">
        <f t="shared" si="1056"/>
        <v>0</v>
      </c>
      <c r="AX1157" s="13">
        <f t="shared" si="1057"/>
        <v>0</v>
      </c>
      <c r="AY1157" s="13">
        <f t="shared" si="1058"/>
        <v>0</v>
      </c>
      <c r="AZ1157" s="13">
        <f t="shared" si="1059"/>
        <v>0</v>
      </c>
      <c r="BA1157" s="13">
        <f t="shared" si="1051"/>
        <v>0</v>
      </c>
      <c r="BB1157" s="13">
        <f t="shared" si="1060"/>
        <v>0</v>
      </c>
      <c r="BC1157" s="13">
        <f t="shared" si="1052"/>
        <v>0</v>
      </c>
      <c r="BD1157" s="13">
        <f t="shared" si="1061"/>
        <v>0</v>
      </c>
      <c r="BE1157" s="13">
        <f t="shared" si="1062"/>
        <v>0</v>
      </c>
      <c r="BF1157" s="13">
        <f t="shared" si="1063"/>
        <v>0</v>
      </c>
      <c r="BG1157" s="13">
        <f t="shared" si="1064"/>
        <v>0</v>
      </c>
      <c r="BH1157" s="13">
        <f t="shared" si="1065"/>
        <v>0</v>
      </c>
      <c r="BI1157" s="73">
        <f t="shared" si="1080"/>
        <v>0</v>
      </c>
      <c r="BJ1157" s="219"/>
      <c r="BK1157" s="850">
        <f t="shared" si="1066"/>
        <v>0</v>
      </c>
      <c r="BL1157" s="109">
        <f t="shared" si="1067"/>
        <v>0</v>
      </c>
      <c r="BM1157" s="109">
        <f t="shared" si="1068"/>
        <v>0</v>
      </c>
      <c r="BN1157" s="109">
        <f t="shared" si="1069"/>
        <v>0</v>
      </c>
      <c r="BO1157" s="109">
        <f t="shared" si="1070"/>
        <v>0</v>
      </c>
      <c r="BP1157" s="109">
        <f t="shared" si="1071"/>
        <v>0</v>
      </c>
      <c r="BQ1157" s="109">
        <f t="shared" si="1072"/>
        <v>0</v>
      </c>
      <c r="BR1157" s="109">
        <f t="shared" si="1073"/>
        <v>0</v>
      </c>
      <c r="BS1157" s="109">
        <f t="shared" si="1074"/>
        <v>0</v>
      </c>
      <c r="BT1157" s="109">
        <f t="shared" si="1075"/>
        <v>0</v>
      </c>
      <c r="BU1157" s="109">
        <f t="shared" si="1076"/>
        <v>0</v>
      </c>
      <c r="BV1157" s="109">
        <f t="shared" si="1077"/>
        <v>0</v>
      </c>
      <c r="BW1157" s="109">
        <f t="shared" si="1078"/>
        <v>0</v>
      </c>
      <c r="BX1157" s="109">
        <f t="shared" si="1079"/>
        <v>0</v>
      </c>
      <c r="BY1157" s="1000">
        <f t="shared" si="1081"/>
        <v>0</v>
      </c>
    </row>
    <row r="1158" spans="1:77">
      <c r="A1158" s="2"/>
      <c r="B1158" s="2" t="s">
        <v>3468</v>
      </c>
      <c r="C1158" s="57" t="s">
        <v>20</v>
      </c>
      <c r="D1158" s="57" t="s">
        <v>7</v>
      </c>
      <c r="E1158" s="681" t="s">
        <v>349</v>
      </c>
      <c r="F1158" s="682" t="s">
        <v>264</v>
      </c>
      <c r="G1158" s="682" t="s">
        <v>106</v>
      </c>
      <c r="H1158" s="241" t="s">
        <v>124</v>
      </c>
      <c r="I1158" s="38"/>
      <c r="J1158" s="983"/>
      <c r="K1158" s="903"/>
      <c r="L1158" s="798"/>
      <c r="M1158" s="429"/>
      <c r="N1158" s="109"/>
      <c r="O1158" s="109"/>
      <c r="P1158" s="109"/>
      <c r="Q1158" s="607"/>
      <c r="R1158" s="93"/>
      <c r="S1158" s="109">
        <v>0</v>
      </c>
      <c r="T1158" s="109">
        <v>0</v>
      </c>
      <c r="U1158" s="109">
        <v>0</v>
      </c>
      <c r="V1158" s="109">
        <v>6779.8491000000004</v>
      </c>
      <c r="W1158" s="109">
        <v>500491.09730000002</v>
      </c>
      <c r="X1158" s="109">
        <v>79945.428100000005</v>
      </c>
      <c r="Y1158" s="109">
        <v>24900.000000000007</v>
      </c>
      <c r="Z1158" s="109">
        <v>25200</v>
      </c>
      <c r="AA1158" s="109">
        <v>24900.000000000007</v>
      </c>
      <c r="AB1158" s="109">
        <v>25200</v>
      </c>
      <c r="AC1158" s="109">
        <v>24900.000000000007</v>
      </c>
      <c r="AD1158" s="109">
        <v>24900.000000000007</v>
      </c>
      <c r="AE1158" s="109">
        <v>24900.000000000007</v>
      </c>
      <c r="AF1158" s="109">
        <v>24900.000000000007</v>
      </c>
      <c r="AG1158" s="109">
        <v>25200</v>
      </c>
      <c r="AH1158" s="109">
        <v>24900.000000000007</v>
      </c>
      <c r="AI1158" s="109">
        <v>25200</v>
      </c>
      <c r="AJ1158" s="109">
        <v>24900.000000000007</v>
      </c>
      <c r="AK1158" s="109">
        <v>8449.4000000000015</v>
      </c>
      <c r="AL1158" s="109">
        <v>8551.2000000000007</v>
      </c>
      <c r="AM1158" s="109">
        <v>8449.4000000000015</v>
      </c>
      <c r="AN1158" s="109">
        <v>8551.2000000000007</v>
      </c>
      <c r="AO1158" s="109">
        <v>8449.4000000000015</v>
      </c>
      <c r="AP1158" s="160">
        <f t="shared" si="1082"/>
        <v>662216.37450000003</v>
      </c>
      <c r="AQ1158" s="160">
        <f t="shared" si="1083"/>
        <v>267450.60000000003</v>
      </c>
      <c r="AR1158" s="160">
        <f t="shared" si="1084"/>
        <v>929666.97450000001</v>
      </c>
      <c r="AS1158" s="607"/>
      <c r="AT1158" s="219"/>
      <c r="AU1158" s="13">
        <f t="shared" si="1054"/>
        <v>25200</v>
      </c>
      <c r="AV1158" s="13">
        <f t="shared" si="1055"/>
        <v>24900.000000000007</v>
      </c>
      <c r="AW1158" s="13">
        <f t="shared" si="1056"/>
        <v>24900.000000000007</v>
      </c>
      <c r="AX1158" s="13">
        <f t="shared" si="1057"/>
        <v>24900.000000000007</v>
      </c>
      <c r="AY1158" s="13">
        <f t="shared" si="1058"/>
        <v>24900.000000000007</v>
      </c>
      <c r="AZ1158" s="13">
        <f t="shared" si="1059"/>
        <v>25200</v>
      </c>
      <c r="BA1158" s="13">
        <f t="shared" si="1051"/>
        <v>24900.000000000007</v>
      </c>
      <c r="BB1158" s="13">
        <f t="shared" si="1060"/>
        <v>25200</v>
      </c>
      <c r="BC1158" s="13">
        <f t="shared" si="1052"/>
        <v>24900.000000000007</v>
      </c>
      <c r="BD1158" s="13">
        <f t="shared" si="1061"/>
        <v>8449.4000000000015</v>
      </c>
      <c r="BE1158" s="13">
        <f t="shared" si="1062"/>
        <v>8551.2000000000007</v>
      </c>
      <c r="BF1158" s="13">
        <f t="shared" si="1063"/>
        <v>8449.4000000000015</v>
      </c>
      <c r="BG1158" s="13">
        <f t="shared" si="1064"/>
        <v>8551.2000000000007</v>
      </c>
      <c r="BH1158" s="13">
        <f t="shared" si="1065"/>
        <v>8449.4000000000015</v>
      </c>
      <c r="BI1158" s="73">
        <f t="shared" si="1080"/>
        <v>267450.60000000003</v>
      </c>
      <c r="BJ1158" s="219"/>
      <c r="BK1158" s="850">
        <f t="shared" si="1066"/>
        <v>25200</v>
      </c>
      <c r="BL1158" s="109">
        <f t="shared" si="1067"/>
        <v>24900.000000000007</v>
      </c>
      <c r="BM1158" s="109">
        <f t="shared" si="1068"/>
        <v>24900.000000000007</v>
      </c>
      <c r="BN1158" s="109">
        <f t="shared" si="1069"/>
        <v>24900.000000000007</v>
      </c>
      <c r="BO1158" s="109">
        <f t="shared" si="1070"/>
        <v>24900.000000000007</v>
      </c>
      <c r="BP1158" s="109">
        <f t="shared" si="1071"/>
        <v>25200</v>
      </c>
      <c r="BQ1158" s="109">
        <f t="shared" si="1072"/>
        <v>24900.000000000007</v>
      </c>
      <c r="BR1158" s="109">
        <f t="shared" si="1073"/>
        <v>25200</v>
      </c>
      <c r="BS1158" s="109">
        <f t="shared" si="1074"/>
        <v>24900.000000000007</v>
      </c>
      <c r="BT1158" s="109">
        <f t="shared" si="1075"/>
        <v>8449.4000000000015</v>
      </c>
      <c r="BU1158" s="109">
        <f t="shared" si="1076"/>
        <v>8551.2000000000007</v>
      </c>
      <c r="BV1158" s="109">
        <f t="shared" si="1077"/>
        <v>8449.4000000000015</v>
      </c>
      <c r="BW1158" s="109">
        <f t="shared" si="1078"/>
        <v>8551.2000000000007</v>
      </c>
      <c r="BX1158" s="109">
        <f t="shared" si="1079"/>
        <v>8449.4000000000015</v>
      </c>
      <c r="BY1158" s="1000">
        <f t="shared" si="1081"/>
        <v>267450.60000000003</v>
      </c>
    </row>
    <row r="1159" spans="1:77">
      <c r="A1159" s="2"/>
      <c r="B1159" s="2" t="s">
        <v>3468</v>
      </c>
      <c r="C1159" s="57" t="s">
        <v>20</v>
      </c>
      <c r="D1159" s="57" t="s">
        <v>7</v>
      </c>
      <c r="E1159" s="681" t="s">
        <v>349</v>
      </c>
      <c r="F1159" s="682" t="s">
        <v>264</v>
      </c>
      <c r="G1159" s="682" t="s">
        <v>106</v>
      </c>
      <c r="H1159" s="241" t="s">
        <v>124</v>
      </c>
      <c r="I1159" s="38"/>
      <c r="J1159" s="983"/>
      <c r="K1159" s="903"/>
      <c r="L1159" s="798"/>
      <c r="M1159" s="429"/>
      <c r="N1159" s="109"/>
      <c r="O1159" s="109"/>
      <c r="P1159" s="109"/>
      <c r="Q1159" s="607"/>
      <c r="R1159" s="93"/>
      <c r="S1159" s="109">
        <v>478.40000000000003</v>
      </c>
      <c r="T1159" s="109">
        <v>206.4</v>
      </c>
      <c r="U1159" s="109">
        <v>660.68999999999994</v>
      </c>
      <c r="V1159" s="109">
        <v>794.35739999999998</v>
      </c>
      <c r="W1159" s="109">
        <v>58639.772199999999</v>
      </c>
      <c r="X1159" s="109">
        <v>9366.7633999999998</v>
      </c>
      <c r="Y1159" s="109">
        <v>49800.000000000007</v>
      </c>
      <c r="Z1159" s="109">
        <v>50400</v>
      </c>
      <c r="AA1159" s="109">
        <v>49800.000000000007</v>
      </c>
      <c r="AB1159" s="109">
        <v>50400</v>
      </c>
      <c r="AC1159" s="109">
        <v>49800.000000000007</v>
      </c>
      <c r="AD1159" s="109">
        <v>49800.000000000007</v>
      </c>
      <c r="AE1159" s="109">
        <v>49800.000000000007</v>
      </c>
      <c r="AF1159" s="109">
        <v>49800.000000000007</v>
      </c>
      <c r="AG1159" s="109">
        <v>50400</v>
      </c>
      <c r="AH1159" s="109">
        <v>49800.000000000007</v>
      </c>
      <c r="AI1159" s="109">
        <v>50400</v>
      </c>
      <c r="AJ1159" s="109">
        <v>49800.000000000007</v>
      </c>
      <c r="AK1159" s="109">
        <v>8449.4000000000015</v>
      </c>
      <c r="AL1159" s="109">
        <v>8551.2000000000007</v>
      </c>
      <c r="AM1159" s="109">
        <v>8449.4000000000015</v>
      </c>
      <c r="AN1159" s="109">
        <v>8551.2000000000007</v>
      </c>
      <c r="AO1159" s="109">
        <v>8449.4000000000015</v>
      </c>
      <c r="AP1159" s="160">
        <f t="shared" si="1082"/>
        <v>220146.383</v>
      </c>
      <c r="AQ1159" s="160">
        <f t="shared" si="1083"/>
        <v>492450.60000000009</v>
      </c>
      <c r="AR1159" s="160">
        <f t="shared" si="1084"/>
        <v>712596.98300000001</v>
      </c>
      <c r="AS1159" s="607"/>
      <c r="AT1159" s="219"/>
      <c r="AU1159" s="13">
        <f t="shared" si="1054"/>
        <v>50400</v>
      </c>
      <c r="AV1159" s="13">
        <f t="shared" si="1055"/>
        <v>49800.000000000007</v>
      </c>
      <c r="AW1159" s="13">
        <f t="shared" si="1056"/>
        <v>49800.000000000007</v>
      </c>
      <c r="AX1159" s="13">
        <f t="shared" si="1057"/>
        <v>49800.000000000007</v>
      </c>
      <c r="AY1159" s="13">
        <f t="shared" si="1058"/>
        <v>49800.000000000007</v>
      </c>
      <c r="AZ1159" s="13">
        <f t="shared" si="1059"/>
        <v>50400</v>
      </c>
      <c r="BA1159" s="13">
        <f t="shared" si="1051"/>
        <v>49800.000000000007</v>
      </c>
      <c r="BB1159" s="13">
        <f t="shared" si="1060"/>
        <v>50400</v>
      </c>
      <c r="BC1159" s="13">
        <f t="shared" si="1052"/>
        <v>49800.000000000007</v>
      </c>
      <c r="BD1159" s="13">
        <f t="shared" si="1061"/>
        <v>8449.4000000000015</v>
      </c>
      <c r="BE1159" s="13">
        <f t="shared" si="1062"/>
        <v>8551.2000000000007</v>
      </c>
      <c r="BF1159" s="13">
        <f t="shared" si="1063"/>
        <v>8449.4000000000015</v>
      </c>
      <c r="BG1159" s="13">
        <f t="shared" si="1064"/>
        <v>8551.2000000000007</v>
      </c>
      <c r="BH1159" s="13">
        <f t="shared" si="1065"/>
        <v>8449.4000000000015</v>
      </c>
      <c r="BI1159" s="73">
        <f t="shared" si="1080"/>
        <v>492450.60000000009</v>
      </c>
      <c r="BJ1159" s="219"/>
      <c r="BK1159" s="850">
        <f t="shared" si="1066"/>
        <v>50400</v>
      </c>
      <c r="BL1159" s="109">
        <f t="shared" si="1067"/>
        <v>49800.000000000007</v>
      </c>
      <c r="BM1159" s="109">
        <f t="shared" si="1068"/>
        <v>49800.000000000007</v>
      </c>
      <c r="BN1159" s="109">
        <f t="shared" si="1069"/>
        <v>49800.000000000007</v>
      </c>
      <c r="BO1159" s="109">
        <f t="shared" si="1070"/>
        <v>49800.000000000007</v>
      </c>
      <c r="BP1159" s="109">
        <f t="shared" si="1071"/>
        <v>50400</v>
      </c>
      <c r="BQ1159" s="109">
        <f t="shared" si="1072"/>
        <v>49800.000000000007</v>
      </c>
      <c r="BR1159" s="109">
        <f t="shared" si="1073"/>
        <v>50400</v>
      </c>
      <c r="BS1159" s="109">
        <f t="shared" si="1074"/>
        <v>49800.000000000007</v>
      </c>
      <c r="BT1159" s="109">
        <f t="shared" si="1075"/>
        <v>8449.4000000000015</v>
      </c>
      <c r="BU1159" s="109">
        <f t="shared" si="1076"/>
        <v>8551.2000000000007</v>
      </c>
      <c r="BV1159" s="109">
        <f t="shared" si="1077"/>
        <v>8449.4000000000015</v>
      </c>
      <c r="BW1159" s="109">
        <f t="shared" si="1078"/>
        <v>8551.2000000000007</v>
      </c>
      <c r="BX1159" s="109">
        <f t="shared" si="1079"/>
        <v>8449.4000000000015</v>
      </c>
      <c r="BY1159" s="1000">
        <f t="shared" si="1081"/>
        <v>492450.60000000009</v>
      </c>
    </row>
    <row r="1160" spans="1:77">
      <c r="A1160" s="2"/>
      <c r="B1160" s="2" t="s">
        <v>3468</v>
      </c>
      <c r="C1160" s="57" t="s">
        <v>20</v>
      </c>
      <c r="D1160" s="57" t="s">
        <v>7</v>
      </c>
      <c r="E1160" s="681" t="s">
        <v>349</v>
      </c>
      <c r="F1160" s="682" t="s">
        <v>264</v>
      </c>
      <c r="G1160" s="682" t="s">
        <v>106</v>
      </c>
      <c r="H1160" s="241" t="s">
        <v>124</v>
      </c>
      <c r="I1160" s="38"/>
      <c r="J1160" s="983"/>
      <c r="K1160" s="903"/>
      <c r="L1160" s="798"/>
      <c r="M1160" s="429"/>
      <c r="N1160" s="109"/>
      <c r="O1160" s="109"/>
      <c r="P1160" s="109"/>
      <c r="Q1160" s="607"/>
      <c r="R1160" s="93"/>
      <c r="S1160" s="109">
        <v>0</v>
      </c>
      <c r="T1160" s="109">
        <v>312246.63</v>
      </c>
      <c r="U1160" s="109">
        <v>-6053.5300000000116</v>
      </c>
      <c r="V1160" s="109">
        <v>89427.635399999999</v>
      </c>
      <c r="W1160" s="109">
        <v>108152.6554</v>
      </c>
      <c r="X1160" s="109">
        <v>189901.5754</v>
      </c>
      <c r="Y1160" s="109">
        <v>0</v>
      </c>
      <c r="Z1160" s="109">
        <v>0</v>
      </c>
      <c r="AA1160" s="109">
        <v>0</v>
      </c>
      <c r="AB1160" s="109">
        <v>0</v>
      </c>
      <c r="AC1160" s="109">
        <v>0</v>
      </c>
      <c r="AD1160" s="109">
        <v>0</v>
      </c>
      <c r="AE1160" s="109">
        <v>0</v>
      </c>
      <c r="AF1160" s="109">
        <v>0</v>
      </c>
      <c r="AG1160" s="109">
        <v>0</v>
      </c>
      <c r="AH1160" s="109">
        <v>0</v>
      </c>
      <c r="AI1160" s="109">
        <v>0</v>
      </c>
      <c r="AJ1160" s="109">
        <v>0</v>
      </c>
      <c r="AK1160" s="109">
        <v>0</v>
      </c>
      <c r="AL1160" s="109">
        <v>0</v>
      </c>
      <c r="AM1160" s="109">
        <v>0</v>
      </c>
      <c r="AN1160" s="109">
        <v>0</v>
      </c>
      <c r="AO1160" s="109">
        <v>0</v>
      </c>
      <c r="AP1160" s="160">
        <f t="shared" si="1082"/>
        <v>693674.96620000002</v>
      </c>
      <c r="AQ1160" s="160">
        <f t="shared" si="1083"/>
        <v>0</v>
      </c>
      <c r="AR1160" s="160">
        <f t="shared" si="1084"/>
        <v>693674.96620000002</v>
      </c>
      <c r="AS1160" s="607"/>
      <c r="AT1160" s="219"/>
      <c r="AU1160" s="13">
        <f t="shared" si="1054"/>
        <v>0</v>
      </c>
      <c r="AV1160" s="13">
        <f t="shared" si="1055"/>
        <v>0</v>
      </c>
      <c r="AW1160" s="13">
        <f t="shared" si="1056"/>
        <v>0</v>
      </c>
      <c r="AX1160" s="13">
        <f t="shared" si="1057"/>
        <v>0</v>
      </c>
      <c r="AY1160" s="13">
        <f t="shared" si="1058"/>
        <v>0</v>
      </c>
      <c r="AZ1160" s="13">
        <f t="shared" si="1059"/>
        <v>0</v>
      </c>
      <c r="BA1160" s="13">
        <f t="shared" si="1051"/>
        <v>0</v>
      </c>
      <c r="BB1160" s="13">
        <f t="shared" si="1060"/>
        <v>0</v>
      </c>
      <c r="BC1160" s="13">
        <f t="shared" si="1052"/>
        <v>0</v>
      </c>
      <c r="BD1160" s="13">
        <f t="shared" si="1061"/>
        <v>0</v>
      </c>
      <c r="BE1160" s="13">
        <f t="shared" si="1062"/>
        <v>0</v>
      </c>
      <c r="BF1160" s="13">
        <f t="shared" si="1063"/>
        <v>0</v>
      </c>
      <c r="BG1160" s="13">
        <f t="shared" si="1064"/>
        <v>0</v>
      </c>
      <c r="BH1160" s="13">
        <f t="shared" si="1065"/>
        <v>0</v>
      </c>
      <c r="BI1160" s="73">
        <f t="shared" si="1080"/>
        <v>0</v>
      </c>
      <c r="BJ1160" s="219"/>
      <c r="BK1160" s="850">
        <f t="shared" si="1066"/>
        <v>0</v>
      </c>
      <c r="BL1160" s="109">
        <f t="shared" si="1067"/>
        <v>0</v>
      </c>
      <c r="BM1160" s="109">
        <f t="shared" si="1068"/>
        <v>0</v>
      </c>
      <c r="BN1160" s="109">
        <f t="shared" si="1069"/>
        <v>0</v>
      </c>
      <c r="BO1160" s="109">
        <f t="shared" si="1070"/>
        <v>0</v>
      </c>
      <c r="BP1160" s="109">
        <f t="shared" si="1071"/>
        <v>0</v>
      </c>
      <c r="BQ1160" s="109">
        <f t="shared" si="1072"/>
        <v>0</v>
      </c>
      <c r="BR1160" s="109">
        <f t="shared" si="1073"/>
        <v>0</v>
      </c>
      <c r="BS1160" s="109">
        <f t="shared" si="1074"/>
        <v>0</v>
      </c>
      <c r="BT1160" s="109">
        <f t="shared" si="1075"/>
        <v>0</v>
      </c>
      <c r="BU1160" s="109">
        <f t="shared" si="1076"/>
        <v>0</v>
      </c>
      <c r="BV1160" s="109">
        <f t="shared" si="1077"/>
        <v>0</v>
      </c>
      <c r="BW1160" s="109">
        <f t="shared" si="1078"/>
        <v>0</v>
      </c>
      <c r="BX1160" s="109">
        <f t="shared" si="1079"/>
        <v>0</v>
      </c>
      <c r="BY1160" s="1000">
        <f t="shared" si="1081"/>
        <v>0</v>
      </c>
    </row>
    <row r="1161" spans="1:77">
      <c r="A1161" s="2"/>
      <c r="B1161" s="2" t="s">
        <v>3468</v>
      </c>
      <c r="C1161" s="57" t="s">
        <v>20</v>
      </c>
      <c r="D1161" s="57" t="s">
        <v>7</v>
      </c>
      <c r="E1161" s="681" t="s">
        <v>349</v>
      </c>
      <c r="F1161" s="682" t="s">
        <v>264</v>
      </c>
      <c r="G1161" s="682" t="s">
        <v>106</v>
      </c>
      <c r="H1161" s="241" t="s">
        <v>124</v>
      </c>
      <c r="I1161" s="38"/>
      <c r="J1161" s="983"/>
      <c r="K1161" s="903"/>
      <c r="L1161" s="798"/>
      <c r="M1161" s="429"/>
      <c r="N1161" s="109"/>
      <c r="O1161" s="109"/>
      <c r="P1161" s="109"/>
      <c r="Q1161" s="607"/>
      <c r="R1161" s="93"/>
      <c r="S1161" s="109">
        <v>111166.7</v>
      </c>
      <c r="T1161" s="109">
        <v>7.2759576141834259E-12</v>
      </c>
      <c r="U1161" s="109">
        <v>108100.9</v>
      </c>
      <c r="V1161" s="109">
        <v>8444.4431999999997</v>
      </c>
      <c r="W1161" s="109">
        <v>10212.6032</v>
      </c>
      <c r="X1161" s="109">
        <v>17931.963199999998</v>
      </c>
      <c r="Y1161" s="109">
        <v>0</v>
      </c>
      <c r="Z1161" s="109">
        <v>0</v>
      </c>
      <c r="AA1161" s="109">
        <v>0</v>
      </c>
      <c r="AB1161" s="109">
        <v>0</v>
      </c>
      <c r="AC1161" s="109">
        <v>0</v>
      </c>
      <c r="AD1161" s="109">
        <v>0</v>
      </c>
      <c r="AE1161" s="109">
        <v>0</v>
      </c>
      <c r="AF1161" s="109">
        <v>0</v>
      </c>
      <c r="AG1161" s="109">
        <v>0</v>
      </c>
      <c r="AH1161" s="109">
        <v>0</v>
      </c>
      <c r="AI1161" s="109">
        <v>0</v>
      </c>
      <c r="AJ1161" s="109">
        <v>0</v>
      </c>
      <c r="AK1161" s="109">
        <v>0</v>
      </c>
      <c r="AL1161" s="109">
        <v>0</v>
      </c>
      <c r="AM1161" s="109">
        <v>0</v>
      </c>
      <c r="AN1161" s="109">
        <v>0</v>
      </c>
      <c r="AO1161" s="109">
        <v>0</v>
      </c>
      <c r="AP1161" s="160">
        <f t="shared" si="1082"/>
        <v>255856.60960000003</v>
      </c>
      <c r="AQ1161" s="160">
        <f t="shared" si="1083"/>
        <v>0</v>
      </c>
      <c r="AR1161" s="160">
        <f t="shared" si="1084"/>
        <v>255856.60960000003</v>
      </c>
      <c r="AS1161" s="607"/>
      <c r="AT1161" s="219"/>
      <c r="AU1161" s="13">
        <f t="shared" si="1054"/>
        <v>0</v>
      </c>
      <c r="AV1161" s="13">
        <f t="shared" si="1055"/>
        <v>0</v>
      </c>
      <c r="AW1161" s="13">
        <f t="shared" si="1056"/>
        <v>0</v>
      </c>
      <c r="AX1161" s="13">
        <f t="shared" si="1057"/>
        <v>0</v>
      </c>
      <c r="AY1161" s="13">
        <f t="shared" si="1058"/>
        <v>0</v>
      </c>
      <c r="AZ1161" s="13">
        <f t="shared" si="1059"/>
        <v>0</v>
      </c>
      <c r="BA1161" s="13">
        <f t="shared" si="1051"/>
        <v>0</v>
      </c>
      <c r="BB1161" s="13">
        <f t="shared" si="1060"/>
        <v>0</v>
      </c>
      <c r="BC1161" s="13">
        <f t="shared" si="1052"/>
        <v>0</v>
      </c>
      <c r="BD1161" s="13">
        <f t="shared" si="1061"/>
        <v>0</v>
      </c>
      <c r="BE1161" s="13">
        <f t="shared" si="1062"/>
        <v>0</v>
      </c>
      <c r="BF1161" s="13">
        <f t="shared" si="1063"/>
        <v>0</v>
      </c>
      <c r="BG1161" s="13">
        <f t="shared" si="1064"/>
        <v>0</v>
      </c>
      <c r="BH1161" s="13">
        <f t="shared" si="1065"/>
        <v>0</v>
      </c>
      <c r="BI1161" s="73">
        <f t="shared" si="1080"/>
        <v>0</v>
      </c>
      <c r="BJ1161" s="219"/>
      <c r="BK1161" s="850">
        <f t="shared" si="1066"/>
        <v>0</v>
      </c>
      <c r="BL1161" s="109">
        <f t="shared" si="1067"/>
        <v>0</v>
      </c>
      <c r="BM1161" s="109">
        <f t="shared" si="1068"/>
        <v>0</v>
      </c>
      <c r="BN1161" s="109">
        <f t="shared" si="1069"/>
        <v>0</v>
      </c>
      <c r="BO1161" s="109">
        <f t="shared" si="1070"/>
        <v>0</v>
      </c>
      <c r="BP1161" s="109">
        <f t="shared" si="1071"/>
        <v>0</v>
      </c>
      <c r="BQ1161" s="109">
        <f t="shared" si="1072"/>
        <v>0</v>
      </c>
      <c r="BR1161" s="109">
        <f t="shared" si="1073"/>
        <v>0</v>
      </c>
      <c r="BS1161" s="109">
        <f t="shared" si="1074"/>
        <v>0</v>
      </c>
      <c r="BT1161" s="109">
        <f t="shared" si="1075"/>
        <v>0</v>
      </c>
      <c r="BU1161" s="109">
        <f t="shared" si="1076"/>
        <v>0</v>
      </c>
      <c r="BV1161" s="109">
        <f t="shared" si="1077"/>
        <v>0</v>
      </c>
      <c r="BW1161" s="109">
        <f t="shared" si="1078"/>
        <v>0</v>
      </c>
      <c r="BX1161" s="109">
        <f t="shared" si="1079"/>
        <v>0</v>
      </c>
      <c r="BY1161" s="1000">
        <f t="shared" si="1081"/>
        <v>0</v>
      </c>
    </row>
    <row r="1162" spans="1:77">
      <c r="A1162" s="2"/>
      <c r="B1162" s="2" t="s">
        <v>3468</v>
      </c>
      <c r="C1162" s="57" t="s">
        <v>20</v>
      </c>
      <c r="D1162" s="57" t="s">
        <v>7</v>
      </c>
      <c r="E1162" s="681" t="s">
        <v>349</v>
      </c>
      <c r="F1162" s="682" t="s">
        <v>264</v>
      </c>
      <c r="G1162" s="682" t="s">
        <v>106</v>
      </c>
      <c r="H1162" s="241" t="s">
        <v>124</v>
      </c>
      <c r="I1162" s="38"/>
      <c r="J1162" s="983"/>
      <c r="K1162" s="903"/>
      <c r="L1162" s="798"/>
      <c r="M1162" s="429"/>
      <c r="N1162" s="109"/>
      <c r="O1162" s="109"/>
      <c r="P1162" s="109"/>
      <c r="Q1162" s="607"/>
      <c r="R1162" s="93"/>
      <c r="S1162" s="109">
        <v>0</v>
      </c>
      <c r="T1162" s="109">
        <v>0</v>
      </c>
      <c r="U1162" s="109">
        <v>0</v>
      </c>
      <c r="V1162" s="109">
        <v>1116.7935</v>
      </c>
      <c r="W1162" s="109">
        <v>82442.130499999999</v>
      </c>
      <c r="X1162" s="109">
        <v>13168.808500000001</v>
      </c>
      <c r="Y1162" s="109">
        <v>8300.0000000000018</v>
      </c>
      <c r="Z1162" s="109">
        <v>8400</v>
      </c>
      <c r="AA1162" s="109">
        <v>8300.0000000000018</v>
      </c>
      <c r="AB1162" s="109">
        <v>8400</v>
      </c>
      <c r="AC1162" s="109">
        <v>8300.0000000000018</v>
      </c>
      <c r="AD1162" s="109">
        <v>8300.0000000000018</v>
      </c>
      <c r="AE1162" s="109">
        <v>8300.0000000000018</v>
      </c>
      <c r="AF1162" s="109">
        <v>8300.0000000000018</v>
      </c>
      <c r="AG1162" s="109">
        <v>8400</v>
      </c>
      <c r="AH1162" s="109">
        <v>8300.0000000000018</v>
      </c>
      <c r="AI1162" s="109">
        <v>8400</v>
      </c>
      <c r="AJ1162" s="109">
        <v>8300.0000000000018</v>
      </c>
      <c r="AK1162" s="109">
        <v>4224.7000000000007</v>
      </c>
      <c r="AL1162" s="109">
        <v>4275.6000000000004</v>
      </c>
      <c r="AM1162" s="109">
        <v>4224.7000000000007</v>
      </c>
      <c r="AN1162" s="109">
        <v>4275.6000000000004</v>
      </c>
      <c r="AO1162" s="109">
        <v>4224.7000000000007</v>
      </c>
      <c r="AP1162" s="160">
        <f t="shared" si="1082"/>
        <v>121727.7325</v>
      </c>
      <c r="AQ1162" s="160">
        <f t="shared" si="1083"/>
        <v>96225.3</v>
      </c>
      <c r="AR1162" s="160">
        <f t="shared" si="1084"/>
        <v>217953.03250000006</v>
      </c>
      <c r="AS1162" s="607"/>
      <c r="AT1162" s="219"/>
      <c r="AU1162" s="13">
        <f t="shared" si="1054"/>
        <v>8400</v>
      </c>
      <c r="AV1162" s="13">
        <f t="shared" si="1055"/>
        <v>8300.0000000000018</v>
      </c>
      <c r="AW1162" s="13">
        <f t="shared" si="1056"/>
        <v>8300.0000000000018</v>
      </c>
      <c r="AX1162" s="13">
        <f t="shared" si="1057"/>
        <v>8300.0000000000018</v>
      </c>
      <c r="AY1162" s="13">
        <f t="shared" si="1058"/>
        <v>8300.0000000000018</v>
      </c>
      <c r="AZ1162" s="13">
        <f t="shared" si="1059"/>
        <v>8400</v>
      </c>
      <c r="BA1162" s="13">
        <f t="shared" si="1051"/>
        <v>8300.0000000000018</v>
      </c>
      <c r="BB1162" s="13">
        <f t="shared" si="1060"/>
        <v>8400</v>
      </c>
      <c r="BC1162" s="13">
        <f t="shared" si="1052"/>
        <v>8300.0000000000018</v>
      </c>
      <c r="BD1162" s="13">
        <f t="shared" si="1061"/>
        <v>4224.7000000000007</v>
      </c>
      <c r="BE1162" s="13">
        <f t="shared" si="1062"/>
        <v>4275.6000000000004</v>
      </c>
      <c r="BF1162" s="13">
        <f t="shared" si="1063"/>
        <v>4224.7000000000007</v>
      </c>
      <c r="BG1162" s="13">
        <f t="shared" si="1064"/>
        <v>4275.6000000000004</v>
      </c>
      <c r="BH1162" s="13">
        <f t="shared" si="1065"/>
        <v>4224.7000000000007</v>
      </c>
      <c r="BI1162" s="73">
        <f t="shared" si="1080"/>
        <v>96225.3</v>
      </c>
      <c r="BJ1162" s="219"/>
      <c r="BK1162" s="850">
        <f t="shared" si="1066"/>
        <v>8400</v>
      </c>
      <c r="BL1162" s="109">
        <f t="shared" si="1067"/>
        <v>8300.0000000000018</v>
      </c>
      <c r="BM1162" s="109">
        <f t="shared" si="1068"/>
        <v>8300.0000000000018</v>
      </c>
      <c r="BN1162" s="109">
        <f t="shared" si="1069"/>
        <v>8300.0000000000018</v>
      </c>
      <c r="BO1162" s="109">
        <f t="shared" si="1070"/>
        <v>8300.0000000000018</v>
      </c>
      <c r="BP1162" s="109">
        <f t="shared" si="1071"/>
        <v>8400</v>
      </c>
      <c r="BQ1162" s="109">
        <f t="shared" si="1072"/>
        <v>8300.0000000000018</v>
      </c>
      <c r="BR1162" s="109">
        <f t="shared" si="1073"/>
        <v>8400</v>
      </c>
      <c r="BS1162" s="109">
        <f t="shared" si="1074"/>
        <v>8300.0000000000018</v>
      </c>
      <c r="BT1162" s="109">
        <f t="shared" si="1075"/>
        <v>4224.7000000000007</v>
      </c>
      <c r="BU1162" s="109">
        <f t="shared" si="1076"/>
        <v>4275.6000000000004</v>
      </c>
      <c r="BV1162" s="109">
        <f t="shared" si="1077"/>
        <v>4224.7000000000007</v>
      </c>
      <c r="BW1162" s="109">
        <f t="shared" si="1078"/>
        <v>4275.6000000000004</v>
      </c>
      <c r="BX1162" s="109">
        <f t="shared" si="1079"/>
        <v>4224.7000000000007</v>
      </c>
      <c r="BY1162" s="1000">
        <f t="shared" si="1081"/>
        <v>96225.3</v>
      </c>
    </row>
    <row r="1163" spans="1:77">
      <c r="A1163" s="679"/>
      <c r="B1163" s="2" t="s">
        <v>3468</v>
      </c>
      <c r="C1163" s="57" t="s">
        <v>20</v>
      </c>
      <c r="D1163" s="684" t="s">
        <v>7</v>
      </c>
      <c r="E1163" s="681" t="s">
        <v>349</v>
      </c>
      <c r="F1163" s="682" t="s">
        <v>264</v>
      </c>
      <c r="G1163" s="682" t="s">
        <v>106</v>
      </c>
      <c r="H1163" s="241" t="s">
        <v>124</v>
      </c>
      <c r="I1163" s="38"/>
      <c r="J1163" s="983"/>
      <c r="K1163" s="903"/>
      <c r="L1163" s="798"/>
      <c r="M1163" s="429"/>
      <c r="N1163" s="109"/>
      <c r="O1163" s="109"/>
      <c r="P1163" s="109"/>
      <c r="Q1163" s="607"/>
      <c r="R1163" s="93"/>
      <c r="S1163" s="109">
        <v>0</v>
      </c>
      <c r="T1163" s="109">
        <v>0</v>
      </c>
      <c r="U1163" s="109">
        <v>0</v>
      </c>
      <c r="V1163" s="109">
        <v>24866.921399999999</v>
      </c>
      <c r="W1163" s="109">
        <v>30073.741399999999</v>
      </c>
      <c r="X1163" s="109">
        <v>52805.4614</v>
      </c>
      <c r="Y1163" s="109">
        <v>0</v>
      </c>
      <c r="Z1163" s="109">
        <v>0</v>
      </c>
      <c r="AA1163" s="109">
        <v>0</v>
      </c>
      <c r="AB1163" s="109">
        <v>0</v>
      </c>
      <c r="AC1163" s="109">
        <v>0</v>
      </c>
      <c r="AD1163" s="109">
        <v>0</v>
      </c>
      <c r="AE1163" s="109">
        <v>0</v>
      </c>
      <c r="AF1163" s="109">
        <v>0</v>
      </c>
      <c r="AG1163" s="109">
        <v>0</v>
      </c>
      <c r="AH1163" s="109">
        <v>0</v>
      </c>
      <c r="AI1163" s="109">
        <v>0</v>
      </c>
      <c r="AJ1163" s="109">
        <v>0</v>
      </c>
      <c r="AK1163" s="109">
        <v>0</v>
      </c>
      <c r="AL1163" s="109">
        <v>0</v>
      </c>
      <c r="AM1163" s="109">
        <v>0</v>
      </c>
      <c r="AN1163" s="109">
        <v>0</v>
      </c>
      <c r="AO1163" s="109">
        <v>0</v>
      </c>
      <c r="AP1163" s="160">
        <f t="shared" si="1082"/>
        <v>107746.12419999999</v>
      </c>
      <c r="AQ1163" s="160">
        <f t="shared" si="1083"/>
        <v>0</v>
      </c>
      <c r="AR1163" s="160">
        <f t="shared" si="1084"/>
        <v>107746.12419999999</v>
      </c>
      <c r="AS1163" s="607"/>
      <c r="AT1163" s="219"/>
      <c r="AU1163" s="13">
        <f t="shared" si="1054"/>
        <v>0</v>
      </c>
      <c r="AV1163" s="13">
        <f t="shared" si="1055"/>
        <v>0</v>
      </c>
      <c r="AW1163" s="13">
        <f t="shared" si="1056"/>
        <v>0</v>
      </c>
      <c r="AX1163" s="13">
        <f t="shared" si="1057"/>
        <v>0</v>
      </c>
      <c r="AY1163" s="13">
        <f t="shared" si="1058"/>
        <v>0</v>
      </c>
      <c r="AZ1163" s="13">
        <f t="shared" si="1059"/>
        <v>0</v>
      </c>
      <c r="BA1163" s="13">
        <f t="shared" si="1051"/>
        <v>0</v>
      </c>
      <c r="BB1163" s="13">
        <f t="shared" si="1060"/>
        <v>0</v>
      </c>
      <c r="BC1163" s="13">
        <f t="shared" si="1052"/>
        <v>0</v>
      </c>
      <c r="BD1163" s="13">
        <f t="shared" si="1061"/>
        <v>0</v>
      </c>
      <c r="BE1163" s="13">
        <f t="shared" si="1062"/>
        <v>0</v>
      </c>
      <c r="BF1163" s="13">
        <f t="shared" si="1063"/>
        <v>0</v>
      </c>
      <c r="BG1163" s="13">
        <f t="shared" si="1064"/>
        <v>0</v>
      </c>
      <c r="BH1163" s="13">
        <f t="shared" si="1065"/>
        <v>0</v>
      </c>
      <c r="BI1163" s="73">
        <f t="shared" si="1080"/>
        <v>0</v>
      </c>
      <c r="BJ1163" s="219"/>
      <c r="BK1163" s="850">
        <f t="shared" si="1066"/>
        <v>0</v>
      </c>
      <c r="BL1163" s="109">
        <f t="shared" si="1067"/>
        <v>0</v>
      </c>
      <c r="BM1163" s="109">
        <f t="shared" si="1068"/>
        <v>0</v>
      </c>
      <c r="BN1163" s="109">
        <f t="shared" si="1069"/>
        <v>0</v>
      </c>
      <c r="BO1163" s="109">
        <f t="shared" si="1070"/>
        <v>0</v>
      </c>
      <c r="BP1163" s="109">
        <f t="shared" si="1071"/>
        <v>0</v>
      </c>
      <c r="BQ1163" s="109">
        <f t="shared" si="1072"/>
        <v>0</v>
      </c>
      <c r="BR1163" s="109">
        <f t="shared" si="1073"/>
        <v>0</v>
      </c>
      <c r="BS1163" s="109">
        <f t="shared" si="1074"/>
        <v>0</v>
      </c>
      <c r="BT1163" s="109">
        <f t="shared" si="1075"/>
        <v>0</v>
      </c>
      <c r="BU1163" s="109">
        <f t="shared" si="1076"/>
        <v>0</v>
      </c>
      <c r="BV1163" s="109">
        <f t="shared" si="1077"/>
        <v>0</v>
      </c>
      <c r="BW1163" s="109">
        <f t="shared" si="1078"/>
        <v>0</v>
      </c>
      <c r="BX1163" s="109">
        <f t="shared" si="1079"/>
        <v>0</v>
      </c>
      <c r="BY1163" s="1000">
        <f t="shared" si="1081"/>
        <v>0</v>
      </c>
    </row>
    <row r="1164" spans="1:77">
      <c r="A1164" s="2" t="s">
        <v>3325</v>
      </c>
      <c r="B1164" s="2" t="s">
        <v>3326</v>
      </c>
      <c r="C1164" s="57" t="s">
        <v>3</v>
      </c>
      <c r="D1164" s="57" t="s">
        <v>7</v>
      </c>
      <c r="E1164" s="681" t="s">
        <v>349</v>
      </c>
      <c r="F1164" s="682">
        <v>41274</v>
      </c>
      <c r="G1164" s="682" t="s">
        <v>106</v>
      </c>
      <c r="H1164" s="241" t="s">
        <v>109</v>
      </c>
      <c r="I1164" s="38"/>
      <c r="J1164" s="983"/>
      <c r="K1164" s="903"/>
      <c r="L1164" s="798"/>
      <c r="M1164" s="429"/>
      <c r="N1164" s="109"/>
      <c r="O1164" s="109"/>
      <c r="P1164" s="109"/>
      <c r="Q1164" s="607"/>
      <c r="R1164" s="93"/>
      <c r="S1164" s="109"/>
      <c r="T1164" s="109"/>
      <c r="U1164" s="109"/>
      <c r="V1164" s="109">
        <v>0</v>
      </c>
      <c r="W1164" s="109">
        <v>0</v>
      </c>
      <c r="X1164" s="109">
        <v>0</v>
      </c>
      <c r="Y1164" s="109">
        <v>0</v>
      </c>
      <c r="Z1164" s="109">
        <v>0</v>
      </c>
      <c r="AA1164" s="109">
        <v>0</v>
      </c>
      <c r="AB1164" s="109">
        <v>0</v>
      </c>
      <c r="AC1164" s="109">
        <v>0</v>
      </c>
      <c r="AD1164" s="109">
        <v>0</v>
      </c>
      <c r="AE1164" s="109">
        <v>0</v>
      </c>
      <c r="AF1164" s="109">
        <v>0</v>
      </c>
      <c r="AG1164" s="109">
        <v>0</v>
      </c>
      <c r="AH1164" s="109">
        <v>0</v>
      </c>
      <c r="AI1164" s="109">
        <v>0</v>
      </c>
      <c r="AJ1164" s="109">
        <v>108415</v>
      </c>
      <c r="AK1164" s="109">
        <v>0</v>
      </c>
      <c r="AL1164" s="109">
        <v>0</v>
      </c>
      <c r="AM1164" s="109">
        <v>0</v>
      </c>
      <c r="AN1164" s="109">
        <v>0</v>
      </c>
      <c r="AO1164" s="109">
        <v>0</v>
      </c>
      <c r="AP1164" s="160">
        <f t="shared" si="1082"/>
        <v>0</v>
      </c>
      <c r="AQ1164" s="160">
        <f t="shared" si="1083"/>
        <v>108415</v>
      </c>
      <c r="AR1164" s="160">
        <f t="shared" si="1084"/>
        <v>108415</v>
      </c>
      <c r="AS1164" s="607"/>
      <c r="AT1164" s="219"/>
      <c r="AU1164" s="13">
        <f t="shared" si="1054"/>
        <v>0</v>
      </c>
      <c r="AV1164" s="13">
        <f t="shared" si="1055"/>
        <v>0</v>
      </c>
      <c r="AW1164" s="13">
        <f t="shared" si="1056"/>
        <v>0</v>
      </c>
      <c r="AX1164" s="13">
        <f t="shared" si="1057"/>
        <v>0</v>
      </c>
      <c r="AY1164" s="13">
        <f t="shared" si="1058"/>
        <v>0</v>
      </c>
      <c r="AZ1164" s="13">
        <f t="shared" si="1059"/>
        <v>0</v>
      </c>
      <c r="BA1164" s="13">
        <f t="shared" ref="BA1164:BA1196" si="1085">AH1164</f>
        <v>0</v>
      </c>
      <c r="BB1164" s="13">
        <f t="shared" si="1060"/>
        <v>0</v>
      </c>
      <c r="BC1164" s="13">
        <f t="shared" ref="BC1164:BC1196" si="1086">AJ1164</f>
        <v>108415</v>
      </c>
      <c r="BD1164" s="13">
        <f t="shared" si="1061"/>
        <v>0</v>
      </c>
      <c r="BE1164" s="13">
        <f t="shared" si="1062"/>
        <v>0</v>
      </c>
      <c r="BF1164" s="13">
        <f t="shared" si="1063"/>
        <v>0</v>
      </c>
      <c r="BG1164" s="13">
        <f t="shared" si="1064"/>
        <v>0</v>
      </c>
      <c r="BH1164" s="13">
        <f t="shared" si="1065"/>
        <v>0</v>
      </c>
      <c r="BI1164" s="73">
        <f t="shared" si="1080"/>
        <v>108415</v>
      </c>
      <c r="BJ1164" s="219"/>
      <c r="BK1164" s="850">
        <f t="shared" si="1066"/>
        <v>0</v>
      </c>
      <c r="BL1164" s="109">
        <f t="shared" si="1067"/>
        <v>0</v>
      </c>
      <c r="BM1164" s="109">
        <f t="shared" si="1068"/>
        <v>0</v>
      </c>
      <c r="BN1164" s="109">
        <f t="shared" si="1069"/>
        <v>0</v>
      </c>
      <c r="BO1164" s="109">
        <f t="shared" si="1070"/>
        <v>0</v>
      </c>
      <c r="BP1164" s="109">
        <f t="shared" si="1071"/>
        <v>0</v>
      </c>
      <c r="BQ1164" s="109">
        <f t="shared" si="1072"/>
        <v>0</v>
      </c>
      <c r="BR1164" s="109">
        <f t="shared" si="1073"/>
        <v>0</v>
      </c>
      <c r="BS1164" s="109">
        <f t="shared" si="1074"/>
        <v>108415</v>
      </c>
      <c r="BT1164" s="109">
        <f t="shared" si="1075"/>
        <v>0</v>
      </c>
      <c r="BU1164" s="109">
        <f t="shared" si="1076"/>
        <v>0</v>
      </c>
      <c r="BV1164" s="109">
        <f t="shared" si="1077"/>
        <v>0</v>
      </c>
      <c r="BW1164" s="109">
        <f t="shared" si="1078"/>
        <v>0</v>
      </c>
      <c r="BX1164" s="109">
        <f t="shared" si="1079"/>
        <v>0</v>
      </c>
      <c r="BY1164" s="1000">
        <f t="shared" si="1081"/>
        <v>108415</v>
      </c>
    </row>
    <row r="1165" spans="1:77">
      <c r="A1165" s="679"/>
      <c r="B1165" s="679" t="s">
        <v>2027</v>
      </c>
      <c r="C1165" s="57" t="s">
        <v>23</v>
      </c>
      <c r="D1165" s="684" t="s">
        <v>31</v>
      </c>
      <c r="E1165" s="681" t="s">
        <v>349</v>
      </c>
      <c r="F1165" s="682" t="s">
        <v>264</v>
      </c>
      <c r="G1165" s="682" t="s">
        <v>106</v>
      </c>
      <c r="H1165" s="241" t="s">
        <v>129</v>
      </c>
      <c r="I1165" s="38"/>
      <c r="J1165" s="983"/>
      <c r="K1165" s="903"/>
      <c r="L1165" s="798"/>
      <c r="M1165" s="429"/>
      <c r="N1165" s="109"/>
      <c r="O1165" s="109"/>
      <c r="P1165" s="109"/>
      <c r="Q1165" s="607"/>
      <c r="R1165" s="93"/>
      <c r="S1165" s="109">
        <v>0</v>
      </c>
      <c r="T1165" s="109">
        <v>0</v>
      </c>
      <c r="U1165" s="109">
        <v>0</v>
      </c>
      <c r="V1165" s="109">
        <v>10929</v>
      </c>
      <c r="W1165" s="109">
        <v>102004</v>
      </c>
      <c r="X1165" s="109">
        <v>178507</v>
      </c>
      <c r="Y1165" s="109">
        <v>305867.1875</v>
      </c>
      <c r="Z1165" s="109">
        <v>305867.1875</v>
      </c>
      <c r="AA1165" s="109">
        <v>306234.375</v>
      </c>
      <c r="AB1165" s="109">
        <v>305867.1875</v>
      </c>
      <c r="AC1165" s="109">
        <v>305867.1875</v>
      </c>
      <c r="AD1165" s="109">
        <v>306234.375</v>
      </c>
      <c r="AE1165" s="109">
        <v>305867.1875</v>
      </c>
      <c r="AF1165" s="109">
        <v>305867.1875</v>
      </c>
      <c r="AG1165" s="109">
        <v>306234.375</v>
      </c>
      <c r="AH1165" s="109">
        <v>305867.1875</v>
      </c>
      <c r="AI1165" s="109">
        <v>305867.1875</v>
      </c>
      <c r="AJ1165" s="109">
        <v>306234.375</v>
      </c>
      <c r="AK1165" s="109">
        <v>0</v>
      </c>
      <c r="AL1165" s="109">
        <v>0</v>
      </c>
      <c r="AM1165" s="109">
        <v>0</v>
      </c>
      <c r="AN1165" s="109">
        <v>0</v>
      </c>
      <c r="AO1165" s="109">
        <v>0</v>
      </c>
      <c r="AP1165" s="160">
        <f t="shared" si="1082"/>
        <v>1209408.75</v>
      </c>
      <c r="AQ1165" s="160">
        <f t="shared" si="1083"/>
        <v>2753906.25</v>
      </c>
      <c r="AR1165" s="160">
        <f t="shared" si="1084"/>
        <v>3963315</v>
      </c>
      <c r="AS1165" s="607"/>
      <c r="AT1165" s="219"/>
      <c r="AU1165" s="13">
        <f t="shared" ref="AU1165:AU1196" si="1087">AB1165</f>
        <v>305867.1875</v>
      </c>
      <c r="AV1165" s="13">
        <f t="shared" ref="AV1165:AV1196" si="1088">AC1165</f>
        <v>305867.1875</v>
      </c>
      <c r="AW1165" s="13">
        <f t="shared" ref="AW1165:AW1196" si="1089">AD1165</f>
        <v>306234.375</v>
      </c>
      <c r="AX1165" s="13">
        <f t="shared" ref="AX1165:AX1196" si="1090">AE1165</f>
        <v>305867.1875</v>
      </c>
      <c r="AY1165" s="13">
        <f t="shared" ref="AY1165:AY1196" si="1091">AF1165</f>
        <v>305867.1875</v>
      </c>
      <c r="AZ1165" s="13">
        <f t="shared" ref="AZ1165:AZ1196" si="1092">AG1165</f>
        <v>306234.375</v>
      </c>
      <c r="BA1165" s="13">
        <f t="shared" si="1085"/>
        <v>305867.1875</v>
      </c>
      <c r="BB1165" s="13">
        <f t="shared" ref="BB1165:BB1196" si="1093">AI1165</f>
        <v>305867.1875</v>
      </c>
      <c r="BC1165" s="13">
        <f t="shared" si="1086"/>
        <v>306234.375</v>
      </c>
      <c r="BD1165" s="13">
        <f t="shared" ref="BD1165:BD1196" si="1094">AK1165</f>
        <v>0</v>
      </c>
      <c r="BE1165" s="13">
        <f t="shared" ref="BE1165:BE1196" si="1095">AL1165</f>
        <v>0</v>
      </c>
      <c r="BF1165" s="13">
        <f t="shared" ref="BF1165:BF1196" si="1096">AM1165</f>
        <v>0</v>
      </c>
      <c r="BG1165" s="13">
        <f t="shared" ref="BG1165:BG1196" si="1097">AN1165</f>
        <v>0</v>
      </c>
      <c r="BH1165" s="13">
        <f t="shared" ref="BH1165:BH1196" si="1098">AO1165</f>
        <v>0</v>
      </c>
      <c r="BI1165" s="73">
        <f t="shared" si="1080"/>
        <v>2753906.25</v>
      </c>
      <c r="BJ1165" s="219"/>
      <c r="BK1165" s="850">
        <f t="shared" si="1066"/>
        <v>305867.1875</v>
      </c>
      <c r="BL1165" s="109">
        <f t="shared" si="1067"/>
        <v>305867.1875</v>
      </c>
      <c r="BM1165" s="109">
        <f t="shared" si="1068"/>
        <v>306234.375</v>
      </c>
      <c r="BN1165" s="109">
        <f t="shared" si="1069"/>
        <v>305867.1875</v>
      </c>
      <c r="BO1165" s="109">
        <f t="shared" si="1070"/>
        <v>305867.1875</v>
      </c>
      <c r="BP1165" s="109">
        <f t="shared" si="1071"/>
        <v>306234.375</v>
      </c>
      <c r="BQ1165" s="109">
        <f t="shared" si="1072"/>
        <v>305867.1875</v>
      </c>
      <c r="BR1165" s="109">
        <f t="shared" si="1073"/>
        <v>305867.1875</v>
      </c>
      <c r="BS1165" s="109">
        <f t="shared" si="1074"/>
        <v>306234.375</v>
      </c>
      <c r="BT1165" s="109">
        <f t="shared" si="1075"/>
        <v>0</v>
      </c>
      <c r="BU1165" s="109">
        <f t="shared" si="1076"/>
        <v>0</v>
      </c>
      <c r="BV1165" s="109">
        <f t="shared" si="1077"/>
        <v>0</v>
      </c>
      <c r="BW1165" s="109">
        <f t="shared" si="1078"/>
        <v>0</v>
      </c>
      <c r="BX1165" s="109">
        <f t="shared" si="1079"/>
        <v>0</v>
      </c>
      <c r="BY1165" s="1000">
        <f t="shared" si="1081"/>
        <v>2753906.25</v>
      </c>
    </row>
    <row r="1166" spans="1:77">
      <c r="A1166" s="2"/>
      <c r="B1166" s="2" t="s">
        <v>2027</v>
      </c>
      <c r="C1166" s="57" t="s">
        <v>23</v>
      </c>
      <c r="D1166" s="57" t="s">
        <v>25</v>
      </c>
      <c r="E1166" s="681" t="s">
        <v>349</v>
      </c>
      <c r="F1166" s="682" t="s">
        <v>264</v>
      </c>
      <c r="G1166" s="682" t="s">
        <v>106</v>
      </c>
      <c r="H1166" s="241" t="s">
        <v>126</v>
      </c>
      <c r="I1166" s="38"/>
      <c r="J1166" s="983"/>
      <c r="K1166" s="903"/>
      <c r="L1166" s="798"/>
      <c r="M1166" s="429"/>
      <c r="N1166" s="109"/>
      <c r="O1166" s="109"/>
      <c r="P1166" s="109"/>
      <c r="Q1166" s="607"/>
      <c r="R1166" s="93"/>
      <c r="S1166" s="109">
        <v>0</v>
      </c>
      <c r="T1166" s="109">
        <v>0</v>
      </c>
      <c r="U1166" s="109">
        <v>0</v>
      </c>
      <c r="V1166" s="109">
        <v>11496.536526</v>
      </c>
      <c r="W1166" s="109">
        <v>323536.53652600001</v>
      </c>
      <c r="X1166" s="109">
        <v>92831.900000000009</v>
      </c>
      <c r="Y1166" s="109">
        <v>0</v>
      </c>
      <c r="Z1166" s="109">
        <v>0</v>
      </c>
      <c r="AA1166" s="109">
        <v>0</v>
      </c>
      <c r="AB1166" s="109">
        <v>0</v>
      </c>
      <c r="AC1166" s="109">
        <v>0</v>
      </c>
      <c r="AD1166" s="109">
        <v>0</v>
      </c>
      <c r="AE1166" s="109">
        <v>0</v>
      </c>
      <c r="AF1166" s="109">
        <v>0</v>
      </c>
      <c r="AG1166" s="109">
        <v>0</v>
      </c>
      <c r="AH1166" s="109">
        <v>0</v>
      </c>
      <c r="AI1166" s="109">
        <v>0</v>
      </c>
      <c r="AJ1166" s="109">
        <v>0</v>
      </c>
      <c r="AK1166" s="109">
        <v>0</v>
      </c>
      <c r="AL1166" s="109">
        <v>0</v>
      </c>
      <c r="AM1166" s="109">
        <v>0</v>
      </c>
      <c r="AN1166" s="109">
        <v>0</v>
      </c>
      <c r="AO1166" s="109">
        <v>0</v>
      </c>
      <c r="AP1166" s="160">
        <f t="shared" si="1082"/>
        <v>427864.97305200004</v>
      </c>
      <c r="AQ1166" s="160">
        <f t="shared" si="1083"/>
        <v>0</v>
      </c>
      <c r="AR1166" s="160">
        <f t="shared" si="1084"/>
        <v>427864.97305200004</v>
      </c>
      <c r="AS1166" s="607"/>
      <c r="AT1166" s="219"/>
      <c r="AU1166" s="13">
        <f t="shared" si="1087"/>
        <v>0</v>
      </c>
      <c r="AV1166" s="13">
        <f t="shared" si="1088"/>
        <v>0</v>
      </c>
      <c r="AW1166" s="13">
        <f t="shared" si="1089"/>
        <v>0</v>
      </c>
      <c r="AX1166" s="13">
        <f t="shared" si="1090"/>
        <v>0</v>
      </c>
      <c r="AY1166" s="13">
        <f t="shared" si="1091"/>
        <v>0</v>
      </c>
      <c r="AZ1166" s="13">
        <f t="shared" si="1092"/>
        <v>0</v>
      </c>
      <c r="BA1166" s="13">
        <f t="shared" si="1085"/>
        <v>0</v>
      </c>
      <c r="BB1166" s="13">
        <f t="shared" si="1093"/>
        <v>0</v>
      </c>
      <c r="BC1166" s="13">
        <f t="shared" si="1086"/>
        <v>0</v>
      </c>
      <c r="BD1166" s="13">
        <f t="shared" si="1094"/>
        <v>0</v>
      </c>
      <c r="BE1166" s="13">
        <f t="shared" si="1095"/>
        <v>0</v>
      </c>
      <c r="BF1166" s="13">
        <f t="shared" si="1096"/>
        <v>0</v>
      </c>
      <c r="BG1166" s="13">
        <f t="shared" si="1097"/>
        <v>0</v>
      </c>
      <c r="BH1166" s="13">
        <f t="shared" si="1098"/>
        <v>0</v>
      </c>
      <c r="BI1166" s="73">
        <f t="shared" si="1080"/>
        <v>0</v>
      </c>
      <c r="BJ1166" s="219"/>
      <c r="BK1166" s="850">
        <f t="shared" si="1066"/>
        <v>0</v>
      </c>
      <c r="BL1166" s="109">
        <f t="shared" si="1067"/>
        <v>0</v>
      </c>
      <c r="BM1166" s="109">
        <f t="shared" si="1068"/>
        <v>0</v>
      </c>
      <c r="BN1166" s="109">
        <f t="shared" si="1069"/>
        <v>0</v>
      </c>
      <c r="BO1166" s="109">
        <f t="shared" si="1070"/>
        <v>0</v>
      </c>
      <c r="BP1166" s="109">
        <f t="shared" si="1071"/>
        <v>0</v>
      </c>
      <c r="BQ1166" s="109">
        <f t="shared" si="1072"/>
        <v>0</v>
      </c>
      <c r="BR1166" s="109">
        <f t="shared" si="1073"/>
        <v>0</v>
      </c>
      <c r="BS1166" s="109">
        <f t="shared" si="1074"/>
        <v>0</v>
      </c>
      <c r="BT1166" s="109">
        <f t="shared" si="1075"/>
        <v>0</v>
      </c>
      <c r="BU1166" s="109">
        <f t="shared" si="1076"/>
        <v>0</v>
      </c>
      <c r="BV1166" s="109">
        <f t="shared" si="1077"/>
        <v>0</v>
      </c>
      <c r="BW1166" s="109">
        <f t="shared" si="1078"/>
        <v>0</v>
      </c>
      <c r="BX1166" s="109">
        <f t="shared" si="1079"/>
        <v>0</v>
      </c>
      <c r="BY1166" s="1000">
        <f t="shared" si="1081"/>
        <v>0</v>
      </c>
    </row>
    <row r="1167" spans="1:77">
      <c r="A1167" s="679"/>
      <c r="B1167" s="679" t="s">
        <v>2027</v>
      </c>
      <c r="C1167" s="57" t="s">
        <v>23</v>
      </c>
      <c r="D1167" s="684" t="s">
        <v>29</v>
      </c>
      <c r="E1167" s="681" t="s">
        <v>349</v>
      </c>
      <c r="F1167" s="682" t="s">
        <v>264</v>
      </c>
      <c r="G1167" s="682" t="s">
        <v>106</v>
      </c>
      <c r="H1167" s="241" t="s">
        <v>128</v>
      </c>
      <c r="I1167" s="38"/>
      <c r="J1167" s="983"/>
      <c r="K1167" s="903"/>
      <c r="L1167" s="798"/>
      <c r="M1167" s="429"/>
      <c r="N1167" s="109"/>
      <c r="O1167" s="109"/>
      <c r="P1167" s="109"/>
      <c r="Q1167" s="607"/>
      <c r="R1167" s="93"/>
      <c r="S1167" s="109">
        <v>0</v>
      </c>
      <c r="T1167" s="109">
        <v>0</v>
      </c>
      <c r="U1167" s="109">
        <v>0</v>
      </c>
      <c r="V1167" s="109">
        <v>3039</v>
      </c>
      <c r="W1167" s="109">
        <v>28364</v>
      </c>
      <c r="X1167" s="109">
        <v>49637</v>
      </c>
      <c r="Y1167" s="109">
        <v>0</v>
      </c>
      <c r="Z1167" s="109">
        <v>0</v>
      </c>
      <c r="AA1167" s="109">
        <v>0</v>
      </c>
      <c r="AB1167" s="109">
        <v>0</v>
      </c>
      <c r="AC1167" s="109">
        <v>0</v>
      </c>
      <c r="AD1167" s="109">
        <v>0</v>
      </c>
      <c r="AE1167" s="109">
        <v>0</v>
      </c>
      <c r="AF1167" s="109">
        <v>0</v>
      </c>
      <c r="AG1167" s="109">
        <v>0</v>
      </c>
      <c r="AH1167" s="109">
        <v>0</v>
      </c>
      <c r="AI1167" s="109">
        <v>0</v>
      </c>
      <c r="AJ1167" s="109">
        <v>0</v>
      </c>
      <c r="AK1167" s="109">
        <v>0</v>
      </c>
      <c r="AL1167" s="109">
        <v>0</v>
      </c>
      <c r="AM1167" s="109">
        <v>0</v>
      </c>
      <c r="AN1167" s="109">
        <v>0</v>
      </c>
      <c r="AO1167" s="109">
        <v>0</v>
      </c>
      <c r="AP1167" s="160">
        <f t="shared" si="1082"/>
        <v>81040</v>
      </c>
      <c r="AQ1167" s="160">
        <f t="shared" si="1083"/>
        <v>0</v>
      </c>
      <c r="AR1167" s="160">
        <f t="shared" si="1084"/>
        <v>81040</v>
      </c>
      <c r="AS1167" s="607"/>
      <c r="AT1167" s="219"/>
      <c r="AU1167" s="13">
        <f t="shared" si="1087"/>
        <v>0</v>
      </c>
      <c r="AV1167" s="13">
        <f t="shared" si="1088"/>
        <v>0</v>
      </c>
      <c r="AW1167" s="13">
        <f t="shared" si="1089"/>
        <v>0</v>
      </c>
      <c r="AX1167" s="13">
        <f t="shared" si="1090"/>
        <v>0</v>
      </c>
      <c r="AY1167" s="13">
        <f t="shared" si="1091"/>
        <v>0</v>
      </c>
      <c r="AZ1167" s="13">
        <f t="shared" si="1092"/>
        <v>0</v>
      </c>
      <c r="BA1167" s="13">
        <f t="shared" si="1085"/>
        <v>0</v>
      </c>
      <c r="BB1167" s="13">
        <f t="shared" si="1093"/>
        <v>0</v>
      </c>
      <c r="BC1167" s="13">
        <f t="shared" si="1086"/>
        <v>0</v>
      </c>
      <c r="BD1167" s="13">
        <f t="shared" si="1094"/>
        <v>0</v>
      </c>
      <c r="BE1167" s="13">
        <f t="shared" si="1095"/>
        <v>0</v>
      </c>
      <c r="BF1167" s="13">
        <f t="shared" si="1096"/>
        <v>0</v>
      </c>
      <c r="BG1167" s="13">
        <f t="shared" si="1097"/>
        <v>0</v>
      </c>
      <c r="BH1167" s="13">
        <f t="shared" si="1098"/>
        <v>0</v>
      </c>
      <c r="BI1167" s="73">
        <f t="shared" si="1080"/>
        <v>0</v>
      </c>
      <c r="BJ1167" s="219"/>
      <c r="BK1167" s="850">
        <f t="shared" si="1066"/>
        <v>0</v>
      </c>
      <c r="BL1167" s="109">
        <f t="shared" si="1067"/>
        <v>0</v>
      </c>
      <c r="BM1167" s="109">
        <f t="shared" si="1068"/>
        <v>0</v>
      </c>
      <c r="BN1167" s="109">
        <f t="shared" si="1069"/>
        <v>0</v>
      </c>
      <c r="BO1167" s="109">
        <f t="shared" si="1070"/>
        <v>0</v>
      </c>
      <c r="BP1167" s="109">
        <f t="shared" si="1071"/>
        <v>0</v>
      </c>
      <c r="BQ1167" s="109">
        <f t="shared" si="1072"/>
        <v>0</v>
      </c>
      <c r="BR1167" s="109">
        <f t="shared" si="1073"/>
        <v>0</v>
      </c>
      <c r="BS1167" s="109">
        <f t="shared" si="1074"/>
        <v>0</v>
      </c>
      <c r="BT1167" s="109">
        <f t="shared" si="1075"/>
        <v>0</v>
      </c>
      <c r="BU1167" s="109">
        <f t="shared" si="1076"/>
        <v>0</v>
      </c>
      <c r="BV1167" s="109">
        <f t="shared" si="1077"/>
        <v>0</v>
      </c>
      <c r="BW1167" s="109">
        <f t="shared" si="1078"/>
        <v>0</v>
      </c>
      <c r="BX1167" s="109">
        <f t="shared" si="1079"/>
        <v>0</v>
      </c>
      <c r="BY1167" s="1000">
        <f t="shared" si="1081"/>
        <v>0</v>
      </c>
    </row>
    <row r="1168" spans="1:77">
      <c r="A1168" s="679"/>
      <c r="B1168" s="679" t="s">
        <v>2027</v>
      </c>
      <c r="C1168" s="57" t="s">
        <v>23</v>
      </c>
      <c r="D1168" s="684" t="s">
        <v>27</v>
      </c>
      <c r="E1168" s="681" t="s">
        <v>349</v>
      </c>
      <c r="F1168" s="682" t="s">
        <v>264</v>
      </c>
      <c r="G1168" s="682" t="s">
        <v>106</v>
      </c>
      <c r="H1168" s="241" t="s">
        <v>127</v>
      </c>
      <c r="I1168" s="38"/>
      <c r="J1168" s="983"/>
      <c r="K1168" s="903"/>
      <c r="L1168" s="798"/>
      <c r="M1168" s="429"/>
      <c r="N1168" s="109"/>
      <c r="O1168" s="109"/>
      <c r="P1168" s="109"/>
      <c r="Q1168" s="607"/>
      <c r="R1168" s="93"/>
      <c r="S1168" s="109">
        <v>0</v>
      </c>
      <c r="T1168" s="109">
        <v>0</v>
      </c>
      <c r="U1168" s="109">
        <v>0</v>
      </c>
      <c r="V1168" s="109">
        <v>1893.7379100000001</v>
      </c>
      <c r="W1168" s="109">
        <v>53293.737910000003</v>
      </c>
      <c r="X1168" s="109">
        <v>15291.5</v>
      </c>
      <c r="Y1168" s="109">
        <v>0</v>
      </c>
      <c r="Z1168" s="109">
        <v>0</v>
      </c>
      <c r="AA1168" s="109">
        <v>0</v>
      </c>
      <c r="AB1168" s="109">
        <v>0</v>
      </c>
      <c r="AC1168" s="109">
        <v>0</v>
      </c>
      <c r="AD1168" s="109">
        <v>0</v>
      </c>
      <c r="AE1168" s="109">
        <v>0</v>
      </c>
      <c r="AF1168" s="109">
        <v>0</v>
      </c>
      <c r="AG1168" s="109">
        <v>0</v>
      </c>
      <c r="AH1168" s="109">
        <v>0</v>
      </c>
      <c r="AI1168" s="109">
        <v>0</v>
      </c>
      <c r="AJ1168" s="109">
        <v>0</v>
      </c>
      <c r="AK1168" s="109">
        <v>0</v>
      </c>
      <c r="AL1168" s="109">
        <v>0</v>
      </c>
      <c r="AM1168" s="109">
        <v>0</v>
      </c>
      <c r="AN1168" s="109">
        <v>0</v>
      </c>
      <c r="AO1168" s="109">
        <v>0</v>
      </c>
      <c r="AP1168" s="160">
        <f t="shared" si="1082"/>
        <v>70478.975820000007</v>
      </c>
      <c r="AQ1168" s="160">
        <f t="shared" si="1083"/>
        <v>0</v>
      </c>
      <c r="AR1168" s="160">
        <f t="shared" si="1084"/>
        <v>70478.975820000007</v>
      </c>
      <c r="AS1168" s="607"/>
      <c r="AT1168" s="219"/>
      <c r="AU1168" s="13">
        <f t="shared" si="1087"/>
        <v>0</v>
      </c>
      <c r="AV1168" s="13">
        <f t="shared" si="1088"/>
        <v>0</v>
      </c>
      <c r="AW1168" s="13">
        <f t="shared" si="1089"/>
        <v>0</v>
      </c>
      <c r="AX1168" s="13">
        <f t="shared" si="1090"/>
        <v>0</v>
      </c>
      <c r="AY1168" s="13">
        <f t="shared" si="1091"/>
        <v>0</v>
      </c>
      <c r="AZ1168" s="13">
        <f t="shared" si="1092"/>
        <v>0</v>
      </c>
      <c r="BA1168" s="13">
        <f t="shared" si="1085"/>
        <v>0</v>
      </c>
      <c r="BB1168" s="13">
        <f t="shared" si="1093"/>
        <v>0</v>
      </c>
      <c r="BC1168" s="13">
        <f t="shared" si="1086"/>
        <v>0</v>
      </c>
      <c r="BD1168" s="13">
        <f t="shared" si="1094"/>
        <v>0</v>
      </c>
      <c r="BE1168" s="13">
        <f t="shared" si="1095"/>
        <v>0</v>
      </c>
      <c r="BF1168" s="13">
        <f t="shared" si="1096"/>
        <v>0</v>
      </c>
      <c r="BG1168" s="13">
        <f t="shared" si="1097"/>
        <v>0</v>
      </c>
      <c r="BH1168" s="13">
        <f t="shared" si="1098"/>
        <v>0</v>
      </c>
      <c r="BI1168" s="73">
        <f t="shared" si="1080"/>
        <v>0</v>
      </c>
      <c r="BJ1168" s="219"/>
      <c r="BK1168" s="850">
        <f t="shared" si="1066"/>
        <v>0</v>
      </c>
      <c r="BL1168" s="109">
        <f t="shared" si="1067"/>
        <v>0</v>
      </c>
      <c r="BM1168" s="109">
        <f t="shared" si="1068"/>
        <v>0</v>
      </c>
      <c r="BN1168" s="109">
        <f t="shared" si="1069"/>
        <v>0</v>
      </c>
      <c r="BO1168" s="109">
        <f t="shared" si="1070"/>
        <v>0</v>
      </c>
      <c r="BP1168" s="109">
        <f t="shared" si="1071"/>
        <v>0</v>
      </c>
      <c r="BQ1168" s="109">
        <f t="shared" si="1072"/>
        <v>0</v>
      </c>
      <c r="BR1168" s="109">
        <f t="shared" si="1073"/>
        <v>0</v>
      </c>
      <c r="BS1168" s="109">
        <f t="shared" si="1074"/>
        <v>0</v>
      </c>
      <c r="BT1168" s="109">
        <f t="shared" si="1075"/>
        <v>0</v>
      </c>
      <c r="BU1168" s="109">
        <f t="shared" si="1076"/>
        <v>0</v>
      </c>
      <c r="BV1168" s="109">
        <f t="shared" si="1077"/>
        <v>0</v>
      </c>
      <c r="BW1168" s="109">
        <f t="shared" si="1078"/>
        <v>0</v>
      </c>
      <c r="BX1168" s="109">
        <f t="shared" si="1079"/>
        <v>0</v>
      </c>
      <c r="BY1168" s="1000">
        <f t="shared" si="1081"/>
        <v>0</v>
      </c>
    </row>
    <row r="1169" spans="1:77">
      <c r="A1169" s="679"/>
      <c r="B1169" s="679" t="s">
        <v>2027</v>
      </c>
      <c r="C1169" s="57" t="s">
        <v>23</v>
      </c>
      <c r="D1169" s="684" t="s">
        <v>22</v>
      </c>
      <c r="E1169" s="681" t="s">
        <v>349</v>
      </c>
      <c r="F1169" s="682" t="s">
        <v>264</v>
      </c>
      <c r="G1169" s="682" t="s">
        <v>106</v>
      </c>
      <c r="H1169" s="241" t="s">
        <v>125</v>
      </c>
      <c r="I1169" s="38"/>
      <c r="J1169" s="983"/>
      <c r="K1169" s="903"/>
      <c r="L1169" s="798"/>
      <c r="M1169" s="429"/>
      <c r="N1169" s="109"/>
      <c r="O1169" s="109"/>
      <c r="P1169" s="109"/>
      <c r="Q1169" s="607"/>
      <c r="R1169" s="93"/>
      <c r="S1169" s="109">
        <v>0</v>
      </c>
      <c r="T1169" s="109">
        <v>0</v>
      </c>
      <c r="U1169" s="109">
        <v>0</v>
      </c>
      <c r="V1169" s="109">
        <v>1346.9855639999998</v>
      </c>
      <c r="W1169" s="109">
        <v>37906.985564000002</v>
      </c>
      <c r="X1169" s="109">
        <v>10876.599999999999</v>
      </c>
      <c r="Y1169" s="109">
        <v>0</v>
      </c>
      <c r="Z1169" s="109">
        <v>0</v>
      </c>
      <c r="AA1169" s="109">
        <v>0</v>
      </c>
      <c r="AB1169" s="109">
        <v>0</v>
      </c>
      <c r="AC1169" s="109">
        <v>0</v>
      </c>
      <c r="AD1169" s="109">
        <v>0</v>
      </c>
      <c r="AE1169" s="109">
        <v>0</v>
      </c>
      <c r="AF1169" s="109">
        <v>0</v>
      </c>
      <c r="AG1169" s="109">
        <v>0</v>
      </c>
      <c r="AH1169" s="109">
        <v>0</v>
      </c>
      <c r="AI1169" s="109">
        <v>0</v>
      </c>
      <c r="AJ1169" s="109">
        <v>0</v>
      </c>
      <c r="AK1169" s="109">
        <v>0</v>
      </c>
      <c r="AL1169" s="109">
        <v>0</v>
      </c>
      <c r="AM1169" s="109">
        <v>0</v>
      </c>
      <c r="AN1169" s="109">
        <v>0</v>
      </c>
      <c r="AO1169" s="109">
        <v>0</v>
      </c>
      <c r="AP1169" s="160">
        <f t="shared" si="1082"/>
        <v>50130.571128000003</v>
      </c>
      <c r="AQ1169" s="160">
        <f t="shared" si="1083"/>
        <v>0</v>
      </c>
      <c r="AR1169" s="160">
        <f t="shared" si="1084"/>
        <v>50130.571128000003</v>
      </c>
      <c r="AS1169" s="607"/>
      <c r="AT1169" s="219"/>
      <c r="AU1169" s="13">
        <f t="shared" si="1087"/>
        <v>0</v>
      </c>
      <c r="AV1169" s="13">
        <f t="shared" si="1088"/>
        <v>0</v>
      </c>
      <c r="AW1169" s="13">
        <f t="shared" si="1089"/>
        <v>0</v>
      </c>
      <c r="AX1169" s="13">
        <f t="shared" si="1090"/>
        <v>0</v>
      </c>
      <c r="AY1169" s="13">
        <f t="shared" si="1091"/>
        <v>0</v>
      </c>
      <c r="AZ1169" s="13">
        <f t="shared" si="1092"/>
        <v>0</v>
      </c>
      <c r="BA1169" s="13">
        <f t="shared" si="1085"/>
        <v>0</v>
      </c>
      <c r="BB1169" s="13">
        <f t="shared" si="1093"/>
        <v>0</v>
      </c>
      <c r="BC1169" s="13">
        <f t="shared" si="1086"/>
        <v>0</v>
      </c>
      <c r="BD1169" s="13">
        <f t="shared" si="1094"/>
        <v>0</v>
      </c>
      <c r="BE1169" s="13">
        <f t="shared" si="1095"/>
        <v>0</v>
      </c>
      <c r="BF1169" s="13">
        <f t="shared" si="1096"/>
        <v>0</v>
      </c>
      <c r="BG1169" s="13">
        <f t="shared" si="1097"/>
        <v>0</v>
      </c>
      <c r="BH1169" s="13">
        <f t="shared" si="1098"/>
        <v>0</v>
      </c>
      <c r="BI1169" s="73">
        <f t="shared" si="1080"/>
        <v>0</v>
      </c>
      <c r="BJ1169" s="219"/>
      <c r="BK1169" s="850">
        <f t="shared" si="1066"/>
        <v>0</v>
      </c>
      <c r="BL1169" s="109">
        <f t="shared" si="1067"/>
        <v>0</v>
      </c>
      <c r="BM1169" s="109">
        <f t="shared" si="1068"/>
        <v>0</v>
      </c>
      <c r="BN1169" s="109">
        <f t="shared" si="1069"/>
        <v>0</v>
      </c>
      <c r="BO1169" s="109">
        <f t="shared" si="1070"/>
        <v>0</v>
      </c>
      <c r="BP1169" s="109">
        <f t="shared" si="1071"/>
        <v>0</v>
      </c>
      <c r="BQ1169" s="109">
        <f t="shared" si="1072"/>
        <v>0</v>
      </c>
      <c r="BR1169" s="109">
        <f t="shared" si="1073"/>
        <v>0</v>
      </c>
      <c r="BS1169" s="109">
        <f t="shared" si="1074"/>
        <v>0</v>
      </c>
      <c r="BT1169" s="109">
        <f t="shared" si="1075"/>
        <v>0</v>
      </c>
      <c r="BU1169" s="109">
        <f t="shared" si="1076"/>
        <v>0</v>
      </c>
      <c r="BV1169" s="109">
        <f t="shared" si="1077"/>
        <v>0</v>
      </c>
      <c r="BW1169" s="109">
        <f t="shared" si="1078"/>
        <v>0</v>
      </c>
      <c r="BX1169" s="109">
        <f t="shared" si="1079"/>
        <v>0</v>
      </c>
      <c r="BY1169" s="1000">
        <f t="shared" si="1081"/>
        <v>0</v>
      </c>
    </row>
    <row r="1170" spans="1:77">
      <c r="A1170" s="678"/>
      <c r="B1170" s="678" t="s">
        <v>2027</v>
      </c>
      <c r="C1170" s="57" t="s">
        <v>23</v>
      </c>
      <c r="D1170" s="684" t="s">
        <v>33</v>
      </c>
      <c r="E1170" s="681" t="s">
        <v>349</v>
      </c>
      <c r="F1170" s="683" t="s">
        <v>264</v>
      </c>
      <c r="G1170" s="682" t="s">
        <v>106</v>
      </c>
      <c r="H1170" s="241" t="s">
        <v>130</v>
      </c>
      <c r="I1170" s="38"/>
      <c r="J1170" s="983"/>
      <c r="K1170" s="903"/>
      <c r="L1170" s="798"/>
      <c r="M1170" s="429"/>
      <c r="N1170" s="109"/>
      <c r="O1170" s="109"/>
      <c r="P1170" s="109"/>
      <c r="Q1170" s="607"/>
      <c r="R1170" s="93"/>
      <c r="S1170" s="109">
        <v>0</v>
      </c>
      <c r="T1170" s="109">
        <v>0</v>
      </c>
      <c r="U1170" s="109">
        <v>0</v>
      </c>
      <c r="V1170" s="109">
        <v>1032</v>
      </c>
      <c r="W1170" s="109">
        <v>9632</v>
      </c>
      <c r="X1170" s="109">
        <v>16856</v>
      </c>
      <c r="Y1170" s="109">
        <v>0</v>
      </c>
      <c r="Z1170" s="109">
        <v>0</v>
      </c>
      <c r="AA1170" s="109">
        <v>0</v>
      </c>
      <c r="AB1170" s="109">
        <v>0</v>
      </c>
      <c r="AC1170" s="109">
        <v>0</v>
      </c>
      <c r="AD1170" s="109">
        <v>0</v>
      </c>
      <c r="AE1170" s="109">
        <v>0</v>
      </c>
      <c r="AF1170" s="109">
        <v>0</v>
      </c>
      <c r="AG1170" s="109">
        <v>0</v>
      </c>
      <c r="AH1170" s="109">
        <v>0</v>
      </c>
      <c r="AI1170" s="109">
        <v>0</v>
      </c>
      <c r="AJ1170" s="109">
        <v>0</v>
      </c>
      <c r="AK1170" s="109">
        <v>0</v>
      </c>
      <c r="AL1170" s="109">
        <v>0</v>
      </c>
      <c r="AM1170" s="109">
        <v>0</v>
      </c>
      <c r="AN1170" s="109">
        <v>0</v>
      </c>
      <c r="AO1170" s="109">
        <v>0</v>
      </c>
      <c r="AP1170" s="160">
        <f t="shared" si="1082"/>
        <v>27520</v>
      </c>
      <c r="AQ1170" s="160">
        <f t="shared" si="1083"/>
        <v>0</v>
      </c>
      <c r="AR1170" s="160">
        <f t="shared" si="1084"/>
        <v>27520</v>
      </c>
      <c r="AS1170" s="607"/>
      <c r="AT1170" s="219"/>
      <c r="AU1170" s="13">
        <f t="shared" si="1087"/>
        <v>0</v>
      </c>
      <c r="AV1170" s="13">
        <f t="shared" si="1088"/>
        <v>0</v>
      </c>
      <c r="AW1170" s="13">
        <f t="shared" si="1089"/>
        <v>0</v>
      </c>
      <c r="AX1170" s="13">
        <f t="shared" si="1090"/>
        <v>0</v>
      </c>
      <c r="AY1170" s="13">
        <f t="shared" si="1091"/>
        <v>0</v>
      </c>
      <c r="AZ1170" s="13">
        <f t="shared" si="1092"/>
        <v>0</v>
      </c>
      <c r="BA1170" s="13">
        <f t="shared" si="1085"/>
        <v>0</v>
      </c>
      <c r="BB1170" s="13">
        <f t="shared" si="1093"/>
        <v>0</v>
      </c>
      <c r="BC1170" s="13">
        <f t="shared" si="1086"/>
        <v>0</v>
      </c>
      <c r="BD1170" s="13">
        <f t="shared" si="1094"/>
        <v>0</v>
      </c>
      <c r="BE1170" s="13">
        <f t="shared" si="1095"/>
        <v>0</v>
      </c>
      <c r="BF1170" s="13">
        <f t="shared" si="1096"/>
        <v>0</v>
      </c>
      <c r="BG1170" s="13">
        <f t="shared" si="1097"/>
        <v>0</v>
      </c>
      <c r="BH1170" s="13">
        <f t="shared" si="1098"/>
        <v>0</v>
      </c>
      <c r="BI1170" s="73">
        <f t="shared" si="1080"/>
        <v>0</v>
      </c>
      <c r="BJ1170" s="219"/>
      <c r="BK1170" s="850">
        <f t="shared" si="1066"/>
        <v>0</v>
      </c>
      <c r="BL1170" s="109">
        <f t="shared" si="1067"/>
        <v>0</v>
      </c>
      <c r="BM1170" s="109">
        <f t="shared" si="1068"/>
        <v>0</v>
      </c>
      <c r="BN1170" s="109">
        <f t="shared" si="1069"/>
        <v>0</v>
      </c>
      <c r="BO1170" s="109">
        <f t="shared" si="1070"/>
        <v>0</v>
      </c>
      <c r="BP1170" s="109">
        <f t="shared" si="1071"/>
        <v>0</v>
      </c>
      <c r="BQ1170" s="109">
        <f t="shared" si="1072"/>
        <v>0</v>
      </c>
      <c r="BR1170" s="109">
        <f t="shared" si="1073"/>
        <v>0</v>
      </c>
      <c r="BS1170" s="109">
        <f t="shared" si="1074"/>
        <v>0</v>
      </c>
      <c r="BT1170" s="109">
        <f t="shared" si="1075"/>
        <v>0</v>
      </c>
      <c r="BU1170" s="109">
        <f t="shared" si="1076"/>
        <v>0</v>
      </c>
      <c r="BV1170" s="109">
        <f t="shared" si="1077"/>
        <v>0</v>
      </c>
      <c r="BW1170" s="109">
        <f t="shared" si="1078"/>
        <v>0</v>
      </c>
      <c r="BX1170" s="109">
        <f t="shared" si="1079"/>
        <v>0</v>
      </c>
      <c r="BY1170" s="1000">
        <f t="shared" si="1081"/>
        <v>0</v>
      </c>
    </row>
    <row r="1171" spans="1:77">
      <c r="A1171" s="2"/>
      <c r="B1171" s="2" t="s">
        <v>2027</v>
      </c>
      <c r="C1171" s="57" t="s">
        <v>20</v>
      </c>
      <c r="D1171" s="57" t="s">
        <v>7</v>
      </c>
      <c r="E1171" s="681" t="s">
        <v>349</v>
      </c>
      <c r="F1171" s="682" t="s">
        <v>264</v>
      </c>
      <c r="G1171" s="682" t="s">
        <v>106</v>
      </c>
      <c r="H1171" s="241" t="s">
        <v>124</v>
      </c>
      <c r="I1171" s="38"/>
      <c r="J1171" s="983"/>
      <c r="K1171" s="903"/>
      <c r="L1171" s="798"/>
      <c r="M1171" s="429"/>
      <c r="N1171" s="109"/>
      <c r="O1171" s="109"/>
      <c r="P1171" s="109"/>
      <c r="Q1171" s="607"/>
      <c r="R1171" s="93"/>
      <c r="S1171" s="109">
        <v>0</v>
      </c>
      <c r="T1171" s="109">
        <v>0</v>
      </c>
      <c r="U1171" s="109">
        <v>0</v>
      </c>
      <c r="V1171" s="109">
        <v>0</v>
      </c>
      <c r="W1171" s="109">
        <v>0</v>
      </c>
      <c r="X1171" s="109">
        <v>0</v>
      </c>
      <c r="Y1171" s="109">
        <v>68982.8125</v>
      </c>
      <c r="Z1171" s="109">
        <v>68982.8125</v>
      </c>
      <c r="AA1171" s="109">
        <v>69065.625</v>
      </c>
      <c r="AB1171" s="109">
        <v>68982.8125</v>
      </c>
      <c r="AC1171" s="109">
        <v>68982.8125</v>
      </c>
      <c r="AD1171" s="109">
        <v>69065.625</v>
      </c>
      <c r="AE1171" s="109">
        <v>68982.8125</v>
      </c>
      <c r="AF1171" s="109">
        <v>68982.8125</v>
      </c>
      <c r="AG1171" s="109">
        <v>69065.625</v>
      </c>
      <c r="AH1171" s="109">
        <v>68982.8125</v>
      </c>
      <c r="AI1171" s="109">
        <v>68982.8125</v>
      </c>
      <c r="AJ1171" s="109">
        <v>69065.625</v>
      </c>
      <c r="AK1171" s="109">
        <v>0</v>
      </c>
      <c r="AL1171" s="109">
        <v>0</v>
      </c>
      <c r="AM1171" s="109">
        <v>0</v>
      </c>
      <c r="AN1171" s="109">
        <v>0</v>
      </c>
      <c r="AO1171" s="109">
        <v>0</v>
      </c>
      <c r="AP1171" s="160">
        <f t="shared" si="1082"/>
        <v>207031.25</v>
      </c>
      <c r="AQ1171" s="160">
        <f t="shared" si="1083"/>
        <v>621093.75</v>
      </c>
      <c r="AR1171" s="160">
        <f t="shared" si="1084"/>
        <v>828125</v>
      </c>
      <c r="AS1171" s="607"/>
      <c r="AT1171" s="219"/>
      <c r="AU1171" s="13">
        <f t="shared" si="1087"/>
        <v>68982.8125</v>
      </c>
      <c r="AV1171" s="13">
        <f t="shared" si="1088"/>
        <v>68982.8125</v>
      </c>
      <c r="AW1171" s="13">
        <f t="shared" si="1089"/>
        <v>69065.625</v>
      </c>
      <c r="AX1171" s="13">
        <f t="shared" si="1090"/>
        <v>68982.8125</v>
      </c>
      <c r="AY1171" s="13">
        <f t="shared" si="1091"/>
        <v>68982.8125</v>
      </c>
      <c r="AZ1171" s="13">
        <f t="shared" si="1092"/>
        <v>69065.625</v>
      </c>
      <c r="BA1171" s="13">
        <f t="shared" si="1085"/>
        <v>68982.8125</v>
      </c>
      <c r="BB1171" s="13">
        <f t="shared" si="1093"/>
        <v>68982.8125</v>
      </c>
      <c r="BC1171" s="13">
        <f t="shared" si="1086"/>
        <v>69065.625</v>
      </c>
      <c r="BD1171" s="13">
        <f t="shared" si="1094"/>
        <v>0</v>
      </c>
      <c r="BE1171" s="13">
        <f t="shared" si="1095"/>
        <v>0</v>
      </c>
      <c r="BF1171" s="13">
        <f t="shared" si="1096"/>
        <v>0</v>
      </c>
      <c r="BG1171" s="13">
        <f t="shared" si="1097"/>
        <v>0</v>
      </c>
      <c r="BH1171" s="13">
        <f t="shared" si="1098"/>
        <v>0</v>
      </c>
      <c r="BI1171" s="73">
        <f t="shared" si="1080"/>
        <v>621093.75</v>
      </c>
      <c r="BJ1171" s="219"/>
      <c r="BK1171" s="850">
        <f t="shared" si="1066"/>
        <v>68982.8125</v>
      </c>
      <c r="BL1171" s="109">
        <f t="shared" si="1067"/>
        <v>68982.8125</v>
      </c>
      <c r="BM1171" s="109">
        <f t="shared" si="1068"/>
        <v>69065.625</v>
      </c>
      <c r="BN1171" s="109">
        <f t="shared" si="1069"/>
        <v>68982.8125</v>
      </c>
      <c r="BO1171" s="109">
        <f t="shared" si="1070"/>
        <v>68982.8125</v>
      </c>
      <c r="BP1171" s="109">
        <f t="shared" si="1071"/>
        <v>69065.625</v>
      </c>
      <c r="BQ1171" s="109">
        <f t="shared" si="1072"/>
        <v>68982.8125</v>
      </c>
      <c r="BR1171" s="109">
        <f t="shared" si="1073"/>
        <v>68982.8125</v>
      </c>
      <c r="BS1171" s="109">
        <f t="shared" si="1074"/>
        <v>69065.625</v>
      </c>
      <c r="BT1171" s="109">
        <f t="shared" si="1075"/>
        <v>0</v>
      </c>
      <c r="BU1171" s="109">
        <f t="shared" si="1076"/>
        <v>0</v>
      </c>
      <c r="BV1171" s="109">
        <f t="shared" si="1077"/>
        <v>0</v>
      </c>
      <c r="BW1171" s="109">
        <f t="shared" si="1078"/>
        <v>0</v>
      </c>
      <c r="BX1171" s="109">
        <f t="shared" si="1079"/>
        <v>0</v>
      </c>
      <c r="BY1171" s="1000">
        <f t="shared" si="1081"/>
        <v>621093.75</v>
      </c>
    </row>
    <row r="1172" spans="1:77">
      <c r="A1172" s="679"/>
      <c r="B1172" s="679" t="s">
        <v>2027</v>
      </c>
      <c r="C1172" s="57" t="s">
        <v>20</v>
      </c>
      <c r="D1172" s="684" t="s">
        <v>7</v>
      </c>
      <c r="E1172" s="681" t="s">
        <v>349</v>
      </c>
      <c r="F1172" s="682" t="s">
        <v>264</v>
      </c>
      <c r="G1172" s="682" t="s">
        <v>106</v>
      </c>
      <c r="H1172" s="241" t="s">
        <v>124</v>
      </c>
      <c r="I1172" s="38"/>
      <c r="J1172" s="983"/>
      <c r="K1172" s="903"/>
      <c r="L1172" s="798"/>
      <c r="M1172" s="429"/>
      <c r="N1172" s="109"/>
      <c r="O1172" s="109"/>
      <c r="P1172" s="109"/>
      <c r="Q1172" s="607"/>
      <c r="R1172" s="93"/>
      <c r="S1172" s="109">
        <v>0</v>
      </c>
      <c r="T1172" s="109">
        <v>0</v>
      </c>
      <c r="U1172" s="109">
        <v>0</v>
      </c>
      <c r="V1172" s="109">
        <v>0</v>
      </c>
      <c r="W1172" s="109">
        <v>0</v>
      </c>
      <c r="X1172" s="109">
        <v>0</v>
      </c>
      <c r="Y1172" s="109">
        <v>4150.0000000000009</v>
      </c>
      <c r="Z1172" s="109">
        <v>4200</v>
      </c>
      <c r="AA1172" s="109">
        <v>4150.0000000000009</v>
      </c>
      <c r="AB1172" s="109">
        <v>4200</v>
      </c>
      <c r="AC1172" s="109">
        <v>4150.0000000000009</v>
      </c>
      <c r="AD1172" s="109">
        <v>4150.0000000000009</v>
      </c>
      <c r="AE1172" s="109">
        <v>4150.0000000000009</v>
      </c>
      <c r="AF1172" s="109">
        <v>4150.0000000000009</v>
      </c>
      <c r="AG1172" s="109">
        <v>4200</v>
      </c>
      <c r="AH1172" s="109">
        <v>4150.0000000000009</v>
      </c>
      <c r="AI1172" s="109">
        <v>4200</v>
      </c>
      <c r="AJ1172" s="109">
        <v>4150.0000000000009</v>
      </c>
      <c r="AK1172" s="109">
        <v>0</v>
      </c>
      <c r="AL1172" s="109">
        <v>0</v>
      </c>
      <c r="AM1172" s="109">
        <v>0</v>
      </c>
      <c r="AN1172" s="109">
        <v>0</v>
      </c>
      <c r="AO1172" s="109">
        <v>0</v>
      </c>
      <c r="AP1172" s="160">
        <f t="shared" si="1082"/>
        <v>12500</v>
      </c>
      <c r="AQ1172" s="160">
        <f t="shared" si="1083"/>
        <v>37500</v>
      </c>
      <c r="AR1172" s="160">
        <f t="shared" si="1084"/>
        <v>50000</v>
      </c>
      <c r="AS1172" s="607"/>
      <c r="AT1172" s="219"/>
      <c r="AU1172" s="13">
        <f t="shared" si="1087"/>
        <v>4200</v>
      </c>
      <c r="AV1172" s="13">
        <f t="shared" si="1088"/>
        <v>4150.0000000000009</v>
      </c>
      <c r="AW1172" s="13">
        <f t="shared" si="1089"/>
        <v>4150.0000000000009</v>
      </c>
      <c r="AX1172" s="13">
        <f t="shared" si="1090"/>
        <v>4150.0000000000009</v>
      </c>
      <c r="AY1172" s="13">
        <f t="shared" si="1091"/>
        <v>4150.0000000000009</v>
      </c>
      <c r="AZ1172" s="13">
        <f t="shared" si="1092"/>
        <v>4200</v>
      </c>
      <c r="BA1172" s="13">
        <f t="shared" si="1085"/>
        <v>4150.0000000000009</v>
      </c>
      <c r="BB1172" s="13">
        <f t="shared" si="1093"/>
        <v>4200</v>
      </c>
      <c r="BC1172" s="13">
        <f t="shared" si="1086"/>
        <v>4150.0000000000009</v>
      </c>
      <c r="BD1172" s="13">
        <f t="shared" si="1094"/>
        <v>0</v>
      </c>
      <c r="BE1172" s="13">
        <f t="shared" si="1095"/>
        <v>0</v>
      </c>
      <c r="BF1172" s="13">
        <f t="shared" si="1096"/>
        <v>0</v>
      </c>
      <c r="BG1172" s="13">
        <f t="shared" si="1097"/>
        <v>0</v>
      </c>
      <c r="BH1172" s="13">
        <f t="shared" si="1098"/>
        <v>0</v>
      </c>
      <c r="BI1172" s="73">
        <f t="shared" si="1080"/>
        <v>37500</v>
      </c>
      <c r="BJ1172" s="219"/>
      <c r="BK1172" s="850">
        <f t="shared" si="1066"/>
        <v>4200</v>
      </c>
      <c r="BL1172" s="109">
        <f t="shared" si="1067"/>
        <v>4150.0000000000009</v>
      </c>
      <c r="BM1172" s="109">
        <f t="shared" si="1068"/>
        <v>4150.0000000000009</v>
      </c>
      <c r="BN1172" s="109">
        <f t="shared" si="1069"/>
        <v>4150.0000000000009</v>
      </c>
      <c r="BO1172" s="109">
        <f t="shared" si="1070"/>
        <v>4150.0000000000009</v>
      </c>
      <c r="BP1172" s="109">
        <f t="shared" si="1071"/>
        <v>4200</v>
      </c>
      <c r="BQ1172" s="109">
        <f t="shared" si="1072"/>
        <v>4150.0000000000009</v>
      </c>
      <c r="BR1172" s="109">
        <f t="shared" si="1073"/>
        <v>4200</v>
      </c>
      <c r="BS1172" s="109">
        <f t="shared" si="1074"/>
        <v>4150.0000000000009</v>
      </c>
      <c r="BT1172" s="109">
        <f t="shared" si="1075"/>
        <v>0</v>
      </c>
      <c r="BU1172" s="109">
        <f t="shared" si="1076"/>
        <v>0</v>
      </c>
      <c r="BV1172" s="109">
        <f t="shared" si="1077"/>
        <v>0</v>
      </c>
      <c r="BW1172" s="109">
        <f t="shared" si="1078"/>
        <v>0</v>
      </c>
      <c r="BX1172" s="109">
        <f t="shared" si="1079"/>
        <v>0</v>
      </c>
      <c r="BY1172" s="1000">
        <f t="shared" si="1081"/>
        <v>37500</v>
      </c>
    </row>
    <row r="1173" spans="1:77">
      <c r="A1173" s="678"/>
      <c r="B1173" s="678" t="s">
        <v>2120</v>
      </c>
      <c r="C1173" s="57" t="s">
        <v>36</v>
      </c>
      <c r="D1173" s="684" t="s">
        <v>27</v>
      </c>
      <c r="E1173" s="681" t="s">
        <v>349</v>
      </c>
      <c r="F1173" s="683" t="s">
        <v>264</v>
      </c>
      <c r="G1173" s="682" t="s">
        <v>106</v>
      </c>
      <c r="H1173" s="241" t="s">
        <v>134</v>
      </c>
      <c r="I1173" s="38"/>
      <c r="J1173" s="983"/>
      <c r="K1173" s="903"/>
      <c r="L1173" s="798"/>
      <c r="M1173" s="429"/>
      <c r="N1173" s="109"/>
      <c r="O1173" s="109"/>
      <c r="P1173" s="109"/>
      <c r="Q1173" s="607"/>
      <c r="R1173" s="93"/>
      <c r="S1173" s="109">
        <v>0</v>
      </c>
      <c r="T1173" s="109">
        <v>0</v>
      </c>
      <c r="U1173" s="109">
        <v>0</v>
      </c>
      <c r="V1173" s="109">
        <v>0</v>
      </c>
      <c r="W1173" s="109">
        <v>0</v>
      </c>
      <c r="X1173" s="109">
        <v>0</v>
      </c>
      <c r="Y1173" s="109">
        <v>0</v>
      </c>
      <c r="Z1173" s="109">
        <v>0</v>
      </c>
      <c r="AA1173" s="109">
        <v>0</v>
      </c>
      <c r="AB1173" s="109">
        <v>0</v>
      </c>
      <c r="AC1173" s="109">
        <v>0</v>
      </c>
      <c r="AD1173" s="109">
        <v>0</v>
      </c>
      <c r="AE1173" s="109">
        <v>0</v>
      </c>
      <c r="AF1173" s="109">
        <v>0</v>
      </c>
      <c r="AG1173" s="109">
        <v>0</v>
      </c>
      <c r="AH1173" s="109">
        <v>0</v>
      </c>
      <c r="AI1173" s="109">
        <v>0</v>
      </c>
      <c r="AJ1173" s="109">
        <v>0</v>
      </c>
      <c r="AK1173" s="109">
        <v>1779.2746520000003</v>
      </c>
      <c r="AL1173" s="109">
        <v>1800.7116960000001</v>
      </c>
      <c r="AM1173" s="109">
        <v>1779.2746520000003</v>
      </c>
      <c r="AN1173" s="109">
        <v>1800.7116960000001</v>
      </c>
      <c r="AO1173" s="109">
        <v>1779.2746520000003</v>
      </c>
      <c r="AP1173" s="160">
        <f t="shared" si="1082"/>
        <v>0</v>
      </c>
      <c r="AQ1173" s="160">
        <f t="shared" si="1083"/>
        <v>8939.2473480000008</v>
      </c>
      <c r="AR1173" s="160">
        <f t="shared" si="1084"/>
        <v>8939.2473480000008</v>
      </c>
      <c r="AS1173" s="607"/>
      <c r="AT1173" s="219"/>
      <c r="AU1173" s="13">
        <f t="shared" si="1087"/>
        <v>0</v>
      </c>
      <c r="AV1173" s="13">
        <f t="shared" si="1088"/>
        <v>0</v>
      </c>
      <c r="AW1173" s="13">
        <f t="shared" si="1089"/>
        <v>0</v>
      </c>
      <c r="AX1173" s="13">
        <f t="shared" si="1090"/>
        <v>0</v>
      </c>
      <c r="AY1173" s="13">
        <f t="shared" si="1091"/>
        <v>0</v>
      </c>
      <c r="AZ1173" s="13">
        <f t="shared" si="1092"/>
        <v>0</v>
      </c>
      <c r="BA1173" s="13">
        <f t="shared" si="1085"/>
        <v>0</v>
      </c>
      <c r="BB1173" s="13">
        <f t="shared" si="1093"/>
        <v>0</v>
      </c>
      <c r="BC1173" s="13">
        <f t="shared" si="1086"/>
        <v>0</v>
      </c>
      <c r="BD1173" s="13">
        <f t="shared" si="1094"/>
        <v>1779.2746520000003</v>
      </c>
      <c r="BE1173" s="13">
        <f t="shared" si="1095"/>
        <v>1800.7116960000001</v>
      </c>
      <c r="BF1173" s="13">
        <f t="shared" si="1096"/>
        <v>1779.2746520000003</v>
      </c>
      <c r="BG1173" s="13">
        <f t="shared" si="1097"/>
        <v>1800.7116960000001</v>
      </c>
      <c r="BH1173" s="13">
        <f t="shared" si="1098"/>
        <v>1779.2746520000003</v>
      </c>
      <c r="BI1173" s="73">
        <f t="shared" si="1080"/>
        <v>8939.2473480000008</v>
      </c>
      <c r="BJ1173" s="219"/>
      <c r="BK1173" s="850">
        <f t="shared" si="1066"/>
        <v>0</v>
      </c>
      <c r="BL1173" s="109">
        <f t="shared" si="1067"/>
        <v>0</v>
      </c>
      <c r="BM1173" s="109">
        <f t="shared" si="1068"/>
        <v>0</v>
      </c>
      <c r="BN1173" s="109">
        <f t="shared" si="1069"/>
        <v>0</v>
      </c>
      <c r="BO1173" s="109">
        <f t="shared" si="1070"/>
        <v>0</v>
      </c>
      <c r="BP1173" s="109">
        <f t="shared" si="1071"/>
        <v>0</v>
      </c>
      <c r="BQ1173" s="109">
        <f t="shared" si="1072"/>
        <v>0</v>
      </c>
      <c r="BR1173" s="109">
        <f t="shared" si="1073"/>
        <v>0</v>
      </c>
      <c r="BS1173" s="109">
        <f t="shared" si="1074"/>
        <v>0</v>
      </c>
      <c r="BT1173" s="109">
        <f t="shared" si="1075"/>
        <v>1779.2746520000003</v>
      </c>
      <c r="BU1173" s="109">
        <f t="shared" si="1076"/>
        <v>1800.7116960000001</v>
      </c>
      <c r="BV1173" s="109">
        <f t="shared" si="1077"/>
        <v>1779.2746520000003</v>
      </c>
      <c r="BW1173" s="109">
        <f t="shared" si="1078"/>
        <v>1800.7116960000001</v>
      </c>
      <c r="BX1173" s="109">
        <f t="shared" si="1079"/>
        <v>1779.2746520000003</v>
      </c>
      <c r="BY1173" s="1000">
        <f t="shared" si="1081"/>
        <v>8939.2473480000008</v>
      </c>
    </row>
    <row r="1174" spans="1:77">
      <c r="A1174" s="678"/>
      <c r="B1174" s="678" t="s">
        <v>2101</v>
      </c>
      <c r="C1174" s="57" t="s">
        <v>36</v>
      </c>
      <c r="D1174" s="684" t="s">
        <v>27</v>
      </c>
      <c r="E1174" s="681" t="s">
        <v>349</v>
      </c>
      <c r="F1174" s="683" t="s">
        <v>264</v>
      </c>
      <c r="G1174" s="682" t="s">
        <v>106</v>
      </c>
      <c r="H1174" s="241" t="s">
        <v>134</v>
      </c>
      <c r="I1174" s="38"/>
      <c r="J1174" s="983"/>
      <c r="K1174" s="903"/>
      <c r="L1174" s="798"/>
      <c r="M1174" s="429"/>
      <c r="N1174" s="109"/>
      <c r="O1174" s="109"/>
      <c r="P1174" s="109"/>
      <c r="Q1174" s="607"/>
      <c r="R1174" s="93"/>
      <c r="S1174" s="109">
        <v>0</v>
      </c>
      <c r="T1174" s="109">
        <v>221888.77999999997</v>
      </c>
      <c r="U1174" s="109">
        <v>244.32999999999998</v>
      </c>
      <c r="V1174" s="109">
        <v>6425</v>
      </c>
      <c r="W1174" s="109">
        <v>17394.145499999999</v>
      </c>
      <c r="X1174" s="109">
        <v>2310.8155000000002</v>
      </c>
      <c r="Y1174" s="109">
        <v>0</v>
      </c>
      <c r="Z1174" s="109">
        <v>0</v>
      </c>
      <c r="AA1174" s="109">
        <v>0</v>
      </c>
      <c r="AB1174" s="109">
        <v>0</v>
      </c>
      <c r="AC1174" s="109">
        <v>0</v>
      </c>
      <c r="AD1174" s="109">
        <v>0</v>
      </c>
      <c r="AE1174" s="109">
        <v>0</v>
      </c>
      <c r="AF1174" s="109">
        <v>0</v>
      </c>
      <c r="AG1174" s="109">
        <v>0</v>
      </c>
      <c r="AH1174" s="109">
        <v>0</v>
      </c>
      <c r="AI1174" s="109">
        <v>0</v>
      </c>
      <c r="AJ1174" s="109">
        <v>0</v>
      </c>
      <c r="AK1174" s="109">
        <v>0</v>
      </c>
      <c r="AL1174" s="109">
        <v>0</v>
      </c>
      <c r="AM1174" s="109">
        <v>0</v>
      </c>
      <c r="AN1174" s="109">
        <v>0</v>
      </c>
      <c r="AO1174" s="109">
        <v>0</v>
      </c>
      <c r="AP1174" s="160">
        <f t="shared" si="1082"/>
        <v>248263.07099999997</v>
      </c>
      <c r="AQ1174" s="160">
        <f t="shared" si="1083"/>
        <v>0</v>
      </c>
      <c r="AR1174" s="160">
        <f t="shared" si="1084"/>
        <v>248263.07099999997</v>
      </c>
      <c r="AS1174" s="607"/>
      <c r="AT1174" s="219"/>
      <c r="AU1174" s="13">
        <f t="shared" si="1087"/>
        <v>0</v>
      </c>
      <c r="AV1174" s="13">
        <f t="shared" si="1088"/>
        <v>0</v>
      </c>
      <c r="AW1174" s="13">
        <f t="shared" si="1089"/>
        <v>0</v>
      </c>
      <c r="AX1174" s="13">
        <f t="shared" si="1090"/>
        <v>0</v>
      </c>
      <c r="AY1174" s="13">
        <f t="shared" si="1091"/>
        <v>0</v>
      </c>
      <c r="AZ1174" s="13">
        <f t="shared" si="1092"/>
        <v>0</v>
      </c>
      <c r="BA1174" s="13">
        <f t="shared" si="1085"/>
        <v>0</v>
      </c>
      <c r="BB1174" s="13">
        <f t="shared" si="1093"/>
        <v>0</v>
      </c>
      <c r="BC1174" s="13">
        <f t="shared" si="1086"/>
        <v>0</v>
      </c>
      <c r="BD1174" s="13">
        <f t="shared" si="1094"/>
        <v>0</v>
      </c>
      <c r="BE1174" s="13">
        <f t="shared" si="1095"/>
        <v>0</v>
      </c>
      <c r="BF1174" s="13">
        <f t="shared" si="1096"/>
        <v>0</v>
      </c>
      <c r="BG1174" s="13">
        <f t="shared" si="1097"/>
        <v>0</v>
      </c>
      <c r="BH1174" s="13">
        <f t="shared" si="1098"/>
        <v>0</v>
      </c>
      <c r="BI1174" s="73">
        <f t="shared" si="1080"/>
        <v>0</v>
      </c>
      <c r="BJ1174" s="219"/>
      <c r="BK1174" s="850">
        <f t="shared" si="1066"/>
        <v>0</v>
      </c>
      <c r="BL1174" s="109">
        <f t="shared" si="1067"/>
        <v>0</v>
      </c>
      <c r="BM1174" s="109">
        <f t="shared" si="1068"/>
        <v>0</v>
      </c>
      <c r="BN1174" s="109">
        <f t="shared" si="1069"/>
        <v>0</v>
      </c>
      <c r="BO1174" s="109">
        <f t="shared" si="1070"/>
        <v>0</v>
      </c>
      <c r="BP1174" s="109">
        <f t="shared" si="1071"/>
        <v>0</v>
      </c>
      <c r="BQ1174" s="109">
        <f t="shared" si="1072"/>
        <v>0</v>
      </c>
      <c r="BR1174" s="109">
        <f t="shared" si="1073"/>
        <v>0</v>
      </c>
      <c r="BS1174" s="109">
        <f t="shared" si="1074"/>
        <v>0</v>
      </c>
      <c r="BT1174" s="109">
        <f t="shared" si="1075"/>
        <v>0</v>
      </c>
      <c r="BU1174" s="109">
        <f t="shared" si="1076"/>
        <v>0</v>
      </c>
      <c r="BV1174" s="109">
        <f t="shared" si="1077"/>
        <v>0</v>
      </c>
      <c r="BW1174" s="109">
        <f t="shared" si="1078"/>
        <v>0</v>
      </c>
      <c r="BX1174" s="109">
        <f t="shared" si="1079"/>
        <v>0</v>
      </c>
      <c r="BY1174" s="1000">
        <f t="shared" si="1081"/>
        <v>0</v>
      </c>
    </row>
    <row r="1175" spans="1:77">
      <c r="A1175" s="678"/>
      <c r="B1175" s="678" t="s">
        <v>2101</v>
      </c>
      <c r="C1175" s="57" t="s">
        <v>36</v>
      </c>
      <c r="D1175" s="684" t="s">
        <v>25</v>
      </c>
      <c r="E1175" s="681" t="s">
        <v>349</v>
      </c>
      <c r="F1175" s="683" t="s">
        <v>264</v>
      </c>
      <c r="G1175" s="682" t="s">
        <v>106</v>
      </c>
      <c r="H1175" s="241" t="s">
        <v>133</v>
      </c>
      <c r="I1175" s="38"/>
      <c r="J1175" s="983"/>
      <c r="K1175" s="903"/>
      <c r="L1175" s="798"/>
      <c r="M1175" s="429"/>
      <c r="N1175" s="109"/>
      <c r="O1175" s="109"/>
      <c r="P1175" s="109"/>
      <c r="Q1175" s="607"/>
      <c r="R1175" s="93"/>
      <c r="S1175" s="109">
        <v>0</v>
      </c>
      <c r="T1175" s="109">
        <v>0</v>
      </c>
      <c r="U1175" s="109">
        <v>0</v>
      </c>
      <c r="V1175" s="109">
        <v>39005</v>
      </c>
      <c r="W1175" s="109">
        <v>105596.67630000001</v>
      </c>
      <c r="X1175" s="109">
        <v>14028.5383</v>
      </c>
      <c r="Y1175" s="109">
        <v>0</v>
      </c>
      <c r="Z1175" s="109">
        <v>0</v>
      </c>
      <c r="AA1175" s="109">
        <v>0</v>
      </c>
      <c r="AB1175" s="109">
        <v>0</v>
      </c>
      <c r="AC1175" s="109">
        <v>0</v>
      </c>
      <c r="AD1175" s="109">
        <v>0</v>
      </c>
      <c r="AE1175" s="109">
        <v>0</v>
      </c>
      <c r="AF1175" s="109">
        <v>0</v>
      </c>
      <c r="AG1175" s="109">
        <v>0</v>
      </c>
      <c r="AH1175" s="109">
        <v>0</v>
      </c>
      <c r="AI1175" s="109">
        <v>0</v>
      </c>
      <c r="AJ1175" s="109">
        <v>0</v>
      </c>
      <c r="AK1175" s="109">
        <v>0</v>
      </c>
      <c r="AL1175" s="109">
        <v>0</v>
      </c>
      <c r="AM1175" s="109">
        <v>0</v>
      </c>
      <c r="AN1175" s="109">
        <v>0</v>
      </c>
      <c r="AO1175" s="109">
        <v>0</v>
      </c>
      <c r="AP1175" s="160">
        <f t="shared" si="1082"/>
        <v>158630.21460000001</v>
      </c>
      <c r="AQ1175" s="160">
        <f t="shared" si="1083"/>
        <v>0</v>
      </c>
      <c r="AR1175" s="160">
        <f t="shared" si="1084"/>
        <v>158630.21460000001</v>
      </c>
      <c r="AS1175" s="607"/>
      <c r="AT1175" s="219"/>
      <c r="AU1175" s="13">
        <f t="shared" si="1087"/>
        <v>0</v>
      </c>
      <c r="AV1175" s="13">
        <f t="shared" si="1088"/>
        <v>0</v>
      </c>
      <c r="AW1175" s="13">
        <f t="shared" si="1089"/>
        <v>0</v>
      </c>
      <c r="AX1175" s="13">
        <f t="shared" si="1090"/>
        <v>0</v>
      </c>
      <c r="AY1175" s="13">
        <f t="shared" si="1091"/>
        <v>0</v>
      </c>
      <c r="AZ1175" s="13">
        <f t="shared" si="1092"/>
        <v>0</v>
      </c>
      <c r="BA1175" s="13">
        <f t="shared" si="1085"/>
        <v>0</v>
      </c>
      <c r="BB1175" s="13">
        <f t="shared" si="1093"/>
        <v>0</v>
      </c>
      <c r="BC1175" s="13">
        <f t="shared" si="1086"/>
        <v>0</v>
      </c>
      <c r="BD1175" s="13">
        <f t="shared" si="1094"/>
        <v>0</v>
      </c>
      <c r="BE1175" s="13">
        <f t="shared" si="1095"/>
        <v>0</v>
      </c>
      <c r="BF1175" s="13">
        <f t="shared" si="1096"/>
        <v>0</v>
      </c>
      <c r="BG1175" s="13">
        <f t="shared" si="1097"/>
        <v>0</v>
      </c>
      <c r="BH1175" s="13">
        <f t="shared" si="1098"/>
        <v>0</v>
      </c>
      <c r="BI1175" s="73">
        <f t="shared" si="1080"/>
        <v>0</v>
      </c>
      <c r="BJ1175" s="219"/>
      <c r="BK1175" s="850">
        <f t="shared" si="1066"/>
        <v>0</v>
      </c>
      <c r="BL1175" s="109">
        <f t="shared" si="1067"/>
        <v>0</v>
      </c>
      <c r="BM1175" s="109">
        <f t="shared" si="1068"/>
        <v>0</v>
      </c>
      <c r="BN1175" s="109">
        <f t="shared" si="1069"/>
        <v>0</v>
      </c>
      <c r="BO1175" s="109">
        <f t="shared" si="1070"/>
        <v>0</v>
      </c>
      <c r="BP1175" s="109">
        <f t="shared" si="1071"/>
        <v>0</v>
      </c>
      <c r="BQ1175" s="109">
        <f t="shared" si="1072"/>
        <v>0</v>
      </c>
      <c r="BR1175" s="109">
        <f t="shared" si="1073"/>
        <v>0</v>
      </c>
      <c r="BS1175" s="109">
        <f t="shared" si="1074"/>
        <v>0</v>
      </c>
      <c r="BT1175" s="109">
        <f t="shared" si="1075"/>
        <v>0</v>
      </c>
      <c r="BU1175" s="109">
        <f t="shared" si="1076"/>
        <v>0</v>
      </c>
      <c r="BV1175" s="109">
        <f t="shared" si="1077"/>
        <v>0</v>
      </c>
      <c r="BW1175" s="109">
        <f t="shared" si="1078"/>
        <v>0</v>
      </c>
      <c r="BX1175" s="109">
        <f t="shared" si="1079"/>
        <v>0</v>
      </c>
      <c r="BY1175" s="1000">
        <f t="shared" si="1081"/>
        <v>0</v>
      </c>
    </row>
    <row r="1176" spans="1:77">
      <c r="A1176" s="679"/>
      <c r="B1176" s="679" t="s">
        <v>2101</v>
      </c>
      <c r="C1176" s="57" t="s">
        <v>36</v>
      </c>
      <c r="D1176" s="684" t="s">
        <v>31</v>
      </c>
      <c r="E1176" s="681" t="s">
        <v>349</v>
      </c>
      <c r="F1176" s="682" t="s">
        <v>264</v>
      </c>
      <c r="G1176" s="682" t="s">
        <v>106</v>
      </c>
      <c r="H1176" s="241" t="s">
        <v>136</v>
      </c>
      <c r="I1176" s="38"/>
      <c r="J1176" s="983"/>
      <c r="K1176" s="903"/>
      <c r="L1176" s="798"/>
      <c r="M1176" s="429"/>
      <c r="N1176" s="109"/>
      <c r="O1176" s="109"/>
      <c r="P1176" s="109"/>
      <c r="Q1176" s="607"/>
      <c r="R1176" s="93"/>
      <c r="S1176" s="109">
        <v>0</v>
      </c>
      <c r="T1176" s="109">
        <v>0</v>
      </c>
      <c r="U1176" s="109">
        <v>0</v>
      </c>
      <c r="V1176" s="109">
        <v>4371.6000000000004</v>
      </c>
      <c r="W1176" s="109">
        <v>83789</v>
      </c>
      <c r="X1176" s="109">
        <v>8743.2000000000007</v>
      </c>
      <c r="Y1176" s="109">
        <v>0</v>
      </c>
      <c r="Z1176" s="109">
        <v>0</v>
      </c>
      <c r="AA1176" s="109">
        <v>0</v>
      </c>
      <c r="AB1176" s="109">
        <v>0</v>
      </c>
      <c r="AC1176" s="109">
        <v>0</v>
      </c>
      <c r="AD1176" s="109">
        <v>0</v>
      </c>
      <c r="AE1176" s="109">
        <v>0</v>
      </c>
      <c r="AF1176" s="109">
        <v>0</v>
      </c>
      <c r="AG1176" s="109">
        <v>0</v>
      </c>
      <c r="AH1176" s="109">
        <v>0</v>
      </c>
      <c r="AI1176" s="109">
        <v>0</v>
      </c>
      <c r="AJ1176" s="109">
        <v>0</v>
      </c>
      <c r="AK1176" s="109">
        <v>0</v>
      </c>
      <c r="AL1176" s="109">
        <v>0</v>
      </c>
      <c r="AM1176" s="109">
        <v>0</v>
      </c>
      <c r="AN1176" s="109">
        <v>0</v>
      </c>
      <c r="AO1176" s="109">
        <v>0</v>
      </c>
      <c r="AP1176" s="160">
        <f t="shared" si="1082"/>
        <v>96903.8</v>
      </c>
      <c r="AQ1176" s="160">
        <f t="shared" si="1083"/>
        <v>0</v>
      </c>
      <c r="AR1176" s="160">
        <f t="shared" si="1084"/>
        <v>96903.8</v>
      </c>
      <c r="AS1176" s="607"/>
      <c r="AT1176" s="219"/>
      <c r="AU1176" s="13">
        <f t="shared" si="1087"/>
        <v>0</v>
      </c>
      <c r="AV1176" s="13">
        <f t="shared" si="1088"/>
        <v>0</v>
      </c>
      <c r="AW1176" s="13">
        <f t="shared" si="1089"/>
        <v>0</v>
      </c>
      <c r="AX1176" s="13">
        <f t="shared" si="1090"/>
        <v>0</v>
      </c>
      <c r="AY1176" s="13">
        <f t="shared" si="1091"/>
        <v>0</v>
      </c>
      <c r="AZ1176" s="13">
        <f t="shared" si="1092"/>
        <v>0</v>
      </c>
      <c r="BA1176" s="13">
        <f t="shared" si="1085"/>
        <v>0</v>
      </c>
      <c r="BB1176" s="13">
        <f t="shared" si="1093"/>
        <v>0</v>
      </c>
      <c r="BC1176" s="13">
        <f t="shared" si="1086"/>
        <v>0</v>
      </c>
      <c r="BD1176" s="13">
        <f t="shared" si="1094"/>
        <v>0</v>
      </c>
      <c r="BE1176" s="13">
        <f t="shared" si="1095"/>
        <v>0</v>
      </c>
      <c r="BF1176" s="13">
        <f t="shared" si="1096"/>
        <v>0</v>
      </c>
      <c r="BG1176" s="13">
        <f t="shared" si="1097"/>
        <v>0</v>
      </c>
      <c r="BH1176" s="13">
        <f t="shared" si="1098"/>
        <v>0</v>
      </c>
      <c r="BI1176" s="73">
        <f t="shared" si="1080"/>
        <v>0</v>
      </c>
      <c r="BJ1176" s="219"/>
      <c r="BK1176" s="850">
        <f t="shared" si="1066"/>
        <v>0</v>
      </c>
      <c r="BL1176" s="109">
        <f t="shared" si="1067"/>
        <v>0</v>
      </c>
      <c r="BM1176" s="109">
        <f t="shared" si="1068"/>
        <v>0</v>
      </c>
      <c r="BN1176" s="109">
        <f t="shared" si="1069"/>
        <v>0</v>
      </c>
      <c r="BO1176" s="109">
        <f t="shared" si="1070"/>
        <v>0</v>
      </c>
      <c r="BP1176" s="109">
        <f t="shared" si="1071"/>
        <v>0</v>
      </c>
      <c r="BQ1176" s="109">
        <f t="shared" si="1072"/>
        <v>0</v>
      </c>
      <c r="BR1176" s="109">
        <f t="shared" si="1073"/>
        <v>0</v>
      </c>
      <c r="BS1176" s="109">
        <f t="shared" si="1074"/>
        <v>0</v>
      </c>
      <c r="BT1176" s="109">
        <f t="shared" si="1075"/>
        <v>0</v>
      </c>
      <c r="BU1176" s="109">
        <f t="shared" si="1076"/>
        <v>0</v>
      </c>
      <c r="BV1176" s="109">
        <f t="shared" si="1077"/>
        <v>0</v>
      </c>
      <c r="BW1176" s="109">
        <f t="shared" si="1078"/>
        <v>0</v>
      </c>
      <c r="BX1176" s="109">
        <f t="shared" si="1079"/>
        <v>0</v>
      </c>
      <c r="BY1176" s="1000">
        <f t="shared" si="1081"/>
        <v>0</v>
      </c>
    </row>
    <row r="1177" spans="1:77">
      <c r="A1177" s="679"/>
      <c r="B1177" s="679" t="s">
        <v>2101</v>
      </c>
      <c r="C1177" s="57" t="s">
        <v>36</v>
      </c>
      <c r="D1177" s="684" t="s">
        <v>22</v>
      </c>
      <c r="E1177" s="681" t="s">
        <v>349</v>
      </c>
      <c r="F1177" s="682" t="s">
        <v>264</v>
      </c>
      <c r="G1177" s="682" t="s">
        <v>106</v>
      </c>
      <c r="H1177" s="241" t="s">
        <v>132</v>
      </c>
      <c r="I1177" s="38"/>
      <c r="J1177" s="983"/>
      <c r="K1177" s="903"/>
      <c r="L1177" s="798"/>
      <c r="M1177" s="429"/>
      <c r="N1177" s="109"/>
      <c r="O1177" s="109"/>
      <c r="P1177" s="109"/>
      <c r="Q1177" s="607"/>
      <c r="R1177" s="93"/>
      <c r="S1177" s="109">
        <v>1052.72</v>
      </c>
      <c r="T1177" s="109">
        <v>-4725.13</v>
      </c>
      <c r="U1177" s="109">
        <v>-16.920000000000002</v>
      </c>
      <c r="V1177" s="109">
        <v>4570</v>
      </c>
      <c r="W1177" s="109">
        <v>12372.178199999998</v>
      </c>
      <c r="X1177" s="109">
        <v>1643.6461999999999</v>
      </c>
      <c r="Y1177" s="109">
        <v>0</v>
      </c>
      <c r="Z1177" s="109">
        <v>0</v>
      </c>
      <c r="AA1177" s="109">
        <v>0</v>
      </c>
      <c r="AB1177" s="109">
        <v>0</v>
      </c>
      <c r="AC1177" s="109">
        <v>0</v>
      </c>
      <c r="AD1177" s="109">
        <v>0</v>
      </c>
      <c r="AE1177" s="109">
        <v>0</v>
      </c>
      <c r="AF1177" s="109">
        <v>0</v>
      </c>
      <c r="AG1177" s="109">
        <v>0</v>
      </c>
      <c r="AH1177" s="109">
        <v>0</v>
      </c>
      <c r="AI1177" s="109">
        <v>0</v>
      </c>
      <c r="AJ1177" s="109">
        <v>0</v>
      </c>
      <c r="AK1177" s="109">
        <v>2429.1515999999997</v>
      </c>
      <c r="AL1177" s="109">
        <v>6680.1669000000002</v>
      </c>
      <c r="AM1177" s="109">
        <v>7287.4548000000004</v>
      </c>
      <c r="AN1177" s="109">
        <v>6680.1669000000002</v>
      </c>
      <c r="AO1177" s="109">
        <v>4372.4728800000003</v>
      </c>
      <c r="AP1177" s="160">
        <f t="shared" si="1082"/>
        <v>14896.494399999998</v>
      </c>
      <c r="AQ1177" s="160">
        <f t="shared" si="1083"/>
        <v>27449.413080000002</v>
      </c>
      <c r="AR1177" s="160">
        <f t="shared" si="1084"/>
        <v>42345.907479999994</v>
      </c>
      <c r="AS1177" s="607"/>
      <c r="AT1177" s="219"/>
      <c r="AU1177" s="13">
        <f t="shared" si="1087"/>
        <v>0</v>
      </c>
      <c r="AV1177" s="13">
        <f t="shared" si="1088"/>
        <v>0</v>
      </c>
      <c r="AW1177" s="13">
        <f t="shared" si="1089"/>
        <v>0</v>
      </c>
      <c r="AX1177" s="13">
        <f t="shared" si="1090"/>
        <v>0</v>
      </c>
      <c r="AY1177" s="13">
        <f t="shared" si="1091"/>
        <v>0</v>
      </c>
      <c r="AZ1177" s="13">
        <f t="shared" si="1092"/>
        <v>0</v>
      </c>
      <c r="BA1177" s="13">
        <f t="shared" si="1085"/>
        <v>0</v>
      </c>
      <c r="BB1177" s="13">
        <f t="shared" si="1093"/>
        <v>0</v>
      </c>
      <c r="BC1177" s="13">
        <f t="shared" si="1086"/>
        <v>0</v>
      </c>
      <c r="BD1177" s="13">
        <f t="shared" si="1094"/>
        <v>2429.1515999999997</v>
      </c>
      <c r="BE1177" s="13">
        <f t="shared" si="1095"/>
        <v>6680.1669000000002</v>
      </c>
      <c r="BF1177" s="13">
        <f t="shared" si="1096"/>
        <v>7287.4548000000004</v>
      </c>
      <c r="BG1177" s="13">
        <f t="shared" si="1097"/>
        <v>6680.1669000000002</v>
      </c>
      <c r="BH1177" s="13">
        <f t="shared" si="1098"/>
        <v>4372.4728800000003</v>
      </c>
      <c r="BI1177" s="73">
        <f t="shared" si="1080"/>
        <v>27449.413080000002</v>
      </c>
      <c r="BJ1177" s="219"/>
      <c r="BK1177" s="850">
        <f t="shared" si="1066"/>
        <v>0</v>
      </c>
      <c r="BL1177" s="109">
        <f t="shared" si="1067"/>
        <v>0</v>
      </c>
      <c r="BM1177" s="109">
        <f t="shared" si="1068"/>
        <v>0</v>
      </c>
      <c r="BN1177" s="109">
        <f t="shared" si="1069"/>
        <v>0</v>
      </c>
      <c r="BO1177" s="109">
        <f t="shared" si="1070"/>
        <v>0</v>
      </c>
      <c r="BP1177" s="109">
        <f t="shared" si="1071"/>
        <v>0</v>
      </c>
      <c r="BQ1177" s="109">
        <f t="shared" si="1072"/>
        <v>0</v>
      </c>
      <c r="BR1177" s="109">
        <f t="shared" si="1073"/>
        <v>0</v>
      </c>
      <c r="BS1177" s="109">
        <f t="shared" si="1074"/>
        <v>0</v>
      </c>
      <c r="BT1177" s="109">
        <f t="shared" si="1075"/>
        <v>2429.1515999999997</v>
      </c>
      <c r="BU1177" s="109">
        <f t="shared" si="1076"/>
        <v>6680.1669000000002</v>
      </c>
      <c r="BV1177" s="109">
        <f t="shared" si="1077"/>
        <v>7287.4548000000004</v>
      </c>
      <c r="BW1177" s="109">
        <f t="shared" si="1078"/>
        <v>6680.1669000000002</v>
      </c>
      <c r="BX1177" s="109">
        <f t="shared" si="1079"/>
        <v>4372.4728800000003</v>
      </c>
      <c r="BY1177" s="1000">
        <f t="shared" si="1081"/>
        <v>27449.413080000002</v>
      </c>
    </row>
    <row r="1178" spans="1:77">
      <c r="A1178" s="679"/>
      <c r="B1178" s="679" t="s">
        <v>2101</v>
      </c>
      <c r="C1178" s="57" t="s">
        <v>36</v>
      </c>
      <c r="D1178" s="684" t="s">
        <v>29</v>
      </c>
      <c r="E1178" s="681" t="s">
        <v>349</v>
      </c>
      <c r="F1178" s="682" t="s">
        <v>264</v>
      </c>
      <c r="G1178" s="682" t="s">
        <v>106</v>
      </c>
      <c r="H1178" s="241" t="s">
        <v>135</v>
      </c>
      <c r="I1178" s="38"/>
      <c r="J1178" s="983"/>
      <c r="K1178" s="903"/>
      <c r="L1178" s="798"/>
      <c r="M1178" s="429"/>
      <c r="N1178" s="109"/>
      <c r="O1178" s="109"/>
      <c r="P1178" s="109"/>
      <c r="Q1178" s="607"/>
      <c r="R1178" s="93"/>
      <c r="S1178" s="109">
        <v>0</v>
      </c>
      <c r="T1178" s="109">
        <v>0</v>
      </c>
      <c r="U1178" s="109">
        <v>0</v>
      </c>
      <c r="V1178" s="109">
        <v>1215.5999999999999</v>
      </c>
      <c r="W1178" s="109">
        <v>23299</v>
      </c>
      <c r="X1178" s="109">
        <v>2431.1999999999998</v>
      </c>
      <c r="Y1178" s="109">
        <v>0</v>
      </c>
      <c r="Z1178" s="109">
        <v>0</v>
      </c>
      <c r="AA1178" s="109">
        <v>0</v>
      </c>
      <c r="AB1178" s="109">
        <v>0</v>
      </c>
      <c r="AC1178" s="109">
        <v>0</v>
      </c>
      <c r="AD1178" s="109">
        <v>0</v>
      </c>
      <c r="AE1178" s="109">
        <v>0</v>
      </c>
      <c r="AF1178" s="109">
        <v>0</v>
      </c>
      <c r="AG1178" s="109">
        <v>0</v>
      </c>
      <c r="AH1178" s="109">
        <v>0</v>
      </c>
      <c r="AI1178" s="109">
        <v>0</v>
      </c>
      <c r="AJ1178" s="109">
        <v>0</v>
      </c>
      <c r="AK1178" s="109">
        <v>0</v>
      </c>
      <c r="AL1178" s="109">
        <v>0</v>
      </c>
      <c r="AM1178" s="109">
        <v>0</v>
      </c>
      <c r="AN1178" s="109">
        <v>0</v>
      </c>
      <c r="AO1178" s="109">
        <v>0</v>
      </c>
      <c r="AP1178" s="160">
        <f t="shared" si="1082"/>
        <v>26945.8</v>
      </c>
      <c r="AQ1178" s="160">
        <f t="shared" si="1083"/>
        <v>0</v>
      </c>
      <c r="AR1178" s="160">
        <f t="shared" si="1084"/>
        <v>26945.8</v>
      </c>
      <c r="AS1178" s="607"/>
      <c r="AT1178" s="219"/>
      <c r="AU1178" s="13">
        <f t="shared" si="1087"/>
        <v>0</v>
      </c>
      <c r="AV1178" s="13">
        <f t="shared" si="1088"/>
        <v>0</v>
      </c>
      <c r="AW1178" s="13">
        <f t="shared" si="1089"/>
        <v>0</v>
      </c>
      <c r="AX1178" s="13">
        <f t="shared" si="1090"/>
        <v>0</v>
      </c>
      <c r="AY1178" s="13">
        <f t="shared" si="1091"/>
        <v>0</v>
      </c>
      <c r="AZ1178" s="13">
        <f t="shared" si="1092"/>
        <v>0</v>
      </c>
      <c r="BA1178" s="13">
        <f t="shared" si="1085"/>
        <v>0</v>
      </c>
      <c r="BB1178" s="13">
        <f t="shared" si="1093"/>
        <v>0</v>
      </c>
      <c r="BC1178" s="13">
        <f t="shared" si="1086"/>
        <v>0</v>
      </c>
      <c r="BD1178" s="13">
        <f t="shared" si="1094"/>
        <v>0</v>
      </c>
      <c r="BE1178" s="13">
        <f t="shared" si="1095"/>
        <v>0</v>
      </c>
      <c r="BF1178" s="13">
        <f t="shared" si="1096"/>
        <v>0</v>
      </c>
      <c r="BG1178" s="13">
        <f t="shared" si="1097"/>
        <v>0</v>
      </c>
      <c r="BH1178" s="13">
        <f t="shared" si="1098"/>
        <v>0</v>
      </c>
      <c r="BI1178" s="73">
        <f t="shared" si="1080"/>
        <v>0</v>
      </c>
      <c r="BJ1178" s="219"/>
      <c r="BK1178" s="850">
        <f t="shared" si="1066"/>
        <v>0</v>
      </c>
      <c r="BL1178" s="109">
        <f t="shared" si="1067"/>
        <v>0</v>
      </c>
      <c r="BM1178" s="109">
        <f t="shared" si="1068"/>
        <v>0</v>
      </c>
      <c r="BN1178" s="109">
        <f t="shared" si="1069"/>
        <v>0</v>
      </c>
      <c r="BO1178" s="109">
        <f t="shared" si="1070"/>
        <v>0</v>
      </c>
      <c r="BP1178" s="109">
        <f t="shared" si="1071"/>
        <v>0</v>
      </c>
      <c r="BQ1178" s="109">
        <f t="shared" si="1072"/>
        <v>0</v>
      </c>
      <c r="BR1178" s="109">
        <f t="shared" si="1073"/>
        <v>0</v>
      </c>
      <c r="BS1178" s="109">
        <f t="shared" si="1074"/>
        <v>0</v>
      </c>
      <c r="BT1178" s="109">
        <f t="shared" si="1075"/>
        <v>0</v>
      </c>
      <c r="BU1178" s="109">
        <f t="shared" si="1076"/>
        <v>0</v>
      </c>
      <c r="BV1178" s="109">
        <f t="shared" si="1077"/>
        <v>0</v>
      </c>
      <c r="BW1178" s="109">
        <f t="shared" si="1078"/>
        <v>0</v>
      </c>
      <c r="BX1178" s="109">
        <f t="shared" si="1079"/>
        <v>0</v>
      </c>
      <c r="BY1178" s="1000">
        <f t="shared" si="1081"/>
        <v>0</v>
      </c>
    </row>
    <row r="1179" spans="1:77">
      <c r="A1179" s="678"/>
      <c r="B1179" s="678" t="s">
        <v>2101</v>
      </c>
      <c r="C1179" s="57" t="s">
        <v>36</v>
      </c>
      <c r="D1179" s="684" t="s">
        <v>33</v>
      </c>
      <c r="E1179" s="681" t="s">
        <v>349</v>
      </c>
      <c r="F1179" s="683" t="s">
        <v>264</v>
      </c>
      <c r="G1179" s="682" t="s">
        <v>106</v>
      </c>
      <c r="H1179" s="241" t="s">
        <v>137</v>
      </c>
      <c r="I1179" s="38"/>
      <c r="J1179" s="983"/>
      <c r="K1179" s="903"/>
      <c r="L1179" s="798"/>
      <c r="M1179" s="429"/>
      <c r="N1179" s="109"/>
      <c r="O1179" s="109"/>
      <c r="P1179" s="109"/>
      <c r="Q1179" s="607"/>
      <c r="R1179" s="93"/>
      <c r="S1179" s="109">
        <v>0</v>
      </c>
      <c r="T1179" s="109">
        <v>0</v>
      </c>
      <c r="U1179" s="109">
        <v>0</v>
      </c>
      <c r="V1179" s="109">
        <v>412.8</v>
      </c>
      <c r="W1179" s="109">
        <v>7912</v>
      </c>
      <c r="X1179" s="109">
        <v>825.6</v>
      </c>
      <c r="Y1179" s="109">
        <v>0</v>
      </c>
      <c r="Z1179" s="109">
        <v>0</v>
      </c>
      <c r="AA1179" s="109">
        <v>0</v>
      </c>
      <c r="AB1179" s="109">
        <v>0</v>
      </c>
      <c r="AC1179" s="109">
        <v>0</v>
      </c>
      <c r="AD1179" s="109">
        <v>0</v>
      </c>
      <c r="AE1179" s="109">
        <v>0</v>
      </c>
      <c r="AF1179" s="109">
        <v>0</v>
      </c>
      <c r="AG1179" s="109">
        <v>0</v>
      </c>
      <c r="AH1179" s="109">
        <v>0</v>
      </c>
      <c r="AI1179" s="109">
        <v>0</v>
      </c>
      <c r="AJ1179" s="109">
        <v>0</v>
      </c>
      <c r="AK1179" s="109">
        <v>0</v>
      </c>
      <c r="AL1179" s="109">
        <v>0</v>
      </c>
      <c r="AM1179" s="109">
        <v>0</v>
      </c>
      <c r="AN1179" s="109">
        <v>0</v>
      </c>
      <c r="AO1179" s="109">
        <v>0</v>
      </c>
      <c r="AP1179" s="160">
        <f t="shared" si="1082"/>
        <v>9150.4</v>
      </c>
      <c r="AQ1179" s="160">
        <f t="shared" si="1083"/>
        <v>0</v>
      </c>
      <c r="AR1179" s="160">
        <f t="shared" si="1084"/>
        <v>9150.4</v>
      </c>
      <c r="AS1179" s="607"/>
      <c r="AT1179" s="219"/>
      <c r="AU1179" s="13">
        <f t="shared" si="1087"/>
        <v>0</v>
      </c>
      <c r="AV1179" s="13">
        <f t="shared" si="1088"/>
        <v>0</v>
      </c>
      <c r="AW1179" s="13">
        <f t="shared" si="1089"/>
        <v>0</v>
      </c>
      <c r="AX1179" s="13">
        <f t="shared" si="1090"/>
        <v>0</v>
      </c>
      <c r="AY1179" s="13">
        <f t="shared" si="1091"/>
        <v>0</v>
      </c>
      <c r="AZ1179" s="13">
        <f t="shared" si="1092"/>
        <v>0</v>
      </c>
      <c r="BA1179" s="13">
        <f t="shared" si="1085"/>
        <v>0</v>
      </c>
      <c r="BB1179" s="13">
        <f t="shared" si="1093"/>
        <v>0</v>
      </c>
      <c r="BC1179" s="13">
        <f t="shared" si="1086"/>
        <v>0</v>
      </c>
      <c r="BD1179" s="13">
        <f t="shared" si="1094"/>
        <v>0</v>
      </c>
      <c r="BE1179" s="13">
        <f t="shared" si="1095"/>
        <v>0</v>
      </c>
      <c r="BF1179" s="13">
        <f t="shared" si="1096"/>
        <v>0</v>
      </c>
      <c r="BG1179" s="13">
        <f t="shared" si="1097"/>
        <v>0</v>
      </c>
      <c r="BH1179" s="13">
        <f t="shared" si="1098"/>
        <v>0</v>
      </c>
      <c r="BI1179" s="73">
        <f t="shared" si="1080"/>
        <v>0</v>
      </c>
      <c r="BJ1179" s="219"/>
      <c r="BK1179" s="850">
        <f t="shared" ref="BK1179:BK1210" si="1099">IF($E1179="N",AU1179)</f>
        <v>0</v>
      </c>
      <c r="BL1179" s="109">
        <f t="shared" ref="BL1179:BL1210" si="1100">IF($E1179="N",AV1179)</f>
        <v>0</v>
      </c>
      <c r="BM1179" s="109">
        <f t="shared" ref="BM1179:BM1210" si="1101">IF($E1179="N",AW1179)</f>
        <v>0</v>
      </c>
      <c r="BN1179" s="109">
        <f t="shared" ref="BN1179:BN1210" si="1102">IF($E1179="N",AX1179)</f>
        <v>0</v>
      </c>
      <c r="BO1179" s="109">
        <f t="shared" ref="BO1179:BO1210" si="1103">IF($E1179="N",AY1179)</f>
        <v>0</v>
      </c>
      <c r="BP1179" s="109">
        <f t="shared" ref="BP1179:BP1210" si="1104">IF($E1179="N",AZ1179)</f>
        <v>0</v>
      </c>
      <c r="BQ1179" s="109">
        <f t="shared" ref="BQ1179:BQ1210" si="1105">IF($E1179="N",BA1179)</f>
        <v>0</v>
      </c>
      <c r="BR1179" s="109">
        <f t="shared" ref="BR1179:BR1210" si="1106">IF($E1179="N",BB1179)</f>
        <v>0</v>
      </c>
      <c r="BS1179" s="109">
        <f t="shared" ref="BS1179:BS1210" si="1107">IF($E1179="N",BC1179)</f>
        <v>0</v>
      </c>
      <c r="BT1179" s="109">
        <f t="shared" ref="BT1179:BT1210" si="1108">IF($E1179="N",BD1179)</f>
        <v>0</v>
      </c>
      <c r="BU1179" s="109">
        <f t="shared" ref="BU1179:BU1210" si="1109">IF($E1179="N",BE1179)</f>
        <v>0</v>
      </c>
      <c r="BV1179" s="109">
        <f t="shared" ref="BV1179:BV1210" si="1110">IF($E1179="N",BF1179)</f>
        <v>0</v>
      </c>
      <c r="BW1179" s="109">
        <f t="shared" ref="BW1179:BW1210" si="1111">IF($E1179="N",BG1179)</f>
        <v>0</v>
      </c>
      <c r="BX1179" s="109">
        <f t="shared" ref="BX1179:BX1210" si="1112">IF($E1179="N",BH1179)</f>
        <v>0</v>
      </c>
      <c r="BY1179" s="1000">
        <f t="shared" si="1081"/>
        <v>0</v>
      </c>
    </row>
    <row r="1180" spans="1:77">
      <c r="A1180" s="679"/>
      <c r="B1180" s="679" t="s">
        <v>2117</v>
      </c>
      <c r="C1180" s="57" t="s">
        <v>36</v>
      </c>
      <c r="D1180" s="684" t="s">
        <v>25</v>
      </c>
      <c r="E1180" s="681" t="s">
        <v>349</v>
      </c>
      <c r="F1180" s="682" t="s">
        <v>264</v>
      </c>
      <c r="G1180" s="682" t="s">
        <v>106</v>
      </c>
      <c r="H1180" s="241" t="s">
        <v>133</v>
      </c>
      <c r="I1180" s="38"/>
      <c r="J1180" s="983"/>
      <c r="K1180" s="903"/>
      <c r="L1180" s="798"/>
      <c r="M1180" s="429"/>
      <c r="N1180" s="109"/>
      <c r="O1180" s="109"/>
      <c r="P1180" s="109"/>
      <c r="Q1180" s="607"/>
      <c r="R1180" s="93"/>
      <c r="S1180" s="109">
        <v>36099.89</v>
      </c>
      <c r="T1180" s="109">
        <v>0</v>
      </c>
      <c r="U1180" s="109">
        <v>0</v>
      </c>
      <c r="V1180" s="109">
        <v>23793.05</v>
      </c>
      <c r="W1180" s="109">
        <v>23793.05</v>
      </c>
      <c r="X1180" s="109">
        <v>3738.2392</v>
      </c>
      <c r="Y1180" s="109">
        <v>0</v>
      </c>
      <c r="Z1180" s="109">
        <v>0</v>
      </c>
      <c r="AA1180" s="109">
        <v>0</v>
      </c>
      <c r="AB1180" s="109">
        <v>0</v>
      </c>
      <c r="AC1180" s="109">
        <v>0</v>
      </c>
      <c r="AD1180" s="109">
        <v>0</v>
      </c>
      <c r="AE1180" s="109">
        <v>0</v>
      </c>
      <c r="AF1180" s="109">
        <v>0</v>
      </c>
      <c r="AG1180" s="109">
        <v>0</v>
      </c>
      <c r="AH1180" s="109">
        <v>0</v>
      </c>
      <c r="AI1180" s="109">
        <v>0</v>
      </c>
      <c r="AJ1180" s="109">
        <v>0</v>
      </c>
      <c r="AK1180" s="109">
        <v>0</v>
      </c>
      <c r="AL1180" s="109">
        <v>0</v>
      </c>
      <c r="AM1180" s="109">
        <v>0</v>
      </c>
      <c r="AN1180" s="109">
        <v>0</v>
      </c>
      <c r="AO1180" s="109">
        <v>0</v>
      </c>
      <c r="AP1180" s="160">
        <f t="shared" si="1082"/>
        <v>87424.229200000002</v>
      </c>
      <c r="AQ1180" s="160">
        <f t="shared" si="1083"/>
        <v>0</v>
      </c>
      <c r="AR1180" s="160">
        <f t="shared" si="1084"/>
        <v>87424.229200000002</v>
      </c>
      <c r="AS1180" s="607"/>
      <c r="AT1180" s="219"/>
      <c r="AU1180" s="13">
        <f t="shared" si="1087"/>
        <v>0</v>
      </c>
      <c r="AV1180" s="13">
        <f t="shared" si="1088"/>
        <v>0</v>
      </c>
      <c r="AW1180" s="13">
        <f t="shared" si="1089"/>
        <v>0</v>
      </c>
      <c r="AX1180" s="13">
        <f t="shared" si="1090"/>
        <v>0</v>
      </c>
      <c r="AY1180" s="13">
        <f t="shared" si="1091"/>
        <v>0</v>
      </c>
      <c r="AZ1180" s="13">
        <f t="shared" si="1092"/>
        <v>0</v>
      </c>
      <c r="BA1180" s="13">
        <f t="shared" si="1085"/>
        <v>0</v>
      </c>
      <c r="BB1180" s="13">
        <f t="shared" si="1093"/>
        <v>0</v>
      </c>
      <c r="BC1180" s="13">
        <f t="shared" si="1086"/>
        <v>0</v>
      </c>
      <c r="BD1180" s="13">
        <f t="shared" si="1094"/>
        <v>0</v>
      </c>
      <c r="BE1180" s="13">
        <f t="shared" si="1095"/>
        <v>0</v>
      </c>
      <c r="BF1180" s="13">
        <f t="shared" si="1096"/>
        <v>0</v>
      </c>
      <c r="BG1180" s="13">
        <f t="shared" si="1097"/>
        <v>0</v>
      </c>
      <c r="BH1180" s="13">
        <f t="shared" si="1098"/>
        <v>0</v>
      </c>
      <c r="BI1180" s="73">
        <f t="shared" si="1080"/>
        <v>0</v>
      </c>
      <c r="BJ1180" s="219"/>
      <c r="BK1180" s="850">
        <f t="shared" si="1099"/>
        <v>0</v>
      </c>
      <c r="BL1180" s="109">
        <f t="shared" si="1100"/>
        <v>0</v>
      </c>
      <c r="BM1180" s="109">
        <f t="shared" si="1101"/>
        <v>0</v>
      </c>
      <c r="BN1180" s="109">
        <f t="shared" si="1102"/>
        <v>0</v>
      </c>
      <c r="BO1180" s="109">
        <f t="shared" si="1103"/>
        <v>0</v>
      </c>
      <c r="BP1180" s="109">
        <f t="shared" si="1104"/>
        <v>0</v>
      </c>
      <c r="BQ1180" s="109">
        <f t="shared" si="1105"/>
        <v>0</v>
      </c>
      <c r="BR1180" s="109">
        <f t="shared" si="1106"/>
        <v>0</v>
      </c>
      <c r="BS1180" s="109">
        <f t="shared" si="1107"/>
        <v>0</v>
      </c>
      <c r="BT1180" s="109">
        <f t="shared" si="1108"/>
        <v>0</v>
      </c>
      <c r="BU1180" s="109">
        <f t="shared" si="1109"/>
        <v>0</v>
      </c>
      <c r="BV1180" s="109">
        <f t="shared" si="1110"/>
        <v>0</v>
      </c>
      <c r="BW1180" s="109">
        <f t="shared" si="1111"/>
        <v>0</v>
      </c>
      <c r="BX1180" s="109">
        <f t="shared" si="1112"/>
        <v>0</v>
      </c>
      <c r="BY1180" s="1000">
        <f t="shared" si="1081"/>
        <v>0</v>
      </c>
    </row>
    <row r="1181" spans="1:77">
      <c r="A1181" s="680"/>
      <c r="B1181" s="680" t="s">
        <v>2117</v>
      </c>
      <c r="C1181" s="57" t="s">
        <v>36</v>
      </c>
      <c r="D1181" s="684" t="s">
        <v>27</v>
      </c>
      <c r="E1181" s="681" t="s">
        <v>349</v>
      </c>
      <c r="F1181" s="682" t="s">
        <v>264</v>
      </c>
      <c r="G1181" s="682" t="s">
        <v>106</v>
      </c>
      <c r="H1181" s="241" t="s">
        <v>134</v>
      </c>
      <c r="I1181" s="38"/>
      <c r="J1181" s="983"/>
      <c r="K1181" s="903"/>
      <c r="L1181" s="798"/>
      <c r="M1181" s="429"/>
      <c r="N1181" s="109"/>
      <c r="O1181" s="109"/>
      <c r="P1181" s="109"/>
      <c r="Q1181" s="607"/>
      <c r="R1181" s="93"/>
      <c r="S1181" s="109">
        <v>0</v>
      </c>
      <c r="T1181" s="109">
        <v>0</v>
      </c>
      <c r="U1181" s="109">
        <v>0</v>
      </c>
      <c r="V1181" s="109">
        <v>3919.25</v>
      </c>
      <c r="W1181" s="109">
        <v>3919.25</v>
      </c>
      <c r="X1181" s="109">
        <v>615.77200000000005</v>
      </c>
      <c r="Y1181" s="109">
        <v>0</v>
      </c>
      <c r="Z1181" s="109">
        <v>0</v>
      </c>
      <c r="AA1181" s="109">
        <v>0</v>
      </c>
      <c r="AB1181" s="109">
        <v>0</v>
      </c>
      <c r="AC1181" s="109">
        <v>0</v>
      </c>
      <c r="AD1181" s="109">
        <v>0</v>
      </c>
      <c r="AE1181" s="109">
        <v>0</v>
      </c>
      <c r="AF1181" s="109">
        <v>0</v>
      </c>
      <c r="AG1181" s="109">
        <v>0</v>
      </c>
      <c r="AH1181" s="109">
        <v>0</v>
      </c>
      <c r="AI1181" s="109">
        <v>0</v>
      </c>
      <c r="AJ1181" s="109">
        <v>0</v>
      </c>
      <c r="AK1181" s="109">
        <v>0</v>
      </c>
      <c r="AL1181" s="109">
        <v>0</v>
      </c>
      <c r="AM1181" s="109">
        <v>0</v>
      </c>
      <c r="AN1181" s="109">
        <v>0</v>
      </c>
      <c r="AO1181" s="109">
        <v>0</v>
      </c>
      <c r="AP1181" s="160">
        <f t="shared" si="1082"/>
        <v>8454.2720000000008</v>
      </c>
      <c r="AQ1181" s="160">
        <f t="shared" si="1083"/>
        <v>0</v>
      </c>
      <c r="AR1181" s="160">
        <f t="shared" si="1084"/>
        <v>8454.2720000000008</v>
      </c>
      <c r="AS1181" s="607"/>
      <c r="AT1181" s="219"/>
      <c r="AU1181" s="13">
        <f t="shared" si="1087"/>
        <v>0</v>
      </c>
      <c r="AV1181" s="13">
        <f t="shared" si="1088"/>
        <v>0</v>
      </c>
      <c r="AW1181" s="13">
        <f t="shared" si="1089"/>
        <v>0</v>
      </c>
      <c r="AX1181" s="13">
        <f t="shared" si="1090"/>
        <v>0</v>
      </c>
      <c r="AY1181" s="13">
        <f t="shared" si="1091"/>
        <v>0</v>
      </c>
      <c r="AZ1181" s="13">
        <f t="shared" si="1092"/>
        <v>0</v>
      </c>
      <c r="BA1181" s="13">
        <f t="shared" si="1085"/>
        <v>0</v>
      </c>
      <c r="BB1181" s="13">
        <f t="shared" si="1093"/>
        <v>0</v>
      </c>
      <c r="BC1181" s="13">
        <f t="shared" si="1086"/>
        <v>0</v>
      </c>
      <c r="BD1181" s="13">
        <f t="shared" si="1094"/>
        <v>0</v>
      </c>
      <c r="BE1181" s="13">
        <f t="shared" si="1095"/>
        <v>0</v>
      </c>
      <c r="BF1181" s="13">
        <f t="shared" si="1096"/>
        <v>0</v>
      </c>
      <c r="BG1181" s="13">
        <f t="shared" si="1097"/>
        <v>0</v>
      </c>
      <c r="BH1181" s="13">
        <f t="shared" si="1098"/>
        <v>0</v>
      </c>
      <c r="BI1181" s="73">
        <f t="shared" si="1080"/>
        <v>0</v>
      </c>
      <c r="BJ1181" s="219"/>
      <c r="BK1181" s="850">
        <f t="shared" si="1099"/>
        <v>0</v>
      </c>
      <c r="BL1181" s="109">
        <f t="shared" si="1100"/>
        <v>0</v>
      </c>
      <c r="BM1181" s="109">
        <f t="shared" si="1101"/>
        <v>0</v>
      </c>
      <c r="BN1181" s="109">
        <f t="shared" si="1102"/>
        <v>0</v>
      </c>
      <c r="BO1181" s="109">
        <f t="shared" si="1103"/>
        <v>0</v>
      </c>
      <c r="BP1181" s="109">
        <f t="shared" si="1104"/>
        <v>0</v>
      </c>
      <c r="BQ1181" s="109">
        <f t="shared" si="1105"/>
        <v>0</v>
      </c>
      <c r="BR1181" s="109">
        <f t="shared" si="1106"/>
        <v>0</v>
      </c>
      <c r="BS1181" s="109">
        <f t="shared" si="1107"/>
        <v>0</v>
      </c>
      <c r="BT1181" s="109">
        <f t="shared" si="1108"/>
        <v>0</v>
      </c>
      <c r="BU1181" s="109">
        <f t="shared" si="1109"/>
        <v>0</v>
      </c>
      <c r="BV1181" s="109">
        <f t="shared" si="1110"/>
        <v>0</v>
      </c>
      <c r="BW1181" s="109">
        <f t="shared" si="1111"/>
        <v>0</v>
      </c>
      <c r="BX1181" s="109">
        <f t="shared" si="1112"/>
        <v>0</v>
      </c>
      <c r="BY1181" s="1000">
        <f t="shared" si="1081"/>
        <v>0</v>
      </c>
    </row>
    <row r="1182" spans="1:77">
      <c r="A1182" s="679"/>
      <c r="B1182" s="679" t="s">
        <v>2117</v>
      </c>
      <c r="C1182" s="57" t="s">
        <v>36</v>
      </c>
      <c r="D1182" s="684" t="s">
        <v>22</v>
      </c>
      <c r="E1182" s="681" t="s">
        <v>349</v>
      </c>
      <c r="F1182" s="682" t="s">
        <v>264</v>
      </c>
      <c r="G1182" s="682" t="s">
        <v>106</v>
      </c>
      <c r="H1182" s="241" t="s">
        <v>132</v>
      </c>
      <c r="I1182" s="38"/>
      <c r="J1182" s="983"/>
      <c r="K1182" s="903"/>
      <c r="L1182" s="798"/>
      <c r="M1182" s="429"/>
      <c r="N1182" s="109"/>
      <c r="O1182" s="109"/>
      <c r="P1182" s="109"/>
      <c r="Q1182" s="607"/>
      <c r="R1182" s="93"/>
      <c r="S1182" s="109">
        <v>0</v>
      </c>
      <c r="T1182" s="109">
        <v>0</v>
      </c>
      <c r="U1182" s="109">
        <v>0</v>
      </c>
      <c r="V1182" s="109">
        <v>2787.7</v>
      </c>
      <c r="W1182" s="109">
        <v>2787.7</v>
      </c>
      <c r="X1182" s="109">
        <v>437.98879999999997</v>
      </c>
      <c r="Y1182" s="109">
        <v>0</v>
      </c>
      <c r="Z1182" s="109">
        <v>0</v>
      </c>
      <c r="AA1182" s="109">
        <v>0</v>
      </c>
      <c r="AB1182" s="109">
        <v>0</v>
      </c>
      <c r="AC1182" s="109">
        <v>0</v>
      </c>
      <c r="AD1182" s="109">
        <v>0</v>
      </c>
      <c r="AE1182" s="109">
        <v>0</v>
      </c>
      <c r="AF1182" s="109">
        <v>0</v>
      </c>
      <c r="AG1182" s="109">
        <v>0</v>
      </c>
      <c r="AH1182" s="109">
        <v>0</v>
      </c>
      <c r="AI1182" s="109">
        <v>0</v>
      </c>
      <c r="AJ1182" s="109">
        <v>0</v>
      </c>
      <c r="AK1182" s="109">
        <v>0</v>
      </c>
      <c r="AL1182" s="109">
        <v>0</v>
      </c>
      <c r="AM1182" s="109">
        <v>0</v>
      </c>
      <c r="AN1182" s="109">
        <v>0</v>
      </c>
      <c r="AO1182" s="109">
        <v>0</v>
      </c>
      <c r="AP1182" s="160">
        <f t="shared" si="1082"/>
        <v>6013.3887999999997</v>
      </c>
      <c r="AQ1182" s="160">
        <f t="shared" si="1083"/>
        <v>0</v>
      </c>
      <c r="AR1182" s="160">
        <f t="shared" si="1084"/>
        <v>6013.3887999999997</v>
      </c>
      <c r="AS1182" s="607"/>
      <c r="AT1182" s="219"/>
      <c r="AU1182" s="13">
        <f t="shared" si="1087"/>
        <v>0</v>
      </c>
      <c r="AV1182" s="13">
        <f t="shared" si="1088"/>
        <v>0</v>
      </c>
      <c r="AW1182" s="13">
        <f t="shared" si="1089"/>
        <v>0</v>
      </c>
      <c r="AX1182" s="13">
        <f t="shared" si="1090"/>
        <v>0</v>
      </c>
      <c r="AY1182" s="13">
        <f t="shared" si="1091"/>
        <v>0</v>
      </c>
      <c r="AZ1182" s="13">
        <f t="shared" si="1092"/>
        <v>0</v>
      </c>
      <c r="BA1182" s="13">
        <f t="shared" si="1085"/>
        <v>0</v>
      </c>
      <c r="BB1182" s="13">
        <f t="shared" si="1093"/>
        <v>0</v>
      </c>
      <c r="BC1182" s="13">
        <f t="shared" si="1086"/>
        <v>0</v>
      </c>
      <c r="BD1182" s="13">
        <f t="shared" si="1094"/>
        <v>0</v>
      </c>
      <c r="BE1182" s="13">
        <f t="shared" si="1095"/>
        <v>0</v>
      </c>
      <c r="BF1182" s="13">
        <f t="shared" si="1096"/>
        <v>0</v>
      </c>
      <c r="BG1182" s="13">
        <f t="shared" si="1097"/>
        <v>0</v>
      </c>
      <c r="BH1182" s="13">
        <f t="shared" si="1098"/>
        <v>0</v>
      </c>
      <c r="BI1182" s="73">
        <f t="shared" si="1080"/>
        <v>0</v>
      </c>
      <c r="BJ1182" s="219"/>
      <c r="BK1182" s="850">
        <f t="shared" si="1099"/>
        <v>0</v>
      </c>
      <c r="BL1182" s="109">
        <f t="shared" si="1100"/>
        <v>0</v>
      </c>
      <c r="BM1182" s="109">
        <f t="shared" si="1101"/>
        <v>0</v>
      </c>
      <c r="BN1182" s="109">
        <f t="shared" si="1102"/>
        <v>0</v>
      </c>
      <c r="BO1182" s="109">
        <f t="shared" si="1103"/>
        <v>0</v>
      </c>
      <c r="BP1182" s="109">
        <f t="shared" si="1104"/>
        <v>0</v>
      </c>
      <c r="BQ1182" s="109">
        <f t="shared" si="1105"/>
        <v>0</v>
      </c>
      <c r="BR1182" s="109">
        <f t="shared" si="1106"/>
        <v>0</v>
      </c>
      <c r="BS1182" s="109">
        <f t="shared" si="1107"/>
        <v>0</v>
      </c>
      <c r="BT1182" s="109">
        <f t="shared" si="1108"/>
        <v>0</v>
      </c>
      <c r="BU1182" s="109">
        <f t="shared" si="1109"/>
        <v>0</v>
      </c>
      <c r="BV1182" s="109">
        <f t="shared" si="1110"/>
        <v>0</v>
      </c>
      <c r="BW1182" s="109">
        <f t="shared" si="1111"/>
        <v>0</v>
      </c>
      <c r="BX1182" s="109">
        <f t="shared" si="1112"/>
        <v>0</v>
      </c>
      <c r="BY1182" s="1000">
        <f t="shared" si="1081"/>
        <v>0</v>
      </c>
    </row>
    <row r="1183" spans="1:77">
      <c r="A1183" s="678"/>
      <c r="B1183" s="678" t="s">
        <v>2117</v>
      </c>
      <c r="C1183" s="57" t="s">
        <v>36</v>
      </c>
      <c r="D1183" s="684" t="s">
        <v>31</v>
      </c>
      <c r="E1183" s="681" t="s">
        <v>349</v>
      </c>
      <c r="F1183" s="683" t="s">
        <v>264</v>
      </c>
      <c r="G1183" s="682" t="s">
        <v>106</v>
      </c>
      <c r="H1183" s="241" t="s">
        <v>136</v>
      </c>
      <c r="I1183" s="38"/>
      <c r="J1183" s="983"/>
      <c r="K1183" s="903"/>
      <c r="L1183" s="798"/>
      <c r="M1183" s="429"/>
      <c r="N1183" s="109"/>
      <c r="O1183" s="109"/>
      <c r="P1183" s="109"/>
      <c r="Q1183" s="607"/>
      <c r="R1183" s="93"/>
      <c r="S1183" s="109">
        <v>1740.32</v>
      </c>
      <c r="T1183" s="109">
        <v>17.88000000000012</v>
      </c>
      <c r="U1183" s="109">
        <v>0</v>
      </c>
      <c r="V1183" s="109">
        <v>0</v>
      </c>
      <c r="W1183" s="109">
        <v>0</v>
      </c>
      <c r="X1183" s="109">
        <v>0</v>
      </c>
      <c r="Y1183" s="109">
        <v>0</v>
      </c>
      <c r="Z1183" s="109">
        <v>0</v>
      </c>
      <c r="AA1183" s="109">
        <v>0</v>
      </c>
      <c r="AB1183" s="109">
        <v>0</v>
      </c>
      <c r="AC1183" s="109">
        <v>0</v>
      </c>
      <c r="AD1183" s="109">
        <v>0</v>
      </c>
      <c r="AE1183" s="109">
        <v>0</v>
      </c>
      <c r="AF1183" s="109">
        <v>0</v>
      </c>
      <c r="AG1183" s="109">
        <v>0</v>
      </c>
      <c r="AH1183" s="109">
        <v>0</v>
      </c>
      <c r="AI1183" s="109">
        <v>0</v>
      </c>
      <c r="AJ1183" s="109">
        <v>0</v>
      </c>
      <c r="AK1183" s="109">
        <v>0</v>
      </c>
      <c r="AL1183" s="109">
        <v>0</v>
      </c>
      <c r="AM1183" s="109">
        <v>0</v>
      </c>
      <c r="AN1183" s="109">
        <v>0</v>
      </c>
      <c r="AO1183" s="109">
        <v>0</v>
      </c>
      <c r="AP1183" s="160">
        <f t="shared" si="1082"/>
        <v>1758.2</v>
      </c>
      <c r="AQ1183" s="160">
        <f t="shared" si="1083"/>
        <v>0</v>
      </c>
      <c r="AR1183" s="160">
        <f t="shared" si="1084"/>
        <v>1758.2</v>
      </c>
      <c r="AS1183" s="607"/>
      <c r="AT1183" s="219"/>
      <c r="AU1183" s="13">
        <f t="shared" si="1087"/>
        <v>0</v>
      </c>
      <c r="AV1183" s="13">
        <f t="shared" si="1088"/>
        <v>0</v>
      </c>
      <c r="AW1183" s="13">
        <f t="shared" si="1089"/>
        <v>0</v>
      </c>
      <c r="AX1183" s="13">
        <f t="shared" si="1090"/>
        <v>0</v>
      </c>
      <c r="AY1183" s="13">
        <f t="shared" si="1091"/>
        <v>0</v>
      </c>
      <c r="AZ1183" s="13">
        <f t="shared" si="1092"/>
        <v>0</v>
      </c>
      <c r="BA1183" s="13">
        <f t="shared" si="1085"/>
        <v>0</v>
      </c>
      <c r="BB1183" s="13">
        <f t="shared" si="1093"/>
        <v>0</v>
      </c>
      <c r="BC1183" s="13">
        <f t="shared" si="1086"/>
        <v>0</v>
      </c>
      <c r="BD1183" s="13">
        <f t="shared" si="1094"/>
        <v>0</v>
      </c>
      <c r="BE1183" s="13">
        <f t="shared" si="1095"/>
        <v>0</v>
      </c>
      <c r="BF1183" s="13">
        <f t="shared" si="1096"/>
        <v>0</v>
      </c>
      <c r="BG1183" s="13">
        <f t="shared" si="1097"/>
        <v>0</v>
      </c>
      <c r="BH1183" s="13">
        <f t="shared" si="1098"/>
        <v>0</v>
      </c>
      <c r="BI1183" s="73">
        <f t="shared" si="1080"/>
        <v>0</v>
      </c>
      <c r="BJ1183" s="219"/>
      <c r="BK1183" s="850">
        <f t="shared" si="1099"/>
        <v>0</v>
      </c>
      <c r="BL1183" s="109">
        <f t="shared" si="1100"/>
        <v>0</v>
      </c>
      <c r="BM1183" s="109">
        <f t="shared" si="1101"/>
        <v>0</v>
      </c>
      <c r="BN1183" s="109">
        <f t="shared" si="1102"/>
        <v>0</v>
      </c>
      <c r="BO1183" s="109">
        <f t="shared" si="1103"/>
        <v>0</v>
      </c>
      <c r="BP1183" s="109">
        <f t="shared" si="1104"/>
        <v>0</v>
      </c>
      <c r="BQ1183" s="109">
        <f t="shared" si="1105"/>
        <v>0</v>
      </c>
      <c r="BR1183" s="109">
        <f t="shared" si="1106"/>
        <v>0</v>
      </c>
      <c r="BS1183" s="109">
        <f t="shared" si="1107"/>
        <v>0</v>
      </c>
      <c r="BT1183" s="109">
        <f t="shared" si="1108"/>
        <v>0</v>
      </c>
      <c r="BU1183" s="109">
        <f t="shared" si="1109"/>
        <v>0</v>
      </c>
      <c r="BV1183" s="109">
        <f t="shared" si="1110"/>
        <v>0</v>
      </c>
      <c r="BW1183" s="109">
        <f t="shared" si="1111"/>
        <v>0</v>
      </c>
      <c r="BX1183" s="109">
        <f t="shared" si="1112"/>
        <v>0</v>
      </c>
      <c r="BY1183" s="1000">
        <f t="shared" si="1081"/>
        <v>0</v>
      </c>
    </row>
    <row r="1184" spans="1:77">
      <c r="A1184" s="679"/>
      <c r="B1184" s="679" t="s">
        <v>2117</v>
      </c>
      <c r="C1184" s="57" t="s">
        <v>36</v>
      </c>
      <c r="D1184" s="684" t="s">
        <v>29</v>
      </c>
      <c r="E1184" s="681" t="s">
        <v>349</v>
      </c>
      <c r="F1184" s="682" t="s">
        <v>264</v>
      </c>
      <c r="G1184" s="682" t="s">
        <v>106</v>
      </c>
      <c r="H1184" s="241" t="s">
        <v>135</v>
      </c>
      <c r="I1184" s="38"/>
      <c r="J1184" s="983"/>
      <c r="K1184" s="903"/>
      <c r="L1184" s="798"/>
      <c r="M1184" s="429"/>
      <c r="N1184" s="109"/>
      <c r="O1184" s="109"/>
      <c r="P1184" s="109"/>
      <c r="Q1184" s="607"/>
      <c r="R1184" s="93"/>
      <c r="S1184" s="109">
        <v>435.09</v>
      </c>
      <c r="T1184" s="109">
        <v>4.4700000000000299</v>
      </c>
      <c r="U1184" s="109">
        <v>0</v>
      </c>
      <c r="V1184" s="109">
        <v>0</v>
      </c>
      <c r="W1184" s="109">
        <v>0</v>
      </c>
      <c r="X1184" s="109">
        <v>0</v>
      </c>
      <c r="Y1184" s="109">
        <v>0</v>
      </c>
      <c r="Z1184" s="109">
        <v>0</v>
      </c>
      <c r="AA1184" s="109">
        <v>0</v>
      </c>
      <c r="AB1184" s="109">
        <v>0</v>
      </c>
      <c r="AC1184" s="109">
        <v>0</v>
      </c>
      <c r="AD1184" s="109">
        <v>0</v>
      </c>
      <c r="AE1184" s="109">
        <v>0</v>
      </c>
      <c r="AF1184" s="109">
        <v>0</v>
      </c>
      <c r="AG1184" s="109">
        <v>0</v>
      </c>
      <c r="AH1184" s="109">
        <v>0</v>
      </c>
      <c r="AI1184" s="109">
        <v>0</v>
      </c>
      <c r="AJ1184" s="109">
        <v>0</v>
      </c>
      <c r="AK1184" s="109">
        <v>0</v>
      </c>
      <c r="AL1184" s="109">
        <v>0</v>
      </c>
      <c r="AM1184" s="109">
        <v>0</v>
      </c>
      <c r="AN1184" s="109">
        <v>0</v>
      </c>
      <c r="AO1184" s="109">
        <v>0</v>
      </c>
      <c r="AP1184" s="160">
        <f t="shared" si="1082"/>
        <v>439.56</v>
      </c>
      <c r="AQ1184" s="160">
        <f t="shared" si="1083"/>
        <v>0</v>
      </c>
      <c r="AR1184" s="160">
        <f t="shared" si="1084"/>
        <v>439.56</v>
      </c>
      <c r="AS1184" s="607"/>
      <c r="AT1184" s="219"/>
      <c r="AU1184" s="13">
        <f t="shared" si="1087"/>
        <v>0</v>
      </c>
      <c r="AV1184" s="13">
        <f t="shared" si="1088"/>
        <v>0</v>
      </c>
      <c r="AW1184" s="13">
        <f t="shared" si="1089"/>
        <v>0</v>
      </c>
      <c r="AX1184" s="13">
        <f t="shared" si="1090"/>
        <v>0</v>
      </c>
      <c r="AY1184" s="13">
        <f t="shared" si="1091"/>
        <v>0</v>
      </c>
      <c r="AZ1184" s="13">
        <f t="shared" si="1092"/>
        <v>0</v>
      </c>
      <c r="BA1184" s="13">
        <f t="shared" si="1085"/>
        <v>0</v>
      </c>
      <c r="BB1184" s="13">
        <f t="shared" si="1093"/>
        <v>0</v>
      </c>
      <c r="BC1184" s="13">
        <f t="shared" si="1086"/>
        <v>0</v>
      </c>
      <c r="BD1184" s="13">
        <f t="shared" si="1094"/>
        <v>0</v>
      </c>
      <c r="BE1184" s="13">
        <f t="shared" si="1095"/>
        <v>0</v>
      </c>
      <c r="BF1184" s="13">
        <f t="shared" si="1096"/>
        <v>0</v>
      </c>
      <c r="BG1184" s="13">
        <f t="shared" si="1097"/>
        <v>0</v>
      </c>
      <c r="BH1184" s="13">
        <f t="shared" si="1098"/>
        <v>0</v>
      </c>
      <c r="BI1184" s="73">
        <f t="shared" si="1080"/>
        <v>0</v>
      </c>
      <c r="BJ1184" s="219"/>
      <c r="BK1184" s="850">
        <f t="shared" si="1099"/>
        <v>0</v>
      </c>
      <c r="BL1184" s="109">
        <f t="shared" si="1100"/>
        <v>0</v>
      </c>
      <c r="BM1184" s="109">
        <f t="shared" si="1101"/>
        <v>0</v>
      </c>
      <c r="BN1184" s="109">
        <f t="shared" si="1102"/>
        <v>0</v>
      </c>
      <c r="BO1184" s="109">
        <f t="shared" si="1103"/>
        <v>0</v>
      </c>
      <c r="BP1184" s="109">
        <f t="shared" si="1104"/>
        <v>0</v>
      </c>
      <c r="BQ1184" s="109">
        <f t="shared" si="1105"/>
        <v>0</v>
      </c>
      <c r="BR1184" s="109">
        <f t="shared" si="1106"/>
        <v>0</v>
      </c>
      <c r="BS1184" s="109">
        <f t="shared" si="1107"/>
        <v>0</v>
      </c>
      <c r="BT1184" s="109">
        <f t="shared" si="1108"/>
        <v>0</v>
      </c>
      <c r="BU1184" s="109">
        <f t="shared" si="1109"/>
        <v>0</v>
      </c>
      <c r="BV1184" s="109">
        <f t="shared" si="1110"/>
        <v>0</v>
      </c>
      <c r="BW1184" s="109">
        <f t="shared" si="1111"/>
        <v>0</v>
      </c>
      <c r="BX1184" s="109">
        <f t="shared" si="1112"/>
        <v>0</v>
      </c>
      <c r="BY1184" s="1000">
        <f t="shared" si="1081"/>
        <v>0</v>
      </c>
    </row>
    <row r="1185" spans="1:77">
      <c r="A1185" s="678"/>
      <c r="B1185" s="678" t="s">
        <v>2119</v>
      </c>
      <c r="C1185" s="57" t="s">
        <v>36</v>
      </c>
      <c r="D1185" s="684" t="s">
        <v>25</v>
      </c>
      <c r="E1185" s="681" t="s">
        <v>349</v>
      </c>
      <c r="F1185" s="683" t="s">
        <v>264</v>
      </c>
      <c r="G1185" s="682" t="s">
        <v>106</v>
      </c>
      <c r="H1185" s="241" t="s">
        <v>133</v>
      </c>
      <c r="I1185" s="38"/>
      <c r="J1185" s="983"/>
      <c r="K1185" s="903"/>
      <c r="L1185" s="798"/>
      <c r="M1185" s="429"/>
      <c r="N1185" s="109"/>
      <c r="O1185" s="109"/>
      <c r="P1185" s="109"/>
      <c r="Q1185" s="607"/>
      <c r="R1185" s="93"/>
      <c r="S1185" s="109">
        <v>0</v>
      </c>
      <c r="T1185" s="109">
        <v>0</v>
      </c>
      <c r="U1185" s="109">
        <v>0</v>
      </c>
      <c r="V1185" s="109">
        <v>3324.3571449999999</v>
      </c>
      <c r="W1185" s="109">
        <v>3324.3571449999999</v>
      </c>
      <c r="X1185" s="109">
        <v>3324.3571449999999</v>
      </c>
      <c r="Y1185" s="109">
        <v>0</v>
      </c>
      <c r="Z1185" s="109">
        <v>0</v>
      </c>
      <c r="AA1185" s="109">
        <v>0</v>
      </c>
      <c r="AB1185" s="109">
        <v>0</v>
      </c>
      <c r="AC1185" s="109">
        <v>0</v>
      </c>
      <c r="AD1185" s="109">
        <v>0</v>
      </c>
      <c r="AE1185" s="109">
        <v>0</v>
      </c>
      <c r="AF1185" s="109">
        <v>0</v>
      </c>
      <c r="AG1185" s="109">
        <v>0</v>
      </c>
      <c r="AH1185" s="109">
        <v>0</v>
      </c>
      <c r="AI1185" s="109">
        <v>0</v>
      </c>
      <c r="AJ1185" s="109">
        <v>0</v>
      </c>
      <c r="AK1185" s="109">
        <v>0</v>
      </c>
      <c r="AL1185" s="109">
        <v>0</v>
      </c>
      <c r="AM1185" s="109">
        <v>0</v>
      </c>
      <c r="AN1185" s="109">
        <v>0</v>
      </c>
      <c r="AO1185" s="109">
        <v>0</v>
      </c>
      <c r="AP1185" s="160">
        <f t="shared" si="1082"/>
        <v>9973.0714349999998</v>
      </c>
      <c r="AQ1185" s="160">
        <f t="shared" si="1083"/>
        <v>0</v>
      </c>
      <c r="AR1185" s="160">
        <f t="shared" si="1084"/>
        <v>9973.0714349999998</v>
      </c>
      <c r="AS1185" s="607"/>
      <c r="AT1185" s="219"/>
      <c r="AU1185" s="13">
        <f t="shared" si="1087"/>
        <v>0</v>
      </c>
      <c r="AV1185" s="13">
        <f t="shared" si="1088"/>
        <v>0</v>
      </c>
      <c r="AW1185" s="13">
        <f t="shared" si="1089"/>
        <v>0</v>
      </c>
      <c r="AX1185" s="13">
        <f t="shared" si="1090"/>
        <v>0</v>
      </c>
      <c r="AY1185" s="13">
        <f t="shared" si="1091"/>
        <v>0</v>
      </c>
      <c r="AZ1185" s="13">
        <f t="shared" si="1092"/>
        <v>0</v>
      </c>
      <c r="BA1185" s="13">
        <f t="shared" si="1085"/>
        <v>0</v>
      </c>
      <c r="BB1185" s="13">
        <f t="shared" si="1093"/>
        <v>0</v>
      </c>
      <c r="BC1185" s="13">
        <f t="shared" si="1086"/>
        <v>0</v>
      </c>
      <c r="BD1185" s="13">
        <f t="shared" si="1094"/>
        <v>0</v>
      </c>
      <c r="BE1185" s="13">
        <f t="shared" si="1095"/>
        <v>0</v>
      </c>
      <c r="BF1185" s="13">
        <f t="shared" si="1096"/>
        <v>0</v>
      </c>
      <c r="BG1185" s="13">
        <f t="shared" si="1097"/>
        <v>0</v>
      </c>
      <c r="BH1185" s="13">
        <f t="shared" si="1098"/>
        <v>0</v>
      </c>
      <c r="BI1185" s="73">
        <f t="shared" si="1080"/>
        <v>0</v>
      </c>
      <c r="BJ1185" s="219"/>
      <c r="BK1185" s="850">
        <f t="shared" si="1099"/>
        <v>0</v>
      </c>
      <c r="BL1185" s="109">
        <f t="shared" si="1100"/>
        <v>0</v>
      </c>
      <c r="BM1185" s="109">
        <f t="shared" si="1101"/>
        <v>0</v>
      </c>
      <c r="BN1185" s="109">
        <f t="shared" si="1102"/>
        <v>0</v>
      </c>
      <c r="BO1185" s="109">
        <f t="shared" si="1103"/>
        <v>0</v>
      </c>
      <c r="BP1185" s="109">
        <f t="shared" si="1104"/>
        <v>0</v>
      </c>
      <c r="BQ1185" s="109">
        <f t="shared" si="1105"/>
        <v>0</v>
      </c>
      <c r="BR1185" s="109">
        <f t="shared" si="1106"/>
        <v>0</v>
      </c>
      <c r="BS1185" s="109">
        <f t="shared" si="1107"/>
        <v>0</v>
      </c>
      <c r="BT1185" s="109">
        <f t="shared" si="1108"/>
        <v>0</v>
      </c>
      <c r="BU1185" s="109">
        <f t="shared" si="1109"/>
        <v>0</v>
      </c>
      <c r="BV1185" s="109">
        <f t="shared" si="1110"/>
        <v>0</v>
      </c>
      <c r="BW1185" s="109">
        <f t="shared" si="1111"/>
        <v>0</v>
      </c>
      <c r="BX1185" s="109">
        <f t="shared" si="1112"/>
        <v>0</v>
      </c>
      <c r="BY1185" s="1000">
        <f t="shared" si="1081"/>
        <v>0</v>
      </c>
    </row>
    <row r="1186" spans="1:77">
      <c r="A1186" s="679"/>
      <c r="B1186" s="679" t="s">
        <v>2119</v>
      </c>
      <c r="C1186" s="57" t="s">
        <v>36</v>
      </c>
      <c r="D1186" s="684" t="s">
        <v>27</v>
      </c>
      <c r="E1186" s="681" t="s">
        <v>349</v>
      </c>
      <c r="F1186" s="682" t="s">
        <v>264</v>
      </c>
      <c r="G1186" s="682" t="s">
        <v>106</v>
      </c>
      <c r="H1186" s="241" t="s">
        <v>134</v>
      </c>
      <c r="I1186" s="38"/>
      <c r="J1186" s="983"/>
      <c r="K1186" s="903"/>
      <c r="L1186" s="798"/>
      <c r="M1186" s="429"/>
      <c r="N1186" s="109"/>
      <c r="O1186" s="109"/>
      <c r="P1186" s="109"/>
      <c r="Q1186" s="607"/>
      <c r="R1186" s="93"/>
      <c r="S1186" s="109">
        <v>0</v>
      </c>
      <c r="T1186" s="109">
        <v>0</v>
      </c>
      <c r="U1186" s="109">
        <v>0</v>
      </c>
      <c r="V1186" s="109">
        <v>547.59632499999998</v>
      </c>
      <c r="W1186" s="109">
        <v>547.59632499999998</v>
      </c>
      <c r="X1186" s="109">
        <v>547.59632499999998</v>
      </c>
      <c r="Y1186" s="109">
        <v>0</v>
      </c>
      <c r="Z1186" s="109">
        <v>0</v>
      </c>
      <c r="AA1186" s="109">
        <v>0</v>
      </c>
      <c r="AB1186" s="109">
        <v>0</v>
      </c>
      <c r="AC1186" s="109">
        <v>0</v>
      </c>
      <c r="AD1186" s="109">
        <v>0</v>
      </c>
      <c r="AE1186" s="109">
        <v>0</v>
      </c>
      <c r="AF1186" s="109">
        <v>0</v>
      </c>
      <c r="AG1186" s="109">
        <v>0</v>
      </c>
      <c r="AH1186" s="109">
        <v>0</v>
      </c>
      <c r="AI1186" s="109">
        <v>0</v>
      </c>
      <c r="AJ1186" s="109">
        <v>0</v>
      </c>
      <c r="AK1186" s="109">
        <v>0</v>
      </c>
      <c r="AL1186" s="109">
        <v>0</v>
      </c>
      <c r="AM1186" s="109">
        <v>0</v>
      </c>
      <c r="AN1186" s="109">
        <v>0</v>
      </c>
      <c r="AO1186" s="109">
        <v>0</v>
      </c>
      <c r="AP1186" s="160">
        <f t="shared" si="1082"/>
        <v>1642.7889749999999</v>
      </c>
      <c r="AQ1186" s="160">
        <f t="shared" si="1083"/>
        <v>0</v>
      </c>
      <c r="AR1186" s="160">
        <f t="shared" si="1084"/>
        <v>1642.7889749999999</v>
      </c>
      <c r="AS1186" s="607"/>
      <c r="AT1186" s="219"/>
      <c r="AU1186" s="13">
        <f t="shared" si="1087"/>
        <v>0</v>
      </c>
      <c r="AV1186" s="13">
        <f t="shared" si="1088"/>
        <v>0</v>
      </c>
      <c r="AW1186" s="13">
        <f t="shared" si="1089"/>
        <v>0</v>
      </c>
      <c r="AX1186" s="13">
        <f t="shared" si="1090"/>
        <v>0</v>
      </c>
      <c r="AY1186" s="13">
        <f t="shared" si="1091"/>
        <v>0</v>
      </c>
      <c r="AZ1186" s="13">
        <f t="shared" si="1092"/>
        <v>0</v>
      </c>
      <c r="BA1186" s="13">
        <f t="shared" si="1085"/>
        <v>0</v>
      </c>
      <c r="BB1186" s="13">
        <f t="shared" si="1093"/>
        <v>0</v>
      </c>
      <c r="BC1186" s="13">
        <f t="shared" si="1086"/>
        <v>0</v>
      </c>
      <c r="BD1186" s="13">
        <f t="shared" si="1094"/>
        <v>0</v>
      </c>
      <c r="BE1186" s="13">
        <f t="shared" si="1095"/>
        <v>0</v>
      </c>
      <c r="BF1186" s="13">
        <f t="shared" si="1096"/>
        <v>0</v>
      </c>
      <c r="BG1186" s="13">
        <f t="shared" si="1097"/>
        <v>0</v>
      </c>
      <c r="BH1186" s="13">
        <f t="shared" si="1098"/>
        <v>0</v>
      </c>
      <c r="BI1186" s="73">
        <f t="shared" si="1080"/>
        <v>0</v>
      </c>
      <c r="BJ1186" s="219"/>
      <c r="BK1186" s="850">
        <f t="shared" si="1099"/>
        <v>0</v>
      </c>
      <c r="BL1186" s="109">
        <f t="shared" si="1100"/>
        <v>0</v>
      </c>
      <c r="BM1186" s="109">
        <f t="shared" si="1101"/>
        <v>0</v>
      </c>
      <c r="BN1186" s="109">
        <f t="shared" si="1102"/>
        <v>0</v>
      </c>
      <c r="BO1186" s="109">
        <f t="shared" si="1103"/>
        <v>0</v>
      </c>
      <c r="BP1186" s="109">
        <f t="shared" si="1104"/>
        <v>0</v>
      </c>
      <c r="BQ1186" s="109">
        <f t="shared" si="1105"/>
        <v>0</v>
      </c>
      <c r="BR1186" s="109">
        <f t="shared" si="1106"/>
        <v>0</v>
      </c>
      <c r="BS1186" s="109">
        <f t="shared" si="1107"/>
        <v>0</v>
      </c>
      <c r="BT1186" s="109">
        <f t="shared" si="1108"/>
        <v>0</v>
      </c>
      <c r="BU1186" s="109">
        <f t="shared" si="1109"/>
        <v>0</v>
      </c>
      <c r="BV1186" s="109">
        <f t="shared" si="1110"/>
        <v>0</v>
      </c>
      <c r="BW1186" s="109">
        <f t="shared" si="1111"/>
        <v>0</v>
      </c>
      <c r="BX1186" s="109">
        <f t="shared" si="1112"/>
        <v>0</v>
      </c>
      <c r="BY1186" s="1000">
        <f t="shared" si="1081"/>
        <v>0</v>
      </c>
    </row>
    <row r="1187" spans="1:77">
      <c r="A1187" s="679"/>
      <c r="B1187" s="679" t="s">
        <v>2119</v>
      </c>
      <c r="C1187" s="57" t="s">
        <v>36</v>
      </c>
      <c r="D1187" s="684" t="s">
        <v>22</v>
      </c>
      <c r="E1187" s="681" t="s">
        <v>349</v>
      </c>
      <c r="F1187" s="682" t="s">
        <v>264</v>
      </c>
      <c r="G1187" s="682" t="s">
        <v>106</v>
      </c>
      <c r="H1187" s="241" t="s">
        <v>132</v>
      </c>
      <c r="I1187" s="38"/>
      <c r="J1187" s="983"/>
      <c r="K1187" s="903"/>
      <c r="L1187" s="798"/>
      <c r="M1187" s="429"/>
      <c r="N1187" s="109"/>
      <c r="O1187" s="109"/>
      <c r="P1187" s="109"/>
      <c r="Q1187" s="607"/>
      <c r="R1187" s="93"/>
      <c r="S1187" s="109">
        <v>0</v>
      </c>
      <c r="T1187" s="109">
        <v>0</v>
      </c>
      <c r="U1187" s="109">
        <v>0</v>
      </c>
      <c r="V1187" s="109">
        <v>389.49652999999995</v>
      </c>
      <c r="W1187" s="109">
        <v>389.49652999999995</v>
      </c>
      <c r="X1187" s="109">
        <v>389.49652999999995</v>
      </c>
      <c r="Y1187" s="109">
        <v>0</v>
      </c>
      <c r="Z1187" s="109">
        <v>0</v>
      </c>
      <c r="AA1187" s="109">
        <v>0</v>
      </c>
      <c r="AB1187" s="109">
        <v>0</v>
      </c>
      <c r="AC1187" s="109">
        <v>0</v>
      </c>
      <c r="AD1187" s="109">
        <v>0</v>
      </c>
      <c r="AE1187" s="109">
        <v>0</v>
      </c>
      <c r="AF1187" s="109">
        <v>0</v>
      </c>
      <c r="AG1187" s="109">
        <v>0</v>
      </c>
      <c r="AH1187" s="109">
        <v>0</v>
      </c>
      <c r="AI1187" s="109">
        <v>0</v>
      </c>
      <c r="AJ1187" s="109">
        <v>0</v>
      </c>
      <c r="AK1187" s="109">
        <v>0</v>
      </c>
      <c r="AL1187" s="109">
        <v>0</v>
      </c>
      <c r="AM1187" s="109">
        <v>0</v>
      </c>
      <c r="AN1187" s="109">
        <v>0</v>
      </c>
      <c r="AO1187" s="109">
        <v>0</v>
      </c>
      <c r="AP1187" s="160">
        <f t="shared" si="1082"/>
        <v>1168.4895899999999</v>
      </c>
      <c r="AQ1187" s="160">
        <f t="shared" si="1083"/>
        <v>0</v>
      </c>
      <c r="AR1187" s="160">
        <f t="shared" si="1084"/>
        <v>1168.4895899999999</v>
      </c>
      <c r="AS1187" s="607"/>
      <c r="AT1187" s="219"/>
      <c r="AU1187" s="13">
        <f t="shared" si="1087"/>
        <v>0</v>
      </c>
      <c r="AV1187" s="13">
        <f t="shared" si="1088"/>
        <v>0</v>
      </c>
      <c r="AW1187" s="13">
        <f t="shared" si="1089"/>
        <v>0</v>
      </c>
      <c r="AX1187" s="13">
        <f t="shared" si="1090"/>
        <v>0</v>
      </c>
      <c r="AY1187" s="13">
        <f t="shared" si="1091"/>
        <v>0</v>
      </c>
      <c r="AZ1187" s="13">
        <f t="shared" si="1092"/>
        <v>0</v>
      </c>
      <c r="BA1187" s="13">
        <f t="shared" si="1085"/>
        <v>0</v>
      </c>
      <c r="BB1187" s="13">
        <f t="shared" si="1093"/>
        <v>0</v>
      </c>
      <c r="BC1187" s="13">
        <f t="shared" si="1086"/>
        <v>0</v>
      </c>
      <c r="BD1187" s="13">
        <f t="shared" si="1094"/>
        <v>0</v>
      </c>
      <c r="BE1187" s="13">
        <f t="shared" si="1095"/>
        <v>0</v>
      </c>
      <c r="BF1187" s="13">
        <f t="shared" si="1096"/>
        <v>0</v>
      </c>
      <c r="BG1187" s="13">
        <f t="shared" si="1097"/>
        <v>0</v>
      </c>
      <c r="BH1187" s="13">
        <f t="shared" si="1098"/>
        <v>0</v>
      </c>
      <c r="BI1187" s="73">
        <f t="shared" si="1080"/>
        <v>0</v>
      </c>
      <c r="BJ1187" s="219"/>
      <c r="BK1187" s="850">
        <f t="shared" si="1099"/>
        <v>0</v>
      </c>
      <c r="BL1187" s="109">
        <f t="shared" si="1100"/>
        <v>0</v>
      </c>
      <c r="BM1187" s="109">
        <f t="shared" si="1101"/>
        <v>0</v>
      </c>
      <c r="BN1187" s="109">
        <f t="shared" si="1102"/>
        <v>0</v>
      </c>
      <c r="BO1187" s="109">
        <f t="shared" si="1103"/>
        <v>0</v>
      </c>
      <c r="BP1187" s="109">
        <f t="shared" si="1104"/>
        <v>0</v>
      </c>
      <c r="BQ1187" s="109">
        <f t="shared" si="1105"/>
        <v>0</v>
      </c>
      <c r="BR1187" s="109">
        <f t="shared" si="1106"/>
        <v>0</v>
      </c>
      <c r="BS1187" s="109">
        <f t="shared" si="1107"/>
        <v>0</v>
      </c>
      <c r="BT1187" s="109">
        <f t="shared" si="1108"/>
        <v>0</v>
      </c>
      <c r="BU1187" s="109">
        <f t="shared" si="1109"/>
        <v>0</v>
      </c>
      <c r="BV1187" s="109">
        <f t="shared" si="1110"/>
        <v>0</v>
      </c>
      <c r="BW1187" s="109">
        <f t="shared" si="1111"/>
        <v>0</v>
      </c>
      <c r="BX1187" s="109">
        <f t="shared" si="1112"/>
        <v>0</v>
      </c>
      <c r="BY1187" s="1000">
        <f t="shared" si="1081"/>
        <v>0</v>
      </c>
    </row>
    <row r="1188" spans="1:77">
      <c r="A1188" s="2"/>
      <c r="B1188" s="2" t="s">
        <v>2028</v>
      </c>
      <c r="C1188" s="57" t="s">
        <v>23</v>
      </c>
      <c r="D1188" s="57" t="s">
        <v>25</v>
      </c>
      <c r="E1188" s="681" t="s">
        <v>349</v>
      </c>
      <c r="F1188" s="682" t="s">
        <v>264</v>
      </c>
      <c r="G1188" s="682" t="s">
        <v>106</v>
      </c>
      <c r="H1188" s="241" t="s">
        <v>126</v>
      </c>
      <c r="I1188" s="38"/>
      <c r="J1188" s="983"/>
      <c r="K1188" s="903"/>
      <c r="L1188" s="798"/>
      <c r="M1188" s="429"/>
      <c r="N1188" s="109"/>
      <c r="O1188" s="109"/>
      <c r="P1188" s="109"/>
      <c r="Q1188" s="607"/>
      <c r="R1188" s="93"/>
      <c r="S1188" s="109">
        <v>0</v>
      </c>
      <c r="T1188" s="109">
        <v>0</v>
      </c>
      <c r="U1188" s="109">
        <v>0</v>
      </c>
      <c r="V1188" s="109">
        <v>78010</v>
      </c>
      <c r="W1188" s="109">
        <v>78010</v>
      </c>
      <c r="X1188" s="109">
        <v>3198410</v>
      </c>
      <c r="Y1188" s="109">
        <v>0</v>
      </c>
      <c r="Z1188" s="109">
        <v>0</v>
      </c>
      <c r="AA1188" s="109">
        <v>0</v>
      </c>
      <c r="AB1188" s="109">
        <v>0</v>
      </c>
      <c r="AC1188" s="109">
        <v>0</v>
      </c>
      <c r="AD1188" s="109">
        <v>0</v>
      </c>
      <c r="AE1188" s="109">
        <v>0</v>
      </c>
      <c r="AF1188" s="109">
        <v>0</v>
      </c>
      <c r="AG1188" s="109">
        <v>0</v>
      </c>
      <c r="AH1188" s="109">
        <v>0</v>
      </c>
      <c r="AI1188" s="109">
        <v>0</v>
      </c>
      <c r="AJ1188" s="109">
        <v>0</v>
      </c>
      <c r="AK1188" s="109">
        <v>0</v>
      </c>
      <c r="AL1188" s="109">
        <v>0</v>
      </c>
      <c r="AM1188" s="109">
        <v>0</v>
      </c>
      <c r="AN1188" s="109">
        <v>0</v>
      </c>
      <c r="AO1188" s="109">
        <v>0</v>
      </c>
      <c r="AP1188" s="160">
        <f t="shared" si="1082"/>
        <v>3354430</v>
      </c>
      <c r="AQ1188" s="160">
        <f t="shared" si="1083"/>
        <v>0</v>
      </c>
      <c r="AR1188" s="160">
        <f t="shared" si="1084"/>
        <v>3354430</v>
      </c>
      <c r="AS1188" s="607"/>
      <c r="AT1188" s="219"/>
      <c r="AU1188" s="13">
        <f t="shared" si="1087"/>
        <v>0</v>
      </c>
      <c r="AV1188" s="13">
        <f t="shared" si="1088"/>
        <v>0</v>
      </c>
      <c r="AW1188" s="13">
        <f t="shared" si="1089"/>
        <v>0</v>
      </c>
      <c r="AX1188" s="13">
        <f t="shared" si="1090"/>
        <v>0</v>
      </c>
      <c r="AY1188" s="13">
        <f t="shared" si="1091"/>
        <v>0</v>
      </c>
      <c r="AZ1188" s="13">
        <f t="shared" si="1092"/>
        <v>0</v>
      </c>
      <c r="BA1188" s="13">
        <f t="shared" si="1085"/>
        <v>0</v>
      </c>
      <c r="BB1188" s="13">
        <f t="shared" si="1093"/>
        <v>0</v>
      </c>
      <c r="BC1188" s="13">
        <f t="shared" si="1086"/>
        <v>0</v>
      </c>
      <c r="BD1188" s="13">
        <f t="shared" si="1094"/>
        <v>0</v>
      </c>
      <c r="BE1188" s="13">
        <f t="shared" si="1095"/>
        <v>0</v>
      </c>
      <c r="BF1188" s="13">
        <f t="shared" si="1096"/>
        <v>0</v>
      </c>
      <c r="BG1188" s="13">
        <f t="shared" si="1097"/>
        <v>0</v>
      </c>
      <c r="BH1188" s="13">
        <f t="shared" si="1098"/>
        <v>0</v>
      </c>
      <c r="BI1188" s="73">
        <f t="shared" si="1080"/>
        <v>0</v>
      </c>
      <c r="BJ1188" s="219"/>
      <c r="BK1188" s="850">
        <f t="shared" si="1099"/>
        <v>0</v>
      </c>
      <c r="BL1188" s="109">
        <f t="shared" si="1100"/>
        <v>0</v>
      </c>
      <c r="BM1188" s="109">
        <f t="shared" si="1101"/>
        <v>0</v>
      </c>
      <c r="BN1188" s="109">
        <f t="shared" si="1102"/>
        <v>0</v>
      </c>
      <c r="BO1188" s="109">
        <f t="shared" si="1103"/>
        <v>0</v>
      </c>
      <c r="BP1188" s="109">
        <f t="shared" si="1104"/>
        <v>0</v>
      </c>
      <c r="BQ1188" s="109">
        <f t="shared" si="1105"/>
        <v>0</v>
      </c>
      <c r="BR1188" s="109">
        <f t="shared" si="1106"/>
        <v>0</v>
      </c>
      <c r="BS1188" s="109">
        <f t="shared" si="1107"/>
        <v>0</v>
      </c>
      <c r="BT1188" s="109">
        <f t="shared" si="1108"/>
        <v>0</v>
      </c>
      <c r="BU1188" s="109">
        <f t="shared" si="1109"/>
        <v>0</v>
      </c>
      <c r="BV1188" s="109">
        <f t="shared" si="1110"/>
        <v>0</v>
      </c>
      <c r="BW1188" s="109">
        <f t="shared" si="1111"/>
        <v>0</v>
      </c>
      <c r="BX1188" s="109">
        <f t="shared" si="1112"/>
        <v>0</v>
      </c>
      <c r="BY1188" s="1000">
        <f t="shared" si="1081"/>
        <v>0</v>
      </c>
    </row>
    <row r="1189" spans="1:77">
      <c r="A1189" s="679"/>
      <c r="B1189" s="679" t="s">
        <v>2028</v>
      </c>
      <c r="C1189" s="57" t="s">
        <v>23</v>
      </c>
      <c r="D1189" s="684" t="s">
        <v>27</v>
      </c>
      <c r="E1189" s="681" t="s">
        <v>349</v>
      </c>
      <c r="F1189" s="682" t="s">
        <v>264</v>
      </c>
      <c r="G1189" s="682" t="s">
        <v>106</v>
      </c>
      <c r="H1189" s="241" t="s">
        <v>127</v>
      </c>
      <c r="I1189" s="38"/>
      <c r="J1189" s="983"/>
      <c r="K1189" s="903"/>
      <c r="L1189" s="798"/>
      <c r="M1189" s="429"/>
      <c r="N1189" s="109"/>
      <c r="O1189" s="109"/>
      <c r="P1189" s="109"/>
      <c r="Q1189" s="607"/>
      <c r="R1189" s="93"/>
      <c r="S1189" s="109">
        <v>0</v>
      </c>
      <c r="T1189" s="109">
        <v>0</v>
      </c>
      <c r="U1189" s="109">
        <v>126.41</v>
      </c>
      <c r="V1189" s="109">
        <v>12850</v>
      </c>
      <c r="W1189" s="109">
        <v>12850</v>
      </c>
      <c r="X1189" s="109">
        <v>526850</v>
      </c>
      <c r="Y1189" s="109">
        <v>0</v>
      </c>
      <c r="Z1189" s="109">
        <v>0</v>
      </c>
      <c r="AA1189" s="109">
        <v>0</v>
      </c>
      <c r="AB1189" s="109">
        <v>0</v>
      </c>
      <c r="AC1189" s="109">
        <v>0</v>
      </c>
      <c r="AD1189" s="109">
        <v>0</v>
      </c>
      <c r="AE1189" s="109">
        <v>0</v>
      </c>
      <c r="AF1189" s="109">
        <v>0</v>
      </c>
      <c r="AG1189" s="109">
        <v>0</v>
      </c>
      <c r="AH1189" s="109">
        <v>0</v>
      </c>
      <c r="AI1189" s="109">
        <v>0</v>
      </c>
      <c r="AJ1189" s="109">
        <v>0</v>
      </c>
      <c r="AK1189" s="109">
        <v>0</v>
      </c>
      <c r="AL1189" s="109">
        <v>0</v>
      </c>
      <c r="AM1189" s="109">
        <v>0</v>
      </c>
      <c r="AN1189" s="109">
        <v>0</v>
      </c>
      <c r="AO1189" s="109">
        <v>0</v>
      </c>
      <c r="AP1189" s="160">
        <f t="shared" si="1082"/>
        <v>552676.41</v>
      </c>
      <c r="AQ1189" s="160">
        <f t="shared" si="1083"/>
        <v>0</v>
      </c>
      <c r="AR1189" s="160">
        <f t="shared" si="1084"/>
        <v>552676.41</v>
      </c>
      <c r="AS1189" s="607"/>
      <c r="AT1189" s="219"/>
      <c r="AU1189" s="13">
        <f t="shared" si="1087"/>
        <v>0</v>
      </c>
      <c r="AV1189" s="13">
        <f t="shared" si="1088"/>
        <v>0</v>
      </c>
      <c r="AW1189" s="13">
        <f t="shared" si="1089"/>
        <v>0</v>
      </c>
      <c r="AX1189" s="13">
        <f t="shared" si="1090"/>
        <v>0</v>
      </c>
      <c r="AY1189" s="13">
        <f t="shared" si="1091"/>
        <v>0</v>
      </c>
      <c r="AZ1189" s="13">
        <f t="shared" si="1092"/>
        <v>0</v>
      </c>
      <c r="BA1189" s="13">
        <f t="shared" si="1085"/>
        <v>0</v>
      </c>
      <c r="BB1189" s="13">
        <f t="shared" si="1093"/>
        <v>0</v>
      </c>
      <c r="BC1189" s="13">
        <f t="shared" si="1086"/>
        <v>0</v>
      </c>
      <c r="BD1189" s="13">
        <f t="shared" si="1094"/>
        <v>0</v>
      </c>
      <c r="BE1189" s="13">
        <f t="shared" si="1095"/>
        <v>0</v>
      </c>
      <c r="BF1189" s="13">
        <f t="shared" si="1096"/>
        <v>0</v>
      </c>
      <c r="BG1189" s="13">
        <f t="shared" si="1097"/>
        <v>0</v>
      </c>
      <c r="BH1189" s="13">
        <f t="shared" si="1098"/>
        <v>0</v>
      </c>
      <c r="BI1189" s="73">
        <f t="shared" si="1080"/>
        <v>0</v>
      </c>
      <c r="BJ1189" s="219"/>
      <c r="BK1189" s="850">
        <f t="shared" si="1099"/>
        <v>0</v>
      </c>
      <c r="BL1189" s="109">
        <f t="shared" si="1100"/>
        <v>0</v>
      </c>
      <c r="BM1189" s="109">
        <f t="shared" si="1101"/>
        <v>0</v>
      </c>
      <c r="BN1189" s="109">
        <f t="shared" si="1102"/>
        <v>0</v>
      </c>
      <c r="BO1189" s="109">
        <f t="shared" si="1103"/>
        <v>0</v>
      </c>
      <c r="BP1189" s="109">
        <f t="shared" si="1104"/>
        <v>0</v>
      </c>
      <c r="BQ1189" s="109">
        <f t="shared" si="1105"/>
        <v>0</v>
      </c>
      <c r="BR1189" s="109">
        <f t="shared" si="1106"/>
        <v>0</v>
      </c>
      <c r="BS1189" s="109">
        <f t="shared" si="1107"/>
        <v>0</v>
      </c>
      <c r="BT1189" s="109">
        <f t="shared" si="1108"/>
        <v>0</v>
      </c>
      <c r="BU1189" s="109">
        <f t="shared" si="1109"/>
        <v>0</v>
      </c>
      <c r="BV1189" s="109">
        <f t="shared" si="1110"/>
        <v>0</v>
      </c>
      <c r="BW1189" s="109">
        <f t="shared" si="1111"/>
        <v>0</v>
      </c>
      <c r="BX1189" s="109">
        <f t="shared" si="1112"/>
        <v>0</v>
      </c>
      <c r="BY1189" s="1000">
        <f t="shared" si="1081"/>
        <v>0</v>
      </c>
    </row>
    <row r="1190" spans="1:77">
      <c r="A1190" s="679"/>
      <c r="B1190" s="679" t="s">
        <v>2028</v>
      </c>
      <c r="C1190" s="57" t="s">
        <v>23</v>
      </c>
      <c r="D1190" s="684" t="s">
        <v>31</v>
      </c>
      <c r="E1190" s="681" t="s">
        <v>349</v>
      </c>
      <c r="F1190" s="682" t="s">
        <v>264</v>
      </c>
      <c r="G1190" s="682" t="s">
        <v>106</v>
      </c>
      <c r="H1190" s="241" t="s">
        <v>129</v>
      </c>
      <c r="I1190" s="38"/>
      <c r="J1190" s="983"/>
      <c r="K1190" s="903"/>
      <c r="L1190" s="798"/>
      <c r="M1190" s="429"/>
      <c r="N1190" s="109"/>
      <c r="O1190" s="109"/>
      <c r="P1190" s="109"/>
      <c r="Q1190" s="607"/>
      <c r="R1190" s="93"/>
      <c r="S1190" s="109">
        <v>0</v>
      </c>
      <c r="T1190" s="109">
        <v>0</v>
      </c>
      <c r="U1190" s="109">
        <v>0</v>
      </c>
      <c r="V1190" s="109">
        <v>5683.08</v>
      </c>
      <c r="W1190" s="109">
        <v>15300.6</v>
      </c>
      <c r="X1190" s="109">
        <v>510020</v>
      </c>
      <c r="Y1190" s="109">
        <v>0</v>
      </c>
      <c r="Z1190" s="109">
        <v>0</v>
      </c>
      <c r="AA1190" s="109">
        <v>0</v>
      </c>
      <c r="AB1190" s="109">
        <v>0</v>
      </c>
      <c r="AC1190" s="109">
        <v>0</v>
      </c>
      <c r="AD1190" s="109">
        <v>0</v>
      </c>
      <c r="AE1190" s="109">
        <v>0</v>
      </c>
      <c r="AF1190" s="109">
        <v>0</v>
      </c>
      <c r="AG1190" s="109">
        <v>0</v>
      </c>
      <c r="AH1190" s="109">
        <v>0</v>
      </c>
      <c r="AI1190" s="109">
        <v>0</v>
      </c>
      <c r="AJ1190" s="109">
        <v>0</v>
      </c>
      <c r="AK1190" s="109">
        <v>0</v>
      </c>
      <c r="AL1190" s="109">
        <v>0</v>
      </c>
      <c r="AM1190" s="109">
        <v>0</v>
      </c>
      <c r="AN1190" s="109">
        <v>0</v>
      </c>
      <c r="AO1190" s="109">
        <v>0</v>
      </c>
      <c r="AP1190" s="160">
        <f t="shared" si="1082"/>
        <v>531003.68000000005</v>
      </c>
      <c r="AQ1190" s="160">
        <f t="shared" si="1083"/>
        <v>0</v>
      </c>
      <c r="AR1190" s="160">
        <f t="shared" si="1084"/>
        <v>531003.68000000005</v>
      </c>
      <c r="AS1190" s="607"/>
      <c r="AT1190" s="219"/>
      <c r="AU1190" s="13">
        <f t="shared" si="1087"/>
        <v>0</v>
      </c>
      <c r="AV1190" s="13">
        <f t="shared" si="1088"/>
        <v>0</v>
      </c>
      <c r="AW1190" s="13">
        <f t="shared" si="1089"/>
        <v>0</v>
      </c>
      <c r="AX1190" s="13">
        <f t="shared" si="1090"/>
        <v>0</v>
      </c>
      <c r="AY1190" s="13">
        <f t="shared" si="1091"/>
        <v>0</v>
      </c>
      <c r="AZ1190" s="13">
        <f t="shared" si="1092"/>
        <v>0</v>
      </c>
      <c r="BA1190" s="13">
        <f t="shared" si="1085"/>
        <v>0</v>
      </c>
      <c r="BB1190" s="13">
        <f t="shared" si="1093"/>
        <v>0</v>
      </c>
      <c r="BC1190" s="13">
        <f t="shared" si="1086"/>
        <v>0</v>
      </c>
      <c r="BD1190" s="13">
        <f t="shared" si="1094"/>
        <v>0</v>
      </c>
      <c r="BE1190" s="13">
        <f t="shared" si="1095"/>
        <v>0</v>
      </c>
      <c r="BF1190" s="13">
        <f t="shared" si="1096"/>
        <v>0</v>
      </c>
      <c r="BG1190" s="13">
        <f t="shared" si="1097"/>
        <v>0</v>
      </c>
      <c r="BH1190" s="13">
        <f t="shared" si="1098"/>
        <v>0</v>
      </c>
      <c r="BI1190" s="73">
        <f t="shared" si="1080"/>
        <v>0</v>
      </c>
      <c r="BJ1190" s="219"/>
      <c r="BK1190" s="850">
        <f t="shared" si="1099"/>
        <v>0</v>
      </c>
      <c r="BL1190" s="109">
        <f t="shared" si="1100"/>
        <v>0</v>
      </c>
      <c r="BM1190" s="109">
        <f t="shared" si="1101"/>
        <v>0</v>
      </c>
      <c r="BN1190" s="109">
        <f t="shared" si="1102"/>
        <v>0</v>
      </c>
      <c r="BO1190" s="109">
        <f t="shared" si="1103"/>
        <v>0</v>
      </c>
      <c r="BP1190" s="109">
        <f t="shared" si="1104"/>
        <v>0</v>
      </c>
      <c r="BQ1190" s="109">
        <f t="shared" si="1105"/>
        <v>0</v>
      </c>
      <c r="BR1190" s="109">
        <f t="shared" si="1106"/>
        <v>0</v>
      </c>
      <c r="BS1190" s="109">
        <f t="shared" si="1107"/>
        <v>0</v>
      </c>
      <c r="BT1190" s="109">
        <f t="shared" si="1108"/>
        <v>0</v>
      </c>
      <c r="BU1190" s="109">
        <f t="shared" si="1109"/>
        <v>0</v>
      </c>
      <c r="BV1190" s="109">
        <f t="shared" si="1110"/>
        <v>0</v>
      </c>
      <c r="BW1190" s="109">
        <f t="shared" si="1111"/>
        <v>0</v>
      </c>
      <c r="BX1190" s="109">
        <f t="shared" si="1112"/>
        <v>0</v>
      </c>
      <c r="BY1190" s="1000">
        <f t="shared" si="1081"/>
        <v>0</v>
      </c>
    </row>
    <row r="1191" spans="1:77">
      <c r="A1191" s="2"/>
      <c r="B1191" s="2" t="s">
        <v>2028</v>
      </c>
      <c r="C1191" s="57" t="s">
        <v>23</v>
      </c>
      <c r="D1191" s="57" t="s">
        <v>22</v>
      </c>
      <c r="E1191" s="681" t="s">
        <v>349</v>
      </c>
      <c r="F1191" s="682" t="s">
        <v>264</v>
      </c>
      <c r="G1191" s="682" t="s">
        <v>106</v>
      </c>
      <c r="H1191" s="241" t="s">
        <v>125</v>
      </c>
      <c r="I1191" s="38"/>
      <c r="J1191" s="983"/>
      <c r="K1191" s="903"/>
      <c r="L1191" s="798"/>
      <c r="M1191" s="429"/>
      <c r="N1191" s="109"/>
      <c r="O1191" s="109"/>
      <c r="P1191" s="109"/>
      <c r="Q1191" s="607"/>
      <c r="R1191" s="93"/>
      <c r="S1191" s="109">
        <v>0</v>
      </c>
      <c r="T1191" s="109">
        <v>0</v>
      </c>
      <c r="U1191" s="109">
        <v>0</v>
      </c>
      <c r="V1191" s="109">
        <v>9140</v>
      </c>
      <c r="W1191" s="109">
        <v>9140</v>
      </c>
      <c r="X1191" s="109">
        <v>374740</v>
      </c>
      <c r="Y1191" s="109">
        <v>0</v>
      </c>
      <c r="Z1191" s="109">
        <v>0</v>
      </c>
      <c r="AA1191" s="109">
        <v>0</v>
      </c>
      <c r="AB1191" s="109">
        <v>0</v>
      </c>
      <c r="AC1191" s="109">
        <v>0</v>
      </c>
      <c r="AD1191" s="109">
        <v>0</v>
      </c>
      <c r="AE1191" s="109">
        <v>0</v>
      </c>
      <c r="AF1191" s="109">
        <v>0</v>
      </c>
      <c r="AG1191" s="109">
        <v>0</v>
      </c>
      <c r="AH1191" s="109">
        <v>0</v>
      </c>
      <c r="AI1191" s="109">
        <v>0</v>
      </c>
      <c r="AJ1191" s="109">
        <v>0</v>
      </c>
      <c r="AK1191" s="109">
        <v>0</v>
      </c>
      <c r="AL1191" s="109">
        <v>0</v>
      </c>
      <c r="AM1191" s="109">
        <v>0</v>
      </c>
      <c r="AN1191" s="109">
        <v>0</v>
      </c>
      <c r="AO1191" s="109">
        <v>0</v>
      </c>
      <c r="AP1191" s="160">
        <f t="shared" si="1082"/>
        <v>393020</v>
      </c>
      <c r="AQ1191" s="160">
        <f t="shared" si="1083"/>
        <v>0</v>
      </c>
      <c r="AR1191" s="160">
        <f t="shared" si="1084"/>
        <v>393020</v>
      </c>
      <c r="AS1191" s="607"/>
      <c r="AT1191" s="219"/>
      <c r="AU1191" s="13">
        <f t="shared" si="1087"/>
        <v>0</v>
      </c>
      <c r="AV1191" s="13">
        <f t="shared" si="1088"/>
        <v>0</v>
      </c>
      <c r="AW1191" s="13">
        <f t="shared" si="1089"/>
        <v>0</v>
      </c>
      <c r="AX1191" s="13">
        <f t="shared" si="1090"/>
        <v>0</v>
      </c>
      <c r="AY1191" s="13">
        <f t="shared" si="1091"/>
        <v>0</v>
      </c>
      <c r="AZ1191" s="13">
        <f t="shared" si="1092"/>
        <v>0</v>
      </c>
      <c r="BA1191" s="13">
        <f t="shared" si="1085"/>
        <v>0</v>
      </c>
      <c r="BB1191" s="13">
        <f t="shared" si="1093"/>
        <v>0</v>
      </c>
      <c r="BC1191" s="13">
        <f t="shared" si="1086"/>
        <v>0</v>
      </c>
      <c r="BD1191" s="13">
        <f t="shared" si="1094"/>
        <v>0</v>
      </c>
      <c r="BE1191" s="13">
        <f t="shared" si="1095"/>
        <v>0</v>
      </c>
      <c r="BF1191" s="13">
        <f t="shared" si="1096"/>
        <v>0</v>
      </c>
      <c r="BG1191" s="13">
        <f t="shared" si="1097"/>
        <v>0</v>
      </c>
      <c r="BH1191" s="13">
        <f t="shared" si="1098"/>
        <v>0</v>
      </c>
      <c r="BI1191" s="73">
        <f t="shared" si="1080"/>
        <v>0</v>
      </c>
      <c r="BJ1191" s="219"/>
      <c r="BK1191" s="850">
        <f t="shared" si="1099"/>
        <v>0</v>
      </c>
      <c r="BL1191" s="109">
        <f t="shared" si="1100"/>
        <v>0</v>
      </c>
      <c r="BM1191" s="109">
        <f t="shared" si="1101"/>
        <v>0</v>
      </c>
      <c r="BN1191" s="109">
        <f t="shared" si="1102"/>
        <v>0</v>
      </c>
      <c r="BO1191" s="109">
        <f t="shared" si="1103"/>
        <v>0</v>
      </c>
      <c r="BP1191" s="109">
        <f t="shared" si="1104"/>
        <v>0</v>
      </c>
      <c r="BQ1191" s="109">
        <f t="shared" si="1105"/>
        <v>0</v>
      </c>
      <c r="BR1191" s="109">
        <f t="shared" si="1106"/>
        <v>0</v>
      </c>
      <c r="BS1191" s="109">
        <f t="shared" si="1107"/>
        <v>0</v>
      </c>
      <c r="BT1191" s="109">
        <f t="shared" si="1108"/>
        <v>0</v>
      </c>
      <c r="BU1191" s="109">
        <f t="shared" si="1109"/>
        <v>0</v>
      </c>
      <c r="BV1191" s="109">
        <f t="shared" si="1110"/>
        <v>0</v>
      </c>
      <c r="BW1191" s="109">
        <f t="shared" si="1111"/>
        <v>0</v>
      </c>
      <c r="BX1191" s="109">
        <f t="shared" si="1112"/>
        <v>0</v>
      </c>
      <c r="BY1191" s="1000">
        <f t="shared" si="1081"/>
        <v>0</v>
      </c>
    </row>
    <row r="1192" spans="1:77">
      <c r="A1192" s="2"/>
      <c r="B1192" s="2" t="s">
        <v>2028</v>
      </c>
      <c r="C1192" s="57" t="s">
        <v>23</v>
      </c>
      <c r="D1192" s="57" t="s">
        <v>29</v>
      </c>
      <c r="E1192" s="681" t="s">
        <v>349</v>
      </c>
      <c r="F1192" s="682" t="s">
        <v>264</v>
      </c>
      <c r="G1192" s="682" t="s">
        <v>106</v>
      </c>
      <c r="H1192" s="241" t="s">
        <v>128</v>
      </c>
      <c r="I1192" s="38"/>
      <c r="J1192" s="983"/>
      <c r="K1192" s="903"/>
      <c r="L1192" s="798"/>
      <c r="M1192" s="429"/>
      <c r="N1192" s="109"/>
      <c r="O1192" s="109"/>
      <c r="P1192" s="109"/>
      <c r="Q1192" s="607"/>
      <c r="R1192" s="93"/>
      <c r="S1192" s="109">
        <v>0</v>
      </c>
      <c r="T1192" s="109">
        <v>0</v>
      </c>
      <c r="U1192" s="109">
        <v>0</v>
      </c>
      <c r="V1192" s="109">
        <v>1580.28</v>
      </c>
      <c r="W1192" s="109">
        <v>4254.6000000000004</v>
      </c>
      <c r="X1192" s="109">
        <v>141820</v>
      </c>
      <c r="Y1192" s="109">
        <v>0</v>
      </c>
      <c r="Z1192" s="109">
        <v>0</v>
      </c>
      <c r="AA1192" s="109">
        <v>0</v>
      </c>
      <c r="AB1192" s="109">
        <v>0</v>
      </c>
      <c r="AC1192" s="109">
        <v>0</v>
      </c>
      <c r="AD1192" s="109">
        <v>0</v>
      </c>
      <c r="AE1192" s="109">
        <v>0</v>
      </c>
      <c r="AF1192" s="109">
        <v>0</v>
      </c>
      <c r="AG1192" s="109">
        <v>0</v>
      </c>
      <c r="AH1192" s="109">
        <v>0</v>
      </c>
      <c r="AI1192" s="109">
        <v>0</v>
      </c>
      <c r="AJ1192" s="109">
        <v>0</v>
      </c>
      <c r="AK1192" s="109">
        <v>0</v>
      </c>
      <c r="AL1192" s="109">
        <v>0</v>
      </c>
      <c r="AM1192" s="109">
        <v>0</v>
      </c>
      <c r="AN1192" s="109">
        <v>0</v>
      </c>
      <c r="AO1192" s="109">
        <v>0</v>
      </c>
      <c r="AP1192" s="160">
        <f t="shared" si="1082"/>
        <v>147654.88</v>
      </c>
      <c r="AQ1192" s="160">
        <f t="shared" si="1083"/>
        <v>0</v>
      </c>
      <c r="AR1192" s="160">
        <f t="shared" si="1084"/>
        <v>147654.88</v>
      </c>
      <c r="AS1192" s="607"/>
      <c r="AT1192" s="219"/>
      <c r="AU1192" s="13">
        <f t="shared" si="1087"/>
        <v>0</v>
      </c>
      <c r="AV1192" s="13">
        <f t="shared" si="1088"/>
        <v>0</v>
      </c>
      <c r="AW1192" s="13">
        <f t="shared" si="1089"/>
        <v>0</v>
      </c>
      <c r="AX1192" s="13">
        <f t="shared" si="1090"/>
        <v>0</v>
      </c>
      <c r="AY1192" s="13">
        <f t="shared" si="1091"/>
        <v>0</v>
      </c>
      <c r="AZ1192" s="13">
        <f t="shared" si="1092"/>
        <v>0</v>
      </c>
      <c r="BA1192" s="13">
        <f t="shared" si="1085"/>
        <v>0</v>
      </c>
      <c r="BB1192" s="13">
        <f t="shared" si="1093"/>
        <v>0</v>
      </c>
      <c r="BC1192" s="13">
        <f t="shared" si="1086"/>
        <v>0</v>
      </c>
      <c r="BD1192" s="13">
        <f t="shared" si="1094"/>
        <v>0</v>
      </c>
      <c r="BE1192" s="13">
        <f t="shared" si="1095"/>
        <v>0</v>
      </c>
      <c r="BF1192" s="13">
        <f t="shared" si="1096"/>
        <v>0</v>
      </c>
      <c r="BG1192" s="13">
        <f t="shared" si="1097"/>
        <v>0</v>
      </c>
      <c r="BH1192" s="13">
        <f t="shared" si="1098"/>
        <v>0</v>
      </c>
      <c r="BI1192" s="73">
        <f t="shared" si="1080"/>
        <v>0</v>
      </c>
      <c r="BJ1192" s="219"/>
      <c r="BK1192" s="850">
        <f t="shared" si="1099"/>
        <v>0</v>
      </c>
      <c r="BL1192" s="109">
        <f t="shared" si="1100"/>
        <v>0</v>
      </c>
      <c r="BM1192" s="109">
        <f t="shared" si="1101"/>
        <v>0</v>
      </c>
      <c r="BN1192" s="109">
        <f t="shared" si="1102"/>
        <v>0</v>
      </c>
      <c r="BO1192" s="109">
        <f t="shared" si="1103"/>
        <v>0</v>
      </c>
      <c r="BP1192" s="109">
        <f t="shared" si="1104"/>
        <v>0</v>
      </c>
      <c r="BQ1192" s="109">
        <f t="shared" si="1105"/>
        <v>0</v>
      </c>
      <c r="BR1192" s="109">
        <f t="shared" si="1106"/>
        <v>0</v>
      </c>
      <c r="BS1192" s="109">
        <f t="shared" si="1107"/>
        <v>0</v>
      </c>
      <c r="BT1192" s="109">
        <f t="shared" si="1108"/>
        <v>0</v>
      </c>
      <c r="BU1192" s="109">
        <f t="shared" si="1109"/>
        <v>0</v>
      </c>
      <c r="BV1192" s="109">
        <f t="shared" si="1110"/>
        <v>0</v>
      </c>
      <c r="BW1192" s="109">
        <f t="shared" si="1111"/>
        <v>0</v>
      </c>
      <c r="BX1192" s="109">
        <f t="shared" si="1112"/>
        <v>0</v>
      </c>
      <c r="BY1192" s="1000">
        <f t="shared" si="1081"/>
        <v>0</v>
      </c>
    </row>
    <row r="1193" spans="1:77">
      <c r="A1193" s="678"/>
      <c r="B1193" s="678" t="s">
        <v>2028</v>
      </c>
      <c r="C1193" s="57" t="s">
        <v>23</v>
      </c>
      <c r="D1193" s="684" t="s">
        <v>33</v>
      </c>
      <c r="E1193" s="681" t="s">
        <v>349</v>
      </c>
      <c r="F1193" s="683" t="s">
        <v>264</v>
      </c>
      <c r="G1193" s="682" t="s">
        <v>106</v>
      </c>
      <c r="H1193" s="241" t="s">
        <v>130</v>
      </c>
      <c r="I1193" s="38"/>
      <c r="J1193" s="983"/>
      <c r="K1193" s="903"/>
      <c r="L1193" s="798"/>
      <c r="M1193" s="429"/>
      <c r="N1193" s="109"/>
      <c r="O1193" s="109"/>
      <c r="P1193" s="109"/>
      <c r="Q1193" s="607"/>
      <c r="R1193" s="93"/>
      <c r="S1193" s="109">
        <v>0</v>
      </c>
      <c r="T1193" s="109">
        <v>0</v>
      </c>
      <c r="U1193" s="109">
        <v>0</v>
      </c>
      <c r="V1193" s="109">
        <v>536.64</v>
      </c>
      <c r="W1193" s="109">
        <v>1444.8</v>
      </c>
      <c r="X1193" s="109">
        <v>48160</v>
      </c>
      <c r="Y1193" s="109">
        <v>0</v>
      </c>
      <c r="Z1193" s="109">
        <v>0</v>
      </c>
      <c r="AA1193" s="109">
        <v>0</v>
      </c>
      <c r="AB1193" s="109">
        <v>0</v>
      </c>
      <c r="AC1193" s="109">
        <v>0</v>
      </c>
      <c r="AD1193" s="109">
        <v>0</v>
      </c>
      <c r="AE1193" s="109">
        <v>0</v>
      </c>
      <c r="AF1193" s="109">
        <v>0</v>
      </c>
      <c r="AG1193" s="109">
        <v>0</v>
      </c>
      <c r="AH1193" s="109">
        <v>0</v>
      </c>
      <c r="AI1193" s="109">
        <v>0</v>
      </c>
      <c r="AJ1193" s="109">
        <v>0</v>
      </c>
      <c r="AK1193" s="109">
        <v>0</v>
      </c>
      <c r="AL1193" s="109">
        <v>0</v>
      </c>
      <c r="AM1193" s="109">
        <v>0</v>
      </c>
      <c r="AN1193" s="109">
        <v>0</v>
      </c>
      <c r="AO1193" s="109">
        <v>0</v>
      </c>
      <c r="AP1193" s="160">
        <f t="shared" si="1082"/>
        <v>50141.440000000002</v>
      </c>
      <c r="AQ1193" s="160">
        <f t="shared" si="1083"/>
        <v>0</v>
      </c>
      <c r="AR1193" s="160">
        <f t="shared" si="1084"/>
        <v>50141.440000000002</v>
      </c>
      <c r="AS1193" s="607"/>
      <c r="AT1193" s="219"/>
      <c r="AU1193" s="13">
        <f t="shared" si="1087"/>
        <v>0</v>
      </c>
      <c r="AV1193" s="13">
        <f t="shared" si="1088"/>
        <v>0</v>
      </c>
      <c r="AW1193" s="13">
        <f t="shared" si="1089"/>
        <v>0</v>
      </c>
      <c r="AX1193" s="13">
        <f t="shared" si="1090"/>
        <v>0</v>
      </c>
      <c r="AY1193" s="13">
        <f t="shared" si="1091"/>
        <v>0</v>
      </c>
      <c r="AZ1193" s="13">
        <f t="shared" si="1092"/>
        <v>0</v>
      </c>
      <c r="BA1193" s="13">
        <f t="shared" si="1085"/>
        <v>0</v>
      </c>
      <c r="BB1193" s="13">
        <f t="shared" si="1093"/>
        <v>0</v>
      </c>
      <c r="BC1193" s="13">
        <f t="shared" si="1086"/>
        <v>0</v>
      </c>
      <c r="BD1193" s="13">
        <f t="shared" si="1094"/>
        <v>0</v>
      </c>
      <c r="BE1193" s="13">
        <f t="shared" si="1095"/>
        <v>0</v>
      </c>
      <c r="BF1193" s="13">
        <f t="shared" si="1096"/>
        <v>0</v>
      </c>
      <c r="BG1193" s="13">
        <f t="shared" si="1097"/>
        <v>0</v>
      </c>
      <c r="BH1193" s="13">
        <f t="shared" si="1098"/>
        <v>0</v>
      </c>
      <c r="BI1193" s="73">
        <f t="shared" si="1080"/>
        <v>0</v>
      </c>
      <c r="BJ1193" s="219"/>
      <c r="BK1193" s="850">
        <f t="shared" si="1099"/>
        <v>0</v>
      </c>
      <c r="BL1193" s="109">
        <f t="shared" si="1100"/>
        <v>0</v>
      </c>
      <c r="BM1193" s="109">
        <f t="shared" si="1101"/>
        <v>0</v>
      </c>
      <c r="BN1193" s="109">
        <f t="shared" si="1102"/>
        <v>0</v>
      </c>
      <c r="BO1193" s="109">
        <f t="shared" si="1103"/>
        <v>0</v>
      </c>
      <c r="BP1193" s="109">
        <f t="shared" si="1104"/>
        <v>0</v>
      </c>
      <c r="BQ1193" s="109">
        <f t="shared" si="1105"/>
        <v>0</v>
      </c>
      <c r="BR1193" s="109">
        <f t="shared" si="1106"/>
        <v>0</v>
      </c>
      <c r="BS1193" s="109">
        <f t="shared" si="1107"/>
        <v>0</v>
      </c>
      <c r="BT1193" s="109">
        <f t="shared" si="1108"/>
        <v>0</v>
      </c>
      <c r="BU1193" s="109">
        <f t="shared" si="1109"/>
        <v>0</v>
      </c>
      <c r="BV1193" s="109">
        <f t="shared" si="1110"/>
        <v>0</v>
      </c>
      <c r="BW1193" s="109">
        <f t="shared" si="1111"/>
        <v>0</v>
      </c>
      <c r="BX1193" s="109">
        <f t="shared" si="1112"/>
        <v>0</v>
      </c>
      <c r="BY1193" s="1000">
        <f t="shared" si="1081"/>
        <v>0</v>
      </c>
    </row>
    <row r="1194" spans="1:77">
      <c r="A1194" s="679"/>
      <c r="B1194" s="679" t="s">
        <v>2028</v>
      </c>
      <c r="C1194" s="57" t="s">
        <v>20</v>
      </c>
      <c r="D1194" s="684" t="s">
        <v>7</v>
      </c>
      <c r="E1194" s="681" t="s">
        <v>349</v>
      </c>
      <c r="F1194" s="682" t="s">
        <v>264</v>
      </c>
      <c r="G1194" s="682" t="s">
        <v>106</v>
      </c>
      <c r="H1194" s="241" t="s">
        <v>124</v>
      </c>
      <c r="I1194" s="38"/>
      <c r="J1194" s="983"/>
      <c r="K1194" s="903"/>
      <c r="L1194" s="798"/>
      <c r="M1194" s="429"/>
      <c r="N1194" s="109"/>
      <c r="O1194" s="109"/>
      <c r="P1194" s="109"/>
      <c r="Q1194" s="607"/>
      <c r="R1194" s="93"/>
      <c r="S1194" s="109">
        <v>0</v>
      </c>
      <c r="T1194" s="109">
        <v>0</v>
      </c>
      <c r="U1194" s="109">
        <v>0</v>
      </c>
      <c r="V1194" s="109">
        <v>3424.42</v>
      </c>
      <c r="W1194" s="109">
        <v>3497.28</v>
      </c>
      <c r="X1194" s="109">
        <v>3497.28</v>
      </c>
      <c r="Y1194" s="109">
        <v>0</v>
      </c>
      <c r="Z1194" s="109">
        <v>0</v>
      </c>
      <c r="AA1194" s="109">
        <v>0</v>
      </c>
      <c r="AB1194" s="109">
        <v>0</v>
      </c>
      <c r="AC1194" s="109">
        <v>0</v>
      </c>
      <c r="AD1194" s="109">
        <v>0</v>
      </c>
      <c r="AE1194" s="109">
        <v>0</v>
      </c>
      <c r="AF1194" s="109">
        <v>0</v>
      </c>
      <c r="AG1194" s="109">
        <v>0</v>
      </c>
      <c r="AH1194" s="109">
        <v>0</v>
      </c>
      <c r="AI1194" s="109">
        <v>0</v>
      </c>
      <c r="AJ1194" s="109">
        <v>0</v>
      </c>
      <c r="AK1194" s="109">
        <v>0</v>
      </c>
      <c r="AL1194" s="109">
        <v>0</v>
      </c>
      <c r="AM1194" s="109">
        <v>0</v>
      </c>
      <c r="AN1194" s="109">
        <v>0</v>
      </c>
      <c r="AO1194" s="109">
        <v>0</v>
      </c>
      <c r="AP1194" s="160">
        <f t="shared" si="1082"/>
        <v>10418.980000000001</v>
      </c>
      <c r="AQ1194" s="160">
        <f t="shared" si="1083"/>
        <v>0</v>
      </c>
      <c r="AR1194" s="160">
        <f t="shared" si="1084"/>
        <v>10418.980000000001</v>
      </c>
      <c r="AS1194" s="607"/>
      <c r="AT1194" s="219"/>
      <c r="AU1194" s="13">
        <f t="shared" si="1087"/>
        <v>0</v>
      </c>
      <c r="AV1194" s="13">
        <f t="shared" si="1088"/>
        <v>0</v>
      </c>
      <c r="AW1194" s="13">
        <f t="shared" si="1089"/>
        <v>0</v>
      </c>
      <c r="AX1194" s="13">
        <f t="shared" si="1090"/>
        <v>0</v>
      </c>
      <c r="AY1194" s="13">
        <f t="shared" si="1091"/>
        <v>0</v>
      </c>
      <c r="AZ1194" s="13">
        <f t="shared" si="1092"/>
        <v>0</v>
      </c>
      <c r="BA1194" s="13">
        <f t="shared" si="1085"/>
        <v>0</v>
      </c>
      <c r="BB1194" s="13">
        <f t="shared" si="1093"/>
        <v>0</v>
      </c>
      <c r="BC1194" s="13">
        <f t="shared" si="1086"/>
        <v>0</v>
      </c>
      <c r="BD1194" s="13">
        <f t="shared" si="1094"/>
        <v>0</v>
      </c>
      <c r="BE1194" s="13">
        <f t="shared" si="1095"/>
        <v>0</v>
      </c>
      <c r="BF1194" s="13">
        <f t="shared" si="1096"/>
        <v>0</v>
      </c>
      <c r="BG1194" s="13">
        <f t="shared" si="1097"/>
        <v>0</v>
      </c>
      <c r="BH1194" s="13">
        <f t="shared" si="1098"/>
        <v>0</v>
      </c>
      <c r="BI1194" s="73">
        <f t="shared" si="1080"/>
        <v>0</v>
      </c>
      <c r="BJ1194" s="219"/>
      <c r="BK1194" s="850">
        <f t="shared" si="1099"/>
        <v>0</v>
      </c>
      <c r="BL1194" s="109">
        <f t="shared" si="1100"/>
        <v>0</v>
      </c>
      <c r="BM1194" s="109">
        <f t="shared" si="1101"/>
        <v>0</v>
      </c>
      <c r="BN1194" s="109">
        <f t="shared" si="1102"/>
        <v>0</v>
      </c>
      <c r="BO1194" s="109">
        <f t="shared" si="1103"/>
        <v>0</v>
      </c>
      <c r="BP1194" s="109">
        <f t="shared" si="1104"/>
        <v>0</v>
      </c>
      <c r="BQ1194" s="109">
        <f t="shared" si="1105"/>
        <v>0</v>
      </c>
      <c r="BR1194" s="109">
        <f t="shared" si="1106"/>
        <v>0</v>
      </c>
      <c r="BS1194" s="109">
        <f t="shared" si="1107"/>
        <v>0</v>
      </c>
      <c r="BT1194" s="109">
        <f t="shared" si="1108"/>
        <v>0</v>
      </c>
      <c r="BU1194" s="109">
        <f t="shared" si="1109"/>
        <v>0</v>
      </c>
      <c r="BV1194" s="109">
        <f t="shared" si="1110"/>
        <v>0</v>
      </c>
      <c r="BW1194" s="109">
        <f t="shared" si="1111"/>
        <v>0</v>
      </c>
      <c r="BX1194" s="109">
        <f t="shared" si="1112"/>
        <v>0</v>
      </c>
      <c r="BY1194" s="1000">
        <f t="shared" si="1081"/>
        <v>0</v>
      </c>
    </row>
    <row r="1195" spans="1:77">
      <c r="A1195" s="679"/>
      <c r="B1195" s="679" t="s">
        <v>2028</v>
      </c>
      <c r="C1195" s="57" t="s">
        <v>20</v>
      </c>
      <c r="D1195" s="684" t="s">
        <v>7</v>
      </c>
      <c r="E1195" s="681" t="s">
        <v>349</v>
      </c>
      <c r="F1195" s="682" t="s">
        <v>264</v>
      </c>
      <c r="G1195" s="682" t="s">
        <v>106</v>
      </c>
      <c r="H1195" s="241" t="s">
        <v>124</v>
      </c>
      <c r="I1195" s="38"/>
      <c r="J1195" s="983"/>
      <c r="K1195" s="903"/>
      <c r="L1195" s="798"/>
      <c r="M1195" s="429"/>
      <c r="N1195" s="109"/>
      <c r="O1195" s="109"/>
      <c r="P1195" s="109"/>
      <c r="Q1195" s="607"/>
      <c r="R1195" s="93"/>
      <c r="S1195" s="109">
        <v>0</v>
      </c>
      <c r="T1195" s="109">
        <v>0</v>
      </c>
      <c r="U1195" s="109">
        <v>0</v>
      </c>
      <c r="V1195" s="109">
        <v>952.22</v>
      </c>
      <c r="W1195" s="109">
        <v>972.48</v>
      </c>
      <c r="X1195" s="109">
        <v>972.48</v>
      </c>
      <c r="Y1195" s="109">
        <v>0</v>
      </c>
      <c r="Z1195" s="109">
        <v>0</v>
      </c>
      <c r="AA1195" s="109">
        <v>0</v>
      </c>
      <c r="AB1195" s="109">
        <v>0</v>
      </c>
      <c r="AC1195" s="109">
        <v>0</v>
      </c>
      <c r="AD1195" s="109">
        <v>0</v>
      </c>
      <c r="AE1195" s="109">
        <v>0</v>
      </c>
      <c r="AF1195" s="109">
        <v>0</v>
      </c>
      <c r="AG1195" s="109">
        <v>0</v>
      </c>
      <c r="AH1195" s="109">
        <v>0</v>
      </c>
      <c r="AI1195" s="109">
        <v>0</v>
      </c>
      <c r="AJ1195" s="109">
        <v>0</v>
      </c>
      <c r="AK1195" s="109">
        <v>0</v>
      </c>
      <c r="AL1195" s="109">
        <v>0</v>
      </c>
      <c r="AM1195" s="109">
        <v>0</v>
      </c>
      <c r="AN1195" s="109">
        <v>0</v>
      </c>
      <c r="AO1195" s="109">
        <v>0</v>
      </c>
      <c r="AP1195" s="160">
        <f t="shared" si="1082"/>
        <v>2897.1800000000003</v>
      </c>
      <c r="AQ1195" s="160">
        <f t="shared" si="1083"/>
        <v>0</v>
      </c>
      <c r="AR1195" s="160">
        <f t="shared" si="1084"/>
        <v>2897.1800000000003</v>
      </c>
      <c r="AS1195" s="607"/>
      <c r="AT1195" s="219"/>
      <c r="AU1195" s="13">
        <f t="shared" si="1087"/>
        <v>0</v>
      </c>
      <c r="AV1195" s="13">
        <f t="shared" si="1088"/>
        <v>0</v>
      </c>
      <c r="AW1195" s="13">
        <f t="shared" si="1089"/>
        <v>0</v>
      </c>
      <c r="AX1195" s="13">
        <f t="shared" si="1090"/>
        <v>0</v>
      </c>
      <c r="AY1195" s="13">
        <f t="shared" si="1091"/>
        <v>0</v>
      </c>
      <c r="AZ1195" s="13">
        <f t="shared" si="1092"/>
        <v>0</v>
      </c>
      <c r="BA1195" s="13">
        <f t="shared" si="1085"/>
        <v>0</v>
      </c>
      <c r="BB1195" s="13">
        <f t="shared" si="1093"/>
        <v>0</v>
      </c>
      <c r="BC1195" s="13">
        <f t="shared" si="1086"/>
        <v>0</v>
      </c>
      <c r="BD1195" s="13">
        <f t="shared" si="1094"/>
        <v>0</v>
      </c>
      <c r="BE1195" s="13">
        <f t="shared" si="1095"/>
        <v>0</v>
      </c>
      <c r="BF1195" s="13">
        <f t="shared" si="1096"/>
        <v>0</v>
      </c>
      <c r="BG1195" s="13">
        <f t="shared" si="1097"/>
        <v>0</v>
      </c>
      <c r="BH1195" s="13">
        <f t="shared" si="1098"/>
        <v>0</v>
      </c>
      <c r="BI1195" s="73">
        <f t="shared" si="1080"/>
        <v>0</v>
      </c>
      <c r="BJ1195" s="219"/>
      <c r="BK1195" s="850">
        <f t="shared" si="1099"/>
        <v>0</v>
      </c>
      <c r="BL1195" s="109">
        <f t="shared" si="1100"/>
        <v>0</v>
      </c>
      <c r="BM1195" s="109">
        <f t="shared" si="1101"/>
        <v>0</v>
      </c>
      <c r="BN1195" s="109">
        <f t="shared" si="1102"/>
        <v>0</v>
      </c>
      <c r="BO1195" s="109">
        <f t="shared" si="1103"/>
        <v>0</v>
      </c>
      <c r="BP1195" s="109">
        <f t="shared" si="1104"/>
        <v>0</v>
      </c>
      <c r="BQ1195" s="109">
        <f t="shared" si="1105"/>
        <v>0</v>
      </c>
      <c r="BR1195" s="109">
        <f t="shared" si="1106"/>
        <v>0</v>
      </c>
      <c r="BS1195" s="109">
        <f t="shared" si="1107"/>
        <v>0</v>
      </c>
      <c r="BT1195" s="109">
        <f t="shared" si="1108"/>
        <v>0</v>
      </c>
      <c r="BU1195" s="109">
        <f t="shared" si="1109"/>
        <v>0</v>
      </c>
      <c r="BV1195" s="109">
        <f t="shared" si="1110"/>
        <v>0</v>
      </c>
      <c r="BW1195" s="109">
        <f t="shared" si="1111"/>
        <v>0</v>
      </c>
      <c r="BX1195" s="109">
        <f t="shared" si="1112"/>
        <v>0</v>
      </c>
      <c r="BY1195" s="1000">
        <f t="shared" si="1081"/>
        <v>0</v>
      </c>
    </row>
    <row r="1196" spans="1:77">
      <c r="A1196" s="679"/>
      <c r="B1196" s="679" t="s">
        <v>2028</v>
      </c>
      <c r="C1196" s="57" t="s">
        <v>20</v>
      </c>
      <c r="D1196" s="684" t="s">
        <v>7</v>
      </c>
      <c r="E1196" s="681" t="s">
        <v>349</v>
      </c>
      <c r="F1196" s="682" t="s">
        <v>264</v>
      </c>
      <c r="G1196" s="682" t="s">
        <v>106</v>
      </c>
      <c r="H1196" s="241" t="s">
        <v>124</v>
      </c>
      <c r="I1196" s="38"/>
      <c r="J1196" s="983"/>
      <c r="K1196" s="903"/>
      <c r="L1196" s="798"/>
      <c r="M1196" s="429"/>
      <c r="N1196" s="109"/>
      <c r="O1196" s="109"/>
      <c r="P1196" s="109"/>
      <c r="Q1196" s="607"/>
      <c r="R1196" s="93"/>
      <c r="S1196" s="109">
        <v>0</v>
      </c>
      <c r="T1196" s="109">
        <v>0</v>
      </c>
      <c r="U1196" s="109">
        <v>0</v>
      </c>
      <c r="V1196" s="109">
        <v>323.36</v>
      </c>
      <c r="W1196" s="109">
        <v>330.24</v>
      </c>
      <c r="X1196" s="109">
        <v>330.24</v>
      </c>
      <c r="Y1196" s="109">
        <v>0</v>
      </c>
      <c r="Z1196" s="109">
        <v>0</v>
      </c>
      <c r="AA1196" s="109">
        <v>0</v>
      </c>
      <c r="AB1196" s="109">
        <v>0</v>
      </c>
      <c r="AC1196" s="109">
        <v>0</v>
      </c>
      <c r="AD1196" s="109">
        <v>0</v>
      </c>
      <c r="AE1196" s="109">
        <v>0</v>
      </c>
      <c r="AF1196" s="109">
        <v>0</v>
      </c>
      <c r="AG1196" s="109">
        <v>0</v>
      </c>
      <c r="AH1196" s="109">
        <v>0</v>
      </c>
      <c r="AI1196" s="109">
        <v>0</v>
      </c>
      <c r="AJ1196" s="109">
        <v>0</v>
      </c>
      <c r="AK1196" s="109">
        <v>0</v>
      </c>
      <c r="AL1196" s="109">
        <v>0</v>
      </c>
      <c r="AM1196" s="109">
        <v>0</v>
      </c>
      <c r="AN1196" s="109">
        <v>0</v>
      </c>
      <c r="AO1196" s="109">
        <v>0</v>
      </c>
      <c r="AP1196" s="160">
        <f t="shared" si="1082"/>
        <v>983.84</v>
      </c>
      <c r="AQ1196" s="160">
        <f t="shared" si="1083"/>
        <v>0</v>
      </c>
      <c r="AR1196" s="160">
        <f t="shared" si="1084"/>
        <v>983.84</v>
      </c>
      <c r="AS1196" s="607"/>
      <c r="AT1196" s="219"/>
      <c r="AU1196" s="13">
        <f t="shared" si="1087"/>
        <v>0</v>
      </c>
      <c r="AV1196" s="13">
        <f t="shared" si="1088"/>
        <v>0</v>
      </c>
      <c r="AW1196" s="13">
        <f t="shared" si="1089"/>
        <v>0</v>
      </c>
      <c r="AX1196" s="13">
        <f t="shared" si="1090"/>
        <v>0</v>
      </c>
      <c r="AY1196" s="13">
        <f t="shared" si="1091"/>
        <v>0</v>
      </c>
      <c r="AZ1196" s="13">
        <f t="shared" si="1092"/>
        <v>0</v>
      </c>
      <c r="BA1196" s="13">
        <f t="shared" si="1085"/>
        <v>0</v>
      </c>
      <c r="BB1196" s="13">
        <f t="shared" si="1093"/>
        <v>0</v>
      </c>
      <c r="BC1196" s="13">
        <f t="shared" si="1086"/>
        <v>0</v>
      </c>
      <c r="BD1196" s="13">
        <f t="shared" si="1094"/>
        <v>0</v>
      </c>
      <c r="BE1196" s="13">
        <f t="shared" si="1095"/>
        <v>0</v>
      </c>
      <c r="BF1196" s="13">
        <f t="shared" si="1096"/>
        <v>0</v>
      </c>
      <c r="BG1196" s="13">
        <f t="shared" si="1097"/>
        <v>0</v>
      </c>
      <c r="BH1196" s="13">
        <f t="shared" si="1098"/>
        <v>0</v>
      </c>
      <c r="BI1196" s="73">
        <f t="shared" si="1080"/>
        <v>0</v>
      </c>
      <c r="BJ1196" s="219"/>
      <c r="BK1196" s="850">
        <f t="shared" si="1099"/>
        <v>0</v>
      </c>
      <c r="BL1196" s="109">
        <f t="shared" si="1100"/>
        <v>0</v>
      </c>
      <c r="BM1196" s="109">
        <f t="shared" si="1101"/>
        <v>0</v>
      </c>
      <c r="BN1196" s="109">
        <f t="shared" si="1102"/>
        <v>0</v>
      </c>
      <c r="BO1196" s="109">
        <f t="shared" si="1103"/>
        <v>0</v>
      </c>
      <c r="BP1196" s="109">
        <f t="shared" si="1104"/>
        <v>0</v>
      </c>
      <c r="BQ1196" s="109">
        <f t="shared" si="1105"/>
        <v>0</v>
      </c>
      <c r="BR1196" s="109">
        <f t="shared" si="1106"/>
        <v>0</v>
      </c>
      <c r="BS1196" s="109">
        <f t="shared" si="1107"/>
        <v>0</v>
      </c>
      <c r="BT1196" s="109">
        <f t="shared" si="1108"/>
        <v>0</v>
      </c>
      <c r="BU1196" s="109">
        <f t="shared" si="1109"/>
        <v>0</v>
      </c>
      <c r="BV1196" s="109">
        <f t="shared" si="1110"/>
        <v>0</v>
      </c>
      <c r="BW1196" s="109">
        <f t="shared" si="1111"/>
        <v>0</v>
      </c>
      <c r="BX1196" s="109">
        <f t="shared" si="1112"/>
        <v>0</v>
      </c>
      <c r="BY1196" s="1000">
        <f t="shared" si="1081"/>
        <v>0</v>
      </c>
    </row>
    <row r="1197" spans="1:77" ht="89.25">
      <c r="A1197" s="2" t="s">
        <v>3419</v>
      </c>
      <c r="B1197" s="2" t="s">
        <v>3420</v>
      </c>
      <c r="C1197" s="57" t="s">
        <v>20</v>
      </c>
      <c r="D1197" s="57" t="s">
        <v>7</v>
      </c>
      <c r="E1197" s="681" t="s">
        <v>349</v>
      </c>
      <c r="F1197" s="682">
        <v>41090</v>
      </c>
      <c r="G1197" s="682" t="s">
        <v>106</v>
      </c>
      <c r="H1197" s="241" t="s">
        <v>124</v>
      </c>
      <c r="I1197" s="38"/>
      <c r="J1197" s="984" t="s">
        <v>1392</v>
      </c>
      <c r="K1197" s="986" t="s">
        <v>3643</v>
      </c>
      <c r="L1197" s="798"/>
      <c r="M1197" s="429"/>
      <c r="N1197" s="109"/>
      <c r="O1197" s="109"/>
      <c r="P1197" s="109"/>
      <c r="Q1197" s="607"/>
      <c r="R1197" s="93"/>
      <c r="S1197" s="109">
        <v>92905.37</v>
      </c>
      <c r="T1197" s="109">
        <v>-32920.18</v>
      </c>
      <c r="U1197" s="109">
        <v>1510052.87</v>
      </c>
      <c r="V1197" s="109">
        <v>0</v>
      </c>
      <c r="W1197" s="109">
        <v>0</v>
      </c>
      <c r="X1197" s="109">
        <v>0</v>
      </c>
      <c r="Y1197" s="109">
        <v>0</v>
      </c>
      <c r="Z1197" s="109">
        <v>0</v>
      </c>
      <c r="AA1197" s="109">
        <v>0</v>
      </c>
      <c r="AB1197" s="109">
        <v>0</v>
      </c>
      <c r="AC1197" s="109">
        <v>0</v>
      </c>
      <c r="AD1197" s="109">
        <v>4385581.1400000006</v>
      </c>
      <c r="AE1197" s="109">
        <v>0</v>
      </c>
      <c r="AF1197" s="109">
        <v>0</v>
      </c>
      <c r="AG1197" s="109">
        <v>0</v>
      </c>
      <c r="AH1197" s="109">
        <v>0</v>
      </c>
      <c r="AI1197" s="109">
        <v>0</v>
      </c>
      <c r="AJ1197" s="109">
        <v>0</v>
      </c>
      <c r="AK1197" s="109">
        <v>0</v>
      </c>
      <c r="AL1197" s="109">
        <v>0</v>
      </c>
      <c r="AM1197" s="109">
        <v>0</v>
      </c>
      <c r="AN1197" s="109">
        <v>0</v>
      </c>
      <c r="AO1197" s="109">
        <v>0</v>
      </c>
      <c r="AP1197" s="160">
        <f t="shared" si="1082"/>
        <v>1570038.06</v>
      </c>
      <c r="AQ1197" s="160">
        <f t="shared" si="1083"/>
        <v>4385581.1400000006</v>
      </c>
      <c r="AR1197" s="160">
        <f t="shared" si="1084"/>
        <v>5955619.2000000011</v>
      </c>
      <c r="AS1197" s="607"/>
      <c r="AT1197" s="219"/>
      <c r="AU1197" s="943">
        <v>0</v>
      </c>
      <c r="AV1197" s="943">
        <v>0</v>
      </c>
      <c r="AW1197" s="943">
        <v>0</v>
      </c>
      <c r="AX1197" s="943">
        <v>0</v>
      </c>
      <c r="AY1197" s="943">
        <v>0</v>
      </c>
      <c r="AZ1197" s="943">
        <v>0</v>
      </c>
      <c r="BA1197" s="943">
        <v>0</v>
      </c>
      <c r="BB1197" s="943">
        <v>0</v>
      </c>
      <c r="BC1197" s="943">
        <v>0</v>
      </c>
      <c r="BD1197" s="943">
        <v>0</v>
      </c>
      <c r="BE1197" s="943">
        <v>0</v>
      </c>
      <c r="BF1197" s="943">
        <v>0</v>
      </c>
      <c r="BG1197" s="943">
        <v>0</v>
      </c>
      <c r="BH1197" s="943">
        <v>0</v>
      </c>
      <c r="BI1197" s="73">
        <f t="shared" si="1080"/>
        <v>0</v>
      </c>
      <c r="BJ1197" s="219"/>
      <c r="BK1197" s="850">
        <f t="shared" si="1099"/>
        <v>0</v>
      </c>
      <c r="BL1197" s="109">
        <f t="shared" si="1100"/>
        <v>0</v>
      </c>
      <c r="BM1197" s="109">
        <f t="shared" si="1101"/>
        <v>0</v>
      </c>
      <c r="BN1197" s="109">
        <f t="shared" si="1102"/>
        <v>0</v>
      </c>
      <c r="BO1197" s="109">
        <f t="shared" si="1103"/>
        <v>0</v>
      </c>
      <c r="BP1197" s="109">
        <f t="shared" si="1104"/>
        <v>0</v>
      </c>
      <c r="BQ1197" s="109">
        <f t="shared" si="1105"/>
        <v>0</v>
      </c>
      <c r="BR1197" s="109">
        <f t="shared" si="1106"/>
        <v>0</v>
      </c>
      <c r="BS1197" s="109">
        <f t="shared" si="1107"/>
        <v>0</v>
      </c>
      <c r="BT1197" s="109">
        <f t="shared" si="1108"/>
        <v>0</v>
      </c>
      <c r="BU1197" s="109">
        <f t="shared" si="1109"/>
        <v>0</v>
      </c>
      <c r="BV1197" s="109">
        <f t="shared" si="1110"/>
        <v>0</v>
      </c>
      <c r="BW1197" s="109">
        <f t="shared" si="1111"/>
        <v>0</v>
      </c>
      <c r="BX1197" s="109">
        <f t="shared" si="1112"/>
        <v>0</v>
      </c>
      <c r="BY1197" s="1000">
        <f t="shared" si="1081"/>
        <v>0</v>
      </c>
    </row>
    <row r="1198" spans="1:77">
      <c r="A1198" s="678"/>
      <c r="B1198" s="678" t="s">
        <v>2281</v>
      </c>
      <c r="C1198" s="57" t="s">
        <v>45</v>
      </c>
      <c r="D1198" s="57" t="s">
        <v>38</v>
      </c>
      <c r="E1198" s="681" t="s">
        <v>349</v>
      </c>
      <c r="F1198" s="683" t="s">
        <v>264</v>
      </c>
      <c r="G1198" s="682" t="s">
        <v>148</v>
      </c>
      <c r="H1198" s="241" t="s">
        <v>159</v>
      </c>
      <c r="I1198" s="38"/>
      <c r="J1198" s="983"/>
      <c r="K1198" s="903"/>
      <c r="L1198" s="798"/>
      <c r="M1198" s="429"/>
      <c r="N1198" s="109"/>
      <c r="O1198" s="109"/>
      <c r="P1198" s="109"/>
      <c r="Q1198" s="607"/>
      <c r="R1198" s="93"/>
      <c r="S1198" s="109">
        <v>728000</v>
      </c>
      <c r="T1198" s="109">
        <v>327000</v>
      </c>
      <c r="U1198" s="109">
        <v>739000</v>
      </c>
      <c r="V1198" s="109">
        <v>1250051.285742525</v>
      </c>
      <c r="W1198" s="109">
        <v>1478580.9598260657</v>
      </c>
      <c r="X1198" s="109">
        <v>4022918.7240567929</v>
      </c>
      <c r="Y1198" s="109">
        <v>816338.64054298634</v>
      </c>
      <c r="Z1198" s="109">
        <v>209949.2307692309</v>
      </c>
      <c r="AA1198" s="109">
        <v>246574.6153846154</v>
      </c>
      <c r="AB1198" s="109">
        <v>355838.07692307694</v>
      </c>
      <c r="AC1198" s="109">
        <v>304235.76923076925</v>
      </c>
      <c r="AD1198" s="109">
        <v>421464.23076923075</v>
      </c>
      <c r="AE1198" s="109">
        <v>559388.07692307699</v>
      </c>
      <c r="AF1198" s="109">
        <v>365368.84615384619</v>
      </c>
      <c r="AG1198" s="109">
        <v>484231.15384615393</v>
      </c>
      <c r="AH1198" s="109">
        <v>901542.69230769225</v>
      </c>
      <c r="AI1198" s="109">
        <v>1065131.5384615387</v>
      </c>
      <c r="AJ1198" s="109">
        <v>1292031.923076923</v>
      </c>
      <c r="AK1198" s="109">
        <v>905919.76615384617</v>
      </c>
      <c r="AL1198" s="109">
        <v>219480.40846153843</v>
      </c>
      <c r="AM1198" s="109">
        <v>256972.95692307694</v>
      </c>
      <c r="AN1198" s="109">
        <v>370669.16978079942</v>
      </c>
      <c r="AO1198" s="109">
        <v>316948.68143960898</v>
      </c>
      <c r="AP1198" s="160">
        <f t="shared" si="1082"/>
        <v>9818413.4563222155</v>
      </c>
      <c r="AQ1198" s="160">
        <f t="shared" si="1083"/>
        <v>7819223.2904511774</v>
      </c>
      <c r="AR1198" s="160">
        <f t="shared" si="1084"/>
        <v>17637636.746773388</v>
      </c>
      <c r="AS1198" s="607"/>
      <c r="AT1198" s="219"/>
      <c r="AU1198" s="13">
        <f t="shared" ref="AU1198:AU1230" si="1113">AB1198</f>
        <v>355838.07692307694</v>
      </c>
      <c r="AV1198" s="13">
        <f t="shared" ref="AV1198:AV1230" si="1114">AC1198</f>
        <v>304235.76923076925</v>
      </c>
      <c r="AW1198" s="13">
        <f t="shared" ref="AW1198:AW1230" si="1115">AD1198</f>
        <v>421464.23076923075</v>
      </c>
      <c r="AX1198" s="13">
        <f t="shared" ref="AX1198:AX1230" si="1116">AE1198</f>
        <v>559388.07692307699</v>
      </c>
      <c r="AY1198" s="13">
        <f t="shared" ref="AY1198:AY1230" si="1117">AF1198</f>
        <v>365368.84615384619</v>
      </c>
      <c r="AZ1198" s="13">
        <f t="shared" ref="AZ1198:AZ1230" si="1118">AG1198</f>
        <v>484231.15384615393</v>
      </c>
      <c r="BA1198" s="13">
        <f t="shared" ref="BA1198:BA1230" si="1119">AH1198</f>
        <v>901542.69230769225</v>
      </c>
      <c r="BB1198" s="13">
        <f t="shared" ref="BB1198:BB1230" si="1120">AI1198</f>
        <v>1065131.5384615387</v>
      </c>
      <c r="BC1198" s="13">
        <f t="shared" ref="BC1198:BC1230" si="1121">AJ1198</f>
        <v>1292031.923076923</v>
      </c>
      <c r="BD1198" s="13">
        <f t="shared" ref="BD1198:BD1230" si="1122">AK1198</f>
        <v>905919.76615384617</v>
      </c>
      <c r="BE1198" s="13">
        <f t="shared" ref="BE1198:BE1230" si="1123">AL1198</f>
        <v>219480.40846153843</v>
      </c>
      <c r="BF1198" s="13">
        <f t="shared" ref="BF1198:BF1230" si="1124">AM1198</f>
        <v>256972.95692307694</v>
      </c>
      <c r="BG1198" s="13">
        <f t="shared" ref="BG1198:BG1230" si="1125">AN1198</f>
        <v>370669.16978079942</v>
      </c>
      <c r="BH1198" s="13">
        <f t="shared" ref="BH1198:BH1230" si="1126">AO1198</f>
        <v>316948.68143960898</v>
      </c>
      <c r="BI1198" s="73">
        <f t="shared" si="1080"/>
        <v>7819223.2904511774</v>
      </c>
      <c r="BJ1198" s="219"/>
      <c r="BK1198" s="850">
        <f t="shared" si="1099"/>
        <v>355838.07692307694</v>
      </c>
      <c r="BL1198" s="109">
        <f t="shared" si="1100"/>
        <v>304235.76923076925</v>
      </c>
      <c r="BM1198" s="109">
        <f t="shared" si="1101"/>
        <v>421464.23076923075</v>
      </c>
      <c r="BN1198" s="109">
        <f t="shared" si="1102"/>
        <v>559388.07692307699</v>
      </c>
      <c r="BO1198" s="109">
        <f t="shared" si="1103"/>
        <v>365368.84615384619</v>
      </c>
      <c r="BP1198" s="109">
        <f t="shared" si="1104"/>
        <v>484231.15384615393</v>
      </c>
      <c r="BQ1198" s="109">
        <f t="shared" si="1105"/>
        <v>901542.69230769225</v>
      </c>
      <c r="BR1198" s="109">
        <f t="shared" si="1106"/>
        <v>1065131.5384615387</v>
      </c>
      <c r="BS1198" s="109">
        <f t="shared" si="1107"/>
        <v>1292031.923076923</v>
      </c>
      <c r="BT1198" s="109">
        <f t="shared" si="1108"/>
        <v>905919.76615384617</v>
      </c>
      <c r="BU1198" s="109">
        <f t="shared" si="1109"/>
        <v>219480.40846153843</v>
      </c>
      <c r="BV1198" s="109">
        <f t="shared" si="1110"/>
        <v>256972.95692307694</v>
      </c>
      <c r="BW1198" s="109">
        <f t="shared" si="1111"/>
        <v>370669.16978079942</v>
      </c>
      <c r="BX1198" s="109">
        <f t="shared" si="1112"/>
        <v>316948.68143960898</v>
      </c>
      <c r="BY1198" s="1000">
        <f t="shared" si="1081"/>
        <v>7819223.2904511774</v>
      </c>
    </row>
    <row r="1199" spans="1:77">
      <c r="A1199" s="678"/>
      <c r="B1199" s="678" t="s">
        <v>2094</v>
      </c>
      <c r="C1199" s="57" t="s">
        <v>36</v>
      </c>
      <c r="D1199" s="684" t="s">
        <v>25</v>
      </c>
      <c r="E1199" s="681" t="s">
        <v>349</v>
      </c>
      <c r="F1199" s="683" t="s">
        <v>264</v>
      </c>
      <c r="G1199" s="682" t="s">
        <v>106</v>
      </c>
      <c r="H1199" s="241" t="s">
        <v>133</v>
      </c>
      <c r="I1199" s="38"/>
      <c r="J1199" s="983"/>
      <c r="K1199" s="903"/>
      <c r="L1199" s="798"/>
      <c r="M1199" s="429"/>
      <c r="N1199" s="109"/>
      <c r="O1199" s="109"/>
      <c r="P1199" s="109"/>
      <c r="Q1199" s="607"/>
      <c r="R1199" s="93"/>
      <c r="S1199" s="109">
        <v>0</v>
      </c>
      <c r="T1199" s="109">
        <v>0</v>
      </c>
      <c r="U1199" s="109">
        <v>0</v>
      </c>
      <c r="V1199" s="109">
        <v>0</v>
      </c>
      <c r="W1199" s="109">
        <v>0</v>
      </c>
      <c r="X1199" s="109">
        <v>390050</v>
      </c>
      <c r="Y1199" s="109">
        <v>0</v>
      </c>
      <c r="Z1199" s="109">
        <v>0</v>
      </c>
      <c r="AA1199" s="109">
        <v>0</v>
      </c>
      <c r="AB1199" s="109">
        <v>0</v>
      </c>
      <c r="AC1199" s="109">
        <v>0</v>
      </c>
      <c r="AD1199" s="109">
        <v>0</v>
      </c>
      <c r="AE1199" s="109">
        <v>0</v>
      </c>
      <c r="AF1199" s="109">
        <v>0</v>
      </c>
      <c r="AG1199" s="109">
        <v>0</v>
      </c>
      <c r="AH1199" s="109">
        <v>0</v>
      </c>
      <c r="AI1199" s="109">
        <v>0</v>
      </c>
      <c r="AJ1199" s="109">
        <v>0</v>
      </c>
      <c r="AK1199" s="109">
        <v>0</v>
      </c>
      <c r="AL1199" s="109">
        <v>0</v>
      </c>
      <c r="AM1199" s="109">
        <v>0</v>
      </c>
      <c r="AN1199" s="109">
        <v>0</v>
      </c>
      <c r="AO1199" s="109">
        <v>0</v>
      </c>
      <c r="AP1199" s="160">
        <f t="shared" si="1082"/>
        <v>390050</v>
      </c>
      <c r="AQ1199" s="160">
        <f t="shared" si="1083"/>
        <v>0</v>
      </c>
      <c r="AR1199" s="160">
        <f t="shared" si="1084"/>
        <v>390050</v>
      </c>
      <c r="AS1199" s="607"/>
      <c r="AT1199" s="219"/>
      <c r="AU1199" s="13">
        <f t="shared" si="1113"/>
        <v>0</v>
      </c>
      <c r="AV1199" s="13">
        <f t="shared" si="1114"/>
        <v>0</v>
      </c>
      <c r="AW1199" s="13">
        <f t="shared" si="1115"/>
        <v>0</v>
      </c>
      <c r="AX1199" s="13">
        <f t="shared" si="1116"/>
        <v>0</v>
      </c>
      <c r="AY1199" s="13">
        <f t="shared" si="1117"/>
        <v>0</v>
      </c>
      <c r="AZ1199" s="13">
        <f t="shared" si="1118"/>
        <v>0</v>
      </c>
      <c r="BA1199" s="13">
        <f t="shared" si="1119"/>
        <v>0</v>
      </c>
      <c r="BB1199" s="13">
        <f t="shared" si="1120"/>
        <v>0</v>
      </c>
      <c r="BC1199" s="13">
        <f t="shared" si="1121"/>
        <v>0</v>
      </c>
      <c r="BD1199" s="13">
        <f t="shared" si="1122"/>
        <v>0</v>
      </c>
      <c r="BE1199" s="13">
        <f t="shared" si="1123"/>
        <v>0</v>
      </c>
      <c r="BF1199" s="13">
        <f t="shared" si="1124"/>
        <v>0</v>
      </c>
      <c r="BG1199" s="13">
        <f t="shared" si="1125"/>
        <v>0</v>
      </c>
      <c r="BH1199" s="13">
        <f t="shared" si="1126"/>
        <v>0</v>
      </c>
      <c r="BI1199" s="73">
        <f t="shared" si="1080"/>
        <v>0</v>
      </c>
      <c r="BJ1199" s="219"/>
      <c r="BK1199" s="850">
        <f t="shared" si="1099"/>
        <v>0</v>
      </c>
      <c r="BL1199" s="109">
        <f t="shared" si="1100"/>
        <v>0</v>
      </c>
      <c r="BM1199" s="109">
        <f t="shared" si="1101"/>
        <v>0</v>
      </c>
      <c r="BN1199" s="109">
        <f t="shared" si="1102"/>
        <v>0</v>
      </c>
      <c r="BO1199" s="109">
        <f t="shared" si="1103"/>
        <v>0</v>
      </c>
      <c r="BP1199" s="109">
        <f t="shared" si="1104"/>
        <v>0</v>
      </c>
      <c r="BQ1199" s="109">
        <f t="shared" si="1105"/>
        <v>0</v>
      </c>
      <c r="BR1199" s="109">
        <f t="shared" si="1106"/>
        <v>0</v>
      </c>
      <c r="BS1199" s="109">
        <f t="shared" si="1107"/>
        <v>0</v>
      </c>
      <c r="BT1199" s="109">
        <f t="shared" si="1108"/>
        <v>0</v>
      </c>
      <c r="BU1199" s="109">
        <f t="shared" si="1109"/>
        <v>0</v>
      </c>
      <c r="BV1199" s="109">
        <f t="shared" si="1110"/>
        <v>0</v>
      </c>
      <c r="BW1199" s="109">
        <f t="shared" si="1111"/>
        <v>0</v>
      </c>
      <c r="BX1199" s="109">
        <f t="shared" si="1112"/>
        <v>0</v>
      </c>
      <c r="BY1199" s="1000">
        <f t="shared" si="1081"/>
        <v>0</v>
      </c>
    </row>
    <row r="1200" spans="1:77">
      <c r="A1200" s="679"/>
      <c r="B1200" s="679" t="s">
        <v>2094</v>
      </c>
      <c r="C1200" s="57" t="s">
        <v>36</v>
      </c>
      <c r="D1200" s="684" t="s">
        <v>27</v>
      </c>
      <c r="E1200" s="681" t="s">
        <v>349</v>
      </c>
      <c r="F1200" s="682" t="s">
        <v>264</v>
      </c>
      <c r="G1200" s="682" t="s">
        <v>106</v>
      </c>
      <c r="H1200" s="241" t="s">
        <v>134</v>
      </c>
      <c r="I1200" s="38"/>
      <c r="J1200" s="983"/>
      <c r="K1200" s="903"/>
      <c r="L1200" s="798"/>
      <c r="M1200" s="429"/>
      <c r="N1200" s="109"/>
      <c r="O1200" s="109"/>
      <c r="P1200" s="109"/>
      <c r="Q1200" s="607"/>
      <c r="R1200" s="93"/>
      <c r="S1200" s="109">
        <v>0</v>
      </c>
      <c r="T1200" s="109">
        <v>0</v>
      </c>
      <c r="U1200" s="109">
        <v>0</v>
      </c>
      <c r="V1200" s="109">
        <v>0</v>
      </c>
      <c r="W1200" s="109">
        <v>0</v>
      </c>
      <c r="X1200" s="109">
        <v>64250</v>
      </c>
      <c r="Y1200" s="109">
        <v>0</v>
      </c>
      <c r="Z1200" s="109">
        <v>0</v>
      </c>
      <c r="AA1200" s="109">
        <v>0</v>
      </c>
      <c r="AB1200" s="109">
        <v>0</v>
      </c>
      <c r="AC1200" s="109">
        <v>0</v>
      </c>
      <c r="AD1200" s="109">
        <v>0</v>
      </c>
      <c r="AE1200" s="109">
        <v>0</v>
      </c>
      <c r="AF1200" s="109">
        <v>0</v>
      </c>
      <c r="AG1200" s="109">
        <v>0</v>
      </c>
      <c r="AH1200" s="109">
        <v>0</v>
      </c>
      <c r="AI1200" s="109">
        <v>0</v>
      </c>
      <c r="AJ1200" s="109">
        <v>0</v>
      </c>
      <c r="AK1200" s="109">
        <v>0</v>
      </c>
      <c r="AL1200" s="109">
        <v>0</v>
      </c>
      <c r="AM1200" s="109">
        <v>0</v>
      </c>
      <c r="AN1200" s="109">
        <v>0</v>
      </c>
      <c r="AO1200" s="109">
        <v>0</v>
      </c>
      <c r="AP1200" s="160">
        <f t="shared" si="1082"/>
        <v>64250</v>
      </c>
      <c r="AQ1200" s="160">
        <f t="shared" si="1083"/>
        <v>0</v>
      </c>
      <c r="AR1200" s="160">
        <f t="shared" si="1084"/>
        <v>64250</v>
      </c>
      <c r="AS1200" s="607"/>
      <c r="AT1200" s="219"/>
      <c r="AU1200" s="13">
        <f t="shared" si="1113"/>
        <v>0</v>
      </c>
      <c r="AV1200" s="13">
        <f t="shared" si="1114"/>
        <v>0</v>
      </c>
      <c r="AW1200" s="13">
        <f t="shared" si="1115"/>
        <v>0</v>
      </c>
      <c r="AX1200" s="13">
        <f t="shared" si="1116"/>
        <v>0</v>
      </c>
      <c r="AY1200" s="13">
        <f t="shared" si="1117"/>
        <v>0</v>
      </c>
      <c r="AZ1200" s="13">
        <f t="shared" si="1118"/>
        <v>0</v>
      </c>
      <c r="BA1200" s="13">
        <f t="shared" si="1119"/>
        <v>0</v>
      </c>
      <c r="BB1200" s="13">
        <f t="shared" si="1120"/>
        <v>0</v>
      </c>
      <c r="BC1200" s="13">
        <f t="shared" si="1121"/>
        <v>0</v>
      </c>
      <c r="BD1200" s="13">
        <f t="shared" si="1122"/>
        <v>0</v>
      </c>
      <c r="BE1200" s="13">
        <f t="shared" si="1123"/>
        <v>0</v>
      </c>
      <c r="BF1200" s="13">
        <f t="shared" si="1124"/>
        <v>0</v>
      </c>
      <c r="BG1200" s="13">
        <f t="shared" si="1125"/>
        <v>0</v>
      </c>
      <c r="BH1200" s="13">
        <f t="shared" si="1126"/>
        <v>0</v>
      </c>
      <c r="BI1200" s="73">
        <f t="shared" si="1080"/>
        <v>0</v>
      </c>
      <c r="BJ1200" s="219"/>
      <c r="BK1200" s="850">
        <f t="shared" si="1099"/>
        <v>0</v>
      </c>
      <c r="BL1200" s="109">
        <f t="shared" si="1100"/>
        <v>0</v>
      </c>
      <c r="BM1200" s="109">
        <f t="shared" si="1101"/>
        <v>0</v>
      </c>
      <c r="BN1200" s="109">
        <f t="shared" si="1102"/>
        <v>0</v>
      </c>
      <c r="BO1200" s="109">
        <f t="shared" si="1103"/>
        <v>0</v>
      </c>
      <c r="BP1200" s="109">
        <f t="shared" si="1104"/>
        <v>0</v>
      </c>
      <c r="BQ1200" s="109">
        <f t="shared" si="1105"/>
        <v>0</v>
      </c>
      <c r="BR1200" s="109">
        <f t="shared" si="1106"/>
        <v>0</v>
      </c>
      <c r="BS1200" s="109">
        <f t="shared" si="1107"/>
        <v>0</v>
      </c>
      <c r="BT1200" s="109">
        <f t="shared" si="1108"/>
        <v>0</v>
      </c>
      <c r="BU1200" s="109">
        <f t="shared" si="1109"/>
        <v>0</v>
      </c>
      <c r="BV1200" s="109">
        <f t="shared" si="1110"/>
        <v>0</v>
      </c>
      <c r="BW1200" s="109">
        <f t="shared" si="1111"/>
        <v>0</v>
      </c>
      <c r="BX1200" s="109">
        <f t="shared" si="1112"/>
        <v>0</v>
      </c>
      <c r="BY1200" s="1000">
        <f t="shared" si="1081"/>
        <v>0</v>
      </c>
    </row>
    <row r="1201" spans="1:77">
      <c r="A1201" s="680"/>
      <c r="B1201" s="680" t="s">
        <v>2094</v>
      </c>
      <c r="C1201" s="57" t="s">
        <v>36</v>
      </c>
      <c r="D1201" s="684" t="s">
        <v>22</v>
      </c>
      <c r="E1201" s="681" t="s">
        <v>349</v>
      </c>
      <c r="F1201" s="682" t="s">
        <v>264</v>
      </c>
      <c r="G1201" s="682" t="s">
        <v>106</v>
      </c>
      <c r="H1201" s="241" t="s">
        <v>132</v>
      </c>
      <c r="I1201" s="38"/>
      <c r="J1201" s="983"/>
      <c r="K1201" s="903"/>
      <c r="L1201" s="798"/>
      <c r="M1201" s="429"/>
      <c r="N1201" s="109"/>
      <c r="O1201" s="109"/>
      <c r="P1201" s="109"/>
      <c r="Q1201" s="607"/>
      <c r="R1201" s="93"/>
      <c r="S1201" s="109">
        <v>0</v>
      </c>
      <c r="T1201" s="109">
        <v>0</v>
      </c>
      <c r="U1201" s="109">
        <v>0</v>
      </c>
      <c r="V1201" s="109">
        <v>0</v>
      </c>
      <c r="W1201" s="109">
        <v>0</v>
      </c>
      <c r="X1201" s="109">
        <v>45700</v>
      </c>
      <c r="Y1201" s="109">
        <v>0</v>
      </c>
      <c r="Z1201" s="109">
        <v>0</v>
      </c>
      <c r="AA1201" s="109">
        <v>0</v>
      </c>
      <c r="AB1201" s="109">
        <v>0</v>
      </c>
      <c r="AC1201" s="109">
        <v>0</v>
      </c>
      <c r="AD1201" s="109">
        <v>0</v>
      </c>
      <c r="AE1201" s="109">
        <v>0</v>
      </c>
      <c r="AF1201" s="109">
        <v>0</v>
      </c>
      <c r="AG1201" s="109">
        <v>0</v>
      </c>
      <c r="AH1201" s="109">
        <v>0</v>
      </c>
      <c r="AI1201" s="109">
        <v>0</v>
      </c>
      <c r="AJ1201" s="109">
        <v>0</v>
      </c>
      <c r="AK1201" s="109">
        <v>0</v>
      </c>
      <c r="AL1201" s="109">
        <v>0</v>
      </c>
      <c r="AM1201" s="109">
        <v>0</v>
      </c>
      <c r="AN1201" s="109">
        <v>0</v>
      </c>
      <c r="AO1201" s="109">
        <v>0</v>
      </c>
      <c r="AP1201" s="160">
        <f t="shared" si="1082"/>
        <v>45700</v>
      </c>
      <c r="AQ1201" s="160">
        <f t="shared" si="1083"/>
        <v>0</v>
      </c>
      <c r="AR1201" s="160">
        <f t="shared" si="1084"/>
        <v>45700</v>
      </c>
      <c r="AS1201" s="607"/>
      <c r="AT1201" s="219"/>
      <c r="AU1201" s="13">
        <f t="shared" si="1113"/>
        <v>0</v>
      </c>
      <c r="AV1201" s="13">
        <f t="shared" si="1114"/>
        <v>0</v>
      </c>
      <c r="AW1201" s="13">
        <f t="shared" si="1115"/>
        <v>0</v>
      </c>
      <c r="AX1201" s="13">
        <f t="shared" si="1116"/>
        <v>0</v>
      </c>
      <c r="AY1201" s="13">
        <f t="shared" si="1117"/>
        <v>0</v>
      </c>
      <c r="AZ1201" s="13">
        <f t="shared" si="1118"/>
        <v>0</v>
      </c>
      <c r="BA1201" s="13">
        <f t="shared" si="1119"/>
        <v>0</v>
      </c>
      <c r="BB1201" s="13">
        <f t="shared" si="1120"/>
        <v>0</v>
      </c>
      <c r="BC1201" s="13">
        <f t="shared" si="1121"/>
        <v>0</v>
      </c>
      <c r="BD1201" s="13">
        <f t="shared" si="1122"/>
        <v>0</v>
      </c>
      <c r="BE1201" s="13">
        <f t="shared" si="1123"/>
        <v>0</v>
      </c>
      <c r="BF1201" s="13">
        <f t="shared" si="1124"/>
        <v>0</v>
      </c>
      <c r="BG1201" s="13">
        <f t="shared" si="1125"/>
        <v>0</v>
      </c>
      <c r="BH1201" s="13">
        <f t="shared" si="1126"/>
        <v>0</v>
      </c>
      <c r="BI1201" s="73">
        <f t="shared" si="1080"/>
        <v>0</v>
      </c>
      <c r="BJ1201" s="219"/>
      <c r="BK1201" s="850">
        <f t="shared" si="1099"/>
        <v>0</v>
      </c>
      <c r="BL1201" s="109">
        <f t="shared" si="1100"/>
        <v>0</v>
      </c>
      <c r="BM1201" s="109">
        <f t="shared" si="1101"/>
        <v>0</v>
      </c>
      <c r="BN1201" s="109">
        <f t="shared" si="1102"/>
        <v>0</v>
      </c>
      <c r="BO1201" s="109">
        <f t="shared" si="1103"/>
        <v>0</v>
      </c>
      <c r="BP1201" s="109">
        <f t="shared" si="1104"/>
        <v>0</v>
      </c>
      <c r="BQ1201" s="109">
        <f t="shared" si="1105"/>
        <v>0</v>
      </c>
      <c r="BR1201" s="109">
        <f t="shared" si="1106"/>
        <v>0</v>
      </c>
      <c r="BS1201" s="109">
        <f t="shared" si="1107"/>
        <v>0</v>
      </c>
      <c r="BT1201" s="109">
        <f t="shared" si="1108"/>
        <v>0</v>
      </c>
      <c r="BU1201" s="109">
        <f t="shared" si="1109"/>
        <v>0</v>
      </c>
      <c r="BV1201" s="109">
        <f t="shared" si="1110"/>
        <v>0</v>
      </c>
      <c r="BW1201" s="109">
        <f t="shared" si="1111"/>
        <v>0</v>
      </c>
      <c r="BX1201" s="109">
        <f t="shared" si="1112"/>
        <v>0</v>
      </c>
      <c r="BY1201" s="1000">
        <f t="shared" si="1081"/>
        <v>0</v>
      </c>
    </row>
    <row r="1202" spans="1:77">
      <c r="A1202" s="679" t="s">
        <v>2054</v>
      </c>
      <c r="B1202" s="679" t="s">
        <v>2055</v>
      </c>
      <c r="C1202" s="57" t="s">
        <v>23</v>
      </c>
      <c r="D1202" s="684" t="s">
        <v>31</v>
      </c>
      <c r="E1202" s="681" t="s">
        <v>349</v>
      </c>
      <c r="F1202" s="682">
        <v>41274</v>
      </c>
      <c r="G1202" s="682" t="s">
        <v>106</v>
      </c>
      <c r="H1202" s="241" t="s">
        <v>129</v>
      </c>
      <c r="I1202" s="38"/>
      <c r="J1202" s="983"/>
      <c r="K1202" s="903"/>
      <c r="L1202" s="798"/>
      <c r="M1202" s="429"/>
      <c r="N1202" s="109"/>
      <c r="O1202" s="109"/>
      <c r="P1202" s="109"/>
      <c r="Q1202" s="607"/>
      <c r="R1202" s="93"/>
      <c r="S1202" s="109">
        <v>2049.1399999999981</v>
      </c>
      <c r="T1202" s="109">
        <v>14545.319999999998</v>
      </c>
      <c r="U1202" s="109">
        <v>12574.75</v>
      </c>
      <c r="V1202" s="109">
        <v>0</v>
      </c>
      <c r="W1202" s="109">
        <v>0</v>
      </c>
      <c r="X1202" s="109">
        <v>0</v>
      </c>
      <c r="Y1202" s="109">
        <v>0</v>
      </c>
      <c r="Z1202" s="109">
        <v>0</v>
      </c>
      <c r="AA1202" s="109">
        <v>0</v>
      </c>
      <c r="AB1202" s="109">
        <v>0</v>
      </c>
      <c r="AC1202" s="109">
        <v>0</v>
      </c>
      <c r="AD1202" s="109">
        <v>0</v>
      </c>
      <c r="AE1202" s="109">
        <v>0</v>
      </c>
      <c r="AF1202" s="109">
        <v>0</v>
      </c>
      <c r="AG1202" s="109">
        <v>0</v>
      </c>
      <c r="AH1202" s="109">
        <v>0</v>
      </c>
      <c r="AI1202" s="109">
        <v>0</v>
      </c>
      <c r="AJ1202" s="109">
        <v>630260.99</v>
      </c>
      <c r="AK1202" s="109">
        <v>0</v>
      </c>
      <c r="AL1202" s="109">
        <v>0</v>
      </c>
      <c r="AM1202" s="109">
        <v>0</v>
      </c>
      <c r="AN1202" s="109">
        <v>0</v>
      </c>
      <c r="AO1202" s="109">
        <v>0</v>
      </c>
      <c r="AP1202" s="160">
        <f t="shared" si="1082"/>
        <v>29169.209999999995</v>
      </c>
      <c r="AQ1202" s="160">
        <f t="shared" si="1083"/>
        <v>630260.99</v>
      </c>
      <c r="AR1202" s="160">
        <f t="shared" si="1084"/>
        <v>659430.19999999995</v>
      </c>
      <c r="AS1202" s="607"/>
      <c r="AT1202" s="219"/>
      <c r="AU1202" s="13">
        <f t="shared" si="1113"/>
        <v>0</v>
      </c>
      <c r="AV1202" s="13">
        <f t="shared" si="1114"/>
        <v>0</v>
      </c>
      <c r="AW1202" s="13">
        <f t="shared" si="1115"/>
        <v>0</v>
      </c>
      <c r="AX1202" s="13">
        <f t="shared" si="1116"/>
        <v>0</v>
      </c>
      <c r="AY1202" s="13">
        <f t="shared" si="1117"/>
        <v>0</v>
      </c>
      <c r="AZ1202" s="13">
        <f t="shared" si="1118"/>
        <v>0</v>
      </c>
      <c r="BA1202" s="13">
        <f t="shared" si="1119"/>
        <v>0</v>
      </c>
      <c r="BB1202" s="13">
        <f t="shared" si="1120"/>
        <v>0</v>
      </c>
      <c r="BC1202" s="13">
        <f t="shared" si="1121"/>
        <v>630260.99</v>
      </c>
      <c r="BD1202" s="13">
        <f t="shared" si="1122"/>
        <v>0</v>
      </c>
      <c r="BE1202" s="13">
        <f t="shared" si="1123"/>
        <v>0</v>
      </c>
      <c r="BF1202" s="13">
        <f t="shared" si="1124"/>
        <v>0</v>
      </c>
      <c r="BG1202" s="13">
        <f t="shared" si="1125"/>
        <v>0</v>
      </c>
      <c r="BH1202" s="13">
        <f t="shared" si="1126"/>
        <v>0</v>
      </c>
      <c r="BI1202" s="73">
        <f t="shared" si="1080"/>
        <v>630260.99</v>
      </c>
      <c r="BJ1202" s="219"/>
      <c r="BK1202" s="850">
        <f t="shared" si="1099"/>
        <v>0</v>
      </c>
      <c r="BL1202" s="109">
        <f t="shared" si="1100"/>
        <v>0</v>
      </c>
      <c r="BM1202" s="109">
        <f t="shared" si="1101"/>
        <v>0</v>
      </c>
      <c r="BN1202" s="109">
        <f t="shared" si="1102"/>
        <v>0</v>
      </c>
      <c r="BO1202" s="109">
        <f t="shared" si="1103"/>
        <v>0</v>
      </c>
      <c r="BP1202" s="109">
        <f t="shared" si="1104"/>
        <v>0</v>
      </c>
      <c r="BQ1202" s="109">
        <f t="shared" si="1105"/>
        <v>0</v>
      </c>
      <c r="BR1202" s="109">
        <f t="shared" si="1106"/>
        <v>0</v>
      </c>
      <c r="BS1202" s="109">
        <f t="shared" si="1107"/>
        <v>630260.99</v>
      </c>
      <c r="BT1202" s="109">
        <f t="shared" si="1108"/>
        <v>0</v>
      </c>
      <c r="BU1202" s="109">
        <f t="shared" si="1109"/>
        <v>0</v>
      </c>
      <c r="BV1202" s="109">
        <f t="shared" si="1110"/>
        <v>0</v>
      </c>
      <c r="BW1202" s="109">
        <f t="shared" si="1111"/>
        <v>0</v>
      </c>
      <c r="BX1202" s="109">
        <f t="shared" si="1112"/>
        <v>0</v>
      </c>
      <c r="BY1202" s="1000">
        <f t="shared" si="1081"/>
        <v>630260.99</v>
      </c>
    </row>
    <row r="1203" spans="1:77">
      <c r="A1203" s="678" t="s">
        <v>262</v>
      </c>
      <c r="B1203" s="678" t="s">
        <v>3489</v>
      </c>
      <c r="C1203" s="57" t="s">
        <v>20</v>
      </c>
      <c r="D1203" s="684" t="s">
        <v>7</v>
      </c>
      <c r="E1203" s="681" t="s">
        <v>349</v>
      </c>
      <c r="F1203" s="683">
        <v>40722</v>
      </c>
      <c r="G1203" s="682" t="s">
        <v>106</v>
      </c>
      <c r="H1203" s="241" t="s">
        <v>124</v>
      </c>
      <c r="I1203" s="38"/>
      <c r="J1203" s="983"/>
      <c r="K1203" s="903"/>
      <c r="L1203" s="798"/>
      <c r="M1203" s="429"/>
      <c r="N1203" s="109"/>
      <c r="O1203" s="109"/>
      <c r="P1203" s="109"/>
      <c r="Q1203" s="607"/>
      <c r="R1203" s="93"/>
      <c r="S1203" s="109">
        <v>92241.400000000023</v>
      </c>
      <c r="T1203" s="109">
        <v>60901.489999999962</v>
      </c>
      <c r="U1203" s="109">
        <v>23511.290000000161</v>
      </c>
      <c r="V1203" s="109">
        <v>9500</v>
      </c>
      <c r="W1203" s="109">
        <v>0</v>
      </c>
      <c r="X1203" s="109">
        <v>0</v>
      </c>
      <c r="Y1203" s="109">
        <v>0</v>
      </c>
      <c r="Z1203" s="109">
        <v>0</v>
      </c>
      <c r="AA1203" s="109">
        <v>0</v>
      </c>
      <c r="AB1203" s="109">
        <v>0</v>
      </c>
      <c r="AC1203" s="109">
        <v>0</v>
      </c>
      <c r="AD1203" s="109">
        <v>0</v>
      </c>
      <c r="AE1203" s="109">
        <v>0</v>
      </c>
      <c r="AF1203" s="109">
        <v>0</v>
      </c>
      <c r="AG1203" s="109">
        <v>0</v>
      </c>
      <c r="AH1203" s="109">
        <v>0</v>
      </c>
      <c r="AI1203" s="109">
        <v>0</v>
      </c>
      <c r="AJ1203" s="109">
        <v>0</v>
      </c>
      <c r="AK1203" s="109">
        <v>0</v>
      </c>
      <c r="AL1203" s="109">
        <v>0</v>
      </c>
      <c r="AM1203" s="109">
        <v>0</v>
      </c>
      <c r="AN1203" s="109">
        <v>0</v>
      </c>
      <c r="AO1203" s="109">
        <v>0</v>
      </c>
      <c r="AP1203" s="160">
        <f t="shared" si="1082"/>
        <v>186154.18000000014</v>
      </c>
      <c r="AQ1203" s="160">
        <f t="shared" si="1083"/>
        <v>0</v>
      </c>
      <c r="AR1203" s="160">
        <f t="shared" si="1084"/>
        <v>186154.18000000014</v>
      </c>
      <c r="AS1203" s="607"/>
      <c r="AT1203" s="219"/>
      <c r="AU1203" s="13">
        <f t="shared" si="1113"/>
        <v>0</v>
      </c>
      <c r="AV1203" s="13">
        <f t="shared" si="1114"/>
        <v>0</v>
      </c>
      <c r="AW1203" s="13">
        <f t="shared" si="1115"/>
        <v>0</v>
      </c>
      <c r="AX1203" s="13">
        <f t="shared" si="1116"/>
        <v>0</v>
      </c>
      <c r="AY1203" s="13">
        <f t="shared" si="1117"/>
        <v>0</v>
      </c>
      <c r="AZ1203" s="13">
        <f t="shared" si="1118"/>
        <v>0</v>
      </c>
      <c r="BA1203" s="13">
        <f t="shared" si="1119"/>
        <v>0</v>
      </c>
      <c r="BB1203" s="13">
        <f t="shared" si="1120"/>
        <v>0</v>
      </c>
      <c r="BC1203" s="13">
        <f t="shared" si="1121"/>
        <v>0</v>
      </c>
      <c r="BD1203" s="13">
        <f t="shared" si="1122"/>
        <v>0</v>
      </c>
      <c r="BE1203" s="13">
        <f t="shared" si="1123"/>
        <v>0</v>
      </c>
      <c r="BF1203" s="13">
        <f t="shared" si="1124"/>
        <v>0</v>
      </c>
      <c r="BG1203" s="13">
        <f t="shared" si="1125"/>
        <v>0</v>
      </c>
      <c r="BH1203" s="13">
        <f t="shared" si="1126"/>
        <v>0</v>
      </c>
      <c r="BI1203" s="73">
        <f t="shared" si="1080"/>
        <v>0</v>
      </c>
      <c r="BJ1203" s="219"/>
      <c r="BK1203" s="850">
        <f t="shared" si="1099"/>
        <v>0</v>
      </c>
      <c r="BL1203" s="109">
        <f t="shared" si="1100"/>
        <v>0</v>
      </c>
      <c r="BM1203" s="109">
        <f t="shared" si="1101"/>
        <v>0</v>
      </c>
      <c r="BN1203" s="109">
        <f t="shared" si="1102"/>
        <v>0</v>
      </c>
      <c r="BO1203" s="109">
        <f t="shared" si="1103"/>
        <v>0</v>
      </c>
      <c r="BP1203" s="109">
        <f t="shared" si="1104"/>
        <v>0</v>
      </c>
      <c r="BQ1203" s="109">
        <f t="shared" si="1105"/>
        <v>0</v>
      </c>
      <c r="BR1203" s="109">
        <f t="shared" si="1106"/>
        <v>0</v>
      </c>
      <c r="BS1203" s="109">
        <f t="shared" si="1107"/>
        <v>0</v>
      </c>
      <c r="BT1203" s="109">
        <f t="shared" si="1108"/>
        <v>0</v>
      </c>
      <c r="BU1203" s="109">
        <f t="shared" si="1109"/>
        <v>0</v>
      </c>
      <c r="BV1203" s="109">
        <f t="shared" si="1110"/>
        <v>0</v>
      </c>
      <c r="BW1203" s="109">
        <f t="shared" si="1111"/>
        <v>0</v>
      </c>
      <c r="BX1203" s="109">
        <f t="shared" si="1112"/>
        <v>0</v>
      </c>
      <c r="BY1203" s="1000">
        <f t="shared" si="1081"/>
        <v>0</v>
      </c>
    </row>
    <row r="1204" spans="1:77">
      <c r="A1204" s="2" t="s">
        <v>2029</v>
      </c>
      <c r="B1204" s="2" t="s">
        <v>2030</v>
      </c>
      <c r="C1204" s="57" t="s">
        <v>23</v>
      </c>
      <c r="D1204" s="57" t="s">
        <v>31</v>
      </c>
      <c r="E1204" s="681" t="s">
        <v>349</v>
      </c>
      <c r="F1204" s="682" t="s">
        <v>264</v>
      </c>
      <c r="G1204" s="682" t="s">
        <v>106</v>
      </c>
      <c r="H1204" s="241" t="s">
        <v>129</v>
      </c>
      <c r="I1204" s="38"/>
      <c r="J1204" s="983"/>
      <c r="K1204" s="903"/>
      <c r="L1204" s="798"/>
      <c r="M1204" s="429"/>
      <c r="N1204" s="109"/>
      <c r="O1204" s="109"/>
      <c r="P1204" s="109"/>
      <c r="Q1204" s="607"/>
      <c r="R1204" s="93"/>
      <c r="S1204" s="109">
        <v>0</v>
      </c>
      <c r="T1204" s="109">
        <v>0</v>
      </c>
      <c r="U1204" s="109">
        <v>1836565.49</v>
      </c>
      <c r="V1204" s="109">
        <v>1119560</v>
      </c>
      <c r="W1204" s="109">
        <v>205036</v>
      </c>
      <c r="X1204" s="109">
        <v>12745</v>
      </c>
      <c r="Y1204" s="109">
        <v>0</v>
      </c>
      <c r="Z1204" s="109">
        <v>0</v>
      </c>
      <c r="AA1204" s="109">
        <v>0</v>
      </c>
      <c r="AB1204" s="109">
        <v>0</v>
      </c>
      <c r="AC1204" s="109">
        <v>0</v>
      </c>
      <c r="AD1204" s="109">
        <v>0</v>
      </c>
      <c r="AE1204" s="109">
        <v>0</v>
      </c>
      <c r="AF1204" s="109">
        <v>0</v>
      </c>
      <c r="AG1204" s="109">
        <v>0</v>
      </c>
      <c r="AH1204" s="109">
        <v>0</v>
      </c>
      <c r="AI1204" s="109">
        <v>0</v>
      </c>
      <c r="AJ1204" s="109">
        <v>0</v>
      </c>
      <c r="AK1204" s="109">
        <v>0</v>
      </c>
      <c r="AL1204" s="109">
        <v>0</v>
      </c>
      <c r="AM1204" s="109">
        <v>0</v>
      </c>
      <c r="AN1204" s="109">
        <v>0</v>
      </c>
      <c r="AO1204" s="109">
        <v>0</v>
      </c>
      <c r="AP1204" s="160">
        <f t="shared" si="1082"/>
        <v>3173906.49</v>
      </c>
      <c r="AQ1204" s="160">
        <f t="shared" si="1083"/>
        <v>0</v>
      </c>
      <c r="AR1204" s="160">
        <f t="shared" si="1084"/>
        <v>3173906.49</v>
      </c>
      <c r="AS1204" s="607"/>
      <c r="AT1204" s="219"/>
      <c r="AU1204" s="13">
        <f t="shared" si="1113"/>
        <v>0</v>
      </c>
      <c r="AV1204" s="13">
        <f t="shared" si="1114"/>
        <v>0</v>
      </c>
      <c r="AW1204" s="13">
        <f t="shared" si="1115"/>
        <v>0</v>
      </c>
      <c r="AX1204" s="13">
        <f t="shared" si="1116"/>
        <v>0</v>
      </c>
      <c r="AY1204" s="13">
        <f t="shared" si="1117"/>
        <v>0</v>
      </c>
      <c r="AZ1204" s="13">
        <f t="shared" si="1118"/>
        <v>0</v>
      </c>
      <c r="BA1204" s="13">
        <f t="shared" si="1119"/>
        <v>0</v>
      </c>
      <c r="BB1204" s="13">
        <f t="shared" si="1120"/>
        <v>0</v>
      </c>
      <c r="BC1204" s="13">
        <f t="shared" si="1121"/>
        <v>0</v>
      </c>
      <c r="BD1204" s="13">
        <f t="shared" si="1122"/>
        <v>0</v>
      </c>
      <c r="BE1204" s="13">
        <f t="shared" si="1123"/>
        <v>0</v>
      </c>
      <c r="BF1204" s="13">
        <f t="shared" si="1124"/>
        <v>0</v>
      </c>
      <c r="BG1204" s="13">
        <f t="shared" si="1125"/>
        <v>0</v>
      </c>
      <c r="BH1204" s="13">
        <f t="shared" si="1126"/>
        <v>0</v>
      </c>
      <c r="BI1204" s="73">
        <f t="shared" si="1080"/>
        <v>0</v>
      </c>
      <c r="BJ1204" s="219"/>
      <c r="BK1204" s="850">
        <f t="shared" si="1099"/>
        <v>0</v>
      </c>
      <c r="BL1204" s="109">
        <f t="shared" si="1100"/>
        <v>0</v>
      </c>
      <c r="BM1204" s="109">
        <f t="shared" si="1101"/>
        <v>0</v>
      </c>
      <c r="BN1204" s="109">
        <f t="shared" si="1102"/>
        <v>0</v>
      </c>
      <c r="BO1204" s="109">
        <f t="shared" si="1103"/>
        <v>0</v>
      </c>
      <c r="BP1204" s="109">
        <f t="shared" si="1104"/>
        <v>0</v>
      </c>
      <c r="BQ1204" s="109">
        <f t="shared" si="1105"/>
        <v>0</v>
      </c>
      <c r="BR1204" s="109">
        <f t="shared" si="1106"/>
        <v>0</v>
      </c>
      <c r="BS1204" s="109">
        <f t="shared" si="1107"/>
        <v>0</v>
      </c>
      <c r="BT1204" s="109">
        <f t="shared" si="1108"/>
        <v>0</v>
      </c>
      <c r="BU1204" s="109">
        <f t="shared" si="1109"/>
        <v>0</v>
      </c>
      <c r="BV1204" s="109">
        <f t="shared" si="1110"/>
        <v>0</v>
      </c>
      <c r="BW1204" s="109">
        <f t="shared" si="1111"/>
        <v>0</v>
      </c>
      <c r="BX1204" s="109">
        <f t="shared" si="1112"/>
        <v>0</v>
      </c>
      <c r="BY1204" s="1000">
        <f t="shared" si="1081"/>
        <v>0</v>
      </c>
    </row>
    <row r="1205" spans="1:77">
      <c r="A1205" s="678" t="s">
        <v>324</v>
      </c>
      <c r="B1205" s="680" t="s">
        <v>325</v>
      </c>
      <c r="C1205" s="57" t="s">
        <v>36</v>
      </c>
      <c r="D1205" s="684" t="s">
        <v>31</v>
      </c>
      <c r="E1205" s="681" t="s">
        <v>349</v>
      </c>
      <c r="F1205" s="683" t="s">
        <v>264</v>
      </c>
      <c r="G1205" s="682" t="s">
        <v>106</v>
      </c>
      <c r="H1205" s="241" t="s">
        <v>136</v>
      </c>
      <c r="I1205" s="38"/>
      <c r="J1205" s="983"/>
      <c r="K1205" s="903"/>
      <c r="L1205" s="798"/>
      <c r="M1205" s="429"/>
      <c r="N1205" s="109"/>
      <c r="O1205" s="109"/>
      <c r="P1205" s="109"/>
      <c r="Q1205" s="607"/>
      <c r="R1205" s="93"/>
      <c r="S1205" s="109">
        <v>24073.109999999997</v>
      </c>
      <c r="T1205" s="109">
        <v>18949.010000000002</v>
      </c>
      <c r="U1205" s="109">
        <v>409055.30999999994</v>
      </c>
      <c r="V1205" s="109">
        <v>762163.29</v>
      </c>
      <c r="W1205" s="109">
        <v>3659626.98</v>
      </c>
      <c r="X1205" s="109">
        <v>2860118.1</v>
      </c>
      <c r="Y1205" s="109">
        <v>161060.4</v>
      </c>
      <c r="Z1205" s="109">
        <v>1593226.26</v>
      </c>
      <c r="AA1205" s="109">
        <v>975189.78</v>
      </c>
      <c r="AB1205" s="109">
        <v>818843.58000000007</v>
      </c>
      <c r="AC1205" s="109">
        <v>227290.86</v>
      </c>
      <c r="AD1205" s="109">
        <v>2311842.7079999996</v>
      </c>
      <c r="AE1205" s="109">
        <v>361049.4</v>
      </c>
      <c r="AF1205" s="109">
        <v>0</v>
      </c>
      <c r="AG1205" s="109">
        <v>0</v>
      </c>
      <c r="AH1205" s="109">
        <v>641814.84</v>
      </c>
      <c r="AI1205" s="109">
        <v>0</v>
      </c>
      <c r="AJ1205" s="109">
        <v>891861.84000000008</v>
      </c>
      <c r="AK1205" s="109">
        <v>434532.6</v>
      </c>
      <c r="AL1205" s="109">
        <v>0</v>
      </c>
      <c r="AM1205" s="109">
        <v>0</v>
      </c>
      <c r="AN1205" s="109">
        <v>0</v>
      </c>
      <c r="AO1205" s="109">
        <v>29160</v>
      </c>
      <c r="AP1205" s="160">
        <f t="shared" si="1082"/>
        <v>10463462.24</v>
      </c>
      <c r="AQ1205" s="160">
        <f t="shared" si="1083"/>
        <v>5716395.8279999988</v>
      </c>
      <c r="AR1205" s="160">
        <f t="shared" si="1084"/>
        <v>16179858.068</v>
      </c>
      <c r="AS1205" s="607"/>
      <c r="AT1205" s="219"/>
      <c r="AU1205" s="13">
        <f t="shared" si="1113"/>
        <v>818843.58000000007</v>
      </c>
      <c r="AV1205" s="13">
        <f t="shared" si="1114"/>
        <v>227290.86</v>
      </c>
      <c r="AW1205" s="13">
        <f t="shared" si="1115"/>
        <v>2311842.7079999996</v>
      </c>
      <c r="AX1205" s="13">
        <f t="shared" si="1116"/>
        <v>361049.4</v>
      </c>
      <c r="AY1205" s="13">
        <f t="shared" si="1117"/>
        <v>0</v>
      </c>
      <c r="AZ1205" s="13">
        <f t="shared" si="1118"/>
        <v>0</v>
      </c>
      <c r="BA1205" s="13">
        <f t="shared" si="1119"/>
        <v>641814.84</v>
      </c>
      <c r="BB1205" s="13">
        <f t="shared" si="1120"/>
        <v>0</v>
      </c>
      <c r="BC1205" s="13">
        <f t="shared" si="1121"/>
        <v>891861.84000000008</v>
      </c>
      <c r="BD1205" s="13">
        <f t="shared" si="1122"/>
        <v>434532.6</v>
      </c>
      <c r="BE1205" s="13">
        <f t="shared" si="1123"/>
        <v>0</v>
      </c>
      <c r="BF1205" s="13">
        <f t="shared" si="1124"/>
        <v>0</v>
      </c>
      <c r="BG1205" s="13">
        <f t="shared" si="1125"/>
        <v>0</v>
      </c>
      <c r="BH1205" s="13">
        <f t="shared" si="1126"/>
        <v>29160</v>
      </c>
      <c r="BI1205" s="73">
        <f t="shared" si="1080"/>
        <v>5716395.8279999988</v>
      </c>
      <c r="BJ1205" s="219"/>
      <c r="BK1205" s="850">
        <f t="shared" si="1099"/>
        <v>818843.58000000007</v>
      </c>
      <c r="BL1205" s="109">
        <f t="shared" si="1100"/>
        <v>227290.86</v>
      </c>
      <c r="BM1205" s="109">
        <f t="shared" si="1101"/>
        <v>2311842.7079999996</v>
      </c>
      <c r="BN1205" s="109">
        <f t="shared" si="1102"/>
        <v>361049.4</v>
      </c>
      <c r="BO1205" s="109">
        <f t="shared" si="1103"/>
        <v>0</v>
      </c>
      <c r="BP1205" s="109">
        <f t="shared" si="1104"/>
        <v>0</v>
      </c>
      <c r="BQ1205" s="109">
        <f t="shared" si="1105"/>
        <v>641814.84</v>
      </c>
      <c r="BR1205" s="109">
        <f t="shared" si="1106"/>
        <v>0</v>
      </c>
      <c r="BS1205" s="109">
        <f t="shared" si="1107"/>
        <v>891861.84000000008</v>
      </c>
      <c r="BT1205" s="109">
        <f t="shared" si="1108"/>
        <v>434532.6</v>
      </c>
      <c r="BU1205" s="109">
        <f t="shared" si="1109"/>
        <v>0</v>
      </c>
      <c r="BV1205" s="109">
        <f t="shared" si="1110"/>
        <v>0</v>
      </c>
      <c r="BW1205" s="109">
        <f t="shared" si="1111"/>
        <v>0</v>
      </c>
      <c r="BX1205" s="109">
        <f t="shared" si="1112"/>
        <v>29160</v>
      </c>
      <c r="BY1205" s="1000">
        <f t="shared" si="1081"/>
        <v>5716395.8279999988</v>
      </c>
    </row>
    <row r="1206" spans="1:77">
      <c r="A1206" s="678" t="s">
        <v>2052</v>
      </c>
      <c r="B1206" s="678" t="s">
        <v>2053</v>
      </c>
      <c r="C1206" s="57" t="s">
        <v>23</v>
      </c>
      <c r="D1206" s="684" t="s">
        <v>31</v>
      </c>
      <c r="E1206" s="681" t="s">
        <v>349</v>
      </c>
      <c r="F1206" s="683" t="s">
        <v>264</v>
      </c>
      <c r="G1206" s="682" t="s">
        <v>106</v>
      </c>
      <c r="H1206" s="241" t="s">
        <v>129</v>
      </c>
      <c r="I1206" s="38"/>
      <c r="J1206" s="983"/>
      <c r="K1206" s="903"/>
      <c r="L1206" s="798"/>
      <c r="M1206" s="429"/>
      <c r="N1206" s="109"/>
      <c r="O1206" s="109"/>
      <c r="P1206" s="109"/>
      <c r="Q1206" s="607"/>
      <c r="R1206" s="93"/>
      <c r="S1206" s="109">
        <v>504879.08999999979</v>
      </c>
      <c r="T1206" s="109">
        <v>193756.06999999972</v>
      </c>
      <c r="U1206" s="109">
        <v>4093.7199999999898</v>
      </c>
      <c r="V1206" s="109">
        <v>0</v>
      </c>
      <c r="W1206" s="109">
        <v>0</v>
      </c>
      <c r="X1206" s="109">
        <v>50000</v>
      </c>
      <c r="Y1206" s="109">
        <v>0</v>
      </c>
      <c r="Z1206" s="109">
        <v>0</v>
      </c>
      <c r="AA1206" s="109">
        <v>0</v>
      </c>
      <c r="AB1206" s="109">
        <v>0</v>
      </c>
      <c r="AC1206" s="109">
        <v>0</v>
      </c>
      <c r="AD1206" s="109">
        <v>0</v>
      </c>
      <c r="AE1206" s="109">
        <v>0</v>
      </c>
      <c r="AF1206" s="109">
        <v>0</v>
      </c>
      <c r="AG1206" s="109">
        <v>0</v>
      </c>
      <c r="AH1206" s="109">
        <v>0</v>
      </c>
      <c r="AI1206" s="109">
        <v>0</v>
      </c>
      <c r="AJ1206" s="109">
        <v>0</v>
      </c>
      <c r="AK1206" s="109">
        <v>0</v>
      </c>
      <c r="AL1206" s="109">
        <v>0</v>
      </c>
      <c r="AM1206" s="109">
        <v>0</v>
      </c>
      <c r="AN1206" s="109">
        <v>0</v>
      </c>
      <c r="AO1206" s="109">
        <v>0</v>
      </c>
      <c r="AP1206" s="160">
        <f t="shared" si="1082"/>
        <v>752728.87999999942</v>
      </c>
      <c r="AQ1206" s="160">
        <f t="shared" si="1083"/>
        <v>0</v>
      </c>
      <c r="AR1206" s="160">
        <f t="shared" si="1084"/>
        <v>752728.87999999942</v>
      </c>
      <c r="AS1206" s="607"/>
      <c r="AT1206" s="219"/>
      <c r="AU1206" s="13">
        <f t="shared" si="1113"/>
        <v>0</v>
      </c>
      <c r="AV1206" s="13">
        <f t="shared" si="1114"/>
        <v>0</v>
      </c>
      <c r="AW1206" s="13">
        <f t="shared" si="1115"/>
        <v>0</v>
      </c>
      <c r="AX1206" s="13">
        <f t="shared" si="1116"/>
        <v>0</v>
      </c>
      <c r="AY1206" s="13">
        <f t="shared" si="1117"/>
        <v>0</v>
      </c>
      <c r="AZ1206" s="13">
        <f t="shared" si="1118"/>
        <v>0</v>
      </c>
      <c r="BA1206" s="13">
        <f t="shared" si="1119"/>
        <v>0</v>
      </c>
      <c r="BB1206" s="13">
        <f t="shared" si="1120"/>
        <v>0</v>
      </c>
      <c r="BC1206" s="13">
        <f t="shared" si="1121"/>
        <v>0</v>
      </c>
      <c r="BD1206" s="13">
        <f t="shared" si="1122"/>
        <v>0</v>
      </c>
      <c r="BE1206" s="13">
        <f t="shared" si="1123"/>
        <v>0</v>
      </c>
      <c r="BF1206" s="13">
        <f t="shared" si="1124"/>
        <v>0</v>
      </c>
      <c r="BG1206" s="13">
        <f t="shared" si="1125"/>
        <v>0</v>
      </c>
      <c r="BH1206" s="13">
        <f t="shared" si="1126"/>
        <v>0</v>
      </c>
      <c r="BI1206" s="73">
        <f t="shared" si="1080"/>
        <v>0</v>
      </c>
      <c r="BJ1206" s="219"/>
      <c r="BK1206" s="850">
        <f t="shared" si="1099"/>
        <v>0</v>
      </c>
      <c r="BL1206" s="109">
        <f t="shared" si="1100"/>
        <v>0</v>
      </c>
      <c r="BM1206" s="109">
        <f t="shared" si="1101"/>
        <v>0</v>
      </c>
      <c r="BN1206" s="109">
        <f t="shared" si="1102"/>
        <v>0</v>
      </c>
      <c r="BO1206" s="109">
        <f t="shared" si="1103"/>
        <v>0</v>
      </c>
      <c r="BP1206" s="109">
        <f t="shared" si="1104"/>
        <v>0</v>
      </c>
      <c r="BQ1206" s="109">
        <f t="shared" si="1105"/>
        <v>0</v>
      </c>
      <c r="BR1206" s="109">
        <f t="shared" si="1106"/>
        <v>0</v>
      </c>
      <c r="BS1206" s="109">
        <f t="shared" si="1107"/>
        <v>0</v>
      </c>
      <c r="BT1206" s="109">
        <f t="shared" si="1108"/>
        <v>0</v>
      </c>
      <c r="BU1206" s="109">
        <f t="shared" si="1109"/>
        <v>0</v>
      </c>
      <c r="BV1206" s="109">
        <f t="shared" si="1110"/>
        <v>0</v>
      </c>
      <c r="BW1206" s="109">
        <f t="shared" si="1111"/>
        <v>0</v>
      </c>
      <c r="BX1206" s="109">
        <f t="shared" si="1112"/>
        <v>0</v>
      </c>
      <c r="BY1206" s="1000">
        <f t="shared" si="1081"/>
        <v>0</v>
      </c>
    </row>
    <row r="1207" spans="1:77">
      <c r="A1207" s="679"/>
      <c r="B1207" s="679" t="s">
        <v>2118</v>
      </c>
      <c r="C1207" s="57" t="s">
        <v>36</v>
      </c>
      <c r="D1207" s="684" t="s">
        <v>25</v>
      </c>
      <c r="E1207" s="681" t="s">
        <v>349</v>
      </c>
      <c r="F1207" s="682" t="s">
        <v>264</v>
      </c>
      <c r="G1207" s="682" t="s">
        <v>106</v>
      </c>
      <c r="H1207" s="241" t="s">
        <v>133</v>
      </c>
      <c r="I1207" s="38"/>
      <c r="J1207" s="983"/>
      <c r="K1207" s="903"/>
      <c r="L1207" s="798"/>
      <c r="M1207" s="429"/>
      <c r="N1207" s="109"/>
      <c r="O1207" s="109"/>
      <c r="P1207" s="109"/>
      <c r="Q1207" s="607"/>
      <c r="R1207" s="93"/>
      <c r="S1207" s="109">
        <v>0</v>
      </c>
      <c r="T1207" s="109">
        <v>0</v>
      </c>
      <c r="U1207" s="109">
        <v>0</v>
      </c>
      <c r="V1207" s="109">
        <v>0</v>
      </c>
      <c r="W1207" s="109">
        <v>0</v>
      </c>
      <c r="X1207" s="109">
        <v>0</v>
      </c>
      <c r="Y1207" s="109">
        <v>0</v>
      </c>
      <c r="Z1207" s="109">
        <v>60000</v>
      </c>
      <c r="AA1207" s="109">
        <v>0</v>
      </c>
      <c r="AB1207" s="109">
        <v>0</v>
      </c>
      <c r="AC1207" s="109">
        <v>0</v>
      </c>
      <c r="AD1207" s="109">
        <v>0</v>
      </c>
      <c r="AE1207" s="109">
        <v>0</v>
      </c>
      <c r="AF1207" s="109">
        <v>0</v>
      </c>
      <c r="AG1207" s="109">
        <v>0</v>
      </c>
      <c r="AH1207" s="109">
        <v>0</v>
      </c>
      <c r="AI1207" s="109">
        <v>0</v>
      </c>
      <c r="AJ1207" s="109">
        <v>0</v>
      </c>
      <c r="AK1207" s="109">
        <v>0</v>
      </c>
      <c r="AL1207" s="109">
        <v>0</v>
      </c>
      <c r="AM1207" s="109">
        <v>0</v>
      </c>
      <c r="AN1207" s="109">
        <v>0</v>
      </c>
      <c r="AO1207" s="109">
        <v>0</v>
      </c>
      <c r="AP1207" s="160">
        <f t="shared" si="1082"/>
        <v>60000</v>
      </c>
      <c r="AQ1207" s="160">
        <f t="shared" si="1083"/>
        <v>0</v>
      </c>
      <c r="AR1207" s="160">
        <f t="shared" si="1084"/>
        <v>60000</v>
      </c>
      <c r="AS1207" s="607"/>
      <c r="AT1207" s="219"/>
      <c r="AU1207" s="13">
        <f t="shared" si="1113"/>
        <v>0</v>
      </c>
      <c r="AV1207" s="13">
        <f t="shared" si="1114"/>
        <v>0</v>
      </c>
      <c r="AW1207" s="13">
        <f t="shared" si="1115"/>
        <v>0</v>
      </c>
      <c r="AX1207" s="13">
        <f t="shared" si="1116"/>
        <v>0</v>
      </c>
      <c r="AY1207" s="13">
        <f t="shared" si="1117"/>
        <v>0</v>
      </c>
      <c r="AZ1207" s="13">
        <f t="shared" si="1118"/>
        <v>0</v>
      </c>
      <c r="BA1207" s="13">
        <f t="shared" si="1119"/>
        <v>0</v>
      </c>
      <c r="BB1207" s="13">
        <f t="shared" si="1120"/>
        <v>0</v>
      </c>
      <c r="BC1207" s="13">
        <f t="shared" si="1121"/>
        <v>0</v>
      </c>
      <c r="BD1207" s="13">
        <f t="shared" si="1122"/>
        <v>0</v>
      </c>
      <c r="BE1207" s="13">
        <f t="shared" si="1123"/>
        <v>0</v>
      </c>
      <c r="BF1207" s="13">
        <f t="shared" si="1124"/>
        <v>0</v>
      </c>
      <c r="BG1207" s="13">
        <f t="shared" si="1125"/>
        <v>0</v>
      </c>
      <c r="BH1207" s="13">
        <f t="shared" si="1126"/>
        <v>0</v>
      </c>
      <c r="BI1207" s="73">
        <f t="shared" si="1080"/>
        <v>0</v>
      </c>
      <c r="BJ1207" s="219"/>
      <c r="BK1207" s="850">
        <f t="shared" si="1099"/>
        <v>0</v>
      </c>
      <c r="BL1207" s="109">
        <f t="shared" si="1100"/>
        <v>0</v>
      </c>
      <c r="BM1207" s="109">
        <f t="shared" si="1101"/>
        <v>0</v>
      </c>
      <c r="BN1207" s="109">
        <f t="shared" si="1102"/>
        <v>0</v>
      </c>
      <c r="BO1207" s="109">
        <f t="shared" si="1103"/>
        <v>0</v>
      </c>
      <c r="BP1207" s="109">
        <f t="shared" si="1104"/>
        <v>0</v>
      </c>
      <c r="BQ1207" s="109">
        <f t="shared" si="1105"/>
        <v>0</v>
      </c>
      <c r="BR1207" s="109">
        <f t="shared" si="1106"/>
        <v>0</v>
      </c>
      <c r="BS1207" s="109">
        <f t="shared" si="1107"/>
        <v>0</v>
      </c>
      <c r="BT1207" s="109">
        <f t="shared" si="1108"/>
        <v>0</v>
      </c>
      <c r="BU1207" s="109">
        <f t="shared" si="1109"/>
        <v>0</v>
      </c>
      <c r="BV1207" s="109">
        <f t="shared" si="1110"/>
        <v>0</v>
      </c>
      <c r="BW1207" s="109">
        <f t="shared" si="1111"/>
        <v>0</v>
      </c>
      <c r="BX1207" s="109">
        <f t="shared" si="1112"/>
        <v>0</v>
      </c>
      <c r="BY1207" s="1000">
        <f t="shared" si="1081"/>
        <v>0</v>
      </c>
    </row>
    <row r="1208" spans="1:77">
      <c r="A1208" s="678"/>
      <c r="B1208" s="678" t="s">
        <v>2118</v>
      </c>
      <c r="C1208" s="57" t="s">
        <v>36</v>
      </c>
      <c r="D1208" s="684" t="s">
        <v>27</v>
      </c>
      <c r="E1208" s="681" t="s">
        <v>349</v>
      </c>
      <c r="F1208" s="683" t="s">
        <v>264</v>
      </c>
      <c r="G1208" s="682" t="s">
        <v>106</v>
      </c>
      <c r="H1208" s="241" t="s">
        <v>134</v>
      </c>
      <c r="I1208" s="38"/>
      <c r="J1208" s="983"/>
      <c r="K1208" s="903"/>
      <c r="L1208" s="798"/>
      <c r="M1208" s="429"/>
      <c r="N1208" s="109"/>
      <c r="O1208" s="109"/>
      <c r="P1208" s="109"/>
      <c r="Q1208" s="607"/>
      <c r="R1208" s="93"/>
      <c r="S1208" s="109">
        <v>0</v>
      </c>
      <c r="T1208" s="109">
        <v>0</v>
      </c>
      <c r="U1208" s="109">
        <v>0</v>
      </c>
      <c r="V1208" s="109">
        <v>0</v>
      </c>
      <c r="W1208" s="109">
        <v>0</v>
      </c>
      <c r="X1208" s="109">
        <v>0</v>
      </c>
      <c r="Y1208" s="109">
        <v>0</v>
      </c>
      <c r="Z1208" s="109">
        <v>15000</v>
      </c>
      <c r="AA1208" s="109">
        <v>0</v>
      </c>
      <c r="AB1208" s="109">
        <v>0</v>
      </c>
      <c r="AC1208" s="109">
        <v>0</v>
      </c>
      <c r="AD1208" s="109">
        <v>0</v>
      </c>
      <c r="AE1208" s="109">
        <v>0</v>
      </c>
      <c r="AF1208" s="109">
        <v>0</v>
      </c>
      <c r="AG1208" s="109">
        <v>0</v>
      </c>
      <c r="AH1208" s="109">
        <v>0</v>
      </c>
      <c r="AI1208" s="109">
        <v>0</v>
      </c>
      <c r="AJ1208" s="109">
        <v>0</v>
      </c>
      <c r="AK1208" s="109">
        <v>0</v>
      </c>
      <c r="AL1208" s="109">
        <v>0</v>
      </c>
      <c r="AM1208" s="109">
        <v>0</v>
      </c>
      <c r="AN1208" s="109">
        <v>0</v>
      </c>
      <c r="AO1208" s="109">
        <v>0</v>
      </c>
      <c r="AP1208" s="160">
        <f t="shared" si="1082"/>
        <v>15000</v>
      </c>
      <c r="AQ1208" s="160">
        <f t="shared" si="1083"/>
        <v>0</v>
      </c>
      <c r="AR1208" s="160">
        <f t="shared" si="1084"/>
        <v>15000</v>
      </c>
      <c r="AS1208" s="607"/>
      <c r="AT1208" s="219"/>
      <c r="AU1208" s="13">
        <f t="shared" si="1113"/>
        <v>0</v>
      </c>
      <c r="AV1208" s="13">
        <f t="shared" si="1114"/>
        <v>0</v>
      </c>
      <c r="AW1208" s="13">
        <f t="shared" si="1115"/>
        <v>0</v>
      </c>
      <c r="AX1208" s="13">
        <f t="shared" si="1116"/>
        <v>0</v>
      </c>
      <c r="AY1208" s="13">
        <f t="shared" si="1117"/>
        <v>0</v>
      </c>
      <c r="AZ1208" s="13">
        <f t="shared" si="1118"/>
        <v>0</v>
      </c>
      <c r="BA1208" s="13">
        <f t="shared" si="1119"/>
        <v>0</v>
      </c>
      <c r="BB1208" s="13">
        <f t="shared" si="1120"/>
        <v>0</v>
      </c>
      <c r="BC1208" s="13">
        <f t="shared" si="1121"/>
        <v>0</v>
      </c>
      <c r="BD1208" s="13">
        <f t="shared" si="1122"/>
        <v>0</v>
      </c>
      <c r="BE1208" s="13">
        <f t="shared" si="1123"/>
        <v>0</v>
      </c>
      <c r="BF1208" s="13">
        <f t="shared" si="1124"/>
        <v>0</v>
      </c>
      <c r="BG1208" s="13">
        <f t="shared" si="1125"/>
        <v>0</v>
      </c>
      <c r="BH1208" s="13">
        <f t="shared" si="1126"/>
        <v>0</v>
      </c>
      <c r="BI1208" s="73">
        <f t="shared" si="1080"/>
        <v>0</v>
      </c>
      <c r="BJ1208" s="219"/>
      <c r="BK1208" s="850">
        <f t="shared" si="1099"/>
        <v>0</v>
      </c>
      <c r="BL1208" s="109">
        <f t="shared" si="1100"/>
        <v>0</v>
      </c>
      <c r="BM1208" s="109">
        <f t="shared" si="1101"/>
        <v>0</v>
      </c>
      <c r="BN1208" s="109">
        <f t="shared" si="1102"/>
        <v>0</v>
      </c>
      <c r="BO1208" s="109">
        <f t="shared" si="1103"/>
        <v>0</v>
      </c>
      <c r="BP1208" s="109">
        <f t="shared" si="1104"/>
        <v>0</v>
      </c>
      <c r="BQ1208" s="109">
        <f t="shared" si="1105"/>
        <v>0</v>
      </c>
      <c r="BR1208" s="109">
        <f t="shared" si="1106"/>
        <v>0</v>
      </c>
      <c r="BS1208" s="109">
        <f t="shared" si="1107"/>
        <v>0</v>
      </c>
      <c r="BT1208" s="109">
        <f t="shared" si="1108"/>
        <v>0</v>
      </c>
      <c r="BU1208" s="109">
        <f t="shared" si="1109"/>
        <v>0</v>
      </c>
      <c r="BV1208" s="109">
        <f t="shared" si="1110"/>
        <v>0</v>
      </c>
      <c r="BW1208" s="109">
        <f t="shared" si="1111"/>
        <v>0</v>
      </c>
      <c r="BX1208" s="109">
        <f t="shared" si="1112"/>
        <v>0</v>
      </c>
      <c r="BY1208" s="1000">
        <f t="shared" si="1081"/>
        <v>0</v>
      </c>
    </row>
    <row r="1209" spans="1:77">
      <c r="A1209" s="679" t="s">
        <v>2353</v>
      </c>
      <c r="B1209" s="679" t="s">
        <v>2354</v>
      </c>
      <c r="C1209" s="57" t="s">
        <v>44</v>
      </c>
      <c r="D1209" s="684" t="s">
        <v>42</v>
      </c>
      <c r="E1209" s="681" t="s">
        <v>349</v>
      </c>
      <c r="F1209" s="682">
        <v>40999</v>
      </c>
      <c r="G1209" s="682" t="s">
        <v>106</v>
      </c>
      <c r="H1209" s="241" t="s">
        <v>147</v>
      </c>
      <c r="I1209" s="38"/>
      <c r="J1209" s="983"/>
      <c r="K1209" s="903"/>
      <c r="L1209" s="798"/>
      <c r="M1209" s="429"/>
      <c r="N1209" s="109"/>
      <c r="O1209" s="109"/>
      <c r="P1209" s="109"/>
      <c r="Q1209" s="607"/>
      <c r="R1209" s="93"/>
      <c r="S1209" s="109">
        <v>0</v>
      </c>
      <c r="T1209" s="109">
        <v>232857.4</v>
      </c>
      <c r="U1209" s="109">
        <v>-9139.6299999999992</v>
      </c>
      <c r="V1209" s="109">
        <v>0</v>
      </c>
      <c r="W1209" s="109">
        <v>0</v>
      </c>
      <c r="X1209" s="109">
        <v>0</v>
      </c>
      <c r="Y1209" s="109">
        <v>0</v>
      </c>
      <c r="Z1209" s="109">
        <v>0</v>
      </c>
      <c r="AA1209" s="109">
        <v>179916.52</v>
      </c>
      <c r="AB1209" s="109">
        <v>0</v>
      </c>
      <c r="AC1209" s="109">
        <v>0</v>
      </c>
      <c r="AD1209" s="109">
        <v>0</v>
      </c>
      <c r="AE1209" s="109">
        <v>0</v>
      </c>
      <c r="AF1209" s="109">
        <v>0</v>
      </c>
      <c r="AG1209" s="109">
        <v>0</v>
      </c>
      <c r="AH1209" s="109">
        <v>0</v>
      </c>
      <c r="AI1209" s="109">
        <v>0</v>
      </c>
      <c r="AJ1209" s="109">
        <v>0</v>
      </c>
      <c r="AK1209" s="109">
        <v>0</v>
      </c>
      <c r="AL1209" s="109">
        <v>0</v>
      </c>
      <c r="AM1209" s="109">
        <v>0</v>
      </c>
      <c r="AN1209" s="109">
        <v>0</v>
      </c>
      <c r="AO1209" s="109">
        <v>0</v>
      </c>
      <c r="AP1209" s="160">
        <f t="shared" si="1082"/>
        <v>403634.29</v>
      </c>
      <c r="AQ1209" s="160">
        <f t="shared" si="1083"/>
        <v>0</v>
      </c>
      <c r="AR1209" s="160">
        <f t="shared" si="1084"/>
        <v>403634.29</v>
      </c>
      <c r="AS1209" s="607"/>
      <c r="AT1209" s="219"/>
      <c r="AU1209" s="13">
        <f t="shared" si="1113"/>
        <v>0</v>
      </c>
      <c r="AV1209" s="13">
        <f t="shared" si="1114"/>
        <v>0</v>
      </c>
      <c r="AW1209" s="13">
        <f t="shared" si="1115"/>
        <v>0</v>
      </c>
      <c r="AX1209" s="13">
        <f t="shared" si="1116"/>
        <v>0</v>
      </c>
      <c r="AY1209" s="13">
        <f t="shared" si="1117"/>
        <v>0</v>
      </c>
      <c r="AZ1209" s="13">
        <f t="shared" si="1118"/>
        <v>0</v>
      </c>
      <c r="BA1209" s="13">
        <f t="shared" si="1119"/>
        <v>0</v>
      </c>
      <c r="BB1209" s="13">
        <f t="shared" si="1120"/>
        <v>0</v>
      </c>
      <c r="BC1209" s="13">
        <f t="shared" si="1121"/>
        <v>0</v>
      </c>
      <c r="BD1209" s="13">
        <f t="shared" si="1122"/>
        <v>0</v>
      </c>
      <c r="BE1209" s="13">
        <f t="shared" si="1123"/>
        <v>0</v>
      </c>
      <c r="BF1209" s="13">
        <f t="shared" si="1124"/>
        <v>0</v>
      </c>
      <c r="BG1209" s="13">
        <f t="shared" si="1125"/>
        <v>0</v>
      </c>
      <c r="BH1209" s="13">
        <f t="shared" si="1126"/>
        <v>0</v>
      </c>
      <c r="BI1209" s="73">
        <f t="shared" si="1080"/>
        <v>0</v>
      </c>
      <c r="BJ1209" s="219"/>
      <c r="BK1209" s="850">
        <f t="shared" si="1099"/>
        <v>0</v>
      </c>
      <c r="BL1209" s="109">
        <f t="shared" si="1100"/>
        <v>0</v>
      </c>
      <c r="BM1209" s="109">
        <f t="shared" si="1101"/>
        <v>0</v>
      </c>
      <c r="BN1209" s="109">
        <f t="shared" si="1102"/>
        <v>0</v>
      </c>
      <c r="BO1209" s="109">
        <f t="shared" si="1103"/>
        <v>0</v>
      </c>
      <c r="BP1209" s="109">
        <f t="shared" si="1104"/>
        <v>0</v>
      </c>
      <c r="BQ1209" s="109">
        <f t="shared" si="1105"/>
        <v>0</v>
      </c>
      <c r="BR1209" s="109">
        <f t="shared" si="1106"/>
        <v>0</v>
      </c>
      <c r="BS1209" s="109">
        <f t="shared" si="1107"/>
        <v>0</v>
      </c>
      <c r="BT1209" s="109">
        <f t="shared" si="1108"/>
        <v>0</v>
      </c>
      <c r="BU1209" s="109">
        <f t="shared" si="1109"/>
        <v>0</v>
      </c>
      <c r="BV1209" s="109">
        <f t="shared" si="1110"/>
        <v>0</v>
      </c>
      <c r="BW1209" s="109">
        <f t="shared" si="1111"/>
        <v>0</v>
      </c>
      <c r="BX1209" s="109">
        <f t="shared" si="1112"/>
        <v>0</v>
      </c>
      <c r="BY1209" s="1000">
        <f t="shared" si="1081"/>
        <v>0</v>
      </c>
    </row>
    <row r="1210" spans="1:77">
      <c r="A1210" s="2"/>
      <c r="B1210" s="2" t="s">
        <v>2082</v>
      </c>
      <c r="C1210" s="57" t="s">
        <v>36</v>
      </c>
      <c r="D1210" s="57" t="s">
        <v>25</v>
      </c>
      <c r="E1210" s="681" t="s">
        <v>349</v>
      </c>
      <c r="F1210" s="682" t="s">
        <v>264</v>
      </c>
      <c r="G1210" s="682" t="s">
        <v>106</v>
      </c>
      <c r="H1210" s="241" t="s">
        <v>133</v>
      </c>
      <c r="I1210" s="38"/>
      <c r="J1210" s="983"/>
      <c r="K1210" s="903"/>
      <c r="L1210" s="798"/>
      <c r="M1210" s="429"/>
      <c r="N1210" s="109"/>
      <c r="O1210" s="109"/>
      <c r="P1210" s="109"/>
      <c r="Q1210" s="607"/>
      <c r="R1210" s="93"/>
      <c r="S1210" s="109">
        <v>124475.11</v>
      </c>
      <c r="T1210" s="109">
        <v>210147.11000000002</v>
      </c>
      <c r="U1210" s="109">
        <v>269850.05</v>
      </c>
      <c r="V1210" s="109">
        <v>0</v>
      </c>
      <c r="W1210" s="109">
        <v>0</v>
      </c>
      <c r="X1210" s="109">
        <v>0</v>
      </c>
      <c r="Y1210" s="109">
        <v>0</v>
      </c>
      <c r="Z1210" s="109">
        <v>0</v>
      </c>
      <c r="AA1210" s="109">
        <v>0</v>
      </c>
      <c r="AB1210" s="109">
        <v>0</v>
      </c>
      <c r="AC1210" s="109">
        <v>0</v>
      </c>
      <c r="AD1210" s="109">
        <v>0</v>
      </c>
      <c r="AE1210" s="109">
        <v>0</v>
      </c>
      <c r="AF1210" s="109">
        <v>0</v>
      </c>
      <c r="AG1210" s="109">
        <v>0</v>
      </c>
      <c r="AH1210" s="109">
        <v>0</v>
      </c>
      <c r="AI1210" s="109">
        <v>0</v>
      </c>
      <c r="AJ1210" s="109">
        <v>0</v>
      </c>
      <c r="AK1210" s="109">
        <v>0</v>
      </c>
      <c r="AL1210" s="109">
        <v>0</v>
      </c>
      <c r="AM1210" s="109">
        <v>0</v>
      </c>
      <c r="AN1210" s="109">
        <v>0</v>
      </c>
      <c r="AO1210" s="109">
        <v>0</v>
      </c>
      <c r="AP1210" s="160">
        <f t="shared" si="1082"/>
        <v>604472.27</v>
      </c>
      <c r="AQ1210" s="160">
        <f t="shared" si="1083"/>
        <v>0</v>
      </c>
      <c r="AR1210" s="160">
        <f t="shared" si="1084"/>
        <v>604472.27</v>
      </c>
      <c r="AS1210" s="607"/>
      <c r="AT1210" s="219"/>
      <c r="AU1210" s="13">
        <f t="shared" si="1113"/>
        <v>0</v>
      </c>
      <c r="AV1210" s="13">
        <f t="shared" si="1114"/>
        <v>0</v>
      </c>
      <c r="AW1210" s="13">
        <f t="shared" si="1115"/>
        <v>0</v>
      </c>
      <c r="AX1210" s="13">
        <f t="shared" si="1116"/>
        <v>0</v>
      </c>
      <c r="AY1210" s="13">
        <f t="shared" si="1117"/>
        <v>0</v>
      </c>
      <c r="AZ1210" s="13">
        <f t="shared" si="1118"/>
        <v>0</v>
      </c>
      <c r="BA1210" s="13">
        <f t="shared" si="1119"/>
        <v>0</v>
      </c>
      <c r="BB1210" s="13">
        <f t="shared" si="1120"/>
        <v>0</v>
      </c>
      <c r="BC1210" s="13">
        <f t="shared" si="1121"/>
        <v>0</v>
      </c>
      <c r="BD1210" s="13">
        <f t="shared" si="1122"/>
        <v>0</v>
      </c>
      <c r="BE1210" s="13">
        <f t="shared" si="1123"/>
        <v>0</v>
      </c>
      <c r="BF1210" s="13">
        <f t="shared" si="1124"/>
        <v>0</v>
      </c>
      <c r="BG1210" s="13">
        <f t="shared" si="1125"/>
        <v>0</v>
      </c>
      <c r="BH1210" s="13">
        <f t="shared" si="1126"/>
        <v>0</v>
      </c>
      <c r="BI1210" s="73">
        <f t="shared" si="1080"/>
        <v>0</v>
      </c>
      <c r="BJ1210" s="219"/>
      <c r="BK1210" s="850">
        <f t="shared" si="1099"/>
        <v>0</v>
      </c>
      <c r="BL1210" s="109">
        <f t="shared" si="1100"/>
        <v>0</v>
      </c>
      <c r="BM1210" s="109">
        <f t="shared" si="1101"/>
        <v>0</v>
      </c>
      <c r="BN1210" s="109">
        <f t="shared" si="1102"/>
        <v>0</v>
      </c>
      <c r="BO1210" s="109">
        <f t="shared" si="1103"/>
        <v>0</v>
      </c>
      <c r="BP1210" s="109">
        <f t="shared" si="1104"/>
        <v>0</v>
      </c>
      <c r="BQ1210" s="109">
        <f t="shared" si="1105"/>
        <v>0</v>
      </c>
      <c r="BR1210" s="109">
        <f t="shared" si="1106"/>
        <v>0</v>
      </c>
      <c r="BS1210" s="109">
        <f t="shared" si="1107"/>
        <v>0</v>
      </c>
      <c r="BT1210" s="109">
        <f t="shared" si="1108"/>
        <v>0</v>
      </c>
      <c r="BU1210" s="109">
        <f t="shared" si="1109"/>
        <v>0</v>
      </c>
      <c r="BV1210" s="109">
        <f t="shared" si="1110"/>
        <v>0</v>
      </c>
      <c r="BW1210" s="109">
        <f t="shared" si="1111"/>
        <v>0</v>
      </c>
      <c r="BX1210" s="109">
        <f t="shared" si="1112"/>
        <v>0</v>
      </c>
      <c r="BY1210" s="1000">
        <f t="shared" si="1081"/>
        <v>0</v>
      </c>
    </row>
    <row r="1211" spans="1:77">
      <c r="A1211" s="2"/>
      <c r="B1211" s="2" t="s">
        <v>2082</v>
      </c>
      <c r="C1211" s="57" t="s">
        <v>36</v>
      </c>
      <c r="D1211" s="57" t="s">
        <v>29</v>
      </c>
      <c r="E1211" s="681" t="s">
        <v>349</v>
      </c>
      <c r="F1211" s="682" t="s">
        <v>264</v>
      </c>
      <c r="G1211" s="682" t="s">
        <v>106</v>
      </c>
      <c r="H1211" s="241" t="s">
        <v>135</v>
      </c>
      <c r="I1211" s="38"/>
      <c r="J1211" s="983"/>
      <c r="K1211" s="903"/>
      <c r="L1211" s="798"/>
      <c r="M1211" s="429"/>
      <c r="N1211" s="109"/>
      <c r="O1211" s="109"/>
      <c r="P1211" s="109"/>
      <c r="Q1211" s="607"/>
      <c r="R1211" s="93"/>
      <c r="S1211" s="109">
        <v>-2877.6900000000073</v>
      </c>
      <c r="T1211" s="109">
        <v>168388.15</v>
      </c>
      <c r="U1211" s="109">
        <v>197.96999999999758</v>
      </c>
      <c r="V1211" s="109">
        <v>0</v>
      </c>
      <c r="W1211" s="109">
        <v>0</v>
      </c>
      <c r="X1211" s="109">
        <v>0</v>
      </c>
      <c r="Y1211" s="109">
        <v>0</v>
      </c>
      <c r="Z1211" s="109">
        <v>0</v>
      </c>
      <c r="AA1211" s="109">
        <v>0</v>
      </c>
      <c r="AB1211" s="109">
        <v>0</v>
      </c>
      <c r="AC1211" s="109">
        <v>0</v>
      </c>
      <c r="AD1211" s="109">
        <v>0</v>
      </c>
      <c r="AE1211" s="109">
        <v>0</v>
      </c>
      <c r="AF1211" s="109">
        <v>0</v>
      </c>
      <c r="AG1211" s="109">
        <v>0</v>
      </c>
      <c r="AH1211" s="109">
        <v>0</v>
      </c>
      <c r="AI1211" s="109">
        <v>0</v>
      </c>
      <c r="AJ1211" s="109">
        <v>0</v>
      </c>
      <c r="AK1211" s="109">
        <v>0</v>
      </c>
      <c r="AL1211" s="109">
        <v>0</v>
      </c>
      <c r="AM1211" s="109">
        <v>0</v>
      </c>
      <c r="AN1211" s="109">
        <v>0</v>
      </c>
      <c r="AO1211" s="109">
        <v>0</v>
      </c>
      <c r="AP1211" s="160">
        <f t="shared" si="1082"/>
        <v>165708.43</v>
      </c>
      <c r="AQ1211" s="160">
        <f t="shared" si="1083"/>
        <v>0</v>
      </c>
      <c r="AR1211" s="160">
        <f t="shared" si="1084"/>
        <v>165708.43</v>
      </c>
      <c r="AS1211" s="607"/>
      <c r="AT1211" s="219"/>
      <c r="AU1211" s="13">
        <f t="shared" si="1113"/>
        <v>0</v>
      </c>
      <c r="AV1211" s="13">
        <f t="shared" si="1114"/>
        <v>0</v>
      </c>
      <c r="AW1211" s="13">
        <f t="shared" si="1115"/>
        <v>0</v>
      </c>
      <c r="AX1211" s="13">
        <f t="shared" si="1116"/>
        <v>0</v>
      </c>
      <c r="AY1211" s="13">
        <f t="shared" si="1117"/>
        <v>0</v>
      </c>
      <c r="AZ1211" s="13">
        <f t="shared" si="1118"/>
        <v>0</v>
      </c>
      <c r="BA1211" s="13">
        <f t="shared" si="1119"/>
        <v>0</v>
      </c>
      <c r="BB1211" s="13">
        <f t="shared" si="1120"/>
        <v>0</v>
      </c>
      <c r="BC1211" s="13">
        <f t="shared" si="1121"/>
        <v>0</v>
      </c>
      <c r="BD1211" s="13">
        <f t="shared" si="1122"/>
        <v>0</v>
      </c>
      <c r="BE1211" s="13">
        <f t="shared" si="1123"/>
        <v>0</v>
      </c>
      <c r="BF1211" s="13">
        <f t="shared" si="1124"/>
        <v>0</v>
      </c>
      <c r="BG1211" s="13">
        <f t="shared" si="1125"/>
        <v>0</v>
      </c>
      <c r="BH1211" s="13">
        <f t="shared" si="1126"/>
        <v>0</v>
      </c>
      <c r="BI1211" s="73">
        <f t="shared" si="1080"/>
        <v>0</v>
      </c>
      <c r="BJ1211" s="219"/>
      <c r="BK1211" s="850">
        <f t="shared" ref="BK1211:BK1232" si="1127">IF($E1211="N",AU1211)</f>
        <v>0</v>
      </c>
      <c r="BL1211" s="109">
        <f t="shared" ref="BL1211:BL1232" si="1128">IF($E1211="N",AV1211)</f>
        <v>0</v>
      </c>
      <c r="BM1211" s="109">
        <f t="shared" ref="BM1211:BM1232" si="1129">IF($E1211="N",AW1211)</f>
        <v>0</v>
      </c>
      <c r="BN1211" s="109">
        <f t="shared" ref="BN1211:BN1232" si="1130">IF($E1211="N",AX1211)</f>
        <v>0</v>
      </c>
      <c r="BO1211" s="109">
        <f t="shared" ref="BO1211:BO1232" si="1131">IF($E1211="N",AY1211)</f>
        <v>0</v>
      </c>
      <c r="BP1211" s="109">
        <f t="shared" ref="BP1211:BP1232" si="1132">IF($E1211="N",AZ1211)</f>
        <v>0</v>
      </c>
      <c r="BQ1211" s="109">
        <f t="shared" ref="BQ1211:BQ1232" si="1133">IF($E1211="N",BA1211)</f>
        <v>0</v>
      </c>
      <c r="BR1211" s="109">
        <f t="shared" ref="BR1211:BR1232" si="1134">IF($E1211="N",BB1211)</f>
        <v>0</v>
      </c>
      <c r="BS1211" s="109">
        <f t="shared" ref="BS1211:BS1232" si="1135">IF($E1211="N",BC1211)</f>
        <v>0</v>
      </c>
      <c r="BT1211" s="109">
        <f t="shared" ref="BT1211:BT1232" si="1136">IF($E1211="N",BD1211)</f>
        <v>0</v>
      </c>
      <c r="BU1211" s="109">
        <f t="shared" ref="BU1211:BU1232" si="1137">IF($E1211="N",BE1211)</f>
        <v>0</v>
      </c>
      <c r="BV1211" s="109">
        <f t="shared" ref="BV1211:BV1232" si="1138">IF($E1211="N",BF1211)</f>
        <v>0</v>
      </c>
      <c r="BW1211" s="109">
        <f t="shared" ref="BW1211:BW1232" si="1139">IF($E1211="N",BG1211)</f>
        <v>0</v>
      </c>
      <c r="BX1211" s="109">
        <f t="shared" ref="BX1211:BX1232" si="1140">IF($E1211="N",BH1211)</f>
        <v>0</v>
      </c>
      <c r="BY1211" s="1000">
        <f t="shared" si="1081"/>
        <v>0</v>
      </c>
    </row>
    <row r="1212" spans="1:77">
      <c r="A1212" s="678"/>
      <c r="B1212" s="678" t="s">
        <v>2082</v>
      </c>
      <c r="C1212" s="57" t="s">
        <v>36</v>
      </c>
      <c r="D1212" s="684" t="s">
        <v>31</v>
      </c>
      <c r="E1212" s="681" t="s">
        <v>349</v>
      </c>
      <c r="F1212" s="683" t="s">
        <v>264</v>
      </c>
      <c r="G1212" s="682" t="s">
        <v>106</v>
      </c>
      <c r="H1212" s="241" t="s">
        <v>136</v>
      </c>
      <c r="I1212" s="38"/>
      <c r="J1212" s="983"/>
      <c r="K1212" s="903"/>
      <c r="L1212" s="798"/>
      <c r="M1212" s="429"/>
      <c r="N1212" s="109"/>
      <c r="O1212" s="109"/>
      <c r="P1212" s="109"/>
      <c r="Q1212" s="607"/>
      <c r="R1212" s="93"/>
      <c r="S1212" s="109">
        <v>33525.46</v>
      </c>
      <c r="T1212" s="109">
        <v>0</v>
      </c>
      <c r="U1212" s="109">
        <v>56980.47</v>
      </c>
      <c r="V1212" s="109">
        <v>0</v>
      </c>
      <c r="W1212" s="109">
        <v>0</v>
      </c>
      <c r="X1212" s="109">
        <v>0</v>
      </c>
      <c r="Y1212" s="109">
        <v>0</v>
      </c>
      <c r="Z1212" s="109">
        <v>0</v>
      </c>
      <c r="AA1212" s="109">
        <v>0</v>
      </c>
      <c r="AB1212" s="109">
        <v>0</v>
      </c>
      <c r="AC1212" s="109">
        <v>0</v>
      </c>
      <c r="AD1212" s="109">
        <v>0</v>
      </c>
      <c r="AE1212" s="109">
        <v>0</v>
      </c>
      <c r="AF1212" s="109">
        <v>0</v>
      </c>
      <c r="AG1212" s="109">
        <v>0</v>
      </c>
      <c r="AH1212" s="109">
        <v>0</v>
      </c>
      <c r="AI1212" s="109">
        <v>0</v>
      </c>
      <c r="AJ1212" s="109">
        <v>0</v>
      </c>
      <c r="AK1212" s="109">
        <v>0</v>
      </c>
      <c r="AL1212" s="109">
        <v>0</v>
      </c>
      <c r="AM1212" s="109">
        <v>0</v>
      </c>
      <c r="AN1212" s="109">
        <v>0</v>
      </c>
      <c r="AO1212" s="109">
        <v>0</v>
      </c>
      <c r="AP1212" s="160">
        <f t="shared" si="1082"/>
        <v>90505.93</v>
      </c>
      <c r="AQ1212" s="160">
        <f t="shared" si="1083"/>
        <v>0</v>
      </c>
      <c r="AR1212" s="160">
        <f t="shared" si="1084"/>
        <v>90505.93</v>
      </c>
      <c r="AS1212" s="607"/>
      <c r="AT1212" s="219"/>
      <c r="AU1212" s="13">
        <f t="shared" si="1113"/>
        <v>0</v>
      </c>
      <c r="AV1212" s="13">
        <f t="shared" si="1114"/>
        <v>0</v>
      </c>
      <c r="AW1212" s="13">
        <f t="shared" si="1115"/>
        <v>0</v>
      </c>
      <c r="AX1212" s="13">
        <f t="shared" si="1116"/>
        <v>0</v>
      </c>
      <c r="AY1212" s="13">
        <f t="shared" si="1117"/>
        <v>0</v>
      </c>
      <c r="AZ1212" s="13">
        <f t="shared" si="1118"/>
        <v>0</v>
      </c>
      <c r="BA1212" s="13">
        <f t="shared" si="1119"/>
        <v>0</v>
      </c>
      <c r="BB1212" s="13">
        <f t="shared" si="1120"/>
        <v>0</v>
      </c>
      <c r="BC1212" s="13">
        <f t="shared" si="1121"/>
        <v>0</v>
      </c>
      <c r="BD1212" s="13">
        <f t="shared" si="1122"/>
        <v>0</v>
      </c>
      <c r="BE1212" s="13">
        <f t="shared" si="1123"/>
        <v>0</v>
      </c>
      <c r="BF1212" s="13">
        <f t="shared" si="1124"/>
        <v>0</v>
      </c>
      <c r="BG1212" s="13">
        <f t="shared" si="1125"/>
        <v>0</v>
      </c>
      <c r="BH1212" s="13">
        <f t="shared" si="1126"/>
        <v>0</v>
      </c>
      <c r="BI1212" s="73">
        <f t="shared" si="1080"/>
        <v>0</v>
      </c>
      <c r="BJ1212" s="219"/>
      <c r="BK1212" s="850">
        <f t="shared" si="1127"/>
        <v>0</v>
      </c>
      <c r="BL1212" s="109">
        <f t="shared" si="1128"/>
        <v>0</v>
      </c>
      <c r="BM1212" s="109">
        <f t="shared" si="1129"/>
        <v>0</v>
      </c>
      <c r="BN1212" s="109">
        <f t="shared" si="1130"/>
        <v>0</v>
      </c>
      <c r="BO1212" s="109">
        <f t="shared" si="1131"/>
        <v>0</v>
      </c>
      <c r="BP1212" s="109">
        <f t="shared" si="1132"/>
        <v>0</v>
      </c>
      <c r="BQ1212" s="109">
        <f t="shared" si="1133"/>
        <v>0</v>
      </c>
      <c r="BR1212" s="109">
        <f t="shared" si="1134"/>
        <v>0</v>
      </c>
      <c r="BS1212" s="109">
        <f t="shared" si="1135"/>
        <v>0</v>
      </c>
      <c r="BT1212" s="109">
        <f t="shared" si="1136"/>
        <v>0</v>
      </c>
      <c r="BU1212" s="109">
        <f t="shared" si="1137"/>
        <v>0</v>
      </c>
      <c r="BV1212" s="109">
        <f t="shared" si="1138"/>
        <v>0</v>
      </c>
      <c r="BW1212" s="109">
        <f t="shared" si="1139"/>
        <v>0</v>
      </c>
      <c r="BX1212" s="109">
        <f t="shared" si="1140"/>
        <v>0</v>
      </c>
      <c r="BY1212" s="1000">
        <f t="shared" si="1081"/>
        <v>0</v>
      </c>
    </row>
    <row r="1213" spans="1:77">
      <c r="A1213" s="679" t="s">
        <v>2407</v>
      </c>
      <c r="B1213" s="679" t="s">
        <v>2408</v>
      </c>
      <c r="C1213" s="57" t="s">
        <v>16</v>
      </c>
      <c r="D1213" s="684" t="s">
        <v>18</v>
      </c>
      <c r="E1213" s="681" t="s">
        <v>349</v>
      </c>
      <c r="F1213" s="682">
        <v>40877</v>
      </c>
      <c r="G1213" s="682" t="s">
        <v>106</v>
      </c>
      <c r="H1213" s="241" t="s">
        <v>120</v>
      </c>
      <c r="I1213" s="38"/>
      <c r="J1213" s="983"/>
      <c r="K1213" s="903"/>
      <c r="L1213" s="798"/>
      <c r="M1213" s="429"/>
      <c r="N1213" s="109"/>
      <c r="O1213" s="109"/>
      <c r="P1213" s="109"/>
      <c r="Q1213" s="607"/>
      <c r="R1213" s="93"/>
      <c r="S1213" s="109"/>
      <c r="T1213" s="109"/>
      <c r="U1213" s="109"/>
      <c r="V1213" s="109">
        <v>0</v>
      </c>
      <c r="W1213" s="109">
        <v>467820</v>
      </c>
      <c r="X1213" s="109">
        <v>0</v>
      </c>
      <c r="Y1213" s="109">
        <v>0</v>
      </c>
      <c r="Z1213" s="109">
        <v>0</v>
      </c>
      <c r="AA1213" s="109">
        <v>0</v>
      </c>
      <c r="AB1213" s="109">
        <v>0</v>
      </c>
      <c r="AC1213" s="109">
        <v>0</v>
      </c>
      <c r="AD1213" s="109">
        <v>0</v>
      </c>
      <c r="AE1213" s="109">
        <v>0</v>
      </c>
      <c r="AF1213" s="109">
        <v>0</v>
      </c>
      <c r="AG1213" s="109">
        <v>0</v>
      </c>
      <c r="AH1213" s="109">
        <v>0</v>
      </c>
      <c r="AI1213" s="109">
        <v>0</v>
      </c>
      <c r="AJ1213" s="109">
        <v>0</v>
      </c>
      <c r="AK1213" s="109">
        <v>0</v>
      </c>
      <c r="AL1213" s="109">
        <v>0</v>
      </c>
      <c r="AM1213" s="109">
        <v>0</v>
      </c>
      <c r="AN1213" s="109">
        <v>0</v>
      </c>
      <c r="AO1213" s="109">
        <v>0</v>
      </c>
      <c r="AP1213" s="160">
        <f t="shared" si="1082"/>
        <v>467820</v>
      </c>
      <c r="AQ1213" s="160">
        <f t="shared" si="1083"/>
        <v>0</v>
      </c>
      <c r="AR1213" s="160">
        <f t="shared" si="1084"/>
        <v>467820</v>
      </c>
      <c r="AS1213" s="607"/>
      <c r="AT1213" s="219"/>
      <c r="AU1213" s="13">
        <f t="shared" si="1113"/>
        <v>0</v>
      </c>
      <c r="AV1213" s="13">
        <f t="shared" si="1114"/>
        <v>0</v>
      </c>
      <c r="AW1213" s="13">
        <f t="shared" si="1115"/>
        <v>0</v>
      </c>
      <c r="AX1213" s="13">
        <f t="shared" si="1116"/>
        <v>0</v>
      </c>
      <c r="AY1213" s="13">
        <f t="shared" si="1117"/>
        <v>0</v>
      </c>
      <c r="AZ1213" s="13">
        <f t="shared" si="1118"/>
        <v>0</v>
      </c>
      <c r="BA1213" s="13">
        <f t="shared" si="1119"/>
        <v>0</v>
      </c>
      <c r="BB1213" s="13">
        <f t="shared" si="1120"/>
        <v>0</v>
      </c>
      <c r="BC1213" s="13">
        <f t="shared" si="1121"/>
        <v>0</v>
      </c>
      <c r="BD1213" s="13">
        <f t="shared" si="1122"/>
        <v>0</v>
      </c>
      <c r="BE1213" s="13">
        <f t="shared" si="1123"/>
        <v>0</v>
      </c>
      <c r="BF1213" s="13">
        <f t="shared" si="1124"/>
        <v>0</v>
      </c>
      <c r="BG1213" s="13">
        <f t="shared" si="1125"/>
        <v>0</v>
      </c>
      <c r="BH1213" s="13">
        <f t="shared" si="1126"/>
        <v>0</v>
      </c>
      <c r="BI1213" s="73">
        <f t="shared" si="1080"/>
        <v>0</v>
      </c>
      <c r="BJ1213" s="219"/>
      <c r="BK1213" s="850">
        <f t="shared" si="1127"/>
        <v>0</v>
      </c>
      <c r="BL1213" s="109">
        <f t="shared" si="1128"/>
        <v>0</v>
      </c>
      <c r="BM1213" s="109">
        <f t="shared" si="1129"/>
        <v>0</v>
      </c>
      <c r="BN1213" s="109">
        <f t="shared" si="1130"/>
        <v>0</v>
      </c>
      <c r="BO1213" s="109">
        <f t="shared" si="1131"/>
        <v>0</v>
      </c>
      <c r="BP1213" s="109">
        <f t="shared" si="1132"/>
        <v>0</v>
      </c>
      <c r="BQ1213" s="109">
        <f t="shared" si="1133"/>
        <v>0</v>
      </c>
      <c r="BR1213" s="109">
        <f t="shared" si="1134"/>
        <v>0</v>
      </c>
      <c r="BS1213" s="109">
        <f t="shared" si="1135"/>
        <v>0</v>
      </c>
      <c r="BT1213" s="109">
        <f t="shared" si="1136"/>
        <v>0</v>
      </c>
      <c r="BU1213" s="109">
        <f t="shared" si="1137"/>
        <v>0</v>
      </c>
      <c r="BV1213" s="109">
        <f t="shared" si="1138"/>
        <v>0</v>
      </c>
      <c r="BW1213" s="109">
        <f t="shared" si="1139"/>
        <v>0</v>
      </c>
      <c r="BX1213" s="109">
        <f t="shared" si="1140"/>
        <v>0</v>
      </c>
      <c r="BY1213" s="1000">
        <f t="shared" si="1081"/>
        <v>0</v>
      </c>
    </row>
    <row r="1214" spans="1:77">
      <c r="A1214" s="678" t="s">
        <v>2443</v>
      </c>
      <c r="B1214" s="678" t="s">
        <v>2444</v>
      </c>
      <c r="C1214" s="57" t="s">
        <v>16</v>
      </c>
      <c r="D1214" s="684" t="s">
        <v>18</v>
      </c>
      <c r="E1214" s="681" t="s">
        <v>349</v>
      </c>
      <c r="F1214" s="683">
        <v>40869</v>
      </c>
      <c r="G1214" s="682" t="s">
        <v>106</v>
      </c>
      <c r="H1214" s="241" t="s">
        <v>120</v>
      </c>
      <c r="I1214" s="38"/>
      <c r="J1214" s="983"/>
      <c r="K1214" s="903"/>
      <c r="L1214" s="798"/>
      <c r="M1214" s="429"/>
      <c r="N1214" s="109"/>
      <c r="O1214" s="109"/>
      <c r="P1214" s="109"/>
      <c r="Q1214" s="607"/>
      <c r="R1214" s="93"/>
      <c r="S1214" s="109"/>
      <c r="T1214" s="109"/>
      <c r="U1214" s="109"/>
      <c r="V1214" s="109">
        <v>0</v>
      </c>
      <c r="W1214" s="109">
        <v>213570</v>
      </c>
      <c r="X1214" s="109">
        <v>0</v>
      </c>
      <c r="Y1214" s="109">
        <v>0</v>
      </c>
      <c r="Z1214" s="109">
        <v>0</v>
      </c>
      <c r="AA1214" s="109">
        <v>0</v>
      </c>
      <c r="AB1214" s="109">
        <v>0</v>
      </c>
      <c r="AC1214" s="109">
        <v>0</v>
      </c>
      <c r="AD1214" s="109">
        <v>0</v>
      </c>
      <c r="AE1214" s="109">
        <v>0</v>
      </c>
      <c r="AF1214" s="109">
        <v>0</v>
      </c>
      <c r="AG1214" s="109">
        <v>0</v>
      </c>
      <c r="AH1214" s="109">
        <v>0</v>
      </c>
      <c r="AI1214" s="109">
        <v>0</v>
      </c>
      <c r="AJ1214" s="109">
        <v>0</v>
      </c>
      <c r="AK1214" s="109">
        <v>0</v>
      </c>
      <c r="AL1214" s="109">
        <v>0</v>
      </c>
      <c r="AM1214" s="109">
        <v>0</v>
      </c>
      <c r="AN1214" s="109">
        <v>0</v>
      </c>
      <c r="AO1214" s="109">
        <v>0</v>
      </c>
      <c r="AP1214" s="160">
        <f t="shared" si="1082"/>
        <v>213570</v>
      </c>
      <c r="AQ1214" s="160">
        <f t="shared" si="1083"/>
        <v>0</v>
      </c>
      <c r="AR1214" s="160">
        <f t="shared" si="1084"/>
        <v>213570</v>
      </c>
      <c r="AS1214" s="607"/>
      <c r="AT1214" s="219"/>
      <c r="AU1214" s="13">
        <f t="shared" si="1113"/>
        <v>0</v>
      </c>
      <c r="AV1214" s="13">
        <f t="shared" si="1114"/>
        <v>0</v>
      </c>
      <c r="AW1214" s="13">
        <f t="shared" si="1115"/>
        <v>0</v>
      </c>
      <c r="AX1214" s="13">
        <f t="shared" si="1116"/>
        <v>0</v>
      </c>
      <c r="AY1214" s="13">
        <f t="shared" si="1117"/>
        <v>0</v>
      </c>
      <c r="AZ1214" s="13">
        <f t="shared" si="1118"/>
        <v>0</v>
      </c>
      <c r="BA1214" s="13">
        <f t="shared" si="1119"/>
        <v>0</v>
      </c>
      <c r="BB1214" s="13">
        <f t="shared" si="1120"/>
        <v>0</v>
      </c>
      <c r="BC1214" s="13">
        <f t="shared" si="1121"/>
        <v>0</v>
      </c>
      <c r="BD1214" s="13">
        <f t="shared" si="1122"/>
        <v>0</v>
      </c>
      <c r="BE1214" s="13">
        <f t="shared" si="1123"/>
        <v>0</v>
      </c>
      <c r="BF1214" s="13">
        <f t="shared" si="1124"/>
        <v>0</v>
      </c>
      <c r="BG1214" s="13">
        <f t="shared" si="1125"/>
        <v>0</v>
      </c>
      <c r="BH1214" s="13">
        <f t="shared" si="1126"/>
        <v>0</v>
      </c>
      <c r="BI1214" s="73">
        <f t="shared" si="1080"/>
        <v>0</v>
      </c>
      <c r="BJ1214" s="219"/>
      <c r="BK1214" s="850">
        <f t="shared" si="1127"/>
        <v>0</v>
      </c>
      <c r="BL1214" s="109">
        <f t="shared" si="1128"/>
        <v>0</v>
      </c>
      <c r="BM1214" s="109">
        <f t="shared" si="1129"/>
        <v>0</v>
      </c>
      <c r="BN1214" s="109">
        <f t="shared" si="1130"/>
        <v>0</v>
      </c>
      <c r="BO1214" s="109">
        <f t="shared" si="1131"/>
        <v>0</v>
      </c>
      <c r="BP1214" s="109">
        <f t="shared" si="1132"/>
        <v>0</v>
      </c>
      <c r="BQ1214" s="109">
        <f t="shared" si="1133"/>
        <v>0</v>
      </c>
      <c r="BR1214" s="109">
        <f t="shared" si="1134"/>
        <v>0</v>
      </c>
      <c r="BS1214" s="109">
        <f t="shared" si="1135"/>
        <v>0</v>
      </c>
      <c r="BT1214" s="109">
        <f t="shared" si="1136"/>
        <v>0</v>
      </c>
      <c r="BU1214" s="109">
        <f t="shared" si="1137"/>
        <v>0</v>
      </c>
      <c r="BV1214" s="109">
        <f t="shared" si="1138"/>
        <v>0</v>
      </c>
      <c r="BW1214" s="109">
        <f t="shared" si="1139"/>
        <v>0</v>
      </c>
      <c r="BX1214" s="109">
        <f t="shared" si="1140"/>
        <v>0</v>
      </c>
      <c r="BY1214" s="1000">
        <f t="shared" si="1081"/>
        <v>0</v>
      </c>
    </row>
    <row r="1215" spans="1:77">
      <c r="A1215" s="679" t="s">
        <v>2433</v>
      </c>
      <c r="B1215" s="679" t="s">
        <v>2434</v>
      </c>
      <c r="C1215" s="57" t="s">
        <v>16</v>
      </c>
      <c r="D1215" s="684" t="s">
        <v>18</v>
      </c>
      <c r="E1215" s="681" t="s">
        <v>349</v>
      </c>
      <c r="F1215" s="682">
        <v>40892</v>
      </c>
      <c r="G1215" s="682" t="s">
        <v>106</v>
      </c>
      <c r="H1215" s="241" t="s">
        <v>120</v>
      </c>
      <c r="I1215" s="38"/>
      <c r="J1215" s="983"/>
      <c r="K1215" s="903"/>
      <c r="L1215" s="798"/>
      <c r="M1215" s="429"/>
      <c r="N1215" s="109"/>
      <c r="O1215" s="109"/>
      <c r="P1215" s="109"/>
      <c r="Q1215" s="607"/>
      <c r="R1215" s="93"/>
      <c r="S1215" s="109"/>
      <c r="T1215" s="109"/>
      <c r="U1215" s="109"/>
      <c r="V1215" s="109">
        <v>0</v>
      </c>
      <c r="W1215" s="109">
        <v>0</v>
      </c>
      <c r="X1215" s="109">
        <v>259840</v>
      </c>
      <c r="Y1215" s="109">
        <v>0</v>
      </c>
      <c r="Z1215" s="109">
        <v>0</v>
      </c>
      <c r="AA1215" s="109">
        <v>0</v>
      </c>
      <c r="AB1215" s="109">
        <v>0</v>
      </c>
      <c r="AC1215" s="109">
        <v>0</v>
      </c>
      <c r="AD1215" s="109">
        <v>0</v>
      </c>
      <c r="AE1215" s="109">
        <v>0</v>
      </c>
      <c r="AF1215" s="109">
        <v>0</v>
      </c>
      <c r="AG1215" s="109">
        <v>0</v>
      </c>
      <c r="AH1215" s="109">
        <v>0</v>
      </c>
      <c r="AI1215" s="109">
        <v>0</v>
      </c>
      <c r="AJ1215" s="109">
        <v>0</v>
      </c>
      <c r="AK1215" s="109">
        <v>0</v>
      </c>
      <c r="AL1215" s="109">
        <v>0</v>
      </c>
      <c r="AM1215" s="109">
        <v>0</v>
      </c>
      <c r="AN1215" s="109">
        <v>0</v>
      </c>
      <c r="AO1215" s="109">
        <v>0</v>
      </c>
      <c r="AP1215" s="160">
        <f t="shared" si="1082"/>
        <v>259840</v>
      </c>
      <c r="AQ1215" s="160">
        <f t="shared" si="1083"/>
        <v>0</v>
      </c>
      <c r="AR1215" s="160">
        <f t="shared" si="1084"/>
        <v>259840</v>
      </c>
      <c r="AS1215" s="607"/>
      <c r="AT1215" s="219"/>
      <c r="AU1215" s="13">
        <f t="shared" si="1113"/>
        <v>0</v>
      </c>
      <c r="AV1215" s="13">
        <f t="shared" si="1114"/>
        <v>0</v>
      </c>
      <c r="AW1215" s="13">
        <f t="shared" si="1115"/>
        <v>0</v>
      </c>
      <c r="AX1215" s="13">
        <f t="shared" si="1116"/>
        <v>0</v>
      </c>
      <c r="AY1215" s="13">
        <f t="shared" si="1117"/>
        <v>0</v>
      </c>
      <c r="AZ1215" s="13">
        <f t="shared" si="1118"/>
        <v>0</v>
      </c>
      <c r="BA1215" s="13">
        <f t="shared" si="1119"/>
        <v>0</v>
      </c>
      <c r="BB1215" s="13">
        <f t="shared" si="1120"/>
        <v>0</v>
      </c>
      <c r="BC1215" s="13">
        <f t="shared" si="1121"/>
        <v>0</v>
      </c>
      <c r="BD1215" s="13">
        <f t="shared" si="1122"/>
        <v>0</v>
      </c>
      <c r="BE1215" s="13">
        <f t="shared" si="1123"/>
        <v>0</v>
      </c>
      <c r="BF1215" s="13">
        <f t="shared" si="1124"/>
        <v>0</v>
      </c>
      <c r="BG1215" s="13">
        <f t="shared" si="1125"/>
        <v>0</v>
      </c>
      <c r="BH1215" s="13">
        <f t="shared" si="1126"/>
        <v>0</v>
      </c>
      <c r="BI1215" s="73">
        <f t="shared" si="1080"/>
        <v>0</v>
      </c>
      <c r="BJ1215" s="219"/>
      <c r="BK1215" s="850">
        <f t="shared" si="1127"/>
        <v>0</v>
      </c>
      <c r="BL1215" s="109">
        <f t="shared" si="1128"/>
        <v>0</v>
      </c>
      <c r="BM1215" s="109">
        <f t="shared" si="1129"/>
        <v>0</v>
      </c>
      <c r="BN1215" s="109">
        <f t="shared" si="1130"/>
        <v>0</v>
      </c>
      <c r="BO1215" s="109">
        <f t="shared" si="1131"/>
        <v>0</v>
      </c>
      <c r="BP1215" s="109">
        <f t="shared" si="1132"/>
        <v>0</v>
      </c>
      <c r="BQ1215" s="109">
        <f t="shared" si="1133"/>
        <v>0</v>
      </c>
      <c r="BR1215" s="109">
        <f t="shared" si="1134"/>
        <v>0</v>
      </c>
      <c r="BS1215" s="109">
        <f t="shared" si="1135"/>
        <v>0</v>
      </c>
      <c r="BT1215" s="109">
        <f t="shared" si="1136"/>
        <v>0</v>
      </c>
      <c r="BU1215" s="109">
        <f t="shared" si="1137"/>
        <v>0</v>
      </c>
      <c r="BV1215" s="109">
        <f t="shared" si="1138"/>
        <v>0</v>
      </c>
      <c r="BW1215" s="109">
        <f t="shared" si="1139"/>
        <v>0</v>
      </c>
      <c r="BX1215" s="109">
        <f t="shared" si="1140"/>
        <v>0</v>
      </c>
      <c r="BY1215" s="1000">
        <f t="shared" si="1081"/>
        <v>0</v>
      </c>
    </row>
    <row r="1216" spans="1:77">
      <c r="A1216" s="679" t="s">
        <v>2391</v>
      </c>
      <c r="B1216" s="679" t="s">
        <v>2392</v>
      </c>
      <c r="C1216" s="57" t="s">
        <v>16</v>
      </c>
      <c r="D1216" s="684" t="s">
        <v>18</v>
      </c>
      <c r="E1216" s="681" t="s">
        <v>349</v>
      </c>
      <c r="F1216" s="682">
        <v>40828</v>
      </c>
      <c r="G1216" s="682" t="s">
        <v>106</v>
      </c>
      <c r="H1216" s="241" t="s">
        <v>120</v>
      </c>
      <c r="I1216" s="38"/>
      <c r="J1216" s="983"/>
      <c r="K1216" s="903"/>
      <c r="L1216" s="798"/>
      <c r="M1216" s="429"/>
      <c r="N1216" s="109"/>
      <c r="O1216" s="109"/>
      <c r="P1216" s="109"/>
      <c r="Q1216" s="607"/>
      <c r="R1216" s="93"/>
      <c r="S1216" s="109"/>
      <c r="T1216" s="109"/>
      <c r="U1216" s="109"/>
      <c r="V1216" s="109">
        <v>814797.89</v>
      </c>
      <c r="W1216" s="109">
        <v>0</v>
      </c>
      <c r="X1216" s="109">
        <v>0</v>
      </c>
      <c r="Y1216" s="109">
        <v>0</v>
      </c>
      <c r="Z1216" s="109">
        <v>0</v>
      </c>
      <c r="AA1216" s="109">
        <v>0</v>
      </c>
      <c r="AB1216" s="109">
        <v>0</v>
      </c>
      <c r="AC1216" s="109">
        <v>0</v>
      </c>
      <c r="AD1216" s="109">
        <v>0</v>
      </c>
      <c r="AE1216" s="109">
        <v>0</v>
      </c>
      <c r="AF1216" s="109">
        <v>0</v>
      </c>
      <c r="AG1216" s="109">
        <v>0</v>
      </c>
      <c r="AH1216" s="109">
        <v>0</v>
      </c>
      <c r="AI1216" s="109">
        <v>0</v>
      </c>
      <c r="AJ1216" s="109">
        <v>0</v>
      </c>
      <c r="AK1216" s="109">
        <v>0</v>
      </c>
      <c r="AL1216" s="109">
        <v>0</v>
      </c>
      <c r="AM1216" s="109">
        <v>0</v>
      </c>
      <c r="AN1216" s="109">
        <v>0</v>
      </c>
      <c r="AO1216" s="109">
        <v>0</v>
      </c>
      <c r="AP1216" s="160">
        <f t="shared" si="1082"/>
        <v>814797.89</v>
      </c>
      <c r="AQ1216" s="160">
        <f t="shared" si="1083"/>
        <v>0</v>
      </c>
      <c r="AR1216" s="160">
        <f t="shared" si="1084"/>
        <v>814797.89</v>
      </c>
      <c r="AS1216" s="607"/>
      <c r="AT1216" s="219"/>
      <c r="AU1216" s="13">
        <f t="shared" si="1113"/>
        <v>0</v>
      </c>
      <c r="AV1216" s="13">
        <f t="shared" si="1114"/>
        <v>0</v>
      </c>
      <c r="AW1216" s="13">
        <f t="shared" si="1115"/>
        <v>0</v>
      </c>
      <c r="AX1216" s="13">
        <f t="shared" si="1116"/>
        <v>0</v>
      </c>
      <c r="AY1216" s="13">
        <f t="shared" si="1117"/>
        <v>0</v>
      </c>
      <c r="AZ1216" s="13">
        <f t="shared" si="1118"/>
        <v>0</v>
      </c>
      <c r="BA1216" s="13">
        <f t="shared" si="1119"/>
        <v>0</v>
      </c>
      <c r="BB1216" s="13">
        <f t="shared" si="1120"/>
        <v>0</v>
      </c>
      <c r="BC1216" s="13">
        <f t="shared" si="1121"/>
        <v>0</v>
      </c>
      <c r="BD1216" s="13">
        <f t="shared" si="1122"/>
        <v>0</v>
      </c>
      <c r="BE1216" s="13">
        <f t="shared" si="1123"/>
        <v>0</v>
      </c>
      <c r="BF1216" s="13">
        <f t="shared" si="1124"/>
        <v>0</v>
      </c>
      <c r="BG1216" s="13">
        <f t="shared" si="1125"/>
        <v>0</v>
      </c>
      <c r="BH1216" s="13">
        <f t="shared" si="1126"/>
        <v>0</v>
      </c>
      <c r="BI1216" s="73">
        <f t="shared" si="1080"/>
        <v>0</v>
      </c>
      <c r="BJ1216" s="219"/>
      <c r="BK1216" s="850">
        <f t="shared" si="1127"/>
        <v>0</v>
      </c>
      <c r="BL1216" s="109">
        <f t="shared" si="1128"/>
        <v>0</v>
      </c>
      <c r="BM1216" s="109">
        <f t="shared" si="1129"/>
        <v>0</v>
      </c>
      <c r="BN1216" s="109">
        <f t="shared" si="1130"/>
        <v>0</v>
      </c>
      <c r="BO1216" s="109">
        <f t="shared" si="1131"/>
        <v>0</v>
      </c>
      <c r="BP1216" s="109">
        <f t="shared" si="1132"/>
        <v>0</v>
      </c>
      <c r="BQ1216" s="109">
        <f t="shared" si="1133"/>
        <v>0</v>
      </c>
      <c r="BR1216" s="109">
        <f t="shared" si="1134"/>
        <v>0</v>
      </c>
      <c r="BS1216" s="109">
        <f t="shared" si="1135"/>
        <v>0</v>
      </c>
      <c r="BT1216" s="109">
        <f t="shared" si="1136"/>
        <v>0</v>
      </c>
      <c r="BU1216" s="109">
        <f t="shared" si="1137"/>
        <v>0</v>
      </c>
      <c r="BV1216" s="109">
        <f t="shared" si="1138"/>
        <v>0</v>
      </c>
      <c r="BW1216" s="109">
        <f t="shared" si="1139"/>
        <v>0</v>
      </c>
      <c r="BX1216" s="109">
        <f t="shared" si="1140"/>
        <v>0</v>
      </c>
      <c r="BY1216" s="1000">
        <f t="shared" si="1081"/>
        <v>0</v>
      </c>
    </row>
    <row r="1217" spans="1:77">
      <c r="A1217" s="678" t="s">
        <v>2447</v>
      </c>
      <c r="B1217" s="678" t="s">
        <v>2448</v>
      </c>
      <c r="C1217" s="57" t="s">
        <v>16</v>
      </c>
      <c r="D1217" s="684" t="s">
        <v>18</v>
      </c>
      <c r="E1217" s="681" t="s">
        <v>349</v>
      </c>
      <c r="F1217" s="683">
        <v>40908</v>
      </c>
      <c r="G1217" s="682" t="s">
        <v>106</v>
      </c>
      <c r="H1217" s="241" t="s">
        <v>120</v>
      </c>
      <c r="I1217" s="38"/>
      <c r="J1217" s="983"/>
      <c r="K1217" s="903"/>
      <c r="L1217" s="798"/>
      <c r="M1217" s="429"/>
      <c r="N1217" s="109"/>
      <c r="O1217" s="109"/>
      <c r="P1217" s="109"/>
      <c r="Q1217" s="607"/>
      <c r="R1217" s="93"/>
      <c r="S1217" s="109"/>
      <c r="T1217" s="109"/>
      <c r="U1217" s="109"/>
      <c r="V1217" s="109">
        <v>0</v>
      </c>
      <c r="W1217" s="109">
        <v>0</v>
      </c>
      <c r="X1217" s="109">
        <v>209091</v>
      </c>
      <c r="Y1217" s="109">
        <v>0</v>
      </c>
      <c r="Z1217" s="109">
        <v>0</v>
      </c>
      <c r="AA1217" s="109">
        <v>0</v>
      </c>
      <c r="AB1217" s="109">
        <v>0</v>
      </c>
      <c r="AC1217" s="109">
        <v>0</v>
      </c>
      <c r="AD1217" s="109">
        <v>0</v>
      </c>
      <c r="AE1217" s="109">
        <v>0</v>
      </c>
      <c r="AF1217" s="109">
        <v>0</v>
      </c>
      <c r="AG1217" s="109">
        <v>0</v>
      </c>
      <c r="AH1217" s="109">
        <v>0</v>
      </c>
      <c r="AI1217" s="109">
        <v>0</v>
      </c>
      <c r="AJ1217" s="109">
        <v>0</v>
      </c>
      <c r="AK1217" s="109">
        <v>0</v>
      </c>
      <c r="AL1217" s="109">
        <v>0</v>
      </c>
      <c r="AM1217" s="109">
        <v>0</v>
      </c>
      <c r="AN1217" s="109">
        <v>0</v>
      </c>
      <c r="AO1217" s="109">
        <v>0</v>
      </c>
      <c r="AP1217" s="160">
        <f t="shared" si="1082"/>
        <v>209091</v>
      </c>
      <c r="AQ1217" s="160">
        <f t="shared" si="1083"/>
        <v>0</v>
      </c>
      <c r="AR1217" s="160">
        <f t="shared" si="1084"/>
        <v>209091</v>
      </c>
      <c r="AS1217" s="607"/>
      <c r="AT1217" s="219"/>
      <c r="AU1217" s="13">
        <f t="shared" si="1113"/>
        <v>0</v>
      </c>
      <c r="AV1217" s="13">
        <f t="shared" si="1114"/>
        <v>0</v>
      </c>
      <c r="AW1217" s="13">
        <f t="shared" si="1115"/>
        <v>0</v>
      </c>
      <c r="AX1217" s="13">
        <f t="shared" si="1116"/>
        <v>0</v>
      </c>
      <c r="AY1217" s="13">
        <f t="shared" si="1117"/>
        <v>0</v>
      </c>
      <c r="AZ1217" s="13">
        <f t="shared" si="1118"/>
        <v>0</v>
      </c>
      <c r="BA1217" s="13">
        <f t="shared" si="1119"/>
        <v>0</v>
      </c>
      <c r="BB1217" s="13">
        <f t="shared" si="1120"/>
        <v>0</v>
      </c>
      <c r="BC1217" s="13">
        <f t="shared" si="1121"/>
        <v>0</v>
      </c>
      <c r="BD1217" s="13">
        <f t="shared" si="1122"/>
        <v>0</v>
      </c>
      <c r="BE1217" s="13">
        <f t="shared" si="1123"/>
        <v>0</v>
      </c>
      <c r="BF1217" s="13">
        <f t="shared" si="1124"/>
        <v>0</v>
      </c>
      <c r="BG1217" s="13">
        <f t="shared" si="1125"/>
        <v>0</v>
      </c>
      <c r="BH1217" s="13">
        <f t="shared" si="1126"/>
        <v>0</v>
      </c>
      <c r="BI1217" s="73">
        <f t="shared" si="1080"/>
        <v>0</v>
      </c>
      <c r="BJ1217" s="219"/>
      <c r="BK1217" s="850">
        <f t="shared" si="1127"/>
        <v>0</v>
      </c>
      <c r="BL1217" s="109">
        <f t="shared" si="1128"/>
        <v>0</v>
      </c>
      <c r="BM1217" s="109">
        <f t="shared" si="1129"/>
        <v>0</v>
      </c>
      <c r="BN1217" s="109">
        <f t="shared" si="1130"/>
        <v>0</v>
      </c>
      <c r="BO1217" s="109">
        <f t="shared" si="1131"/>
        <v>0</v>
      </c>
      <c r="BP1217" s="109">
        <f t="shared" si="1132"/>
        <v>0</v>
      </c>
      <c r="BQ1217" s="109">
        <f t="shared" si="1133"/>
        <v>0</v>
      </c>
      <c r="BR1217" s="109">
        <f t="shared" si="1134"/>
        <v>0</v>
      </c>
      <c r="BS1217" s="109">
        <f t="shared" si="1135"/>
        <v>0</v>
      </c>
      <c r="BT1217" s="109">
        <f t="shared" si="1136"/>
        <v>0</v>
      </c>
      <c r="BU1217" s="109">
        <f t="shared" si="1137"/>
        <v>0</v>
      </c>
      <c r="BV1217" s="109">
        <f t="shared" si="1138"/>
        <v>0</v>
      </c>
      <c r="BW1217" s="109">
        <f t="shared" si="1139"/>
        <v>0</v>
      </c>
      <c r="BX1217" s="109">
        <f t="shared" si="1140"/>
        <v>0</v>
      </c>
      <c r="BY1217" s="1000">
        <f t="shared" si="1081"/>
        <v>0</v>
      </c>
    </row>
    <row r="1218" spans="1:77">
      <c r="A1218" s="678" t="s">
        <v>2387</v>
      </c>
      <c r="B1218" s="678" t="s">
        <v>2388</v>
      </c>
      <c r="C1218" s="57" t="s">
        <v>16</v>
      </c>
      <c r="D1218" s="684" t="s">
        <v>18</v>
      </c>
      <c r="E1218" s="681" t="s">
        <v>349</v>
      </c>
      <c r="F1218" s="683">
        <v>41333</v>
      </c>
      <c r="G1218" s="682" t="s">
        <v>106</v>
      </c>
      <c r="H1218" s="241" t="s">
        <v>120</v>
      </c>
      <c r="I1218" s="38"/>
      <c r="J1218" s="983"/>
      <c r="K1218" s="903"/>
      <c r="L1218" s="798"/>
      <c r="M1218" s="429"/>
      <c r="N1218" s="109"/>
      <c r="O1218" s="109"/>
      <c r="P1218" s="109"/>
      <c r="Q1218" s="607"/>
      <c r="R1218" s="93"/>
      <c r="S1218" s="109"/>
      <c r="T1218" s="109"/>
      <c r="U1218" s="109"/>
      <c r="V1218" s="109">
        <v>0</v>
      </c>
      <c r="W1218" s="109">
        <v>0</v>
      </c>
      <c r="X1218" s="109">
        <v>0</v>
      </c>
      <c r="Y1218" s="109">
        <v>0</v>
      </c>
      <c r="Z1218" s="109">
        <v>0</v>
      </c>
      <c r="AA1218" s="109">
        <v>0</v>
      </c>
      <c r="AB1218" s="109">
        <v>0</v>
      </c>
      <c r="AC1218" s="109">
        <v>0</v>
      </c>
      <c r="AD1218" s="109">
        <v>0</v>
      </c>
      <c r="AE1218" s="109">
        <v>0</v>
      </c>
      <c r="AF1218" s="109">
        <v>0</v>
      </c>
      <c r="AG1218" s="109">
        <v>0</v>
      </c>
      <c r="AH1218" s="109">
        <v>0</v>
      </c>
      <c r="AI1218" s="109">
        <v>0</v>
      </c>
      <c r="AJ1218" s="109">
        <v>0</v>
      </c>
      <c r="AK1218" s="109">
        <v>0</v>
      </c>
      <c r="AL1218" s="109">
        <v>849713.23000000045</v>
      </c>
      <c r="AM1218" s="109">
        <v>0</v>
      </c>
      <c r="AN1218" s="109">
        <v>0</v>
      </c>
      <c r="AO1218" s="109">
        <v>0</v>
      </c>
      <c r="AP1218" s="160">
        <f t="shared" si="1082"/>
        <v>0</v>
      </c>
      <c r="AQ1218" s="160">
        <f t="shared" si="1083"/>
        <v>849713.23000000045</v>
      </c>
      <c r="AR1218" s="160">
        <f t="shared" si="1084"/>
        <v>849713.23000000045</v>
      </c>
      <c r="AS1218" s="607"/>
      <c r="AT1218" s="219"/>
      <c r="AU1218" s="13">
        <f t="shared" si="1113"/>
        <v>0</v>
      </c>
      <c r="AV1218" s="13">
        <f t="shared" si="1114"/>
        <v>0</v>
      </c>
      <c r="AW1218" s="13">
        <f t="shared" si="1115"/>
        <v>0</v>
      </c>
      <c r="AX1218" s="13">
        <f t="shared" si="1116"/>
        <v>0</v>
      </c>
      <c r="AY1218" s="13">
        <f t="shared" si="1117"/>
        <v>0</v>
      </c>
      <c r="AZ1218" s="13">
        <f t="shared" si="1118"/>
        <v>0</v>
      </c>
      <c r="BA1218" s="13">
        <f t="shared" si="1119"/>
        <v>0</v>
      </c>
      <c r="BB1218" s="13">
        <f t="shared" si="1120"/>
        <v>0</v>
      </c>
      <c r="BC1218" s="13">
        <f t="shared" si="1121"/>
        <v>0</v>
      </c>
      <c r="BD1218" s="13">
        <f t="shared" si="1122"/>
        <v>0</v>
      </c>
      <c r="BE1218" s="13">
        <f t="shared" si="1123"/>
        <v>849713.23000000045</v>
      </c>
      <c r="BF1218" s="13">
        <f t="shared" si="1124"/>
        <v>0</v>
      </c>
      <c r="BG1218" s="13">
        <f t="shared" si="1125"/>
        <v>0</v>
      </c>
      <c r="BH1218" s="13">
        <f t="shared" si="1126"/>
        <v>0</v>
      </c>
      <c r="BI1218" s="73">
        <f t="shared" si="1080"/>
        <v>849713.23000000045</v>
      </c>
      <c r="BJ1218" s="219"/>
      <c r="BK1218" s="850">
        <f t="shared" si="1127"/>
        <v>0</v>
      </c>
      <c r="BL1218" s="109">
        <f t="shared" si="1128"/>
        <v>0</v>
      </c>
      <c r="BM1218" s="109">
        <f t="shared" si="1129"/>
        <v>0</v>
      </c>
      <c r="BN1218" s="109">
        <f t="shared" si="1130"/>
        <v>0</v>
      </c>
      <c r="BO1218" s="109">
        <f t="shared" si="1131"/>
        <v>0</v>
      </c>
      <c r="BP1218" s="109">
        <f t="shared" si="1132"/>
        <v>0</v>
      </c>
      <c r="BQ1218" s="109">
        <f t="shared" si="1133"/>
        <v>0</v>
      </c>
      <c r="BR1218" s="109">
        <f t="shared" si="1134"/>
        <v>0</v>
      </c>
      <c r="BS1218" s="109">
        <f t="shared" si="1135"/>
        <v>0</v>
      </c>
      <c r="BT1218" s="109">
        <f t="shared" si="1136"/>
        <v>0</v>
      </c>
      <c r="BU1218" s="109">
        <f t="shared" si="1137"/>
        <v>849713.23000000045</v>
      </c>
      <c r="BV1218" s="109">
        <f t="shared" si="1138"/>
        <v>0</v>
      </c>
      <c r="BW1218" s="109">
        <f t="shared" si="1139"/>
        <v>0</v>
      </c>
      <c r="BX1218" s="109">
        <f t="shared" si="1140"/>
        <v>0</v>
      </c>
      <c r="BY1218" s="1000">
        <f t="shared" si="1081"/>
        <v>849713.23000000045</v>
      </c>
    </row>
    <row r="1219" spans="1:77">
      <c r="A1219" s="679" t="s">
        <v>2419</v>
      </c>
      <c r="B1219" s="679" t="s">
        <v>2420</v>
      </c>
      <c r="C1219" s="57" t="s">
        <v>16</v>
      </c>
      <c r="D1219" s="684" t="s">
        <v>18</v>
      </c>
      <c r="E1219" s="681" t="s">
        <v>349</v>
      </c>
      <c r="F1219" s="682">
        <v>41363</v>
      </c>
      <c r="G1219" s="682" t="s">
        <v>106</v>
      </c>
      <c r="H1219" s="241" t="s">
        <v>120</v>
      </c>
      <c r="I1219" s="38"/>
      <c r="J1219" s="983"/>
      <c r="K1219" s="903"/>
      <c r="L1219" s="798"/>
      <c r="M1219" s="429"/>
      <c r="N1219" s="109"/>
      <c r="O1219" s="109"/>
      <c r="P1219" s="109"/>
      <c r="Q1219" s="607"/>
      <c r="R1219" s="93"/>
      <c r="S1219" s="109"/>
      <c r="T1219" s="109"/>
      <c r="U1219" s="109"/>
      <c r="V1219" s="109">
        <v>0</v>
      </c>
      <c r="W1219" s="109">
        <v>0</v>
      </c>
      <c r="X1219" s="109">
        <v>0</v>
      </c>
      <c r="Y1219" s="109">
        <v>0</v>
      </c>
      <c r="Z1219" s="109">
        <v>0</v>
      </c>
      <c r="AA1219" s="109">
        <v>0</v>
      </c>
      <c r="AB1219" s="109">
        <v>0</v>
      </c>
      <c r="AC1219" s="109">
        <v>0</v>
      </c>
      <c r="AD1219" s="109">
        <v>0</v>
      </c>
      <c r="AE1219" s="109">
        <v>0</v>
      </c>
      <c r="AF1219" s="109">
        <v>0</v>
      </c>
      <c r="AG1219" s="109">
        <v>0</v>
      </c>
      <c r="AH1219" s="109">
        <v>0</v>
      </c>
      <c r="AI1219" s="109">
        <v>0</v>
      </c>
      <c r="AJ1219" s="109">
        <v>0</v>
      </c>
      <c r="AK1219" s="109">
        <v>0</v>
      </c>
      <c r="AL1219" s="109">
        <v>0</v>
      </c>
      <c r="AM1219" s="109">
        <v>375253.54</v>
      </c>
      <c r="AN1219" s="109">
        <v>0</v>
      </c>
      <c r="AO1219" s="109">
        <v>0</v>
      </c>
      <c r="AP1219" s="160">
        <f t="shared" si="1082"/>
        <v>0</v>
      </c>
      <c r="AQ1219" s="160">
        <f t="shared" si="1083"/>
        <v>375253.54</v>
      </c>
      <c r="AR1219" s="160">
        <f t="shared" si="1084"/>
        <v>375253.54</v>
      </c>
      <c r="AS1219" s="607"/>
      <c r="AT1219" s="219"/>
      <c r="AU1219" s="13">
        <f t="shared" si="1113"/>
        <v>0</v>
      </c>
      <c r="AV1219" s="13">
        <f t="shared" si="1114"/>
        <v>0</v>
      </c>
      <c r="AW1219" s="13">
        <f t="shared" si="1115"/>
        <v>0</v>
      </c>
      <c r="AX1219" s="13">
        <f t="shared" si="1116"/>
        <v>0</v>
      </c>
      <c r="AY1219" s="13">
        <f t="shared" si="1117"/>
        <v>0</v>
      </c>
      <c r="AZ1219" s="13">
        <f t="shared" si="1118"/>
        <v>0</v>
      </c>
      <c r="BA1219" s="13">
        <f t="shared" si="1119"/>
        <v>0</v>
      </c>
      <c r="BB1219" s="13">
        <f t="shared" si="1120"/>
        <v>0</v>
      </c>
      <c r="BC1219" s="13">
        <f t="shared" si="1121"/>
        <v>0</v>
      </c>
      <c r="BD1219" s="13">
        <f t="shared" si="1122"/>
        <v>0</v>
      </c>
      <c r="BE1219" s="13">
        <f t="shared" si="1123"/>
        <v>0</v>
      </c>
      <c r="BF1219" s="13">
        <f t="shared" si="1124"/>
        <v>375253.54</v>
      </c>
      <c r="BG1219" s="13">
        <f t="shared" si="1125"/>
        <v>0</v>
      </c>
      <c r="BH1219" s="13">
        <f t="shared" si="1126"/>
        <v>0</v>
      </c>
      <c r="BI1219" s="73">
        <f t="shared" ref="BI1219:BI1282" si="1141">SUM(AU1219:BH1219)</f>
        <v>375253.54</v>
      </c>
      <c r="BJ1219" s="219"/>
      <c r="BK1219" s="850">
        <f t="shared" si="1127"/>
        <v>0</v>
      </c>
      <c r="BL1219" s="109">
        <f t="shared" si="1128"/>
        <v>0</v>
      </c>
      <c r="BM1219" s="109">
        <f t="shared" si="1129"/>
        <v>0</v>
      </c>
      <c r="BN1219" s="109">
        <f t="shared" si="1130"/>
        <v>0</v>
      </c>
      <c r="BO1219" s="109">
        <f t="shared" si="1131"/>
        <v>0</v>
      </c>
      <c r="BP1219" s="109">
        <f t="shared" si="1132"/>
        <v>0</v>
      </c>
      <c r="BQ1219" s="109">
        <f t="shared" si="1133"/>
        <v>0</v>
      </c>
      <c r="BR1219" s="109">
        <f t="shared" si="1134"/>
        <v>0</v>
      </c>
      <c r="BS1219" s="109">
        <f t="shared" si="1135"/>
        <v>0</v>
      </c>
      <c r="BT1219" s="109">
        <f t="shared" si="1136"/>
        <v>0</v>
      </c>
      <c r="BU1219" s="109">
        <f t="shared" si="1137"/>
        <v>0</v>
      </c>
      <c r="BV1219" s="109">
        <f t="shared" si="1138"/>
        <v>375253.54</v>
      </c>
      <c r="BW1219" s="109">
        <f t="shared" si="1139"/>
        <v>0</v>
      </c>
      <c r="BX1219" s="109">
        <f t="shared" si="1140"/>
        <v>0</v>
      </c>
      <c r="BY1219" s="1000">
        <f t="shared" ref="BY1219:BY1282" si="1142">SUM(BK1219:BX1219)</f>
        <v>375253.54</v>
      </c>
    </row>
    <row r="1220" spans="1:77">
      <c r="A1220" s="679" t="s">
        <v>2477</v>
      </c>
      <c r="B1220" s="679" t="s">
        <v>2478</v>
      </c>
      <c r="C1220" s="57" t="s">
        <v>16</v>
      </c>
      <c r="D1220" s="684" t="s">
        <v>18</v>
      </c>
      <c r="E1220" s="681" t="s">
        <v>349</v>
      </c>
      <c r="F1220" s="682">
        <v>40848</v>
      </c>
      <c r="G1220" s="682" t="s">
        <v>106</v>
      </c>
      <c r="H1220" s="241" t="s">
        <v>120</v>
      </c>
      <c r="I1220" s="38"/>
      <c r="J1220" s="983"/>
      <c r="K1220" s="903"/>
      <c r="L1220" s="798"/>
      <c r="M1220" s="429"/>
      <c r="N1220" s="109"/>
      <c r="O1220" s="109"/>
      <c r="P1220" s="109"/>
      <c r="Q1220" s="607"/>
      <c r="R1220" s="93"/>
      <c r="S1220" s="109"/>
      <c r="T1220" s="109"/>
      <c r="U1220" s="109"/>
      <c r="V1220" s="109">
        <v>0</v>
      </c>
      <c r="W1220" s="109">
        <v>142082</v>
      </c>
      <c r="X1220" s="109">
        <v>0</v>
      </c>
      <c r="Y1220" s="109">
        <v>0</v>
      </c>
      <c r="Z1220" s="109">
        <v>0</v>
      </c>
      <c r="AA1220" s="109">
        <v>0</v>
      </c>
      <c r="AB1220" s="109">
        <v>0</v>
      </c>
      <c r="AC1220" s="109">
        <v>0</v>
      </c>
      <c r="AD1220" s="109">
        <v>0</v>
      </c>
      <c r="AE1220" s="109">
        <v>0</v>
      </c>
      <c r="AF1220" s="109">
        <v>0</v>
      </c>
      <c r="AG1220" s="109">
        <v>0</v>
      </c>
      <c r="AH1220" s="109">
        <v>0</v>
      </c>
      <c r="AI1220" s="109">
        <v>0</v>
      </c>
      <c r="AJ1220" s="109">
        <v>0</v>
      </c>
      <c r="AK1220" s="109">
        <v>0</v>
      </c>
      <c r="AL1220" s="109">
        <v>0</v>
      </c>
      <c r="AM1220" s="109">
        <v>0</v>
      </c>
      <c r="AN1220" s="109">
        <v>0</v>
      </c>
      <c r="AO1220" s="109">
        <v>0</v>
      </c>
      <c r="AP1220" s="160">
        <f t="shared" ref="AP1220:AP1283" si="1143">SUM(S1220:AA1220)</f>
        <v>142082</v>
      </c>
      <c r="AQ1220" s="160">
        <f t="shared" ref="AQ1220:AQ1283" si="1144">SUM(AB1220:AO1220)</f>
        <v>0</v>
      </c>
      <c r="AR1220" s="160">
        <f t="shared" ref="AR1220:AR1283" si="1145">SUM(S1220:AO1220)</f>
        <v>142082</v>
      </c>
      <c r="AS1220" s="607"/>
      <c r="AT1220" s="219"/>
      <c r="AU1220" s="13">
        <f t="shared" si="1113"/>
        <v>0</v>
      </c>
      <c r="AV1220" s="13">
        <f t="shared" si="1114"/>
        <v>0</v>
      </c>
      <c r="AW1220" s="13">
        <f t="shared" si="1115"/>
        <v>0</v>
      </c>
      <c r="AX1220" s="13">
        <f t="shared" si="1116"/>
        <v>0</v>
      </c>
      <c r="AY1220" s="13">
        <f t="shared" si="1117"/>
        <v>0</v>
      </c>
      <c r="AZ1220" s="13">
        <f t="shared" si="1118"/>
        <v>0</v>
      </c>
      <c r="BA1220" s="13">
        <f t="shared" si="1119"/>
        <v>0</v>
      </c>
      <c r="BB1220" s="13">
        <f t="shared" si="1120"/>
        <v>0</v>
      </c>
      <c r="BC1220" s="13">
        <f t="shared" si="1121"/>
        <v>0</v>
      </c>
      <c r="BD1220" s="13">
        <f t="shared" si="1122"/>
        <v>0</v>
      </c>
      <c r="BE1220" s="13">
        <f t="shared" si="1123"/>
        <v>0</v>
      </c>
      <c r="BF1220" s="13">
        <f t="shared" si="1124"/>
        <v>0</v>
      </c>
      <c r="BG1220" s="13">
        <f t="shared" si="1125"/>
        <v>0</v>
      </c>
      <c r="BH1220" s="13">
        <f t="shared" si="1126"/>
        <v>0</v>
      </c>
      <c r="BI1220" s="73">
        <f t="shared" si="1141"/>
        <v>0</v>
      </c>
      <c r="BJ1220" s="219"/>
      <c r="BK1220" s="850">
        <f t="shared" si="1127"/>
        <v>0</v>
      </c>
      <c r="BL1220" s="109">
        <f t="shared" si="1128"/>
        <v>0</v>
      </c>
      <c r="BM1220" s="109">
        <f t="shared" si="1129"/>
        <v>0</v>
      </c>
      <c r="BN1220" s="109">
        <f t="shared" si="1130"/>
        <v>0</v>
      </c>
      <c r="BO1220" s="109">
        <f t="shared" si="1131"/>
        <v>0</v>
      </c>
      <c r="BP1220" s="109">
        <f t="shared" si="1132"/>
        <v>0</v>
      </c>
      <c r="BQ1220" s="109">
        <f t="shared" si="1133"/>
        <v>0</v>
      </c>
      <c r="BR1220" s="109">
        <f t="shared" si="1134"/>
        <v>0</v>
      </c>
      <c r="BS1220" s="109">
        <f t="shared" si="1135"/>
        <v>0</v>
      </c>
      <c r="BT1220" s="109">
        <f t="shared" si="1136"/>
        <v>0</v>
      </c>
      <c r="BU1220" s="109">
        <f t="shared" si="1137"/>
        <v>0</v>
      </c>
      <c r="BV1220" s="109">
        <f t="shared" si="1138"/>
        <v>0</v>
      </c>
      <c r="BW1220" s="109">
        <f t="shared" si="1139"/>
        <v>0</v>
      </c>
      <c r="BX1220" s="109">
        <f t="shared" si="1140"/>
        <v>0</v>
      </c>
      <c r="BY1220" s="1000">
        <f t="shared" si="1142"/>
        <v>0</v>
      </c>
    </row>
    <row r="1221" spans="1:77">
      <c r="A1221" s="678" t="s">
        <v>2403</v>
      </c>
      <c r="B1221" s="678" t="s">
        <v>2404</v>
      </c>
      <c r="C1221" s="57" t="s">
        <v>16</v>
      </c>
      <c r="D1221" s="684" t="s">
        <v>18</v>
      </c>
      <c r="E1221" s="681" t="s">
        <v>349</v>
      </c>
      <c r="F1221" s="683">
        <v>40816</v>
      </c>
      <c r="G1221" s="682" t="s">
        <v>106</v>
      </c>
      <c r="H1221" s="241" t="s">
        <v>120</v>
      </c>
      <c r="I1221" s="38"/>
      <c r="J1221" s="983"/>
      <c r="K1221" s="903"/>
      <c r="L1221" s="798"/>
      <c r="M1221" s="429"/>
      <c r="N1221" s="109"/>
      <c r="O1221" s="109"/>
      <c r="P1221" s="109"/>
      <c r="Q1221" s="607"/>
      <c r="R1221" s="93"/>
      <c r="S1221" s="109">
        <v>0</v>
      </c>
      <c r="T1221" s="109">
        <v>0</v>
      </c>
      <c r="U1221" s="109">
        <v>494002.67</v>
      </c>
      <c r="V1221" s="109">
        <v>0</v>
      </c>
      <c r="W1221" s="109">
        <v>0</v>
      </c>
      <c r="X1221" s="109">
        <v>0</v>
      </c>
      <c r="Y1221" s="109">
        <v>0</v>
      </c>
      <c r="Z1221" s="109">
        <v>0</v>
      </c>
      <c r="AA1221" s="109">
        <v>0</v>
      </c>
      <c r="AB1221" s="109">
        <v>0</v>
      </c>
      <c r="AC1221" s="109">
        <v>0</v>
      </c>
      <c r="AD1221" s="109">
        <v>0</v>
      </c>
      <c r="AE1221" s="109">
        <v>0</v>
      </c>
      <c r="AF1221" s="109">
        <v>0</v>
      </c>
      <c r="AG1221" s="109">
        <v>0</v>
      </c>
      <c r="AH1221" s="109">
        <v>0</v>
      </c>
      <c r="AI1221" s="109">
        <v>0</v>
      </c>
      <c r="AJ1221" s="109">
        <v>0</v>
      </c>
      <c r="AK1221" s="109">
        <v>0</v>
      </c>
      <c r="AL1221" s="109">
        <v>0</v>
      </c>
      <c r="AM1221" s="109">
        <v>0</v>
      </c>
      <c r="AN1221" s="109">
        <v>0</v>
      </c>
      <c r="AO1221" s="109">
        <v>0</v>
      </c>
      <c r="AP1221" s="160">
        <f t="shared" si="1143"/>
        <v>494002.67</v>
      </c>
      <c r="AQ1221" s="160">
        <f t="shared" si="1144"/>
        <v>0</v>
      </c>
      <c r="AR1221" s="160">
        <f t="shared" si="1145"/>
        <v>494002.67</v>
      </c>
      <c r="AS1221" s="607"/>
      <c r="AT1221" s="219"/>
      <c r="AU1221" s="13">
        <f t="shared" si="1113"/>
        <v>0</v>
      </c>
      <c r="AV1221" s="13">
        <f t="shared" si="1114"/>
        <v>0</v>
      </c>
      <c r="AW1221" s="13">
        <f t="shared" si="1115"/>
        <v>0</v>
      </c>
      <c r="AX1221" s="13">
        <f t="shared" si="1116"/>
        <v>0</v>
      </c>
      <c r="AY1221" s="13">
        <f t="shared" si="1117"/>
        <v>0</v>
      </c>
      <c r="AZ1221" s="13">
        <f t="shared" si="1118"/>
        <v>0</v>
      </c>
      <c r="BA1221" s="13">
        <f t="shared" si="1119"/>
        <v>0</v>
      </c>
      <c r="BB1221" s="13">
        <f t="shared" si="1120"/>
        <v>0</v>
      </c>
      <c r="BC1221" s="13">
        <f t="shared" si="1121"/>
        <v>0</v>
      </c>
      <c r="BD1221" s="13">
        <f t="shared" si="1122"/>
        <v>0</v>
      </c>
      <c r="BE1221" s="13">
        <f t="shared" si="1123"/>
        <v>0</v>
      </c>
      <c r="BF1221" s="13">
        <f t="shared" si="1124"/>
        <v>0</v>
      </c>
      <c r="BG1221" s="13">
        <f t="shared" si="1125"/>
        <v>0</v>
      </c>
      <c r="BH1221" s="13">
        <f t="shared" si="1126"/>
        <v>0</v>
      </c>
      <c r="BI1221" s="73">
        <f t="shared" si="1141"/>
        <v>0</v>
      </c>
      <c r="BJ1221" s="219"/>
      <c r="BK1221" s="850">
        <f t="shared" si="1127"/>
        <v>0</v>
      </c>
      <c r="BL1221" s="109">
        <f t="shared" si="1128"/>
        <v>0</v>
      </c>
      <c r="BM1221" s="109">
        <f t="shared" si="1129"/>
        <v>0</v>
      </c>
      <c r="BN1221" s="109">
        <f t="shared" si="1130"/>
        <v>0</v>
      </c>
      <c r="BO1221" s="109">
        <f t="shared" si="1131"/>
        <v>0</v>
      </c>
      <c r="BP1221" s="109">
        <f t="shared" si="1132"/>
        <v>0</v>
      </c>
      <c r="BQ1221" s="109">
        <f t="shared" si="1133"/>
        <v>0</v>
      </c>
      <c r="BR1221" s="109">
        <f t="shared" si="1134"/>
        <v>0</v>
      </c>
      <c r="BS1221" s="109">
        <f t="shared" si="1135"/>
        <v>0</v>
      </c>
      <c r="BT1221" s="109">
        <f t="shared" si="1136"/>
        <v>0</v>
      </c>
      <c r="BU1221" s="109">
        <f t="shared" si="1137"/>
        <v>0</v>
      </c>
      <c r="BV1221" s="109">
        <f t="shared" si="1138"/>
        <v>0</v>
      </c>
      <c r="BW1221" s="109">
        <f t="shared" si="1139"/>
        <v>0</v>
      </c>
      <c r="BX1221" s="109">
        <f t="shared" si="1140"/>
        <v>0</v>
      </c>
      <c r="BY1221" s="1000">
        <f t="shared" si="1142"/>
        <v>0</v>
      </c>
    </row>
    <row r="1222" spans="1:77">
      <c r="A1222" s="678" t="s">
        <v>2495</v>
      </c>
      <c r="B1222" s="678" t="s">
        <v>2496</v>
      </c>
      <c r="C1222" s="57" t="s">
        <v>16</v>
      </c>
      <c r="D1222" s="684" t="s">
        <v>18</v>
      </c>
      <c r="E1222" s="681" t="s">
        <v>349</v>
      </c>
      <c r="F1222" s="683">
        <v>40821</v>
      </c>
      <c r="G1222" s="682" t="s">
        <v>106</v>
      </c>
      <c r="H1222" s="241" t="s">
        <v>120</v>
      </c>
      <c r="I1222" s="38"/>
      <c r="J1222" s="983"/>
      <c r="K1222" s="903"/>
      <c r="L1222" s="798"/>
      <c r="M1222" s="429"/>
      <c r="N1222" s="109"/>
      <c r="O1222" s="109"/>
      <c r="P1222" s="109"/>
      <c r="Q1222" s="607"/>
      <c r="R1222" s="93"/>
      <c r="S1222" s="109"/>
      <c r="T1222" s="109"/>
      <c r="U1222" s="109"/>
      <c r="V1222" s="109">
        <v>107052.26999999999</v>
      </c>
      <c r="W1222" s="109">
        <v>0</v>
      </c>
      <c r="X1222" s="109">
        <v>0</v>
      </c>
      <c r="Y1222" s="109">
        <v>0</v>
      </c>
      <c r="Z1222" s="109">
        <v>0</v>
      </c>
      <c r="AA1222" s="109">
        <v>0</v>
      </c>
      <c r="AB1222" s="109">
        <v>0</v>
      </c>
      <c r="AC1222" s="109">
        <v>0</v>
      </c>
      <c r="AD1222" s="109">
        <v>0</v>
      </c>
      <c r="AE1222" s="109">
        <v>0</v>
      </c>
      <c r="AF1222" s="109">
        <v>0</v>
      </c>
      <c r="AG1222" s="109">
        <v>0</v>
      </c>
      <c r="AH1222" s="109">
        <v>0</v>
      </c>
      <c r="AI1222" s="109">
        <v>0</v>
      </c>
      <c r="AJ1222" s="109">
        <v>0</v>
      </c>
      <c r="AK1222" s="109">
        <v>0</v>
      </c>
      <c r="AL1222" s="109">
        <v>0</v>
      </c>
      <c r="AM1222" s="109">
        <v>0</v>
      </c>
      <c r="AN1222" s="109">
        <v>0</v>
      </c>
      <c r="AO1222" s="109">
        <v>0</v>
      </c>
      <c r="AP1222" s="160">
        <f t="shared" si="1143"/>
        <v>107052.26999999999</v>
      </c>
      <c r="AQ1222" s="160">
        <f t="shared" si="1144"/>
        <v>0</v>
      </c>
      <c r="AR1222" s="160">
        <f t="shared" si="1145"/>
        <v>107052.26999999999</v>
      </c>
      <c r="AS1222" s="607"/>
      <c r="AT1222" s="219"/>
      <c r="AU1222" s="13">
        <f t="shared" si="1113"/>
        <v>0</v>
      </c>
      <c r="AV1222" s="13">
        <f t="shared" si="1114"/>
        <v>0</v>
      </c>
      <c r="AW1222" s="13">
        <f t="shared" si="1115"/>
        <v>0</v>
      </c>
      <c r="AX1222" s="13">
        <f t="shared" si="1116"/>
        <v>0</v>
      </c>
      <c r="AY1222" s="13">
        <f t="shared" si="1117"/>
        <v>0</v>
      </c>
      <c r="AZ1222" s="13">
        <f t="shared" si="1118"/>
        <v>0</v>
      </c>
      <c r="BA1222" s="13">
        <f t="shared" si="1119"/>
        <v>0</v>
      </c>
      <c r="BB1222" s="13">
        <f t="shared" si="1120"/>
        <v>0</v>
      </c>
      <c r="BC1222" s="13">
        <f t="shared" si="1121"/>
        <v>0</v>
      </c>
      <c r="BD1222" s="13">
        <f t="shared" si="1122"/>
        <v>0</v>
      </c>
      <c r="BE1222" s="13">
        <f t="shared" si="1123"/>
        <v>0</v>
      </c>
      <c r="BF1222" s="13">
        <f t="shared" si="1124"/>
        <v>0</v>
      </c>
      <c r="BG1222" s="13">
        <f t="shared" si="1125"/>
        <v>0</v>
      </c>
      <c r="BH1222" s="13">
        <f t="shared" si="1126"/>
        <v>0</v>
      </c>
      <c r="BI1222" s="73">
        <f t="shared" si="1141"/>
        <v>0</v>
      </c>
      <c r="BJ1222" s="219"/>
      <c r="BK1222" s="850">
        <f t="shared" si="1127"/>
        <v>0</v>
      </c>
      <c r="BL1222" s="109">
        <f t="shared" si="1128"/>
        <v>0</v>
      </c>
      <c r="BM1222" s="109">
        <f t="shared" si="1129"/>
        <v>0</v>
      </c>
      <c r="BN1222" s="109">
        <f t="shared" si="1130"/>
        <v>0</v>
      </c>
      <c r="BO1222" s="109">
        <f t="shared" si="1131"/>
        <v>0</v>
      </c>
      <c r="BP1222" s="109">
        <f t="shared" si="1132"/>
        <v>0</v>
      </c>
      <c r="BQ1222" s="109">
        <f t="shared" si="1133"/>
        <v>0</v>
      </c>
      <c r="BR1222" s="109">
        <f t="shared" si="1134"/>
        <v>0</v>
      </c>
      <c r="BS1222" s="109">
        <f t="shared" si="1135"/>
        <v>0</v>
      </c>
      <c r="BT1222" s="109">
        <f t="shared" si="1136"/>
        <v>0</v>
      </c>
      <c r="BU1222" s="109">
        <f t="shared" si="1137"/>
        <v>0</v>
      </c>
      <c r="BV1222" s="109">
        <f t="shared" si="1138"/>
        <v>0</v>
      </c>
      <c r="BW1222" s="109">
        <f t="shared" si="1139"/>
        <v>0</v>
      </c>
      <c r="BX1222" s="109">
        <f t="shared" si="1140"/>
        <v>0</v>
      </c>
      <c r="BY1222" s="1000">
        <f t="shared" si="1142"/>
        <v>0</v>
      </c>
    </row>
    <row r="1223" spans="1:77">
      <c r="A1223" s="678" t="s">
        <v>2489</v>
      </c>
      <c r="B1223" s="678" t="s">
        <v>2490</v>
      </c>
      <c r="C1223" s="57" t="s">
        <v>16</v>
      </c>
      <c r="D1223" s="684" t="s">
        <v>18</v>
      </c>
      <c r="E1223" s="681" t="s">
        <v>349</v>
      </c>
      <c r="F1223" s="683">
        <v>40725</v>
      </c>
      <c r="G1223" s="682" t="s">
        <v>106</v>
      </c>
      <c r="H1223" s="241" t="s">
        <v>120</v>
      </c>
      <c r="I1223" s="38"/>
      <c r="J1223" s="983"/>
      <c r="K1223" s="903"/>
      <c r="L1223" s="798"/>
      <c r="M1223" s="429"/>
      <c r="N1223" s="109"/>
      <c r="O1223" s="109"/>
      <c r="P1223" s="109"/>
      <c r="Q1223" s="607"/>
      <c r="R1223" s="93"/>
      <c r="S1223" s="109">
        <v>149794.66</v>
      </c>
      <c r="T1223" s="109">
        <v>-27306.45</v>
      </c>
      <c r="U1223" s="109">
        <v>0</v>
      </c>
      <c r="V1223" s="109">
        <v>0</v>
      </c>
      <c r="W1223" s="109">
        <v>0</v>
      </c>
      <c r="X1223" s="109">
        <v>0</v>
      </c>
      <c r="Y1223" s="109">
        <v>0</v>
      </c>
      <c r="Z1223" s="109">
        <v>0</v>
      </c>
      <c r="AA1223" s="109">
        <v>0</v>
      </c>
      <c r="AB1223" s="109">
        <v>0</v>
      </c>
      <c r="AC1223" s="109">
        <v>0</v>
      </c>
      <c r="AD1223" s="109">
        <v>0</v>
      </c>
      <c r="AE1223" s="109">
        <v>0</v>
      </c>
      <c r="AF1223" s="109">
        <v>0</v>
      </c>
      <c r="AG1223" s="109">
        <v>0</v>
      </c>
      <c r="AH1223" s="109">
        <v>0</v>
      </c>
      <c r="AI1223" s="109">
        <v>0</v>
      </c>
      <c r="AJ1223" s="109">
        <v>0</v>
      </c>
      <c r="AK1223" s="109">
        <v>0</v>
      </c>
      <c r="AL1223" s="109">
        <v>0</v>
      </c>
      <c r="AM1223" s="109">
        <v>0</v>
      </c>
      <c r="AN1223" s="109">
        <v>0</v>
      </c>
      <c r="AO1223" s="109">
        <v>0</v>
      </c>
      <c r="AP1223" s="160">
        <f t="shared" si="1143"/>
        <v>122488.21</v>
      </c>
      <c r="AQ1223" s="160">
        <f t="shared" si="1144"/>
        <v>0</v>
      </c>
      <c r="AR1223" s="160">
        <f t="shared" si="1145"/>
        <v>122488.21</v>
      </c>
      <c r="AS1223" s="607"/>
      <c r="AT1223" s="219"/>
      <c r="AU1223" s="13">
        <f t="shared" si="1113"/>
        <v>0</v>
      </c>
      <c r="AV1223" s="13">
        <f t="shared" si="1114"/>
        <v>0</v>
      </c>
      <c r="AW1223" s="13">
        <f t="shared" si="1115"/>
        <v>0</v>
      </c>
      <c r="AX1223" s="13">
        <f t="shared" si="1116"/>
        <v>0</v>
      </c>
      <c r="AY1223" s="13">
        <f t="shared" si="1117"/>
        <v>0</v>
      </c>
      <c r="AZ1223" s="13">
        <f t="shared" si="1118"/>
        <v>0</v>
      </c>
      <c r="BA1223" s="13">
        <f t="shared" si="1119"/>
        <v>0</v>
      </c>
      <c r="BB1223" s="13">
        <f t="shared" si="1120"/>
        <v>0</v>
      </c>
      <c r="BC1223" s="13">
        <f t="shared" si="1121"/>
        <v>0</v>
      </c>
      <c r="BD1223" s="13">
        <f t="shared" si="1122"/>
        <v>0</v>
      </c>
      <c r="BE1223" s="13">
        <f t="shared" si="1123"/>
        <v>0</v>
      </c>
      <c r="BF1223" s="13">
        <f t="shared" si="1124"/>
        <v>0</v>
      </c>
      <c r="BG1223" s="13">
        <f t="shared" si="1125"/>
        <v>0</v>
      </c>
      <c r="BH1223" s="13">
        <f t="shared" si="1126"/>
        <v>0</v>
      </c>
      <c r="BI1223" s="73">
        <f t="shared" si="1141"/>
        <v>0</v>
      </c>
      <c r="BJ1223" s="219"/>
      <c r="BK1223" s="850">
        <f t="shared" si="1127"/>
        <v>0</v>
      </c>
      <c r="BL1223" s="109">
        <f t="shared" si="1128"/>
        <v>0</v>
      </c>
      <c r="BM1223" s="109">
        <f t="shared" si="1129"/>
        <v>0</v>
      </c>
      <c r="BN1223" s="109">
        <f t="shared" si="1130"/>
        <v>0</v>
      </c>
      <c r="BO1223" s="109">
        <f t="shared" si="1131"/>
        <v>0</v>
      </c>
      <c r="BP1223" s="109">
        <f t="shared" si="1132"/>
        <v>0</v>
      </c>
      <c r="BQ1223" s="109">
        <f t="shared" si="1133"/>
        <v>0</v>
      </c>
      <c r="BR1223" s="109">
        <f t="shared" si="1134"/>
        <v>0</v>
      </c>
      <c r="BS1223" s="109">
        <f t="shared" si="1135"/>
        <v>0</v>
      </c>
      <c r="BT1223" s="109">
        <f t="shared" si="1136"/>
        <v>0</v>
      </c>
      <c r="BU1223" s="109">
        <f t="shared" si="1137"/>
        <v>0</v>
      </c>
      <c r="BV1223" s="109">
        <f t="shared" si="1138"/>
        <v>0</v>
      </c>
      <c r="BW1223" s="109">
        <f t="shared" si="1139"/>
        <v>0</v>
      </c>
      <c r="BX1223" s="109">
        <f t="shared" si="1140"/>
        <v>0</v>
      </c>
      <c r="BY1223" s="1000">
        <f t="shared" si="1142"/>
        <v>0</v>
      </c>
    </row>
    <row r="1224" spans="1:77">
      <c r="A1224" s="679" t="s">
        <v>2439</v>
      </c>
      <c r="B1224" s="679" t="s">
        <v>2440</v>
      </c>
      <c r="C1224" s="57" t="s">
        <v>16</v>
      </c>
      <c r="D1224" s="684" t="s">
        <v>18</v>
      </c>
      <c r="E1224" s="681" t="s">
        <v>349</v>
      </c>
      <c r="F1224" s="682">
        <v>40816</v>
      </c>
      <c r="G1224" s="682" t="s">
        <v>106</v>
      </c>
      <c r="H1224" s="241" t="s">
        <v>120</v>
      </c>
      <c r="I1224" s="38"/>
      <c r="J1224" s="983"/>
      <c r="K1224" s="903"/>
      <c r="L1224" s="798"/>
      <c r="M1224" s="429"/>
      <c r="N1224" s="109"/>
      <c r="O1224" s="109"/>
      <c r="P1224" s="109"/>
      <c r="Q1224" s="607"/>
      <c r="R1224" s="93"/>
      <c r="S1224" s="109">
        <v>0</v>
      </c>
      <c r="T1224" s="109">
        <v>0</v>
      </c>
      <c r="U1224" s="109">
        <v>231113.25</v>
      </c>
      <c r="V1224" s="109">
        <v>0</v>
      </c>
      <c r="W1224" s="109">
        <v>0</v>
      </c>
      <c r="X1224" s="109">
        <v>0</v>
      </c>
      <c r="Y1224" s="109">
        <v>0</v>
      </c>
      <c r="Z1224" s="109">
        <v>0</v>
      </c>
      <c r="AA1224" s="109">
        <v>0</v>
      </c>
      <c r="AB1224" s="109">
        <v>0</v>
      </c>
      <c r="AC1224" s="109">
        <v>0</v>
      </c>
      <c r="AD1224" s="109">
        <v>0</v>
      </c>
      <c r="AE1224" s="109">
        <v>0</v>
      </c>
      <c r="AF1224" s="109">
        <v>0</v>
      </c>
      <c r="AG1224" s="109">
        <v>0</v>
      </c>
      <c r="AH1224" s="109">
        <v>0</v>
      </c>
      <c r="AI1224" s="109">
        <v>0</v>
      </c>
      <c r="AJ1224" s="109">
        <v>0</v>
      </c>
      <c r="AK1224" s="109">
        <v>0</v>
      </c>
      <c r="AL1224" s="109">
        <v>0</v>
      </c>
      <c r="AM1224" s="109">
        <v>0</v>
      </c>
      <c r="AN1224" s="109">
        <v>0</v>
      </c>
      <c r="AO1224" s="109">
        <v>0</v>
      </c>
      <c r="AP1224" s="160">
        <f t="shared" si="1143"/>
        <v>231113.25</v>
      </c>
      <c r="AQ1224" s="160">
        <f t="shared" si="1144"/>
        <v>0</v>
      </c>
      <c r="AR1224" s="160">
        <f t="shared" si="1145"/>
        <v>231113.25</v>
      </c>
      <c r="AS1224" s="607"/>
      <c r="AT1224" s="219"/>
      <c r="AU1224" s="13">
        <f t="shared" si="1113"/>
        <v>0</v>
      </c>
      <c r="AV1224" s="13">
        <f t="shared" si="1114"/>
        <v>0</v>
      </c>
      <c r="AW1224" s="13">
        <f t="shared" si="1115"/>
        <v>0</v>
      </c>
      <c r="AX1224" s="13">
        <f t="shared" si="1116"/>
        <v>0</v>
      </c>
      <c r="AY1224" s="13">
        <f t="shared" si="1117"/>
        <v>0</v>
      </c>
      <c r="AZ1224" s="13">
        <f t="shared" si="1118"/>
        <v>0</v>
      </c>
      <c r="BA1224" s="13">
        <f t="shared" si="1119"/>
        <v>0</v>
      </c>
      <c r="BB1224" s="13">
        <f t="shared" si="1120"/>
        <v>0</v>
      </c>
      <c r="BC1224" s="13">
        <f t="shared" si="1121"/>
        <v>0</v>
      </c>
      <c r="BD1224" s="13">
        <f t="shared" si="1122"/>
        <v>0</v>
      </c>
      <c r="BE1224" s="13">
        <f t="shared" si="1123"/>
        <v>0</v>
      </c>
      <c r="BF1224" s="13">
        <f t="shared" si="1124"/>
        <v>0</v>
      </c>
      <c r="BG1224" s="13">
        <f t="shared" si="1125"/>
        <v>0</v>
      </c>
      <c r="BH1224" s="13">
        <f t="shared" si="1126"/>
        <v>0</v>
      </c>
      <c r="BI1224" s="73">
        <f t="shared" si="1141"/>
        <v>0</v>
      </c>
      <c r="BJ1224" s="219"/>
      <c r="BK1224" s="850">
        <f t="shared" si="1127"/>
        <v>0</v>
      </c>
      <c r="BL1224" s="109">
        <f t="shared" si="1128"/>
        <v>0</v>
      </c>
      <c r="BM1224" s="109">
        <f t="shared" si="1129"/>
        <v>0</v>
      </c>
      <c r="BN1224" s="109">
        <f t="shared" si="1130"/>
        <v>0</v>
      </c>
      <c r="BO1224" s="109">
        <f t="shared" si="1131"/>
        <v>0</v>
      </c>
      <c r="BP1224" s="109">
        <f t="shared" si="1132"/>
        <v>0</v>
      </c>
      <c r="BQ1224" s="109">
        <f t="shared" si="1133"/>
        <v>0</v>
      </c>
      <c r="BR1224" s="109">
        <f t="shared" si="1134"/>
        <v>0</v>
      </c>
      <c r="BS1224" s="109">
        <f t="shared" si="1135"/>
        <v>0</v>
      </c>
      <c r="BT1224" s="109">
        <f t="shared" si="1136"/>
        <v>0</v>
      </c>
      <c r="BU1224" s="109">
        <f t="shared" si="1137"/>
        <v>0</v>
      </c>
      <c r="BV1224" s="109">
        <f t="shared" si="1138"/>
        <v>0</v>
      </c>
      <c r="BW1224" s="109">
        <f t="shared" si="1139"/>
        <v>0</v>
      </c>
      <c r="BX1224" s="109">
        <f t="shared" si="1140"/>
        <v>0</v>
      </c>
      <c r="BY1224" s="1000">
        <f t="shared" si="1142"/>
        <v>0</v>
      </c>
    </row>
    <row r="1225" spans="1:77">
      <c r="A1225" s="679" t="s">
        <v>2479</v>
      </c>
      <c r="B1225" s="679" t="s">
        <v>2480</v>
      </c>
      <c r="C1225" s="57" t="s">
        <v>16</v>
      </c>
      <c r="D1225" s="684" t="s">
        <v>18</v>
      </c>
      <c r="E1225" s="681" t="s">
        <v>349</v>
      </c>
      <c r="F1225" s="682">
        <v>40816</v>
      </c>
      <c r="G1225" s="682" t="s">
        <v>106</v>
      </c>
      <c r="H1225" s="241" t="s">
        <v>120</v>
      </c>
      <c r="I1225" s="38"/>
      <c r="J1225" s="983"/>
      <c r="K1225" s="903"/>
      <c r="L1225" s="798"/>
      <c r="M1225" s="429"/>
      <c r="N1225" s="109"/>
      <c r="O1225" s="109"/>
      <c r="P1225" s="109"/>
      <c r="Q1225" s="607"/>
      <c r="R1225" s="93"/>
      <c r="S1225" s="109">
        <v>0</v>
      </c>
      <c r="T1225" s="109">
        <v>0</v>
      </c>
      <c r="U1225" s="109">
        <v>137345.85</v>
      </c>
      <c r="V1225" s="109">
        <v>0</v>
      </c>
      <c r="W1225" s="109">
        <v>0</v>
      </c>
      <c r="X1225" s="109">
        <v>0</v>
      </c>
      <c r="Y1225" s="109">
        <v>0</v>
      </c>
      <c r="Z1225" s="109">
        <v>0</v>
      </c>
      <c r="AA1225" s="109">
        <v>0</v>
      </c>
      <c r="AB1225" s="109">
        <v>0</v>
      </c>
      <c r="AC1225" s="109">
        <v>0</v>
      </c>
      <c r="AD1225" s="109">
        <v>0</v>
      </c>
      <c r="AE1225" s="109">
        <v>0</v>
      </c>
      <c r="AF1225" s="109">
        <v>0</v>
      </c>
      <c r="AG1225" s="109">
        <v>0</v>
      </c>
      <c r="AH1225" s="109">
        <v>0</v>
      </c>
      <c r="AI1225" s="109">
        <v>0</v>
      </c>
      <c r="AJ1225" s="109">
        <v>0</v>
      </c>
      <c r="AK1225" s="109">
        <v>0</v>
      </c>
      <c r="AL1225" s="109">
        <v>0</v>
      </c>
      <c r="AM1225" s="109">
        <v>0</v>
      </c>
      <c r="AN1225" s="109">
        <v>0</v>
      </c>
      <c r="AO1225" s="109">
        <v>0</v>
      </c>
      <c r="AP1225" s="160">
        <f t="shared" si="1143"/>
        <v>137345.85</v>
      </c>
      <c r="AQ1225" s="160">
        <f t="shared" si="1144"/>
        <v>0</v>
      </c>
      <c r="AR1225" s="160">
        <f t="shared" si="1145"/>
        <v>137345.85</v>
      </c>
      <c r="AS1225" s="607"/>
      <c r="AT1225" s="219"/>
      <c r="AU1225" s="13">
        <f t="shared" si="1113"/>
        <v>0</v>
      </c>
      <c r="AV1225" s="13">
        <f t="shared" si="1114"/>
        <v>0</v>
      </c>
      <c r="AW1225" s="13">
        <f t="shared" si="1115"/>
        <v>0</v>
      </c>
      <c r="AX1225" s="13">
        <f t="shared" si="1116"/>
        <v>0</v>
      </c>
      <c r="AY1225" s="13">
        <f t="shared" si="1117"/>
        <v>0</v>
      </c>
      <c r="AZ1225" s="13">
        <f t="shared" si="1118"/>
        <v>0</v>
      </c>
      <c r="BA1225" s="13">
        <f t="shared" si="1119"/>
        <v>0</v>
      </c>
      <c r="BB1225" s="13">
        <f t="shared" si="1120"/>
        <v>0</v>
      </c>
      <c r="BC1225" s="13">
        <f t="shared" si="1121"/>
        <v>0</v>
      </c>
      <c r="BD1225" s="13">
        <f t="shared" si="1122"/>
        <v>0</v>
      </c>
      <c r="BE1225" s="13">
        <f t="shared" si="1123"/>
        <v>0</v>
      </c>
      <c r="BF1225" s="13">
        <f t="shared" si="1124"/>
        <v>0</v>
      </c>
      <c r="BG1225" s="13">
        <f t="shared" si="1125"/>
        <v>0</v>
      </c>
      <c r="BH1225" s="13">
        <f t="shared" si="1126"/>
        <v>0</v>
      </c>
      <c r="BI1225" s="73">
        <f t="shared" si="1141"/>
        <v>0</v>
      </c>
      <c r="BJ1225" s="219"/>
      <c r="BK1225" s="850">
        <f t="shared" si="1127"/>
        <v>0</v>
      </c>
      <c r="BL1225" s="109">
        <f t="shared" si="1128"/>
        <v>0</v>
      </c>
      <c r="BM1225" s="109">
        <f t="shared" si="1129"/>
        <v>0</v>
      </c>
      <c r="BN1225" s="109">
        <f t="shared" si="1130"/>
        <v>0</v>
      </c>
      <c r="BO1225" s="109">
        <f t="shared" si="1131"/>
        <v>0</v>
      </c>
      <c r="BP1225" s="109">
        <f t="shared" si="1132"/>
        <v>0</v>
      </c>
      <c r="BQ1225" s="109">
        <f t="shared" si="1133"/>
        <v>0</v>
      </c>
      <c r="BR1225" s="109">
        <f t="shared" si="1134"/>
        <v>0</v>
      </c>
      <c r="BS1225" s="109">
        <f t="shared" si="1135"/>
        <v>0</v>
      </c>
      <c r="BT1225" s="109">
        <f t="shared" si="1136"/>
        <v>0</v>
      </c>
      <c r="BU1225" s="109">
        <f t="shared" si="1137"/>
        <v>0</v>
      </c>
      <c r="BV1225" s="109">
        <f t="shared" si="1138"/>
        <v>0</v>
      </c>
      <c r="BW1225" s="109">
        <f t="shared" si="1139"/>
        <v>0</v>
      </c>
      <c r="BX1225" s="109">
        <f t="shared" si="1140"/>
        <v>0</v>
      </c>
      <c r="BY1225" s="1000">
        <f t="shared" si="1142"/>
        <v>0</v>
      </c>
    </row>
    <row r="1226" spans="1:77">
      <c r="A1226" s="678" t="s">
        <v>2451</v>
      </c>
      <c r="B1226" s="678" t="s">
        <v>2452</v>
      </c>
      <c r="C1226" s="57" t="s">
        <v>16</v>
      </c>
      <c r="D1226" s="684" t="s">
        <v>18</v>
      </c>
      <c r="E1226" s="681" t="s">
        <v>349</v>
      </c>
      <c r="F1226" s="683">
        <v>40816</v>
      </c>
      <c r="G1226" s="682" t="s">
        <v>106</v>
      </c>
      <c r="H1226" s="241" t="s">
        <v>120</v>
      </c>
      <c r="I1226" s="38"/>
      <c r="J1226" s="983"/>
      <c r="K1226" s="903"/>
      <c r="L1226" s="798"/>
      <c r="M1226" s="429"/>
      <c r="N1226" s="109"/>
      <c r="O1226" s="109"/>
      <c r="P1226" s="109"/>
      <c r="Q1226" s="607"/>
      <c r="R1226" s="93"/>
      <c r="S1226" s="109">
        <v>0</v>
      </c>
      <c r="T1226" s="109">
        <v>0</v>
      </c>
      <c r="U1226" s="109">
        <v>203145.75</v>
      </c>
      <c r="V1226" s="109">
        <v>0</v>
      </c>
      <c r="W1226" s="109">
        <v>0</v>
      </c>
      <c r="X1226" s="109">
        <v>0</v>
      </c>
      <c r="Y1226" s="109">
        <v>0</v>
      </c>
      <c r="Z1226" s="109">
        <v>0</v>
      </c>
      <c r="AA1226" s="109">
        <v>0</v>
      </c>
      <c r="AB1226" s="109">
        <v>0</v>
      </c>
      <c r="AC1226" s="109">
        <v>0</v>
      </c>
      <c r="AD1226" s="109">
        <v>0</v>
      </c>
      <c r="AE1226" s="109">
        <v>0</v>
      </c>
      <c r="AF1226" s="109">
        <v>0</v>
      </c>
      <c r="AG1226" s="109">
        <v>0</v>
      </c>
      <c r="AH1226" s="109">
        <v>0</v>
      </c>
      <c r="AI1226" s="109">
        <v>0</v>
      </c>
      <c r="AJ1226" s="109">
        <v>0</v>
      </c>
      <c r="AK1226" s="109">
        <v>0</v>
      </c>
      <c r="AL1226" s="109">
        <v>0</v>
      </c>
      <c r="AM1226" s="109">
        <v>0</v>
      </c>
      <c r="AN1226" s="109">
        <v>0</v>
      </c>
      <c r="AO1226" s="109">
        <v>0</v>
      </c>
      <c r="AP1226" s="160">
        <f t="shared" si="1143"/>
        <v>203145.75</v>
      </c>
      <c r="AQ1226" s="160">
        <f t="shared" si="1144"/>
        <v>0</v>
      </c>
      <c r="AR1226" s="160">
        <f t="shared" si="1145"/>
        <v>203145.75</v>
      </c>
      <c r="AS1226" s="607"/>
      <c r="AT1226" s="219"/>
      <c r="AU1226" s="13">
        <f t="shared" si="1113"/>
        <v>0</v>
      </c>
      <c r="AV1226" s="13">
        <f t="shared" si="1114"/>
        <v>0</v>
      </c>
      <c r="AW1226" s="13">
        <f t="shared" si="1115"/>
        <v>0</v>
      </c>
      <c r="AX1226" s="13">
        <f t="shared" si="1116"/>
        <v>0</v>
      </c>
      <c r="AY1226" s="13">
        <f t="shared" si="1117"/>
        <v>0</v>
      </c>
      <c r="AZ1226" s="13">
        <f t="shared" si="1118"/>
        <v>0</v>
      </c>
      <c r="BA1226" s="13">
        <f t="shared" si="1119"/>
        <v>0</v>
      </c>
      <c r="BB1226" s="13">
        <f t="shared" si="1120"/>
        <v>0</v>
      </c>
      <c r="BC1226" s="13">
        <f t="shared" si="1121"/>
        <v>0</v>
      </c>
      <c r="BD1226" s="13">
        <f t="shared" si="1122"/>
        <v>0</v>
      </c>
      <c r="BE1226" s="13">
        <f t="shared" si="1123"/>
        <v>0</v>
      </c>
      <c r="BF1226" s="13">
        <f t="shared" si="1124"/>
        <v>0</v>
      </c>
      <c r="BG1226" s="13">
        <f t="shared" si="1125"/>
        <v>0</v>
      </c>
      <c r="BH1226" s="13">
        <f t="shared" si="1126"/>
        <v>0</v>
      </c>
      <c r="BI1226" s="73">
        <f t="shared" si="1141"/>
        <v>0</v>
      </c>
      <c r="BJ1226" s="219"/>
      <c r="BK1226" s="850">
        <f t="shared" si="1127"/>
        <v>0</v>
      </c>
      <c r="BL1226" s="109">
        <f t="shared" si="1128"/>
        <v>0</v>
      </c>
      <c r="BM1226" s="109">
        <f t="shared" si="1129"/>
        <v>0</v>
      </c>
      <c r="BN1226" s="109">
        <f t="shared" si="1130"/>
        <v>0</v>
      </c>
      <c r="BO1226" s="109">
        <f t="shared" si="1131"/>
        <v>0</v>
      </c>
      <c r="BP1226" s="109">
        <f t="shared" si="1132"/>
        <v>0</v>
      </c>
      <c r="BQ1226" s="109">
        <f t="shared" si="1133"/>
        <v>0</v>
      </c>
      <c r="BR1226" s="109">
        <f t="shared" si="1134"/>
        <v>0</v>
      </c>
      <c r="BS1226" s="109">
        <f t="shared" si="1135"/>
        <v>0</v>
      </c>
      <c r="BT1226" s="109">
        <f t="shared" si="1136"/>
        <v>0</v>
      </c>
      <c r="BU1226" s="109">
        <f t="shared" si="1137"/>
        <v>0</v>
      </c>
      <c r="BV1226" s="109">
        <f t="shared" si="1138"/>
        <v>0</v>
      </c>
      <c r="BW1226" s="109">
        <f t="shared" si="1139"/>
        <v>0</v>
      </c>
      <c r="BX1226" s="109">
        <f t="shared" si="1140"/>
        <v>0</v>
      </c>
      <c r="BY1226" s="1000">
        <f t="shared" si="1142"/>
        <v>0</v>
      </c>
    </row>
    <row r="1227" spans="1:77">
      <c r="A1227" s="679" t="s">
        <v>2381</v>
      </c>
      <c r="B1227" s="679" t="s">
        <v>2382</v>
      </c>
      <c r="C1227" s="57" t="s">
        <v>16</v>
      </c>
      <c r="D1227" s="684" t="s">
        <v>18</v>
      </c>
      <c r="E1227" s="681" t="s">
        <v>349</v>
      </c>
      <c r="F1227" s="682">
        <v>41274</v>
      </c>
      <c r="G1227" s="682" t="s">
        <v>106</v>
      </c>
      <c r="H1227" s="241" t="s">
        <v>120</v>
      </c>
      <c r="I1227" s="38"/>
      <c r="J1227" s="983"/>
      <c r="K1227" s="903"/>
      <c r="L1227" s="798"/>
      <c r="M1227" s="429"/>
      <c r="N1227" s="109"/>
      <c r="O1227" s="109"/>
      <c r="P1227" s="109"/>
      <c r="Q1227" s="607"/>
      <c r="R1227" s="93"/>
      <c r="S1227" s="109"/>
      <c r="T1227" s="109"/>
      <c r="U1227" s="109"/>
      <c r="V1227" s="109">
        <v>0</v>
      </c>
      <c r="W1227" s="109">
        <v>0</v>
      </c>
      <c r="X1227" s="109">
        <v>0</v>
      </c>
      <c r="Y1227" s="109">
        <v>0</v>
      </c>
      <c r="Z1227" s="109">
        <v>0</v>
      </c>
      <c r="AA1227" s="109">
        <v>0</v>
      </c>
      <c r="AB1227" s="109">
        <v>0</v>
      </c>
      <c r="AC1227" s="109">
        <v>0</v>
      </c>
      <c r="AD1227" s="109">
        <v>0</v>
      </c>
      <c r="AE1227" s="109">
        <v>0</v>
      </c>
      <c r="AF1227" s="109">
        <v>0</v>
      </c>
      <c r="AG1227" s="109">
        <v>0</v>
      </c>
      <c r="AH1227" s="109">
        <v>0</v>
      </c>
      <c r="AI1227" s="109">
        <v>0</v>
      </c>
      <c r="AJ1227" s="109">
        <v>1275812</v>
      </c>
      <c r="AK1227" s="109">
        <v>0</v>
      </c>
      <c r="AL1227" s="109">
        <v>0</v>
      </c>
      <c r="AM1227" s="109">
        <v>0</v>
      </c>
      <c r="AN1227" s="109">
        <v>0</v>
      </c>
      <c r="AO1227" s="109">
        <v>0</v>
      </c>
      <c r="AP1227" s="160">
        <f t="shared" si="1143"/>
        <v>0</v>
      </c>
      <c r="AQ1227" s="160">
        <f t="shared" si="1144"/>
        <v>1275812</v>
      </c>
      <c r="AR1227" s="160">
        <f t="shared" si="1145"/>
        <v>1275812</v>
      </c>
      <c r="AS1227" s="607"/>
      <c r="AT1227" s="219"/>
      <c r="AU1227" s="13">
        <f t="shared" si="1113"/>
        <v>0</v>
      </c>
      <c r="AV1227" s="13">
        <f t="shared" si="1114"/>
        <v>0</v>
      </c>
      <c r="AW1227" s="13">
        <f t="shared" si="1115"/>
        <v>0</v>
      </c>
      <c r="AX1227" s="13">
        <f t="shared" si="1116"/>
        <v>0</v>
      </c>
      <c r="AY1227" s="13">
        <f t="shared" si="1117"/>
        <v>0</v>
      </c>
      <c r="AZ1227" s="13">
        <f t="shared" si="1118"/>
        <v>0</v>
      </c>
      <c r="BA1227" s="13">
        <f t="shared" si="1119"/>
        <v>0</v>
      </c>
      <c r="BB1227" s="13">
        <f t="shared" si="1120"/>
        <v>0</v>
      </c>
      <c r="BC1227" s="13">
        <f t="shared" si="1121"/>
        <v>1275812</v>
      </c>
      <c r="BD1227" s="13">
        <f t="shared" si="1122"/>
        <v>0</v>
      </c>
      <c r="BE1227" s="13">
        <f t="shared" si="1123"/>
        <v>0</v>
      </c>
      <c r="BF1227" s="13">
        <f t="shared" si="1124"/>
        <v>0</v>
      </c>
      <c r="BG1227" s="13">
        <f t="shared" si="1125"/>
        <v>0</v>
      </c>
      <c r="BH1227" s="13">
        <f t="shared" si="1126"/>
        <v>0</v>
      </c>
      <c r="BI1227" s="73">
        <f t="shared" si="1141"/>
        <v>1275812</v>
      </c>
      <c r="BJ1227" s="219"/>
      <c r="BK1227" s="850">
        <f t="shared" si="1127"/>
        <v>0</v>
      </c>
      <c r="BL1227" s="109">
        <f t="shared" si="1128"/>
        <v>0</v>
      </c>
      <c r="BM1227" s="109">
        <f t="shared" si="1129"/>
        <v>0</v>
      </c>
      <c r="BN1227" s="109">
        <f t="shared" si="1130"/>
        <v>0</v>
      </c>
      <c r="BO1227" s="109">
        <f t="shared" si="1131"/>
        <v>0</v>
      </c>
      <c r="BP1227" s="109">
        <f t="shared" si="1132"/>
        <v>0</v>
      </c>
      <c r="BQ1227" s="109">
        <f t="shared" si="1133"/>
        <v>0</v>
      </c>
      <c r="BR1227" s="109">
        <f t="shared" si="1134"/>
        <v>0</v>
      </c>
      <c r="BS1227" s="109">
        <f t="shared" si="1135"/>
        <v>1275812</v>
      </c>
      <c r="BT1227" s="109">
        <f t="shared" si="1136"/>
        <v>0</v>
      </c>
      <c r="BU1227" s="109">
        <f t="shared" si="1137"/>
        <v>0</v>
      </c>
      <c r="BV1227" s="109">
        <f t="shared" si="1138"/>
        <v>0</v>
      </c>
      <c r="BW1227" s="109">
        <f t="shared" si="1139"/>
        <v>0</v>
      </c>
      <c r="BX1227" s="109">
        <f t="shared" si="1140"/>
        <v>0</v>
      </c>
      <c r="BY1227" s="1000">
        <f t="shared" si="1142"/>
        <v>1275812</v>
      </c>
    </row>
    <row r="1228" spans="1:77">
      <c r="A1228" s="679" t="s">
        <v>2385</v>
      </c>
      <c r="B1228" s="679" t="s">
        <v>2386</v>
      </c>
      <c r="C1228" s="57" t="s">
        <v>16</v>
      </c>
      <c r="D1228" s="684" t="s">
        <v>18</v>
      </c>
      <c r="E1228" s="681" t="s">
        <v>349</v>
      </c>
      <c r="F1228" s="682">
        <v>41274</v>
      </c>
      <c r="G1228" s="682" t="s">
        <v>106</v>
      </c>
      <c r="H1228" s="241" t="s">
        <v>120</v>
      </c>
      <c r="I1228" s="38"/>
      <c r="J1228" s="983"/>
      <c r="K1228" s="903"/>
      <c r="L1228" s="798"/>
      <c r="M1228" s="429"/>
      <c r="N1228" s="109"/>
      <c r="O1228" s="109"/>
      <c r="P1228" s="109"/>
      <c r="Q1228" s="607"/>
      <c r="R1228" s="93"/>
      <c r="S1228" s="109"/>
      <c r="T1228" s="109"/>
      <c r="U1228" s="109"/>
      <c r="V1228" s="109">
        <v>0</v>
      </c>
      <c r="W1228" s="109">
        <v>0</v>
      </c>
      <c r="X1228" s="109">
        <v>0</v>
      </c>
      <c r="Y1228" s="109">
        <v>0</v>
      </c>
      <c r="Z1228" s="109">
        <v>0</v>
      </c>
      <c r="AA1228" s="109">
        <v>0</v>
      </c>
      <c r="AB1228" s="109">
        <v>0</v>
      </c>
      <c r="AC1228" s="109">
        <v>0</v>
      </c>
      <c r="AD1228" s="109">
        <v>0</v>
      </c>
      <c r="AE1228" s="109">
        <v>0</v>
      </c>
      <c r="AF1228" s="109">
        <v>0</v>
      </c>
      <c r="AG1228" s="109">
        <v>0</v>
      </c>
      <c r="AH1228" s="109">
        <v>0</v>
      </c>
      <c r="AI1228" s="109">
        <v>0</v>
      </c>
      <c r="AJ1228" s="109">
        <v>956859.05999999994</v>
      </c>
      <c r="AK1228" s="109">
        <v>0</v>
      </c>
      <c r="AL1228" s="109">
        <v>0</v>
      </c>
      <c r="AM1228" s="109">
        <v>0</v>
      </c>
      <c r="AN1228" s="109">
        <v>0</v>
      </c>
      <c r="AO1228" s="109">
        <v>0</v>
      </c>
      <c r="AP1228" s="160">
        <f t="shared" si="1143"/>
        <v>0</v>
      </c>
      <c r="AQ1228" s="160">
        <f t="shared" si="1144"/>
        <v>956859.05999999994</v>
      </c>
      <c r="AR1228" s="160">
        <f t="shared" si="1145"/>
        <v>956859.05999999994</v>
      </c>
      <c r="AS1228" s="607"/>
      <c r="AT1228" s="219"/>
      <c r="AU1228" s="13">
        <f t="shared" si="1113"/>
        <v>0</v>
      </c>
      <c r="AV1228" s="13">
        <f t="shared" si="1114"/>
        <v>0</v>
      </c>
      <c r="AW1228" s="13">
        <f t="shared" si="1115"/>
        <v>0</v>
      </c>
      <c r="AX1228" s="13">
        <f t="shared" si="1116"/>
        <v>0</v>
      </c>
      <c r="AY1228" s="13">
        <f t="shared" si="1117"/>
        <v>0</v>
      </c>
      <c r="AZ1228" s="13">
        <f t="shared" si="1118"/>
        <v>0</v>
      </c>
      <c r="BA1228" s="13">
        <f t="shared" si="1119"/>
        <v>0</v>
      </c>
      <c r="BB1228" s="13">
        <f t="shared" si="1120"/>
        <v>0</v>
      </c>
      <c r="BC1228" s="13">
        <f t="shared" si="1121"/>
        <v>956859.05999999994</v>
      </c>
      <c r="BD1228" s="13">
        <f t="shared" si="1122"/>
        <v>0</v>
      </c>
      <c r="BE1228" s="13">
        <f t="shared" si="1123"/>
        <v>0</v>
      </c>
      <c r="BF1228" s="13">
        <f t="shared" si="1124"/>
        <v>0</v>
      </c>
      <c r="BG1228" s="13">
        <f t="shared" si="1125"/>
        <v>0</v>
      </c>
      <c r="BH1228" s="13">
        <f t="shared" si="1126"/>
        <v>0</v>
      </c>
      <c r="BI1228" s="73">
        <f t="shared" si="1141"/>
        <v>956859.05999999994</v>
      </c>
      <c r="BJ1228" s="219"/>
      <c r="BK1228" s="850">
        <f t="shared" si="1127"/>
        <v>0</v>
      </c>
      <c r="BL1228" s="109">
        <f t="shared" si="1128"/>
        <v>0</v>
      </c>
      <c r="BM1228" s="109">
        <f t="shared" si="1129"/>
        <v>0</v>
      </c>
      <c r="BN1228" s="109">
        <f t="shared" si="1130"/>
        <v>0</v>
      </c>
      <c r="BO1228" s="109">
        <f t="shared" si="1131"/>
        <v>0</v>
      </c>
      <c r="BP1228" s="109">
        <f t="shared" si="1132"/>
        <v>0</v>
      </c>
      <c r="BQ1228" s="109">
        <f t="shared" si="1133"/>
        <v>0</v>
      </c>
      <c r="BR1228" s="109">
        <f t="shared" si="1134"/>
        <v>0</v>
      </c>
      <c r="BS1228" s="109">
        <f t="shared" si="1135"/>
        <v>956859.05999999994</v>
      </c>
      <c r="BT1228" s="109">
        <f t="shared" si="1136"/>
        <v>0</v>
      </c>
      <c r="BU1228" s="109">
        <f t="shared" si="1137"/>
        <v>0</v>
      </c>
      <c r="BV1228" s="109">
        <f t="shared" si="1138"/>
        <v>0</v>
      </c>
      <c r="BW1228" s="109">
        <f t="shared" si="1139"/>
        <v>0</v>
      </c>
      <c r="BX1228" s="109">
        <f t="shared" si="1140"/>
        <v>0</v>
      </c>
      <c r="BY1228" s="1000">
        <f t="shared" si="1142"/>
        <v>956859.05999999994</v>
      </c>
    </row>
    <row r="1229" spans="1:77">
      <c r="A1229" s="678" t="s">
        <v>2429</v>
      </c>
      <c r="B1229" s="678" t="s">
        <v>2430</v>
      </c>
      <c r="C1229" s="57" t="s">
        <v>16</v>
      </c>
      <c r="D1229" s="684" t="s">
        <v>18</v>
      </c>
      <c r="E1229" s="681" t="s">
        <v>349</v>
      </c>
      <c r="F1229" s="683">
        <v>41274</v>
      </c>
      <c r="G1229" s="682" t="s">
        <v>106</v>
      </c>
      <c r="H1229" s="241" t="s">
        <v>120</v>
      </c>
      <c r="I1229" s="38"/>
      <c r="J1229" s="983"/>
      <c r="K1229" s="903"/>
      <c r="L1229" s="798"/>
      <c r="M1229" s="429"/>
      <c r="N1229" s="109"/>
      <c r="O1229" s="109"/>
      <c r="P1229" s="109"/>
      <c r="Q1229" s="607"/>
      <c r="R1229" s="93"/>
      <c r="S1229" s="109"/>
      <c r="T1229" s="109"/>
      <c r="U1229" s="109"/>
      <c r="V1229" s="109">
        <v>0</v>
      </c>
      <c r="W1229" s="109">
        <v>0</v>
      </c>
      <c r="X1229" s="109">
        <v>0</v>
      </c>
      <c r="Y1229" s="109">
        <v>0</v>
      </c>
      <c r="Z1229" s="109">
        <v>0</v>
      </c>
      <c r="AA1229" s="109">
        <v>0</v>
      </c>
      <c r="AB1229" s="109">
        <v>0</v>
      </c>
      <c r="AC1229" s="109">
        <v>0</v>
      </c>
      <c r="AD1229" s="109">
        <v>0</v>
      </c>
      <c r="AE1229" s="109">
        <v>0</v>
      </c>
      <c r="AF1229" s="109">
        <v>0</v>
      </c>
      <c r="AG1229" s="109">
        <v>0</v>
      </c>
      <c r="AH1229" s="109">
        <v>0</v>
      </c>
      <c r="AI1229" s="109">
        <v>0</v>
      </c>
      <c r="AJ1229" s="109">
        <v>318953.00999999989</v>
      </c>
      <c r="AK1229" s="109">
        <v>0</v>
      </c>
      <c r="AL1229" s="109">
        <v>0</v>
      </c>
      <c r="AM1229" s="109">
        <v>0</v>
      </c>
      <c r="AN1229" s="109">
        <v>0</v>
      </c>
      <c r="AO1229" s="109">
        <v>0</v>
      </c>
      <c r="AP1229" s="160">
        <f t="shared" si="1143"/>
        <v>0</v>
      </c>
      <c r="AQ1229" s="160">
        <f t="shared" si="1144"/>
        <v>318953.00999999989</v>
      </c>
      <c r="AR1229" s="160">
        <f t="shared" si="1145"/>
        <v>318953.00999999989</v>
      </c>
      <c r="AS1229" s="607"/>
      <c r="AT1229" s="219"/>
      <c r="AU1229" s="13">
        <f t="shared" si="1113"/>
        <v>0</v>
      </c>
      <c r="AV1229" s="13">
        <f t="shared" si="1114"/>
        <v>0</v>
      </c>
      <c r="AW1229" s="13">
        <f t="shared" si="1115"/>
        <v>0</v>
      </c>
      <c r="AX1229" s="13">
        <f t="shared" si="1116"/>
        <v>0</v>
      </c>
      <c r="AY1229" s="13">
        <f t="shared" si="1117"/>
        <v>0</v>
      </c>
      <c r="AZ1229" s="13">
        <f t="shared" si="1118"/>
        <v>0</v>
      </c>
      <c r="BA1229" s="13">
        <f t="shared" si="1119"/>
        <v>0</v>
      </c>
      <c r="BB1229" s="13">
        <f t="shared" si="1120"/>
        <v>0</v>
      </c>
      <c r="BC1229" s="13">
        <f t="shared" si="1121"/>
        <v>318953.00999999989</v>
      </c>
      <c r="BD1229" s="13">
        <f t="shared" si="1122"/>
        <v>0</v>
      </c>
      <c r="BE1229" s="13">
        <f t="shared" si="1123"/>
        <v>0</v>
      </c>
      <c r="BF1229" s="13">
        <f t="shared" si="1124"/>
        <v>0</v>
      </c>
      <c r="BG1229" s="13">
        <f t="shared" si="1125"/>
        <v>0</v>
      </c>
      <c r="BH1229" s="13">
        <f t="shared" si="1126"/>
        <v>0</v>
      </c>
      <c r="BI1229" s="73">
        <f t="shared" si="1141"/>
        <v>318953.00999999989</v>
      </c>
      <c r="BJ1229" s="219"/>
      <c r="BK1229" s="850">
        <f t="shared" si="1127"/>
        <v>0</v>
      </c>
      <c r="BL1229" s="109">
        <f t="shared" si="1128"/>
        <v>0</v>
      </c>
      <c r="BM1229" s="109">
        <f t="shared" si="1129"/>
        <v>0</v>
      </c>
      <c r="BN1229" s="109">
        <f t="shared" si="1130"/>
        <v>0</v>
      </c>
      <c r="BO1229" s="109">
        <f t="shared" si="1131"/>
        <v>0</v>
      </c>
      <c r="BP1229" s="109">
        <f t="shared" si="1132"/>
        <v>0</v>
      </c>
      <c r="BQ1229" s="109">
        <f t="shared" si="1133"/>
        <v>0</v>
      </c>
      <c r="BR1229" s="109">
        <f t="shared" si="1134"/>
        <v>0</v>
      </c>
      <c r="BS1229" s="109">
        <f t="shared" si="1135"/>
        <v>318953.00999999989</v>
      </c>
      <c r="BT1229" s="109">
        <f t="shared" si="1136"/>
        <v>0</v>
      </c>
      <c r="BU1229" s="109">
        <f t="shared" si="1137"/>
        <v>0</v>
      </c>
      <c r="BV1229" s="109">
        <f t="shared" si="1138"/>
        <v>0</v>
      </c>
      <c r="BW1229" s="109">
        <f t="shared" si="1139"/>
        <v>0</v>
      </c>
      <c r="BX1229" s="109">
        <f t="shared" si="1140"/>
        <v>0</v>
      </c>
      <c r="BY1229" s="1000">
        <f t="shared" si="1142"/>
        <v>318953.00999999989</v>
      </c>
    </row>
    <row r="1230" spans="1:77">
      <c r="A1230" s="679" t="s">
        <v>268</v>
      </c>
      <c r="B1230" s="679" t="s">
        <v>3495</v>
      </c>
      <c r="C1230" s="57" t="s">
        <v>20</v>
      </c>
      <c r="D1230" s="684" t="s">
        <v>7</v>
      </c>
      <c r="E1230" s="681" t="s">
        <v>349</v>
      </c>
      <c r="F1230" s="682">
        <v>41214</v>
      </c>
      <c r="G1230" s="682" t="s">
        <v>106</v>
      </c>
      <c r="H1230" s="241" t="s">
        <v>124</v>
      </c>
      <c r="I1230" s="38"/>
      <c r="J1230" s="983"/>
      <c r="K1230" s="903"/>
      <c r="L1230" s="798"/>
      <c r="M1230" s="429"/>
      <c r="N1230" s="109"/>
      <c r="O1230" s="109"/>
      <c r="P1230" s="109"/>
      <c r="Q1230" s="607"/>
      <c r="R1230" s="93"/>
      <c r="S1230" s="109">
        <v>0</v>
      </c>
      <c r="T1230" s="109">
        <v>0</v>
      </c>
      <c r="U1230" s="109">
        <v>0</v>
      </c>
      <c r="V1230" s="109">
        <v>0</v>
      </c>
      <c r="W1230" s="109">
        <v>0</v>
      </c>
      <c r="X1230" s="109">
        <v>0</v>
      </c>
      <c r="Y1230" s="109">
        <v>0</v>
      </c>
      <c r="Z1230" s="109">
        <v>0</v>
      </c>
      <c r="AA1230" s="109">
        <v>0</v>
      </c>
      <c r="AB1230" s="109">
        <v>0</v>
      </c>
      <c r="AC1230" s="109">
        <v>0</v>
      </c>
      <c r="AD1230" s="109">
        <v>0</v>
      </c>
      <c r="AE1230" s="109">
        <v>0</v>
      </c>
      <c r="AF1230" s="109">
        <v>0</v>
      </c>
      <c r="AG1230" s="109">
        <v>0</v>
      </c>
      <c r="AH1230" s="109">
        <v>0</v>
      </c>
      <c r="AI1230" s="109">
        <v>30000</v>
      </c>
      <c r="AJ1230" s="109">
        <v>0</v>
      </c>
      <c r="AK1230" s="109">
        <v>0</v>
      </c>
      <c r="AL1230" s="109">
        <v>0</v>
      </c>
      <c r="AM1230" s="109">
        <v>0</v>
      </c>
      <c r="AN1230" s="109">
        <v>0</v>
      </c>
      <c r="AO1230" s="109">
        <v>0</v>
      </c>
      <c r="AP1230" s="160">
        <f t="shared" si="1143"/>
        <v>0</v>
      </c>
      <c r="AQ1230" s="160">
        <f t="shared" si="1144"/>
        <v>30000</v>
      </c>
      <c r="AR1230" s="160">
        <f t="shared" si="1145"/>
        <v>30000</v>
      </c>
      <c r="AS1230" s="607"/>
      <c r="AT1230" s="219"/>
      <c r="AU1230" s="13">
        <f t="shared" si="1113"/>
        <v>0</v>
      </c>
      <c r="AV1230" s="13">
        <f t="shared" si="1114"/>
        <v>0</v>
      </c>
      <c r="AW1230" s="13">
        <f t="shared" si="1115"/>
        <v>0</v>
      </c>
      <c r="AX1230" s="13">
        <f t="shared" si="1116"/>
        <v>0</v>
      </c>
      <c r="AY1230" s="13">
        <f t="shared" si="1117"/>
        <v>0</v>
      </c>
      <c r="AZ1230" s="13">
        <f t="shared" si="1118"/>
        <v>0</v>
      </c>
      <c r="BA1230" s="13">
        <f t="shared" si="1119"/>
        <v>0</v>
      </c>
      <c r="BB1230" s="13">
        <f t="shared" si="1120"/>
        <v>30000</v>
      </c>
      <c r="BC1230" s="13">
        <f t="shared" si="1121"/>
        <v>0</v>
      </c>
      <c r="BD1230" s="13">
        <f t="shared" si="1122"/>
        <v>0</v>
      </c>
      <c r="BE1230" s="13">
        <f t="shared" si="1123"/>
        <v>0</v>
      </c>
      <c r="BF1230" s="13">
        <f t="shared" si="1124"/>
        <v>0</v>
      </c>
      <c r="BG1230" s="13">
        <f t="shared" si="1125"/>
        <v>0</v>
      </c>
      <c r="BH1230" s="13">
        <f t="shared" si="1126"/>
        <v>0</v>
      </c>
      <c r="BI1230" s="73">
        <f t="shared" si="1141"/>
        <v>30000</v>
      </c>
      <c r="BJ1230" s="219"/>
      <c r="BK1230" s="850">
        <f t="shared" si="1127"/>
        <v>0</v>
      </c>
      <c r="BL1230" s="109">
        <f t="shared" si="1128"/>
        <v>0</v>
      </c>
      <c r="BM1230" s="109">
        <f t="shared" si="1129"/>
        <v>0</v>
      </c>
      <c r="BN1230" s="109">
        <f t="shared" si="1130"/>
        <v>0</v>
      </c>
      <c r="BO1230" s="109">
        <f t="shared" si="1131"/>
        <v>0</v>
      </c>
      <c r="BP1230" s="109">
        <f t="shared" si="1132"/>
        <v>0</v>
      </c>
      <c r="BQ1230" s="109">
        <f t="shared" si="1133"/>
        <v>0</v>
      </c>
      <c r="BR1230" s="109">
        <f t="shared" si="1134"/>
        <v>30000</v>
      </c>
      <c r="BS1230" s="109">
        <f t="shared" si="1135"/>
        <v>0</v>
      </c>
      <c r="BT1230" s="109">
        <f t="shared" si="1136"/>
        <v>0</v>
      </c>
      <c r="BU1230" s="109">
        <f t="shared" si="1137"/>
        <v>0</v>
      </c>
      <c r="BV1230" s="109">
        <f t="shared" si="1138"/>
        <v>0</v>
      </c>
      <c r="BW1230" s="109">
        <f t="shared" si="1139"/>
        <v>0</v>
      </c>
      <c r="BX1230" s="109">
        <f t="shared" si="1140"/>
        <v>0</v>
      </c>
      <c r="BY1230" s="1000">
        <f t="shared" si="1142"/>
        <v>30000</v>
      </c>
    </row>
    <row r="1231" spans="1:77" ht="114.75">
      <c r="A1231" s="2" t="s">
        <v>3456</v>
      </c>
      <c r="B1231" s="2" t="s">
        <v>3457</v>
      </c>
      <c r="C1231" s="57" t="s">
        <v>20</v>
      </c>
      <c r="D1231" s="57" t="s">
        <v>7</v>
      </c>
      <c r="E1231" s="681" t="s">
        <v>349</v>
      </c>
      <c r="F1231" s="682">
        <v>40908</v>
      </c>
      <c r="G1231" s="682" t="s">
        <v>106</v>
      </c>
      <c r="H1231" s="241" t="s">
        <v>124</v>
      </c>
      <c r="I1231" s="38"/>
      <c r="J1231" s="983"/>
      <c r="K1231" s="903"/>
      <c r="L1231" s="902" t="s">
        <v>1392</v>
      </c>
      <c r="M1231" s="986" t="s">
        <v>3646</v>
      </c>
      <c r="N1231" s="109"/>
      <c r="O1231" s="109"/>
      <c r="P1231" s="109"/>
      <c r="Q1231" s="607"/>
      <c r="R1231" s="93"/>
      <c r="S1231" s="109">
        <v>0</v>
      </c>
      <c r="T1231" s="109">
        <v>0</v>
      </c>
      <c r="U1231" s="109">
        <v>0</v>
      </c>
      <c r="V1231" s="109">
        <v>0</v>
      </c>
      <c r="W1231" s="109">
        <v>0</v>
      </c>
      <c r="X1231" s="109">
        <v>1415796.83</v>
      </c>
      <c r="Y1231" s="109">
        <v>0</v>
      </c>
      <c r="Z1231" s="109">
        <v>0</v>
      </c>
      <c r="AA1231" s="109">
        <v>0</v>
      </c>
      <c r="AB1231" s="109">
        <v>0</v>
      </c>
      <c r="AC1231" s="109">
        <v>0</v>
      </c>
      <c r="AD1231" s="109">
        <v>0</v>
      </c>
      <c r="AE1231" s="109">
        <v>0</v>
      </c>
      <c r="AF1231" s="109">
        <v>0</v>
      </c>
      <c r="AG1231" s="109">
        <v>0</v>
      </c>
      <c r="AH1231" s="109">
        <v>0</v>
      </c>
      <c r="AI1231" s="109">
        <v>0</v>
      </c>
      <c r="AJ1231" s="109">
        <v>0</v>
      </c>
      <c r="AK1231" s="109">
        <v>0</v>
      </c>
      <c r="AL1231" s="109">
        <v>0</v>
      </c>
      <c r="AM1231" s="109">
        <v>0</v>
      </c>
      <c r="AN1231" s="109">
        <v>0</v>
      </c>
      <c r="AO1231" s="109">
        <v>0</v>
      </c>
      <c r="AP1231" s="160">
        <f t="shared" si="1143"/>
        <v>1415796.83</v>
      </c>
      <c r="AQ1231" s="160">
        <f t="shared" si="1144"/>
        <v>0</v>
      </c>
      <c r="AR1231" s="160">
        <f t="shared" si="1145"/>
        <v>1415796.83</v>
      </c>
      <c r="AS1231" s="607"/>
      <c r="AT1231" s="219"/>
      <c r="AU1231" s="943">
        <v>0</v>
      </c>
      <c r="AV1231" s="943">
        <v>0</v>
      </c>
      <c r="AW1231" s="943">
        <v>0</v>
      </c>
      <c r="AX1231" s="943">
        <v>0</v>
      </c>
      <c r="AY1231" s="943">
        <v>0</v>
      </c>
      <c r="AZ1231" s="943">
        <v>0</v>
      </c>
      <c r="BA1231" s="943">
        <v>0</v>
      </c>
      <c r="BB1231" s="943">
        <v>0</v>
      </c>
      <c r="BC1231" s="943">
        <v>0</v>
      </c>
      <c r="BD1231" s="943">
        <v>0</v>
      </c>
      <c r="BE1231" s="943">
        <v>0</v>
      </c>
      <c r="BF1231" s="943">
        <v>0</v>
      </c>
      <c r="BG1231" s="943">
        <v>0</v>
      </c>
      <c r="BH1231" s="943">
        <v>0</v>
      </c>
      <c r="BI1231" s="73">
        <f t="shared" si="1141"/>
        <v>0</v>
      </c>
      <c r="BJ1231" s="219"/>
      <c r="BK1231" s="850">
        <f t="shared" si="1127"/>
        <v>0</v>
      </c>
      <c r="BL1231" s="109">
        <f t="shared" si="1128"/>
        <v>0</v>
      </c>
      <c r="BM1231" s="109">
        <f t="shared" si="1129"/>
        <v>0</v>
      </c>
      <c r="BN1231" s="109">
        <f t="shared" si="1130"/>
        <v>0</v>
      </c>
      <c r="BO1231" s="109">
        <f t="shared" si="1131"/>
        <v>0</v>
      </c>
      <c r="BP1231" s="109">
        <f t="shared" si="1132"/>
        <v>0</v>
      </c>
      <c r="BQ1231" s="109">
        <f t="shared" si="1133"/>
        <v>0</v>
      </c>
      <c r="BR1231" s="109">
        <f t="shared" si="1134"/>
        <v>0</v>
      </c>
      <c r="BS1231" s="109">
        <f t="shared" si="1135"/>
        <v>0</v>
      </c>
      <c r="BT1231" s="109">
        <f t="shared" si="1136"/>
        <v>0</v>
      </c>
      <c r="BU1231" s="109">
        <f t="shared" si="1137"/>
        <v>0</v>
      </c>
      <c r="BV1231" s="109">
        <f t="shared" si="1138"/>
        <v>0</v>
      </c>
      <c r="BW1231" s="109">
        <f t="shared" si="1139"/>
        <v>0</v>
      </c>
      <c r="BX1231" s="109">
        <f t="shared" si="1140"/>
        <v>0</v>
      </c>
      <c r="BY1231" s="1000">
        <f t="shared" si="1142"/>
        <v>0</v>
      </c>
    </row>
    <row r="1232" spans="1:77">
      <c r="A1232" s="678" t="s">
        <v>2318</v>
      </c>
      <c r="B1232" s="678" t="s">
        <v>344</v>
      </c>
      <c r="C1232" s="57" t="s">
        <v>45</v>
      </c>
      <c r="D1232" s="57" t="s">
        <v>7</v>
      </c>
      <c r="E1232" s="681" t="s">
        <v>349</v>
      </c>
      <c r="F1232" s="683">
        <v>40847</v>
      </c>
      <c r="G1232" s="682" t="s">
        <v>148</v>
      </c>
      <c r="H1232" s="241" t="s">
        <v>156</v>
      </c>
      <c r="I1232" s="38"/>
      <c r="J1232" s="983"/>
      <c r="K1232" s="903"/>
      <c r="L1232" s="798"/>
      <c r="M1232" s="429"/>
      <c r="N1232" s="109"/>
      <c r="O1232" s="109"/>
      <c r="P1232" s="109"/>
      <c r="Q1232" s="607"/>
      <c r="R1232" s="93"/>
      <c r="S1232" s="109"/>
      <c r="T1232" s="109"/>
      <c r="U1232" s="109"/>
      <c r="V1232" s="109">
        <v>85860.28</v>
      </c>
      <c r="W1232" s="109">
        <v>25127.449999999997</v>
      </c>
      <c r="X1232" s="109">
        <v>25127.449999999997</v>
      </c>
      <c r="Y1232" s="109">
        <v>0</v>
      </c>
      <c r="Z1232" s="109">
        <v>0</v>
      </c>
      <c r="AA1232" s="109">
        <v>0</v>
      </c>
      <c r="AB1232" s="109">
        <v>0</v>
      </c>
      <c r="AC1232" s="109">
        <v>0</v>
      </c>
      <c r="AD1232" s="109">
        <v>0</v>
      </c>
      <c r="AE1232" s="109">
        <v>0</v>
      </c>
      <c r="AF1232" s="109">
        <v>0</v>
      </c>
      <c r="AG1232" s="109">
        <v>0</v>
      </c>
      <c r="AH1232" s="109">
        <v>0</v>
      </c>
      <c r="AI1232" s="109">
        <v>0</v>
      </c>
      <c r="AJ1232" s="109">
        <v>0</v>
      </c>
      <c r="AK1232" s="109">
        <v>0</v>
      </c>
      <c r="AL1232" s="109">
        <v>0</v>
      </c>
      <c r="AM1232" s="109">
        <v>0</v>
      </c>
      <c r="AN1232" s="109">
        <v>0</v>
      </c>
      <c r="AO1232" s="109">
        <v>0</v>
      </c>
      <c r="AP1232" s="160">
        <f t="shared" si="1143"/>
        <v>136115.18</v>
      </c>
      <c r="AQ1232" s="160">
        <f t="shared" si="1144"/>
        <v>0</v>
      </c>
      <c r="AR1232" s="160">
        <f t="shared" si="1145"/>
        <v>136115.18</v>
      </c>
      <c r="AS1232" s="607"/>
      <c r="AT1232" s="219"/>
      <c r="AU1232" s="13">
        <f t="shared" ref="AU1232:AU1270" si="1146">AB1232</f>
        <v>0</v>
      </c>
      <c r="AV1232" s="13">
        <f t="shared" ref="AV1232:AV1270" si="1147">AC1232</f>
        <v>0</v>
      </c>
      <c r="AW1232" s="13">
        <f t="shared" ref="AW1232:AW1270" si="1148">AD1232</f>
        <v>0</v>
      </c>
      <c r="AX1232" s="13">
        <f t="shared" ref="AX1232:AX1270" si="1149">AE1232</f>
        <v>0</v>
      </c>
      <c r="AY1232" s="13">
        <f t="shared" ref="AY1232:AY1270" si="1150">AF1232</f>
        <v>0</v>
      </c>
      <c r="AZ1232" s="13">
        <f t="shared" ref="AZ1232:AZ1270" si="1151">AG1232</f>
        <v>0</v>
      </c>
      <c r="BA1232" s="13">
        <f t="shared" ref="BA1232:BA1270" si="1152">AH1232</f>
        <v>0</v>
      </c>
      <c r="BB1232" s="13">
        <f t="shared" ref="BB1232:BB1270" si="1153">AI1232</f>
        <v>0</v>
      </c>
      <c r="BC1232" s="13">
        <f t="shared" ref="BC1232:BC1270" si="1154">AJ1232</f>
        <v>0</v>
      </c>
      <c r="BD1232" s="13">
        <f t="shared" ref="BD1232:BD1270" si="1155">AK1232</f>
        <v>0</v>
      </c>
      <c r="BE1232" s="13">
        <f t="shared" ref="BE1232:BE1270" si="1156">AL1232</f>
        <v>0</v>
      </c>
      <c r="BF1232" s="13">
        <f t="shared" ref="BF1232:BF1270" si="1157">AM1232</f>
        <v>0</v>
      </c>
      <c r="BG1232" s="13">
        <f t="shared" ref="BG1232:BG1270" si="1158">AN1232</f>
        <v>0</v>
      </c>
      <c r="BH1232" s="13">
        <f t="shared" ref="BH1232:BH1270" si="1159">AO1232</f>
        <v>0</v>
      </c>
      <c r="BI1232" s="73">
        <f t="shared" si="1141"/>
        <v>0</v>
      </c>
      <c r="BJ1232" s="219"/>
      <c r="BK1232" s="850">
        <f t="shared" si="1127"/>
        <v>0</v>
      </c>
      <c r="BL1232" s="109">
        <f t="shared" si="1128"/>
        <v>0</v>
      </c>
      <c r="BM1232" s="109">
        <f t="shared" si="1129"/>
        <v>0</v>
      </c>
      <c r="BN1232" s="109">
        <f t="shared" si="1130"/>
        <v>0</v>
      </c>
      <c r="BO1232" s="109">
        <f t="shared" si="1131"/>
        <v>0</v>
      </c>
      <c r="BP1232" s="109">
        <f t="shared" si="1132"/>
        <v>0</v>
      </c>
      <c r="BQ1232" s="109">
        <f t="shared" si="1133"/>
        <v>0</v>
      </c>
      <c r="BR1232" s="109">
        <f t="shared" si="1134"/>
        <v>0</v>
      </c>
      <c r="BS1232" s="109">
        <f t="shared" si="1135"/>
        <v>0</v>
      </c>
      <c r="BT1232" s="109">
        <f t="shared" si="1136"/>
        <v>0</v>
      </c>
      <c r="BU1232" s="109">
        <f t="shared" si="1137"/>
        <v>0</v>
      </c>
      <c r="BV1232" s="109">
        <f t="shared" si="1138"/>
        <v>0</v>
      </c>
      <c r="BW1232" s="109">
        <f t="shared" si="1139"/>
        <v>0</v>
      </c>
      <c r="BX1232" s="109">
        <f t="shared" si="1140"/>
        <v>0</v>
      </c>
      <c r="BY1232" s="1000">
        <f t="shared" si="1142"/>
        <v>0</v>
      </c>
    </row>
    <row r="1233" spans="1:77">
      <c r="A1233" s="678" t="s">
        <v>268</v>
      </c>
      <c r="B1233" s="678" t="s">
        <v>2078</v>
      </c>
      <c r="C1233" s="57" t="s">
        <v>36</v>
      </c>
      <c r="D1233" s="684" t="s">
        <v>38</v>
      </c>
      <c r="E1233" s="681" t="s">
        <v>349</v>
      </c>
      <c r="F1233" s="683">
        <v>41425</v>
      </c>
      <c r="G1233" s="682" t="s">
        <v>106</v>
      </c>
      <c r="H1233" s="241" t="s">
        <v>142</v>
      </c>
      <c r="I1233" s="38"/>
      <c r="J1233" s="983"/>
      <c r="K1233" s="903"/>
      <c r="L1233" s="798"/>
      <c r="M1233" s="429"/>
      <c r="N1233" s="109"/>
      <c r="O1233" s="109"/>
      <c r="P1233" s="109"/>
      <c r="Q1233" s="607"/>
      <c r="R1233" s="93"/>
      <c r="S1233" s="109">
        <v>0</v>
      </c>
      <c r="T1233" s="109">
        <v>0</v>
      </c>
      <c r="U1233" s="109">
        <v>0</v>
      </c>
      <c r="V1233" s="109">
        <v>0</v>
      </c>
      <c r="W1233" s="109">
        <v>0</v>
      </c>
      <c r="X1233" s="109">
        <v>0</v>
      </c>
      <c r="Y1233" s="109">
        <v>0</v>
      </c>
      <c r="Z1233" s="109">
        <v>0</v>
      </c>
      <c r="AA1233" s="109">
        <v>0</v>
      </c>
      <c r="AB1233" s="109">
        <v>0</v>
      </c>
      <c r="AC1233" s="109">
        <v>0</v>
      </c>
      <c r="AD1233" s="109">
        <v>0</v>
      </c>
      <c r="AE1233" s="109">
        <v>0</v>
      </c>
      <c r="AF1233" s="109">
        <v>0</v>
      </c>
      <c r="AG1233" s="109">
        <v>0</v>
      </c>
      <c r="AH1233" s="109">
        <v>0</v>
      </c>
      <c r="AI1233" s="109">
        <v>0</v>
      </c>
      <c r="AJ1233" s="109">
        <v>0</v>
      </c>
      <c r="AK1233" s="109">
        <v>0</v>
      </c>
      <c r="AL1233" s="109">
        <v>0</v>
      </c>
      <c r="AM1233" s="109">
        <v>0</v>
      </c>
      <c r="AN1233" s="109">
        <v>0</v>
      </c>
      <c r="AO1233" s="109">
        <v>865300</v>
      </c>
      <c r="AP1233" s="160">
        <f t="shared" si="1143"/>
        <v>0</v>
      </c>
      <c r="AQ1233" s="160">
        <f t="shared" si="1144"/>
        <v>865300</v>
      </c>
      <c r="AR1233" s="160">
        <f t="shared" si="1145"/>
        <v>865300</v>
      </c>
      <c r="AS1233" s="607"/>
      <c r="AT1233" s="219"/>
      <c r="AU1233" s="13">
        <f t="shared" si="1146"/>
        <v>0</v>
      </c>
      <c r="AV1233" s="13">
        <f t="shared" si="1147"/>
        <v>0</v>
      </c>
      <c r="AW1233" s="13">
        <f t="shared" si="1148"/>
        <v>0</v>
      </c>
      <c r="AX1233" s="13">
        <f t="shared" si="1149"/>
        <v>0</v>
      </c>
      <c r="AY1233" s="13">
        <f t="shared" si="1150"/>
        <v>0</v>
      </c>
      <c r="AZ1233" s="13">
        <f t="shared" si="1151"/>
        <v>0</v>
      </c>
      <c r="BA1233" s="13">
        <f t="shared" si="1152"/>
        <v>0</v>
      </c>
      <c r="BB1233" s="13">
        <f t="shared" si="1153"/>
        <v>0</v>
      </c>
      <c r="BC1233" s="13">
        <f t="shared" si="1154"/>
        <v>0</v>
      </c>
      <c r="BD1233" s="13">
        <f t="shared" si="1155"/>
        <v>0</v>
      </c>
      <c r="BE1233" s="13">
        <f t="shared" si="1156"/>
        <v>0</v>
      </c>
      <c r="BF1233" s="13">
        <f t="shared" si="1157"/>
        <v>0</v>
      </c>
      <c r="BG1233" s="13">
        <f t="shared" si="1158"/>
        <v>0</v>
      </c>
      <c r="BH1233" s="13">
        <f t="shared" si="1159"/>
        <v>865300</v>
      </c>
      <c r="BI1233" s="73">
        <f t="shared" si="1141"/>
        <v>865300</v>
      </c>
      <c r="BJ1233" s="219"/>
      <c r="BK1233" s="850"/>
      <c r="BL1233" s="109"/>
      <c r="BM1233" s="109"/>
      <c r="BN1233" s="109"/>
      <c r="BO1233" s="109"/>
      <c r="BP1233" s="109"/>
      <c r="BQ1233" s="109"/>
      <c r="BR1233" s="109"/>
      <c r="BS1233" s="109"/>
      <c r="BT1233" s="109"/>
      <c r="BU1233" s="109"/>
      <c r="BV1233" s="109"/>
      <c r="BW1233" s="109"/>
      <c r="BX1233" s="109"/>
      <c r="BY1233" s="1000">
        <f t="shared" si="1142"/>
        <v>0</v>
      </c>
    </row>
    <row r="1234" spans="1:77">
      <c r="A1234" s="2" t="s">
        <v>2329</v>
      </c>
      <c r="B1234" s="2" t="s">
        <v>2330</v>
      </c>
      <c r="C1234" s="57" t="s">
        <v>45</v>
      </c>
      <c r="D1234" s="57" t="s">
        <v>7</v>
      </c>
      <c r="E1234" s="681" t="s">
        <v>349</v>
      </c>
      <c r="F1234" s="682">
        <v>41243</v>
      </c>
      <c r="G1234" s="682" t="s">
        <v>148</v>
      </c>
      <c r="H1234" s="241" t="s">
        <v>156</v>
      </c>
      <c r="I1234" s="38"/>
      <c r="J1234" s="983"/>
      <c r="K1234" s="903"/>
      <c r="L1234" s="798"/>
      <c r="M1234" s="429"/>
      <c r="N1234" s="109"/>
      <c r="O1234" s="109"/>
      <c r="P1234" s="109"/>
      <c r="Q1234" s="607"/>
      <c r="R1234" s="93"/>
      <c r="S1234" s="109"/>
      <c r="T1234" s="109"/>
      <c r="U1234" s="109"/>
      <c r="V1234" s="109">
        <v>0</v>
      </c>
      <c r="W1234" s="109">
        <v>0</v>
      </c>
      <c r="X1234" s="109">
        <v>0</v>
      </c>
      <c r="Y1234" s="109">
        <v>0</v>
      </c>
      <c r="Z1234" s="109">
        <v>0</v>
      </c>
      <c r="AA1234" s="109">
        <v>0</v>
      </c>
      <c r="AB1234" s="109">
        <v>0</v>
      </c>
      <c r="AC1234" s="109">
        <v>0</v>
      </c>
      <c r="AD1234" s="109">
        <v>0</v>
      </c>
      <c r="AE1234" s="109">
        <v>0</v>
      </c>
      <c r="AF1234" s="109">
        <v>0</v>
      </c>
      <c r="AG1234" s="109">
        <v>0</v>
      </c>
      <c r="AH1234" s="109">
        <v>0</v>
      </c>
      <c r="AI1234" s="109">
        <v>110367.38</v>
      </c>
      <c r="AJ1234" s="109">
        <v>0</v>
      </c>
      <c r="AK1234" s="109">
        <v>0</v>
      </c>
      <c r="AL1234" s="109">
        <v>0</v>
      </c>
      <c r="AM1234" s="109">
        <v>0</v>
      </c>
      <c r="AN1234" s="109">
        <v>0</v>
      </c>
      <c r="AO1234" s="109">
        <v>0</v>
      </c>
      <c r="AP1234" s="160">
        <f t="shared" si="1143"/>
        <v>0</v>
      </c>
      <c r="AQ1234" s="160">
        <f t="shared" si="1144"/>
        <v>110367.38</v>
      </c>
      <c r="AR1234" s="160">
        <f t="shared" si="1145"/>
        <v>110367.38</v>
      </c>
      <c r="AS1234" s="607"/>
      <c r="AT1234" s="219"/>
      <c r="AU1234" s="13">
        <f t="shared" si="1146"/>
        <v>0</v>
      </c>
      <c r="AV1234" s="13">
        <f t="shared" si="1147"/>
        <v>0</v>
      </c>
      <c r="AW1234" s="13">
        <f t="shared" si="1148"/>
        <v>0</v>
      </c>
      <c r="AX1234" s="13">
        <f t="shared" si="1149"/>
        <v>0</v>
      </c>
      <c r="AY1234" s="13">
        <f t="shared" si="1150"/>
        <v>0</v>
      </c>
      <c r="AZ1234" s="13">
        <f t="shared" si="1151"/>
        <v>0</v>
      </c>
      <c r="BA1234" s="13">
        <f t="shared" si="1152"/>
        <v>0</v>
      </c>
      <c r="BB1234" s="13">
        <f t="shared" si="1153"/>
        <v>110367.38</v>
      </c>
      <c r="BC1234" s="13">
        <f t="shared" si="1154"/>
        <v>0</v>
      </c>
      <c r="BD1234" s="13">
        <f t="shared" si="1155"/>
        <v>0</v>
      </c>
      <c r="BE1234" s="13">
        <f t="shared" si="1156"/>
        <v>0</v>
      </c>
      <c r="BF1234" s="13">
        <f t="shared" si="1157"/>
        <v>0</v>
      </c>
      <c r="BG1234" s="13">
        <f t="shared" si="1158"/>
        <v>0</v>
      </c>
      <c r="BH1234" s="13">
        <f t="shared" si="1159"/>
        <v>0</v>
      </c>
      <c r="BI1234" s="73">
        <f t="shared" si="1141"/>
        <v>110367.38</v>
      </c>
      <c r="BJ1234" s="219"/>
      <c r="BK1234" s="850">
        <f t="shared" ref="BK1234:BK1272" si="1160">IF($E1234="N",AU1234)</f>
        <v>0</v>
      </c>
      <c r="BL1234" s="109">
        <f t="shared" ref="BL1234:BL1272" si="1161">IF($E1234="N",AV1234)</f>
        <v>0</v>
      </c>
      <c r="BM1234" s="109">
        <f t="shared" ref="BM1234:BM1272" si="1162">IF($E1234="N",AW1234)</f>
        <v>0</v>
      </c>
      <c r="BN1234" s="109">
        <f t="shared" ref="BN1234:BN1272" si="1163">IF($E1234="N",AX1234)</f>
        <v>0</v>
      </c>
      <c r="BO1234" s="109">
        <f t="shared" ref="BO1234:BO1272" si="1164">IF($E1234="N",AY1234)</f>
        <v>0</v>
      </c>
      <c r="BP1234" s="109">
        <f t="shared" ref="BP1234:BP1272" si="1165">IF($E1234="N",AZ1234)</f>
        <v>0</v>
      </c>
      <c r="BQ1234" s="109">
        <f t="shared" ref="BQ1234:BQ1272" si="1166">IF($E1234="N",BA1234)</f>
        <v>0</v>
      </c>
      <c r="BR1234" s="109">
        <f t="shared" ref="BR1234:BR1272" si="1167">IF($E1234="N",BB1234)</f>
        <v>110367.38</v>
      </c>
      <c r="BS1234" s="109">
        <f t="shared" ref="BS1234:BS1272" si="1168">IF($E1234="N",BC1234)</f>
        <v>0</v>
      </c>
      <c r="BT1234" s="109">
        <f t="shared" ref="BT1234:BT1272" si="1169">IF($E1234="N",BD1234)</f>
        <v>0</v>
      </c>
      <c r="BU1234" s="109">
        <f t="shared" ref="BU1234:BU1272" si="1170">IF($E1234="N",BE1234)</f>
        <v>0</v>
      </c>
      <c r="BV1234" s="109">
        <f t="shared" ref="BV1234:BV1272" si="1171">IF($E1234="N",BF1234)</f>
        <v>0</v>
      </c>
      <c r="BW1234" s="109">
        <f t="shared" ref="BW1234:BW1272" si="1172">IF($E1234="N",BG1234)</f>
        <v>0</v>
      </c>
      <c r="BX1234" s="109">
        <f t="shared" ref="BX1234:BX1272" si="1173">IF($E1234="N",BH1234)</f>
        <v>0</v>
      </c>
      <c r="BY1234" s="1000">
        <f t="shared" si="1142"/>
        <v>110367.38</v>
      </c>
    </row>
    <row r="1235" spans="1:77">
      <c r="A1235" s="2" t="s">
        <v>3309</v>
      </c>
      <c r="B1235" s="2" t="s">
        <v>3310</v>
      </c>
      <c r="C1235" s="57" t="s">
        <v>3</v>
      </c>
      <c r="D1235" s="57" t="s">
        <v>7</v>
      </c>
      <c r="E1235" s="681" t="s">
        <v>349</v>
      </c>
      <c r="F1235" s="682">
        <v>40877</v>
      </c>
      <c r="G1235" s="682" t="s">
        <v>106</v>
      </c>
      <c r="H1235" s="241" t="s">
        <v>109</v>
      </c>
      <c r="I1235" s="38"/>
      <c r="J1235" s="983"/>
      <c r="K1235" s="903"/>
      <c r="L1235" s="798"/>
      <c r="M1235" s="429"/>
      <c r="N1235" s="109"/>
      <c r="O1235" s="109"/>
      <c r="P1235" s="109"/>
      <c r="Q1235" s="607"/>
      <c r="R1235" s="93"/>
      <c r="S1235" s="109"/>
      <c r="T1235" s="109"/>
      <c r="U1235" s="109"/>
      <c r="V1235" s="109">
        <v>0</v>
      </c>
      <c r="W1235" s="109">
        <v>62696.83</v>
      </c>
      <c r="X1235" s="109">
        <v>49359.7</v>
      </c>
      <c r="Y1235" s="109">
        <v>0</v>
      </c>
      <c r="Z1235" s="109">
        <v>0</v>
      </c>
      <c r="AA1235" s="109">
        <v>0</v>
      </c>
      <c r="AB1235" s="109">
        <v>0</v>
      </c>
      <c r="AC1235" s="109">
        <v>0</v>
      </c>
      <c r="AD1235" s="109">
        <v>0</v>
      </c>
      <c r="AE1235" s="109">
        <v>0</v>
      </c>
      <c r="AF1235" s="109">
        <v>0</v>
      </c>
      <c r="AG1235" s="109">
        <v>0</v>
      </c>
      <c r="AH1235" s="109">
        <v>0</v>
      </c>
      <c r="AI1235" s="109">
        <v>0</v>
      </c>
      <c r="AJ1235" s="109">
        <v>0</v>
      </c>
      <c r="AK1235" s="109">
        <v>0</v>
      </c>
      <c r="AL1235" s="109">
        <v>0</v>
      </c>
      <c r="AM1235" s="109">
        <v>0</v>
      </c>
      <c r="AN1235" s="109">
        <v>0</v>
      </c>
      <c r="AO1235" s="109">
        <v>0</v>
      </c>
      <c r="AP1235" s="160">
        <f t="shared" si="1143"/>
        <v>112056.53</v>
      </c>
      <c r="AQ1235" s="160">
        <f t="shared" si="1144"/>
        <v>0</v>
      </c>
      <c r="AR1235" s="160">
        <f t="shared" si="1145"/>
        <v>112056.53</v>
      </c>
      <c r="AS1235" s="607"/>
      <c r="AT1235" s="219"/>
      <c r="AU1235" s="13">
        <f t="shared" si="1146"/>
        <v>0</v>
      </c>
      <c r="AV1235" s="13">
        <f t="shared" si="1147"/>
        <v>0</v>
      </c>
      <c r="AW1235" s="13">
        <f t="shared" si="1148"/>
        <v>0</v>
      </c>
      <c r="AX1235" s="13">
        <f t="shared" si="1149"/>
        <v>0</v>
      </c>
      <c r="AY1235" s="13">
        <f t="shared" si="1150"/>
        <v>0</v>
      </c>
      <c r="AZ1235" s="13">
        <f t="shared" si="1151"/>
        <v>0</v>
      </c>
      <c r="BA1235" s="13">
        <f t="shared" si="1152"/>
        <v>0</v>
      </c>
      <c r="BB1235" s="13">
        <f t="shared" si="1153"/>
        <v>0</v>
      </c>
      <c r="BC1235" s="13">
        <f t="shared" si="1154"/>
        <v>0</v>
      </c>
      <c r="BD1235" s="13">
        <f t="shared" si="1155"/>
        <v>0</v>
      </c>
      <c r="BE1235" s="13">
        <f t="shared" si="1156"/>
        <v>0</v>
      </c>
      <c r="BF1235" s="13">
        <f t="shared" si="1157"/>
        <v>0</v>
      </c>
      <c r="BG1235" s="13">
        <f t="shared" si="1158"/>
        <v>0</v>
      </c>
      <c r="BH1235" s="13">
        <f t="shared" si="1159"/>
        <v>0</v>
      </c>
      <c r="BI1235" s="73">
        <f t="shared" si="1141"/>
        <v>0</v>
      </c>
      <c r="BJ1235" s="219"/>
      <c r="BK1235" s="850">
        <f t="shared" si="1160"/>
        <v>0</v>
      </c>
      <c r="BL1235" s="109">
        <f t="shared" si="1161"/>
        <v>0</v>
      </c>
      <c r="BM1235" s="109">
        <f t="shared" si="1162"/>
        <v>0</v>
      </c>
      <c r="BN1235" s="109">
        <f t="shared" si="1163"/>
        <v>0</v>
      </c>
      <c r="BO1235" s="109">
        <f t="shared" si="1164"/>
        <v>0</v>
      </c>
      <c r="BP1235" s="109">
        <f t="shared" si="1165"/>
        <v>0</v>
      </c>
      <c r="BQ1235" s="109">
        <f t="shared" si="1166"/>
        <v>0</v>
      </c>
      <c r="BR1235" s="109">
        <f t="shared" si="1167"/>
        <v>0</v>
      </c>
      <c r="BS1235" s="109">
        <f t="shared" si="1168"/>
        <v>0</v>
      </c>
      <c r="BT1235" s="109">
        <f t="shared" si="1169"/>
        <v>0</v>
      </c>
      <c r="BU1235" s="109">
        <f t="shared" si="1170"/>
        <v>0</v>
      </c>
      <c r="BV1235" s="109">
        <f t="shared" si="1171"/>
        <v>0</v>
      </c>
      <c r="BW1235" s="109">
        <f t="shared" si="1172"/>
        <v>0</v>
      </c>
      <c r="BX1235" s="109">
        <f t="shared" si="1173"/>
        <v>0</v>
      </c>
      <c r="BY1235" s="1000">
        <f t="shared" si="1142"/>
        <v>0</v>
      </c>
    </row>
    <row r="1236" spans="1:77">
      <c r="A1236" s="2" t="s">
        <v>3232</v>
      </c>
      <c r="B1236" s="2" t="s">
        <v>3233</v>
      </c>
      <c r="C1236" s="57" t="s">
        <v>3</v>
      </c>
      <c r="D1236" s="57" t="s">
        <v>7</v>
      </c>
      <c r="E1236" s="681" t="s">
        <v>349</v>
      </c>
      <c r="F1236" s="682">
        <v>40877</v>
      </c>
      <c r="G1236" s="682" t="s">
        <v>106</v>
      </c>
      <c r="H1236" s="241" t="s">
        <v>109</v>
      </c>
      <c r="I1236" s="38"/>
      <c r="J1236" s="983"/>
      <c r="K1236" s="903"/>
      <c r="L1236" s="798"/>
      <c r="M1236" s="429"/>
      <c r="N1236" s="109"/>
      <c r="O1236" s="109"/>
      <c r="P1236" s="109"/>
      <c r="Q1236" s="607"/>
      <c r="R1236" s="93"/>
      <c r="S1236" s="109"/>
      <c r="T1236" s="109"/>
      <c r="U1236" s="109"/>
      <c r="V1236" s="109">
        <v>0</v>
      </c>
      <c r="W1236" s="109">
        <v>150809.23000000001</v>
      </c>
      <c r="X1236" s="109">
        <v>0</v>
      </c>
      <c r="Y1236" s="109">
        <v>0</v>
      </c>
      <c r="Z1236" s="109">
        <v>0</v>
      </c>
      <c r="AA1236" s="109">
        <v>0</v>
      </c>
      <c r="AB1236" s="109">
        <v>0</v>
      </c>
      <c r="AC1236" s="109">
        <v>0</v>
      </c>
      <c r="AD1236" s="109">
        <v>0</v>
      </c>
      <c r="AE1236" s="109">
        <v>0</v>
      </c>
      <c r="AF1236" s="109">
        <v>0</v>
      </c>
      <c r="AG1236" s="109">
        <v>0</v>
      </c>
      <c r="AH1236" s="109">
        <v>0</v>
      </c>
      <c r="AI1236" s="109">
        <v>0</v>
      </c>
      <c r="AJ1236" s="109">
        <v>0</v>
      </c>
      <c r="AK1236" s="109">
        <v>0</v>
      </c>
      <c r="AL1236" s="109">
        <v>0</v>
      </c>
      <c r="AM1236" s="109">
        <v>0</v>
      </c>
      <c r="AN1236" s="109">
        <v>0</v>
      </c>
      <c r="AO1236" s="109">
        <v>0</v>
      </c>
      <c r="AP1236" s="160">
        <f t="shared" si="1143"/>
        <v>150809.23000000001</v>
      </c>
      <c r="AQ1236" s="160">
        <f t="shared" si="1144"/>
        <v>0</v>
      </c>
      <c r="AR1236" s="160">
        <f t="shared" si="1145"/>
        <v>150809.23000000001</v>
      </c>
      <c r="AS1236" s="607"/>
      <c r="AT1236" s="219"/>
      <c r="AU1236" s="13">
        <f t="shared" si="1146"/>
        <v>0</v>
      </c>
      <c r="AV1236" s="13">
        <f t="shared" si="1147"/>
        <v>0</v>
      </c>
      <c r="AW1236" s="13">
        <f t="shared" si="1148"/>
        <v>0</v>
      </c>
      <c r="AX1236" s="13">
        <f t="shared" si="1149"/>
        <v>0</v>
      </c>
      <c r="AY1236" s="13">
        <f t="shared" si="1150"/>
        <v>0</v>
      </c>
      <c r="AZ1236" s="13">
        <f t="shared" si="1151"/>
        <v>0</v>
      </c>
      <c r="BA1236" s="13">
        <f t="shared" si="1152"/>
        <v>0</v>
      </c>
      <c r="BB1236" s="13">
        <f t="shared" si="1153"/>
        <v>0</v>
      </c>
      <c r="BC1236" s="13">
        <f t="shared" si="1154"/>
        <v>0</v>
      </c>
      <c r="BD1236" s="13">
        <f t="shared" si="1155"/>
        <v>0</v>
      </c>
      <c r="BE1236" s="13">
        <f t="shared" si="1156"/>
        <v>0</v>
      </c>
      <c r="BF1236" s="13">
        <f t="shared" si="1157"/>
        <v>0</v>
      </c>
      <c r="BG1236" s="13">
        <f t="shared" si="1158"/>
        <v>0</v>
      </c>
      <c r="BH1236" s="13">
        <f t="shared" si="1159"/>
        <v>0</v>
      </c>
      <c r="BI1236" s="73">
        <f t="shared" si="1141"/>
        <v>0</v>
      </c>
      <c r="BJ1236" s="219"/>
      <c r="BK1236" s="850">
        <f t="shared" si="1160"/>
        <v>0</v>
      </c>
      <c r="BL1236" s="109">
        <f t="shared" si="1161"/>
        <v>0</v>
      </c>
      <c r="BM1236" s="109">
        <f t="shared" si="1162"/>
        <v>0</v>
      </c>
      <c r="BN1236" s="109">
        <f t="shared" si="1163"/>
        <v>0</v>
      </c>
      <c r="BO1236" s="109">
        <f t="shared" si="1164"/>
        <v>0</v>
      </c>
      <c r="BP1236" s="109">
        <f t="shared" si="1165"/>
        <v>0</v>
      </c>
      <c r="BQ1236" s="109">
        <f t="shared" si="1166"/>
        <v>0</v>
      </c>
      <c r="BR1236" s="109">
        <f t="shared" si="1167"/>
        <v>0</v>
      </c>
      <c r="BS1236" s="109">
        <f t="shared" si="1168"/>
        <v>0</v>
      </c>
      <c r="BT1236" s="109">
        <f t="shared" si="1169"/>
        <v>0</v>
      </c>
      <c r="BU1236" s="109">
        <f t="shared" si="1170"/>
        <v>0</v>
      </c>
      <c r="BV1236" s="109">
        <f t="shared" si="1171"/>
        <v>0</v>
      </c>
      <c r="BW1236" s="109">
        <f t="shared" si="1172"/>
        <v>0</v>
      </c>
      <c r="BX1236" s="109">
        <f t="shared" si="1173"/>
        <v>0</v>
      </c>
      <c r="BY1236" s="1000">
        <f t="shared" si="1142"/>
        <v>0</v>
      </c>
    </row>
    <row r="1237" spans="1:77">
      <c r="A1237" s="2" t="s">
        <v>3369</v>
      </c>
      <c r="B1237" s="2" t="s">
        <v>3370</v>
      </c>
      <c r="C1237" s="57" t="s">
        <v>3</v>
      </c>
      <c r="D1237" s="57" t="s">
        <v>7</v>
      </c>
      <c r="E1237" s="681" t="s">
        <v>349</v>
      </c>
      <c r="F1237" s="682">
        <v>40862</v>
      </c>
      <c r="G1237" s="682" t="s">
        <v>106</v>
      </c>
      <c r="H1237" s="241" t="s">
        <v>109</v>
      </c>
      <c r="I1237" s="38"/>
      <c r="J1237" s="983"/>
      <c r="K1237" s="903"/>
      <c r="L1237" s="798"/>
      <c r="M1237" s="429"/>
      <c r="N1237" s="109"/>
      <c r="O1237" s="109"/>
      <c r="P1237" s="109"/>
      <c r="Q1237" s="607"/>
      <c r="R1237" s="93"/>
      <c r="S1237" s="109"/>
      <c r="T1237" s="109"/>
      <c r="U1237" s="109"/>
      <c r="V1237" s="109">
        <v>0</v>
      </c>
      <c r="W1237" s="109">
        <v>102598</v>
      </c>
      <c r="X1237" s="109">
        <v>0</v>
      </c>
      <c r="Y1237" s="109">
        <v>0</v>
      </c>
      <c r="Z1237" s="109">
        <v>0</v>
      </c>
      <c r="AA1237" s="109">
        <v>0</v>
      </c>
      <c r="AB1237" s="109">
        <v>0</v>
      </c>
      <c r="AC1237" s="109">
        <v>0</v>
      </c>
      <c r="AD1237" s="109">
        <v>0</v>
      </c>
      <c r="AE1237" s="109">
        <v>0</v>
      </c>
      <c r="AF1237" s="109">
        <v>0</v>
      </c>
      <c r="AG1237" s="109">
        <v>0</v>
      </c>
      <c r="AH1237" s="109">
        <v>0</v>
      </c>
      <c r="AI1237" s="109">
        <v>0</v>
      </c>
      <c r="AJ1237" s="109">
        <v>0</v>
      </c>
      <c r="AK1237" s="109">
        <v>0</v>
      </c>
      <c r="AL1237" s="109">
        <v>0</v>
      </c>
      <c r="AM1237" s="109">
        <v>0</v>
      </c>
      <c r="AN1237" s="109">
        <v>0</v>
      </c>
      <c r="AO1237" s="109">
        <v>0</v>
      </c>
      <c r="AP1237" s="160">
        <f t="shared" si="1143"/>
        <v>102598</v>
      </c>
      <c r="AQ1237" s="160">
        <f t="shared" si="1144"/>
        <v>0</v>
      </c>
      <c r="AR1237" s="160">
        <f t="shared" si="1145"/>
        <v>102598</v>
      </c>
      <c r="AS1237" s="607"/>
      <c r="AT1237" s="219"/>
      <c r="AU1237" s="13">
        <f t="shared" si="1146"/>
        <v>0</v>
      </c>
      <c r="AV1237" s="13">
        <f t="shared" si="1147"/>
        <v>0</v>
      </c>
      <c r="AW1237" s="13">
        <f t="shared" si="1148"/>
        <v>0</v>
      </c>
      <c r="AX1237" s="13">
        <f t="shared" si="1149"/>
        <v>0</v>
      </c>
      <c r="AY1237" s="13">
        <f t="shared" si="1150"/>
        <v>0</v>
      </c>
      <c r="AZ1237" s="13">
        <f t="shared" si="1151"/>
        <v>0</v>
      </c>
      <c r="BA1237" s="13">
        <f t="shared" si="1152"/>
        <v>0</v>
      </c>
      <c r="BB1237" s="13">
        <f t="shared" si="1153"/>
        <v>0</v>
      </c>
      <c r="BC1237" s="13">
        <f t="shared" si="1154"/>
        <v>0</v>
      </c>
      <c r="BD1237" s="13">
        <f t="shared" si="1155"/>
        <v>0</v>
      </c>
      <c r="BE1237" s="13">
        <f t="shared" si="1156"/>
        <v>0</v>
      </c>
      <c r="BF1237" s="13">
        <f t="shared" si="1157"/>
        <v>0</v>
      </c>
      <c r="BG1237" s="13">
        <f t="shared" si="1158"/>
        <v>0</v>
      </c>
      <c r="BH1237" s="13">
        <f t="shared" si="1159"/>
        <v>0</v>
      </c>
      <c r="BI1237" s="73">
        <f t="shared" si="1141"/>
        <v>0</v>
      </c>
      <c r="BJ1237" s="219"/>
      <c r="BK1237" s="850">
        <f t="shared" si="1160"/>
        <v>0</v>
      </c>
      <c r="BL1237" s="109">
        <f t="shared" si="1161"/>
        <v>0</v>
      </c>
      <c r="BM1237" s="109">
        <f t="shared" si="1162"/>
        <v>0</v>
      </c>
      <c r="BN1237" s="109">
        <f t="shared" si="1163"/>
        <v>0</v>
      </c>
      <c r="BO1237" s="109">
        <f t="shared" si="1164"/>
        <v>0</v>
      </c>
      <c r="BP1237" s="109">
        <f t="shared" si="1165"/>
        <v>0</v>
      </c>
      <c r="BQ1237" s="109">
        <f t="shared" si="1166"/>
        <v>0</v>
      </c>
      <c r="BR1237" s="109">
        <f t="shared" si="1167"/>
        <v>0</v>
      </c>
      <c r="BS1237" s="109">
        <f t="shared" si="1168"/>
        <v>0</v>
      </c>
      <c r="BT1237" s="109">
        <f t="shared" si="1169"/>
        <v>0</v>
      </c>
      <c r="BU1237" s="109">
        <f t="shared" si="1170"/>
        <v>0</v>
      </c>
      <c r="BV1237" s="109">
        <f t="shared" si="1171"/>
        <v>0</v>
      </c>
      <c r="BW1237" s="109">
        <f t="shared" si="1172"/>
        <v>0</v>
      </c>
      <c r="BX1237" s="109">
        <f t="shared" si="1173"/>
        <v>0</v>
      </c>
      <c r="BY1237" s="1000">
        <f t="shared" si="1142"/>
        <v>0</v>
      </c>
    </row>
    <row r="1238" spans="1:77">
      <c r="A1238" s="679" t="s">
        <v>218</v>
      </c>
      <c r="B1238" s="679" t="s">
        <v>3026</v>
      </c>
      <c r="C1238" s="57" t="s">
        <v>3</v>
      </c>
      <c r="D1238" s="684" t="s">
        <v>7</v>
      </c>
      <c r="E1238" s="681" t="s">
        <v>349</v>
      </c>
      <c r="F1238" s="682">
        <v>40694</v>
      </c>
      <c r="G1238" s="682" t="s">
        <v>106</v>
      </c>
      <c r="H1238" s="241" t="s">
        <v>109</v>
      </c>
      <c r="I1238" s="38"/>
      <c r="J1238" s="983"/>
      <c r="K1238" s="903"/>
      <c r="L1238" s="798"/>
      <c r="M1238" s="429"/>
      <c r="N1238" s="109"/>
      <c r="O1238" s="109"/>
      <c r="P1238" s="109"/>
      <c r="Q1238" s="607"/>
      <c r="R1238" s="93"/>
      <c r="S1238" s="109">
        <v>139660.47</v>
      </c>
      <c r="T1238" s="109">
        <v>17464.78</v>
      </c>
      <c r="U1238" s="109">
        <v>-6.0000000055879403E-2</v>
      </c>
      <c r="V1238" s="109">
        <v>84000</v>
      </c>
      <c r="W1238" s="109">
        <v>0</v>
      </c>
      <c r="X1238" s="109">
        <v>0</v>
      </c>
      <c r="Y1238" s="109">
        <v>0</v>
      </c>
      <c r="Z1238" s="109">
        <v>0</v>
      </c>
      <c r="AA1238" s="109">
        <v>0</v>
      </c>
      <c r="AB1238" s="109">
        <v>0</v>
      </c>
      <c r="AC1238" s="109">
        <v>0</v>
      </c>
      <c r="AD1238" s="109">
        <v>0</v>
      </c>
      <c r="AE1238" s="109">
        <v>0</v>
      </c>
      <c r="AF1238" s="109">
        <v>0</v>
      </c>
      <c r="AG1238" s="109">
        <v>0</v>
      </c>
      <c r="AH1238" s="109">
        <v>0</v>
      </c>
      <c r="AI1238" s="109">
        <v>0</v>
      </c>
      <c r="AJ1238" s="109">
        <v>0</v>
      </c>
      <c r="AK1238" s="109">
        <v>0</v>
      </c>
      <c r="AL1238" s="109">
        <v>0</v>
      </c>
      <c r="AM1238" s="109">
        <v>0</v>
      </c>
      <c r="AN1238" s="109">
        <v>0</v>
      </c>
      <c r="AO1238" s="109">
        <v>0</v>
      </c>
      <c r="AP1238" s="160">
        <f t="shared" si="1143"/>
        <v>241125.18999999994</v>
      </c>
      <c r="AQ1238" s="160">
        <f t="shared" si="1144"/>
        <v>0</v>
      </c>
      <c r="AR1238" s="160">
        <f t="shared" si="1145"/>
        <v>241125.18999999994</v>
      </c>
      <c r="AS1238" s="607"/>
      <c r="AT1238" s="219"/>
      <c r="AU1238" s="13">
        <f t="shared" si="1146"/>
        <v>0</v>
      </c>
      <c r="AV1238" s="13">
        <f t="shared" si="1147"/>
        <v>0</v>
      </c>
      <c r="AW1238" s="13">
        <f t="shared" si="1148"/>
        <v>0</v>
      </c>
      <c r="AX1238" s="13">
        <f t="shared" si="1149"/>
        <v>0</v>
      </c>
      <c r="AY1238" s="13">
        <f t="shared" si="1150"/>
        <v>0</v>
      </c>
      <c r="AZ1238" s="13">
        <f t="shared" si="1151"/>
        <v>0</v>
      </c>
      <c r="BA1238" s="13">
        <f t="shared" si="1152"/>
        <v>0</v>
      </c>
      <c r="BB1238" s="13">
        <f t="shared" si="1153"/>
        <v>0</v>
      </c>
      <c r="BC1238" s="13">
        <f t="shared" si="1154"/>
        <v>0</v>
      </c>
      <c r="BD1238" s="13">
        <f t="shared" si="1155"/>
        <v>0</v>
      </c>
      <c r="BE1238" s="13">
        <f t="shared" si="1156"/>
        <v>0</v>
      </c>
      <c r="BF1238" s="13">
        <f t="shared" si="1157"/>
        <v>0</v>
      </c>
      <c r="BG1238" s="13">
        <f t="shared" si="1158"/>
        <v>0</v>
      </c>
      <c r="BH1238" s="13">
        <f t="shared" si="1159"/>
        <v>0</v>
      </c>
      <c r="BI1238" s="73">
        <f t="shared" si="1141"/>
        <v>0</v>
      </c>
      <c r="BJ1238" s="219"/>
      <c r="BK1238" s="850">
        <f t="shared" si="1160"/>
        <v>0</v>
      </c>
      <c r="BL1238" s="109">
        <f t="shared" si="1161"/>
        <v>0</v>
      </c>
      <c r="BM1238" s="109">
        <f t="shared" si="1162"/>
        <v>0</v>
      </c>
      <c r="BN1238" s="109">
        <f t="shared" si="1163"/>
        <v>0</v>
      </c>
      <c r="BO1238" s="109">
        <f t="shared" si="1164"/>
        <v>0</v>
      </c>
      <c r="BP1238" s="109">
        <f t="shared" si="1165"/>
        <v>0</v>
      </c>
      <c r="BQ1238" s="109">
        <f t="shared" si="1166"/>
        <v>0</v>
      </c>
      <c r="BR1238" s="109">
        <f t="shared" si="1167"/>
        <v>0</v>
      </c>
      <c r="BS1238" s="109">
        <f t="shared" si="1168"/>
        <v>0</v>
      </c>
      <c r="BT1238" s="109">
        <f t="shared" si="1169"/>
        <v>0</v>
      </c>
      <c r="BU1238" s="109">
        <f t="shared" si="1170"/>
        <v>0</v>
      </c>
      <c r="BV1238" s="109">
        <f t="shared" si="1171"/>
        <v>0</v>
      </c>
      <c r="BW1238" s="109">
        <f t="shared" si="1172"/>
        <v>0</v>
      </c>
      <c r="BX1238" s="109">
        <f t="shared" si="1173"/>
        <v>0</v>
      </c>
      <c r="BY1238" s="1000">
        <f t="shared" si="1142"/>
        <v>0</v>
      </c>
    </row>
    <row r="1239" spans="1:77">
      <c r="A1239" s="2" t="s">
        <v>3283</v>
      </c>
      <c r="B1239" s="2" t="s">
        <v>3284</v>
      </c>
      <c r="C1239" s="57" t="s">
        <v>3</v>
      </c>
      <c r="D1239" s="57" t="s">
        <v>7</v>
      </c>
      <c r="E1239" s="681" t="s">
        <v>349</v>
      </c>
      <c r="F1239" s="682">
        <v>41090</v>
      </c>
      <c r="G1239" s="682" t="s">
        <v>106</v>
      </c>
      <c r="H1239" s="241" t="s">
        <v>109</v>
      </c>
      <c r="I1239" s="38"/>
      <c r="J1239" s="983"/>
      <c r="K1239" s="903"/>
      <c r="L1239" s="798"/>
      <c r="M1239" s="429"/>
      <c r="N1239" s="109"/>
      <c r="O1239" s="109"/>
      <c r="P1239" s="109"/>
      <c r="Q1239" s="607"/>
      <c r="R1239" s="93"/>
      <c r="S1239" s="109"/>
      <c r="T1239" s="109"/>
      <c r="U1239" s="109"/>
      <c r="V1239" s="109">
        <v>0</v>
      </c>
      <c r="W1239" s="109">
        <v>0</v>
      </c>
      <c r="X1239" s="109">
        <v>0</v>
      </c>
      <c r="Y1239" s="109">
        <v>0</v>
      </c>
      <c r="Z1239" s="109">
        <v>0</v>
      </c>
      <c r="AA1239" s="109">
        <v>0</v>
      </c>
      <c r="AB1239" s="109">
        <v>0</v>
      </c>
      <c r="AC1239" s="109">
        <v>0</v>
      </c>
      <c r="AD1239" s="109">
        <v>127043.68</v>
      </c>
      <c r="AE1239" s="109">
        <v>0</v>
      </c>
      <c r="AF1239" s="109">
        <v>0</v>
      </c>
      <c r="AG1239" s="109">
        <v>0</v>
      </c>
      <c r="AH1239" s="109">
        <v>0</v>
      </c>
      <c r="AI1239" s="109">
        <v>0</v>
      </c>
      <c r="AJ1239" s="109">
        <v>0</v>
      </c>
      <c r="AK1239" s="109">
        <v>0</v>
      </c>
      <c r="AL1239" s="109">
        <v>0</v>
      </c>
      <c r="AM1239" s="109">
        <v>0</v>
      </c>
      <c r="AN1239" s="109">
        <v>0</v>
      </c>
      <c r="AO1239" s="109">
        <v>0</v>
      </c>
      <c r="AP1239" s="160">
        <f t="shared" si="1143"/>
        <v>0</v>
      </c>
      <c r="AQ1239" s="160">
        <f t="shared" si="1144"/>
        <v>127043.68</v>
      </c>
      <c r="AR1239" s="160">
        <f t="shared" si="1145"/>
        <v>127043.68</v>
      </c>
      <c r="AS1239" s="607"/>
      <c r="AT1239" s="219"/>
      <c r="AU1239" s="13">
        <f t="shared" si="1146"/>
        <v>0</v>
      </c>
      <c r="AV1239" s="13">
        <f t="shared" si="1147"/>
        <v>0</v>
      </c>
      <c r="AW1239" s="13">
        <f t="shared" si="1148"/>
        <v>127043.68</v>
      </c>
      <c r="AX1239" s="13">
        <f t="shared" si="1149"/>
        <v>0</v>
      </c>
      <c r="AY1239" s="13">
        <f t="shared" si="1150"/>
        <v>0</v>
      </c>
      <c r="AZ1239" s="13">
        <f t="shared" si="1151"/>
        <v>0</v>
      </c>
      <c r="BA1239" s="13">
        <f t="shared" si="1152"/>
        <v>0</v>
      </c>
      <c r="BB1239" s="13">
        <f t="shared" si="1153"/>
        <v>0</v>
      </c>
      <c r="BC1239" s="13">
        <f t="shared" si="1154"/>
        <v>0</v>
      </c>
      <c r="BD1239" s="13">
        <f t="shared" si="1155"/>
        <v>0</v>
      </c>
      <c r="BE1239" s="13">
        <f t="shared" si="1156"/>
        <v>0</v>
      </c>
      <c r="BF1239" s="13">
        <f t="shared" si="1157"/>
        <v>0</v>
      </c>
      <c r="BG1239" s="13">
        <f t="shared" si="1158"/>
        <v>0</v>
      </c>
      <c r="BH1239" s="13">
        <f t="shared" si="1159"/>
        <v>0</v>
      </c>
      <c r="BI1239" s="73">
        <f t="shared" si="1141"/>
        <v>127043.68</v>
      </c>
      <c r="BJ1239" s="219"/>
      <c r="BK1239" s="850">
        <f t="shared" si="1160"/>
        <v>0</v>
      </c>
      <c r="BL1239" s="109">
        <f t="shared" si="1161"/>
        <v>0</v>
      </c>
      <c r="BM1239" s="109">
        <f t="shared" si="1162"/>
        <v>127043.68</v>
      </c>
      <c r="BN1239" s="109">
        <f t="shared" si="1163"/>
        <v>0</v>
      </c>
      <c r="BO1239" s="109">
        <f t="shared" si="1164"/>
        <v>0</v>
      </c>
      <c r="BP1239" s="109">
        <f t="shared" si="1165"/>
        <v>0</v>
      </c>
      <c r="BQ1239" s="109">
        <f t="shared" si="1166"/>
        <v>0</v>
      </c>
      <c r="BR1239" s="109">
        <f t="shared" si="1167"/>
        <v>0</v>
      </c>
      <c r="BS1239" s="109">
        <f t="shared" si="1168"/>
        <v>0</v>
      </c>
      <c r="BT1239" s="109">
        <f t="shared" si="1169"/>
        <v>0</v>
      </c>
      <c r="BU1239" s="109">
        <f t="shared" si="1170"/>
        <v>0</v>
      </c>
      <c r="BV1239" s="109">
        <f t="shared" si="1171"/>
        <v>0</v>
      </c>
      <c r="BW1239" s="109">
        <f t="shared" si="1172"/>
        <v>0</v>
      </c>
      <c r="BX1239" s="109">
        <f t="shared" si="1173"/>
        <v>0</v>
      </c>
      <c r="BY1239" s="1000">
        <f t="shared" si="1142"/>
        <v>127043.68</v>
      </c>
    </row>
    <row r="1240" spans="1:77">
      <c r="A1240" s="678" t="s">
        <v>2693</v>
      </c>
      <c r="B1240" s="678" t="s">
        <v>2694</v>
      </c>
      <c r="C1240" s="57" t="s">
        <v>3</v>
      </c>
      <c r="D1240" s="57" t="s">
        <v>7</v>
      </c>
      <c r="E1240" s="681" t="s">
        <v>349</v>
      </c>
      <c r="F1240" s="683">
        <v>41029</v>
      </c>
      <c r="G1240" s="682" t="s">
        <v>106</v>
      </c>
      <c r="H1240" s="241" t="s">
        <v>109</v>
      </c>
      <c r="I1240" s="38"/>
      <c r="J1240" s="983"/>
      <c r="K1240" s="903"/>
      <c r="L1240" s="798"/>
      <c r="M1240" s="429"/>
      <c r="N1240" s="109"/>
      <c r="O1240" s="109"/>
      <c r="P1240" s="109"/>
      <c r="Q1240" s="607"/>
      <c r="R1240" s="93"/>
      <c r="S1240" s="109"/>
      <c r="T1240" s="109"/>
      <c r="U1240" s="109"/>
      <c r="V1240" s="109">
        <v>0</v>
      </c>
      <c r="W1240" s="109">
        <v>0</v>
      </c>
      <c r="X1240" s="109">
        <v>0</v>
      </c>
      <c r="Y1240" s="109">
        <v>0</v>
      </c>
      <c r="Z1240" s="109">
        <v>0</v>
      </c>
      <c r="AA1240" s="109">
        <v>0</v>
      </c>
      <c r="AB1240" s="109">
        <v>771878</v>
      </c>
      <c r="AC1240" s="109">
        <v>0</v>
      </c>
      <c r="AD1240" s="109">
        <v>0</v>
      </c>
      <c r="AE1240" s="109">
        <v>0</v>
      </c>
      <c r="AF1240" s="109">
        <v>0</v>
      </c>
      <c r="AG1240" s="109">
        <v>0</v>
      </c>
      <c r="AH1240" s="109">
        <v>0</v>
      </c>
      <c r="AI1240" s="109">
        <v>0</v>
      </c>
      <c r="AJ1240" s="109">
        <v>0</v>
      </c>
      <c r="AK1240" s="109">
        <v>0</v>
      </c>
      <c r="AL1240" s="109">
        <v>0</v>
      </c>
      <c r="AM1240" s="109">
        <v>0</v>
      </c>
      <c r="AN1240" s="109">
        <v>0</v>
      </c>
      <c r="AO1240" s="109">
        <v>0</v>
      </c>
      <c r="AP1240" s="160">
        <f t="shared" si="1143"/>
        <v>0</v>
      </c>
      <c r="AQ1240" s="160">
        <f t="shared" si="1144"/>
        <v>771878</v>
      </c>
      <c r="AR1240" s="160">
        <f t="shared" si="1145"/>
        <v>771878</v>
      </c>
      <c r="AS1240" s="607"/>
      <c r="AT1240" s="219"/>
      <c r="AU1240" s="13">
        <f t="shared" si="1146"/>
        <v>771878</v>
      </c>
      <c r="AV1240" s="13">
        <f t="shared" si="1147"/>
        <v>0</v>
      </c>
      <c r="AW1240" s="13">
        <f t="shared" si="1148"/>
        <v>0</v>
      </c>
      <c r="AX1240" s="13">
        <f t="shared" si="1149"/>
        <v>0</v>
      </c>
      <c r="AY1240" s="13">
        <f t="shared" si="1150"/>
        <v>0</v>
      </c>
      <c r="AZ1240" s="13">
        <f t="shared" si="1151"/>
        <v>0</v>
      </c>
      <c r="BA1240" s="13">
        <f t="shared" si="1152"/>
        <v>0</v>
      </c>
      <c r="BB1240" s="13">
        <f t="shared" si="1153"/>
        <v>0</v>
      </c>
      <c r="BC1240" s="13">
        <f t="shared" si="1154"/>
        <v>0</v>
      </c>
      <c r="BD1240" s="13">
        <f t="shared" si="1155"/>
        <v>0</v>
      </c>
      <c r="BE1240" s="13">
        <f t="shared" si="1156"/>
        <v>0</v>
      </c>
      <c r="BF1240" s="13">
        <f t="shared" si="1157"/>
        <v>0</v>
      </c>
      <c r="BG1240" s="13">
        <f t="shared" si="1158"/>
        <v>0</v>
      </c>
      <c r="BH1240" s="13">
        <f t="shared" si="1159"/>
        <v>0</v>
      </c>
      <c r="BI1240" s="73">
        <f t="shared" si="1141"/>
        <v>771878</v>
      </c>
      <c r="BJ1240" s="219"/>
      <c r="BK1240" s="850">
        <f t="shared" si="1160"/>
        <v>771878</v>
      </c>
      <c r="BL1240" s="109">
        <f t="shared" si="1161"/>
        <v>0</v>
      </c>
      <c r="BM1240" s="109">
        <f t="shared" si="1162"/>
        <v>0</v>
      </c>
      <c r="BN1240" s="109">
        <f t="shared" si="1163"/>
        <v>0</v>
      </c>
      <c r="BO1240" s="109">
        <f t="shared" si="1164"/>
        <v>0</v>
      </c>
      <c r="BP1240" s="109">
        <f t="shared" si="1165"/>
        <v>0</v>
      </c>
      <c r="BQ1240" s="109">
        <f t="shared" si="1166"/>
        <v>0</v>
      </c>
      <c r="BR1240" s="109">
        <f t="shared" si="1167"/>
        <v>0</v>
      </c>
      <c r="BS1240" s="109">
        <f t="shared" si="1168"/>
        <v>0</v>
      </c>
      <c r="BT1240" s="109">
        <f t="shared" si="1169"/>
        <v>0</v>
      </c>
      <c r="BU1240" s="109">
        <f t="shared" si="1170"/>
        <v>0</v>
      </c>
      <c r="BV1240" s="109">
        <f t="shared" si="1171"/>
        <v>0</v>
      </c>
      <c r="BW1240" s="109">
        <f t="shared" si="1172"/>
        <v>0</v>
      </c>
      <c r="BX1240" s="109">
        <f t="shared" si="1173"/>
        <v>0</v>
      </c>
      <c r="BY1240" s="1000">
        <f t="shared" si="1142"/>
        <v>771878</v>
      </c>
    </row>
    <row r="1241" spans="1:77">
      <c r="A1241" s="2" t="s">
        <v>3273</v>
      </c>
      <c r="B1241" s="2" t="s">
        <v>3274</v>
      </c>
      <c r="C1241" s="57" t="s">
        <v>3</v>
      </c>
      <c r="D1241" s="57" t="s">
        <v>7</v>
      </c>
      <c r="E1241" s="681" t="s">
        <v>349</v>
      </c>
      <c r="F1241" s="682">
        <v>40908</v>
      </c>
      <c r="G1241" s="682" t="s">
        <v>106</v>
      </c>
      <c r="H1241" s="241" t="s">
        <v>109</v>
      </c>
      <c r="I1241" s="38"/>
      <c r="J1241" s="983"/>
      <c r="K1241" s="903"/>
      <c r="L1241" s="798"/>
      <c r="M1241" s="429"/>
      <c r="N1241" s="109"/>
      <c r="O1241" s="109"/>
      <c r="P1241" s="109"/>
      <c r="Q1241" s="607"/>
      <c r="R1241" s="93"/>
      <c r="S1241" s="109"/>
      <c r="T1241" s="109"/>
      <c r="U1241" s="109"/>
      <c r="V1241" s="109">
        <v>0</v>
      </c>
      <c r="W1241" s="109">
        <v>0</v>
      </c>
      <c r="X1241" s="109">
        <v>129000</v>
      </c>
      <c r="Y1241" s="109">
        <v>0</v>
      </c>
      <c r="Z1241" s="109">
        <v>0</v>
      </c>
      <c r="AA1241" s="109">
        <v>0</v>
      </c>
      <c r="AB1241" s="109">
        <v>0</v>
      </c>
      <c r="AC1241" s="109">
        <v>0</v>
      </c>
      <c r="AD1241" s="109">
        <v>0</v>
      </c>
      <c r="AE1241" s="109">
        <v>0</v>
      </c>
      <c r="AF1241" s="109">
        <v>0</v>
      </c>
      <c r="AG1241" s="109">
        <v>0</v>
      </c>
      <c r="AH1241" s="109">
        <v>0</v>
      </c>
      <c r="AI1241" s="109">
        <v>0</v>
      </c>
      <c r="AJ1241" s="109">
        <v>0</v>
      </c>
      <c r="AK1241" s="109">
        <v>0</v>
      </c>
      <c r="AL1241" s="109">
        <v>0</v>
      </c>
      <c r="AM1241" s="109">
        <v>0</v>
      </c>
      <c r="AN1241" s="109">
        <v>0</v>
      </c>
      <c r="AO1241" s="109">
        <v>0</v>
      </c>
      <c r="AP1241" s="160">
        <f t="shared" si="1143"/>
        <v>129000</v>
      </c>
      <c r="AQ1241" s="160">
        <f t="shared" si="1144"/>
        <v>0</v>
      </c>
      <c r="AR1241" s="160">
        <f t="shared" si="1145"/>
        <v>129000</v>
      </c>
      <c r="AS1241" s="607"/>
      <c r="AT1241" s="219"/>
      <c r="AU1241" s="13">
        <f t="shared" si="1146"/>
        <v>0</v>
      </c>
      <c r="AV1241" s="13">
        <f t="shared" si="1147"/>
        <v>0</v>
      </c>
      <c r="AW1241" s="13">
        <f t="shared" si="1148"/>
        <v>0</v>
      </c>
      <c r="AX1241" s="13">
        <f t="shared" si="1149"/>
        <v>0</v>
      </c>
      <c r="AY1241" s="13">
        <f t="shared" si="1150"/>
        <v>0</v>
      </c>
      <c r="AZ1241" s="13">
        <f t="shared" si="1151"/>
        <v>0</v>
      </c>
      <c r="BA1241" s="13">
        <f t="shared" si="1152"/>
        <v>0</v>
      </c>
      <c r="BB1241" s="13">
        <f t="shared" si="1153"/>
        <v>0</v>
      </c>
      <c r="BC1241" s="13">
        <f t="shared" si="1154"/>
        <v>0</v>
      </c>
      <c r="BD1241" s="13">
        <f t="shared" si="1155"/>
        <v>0</v>
      </c>
      <c r="BE1241" s="13">
        <f t="shared" si="1156"/>
        <v>0</v>
      </c>
      <c r="BF1241" s="13">
        <f t="shared" si="1157"/>
        <v>0</v>
      </c>
      <c r="BG1241" s="13">
        <f t="shared" si="1158"/>
        <v>0</v>
      </c>
      <c r="BH1241" s="13">
        <f t="shared" si="1159"/>
        <v>0</v>
      </c>
      <c r="BI1241" s="73">
        <f t="shared" si="1141"/>
        <v>0</v>
      </c>
      <c r="BJ1241" s="219"/>
      <c r="BK1241" s="850">
        <f t="shared" si="1160"/>
        <v>0</v>
      </c>
      <c r="BL1241" s="109">
        <f t="shared" si="1161"/>
        <v>0</v>
      </c>
      <c r="BM1241" s="109">
        <f t="shared" si="1162"/>
        <v>0</v>
      </c>
      <c r="BN1241" s="109">
        <f t="shared" si="1163"/>
        <v>0</v>
      </c>
      <c r="BO1241" s="109">
        <f t="shared" si="1164"/>
        <v>0</v>
      </c>
      <c r="BP1241" s="109">
        <f t="shared" si="1165"/>
        <v>0</v>
      </c>
      <c r="BQ1241" s="109">
        <f t="shared" si="1166"/>
        <v>0</v>
      </c>
      <c r="BR1241" s="109">
        <f t="shared" si="1167"/>
        <v>0</v>
      </c>
      <c r="BS1241" s="109">
        <f t="shared" si="1168"/>
        <v>0</v>
      </c>
      <c r="BT1241" s="109">
        <f t="shared" si="1169"/>
        <v>0</v>
      </c>
      <c r="BU1241" s="109">
        <f t="shared" si="1170"/>
        <v>0</v>
      </c>
      <c r="BV1241" s="109">
        <f t="shared" si="1171"/>
        <v>0</v>
      </c>
      <c r="BW1241" s="109">
        <f t="shared" si="1172"/>
        <v>0</v>
      </c>
      <c r="BX1241" s="109">
        <f t="shared" si="1173"/>
        <v>0</v>
      </c>
      <c r="BY1241" s="1000">
        <f t="shared" si="1142"/>
        <v>0</v>
      </c>
    </row>
    <row r="1242" spans="1:77">
      <c r="A1242" s="2" t="s">
        <v>3193</v>
      </c>
      <c r="B1242" s="2" t="s">
        <v>3194</v>
      </c>
      <c r="C1242" s="57" t="s">
        <v>3</v>
      </c>
      <c r="D1242" s="57" t="s">
        <v>7</v>
      </c>
      <c r="E1242" s="681" t="s">
        <v>349</v>
      </c>
      <c r="F1242" s="682">
        <v>40908</v>
      </c>
      <c r="G1242" s="682" t="s">
        <v>106</v>
      </c>
      <c r="H1242" s="241" t="s">
        <v>109</v>
      </c>
      <c r="I1242" s="38"/>
      <c r="J1242" s="983"/>
      <c r="K1242" s="903"/>
      <c r="L1242" s="798"/>
      <c r="M1242" s="429"/>
      <c r="N1242" s="109"/>
      <c r="O1242" s="109"/>
      <c r="P1242" s="109"/>
      <c r="Q1242" s="607"/>
      <c r="R1242" s="93"/>
      <c r="S1242" s="109"/>
      <c r="T1242" s="109"/>
      <c r="U1242" s="109"/>
      <c r="V1242" s="109">
        <v>0</v>
      </c>
      <c r="W1242" s="109">
        <v>0</v>
      </c>
      <c r="X1242" s="109">
        <v>163630.60999999999</v>
      </c>
      <c r="Y1242" s="109">
        <v>0</v>
      </c>
      <c r="Z1242" s="109">
        <v>0</v>
      </c>
      <c r="AA1242" s="109">
        <v>0</v>
      </c>
      <c r="AB1242" s="109">
        <v>0</v>
      </c>
      <c r="AC1242" s="109">
        <v>0</v>
      </c>
      <c r="AD1242" s="109">
        <v>0</v>
      </c>
      <c r="AE1242" s="109">
        <v>0</v>
      </c>
      <c r="AF1242" s="109">
        <v>0</v>
      </c>
      <c r="AG1242" s="109">
        <v>0</v>
      </c>
      <c r="AH1242" s="109">
        <v>0</v>
      </c>
      <c r="AI1242" s="109">
        <v>0</v>
      </c>
      <c r="AJ1242" s="109">
        <v>0</v>
      </c>
      <c r="AK1242" s="109">
        <v>0</v>
      </c>
      <c r="AL1242" s="109">
        <v>0</v>
      </c>
      <c r="AM1242" s="109">
        <v>0</v>
      </c>
      <c r="AN1242" s="109">
        <v>0</v>
      </c>
      <c r="AO1242" s="109">
        <v>0</v>
      </c>
      <c r="AP1242" s="160">
        <f t="shared" si="1143"/>
        <v>163630.60999999999</v>
      </c>
      <c r="AQ1242" s="160">
        <f t="shared" si="1144"/>
        <v>0</v>
      </c>
      <c r="AR1242" s="160">
        <f t="shared" si="1145"/>
        <v>163630.60999999999</v>
      </c>
      <c r="AS1242" s="607"/>
      <c r="AT1242" s="219"/>
      <c r="AU1242" s="13">
        <f t="shared" si="1146"/>
        <v>0</v>
      </c>
      <c r="AV1242" s="13">
        <f t="shared" si="1147"/>
        <v>0</v>
      </c>
      <c r="AW1242" s="13">
        <f t="shared" si="1148"/>
        <v>0</v>
      </c>
      <c r="AX1242" s="13">
        <f t="shared" si="1149"/>
        <v>0</v>
      </c>
      <c r="AY1242" s="13">
        <f t="shared" si="1150"/>
        <v>0</v>
      </c>
      <c r="AZ1242" s="13">
        <f t="shared" si="1151"/>
        <v>0</v>
      </c>
      <c r="BA1242" s="13">
        <f t="shared" si="1152"/>
        <v>0</v>
      </c>
      <c r="BB1242" s="13">
        <f t="shared" si="1153"/>
        <v>0</v>
      </c>
      <c r="BC1242" s="13">
        <f t="shared" si="1154"/>
        <v>0</v>
      </c>
      <c r="BD1242" s="13">
        <f t="shared" si="1155"/>
        <v>0</v>
      </c>
      <c r="BE1242" s="13">
        <f t="shared" si="1156"/>
        <v>0</v>
      </c>
      <c r="BF1242" s="13">
        <f t="shared" si="1157"/>
        <v>0</v>
      </c>
      <c r="BG1242" s="13">
        <f t="shared" si="1158"/>
        <v>0</v>
      </c>
      <c r="BH1242" s="13">
        <f t="shared" si="1159"/>
        <v>0</v>
      </c>
      <c r="BI1242" s="73">
        <f t="shared" si="1141"/>
        <v>0</v>
      </c>
      <c r="BJ1242" s="219"/>
      <c r="BK1242" s="850">
        <f t="shared" si="1160"/>
        <v>0</v>
      </c>
      <c r="BL1242" s="109">
        <f t="shared" si="1161"/>
        <v>0</v>
      </c>
      <c r="BM1242" s="109">
        <f t="shared" si="1162"/>
        <v>0</v>
      </c>
      <c r="BN1242" s="109">
        <f t="shared" si="1163"/>
        <v>0</v>
      </c>
      <c r="BO1242" s="109">
        <f t="shared" si="1164"/>
        <v>0</v>
      </c>
      <c r="BP1242" s="109">
        <f t="shared" si="1165"/>
        <v>0</v>
      </c>
      <c r="BQ1242" s="109">
        <f t="shared" si="1166"/>
        <v>0</v>
      </c>
      <c r="BR1242" s="109">
        <f t="shared" si="1167"/>
        <v>0</v>
      </c>
      <c r="BS1242" s="109">
        <f t="shared" si="1168"/>
        <v>0</v>
      </c>
      <c r="BT1242" s="109">
        <f t="shared" si="1169"/>
        <v>0</v>
      </c>
      <c r="BU1242" s="109">
        <f t="shared" si="1170"/>
        <v>0</v>
      </c>
      <c r="BV1242" s="109">
        <f t="shared" si="1171"/>
        <v>0</v>
      </c>
      <c r="BW1242" s="109">
        <f t="shared" si="1172"/>
        <v>0</v>
      </c>
      <c r="BX1242" s="109">
        <f t="shared" si="1173"/>
        <v>0</v>
      </c>
      <c r="BY1242" s="1000">
        <f t="shared" si="1142"/>
        <v>0</v>
      </c>
    </row>
    <row r="1243" spans="1:77">
      <c r="A1243" s="2" t="s">
        <v>3270</v>
      </c>
      <c r="B1243" s="2" t="s">
        <v>3194</v>
      </c>
      <c r="C1243" s="57" t="s">
        <v>3</v>
      </c>
      <c r="D1243" s="57" t="s">
        <v>7</v>
      </c>
      <c r="E1243" s="681" t="s">
        <v>349</v>
      </c>
      <c r="F1243" s="682">
        <v>40877</v>
      </c>
      <c r="G1243" s="682" t="s">
        <v>106</v>
      </c>
      <c r="H1243" s="241" t="s">
        <v>109</v>
      </c>
      <c r="I1243" s="38"/>
      <c r="J1243" s="983"/>
      <c r="K1243" s="903"/>
      <c r="L1243" s="798"/>
      <c r="M1243" s="429"/>
      <c r="N1243" s="109"/>
      <c r="O1243" s="109"/>
      <c r="P1243" s="109"/>
      <c r="Q1243" s="607"/>
      <c r="R1243" s="93"/>
      <c r="S1243" s="109"/>
      <c r="T1243" s="109"/>
      <c r="U1243" s="109"/>
      <c r="V1243" s="109">
        <v>0</v>
      </c>
      <c r="W1243" s="109">
        <v>129230.61</v>
      </c>
      <c r="X1243" s="109">
        <v>0</v>
      </c>
      <c r="Y1243" s="109">
        <v>0</v>
      </c>
      <c r="Z1243" s="109">
        <v>0</v>
      </c>
      <c r="AA1243" s="109">
        <v>0</v>
      </c>
      <c r="AB1243" s="109">
        <v>0</v>
      </c>
      <c r="AC1243" s="109">
        <v>0</v>
      </c>
      <c r="AD1243" s="109">
        <v>0</v>
      </c>
      <c r="AE1243" s="109">
        <v>0</v>
      </c>
      <c r="AF1243" s="109">
        <v>0</v>
      </c>
      <c r="AG1243" s="109">
        <v>0</v>
      </c>
      <c r="AH1243" s="109">
        <v>0</v>
      </c>
      <c r="AI1243" s="109">
        <v>0</v>
      </c>
      <c r="AJ1243" s="109">
        <v>0</v>
      </c>
      <c r="AK1243" s="109">
        <v>0</v>
      </c>
      <c r="AL1243" s="109">
        <v>0</v>
      </c>
      <c r="AM1243" s="109">
        <v>0</v>
      </c>
      <c r="AN1243" s="109">
        <v>0</v>
      </c>
      <c r="AO1243" s="109">
        <v>0</v>
      </c>
      <c r="AP1243" s="160">
        <f t="shared" si="1143"/>
        <v>129230.61</v>
      </c>
      <c r="AQ1243" s="160">
        <f t="shared" si="1144"/>
        <v>0</v>
      </c>
      <c r="AR1243" s="160">
        <f t="shared" si="1145"/>
        <v>129230.61</v>
      </c>
      <c r="AS1243" s="607"/>
      <c r="AT1243" s="219"/>
      <c r="AU1243" s="13">
        <f t="shared" si="1146"/>
        <v>0</v>
      </c>
      <c r="AV1243" s="13">
        <f t="shared" si="1147"/>
        <v>0</v>
      </c>
      <c r="AW1243" s="13">
        <f t="shared" si="1148"/>
        <v>0</v>
      </c>
      <c r="AX1243" s="13">
        <f t="shared" si="1149"/>
        <v>0</v>
      </c>
      <c r="AY1243" s="13">
        <f t="shared" si="1150"/>
        <v>0</v>
      </c>
      <c r="AZ1243" s="13">
        <f t="shared" si="1151"/>
        <v>0</v>
      </c>
      <c r="BA1243" s="13">
        <f t="shared" si="1152"/>
        <v>0</v>
      </c>
      <c r="BB1243" s="13">
        <f t="shared" si="1153"/>
        <v>0</v>
      </c>
      <c r="BC1243" s="13">
        <f t="shared" si="1154"/>
        <v>0</v>
      </c>
      <c r="BD1243" s="13">
        <f t="shared" si="1155"/>
        <v>0</v>
      </c>
      <c r="BE1243" s="13">
        <f t="shared" si="1156"/>
        <v>0</v>
      </c>
      <c r="BF1243" s="13">
        <f t="shared" si="1157"/>
        <v>0</v>
      </c>
      <c r="BG1243" s="13">
        <f t="shared" si="1158"/>
        <v>0</v>
      </c>
      <c r="BH1243" s="13">
        <f t="shared" si="1159"/>
        <v>0</v>
      </c>
      <c r="BI1243" s="73">
        <f t="shared" si="1141"/>
        <v>0</v>
      </c>
      <c r="BJ1243" s="219"/>
      <c r="BK1243" s="850">
        <f t="shared" si="1160"/>
        <v>0</v>
      </c>
      <c r="BL1243" s="109">
        <f t="shared" si="1161"/>
        <v>0</v>
      </c>
      <c r="BM1243" s="109">
        <f t="shared" si="1162"/>
        <v>0</v>
      </c>
      <c r="BN1243" s="109">
        <f t="shared" si="1163"/>
        <v>0</v>
      </c>
      <c r="BO1243" s="109">
        <f t="shared" si="1164"/>
        <v>0</v>
      </c>
      <c r="BP1243" s="109">
        <f t="shared" si="1165"/>
        <v>0</v>
      </c>
      <c r="BQ1243" s="109">
        <f t="shared" si="1166"/>
        <v>0</v>
      </c>
      <c r="BR1243" s="109">
        <f t="shared" si="1167"/>
        <v>0</v>
      </c>
      <c r="BS1243" s="109">
        <f t="shared" si="1168"/>
        <v>0</v>
      </c>
      <c r="BT1243" s="109">
        <f t="shared" si="1169"/>
        <v>0</v>
      </c>
      <c r="BU1243" s="109">
        <f t="shared" si="1170"/>
        <v>0</v>
      </c>
      <c r="BV1243" s="109">
        <f t="shared" si="1171"/>
        <v>0</v>
      </c>
      <c r="BW1243" s="109">
        <f t="shared" si="1172"/>
        <v>0</v>
      </c>
      <c r="BX1243" s="109">
        <f t="shared" si="1173"/>
        <v>0</v>
      </c>
      <c r="BY1243" s="1000">
        <f t="shared" si="1142"/>
        <v>0</v>
      </c>
    </row>
    <row r="1244" spans="1:77">
      <c r="A1244" s="2" t="s">
        <v>3279</v>
      </c>
      <c r="B1244" s="2" t="s">
        <v>3280</v>
      </c>
      <c r="C1244" s="57" t="s">
        <v>3</v>
      </c>
      <c r="D1244" s="57" t="s">
        <v>7</v>
      </c>
      <c r="E1244" s="681" t="s">
        <v>349</v>
      </c>
      <c r="F1244" s="682">
        <v>40846</v>
      </c>
      <c r="G1244" s="682" t="s">
        <v>106</v>
      </c>
      <c r="H1244" s="241" t="s">
        <v>109</v>
      </c>
      <c r="I1244" s="38"/>
      <c r="J1244" s="983"/>
      <c r="K1244" s="903"/>
      <c r="L1244" s="798"/>
      <c r="M1244" s="429"/>
      <c r="N1244" s="109"/>
      <c r="O1244" s="109"/>
      <c r="P1244" s="109"/>
      <c r="Q1244" s="607"/>
      <c r="R1244" s="93"/>
      <c r="S1244" s="109"/>
      <c r="T1244" s="109"/>
      <c r="U1244" s="109"/>
      <c r="V1244" s="109">
        <v>128134.06</v>
      </c>
      <c r="W1244" s="109">
        <v>0</v>
      </c>
      <c r="X1244" s="109">
        <v>0</v>
      </c>
      <c r="Y1244" s="109">
        <v>0</v>
      </c>
      <c r="Z1244" s="109">
        <v>0</v>
      </c>
      <c r="AA1244" s="109">
        <v>0</v>
      </c>
      <c r="AB1244" s="109">
        <v>0</v>
      </c>
      <c r="AC1244" s="109">
        <v>0</v>
      </c>
      <c r="AD1244" s="109">
        <v>0</v>
      </c>
      <c r="AE1244" s="109">
        <v>0</v>
      </c>
      <c r="AF1244" s="109">
        <v>0</v>
      </c>
      <c r="AG1244" s="109">
        <v>0</v>
      </c>
      <c r="AH1244" s="109">
        <v>0</v>
      </c>
      <c r="AI1244" s="109">
        <v>0</v>
      </c>
      <c r="AJ1244" s="109">
        <v>0</v>
      </c>
      <c r="AK1244" s="109">
        <v>0</v>
      </c>
      <c r="AL1244" s="109">
        <v>0</v>
      </c>
      <c r="AM1244" s="109">
        <v>0</v>
      </c>
      <c r="AN1244" s="109">
        <v>0</v>
      </c>
      <c r="AO1244" s="109">
        <v>0</v>
      </c>
      <c r="AP1244" s="160">
        <f t="shared" si="1143"/>
        <v>128134.06</v>
      </c>
      <c r="AQ1244" s="160">
        <f t="shared" si="1144"/>
        <v>0</v>
      </c>
      <c r="AR1244" s="160">
        <f t="shared" si="1145"/>
        <v>128134.06</v>
      </c>
      <c r="AS1244" s="607"/>
      <c r="AT1244" s="219"/>
      <c r="AU1244" s="13">
        <f t="shared" si="1146"/>
        <v>0</v>
      </c>
      <c r="AV1244" s="13">
        <f t="shared" si="1147"/>
        <v>0</v>
      </c>
      <c r="AW1244" s="13">
        <f t="shared" si="1148"/>
        <v>0</v>
      </c>
      <c r="AX1244" s="13">
        <f t="shared" si="1149"/>
        <v>0</v>
      </c>
      <c r="AY1244" s="13">
        <f t="shared" si="1150"/>
        <v>0</v>
      </c>
      <c r="AZ1244" s="13">
        <f t="shared" si="1151"/>
        <v>0</v>
      </c>
      <c r="BA1244" s="13">
        <f t="shared" si="1152"/>
        <v>0</v>
      </c>
      <c r="BB1244" s="13">
        <f t="shared" si="1153"/>
        <v>0</v>
      </c>
      <c r="BC1244" s="13">
        <f t="shared" si="1154"/>
        <v>0</v>
      </c>
      <c r="BD1244" s="13">
        <f t="shared" si="1155"/>
        <v>0</v>
      </c>
      <c r="BE1244" s="13">
        <f t="shared" si="1156"/>
        <v>0</v>
      </c>
      <c r="BF1244" s="13">
        <f t="shared" si="1157"/>
        <v>0</v>
      </c>
      <c r="BG1244" s="13">
        <f t="shared" si="1158"/>
        <v>0</v>
      </c>
      <c r="BH1244" s="13">
        <f t="shared" si="1159"/>
        <v>0</v>
      </c>
      <c r="BI1244" s="73">
        <f t="shared" si="1141"/>
        <v>0</v>
      </c>
      <c r="BJ1244" s="219"/>
      <c r="BK1244" s="850">
        <f t="shared" si="1160"/>
        <v>0</v>
      </c>
      <c r="BL1244" s="109">
        <f t="shared" si="1161"/>
        <v>0</v>
      </c>
      <c r="BM1244" s="109">
        <f t="shared" si="1162"/>
        <v>0</v>
      </c>
      <c r="BN1244" s="109">
        <f t="shared" si="1163"/>
        <v>0</v>
      </c>
      <c r="BO1244" s="109">
        <f t="shared" si="1164"/>
        <v>0</v>
      </c>
      <c r="BP1244" s="109">
        <f t="shared" si="1165"/>
        <v>0</v>
      </c>
      <c r="BQ1244" s="109">
        <f t="shared" si="1166"/>
        <v>0</v>
      </c>
      <c r="BR1244" s="109">
        <f t="shared" si="1167"/>
        <v>0</v>
      </c>
      <c r="BS1244" s="109">
        <f t="shared" si="1168"/>
        <v>0</v>
      </c>
      <c r="BT1244" s="109">
        <f t="shared" si="1169"/>
        <v>0</v>
      </c>
      <c r="BU1244" s="109">
        <f t="shared" si="1170"/>
        <v>0</v>
      </c>
      <c r="BV1244" s="109">
        <f t="shared" si="1171"/>
        <v>0</v>
      </c>
      <c r="BW1244" s="109">
        <f t="shared" si="1172"/>
        <v>0</v>
      </c>
      <c r="BX1244" s="109">
        <f t="shared" si="1173"/>
        <v>0</v>
      </c>
      <c r="BY1244" s="1000">
        <f t="shared" si="1142"/>
        <v>0</v>
      </c>
    </row>
    <row r="1245" spans="1:77">
      <c r="A1245" s="2" t="s">
        <v>3275</v>
      </c>
      <c r="B1245" s="2" t="s">
        <v>3276</v>
      </c>
      <c r="C1245" s="57" t="s">
        <v>3</v>
      </c>
      <c r="D1245" s="57" t="s">
        <v>7</v>
      </c>
      <c r="E1245" s="681" t="s">
        <v>349</v>
      </c>
      <c r="F1245" s="682">
        <v>41152</v>
      </c>
      <c r="G1245" s="682" t="s">
        <v>106</v>
      </c>
      <c r="H1245" s="241" t="s">
        <v>109</v>
      </c>
      <c r="I1245" s="38"/>
      <c r="J1245" s="983"/>
      <c r="K1245" s="903"/>
      <c r="L1245" s="798"/>
      <c r="M1245" s="429"/>
      <c r="N1245" s="109"/>
      <c r="O1245" s="109"/>
      <c r="P1245" s="109"/>
      <c r="Q1245" s="607"/>
      <c r="R1245" s="93"/>
      <c r="S1245" s="109"/>
      <c r="T1245" s="109"/>
      <c r="U1245" s="109"/>
      <c r="V1245" s="109">
        <v>0</v>
      </c>
      <c r="W1245" s="109">
        <v>0</v>
      </c>
      <c r="X1245" s="109">
        <v>0</v>
      </c>
      <c r="Y1245" s="109">
        <v>0</v>
      </c>
      <c r="Z1245" s="109">
        <v>0</v>
      </c>
      <c r="AA1245" s="109">
        <v>0</v>
      </c>
      <c r="AB1245" s="109">
        <v>0</v>
      </c>
      <c r="AC1245" s="109">
        <v>0</v>
      </c>
      <c r="AD1245" s="109">
        <v>0</v>
      </c>
      <c r="AE1245" s="109">
        <v>0</v>
      </c>
      <c r="AF1245" s="109">
        <v>128246.14</v>
      </c>
      <c r="AG1245" s="109">
        <v>0</v>
      </c>
      <c r="AH1245" s="109">
        <v>0</v>
      </c>
      <c r="AI1245" s="109">
        <v>0</v>
      </c>
      <c r="AJ1245" s="109">
        <v>0</v>
      </c>
      <c r="AK1245" s="109">
        <v>0</v>
      </c>
      <c r="AL1245" s="109">
        <v>0</v>
      </c>
      <c r="AM1245" s="109">
        <v>0</v>
      </c>
      <c r="AN1245" s="109">
        <v>0</v>
      </c>
      <c r="AO1245" s="109">
        <v>0</v>
      </c>
      <c r="AP1245" s="160">
        <f t="shared" si="1143"/>
        <v>0</v>
      </c>
      <c r="AQ1245" s="160">
        <f t="shared" si="1144"/>
        <v>128246.14</v>
      </c>
      <c r="AR1245" s="160">
        <f t="shared" si="1145"/>
        <v>128246.14</v>
      </c>
      <c r="AS1245" s="607"/>
      <c r="AT1245" s="219"/>
      <c r="AU1245" s="13">
        <f t="shared" si="1146"/>
        <v>0</v>
      </c>
      <c r="AV1245" s="13">
        <f t="shared" si="1147"/>
        <v>0</v>
      </c>
      <c r="AW1245" s="13">
        <f t="shared" si="1148"/>
        <v>0</v>
      </c>
      <c r="AX1245" s="13">
        <f t="shared" si="1149"/>
        <v>0</v>
      </c>
      <c r="AY1245" s="13">
        <f t="shared" si="1150"/>
        <v>128246.14</v>
      </c>
      <c r="AZ1245" s="13">
        <f t="shared" si="1151"/>
        <v>0</v>
      </c>
      <c r="BA1245" s="13">
        <f t="shared" si="1152"/>
        <v>0</v>
      </c>
      <c r="BB1245" s="13">
        <f t="shared" si="1153"/>
        <v>0</v>
      </c>
      <c r="BC1245" s="13">
        <f t="shared" si="1154"/>
        <v>0</v>
      </c>
      <c r="BD1245" s="13">
        <f t="shared" si="1155"/>
        <v>0</v>
      </c>
      <c r="BE1245" s="13">
        <f t="shared" si="1156"/>
        <v>0</v>
      </c>
      <c r="BF1245" s="13">
        <f t="shared" si="1157"/>
        <v>0</v>
      </c>
      <c r="BG1245" s="13">
        <f t="shared" si="1158"/>
        <v>0</v>
      </c>
      <c r="BH1245" s="13">
        <f t="shared" si="1159"/>
        <v>0</v>
      </c>
      <c r="BI1245" s="73">
        <f t="shared" si="1141"/>
        <v>128246.14</v>
      </c>
      <c r="BJ1245" s="219"/>
      <c r="BK1245" s="850">
        <f t="shared" si="1160"/>
        <v>0</v>
      </c>
      <c r="BL1245" s="109">
        <f t="shared" si="1161"/>
        <v>0</v>
      </c>
      <c r="BM1245" s="109">
        <f t="shared" si="1162"/>
        <v>0</v>
      </c>
      <c r="BN1245" s="109">
        <f t="shared" si="1163"/>
        <v>0</v>
      </c>
      <c r="BO1245" s="109">
        <f t="shared" si="1164"/>
        <v>128246.14</v>
      </c>
      <c r="BP1245" s="109">
        <f t="shared" si="1165"/>
        <v>0</v>
      </c>
      <c r="BQ1245" s="109">
        <f t="shared" si="1166"/>
        <v>0</v>
      </c>
      <c r="BR1245" s="109">
        <f t="shared" si="1167"/>
        <v>0</v>
      </c>
      <c r="BS1245" s="109">
        <f t="shared" si="1168"/>
        <v>0</v>
      </c>
      <c r="BT1245" s="109">
        <f t="shared" si="1169"/>
        <v>0</v>
      </c>
      <c r="BU1245" s="109">
        <f t="shared" si="1170"/>
        <v>0</v>
      </c>
      <c r="BV1245" s="109">
        <f t="shared" si="1171"/>
        <v>0</v>
      </c>
      <c r="BW1245" s="109">
        <f t="shared" si="1172"/>
        <v>0</v>
      </c>
      <c r="BX1245" s="109">
        <f t="shared" si="1173"/>
        <v>0</v>
      </c>
      <c r="BY1245" s="1000">
        <f t="shared" si="1142"/>
        <v>128246.14</v>
      </c>
    </row>
    <row r="1246" spans="1:77">
      <c r="A1246" s="678" t="s">
        <v>2994</v>
      </c>
      <c r="B1246" s="678" t="s">
        <v>2995</v>
      </c>
      <c r="C1246" s="57" t="s">
        <v>3</v>
      </c>
      <c r="D1246" s="684" t="s">
        <v>7</v>
      </c>
      <c r="E1246" s="681" t="s">
        <v>349</v>
      </c>
      <c r="F1246" s="683">
        <v>41274</v>
      </c>
      <c r="G1246" s="682" t="s">
        <v>106</v>
      </c>
      <c r="H1246" s="241" t="s">
        <v>109</v>
      </c>
      <c r="I1246" s="38"/>
      <c r="J1246" s="983"/>
      <c r="K1246" s="903"/>
      <c r="L1246" s="798"/>
      <c r="M1246" s="429"/>
      <c r="N1246" s="109"/>
      <c r="O1246" s="109"/>
      <c r="P1246" s="109"/>
      <c r="Q1246" s="607"/>
      <c r="R1246" s="93"/>
      <c r="S1246" s="109"/>
      <c r="T1246" s="109"/>
      <c r="U1246" s="109"/>
      <c r="V1246" s="109">
        <v>0</v>
      </c>
      <c r="W1246" s="109">
        <v>0</v>
      </c>
      <c r="X1246" s="109">
        <v>0</v>
      </c>
      <c r="Y1246" s="109">
        <v>0</v>
      </c>
      <c r="Z1246" s="109">
        <v>0</v>
      </c>
      <c r="AA1246" s="109">
        <v>0</v>
      </c>
      <c r="AB1246" s="109">
        <v>0</v>
      </c>
      <c r="AC1246" s="109">
        <v>0</v>
      </c>
      <c r="AD1246" s="109">
        <v>0</v>
      </c>
      <c r="AE1246" s="109">
        <v>0</v>
      </c>
      <c r="AF1246" s="109">
        <v>0</v>
      </c>
      <c r="AG1246" s="109">
        <v>0</v>
      </c>
      <c r="AH1246" s="109">
        <v>0</v>
      </c>
      <c r="AI1246" s="109">
        <v>0</v>
      </c>
      <c r="AJ1246" s="109">
        <v>253406.13</v>
      </c>
      <c r="AK1246" s="109">
        <v>0</v>
      </c>
      <c r="AL1246" s="109">
        <v>0</v>
      </c>
      <c r="AM1246" s="109">
        <v>0</v>
      </c>
      <c r="AN1246" s="109">
        <v>0</v>
      </c>
      <c r="AO1246" s="109">
        <v>0</v>
      </c>
      <c r="AP1246" s="160">
        <f t="shared" si="1143"/>
        <v>0</v>
      </c>
      <c r="AQ1246" s="160">
        <f t="shared" si="1144"/>
        <v>253406.13</v>
      </c>
      <c r="AR1246" s="160">
        <f t="shared" si="1145"/>
        <v>253406.13</v>
      </c>
      <c r="AS1246" s="607"/>
      <c r="AT1246" s="219"/>
      <c r="AU1246" s="13">
        <f t="shared" si="1146"/>
        <v>0</v>
      </c>
      <c r="AV1246" s="13">
        <f t="shared" si="1147"/>
        <v>0</v>
      </c>
      <c r="AW1246" s="13">
        <f t="shared" si="1148"/>
        <v>0</v>
      </c>
      <c r="AX1246" s="13">
        <f t="shared" si="1149"/>
        <v>0</v>
      </c>
      <c r="AY1246" s="13">
        <f t="shared" si="1150"/>
        <v>0</v>
      </c>
      <c r="AZ1246" s="13">
        <f t="shared" si="1151"/>
        <v>0</v>
      </c>
      <c r="BA1246" s="13">
        <f t="shared" si="1152"/>
        <v>0</v>
      </c>
      <c r="BB1246" s="13">
        <f t="shared" si="1153"/>
        <v>0</v>
      </c>
      <c r="BC1246" s="13">
        <f t="shared" si="1154"/>
        <v>253406.13</v>
      </c>
      <c r="BD1246" s="13">
        <f t="shared" si="1155"/>
        <v>0</v>
      </c>
      <c r="BE1246" s="13">
        <f t="shared" si="1156"/>
        <v>0</v>
      </c>
      <c r="BF1246" s="13">
        <f t="shared" si="1157"/>
        <v>0</v>
      </c>
      <c r="BG1246" s="13">
        <f t="shared" si="1158"/>
        <v>0</v>
      </c>
      <c r="BH1246" s="13">
        <f t="shared" si="1159"/>
        <v>0</v>
      </c>
      <c r="BI1246" s="73">
        <f t="shared" si="1141"/>
        <v>253406.13</v>
      </c>
      <c r="BJ1246" s="219"/>
      <c r="BK1246" s="850">
        <f t="shared" si="1160"/>
        <v>0</v>
      </c>
      <c r="BL1246" s="109">
        <f t="shared" si="1161"/>
        <v>0</v>
      </c>
      <c r="BM1246" s="109">
        <f t="shared" si="1162"/>
        <v>0</v>
      </c>
      <c r="BN1246" s="109">
        <f t="shared" si="1163"/>
        <v>0</v>
      </c>
      <c r="BO1246" s="109">
        <f t="shared" si="1164"/>
        <v>0</v>
      </c>
      <c r="BP1246" s="109">
        <f t="shared" si="1165"/>
        <v>0</v>
      </c>
      <c r="BQ1246" s="109">
        <f t="shared" si="1166"/>
        <v>0</v>
      </c>
      <c r="BR1246" s="109">
        <f t="shared" si="1167"/>
        <v>0</v>
      </c>
      <c r="BS1246" s="109">
        <f t="shared" si="1168"/>
        <v>253406.13</v>
      </c>
      <c r="BT1246" s="109">
        <f t="shared" si="1169"/>
        <v>0</v>
      </c>
      <c r="BU1246" s="109">
        <f t="shared" si="1170"/>
        <v>0</v>
      </c>
      <c r="BV1246" s="109">
        <f t="shared" si="1171"/>
        <v>0</v>
      </c>
      <c r="BW1246" s="109">
        <f t="shared" si="1172"/>
        <v>0</v>
      </c>
      <c r="BX1246" s="109">
        <f t="shared" si="1173"/>
        <v>0</v>
      </c>
      <c r="BY1246" s="1000">
        <f t="shared" si="1142"/>
        <v>253406.13</v>
      </c>
    </row>
    <row r="1247" spans="1:77">
      <c r="A1247" s="2" t="s">
        <v>2862</v>
      </c>
      <c r="B1247" s="2" t="s">
        <v>2863</v>
      </c>
      <c r="C1247" s="57" t="s">
        <v>3</v>
      </c>
      <c r="D1247" s="57" t="s">
        <v>7</v>
      </c>
      <c r="E1247" s="681" t="s">
        <v>349</v>
      </c>
      <c r="F1247" s="682">
        <v>40663</v>
      </c>
      <c r="G1247" s="682" t="s">
        <v>106</v>
      </c>
      <c r="H1247" s="241" t="s">
        <v>109</v>
      </c>
      <c r="I1247" s="38"/>
      <c r="J1247" s="983"/>
      <c r="K1247" s="903"/>
      <c r="L1247" s="798"/>
      <c r="M1247" s="429"/>
      <c r="N1247" s="109"/>
      <c r="O1247" s="109"/>
      <c r="P1247" s="109"/>
      <c r="Q1247" s="607"/>
      <c r="R1247" s="93"/>
      <c r="S1247" s="109">
        <v>364572.96</v>
      </c>
      <c r="T1247" s="109">
        <v>0</v>
      </c>
      <c r="U1247" s="109">
        <v>-31.169999999925501</v>
      </c>
      <c r="V1247" s="109">
        <v>0</v>
      </c>
      <c r="W1247" s="109">
        <v>0</v>
      </c>
      <c r="X1247" s="109">
        <v>0</v>
      </c>
      <c r="Y1247" s="109">
        <v>0</v>
      </c>
      <c r="Z1247" s="109">
        <v>0</v>
      </c>
      <c r="AA1247" s="109">
        <v>0</v>
      </c>
      <c r="AB1247" s="109">
        <v>0</v>
      </c>
      <c r="AC1247" s="109">
        <v>0</v>
      </c>
      <c r="AD1247" s="109">
        <v>0</v>
      </c>
      <c r="AE1247" s="109">
        <v>0</v>
      </c>
      <c r="AF1247" s="109">
        <v>0</v>
      </c>
      <c r="AG1247" s="109">
        <v>0</v>
      </c>
      <c r="AH1247" s="109">
        <v>0</v>
      </c>
      <c r="AI1247" s="109">
        <v>0</v>
      </c>
      <c r="AJ1247" s="109">
        <v>0</v>
      </c>
      <c r="AK1247" s="109">
        <v>0</v>
      </c>
      <c r="AL1247" s="109">
        <v>0</v>
      </c>
      <c r="AM1247" s="109">
        <v>0</v>
      </c>
      <c r="AN1247" s="109">
        <v>0</v>
      </c>
      <c r="AO1247" s="109">
        <v>0</v>
      </c>
      <c r="AP1247" s="160">
        <f t="shared" si="1143"/>
        <v>364541.7900000001</v>
      </c>
      <c r="AQ1247" s="160">
        <f t="shared" si="1144"/>
        <v>0</v>
      </c>
      <c r="AR1247" s="160">
        <f t="shared" si="1145"/>
        <v>364541.7900000001</v>
      </c>
      <c r="AS1247" s="607"/>
      <c r="AT1247" s="219"/>
      <c r="AU1247" s="13">
        <f t="shared" si="1146"/>
        <v>0</v>
      </c>
      <c r="AV1247" s="13">
        <f t="shared" si="1147"/>
        <v>0</v>
      </c>
      <c r="AW1247" s="13">
        <f t="shared" si="1148"/>
        <v>0</v>
      </c>
      <c r="AX1247" s="13">
        <f t="shared" si="1149"/>
        <v>0</v>
      </c>
      <c r="AY1247" s="13">
        <f t="shared" si="1150"/>
        <v>0</v>
      </c>
      <c r="AZ1247" s="13">
        <f t="shared" si="1151"/>
        <v>0</v>
      </c>
      <c r="BA1247" s="13">
        <f t="shared" si="1152"/>
        <v>0</v>
      </c>
      <c r="BB1247" s="13">
        <f t="shared" si="1153"/>
        <v>0</v>
      </c>
      <c r="BC1247" s="13">
        <f t="shared" si="1154"/>
        <v>0</v>
      </c>
      <c r="BD1247" s="13">
        <f t="shared" si="1155"/>
        <v>0</v>
      </c>
      <c r="BE1247" s="13">
        <f t="shared" si="1156"/>
        <v>0</v>
      </c>
      <c r="BF1247" s="13">
        <f t="shared" si="1157"/>
        <v>0</v>
      </c>
      <c r="BG1247" s="13">
        <f t="shared" si="1158"/>
        <v>0</v>
      </c>
      <c r="BH1247" s="13">
        <f t="shared" si="1159"/>
        <v>0</v>
      </c>
      <c r="BI1247" s="73">
        <f t="shared" si="1141"/>
        <v>0</v>
      </c>
      <c r="BJ1247" s="219"/>
      <c r="BK1247" s="850">
        <f t="shared" si="1160"/>
        <v>0</v>
      </c>
      <c r="BL1247" s="109">
        <f t="shared" si="1161"/>
        <v>0</v>
      </c>
      <c r="BM1247" s="109">
        <f t="shared" si="1162"/>
        <v>0</v>
      </c>
      <c r="BN1247" s="109">
        <f t="shared" si="1163"/>
        <v>0</v>
      </c>
      <c r="BO1247" s="109">
        <f t="shared" si="1164"/>
        <v>0</v>
      </c>
      <c r="BP1247" s="109">
        <f t="shared" si="1165"/>
        <v>0</v>
      </c>
      <c r="BQ1247" s="109">
        <f t="shared" si="1166"/>
        <v>0</v>
      </c>
      <c r="BR1247" s="109">
        <f t="shared" si="1167"/>
        <v>0</v>
      </c>
      <c r="BS1247" s="109">
        <f t="shared" si="1168"/>
        <v>0</v>
      </c>
      <c r="BT1247" s="109">
        <f t="shared" si="1169"/>
        <v>0</v>
      </c>
      <c r="BU1247" s="109">
        <f t="shared" si="1170"/>
        <v>0</v>
      </c>
      <c r="BV1247" s="109">
        <f t="shared" si="1171"/>
        <v>0</v>
      </c>
      <c r="BW1247" s="109">
        <f t="shared" si="1172"/>
        <v>0</v>
      </c>
      <c r="BX1247" s="109">
        <f t="shared" si="1173"/>
        <v>0</v>
      </c>
      <c r="BY1247" s="1000">
        <f t="shared" si="1142"/>
        <v>0</v>
      </c>
    </row>
    <row r="1248" spans="1:77">
      <c r="A1248" s="2" t="s">
        <v>3435</v>
      </c>
      <c r="B1248" s="2" t="s">
        <v>3436</v>
      </c>
      <c r="C1248" s="57" t="s">
        <v>20</v>
      </c>
      <c r="D1248" s="57" t="s">
        <v>7</v>
      </c>
      <c r="E1248" s="681" t="s">
        <v>349</v>
      </c>
      <c r="F1248" s="682">
        <v>41243</v>
      </c>
      <c r="G1248" s="682" t="s">
        <v>106</v>
      </c>
      <c r="H1248" s="241" t="s">
        <v>124</v>
      </c>
      <c r="I1248" s="38"/>
      <c r="J1248" s="983"/>
      <c r="K1248" s="903"/>
      <c r="L1248" s="798"/>
      <c r="M1248" s="429"/>
      <c r="N1248" s="109"/>
      <c r="O1248" s="109"/>
      <c r="P1248" s="109"/>
      <c r="Q1248" s="607"/>
      <c r="R1248" s="93"/>
      <c r="S1248" s="109"/>
      <c r="T1248" s="109"/>
      <c r="U1248" s="109"/>
      <c r="V1248" s="109">
        <v>0</v>
      </c>
      <c r="W1248" s="109">
        <v>0</v>
      </c>
      <c r="X1248" s="109">
        <v>0</v>
      </c>
      <c r="Y1248" s="109">
        <v>0</v>
      </c>
      <c r="Z1248" s="109">
        <v>0</v>
      </c>
      <c r="AA1248" s="109">
        <v>0</v>
      </c>
      <c r="AB1248" s="109">
        <v>0</v>
      </c>
      <c r="AC1248" s="109">
        <v>0</v>
      </c>
      <c r="AD1248" s="109">
        <v>0</v>
      </c>
      <c r="AE1248" s="109">
        <v>0</v>
      </c>
      <c r="AF1248" s="109">
        <v>0</v>
      </c>
      <c r="AG1248" s="109">
        <v>0</v>
      </c>
      <c r="AH1248" s="109">
        <v>0</v>
      </c>
      <c r="AI1248" s="109">
        <v>3517933.0699999989</v>
      </c>
      <c r="AJ1248" s="109">
        <v>0</v>
      </c>
      <c r="AK1248" s="109">
        <v>0</v>
      </c>
      <c r="AL1248" s="109">
        <v>0</v>
      </c>
      <c r="AM1248" s="109">
        <v>0</v>
      </c>
      <c r="AN1248" s="109">
        <v>0</v>
      </c>
      <c r="AO1248" s="109">
        <v>0</v>
      </c>
      <c r="AP1248" s="160">
        <f t="shared" si="1143"/>
        <v>0</v>
      </c>
      <c r="AQ1248" s="160">
        <f t="shared" si="1144"/>
        <v>3517933.0699999989</v>
      </c>
      <c r="AR1248" s="160">
        <f t="shared" si="1145"/>
        <v>3517933.0699999989</v>
      </c>
      <c r="AS1248" s="607"/>
      <c r="AT1248" s="219"/>
      <c r="AU1248" s="13">
        <f t="shared" si="1146"/>
        <v>0</v>
      </c>
      <c r="AV1248" s="13">
        <f t="shared" si="1147"/>
        <v>0</v>
      </c>
      <c r="AW1248" s="13">
        <f t="shared" si="1148"/>
        <v>0</v>
      </c>
      <c r="AX1248" s="13">
        <f t="shared" si="1149"/>
        <v>0</v>
      </c>
      <c r="AY1248" s="13">
        <f t="shared" si="1150"/>
        <v>0</v>
      </c>
      <c r="AZ1248" s="13">
        <f t="shared" si="1151"/>
        <v>0</v>
      </c>
      <c r="BA1248" s="13">
        <f t="shared" si="1152"/>
        <v>0</v>
      </c>
      <c r="BB1248" s="13">
        <f t="shared" si="1153"/>
        <v>3517933.0699999989</v>
      </c>
      <c r="BC1248" s="13">
        <f t="shared" si="1154"/>
        <v>0</v>
      </c>
      <c r="BD1248" s="13">
        <f t="shared" si="1155"/>
        <v>0</v>
      </c>
      <c r="BE1248" s="13">
        <f t="shared" si="1156"/>
        <v>0</v>
      </c>
      <c r="BF1248" s="13">
        <f t="shared" si="1157"/>
        <v>0</v>
      </c>
      <c r="BG1248" s="13">
        <f t="shared" si="1158"/>
        <v>0</v>
      </c>
      <c r="BH1248" s="13">
        <f t="shared" si="1159"/>
        <v>0</v>
      </c>
      <c r="BI1248" s="73">
        <f t="shared" si="1141"/>
        <v>3517933.0699999989</v>
      </c>
      <c r="BJ1248" s="219"/>
      <c r="BK1248" s="850">
        <f t="shared" si="1160"/>
        <v>0</v>
      </c>
      <c r="BL1248" s="109">
        <f t="shared" si="1161"/>
        <v>0</v>
      </c>
      <c r="BM1248" s="109">
        <f t="shared" si="1162"/>
        <v>0</v>
      </c>
      <c r="BN1248" s="109">
        <f t="shared" si="1163"/>
        <v>0</v>
      </c>
      <c r="BO1248" s="109">
        <f t="shared" si="1164"/>
        <v>0</v>
      </c>
      <c r="BP1248" s="109">
        <f t="shared" si="1165"/>
        <v>0</v>
      </c>
      <c r="BQ1248" s="109">
        <f t="shared" si="1166"/>
        <v>0</v>
      </c>
      <c r="BR1248" s="109">
        <f t="shared" si="1167"/>
        <v>3517933.0699999989</v>
      </c>
      <c r="BS1248" s="109">
        <f t="shared" si="1168"/>
        <v>0</v>
      </c>
      <c r="BT1248" s="109">
        <f t="shared" si="1169"/>
        <v>0</v>
      </c>
      <c r="BU1248" s="109">
        <f t="shared" si="1170"/>
        <v>0</v>
      </c>
      <c r="BV1248" s="109">
        <f t="shared" si="1171"/>
        <v>0</v>
      </c>
      <c r="BW1248" s="109">
        <f t="shared" si="1172"/>
        <v>0</v>
      </c>
      <c r="BX1248" s="109">
        <f t="shared" si="1173"/>
        <v>0</v>
      </c>
      <c r="BY1248" s="1000">
        <f t="shared" si="1142"/>
        <v>3517933.0699999989</v>
      </c>
    </row>
    <row r="1249" spans="1:77">
      <c r="A1249" s="2" t="s">
        <v>2713</v>
      </c>
      <c r="B1249" s="2" t="s">
        <v>2714</v>
      </c>
      <c r="C1249" s="57" t="s">
        <v>3</v>
      </c>
      <c r="D1249" s="57" t="s">
        <v>7</v>
      </c>
      <c r="E1249" s="681" t="s">
        <v>349</v>
      </c>
      <c r="F1249" s="682">
        <v>41152</v>
      </c>
      <c r="G1249" s="682" t="s">
        <v>106</v>
      </c>
      <c r="H1249" s="241" t="s">
        <v>109</v>
      </c>
      <c r="I1249" s="38"/>
      <c r="J1249" s="983"/>
      <c r="K1249" s="903"/>
      <c r="L1249" s="798"/>
      <c r="M1249" s="429"/>
      <c r="N1249" s="109"/>
      <c r="O1249" s="109"/>
      <c r="P1249" s="109"/>
      <c r="Q1249" s="607"/>
      <c r="R1249" s="93"/>
      <c r="S1249" s="109"/>
      <c r="T1249" s="109"/>
      <c r="U1249" s="109"/>
      <c r="V1249" s="109">
        <v>0</v>
      </c>
      <c r="W1249" s="109">
        <v>0</v>
      </c>
      <c r="X1249" s="109">
        <v>0</v>
      </c>
      <c r="Y1249" s="109">
        <v>0</v>
      </c>
      <c r="Z1249" s="109">
        <v>0</v>
      </c>
      <c r="AA1249" s="109">
        <v>0</v>
      </c>
      <c r="AB1249" s="109">
        <v>0</v>
      </c>
      <c r="AC1249" s="109">
        <v>0</v>
      </c>
      <c r="AD1249" s="109">
        <v>0</v>
      </c>
      <c r="AE1249" s="109">
        <v>0</v>
      </c>
      <c r="AF1249" s="109">
        <v>670587.67000000004</v>
      </c>
      <c r="AG1249" s="109">
        <v>0</v>
      </c>
      <c r="AH1249" s="109">
        <v>0</v>
      </c>
      <c r="AI1249" s="109">
        <v>0</v>
      </c>
      <c r="AJ1249" s="109">
        <v>0</v>
      </c>
      <c r="AK1249" s="109">
        <v>0</v>
      </c>
      <c r="AL1249" s="109">
        <v>0</v>
      </c>
      <c r="AM1249" s="109">
        <v>0</v>
      </c>
      <c r="AN1249" s="109">
        <v>0</v>
      </c>
      <c r="AO1249" s="109">
        <v>0</v>
      </c>
      <c r="AP1249" s="160">
        <f t="shared" si="1143"/>
        <v>0</v>
      </c>
      <c r="AQ1249" s="160">
        <f t="shared" si="1144"/>
        <v>670587.67000000004</v>
      </c>
      <c r="AR1249" s="160">
        <f t="shared" si="1145"/>
        <v>670587.67000000004</v>
      </c>
      <c r="AS1249" s="607"/>
      <c r="AT1249" s="219"/>
      <c r="AU1249" s="13">
        <f t="shared" si="1146"/>
        <v>0</v>
      </c>
      <c r="AV1249" s="13">
        <f t="shared" si="1147"/>
        <v>0</v>
      </c>
      <c r="AW1249" s="13">
        <f t="shared" si="1148"/>
        <v>0</v>
      </c>
      <c r="AX1249" s="13">
        <f t="shared" si="1149"/>
        <v>0</v>
      </c>
      <c r="AY1249" s="13">
        <f t="shared" si="1150"/>
        <v>670587.67000000004</v>
      </c>
      <c r="AZ1249" s="13">
        <f t="shared" si="1151"/>
        <v>0</v>
      </c>
      <c r="BA1249" s="13">
        <f t="shared" si="1152"/>
        <v>0</v>
      </c>
      <c r="BB1249" s="13">
        <f t="shared" si="1153"/>
        <v>0</v>
      </c>
      <c r="BC1249" s="13">
        <f t="shared" si="1154"/>
        <v>0</v>
      </c>
      <c r="BD1249" s="13">
        <f t="shared" si="1155"/>
        <v>0</v>
      </c>
      <c r="BE1249" s="13">
        <f t="shared" si="1156"/>
        <v>0</v>
      </c>
      <c r="BF1249" s="13">
        <f t="shared" si="1157"/>
        <v>0</v>
      </c>
      <c r="BG1249" s="13">
        <f t="shared" si="1158"/>
        <v>0</v>
      </c>
      <c r="BH1249" s="13">
        <f t="shared" si="1159"/>
        <v>0</v>
      </c>
      <c r="BI1249" s="73">
        <f t="shared" si="1141"/>
        <v>670587.67000000004</v>
      </c>
      <c r="BJ1249" s="219"/>
      <c r="BK1249" s="850">
        <f t="shared" si="1160"/>
        <v>0</v>
      </c>
      <c r="BL1249" s="109">
        <f t="shared" si="1161"/>
        <v>0</v>
      </c>
      <c r="BM1249" s="109">
        <f t="shared" si="1162"/>
        <v>0</v>
      </c>
      <c r="BN1249" s="109">
        <f t="shared" si="1163"/>
        <v>0</v>
      </c>
      <c r="BO1249" s="109">
        <f t="shared" si="1164"/>
        <v>670587.67000000004</v>
      </c>
      <c r="BP1249" s="109">
        <f t="shared" si="1165"/>
        <v>0</v>
      </c>
      <c r="BQ1249" s="109">
        <f t="shared" si="1166"/>
        <v>0</v>
      </c>
      <c r="BR1249" s="109">
        <f t="shared" si="1167"/>
        <v>0</v>
      </c>
      <c r="BS1249" s="109">
        <f t="shared" si="1168"/>
        <v>0</v>
      </c>
      <c r="BT1249" s="109">
        <f t="shared" si="1169"/>
        <v>0</v>
      </c>
      <c r="BU1249" s="109">
        <f t="shared" si="1170"/>
        <v>0</v>
      </c>
      <c r="BV1249" s="109">
        <f t="shared" si="1171"/>
        <v>0</v>
      </c>
      <c r="BW1249" s="109">
        <f t="shared" si="1172"/>
        <v>0</v>
      </c>
      <c r="BX1249" s="109">
        <f t="shared" si="1173"/>
        <v>0</v>
      </c>
      <c r="BY1249" s="1000">
        <f t="shared" si="1142"/>
        <v>670587.67000000004</v>
      </c>
    </row>
    <row r="1250" spans="1:77">
      <c r="A1250" s="2" t="s">
        <v>3175</v>
      </c>
      <c r="B1250" s="2" t="s">
        <v>3176</v>
      </c>
      <c r="C1250" s="57" t="s">
        <v>3</v>
      </c>
      <c r="D1250" s="57" t="s">
        <v>7</v>
      </c>
      <c r="E1250" s="681" t="s">
        <v>349</v>
      </c>
      <c r="F1250" s="682">
        <v>40907</v>
      </c>
      <c r="G1250" s="682" t="s">
        <v>106</v>
      </c>
      <c r="H1250" s="241" t="s">
        <v>109</v>
      </c>
      <c r="I1250" s="38"/>
      <c r="J1250" s="983"/>
      <c r="K1250" s="903"/>
      <c r="L1250" s="798"/>
      <c r="M1250" s="429"/>
      <c r="N1250" s="109"/>
      <c r="O1250" s="109"/>
      <c r="P1250" s="109"/>
      <c r="Q1250" s="607"/>
      <c r="R1250" s="93"/>
      <c r="S1250" s="109"/>
      <c r="T1250" s="109"/>
      <c r="U1250" s="109"/>
      <c r="V1250" s="109">
        <v>0</v>
      </c>
      <c r="W1250" s="109">
        <v>0</v>
      </c>
      <c r="X1250" s="109">
        <v>173231.68</v>
      </c>
      <c r="Y1250" s="109">
        <v>0</v>
      </c>
      <c r="Z1250" s="109">
        <v>0</v>
      </c>
      <c r="AA1250" s="109">
        <v>0</v>
      </c>
      <c r="AB1250" s="109">
        <v>0</v>
      </c>
      <c r="AC1250" s="109">
        <v>0</v>
      </c>
      <c r="AD1250" s="109">
        <v>0</v>
      </c>
      <c r="AE1250" s="109">
        <v>0</v>
      </c>
      <c r="AF1250" s="109">
        <v>0</v>
      </c>
      <c r="AG1250" s="109">
        <v>0</v>
      </c>
      <c r="AH1250" s="109">
        <v>0</v>
      </c>
      <c r="AI1250" s="109">
        <v>0</v>
      </c>
      <c r="AJ1250" s="109">
        <v>0</v>
      </c>
      <c r="AK1250" s="109">
        <v>0</v>
      </c>
      <c r="AL1250" s="109">
        <v>0</v>
      </c>
      <c r="AM1250" s="109">
        <v>0</v>
      </c>
      <c r="AN1250" s="109">
        <v>0</v>
      </c>
      <c r="AO1250" s="109">
        <v>0</v>
      </c>
      <c r="AP1250" s="160">
        <f t="shared" si="1143"/>
        <v>173231.68</v>
      </c>
      <c r="AQ1250" s="160">
        <f t="shared" si="1144"/>
        <v>0</v>
      </c>
      <c r="AR1250" s="160">
        <f t="shared" si="1145"/>
        <v>173231.68</v>
      </c>
      <c r="AS1250" s="607"/>
      <c r="AT1250" s="219"/>
      <c r="AU1250" s="13">
        <f t="shared" si="1146"/>
        <v>0</v>
      </c>
      <c r="AV1250" s="13">
        <f t="shared" si="1147"/>
        <v>0</v>
      </c>
      <c r="AW1250" s="13">
        <f t="shared" si="1148"/>
        <v>0</v>
      </c>
      <c r="AX1250" s="13">
        <f t="shared" si="1149"/>
        <v>0</v>
      </c>
      <c r="AY1250" s="13">
        <f t="shared" si="1150"/>
        <v>0</v>
      </c>
      <c r="AZ1250" s="13">
        <f t="shared" si="1151"/>
        <v>0</v>
      </c>
      <c r="BA1250" s="13">
        <f t="shared" si="1152"/>
        <v>0</v>
      </c>
      <c r="BB1250" s="13">
        <f t="shared" si="1153"/>
        <v>0</v>
      </c>
      <c r="BC1250" s="13">
        <f t="shared" si="1154"/>
        <v>0</v>
      </c>
      <c r="BD1250" s="13">
        <f t="shared" si="1155"/>
        <v>0</v>
      </c>
      <c r="BE1250" s="13">
        <f t="shared" si="1156"/>
        <v>0</v>
      </c>
      <c r="BF1250" s="13">
        <f t="shared" si="1157"/>
        <v>0</v>
      </c>
      <c r="BG1250" s="13">
        <f t="shared" si="1158"/>
        <v>0</v>
      </c>
      <c r="BH1250" s="13">
        <f t="shared" si="1159"/>
        <v>0</v>
      </c>
      <c r="BI1250" s="73">
        <f t="shared" si="1141"/>
        <v>0</v>
      </c>
      <c r="BJ1250" s="219"/>
      <c r="BK1250" s="850">
        <f t="shared" si="1160"/>
        <v>0</v>
      </c>
      <c r="BL1250" s="109">
        <f t="shared" si="1161"/>
        <v>0</v>
      </c>
      <c r="BM1250" s="109">
        <f t="shared" si="1162"/>
        <v>0</v>
      </c>
      <c r="BN1250" s="109">
        <f t="shared" si="1163"/>
        <v>0</v>
      </c>
      <c r="BO1250" s="109">
        <f t="shared" si="1164"/>
        <v>0</v>
      </c>
      <c r="BP1250" s="109">
        <f t="shared" si="1165"/>
        <v>0</v>
      </c>
      <c r="BQ1250" s="109">
        <f t="shared" si="1166"/>
        <v>0</v>
      </c>
      <c r="BR1250" s="109">
        <f t="shared" si="1167"/>
        <v>0</v>
      </c>
      <c r="BS1250" s="109">
        <f t="shared" si="1168"/>
        <v>0</v>
      </c>
      <c r="BT1250" s="109">
        <f t="shared" si="1169"/>
        <v>0</v>
      </c>
      <c r="BU1250" s="109">
        <f t="shared" si="1170"/>
        <v>0</v>
      </c>
      <c r="BV1250" s="109">
        <f t="shared" si="1171"/>
        <v>0</v>
      </c>
      <c r="BW1250" s="109">
        <f t="shared" si="1172"/>
        <v>0</v>
      </c>
      <c r="BX1250" s="109">
        <f t="shared" si="1173"/>
        <v>0</v>
      </c>
      <c r="BY1250" s="1000">
        <f t="shared" si="1142"/>
        <v>0</v>
      </c>
    </row>
    <row r="1251" spans="1:77">
      <c r="A1251" s="2" t="s">
        <v>2783</v>
      </c>
      <c r="B1251" s="2" t="s">
        <v>2784</v>
      </c>
      <c r="C1251" s="57" t="s">
        <v>3</v>
      </c>
      <c r="D1251" s="57" t="s">
        <v>7</v>
      </c>
      <c r="E1251" s="681" t="s">
        <v>349</v>
      </c>
      <c r="F1251" s="682">
        <v>40877</v>
      </c>
      <c r="G1251" s="682" t="s">
        <v>106</v>
      </c>
      <c r="H1251" s="241" t="s">
        <v>109</v>
      </c>
      <c r="I1251" s="38"/>
      <c r="J1251" s="983"/>
      <c r="K1251" s="903"/>
      <c r="L1251" s="798"/>
      <c r="M1251" s="429"/>
      <c r="N1251" s="109"/>
      <c r="O1251" s="109"/>
      <c r="P1251" s="109"/>
      <c r="Q1251" s="607"/>
      <c r="R1251" s="93"/>
      <c r="S1251" s="109"/>
      <c r="T1251" s="109"/>
      <c r="U1251" s="109"/>
      <c r="V1251" s="109">
        <v>0</v>
      </c>
      <c r="W1251" s="109">
        <v>508274.73</v>
      </c>
      <c r="X1251" s="109">
        <v>254.05999999999767</v>
      </c>
      <c r="Y1251" s="109">
        <v>0</v>
      </c>
      <c r="Z1251" s="109">
        <v>0</v>
      </c>
      <c r="AA1251" s="109">
        <v>0</v>
      </c>
      <c r="AB1251" s="109">
        <v>0</v>
      </c>
      <c r="AC1251" s="109">
        <v>0</v>
      </c>
      <c r="AD1251" s="109">
        <v>0</v>
      </c>
      <c r="AE1251" s="109">
        <v>0</v>
      </c>
      <c r="AF1251" s="109">
        <v>0</v>
      </c>
      <c r="AG1251" s="109">
        <v>0</v>
      </c>
      <c r="AH1251" s="109">
        <v>0</v>
      </c>
      <c r="AI1251" s="109">
        <v>0</v>
      </c>
      <c r="AJ1251" s="109">
        <v>0</v>
      </c>
      <c r="AK1251" s="109">
        <v>0</v>
      </c>
      <c r="AL1251" s="109">
        <v>0</v>
      </c>
      <c r="AM1251" s="109">
        <v>0</v>
      </c>
      <c r="AN1251" s="109">
        <v>0</v>
      </c>
      <c r="AO1251" s="109">
        <v>0</v>
      </c>
      <c r="AP1251" s="160">
        <f t="shared" si="1143"/>
        <v>508528.79</v>
      </c>
      <c r="AQ1251" s="160">
        <f t="shared" si="1144"/>
        <v>0</v>
      </c>
      <c r="AR1251" s="160">
        <f t="shared" si="1145"/>
        <v>508528.79</v>
      </c>
      <c r="AS1251" s="607"/>
      <c r="AT1251" s="219"/>
      <c r="AU1251" s="13">
        <f t="shared" si="1146"/>
        <v>0</v>
      </c>
      <c r="AV1251" s="13">
        <f t="shared" si="1147"/>
        <v>0</v>
      </c>
      <c r="AW1251" s="13">
        <f t="shared" si="1148"/>
        <v>0</v>
      </c>
      <c r="AX1251" s="13">
        <f t="shared" si="1149"/>
        <v>0</v>
      </c>
      <c r="AY1251" s="13">
        <f t="shared" si="1150"/>
        <v>0</v>
      </c>
      <c r="AZ1251" s="13">
        <f t="shared" si="1151"/>
        <v>0</v>
      </c>
      <c r="BA1251" s="13">
        <f t="shared" si="1152"/>
        <v>0</v>
      </c>
      <c r="BB1251" s="13">
        <f t="shared" si="1153"/>
        <v>0</v>
      </c>
      <c r="BC1251" s="13">
        <f t="shared" si="1154"/>
        <v>0</v>
      </c>
      <c r="BD1251" s="13">
        <f t="shared" si="1155"/>
        <v>0</v>
      </c>
      <c r="BE1251" s="13">
        <f t="shared" si="1156"/>
        <v>0</v>
      </c>
      <c r="BF1251" s="13">
        <f t="shared" si="1157"/>
        <v>0</v>
      </c>
      <c r="BG1251" s="13">
        <f t="shared" si="1158"/>
        <v>0</v>
      </c>
      <c r="BH1251" s="13">
        <f t="shared" si="1159"/>
        <v>0</v>
      </c>
      <c r="BI1251" s="73">
        <f t="shared" si="1141"/>
        <v>0</v>
      </c>
      <c r="BJ1251" s="219"/>
      <c r="BK1251" s="850">
        <f t="shared" si="1160"/>
        <v>0</v>
      </c>
      <c r="BL1251" s="109">
        <f t="shared" si="1161"/>
        <v>0</v>
      </c>
      <c r="BM1251" s="109">
        <f t="shared" si="1162"/>
        <v>0</v>
      </c>
      <c r="BN1251" s="109">
        <f t="shared" si="1163"/>
        <v>0</v>
      </c>
      <c r="BO1251" s="109">
        <f t="shared" si="1164"/>
        <v>0</v>
      </c>
      <c r="BP1251" s="109">
        <f t="shared" si="1165"/>
        <v>0</v>
      </c>
      <c r="BQ1251" s="109">
        <f t="shared" si="1166"/>
        <v>0</v>
      </c>
      <c r="BR1251" s="109">
        <f t="shared" si="1167"/>
        <v>0</v>
      </c>
      <c r="BS1251" s="109">
        <f t="shared" si="1168"/>
        <v>0</v>
      </c>
      <c r="BT1251" s="109">
        <f t="shared" si="1169"/>
        <v>0</v>
      </c>
      <c r="BU1251" s="109">
        <f t="shared" si="1170"/>
        <v>0</v>
      </c>
      <c r="BV1251" s="109">
        <f t="shared" si="1171"/>
        <v>0</v>
      </c>
      <c r="BW1251" s="109">
        <f t="shared" si="1172"/>
        <v>0</v>
      </c>
      <c r="BX1251" s="109">
        <f t="shared" si="1173"/>
        <v>0</v>
      </c>
      <c r="BY1251" s="1000">
        <f t="shared" si="1142"/>
        <v>0</v>
      </c>
    </row>
    <row r="1252" spans="1:77">
      <c r="A1252" s="2" t="s">
        <v>3222</v>
      </c>
      <c r="B1252" s="2" t="s">
        <v>3223</v>
      </c>
      <c r="C1252" s="57" t="s">
        <v>3</v>
      </c>
      <c r="D1252" s="57" t="s">
        <v>7</v>
      </c>
      <c r="E1252" s="681" t="s">
        <v>349</v>
      </c>
      <c r="F1252" s="682">
        <v>40907</v>
      </c>
      <c r="G1252" s="682" t="s">
        <v>106</v>
      </c>
      <c r="H1252" s="241" t="s">
        <v>109</v>
      </c>
      <c r="I1252" s="38"/>
      <c r="J1252" s="983"/>
      <c r="K1252" s="903"/>
      <c r="L1252" s="798"/>
      <c r="M1252" s="429"/>
      <c r="N1252" s="109"/>
      <c r="O1252" s="109"/>
      <c r="P1252" s="109"/>
      <c r="Q1252" s="607"/>
      <c r="R1252" s="93"/>
      <c r="S1252" s="109"/>
      <c r="T1252" s="109"/>
      <c r="U1252" s="109"/>
      <c r="V1252" s="109">
        <v>0</v>
      </c>
      <c r="W1252" s="109">
        <v>0</v>
      </c>
      <c r="X1252" s="109">
        <v>154736.93</v>
      </c>
      <c r="Y1252" s="109">
        <v>0</v>
      </c>
      <c r="Z1252" s="109">
        <v>0</v>
      </c>
      <c r="AA1252" s="109">
        <v>0</v>
      </c>
      <c r="AB1252" s="109">
        <v>0</v>
      </c>
      <c r="AC1252" s="109">
        <v>0</v>
      </c>
      <c r="AD1252" s="109">
        <v>0</v>
      </c>
      <c r="AE1252" s="109">
        <v>0</v>
      </c>
      <c r="AF1252" s="109">
        <v>0</v>
      </c>
      <c r="AG1252" s="109">
        <v>0</v>
      </c>
      <c r="AH1252" s="109">
        <v>0</v>
      </c>
      <c r="AI1252" s="109">
        <v>0</v>
      </c>
      <c r="AJ1252" s="109">
        <v>0</v>
      </c>
      <c r="AK1252" s="109">
        <v>0</v>
      </c>
      <c r="AL1252" s="109">
        <v>0</v>
      </c>
      <c r="AM1252" s="109">
        <v>0</v>
      </c>
      <c r="AN1252" s="109">
        <v>0</v>
      </c>
      <c r="AO1252" s="109">
        <v>0</v>
      </c>
      <c r="AP1252" s="160">
        <f t="shared" si="1143"/>
        <v>154736.93</v>
      </c>
      <c r="AQ1252" s="160">
        <f t="shared" si="1144"/>
        <v>0</v>
      </c>
      <c r="AR1252" s="160">
        <f t="shared" si="1145"/>
        <v>154736.93</v>
      </c>
      <c r="AS1252" s="607"/>
      <c r="AT1252" s="219"/>
      <c r="AU1252" s="13">
        <f t="shared" si="1146"/>
        <v>0</v>
      </c>
      <c r="AV1252" s="13">
        <f t="shared" si="1147"/>
        <v>0</v>
      </c>
      <c r="AW1252" s="13">
        <f t="shared" si="1148"/>
        <v>0</v>
      </c>
      <c r="AX1252" s="13">
        <f t="shared" si="1149"/>
        <v>0</v>
      </c>
      <c r="AY1252" s="13">
        <f t="shared" si="1150"/>
        <v>0</v>
      </c>
      <c r="AZ1252" s="13">
        <f t="shared" si="1151"/>
        <v>0</v>
      </c>
      <c r="BA1252" s="13">
        <f t="shared" si="1152"/>
        <v>0</v>
      </c>
      <c r="BB1252" s="13">
        <f t="shared" si="1153"/>
        <v>0</v>
      </c>
      <c r="BC1252" s="13">
        <f t="shared" si="1154"/>
        <v>0</v>
      </c>
      <c r="BD1252" s="13">
        <f t="shared" si="1155"/>
        <v>0</v>
      </c>
      <c r="BE1252" s="13">
        <f t="shared" si="1156"/>
        <v>0</v>
      </c>
      <c r="BF1252" s="13">
        <f t="shared" si="1157"/>
        <v>0</v>
      </c>
      <c r="BG1252" s="13">
        <f t="shared" si="1158"/>
        <v>0</v>
      </c>
      <c r="BH1252" s="13">
        <f t="shared" si="1159"/>
        <v>0</v>
      </c>
      <c r="BI1252" s="73">
        <f t="shared" si="1141"/>
        <v>0</v>
      </c>
      <c r="BJ1252" s="219"/>
      <c r="BK1252" s="850">
        <f t="shared" si="1160"/>
        <v>0</v>
      </c>
      <c r="BL1252" s="109">
        <f t="shared" si="1161"/>
        <v>0</v>
      </c>
      <c r="BM1252" s="109">
        <f t="shared" si="1162"/>
        <v>0</v>
      </c>
      <c r="BN1252" s="109">
        <f t="shared" si="1163"/>
        <v>0</v>
      </c>
      <c r="BO1252" s="109">
        <f t="shared" si="1164"/>
        <v>0</v>
      </c>
      <c r="BP1252" s="109">
        <f t="shared" si="1165"/>
        <v>0</v>
      </c>
      <c r="BQ1252" s="109">
        <f t="shared" si="1166"/>
        <v>0</v>
      </c>
      <c r="BR1252" s="109">
        <f t="shared" si="1167"/>
        <v>0</v>
      </c>
      <c r="BS1252" s="109">
        <f t="shared" si="1168"/>
        <v>0</v>
      </c>
      <c r="BT1252" s="109">
        <f t="shared" si="1169"/>
        <v>0</v>
      </c>
      <c r="BU1252" s="109">
        <f t="shared" si="1170"/>
        <v>0</v>
      </c>
      <c r="BV1252" s="109">
        <f t="shared" si="1171"/>
        <v>0</v>
      </c>
      <c r="BW1252" s="109">
        <f t="shared" si="1172"/>
        <v>0</v>
      </c>
      <c r="BX1252" s="109">
        <f t="shared" si="1173"/>
        <v>0</v>
      </c>
      <c r="BY1252" s="1000">
        <f t="shared" si="1142"/>
        <v>0</v>
      </c>
    </row>
    <row r="1253" spans="1:77">
      <c r="A1253" s="2" t="s">
        <v>3220</v>
      </c>
      <c r="B1253" s="2" t="s">
        <v>3221</v>
      </c>
      <c r="C1253" s="57" t="s">
        <v>3</v>
      </c>
      <c r="D1253" s="57" t="s">
        <v>7</v>
      </c>
      <c r="E1253" s="681" t="s">
        <v>349</v>
      </c>
      <c r="F1253" s="682">
        <v>40900</v>
      </c>
      <c r="G1253" s="682" t="s">
        <v>106</v>
      </c>
      <c r="H1253" s="241" t="s">
        <v>109</v>
      </c>
      <c r="I1253" s="38"/>
      <c r="J1253" s="983"/>
      <c r="K1253" s="903"/>
      <c r="L1253" s="798"/>
      <c r="M1253" s="429"/>
      <c r="N1253" s="109"/>
      <c r="O1253" s="109"/>
      <c r="P1253" s="109"/>
      <c r="Q1253" s="607"/>
      <c r="R1253" s="93"/>
      <c r="S1253" s="109"/>
      <c r="T1253" s="109"/>
      <c r="U1253" s="109"/>
      <c r="V1253" s="109">
        <v>0</v>
      </c>
      <c r="W1253" s="109">
        <v>0</v>
      </c>
      <c r="X1253" s="109">
        <v>154800</v>
      </c>
      <c r="Y1253" s="109">
        <v>0</v>
      </c>
      <c r="Z1253" s="109">
        <v>0</v>
      </c>
      <c r="AA1253" s="109">
        <v>0</v>
      </c>
      <c r="AB1253" s="109">
        <v>0</v>
      </c>
      <c r="AC1253" s="109">
        <v>0</v>
      </c>
      <c r="AD1253" s="109">
        <v>0</v>
      </c>
      <c r="AE1253" s="109">
        <v>0</v>
      </c>
      <c r="AF1253" s="109">
        <v>0</v>
      </c>
      <c r="AG1253" s="109">
        <v>0</v>
      </c>
      <c r="AH1253" s="109">
        <v>0</v>
      </c>
      <c r="AI1253" s="109">
        <v>0</v>
      </c>
      <c r="AJ1253" s="109">
        <v>0</v>
      </c>
      <c r="AK1253" s="109">
        <v>0</v>
      </c>
      <c r="AL1253" s="109">
        <v>0</v>
      </c>
      <c r="AM1253" s="109">
        <v>0</v>
      </c>
      <c r="AN1253" s="109">
        <v>0</v>
      </c>
      <c r="AO1253" s="109">
        <v>0</v>
      </c>
      <c r="AP1253" s="160">
        <f t="shared" si="1143"/>
        <v>154800</v>
      </c>
      <c r="AQ1253" s="160">
        <f t="shared" si="1144"/>
        <v>0</v>
      </c>
      <c r="AR1253" s="160">
        <f t="shared" si="1145"/>
        <v>154800</v>
      </c>
      <c r="AS1253" s="607"/>
      <c r="AT1253" s="219"/>
      <c r="AU1253" s="13">
        <f t="shared" si="1146"/>
        <v>0</v>
      </c>
      <c r="AV1253" s="13">
        <f t="shared" si="1147"/>
        <v>0</v>
      </c>
      <c r="AW1253" s="13">
        <f t="shared" si="1148"/>
        <v>0</v>
      </c>
      <c r="AX1253" s="13">
        <f t="shared" si="1149"/>
        <v>0</v>
      </c>
      <c r="AY1253" s="13">
        <f t="shared" si="1150"/>
        <v>0</v>
      </c>
      <c r="AZ1253" s="13">
        <f t="shared" si="1151"/>
        <v>0</v>
      </c>
      <c r="BA1253" s="13">
        <f t="shared" si="1152"/>
        <v>0</v>
      </c>
      <c r="BB1253" s="13">
        <f t="shared" si="1153"/>
        <v>0</v>
      </c>
      <c r="BC1253" s="13">
        <f t="shared" si="1154"/>
        <v>0</v>
      </c>
      <c r="BD1253" s="13">
        <f t="shared" si="1155"/>
        <v>0</v>
      </c>
      <c r="BE1253" s="13">
        <f t="shared" si="1156"/>
        <v>0</v>
      </c>
      <c r="BF1253" s="13">
        <f t="shared" si="1157"/>
        <v>0</v>
      </c>
      <c r="BG1253" s="13">
        <f t="shared" si="1158"/>
        <v>0</v>
      </c>
      <c r="BH1253" s="13">
        <f t="shared" si="1159"/>
        <v>0</v>
      </c>
      <c r="BI1253" s="73">
        <f t="shared" si="1141"/>
        <v>0</v>
      </c>
      <c r="BJ1253" s="219"/>
      <c r="BK1253" s="850">
        <f t="shared" si="1160"/>
        <v>0</v>
      </c>
      <c r="BL1253" s="109">
        <f t="shared" si="1161"/>
        <v>0</v>
      </c>
      <c r="BM1253" s="109">
        <f t="shared" si="1162"/>
        <v>0</v>
      </c>
      <c r="BN1253" s="109">
        <f t="shared" si="1163"/>
        <v>0</v>
      </c>
      <c r="BO1253" s="109">
        <f t="shared" si="1164"/>
        <v>0</v>
      </c>
      <c r="BP1253" s="109">
        <f t="shared" si="1165"/>
        <v>0</v>
      </c>
      <c r="BQ1253" s="109">
        <f t="shared" si="1166"/>
        <v>0</v>
      </c>
      <c r="BR1253" s="109">
        <f t="shared" si="1167"/>
        <v>0</v>
      </c>
      <c r="BS1253" s="109">
        <f t="shared" si="1168"/>
        <v>0</v>
      </c>
      <c r="BT1253" s="109">
        <f t="shared" si="1169"/>
        <v>0</v>
      </c>
      <c r="BU1253" s="109">
        <f t="shared" si="1170"/>
        <v>0</v>
      </c>
      <c r="BV1253" s="109">
        <f t="shared" si="1171"/>
        <v>0</v>
      </c>
      <c r="BW1253" s="109">
        <f t="shared" si="1172"/>
        <v>0</v>
      </c>
      <c r="BX1253" s="109">
        <f t="shared" si="1173"/>
        <v>0</v>
      </c>
      <c r="BY1253" s="1000">
        <f t="shared" si="1142"/>
        <v>0</v>
      </c>
    </row>
    <row r="1254" spans="1:77">
      <c r="A1254" s="2" t="s">
        <v>3262</v>
      </c>
      <c r="B1254" s="2" t="s">
        <v>3263</v>
      </c>
      <c r="C1254" s="57" t="s">
        <v>3</v>
      </c>
      <c r="D1254" s="57" t="s">
        <v>7</v>
      </c>
      <c r="E1254" s="681" t="s">
        <v>349</v>
      </c>
      <c r="F1254" s="682">
        <v>40907</v>
      </c>
      <c r="G1254" s="682" t="s">
        <v>106</v>
      </c>
      <c r="H1254" s="241" t="s">
        <v>109</v>
      </c>
      <c r="I1254" s="38"/>
      <c r="J1254" s="983"/>
      <c r="K1254" s="903"/>
      <c r="L1254" s="798"/>
      <c r="M1254" s="429"/>
      <c r="N1254" s="109"/>
      <c r="O1254" s="109"/>
      <c r="P1254" s="109"/>
      <c r="Q1254" s="607"/>
      <c r="R1254" s="93"/>
      <c r="S1254" s="109"/>
      <c r="T1254" s="109"/>
      <c r="U1254" s="109"/>
      <c r="V1254" s="109">
        <v>0</v>
      </c>
      <c r="W1254" s="109">
        <v>0</v>
      </c>
      <c r="X1254" s="109">
        <v>132306</v>
      </c>
      <c r="Y1254" s="109">
        <v>0</v>
      </c>
      <c r="Z1254" s="109">
        <v>0</v>
      </c>
      <c r="AA1254" s="109">
        <v>0</v>
      </c>
      <c r="AB1254" s="109">
        <v>0</v>
      </c>
      <c r="AC1254" s="109">
        <v>0</v>
      </c>
      <c r="AD1254" s="109">
        <v>0</v>
      </c>
      <c r="AE1254" s="109">
        <v>0</v>
      </c>
      <c r="AF1254" s="109">
        <v>0</v>
      </c>
      <c r="AG1254" s="109">
        <v>0</v>
      </c>
      <c r="AH1254" s="109">
        <v>0</v>
      </c>
      <c r="AI1254" s="109">
        <v>0</v>
      </c>
      <c r="AJ1254" s="109">
        <v>0</v>
      </c>
      <c r="AK1254" s="109">
        <v>0</v>
      </c>
      <c r="AL1254" s="109">
        <v>0</v>
      </c>
      <c r="AM1254" s="109">
        <v>0</v>
      </c>
      <c r="AN1254" s="109">
        <v>0</v>
      </c>
      <c r="AO1254" s="109">
        <v>0</v>
      </c>
      <c r="AP1254" s="160">
        <f t="shared" si="1143"/>
        <v>132306</v>
      </c>
      <c r="AQ1254" s="160">
        <f t="shared" si="1144"/>
        <v>0</v>
      </c>
      <c r="AR1254" s="160">
        <f t="shared" si="1145"/>
        <v>132306</v>
      </c>
      <c r="AS1254" s="607"/>
      <c r="AT1254" s="219"/>
      <c r="AU1254" s="13">
        <f t="shared" si="1146"/>
        <v>0</v>
      </c>
      <c r="AV1254" s="13">
        <f t="shared" si="1147"/>
        <v>0</v>
      </c>
      <c r="AW1254" s="13">
        <f t="shared" si="1148"/>
        <v>0</v>
      </c>
      <c r="AX1254" s="13">
        <f t="shared" si="1149"/>
        <v>0</v>
      </c>
      <c r="AY1254" s="13">
        <f t="shared" si="1150"/>
        <v>0</v>
      </c>
      <c r="AZ1254" s="13">
        <f t="shared" si="1151"/>
        <v>0</v>
      </c>
      <c r="BA1254" s="13">
        <f t="shared" si="1152"/>
        <v>0</v>
      </c>
      <c r="BB1254" s="13">
        <f t="shared" si="1153"/>
        <v>0</v>
      </c>
      <c r="BC1254" s="13">
        <f t="shared" si="1154"/>
        <v>0</v>
      </c>
      <c r="BD1254" s="13">
        <f t="shared" si="1155"/>
        <v>0</v>
      </c>
      <c r="BE1254" s="13">
        <f t="shared" si="1156"/>
        <v>0</v>
      </c>
      <c r="BF1254" s="13">
        <f t="shared" si="1157"/>
        <v>0</v>
      </c>
      <c r="BG1254" s="13">
        <f t="shared" si="1158"/>
        <v>0</v>
      </c>
      <c r="BH1254" s="13">
        <f t="shared" si="1159"/>
        <v>0</v>
      </c>
      <c r="BI1254" s="73">
        <f t="shared" si="1141"/>
        <v>0</v>
      </c>
      <c r="BJ1254" s="219"/>
      <c r="BK1254" s="850">
        <f t="shared" si="1160"/>
        <v>0</v>
      </c>
      <c r="BL1254" s="109">
        <f t="shared" si="1161"/>
        <v>0</v>
      </c>
      <c r="BM1254" s="109">
        <f t="shared" si="1162"/>
        <v>0</v>
      </c>
      <c r="BN1254" s="109">
        <f t="shared" si="1163"/>
        <v>0</v>
      </c>
      <c r="BO1254" s="109">
        <f t="shared" si="1164"/>
        <v>0</v>
      </c>
      <c r="BP1254" s="109">
        <f t="shared" si="1165"/>
        <v>0</v>
      </c>
      <c r="BQ1254" s="109">
        <f t="shared" si="1166"/>
        <v>0</v>
      </c>
      <c r="BR1254" s="109">
        <f t="shared" si="1167"/>
        <v>0</v>
      </c>
      <c r="BS1254" s="109">
        <f t="shared" si="1168"/>
        <v>0</v>
      </c>
      <c r="BT1254" s="109">
        <f t="shared" si="1169"/>
        <v>0</v>
      </c>
      <c r="BU1254" s="109">
        <f t="shared" si="1170"/>
        <v>0</v>
      </c>
      <c r="BV1254" s="109">
        <f t="shared" si="1171"/>
        <v>0</v>
      </c>
      <c r="BW1254" s="109">
        <f t="shared" si="1172"/>
        <v>0</v>
      </c>
      <c r="BX1254" s="109">
        <f t="shared" si="1173"/>
        <v>0</v>
      </c>
      <c r="BY1254" s="1000">
        <f t="shared" si="1142"/>
        <v>0</v>
      </c>
    </row>
    <row r="1255" spans="1:77">
      <c r="A1255" s="2" t="s">
        <v>3305</v>
      </c>
      <c r="B1255" s="2" t="s">
        <v>3306</v>
      </c>
      <c r="C1255" s="57" t="s">
        <v>3</v>
      </c>
      <c r="D1255" s="57" t="s">
        <v>7</v>
      </c>
      <c r="E1255" s="681" t="s">
        <v>349</v>
      </c>
      <c r="F1255" s="682">
        <v>41105</v>
      </c>
      <c r="G1255" s="682" t="s">
        <v>106</v>
      </c>
      <c r="H1255" s="241" t="s">
        <v>109</v>
      </c>
      <c r="I1255" s="38"/>
      <c r="J1255" s="983"/>
      <c r="K1255" s="903"/>
      <c r="L1255" s="798"/>
      <c r="M1255" s="429"/>
      <c r="N1255" s="109"/>
      <c r="O1255" s="109"/>
      <c r="P1255" s="109"/>
      <c r="Q1255" s="607"/>
      <c r="R1255" s="93"/>
      <c r="S1255" s="109"/>
      <c r="T1255" s="109"/>
      <c r="U1255" s="109"/>
      <c r="V1255" s="109">
        <v>0</v>
      </c>
      <c r="W1255" s="109">
        <v>0</v>
      </c>
      <c r="X1255" s="109">
        <v>0</v>
      </c>
      <c r="Y1255" s="109">
        <v>0</v>
      </c>
      <c r="Z1255" s="109">
        <v>0</v>
      </c>
      <c r="AA1255" s="109">
        <v>0</v>
      </c>
      <c r="AB1255" s="109">
        <v>0</v>
      </c>
      <c r="AC1255" s="109">
        <v>0</v>
      </c>
      <c r="AD1255" s="109">
        <v>0</v>
      </c>
      <c r="AE1255" s="109">
        <v>116029.52</v>
      </c>
      <c r="AF1255" s="109">
        <v>0</v>
      </c>
      <c r="AG1255" s="109">
        <v>0</v>
      </c>
      <c r="AH1255" s="109">
        <v>0</v>
      </c>
      <c r="AI1255" s="109">
        <v>0</v>
      </c>
      <c r="AJ1255" s="109">
        <v>0</v>
      </c>
      <c r="AK1255" s="109">
        <v>0</v>
      </c>
      <c r="AL1255" s="109">
        <v>0</v>
      </c>
      <c r="AM1255" s="109">
        <v>0</v>
      </c>
      <c r="AN1255" s="109">
        <v>0</v>
      </c>
      <c r="AO1255" s="109">
        <v>0</v>
      </c>
      <c r="AP1255" s="160">
        <f t="shared" si="1143"/>
        <v>0</v>
      </c>
      <c r="AQ1255" s="160">
        <f t="shared" si="1144"/>
        <v>116029.52</v>
      </c>
      <c r="AR1255" s="160">
        <f t="shared" si="1145"/>
        <v>116029.52</v>
      </c>
      <c r="AS1255" s="607"/>
      <c r="AT1255" s="219"/>
      <c r="AU1255" s="13">
        <f t="shared" si="1146"/>
        <v>0</v>
      </c>
      <c r="AV1255" s="13">
        <f t="shared" si="1147"/>
        <v>0</v>
      </c>
      <c r="AW1255" s="13">
        <f t="shared" si="1148"/>
        <v>0</v>
      </c>
      <c r="AX1255" s="13">
        <f t="shared" si="1149"/>
        <v>116029.52</v>
      </c>
      <c r="AY1255" s="13">
        <f t="shared" si="1150"/>
        <v>0</v>
      </c>
      <c r="AZ1255" s="13">
        <f t="shared" si="1151"/>
        <v>0</v>
      </c>
      <c r="BA1255" s="13">
        <f t="shared" si="1152"/>
        <v>0</v>
      </c>
      <c r="BB1255" s="13">
        <f t="shared" si="1153"/>
        <v>0</v>
      </c>
      <c r="BC1255" s="13">
        <f t="shared" si="1154"/>
        <v>0</v>
      </c>
      <c r="BD1255" s="13">
        <f t="shared" si="1155"/>
        <v>0</v>
      </c>
      <c r="BE1255" s="13">
        <f t="shared" si="1156"/>
        <v>0</v>
      </c>
      <c r="BF1255" s="13">
        <f t="shared" si="1157"/>
        <v>0</v>
      </c>
      <c r="BG1255" s="13">
        <f t="shared" si="1158"/>
        <v>0</v>
      </c>
      <c r="BH1255" s="13">
        <f t="shared" si="1159"/>
        <v>0</v>
      </c>
      <c r="BI1255" s="73">
        <f t="shared" si="1141"/>
        <v>116029.52</v>
      </c>
      <c r="BJ1255" s="219"/>
      <c r="BK1255" s="850">
        <f t="shared" si="1160"/>
        <v>0</v>
      </c>
      <c r="BL1255" s="109">
        <f t="shared" si="1161"/>
        <v>0</v>
      </c>
      <c r="BM1255" s="109">
        <f t="shared" si="1162"/>
        <v>0</v>
      </c>
      <c r="BN1255" s="109">
        <f t="shared" si="1163"/>
        <v>116029.52</v>
      </c>
      <c r="BO1255" s="109">
        <f t="shared" si="1164"/>
        <v>0</v>
      </c>
      <c r="BP1255" s="109">
        <f t="shared" si="1165"/>
        <v>0</v>
      </c>
      <c r="BQ1255" s="109">
        <f t="shared" si="1166"/>
        <v>0</v>
      </c>
      <c r="BR1255" s="109">
        <f t="shared" si="1167"/>
        <v>0</v>
      </c>
      <c r="BS1255" s="109">
        <f t="shared" si="1168"/>
        <v>0</v>
      </c>
      <c r="BT1255" s="109">
        <f t="shared" si="1169"/>
        <v>0</v>
      </c>
      <c r="BU1255" s="109">
        <f t="shared" si="1170"/>
        <v>0</v>
      </c>
      <c r="BV1255" s="109">
        <f t="shared" si="1171"/>
        <v>0</v>
      </c>
      <c r="BW1255" s="109">
        <f t="shared" si="1172"/>
        <v>0</v>
      </c>
      <c r="BX1255" s="109">
        <f t="shared" si="1173"/>
        <v>0</v>
      </c>
      <c r="BY1255" s="1000">
        <f t="shared" si="1142"/>
        <v>116029.52</v>
      </c>
    </row>
    <row r="1256" spans="1:77">
      <c r="A1256" s="679" t="s">
        <v>2972</v>
      </c>
      <c r="B1256" s="679" t="s">
        <v>2973</v>
      </c>
      <c r="C1256" s="57" t="s">
        <v>3</v>
      </c>
      <c r="D1256" s="684" t="s">
        <v>7</v>
      </c>
      <c r="E1256" s="681" t="s">
        <v>349</v>
      </c>
      <c r="F1256" s="682">
        <v>41090</v>
      </c>
      <c r="G1256" s="682" t="s">
        <v>106</v>
      </c>
      <c r="H1256" s="241" t="s">
        <v>109</v>
      </c>
      <c r="I1256" s="38"/>
      <c r="J1256" s="983"/>
      <c r="K1256" s="903"/>
      <c r="L1256" s="798"/>
      <c r="M1256" s="429"/>
      <c r="N1256" s="109"/>
      <c r="O1256" s="109"/>
      <c r="P1256" s="109"/>
      <c r="Q1256" s="607"/>
      <c r="R1256" s="93"/>
      <c r="S1256" s="109"/>
      <c r="T1256" s="109"/>
      <c r="U1256" s="109"/>
      <c r="V1256" s="109">
        <v>0</v>
      </c>
      <c r="W1256" s="109">
        <v>0</v>
      </c>
      <c r="X1256" s="109">
        <v>0</v>
      </c>
      <c r="Y1256" s="109">
        <v>0</v>
      </c>
      <c r="Z1256" s="109">
        <v>0</v>
      </c>
      <c r="AA1256" s="109">
        <v>0</v>
      </c>
      <c r="AB1256" s="109">
        <v>0</v>
      </c>
      <c r="AC1256" s="109">
        <v>0</v>
      </c>
      <c r="AD1256" s="109">
        <v>273725.46000000002</v>
      </c>
      <c r="AE1256" s="109">
        <v>0</v>
      </c>
      <c r="AF1256" s="109">
        <v>0</v>
      </c>
      <c r="AG1256" s="109">
        <v>0</v>
      </c>
      <c r="AH1256" s="109">
        <v>0</v>
      </c>
      <c r="AI1256" s="109">
        <v>0</v>
      </c>
      <c r="AJ1256" s="109">
        <v>0</v>
      </c>
      <c r="AK1256" s="109">
        <v>0</v>
      </c>
      <c r="AL1256" s="109">
        <v>0</v>
      </c>
      <c r="AM1256" s="109">
        <v>0</v>
      </c>
      <c r="AN1256" s="109">
        <v>0</v>
      </c>
      <c r="AO1256" s="109">
        <v>0</v>
      </c>
      <c r="AP1256" s="160">
        <f t="shared" si="1143"/>
        <v>0</v>
      </c>
      <c r="AQ1256" s="160">
        <f t="shared" si="1144"/>
        <v>273725.46000000002</v>
      </c>
      <c r="AR1256" s="160">
        <f t="shared" si="1145"/>
        <v>273725.46000000002</v>
      </c>
      <c r="AS1256" s="607"/>
      <c r="AT1256" s="219"/>
      <c r="AU1256" s="13">
        <f t="shared" si="1146"/>
        <v>0</v>
      </c>
      <c r="AV1256" s="13">
        <f t="shared" si="1147"/>
        <v>0</v>
      </c>
      <c r="AW1256" s="13">
        <f t="shared" si="1148"/>
        <v>273725.46000000002</v>
      </c>
      <c r="AX1256" s="13">
        <f t="shared" si="1149"/>
        <v>0</v>
      </c>
      <c r="AY1256" s="13">
        <f t="shared" si="1150"/>
        <v>0</v>
      </c>
      <c r="AZ1256" s="13">
        <f t="shared" si="1151"/>
        <v>0</v>
      </c>
      <c r="BA1256" s="13">
        <f t="shared" si="1152"/>
        <v>0</v>
      </c>
      <c r="BB1256" s="13">
        <f t="shared" si="1153"/>
        <v>0</v>
      </c>
      <c r="BC1256" s="13">
        <f t="shared" si="1154"/>
        <v>0</v>
      </c>
      <c r="BD1256" s="13">
        <f t="shared" si="1155"/>
        <v>0</v>
      </c>
      <c r="BE1256" s="13">
        <f t="shared" si="1156"/>
        <v>0</v>
      </c>
      <c r="BF1256" s="13">
        <f t="shared" si="1157"/>
        <v>0</v>
      </c>
      <c r="BG1256" s="13">
        <f t="shared" si="1158"/>
        <v>0</v>
      </c>
      <c r="BH1256" s="13">
        <f t="shared" si="1159"/>
        <v>0</v>
      </c>
      <c r="BI1256" s="73">
        <f t="shared" si="1141"/>
        <v>273725.46000000002</v>
      </c>
      <c r="BJ1256" s="219"/>
      <c r="BK1256" s="850">
        <f t="shared" si="1160"/>
        <v>0</v>
      </c>
      <c r="BL1256" s="109">
        <f t="shared" si="1161"/>
        <v>0</v>
      </c>
      <c r="BM1256" s="109">
        <f t="shared" si="1162"/>
        <v>273725.46000000002</v>
      </c>
      <c r="BN1256" s="109">
        <f t="shared" si="1163"/>
        <v>0</v>
      </c>
      <c r="BO1256" s="109">
        <f t="shared" si="1164"/>
        <v>0</v>
      </c>
      <c r="BP1256" s="109">
        <f t="shared" si="1165"/>
        <v>0</v>
      </c>
      <c r="BQ1256" s="109">
        <f t="shared" si="1166"/>
        <v>0</v>
      </c>
      <c r="BR1256" s="109">
        <f t="shared" si="1167"/>
        <v>0</v>
      </c>
      <c r="BS1256" s="109">
        <f t="shared" si="1168"/>
        <v>0</v>
      </c>
      <c r="BT1256" s="109">
        <f t="shared" si="1169"/>
        <v>0</v>
      </c>
      <c r="BU1256" s="109">
        <f t="shared" si="1170"/>
        <v>0</v>
      </c>
      <c r="BV1256" s="109">
        <f t="shared" si="1171"/>
        <v>0</v>
      </c>
      <c r="BW1256" s="109">
        <f t="shared" si="1172"/>
        <v>0</v>
      </c>
      <c r="BX1256" s="109">
        <f t="shared" si="1173"/>
        <v>0</v>
      </c>
      <c r="BY1256" s="1000">
        <f t="shared" si="1142"/>
        <v>273725.46000000002</v>
      </c>
    </row>
    <row r="1257" spans="1:77">
      <c r="A1257" s="2" t="s">
        <v>3063</v>
      </c>
      <c r="B1257" s="2" t="s">
        <v>3064</v>
      </c>
      <c r="C1257" s="57" t="s">
        <v>3</v>
      </c>
      <c r="D1257" s="57" t="s">
        <v>7</v>
      </c>
      <c r="E1257" s="681" t="s">
        <v>349</v>
      </c>
      <c r="F1257" s="682">
        <v>40908</v>
      </c>
      <c r="G1257" s="682" t="s">
        <v>106</v>
      </c>
      <c r="H1257" s="241" t="s">
        <v>109</v>
      </c>
      <c r="I1257" s="38"/>
      <c r="J1257" s="983"/>
      <c r="K1257" s="903"/>
      <c r="L1257" s="798"/>
      <c r="M1257" s="429"/>
      <c r="N1257" s="109"/>
      <c r="O1257" s="109"/>
      <c r="P1257" s="109"/>
      <c r="Q1257" s="607"/>
      <c r="R1257" s="93"/>
      <c r="S1257" s="109"/>
      <c r="T1257" s="109"/>
      <c r="U1257" s="109"/>
      <c r="V1257" s="109">
        <v>0</v>
      </c>
      <c r="W1257" s="109">
        <v>0</v>
      </c>
      <c r="X1257" s="109">
        <v>213810.86</v>
      </c>
      <c r="Y1257" s="109">
        <v>0</v>
      </c>
      <c r="Z1257" s="109">
        <v>0</v>
      </c>
      <c r="AA1257" s="109">
        <v>0</v>
      </c>
      <c r="AB1257" s="109">
        <v>0</v>
      </c>
      <c r="AC1257" s="109">
        <v>0</v>
      </c>
      <c r="AD1257" s="109">
        <v>0</v>
      </c>
      <c r="AE1257" s="109">
        <v>0</v>
      </c>
      <c r="AF1257" s="109">
        <v>0</v>
      </c>
      <c r="AG1257" s="109">
        <v>0</v>
      </c>
      <c r="AH1257" s="109">
        <v>0</v>
      </c>
      <c r="AI1257" s="109">
        <v>0</v>
      </c>
      <c r="AJ1257" s="109">
        <v>0</v>
      </c>
      <c r="AK1257" s="109">
        <v>0</v>
      </c>
      <c r="AL1257" s="109">
        <v>0</v>
      </c>
      <c r="AM1257" s="109">
        <v>0</v>
      </c>
      <c r="AN1257" s="109">
        <v>0</v>
      </c>
      <c r="AO1257" s="109">
        <v>0</v>
      </c>
      <c r="AP1257" s="160">
        <f t="shared" si="1143"/>
        <v>213810.86</v>
      </c>
      <c r="AQ1257" s="160">
        <f t="shared" si="1144"/>
        <v>0</v>
      </c>
      <c r="AR1257" s="160">
        <f t="shared" si="1145"/>
        <v>213810.86</v>
      </c>
      <c r="AS1257" s="607"/>
      <c r="AT1257" s="219"/>
      <c r="AU1257" s="13">
        <f t="shared" si="1146"/>
        <v>0</v>
      </c>
      <c r="AV1257" s="13">
        <f t="shared" si="1147"/>
        <v>0</v>
      </c>
      <c r="AW1257" s="13">
        <f t="shared" si="1148"/>
        <v>0</v>
      </c>
      <c r="AX1257" s="13">
        <f t="shared" si="1149"/>
        <v>0</v>
      </c>
      <c r="AY1257" s="13">
        <f t="shared" si="1150"/>
        <v>0</v>
      </c>
      <c r="AZ1257" s="13">
        <f t="shared" si="1151"/>
        <v>0</v>
      </c>
      <c r="BA1257" s="13">
        <f t="shared" si="1152"/>
        <v>0</v>
      </c>
      <c r="BB1257" s="13">
        <f t="shared" si="1153"/>
        <v>0</v>
      </c>
      <c r="BC1257" s="13">
        <f t="shared" si="1154"/>
        <v>0</v>
      </c>
      <c r="BD1257" s="13">
        <f t="shared" si="1155"/>
        <v>0</v>
      </c>
      <c r="BE1257" s="13">
        <f t="shared" si="1156"/>
        <v>0</v>
      </c>
      <c r="BF1257" s="13">
        <f t="shared" si="1157"/>
        <v>0</v>
      </c>
      <c r="BG1257" s="13">
        <f t="shared" si="1158"/>
        <v>0</v>
      </c>
      <c r="BH1257" s="13">
        <f t="shared" si="1159"/>
        <v>0</v>
      </c>
      <c r="BI1257" s="73">
        <f t="shared" si="1141"/>
        <v>0</v>
      </c>
      <c r="BJ1257" s="219"/>
      <c r="BK1257" s="850">
        <f t="shared" si="1160"/>
        <v>0</v>
      </c>
      <c r="BL1257" s="109">
        <f t="shared" si="1161"/>
        <v>0</v>
      </c>
      <c r="BM1257" s="109">
        <f t="shared" si="1162"/>
        <v>0</v>
      </c>
      <c r="BN1257" s="109">
        <f t="shared" si="1163"/>
        <v>0</v>
      </c>
      <c r="BO1257" s="109">
        <f t="shared" si="1164"/>
        <v>0</v>
      </c>
      <c r="BP1257" s="109">
        <f t="shared" si="1165"/>
        <v>0</v>
      </c>
      <c r="BQ1257" s="109">
        <f t="shared" si="1166"/>
        <v>0</v>
      </c>
      <c r="BR1257" s="109">
        <f t="shared" si="1167"/>
        <v>0</v>
      </c>
      <c r="BS1257" s="109">
        <f t="shared" si="1168"/>
        <v>0</v>
      </c>
      <c r="BT1257" s="109">
        <f t="shared" si="1169"/>
        <v>0</v>
      </c>
      <c r="BU1257" s="109">
        <f t="shared" si="1170"/>
        <v>0</v>
      </c>
      <c r="BV1257" s="109">
        <f t="shared" si="1171"/>
        <v>0</v>
      </c>
      <c r="BW1257" s="109">
        <f t="shared" si="1172"/>
        <v>0</v>
      </c>
      <c r="BX1257" s="109">
        <f t="shared" si="1173"/>
        <v>0</v>
      </c>
      <c r="BY1257" s="1000">
        <f t="shared" si="1142"/>
        <v>0</v>
      </c>
    </row>
    <row r="1258" spans="1:77">
      <c r="A1258" s="2" t="s">
        <v>3057</v>
      </c>
      <c r="B1258" s="2" t="s">
        <v>3058</v>
      </c>
      <c r="C1258" s="57" t="s">
        <v>3</v>
      </c>
      <c r="D1258" s="57" t="s">
        <v>7</v>
      </c>
      <c r="E1258" s="681" t="s">
        <v>349</v>
      </c>
      <c r="F1258" s="682">
        <v>40908</v>
      </c>
      <c r="G1258" s="682" t="s">
        <v>106</v>
      </c>
      <c r="H1258" s="241" t="s">
        <v>109</v>
      </c>
      <c r="I1258" s="38"/>
      <c r="J1258" s="983"/>
      <c r="K1258" s="903"/>
      <c r="L1258" s="798"/>
      <c r="M1258" s="903"/>
      <c r="N1258" s="109"/>
      <c r="O1258" s="109"/>
      <c r="P1258" s="109"/>
      <c r="Q1258" s="607"/>
      <c r="R1258" s="93"/>
      <c r="S1258" s="109"/>
      <c r="T1258" s="109"/>
      <c r="U1258" s="109"/>
      <c r="V1258" s="109">
        <v>0</v>
      </c>
      <c r="W1258" s="109">
        <v>0</v>
      </c>
      <c r="X1258" s="109">
        <v>215384.35</v>
      </c>
      <c r="Y1258" s="109">
        <v>0</v>
      </c>
      <c r="Z1258" s="109">
        <v>0</v>
      </c>
      <c r="AA1258" s="109">
        <v>0</v>
      </c>
      <c r="AB1258" s="109">
        <v>0</v>
      </c>
      <c r="AC1258" s="109">
        <v>0</v>
      </c>
      <c r="AD1258" s="109">
        <v>0</v>
      </c>
      <c r="AE1258" s="109">
        <v>0</v>
      </c>
      <c r="AF1258" s="109">
        <v>0</v>
      </c>
      <c r="AG1258" s="109">
        <v>0</v>
      </c>
      <c r="AH1258" s="109">
        <v>0</v>
      </c>
      <c r="AI1258" s="109">
        <v>0</v>
      </c>
      <c r="AJ1258" s="109">
        <v>0</v>
      </c>
      <c r="AK1258" s="109">
        <v>0</v>
      </c>
      <c r="AL1258" s="109">
        <v>0</v>
      </c>
      <c r="AM1258" s="109">
        <v>0</v>
      </c>
      <c r="AN1258" s="109">
        <v>0</v>
      </c>
      <c r="AO1258" s="109">
        <v>0</v>
      </c>
      <c r="AP1258" s="160">
        <f t="shared" si="1143"/>
        <v>215384.35</v>
      </c>
      <c r="AQ1258" s="160">
        <f t="shared" si="1144"/>
        <v>0</v>
      </c>
      <c r="AR1258" s="160">
        <f t="shared" si="1145"/>
        <v>215384.35</v>
      </c>
      <c r="AS1258" s="607"/>
      <c r="AT1258" s="219"/>
      <c r="AU1258" s="13">
        <f t="shared" si="1146"/>
        <v>0</v>
      </c>
      <c r="AV1258" s="13">
        <f t="shared" si="1147"/>
        <v>0</v>
      </c>
      <c r="AW1258" s="13">
        <f t="shared" si="1148"/>
        <v>0</v>
      </c>
      <c r="AX1258" s="13">
        <f t="shared" si="1149"/>
        <v>0</v>
      </c>
      <c r="AY1258" s="13">
        <f t="shared" si="1150"/>
        <v>0</v>
      </c>
      <c r="AZ1258" s="13">
        <f t="shared" si="1151"/>
        <v>0</v>
      </c>
      <c r="BA1258" s="13">
        <f t="shared" si="1152"/>
        <v>0</v>
      </c>
      <c r="BB1258" s="13">
        <f t="shared" si="1153"/>
        <v>0</v>
      </c>
      <c r="BC1258" s="13">
        <f t="shared" si="1154"/>
        <v>0</v>
      </c>
      <c r="BD1258" s="13">
        <f t="shared" si="1155"/>
        <v>0</v>
      </c>
      <c r="BE1258" s="13">
        <f t="shared" si="1156"/>
        <v>0</v>
      </c>
      <c r="BF1258" s="13">
        <f t="shared" si="1157"/>
        <v>0</v>
      </c>
      <c r="BG1258" s="13">
        <f t="shared" si="1158"/>
        <v>0</v>
      </c>
      <c r="BH1258" s="13">
        <f t="shared" si="1159"/>
        <v>0</v>
      </c>
      <c r="BI1258" s="73">
        <f t="shared" si="1141"/>
        <v>0</v>
      </c>
      <c r="BJ1258" s="219"/>
      <c r="BK1258" s="850">
        <f t="shared" si="1160"/>
        <v>0</v>
      </c>
      <c r="BL1258" s="109">
        <f t="shared" si="1161"/>
        <v>0</v>
      </c>
      <c r="BM1258" s="109">
        <f t="shared" si="1162"/>
        <v>0</v>
      </c>
      <c r="BN1258" s="109">
        <f t="shared" si="1163"/>
        <v>0</v>
      </c>
      <c r="BO1258" s="109">
        <f t="shared" si="1164"/>
        <v>0</v>
      </c>
      <c r="BP1258" s="109">
        <f t="shared" si="1165"/>
        <v>0</v>
      </c>
      <c r="BQ1258" s="109">
        <f t="shared" si="1166"/>
        <v>0</v>
      </c>
      <c r="BR1258" s="109">
        <f t="shared" si="1167"/>
        <v>0</v>
      </c>
      <c r="BS1258" s="109">
        <f t="shared" si="1168"/>
        <v>0</v>
      </c>
      <c r="BT1258" s="109">
        <f t="shared" si="1169"/>
        <v>0</v>
      </c>
      <c r="BU1258" s="109">
        <f t="shared" si="1170"/>
        <v>0</v>
      </c>
      <c r="BV1258" s="109">
        <f t="shared" si="1171"/>
        <v>0</v>
      </c>
      <c r="BW1258" s="109">
        <f t="shared" si="1172"/>
        <v>0</v>
      </c>
      <c r="BX1258" s="109">
        <f t="shared" si="1173"/>
        <v>0</v>
      </c>
      <c r="BY1258" s="1000">
        <f t="shared" si="1142"/>
        <v>0</v>
      </c>
    </row>
    <row r="1259" spans="1:77">
      <c r="A1259" s="2" t="s">
        <v>3353</v>
      </c>
      <c r="B1259" s="2" t="s">
        <v>3354</v>
      </c>
      <c r="C1259" s="57" t="s">
        <v>3</v>
      </c>
      <c r="D1259" s="57" t="s">
        <v>7</v>
      </c>
      <c r="E1259" s="681" t="s">
        <v>349</v>
      </c>
      <c r="F1259" s="682">
        <v>41120</v>
      </c>
      <c r="G1259" s="682" t="s">
        <v>106</v>
      </c>
      <c r="H1259" s="241" t="s">
        <v>109</v>
      </c>
      <c r="I1259" s="38"/>
      <c r="J1259" s="983"/>
      <c r="K1259" s="903"/>
      <c r="L1259" s="798"/>
      <c r="M1259" s="429"/>
      <c r="N1259" s="109"/>
      <c r="O1259" s="109"/>
      <c r="P1259" s="109"/>
      <c r="Q1259" s="607"/>
      <c r="R1259" s="93"/>
      <c r="S1259" s="109"/>
      <c r="T1259" s="109"/>
      <c r="U1259" s="109"/>
      <c r="V1259" s="109">
        <v>0</v>
      </c>
      <c r="W1259" s="109">
        <v>0</v>
      </c>
      <c r="X1259" s="109">
        <v>0</v>
      </c>
      <c r="Y1259" s="109">
        <v>0</v>
      </c>
      <c r="Z1259" s="109">
        <v>0</v>
      </c>
      <c r="AA1259" s="109">
        <v>0</v>
      </c>
      <c r="AB1259" s="109">
        <v>0</v>
      </c>
      <c r="AC1259" s="109">
        <v>0</v>
      </c>
      <c r="AD1259" s="109">
        <v>0</v>
      </c>
      <c r="AE1259" s="109">
        <v>103855.93</v>
      </c>
      <c r="AF1259" s="109">
        <v>0</v>
      </c>
      <c r="AG1259" s="109">
        <v>0</v>
      </c>
      <c r="AH1259" s="109">
        <v>0</v>
      </c>
      <c r="AI1259" s="109">
        <v>0</v>
      </c>
      <c r="AJ1259" s="109">
        <v>0</v>
      </c>
      <c r="AK1259" s="109">
        <v>0</v>
      </c>
      <c r="AL1259" s="109">
        <v>0</v>
      </c>
      <c r="AM1259" s="109">
        <v>0</v>
      </c>
      <c r="AN1259" s="109">
        <v>0</v>
      </c>
      <c r="AO1259" s="109">
        <v>0</v>
      </c>
      <c r="AP1259" s="160">
        <f t="shared" si="1143"/>
        <v>0</v>
      </c>
      <c r="AQ1259" s="160">
        <f t="shared" si="1144"/>
        <v>103855.93</v>
      </c>
      <c r="AR1259" s="160">
        <f t="shared" si="1145"/>
        <v>103855.93</v>
      </c>
      <c r="AS1259" s="607"/>
      <c r="AT1259" s="219"/>
      <c r="AU1259" s="13">
        <f t="shared" si="1146"/>
        <v>0</v>
      </c>
      <c r="AV1259" s="13">
        <f t="shared" si="1147"/>
        <v>0</v>
      </c>
      <c r="AW1259" s="13">
        <f t="shared" si="1148"/>
        <v>0</v>
      </c>
      <c r="AX1259" s="13">
        <f t="shared" si="1149"/>
        <v>103855.93</v>
      </c>
      <c r="AY1259" s="13">
        <f t="shared" si="1150"/>
        <v>0</v>
      </c>
      <c r="AZ1259" s="13">
        <f t="shared" si="1151"/>
        <v>0</v>
      </c>
      <c r="BA1259" s="13">
        <f t="shared" si="1152"/>
        <v>0</v>
      </c>
      <c r="BB1259" s="13">
        <f t="shared" si="1153"/>
        <v>0</v>
      </c>
      <c r="BC1259" s="13">
        <f t="shared" si="1154"/>
        <v>0</v>
      </c>
      <c r="BD1259" s="13">
        <f t="shared" si="1155"/>
        <v>0</v>
      </c>
      <c r="BE1259" s="13">
        <f t="shared" si="1156"/>
        <v>0</v>
      </c>
      <c r="BF1259" s="13">
        <f t="shared" si="1157"/>
        <v>0</v>
      </c>
      <c r="BG1259" s="13">
        <f t="shared" si="1158"/>
        <v>0</v>
      </c>
      <c r="BH1259" s="13">
        <f t="shared" si="1159"/>
        <v>0</v>
      </c>
      <c r="BI1259" s="73">
        <f t="shared" si="1141"/>
        <v>103855.93</v>
      </c>
      <c r="BJ1259" s="219"/>
      <c r="BK1259" s="850">
        <f t="shared" si="1160"/>
        <v>0</v>
      </c>
      <c r="BL1259" s="109">
        <f t="shared" si="1161"/>
        <v>0</v>
      </c>
      <c r="BM1259" s="109">
        <f t="shared" si="1162"/>
        <v>0</v>
      </c>
      <c r="BN1259" s="109">
        <f t="shared" si="1163"/>
        <v>103855.93</v>
      </c>
      <c r="BO1259" s="109">
        <f t="shared" si="1164"/>
        <v>0</v>
      </c>
      <c r="BP1259" s="109">
        <f t="shared" si="1165"/>
        <v>0</v>
      </c>
      <c r="BQ1259" s="109">
        <f t="shared" si="1166"/>
        <v>0</v>
      </c>
      <c r="BR1259" s="109">
        <f t="shared" si="1167"/>
        <v>0</v>
      </c>
      <c r="BS1259" s="109">
        <f t="shared" si="1168"/>
        <v>0</v>
      </c>
      <c r="BT1259" s="109">
        <f t="shared" si="1169"/>
        <v>0</v>
      </c>
      <c r="BU1259" s="109">
        <f t="shared" si="1170"/>
        <v>0</v>
      </c>
      <c r="BV1259" s="109">
        <f t="shared" si="1171"/>
        <v>0</v>
      </c>
      <c r="BW1259" s="109">
        <f t="shared" si="1172"/>
        <v>0</v>
      </c>
      <c r="BX1259" s="109">
        <f t="shared" si="1173"/>
        <v>0</v>
      </c>
      <c r="BY1259" s="1000">
        <f t="shared" si="1142"/>
        <v>103855.93</v>
      </c>
    </row>
    <row r="1260" spans="1:77">
      <c r="A1260" s="2" t="s">
        <v>3347</v>
      </c>
      <c r="B1260" s="2" t="s">
        <v>3348</v>
      </c>
      <c r="C1260" s="57" t="s">
        <v>3</v>
      </c>
      <c r="D1260" s="57" t="s">
        <v>7</v>
      </c>
      <c r="E1260" s="681" t="s">
        <v>349</v>
      </c>
      <c r="F1260" s="682">
        <v>40877</v>
      </c>
      <c r="G1260" s="682" t="s">
        <v>106</v>
      </c>
      <c r="H1260" s="241" t="s">
        <v>109</v>
      </c>
      <c r="I1260" s="38"/>
      <c r="J1260" s="983"/>
      <c r="K1260" s="903"/>
      <c r="L1260" s="798"/>
      <c r="M1260" s="429"/>
      <c r="N1260" s="109"/>
      <c r="O1260" s="109"/>
      <c r="P1260" s="109"/>
      <c r="Q1260" s="607"/>
      <c r="R1260" s="93"/>
      <c r="S1260" s="109"/>
      <c r="T1260" s="109"/>
      <c r="U1260" s="109"/>
      <c r="V1260" s="109">
        <v>0</v>
      </c>
      <c r="W1260" s="109">
        <v>105157.27</v>
      </c>
      <c r="X1260" s="109">
        <v>0</v>
      </c>
      <c r="Y1260" s="109">
        <v>0</v>
      </c>
      <c r="Z1260" s="109">
        <v>0</v>
      </c>
      <c r="AA1260" s="109">
        <v>0</v>
      </c>
      <c r="AB1260" s="109">
        <v>0</v>
      </c>
      <c r="AC1260" s="109">
        <v>0</v>
      </c>
      <c r="AD1260" s="109">
        <v>0</v>
      </c>
      <c r="AE1260" s="109">
        <v>0</v>
      </c>
      <c r="AF1260" s="109">
        <v>0</v>
      </c>
      <c r="AG1260" s="109">
        <v>0</v>
      </c>
      <c r="AH1260" s="109">
        <v>0</v>
      </c>
      <c r="AI1260" s="109">
        <v>0</v>
      </c>
      <c r="AJ1260" s="109">
        <v>0</v>
      </c>
      <c r="AK1260" s="109">
        <v>0</v>
      </c>
      <c r="AL1260" s="109">
        <v>0</v>
      </c>
      <c r="AM1260" s="109">
        <v>0</v>
      </c>
      <c r="AN1260" s="109">
        <v>0</v>
      </c>
      <c r="AO1260" s="109">
        <v>0</v>
      </c>
      <c r="AP1260" s="160">
        <f t="shared" si="1143"/>
        <v>105157.27</v>
      </c>
      <c r="AQ1260" s="160">
        <f t="shared" si="1144"/>
        <v>0</v>
      </c>
      <c r="AR1260" s="160">
        <f t="shared" si="1145"/>
        <v>105157.27</v>
      </c>
      <c r="AS1260" s="607"/>
      <c r="AT1260" s="219"/>
      <c r="AU1260" s="13">
        <f t="shared" si="1146"/>
        <v>0</v>
      </c>
      <c r="AV1260" s="13">
        <f t="shared" si="1147"/>
        <v>0</v>
      </c>
      <c r="AW1260" s="13">
        <f t="shared" si="1148"/>
        <v>0</v>
      </c>
      <c r="AX1260" s="13">
        <f t="shared" si="1149"/>
        <v>0</v>
      </c>
      <c r="AY1260" s="13">
        <f t="shared" si="1150"/>
        <v>0</v>
      </c>
      <c r="AZ1260" s="13">
        <f t="shared" si="1151"/>
        <v>0</v>
      </c>
      <c r="BA1260" s="13">
        <f t="shared" si="1152"/>
        <v>0</v>
      </c>
      <c r="BB1260" s="13">
        <f t="shared" si="1153"/>
        <v>0</v>
      </c>
      <c r="BC1260" s="13">
        <f t="shared" si="1154"/>
        <v>0</v>
      </c>
      <c r="BD1260" s="13">
        <f t="shared" si="1155"/>
        <v>0</v>
      </c>
      <c r="BE1260" s="13">
        <f t="shared" si="1156"/>
        <v>0</v>
      </c>
      <c r="BF1260" s="13">
        <f t="shared" si="1157"/>
        <v>0</v>
      </c>
      <c r="BG1260" s="13">
        <f t="shared" si="1158"/>
        <v>0</v>
      </c>
      <c r="BH1260" s="13">
        <f t="shared" si="1159"/>
        <v>0</v>
      </c>
      <c r="BI1260" s="73">
        <f t="shared" si="1141"/>
        <v>0</v>
      </c>
      <c r="BJ1260" s="219"/>
      <c r="BK1260" s="850">
        <f t="shared" si="1160"/>
        <v>0</v>
      </c>
      <c r="BL1260" s="109">
        <f t="shared" si="1161"/>
        <v>0</v>
      </c>
      <c r="BM1260" s="109">
        <f t="shared" si="1162"/>
        <v>0</v>
      </c>
      <c r="BN1260" s="109">
        <f t="shared" si="1163"/>
        <v>0</v>
      </c>
      <c r="BO1260" s="109">
        <f t="shared" si="1164"/>
        <v>0</v>
      </c>
      <c r="BP1260" s="109">
        <f t="shared" si="1165"/>
        <v>0</v>
      </c>
      <c r="BQ1260" s="109">
        <f t="shared" si="1166"/>
        <v>0</v>
      </c>
      <c r="BR1260" s="109">
        <f t="shared" si="1167"/>
        <v>0</v>
      </c>
      <c r="BS1260" s="109">
        <f t="shared" si="1168"/>
        <v>0</v>
      </c>
      <c r="BT1260" s="109">
        <f t="shared" si="1169"/>
        <v>0</v>
      </c>
      <c r="BU1260" s="109">
        <f t="shared" si="1170"/>
        <v>0</v>
      </c>
      <c r="BV1260" s="109">
        <f t="shared" si="1171"/>
        <v>0</v>
      </c>
      <c r="BW1260" s="109">
        <f t="shared" si="1172"/>
        <v>0</v>
      </c>
      <c r="BX1260" s="109">
        <f t="shared" si="1173"/>
        <v>0</v>
      </c>
      <c r="BY1260" s="1000">
        <f t="shared" si="1142"/>
        <v>0</v>
      </c>
    </row>
    <row r="1261" spans="1:77">
      <c r="A1261" s="2" t="s">
        <v>3331</v>
      </c>
      <c r="B1261" s="2" t="s">
        <v>3332</v>
      </c>
      <c r="C1261" s="57" t="s">
        <v>3</v>
      </c>
      <c r="D1261" s="57" t="s">
        <v>7</v>
      </c>
      <c r="E1261" s="681" t="s">
        <v>349</v>
      </c>
      <c r="F1261" s="682">
        <v>40908</v>
      </c>
      <c r="G1261" s="682" t="s">
        <v>106</v>
      </c>
      <c r="H1261" s="241" t="s">
        <v>109</v>
      </c>
      <c r="I1261" s="38"/>
      <c r="J1261" s="983"/>
      <c r="K1261" s="903"/>
      <c r="L1261" s="798"/>
      <c r="M1261" s="429"/>
      <c r="N1261" s="109"/>
      <c r="O1261" s="109"/>
      <c r="P1261" s="109"/>
      <c r="Q1261" s="607"/>
      <c r="R1261" s="93"/>
      <c r="S1261" s="109"/>
      <c r="T1261" s="109"/>
      <c r="U1261" s="109"/>
      <c r="V1261" s="109">
        <v>0</v>
      </c>
      <c r="W1261" s="109">
        <v>0</v>
      </c>
      <c r="X1261" s="109">
        <v>108377.72</v>
      </c>
      <c r="Y1261" s="109">
        <v>0</v>
      </c>
      <c r="Z1261" s="109">
        <v>0</v>
      </c>
      <c r="AA1261" s="109">
        <v>0</v>
      </c>
      <c r="AB1261" s="109">
        <v>0</v>
      </c>
      <c r="AC1261" s="109">
        <v>0</v>
      </c>
      <c r="AD1261" s="109">
        <v>0</v>
      </c>
      <c r="AE1261" s="109">
        <v>0</v>
      </c>
      <c r="AF1261" s="109">
        <v>0</v>
      </c>
      <c r="AG1261" s="109">
        <v>0</v>
      </c>
      <c r="AH1261" s="109">
        <v>0</v>
      </c>
      <c r="AI1261" s="109">
        <v>0</v>
      </c>
      <c r="AJ1261" s="109">
        <v>0</v>
      </c>
      <c r="AK1261" s="109">
        <v>0</v>
      </c>
      <c r="AL1261" s="109">
        <v>0</v>
      </c>
      <c r="AM1261" s="109">
        <v>0</v>
      </c>
      <c r="AN1261" s="109">
        <v>0</v>
      </c>
      <c r="AO1261" s="109">
        <v>0</v>
      </c>
      <c r="AP1261" s="160">
        <f t="shared" si="1143"/>
        <v>108377.72</v>
      </c>
      <c r="AQ1261" s="160">
        <f t="shared" si="1144"/>
        <v>0</v>
      </c>
      <c r="AR1261" s="160">
        <f t="shared" si="1145"/>
        <v>108377.72</v>
      </c>
      <c r="AS1261" s="607"/>
      <c r="AT1261" s="219"/>
      <c r="AU1261" s="13">
        <f t="shared" si="1146"/>
        <v>0</v>
      </c>
      <c r="AV1261" s="13">
        <f t="shared" si="1147"/>
        <v>0</v>
      </c>
      <c r="AW1261" s="13">
        <f t="shared" si="1148"/>
        <v>0</v>
      </c>
      <c r="AX1261" s="13">
        <f t="shared" si="1149"/>
        <v>0</v>
      </c>
      <c r="AY1261" s="13">
        <f t="shared" si="1150"/>
        <v>0</v>
      </c>
      <c r="AZ1261" s="13">
        <f t="shared" si="1151"/>
        <v>0</v>
      </c>
      <c r="BA1261" s="13">
        <f t="shared" si="1152"/>
        <v>0</v>
      </c>
      <c r="BB1261" s="13">
        <f t="shared" si="1153"/>
        <v>0</v>
      </c>
      <c r="BC1261" s="13">
        <f t="shared" si="1154"/>
        <v>0</v>
      </c>
      <c r="BD1261" s="13">
        <f t="shared" si="1155"/>
        <v>0</v>
      </c>
      <c r="BE1261" s="13">
        <f t="shared" si="1156"/>
        <v>0</v>
      </c>
      <c r="BF1261" s="13">
        <f t="shared" si="1157"/>
        <v>0</v>
      </c>
      <c r="BG1261" s="13">
        <f t="shared" si="1158"/>
        <v>0</v>
      </c>
      <c r="BH1261" s="13">
        <f t="shared" si="1159"/>
        <v>0</v>
      </c>
      <c r="BI1261" s="73">
        <f t="shared" si="1141"/>
        <v>0</v>
      </c>
      <c r="BJ1261" s="219"/>
      <c r="BK1261" s="850">
        <f t="shared" si="1160"/>
        <v>0</v>
      </c>
      <c r="BL1261" s="109">
        <f t="shared" si="1161"/>
        <v>0</v>
      </c>
      <c r="BM1261" s="109">
        <f t="shared" si="1162"/>
        <v>0</v>
      </c>
      <c r="BN1261" s="109">
        <f t="shared" si="1163"/>
        <v>0</v>
      </c>
      <c r="BO1261" s="109">
        <f t="shared" si="1164"/>
        <v>0</v>
      </c>
      <c r="BP1261" s="109">
        <f t="shared" si="1165"/>
        <v>0</v>
      </c>
      <c r="BQ1261" s="109">
        <f t="shared" si="1166"/>
        <v>0</v>
      </c>
      <c r="BR1261" s="109">
        <f t="shared" si="1167"/>
        <v>0</v>
      </c>
      <c r="BS1261" s="109">
        <f t="shared" si="1168"/>
        <v>0</v>
      </c>
      <c r="BT1261" s="109">
        <f t="shared" si="1169"/>
        <v>0</v>
      </c>
      <c r="BU1261" s="109">
        <f t="shared" si="1170"/>
        <v>0</v>
      </c>
      <c r="BV1261" s="109">
        <f t="shared" si="1171"/>
        <v>0</v>
      </c>
      <c r="BW1261" s="109">
        <f t="shared" si="1172"/>
        <v>0</v>
      </c>
      <c r="BX1261" s="109">
        <f t="shared" si="1173"/>
        <v>0</v>
      </c>
      <c r="BY1261" s="1000">
        <f t="shared" si="1142"/>
        <v>0</v>
      </c>
    </row>
    <row r="1262" spans="1:77">
      <c r="A1262" s="2" t="s">
        <v>3268</v>
      </c>
      <c r="B1262" s="2" t="s">
        <v>3269</v>
      </c>
      <c r="C1262" s="57" t="s">
        <v>3</v>
      </c>
      <c r="D1262" s="57" t="s">
        <v>7</v>
      </c>
      <c r="E1262" s="681" t="s">
        <v>349</v>
      </c>
      <c r="F1262" s="682">
        <v>40877</v>
      </c>
      <c r="G1262" s="682" t="s">
        <v>106</v>
      </c>
      <c r="H1262" s="241" t="s">
        <v>109</v>
      </c>
      <c r="I1262" s="38"/>
      <c r="J1262" s="983"/>
      <c r="K1262" s="903"/>
      <c r="L1262" s="798"/>
      <c r="M1262" s="429"/>
      <c r="N1262" s="109"/>
      <c r="O1262" s="109"/>
      <c r="P1262" s="109"/>
      <c r="Q1262" s="607"/>
      <c r="R1262" s="93"/>
      <c r="S1262" s="109"/>
      <c r="T1262" s="109"/>
      <c r="U1262" s="109"/>
      <c r="V1262" s="109">
        <v>0</v>
      </c>
      <c r="W1262" s="109">
        <v>129461.22</v>
      </c>
      <c r="X1262" s="109">
        <v>0</v>
      </c>
      <c r="Y1262" s="109">
        <v>0</v>
      </c>
      <c r="Z1262" s="109">
        <v>0</v>
      </c>
      <c r="AA1262" s="109">
        <v>0</v>
      </c>
      <c r="AB1262" s="109">
        <v>0</v>
      </c>
      <c r="AC1262" s="109">
        <v>0</v>
      </c>
      <c r="AD1262" s="109">
        <v>0</v>
      </c>
      <c r="AE1262" s="109">
        <v>0</v>
      </c>
      <c r="AF1262" s="109">
        <v>0</v>
      </c>
      <c r="AG1262" s="109">
        <v>0</v>
      </c>
      <c r="AH1262" s="109">
        <v>0</v>
      </c>
      <c r="AI1262" s="109">
        <v>0</v>
      </c>
      <c r="AJ1262" s="109">
        <v>0</v>
      </c>
      <c r="AK1262" s="109">
        <v>0</v>
      </c>
      <c r="AL1262" s="109">
        <v>0</v>
      </c>
      <c r="AM1262" s="109">
        <v>0</v>
      </c>
      <c r="AN1262" s="109">
        <v>0</v>
      </c>
      <c r="AO1262" s="109">
        <v>0</v>
      </c>
      <c r="AP1262" s="160">
        <f t="shared" si="1143"/>
        <v>129461.22</v>
      </c>
      <c r="AQ1262" s="160">
        <f t="shared" si="1144"/>
        <v>0</v>
      </c>
      <c r="AR1262" s="160">
        <f t="shared" si="1145"/>
        <v>129461.22</v>
      </c>
      <c r="AS1262" s="607"/>
      <c r="AT1262" s="219"/>
      <c r="AU1262" s="13">
        <f t="shared" si="1146"/>
        <v>0</v>
      </c>
      <c r="AV1262" s="13">
        <f t="shared" si="1147"/>
        <v>0</v>
      </c>
      <c r="AW1262" s="13">
        <f t="shared" si="1148"/>
        <v>0</v>
      </c>
      <c r="AX1262" s="13">
        <f t="shared" si="1149"/>
        <v>0</v>
      </c>
      <c r="AY1262" s="13">
        <f t="shared" si="1150"/>
        <v>0</v>
      </c>
      <c r="AZ1262" s="13">
        <f t="shared" si="1151"/>
        <v>0</v>
      </c>
      <c r="BA1262" s="13">
        <f t="shared" si="1152"/>
        <v>0</v>
      </c>
      <c r="BB1262" s="13">
        <f t="shared" si="1153"/>
        <v>0</v>
      </c>
      <c r="BC1262" s="13">
        <f t="shared" si="1154"/>
        <v>0</v>
      </c>
      <c r="BD1262" s="13">
        <f t="shared" si="1155"/>
        <v>0</v>
      </c>
      <c r="BE1262" s="13">
        <f t="shared" si="1156"/>
        <v>0</v>
      </c>
      <c r="BF1262" s="13">
        <f t="shared" si="1157"/>
        <v>0</v>
      </c>
      <c r="BG1262" s="13">
        <f t="shared" si="1158"/>
        <v>0</v>
      </c>
      <c r="BH1262" s="13">
        <f t="shared" si="1159"/>
        <v>0</v>
      </c>
      <c r="BI1262" s="73">
        <f t="shared" si="1141"/>
        <v>0</v>
      </c>
      <c r="BJ1262" s="219"/>
      <c r="BK1262" s="850">
        <f t="shared" si="1160"/>
        <v>0</v>
      </c>
      <c r="BL1262" s="109">
        <f t="shared" si="1161"/>
        <v>0</v>
      </c>
      <c r="BM1262" s="109">
        <f t="shared" si="1162"/>
        <v>0</v>
      </c>
      <c r="BN1262" s="109">
        <f t="shared" si="1163"/>
        <v>0</v>
      </c>
      <c r="BO1262" s="109">
        <f t="shared" si="1164"/>
        <v>0</v>
      </c>
      <c r="BP1262" s="109">
        <f t="shared" si="1165"/>
        <v>0</v>
      </c>
      <c r="BQ1262" s="109">
        <f t="shared" si="1166"/>
        <v>0</v>
      </c>
      <c r="BR1262" s="109">
        <f t="shared" si="1167"/>
        <v>0</v>
      </c>
      <c r="BS1262" s="109">
        <f t="shared" si="1168"/>
        <v>0</v>
      </c>
      <c r="BT1262" s="109">
        <f t="shared" si="1169"/>
        <v>0</v>
      </c>
      <c r="BU1262" s="109">
        <f t="shared" si="1170"/>
        <v>0</v>
      </c>
      <c r="BV1262" s="109">
        <f t="shared" si="1171"/>
        <v>0</v>
      </c>
      <c r="BW1262" s="109">
        <f t="shared" si="1172"/>
        <v>0</v>
      </c>
      <c r="BX1262" s="109">
        <f t="shared" si="1173"/>
        <v>0</v>
      </c>
      <c r="BY1262" s="1000">
        <f t="shared" si="1142"/>
        <v>0</v>
      </c>
    </row>
    <row r="1263" spans="1:77">
      <c r="A1263" s="26" t="s">
        <v>207</v>
      </c>
      <c r="B1263" s="26" t="s">
        <v>3387</v>
      </c>
      <c r="C1263" s="57" t="s">
        <v>11</v>
      </c>
      <c r="D1263" s="57" t="s">
        <v>7</v>
      </c>
      <c r="E1263" s="681" t="s">
        <v>349</v>
      </c>
      <c r="F1263" s="682">
        <v>40663</v>
      </c>
      <c r="G1263" s="682" t="s">
        <v>106</v>
      </c>
      <c r="H1263" s="241" t="s">
        <v>111</v>
      </c>
      <c r="I1263" s="38"/>
      <c r="J1263" s="983"/>
      <c r="K1263" s="903"/>
      <c r="L1263" s="798"/>
      <c r="M1263" s="429"/>
      <c r="N1263" s="109"/>
      <c r="O1263" s="109"/>
      <c r="P1263" s="109"/>
      <c r="Q1263" s="607"/>
      <c r="R1263" s="93"/>
      <c r="S1263" s="109">
        <v>-16576.779999999806</v>
      </c>
      <c r="T1263" s="109">
        <v>544058.97</v>
      </c>
      <c r="U1263" s="109">
        <v>771522.88</v>
      </c>
      <c r="V1263" s="109">
        <v>369090.4</v>
      </c>
      <c r="W1263" s="109">
        <v>203530.40000000002</v>
      </c>
      <c r="X1263" s="109">
        <v>54144</v>
      </c>
      <c r="Y1263" s="109">
        <v>0</v>
      </c>
      <c r="Z1263" s="109">
        <v>0</v>
      </c>
      <c r="AA1263" s="109">
        <v>0</v>
      </c>
      <c r="AB1263" s="109">
        <v>0</v>
      </c>
      <c r="AC1263" s="109">
        <v>0</v>
      </c>
      <c r="AD1263" s="109">
        <v>0</v>
      </c>
      <c r="AE1263" s="109">
        <v>0</v>
      </c>
      <c r="AF1263" s="109">
        <v>0</v>
      </c>
      <c r="AG1263" s="109">
        <v>0</v>
      </c>
      <c r="AH1263" s="109">
        <v>0</v>
      </c>
      <c r="AI1263" s="109">
        <v>0</v>
      </c>
      <c r="AJ1263" s="109">
        <v>0</v>
      </c>
      <c r="AK1263" s="109">
        <v>0</v>
      </c>
      <c r="AL1263" s="109">
        <v>0</v>
      </c>
      <c r="AM1263" s="109">
        <v>0</v>
      </c>
      <c r="AN1263" s="109">
        <v>0</v>
      </c>
      <c r="AO1263" s="109">
        <v>0</v>
      </c>
      <c r="AP1263" s="160">
        <f t="shared" si="1143"/>
        <v>1925769.87</v>
      </c>
      <c r="AQ1263" s="160">
        <f t="shared" si="1144"/>
        <v>0</v>
      </c>
      <c r="AR1263" s="160">
        <f t="shared" si="1145"/>
        <v>1925769.87</v>
      </c>
      <c r="AS1263" s="607"/>
      <c r="AT1263" s="219"/>
      <c r="AU1263" s="13">
        <f t="shared" si="1146"/>
        <v>0</v>
      </c>
      <c r="AV1263" s="13">
        <f t="shared" si="1147"/>
        <v>0</v>
      </c>
      <c r="AW1263" s="13">
        <f t="shared" si="1148"/>
        <v>0</v>
      </c>
      <c r="AX1263" s="13">
        <f t="shared" si="1149"/>
        <v>0</v>
      </c>
      <c r="AY1263" s="13">
        <f t="shared" si="1150"/>
        <v>0</v>
      </c>
      <c r="AZ1263" s="13">
        <f t="shared" si="1151"/>
        <v>0</v>
      </c>
      <c r="BA1263" s="13">
        <f t="shared" si="1152"/>
        <v>0</v>
      </c>
      <c r="BB1263" s="13">
        <f t="shared" si="1153"/>
        <v>0</v>
      </c>
      <c r="BC1263" s="13">
        <f t="shared" si="1154"/>
        <v>0</v>
      </c>
      <c r="BD1263" s="13">
        <f t="shared" si="1155"/>
        <v>0</v>
      </c>
      <c r="BE1263" s="13">
        <f t="shared" si="1156"/>
        <v>0</v>
      </c>
      <c r="BF1263" s="13">
        <f t="shared" si="1157"/>
        <v>0</v>
      </c>
      <c r="BG1263" s="13">
        <f t="shared" si="1158"/>
        <v>0</v>
      </c>
      <c r="BH1263" s="13">
        <f t="shared" si="1159"/>
        <v>0</v>
      </c>
      <c r="BI1263" s="73">
        <f t="shared" si="1141"/>
        <v>0</v>
      </c>
      <c r="BJ1263" s="219"/>
      <c r="BK1263" s="850">
        <f t="shared" si="1160"/>
        <v>0</v>
      </c>
      <c r="BL1263" s="109">
        <f t="shared" si="1161"/>
        <v>0</v>
      </c>
      <c r="BM1263" s="109">
        <f t="shared" si="1162"/>
        <v>0</v>
      </c>
      <c r="BN1263" s="109">
        <f t="shared" si="1163"/>
        <v>0</v>
      </c>
      <c r="BO1263" s="109">
        <f t="shared" si="1164"/>
        <v>0</v>
      </c>
      <c r="BP1263" s="109">
        <f t="shared" si="1165"/>
        <v>0</v>
      </c>
      <c r="BQ1263" s="109">
        <f t="shared" si="1166"/>
        <v>0</v>
      </c>
      <c r="BR1263" s="109">
        <f t="shared" si="1167"/>
        <v>0</v>
      </c>
      <c r="BS1263" s="109">
        <f t="shared" si="1168"/>
        <v>0</v>
      </c>
      <c r="BT1263" s="109">
        <f t="shared" si="1169"/>
        <v>0</v>
      </c>
      <c r="BU1263" s="109">
        <f t="shared" si="1170"/>
        <v>0</v>
      </c>
      <c r="BV1263" s="109">
        <f t="shared" si="1171"/>
        <v>0</v>
      </c>
      <c r="BW1263" s="109">
        <f t="shared" si="1172"/>
        <v>0</v>
      </c>
      <c r="BX1263" s="109">
        <f t="shared" si="1173"/>
        <v>0</v>
      </c>
      <c r="BY1263" s="1000">
        <f t="shared" si="1142"/>
        <v>0</v>
      </c>
    </row>
    <row r="1264" spans="1:77">
      <c r="A1264" s="2" t="s">
        <v>3177</v>
      </c>
      <c r="B1264" s="2" t="s">
        <v>3178</v>
      </c>
      <c r="C1264" s="57" t="s">
        <v>3</v>
      </c>
      <c r="D1264" s="57" t="s">
        <v>7</v>
      </c>
      <c r="E1264" s="681" t="s">
        <v>349</v>
      </c>
      <c r="F1264" s="682">
        <v>40877</v>
      </c>
      <c r="G1264" s="682" t="s">
        <v>106</v>
      </c>
      <c r="H1264" s="241" t="s">
        <v>109</v>
      </c>
      <c r="I1264" s="38"/>
      <c r="J1264" s="983"/>
      <c r="K1264" s="903"/>
      <c r="L1264" s="798"/>
      <c r="M1264" s="429"/>
      <c r="N1264" s="109"/>
      <c r="O1264" s="109"/>
      <c r="P1264" s="109"/>
      <c r="Q1264" s="607"/>
      <c r="R1264" s="93"/>
      <c r="S1264" s="109"/>
      <c r="T1264" s="109"/>
      <c r="U1264" s="109"/>
      <c r="V1264" s="109">
        <v>0</v>
      </c>
      <c r="W1264" s="109">
        <v>172153.74</v>
      </c>
      <c r="X1264" s="109">
        <v>0</v>
      </c>
      <c r="Y1264" s="109">
        <v>0</v>
      </c>
      <c r="Z1264" s="109">
        <v>0</v>
      </c>
      <c r="AA1264" s="109">
        <v>0</v>
      </c>
      <c r="AB1264" s="109">
        <v>0</v>
      </c>
      <c r="AC1264" s="109">
        <v>0</v>
      </c>
      <c r="AD1264" s="109">
        <v>0</v>
      </c>
      <c r="AE1264" s="109">
        <v>0</v>
      </c>
      <c r="AF1264" s="109">
        <v>0</v>
      </c>
      <c r="AG1264" s="109">
        <v>0</v>
      </c>
      <c r="AH1264" s="109">
        <v>0</v>
      </c>
      <c r="AI1264" s="109">
        <v>0</v>
      </c>
      <c r="AJ1264" s="109">
        <v>0</v>
      </c>
      <c r="AK1264" s="109">
        <v>0</v>
      </c>
      <c r="AL1264" s="109">
        <v>0</v>
      </c>
      <c r="AM1264" s="109">
        <v>0</v>
      </c>
      <c r="AN1264" s="109">
        <v>0</v>
      </c>
      <c r="AO1264" s="109">
        <v>0</v>
      </c>
      <c r="AP1264" s="160">
        <f t="shared" si="1143"/>
        <v>172153.74</v>
      </c>
      <c r="AQ1264" s="160">
        <f t="shared" si="1144"/>
        <v>0</v>
      </c>
      <c r="AR1264" s="160">
        <f t="shared" si="1145"/>
        <v>172153.74</v>
      </c>
      <c r="AS1264" s="607"/>
      <c r="AT1264" s="219"/>
      <c r="AU1264" s="13">
        <f t="shared" si="1146"/>
        <v>0</v>
      </c>
      <c r="AV1264" s="13">
        <f t="shared" si="1147"/>
        <v>0</v>
      </c>
      <c r="AW1264" s="13">
        <f t="shared" si="1148"/>
        <v>0</v>
      </c>
      <c r="AX1264" s="13">
        <f t="shared" si="1149"/>
        <v>0</v>
      </c>
      <c r="AY1264" s="13">
        <f t="shared" si="1150"/>
        <v>0</v>
      </c>
      <c r="AZ1264" s="13">
        <f t="shared" si="1151"/>
        <v>0</v>
      </c>
      <c r="BA1264" s="13">
        <f t="shared" si="1152"/>
        <v>0</v>
      </c>
      <c r="BB1264" s="13">
        <f t="shared" si="1153"/>
        <v>0</v>
      </c>
      <c r="BC1264" s="13">
        <f t="shared" si="1154"/>
        <v>0</v>
      </c>
      <c r="BD1264" s="13">
        <f t="shared" si="1155"/>
        <v>0</v>
      </c>
      <c r="BE1264" s="13">
        <f t="shared" si="1156"/>
        <v>0</v>
      </c>
      <c r="BF1264" s="13">
        <f t="shared" si="1157"/>
        <v>0</v>
      </c>
      <c r="BG1264" s="13">
        <f t="shared" si="1158"/>
        <v>0</v>
      </c>
      <c r="BH1264" s="13">
        <f t="shared" si="1159"/>
        <v>0</v>
      </c>
      <c r="BI1264" s="73">
        <f t="shared" si="1141"/>
        <v>0</v>
      </c>
      <c r="BJ1264" s="219"/>
      <c r="BK1264" s="850">
        <f t="shared" si="1160"/>
        <v>0</v>
      </c>
      <c r="BL1264" s="109">
        <f t="shared" si="1161"/>
        <v>0</v>
      </c>
      <c r="BM1264" s="109">
        <f t="shared" si="1162"/>
        <v>0</v>
      </c>
      <c r="BN1264" s="109">
        <f t="shared" si="1163"/>
        <v>0</v>
      </c>
      <c r="BO1264" s="109">
        <f t="shared" si="1164"/>
        <v>0</v>
      </c>
      <c r="BP1264" s="109">
        <f t="shared" si="1165"/>
        <v>0</v>
      </c>
      <c r="BQ1264" s="109">
        <f t="shared" si="1166"/>
        <v>0</v>
      </c>
      <c r="BR1264" s="109">
        <f t="shared" si="1167"/>
        <v>0</v>
      </c>
      <c r="BS1264" s="109">
        <f t="shared" si="1168"/>
        <v>0</v>
      </c>
      <c r="BT1264" s="109">
        <f t="shared" si="1169"/>
        <v>0</v>
      </c>
      <c r="BU1264" s="109">
        <f t="shared" si="1170"/>
        <v>0</v>
      </c>
      <c r="BV1264" s="109">
        <f t="shared" si="1171"/>
        <v>0</v>
      </c>
      <c r="BW1264" s="109">
        <f t="shared" si="1172"/>
        <v>0</v>
      </c>
      <c r="BX1264" s="109">
        <f t="shared" si="1173"/>
        <v>0</v>
      </c>
      <c r="BY1264" s="1000">
        <f t="shared" si="1142"/>
        <v>0</v>
      </c>
    </row>
    <row r="1265" spans="1:77">
      <c r="A1265" s="2" t="s">
        <v>276</v>
      </c>
      <c r="B1265" s="2" t="s">
        <v>3432</v>
      </c>
      <c r="C1265" s="57" t="s">
        <v>20</v>
      </c>
      <c r="D1265" s="57" t="s">
        <v>7</v>
      </c>
      <c r="E1265" s="681" t="s">
        <v>349</v>
      </c>
      <c r="F1265" s="682">
        <v>40908</v>
      </c>
      <c r="G1265" s="682" t="s">
        <v>106</v>
      </c>
      <c r="H1265" s="241" t="s">
        <v>124</v>
      </c>
      <c r="I1265" s="38"/>
      <c r="J1265" s="983"/>
      <c r="K1265" s="903"/>
      <c r="L1265" s="798"/>
      <c r="M1265" s="429"/>
      <c r="N1265" s="109"/>
      <c r="O1265" s="109"/>
      <c r="P1265" s="109"/>
      <c r="Q1265" s="607"/>
      <c r="R1265" s="93"/>
      <c r="S1265" s="109">
        <v>193663.22000000003</v>
      </c>
      <c r="T1265" s="109">
        <v>602243.30000000005</v>
      </c>
      <c r="U1265" s="109">
        <v>739183.66999999993</v>
      </c>
      <c r="V1265" s="109">
        <v>0</v>
      </c>
      <c r="W1265" s="109">
        <v>0</v>
      </c>
      <c r="X1265" s="109">
        <v>2273626.42</v>
      </c>
      <c r="Y1265" s="109">
        <v>0</v>
      </c>
      <c r="Z1265" s="109">
        <v>0</v>
      </c>
      <c r="AA1265" s="109">
        <v>0</v>
      </c>
      <c r="AB1265" s="109">
        <v>0</v>
      </c>
      <c r="AC1265" s="109">
        <v>0</v>
      </c>
      <c r="AD1265" s="109">
        <v>0</v>
      </c>
      <c r="AE1265" s="109">
        <v>0</v>
      </c>
      <c r="AF1265" s="109">
        <v>0</v>
      </c>
      <c r="AG1265" s="109">
        <v>0</v>
      </c>
      <c r="AH1265" s="109">
        <v>0</v>
      </c>
      <c r="AI1265" s="109">
        <v>0</v>
      </c>
      <c r="AJ1265" s="109">
        <v>0</v>
      </c>
      <c r="AK1265" s="109">
        <v>0</v>
      </c>
      <c r="AL1265" s="109">
        <v>0</v>
      </c>
      <c r="AM1265" s="109">
        <v>0</v>
      </c>
      <c r="AN1265" s="109">
        <v>0</v>
      </c>
      <c r="AO1265" s="109">
        <v>0</v>
      </c>
      <c r="AP1265" s="160">
        <f t="shared" si="1143"/>
        <v>3808716.61</v>
      </c>
      <c r="AQ1265" s="160">
        <f t="shared" si="1144"/>
        <v>0</v>
      </c>
      <c r="AR1265" s="160">
        <f t="shared" si="1145"/>
        <v>3808716.61</v>
      </c>
      <c r="AS1265" s="607"/>
      <c r="AT1265" s="219"/>
      <c r="AU1265" s="13">
        <f t="shared" si="1146"/>
        <v>0</v>
      </c>
      <c r="AV1265" s="13">
        <f t="shared" si="1147"/>
        <v>0</v>
      </c>
      <c r="AW1265" s="13">
        <f t="shared" si="1148"/>
        <v>0</v>
      </c>
      <c r="AX1265" s="13">
        <f t="shared" si="1149"/>
        <v>0</v>
      </c>
      <c r="AY1265" s="13">
        <f t="shared" si="1150"/>
        <v>0</v>
      </c>
      <c r="AZ1265" s="13">
        <f t="shared" si="1151"/>
        <v>0</v>
      </c>
      <c r="BA1265" s="13">
        <f t="shared" si="1152"/>
        <v>0</v>
      </c>
      <c r="BB1265" s="13">
        <f t="shared" si="1153"/>
        <v>0</v>
      </c>
      <c r="BC1265" s="13">
        <f t="shared" si="1154"/>
        <v>0</v>
      </c>
      <c r="BD1265" s="13">
        <f t="shared" si="1155"/>
        <v>0</v>
      </c>
      <c r="BE1265" s="13">
        <f t="shared" si="1156"/>
        <v>0</v>
      </c>
      <c r="BF1265" s="13">
        <f t="shared" si="1157"/>
        <v>0</v>
      </c>
      <c r="BG1265" s="13">
        <f t="shared" si="1158"/>
        <v>0</v>
      </c>
      <c r="BH1265" s="13">
        <f t="shared" si="1159"/>
        <v>0</v>
      </c>
      <c r="BI1265" s="73">
        <f t="shared" si="1141"/>
        <v>0</v>
      </c>
      <c r="BJ1265" s="219"/>
      <c r="BK1265" s="850">
        <f t="shared" si="1160"/>
        <v>0</v>
      </c>
      <c r="BL1265" s="109">
        <f t="shared" si="1161"/>
        <v>0</v>
      </c>
      <c r="BM1265" s="109">
        <f t="shared" si="1162"/>
        <v>0</v>
      </c>
      <c r="BN1265" s="109">
        <f t="shared" si="1163"/>
        <v>0</v>
      </c>
      <c r="BO1265" s="109">
        <f t="shared" si="1164"/>
        <v>0</v>
      </c>
      <c r="BP1265" s="109">
        <f t="shared" si="1165"/>
        <v>0</v>
      </c>
      <c r="BQ1265" s="109">
        <f t="shared" si="1166"/>
        <v>0</v>
      </c>
      <c r="BR1265" s="109">
        <f t="shared" si="1167"/>
        <v>0</v>
      </c>
      <c r="BS1265" s="109">
        <f t="shared" si="1168"/>
        <v>0</v>
      </c>
      <c r="BT1265" s="109">
        <f t="shared" si="1169"/>
        <v>0</v>
      </c>
      <c r="BU1265" s="109">
        <f t="shared" si="1170"/>
        <v>0</v>
      </c>
      <c r="BV1265" s="109">
        <f t="shared" si="1171"/>
        <v>0</v>
      </c>
      <c r="BW1265" s="109">
        <f t="shared" si="1172"/>
        <v>0</v>
      </c>
      <c r="BX1265" s="109">
        <f t="shared" si="1173"/>
        <v>0</v>
      </c>
      <c r="BY1265" s="1000">
        <f t="shared" si="1142"/>
        <v>0</v>
      </c>
    </row>
    <row r="1266" spans="1:77">
      <c r="A1266" s="679" t="s">
        <v>2025</v>
      </c>
      <c r="B1266" s="679" t="s">
        <v>2026</v>
      </c>
      <c r="C1266" s="57" t="s">
        <v>23</v>
      </c>
      <c r="D1266" s="684" t="s">
        <v>29</v>
      </c>
      <c r="E1266" s="681" t="s">
        <v>349</v>
      </c>
      <c r="F1266" s="682">
        <v>40725</v>
      </c>
      <c r="G1266" s="682" t="s">
        <v>106</v>
      </c>
      <c r="H1266" s="241" t="s">
        <v>128</v>
      </c>
      <c r="I1266" s="38"/>
      <c r="J1266" s="983"/>
      <c r="K1266" s="903"/>
      <c r="L1266" s="798"/>
      <c r="M1266" s="429"/>
      <c r="N1266" s="109"/>
      <c r="O1266" s="109"/>
      <c r="P1266" s="109"/>
      <c r="Q1266" s="607"/>
      <c r="R1266" s="93"/>
      <c r="S1266" s="109">
        <v>2626187.38</v>
      </c>
      <c r="T1266" s="109">
        <v>828142.3600000001</v>
      </c>
      <c r="U1266" s="109">
        <v>474295.78000000014</v>
      </c>
      <c r="V1266" s="109">
        <v>94011.85</v>
      </c>
      <c r="W1266" s="109">
        <v>19290.439999999999</v>
      </c>
      <c r="X1266" s="109">
        <v>0</v>
      </c>
      <c r="Y1266" s="109">
        <v>0</v>
      </c>
      <c r="Z1266" s="109">
        <v>0</v>
      </c>
      <c r="AA1266" s="109">
        <v>0</v>
      </c>
      <c r="AB1266" s="109">
        <v>0</v>
      </c>
      <c r="AC1266" s="109">
        <v>0</v>
      </c>
      <c r="AD1266" s="109">
        <v>0</v>
      </c>
      <c r="AE1266" s="109">
        <v>0</v>
      </c>
      <c r="AF1266" s="109">
        <v>0</v>
      </c>
      <c r="AG1266" s="109">
        <v>0</v>
      </c>
      <c r="AH1266" s="109">
        <v>0</v>
      </c>
      <c r="AI1266" s="109">
        <v>0</v>
      </c>
      <c r="AJ1266" s="109">
        <v>0</v>
      </c>
      <c r="AK1266" s="109">
        <v>0</v>
      </c>
      <c r="AL1266" s="109">
        <v>0</v>
      </c>
      <c r="AM1266" s="109">
        <v>0</v>
      </c>
      <c r="AN1266" s="109">
        <v>0</v>
      </c>
      <c r="AO1266" s="109">
        <v>0</v>
      </c>
      <c r="AP1266" s="160">
        <f t="shared" si="1143"/>
        <v>4041927.8100000005</v>
      </c>
      <c r="AQ1266" s="160">
        <f t="shared" si="1144"/>
        <v>0</v>
      </c>
      <c r="AR1266" s="160">
        <f t="shared" si="1145"/>
        <v>4041927.8100000005</v>
      </c>
      <c r="AS1266" s="607"/>
      <c r="AT1266" s="219"/>
      <c r="AU1266" s="13">
        <f t="shared" si="1146"/>
        <v>0</v>
      </c>
      <c r="AV1266" s="13">
        <f t="shared" si="1147"/>
        <v>0</v>
      </c>
      <c r="AW1266" s="13">
        <f t="shared" si="1148"/>
        <v>0</v>
      </c>
      <c r="AX1266" s="13">
        <f t="shared" si="1149"/>
        <v>0</v>
      </c>
      <c r="AY1266" s="13">
        <f t="shared" si="1150"/>
        <v>0</v>
      </c>
      <c r="AZ1266" s="13">
        <f t="shared" si="1151"/>
        <v>0</v>
      </c>
      <c r="BA1266" s="13">
        <f t="shared" si="1152"/>
        <v>0</v>
      </c>
      <c r="BB1266" s="13">
        <f t="shared" si="1153"/>
        <v>0</v>
      </c>
      <c r="BC1266" s="13">
        <f t="shared" si="1154"/>
        <v>0</v>
      </c>
      <c r="BD1266" s="13">
        <f t="shared" si="1155"/>
        <v>0</v>
      </c>
      <c r="BE1266" s="13">
        <f t="shared" si="1156"/>
        <v>0</v>
      </c>
      <c r="BF1266" s="13">
        <f t="shared" si="1157"/>
        <v>0</v>
      </c>
      <c r="BG1266" s="13">
        <f t="shared" si="1158"/>
        <v>0</v>
      </c>
      <c r="BH1266" s="13">
        <f t="shared" si="1159"/>
        <v>0</v>
      </c>
      <c r="BI1266" s="73">
        <f t="shared" si="1141"/>
        <v>0</v>
      </c>
      <c r="BJ1266" s="219"/>
      <c r="BK1266" s="850">
        <f t="shared" si="1160"/>
        <v>0</v>
      </c>
      <c r="BL1266" s="109">
        <f t="shared" si="1161"/>
        <v>0</v>
      </c>
      <c r="BM1266" s="109">
        <f t="shared" si="1162"/>
        <v>0</v>
      </c>
      <c r="BN1266" s="109">
        <f t="shared" si="1163"/>
        <v>0</v>
      </c>
      <c r="BO1266" s="109">
        <f t="shared" si="1164"/>
        <v>0</v>
      </c>
      <c r="BP1266" s="109">
        <f t="shared" si="1165"/>
        <v>0</v>
      </c>
      <c r="BQ1266" s="109">
        <f t="shared" si="1166"/>
        <v>0</v>
      </c>
      <c r="BR1266" s="109">
        <f t="shared" si="1167"/>
        <v>0</v>
      </c>
      <c r="BS1266" s="109">
        <f t="shared" si="1168"/>
        <v>0</v>
      </c>
      <c r="BT1266" s="109">
        <f t="shared" si="1169"/>
        <v>0</v>
      </c>
      <c r="BU1266" s="109">
        <f t="shared" si="1170"/>
        <v>0</v>
      </c>
      <c r="BV1266" s="109">
        <f t="shared" si="1171"/>
        <v>0</v>
      </c>
      <c r="BW1266" s="109">
        <f t="shared" si="1172"/>
        <v>0</v>
      </c>
      <c r="BX1266" s="109">
        <f t="shared" si="1173"/>
        <v>0</v>
      </c>
      <c r="BY1266" s="1000">
        <f t="shared" si="1142"/>
        <v>0</v>
      </c>
    </row>
    <row r="1267" spans="1:77">
      <c r="A1267" s="2" t="s">
        <v>2019</v>
      </c>
      <c r="B1267" s="2" t="s">
        <v>2020</v>
      </c>
      <c r="C1267" s="57" t="s">
        <v>23</v>
      </c>
      <c r="D1267" s="57" t="s">
        <v>29</v>
      </c>
      <c r="E1267" s="681" t="s">
        <v>349</v>
      </c>
      <c r="F1267" s="682" t="s">
        <v>264</v>
      </c>
      <c r="G1267" s="682" t="s">
        <v>106</v>
      </c>
      <c r="H1267" s="241" t="s">
        <v>128</v>
      </c>
      <c r="I1267" s="38"/>
      <c r="J1267" s="983"/>
      <c r="K1267" s="903"/>
      <c r="L1267" s="798"/>
      <c r="M1267" s="429"/>
      <c r="N1267" s="109"/>
      <c r="O1267" s="109"/>
      <c r="P1267" s="109"/>
      <c r="Q1267" s="607"/>
      <c r="R1267" s="93"/>
      <c r="S1267" s="109">
        <v>51208.580000000009</v>
      </c>
      <c r="T1267" s="109">
        <v>785436.2</v>
      </c>
      <c r="U1267" s="109">
        <v>740370.7699999999</v>
      </c>
      <c r="V1267" s="109">
        <v>415230</v>
      </c>
      <c r="W1267" s="109">
        <v>274229</v>
      </c>
      <c r="X1267" s="109">
        <v>121015</v>
      </c>
      <c r="Y1267" s="109">
        <v>311250.00000000006</v>
      </c>
      <c r="Z1267" s="109">
        <v>311250.00000000006</v>
      </c>
      <c r="AA1267" s="109">
        <v>311250.00000000006</v>
      </c>
      <c r="AB1267" s="109">
        <v>311250.00000000006</v>
      </c>
      <c r="AC1267" s="109">
        <v>311250.00000000006</v>
      </c>
      <c r="AD1267" s="109">
        <v>315000</v>
      </c>
      <c r="AE1267" s="109">
        <v>311250.00000000006</v>
      </c>
      <c r="AF1267" s="109">
        <v>315000</v>
      </c>
      <c r="AG1267" s="109">
        <v>311250.00000000006</v>
      </c>
      <c r="AH1267" s="109">
        <v>315000</v>
      </c>
      <c r="AI1267" s="109">
        <v>311250.00000000006</v>
      </c>
      <c r="AJ1267" s="109">
        <v>315000</v>
      </c>
      <c r="AK1267" s="109">
        <v>211235</v>
      </c>
      <c r="AL1267" s="109">
        <v>211235</v>
      </c>
      <c r="AM1267" s="109">
        <v>211235</v>
      </c>
      <c r="AN1267" s="109">
        <v>211235</v>
      </c>
      <c r="AO1267" s="109">
        <v>211235</v>
      </c>
      <c r="AP1267" s="160">
        <f t="shared" si="1143"/>
        <v>3321239.55</v>
      </c>
      <c r="AQ1267" s="160">
        <f t="shared" si="1144"/>
        <v>3872425</v>
      </c>
      <c r="AR1267" s="160">
        <f t="shared" si="1145"/>
        <v>7193664.5499999998</v>
      </c>
      <c r="AS1267" s="607"/>
      <c r="AT1267" s="219"/>
      <c r="AU1267" s="13">
        <f t="shared" si="1146"/>
        <v>311250.00000000006</v>
      </c>
      <c r="AV1267" s="13">
        <f t="shared" si="1147"/>
        <v>311250.00000000006</v>
      </c>
      <c r="AW1267" s="13">
        <f t="shared" si="1148"/>
        <v>315000</v>
      </c>
      <c r="AX1267" s="13">
        <f t="shared" si="1149"/>
        <v>311250.00000000006</v>
      </c>
      <c r="AY1267" s="13">
        <f t="shared" si="1150"/>
        <v>315000</v>
      </c>
      <c r="AZ1267" s="13">
        <f t="shared" si="1151"/>
        <v>311250.00000000006</v>
      </c>
      <c r="BA1267" s="13">
        <f t="shared" si="1152"/>
        <v>315000</v>
      </c>
      <c r="BB1267" s="13">
        <f t="shared" si="1153"/>
        <v>311250.00000000006</v>
      </c>
      <c r="BC1267" s="13">
        <f t="shared" si="1154"/>
        <v>315000</v>
      </c>
      <c r="BD1267" s="13">
        <f t="shared" si="1155"/>
        <v>211235</v>
      </c>
      <c r="BE1267" s="13">
        <f t="shared" si="1156"/>
        <v>211235</v>
      </c>
      <c r="BF1267" s="13">
        <f t="shared" si="1157"/>
        <v>211235</v>
      </c>
      <c r="BG1267" s="13">
        <f t="shared" si="1158"/>
        <v>211235</v>
      </c>
      <c r="BH1267" s="13">
        <f t="shared" si="1159"/>
        <v>211235</v>
      </c>
      <c r="BI1267" s="73">
        <f t="shared" si="1141"/>
        <v>3872425</v>
      </c>
      <c r="BJ1267" s="219"/>
      <c r="BK1267" s="850">
        <f t="shared" si="1160"/>
        <v>311250.00000000006</v>
      </c>
      <c r="BL1267" s="109">
        <f t="shared" si="1161"/>
        <v>311250.00000000006</v>
      </c>
      <c r="BM1267" s="109">
        <f t="shared" si="1162"/>
        <v>315000</v>
      </c>
      <c r="BN1267" s="109">
        <f t="shared" si="1163"/>
        <v>311250.00000000006</v>
      </c>
      <c r="BO1267" s="109">
        <f t="shared" si="1164"/>
        <v>315000</v>
      </c>
      <c r="BP1267" s="109">
        <f t="shared" si="1165"/>
        <v>311250.00000000006</v>
      </c>
      <c r="BQ1267" s="109">
        <f t="shared" si="1166"/>
        <v>315000</v>
      </c>
      <c r="BR1267" s="109">
        <f t="shared" si="1167"/>
        <v>311250.00000000006</v>
      </c>
      <c r="BS1267" s="109">
        <f t="shared" si="1168"/>
        <v>315000</v>
      </c>
      <c r="BT1267" s="109">
        <f t="shared" si="1169"/>
        <v>211235</v>
      </c>
      <c r="BU1267" s="109">
        <f t="shared" si="1170"/>
        <v>211235</v>
      </c>
      <c r="BV1267" s="109">
        <f t="shared" si="1171"/>
        <v>211235</v>
      </c>
      <c r="BW1267" s="109">
        <f t="shared" si="1172"/>
        <v>211235</v>
      </c>
      <c r="BX1267" s="109">
        <f t="shared" si="1173"/>
        <v>211235</v>
      </c>
      <c r="BY1267" s="1000">
        <f t="shared" si="1142"/>
        <v>3872425</v>
      </c>
    </row>
    <row r="1268" spans="1:77">
      <c r="A1268" s="2" t="s">
        <v>326</v>
      </c>
      <c r="B1268" s="2" t="s">
        <v>327</v>
      </c>
      <c r="C1268" s="57" t="s">
        <v>36</v>
      </c>
      <c r="D1268" s="57" t="s">
        <v>29</v>
      </c>
      <c r="E1268" s="681" t="s">
        <v>349</v>
      </c>
      <c r="F1268" s="682" t="s">
        <v>264</v>
      </c>
      <c r="G1268" s="682" t="s">
        <v>106</v>
      </c>
      <c r="H1268" s="241" t="s">
        <v>135</v>
      </c>
      <c r="I1268" s="38"/>
      <c r="J1268" s="983"/>
      <c r="K1268" s="903"/>
      <c r="L1268" s="798"/>
      <c r="M1268" s="429"/>
      <c r="N1268" s="109"/>
      <c r="O1268" s="109"/>
      <c r="P1268" s="109"/>
      <c r="Q1268" s="607"/>
      <c r="R1268" s="93"/>
      <c r="S1268" s="109">
        <v>18783.440000000002</v>
      </c>
      <c r="T1268" s="109">
        <v>11272.3</v>
      </c>
      <c r="U1268" s="109">
        <v>1514043.3699999999</v>
      </c>
      <c r="V1268" s="109">
        <v>149117.58000000002</v>
      </c>
      <c r="W1268" s="109">
        <v>2542193.1</v>
      </c>
      <c r="X1268" s="109">
        <v>499136.57999999996</v>
      </c>
      <c r="Y1268" s="109">
        <v>821626.74</v>
      </c>
      <c r="Z1268" s="109">
        <v>429073.2</v>
      </c>
      <c r="AA1268" s="109">
        <v>632250.36</v>
      </c>
      <c r="AB1268" s="109">
        <v>0</v>
      </c>
      <c r="AC1268" s="109">
        <v>0</v>
      </c>
      <c r="AD1268" s="109">
        <v>210569.22</v>
      </c>
      <c r="AE1268" s="109">
        <v>247147.2</v>
      </c>
      <c r="AF1268" s="109">
        <v>0</v>
      </c>
      <c r="AG1268" s="109">
        <v>251213.4</v>
      </c>
      <c r="AH1268" s="109">
        <v>64800</v>
      </c>
      <c r="AI1268" s="109">
        <v>266635.8</v>
      </c>
      <c r="AJ1268" s="109">
        <v>0</v>
      </c>
      <c r="AK1268" s="109">
        <v>0</v>
      </c>
      <c r="AL1268" s="109">
        <v>0</v>
      </c>
      <c r="AM1268" s="109">
        <v>0</v>
      </c>
      <c r="AN1268" s="109">
        <v>0</v>
      </c>
      <c r="AO1268" s="109">
        <v>0</v>
      </c>
      <c r="AP1268" s="160">
        <f t="shared" si="1143"/>
        <v>6617496.6700000009</v>
      </c>
      <c r="AQ1268" s="160">
        <f t="shared" si="1144"/>
        <v>1040365.6200000001</v>
      </c>
      <c r="AR1268" s="160">
        <f t="shared" si="1145"/>
        <v>7657862.290000001</v>
      </c>
      <c r="AS1268" s="607"/>
      <c r="AT1268" s="219"/>
      <c r="AU1268" s="13">
        <f t="shared" si="1146"/>
        <v>0</v>
      </c>
      <c r="AV1268" s="13">
        <f t="shared" si="1147"/>
        <v>0</v>
      </c>
      <c r="AW1268" s="13">
        <f t="shared" si="1148"/>
        <v>210569.22</v>
      </c>
      <c r="AX1268" s="13">
        <f t="shared" si="1149"/>
        <v>247147.2</v>
      </c>
      <c r="AY1268" s="13">
        <f t="shared" si="1150"/>
        <v>0</v>
      </c>
      <c r="AZ1268" s="13">
        <f t="shared" si="1151"/>
        <v>251213.4</v>
      </c>
      <c r="BA1268" s="13">
        <f t="shared" si="1152"/>
        <v>64800</v>
      </c>
      <c r="BB1268" s="13">
        <f t="shared" si="1153"/>
        <v>266635.8</v>
      </c>
      <c r="BC1268" s="13">
        <f t="shared" si="1154"/>
        <v>0</v>
      </c>
      <c r="BD1268" s="13">
        <f t="shared" si="1155"/>
        <v>0</v>
      </c>
      <c r="BE1268" s="13">
        <f t="shared" si="1156"/>
        <v>0</v>
      </c>
      <c r="BF1268" s="13">
        <f t="shared" si="1157"/>
        <v>0</v>
      </c>
      <c r="BG1268" s="13">
        <f t="shared" si="1158"/>
        <v>0</v>
      </c>
      <c r="BH1268" s="13">
        <f t="shared" si="1159"/>
        <v>0</v>
      </c>
      <c r="BI1268" s="73">
        <f t="shared" si="1141"/>
        <v>1040365.6200000001</v>
      </c>
      <c r="BJ1268" s="219"/>
      <c r="BK1268" s="850">
        <f t="shared" si="1160"/>
        <v>0</v>
      </c>
      <c r="BL1268" s="109">
        <f t="shared" si="1161"/>
        <v>0</v>
      </c>
      <c r="BM1268" s="109">
        <f t="shared" si="1162"/>
        <v>210569.22</v>
      </c>
      <c r="BN1268" s="109">
        <f t="shared" si="1163"/>
        <v>247147.2</v>
      </c>
      <c r="BO1268" s="109">
        <f t="shared" si="1164"/>
        <v>0</v>
      </c>
      <c r="BP1268" s="109">
        <f t="shared" si="1165"/>
        <v>251213.4</v>
      </c>
      <c r="BQ1268" s="109">
        <f t="shared" si="1166"/>
        <v>64800</v>
      </c>
      <c r="BR1268" s="109">
        <f t="shared" si="1167"/>
        <v>266635.8</v>
      </c>
      <c r="BS1268" s="109">
        <f t="shared" si="1168"/>
        <v>0</v>
      </c>
      <c r="BT1268" s="109">
        <f t="shared" si="1169"/>
        <v>0</v>
      </c>
      <c r="BU1268" s="109">
        <f t="shared" si="1170"/>
        <v>0</v>
      </c>
      <c r="BV1268" s="109">
        <f t="shared" si="1171"/>
        <v>0</v>
      </c>
      <c r="BW1268" s="109">
        <f t="shared" si="1172"/>
        <v>0</v>
      </c>
      <c r="BX1268" s="109">
        <f t="shared" si="1173"/>
        <v>0</v>
      </c>
      <c r="BY1268" s="1000">
        <f t="shared" si="1142"/>
        <v>1040365.6200000001</v>
      </c>
    </row>
    <row r="1269" spans="1:77">
      <c r="A1269" s="2" t="s">
        <v>2247</v>
      </c>
      <c r="B1269" s="2" t="s">
        <v>2248</v>
      </c>
      <c r="C1269" s="57" t="s">
        <v>13</v>
      </c>
      <c r="D1269" s="57" t="s">
        <v>14</v>
      </c>
      <c r="E1269" s="681" t="s">
        <v>349</v>
      </c>
      <c r="F1269" s="682">
        <v>40815</v>
      </c>
      <c r="G1269" s="682" t="s">
        <v>106</v>
      </c>
      <c r="H1269" s="241" t="s">
        <v>116</v>
      </c>
      <c r="I1269" s="38"/>
      <c r="J1269" s="983"/>
      <c r="K1269" s="903"/>
      <c r="L1269" s="798"/>
      <c r="M1269" s="429"/>
      <c r="N1269" s="109"/>
      <c r="O1269" s="109"/>
      <c r="P1269" s="109"/>
      <c r="Q1269" s="607"/>
      <c r="R1269" s="93"/>
      <c r="S1269" s="109">
        <v>0</v>
      </c>
      <c r="T1269" s="109">
        <v>0</v>
      </c>
      <c r="U1269" s="109">
        <v>167009.21</v>
      </c>
      <c r="V1269" s="109">
        <v>1043</v>
      </c>
      <c r="W1269" s="109">
        <v>5215</v>
      </c>
      <c r="X1269" s="109">
        <v>1043</v>
      </c>
      <c r="Y1269" s="109">
        <v>0</v>
      </c>
      <c r="Z1269" s="109">
        <v>0</v>
      </c>
      <c r="AA1269" s="109">
        <v>0</v>
      </c>
      <c r="AB1269" s="109">
        <v>0</v>
      </c>
      <c r="AC1269" s="109">
        <v>0</v>
      </c>
      <c r="AD1269" s="109">
        <v>0</v>
      </c>
      <c r="AE1269" s="109">
        <v>0</v>
      </c>
      <c r="AF1269" s="109">
        <v>0</v>
      </c>
      <c r="AG1269" s="109">
        <v>0</v>
      </c>
      <c r="AH1269" s="109">
        <v>0</v>
      </c>
      <c r="AI1269" s="109">
        <v>0</v>
      </c>
      <c r="AJ1269" s="109">
        <v>0</v>
      </c>
      <c r="AK1269" s="109">
        <v>0</v>
      </c>
      <c r="AL1269" s="109">
        <v>0</v>
      </c>
      <c r="AM1269" s="109">
        <v>0</v>
      </c>
      <c r="AN1269" s="109">
        <v>0</v>
      </c>
      <c r="AO1269" s="109">
        <v>0</v>
      </c>
      <c r="AP1269" s="160">
        <f t="shared" si="1143"/>
        <v>174310.21</v>
      </c>
      <c r="AQ1269" s="160">
        <f t="shared" si="1144"/>
        <v>0</v>
      </c>
      <c r="AR1269" s="160">
        <f t="shared" si="1145"/>
        <v>174310.21</v>
      </c>
      <c r="AS1269" s="607"/>
      <c r="AT1269" s="219"/>
      <c r="AU1269" s="13">
        <f t="shared" si="1146"/>
        <v>0</v>
      </c>
      <c r="AV1269" s="13">
        <f t="shared" si="1147"/>
        <v>0</v>
      </c>
      <c r="AW1269" s="13">
        <f t="shared" si="1148"/>
        <v>0</v>
      </c>
      <c r="AX1269" s="13">
        <f t="shared" si="1149"/>
        <v>0</v>
      </c>
      <c r="AY1269" s="13">
        <f t="shared" si="1150"/>
        <v>0</v>
      </c>
      <c r="AZ1269" s="13">
        <f t="shared" si="1151"/>
        <v>0</v>
      </c>
      <c r="BA1269" s="13">
        <f t="shared" si="1152"/>
        <v>0</v>
      </c>
      <c r="BB1269" s="13">
        <f t="shared" si="1153"/>
        <v>0</v>
      </c>
      <c r="BC1269" s="13">
        <f t="shared" si="1154"/>
        <v>0</v>
      </c>
      <c r="BD1269" s="13">
        <f t="shared" si="1155"/>
        <v>0</v>
      </c>
      <c r="BE1269" s="13">
        <f t="shared" si="1156"/>
        <v>0</v>
      </c>
      <c r="BF1269" s="13">
        <f t="shared" si="1157"/>
        <v>0</v>
      </c>
      <c r="BG1269" s="13">
        <f t="shared" si="1158"/>
        <v>0</v>
      </c>
      <c r="BH1269" s="13">
        <f t="shared" si="1159"/>
        <v>0</v>
      </c>
      <c r="BI1269" s="73">
        <f t="shared" si="1141"/>
        <v>0</v>
      </c>
      <c r="BJ1269" s="219"/>
      <c r="BK1269" s="850">
        <f t="shared" si="1160"/>
        <v>0</v>
      </c>
      <c r="BL1269" s="109">
        <f t="shared" si="1161"/>
        <v>0</v>
      </c>
      <c r="BM1269" s="109">
        <f t="shared" si="1162"/>
        <v>0</v>
      </c>
      <c r="BN1269" s="109">
        <f t="shared" si="1163"/>
        <v>0</v>
      </c>
      <c r="BO1269" s="109">
        <f t="shared" si="1164"/>
        <v>0</v>
      </c>
      <c r="BP1269" s="109">
        <f t="shared" si="1165"/>
        <v>0</v>
      </c>
      <c r="BQ1269" s="109">
        <f t="shared" si="1166"/>
        <v>0</v>
      </c>
      <c r="BR1269" s="109">
        <f t="shared" si="1167"/>
        <v>0</v>
      </c>
      <c r="BS1269" s="109">
        <f t="shared" si="1168"/>
        <v>0</v>
      </c>
      <c r="BT1269" s="109">
        <f t="shared" si="1169"/>
        <v>0</v>
      </c>
      <c r="BU1269" s="109">
        <f t="shared" si="1170"/>
        <v>0</v>
      </c>
      <c r="BV1269" s="109">
        <f t="shared" si="1171"/>
        <v>0</v>
      </c>
      <c r="BW1269" s="109">
        <f t="shared" si="1172"/>
        <v>0</v>
      </c>
      <c r="BX1269" s="109">
        <f t="shared" si="1173"/>
        <v>0</v>
      </c>
      <c r="BY1269" s="1000">
        <f t="shared" si="1142"/>
        <v>0</v>
      </c>
    </row>
    <row r="1270" spans="1:77">
      <c r="A1270" s="679" t="s">
        <v>2223</v>
      </c>
      <c r="B1270" s="679" t="s">
        <v>2224</v>
      </c>
      <c r="C1270" s="57" t="s">
        <v>13</v>
      </c>
      <c r="D1270" s="684" t="s">
        <v>14</v>
      </c>
      <c r="E1270" s="681" t="s">
        <v>349</v>
      </c>
      <c r="F1270" s="682">
        <v>41213</v>
      </c>
      <c r="G1270" s="682" t="s">
        <v>106</v>
      </c>
      <c r="H1270" s="241" t="s">
        <v>116</v>
      </c>
      <c r="I1270" s="38"/>
      <c r="J1270" s="983"/>
      <c r="K1270" s="903"/>
      <c r="L1270" s="798"/>
      <c r="M1270" s="429"/>
      <c r="N1270" s="109"/>
      <c r="O1270" s="109"/>
      <c r="P1270" s="109"/>
      <c r="Q1270" s="607"/>
      <c r="R1270" s="93"/>
      <c r="S1270" s="109"/>
      <c r="T1270" s="109"/>
      <c r="U1270" s="109"/>
      <c r="V1270" s="109">
        <v>0</v>
      </c>
      <c r="W1270" s="109">
        <v>0</v>
      </c>
      <c r="X1270" s="109">
        <v>0</v>
      </c>
      <c r="Y1270" s="109">
        <v>0</v>
      </c>
      <c r="Z1270" s="109">
        <v>0</v>
      </c>
      <c r="AA1270" s="109">
        <v>0</v>
      </c>
      <c r="AB1270" s="109">
        <v>0</v>
      </c>
      <c r="AC1270" s="109">
        <v>0</v>
      </c>
      <c r="AD1270" s="109">
        <v>0</v>
      </c>
      <c r="AE1270" s="109">
        <v>0</v>
      </c>
      <c r="AF1270" s="109">
        <v>0</v>
      </c>
      <c r="AG1270" s="109">
        <v>0</v>
      </c>
      <c r="AH1270" s="109">
        <v>296161</v>
      </c>
      <c r="AI1270" s="109">
        <v>0</v>
      </c>
      <c r="AJ1270" s="109">
        <v>0</v>
      </c>
      <c r="AK1270" s="109">
        <v>0</v>
      </c>
      <c r="AL1270" s="109">
        <v>0</v>
      </c>
      <c r="AM1270" s="109">
        <v>0</v>
      </c>
      <c r="AN1270" s="109">
        <v>0</v>
      </c>
      <c r="AO1270" s="109">
        <v>0</v>
      </c>
      <c r="AP1270" s="160">
        <f t="shared" si="1143"/>
        <v>0</v>
      </c>
      <c r="AQ1270" s="160">
        <f t="shared" si="1144"/>
        <v>296161</v>
      </c>
      <c r="AR1270" s="160">
        <f t="shared" si="1145"/>
        <v>296161</v>
      </c>
      <c r="AS1270" s="607"/>
      <c r="AT1270" s="219"/>
      <c r="AU1270" s="13">
        <f t="shared" si="1146"/>
        <v>0</v>
      </c>
      <c r="AV1270" s="13">
        <f t="shared" si="1147"/>
        <v>0</v>
      </c>
      <c r="AW1270" s="13">
        <f t="shared" si="1148"/>
        <v>0</v>
      </c>
      <c r="AX1270" s="13">
        <f t="shared" si="1149"/>
        <v>0</v>
      </c>
      <c r="AY1270" s="13">
        <f t="shared" si="1150"/>
        <v>0</v>
      </c>
      <c r="AZ1270" s="13">
        <f t="shared" si="1151"/>
        <v>0</v>
      </c>
      <c r="BA1270" s="13">
        <f t="shared" si="1152"/>
        <v>296161</v>
      </c>
      <c r="BB1270" s="13">
        <f t="shared" si="1153"/>
        <v>0</v>
      </c>
      <c r="BC1270" s="13">
        <f t="shared" si="1154"/>
        <v>0</v>
      </c>
      <c r="BD1270" s="13">
        <f t="shared" si="1155"/>
        <v>0</v>
      </c>
      <c r="BE1270" s="13">
        <f t="shared" si="1156"/>
        <v>0</v>
      </c>
      <c r="BF1270" s="13">
        <f t="shared" si="1157"/>
        <v>0</v>
      </c>
      <c r="BG1270" s="13">
        <f t="shared" si="1158"/>
        <v>0</v>
      </c>
      <c r="BH1270" s="13">
        <f t="shared" si="1159"/>
        <v>0</v>
      </c>
      <c r="BI1270" s="73">
        <f t="shared" si="1141"/>
        <v>296161</v>
      </c>
      <c r="BJ1270" s="219"/>
      <c r="BK1270" s="850">
        <f t="shared" si="1160"/>
        <v>0</v>
      </c>
      <c r="BL1270" s="109">
        <f t="shared" si="1161"/>
        <v>0</v>
      </c>
      <c r="BM1270" s="109">
        <f t="shared" si="1162"/>
        <v>0</v>
      </c>
      <c r="BN1270" s="109">
        <f t="shared" si="1163"/>
        <v>0</v>
      </c>
      <c r="BO1270" s="109">
        <f t="shared" si="1164"/>
        <v>0</v>
      </c>
      <c r="BP1270" s="109">
        <f t="shared" si="1165"/>
        <v>0</v>
      </c>
      <c r="BQ1270" s="109">
        <f t="shared" si="1166"/>
        <v>296161</v>
      </c>
      <c r="BR1270" s="109">
        <f t="shared" si="1167"/>
        <v>0</v>
      </c>
      <c r="BS1270" s="109">
        <f t="shared" si="1168"/>
        <v>0</v>
      </c>
      <c r="BT1270" s="109">
        <f t="shared" si="1169"/>
        <v>0</v>
      </c>
      <c r="BU1270" s="109">
        <f t="shared" si="1170"/>
        <v>0</v>
      </c>
      <c r="BV1270" s="109">
        <f t="shared" si="1171"/>
        <v>0</v>
      </c>
      <c r="BW1270" s="109">
        <f t="shared" si="1172"/>
        <v>0</v>
      </c>
      <c r="BX1270" s="109">
        <f t="shared" si="1173"/>
        <v>0</v>
      </c>
      <c r="BY1270" s="1000">
        <f t="shared" si="1142"/>
        <v>296161</v>
      </c>
    </row>
    <row r="1271" spans="1:77" ht="51">
      <c r="A1271" s="678" t="s">
        <v>2159</v>
      </c>
      <c r="B1271" s="678" t="s">
        <v>2160</v>
      </c>
      <c r="C1271" s="57" t="s">
        <v>13</v>
      </c>
      <c r="D1271" s="684" t="s">
        <v>14</v>
      </c>
      <c r="E1271" s="681" t="s">
        <v>349</v>
      </c>
      <c r="F1271" s="683">
        <v>40879</v>
      </c>
      <c r="G1271" s="682" t="s">
        <v>106</v>
      </c>
      <c r="H1271" s="241" t="s">
        <v>116</v>
      </c>
      <c r="I1271" s="38"/>
      <c r="J1271" s="983"/>
      <c r="K1271" s="903"/>
      <c r="L1271" s="902" t="s">
        <v>1392</v>
      </c>
      <c r="M1271" s="986" t="s">
        <v>3647</v>
      </c>
      <c r="N1271" s="109"/>
      <c r="O1271" s="109"/>
      <c r="P1271" s="109"/>
      <c r="Q1271" s="607"/>
      <c r="R1271" s="93"/>
      <c r="S1271" s="109"/>
      <c r="T1271" s="109"/>
      <c r="U1271" s="109"/>
      <c r="V1271" s="109">
        <v>0</v>
      </c>
      <c r="W1271" s="109">
        <v>0</v>
      </c>
      <c r="X1271" s="109">
        <v>491104.98</v>
      </c>
      <c r="Y1271" s="109">
        <v>10430</v>
      </c>
      <c r="Z1271" s="109">
        <v>10430</v>
      </c>
      <c r="AA1271" s="109">
        <v>10430</v>
      </c>
      <c r="AB1271" s="109">
        <v>0</v>
      </c>
      <c r="AC1271" s="109">
        <v>0</v>
      </c>
      <c r="AD1271" s="109">
        <v>234675</v>
      </c>
      <c r="AE1271" s="109">
        <v>234675</v>
      </c>
      <c r="AF1271" s="109">
        <v>73010</v>
      </c>
      <c r="AG1271" s="109">
        <v>73010</v>
      </c>
      <c r="AH1271" s="109">
        <v>0</v>
      </c>
      <c r="AI1271" s="109">
        <v>0</v>
      </c>
      <c r="AJ1271" s="109">
        <v>0</v>
      </c>
      <c r="AK1271" s="109">
        <v>0</v>
      </c>
      <c r="AL1271" s="109">
        <v>0</v>
      </c>
      <c r="AM1271" s="109">
        <v>0</v>
      </c>
      <c r="AN1271" s="109">
        <v>0</v>
      </c>
      <c r="AO1271" s="109">
        <v>0</v>
      </c>
      <c r="AP1271" s="160">
        <f t="shared" si="1143"/>
        <v>522394.98</v>
      </c>
      <c r="AQ1271" s="160">
        <f t="shared" si="1144"/>
        <v>615370</v>
      </c>
      <c r="AR1271" s="160">
        <f t="shared" si="1145"/>
        <v>1137764.98</v>
      </c>
      <c r="AS1271" s="607"/>
      <c r="AT1271" s="219"/>
      <c r="AU1271" s="905">
        <v>0</v>
      </c>
      <c r="AV1271" s="905">
        <v>0</v>
      </c>
      <c r="AW1271" s="905">
        <v>0</v>
      </c>
      <c r="AX1271" s="905">
        <v>0</v>
      </c>
      <c r="AY1271" s="905">
        <v>0</v>
      </c>
      <c r="AZ1271" s="905">
        <v>731703.90999999992</v>
      </c>
      <c r="BA1271" s="905">
        <v>0</v>
      </c>
      <c r="BB1271" s="905">
        <v>0</v>
      </c>
      <c r="BC1271" s="905">
        <v>0</v>
      </c>
      <c r="BD1271" s="905">
        <v>0</v>
      </c>
      <c r="BE1271" s="905">
        <v>0</v>
      </c>
      <c r="BF1271" s="905">
        <v>0</v>
      </c>
      <c r="BG1271" s="905">
        <v>0</v>
      </c>
      <c r="BH1271" s="905">
        <v>0</v>
      </c>
      <c r="BI1271" s="73">
        <f t="shared" si="1141"/>
        <v>731703.90999999992</v>
      </c>
      <c r="BJ1271" s="219"/>
      <c r="BK1271" s="850">
        <f t="shared" si="1160"/>
        <v>0</v>
      </c>
      <c r="BL1271" s="109">
        <f t="shared" si="1161"/>
        <v>0</v>
      </c>
      <c r="BM1271" s="109">
        <f t="shared" si="1162"/>
        <v>0</v>
      </c>
      <c r="BN1271" s="109">
        <f t="shared" si="1163"/>
        <v>0</v>
      </c>
      <c r="BO1271" s="109">
        <f t="shared" si="1164"/>
        <v>0</v>
      </c>
      <c r="BP1271" s="109">
        <f t="shared" si="1165"/>
        <v>731703.90999999992</v>
      </c>
      <c r="BQ1271" s="109">
        <f t="shared" si="1166"/>
        <v>0</v>
      </c>
      <c r="BR1271" s="109">
        <f t="shared" si="1167"/>
        <v>0</v>
      </c>
      <c r="BS1271" s="109">
        <f t="shared" si="1168"/>
        <v>0</v>
      </c>
      <c r="BT1271" s="109">
        <f t="shared" si="1169"/>
        <v>0</v>
      </c>
      <c r="BU1271" s="109">
        <f t="shared" si="1170"/>
        <v>0</v>
      </c>
      <c r="BV1271" s="109">
        <f t="shared" si="1171"/>
        <v>0</v>
      </c>
      <c r="BW1271" s="109">
        <f t="shared" si="1172"/>
        <v>0</v>
      </c>
      <c r="BX1271" s="109">
        <f t="shared" si="1173"/>
        <v>0</v>
      </c>
      <c r="BY1271" s="1000">
        <f t="shared" si="1142"/>
        <v>731703.90999999992</v>
      </c>
    </row>
    <row r="1272" spans="1:77">
      <c r="A1272" s="679" t="s">
        <v>2157</v>
      </c>
      <c r="B1272" s="679" t="s">
        <v>2158</v>
      </c>
      <c r="C1272" s="57" t="s">
        <v>13</v>
      </c>
      <c r="D1272" s="684" t="s">
        <v>14</v>
      </c>
      <c r="E1272" s="681" t="s">
        <v>349</v>
      </c>
      <c r="F1272" s="682">
        <v>41213</v>
      </c>
      <c r="G1272" s="682" t="s">
        <v>106</v>
      </c>
      <c r="H1272" s="241" t="s">
        <v>116</v>
      </c>
      <c r="I1272" s="38"/>
      <c r="J1272" s="983"/>
      <c r="K1272" s="903"/>
      <c r="L1272" s="798"/>
      <c r="M1272" s="429"/>
      <c r="N1272" s="109"/>
      <c r="O1272" s="109"/>
      <c r="P1272" s="109"/>
      <c r="Q1272" s="607"/>
      <c r="R1272" s="93"/>
      <c r="S1272" s="109"/>
      <c r="T1272" s="109"/>
      <c r="U1272" s="109"/>
      <c r="V1272" s="109">
        <v>0</v>
      </c>
      <c r="W1272" s="109">
        <v>0</v>
      </c>
      <c r="X1272" s="109">
        <v>0</v>
      </c>
      <c r="Y1272" s="109">
        <v>0</v>
      </c>
      <c r="Z1272" s="109">
        <v>0</v>
      </c>
      <c r="AA1272" s="109">
        <v>0</v>
      </c>
      <c r="AB1272" s="109">
        <v>0</v>
      </c>
      <c r="AC1272" s="109">
        <v>0</v>
      </c>
      <c r="AD1272" s="109">
        <v>0</v>
      </c>
      <c r="AE1272" s="109">
        <v>0</v>
      </c>
      <c r="AF1272" s="109">
        <v>0</v>
      </c>
      <c r="AG1272" s="109">
        <v>0</v>
      </c>
      <c r="AH1272" s="109">
        <v>1174222.6400000001</v>
      </c>
      <c r="AI1272" s="109">
        <v>0</v>
      </c>
      <c r="AJ1272" s="109">
        <v>0</v>
      </c>
      <c r="AK1272" s="109">
        <v>0</v>
      </c>
      <c r="AL1272" s="109">
        <v>0</v>
      </c>
      <c r="AM1272" s="109">
        <v>0</v>
      </c>
      <c r="AN1272" s="109">
        <v>0</v>
      </c>
      <c r="AO1272" s="109">
        <v>0</v>
      </c>
      <c r="AP1272" s="160">
        <f t="shared" si="1143"/>
        <v>0</v>
      </c>
      <c r="AQ1272" s="160">
        <f t="shared" si="1144"/>
        <v>1174222.6400000001</v>
      </c>
      <c r="AR1272" s="160">
        <f t="shared" si="1145"/>
        <v>1174222.6400000001</v>
      </c>
      <c r="AS1272" s="607"/>
      <c r="AT1272" s="219"/>
      <c r="AU1272" s="13">
        <f t="shared" ref="AU1272:BH1272" si="1174">AB1272</f>
        <v>0</v>
      </c>
      <c r="AV1272" s="13">
        <f t="shared" si="1174"/>
        <v>0</v>
      </c>
      <c r="AW1272" s="13">
        <f t="shared" si="1174"/>
        <v>0</v>
      </c>
      <c r="AX1272" s="13">
        <f t="shared" si="1174"/>
        <v>0</v>
      </c>
      <c r="AY1272" s="13">
        <f t="shared" si="1174"/>
        <v>0</v>
      </c>
      <c r="AZ1272" s="13">
        <f t="shared" si="1174"/>
        <v>0</v>
      </c>
      <c r="BA1272" s="13">
        <f t="shared" si="1174"/>
        <v>1174222.6400000001</v>
      </c>
      <c r="BB1272" s="13">
        <f t="shared" si="1174"/>
        <v>0</v>
      </c>
      <c r="BC1272" s="13">
        <f t="shared" si="1174"/>
        <v>0</v>
      </c>
      <c r="BD1272" s="13">
        <f t="shared" si="1174"/>
        <v>0</v>
      </c>
      <c r="BE1272" s="13">
        <f t="shared" si="1174"/>
        <v>0</v>
      </c>
      <c r="BF1272" s="13">
        <f t="shared" si="1174"/>
        <v>0</v>
      </c>
      <c r="BG1272" s="13">
        <f t="shared" si="1174"/>
        <v>0</v>
      </c>
      <c r="BH1272" s="13">
        <f t="shared" si="1174"/>
        <v>0</v>
      </c>
      <c r="BI1272" s="73">
        <f t="shared" si="1141"/>
        <v>1174222.6400000001</v>
      </c>
      <c r="BJ1272" s="219"/>
      <c r="BK1272" s="850">
        <f t="shared" si="1160"/>
        <v>0</v>
      </c>
      <c r="BL1272" s="109">
        <f t="shared" si="1161"/>
        <v>0</v>
      </c>
      <c r="BM1272" s="109">
        <f t="shared" si="1162"/>
        <v>0</v>
      </c>
      <c r="BN1272" s="109">
        <f t="shared" si="1163"/>
        <v>0</v>
      </c>
      <c r="BO1272" s="109">
        <f t="shared" si="1164"/>
        <v>0</v>
      </c>
      <c r="BP1272" s="109">
        <f t="shared" si="1165"/>
        <v>0</v>
      </c>
      <c r="BQ1272" s="109">
        <f t="shared" si="1166"/>
        <v>1174222.6400000001</v>
      </c>
      <c r="BR1272" s="109">
        <f t="shared" si="1167"/>
        <v>0</v>
      </c>
      <c r="BS1272" s="109">
        <f t="shared" si="1168"/>
        <v>0</v>
      </c>
      <c r="BT1272" s="109">
        <f t="shared" si="1169"/>
        <v>0</v>
      </c>
      <c r="BU1272" s="109">
        <f t="shared" si="1170"/>
        <v>0</v>
      </c>
      <c r="BV1272" s="109">
        <f t="shared" si="1171"/>
        <v>0</v>
      </c>
      <c r="BW1272" s="109">
        <f t="shared" si="1172"/>
        <v>0</v>
      </c>
      <c r="BX1272" s="109">
        <f t="shared" si="1173"/>
        <v>0</v>
      </c>
      <c r="BY1272" s="1000">
        <f t="shared" si="1142"/>
        <v>1174222.6400000001</v>
      </c>
    </row>
    <row r="1273" spans="1:77">
      <c r="A1273" s="2" t="s">
        <v>3617</v>
      </c>
      <c r="B1273" s="14" t="s">
        <v>3618</v>
      </c>
      <c r="C1273" s="32" t="s">
        <v>20</v>
      </c>
      <c r="D1273" s="32" t="s">
        <v>7</v>
      </c>
      <c r="E1273" s="681" t="s">
        <v>349</v>
      </c>
      <c r="F1273" s="241"/>
      <c r="G1273" s="241" t="s">
        <v>106</v>
      </c>
      <c r="H1273" s="241" t="str">
        <f>G1273&amp;C1273&amp;D1273</f>
        <v>DTRNPSG</v>
      </c>
      <c r="I1273" s="38"/>
      <c r="J1273" s="989"/>
      <c r="K1273" s="796"/>
      <c r="L1273" s="109"/>
      <c r="M1273" s="796"/>
      <c r="N1273" s="109"/>
      <c r="O1273" s="109"/>
      <c r="P1273" s="902" t="s">
        <v>1392</v>
      </c>
      <c r="Q1273" s="607"/>
      <c r="R1273" s="93"/>
      <c r="S1273" s="109"/>
      <c r="T1273" s="109"/>
      <c r="U1273" s="109"/>
      <c r="V1273" s="109"/>
      <c r="W1273" s="109"/>
      <c r="X1273" s="109"/>
      <c r="Y1273" s="109"/>
      <c r="Z1273" s="109"/>
      <c r="AA1273" s="109"/>
      <c r="AB1273" s="109"/>
      <c r="AC1273" s="109"/>
      <c r="AD1273" s="109"/>
      <c r="AE1273" s="109"/>
      <c r="AF1273" s="109"/>
      <c r="AG1273" s="109"/>
      <c r="AH1273" s="109"/>
      <c r="AI1273" s="109"/>
      <c r="AJ1273" s="109"/>
      <c r="AK1273" s="109"/>
      <c r="AL1273" s="109"/>
      <c r="AM1273" s="109"/>
      <c r="AN1273" s="109"/>
      <c r="AO1273" s="109"/>
      <c r="AP1273" s="160">
        <f t="shared" si="1143"/>
        <v>0</v>
      </c>
      <c r="AQ1273" s="160">
        <f t="shared" si="1144"/>
        <v>0</v>
      </c>
      <c r="AR1273" s="160">
        <f t="shared" si="1145"/>
        <v>0</v>
      </c>
      <c r="AS1273" s="607"/>
      <c r="AT1273" s="219"/>
      <c r="AU1273" s="943">
        <v>0</v>
      </c>
      <c r="AV1273" s="943">
        <v>0</v>
      </c>
      <c r="AW1273" s="943">
        <v>0</v>
      </c>
      <c r="AX1273" s="943">
        <v>0</v>
      </c>
      <c r="AY1273" s="943">
        <v>2053584</v>
      </c>
      <c r="AZ1273" s="943">
        <v>0</v>
      </c>
      <c r="BA1273" s="943">
        <v>0</v>
      </c>
      <c r="BB1273" s="943">
        <v>0</v>
      </c>
      <c r="BC1273" s="943">
        <v>0</v>
      </c>
      <c r="BD1273" s="943">
        <v>0</v>
      </c>
      <c r="BE1273" s="943">
        <v>0</v>
      </c>
      <c r="BF1273" s="943">
        <v>0</v>
      </c>
      <c r="BG1273" s="943">
        <v>0</v>
      </c>
      <c r="BH1273" s="943">
        <v>0</v>
      </c>
      <c r="BI1273" s="73">
        <f t="shared" si="1141"/>
        <v>2053584</v>
      </c>
      <c r="BJ1273" s="219"/>
      <c r="BK1273" s="850"/>
      <c r="BL1273" s="109"/>
      <c r="BM1273" s="109"/>
      <c r="BN1273" s="109"/>
      <c r="BO1273" s="109"/>
      <c r="BP1273" s="109"/>
      <c r="BQ1273" s="109"/>
      <c r="BR1273" s="109"/>
      <c r="BS1273" s="109"/>
      <c r="BT1273" s="109"/>
      <c r="BU1273" s="109"/>
      <c r="BV1273" s="109"/>
      <c r="BW1273" s="109"/>
      <c r="BX1273" s="109"/>
      <c r="BY1273" s="1000">
        <f t="shared" si="1142"/>
        <v>0</v>
      </c>
    </row>
    <row r="1274" spans="1:77">
      <c r="A1274" s="2" t="s">
        <v>3635</v>
      </c>
      <c r="B1274" s="14" t="s">
        <v>3636</v>
      </c>
      <c r="C1274" s="949" t="s">
        <v>20</v>
      </c>
      <c r="D1274" s="950" t="s">
        <v>7</v>
      </c>
      <c r="E1274" s="681" t="s">
        <v>349</v>
      </c>
      <c r="F1274" s="241"/>
      <c r="G1274" s="241" t="s">
        <v>106</v>
      </c>
      <c r="H1274" s="241" t="str">
        <f t="shared" ref="H1274:H1278" si="1175">G1274&amp;C1274&amp;D1274</f>
        <v>DTRNPSG</v>
      </c>
      <c r="I1274" s="38"/>
      <c r="J1274" s="989"/>
      <c r="K1274" s="796"/>
      <c r="L1274" s="109"/>
      <c r="M1274" s="796"/>
      <c r="N1274" s="109"/>
      <c r="O1274" s="109"/>
      <c r="P1274" s="902" t="s">
        <v>1392</v>
      </c>
      <c r="Q1274" s="607"/>
      <c r="R1274" s="93"/>
      <c r="S1274" s="109"/>
      <c r="T1274" s="109"/>
      <c r="U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60">
        <f t="shared" si="1143"/>
        <v>0</v>
      </c>
      <c r="AQ1274" s="160">
        <f t="shared" si="1144"/>
        <v>0</v>
      </c>
      <c r="AR1274" s="160">
        <f t="shared" si="1145"/>
        <v>0</v>
      </c>
      <c r="AS1274" s="607"/>
      <c r="AT1274" s="219"/>
      <c r="AU1274" s="943">
        <v>0</v>
      </c>
      <c r="AV1274" s="943">
        <v>0</v>
      </c>
      <c r="AW1274" s="943">
        <v>0</v>
      </c>
      <c r="AX1274" s="943">
        <v>0</v>
      </c>
      <c r="AY1274" s="943">
        <v>0</v>
      </c>
      <c r="AZ1274" s="943">
        <v>0</v>
      </c>
      <c r="BA1274" s="943">
        <v>0</v>
      </c>
      <c r="BB1274" s="943">
        <v>0</v>
      </c>
      <c r="BC1274" s="943">
        <v>871000</v>
      </c>
      <c r="BD1274" s="943">
        <v>0</v>
      </c>
      <c r="BE1274" s="943">
        <v>0</v>
      </c>
      <c r="BF1274" s="943">
        <v>0</v>
      </c>
      <c r="BG1274" s="943">
        <v>0</v>
      </c>
      <c r="BH1274" s="943">
        <v>0</v>
      </c>
      <c r="BI1274" s="73">
        <f t="shared" si="1141"/>
        <v>871000</v>
      </c>
      <c r="BJ1274" s="219"/>
      <c r="BK1274" s="850"/>
      <c r="BL1274" s="109"/>
      <c r="BM1274" s="109"/>
      <c r="BN1274" s="109"/>
      <c r="BO1274" s="109"/>
      <c r="BP1274" s="109"/>
      <c r="BQ1274" s="109"/>
      <c r="BR1274" s="109"/>
      <c r="BS1274" s="109"/>
      <c r="BT1274" s="109"/>
      <c r="BU1274" s="109"/>
      <c r="BV1274" s="109"/>
      <c r="BW1274" s="109"/>
      <c r="BX1274" s="109"/>
      <c r="BY1274" s="1000">
        <f t="shared" si="1142"/>
        <v>0</v>
      </c>
    </row>
    <row r="1275" spans="1:77">
      <c r="A1275" s="2" t="s">
        <v>3644</v>
      </c>
      <c r="B1275" s="14" t="s">
        <v>3645</v>
      </c>
      <c r="C1275" s="949" t="s">
        <v>20</v>
      </c>
      <c r="D1275" s="950" t="s">
        <v>7</v>
      </c>
      <c r="E1275" s="681" t="s">
        <v>349</v>
      </c>
      <c r="F1275" s="241"/>
      <c r="G1275" s="241" t="s">
        <v>106</v>
      </c>
      <c r="H1275" s="241" t="str">
        <f t="shared" si="1175"/>
        <v>DTRNPSG</v>
      </c>
      <c r="I1275" s="38"/>
      <c r="J1275" s="989"/>
      <c r="K1275" s="796"/>
      <c r="L1275" s="109"/>
      <c r="M1275" s="796"/>
      <c r="N1275" s="109"/>
      <c r="O1275" s="109"/>
      <c r="P1275" s="902" t="s">
        <v>1392</v>
      </c>
      <c r="Q1275" s="607"/>
      <c r="R1275" s="93"/>
      <c r="S1275" s="109"/>
      <c r="T1275" s="109"/>
      <c r="U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60">
        <f t="shared" si="1143"/>
        <v>0</v>
      </c>
      <c r="AQ1275" s="160">
        <f t="shared" si="1144"/>
        <v>0</v>
      </c>
      <c r="AR1275" s="160">
        <f t="shared" si="1145"/>
        <v>0</v>
      </c>
      <c r="AS1275" s="607"/>
      <c r="AT1275" s="219"/>
      <c r="AU1275" s="943">
        <v>0</v>
      </c>
      <c r="AV1275" s="943">
        <v>0</v>
      </c>
      <c r="AW1275" s="943">
        <v>0</v>
      </c>
      <c r="AX1275" s="943">
        <v>0</v>
      </c>
      <c r="AY1275" s="943">
        <v>0</v>
      </c>
      <c r="AZ1275" s="943">
        <v>0</v>
      </c>
      <c r="BA1275" s="943">
        <v>0</v>
      </c>
      <c r="BB1275" s="943">
        <v>0</v>
      </c>
      <c r="BC1275" s="943">
        <v>0</v>
      </c>
      <c r="BD1275" s="943">
        <v>0</v>
      </c>
      <c r="BE1275" s="943">
        <v>0</v>
      </c>
      <c r="BF1275" s="943">
        <v>800000</v>
      </c>
      <c r="BG1275" s="943">
        <v>0</v>
      </c>
      <c r="BH1275" s="943">
        <v>0</v>
      </c>
      <c r="BI1275" s="73">
        <f t="shared" si="1141"/>
        <v>800000</v>
      </c>
      <c r="BJ1275" s="219"/>
      <c r="BK1275" s="850"/>
      <c r="BL1275" s="109"/>
      <c r="BM1275" s="109"/>
      <c r="BN1275" s="109"/>
      <c r="BO1275" s="109"/>
      <c r="BP1275" s="109"/>
      <c r="BQ1275" s="109"/>
      <c r="BR1275" s="109"/>
      <c r="BS1275" s="109"/>
      <c r="BT1275" s="109"/>
      <c r="BU1275" s="109"/>
      <c r="BV1275" s="109"/>
      <c r="BW1275" s="109"/>
      <c r="BX1275" s="109"/>
      <c r="BY1275" s="1000">
        <f t="shared" si="1142"/>
        <v>0</v>
      </c>
    </row>
    <row r="1276" spans="1:77" ht="293.25">
      <c r="A1276" s="2" t="s">
        <v>3637</v>
      </c>
      <c r="B1276" s="14" t="s">
        <v>3638</v>
      </c>
      <c r="C1276" s="949" t="s">
        <v>3</v>
      </c>
      <c r="D1276" s="950" t="s">
        <v>7</v>
      </c>
      <c r="E1276" s="681" t="s">
        <v>349</v>
      </c>
      <c r="F1276" s="241"/>
      <c r="G1276" s="241" t="s">
        <v>106</v>
      </c>
      <c r="H1276" s="241" t="str">
        <f t="shared" si="1175"/>
        <v>DSTMPSG</v>
      </c>
      <c r="I1276" s="38"/>
      <c r="J1276" s="989"/>
      <c r="K1276" s="796"/>
      <c r="L1276" s="109"/>
      <c r="M1276" s="796"/>
      <c r="N1276" s="109"/>
      <c r="O1276" s="109"/>
      <c r="P1276" s="986" t="s">
        <v>3639</v>
      </c>
      <c r="Q1276" s="607"/>
      <c r="R1276" s="93"/>
      <c r="S1276" s="109"/>
      <c r="T1276" s="109"/>
      <c r="U1276" s="109"/>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60">
        <f t="shared" si="1143"/>
        <v>0</v>
      </c>
      <c r="AQ1276" s="160">
        <f t="shared" si="1144"/>
        <v>0</v>
      </c>
      <c r="AR1276" s="160">
        <f t="shared" si="1145"/>
        <v>0</v>
      </c>
      <c r="AS1276" s="607"/>
      <c r="AT1276" s="219"/>
      <c r="AU1276" s="943">
        <v>0</v>
      </c>
      <c r="AV1276" s="943">
        <v>2144212.14</v>
      </c>
      <c r="AW1276" s="943">
        <v>0</v>
      </c>
      <c r="AX1276" s="943">
        <v>0</v>
      </c>
      <c r="AY1276" s="943">
        <v>0</v>
      </c>
      <c r="AZ1276" s="943">
        <v>0</v>
      </c>
      <c r="BA1276" s="943">
        <v>0</v>
      </c>
      <c r="BB1276" s="943">
        <v>0</v>
      </c>
      <c r="BC1276" s="943">
        <v>0</v>
      </c>
      <c r="BD1276" s="943">
        <v>0</v>
      </c>
      <c r="BE1276" s="943">
        <v>0</v>
      </c>
      <c r="BF1276" s="943">
        <v>0</v>
      </c>
      <c r="BG1276" s="943">
        <v>0</v>
      </c>
      <c r="BH1276" s="943">
        <v>0</v>
      </c>
      <c r="BI1276" s="73">
        <f t="shared" si="1141"/>
        <v>2144212.14</v>
      </c>
      <c r="BJ1276" s="219"/>
      <c r="BK1276" s="850"/>
      <c r="BL1276" s="109"/>
      <c r="BM1276" s="109"/>
      <c r="BN1276" s="109"/>
      <c r="BO1276" s="109"/>
      <c r="BP1276" s="109"/>
      <c r="BQ1276" s="109"/>
      <c r="BR1276" s="109"/>
      <c r="BS1276" s="109"/>
      <c r="BT1276" s="109"/>
      <c r="BU1276" s="109"/>
      <c r="BV1276" s="109"/>
      <c r="BW1276" s="109"/>
      <c r="BX1276" s="109"/>
      <c r="BY1276" s="1000">
        <f t="shared" si="1142"/>
        <v>0</v>
      </c>
    </row>
    <row r="1277" spans="1:77" ht="140.25">
      <c r="A1277" s="2" t="s">
        <v>3640</v>
      </c>
      <c r="B1277" s="14" t="s">
        <v>3641</v>
      </c>
      <c r="C1277" s="949" t="s">
        <v>20</v>
      </c>
      <c r="D1277" s="950" t="s">
        <v>7</v>
      </c>
      <c r="E1277" s="681" t="s">
        <v>349</v>
      </c>
      <c r="F1277" s="241"/>
      <c r="G1277" s="241" t="s">
        <v>106</v>
      </c>
      <c r="H1277" s="241" t="str">
        <f t="shared" si="1175"/>
        <v>DTRNPSG</v>
      </c>
      <c r="I1277" s="38"/>
      <c r="J1277" s="989"/>
      <c r="K1277" s="796"/>
      <c r="L1277" s="109"/>
      <c r="M1277" s="796"/>
      <c r="N1277" s="109"/>
      <c r="O1277" s="109"/>
      <c r="P1277" s="986" t="s">
        <v>3642</v>
      </c>
      <c r="Q1277" s="607"/>
      <c r="R1277" s="93"/>
      <c r="S1277" s="109"/>
      <c r="T1277" s="109"/>
      <c r="U1277" s="109"/>
      <c r="V1277" s="109"/>
      <c r="W1277" s="109"/>
      <c r="X1277" s="109"/>
      <c r="Y1277" s="109"/>
      <c r="Z1277" s="109"/>
      <c r="AA1277" s="109"/>
      <c r="AB1277" s="109"/>
      <c r="AC1277" s="109"/>
      <c r="AD1277" s="109"/>
      <c r="AE1277" s="109"/>
      <c r="AF1277" s="109"/>
      <c r="AG1277" s="109"/>
      <c r="AH1277" s="109"/>
      <c r="AI1277" s="109"/>
      <c r="AJ1277" s="109"/>
      <c r="AK1277" s="109"/>
      <c r="AL1277" s="109"/>
      <c r="AM1277" s="109"/>
      <c r="AN1277" s="109"/>
      <c r="AO1277" s="109"/>
      <c r="AP1277" s="160">
        <f t="shared" si="1143"/>
        <v>0</v>
      </c>
      <c r="AQ1277" s="160">
        <f t="shared" si="1144"/>
        <v>0</v>
      </c>
      <c r="AR1277" s="160">
        <f t="shared" si="1145"/>
        <v>0</v>
      </c>
      <c r="AS1277" s="607"/>
      <c r="AT1277" s="219"/>
      <c r="AU1277" s="943">
        <v>0</v>
      </c>
      <c r="AV1277" s="943">
        <v>0</v>
      </c>
      <c r="AW1277" s="943">
        <v>0</v>
      </c>
      <c r="AX1277" s="943">
        <v>0</v>
      </c>
      <c r="AY1277" s="943">
        <v>0</v>
      </c>
      <c r="AZ1277" s="943">
        <v>0</v>
      </c>
      <c r="BA1277" s="943">
        <v>0</v>
      </c>
      <c r="BB1277" s="943">
        <v>0</v>
      </c>
      <c r="BC1277" s="943">
        <v>0</v>
      </c>
      <c r="BD1277" s="943">
        <v>0</v>
      </c>
      <c r="BE1277" s="943">
        <v>0</v>
      </c>
      <c r="BF1277" s="943">
        <v>0</v>
      </c>
      <c r="BG1277" s="943">
        <v>0</v>
      </c>
      <c r="BH1277" s="943">
        <v>2480288.29</v>
      </c>
      <c r="BI1277" s="73">
        <f t="shared" si="1141"/>
        <v>2480288.29</v>
      </c>
      <c r="BJ1277" s="219"/>
      <c r="BK1277" s="850"/>
      <c r="BL1277" s="109"/>
      <c r="BM1277" s="109"/>
      <c r="BN1277" s="109"/>
      <c r="BO1277" s="109"/>
      <c r="BP1277" s="109"/>
      <c r="BQ1277" s="109"/>
      <c r="BR1277" s="109"/>
      <c r="BS1277" s="109"/>
      <c r="BT1277" s="109"/>
      <c r="BU1277" s="109"/>
      <c r="BV1277" s="109"/>
      <c r="BW1277" s="109"/>
      <c r="BX1277" s="109"/>
      <c r="BY1277" s="1000">
        <f t="shared" si="1142"/>
        <v>0</v>
      </c>
    </row>
    <row r="1278" spans="1:77" ht="255">
      <c r="A1278" s="2" t="s">
        <v>3629</v>
      </c>
      <c r="B1278" s="14" t="s">
        <v>3630</v>
      </c>
      <c r="C1278" s="949" t="s">
        <v>13</v>
      </c>
      <c r="D1278" s="950" t="s">
        <v>14</v>
      </c>
      <c r="E1278" s="681" t="s">
        <v>349</v>
      </c>
      <c r="F1278" s="241"/>
      <c r="G1278" s="241" t="s">
        <v>106</v>
      </c>
      <c r="H1278" s="241" t="str">
        <f t="shared" si="1175"/>
        <v>DHYDPSG-P</v>
      </c>
      <c r="I1278" s="38"/>
      <c r="J1278" s="989"/>
      <c r="K1278" s="796"/>
      <c r="L1278" s="109"/>
      <c r="M1278" s="796"/>
      <c r="N1278" s="109"/>
      <c r="O1278" s="109"/>
      <c r="P1278" s="986" t="s">
        <v>3631</v>
      </c>
      <c r="Q1278" s="607"/>
      <c r="R1278" s="93"/>
      <c r="S1278" s="109"/>
      <c r="T1278" s="109"/>
      <c r="U1278" s="109"/>
      <c r="V1278" s="109"/>
      <c r="W1278" s="109"/>
      <c r="X1278" s="109"/>
      <c r="Y1278" s="109"/>
      <c r="Z1278" s="109"/>
      <c r="AA1278" s="109"/>
      <c r="AB1278" s="109"/>
      <c r="AC1278" s="109"/>
      <c r="AD1278" s="109"/>
      <c r="AE1278" s="109"/>
      <c r="AF1278" s="109"/>
      <c r="AG1278" s="109"/>
      <c r="AH1278" s="109"/>
      <c r="AI1278" s="109"/>
      <c r="AJ1278" s="109"/>
      <c r="AK1278" s="109"/>
      <c r="AL1278" s="109"/>
      <c r="AM1278" s="109"/>
      <c r="AN1278" s="109"/>
      <c r="AO1278" s="109"/>
      <c r="AP1278" s="160">
        <f t="shared" si="1143"/>
        <v>0</v>
      </c>
      <c r="AQ1278" s="160">
        <f t="shared" si="1144"/>
        <v>0</v>
      </c>
      <c r="AR1278" s="160">
        <f t="shared" si="1145"/>
        <v>0</v>
      </c>
      <c r="AS1278" s="607"/>
      <c r="AT1278" s="219"/>
      <c r="AU1278" s="943">
        <v>0</v>
      </c>
      <c r="AV1278" s="943">
        <v>0</v>
      </c>
      <c r="AW1278" s="943">
        <v>0</v>
      </c>
      <c r="AX1278" s="943">
        <v>0</v>
      </c>
      <c r="AY1278" s="943">
        <v>0</v>
      </c>
      <c r="AZ1278" s="943">
        <v>0</v>
      </c>
      <c r="BA1278" s="943">
        <v>0</v>
      </c>
      <c r="BB1278" s="943">
        <v>0</v>
      </c>
      <c r="BC1278" s="943">
        <v>0</v>
      </c>
      <c r="BD1278" s="943">
        <v>0</v>
      </c>
      <c r="BE1278" s="943">
        <v>0</v>
      </c>
      <c r="BF1278" s="943">
        <v>0</v>
      </c>
      <c r="BG1278" s="943">
        <v>0</v>
      </c>
      <c r="BH1278" s="943">
        <v>1092372.0599999996</v>
      </c>
      <c r="BI1278" s="73">
        <f t="shared" si="1141"/>
        <v>1092372.0599999996</v>
      </c>
      <c r="BJ1278" s="219"/>
      <c r="BK1278" s="850"/>
      <c r="BL1278" s="109"/>
      <c r="BM1278" s="109"/>
      <c r="BN1278" s="109"/>
      <c r="BO1278" s="109"/>
      <c r="BP1278" s="109"/>
      <c r="BQ1278" s="109"/>
      <c r="BR1278" s="109"/>
      <c r="BS1278" s="109"/>
      <c r="BT1278" s="109"/>
      <c r="BU1278" s="109"/>
      <c r="BV1278" s="109"/>
      <c r="BW1278" s="109"/>
      <c r="BX1278" s="109"/>
      <c r="BY1278" s="1000">
        <f t="shared" si="1142"/>
        <v>0</v>
      </c>
    </row>
    <row r="1279" spans="1:77">
      <c r="A1279" s="2"/>
      <c r="B1279" s="14"/>
      <c r="C1279" s="57"/>
      <c r="D1279" s="241"/>
      <c r="E1279" s="241"/>
      <c r="F1279" s="241"/>
      <c r="G1279" s="241"/>
      <c r="H1279" s="241"/>
      <c r="I1279" s="38"/>
      <c r="J1279" s="989"/>
      <c r="K1279" s="796"/>
      <c r="L1279" s="109"/>
      <c r="M1279" s="796"/>
      <c r="N1279" s="109"/>
      <c r="O1279" s="109"/>
      <c r="P1279" s="109"/>
      <c r="Q1279" s="607"/>
      <c r="R1279" s="93"/>
      <c r="S1279" s="109"/>
      <c r="T1279" s="109"/>
      <c r="U1279" s="109"/>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60">
        <f t="shared" si="1143"/>
        <v>0</v>
      </c>
      <c r="AQ1279" s="160">
        <f t="shared" si="1144"/>
        <v>0</v>
      </c>
      <c r="AR1279" s="160">
        <f t="shared" si="1145"/>
        <v>0</v>
      </c>
      <c r="AS1279" s="607"/>
      <c r="AT1279" s="219"/>
      <c r="AU1279" s="13">
        <f t="shared" ref="AU1279:AU1283" si="1176">AB1279</f>
        <v>0</v>
      </c>
      <c r="AV1279" s="13">
        <f t="shared" ref="AV1279:AV1283" si="1177">AC1279</f>
        <v>0</v>
      </c>
      <c r="AW1279" s="13">
        <f t="shared" ref="AW1279:AW1283" si="1178">AD1279</f>
        <v>0</v>
      </c>
      <c r="AX1279" s="13">
        <f t="shared" ref="AX1279:AX1283" si="1179">AE1279</f>
        <v>0</v>
      </c>
      <c r="AY1279" s="13">
        <f t="shared" ref="AY1279:AY1283" si="1180">AF1279</f>
        <v>0</v>
      </c>
      <c r="AZ1279" s="13">
        <f t="shared" ref="AZ1279:AZ1283" si="1181">AG1279</f>
        <v>0</v>
      </c>
      <c r="BA1279" s="13">
        <f t="shared" ref="BA1279:BA1283" si="1182">AH1279</f>
        <v>0</v>
      </c>
      <c r="BB1279" s="13">
        <f t="shared" ref="BB1279:BB1283" si="1183">AI1279</f>
        <v>0</v>
      </c>
      <c r="BC1279" s="13">
        <f t="shared" ref="BC1279:BC1283" si="1184">AJ1279</f>
        <v>0</v>
      </c>
      <c r="BD1279" s="13">
        <f t="shared" ref="BD1279:BD1283" si="1185">AK1279</f>
        <v>0</v>
      </c>
      <c r="BE1279" s="13">
        <f t="shared" ref="BE1279:BE1283" si="1186">AL1279</f>
        <v>0</v>
      </c>
      <c r="BF1279" s="13">
        <f t="shared" ref="BF1279:BF1283" si="1187">AM1279</f>
        <v>0</v>
      </c>
      <c r="BG1279" s="13">
        <f t="shared" ref="BG1279:BG1283" si="1188">AN1279</f>
        <v>0</v>
      </c>
      <c r="BH1279" s="13">
        <f t="shared" ref="BH1279:BH1283" si="1189">AO1279</f>
        <v>0</v>
      </c>
      <c r="BI1279" s="73">
        <f t="shared" si="1141"/>
        <v>0</v>
      </c>
      <c r="BJ1279" s="219"/>
      <c r="BK1279" s="850"/>
      <c r="BL1279" s="109"/>
      <c r="BM1279" s="109"/>
      <c r="BN1279" s="109"/>
      <c r="BO1279" s="109"/>
      <c r="BP1279" s="109"/>
      <c r="BQ1279" s="109"/>
      <c r="BR1279" s="109"/>
      <c r="BS1279" s="109"/>
      <c r="BT1279" s="109"/>
      <c r="BU1279" s="109"/>
      <c r="BV1279" s="109"/>
      <c r="BW1279" s="109"/>
      <c r="BX1279" s="109"/>
      <c r="BY1279" s="1000">
        <f t="shared" si="1142"/>
        <v>0</v>
      </c>
    </row>
    <row r="1280" spans="1:77">
      <c r="A1280" s="2"/>
      <c r="B1280" s="14"/>
      <c r="C1280" s="57"/>
      <c r="D1280" s="241"/>
      <c r="E1280" s="241"/>
      <c r="F1280" s="241"/>
      <c r="G1280" s="241"/>
      <c r="H1280" s="241"/>
      <c r="I1280" s="38"/>
      <c r="J1280" s="989"/>
      <c r="K1280" s="796"/>
      <c r="L1280" s="109"/>
      <c r="M1280" s="796"/>
      <c r="N1280" s="109"/>
      <c r="O1280" s="109"/>
      <c r="P1280" s="109"/>
      <c r="Q1280" s="607"/>
      <c r="R1280" s="93"/>
      <c r="S1280" s="109"/>
      <c r="T1280" s="109"/>
      <c r="U1280" s="109"/>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60">
        <f t="shared" si="1143"/>
        <v>0</v>
      </c>
      <c r="AQ1280" s="160">
        <f t="shared" si="1144"/>
        <v>0</v>
      </c>
      <c r="AR1280" s="160">
        <f t="shared" si="1145"/>
        <v>0</v>
      </c>
      <c r="AS1280" s="607"/>
      <c r="AT1280" s="219"/>
      <c r="AU1280" s="13">
        <f t="shared" si="1176"/>
        <v>0</v>
      </c>
      <c r="AV1280" s="13">
        <f t="shared" si="1177"/>
        <v>0</v>
      </c>
      <c r="AW1280" s="13">
        <f t="shared" si="1178"/>
        <v>0</v>
      </c>
      <c r="AX1280" s="13">
        <f t="shared" si="1179"/>
        <v>0</v>
      </c>
      <c r="AY1280" s="13">
        <f t="shared" si="1180"/>
        <v>0</v>
      </c>
      <c r="AZ1280" s="13">
        <f t="shared" si="1181"/>
        <v>0</v>
      </c>
      <c r="BA1280" s="13">
        <f t="shared" si="1182"/>
        <v>0</v>
      </c>
      <c r="BB1280" s="13">
        <f t="shared" si="1183"/>
        <v>0</v>
      </c>
      <c r="BC1280" s="13">
        <f t="shared" si="1184"/>
        <v>0</v>
      </c>
      <c r="BD1280" s="13">
        <f t="shared" si="1185"/>
        <v>0</v>
      </c>
      <c r="BE1280" s="13">
        <f t="shared" si="1186"/>
        <v>0</v>
      </c>
      <c r="BF1280" s="13">
        <f t="shared" si="1187"/>
        <v>0</v>
      </c>
      <c r="BG1280" s="13">
        <f t="shared" si="1188"/>
        <v>0</v>
      </c>
      <c r="BH1280" s="13">
        <f t="shared" si="1189"/>
        <v>0</v>
      </c>
      <c r="BI1280" s="73">
        <f t="shared" si="1141"/>
        <v>0</v>
      </c>
      <c r="BJ1280" s="219"/>
      <c r="BK1280" s="850"/>
      <c r="BL1280" s="109"/>
      <c r="BM1280" s="109"/>
      <c r="BN1280" s="109"/>
      <c r="BO1280" s="109"/>
      <c r="BP1280" s="109"/>
      <c r="BQ1280" s="109"/>
      <c r="BR1280" s="109"/>
      <c r="BS1280" s="109"/>
      <c r="BT1280" s="109"/>
      <c r="BU1280" s="109"/>
      <c r="BV1280" s="109"/>
      <c r="BW1280" s="109"/>
      <c r="BX1280" s="109"/>
      <c r="BY1280" s="1000">
        <f t="shared" si="1142"/>
        <v>0</v>
      </c>
    </row>
    <row r="1281" spans="1:77">
      <c r="A1281" s="2"/>
      <c r="B1281" s="14"/>
      <c r="C1281" s="57"/>
      <c r="D1281" s="241"/>
      <c r="E1281" s="241"/>
      <c r="F1281" s="241"/>
      <c r="G1281" s="241"/>
      <c r="H1281" s="241"/>
      <c r="I1281" s="38"/>
      <c r="J1281" s="989"/>
      <c r="K1281" s="796"/>
      <c r="L1281" s="109"/>
      <c r="M1281" s="796"/>
      <c r="N1281" s="109"/>
      <c r="O1281" s="109"/>
      <c r="P1281" s="109"/>
      <c r="Q1281" s="607"/>
      <c r="R1281" s="93"/>
      <c r="S1281" s="109"/>
      <c r="T1281" s="109"/>
      <c r="U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60">
        <f t="shared" si="1143"/>
        <v>0</v>
      </c>
      <c r="AQ1281" s="160">
        <f t="shared" si="1144"/>
        <v>0</v>
      </c>
      <c r="AR1281" s="160">
        <f t="shared" si="1145"/>
        <v>0</v>
      </c>
      <c r="AS1281" s="607"/>
      <c r="AT1281" s="219"/>
      <c r="AU1281" s="13">
        <f t="shared" si="1176"/>
        <v>0</v>
      </c>
      <c r="AV1281" s="13">
        <f t="shared" si="1177"/>
        <v>0</v>
      </c>
      <c r="AW1281" s="13">
        <f t="shared" si="1178"/>
        <v>0</v>
      </c>
      <c r="AX1281" s="13">
        <f t="shared" si="1179"/>
        <v>0</v>
      </c>
      <c r="AY1281" s="13">
        <f t="shared" si="1180"/>
        <v>0</v>
      </c>
      <c r="AZ1281" s="13">
        <f t="shared" si="1181"/>
        <v>0</v>
      </c>
      <c r="BA1281" s="13">
        <f t="shared" si="1182"/>
        <v>0</v>
      </c>
      <c r="BB1281" s="13">
        <f t="shared" si="1183"/>
        <v>0</v>
      </c>
      <c r="BC1281" s="13">
        <f t="shared" si="1184"/>
        <v>0</v>
      </c>
      <c r="BD1281" s="13">
        <f t="shared" si="1185"/>
        <v>0</v>
      </c>
      <c r="BE1281" s="13">
        <f t="shared" si="1186"/>
        <v>0</v>
      </c>
      <c r="BF1281" s="13">
        <f t="shared" si="1187"/>
        <v>0</v>
      </c>
      <c r="BG1281" s="13">
        <f t="shared" si="1188"/>
        <v>0</v>
      </c>
      <c r="BH1281" s="13">
        <f t="shared" si="1189"/>
        <v>0</v>
      </c>
      <c r="BI1281" s="73">
        <f t="shared" si="1141"/>
        <v>0</v>
      </c>
      <c r="BJ1281" s="219"/>
      <c r="BK1281" s="850"/>
      <c r="BL1281" s="109"/>
      <c r="BM1281" s="109"/>
      <c r="BN1281" s="109"/>
      <c r="BO1281" s="109"/>
      <c r="BP1281" s="109"/>
      <c r="BQ1281" s="109"/>
      <c r="BR1281" s="109"/>
      <c r="BS1281" s="109"/>
      <c r="BT1281" s="109"/>
      <c r="BU1281" s="109"/>
      <c r="BV1281" s="109"/>
      <c r="BW1281" s="109"/>
      <c r="BX1281" s="109"/>
      <c r="BY1281" s="1000">
        <f t="shared" si="1142"/>
        <v>0</v>
      </c>
    </row>
    <row r="1282" spans="1:77">
      <c r="A1282" s="2"/>
      <c r="B1282" s="14"/>
      <c r="C1282" s="57"/>
      <c r="D1282" s="241"/>
      <c r="E1282" s="241"/>
      <c r="F1282" s="241"/>
      <c r="G1282" s="241"/>
      <c r="H1282" s="241"/>
      <c r="I1282" s="38"/>
      <c r="J1282" s="989"/>
      <c r="K1282" s="796"/>
      <c r="L1282" s="109"/>
      <c r="M1282" s="796"/>
      <c r="N1282" s="109"/>
      <c r="O1282" s="109"/>
      <c r="P1282" s="109"/>
      <c r="Q1282" s="607"/>
      <c r="R1282" s="93"/>
      <c r="S1282" s="109"/>
      <c r="T1282" s="109"/>
      <c r="U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60">
        <f t="shared" si="1143"/>
        <v>0</v>
      </c>
      <c r="AQ1282" s="160">
        <f t="shared" si="1144"/>
        <v>0</v>
      </c>
      <c r="AR1282" s="160">
        <f t="shared" si="1145"/>
        <v>0</v>
      </c>
      <c r="AS1282" s="607"/>
      <c r="AT1282" s="219"/>
      <c r="AU1282" s="13">
        <f t="shared" si="1176"/>
        <v>0</v>
      </c>
      <c r="AV1282" s="13">
        <f t="shared" si="1177"/>
        <v>0</v>
      </c>
      <c r="AW1282" s="13">
        <f t="shared" si="1178"/>
        <v>0</v>
      </c>
      <c r="AX1282" s="13">
        <f t="shared" si="1179"/>
        <v>0</v>
      </c>
      <c r="AY1282" s="13">
        <f t="shared" si="1180"/>
        <v>0</v>
      </c>
      <c r="AZ1282" s="13">
        <f t="shared" si="1181"/>
        <v>0</v>
      </c>
      <c r="BA1282" s="13">
        <f t="shared" si="1182"/>
        <v>0</v>
      </c>
      <c r="BB1282" s="13">
        <f t="shared" si="1183"/>
        <v>0</v>
      </c>
      <c r="BC1282" s="13">
        <f t="shared" si="1184"/>
        <v>0</v>
      </c>
      <c r="BD1282" s="13">
        <f t="shared" si="1185"/>
        <v>0</v>
      </c>
      <c r="BE1282" s="13">
        <f t="shared" si="1186"/>
        <v>0</v>
      </c>
      <c r="BF1282" s="13">
        <f t="shared" si="1187"/>
        <v>0</v>
      </c>
      <c r="BG1282" s="13">
        <f t="shared" si="1188"/>
        <v>0</v>
      </c>
      <c r="BH1282" s="13">
        <f t="shared" si="1189"/>
        <v>0</v>
      </c>
      <c r="BI1282" s="73">
        <f t="shared" si="1141"/>
        <v>0</v>
      </c>
      <c r="BJ1282" s="219"/>
      <c r="BK1282" s="850"/>
      <c r="BL1282" s="109"/>
      <c r="BM1282" s="109"/>
      <c r="BN1282" s="109"/>
      <c r="BO1282" s="109"/>
      <c r="BP1282" s="109"/>
      <c r="BQ1282" s="109"/>
      <c r="BR1282" s="109"/>
      <c r="BS1282" s="109"/>
      <c r="BT1282" s="109"/>
      <c r="BU1282" s="109"/>
      <c r="BV1282" s="109"/>
      <c r="BW1282" s="109"/>
      <c r="BX1282" s="109"/>
      <c r="BY1282" s="1000">
        <f t="shared" si="1142"/>
        <v>0</v>
      </c>
    </row>
    <row r="1283" spans="1:77">
      <c r="A1283" s="2"/>
      <c r="B1283" s="14"/>
      <c r="C1283" s="57"/>
      <c r="D1283" s="241"/>
      <c r="E1283" s="241"/>
      <c r="F1283" s="241"/>
      <c r="G1283" s="241"/>
      <c r="H1283" s="241"/>
      <c r="I1283" s="38"/>
      <c r="J1283" s="989"/>
      <c r="K1283" s="796"/>
      <c r="L1283" s="109"/>
      <c r="M1283" s="796"/>
      <c r="N1283" s="109"/>
      <c r="O1283" s="109"/>
      <c r="P1283" s="109"/>
      <c r="Q1283" s="607"/>
      <c r="R1283" s="93"/>
      <c r="S1283" s="109"/>
      <c r="T1283" s="109"/>
      <c r="U1283" s="109"/>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60">
        <f t="shared" si="1143"/>
        <v>0</v>
      </c>
      <c r="AQ1283" s="160">
        <f t="shared" si="1144"/>
        <v>0</v>
      </c>
      <c r="AR1283" s="160">
        <f t="shared" si="1145"/>
        <v>0</v>
      </c>
      <c r="AS1283" s="607"/>
      <c r="AT1283" s="219"/>
      <c r="AU1283" s="13">
        <f t="shared" si="1176"/>
        <v>0</v>
      </c>
      <c r="AV1283" s="13">
        <f t="shared" si="1177"/>
        <v>0</v>
      </c>
      <c r="AW1283" s="13">
        <f t="shared" si="1178"/>
        <v>0</v>
      </c>
      <c r="AX1283" s="13">
        <f t="shared" si="1179"/>
        <v>0</v>
      </c>
      <c r="AY1283" s="13">
        <f t="shared" si="1180"/>
        <v>0</v>
      </c>
      <c r="AZ1283" s="13">
        <f t="shared" si="1181"/>
        <v>0</v>
      </c>
      <c r="BA1283" s="13">
        <f t="shared" si="1182"/>
        <v>0</v>
      </c>
      <c r="BB1283" s="13">
        <f t="shared" si="1183"/>
        <v>0</v>
      </c>
      <c r="BC1283" s="13">
        <f t="shared" si="1184"/>
        <v>0</v>
      </c>
      <c r="BD1283" s="13">
        <f t="shared" si="1185"/>
        <v>0</v>
      </c>
      <c r="BE1283" s="13">
        <f t="shared" si="1186"/>
        <v>0</v>
      </c>
      <c r="BF1283" s="13">
        <f t="shared" si="1187"/>
        <v>0</v>
      </c>
      <c r="BG1283" s="13">
        <f t="shared" si="1188"/>
        <v>0</v>
      </c>
      <c r="BH1283" s="13">
        <f t="shared" si="1189"/>
        <v>0</v>
      </c>
      <c r="BI1283" s="73">
        <f t="shared" ref="BI1283:BI1313" si="1190">SUM(AU1283:BH1283)</f>
        <v>0</v>
      </c>
      <c r="BJ1283" s="219"/>
      <c r="BK1283" s="850"/>
      <c r="BL1283" s="109"/>
      <c r="BM1283" s="109"/>
      <c r="BN1283" s="109"/>
      <c r="BO1283" s="109"/>
      <c r="BP1283" s="109"/>
      <c r="BQ1283" s="109"/>
      <c r="BR1283" s="109"/>
      <c r="BS1283" s="109"/>
      <c r="BT1283" s="109"/>
      <c r="BU1283" s="109"/>
      <c r="BV1283" s="109"/>
      <c r="BW1283" s="109"/>
      <c r="BX1283" s="109"/>
      <c r="BY1283" s="1000">
        <f t="shared" ref="BY1283:BY1313" si="1191">SUM(BK1283:BX1283)</f>
        <v>0</v>
      </c>
    </row>
    <row r="1284" spans="1:77">
      <c r="A1284" s="2"/>
      <c r="B1284" s="14"/>
      <c r="C1284" s="57"/>
      <c r="D1284" s="241"/>
      <c r="E1284" s="241"/>
      <c r="F1284" s="241"/>
      <c r="G1284" s="241"/>
      <c r="H1284" s="241"/>
      <c r="I1284" s="38"/>
      <c r="J1284" s="989"/>
      <c r="K1284" s="796"/>
      <c r="L1284" s="109"/>
      <c r="M1284" s="796"/>
      <c r="N1284" s="109"/>
      <c r="O1284" s="109"/>
      <c r="P1284" s="109"/>
      <c r="Q1284" s="607"/>
      <c r="R1284" s="93"/>
      <c r="S1284" s="109"/>
      <c r="T1284" s="109"/>
      <c r="U1284" s="109"/>
      <c r="V1284" s="109"/>
      <c r="W1284" s="109"/>
      <c r="X1284" s="109"/>
      <c r="Y1284" s="109"/>
      <c r="Z1284" s="109"/>
      <c r="AA1284" s="109"/>
      <c r="AB1284" s="109"/>
      <c r="AC1284" s="109"/>
      <c r="AD1284" s="109"/>
      <c r="AE1284" s="109"/>
      <c r="AF1284" s="109"/>
      <c r="AG1284" s="109"/>
      <c r="AH1284" s="109"/>
      <c r="AI1284" s="109"/>
      <c r="AJ1284" s="109"/>
      <c r="AK1284" s="109"/>
      <c r="AL1284" s="109"/>
      <c r="AM1284" s="109"/>
      <c r="AN1284" s="109"/>
      <c r="AO1284" s="109"/>
      <c r="AP1284" s="160">
        <f t="shared" ref="AP1284:AP1313" si="1192">SUM(S1284:AA1284)</f>
        <v>0</v>
      </c>
      <c r="AQ1284" s="160">
        <f t="shared" ref="AQ1284:AQ1313" si="1193">SUM(AB1284:AO1284)</f>
        <v>0</v>
      </c>
      <c r="AR1284" s="160">
        <f t="shared" ref="AR1284:AR1313" si="1194">SUM(S1284:AO1284)</f>
        <v>0</v>
      </c>
      <c r="AS1284" s="607"/>
      <c r="AT1284" s="219"/>
      <c r="AU1284" s="13">
        <f t="shared" ref="AU1284:AU1313" si="1195">AB1284</f>
        <v>0</v>
      </c>
      <c r="AV1284" s="13">
        <f t="shared" ref="AV1284:AV1313" si="1196">AC1284</f>
        <v>0</v>
      </c>
      <c r="AW1284" s="13">
        <f t="shared" ref="AW1284:AW1313" si="1197">AD1284</f>
        <v>0</v>
      </c>
      <c r="AX1284" s="13">
        <f t="shared" ref="AX1284:AX1313" si="1198">AE1284</f>
        <v>0</v>
      </c>
      <c r="AY1284" s="13">
        <f t="shared" ref="AY1284:AY1313" si="1199">AF1284</f>
        <v>0</v>
      </c>
      <c r="AZ1284" s="13">
        <f t="shared" ref="AZ1284:AZ1313" si="1200">AG1284</f>
        <v>0</v>
      </c>
      <c r="BA1284" s="13">
        <f t="shared" ref="BA1284:BA1313" si="1201">AH1284</f>
        <v>0</v>
      </c>
      <c r="BB1284" s="13">
        <f t="shared" ref="BB1284:BB1313" si="1202">AI1284</f>
        <v>0</v>
      </c>
      <c r="BC1284" s="13">
        <f t="shared" ref="BC1284:BC1313" si="1203">AJ1284</f>
        <v>0</v>
      </c>
      <c r="BD1284" s="13">
        <f t="shared" ref="BD1284:BD1313" si="1204">AK1284</f>
        <v>0</v>
      </c>
      <c r="BE1284" s="13">
        <f t="shared" ref="BE1284:BE1313" si="1205">AL1284</f>
        <v>0</v>
      </c>
      <c r="BF1284" s="13">
        <f t="shared" ref="BF1284:BF1313" si="1206">AM1284</f>
        <v>0</v>
      </c>
      <c r="BG1284" s="13">
        <f t="shared" ref="BG1284:BG1313" si="1207">AN1284</f>
        <v>0</v>
      </c>
      <c r="BH1284" s="13">
        <f t="shared" ref="BH1284:BH1313" si="1208">AO1284</f>
        <v>0</v>
      </c>
      <c r="BI1284" s="73">
        <f t="shared" si="1190"/>
        <v>0</v>
      </c>
      <c r="BJ1284" s="219"/>
      <c r="BK1284" s="850"/>
      <c r="BL1284" s="109"/>
      <c r="BM1284" s="109"/>
      <c r="BN1284" s="109"/>
      <c r="BO1284" s="109"/>
      <c r="BP1284" s="109"/>
      <c r="BQ1284" s="109"/>
      <c r="BR1284" s="109"/>
      <c r="BS1284" s="109"/>
      <c r="BT1284" s="109"/>
      <c r="BU1284" s="109"/>
      <c r="BV1284" s="109"/>
      <c r="BW1284" s="109"/>
      <c r="BX1284" s="109"/>
      <c r="BY1284" s="1000">
        <f t="shared" si="1191"/>
        <v>0</v>
      </c>
    </row>
    <row r="1285" spans="1:77">
      <c r="A1285" s="2"/>
      <c r="B1285" s="14"/>
      <c r="C1285" s="57"/>
      <c r="D1285" s="241"/>
      <c r="E1285" s="241"/>
      <c r="F1285" s="241"/>
      <c r="G1285" s="241"/>
      <c r="H1285" s="241"/>
      <c r="I1285" s="38"/>
      <c r="J1285" s="989"/>
      <c r="K1285" s="796"/>
      <c r="L1285" s="109"/>
      <c r="M1285" s="796"/>
      <c r="N1285" s="109"/>
      <c r="O1285" s="109"/>
      <c r="P1285" s="109"/>
      <c r="Q1285" s="607"/>
      <c r="R1285" s="93"/>
      <c r="S1285" s="109"/>
      <c r="T1285" s="109"/>
      <c r="U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60">
        <f t="shared" si="1192"/>
        <v>0</v>
      </c>
      <c r="AQ1285" s="160">
        <f t="shared" si="1193"/>
        <v>0</v>
      </c>
      <c r="AR1285" s="160">
        <f t="shared" si="1194"/>
        <v>0</v>
      </c>
      <c r="AS1285" s="607"/>
      <c r="AT1285" s="219"/>
      <c r="AU1285" s="13">
        <f t="shared" si="1195"/>
        <v>0</v>
      </c>
      <c r="AV1285" s="13">
        <f t="shared" si="1196"/>
        <v>0</v>
      </c>
      <c r="AW1285" s="13">
        <f t="shared" si="1197"/>
        <v>0</v>
      </c>
      <c r="AX1285" s="13">
        <f t="shared" si="1198"/>
        <v>0</v>
      </c>
      <c r="AY1285" s="13">
        <f t="shared" si="1199"/>
        <v>0</v>
      </c>
      <c r="AZ1285" s="13">
        <f t="shared" si="1200"/>
        <v>0</v>
      </c>
      <c r="BA1285" s="13">
        <f t="shared" si="1201"/>
        <v>0</v>
      </c>
      <c r="BB1285" s="13">
        <f t="shared" si="1202"/>
        <v>0</v>
      </c>
      <c r="BC1285" s="13">
        <f t="shared" si="1203"/>
        <v>0</v>
      </c>
      <c r="BD1285" s="13">
        <f t="shared" si="1204"/>
        <v>0</v>
      </c>
      <c r="BE1285" s="13">
        <f t="shared" si="1205"/>
        <v>0</v>
      </c>
      <c r="BF1285" s="13">
        <f t="shared" si="1206"/>
        <v>0</v>
      </c>
      <c r="BG1285" s="13">
        <f t="shared" si="1207"/>
        <v>0</v>
      </c>
      <c r="BH1285" s="13">
        <f t="shared" si="1208"/>
        <v>0</v>
      </c>
      <c r="BI1285" s="73">
        <f t="shared" si="1190"/>
        <v>0</v>
      </c>
      <c r="BJ1285" s="219"/>
      <c r="BK1285" s="850"/>
      <c r="BL1285" s="109"/>
      <c r="BM1285" s="109"/>
      <c r="BN1285" s="109"/>
      <c r="BO1285" s="109"/>
      <c r="BP1285" s="109"/>
      <c r="BQ1285" s="109"/>
      <c r="BR1285" s="109"/>
      <c r="BS1285" s="109"/>
      <c r="BT1285" s="109"/>
      <c r="BU1285" s="109"/>
      <c r="BV1285" s="109"/>
      <c r="BW1285" s="109"/>
      <c r="BX1285" s="109"/>
      <c r="BY1285" s="1000">
        <f t="shared" si="1191"/>
        <v>0</v>
      </c>
    </row>
    <row r="1286" spans="1:77">
      <c r="A1286" s="2"/>
      <c r="B1286" s="14"/>
      <c r="C1286" s="57"/>
      <c r="D1286" s="241"/>
      <c r="E1286" s="241"/>
      <c r="F1286" s="241"/>
      <c r="G1286" s="241"/>
      <c r="H1286" s="241"/>
      <c r="I1286" s="38"/>
      <c r="J1286" s="989"/>
      <c r="K1286" s="796"/>
      <c r="L1286" s="109"/>
      <c r="M1286" s="796"/>
      <c r="N1286" s="109"/>
      <c r="O1286" s="109"/>
      <c r="P1286" s="109"/>
      <c r="Q1286" s="607"/>
      <c r="R1286" s="93"/>
      <c r="S1286" s="109"/>
      <c r="T1286" s="109"/>
      <c r="U1286" s="109"/>
      <c r="V1286" s="109"/>
      <c r="W1286" s="109"/>
      <c r="X1286" s="109"/>
      <c r="Y1286" s="109"/>
      <c r="Z1286" s="109"/>
      <c r="AA1286" s="109"/>
      <c r="AB1286" s="109"/>
      <c r="AC1286" s="109"/>
      <c r="AD1286" s="109"/>
      <c r="AE1286" s="109"/>
      <c r="AF1286" s="109"/>
      <c r="AG1286" s="109"/>
      <c r="AH1286" s="109"/>
      <c r="AI1286" s="109"/>
      <c r="AJ1286" s="109"/>
      <c r="AK1286" s="109"/>
      <c r="AL1286" s="109"/>
      <c r="AM1286" s="109"/>
      <c r="AN1286" s="109"/>
      <c r="AO1286" s="109"/>
      <c r="AP1286" s="160">
        <f t="shared" si="1192"/>
        <v>0</v>
      </c>
      <c r="AQ1286" s="160">
        <f t="shared" si="1193"/>
        <v>0</v>
      </c>
      <c r="AR1286" s="160">
        <f t="shared" si="1194"/>
        <v>0</v>
      </c>
      <c r="AS1286" s="607"/>
      <c r="AT1286" s="219"/>
      <c r="AU1286" s="13">
        <f t="shared" si="1195"/>
        <v>0</v>
      </c>
      <c r="AV1286" s="13">
        <f t="shared" si="1196"/>
        <v>0</v>
      </c>
      <c r="AW1286" s="13">
        <f t="shared" si="1197"/>
        <v>0</v>
      </c>
      <c r="AX1286" s="13">
        <f t="shared" si="1198"/>
        <v>0</v>
      </c>
      <c r="AY1286" s="13">
        <f t="shared" si="1199"/>
        <v>0</v>
      </c>
      <c r="AZ1286" s="13">
        <f t="shared" si="1200"/>
        <v>0</v>
      </c>
      <c r="BA1286" s="13">
        <f t="shared" si="1201"/>
        <v>0</v>
      </c>
      <c r="BB1286" s="13">
        <f t="shared" si="1202"/>
        <v>0</v>
      </c>
      <c r="BC1286" s="13">
        <f t="shared" si="1203"/>
        <v>0</v>
      </c>
      <c r="BD1286" s="13">
        <f t="shared" si="1204"/>
        <v>0</v>
      </c>
      <c r="BE1286" s="13">
        <f t="shared" si="1205"/>
        <v>0</v>
      </c>
      <c r="BF1286" s="13">
        <f t="shared" si="1206"/>
        <v>0</v>
      </c>
      <c r="BG1286" s="13">
        <f t="shared" si="1207"/>
        <v>0</v>
      </c>
      <c r="BH1286" s="13">
        <f t="shared" si="1208"/>
        <v>0</v>
      </c>
      <c r="BI1286" s="73">
        <f t="shared" si="1190"/>
        <v>0</v>
      </c>
      <c r="BJ1286" s="219"/>
      <c r="BK1286" s="850"/>
      <c r="BL1286" s="109"/>
      <c r="BM1286" s="109"/>
      <c r="BN1286" s="109"/>
      <c r="BO1286" s="109"/>
      <c r="BP1286" s="109"/>
      <c r="BQ1286" s="109"/>
      <c r="BR1286" s="109"/>
      <c r="BS1286" s="109"/>
      <c r="BT1286" s="109"/>
      <c r="BU1286" s="109"/>
      <c r="BV1286" s="109"/>
      <c r="BW1286" s="109"/>
      <c r="BX1286" s="109"/>
      <c r="BY1286" s="1000">
        <f t="shared" si="1191"/>
        <v>0</v>
      </c>
    </row>
    <row r="1287" spans="1:77">
      <c r="A1287" s="2"/>
      <c r="B1287" s="14"/>
      <c r="C1287" s="57"/>
      <c r="D1287" s="241"/>
      <c r="E1287" s="241"/>
      <c r="F1287" s="241"/>
      <c r="G1287" s="241"/>
      <c r="H1287" s="241"/>
      <c r="I1287" s="38"/>
      <c r="J1287" s="989"/>
      <c r="K1287" s="796"/>
      <c r="L1287" s="109"/>
      <c r="M1287" s="796"/>
      <c r="N1287" s="109"/>
      <c r="O1287" s="109"/>
      <c r="P1287" s="109"/>
      <c r="Q1287" s="607"/>
      <c r="R1287" s="93"/>
      <c r="S1287" s="109"/>
      <c r="T1287" s="109"/>
      <c r="U1287" s="109"/>
      <c r="V1287" s="109"/>
      <c r="W1287" s="109"/>
      <c r="X1287" s="109"/>
      <c r="Y1287" s="109"/>
      <c r="Z1287" s="109"/>
      <c r="AA1287" s="109"/>
      <c r="AB1287" s="109"/>
      <c r="AC1287" s="109"/>
      <c r="AD1287" s="109"/>
      <c r="AE1287" s="109"/>
      <c r="AF1287" s="109"/>
      <c r="AG1287" s="109"/>
      <c r="AH1287" s="109"/>
      <c r="AI1287" s="109"/>
      <c r="AJ1287" s="109"/>
      <c r="AK1287" s="109"/>
      <c r="AL1287" s="109"/>
      <c r="AM1287" s="109"/>
      <c r="AN1287" s="109"/>
      <c r="AO1287" s="109"/>
      <c r="AP1287" s="160">
        <f t="shared" si="1192"/>
        <v>0</v>
      </c>
      <c r="AQ1287" s="160">
        <f t="shared" si="1193"/>
        <v>0</v>
      </c>
      <c r="AR1287" s="160">
        <f t="shared" si="1194"/>
        <v>0</v>
      </c>
      <c r="AS1287" s="607"/>
      <c r="AT1287" s="219"/>
      <c r="AU1287" s="13">
        <f t="shared" si="1195"/>
        <v>0</v>
      </c>
      <c r="AV1287" s="13">
        <f t="shared" si="1196"/>
        <v>0</v>
      </c>
      <c r="AW1287" s="13">
        <f t="shared" si="1197"/>
        <v>0</v>
      </c>
      <c r="AX1287" s="13">
        <f t="shared" si="1198"/>
        <v>0</v>
      </c>
      <c r="AY1287" s="13">
        <f t="shared" si="1199"/>
        <v>0</v>
      </c>
      <c r="AZ1287" s="13">
        <f t="shared" si="1200"/>
        <v>0</v>
      </c>
      <c r="BA1287" s="13">
        <f t="shared" si="1201"/>
        <v>0</v>
      </c>
      <c r="BB1287" s="13">
        <f t="shared" si="1202"/>
        <v>0</v>
      </c>
      <c r="BC1287" s="13">
        <f t="shared" si="1203"/>
        <v>0</v>
      </c>
      <c r="BD1287" s="13">
        <f t="shared" si="1204"/>
        <v>0</v>
      </c>
      <c r="BE1287" s="13">
        <f t="shared" si="1205"/>
        <v>0</v>
      </c>
      <c r="BF1287" s="13">
        <f t="shared" si="1206"/>
        <v>0</v>
      </c>
      <c r="BG1287" s="13">
        <f t="shared" si="1207"/>
        <v>0</v>
      </c>
      <c r="BH1287" s="13">
        <f t="shared" si="1208"/>
        <v>0</v>
      </c>
      <c r="BI1287" s="73">
        <f t="shared" si="1190"/>
        <v>0</v>
      </c>
      <c r="BJ1287" s="219"/>
      <c r="BK1287" s="850"/>
      <c r="BL1287" s="109"/>
      <c r="BM1287" s="109"/>
      <c r="BN1287" s="109"/>
      <c r="BO1287" s="109"/>
      <c r="BP1287" s="109"/>
      <c r="BQ1287" s="109"/>
      <c r="BR1287" s="109"/>
      <c r="BS1287" s="109"/>
      <c r="BT1287" s="109"/>
      <c r="BU1287" s="109"/>
      <c r="BV1287" s="109"/>
      <c r="BW1287" s="109"/>
      <c r="BX1287" s="109"/>
      <c r="BY1287" s="1000">
        <f t="shared" si="1191"/>
        <v>0</v>
      </c>
    </row>
    <row r="1288" spans="1:77">
      <c r="A1288" s="2"/>
      <c r="B1288" s="14"/>
      <c r="C1288" s="57"/>
      <c r="D1288" s="241"/>
      <c r="E1288" s="241"/>
      <c r="F1288" s="241"/>
      <c r="G1288" s="241"/>
      <c r="H1288" s="241"/>
      <c r="I1288" s="38"/>
      <c r="J1288" s="989"/>
      <c r="K1288" s="796"/>
      <c r="L1288" s="109"/>
      <c r="M1288" s="796"/>
      <c r="N1288" s="109"/>
      <c r="O1288" s="109"/>
      <c r="P1288" s="109"/>
      <c r="Q1288" s="607"/>
      <c r="R1288" s="93"/>
      <c r="S1288" s="109"/>
      <c r="T1288" s="109"/>
      <c r="U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60">
        <f t="shared" si="1192"/>
        <v>0</v>
      </c>
      <c r="AQ1288" s="160">
        <f t="shared" si="1193"/>
        <v>0</v>
      </c>
      <c r="AR1288" s="160">
        <f t="shared" si="1194"/>
        <v>0</v>
      </c>
      <c r="AS1288" s="607"/>
      <c r="AT1288" s="219"/>
      <c r="AU1288" s="13">
        <f t="shared" si="1195"/>
        <v>0</v>
      </c>
      <c r="AV1288" s="13">
        <f t="shared" si="1196"/>
        <v>0</v>
      </c>
      <c r="AW1288" s="13">
        <f t="shared" si="1197"/>
        <v>0</v>
      </c>
      <c r="AX1288" s="13">
        <f t="shared" si="1198"/>
        <v>0</v>
      </c>
      <c r="AY1288" s="13">
        <f t="shared" si="1199"/>
        <v>0</v>
      </c>
      <c r="AZ1288" s="13">
        <f t="shared" si="1200"/>
        <v>0</v>
      </c>
      <c r="BA1288" s="13">
        <f t="shared" si="1201"/>
        <v>0</v>
      </c>
      <c r="BB1288" s="13">
        <f t="shared" si="1202"/>
        <v>0</v>
      </c>
      <c r="BC1288" s="13">
        <f t="shared" si="1203"/>
        <v>0</v>
      </c>
      <c r="BD1288" s="13">
        <f t="shared" si="1204"/>
        <v>0</v>
      </c>
      <c r="BE1288" s="13">
        <f t="shared" si="1205"/>
        <v>0</v>
      </c>
      <c r="BF1288" s="13">
        <f t="shared" si="1206"/>
        <v>0</v>
      </c>
      <c r="BG1288" s="13">
        <f t="shared" si="1207"/>
        <v>0</v>
      </c>
      <c r="BH1288" s="13">
        <f t="shared" si="1208"/>
        <v>0</v>
      </c>
      <c r="BI1288" s="73">
        <f t="shared" si="1190"/>
        <v>0</v>
      </c>
      <c r="BJ1288" s="219"/>
      <c r="BK1288" s="850"/>
      <c r="BL1288" s="109"/>
      <c r="BM1288" s="109"/>
      <c r="BN1288" s="109"/>
      <c r="BO1288" s="109"/>
      <c r="BP1288" s="109"/>
      <c r="BQ1288" s="109"/>
      <c r="BR1288" s="109"/>
      <c r="BS1288" s="109"/>
      <c r="BT1288" s="109"/>
      <c r="BU1288" s="109"/>
      <c r="BV1288" s="109"/>
      <c r="BW1288" s="109"/>
      <c r="BX1288" s="109"/>
      <c r="BY1288" s="1000">
        <f t="shared" si="1191"/>
        <v>0</v>
      </c>
    </row>
    <row r="1289" spans="1:77">
      <c r="A1289" s="2"/>
      <c r="B1289" s="14"/>
      <c r="C1289" s="57"/>
      <c r="D1289" s="241"/>
      <c r="E1289" s="241"/>
      <c r="F1289" s="241"/>
      <c r="G1289" s="241"/>
      <c r="H1289" s="241"/>
      <c r="I1289" s="38"/>
      <c r="J1289" s="989"/>
      <c r="K1289" s="796"/>
      <c r="L1289" s="109"/>
      <c r="M1289" s="796"/>
      <c r="N1289" s="109"/>
      <c r="O1289" s="109"/>
      <c r="P1289" s="109"/>
      <c r="Q1289" s="607"/>
      <c r="R1289" s="93"/>
      <c r="S1289" s="109"/>
      <c r="T1289" s="109"/>
      <c r="U1289" s="109"/>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60">
        <f t="shared" si="1192"/>
        <v>0</v>
      </c>
      <c r="AQ1289" s="160">
        <f t="shared" si="1193"/>
        <v>0</v>
      </c>
      <c r="AR1289" s="160">
        <f t="shared" si="1194"/>
        <v>0</v>
      </c>
      <c r="AS1289" s="607"/>
      <c r="AT1289" s="219"/>
      <c r="AU1289" s="13">
        <f t="shared" si="1195"/>
        <v>0</v>
      </c>
      <c r="AV1289" s="13">
        <f t="shared" si="1196"/>
        <v>0</v>
      </c>
      <c r="AW1289" s="13">
        <f t="shared" si="1197"/>
        <v>0</v>
      </c>
      <c r="AX1289" s="13">
        <f t="shared" si="1198"/>
        <v>0</v>
      </c>
      <c r="AY1289" s="13">
        <f t="shared" si="1199"/>
        <v>0</v>
      </c>
      <c r="AZ1289" s="13">
        <f t="shared" si="1200"/>
        <v>0</v>
      </c>
      <c r="BA1289" s="13">
        <f t="shared" si="1201"/>
        <v>0</v>
      </c>
      <c r="BB1289" s="13">
        <f t="shared" si="1202"/>
        <v>0</v>
      </c>
      <c r="BC1289" s="13">
        <f t="shared" si="1203"/>
        <v>0</v>
      </c>
      <c r="BD1289" s="13">
        <f t="shared" si="1204"/>
        <v>0</v>
      </c>
      <c r="BE1289" s="13">
        <f t="shared" si="1205"/>
        <v>0</v>
      </c>
      <c r="BF1289" s="13">
        <f t="shared" si="1206"/>
        <v>0</v>
      </c>
      <c r="BG1289" s="13">
        <f t="shared" si="1207"/>
        <v>0</v>
      </c>
      <c r="BH1289" s="13">
        <f t="shared" si="1208"/>
        <v>0</v>
      </c>
      <c r="BI1289" s="73">
        <f t="shared" si="1190"/>
        <v>0</v>
      </c>
      <c r="BJ1289" s="219"/>
      <c r="BK1289" s="850"/>
      <c r="BL1289" s="109"/>
      <c r="BM1289" s="109"/>
      <c r="BN1289" s="109"/>
      <c r="BO1289" s="109"/>
      <c r="BP1289" s="109"/>
      <c r="BQ1289" s="109"/>
      <c r="BR1289" s="109"/>
      <c r="BS1289" s="109"/>
      <c r="BT1289" s="109"/>
      <c r="BU1289" s="109"/>
      <c r="BV1289" s="109"/>
      <c r="BW1289" s="109"/>
      <c r="BX1289" s="109"/>
      <c r="BY1289" s="1000">
        <f t="shared" si="1191"/>
        <v>0</v>
      </c>
    </row>
    <row r="1290" spans="1:77">
      <c r="A1290" s="2"/>
      <c r="B1290" s="14"/>
      <c r="C1290" s="57"/>
      <c r="D1290" s="241"/>
      <c r="E1290" s="241"/>
      <c r="F1290" s="241"/>
      <c r="G1290" s="241"/>
      <c r="H1290" s="241"/>
      <c r="I1290" s="38"/>
      <c r="J1290" s="989"/>
      <c r="K1290" s="796"/>
      <c r="L1290" s="109"/>
      <c r="M1290" s="796"/>
      <c r="N1290" s="109"/>
      <c r="O1290" s="109"/>
      <c r="P1290" s="109"/>
      <c r="Q1290" s="607"/>
      <c r="R1290" s="93"/>
      <c r="S1290" s="109"/>
      <c r="T1290" s="109"/>
      <c r="U1290" s="109"/>
      <c r="V1290" s="109"/>
      <c r="W1290" s="109"/>
      <c r="X1290" s="109"/>
      <c r="Y1290" s="109"/>
      <c r="Z1290" s="109"/>
      <c r="AA1290" s="109"/>
      <c r="AB1290" s="109"/>
      <c r="AC1290" s="109"/>
      <c r="AD1290" s="109"/>
      <c r="AE1290" s="109"/>
      <c r="AF1290" s="109"/>
      <c r="AG1290" s="109"/>
      <c r="AH1290" s="109"/>
      <c r="AI1290" s="109"/>
      <c r="AJ1290" s="109"/>
      <c r="AK1290" s="109"/>
      <c r="AL1290" s="109"/>
      <c r="AM1290" s="109"/>
      <c r="AN1290" s="109"/>
      <c r="AO1290" s="109"/>
      <c r="AP1290" s="160">
        <f t="shared" si="1192"/>
        <v>0</v>
      </c>
      <c r="AQ1290" s="160">
        <f t="shared" si="1193"/>
        <v>0</v>
      </c>
      <c r="AR1290" s="160">
        <f t="shared" si="1194"/>
        <v>0</v>
      </c>
      <c r="AS1290" s="607"/>
      <c r="AT1290" s="219"/>
      <c r="AU1290" s="13">
        <f t="shared" si="1195"/>
        <v>0</v>
      </c>
      <c r="AV1290" s="13">
        <f t="shared" si="1196"/>
        <v>0</v>
      </c>
      <c r="AW1290" s="13">
        <f t="shared" si="1197"/>
        <v>0</v>
      </c>
      <c r="AX1290" s="13">
        <f t="shared" si="1198"/>
        <v>0</v>
      </c>
      <c r="AY1290" s="13">
        <f t="shared" si="1199"/>
        <v>0</v>
      </c>
      <c r="AZ1290" s="13">
        <f t="shared" si="1200"/>
        <v>0</v>
      </c>
      <c r="BA1290" s="13">
        <f t="shared" si="1201"/>
        <v>0</v>
      </c>
      <c r="BB1290" s="13">
        <f t="shared" si="1202"/>
        <v>0</v>
      </c>
      <c r="BC1290" s="13">
        <f t="shared" si="1203"/>
        <v>0</v>
      </c>
      <c r="BD1290" s="13">
        <f t="shared" si="1204"/>
        <v>0</v>
      </c>
      <c r="BE1290" s="13">
        <f t="shared" si="1205"/>
        <v>0</v>
      </c>
      <c r="BF1290" s="13">
        <f t="shared" si="1206"/>
        <v>0</v>
      </c>
      <c r="BG1290" s="13">
        <f t="shared" si="1207"/>
        <v>0</v>
      </c>
      <c r="BH1290" s="13">
        <f t="shared" si="1208"/>
        <v>0</v>
      </c>
      <c r="BI1290" s="73">
        <f t="shared" si="1190"/>
        <v>0</v>
      </c>
      <c r="BJ1290" s="219"/>
      <c r="BK1290" s="850"/>
      <c r="BL1290" s="109"/>
      <c r="BM1290" s="109"/>
      <c r="BN1290" s="109"/>
      <c r="BO1290" s="109"/>
      <c r="BP1290" s="109"/>
      <c r="BQ1290" s="109"/>
      <c r="BR1290" s="109"/>
      <c r="BS1290" s="109"/>
      <c r="BT1290" s="109"/>
      <c r="BU1290" s="109"/>
      <c r="BV1290" s="109"/>
      <c r="BW1290" s="109"/>
      <c r="BX1290" s="109"/>
      <c r="BY1290" s="1000">
        <f t="shared" si="1191"/>
        <v>0</v>
      </c>
    </row>
    <row r="1291" spans="1:77">
      <c r="A1291" s="2"/>
      <c r="B1291" s="14"/>
      <c r="C1291" s="57"/>
      <c r="D1291" s="241"/>
      <c r="E1291" s="241"/>
      <c r="F1291" s="241"/>
      <c r="G1291" s="241"/>
      <c r="H1291" s="241"/>
      <c r="I1291" s="38"/>
      <c r="J1291" s="989"/>
      <c r="K1291" s="796"/>
      <c r="L1291" s="109"/>
      <c r="M1291" s="796"/>
      <c r="N1291" s="109"/>
      <c r="O1291" s="109"/>
      <c r="P1291" s="109"/>
      <c r="Q1291" s="607"/>
      <c r="R1291" s="93"/>
      <c r="S1291" s="109"/>
      <c r="T1291" s="109"/>
      <c r="U1291" s="109"/>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60">
        <f t="shared" si="1192"/>
        <v>0</v>
      </c>
      <c r="AQ1291" s="160">
        <f t="shared" si="1193"/>
        <v>0</v>
      </c>
      <c r="AR1291" s="160">
        <f t="shared" si="1194"/>
        <v>0</v>
      </c>
      <c r="AS1291" s="607"/>
      <c r="AT1291" s="219"/>
      <c r="AU1291" s="13">
        <f t="shared" si="1195"/>
        <v>0</v>
      </c>
      <c r="AV1291" s="13">
        <f t="shared" si="1196"/>
        <v>0</v>
      </c>
      <c r="AW1291" s="13">
        <f t="shared" si="1197"/>
        <v>0</v>
      </c>
      <c r="AX1291" s="13">
        <f t="shared" si="1198"/>
        <v>0</v>
      </c>
      <c r="AY1291" s="13">
        <f t="shared" si="1199"/>
        <v>0</v>
      </c>
      <c r="AZ1291" s="13">
        <f t="shared" si="1200"/>
        <v>0</v>
      </c>
      <c r="BA1291" s="13">
        <f t="shared" si="1201"/>
        <v>0</v>
      </c>
      <c r="BB1291" s="13">
        <f t="shared" si="1202"/>
        <v>0</v>
      </c>
      <c r="BC1291" s="13">
        <f t="shared" si="1203"/>
        <v>0</v>
      </c>
      <c r="BD1291" s="13">
        <f t="shared" si="1204"/>
        <v>0</v>
      </c>
      <c r="BE1291" s="13">
        <f t="shared" si="1205"/>
        <v>0</v>
      </c>
      <c r="BF1291" s="13">
        <f t="shared" si="1206"/>
        <v>0</v>
      </c>
      <c r="BG1291" s="13">
        <f t="shared" si="1207"/>
        <v>0</v>
      </c>
      <c r="BH1291" s="13">
        <f t="shared" si="1208"/>
        <v>0</v>
      </c>
      <c r="BI1291" s="73">
        <f t="shared" si="1190"/>
        <v>0</v>
      </c>
      <c r="BJ1291" s="219"/>
      <c r="BK1291" s="850"/>
      <c r="BL1291" s="109"/>
      <c r="BM1291" s="109"/>
      <c r="BN1291" s="109"/>
      <c r="BO1291" s="109"/>
      <c r="BP1291" s="109"/>
      <c r="BQ1291" s="109"/>
      <c r="BR1291" s="109"/>
      <c r="BS1291" s="109"/>
      <c r="BT1291" s="109"/>
      <c r="BU1291" s="109"/>
      <c r="BV1291" s="109"/>
      <c r="BW1291" s="109"/>
      <c r="BX1291" s="109"/>
      <c r="BY1291" s="1000">
        <f t="shared" si="1191"/>
        <v>0</v>
      </c>
    </row>
    <row r="1292" spans="1:77">
      <c r="A1292" s="2"/>
      <c r="B1292" s="14"/>
      <c r="C1292" s="57"/>
      <c r="D1292" s="241"/>
      <c r="E1292" s="241"/>
      <c r="F1292" s="241"/>
      <c r="G1292" s="241"/>
      <c r="H1292" s="241"/>
      <c r="I1292" s="38"/>
      <c r="J1292" s="989"/>
      <c r="K1292" s="796"/>
      <c r="L1292" s="109"/>
      <c r="M1292" s="796"/>
      <c r="N1292" s="109"/>
      <c r="O1292" s="109"/>
      <c r="P1292" s="109"/>
      <c r="Q1292" s="607"/>
      <c r="R1292" s="93"/>
      <c r="S1292" s="109"/>
      <c r="T1292" s="109"/>
      <c r="U1292" s="109"/>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60">
        <f t="shared" si="1192"/>
        <v>0</v>
      </c>
      <c r="AQ1292" s="160">
        <f t="shared" si="1193"/>
        <v>0</v>
      </c>
      <c r="AR1292" s="160">
        <f t="shared" si="1194"/>
        <v>0</v>
      </c>
      <c r="AS1292" s="607"/>
      <c r="AT1292" s="219"/>
      <c r="AU1292" s="13">
        <f t="shared" si="1195"/>
        <v>0</v>
      </c>
      <c r="AV1292" s="13">
        <f t="shared" si="1196"/>
        <v>0</v>
      </c>
      <c r="AW1292" s="13">
        <f t="shared" si="1197"/>
        <v>0</v>
      </c>
      <c r="AX1292" s="13">
        <f t="shared" si="1198"/>
        <v>0</v>
      </c>
      <c r="AY1292" s="13">
        <f t="shared" si="1199"/>
        <v>0</v>
      </c>
      <c r="AZ1292" s="13">
        <f t="shared" si="1200"/>
        <v>0</v>
      </c>
      <c r="BA1292" s="13">
        <f t="shared" si="1201"/>
        <v>0</v>
      </c>
      <c r="BB1292" s="13">
        <f t="shared" si="1202"/>
        <v>0</v>
      </c>
      <c r="BC1292" s="13">
        <f t="shared" si="1203"/>
        <v>0</v>
      </c>
      <c r="BD1292" s="13">
        <f t="shared" si="1204"/>
        <v>0</v>
      </c>
      <c r="BE1292" s="13">
        <f t="shared" si="1205"/>
        <v>0</v>
      </c>
      <c r="BF1292" s="13">
        <f t="shared" si="1206"/>
        <v>0</v>
      </c>
      <c r="BG1292" s="13">
        <f t="shared" si="1207"/>
        <v>0</v>
      </c>
      <c r="BH1292" s="13">
        <f t="shared" si="1208"/>
        <v>0</v>
      </c>
      <c r="BI1292" s="73">
        <f t="shared" si="1190"/>
        <v>0</v>
      </c>
      <c r="BJ1292" s="219"/>
      <c r="BK1292" s="850"/>
      <c r="BL1292" s="109"/>
      <c r="BM1292" s="109"/>
      <c r="BN1292" s="109"/>
      <c r="BO1292" s="109"/>
      <c r="BP1292" s="109"/>
      <c r="BQ1292" s="109"/>
      <c r="BR1292" s="109"/>
      <c r="BS1292" s="109"/>
      <c r="BT1292" s="109"/>
      <c r="BU1292" s="109"/>
      <c r="BV1292" s="109"/>
      <c r="BW1292" s="109"/>
      <c r="BX1292" s="109"/>
      <c r="BY1292" s="1000">
        <f t="shared" si="1191"/>
        <v>0</v>
      </c>
    </row>
    <row r="1293" spans="1:77">
      <c r="A1293" s="2"/>
      <c r="B1293" s="14"/>
      <c r="C1293" s="57"/>
      <c r="D1293" s="241"/>
      <c r="E1293" s="241"/>
      <c r="F1293" s="241"/>
      <c r="G1293" s="241"/>
      <c r="H1293" s="241"/>
      <c r="I1293" s="38"/>
      <c r="J1293" s="989"/>
      <c r="K1293" s="796"/>
      <c r="L1293" s="109"/>
      <c r="M1293" s="796"/>
      <c r="N1293" s="109"/>
      <c r="O1293" s="109"/>
      <c r="P1293" s="109"/>
      <c r="Q1293" s="607"/>
      <c r="R1293" s="93"/>
      <c r="S1293" s="109"/>
      <c r="T1293" s="109"/>
      <c r="U1293" s="109"/>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60">
        <f t="shared" si="1192"/>
        <v>0</v>
      </c>
      <c r="AQ1293" s="160">
        <f t="shared" si="1193"/>
        <v>0</v>
      </c>
      <c r="AR1293" s="160">
        <f t="shared" si="1194"/>
        <v>0</v>
      </c>
      <c r="AS1293" s="607"/>
      <c r="AT1293" s="219"/>
      <c r="AU1293" s="13">
        <f t="shared" si="1195"/>
        <v>0</v>
      </c>
      <c r="AV1293" s="13">
        <f t="shared" si="1196"/>
        <v>0</v>
      </c>
      <c r="AW1293" s="13">
        <f t="shared" si="1197"/>
        <v>0</v>
      </c>
      <c r="AX1293" s="13">
        <f t="shared" si="1198"/>
        <v>0</v>
      </c>
      <c r="AY1293" s="13">
        <f t="shared" si="1199"/>
        <v>0</v>
      </c>
      <c r="AZ1293" s="13">
        <f t="shared" si="1200"/>
        <v>0</v>
      </c>
      <c r="BA1293" s="13">
        <f t="shared" si="1201"/>
        <v>0</v>
      </c>
      <c r="BB1293" s="13">
        <f t="shared" si="1202"/>
        <v>0</v>
      </c>
      <c r="BC1293" s="13">
        <f t="shared" si="1203"/>
        <v>0</v>
      </c>
      <c r="BD1293" s="13">
        <f t="shared" si="1204"/>
        <v>0</v>
      </c>
      <c r="BE1293" s="13">
        <f t="shared" si="1205"/>
        <v>0</v>
      </c>
      <c r="BF1293" s="13">
        <f t="shared" si="1206"/>
        <v>0</v>
      </c>
      <c r="BG1293" s="13">
        <f t="shared" si="1207"/>
        <v>0</v>
      </c>
      <c r="BH1293" s="13">
        <f t="shared" si="1208"/>
        <v>0</v>
      </c>
      <c r="BI1293" s="73">
        <f t="shared" si="1190"/>
        <v>0</v>
      </c>
      <c r="BJ1293" s="219"/>
      <c r="BK1293" s="850"/>
      <c r="BL1293" s="109"/>
      <c r="BM1293" s="109"/>
      <c r="BN1293" s="109"/>
      <c r="BO1293" s="109"/>
      <c r="BP1293" s="109"/>
      <c r="BQ1293" s="109"/>
      <c r="BR1293" s="109"/>
      <c r="BS1293" s="109"/>
      <c r="BT1293" s="109"/>
      <c r="BU1293" s="109"/>
      <c r="BV1293" s="109"/>
      <c r="BW1293" s="109"/>
      <c r="BX1293" s="109"/>
      <c r="BY1293" s="1000">
        <f t="shared" si="1191"/>
        <v>0</v>
      </c>
    </row>
    <row r="1294" spans="1:77">
      <c r="A1294" s="2"/>
      <c r="B1294" s="14"/>
      <c r="C1294" s="57"/>
      <c r="D1294" s="241"/>
      <c r="E1294" s="241"/>
      <c r="F1294" s="241"/>
      <c r="G1294" s="241"/>
      <c r="H1294" s="241"/>
      <c r="I1294" s="38"/>
      <c r="J1294" s="989"/>
      <c r="K1294" s="796"/>
      <c r="L1294" s="109"/>
      <c r="M1294" s="796"/>
      <c r="N1294" s="109"/>
      <c r="O1294" s="109"/>
      <c r="P1294" s="109"/>
      <c r="Q1294" s="607"/>
      <c r="R1294" s="93"/>
      <c r="S1294" s="109"/>
      <c r="T1294" s="109"/>
      <c r="U1294" s="109"/>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60">
        <f t="shared" si="1192"/>
        <v>0</v>
      </c>
      <c r="AQ1294" s="160">
        <f t="shared" si="1193"/>
        <v>0</v>
      </c>
      <c r="AR1294" s="160">
        <f t="shared" si="1194"/>
        <v>0</v>
      </c>
      <c r="AS1294" s="607"/>
      <c r="AT1294" s="219"/>
      <c r="AU1294" s="13">
        <f t="shared" si="1195"/>
        <v>0</v>
      </c>
      <c r="AV1294" s="13">
        <f t="shared" si="1196"/>
        <v>0</v>
      </c>
      <c r="AW1294" s="13">
        <f t="shared" si="1197"/>
        <v>0</v>
      </c>
      <c r="AX1294" s="13">
        <f t="shared" si="1198"/>
        <v>0</v>
      </c>
      <c r="AY1294" s="13">
        <f t="shared" si="1199"/>
        <v>0</v>
      </c>
      <c r="AZ1294" s="13">
        <f t="shared" si="1200"/>
        <v>0</v>
      </c>
      <c r="BA1294" s="13">
        <f t="shared" si="1201"/>
        <v>0</v>
      </c>
      <c r="BB1294" s="13">
        <f t="shared" si="1202"/>
        <v>0</v>
      </c>
      <c r="BC1294" s="13">
        <f t="shared" si="1203"/>
        <v>0</v>
      </c>
      <c r="BD1294" s="13">
        <f t="shared" si="1204"/>
        <v>0</v>
      </c>
      <c r="BE1294" s="13">
        <f t="shared" si="1205"/>
        <v>0</v>
      </c>
      <c r="BF1294" s="13">
        <f t="shared" si="1206"/>
        <v>0</v>
      </c>
      <c r="BG1294" s="13">
        <f t="shared" si="1207"/>
        <v>0</v>
      </c>
      <c r="BH1294" s="13">
        <f t="shared" si="1208"/>
        <v>0</v>
      </c>
      <c r="BI1294" s="73">
        <f t="shared" si="1190"/>
        <v>0</v>
      </c>
      <c r="BJ1294" s="219"/>
      <c r="BK1294" s="850"/>
      <c r="BL1294" s="109"/>
      <c r="BM1294" s="109"/>
      <c r="BN1294" s="109"/>
      <c r="BO1294" s="109"/>
      <c r="BP1294" s="109"/>
      <c r="BQ1294" s="109"/>
      <c r="BR1294" s="109"/>
      <c r="BS1294" s="109"/>
      <c r="BT1294" s="109"/>
      <c r="BU1294" s="109"/>
      <c r="BV1294" s="109"/>
      <c r="BW1294" s="109"/>
      <c r="BX1294" s="109"/>
      <c r="BY1294" s="1000">
        <f t="shared" si="1191"/>
        <v>0</v>
      </c>
    </row>
    <row r="1295" spans="1:77">
      <c r="A1295" s="2"/>
      <c r="B1295" s="14"/>
      <c r="C1295" s="57"/>
      <c r="D1295" s="241"/>
      <c r="E1295" s="241"/>
      <c r="F1295" s="241"/>
      <c r="G1295" s="241"/>
      <c r="H1295" s="241"/>
      <c r="I1295" s="38"/>
      <c r="J1295" s="989"/>
      <c r="K1295" s="796"/>
      <c r="L1295" s="109"/>
      <c r="M1295" s="796"/>
      <c r="N1295" s="109"/>
      <c r="O1295" s="109"/>
      <c r="P1295" s="109"/>
      <c r="Q1295" s="607"/>
      <c r="R1295" s="93"/>
      <c r="S1295" s="109"/>
      <c r="T1295" s="109"/>
      <c r="U1295" s="109"/>
      <c r="V1295" s="109"/>
      <c r="W1295" s="109"/>
      <c r="X1295" s="109"/>
      <c r="Y1295" s="109"/>
      <c r="Z1295" s="109"/>
      <c r="AA1295" s="109"/>
      <c r="AB1295" s="109"/>
      <c r="AC1295" s="109"/>
      <c r="AD1295" s="109"/>
      <c r="AE1295" s="109"/>
      <c r="AF1295" s="109"/>
      <c r="AG1295" s="109"/>
      <c r="AH1295" s="109"/>
      <c r="AI1295" s="109"/>
      <c r="AJ1295" s="109"/>
      <c r="AK1295" s="109"/>
      <c r="AL1295" s="109"/>
      <c r="AM1295" s="109"/>
      <c r="AN1295" s="109"/>
      <c r="AO1295" s="109"/>
      <c r="AP1295" s="160">
        <f t="shared" si="1192"/>
        <v>0</v>
      </c>
      <c r="AQ1295" s="160">
        <f t="shared" si="1193"/>
        <v>0</v>
      </c>
      <c r="AR1295" s="160">
        <f t="shared" si="1194"/>
        <v>0</v>
      </c>
      <c r="AS1295" s="607"/>
      <c r="AT1295" s="219"/>
      <c r="AU1295" s="13">
        <f t="shared" si="1195"/>
        <v>0</v>
      </c>
      <c r="AV1295" s="13">
        <f t="shared" si="1196"/>
        <v>0</v>
      </c>
      <c r="AW1295" s="13">
        <f t="shared" si="1197"/>
        <v>0</v>
      </c>
      <c r="AX1295" s="13">
        <f t="shared" si="1198"/>
        <v>0</v>
      </c>
      <c r="AY1295" s="13">
        <f t="shared" si="1199"/>
        <v>0</v>
      </c>
      <c r="AZ1295" s="13">
        <f t="shared" si="1200"/>
        <v>0</v>
      </c>
      <c r="BA1295" s="13">
        <f t="shared" si="1201"/>
        <v>0</v>
      </c>
      <c r="BB1295" s="13">
        <f t="shared" si="1202"/>
        <v>0</v>
      </c>
      <c r="BC1295" s="13">
        <f t="shared" si="1203"/>
        <v>0</v>
      </c>
      <c r="BD1295" s="13">
        <f t="shared" si="1204"/>
        <v>0</v>
      </c>
      <c r="BE1295" s="13">
        <f t="shared" si="1205"/>
        <v>0</v>
      </c>
      <c r="BF1295" s="13">
        <f t="shared" si="1206"/>
        <v>0</v>
      </c>
      <c r="BG1295" s="13">
        <f t="shared" si="1207"/>
        <v>0</v>
      </c>
      <c r="BH1295" s="13">
        <f t="shared" si="1208"/>
        <v>0</v>
      </c>
      <c r="BI1295" s="73">
        <f t="shared" si="1190"/>
        <v>0</v>
      </c>
      <c r="BJ1295" s="219"/>
      <c r="BK1295" s="850"/>
      <c r="BL1295" s="109"/>
      <c r="BM1295" s="109"/>
      <c r="BN1295" s="109"/>
      <c r="BO1295" s="109"/>
      <c r="BP1295" s="109"/>
      <c r="BQ1295" s="109"/>
      <c r="BR1295" s="109"/>
      <c r="BS1295" s="109"/>
      <c r="BT1295" s="109"/>
      <c r="BU1295" s="109"/>
      <c r="BV1295" s="109"/>
      <c r="BW1295" s="109"/>
      <c r="BX1295" s="109"/>
      <c r="BY1295" s="1000">
        <f t="shared" si="1191"/>
        <v>0</v>
      </c>
    </row>
    <row r="1296" spans="1:77">
      <c r="A1296" s="2"/>
      <c r="B1296" s="14"/>
      <c r="C1296" s="57"/>
      <c r="D1296" s="241"/>
      <c r="E1296" s="241"/>
      <c r="F1296" s="241"/>
      <c r="G1296" s="241"/>
      <c r="H1296" s="241"/>
      <c r="I1296" s="38"/>
      <c r="J1296" s="989"/>
      <c r="K1296" s="796"/>
      <c r="L1296" s="109"/>
      <c r="M1296" s="796"/>
      <c r="N1296" s="109"/>
      <c r="O1296" s="109"/>
      <c r="P1296" s="109"/>
      <c r="Q1296" s="607"/>
      <c r="R1296" s="93"/>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60">
        <f t="shared" si="1192"/>
        <v>0</v>
      </c>
      <c r="AQ1296" s="160">
        <f t="shared" si="1193"/>
        <v>0</v>
      </c>
      <c r="AR1296" s="160">
        <f t="shared" si="1194"/>
        <v>0</v>
      </c>
      <c r="AS1296" s="607"/>
      <c r="AT1296" s="219"/>
      <c r="AU1296" s="13">
        <f t="shared" si="1195"/>
        <v>0</v>
      </c>
      <c r="AV1296" s="13">
        <f t="shared" si="1196"/>
        <v>0</v>
      </c>
      <c r="AW1296" s="13">
        <f t="shared" si="1197"/>
        <v>0</v>
      </c>
      <c r="AX1296" s="13">
        <f t="shared" si="1198"/>
        <v>0</v>
      </c>
      <c r="AY1296" s="13">
        <f t="shared" si="1199"/>
        <v>0</v>
      </c>
      <c r="AZ1296" s="13">
        <f t="shared" si="1200"/>
        <v>0</v>
      </c>
      <c r="BA1296" s="13">
        <f t="shared" si="1201"/>
        <v>0</v>
      </c>
      <c r="BB1296" s="13">
        <f t="shared" si="1202"/>
        <v>0</v>
      </c>
      <c r="BC1296" s="13">
        <f t="shared" si="1203"/>
        <v>0</v>
      </c>
      <c r="BD1296" s="13">
        <f t="shared" si="1204"/>
        <v>0</v>
      </c>
      <c r="BE1296" s="13">
        <f t="shared" si="1205"/>
        <v>0</v>
      </c>
      <c r="BF1296" s="13">
        <f t="shared" si="1206"/>
        <v>0</v>
      </c>
      <c r="BG1296" s="13">
        <f t="shared" si="1207"/>
        <v>0</v>
      </c>
      <c r="BH1296" s="13">
        <f t="shared" si="1208"/>
        <v>0</v>
      </c>
      <c r="BI1296" s="73">
        <f t="shared" si="1190"/>
        <v>0</v>
      </c>
      <c r="BJ1296" s="219"/>
      <c r="BK1296" s="850"/>
      <c r="BL1296" s="109"/>
      <c r="BM1296" s="109"/>
      <c r="BN1296" s="109"/>
      <c r="BO1296" s="109"/>
      <c r="BP1296" s="109"/>
      <c r="BQ1296" s="109"/>
      <c r="BR1296" s="109"/>
      <c r="BS1296" s="109"/>
      <c r="BT1296" s="109"/>
      <c r="BU1296" s="109"/>
      <c r="BV1296" s="109"/>
      <c r="BW1296" s="109"/>
      <c r="BX1296" s="109"/>
      <c r="BY1296" s="1000">
        <f t="shared" si="1191"/>
        <v>0</v>
      </c>
    </row>
    <row r="1297" spans="1:77">
      <c r="A1297" s="2"/>
      <c r="B1297" s="14"/>
      <c r="C1297" s="57"/>
      <c r="D1297" s="241"/>
      <c r="E1297" s="241"/>
      <c r="F1297" s="241"/>
      <c r="G1297" s="241"/>
      <c r="H1297" s="241"/>
      <c r="I1297" s="38"/>
      <c r="J1297" s="989"/>
      <c r="K1297" s="796"/>
      <c r="L1297" s="109"/>
      <c r="M1297" s="796"/>
      <c r="N1297" s="109"/>
      <c r="O1297" s="109"/>
      <c r="P1297" s="109"/>
      <c r="Q1297" s="607"/>
      <c r="R1297" s="93"/>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60">
        <f t="shared" si="1192"/>
        <v>0</v>
      </c>
      <c r="AQ1297" s="160">
        <f t="shared" si="1193"/>
        <v>0</v>
      </c>
      <c r="AR1297" s="160">
        <f t="shared" si="1194"/>
        <v>0</v>
      </c>
      <c r="AS1297" s="607"/>
      <c r="AT1297" s="219"/>
      <c r="AU1297" s="13">
        <f t="shared" si="1195"/>
        <v>0</v>
      </c>
      <c r="AV1297" s="13">
        <f t="shared" si="1196"/>
        <v>0</v>
      </c>
      <c r="AW1297" s="13">
        <f t="shared" si="1197"/>
        <v>0</v>
      </c>
      <c r="AX1297" s="13">
        <f t="shared" si="1198"/>
        <v>0</v>
      </c>
      <c r="AY1297" s="13">
        <f t="shared" si="1199"/>
        <v>0</v>
      </c>
      <c r="AZ1297" s="13">
        <f t="shared" si="1200"/>
        <v>0</v>
      </c>
      <c r="BA1297" s="13">
        <f t="shared" si="1201"/>
        <v>0</v>
      </c>
      <c r="BB1297" s="13">
        <f t="shared" si="1202"/>
        <v>0</v>
      </c>
      <c r="BC1297" s="13">
        <f t="shared" si="1203"/>
        <v>0</v>
      </c>
      <c r="BD1297" s="13">
        <f t="shared" si="1204"/>
        <v>0</v>
      </c>
      <c r="BE1297" s="13">
        <f t="shared" si="1205"/>
        <v>0</v>
      </c>
      <c r="BF1297" s="13">
        <f t="shared" si="1206"/>
        <v>0</v>
      </c>
      <c r="BG1297" s="13">
        <f t="shared" si="1207"/>
        <v>0</v>
      </c>
      <c r="BH1297" s="13">
        <f t="shared" si="1208"/>
        <v>0</v>
      </c>
      <c r="BI1297" s="73">
        <f t="shared" si="1190"/>
        <v>0</v>
      </c>
      <c r="BJ1297" s="219"/>
      <c r="BK1297" s="850"/>
      <c r="BL1297" s="109"/>
      <c r="BM1297" s="109"/>
      <c r="BN1297" s="109"/>
      <c r="BO1297" s="109"/>
      <c r="BP1297" s="109"/>
      <c r="BQ1297" s="109"/>
      <c r="BR1297" s="109"/>
      <c r="BS1297" s="109"/>
      <c r="BT1297" s="109"/>
      <c r="BU1297" s="109"/>
      <c r="BV1297" s="109"/>
      <c r="BW1297" s="109"/>
      <c r="BX1297" s="109"/>
      <c r="BY1297" s="1000">
        <f t="shared" si="1191"/>
        <v>0</v>
      </c>
    </row>
    <row r="1298" spans="1:77">
      <c r="A1298" s="2"/>
      <c r="B1298" s="14"/>
      <c r="C1298" s="57"/>
      <c r="D1298" s="241"/>
      <c r="E1298" s="241"/>
      <c r="F1298" s="241"/>
      <c r="G1298" s="241"/>
      <c r="H1298" s="241"/>
      <c r="I1298" s="38"/>
      <c r="J1298" s="989"/>
      <c r="K1298" s="796"/>
      <c r="L1298" s="109"/>
      <c r="M1298" s="796"/>
      <c r="N1298" s="109"/>
      <c r="O1298" s="109"/>
      <c r="P1298" s="109"/>
      <c r="Q1298" s="607"/>
      <c r="R1298" s="93"/>
      <c r="S1298" s="109"/>
      <c r="T1298" s="109"/>
      <c r="U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60">
        <f t="shared" si="1192"/>
        <v>0</v>
      </c>
      <c r="AQ1298" s="160">
        <f t="shared" si="1193"/>
        <v>0</v>
      </c>
      <c r="AR1298" s="160">
        <f t="shared" si="1194"/>
        <v>0</v>
      </c>
      <c r="AS1298" s="607"/>
      <c r="AT1298" s="219"/>
      <c r="AU1298" s="13">
        <f t="shared" si="1195"/>
        <v>0</v>
      </c>
      <c r="AV1298" s="13">
        <f t="shared" si="1196"/>
        <v>0</v>
      </c>
      <c r="AW1298" s="13">
        <f t="shared" si="1197"/>
        <v>0</v>
      </c>
      <c r="AX1298" s="13">
        <f t="shared" si="1198"/>
        <v>0</v>
      </c>
      <c r="AY1298" s="13">
        <f t="shared" si="1199"/>
        <v>0</v>
      </c>
      <c r="AZ1298" s="13">
        <f t="shared" si="1200"/>
        <v>0</v>
      </c>
      <c r="BA1298" s="13">
        <f t="shared" si="1201"/>
        <v>0</v>
      </c>
      <c r="BB1298" s="13">
        <f t="shared" si="1202"/>
        <v>0</v>
      </c>
      <c r="BC1298" s="13">
        <f t="shared" si="1203"/>
        <v>0</v>
      </c>
      <c r="BD1298" s="13">
        <f t="shared" si="1204"/>
        <v>0</v>
      </c>
      <c r="BE1298" s="13">
        <f t="shared" si="1205"/>
        <v>0</v>
      </c>
      <c r="BF1298" s="13">
        <f t="shared" si="1206"/>
        <v>0</v>
      </c>
      <c r="BG1298" s="13">
        <f t="shared" si="1207"/>
        <v>0</v>
      </c>
      <c r="BH1298" s="13">
        <f t="shared" si="1208"/>
        <v>0</v>
      </c>
      <c r="BI1298" s="73">
        <f t="shared" si="1190"/>
        <v>0</v>
      </c>
      <c r="BJ1298" s="219"/>
      <c r="BK1298" s="850"/>
      <c r="BL1298" s="109"/>
      <c r="BM1298" s="109"/>
      <c r="BN1298" s="109"/>
      <c r="BO1298" s="109"/>
      <c r="BP1298" s="109"/>
      <c r="BQ1298" s="109"/>
      <c r="BR1298" s="109"/>
      <c r="BS1298" s="109"/>
      <c r="BT1298" s="109"/>
      <c r="BU1298" s="109"/>
      <c r="BV1298" s="109"/>
      <c r="BW1298" s="109"/>
      <c r="BX1298" s="109"/>
      <c r="BY1298" s="1000">
        <f t="shared" si="1191"/>
        <v>0</v>
      </c>
    </row>
    <row r="1299" spans="1:77">
      <c r="A1299" s="2"/>
      <c r="B1299" s="14"/>
      <c r="C1299" s="57"/>
      <c r="D1299" s="241"/>
      <c r="E1299" s="241"/>
      <c r="F1299" s="241"/>
      <c r="G1299" s="241"/>
      <c r="H1299" s="241"/>
      <c r="I1299" s="38"/>
      <c r="J1299" s="989"/>
      <c r="K1299" s="796"/>
      <c r="L1299" s="109"/>
      <c r="M1299" s="796"/>
      <c r="N1299" s="109"/>
      <c r="O1299" s="109"/>
      <c r="P1299" s="109"/>
      <c r="Q1299" s="607"/>
      <c r="R1299" s="93"/>
      <c r="S1299" s="109"/>
      <c r="T1299" s="109"/>
      <c r="U1299" s="109"/>
      <c r="V1299" s="109"/>
      <c r="W1299" s="109"/>
      <c r="X1299" s="109"/>
      <c r="Y1299" s="109"/>
      <c r="Z1299" s="109"/>
      <c r="AA1299" s="109"/>
      <c r="AB1299" s="109"/>
      <c r="AC1299" s="109"/>
      <c r="AD1299" s="109"/>
      <c r="AE1299" s="109"/>
      <c r="AF1299" s="109"/>
      <c r="AG1299" s="109"/>
      <c r="AH1299" s="109"/>
      <c r="AI1299" s="109"/>
      <c r="AJ1299" s="109"/>
      <c r="AK1299" s="109"/>
      <c r="AL1299" s="109"/>
      <c r="AM1299" s="109"/>
      <c r="AN1299" s="109"/>
      <c r="AO1299" s="109"/>
      <c r="AP1299" s="160">
        <f t="shared" si="1192"/>
        <v>0</v>
      </c>
      <c r="AQ1299" s="160">
        <f t="shared" si="1193"/>
        <v>0</v>
      </c>
      <c r="AR1299" s="160">
        <f t="shared" si="1194"/>
        <v>0</v>
      </c>
      <c r="AS1299" s="607"/>
      <c r="AT1299" s="219"/>
      <c r="AU1299" s="13">
        <f t="shared" si="1195"/>
        <v>0</v>
      </c>
      <c r="AV1299" s="13">
        <f t="shared" si="1196"/>
        <v>0</v>
      </c>
      <c r="AW1299" s="13">
        <f t="shared" si="1197"/>
        <v>0</v>
      </c>
      <c r="AX1299" s="13">
        <f t="shared" si="1198"/>
        <v>0</v>
      </c>
      <c r="AY1299" s="13">
        <f t="shared" si="1199"/>
        <v>0</v>
      </c>
      <c r="AZ1299" s="13">
        <f t="shared" si="1200"/>
        <v>0</v>
      </c>
      <c r="BA1299" s="13">
        <f t="shared" si="1201"/>
        <v>0</v>
      </c>
      <c r="BB1299" s="13">
        <f t="shared" si="1202"/>
        <v>0</v>
      </c>
      <c r="BC1299" s="13">
        <f t="shared" si="1203"/>
        <v>0</v>
      </c>
      <c r="BD1299" s="13">
        <f t="shared" si="1204"/>
        <v>0</v>
      </c>
      <c r="BE1299" s="13">
        <f t="shared" si="1205"/>
        <v>0</v>
      </c>
      <c r="BF1299" s="13">
        <f t="shared" si="1206"/>
        <v>0</v>
      </c>
      <c r="BG1299" s="13">
        <f t="shared" si="1207"/>
        <v>0</v>
      </c>
      <c r="BH1299" s="13">
        <f t="shared" si="1208"/>
        <v>0</v>
      </c>
      <c r="BI1299" s="73">
        <f t="shared" si="1190"/>
        <v>0</v>
      </c>
      <c r="BJ1299" s="219"/>
      <c r="BK1299" s="850"/>
      <c r="BL1299" s="109"/>
      <c r="BM1299" s="109"/>
      <c r="BN1299" s="109"/>
      <c r="BO1299" s="109"/>
      <c r="BP1299" s="109"/>
      <c r="BQ1299" s="109"/>
      <c r="BR1299" s="109"/>
      <c r="BS1299" s="109"/>
      <c r="BT1299" s="109"/>
      <c r="BU1299" s="109"/>
      <c r="BV1299" s="109"/>
      <c r="BW1299" s="109"/>
      <c r="BX1299" s="109"/>
      <c r="BY1299" s="1000">
        <f t="shared" si="1191"/>
        <v>0</v>
      </c>
    </row>
    <row r="1300" spans="1:77">
      <c r="A1300" s="2"/>
      <c r="B1300" s="14"/>
      <c r="C1300" s="57"/>
      <c r="D1300" s="241"/>
      <c r="E1300" s="241"/>
      <c r="F1300" s="241"/>
      <c r="G1300" s="241"/>
      <c r="H1300" s="241"/>
      <c r="I1300" s="38"/>
      <c r="J1300" s="989"/>
      <c r="K1300" s="796"/>
      <c r="L1300" s="109"/>
      <c r="M1300" s="796"/>
      <c r="N1300" s="109"/>
      <c r="O1300" s="109"/>
      <c r="P1300" s="109"/>
      <c r="Q1300" s="607"/>
      <c r="R1300" s="93"/>
      <c r="S1300" s="109"/>
      <c r="T1300" s="109"/>
      <c r="U1300" s="109"/>
      <c r="V1300" s="109"/>
      <c r="W1300" s="109"/>
      <c r="X1300" s="109"/>
      <c r="Y1300" s="109"/>
      <c r="Z1300" s="109"/>
      <c r="AA1300" s="109"/>
      <c r="AB1300" s="109"/>
      <c r="AC1300" s="109"/>
      <c r="AD1300" s="109"/>
      <c r="AE1300" s="109"/>
      <c r="AF1300" s="109"/>
      <c r="AG1300" s="109"/>
      <c r="AH1300" s="109"/>
      <c r="AI1300" s="109"/>
      <c r="AJ1300" s="109"/>
      <c r="AK1300" s="109"/>
      <c r="AL1300" s="109"/>
      <c r="AM1300" s="109"/>
      <c r="AN1300" s="109"/>
      <c r="AO1300" s="109"/>
      <c r="AP1300" s="160">
        <f t="shared" si="1192"/>
        <v>0</v>
      </c>
      <c r="AQ1300" s="160">
        <f t="shared" si="1193"/>
        <v>0</v>
      </c>
      <c r="AR1300" s="160">
        <f t="shared" si="1194"/>
        <v>0</v>
      </c>
      <c r="AS1300" s="607"/>
      <c r="AT1300" s="219"/>
      <c r="AU1300" s="13">
        <f t="shared" si="1195"/>
        <v>0</v>
      </c>
      <c r="AV1300" s="13">
        <f t="shared" si="1196"/>
        <v>0</v>
      </c>
      <c r="AW1300" s="13">
        <f t="shared" si="1197"/>
        <v>0</v>
      </c>
      <c r="AX1300" s="13">
        <f t="shared" si="1198"/>
        <v>0</v>
      </c>
      <c r="AY1300" s="13">
        <f t="shared" si="1199"/>
        <v>0</v>
      </c>
      <c r="AZ1300" s="13">
        <f t="shared" si="1200"/>
        <v>0</v>
      </c>
      <c r="BA1300" s="13">
        <f t="shared" si="1201"/>
        <v>0</v>
      </c>
      <c r="BB1300" s="13">
        <f t="shared" si="1202"/>
        <v>0</v>
      </c>
      <c r="BC1300" s="13">
        <f t="shared" si="1203"/>
        <v>0</v>
      </c>
      <c r="BD1300" s="13">
        <f t="shared" si="1204"/>
        <v>0</v>
      </c>
      <c r="BE1300" s="13">
        <f t="shared" si="1205"/>
        <v>0</v>
      </c>
      <c r="BF1300" s="13">
        <f t="shared" si="1206"/>
        <v>0</v>
      </c>
      <c r="BG1300" s="13">
        <f t="shared" si="1207"/>
        <v>0</v>
      </c>
      <c r="BH1300" s="13">
        <f t="shared" si="1208"/>
        <v>0</v>
      </c>
      <c r="BI1300" s="73">
        <f t="shared" si="1190"/>
        <v>0</v>
      </c>
      <c r="BJ1300" s="219"/>
      <c r="BK1300" s="850"/>
      <c r="BL1300" s="109"/>
      <c r="BM1300" s="109"/>
      <c r="BN1300" s="109"/>
      <c r="BO1300" s="109"/>
      <c r="BP1300" s="109"/>
      <c r="BQ1300" s="109"/>
      <c r="BR1300" s="109"/>
      <c r="BS1300" s="109"/>
      <c r="BT1300" s="109"/>
      <c r="BU1300" s="109"/>
      <c r="BV1300" s="109"/>
      <c r="BW1300" s="109"/>
      <c r="BX1300" s="109"/>
      <c r="BY1300" s="1000">
        <f t="shared" si="1191"/>
        <v>0</v>
      </c>
    </row>
    <row r="1301" spans="1:77">
      <c r="A1301" s="2"/>
      <c r="B1301" s="14"/>
      <c r="C1301" s="57"/>
      <c r="D1301" s="241"/>
      <c r="E1301" s="241"/>
      <c r="F1301" s="241"/>
      <c r="G1301" s="241"/>
      <c r="H1301" s="241"/>
      <c r="I1301" s="38"/>
      <c r="J1301" s="989"/>
      <c r="K1301" s="796"/>
      <c r="L1301" s="109"/>
      <c r="M1301" s="796"/>
      <c r="N1301" s="109"/>
      <c r="O1301" s="109"/>
      <c r="P1301" s="109"/>
      <c r="Q1301" s="607"/>
      <c r="R1301" s="93"/>
      <c r="S1301" s="109"/>
      <c r="T1301" s="109"/>
      <c r="U1301" s="109"/>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P1301" s="160">
        <f t="shared" si="1192"/>
        <v>0</v>
      </c>
      <c r="AQ1301" s="160">
        <f t="shared" si="1193"/>
        <v>0</v>
      </c>
      <c r="AR1301" s="160">
        <f t="shared" si="1194"/>
        <v>0</v>
      </c>
      <c r="AS1301" s="607"/>
      <c r="AT1301" s="219"/>
      <c r="AU1301" s="13">
        <f t="shared" si="1195"/>
        <v>0</v>
      </c>
      <c r="AV1301" s="13">
        <f t="shared" si="1196"/>
        <v>0</v>
      </c>
      <c r="AW1301" s="13">
        <f t="shared" si="1197"/>
        <v>0</v>
      </c>
      <c r="AX1301" s="13">
        <f t="shared" si="1198"/>
        <v>0</v>
      </c>
      <c r="AY1301" s="13">
        <f t="shared" si="1199"/>
        <v>0</v>
      </c>
      <c r="AZ1301" s="13">
        <f t="shared" si="1200"/>
        <v>0</v>
      </c>
      <c r="BA1301" s="13">
        <f t="shared" si="1201"/>
        <v>0</v>
      </c>
      <c r="BB1301" s="13">
        <f t="shared" si="1202"/>
        <v>0</v>
      </c>
      <c r="BC1301" s="13">
        <f t="shared" si="1203"/>
        <v>0</v>
      </c>
      <c r="BD1301" s="13">
        <f t="shared" si="1204"/>
        <v>0</v>
      </c>
      <c r="BE1301" s="13">
        <f t="shared" si="1205"/>
        <v>0</v>
      </c>
      <c r="BF1301" s="13">
        <f t="shared" si="1206"/>
        <v>0</v>
      </c>
      <c r="BG1301" s="13">
        <f t="shared" si="1207"/>
        <v>0</v>
      </c>
      <c r="BH1301" s="13">
        <f t="shared" si="1208"/>
        <v>0</v>
      </c>
      <c r="BI1301" s="73">
        <f t="shared" si="1190"/>
        <v>0</v>
      </c>
      <c r="BJ1301" s="219"/>
      <c r="BK1301" s="850"/>
      <c r="BL1301" s="109"/>
      <c r="BM1301" s="109"/>
      <c r="BN1301" s="109"/>
      <c r="BO1301" s="109"/>
      <c r="BP1301" s="109"/>
      <c r="BQ1301" s="109"/>
      <c r="BR1301" s="109"/>
      <c r="BS1301" s="109"/>
      <c r="BT1301" s="109"/>
      <c r="BU1301" s="109"/>
      <c r="BV1301" s="109"/>
      <c r="BW1301" s="109"/>
      <c r="BX1301" s="109"/>
      <c r="BY1301" s="1000">
        <f t="shared" si="1191"/>
        <v>0</v>
      </c>
    </row>
    <row r="1302" spans="1:77">
      <c r="A1302" s="2"/>
      <c r="B1302" s="14"/>
      <c r="C1302" s="57"/>
      <c r="D1302" s="241"/>
      <c r="E1302" s="241"/>
      <c r="F1302" s="241"/>
      <c r="G1302" s="241"/>
      <c r="H1302" s="241"/>
      <c r="I1302" s="38"/>
      <c r="J1302" s="989"/>
      <c r="K1302" s="796"/>
      <c r="L1302" s="109"/>
      <c r="M1302" s="796"/>
      <c r="N1302" s="109"/>
      <c r="O1302" s="109"/>
      <c r="P1302" s="109"/>
      <c r="Q1302" s="607"/>
      <c r="R1302" s="93"/>
      <c r="S1302" s="109"/>
      <c r="T1302" s="109"/>
      <c r="U1302" s="109"/>
      <c r="V1302" s="109"/>
      <c r="W1302" s="109"/>
      <c r="X1302" s="109"/>
      <c r="Y1302" s="109"/>
      <c r="Z1302" s="109"/>
      <c r="AA1302" s="109"/>
      <c r="AB1302" s="109"/>
      <c r="AC1302" s="109"/>
      <c r="AD1302" s="109"/>
      <c r="AE1302" s="109"/>
      <c r="AF1302" s="109"/>
      <c r="AG1302" s="109"/>
      <c r="AH1302" s="109"/>
      <c r="AI1302" s="109"/>
      <c r="AJ1302" s="109"/>
      <c r="AK1302" s="109"/>
      <c r="AL1302" s="109"/>
      <c r="AM1302" s="109"/>
      <c r="AN1302" s="109"/>
      <c r="AO1302" s="109"/>
      <c r="AP1302" s="160">
        <f t="shared" si="1192"/>
        <v>0</v>
      </c>
      <c r="AQ1302" s="160">
        <f t="shared" si="1193"/>
        <v>0</v>
      </c>
      <c r="AR1302" s="160">
        <f t="shared" si="1194"/>
        <v>0</v>
      </c>
      <c r="AS1302" s="607"/>
      <c r="AT1302" s="219"/>
      <c r="AU1302" s="13">
        <f t="shared" si="1195"/>
        <v>0</v>
      </c>
      <c r="AV1302" s="13">
        <f t="shared" si="1196"/>
        <v>0</v>
      </c>
      <c r="AW1302" s="13">
        <f t="shared" si="1197"/>
        <v>0</v>
      </c>
      <c r="AX1302" s="13">
        <f t="shared" si="1198"/>
        <v>0</v>
      </c>
      <c r="AY1302" s="13">
        <f t="shared" si="1199"/>
        <v>0</v>
      </c>
      <c r="AZ1302" s="13">
        <f t="shared" si="1200"/>
        <v>0</v>
      </c>
      <c r="BA1302" s="13">
        <f t="shared" si="1201"/>
        <v>0</v>
      </c>
      <c r="BB1302" s="13">
        <f t="shared" si="1202"/>
        <v>0</v>
      </c>
      <c r="BC1302" s="13">
        <f t="shared" si="1203"/>
        <v>0</v>
      </c>
      <c r="BD1302" s="13">
        <f t="shared" si="1204"/>
        <v>0</v>
      </c>
      <c r="BE1302" s="13">
        <f t="shared" si="1205"/>
        <v>0</v>
      </c>
      <c r="BF1302" s="13">
        <f t="shared" si="1206"/>
        <v>0</v>
      </c>
      <c r="BG1302" s="13">
        <f t="shared" si="1207"/>
        <v>0</v>
      </c>
      <c r="BH1302" s="13">
        <f t="shared" si="1208"/>
        <v>0</v>
      </c>
      <c r="BI1302" s="73">
        <f t="shared" si="1190"/>
        <v>0</v>
      </c>
      <c r="BJ1302" s="219"/>
      <c r="BK1302" s="850"/>
      <c r="BL1302" s="109"/>
      <c r="BM1302" s="109"/>
      <c r="BN1302" s="109"/>
      <c r="BO1302" s="109"/>
      <c r="BP1302" s="109"/>
      <c r="BQ1302" s="109"/>
      <c r="BR1302" s="109"/>
      <c r="BS1302" s="109"/>
      <c r="BT1302" s="109"/>
      <c r="BU1302" s="109"/>
      <c r="BV1302" s="109"/>
      <c r="BW1302" s="109"/>
      <c r="BX1302" s="109"/>
      <c r="BY1302" s="1000">
        <f t="shared" si="1191"/>
        <v>0</v>
      </c>
    </row>
    <row r="1303" spans="1:77">
      <c r="A1303" s="2"/>
      <c r="B1303" s="14"/>
      <c r="C1303" s="57"/>
      <c r="D1303" s="241"/>
      <c r="E1303" s="241"/>
      <c r="F1303" s="241"/>
      <c r="G1303" s="241"/>
      <c r="H1303" s="241"/>
      <c r="I1303" s="38"/>
      <c r="J1303" s="989"/>
      <c r="K1303" s="796"/>
      <c r="L1303" s="109"/>
      <c r="M1303" s="796"/>
      <c r="N1303" s="109"/>
      <c r="O1303" s="109"/>
      <c r="P1303" s="109"/>
      <c r="Q1303" s="607"/>
      <c r="R1303" s="93"/>
      <c r="S1303" s="109"/>
      <c r="T1303" s="109"/>
      <c r="U1303" s="109"/>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60">
        <f t="shared" si="1192"/>
        <v>0</v>
      </c>
      <c r="AQ1303" s="160">
        <f t="shared" si="1193"/>
        <v>0</v>
      </c>
      <c r="AR1303" s="160">
        <f t="shared" si="1194"/>
        <v>0</v>
      </c>
      <c r="AS1303" s="607"/>
      <c r="AT1303" s="219"/>
      <c r="AU1303" s="13">
        <f t="shared" si="1195"/>
        <v>0</v>
      </c>
      <c r="AV1303" s="13">
        <f t="shared" si="1196"/>
        <v>0</v>
      </c>
      <c r="AW1303" s="13">
        <f t="shared" si="1197"/>
        <v>0</v>
      </c>
      <c r="AX1303" s="13">
        <f t="shared" si="1198"/>
        <v>0</v>
      </c>
      <c r="AY1303" s="13">
        <f t="shared" si="1199"/>
        <v>0</v>
      </c>
      <c r="AZ1303" s="13">
        <f t="shared" si="1200"/>
        <v>0</v>
      </c>
      <c r="BA1303" s="13">
        <f t="shared" si="1201"/>
        <v>0</v>
      </c>
      <c r="BB1303" s="13">
        <f t="shared" si="1202"/>
        <v>0</v>
      </c>
      <c r="BC1303" s="13">
        <f t="shared" si="1203"/>
        <v>0</v>
      </c>
      <c r="BD1303" s="13">
        <f t="shared" si="1204"/>
        <v>0</v>
      </c>
      <c r="BE1303" s="13">
        <f t="shared" si="1205"/>
        <v>0</v>
      </c>
      <c r="BF1303" s="13">
        <f t="shared" si="1206"/>
        <v>0</v>
      </c>
      <c r="BG1303" s="13">
        <f t="shared" si="1207"/>
        <v>0</v>
      </c>
      <c r="BH1303" s="13">
        <f t="shared" si="1208"/>
        <v>0</v>
      </c>
      <c r="BI1303" s="73">
        <f t="shared" si="1190"/>
        <v>0</v>
      </c>
      <c r="BJ1303" s="219"/>
      <c r="BK1303" s="850"/>
      <c r="BL1303" s="109"/>
      <c r="BM1303" s="109"/>
      <c r="BN1303" s="109"/>
      <c r="BO1303" s="109"/>
      <c r="BP1303" s="109"/>
      <c r="BQ1303" s="109"/>
      <c r="BR1303" s="109"/>
      <c r="BS1303" s="109"/>
      <c r="BT1303" s="109"/>
      <c r="BU1303" s="109"/>
      <c r="BV1303" s="109"/>
      <c r="BW1303" s="109"/>
      <c r="BX1303" s="109"/>
      <c r="BY1303" s="1000">
        <f t="shared" si="1191"/>
        <v>0</v>
      </c>
    </row>
    <row r="1304" spans="1:77">
      <c r="A1304" s="2"/>
      <c r="B1304" s="14"/>
      <c r="C1304" s="57"/>
      <c r="D1304" s="241"/>
      <c r="E1304" s="241"/>
      <c r="F1304" s="241"/>
      <c r="G1304" s="241"/>
      <c r="H1304" s="241"/>
      <c r="I1304" s="38"/>
      <c r="J1304" s="989"/>
      <c r="K1304" s="796"/>
      <c r="L1304" s="109"/>
      <c r="M1304" s="796"/>
      <c r="N1304" s="109"/>
      <c r="O1304" s="109"/>
      <c r="P1304" s="109"/>
      <c r="Q1304" s="607"/>
      <c r="R1304" s="93"/>
      <c r="S1304" s="109"/>
      <c r="T1304" s="109"/>
      <c r="U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60">
        <f t="shared" si="1192"/>
        <v>0</v>
      </c>
      <c r="AQ1304" s="160">
        <f t="shared" si="1193"/>
        <v>0</v>
      </c>
      <c r="AR1304" s="160">
        <f t="shared" si="1194"/>
        <v>0</v>
      </c>
      <c r="AS1304" s="607"/>
      <c r="AT1304" s="219"/>
      <c r="AU1304" s="13">
        <f t="shared" si="1195"/>
        <v>0</v>
      </c>
      <c r="AV1304" s="13">
        <f t="shared" si="1196"/>
        <v>0</v>
      </c>
      <c r="AW1304" s="13">
        <f t="shared" si="1197"/>
        <v>0</v>
      </c>
      <c r="AX1304" s="13">
        <f t="shared" si="1198"/>
        <v>0</v>
      </c>
      <c r="AY1304" s="13">
        <f t="shared" si="1199"/>
        <v>0</v>
      </c>
      <c r="AZ1304" s="13">
        <f t="shared" si="1200"/>
        <v>0</v>
      </c>
      <c r="BA1304" s="13">
        <f t="shared" si="1201"/>
        <v>0</v>
      </c>
      <c r="BB1304" s="13">
        <f t="shared" si="1202"/>
        <v>0</v>
      </c>
      <c r="BC1304" s="13">
        <f t="shared" si="1203"/>
        <v>0</v>
      </c>
      <c r="BD1304" s="13">
        <f t="shared" si="1204"/>
        <v>0</v>
      </c>
      <c r="BE1304" s="13">
        <f t="shared" si="1205"/>
        <v>0</v>
      </c>
      <c r="BF1304" s="13">
        <f t="shared" si="1206"/>
        <v>0</v>
      </c>
      <c r="BG1304" s="13">
        <f t="shared" si="1207"/>
        <v>0</v>
      </c>
      <c r="BH1304" s="13">
        <f t="shared" si="1208"/>
        <v>0</v>
      </c>
      <c r="BI1304" s="73">
        <f t="shared" si="1190"/>
        <v>0</v>
      </c>
      <c r="BJ1304" s="219"/>
      <c r="BK1304" s="850"/>
      <c r="BL1304" s="109"/>
      <c r="BM1304" s="109"/>
      <c r="BN1304" s="109"/>
      <c r="BO1304" s="109"/>
      <c r="BP1304" s="109"/>
      <c r="BQ1304" s="109"/>
      <c r="BR1304" s="109"/>
      <c r="BS1304" s="109"/>
      <c r="BT1304" s="109"/>
      <c r="BU1304" s="109"/>
      <c r="BV1304" s="109"/>
      <c r="BW1304" s="109"/>
      <c r="BX1304" s="109"/>
      <c r="BY1304" s="1000">
        <f t="shared" si="1191"/>
        <v>0</v>
      </c>
    </row>
    <row r="1305" spans="1:77">
      <c r="A1305" s="2"/>
      <c r="B1305" s="14"/>
      <c r="C1305" s="57"/>
      <c r="D1305" s="241"/>
      <c r="E1305" s="241"/>
      <c r="F1305" s="241"/>
      <c r="G1305" s="241"/>
      <c r="H1305" s="241"/>
      <c r="I1305" s="38"/>
      <c r="J1305" s="989"/>
      <c r="K1305" s="796"/>
      <c r="L1305" s="109"/>
      <c r="M1305" s="796"/>
      <c r="N1305" s="109"/>
      <c r="O1305" s="109"/>
      <c r="P1305" s="109"/>
      <c r="Q1305" s="607"/>
      <c r="R1305" s="93"/>
      <c r="S1305" s="109"/>
      <c r="T1305" s="109"/>
      <c r="U1305" s="109"/>
      <c r="V1305" s="109"/>
      <c r="W1305" s="109"/>
      <c r="X1305" s="109"/>
      <c r="Y1305" s="109"/>
      <c r="Z1305" s="109"/>
      <c r="AA1305" s="109"/>
      <c r="AB1305" s="109"/>
      <c r="AC1305" s="109"/>
      <c r="AD1305" s="109"/>
      <c r="AE1305" s="109"/>
      <c r="AF1305" s="109"/>
      <c r="AG1305" s="109"/>
      <c r="AH1305" s="109"/>
      <c r="AI1305" s="109"/>
      <c r="AJ1305" s="109"/>
      <c r="AK1305" s="109"/>
      <c r="AL1305" s="109"/>
      <c r="AM1305" s="109"/>
      <c r="AN1305" s="109"/>
      <c r="AO1305" s="109"/>
      <c r="AP1305" s="160">
        <f t="shared" si="1192"/>
        <v>0</v>
      </c>
      <c r="AQ1305" s="160">
        <f t="shared" si="1193"/>
        <v>0</v>
      </c>
      <c r="AR1305" s="160">
        <f t="shared" si="1194"/>
        <v>0</v>
      </c>
      <c r="AS1305" s="607"/>
      <c r="AT1305" s="219"/>
      <c r="AU1305" s="13">
        <f t="shared" si="1195"/>
        <v>0</v>
      </c>
      <c r="AV1305" s="13">
        <f t="shared" si="1196"/>
        <v>0</v>
      </c>
      <c r="AW1305" s="13">
        <f t="shared" si="1197"/>
        <v>0</v>
      </c>
      <c r="AX1305" s="13">
        <f t="shared" si="1198"/>
        <v>0</v>
      </c>
      <c r="AY1305" s="13">
        <f t="shared" si="1199"/>
        <v>0</v>
      </c>
      <c r="AZ1305" s="13">
        <f t="shared" si="1200"/>
        <v>0</v>
      </c>
      <c r="BA1305" s="13">
        <f t="shared" si="1201"/>
        <v>0</v>
      </c>
      <c r="BB1305" s="13">
        <f t="shared" si="1202"/>
        <v>0</v>
      </c>
      <c r="BC1305" s="13">
        <f t="shared" si="1203"/>
        <v>0</v>
      </c>
      <c r="BD1305" s="13">
        <f t="shared" si="1204"/>
        <v>0</v>
      </c>
      <c r="BE1305" s="13">
        <f t="shared" si="1205"/>
        <v>0</v>
      </c>
      <c r="BF1305" s="13">
        <f t="shared" si="1206"/>
        <v>0</v>
      </c>
      <c r="BG1305" s="13">
        <f t="shared" si="1207"/>
        <v>0</v>
      </c>
      <c r="BH1305" s="13">
        <f t="shared" si="1208"/>
        <v>0</v>
      </c>
      <c r="BI1305" s="73">
        <f t="shared" si="1190"/>
        <v>0</v>
      </c>
      <c r="BJ1305" s="219"/>
      <c r="BK1305" s="850"/>
      <c r="BL1305" s="109"/>
      <c r="BM1305" s="109"/>
      <c r="BN1305" s="109"/>
      <c r="BO1305" s="109"/>
      <c r="BP1305" s="109"/>
      <c r="BQ1305" s="109"/>
      <c r="BR1305" s="109"/>
      <c r="BS1305" s="109"/>
      <c r="BT1305" s="109"/>
      <c r="BU1305" s="109"/>
      <c r="BV1305" s="109"/>
      <c r="BW1305" s="109"/>
      <c r="BX1305" s="109"/>
      <c r="BY1305" s="1000">
        <f t="shared" si="1191"/>
        <v>0</v>
      </c>
    </row>
    <row r="1306" spans="1:77">
      <c r="A1306" s="2"/>
      <c r="B1306" s="14"/>
      <c r="C1306" s="57"/>
      <c r="D1306" s="241"/>
      <c r="E1306" s="241"/>
      <c r="F1306" s="241"/>
      <c r="G1306" s="241"/>
      <c r="H1306" s="241"/>
      <c r="I1306" s="38"/>
      <c r="J1306" s="989"/>
      <c r="K1306" s="796"/>
      <c r="L1306" s="109"/>
      <c r="M1306" s="796"/>
      <c r="N1306" s="109"/>
      <c r="O1306" s="109"/>
      <c r="P1306" s="109"/>
      <c r="Q1306" s="607"/>
      <c r="R1306" s="93"/>
      <c r="S1306" s="109"/>
      <c r="T1306" s="109"/>
      <c r="U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60">
        <f t="shared" si="1192"/>
        <v>0</v>
      </c>
      <c r="AQ1306" s="160">
        <f t="shared" si="1193"/>
        <v>0</v>
      </c>
      <c r="AR1306" s="160">
        <f t="shared" si="1194"/>
        <v>0</v>
      </c>
      <c r="AS1306" s="607"/>
      <c r="AT1306" s="219"/>
      <c r="AU1306" s="13">
        <f t="shared" si="1195"/>
        <v>0</v>
      </c>
      <c r="AV1306" s="13">
        <f t="shared" si="1196"/>
        <v>0</v>
      </c>
      <c r="AW1306" s="13">
        <f t="shared" si="1197"/>
        <v>0</v>
      </c>
      <c r="AX1306" s="13">
        <f t="shared" si="1198"/>
        <v>0</v>
      </c>
      <c r="AY1306" s="13">
        <f t="shared" si="1199"/>
        <v>0</v>
      </c>
      <c r="AZ1306" s="13">
        <f t="shared" si="1200"/>
        <v>0</v>
      </c>
      <c r="BA1306" s="13">
        <f t="shared" si="1201"/>
        <v>0</v>
      </c>
      <c r="BB1306" s="13">
        <f t="shared" si="1202"/>
        <v>0</v>
      </c>
      <c r="BC1306" s="13">
        <f t="shared" si="1203"/>
        <v>0</v>
      </c>
      <c r="BD1306" s="13">
        <f t="shared" si="1204"/>
        <v>0</v>
      </c>
      <c r="BE1306" s="13">
        <f t="shared" si="1205"/>
        <v>0</v>
      </c>
      <c r="BF1306" s="13">
        <f t="shared" si="1206"/>
        <v>0</v>
      </c>
      <c r="BG1306" s="13">
        <f t="shared" si="1207"/>
        <v>0</v>
      </c>
      <c r="BH1306" s="13">
        <f t="shared" si="1208"/>
        <v>0</v>
      </c>
      <c r="BI1306" s="73">
        <f t="shared" si="1190"/>
        <v>0</v>
      </c>
      <c r="BJ1306" s="219"/>
      <c r="BK1306" s="850"/>
      <c r="BL1306" s="109"/>
      <c r="BM1306" s="109"/>
      <c r="BN1306" s="109"/>
      <c r="BO1306" s="109"/>
      <c r="BP1306" s="109"/>
      <c r="BQ1306" s="109"/>
      <c r="BR1306" s="109"/>
      <c r="BS1306" s="109"/>
      <c r="BT1306" s="109"/>
      <c r="BU1306" s="109"/>
      <c r="BV1306" s="109"/>
      <c r="BW1306" s="109"/>
      <c r="BX1306" s="109"/>
      <c r="BY1306" s="1000">
        <f t="shared" si="1191"/>
        <v>0</v>
      </c>
    </row>
    <row r="1307" spans="1:77">
      <c r="A1307" s="2"/>
      <c r="B1307" s="14"/>
      <c r="C1307" s="57"/>
      <c r="D1307" s="241"/>
      <c r="E1307" s="241"/>
      <c r="F1307" s="241"/>
      <c r="G1307" s="241"/>
      <c r="H1307" s="241"/>
      <c r="I1307" s="38"/>
      <c r="J1307" s="989"/>
      <c r="K1307" s="796"/>
      <c r="L1307" s="109"/>
      <c r="M1307" s="796"/>
      <c r="N1307" s="109"/>
      <c r="O1307" s="109"/>
      <c r="P1307" s="109"/>
      <c r="Q1307" s="607"/>
      <c r="R1307" s="93"/>
      <c r="S1307" s="109"/>
      <c r="T1307" s="109"/>
      <c r="U1307" s="109"/>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60">
        <f t="shared" si="1192"/>
        <v>0</v>
      </c>
      <c r="AQ1307" s="160">
        <f t="shared" si="1193"/>
        <v>0</v>
      </c>
      <c r="AR1307" s="160">
        <f t="shared" si="1194"/>
        <v>0</v>
      </c>
      <c r="AS1307" s="607"/>
      <c r="AT1307" s="219"/>
      <c r="AU1307" s="13">
        <f t="shared" si="1195"/>
        <v>0</v>
      </c>
      <c r="AV1307" s="13">
        <f t="shared" si="1196"/>
        <v>0</v>
      </c>
      <c r="AW1307" s="13">
        <f t="shared" si="1197"/>
        <v>0</v>
      </c>
      <c r="AX1307" s="13">
        <f t="shared" si="1198"/>
        <v>0</v>
      </c>
      <c r="AY1307" s="13">
        <f t="shared" si="1199"/>
        <v>0</v>
      </c>
      <c r="AZ1307" s="13">
        <f t="shared" si="1200"/>
        <v>0</v>
      </c>
      <c r="BA1307" s="13">
        <f t="shared" si="1201"/>
        <v>0</v>
      </c>
      <c r="BB1307" s="13">
        <f t="shared" si="1202"/>
        <v>0</v>
      </c>
      <c r="BC1307" s="13">
        <f t="shared" si="1203"/>
        <v>0</v>
      </c>
      <c r="BD1307" s="13">
        <f t="shared" si="1204"/>
        <v>0</v>
      </c>
      <c r="BE1307" s="13">
        <f t="shared" si="1205"/>
        <v>0</v>
      </c>
      <c r="BF1307" s="13">
        <f t="shared" si="1206"/>
        <v>0</v>
      </c>
      <c r="BG1307" s="13">
        <f t="shared" si="1207"/>
        <v>0</v>
      </c>
      <c r="BH1307" s="13">
        <f t="shared" si="1208"/>
        <v>0</v>
      </c>
      <c r="BI1307" s="73">
        <f t="shared" si="1190"/>
        <v>0</v>
      </c>
      <c r="BJ1307" s="219"/>
      <c r="BK1307" s="850"/>
      <c r="BL1307" s="109"/>
      <c r="BM1307" s="109"/>
      <c r="BN1307" s="109"/>
      <c r="BO1307" s="109"/>
      <c r="BP1307" s="109"/>
      <c r="BQ1307" s="109"/>
      <c r="BR1307" s="109"/>
      <c r="BS1307" s="109"/>
      <c r="BT1307" s="109"/>
      <c r="BU1307" s="109"/>
      <c r="BV1307" s="109"/>
      <c r="BW1307" s="109"/>
      <c r="BX1307" s="109"/>
      <c r="BY1307" s="1000">
        <f t="shared" si="1191"/>
        <v>0</v>
      </c>
    </row>
    <row r="1308" spans="1:77">
      <c r="A1308" s="2"/>
      <c r="B1308" s="14"/>
      <c r="C1308" s="57"/>
      <c r="D1308" s="241"/>
      <c r="E1308" s="241"/>
      <c r="F1308" s="241"/>
      <c r="G1308" s="241"/>
      <c r="H1308" s="241"/>
      <c r="I1308" s="38"/>
      <c r="J1308" s="989"/>
      <c r="K1308" s="796"/>
      <c r="L1308" s="109"/>
      <c r="M1308" s="796"/>
      <c r="N1308" s="109"/>
      <c r="O1308" s="109"/>
      <c r="P1308" s="109"/>
      <c r="Q1308" s="607"/>
      <c r="R1308" s="93"/>
      <c r="S1308" s="109"/>
      <c r="T1308" s="109"/>
      <c r="U1308" s="109"/>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P1308" s="160">
        <f t="shared" si="1192"/>
        <v>0</v>
      </c>
      <c r="AQ1308" s="160">
        <f t="shared" si="1193"/>
        <v>0</v>
      </c>
      <c r="AR1308" s="160">
        <f t="shared" si="1194"/>
        <v>0</v>
      </c>
      <c r="AS1308" s="607"/>
      <c r="AT1308" s="219"/>
      <c r="AU1308" s="13">
        <f t="shared" si="1195"/>
        <v>0</v>
      </c>
      <c r="AV1308" s="13">
        <f t="shared" si="1196"/>
        <v>0</v>
      </c>
      <c r="AW1308" s="13">
        <f t="shared" si="1197"/>
        <v>0</v>
      </c>
      <c r="AX1308" s="13">
        <f t="shared" si="1198"/>
        <v>0</v>
      </c>
      <c r="AY1308" s="13">
        <f t="shared" si="1199"/>
        <v>0</v>
      </c>
      <c r="AZ1308" s="13">
        <f t="shared" si="1200"/>
        <v>0</v>
      </c>
      <c r="BA1308" s="13">
        <f t="shared" si="1201"/>
        <v>0</v>
      </c>
      <c r="BB1308" s="13">
        <f t="shared" si="1202"/>
        <v>0</v>
      </c>
      <c r="BC1308" s="13">
        <f t="shared" si="1203"/>
        <v>0</v>
      </c>
      <c r="BD1308" s="13">
        <f t="shared" si="1204"/>
        <v>0</v>
      </c>
      <c r="BE1308" s="13">
        <f t="shared" si="1205"/>
        <v>0</v>
      </c>
      <c r="BF1308" s="13">
        <f t="shared" si="1206"/>
        <v>0</v>
      </c>
      <c r="BG1308" s="13">
        <f t="shared" si="1207"/>
        <v>0</v>
      </c>
      <c r="BH1308" s="13">
        <f t="shared" si="1208"/>
        <v>0</v>
      </c>
      <c r="BI1308" s="73">
        <f t="shared" si="1190"/>
        <v>0</v>
      </c>
      <c r="BJ1308" s="219"/>
      <c r="BK1308" s="850"/>
      <c r="BL1308" s="109"/>
      <c r="BM1308" s="109"/>
      <c r="BN1308" s="109"/>
      <c r="BO1308" s="109"/>
      <c r="BP1308" s="109"/>
      <c r="BQ1308" s="109"/>
      <c r="BR1308" s="109"/>
      <c r="BS1308" s="109"/>
      <c r="BT1308" s="109"/>
      <c r="BU1308" s="109"/>
      <c r="BV1308" s="109"/>
      <c r="BW1308" s="109"/>
      <c r="BX1308" s="109"/>
      <c r="BY1308" s="1000">
        <f t="shared" si="1191"/>
        <v>0</v>
      </c>
    </row>
    <row r="1309" spans="1:77">
      <c r="A1309" s="2"/>
      <c r="B1309" s="14"/>
      <c r="C1309" s="57"/>
      <c r="D1309" s="241"/>
      <c r="E1309" s="241"/>
      <c r="F1309" s="241"/>
      <c r="G1309" s="241"/>
      <c r="H1309" s="241"/>
      <c r="I1309" s="38"/>
      <c r="J1309" s="989"/>
      <c r="K1309" s="796"/>
      <c r="L1309" s="109"/>
      <c r="M1309" s="796"/>
      <c r="N1309" s="109"/>
      <c r="O1309" s="109"/>
      <c r="P1309" s="109"/>
      <c r="Q1309" s="607"/>
      <c r="R1309" s="93"/>
      <c r="S1309" s="109"/>
      <c r="T1309" s="109"/>
      <c r="U1309" s="109"/>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60">
        <f t="shared" si="1192"/>
        <v>0</v>
      </c>
      <c r="AQ1309" s="160">
        <f t="shared" si="1193"/>
        <v>0</v>
      </c>
      <c r="AR1309" s="160">
        <f t="shared" si="1194"/>
        <v>0</v>
      </c>
      <c r="AS1309" s="607"/>
      <c r="AT1309" s="219"/>
      <c r="AU1309" s="13">
        <f t="shared" si="1195"/>
        <v>0</v>
      </c>
      <c r="AV1309" s="13">
        <f t="shared" si="1196"/>
        <v>0</v>
      </c>
      <c r="AW1309" s="13">
        <f t="shared" si="1197"/>
        <v>0</v>
      </c>
      <c r="AX1309" s="13">
        <f t="shared" si="1198"/>
        <v>0</v>
      </c>
      <c r="AY1309" s="13">
        <f t="shared" si="1199"/>
        <v>0</v>
      </c>
      <c r="AZ1309" s="13">
        <f t="shared" si="1200"/>
        <v>0</v>
      </c>
      <c r="BA1309" s="13">
        <f t="shared" si="1201"/>
        <v>0</v>
      </c>
      <c r="BB1309" s="13">
        <f t="shared" si="1202"/>
        <v>0</v>
      </c>
      <c r="BC1309" s="13">
        <f t="shared" si="1203"/>
        <v>0</v>
      </c>
      <c r="BD1309" s="13">
        <f t="shared" si="1204"/>
        <v>0</v>
      </c>
      <c r="BE1309" s="13">
        <f t="shared" si="1205"/>
        <v>0</v>
      </c>
      <c r="BF1309" s="13">
        <f t="shared" si="1206"/>
        <v>0</v>
      </c>
      <c r="BG1309" s="13">
        <f t="shared" si="1207"/>
        <v>0</v>
      </c>
      <c r="BH1309" s="13">
        <f t="shared" si="1208"/>
        <v>0</v>
      </c>
      <c r="BI1309" s="73">
        <f t="shared" si="1190"/>
        <v>0</v>
      </c>
      <c r="BJ1309" s="219"/>
      <c r="BK1309" s="850"/>
      <c r="BL1309" s="109"/>
      <c r="BM1309" s="109"/>
      <c r="BN1309" s="109"/>
      <c r="BO1309" s="109"/>
      <c r="BP1309" s="109"/>
      <c r="BQ1309" s="109"/>
      <c r="BR1309" s="109"/>
      <c r="BS1309" s="109"/>
      <c r="BT1309" s="109"/>
      <c r="BU1309" s="109"/>
      <c r="BV1309" s="109"/>
      <c r="BW1309" s="109"/>
      <c r="BX1309" s="109"/>
      <c r="BY1309" s="1000">
        <f t="shared" si="1191"/>
        <v>0</v>
      </c>
    </row>
    <row r="1310" spans="1:77">
      <c r="A1310" s="2"/>
      <c r="B1310" s="14"/>
      <c r="C1310" s="57"/>
      <c r="D1310" s="241"/>
      <c r="E1310" s="241"/>
      <c r="F1310" s="241"/>
      <c r="G1310" s="241"/>
      <c r="H1310" s="241"/>
      <c r="I1310" s="38"/>
      <c r="J1310" s="989"/>
      <c r="K1310" s="796"/>
      <c r="L1310" s="109"/>
      <c r="M1310" s="796"/>
      <c r="N1310" s="109"/>
      <c r="O1310" s="109"/>
      <c r="P1310" s="109"/>
      <c r="Q1310" s="607"/>
      <c r="R1310" s="93"/>
      <c r="S1310" s="109"/>
      <c r="T1310" s="109"/>
      <c r="U1310" s="109"/>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60">
        <f t="shared" si="1192"/>
        <v>0</v>
      </c>
      <c r="AQ1310" s="160">
        <f t="shared" si="1193"/>
        <v>0</v>
      </c>
      <c r="AR1310" s="160">
        <f t="shared" si="1194"/>
        <v>0</v>
      </c>
      <c r="AS1310" s="607"/>
      <c r="AT1310" s="219"/>
      <c r="AU1310" s="13">
        <f t="shared" si="1195"/>
        <v>0</v>
      </c>
      <c r="AV1310" s="13">
        <f t="shared" si="1196"/>
        <v>0</v>
      </c>
      <c r="AW1310" s="13">
        <f t="shared" si="1197"/>
        <v>0</v>
      </c>
      <c r="AX1310" s="13">
        <f t="shared" si="1198"/>
        <v>0</v>
      </c>
      <c r="AY1310" s="13">
        <f t="shared" si="1199"/>
        <v>0</v>
      </c>
      <c r="AZ1310" s="13">
        <f t="shared" si="1200"/>
        <v>0</v>
      </c>
      <c r="BA1310" s="13">
        <f t="shared" si="1201"/>
        <v>0</v>
      </c>
      <c r="BB1310" s="13">
        <f t="shared" si="1202"/>
        <v>0</v>
      </c>
      <c r="BC1310" s="13">
        <f t="shared" si="1203"/>
        <v>0</v>
      </c>
      <c r="BD1310" s="13">
        <f t="shared" si="1204"/>
        <v>0</v>
      </c>
      <c r="BE1310" s="13">
        <f t="shared" si="1205"/>
        <v>0</v>
      </c>
      <c r="BF1310" s="13">
        <f t="shared" si="1206"/>
        <v>0</v>
      </c>
      <c r="BG1310" s="13">
        <f t="shared" si="1207"/>
        <v>0</v>
      </c>
      <c r="BH1310" s="13">
        <f t="shared" si="1208"/>
        <v>0</v>
      </c>
      <c r="BI1310" s="73">
        <f t="shared" si="1190"/>
        <v>0</v>
      </c>
      <c r="BJ1310" s="219"/>
      <c r="BK1310" s="850"/>
      <c r="BL1310" s="109"/>
      <c r="BM1310" s="109"/>
      <c r="BN1310" s="109"/>
      <c r="BO1310" s="109"/>
      <c r="BP1310" s="109"/>
      <c r="BQ1310" s="109"/>
      <c r="BR1310" s="109"/>
      <c r="BS1310" s="109"/>
      <c r="BT1310" s="109"/>
      <c r="BU1310" s="109"/>
      <c r="BV1310" s="109"/>
      <c r="BW1310" s="109"/>
      <c r="BX1310" s="109"/>
      <c r="BY1310" s="1000">
        <f t="shared" si="1191"/>
        <v>0</v>
      </c>
    </row>
    <row r="1311" spans="1:77">
      <c r="A1311" s="2"/>
      <c r="B1311" s="14"/>
      <c r="C1311" s="57"/>
      <c r="D1311" s="241"/>
      <c r="E1311" s="241"/>
      <c r="F1311" s="241"/>
      <c r="G1311" s="241"/>
      <c r="H1311" s="241"/>
      <c r="I1311" s="38"/>
      <c r="J1311" s="989"/>
      <c r="K1311" s="796"/>
      <c r="L1311" s="109"/>
      <c r="M1311" s="796"/>
      <c r="N1311" s="109"/>
      <c r="O1311" s="109"/>
      <c r="P1311" s="109"/>
      <c r="Q1311" s="607"/>
      <c r="R1311" s="93"/>
      <c r="S1311" s="109"/>
      <c r="T1311" s="109"/>
      <c r="U1311" s="109"/>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60">
        <f t="shared" si="1192"/>
        <v>0</v>
      </c>
      <c r="AQ1311" s="160">
        <f t="shared" si="1193"/>
        <v>0</v>
      </c>
      <c r="AR1311" s="160">
        <f t="shared" si="1194"/>
        <v>0</v>
      </c>
      <c r="AS1311" s="607"/>
      <c r="AT1311" s="219"/>
      <c r="AU1311" s="13">
        <f t="shared" si="1195"/>
        <v>0</v>
      </c>
      <c r="AV1311" s="13">
        <f t="shared" si="1196"/>
        <v>0</v>
      </c>
      <c r="AW1311" s="13">
        <f t="shared" si="1197"/>
        <v>0</v>
      </c>
      <c r="AX1311" s="13">
        <f t="shared" si="1198"/>
        <v>0</v>
      </c>
      <c r="AY1311" s="13">
        <f t="shared" si="1199"/>
        <v>0</v>
      </c>
      <c r="AZ1311" s="13">
        <f t="shared" si="1200"/>
        <v>0</v>
      </c>
      <c r="BA1311" s="13">
        <f t="shared" si="1201"/>
        <v>0</v>
      </c>
      <c r="BB1311" s="13">
        <f t="shared" si="1202"/>
        <v>0</v>
      </c>
      <c r="BC1311" s="13">
        <f t="shared" si="1203"/>
        <v>0</v>
      </c>
      <c r="BD1311" s="13">
        <f t="shared" si="1204"/>
        <v>0</v>
      </c>
      <c r="BE1311" s="13">
        <f t="shared" si="1205"/>
        <v>0</v>
      </c>
      <c r="BF1311" s="13">
        <f t="shared" si="1206"/>
        <v>0</v>
      </c>
      <c r="BG1311" s="13">
        <f t="shared" si="1207"/>
        <v>0</v>
      </c>
      <c r="BH1311" s="13">
        <f t="shared" si="1208"/>
        <v>0</v>
      </c>
      <c r="BI1311" s="73">
        <f t="shared" si="1190"/>
        <v>0</v>
      </c>
      <c r="BJ1311" s="219"/>
      <c r="BK1311" s="850"/>
      <c r="BL1311" s="109"/>
      <c r="BM1311" s="109"/>
      <c r="BN1311" s="109"/>
      <c r="BO1311" s="109"/>
      <c r="BP1311" s="109"/>
      <c r="BQ1311" s="109"/>
      <c r="BR1311" s="109"/>
      <c r="BS1311" s="109"/>
      <c r="BT1311" s="109"/>
      <c r="BU1311" s="109"/>
      <c r="BV1311" s="109"/>
      <c r="BW1311" s="109"/>
      <c r="BX1311" s="109"/>
      <c r="BY1311" s="1000">
        <f t="shared" si="1191"/>
        <v>0</v>
      </c>
    </row>
    <row r="1312" spans="1:77">
      <c r="A1312" s="2"/>
      <c r="B1312" s="14"/>
      <c r="C1312" s="57"/>
      <c r="D1312" s="241"/>
      <c r="E1312" s="241"/>
      <c r="F1312" s="241"/>
      <c r="G1312" s="241"/>
      <c r="H1312" s="241"/>
      <c r="I1312" s="38"/>
      <c r="J1312" s="989"/>
      <c r="K1312" s="796"/>
      <c r="L1312" s="109"/>
      <c r="M1312" s="796"/>
      <c r="N1312" s="109"/>
      <c r="O1312" s="109"/>
      <c r="P1312" s="109"/>
      <c r="Q1312" s="607"/>
      <c r="R1312" s="93"/>
      <c r="S1312" s="109"/>
      <c r="T1312" s="109"/>
      <c r="U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60">
        <f t="shared" si="1192"/>
        <v>0</v>
      </c>
      <c r="AQ1312" s="160">
        <f t="shared" si="1193"/>
        <v>0</v>
      </c>
      <c r="AR1312" s="160">
        <f t="shared" si="1194"/>
        <v>0</v>
      </c>
      <c r="AS1312" s="607"/>
      <c r="AT1312" s="219"/>
      <c r="AU1312" s="13">
        <f t="shared" si="1195"/>
        <v>0</v>
      </c>
      <c r="AV1312" s="13">
        <f t="shared" si="1196"/>
        <v>0</v>
      </c>
      <c r="AW1312" s="13">
        <f t="shared" si="1197"/>
        <v>0</v>
      </c>
      <c r="AX1312" s="13">
        <f t="shared" si="1198"/>
        <v>0</v>
      </c>
      <c r="AY1312" s="13">
        <f t="shared" si="1199"/>
        <v>0</v>
      </c>
      <c r="AZ1312" s="13">
        <f t="shared" si="1200"/>
        <v>0</v>
      </c>
      <c r="BA1312" s="13">
        <f t="shared" si="1201"/>
        <v>0</v>
      </c>
      <c r="BB1312" s="13">
        <f t="shared" si="1202"/>
        <v>0</v>
      </c>
      <c r="BC1312" s="13">
        <f t="shared" si="1203"/>
        <v>0</v>
      </c>
      <c r="BD1312" s="13">
        <f t="shared" si="1204"/>
        <v>0</v>
      </c>
      <c r="BE1312" s="13">
        <f t="shared" si="1205"/>
        <v>0</v>
      </c>
      <c r="BF1312" s="13">
        <f t="shared" si="1206"/>
        <v>0</v>
      </c>
      <c r="BG1312" s="13">
        <f t="shared" si="1207"/>
        <v>0</v>
      </c>
      <c r="BH1312" s="13">
        <f t="shared" si="1208"/>
        <v>0</v>
      </c>
      <c r="BI1312" s="73">
        <f t="shared" si="1190"/>
        <v>0</v>
      </c>
      <c r="BJ1312" s="219"/>
      <c r="BK1312" s="850"/>
      <c r="BL1312" s="109"/>
      <c r="BM1312" s="109"/>
      <c r="BN1312" s="109"/>
      <c r="BO1312" s="109"/>
      <c r="BP1312" s="109"/>
      <c r="BQ1312" s="109"/>
      <c r="BR1312" s="109"/>
      <c r="BS1312" s="109"/>
      <c r="BT1312" s="109"/>
      <c r="BU1312" s="109"/>
      <c r="BV1312" s="109"/>
      <c r="BW1312" s="109"/>
      <c r="BX1312" s="109"/>
      <c r="BY1312" s="1000">
        <f t="shared" si="1191"/>
        <v>0</v>
      </c>
    </row>
    <row r="1313" spans="1:77">
      <c r="A1313" s="2"/>
      <c r="B1313" s="14"/>
      <c r="C1313" s="57"/>
      <c r="D1313" s="241"/>
      <c r="E1313" s="241"/>
      <c r="F1313" s="241"/>
      <c r="G1313" s="241"/>
      <c r="H1313" s="241"/>
      <c r="I1313" s="38"/>
      <c r="J1313" s="989"/>
      <c r="K1313" s="796"/>
      <c r="L1313" s="109"/>
      <c r="M1313" s="796"/>
      <c r="N1313" s="109"/>
      <c r="O1313" s="109"/>
      <c r="P1313" s="109"/>
      <c r="Q1313" s="607"/>
      <c r="R1313" s="93"/>
      <c r="S1313" s="109"/>
      <c r="T1313" s="109"/>
      <c r="U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60">
        <f t="shared" si="1192"/>
        <v>0</v>
      </c>
      <c r="AQ1313" s="160">
        <f t="shared" si="1193"/>
        <v>0</v>
      </c>
      <c r="AR1313" s="160">
        <f t="shared" si="1194"/>
        <v>0</v>
      </c>
      <c r="AS1313" s="607"/>
      <c r="AT1313" s="219"/>
      <c r="AU1313" s="13">
        <f t="shared" si="1195"/>
        <v>0</v>
      </c>
      <c r="AV1313" s="13">
        <f t="shared" si="1196"/>
        <v>0</v>
      </c>
      <c r="AW1313" s="13">
        <f t="shared" si="1197"/>
        <v>0</v>
      </c>
      <c r="AX1313" s="13">
        <f t="shared" si="1198"/>
        <v>0</v>
      </c>
      <c r="AY1313" s="13">
        <f t="shared" si="1199"/>
        <v>0</v>
      </c>
      <c r="AZ1313" s="13">
        <f t="shared" si="1200"/>
        <v>0</v>
      </c>
      <c r="BA1313" s="13">
        <f t="shared" si="1201"/>
        <v>0</v>
      </c>
      <c r="BB1313" s="13">
        <f t="shared" si="1202"/>
        <v>0</v>
      </c>
      <c r="BC1313" s="13">
        <f t="shared" si="1203"/>
        <v>0</v>
      </c>
      <c r="BD1313" s="13">
        <f t="shared" si="1204"/>
        <v>0</v>
      </c>
      <c r="BE1313" s="13">
        <f t="shared" si="1205"/>
        <v>0</v>
      </c>
      <c r="BF1313" s="13">
        <f t="shared" si="1206"/>
        <v>0</v>
      </c>
      <c r="BG1313" s="13">
        <f t="shared" si="1207"/>
        <v>0</v>
      </c>
      <c r="BH1313" s="13">
        <f t="shared" si="1208"/>
        <v>0</v>
      </c>
      <c r="BI1313" s="73">
        <f t="shared" si="1190"/>
        <v>0</v>
      </c>
      <c r="BJ1313" s="219"/>
      <c r="BK1313" s="850"/>
      <c r="BL1313" s="109"/>
      <c r="BM1313" s="109"/>
      <c r="BN1313" s="109"/>
      <c r="BO1313" s="109"/>
      <c r="BP1313" s="109"/>
      <c r="BQ1313" s="109"/>
      <c r="BR1313" s="109"/>
      <c r="BS1313" s="109"/>
      <c r="BT1313" s="109"/>
      <c r="BU1313" s="109"/>
      <c r="BV1313" s="109"/>
      <c r="BW1313" s="109"/>
      <c r="BX1313" s="109"/>
      <c r="BY1313" s="1000">
        <f t="shared" si="1191"/>
        <v>0</v>
      </c>
    </row>
    <row r="1314" spans="1:77" ht="13.5" thickBot="1">
      <c r="A1314" s="2"/>
      <c r="J1314" s="410"/>
      <c r="K1314" s="468"/>
      <c r="L1314" s="34"/>
      <c r="M1314" s="468"/>
      <c r="N1314" s="34"/>
      <c r="O1314" s="34"/>
      <c r="P1314" s="34"/>
      <c r="Q1314" s="412"/>
      <c r="R1314" s="972"/>
      <c r="S1314" s="19">
        <f>SUM(S67:S1313)</f>
        <v>62065603.10999997</v>
      </c>
      <c r="T1314" s="19">
        <f t="shared" ref="T1314:AO1314" si="1209">SUM(T67:T1313)</f>
        <v>62289598.94000002</v>
      </c>
      <c r="U1314" s="19">
        <f t="shared" si="1209"/>
        <v>46962357.819999978</v>
      </c>
      <c r="V1314" s="19">
        <f t="shared" si="1209"/>
        <v>74272883.821423054</v>
      </c>
      <c r="W1314" s="19">
        <f t="shared" si="1209"/>
        <v>281074239.21704793</v>
      </c>
      <c r="X1314" s="19">
        <f t="shared" si="1209"/>
        <v>163962031.00524476</v>
      </c>
      <c r="Y1314" s="19">
        <f t="shared" si="1209"/>
        <v>25208423.88525391</v>
      </c>
      <c r="Z1314" s="19">
        <f t="shared" si="1209"/>
        <v>30636425.139080927</v>
      </c>
      <c r="AA1314" s="19">
        <f t="shared" si="1209"/>
        <v>44589903.613987505</v>
      </c>
      <c r="AB1314" s="19">
        <f t="shared" si="1209"/>
        <v>181908296.38121349</v>
      </c>
      <c r="AC1314" s="19">
        <f t="shared" si="1209"/>
        <v>252321895.69190314</v>
      </c>
      <c r="AD1314" s="19">
        <f t="shared" si="1209"/>
        <v>131895383.80405194</v>
      </c>
      <c r="AE1314" s="19">
        <f t="shared" si="1209"/>
        <v>46628539.783530056</v>
      </c>
      <c r="AF1314" s="19">
        <f t="shared" si="1209"/>
        <v>56940994.020070426</v>
      </c>
      <c r="AG1314" s="19">
        <f t="shared" si="1209"/>
        <v>103432734.97539608</v>
      </c>
      <c r="AH1314" s="19">
        <f t="shared" si="1209"/>
        <v>62254672.243921936</v>
      </c>
      <c r="AI1314" s="19">
        <f t="shared" si="1209"/>
        <v>80969374.221672744</v>
      </c>
      <c r="AJ1314" s="19">
        <f t="shared" si="1209"/>
        <v>280867128.09491742</v>
      </c>
      <c r="AK1314" s="19">
        <f t="shared" si="1209"/>
        <v>23568923.6667246</v>
      </c>
      <c r="AL1314" s="19">
        <f t="shared" si="1209"/>
        <v>26709660.394305088</v>
      </c>
      <c r="AM1314" s="19">
        <f t="shared" si="1209"/>
        <v>41002743.56697014</v>
      </c>
      <c r="AN1314" s="19">
        <f t="shared" si="1209"/>
        <v>38506533.276121639</v>
      </c>
      <c r="AO1314" s="19">
        <f t="shared" si="1209"/>
        <v>499732895.79139811</v>
      </c>
      <c r="AP1314" s="160">
        <f t="shared" ref="AP1314" si="1210">SUM(S1314:AA1314)</f>
        <v>791061466.55203795</v>
      </c>
      <c r="AQ1314" s="160">
        <f t="shared" ref="AQ1314" si="1211">SUM(AB1314:AO1314)</f>
        <v>1826739775.9121966</v>
      </c>
      <c r="AR1314" s="160">
        <f t="shared" ref="AR1314" si="1212">SUM(S1314:AO1314)</f>
        <v>2617801242.4642344</v>
      </c>
      <c r="AS1314" s="959"/>
      <c r="AT1314" s="219"/>
      <c r="AU1314" s="19">
        <f t="shared" ref="AU1314:BG1314" si="1213">SUM(AU67:AU1313)</f>
        <v>143221046.89121369</v>
      </c>
      <c r="AV1314" s="19">
        <f t="shared" si="1213"/>
        <v>248335296.8319031</v>
      </c>
      <c r="AW1314" s="19">
        <f t="shared" si="1213"/>
        <v>73353281.404051945</v>
      </c>
      <c r="AX1314" s="19">
        <f t="shared" si="1213"/>
        <v>72871567.903530031</v>
      </c>
      <c r="AY1314" s="19">
        <f t="shared" si="1213"/>
        <v>55870097.700070426</v>
      </c>
      <c r="AZ1314" s="19">
        <f t="shared" si="1213"/>
        <v>119181759.80539608</v>
      </c>
      <c r="BA1314" s="19">
        <f t="shared" si="1213"/>
        <v>60753492.733921938</v>
      </c>
      <c r="BB1314" s="19">
        <f t="shared" si="1213"/>
        <v>82000564.921672761</v>
      </c>
      <c r="BC1314" s="19">
        <f t="shared" si="1213"/>
        <v>174753948.30491745</v>
      </c>
      <c r="BD1314" s="19">
        <f t="shared" si="1213"/>
        <v>22802147.726724595</v>
      </c>
      <c r="BE1314" s="19">
        <f t="shared" si="1213"/>
        <v>25956422.984305091</v>
      </c>
      <c r="BF1314" s="19">
        <f t="shared" si="1213"/>
        <v>41226524.566970125</v>
      </c>
      <c r="BG1314" s="19">
        <f t="shared" si="1213"/>
        <v>38203663.276121639</v>
      </c>
      <c r="BH1314" s="19">
        <f>SUM(BH67:BH1313)</f>
        <v>500859628.33139813</v>
      </c>
      <c r="BI1314" s="175">
        <f>SUM(AU1314:BH1314)</f>
        <v>1659389443.3821969</v>
      </c>
      <c r="BJ1314" s="219"/>
      <c r="BK1314" s="1004">
        <f>SUM(BK67:BK1313)</f>
        <v>143047460.52813676</v>
      </c>
      <c r="BL1314" s="19">
        <f t="shared" ref="BL1314:BX1314" si="1214">SUM(BL67:BL1313)</f>
        <v>246006511.3011339</v>
      </c>
      <c r="BM1314" s="19">
        <f t="shared" si="1214"/>
        <v>72929479.754821196</v>
      </c>
      <c r="BN1314" s="19">
        <f t="shared" si="1214"/>
        <v>72562252.100453109</v>
      </c>
      <c r="BO1314" s="19">
        <f t="shared" si="1214"/>
        <v>53496743.386224277</v>
      </c>
      <c r="BP1314" s="19">
        <f t="shared" si="1214"/>
        <v>118833756.51924224</v>
      </c>
      <c r="BQ1314" s="19">
        <f t="shared" si="1214"/>
        <v>60362408.346229635</v>
      </c>
      <c r="BR1314" s="19">
        <f t="shared" si="1214"/>
        <v>81628814.380134314</v>
      </c>
      <c r="BS1314" s="19">
        <f t="shared" si="1214"/>
        <v>173266244.82799441</v>
      </c>
      <c r="BT1314" s="19">
        <f t="shared" si="1214"/>
        <v>22515867.332878441</v>
      </c>
      <c r="BU1314" s="19">
        <f t="shared" si="1214"/>
        <v>25840782.882766634</v>
      </c>
      <c r="BV1314" s="19">
        <f t="shared" si="1214"/>
        <v>40278659.283893198</v>
      </c>
      <c r="BW1314" s="19">
        <f t="shared" si="1214"/>
        <v>38027534.527701564</v>
      </c>
      <c r="BX1314" s="19">
        <f t="shared" si="1214"/>
        <v>496235988.47866738</v>
      </c>
      <c r="BY1314" s="1000">
        <f>SUM(BK1314:BX1314)</f>
        <v>1645032503.6502771</v>
      </c>
    </row>
    <row r="1315" spans="1:77" ht="13.5" thickTop="1">
      <c r="A1315" s="2"/>
      <c r="J1315" s="410"/>
      <c r="K1315" s="468"/>
      <c r="L1315" s="34"/>
      <c r="M1315" s="468"/>
      <c r="N1315" s="34"/>
      <c r="O1315" s="34"/>
      <c r="P1315" s="34"/>
      <c r="Q1315" s="412"/>
      <c r="R1315" s="972"/>
      <c r="S1315" s="90"/>
      <c r="T1315" s="90"/>
      <c r="U1315" s="90"/>
      <c r="V1315" s="90"/>
      <c r="W1315" s="90"/>
      <c r="X1315" s="90"/>
      <c r="Y1315" s="90"/>
      <c r="Z1315" s="90"/>
      <c r="AA1315" s="90"/>
      <c r="AB1315" s="90"/>
      <c r="AC1315" s="90"/>
      <c r="AD1315" s="90"/>
      <c r="AE1315" s="90"/>
      <c r="AF1315" s="90"/>
      <c r="AG1315" s="90"/>
      <c r="AH1315" s="90"/>
      <c r="AI1315" s="90"/>
      <c r="AJ1315" s="90"/>
      <c r="AK1315" s="90"/>
      <c r="AL1315" s="90"/>
      <c r="AM1315" s="90"/>
      <c r="AN1315" s="90"/>
      <c r="AO1315" s="90"/>
      <c r="AP1315" s="160"/>
      <c r="AQ1315" s="160"/>
      <c r="AR1315" s="160"/>
      <c r="AS1315" s="973"/>
      <c r="AT1315" s="219"/>
      <c r="BJ1315" s="219"/>
      <c r="BK1315" s="410"/>
      <c r="BL1315" s="34"/>
      <c r="BM1315" s="34"/>
      <c r="BN1315" s="34"/>
      <c r="BO1315" s="34"/>
      <c r="BP1315" s="34"/>
      <c r="BQ1315" s="34"/>
      <c r="BR1315" s="34"/>
      <c r="BS1315" s="34"/>
      <c r="BT1315" s="34"/>
      <c r="BU1315" s="34"/>
      <c r="BV1315" s="34"/>
      <c r="BW1315" s="34"/>
      <c r="BX1315" s="34"/>
      <c r="BY1315" s="412"/>
    </row>
    <row r="1316" spans="1:77" ht="13.5" thickBot="1">
      <c r="A1316" s="220"/>
      <c r="B1316" s="219"/>
      <c r="C1316" s="723"/>
      <c r="D1316" s="219"/>
      <c r="E1316" s="219"/>
      <c r="F1316" s="219"/>
      <c r="G1316" s="219"/>
      <c r="H1316" s="219"/>
      <c r="I1316" s="219"/>
      <c r="J1316" s="990"/>
      <c r="K1316" s="991"/>
      <c r="L1316" s="992"/>
      <c r="M1316" s="991"/>
      <c r="N1316" s="992"/>
      <c r="O1316" s="992"/>
      <c r="P1316" s="992"/>
      <c r="Q1316" s="993"/>
      <c r="R1316" s="974"/>
      <c r="S1316" s="975"/>
      <c r="T1316" s="975"/>
      <c r="U1316" s="975"/>
      <c r="V1316" s="975"/>
      <c r="W1316" s="975"/>
      <c r="X1316" s="975"/>
      <c r="Y1316" s="975"/>
      <c r="Z1316" s="975"/>
      <c r="AA1316" s="975"/>
      <c r="AB1316" s="975"/>
      <c r="AC1316" s="975"/>
      <c r="AD1316" s="975"/>
      <c r="AE1316" s="975"/>
      <c r="AF1316" s="975"/>
      <c r="AG1316" s="975"/>
      <c r="AH1316" s="975"/>
      <c r="AI1316" s="975"/>
      <c r="AJ1316" s="975"/>
      <c r="AK1316" s="975"/>
      <c r="AL1316" s="975"/>
      <c r="AM1316" s="975"/>
      <c r="AN1316" s="975"/>
      <c r="AO1316" s="975"/>
      <c r="AP1316" s="975"/>
      <c r="AQ1316" s="975"/>
      <c r="AR1316" s="975"/>
      <c r="AS1316" s="976"/>
      <c r="AT1316" s="219"/>
      <c r="AU1316" s="219"/>
      <c r="AV1316" s="219"/>
      <c r="AW1316" s="219"/>
      <c r="AX1316" s="219"/>
      <c r="AY1316" s="219"/>
      <c r="AZ1316" s="219"/>
      <c r="BA1316" s="219"/>
      <c r="BB1316" s="219"/>
      <c r="BC1316" s="219"/>
      <c r="BD1316" s="219"/>
      <c r="BE1316" s="219"/>
      <c r="BF1316" s="219"/>
      <c r="BG1316" s="219"/>
      <c r="BH1316" s="219"/>
      <c r="BI1316" s="219"/>
      <c r="BJ1316" s="219"/>
      <c r="BK1316" s="990"/>
      <c r="BL1316" s="992"/>
      <c r="BM1316" s="992"/>
      <c r="BN1316" s="992"/>
      <c r="BO1316" s="992"/>
      <c r="BP1316" s="992"/>
      <c r="BQ1316" s="992"/>
      <c r="BR1316" s="992"/>
      <c r="BS1316" s="992"/>
      <c r="BT1316" s="992"/>
      <c r="BU1316" s="992"/>
      <c r="BV1316" s="992"/>
      <c r="BW1316" s="992"/>
      <c r="BX1316" s="992"/>
      <c r="BY1316" s="993"/>
    </row>
  </sheetData>
  <mergeCells count="5">
    <mergeCell ref="L3:M3"/>
    <mergeCell ref="N3:O3"/>
    <mergeCell ref="P3:Q3"/>
    <mergeCell ref="J3:K3"/>
    <mergeCell ref="J2:Q2"/>
  </mergeCells>
  <pageMargins left="0.7" right="0.7" top="0.75" bottom="0.75" header="0.3" footer="0.3"/>
  <ignoredErrors>
    <ignoredError sqref="AQ67:AQ1313 AP67 AP68:AP1272" formulaRange="1"/>
  </ignoredErrors>
  <drawing r:id="rId1"/>
</worksheet>
</file>

<file path=xl/worksheets/sheet14.xml><?xml version="1.0" encoding="utf-8"?>
<worksheet xmlns="http://schemas.openxmlformats.org/spreadsheetml/2006/main" xmlns:r="http://schemas.openxmlformats.org/officeDocument/2006/relationships">
  <sheetPr codeName="Sheet12">
    <pageSetUpPr fitToPage="1"/>
  </sheetPr>
  <dimension ref="A1:AH959"/>
  <sheetViews>
    <sheetView zoomScale="70" zoomScaleNormal="70" workbookViewId="0">
      <pane xSplit="2" ySplit="5" topLeftCell="T42" activePane="bottomRight" state="frozen"/>
      <selection pane="topRight" activeCell="C1" sqref="C1"/>
      <selection pane="bottomLeft" activeCell="A6" sqref="A6"/>
      <selection pane="bottomRight" activeCell="V44" sqref="V44"/>
    </sheetView>
  </sheetViews>
  <sheetFormatPr defaultRowHeight="12.75"/>
  <cols>
    <col min="1" max="1" width="26.28515625" style="866" bestFit="1" customWidth="1"/>
    <col min="2" max="2" width="62.5703125" style="866" customWidth="1"/>
    <col min="3" max="3" width="8.85546875" style="867" customWidth="1"/>
    <col min="4" max="4" width="9.85546875" style="867" customWidth="1"/>
    <col min="5" max="5" width="15.42578125" style="867" bestFit="1" customWidth="1"/>
    <col min="6" max="6" width="2.7109375" style="866" customWidth="1"/>
    <col min="7" max="7" width="16.5703125" style="866" customWidth="1"/>
    <col min="8" max="8" width="34.85546875" style="866" customWidth="1"/>
    <col min="9" max="9" width="2.7109375" style="866" customWidth="1"/>
    <col min="10" max="10" width="29" style="866" customWidth="1"/>
    <col min="11" max="11" width="34.7109375" style="866" customWidth="1"/>
    <col min="12" max="12" width="25.28515625" style="866" customWidth="1"/>
    <col min="13" max="13" width="2.7109375" style="866" customWidth="1"/>
    <col min="14" max="14" width="22.28515625" style="866" customWidth="1"/>
    <col min="15" max="15" width="34.85546875" style="866" customWidth="1"/>
    <col min="16" max="16" width="25.140625" style="866" customWidth="1"/>
    <col min="17" max="17" width="2.7109375" style="866" customWidth="1"/>
    <col min="18" max="18" width="27" style="866" customWidth="1"/>
    <col min="19" max="19" width="25.140625" style="866" customWidth="1"/>
    <col min="20" max="20" width="2.7109375" style="866" customWidth="1"/>
    <col min="21" max="21" width="10.5703125" style="866" bestFit="1" customWidth="1"/>
    <col min="22" max="22" width="11.5703125" style="866" bestFit="1" customWidth="1"/>
    <col min="23" max="23" width="10.5703125" style="866" bestFit="1" customWidth="1"/>
    <col min="24" max="24" width="11.5703125" style="866" bestFit="1" customWidth="1"/>
    <col min="25" max="26" width="10.5703125" style="866" bestFit="1" customWidth="1"/>
    <col min="27" max="27" width="9.140625" style="866"/>
    <col min="28" max="28" width="10.5703125" style="866" bestFit="1" customWidth="1"/>
    <col min="29" max="29" width="11.5703125" style="866" bestFit="1" customWidth="1"/>
    <col min="30" max="33" width="9.140625" style="866"/>
    <col min="34" max="34" width="10.5703125" style="866" bestFit="1" customWidth="1"/>
    <col min="35" max="16384" width="9.140625" style="866"/>
  </cols>
  <sheetData>
    <row r="1" spans="1:34">
      <c r="A1" s="865" t="s">
        <v>202</v>
      </c>
    </row>
    <row r="2" spans="1:34">
      <c r="A2" s="865" t="s">
        <v>3564</v>
      </c>
    </row>
    <row r="3" spans="1:34" ht="12" customHeight="1">
      <c r="A3" s="865" t="s">
        <v>3592</v>
      </c>
      <c r="B3" s="868"/>
    </row>
    <row r="4" spans="1:34" ht="12" customHeight="1">
      <c r="B4" s="868"/>
      <c r="F4" s="869"/>
      <c r="G4" s="1191" t="s">
        <v>3593</v>
      </c>
      <c r="H4" s="1192"/>
      <c r="I4" s="870"/>
      <c r="J4" s="1191" t="s">
        <v>3594</v>
      </c>
      <c r="K4" s="1193"/>
      <c r="L4" s="1192"/>
      <c r="N4" s="1191" t="s">
        <v>3595</v>
      </c>
      <c r="O4" s="1193"/>
      <c r="P4" s="1192"/>
      <c r="R4" s="1191" t="s">
        <v>3596</v>
      </c>
      <c r="S4" s="1192"/>
      <c r="U4" s="1191" t="s">
        <v>3597</v>
      </c>
      <c r="V4" s="1193"/>
      <c r="W4" s="1193"/>
      <c r="X4" s="1193"/>
      <c r="Y4" s="1193"/>
      <c r="Z4" s="1193"/>
      <c r="AA4" s="1193"/>
      <c r="AB4" s="1193"/>
      <c r="AC4" s="1193"/>
      <c r="AD4" s="1193"/>
      <c r="AE4" s="1193"/>
      <c r="AF4" s="1193"/>
      <c r="AG4" s="1193"/>
      <c r="AH4" s="1192"/>
    </row>
    <row r="5" spans="1:34" ht="51">
      <c r="A5" s="869" t="s">
        <v>204</v>
      </c>
      <c r="B5" s="869" t="s">
        <v>1389</v>
      </c>
      <c r="C5" s="869" t="s">
        <v>175</v>
      </c>
      <c r="D5" s="869" t="s">
        <v>176</v>
      </c>
      <c r="E5" s="869" t="s">
        <v>3598</v>
      </c>
      <c r="F5" s="869"/>
      <c r="G5" s="871" t="s">
        <v>3531</v>
      </c>
      <c r="H5" s="871" t="s">
        <v>1391</v>
      </c>
      <c r="J5" s="871" t="s">
        <v>3532</v>
      </c>
      <c r="K5" s="871" t="s">
        <v>1391</v>
      </c>
      <c r="L5" s="871" t="s">
        <v>3599</v>
      </c>
      <c r="N5" s="871" t="s">
        <v>3533</v>
      </c>
      <c r="O5" s="871" t="s">
        <v>1391</v>
      </c>
      <c r="P5" s="871" t="s">
        <v>3599</v>
      </c>
      <c r="R5" s="871" t="s">
        <v>3600</v>
      </c>
      <c r="S5" s="871" t="s">
        <v>3599</v>
      </c>
      <c r="U5" s="872">
        <v>41000</v>
      </c>
      <c r="V5" s="872">
        <v>41030</v>
      </c>
      <c r="W5" s="872">
        <v>41061</v>
      </c>
      <c r="X5" s="872">
        <v>41091</v>
      </c>
      <c r="Y5" s="872">
        <v>41122</v>
      </c>
      <c r="Z5" s="872">
        <v>41153</v>
      </c>
      <c r="AA5" s="872">
        <v>41183</v>
      </c>
      <c r="AB5" s="872">
        <v>41214</v>
      </c>
      <c r="AC5" s="872">
        <v>41244</v>
      </c>
      <c r="AD5" s="872">
        <v>41275</v>
      </c>
      <c r="AE5" s="872">
        <v>41306</v>
      </c>
      <c r="AF5" s="872">
        <v>41334</v>
      </c>
      <c r="AG5" s="872">
        <v>41365</v>
      </c>
      <c r="AH5" s="872">
        <v>41395</v>
      </c>
    </row>
    <row r="6" spans="1:34">
      <c r="A6" s="873" t="s">
        <v>2039</v>
      </c>
      <c r="B6" s="873" t="s">
        <v>2040</v>
      </c>
      <c r="C6" s="874" t="s">
        <v>23</v>
      </c>
      <c r="D6" s="874" t="s">
        <v>31</v>
      </c>
      <c r="E6" s="875">
        <v>40999</v>
      </c>
      <c r="F6" s="876"/>
      <c r="G6" s="876"/>
      <c r="J6" s="866" t="s">
        <v>1392</v>
      </c>
      <c r="K6" s="866" t="s">
        <v>3601</v>
      </c>
      <c r="L6" s="877">
        <v>41030</v>
      </c>
      <c r="V6" s="878">
        <v>2000000</v>
      </c>
    </row>
    <row r="7" spans="1:34" ht="25.5">
      <c r="A7" s="873" t="s">
        <v>3452</v>
      </c>
      <c r="B7" s="873" t="s">
        <v>3453</v>
      </c>
      <c r="C7" s="874" t="s">
        <v>20</v>
      </c>
      <c r="D7" s="874" t="s">
        <v>7</v>
      </c>
      <c r="E7" s="875">
        <v>40999</v>
      </c>
      <c r="F7" s="876"/>
      <c r="G7" s="876"/>
      <c r="J7" s="866" t="s">
        <v>1392</v>
      </c>
      <c r="K7" s="879" t="s">
        <v>3602</v>
      </c>
      <c r="L7" s="880">
        <v>41182</v>
      </c>
      <c r="Z7" s="394">
        <v>2622717</v>
      </c>
    </row>
    <row r="8" spans="1:34" ht="89.25">
      <c r="A8" s="678" t="s">
        <v>244</v>
      </c>
      <c r="B8" s="678" t="s">
        <v>2592</v>
      </c>
      <c r="C8" s="874" t="s">
        <v>3</v>
      </c>
      <c r="D8" s="881" t="s">
        <v>7</v>
      </c>
      <c r="E8" s="882">
        <v>40877</v>
      </c>
      <c r="F8" s="876"/>
      <c r="G8" s="876"/>
      <c r="J8" s="866" t="s">
        <v>1392</v>
      </c>
      <c r="K8" s="879" t="s">
        <v>3603</v>
      </c>
      <c r="L8" s="883">
        <v>41060</v>
      </c>
      <c r="V8" s="884">
        <v>1639026.9199999997</v>
      </c>
    </row>
    <row r="9" spans="1:34" ht="38.25">
      <c r="A9" s="678" t="s">
        <v>2524</v>
      </c>
      <c r="B9" s="678" t="s">
        <v>2525</v>
      </c>
      <c r="C9" s="874" t="s">
        <v>3</v>
      </c>
      <c r="D9" s="881" t="s">
        <v>7</v>
      </c>
      <c r="E9" s="882">
        <v>40999</v>
      </c>
      <c r="F9" s="876"/>
      <c r="G9" s="876"/>
      <c r="J9" s="866" t="s">
        <v>1392</v>
      </c>
      <c r="K9" s="879" t="s">
        <v>3604</v>
      </c>
      <c r="L9" s="872">
        <v>41029</v>
      </c>
      <c r="U9" s="884">
        <v>6023744.2400000002</v>
      </c>
    </row>
    <row r="10" spans="1:34" ht="214.5" customHeight="1">
      <c r="A10" s="678" t="s">
        <v>2130</v>
      </c>
      <c r="B10" s="678" t="s">
        <v>2131</v>
      </c>
      <c r="C10" s="874" t="s">
        <v>13</v>
      </c>
      <c r="D10" s="874" t="s">
        <v>14</v>
      </c>
      <c r="E10" s="882">
        <v>40907</v>
      </c>
      <c r="F10" s="876"/>
      <c r="G10" s="876"/>
      <c r="J10" s="866" t="s">
        <v>1392</v>
      </c>
      <c r="K10" s="879" t="s">
        <v>3611</v>
      </c>
      <c r="L10" s="883">
        <v>41152</v>
      </c>
      <c r="Y10" s="884">
        <v>5700643.9199999999</v>
      </c>
    </row>
    <row r="11" spans="1:34" ht="25.5">
      <c r="A11" s="873" t="s">
        <v>277</v>
      </c>
      <c r="B11" s="873" t="s">
        <v>278</v>
      </c>
      <c r="C11" s="874" t="s">
        <v>20</v>
      </c>
      <c r="D11" s="874" t="s">
        <v>7</v>
      </c>
      <c r="E11" s="875">
        <v>40908</v>
      </c>
      <c r="F11" s="876"/>
      <c r="G11" s="876"/>
      <c r="J11" s="866" t="s">
        <v>1392</v>
      </c>
      <c r="K11" s="879" t="s">
        <v>3619</v>
      </c>
      <c r="L11" s="877">
        <v>41030</v>
      </c>
      <c r="V11" s="394">
        <v>8339058.5299999993</v>
      </c>
    </row>
    <row r="12" spans="1:34" ht="63.75">
      <c r="A12" s="678" t="s">
        <v>253</v>
      </c>
      <c r="B12" s="678" t="s">
        <v>254</v>
      </c>
      <c r="C12" s="874" t="s">
        <v>13</v>
      </c>
      <c r="D12" s="874" t="s">
        <v>14</v>
      </c>
      <c r="E12" s="882">
        <v>40967</v>
      </c>
      <c r="F12" s="876"/>
      <c r="G12" s="876"/>
      <c r="J12" s="866" t="s">
        <v>1392</v>
      </c>
      <c r="K12" s="879" t="s">
        <v>3628</v>
      </c>
      <c r="L12" s="872">
        <v>41152</v>
      </c>
      <c r="Y12" s="884">
        <v>2824288.5300000003</v>
      </c>
    </row>
    <row r="13" spans="1:34" ht="38.25">
      <c r="A13" s="873" t="s">
        <v>272</v>
      </c>
      <c r="B13" s="873" t="s">
        <v>3449</v>
      </c>
      <c r="C13" s="874" t="s">
        <v>20</v>
      </c>
      <c r="D13" s="874" t="s">
        <v>7</v>
      </c>
      <c r="E13" s="875">
        <v>40908</v>
      </c>
      <c r="F13" s="876"/>
      <c r="G13" s="876"/>
      <c r="J13" s="866" t="s">
        <v>1392</v>
      </c>
      <c r="K13" s="879" t="s">
        <v>3634</v>
      </c>
      <c r="L13" s="877">
        <v>41214</v>
      </c>
      <c r="AB13" s="394">
        <v>1794185.5899999999</v>
      </c>
    </row>
    <row r="14" spans="1:34" ht="102">
      <c r="A14" s="873" t="s">
        <v>3456</v>
      </c>
      <c r="B14" s="873" t="s">
        <v>3457</v>
      </c>
      <c r="C14" s="874" t="s">
        <v>20</v>
      </c>
      <c r="D14" s="874" t="s">
        <v>7</v>
      </c>
      <c r="E14" s="875">
        <v>40908</v>
      </c>
      <c r="F14" s="876"/>
      <c r="G14" s="876"/>
      <c r="J14" s="866" t="s">
        <v>1392</v>
      </c>
      <c r="K14" s="879" t="s">
        <v>3646</v>
      </c>
      <c r="L14" s="898"/>
    </row>
    <row r="15" spans="1:34" ht="38.25">
      <c r="A15" s="678" t="s">
        <v>2159</v>
      </c>
      <c r="B15" s="678" t="s">
        <v>2160</v>
      </c>
      <c r="C15" s="874" t="s">
        <v>13</v>
      </c>
      <c r="D15" s="874" t="s">
        <v>14</v>
      </c>
      <c r="E15" s="882">
        <v>40879</v>
      </c>
      <c r="F15" s="876"/>
      <c r="G15" s="876"/>
      <c r="J15" s="866" t="s">
        <v>1392</v>
      </c>
      <c r="K15" s="879" t="s">
        <v>3647</v>
      </c>
      <c r="L15" s="872">
        <v>41159</v>
      </c>
      <c r="Z15" s="884">
        <v>731703.90999999992</v>
      </c>
    </row>
    <row r="16" spans="1:34" ht="38.25">
      <c r="A16" s="678" t="s">
        <v>2283</v>
      </c>
      <c r="B16" s="678" t="s">
        <v>2284</v>
      </c>
      <c r="C16" s="874" t="s">
        <v>45</v>
      </c>
      <c r="D16" s="881" t="s">
        <v>7</v>
      </c>
      <c r="E16" s="882">
        <v>41274</v>
      </c>
      <c r="F16" s="876"/>
      <c r="G16" s="876" t="s">
        <v>1392</v>
      </c>
      <c r="H16" s="879" t="s">
        <v>3605</v>
      </c>
    </row>
    <row r="17" spans="1:34" ht="127.5">
      <c r="A17" s="678" t="s">
        <v>2568</v>
      </c>
      <c r="B17" s="678" t="s">
        <v>2569</v>
      </c>
      <c r="C17" s="874" t="s">
        <v>3</v>
      </c>
      <c r="D17" s="881" t="s">
        <v>7</v>
      </c>
      <c r="E17" s="882">
        <v>41273</v>
      </c>
      <c r="F17" s="876"/>
      <c r="G17" s="876" t="s">
        <v>1392</v>
      </c>
      <c r="H17" s="879" t="s">
        <v>3606</v>
      </c>
      <c r="V17" s="394">
        <v>379000</v>
      </c>
      <c r="AC17" s="394">
        <v>400000</v>
      </c>
    </row>
    <row r="18" spans="1:34" ht="38.25">
      <c r="A18" s="678" t="s">
        <v>2564</v>
      </c>
      <c r="B18" s="678" t="s">
        <v>2565</v>
      </c>
      <c r="C18" s="874" t="s">
        <v>3</v>
      </c>
      <c r="D18" s="881" t="s">
        <v>7</v>
      </c>
      <c r="E18" s="882">
        <v>41061</v>
      </c>
      <c r="F18" s="876"/>
      <c r="G18" s="876"/>
      <c r="N18" s="866" t="s">
        <v>1392</v>
      </c>
      <c r="O18" s="879" t="s">
        <v>3607</v>
      </c>
      <c r="P18" s="872">
        <v>40998</v>
      </c>
      <c r="W18" s="884">
        <v>115605</v>
      </c>
    </row>
    <row r="19" spans="1:34" ht="38.25">
      <c r="A19" s="678" t="s">
        <v>2536</v>
      </c>
      <c r="B19" s="678" t="s">
        <v>2537</v>
      </c>
      <c r="C19" s="874" t="s">
        <v>3</v>
      </c>
      <c r="D19" s="881" t="s">
        <v>7</v>
      </c>
      <c r="E19" s="882">
        <v>41152</v>
      </c>
      <c r="F19" s="876"/>
      <c r="G19" s="876"/>
      <c r="N19" s="866" t="s">
        <v>1392</v>
      </c>
      <c r="O19" s="879" t="s">
        <v>3607</v>
      </c>
      <c r="P19" s="872">
        <v>40998</v>
      </c>
      <c r="V19" s="884">
        <v>139238.39000000001</v>
      </c>
    </row>
    <row r="20" spans="1:34" ht="38.25">
      <c r="A20" s="678" t="s">
        <v>2599</v>
      </c>
      <c r="B20" s="678" t="s">
        <v>2600</v>
      </c>
      <c r="C20" s="874" t="s">
        <v>3</v>
      </c>
      <c r="D20" s="881" t="s">
        <v>7</v>
      </c>
      <c r="E20" s="882">
        <v>41059</v>
      </c>
      <c r="F20" s="876"/>
      <c r="G20" s="876"/>
      <c r="N20" s="866" t="s">
        <v>1392</v>
      </c>
      <c r="O20" s="879" t="s">
        <v>3607</v>
      </c>
      <c r="P20" s="872">
        <v>40998</v>
      </c>
      <c r="V20" s="884">
        <v>61219</v>
      </c>
    </row>
    <row r="21" spans="1:34" ht="76.5">
      <c r="A21" s="678" t="s">
        <v>2540</v>
      </c>
      <c r="B21" s="678" t="s">
        <v>2541</v>
      </c>
      <c r="C21" s="874" t="s">
        <v>3</v>
      </c>
      <c r="D21" s="881" t="s">
        <v>7</v>
      </c>
      <c r="E21" s="882">
        <v>41029</v>
      </c>
      <c r="F21" s="876"/>
      <c r="G21" s="876"/>
      <c r="N21" s="866" t="s">
        <v>1392</v>
      </c>
      <c r="O21" s="879" t="s">
        <v>3608</v>
      </c>
      <c r="P21" s="872">
        <v>40998</v>
      </c>
      <c r="U21" s="884">
        <v>242765</v>
      </c>
    </row>
    <row r="22" spans="1:34" ht="63.75" customHeight="1">
      <c r="A22" s="678" t="s">
        <v>2544</v>
      </c>
      <c r="B22" s="678" t="s">
        <v>2545</v>
      </c>
      <c r="C22" s="874" t="s">
        <v>3</v>
      </c>
      <c r="D22" s="881" t="s">
        <v>7</v>
      </c>
      <c r="E22" s="882">
        <v>41092</v>
      </c>
      <c r="F22" s="876"/>
      <c r="G22" s="876"/>
      <c r="N22" s="866" t="s">
        <v>1392</v>
      </c>
      <c r="O22" s="879" t="s">
        <v>3607</v>
      </c>
      <c r="P22" s="872">
        <v>40998</v>
      </c>
      <c r="X22" s="884">
        <v>31665</v>
      </c>
    </row>
    <row r="23" spans="1:34" ht="38.25">
      <c r="A23" s="678" t="s">
        <v>217</v>
      </c>
      <c r="B23" s="678" t="s">
        <v>2511</v>
      </c>
      <c r="C23" s="874" t="s">
        <v>3</v>
      </c>
      <c r="D23" s="881" t="s">
        <v>7</v>
      </c>
      <c r="E23" s="882">
        <v>41006</v>
      </c>
      <c r="F23" s="876"/>
      <c r="G23" s="876"/>
      <c r="N23" s="866" t="s">
        <v>1392</v>
      </c>
      <c r="O23" s="879" t="s">
        <v>3607</v>
      </c>
      <c r="P23" s="872">
        <v>40998</v>
      </c>
      <c r="U23" s="884">
        <v>230834</v>
      </c>
      <c r="V23" s="884">
        <v>54500</v>
      </c>
      <c r="W23" s="884">
        <v>13000</v>
      </c>
    </row>
    <row r="24" spans="1:34" ht="38.25">
      <c r="A24" s="678" t="s">
        <v>220</v>
      </c>
      <c r="B24" s="678" t="s">
        <v>3381</v>
      </c>
      <c r="C24" s="874" t="s">
        <v>11</v>
      </c>
      <c r="D24" s="881" t="s">
        <v>7</v>
      </c>
      <c r="E24" s="882">
        <v>41090</v>
      </c>
      <c r="F24" s="876"/>
      <c r="G24" s="876"/>
      <c r="N24" s="866" t="s">
        <v>1392</v>
      </c>
      <c r="O24" s="879" t="s">
        <v>3609</v>
      </c>
      <c r="P24" s="872">
        <v>40998</v>
      </c>
      <c r="U24" s="884"/>
      <c r="V24" s="884">
        <v>2315641.8899999997</v>
      </c>
      <c r="W24" s="884">
        <v>1856250</v>
      </c>
      <c r="X24" s="884">
        <v>502226.25</v>
      </c>
      <c r="Y24" s="884">
        <v>656250</v>
      </c>
    </row>
    <row r="25" spans="1:34" ht="124.5" customHeight="1">
      <c r="A25" s="678" t="s">
        <v>228</v>
      </c>
      <c r="B25" s="678" t="s">
        <v>2523</v>
      </c>
      <c r="C25" s="874" t="s">
        <v>3</v>
      </c>
      <c r="D25" s="881" t="s">
        <v>7</v>
      </c>
      <c r="E25" s="882">
        <v>41019</v>
      </c>
      <c r="F25" s="876"/>
      <c r="G25" s="876"/>
      <c r="N25" s="866" t="s">
        <v>1392</v>
      </c>
      <c r="O25" s="879" t="s">
        <v>3610</v>
      </c>
      <c r="P25" s="872">
        <v>40877</v>
      </c>
      <c r="U25" s="884">
        <v>5081.18</v>
      </c>
      <c r="V25" s="884">
        <v>1500</v>
      </c>
      <c r="W25" s="884">
        <v>1000</v>
      </c>
    </row>
    <row r="26" spans="1:34" ht="25.5">
      <c r="A26" s="678" t="s">
        <v>248</v>
      </c>
      <c r="B26" s="678" t="s">
        <v>2626</v>
      </c>
      <c r="C26" s="874" t="s">
        <v>3</v>
      </c>
      <c r="D26" s="881" t="s">
        <v>7</v>
      </c>
      <c r="E26" s="882">
        <v>41019</v>
      </c>
      <c r="F26" s="876"/>
      <c r="G26" s="876"/>
      <c r="N26" s="866" t="s">
        <v>1392</v>
      </c>
      <c r="O26" s="879" t="s">
        <v>3610</v>
      </c>
      <c r="P26" s="872">
        <v>40877</v>
      </c>
      <c r="U26" s="884">
        <v>1553.76</v>
      </c>
      <c r="V26" s="884">
        <v>1000.0000000000002</v>
      </c>
      <c r="W26" s="884">
        <v>1000</v>
      </c>
    </row>
    <row r="27" spans="1:34" ht="25.5">
      <c r="A27" s="678" t="s">
        <v>231</v>
      </c>
      <c r="B27" s="678" t="s">
        <v>2531</v>
      </c>
      <c r="C27" s="874" t="s">
        <v>3</v>
      </c>
      <c r="D27" s="881" t="s">
        <v>7</v>
      </c>
      <c r="E27" s="882">
        <v>41019</v>
      </c>
      <c r="F27" s="876"/>
      <c r="G27" s="876"/>
      <c r="N27" s="866" t="s">
        <v>1392</v>
      </c>
      <c r="O27" s="879" t="s">
        <v>3610</v>
      </c>
      <c r="P27" s="872">
        <v>40877</v>
      </c>
      <c r="U27" s="884">
        <v>3116.75</v>
      </c>
      <c r="V27" s="884">
        <v>2500</v>
      </c>
      <c r="W27" s="884">
        <v>2000</v>
      </c>
      <c r="X27" s="884">
        <v>2000</v>
      </c>
      <c r="Y27" s="884"/>
      <c r="Z27" s="884"/>
      <c r="AA27" s="884"/>
      <c r="AB27" s="884">
        <v>20504</v>
      </c>
    </row>
    <row r="28" spans="1:34" ht="25.5">
      <c r="A28" s="678" t="s">
        <v>233</v>
      </c>
      <c r="B28" s="678" t="s">
        <v>2535</v>
      </c>
      <c r="C28" s="874" t="s">
        <v>3</v>
      </c>
      <c r="D28" s="881" t="s">
        <v>7</v>
      </c>
      <c r="E28" s="882">
        <v>41029</v>
      </c>
      <c r="F28" s="876"/>
      <c r="G28" s="876"/>
      <c r="N28" s="866" t="s">
        <v>1392</v>
      </c>
      <c r="O28" s="879" t="s">
        <v>3610</v>
      </c>
      <c r="P28" s="872">
        <v>40877</v>
      </c>
      <c r="U28" s="884">
        <v>2593.38</v>
      </c>
      <c r="V28" s="884">
        <v>2000</v>
      </c>
      <c r="W28" s="884">
        <v>2000</v>
      </c>
      <c r="X28" s="884">
        <v>2000.0000000000009</v>
      </c>
      <c r="Y28" s="884"/>
      <c r="Z28" s="884"/>
      <c r="AA28" s="884"/>
      <c r="AB28" s="884">
        <v>10865</v>
      </c>
    </row>
    <row r="29" spans="1:34" ht="38.25">
      <c r="A29" s="678" t="s">
        <v>2123</v>
      </c>
      <c r="B29" s="678" t="s">
        <v>2124</v>
      </c>
      <c r="C29" s="874" t="s">
        <v>13</v>
      </c>
      <c r="D29" s="874" t="s">
        <v>14</v>
      </c>
      <c r="E29" s="882">
        <v>41254</v>
      </c>
      <c r="F29" s="876"/>
      <c r="G29" s="876" t="s">
        <v>1392</v>
      </c>
      <c r="H29" s="879" t="s">
        <v>3612</v>
      </c>
    </row>
    <row r="30" spans="1:34" ht="38.25">
      <c r="A30" s="678" t="s">
        <v>2121</v>
      </c>
      <c r="B30" s="678" t="s">
        <v>2122</v>
      </c>
      <c r="C30" s="874" t="s">
        <v>13</v>
      </c>
      <c r="D30" s="885" t="s">
        <v>14</v>
      </c>
      <c r="E30" s="882">
        <v>41257</v>
      </c>
      <c r="F30" s="876"/>
      <c r="G30" s="876"/>
      <c r="N30" s="866" t="s">
        <v>1393</v>
      </c>
      <c r="O30" s="879" t="s">
        <v>3613</v>
      </c>
      <c r="P30" s="883" t="s">
        <v>3614</v>
      </c>
      <c r="X30" s="884">
        <v>30173169</v>
      </c>
      <c r="Y30" s="884"/>
      <c r="Z30" s="884"/>
      <c r="AA30" s="884"/>
      <c r="AB30" s="884"/>
      <c r="AC30" s="884">
        <v>10337991</v>
      </c>
      <c r="AD30" s="884"/>
      <c r="AE30" s="884"/>
      <c r="AF30" s="884"/>
      <c r="AG30" s="884"/>
      <c r="AH30" s="884"/>
    </row>
    <row r="31" spans="1:34" ht="89.25">
      <c r="A31" s="678" t="s">
        <v>2136</v>
      </c>
      <c r="B31" s="678" t="s">
        <v>2137</v>
      </c>
      <c r="C31" s="874" t="s">
        <v>13</v>
      </c>
      <c r="D31" s="874" t="s">
        <v>14</v>
      </c>
      <c r="E31" s="882">
        <v>41247</v>
      </c>
      <c r="F31" s="876"/>
      <c r="G31" s="876" t="s">
        <v>1392</v>
      </c>
      <c r="H31" s="879" t="s">
        <v>3615</v>
      </c>
    </row>
    <row r="32" spans="1:34" ht="51">
      <c r="A32" s="873" t="s">
        <v>3447</v>
      </c>
      <c r="B32" s="873" t="s">
        <v>3448</v>
      </c>
      <c r="C32" s="874" t="s">
        <v>20</v>
      </c>
      <c r="D32" s="874" t="s">
        <v>7</v>
      </c>
      <c r="E32" s="875">
        <v>41395</v>
      </c>
      <c r="F32" s="876"/>
      <c r="G32" s="876" t="s">
        <v>1392</v>
      </c>
      <c r="H32" s="879" t="s">
        <v>3616</v>
      </c>
    </row>
    <row r="33" spans="1:34" ht="137.25" customHeight="1">
      <c r="A33" s="886" t="s">
        <v>3617</v>
      </c>
      <c r="B33" s="886" t="s">
        <v>3618</v>
      </c>
      <c r="C33" s="874" t="s">
        <v>20</v>
      </c>
      <c r="D33" s="874" t="s">
        <v>7</v>
      </c>
      <c r="E33" s="887"/>
      <c r="F33" s="888"/>
      <c r="G33" s="876"/>
      <c r="R33" s="866" t="s">
        <v>1392</v>
      </c>
      <c r="S33" s="889">
        <v>41122</v>
      </c>
      <c r="Y33" s="394">
        <v>2053584</v>
      </c>
    </row>
    <row r="34" spans="1:34" ht="140.25">
      <c r="A34" s="873" t="s">
        <v>3417</v>
      </c>
      <c r="B34" s="873" t="s">
        <v>3418</v>
      </c>
      <c r="C34" s="874" t="s">
        <v>20</v>
      </c>
      <c r="D34" s="874" t="s">
        <v>7</v>
      </c>
      <c r="E34" s="875">
        <v>41090</v>
      </c>
      <c r="F34" s="876"/>
      <c r="G34" s="876" t="s">
        <v>1392</v>
      </c>
      <c r="H34" s="879" t="s">
        <v>3620</v>
      </c>
    </row>
    <row r="35" spans="1:34" ht="51">
      <c r="A35" s="873" t="s">
        <v>290</v>
      </c>
      <c r="B35" s="873" t="s">
        <v>3455</v>
      </c>
      <c r="C35" s="874" t="s">
        <v>20</v>
      </c>
      <c r="D35" s="874" t="s">
        <v>7</v>
      </c>
      <c r="E35" s="875">
        <v>41030</v>
      </c>
      <c r="F35" s="876"/>
      <c r="G35" s="876" t="s">
        <v>1392</v>
      </c>
      <c r="H35" s="879" t="s">
        <v>3621</v>
      </c>
    </row>
    <row r="36" spans="1:34" ht="76.5">
      <c r="A36" s="873" t="s">
        <v>3464</v>
      </c>
      <c r="B36" s="873" t="s">
        <v>3465</v>
      </c>
      <c r="C36" s="874" t="s">
        <v>20</v>
      </c>
      <c r="D36" s="874" t="s">
        <v>7</v>
      </c>
      <c r="E36" s="875">
        <v>41263</v>
      </c>
      <c r="F36" s="876"/>
      <c r="G36" s="876" t="s">
        <v>1392</v>
      </c>
      <c r="H36" s="879" t="s">
        <v>3622</v>
      </c>
    </row>
    <row r="37" spans="1:34" ht="38.25">
      <c r="A37" s="873" t="s">
        <v>287</v>
      </c>
      <c r="B37" s="873" t="s">
        <v>288</v>
      </c>
      <c r="C37" s="874" t="s">
        <v>20</v>
      </c>
      <c r="D37" s="874" t="s">
        <v>7</v>
      </c>
      <c r="E37" s="875">
        <v>41030</v>
      </c>
      <c r="F37" s="876"/>
      <c r="G37" s="876" t="s">
        <v>1392</v>
      </c>
      <c r="H37" s="879" t="s">
        <v>3623</v>
      </c>
      <c r="J37" s="886"/>
    </row>
    <row r="38" spans="1:34" ht="25.5">
      <c r="A38" s="873" t="s">
        <v>275</v>
      </c>
      <c r="B38" s="873" t="s">
        <v>2018</v>
      </c>
      <c r="C38" s="874" t="s">
        <v>23</v>
      </c>
      <c r="D38" s="874" t="s">
        <v>31</v>
      </c>
      <c r="E38" s="875">
        <v>41030</v>
      </c>
      <c r="F38" s="876"/>
      <c r="G38" s="876"/>
      <c r="N38" s="866" t="s">
        <v>1392</v>
      </c>
      <c r="O38" s="879" t="s">
        <v>3624</v>
      </c>
      <c r="P38" s="877">
        <v>40940</v>
      </c>
    </row>
    <row r="39" spans="1:34" ht="38.25">
      <c r="A39" s="873" t="s">
        <v>3412</v>
      </c>
      <c r="B39" s="873" t="s">
        <v>3413</v>
      </c>
      <c r="C39" s="874" t="s">
        <v>20</v>
      </c>
      <c r="D39" s="874" t="s">
        <v>7</v>
      </c>
      <c r="E39" s="875">
        <v>41122</v>
      </c>
      <c r="F39" s="876"/>
      <c r="G39" s="876"/>
      <c r="N39" s="866" t="s">
        <v>1393</v>
      </c>
      <c r="O39" s="879" t="s">
        <v>3625</v>
      </c>
      <c r="P39" s="890" t="s">
        <v>3626</v>
      </c>
      <c r="Y39" s="878">
        <v>5500000</v>
      </c>
    </row>
    <row r="40" spans="1:34" ht="90.75" customHeight="1">
      <c r="A40" s="678" t="s">
        <v>2153</v>
      </c>
      <c r="B40" s="678" t="s">
        <v>2154</v>
      </c>
      <c r="C40" s="874" t="s">
        <v>13</v>
      </c>
      <c r="D40" s="874" t="s">
        <v>14</v>
      </c>
      <c r="E40" s="882">
        <v>41244</v>
      </c>
      <c r="F40" s="876"/>
      <c r="G40" s="876" t="s">
        <v>1392</v>
      </c>
      <c r="H40" s="879" t="s">
        <v>3627</v>
      </c>
    </row>
    <row r="41" spans="1:34" ht="114.75">
      <c r="A41" s="891" t="s">
        <v>3629</v>
      </c>
      <c r="B41" s="876" t="s">
        <v>3630</v>
      </c>
      <c r="C41" s="892" t="s">
        <v>13</v>
      </c>
      <c r="D41" s="893" t="s">
        <v>14</v>
      </c>
      <c r="E41" s="894"/>
      <c r="F41" s="888"/>
      <c r="G41" s="876"/>
      <c r="R41" s="879" t="s">
        <v>3631</v>
      </c>
      <c r="S41" s="883">
        <v>41417</v>
      </c>
      <c r="AH41" s="884">
        <v>1092372.0599999996</v>
      </c>
    </row>
    <row r="42" spans="1:34" ht="51">
      <c r="A42" s="873" t="s">
        <v>257</v>
      </c>
      <c r="B42" s="873" t="s">
        <v>3407</v>
      </c>
      <c r="C42" s="874" t="s">
        <v>20</v>
      </c>
      <c r="D42" s="874" t="s">
        <v>7</v>
      </c>
      <c r="E42" s="875">
        <v>41030</v>
      </c>
      <c r="F42" s="876"/>
      <c r="G42" s="876" t="s">
        <v>3632</v>
      </c>
      <c r="H42" s="879" t="s">
        <v>3633</v>
      </c>
      <c r="V42" s="878">
        <v>31095268</v>
      </c>
      <c r="W42" s="878"/>
      <c r="X42" s="878"/>
      <c r="Y42" s="878"/>
      <c r="Z42" s="878">
        <v>13881266</v>
      </c>
      <c r="AA42" s="878"/>
      <c r="AB42" s="878"/>
      <c r="AC42" s="878">
        <v>3649853</v>
      </c>
    </row>
    <row r="43" spans="1:34" ht="126.75" customHeight="1">
      <c r="A43" s="895" t="s">
        <v>3635</v>
      </c>
      <c r="B43" s="895" t="s">
        <v>3636</v>
      </c>
      <c r="C43" s="892" t="s">
        <v>20</v>
      </c>
      <c r="D43" s="893" t="s">
        <v>7</v>
      </c>
      <c r="E43" s="894"/>
      <c r="F43" s="888"/>
      <c r="G43" s="876"/>
      <c r="R43" s="866" t="s">
        <v>1392</v>
      </c>
      <c r="S43" s="883">
        <v>41263</v>
      </c>
      <c r="AC43" s="896">
        <v>871000</v>
      </c>
    </row>
    <row r="44" spans="1:34" ht="140.25">
      <c r="A44" s="891" t="s">
        <v>3637</v>
      </c>
      <c r="B44" s="876" t="s">
        <v>3638</v>
      </c>
      <c r="C44" s="892" t="s">
        <v>3</v>
      </c>
      <c r="D44" s="893" t="s">
        <v>7</v>
      </c>
      <c r="E44" s="894"/>
      <c r="F44" s="888"/>
      <c r="G44" s="876"/>
      <c r="R44" s="897" t="s">
        <v>3639</v>
      </c>
      <c r="S44" s="883">
        <v>41059</v>
      </c>
      <c r="V44" s="884">
        <v>2144212.14</v>
      </c>
    </row>
    <row r="45" spans="1:34" ht="66.75" customHeight="1">
      <c r="A45" s="891" t="s">
        <v>3640</v>
      </c>
      <c r="B45" s="876" t="s">
        <v>3641</v>
      </c>
      <c r="C45" s="892" t="s">
        <v>20</v>
      </c>
      <c r="D45" s="893" t="s">
        <v>7</v>
      </c>
      <c r="E45" s="894"/>
      <c r="F45" s="888"/>
      <c r="G45" s="876"/>
      <c r="R45" s="879" t="s">
        <v>3642</v>
      </c>
      <c r="S45" s="883">
        <v>41400</v>
      </c>
      <c r="AH45" s="884">
        <v>2480288.29</v>
      </c>
    </row>
    <row r="46" spans="1:34" ht="38.25">
      <c r="A46" s="873" t="s">
        <v>3419</v>
      </c>
      <c r="B46" s="873" t="s">
        <v>3420</v>
      </c>
      <c r="C46" s="874" t="s">
        <v>20</v>
      </c>
      <c r="D46" s="874" t="s">
        <v>7</v>
      </c>
      <c r="E46" s="875">
        <v>41090</v>
      </c>
      <c r="F46" s="876"/>
      <c r="G46" s="876" t="s">
        <v>1392</v>
      </c>
      <c r="H46" s="879" t="s">
        <v>3643</v>
      </c>
    </row>
    <row r="47" spans="1:34">
      <c r="A47" s="876" t="s">
        <v>3644</v>
      </c>
      <c r="B47" s="895" t="s">
        <v>3645</v>
      </c>
      <c r="C47" s="892" t="s">
        <v>20</v>
      </c>
      <c r="D47" s="893" t="s">
        <v>7</v>
      </c>
      <c r="E47" s="894"/>
      <c r="F47" s="888"/>
      <c r="G47" s="876"/>
      <c r="R47" s="866" t="s">
        <v>1392</v>
      </c>
      <c r="S47" s="883">
        <v>41348</v>
      </c>
      <c r="AF47" s="896">
        <v>800000</v>
      </c>
    </row>
    <row r="48" spans="1:34">
      <c r="A48" s="895"/>
      <c r="B48" s="895"/>
      <c r="C48" s="892"/>
      <c r="D48" s="893"/>
      <c r="E48" s="894"/>
      <c r="F48" s="888"/>
      <c r="G48" s="876"/>
    </row>
    <row r="49" spans="1:7">
      <c r="A49" s="895"/>
      <c r="B49" s="895"/>
      <c r="C49" s="892"/>
      <c r="D49" s="893"/>
      <c r="E49" s="894"/>
      <c r="F49" s="888"/>
      <c r="G49" s="876"/>
    </row>
    <row r="50" spans="1:7">
      <c r="A50" s="895"/>
      <c r="B50" s="895"/>
      <c r="C50" s="892"/>
      <c r="D50" s="893"/>
      <c r="E50" s="894"/>
      <c r="F50" s="888"/>
      <c r="G50" s="876"/>
    </row>
    <row r="51" spans="1:7">
      <c r="A51" s="895"/>
      <c r="B51" s="895"/>
      <c r="C51" s="892"/>
      <c r="D51" s="893"/>
      <c r="E51" s="894"/>
      <c r="F51" s="888"/>
      <c r="G51" s="876"/>
    </row>
    <row r="52" spans="1:7">
      <c r="A52" s="895"/>
      <c r="B52" s="895"/>
      <c r="C52" s="892"/>
      <c r="D52" s="893"/>
      <c r="E52" s="894"/>
      <c r="F52" s="888"/>
      <c r="G52" s="876"/>
    </row>
    <row r="53" spans="1:7">
      <c r="A53" s="895"/>
      <c r="B53" s="895"/>
      <c r="C53" s="892"/>
      <c r="D53" s="893"/>
      <c r="E53" s="894"/>
      <c r="F53" s="888"/>
      <c r="G53" s="876"/>
    </row>
    <row r="54" spans="1:7">
      <c r="A54" s="895"/>
      <c r="B54" s="895"/>
      <c r="C54" s="892"/>
      <c r="D54" s="893"/>
      <c r="E54" s="894"/>
      <c r="F54" s="888"/>
      <c r="G54" s="876"/>
    </row>
    <row r="55" spans="1:7">
      <c r="A55" s="895"/>
      <c r="B55" s="895"/>
      <c r="C55" s="892"/>
      <c r="D55" s="893"/>
      <c r="E55" s="894"/>
      <c r="F55" s="888"/>
      <c r="G55" s="876"/>
    </row>
    <row r="56" spans="1:7">
      <c r="A56" s="895"/>
      <c r="B56" s="895"/>
      <c r="C56" s="892"/>
      <c r="D56" s="893"/>
      <c r="E56" s="894"/>
      <c r="F56" s="888"/>
      <c r="G56" s="876"/>
    </row>
    <row r="57" spans="1:7">
      <c r="A57" s="876"/>
      <c r="B57" s="876"/>
      <c r="C57" s="892"/>
      <c r="D57" s="893"/>
      <c r="E57" s="894"/>
      <c r="F57" s="888"/>
      <c r="G57" s="876"/>
    </row>
    <row r="58" spans="1:7">
      <c r="A58" s="895"/>
      <c r="B58" s="895"/>
      <c r="C58" s="892"/>
      <c r="D58" s="893"/>
      <c r="E58" s="894"/>
      <c r="F58" s="888"/>
      <c r="G58" s="876"/>
    </row>
    <row r="59" spans="1:7">
      <c r="A59" s="895"/>
      <c r="B59" s="895"/>
      <c r="C59" s="892"/>
      <c r="D59" s="893"/>
      <c r="E59" s="894"/>
      <c r="F59" s="888"/>
      <c r="G59" s="876"/>
    </row>
    <row r="60" spans="1:7">
      <c r="A60" s="895"/>
      <c r="B60" s="895"/>
      <c r="C60" s="892"/>
      <c r="D60" s="893"/>
      <c r="E60" s="894"/>
      <c r="F60" s="888"/>
      <c r="G60" s="876"/>
    </row>
    <row r="61" spans="1:7">
      <c r="A61" s="895"/>
      <c r="B61" s="895"/>
      <c r="C61" s="892"/>
      <c r="D61" s="893"/>
      <c r="E61" s="894"/>
      <c r="F61" s="888"/>
      <c r="G61" s="876"/>
    </row>
    <row r="62" spans="1:7">
      <c r="A62" s="876"/>
      <c r="B62" s="876"/>
      <c r="C62" s="892"/>
      <c r="D62" s="893"/>
      <c r="E62" s="894"/>
      <c r="F62" s="888"/>
      <c r="G62" s="876"/>
    </row>
    <row r="63" spans="1:7">
      <c r="A63" s="895"/>
      <c r="B63" s="895"/>
      <c r="C63" s="892"/>
      <c r="D63" s="893"/>
      <c r="E63" s="894"/>
      <c r="F63" s="888"/>
      <c r="G63" s="876"/>
    </row>
    <row r="64" spans="1:7">
      <c r="A64" s="895"/>
      <c r="B64" s="895"/>
      <c r="C64" s="892"/>
      <c r="D64" s="893"/>
      <c r="E64" s="894"/>
      <c r="F64" s="888"/>
      <c r="G64" s="876"/>
    </row>
    <row r="65" spans="1:7">
      <c r="A65" s="895"/>
      <c r="B65" s="895"/>
      <c r="C65" s="892"/>
      <c r="D65" s="893"/>
      <c r="E65" s="894"/>
      <c r="F65" s="888"/>
      <c r="G65" s="876"/>
    </row>
    <row r="66" spans="1:7">
      <c r="A66" s="876"/>
      <c r="B66" s="876"/>
      <c r="C66" s="892"/>
      <c r="D66" s="893"/>
      <c r="E66" s="894"/>
      <c r="F66" s="888"/>
      <c r="G66" s="876"/>
    </row>
    <row r="67" spans="1:7">
      <c r="A67" s="895"/>
      <c r="B67" s="895"/>
      <c r="C67" s="892"/>
      <c r="D67" s="893"/>
      <c r="E67" s="894"/>
      <c r="F67" s="888"/>
      <c r="G67" s="876"/>
    </row>
    <row r="68" spans="1:7">
      <c r="A68" s="895"/>
      <c r="B68" s="895"/>
      <c r="C68" s="892"/>
      <c r="D68" s="893"/>
      <c r="E68" s="894"/>
      <c r="F68" s="888"/>
      <c r="G68" s="876"/>
    </row>
    <row r="69" spans="1:7">
      <c r="A69" s="895"/>
      <c r="B69" s="895"/>
      <c r="C69" s="892"/>
      <c r="D69" s="893"/>
      <c r="E69" s="894"/>
      <c r="F69" s="888"/>
      <c r="G69" s="876"/>
    </row>
    <row r="70" spans="1:7">
      <c r="A70" s="895"/>
      <c r="B70" s="895"/>
      <c r="C70" s="892"/>
      <c r="D70" s="893"/>
      <c r="E70" s="894"/>
      <c r="F70" s="888"/>
      <c r="G70" s="876"/>
    </row>
    <row r="71" spans="1:7">
      <c r="A71" s="895"/>
      <c r="B71" s="895"/>
      <c r="C71" s="892"/>
      <c r="D71" s="893"/>
      <c r="E71" s="894"/>
      <c r="F71" s="888"/>
      <c r="G71" s="876"/>
    </row>
    <row r="72" spans="1:7">
      <c r="A72" s="895"/>
      <c r="B72" s="895"/>
      <c r="C72" s="892"/>
      <c r="D72" s="893"/>
      <c r="E72" s="894"/>
      <c r="F72" s="888"/>
      <c r="G72" s="876"/>
    </row>
    <row r="73" spans="1:7">
      <c r="A73" s="895"/>
      <c r="B73" s="895"/>
      <c r="C73" s="892"/>
      <c r="D73" s="893"/>
      <c r="E73" s="894"/>
      <c r="F73" s="888"/>
      <c r="G73" s="876"/>
    </row>
    <row r="74" spans="1:7">
      <c r="A74" s="895"/>
      <c r="B74" s="895"/>
      <c r="C74" s="892"/>
      <c r="D74" s="893"/>
      <c r="E74" s="894"/>
      <c r="F74" s="888"/>
      <c r="G74" s="876"/>
    </row>
    <row r="75" spans="1:7">
      <c r="A75" s="895"/>
      <c r="B75" s="895"/>
      <c r="C75" s="892"/>
      <c r="D75" s="893"/>
      <c r="E75" s="894"/>
      <c r="F75" s="888"/>
      <c r="G75" s="876"/>
    </row>
    <row r="76" spans="1:7">
      <c r="A76" s="895"/>
      <c r="B76" s="895"/>
      <c r="C76" s="892"/>
      <c r="D76" s="893"/>
      <c r="E76" s="894"/>
      <c r="F76" s="888"/>
      <c r="G76" s="876"/>
    </row>
    <row r="77" spans="1:7">
      <c r="A77" s="895"/>
      <c r="B77" s="895"/>
      <c r="C77" s="892"/>
      <c r="D77" s="893"/>
      <c r="E77" s="894"/>
      <c r="F77" s="888"/>
      <c r="G77" s="876"/>
    </row>
    <row r="78" spans="1:7">
      <c r="A78" s="895"/>
      <c r="B78" s="895"/>
      <c r="C78" s="892"/>
      <c r="D78" s="893"/>
      <c r="E78" s="894"/>
      <c r="F78" s="888"/>
      <c r="G78" s="876"/>
    </row>
    <row r="79" spans="1:7">
      <c r="A79" s="895"/>
      <c r="B79" s="895"/>
      <c r="C79" s="892"/>
      <c r="D79" s="893"/>
      <c r="E79" s="894"/>
      <c r="F79" s="888"/>
      <c r="G79" s="876"/>
    </row>
    <row r="80" spans="1:7">
      <c r="A80" s="895"/>
      <c r="B80" s="895"/>
      <c r="C80" s="892"/>
      <c r="D80" s="893"/>
      <c r="E80" s="894"/>
      <c r="F80" s="888"/>
      <c r="G80" s="876"/>
    </row>
    <row r="81" spans="1:7">
      <c r="A81" s="895"/>
      <c r="B81" s="895"/>
      <c r="C81" s="892"/>
      <c r="D81" s="893"/>
      <c r="E81" s="894"/>
      <c r="F81" s="888"/>
      <c r="G81" s="876"/>
    </row>
    <row r="82" spans="1:7">
      <c r="A82" s="895"/>
      <c r="B82" s="895"/>
      <c r="C82" s="892"/>
      <c r="D82" s="893"/>
      <c r="E82" s="894"/>
      <c r="F82" s="888"/>
      <c r="G82" s="876"/>
    </row>
    <row r="83" spans="1:7">
      <c r="A83" s="895"/>
      <c r="B83" s="895"/>
      <c r="C83" s="892"/>
      <c r="D83" s="893"/>
      <c r="E83" s="894"/>
      <c r="F83" s="888"/>
      <c r="G83" s="876"/>
    </row>
    <row r="84" spans="1:7">
      <c r="A84" s="895"/>
      <c r="B84" s="895"/>
      <c r="C84" s="892"/>
      <c r="D84" s="893"/>
      <c r="E84" s="894"/>
      <c r="F84" s="888"/>
      <c r="G84" s="876"/>
    </row>
    <row r="85" spans="1:7">
      <c r="A85" s="895"/>
      <c r="B85" s="895"/>
      <c r="C85" s="892"/>
      <c r="D85" s="893"/>
      <c r="E85" s="894"/>
      <c r="F85" s="888"/>
      <c r="G85" s="876"/>
    </row>
    <row r="86" spans="1:7">
      <c r="A86" s="895"/>
      <c r="B86" s="895"/>
      <c r="C86" s="892"/>
      <c r="D86" s="893"/>
      <c r="E86" s="894"/>
      <c r="F86" s="888"/>
      <c r="G86" s="876"/>
    </row>
    <row r="87" spans="1:7">
      <c r="A87" s="895"/>
      <c r="B87" s="895"/>
      <c r="C87" s="892"/>
      <c r="D87" s="893"/>
      <c r="E87" s="894"/>
      <c r="F87" s="888"/>
      <c r="G87" s="876"/>
    </row>
    <row r="88" spans="1:7">
      <c r="A88" s="895"/>
      <c r="B88" s="895"/>
      <c r="C88" s="892"/>
      <c r="D88" s="893"/>
      <c r="E88" s="894"/>
      <c r="F88" s="888"/>
      <c r="G88" s="876"/>
    </row>
    <row r="89" spans="1:7">
      <c r="A89" s="895"/>
      <c r="B89" s="895"/>
      <c r="C89" s="892"/>
      <c r="D89" s="893"/>
      <c r="E89" s="894"/>
      <c r="F89" s="888"/>
      <c r="G89" s="876"/>
    </row>
    <row r="90" spans="1:7">
      <c r="A90" s="895"/>
      <c r="B90" s="895"/>
      <c r="C90" s="892"/>
      <c r="D90" s="893"/>
      <c r="E90" s="894"/>
      <c r="F90" s="888"/>
      <c r="G90" s="876"/>
    </row>
    <row r="91" spans="1:7">
      <c r="A91" s="895"/>
      <c r="B91" s="895"/>
      <c r="C91" s="892"/>
      <c r="D91" s="893"/>
      <c r="E91" s="894"/>
      <c r="F91" s="888"/>
      <c r="G91" s="876"/>
    </row>
    <row r="92" spans="1:7">
      <c r="A92" s="895"/>
      <c r="B92" s="895"/>
      <c r="C92" s="892"/>
      <c r="D92" s="893"/>
      <c r="E92" s="894"/>
      <c r="F92" s="888"/>
      <c r="G92" s="876"/>
    </row>
    <row r="93" spans="1:7">
      <c r="A93" s="895"/>
      <c r="B93" s="895"/>
      <c r="C93" s="892"/>
      <c r="D93" s="893"/>
      <c r="E93" s="894"/>
      <c r="F93" s="888"/>
      <c r="G93" s="876"/>
    </row>
    <row r="94" spans="1:7">
      <c r="A94" s="895"/>
      <c r="B94" s="895"/>
      <c r="C94" s="892"/>
      <c r="D94" s="893"/>
      <c r="E94" s="894"/>
      <c r="F94" s="888"/>
      <c r="G94" s="876"/>
    </row>
    <row r="95" spans="1:7">
      <c r="A95" s="895"/>
      <c r="B95" s="895"/>
      <c r="C95" s="892"/>
      <c r="D95" s="893"/>
      <c r="E95" s="894"/>
      <c r="F95" s="888"/>
      <c r="G95" s="876"/>
    </row>
    <row r="96" spans="1:7">
      <c r="A96" s="895"/>
      <c r="B96" s="895"/>
      <c r="C96" s="892"/>
      <c r="D96" s="893"/>
      <c r="E96" s="894"/>
      <c r="F96" s="888"/>
      <c r="G96" s="876"/>
    </row>
    <row r="97" spans="1:7">
      <c r="A97" s="895"/>
      <c r="B97" s="895"/>
      <c r="C97" s="892"/>
      <c r="D97" s="893"/>
      <c r="E97" s="894"/>
      <c r="F97" s="888"/>
      <c r="G97" s="876"/>
    </row>
    <row r="98" spans="1:7">
      <c r="A98" s="876"/>
      <c r="B98" s="876"/>
      <c r="C98" s="892"/>
      <c r="D98" s="893"/>
      <c r="E98" s="894"/>
      <c r="F98" s="888"/>
      <c r="G98" s="876"/>
    </row>
    <row r="99" spans="1:7">
      <c r="A99" s="895"/>
      <c r="B99" s="895"/>
      <c r="C99" s="892"/>
      <c r="D99" s="893"/>
      <c r="E99" s="894"/>
      <c r="F99" s="888"/>
      <c r="G99" s="876"/>
    </row>
    <row r="100" spans="1:7">
      <c r="A100" s="895"/>
      <c r="B100" s="895"/>
      <c r="C100" s="892"/>
      <c r="D100" s="893"/>
      <c r="E100" s="894"/>
      <c r="F100" s="888"/>
      <c r="G100" s="876"/>
    </row>
    <row r="101" spans="1:7">
      <c r="A101" s="895"/>
      <c r="B101" s="895"/>
      <c r="C101" s="892"/>
      <c r="D101" s="893"/>
      <c r="E101" s="894"/>
      <c r="F101" s="888"/>
      <c r="G101" s="876"/>
    </row>
    <row r="102" spans="1:7">
      <c r="A102" s="895"/>
      <c r="B102" s="895"/>
      <c r="C102" s="892"/>
      <c r="D102" s="893"/>
      <c r="E102" s="894"/>
      <c r="F102" s="888"/>
      <c r="G102" s="876"/>
    </row>
    <row r="103" spans="1:7">
      <c r="A103" s="895"/>
      <c r="B103" s="895"/>
      <c r="C103" s="892"/>
      <c r="D103" s="893"/>
      <c r="E103" s="894"/>
      <c r="F103" s="888"/>
      <c r="G103" s="876"/>
    </row>
    <row r="104" spans="1:7">
      <c r="A104" s="895"/>
      <c r="B104" s="895"/>
      <c r="C104" s="892"/>
      <c r="D104" s="893"/>
      <c r="E104" s="894"/>
      <c r="F104" s="888"/>
      <c r="G104" s="876"/>
    </row>
    <row r="105" spans="1:7">
      <c r="A105" s="895"/>
      <c r="B105" s="895"/>
      <c r="C105" s="892"/>
      <c r="D105" s="893"/>
      <c r="E105" s="894"/>
      <c r="F105" s="888"/>
      <c r="G105" s="876"/>
    </row>
    <row r="106" spans="1:7">
      <c r="A106" s="876"/>
      <c r="B106" s="876"/>
      <c r="C106" s="892"/>
      <c r="D106" s="893"/>
      <c r="E106" s="894"/>
      <c r="F106" s="888"/>
      <c r="G106" s="876"/>
    </row>
    <row r="107" spans="1:7">
      <c r="A107" s="895"/>
      <c r="B107" s="895"/>
      <c r="C107" s="892"/>
      <c r="D107" s="893"/>
      <c r="E107" s="894"/>
      <c r="F107" s="888"/>
      <c r="G107" s="876"/>
    </row>
    <row r="108" spans="1:7">
      <c r="A108" s="895"/>
      <c r="B108" s="895"/>
      <c r="C108" s="892"/>
      <c r="D108" s="893"/>
      <c r="E108" s="894"/>
      <c r="F108" s="888"/>
      <c r="G108" s="876"/>
    </row>
    <row r="109" spans="1:7">
      <c r="A109" s="895"/>
      <c r="B109" s="895"/>
      <c r="C109" s="892"/>
      <c r="D109" s="893"/>
      <c r="E109" s="894"/>
      <c r="F109" s="888"/>
      <c r="G109" s="876"/>
    </row>
    <row r="110" spans="1:7">
      <c r="A110" s="895"/>
      <c r="B110" s="895"/>
      <c r="C110" s="892"/>
      <c r="D110" s="893"/>
      <c r="E110" s="894"/>
      <c r="F110" s="888"/>
      <c r="G110" s="876"/>
    </row>
    <row r="111" spans="1:7">
      <c r="A111" s="876"/>
      <c r="B111" s="876"/>
      <c r="C111" s="892"/>
      <c r="D111" s="893"/>
      <c r="E111" s="894"/>
      <c r="F111" s="888"/>
      <c r="G111" s="876"/>
    </row>
    <row r="112" spans="1:7">
      <c r="A112" s="895"/>
      <c r="B112" s="895"/>
      <c r="C112" s="892"/>
      <c r="D112" s="893"/>
      <c r="E112" s="894"/>
      <c r="F112" s="888"/>
      <c r="G112" s="876"/>
    </row>
    <row r="113" spans="1:7">
      <c r="A113" s="895"/>
      <c r="B113" s="895"/>
      <c r="C113" s="892"/>
      <c r="D113" s="893"/>
      <c r="E113" s="894"/>
      <c r="F113" s="888"/>
      <c r="G113" s="876"/>
    </row>
    <row r="114" spans="1:7">
      <c r="A114" s="876"/>
      <c r="B114" s="876"/>
      <c r="C114" s="892"/>
      <c r="D114" s="893"/>
      <c r="E114" s="894"/>
      <c r="F114" s="888"/>
      <c r="G114" s="876"/>
    </row>
    <row r="115" spans="1:7">
      <c r="A115" s="895"/>
      <c r="B115" s="895"/>
      <c r="C115" s="892"/>
      <c r="D115" s="893"/>
      <c r="E115" s="894"/>
      <c r="F115" s="888"/>
      <c r="G115" s="876"/>
    </row>
    <row r="116" spans="1:7">
      <c r="A116" s="895"/>
      <c r="B116" s="895"/>
      <c r="C116" s="892"/>
      <c r="D116" s="893"/>
      <c r="E116" s="894"/>
      <c r="F116" s="888"/>
      <c r="G116" s="876"/>
    </row>
    <row r="117" spans="1:7">
      <c r="A117" s="895"/>
      <c r="B117" s="895"/>
      <c r="C117" s="892"/>
      <c r="D117" s="893"/>
      <c r="E117" s="894"/>
      <c r="F117" s="888"/>
      <c r="G117" s="876"/>
    </row>
    <row r="118" spans="1:7">
      <c r="A118" s="895"/>
      <c r="B118" s="895"/>
      <c r="C118" s="892"/>
      <c r="D118" s="893"/>
      <c r="E118" s="894"/>
      <c r="F118" s="888"/>
      <c r="G118" s="876"/>
    </row>
    <row r="119" spans="1:7">
      <c r="A119" s="895"/>
      <c r="B119" s="895"/>
      <c r="C119" s="892"/>
      <c r="D119" s="893"/>
      <c r="E119" s="894"/>
      <c r="F119" s="888"/>
      <c r="G119" s="876"/>
    </row>
    <row r="120" spans="1:7">
      <c r="A120" s="895"/>
      <c r="B120" s="895"/>
      <c r="C120" s="892"/>
      <c r="D120" s="893"/>
      <c r="E120" s="894"/>
      <c r="F120" s="888"/>
      <c r="G120" s="876"/>
    </row>
    <row r="121" spans="1:7">
      <c r="A121" s="895"/>
      <c r="B121" s="895"/>
      <c r="C121" s="892"/>
      <c r="D121" s="893"/>
      <c r="E121" s="894"/>
      <c r="F121" s="888"/>
      <c r="G121" s="876"/>
    </row>
    <row r="122" spans="1:7">
      <c r="A122" s="895"/>
      <c r="B122" s="895"/>
      <c r="C122" s="892"/>
      <c r="D122" s="893"/>
      <c r="E122" s="894"/>
      <c r="F122" s="888"/>
      <c r="G122" s="876"/>
    </row>
    <row r="123" spans="1:7">
      <c r="A123" s="895"/>
      <c r="B123" s="895"/>
      <c r="C123" s="892"/>
      <c r="D123" s="893"/>
      <c r="E123" s="894"/>
      <c r="F123" s="888"/>
      <c r="G123" s="876"/>
    </row>
    <row r="124" spans="1:7">
      <c r="A124" s="895"/>
      <c r="B124" s="895"/>
      <c r="C124" s="892"/>
      <c r="D124" s="893"/>
      <c r="E124" s="894"/>
      <c r="F124" s="888"/>
      <c r="G124" s="876"/>
    </row>
    <row r="125" spans="1:7">
      <c r="A125" s="895"/>
      <c r="B125" s="895"/>
      <c r="C125" s="892"/>
      <c r="D125" s="893"/>
      <c r="E125" s="894"/>
      <c r="F125" s="888"/>
      <c r="G125" s="876"/>
    </row>
    <row r="126" spans="1:7">
      <c r="A126" s="895"/>
      <c r="B126" s="895"/>
      <c r="C126" s="892"/>
      <c r="D126" s="893"/>
      <c r="E126" s="894"/>
      <c r="F126" s="888"/>
      <c r="G126" s="876"/>
    </row>
    <row r="127" spans="1:7">
      <c r="A127" s="895"/>
      <c r="B127" s="895"/>
      <c r="C127" s="892"/>
      <c r="D127" s="893"/>
      <c r="E127" s="894"/>
      <c r="F127" s="888"/>
      <c r="G127" s="876"/>
    </row>
    <row r="128" spans="1:7">
      <c r="A128" s="895"/>
      <c r="B128" s="895"/>
      <c r="C128" s="892"/>
      <c r="D128" s="893"/>
      <c r="E128" s="894"/>
      <c r="F128" s="888"/>
      <c r="G128" s="876"/>
    </row>
    <row r="129" spans="1:7">
      <c r="A129" s="895"/>
      <c r="B129" s="895"/>
      <c r="C129" s="892"/>
      <c r="D129" s="893"/>
      <c r="E129" s="894"/>
      <c r="F129" s="888"/>
      <c r="G129" s="876"/>
    </row>
    <row r="130" spans="1:7">
      <c r="A130" s="238"/>
      <c r="B130" s="238"/>
      <c r="C130" s="237"/>
      <c r="D130" s="240"/>
      <c r="E130" s="893"/>
      <c r="F130" s="888"/>
      <c r="G130" s="876"/>
    </row>
    <row r="131" spans="1:7">
      <c r="A131" s="238"/>
      <c r="B131" s="238"/>
      <c r="C131" s="237"/>
      <c r="D131" s="240"/>
      <c r="E131" s="893"/>
      <c r="F131" s="888"/>
      <c r="G131" s="876"/>
    </row>
    <row r="132" spans="1:7">
      <c r="A132" s="238"/>
      <c r="B132" s="238"/>
      <c r="C132" s="237"/>
      <c r="D132" s="240"/>
      <c r="E132" s="893"/>
      <c r="F132" s="888"/>
      <c r="G132" s="876"/>
    </row>
    <row r="133" spans="1:7">
      <c r="A133" s="238"/>
      <c r="B133" s="238"/>
      <c r="C133" s="237"/>
      <c r="D133" s="240"/>
      <c r="E133" s="894"/>
      <c r="F133" s="888"/>
      <c r="G133" s="876"/>
    </row>
    <row r="134" spans="1:7">
      <c r="A134" s="238"/>
      <c r="B134" s="238"/>
      <c r="C134" s="237"/>
      <c r="D134" s="240"/>
      <c r="E134" s="894"/>
      <c r="F134" s="888"/>
      <c r="G134" s="876"/>
    </row>
    <row r="135" spans="1:7">
      <c r="A135" s="895"/>
      <c r="B135" s="895"/>
      <c r="C135" s="892"/>
      <c r="D135" s="893"/>
      <c r="E135" s="893"/>
      <c r="F135" s="888"/>
      <c r="G135" s="876"/>
    </row>
    <row r="136" spans="1:7">
      <c r="A136" s="895"/>
      <c r="B136" s="895"/>
      <c r="C136" s="892"/>
      <c r="D136" s="893"/>
      <c r="E136" s="894"/>
      <c r="F136" s="888"/>
      <c r="G136" s="876"/>
    </row>
    <row r="137" spans="1:7">
      <c r="A137" s="238"/>
      <c r="B137" s="238"/>
      <c r="C137" s="237"/>
      <c r="D137" s="240"/>
      <c r="E137" s="894"/>
      <c r="F137" s="888"/>
      <c r="G137" s="876"/>
    </row>
    <row r="138" spans="1:7">
      <c r="A138" s="238"/>
      <c r="B138" s="238"/>
      <c r="C138" s="237"/>
      <c r="D138" s="240"/>
      <c r="E138" s="894"/>
      <c r="F138" s="888"/>
      <c r="G138" s="876"/>
    </row>
    <row r="139" spans="1:7">
      <c r="A139" s="238"/>
      <c r="B139" s="238"/>
      <c r="C139" s="237"/>
      <c r="D139" s="240"/>
      <c r="E139" s="894"/>
      <c r="F139" s="888"/>
      <c r="G139" s="876"/>
    </row>
    <row r="140" spans="1:7">
      <c r="A140" s="238"/>
      <c r="B140" s="238"/>
      <c r="C140" s="237"/>
      <c r="D140" s="240"/>
      <c r="E140" s="894"/>
      <c r="F140" s="888"/>
      <c r="G140" s="876"/>
    </row>
    <row r="141" spans="1:7">
      <c r="A141" s="238"/>
      <c r="B141" s="238"/>
      <c r="C141" s="237"/>
      <c r="D141" s="240"/>
      <c r="E141" s="894"/>
      <c r="F141" s="888"/>
      <c r="G141" s="876"/>
    </row>
    <row r="142" spans="1:7">
      <c r="A142" s="236"/>
      <c r="B142" s="236"/>
      <c r="C142" s="237"/>
      <c r="D142" s="240"/>
      <c r="E142" s="894"/>
      <c r="F142" s="888"/>
      <c r="G142" s="876"/>
    </row>
    <row r="143" spans="1:7">
      <c r="A143" s="238"/>
      <c r="B143" s="238"/>
      <c r="C143" s="237"/>
      <c r="D143" s="240"/>
      <c r="E143" s="894"/>
      <c r="F143" s="888"/>
      <c r="G143" s="876"/>
    </row>
    <row r="144" spans="1:7">
      <c r="A144" s="238"/>
      <c r="B144" s="238"/>
      <c r="C144" s="237"/>
      <c r="D144" s="240"/>
      <c r="E144" s="894"/>
      <c r="F144" s="888"/>
      <c r="G144" s="876"/>
    </row>
    <row r="145" spans="1:7">
      <c r="A145" s="238"/>
      <c r="B145" s="238"/>
      <c r="C145" s="237"/>
      <c r="D145" s="240"/>
      <c r="E145" s="893"/>
      <c r="F145" s="888"/>
      <c r="G145" s="876"/>
    </row>
    <row r="146" spans="1:7">
      <c r="A146" s="238"/>
      <c r="B146" s="238"/>
      <c r="C146" s="237"/>
      <c r="D146" s="240"/>
      <c r="E146" s="894"/>
      <c r="F146" s="888"/>
      <c r="G146" s="876"/>
    </row>
    <row r="147" spans="1:7">
      <c r="A147" s="238"/>
      <c r="B147" s="238"/>
      <c r="C147" s="237"/>
      <c r="D147" s="240"/>
      <c r="E147" s="894"/>
      <c r="F147" s="888"/>
      <c r="G147" s="876"/>
    </row>
    <row r="148" spans="1:7">
      <c r="A148" s="238"/>
      <c r="B148" s="238"/>
      <c r="C148" s="237"/>
      <c r="D148" s="240"/>
      <c r="E148" s="894"/>
      <c r="F148" s="888"/>
      <c r="G148" s="876"/>
    </row>
    <row r="149" spans="1:7">
      <c r="A149" s="238"/>
      <c r="B149" s="238"/>
      <c r="C149" s="237"/>
      <c r="D149" s="240"/>
      <c r="E149" s="894"/>
      <c r="F149" s="888"/>
      <c r="G149" s="876"/>
    </row>
    <row r="150" spans="1:7">
      <c r="A150" s="895"/>
      <c r="B150" s="895"/>
      <c r="C150" s="892"/>
      <c r="D150" s="893"/>
      <c r="E150" s="894"/>
      <c r="F150" s="888"/>
      <c r="G150" s="876"/>
    </row>
    <row r="151" spans="1:7">
      <c r="A151" s="895"/>
      <c r="B151" s="895"/>
      <c r="C151" s="892"/>
      <c r="D151" s="893"/>
      <c r="E151" s="894"/>
      <c r="F151" s="888"/>
      <c r="G151" s="876"/>
    </row>
    <row r="152" spans="1:7">
      <c r="A152" s="895"/>
      <c r="B152" s="895"/>
      <c r="C152" s="892"/>
      <c r="D152" s="893"/>
      <c r="E152" s="894"/>
      <c r="F152" s="888"/>
      <c r="G152" s="876"/>
    </row>
    <row r="153" spans="1:7">
      <c r="A153" s="895"/>
      <c r="B153" s="895"/>
      <c r="C153" s="892"/>
      <c r="D153" s="893"/>
      <c r="E153" s="894"/>
      <c r="F153" s="888"/>
      <c r="G153" s="876"/>
    </row>
    <row r="154" spans="1:7">
      <c r="A154" s="895"/>
      <c r="B154" s="895"/>
      <c r="C154" s="892"/>
      <c r="D154" s="893"/>
      <c r="E154" s="894"/>
      <c r="F154" s="888"/>
      <c r="G154" s="876"/>
    </row>
    <row r="155" spans="1:7">
      <c r="A155" s="895"/>
      <c r="B155" s="895"/>
      <c r="C155" s="892"/>
      <c r="D155" s="893"/>
      <c r="E155" s="893"/>
      <c r="F155" s="888"/>
      <c r="G155" s="876"/>
    </row>
    <row r="156" spans="1:7">
      <c r="A156" s="895"/>
      <c r="B156" s="895"/>
      <c r="C156" s="892"/>
      <c r="D156" s="893"/>
      <c r="E156" s="894"/>
      <c r="F156" s="888"/>
      <c r="G156" s="876"/>
    </row>
    <row r="157" spans="1:7">
      <c r="A157" s="895"/>
      <c r="B157" s="895"/>
      <c r="C157" s="892"/>
      <c r="D157" s="893"/>
      <c r="E157" s="894"/>
      <c r="F157" s="888"/>
      <c r="G157" s="876"/>
    </row>
    <row r="158" spans="1:7">
      <c r="A158" s="895"/>
      <c r="B158" s="895"/>
      <c r="C158" s="892"/>
      <c r="D158" s="893"/>
      <c r="E158" s="894"/>
      <c r="F158" s="888"/>
      <c r="G158" s="876"/>
    </row>
    <row r="159" spans="1:7">
      <c r="A159" s="895"/>
      <c r="B159" s="895"/>
      <c r="C159" s="892"/>
      <c r="D159" s="893"/>
      <c r="E159" s="894"/>
      <c r="F159" s="888"/>
      <c r="G159" s="876"/>
    </row>
    <row r="160" spans="1:7">
      <c r="A160" s="876"/>
      <c r="B160" s="876"/>
      <c r="C160" s="892"/>
      <c r="D160" s="893"/>
      <c r="E160" s="894"/>
      <c r="F160" s="888"/>
      <c r="G160" s="876"/>
    </row>
    <row r="161" spans="1:7">
      <c r="A161" s="895"/>
      <c r="B161" s="895"/>
      <c r="C161" s="892"/>
      <c r="D161" s="893"/>
      <c r="E161" s="894"/>
      <c r="F161" s="888"/>
      <c r="G161" s="876"/>
    </row>
    <row r="162" spans="1:7">
      <c r="A162" s="895"/>
      <c r="B162" s="895"/>
      <c r="C162" s="892"/>
      <c r="D162" s="893"/>
      <c r="E162" s="893"/>
      <c r="F162" s="888"/>
      <c r="G162" s="876"/>
    </row>
    <row r="163" spans="1:7">
      <c r="A163" s="895"/>
      <c r="B163" s="895"/>
      <c r="C163" s="892"/>
      <c r="D163" s="893"/>
      <c r="E163" s="894"/>
      <c r="F163" s="888"/>
      <c r="G163" s="876"/>
    </row>
    <row r="164" spans="1:7">
      <c r="A164" s="876"/>
      <c r="B164" s="876"/>
      <c r="C164" s="892"/>
      <c r="D164" s="893"/>
      <c r="E164" s="894"/>
      <c r="F164" s="888"/>
      <c r="G164" s="876"/>
    </row>
    <row r="165" spans="1:7">
      <c r="A165" s="895"/>
      <c r="B165" s="895"/>
      <c r="C165" s="892"/>
      <c r="D165" s="893"/>
      <c r="E165" s="894"/>
      <c r="F165" s="888"/>
      <c r="G165" s="876"/>
    </row>
    <row r="166" spans="1:7">
      <c r="A166" s="876"/>
      <c r="B166" s="876"/>
      <c r="C166" s="892"/>
      <c r="D166" s="893"/>
      <c r="E166" s="894"/>
      <c r="F166" s="888"/>
      <c r="G166" s="876"/>
    </row>
    <row r="167" spans="1:7">
      <c r="A167" s="895"/>
      <c r="B167" s="895"/>
      <c r="C167" s="892"/>
      <c r="D167" s="893"/>
      <c r="E167" s="893"/>
      <c r="F167" s="888"/>
      <c r="G167" s="876"/>
    </row>
    <row r="168" spans="1:7">
      <c r="A168" s="238"/>
      <c r="B168" s="238"/>
      <c r="C168" s="237"/>
      <c r="D168" s="240"/>
      <c r="E168" s="894"/>
      <c r="F168" s="888"/>
      <c r="G168" s="876"/>
    </row>
    <row r="169" spans="1:7">
      <c r="A169" s="238"/>
      <c r="B169" s="238"/>
      <c r="C169" s="237"/>
      <c r="D169" s="240"/>
      <c r="E169" s="894"/>
      <c r="F169" s="888"/>
      <c r="G169" s="876"/>
    </row>
    <row r="170" spans="1:7">
      <c r="A170" s="238"/>
      <c r="B170" s="238"/>
      <c r="C170" s="237"/>
      <c r="D170" s="240"/>
      <c r="E170" s="894"/>
      <c r="F170" s="888"/>
      <c r="G170" s="876"/>
    </row>
    <row r="171" spans="1:7">
      <c r="A171" s="238"/>
      <c r="B171" s="238"/>
      <c r="C171" s="237"/>
      <c r="D171" s="240"/>
      <c r="E171" s="894"/>
      <c r="F171" s="888"/>
      <c r="G171" s="876"/>
    </row>
    <row r="172" spans="1:7">
      <c r="A172" s="238"/>
      <c r="B172" s="238"/>
      <c r="C172" s="237"/>
      <c r="D172" s="240"/>
      <c r="E172" s="894"/>
      <c r="F172" s="888"/>
      <c r="G172" s="876"/>
    </row>
    <row r="173" spans="1:7">
      <c r="A173" s="236"/>
      <c r="B173" s="236"/>
      <c r="C173" s="237"/>
      <c r="D173" s="240"/>
      <c r="E173" s="894"/>
      <c r="F173" s="888"/>
      <c r="G173" s="876"/>
    </row>
    <row r="174" spans="1:7">
      <c r="A174" s="238"/>
      <c r="B174" s="238"/>
      <c r="C174" s="237"/>
      <c r="D174" s="240"/>
      <c r="E174" s="894"/>
      <c r="F174" s="888"/>
      <c r="G174" s="876"/>
    </row>
    <row r="175" spans="1:7">
      <c r="A175" s="238"/>
      <c r="B175" s="238"/>
      <c r="C175" s="237"/>
      <c r="D175" s="240"/>
      <c r="E175" s="894"/>
      <c r="F175" s="888"/>
      <c r="G175" s="876"/>
    </row>
    <row r="176" spans="1:7">
      <c r="A176" s="238"/>
      <c r="B176" s="238"/>
      <c r="C176" s="237"/>
      <c r="D176" s="240"/>
      <c r="E176" s="894"/>
      <c r="F176" s="888"/>
      <c r="G176" s="876"/>
    </row>
    <row r="177" spans="1:7">
      <c r="A177" s="238"/>
      <c r="B177" s="238"/>
      <c r="C177" s="237"/>
      <c r="D177" s="240"/>
      <c r="E177" s="894"/>
      <c r="F177" s="888"/>
      <c r="G177" s="876"/>
    </row>
    <row r="178" spans="1:7">
      <c r="A178" s="238"/>
      <c r="B178" s="238"/>
      <c r="C178" s="237"/>
      <c r="D178" s="240"/>
      <c r="E178" s="894"/>
      <c r="F178" s="888"/>
      <c r="G178" s="876"/>
    </row>
    <row r="179" spans="1:7">
      <c r="A179" s="238"/>
      <c r="B179" s="238"/>
      <c r="C179" s="237"/>
      <c r="D179" s="240"/>
      <c r="E179" s="894"/>
      <c r="F179" s="888"/>
      <c r="G179" s="876"/>
    </row>
    <row r="180" spans="1:7">
      <c r="A180" s="238"/>
      <c r="B180" s="238"/>
      <c r="C180" s="237"/>
      <c r="D180" s="240"/>
      <c r="E180" s="894"/>
      <c r="F180" s="888"/>
      <c r="G180" s="876"/>
    </row>
    <row r="181" spans="1:7">
      <c r="A181" s="238"/>
      <c r="B181" s="238"/>
      <c r="C181" s="237"/>
      <c r="D181" s="240"/>
      <c r="E181" s="894"/>
      <c r="F181" s="888"/>
      <c r="G181" s="876"/>
    </row>
    <row r="182" spans="1:7">
      <c r="A182" s="238"/>
      <c r="B182" s="238"/>
      <c r="C182" s="237"/>
      <c r="D182" s="240"/>
      <c r="E182" s="894"/>
      <c r="F182" s="888"/>
      <c r="G182" s="876"/>
    </row>
    <row r="183" spans="1:7">
      <c r="A183" s="238"/>
      <c r="B183" s="238"/>
      <c r="C183" s="237"/>
      <c r="D183" s="240"/>
      <c r="E183" s="894"/>
      <c r="F183" s="888"/>
      <c r="G183" s="876"/>
    </row>
    <row r="184" spans="1:7">
      <c r="A184" s="238"/>
      <c r="B184" s="238"/>
      <c r="C184" s="237"/>
      <c r="D184" s="240"/>
      <c r="E184" s="894"/>
      <c r="F184" s="888"/>
      <c r="G184" s="876"/>
    </row>
    <row r="185" spans="1:7">
      <c r="A185" s="238"/>
      <c r="B185" s="238"/>
      <c r="C185" s="237"/>
      <c r="D185" s="240"/>
      <c r="E185" s="894"/>
      <c r="F185" s="888"/>
      <c r="G185" s="876"/>
    </row>
    <row r="186" spans="1:7">
      <c r="A186" s="238"/>
      <c r="B186" s="238"/>
      <c r="C186" s="237"/>
      <c r="D186" s="240"/>
      <c r="E186" s="894"/>
      <c r="F186" s="888"/>
      <c r="G186" s="876"/>
    </row>
    <row r="187" spans="1:7">
      <c r="A187" s="238"/>
      <c r="B187" s="238"/>
      <c r="C187" s="237"/>
      <c r="D187" s="240"/>
      <c r="E187" s="894"/>
      <c r="F187" s="888"/>
      <c r="G187" s="876"/>
    </row>
    <row r="188" spans="1:7">
      <c r="A188" s="238"/>
      <c r="B188" s="238"/>
      <c r="C188" s="237"/>
      <c r="D188" s="240"/>
      <c r="E188" s="894"/>
      <c r="F188" s="888"/>
      <c r="G188" s="876"/>
    </row>
    <row r="189" spans="1:7">
      <c r="A189" s="238"/>
      <c r="B189" s="238"/>
      <c r="C189" s="237"/>
      <c r="D189" s="240"/>
      <c r="E189" s="894"/>
      <c r="F189" s="888"/>
      <c r="G189" s="876"/>
    </row>
    <row r="190" spans="1:7">
      <c r="A190" s="238"/>
      <c r="B190" s="238"/>
      <c r="C190" s="237"/>
      <c r="D190" s="240"/>
      <c r="E190" s="894"/>
      <c r="F190" s="888"/>
      <c r="G190" s="876"/>
    </row>
    <row r="191" spans="1:7">
      <c r="A191" s="238"/>
      <c r="B191" s="238"/>
      <c r="C191" s="237"/>
      <c r="D191" s="240"/>
      <c r="E191" s="894"/>
      <c r="F191" s="888"/>
      <c r="G191" s="876"/>
    </row>
    <row r="192" spans="1:7">
      <c r="A192" s="238"/>
      <c r="B192" s="238"/>
      <c r="C192" s="237"/>
      <c r="D192" s="240"/>
      <c r="E192" s="894"/>
      <c r="F192" s="888"/>
      <c r="G192" s="876"/>
    </row>
    <row r="193" spans="1:7">
      <c r="A193" s="238"/>
      <c r="B193" s="238"/>
      <c r="C193" s="237"/>
      <c r="D193" s="240"/>
      <c r="E193" s="894"/>
      <c r="F193" s="888"/>
      <c r="G193" s="876"/>
    </row>
    <row r="194" spans="1:7">
      <c r="A194" s="238"/>
      <c r="B194" s="238"/>
      <c r="C194" s="237"/>
      <c r="D194" s="240"/>
      <c r="E194" s="894"/>
      <c r="F194" s="888"/>
      <c r="G194" s="876"/>
    </row>
    <row r="195" spans="1:7">
      <c r="A195" s="238"/>
      <c r="B195" s="238"/>
      <c r="C195" s="237"/>
      <c r="D195" s="240"/>
      <c r="E195" s="894"/>
      <c r="F195" s="888"/>
      <c r="G195" s="876"/>
    </row>
    <row r="196" spans="1:7">
      <c r="A196" s="238"/>
      <c r="B196" s="238"/>
      <c r="C196" s="237"/>
      <c r="D196" s="240"/>
      <c r="E196" s="894"/>
      <c r="F196" s="888"/>
      <c r="G196" s="876"/>
    </row>
    <row r="197" spans="1:7">
      <c r="A197" s="238"/>
      <c r="B197" s="238"/>
      <c r="C197" s="237"/>
      <c r="D197" s="240"/>
      <c r="E197" s="894"/>
      <c r="F197" s="888"/>
      <c r="G197" s="876"/>
    </row>
    <row r="198" spans="1:7">
      <c r="A198" s="238"/>
      <c r="B198" s="238"/>
      <c r="C198" s="237"/>
      <c r="D198" s="240"/>
      <c r="E198" s="894"/>
      <c r="F198" s="888"/>
      <c r="G198" s="876"/>
    </row>
    <row r="199" spans="1:7">
      <c r="A199" s="238"/>
      <c r="B199" s="238"/>
      <c r="C199" s="237"/>
      <c r="D199" s="240"/>
      <c r="E199" s="894"/>
      <c r="F199" s="888"/>
      <c r="G199" s="876"/>
    </row>
    <row r="200" spans="1:7">
      <c r="A200" s="238"/>
      <c r="B200" s="238"/>
      <c r="C200" s="237"/>
      <c r="D200" s="240"/>
      <c r="E200" s="894"/>
      <c r="F200" s="888"/>
      <c r="G200" s="876"/>
    </row>
    <row r="201" spans="1:7">
      <c r="A201" s="238"/>
      <c r="B201" s="238"/>
      <c r="C201" s="237"/>
      <c r="D201" s="240"/>
      <c r="E201" s="894"/>
      <c r="F201" s="888"/>
      <c r="G201" s="876"/>
    </row>
    <row r="202" spans="1:7">
      <c r="A202" s="238"/>
      <c r="B202" s="238"/>
      <c r="C202" s="237"/>
      <c r="D202" s="240"/>
      <c r="E202" s="894"/>
      <c r="F202" s="888"/>
      <c r="G202" s="876"/>
    </row>
    <row r="203" spans="1:7">
      <c r="A203" s="238"/>
      <c r="B203" s="238"/>
      <c r="C203" s="237"/>
      <c r="D203" s="240"/>
      <c r="E203" s="894"/>
      <c r="F203" s="888"/>
      <c r="G203" s="876"/>
    </row>
    <row r="204" spans="1:7">
      <c r="A204" s="238"/>
      <c r="B204" s="238"/>
      <c r="C204" s="237"/>
      <c r="D204" s="240"/>
      <c r="E204" s="894"/>
      <c r="F204" s="888"/>
      <c r="G204" s="876"/>
    </row>
    <row r="205" spans="1:7">
      <c r="A205" s="238"/>
      <c r="B205" s="238"/>
      <c r="C205" s="237"/>
      <c r="D205" s="240"/>
      <c r="E205" s="894"/>
      <c r="F205" s="888"/>
      <c r="G205" s="876"/>
    </row>
    <row r="206" spans="1:7">
      <c r="A206" s="238"/>
      <c r="B206" s="238"/>
      <c r="C206" s="237"/>
      <c r="D206" s="240"/>
      <c r="E206" s="894"/>
      <c r="F206" s="888"/>
      <c r="G206" s="876"/>
    </row>
    <row r="207" spans="1:7">
      <c r="A207" s="238"/>
      <c r="B207" s="238"/>
      <c r="C207" s="237"/>
      <c r="D207" s="240"/>
      <c r="E207" s="894"/>
      <c r="F207" s="888"/>
      <c r="G207" s="876"/>
    </row>
    <row r="208" spans="1:7">
      <c r="A208" s="238"/>
      <c r="B208" s="238"/>
      <c r="C208" s="237"/>
      <c r="D208" s="240"/>
      <c r="E208" s="894"/>
      <c r="F208" s="888"/>
      <c r="G208" s="876"/>
    </row>
    <row r="209" spans="1:7">
      <c r="A209" s="238"/>
      <c r="B209" s="238"/>
      <c r="C209" s="237"/>
      <c r="D209" s="240"/>
      <c r="E209" s="894"/>
      <c r="F209" s="888"/>
      <c r="G209" s="876"/>
    </row>
    <row r="210" spans="1:7">
      <c r="A210" s="238"/>
      <c r="B210" s="238"/>
      <c r="C210" s="237"/>
      <c r="D210" s="240"/>
      <c r="E210" s="894"/>
      <c r="F210" s="888"/>
      <c r="G210" s="876"/>
    </row>
    <row r="211" spans="1:7">
      <c r="A211" s="238"/>
      <c r="B211" s="238"/>
      <c r="C211" s="237"/>
      <c r="D211" s="240"/>
      <c r="E211" s="894"/>
      <c r="F211" s="888"/>
      <c r="G211" s="876"/>
    </row>
    <row r="212" spans="1:7">
      <c r="A212" s="238"/>
      <c r="B212" s="238"/>
      <c r="C212" s="237"/>
      <c r="D212" s="240"/>
      <c r="E212" s="894"/>
      <c r="F212" s="888"/>
      <c r="G212" s="876"/>
    </row>
    <row r="213" spans="1:7">
      <c r="A213" s="238"/>
      <c r="B213" s="238"/>
      <c r="C213" s="237"/>
      <c r="D213" s="240"/>
      <c r="E213" s="894"/>
      <c r="F213" s="888"/>
      <c r="G213" s="876"/>
    </row>
    <row r="214" spans="1:7">
      <c r="A214" s="238"/>
      <c r="B214" s="238"/>
      <c r="C214" s="237"/>
      <c r="D214" s="240"/>
      <c r="E214" s="894"/>
      <c r="F214" s="888"/>
      <c r="G214" s="876"/>
    </row>
    <row r="215" spans="1:7">
      <c r="A215" s="238"/>
      <c r="B215" s="238"/>
      <c r="C215" s="237"/>
      <c r="D215" s="240"/>
      <c r="E215" s="894"/>
      <c r="F215" s="888"/>
      <c r="G215" s="876"/>
    </row>
    <row r="216" spans="1:7">
      <c r="A216" s="238"/>
      <c r="B216" s="238"/>
      <c r="C216" s="237"/>
      <c r="D216" s="240"/>
      <c r="E216" s="894"/>
      <c r="F216" s="888"/>
      <c r="G216" s="876"/>
    </row>
    <row r="217" spans="1:7">
      <c r="A217" s="238"/>
      <c r="B217" s="238"/>
      <c r="C217" s="237"/>
      <c r="D217" s="240"/>
      <c r="E217" s="894"/>
      <c r="F217" s="888"/>
      <c r="G217" s="876"/>
    </row>
    <row r="218" spans="1:7">
      <c r="A218" s="238"/>
      <c r="B218" s="238"/>
      <c r="C218" s="237"/>
      <c r="D218" s="240"/>
      <c r="E218" s="894"/>
      <c r="F218" s="888"/>
      <c r="G218" s="876"/>
    </row>
    <row r="219" spans="1:7">
      <c r="A219" s="238"/>
      <c r="B219" s="238"/>
      <c r="C219" s="237"/>
      <c r="D219" s="240"/>
      <c r="E219" s="894"/>
      <c r="F219" s="888"/>
      <c r="G219" s="876"/>
    </row>
    <row r="220" spans="1:7">
      <c r="A220" s="238"/>
      <c r="B220" s="238"/>
      <c r="C220" s="237"/>
      <c r="D220" s="240"/>
      <c r="E220" s="894"/>
      <c r="F220" s="888"/>
      <c r="G220" s="876"/>
    </row>
    <row r="221" spans="1:7">
      <c r="A221" s="238"/>
      <c r="B221" s="238"/>
      <c r="C221" s="237"/>
      <c r="D221" s="240"/>
      <c r="E221" s="894"/>
      <c r="F221" s="888"/>
      <c r="G221" s="876"/>
    </row>
    <row r="222" spans="1:7">
      <c r="A222" s="238"/>
      <c r="B222" s="238"/>
      <c r="C222" s="237"/>
      <c r="D222" s="240"/>
      <c r="E222" s="894"/>
      <c r="F222" s="888"/>
      <c r="G222" s="876"/>
    </row>
    <row r="223" spans="1:7">
      <c r="A223" s="238"/>
      <c r="B223" s="238"/>
      <c r="C223" s="237"/>
      <c r="D223" s="240"/>
      <c r="E223" s="894"/>
      <c r="F223" s="888"/>
      <c r="G223" s="876"/>
    </row>
    <row r="224" spans="1:7">
      <c r="A224" s="238"/>
      <c r="B224" s="238"/>
      <c r="C224" s="237"/>
      <c r="D224" s="240"/>
      <c r="E224" s="894"/>
      <c r="F224" s="888"/>
      <c r="G224" s="876"/>
    </row>
    <row r="225" spans="1:7">
      <c r="A225" s="238"/>
      <c r="B225" s="238"/>
      <c r="C225" s="237"/>
      <c r="D225" s="240"/>
      <c r="E225" s="894"/>
      <c r="F225" s="888"/>
      <c r="G225" s="876"/>
    </row>
    <row r="226" spans="1:7">
      <c r="A226" s="238"/>
      <c r="B226" s="238"/>
      <c r="C226" s="237"/>
      <c r="D226" s="240"/>
      <c r="E226" s="894"/>
      <c r="F226" s="888"/>
      <c r="G226" s="876"/>
    </row>
    <row r="227" spans="1:7">
      <c r="A227" s="238"/>
      <c r="B227" s="238"/>
      <c r="C227" s="237"/>
      <c r="D227" s="240"/>
      <c r="E227" s="894"/>
      <c r="F227" s="888"/>
      <c r="G227" s="876"/>
    </row>
    <row r="228" spans="1:7">
      <c r="A228" s="238"/>
      <c r="B228" s="238"/>
      <c r="C228" s="237"/>
      <c r="D228" s="240"/>
      <c r="E228" s="894"/>
      <c r="F228" s="888"/>
      <c r="G228" s="876"/>
    </row>
    <row r="229" spans="1:7">
      <c r="A229" s="236"/>
      <c r="B229" s="236"/>
      <c r="C229" s="237"/>
      <c r="D229" s="240"/>
      <c r="E229" s="894"/>
      <c r="F229" s="888"/>
      <c r="G229" s="876"/>
    </row>
    <row r="230" spans="1:7">
      <c r="A230" s="238"/>
      <c r="B230" s="238"/>
      <c r="C230" s="237"/>
      <c r="D230" s="240"/>
      <c r="E230" s="894"/>
      <c r="F230" s="888"/>
      <c r="G230" s="876"/>
    </row>
    <row r="231" spans="1:7">
      <c r="A231" s="238"/>
      <c r="B231" s="238"/>
      <c r="C231" s="237"/>
      <c r="D231" s="240"/>
      <c r="E231" s="894"/>
      <c r="F231" s="888"/>
      <c r="G231" s="876"/>
    </row>
    <row r="232" spans="1:7">
      <c r="A232" s="238"/>
      <c r="B232" s="238"/>
      <c r="C232" s="237"/>
      <c r="D232" s="240"/>
      <c r="E232" s="894"/>
      <c r="F232" s="888"/>
      <c r="G232" s="876"/>
    </row>
    <row r="233" spans="1:7">
      <c r="A233" s="238"/>
      <c r="B233" s="238"/>
      <c r="C233" s="237"/>
      <c r="D233" s="240"/>
      <c r="E233" s="894"/>
      <c r="F233" s="888"/>
      <c r="G233" s="876"/>
    </row>
    <row r="234" spans="1:7">
      <c r="A234" s="238"/>
      <c r="B234" s="238"/>
      <c r="C234" s="237"/>
      <c r="D234" s="240"/>
      <c r="E234" s="894"/>
      <c r="F234" s="888"/>
      <c r="G234" s="876"/>
    </row>
    <row r="235" spans="1:7">
      <c r="A235" s="238"/>
      <c r="B235" s="238"/>
      <c r="C235" s="237"/>
      <c r="D235" s="240"/>
      <c r="E235" s="894"/>
      <c r="F235" s="888"/>
      <c r="G235" s="876"/>
    </row>
    <row r="236" spans="1:7">
      <c r="A236" s="238"/>
      <c r="B236" s="238"/>
      <c r="C236" s="237"/>
      <c r="D236" s="240"/>
      <c r="E236" s="894"/>
      <c r="F236" s="888"/>
      <c r="G236" s="876"/>
    </row>
    <row r="237" spans="1:7">
      <c r="A237" s="236"/>
      <c r="B237" s="236"/>
      <c r="C237" s="237"/>
      <c r="D237" s="240"/>
      <c r="E237" s="894"/>
      <c r="F237" s="888"/>
      <c r="G237" s="876"/>
    </row>
    <row r="238" spans="1:7">
      <c r="A238" s="238"/>
      <c r="B238" s="238"/>
      <c r="C238" s="237"/>
      <c r="D238" s="240"/>
      <c r="E238" s="894"/>
      <c r="F238" s="888"/>
      <c r="G238" s="876"/>
    </row>
    <row r="239" spans="1:7">
      <c r="A239" s="238"/>
      <c r="B239" s="238"/>
      <c r="C239" s="237"/>
      <c r="D239" s="240"/>
      <c r="E239" s="894"/>
      <c r="F239" s="888"/>
      <c r="G239" s="876"/>
    </row>
    <row r="240" spans="1:7">
      <c r="A240" s="238"/>
      <c r="B240" s="238"/>
      <c r="C240" s="237"/>
      <c r="D240" s="240"/>
      <c r="E240" s="894"/>
      <c r="F240" s="888"/>
      <c r="G240" s="876"/>
    </row>
    <row r="241" spans="1:7">
      <c r="A241" s="238"/>
      <c r="B241" s="238"/>
      <c r="C241" s="237"/>
      <c r="D241" s="240"/>
      <c r="E241" s="894"/>
      <c r="F241" s="888"/>
      <c r="G241" s="876"/>
    </row>
    <row r="242" spans="1:7">
      <c r="A242" s="238"/>
      <c r="B242" s="238"/>
      <c r="C242" s="237"/>
      <c r="D242" s="240"/>
      <c r="E242" s="894"/>
      <c r="F242" s="888"/>
      <c r="G242" s="876"/>
    </row>
    <row r="243" spans="1:7">
      <c r="A243" s="238"/>
      <c r="B243" s="238"/>
      <c r="C243" s="237"/>
      <c r="D243" s="240"/>
      <c r="E243" s="894"/>
      <c r="F243" s="888"/>
      <c r="G243" s="876"/>
    </row>
    <row r="244" spans="1:7">
      <c r="A244" s="238"/>
      <c r="B244" s="238"/>
      <c r="C244" s="237"/>
      <c r="D244" s="240"/>
      <c r="E244" s="894"/>
      <c r="F244" s="888"/>
      <c r="G244" s="876"/>
    </row>
    <row r="245" spans="1:7">
      <c r="A245" s="238"/>
      <c r="B245" s="238"/>
      <c r="C245" s="237"/>
      <c r="D245" s="240"/>
      <c r="E245" s="894"/>
      <c r="F245" s="888"/>
      <c r="G245" s="876"/>
    </row>
    <row r="246" spans="1:7">
      <c r="A246" s="238"/>
      <c r="B246" s="238"/>
      <c r="C246" s="237"/>
      <c r="D246" s="240"/>
      <c r="E246" s="894"/>
      <c r="F246" s="888"/>
      <c r="G246" s="876"/>
    </row>
    <row r="247" spans="1:7">
      <c r="A247" s="238"/>
      <c r="B247" s="238"/>
      <c r="C247" s="237"/>
      <c r="D247" s="240"/>
      <c r="E247" s="894"/>
      <c r="F247" s="888"/>
      <c r="G247" s="876"/>
    </row>
    <row r="248" spans="1:7">
      <c r="A248" s="238"/>
      <c r="B248" s="238"/>
      <c r="C248" s="237"/>
      <c r="D248" s="240"/>
      <c r="E248" s="894"/>
      <c r="F248" s="888"/>
      <c r="G248" s="876"/>
    </row>
    <row r="249" spans="1:7">
      <c r="A249" s="238"/>
      <c r="B249" s="238"/>
      <c r="C249" s="237"/>
      <c r="D249" s="240"/>
      <c r="E249" s="894"/>
      <c r="F249" s="888"/>
      <c r="G249" s="876"/>
    </row>
    <row r="250" spans="1:7">
      <c r="A250" s="238"/>
      <c r="B250" s="238"/>
      <c r="C250" s="237"/>
      <c r="D250" s="240"/>
      <c r="E250" s="894"/>
      <c r="F250" s="888"/>
      <c r="G250" s="876"/>
    </row>
    <row r="251" spans="1:7">
      <c r="A251" s="238"/>
      <c r="B251" s="238"/>
      <c r="C251" s="237"/>
      <c r="D251" s="240"/>
      <c r="E251" s="894"/>
      <c r="F251" s="888"/>
      <c r="G251" s="876"/>
    </row>
    <row r="252" spans="1:7">
      <c r="A252" s="238"/>
      <c r="B252" s="238"/>
      <c r="C252" s="237"/>
      <c r="D252" s="240"/>
      <c r="E252" s="894"/>
      <c r="F252" s="888"/>
      <c r="G252" s="876"/>
    </row>
    <row r="253" spans="1:7">
      <c r="A253" s="236"/>
      <c r="B253" s="239"/>
      <c r="C253" s="237"/>
      <c r="D253" s="41"/>
      <c r="E253" s="894"/>
      <c r="F253" s="888"/>
      <c r="G253" s="876"/>
    </row>
    <row r="254" spans="1:7">
      <c r="A254" s="236"/>
      <c r="B254" s="239"/>
      <c r="C254" s="237"/>
      <c r="D254" s="41"/>
      <c r="E254" s="894"/>
      <c r="F254" s="888"/>
      <c r="G254" s="876"/>
    </row>
    <row r="255" spans="1:7">
      <c r="A255" s="236"/>
      <c r="B255" s="236"/>
      <c r="C255" s="237"/>
      <c r="D255" s="38"/>
      <c r="E255" s="894"/>
      <c r="F255" s="888"/>
      <c r="G255" s="876"/>
    </row>
    <row r="256" spans="1:7">
      <c r="A256" s="236"/>
      <c r="B256" s="236"/>
      <c r="C256" s="237"/>
      <c r="D256" s="38"/>
      <c r="E256" s="894"/>
      <c r="F256" s="888"/>
      <c r="G256" s="876"/>
    </row>
    <row r="257" spans="1:7">
      <c r="A257" s="236"/>
      <c r="B257" s="239"/>
      <c r="C257" s="237"/>
      <c r="D257" s="41"/>
      <c r="E257" s="894"/>
      <c r="F257" s="888"/>
      <c r="G257" s="876"/>
    </row>
    <row r="258" spans="1:7">
      <c r="A258" s="236"/>
      <c r="B258" s="239"/>
      <c r="C258" s="237"/>
      <c r="D258" s="41"/>
      <c r="E258" s="894"/>
      <c r="F258" s="888"/>
      <c r="G258" s="876"/>
    </row>
    <row r="259" spans="1:7">
      <c r="A259" s="236"/>
      <c r="B259" s="239"/>
      <c r="C259" s="237"/>
      <c r="D259" s="41"/>
      <c r="E259" s="894"/>
      <c r="F259" s="888"/>
      <c r="G259" s="876"/>
    </row>
    <row r="260" spans="1:7">
      <c r="A260" s="238"/>
      <c r="B260" s="238"/>
      <c r="C260" s="237"/>
      <c r="D260" s="240"/>
      <c r="E260" s="894"/>
      <c r="F260" s="888"/>
      <c r="G260" s="876"/>
    </row>
    <row r="261" spans="1:7">
      <c r="A261" s="236"/>
      <c r="B261" s="236"/>
      <c r="C261" s="237"/>
      <c r="D261" s="38"/>
      <c r="E261" s="894"/>
      <c r="F261" s="888"/>
      <c r="G261" s="876"/>
    </row>
    <row r="262" spans="1:7">
      <c r="A262" s="238"/>
      <c r="B262" s="238"/>
      <c r="C262" s="237"/>
      <c r="D262" s="240"/>
      <c r="E262" s="894"/>
      <c r="F262" s="888"/>
      <c r="G262" s="876"/>
    </row>
    <row r="263" spans="1:7">
      <c r="A263" s="236"/>
      <c r="B263" s="239"/>
      <c r="C263" s="237"/>
      <c r="D263" s="41"/>
      <c r="E263" s="894"/>
      <c r="F263" s="888"/>
      <c r="G263" s="876"/>
    </row>
    <row r="264" spans="1:7">
      <c r="A264" s="236"/>
      <c r="B264" s="239"/>
      <c r="C264" s="237"/>
      <c r="D264" s="41"/>
      <c r="E264" s="894"/>
      <c r="F264" s="888"/>
      <c r="G264" s="876"/>
    </row>
    <row r="265" spans="1:7">
      <c r="A265" s="238"/>
      <c r="B265" s="238"/>
      <c r="C265" s="237"/>
      <c r="D265" s="240"/>
      <c r="E265" s="894"/>
      <c r="F265" s="888"/>
      <c r="G265" s="876"/>
    </row>
    <row r="266" spans="1:7">
      <c r="A266" s="236"/>
      <c r="B266" s="236"/>
      <c r="C266" s="237"/>
      <c r="D266" s="38"/>
      <c r="E266" s="894"/>
      <c r="F266" s="888"/>
      <c r="G266" s="876"/>
    </row>
    <row r="267" spans="1:7">
      <c r="A267" s="236"/>
      <c r="B267" s="236"/>
      <c r="C267" s="237"/>
      <c r="D267" s="38"/>
      <c r="E267" s="894"/>
      <c r="F267" s="888"/>
      <c r="G267" s="876"/>
    </row>
    <row r="268" spans="1:7">
      <c r="A268" s="236"/>
      <c r="B268" s="236"/>
      <c r="C268" s="237"/>
      <c r="D268" s="38"/>
      <c r="E268" s="894"/>
      <c r="F268" s="888"/>
      <c r="G268" s="876"/>
    </row>
    <row r="269" spans="1:7">
      <c r="A269" s="236"/>
      <c r="B269" s="236"/>
      <c r="C269" s="237"/>
      <c r="D269" s="38"/>
      <c r="E269" s="894"/>
      <c r="F269" s="888"/>
      <c r="G269" s="876"/>
    </row>
    <row r="270" spans="1:7">
      <c r="A270" s="236"/>
      <c r="B270" s="236"/>
      <c r="C270" s="237"/>
      <c r="D270" s="240"/>
      <c r="E270" s="894"/>
      <c r="F270" s="888"/>
      <c r="G270" s="876"/>
    </row>
    <row r="271" spans="1:7">
      <c r="A271" s="238"/>
      <c r="B271" s="238"/>
      <c r="C271" s="237"/>
      <c r="D271" s="240"/>
      <c r="E271" s="894"/>
      <c r="F271" s="888"/>
      <c r="G271" s="876"/>
    </row>
    <row r="272" spans="1:7">
      <c r="A272" s="238"/>
      <c r="B272" s="238"/>
      <c r="C272" s="237"/>
      <c r="D272" s="240"/>
      <c r="E272" s="894"/>
      <c r="F272" s="888"/>
      <c r="G272" s="876"/>
    </row>
    <row r="273" spans="1:7">
      <c r="A273" s="236"/>
      <c r="B273" s="239"/>
      <c r="C273" s="237"/>
      <c r="D273" s="41"/>
      <c r="E273" s="894"/>
      <c r="F273" s="888"/>
      <c r="G273" s="876"/>
    </row>
    <row r="274" spans="1:7">
      <c r="A274" s="236"/>
      <c r="B274" s="239"/>
      <c r="C274" s="237"/>
      <c r="D274" s="41"/>
      <c r="E274" s="894"/>
      <c r="F274" s="888"/>
      <c r="G274" s="876"/>
    </row>
    <row r="275" spans="1:7">
      <c r="A275" s="236"/>
      <c r="B275" s="239"/>
      <c r="C275" s="237"/>
      <c r="D275" s="41"/>
      <c r="E275" s="894"/>
      <c r="F275" s="888"/>
      <c r="G275" s="876"/>
    </row>
    <row r="276" spans="1:7">
      <c r="A276" s="236"/>
      <c r="B276" s="239"/>
      <c r="C276" s="237"/>
      <c r="D276" s="41"/>
      <c r="E276" s="894"/>
      <c r="F276" s="888"/>
      <c r="G276" s="876"/>
    </row>
    <row r="277" spans="1:7">
      <c r="A277" s="236"/>
      <c r="B277" s="239"/>
      <c r="C277" s="237"/>
      <c r="D277" s="41"/>
      <c r="E277" s="894"/>
      <c r="F277" s="888"/>
      <c r="G277" s="876"/>
    </row>
    <row r="278" spans="1:7">
      <c r="A278" s="236"/>
      <c r="B278" s="239"/>
      <c r="C278" s="237"/>
      <c r="D278" s="41"/>
      <c r="E278" s="894"/>
      <c r="F278" s="888"/>
      <c r="G278" s="876"/>
    </row>
    <row r="279" spans="1:7">
      <c r="A279" s="238"/>
      <c r="B279" s="238"/>
      <c r="C279" s="237"/>
      <c r="D279" s="240"/>
      <c r="E279" s="894"/>
      <c r="F279" s="888"/>
      <c r="G279" s="876"/>
    </row>
    <row r="280" spans="1:7">
      <c r="A280" s="238"/>
      <c r="B280" s="238"/>
      <c r="C280" s="237"/>
      <c r="D280" s="240"/>
      <c r="E280" s="894"/>
      <c r="F280" s="888"/>
      <c r="G280" s="876"/>
    </row>
    <row r="281" spans="1:7">
      <c r="A281" s="236"/>
      <c r="B281" s="239"/>
      <c r="C281" s="237"/>
      <c r="D281" s="41"/>
      <c r="E281" s="894"/>
      <c r="F281" s="888"/>
      <c r="G281" s="876"/>
    </row>
    <row r="282" spans="1:7">
      <c r="A282" s="238"/>
      <c r="B282" s="238"/>
      <c r="C282" s="237"/>
      <c r="D282" s="240"/>
      <c r="E282" s="894"/>
      <c r="F282" s="888"/>
      <c r="G282" s="876"/>
    </row>
    <row r="283" spans="1:7">
      <c r="A283" s="236"/>
      <c r="B283" s="236"/>
      <c r="C283" s="237"/>
      <c r="D283" s="38"/>
      <c r="E283" s="894"/>
      <c r="F283" s="888"/>
      <c r="G283" s="876"/>
    </row>
    <row r="284" spans="1:7">
      <c r="A284" s="236"/>
      <c r="B284" s="236"/>
      <c r="C284" s="237"/>
      <c r="D284" s="38"/>
      <c r="E284" s="894"/>
      <c r="F284" s="888"/>
      <c r="G284" s="876"/>
    </row>
    <row r="285" spans="1:7">
      <c r="A285" s="238"/>
      <c r="B285" s="238"/>
      <c r="C285" s="237"/>
      <c r="D285" s="240"/>
      <c r="E285" s="894"/>
      <c r="F285" s="888"/>
      <c r="G285" s="876"/>
    </row>
    <row r="286" spans="1:7">
      <c r="A286" s="236"/>
      <c r="B286" s="239"/>
      <c r="C286" s="237"/>
      <c r="D286" s="41"/>
      <c r="E286" s="894"/>
      <c r="F286" s="888"/>
      <c r="G286" s="876"/>
    </row>
    <row r="287" spans="1:7">
      <c r="A287" s="236"/>
      <c r="B287" s="239"/>
      <c r="C287" s="237"/>
      <c r="D287" s="41"/>
      <c r="E287" s="894"/>
      <c r="F287" s="888"/>
      <c r="G287" s="876"/>
    </row>
    <row r="288" spans="1:7">
      <c r="A288" s="236"/>
      <c r="B288" s="239"/>
      <c r="C288" s="237"/>
      <c r="D288" s="41"/>
      <c r="E288" s="894"/>
      <c r="F288" s="888"/>
      <c r="G288" s="876"/>
    </row>
    <row r="289" spans="1:7">
      <c r="A289" s="236"/>
      <c r="B289" s="239"/>
      <c r="C289" s="237"/>
      <c r="D289" s="41"/>
      <c r="E289" s="894"/>
      <c r="F289" s="888"/>
      <c r="G289" s="876"/>
    </row>
    <row r="290" spans="1:7">
      <c r="A290" s="236"/>
      <c r="B290" s="239"/>
      <c r="C290" s="237"/>
      <c r="D290" s="41"/>
      <c r="E290" s="894"/>
      <c r="F290" s="888"/>
      <c r="G290" s="876"/>
    </row>
    <row r="291" spans="1:7">
      <c r="A291" s="236"/>
      <c r="B291" s="239"/>
      <c r="C291" s="237"/>
      <c r="D291" s="41"/>
      <c r="E291" s="894"/>
      <c r="F291" s="888"/>
      <c r="G291" s="876"/>
    </row>
    <row r="292" spans="1:7">
      <c r="A292" s="236"/>
      <c r="B292" s="239"/>
      <c r="C292" s="237"/>
      <c r="D292" s="41"/>
      <c r="E292" s="894"/>
      <c r="F292" s="888"/>
      <c r="G292" s="876"/>
    </row>
    <row r="293" spans="1:7">
      <c r="A293" s="236"/>
      <c r="B293" s="239"/>
      <c r="C293" s="237"/>
      <c r="D293" s="41"/>
      <c r="E293" s="894"/>
      <c r="F293" s="888"/>
      <c r="G293" s="876"/>
    </row>
    <row r="294" spans="1:7">
      <c r="A294" s="236"/>
      <c r="B294" s="239"/>
      <c r="C294" s="237"/>
      <c r="D294" s="41"/>
      <c r="E294" s="894"/>
      <c r="F294" s="888"/>
      <c r="G294" s="876"/>
    </row>
    <row r="295" spans="1:7">
      <c r="A295" s="238"/>
      <c r="B295" s="238"/>
      <c r="C295" s="237"/>
      <c r="D295" s="240"/>
      <c r="E295" s="894"/>
      <c r="F295" s="888"/>
      <c r="G295" s="876"/>
    </row>
    <row r="296" spans="1:7">
      <c r="A296" s="238"/>
      <c r="B296" s="238"/>
      <c r="C296" s="237"/>
      <c r="D296" s="240"/>
      <c r="E296" s="894"/>
      <c r="F296" s="888"/>
      <c r="G296" s="876"/>
    </row>
    <row r="297" spans="1:7">
      <c r="A297" s="236"/>
      <c r="B297" s="239"/>
      <c r="C297" s="237"/>
      <c r="D297" s="41"/>
      <c r="E297" s="894"/>
      <c r="F297" s="888"/>
      <c r="G297" s="876"/>
    </row>
    <row r="298" spans="1:7">
      <c r="A298" s="236"/>
      <c r="B298" s="239"/>
      <c r="C298" s="237"/>
      <c r="D298" s="41"/>
      <c r="E298" s="894"/>
      <c r="F298" s="888"/>
      <c r="G298" s="876"/>
    </row>
    <row r="299" spans="1:7">
      <c r="A299" s="238"/>
      <c r="B299" s="238"/>
      <c r="C299" s="237"/>
      <c r="D299" s="240"/>
      <c r="E299" s="894"/>
      <c r="F299" s="888"/>
      <c r="G299" s="876"/>
    </row>
    <row r="300" spans="1:7">
      <c r="A300" s="238"/>
      <c r="B300" s="238"/>
      <c r="C300" s="237"/>
      <c r="D300" s="240"/>
      <c r="E300" s="894"/>
      <c r="F300" s="888"/>
      <c r="G300" s="876"/>
    </row>
    <row r="301" spans="1:7">
      <c r="A301" s="238"/>
      <c r="B301" s="238"/>
      <c r="C301" s="237"/>
      <c r="D301" s="240"/>
      <c r="E301" s="894"/>
      <c r="F301" s="888"/>
      <c r="G301" s="876"/>
    </row>
    <row r="302" spans="1:7">
      <c r="A302" s="238"/>
      <c r="B302" s="238"/>
      <c r="C302" s="237"/>
      <c r="D302" s="38"/>
      <c r="E302" s="894"/>
      <c r="F302" s="888"/>
      <c r="G302" s="876"/>
    </row>
    <row r="303" spans="1:7">
      <c r="A303" s="238"/>
      <c r="B303" s="238"/>
      <c r="C303" s="237"/>
      <c r="D303" s="38"/>
      <c r="E303" s="894"/>
      <c r="F303" s="888"/>
      <c r="G303" s="876"/>
    </row>
    <row r="304" spans="1:7">
      <c r="A304" s="238"/>
      <c r="B304" s="238"/>
      <c r="C304" s="237"/>
      <c r="D304" s="38"/>
      <c r="E304" s="894"/>
      <c r="F304" s="888"/>
      <c r="G304" s="876"/>
    </row>
    <row r="305" spans="1:7">
      <c r="A305" s="238"/>
      <c r="B305" s="238"/>
      <c r="C305" s="237"/>
      <c r="D305" s="38"/>
      <c r="E305" s="894"/>
      <c r="F305" s="888"/>
      <c r="G305" s="876"/>
    </row>
    <row r="306" spans="1:7">
      <c r="A306" s="238"/>
      <c r="B306" s="238"/>
      <c r="C306" s="237"/>
      <c r="D306" s="38"/>
      <c r="E306" s="894"/>
      <c r="F306" s="888"/>
      <c r="G306" s="876"/>
    </row>
    <row r="307" spans="1:7">
      <c r="A307" s="238"/>
      <c r="B307" s="238"/>
      <c r="C307" s="237"/>
      <c r="D307" s="38"/>
      <c r="E307" s="894"/>
      <c r="F307" s="888"/>
      <c r="G307" s="876"/>
    </row>
    <row r="308" spans="1:7">
      <c r="A308" s="238"/>
      <c r="B308" s="238"/>
      <c r="C308" s="237"/>
      <c r="D308" s="38"/>
      <c r="E308" s="894"/>
      <c r="F308" s="888"/>
      <c r="G308" s="876"/>
    </row>
    <row r="309" spans="1:7">
      <c r="A309" s="238"/>
      <c r="B309" s="238"/>
      <c r="C309" s="237"/>
      <c r="D309" s="38"/>
      <c r="E309" s="894"/>
      <c r="F309" s="888"/>
      <c r="G309" s="876"/>
    </row>
    <row r="310" spans="1:7">
      <c r="A310" s="238"/>
      <c r="B310" s="238"/>
      <c r="C310" s="237"/>
      <c r="D310" s="38"/>
      <c r="E310" s="894"/>
      <c r="F310" s="888"/>
      <c r="G310" s="876"/>
    </row>
    <row r="311" spans="1:7">
      <c r="A311" s="238"/>
      <c r="B311" s="238"/>
      <c r="C311" s="237"/>
      <c r="D311" s="38"/>
      <c r="E311" s="894"/>
      <c r="F311" s="888"/>
      <c r="G311" s="876"/>
    </row>
    <row r="312" spans="1:7">
      <c r="A312" s="238"/>
      <c r="B312" s="238"/>
      <c r="C312" s="237"/>
      <c r="D312" s="38"/>
      <c r="E312" s="894"/>
      <c r="F312" s="888"/>
      <c r="G312" s="876"/>
    </row>
    <row r="313" spans="1:7">
      <c r="A313" s="238"/>
      <c r="B313" s="238"/>
      <c r="C313" s="237"/>
      <c r="D313" s="38"/>
      <c r="E313" s="894"/>
      <c r="F313" s="888"/>
      <c r="G313" s="876"/>
    </row>
    <row r="314" spans="1:7">
      <c r="A314" s="238"/>
      <c r="B314" s="238"/>
      <c r="C314" s="237"/>
      <c r="D314" s="38"/>
      <c r="E314" s="894"/>
      <c r="F314" s="888"/>
      <c r="G314" s="876"/>
    </row>
    <row r="315" spans="1:7">
      <c r="A315" s="238"/>
      <c r="B315" s="238"/>
      <c r="C315" s="237"/>
      <c r="D315" s="38"/>
      <c r="E315" s="894"/>
      <c r="F315" s="888"/>
      <c r="G315" s="876"/>
    </row>
    <row r="316" spans="1:7">
      <c r="A316" s="238"/>
      <c r="B316" s="238"/>
      <c r="C316" s="237"/>
      <c r="D316" s="38"/>
      <c r="E316" s="894"/>
      <c r="F316" s="888"/>
      <c r="G316" s="876"/>
    </row>
    <row r="317" spans="1:7">
      <c r="A317" s="238"/>
      <c r="B317" s="238"/>
      <c r="C317" s="237"/>
      <c r="D317" s="38"/>
      <c r="E317" s="894"/>
      <c r="F317" s="888"/>
      <c r="G317" s="876"/>
    </row>
    <row r="318" spans="1:7">
      <c r="A318" s="238"/>
      <c r="B318" s="238"/>
      <c r="C318" s="237"/>
      <c r="D318" s="38"/>
      <c r="E318" s="894"/>
      <c r="F318" s="888"/>
      <c r="G318" s="876"/>
    </row>
    <row r="319" spans="1:7">
      <c r="A319" s="238"/>
      <c r="B319" s="238"/>
      <c r="C319" s="237"/>
      <c r="D319" s="38"/>
      <c r="E319" s="894"/>
      <c r="F319" s="888"/>
      <c r="G319" s="876"/>
    </row>
    <row r="320" spans="1:7">
      <c r="A320" s="238"/>
      <c r="B320" s="238"/>
      <c r="C320" s="237"/>
      <c r="D320" s="38"/>
      <c r="E320" s="894"/>
      <c r="F320" s="888"/>
      <c r="G320" s="876"/>
    </row>
    <row r="321" spans="1:7">
      <c r="A321" s="238"/>
      <c r="B321" s="238"/>
      <c r="C321" s="237"/>
      <c r="D321" s="38"/>
      <c r="E321" s="894"/>
      <c r="F321" s="888"/>
      <c r="G321" s="876"/>
    </row>
    <row r="322" spans="1:7">
      <c r="A322" s="238"/>
      <c r="B322" s="238"/>
      <c r="C322" s="237"/>
      <c r="D322" s="38"/>
      <c r="E322" s="894"/>
      <c r="F322" s="888"/>
      <c r="G322" s="876"/>
    </row>
    <row r="323" spans="1:7">
      <c r="A323" s="238"/>
      <c r="B323" s="238"/>
      <c r="C323" s="237"/>
      <c r="D323" s="38"/>
      <c r="E323" s="894"/>
      <c r="F323" s="888"/>
      <c r="G323" s="876"/>
    </row>
    <row r="324" spans="1:7">
      <c r="A324" s="238"/>
      <c r="B324" s="238"/>
      <c r="C324" s="237"/>
      <c r="D324" s="38"/>
      <c r="E324" s="894"/>
      <c r="F324" s="888"/>
      <c r="G324" s="876"/>
    </row>
    <row r="325" spans="1:7">
      <c r="A325" s="238"/>
      <c r="B325" s="238"/>
      <c r="C325" s="237"/>
      <c r="D325" s="38"/>
      <c r="E325" s="894"/>
      <c r="F325" s="888"/>
      <c r="G325" s="876"/>
    </row>
    <row r="326" spans="1:7">
      <c r="A326" s="238"/>
      <c r="B326" s="238"/>
      <c r="C326" s="237"/>
      <c r="D326" s="38"/>
      <c r="E326" s="894"/>
      <c r="F326" s="888"/>
      <c r="G326" s="876"/>
    </row>
    <row r="327" spans="1:7">
      <c r="A327" s="236"/>
      <c r="B327" s="236"/>
      <c r="C327" s="237"/>
      <c r="D327" s="38"/>
      <c r="E327" s="894"/>
      <c r="F327" s="888"/>
      <c r="G327" s="876"/>
    </row>
    <row r="328" spans="1:7">
      <c r="A328" s="238"/>
      <c r="B328" s="238"/>
      <c r="C328" s="237"/>
      <c r="D328" s="38"/>
      <c r="E328" s="894"/>
      <c r="F328" s="888"/>
      <c r="G328" s="876"/>
    </row>
    <row r="329" spans="1:7">
      <c r="A329" s="238"/>
      <c r="B329" s="238"/>
      <c r="C329" s="237"/>
      <c r="D329" s="38"/>
      <c r="E329" s="894"/>
      <c r="F329" s="888"/>
      <c r="G329" s="876"/>
    </row>
    <row r="330" spans="1:7">
      <c r="A330" s="238"/>
      <c r="B330" s="238"/>
      <c r="C330" s="237"/>
      <c r="D330" s="38"/>
      <c r="E330" s="894"/>
      <c r="F330" s="888"/>
      <c r="G330" s="876"/>
    </row>
    <row r="331" spans="1:7">
      <c r="A331" s="238"/>
      <c r="B331" s="238"/>
      <c r="C331" s="237"/>
      <c r="D331" s="38"/>
      <c r="E331" s="894"/>
      <c r="F331" s="888"/>
      <c r="G331" s="876"/>
    </row>
    <row r="332" spans="1:7">
      <c r="A332" s="238"/>
      <c r="B332" s="238"/>
      <c r="C332" s="237"/>
      <c r="D332" s="38"/>
      <c r="E332" s="894"/>
      <c r="F332" s="888"/>
      <c r="G332" s="876"/>
    </row>
    <row r="333" spans="1:7">
      <c r="A333" s="238"/>
      <c r="B333" s="238"/>
      <c r="C333" s="237"/>
      <c r="D333" s="38"/>
      <c r="E333" s="894"/>
      <c r="F333" s="888"/>
      <c r="G333" s="876"/>
    </row>
    <row r="334" spans="1:7">
      <c r="A334" s="238"/>
      <c r="B334" s="238"/>
      <c r="C334" s="237"/>
      <c r="D334" s="38"/>
      <c r="E334" s="894"/>
      <c r="F334" s="888"/>
      <c r="G334" s="876"/>
    </row>
    <row r="335" spans="1:7">
      <c r="A335" s="238"/>
      <c r="B335" s="238"/>
      <c r="C335" s="237"/>
      <c r="D335" s="38"/>
      <c r="E335" s="894"/>
      <c r="F335" s="888"/>
      <c r="G335" s="876"/>
    </row>
    <row r="336" spans="1:7">
      <c r="A336" s="238"/>
      <c r="B336" s="238"/>
      <c r="C336" s="237"/>
      <c r="D336" s="38"/>
      <c r="E336" s="894"/>
      <c r="F336" s="888"/>
      <c r="G336" s="876"/>
    </row>
    <row r="337" spans="1:7">
      <c r="A337" s="238"/>
      <c r="B337" s="238"/>
      <c r="C337" s="237"/>
      <c r="D337" s="38"/>
      <c r="E337" s="894"/>
      <c r="F337" s="888"/>
      <c r="G337" s="876"/>
    </row>
    <row r="338" spans="1:7">
      <c r="A338" s="238"/>
      <c r="B338" s="238"/>
      <c r="C338" s="237"/>
      <c r="D338" s="38"/>
      <c r="E338" s="894"/>
      <c r="F338" s="888"/>
      <c r="G338" s="876"/>
    </row>
    <row r="339" spans="1:7">
      <c r="A339" s="238"/>
      <c r="B339" s="238"/>
      <c r="C339" s="237"/>
      <c r="D339" s="38"/>
      <c r="E339" s="894"/>
      <c r="F339" s="888"/>
      <c r="G339" s="876"/>
    </row>
    <row r="340" spans="1:7">
      <c r="A340" s="238"/>
      <c r="B340" s="238"/>
      <c r="C340" s="237"/>
      <c r="D340" s="38"/>
      <c r="E340" s="894"/>
      <c r="F340" s="888"/>
      <c r="G340" s="876"/>
    </row>
    <row r="341" spans="1:7">
      <c r="A341" s="238"/>
      <c r="B341" s="238"/>
      <c r="C341" s="237"/>
      <c r="D341" s="38"/>
      <c r="E341" s="894"/>
      <c r="F341" s="888"/>
      <c r="G341" s="876"/>
    </row>
    <row r="342" spans="1:7">
      <c r="A342" s="238"/>
      <c r="B342" s="238"/>
      <c r="C342" s="237"/>
      <c r="D342" s="38"/>
      <c r="E342" s="894"/>
      <c r="F342" s="888"/>
      <c r="G342" s="876"/>
    </row>
    <row r="343" spans="1:7">
      <c r="A343" s="238"/>
      <c r="B343" s="238"/>
      <c r="C343" s="237"/>
      <c r="D343" s="38"/>
      <c r="E343" s="894"/>
      <c r="F343" s="888"/>
      <c r="G343" s="876"/>
    </row>
    <row r="344" spans="1:7">
      <c r="A344" s="238"/>
      <c r="B344" s="238"/>
      <c r="C344" s="237"/>
      <c r="D344" s="38"/>
      <c r="E344" s="894"/>
      <c r="F344" s="888"/>
      <c r="G344" s="876"/>
    </row>
    <row r="345" spans="1:7">
      <c r="A345" s="238"/>
      <c r="B345" s="238"/>
      <c r="C345" s="237"/>
      <c r="D345" s="38"/>
      <c r="E345" s="894"/>
      <c r="F345" s="888"/>
      <c r="G345" s="876"/>
    </row>
    <row r="346" spans="1:7">
      <c r="A346" s="238"/>
      <c r="B346" s="238"/>
      <c r="C346" s="237"/>
      <c r="D346" s="38"/>
      <c r="E346" s="894"/>
      <c r="F346" s="888"/>
      <c r="G346" s="876"/>
    </row>
    <row r="347" spans="1:7">
      <c r="A347" s="238"/>
      <c r="B347" s="238"/>
      <c r="C347" s="237"/>
      <c r="D347" s="38"/>
      <c r="E347" s="894"/>
      <c r="F347" s="888"/>
      <c r="G347" s="876"/>
    </row>
    <row r="348" spans="1:7">
      <c r="A348" s="238"/>
      <c r="B348" s="238"/>
      <c r="C348" s="237"/>
      <c r="D348" s="38"/>
      <c r="E348" s="894"/>
      <c r="F348" s="888"/>
      <c r="G348" s="876"/>
    </row>
    <row r="349" spans="1:7">
      <c r="A349" s="238"/>
      <c r="B349" s="238"/>
      <c r="C349" s="237"/>
      <c r="D349" s="38"/>
      <c r="E349" s="894"/>
      <c r="F349" s="888"/>
      <c r="G349" s="876"/>
    </row>
    <row r="350" spans="1:7">
      <c r="A350" s="238"/>
      <c r="B350" s="238"/>
      <c r="C350" s="237"/>
      <c r="D350" s="38"/>
      <c r="E350" s="894"/>
      <c r="F350" s="888"/>
      <c r="G350" s="876"/>
    </row>
    <row r="351" spans="1:7">
      <c r="A351" s="238"/>
      <c r="B351" s="238"/>
      <c r="C351" s="237"/>
      <c r="D351" s="38"/>
      <c r="E351" s="894"/>
      <c r="F351" s="888"/>
      <c r="G351" s="876"/>
    </row>
    <row r="352" spans="1:7">
      <c r="A352" s="238"/>
      <c r="B352" s="238"/>
      <c r="C352" s="237"/>
      <c r="D352" s="38"/>
      <c r="E352" s="894"/>
      <c r="F352" s="888"/>
      <c r="G352" s="876"/>
    </row>
    <row r="353" spans="1:7">
      <c r="A353" s="238"/>
      <c r="B353" s="238"/>
      <c r="C353" s="237"/>
      <c r="D353" s="38"/>
      <c r="E353" s="894"/>
      <c r="F353" s="888"/>
      <c r="G353" s="876"/>
    </row>
    <row r="354" spans="1:7">
      <c r="A354" s="238"/>
      <c r="B354" s="238"/>
      <c r="C354" s="237"/>
      <c r="D354" s="38"/>
      <c r="E354" s="894"/>
      <c r="F354" s="888"/>
      <c r="G354" s="876"/>
    </row>
    <row r="355" spans="1:7">
      <c r="A355" s="238"/>
      <c r="B355" s="238"/>
      <c r="C355" s="237"/>
      <c r="D355" s="38"/>
      <c r="E355" s="894"/>
      <c r="F355" s="888"/>
      <c r="G355" s="876"/>
    </row>
    <row r="356" spans="1:7">
      <c r="A356" s="238"/>
      <c r="B356" s="238"/>
      <c r="C356" s="237"/>
      <c r="D356" s="38"/>
      <c r="E356" s="894"/>
      <c r="F356" s="888"/>
      <c r="G356" s="876"/>
    </row>
    <row r="357" spans="1:7">
      <c r="A357" s="238"/>
      <c r="B357" s="238"/>
      <c r="C357" s="237"/>
      <c r="D357" s="38"/>
      <c r="E357" s="894"/>
      <c r="F357" s="888"/>
      <c r="G357" s="876"/>
    </row>
    <row r="358" spans="1:7">
      <c r="A358" s="238"/>
      <c r="B358" s="238"/>
      <c r="C358" s="237"/>
      <c r="D358" s="38"/>
      <c r="E358" s="894"/>
      <c r="F358" s="888"/>
      <c r="G358" s="876"/>
    </row>
    <row r="359" spans="1:7">
      <c r="A359" s="238"/>
      <c r="B359" s="238"/>
      <c r="C359" s="237"/>
      <c r="D359" s="38"/>
      <c r="E359" s="894"/>
      <c r="F359" s="888"/>
      <c r="G359" s="876"/>
    </row>
    <row r="360" spans="1:7">
      <c r="A360" s="238"/>
      <c r="B360" s="238"/>
      <c r="C360" s="237"/>
      <c r="D360" s="38"/>
      <c r="E360" s="894"/>
      <c r="F360" s="888"/>
      <c r="G360" s="876"/>
    </row>
    <row r="361" spans="1:7">
      <c r="A361" s="238"/>
      <c r="B361" s="238"/>
      <c r="C361" s="237"/>
      <c r="D361" s="38"/>
      <c r="E361" s="894"/>
      <c r="F361" s="888"/>
      <c r="G361" s="876"/>
    </row>
    <row r="362" spans="1:7">
      <c r="A362" s="238"/>
      <c r="B362" s="238"/>
      <c r="C362" s="237"/>
      <c r="D362" s="38"/>
      <c r="E362" s="894"/>
      <c r="F362" s="888"/>
      <c r="G362" s="876"/>
    </row>
    <row r="363" spans="1:7">
      <c r="A363" s="238"/>
      <c r="B363" s="238"/>
      <c r="C363" s="237"/>
      <c r="D363" s="38"/>
      <c r="E363" s="894"/>
      <c r="F363" s="888"/>
      <c r="G363" s="876"/>
    </row>
    <row r="364" spans="1:7">
      <c r="A364" s="238"/>
      <c r="B364" s="238"/>
      <c r="C364" s="237"/>
      <c r="D364" s="38"/>
      <c r="E364" s="894"/>
      <c r="F364" s="888"/>
      <c r="G364" s="876"/>
    </row>
    <row r="365" spans="1:7">
      <c r="A365" s="238"/>
      <c r="B365" s="238"/>
      <c r="C365" s="237"/>
      <c r="D365" s="38"/>
      <c r="E365" s="894"/>
      <c r="F365" s="888"/>
      <c r="G365" s="876"/>
    </row>
    <row r="366" spans="1:7">
      <c r="A366" s="238"/>
      <c r="B366" s="238"/>
      <c r="C366" s="237"/>
      <c r="D366" s="38"/>
      <c r="E366" s="894"/>
      <c r="F366" s="888"/>
      <c r="G366" s="876"/>
    </row>
    <row r="367" spans="1:7">
      <c r="A367" s="238"/>
      <c r="B367" s="238"/>
      <c r="C367" s="237"/>
      <c r="D367" s="38"/>
      <c r="E367" s="894"/>
      <c r="F367" s="888"/>
      <c r="G367" s="876"/>
    </row>
    <row r="368" spans="1:7">
      <c r="A368" s="238"/>
      <c r="B368" s="238"/>
      <c r="C368" s="237"/>
      <c r="D368" s="38"/>
      <c r="E368" s="894"/>
      <c r="F368" s="888"/>
      <c r="G368" s="876"/>
    </row>
    <row r="369" spans="1:7">
      <c r="A369" s="238"/>
      <c r="B369" s="238"/>
      <c r="C369" s="237"/>
      <c r="D369" s="38"/>
      <c r="E369" s="894"/>
      <c r="F369" s="888"/>
      <c r="G369" s="876"/>
    </row>
    <row r="370" spans="1:7">
      <c r="A370" s="236"/>
      <c r="B370" s="236"/>
      <c r="C370" s="237"/>
      <c r="D370" s="38"/>
      <c r="E370" s="894"/>
      <c r="F370" s="888"/>
      <c r="G370" s="876"/>
    </row>
    <row r="371" spans="1:7">
      <c r="A371" s="238"/>
      <c r="B371" s="238"/>
      <c r="C371" s="237"/>
      <c r="D371" s="38"/>
      <c r="E371" s="894"/>
      <c r="F371" s="888"/>
      <c r="G371" s="876"/>
    </row>
    <row r="372" spans="1:7">
      <c r="A372" s="238"/>
      <c r="B372" s="238"/>
      <c r="C372" s="237"/>
      <c r="D372" s="38"/>
      <c r="E372" s="894"/>
      <c r="F372" s="888"/>
      <c r="G372" s="876"/>
    </row>
    <row r="373" spans="1:7">
      <c r="A373" s="238"/>
      <c r="B373" s="238"/>
      <c r="C373" s="237"/>
      <c r="D373" s="38"/>
      <c r="E373" s="894"/>
      <c r="F373" s="888"/>
      <c r="G373" s="876"/>
    </row>
    <row r="374" spans="1:7">
      <c r="A374" s="238"/>
      <c r="B374" s="238"/>
      <c r="C374" s="237"/>
      <c r="D374" s="38"/>
      <c r="E374" s="894"/>
      <c r="F374" s="888"/>
      <c r="G374" s="876"/>
    </row>
    <row r="375" spans="1:7">
      <c r="A375" s="238"/>
      <c r="B375" s="238"/>
      <c r="C375" s="237"/>
      <c r="D375" s="38"/>
      <c r="E375" s="894"/>
      <c r="F375" s="888"/>
      <c r="G375" s="876"/>
    </row>
    <row r="376" spans="1:7">
      <c r="A376" s="238"/>
      <c r="B376" s="238"/>
      <c r="C376" s="237"/>
      <c r="D376" s="38"/>
      <c r="E376" s="894"/>
      <c r="F376" s="888"/>
      <c r="G376" s="876"/>
    </row>
    <row r="377" spans="1:7">
      <c r="A377" s="238"/>
      <c r="B377" s="238"/>
      <c r="C377" s="237"/>
      <c r="D377" s="38"/>
      <c r="E377" s="894"/>
      <c r="F377" s="888"/>
      <c r="G377" s="876"/>
    </row>
    <row r="378" spans="1:7">
      <c r="A378" s="238"/>
      <c r="B378" s="238"/>
      <c r="C378" s="237"/>
      <c r="D378" s="38"/>
      <c r="E378" s="894"/>
      <c r="F378" s="888"/>
      <c r="G378" s="876"/>
    </row>
    <row r="379" spans="1:7">
      <c r="A379" s="238"/>
      <c r="B379" s="238"/>
      <c r="C379" s="237"/>
      <c r="D379" s="38"/>
      <c r="E379" s="894"/>
      <c r="F379" s="888"/>
      <c r="G379" s="876"/>
    </row>
    <row r="380" spans="1:7">
      <c r="A380" s="238"/>
      <c r="B380" s="238"/>
      <c r="C380" s="237"/>
      <c r="D380" s="38"/>
      <c r="E380" s="894"/>
      <c r="F380" s="888"/>
      <c r="G380" s="876"/>
    </row>
    <row r="381" spans="1:7">
      <c r="A381" s="238"/>
      <c r="B381" s="238"/>
      <c r="C381" s="237"/>
      <c r="D381" s="38"/>
      <c r="E381" s="894"/>
      <c r="F381" s="888"/>
      <c r="G381" s="876"/>
    </row>
    <row r="382" spans="1:7">
      <c r="A382" s="238"/>
      <c r="B382" s="238"/>
      <c r="C382" s="237"/>
      <c r="D382" s="38"/>
      <c r="E382" s="894"/>
      <c r="F382" s="888"/>
      <c r="G382" s="876"/>
    </row>
    <row r="383" spans="1:7">
      <c r="A383" s="236"/>
      <c r="B383" s="236"/>
      <c r="C383" s="237"/>
      <c r="D383" s="38"/>
      <c r="E383" s="894"/>
      <c r="F383" s="888"/>
      <c r="G383" s="876"/>
    </row>
    <row r="384" spans="1:7">
      <c r="A384" s="238"/>
      <c r="B384" s="238"/>
      <c r="C384" s="237"/>
      <c r="D384" s="38"/>
      <c r="E384" s="894"/>
      <c r="F384" s="888"/>
      <c r="G384" s="876"/>
    </row>
    <row r="385" spans="1:7">
      <c r="A385" s="238"/>
      <c r="B385" s="238"/>
      <c r="C385" s="237"/>
      <c r="D385" s="38"/>
      <c r="E385" s="894"/>
      <c r="F385" s="888"/>
      <c r="G385" s="876"/>
    </row>
    <row r="386" spans="1:7">
      <c r="A386" s="238"/>
      <c r="B386" s="238"/>
      <c r="C386" s="237"/>
      <c r="D386" s="38"/>
      <c r="E386" s="894"/>
      <c r="F386" s="888"/>
      <c r="G386" s="876"/>
    </row>
    <row r="387" spans="1:7">
      <c r="A387" s="238"/>
      <c r="B387" s="238"/>
      <c r="C387" s="237"/>
      <c r="D387" s="38"/>
      <c r="E387" s="894"/>
      <c r="F387" s="888"/>
      <c r="G387" s="876"/>
    </row>
    <row r="388" spans="1:7">
      <c r="A388" s="238"/>
      <c r="B388" s="238"/>
      <c r="C388" s="237"/>
      <c r="D388" s="38"/>
      <c r="E388" s="894"/>
      <c r="F388" s="888"/>
      <c r="G388" s="876"/>
    </row>
    <row r="389" spans="1:7">
      <c r="A389" s="238"/>
      <c r="B389" s="238"/>
      <c r="C389" s="237"/>
      <c r="D389" s="38"/>
      <c r="E389" s="894"/>
      <c r="F389" s="888"/>
      <c r="G389" s="876"/>
    </row>
    <row r="390" spans="1:7">
      <c r="A390" s="238"/>
      <c r="B390" s="238"/>
      <c r="C390" s="237"/>
      <c r="D390" s="38"/>
      <c r="E390" s="894"/>
      <c r="F390" s="888"/>
      <c r="G390" s="876"/>
    </row>
    <row r="391" spans="1:7">
      <c r="A391" s="238"/>
      <c r="B391" s="238"/>
      <c r="C391" s="237"/>
      <c r="D391" s="38"/>
      <c r="E391" s="894"/>
      <c r="F391" s="888"/>
      <c r="G391" s="876"/>
    </row>
    <row r="392" spans="1:7">
      <c r="A392" s="238"/>
      <c r="B392" s="238"/>
      <c r="C392" s="237"/>
      <c r="D392" s="38"/>
      <c r="E392" s="894"/>
      <c r="F392" s="888"/>
      <c r="G392" s="876"/>
    </row>
    <row r="393" spans="1:7">
      <c r="A393" s="238"/>
      <c r="B393" s="238"/>
      <c r="C393" s="237"/>
      <c r="D393" s="38"/>
      <c r="E393" s="894"/>
      <c r="F393" s="888"/>
      <c r="G393" s="876"/>
    </row>
    <row r="394" spans="1:7">
      <c r="A394" s="238"/>
      <c r="B394" s="238"/>
      <c r="C394" s="237"/>
      <c r="D394" s="38"/>
      <c r="E394" s="894"/>
      <c r="F394" s="888"/>
      <c r="G394" s="876"/>
    </row>
    <row r="395" spans="1:7">
      <c r="A395" s="238"/>
      <c r="B395" s="238"/>
      <c r="C395" s="237"/>
      <c r="D395" s="38"/>
      <c r="E395" s="894"/>
      <c r="F395" s="888"/>
      <c r="G395" s="876"/>
    </row>
    <row r="396" spans="1:7">
      <c r="A396" s="238"/>
      <c r="B396" s="238"/>
      <c r="C396" s="237"/>
      <c r="D396" s="38"/>
      <c r="E396" s="894"/>
      <c r="F396" s="888"/>
      <c r="G396" s="876"/>
    </row>
    <row r="397" spans="1:7">
      <c r="A397" s="238"/>
      <c r="B397" s="238"/>
      <c r="C397" s="237"/>
      <c r="D397" s="38"/>
      <c r="E397" s="894"/>
      <c r="F397" s="888"/>
      <c r="G397" s="876"/>
    </row>
    <row r="398" spans="1:7">
      <c r="A398" s="238"/>
      <c r="B398" s="238"/>
      <c r="C398" s="237"/>
      <c r="D398" s="38"/>
      <c r="E398" s="894"/>
      <c r="F398" s="888"/>
      <c r="G398" s="876"/>
    </row>
    <row r="399" spans="1:7">
      <c r="A399" s="238"/>
      <c r="B399" s="238"/>
      <c r="C399" s="237"/>
      <c r="D399" s="38"/>
      <c r="E399" s="894"/>
      <c r="F399" s="888"/>
      <c r="G399" s="876"/>
    </row>
    <row r="400" spans="1:7">
      <c r="A400" s="238"/>
      <c r="B400" s="238"/>
      <c r="C400" s="237"/>
      <c r="D400" s="38"/>
      <c r="E400" s="894"/>
      <c r="F400" s="888"/>
      <c r="G400" s="876"/>
    </row>
    <row r="401" spans="1:7">
      <c r="A401" s="238"/>
      <c r="B401" s="238"/>
      <c r="C401" s="237"/>
      <c r="D401" s="38"/>
      <c r="E401" s="894"/>
      <c r="F401" s="888"/>
      <c r="G401" s="876"/>
    </row>
    <row r="402" spans="1:7">
      <c r="A402" s="238"/>
      <c r="B402" s="238"/>
      <c r="C402" s="237"/>
      <c r="D402" s="38"/>
      <c r="E402" s="894"/>
      <c r="F402" s="888"/>
      <c r="G402" s="876"/>
    </row>
    <row r="403" spans="1:7">
      <c r="A403" s="238"/>
      <c r="B403" s="238"/>
      <c r="C403" s="237"/>
      <c r="D403" s="38"/>
      <c r="E403" s="894"/>
      <c r="F403" s="888"/>
      <c r="G403" s="876"/>
    </row>
    <row r="404" spans="1:7">
      <c r="A404" s="238"/>
      <c r="B404" s="238"/>
      <c r="C404" s="237"/>
      <c r="D404" s="38"/>
      <c r="E404" s="894"/>
      <c r="F404" s="888"/>
      <c r="G404" s="876"/>
    </row>
    <row r="405" spans="1:7">
      <c r="A405" s="238"/>
      <c r="B405" s="238"/>
      <c r="C405" s="237"/>
      <c r="D405" s="38"/>
      <c r="E405" s="894"/>
      <c r="F405" s="888"/>
      <c r="G405" s="876"/>
    </row>
    <row r="406" spans="1:7">
      <c r="A406" s="238"/>
      <c r="B406" s="238"/>
      <c r="C406" s="237"/>
      <c r="D406" s="38"/>
      <c r="E406" s="894"/>
      <c r="F406" s="888"/>
      <c r="G406" s="876"/>
    </row>
    <row r="407" spans="1:7">
      <c r="A407" s="238"/>
      <c r="B407" s="238"/>
      <c r="C407" s="237"/>
      <c r="D407" s="38"/>
      <c r="E407" s="894"/>
      <c r="F407" s="888"/>
      <c r="G407" s="876"/>
    </row>
    <row r="408" spans="1:7">
      <c r="A408" s="236"/>
      <c r="B408" s="236"/>
      <c r="C408" s="237"/>
      <c r="D408" s="38"/>
      <c r="E408" s="894"/>
      <c r="F408" s="888"/>
      <c r="G408" s="876"/>
    </row>
    <row r="409" spans="1:7">
      <c r="A409" s="238"/>
      <c r="B409" s="238"/>
      <c r="C409" s="237"/>
      <c r="D409" s="38"/>
      <c r="E409" s="894"/>
      <c r="F409" s="888"/>
      <c r="G409" s="876"/>
    </row>
    <row r="410" spans="1:7">
      <c r="A410" s="238"/>
      <c r="B410" s="238"/>
      <c r="C410" s="237"/>
      <c r="D410" s="38"/>
      <c r="E410" s="894"/>
      <c r="F410" s="888"/>
      <c r="G410" s="876"/>
    </row>
    <row r="411" spans="1:7">
      <c r="A411" s="238"/>
      <c r="B411" s="238"/>
      <c r="C411" s="237"/>
      <c r="D411" s="38"/>
      <c r="E411" s="894"/>
      <c r="F411" s="888"/>
      <c r="G411" s="876"/>
    </row>
    <row r="412" spans="1:7">
      <c r="A412" s="238"/>
      <c r="B412" s="238"/>
      <c r="C412" s="237"/>
      <c r="D412" s="38"/>
      <c r="E412" s="894"/>
      <c r="F412" s="888"/>
      <c r="G412" s="876"/>
    </row>
    <row r="413" spans="1:7">
      <c r="A413" s="238"/>
      <c r="B413" s="238"/>
      <c r="C413" s="237"/>
      <c r="D413" s="38"/>
      <c r="E413" s="894"/>
      <c r="F413" s="888"/>
      <c r="G413" s="876"/>
    </row>
    <row r="414" spans="1:7">
      <c r="A414" s="238"/>
      <c r="B414" s="238"/>
      <c r="C414" s="237"/>
      <c r="D414" s="38"/>
      <c r="E414" s="894"/>
      <c r="F414" s="888"/>
      <c r="G414" s="876"/>
    </row>
    <row r="415" spans="1:7">
      <c r="A415" s="238"/>
      <c r="B415" s="238"/>
      <c r="C415" s="237"/>
      <c r="D415" s="38"/>
      <c r="E415" s="894"/>
      <c r="F415" s="888"/>
      <c r="G415" s="876"/>
    </row>
    <row r="416" spans="1:7">
      <c r="A416" s="238"/>
      <c r="B416" s="238"/>
      <c r="C416" s="237"/>
      <c r="D416" s="38"/>
      <c r="E416" s="894"/>
      <c r="F416" s="888"/>
      <c r="G416" s="876"/>
    </row>
    <row r="417" spans="1:7">
      <c r="A417" s="238"/>
      <c r="B417" s="238"/>
      <c r="C417" s="237"/>
      <c r="D417" s="38"/>
      <c r="E417" s="894"/>
      <c r="F417" s="888"/>
      <c r="G417" s="876"/>
    </row>
    <row r="418" spans="1:7">
      <c r="A418" s="238"/>
      <c r="B418" s="238"/>
      <c r="C418" s="237"/>
      <c r="D418" s="38"/>
      <c r="E418" s="894"/>
      <c r="F418" s="888"/>
      <c r="G418" s="876"/>
    </row>
    <row r="419" spans="1:7">
      <c r="A419" s="238"/>
      <c r="B419" s="238"/>
      <c r="C419" s="237"/>
      <c r="D419" s="38"/>
      <c r="E419" s="894"/>
      <c r="F419" s="888"/>
      <c r="G419" s="876"/>
    </row>
    <row r="420" spans="1:7">
      <c r="A420" s="238"/>
      <c r="B420" s="238"/>
      <c r="C420" s="237"/>
      <c r="D420" s="38"/>
      <c r="E420" s="894"/>
      <c r="F420" s="888"/>
      <c r="G420" s="876"/>
    </row>
    <row r="421" spans="1:7">
      <c r="A421" s="238"/>
      <c r="B421" s="238"/>
      <c r="C421" s="237"/>
      <c r="D421" s="38"/>
      <c r="E421" s="894"/>
      <c r="F421" s="888"/>
      <c r="G421" s="876"/>
    </row>
    <row r="422" spans="1:7">
      <c r="A422" s="238"/>
      <c r="B422" s="238"/>
      <c r="C422" s="237"/>
      <c r="D422" s="38"/>
      <c r="E422" s="894"/>
      <c r="F422" s="888"/>
      <c r="G422" s="876"/>
    </row>
    <row r="423" spans="1:7">
      <c r="A423" s="238"/>
      <c r="B423" s="238"/>
      <c r="C423" s="237"/>
      <c r="D423" s="38"/>
      <c r="E423" s="894"/>
      <c r="F423" s="888"/>
      <c r="G423" s="876"/>
    </row>
    <row r="424" spans="1:7">
      <c r="A424" s="238"/>
      <c r="B424" s="238"/>
      <c r="C424" s="237"/>
      <c r="D424" s="38"/>
      <c r="E424" s="894"/>
      <c r="F424" s="888"/>
      <c r="G424" s="876"/>
    </row>
    <row r="425" spans="1:7">
      <c r="A425" s="238"/>
      <c r="B425" s="238"/>
      <c r="C425" s="237"/>
      <c r="D425" s="38"/>
      <c r="E425" s="894"/>
      <c r="F425" s="888"/>
      <c r="G425" s="876"/>
    </row>
    <row r="426" spans="1:7">
      <c r="A426" s="236"/>
      <c r="B426" s="236"/>
      <c r="C426" s="237"/>
      <c r="D426" s="38"/>
      <c r="E426" s="894"/>
      <c r="F426" s="888"/>
      <c r="G426" s="876"/>
    </row>
    <row r="427" spans="1:7">
      <c r="A427" s="238"/>
      <c r="B427" s="238"/>
      <c r="C427" s="237"/>
      <c r="D427" s="38"/>
      <c r="E427" s="894"/>
      <c r="F427" s="888"/>
      <c r="G427" s="876"/>
    </row>
    <row r="428" spans="1:7">
      <c r="A428" s="238"/>
      <c r="B428" s="238"/>
      <c r="C428" s="237"/>
      <c r="D428" s="38"/>
      <c r="E428" s="894"/>
      <c r="F428" s="888"/>
      <c r="G428" s="876"/>
    </row>
    <row r="429" spans="1:7">
      <c r="A429" s="238"/>
      <c r="B429" s="238"/>
      <c r="C429" s="237"/>
      <c r="D429" s="38"/>
      <c r="E429" s="894"/>
      <c r="F429" s="888"/>
      <c r="G429" s="876"/>
    </row>
    <row r="430" spans="1:7">
      <c r="A430" s="236"/>
      <c r="B430" s="236"/>
      <c r="C430" s="237"/>
      <c r="D430" s="38"/>
      <c r="E430" s="894"/>
      <c r="F430" s="888"/>
      <c r="G430" s="876"/>
    </row>
    <row r="431" spans="1:7">
      <c r="A431" s="238"/>
      <c r="B431" s="238"/>
      <c r="C431" s="237"/>
      <c r="D431" s="38"/>
      <c r="E431" s="894"/>
      <c r="F431" s="888"/>
      <c r="G431" s="876"/>
    </row>
    <row r="432" spans="1:7">
      <c r="A432" s="238"/>
      <c r="B432" s="238"/>
      <c r="C432" s="237"/>
      <c r="D432" s="38"/>
      <c r="E432" s="894"/>
      <c r="F432" s="888"/>
      <c r="G432" s="876"/>
    </row>
    <row r="433" spans="1:7">
      <c r="A433" s="238"/>
      <c r="B433" s="238"/>
      <c r="C433" s="237"/>
      <c r="D433" s="38"/>
      <c r="E433" s="894"/>
      <c r="F433" s="888"/>
      <c r="G433" s="876"/>
    </row>
    <row r="434" spans="1:7">
      <c r="A434" s="238"/>
      <c r="B434" s="238"/>
      <c r="C434" s="237"/>
      <c r="D434" s="38"/>
      <c r="E434" s="894"/>
      <c r="F434" s="888"/>
      <c r="G434" s="876"/>
    </row>
    <row r="435" spans="1:7">
      <c r="A435" s="238"/>
      <c r="B435" s="238"/>
      <c r="C435" s="237"/>
      <c r="D435" s="38"/>
      <c r="E435" s="894"/>
      <c r="F435" s="888"/>
      <c r="G435" s="876"/>
    </row>
    <row r="436" spans="1:7">
      <c r="A436" s="238"/>
      <c r="B436" s="238"/>
      <c r="C436" s="237"/>
      <c r="D436" s="38"/>
      <c r="E436" s="894"/>
      <c r="F436" s="888"/>
      <c r="G436" s="876"/>
    </row>
    <row r="437" spans="1:7">
      <c r="A437" s="238"/>
      <c r="B437" s="238"/>
      <c r="C437" s="237"/>
      <c r="D437" s="38"/>
      <c r="E437" s="894"/>
      <c r="F437" s="888"/>
      <c r="G437" s="876"/>
    </row>
    <row r="438" spans="1:7">
      <c r="A438" s="238"/>
      <c r="B438" s="238"/>
      <c r="C438" s="237"/>
      <c r="D438" s="38"/>
      <c r="E438" s="894"/>
      <c r="F438" s="888"/>
      <c r="G438" s="876"/>
    </row>
    <row r="439" spans="1:7">
      <c r="A439" s="238"/>
      <c r="B439" s="238"/>
      <c r="C439" s="237"/>
      <c r="D439" s="38"/>
      <c r="E439" s="894"/>
      <c r="F439" s="888"/>
      <c r="G439" s="876"/>
    </row>
    <row r="440" spans="1:7">
      <c r="A440" s="238"/>
      <c r="B440" s="238"/>
      <c r="C440" s="237"/>
      <c r="D440" s="38"/>
      <c r="E440" s="894"/>
      <c r="F440" s="888"/>
      <c r="G440" s="876"/>
    </row>
    <row r="441" spans="1:7">
      <c r="A441" s="238"/>
      <c r="B441" s="238"/>
      <c r="C441" s="237"/>
      <c r="D441" s="38"/>
      <c r="E441" s="894"/>
      <c r="F441" s="888"/>
      <c r="G441" s="876"/>
    </row>
    <row r="442" spans="1:7">
      <c r="A442" s="238"/>
      <c r="B442" s="238"/>
      <c r="C442" s="237"/>
      <c r="D442" s="38"/>
      <c r="E442" s="894"/>
      <c r="F442" s="888"/>
      <c r="G442" s="876"/>
    </row>
    <row r="443" spans="1:7">
      <c r="A443" s="236"/>
      <c r="B443" s="236"/>
      <c r="C443" s="237"/>
      <c r="D443" s="38"/>
      <c r="E443" s="894"/>
      <c r="F443" s="888"/>
      <c r="G443" s="876"/>
    </row>
    <row r="444" spans="1:7">
      <c r="A444" s="238"/>
      <c r="B444" s="238"/>
      <c r="C444" s="237"/>
      <c r="D444" s="38"/>
      <c r="E444" s="894"/>
      <c r="F444" s="888"/>
      <c r="G444" s="876"/>
    </row>
    <row r="445" spans="1:7">
      <c r="A445" s="236"/>
      <c r="B445" s="236"/>
      <c r="C445" s="237"/>
      <c r="D445" s="38"/>
      <c r="E445" s="894"/>
      <c r="F445" s="888"/>
      <c r="G445" s="876"/>
    </row>
    <row r="446" spans="1:7">
      <c r="A446" s="238"/>
      <c r="B446" s="238"/>
      <c r="C446" s="237"/>
      <c r="D446" s="38"/>
      <c r="E446" s="894"/>
      <c r="F446" s="888"/>
      <c r="G446" s="876"/>
    </row>
    <row r="447" spans="1:7">
      <c r="A447" s="238"/>
      <c r="B447" s="238"/>
      <c r="C447" s="237"/>
      <c r="D447" s="38"/>
      <c r="E447" s="894"/>
      <c r="F447" s="888"/>
      <c r="G447" s="876"/>
    </row>
    <row r="448" spans="1:7">
      <c r="A448" s="238"/>
      <c r="B448" s="238"/>
      <c r="C448" s="237"/>
      <c r="D448" s="38"/>
      <c r="E448" s="894"/>
      <c r="F448" s="888"/>
      <c r="G448" s="876"/>
    </row>
    <row r="449" spans="1:7">
      <c r="A449" s="238"/>
      <c r="B449" s="238"/>
      <c r="C449" s="237"/>
      <c r="D449" s="38"/>
      <c r="E449" s="894"/>
      <c r="F449" s="888"/>
      <c r="G449" s="876"/>
    </row>
    <row r="450" spans="1:7">
      <c r="A450" s="238"/>
      <c r="B450" s="238"/>
      <c r="C450" s="237"/>
      <c r="D450" s="38"/>
      <c r="E450" s="894"/>
      <c r="F450" s="888"/>
      <c r="G450" s="876"/>
    </row>
    <row r="451" spans="1:7">
      <c r="A451" s="236"/>
      <c r="B451" s="236"/>
      <c r="C451" s="237"/>
      <c r="D451" s="38"/>
      <c r="E451" s="894"/>
      <c r="F451" s="888"/>
      <c r="G451" s="876"/>
    </row>
    <row r="452" spans="1:7">
      <c r="A452" s="238"/>
      <c r="B452" s="238"/>
      <c r="C452" s="237"/>
      <c r="D452" s="38"/>
      <c r="E452" s="894"/>
      <c r="F452" s="888"/>
      <c r="G452" s="876"/>
    </row>
    <row r="453" spans="1:7">
      <c r="A453" s="238"/>
      <c r="B453" s="238"/>
      <c r="C453" s="237"/>
      <c r="D453" s="38"/>
      <c r="E453" s="894"/>
      <c r="F453" s="888"/>
      <c r="G453" s="876"/>
    </row>
    <row r="454" spans="1:7">
      <c r="A454" s="238"/>
      <c r="B454" s="238"/>
      <c r="C454" s="237"/>
      <c r="D454" s="38"/>
      <c r="E454" s="894"/>
      <c r="F454" s="888"/>
      <c r="G454" s="876"/>
    </row>
    <row r="455" spans="1:7">
      <c r="A455" s="238"/>
      <c r="B455" s="238"/>
      <c r="C455" s="237"/>
      <c r="D455" s="38"/>
      <c r="E455" s="894"/>
      <c r="F455" s="888"/>
      <c r="G455" s="876"/>
    </row>
    <row r="456" spans="1:7">
      <c r="A456" s="236"/>
      <c r="B456" s="236"/>
      <c r="C456" s="237"/>
      <c r="D456" s="38"/>
      <c r="E456" s="894"/>
      <c r="F456" s="888"/>
      <c r="G456" s="876"/>
    </row>
    <row r="457" spans="1:7">
      <c r="A457" s="238"/>
      <c r="B457" s="238"/>
      <c r="C457" s="237"/>
      <c r="D457" s="38"/>
      <c r="E457" s="894"/>
      <c r="F457" s="888"/>
      <c r="G457" s="876"/>
    </row>
    <row r="458" spans="1:7">
      <c r="A458" s="238"/>
      <c r="B458" s="238"/>
      <c r="C458" s="237"/>
      <c r="D458" s="38"/>
      <c r="E458" s="894"/>
      <c r="F458" s="888"/>
      <c r="G458" s="876"/>
    </row>
    <row r="459" spans="1:7">
      <c r="A459" s="238"/>
      <c r="B459" s="238"/>
      <c r="C459" s="237"/>
      <c r="D459" s="38"/>
      <c r="E459" s="894"/>
      <c r="F459" s="888"/>
      <c r="G459" s="876"/>
    </row>
    <row r="460" spans="1:7">
      <c r="A460" s="238"/>
      <c r="B460" s="238"/>
      <c r="C460" s="237"/>
      <c r="D460" s="38"/>
      <c r="E460" s="894"/>
      <c r="F460" s="888"/>
      <c r="G460" s="876"/>
    </row>
    <row r="461" spans="1:7">
      <c r="A461" s="238"/>
      <c r="B461" s="238"/>
      <c r="C461" s="237"/>
      <c r="D461" s="38"/>
      <c r="E461" s="894"/>
      <c r="F461" s="888"/>
      <c r="G461" s="876"/>
    </row>
    <row r="462" spans="1:7">
      <c r="A462" s="238"/>
      <c r="B462" s="238"/>
      <c r="C462" s="237"/>
      <c r="D462" s="38"/>
      <c r="E462" s="894"/>
      <c r="F462" s="888"/>
      <c r="G462" s="876"/>
    </row>
    <row r="463" spans="1:7">
      <c r="A463" s="238"/>
      <c r="B463" s="238"/>
      <c r="C463" s="237"/>
      <c r="D463" s="38"/>
      <c r="E463" s="894"/>
      <c r="F463" s="888"/>
      <c r="G463" s="876"/>
    </row>
    <row r="464" spans="1:7">
      <c r="A464" s="238"/>
      <c r="B464" s="238"/>
      <c r="C464" s="237"/>
      <c r="D464" s="38"/>
      <c r="E464" s="894"/>
      <c r="F464" s="888"/>
      <c r="G464" s="876"/>
    </row>
    <row r="465" spans="1:7">
      <c r="A465" s="238"/>
      <c r="B465" s="238"/>
      <c r="C465" s="237"/>
      <c r="D465" s="38"/>
      <c r="E465" s="894"/>
      <c r="F465" s="888"/>
      <c r="G465" s="876"/>
    </row>
    <row r="466" spans="1:7">
      <c r="A466" s="238"/>
      <c r="B466" s="238"/>
      <c r="C466" s="237"/>
      <c r="D466" s="38"/>
      <c r="E466" s="894"/>
      <c r="F466" s="888"/>
      <c r="G466" s="876"/>
    </row>
    <row r="467" spans="1:7">
      <c r="A467" s="238"/>
      <c r="B467" s="238"/>
      <c r="C467" s="237"/>
      <c r="D467" s="38"/>
      <c r="E467" s="894"/>
      <c r="F467" s="888"/>
      <c r="G467" s="876"/>
    </row>
    <row r="468" spans="1:7">
      <c r="A468" s="238"/>
      <c r="B468" s="238"/>
      <c r="C468" s="237"/>
      <c r="D468" s="38"/>
      <c r="E468" s="894"/>
      <c r="F468" s="888"/>
      <c r="G468" s="876"/>
    </row>
    <row r="469" spans="1:7">
      <c r="A469" s="238"/>
      <c r="B469" s="238"/>
      <c r="C469" s="237"/>
      <c r="D469" s="38"/>
      <c r="E469" s="894"/>
      <c r="F469" s="888"/>
      <c r="G469" s="876"/>
    </row>
    <row r="470" spans="1:7">
      <c r="A470" s="238"/>
      <c r="B470" s="238"/>
      <c r="C470" s="237"/>
      <c r="D470" s="38"/>
      <c r="E470" s="894"/>
      <c r="F470" s="888"/>
      <c r="G470" s="876"/>
    </row>
    <row r="471" spans="1:7">
      <c r="A471" s="238"/>
      <c r="B471" s="238"/>
      <c r="C471" s="237"/>
      <c r="D471" s="38"/>
      <c r="E471" s="894"/>
      <c r="F471" s="888"/>
      <c r="G471" s="876"/>
    </row>
    <row r="472" spans="1:7">
      <c r="A472" s="238"/>
      <c r="B472" s="238"/>
      <c r="C472" s="237"/>
      <c r="D472" s="38"/>
      <c r="E472" s="894"/>
      <c r="F472" s="888"/>
      <c r="G472" s="876"/>
    </row>
    <row r="473" spans="1:7">
      <c r="A473" s="238"/>
      <c r="B473" s="238"/>
      <c r="C473" s="237"/>
      <c r="D473" s="38"/>
      <c r="E473" s="894"/>
      <c r="F473" s="888"/>
      <c r="G473" s="876"/>
    </row>
    <row r="474" spans="1:7">
      <c r="A474" s="238"/>
      <c r="B474" s="238"/>
      <c r="C474" s="237"/>
      <c r="D474" s="38"/>
      <c r="E474" s="894"/>
      <c r="F474" s="888"/>
      <c r="G474" s="876"/>
    </row>
    <row r="475" spans="1:7">
      <c r="A475" s="238"/>
      <c r="B475" s="238"/>
      <c r="C475" s="237"/>
      <c r="D475" s="38"/>
      <c r="E475" s="894"/>
      <c r="F475" s="888"/>
      <c r="G475" s="876"/>
    </row>
    <row r="476" spans="1:7">
      <c r="A476" s="238"/>
      <c r="B476" s="238"/>
      <c r="C476" s="237"/>
      <c r="D476" s="38"/>
      <c r="E476" s="894"/>
      <c r="F476" s="888"/>
      <c r="G476" s="876"/>
    </row>
    <row r="477" spans="1:7">
      <c r="A477" s="238"/>
      <c r="B477" s="238"/>
      <c r="C477" s="237"/>
      <c r="D477" s="38"/>
      <c r="E477" s="894"/>
      <c r="F477" s="888"/>
      <c r="G477" s="876"/>
    </row>
    <row r="478" spans="1:7">
      <c r="A478" s="238"/>
      <c r="B478" s="238"/>
      <c r="C478" s="237"/>
      <c r="D478" s="38"/>
      <c r="E478" s="894"/>
      <c r="F478" s="888"/>
      <c r="G478" s="876"/>
    </row>
    <row r="479" spans="1:7">
      <c r="A479" s="238"/>
      <c r="B479" s="238"/>
      <c r="C479" s="237"/>
      <c r="D479" s="38"/>
      <c r="E479" s="894"/>
      <c r="F479" s="888"/>
      <c r="G479" s="876"/>
    </row>
    <row r="480" spans="1:7">
      <c r="A480" s="238"/>
      <c r="B480" s="238"/>
      <c r="C480" s="237"/>
      <c r="D480" s="38"/>
      <c r="E480" s="894"/>
      <c r="F480" s="888"/>
      <c r="G480" s="876"/>
    </row>
    <row r="481" spans="1:7">
      <c r="A481" s="236"/>
      <c r="B481" s="236"/>
      <c r="C481" s="237"/>
      <c r="D481" s="38"/>
      <c r="E481" s="894"/>
      <c r="F481" s="888"/>
      <c r="G481" s="876"/>
    </row>
    <row r="482" spans="1:7">
      <c r="A482" s="238"/>
      <c r="B482" s="238"/>
      <c r="C482" s="237"/>
      <c r="D482" s="38"/>
      <c r="E482" s="894"/>
      <c r="F482" s="888"/>
      <c r="G482" s="876"/>
    </row>
    <row r="483" spans="1:7">
      <c r="A483" s="238"/>
      <c r="B483" s="238"/>
      <c r="C483" s="237"/>
      <c r="D483" s="38"/>
      <c r="E483" s="894"/>
      <c r="F483" s="888"/>
      <c r="G483" s="876"/>
    </row>
    <row r="484" spans="1:7">
      <c r="A484" s="238"/>
      <c r="B484" s="238"/>
      <c r="C484" s="237"/>
      <c r="D484" s="38"/>
      <c r="E484" s="894"/>
      <c r="F484" s="888"/>
      <c r="G484" s="876"/>
    </row>
    <row r="485" spans="1:7">
      <c r="A485" s="238"/>
      <c r="B485" s="238"/>
      <c r="C485" s="237"/>
      <c r="D485" s="38"/>
      <c r="E485" s="894"/>
      <c r="F485" s="888"/>
      <c r="G485" s="876"/>
    </row>
    <row r="486" spans="1:7">
      <c r="A486" s="238"/>
      <c r="B486" s="238"/>
      <c r="C486" s="237"/>
      <c r="D486" s="38"/>
      <c r="E486" s="894"/>
      <c r="F486" s="888"/>
      <c r="G486" s="876"/>
    </row>
    <row r="487" spans="1:7">
      <c r="A487" s="238"/>
      <c r="B487" s="238"/>
      <c r="C487" s="237"/>
      <c r="D487" s="38"/>
      <c r="E487" s="894"/>
      <c r="F487" s="888"/>
      <c r="G487" s="876"/>
    </row>
    <row r="488" spans="1:7">
      <c r="A488" s="238"/>
      <c r="B488" s="238"/>
      <c r="C488" s="237"/>
      <c r="D488" s="38"/>
      <c r="E488" s="894"/>
      <c r="F488" s="888"/>
      <c r="G488" s="876"/>
    </row>
    <row r="489" spans="1:7">
      <c r="A489" s="238"/>
      <c r="B489" s="238"/>
      <c r="C489" s="237"/>
      <c r="D489" s="38"/>
      <c r="E489" s="894"/>
      <c r="F489" s="888"/>
      <c r="G489" s="876"/>
    </row>
    <row r="490" spans="1:7">
      <c r="A490" s="238"/>
      <c r="B490" s="238"/>
      <c r="C490" s="237"/>
      <c r="D490" s="38"/>
      <c r="E490" s="894"/>
      <c r="F490" s="888"/>
      <c r="G490" s="876"/>
    </row>
    <row r="491" spans="1:7">
      <c r="A491" s="238"/>
      <c r="B491" s="238"/>
      <c r="C491" s="237"/>
      <c r="D491" s="38"/>
      <c r="E491" s="894"/>
      <c r="F491" s="888"/>
      <c r="G491" s="876"/>
    </row>
    <row r="492" spans="1:7">
      <c r="A492" s="238"/>
      <c r="B492" s="238"/>
      <c r="C492" s="237"/>
      <c r="D492" s="38"/>
      <c r="E492" s="894"/>
      <c r="F492" s="888"/>
      <c r="G492" s="876"/>
    </row>
    <row r="493" spans="1:7">
      <c r="A493" s="238"/>
      <c r="B493" s="238"/>
      <c r="C493" s="237"/>
      <c r="D493" s="38"/>
      <c r="E493" s="894"/>
      <c r="F493" s="888"/>
      <c r="G493" s="876"/>
    </row>
    <row r="494" spans="1:7">
      <c r="A494" s="238"/>
      <c r="B494" s="238"/>
      <c r="C494" s="237"/>
      <c r="D494" s="38"/>
      <c r="E494" s="894"/>
      <c r="F494" s="888"/>
      <c r="G494" s="876"/>
    </row>
    <row r="495" spans="1:7">
      <c r="A495" s="236"/>
      <c r="B495" s="236"/>
      <c r="C495" s="237"/>
      <c r="D495" s="38"/>
      <c r="E495" s="894"/>
      <c r="F495" s="888"/>
      <c r="G495" s="876"/>
    </row>
    <row r="496" spans="1:7">
      <c r="A496" s="236"/>
      <c r="B496" s="236"/>
      <c r="C496" s="237"/>
      <c r="D496" s="38"/>
      <c r="E496" s="894"/>
      <c r="F496" s="888"/>
      <c r="G496" s="876"/>
    </row>
    <row r="497" spans="1:7">
      <c r="A497" s="238"/>
      <c r="B497" s="238"/>
      <c r="C497" s="237"/>
      <c r="D497" s="38"/>
      <c r="E497" s="894"/>
      <c r="F497" s="888"/>
      <c r="G497" s="876"/>
    </row>
    <row r="498" spans="1:7">
      <c r="A498" s="238"/>
      <c r="B498" s="238"/>
      <c r="C498" s="237"/>
      <c r="D498" s="38"/>
      <c r="E498" s="894"/>
      <c r="F498" s="888"/>
      <c r="G498" s="876"/>
    </row>
    <row r="499" spans="1:7">
      <c r="A499" s="238"/>
      <c r="B499" s="238"/>
      <c r="C499" s="237"/>
      <c r="D499" s="38"/>
      <c r="E499" s="894"/>
      <c r="F499" s="888"/>
      <c r="G499" s="876"/>
    </row>
    <row r="500" spans="1:7">
      <c r="A500" s="238"/>
      <c r="B500" s="238"/>
      <c r="C500" s="237"/>
      <c r="D500" s="38"/>
      <c r="E500" s="894"/>
      <c r="F500" s="888"/>
      <c r="G500" s="876"/>
    </row>
    <row r="501" spans="1:7">
      <c r="A501" s="236"/>
      <c r="B501" s="236"/>
      <c r="C501" s="237"/>
      <c r="D501" s="38"/>
      <c r="E501" s="894"/>
      <c r="F501" s="888"/>
      <c r="G501" s="876"/>
    </row>
    <row r="502" spans="1:7">
      <c r="A502" s="238"/>
      <c r="B502" s="238"/>
      <c r="C502" s="237"/>
      <c r="D502" s="38"/>
      <c r="E502" s="894"/>
      <c r="F502" s="888"/>
      <c r="G502" s="876"/>
    </row>
    <row r="503" spans="1:7">
      <c r="A503" s="238"/>
      <c r="B503" s="238"/>
      <c r="C503" s="237"/>
      <c r="D503" s="38"/>
      <c r="E503" s="894"/>
      <c r="F503" s="888"/>
      <c r="G503" s="876"/>
    </row>
    <row r="504" spans="1:7">
      <c r="A504" s="238"/>
      <c r="B504" s="238"/>
      <c r="C504" s="237"/>
      <c r="D504" s="38"/>
      <c r="E504" s="894"/>
      <c r="F504" s="888"/>
      <c r="G504" s="876"/>
    </row>
    <row r="505" spans="1:7">
      <c r="A505" s="238"/>
      <c r="B505" s="238"/>
      <c r="C505" s="237"/>
      <c r="D505" s="38"/>
      <c r="E505" s="894"/>
      <c r="F505" s="888"/>
      <c r="G505" s="876"/>
    </row>
    <row r="506" spans="1:7">
      <c r="A506" s="238"/>
      <c r="B506" s="238"/>
      <c r="C506" s="237"/>
      <c r="D506" s="38"/>
      <c r="E506" s="894"/>
      <c r="F506" s="888"/>
      <c r="G506" s="876"/>
    </row>
    <row r="507" spans="1:7">
      <c r="A507" s="238"/>
      <c r="B507" s="238"/>
      <c r="C507" s="237"/>
      <c r="D507" s="38"/>
      <c r="E507" s="894"/>
      <c r="F507" s="888"/>
      <c r="G507" s="876"/>
    </row>
    <row r="508" spans="1:7">
      <c r="A508" s="238"/>
      <c r="B508" s="238"/>
      <c r="C508" s="237"/>
      <c r="D508" s="38"/>
      <c r="E508" s="894"/>
      <c r="F508" s="888"/>
      <c r="G508" s="876"/>
    </row>
    <row r="509" spans="1:7">
      <c r="A509" s="238"/>
      <c r="B509" s="238"/>
      <c r="C509" s="237"/>
      <c r="D509" s="38"/>
      <c r="E509" s="894"/>
      <c r="F509" s="888"/>
      <c r="G509" s="876"/>
    </row>
    <row r="510" spans="1:7">
      <c r="A510" s="238"/>
      <c r="B510" s="238"/>
      <c r="C510" s="237"/>
      <c r="D510" s="38"/>
      <c r="E510" s="894"/>
      <c r="F510" s="888"/>
      <c r="G510" s="876"/>
    </row>
    <row r="511" spans="1:7">
      <c r="A511" s="238"/>
      <c r="B511" s="238"/>
      <c r="C511" s="237"/>
      <c r="D511" s="38"/>
      <c r="E511" s="894"/>
      <c r="F511" s="888"/>
      <c r="G511" s="876"/>
    </row>
    <row r="512" spans="1:7">
      <c r="A512" s="236"/>
      <c r="B512" s="236"/>
      <c r="C512" s="237"/>
      <c r="D512" s="38"/>
      <c r="E512" s="894"/>
      <c r="F512" s="888"/>
      <c r="G512" s="876"/>
    </row>
    <row r="513" spans="1:7">
      <c r="A513" s="238"/>
      <c r="B513" s="238"/>
      <c r="C513" s="237"/>
      <c r="D513" s="38"/>
      <c r="E513" s="894"/>
      <c r="F513" s="888"/>
      <c r="G513" s="876"/>
    </row>
    <row r="514" spans="1:7">
      <c r="A514" s="236"/>
      <c r="B514" s="236"/>
      <c r="C514" s="237"/>
      <c r="D514" s="38"/>
      <c r="E514" s="894"/>
      <c r="F514" s="888"/>
      <c r="G514" s="876"/>
    </row>
    <row r="515" spans="1:7">
      <c r="A515" s="238"/>
      <c r="B515" s="238"/>
      <c r="C515" s="237"/>
      <c r="D515" s="38"/>
      <c r="E515" s="894"/>
      <c r="F515" s="888"/>
      <c r="G515" s="876"/>
    </row>
    <row r="516" spans="1:7">
      <c r="A516" s="238"/>
      <c r="B516" s="238"/>
      <c r="C516" s="237"/>
      <c r="D516" s="38"/>
      <c r="E516" s="894"/>
      <c r="F516" s="888"/>
      <c r="G516" s="876"/>
    </row>
    <row r="517" spans="1:7">
      <c r="A517" s="238"/>
      <c r="B517" s="238"/>
      <c r="C517" s="237"/>
      <c r="D517" s="38"/>
      <c r="E517" s="894"/>
      <c r="F517" s="888"/>
      <c r="G517" s="876"/>
    </row>
    <row r="518" spans="1:7">
      <c r="A518" s="238"/>
      <c r="B518" s="238"/>
      <c r="C518" s="237"/>
      <c r="D518" s="38"/>
      <c r="E518" s="894"/>
      <c r="F518" s="888"/>
      <c r="G518" s="876"/>
    </row>
    <row r="519" spans="1:7">
      <c r="A519" s="236"/>
      <c r="B519" s="236"/>
      <c r="C519" s="237"/>
      <c r="D519" s="38"/>
      <c r="E519" s="894"/>
      <c r="F519" s="888"/>
      <c r="G519" s="876"/>
    </row>
    <row r="520" spans="1:7">
      <c r="A520" s="238"/>
      <c r="B520" s="238"/>
      <c r="C520" s="237"/>
      <c r="D520" s="38"/>
      <c r="E520" s="894"/>
      <c r="F520" s="888"/>
      <c r="G520" s="876"/>
    </row>
    <row r="521" spans="1:7">
      <c r="A521" s="238"/>
      <c r="B521" s="238"/>
      <c r="C521" s="237"/>
      <c r="D521" s="38"/>
      <c r="E521" s="894"/>
      <c r="F521" s="888"/>
      <c r="G521" s="876"/>
    </row>
    <row r="522" spans="1:7">
      <c r="A522" s="238"/>
      <c r="B522" s="238"/>
      <c r="C522" s="237"/>
      <c r="D522" s="38"/>
      <c r="E522" s="894"/>
      <c r="F522" s="888"/>
      <c r="G522" s="876"/>
    </row>
    <row r="523" spans="1:7">
      <c r="A523" s="238"/>
      <c r="B523" s="238"/>
      <c r="C523" s="237"/>
      <c r="D523" s="38"/>
      <c r="E523" s="894"/>
      <c r="F523" s="888"/>
      <c r="G523" s="876"/>
    </row>
    <row r="524" spans="1:7">
      <c r="A524" s="238"/>
      <c r="B524" s="238"/>
      <c r="C524" s="237"/>
      <c r="D524" s="38"/>
      <c r="E524" s="894"/>
      <c r="F524" s="888"/>
      <c r="G524" s="876"/>
    </row>
    <row r="525" spans="1:7">
      <c r="A525" s="238"/>
      <c r="B525" s="238"/>
      <c r="C525" s="237"/>
      <c r="D525" s="38"/>
      <c r="E525" s="894"/>
      <c r="F525" s="888"/>
      <c r="G525" s="876"/>
    </row>
    <row r="526" spans="1:7">
      <c r="A526" s="238"/>
      <c r="B526" s="238"/>
      <c r="C526" s="237"/>
      <c r="D526" s="38"/>
      <c r="E526" s="894"/>
      <c r="F526" s="888"/>
      <c r="G526" s="876"/>
    </row>
    <row r="527" spans="1:7">
      <c r="A527" s="238"/>
      <c r="B527" s="238"/>
      <c r="C527" s="237"/>
      <c r="D527" s="38"/>
      <c r="E527" s="894"/>
      <c r="F527" s="888"/>
      <c r="G527" s="876"/>
    </row>
    <row r="528" spans="1:7">
      <c r="A528" s="238"/>
      <c r="B528" s="238"/>
      <c r="C528" s="237"/>
      <c r="D528" s="38"/>
      <c r="E528" s="894"/>
      <c r="F528" s="888"/>
      <c r="G528" s="876"/>
    </row>
    <row r="529" spans="1:7">
      <c r="A529" s="238"/>
      <c r="B529" s="238"/>
      <c r="C529" s="237"/>
      <c r="D529" s="38"/>
      <c r="E529" s="894"/>
      <c r="F529" s="888"/>
      <c r="G529" s="876"/>
    </row>
    <row r="530" spans="1:7">
      <c r="A530" s="238"/>
      <c r="B530" s="238"/>
      <c r="C530" s="237"/>
      <c r="D530" s="38"/>
      <c r="E530" s="894"/>
      <c r="F530" s="888"/>
      <c r="G530" s="876"/>
    </row>
    <row r="531" spans="1:7">
      <c r="A531" s="238"/>
      <c r="B531" s="238"/>
      <c r="C531" s="237"/>
      <c r="D531" s="38"/>
      <c r="E531" s="894"/>
      <c r="F531" s="888"/>
      <c r="G531" s="876"/>
    </row>
    <row r="532" spans="1:7">
      <c r="A532" s="238"/>
      <c r="B532" s="238"/>
      <c r="C532" s="237"/>
      <c r="D532" s="38"/>
      <c r="E532" s="894"/>
      <c r="F532" s="888"/>
      <c r="G532" s="876"/>
    </row>
    <row r="533" spans="1:7">
      <c r="A533" s="238"/>
      <c r="B533" s="238"/>
      <c r="C533" s="237"/>
      <c r="D533" s="38"/>
      <c r="E533" s="894"/>
      <c r="F533" s="888"/>
      <c r="G533" s="876"/>
    </row>
    <row r="534" spans="1:7">
      <c r="A534" s="236"/>
      <c r="B534" s="236"/>
      <c r="C534" s="237"/>
      <c r="D534" s="38"/>
      <c r="E534" s="894"/>
      <c r="F534" s="888"/>
      <c r="G534" s="876"/>
    </row>
    <row r="535" spans="1:7">
      <c r="A535" s="238"/>
      <c r="B535" s="238"/>
      <c r="C535" s="237"/>
      <c r="D535" s="38"/>
      <c r="E535" s="894"/>
      <c r="F535" s="888"/>
      <c r="G535" s="876"/>
    </row>
    <row r="536" spans="1:7">
      <c r="A536" s="238"/>
      <c r="B536" s="238"/>
      <c r="C536" s="237"/>
      <c r="D536" s="38"/>
      <c r="E536" s="894"/>
      <c r="F536" s="888"/>
      <c r="G536" s="876"/>
    </row>
    <row r="537" spans="1:7">
      <c r="A537" s="238"/>
      <c r="B537" s="238"/>
      <c r="C537" s="237"/>
      <c r="D537" s="38"/>
      <c r="E537" s="894"/>
      <c r="F537" s="888"/>
      <c r="G537" s="876"/>
    </row>
    <row r="538" spans="1:7">
      <c r="A538" s="238"/>
      <c r="B538" s="238"/>
      <c r="C538" s="237"/>
      <c r="D538" s="38"/>
      <c r="E538" s="894"/>
      <c r="F538" s="888"/>
      <c r="G538" s="876"/>
    </row>
    <row r="539" spans="1:7">
      <c r="A539" s="238"/>
      <c r="B539" s="238"/>
      <c r="C539" s="237"/>
      <c r="D539" s="38"/>
      <c r="E539" s="894"/>
      <c r="F539" s="888"/>
      <c r="G539" s="876"/>
    </row>
    <row r="540" spans="1:7">
      <c r="A540" s="238"/>
      <c r="B540" s="238"/>
      <c r="C540" s="237"/>
      <c r="D540" s="38"/>
      <c r="E540" s="894"/>
      <c r="F540" s="888"/>
      <c r="G540" s="876"/>
    </row>
    <row r="541" spans="1:7">
      <c r="A541" s="238"/>
      <c r="B541" s="238"/>
      <c r="C541" s="237"/>
      <c r="D541" s="38"/>
      <c r="E541" s="894"/>
      <c r="F541" s="888"/>
      <c r="G541" s="876"/>
    </row>
    <row r="542" spans="1:7">
      <c r="A542" s="238"/>
      <c r="B542" s="238"/>
      <c r="C542" s="237"/>
      <c r="D542" s="38"/>
      <c r="E542" s="894"/>
      <c r="F542" s="888"/>
      <c r="G542" s="876"/>
    </row>
    <row r="543" spans="1:7">
      <c r="A543" s="238"/>
      <c r="B543" s="238"/>
      <c r="C543" s="237"/>
      <c r="D543" s="38"/>
      <c r="E543" s="894"/>
      <c r="F543" s="888"/>
      <c r="G543" s="876"/>
    </row>
    <row r="544" spans="1:7">
      <c r="A544" s="238"/>
      <c r="B544" s="238"/>
      <c r="C544" s="237"/>
      <c r="D544" s="38"/>
      <c r="E544" s="894"/>
      <c r="F544" s="888"/>
      <c r="G544" s="876"/>
    </row>
    <row r="545" spans="1:7">
      <c r="A545" s="236"/>
      <c r="B545" s="236"/>
      <c r="C545" s="237"/>
      <c r="D545" s="38"/>
      <c r="E545" s="894"/>
      <c r="F545" s="888"/>
      <c r="G545" s="876"/>
    </row>
    <row r="546" spans="1:7">
      <c r="A546" s="238"/>
      <c r="B546" s="238"/>
      <c r="C546" s="237"/>
      <c r="D546" s="38"/>
      <c r="E546" s="894"/>
      <c r="F546" s="888"/>
      <c r="G546" s="876"/>
    </row>
    <row r="547" spans="1:7">
      <c r="A547" s="236"/>
      <c r="B547" s="236"/>
      <c r="C547" s="237"/>
      <c r="D547" s="38"/>
      <c r="E547" s="894"/>
      <c r="F547" s="888"/>
      <c r="G547" s="876"/>
    </row>
    <row r="548" spans="1:7">
      <c r="A548" s="238"/>
      <c r="B548" s="238"/>
      <c r="C548" s="237"/>
      <c r="D548" s="38"/>
      <c r="E548" s="894"/>
      <c r="F548" s="888"/>
      <c r="G548" s="876"/>
    </row>
    <row r="549" spans="1:7">
      <c r="A549" s="236"/>
      <c r="B549" s="236"/>
      <c r="C549" s="237"/>
      <c r="D549" s="38"/>
      <c r="E549" s="894"/>
      <c r="F549" s="888"/>
      <c r="G549" s="876"/>
    </row>
    <row r="550" spans="1:7">
      <c r="A550" s="238"/>
      <c r="B550" s="238"/>
      <c r="C550" s="237"/>
      <c r="D550" s="38"/>
      <c r="E550" s="894"/>
      <c r="F550" s="888"/>
      <c r="G550" s="876"/>
    </row>
    <row r="551" spans="1:7">
      <c r="A551" s="236"/>
      <c r="B551" s="236"/>
      <c r="C551" s="237"/>
      <c r="D551" s="38"/>
      <c r="E551" s="894"/>
      <c r="F551" s="888"/>
      <c r="G551" s="876"/>
    </row>
    <row r="552" spans="1:7">
      <c r="A552" s="238"/>
      <c r="B552" s="238"/>
      <c r="C552" s="237"/>
      <c r="D552" s="38"/>
      <c r="E552" s="894"/>
      <c r="F552" s="888"/>
      <c r="G552" s="876"/>
    </row>
    <row r="553" spans="1:7">
      <c r="A553" s="238"/>
      <c r="B553" s="238"/>
      <c r="C553" s="237"/>
      <c r="D553" s="38"/>
      <c r="E553" s="894"/>
      <c r="F553" s="888"/>
      <c r="G553" s="876"/>
    </row>
    <row r="554" spans="1:7">
      <c r="A554" s="238"/>
      <c r="B554" s="238"/>
      <c r="C554" s="237"/>
      <c r="D554" s="38"/>
      <c r="E554" s="894"/>
      <c r="F554" s="888"/>
      <c r="G554" s="876"/>
    </row>
    <row r="555" spans="1:7">
      <c r="A555" s="238"/>
      <c r="B555" s="238"/>
      <c r="C555" s="237"/>
      <c r="D555" s="38"/>
      <c r="E555" s="894"/>
      <c r="F555" s="888"/>
      <c r="G555" s="876"/>
    </row>
    <row r="556" spans="1:7">
      <c r="A556" s="238"/>
      <c r="B556" s="238"/>
      <c r="C556" s="237"/>
      <c r="D556" s="38"/>
      <c r="E556" s="894"/>
      <c r="F556" s="888"/>
      <c r="G556" s="876"/>
    </row>
    <row r="557" spans="1:7">
      <c r="A557" s="238"/>
      <c r="B557" s="238"/>
      <c r="C557" s="237"/>
      <c r="D557" s="38"/>
      <c r="E557" s="894"/>
      <c r="F557" s="888"/>
      <c r="G557" s="876"/>
    </row>
    <row r="558" spans="1:7">
      <c r="A558" s="238"/>
      <c r="B558" s="238"/>
      <c r="C558" s="237"/>
      <c r="D558" s="38"/>
      <c r="E558" s="894"/>
      <c r="F558" s="888"/>
      <c r="G558" s="876"/>
    </row>
    <row r="559" spans="1:7">
      <c r="A559" s="238"/>
      <c r="B559" s="238"/>
      <c r="C559" s="237"/>
      <c r="D559" s="38"/>
      <c r="E559" s="894"/>
      <c r="F559" s="888"/>
      <c r="G559" s="876"/>
    </row>
    <row r="560" spans="1:7">
      <c r="A560" s="238"/>
      <c r="B560" s="238"/>
      <c r="C560" s="237"/>
      <c r="D560" s="38"/>
      <c r="E560" s="894"/>
      <c r="F560" s="888"/>
      <c r="G560" s="876"/>
    </row>
    <row r="561" spans="1:7">
      <c r="A561" s="238"/>
      <c r="B561" s="238"/>
      <c r="C561" s="237"/>
      <c r="D561" s="38"/>
      <c r="E561" s="894"/>
      <c r="F561" s="888"/>
      <c r="G561" s="876"/>
    </row>
    <row r="562" spans="1:7">
      <c r="A562" s="238"/>
      <c r="B562" s="238"/>
      <c r="C562" s="237"/>
      <c r="D562" s="38"/>
      <c r="E562" s="894"/>
      <c r="F562" s="888"/>
      <c r="G562" s="876"/>
    </row>
    <row r="563" spans="1:7">
      <c r="A563" s="236"/>
      <c r="B563" s="236"/>
      <c r="C563" s="237"/>
      <c r="D563" s="38"/>
      <c r="E563" s="894"/>
      <c r="F563" s="888"/>
      <c r="G563" s="876"/>
    </row>
    <row r="564" spans="1:7">
      <c r="A564" s="238"/>
      <c r="B564" s="238"/>
      <c r="C564" s="237"/>
      <c r="D564" s="38"/>
      <c r="E564" s="894"/>
      <c r="F564" s="888"/>
      <c r="G564" s="876"/>
    </row>
    <row r="565" spans="1:7">
      <c r="A565" s="238"/>
      <c r="B565" s="238"/>
      <c r="C565" s="237"/>
      <c r="D565" s="38"/>
      <c r="E565" s="894"/>
      <c r="F565" s="888"/>
      <c r="G565" s="876"/>
    </row>
    <row r="566" spans="1:7">
      <c r="A566" s="238"/>
      <c r="B566" s="238"/>
      <c r="C566" s="237"/>
      <c r="D566" s="38"/>
      <c r="E566" s="894"/>
      <c r="F566" s="888"/>
      <c r="G566" s="876"/>
    </row>
    <row r="567" spans="1:7">
      <c r="A567" s="236"/>
      <c r="B567" s="236"/>
      <c r="C567" s="237"/>
      <c r="D567" s="38"/>
      <c r="E567" s="894"/>
      <c r="F567" s="888"/>
      <c r="G567" s="876"/>
    </row>
    <row r="568" spans="1:7">
      <c r="A568" s="238"/>
      <c r="B568" s="238"/>
      <c r="C568" s="237"/>
      <c r="D568" s="38"/>
      <c r="E568" s="894"/>
      <c r="F568" s="888"/>
      <c r="G568" s="876"/>
    </row>
    <row r="569" spans="1:7">
      <c r="A569" s="238"/>
      <c r="B569" s="238"/>
      <c r="C569" s="237"/>
      <c r="D569" s="38"/>
      <c r="E569" s="894"/>
      <c r="F569" s="888"/>
      <c r="G569" s="876"/>
    </row>
    <row r="570" spans="1:7">
      <c r="A570" s="236"/>
      <c r="B570" s="236"/>
      <c r="C570" s="237"/>
      <c r="D570" s="38"/>
      <c r="E570" s="894"/>
      <c r="F570" s="888"/>
      <c r="G570" s="876"/>
    </row>
    <row r="571" spans="1:7">
      <c r="A571" s="238"/>
      <c r="B571" s="238"/>
      <c r="C571" s="237"/>
      <c r="D571" s="38"/>
      <c r="E571" s="894"/>
      <c r="F571" s="888"/>
      <c r="G571" s="876"/>
    </row>
    <row r="572" spans="1:7">
      <c r="A572" s="236"/>
      <c r="B572" s="236"/>
      <c r="C572" s="237"/>
      <c r="D572" s="38"/>
      <c r="E572" s="894"/>
      <c r="F572" s="888"/>
      <c r="G572" s="876"/>
    </row>
    <row r="573" spans="1:7">
      <c r="A573" s="238"/>
      <c r="B573" s="238"/>
      <c r="C573" s="237"/>
      <c r="D573" s="38"/>
      <c r="E573" s="894"/>
      <c r="F573" s="888"/>
      <c r="G573" s="876"/>
    </row>
    <row r="574" spans="1:7">
      <c r="A574" s="236"/>
      <c r="B574" s="236"/>
      <c r="C574" s="237"/>
      <c r="D574" s="38"/>
      <c r="E574" s="894"/>
      <c r="F574" s="888"/>
      <c r="G574" s="876"/>
    </row>
    <row r="575" spans="1:7">
      <c r="A575" s="238"/>
      <c r="B575" s="238"/>
      <c r="C575" s="237"/>
      <c r="D575" s="38"/>
      <c r="E575" s="894"/>
      <c r="F575" s="888"/>
      <c r="G575" s="876"/>
    </row>
    <row r="576" spans="1:7">
      <c r="A576" s="238"/>
      <c r="B576" s="238"/>
      <c r="C576" s="237"/>
      <c r="D576" s="38"/>
      <c r="E576" s="894"/>
      <c r="F576" s="888"/>
      <c r="G576" s="876"/>
    </row>
    <row r="577" spans="1:7">
      <c r="A577" s="876"/>
      <c r="B577" s="876"/>
      <c r="C577" s="892"/>
      <c r="D577" s="899"/>
      <c r="E577" s="894"/>
      <c r="F577" s="888"/>
      <c r="G577" s="876"/>
    </row>
    <row r="578" spans="1:7">
      <c r="A578" s="236"/>
      <c r="B578" s="239"/>
      <c r="C578" s="237"/>
      <c r="D578" s="41"/>
      <c r="E578" s="894"/>
      <c r="F578" s="888"/>
      <c r="G578" s="876"/>
    </row>
    <row r="579" spans="1:7">
      <c r="A579" s="895"/>
      <c r="B579" s="895"/>
      <c r="C579" s="892"/>
      <c r="D579" s="893"/>
      <c r="E579" s="894"/>
      <c r="F579" s="888"/>
      <c r="G579" s="876"/>
    </row>
    <row r="580" spans="1:7">
      <c r="A580" s="876"/>
      <c r="B580" s="876"/>
      <c r="C580" s="892"/>
      <c r="D580" s="899"/>
      <c r="E580" s="894"/>
      <c r="F580" s="888"/>
      <c r="G580" s="876"/>
    </row>
    <row r="581" spans="1:7">
      <c r="A581" s="876"/>
      <c r="B581" s="891"/>
      <c r="C581" s="892"/>
      <c r="D581" s="894"/>
      <c r="E581" s="894"/>
      <c r="F581" s="888"/>
      <c r="G581" s="876"/>
    </row>
    <row r="582" spans="1:7">
      <c r="A582" s="236"/>
      <c r="B582" s="236"/>
      <c r="C582" s="237"/>
      <c r="D582" s="38"/>
      <c r="E582" s="894"/>
      <c r="F582" s="888"/>
      <c r="G582" s="876"/>
    </row>
    <row r="583" spans="1:7">
      <c r="A583" s="895"/>
      <c r="B583" s="895"/>
      <c r="C583" s="892"/>
      <c r="D583" s="899"/>
      <c r="E583" s="894"/>
      <c r="F583" s="888"/>
      <c r="G583" s="876"/>
    </row>
    <row r="584" spans="1:7">
      <c r="A584" s="876"/>
      <c r="B584" s="891"/>
      <c r="C584" s="892"/>
      <c r="D584" s="894"/>
      <c r="E584" s="894"/>
      <c r="F584" s="888"/>
      <c r="G584" s="876"/>
    </row>
    <row r="585" spans="1:7">
      <c r="A585" s="876"/>
      <c r="B585" s="891"/>
      <c r="C585" s="892"/>
      <c r="D585" s="894"/>
      <c r="E585" s="894"/>
      <c r="F585" s="888"/>
      <c r="G585" s="876"/>
    </row>
    <row r="586" spans="1:7">
      <c r="A586" s="876"/>
      <c r="B586" s="876"/>
      <c r="C586" s="892"/>
      <c r="D586" s="899"/>
      <c r="E586" s="894"/>
      <c r="F586" s="888"/>
      <c r="G586" s="876"/>
    </row>
    <row r="587" spans="1:7">
      <c r="A587" s="876"/>
      <c r="B587" s="876"/>
      <c r="C587" s="892"/>
      <c r="D587" s="899"/>
      <c r="E587" s="894"/>
      <c r="F587" s="888"/>
      <c r="G587" s="876"/>
    </row>
    <row r="588" spans="1:7">
      <c r="A588" s="876"/>
      <c r="B588" s="891"/>
      <c r="C588" s="892"/>
      <c r="D588" s="894"/>
      <c r="E588" s="894"/>
      <c r="F588" s="888"/>
      <c r="G588" s="876"/>
    </row>
    <row r="589" spans="1:7">
      <c r="A589" s="876"/>
      <c r="B589" s="891"/>
      <c r="C589" s="892"/>
      <c r="D589" s="894"/>
      <c r="E589" s="894"/>
      <c r="F589" s="888"/>
      <c r="G589" s="876"/>
    </row>
    <row r="590" spans="1:7">
      <c r="A590" s="236"/>
      <c r="B590" s="236"/>
      <c r="C590" s="237"/>
      <c r="D590" s="38"/>
      <c r="E590" s="894"/>
      <c r="F590" s="888"/>
      <c r="G590" s="876"/>
    </row>
    <row r="591" spans="1:7">
      <c r="A591" s="876"/>
      <c r="B591" s="876"/>
      <c r="C591" s="892"/>
      <c r="D591" s="899"/>
      <c r="E591" s="894"/>
      <c r="F591" s="888"/>
      <c r="G591" s="876"/>
    </row>
    <row r="592" spans="1:7">
      <c r="A592" s="876"/>
      <c r="B592" s="876"/>
      <c r="C592" s="892"/>
      <c r="D592" s="899"/>
      <c r="E592" s="894"/>
      <c r="F592" s="888"/>
      <c r="G592" s="876"/>
    </row>
    <row r="593" spans="1:7">
      <c r="A593" s="236"/>
      <c r="B593" s="236"/>
      <c r="C593" s="237"/>
      <c r="D593" s="38"/>
      <c r="E593" s="894"/>
      <c r="F593" s="888"/>
      <c r="G593" s="876"/>
    </row>
    <row r="594" spans="1:7">
      <c r="A594" s="236"/>
      <c r="B594" s="239"/>
      <c r="C594" s="237"/>
      <c r="D594" s="41"/>
      <c r="E594" s="894"/>
      <c r="F594" s="888"/>
      <c r="G594" s="876"/>
    </row>
    <row r="595" spans="1:7">
      <c r="A595" s="876"/>
      <c r="B595" s="876"/>
      <c r="C595" s="892"/>
      <c r="D595" s="899"/>
      <c r="E595" s="894"/>
      <c r="F595" s="888"/>
      <c r="G595" s="876"/>
    </row>
    <row r="596" spans="1:7">
      <c r="A596" s="876"/>
      <c r="B596" s="876"/>
      <c r="C596" s="892"/>
      <c r="D596" s="899"/>
      <c r="E596" s="894"/>
      <c r="F596" s="888"/>
      <c r="G596" s="876"/>
    </row>
    <row r="597" spans="1:7">
      <c r="A597" s="876"/>
      <c r="B597" s="891"/>
      <c r="C597" s="892"/>
      <c r="D597" s="894"/>
      <c r="E597" s="894"/>
      <c r="F597" s="888"/>
      <c r="G597" s="876"/>
    </row>
    <row r="598" spans="1:7">
      <c r="A598" s="876"/>
      <c r="B598" s="876"/>
      <c r="C598" s="892"/>
      <c r="D598" s="899"/>
      <c r="E598" s="894"/>
      <c r="F598" s="888"/>
      <c r="G598" s="876"/>
    </row>
    <row r="599" spans="1:7">
      <c r="A599" s="236"/>
      <c r="B599" s="239"/>
      <c r="C599" s="237"/>
      <c r="D599" s="41"/>
      <c r="E599" s="894"/>
      <c r="F599" s="888"/>
      <c r="G599" s="876"/>
    </row>
    <row r="600" spans="1:7">
      <c r="A600" s="876"/>
      <c r="B600" s="876"/>
      <c r="C600" s="892"/>
      <c r="D600" s="899"/>
      <c r="E600" s="894"/>
      <c r="F600" s="888"/>
      <c r="G600" s="876"/>
    </row>
    <row r="601" spans="1:7">
      <c r="A601" s="876"/>
      <c r="B601" s="876"/>
      <c r="C601" s="892"/>
      <c r="D601" s="899"/>
      <c r="E601" s="894"/>
      <c r="F601" s="888"/>
      <c r="G601" s="876"/>
    </row>
    <row r="602" spans="1:7">
      <c r="A602" s="236"/>
      <c r="B602" s="236"/>
      <c r="C602" s="237"/>
      <c r="D602" s="38"/>
      <c r="E602" s="894"/>
      <c r="F602" s="888"/>
      <c r="G602" s="876"/>
    </row>
    <row r="603" spans="1:7">
      <c r="A603" s="876"/>
      <c r="B603" s="876"/>
      <c r="C603" s="892"/>
      <c r="D603" s="899"/>
      <c r="E603" s="894"/>
      <c r="F603" s="888"/>
      <c r="G603" s="876"/>
    </row>
    <row r="604" spans="1:7">
      <c r="A604" s="876"/>
      <c r="B604" s="876"/>
      <c r="C604" s="892"/>
      <c r="D604" s="899"/>
      <c r="E604" s="894"/>
      <c r="F604" s="888"/>
      <c r="G604" s="876"/>
    </row>
    <row r="605" spans="1:7">
      <c r="A605" s="876"/>
      <c r="B605" s="876"/>
      <c r="C605" s="892"/>
      <c r="D605" s="899"/>
      <c r="E605" s="894"/>
      <c r="F605" s="888"/>
      <c r="G605" s="876"/>
    </row>
    <row r="606" spans="1:7">
      <c r="A606" s="236"/>
      <c r="B606" s="236"/>
      <c r="C606" s="237"/>
      <c r="D606" s="38"/>
      <c r="E606" s="894"/>
      <c r="F606" s="888"/>
      <c r="G606" s="876"/>
    </row>
    <row r="607" spans="1:7">
      <c r="A607" s="876"/>
      <c r="B607" s="876"/>
      <c r="C607" s="892"/>
      <c r="D607" s="899"/>
      <c r="E607" s="894"/>
      <c r="F607" s="888"/>
      <c r="G607" s="876"/>
    </row>
    <row r="608" spans="1:7">
      <c r="A608" s="236"/>
      <c r="B608" s="236"/>
      <c r="C608" s="237"/>
      <c r="D608" s="38"/>
      <c r="E608" s="894"/>
      <c r="F608" s="888"/>
      <c r="G608" s="876"/>
    </row>
    <row r="609" spans="1:7">
      <c r="A609" s="238"/>
      <c r="B609" s="238"/>
      <c r="C609" s="237"/>
      <c r="D609" s="38"/>
      <c r="E609" s="894"/>
      <c r="F609" s="888"/>
      <c r="G609" s="876"/>
    </row>
    <row r="610" spans="1:7">
      <c r="A610" s="236"/>
      <c r="B610" s="239"/>
      <c r="C610" s="237"/>
      <c r="D610" s="41"/>
      <c r="E610" s="894"/>
      <c r="F610" s="888"/>
      <c r="G610" s="876"/>
    </row>
    <row r="611" spans="1:7">
      <c r="A611" s="876"/>
      <c r="B611" s="876"/>
      <c r="C611" s="892"/>
      <c r="D611" s="899"/>
      <c r="E611" s="894"/>
      <c r="F611" s="888"/>
      <c r="G611" s="876"/>
    </row>
    <row r="612" spans="1:7">
      <c r="A612" s="236"/>
      <c r="B612" s="236"/>
      <c r="C612" s="237"/>
      <c r="D612" s="38"/>
      <c r="E612" s="894"/>
      <c r="F612" s="888"/>
      <c r="G612" s="876"/>
    </row>
    <row r="613" spans="1:7">
      <c r="A613" s="876"/>
      <c r="B613" s="876"/>
      <c r="C613" s="892"/>
      <c r="D613" s="899"/>
      <c r="E613" s="894"/>
      <c r="F613" s="888"/>
      <c r="G613" s="876"/>
    </row>
    <row r="614" spans="1:7">
      <c r="A614" s="236"/>
      <c r="B614" s="236"/>
      <c r="C614" s="237"/>
      <c r="D614" s="38"/>
      <c r="E614" s="894"/>
      <c r="F614" s="888"/>
      <c r="G614" s="876"/>
    </row>
    <row r="615" spans="1:7">
      <c r="A615" s="895"/>
      <c r="B615" s="895"/>
      <c r="C615" s="892"/>
      <c r="D615" s="893"/>
      <c r="E615" s="894"/>
      <c r="F615" s="888"/>
      <c r="G615" s="876"/>
    </row>
    <row r="616" spans="1:7">
      <c r="A616" s="876"/>
      <c r="B616" s="876"/>
      <c r="C616" s="892"/>
      <c r="D616" s="899"/>
      <c r="E616" s="894"/>
      <c r="F616" s="888"/>
      <c r="G616" s="876"/>
    </row>
    <row r="617" spans="1:7">
      <c r="A617" s="876"/>
      <c r="B617" s="876"/>
      <c r="C617" s="892"/>
      <c r="D617" s="899"/>
      <c r="E617" s="894"/>
      <c r="F617" s="888"/>
      <c r="G617" s="876"/>
    </row>
    <row r="618" spans="1:7">
      <c r="A618" s="236"/>
      <c r="B618" s="236"/>
      <c r="C618" s="237"/>
      <c r="D618" s="38"/>
      <c r="E618" s="894"/>
      <c r="F618" s="888"/>
      <c r="G618" s="876"/>
    </row>
    <row r="619" spans="1:7">
      <c r="A619" s="876"/>
      <c r="B619" s="876"/>
      <c r="C619" s="892"/>
      <c r="D619" s="899"/>
      <c r="E619" s="894"/>
      <c r="F619" s="888"/>
      <c r="G619" s="876"/>
    </row>
    <row r="620" spans="1:7">
      <c r="A620" s="876"/>
      <c r="B620" s="876"/>
      <c r="C620" s="892"/>
      <c r="D620" s="899"/>
      <c r="E620" s="894"/>
      <c r="F620" s="888"/>
      <c r="G620" s="876"/>
    </row>
    <row r="621" spans="1:7">
      <c r="A621" s="876"/>
      <c r="B621" s="876"/>
      <c r="C621" s="892"/>
      <c r="D621" s="899"/>
      <c r="E621" s="894"/>
      <c r="F621" s="888"/>
      <c r="G621" s="876"/>
    </row>
    <row r="622" spans="1:7">
      <c r="A622" s="876"/>
      <c r="B622" s="891"/>
      <c r="C622" s="892"/>
      <c r="D622" s="894"/>
      <c r="E622" s="894"/>
      <c r="F622" s="888"/>
      <c r="G622" s="876"/>
    </row>
    <row r="623" spans="1:7">
      <c r="A623" s="876"/>
      <c r="B623" s="876"/>
      <c r="C623" s="892"/>
      <c r="D623" s="899"/>
      <c r="E623" s="894"/>
      <c r="F623" s="888"/>
      <c r="G623" s="876"/>
    </row>
    <row r="624" spans="1:7">
      <c r="A624" s="238"/>
      <c r="B624" s="238"/>
      <c r="C624" s="237"/>
      <c r="D624" s="38"/>
      <c r="E624" s="894"/>
      <c r="F624" s="888"/>
      <c r="G624" s="876"/>
    </row>
    <row r="625" spans="1:7">
      <c r="A625" s="238"/>
      <c r="B625" s="238"/>
      <c r="C625" s="237"/>
      <c r="D625" s="240"/>
      <c r="E625" s="894"/>
      <c r="F625" s="888"/>
      <c r="G625" s="876"/>
    </row>
    <row r="626" spans="1:7">
      <c r="A626" s="895"/>
      <c r="B626" s="895"/>
      <c r="C626" s="892"/>
      <c r="D626" s="899"/>
      <c r="E626" s="894"/>
      <c r="F626" s="888"/>
      <c r="G626" s="876"/>
    </row>
    <row r="627" spans="1:7">
      <c r="A627" s="876"/>
      <c r="B627" s="876"/>
      <c r="C627" s="892"/>
      <c r="D627" s="899"/>
      <c r="E627" s="894"/>
      <c r="F627" s="888"/>
      <c r="G627" s="876"/>
    </row>
    <row r="628" spans="1:7">
      <c r="A628" s="876"/>
      <c r="B628" s="876"/>
      <c r="C628" s="892"/>
      <c r="D628" s="899"/>
      <c r="E628" s="894"/>
      <c r="F628" s="888"/>
      <c r="G628" s="876"/>
    </row>
    <row r="629" spans="1:7">
      <c r="A629" s="238"/>
      <c r="B629" s="238"/>
      <c r="C629" s="237"/>
      <c r="D629" s="240"/>
      <c r="E629" s="894"/>
      <c r="F629" s="888"/>
      <c r="G629" s="876"/>
    </row>
    <row r="630" spans="1:7">
      <c r="A630" s="876"/>
      <c r="B630" s="876"/>
      <c r="C630" s="892"/>
      <c r="D630" s="899"/>
      <c r="E630" s="894"/>
      <c r="F630" s="888"/>
      <c r="G630" s="876"/>
    </row>
    <row r="631" spans="1:7">
      <c r="A631" s="876"/>
      <c r="B631" s="876"/>
      <c r="C631" s="892"/>
      <c r="D631" s="899"/>
      <c r="E631" s="894"/>
      <c r="F631" s="888"/>
      <c r="G631" s="876"/>
    </row>
    <row r="632" spans="1:7">
      <c r="A632" s="238"/>
      <c r="B632" s="238"/>
      <c r="C632" s="237"/>
      <c r="D632" s="240"/>
      <c r="E632" s="894"/>
      <c r="F632" s="888"/>
      <c r="G632" s="876"/>
    </row>
    <row r="633" spans="1:7">
      <c r="A633" s="236"/>
      <c r="B633" s="236"/>
      <c r="C633" s="237"/>
      <c r="D633" s="38"/>
      <c r="E633" s="894"/>
      <c r="F633" s="888"/>
      <c r="G633" s="876"/>
    </row>
    <row r="634" spans="1:7">
      <c r="A634" s="238"/>
      <c r="B634" s="238"/>
      <c r="C634" s="237"/>
      <c r="D634" s="240"/>
      <c r="E634" s="894"/>
      <c r="F634" s="888"/>
      <c r="G634" s="876"/>
    </row>
    <row r="635" spans="1:7">
      <c r="A635" s="895"/>
      <c r="B635" s="895"/>
      <c r="C635" s="892"/>
      <c r="D635" s="893"/>
      <c r="E635" s="894"/>
      <c r="F635" s="888"/>
      <c r="G635" s="876"/>
    </row>
    <row r="636" spans="1:7">
      <c r="A636" s="876"/>
      <c r="B636" s="876"/>
      <c r="C636" s="892"/>
      <c r="D636" s="899"/>
      <c r="E636" s="894"/>
      <c r="F636" s="888"/>
      <c r="G636" s="876"/>
    </row>
    <row r="637" spans="1:7">
      <c r="A637" s="236"/>
      <c r="B637" s="236"/>
      <c r="C637" s="237"/>
      <c r="D637" s="38"/>
      <c r="E637" s="894"/>
      <c r="F637" s="888"/>
      <c r="G637" s="876"/>
    </row>
    <row r="638" spans="1:7">
      <c r="A638" s="238"/>
      <c r="B638" s="238"/>
      <c r="C638" s="237"/>
      <c r="D638" s="240"/>
      <c r="E638" s="894"/>
      <c r="F638" s="888"/>
      <c r="G638" s="876"/>
    </row>
    <row r="639" spans="1:7">
      <c r="A639" s="876"/>
      <c r="B639" s="876"/>
      <c r="C639" s="892"/>
      <c r="D639" s="899"/>
      <c r="E639" s="894"/>
      <c r="F639" s="888"/>
      <c r="G639" s="876"/>
    </row>
    <row r="640" spans="1:7">
      <c r="A640" s="238"/>
      <c r="B640" s="238"/>
      <c r="C640" s="237"/>
      <c r="D640" s="38"/>
      <c r="E640" s="894"/>
      <c r="F640" s="888"/>
      <c r="G640" s="876"/>
    </row>
    <row r="641" spans="1:7">
      <c r="A641" s="876"/>
      <c r="B641" s="876"/>
      <c r="C641" s="892"/>
      <c r="D641" s="899"/>
      <c r="E641" s="894"/>
      <c r="F641" s="888"/>
      <c r="G641" s="876"/>
    </row>
    <row r="642" spans="1:7">
      <c r="A642" s="236"/>
      <c r="B642" s="236"/>
      <c r="C642" s="237"/>
      <c r="D642" s="38"/>
      <c r="E642" s="894"/>
      <c r="F642" s="888"/>
      <c r="G642" s="876"/>
    </row>
    <row r="643" spans="1:7">
      <c r="A643" s="895"/>
      <c r="B643" s="895"/>
      <c r="C643" s="892"/>
      <c r="D643" s="893"/>
      <c r="E643" s="894"/>
      <c r="F643" s="888"/>
      <c r="G643" s="876"/>
    </row>
    <row r="644" spans="1:7">
      <c r="A644" s="236"/>
      <c r="B644" s="236"/>
      <c r="C644" s="237"/>
      <c r="D644" s="38"/>
      <c r="E644" s="894"/>
      <c r="F644" s="888"/>
      <c r="G644" s="876"/>
    </row>
    <row r="645" spans="1:7">
      <c r="A645" s="895"/>
      <c r="B645" s="895"/>
      <c r="C645" s="892"/>
      <c r="D645" s="893"/>
      <c r="E645" s="894"/>
      <c r="F645" s="888"/>
      <c r="G645" s="876"/>
    </row>
    <row r="646" spans="1:7">
      <c r="A646" s="876"/>
      <c r="B646" s="876"/>
      <c r="C646" s="892"/>
      <c r="D646" s="899"/>
      <c r="E646" s="894"/>
      <c r="F646" s="888"/>
      <c r="G646" s="876"/>
    </row>
    <row r="647" spans="1:7">
      <c r="A647" s="236"/>
      <c r="B647" s="236"/>
      <c r="C647" s="237"/>
      <c r="D647" s="38"/>
      <c r="E647" s="894"/>
      <c r="F647" s="888"/>
      <c r="G647" s="876"/>
    </row>
    <row r="648" spans="1:7">
      <c r="A648" s="238"/>
      <c r="B648" s="238"/>
      <c r="C648" s="237"/>
      <c r="D648" s="240"/>
      <c r="E648" s="894"/>
      <c r="F648" s="888"/>
      <c r="G648" s="876"/>
    </row>
    <row r="649" spans="1:7">
      <c r="A649" s="895"/>
      <c r="B649" s="895"/>
      <c r="C649" s="892"/>
      <c r="D649" s="893"/>
      <c r="E649" s="894"/>
      <c r="F649" s="888"/>
      <c r="G649" s="876"/>
    </row>
    <row r="650" spans="1:7">
      <c r="A650" s="236"/>
      <c r="B650" s="236"/>
      <c r="C650" s="237"/>
      <c r="D650" s="38"/>
      <c r="E650" s="894"/>
      <c r="F650" s="888"/>
      <c r="G650" s="876"/>
    </row>
    <row r="651" spans="1:7">
      <c r="A651" s="236"/>
      <c r="B651" s="236"/>
      <c r="C651" s="237"/>
      <c r="D651" s="38"/>
      <c r="E651" s="894"/>
      <c r="F651" s="888"/>
      <c r="G651" s="876"/>
    </row>
    <row r="652" spans="1:7">
      <c r="A652" s="236"/>
      <c r="B652" s="236"/>
      <c r="C652" s="237"/>
      <c r="D652" s="38"/>
      <c r="E652" s="894"/>
      <c r="F652" s="888"/>
      <c r="G652" s="876"/>
    </row>
    <row r="653" spans="1:7">
      <c r="A653" s="236"/>
      <c r="B653" s="236"/>
      <c r="C653" s="237"/>
      <c r="D653" s="38"/>
      <c r="E653" s="894"/>
      <c r="F653" s="888"/>
      <c r="G653" s="876"/>
    </row>
    <row r="654" spans="1:7">
      <c r="A654" s="238"/>
      <c r="B654" s="238"/>
      <c r="C654" s="237"/>
      <c r="D654" s="240"/>
      <c r="E654" s="894"/>
      <c r="F654" s="888"/>
      <c r="G654" s="876"/>
    </row>
    <row r="655" spans="1:7">
      <c r="A655" s="876"/>
      <c r="B655" s="876"/>
      <c r="C655" s="892"/>
      <c r="D655" s="899"/>
      <c r="E655" s="894"/>
      <c r="F655" s="888"/>
      <c r="G655" s="876"/>
    </row>
    <row r="656" spans="1:7">
      <c r="A656" s="236"/>
      <c r="B656" s="236"/>
      <c r="C656" s="237"/>
      <c r="D656" s="38"/>
      <c r="E656" s="894"/>
      <c r="F656" s="888"/>
      <c r="G656" s="876"/>
    </row>
    <row r="657" spans="1:7">
      <c r="A657" s="876"/>
      <c r="B657" s="876"/>
      <c r="C657" s="892"/>
      <c r="D657" s="899"/>
      <c r="E657" s="894"/>
      <c r="F657" s="888"/>
      <c r="G657" s="876"/>
    </row>
    <row r="658" spans="1:7">
      <c r="A658" s="876"/>
      <c r="B658" s="891"/>
      <c r="C658" s="892"/>
      <c r="D658" s="894"/>
      <c r="E658" s="894"/>
      <c r="F658" s="888"/>
      <c r="G658" s="876"/>
    </row>
    <row r="659" spans="1:7">
      <c r="A659" s="236"/>
      <c r="B659" s="236"/>
      <c r="C659" s="237"/>
      <c r="D659" s="38"/>
      <c r="E659" s="894"/>
      <c r="F659" s="888"/>
      <c r="G659" s="876"/>
    </row>
    <row r="660" spans="1:7">
      <c r="A660" s="236"/>
      <c r="B660" s="236"/>
      <c r="C660" s="237"/>
      <c r="D660" s="38"/>
      <c r="E660" s="894"/>
      <c r="F660" s="888"/>
      <c r="G660" s="876"/>
    </row>
    <row r="661" spans="1:7">
      <c r="A661" s="238"/>
      <c r="B661" s="238"/>
      <c r="C661" s="237"/>
      <c r="D661" s="240"/>
      <c r="E661" s="894"/>
      <c r="F661" s="888"/>
      <c r="G661" s="876"/>
    </row>
    <row r="662" spans="1:7">
      <c r="A662" s="238"/>
      <c r="B662" s="238"/>
      <c r="C662" s="237"/>
      <c r="D662" s="240"/>
      <c r="E662" s="894"/>
      <c r="F662" s="888"/>
      <c r="G662" s="876"/>
    </row>
    <row r="663" spans="1:7">
      <c r="A663" s="895"/>
      <c r="B663" s="895"/>
      <c r="C663" s="892"/>
      <c r="D663" s="893"/>
      <c r="E663" s="894"/>
      <c r="F663" s="888"/>
      <c r="G663" s="876"/>
    </row>
    <row r="664" spans="1:7">
      <c r="A664" s="236"/>
      <c r="B664" s="236"/>
      <c r="C664" s="237"/>
      <c r="D664" s="38"/>
      <c r="E664" s="894"/>
      <c r="F664" s="888"/>
      <c r="G664" s="876"/>
    </row>
    <row r="665" spans="1:7">
      <c r="A665" s="238"/>
      <c r="B665" s="238"/>
      <c r="C665" s="237"/>
      <c r="D665" s="240"/>
      <c r="E665" s="894"/>
      <c r="F665" s="888"/>
      <c r="G665" s="876"/>
    </row>
    <row r="666" spans="1:7">
      <c r="A666" s="238"/>
      <c r="B666" s="238"/>
      <c r="C666" s="237"/>
      <c r="D666" s="240"/>
      <c r="E666" s="894"/>
      <c r="F666" s="888"/>
      <c r="G666" s="876"/>
    </row>
    <row r="667" spans="1:7">
      <c r="A667" s="895"/>
      <c r="B667" s="895"/>
      <c r="C667" s="892"/>
      <c r="D667" s="893"/>
      <c r="E667" s="894"/>
      <c r="F667" s="888"/>
      <c r="G667" s="876"/>
    </row>
    <row r="668" spans="1:7">
      <c r="A668" s="238"/>
      <c r="B668" s="238"/>
      <c r="C668" s="237"/>
      <c r="D668" s="38"/>
      <c r="E668" s="894"/>
      <c r="F668" s="888"/>
      <c r="G668" s="876"/>
    </row>
    <row r="669" spans="1:7">
      <c r="A669" s="236"/>
      <c r="B669" s="236"/>
      <c r="C669" s="237"/>
      <c r="D669" s="38"/>
      <c r="E669" s="894"/>
      <c r="F669" s="888"/>
      <c r="G669" s="876"/>
    </row>
    <row r="670" spans="1:7">
      <c r="A670" s="236"/>
      <c r="B670" s="236"/>
      <c r="C670" s="237"/>
      <c r="D670" s="38"/>
      <c r="E670" s="894"/>
      <c r="F670" s="888"/>
      <c r="G670" s="876"/>
    </row>
    <row r="671" spans="1:7">
      <c r="A671" s="236"/>
      <c r="B671" s="239"/>
      <c r="C671" s="237"/>
      <c r="D671" s="41"/>
      <c r="E671" s="894"/>
      <c r="F671" s="888"/>
      <c r="G671" s="876"/>
    </row>
    <row r="672" spans="1:7">
      <c r="A672" s="876"/>
      <c r="B672" s="876"/>
      <c r="C672" s="892"/>
      <c r="D672" s="899"/>
      <c r="E672" s="894"/>
      <c r="F672" s="888"/>
      <c r="G672" s="876"/>
    </row>
    <row r="673" spans="1:7">
      <c r="A673" s="238"/>
      <c r="B673" s="238"/>
      <c r="C673" s="237"/>
      <c r="D673" s="240"/>
      <c r="E673" s="894"/>
      <c r="F673" s="888"/>
      <c r="G673" s="876"/>
    </row>
    <row r="674" spans="1:7">
      <c r="A674" s="876"/>
      <c r="B674" s="876"/>
      <c r="C674" s="892"/>
      <c r="D674" s="899"/>
      <c r="E674" s="894"/>
      <c r="F674" s="888"/>
      <c r="G674" s="876"/>
    </row>
    <row r="675" spans="1:7">
      <c r="A675" s="238"/>
      <c r="B675" s="238"/>
      <c r="C675" s="237"/>
      <c r="D675" s="240"/>
      <c r="E675" s="894"/>
      <c r="F675" s="888"/>
      <c r="G675" s="876"/>
    </row>
    <row r="676" spans="1:7">
      <c r="A676" s="238"/>
      <c r="B676" s="238"/>
      <c r="C676" s="237"/>
      <c r="D676" s="240"/>
      <c r="E676" s="894"/>
      <c r="F676" s="888"/>
      <c r="G676" s="876"/>
    </row>
    <row r="677" spans="1:7">
      <c r="A677" s="236"/>
      <c r="B677" s="236"/>
      <c r="C677" s="237"/>
      <c r="D677" s="38"/>
      <c r="E677" s="894"/>
      <c r="F677" s="888"/>
      <c r="G677" s="876"/>
    </row>
    <row r="678" spans="1:7">
      <c r="A678" s="876"/>
      <c r="B678" s="891"/>
      <c r="C678" s="892"/>
      <c r="D678" s="894"/>
      <c r="E678" s="894"/>
      <c r="F678" s="888"/>
      <c r="G678" s="876"/>
    </row>
    <row r="679" spans="1:7">
      <c r="A679" s="238"/>
      <c r="B679" s="238"/>
      <c r="C679" s="237"/>
      <c r="D679" s="240"/>
      <c r="E679" s="894"/>
      <c r="F679" s="888"/>
      <c r="G679" s="876"/>
    </row>
    <row r="680" spans="1:7">
      <c r="A680" s="238"/>
      <c r="B680" s="238"/>
      <c r="C680" s="237"/>
      <c r="D680" s="240"/>
      <c r="E680" s="894"/>
      <c r="F680" s="888"/>
      <c r="G680" s="876"/>
    </row>
    <row r="681" spans="1:7">
      <c r="A681" s="236"/>
      <c r="B681" s="239"/>
      <c r="C681" s="237"/>
      <c r="D681" s="41"/>
      <c r="E681" s="894"/>
      <c r="F681" s="888"/>
      <c r="G681" s="876"/>
    </row>
    <row r="682" spans="1:7">
      <c r="A682" s="238"/>
      <c r="B682" s="238"/>
      <c r="C682" s="237"/>
      <c r="D682" s="240"/>
      <c r="E682" s="894"/>
      <c r="F682" s="888"/>
      <c r="G682" s="876"/>
    </row>
    <row r="683" spans="1:7">
      <c r="A683" s="238"/>
      <c r="B683" s="238"/>
      <c r="C683" s="237"/>
      <c r="D683" s="38"/>
      <c r="E683" s="894"/>
      <c r="F683" s="888"/>
      <c r="G683" s="876"/>
    </row>
    <row r="684" spans="1:7">
      <c r="A684" s="238"/>
      <c r="B684" s="238"/>
      <c r="C684" s="237"/>
      <c r="D684" s="240"/>
      <c r="E684" s="894"/>
      <c r="F684" s="888"/>
      <c r="G684" s="876"/>
    </row>
    <row r="685" spans="1:7">
      <c r="A685" s="895"/>
      <c r="B685" s="895"/>
      <c r="C685" s="892"/>
      <c r="D685" s="893"/>
      <c r="E685" s="894"/>
      <c r="F685" s="888"/>
      <c r="G685" s="876"/>
    </row>
    <row r="686" spans="1:7">
      <c r="A686" s="895"/>
      <c r="B686" s="895"/>
      <c r="C686" s="892"/>
      <c r="D686" s="893"/>
      <c r="E686" s="894"/>
      <c r="F686" s="888"/>
      <c r="G686" s="876"/>
    </row>
    <row r="687" spans="1:7">
      <c r="A687" s="238"/>
      <c r="B687" s="238"/>
      <c r="C687" s="237"/>
      <c r="D687" s="38"/>
      <c r="E687" s="894"/>
      <c r="F687" s="888"/>
      <c r="G687" s="876"/>
    </row>
    <row r="688" spans="1:7">
      <c r="A688" s="238"/>
      <c r="B688" s="238"/>
      <c r="C688" s="237"/>
      <c r="D688" s="240"/>
      <c r="E688" s="894"/>
      <c r="F688" s="888"/>
      <c r="G688" s="876"/>
    </row>
    <row r="689" spans="1:7">
      <c r="A689" s="238"/>
      <c r="B689" s="238"/>
      <c r="C689" s="237"/>
      <c r="D689" s="240"/>
      <c r="E689" s="894"/>
      <c r="F689" s="888"/>
      <c r="G689" s="876"/>
    </row>
    <row r="690" spans="1:7">
      <c r="A690" s="895"/>
      <c r="B690" s="895"/>
      <c r="C690" s="892"/>
      <c r="D690" s="893"/>
      <c r="E690" s="894"/>
      <c r="F690" s="888"/>
      <c r="G690" s="876"/>
    </row>
    <row r="691" spans="1:7">
      <c r="A691" s="238"/>
      <c r="B691" s="238"/>
      <c r="C691" s="237"/>
      <c r="D691" s="240"/>
      <c r="E691" s="894"/>
      <c r="F691" s="888"/>
      <c r="G691" s="876"/>
    </row>
    <row r="692" spans="1:7">
      <c r="A692" s="236"/>
      <c r="B692" s="236"/>
      <c r="C692" s="237"/>
      <c r="D692" s="38"/>
      <c r="E692" s="894"/>
      <c r="F692" s="888"/>
      <c r="G692" s="876"/>
    </row>
    <row r="693" spans="1:7">
      <c r="A693" s="876"/>
      <c r="B693" s="876"/>
      <c r="C693" s="892"/>
      <c r="D693" s="899"/>
      <c r="E693" s="894"/>
      <c r="F693" s="888"/>
      <c r="G693" s="876"/>
    </row>
    <row r="694" spans="1:7">
      <c r="A694" s="236"/>
      <c r="B694" s="236"/>
      <c r="C694" s="237"/>
      <c r="D694" s="240"/>
      <c r="E694" s="894"/>
      <c r="F694" s="888"/>
      <c r="G694" s="876"/>
    </row>
    <row r="695" spans="1:7">
      <c r="A695" s="238"/>
      <c r="B695" s="238"/>
      <c r="C695" s="237"/>
      <c r="D695" s="38"/>
      <c r="E695" s="894"/>
      <c r="F695" s="888"/>
      <c r="G695" s="876"/>
    </row>
    <row r="696" spans="1:7">
      <c r="A696" s="876"/>
      <c r="B696" s="876"/>
      <c r="C696" s="892"/>
      <c r="D696" s="899"/>
      <c r="E696" s="894"/>
      <c r="F696" s="888"/>
      <c r="G696" s="876"/>
    </row>
    <row r="697" spans="1:7">
      <c r="A697" s="895"/>
      <c r="B697" s="895"/>
      <c r="C697" s="892"/>
      <c r="D697" s="893"/>
      <c r="E697" s="894"/>
      <c r="F697" s="888"/>
      <c r="G697" s="876"/>
    </row>
    <row r="698" spans="1:7">
      <c r="A698" s="895"/>
      <c r="B698" s="895"/>
      <c r="C698" s="892"/>
      <c r="D698" s="893"/>
      <c r="E698" s="894"/>
      <c r="F698" s="888"/>
      <c r="G698" s="876"/>
    </row>
    <row r="699" spans="1:7">
      <c r="A699" s="238"/>
      <c r="B699" s="238"/>
      <c r="C699" s="237"/>
      <c r="D699" s="240"/>
      <c r="E699" s="894"/>
      <c r="F699" s="888"/>
      <c r="G699" s="876"/>
    </row>
    <row r="700" spans="1:7">
      <c r="A700" s="876"/>
      <c r="B700" s="876"/>
      <c r="C700" s="892"/>
      <c r="D700" s="899"/>
      <c r="E700" s="894"/>
      <c r="F700" s="888"/>
      <c r="G700" s="876"/>
    </row>
    <row r="701" spans="1:7">
      <c r="A701" s="236"/>
      <c r="B701" s="239"/>
      <c r="C701" s="237"/>
      <c r="D701" s="41"/>
      <c r="E701" s="894"/>
      <c r="F701" s="888"/>
      <c r="G701" s="876"/>
    </row>
    <row r="702" spans="1:7">
      <c r="A702" s="238"/>
      <c r="B702" s="238"/>
      <c r="C702" s="237"/>
      <c r="D702" s="240"/>
      <c r="E702" s="894"/>
      <c r="F702" s="888"/>
      <c r="G702" s="876"/>
    </row>
    <row r="703" spans="1:7">
      <c r="A703" s="895"/>
      <c r="B703" s="895"/>
      <c r="C703" s="892"/>
      <c r="D703" s="893"/>
      <c r="E703" s="894"/>
      <c r="F703" s="888"/>
      <c r="G703" s="876"/>
    </row>
    <row r="704" spans="1:7">
      <c r="A704" s="236"/>
      <c r="B704" s="236"/>
      <c r="C704" s="237"/>
      <c r="D704" s="38"/>
      <c r="E704" s="894"/>
      <c r="F704" s="888"/>
      <c r="G704" s="876"/>
    </row>
    <row r="705" spans="1:7">
      <c r="A705" s="238"/>
      <c r="B705" s="238"/>
      <c r="C705" s="237"/>
      <c r="D705" s="240"/>
      <c r="E705" s="894"/>
      <c r="F705" s="888"/>
      <c r="G705" s="876"/>
    </row>
    <row r="706" spans="1:7">
      <c r="A706" s="238"/>
      <c r="B706" s="238"/>
      <c r="C706" s="237"/>
      <c r="D706" s="240"/>
      <c r="E706" s="894"/>
      <c r="F706" s="888"/>
      <c r="G706" s="876"/>
    </row>
    <row r="707" spans="1:7">
      <c r="A707" s="238"/>
      <c r="B707" s="238"/>
      <c r="C707" s="237"/>
      <c r="D707" s="38"/>
      <c r="E707" s="894"/>
      <c r="F707" s="888"/>
      <c r="G707" s="876"/>
    </row>
    <row r="708" spans="1:7">
      <c r="A708" s="238"/>
      <c r="B708" s="238"/>
      <c r="C708" s="237"/>
      <c r="D708" s="38"/>
      <c r="E708" s="894"/>
      <c r="F708" s="888"/>
      <c r="G708" s="876"/>
    </row>
    <row r="709" spans="1:7">
      <c r="A709" s="238"/>
      <c r="B709" s="238"/>
      <c r="C709" s="237"/>
      <c r="D709" s="240"/>
      <c r="E709" s="894"/>
      <c r="F709" s="888"/>
      <c r="G709" s="876"/>
    </row>
    <row r="710" spans="1:7">
      <c r="A710" s="236"/>
      <c r="B710" s="236"/>
      <c r="C710" s="237"/>
      <c r="D710" s="240"/>
      <c r="E710" s="894"/>
      <c r="F710" s="888"/>
      <c r="G710" s="876"/>
    </row>
    <row r="711" spans="1:7">
      <c r="A711" s="238"/>
      <c r="B711" s="238"/>
      <c r="C711" s="237"/>
      <c r="D711" s="240"/>
      <c r="E711" s="894"/>
      <c r="F711" s="888"/>
      <c r="G711" s="876"/>
    </row>
    <row r="712" spans="1:7">
      <c r="A712" s="238"/>
      <c r="B712" s="238"/>
      <c r="C712" s="237"/>
      <c r="D712" s="240"/>
      <c r="E712" s="894"/>
      <c r="F712" s="888"/>
      <c r="G712" s="876"/>
    </row>
    <row r="713" spans="1:7">
      <c r="A713" s="238"/>
      <c r="B713" s="238"/>
      <c r="C713" s="237"/>
      <c r="D713" s="240"/>
      <c r="E713" s="894"/>
      <c r="F713" s="888"/>
      <c r="G713" s="876"/>
    </row>
    <row r="714" spans="1:7">
      <c r="A714" s="238"/>
      <c r="B714" s="238"/>
      <c r="C714" s="237"/>
      <c r="D714" s="240"/>
      <c r="E714" s="894"/>
      <c r="F714" s="888"/>
      <c r="G714" s="876"/>
    </row>
    <row r="715" spans="1:7">
      <c r="A715" s="238"/>
      <c r="B715" s="238"/>
      <c r="C715" s="237"/>
      <c r="D715" s="240"/>
      <c r="E715" s="894"/>
      <c r="F715" s="888"/>
      <c r="G715" s="876"/>
    </row>
    <row r="716" spans="1:7">
      <c r="A716" s="238"/>
      <c r="B716" s="238"/>
      <c r="C716" s="237"/>
      <c r="D716" s="240"/>
      <c r="E716" s="894"/>
      <c r="F716" s="888"/>
      <c r="G716" s="876"/>
    </row>
    <row r="717" spans="1:7">
      <c r="A717" s="238"/>
      <c r="B717" s="238"/>
      <c r="C717" s="237"/>
      <c r="D717" s="240"/>
      <c r="E717" s="894"/>
      <c r="F717" s="888"/>
      <c r="G717" s="876"/>
    </row>
    <row r="718" spans="1:7">
      <c r="A718" s="236"/>
      <c r="B718" s="236"/>
      <c r="C718" s="237"/>
      <c r="D718" s="38"/>
      <c r="E718" s="894"/>
      <c r="F718" s="888"/>
      <c r="G718" s="876"/>
    </row>
    <row r="719" spans="1:7">
      <c r="A719" s="238"/>
      <c r="B719" s="238"/>
      <c r="C719" s="237"/>
      <c r="D719" s="240"/>
      <c r="E719" s="894"/>
      <c r="F719" s="888"/>
      <c r="G719" s="876"/>
    </row>
    <row r="720" spans="1:7">
      <c r="A720" s="238"/>
      <c r="B720" s="238"/>
      <c r="C720" s="237"/>
      <c r="D720" s="240"/>
      <c r="E720" s="894"/>
      <c r="F720" s="888"/>
      <c r="G720" s="876"/>
    </row>
    <row r="721" spans="1:7">
      <c r="A721" s="238"/>
      <c r="B721" s="238"/>
      <c r="C721" s="237"/>
      <c r="D721" s="240"/>
      <c r="E721" s="894"/>
      <c r="F721" s="888"/>
      <c r="G721" s="876"/>
    </row>
    <row r="722" spans="1:7">
      <c r="A722" s="238"/>
      <c r="B722" s="238"/>
      <c r="C722" s="237"/>
      <c r="D722" s="240"/>
      <c r="E722" s="894"/>
      <c r="F722" s="888"/>
      <c r="G722" s="876"/>
    </row>
    <row r="723" spans="1:7">
      <c r="A723" s="238"/>
      <c r="B723" s="238"/>
      <c r="C723" s="237"/>
      <c r="D723" s="240"/>
      <c r="E723" s="894"/>
      <c r="F723" s="888"/>
      <c r="G723" s="876"/>
    </row>
    <row r="724" spans="1:7">
      <c r="A724" s="236"/>
      <c r="B724" s="236"/>
      <c r="C724" s="237"/>
      <c r="D724" s="240"/>
      <c r="E724" s="894"/>
      <c r="F724" s="888"/>
      <c r="G724" s="876"/>
    </row>
    <row r="725" spans="1:7">
      <c r="A725" s="238"/>
      <c r="B725" s="238"/>
      <c r="C725" s="237"/>
      <c r="D725" s="38"/>
      <c r="E725" s="894"/>
      <c r="F725" s="888"/>
      <c r="G725" s="876"/>
    </row>
    <row r="726" spans="1:7">
      <c r="A726" s="238"/>
      <c r="B726" s="238"/>
      <c r="C726" s="237"/>
      <c r="D726" s="240"/>
      <c r="E726" s="894"/>
      <c r="F726" s="888"/>
      <c r="G726" s="876"/>
    </row>
    <row r="727" spans="1:7">
      <c r="A727" s="238"/>
      <c r="B727" s="238"/>
      <c r="C727" s="237"/>
      <c r="D727" s="240"/>
      <c r="E727" s="894"/>
      <c r="F727" s="888"/>
      <c r="G727" s="876"/>
    </row>
    <row r="728" spans="1:7">
      <c r="A728" s="238"/>
      <c r="B728" s="238"/>
      <c r="C728" s="237"/>
      <c r="D728" s="240"/>
      <c r="E728" s="894"/>
      <c r="F728" s="888"/>
      <c r="G728" s="876"/>
    </row>
    <row r="729" spans="1:7">
      <c r="A729" s="238"/>
      <c r="B729" s="238"/>
      <c r="C729" s="237"/>
      <c r="D729" s="240"/>
      <c r="E729" s="894"/>
      <c r="F729" s="888"/>
      <c r="G729" s="876"/>
    </row>
    <row r="730" spans="1:7">
      <c r="A730" s="238"/>
      <c r="B730" s="238"/>
      <c r="C730" s="237"/>
      <c r="D730" s="240"/>
      <c r="E730" s="894"/>
      <c r="F730" s="888"/>
      <c r="G730" s="876"/>
    </row>
    <row r="731" spans="1:7">
      <c r="A731" s="236"/>
      <c r="B731" s="236"/>
      <c r="C731" s="237"/>
      <c r="D731" s="240"/>
      <c r="E731" s="894"/>
      <c r="F731" s="888"/>
      <c r="G731" s="876"/>
    </row>
    <row r="732" spans="1:7">
      <c r="A732" s="238"/>
      <c r="B732" s="238"/>
      <c r="C732" s="237"/>
      <c r="D732" s="240"/>
      <c r="E732" s="894"/>
      <c r="F732" s="888"/>
      <c r="G732" s="876"/>
    </row>
    <row r="733" spans="1:7">
      <c r="A733" s="238"/>
      <c r="B733" s="238"/>
      <c r="C733" s="237"/>
      <c r="D733" s="240"/>
      <c r="E733" s="894"/>
      <c r="F733" s="888"/>
      <c r="G733" s="876"/>
    </row>
    <row r="734" spans="1:7">
      <c r="A734" s="238"/>
      <c r="B734" s="238"/>
      <c r="C734" s="237"/>
      <c r="D734" s="38"/>
      <c r="E734" s="894"/>
      <c r="F734" s="888"/>
      <c r="G734" s="876"/>
    </row>
    <row r="735" spans="1:7">
      <c r="A735" s="238"/>
      <c r="B735" s="238"/>
      <c r="C735" s="237"/>
      <c r="D735" s="240"/>
      <c r="E735" s="894"/>
      <c r="F735" s="888"/>
      <c r="G735" s="876"/>
    </row>
    <row r="736" spans="1:7">
      <c r="A736" s="876"/>
      <c r="B736" s="876"/>
      <c r="C736" s="892"/>
      <c r="D736" s="899"/>
      <c r="E736" s="894"/>
      <c r="F736" s="888"/>
      <c r="G736" s="876"/>
    </row>
    <row r="737" spans="1:7">
      <c r="A737" s="876"/>
      <c r="B737" s="876"/>
      <c r="C737" s="892"/>
      <c r="D737" s="899"/>
      <c r="E737" s="894"/>
      <c r="F737" s="888"/>
      <c r="G737" s="876"/>
    </row>
    <row r="738" spans="1:7">
      <c r="A738" s="876"/>
      <c r="B738" s="876"/>
      <c r="C738" s="892"/>
      <c r="D738" s="899"/>
      <c r="E738" s="894"/>
      <c r="F738" s="888"/>
      <c r="G738" s="876"/>
    </row>
    <row r="739" spans="1:7">
      <c r="A739" s="876"/>
      <c r="B739" s="876"/>
      <c r="C739" s="892"/>
      <c r="D739" s="899"/>
      <c r="E739" s="894"/>
      <c r="F739" s="888"/>
      <c r="G739" s="876"/>
    </row>
    <row r="740" spans="1:7">
      <c r="A740" s="876"/>
      <c r="B740" s="876"/>
      <c r="C740" s="892"/>
      <c r="D740" s="899"/>
      <c r="E740" s="894"/>
      <c r="F740" s="888"/>
      <c r="G740" s="876"/>
    </row>
    <row r="741" spans="1:7">
      <c r="A741" s="876"/>
      <c r="B741" s="876"/>
      <c r="C741" s="892"/>
      <c r="D741" s="899"/>
      <c r="E741" s="894"/>
      <c r="F741" s="888"/>
      <c r="G741" s="876"/>
    </row>
    <row r="742" spans="1:7">
      <c r="A742" s="876"/>
      <c r="B742" s="876"/>
      <c r="C742" s="892"/>
      <c r="D742" s="899"/>
      <c r="E742" s="894"/>
      <c r="F742" s="888"/>
      <c r="G742" s="876"/>
    </row>
    <row r="743" spans="1:7">
      <c r="A743" s="876"/>
      <c r="B743" s="876"/>
      <c r="C743" s="892"/>
      <c r="D743" s="899"/>
      <c r="E743" s="894"/>
      <c r="F743" s="888"/>
      <c r="G743" s="876"/>
    </row>
    <row r="744" spans="1:7">
      <c r="A744" s="876"/>
      <c r="B744" s="876"/>
      <c r="C744" s="892"/>
      <c r="D744" s="899"/>
      <c r="E744" s="894"/>
      <c r="F744" s="888"/>
      <c r="G744" s="876"/>
    </row>
    <row r="745" spans="1:7">
      <c r="A745" s="876"/>
      <c r="B745" s="900"/>
      <c r="C745" s="892"/>
      <c r="D745" s="899"/>
      <c r="E745" s="894"/>
      <c r="F745" s="888"/>
      <c r="G745" s="876"/>
    </row>
    <row r="746" spans="1:7">
      <c r="A746" s="876"/>
      <c r="B746" s="876"/>
      <c r="C746" s="892"/>
      <c r="D746" s="899"/>
      <c r="E746" s="894"/>
      <c r="F746" s="888"/>
      <c r="G746" s="876"/>
    </row>
    <row r="747" spans="1:7">
      <c r="A747" s="876"/>
      <c r="B747" s="876"/>
      <c r="C747" s="892"/>
      <c r="D747" s="899"/>
      <c r="E747" s="894"/>
      <c r="F747" s="888"/>
      <c r="G747" s="876"/>
    </row>
    <row r="748" spans="1:7">
      <c r="A748" s="876"/>
      <c r="B748" s="876"/>
      <c r="C748" s="892"/>
      <c r="D748" s="899"/>
      <c r="E748" s="894"/>
      <c r="F748" s="888"/>
      <c r="G748" s="876"/>
    </row>
    <row r="749" spans="1:7">
      <c r="A749" s="876"/>
      <c r="B749" s="876"/>
      <c r="C749" s="892"/>
      <c r="D749" s="899"/>
      <c r="E749" s="894"/>
      <c r="F749" s="888"/>
      <c r="G749" s="876"/>
    </row>
    <row r="750" spans="1:7">
      <c r="A750" s="876"/>
      <c r="B750" s="876"/>
      <c r="C750" s="892"/>
      <c r="D750" s="899"/>
      <c r="E750" s="894"/>
      <c r="F750" s="888"/>
      <c r="G750" s="876"/>
    </row>
    <row r="751" spans="1:7">
      <c r="A751" s="876"/>
      <c r="B751" s="876"/>
      <c r="C751" s="892"/>
      <c r="D751" s="899"/>
      <c r="E751" s="894"/>
      <c r="F751" s="888"/>
      <c r="G751" s="876"/>
    </row>
    <row r="752" spans="1:7">
      <c r="A752" s="876"/>
      <c r="B752" s="876"/>
      <c r="C752" s="892"/>
      <c r="D752" s="899"/>
      <c r="E752" s="894"/>
      <c r="F752" s="888"/>
      <c r="G752" s="876"/>
    </row>
    <row r="753" spans="1:7">
      <c r="A753" s="876"/>
      <c r="B753" s="876"/>
      <c r="C753" s="892"/>
      <c r="D753" s="899"/>
      <c r="E753" s="894"/>
      <c r="F753" s="888"/>
      <c r="G753" s="876"/>
    </row>
    <row r="754" spans="1:7">
      <c r="A754" s="876"/>
      <c r="B754" s="876"/>
      <c r="C754" s="892"/>
      <c r="D754" s="899"/>
      <c r="E754" s="894"/>
      <c r="F754" s="888"/>
      <c r="G754" s="876"/>
    </row>
    <row r="755" spans="1:7">
      <c r="A755" s="876"/>
      <c r="B755" s="900"/>
      <c r="C755" s="892"/>
      <c r="D755" s="899"/>
      <c r="E755" s="894"/>
      <c r="F755" s="888"/>
      <c r="G755" s="876"/>
    </row>
    <row r="756" spans="1:7">
      <c r="A756" s="876"/>
      <c r="B756" s="876"/>
      <c r="C756" s="892"/>
      <c r="D756" s="899"/>
      <c r="E756" s="894"/>
      <c r="F756" s="888"/>
      <c r="G756" s="876"/>
    </row>
    <row r="757" spans="1:7">
      <c r="A757" s="876"/>
      <c r="B757" s="876"/>
      <c r="C757" s="892"/>
      <c r="D757" s="899"/>
      <c r="E757" s="894"/>
      <c r="F757" s="888"/>
      <c r="G757" s="876"/>
    </row>
    <row r="758" spans="1:7">
      <c r="A758" s="876"/>
      <c r="B758" s="900"/>
      <c r="C758" s="892"/>
      <c r="D758" s="899"/>
      <c r="E758" s="894"/>
      <c r="F758" s="888"/>
      <c r="G758" s="876"/>
    </row>
    <row r="759" spans="1:7">
      <c r="A759" s="876"/>
      <c r="B759" s="876"/>
      <c r="C759" s="892"/>
      <c r="D759" s="899"/>
      <c r="E759" s="894"/>
      <c r="F759" s="888"/>
      <c r="G759" s="876"/>
    </row>
    <row r="760" spans="1:7">
      <c r="A760" s="876"/>
      <c r="B760" s="876"/>
      <c r="C760" s="892"/>
      <c r="D760" s="899"/>
      <c r="E760" s="894"/>
      <c r="F760" s="888"/>
      <c r="G760" s="876"/>
    </row>
    <row r="761" spans="1:7">
      <c r="A761" s="876"/>
      <c r="B761" s="876"/>
      <c r="C761" s="892"/>
      <c r="D761" s="899"/>
      <c r="E761" s="894"/>
      <c r="F761" s="888"/>
      <c r="G761" s="876"/>
    </row>
    <row r="762" spans="1:7">
      <c r="A762" s="876"/>
      <c r="B762" s="876"/>
      <c r="C762" s="892"/>
      <c r="D762" s="899"/>
      <c r="E762" s="894"/>
      <c r="F762" s="888"/>
      <c r="G762" s="876"/>
    </row>
    <row r="763" spans="1:7">
      <c r="A763" s="876"/>
      <c r="B763" s="876"/>
      <c r="C763" s="892"/>
      <c r="D763" s="899"/>
      <c r="E763" s="894"/>
      <c r="F763" s="888"/>
      <c r="G763" s="876"/>
    </row>
    <row r="764" spans="1:7">
      <c r="A764" s="876"/>
      <c r="B764" s="876"/>
      <c r="C764" s="892"/>
      <c r="D764" s="899"/>
      <c r="E764" s="894"/>
      <c r="F764" s="888"/>
      <c r="G764" s="876"/>
    </row>
    <row r="765" spans="1:7">
      <c r="A765" s="876"/>
      <c r="B765" s="876"/>
      <c r="C765" s="892"/>
      <c r="D765" s="899"/>
      <c r="E765" s="894"/>
      <c r="F765" s="888"/>
      <c r="G765" s="876"/>
    </row>
    <row r="766" spans="1:7">
      <c r="A766" s="876"/>
      <c r="B766" s="876"/>
      <c r="C766" s="892"/>
      <c r="D766" s="899"/>
      <c r="E766" s="894"/>
      <c r="F766" s="888"/>
      <c r="G766" s="876"/>
    </row>
    <row r="767" spans="1:7">
      <c r="A767" s="876"/>
      <c r="B767" s="876"/>
      <c r="C767" s="892"/>
      <c r="D767" s="899"/>
      <c r="E767" s="894"/>
      <c r="F767" s="888"/>
      <c r="G767" s="876"/>
    </row>
    <row r="768" spans="1:7">
      <c r="A768" s="876"/>
      <c r="B768" s="876"/>
      <c r="C768" s="892"/>
      <c r="D768" s="899"/>
      <c r="E768" s="894"/>
      <c r="F768" s="888"/>
      <c r="G768" s="876"/>
    </row>
    <row r="769" spans="1:7">
      <c r="A769" s="876"/>
      <c r="B769" s="876"/>
      <c r="C769" s="892"/>
      <c r="D769" s="899"/>
      <c r="E769" s="894"/>
      <c r="F769" s="888"/>
      <c r="G769" s="876"/>
    </row>
    <row r="770" spans="1:7">
      <c r="A770" s="876"/>
      <c r="B770" s="876"/>
      <c r="C770" s="892"/>
      <c r="D770" s="899"/>
      <c r="E770" s="894"/>
      <c r="F770" s="888"/>
      <c r="G770" s="876"/>
    </row>
    <row r="771" spans="1:7">
      <c r="A771" s="876"/>
      <c r="B771" s="876"/>
      <c r="C771" s="892"/>
      <c r="D771" s="899"/>
      <c r="E771" s="894"/>
      <c r="F771" s="888"/>
      <c r="G771" s="876"/>
    </row>
    <row r="772" spans="1:7">
      <c r="A772" s="876"/>
      <c r="B772" s="876"/>
      <c r="C772" s="892"/>
      <c r="D772" s="899"/>
      <c r="E772" s="894"/>
      <c r="F772" s="888"/>
      <c r="G772" s="876"/>
    </row>
    <row r="773" spans="1:7">
      <c r="A773" s="876"/>
      <c r="B773" s="876"/>
      <c r="C773" s="892"/>
      <c r="D773" s="899"/>
      <c r="E773" s="894"/>
      <c r="F773" s="888"/>
      <c r="G773" s="876"/>
    </row>
    <row r="774" spans="1:7">
      <c r="A774" s="876"/>
      <c r="B774" s="876"/>
      <c r="C774" s="892"/>
      <c r="D774" s="899"/>
      <c r="E774" s="894"/>
      <c r="F774" s="888"/>
      <c r="G774" s="876"/>
    </row>
    <row r="775" spans="1:7">
      <c r="A775" s="876"/>
      <c r="B775" s="876"/>
      <c r="C775" s="892"/>
      <c r="D775" s="899"/>
      <c r="E775" s="894"/>
      <c r="F775" s="888"/>
      <c r="G775" s="876"/>
    </row>
    <row r="776" spans="1:7">
      <c r="A776" s="876"/>
      <c r="B776" s="876"/>
      <c r="C776" s="892"/>
      <c r="D776" s="899"/>
      <c r="E776" s="894"/>
      <c r="F776" s="888"/>
      <c r="G776" s="876"/>
    </row>
    <row r="777" spans="1:7">
      <c r="A777" s="876"/>
      <c r="B777" s="876"/>
      <c r="C777" s="892"/>
      <c r="D777" s="899"/>
      <c r="E777" s="894"/>
      <c r="F777" s="888"/>
      <c r="G777" s="876"/>
    </row>
    <row r="778" spans="1:7">
      <c r="A778" s="876"/>
      <c r="B778" s="876"/>
      <c r="C778" s="892"/>
      <c r="D778" s="899"/>
      <c r="E778" s="894"/>
      <c r="F778" s="888"/>
      <c r="G778" s="876"/>
    </row>
    <row r="779" spans="1:7">
      <c r="A779" s="876"/>
      <c r="B779" s="876"/>
      <c r="C779" s="892"/>
      <c r="D779" s="899"/>
      <c r="E779" s="894"/>
      <c r="F779" s="888"/>
      <c r="G779" s="876"/>
    </row>
    <row r="780" spans="1:7">
      <c r="A780" s="876"/>
      <c r="B780" s="900"/>
      <c r="C780" s="892"/>
      <c r="D780" s="899"/>
      <c r="E780" s="894"/>
      <c r="F780" s="888"/>
      <c r="G780" s="876"/>
    </row>
    <row r="781" spans="1:7">
      <c r="A781" s="876"/>
      <c r="B781" s="876"/>
      <c r="C781" s="892"/>
      <c r="D781" s="899"/>
      <c r="E781" s="894"/>
      <c r="F781" s="888"/>
      <c r="G781" s="876"/>
    </row>
    <row r="782" spans="1:7">
      <c r="A782" s="876"/>
      <c r="B782" s="876"/>
      <c r="C782" s="892"/>
      <c r="D782" s="899"/>
      <c r="E782" s="894"/>
      <c r="F782" s="888"/>
      <c r="G782" s="876"/>
    </row>
    <row r="783" spans="1:7">
      <c r="A783" s="876"/>
      <c r="B783" s="876"/>
      <c r="C783" s="892"/>
      <c r="D783" s="899"/>
      <c r="E783" s="894"/>
      <c r="F783" s="888"/>
      <c r="G783" s="876"/>
    </row>
    <row r="784" spans="1:7">
      <c r="A784" s="876"/>
      <c r="B784" s="876"/>
      <c r="C784" s="892"/>
      <c r="D784" s="899"/>
      <c r="E784" s="894"/>
      <c r="F784" s="888"/>
      <c r="G784" s="876"/>
    </row>
    <row r="785" spans="1:7">
      <c r="A785" s="876"/>
      <c r="B785" s="876"/>
      <c r="C785" s="892"/>
      <c r="D785" s="899"/>
      <c r="E785" s="894"/>
      <c r="F785" s="888"/>
      <c r="G785" s="876"/>
    </row>
    <row r="786" spans="1:7">
      <c r="A786" s="876"/>
      <c r="B786" s="876"/>
      <c r="C786" s="892"/>
      <c r="D786" s="899"/>
      <c r="E786" s="894"/>
      <c r="F786" s="888"/>
      <c r="G786" s="876"/>
    </row>
    <row r="787" spans="1:7">
      <c r="A787" s="876"/>
      <c r="B787" s="876"/>
      <c r="C787" s="892"/>
      <c r="D787" s="899"/>
      <c r="E787" s="894"/>
      <c r="F787" s="888"/>
      <c r="G787" s="876"/>
    </row>
    <row r="788" spans="1:7">
      <c r="A788" s="876"/>
      <c r="B788" s="901"/>
      <c r="C788" s="892"/>
      <c r="D788" s="899"/>
      <c r="E788" s="894"/>
      <c r="F788" s="888"/>
      <c r="G788" s="876"/>
    </row>
    <row r="789" spans="1:7">
      <c r="A789" s="876"/>
      <c r="B789" s="876"/>
      <c r="C789" s="892"/>
      <c r="D789" s="899"/>
      <c r="E789" s="894"/>
      <c r="F789" s="888"/>
      <c r="G789" s="876"/>
    </row>
    <row r="790" spans="1:7">
      <c r="A790" s="876"/>
      <c r="B790" s="876"/>
      <c r="C790" s="892"/>
      <c r="D790" s="899"/>
      <c r="E790" s="894"/>
      <c r="F790" s="888"/>
      <c r="G790" s="876"/>
    </row>
    <row r="791" spans="1:7">
      <c r="A791" s="876"/>
      <c r="B791" s="876"/>
      <c r="C791" s="892"/>
      <c r="D791" s="899"/>
      <c r="E791" s="894"/>
      <c r="F791" s="888"/>
      <c r="G791" s="876"/>
    </row>
    <row r="792" spans="1:7">
      <c r="A792" s="876"/>
      <c r="B792" s="876"/>
      <c r="C792" s="892"/>
      <c r="D792" s="899"/>
      <c r="E792" s="894"/>
      <c r="F792" s="888"/>
      <c r="G792" s="876"/>
    </row>
    <row r="793" spans="1:7">
      <c r="A793" s="876"/>
      <c r="B793" s="876"/>
      <c r="C793" s="892"/>
      <c r="D793" s="899"/>
      <c r="E793" s="894"/>
      <c r="F793" s="888"/>
      <c r="G793" s="876"/>
    </row>
    <row r="794" spans="1:7">
      <c r="A794" s="876"/>
      <c r="B794" s="900"/>
      <c r="C794" s="892"/>
      <c r="D794" s="899"/>
      <c r="E794" s="894"/>
      <c r="F794" s="888"/>
      <c r="G794" s="876"/>
    </row>
    <row r="795" spans="1:7">
      <c r="A795" s="876"/>
      <c r="B795" s="876"/>
      <c r="C795" s="892"/>
      <c r="D795" s="899"/>
      <c r="E795" s="894"/>
      <c r="F795" s="888"/>
      <c r="G795" s="876"/>
    </row>
    <row r="796" spans="1:7">
      <c r="A796" s="876"/>
      <c r="B796" s="876"/>
      <c r="C796" s="892"/>
      <c r="D796" s="899"/>
      <c r="E796" s="894"/>
      <c r="F796" s="888"/>
      <c r="G796" s="876"/>
    </row>
    <row r="797" spans="1:7">
      <c r="A797" s="876"/>
      <c r="B797" s="900"/>
      <c r="C797" s="892"/>
      <c r="D797" s="899"/>
      <c r="E797" s="894"/>
      <c r="F797" s="888"/>
      <c r="G797" s="876"/>
    </row>
    <row r="798" spans="1:7">
      <c r="A798" s="876"/>
      <c r="B798" s="876"/>
      <c r="C798" s="892"/>
      <c r="D798" s="899"/>
      <c r="E798" s="894"/>
      <c r="F798" s="888"/>
      <c r="G798" s="876"/>
    </row>
    <row r="799" spans="1:7">
      <c r="A799" s="876"/>
      <c r="B799" s="876"/>
      <c r="C799" s="892"/>
      <c r="D799" s="899"/>
      <c r="E799" s="894"/>
      <c r="F799" s="888"/>
      <c r="G799" s="876"/>
    </row>
    <row r="800" spans="1:7">
      <c r="A800" s="876"/>
      <c r="B800" s="876"/>
      <c r="C800" s="892"/>
      <c r="D800" s="899"/>
      <c r="E800" s="894"/>
      <c r="F800" s="888"/>
      <c r="G800" s="876"/>
    </row>
    <row r="801" spans="1:7">
      <c r="A801" s="876"/>
      <c r="B801" s="876"/>
      <c r="C801" s="892"/>
      <c r="D801" s="899"/>
      <c r="E801" s="894"/>
      <c r="F801" s="888"/>
      <c r="G801" s="876"/>
    </row>
    <row r="802" spans="1:7">
      <c r="A802" s="876"/>
      <c r="B802" s="876"/>
      <c r="C802" s="892"/>
      <c r="D802" s="899"/>
      <c r="E802" s="894"/>
      <c r="F802" s="888"/>
      <c r="G802" s="876"/>
    </row>
    <row r="803" spans="1:7">
      <c r="A803" s="876"/>
      <c r="B803" s="876"/>
      <c r="C803" s="892"/>
      <c r="D803" s="899"/>
      <c r="E803" s="894"/>
      <c r="F803" s="888"/>
      <c r="G803" s="876"/>
    </row>
    <row r="804" spans="1:7">
      <c r="A804" s="876"/>
      <c r="B804" s="876"/>
      <c r="C804" s="892"/>
      <c r="D804" s="899"/>
      <c r="E804" s="894"/>
      <c r="F804" s="888"/>
      <c r="G804" s="876"/>
    </row>
    <row r="805" spans="1:7">
      <c r="A805" s="876"/>
      <c r="B805" s="876"/>
      <c r="C805" s="892"/>
      <c r="D805" s="899"/>
      <c r="E805" s="894"/>
      <c r="F805" s="888"/>
      <c r="G805" s="876"/>
    </row>
    <row r="806" spans="1:7">
      <c r="A806" s="876"/>
      <c r="B806" s="876"/>
      <c r="C806" s="892"/>
      <c r="D806" s="899"/>
      <c r="E806" s="894"/>
      <c r="F806" s="888"/>
      <c r="G806" s="876"/>
    </row>
    <row r="807" spans="1:7">
      <c r="A807" s="876"/>
      <c r="B807" s="876"/>
      <c r="C807" s="892"/>
      <c r="D807" s="899"/>
      <c r="E807" s="894"/>
      <c r="F807" s="888"/>
      <c r="G807" s="876"/>
    </row>
    <row r="808" spans="1:7">
      <c r="A808" s="876"/>
      <c r="B808" s="876"/>
      <c r="C808" s="892"/>
      <c r="D808" s="899"/>
      <c r="E808" s="894"/>
      <c r="F808" s="888"/>
      <c r="G808" s="876"/>
    </row>
    <row r="809" spans="1:7">
      <c r="A809" s="876"/>
      <c r="B809" s="876"/>
      <c r="C809" s="892"/>
      <c r="D809" s="899"/>
      <c r="E809" s="894"/>
      <c r="F809" s="888"/>
      <c r="G809" s="876"/>
    </row>
    <row r="810" spans="1:7">
      <c r="A810" s="876"/>
      <c r="B810" s="900"/>
      <c r="C810" s="892"/>
      <c r="D810" s="899"/>
      <c r="E810" s="894"/>
      <c r="F810" s="888"/>
      <c r="G810" s="876"/>
    </row>
    <row r="811" spans="1:7">
      <c r="A811" s="876"/>
      <c r="B811" s="876"/>
      <c r="C811" s="892"/>
      <c r="D811" s="899"/>
      <c r="E811" s="894"/>
      <c r="F811" s="888"/>
      <c r="G811" s="876"/>
    </row>
    <row r="812" spans="1:7">
      <c r="A812" s="876"/>
      <c r="B812" s="876"/>
      <c r="C812" s="892"/>
      <c r="D812" s="899"/>
      <c r="E812" s="894"/>
      <c r="F812" s="888"/>
      <c r="G812" s="876"/>
    </row>
    <row r="813" spans="1:7">
      <c r="A813" s="876"/>
      <c r="B813" s="876"/>
      <c r="C813" s="892"/>
      <c r="D813" s="899"/>
      <c r="E813" s="894"/>
      <c r="F813" s="888"/>
      <c r="G813" s="876"/>
    </row>
    <row r="814" spans="1:7">
      <c r="A814" s="876"/>
      <c r="B814" s="876"/>
      <c r="C814" s="892"/>
      <c r="D814" s="899"/>
      <c r="E814" s="894"/>
      <c r="F814" s="888"/>
      <c r="G814" s="876"/>
    </row>
    <row r="815" spans="1:7">
      <c r="A815" s="876"/>
      <c r="B815" s="876"/>
      <c r="C815" s="892"/>
      <c r="D815" s="899"/>
      <c r="E815" s="894"/>
      <c r="F815" s="888"/>
      <c r="G815" s="876"/>
    </row>
    <row r="816" spans="1:7">
      <c r="A816" s="876"/>
      <c r="B816" s="876"/>
      <c r="C816" s="892"/>
      <c r="D816" s="899"/>
      <c r="E816" s="894"/>
      <c r="F816" s="888"/>
      <c r="G816" s="876"/>
    </row>
    <row r="817" spans="1:7">
      <c r="A817" s="876"/>
      <c r="B817" s="876"/>
      <c r="C817" s="892"/>
      <c r="D817" s="899"/>
      <c r="E817" s="894"/>
      <c r="F817" s="888"/>
      <c r="G817" s="876"/>
    </row>
    <row r="818" spans="1:7">
      <c r="A818" s="876"/>
      <c r="B818" s="876"/>
      <c r="C818" s="892"/>
      <c r="D818" s="899"/>
      <c r="E818" s="894"/>
      <c r="F818" s="888"/>
      <c r="G818" s="876"/>
    </row>
    <row r="819" spans="1:7">
      <c r="A819" s="876"/>
      <c r="B819" s="901"/>
      <c r="C819" s="892"/>
      <c r="D819" s="899"/>
      <c r="E819" s="894"/>
      <c r="F819" s="888"/>
      <c r="G819" s="876"/>
    </row>
    <row r="820" spans="1:7">
      <c r="A820" s="876"/>
      <c r="B820" s="900"/>
      <c r="C820" s="892"/>
      <c r="D820" s="899"/>
      <c r="E820" s="894"/>
      <c r="F820" s="888"/>
      <c r="G820" s="876"/>
    </row>
    <row r="821" spans="1:7">
      <c r="A821" s="876"/>
      <c r="B821" s="876"/>
      <c r="C821" s="892"/>
      <c r="D821" s="899"/>
      <c r="E821" s="894"/>
      <c r="F821" s="888"/>
      <c r="G821" s="876"/>
    </row>
    <row r="822" spans="1:7">
      <c r="A822" s="876"/>
      <c r="B822" s="876"/>
      <c r="C822" s="892"/>
      <c r="D822" s="899"/>
      <c r="E822" s="894"/>
      <c r="F822" s="888"/>
      <c r="G822" s="876"/>
    </row>
    <row r="823" spans="1:7">
      <c r="A823" s="876"/>
      <c r="B823" s="876"/>
      <c r="C823" s="892"/>
      <c r="D823" s="899"/>
      <c r="E823" s="894"/>
      <c r="F823" s="888"/>
      <c r="G823" s="876"/>
    </row>
    <row r="824" spans="1:7">
      <c r="A824" s="876"/>
      <c r="B824" s="876"/>
      <c r="C824" s="892"/>
      <c r="D824" s="899"/>
      <c r="E824" s="894"/>
      <c r="F824" s="888"/>
      <c r="G824" s="876"/>
    </row>
    <row r="825" spans="1:7">
      <c r="A825" s="876"/>
      <c r="B825" s="876"/>
      <c r="C825" s="892"/>
      <c r="D825" s="899"/>
      <c r="E825" s="894"/>
      <c r="F825" s="888"/>
      <c r="G825" s="876"/>
    </row>
    <row r="826" spans="1:7">
      <c r="A826" s="876"/>
      <c r="B826" s="876"/>
      <c r="C826" s="892"/>
      <c r="D826" s="899"/>
      <c r="E826" s="894"/>
      <c r="F826" s="888"/>
      <c r="G826" s="876"/>
    </row>
    <row r="827" spans="1:7">
      <c r="A827" s="876"/>
      <c r="B827" s="900"/>
      <c r="C827" s="892"/>
      <c r="D827" s="899"/>
      <c r="E827" s="894"/>
      <c r="F827" s="888"/>
      <c r="G827" s="876"/>
    </row>
    <row r="828" spans="1:7">
      <c r="A828" s="876"/>
      <c r="B828" s="876"/>
      <c r="C828" s="892"/>
      <c r="D828" s="899"/>
      <c r="E828" s="894"/>
      <c r="F828" s="888"/>
      <c r="G828" s="876"/>
    </row>
    <row r="829" spans="1:7">
      <c r="A829" s="876"/>
      <c r="B829" s="876"/>
      <c r="C829" s="892"/>
      <c r="D829" s="899"/>
      <c r="E829" s="894"/>
      <c r="F829" s="888"/>
      <c r="G829" s="876"/>
    </row>
    <row r="830" spans="1:7">
      <c r="A830" s="876"/>
      <c r="B830" s="900"/>
      <c r="C830" s="892"/>
      <c r="D830" s="899"/>
      <c r="E830" s="894"/>
      <c r="F830" s="888"/>
      <c r="G830" s="876"/>
    </row>
    <row r="831" spans="1:7">
      <c r="A831" s="876"/>
      <c r="B831" s="876"/>
      <c r="C831" s="892"/>
      <c r="D831" s="899"/>
      <c r="E831" s="894"/>
      <c r="F831" s="888"/>
      <c r="G831" s="876"/>
    </row>
    <row r="832" spans="1:7">
      <c r="A832" s="876"/>
      <c r="B832" s="901"/>
      <c r="C832" s="892"/>
      <c r="D832" s="899"/>
      <c r="E832" s="894"/>
      <c r="F832" s="888"/>
      <c r="G832" s="876"/>
    </row>
    <row r="833" spans="1:7">
      <c r="A833" s="876"/>
      <c r="B833" s="876"/>
      <c r="C833" s="892"/>
      <c r="D833" s="899"/>
      <c r="E833" s="894"/>
      <c r="F833" s="888"/>
      <c r="G833" s="876"/>
    </row>
    <row r="834" spans="1:7">
      <c r="A834" s="876"/>
      <c r="B834" s="900"/>
      <c r="C834" s="892"/>
      <c r="D834" s="899"/>
      <c r="E834" s="894"/>
      <c r="F834" s="888"/>
      <c r="G834" s="876"/>
    </row>
    <row r="835" spans="1:7">
      <c r="A835" s="876"/>
      <c r="B835" s="876"/>
      <c r="C835" s="892"/>
      <c r="D835" s="899"/>
      <c r="E835" s="894"/>
      <c r="F835" s="888"/>
      <c r="G835" s="876"/>
    </row>
    <row r="836" spans="1:7">
      <c r="A836" s="876"/>
      <c r="B836" s="876"/>
      <c r="C836" s="892"/>
      <c r="D836" s="899"/>
      <c r="E836" s="894"/>
      <c r="F836" s="888"/>
      <c r="G836" s="876"/>
    </row>
    <row r="837" spans="1:7">
      <c r="A837" s="876"/>
      <c r="B837" s="876"/>
      <c r="C837" s="892"/>
      <c r="D837" s="899"/>
      <c r="E837" s="894"/>
      <c r="F837" s="888"/>
      <c r="G837" s="876"/>
    </row>
    <row r="838" spans="1:7">
      <c r="A838" s="876"/>
      <c r="B838" s="876"/>
      <c r="C838" s="892"/>
      <c r="D838" s="899"/>
      <c r="E838" s="894"/>
      <c r="F838" s="888"/>
      <c r="G838" s="876"/>
    </row>
    <row r="839" spans="1:7">
      <c r="A839" s="876"/>
      <c r="B839" s="876"/>
      <c r="C839" s="892"/>
      <c r="D839" s="899"/>
      <c r="E839" s="894"/>
      <c r="F839" s="888"/>
      <c r="G839" s="876"/>
    </row>
    <row r="840" spans="1:7">
      <c r="A840" s="876"/>
      <c r="B840" s="876"/>
      <c r="C840" s="892"/>
      <c r="D840" s="899"/>
      <c r="E840" s="894"/>
      <c r="F840" s="888"/>
      <c r="G840" s="876"/>
    </row>
    <row r="841" spans="1:7">
      <c r="A841" s="876"/>
      <c r="B841" s="876"/>
      <c r="C841" s="892"/>
      <c r="D841" s="899"/>
      <c r="E841" s="894"/>
      <c r="F841" s="888"/>
      <c r="G841" s="876"/>
    </row>
    <row r="842" spans="1:7">
      <c r="A842" s="876"/>
      <c r="B842" s="876"/>
      <c r="C842" s="892"/>
      <c r="D842" s="899"/>
      <c r="E842" s="894"/>
      <c r="F842" s="888"/>
      <c r="G842" s="876"/>
    </row>
    <row r="843" spans="1:7">
      <c r="A843" s="876"/>
      <c r="B843" s="876"/>
      <c r="C843" s="892"/>
      <c r="D843" s="899"/>
      <c r="E843" s="894"/>
      <c r="F843" s="888"/>
      <c r="G843" s="876"/>
    </row>
    <row r="844" spans="1:7">
      <c r="A844" s="876"/>
      <c r="B844" s="876"/>
      <c r="C844" s="892"/>
      <c r="D844" s="899"/>
      <c r="E844" s="894"/>
      <c r="F844" s="888"/>
      <c r="G844" s="876"/>
    </row>
    <row r="845" spans="1:7">
      <c r="A845" s="876"/>
      <c r="B845" s="876"/>
      <c r="C845" s="892"/>
      <c r="D845" s="899"/>
      <c r="E845" s="894"/>
      <c r="F845" s="888"/>
      <c r="G845" s="876"/>
    </row>
    <row r="846" spans="1:7">
      <c r="A846" s="876"/>
      <c r="B846" s="876"/>
      <c r="C846" s="892"/>
      <c r="D846" s="899"/>
      <c r="E846" s="894"/>
      <c r="F846" s="888"/>
      <c r="G846" s="876"/>
    </row>
    <row r="847" spans="1:7">
      <c r="A847" s="876"/>
      <c r="B847" s="876"/>
      <c r="C847" s="892"/>
      <c r="D847" s="899"/>
      <c r="E847" s="894"/>
      <c r="F847" s="888"/>
      <c r="G847" s="876"/>
    </row>
    <row r="848" spans="1:7">
      <c r="A848" s="876"/>
      <c r="B848" s="900"/>
      <c r="C848" s="892"/>
      <c r="D848" s="899"/>
      <c r="E848" s="894"/>
      <c r="F848" s="888"/>
      <c r="G848" s="876"/>
    </row>
    <row r="849" spans="1:7">
      <c r="A849" s="876"/>
      <c r="B849" s="876"/>
      <c r="C849" s="892"/>
      <c r="D849" s="899"/>
      <c r="E849" s="894"/>
      <c r="F849" s="888"/>
      <c r="G849" s="876"/>
    </row>
    <row r="850" spans="1:7">
      <c r="A850" s="876"/>
      <c r="B850" s="876"/>
      <c r="C850" s="892"/>
      <c r="D850" s="899"/>
      <c r="E850" s="894"/>
      <c r="F850" s="888"/>
      <c r="G850" s="876"/>
    </row>
    <row r="851" spans="1:7">
      <c r="A851" s="876"/>
      <c r="B851" s="876"/>
      <c r="C851" s="892"/>
      <c r="D851" s="899"/>
      <c r="E851" s="894"/>
      <c r="F851" s="888"/>
      <c r="G851" s="876"/>
    </row>
    <row r="852" spans="1:7">
      <c r="A852" s="876"/>
      <c r="B852" s="876"/>
      <c r="C852" s="892"/>
      <c r="D852" s="899"/>
      <c r="E852" s="894"/>
      <c r="F852" s="888"/>
      <c r="G852" s="876"/>
    </row>
    <row r="853" spans="1:7">
      <c r="A853" s="876"/>
      <c r="B853" s="876"/>
      <c r="C853" s="892"/>
      <c r="D853" s="899"/>
      <c r="E853" s="894"/>
      <c r="F853" s="888"/>
      <c r="G853" s="876"/>
    </row>
    <row r="854" spans="1:7">
      <c r="A854" s="876"/>
      <c r="B854" s="876"/>
      <c r="C854" s="892"/>
      <c r="D854" s="899"/>
      <c r="E854" s="894"/>
      <c r="F854" s="888"/>
      <c r="G854" s="876"/>
    </row>
    <row r="855" spans="1:7">
      <c r="A855" s="876"/>
      <c r="B855" s="876"/>
      <c r="C855" s="892"/>
      <c r="D855" s="899"/>
      <c r="E855" s="894"/>
      <c r="F855" s="888"/>
      <c r="G855" s="876"/>
    </row>
    <row r="856" spans="1:7">
      <c r="A856" s="876"/>
      <c r="B856" s="876"/>
      <c r="C856" s="892"/>
      <c r="D856" s="899"/>
      <c r="E856" s="894"/>
      <c r="F856" s="888"/>
      <c r="G856" s="876"/>
    </row>
    <row r="857" spans="1:7">
      <c r="A857" s="876"/>
      <c r="B857" s="876"/>
      <c r="C857" s="892"/>
      <c r="D857" s="899"/>
      <c r="E857" s="894"/>
      <c r="F857" s="888"/>
      <c r="G857" s="876"/>
    </row>
    <row r="858" spans="1:7">
      <c r="A858" s="876"/>
      <c r="B858" s="900"/>
      <c r="C858" s="892"/>
      <c r="D858" s="899"/>
      <c r="E858" s="894"/>
      <c r="F858" s="888"/>
      <c r="G858" s="876"/>
    </row>
    <row r="859" spans="1:7">
      <c r="A859" s="876"/>
      <c r="B859" s="876"/>
      <c r="C859" s="892"/>
      <c r="D859" s="899"/>
      <c r="E859" s="894"/>
      <c r="F859" s="888"/>
      <c r="G859" s="876"/>
    </row>
    <row r="860" spans="1:7">
      <c r="A860" s="876"/>
      <c r="B860" s="900"/>
      <c r="C860" s="892"/>
      <c r="D860" s="899"/>
      <c r="E860" s="894"/>
      <c r="F860" s="888"/>
      <c r="G860" s="876"/>
    </row>
    <row r="861" spans="1:7">
      <c r="A861" s="876"/>
      <c r="B861" s="876"/>
      <c r="C861" s="892"/>
      <c r="D861" s="899"/>
      <c r="E861" s="894"/>
      <c r="F861" s="888"/>
      <c r="G861" s="876"/>
    </row>
    <row r="862" spans="1:7">
      <c r="A862" s="876"/>
      <c r="B862" s="876"/>
      <c r="C862" s="892"/>
      <c r="D862" s="899"/>
      <c r="E862" s="894"/>
      <c r="F862" s="888"/>
      <c r="G862" s="876"/>
    </row>
    <row r="863" spans="1:7">
      <c r="A863" s="876"/>
      <c r="B863" s="876"/>
      <c r="C863" s="892"/>
      <c r="D863" s="899"/>
      <c r="E863" s="894"/>
      <c r="F863" s="888"/>
      <c r="G863" s="876"/>
    </row>
    <row r="864" spans="1:7">
      <c r="A864" s="876"/>
      <c r="B864" s="876"/>
      <c r="C864" s="892"/>
      <c r="D864" s="899"/>
      <c r="E864" s="894"/>
      <c r="F864" s="888"/>
      <c r="G864" s="876"/>
    </row>
    <row r="865" spans="1:7">
      <c r="A865" s="876"/>
      <c r="B865" s="876"/>
      <c r="C865" s="892"/>
      <c r="D865" s="899"/>
      <c r="E865" s="894"/>
      <c r="F865" s="888"/>
      <c r="G865" s="876"/>
    </row>
    <row r="866" spans="1:7">
      <c r="A866" s="876"/>
      <c r="B866" s="876"/>
      <c r="C866" s="892"/>
      <c r="D866" s="899"/>
      <c r="E866" s="894"/>
      <c r="F866" s="888"/>
      <c r="G866" s="876"/>
    </row>
    <row r="867" spans="1:7">
      <c r="A867" s="876"/>
      <c r="B867" s="876"/>
      <c r="C867" s="892"/>
      <c r="D867" s="899"/>
      <c r="E867" s="894"/>
      <c r="F867" s="888"/>
      <c r="G867" s="876"/>
    </row>
    <row r="868" spans="1:7">
      <c r="A868" s="876"/>
      <c r="B868" s="900"/>
      <c r="C868" s="892"/>
      <c r="D868" s="899"/>
      <c r="E868" s="894"/>
      <c r="F868" s="888"/>
      <c r="G868" s="876"/>
    </row>
    <row r="869" spans="1:7">
      <c r="A869" s="876"/>
      <c r="B869" s="876"/>
      <c r="C869" s="892"/>
      <c r="D869" s="899"/>
      <c r="E869" s="894"/>
      <c r="F869" s="888"/>
      <c r="G869" s="876"/>
    </row>
    <row r="870" spans="1:7">
      <c r="A870" s="876"/>
      <c r="B870" s="876"/>
      <c r="C870" s="892"/>
      <c r="D870" s="899"/>
      <c r="E870" s="894"/>
      <c r="F870" s="888"/>
      <c r="G870" s="876"/>
    </row>
    <row r="871" spans="1:7">
      <c r="A871" s="876"/>
      <c r="B871" s="876"/>
      <c r="C871" s="892"/>
      <c r="D871" s="899"/>
      <c r="E871" s="894"/>
      <c r="F871" s="888"/>
      <c r="G871" s="876"/>
    </row>
    <row r="872" spans="1:7">
      <c r="A872" s="876"/>
      <c r="B872" s="876"/>
      <c r="C872" s="892"/>
      <c r="D872" s="899"/>
      <c r="E872" s="894"/>
      <c r="F872" s="888"/>
      <c r="G872" s="876"/>
    </row>
    <row r="873" spans="1:7">
      <c r="A873" s="876"/>
      <c r="B873" s="876"/>
      <c r="C873" s="892"/>
      <c r="D873" s="899"/>
      <c r="E873" s="894"/>
      <c r="F873" s="888"/>
      <c r="G873" s="876"/>
    </row>
    <row r="874" spans="1:7">
      <c r="A874" s="876"/>
      <c r="B874" s="900"/>
      <c r="C874" s="892"/>
      <c r="D874" s="899"/>
      <c r="E874" s="894"/>
      <c r="F874" s="888"/>
      <c r="G874" s="876"/>
    </row>
    <row r="875" spans="1:7">
      <c r="A875" s="876"/>
      <c r="B875" s="901"/>
      <c r="C875" s="892"/>
      <c r="D875" s="899"/>
      <c r="E875" s="894"/>
      <c r="F875" s="888"/>
      <c r="G875" s="876"/>
    </row>
    <row r="876" spans="1:7">
      <c r="A876" s="876"/>
      <c r="B876" s="876"/>
      <c r="C876" s="892"/>
      <c r="D876" s="899"/>
      <c r="E876" s="894"/>
      <c r="F876" s="888"/>
      <c r="G876" s="876"/>
    </row>
    <row r="877" spans="1:7">
      <c r="A877" s="876"/>
      <c r="B877" s="876"/>
      <c r="C877" s="892"/>
      <c r="D877" s="899"/>
      <c r="E877" s="894"/>
      <c r="F877" s="888"/>
      <c r="G877" s="876"/>
    </row>
    <row r="878" spans="1:7">
      <c r="A878" s="876"/>
      <c r="B878" s="876"/>
      <c r="C878" s="892"/>
      <c r="D878" s="899"/>
      <c r="E878" s="894"/>
      <c r="F878" s="888"/>
      <c r="G878" s="876"/>
    </row>
    <row r="879" spans="1:7">
      <c r="A879" s="876"/>
      <c r="B879" s="876"/>
      <c r="C879" s="892"/>
      <c r="D879" s="899"/>
      <c r="E879" s="894"/>
      <c r="F879" s="888"/>
      <c r="G879" s="876"/>
    </row>
    <row r="880" spans="1:7">
      <c r="A880" s="876"/>
      <c r="B880" s="876"/>
      <c r="C880" s="892"/>
      <c r="D880" s="899"/>
      <c r="E880" s="894"/>
      <c r="F880" s="888"/>
      <c r="G880" s="876"/>
    </row>
    <row r="881" spans="1:7">
      <c r="A881" s="876"/>
      <c r="B881" s="876"/>
      <c r="C881" s="892"/>
      <c r="D881" s="899"/>
      <c r="E881" s="894"/>
      <c r="F881" s="888"/>
      <c r="G881" s="876"/>
    </row>
    <row r="882" spans="1:7">
      <c r="A882" s="876"/>
      <c r="B882" s="876"/>
      <c r="C882" s="892"/>
      <c r="D882" s="899"/>
      <c r="E882" s="894"/>
      <c r="F882" s="888"/>
      <c r="G882" s="876"/>
    </row>
    <row r="883" spans="1:7">
      <c r="A883" s="876"/>
      <c r="B883" s="876"/>
      <c r="C883" s="892"/>
      <c r="D883" s="899"/>
      <c r="E883" s="894"/>
      <c r="F883" s="888"/>
      <c r="G883" s="876"/>
    </row>
    <row r="884" spans="1:7">
      <c r="A884" s="876"/>
      <c r="B884" s="876"/>
      <c r="C884" s="892"/>
      <c r="D884" s="899"/>
      <c r="E884" s="894"/>
      <c r="F884" s="888"/>
      <c r="G884" s="876"/>
    </row>
    <row r="885" spans="1:7">
      <c r="A885" s="876"/>
      <c r="B885" s="876"/>
      <c r="C885" s="892"/>
      <c r="D885" s="899"/>
      <c r="E885" s="894"/>
      <c r="F885" s="888"/>
      <c r="G885" s="876"/>
    </row>
    <row r="886" spans="1:7">
      <c r="A886" s="876"/>
      <c r="B886" s="901"/>
      <c r="C886" s="892"/>
      <c r="D886" s="899"/>
      <c r="E886" s="894"/>
      <c r="F886" s="888"/>
      <c r="G886" s="876"/>
    </row>
    <row r="887" spans="1:7">
      <c r="A887" s="876"/>
      <c r="B887" s="876"/>
      <c r="C887" s="892"/>
      <c r="D887" s="899"/>
      <c r="E887" s="894"/>
      <c r="F887" s="888"/>
      <c r="G887" s="876"/>
    </row>
    <row r="888" spans="1:7">
      <c r="A888" s="876"/>
      <c r="B888" s="876"/>
      <c r="C888" s="892"/>
      <c r="D888" s="899"/>
      <c r="E888" s="894"/>
      <c r="F888" s="888"/>
      <c r="G888" s="876"/>
    </row>
    <row r="889" spans="1:7">
      <c r="A889" s="876"/>
      <c r="B889" s="876"/>
      <c r="C889" s="892"/>
      <c r="D889" s="899"/>
      <c r="E889" s="894"/>
      <c r="F889" s="888"/>
      <c r="G889" s="876"/>
    </row>
    <row r="890" spans="1:7">
      <c r="A890" s="876"/>
      <c r="B890" s="876"/>
      <c r="C890" s="892"/>
      <c r="D890" s="899"/>
      <c r="E890" s="894"/>
      <c r="F890" s="888"/>
      <c r="G890" s="876"/>
    </row>
    <row r="891" spans="1:7">
      <c r="A891" s="876"/>
      <c r="B891" s="876"/>
      <c r="C891" s="892"/>
      <c r="D891" s="899"/>
      <c r="E891" s="894"/>
      <c r="F891" s="888"/>
      <c r="G891" s="876"/>
    </row>
    <row r="892" spans="1:7">
      <c r="A892" s="876"/>
      <c r="B892" s="876"/>
      <c r="C892" s="892"/>
      <c r="D892" s="899"/>
      <c r="E892" s="894"/>
      <c r="F892" s="888"/>
      <c r="G892" s="876"/>
    </row>
    <row r="893" spans="1:7">
      <c r="A893" s="876"/>
      <c r="B893" s="876"/>
      <c r="C893" s="892"/>
      <c r="D893" s="899"/>
      <c r="E893" s="894"/>
      <c r="F893" s="888"/>
      <c r="G893" s="876"/>
    </row>
    <row r="894" spans="1:7">
      <c r="A894" s="876"/>
      <c r="B894" s="876"/>
      <c r="C894" s="892"/>
      <c r="D894" s="899"/>
      <c r="E894" s="894"/>
      <c r="F894" s="888"/>
      <c r="G894" s="876"/>
    </row>
    <row r="895" spans="1:7">
      <c r="A895" s="876"/>
      <c r="B895" s="876"/>
      <c r="C895" s="892"/>
      <c r="D895" s="899"/>
      <c r="E895" s="894"/>
      <c r="F895" s="888"/>
      <c r="G895" s="876"/>
    </row>
    <row r="896" spans="1:7">
      <c r="A896" s="876"/>
      <c r="B896" s="876"/>
      <c r="C896" s="892"/>
      <c r="D896" s="899"/>
      <c r="E896" s="894"/>
      <c r="F896" s="888"/>
      <c r="G896" s="876"/>
    </row>
    <row r="897" spans="1:7">
      <c r="A897" s="876"/>
      <c r="B897" s="876"/>
      <c r="C897" s="892"/>
      <c r="D897" s="899"/>
      <c r="E897" s="894"/>
      <c r="F897" s="888"/>
      <c r="G897" s="876"/>
    </row>
    <row r="898" spans="1:7">
      <c r="A898" s="876"/>
      <c r="B898" s="901"/>
      <c r="C898" s="892"/>
      <c r="D898" s="899"/>
      <c r="E898" s="894"/>
      <c r="F898" s="888"/>
      <c r="G898" s="876"/>
    </row>
    <row r="899" spans="1:7">
      <c r="A899" s="876"/>
      <c r="B899" s="900"/>
      <c r="C899" s="892"/>
      <c r="D899" s="899"/>
      <c r="E899" s="894"/>
      <c r="F899" s="888"/>
      <c r="G899" s="876"/>
    </row>
    <row r="900" spans="1:7">
      <c r="A900" s="876"/>
      <c r="B900" s="876"/>
      <c r="C900" s="892"/>
      <c r="D900" s="899"/>
      <c r="E900" s="894"/>
      <c r="F900" s="888"/>
      <c r="G900" s="876"/>
    </row>
    <row r="901" spans="1:7">
      <c r="A901" s="876"/>
      <c r="B901" s="876"/>
      <c r="C901" s="892"/>
      <c r="D901" s="899"/>
      <c r="E901" s="894"/>
      <c r="F901" s="888"/>
      <c r="G901" s="876"/>
    </row>
    <row r="902" spans="1:7">
      <c r="A902" s="876"/>
      <c r="B902" s="876"/>
      <c r="C902" s="892"/>
      <c r="D902" s="899"/>
      <c r="E902" s="894"/>
      <c r="F902" s="888"/>
      <c r="G902" s="876"/>
    </row>
    <row r="903" spans="1:7">
      <c r="A903" s="876"/>
      <c r="B903" s="876"/>
      <c r="C903" s="892"/>
      <c r="D903" s="899"/>
      <c r="E903" s="894"/>
      <c r="F903" s="888"/>
      <c r="G903" s="876"/>
    </row>
    <row r="904" spans="1:7">
      <c r="A904" s="876"/>
      <c r="B904" s="876"/>
      <c r="C904" s="892"/>
      <c r="D904" s="899"/>
      <c r="E904" s="894"/>
      <c r="F904" s="888"/>
      <c r="G904" s="876"/>
    </row>
    <row r="905" spans="1:7">
      <c r="A905" s="876"/>
      <c r="B905" s="876"/>
      <c r="C905" s="892"/>
      <c r="D905" s="899"/>
      <c r="E905" s="894"/>
      <c r="F905" s="888"/>
      <c r="G905" s="876"/>
    </row>
    <row r="906" spans="1:7">
      <c r="A906" s="876"/>
      <c r="B906" s="876"/>
      <c r="C906" s="892"/>
      <c r="D906" s="899"/>
      <c r="E906" s="894"/>
      <c r="F906" s="888"/>
      <c r="G906" s="876"/>
    </row>
    <row r="907" spans="1:7">
      <c r="A907" s="876"/>
      <c r="B907" s="876"/>
      <c r="C907" s="892"/>
      <c r="D907" s="899"/>
      <c r="E907" s="894"/>
      <c r="F907" s="888"/>
      <c r="G907" s="876"/>
    </row>
    <row r="908" spans="1:7">
      <c r="A908" s="876"/>
      <c r="B908" s="876"/>
      <c r="C908" s="892"/>
      <c r="D908" s="899"/>
      <c r="E908" s="894"/>
      <c r="F908" s="888"/>
      <c r="G908" s="876"/>
    </row>
    <row r="909" spans="1:7">
      <c r="A909" s="876"/>
      <c r="B909" s="901"/>
      <c r="C909" s="892"/>
      <c r="D909" s="899"/>
      <c r="E909" s="894"/>
      <c r="F909" s="888"/>
      <c r="G909" s="876"/>
    </row>
    <row r="910" spans="1:7">
      <c r="A910" s="876"/>
      <c r="B910" s="876"/>
      <c r="C910" s="892"/>
      <c r="D910" s="899"/>
      <c r="E910" s="894"/>
      <c r="F910" s="888"/>
      <c r="G910" s="876"/>
    </row>
    <row r="911" spans="1:7">
      <c r="A911" s="876"/>
      <c r="B911" s="876"/>
      <c r="C911" s="892"/>
      <c r="D911" s="899"/>
      <c r="E911" s="894"/>
      <c r="F911" s="888"/>
      <c r="G911" s="876"/>
    </row>
    <row r="912" spans="1:7">
      <c r="A912" s="876"/>
      <c r="B912" s="876"/>
      <c r="C912" s="892"/>
      <c r="D912" s="899"/>
      <c r="E912" s="894"/>
      <c r="F912" s="888"/>
      <c r="G912" s="876"/>
    </row>
    <row r="913" spans="1:7">
      <c r="A913" s="876"/>
      <c r="B913" s="876"/>
      <c r="C913" s="892"/>
      <c r="D913" s="899"/>
      <c r="E913" s="894"/>
      <c r="F913" s="888"/>
      <c r="G913" s="876"/>
    </row>
    <row r="914" spans="1:7">
      <c r="A914" s="876"/>
      <c r="B914" s="876"/>
      <c r="C914" s="892"/>
      <c r="D914" s="899"/>
      <c r="E914" s="894"/>
      <c r="F914" s="888"/>
      <c r="G914" s="876"/>
    </row>
    <row r="915" spans="1:7">
      <c r="A915" s="876"/>
      <c r="B915" s="876"/>
      <c r="C915" s="892"/>
      <c r="D915" s="899"/>
      <c r="E915" s="894"/>
      <c r="F915" s="888"/>
      <c r="G915" s="876"/>
    </row>
    <row r="916" spans="1:7">
      <c r="A916" s="876"/>
      <c r="B916" s="876"/>
      <c r="C916" s="892"/>
      <c r="D916" s="899"/>
      <c r="E916" s="894"/>
      <c r="F916" s="888"/>
      <c r="G916" s="876"/>
    </row>
    <row r="917" spans="1:7">
      <c r="A917" s="876"/>
      <c r="B917" s="900"/>
      <c r="C917" s="892"/>
      <c r="D917" s="899"/>
      <c r="E917" s="894"/>
      <c r="F917" s="888"/>
      <c r="G917" s="876"/>
    </row>
    <row r="918" spans="1:7">
      <c r="A918" s="876"/>
      <c r="B918" s="876"/>
      <c r="C918" s="892"/>
      <c r="D918" s="899"/>
      <c r="E918" s="894"/>
      <c r="F918" s="888"/>
      <c r="G918" s="876"/>
    </row>
    <row r="919" spans="1:7">
      <c r="A919" s="876"/>
      <c r="B919" s="876"/>
      <c r="C919" s="892"/>
      <c r="D919" s="899"/>
      <c r="E919" s="894"/>
      <c r="F919" s="888"/>
      <c r="G919" s="876"/>
    </row>
    <row r="920" spans="1:7">
      <c r="A920" s="900"/>
      <c r="B920" s="902"/>
      <c r="C920" s="892"/>
      <c r="D920" s="899"/>
      <c r="E920" s="894"/>
      <c r="F920" s="888"/>
      <c r="G920" s="876"/>
    </row>
    <row r="921" spans="1:7">
      <c r="A921" s="876"/>
      <c r="B921" s="876"/>
      <c r="C921" s="892"/>
      <c r="D921" s="899"/>
      <c r="E921" s="894"/>
      <c r="F921" s="888"/>
      <c r="G921" s="876"/>
    </row>
    <row r="922" spans="1:7">
      <c r="A922" s="876"/>
      <c r="B922" s="876"/>
      <c r="C922" s="892"/>
      <c r="D922" s="899"/>
      <c r="E922" s="894"/>
      <c r="F922" s="888"/>
      <c r="G922" s="876"/>
    </row>
    <row r="923" spans="1:7">
      <c r="A923" s="876"/>
      <c r="B923" s="876"/>
      <c r="C923" s="892"/>
      <c r="D923" s="899"/>
      <c r="E923" s="894"/>
      <c r="F923" s="888"/>
      <c r="G923" s="876"/>
    </row>
    <row r="924" spans="1:7">
      <c r="A924" s="876"/>
      <c r="B924" s="876"/>
      <c r="C924" s="892"/>
      <c r="D924" s="899"/>
      <c r="E924" s="894"/>
      <c r="F924" s="888"/>
      <c r="G924" s="876"/>
    </row>
    <row r="925" spans="1:7">
      <c r="A925" s="876"/>
      <c r="B925" s="876"/>
      <c r="C925" s="892"/>
      <c r="D925" s="899"/>
      <c r="E925" s="894"/>
      <c r="F925" s="888"/>
      <c r="G925" s="876"/>
    </row>
    <row r="926" spans="1:7">
      <c r="A926" s="876"/>
      <c r="B926" s="876"/>
      <c r="C926" s="892"/>
      <c r="D926" s="899"/>
      <c r="E926" s="894"/>
      <c r="F926" s="888"/>
      <c r="G926" s="876"/>
    </row>
    <row r="927" spans="1:7">
      <c r="A927" s="876"/>
      <c r="B927" s="876"/>
      <c r="C927" s="892"/>
      <c r="D927" s="899"/>
      <c r="E927" s="894"/>
      <c r="F927" s="888"/>
      <c r="G927" s="876"/>
    </row>
    <row r="928" spans="1:7">
      <c r="A928" s="876"/>
      <c r="B928" s="876"/>
      <c r="C928" s="892"/>
      <c r="D928" s="899"/>
      <c r="E928" s="894"/>
      <c r="F928" s="888"/>
      <c r="G928" s="876"/>
    </row>
    <row r="929" spans="1:7">
      <c r="A929" s="876"/>
      <c r="B929" s="876"/>
      <c r="C929" s="892"/>
      <c r="D929" s="899"/>
      <c r="E929" s="894"/>
      <c r="F929" s="888"/>
      <c r="G929" s="876"/>
    </row>
    <row r="930" spans="1:7">
      <c r="A930" s="876"/>
      <c r="B930" s="900"/>
      <c r="C930" s="892"/>
      <c r="D930" s="899"/>
      <c r="E930" s="894"/>
      <c r="F930" s="888"/>
      <c r="G930" s="876"/>
    </row>
    <row r="931" spans="1:7">
      <c r="A931" s="876"/>
      <c r="B931" s="876"/>
      <c r="C931" s="892"/>
      <c r="D931" s="899"/>
      <c r="E931" s="894"/>
      <c r="F931" s="888"/>
      <c r="G931" s="876"/>
    </row>
    <row r="932" spans="1:7">
      <c r="A932" s="876"/>
      <c r="B932" s="900"/>
      <c r="C932" s="892"/>
      <c r="D932" s="899"/>
      <c r="E932" s="894"/>
      <c r="F932" s="888"/>
      <c r="G932" s="876"/>
    </row>
    <row r="933" spans="1:7">
      <c r="A933" s="876"/>
      <c r="B933" s="876"/>
      <c r="C933" s="892"/>
      <c r="D933" s="899"/>
      <c r="E933" s="894"/>
      <c r="F933" s="888"/>
      <c r="G933" s="876"/>
    </row>
    <row r="934" spans="1:7">
      <c r="A934" s="876"/>
      <c r="B934" s="876"/>
      <c r="C934" s="892"/>
      <c r="D934" s="899"/>
      <c r="E934" s="894"/>
      <c r="F934" s="888"/>
      <c r="G934" s="876"/>
    </row>
    <row r="935" spans="1:7">
      <c r="A935" s="876"/>
      <c r="B935" s="876"/>
      <c r="C935" s="892"/>
      <c r="D935" s="899"/>
      <c r="E935" s="894"/>
      <c r="F935" s="888"/>
      <c r="G935" s="876"/>
    </row>
    <row r="936" spans="1:7">
      <c r="A936" s="876"/>
      <c r="B936" s="876"/>
      <c r="C936" s="892"/>
      <c r="D936" s="899"/>
      <c r="E936" s="894"/>
      <c r="F936" s="888"/>
      <c r="G936" s="876"/>
    </row>
    <row r="937" spans="1:7">
      <c r="A937" s="876"/>
      <c r="B937" s="876"/>
      <c r="C937" s="892"/>
      <c r="D937" s="899"/>
      <c r="E937" s="894"/>
      <c r="F937" s="888"/>
      <c r="G937" s="876"/>
    </row>
    <row r="938" spans="1:7">
      <c r="A938" s="876"/>
      <c r="B938" s="876"/>
      <c r="C938" s="892"/>
      <c r="D938" s="899"/>
      <c r="E938" s="894"/>
      <c r="F938" s="888"/>
      <c r="G938" s="876"/>
    </row>
    <row r="939" spans="1:7">
      <c r="A939" s="876"/>
      <c r="B939" s="876"/>
      <c r="C939" s="892"/>
      <c r="D939" s="899"/>
      <c r="E939" s="894"/>
      <c r="F939" s="888"/>
      <c r="G939" s="876"/>
    </row>
    <row r="940" spans="1:7">
      <c r="A940" s="876"/>
      <c r="B940" s="876"/>
      <c r="C940" s="892"/>
      <c r="D940" s="899"/>
      <c r="E940" s="894"/>
      <c r="F940" s="888"/>
      <c r="G940" s="876"/>
    </row>
    <row r="941" spans="1:7">
      <c r="A941" s="876"/>
      <c r="B941" s="876"/>
      <c r="C941" s="892"/>
      <c r="D941" s="899"/>
      <c r="E941" s="894"/>
      <c r="F941" s="888"/>
      <c r="G941" s="876"/>
    </row>
    <row r="942" spans="1:7">
      <c r="A942" s="876"/>
      <c r="B942" s="876"/>
      <c r="C942" s="892"/>
      <c r="D942" s="899"/>
      <c r="E942" s="894"/>
      <c r="F942" s="888"/>
      <c r="G942" s="876"/>
    </row>
    <row r="943" spans="1:7">
      <c r="A943" s="876"/>
      <c r="B943" s="876"/>
      <c r="C943" s="892"/>
      <c r="D943" s="899"/>
      <c r="E943" s="894"/>
      <c r="F943" s="888"/>
      <c r="G943" s="876"/>
    </row>
    <row r="944" spans="1:7">
      <c r="A944" s="876"/>
      <c r="B944" s="876"/>
      <c r="C944" s="892"/>
      <c r="D944" s="899"/>
      <c r="E944" s="894"/>
      <c r="F944" s="888"/>
      <c r="G944" s="876"/>
    </row>
    <row r="945" spans="1:7">
      <c r="A945" s="876"/>
      <c r="B945" s="876"/>
      <c r="C945" s="892"/>
      <c r="D945" s="899"/>
      <c r="E945" s="894"/>
      <c r="F945" s="888"/>
      <c r="G945" s="876"/>
    </row>
    <row r="946" spans="1:7">
      <c r="A946" s="876"/>
      <c r="B946" s="876"/>
      <c r="C946" s="892"/>
      <c r="D946" s="899"/>
      <c r="E946" s="894"/>
      <c r="F946" s="888"/>
      <c r="G946" s="876"/>
    </row>
    <row r="947" spans="1:7">
      <c r="A947" s="876"/>
      <c r="B947" s="876"/>
      <c r="C947" s="892"/>
      <c r="D947" s="899"/>
      <c r="E947" s="894"/>
      <c r="F947" s="888"/>
      <c r="G947" s="876"/>
    </row>
    <row r="948" spans="1:7">
      <c r="A948" s="876"/>
      <c r="B948" s="876"/>
      <c r="C948" s="892"/>
      <c r="D948" s="899"/>
      <c r="E948" s="894"/>
      <c r="F948" s="888"/>
      <c r="G948" s="876"/>
    </row>
    <row r="949" spans="1:7">
      <c r="A949" s="876"/>
      <c r="B949" s="876"/>
      <c r="C949" s="892"/>
      <c r="D949" s="899"/>
      <c r="E949" s="894"/>
      <c r="F949" s="888"/>
      <c r="G949" s="876"/>
    </row>
    <row r="950" spans="1:7">
      <c r="A950" s="876"/>
      <c r="B950" s="876"/>
      <c r="C950" s="892"/>
      <c r="D950" s="899"/>
      <c r="E950" s="894"/>
      <c r="F950" s="888"/>
      <c r="G950" s="876"/>
    </row>
    <row r="951" spans="1:7">
      <c r="A951" s="876"/>
      <c r="B951" s="901"/>
      <c r="C951" s="892"/>
      <c r="D951" s="899"/>
      <c r="E951" s="894"/>
      <c r="F951" s="888"/>
      <c r="G951" s="876"/>
    </row>
    <row r="952" spans="1:7">
      <c r="A952" s="876"/>
      <c r="B952" s="876"/>
      <c r="C952" s="892"/>
      <c r="D952" s="899"/>
      <c r="E952" s="894"/>
      <c r="F952" s="888"/>
      <c r="G952" s="876"/>
    </row>
    <row r="953" spans="1:7">
      <c r="A953" s="876"/>
      <c r="B953" s="876"/>
      <c r="C953" s="892"/>
      <c r="D953" s="899"/>
      <c r="E953" s="894"/>
      <c r="F953" s="888"/>
      <c r="G953" s="876"/>
    </row>
    <row r="954" spans="1:7">
      <c r="A954" s="876"/>
      <c r="B954" s="876"/>
      <c r="C954" s="892"/>
      <c r="D954" s="899"/>
      <c r="E954" s="894"/>
      <c r="F954" s="888"/>
      <c r="G954" s="876"/>
    </row>
    <row r="955" spans="1:7">
      <c r="A955" s="876"/>
      <c r="B955" s="876"/>
      <c r="C955" s="892"/>
      <c r="D955" s="899"/>
      <c r="E955" s="894"/>
      <c r="F955" s="888"/>
      <c r="G955" s="876"/>
    </row>
    <row r="956" spans="1:7">
      <c r="A956" s="876"/>
      <c r="B956" s="876"/>
      <c r="C956" s="892"/>
      <c r="D956" s="899"/>
      <c r="E956" s="894"/>
      <c r="F956" s="888"/>
      <c r="G956" s="876"/>
    </row>
    <row r="957" spans="1:7">
      <c r="A957" s="876"/>
      <c r="B957" s="900"/>
      <c r="C957" s="892"/>
      <c r="D957" s="899"/>
      <c r="E957" s="894"/>
      <c r="F957" s="888"/>
      <c r="G957" s="876"/>
    </row>
    <row r="958" spans="1:7">
      <c r="A958" s="876"/>
      <c r="B958" s="876"/>
      <c r="C958" s="892"/>
      <c r="D958" s="899"/>
      <c r="E958" s="894"/>
      <c r="F958" s="888"/>
      <c r="G958" s="876"/>
    </row>
    <row r="959" spans="1:7">
      <c r="A959" s="876"/>
      <c r="B959" s="901"/>
      <c r="C959" s="892"/>
      <c r="D959" s="899"/>
      <c r="E959" s="894"/>
      <c r="F959" s="888"/>
      <c r="G959" s="876"/>
    </row>
  </sheetData>
  <autoFilter ref="A5:AH47">
    <sortState ref="A6:AH47">
      <sortCondition ref="J5:J47"/>
    </sortState>
  </autoFilter>
  <mergeCells count="5">
    <mergeCell ref="G4:H4"/>
    <mergeCell ref="J4:L4"/>
    <mergeCell ref="N4:P4"/>
    <mergeCell ref="R4:S4"/>
    <mergeCell ref="U4:AH4"/>
  </mergeCells>
  <pageMargins left="0.7" right="0.7" top="0.75" bottom="0.75" header="0.3" footer="0.3"/>
  <pageSetup scale="22" orientation="landscape" r:id="rId1"/>
  <headerFooter scaleWithDoc="0" alignWithMargins="0">
    <oddHeader>&amp;LUT 11-035-200
DPU 32.1&amp;R&amp;"Arial,Bold"Attachment DPU 32.1 -1</oddHeader>
    <oddFooter>&amp;L&amp;F&amp;Cpage &amp;P of &amp;N</oddFooter>
  </headerFooter>
</worksheet>
</file>

<file path=xl/worksheets/sheet15.xml><?xml version="1.0" encoding="utf-8"?>
<worksheet xmlns="http://schemas.openxmlformats.org/spreadsheetml/2006/main" xmlns:r="http://schemas.openxmlformats.org/officeDocument/2006/relationships">
  <sheetPr>
    <pageSetUpPr fitToPage="1"/>
  </sheetPr>
  <dimension ref="A1:AI27"/>
  <sheetViews>
    <sheetView zoomScale="85" zoomScaleNormal="85" workbookViewId="0">
      <pane ySplit="6" topLeftCell="A7" activePane="bottomLeft" state="frozen"/>
      <selection pane="bottomLeft" activeCell="H25" sqref="H25:P26"/>
    </sheetView>
  </sheetViews>
  <sheetFormatPr defaultRowHeight="12.75"/>
  <cols>
    <col min="1" max="1" width="27.85546875" style="818" customWidth="1"/>
    <col min="2" max="6" width="14.28515625" style="826" customWidth="1"/>
    <col min="7" max="30" width="14.28515625" style="818" customWidth="1"/>
    <col min="31" max="31" width="9.140625" style="818"/>
    <col min="32" max="35" width="14.28515625" style="818" customWidth="1"/>
    <col min="36" max="16384" width="9.140625" style="818"/>
  </cols>
  <sheetData>
    <row r="1" spans="1:35">
      <c r="A1" s="825" t="s">
        <v>202</v>
      </c>
    </row>
    <row r="2" spans="1:35">
      <c r="A2" s="825" t="s">
        <v>3564</v>
      </c>
    </row>
    <row r="3" spans="1:35">
      <c r="A3" s="1082" t="s">
        <v>3663</v>
      </c>
    </row>
    <row r="4" spans="1:35">
      <c r="A4" s="825" t="s">
        <v>3664</v>
      </c>
    </row>
    <row r="5" spans="1:35">
      <c r="G5" s="820"/>
      <c r="H5" s="820"/>
      <c r="I5" s="820"/>
      <c r="J5" s="820"/>
      <c r="K5" s="820"/>
      <c r="L5" s="820"/>
      <c r="M5" s="820"/>
      <c r="N5" s="820"/>
      <c r="O5" s="820"/>
      <c r="P5" s="820"/>
      <c r="Q5" s="820"/>
      <c r="R5" s="820"/>
      <c r="S5" s="820"/>
      <c r="T5" s="820"/>
      <c r="U5" s="820"/>
      <c r="V5" s="820"/>
      <c r="W5" s="820"/>
      <c r="X5" s="820"/>
      <c r="Y5" s="820"/>
      <c r="Z5" s="820"/>
      <c r="AA5" s="820"/>
      <c r="AB5" s="820"/>
      <c r="AC5" s="820"/>
      <c r="AD5" s="820"/>
      <c r="AF5" s="824"/>
      <c r="AG5" s="824"/>
    </row>
    <row r="6" spans="1:35">
      <c r="A6" s="845" t="s">
        <v>3665</v>
      </c>
      <c r="B6" s="902" t="s">
        <v>176</v>
      </c>
      <c r="C6" s="902" t="s">
        <v>181</v>
      </c>
      <c r="D6" s="902" t="s">
        <v>175</v>
      </c>
      <c r="E6" s="1034" t="s">
        <v>182</v>
      </c>
      <c r="F6" s="1034" t="s">
        <v>183</v>
      </c>
      <c r="G6" s="1083">
        <v>40695</v>
      </c>
      <c r="H6" s="1083">
        <v>40725</v>
      </c>
      <c r="I6" s="1083">
        <v>40756</v>
      </c>
      <c r="J6" s="1083">
        <v>40787</v>
      </c>
      <c r="K6" s="1083">
        <v>40817</v>
      </c>
      <c r="L6" s="1083">
        <v>40848</v>
      </c>
      <c r="M6" s="1083">
        <v>40878</v>
      </c>
      <c r="N6" s="1083">
        <v>40909</v>
      </c>
      <c r="O6" s="1083">
        <v>40940</v>
      </c>
      <c r="P6" s="1083">
        <v>40969</v>
      </c>
      <c r="Q6" s="1083"/>
      <c r="R6" s="1083"/>
      <c r="S6" s="1083"/>
      <c r="T6" s="1083"/>
      <c r="U6" s="1083"/>
      <c r="V6" s="1083"/>
      <c r="W6" s="1083"/>
      <c r="X6" s="1083"/>
      <c r="Y6" s="1083"/>
      <c r="Z6" s="1083"/>
      <c r="AA6" s="1083"/>
      <c r="AB6" s="1083"/>
      <c r="AC6" s="1083"/>
      <c r="AD6" s="1083"/>
      <c r="AE6" s="825"/>
      <c r="AF6" s="1083"/>
      <c r="AG6" s="1083"/>
      <c r="AH6" s="1083"/>
      <c r="AI6" s="1083"/>
    </row>
    <row r="8" spans="1:35">
      <c r="A8" s="817" t="s">
        <v>379</v>
      </c>
      <c r="B8" s="873"/>
      <c r="C8" s="873"/>
      <c r="D8" s="873"/>
      <c r="E8" s="873"/>
      <c r="F8" s="873"/>
      <c r="G8" s="819"/>
      <c r="H8" s="819"/>
      <c r="I8" s="819"/>
      <c r="J8" s="819"/>
      <c r="K8" s="819"/>
      <c r="L8" s="819"/>
      <c r="M8" s="819"/>
      <c r="N8" s="819"/>
      <c r="O8" s="819"/>
      <c r="P8" s="819"/>
      <c r="Q8" s="819"/>
      <c r="R8" s="819"/>
      <c r="S8" s="819"/>
      <c r="T8" s="819"/>
      <c r="U8" s="819"/>
      <c r="V8" s="819"/>
      <c r="W8" s="819"/>
      <c r="X8" s="819"/>
      <c r="Y8" s="819"/>
      <c r="Z8" s="819"/>
      <c r="AA8" s="819"/>
      <c r="AB8" s="819"/>
      <c r="AC8" s="819"/>
      <c r="AD8" s="819"/>
      <c r="AI8" s="831"/>
    </row>
    <row r="9" spans="1:35">
      <c r="A9" s="1084"/>
      <c r="B9" s="902" t="s">
        <v>22</v>
      </c>
      <c r="C9" s="873" t="s">
        <v>106</v>
      </c>
      <c r="D9" s="873" t="s">
        <v>36</v>
      </c>
      <c r="E9" s="873" t="str">
        <f>C9&amp;D9&amp;B9</f>
        <v>DGNLPCA</v>
      </c>
      <c r="F9" s="873" t="str">
        <f>D9&amp;B9</f>
        <v>GNLPCA</v>
      </c>
      <c r="G9" s="833">
        <v>0</v>
      </c>
      <c r="H9" s="833">
        <v>28478.811352649253</v>
      </c>
      <c r="I9" s="833">
        <v>29016.173135242381</v>
      </c>
      <c r="J9" s="833">
        <v>29446.469086996356</v>
      </c>
      <c r="K9" s="833">
        <v>30102.832242283832</v>
      </c>
      <c r="L9" s="833">
        <v>30646.9823959614</v>
      </c>
      <c r="M9" s="833">
        <v>31058.670922615787</v>
      </c>
      <c r="N9" s="833">
        <v>31476.469152069127</v>
      </c>
      <c r="O9" s="833">
        <v>31771.844449849366</v>
      </c>
      <c r="P9" s="833">
        <v>32037.021420681926</v>
      </c>
      <c r="Q9" s="833"/>
      <c r="R9" s="833"/>
      <c r="S9" s="833"/>
      <c r="T9" s="833"/>
      <c r="U9" s="833"/>
      <c r="V9" s="833"/>
      <c r="W9" s="833"/>
      <c r="X9" s="833"/>
      <c r="Y9" s="833"/>
      <c r="Z9" s="833"/>
      <c r="AA9" s="833"/>
      <c r="AB9" s="833"/>
      <c r="AC9" s="833"/>
      <c r="AD9" s="833"/>
      <c r="AF9" s="831"/>
      <c r="AG9" s="831"/>
      <c r="AH9" s="831"/>
      <c r="AI9" s="831"/>
    </row>
    <row r="10" spans="1:35">
      <c r="A10" s="1084"/>
      <c r="B10" s="902" t="s">
        <v>1</v>
      </c>
      <c r="C10" s="873" t="s">
        <v>106</v>
      </c>
      <c r="D10" s="873" t="s">
        <v>36</v>
      </c>
      <c r="E10" s="873" t="str">
        <f t="shared" ref="E10:E22" si="0">C10&amp;D10&amp;B10</f>
        <v>DGNLPDGP</v>
      </c>
      <c r="F10" s="873" t="str">
        <f t="shared" ref="F10:F22" si="1">D10&amp;B10</f>
        <v>GNLPDGP</v>
      </c>
      <c r="G10" s="833">
        <v>0</v>
      </c>
      <c r="H10" s="833">
        <v>4964.0713086806909</v>
      </c>
      <c r="I10" s="833">
        <v>5057.737514559888</v>
      </c>
      <c r="J10" s="833">
        <v>5132.7413397509499</v>
      </c>
      <c r="K10" s="833">
        <v>5247.1503811569073</v>
      </c>
      <c r="L10" s="833">
        <v>5341.9998512431557</v>
      </c>
      <c r="M10" s="833">
        <v>5413.7602620963971</v>
      </c>
      <c r="N10" s="833">
        <v>5486.5856401630972</v>
      </c>
      <c r="O10" s="833">
        <v>5538.0717792033593</v>
      </c>
      <c r="P10" s="833">
        <v>5584.2941224160904</v>
      </c>
      <c r="Q10" s="833"/>
      <c r="R10" s="833"/>
      <c r="S10" s="833"/>
      <c r="T10" s="833"/>
      <c r="U10" s="833"/>
      <c r="V10" s="833"/>
      <c r="W10" s="833"/>
      <c r="X10" s="833"/>
      <c r="Y10" s="833"/>
      <c r="Z10" s="833"/>
      <c r="AA10" s="833"/>
      <c r="AB10" s="833"/>
      <c r="AC10" s="833"/>
      <c r="AD10" s="833"/>
      <c r="AF10" s="831"/>
      <c r="AG10" s="831"/>
      <c r="AH10" s="831"/>
      <c r="AI10" s="831"/>
    </row>
    <row r="11" spans="1:35">
      <c r="A11" s="1084"/>
      <c r="B11" s="902" t="s">
        <v>5</v>
      </c>
      <c r="C11" s="873" t="s">
        <v>106</v>
      </c>
      <c r="D11" s="873" t="s">
        <v>36</v>
      </c>
      <c r="E11" s="873" t="str">
        <f t="shared" si="0"/>
        <v>DGNLPDGU</v>
      </c>
      <c r="F11" s="873" t="str">
        <f t="shared" si="1"/>
        <v>GNLPDGU</v>
      </c>
      <c r="G11" s="833">
        <v>0</v>
      </c>
      <c r="H11" s="833">
        <v>12409.401235943136</v>
      </c>
      <c r="I11" s="833">
        <v>12643.552088887336</v>
      </c>
      <c r="J11" s="833">
        <v>12831.049911370028</v>
      </c>
      <c r="K11" s="833">
        <v>13117.054606214648</v>
      </c>
      <c r="L11" s="833">
        <v>13354.163434457821</v>
      </c>
      <c r="M11" s="833">
        <v>13533.55322879393</v>
      </c>
      <c r="N11" s="833">
        <v>13715.60527446229</v>
      </c>
      <c r="O11" s="833">
        <v>13844.312562837238</v>
      </c>
      <c r="P11" s="833">
        <v>13959.861185595579</v>
      </c>
      <c r="Q11" s="833"/>
      <c r="R11" s="833"/>
      <c r="S11" s="833"/>
      <c r="T11" s="833"/>
      <c r="U11" s="833"/>
      <c r="V11" s="833"/>
      <c r="W11" s="833"/>
      <c r="X11" s="833"/>
      <c r="Y11" s="833"/>
      <c r="Z11" s="833"/>
      <c r="AA11" s="833"/>
      <c r="AB11" s="833"/>
      <c r="AC11" s="833"/>
      <c r="AD11" s="833"/>
      <c r="AF11" s="831"/>
      <c r="AG11" s="831"/>
      <c r="AH11" s="831"/>
      <c r="AI11" s="831"/>
    </row>
    <row r="12" spans="1:35">
      <c r="A12" s="1084"/>
      <c r="B12" s="902" t="s">
        <v>33</v>
      </c>
      <c r="C12" s="873" t="s">
        <v>106</v>
      </c>
      <c r="D12" s="873" t="s">
        <v>36</v>
      </c>
      <c r="E12" s="873" t="str">
        <f t="shared" si="0"/>
        <v>DGNLPID</v>
      </c>
      <c r="F12" s="873" t="str">
        <f t="shared" si="1"/>
        <v>GNLPID</v>
      </c>
      <c r="G12" s="833">
        <v>0</v>
      </c>
      <c r="H12" s="833">
        <v>61860.850903137318</v>
      </c>
      <c r="I12" s="833">
        <v>63028.092636031666</v>
      </c>
      <c r="J12" s="833">
        <v>63962.769065678367</v>
      </c>
      <c r="K12" s="833">
        <v>65388.502140867764</v>
      </c>
      <c r="L12" s="833">
        <v>66570.489377228878</v>
      </c>
      <c r="M12" s="833">
        <v>67464.747295880748</v>
      </c>
      <c r="N12" s="833">
        <v>68372.276534365039</v>
      </c>
      <c r="O12" s="833">
        <v>69013.882219033258</v>
      </c>
      <c r="P12" s="833">
        <v>69589.891970721597</v>
      </c>
      <c r="Q12" s="833"/>
      <c r="R12" s="833"/>
      <c r="S12" s="833"/>
      <c r="T12" s="833"/>
      <c r="U12" s="833"/>
      <c r="V12" s="833"/>
      <c r="W12" s="833"/>
      <c r="X12" s="833"/>
      <c r="Y12" s="833"/>
      <c r="Z12" s="833"/>
      <c r="AA12" s="833"/>
      <c r="AB12" s="833"/>
      <c r="AC12" s="833"/>
      <c r="AD12" s="833"/>
      <c r="AF12" s="831"/>
      <c r="AG12" s="831"/>
      <c r="AH12" s="831"/>
      <c r="AI12" s="831"/>
    </row>
    <row r="13" spans="1:35">
      <c r="A13" s="1084"/>
      <c r="B13" s="902" t="s">
        <v>25</v>
      </c>
      <c r="C13" s="873" t="s">
        <v>106</v>
      </c>
      <c r="D13" s="873" t="s">
        <v>36</v>
      </c>
      <c r="E13" s="873" t="str">
        <f t="shared" si="0"/>
        <v>DGNLPOR</v>
      </c>
      <c r="F13" s="873" t="str">
        <f t="shared" si="1"/>
        <v>GNLPOR</v>
      </c>
      <c r="G13" s="833">
        <v>0</v>
      </c>
      <c r="H13" s="833">
        <v>259630.10073872245</v>
      </c>
      <c r="I13" s="833">
        <v>264529.01635778375</v>
      </c>
      <c r="J13" s="833">
        <v>268451.85498745693</v>
      </c>
      <c r="K13" s="833">
        <v>274435.65922767925</v>
      </c>
      <c r="L13" s="833">
        <v>279396.46175089118</v>
      </c>
      <c r="M13" s="833">
        <v>283149.66381837532</v>
      </c>
      <c r="N13" s="833">
        <v>286958.5656386874</v>
      </c>
      <c r="O13" s="833">
        <v>289651.38583292911</v>
      </c>
      <c r="P13" s="833">
        <v>292068.89978034468</v>
      </c>
      <c r="Q13" s="833"/>
      <c r="R13" s="833"/>
      <c r="S13" s="833"/>
      <c r="T13" s="833"/>
      <c r="U13" s="833"/>
      <c r="V13" s="833"/>
      <c r="W13" s="833"/>
      <c r="X13" s="833"/>
      <c r="Y13" s="833"/>
      <c r="Z13" s="833"/>
      <c r="AA13" s="833"/>
      <c r="AB13" s="833"/>
      <c r="AC13" s="833"/>
      <c r="AD13" s="833"/>
      <c r="AF13" s="831"/>
      <c r="AG13" s="831"/>
      <c r="AH13" s="831"/>
      <c r="AI13" s="831"/>
    </row>
    <row r="14" spans="1:35">
      <c r="A14" s="1084"/>
      <c r="B14" s="902" t="s">
        <v>42</v>
      </c>
      <c r="C14" s="873" t="s">
        <v>106</v>
      </c>
      <c r="D14" s="873" t="s">
        <v>36</v>
      </c>
      <c r="E14" s="873" t="str">
        <f t="shared" si="0"/>
        <v>DGNLPSE</v>
      </c>
      <c r="F14" s="873" t="str">
        <f t="shared" si="1"/>
        <v>GNLPSE</v>
      </c>
      <c r="G14" s="833">
        <v>0</v>
      </c>
      <c r="H14" s="833">
        <v>2309.6877964462874</v>
      </c>
      <c r="I14" s="833">
        <v>2353.2688973624431</v>
      </c>
      <c r="J14" s="833">
        <v>2388.1667481301488</v>
      </c>
      <c r="K14" s="833">
        <v>2441.3990951909905</v>
      </c>
      <c r="L14" s="833">
        <v>2485.5307463972313</v>
      </c>
      <c r="M14" s="833">
        <v>2518.9194982723034</v>
      </c>
      <c r="N14" s="833">
        <v>2552.8037591003267</v>
      </c>
      <c r="O14" s="833">
        <v>2576.7592785989045</v>
      </c>
      <c r="P14" s="833">
        <v>2598.2656541932492</v>
      </c>
      <c r="Q14" s="833"/>
      <c r="R14" s="833"/>
      <c r="S14" s="833"/>
      <c r="T14" s="833"/>
      <c r="U14" s="833"/>
      <c r="V14" s="833"/>
      <c r="W14" s="833"/>
      <c r="X14" s="833"/>
      <c r="Y14" s="833"/>
      <c r="Z14" s="833"/>
      <c r="AA14" s="833"/>
      <c r="AB14" s="833"/>
      <c r="AC14" s="833"/>
      <c r="AD14" s="833"/>
      <c r="AF14" s="831"/>
      <c r="AG14" s="831"/>
      <c r="AH14" s="831"/>
      <c r="AI14" s="831"/>
    </row>
    <row r="15" spans="1:35">
      <c r="A15" s="1084"/>
      <c r="B15" s="902" t="s">
        <v>7</v>
      </c>
      <c r="C15" s="873" t="s">
        <v>106</v>
      </c>
      <c r="D15" s="873" t="s">
        <v>36</v>
      </c>
      <c r="E15" s="873" t="str">
        <f t="shared" si="0"/>
        <v>DGNLPSG</v>
      </c>
      <c r="F15" s="873" t="str">
        <f t="shared" si="1"/>
        <v>GNLPSG</v>
      </c>
      <c r="G15" s="833">
        <v>0</v>
      </c>
      <c r="H15" s="833">
        <v>249295.94273268167</v>
      </c>
      <c r="I15" s="833">
        <v>253999.86490559942</v>
      </c>
      <c r="J15" s="833">
        <v>257766.56126164604</v>
      </c>
      <c r="K15" s="833">
        <v>263512.18981145445</v>
      </c>
      <c r="L15" s="833">
        <v>268275.53557997663</v>
      </c>
      <c r="M15" s="833">
        <v>271879.34748397965</v>
      </c>
      <c r="N15" s="833">
        <v>275536.64210185793</v>
      </c>
      <c r="O15" s="833">
        <v>278122.27892525791</v>
      </c>
      <c r="P15" s="833">
        <v>280443.56762358523</v>
      </c>
      <c r="Q15" s="833"/>
      <c r="R15" s="833"/>
      <c r="S15" s="833"/>
      <c r="T15" s="833"/>
      <c r="U15" s="833"/>
      <c r="V15" s="833"/>
      <c r="W15" s="833"/>
      <c r="X15" s="833"/>
      <c r="Y15" s="833"/>
      <c r="Z15" s="833"/>
      <c r="AA15" s="833"/>
      <c r="AB15" s="833"/>
      <c r="AC15" s="833"/>
      <c r="AD15" s="833"/>
      <c r="AF15" s="831"/>
      <c r="AG15" s="831"/>
      <c r="AH15" s="831"/>
      <c r="AI15" s="831"/>
    </row>
    <row r="16" spans="1:35">
      <c r="A16" s="1084"/>
      <c r="B16" s="902" t="s">
        <v>38</v>
      </c>
      <c r="C16" s="873" t="s">
        <v>106</v>
      </c>
      <c r="D16" s="873" t="s">
        <v>36</v>
      </c>
      <c r="E16" s="873" t="str">
        <f t="shared" si="0"/>
        <v>DGNLPSO</v>
      </c>
      <c r="F16" s="873" t="str">
        <f t="shared" si="1"/>
        <v>GNLPSO</v>
      </c>
      <c r="G16" s="833">
        <v>0</v>
      </c>
      <c r="H16" s="833">
        <v>43332.324048992697</v>
      </c>
      <c r="I16" s="833">
        <v>44149.954202391069</v>
      </c>
      <c r="J16" s="833">
        <v>44804.676879805003</v>
      </c>
      <c r="K16" s="833">
        <v>45803.375195775639</v>
      </c>
      <c r="L16" s="833">
        <v>46631.33428783487</v>
      </c>
      <c r="M16" s="833">
        <v>47257.744583662781</v>
      </c>
      <c r="N16" s="833">
        <v>47893.451181160337</v>
      </c>
      <c r="O16" s="833">
        <v>48342.883496329297</v>
      </c>
      <c r="P16" s="833">
        <v>48746.367135030312</v>
      </c>
      <c r="Q16" s="833"/>
      <c r="R16" s="833"/>
      <c r="S16" s="833"/>
      <c r="T16" s="833"/>
      <c r="U16" s="833"/>
      <c r="V16" s="833"/>
      <c r="W16" s="833"/>
      <c r="X16" s="833"/>
      <c r="Y16" s="833"/>
      <c r="Z16" s="833"/>
      <c r="AA16" s="833"/>
      <c r="AB16" s="833"/>
      <c r="AC16" s="833"/>
      <c r="AD16" s="833"/>
      <c r="AF16" s="831"/>
      <c r="AG16" s="831"/>
      <c r="AH16" s="831"/>
      <c r="AI16" s="831"/>
    </row>
    <row r="17" spans="1:35">
      <c r="A17" s="1084"/>
      <c r="B17" s="902" t="s">
        <v>12</v>
      </c>
      <c r="C17" s="873" t="s">
        <v>106</v>
      </c>
      <c r="D17" s="873" t="s">
        <v>36</v>
      </c>
      <c r="E17" s="873" t="str">
        <f t="shared" si="0"/>
        <v>DGNLPSSGCH</v>
      </c>
      <c r="F17" s="873" t="str">
        <f t="shared" si="1"/>
        <v>GNLPSSGCH</v>
      </c>
      <c r="G17" s="833">
        <v>0</v>
      </c>
      <c r="H17" s="833">
        <v>6909.9501556614696</v>
      </c>
      <c r="I17" s="833">
        <v>7040.3328140981776</v>
      </c>
      <c r="J17" s="833">
        <v>7144.737578116753</v>
      </c>
      <c r="K17" s="833">
        <v>7303.994108555733</v>
      </c>
      <c r="L17" s="833">
        <v>7436.0238619238544</v>
      </c>
      <c r="M17" s="833">
        <v>7535.9138174284362</v>
      </c>
      <c r="N17" s="833">
        <v>7637.286199333611</v>
      </c>
      <c r="O17" s="833">
        <v>7708.9545200230295</v>
      </c>
      <c r="P17" s="833">
        <v>7773.2956762669619</v>
      </c>
      <c r="Q17" s="833"/>
      <c r="R17" s="833"/>
      <c r="S17" s="833"/>
      <c r="T17" s="833"/>
      <c r="U17" s="833"/>
      <c r="V17" s="833"/>
      <c r="W17" s="833"/>
      <c r="X17" s="833"/>
      <c r="Y17" s="833"/>
      <c r="Z17" s="833"/>
      <c r="AA17" s="833"/>
      <c r="AB17" s="833"/>
      <c r="AC17" s="833"/>
      <c r="AD17" s="833"/>
      <c r="AF17" s="831"/>
      <c r="AG17" s="831"/>
      <c r="AH17" s="831"/>
      <c r="AI17" s="831"/>
    </row>
    <row r="18" spans="1:35">
      <c r="A18" s="1084"/>
      <c r="B18" s="902" t="s">
        <v>19</v>
      </c>
      <c r="C18" s="873" t="s">
        <v>106</v>
      </c>
      <c r="D18" s="873" t="s">
        <v>36</v>
      </c>
      <c r="E18" s="873" t="str">
        <f t="shared" si="0"/>
        <v>DGNLPSSGCT</v>
      </c>
      <c r="F18" s="873" t="str">
        <f t="shared" si="1"/>
        <v>GNLPSSGCT</v>
      </c>
      <c r="G18" s="833">
        <v>0</v>
      </c>
      <c r="H18" s="833">
        <v>229.61719043630865</v>
      </c>
      <c r="I18" s="833">
        <v>233.9497976241224</v>
      </c>
      <c r="J18" s="833">
        <v>237.41916108435944</v>
      </c>
      <c r="K18" s="833">
        <v>242.71124514491839</v>
      </c>
      <c r="L18" s="833">
        <v>247.09858518926706</v>
      </c>
      <c r="M18" s="833">
        <v>250.41792185871867</v>
      </c>
      <c r="N18" s="833">
        <v>253.78651946022691</v>
      </c>
      <c r="O18" s="833">
        <v>256.16805305587951</v>
      </c>
      <c r="P18" s="833">
        <v>258.30610545761078</v>
      </c>
      <c r="Q18" s="833"/>
      <c r="R18" s="833"/>
      <c r="S18" s="833"/>
      <c r="T18" s="833"/>
      <c r="U18" s="833"/>
      <c r="V18" s="833"/>
      <c r="W18" s="833"/>
      <c r="X18" s="833"/>
      <c r="Y18" s="833"/>
      <c r="Z18" s="833"/>
      <c r="AA18" s="833"/>
      <c r="AB18" s="833"/>
      <c r="AC18" s="833"/>
      <c r="AD18" s="833"/>
      <c r="AF18" s="831"/>
      <c r="AG18" s="831"/>
      <c r="AH18" s="831"/>
      <c r="AI18" s="831"/>
    </row>
    <row r="19" spans="1:35">
      <c r="A19" s="1084"/>
      <c r="B19" s="902" t="s">
        <v>31</v>
      </c>
      <c r="C19" s="873" t="s">
        <v>106</v>
      </c>
      <c r="D19" s="873" t="s">
        <v>36</v>
      </c>
      <c r="E19" s="873" t="str">
        <f t="shared" si="0"/>
        <v>DGNLPUT</v>
      </c>
      <c r="F19" s="873" t="str">
        <f t="shared" si="1"/>
        <v>GNLPUT</v>
      </c>
      <c r="G19" s="833">
        <v>0</v>
      </c>
      <c r="H19" s="833">
        <v>338923.564827225</v>
      </c>
      <c r="I19" s="833">
        <v>345318.65515256027</v>
      </c>
      <c r="J19" s="833">
        <v>350439.56543541211</v>
      </c>
      <c r="K19" s="833">
        <v>358250.87952632073</v>
      </c>
      <c r="L19" s="833">
        <v>364726.75759587815</v>
      </c>
      <c r="M19" s="833">
        <v>369626.22272187588</v>
      </c>
      <c r="N19" s="833">
        <v>374598.39882681909</v>
      </c>
      <c r="O19" s="833">
        <v>378113.63152547134</v>
      </c>
      <c r="P19" s="833">
        <v>381269.47687139362</v>
      </c>
      <c r="Q19" s="833"/>
      <c r="R19" s="833"/>
      <c r="S19" s="833"/>
      <c r="T19" s="833"/>
      <c r="U19" s="833"/>
      <c r="V19" s="833"/>
      <c r="W19" s="833"/>
      <c r="X19" s="833"/>
      <c r="Y19" s="833"/>
      <c r="Z19" s="833"/>
      <c r="AA19" s="833"/>
      <c r="AB19" s="833"/>
      <c r="AC19" s="833"/>
      <c r="AD19" s="833"/>
      <c r="AF19" s="831"/>
      <c r="AG19" s="831"/>
      <c r="AH19" s="831"/>
      <c r="AI19" s="831"/>
    </row>
    <row r="20" spans="1:35">
      <c r="A20" s="1084"/>
      <c r="B20" s="902" t="s">
        <v>27</v>
      </c>
      <c r="C20" s="873" t="s">
        <v>106</v>
      </c>
      <c r="D20" s="873" t="s">
        <v>36</v>
      </c>
      <c r="E20" s="873" t="str">
        <f t="shared" si="0"/>
        <v>DGNLPWA</v>
      </c>
      <c r="F20" s="873" t="str">
        <f t="shared" si="1"/>
        <v>GNLPWA</v>
      </c>
      <c r="G20" s="833">
        <v>0</v>
      </c>
      <c r="H20" s="833">
        <v>58272.003154084661</v>
      </c>
      <c r="I20" s="833">
        <v>59371.527537402661</v>
      </c>
      <c r="J20" s="833">
        <v>60251.978857765251</v>
      </c>
      <c r="K20" s="833">
        <v>61594.998247918935</v>
      </c>
      <c r="L20" s="833">
        <v>62708.412676588385</v>
      </c>
      <c r="M20" s="833">
        <v>63550.790359653911</v>
      </c>
      <c r="N20" s="833">
        <v>64405.669428973328</v>
      </c>
      <c r="O20" s="833">
        <v>65010.052458544109</v>
      </c>
      <c r="P20" s="833">
        <v>65552.645093096187</v>
      </c>
      <c r="Q20" s="833"/>
      <c r="R20" s="833"/>
      <c r="S20" s="833"/>
      <c r="T20" s="833"/>
      <c r="U20" s="833"/>
      <c r="V20" s="833"/>
      <c r="W20" s="833"/>
      <c r="X20" s="833"/>
      <c r="Y20" s="833"/>
      <c r="Z20" s="833"/>
      <c r="AA20" s="833"/>
      <c r="AB20" s="833"/>
      <c r="AC20" s="833"/>
      <c r="AD20" s="833"/>
      <c r="AF20" s="831"/>
      <c r="AG20" s="831"/>
      <c r="AH20" s="831"/>
      <c r="AI20" s="831"/>
    </row>
    <row r="21" spans="1:35">
      <c r="A21" s="1084"/>
      <c r="B21" s="902" t="s">
        <v>29</v>
      </c>
      <c r="C21" s="873" t="s">
        <v>106</v>
      </c>
      <c r="D21" s="873" t="s">
        <v>36</v>
      </c>
      <c r="E21" s="873" t="str">
        <f t="shared" si="0"/>
        <v>DGNLPWYP</v>
      </c>
      <c r="F21" s="873" t="str">
        <f t="shared" si="1"/>
        <v>GNLPWYP</v>
      </c>
      <c r="G21" s="833">
        <v>0</v>
      </c>
      <c r="H21" s="833">
        <v>92008.443410073291</v>
      </c>
      <c r="I21" s="833">
        <v>93744.534869517462</v>
      </c>
      <c r="J21" s="833">
        <v>95134.721427386423</v>
      </c>
      <c r="K21" s="833">
        <v>97255.278759710156</v>
      </c>
      <c r="L21" s="833">
        <v>99013.301873851393</v>
      </c>
      <c r="M21" s="833">
        <v>100343.37215094999</v>
      </c>
      <c r="N21" s="833">
        <v>101693.1814627038</v>
      </c>
      <c r="O21" s="833">
        <v>102647.47063699613</v>
      </c>
      <c r="P21" s="833">
        <v>103504.19601125346</v>
      </c>
      <c r="Q21" s="833"/>
      <c r="R21" s="833"/>
      <c r="S21" s="833"/>
      <c r="T21" s="833"/>
      <c r="U21" s="833"/>
      <c r="V21" s="833"/>
      <c r="W21" s="833"/>
      <c r="X21" s="833"/>
      <c r="Y21" s="833"/>
      <c r="Z21" s="833"/>
      <c r="AA21" s="833"/>
      <c r="AB21" s="833"/>
      <c r="AC21" s="833"/>
      <c r="AD21" s="833"/>
      <c r="AF21" s="831"/>
      <c r="AG21" s="831"/>
      <c r="AH21" s="831"/>
      <c r="AI21" s="831"/>
    </row>
    <row r="22" spans="1:35">
      <c r="A22" s="1084"/>
      <c r="B22" s="902" t="s">
        <v>35</v>
      </c>
      <c r="C22" s="873" t="s">
        <v>106</v>
      </c>
      <c r="D22" s="873" t="s">
        <v>36</v>
      </c>
      <c r="E22" s="873" t="str">
        <f t="shared" si="0"/>
        <v>DGNLPWYU</v>
      </c>
      <c r="F22" s="873" t="str">
        <f t="shared" si="1"/>
        <v>GNLPWYU</v>
      </c>
      <c r="G22" s="833">
        <v>0</v>
      </c>
      <c r="H22" s="833">
        <v>22208.001145265684</v>
      </c>
      <c r="I22" s="833">
        <v>22627.040090939237</v>
      </c>
      <c r="J22" s="833">
        <v>22962.588259401207</v>
      </c>
      <c r="K22" s="833">
        <v>23474.425411725981</v>
      </c>
      <c r="L22" s="833">
        <v>23898.757982577601</v>
      </c>
      <c r="M22" s="833">
        <v>24219.79593455599</v>
      </c>
      <c r="N22" s="833">
        <v>24545.598280844104</v>
      </c>
      <c r="O22" s="833">
        <v>24775.934261870803</v>
      </c>
      <c r="P22" s="833">
        <v>24982.72134996322</v>
      </c>
      <c r="Q22" s="833"/>
      <c r="R22" s="833"/>
      <c r="S22" s="833"/>
      <c r="T22" s="833"/>
      <c r="U22" s="833"/>
      <c r="V22" s="833"/>
      <c r="W22" s="833"/>
      <c r="X22" s="833"/>
      <c r="Y22" s="833"/>
      <c r="Z22" s="833"/>
      <c r="AA22" s="833"/>
      <c r="AB22" s="833"/>
      <c r="AC22" s="833"/>
      <c r="AD22" s="833"/>
      <c r="AF22" s="831"/>
      <c r="AG22" s="831"/>
      <c r="AH22" s="831"/>
      <c r="AI22" s="831"/>
    </row>
    <row r="23" spans="1:35">
      <c r="A23" s="1084"/>
      <c r="B23" s="902"/>
      <c r="C23" s="873"/>
      <c r="D23" s="873"/>
      <c r="E23" s="873"/>
      <c r="F23" s="87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F23" s="831"/>
      <c r="AG23" s="831"/>
      <c r="AI23" s="831"/>
    </row>
    <row r="24" spans="1:35" s="819" customFormat="1">
      <c r="A24" s="817" t="s">
        <v>380</v>
      </c>
      <c r="B24" s="873"/>
      <c r="C24" s="873"/>
      <c r="D24" s="873"/>
      <c r="E24" s="873"/>
      <c r="F24" s="873"/>
      <c r="AI24" s="831"/>
    </row>
    <row r="25" spans="1:35" s="819" customFormat="1">
      <c r="A25" s="819" t="s">
        <v>3666</v>
      </c>
      <c r="B25" s="873" t="s">
        <v>7</v>
      </c>
      <c r="C25" s="873" t="s">
        <v>106</v>
      </c>
      <c r="D25" s="873" t="s">
        <v>3</v>
      </c>
      <c r="E25" s="873" t="str">
        <f>C25&amp;D25&amp;B25</f>
        <v>DSTMPSG</v>
      </c>
      <c r="F25" s="873" t="str">
        <f>D25&amp;B25</f>
        <v>STMPSG</v>
      </c>
      <c r="G25" s="833">
        <v>0</v>
      </c>
      <c r="H25" s="833">
        <v>106031.56000000065</v>
      </c>
      <c r="I25" s="833">
        <v>106031.51000000318</v>
      </c>
      <c r="J25" s="833">
        <v>106031.51999999782</v>
      </c>
      <c r="K25" s="833">
        <v>106031.57000000043</v>
      </c>
      <c r="L25" s="833">
        <v>106031.55999999879</v>
      </c>
      <c r="M25" s="833">
        <v>106031.5499999983</v>
      </c>
      <c r="N25" s="833">
        <v>106031.58000000114</v>
      </c>
      <c r="O25" s="833">
        <v>106031.54000000085</v>
      </c>
      <c r="P25" s="833">
        <v>106031.54999999946</v>
      </c>
      <c r="Q25" s="833"/>
      <c r="R25" s="833"/>
      <c r="S25" s="833"/>
      <c r="T25" s="833"/>
      <c r="U25" s="833"/>
      <c r="V25" s="833"/>
      <c r="W25" s="833"/>
      <c r="X25" s="833"/>
      <c r="Y25" s="833"/>
      <c r="Z25" s="833"/>
      <c r="AA25" s="833"/>
      <c r="AB25" s="833"/>
      <c r="AC25" s="833"/>
      <c r="AD25" s="833"/>
      <c r="AF25" s="831"/>
      <c r="AG25" s="831"/>
      <c r="AH25" s="831"/>
      <c r="AI25" s="831"/>
    </row>
    <row r="26" spans="1:35" s="819" customFormat="1">
      <c r="A26" s="819" t="s">
        <v>3666</v>
      </c>
      <c r="B26" s="873" t="s">
        <v>7</v>
      </c>
      <c r="C26" s="873" t="s">
        <v>106</v>
      </c>
      <c r="D26" s="873" t="s">
        <v>36</v>
      </c>
      <c r="E26" s="873" t="s">
        <v>141</v>
      </c>
      <c r="F26" s="873" t="str">
        <f>D26&amp;B26</f>
        <v>GNLPSG</v>
      </c>
      <c r="G26" s="833">
        <v>0</v>
      </c>
      <c r="H26" s="833">
        <v>927.30000000000609</v>
      </c>
      <c r="I26" s="833">
        <v>927.31999999999061</v>
      </c>
      <c r="J26" s="833">
        <v>-2171.629999999996</v>
      </c>
      <c r="K26" s="833">
        <v>927.31999999999289</v>
      </c>
      <c r="L26" s="833">
        <v>927.31000000001131</v>
      </c>
      <c r="M26" s="833">
        <v>936.32999999999515</v>
      </c>
      <c r="N26" s="833">
        <v>927.31000000000222</v>
      </c>
      <c r="O26" s="833">
        <v>927.34000000000208</v>
      </c>
      <c r="P26" s="833">
        <v>948.94999999999106</v>
      </c>
      <c r="Q26" s="833"/>
      <c r="R26" s="833"/>
      <c r="S26" s="833"/>
      <c r="T26" s="833"/>
      <c r="U26" s="833"/>
      <c r="V26" s="833"/>
      <c r="W26" s="833"/>
      <c r="X26" s="833"/>
      <c r="Y26" s="833"/>
      <c r="Z26" s="833"/>
      <c r="AA26" s="833"/>
      <c r="AB26" s="833"/>
      <c r="AC26" s="833"/>
      <c r="AD26" s="833"/>
      <c r="AF26" s="831"/>
      <c r="AG26" s="831"/>
      <c r="AH26" s="831"/>
      <c r="AI26" s="831"/>
    </row>
    <row r="27" spans="1:35" s="819" customFormat="1">
      <c r="B27" s="873"/>
      <c r="C27" s="873"/>
      <c r="D27" s="873"/>
      <c r="E27" s="873"/>
      <c r="F27" s="873"/>
      <c r="G27" s="833"/>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F27" s="831"/>
      <c r="AG27" s="831"/>
      <c r="AI27" s="831"/>
    </row>
  </sheetData>
  <pageMargins left="0.75" right="0.75" top="1" bottom="1" header="0.5" footer="0.5"/>
  <pageSetup scale="51" orientation="landscape" r:id="rId1"/>
  <headerFooter scaleWithDoc="0" alignWithMargins="0">
    <oddHeader>&amp;LUT 11-035-200
DPU 39.2&amp;R&amp;"Arial,Bold"Attachment DPU 39.2</oddHeader>
    <oddFooter>&amp;L&amp;F&amp;Cpage &amp;P of &amp;N</oddFooter>
  </headerFooter>
</worksheet>
</file>

<file path=xl/worksheets/sheet16.xml><?xml version="1.0" encoding="utf-8"?>
<worksheet xmlns="http://schemas.openxmlformats.org/spreadsheetml/2006/main" xmlns:r="http://schemas.openxmlformats.org/officeDocument/2006/relationships">
  <sheetPr codeName="Sheet13">
    <pageSetUpPr fitToPage="1"/>
  </sheetPr>
  <dimension ref="A1:AG98"/>
  <sheetViews>
    <sheetView zoomScale="85" zoomScaleNormal="85" workbookViewId="0">
      <pane xSplit="2" ySplit="6" topLeftCell="C7" activePane="bottomRight" state="frozen"/>
      <selection pane="topRight" activeCell="C1" sqref="C1"/>
      <selection pane="bottomLeft" activeCell="A7" sqref="A7"/>
      <selection pane="bottomRight" activeCell="J5" sqref="J5"/>
    </sheetView>
  </sheetViews>
  <sheetFormatPr defaultRowHeight="12.75"/>
  <cols>
    <col min="1" max="3" width="9.140625" style="818"/>
    <col min="4" max="4" width="2.85546875" style="818" customWidth="1"/>
    <col min="5" max="6" width="15.85546875" style="818" customWidth="1"/>
    <col min="7" max="7" width="14.28515625" style="818" customWidth="1"/>
    <col min="8" max="8" width="2.85546875" style="818" customWidth="1"/>
    <col min="9" max="10" width="15.85546875" style="818" customWidth="1"/>
    <col min="11" max="11" width="14.28515625" style="818" customWidth="1"/>
    <col min="12" max="12" width="2.7109375" style="818" customWidth="1"/>
    <col min="13" max="14" width="15.85546875" style="818" customWidth="1"/>
    <col min="15" max="15" width="14.28515625" style="818" customWidth="1"/>
    <col min="16" max="16" width="2.7109375" style="818" customWidth="1"/>
    <col min="17" max="18" width="15.85546875" style="818" customWidth="1"/>
    <col min="19" max="19" width="14.28515625" style="818" customWidth="1"/>
    <col min="20" max="20" width="2.7109375" style="818" customWidth="1"/>
    <col min="21" max="22" width="15.85546875" style="818" customWidth="1"/>
    <col min="23" max="23" width="14.28515625" style="818" customWidth="1"/>
    <col min="24" max="24" width="2.7109375" style="818" customWidth="1"/>
    <col min="25" max="25" width="14.28515625" style="819" customWidth="1"/>
    <col min="26" max="26" width="9.140625" style="818"/>
    <col min="27" max="27" width="16.7109375" style="818" bestFit="1" customWidth="1"/>
    <col min="28" max="28" width="13.42578125" style="818" bestFit="1" customWidth="1"/>
    <col min="29" max="30" width="9.140625" style="818"/>
    <col min="31" max="31" width="9.5703125" style="818" bestFit="1" customWidth="1"/>
    <col min="32" max="32" width="9.140625" style="818"/>
    <col min="33" max="33" width="9.7109375" style="818" bestFit="1" customWidth="1"/>
    <col min="34" max="16384" width="9.140625" style="818"/>
  </cols>
  <sheetData>
    <row r="1" spans="1:33">
      <c r="A1" s="817" t="s">
        <v>202</v>
      </c>
    </row>
    <row r="2" spans="1:33">
      <c r="A2" s="817" t="s">
        <v>3564</v>
      </c>
    </row>
    <row r="3" spans="1:33">
      <c r="A3" s="817" t="s">
        <v>3565</v>
      </c>
    </row>
    <row r="4" spans="1:33">
      <c r="E4" s="820"/>
      <c r="I4" s="820"/>
      <c r="M4" s="821"/>
      <c r="Q4" s="821"/>
      <c r="U4" s="821"/>
      <c r="Y4" s="822">
        <v>2010</v>
      </c>
      <c r="AA4" s="1194" t="s">
        <v>3582</v>
      </c>
      <c r="AB4" s="1194"/>
      <c r="AC4" s="1194"/>
    </row>
    <row r="5" spans="1:33">
      <c r="E5" s="823" t="s">
        <v>3566</v>
      </c>
      <c r="F5" s="824"/>
      <c r="G5" s="824"/>
      <c r="H5" s="825"/>
      <c r="I5" s="823" t="s">
        <v>3567</v>
      </c>
      <c r="J5" s="824"/>
      <c r="K5" s="824"/>
      <c r="M5" s="823" t="s">
        <v>3568</v>
      </c>
      <c r="N5" s="824"/>
      <c r="O5" s="824"/>
      <c r="Q5" s="823" t="s">
        <v>3569</v>
      </c>
      <c r="R5" s="824"/>
      <c r="S5" s="824"/>
      <c r="T5" s="824"/>
      <c r="U5" s="823" t="s">
        <v>3570</v>
      </c>
      <c r="V5" s="824"/>
      <c r="W5" s="824"/>
      <c r="X5" s="824"/>
      <c r="Y5" s="823" t="s">
        <v>3571</v>
      </c>
      <c r="AA5" s="823" t="s">
        <v>3572</v>
      </c>
      <c r="AB5" s="824"/>
      <c r="AC5" s="824"/>
      <c r="AE5" s="826"/>
      <c r="AG5" s="826"/>
    </row>
    <row r="6" spans="1:33">
      <c r="A6" s="827" t="s">
        <v>175</v>
      </c>
      <c r="B6" s="827" t="s">
        <v>176</v>
      </c>
      <c r="C6" s="845"/>
      <c r="E6" s="828" t="s">
        <v>3573</v>
      </c>
      <c r="F6" s="828" t="s">
        <v>48</v>
      </c>
      <c r="G6" s="828" t="s">
        <v>3574</v>
      </c>
      <c r="H6" s="825"/>
      <c r="I6" s="828" t="s">
        <v>3573</v>
      </c>
      <c r="J6" s="828" t="s">
        <v>48</v>
      </c>
      <c r="K6" s="828" t="s">
        <v>3574</v>
      </c>
      <c r="M6" s="828" t="s">
        <v>3573</v>
      </c>
      <c r="N6" s="828" t="s">
        <v>48</v>
      </c>
      <c r="O6" s="828" t="s">
        <v>3574</v>
      </c>
      <c r="Q6" s="828" t="s">
        <v>3573</v>
      </c>
      <c r="R6" s="828" t="s">
        <v>48</v>
      </c>
      <c r="S6" s="828" t="s">
        <v>3574</v>
      </c>
      <c r="T6" s="828"/>
      <c r="U6" s="828" t="s">
        <v>3575</v>
      </c>
      <c r="V6" s="828" t="s">
        <v>3576</v>
      </c>
      <c r="W6" s="828" t="s">
        <v>3574</v>
      </c>
      <c r="X6" s="828"/>
      <c r="Y6" s="829" t="s">
        <v>3577</v>
      </c>
      <c r="AA6" s="830" t="s">
        <v>3573</v>
      </c>
      <c r="AB6" s="830" t="s">
        <v>48</v>
      </c>
      <c r="AC6" s="828" t="s">
        <v>3574</v>
      </c>
      <c r="AE6" s="826" t="s">
        <v>3578</v>
      </c>
      <c r="AG6" s="826" t="s">
        <v>1440</v>
      </c>
    </row>
    <row r="8" spans="1:33">
      <c r="A8" s="818" t="s">
        <v>3</v>
      </c>
      <c r="B8" s="818" t="s">
        <v>1</v>
      </c>
      <c r="C8" s="818" t="str">
        <f>A8&amp;B8</f>
        <v>STMPDGP</v>
      </c>
      <c r="E8" s="831">
        <v>1235172767.0999999</v>
      </c>
      <c r="F8" s="831">
        <v>-6996982.580000001</v>
      </c>
      <c r="G8" s="832">
        <f>IF(ISERROR(F8/E8),0,F8/E8)</f>
        <v>-5.6647804795987083E-3</v>
      </c>
      <c r="I8" s="833">
        <v>1226886320.7200003</v>
      </c>
      <c r="J8" s="831">
        <v>-17038677.48</v>
      </c>
      <c r="K8" s="832">
        <f>IF(ISERROR(J8/I8),0,J8/I8)</f>
        <v>-1.3887739387297777E-2</v>
      </c>
      <c r="M8" s="833">
        <v>1209480466.3099997</v>
      </c>
      <c r="N8" s="831">
        <v>-18958976.75</v>
      </c>
      <c r="O8" s="832">
        <f>IF(ISERROR(N8/M8),0,N8/M8)</f>
        <v>-1.5675306280755311E-2</v>
      </c>
      <c r="Q8" s="833">
        <v>1190488349.46</v>
      </c>
      <c r="R8" s="831">
        <v>-25683003.189999994</v>
      </c>
      <c r="S8" s="832">
        <f>IF(ISERROR(R8/Q8),0,R8/Q8)</f>
        <v>-2.1573502337632857E-2</v>
      </c>
      <c r="T8" s="832"/>
      <c r="U8" s="833">
        <v>1165470241.9500003</v>
      </c>
      <c r="V8" s="831">
        <v>-36651986.590000004</v>
      </c>
      <c r="W8" s="832">
        <f>IF(ISERROR(V8/U8),0,V8/U8)</f>
        <v>-3.1448238891690558E-2</v>
      </c>
      <c r="X8" s="832"/>
      <c r="Y8" s="834">
        <f>SUM(G8,K8,O8,S8,W8)/4.75</f>
        <v>-1.857885628988952E-2</v>
      </c>
      <c r="Z8" s="835"/>
      <c r="AA8" s="831">
        <v>1128581500.5600002</v>
      </c>
      <c r="AB8" s="836">
        <v>-47857022.839999989</v>
      </c>
      <c r="AC8" s="832">
        <f>IF(ISERROR(AB8/AA8),0,AB8/AA8)</f>
        <v>-4.2404578505188521E-2</v>
      </c>
      <c r="AE8" s="835">
        <f>(AC8+W8+S8+O8+K8)/5</f>
        <v>-2.4997873080513003E-2</v>
      </c>
      <c r="AG8" s="835">
        <f>AE8-Y8</f>
        <v>-6.419016790623483E-3</v>
      </c>
    </row>
    <row r="9" spans="1:33">
      <c r="A9" s="818" t="s">
        <v>3</v>
      </c>
      <c r="B9" s="818" t="s">
        <v>5</v>
      </c>
      <c r="C9" s="818" t="str">
        <f t="shared" ref="C9:C12" si="0">A9&amp;B9</f>
        <v>STMPDGU</v>
      </c>
      <c r="E9" s="831">
        <v>1369210947.4199998</v>
      </c>
      <c r="F9" s="831">
        <v>-13587292.570000002</v>
      </c>
      <c r="G9" s="832">
        <f>IF(ISERROR(F9/E9),0,F9/E9)</f>
        <v>-9.9234472201690307E-3</v>
      </c>
      <c r="I9" s="833">
        <v>1355514113.9400001</v>
      </c>
      <c r="J9" s="831">
        <v>-33313402.960000005</v>
      </c>
      <c r="K9" s="832">
        <f>IF(ISERROR(J9/I9),0,J9/I9)</f>
        <v>-2.4576212536193905E-2</v>
      </c>
      <c r="M9" s="833">
        <v>1321095809.6000001</v>
      </c>
      <c r="N9" s="831">
        <v>-7132283.96</v>
      </c>
      <c r="O9" s="832">
        <f>IF(ISERROR(N9/M9),0,N9/M9)</f>
        <v>-5.398763593201847E-3</v>
      </c>
      <c r="Q9" s="833">
        <v>1313829823.5800002</v>
      </c>
      <c r="R9" s="831">
        <v>-9463707.8899999969</v>
      </c>
      <c r="S9" s="832">
        <f>IF(ISERROR(R9/Q9),0,R9/Q9)</f>
        <v>-7.2031458870470255E-3</v>
      </c>
      <c r="T9" s="832"/>
      <c r="U9" s="833">
        <v>1304366115.6900001</v>
      </c>
      <c r="V9" s="831">
        <v>-13052142.98</v>
      </c>
      <c r="W9" s="832">
        <f>IF(ISERROR(V9/U9),0,V9/U9)</f>
        <v>-1.0006502639863128E-2</v>
      </c>
      <c r="X9" s="832"/>
      <c r="Y9" s="834">
        <f t="shared" ref="Y9:Y12" si="1">SUM(G9,K9,O9,S9,W9)/4.75</f>
        <v>-1.2022751973994723E-2</v>
      </c>
      <c r="Z9" s="835"/>
      <c r="AA9" s="831">
        <v>1290196016.02</v>
      </c>
      <c r="AB9" s="836">
        <v>-68623167.469999999</v>
      </c>
      <c r="AC9" s="832">
        <f t="shared" ref="AC9:AC12" si="2">IF(ISERROR(AB9/AA9),0,AB9/AA9)</f>
        <v>-5.3188171888554521E-2</v>
      </c>
      <c r="AE9" s="835">
        <f t="shared" ref="AE9:AE72" si="3">(AC9+W9+S9+O9+K9)/5</f>
        <v>-2.0074559308972086E-2</v>
      </c>
      <c r="AG9" s="835">
        <f t="shared" ref="AG9:AG72" si="4">AE9-Y9</f>
        <v>-8.0518073349773629E-3</v>
      </c>
    </row>
    <row r="10" spans="1:33">
      <c r="A10" s="818" t="s">
        <v>3</v>
      </c>
      <c r="B10" s="818" t="s">
        <v>1356</v>
      </c>
      <c r="C10" s="818" t="str">
        <f t="shared" si="0"/>
        <v>STMPNUTIL</v>
      </c>
      <c r="E10" s="831">
        <v>30700137.109999999</v>
      </c>
      <c r="F10" s="831">
        <v>0</v>
      </c>
      <c r="G10" s="832">
        <f>IF(ISERROR(F10/E10),0,F10/E10)</f>
        <v>0</v>
      </c>
      <c r="I10" s="833">
        <v>30261837.209999997</v>
      </c>
      <c r="J10" s="831">
        <v>0</v>
      </c>
      <c r="K10" s="832">
        <f>IF(ISERROR(J10/I10),0,J10/I10)</f>
        <v>0</v>
      </c>
      <c r="M10" s="833">
        <v>26574784.520000003</v>
      </c>
      <c r="N10" s="831">
        <v>0</v>
      </c>
      <c r="O10" s="832">
        <f>IF(ISERROR(N10/M10),0,N10/M10)</f>
        <v>0</v>
      </c>
      <c r="Q10" s="833">
        <v>27254154.530000001</v>
      </c>
      <c r="R10" s="831">
        <v>-1670586</v>
      </c>
      <c r="S10" s="832">
        <f>IF(ISERROR(R10/Q10),0,R10/Q10)</f>
        <v>-6.1296562994133719E-2</v>
      </c>
      <c r="T10" s="832"/>
      <c r="U10" s="833">
        <v>37319815</v>
      </c>
      <c r="V10" s="831">
        <v>0</v>
      </c>
      <c r="W10" s="832">
        <f>IF(ISERROR(V10/U10),0,V10/U10)</f>
        <v>0</v>
      </c>
      <c r="X10" s="832"/>
      <c r="Y10" s="834">
        <f t="shared" si="1"/>
        <v>-1.2904539577712362E-2</v>
      </c>
      <c r="Z10" s="835"/>
      <c r="AA10" s="831">
        <v>42346157</v>
      </c>
      <c r="AB10" s="836">
        <v>-2571779</v>
      </c>
      <c r="AC10" s="832">
        <f t="shared" si="2"/>
        <v>-6.0732287938194719E-2</v>
      </c>
      <c r="AE10" s="835">
        <f t="shared" si="3"/>
        <v>-2.4405770186465687E-2</v>
      </c>
      <c r="AG10" s="835">
        <f t="shared" si="4"/>
        <v>-1.1501230608753325E-2</v>
      </c>
    </row>
    <row r="11" spans="1:33">
      <c r="A11" s="818" t="s">
        <v>3</v>
      </c>
      <c r="B11" s="818" t="s">
        <v>7</v>
      </c>
      <c r="C11" s="818" t="str">
        <f t="shared" si="0"/>
        <v>STMPSG</v>
      </c>
      <c r="E11" s="831">
        <v>1509982593.4599986</v>
      </c>
      <c r="F11" s="831">
        <v>-6668429.5300000012</v>
      </c>
      <c r="G11" s="832">
        <f>IF(ISERROR(F11/E11),0,F11/E11)</f>
        <v>-4.4162294048170807E-3</v>
      </c>
      <c r="I11" s="833">
        <v>1773340537.9899979</v>
      </c>
      <c r="J11" s="831">
        <v>-8399938.75</v>
      </c>
      <c r="K11" s="832">
        <f>IF(ISERROR(J11/I11),0,J11/I11)</f>
        <v>-4.7367883212780749E-3</v>
      </c>
      <c r="M11" s="833">
        <v>1942714126.6599996</v>
      </c>
      <c r="N11" s="831">
        <v>-7337289.1099999994</v>
      </c>
      <c r="O11" s="832">
        <f>IF(ISERROR(N11/M11),0,N11/M11)</f>
        <v>-3.7768238822737097E-3</v>
      </c>
      <c r="Q11" s="833">
        <v>2072167719.4399989</v>
      </c>
      <c r="R11" s="831">
        <v>-21193958.369999997</v>
      </c>
      <c r="S11" s="832">
        <f>IF(ISERROR(R11/Q11),0,R11/Q11)</f>
        <v>-1.0227916481455296E-2</v>
      </c>
      <c r="T11" s="832"/>
      <c r="U11" s="833">
        <v>2298153222.9299998</v>
      </c>
      <c r="V11" s="831">
        <v>-33369740.379999999</v>
      </c>
      <c r="W11" s="832">
        <f>IF(ISERROR(V11/U11),0,V11/U11)</f>
        <v>-1.4520241751964516E-2</v>
      </c>
      <c r="X11" s="832"/>
      <c r="Y11" s="834">
        <f t="shared" si="1"/>
        <v>-7.9322104930081433E-3</v>
      </c>
      <c r="Z11" s="835"/>
      <c r="AA11" s="831">
        <v>2942452555.2800031</v>
      </c>
      <c r="AB11" s="836">
        <v>-38806479.159999989</v>
      </c>
      <c r="AC11" s="832">
        <f t="shared" si="2"/>
        <v>-1.3188480844105632E-2</v>
      </c>
      <c r="AE11" s="835">
        <f t="shared" si="3"/>
        <v>-9.2900502562154458E-3</v>
      </c>
      <c r="AG11" s="835">
        <f t="shared" si="4"/>
        <v>-1.3578397632073025E-3</v>
      </c>
    </row>
    <row r="12" spans="1:33">
      <c r="A12" s="818" t="s">
        <v>3</v>
      </c>
      <c r="B12" s="818" t="s">
        <v>12</v>
      </c>
      <c r="C12" s="818" t="str">
        <f t="shared" si="0"/>
        <v>STMPSSGCH</v>
      </c>
      <c r="E12" s="831">
        <v>373290176.80999994</v>
      </c>
      <c r="F12" s="831">
        <v>-776510.1</v>
      </c>
      <c r="G12" s="832">
        <f>IF(ISERROR(F12/E12),0,F12/E12)</f>
        <v>-2.0801782319475122E-3</v>
      </c>
      <c r="I12" s="833">
        <v>374952559.25</v>
      </c>
      <c r="J12" s="831">
        <v>-3029052.42</v>
      </c>
      <c r="K12" s="832">
        <f>IF(ISERROR(J12/I12),0,J12/I12)</f>
        <v>-8.0784951196462597E-3</v>
      </c>
      <c r="M12" s="833">
        <v>386501261.10000002</v>
      </c>
      <c r="N12" s="831">
        <v>-70945405.399999991</v>
      </c>
      <c r="O12" s="832">
        <f>IF(ISERROR(N12/M12),0,N12/M12)</f>
        <v>-0.18355801789129009</v>
      </c>
      <c r="Q12" s="833">
        <v>507484017.20999992</v>
      </c>
      <c r="R12" s="831">
        <v>-834858.07000000007</v>
      </c>
      <c r="S12" s="832">
        <f>IF(ISERROR(R12/Q12),0,R12/Q12)</f>
        <v>-1.6450923412126511E-3</v>
      </c>
      <c r="T12" s="832"/>
      <c r="U12" s="833">
        <v>519384928.52999997</v>
      </c>
      <c r="V12" s="831">
        <v>-1267065.3999999999</v>
      </c>
      <c r="W12" s="832">
        <f>IF(ISERROR(V12/U12),0,V12/U12)</f>
        <v>-2.4395498028526516E-3</v>
      </c>
      <c r="X12" s="832"/>
      <c r="Y12" s="834">
        <f t="shared" si="1"/>
        <v>-4.1642385976199826E-2</v>
      </c>
      <c r="Z12" s="835"/>
      <c r="AA12" s="831">
        <v>520363342.25999999</v>
      </c>
      <c r="AB12" s="836">
        <v>-3314888.25</v>
      </c>
      <c r="AC12" s="832">
        <f t="shared" si="2"/>
        <v>-6.3703339201471136E-3</v>
      </c>
      <c r="AE12" s="835">
        <f t="shared" si="3"/>
        <v>-4.0418297815029751E-2</v>
      </c>
      <c r="AG12" s="835">
        <f t="shared" si="4"/>
        <v>1.2240881611700755E-3</v>
      </c>
    </row>
    <row r="13" spans="1:33">
      <c r="E13" s="837">
        <f>SUBTOTAL(9,E8:E12)</f>
        <v>4518356621.8999977</v>
      </c>
      <c r="F13" s="837">
        <f>SUBTOTAL(9,F8:F12)</f>
        <v>-28029214.780000005</v>
      </c>
      <c r="I13" s="838">
        <f>SUBTOTAL(9,I8:I12)</f>
        <v>4760955369.1099987</v>
      </c>
      <c r="J13" s="837">
        <f>SUBTOTAL(9,J8:J12)</f>
        <v>-61781071.610000007</v>
      </c>
      <c r="M13" s="838">
        <f>SUBTOTAL(9,M8:M12)</f>
        <v>4886366448.1899996</v>
      </c>
      <c r="N13" s="837">
        <f>SUBTOTAL(9,N8:N12)</f>
        <v>-104373955.22</v>
      </c>
      <c r="Q13" s="838">
        <f>SUBTOTAL(9,Q8:Q12)</f>
        <v>5111224064.2199993</v>
      </c>
      <c r="R13" s="837">
        <f>SUBTOTAL(9,R8:R12)</f>
        <v>-58846113.519999988</v>
      </c>
      <c r="U13" s="838">
        <f>SUBTOTAL(9,U8:U12)</f>
        <v>5324694324.0999994</v>
      </c>
      <c r="V13" s="837">
        <f>SUBTOTAL(9,V8:V12)</f>
        <v>-84340935.350000009</v>
      </c>
      <c r="Z13" s="835"/>
      <c r="AA13" s="837">
        <f>SUBTOTAL(9,AA8:AA12)</f>
        <v>5923939571.1200027</v>
      </c>
      <c r="AB13" s="837">
        <f>SUBTOTAL(9,AB8:AB12)</f>
        <v>-161173336.71999997</v>
      </c>
      <c r="AE13" s="835"/>
      <c r="AG13" s="835"/>
    </row>
    <row r="14" spans="1:33">
      <c r="E14" s="831"/>
      <c r="F14" s="831"/>
      <c r="I14" s="833"/>
      <c r="J14" s="831"/>
      <c r="M14" s="833"/>
      <c r="N14" s="831"/>
      <c r="Q14" s="833"/>
      <c r="R14" s="831"/>
      <c r="U14" s="833"/>
      <c r="V14" s="831"/>
      <c r="Z14" s="835"/>
      <c r="AE14" s="835"/>
      <c r="AG14" s="835"/>
    </row>
    <row r="15" spans="1:33">
      <c r="A15" s="818" t="s">
        <v>13</v>
      </c>
      <c r="B15" s="818" t="s">
        <v>1</v>
      </c>
      <c r="C15" s="818" t="str">
        <f t="shared" ref="C15:C19" si="5">A15&amp;B15</f>
        <v>HYDPDGP</v>
      </c>
      <c r="E15" s="831">
        <v>233972989.37000012</v>
      </c>
      <c r="F15" s="831">
        <v>-226711.51</v>
      </c>
      <c r="G15" s="832">
        <f>IF(ISERROR(F15/E15),0,F15/E15)</f>
        <v>-9.689644544459918E-4</v>
      </c>
      <c r="I15" s="833">
        <v>234807949.01000017</v>
      </c>
      <c r="J15" s="831">
        <v>-7131086.5899999999</v>
      </c>
      <c r="K15" s="832">
        <f>IF(ISERROR(J15/I15),0,J15/I15)</f>
        <v>-3.0369868737690375E-2</v>
      </c>
      <c r="M15" s="833">
        <v>226380006.54999998</v>
      </c>
      <c r="N15" s="831">
        <v>-630912.31999999995</v>
      </c>
      <c r="O15" s="832">
        <f>IF(ISERROR(N15/M15),0,N15/M15)</f>
        <v>-2.7869613117121805E-3</v>
      </c>
      <c r="Q15" s="833">
        <v>225749094.2300002</v>
      </c>
      <c r="R15" s="831">
        <v>-1679621.0599999998</v>
      </c>
      <c r="S15" s="832">
        <f>IF(ISERROR(R15/Q15),0,R15/Q15)</f>
        <v>-7.4402117347534061E-3</v>
      </c>
      <c r="T15" s="832"/>
      <c r="U15" s="833">
        <v>224202929.12000021</v>
      </c>
      <c r="V15" s="831">
        <v>-1457316.77</v>
      </c>
      <c r="W15" s="832">
        <f>IF(ISERROR(V15/U15),0,V15/U15)</f>
        <v>-6.4999898784551553E-3</v>
      </c>
      <c r="X15" s="832"/>
      <c r="Y15" s="834">
        <f>SUM(G15,K15,O15,S15,W15)/4.75</f>
        <v>-1.0119157077275181E-2</v>
      </c>
      <c r="Z15" s="835"/>
      <c r="AA15" s="831">
        <v>222598538.26000023</v>
      </c>
      <c r="AB15" s="836">
        <v>-4001367.7700000005</v>
      </c>
      <c r="AC15" s="832">
        <f>IF(ISERROR(AB15/AA15),0,AB15/AA15)</f>
        <v>-1.7975714491558388E-2</v>
      </c>
      <c r="AE15" s="835">
        <f t="shared" si="3"/>
        <v>-1.3014549230833899E-2</v>
      </c>
      <c r="AG15" s="835">
        <f t="shared" si="4"/>
        <v>-2.8953921535587179E-3</v>
      </c>
    </row>
    <row r="16" spans="1:33">
      <c r="A16" s="818" t="s">
        <v>13</v>
      </c>
      <c r="B16" s="818" t="s">
        <v>5</v>
      </c>
      <c r="C16" s="818" t="str">
        <f t="shared" si="5"/>
        <v>HYDPDGU</v>
      </c>
      <c r="E16" s="831">
        <v>49664823.939999983</v>
      </c>
      <c r="F16" s="831">
        <v>-1191988.45</v>
      </c>
      <c r="G16" s="832">
        <f>IF(ISERROR(F16/E16),0,F16/E16)</f>
        <v>-2.4000657919175147E-2</v>
      </c>
      <c r="I16" s="833">
        <v>47347686.729999982</v>
      </c>
      <c r="J16" s="831">
        <v>-2031122.74</v>
      </c>
      <c r="K16" s="832">
        <f>IF(ISERROR(J16/I16),0,J16/I16)</f>
        <v>-4.2898035369340649E-2</v>
      </c>
      <c r="M16" s="833">
        <v>46403669.289999984</v>
      </c>
      <c r="N16" s="831">
        <v>-446272.26999999996</v>
      </c>
      <c r="O16" s="832">
        <f>IF(ISERROR(N16/M16),0,N16/M16)</f>
        <v>-9.6171763317038344E-3</v>
      </c>
      <c r="Q16" s="833">
        <v>45957397.019999981</v>
      </c>
      <c r="R16" s="831">
        <v>-540871.66999999993</v>
      </c>
      <c r="S16" s="832">
        <f>IF(ISERROR(R16/Q16),0,R16/Q16)</f>
        <v>-1.1768979643573384E-2</v>
      </c>
      <c r="T16" s="832"/>
      <c r="U16" s="833">
        <v>45379351.749999978</v>
      </c>
      <c r="V16" s="831">
        <v>-282864.83999999991</v>
      </c>
      <c r="W16" s="832">
        <f>IF(ISERROR(V16/U16),0,V16/U16)</f>
        <v>-6.2333380511545109E-3</v>
      </c>
      <c r="X16" s="832"/>
      <c r="Y16" s="834">
        <f t="shared" ref="Y16:Y19" si="6">SUM(G16,K16,O16,S16,W16)/4.75</f>
        <v>-1.9898565750515271E-2</v>
      </c>
      <c r="Z16" s="835"/>
      <c r="AA16" s="831">
        <v>45096486.909999974</v>
      </c>
      <c r="AB16" s="836">
        <v>-871630.27</v>
      </c>
      <c r="AC16" s="832">
        <f t="shared" ref="AC16:AC19" si="7">IF(ISERROR(AB16/AA16),0,AB16/AA16)</f>
        <v>-1.9328119100264534E-2</v>
      </c>
      <c r="AE16" s="835">
        <f t="shared" si="3"/>
        <v>-1.796912969920738E-2</v>
      </c>
      <c r="AG16" s="835">
        <f t="shared" si="4"/>
        <v>1.9294360513078916E-3</v>
      </c>
    </row>
    <row r="17" spans="1:33">
      <c r="A17" s="818" t="s">
        <v>13</v>
      </c>
      <c r="B17" s="818" t="s">
        <v>1356</v>
      </c>
      <c r="C17" s="818" t="str">
        <f t="shared" si="5"/>
        <v>HYDPNUTIL</v>
      </c>
      <c r="E17" s="831">
        <v>5803132</v>
      </c>
      <c r="F17" s="831">
        <v>0</v>
      </c>
      <c r="G17" s="832">
        <f>IF(ISERROR(F17/E17),0,F17/E17)</f>
        <v>0</v>
      </c>
      <c r="I17" s="833">
        <v>6467411</v>
      </c>
      <c r="J17" s="831">
        <v>-6467411</v>
      </c>
      <c r="K17" s="832">
        <f>IF(ISERROR(J17/I17),0,J17/I17)</f>
        <v>-1</v>
      </c>
      <c r="M17" s="833">
        <v>0</v>
      </c>
      <c r="N17" s="831">
        <v>0</v>
      </c>
      <c r="O17" s="832">
        <f>IF(ISERROR(N17/M17),0,N17/M17)</f>
        <v>0</v>
      </c>
      <c r="Q17" s="833">
        <v>0</v>
      </c>
      <c r="R17" s="831">
        <v>0</v>
      </c>
      <c r="S17" s="832">
        <f>IF(ISERROR(R17/Q17),0,R17/Q17)</f>
        <v>0</v>
      </c>
      <c r="T17" s="832"/>
      <c r="U17" s="833">
        <v>0</v>
      </c>
      <c r="V17" s="831">
        <v>0</v>
      </c>
      <c r="W17" s="832">
        <f>IF(ISERROR(V17/U17),0,V17/U17)</f>
        <v>0</v>
      </c>
      <c r="X17" s="832"/>
      <c r="Y17" s="834">
        <f t="shared" si="6"/>
        <v>-0.21052631578947367</v>
      </c>
      <c r="Z17" s="835"/>
      <c r="AC17" s="832">
        <f t="shared" si="7"/>
        <v>0</v>
      </c>
      <c r="AE17" s="835">
        <f t="shared" si="3"/>
        <v>-0.2</v>
      </c>
      <c r="AG17" s="835">
        <f t="shared" si="4"/>
        <v>1.0526315789473661E-2</v>
      </c>
    </row>
    <row r="18" spans="1:33">
      <c r="A18" s="818" t="s">
        <v>13</v>
      </c>
      <c r="B18" s="818" t="s">
        <v>14</v>
      </c>
      <c r="C18" s="818" t="str">
        <f t="shared" si="5"/>
        <v>HYDPSG-P</v>
      </c>
      <c r="E18" s="831">
        <v>192416290.23000002</v>
      </c>
      <c r="F18" s="831">
        <v>-276701.88</v>
      </c>
      <c r="G18" s="832">
        <f>IF(ISERROR(F18/E18),0,F18/E18)</f>
        <v>-1.438037702884986E-3</v>
      </c>
      <c r="I18" s="833">
        <v>195375998.79999995</v>
      </c>
      <c r="J18" s="831">
        <v>-7291035.7600000016</v>
      </c>
      <c r="K18" s="832">
        <f>IF(ISERROR(J18/I18),0,J18/I18)</f>
        <v>-3.7317970501912046E-2</v>
      </c>
      <c r="M18" s="833">
        <v>204236901.65000018</v>
      </c>
      <c r="N18" s="831">
        <v>-384218.26</v>
      </c>
      <c r="O18" s="832">
        <f>IF(ISERROR(N18/M18),0,N18/M18)</f>
        <v>-1.8812381939598409E-3</v>
      </c>
      <c r="Q18" s="833">
        <v>228602566.54999995</v>
      </c>
      <c r="R18" s="831">
        <v>-922173.41999999993</v>
      </c>
      <c r="S18" s="832">
        <f>IF(ISERROR(R18/Q18),0,R18/Q18)</f>
        <v>-4.0339591716626773E-3</v>
      </c>
      <c r="T18" s="832"/>
      <c r="U18" s="833">
        <v>278872090.08000004</v>
      </c>
      <c r="V18" s="831">
        <v>-862244.91</v>
      </c>
      <c r="W18" s="832">
        <f>IF(ISERROR(V18/U18),0,V18/U18)</f>
        <v>-3.0919010566910722E-3</v>
      </c>
      <c r="X18" s="832"/>
      <c r="Y18" s="834">
        <f t="shared" si="6"/>
        <v>-1.0055390868865394E-2</v>
      </c>
      <c r="Z18" s="835"/>
      <c r="AA18" s="831">
        <v>305194219.4799999</v>
      </c>
      <c r="AB18" s="836">
        <v>-3325232.0400000005</v>
      </c>
      <c r="AC18" s="832">
        <f t="shared" si="7"/>
        <v>-1.0895462062373403E-2</v>
      </c>
      <c r="AE18" s="835">
        <f t="shared" si="3"/>
        <v>-1.1444106197319809E-2</v>
      </c>
      <c r="AG18" s="835">
        <f t="shared" si="4"/>
        <v>-1.3887153284544151E-3</v>
      </c>
    </row>
    <row r="19" spans="1:33">
      <c r="A19" s="818" t="s">
        <v>13</v>
      </c>
      <c r="B19" s="818" t="s">
        <v>15</v>
      </c>
      <c r="C19" s="818" t="str">
        <f t="shared" si="5"/>
        <v>HYDPSG-U</v>
      </c>
      <c r="E19" s="831">
        <v>53170683.479999997</v>
      </c>
      <c r="F19" s="831">
        <v>-1073237.95</v>
      </c>
      <c r="G19" s="832">
        <f>IF(ISERROR(F19/E19),0,F19/E19)</f>
        <v>-2.0184768743920611E-2</v>
      </c>
      <c r="I19" s="833">
        <v>56290063.710000031</v>
      </c>
      <c r="J19" s="831">
        <v>-1823768.11</v>
      </c>
      <c r="K19" s="832">
        <f>IF(ISERROR(J19/I19),0,J19/I19)</f>
        <v>-3.2399467859831263E-2</v>
      </c>
      <c r="M19" s="833">
        <v>56753760.400000021</v>
      </c>
      <c r="N19" s="831">
        <v>-52350.09</v>
      </c>
      <c r="O19" s="832">
        <f>IF(ISERROR(N19/M19),0,N19/M19)</f>
        <v>-9.2240742518270163E-4</v>
      </c>
      <c r="Q19" s="833">
        <v>74495291.49000001</v>
      </c>
      <c r="R19" s="831">
        <v>-778673.60999999987</v>
      </c>
      <c r="S19" s="832">
        <f>IF(ISERROR(R19/Q19),0,R19/Q19)</f>
        <v>-1.0452655388354663E-2</v>
      </c>
      <c r="T19" s="832"/>
      <c r="U19" s="833">
        <v>79688176.760000035</v>
      </c>
      <c r="V19" s="831">
        <v>-212446.72999999998</v>
      </c>
      <c r="W19" s="832">
        <f>IF(ISERROR(V19/U19),0,V19/U19)</f>
        <v>-2.6659755391296503E-3</v>
      </c>
      <c r="X19" s="832"/>
      <c r="Y19" s="834">
        <f t="shared" si="6"/>
        <v>-1.4026373675035555E-2</v>
      </c>
      <c r="Z19" s="835"/>
      <c r="AA19" s="831">
        <v>83748821.51000008</v>
      </c>
      <c r="AB19" s="836">
        <v>-486940.5</v>
      </c>
      <c r="AC19" s="832">
        <f t="shared" si="7"/>
        <v>-5.8142967413798959E-3</v>
      </c>
      <c r="AE19" s="835">
        <f t="shared" si="3"/>
        <v>-1.0450960590775635E-2</v>
      </c>
      <c r="AG19" s="835">
        <f t="shared" si="4"/>
        <v>3.5754130842599197E-3</v>
      </c>
    </row>
    <row r="20" spans="1:33">
      <c r="E20" s="837">
        <f>SUBTOTAL(9,E15:E19)</f>
        <v>535027919.02000016</v>
      </c>
      <c r="F20" s="837">
        <f>SUBTOTAL(9,F15:F19)</f>
        <v>-2768639.79</v>
      </c>
      <c r="I20" s="838">
        <f>SUBTOTAL(9,I15:I19)</f>
        <v>540289109.25000012</v>
      </c>
      <c r="J20" s="837">
        <f>SUBTOTAL(9,J15:J19)</f>
        <v>-24744424.200000003</v>
      </c>
      <c r="M20" s="838">
        <f>SUBTOTAL(9,M15:M19)</f>
        <v>533774337.89000016</v>
      </c>
      <c r="N20" s="837">
        <f>SUBTOTAL(9,N15:N19)</f>
        <v>-1513752.94</v>
      </c>
      <c r="Q20" s="838">
        <f>SUBTOTAL(9,Q15:Q19)</f>
        <v>574804349.2900002</v>
      </c>
      <c r="R20" s="837">
        <f>SUBTOTAL(9,R15:R19)</f>
        <v>-3921339.7599999993</v>
      </c>
      <c r="U20" s="838">
        <f>SUBTOTAL(9,U15:U19)</f>
        <v>628142547.71000028</v>
      </c>
      <c r="V20" s="837">
        <f>SUBTOTAL(9,V15:V19)</f>
        <v>-2814873.25</v>
      </c>
      <c r="Y20" s="834"/>
      <c r="Z20" s="835"/>
      <c r="AA20" s="837">
        <f>SUBTOTAL(9,AA15:AA19)</f>
        <v>656638066.16000021</v>
      </c>
      <c r="AB20" s="837">
        <f>SUBTOTAL(9,AB15:AB19)</f>
        <v>-8685170.5800000019</v>
      </c>
      <c r="AE20" s="835"/>
      <c r="AG20" s="835"/>
    </row>
    <row r="21" spans="1:33">
      <c r="E21" s="831"/>
      <c r="F21" s="831"/>
      <c r="I21" s="833"/>
      <c r="J21" s="831"/>
      <c r="M21" s="833"/>
      <c r="N21" s="831"/>
      <c r="Q21" s="833"/>
      <c r="R21" s="831"/>
      <c r="U21" s="833"/>
      <c r="V21" s="831"/>
      <c r="Z21" s="835"/>
      <c r="AE21" s="835"/>
      <c r="AG21" s="835"/>
    </row>
    <row r="22" spans="1:33">
      <c r="A22" s="818" t="s">
        <v>16</v>
      </c>
      <c r="B22" s="818" t="s">
        <v>5</v>
      </c>
      <c r="C22" s="818" t="str">
        <f t="shared" ref="C22:C26" si="8">A22&amp;B22</f>
        <v>OTHPDGU</v>
      </c>
      <c r="E22" s="831">
        <v>1318291.07</v>
      </c>
      <c r="F22" s="831">
        <v>-83454.460000000006</v>
      </c>
      <c r="G22" s="832">
        <f>IF(ISERROR(F22/E22),0,F22/E22)</f>
        <v>-6.3305033235186825E-2</v>
      </c>
      <c r="I22" s="833">
        <v>1234836.6100000001</v>
      </c>
      <c r="J22" s="831">
        <v>0</v>
      </c>
      <c r="K22" s="832">
        <f>IF(ISERROR(J22/I22),0,J22/I22)</f>
        <v>0</v>
      </c>
      <c r="M22" s="833">
        <v>1234836.6100000001</v>
      </c>
      <c r="N22" s="831">
        <v>-6564</v>
      </c>
      <c r="O22" s="832">
        <f>IF(ISERROR(N22/M22),0,N22/M22)</f>
        <v>-5.3156830197964404E-3</v>
      </c>
      <c r="Q22" s="833">
        <v>1228272.6100000001</v>
      </c>
      <c r="R22" s="831">
        <v>-20557</v>
      </c>
      <c r="S22" s="832">
        <f>IF(ISERROR(R22/Q22),0,R22/Q22)</f>
        <v>-1.6736512589009045E-2</v>
      </c>
      <c r="T22" s="832"/>
      <c r="U22" s="833">
        <v>1207715.6100000001</v>
      </c>
      <c r="V22" s="831">
        <v>-26</v>
      </c>
      <c r="W22" s="832">
        <f>IF(ISERROR(V22/U22),0,V22/U22)</f>
        <v>-2.1528247034912466E-5</v>
      </c>
      <c r="X22" s="832"/>
      <c r="Y22" s="834">
        <f>SUM(G22,K22,O22,S22,W22)/4.75</f>
        <v>-1.7974475177058365E-2</v>
      </c>
      <c r="Z22" s="835"/>
      <c r="AA22" s="836">
        <v>1207689.6100000001</v>
      </c>
      <c r="AB22" s="836">
        <v>-633637.30000000005</v>
      </c>
      <c r="AC22" s="832">
        <f>IF(ISERROR(AB22/AA22),0,AB22/AA22)</f>
        <v>-0.52466900000903383</v>
      </c>
      <c r="AE22" s="835">
        <f t="shared" si="3"/>
        <v>-0.10934854477297487</v>
      </c>
      <c r="AG22" s="835">
        <f t="shared" si="4"/>
        <v>-9.1374069595916513E-2</v>
      </c>
    </row>
    <row r="23" spans="1:33">
      <c r="A23" s="818" t="s">
        <v>16</v>
      </c>
      <c r="B23" s="818" t="s">
        <v>1356</v>
      </c>
      <c r="C23" s="818" t="str">
        <f t="shared" si="8"/>
        <v>OTHPNUTIL</v>
      </c>
      <c r="E23" s="831">
        <v>567256</v>
      </c>
      <c r="F23" s="831">
        <v>0</v>
      </c>
      <c r="G23" s="832">
        <f>IF(ISERROR(F23/E23),0,F23/E23)</f>
        <v>0</v>
      </c>
      <c r="I23" s="833">
        <v>1048775</v>
      </c>
      <c r="J23" s="831">
        <v>0</v>
      </c>
      <c r="K23" s="832">
        <f>IF(ISERROR(J23/I23),0,J23/I23)</f>
        <v>0</v>
      </c>
      <c r="M23" s="833">
        <v>1303578.67</v>
      </c>
      <c r="N23" s="831">
        <v>0</v>
      </c>
      <c r="O23" s="832">
        <f>IF(ISERROR(N23/M23),0,N23/M23)</f>
        <v>0</v>
      </c>
      <c r="Q23" s="833">
        <v>2038671.67</v>
      </c>
      <c r="R23" s="831">
        <v>0</v>
      </c>
      <c r="S23" s="832">
        <f>IF(ISERROR(R23/Q23),0,R23/Q23)</f>
        <v>0</v>
      </c>
      <c r="T23" s="832"/>
      <c r="U23" s="833">
        <v>4031633.67</v>
      </c>
      <c r="V23" s="831">
        <v>0</v>
      </c>
      <c r="W23" s="832">
        <f>IF(ISERROR(V23/U23),0,V23/U23)</f>
        <v>0</v>
      </c>
      <c r="X23" s="832"/>
      <c r="Y23" s="834">
        <f t="shared" ref="Y23:Y26" si="9">SUM(G23,K23,O23,S23,W23)/4.75</f>
        <v>0</v>
      </c>
      <c r="Z23" s="835"/>
      <c r="AA23" s="836">
        <v>5109796.67</v>
      </c>
      <c r="AB23" s="836">
        <v>0</v>
      </c>
      <c r="AC23" s="832">
        <f t="shared" ref="AC23:AC26" si="10">IF(ISERROR(AB23/AA23),0,AB23/AA23)</f>
        <v>0</v>
      </c>
      <c r="AE23" s="835">
        <f t="shared" si="3"/>
        <v>0</v>
      </c>
      <c r="AG23" s="835">
        <f t="shared" si="4"/>
        <v>0</v>
      </c>
    </row>
    <row r="24" spans="1:33">
      <c r="A24" s="818" t="s">
        <v>16</v>
      </c>
      <c r="B24" s="818" t="s">
        <v>7</v>
      </c>
      <c r="C24" s="818" t="str">
        <f t="shared" si="8"/>
        <v>OTHPSG</v>
      </c>
      <c r="E24" s="831">
        <v>184142905.04999995</v>
      </c>
      <c r="F24" s="831">
        <v>-5713810</v>
      </c>
      <c r="G24" s="832">
        <f>IF(ISERROR(F24/E24),0,F24/E24)</f>
        <v>-3.1029216132158557E-2</v>
      </c>
      <c r="I24" s="833">
        <v>185789007.13000003</v>
      </c>
      <c r="J24" s="831">
        <v>-4314231</v>
      </c>
      <c r="K24" s="832">
        <f>IF(ISERROR(J24/I24),0,J24/I24)</f>
        <v>-2.3221131683971229E-2</v>
      </c>
      <c r="M24" s="833">
        <v>171655950.73433828</v>
      </c>
      <c r="N24" s="831">
        <v>-4321729</v>
      </c>
      <c r="O24" s="832">
        <f>IF(ISERROR(N24/M24),0,N24/M24)</f>
        <v>-2.5176691990646354E-2</v>
      </c>
      <c r="Q24" s="833">
        <v>875120231.80999994</v>
      </c>
      <c r="R24" s="831">
        <v>-17222593.149999999</v>
      </c>
      <c r="S24" s="832">
        <f>IF(ISERROR(R24/Q24),0,R24/Q24)</f>
        <v>-1.9680259379192652E-2</v>
      </c>
      <c r="T24" s="832"/>
      <c r="U24" s="833">
        <v>1219508017.1099997</v>
      </c>
      <c r="V24" s="831">
        <v>-1537569</v>
      </c>
      <c r="W24" s="832">
        <f>IF(ISERROR(V24/U24),0,V24/U24)</f>
        <v>-1.2608108995000656E-3</v>
      </c>
      <c r="X24" s="832"/>
      <c r="Y24" s="834">
        <f t="shared" si="9"/>
        <v>-2.1130128439046075E-2</v>
      </c>
      <c r="Z24" s="835"/>
      <c r="AA24" s="836">
        <v>1225254329.2799995</v>
      </c>
      <c r="AB24" s="836">
        <v>-13238789.359999999</v>
      </c>
      <c r="AC24" s="832">
        <f t="shared" si="10"/>
        <v>-1.0804931713874911E-2</v>
      </c>
      <c r="AE24" s="835">
        <f t="shared" si="3"/>
        <v>-1.6028765133437043E-2</v>
      </c>
      <c r="AG24" s="835">
        <f t="shared" si="4"/>
        <v>5.1013633056090323E-3</v>
      </c>
    </row>
    <row r="25" spans="1:33">
      <c r="A25" s="826" t="s">
        <v>16</v>
      </c>
      <c r="B25" s="826" t="s">
        <v>18</v>
      </c>
      <c r="C25" s="818" t="str">
        <f t="shared" si="8"/>
        <v>OTHPSG-W</v>
      </c>
      <c r="E25" s="831">
        <v>0</v>
      </c>
      <c r="F25" s="831">
        <v>0</v>
      </c>
      <c r="G25" s="832">
        <f>IF(ISERROR(F25/E25),0,F25/E25)</f>
        <v>0</v>
      </c>
      <c r="I25" s="833">
        <v>0</v>
      </c>
      <c r="J25" s="831">
        <v>0</v>
      </c>
      <c r="K25" s="832">
        <f>IF(ISERROR(J25/I25),0,J25/I25)</f>
        <v>0</v>
      </c>
      <c r="M25" s="833">
        <v>0</v>
      </c>
      <c r="N25" s="831">
        <v>0</v>
      </c>
      <c r="O25" s="832">
        <f>IF(ISERROR(N25/M25),0,N25/M25)</f>
        <v>0</v>
      </c>
      <c r="Q25" s="833">
        <v>208914705.12999988</v>
      </c>
      <c r="R25" s="831">
        <v>-332700</v>
      </c>
      <c r="S25" s="832">
        <f>IF(ISERROR(R25/Q25),0,R25/Q25)</f>
        <v>-1.592515949477913E-3</v>
      </c>
      <c r="T25" s="832"/>
      <c r="U25" s="833">
        <v>449437139.75999975</v>
      </c>
      <c r="V25" s="831">
        <v>-416590</v>
      </c>
      <c r="W25" s="832">
        <f>IF(ISERROR(V25/U25),0,V25/U25)</f>
        <v>-9.2691494125843679E-4</v>
      </c>
      <c r="X25" s="832"/>
      <c r="Y25" s="834">
        <f t="shared" si="9"/>
        <v>-5.3040650331291574E-4</v>
      </c>
      <c r="Z25" s="835"/>
      <c r="AA25" s="836">
        <v>1997889769.05</v>
      </c>
      <c r="AB25" s="836">
        <v>-3712813</v>
      </c>
      <c r="AC25" s="832">
        <f t="shared" si="10"/>
        <v>-1.8583672920881162E-3</v>
      </c>
      <c r="AE25" s="835">
        <f t="shared" si="3"/>
        <v>-8.7555963656489317E-4</v>
      </c>
      <c r="AG25" s="835">
        <f t="shared" si="4"/>
        <v>-3.4515313325197744E-4</v>
      </c>
    </row>
    <row r="26" spans="1:33">
      <c r="A26" s="818" t="s">
        <v>16</v>
      </c>
      <c r="B26" s="818" t="s">
        <v>19</v>
      </c>
      <c r="C26" s="818" t="str">
        <f t="shared" si="8"/>
        <v>OTHPSSGCT</v>
      </c>
      <c r="E26" s="831">
        <v>78674323.11999999</v>
      </c>
      <c r="F26" s="831">
        <v>-234114</v>
      </c>
      <c r="G26" s="832">
        <f>IF(ISERROR(F26/E26),0,F26/E26)</f>
        <v>-2.9757358019199191E-3</v>
      </c>
      <c r="I26" s="833">
        <v>78614517.381451994</v>
      </c>
      <c r="J26" s="831">
        <v>0</v>
      </c>
      <c r="K26" s="832">
        <f>IF(ISERROR(J26/I26),0,J26/I26)</f>
        <v>0</v>
      </c>
      <c r="M26" s="833">
        <v>76842038.629999995</v>
      </c>
      <c r="N26" s="831">
        <v>-958733.01</v>
      </c>
      <c r="O26" s="832">
        <f>IF(ISERROR(N26/M26),0,N26/M26)</f>
        <v>-1.2476673277974432E-2</v>
      </c>
      <c r="Q26" s="833">
        <v>76002333.920000002</v>
      </c>
      <c r="R26" s="831">
        <v>-1011017.78</v>
      </c>
      <c r="S26" s="832">
        <f>IF(ISERROR(R26/Q26),0,R26/Q26)</f>
        <v>-1.3302457014862157E-2</v>
      </c>
      <c r="T26" s="832"/>
      <c r="U26" s="833">
        <v>77063978.600000009</v>
      </c>
      <c r="V26" s="831">
        <v>-1608945.13</v>
      </c>
      <c r="W26" s="832">
        <f>IF(ISERROR(V26/U26),0,V26/U26)</f>
        <v>-2.0878043921807064E-2</v>
      </c>
      <c r="X26" s="832"/>
      <c r="Y26" s="834">
        <f t="shared" si="9"/>
        <v>-1.0449033687697595E-2</v>
      </c>
      <c r="Z26" s="835"/>
      <c r="AA26" s="836">
        <v>78968322.480000004</v>
      </c>
      <c r="AB26" s="836">
        <v>0</v>
      </c>
      <c r="AC26" s="832">
        <f t="shared" si="10"/>
        <v>0</v>
      </c>
      <c r="AE26" s="835">
        <f t="shared" si="3"/>
        <v>-9.3314348429287299E-3</v>
      </c>
      <c r="AG26" s="835">
        <f t="shared" si="4"/>
        <v>1.1175988447688651E-3</v>
      </c>
    </row>
    <row r="27" spans="1:33">
      <c r="E27" s="837">
        <f>SUBTOTAL(9,E22:E26)</f>
        <v>264702775.23999995</v>
      </c>
      <c r="F27" s="837">
        <f>SUBTOTAL(9,F22:F26)</f>
        <v>-6031378.46</v>
      </c>
      <c r="I27" s="838">
        <f>SUBTOTAL(9,I22:I26)</f>
        <v>266687136.12145203</v>
      </c>
      <c r="J27" s="837">
        <f>SUBTOTAL(9,J22:J26)</f>
        <v>-4314231</v>
      </c>
      <c r="M27" s="838">
        <f>SUBTOTAL(9,M22:M26)</f>
        <v>251036404.64433828</v>
      </c>
      <c r="N27" s="837">
        <f>SUBTOTAL(9,N22:N26)</f>
        <v>-5287026.01</v>
      </c>
      <c r="Q27" s="838">
        <f>SUBTOTAL(9,Q22:Q26)</f>
        <v>1163304215.1399999</v>
      </c>
      <c r="R27" s="837">
        <f>SUBTOTAL(9,R22:R26)</f>
        <v>-18586867.93</v>
      </c>
      <c r="U27" s="838">
        <f>SUBTOTAL(9,U22:U26)</f>
        <v>1751248484.7499993</v>
      </c>
      <c r="V27" s="837">
        <f>SUBTOTAL(9,V22:V26)</f>
        <v>-3563130.13</v>
      </c>
      <c r="Z27" s="835"/>
      <c r="AA27" s="837">
        <f>SUBTOTAL(9,AA22:AA26)</f>
        <v>3308429907.0899997</v>
      </c>
      <c r="AB27" s="837">
        <f>SUBTOTAL(9,AB22:AB26)</f>
        <v>-17585239.66</v>
      </c>
      <c r="AE27" s="835"/>
      <c r="AG27" s="835"/>
    </row>
    <row r="28" spans="1:33">
      <c r="E28" s="831"/>
      <c r="F28" s="831"/>
      <c r="I28" s="833"/>
      <c r="J28" s="831"/>
      <c r="M28" s="833"/>
      <c r="N28" s="831"/>
      <c r="Q28" s="833"/>
      <c r="R28" s="831"/>
      <c r="U28" s="833"/>
      <c r="V28" s="831"/>
      <c r="Z28" s="835"/>
      <c r="AE28" s="835"/>
      <c r="AG28" s="835"/>
    </row>
    <row r="29" spans="1:33">
      <c r="A29" s="818" t="s">
        <v>20</v>
      </c>
      <c r="B29" s="818" t="s">
        <v>1</v>
      </c>
      <c r="C29" s="818" t="str">
        <f t="shared" ref="C29:C31" si="11">A29&amp;B29</f>
        <v>TRNPDGP</v>
      </c>
      <c r="E29" s="831">
        <v>600827020.71000171</v>
      </c>
      <c r="F29" s="831">
        <v>-2297990.17</v>
      </c>
      <c r="G29" s="832">
        <f>IF(ISERROR(F29/E29),0,F29/E29)</f>
        <v>-3.8247117569453651E-3</v>
      </c>
      <c r="I29" s="833">
        <v>598576355.03000128</v>
      </c>
      <c r="J29" s="831">
        <v>-1099904.3400000001</v>
      </c>
      <c r="K29" s="832">
        <f>IF(ISERROR(J29/I29),0,J29/I29)</f>
        <v>-1.8375338931402856E-3</v>
      </c>
      <c r="M29" s="833">
        <v>597560386.10000074</v>
      </c>
      <c r="N29" s="831">
        <v>-12803099.400000004</v>
      </c>
      <c r="O29" s="832">
        <f>IF(ISERROR(N29/M29),0,N29/M29)</f>
        <v>-2.1425616051224363E-2</v>
      </c>
      <c r="Q29" s="833">
        <v>584296539.99000037</v>
      </c>
      <c r="R29" s="831">
        <v>-3353020.9699999988</v>
      </c>
      <c r="S29" s="832">
        <f>IF(ISERROR(R29/Q29),0,R29/Q29)</f>
        <v>-5.7385603721996749E-3</v>
      </c>
      <c r="T29" s="832"/>
      <c r="U29" s="833">
        <v>580951294.81000113</v>
      </c>
      <c r="V29" s="831">
        <v>-4630878.2899999991</v>
      </c>
      <c r="W29" s="832">
        <f>IF(ISERROR(V29/U29),0,V29/U29)</f>
        <v>-7.9711988446716821E-3</v>
      </c>
      <c r="X29" s="832"/>
      <c r="Y29" s="834">
        <f>SUM(G29,K29,O29,S29,W29)/4.75</f>
        <v>-8.5889728248802893E-3</v>
      </c>
      <c r="Z29" s="835"/>
      <c r="AA29" s="836">
        <v>576475307.34000015</v>
      </c>
      <c r="AB29" s="836">
        <v>-5767862.0599999987</v>
      </c>
      <c r="AC29" s="832">
        <f>IF(ISERROR(AB29/AA29),0,AB29/AA29)</f>
        <v>-1.000539309587143E-2</v>
      </c>
      <c r="AE29" s="835">
        <f t="shared" si="3"/>
        <v>-9.3956604514214871E-3</v>
      </c>
      <c r="AG29" s="835">
        <f t="shared" si="4"/>
        <v>-8.0668762654119777E-4</v>
      </c>
    </row>
    <row r="30" spans="1:33">
      <c r="A30" s="818" t="s">
        <v>20</v>
      </c>
      <c r="B30" s="818" t="s">
        <v>5</v>
      </c>
      <c r="C30" s="818" t="str">
        <f t="shared" si="11"/>
        <v>TRNPDGU</v>
      </c>
      <c r="E30" s="831">
        <v>672279294.71000028</v>
      </c>
      <c r="F30" s="831">
        <v>-1619977.61</v>
      </c>
      <c r="G30" s="832">
        <f>IF(ISERROR(F30/E30),0,F30/E30)</f>
        <v>-2.4096794632040637E-3</v>
      </c>
      <c r="I30" s="833">
        <v>671128311.46000028</v>
      </c>
      <c r="J30" s="831">
        <v>-2845976.96</v>
      </c>
      <c r="K30" s="832">
        <f>IF(ISERROR(J30/I30),0,J30/I30)</f>
        <v>-4.2405854609362907E-3</v>
      </c>
      <c r="M30" s="833">
        <v>667461941.28999889</v>
      </c>
      <c r="N30" s="831">
        <v>-3532602.8200000003</v>
      </c>
      <c r="O30" s="832">
        <f>IF(ISERROR(N30/M30),0,N30/M30)</f>
        <v>-5.2925906354638948E-3</v>
      </c>
      <c r="Q30" s="833">
        <v>663971084.34000003</v>
      </c>
      <c r="R30" s="831">
        <v>-3021488.7899999982</v>
      </c>
      <c r="S30" s="832">
        <f>IF(ISERROR(R30/Q30),0,R30/Q30)</f>
        <v>-4.5506330942158661E-3</v>
      </c>
      <c r="T30" s="832"/>
      <c r="U30" s="833">
        <v>659721902.80999982</v>
      </c>
      <c r="V30" s="831">
        <v>-6122824.2900000028</v>
      </c>
      <c r="W30" s="832">
        <f>IF(ISERROR(V30/U30),0,V30/U30)</f>
        <v>-9.2809171014644615E-3</v>
      </c>
      <c r="X30" s="832"/>
      <c r="Y30" s="834">
        <f t="shared" ref="Y30:Y31" si="12">SUM(G30,K30,O30,S30,W30)/4.75</f>
        <v>-5.4261906853230691E-3</v>
      </c>
      <c r="Z30" s="835"/>
      <c r="AA30" s="836">
        <v>655397777.98999965</v>
      </c>
      <c r="AB30" s="836">
        <v>-5919388.3200000012</v>
      </c>
      <c r="AC30" s="832">
        <f t="shared" ref="AC30:AC42" si="13">IF(ISERROR(AB30/AA30),0,AB30/AA30)</f>
        <v>-9.0317491434801934E-3</v>
      </c>
      <c r="AE30" s="835">
        <f t="shared" si="3"/>
        <v>-6.4792950871121417E-3</v>
      </c>
      <c r="AG30" s="835">
        <f t="shared" si="4"/>
        <v>-1.0531044017890725E-3</v>
      </c>
    </row>
    <row r="31" spans="1:33">
      <c r="A31" s="818" t="s">
        <v>20</v>
      </c>
      <c r="B31" s="818" t="s">
        <v>7</v>
      </c>
      <c r="C31" s="818" t="str">
        <f t="shared" si="11"/>
        <v>TRNPSG</v>
      </c>
      <c r="E31" s="831">
        <v>1315020605.9800012</v>
      </c>
      <c r="F31" s="831">
        <v>-2882034.18</v>
      </c>
      <c r="G31" s="832">
        <f>IF(ISERROR(F31/E31),0,F31/E31)</f>
        <v>-2.1916266307113897E-3</v>
      </c>
      <c r="I31" s="833">
        <v>1413558551.55</v>
      </c>
      <c r="J31" s="831">
        <v>-3130596.81</v>
      </c>
      <c r="K31" s="832">
        <f>IF(ISERROR(J31/I31),0,J31/I31)</f>
        <v>-2.2146919960034394E-3</v>
      </c>
      <c r="M31" s="833">
        <v>1590567465.7099991</v>
      </c>
      <c r="N31" s="831">
        <v>-19162969.269999996</v>
      </c>
      <c r="O31" s="832">
        <f>IF(ISERROR(N31/M31),0,N31/M31)</f>
        <v>-1.2047882081786459E-2</v>
      </c>
      <c r="Q31" s="833">
        <v>1773039679.1999996</v>
      </c>
      <c r="R31" s="831">
        <v>-4216411.0799999982</v>
      </c>
      <c r="S31" s="832">
        <f>IF(ISERROR(R31/Q31),0,R31/Q31)</f>
        <v>-2.3780692160834519E-3</v>
      </c>
      <c r="T31" s="832"/>
      <c r="U31" s="833">
        <v>2017690100.4800031</v>
      </c>
      <c r="V31" s="831">
        <v>-30542010.979999997</v>
      </c>
      <c r="W31" s="832">
        <f>IF(ISERROR(V31/U31),0,V31/U31)</f>
        <v>-1.5137116930263043E-2</v>
      </c>
      <c r="X31" s="832"/>
      <c r="Y31" s="834">
        <f t="shared" si="12"/>
        <v>-7.1514498641784803E-3</v>
      </c>
      <c r="Z31" s="835"/>
      <c r="AA31" s="836">
        <v>2637667048.5700006</v>
      </c>
      <c r="AB31" s="836">
        <v>-21388619.829999998</v>
      </c>
      <c r="AC31" s="832">
        <f t="shared" si="13"/>
        <v>-8.1089157335440584E-3</v>
      </c>
      <c r="AE31" s="835">
        <f t="shared" si="3"/>
        <v>-7.9773351915360894E-3</v>
      </c>
      <c r="AG31" s="835">
        <f t="shared" si="4"/>
        <v>-8.2588532735760906E-4</v>
      </c>
    </row>
    <row r="32" spans="1:33">
      <c r="E32" s="837">
        <f>SUBTOTAL(9,E29:E31)</f>
        <v>2588126921.4000034</v>
      </c>
      <c r="F32" s="837">
        <f>SUBTOTAL(9,F29:F31)</f>
        <v>-6800001.9600000009</v>
      </c>
      <c r="I32" s="838">
        <f>SUBTOTAL(9,I29:I31)</f>
        <v>2683263218.0400019</v>
      </c>
      <c r="J32" s="837">
        <f>SUBTOTAL(9,J29:J31)</f>
        <v>-7076478.1099999994</v>
      </c>
      <c r="M32" s="838">
        <f>SUBTOTAL(9,M29:M31)</f>
        <v>2855589793.0999985</v>
      </c>
      <c r="N32" s="837">
        <f>SUBTOTAL(9,N29:N31)</f>
        <v>-35498671.490000002</v>
      </c>
      <c r="Q32" s="838">
        <f>SUBTOTAL(9,Q29:Q31)</f>
        <v>3021307303.5299997</v>
      </c>
      <c r="R32" s="837">
        <f>SUBTOTAL(9,R29:R31)</f>
        <v>-10590920.839999996</v>
      </c>
      <c r="U32" s="838">
        <f>SUBTOTAL(9,U29:U31)</f>
        <v>3258363298.1000042</v>
      </c>
      <c r="V32" s="837">
        <f>SUBTOTAL(9,V29:V31)</f>
        <v>-41295713.560000002</v>
      </c>
      <c r="Z32" s="835"/>
      <c r="AA32" s="837">
        <f>SUBTOTAL(9,AA29:AA31)</f>
        <v>3869540133.9000006</v>
      </c>
      <c r="AB32" s="837">
        <f>SUBTOTAL(9,AB29:AB31)</f>
        <v>-33075870.209999997</v>
      </c>
      <c r="AC32" s="832"/>
      <c r="AE32" s="835"/>
      <c r="AG32" s="835"/>
    </row>
    <row r="33" spans="1:33">
      <c r="E33" s="831"/>
      <c r="F33" s="831"/>
      <c r="I33" s="833"/>
      <c r="J33" s="831"/>
      <c r="M33" s="833"/>
      <c r="N33" s="831"/>
      <c r="Q33" s="833"/>
      <c r="R33" s="831"/>
      <c r="U33" s="833"/>
      <c r="V33" s="831"/>
      <c r="Z33" s="835"/>
      <c r="AC33" s="832"/>
      <c r="AE33" s="835"/>
      <c r="AG33" s="835"/>
    </row>
    <row r="34" spans="1:33">
      <c r="A34" s="818" t="s">
        <v>23</v>
      </c>
      <c r="B34" s="818" t="s">
        <v>22</v>
      </c>
      <c r="C34" s="818" t="str">
        <f t="shared" ref="C34:C42" si="14">A34&amp;B34</f>
        <v>DSTPCA</v>
      </c>
      <c r="E34" s="831">
        <v>184039574.75</v>
      </c>
      <c r="F34" s="831">
        <v>-706842.09</v>
      </c>
      <c r="G34" s="832">
        <f t="shared" ref="G34:G42" si="15">IF(ISERROR(F34/E34),0,F34/E34)</f>
        <v>-3.8407070379301664E-3</v>
      </c>
      <c r="I34" s="833">
        <v>189363563.37999982</v>
      </c>
      <c r="J34" s="831">
        <v>-923924.88</v>
      </c>
      <c r="K34" s="832">
        <f t="shared" ref="K34:K42" si="16">IF(ISERROR(J34/I34),0,J34/I34)</f>
        <v>-4.8791059035255937E-3</v>
      </c>
      <c r="M34" s="833">
        <v>194063774.69999981</v>
      </c>
      <c r="N34" s="831">
        <v>-968265.68999999971</v>
      </c>
      <c r="O34" s="832">
        <f t="shared" ref="O34:O42" si="17">IF(ISERROR(N34/M34),0,N34/M34)</f>
        <v>-4.9894200579001756E-3</v>
      </c>
      <c r="Q34" s="833">
        <v>205396194.61000001</v>
      </c>
      <c r="R34" s="831">
        <v>-1388256.59</v>
      </c>
      <c r="S34" s="832">
        <f t="shared" ref="S34:S42" si="18">IF(ISERROR(R34/Q34),0,R34/Q34)</f>
        <v>-6.7589206929367851E-3</v>
      </c>
      <c r="T34" s="832"/>
      <c r="U34" s="833">
        <v>213307023.56999999</v>
      </c>
      <c r="V34" s="831">
        <v>-635183.67999999993</v>
      </c>
      <c r="W34" s="832">
        <f t="shared" ref="W34:W42" si="19">IF(ISERROR(V34/U34),0,V34/U34)</f>
        <v>-2.9777907420453719E-3</v>
      </c>
      <c r="X34" s="832"/>
      <c r="Y34" s="834">
        <f>SUM(G34,K34,O34,S34,W34)/4.75</f>
        <v>-4.9359883019659146E-3</v>
      </c>
      <c r="Z34" s="835"/>
      <c r="AA34" s="836">
        <v>217213423.08000001</v>
      </c>
      <c r="AB34" s="836">
        <v>-965692.46000000008</v>
      </c>
      <c r="AC34" s="832">
        <f t="shared" si="13"/>
        <v>-4.4458231278107253E-3</v>
      </c>
      <c r="AE34" s="835">
        <f t="shared" si="3"/>
        <v>-4.8102121048437304E-3</v>
      </c>
      <c r="AG34" s="835">
        <f t="shared" si="4"/>
        <v>1.2577619712218421E-4</v>
      </c>
    </row>
    <row r="35" spans="1:33">
      <c r="A35" s="818" t="s">
        <v>23</v>
      </c>
      <c r="B35" s="818" t="s">
        <v>3579</v>
      </c>
      <c r="C35" s="818" t="str">
        <f t="shared" si="14"/>
        <v>DSTPIDU</v>
      </c>
      <c r="E35" s="831">
        <v>221257980.24000001</v>
      </c>
      <c r="F35" s="831">
        <v>-1909732.54</v>
      </c>
      <c r="G35" s="832">
        <f t="shared" si="15"/>
        <v>-8.6312481833581787E-3</v>
      </c>
      <c r="I35" s="833">
        <v>229073642.34999985</v>
      </c>
      <c r="J35" s="831">
        <v>-1683161.75</v>
      </c>
      <c r="K35" s="832">
        <f t="shared" si="16"/>
        <v>-7.3476884233949109E-3</v>
      </c>
      <c r="M35" s="833">
        <v>244432778.16999987</v>
      </c>
      <c r="N35" s="831">
        <v>-2746168.0900000022</v>
      </c>
      <c r="O35" s="832">
        <f t="shared" si="17"/>
        <v>-1.1234860195755241E-2</v>
      </c>
      <c r="Q35" s="833">
        <v>254705027.23999989</v>
      </c>
      <c r="R35" s="831">
        <v>-1879039.7700000003</v>
      </c>
      <c r="S35" s="832">
        <f t="shared" si="18"/>
        <v>-7.3773171670830232E-3</v>
      </c>
      <c r="T35" s="832"/>
      <c r="U35" s="833">
        <v>263849461.09000003</v>
      </c>
      <c r="V35" s="831">
        <v>-1564264.0999999999</v>
      </c>
      <c r="W35" s="832">
        <f t="shared" si="19"/>
        <v>-5.9286234413282483E-3</v>
      </c>
      <c r="X35" s="832"/>
      <c r="Y35" s="834">
        <f t="shared" ref="Y35:Y42" si="20">SUM(G35,K35,O35,S35,W35)/4.75</f>
        <v>-8.5304710338778116E-3</v>
      </c>
      <c r="Z35" s="835"/>
      <c r="AA35" s="836">
        <v>273161792.33000016</v>
      </c>
      <c r="AB35" s="836">
        <v>-3302187.55</v>
      </c>
      <c r="AC35" s="832">
        <f t="shared" si="13"/>
        <v>-1.2088760737119146E-2</v>
      </c>
      <c r="AE35" s="835">
        <f t="shared" si="3"/>
        <v>-8.7954499929361139E-3</v>
      </c>
      <c r="AG35" s="835">
        <f t="shared" si="4"/>
        <v>-2.6497895905830231E-4</v>
      </c>
    </row>
    <row r="36" spans="1:33">
      <c r="A36" s="818" t="s">
        <v>23</v>
      </c>
      <c r="B36" s="818" t="s">
        <v>384</v>
      </c>
      <c r="C36" s="818" t="str">
        <f t="shared" si="14"/>
        <v>DSTPMT</v>
      </c>
      <c r="E36" s="831">
        <v>0</v>
      </c>
      <c r="F36" s="831">
        <v>0</v>
      </c>
      <c r="G36" s="832">
        <f t="shared" si="15"/>
        <v>0</v>
      </c>
      <c r="I36" s="833">
        <v>0</v>
      </c>
      <c r="J36" s="831">
        <v>0</v>
      </c>
      <c r="K36" s="832">
        <f t="shared" si="16"/>
        <v>0</v>
      </c>
      <c r="M36" s="833">
        <v>0</v>
      </c>
      <c r="N36" s="831">
        <v>0</v>
      </c>
      <c r="O36" s="832">
        <f t="shared" si="17"/>
        <v>0</v>
      </c>
      <c r="Q36" s="833">
        <v>0</v>
      </c>
      <c r="R36" s="831">
        <v>0</v>
      </c>
      <c r="S36" s="832">
        <f t="shared" si="18"/>
        <v>0</v>
      </c>
      <c r="T36" s="832"/>
      <c r="U36" s="833">
        <v>0</v>
      </c>
      <c r="V36" s="831">
        <v>0</v>
      </c>
      <c r="W36" s="832">
        <f t="shared" si="19"/>
        <v>0</v>
      </c>
      <c r="X36" s="832"/>
      <c r="Y36" s="834">
        <f t="shared" si="20"/>
        <v>0</v>
      </c>
      <c r="Z36" s="835"/>
      <c r="AC36" s="832">
        <f t="shared" si="13"/>
        <v>0</v>
      </c>
      <c r="AE36" s="835">
        <f t="shared" si="3"/>
        <v>0</v>
      </c>
      <c r="AG36" s="835">
        <f t="shared" si="4"/>
        <v>0</v>
      </c>
    </row>
    <row r="37" spans="1:33">
      <c r="A37" s="818" t="s">
        <v>23</v>
      </c>
      <c r="B37" s="818" t="s">
        <v>1356</v>
      </c>
      <c r="C37" s="818" t="str">
        <f t="shared" si="14"/>
        <v>DSTPNUTIL</v>
      </c>
      <c r="E37" s="831">
        <v>225168</v>
      </c>
      <c r="F37" s="831">
        <v>0</v>
      </c>
      <c r="G37" s="832">
        <f t="shared" si="15"/>
        <v>0</v>
      </c>
      <c r="I37" s="833">
        <v>225168</v>
      </c>
      <c r="J37" s="831">
        <v>0</v>
      </c>
      <c r="K37" s="832">
        <f t="shared" si="16"/>
        <v>0</v>
      </c>
      <c r="M37" s="833">
        <v>374403</v>
      </c>
      <c r="N37" s="831">
        <v>0</v>
      </c>
      <c r="O37" s="832">
        <f t="shared" si="17"/>
        <v>0</v>
      </c>
      <c r="Q37" s="833">
        <v>499185</v>
      </c>
      <c r="R37" s="831">
        <v>0</v>
      </c>
      <c r="S37" s="832">
        <f t="shared" si="18"/>
        <v>0</v>
      </c>
      <c r="T37" s="832"/>
      <c r="U37" s="833">
        <v>1937045</v>
      </c>
      <c r="V37" s="831">
        <v>0</v>
      </c>
      <c r="W37" s="832">
        <f t="shared" si="19"/>
        <v>0</v>
      </c>
      <c r="X37" s="832"/>
      <c r="Y37" s="834">
        <f t="shared" si="20"/>
        <v>0</v>
      </c>
      <c r="Z37" s="835"/>
      <c r="AA37" s="836">
        <v>1937045</v>
      </c>
      <c r="AC37" s="832">
        <f t="shared" si="13"/>
        <v>0</v>
      </c>
      <c r="AE37" s="835">
        <f t="shared" si="3"/>
        <v>0</v>
      </c>
      <c r="AG37" s="835">
        <f t="shared" si="4"/>
        <v>0</v>
      </c>
    </row>
    <row r="38" spans="1:33">
      <c r="A38" s="818" t="s">
        <v>23</v>
      </c>
      <c r="B38" s="818" t="s">
        <v>25</v>
      </c>
      <c r="C38" s="818" t="str">
        <f t="shared" si="14"/>
        <v>DSTPOR</v>
      </c>
      <c r="E38" s="831">
        <v>1446315070.2699995</v>
      </c>
      <c r="F38" s="831">
        <v>-7606598.580000001</v>
      </c>
      <c r="G38" s="832">
        <f t="shared" si="15"/>
        <v>-5.259295665487323E-3</v>
      </c>
      <c r="I38" s="833">
        <v>1489589544.1499984</v>
      </c>
      <c r="J38" s="831">
        <v>-8654976.3700000048</v>
      </c>
      <c r="K38" s="832">
        <f t="shared" si="16"/>
        <v>-5.8103095607715061E-3</v>
      </c>
      <c r="M38" s="833">
        <v>1549177310.4499977</v>
      </c>
      <c r="N38" s="831">
        <v>-10915158.269999998</v>
      </c>
      <c r="O38" s="832">
        <f t="shared" si="17"/>
        <v>-7.0457772627908E-3</v>
      </c>
      <c r="Q38" s="833">
        <v>1598623285.1299994</v>
      </c>
      <c r="R38" s="831">
        <v>-7618956.4200000009</v>
      </c>
      <c r="S38" s="832">
        <f t="shared" si="18"/>
        <v>-4.7659486076986743E-3</v>
      </c>
      <c r="T38" s="832"/>
      <c r="U38" s="833">
        <v>1654701126.470001</v>
      </c>
      <c r="V38" s="831">
        <v>-9234876.5500000082</v>
      </c>
      <c r="W38" s="832">
        <f t="shared" si="19"/>
        <v>-5.5809936926198333E-3</v>
      </c>
      <c r="X38" s="832"/>
      <c r="Y38" s="834">
        <f t="shared" si="20"/>
        <v>-5.9920683767090812E-3</v>
      </c>
      <c r="Z38" s="835"/>
      <c r="AA38" s="836">
        <v>1701395070.670002</v>
      </c>
      <c r="AB38" s="836">
        <v>-8335062.4400000032</v>
      </c>
      <c r="AC38" s="832">
        <f t="shared" si="13"/>
        <v>-4.8989576751963266E-3</v>
      </c>
      <c r="AE38" s="835">
        <f t="shared" si="3"/>
        <v>-5.6203973598154284E-3</v>
      </c>
      <c r="AG38" s="835">
        <f t="shared" si="4"/>
        <v>3.7167101689365278E-4</v>
      </c>
    </row>
    <row r="39" spans="1:33">
      <c r="A39" s="818" t="s">
        <v>23</v>
      </c>
      <c r="B39" s="818" t="s">
        <v>31</v>
      </c>
      <c r="C39" s="818" t="str">
        <f t="shared" si="14"/>
        <v>DSTPUT</v>
      </c>
      <c r="E39" s="831">
        <v>1842474471.1599989</v>
      </c>
      <c r="F39" s="831">
        <v>-11449149.619999997</v>
      </c>
      <c r="G39" s="832">
        <f t="shared" si="15"/>
        <v>-6.2140071947872121E-3</v>
      </c>
      <c r="I39" s="833">
        <v>1926412495.5200021</v>
      </c>
      <c r="J39" s="831">
        <v>-34638026.07</v>
      </c>
      <c r="K39" s="832">
        <f t="shared" si="16"/>
        <v>-1.7980586271399812E-2</v>
      </c>
      <c r="M39" s="833">
        <v>2024750421.4000025</v>
      </c>
      <c r="N39" s="831">
        <v>-36706558.539999999</v>
      </c>
      <c r="O39" s="832">
        <f t="shared" si="17"/>
        <v>-1.8128929942199716E-2</v>
      </c>
      <c r="Q39" s="833">
        <v>2136383122.51</v>
      </c>
      <c r="R39" s="831">
        <v>-14136500.959999999</v>
      </c>
      <c r="S39" s="832">
        <f t="shared" si="18"/>
        <v>-6.6170252007005494E-3</v>
      </c>
      <c r="T39" s="832"/>
      <c r="U39" s="833">
        <v>2258532826.4999986</v>
      </c>
      <c r="V39" s="831">
        <v>-30227160.839999992</v>
      </c>
      <c r="W39" s="832">
        <f t="shared" si="19"/>
        <v>-1.3383538412785612E-2</v>
      </c>
      <c r="X39" s="832"/>
      <c r="Y39" s="834">
        <f t="shared" si="20"/>
        <v>-1.3120860425657454E-2</v>
      </c>
      <c r="Z39" s="835"/>
      <c r="AA39" s="836">
        <v>2324470295.8999996</v>
      </c>
      <c r="AB39" s="836">
        <v>-26759069.370000016</v>
      </c>
      <c r="AC39" s="832">
        <f t="shared" si="13"/>
        <v>-1.1511899901323243E-2</v>
      </c>
      <c r="AE39" s="835">
        <f t="shared" si="3"/>
        <v>-1.3524395945681788E-2</v>
      </c>
      <c r="AG39" s="835">
        <f t="shared" si="4"/>
        <v>-4.0353552002433436E-4</v>
      </c>
    </row>
    <row r="40" spans="1:33">
      <c r="A40" s="818" t="s">
        <v>23</v>
      </c>
      <c r="B40" s="818" t="s">
        <v>27</v>
      </c>
      <c r="C40" s="818" t="str">
        <f t="shared" si="14"/>
        <v>DSTPWA</v>
      </c>
      <c r="E40" s="831">
        <v>339592728.82999998</v>
      </c>
      <c r="F40" s="831">
        <v>-2342748.73</v>
      </c>
      <c r="G40" s="832">
        <f t="shared" si="15"/>
        <v>-6.8987010943122378E-3</v>
      </c>
      <c r="I40" s="833">
        <v>349308842.92000008</v>
      </c>
      <c r="J40" s="831">
        <v>-2022781.61</v>
      </c>
      <c r="K40" s="832">
        <f t="shared" si="16"/>
        <v>-5.7908113435973466E-3</v>
      </c>
      <c r="M40" s="833">
        <v>360676962.03999984</v>
      </c>
      <c r="N40" s="831">
        <v>-2880426.1900000004</v>
      </c>
      <c r="O40" s="832">
        <f t="shared" si="17"/>
        <v>-7.9861662738540951E-3</v>
      </c>
      <c r="Q40" s="833">
        <v>376813784.8599999</v>
      </c>
      <c r="R40" s="831">
        <v>-2149284.5600000005</v>
      </c>
      <c r="S40" s="832">
        <f t="shared" si="18"/>
        <v>-5.7038374028660823E-3</v>
      </c>
      <c r="T40" s="832"/>
      <c r="U40" s="833">
        <v>387622678.92999989</v>
      </c>
      <c r="V40" s="831">
        <v>-11403711.299999999</v>
      </c>
      <c r="W40" s="832">
        <f t="shared" si="19"/>
        <v>-2.9419618406949236E-2</v>
      </c>
      <c r="X40" s="832"/>
      <c r="Y40" s="834">
        <f t="shared" si="20"/>
        <v>-1.1747186215069264E-2</v>
      </c>
      <c r="Z40" s="835"/>
      <c r="AA40" s="836">
        <v>397254863.44999981</v>
      </c>
      <c r="AB40" s="836">
        <v>-4581752.9799999995</v>
      </c>
      <c r="AC40" s="832">
        <f t="shared" si="13"/>
        <v>-1.1533535273072066E-2</v>
      </c>
      <c r="AE40" s="835">
        <f t="shared" si="3"/>
        <v>-1.2086793740067766E-2</v>
      </c>
      <c r="AG40" s="835">
        <f t="shared" si="4"/>
        <v>-3.3960752499850172E-4</v>
      </c>
    </row>
    <row r="41" spans="1:33">
      <c r="A41" s="818" t="s">
        <v>23</v>
      </c>
      <c r="B41" s="818" t="s">
        <v>29</v>
      </c>
      <c r="C41" s="818" t="str">
        <f t="shared" si="14"/>
        <v>DSTPWYP</v>
      </c>
      <c r="E41" s="831">
        <v>367429617.67000014</v>
      </c>
      <c r="F41" s="831">
        <v>-2161774.6</v>
      </c>
      <c r="G41" s="832">
        <f t="shared" si="15"/>
        <v>-5.8835066528076041E-3</v>
      </c>
      <c r="I41" s="833">
        <v>377467979.51999986</v>
      </c>
      <c r="J41" s="831">
        <v>-2598850.04</v>
      </c>
      <c r="K41" s="832">
        <f t="shared" si="16"/>
        <v>-6.8849549657292236E-3</v>
      </c>
      <c r="M41" s="833">
        <v>403546088.59999979</v>
      </c>
      <c r="N41" s="831">
        <v>-4696053.57</v>
      </c>
      <c r="O41" s="832">
        <f t="shared" si="17"/>
        <v>-1.1636969611802607E-2</v>
      </c>
      <c r="Q41" s="833">
        <v>430276456.37999994</v>
      </c>
      <c r="R41" s="831">
        <v>-5925830.5899999999</v>
      </c>
      <c r="S41" s="832">
        <f t="shared" si="18"/>
        <v>-1.3772146958388503E-2</v>
      </c>
      <c r="T41" s="832"/>
      <c r="U41" s="833">
        <v>447331679.88000005</v>
      </c>
      <c r="V41" s="831">
        <v>-3936984.8800000008</v>
      </c>
      <c r="W41" s="832">
        <f t="shared" si="19"/>
        <v>-8.8010419495800647E-3</v>
      </c>
      <c r="X41" s="832"/>
      <c r="Y41" s="834">
        <f t="shared" si="20"/>
        <v>-9.8902358185911591E-3</v>
      </c>
      <c r="Z41" s="835"/>
      <c r="AA41" s="836">
        <v>470043725.45999986</v>
      </c>
      <c r="AB41" s="836">
        <v>-7887322.1399999987</v>
      </c>
      <c r="AC41" s="832">
        <f t="shared" si="13"/>
        <v>-1.6779975378420832E-2</v>
      </c>
      <c r="AE41" s="835">
        <f t="shared" si="3"/>
        <v>-1.1575017772784245E-2</v>
      </c>
      <c r="AG41" s="835">
        <f t="shared" si="4"/>
        <v>-1.6847819541930854E-3</v>
      </c>
    </row>
    <row r="42" spans="1:33">
      <c r="A42" s="818" t="s">
        <v>23</v>
      </c>
      <c r="B42" s="818" t="s">
        <v>35</v>
      </c>
      <c r="C42" s="818" t="str">
        <f t="shared" si="14"/>
        <v>DSTPWYU</v>
      </c>
      <c r="E42" s="831">
        <v>69237326.760000005</v>
      </c>
      <c r="F42" s="831">
        <v>-346409.43</v>
      </c>
      <c r="G42" s="832">
        <f t="shared" si="15"/>
        <v>-5.0032178625378223E-3</v>
      </c>
      <c r="I42" s="833">
        <v>71033359.210000023</v>
      </c>
      <c r="J42" s="831">
        <v>-537472.97</v>
      </c>
      <c r="K42" s="832">
        <f t="shared" si="16"/>
        <v>-7.5664867321146613E-3</v>
      </c>
      <c r="M42" s="833">
        <v>74507299.680000007</v>
      </c>
      <c r="N42" s="831">
        <v>-986221.24999999988</v>
      </c>
      <c r="O42" s="832">
        <f t="shared" si="17"/>
        <v>-1.3236572177970519E-2</v>
      </c>
      <c r="Q42" s="833">
        <v>78399566.459999993</v>
      </c>
      <c r="R42" s="831">
        <v>-735142.71999999986</v>
      </c>
      <c r="S42" s="832">
        <f t="shared" si="18"/>
        <v>-9.3768722608316302E-3</v>
      </c>
      <c r="T42" s="832"/>
      <c r="U42" s="833">
        <v>81076741.820000023</v>
      </c>
      <c r="V42" s="831">
        <v>-426182.38</v>
      </c>
      <c r="W42" s="832">
        <f t="shared" si="19"/>
        <v>-5.2565306699938119E-3</v>
      </c>
      <c r="X42" s="832"/>
      <c r="Y42" s="834">
        <f t="shared" si="20"/>
        <v>-8.513616779673357E-3</v>
      </c>
      <c r="Z42" s="835"/>
      <c r="AA42" s="836">
        <v>89732482.199999988</v>
      </c>
      <c r="AB42" s="836">
        <v>-2062354.5799999998</v>
      </c>
      <c r="AC42" s="832">
        <f t="shared" si="13"/>
        <v>-2.2983367108950877E-2</v>
      </c>
      <c r="AE42" s="835">
        <f t="shared" si="3"/>
        <v>-1.16839657899723E-2</v>
      </c>
      <c r="AG42" s="835">
        <f t="shared" si="4"/>
        <v>-3.1703490102989434E-3</v>
      </c>
    </row>
    <row r="43" spans="1:33">
      <c r="E43" s="837">
        <f>SUBTOTAL(9,E34:E42)</f>
        <v>4470571937.6799984</v>
      </c>
      <c r="F43" s="837">
        <f>SUBTOTAL(9,F34:F42)</f>
        <v>-26523255.59</v>
      </c>
      <c r="I43" s="838">
        <f>SUBTOTAL(9,I34:I42)</f>
        <v>4632474595.0500002</v>
      </c>
      <c r="J43" s="837">
        <f>SUBTOTAL(9,J34:J42)</f>
        <v>-51059193.690000005</v>
      </c>
      <c r="M43" s="838">
        <f>SUBTOTAL(9,M34:M42)</f>
        <v>4851529038.039999</v>
      </c>
      <c r="N43" s="837">
        <f>SUBTOTAL(9,N34:N42)</f>
        <v>-59898851.600000001</v>
      </c>
      <c r="Q43" s="838">
        <f>SUBTOTAL(9,Q34:Q42)</f>
        <v>5081096622.1899996</v>
      </c>
      <c r="R43" s="837">
        <f>SUBTOTAL(9,R34:R42)</f>
        <v>-33833011.610000007</v>
      </c>
      <c r="U43" s="838">
        <f>SUBTOTAL(9,U34:U42)</f>
        <v>5308358583.2599993</v>
      </c>
      <c r="V43" s="837">
        <f>SUBTOTAL(9,V34:V42)</f>
        <v>-57428363.730000004</v>
      </c>
      <c r="Z43" s="835"/>
      <c r="AA43" s="837">
        <f t="shared" ref="AA43:AB43" si="21">SUBTOTAL(9,AA34:AA42)</f>
        <v>5475208698.0900011</v>
      </c>
      <c r="AB43" s="837">
        <f t="shared" si="21"/>
        <v>-53893441.520000018</v>
      </c>
      <c r="AE43" s="835"/>
      <c r="AG43" s="835"/>
    </row>
    <row r="44" spans="1:33">
      <c r="E44" s="831"/>
      <c r="F44" s="831"/>
      <c r="I44" s="833"/>
      <c r="J44" s="831"/>
      <c r="M44" s="833"/>
      <c r="N44" s="831"/>
      <c r="Q44" s="833"/>
      <c r="R44" s="831"/>
      <c r="U44" s="833"/>
      <c r="V44" s="831"/>
      <c r="Y44" s="839"/>
      <c r="Z44" s="835"/>
      <c r="AE44" s="835"/>
      <c r="AG44" s="835"/>
    </row>
    <row r="45" spans="1:33">
      <c r="A45" s="818" t="s">
        <v>36</v>
      </c>
      <c r="B45" s="818" t="s">
        <v>22</v>
      </c>
      <c r="C45" s="818" t="str">
        <f t="shared" ref="C45:C61" si="22">A45&amp;B45</f>
        <v>GNLPCA</v>
      </c>
      <c r="E45" s="831">
        <v>12019889.819999997</v>
      </c>
      <c r="F45" s="831">
        <v>-349904.34</v>
      </c>
      <c r="G45" s="832">
        <f t="shared" ref="G45:G56" si="23">IF(ISERROR(F45/E45),0,F45/E45)</f>
        <v>-2.911044487427757E-2</v>
      </c>
      <c r="I45" s="833">
        <v>12089010.77</v>
      </c>
      <c r="J45" s="831">
        <v>-565903.84</v>
      </c>
      <c r="K45" s="832">
        <f t="shared" ref="K45:K56" si="24">IF(ISERROR(J45/I45),0,J45/I45)</f>
        <v>-4.6811426572994939E-2</v>
      </c>
      <c r="M45" s="833">
        <v>12149722.9</v>
      </c>
      <c r="N45" s="831">
        <v>-872208.59000000008</v>
      </c>
      <c r="O45" s="832">
        <f t="shared" ref="O45:O56" si="25">IF(ISERROR(N45/M45),0,N45/M45)</f>
        <v>-7.1788352473454359E-2</v>
      </c>
      <c r="Q45" s="833">
        <v>12490311.720000003</v>
      </c>
      <c r="R45" s="831">
        <v>-570209.65</v>
      </c>
      <c r="S45" s="832">
        <f t="shared" ref="S45:S56" si="26">IF(ISERROR(R45/Q45),0,R45/Q45)</f>
        <v>-4.565215526902798E-2</v>
      </c>
      <c r="T45" s="832"/>
      <c r="U45" s="833">
        <v>12681440.379999999</v>
      </c>
      <c r="V45" s="831">
        <v>-431554.2699999999</v>
      </c>
      <c r="W45" s="832">
        <f t="shared" ref="W45:W56" si="27">IF(ISERROR(V45/U45),0,V45/U45)</f>
        <v>-3.4030382753729424E-2</v>
      </c>
      <c r="X45" s="832"/>
      <c r="Y45" s="834">
        <f t="shared" ref="Y45:Y61" si="28">SUM(G45,K45,O45,S45,W45)/4.75</f>
        <v>-4.7872160409154589E-2</v>
      </c>
      <c r="Z45" s="835"/>
      <c r="AA45" s="836">
        <v>13343736.4</v>
      </c>
      <c r="AB45" s="836">
        <v>-179250.22</v>
      </c>
      <c r="AC45" s="832">
        <f t="shared" ref="AC45:AC61" si="29">IF(ISERROR(AB45/AA45),0,AB45/AA45)</f>
        <v>-1.3433285447695145E-2</v>
      </c>
      <c r="AE45" s="835">
        <f t="shared" si="3"/>
        <v>-4.234312050338037E-2</v>
      </c>
      <c r="AG45" s="835">
        <f t="shared" si="4"/>
        <v>5.529039905774219E-3</v>
      </c>
    </row>
    <row r="46" spans="1:33">
      <c r="A46" s="818" t="s">
        <v>36</v>
      </c>
      <c r="B46" s="818" t="s">
        <v>40</v>
      </c>
      <c r="C46" s="818" t="str">
        <f t="shared" si="22"/>
        <v>GNLPCN</v>
      </c>
      <c r="E46" s="831">
        <v>24161215.649999999</v>
      </c>
      <c r="F46" s="831">
        <v>-2628831.98</v>
      </c>
      <c r="G46" s="832">
        <f t="shared" si="23"/>
        <v>-0.10880379605402844</v>
      </c>
      <c r="I46" s="833">
        <v>23512907.178709999</v>
      </c>
      <c r="J46" s="831">
        <v>-730398.69</v>
      </c>
      <c r="K46" s="832">
        <f t="shared" si="24"/>
        <v>-3.1063733822814854E-2</v>
      </c>
      <c r="M46" s="833">
        <v>24208444.750000004</v>
      </c>
      <c r="N46" s="831">
        <v>-1054366.2100000002</v>
      </c>
      <c r="O46" s="832">
        <f t="shared" si="25"/>
        <v>-4.3553653317609346E-2</v>
      </c>
      <c r="Q46" s="833">
        <v>26270425.829999998</v>
      </c>
      <c r="R46" s="831">
        <v>-2824162.7</v>
      </c>
      <c r="S46" s="832">
        <f t="shared" si="26"/>
        <v>-0.10750349911629127</v>
      </c>
      <c r="T46" s="832"/>
      <c r="U46" s="833">
        <v>24974683.129999995</v>
      </c>
      <c r="V46" s="831">
        <v>-1277537.2</v>
      </c>
      <c r="W46" s="832">
        <f t="shared" si="27"/>
        <v>-5.1153289647362994E-2</v>
      </c>
      <c r="X46" s="832"/>
      <c r="Y46" s="834">
        <f t="shared" si="28"/>
        <v>-7.2016415149075141E-2</v>
      </c>
      <c r="Z46" s="835"/>
      <c r="AA46" s="836">
        <v>25009761.260000002</v>
      </c>
      <c r="AB46" s="836">
        <v>-996248.42999999993</v>
      </c>
      <c r="AC46" s="832">
        <f t="shared" si="29"/>
        <v>-3.9834383848892443E-2</v>
      </c>
      <c r="AE46" s="835">
        <f t="shared" si="3"/>
        <v>-5.462171195059419E-2</v>
      </c>
      <c r="AG46" s="835">
        <f t="shared" si="4"/>
        <v>1.7394703198480951E-2</v>
      </c>
    </row>
    <row r="47" spans="1:33">
      <c r="A47" s="818" t="s">
        <v>36</v>
      </c>
      <c r="B47" s="818" t="s">
        <v>1</v>
      </c>
      <c r="C47" s="818" t="str">
        <f t="shared" si="22"/>
        <v>GNLPDGP</v>
      </c>
      <c r="E47" s="831">
        <v>12458124.360000005</v>
      </c>
      <c r="F47" s="831">
        <v>-1098350.6100000001</v>
      </c>
      <c r="G47" s="832">
        <f t="shared" si="23"/>
        <v>-8.8163400706332301E-2</v>
      </c>
      <c r="I47" s="833">
        <v>11339012.069999997</v>
      </c>
      <c r="J47" s="831">
        <v>-968747.32</v>
      </c>
      <c r="K47" s="832">
        <f t="shared" si="24"/>
        <v>-8.543489626958306E-2</v>
      </c>
      <c r="M47" s="833">
        <v>10752266.189999998</v>
      </c>
      <c r="N47" s="831">
        <v>-1231061.28</v>
      </c>
      <c r="O47" s="832">
        <f t="shared" si="25"/>
        <v>-0.11449319224861938</v>
      </c>
      <c r="Q47" s="833">
        <v>9631914.8599999994</v>
      </c>
      <c r="R47" s="831">
        <v>-953179.75000000012</v>
      </c>
      <c r="S47" s="832">
        <f t="shared" si="26"/>
        <v>-9.8960566393544738E-2</v>
      </c>
      <c r="T47" s="832"/>
      <c r="U47" s="833">
        <v>8491896.2199999988</v>
      </c>
      <c r="V47" s="831">
        <v>-3516750.62</v>
      </c>
      <c r="W47" s="832">
        <f t="shared" si="27"/>
        <v>-0.414130192938227</v>
      </c>
      <c r="X47" s="832"/>
      <c r="Y47" s="834">
        <f t="shared" si="28"/>
        <v>-0.16866994706448557</v>
      </c>
      <c r="Z47" s="835"/>
      <c r="AA47" s="836">
        <v>4872367.879999999</v>
      </c>
      <c r="AB47" s="836">
        <v>-1096562.51</v>
      </c>
      <c r="AC47" s="832">
        <f t="shared" si="29"/>
        <v>-0.22505741294723425</v>
      </c>
      <c r="AE47" s="835">
        <f t="shared" si="3"/>
        <v>-0.18761525215944172</v>
      </c>
      <c r="AG47" s="835">
        <f t="shared" si="4"/>
        <v>-1.894530509495615E-2</v>
      </c>
    </row>
    <row r="48" spans="1:33">
      <c r="A48" s="818" t="s">
        <v>36</v>
      </c>
      <c r="B48" s="818" t="s">
        <v>5</v>
      </c>
      <c r="C48" s="818" t="str">
        <f t="shared" si="22"/>
        <v>GNLPDGU</v>
      </c>
      <c r="E48" s="831">
        <v>24199547.259999983</v>
      </c>
      <c r="F48" s="831">
        <v>-2180907.66</v>
      </c>
      <c r="G48" s="832">
        <f t="shared" si="23"/>
        <v>-9.0121837262834875E-2</v>
      </c>
      <c r="I48" s="833">
        <v>22060223.179999996</v>
      </c>
      <c r="J48" s="831">
        <v>-1436955.46</v>
      </c>
      <c r="K48" s="832">
        <f t="shared" si="24"/>
        <v>-6.513784780304295E-2</v>
      </c>
      <c r="M48" s="833">
        <v>21586141.829999991</v>
      </c>
      <c r="N48" s="831">
        <v>-2884760.6899999995</v>
      </c>
      <c r="O48" s="832">
        <f t="shared" si="25"/>
        <v>-0.13363947632322218</v>
      </c>
      <c r="Q48" s="833">
        <v>18822056.679999996</v>
      </c>
      <c r="R48" s="831">
        <v>-2909313.9699999993</v>
      </c>
      <c r="S48" s="832">
        <f t="shared" si="26"/>
        <v>-0.15456939799205832</v>
      </c>
      <c r="T48" s="832"/>
      <c r="U48" s="833">
        <v>16303875.889999997</v>
      </c>
      <c r="V48" s="831">
        <v>-7314851.3700000029</v>
      </c>
      <c r="W48" s="832">
        <f t="shared" si="27"/>
        <v>-0.44865720392821296</v>
      </c>
      <c r="X48" s="832"/>
      <c r="Y48" s="834">
        <f t="shared" si="28"/>
        <v>-0.18781595017039396</v>
      </c>
      <c r="Z48" s="835"/>
      <c r="AA48" s="836">
        <v>8979494.5500000063</v>
      </c>
      <c r="AB48" s="836">
        <v>-1410220.4899999995</v>
      </c>
      <c r="AC48" s="832">
        <f t="shared" si="29"/>
        <v>-0.1570489833417181</v>
      </c>
      <c r="AE48" s="835">
        <f t="shared" si="3"/>
        <v>-0.1918105818776509</v>
      </c>
      <c r="AG48" s="835">
        <f t="shared" si="4"/>
        <v>-3.9946317072569459E-3</v>
      </c>
    </row>
    <row r="49" spans="1:33">
      <c r="A49" s="818" t="s">
        <v>36</v>
      </c>
      <c r="B49" s="818" t="s">
        <v>3579</v>
      </c>
      <c r="C49" s="818" t="str">
        <f t="shared" si="22"/>
        <v>GNLPIDU</v>
      </c>
      <c r="E49" s="831">
        <v>31373126.890000015</v>
      </c>
      <c r="F49" s="831">
        <v>-777812.1</v>
      </c>
      <c r="G49" s="832">
        <f t="shared" si="23"/>
        <v>-2.4792304022711955E-2</v>
      </c>
      <c r="I49" s="833">
        <v>31998463.330000013</v>
      </c>
      <c r="J49" s="831">
        <v>-1351786.48</v>
      </c>
      <c r="K49" s="832">
        <f t="shared" si="24"/>
        <v>-4.2245356161607885E-2</v>
      </c>
      <c r="M49" s="833">
        <v>32169211.100000009</v>
      </c>
      <c r="N49" s="831">
        <v>-1670801.3699999996</v>
      </c>
      <c r="O49" s="832">
        <f t="shared" si="25"/>
        <v>-5.1937903133720278E-2</v>
      </c>
      <c r="Q49" s="833">
        <v>33575823.890000015</v>
      </c>
      <c r="R49" s="831">
        <v>-3265413.9</v>
      </c>
      <c r="S49" s="832">
        <f t="shared" si="26"/>
        <v>-9.7254915045362378E-2</v>
      </c>
      <c r="T49" s="832"/>
      <c r="U49" s="833">
        <v>31798586.810000017</v>
      </c>
      <c r="V49" s="831">
        <v>-979866.10000000033</v>
      </c>
      <c r="W49" s="832">
        <f t="shared" si="27"/>
        <v>-3.081476877745561E-2</v>
      </c>
      <c r="X49" s="832"/>
      <c r="Y49" s="834">
        <f t="shared" si="28"/>
        <v>-5.2009525713864864E-2</v>
      </c>
      <c r="Z49" s="835"/>
      <c r="AA49" s="836">
        <v>33271660.100000009</v>
      </c>
      <c r="AB49" s="836">
        <v>-1120851.4600000002</v>
      </c>
      <c r="AC49" s="832">
        <f t="shared" si="29"/>
        <v>-3.3687873001563874E-2</v>
      </c>
      <c r="AE49" s="835">
        <f t="shared" si="3"/>
        <v>-5.1188163223942006E-2</v>
      </c>
      <c r="AG49" s="835">
        <f t="shared" si="4"/>
        <v>8.2136248992285832E-4</v>
      </c>
    </row>
    <row r="50" spans="1:33">
      <c r="A50" s="818" t="s">
        <v>36</v>
      </c>
      <c r="B50" s="818" t="s">
        <v>1356</v>
      </c>
      <c r="C50" s="818" t="str">
        <f t="shared" si="22"/>
        <v>GNLPNUTIL</v>
      </c>
      <c r="E50" s="831">
        <v>45254.36</v>
      </c>
      <c r="F50" s="831">
        <v>-2800.36</v>
      </c>
      <c r="G50" s="832">
        <f t="shared" si="23"/>
        <v>-6.1880446436542252E-2</v>
      </c>
      <c r="I50" s="833">
        <v>0</v>
      </c>
      <c r="J50" s="831">
        <v>0</v>
      </c>
      <c r="K50" s="832">
        <f t="shared" si="24"/>
        <v>0</v>
      </c>
      <c r="M50" s="833">
        <v>39748</v>
      </c>
      <c r="N50" s="831">
        <v>0</v>
      </c>
      <c r="O50" s="832">
        <f t="shared" si="25"/>
        <v>0</v>
      </c>
      <c r="Q50" s="833">
        <v>39748</v>
      </c>
      <c r="R50" s="831">
        <v>0</v>
      </c>
      <c r="S50" s="832">
        <f t="shared" si="26"/>
        <v>0</v>
      </c>
      <c r="T50" s="832"/>
      <c r="U50" s="833">
        <v>39748</v>
      </c>
      <c r="V50" s="831">
        <v>0</v>
      </c>
      <c r="W50" s="832">
        <f t="shared" si="27"/>
        <v>0</v>
      </c>
      <c r="X50" s="832"/>
      <c r="Y50" s="834">
        <f t="shared" si="28"/>
        <v>-1.3027462407693105E-2</v>
      </c>
      <c r="Z50" s="835"/>
      <c r="AA50" s="836">
        <v>39748</v>
      </c>
      <c r="AB50" s="836">
        <v>0</v>
      </c>
      <c r="AC50" s="832">
        <f t="shared" si="29"/>
        <v>0</v>
      </c>
      <c r="AE50" s="835">
        <f t="shared" si="3"/>
        <v>0</v>
      </c>
      <c r="AG50" s="835">
        <f t="shared" si="4"/>
        <v>1.3027462407693105E-2</v>
      </c>
    </row>
    <row r="51" spans="1:33">
      <c r="A51" s="818" t="s">
        <v>36</v>
      </c>
      <c r="B51" s="818" t="s">
        <v>25</v>
      </c>
      <c r="C51" s="818" t="str">
        <f t="shared" si="22"/>
        <v>GNLPOR</v>
      </c>
      <c r="E51" s="831">
        <v>144471278.38999996</v>
      </c>
      <c r="F51" s="831">
        <v>-6049414.0299999975</v>
      </c>
      <c r="G51" s="832">
        <f t="shared" si="23"/>
        <v>-4.1872779817657704E-2</v>
      </c>
      <c r="I51" s="833">
        <v>144245656.70000014</v>
      </c>
      <c r="J51" s="831">
        <v>-6799796.549999998</v>
      </c>
      <c r="K51" s="832">
        <f t="shared" si="24"/>
        <v>-4.7140390258974027E-2</v>
      </c>
      <c r="M51" s="833">
        <v>147078447.29999992</v>
      </c>
      <c r="N51" s="831">
        <v>-8965121.2200000007</v>
      </c>
      <c r="O51" s="832">
        <f t="shared" si="25"/>
        <v>-6.0954690402147085E-2</v>
      </c>
      <c r="Q51" s="833">
        <v>149930501.66999999</v>
      </c>
      <c r="R51" s="831">
        <v>-7368772.9300000016</v>
      </c>
      <c r="S51" s="832">
        <f t="shared" si="26"/>
        <v>-4.91479241910283E-2</v>
      </c>
      <c r="T51" s="832"/>
      <c r="U51" s="833">
        <v>149059979.78000009</v>
      </c>
      <c r="V51" s="831">
        <v>-6914821.5699999994</v>
      </c>
      <c r="W51" s="832">
        <f t="shared" si="27"/>
        <v>-4.6389524406253713E-2</v>
      </c>
      <c r="X51" s="832"/>
      <c r="Y51" s="834">
        <f t="shared" si="28"/>
        <v>-5.1685328226539123E-2</v>
      </c>
      <c r="Z51" s="835"/>
      <c r="AA51" s="836">
        <v>152907834.46000016</v>
      </c>
      <c r="AB51" s="836">
        <v>-5616215.6999999974</v>
      </c>
      <c r="AC51" s="832">
        <f t="shared" si="29"/>
        <v>-3.6729417559498358E-2</v>
      </c>
      <c r="AE51" s="835">
        <f t="shared" si="3"/>
        <v>-4.8072389363580291E-2</v>
      </c>
      <c r="AG51" s="835">
        <f t="shared" si="4"/>
        <v>3.6129388629588324E-3</v>
      </c>
    </row>
    <row r="52" spans="1:33">
      <c r="A52" s="818" t="s">
        <v>36</v>
      </c>
      <c r="B52" s="818" t="s">
        <v>42</v>
      </c>
      <c r="C52" s="818" t="str">
        <f t="shared" si="22"/>
        <v>GNLPSE</v>
      </c>
      <c r="E52" s="831">
        <v>1171052.1100000001</v>
      </c>
      <c r="F52" s="831">
        <v>-140984.64000000001</v>
      </c>
      <c r="G52" s="832">
        <f t="shared" si="23"/>
        <v>-0.1203914315990601</v>
      </c>
      <c r="I52" s="833">
        <v>1121369.3500000001</v>
      </c>
      <c r="J52" s="831">
        <v>-56070.68</v>
      </c>
      <c r="K52" s="832">
        <f t="shared" si="24"/>
        <v>-5.00019730341301E-2</v>
      </c>
      <c r="M52" s="833">
        <v>1164971.6200000001</v>
      </c>
      <c r="N52" s="831">
        <v>-104787.59999999999</v>
      </c>
      <c r="O52" s="832">
        <f t="shared" si="25"/>
        <v>-8.994862896316734E-2</v>
      </c>
      <c r="Q52" s="833">
        <v>1006626.0199999998</v>
      </c>
      <c r="R52" s="831">
        <v>-178219.16</v>
      </c>
      <c r="S52" s="832">
        <f t="shared" si="26"/>
        <v>-0.17704604933617754</v>
      </c>
      <c r="T52" s="832"/>
      <c r="U52" s="833">
        <v>706704.86999999976</v>
      </c>
      <c r="V52" s="831">
        <v>-26020.47</v>
      </c>
      <c r="W52" s="832">
        <f t="shared" si="27"/>
        <v>-3.6819429304343142E-2</v>
      </c>
      <c r="X52" s="832"/>
      <c r="Y52" s="834">
        <f t="shared" si="28"/>
        <v>-9.9833160470921722E-2</v>
      </c>
      <c r="Z52" s="835"/>
      <c r="AA52" s="836">
        <v>701343.74999999977</v>
      </c>
      <c r="AB52" s="836">
        <v>-47430.47</v>
      </c>
      <c r="AC52" s="832">
        <f t="shared" si="29"/>
        <v>-6.7627992692599059E-2</v>
      </c>
      <c r="AE52" s="835">
        <f t="shared" si="3"/>
        <v>-8.4288814666083442E-2</v>
      </c>
      <c r="AG52" s="835">
        <f t="shared" si="4"/>
        <v>1.554434580483828E-2</v>
      </c>
    </row>
    <row r="53" spans="1:33">
      <c r="A53" s="818" t="s">
        <v>36</v>
      </c>
      <c r="B53" s="818" t="s">
        <v>7</v>
      </c>
      <c r="C53" s="818" t="str">
        <f t="shared" si="22"/>
        <v>GNLPSG</v>
      </c>
      <c r="E53" s="831">
        <v>129699168.24999987</v>
      </c>
      <c r="F53" s="831">
        <v>-4392527.9000000004</v>
      </c>
      <c r="G53" s="832">
        <f t="shared" si="23"/>
        <v>-3.3867047562966962E-2</v>
      </c>
      <c r="I53" s="833">
        <v>134401318.9300001</v>
      </c>
      <c r="J53" s="831">
        <v>-7734196.6799999978</v>
      </c>
      <c r="K53" s="832">
        <f t="shared" si="24"/>
        <v>-5.754554152871208E-2</v>
      </c>
      <c r="M53" s="833">
        <v>141354402.67999986</v>
      </c>
      <c r="N53" s="831">
        <v>-4044361.6600000015</v>
      </c>
      <c r="O53" s="832">
        <f t="shared" si="25"/>
        <v>-2.8611501186529619E-2</v>
      </c>
      <c r="Q53" s="833">
        <v>151186131.66999993</v>
      </c>
      <c r="R53" s="831">
        <v>-6327721.2600000026</v>
      </c>
      <c r="S53" s="832">
        <f t="shared" si="26"/>
        <v>-4.1853847241834156E-2</v>
      </c>
      <c r="T53" s="832"/>
      <c r="U53" s="833">
        <v>163868119.83999982</v>
      </c>
      <c r="V53" s="831">
        <v>-5970281.080000001</v>
      </c>
      <c r="W53" s="832">
        <f t="shared" si="27"/>
        <v>-3.6433450788532627E-2</v>
      </c>
      <c r="X53" s="832"/>
      <c r="Y53" s="834">
        <f t="shared" si="28"/>
        <v>-4.1749765959700091E-2</v>
      </c>
      <c r="Z53" s="835"/>
      <c r="AA53" s="836">
        <v>182681134.60000005</v>
      </c>
      <c r="AB53" s="836">
        <v>-2723077.1200000006</v>
      </c>
      <c r="AC53" s="832">
        <f t="shared" si="29"/>
        <v>-1.4906175867379355E-2</v>
      </c>
      <c r="AE53" s="835">
        <f t="shared" si="3"/>
        <v>-3.5870103322597567E-2</v>
      </c>
      <c r="AG53" s="835">
        <f t="shared" si="4"/>
        <v>5.8796626371025243E-3</v>
      </c>
    </row>
    <row r="54" spans="1:33">
      <c r="A54" s="818" t="s">
        <v>36</v>
      </c>
      <c r="B54" s="818" t="s">
        <v>38</v>
      </c>
      <c r="C54" s="818" t="str">
        <f t="shared" si="22"/>
        <v>GNLPSO</v>
      </c>
      <c r="E54" s="831">
        <v>259736654.45000011</v>
      </c>
      <c r="F54" s="831">
        <v>-19333097.699999999</v>
      </c>
      <c r="G54" s="832">
        <f t="shared" si="23"/>
        <v>-7.4433459308769462E-2</v>
      </c>
      <c r="I54" s="833">
        <v>256031464.6700002</v>
      </c>
      <c r="J54" s="831">
        <v>-19405975.859999996</v>
      </c>
      <c r="K54" s="832">
        <f t="shared" si="24"/>
        <v>-7.5795277291454868E-2</v>
      </c>
      <c r="M54" s="833">
        <v>251547374.13999993</v>
      </c>
      <c r="N54" s="831">
        <v>-22499174.390000004</v>
      </c>
      <c r="O54" s="832">
        <f t="shared" si="25"/>
        <v>-8.9443089862977374E-2</v>
      </c>
      <c r="Q54" s="833">
        <v>242201282.41</v>
      </c>
      <c r="R54" s="831">
        <v>-29183393.999999996</v>
      </c>
      <c r="S54" s="832">
        <f t="shared" si="26"/>
        <v>-0.12049231824709394</v>
      </c>
      <c r="T54" s="832"/>
      <c r="U54" s="833">
        <v>233043151.69000003</v>
      </c>
      <c r="V54" s="831">
        <v>-17015785.560000002</v>
      </c>
      <c r="W54" s="832">
        <f t="shared" si="27"/>
        <v>-7.3015600057773147E-2</v>
      </c>
      <c r="X54" s="832"/>
      <c r="Y54" s="834">
        <f t="shared" si="28"/>
        <v>-9.1195735740646058E-2</v>
      </c>
      <c r="Z54" s="835"/>
      <c r="AA54" s="836">
        <v>233498246.12000009</v>
      </c>
      <c r="AB54" s="836">
        <v>-9896035.339999998</v>
      </c>
      <c r="AC54" s="832">
        <f t="shared" si="29"/>
        <v>-4.2381626005508405E-2</v>
      </c>
      <c r="AE54" s="835">
        <f t="shared" si="3"/>
        <v>-8.0225582292961548E-2</v>
      </c>
      <c r="AG54" s="835">
        <f t="shared" si="4"/>
        <v>1.0970153447684511E-2</v>
      </c>
    </row>
    <row r="55" spans="1:33">
      <c r="A55" s="818" t="s">
        <v>36</v>
      </c>
      <c r="B55" s="818" t="s">
        <v>12</v>
      </c>
      <c r="C55" s="818" t="str">
        <f t="shared" si="22"/>
        <v>GNLPSSGCH</v>
      </c>
      <c r="E55" s="831">
        <v>4834176.41</v>
      </c>
      <c r="F55" s="831">
        <v>-90514.01</v>
      </c>
      <c r="G55" s="832">
        <f t="shared" si="23"/>
        <v>-1.8723770570879931E-2</v>
      </c>
      <c r="I55" s="833">
        <v>4690047.8899999997</v>
      </c>
      <c r="J55" s="831">
        <v>-649703.28</v>
      </c>
      <c r="K55" s="832">
        <f t="shared" si="24"/>
        <v>-0.13852806948630114</v>
      </c>
      <c r="M55" s="833">
        <v>4572943.3500000006</v>
      </c>
      <c r="N55" s="831">
        <v>-535170.55000000005</v>
      </c>
      <c r="O55" s="832">
        <f t="shared" si="25"/>
        <v>-0.11702977908090639</v>
      </c>
      <c r="Q55" s="833">
        <v>4596454.43</v>
      </c>
      <c r="R55" s="831">
        <v>-133992.16999999998</v>
      </c>
      <c r="S55" s="832">
        <f t="shared" si="26"/>
        <v>-2.9151201657839562E-2</v>
      </c>
      <c r="T55" s="832"/>
      <c r="U55" s="833">
        <v>4821553.88</v>
      </c>
      <c r="V55" s="831">
        <v>-656377.23</v>
      </c>
      <c r="W55" s="832">
        <f t="shared" si="27"/>
        <v>-0.13613396144398163</v>
      </c>
      <c r="X55" s="832"/>
      <c r="Y55" s="834">
        <f t="shared" si="28"/>
        <v>-9.2540375208401818E-2</v>
      </c>
      <c r="Z55" s="835"/>
      <c r="AA55" s="836">
        <v>4359547.6900000004</v>
      </c>
      <c r="AB55" s="836">
        <v>-44922.99</v>
      </c>
      <c r="AC55" s="832">
        <f t="shared" si="29"/>
        <v>-1.0304507071466396E-2</v>
      </c>
      <c r="AE55" s="835">
        <f t="shared" si="3"/>
        <v>-8.6229503748099026E-2</v>
      </c>
      <c r="AG55" s="835">
        <f t="shared" si="4"/>
        <v>6.3108714603027916E-3</v>
      </c>
    </row>
    <row r="56" spans="1:33">
      <c r="A56" s="818" t="s">
        <v>36</v>
      </c>
      <c r="B56" s="818" t="s">
        <v>19</v>
      </c>
      <c r="C56" s="818" t="str">
        <f t="shared" si="22"/>
        <v>GNLPSSGCT</v>
      </c>
      <c r="E56" s="831">
        <v>357996.89</v>
      </c>
      <c r="F56" s="831">
        <v>0</v>
      </c>
      <c r="G56" s="832">
        <f t="shared" si="23"/>
        <v>0</v>
      </c>
      <c r="I56" s="833">
        <v>366913.74</v>
      </c>
      <c r="J56" s="831">
        <v>-14821.18</v>
      </c>
      <c r="K56" s="832">
        <f t="shared" si="24"/>
        <v>-4.0394180932008708E-2</v>
      </c>
      <c r="M56" s="833">
        <v>440293.57000000007</v>
      </c>
      <c r="N56" s="831">
        <v>-62826.65</v>
      </c>
      <c r="O56" s="832">
        <f t="shared" si="25"/>
        <v>-0.14269263573392632</v>
      </c>
      <c r="Q56" s="833">
        <v>200571.52999999997</v>
      </c>
      <c r="R56" s="831">
        <v>0</v>
      </c>
      <c r="S56" s="832">
        <f t="shared" si="26"/>
        <v>0</v>
      </c>
      <c r="T56" s="832"/>
      <c r="U56" s="833">
        <v>204150.9</v>
      </c>
      <c r="V56" s="831">
        <v>0</v>
      </c>
      <c r="W56" s="832">
        <f t="shared" si="27"/>
        <v>0</v>
      </c>
      <c r="X56" s="832"/>
      <c r="Y56" s="834">
        <f t="shared" si="28"/>
        <v>-3.854459298230211E-2</v>
      </c>
      <c r="Z56" s="835"/>
      <c r="AA56" s="836">
        <v>204150.9</v>
      </c>
      <c r="AB56" s="836">
        <v>0</v>
      </c>
      <c r="AC56" s="832">
        <f t="shared" si="29"/>
        <v>0</v>
      </c>
      <c r="AE56" s="835">
        <f t="shared" si="3"/>
        <v>-3.6617363333187006E-2</v>
      </c>
      <c r="AG56" s="835">
        <f t="shared" si="4"/>
        <v>1.9272296491151045E-3</v>
      </c>
    </row>
    <row r="57" spans="1:33">
      <c r="A57" s="818" t="s">
        <v>36</v>
      </c>
      <c r="B57" s="818" t="s">
        <v>384</v>
      </c>
      <c r="C57" s="818" t="str">
        <f t="shared" si="22"/>
        <v>GNLPMT</v>
      </c>
      <c r="E57" s="831">
        <v>0</v>
      </c>
      <c r="F57" s="831">
        <v>0</v>
      </c>
      <c r="G57" s="832">
        <f>IF(ISERROR(F57/E57),0,F57/E57)</f>
        <v>0</v>
      </c>
      <c r="I57" s="833">
        <v>0</v>
      </c>
      <c r="J57" s="831">
        <v>0</v>
      </c>
      <c r="K57" s="832">
        <f>IF(ISERROR(J57/I57),0,J57/I57)</f>
        <v>0</v>
      </c>
      <c r="M57" s="833">
        <v>0</v>
      </c>
      <c r="N57" s="831">
        <v>0</v>
      </c>
      <c r="O57" s="832">
        <f>IF(ISERROR(N57/M57),0,N57/M57)</f>
        <v>0</v>
      </c>
      <c r="Q57" s="833">
        <v>0</v>
      </c>
      <c r="R57" s="831">
        <v>0</v>
      </c>
      <c r="S57" s="832">
        <f>IF(ISERROR(R57/Q57),0,R57/Q57)</f>
        <v>0</v>
      </c>
      <c r="T57" s="832"/>
      <c r="U57" s="833">
        <v>0</v>
      </c>
      <c r="V57" s="831">
        <v>0</v>
      </c>
      <c r="W57" s="832">
        <f>IF(ISERROR(V57/U57),0,V57/U57)</f>
        <v>0</v>
      </c>
      <c r="X57" s="832"/>
      <c r="Y57" s="834">
        <f t="shared" si="28"/>
        <v>0</v>
      </c>
      <c r="Z57" s="835"/>
      <c r="AC57" s="832">
        <f t="shared" si="29"/>
        <v>0</v>
      </c>
      <c r="AE57" s="835">
        <f t="shared" si="3"/>
        <v>0</v>
      </c>
      <c r="AG57" s="835">
        <f t="shared" si="4"/>
        <v>0</v>
      </c>
    </row>
    <row r="58" spans="1:33">
      <c r="A58" s="818" t="s">
        <v>36</v>
      </c>
      <c r="B58" s="818" t="s">
        <v>31</v>
      </c>
      <c r="C58" s="818" t="str">
        <f t="shared" si="22"/>
        <v>GNLPUT</v>
      </c>
      <c r="E58" s="831">
        <v>162794129.82000005</v>
      </c>
      <c r="F58" s="831">
        <v>-6372366.0299999975</v>
      </c>
      <c r="G58" s="832">
        <f t="shared" ref="G58:G61" si="30">IF(ISERROR(F58/E58),0,F58/E58)</f>
        <v>-3.914370891042486E-2</v>
      </c>
      <c r="I58" s="833">
        <v>159945623.00999999</v>
      </c>
      <c r="J58" s="831">
        <v>-6233239.1000000024</v>
      </c>
      <c r="K58" s="832">
        <f t="shared" ref="K58:K61" si="31">IF(ISERROR(J58/I58),0,J58/I58)</f>
        <v>-3.897098890671296E-2</v>
      </c>
      <c r="M58" s="833">
        <v>162078023.6800001</v>
      </c>
      <c r="N58" s="831">
        <v>-8592150.980000006</v>
      </c>
      <c r="O58" s="832">
        <f>IF(ISERROR(N58/M58),0,N58/M58)</f>
        <v>-5.3012436756780676E-2</v>
      </c>
      <c r="Q58" s="833">
        <v>164290307.59000018</v>
      </c>
      <c r="R58" s="831">
        <v>-5602566.9299999978</v>
      </c>
      <c r="S58" s="832">
        <f>IF(ISERROR(R58/Q58),0,R58/Q58)</f>
        <v>-3.4101627857327156E-2</v>
      </c>
      <c r="T58" s="832"/>
      <c r="U58" s="833">
        <v>165358817.29000005</v>
      </c>
      <c r="V58" s="831">
        <v>-7379854.8299999991</v>
      </c>
      <c r="W58" s="832">
        <f>IF(ISERROR(V58/U58),0,V58/U58)</f>
        <v>-4.4629339704682865E-2</v>
      </c>
      <c r="X58" s="832"/>
      <c r="Y58" s="834">
        <f t="shared" si="28"/>
        <v>-4.4180653081248106E-2</v>
      </c>
      <c r="Z58" s="835"/>
      <c r="AA58" s="836">
        <v>166796351.41000009</v>
      </c>
      <c r="AB58" s="836">
        <v>-5213605.3900000015</v>
      </c>
      <c r="AC58" s="832">
        <f t="shared" si="29"/>
        <v>-3.1257310762059183E-2</v>
      </c>
      <c r="AE58" s="835">
        <f t="shared" si="3"/>
        <v>-4.0394340797512571E-2</v>
      </c>
      <c r="AG58" s="835">
        <f t="shared" si="4"/>
        <v>3.7863122837355351E-3</v>
      </c>
    </row>
    <row r="59" spans="1:33">
      <c r="A59" s="818" t="s">
        <v>36</v>
      </c>
      <c r="B59" s="818" t="s">
        <v>27</v>
      </c>
      <c r="C59" s="818" t="str">
        <f t="shared" si="22"/>
        <v>GNLPWA</v>
      </c>
      <c r="E59" s="831">
        <v>41188265.470000029</v>
      </c>
      <c r="F59" s="831">
        <v>-1195039.47</v>
      </c>
      <c r="G59" s="832">
        <f t="shared" si="30"/>
        <v>-2.9014076129775881E-2</v>
      </c>
      <c r="I59" s="833">
        <v>42025530.090000004</v>
      </c>
      <c r="J59" s="831">
        <v>-1203869.8500000001</v>
      </c>
      <c r="K59" s="832">
        <f t="shared" si="31"/>
        <v>-2.8646155025810405E-2</v>
      </c>
      <c r="M59" s="833">
        <v>41798160.600000009</v>
      </c>
      <c r="N59" s="831">
        <v>-2258225.1599999992</v>
      </c>
      <c r="O59" s="832">
        <f>IF(ISERROR(N59/M59),0,N59/M59)</f>
        <v>-5.4026902801076818E-2</v>
      </c>
      <c r="Q59" s="833">
        <v>41285461.950000018</v>
      </c>
      <c r="R59" s="831">
        <v>-1375902.58</v>
      </c>
      <c r="S59" s="832">
        <f>IF(ISERROR(R59/Q59),0,R59/Q59)</f>
        <v>-3.3326563759086131E-2</v>
      </c>
      <c r="T59" s="832"/>
      <c r="U59" s="833">
        <v>42369893.039999992</v>
      </c>
      <c r="V59" s="831">
        <v>-1149121.2700000005</v>
      </c>
      <c r="W59" s="832">
        <f>IF(ISERROR(V59/U59),0,V59/U59)</f>
        <v>-2.7121174672665654E-2</v>
      </c>
      <c r="X59" s="832"/>
      <c r="Y59" s="834">
        <f t="shared" si="28"/>
        <v>-3.6238920502824186E-2</v>
      </c>
      <c r="Z59" s="835"/>
      <c r="AA59" s="836">
        <v>42593271.580000021</v>
      </c>
      <c r="AB59" s="836">
        <v>-1556508.53</v>
      </c>
      <c r="AC59" s="832">
        <f t="shared" si="29"/>
        <v>-3.6543530756413409E-2</v>
      </c>
      <c r="AE59" s="835">
        <f t="shared" si="3"/>
        <v>-3.593286540301048E-2</v>
      </c>
      <c r="AG59" s="835">
        <f t="shared" si="4"/>
        <v>3.0605509981370543E-4</v>
      </c>
    </row>
    <row r="60" spans="1:33">
      <c r="A60" s="818" t="s">
        <v>36</v>
      </c>
      <c r="B60" s="818" t="s">
        <v>29</v>
      </c>
      <c r="C60" s="818" t="str">
        <f t="shared" si="22"/>
        <v>GNLPWYP</v>
      </c>
      <c r="E60" s="831">
        <v>54632331.620000005</v>
      </c>
      <c r="F60" s="831">
        <v>-1540612.71</v>
      </c>
      <c r="G60" s="832">
        <f t="shared" si="30"/>
        <v>-2.8199651457599638E-2</v>
      </c>
      <c r="I60" s="833">
        <v>55563188.429999948</v>
      </c>
      <c r="J60" s="831">
        <v>-2648215.62</v>
      </c>
      <c r="K60" s="832">
        <f t="shared" si="31"/>
        <v>-4.7661332886544047E-2</v>
      </c>
      <c r="M60" s="833">
        <v>55698791.320000105</v>
      </c>
      <c r="N60" s="831">
        <v>-2818677.91</v>
      </c>
      <c r="O60" s="832">
        <f>IF(ISERROR(N60/M60),0,N60/M60)</f>
        <v>-5.0605728476335543E-2</v>
      </c>
      <c r="Q60" s="833">
        <v>56925014.840000056</v>
      </c>
      <c r="R60" s="831">
        <v>-3086636.35</v>
      </c>
      <c r="S60" s="832">
        <f>IF(ISERROR(R60/Q60),0,R60/Q60)</f>
        <v>-5.4222846646165182E-2</v>
      </c>
      <c r="T60" s="832"/>
      <c r="U60" s="833">
        <v>56807702.649999991</v>
      </c>
      <c r="V60" s="831">
        <v>-2271434.4600000004</v>
      </c>
      <c r="W60" s="832">
        <f>IF(ISERROR(V60/U60),0,V60/U60)</f>
        <v>-3.9984620993998264E-2</v>
      </c>
      <c r="X60" s="832"/>
      <c r="Y60" s="834">
        <f t="shared" si="28"/>
        <v>-4.6457722202240558E-2</v>
      </c>
      <c r="Z60" s="835"/>
      <c r="AA60" s="836">
        <v>57375460.469999976</v>
      </c>
      <c r="AB60" s="836">
        <v>-1722033.1400000001</v>
      </c>
      <c r="AC60" s="832">
        <f t="shared" si="29"/>
        <v>-3.0013408622670715E-2</v>
      </c>
      <c r="AE60" s="835">
        <f t="shared" si="3"/>
        <v>-4.4497587525142754E-2</v>
      </c>
      <c r="AG60" s="835">
        <f t="shared" si="4"/>
        <v>1.9601346770978037E-3</v>
      </c>
    </row>
    <row r="61" spans="1:33">
      <c r="A61" s="818" t="s">
        <v>36</v>
      </c>
      <c r="B61" s="818" t="s">
        <v>35</v>
      </c>
      <c r="C61" s="818" t="str">
        <f t="shared" si="22"/>
        <v>GNLPWYU</v>
      </c>
      <c r="E61" s="831">
        <v>12057983.400000004</v>
      </c>
      <c r="F61" s="831">
        <v>-257291.72</v>
      </c>
      <c r="G61" s="832">
        <f t="shared" si="30"/>
        <v>-2.133787313059329E-2</v>
      </c>
      <c r="I61" s="833">
        <v>12106093.030000001</v>
      </c>
      <c r="J61" s="831">
        <v>-663601.81999999995</v>
      </c>
      <c r="K61" s="832">
        <f t="shared" si="31"/>
        <v>-5.4815522923500934E-2</v>
      </c>
      <c r="M61" s="833">
        <v>12023432.249999996</v>
      </c>
      <c r="N61" s="831">
        <v>-784090.82999999984</v>
      </c>
      <c r="O61" s="832">
        <f>IF(ISERROR(N61/M61),0,N61/M61)</f>
        <v>-6.5213560795005107E-2</v>
      </c>
      <c r="Q61" s="833">
        <v>11500155.989999995</v>
      </c>
      <c r="R61" s="831">
        <v>-295381.84999999998</v>
      </c>
      <c r="S61" s="832">
        <f>IF(ISERROR(R61/Q61),0,R61/Q61)</f>
        <v>-2.5685029860190629E-2</v>
      </c>
      <c r="T61" s="832"/>
      <c r="U61" s="833">
        <v>12255256.669999992</v>
      </c>
      <c r="V61" s="831">
        <v>-767726.61000000022</v>
      </c>
      <c r="W61" s="832">
        <f>IF(ISERROR(V61/U61),0,V61/U61)</f>
        <v>-6.2644678171395712E-2</v>
      </c>
      <c r="X61" s="832"/>
      <c r="Y61" s="834">
        <f t="shared" si="28"/>
        <v>-4.8357192606460146E-2</v>
      </c>
      <c r="Z61" s="835"/>
      <c r="AA61" s="836">
        <v>11919145.35</v>
      </c>
      <c r="AB61" s="836">
        <v>-289706.3</v>
      </c>
      <c r="AC61" s="832">
        <f t="shared" si="29"/>
        <v>-2.4305962507622243E-2</v>
      </c>
      <c r="AE61" s="835">
        <f t="shared" si="3"/>
        <v>-4.6532950851542923E-2</v>
      </c>
      <c r="AG61" s="835">
        <f t="shared" si="4"/>
        <v>1.8242417549172232E-3</v>
      </c>
    </row>
    <row r="62" spans="1:33">
      <c r="E62" s="837">
        <f>SUBTOTAL(9,E45:E61)</f>
        <v>915200195.14999998</v>
      </c>
      <c r="F62" s="837">
        <f>SUBTOTAL(9,F45:F61)</f>
        <v>-46410455.259999983</v>
      </c>
      <c r="I62" s="838">
        <f>SUBTOTAL(9,I45:I61)</f>
        <v>911496822.3687104</v>
      </c>
      <c r="J62" s="837">
        <f>SUBTOTAL(9,J45:J61)</f>
        <v>-50463282.409999989</v>
      </c>
      <c r="M62" s="838">
        <f>SUBTOTAL(9,M45:M61)</f>
        <v>918662375.27999997</v>
      </c>
      <c r="N62" s="837">
        <f>SUBTOTAL(9,N45:N61)</f>
        <v>-58377785.090000004</v>
      </c>
      <c r="Q62" s="838">
        <f>SUBTOTAL(9,Q45:Q61)</f>
        <v>923952789.08000004</v>
      </c>
      <c r="R62" s="837">
        <f>SUBTOTAL(9,R45:R61)</f>
        <v>-64074867.200000003</v>
      </c>
      <c r="U62" s="838">
        <f>SUBTOTAL(9,U45:U61)</f>
        <v>922785561.03999996</v>
      </c>
      <c r="V62" s="837">
        <f>SUBTOTAL(9,V45:V61)</f>
        <v>-55671982.640000008</v>
      </c>
      <c r="Y62" s="834"/>
      <c r="Z62" s="835"/>
      <c r="AA62" s="838">
        <f>SUBTOTAL(9,AA45:AA61)</f>
        <v>938553254.52000058</v>
      </c>
      <c r="AB62" s="837">
        <f>SUBTOTAL(9,AB45:AB61)</f>
        <v>-31912668.089999996</v>
      </c>
      <c r="AE62" s="835"/>
      <c r="AG62" s="835"/>
    </row>
    <row r="63" spans="1:33">
      <c r="E63" s="831"/>
      <c r="F63" s="831"/>
      <c r="I63" s="833"/>
      <c r="J63" s="831"/>
      <c r="M63" s="833"/>
      <c r="N63" s="831"/>
      <c r="Q63" s="833"/>
      <c r="R63" s="831"/>
      <c r="U63" s="833"/>
      <c r="V63" s="831"/>
      <c r="Z63" s="835"/>
      <c r="AE63" s="835"/>
      <c r="AG63" s="835"/>
    </row>
    <row r="64" spans="1:33">
      <c r="A64" s="818" t="s">
        <v>44</v>
      </c>
      <c r="B64" s="818" t="s">
        <v>42</v>
      </c>
      <c r="C64" s="818" t="str">
        <f t="shared" ref="C64:C65" si="32">A64&amp;B64</f>
        <v>MNGPSE</v>
      </c>
      <c r="E64" s="831">
        <v>243633319.80999994</v>
      </c>
      <c r="F64" s="831">
        <v>-1448163.8</v>
      </c>
      <c r="G64" s="832">
        <f>IF(ISERROR(F64/E64),0,F64/E64)</f>
        <v>-5.9440301561763638E-3</v>
      </c>
      <c r="I64" s="833">
        <v>252461068.31999993</v>
      </c>
      <c r="J64" s="831">
        <v>-6078187.370000001</v>
      </c>
      <c r="K64" s="832">
        <f>IF(ISERROR(J64/I64),0,J64/I64)</f>
        <v>-2.4075741303192798E-2</v>
      </c>
      <c r="M64" s="833">
        <v>262326279.43000007</v>
      </c>
      <c r="N64" s="831">
        <v>-4748217.57</v>
      </c>
      <c r="O64" s="832">
        <f>IF(ISERROR(N64/M64),0,N64/M64)</f>
        <v>-1.8100426614966834E-2</v>
      </c>
      <c r="Q64" s="833">
        <v>272666676.51999998</v>
      </c>
      <c r="R64" s="831">
        <v>-4818200.7299999995</v>
      </c>
      <c r="S64" s="832">
        <f>IF(ISERROR(R64/Q64),0,R64/Q64)</f>
        <v>-1.7670662185397586E-2</v>
      </c>
      <c r="T64" s="832"/>
      <c r="U64" s="833">
        <v>278021722.06999999</v>
      </c>
      <c r="V64" s="831">
        <v>-27280184.689999998</v>
      </c>
      <c r="W64" s="832">
        <f>IF(ISERROR(V64/U64),0,V64/U64)</f>
        <v>-9.8122493763747792E-2</v>
      </c>
      <c r="X64" s="832"/>
      <c r="Y64" s="834">
        <f t="shared" ref="Y64:Y65" si="33">SUM(G64,K64,O64,S64,W64)/4.75</f>
        <v>-3.4508074531259238E-2</v>
      </c>
      <c r="Z64" s="835"/>
      <c r="AA64" s="836">
        <v>274151310.75999999</v>
      </c>
      <c r="AB64" s="836">
        <v>-7364897.1900000004</v>
      </c>
      <c r="AC64" s="832">
        <f t="shared" ref="AC64:AC65" si="34">IF(ISERROR(AB64/AA64),0,AB64/AA64)</f>
        <v>-2.6864351549453085E-2</v>
      </c>
      <c r="AE64" s="835">
        <f t="shared" si="3"/>
        <v>-3.6966735083351618E-2</v>
      </c>
      <c r="AG64" s="835">
        <f t="shared" si="4"/>
        <v>-2.4586605520923802E-3</v>
      </c>
    </row>
    <row r="65" spans="1:33">
      <c r="A65" s="818" t="s">
        <v>44</v>
      </c>
      <c r="B65" s="818" t="s">
        <v>1356</v>
      </c>
      <c r="C65" s="818" t="str">
        <f t="shared" si="32"/>
        <v>MNGPNUTIL</v>
      </c>
      <c r="E65" s="831">
        <v>0</v>
      </c>
      <c r="F65" s="831">
        <v>0</v>
      </c>
      <c r="G65" s="832">
        <f>IF(ISERROR(F65/E65),0,F65/E65)</f>
        <v>0</v>
      </c>
      <c r="I65" s="833">
        <v>0</v>
      </c>
      <c r="J65" s="831">
        <v>0</v>
      </c>
      <c r="K65" s="832">
        <f>IF(ISERROR(J65/I65),0,J65/I65)</f>
        <v>0</v>
      </c>
      <c r="M65" s="833">
        <v>605125</v>
      </c>
      <c r="N65" s="831">
        <v>0</v>
      </c>
      <c r="O65" s="832">
        <f>IF(ISERROR(N65/M65),0,N65/M65)</f>
        <v>0</v>
      </c>
      <c r="Q65" s="833">
        <v>426236</v>
      </c>
      <c r="R65" s="831">
        <v>0</v>
      </c>
      <c r="S65" s="832">
        <f>IF(ISERROR(R65/Q65),0,R65/Q65)</f>
        <v>0</v>
      </c>
      <c r="T65" s="832"/>
      <c r="U65" s="833">
        <v>426236</v>
      </c>
      <c r="V65" s="831">
        <v>0</v>
      </c>
      <c r="W65" s="832">
        <f>IF(ISERROR(V65/U65),0,V65/U65)</f>
        <v>0</v>
      </c>
      <c r="X65" s="832"/>
      <c r="Y65" s="834">
        <f t="shared" si="33"/>
        <v>0</v>
      </c>
      <c r="Z65" s="835"/>
      <c r="AA65" s="836">
        <v>270782</v>
      </c>
      <c r="AB65" s="836">
        <v>0</v>
      </c>
      <c r="AC65" s="832">
        <f t="shared" si="34"/>
        <v>0</v>
      </c>
      <c r="AE65" s="835">
        <f t="shared" si="3"/>
        <v>0</v>
      </c>
      <c r="AG65" s="835">
        <f t="shared" si="4"/>
        <v>0</v>
      </c>
    </row>
    <row r="66" spans="1:33">
      <c r="E66" s="837">
        <f>SUBTOTAL(9,E64:E65)</f>
        <v>243633319.80999994</v>
      </c>
      <c r="F66" s="837">
        <f>SUBTOTAL(9,F64:F65)</f>
        <v>-1448163.8</v>
      </c>
      <c r="I66" s="837">
        <f>SUBTOTAL(9,I64:I65)</f>
        <v>252461068.31999993</v>
      </c>
      <c r="J66" s="837">
        <f>SUBTOTAL(9,J64:J65)</f>
        <v>-6078187.370000001</v>
      </c>
      <c r="M66" s="837">
        <f>SUBTOTAL(9,M64:M65)</f>
        <v>262931404.43000007</v>
      </c>
      <c r="N66" s="837">
        <f>SUBTOTAL(9,N64:N65)</f>
        <v>-4748217.57</v>
      </c>
      <c r="Q66" s="837">
        <f>SUBTOTAL(9,Q64:Q65)</f>
        <v>273092912.51999998</v>
      </c>
      <c r="R66" s="837">
        <f>SUBTOTAL(9,R64:R65)</f>
        <v>-4818200.7299999995</v>
      </c>
      <c r="U66" s="837">
        <f>SUBTOTAL(9,U64:U65)</f>
        <v>278447958.06999999</v>
      </c>
      <c r="V66" s="837">
        <f>SUBTOTAL(9,V64:V65)</f>
        <v>-27280184.689999998</v>
      </c>
      <c r="Z66" s="835"/>
      <c r="AA66" s="837">
        <f>SUBTOTAL(9,AA64:AA65)</f>
        <v>274422092.75999999</v>
      </c>
      <c r="AB66" s="837">
        <f>SUBTOTAL(9,AB64:AB65)</f>
        <v>-7364897.1900000004</v>
      </c>
      <c r="AE66" s="835"/>
      <c r="AG66" s="835"/>
    </row>
    <row r="67" spans="1:33">
      <c r="E67" s="840"/>
      <c r="F67" s="840"/>
      <c r="I67" s="841"/>
      <c r="J67" s="840"/>
      <c r="M67" s="841"/>
      <c r="N67" s="840"/>
      <c r="Q67" s="841"/>
      <c r="R67" s="840"/>
      <c r="U67" s="841"/>
      <c r="V67" s="840"/>
      <c r="Z67" s="835"/>
      <c r="AE67" s="835"/>
      <c r="AG67" s="835"/>
    </row>
    <row r="68" spans="1:33">
      <c r="A68" s="818" t="s">
        <v>45</v>
      </c>
      <c r="B68" s="818" t="s">
        <v>22</v>
      </c>
      <c r="C68" s="818" t="str">
        <f t="shared" ref="C68:C83" si="35">A68&amp;B68</f>
        <v>INTPCA</v>
      </c>
      <c r="E68" s="831">
        <v>0</v>
      </c>
      <c r="F68" s="831">
        <v>0</v>
      </c>
      <c r="G68" s="832">
        <f>IF(ISERROR(F68/E68),0,F68/E68)</f>
        <v>0</v>
      </c>
      <c r="I68" s="833">
        <v>0</v>
      </c>
      <c r="J68" s="831">
        <v>0</v>
      </c>
      <c r="K68" s="832">
        <f>IF(ISERROR(J68/I68),0,J68/I68)</f>
        <v>0</v>
      </c>
      <c r="M68" s="833">
        <v>0</v>
      </c>
      <c r="N68" s="831">
        <v>0</v>
      </c>
      <c r="O68" s="832">
        <f>IF(ISERROR(N68/M68),0,N68/M68)</f>
        <v>0</v>
      </c>
      <c r="Q68" s="833">
        <v>0</v>
      </c>
      <c r="R68" s="831">
        <v>0</v>
      </c>
      <c r="S68" s="832">
        <f>IF(ISERROR(R68/Q68),0,R68/Q68)</f>
        <v>0</v>
      </c>
      <c r="T68" s="832"/>
      <c r="U68" s="833">
        <v>6708.1</v>
      </c>
      <c r="V68" s="831">
        <v>0</v>
      </c>
      <c r="W68" s="832">
        <f>IF(ISERROR(V68/U68),0,V68/U68)</f>
        <v>0</v>
      </c>
      <c r="X68" s="832"/>
      <c r="Y68" s="834">
        <f t="shared" ref="Y68:Y83" si="36">SUM(G68,K68,O68,S68,W68)/4.75</f>
        <v>0</v>
      </c>
      <c r="Z68" s="835"/>
      <c r="AA68" s="836">
        <v>216406.51</v>
      </c>
      <c r="AB68" s="836">
        <v>0</v>
      </c>
      <c r="AC68" s="832">
        <f t="shared" ref="AC68:AC83" si="37">IF(ISERROR(AB68/AA68),0,AB68/AA68)</f>
        <v>0</v>
      </c>
      <c r="AE68" s="835">
        <f t="shared" si="3"/>
        <v>0</v>
      </c>
      <c r="AG68" s="835">
        <f t="shared" si="4"/>
        <v>0</v>
      </c>
    </row>
    <row r="69" spans="1:33">
      <c r="A69" s="818" t="s">
        <v>45</v>
      </c>
      <c r="B69" s="818" t="s">
        <v>40</v>
      </c>
      <c r="C69" s="818" t="str">
        <f t="shared" si="35"/>
        <v>INTPCN</v>
      </c>
      <c r="E69" s="831">
        <v>105039579.22000001</v>
      </c>
      <c r="F69" s="831">
        <v>-17668.59</v>
      </c>
      <c r="G69" s="832">
        <f t="shared" ref="G69:G83" si="38">IF(ISERROR(F69/E69),0,F69/E69)</f>
        <v>-1.6820888022593886E-4</v>
      </c>
      <c r="I69" s="833">
        <v>106184357.54156303</v>
      </c>
      <c r="J69" s="831">
        <v>-80771.679999999993</v>
      </c>
      <c r="K69" s="832">
        <f t="shared" ref="K69:K83" si="39">IF(ISERROR(J69/I69),0,J69/I69)</f>
        <v>-7.606740001076342E-4</v>
      </c>
      <c r="M69" s="833">
        <v>108710995.27000003</v>
      </c>
      <c r="N69" s="831">
        <v>-922863.33000000007</v>
      </c>
      <c r="O69" s="832">
        <f t="shared" ref="O69:O73" si="40">IF(ISERROR(N69/M69),0,N69/M69)</f>
        <v>-8.4891443382330446E-3</v>
      </c>
      <c r="Q69" s="833">
        <v>115423472.02000001</v>
      </c>
      <c r="R69" s="831">
        <v>-2224.2399999999998</v>
      </c>
      <c r="S69" s="832">
        <f t="shared" ref="S69:S73" si="41">IF(ISERROR(R69/Q69),0,R69/Q69)</f>
        <v>-1.927025726287799E-5</v>
      </c>
      <c r="T69" s="832"/>
      <c r="U69" s="833">
        <v>118758961.35000002</v>
      </c>
      <c r="V69" s="831">
        <v>-60506.52</v>
      </c>
      <c r="W69" s="832">
        <f t="shared" ref="W69:W73" si="42">IF(ISERROR(V69/U69),0,V69/U69)</f>
        <v>-5.0949014130966029E-4</v>
      </c>
      <c r="X69" s="832"/>
      <c r="Y69" s="834">
        <f t="shared" si="36"/>
        <v>-2.0940605509766641E-3</v>
      </c>
      <c r="Z69" s="835"/>
      <c r="AA69" s="836">
        <v>120558779.40000001</v>
      </c>
      <c r="AB69" s="836">
        <v>-763.88</v>
      </c>
      <c r="AC69" s="832">
        <f t="shared" si="37"/>
        <v>-6.3361623583259337E-6</v>
      </c>
      <c r="AE69" s="835">
        <f t="shared" si="3"/>
        <v>-1.9569829798543087E-3</v>
      </c>
      <c r="AG69" s="835">
        <f t="shared" si="4"/>
        <v>1.3707757112235534E-4</v>
      </c>
    </row>
    <row r="70" spans="1:33">
      <c r="A70" s="818" t="s">
        <v>45</v>
      </c>
      <c r="B70" s="818" t="s">
        <v>1</v>
      </c>
      <c r="C70" s="818" t="str">
        <f t="shared" si="35"/>
        <v>INTPDGP</v>
      </c>
      <c r="E70" s="831">
        <v>3189453.65</v>
      </c>
      <c r="F70" s="831">
        <v>0</v>
      </c>
      <c r="G70" s="832">
        <f t="shared" si="38"/>
        <v>0</v>
      </c>
      <c r="I70" s="833">
        <v>3189453.65</v>
      </c>
      <c r="J70" s="831">
        <v>-2844878.23</v>
      </c>
      <c r="K70" s="832">
        <f t="shared" si="39"/>
        <v>-0.89196412369874067</v>
      </c>
      <c r="M70" s="833">
        <v>344575.42</v>
      </c>
      <c r="N70" s="831">
        <v>0</v>
      </c>
      <c r="O70" s="832">
        <f t="shared" si="40"/>
        <v>0</v>
      </c>
      <c r="Q70" s="833">
        <v>344575.42</v>
      </c>
      <c r="R70" s="831">
        <v>-344575.42</v>
      </c>
      <c r="S70" s="832">
        <f t="shared" si="41"/>
        <v>-1</v>
      </c>
      <c r="T70" s="832"/>
      <c r="U70" s="833">
        <v>0</v>
      </c>
      <c r="V70" s="831">
        <v>0</v>
      </c>
      <c r="W70" s="832">
        <f t="shared" si="42"/>
        <v>0</v>
      </c>
      <c r="X70" s="832"/>
      <c r="Y70" s="834">
        <f t="shared" si="36"/>
        <v>-0.39830823656815595</v>
      </c>
      <c r="Z70" s="835"/>
      <c r="AC70" s="832">
        <f t="shared" si="37"/>
        <v>0</v>
      </c>
      <c r="AE70" s="835">
        <f t="shared" si="3"/>
        <v>-0.37839282473974817</v>
      </c>
      <c r="AG70" s="835">
        <f t="shared" si="4"/>
        <v>1.9915411828407781E-2</v>
      </c>
    </row>
    <row r="71" spans="1:33">
      <c r="A71" s="818" t="s">
        <v>45</v>
      </c>
      <c r="B71" s="818" t="s">
        <v>5</v>
      </c>
      <c r="C71" s="818" t="str">
        <f t="shared" si="35"/>
        <v>INTPDGU</v>
      </c>
      <c r="E71" s="831">
        <v>679585.53</v>
      </c>
      <c r="F71" s="831">
        <v>0</v>
      </c>
      <c r="G71" s="832">
        <f t="shared" si="38"/>
        <v>0</v>
      </c>
      <c r="I71" s="833">
        <v>679585.53</v>
      </c>
      <c r="J71" s="831">
        <v>-78592.479999999996</v>
      </c>
      <c r="K71" s="832">
        <f t="shared" si="39"/>
        <v>-0.11564766542336473</v>
      </c>
      <c r="M71" s="833">
        <v>600993.04999999993</v>
      </c>
      <c r="N71" s="831">
        <v>0</v>
      </c>
      <c r="O71" s="832">
        <f t="shared" si="40"/>
        <v>0</v>
      </c>
      <c r="Q71" s="833">
        <v>600993.04999999993</v>
      </c>
      <c r="R71" s="831">
        <v>0</v>
      </c>
      <c r="S71" s="832">
        <f t="shared" si="41"/>
        <v>0</v>
      </c>
      <c r="T71" s="832"/>
      <c r="U71" s="833">
        <v>600993.04999999993</v>
      </c>
      <c r="V71" s="831">
        <v>0</v>
      </c>
      <c r="W71" s="832">
        <f>IF(ISERROR(V71/U71),0,V71/U71)</f>
        <v>0</v>
      </c>
      <c r="X71" s="832"/>
      <c r="Y71" s="834">
        <f t="shared" si="36"/>
        <v>-2.434687693123468E-2</v>
      </c>
      <c r="Z71" s="835"/>
      <c r="AA71" s="836">
        <v>600993.04999999993</v>
      </c>
      <c r="AB71" s="836">
        <v>0</v>
      </c>
      <c r="AC71" s="832">
        <f t="shared" si="37"/>
        <v>0</v>
      </c>
      <c r="AE71" s="835">
        <f t="shared" si="3"/>
        <v>-2.3129533084672946E-2</v>
      </c>
      <c r="AG71" s="835">
        <f t="shared" si="4"/>
        <v>1.2173438465617331E-3</v>
      </c>
    </row>
    <row r="72" spans="1:33">
      <c r="A72" s="818" t="s">
        <v>45</v>
      </c>
      <c r="B72" s="818" t="s">
        <v>3579</v>
      </c>
      <c r="C72" s="818" t="str">
        <f t="shared" si="35"/>
        <v>INTPIDU</v>
      </c>
      <c r="E72" s="831">
        <v>1390375.33</v>
      </c>
      <c r="F72" s="831">
        <v>0</v>
      </c>
      <c r="G72" s="832">
        <f t="shared" si="38"/>
        <v>0</v>
      </c>
      <c r="I72" s="833">
        <v>1392380.9</v>
      </c>
      <c r="J72" s="831">
        <v>0</v>
      </c>
      <c r="K72" s="832">
        <f t="shared" si="39"/>
        <v>0</v>
      </c>
      <c r="M72" s="833">
        <v>1392380.9000000001</v>
      </c>
      <c r="N72" s="831">
        <v>0</v>
      </c>
      <c r="O72" s="832">
        <f t="shared" si="40"/>
        <v>0</v>
      </c>
      <c r="Q72" s="833">
        <v>1392380.9000000001</v>
      </c>
      <c r="R72" s="831">
        <v>0</v>
      </c>
      <c r="S72" s="832">
        <f t="shared" si="41"/>
        <v>0</v>
      </c>
      <c r="T72" s="832"/>
      <c r="U72" s="833">
        <v>1415859.2100000002</v>
      </c>
      <c r="V72" s="831">
        <v>0</v>
      </c>
      <c r="W72" s="832">
        <f t="shared" si="42"/>
        <v>0</v>
      </c>
      <c r="X72" s="832"/>
      <c r="Y72" s="834">
        <f>SUM(G72,K72,O72,S72,W72)/4.75</f>
        <v>0</v>
      </c>
      <c r="Z72" s="835"/>
      <c r="AA72" s="836">
        <v>1427592.77</v>
      </c>
      <c r="AC72" s="832">
        <f t="shared" si="37"/>
        <v>0</v>
      </c>
      <c r="AE72" s="835">
        <f t="shared" si="3"/>
        <v>0</v>
      </c>
      <c r="AG72" s="835">
        <f t="shared" si="4"/>
        <v>0</v>
      </c>
    </row>
    <row r="73" spans="1:33">
      <c r="A73" s="818" t="s">
        <v>45</v>
      </c>
      <c r="B73" s="818" t="s">
        <v>1356</v>
      </c>
      <c r="C73" s="818" t="str">
        <f t="shared" si="35"/>
        <v>INTPNUTIL</v>
      </c>
      <c r="E73" s="831">
        <v>36175875.219999999</v>
      </c>
      <c r="F73" s="831">
        <v>0</v>
      </c>
      <c r="G73" s="832">
        <f t="shared" si="38"/>
        <v>0</v>
      </c>
      <c r="I73" s="833">
        <v>36026482.840000004</v>
      </c>
      <c r="J73" s="831">
        <v>0</v>
      </c>
      <c r="K73" s="832">
        <f t="shared" si="39"/>
        <v>0</v>
      </c>
      <c r="M73" s="833">
        <v>36530510.649999999</v>
      </c>
      <c r="N73" s="831">
        <v>0</v>
      </c>
      <c r="O73" s="832">
        <f t="shared" si="40"/>
        <v>0</v>
      </c>
      <c r="Q73" s="833">
        <v>42572125.919999994</v>
      </c>
      <c r="R73" s="831">
        <v>0</v>
      </c>
      <c r="S73" s="832">
        <f t="shared" si="41"/>
        <v>0</v>
      </c>
      <c r="T73" s="832"/>
      <c r="U73" s="833">
        <v>42773243.460000001</v>
      </c>
      <c r="V73" s="831">
        <v>0</v>
      </c>
      <c r="W73" s="832">
        <f t="shared" si="42"/>
        <v>0</v>
      </c>
      <c r="X73" s="832"/>
      <c r="Y73" s="834">
        <f t="shared" si="36"/>
        <v>0</v>
      </c>
      <c r="Z73" s="835"/>
      <c r="AA73" s="836">
        <v>43359441.229999997</v>
      </c>
      <c r="AB73" s="836">
        <v>0</v>
      </c>
      <c r="AC73" s="832">
        <f t="shared" si="37"/>
        <v>0</v>
      </c>
      <c r="AE73" s="835">
        <f t="shared" ref="AE73:AE83" si="43">(AC73+W73+S73+O73+K73)/5</f>
        <v>0</v>
      </c>
      <c r="AG73" s="835">
        <f t="shared" ref="AG73:AG83" si="44">AE73-Y73</f>
        <v>0</v>
      </c>
    </row>
    <row r="74" spans="1:33">
      <c r="A74" s="818" t="s">
        <v>45</v>
      </c>
      <c r="B74" s="818" t="s">
        <v>25</v>
      </c>
      <c r="C74" s="818" t="str">
        <f t="shared" si="35"/>
        <v>INTPOR</v>
      </c>
      <c r="E74" s="831">
        <v>258576.59</v>
      </c>
      <c r="F74" s="831">
        <v>-251694</v>
      </c>
      <c r="G74" s="832">
        <f t="shared" si="38"/>
        <v>-0.97338277993379063</v>
      </c>
      <c r="I74" s="833">
        <v>6882.59</v>
      </c>
      <c r="J74" s="831">
        <v>0</v>
      </c>
      <c r="K74" s="832">
        <f t="shared" si="39"/>
        <v>0</v>
      </c>
      <c r="M74" s="833">
        <v>10944.62</v>
      </c>
      <c r="N74" s="831">
        <v>0</v>
      </c>
      <c r="O74" s="832">
        <f>IF(ISERROR(N74/M74),0,N74/M74)</f>
        <v>0</v>
      </c>
      <c r="Q74" s="833">
        <v>541753.55000000005</v>
      </c>
      <c r="R74" s="831">
        <v>0</v>
      </c>
      <c r="S74" s="832">
        <f>IF(ISERROR(R74/Q74),0,R74/Q74)</f>
        <v>0</v>
      </c>
      <c r="T74" s="832"/>
      <c r="U74" s="833">
        <v>1579243.61</v>
      </c>
      <c r="V74" s="831">
        <v>-6882.59</v>
      </c>
      <c r="W74" s="832">
        <f>IF(ISERROR(V74/U74),0,V74/U74)</f>
        <v>-4.3581559908923741E-3</v>
      </c>
      <c r="X74" s="832"/>
      <c r="Y74" s="834">
        <f t="shared" si="36"/>
        <v>-0.20584019703677536</v>
      </c>
      <c r="Z74" s="835"/>
      <c r="AA74" s="836">
        <v>1853709.42</v>
      </c>
      <c r="AB74" s="836">
        <v>0</v>
      </c>
      <c r="AC74" s="832">
        <f t="shared" si="37"/>
        <v>0</v>
      </c>
      <c r="AE74" s="835">
        <f t="shared" si="43"/>
        <v>-8.7163119817847481E-4</v>
      </c>
      <c r="AG74" s="835">
        <f t="shared" si="44"/>
        <v>0.20496856583859688</v>
      </c>
    </row>
    <row r="75" spans="1:33">
      <c r="A75" s="818" t="s">
        <v>45</v>
      </c>
      <c r="B75" s="818" t="s">
        <v>42</v>
      </c>
      <c r="C75" s="818" t="str">
        <f t="shared" si="35"/>
        <v>INTPSE</v>
      </c>
      <c r="E75" s="831">
        <v>2173184.38</v>
      </c>
      <c r="F75" s="831">
        <v>0</v>
      </c>
      <c r="G75" s="832">
        <f t="shared" si="38"/>
        <v>0</v>
      </c>
      <c r="I75" s="833">
        <v>2146616.62</v>
      </c>
      <c r="J75" s="831">
        <v>0</v>
      </c>
      <c r="K75" s="832">
        <f t="shared" si="39"/>
        <v>0</v>
      </c>
      <c r="M75" s="833">
        <v>3600044.46</v>
      </c>
      <c r="N75" s="831">
        <v>0</v>
      </c>
      <c r="O75" s="832">
        <f t="shared" ref="O75:O83" si="45">IF(ISERROR(N75/M75),0,N75/M75)</f>
        <v>0</v>
      </c>
      <c r="Q75" s="833">
        <v>3646993.79</v>
      </c>
      <c r="R75" s="831">
        <v>-356066.87</v>
      </c>
      <c r="S75" s="832">
        <f t="shared" ref="S75:S83" si="46">IF(ISERROR(R75/Q75),0,R75/Q75)</f>
        <v>-9.7632979517631696E-2</v>
      </c>
      <c r="T75" s="832"/>
      <c r="U75" s="833">
        <v>3453871.8400000003</v>
      </c>
      <c r="V75" s="831">
        <v>-13128.3</v>
      </c>
      <c r="W75" s="832">
        <f t="shared" ref="W75:W83" si="47">IF(ISERROR(V75/U75),0,V75/U75)</f>
        <v>-3.8010385469311445E-3</v>
      </c>
      <c r="X75" s="832"/>
      <c r="Y75" s="834">
        <f t="shared" si="36"/>
        <v>-2.1354530118855335E-2</v>
      </c>
      <c r="Z75" s="835"/>
      <c r="AA75" s="836">
        <v>3440743.5400000005</v>
      </c>
      <c r="AB75" s="836">
        <v>-4392.24</v>
      </c>
      <c r="AC75" s="832">
        <f t="shared" si="37"/>
        <v>-1.2765380357293351E-3</v>
      </c>
      <c r="AE75" s="835">
        <f t="shared" si="43"/>
        <v>-2.0542111220058435E-2</v>
      </c>
      <c r="AG75" s="835">
        <f t="shared" si="44"/>
        <v>8.1241889879690027E-4</v>
      </c>
    </row>
    <row r="76" spans="1:33">
      <c r="A76" s="818" t="s">
        <v>45</v>
      </c>
      <c r="B76" s="818" t="s">
        <v>7</v>
      </c>
      <c r="C76" s="818" t="str">
        <f t="shared" si="35"/>
        <v>INTPSG</v>
      </c>
      <c r="E76" s="831">
        <v>79491493.290000007</v>
      </c>
      <c r="F76" s="831">
        <v>-4426403.3899999997</v>
      </c>
      <c r="G76" s="832">
        <f t="shared" si="38"/>
        <v>-5.5683988396741303E-2</v>
      </c>
      <c r="I76" s="833">
        <v>63243617.149999984</v>
      </c>
      <c r="J76" s="831">
        <v>-3941683.3</v>
      </c>
      <c r="K76" s="832">
        <f t="shared" si="39"/>
        <v>-6.2325393100954231E-2</v>
      </c>
      <c r="M76" s="833">
        <v>86025365.109999985</v>
      </c>
      <c r="N76" s="831">
        <v>-6887754.870000001</v>
      </c>
      <c r="O76" s="832">
        <f t="shared" si="45"/>
        <v>-8.0066557825040102E-2</v>
      </c>
      <c r="Q76" s="833">
        <v>116019539.73000003</v>
      </c>
      <c r="R76" s="831">
        <v>-13650347.08</v>
      </c>
      <c r="S76" s="832">
        <f t="shared" si="46"/>
        <v>-0.11765558725510379</v>
      </c>
      <c r="T76" s="832"/>
      <c r="U76" s="833">
        <v>133232711.11000003</v>
      </c>
      <c r="V76" s="831">
        <v>-5214499.59</v>
      </c>
      <c r="W76" s="832">
        <f t="shared" si="47"/>
        <v>-3.9138283283110462E-2</v>
      </c>
      <c r="X76" s="832"/>
      <c r="Y76" s="834">
        <f t="shared" si="36"/>
        <v>-7.4709433654936819E-2</v>
      </c>
      <c r="Z76" s="835"/>
      <c r="AA76" s="836">
        <v>147821462.88000003</v>
      </c>
      <c r="AB76" s="836">
        <v>-11422053.640000001</v>
      </c>
      <c r="AC76" s="832">
        <f t="shared" si="37"/>
        <v>-7.7269250469211695E-2</v>
      </c>
      <c r="AE76" s="835">
        <f t="shared" si="43"/>
        <v>-7.5291014386684049E-2</v>
      </c>
      <c r="AG76" s="835">
        <f t="shared" si="44"/>
        <v>-5.8158073174723046E-4</v>
      </c>
    </row>
    <row r="77" spans="1:33">
      <c r="A77" s="818" t="s">
        <v>45</v>
      </c>
      <c r="B77" s="818" t="s">
        <v>14</v>
      </c>
      <c r="C77" s="818" t="str">
        <f t="shared" si="35"/>
        <v>INTPSG-P</v>
      </c>
      <c r="E77" s="831">
        <v>65068418.189999998</v>
      </c>
      <c r="F77" s="831">
        <v>0</v>
      </c>
      <c r="G77" s="832">
        <f t="shared" si="38"/>
        <v>0</v>
      </c>
      <c r="I77" s="833">
        <v>65068418.18999999</v>
      </c>
      <c r="J77" s="831">
        <v>-4478458.58</v>
      </c>
      <c r="K77" s="832">
        <f t="shared" si="39"/>
        <v>-6.8826916414701927E-2</v>
      </c>
      <c r="M77" s="833">
        <v>60589959.609999999</v>
      </c>
      <c r="N77" s="831">
        <v>-3795870.84</v>
      </c>
      <c r="O77" s="832">
        <f t="shared" si="45"/>
        <v>-6.2648512466965151E-2</v>
      </c>
      <c r="Q77" s="833">
        <v>99466929.800000012</v>
      </c>
      <c r="R77" s="831">
        <v>0</v>
      </c>
      <c r="S77" s="832">
        <f t="shared" si="46"/>
        <v>0</v>
      </c>
      <c r="T77" s="832"/>
      <c r="U77" s="833">
        <v>99510474.159999996</v>
      </c>
      <c r="V77" s="831">
        <v>0</v>
      </c>
      <c r="W77" s="832">
        <f t="shared" si="47"/>
        <v>0</v>
      </c>
      <c r="X77" s="832"/>
      <c r="Y77" s="834">
        <f t="shared" si="36"/>
        <v>-2.7679037659298331E-2</v>
      </c>
      <c r="Z77" s="835"/>
      <c r="AA77" s="836">
        <v>173628256.09</v>
      </c>
      <c r="AB77" s="836">
        <v>0</v>
      </c>
      <c r="AC77" s="832">
        <f t="shared" si="37"/>
        <v>0</v>
      </c>
      <c r="AE77" s="835">
        <f t="shared" si="43"/>
        <v>-2.6295085776333417E-2</v>
      </c>
      <c r="AG77" s="835">
        <f t="shared" si="44"/>
        <v>1.3839518829649143E-3</v>
      </c>
    </row>
    <row r="78" spans="1:33">
      <c r="A78" s="818" t="s">
        <v>45</v>
      </c>
      <c r="B78" s="818" t="s">
        <v>15</v>
      </c>
      <c r="C78" s="818" t="str">
        <f t="shared" si="35"/>
        <v>INTPSG-U</v>
      </c>
      <c r="E78" s="831">
        <v>9703141.9300000016</v>
      </c>
      <c r="F78" s="831">
        <v>0</v>
      </c>
      <c r="G78" s="832">
        <f t="shared" si="38"/>
        <v>0</v>
      </c>
      <c r="I78" s="833">
        <v>9703141.9299999997</v>
      </c>
      <c r="J78" s="831">
        <v>-462400.32</v>
      </c>
      <c r="K78" s="832">
        <f t="shared" si="39"/>
        <v>-4.7654700233782939E-2</v>
      </c>
      <c r="M78" s="833">
        <v>9240741.6100000013</v>
      </c>
      <c r="N78" s="831">
        <v>0</v>
      </c>
      <c r="O78" s="832">
        <f t="shared" si="45"/>
        <v>0</v>
      </c>
      <c r="Q78" s="833">
        <v>9240741.6099999994</v>
      </c>
      <c r="R78" s="831">
        <v>0</v>
      </c>
      <c r="S78" s="832">
        <f t="shared" si="46"/>
        <v>0</v>
      </c>
      <c r="T78" s="832"/>
      <c r="U78" s="833">
        <v>9240741.6100000013</v>
      </c>
      <c r="V78" s="831">
        <v>0</v>
      </c>
      <c r="W78" s="832">
        <f t="shared" si="47"/>
        <v>0</v>
      </c>
      <c r="X78" s="832"/>
      <c r="Y78" s="834">
        <f t="shared" si="36"/>
        <v>-1.0032568470270092E-2</v>
      </c>
      <c r="Z78" s="835"/>
      <c r="AA78" s="836">
        <v>9240741.6100000013</v>
      </c>
      <c r="AB78" s="836">
        <v>-51378.65</v>
      </c>
      <c r="AC78" s="832">
        <f t="shared" si="37"/>
        <v>-5.5600137054367862E-3</v>
      </c>
      <c r="AE78" s="835">
        <f t="shared" si="43"/>
        <v>-1.0642942787843945E-2</v>
      </c>
      <c r="AG78" s="835">
        <f t="shared" si="44"/>
        <v>-6.1037431757385296E-4</v>
      </c>
    </row>
    <row r="79" spans="1:33">
      <c r="A79" s="818" t="s">
        <v>45</v>
      </c>
      <c r="B79" s="818" t="s">
        <v>38</v>
      </c>
      <c r="C79" s="818" t="str">
        <f t="shared" si="35"/>
        <v>INTPSO</v>
      </c>
      <c r="E79" s="831">
        <v>354750684.46999997</v>
      </c>
      <c r="F79" s="831">
        <v>-1822016.36</v>
      </c>
      <c r="G79" s="832">
        <f t="shared" si="38"/>
        <v>-5.136047482817702E-3</v>
      </c>
      <c r="I79" s="833">
        <v>388877238.13999993</v>
      </c>
      <c r="J79" s="831">
        <v>-17255901.649999999</v>
      </c>
      <c r="K79" s="832">
        <f t="shared" si="39"/>
        <v>-4.4373647921732283E-2</v>
      </c>
      <c r="M79" s="833">
        <v>357985188.86000001</v>
      </c>
      <c r="N79" s="831">
        <v>-19148528.049999997</v>
      </c>
      <c r="O79" s="832">
        <f t="shared" si="45"/>
        <v>-5.348972149093173E-2</v>
      </c>
      <c r="Q79" s="833">
        <v>330853383.24999994</v>
      </c>
      <c r="R79" s="831">
        <v>-3272905.5</v>
      </c>
      <c r="S79" s="832">
        <f t="shared" si="46"/>
        <v>-9.8923138335475988E-3</v>
      </c>
      <c r="T79" s="832"/>
      <c r="U79" s="833">
        <v>337724599.64999998</v>
      </c>
      <c r="V79" s="831">
        <v>-1713568.12</v>
      </c>
      <c r="W79" s="832">
        <f t="shared" si="47"/>
        <v>-5.0738623179236927E-3</v>
      </c>
      <c r="X79" s="832"/>
      <c r="Y79" s="834">
        <f t="shared" si="36"/>
        <v>-2.4834861694095368E-2</v>
      </c>
      <c r="Z79" s="835"/>
      <c r="AA79" s="836">
        <v>340484089.58999991</v>
      </c>
      <c r="AB79" s="836">
        <v>-2932129.1099999994</v>
      </c>
      <c r="AC79" s="832">
        <f t="shared" si="37"/>
        <v>-8.6116479437578879E-3</v>
      </c>
      <c r="AE79" s="835">
        <f t="shared" si="43"/>
        <v>-2.4288238701578639E-2</v>
      </c>
      <c r="AG79" s="835">
        <f t="shared" si="44"/>
        <v>5.4662299251672861E-4</v>
      </c>
    </row>
    <row r="80" spans="1:33">
      <c r="A80" s="818" t="s">
        <v>45</v>
      </c>
      <c r="B80" s="818" t="s">
        <v>31</v>
      </c>
      <c r="C80" s="818" t="str">
        <f t="shared" si="35"/>
        <v>INTPUT</v>
      </c>
      <c r="E80" s="831">
        <v>876012.65</v>
      </c>
      <c r="F80" s="831">
        <v>0</v>
      </c>
      <c r="G80" s="832">
        <f t="shared" si="38"/>
        <v>0</v>
      </c>
      <c r="I80" s="833">
        <v>880067.78</v>
      </c>
      <c r="J80" s="831">
        <v>0</v>
      </c>
      <c r="K80" s="832">
        <f t="shared" si="39"/>
        <v>0</v>
      </c>
      <c r="M80" s="833">
        <v>885352.04</v>
      </c>
      <c r="N80" s="831">
        <v>-875</v>
      </c>
      <c r="O80" s="832">
        <f t="shared" si="45"/>
        <v>-9.88307430793292E-4</v>
      </c>
      <c r="Q80" s="833">
        <v>890551.69000000006</v>
      </c>
      <c r="R80" s="831">
        <v>0</v>
      </c>
      <c r="S80" s="832">
        <f t="shared" si="46"/>
        <v>0</v>
      </c>
      <c r="T80" s="832"/>
      <c r="U80" s="833">
        <v>2651060.9300000002</v>
      </c>
      <c r="V80" s="831">
        <v>0</v>
      </c>
      <c r="W80" s="832">
        <f t="shared" si="47"/>
        <v>0</v>
      </c>
      <c r="X80" s="832"/>
      <c r="Y80" s="834">
        <f t="shared" si="36"/>
        <v>-2.0806472227227201E-4</v>
      </c>
      <c r="Z80" s="835"/>
      <c r="AA80" s="836">
        <v>3003131.4000000004</v>
      </c>
      <c r="AB80" s="836">
        <v>-4055.1299999999997</v>
      </c>
      <c r="AC80" s="832">
        <f t="shared" si="37"/>
        <v>-1.3503005562793553E-3</v>
      </c>
      <c r="AE80" s="835">
        <f t="shared" si="43"/>
        <v>-4.677215974145294E-4</v>
      </c>
      <c r="AG80" s="835">
        <f t="shared" si="44"/>
        <v>-2.5965687514225742E-4</v>
      </c>
    </row>
    <row r="81" spans="1:33">
      <c r="A81" s="818" t="s">
        <v>45</v>
      </c>
      <c r="B81" s="818" t="s">
        <v>27</v>
      </c>
      <c r="C81" s="818" t="str">
        <f t="shared" si="35"/>
        <v>INTPWA</v>
      </c>
      <c r="E81" s="831">
        <v>3588.92</v>
      </c>
      <c r="F81" s="831">
        <v>-2725.06</v>
      </c>
      <c r="G81" s="832">
        <f t="shared" si="38"/>
        <v>-0.75929806181246728</v>
      </c>
      <c r="I81" s="833">
        <v>2855.19</v>
      </c>
      <c r="J81" s="831">
        <v>0</v>
      </c>
      <c r="K81" s="832">
        <f t="shared" si="39"/>
        <v>0</v>
      </c>
      <c r="M81" s="833">
        <v>2855.19</v>
      </c>
      <c r="N81" s="831">
        <v>-539.5</v>
      </c>
      <c r="O81" s="832">
        <f t="shared" si="45"/>
        <v>-0.18895415016163547</v>
      </c>
      <c r="Q81" s="833">
        <v>2315.69</v>
      </c>
      <c r="R81" s="831">
        <v>0</v>
      </c>
      <c r="S81" s="832">
        <f t="shared" si="46"/>
        <v>0</v>
      </c>
      <c r="T81" s="832"/>
      <c r="U81" s="833">
        <v>559086.75</v>
      </c>
      <c r="V81" s="831">
        <v>0</v>
      </c>
      <c r="W81" s="832">
        <f t="shared" si="47"/>
        <v>0</v>
      </c>
      <c r="X81" s="832"/>
      <c r="Y81" s="834">
        <f t="shared" si="36"/>
        <v>-0.19963204462612691</v>
      </c>
      <c r="Z81" s="835"/>
      <c r="AA81" s="836">
        <v>627523.91999999993</v>
      </c>
      <c r="AB81" s="836">
        <v>-310.12</v>
      </c>
      <c r="AC81" s="832">
        <f t="shared" si="37"/>
        <v>-4.9419630091550944E-4</v>
      </c>
      <c r="AE81" s="835">
        <f t="shared" si="43"/>
        <v>-3.7889669292510197E-2</v>
      </c>
      <c r="AG81" s="835">
        <f t="shared" si="44"/>
        <v>0.16174237533361671</v>
      </c>
    </row>
    <row r="82" spans="1:33">
      <c r="A82" s="818" t="s">
        <v>45</v>
      </c>
      <c r="B82" s="818" t="s">
        <v>35</v>
      </c>
      <c r="C82" s="818" t="str">
        <f t="shared" si="35"/>
        <v>INTPWYU</v>
      </c>
      <c r="E82" s="831">
        <v>0</v>
      </c>
      <c r="F82" s="831">
        <v>0</v>
      </c>
      <c r="G82" s="832">
        <f t="shared" si="38"/>
        <v>0</v>
      </c>
      <c r="I82" s="833">
        <v>0</v>
      </c>
      <c r="J82" s="831">
        <v>0</v>
      </c>
      <c r="K82" s="832">
        <f t="shared" si="39"/>
        <v>0</v>
      </c>
      <c r="M82" s="833">
        <v>0</v>
      </c>
      <c r="N82" s="831">
        <v>0</v>
      </c>
      <c r="O82" s="832">
        <f t="shared" si="45"/>
        <v>0</v>
      </c>
      <c r="Q82" s="833">
        <v>0</v>
      </c>
      <c r="R82" s="831">
        <v>0</v>
      </c>
      <c r="S82" s="832">
        <f t="shared" si="46"/>
        <v>0</v>
      </c>
      <c r="T82" s="832"/>
      <c r="U82" s="833">
        <v>0</v>
      </c>
      <c r="V82" s="831">
        <v>0</v>
      </c>
      <c r="W82" s="832">
        <f t="shared" si="47"/>
        <v>0</v>
      </c>
      <c r="X82" s="832"/>
      <c r="Y82" s="834">
        <f t="shared" si="36"/>
        <v>0</v>
      </c>
      <c r="Z82" s="835"/>
      <c r="AA82" s="836"/>
      <c r="AB82" s="836"/>
      <c r="AC82" s="832">
        <f t="shared" si="37"/>
        <v>0</v>
      </c>
      <c r="AE82" s="835">
        <f t="shared" si="43"/>
        <v>0</v>
      </c>
      <c r="AG82" s="835">
        <f t="shared" si="44"/>
        <v>0</v>
      </c>
    </row>
    <row r="83" spans="1:33">
      <c r="A83" s="818" t="s">
        <v>45</v>
      </c>
      <c r="B83" s="818" t="s">
        <v>29</v>
      </c>
      <c r="C83" s="818" t="str">
        <f t="shared" si="35"/>
        <v>INTPWYP</v>
      </c>
      <c r="E83" s="831">
        <v>196150.08</v>
      </c>
      <c r="F83" s="831">
        <v>0</v>
      </c>
      <c r="G83" s="832">
        <f t="shared" si="38"/>
        <v>0</v>
      </c>
      <c r="I83" s="833">
        <v>246393.75</v>
      </c>
      <c r="J83" s="831">
        <v>0</v>
      </c>
      <c r="K83" s="832">
        <f t="shared" si="39"/>
        <v>0</v>
      </c>
      <c r="M83" s="833">
        <v>246393.75</v>
      </c>
      <c r="N83" s="831">
        <v>0</v>
      </c>
      <c r="O83" s="832">
        <f t="shared" si="45"/>
        <v>0</v>
      </c>
      <c r="Q83" s="833">
        <v>246393.75</v>
      </c>
      <c r="R83" s="831">
        <v>0</v>
      </c>
      <c r="S83" s="832">
        <f t="shared" si="46"/>
        <v>0</v>
      </c>
      <c r="T83" s="832"/>
      <c r="U83" s="833">
        <v>830878.2799999998</v>
      </c>
      <c r="V83" s="831">
        <v>0</v>
      </c>
      <c r="W83" s="832">
        <f t="shared" si="47"/>
        <v>0</v>
      </c>
      <c r="X83" s="832"/>
      <c r="Y83" s="834">
        <f t="shared" si="36"/>
        <v>0</v>
      </c>
      <c r="Z83" s="835"/>
      <c r="AA83" s="836">
        <v>1388825.2699999998</v>
      </c>
      <c r="AB83" s="836">
        <v>-51373.4</v>
      </c>
      <c r="AC83" s="832">
        <f t="shared" si="37"/>
        <v>-3.6990542373987773E-2</v>
      </c>
      <c r="AE83" s="835">
        <f t="shared" si="43"/>
        <v>-7.3981084747975542E-3</v>
      </c>
      <c r="AG83" s="835">
        <f t="shared" si="44"/>
        <v>-7.3981084747975542E-3</v>
      </c>
    </row>
    <row r="84" spans="1:33">
      <c r="E84" s="837">
        <f>SUBTOTAL(9,E68:E83)</f>
        <v>658996119.44999993</v>
      </c>
      <c r="F84" s="837">
        <f>SUBTOTAL(9,F68:F83)</f>
        <v>-6520507.3999999994</v>
      </c>
      <c r="I84" s="838">
        <f>SUBTOTAL(9,I68:I83)</f>
        <v>677647491.80156302</v>
      </c>
      <c r="J84" s="837">
        <f>SUBTOTAL(9,J68:J83)</f>
        <v>-29142686.239999998</v>
      </c>
      <c r="M84" s="838">
        <f>SUBTOTAL(9,M68:M83)</f>
        <v>666166300.54000008</v>
      </c>
      <c r="N84" s="837">
        <f>SUBTOTAL(9,N68:N83)</f>
        <v>-30756431.589999996</v>
      </c>
      <c r="Q84" s="838">
        <f>SUBTOTAL(9,Q68:Q83)</f>
        <v>721242150.17000008</v>
      </c>
      <c r="R84" s="837">
        <f>SUBTOTAL(9,R68:R83)</f>
        <v>-17626119.109999999</v>
      </c>
      <c r="U84" s="838">
        <f>SUBTOTAL(9,U68:U83)</f>
        <v>752338433.11000001</v>
      </c>
      <c r="V84" s="837">
        <f>SUBTOTAL(9,V68:V83)</f>
        <v>-7008585.1200000001</v>
      </c>
      <c r="Y84" s="834"/>
      <c r="Z84" s="835"/>
      <c r="AA84" s="838">
        <f>SUBTOTAL(9,AA68:AA83)</f>
        <v>847651696.67999983</v>
      </c>
      <c r="AB84" s="837">
        <f>SUBTOTAL(9,AB68:AB83)</f>
        <v>-14466456.17</v>
      </c>
      <c r="AE84" s="835"/>
    </row>
    <row r="85" spans="1:33">
      <c r="I85" s="819"/>
      <c r="M85" s="819"/>
      <c r="Q85" s="819"/>
      <c r="U85" s="819"/>
      <c r="AE85" s="835"/>
    </row>
    <row r="86" spans="1:33">
      <c r="E86" s="837">
        <f>SUBTOTAL(9,E8:E85)</f>
        <v>14194615809.649998</v>
      </c>
      <c r="F86" s="837">
        <f>SUBTOTAL(9,F8:F85)</f>
        <v>-124531617.04000001</v>
      </c>
      <c r="I86" s="838">
        <f>SUBTOTAL(9,I8:I85)</f>
        <v>14725274810.061729</v>
      </c>
      <c r="J86" s="837">
        <f>SUBTOTAL(9,J8:J85)</f>
        <v>-234659554.63000003</v>
      </c>
      <c r="M86" s="838">
        <f>SUBTOTAL(9,M8:M85)</f>
        <v>15226056102.114338</v>
      </c>
      <c r="N86" s="837">
        <f>SUBTOTAL(9,N8:N85)</f>
        <v>-300454691.51000005</v>
      </c>
      <c r="Q86" s="838">
        <f>SUBTOTAL(9,Q8:Q85)</f>
        <v>16870024406.139999</v>
      </c>
      <c r="R86" s="837">
        <f>SUBTOTAL(9,R8:R85)</f>
        <v>-212297440.69999999</v>
      </c>
      <c r="U86" s="838">
        <f>SUBTOTAL(9,U8:U85)</f>
        <v>18224379190.139996</v>
      </c>
      <c r="V86" s="837">
        <f>SUBTOTAL(9,V8:V85)</f>
        <v>-279403768.47000003</v>
      </c>
      <c r="AA86" s="838">
        <f>SUBTOTAL(9,AA8:AA85)</f>
        <v>21294383420.319996</v>
      </c>
      <c r="AB86" s="837">
        <f>SUBTOTAL(9,AB8:AB85)</f>
        <v>-328157080.13999987</v>
      </c>
      <c r="AE86" s="835"/>
    </row>
    <row r="87" spans="1:33" s="842" customFormat="1">
      <c r="E87" s="843"/>
      <c r="F87" s="843"/>
      <c r="I87" s="843"/>
      <c r="J87" s="843"/>
      <c r="M87" s="843"/>
      <c r="N87" s="843"/>
      <c r="R87" s="843"/>
      <c r="V87" s="843"/>
    </row>
    <row r="88" spans="1:33" s="819" customFormat="1">
      <c r="A88" s="842"/>
      <c r="E88" s="841"/>
      <c r="F88" s="841"/>
      <c r="I88" s="841"/>
      <c r="J88" s="841"/>
      <c r="M88" s="841"/>
      <c r="N88" s="841"/>
      <c r="Q88" s="843"/>
      <c r="R88" s="841"/>
      <c r="U88" s="833" t="s">
        <v>3580</v>
      </c>
      <c r="V88" s="841"/>
    </row>
    <row r="89" spans="1:33" s="819" customFormat="1">
      <c r="E89" s="841"/>
      <c r="F89" s="841"/>
      <c r="I89" s="841"/>
      <c r="J89" s="841"/>
      <c r="M89" s="821"/>
      <c r="N89" s="841"/>
      <c r="Q89" s="821"/>
      <c r="R89" s="841"/>
      <c r="U89" s="833" t="s">
        <v>3581</v>
      </c>
      <c r="V89" s="841"/>
    </row>
    <row r="90" spans="1:33" s="819" customFormat="1">
      <c r="E90" s="841"/>
      <c r="F90" s="841"/>
      <c r="I90" s="841"/>
      <c r="J90" s="841"/>
      <c r="M90" s="841"/>
      <c r="N90" s="841"/>
      <c r="Q90" s="242"/>
      <c r="R90" s="841"/>
      <c r="V90" s="841"/>
    </row>
    <row r="91" spans="1:33" s="819" customFormat="1">
      <c r="E91" s="841"/>
      <c r="F91" s="841"/>
      <c r="I91" s="841"/>
      <c r="J91" s="841"/>
      <c r="M91" s="841"/>
      <c r="N91" s="841"/>
      <c r="Q91" s="242"/>
      <c r="R91" s="841"/>
      <c r="U91" s="242"/>
      <c r="V91" s="841"/>
    </row>
    <row r="92" spans="1:33" s="819" customFormat="1">
      <c r="Q92" s="833"/>
      <c r="U92" s="833"/>
    </row>
    <row r="93" spans="1:33" s="819" customFormat="1">
      <c r="I93" s="833"/>
      <c r="M93" s="833"/>
      <c r="Q93" s="833"/>
      <c r="U93" s="833"/>
      <c r="V93" s="839"/>
    </row>
    <row r="94" spans="1:33">
      <c r="I94" s="831"/>
      <c r="M94" s="831"/>
      <c r="Q94" s="831"/>
      <c r="U94" s="831"/>
    </row>
    <row r="95" spans="1:33">
      <c r="I95" s="844"/>
      <c r="M95" s="844"/>
      <c r="Q95" s="844"/>
      <c r="U95" s="844"/>
    </row>
    <row r="96" spans="1:33">
      <c r="I96" s="844"/>
      <c r="M96" s="844"/>
      <c r="Q96" s="844"/>
      <c r="U96" s="844"/>
    </row>
    <row r="98" spans="9:21">
      <c r="I98" s="844"/>
      <c r="M98" s="844"/>
      <c r="Q98" s="844"/>
      <c r="U98" s="844"/>
    </row>
  </sheetData>
  <mergeCells count="1">
    <mergeCell ref="AA4:AC4"/>
  </mergeCells>
  <pageMargins left="0.75" right="0.75" top="1" bottom="1" header="0.5" footer="0.5"/>
  <pageSetup scale="44" orientation="landscape" r:id="rId1"/>
  <headerFooter scaleWithDoc="0" alignWithMargins="0">
    <oddHeader>&amp;LUT 11-035-200
DPU 2.27&amp;R&amp;"Arial,Bold"Attachment DPU 2.27</oddHeader>
    <oddFooter>&amp;L&amp;F&amp;Cpage &amp;P of &amp;N</oddFooter>
  </headerFooter>
</worksheet>
</file>

<file path=xl/worksheets/sheet17.xml><?xml version="1.0" encoding="utf-8"?>
<worksheet xmlns="http://schemas.openxmlformats.org/spreadsheetml/2006/main" xmlns:r="http://schemas.openxmlformats.org/officeDocument/2006/relationships">
  <sheetPr codeName="Sheet14"/>
  <dimension ref="A1:P96"/>
  <sheetViews>
    <sheetView topLeftCell="A10" workbookViewId="0">
      <selection activeCell="H23" sqref="H23"/>
    </sheetView>
  </sheetViews>
  <sheetFormatPr defaultRowHeight="12.75"/>
  <cols>
    <col min="1" max="1" width="43.42578125" bestFit="1" customWidth="1"/>
    <col min="3" max="3" width="9.28515625" style="212" bestFit="1" customWidth="1"/>
    <col min="4" max="4" width="9.85546875" style="212" bestFit="1" customWidth="1"/>
    <col min="5" max="5" width="10.28515625" style="212" bestFit="1" customWidth="1"/>
    <col min="6" max="7" width="9.28515625" style="212" bestFit="1" customWidth="1"/>
    <col min="8" max="9" width="10.28515625" style="212" bestFit="1" customWidth="1"/>
    <col min="10" max="11" width="9.28515625" style="212" bestFit="1" customWidth="1"/>
    <col min="15" max="15" width="13.140625" bestFit="1" customWidth="1"/>
    <col min="16" max="16" width="11.7109375" bestFit="1" customWidth="1"/>
  </cols>
  <sheetData>
    <row r="1" spans="1:16" ht="13.5" thickBot="1">
      <c r="A1" s="393" t="s">
        <v>1442</v>
      </c>
      <c r="B1" s="6" t="s">
        <v>1447</v>
      </c>
    </row>
    <row r="2" spans="1:16" s="54" customFormat="1" ht="13.5" thickBot="1">
      <c r="A2" s="406" t="s">
        <v>1244</v>
      </c>
      <c r="B2" s="45" t="s">
        <v>737</v>
      </c>
      <c r="C2" s="401" t="s">
        <v>1245</v>
      </c>
      <c r="D2" s="401" t="s">
        <v>1246</v>
      </c>
      <c r="E2" s="401" t="s">
        <v>26</v>
      </c>
      <c r="F2" s="401" t="s">
        <v>1247</v>
      </c>
      <c r="G2" s="401" t="s">
        <v>1248</v>
      </c>
      <c r="H2" s="401" t="s">
        <v>1249</v>
      </c>
      <c r="I2" s="401" t="s">
        <v>32</v>
      </c>
      <c r="J2" s="401" t="s">
        <v>1250</v>
      </c>
      <c r="K2" s="401" t="s">
        <v>1251</v>
      </c>
      <c r="L2" s="401" t="s">
        <v>1227</v>
      </c>
      <c r="M2" s="401" t="s">
        <v>1441</v>
      </c>
      <c r="N2" s="401"/>
      <c r="O2" s="404" t="s">
        <v>1446</v>
      </c>
    </row>
    <row r="3" spans="1:16">
      <c r="A3" s="103"/>
      <c r="B3" s="377" t="s">
        <v>22</v>
      </c>
      <c r="C3" s="407"/>
      <c r="D3" s="407"/>
      <c r="E3" s="407"/>
      <c r="F3" s="407"/>
      <c r="G3" s="407"/>
      <c r="H3" s="408">
        <v>0</v>
      </c>
      <c r="I3" s="407"/>
      <c r="J3" s="407"/>
      <c r="K3" s="407"/>
      <c r="L3" s="377"/>
      <c r="M3" s="377"/>
      <c r="N3" s="409"/>
      <c r="O3" s="405" t="s">
        <v>22</v>
      </c>
    </row>
    <row r="4" spans="1:16">
      <c r="A4" s="410"/>
      <c r="B4" s="34" t="s">
        <v>25</v>
      </c>
      <c r="C4" s="411"/>
      <c r="D4" s="411"/>
      <c r="E4" s="411"/>
      <c r="F4" s="411"/>
      <c r="G4" s="411"/>
      <c r="H4" s="102">
        <v>0</v>
      </c>
      <c r="I4" s="411"/>
      <c r="J4" s="411"/>
      <c r="K4" s="411"/>
      <c r="L4" s="34"/>
      <c r="M4" s="34"/>
      <c r="N4" s="412"/>
      <c r="O4" s="402" t="s">
        <v>25</v>
      </c>
    </row>
    <row r="5" spans="1:16">
      <c r="A5" s="410"/>
      <c r="B5" s="34" t="s">
        <v>27</v>
      </c>
      <c r="C5" s="411"/>
      <c r="D5" s="411"/>
      <c r="E5" s="411"/>
      <c r="F5" s="411"/>
      <c r="G5" s="411"/>
      <c r="H5" s="102">
        <v>0</v>
      </c>
      <c r="I5" s="411"/>
      <c r="J5" s="411"/>
      <c r="K5" s="411"/>
      <c r="L5" s="34"/>
      <c r="M5" s="34"/>
      <c r="N5" s="412"/>
      <c r="O5" s="402" t="s">
        <v>27</v>
      </c>
    </row>
    <row r="6" spans="1:16">
      <c r="A6" s="410"/>
      <c r="B6" s="34" t="s">
        <v>29</v>
      </c>
      <c r="C6" s="411"/>
      <c r="D6" s="411"/>
      <c r="E6" s="411"/>
      <c r="F6" s="411"/>
      <c r="G6" s="411"/>
      <c r="H6" s="102">
        <v>0</v>
      </c>
      <c r="I6" s="411"/>
      <c r="J6" s="411"/>
      <c r="K6" s="411"/>
      <c r="L6" s="34"/>
      <c r="M6" s="34"/>
      <c r="N6" s="412"/>
      <c r="O6" s="402" t="s">
        <v>29</v>
      </c>
    </row>
    <row r="7" spans="1:16">
      <c r="A7" s="410"/>
      <c r="B7" s="34" t="s">
        <v>35</v>
      </c>
      <c r="C7" s="411"/>
      <c r="D7" s="411"/>
      <c r="E7" s="411"/>
      <c r="F7" s="411"/>
      <c r="G7" s="411"/>
      <c r="H7" s="102">
        <v>0</v>
      </c>
      <c r="I7" s="411"/>
      <c r="J7" s="411"/>
      <c r="K7" s="411"/>
      <c r="L7" s="34"/>
      <c r="M7" s="34"/>
      <c r="N7" s="412"/>
      <c r="O7" s="402" t="s">
        <v>35</v>
      </c>
    </row>
    <row r="8" spans="1:16">
      <c r="A8" s="410"/>
      <c r="B8" s="34" t="s">
        <v>31</v>
      </c>
      <c r="C8" s="411"/>
      <c r="D8" s="411"/>
      <c r="E8" s="411"/>
      <c r="F8" s="411"/>
      <c r="G8" s="411"/>
      <c r="H8" s="102">
        <v>1</v>
      </c>
      <c r="I8" s="411"/>
      <c r="J8" s="411"/>
      <c r="K8" s="411"/>
      <c r="L8" s="34"/>
      <c r="M8" s="34"/>
      <c r="N8" s="412"/>
      <c r="O8" s="402" t="s">
        <v>31</v>
      </c>
    </row>
    <row r="9" spans="1:16">
      <c r="A9" s="410"/>
      <c r="B9" s="34" t="s">
        <v>33</v>
      </c>
      <c r="C9" s="411"/>
      <c r="D9" s="411"/>
      <c r="E9" s="411"/>
      <c r="F9" s="411"/>
      <c r="G9" s="411"/>
      <c r="H9" s="102">
        <v>0</v>
      </c>
      <c r="I9" s="411"/>
      <c r="J9" s="411"/>
      <c r="K9" s="411"/>
      <c r="L9" s="34"/>
      <c r="M9" s="34"/>
      <c r="N9" s="412"/>
      <c r="O9" s="402" t="s">
        <v>33</v>
      </c>
    </row>
    <row r="10" spans="1:16">
      <c r="A10" s="410"/>
      <c r="B10" s="34" t="s">
        <v>22</v>
      </c>
      <c r="C10" s="411" t="s">
        <v>1252</v>
      </c>
      <c r="D10" s="411" t="s">
        <v>1252</v>
      </c>
      <c r="E10" s="411" t="s">
        <v>1252</v>
      </c>
      <c r="F10" s="411" t="s">
        <v>1252</v>
      </c>
      <c r="G10" s="411" t="s">
        <v>1252</v>
      </c>
      <c r="H10" s="102">
        <v>0</v>
      </c>
      <c r="I10" s="411" t="s">
        <v>1252</v>
      </c>
      <c r="J10" s="411" t="s">
        <v>1252</v>
      </c>
      <c r="K10" s="411" t="s">
        <v>1252</v>
      </c>
      <c r="L10" s="34"/>
      <c r="M10" s="34"/>
      <c r="N10" s="412"/>
      <c r="O10" s="402" t="s">
        <v>22</v>
      </c>
    </row>
    <row r="11" spans="1:16">
      <c r="A11" s="410" t="s">
        <v>1443</v>
      </c>
      <c r="B11" s="34" t="s">
        <v>1444</v>
      </c>
      <c r="C11" s="34" t="s">
        <v>1252</v>
      </c>
      <c r="D11" s="34" t="s">
        <v>1252</v>
      </c>
      <c r="E11" s="34" t="s">
        <v>1252</v>
      </c>
      <c r="F11" s="34" t="s">
        <v>1252</v>
      </c>
      <c r="G11" s="34" t="s">
        <v>1252</v>
      </c>
      <c r="H11" s="34" t="s">
        <v>1252</v>
      </c>
      <c r="I11" s="34" t="s">
        <v>1252</v>
      </c>
      <c r="J11" s="34" t="s">
        <v>1252</v>
      </c>
      <c r="K11" s="34" t="s">
        <v>1252</v>
      </c>
      <c r="L11" s="34"/>
      <c r="M11" s="34"/>
      <c r="N11" s="412"/>
      <c r="O11" s="402"/>
    </row>
    <row r="12" spans="1:16">
      <c r="A12" s="95" t="s">
        <v>1253</v>
      </c>
      <c r="B12" s="34" t="s">
        <v>7</v>
      </c>
      <c r="C12" s="413">
        <v>1.709086646927345E-2</v>
      </c>
      <c r="D12" s="413">
        <v>0.25837432114839332</v>
      </c>
      <c r="E12" s="413">
        <v>7.9488263420676677E-2</v>
      </c>
      <c r="F12" s="413">
        <v>0</v>
      </c>
      <c r="G12" s="413">
        <v>0.12165816442311414</v>
      </c>
      <c r="H12" s="413">
        <v>0.4315468104876492</v>
      </c>
      <c r="I12" s="413">
        <v>5.6322179470869524E-2</v>
      </c>
      <c r="J12" s="413">
        <v>3.2152277217705583E-2</v>
      </c>
      <c r="K12" s="413">
        <v>3.3671173623181839E-3</v>
      </c>
      <c r="L12" s="34"/>
      <c r="M12" s="34"/>
      <c r="N12" s="412"/>
      <c r="O12" s="402" t="str">
        <f>B12</f>
        <v>SG</v>
      </c>
      <c r="P12" t="str">
        <f>IF($H$12=H12,"Same as SG","")</f>
        <v>Same as SG</v>
      </c>
    </row>
    <row r="13" spans="1:16">
      <c r="A13" s="410" t="s">
        <v>1254</v>
      </c>
      <c r="B13" s="34" t="s">
        <v>14</v>
      </c>
      <c r="C13" s="413">
        <v>1.709086646927345E-2</v>
      </c>
      <c r="D13" s="413">
        <v>0.25837432114839332</v>
      </c>
      <c r="E13" s="413">
        <v>7.9488263420676677E-2</v>
      </c>
      <c r="F13" s="413">
        <v>0</v>
      </c>
      <c r="G13" s="413">
        <v>0.12165816442311414</v>
      </c>
      <c r="H13" s="413">
        <v>0.4315468104876492</v>
      </c>
      <c r="I13" s="413">
        <v>5.6322179470869524E-2</v>
      </c>
      <c r="J13" s="413">
        <v>3.2152277217705583E-2</v>
      </c>
      <c r="K13" s="413">
        <v>3.3671173623181839E-3</v>
      </c>
      <c r="L13" s="34"/>
      <c r="M13" s="34"/>
      <c r="N13" s="412"/>
      <c r="O13" s="402" t="s">
        <v>7</v>
      </c>
      <c r="P13" t="str">
        <f t="shared" ref="P13:P76" si="0">IF($H$12=H13,"Same as SG","")</f>
        <v>Same as SG</v>
      </c>
    </row>
    <row r="14" spans="1:16">
      <c r="A14" s="410" t="s">
        <v>1255</v>
      </c>
      <c r="B14" s="34" t="s">
        <v>15</v>
      </c>
      <c r="C14" s="413">
        <v>1.709086646927345E-2</v>
      </c>
      <c r="D14" s="413">
        <v>0.25837432114839332</v>
      </c>
      <c r="E14" s="413">
        <v>7.9488263420676677E-2</v>
      </c>
      <c r="F14" s="413">
        <v>0</v>
      </c>
      <c r="G14" s="413">
        <v>0.12165816442311414</v>
      </c>
      <c r="H14" s="413">
        <v>0.4315468104876492</v>
      </c>
      <c r="I14" s="413">
        <v>5.6322179470869524E-2</v>
      </c>
      <c r="J14" s="413">
        <v>3.2152277217705583E-2</v>
      </c>
      <c r="K14" s="413">
        <v>3.3671173623181839E-3</v>
      </c>
      <c r="L14" s="34"/>
      <c r="M14" s="34"/>
      <c r="N14" s="412"/>
      <c r="O14" s="402" t="s">
        <v>7</v>
      </c>
      <c r="P14" t="str">
        <f t="shared" si="0"/>
        <v>Same as SG</v>
      </c>
    </row>
    <row r="15" spans="1:16">
      <c r="A15" s="410" t="s">
        <v>1256</v>
      </c>
      <c r="B15" s="34" t="s">
        <v>1</v>
      </c>
      <c r="C15" s="413">
        <v>3.5859106062125647E-2</v>
      </c>
      <c r="D15" s="413">
        <v>0.54210663938232828</v>
      </c>
      <c r="E15" s="413">
        <v>0.16677785610347698</v>
      </c>
      <c r="F15" s="413">
        <v>0</v>
      </c>
      <c r="G15" s="413">
        <v>0.25525639845206904</v>
      </c>
      <c r="H15" s="413">
        <v>0</v>
      </c>
      <c r="I15" s="413">
        <v>0</v>
      </c>
      <c r="J15" s="413">
        <v>0</v>
      </c>
      <c r="K15" s="413">
        <v>0</v>
      </c>
      <c r="L15" s="34"/>
      <c r="M15" s="34"/>
      <c r="N15" s="412"/>
      <c r="O15" s="402" t="s">
        <v>7</v>
      </c>
      <c r="P15" t="str">
        <f t="shared" si="0"/>
        <v/>
      </c>
    </row>
    <row r="16" spans="1:16">
      <c r="A16" s="410" t="s">
        <v>1257</v>
      </c>
      <c r="B16" s="34" t="s">
        <v>5</v>
      </c>
      <c r="C16" s="413">
        <v>0</v>
      </c>
      <c r="D16" s="413">
        <v>0</v>
      </c>
      <c r="E16" s="413">
        <v>0</v>
      </c>
      <c r="F16" s="413">
        <v>0</v>
      </c>
      <c r="G16" s="413">
        <v>0</v>
      </c>
      <c r="H16" s="413">
        <v>0.82452500520838345</v>
      </c>
      <c r="I16" s="413">
        <v>0.10761067905724976</v>
      </c>
      <c r="J16" s="413">
        <v>6.1431010254561498E-2</v>
      </c>
      <c r="K16" s="413">
        <v>6.433305479805175E-3</v>
      </c>
      <c r="L16" s="34"/>
      <c r="M16" s="34"/>
      <c r="N16" s="412"/>
      <c r="O16" s="402" t="s">
        <v>7</v>
      </c>
      <c r="P16" t="str">
        <f t="shared" si="0"/>
        <v/>
      </c>
    </row>
    <row r="17" spans="1:16">
      <c r="A17" s="410" t="s">
        <v>1258</v>
      </c>
      <c r="B17" s="34" t="s">
        <v>1259</v>
      </c>
      <c r="C17" s="413">
        <v>1.7517092433622483E-2</v>
      </c>
      <c r="D17" s="413">
        <v>0.26346617515786286</v>
      </c>
      <c r="E17" s="413">
        <v>8.1089328074110234E-2</v>
      </c>
      <c r="F17" s="413">
        <v>0</v>
      </c>
      <c r="G17" s="413">
        <v>0.11809715300207883</v>
      </c>
      <c r="H17" s="413">
        <v>0.4322178561862936</v>
      </c>
      <c r="I17" s="413">
        <v>5.3846532905388794E-2</v>
      </c>
      <c r="J17" s="413">
        <v>3.0533738227640463E-2</v>
      </c>
      <c r="K17" s="413">
        <v>3.2321240130028304E-3</v>
      </c>
      <c r="L17" s="34"/>
      <c r="M17" s="34"/>
      <c r="N17" s="412"/>
      <c r="O17" s="402" t="str">
        <f>B17</f>
        <v>SC</v>
      </c>
      <c r="P17" t="str">
        <f t="shared" si="0"/>
        <v/>
      </c>
    </row>
    <row r="18" spans="1:16">
      <c r="A18" s="410" t="s">
        <v>1260</v>
      </c>
      <c r="B18" s="34" t="s">
        <v>42</v>
      </c>
      <c r="C18" s="413">
        <v>1.5812188576226353E-2</v>
      </c>
      <c r="D18" s="413">
        <v>0.24309875911998477</v>
      </c>
      <c r="E18" s="413">
        <v>7.4685069460376008E-2</v>
      </c>
      <c r="F18" s="413">
        <v>0</v>
      </c>
      <c r="G18" s="413">
        <v>0.13234119868622005</v>
      </c>
      <c r="H18" s="413">
        <v>0.429533673391716</v>
      </c>
      <c r="I18" s="413">
        <v>6.3749119167311727E-2</v>
      </c>
      <c r="J18" s="413">
        <v>3.7007894187900944E-2</v>
      </c>
      <c r="K18" s="413">
        <v>3.7720974102642443E-3</v>
      </c>
      <c r="L18" s="34"/>
      <c r="M18" s="34"/>
      <c r="N18" s="412"/>
      <c r="O18" s="402" t="str">
        <f t="shared" ref="O18:O81" si="1">B18</f>
        <v>SE</v>
      </c>
      <c r="P18" t="str">
        <f t="shared" si="0"/>
        <v/>
      </c>
    </row>
    <row r="19" spans="1:16">
      <c r="A19" s="410" t="s">
        <v>1261</v>
      </c>
      <c r="B19" s="34" t="s">
        <v>1262</v>
      </c>
      <c r="C19" s="413">
        <v>1.5812188576226353E-2</v>
      </c>
      <c r="D19" s="413">
        <v>0.24309875911998477</v>
      </c>
      <c r="E19" s="413">
        <v>7.4685069460376008E-2</v>
      </c>
      <c r="F19" s="413">
        <v>0</v>
      </c>
      <c r="G19" s="413">
        <v>0.13234119868622005</v>
      </c>
      <c r="H19" s="413">
        <v>0.429533673391716</v>
      </c>
      <c r="I19" s="413">
        <v>6.3749119167311727E-2</v>
      </c>
      <c r="J19" s="413">
        <v>3.7007894187900944E-2</v>
      </c>
      <c r="K19" s="413">
        <v>3.7720974102642443E-3</v>
      </c>
      <c r="L19" s="34"/>
      <c r="M19" s="34"/>
      <c r="N19" s="412"/>
      <c r="O19" s="402" t="str">
        <f t="shared" si="1"/>
        <v>SE-P</v>
      </c>
      <c r="P19" t="str">
        <f t="shared" si="0"/>
        <v/>
      </c>
    </row>
    <row r="20" spans="1:16">
      <c r="A20" s="410" t="s">
        <v>1263</v>
      </c>
      <c r="B20" s="34" t="s">
        <v>1264</v>
      </c>
      <c r="C20" s="413">
        <v>1.5812188576226353E-2</v>
      </c>
      <c r="D20" s="413">
        <v>0.24309875911998477</v>
      </c>
      <c r="E20" s="413">
        <v>7.4685069460376008E-2</v>
      </c>
      <c r="F20" s="413">
        <v>0</v>
      </c>
      <c r="G20" s="413">
        <v>0.13234119868622005</v>
      </c>
      <c r="H20" s="413">
        <v>0.429533673391716</v>
      </c>
      <c r="I20" s="413">
        <v>6.3749119167311727E-2</v>
      </c>
      <c r="J20" s="413">
        <v>3.7007894187900944E-2</v>
      </c>
      <c r="K20" s="413">
        <v>3.7720974102642443E-3</v>
      </c>
      <c r="L20" s="34"/>
      <c r="M20" s="34"/>
      <c r="N20" s="412"/>
      <c r="O20" s="402" t="str">
        <f t="shared" si="1"/>
        <v>SE-U</v>
      </c>
      <c r="P20" t="str">
        <f t="shared" si="0"/>
        <v/>
      </c>
    </row>
    <row r="21" spans="1:16">
      <c r="A21" s="410" t="s">
        <v>1265</v>
      </c>
      <c r="B21" s="34" t="s">
        <v>1266</v>
      </c>
      <c r="C21" s="413">
        <v>3.3936307379148899E-2</v>
      </c>
      <c r="D21" s="413">
        <v>0.52174145111001125</v>
      </c>
      <c r="E21" s="413">
        <v>0.16028998526181784</v>
      </c>
      <c r="F21" s="413">
        <v>0</v>
      </c>
      <c r="G21" s="413">
        <v>0.2840322562490219</v>
      </c>
      <c r="H21" s="413">
        <v>0</v>
      </c>
      <c r="I21" s="413">
        <v>0</v>
      </c>
      <c r="J21" s="413">
        <v>0</v>
      </c>
      <c r="K21" s="413">
        <v>0</v>
      </c>
      <c r="L21" s="34"/>
      <c r="M21" s="34"/>
      <c r="N21" s="412"/>
      <c r="O21" s="402" t="str">
        <f t="shared" si="1"/>
        <v>DEP</v>
      </c>
      <c r="P21" t="str">
        <f t="shared" si="0"/>
        <v/>
      </c>
    </row>
    <row r="22" spans="1:16">
      <c r="A22" s="410" t="s">
        <v>1267</v>
      </c>
      <c r="B22" s="34" t="s">
        <v>1268</v>
      </c>
      <c r="C22" s="413">
        <v>0</v>
      </c>
      <c r="D22" s="413">
        <v>0</v>
      </c>
      <c r="E22" s="413">
        <v>0</v>
      </c>
      <c r="F22" s="413">
        <v>0</v>
      </c>
      <c r="G22" s="413">
        <v>0</v>
      </c>
      <c r="H22" s="413">
        <v>0.80427561353028021</v>
      </c>
      <c r="I22" s="413">
        <v>0.11936633867479554</v>
      </c>
      <c r="J22" s="413">
        <v>6.9295025389764384E-2</v>
      </c>
      <c r="K22" s="413">
        <v>7.0630224051597404E-3</v>
      </c>
      <c r="L22" s="34"/>
      <c r="M22" s="34"/>
      <c r="N22" s="412"/>
      <c r="O22" s="402" t="str">
        <f t="shared" si="1"/>
        <v>DEU</v>
      </c>
      <c r="P22" t="str">
        <f t="shared" si="0"/>
        <v/>
      </c>
    </row>
    <row r="23" spans="1:16">
      <c r="A23" s="410" t="s">
        <v>1269</v>
      </c>
      <c r="B23" s="34" t="s">
        <v>38</v>
      </c>
      <c r="C23" s="413">
        <v>2.3218938266786018E-2</v>
      </c>
      <c r="D23" s="413">
        <v>0.27219314780190834</v>
      </c>
      <c r="E23" s="413">
        <v>7.7288018691560836E-2</v>
      </c>
      <c r="F23" s="413">
        <v>0</v>
      </c>
      <c r="G23" s="413">
        <v>0.11340524173305812</v>
      </c>
      <c r="H23" s="413">
        <v>0.42853606113710269</v>
      </c>
      <c r="I23" s="413">
        <v>5.5235245945311054E-2</v>
      </c>
      <c r="J23" s="413">
        <v>2.7695318894744317E-2</v>
      </c>
      <c r="K23" s="413">
        <v>2.4280275295287383E-3</v>
      </c>
      <c r="L23" s="34"/>
      <c r="M23" s="34"/>
      <c r="N23" s="412"/>
      <c r="O23" s="402" t="str">
        <f t="shared" si="1"/>
        <v>SO</v>
      </c>
      <c r="P23" t="str">
        <f t="shared" si="0"/>
        <v/>
      </c>
    </row>
    <row r="24" spans="1:16">
      <c r="A24" s="410" t="s">
        <v>1270</v>
      </c>
      <c r="B24" s="34" t="s">
        <v>1271</v>
      </c>
      <c r="C24" s="413">
        <v>2.3218938266786018E-2</v>
      </c>
      <c r="D24" s="413">
        <v>0.27219314780190834</v>
      </c>
      <c r="E24" s="413">
        <v>7.7288018691560836E-2</v>
      </c>
      <c r="F24" s="413">
        <v>0</v>
      </c>
      <c r="G24" s="413">
        <v>0.11340524173305812</v>
      </c>
      <c r="H24" s="413">
        <v>0.42853606113710269</v>
      </c>
      <c r="I24" s="413">
        <v>5.5235245945311054E-2</v>
      </c>
      <c r="J24" s="413">
        <v>2.7695318894744317E-2</v>
      </c>
      <c r="K24" s="413">
        <v>2.4280275295287383E-3</v>
      </c>
      <c r="L24" s="34"/>
      <c r="M24" s="34"/>
      <c r="N24" s="412"/>
      <c r="O24" s="402" t="str">
        <f t="shared" si="1"/>
        <v>SO-P</v>
      </c>
      <c r="P24" t="str">
        <f t="shared" si="0"/>
        <v/>
      </c>
    </row>
    <row r="25" spans="1:16">
      <c r="A25" s="410" t="s">
        <v>1272</v>
      </c>
      <c r="B25" s="34" t="s">
        <v>1273</v>
      </c>
      <c r="C25" s="413">
        <v>2.3218938266786018E-2</v>
      </c>
      <c r="D25" s="413">
        <v>0.27219314780190834</v>
      </c>
      <c r="E25" s="413">
        <v>7.7288018691560836E-2</v>
      </c>
      <c r="F25" s="413">
        <v>0</v>
      </c>
      <c r="G25" s="413">
        <v>0.11340524173305812</v>
      </c>
      <c r="H25" s="413">
        <v>0.42853606113710269</v>
      </c>
      <c r="I25" s="413">
        <v>5.5235245945311054E-2</v>
      </c>
      <c r="J25" s="413">
        <v>2.7695318894744317E-2</v>
      </c>
      <c r="K25" s="413">
        <v>2.4280275295287383E-3</v>
      </c>
      <c r="L25" s="34"/>
      <c r="M25" s="34"/>
      <c r="N25" s="412"/>
      <c r="O25" s="402" t="str">
        <f t="shared" si="1"/>
        <v>SO-U</v>
      </c>
      <c r="P25" t="str">
        <f t="shared" si="0"/>
        <v/>
      </c>
    </row>
    <row r="26" spans="1:16">
      <c r="A26" s="410" t="s">
        <v>1274</v>
      </c>
      <c r="B26" s="34" t="s">
        <v>1275</v>
      </c>
      <c r="C26" s="413">
        <v>0</v>
      </c>
      <c r="D26" s="413">
        <v>0</v>
      </c>
      <c r="E26" s="413">
        <v>0</v>
      </c>
      <c r="F26" s="413">
        <v>0</v>
      </c>
      <c r="G26" s="413">
        <v>0</v>
      </c>
      <c r="H26" s="413">
        <v>0</v>
      </c>
      <c r="I26" s="413">
        <v>0</v>
      </c>
      <c r="J26" s="413">
        <v>0</v>
      </c>
      <c r="K26" s="413">
        <v>0</v>
      </c>
      <c r="L26" s="34"/>
      <c r="M26" s="34"/>
      <c r="N26" s="412"/>
      <c r="O26" s="402" t="str">
        <f t="shared" si="1"/>
        <v>DOP</v>
      </c>
      <c r="P26" t="str">
        <f t="shared" si="0"/>
        <v/>
      </c>
    </row>
    <row r="27" spans="1:16">
      <c r="A27" s="410" t="s">
        <v>1445</v>
      </c>
      <c r="B27" s="34" t="s">
        <v>1276</v>
      </c>
      <c r="C27" s="413">
        <v>0</v>
      </c>
      <c r="D27" s="413">
        <v>0</v>
      </c>
      <c r="E27" s="413">
        <v>0</v>
      </c>
      <c r="F27" s="413">
        <v>0</v>
      </c>
      <c r="G27" s="413">
        <v>0</v>
      </c>
      <c r="H27" s="413">
        <v>0</v>
      </c>
      <c r="I27" s="413">
        <v>0</v>
      </c>
      <c r="J27" s="413">
        <v>0</v>
      </c>
      <c r="K27" s="413">
        <v>0</v>
      </c>
      <c r="L27" s="34"/>
      <c r="M27" s="34"/>
      <c r="N27" s="412"/>
      <c r="O27" s="402" t="str">
        <f t="shared" si="1"/>
        <v>DOU</v>
      </c>
      <c r="P27" t="str">
        <f t="shared" si="0"/>
        <v/>
      </c>
    </row>
    <row r="28" spans="1:16">
      <c r="A28" s="410" t="s">
        <v>1277</v>
      </c>
      <c r="B28" s="34" t="s">
        <v>1226</v>
      </c>
      <c r="C28" s="413">
        <v>2.3218938266786015E-2</v>
      </c>
      <c r="D28" s="413">
        <v>0.27219314780190834</v>
      </c>
      <c r="E28" s="413">
        <v>7.7288018691560836E-2</v>
      </c>
      <c r="F28" s="413">
        <v>0</v>
      </c>
      <c r="G28" s="413">
        <v>0.1134052417330581</v>
      </c>
      <c r="H28" s="413">
        <v>0.4285360611371028</v>
      </c>
      <c r="I28" s="413">
        <v>5.5235245945311047E-2</v>
      </c>
      <c r="J28" s="413">
        <v>2.7695318894744306E-2</v>
      </c>
      <c r="K28" s="413">
        <v>2.4280275295287383E-3</v>
      </c>
      <c r="L28" s="34"/>
      <c r="M28" s="34"/>
      <c r="N28" s="412"/>
      <c r="O28" s="402" t="str">
        <f t="shared" si="1"/>
        <v>GPS</v>
      </c>
      <c r="P28" t="str">
        <f t="shared" si="0"/>
        <v/>
      </c>
    </row>
    <row r="29" spans="1:16">
      <c r="A29" s="410" t="s">
        <v>1278</v>
      </c>
      <c r="B29" s="34" t="s">
        <v>1279</v>
      </c>
      <c r="C29" s="413">
        <v>0</v>
      </c>
      <c r="D29" s="413">
        <v>0</v>
      </c>
      <c r="E29" s="413">
        <v>0</v>
      </c>
      <c r="F29" s="413">
        <v>0</v>
      </c>
      <c r="G29" s="413">
        <v>0</v>
      </c>
      <c r="H29" s="413">
        <v>0</v>
      </c>
      <c r="I29" s="413">
        <v>0</v>
      </c>
      <c r="J29" s="413">
        <v>0</v>
      </c>
      <c r="K29" s="413">
        <v>0</v>
      </c>
      <c r="L29" s="34"/>
      <c r="M29" s="34"/>
      <c r="N29" s="412"/>
      <c r="O29" s="402" t="str">
        <f t="shared" si="1"/>
        <v>SGPP</v>
      </c>
      <c r="P29" t="str">
        <f t="shared" si="0"/>
        <v/>
      </c>
    </row>
    <row r="30" spans="1:16">
      <c r="A30" s="410" t="s">
        <v>1280</v>
      </c>
      <c r="B30" s="34" t="s">
        <v>1281</v>
      </c>
      <c r="C30" s="413">
        <v>0</v>
      </c>
      <c r="D30" s="413">
        <v>0</v>
      </c>
      <c r="E30" s="413">
        <v>0</v>
      </c>
      <c r="F30" s="413">
        <v>0</v>
      </c>
      <c r="G30" s="413">
        <v>0</v>
      </c>
      <c r="H30" s="413">
        <v>0</v>
      </c>
      <c r="I30" s="413">
        <v>0</v>
      </c>
      <c r="J30" s="413">
        <v>0</v>
      </c>
      <c r="K30" s="413">
        <v>0</v>
      </c>
      <c r="L30" s="34"/>
      <c r="M30" s="34"/>
      <c r="N30" s="412"/>
      <c r="O30" s="402" t="str">
        <f t="shared" si="1"/>
        <v>SGPU</v>
      </c>
      <c r="P30" t="str">
        <f t="shared" si="0"/>
        <v/>
      </c>
    </row>
    <row r="31" spans="1:16">
      <c r="A31" s="410" t="s">
        <v>1282</v>
      </c>
      <c r="B31" s="34" t="s">
        <v>1242</v>
      </c>
      <c r="C31" s="413">
        <v>2.1571458166674176E-2</v>
      </c>
      <c r="D31" s="413">
        <v>0.26254346305316129</v>
      </c>
      <c r="E31" s="413">
        <v>7.5564097932817986E-2</v>
      </c>
      <c r="F31" s="413">
        <v>0</v>
      </c>
      <c r="G31" s="413">
        <v>0.11393616033870556</v>
      </c>
      <c r="H31" s="413">
        <v>0.44099472443823223</v>
      </c>
      <c r="I31" s="413">
        <v>5.4794285170786515E-2</v>
      </c>
      <c r="J31" s="413">
        <v>2.8070943661104495E-2</v>
      </c>
      <c r="K31" s="413">
        <v>2.5248672385178791E-3</v>
      </c>
      <c r="L31" s="34"/>
      <c r="M31" s="34"/>
      <c r="N31" s="412"/>
      <c r="O31" s="402" t="str">
        <f t="shared" si="1"/>
        <v>SNP</v>
      </c>
      <c r="P31" t="str">
        <f t="shared" si="0"/>
        <v/>
      </c>
    </row>
    <row r="32" spans="1:16">
      <c r="A32" s="95" t="s">
        <v>1283</v>
      </c>
      <c r="B32" s="34" t="s">
        <v>1284</v>
      </c>
      <c r="C32" s="413">
        <v>1.7507926675467217E-2</v>
      </c>
      <c r="D32" s="413">
        <v>0.26320298149207477</v>
      </c>
      <c r="E32" s="413">
        <v>8.1101629825117455E-2</v>
      </c>
      <c r="F32" s="413">
        <v>0</v>
      </c>
      <c r="G32" s="413">
        <v>0.1180670777656127</v>
      </c>
      <c r="H32" s="413">
        <v>0.4325353913055876</v>
      </c>
      <c r="I32" s="413">
        <v>5.3848336620326384E-2</v>
      </c>
      <c r="J32" s="413">
        <v>3.0503031790223047E-2</v>
      </c>
      <c r="K32" s="413">
        <v>3.2336245255907008E-3</v>
      </c>
      <c r="L32" s="34"/>
      <c r="M32" s="34"/>
      <c r="N32" s="412"/>
      <c r="O32" s="402" t="str">
        <f t="shared" si="1"/>
        <v>SSCCT</v>
      </c>
      <c r="P32" t="str">
        <f t="shared" si="0"/>
        <v/>
      </c>
    </row>
    <row r="33" spans="1:16">
      <c r="A33" s="95" t="s">
        <v>1285</v>
      </c>
      <c r="B33" s="34" t="s">
        <v>1286</v>
      </c>
      <c r="C33" s="413">
        <v>1.5809595647169487E-2</v>
      </c>
      <c r="D33" s="413">
        <v>0.24298053382413254</v>
      </c>
      <c r="E33" s="413">
        <v>7.4665445412805259E-2</v>
      </c>
      <c r="F33" s="413">
        <v>0</v>
      </c>
      <c r="G33" s="413">
        <v>0.13229644533968207</v>
      </c>
      <c r="H33" s="413">
        <v>0.42967289235760925</v>
      </c>
      <c r="I33" s="413">
        <v>6.3819477134867866E-2</v>
      </c>
      <c r="J33" s="413">
        <v>3.6981168340636132E-2</v>
      </c>
      <c r="K33" s="413">
        <v>3.7744419430971983E-3</v>
      </c>
      <c r="L33" s="34"/>
      <c r="M33" s="34"/>
      <c r="N33" s="412"/>
      <c r="O33" s="402" t="str">
        <f t="shared" si="1"/>
        <v>SSECT</v>
      </c>
      <c r="P33" t="str">
        <f t="shared" si="0"/>
        <v/>
      </c>
    </row>
    <row r="34" spans="1:16">
      <c r="A34" s="95" t="s">
        <v>1287</v>
      </c>
      <c r="B34" s="34" t="s">
        <v>1288</v>
      </c>
      <c r="C34" s="413">
        <v>1.7866423469901548E-2</v>
      </c>
      <c r="D34" s="413">
        <v>0.27303347033950337</v>
      </c>
      <c r="E34" s="413">
        <v>8.3624579177621033E-2</v>
      </c>
      <c r="F34" s="413">
        <v>0</v>
      </c>
      <c r="G34" s="413">
        <v>0.11988783740813271</v>
      </c>
      <c r="H34" s="413">
        <v>0.41769782611094519</v>
      </c>
      <c r="I34" s="413">
        <v>5.36031288314541E-2</v>
      </c>
      <c r="J34" s="413">
        <v>3.1251633475801704E-2</v>
      </c>
      <c r="K34" s="413">
        <v>3.0351011866403357E-3</v>
      </c>
      <c r="L34" s="34"/>
      <c r="M34" s="34"/>
      <c r="N34" s="412"/>
      <c r="O34" s="402" t="str">
        <f t="shared" si="1"/>
        <v>SSCCH</v>
      </c>
      <c r="P34" t="str">
        <f t="shared" si="0"/>
        <v/>
      </c>
    </row>
    <row r="35" spans="1:16">
      <c r="A35" s="95" t="s">
        <v>1289</v>
      </c>
      <c r="B35" s="34" t="s">
        <v>1228</v>
      </c>
      <c r="C35" s="413">
        <v>1.5835788837218399E-2</v>
      </c>
      <c r="D35" s="413">
        <v>0.24913210995598095</v>
      </c>
      <c r="E35" s="413">
        <v>7.7456499620358416E-2</v>
      </c>
      <c r="F35" s="413">
        <v>0</v>
      </c>
      <c r="G35" s="413">
        <v>0.13367375411338367</v>
      </c>
      <c r="H35" s="413">
        <v>0.42242338882185343</v>
      </c>
      <c r="I35" s="413">
        <v>6.042929384636854E-2</v>
      </c>
      <c r="J35" s="413">
        <v>3.7377723422203045E-2</v>
      </c>
      <c r="K35" s="413">
        <v>3.671441382633265E-3</v>
      </c>
      <c r="L35" s="34"/>
      <c r="M35" s="34"/>
      <c r="N35" s="412"/>
      <c r="O35" s="402" t="str">
        <f t="shared" si="1"/>
        <v>SSECH</v>
      </c>
      <c r="P35" t="str">
        <f t="shared" si="0"/>
        <v/>
      </c>
    </row>
    <row r="36" spans="1:16">
      <c r="A36" s="95" t="s">
        <v>1290</v>
      </c>
      <c r="B36" s="34" t="s">
        <v>12</v>
      </c>
      <c r="C36" s="413">
        <v>1.7358764811730761E-2</v>
      </c>
      <c r="D36" s="413">
        <v>0.26705813024362274</v>
      </c>
      <c r="E36" s="413">
        <v>8.2082559288305379E-2</v>
      </c>
      <c r="F36" s="413">
        <v>0</v>
      </c>
      <c r="G36" s="413">
        <v>0.12333431658444545</v>
      </c>
      <c r="H36" s="413">
        <v>0.41887921678867224</v>
      </c>
      <c r="I36" s="413">
        <v>5.5309670085182713E-2</v>
      </c>
      <c r="J36" s="413">
        <v>3.2783155962402041E-2</v>
      </c>
      <c r="K36" s="413">
        <v>3.194186235638568E-3</v>
      </c>
      <c r="L36" s="34"/>
      <c r="M36" s="34"/>
      <c r="N36" s="412"/>
      <c r="O36" s="402" t="s">
        <v>7</v>
      </c>
      <c r="P36" t="str">
        <f t="shared" si="0"/>
        <v/>
      </c>
    </row>
    <row r="37" spans="1:16">
      <c r="A37" s="95" t="s">
        <v>1291</v>
      </c>
      <c r="B37" s="34" t="s">
        <v>1292</v>
      </c>
      <c r="C37" s="413">
        <v>0</v>
      </c>
      <c r="D37" s="413">
        <v>0</v>
      </c>
      <c r="E37" s="413">
        <v>0</v>
      </c>
      <c r="F37" s="413">
        <v>0</v>
      </c>
      <c r="G37" s="413">
        <v>0</v>
      </c>
      <c r="H37" s="413">
        <v>0</v>
      </c>
      <c r="I37" s="413">
        <v>0</v>
      </c>
      <c r="J37" s="413">
        <v>0</v>
      </c>
      <c r="K37" s="413">
        <v>0</v>
      </c>
      <c r="L37" s="34"/>
      <c r="M37" s="34"/>
      <c r="N37" s="412"/>
      <c r="O37" s="402" t="str">
        <f t="shared" si="1"/>
        <v>SSCP</v>
      </c>
      <c r="P37" t="str">
        <f t="shared" si="0"/>
        <v/>
      </c>
    </row>
    <row r="38" spans="1:16">
      <c r="A38" s="95" t="s">
        <v>1293</v>
      </c>
      <c r="B38" s="34" t="s">
        <v>1294</v>
      </c>
      <c r="C38" s="413">
        <v>0</v>
      </c>
      <c r="D38" s="413">
        <v>0</v>
      </c>
      <c r="E38" s="413">
        <v>0</v>
      </c>
      <c r="F38" s="413">
        <v>0</v>
      </c>
      <c r="G38" s="413">
        <v>0</v>
      </c>
      <c r="H38" s="413">
        <v>0</v>
      </c>
      <c r="I38" s="413">
        <v>0</v>
      </c>
      <c r="J38" s="413">
        <v>0</v>
      </c>
      <c r="K38" s="413">
        <v>0</v>
      </c>
      <c r="L38" s="34"/>
      <c r="M38" s="34"/>
      <c r="N38" s="412"/>
      <c r="O38" s="402" t="str">
        <f t="shared" si="1"/>
        <v>SSEP</v>
      </c>
      <c r="P38" t="str">
        <f t="shared" si="0"/>
        <v/>
      </c>
    </row>
    <row r="39" spans="1:16">
      <c r="A39" s="95" t="s">
        <v>1295</v>
      </c>
      <c r="B39" s="34" t="s">
        <v>1296</v>
      </c>
      <c r="C39" s="413">
        <v>0</v>
      </c>
      <c r="D39" s="413">
        <v>0</v>
      </c>
      <c r="E39" s="413">
        <v>0</v>
      </c>
      <c r="F39" s="413">
        <v>0</v>
      </c>
      <c r="G39" s="413">
        <v>0</v>
      </c>
      <c r="H39" s="413">
        <v>0</v>
      </c>
      <c r="I39" s="413">
        <v>0</v>
      </c>
      <c r="J39" s="413">
        <v>0</v>
      </c>
      <c r="K39" s="413">
        <v>0</v>
      </c>
      <c r="L39" s="34"/>
      <c r="M39" s="34"/>
      <c r="N39" s="412"/>
      <c r="O39" s="402" t="str">
        <f t="shared" si="1"/>
        <v>SSGC</v>
      </c>
      <c r="P39" t="str">
        <f t="shared" si="0"/>
        <v/>
      </c>
    </row>
    <row r="40" spans="1:16">
      <c r="A40" s="410" t="s">
        <v>1297</v>
      </c>
      <c r="B40" s="34" t="s">
        <v>19</v>
      </c>
      <c r="C40" s="413">
        <v>1.7083343918392786E-2</v>
      </c>
      <c r="D40" s="413">
        <v>0.25814736957508921</v>
      </c>
      <c r="E40" s="413">
        <v>7.9492583722039406E-2</v>
      </c>
      <c r="F40" s="413">
        <v>0</v>
      </c>
      <c r="G40" s="413">
        <v>0.12162441965913004</v>
      </c>
      <c r="H40" s="413">
        <v>0.431819766568593</v>
      </c>
      <c r="I40" s="413">
        <v>5.6341121748961748E-2</v>
      </c>
      <c r="J40" s="413">
        <v>3.2122565927826321E-2</v>
      </c>
      <c r="K40" s="413">
        <v>3.3688288799673255E-3</v>
      </c>
      <c r="L40" s="34"/>
      <c r="M40" s="34"/>
      <c r="N40" s="412"/>
      <c r="O40" s="402" t="s">
        <v>7</v>
      </c>
      <c r="P40" t="str">
        <f t="shared" si="0"/>
        <v/>
      </c>
    </row>
    <row r="41" spans="1:16">
      <c r="A41" s="410" t="s">
        <v>1298</v>
      </c>
      <c r="B41" s="34" t="s">
        <v>1299</v>
      </c>
      <c r="C41" s="413">
        <v>1.198224822432907E-2</v>
      </c>
      <c r="D41" s="413">
        <v>0.43880820007188076</v>
      </c>
      <c r="E41" s="413">
        <v>9.6973389201376145E-2</v>
      </c>
      <c r="F41" s="413">
        <v>0</v>
      </c>
      <c r="G41" s="413">
        <v>8.5293412551947903E-2</v>
      </c>
      <c r="H41" s="413">
        <v>0.30255347281408657</v>
      </c>
      <c r="I41" s="413">
        <v>3.9486958497304249E-2</v>
      </c>
      <c r="J41" s="413">
        <v>2.2541663835044076E-2</v>
      </c>
      <c r="K41" s="413">
        <v>2.3606548040311136E-3</v>
      </c>
      <c r="L41" s="34"/>
      <c r="M41" s="34"/>
      <c r="N41" s="412"/>
      <c r="O41" s="402" t="str">
        <f t="shared" si="1"/>
        <v>MC</v>
      </c>
      <c r="P41" t="str">
        <f t="shared" si="0"/>
        <v/>
      </c>
    </row>
    <row r="42" spans="1:16">
      <c r="A42" s="410" t="s">
        <v>1300</v>
      </c>
      <c r="B42" s="34" t="s">
        <v>1229</v>
      </c>
      <c r="C42" s="413">
        <v>3.5321967579972302E-2</v>
      </c>
      <c r="D42" s="413">
        <v>0.26977021713896421</v>
      </c>
      <c r="E42" s="413">
        <v>6.3344733859796734E-2</v>
      </c>
      <c r="F42" s="413">
        <v>0</v>
      </c>
      <c r="G42" s="413">
        <v>8.7878069775335105E-2</v>
      </c>
      <c r="H42" s="413">
        <v>0.48091933708169576</v>
      </c>
      <c r="I42" s="413">
        <v>4.7394689700502715E-2</v>
      </c>
      <c r="J42" s="413">
        <v>1.5370984863733068E-2</v>
      </c>
      <c r="K42" s="413">
        <v>0</v>
      </c>
      <c r="L42" s="34"/>
      <c r="M42" s="34"/>
      <c r="N42" s="412"/>
      <c r="O42" s="402" t="str">
        <f t="shared" si="1"/>
        <v>SNPD</v>
      </c>
      <c r="P42" t="str">
        <f t="shared" si="0"/>
        <v/>
      </c>
    </row>
    <row r="43" spans="1:16">
      <c r="A43" s="410" t="s">
        <v>1301</v>
      </c>
      <c r="B43" s="34" t="s">
        <v>1302</v>
      </c>
      <c r="C43" s="413">
        <v>0</v>
      </c>
      <c r="D43" s="413">
        <v>0</v>
      </c>
      <c r="E43" s="413">
        <v>0</v>
      </c>
      <c r="F43" s="413">
        <v>0</v>
      </c>
      <c r="G43" s="413">
        <v>0</v>
      </c>
      <c r="H43" s="413">
        <v>0.82452500520838345</v>
      </c>
      <c r="I43" s="413">
        <v>0.10761067905724976</v>
      </c>
      <c r="J43" s="413">
        <v>6.1431010254561498E-2</v>
      </c>
      <c r="K43" s="413">
        <v>6.433305479805175E-3</v>
      </c>
      <c r="L43" s="34"/>
      <c r="M43" s="34"/>
      <c r="N43" s="412"/>
      <c r="O43" s="402" t="str">
        <f t="shared" si="1"/>
        <v>DGUH</v>
      </c>
      <c r="P43" t="str">
        <f t="shared" si="0"/>
        <v/>
      </c>
    </row>
    <row r="44" spans="1:16">
      <c r="A44" s="410" t="s">
        <v>1303</v>
      </c>
      <c r="B44" s="34" t="s">
        <v>1304</v>
      </c>
      <c r="C44" s="413">
        <v>0</v>
      </c>
      <c r="D44" s="413">
        <v>0</v>
      </c>
      <c r="E44" s="413">
        <v>0</v>
      </c>
      <c r="F44" s="413">
        <v>0</v>
      </c>
      <c r="G44" s="413">
        <v>0</v>
      </c>
      <c r="H44" s="413">
        <v>0.80427561353028021</v>
      </c>
      <c r="I44" s="413">
        <v>0.11936633867479554</v>
      </c>
      <c r="J44" s="413">
        <v>6.9295025389764384E-2</v>
      </c>
      <c r="K44" s="413">
        <v>7.0630224051597404E-3</v>
      </c>
      <c r="L44" s="34"/>
      <c r="M44" s="34"/>
      <c r="N44" s="412"/>
      <c r="O44" s="402" t="str">
        <f t="shared" si="1"/>
        <v>DEUH</v>
      </c>
      <c r="P44" t="str">
        <f t="shared" si="0"/>
        <v/>
      </c>
    </row>
    <row r="45" spans="1:16">
      <c r="A45" s="410" t="s">
        <v>1305</v>
      </c>
      <c r="B45" s="34" t="s">
        <v>1306</v>
      </c>
      <c r="C45" s="413">
        <v>0</v>
      </c>
      <c r="D45" s="413">
        <v>0</v>
      </c>
      <c r="E45" s="413">
        <v>0</v>
      </c>
      <c r="F45" s="413">
        <v>0</v>
      </c>
      <c r="G45" s="413">
        <v>0</v>
      </c>
      <c r="H45" s="413">
        <v>0</v>
      </c>
      <c r="I45" s="413">
        <v>0</v>
      </c>
      <c r="J45" s="413">
        <v>0</v>
      </c>
      <c r="K45" s="413">
        <v>0</v>
      </c>
      <c r="L45" s="34"/>
      <c r="M45" s="34"/>
      <c r="N45" s="412"/>
      <c r="O45" s="402" t="str">
        <f t="shared" si="1"/>
        <v>DNPGMP</v>
      </c>
      <c r="P45" t="str">
        <f t="shared" si="0"/>
        <v/>
      </c>
    </row>
    <row r="46" spans="1:16">
      <c r="A46" s="410" t="s">
        <v>1307</v>
      </c>
      <c r="B46" s="34" t="s">
        <v>1308</v>
      </c>
      <c r="C46" s="413">
        <v>1.5812188576226353E-2</v>
      </c>
      <c r="D46" s="413">
        <v>0.24309875911998471</v>
      </c>
      <c r="E46" s="413">
        <v>7.4685069460376008E-2</v>
      </c>
      <c r="F46" s="413">
        <v>0</v>
      </c>
      <c r="G46" s="413">
        <v>0.13234119868622005</v>
      </c>
      <c r="H46" s="413">
        <v>0.42953367339171589</v>
      </c>
      <c r="I46" s="413">
        <v>6.3749119167311727E-2</v>
      </c>
      <c r="J46" s="413">
        <v>3.7007894187900937E-2</v>
      </c>
      <c r="K46" s="413">
        <v>3.7720974102642434E-3</v>
      </c>
      <c r="L46" s="34"/>
      <c r="M46" s="34"/>
      <c r="N46" s="412"/>
      <c r="O46" s="402" t="str">
        <f t="shared" si="1"/>
        <v>DNPGMU</v>
      </c>
      <c r="P46" t="str">
        <f t="shared" si="0"/>
        <v/>
      </c>
    </row>
    <row r="47" spans="1:16">
      <c r="A47" s="410" t="s">
        <v>1309</v>
      </c>
      <c r="B47" s="34" t="s">
        <v>1310</v>
      </c>
      <c r="C47" s="413">
        <v>0</v>
      </c>
      <c r="D47" s="413">
        <v>0</v>
      </c>
      <c r="E47" s="413">
        <v>0</v>
      </c>
      <c r="F47" s="413">
        <v>0</v>
      </c>
      <c r="G47" s="413">
        <v>0</v>
      </c>
      <c r="H47" s="413">
        <v>0</v>
      </c>
      <c r="I47" s="413">
        <v>0</v>
      </c>
      <c r="J47" s="413">
        <v>0</v>
      </c>
      <c r="K47" s="413">
        <v>0</v>
      </c>
      <c r="L47" s="34"/>
      <c r="M47" s="34"/>
      <c r="N47" s="412"/>
      <c r="O47" s="402" t="str">
        <f t="shared" si="1"/>
        <v>DNPIP</v>
      </c>
      <c r="P47" t="str">
        <f t="shared" si="0"/>
        <v/>
      </c>
    </row>
    <row r="48" spans="1:16">
      <c r="A48" s="410" t="s">
        <v>1311</v>
      </c>
      <c r="B48" s="34" t="s">
        <v>1312</v>
      </c>
      <c r="C48" s="413">
        <v>0</v>
      </c>
      <c r="D48" s="413">
        <v>0</v>
      </c>
      <c r="E48" s="413">
        <v>0</v>
      </c>
      <c r="F48" s="413">
        <v>0</v>
      </c>
      <c r="G48" s="413">
        <v>0</v>
      </c>
      <c r="H48" s="413">
        <v>0</v>
      </c>
      <c r="I48" s="413">
        <v>0</v>
      </c>
      <c r="J48" s="413">
        <v>0</v>
      </c>
      <c r="K48" s="413">
        <v>0</v>
      </c>
      <c r="L48" s="34"/>
      <c r="M48" s="34"/>
      <c r="N48" s="412"/>
      <c r="O48" s="402" t="str">
        <f t="shared" si="1"/>
        <v>DNPIU</v>
      </c>
      <c r="P48" t="str">
        <f t="shared" si="0"/>
        <v/>
      </c>
    </row>
    <row r="49" spans="1:16">
      <c r="A49" s="410" t="s">
        <v>1313</v>
      </c>
      <c r="B49" s="34" t="s">
        <v>1314</v>
      </c>
      <c r="C49" s="413">
        <v>0</v>
      </c>
      <c r="D49" s="413">
        <v>0</v>
      </c>
      <c r="E49" s="413">
        <v>0</v>
      </c>
      <c r="F49" s="413">
        <v>0</v>
      </c>
      <c r="G49" s="413">
        <v>0</v>
      </c>
      <c r="H49" s="413">
        <v>0</v>
      </c>
      <c r="I49" s="413">
        <v>0</v>
      </c>
      <c r="J49" s="413">
        <v>0</v>
      </c>
      <c r="K49" s="413">
        <v>0</v>
      </c>
      <c r="L49" s="34"/>
      <c r="M49" s="34"/>
      <c r="N49" s="412"/>
      <c r="O49" s="402" t="str">
        <f t="shared" si="1"/>
        <v>DNPPSP</v>
      </c>
      <c r="P49" t="str">
        <f t="shared" si="0"/>
        <v/>
      </c>
    </row>
    <row r="50" spans="1:16">
      <c r="A50" s="410" t="s">
        <v>1315</v>
      </c>
      <c r="B50" s="34" t="s">
        <v>1316</v>
      </c>
      <c r="C50" s="413">
        <v>0</v>
      </c>
      <c r="D50" s="413">
        <v>0</v>
      </c>
      <c r="E50" s="413">
        <v>0</v>
      </c>
      <c r="F50" s="413">
        <v>0</v>
      </c>
      <c r="G50" s="413">
        <v>0</v>
      </c>
      <c r="H50" s="413">
        <v>0</v>
      </c>
      <c r="I50" s="413">
        <v>0</v>
      </c>
      <c r="J50" s="413">
        <v>0</v>
      </c>
      <c r="K50" s="413">
        <v>0</v>
      </c>
      <c r="L50" s="34"/>
      <c r="M50" s="34"/>
      <c r="N50" s="412"/>
      <c r="O50" s="402" t="str">
        <f t="shared" si="1"/>
        <v>DNPPSU</v>
      </c>
      <c r="P50" t="str">
        <f t="shared" si="0"/>
        <v/>
      </c>
    </row>
    <row r="51" spans="1:16">
      <c r="A51" s="410" t="s">
        <v>1317</v>
      </c>
      <c r="B51" s="34" t="s">
        <v>1318</v>
      </c>
      <c r="C51" s="413">
        <v>0</v>
      </c>
      <c r="D51" s="413">
        <v>0</v>
      </c>
      <c r="E51" s="413">
        <v>0</v>
      </c>
      <c r="F51" s="413">
        <v>0</v>
      </c>
      <c r="G51" s="413">
        <v>0</v>
      </c>
      <c r="H51" s="413">
        <v>0</v>
      </c>
      <c r="I51" s="413">
        <v>0</v>
      </c>
      <c r="J51" s="413">
        <v>0</v>
      </c>
      <c r="K51" s="413">
        <v>0</v>
      </c>
      <c r="L51" s="34"/>
      <c r="M51" s="34"/>
      <c r="N51" s="412"/>
      <c r="O51" s="402" t="str">
        <f t="shared" si="1"/>
        <v>DNPPHP</v>
      </c>
      <c r="P51" t="str">
        <f t="shared" si="0"/>
        <v/>
      </c>
    </row>
    <row r="52" spans="1:16">
      <c r="A52" s="410" t="s">
        <v>1319</v>
      </c>
      <c r="B52" s="34" t="s">
        <v>1320</v>
      </c>
      <c r="C52" s="413">
        <v>0</v>
      </c>
      <c r="D52" s="413">
        <v>0</v>
      </c>
      <c r="E52" s="413">
        <v>0</v>
      </c>
      <c r="F52" s="413">
        <v>0</v>
      </c>
      <c r="G52" s="413">
        <v>0</v>
      </c>
      <c r="H52" s="413">
        <v>0</v>
      </c>
      <c r="I52" s="413">
        <v>0</v>
      </c>
      <c r="J52" s="413">
        <v>0</v>
      </c>
      <c r="K52" s="413">
        <v>0</v>
      </c>
      <c r="L52" s="34"/>
      <c r="M52" s="34"/>
      <c r="N52" s="412"/>
      <c r="O52" s="402" t="str">
        <f t="shared" si="1"/>
        <v>DNPPHU</v>
      </c>
      <c r="P52" t="str">
        <f t="shared" si="0"/>
        <v/>
      </c>
    </row>
    <row r="53" spans="1:16">
      <c r="A53" s="410" t="s">
        <v>1321</v>
      </c>
      <c r="B53" s="34" t="s">
        <v>1322</v>
      </c>
      <c r="C53" s="413">
        <v>1.7090866469273453E-2</v>
      </c>
      <c r="D53" s="413">
        <v>0.25837432114839337</v>
      </c>
      <c r="E53" s="413">
        <v>7.948826342067665E-2</v>
      </c>
      <c r="F53" s="413">
        <v>0</v>
      </c>
      <c r="G53" s="413">
        <v>0.12165816442311413</v>
      </c>
      <c r="H53" s="413">
        <v>0.43154681048764926</v>
      </c>
      <c r="I53" s="413">
        <v>5.6322179470869503E-2</v>
      </c>
      <c r="J53" s="413">
        <v>3.215227721770559E-2</v>
      </c>
      <c r="K53" s="413">
        <v>3.3671173623181839E-3</v>
      </c>
      <c r="L53" s="34"/>
      <c r="M53" s="34"/>
      <c r="N53" s="412"/>
      <c r="O53" s="402" t="str">
        <f t="shared" si="1"/>
        <v>SNPPH-P</v>
      </c>
      <c r="P53" t="str">
        <f t="shared" si="0"/>
        <v>Same as SG</v>
      </c>
    </row>
    <row r="54" spans="1:16">
      <c r="A54" s="410" t="s">
        <v>1323</v>
      </c>
      <c r="B54" s="34" t="s">
        <v>1324</v>
      </c>
      <c r="C54" s="413">
        <v>1.7090866469273453E-2</v>
      </c>
      <c r="D54" s="413">
        <v>0.25837432114839337</v>
      </c>
      <c r="E54" s="413">
        <v>7.948826342067665E-2</v>
      </c>
      <c r="F54" s="413">
        <v>0</v>
      </c>
      <c r="G54" s="413">
        <v>0.12165816442311413</v>
      </c>
      <c r="H54" s="413">
        <v>0.43154681048764926</v>
      </c>
      <c r="I54" s="413">
        <v>5.6322179470869503E-2</v>
      </c>
      <c r="J54" s="413">
        <v>3.215227721770559E-2</v>
      </c>
      <c r="K54" s="413">
        <v>3.3671173623181839E-3</v>
      </c>
      <c r="L54" s="34"/>
      <c r="M54" s="34"/>
      <c r="N54" s="412"/>
      <c r="O54" s="402" t="str">
        <f t="shared" si="1"/>
        <v>SNPPH-U</v>
      </c>
      <c r="P54" t="str">
        <f t="shared" si="0"/>
        <v>Same as SG</v>
      </c>
    </row>
    <row r="55" spans="1:16">
      <c r="A55" s="410" t="s">
        <v>1325</v>
      </c>
      <c r="B55" s="34" t="s">
        <v>40</v>
      </c>
      <c r="C55" s="413">
        <v>2.4339200552455784E-2</v>
      </c>
      <c r="D55" s="413">
        <v>0.29721871195912802</v>
      </c>
      <c r="E55" s="413">
        <v>6.7967529168451959E-2</v>
      </c>
      <c r="F55" s="413">
        <v>0</v>
      </c>
      <c r="G55" s="413">
        <v>6.5184342513853993E-2</v>
      </c>
      <c r="H55" s="413">
        <v>0.49892765457990973</v>
      </c>
      <c r="I55" s="413">
        <v>3.7920454045697556E-2</v>
      </c>
      <c r="J55" s="413">
        <v>8.4421071805029883E-3</v>
      </c>
      <c r="K55" s="413">
        <v>0</v>
      </c>
      <c r="L55" s="414">
        <v>0</v>
      </c>
      <c r="M55" s="414">
        <v>0</v>
      </c>
      <c r="N55" s="415"/>
      <c r="O55" s="402" t="str">
        <f t="shared" si="1"/>
        <v>CN</v>
      </c>
      <c r="P55" t="str">
        <f t="shared" si="0"/>
        <v/>
      </c>
    </row>
    <row r="56" spans="1:16">
      <c r="A56" s="410" t="s">
        <v>1326</v>
      </c>
      <c r="B56" s="34" t="s">
        <v>1327</v>
      </c>
      <c r="C56" s="413">
        <v>5.3526889894406737E-2</v>
      </c>
      <c r="D56" s="413">
        <v>0.65364485720499255</v>
      </c>
      <c r="E56" s="413">
        <v>0.14947452535894934</v>
      </c>
      <c r="F56" s="413">
        <v>0</v>
      </c>
      <c r="G56" s="413">
        <v>0.14335372754165146</v>
      </c>
      <c r="H56" s="413">
        <v>0</v>
      </c>
      <c r="I56" s="413">
        <v>0</v>
      </c>
      <c r="J56" s="413">
        <v>0</v>
      </c>
      <c r="K56" s="413">
        <v>0</v>
      </c>
      <c r="L56" s="414">
        <v>0</v>
      </c>
      <c r="M56" s="414">
        <v>0</v>
      </c>
      <c r="N56" s="415"/>
      <c r="O56" s="402" t="str">
        <f t="shared" si="1"/>
        <v>CNP</v>
      </c>
      <c r="P56" t="str">
        <f t="shared" si="0"/>
        <v/>
      </c>
    </row>
    <row r="57" spans="1:16">
      <c r="A57" s="410" t="s">
        <v>1328</v>
      </c>
      <c r="B57" s="416" t="s">
        <v>1329</v>
      </c>
      <c r="C57" s="413">
        <v>0</v>
      </c>
      <c r="D57" s="413">
        <v>0</v>
      </c>
      <c r="E57" s="413">
        <v>0</v>
      </c>
      <c r="F57" s="413">
        <v>0</v>
      </c>
      <c r="G57" s="413">
        <v>0</v>
      </c>
      <c r="H57" s="413">
        <v>0.91497635592514326</v>
      </c>
      <c r="I57" s="413">
        <v>6.9541783341260238E-2</v>
      </c>
      <c r="J57" s="413">
        <v>1.5481860733596515E-2</v>
      </c>
      <c r="K57" s="413">
        <v>0</v>
      </c>
      <c r="L57" s="414">
        <v>0</v>
      </c>
      <c r="M57" s="414">
        <v>0</v>
      </c>
      <c r="N57" s="415"/>
      <c r="O57" s="402" t="str">
        <f t="shared" si="1"/>
        <v>CNU</v>
      </c>
      <c r="P57" t="str">
        <f t="shared" si="0"/>
        <v/>
      </c>
    </row>
    <row r="58" spans="1:16">
      <c r="A58" s="410" t="s">
        <v>1330</v>
      </c>
      <c r="B58" s="34" t="s">
        <v>1331</v>
      </c>
      <c r="C58" s="413">
        <v>0</v>
      </c>
      <c r="D58" s="413">
        <v>0</v>
      </c>
      <c r="E58" s="413">
        <v>1</v>
      </c>
      <c r="F58" s="413">
        <v>0</v>
      </c>
      <c r="G58" s="413">
        <v>0</v>
      </c>
      <c r="H58" s="413">
        <v>0</v>
      </c>
      <c r="I58" s="413">
        <v>0</v>
      </c>
      <c r="J58" s="413">
        <v>0</v>
      </c>
      <c r="K58" s="413">
        <v>0</v>
      </c>
      <c r="L58" s="414">
        <v>0</v>
      </c>
      <c r="M58" s="414">
        <v>0</v>
      </c>
      <c r="N58" s="415"/>
      <c r="O58" s="402" t="str">
        <f t="shared" si="1"/>
        <v>WBTAX</v>
      </c>
      <c r="P58" t="str">
        <f t="shared" si="0"/>
        <v/>
      </c>
    </row>
    <row r="59" spans="1:16">
      <c r="A59" s="410" t="s">
        <v>1332</v>
      </c>
      <c r="B59" s="34" t="s">
        <v>1333</v>
      </c>
      <c r="C59" s="413">
        <v>0</v>
      </c>
      <c r="D59" s="413">
        <v>0</v>
      </c>
      <c r="E59" s="413">
        <v>0</v>
      </c>
      <c r="F59" s="413">
        <v>0</v>
      </c>
      <c r="G59" s="413">
        <v>0</v>
      </c>
      <c r="H59" s="413">
        <v>0</v>
      </c>
      <c r="I59" s="413">
        <v>0</v>
      </c>
      <c r="J59" s="413">
        <v>0</v>
      </c>
      <c r="K59" s="413">
        <v>0</v>
      </c>
      <c r="L59" s="34"/>
      <c r="M59" s="34"/>
      <c r="N59" s="412"/>
      <c r="O59" s="402" t="str">
        <f t="shared" si="1"/>
        <v>OPRV-ID</v>
      </c>
      <c r="P59" t="str">
        <f t="shared" si="0"/>
        <v/>
      </c>
    </row>
    <row r="60" spans="1:16">
      <c r="A60" s="410" t="s">
        <v>1334</v>
      </c>
      <c r="B60" s="34" t="s">
        <v>1335</v>
      </c>
      <c r="C60" s="413">
        <v>0</v>
      </c>
      <c r="D60" s="413">
        <v>0</v>
      </c>
      <c r="E60" s="413">
        <v>0</v>
      </c>
      <c r="F60" s="413">
        <v>0</v>
      </c>
      <c r="G60" s="413">
        <v>0</v>
      </c>
      <c r="H60" s="413">
        <v>0</v>
      </c>
      <c r="I60" s="413">
        <v>0</v>
      </c>
      <c r="J60" s="413">
        <v>0</v>
      </c>
      <c r="K60" s="413">
        <v>0</v>
      </c>
      <c r="L60" s="34"/>
      <c r="M60" s="34"/>
      <c r="N60" s="412"/>
      <c r="O60" s="402" t="str">
        <f t="shared" si="1"/>
        <v>OPRVWY</v>
      </c>
      <c r="P60" t="str">
        <f t="shared" si="0"/>
        <v/>
      </c>
    </row>
    <row r="61" spans="1:16">
      <c r="A61" s="95" t="s">
        <v>1336</v>
      </c>
      <c r="B61" s="7" t="s">
        <v>1337</v>
      </c>
      <c r="C61" s="417">
        <v>8.9615655953550102E-2</v>
      </c>
      <c r="D61" s="417">
        <v>0.43854942896089077</v>
      </c>
      <c r="E61" s="417">
        <v>0.11087185724970405</v>
      </c>
      <c r="F61" s="417">
        <v>0</v>
      </c>
      <c r="G61" s="417">
        <v>0.262997160482285</v>
      </c>
      <c r="H61" s="417">
        <v>0.32299482385676892</v>
      </c>
      <c r="I61" s="417">
        <v>1.2953429715973977E-2</v>
      </c>
      <c r="J61" s="417">
        <v>-0.16221541577751622</v>
      </c>
      <c r="K61" s="417">
        <v>-2.1113595025371298E-2</v>
      </c>
      <c r="L61" s="417">
        <v>4.1266750521974675E-3</v>
      </c>
      <c r="M61" s="417">
        <v>-5.8780020468492927E-2</v>
      </c>
      <c r="N61" s="418"/>
      <c r="O61" s="402" t="str">
        <f t="shared" si="1"/>
        <v>EXCTAX</v>
      </c>
      <c r="P61" t="str">
        <f t="shared" si="0"/>
        <v/>
      </c>
    </row>
    <row r="62" spans="1:16">
      <c r="A62" s="410" t="s">
        <v>1338</v>
      </c>
      <c r="B62" s="34" t="s">
        <v>1339</v>
      </c>
      <c r="C62" s="413">
        <v>2.1571458166674176E-2</v>
      </c>
      <c r="D62" s="413">
        <v>0.26254346305316129</v>
      </c>
      <c r="E62" s="413">
        <v>7.5564097932817986E-2</v>
      </c>
      <c r="F62" s="413">
        <v>0</v>
      </c>
      <c r="G62" s="413">
        <v>0.11393616033870556</v>
      </c>
      <c r="H62" s="413">
        <v>0.44099472443823223</v>
      </c>
      <c r="I62" s="413">
        <v>5.4794285170786515E-2</v>
      </c>
      <c r="J62" s="413">
        <v>2.8070943661104495E-2</v>
      </c>
      <c r="K62" s="413">
        <v>2.5248672385178791E-3</v>
      </c>
      <c r="L62" s="34"/>
      <c r="M62" s="413">
        <v>0</v>
      </c>
      <c r="N62" s="419"/>
      <c r="O62" s="402" t="str">
        <f t="shared" si="1"/>
        <v>INT</v>
      </c>
      <c r="P62" t="str">
        <f t="shared" si="0"/>
        <v/>
      </c>
    </row>
    <row r="63" spans="1:16">
      <c r="A63" s="410" t="s">
        <v>1340</v>
      </c>
      <c r="B63" s="34" t="s">
        <v>1340</v>
      </c>
      <c r="C63" s="413">
        <v>3.5321967579972302E-2</v>
      </c>
      <c r="D63" s="413">
        <v>0.26977021713896421</v>
      </c>
      <c r="E63" s="413">
        <v>6.3344733859796734E-2</v>
      </c>
      <c r="F63" s="413">
        <v>0</v>
      </c>
      <c r="G63" s="413">
        <v>8.7878069775335105E-2</v>
      </c>
      <c r="H63" s="413">
        <v>0.48091933708169576</v>
      </c>
      <c r="I63" s="413">
        <v>4.7394689700502715E-2</v>
      </c>
      <c r="J63" s="413">
        <v>1.5370984863733068E-2</v>
      </c>
      <c r="K63" s="420">
        <v>0</v>
      </c>
      <c r="L63" s="34"/>
      <c r="M63" s="34"/>
      <c r="N63" s="412"/>
      <c r="O63" s="402" t="str">
        <f t="shared" si="1"/>
        <v>CIAC</v>
      </c>
      <c r="P63" t="str">
        <f t="shared" si="0"/>
        <v/>
      </c>
    </row>
    <row r="64" spans="1:16">
      <c r="A64" s="410" t="s">
        <v>1341</v>
      </c>
      <c r="B64" s="34" t="s">
        <v>1342</v>
      </c>
      <c r="C64" s="414">
        <v>0</v>
      </c>
      <c r="D64" s="414">
        <v>0</v>
      </c>
      <c r="E64" s="414">
        <v>0</v>
      </c>
      <c r="F64" s="414">
        <v>0</v>
      </c>
      <c r="G64" s="414">
        <v>0</v>
      </c>
      <c r="H64" s="414">
        <v>0</v>
      </c>
      <c r="I64" s="414">
        <v>1</v>
      </c>
      <c r="J64" s="414">
        <v>0</v>
      </c>
      <c r="K64" s="414">
        <v>0</v>
      </c>
      <c r="L64" s="34"/>
      <c r="M64" s="413">
        <v>0</v>
      </c>
      <c r="N64" s="419"/>
      <c r="O64" s="402" t="str">
        <f t="shared" si="1"/>
        <v>IDSIT</v>
      </c>
      <c r="P64" t="str">
        <f t="shared" si="0"/>
        <v/>
      </c>
    </row>
    <row r="65" spans="1:16">
      <c r="A65" s="421" t="s">
        <v>1343</v>
      </c>
      <c r="B65" s="34" t="s">
        <v>1344</v>
      </c>
      <c r="C65" s="413">
        <v>0</v>
      </c>
      <c r="D65" s="413">
        <v>0</v>
      </c>
      <c r="E65" s="413">
        <v>0</v>
      </c>
      <c r="F65" s="413">
        <v>0</v>
      </c>
      <c r="G65" s="413">
        <v>0</v>
      </c>
      <c r="H65" s="413">
        <v>0</v>
      </c>
      <c r="I65" s="413">
        <v>0</v>
      </c>
      <c r="J65" s="413">
        <v>0</v>
      </c>
      <c r="K65" s="413">
        <v>0</v>
      </c>
      <c r="L65" s="34"/>
      <c r="M65" s="34"/>
      <c r="N65" s="412"/>
      <c r="O65" s="402" t="str">
        <f t="shared" si="1"/>
        <v>DONOTUSE</v>
      </c>
      <c r="P65" t="str">
        <f t="shared" si="0"/>
        <v/>
      </c>
    </row>
    <row r="66" spans="1:16">
      <c r="A66" s="410" t="s">
        <v>1345</v>
      </c>
      <c r="B66" s="34" t="s">
        <v>1243</v>
      </c>
      <c r="C66" s="413">
        <v>3.9234491807791434E-2</v>
      </c>
      <c r="D66" s="413">
        <v>0.46175077278939536</v>
      </c>
      <c r="E66" s="413">
        <v>0.12800664495110223</v>
      </c>
      <c r="F66" s="413">
        <v>0</v>
      </c>
      <c r="G66" s="413">
        <v>4.9754737863373394E-2</v>
      </c>
      <c r="H66" s="413">
        <v>0.28819492682655984</v>
      </c>
      <c r="I66" s="413">
        <v>3.2809201028037027E-2</v>
      </c>
      <c r="J66" s="413">
        <v>2.4922473374086238E-4</v>
      </c>
      <c r="K66" s="413">
        <v>0</v>
      </c>
      <c r="L66" s="413">
        <v>0</v>
      </c>
      <c r="M66" s="413">
        <v>0</v>
      </c>
      <c r="N66" s="419"/>
      <c r="O66" s="402" t="str">
        <f t="shared" si="1"/>
        <v>BADDEBT</v>
      </c>
      <c r="P66" t="str">
        <f t="shared" si="0"/>
        <v/>
      </c>
    </row>
    <row r="67" spans="1:16">
      <c r="A67" s="421" t="s">
        <v>1343</v>
      </c>
      <c r="B67" s="7" t="s">
        <v>1344</v>
      </c>
      <c r="C67" s="413">
        <v>0</v>
      </c>
      <c r="D67" s="413">
        <v>0</v>
      </c>
      <c r="E67" s="413">
        <v>0</v>
      </c>
      <c r="F67" s="413">
        <v>0</v>
      </c>
      <c r="G67" s="413">
        <v>0</v>
      </c>
      <c r="H67" s="413">
        <v>0</v>
      </c>
      <c r="I67" s="413">
        <v>0</v>
      </c>
      <c r="J67" s="413">
        <v>0</v>
      </c>
      <c r="K67" s="413">
        <v>0</v>
      </c>
      <c r="L67" s="413">
        <v>0</v>
      </c>
      <c r="M67" s="413">
        <v>0</v>
      </c>
      <c r="N67" s="419"/>
      <c r="O67" s="402" t="str">
        <f t="shared" si="1"/>
        <v>DONOTUSE</v>
      </c>
      <c r="P67" t="str">
        <f t="shared" si="0"/>
        <v/>
      </c>
    </row>
    <row r="68" spans="1:16">
      <c r="A68" s="421" t="s">
        <v>1343</v>
      </c>
      <c r="B68" s="34" t="s">
        <v>1344</v>
      </c>
      <c r="C68" s="413">
        <v>0</v>
      </c>
      <c r="D68" s="413">
        <v>0</v>
      </c>
      <c r="E68" s="413">
        <v>0</v>
      </c>
      <c r="F68" s="413">
        <v>0</v>
      </c>
      <c r="G68" s="413">
        <v>0</v>
      </c>
      <c r="H68" s="413">
        <v>0</v>
      </c>
      <c r="I68" s="413">
        <v>0</v>
      </c>
      <c r="J68" s="413">
        <v>0</v>
      </c>
      <c r="K68" s="413">
        <v>0</v>
      </c>
      <c r="L68" s="413">
        <v>0</v>
      </c>
      <c r="M68" s="413">
        <v>0</v>
      </c>
      <c r="N68" s="419"/>
      <c r="O68" s="402" t="str">
        <f t="shared" si="1"/>
        <v>DONOTUSE</v>
      </c>
      <c r="P68" t="str">
        <f t="shared" si="0"/>
        <v/>
      </c>
    </row>
    <row r="69" spans="1:16">
      <c r="A69" s="410" t="s">
        <v>1346</v>
      </c>
      <c r="B69" s="34" t="s">
        <v>1347</v>
      </c>
      <c r="C69" s="414">
        <v>3.2870000000000003E-2</v>
      </c>
      <c r="D69" s="414">
        <v>0.70975999999999995</v>
      </c>
      <c r="E69" s="414">
        <v>0.14180000000000001</v>
      </c>
      <c r="F69" s="414">
        <v>0</v>
      </c>
      <c r="G69" s="414">
        <v>0.10946</v>
      </c>
      <c r="H69" s="34"/>
      <c r="I69" s="34"/>
      <c r="J69" s="34"/>
      <c r="K69" s="34"/>
      <c r="L69" s="414"/>
      <c r="M69" s="414">
        <v>6.11E-3</v>
      </c>
      <c r="N69" s="415"/>
      <c r="O69" s="402" t="str">
        <f t="shared" si="1"/>
        <v>ITC84</v>
      </c>
      <c r="P69" t="str">
        <f t="shared" si="0"/>
        <v/>
      </c>
    </row>
    <row r="70" spans="1:16">
      <c r="A70" s="410" t="s">
        <v>1348</v>
      </c>
      <c r="B70" s="34" t="s">
        <v>1349</v>
      </c>
      <c r="C70" s="414">
        <v>5.4199999999999998E-2</v>
      </c>
      <c r="D70" s="414">
        <v>0.67689999999999995</v>
      </c>
      <c r="E70" s="414">
        <v>0.1336</v>
      </c>
      <c r="F70" s="414">
        <v>0</v>
      </c>
      <c r="G70" s="414">
        <v>0.11609999999999999</v>
      </c>
      <c r="H70" s="34"/>
      <c r="I70" s="34"/>
      <c r="J70" s="34"/>
      <c r="K70" s="34"/>
      <c r="L70" s="414"/>
      <c r="M70" s="414">
        <v>1.9199999999999998E-2</v>
      </c>
      <c r="N70" s="415"/>
      <c r="O70" s="402" t="str">
        <f t="shared" si="1"/>
        <v>ITC85</v>
      </c>
      <c r="P70" t="str">
        <f t="shared" si="0"/>
        <v/>
      </c>
    </row>
    <row r="71" spans="1:16">
      <c r="A71" s="410" t="s">
        <v>1350</v>
      </c>
      <c r="B71" s="34" t="s">
        <v>1233</v>
      </c>
      <c r="C71" s="414">
        <v>4.7890000000000002E-2</v>
      </c>
      <c r="D71" s="414">
        <v>0.64607999999999999</v>
      </c>
      <c r="E71" s="414">
        <v>0.13125999999999999</v>
      </c>
      <c r="F71" s="414">
        <v>0</v>
      </c>
      <c r="G71" s="414">
        <v>0.155</v>
      </c>
      <c r="H71" s="34"/>
      <c r="I71" s="34"/>
      <c r="J71" s="34"/>
      <c r="K71" s="34"/>
      <c r="L71" s="414"/>
      <c r="M71" s="414">
        <v>1.9769999999999999E-2</v>
      </c>
      <c r="N71" s="415"/>
      <c r="O71" s="402" t="str">
        <f t="shared" si="1"/>
        <v>ITC86</v>
      </c>
      <c r="P71" t="str">
        <f t="shared" si="0"/>
        <v/>
      </c>
    </row>
    <row r="72" spans="1:16">
      <c r="A72" s="410" t="s">
        <v>1351</v>
      </c>
      <c r="B72" s="34" t="s">
        <v>1234</v>
      </c>
      <c r="C72" s="414">
        <v>4.2700000000000002E-2</v>
      </c>
      <c r="D72" s="414">
        <v>0.61199999999999999</v>
      </c>
      <c r="E72" s="414">
        <v>0.14960000000000001</v>
      </c>
      <c r="F72" s="414">
        <v>0</v>
      </c>
      <c r="G72" s="414">
        <v>0.1671</v>
      </c>
      <c r="H72" s="34"/>
      <c r="I72" s="34"/>
      <c r="J72" s="34"/>
      <c r="K72" s="34"/>
      <c r="L72" s="414"/>
      <c r="M72" s="414">
        <v>2.86E-2</v>
      </c>
      <c r="N72" s="415"/>
      <c r="O72" s="402" t="str">
        <f t="shared" si="1"/>
        <v>ITC88</v>
      </c>
      <c r="P72" t="str">
        <f t="shared" si="0"/>
        <v/>
      </c>
    </row>
    <row r="73" spans="1:16">
      <c r="A73" s="410" t="s">
        <v>1352</v>
      </c>
      <c r="B73" s="34" t="s">
        <v>1235</v>
      </c>
      <c r="C73" s="414">
        <v>4.8806000000000002E-2</v>
      </c>
      <c r="D73" s="414">
        <v>0.563558</v>
      </c>
      <c r="E73" s="414">
        <v>0.15268799999999999</v>
      </c>
      <c r="F73" s="414">
        <v>0</v>
      </c>
      <c r="G73" s="414">
        <v>0.20677599999999999</v>
      </c>
      <c r="H73" s="34"/>
      <c r="I73" s="34"/>
      <c r="J73" s="34"/>
      <c r="K73" s="34"/>
      <c r="L73" s="414"/>
      <c r="M73" s="414">
        <v>2.8171999999999999E-2</v>
      </c>
      <c r="N73" s="415"/>
      <c r="O73" s="402" t="str">
        <f t="shared" si="1"/>
        <v>ITC89</v>
      </c>
      <c r="P73" t="str">
        <f t="shared" si="0"/>
        <v/>
      </c>
    </row>
    <row r="74" spans="1:16">
      <c r="A74" s="410" t="s">
        <v>1353</v>
      </c>
      <c r="B74" s="34" t="s">
        <v>1236</v>
      </c>
      <c r="C74" s="414">
        <v>1.5047E-2</v>
      </c>
      <c r="D74" s="414">
        <v>0.159356</v>
      </c>
      <c r="E74" s="414">
        <v>3.9132E-2</v>
      </c>
      <c r="F74" s="414">
        <v>0</v>
      </c>
      <c r="G74" s="414">
        <v>3.8051000000000001E-2</v>
      </c>
      <c r="H74" s="414">
        <v>0.46935500000000002</v>
      </c>
      <c r="I74" s="414">
        <v>0.13981499999999999</v>
      </c>
      <c r="J74" s="414">
        <v>0.135384</v>
      </c>
      <c r="K74" s="34"/>
      <c r="L74" s="414"/>
      <c r="M74" s="414">
        <v>3.8600000000000001E-3</v>
      </c>
      <c r="N74" s="415"/>
      <c r="O74" s="402" t="str">
        <f t="shared" si="1"/>
        <v>ITC90</v>
      </c>
      <c r="P74" t="str">
        <f t="shared" si="0"/>
        <v/>
      </c>
    </row>
    <row r="75" spans="1:16">
      <c r="A75" s="410" t="s">
        <v>1354</v>
      </c>
      <c r="B75" s="34" t="s">
        <v>1227</v>
      </c>
      <c r="C75" s="414">
        <v>0</v>
      </c>
      <c r="D75" s="414">
        <v>0</v>
      </c>
      <c r="E75" s="414">
        <v>0</v>
      </c>
      <c r="F75" s="414">
        <v>0</v>
      </c>
      <c r="G75" s="414">
        <v>0</v>
      </c>
      <c r="H75" s="414">
        <v>0</v>
      </c>
      <c r="I75" s="414">
        <v>0</v>
      </c>
      <c r="J75" s="414">
        <v>0</v>
      </c>
      <c r="K75" s="414">
        <v>0</v>
      </c>
      <c r="L75" s="414">
        <v>1</v>
      </c>
      <c r="M75" s="414">
        <v>0</v>
      </c>
      <c r="N75" s="415"/>
      <c r="O75" s="402" t="str">
        <f t="shared" si="1"/>
        <v>OTHER</v>
      </c>
      <c r="P75" t="str">
        <f t="shared" si="0"/>
        <v/>
      </c>
    </row>
    <row r="76" spans="1:16">
      <c r="A76" s="410" t="s">
        <v>1355</v>
      </c>
      <c r="B76" s="34" t="s">
        <v>1356</v>
      </c>
      <c r="C76" s="414">
        <v>0</v>
      </c>
      <c r="D76" s="414">
        <v>0</v>
      </c>
      <c r="E76" s="414">
        <v>0</v>
      </c>
      <c r="F76" s="414">
        <v>0</v>
      </c>
      <c r="G76" s="414">
        <v>0</v>
      </c>
      <c r="H76" s="414">
        <v>0</v>
      </c>
      <c r="I76" s="414">
        <v>0</v>
      </c>
      <c r="J76" s="414">
        <v>0</v>
      </c>
      <c r="K76" s="414">
        <v>0</v>
      </c>
      <c r="L76" s="414">
        <v>0</v>
      </c>
      <c r="M76" s="414">
        <v>1</v>
      </c>
      <c r="N76" s="415"/>
      <c r="O76" s="402" t="str">
        <f t="shared" si="1"/>
        <v>NUTIL</v>
      </c>
      <c r="P76" t="str">
        <f t="shared" si="0"/>
        <v/>
      </c>
    </row>
    <row r="77" spans="1:16">
      <c r="A77" s="410" t="s">
        <v>1357</v>
      </c>
      <c r="B77" s="34" t="s">
        <v>1232</v>
      </c>
      <c r="C77" s="413">
        <v>1.7090866469273439E-2</v>
      </c>
      <c r="D77" s="413">
        <v>0.25837432114839332</v>
      </c>
      <c r="E77" s="413">
        <v>7.9488263420676664E-2</v>
      </c>
      <c r="F77" s="413">
        <v>0</v>
      </c>
      <c r="G77" s="413">
        <v>0.12165816442311408</v>
      </c>
      <c r="H77" s="413">
        <v>0.43154681048764915</v>
      </c>
      <c r="I77" s="413">
        <v>5.632217947086951E-2</v>
      </c>
      <c r="J77" s="413">
        <v>3.2152277217705569E-2</v>
      </c>
      <c r="K77" s="413">
        <v>3.3671173623181839E-3</v>
      </c>
      <c r="L77" s="34"/>
      <c r="M77" s="34"/>
      <c r="N77" s="412"/>
      <c r="O77" s="402" t="str">
        <f t="shared" si="1"/>
        <v>SNPPS</v>
      </c>
      <c r="P77" t="str">
        <f t="shared" ref="P77:P96" si="2">IF($H$12=H77,"Same as SG","")</f>
        <v>Same as SG</v>
      </c>
    </row>
    <row r="78" spans="1:16">
      <c r="A78" s="410" t="s">
        <v>1358</v>
      </c>
      <c r="B78" s="34" t="s">
        <v>1359</v>
      </c>
      <c r="C78" s="413">
        <v>1.7090866469273453E-2</v>
      </c>
      <c r="D78" s="413">
        <v>0.25837432114839354</v>
      </c>
      <c r="E78" s="413">
        <v>7.9488263420676705E-2</v>
      </c>
      <c r="F78" s="413">
        <v>0</v>
      </c>
      <c r="G78" s="413">
        <v>0.1216581644231142</v>
      </c>
      <c r="H78" s="413">
        <v>0.43154681048764937</v>
      </c>
      <c r="I78" s="413">
        <v>5.6322179470869545E-2</v>
      </c>
      <c r="J78" s="413">
        <v>3.2152277217705597E-2</v>
      </c>
      <c r="K78" s="413">
        <v>3.3671173623181848E-3</v>
      </c>
      <c r="L78" s="34"/>
      <c r="M78" s="34"/>
      <c r="N78" s="412"/>
      <c r="O78" s="402" t="str">
        <f t="shared" si="1"/>
        <v>SNPT</v>
      </c>
      <c r="P78" t="str">
        <f t="shared" si="2"/>
        <v>Same as SG</v>
      </c>
    </row>
    <row r="79" spans="1:16">
      <c r="A79" s="410" t="s">
        <v>1360</v>
      </c>
      <c r="B79" s="34" t="s">
        <v>1361</v>
      </c>
      <c r="C79" s="413">
        <v>1.7090866469273443E-2</v>
      </c>
      <c r="D79" s="413">
        <v>0.25837432114839326</v>
      </c>
      <c r="E79" s="413">
        <v>7.9488263420676664E-2</v>
      </c>
      <c r="F79" s="413">
        <v>0</v>
      </c>
      <c r="G79" s="413">
        <v>0.1216581644231141</v>
      </c>
      <c r="H79" s="413">
        <v>0.43154681048764909</v>
      </c>
      <c r="I79" s="413">
        <v>5.6322179470869503E-2</v>
      </c>
      <c r="J79" s="413">
        <v>3.2152277217705569E-2</v>
      </c>
      <c r="K79" s="413">
        <v>3.367117362318183E-3</v>
      </c>
      <c r="L79" s="34"/>
      <c r="M79" s="34"/>
      <c r="N79" s="412"/>
      <c r="O79" s="402" t="str">
        <f t="shared" si="1"/>
        <v>SNPP</v>
      </c>
      <c r="P79" t="str">
        <f t="shared" si="2"/>
        <v>Same as SG</v>
      </c>
    </row>
    <row r="80" spans="1:16">
      <c r="A80" s="410" t="s">
        <v>1362</v>
      </c>
      <c r="B80" s="34" t="s">
        <v>1230</v>
      </c>
      <c r="C80" s="413">
        <v>1.7090866469273453E-2</v>
      </c>
      <c r="D80" s="413">
        <v>0.25837432114839337</v>
      </c>
      <c r="E80" s="413">
        <v>7.948826342067665E-2</v>
      </c>
      <c r="F80" s="413">
        <v>0</v>
      </c>
      <c r="G80" s="413">
        <v>0.12165816442311413</v>
      </c>
      <c r="H80" s="413">
        <v>0.43154681048764926</v>
      </c>
      <c r="I80" s="413">
        <v>5.6322179470869503E-2</v>
      </c>
      <c r="J80" s="413">
        <v>3.215227721770559E-2</v>
      </c>
      <c r="K80" s="413">
        <v>3.3671173623181839E-3</v>
      </c>
      <c r="L80" s="413"/>
      <c r="M80" s="413"/>
      <c r="N80" s="419"/>
      <c r="O80" s="402" t="str">
        <f t="shared" si="1"/>
        <v>SNPPH</v>
      </c>
      <c r="P80" t="str">
        <f t="shared" si="2"/>
        <v>Same as SG</v>
      </c>
    </row>
    <row r="81" spans="1:16">
      <c r="A81" s="410" t="s">
        <v>1363</v>
      </c>
      <c r="B81" s="34" t="s">
        <v>1364</v>
      </c>
      <c r="C81" s="413">
        <v>1.709086646927345E-2</v>
      </c>
      <c r="D81" s="413">
        <v>0.25837432114839337</v>
      </c>
      <c r="E81" s="413">
        <v>7.9488263420676677E-2</v>
      </c>
      <c r="F81" s="413">
        <v>0</v>
      </c>
      <c r="G81" s="413">
        <v>0.12165816442311414</v>
      </c>
      <c r="H81" s="413">
        <v>0.4315468104876492</v>
      </c>
      <c r="I81" s="413">
        <v>5.6322179470869517E-2</v>
      </c>
      <c r="J81" s="413">
        <v>3.2152277217705583E-2</v>
      </c>
      <c r="K81" s="413">
        <v>3.3671173623181843E-3</v>
      </c>
      <c r="L81" s="34"/>
      <c r="M81" s="34"/>
      <c r="N81" s="412"/>
      <c r="O81" s="402" t="str">
        <f t="shared" si="1"/>
        <v>SNPPN</v>
      </c>
      <c r="P81" t="str">
        <f t="shared" si="2"/>
        <v>Same as SG</v>
      </c>
    </row>
    <row r="82" spans="1:16">
      <c r="A82" s="410" t="s">
        <v>1365</v>
      </c>
      <c r="B82" s="34" t="s">
        <v>1231</v>
      </c>
      <c r="C82" s="413">
        <v>1.7090866469273446E-2</v>
      </c>
      <c r="D82" s="413">
        <v>0.25837432114839332</v>
      </c>
      <c r="E82" s="413">
        <v>7.9488263420676677E-2</v>
      </c>
      <c r="F82" s="413">
        <v>0</v>
      </c>
      <c r="G82" s="413">
        <v>0.12165816442311417</v>
      </c>
      <c r="H82" s="413">
        <v>0.4315468104876492</v>
      </c>
      <c r="I82" s="413">
        <v>5.6322179470869517E-2</v>
      </c>
      <c r="J82" s="413">
        <v>3.2152277217705583E-2</v>
      </c>
      <c r="K82" s="413">
        <v>3.3671173623181822E-3</v>
      </c>
      <c r="L82" s="34"/>
      <c r="M82" s="34"/>
      <c r="N82" s="412"/>
      <c r="O82" s="402" t="str">
        <f t="shared" ref="O82:O96" si="3">B82</f>
        <v>SNPPO</v>
      </c>
      <c r="P82" t="str">
        <f t="shared" si="2"/>
        <v>Same as SG</v>
      </c>
    </row>
    <row r="83" spans="1:16">
      <c r="A83" s="410" t="s">
        <v>1366</v>
      </c>
      <c r="B83" s="34" t="s">
        <v>1367</v>
      </c>
      <c r="C83" s="413">
        <v>2.6270709251250059E-2</v>
      </c>
      <c r="D83" s="413">
        <v>0.30043294809764837</v>
      </c>
      <c r="E83" s="413">
        <v>7.4618966953259772E-2</v>
      </c>
      <c r="F83" s="413">
        <v>0</v>
      </c>
      <c r="G83" s="413">
        <v>0.11419451435922484</v>
      </c>
      <c r="H83" s="413">
        <v>0.39632164079317073</v>
      </c>
      <c r="I83" s="413">
        <v>6.354430507316948E-2</v>
      </c>
      <c r="J83" s="413">
        <v>2.3338868234088622E-2</v>
      </c>
      <c r="K83" s="413">
        <v>1.2780472381882021E-3</v>
      </c>
      <c r="L83" s="34"/>
      <c r="M83" s="34"/>
      <c r="N83" s="412"/>
      <c r="O83" s="402" t="str">
        <f t="shared" si="3"/>
        <v>SNPG</v>
      </c>
      <c r="P83" t="str">
        <f t="shared" si="2"/>
        <v/>
      </c>
    </row>
    <row r="84" spans="1:16">
      <c r="A84" s="410" t="s">
        <v>1368</v>
      </c>
      <c r="B84" s="34" t="s">
        <v>1369</v>
      </c>
      <c r="C84" s="413">
        <v>1.9258648328887438E-2</v>
      </c>
      <c r="D84" s="413">
        <v>0.26339731929286597</v>
      </c>
      <c r="E84" s="413">
        <v>7.8580296023568655E-2</v>
      </c>
      <c r="F84" s="413">
        <v>0</v>
      </c>
      <c r="G84" s="413">
        <v>0.11736077476249052</v>
      </c>
      <c r="H84" s="413">
        <v>0.43309972268234803</v>
      </c>
      <c r="I84" s="413">
        <v>5.5946813259459639E-2</v>
      </c>
      <c r="J84" s="413">
        <v>2.9435390668458575E-2</v>
      </c>
      <c r="K84" s="413">
        <v>2.9210349819213978E-3</v>
      </c>
      <c r="L84" s="34"/>
      <c r="M84" s="34"/>
      <c r="N84" s="412"/>
      <c r="O84" s="402" t="str">
        <f t="shared" si="3"/>
        <v>SNPI</v>
      </c>
      <c r="P84" t="str">
        <f t="shared" si="2"/>
        <v/>
      </c>
    </row>
    <row r="85" spans="1:16">
      <c r="A85" s="410" t="s">
        <v>1370</v>
      </c>
      <c r="B85" s="34" t="s">
        <v>1238</v>
      </c>
      <c r="C85" s="413">
        <v>1.6896625511434255E-2</v>
      </c>
      <c r="D85" s="413">
        <v>0.25605384637044959</v>
      </c>
      <c r="E85" s="413">
        <v>7.8758621498649733E-2</v>
      </c>
      <c r="F85" s="413">
        <v>0</v>
      </c>
      <c r="G85" s="413">
        <v>0.12328099908630652</v>
      </c>
      <c r="H85" s="413">
        <v>0.4312409995559815</v>
      </c>
      <c r="I85" s="413">
        <v>5.7450388450077813E-2</v>
      </c>
      <c r="J85" s="413">
        <v>3.2889882596135518E-2</v>
      </c>
      <c r="K85" s="413">
        <v>3.4286369309652568E-3</v>
      </c>
      <c r="L85" s="34"/>
      <c r="M85" s="34"/>
      <c r="N85" s="412"/>
      <c r="O85" s="402" t="str">
        <f t="shared" si="3"/>
        <v>TROJP</v>
      </c>
      <c r="P85" t="str">
        <f t="shared" si="2"/>
        <v/>
      </c>
    </row>
    <row r="86" spans="1:16">
      <c r="A86" s="410" t="s">
        <v>1371</v>
      </c>
      <c r="B86" s="34" t="s">
        <v>1237</v>
      </c>
      <c r="C86" s="413">
        <v>1.686231863265885E-2</v>
      </c>
      <c r="D86" s="413">
        <v>0.25564400362773509</v>
      </c>
      <c r="E86" s="413">
        <v>7.8629751989114302E-2</v>
      </c>
      <c r="F86" s="413">
        <v>0</v>
      </c>
      <c r="G86" s="413">
        <v>0.12356762448540881</v>
      </c>
      <c r="H86" s="413">
        <v>0.43118698716499232</v>
      </c>
      <c r="I86" s="413">
        <v>5.7649652956974787E-2</v>
      </c>
      <c r="J86" s="413">
        <v>3.3020158613013641E-2</v>
      </c>
      <c r="K86" s="413">
        <v>3.4395025301023744E-3</v>
      </c>
      <c r="L86" s="34"/>
      <c r="M86" s="34"/>
      <c r="N86" s="412"/>
      <c r="O86" s="402" t="str">
        <f t="shared" si="3"/>
        <v>TROJD</v>
      </c>
      <c r="P86" t="str">
        <f t="shared" si="2"/>
        <v/>
      </c>
    </row>
    <row r="87" spans="1:16">
      <c r="A87" s="95" t="s">
        <v>1372</v>
      </c>
      <c r="B87" s="7" t="s">
        <v>1240</v>
      </c>
      <c r="C87" s="417">
        <v>8.984478351677222E-2</v>
      </c>
      <c r="D87" s="417">
        <v>0.43874070468987808</v>
      </c>
      <c r="E87" s="417">
        <v>0.11084481205101177</v>
      </c>
      <c r="F87" s="417">
        <v>0</v>
      </c>
      <c r="G87" s="417">
        <v>0.26328903780821578</v>
      </c>
      <c r="H87" s="417">
        <v>0.32185169015901</v>
      </c>
      <c r="I87" s="417">
        <v>1.2699935009754956E-2</v>
      </c>
      <c r="J87" s="417">
        <v>-0.16296594093339228</v>
      </c>
      <c r="K87" s="417">
        <v>-2.120692940626363E-2</v>
      </c>
      <c r="L87" s="417">
        <v>5.8817744759535502E-3</v>
      </c>
      <c r="M87" s="422">
        <v>-5.8979867370949915E-2</v>
      </c>
      <c r="N87" s="423"/>
      <c r="O87" s="402" t="str">
        <f t="shared" si="3"/>
        <v>IBT</v>
      </c>
      <c r="P87" t="str">
        <f t="shared" si="2"/>
        <v/>
      </c>
    </row>
    <row r="88" spans="1:16">
      <c r="A88" s="95" t="s">
        <v>1373</v>
      </c>
      <c r="B88" s="7" t="s">
        <v>1374</v>
      </c>
      <c r="C88" s="413">
        <v>1.9141955588282758E-2</v>
      </c>
      <c r="D88" s="413">
        <v>0.27398036455512026</v>
      </c>
      <c r="E88" s="413">
        <v>3.2100059840287035E-2</v>
      </c>
      <c r="F88" s="413">
        <v>0</v>
      </c>
      <c r="G88" s="413">
        <v>0.12117948257707835</v>
      </c>
      <c r="H88" s="413">
        <v>0.41769949533400635</v>
      </c>
      <c r="I88" s="413">
        <v>4.9355006141802826E-2</v>
      </c>
      <c r="J88" s="413">
        <v>2.6508898015263672E-2</v>
      </c>
      <c r="K88" s="413">
        <v>3.2247311804357438E-3</v>
      </c>
      <c r="L88" s="413">
        <v>0</v>
      </c>
      <c r="M88" s="413">
        <v>5.6810006767722993E-2</v>
      </c>
      <c r="N88" s="419"/>
      <c r="O88" s="402" t="str">
        <f t="shared" si="3"/>
        <v>DITEXP</v>
      </c>
      <c r="P88" t="str">
        <f t="shared" si="2"/>
        <v/>
      </c>
    </row>
    <row r="89" spans="1:16">
      <c r="A89" s="95" t="s">
        <v>1375</v>
      </c>
      <c r="B89" s="7" t="s">
        <v>1239</v>
      </c>
      <c r="C89" s="413">
        <v>2.2536830862779602E-2</v>
      </c>
      <c r="D89" s="413">
        <v>0.27473134266122695</v>
      </c>
      <c r="E89" s="413">
        <v>6.0229438802328297E-2</v>
      </c>
      <c r="F89" s="413">
        <v>0</v>
      </c>
      <c r="G89" s="413">
        <v>0.11467682426697841</v>
      </c>
      <c r="H89" s="413">
        <v>0.42878246419184296</v>
      </c>
      <c r="I89" s="413">
        <v>5.6374368927678768E-2</v>
      </c>
      <c r="J89" s="413">
        <v>2.4047589318853382E-2</v>
      </c>
      <c r="K89" s="413">
        <v>2.8269438730174415E-3</v>
      </c>
      <c r="L89" s="413">
        <v>0</v>
      </c>
      <c r="M89" s="413">
        <v>1.5794197095294182E-2</v>
      </c>
      <c r="N89" s="419"/>
      <c r="O89" s="402" t="str">
        <f t="shared" si="3"/>
        <v>DITBAL</v>
      </c>
      <c r="P89" t="str">
        <f t="shared" si="2"/>
        <v/>
      </c>
    </row>
    <row r="90" spans="1:16">
      <c r="A90" s="95" t="s">
        <v>1376</v>
      </c>
      <c r="B90" s="7" t="s">
        <v>1377</v>
      </c>
      <c r="C90" s="413">
        <v>2.1108167630461677E-2</v>
      </c>
      <c r="D90" s="413">
        <v>0.26361991754325809</v>
      </c>
      <c r="E90" s="413">
        <v>6.7792273645078935E-2</v>
      </c>
      <c r="F90" s="413">
        <v>0</v>
      </c>
      <c r="G90" s="413">
        <v>0.11327515945209636</v>
      </c>
      <c r="H90" s="413">
        <v>0.43996401677243824</v>
      </c>
      <c r="I90" s="413">
        <v>5.4215162448894814E-2</v>
      </c>
      <c r="J90" s="413">
        <v>2.8579133399544664E-2</v>
      </c>
      <c r="K90" s="413">
        <v>2.6138027450472103E-3</v>
      </c>
      <c r="L90" s="413">
        <v>0</v>
      </c>
      <c r="M90" s="413">
        <v>8.8323663631799873E-3</v>
      </c>
      <c r="N90" s="419"/>
      <c r="O90" s="402" t="str">
        <f t="shared" si="3"/>
        <v>TAXDEPR</v>
      </c>
      <c r="P90" t="str">
        <f t="shared" si="2"/>
        <v/>
      </c>
    </row>
    <row r="91" spans="1:16">
      <c r="A91" s="95" t="s">
        <v>1343</v>
      </c>
      <c r="B91" s="424" t="s">
        <v>1344</v>
      </c>
      <c r="C91" s="413">
        <v>0</v>
      </c>
      <c r="D91" s="413">
        <v>0</v>
      </c>
      <c r="E91" s="413">
        <v>0</v>
      </c>
      <c r="F91" s="413">
        <v>0</v>
      </c>
      <c r="G91" s="413">
        <v>0</v>
      </c>
      <c r="H91" s="413">
        <v>0</v>
      </c>
      <c r="I91" s="413">
        <v>0</v>
      </c>
      <c r="J91" s="413">
        <v>0</v>
      </c>
      <c r="K91" s="413">
        <v>0</v>
      </c>
      <c r="L91" s="413">
        <v>0</v>
      </c>
      <c r="M91" s="413">
        <v>0</v>
      </c>
      <c r="N91" s="419"/>
      <c r="O91" s="402" t="str">
        <f t="shared" si="3"/>
        <v>DONOTUSE</v>
      </c>
      <c r="P91" t="str">
        <f t="shared" si="2"/>
        <v/>
      </c>
    </row>
    <row r="92" spans="1:16">
      <c r="A92" s="95" t="s">
        <v>1343</v>
      </c>
      <c r="B92" s="7" t="s">
        <v>1344</v>
      </c>
      <c r="C92" s="413">
        <v>0</v>
      </c>
      <c r="D92" s="413">
        <v>0</v>
      </c>
      <c r="E92" s="413">
        <v>0</v>
      </c>
      <c r="F92" s="413">
        <v>0</v>
      </c>
      <c r="G92" s="413">
        <v>0</v>
      </c>
      <c r="H92" s="413">
        <v>0</v>
      </c>
      <c r="I92" s="413">
        <v>0</v>
      </c>
      <c r="J92" s="413">
        <v>0</v>
      </c>
      <c r="K92" s="413">
        <v>0</v>
      </c>
      <c r="L92" s="413">
        <v>0</v>
      </c>
      <c r="M92" s="413">
        <v>0</v>
      </c>
      <c r="N92" s="419"/>
      <c r="O92" s="402" t="str">
        <f t="shared" si="3"/>
        <v>DONOTUSE</v>
      </c>
      <c r="P92" t="str">
        <f t="shared" si="2"/>
        <v/>
      </c>
    </row>
    <row r="93" spans="1:16">
      <c r="A93" s="95" t="s">
        <v>1343</v>
      </c>
      <c r="B93" s="7" t="s">
        <v>1344</v>
      </c>
      <c r="C93" s="413">
        <v>0</v>
      </c>
      <c r="D93" s="413">
        <v>0</v>
      </c>
      <c r="E93" s="413">
        <v>0</v>
      </c>
      <c r="F93" s="413">
        <v>0</v>
      </c>
      <c r="G93" s="413">
        <v>0</v>
      </c>
      <c r="H93" s="413">
        <v>0</v>
      </c>
      <c r="I93" s="413">
        <v>0</v>
      </c>
      <c r="J93" s="413">
        <v>0</v>
      </c>
      <c r="K93" s="413">
        <v>0</v>
      </c>
      <c r="L93" s="413">
        <v>0</v>
      </c>
      <c r="M93" s="413">
        <v>0</v>
      </c>
      <c r="N93" s="419"/>
      <c r="O93" s="402" t="str">
        <f t="shared" si="3"/>
        <v>DONOTUSE</v>
      </c>
      <c r="P93" t="str">
        <f t="shared" si="2"/>
        <v/>
      </c>
    </row>
    <row r="94" spans="1:16">
      <c r="A94" s="410" t="s">
        <v>1378</v>
      </c>
      <c r="B94" s="34" t="s">
        <v>1379</v>
      </c>
      <c r="C94" s="413">
        <v>2.452843001077918E-2</v>
      </c>
      <c r="D94" s="413">
        <v>0.27820830069799102</v>
      </c>
      <c r="E94" s="413">
        <v>8.0819986410976902E-2</v>
      </c>
      <c r="F94" s="413">
        <v>0</v>
      </c>
      <c r="G94" s="413">
        <v>0.11470020162407711</v>
      </c>
      <c r="H94" s="413">
        <v>0.41772868885322084</v>
      </c>
      <c r="I94" s="413">
        <v>5.4133165230538252E-2</v>
      </c>
      <c r="J94" s="413">
        <v>2.7555677031167309E-2</v>
      </c>
      <c r="K94" s="413">
        <v>2.3255501412494479E-3</v>
      </c>
      <c r="L94" s="413">
        <v>0</v>
      </c>
      <c r="M94" s="413">
        <v>0</v>
      </c>
      <c r="N94" s="419"/>
      <c r="O94" s="402" t="str">
        <f t="shared" si="3"/>
        <v>SCHMDEXP</v>
      </c>
      <c r="P94" t="str">
        <f t="shared" si="2"/>
        <v/>
      </c>
    </row>
    <row r="95" spans="1:16">
      <c r="A95" s="410" t="s">
        <v>1380</v>
      </c>
      <c r="B95" s="34" t="s">
        <v>1381</v>
      </c>
      <c r="C95" s="413">
        <v>2.1592218004304324E-2</v>
      </c>
      <c r="D95" s="413">
        <v>0.26886270241948146</v>
      </c>
      <c r="E95" s="413">
        <v>7.5449689502987125E-2</v>
      </c>
      <c r="F95" s="413">
        <v>0</v>
      </c>
      <c r="G95" s="413">
        <v>0.12513786784161551</v>
      </c>
      <c r="H95" s="413">
        <v>0.42559557122198427</v>
      </c>
      <c r="I95" s="413">
        <v>5.346977213328679E-2</v>
      </c>
      <c r="J95" s="413">
        <v>2.7333793277003731E-2</v>
      </c>
      <c r="K95" s="413">
        <v>2.5583855993367749E-3</v>
      </c>
      <c r="L95" s="413">
        <v>0</v>
      </c>
      <c r="M95" s="413">
        <v>0</v>
      </c>
      <c r="N95" s="419"/>
      <c r="O95" s="402" t="str">
        <f t="shared" si="3"/>
        <v>SCHMAEXP</v>
      </c>
      <c r="P95" t="str">
        <f t="shared" si="2"/>
        <v/>
      </c>
    </row>
    <row r="96" spans="1:16" ht="13.5" thickBot="1">
      <c r="A96" s="96" t="s">
        <v>1382</v>
      </c>
      <c r="B96" s="97" t="s">
        <v>1241</v>
      </c>
      <c r="C96" s="425">
        <v>1.7148607844486206E-2</v>
      </c>
      <c r="D96" s="425">
        <v>0.25924723702130076</v>
      </c>
      <c r="E96" s="425">
        <v>7.9756813973770949E-2</v>
      </c>
      <c r="F96" s="425">
        <v>0</v>
      </c>
      <c r="G96" s="425">
        <v>0.12206918569768084</v>
      </c>
      <c r="H96" s="425">
        <v>0.43300478842873452</v>
      </c>
      <c r="I96" s="425">
        <v>5.6512463568137175E-2</v>
      </c>
      <c r="J96" s="425">
        <v>3.2260903465889654E-2</v>
      </c>
      <c r="K96" s="97"/>
      <c r="L96" s="97"/>
      <c r="M96" s="97"/>
      <c r="N96" s="426"/>
      <c r="O96" s="403" t="str">
        <f t="shared" si="3"/>
        <v>SGCT</v>
      </c>
      <c r="P96" t="str">
        <f t="shared" si="2"/>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
  <dimension ref="A2:BO152"/>
  <sheetViews>
    <sheetView zoomScale="70" zoomScaleNormal="70" workbookViewId="0">
      <pane xSplit="6" ySplit="32" topLeftCell="H33" activePane="bottomRight" state="frozen"/>
      <selection pane="topRight" activeCell="G1" sqref="G1"/>
      <selection pane="bottomLeft" activeCell="A33" sqref="A33"/>
      <selection pane="bottomRight" activeCell="C27" sqref="C27:C28"/>
    </sheetView>
  </sheetViews>
  <sheetFormatPr defaultRowHeight="12.75"/>
  <cols>
    <col min="1" max="1" width="31.5703125" style="251" customWidth="1"/>
    <col min="2" max="2" width="16.7109375" style="251" bestFit="1" customWidth="1"/>
    <col min="3" max="3" width="27.42578125" style="251" bestFit="1" customWidth="1"/>
    <col min="4" max="4" width="14.7109375" style="251" customWidth="1"/>
    <col min="5" max="5" width="17.7109375" style="251" bestFit="1" customWidth="1"/>
    <col min="6" max="6" width="3" style="251" customWidth="1"/>
    <col min="7" max="7" width="15.7109375" style="251" customWidth="1"/>
    <col min="8" max="8" width="14" style="251" bestFit="1" customWidth="1"/>
    <col min="9" max="9" width="33" style="251" bestFit="1" customWidth="1"/>
    <col min="10" max="10" width="18.7109375" style="251" customWidth="1"/>
    <col min="11" max="11" width="15.140625" style="251" bestFit="1" customWidth="1"/>
    <col min="12" max="12" width="15.140625" style="251" customWidth="1"/>
    <col min="13" max="13" width="17" style="251" customWidth="1"/>
    <col min="14" max="14" width="23.7109375" style="251" customWidth="1"/>
    <col min="15" max="16" width="17" style="251" customWidth="1"/>
    <col min="17" max="17" width="12.5703125" style="251" bestFit="1" customWidth="1"/>
    <col min="18" max="18" width="28.5703125" style="702" customWidth="1"/>
    <col min="19" max="19" width="12.5703125" style="702" customWidth="1"/>
    <col min="20" max="20" width="21" style="251" customWidth="1"/>
    <col min="21" max="21" width="32.42578125" style="251" bestFit="1" customWidth="1"/>
    <col min="22" max="22" width="14.28515625" style="251" bestFit="1" customWidth="1"/>
    <col min="23" max="23" width="24" style="251" bestFit="1" customWidth="1"/>
    <col min="24" max="24" width="18.28515625" style="251" bestFit="1" customWidth="1"/>
    <col min="25" max="31" width="18.28515625" style="251" customWidth="1"/>
    <col min="32" max="32" width="23.85546875" style="251" bestFit="1" customWidth="1"/>
    <col min="33" max="33" width="18.5703125" style="251" customWidth="1"/>
    <col min="34" max="34" width="23.42578125" style="251" customWidth="1"/>
    <col min="35" max="37" width="15.140625" style="251" customWidth="1"/>
    <col min="38" max="38" width="25" style="251" bestFit="1" customWidth="1"/>
    <col min="39" max="39" width="15.140625" style="251" customWidth="1"/>
    <col min="40" max="40" width="16" style="251" bestFit="1" customWidth="1"/>
    <col min="41" max="41" width="16" style="251" customWidth="1"/>
    <col min="42" max="42" width="20.28515625" style="251" customWidth="1"/>
    <col min="43" max="45" width="16" style="251" customWidth="1"/>
    <col min="46" max="46" width="17.28515625" style="251" customWidth="1"/>
    <col min="47" max="47" width="11.28515625" style="272" customWidth="1"/>
    <col min="48" max="52" width="16" style="251" customWidth="1"/>
    <col min="53" max="53" width="12.42578125" style="251" customWidth="1"/>
    <col min="54" max="54" width="13.140625" style="251" bestFit="1" customWidth="1"/>
    <col min="55" max="55" width="16.7109375" style="251" customWidth="1"/>
    <col min="56" max="56" width="12.42578125" style="251" customWidth="1"/>
    <col min="57" max="57" width="12.5703125" style="251" customWidth="1"/>
    <col min="58" max="58" width="18.28515625" style="251" customWidth="1"/>
    <col min="59" max="59" width="10" style="251" customWidth="1"/>
    <col min="60" max="60" width="11.7109375" style="251" customWidth="1"/>
    <col min="61" max="61" width="14.42578125" style="251" bestFit="1" customWidth="1"/>
    <col min="62" max="63" width="14.42578125" style="251" customWidth="1"/>
    <col min="64" max="64" width="16" style="251" bestFit="1" customWidth="1"/>
    <col min="65" max="65" width="14.85546875" style="251" customWidth="1"/>
    <col min="66" max="66" width="13" style="251" customWidth="1"/>
    <col min="67" max="67" width="16.42578125" style="251" customWidth="1"/>
    <col min="68" max="16384" width="9.140625" style="251"/>
  </cols>
  <sheetData>
    <row r="2" spans="1:67">
      <c r="G2" s="809"/>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row>
    <row r="3" spans="1:67" ht="13.5" thickBot="1">
      <c r="G3" s="252"/>
      <c r="H3" s="252"/>
      <c r="I3" s="252"/>
      <c r="J3" s="254"/>
      <c r="K3" s="254"/>
      <c r="L3" s="254"/>
      <c r="M3" s="254"/>
      <c r="N3" s="254"/>
      <c r="O3" s="254"/>
      <c r="P3" s="254"/>
      <c r="Q3" s="254"/>
      <c r="R3" s="297"/>
      <c r="S3" s="297"/>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row>
    <row r="4" spans="1:67" ht="30.75" thickBot="1">
      <c r="A4" s="1123" t="s">
        <v>3654</v>
      </c>
      <c r="B4" s="1124"/>
      <c r="C4" s="1124"/>
      <c r="D4" s="1124"/>
      <c r="E4" s="1125"/>
      <c r="G4" s="1120" t="s">
        <v>3653</v>
      </c>
      <c r="H4" s="1121"/>
      <c r="I4" s="1121"/>
      <c r="J4" s="1120" t="s">
        <v>1439</v>
      </c>
      <c r="K4" s="1121"/>
      <c r="L4" s="1121"/>
      <c r="M4" s="1122"/>
      <c r="N4" s="1120" t="s">
        <v>364</v>
      </c>
      <c r="O4" s="1121"/>
      <c r="P4" s="1121"/>
      <c r="Q4" s="1122"/>
      <c r="R4" s="1120" t="s">
        <v>3514</v>
      </c>
      <c r="S4" s="1121"/>
      <c r="T4" s="1121"/>
      <c r="U4" s="1122"/>
      <c r="V4" s="1120" t="s">
        <v>1999</v>
      </c>
      <c r="W4" s="1121"/>
      <c r="X4" s="1121"/>
      <c r="Y4" s="1122"/>
      <c r="Z4" s="1120" t="s">
        <v>1990</v>
      </c>
      <c r="AA4" s="1121"/>
      <c r="AB4" s="1121"/>
      <c r="AC4" s="1121"/>
      <c r="AD4" s="1122"/>
      <c r="AE4" s="1120" t="s">
        <v>2000</v>
      </c>
      <c r="AF4" s="1122"/>
      <c r="AG4" s="1121" t="s">
        <v>1410</v>
      </c>
      <c r="AH4" s="1121"/>
      <c r="AI4" s="1121"/>
      <c r="AJ4" s="1122"/>
      <c r="AK4" s="1120" t="s">
        <v>1411</v>
      </c>
      <c r="AL4" s="1121"/>
      <c r="AM4" s="1121"/>
      <c r="AN4" s="1122"/>
      <c r="AO4" s="1120" t="s">
        <v>1989</v>
      </c>
      <c r="AP4" s="1121"/>
      <c r="AQ4" s="1121"/>
      <c r="AR4" s="1122"/>
      <c r="AS4" s="1120" t="s">
        <v>1998</v>
      </c>
      <c r="AT4" s="1122"/>
      <c r="AU4" s="1120" t="s">
        <v>1452</v>
      </c>
      <c r="AV4" s="1121"/>
      <c r="AW4" s="1121"/>
      <c r="AX4" s="1121"/>
      <c r="AY4" s="1121"/>
      <c r="AZ4" s="1121"/>
      <c r="BA4" s="1126" t="s">
        <v>1401</v>
      </c>
      <c r="BB4" s="1127"/>
      <c r="BC4" s="1127"/>
      <c r="BD4" s="1127"/>
      <c r="BE4" s="1127"/>
      <c r="BF4" s="1128"/>
      <c r="BG4" s="1132" t="s">
        <v>373</v>
      </c>
      <c r="BH4" s="1132"/>
      <c r="BI4" s="1132"/>
      <c r="BJ4" s="1132"/>
      <c r="BK4" s="1132"/>
      <c r="BL4" s="1133"/>
      <c r="BM4" s="1120" t="s">
        <v>374</v>
      </c>
      <c r="BN4" s="1121"/>
      <c r="BO4" s="1122"/>
    </row>
    <row r="5" spans="1:67" ht="13.5" thickBot="1">
      <c r="A5" s="1120" t="s">
        <v>3591</v>
      </c>
      <c r="B5" s="1121"/>
      <c r="C5" s="1121"/>
      <c r="D5" s="1121"/>
      <c r="E5" s="1122"/>
      <c r="G5" s="769"/>
      <c r="H5" s="770"/>
      <c r="I5" s="771"/>
      <c r="J5" s="542"/>
      <c r="K5" s="257"/>
      <c r="L5" s="257"/>
      <c r="M5" s="257"/>
      <c r="N5" s="256"/>
      <c r="O5" s="257"/>
      <c r="P5" s="257"/>
      <c r="Q5" s="542"/>
      <c r="R5" s="703"/>
      <c r="S5" s="711"/>
      <c r="T5" s="699" t="s">
        <v>379</v>
      </c>
      <c r="U5" s="543"/>
      <c r="V5" s="389"/>
      <c r="W5" s="389"/>
      <c r="X5" s="389"/>
      <c r="Y5" s="254"/>
      <c r="Z5" s="259"/>
      <c r="AA5" s="254"/>
      <c r="AB5" s="254"/>
      <c r="AC5" s="254"/>
      <c r="AD5" s="260"/>
      <c r="AE5" s="388"/>
      <c r="AF5" s="390"/>
      <c r="AG5" s="257"/>
      <c r="AH5" s="257"/>
      <c r="AI5" s="257"/>
      <c r="AJ5" s="258"/>
      <c r="AK5" s="256"/>
      <c r="AL5" s="257"/>
      <c r="AM5" s="257"/>
      <c r="AN5" s="258"/>
      <c r="AO5" s="259"/>
      <c r="AP5" s="254"/>
      <c r="AQ5" s="254"/>
      <c r="AR5" s="260"/>
      <c r="AS5" s="259"/>
      <c r="AT5" s="254"/>
      <c r="AU5" s="440"/>
      <c r="AV5" s="441"/>
      <c r="AW5" s="441"/>
      <c r="AX5" s="257"/>
      <c r="AY5" s="257"/>
      <c r="AZ5" s="258"/>
      <c r="BA5" s="1020"/>
      <c r="BB5" s="255"/>
      <c r="BC5" s="255"/>
      <c r="BD5" s="255"/>
      <c r="BE5" s="255"/>
      <c r="BF5" s="1021"/>
      <c r="BG5" s="1017"/>
      <c r="BH5" s="257"/>
      <c r="BI5" s="257"/>
      <c r="BJ5" s="257"/>
      <c r="BK5" s="257"/>
      <c r="BL5" s="257"/>
      <c r="BM5" s="769"/>
      <c r="BN5" s="770"/>
      <c r="BO5" s="771"/>
    </row>
    <row r="6" spans="1:67" ht="13.5" thickBot="1">
      <c r="A6" s="263" t="s">
        <v>1414</v>
      </c>
      <c r="B6" s="252"/>
      <c r="C6" s="252"/>
      <c r="D6" s="252"/>
      <c r="E6" s="854">
        <v>41425</v>
      </c>
      <c r="G6" s="740"/>
      <c r="H6" s="262" t="s">
        <v>372</v>
      </c>
      <c r="I6" s="810" t="s">
        <v>353</v>
      </c>
      <c r="J6" s="262" t="s">
        <v>352</v>
      </c>
      <c r="K6" s="736">
        <v>1</v>
      </c>
      <c r="L6" s="252" t="s">
        <v>1406</v>
      </c>
      <c r="M6" s="252"/>
      <c r="N6" s="263"/>
      <c r="O6" s="252"/>
      <c r="P6" s="252"/>
      <c r="Q6" s="252"/>
      <c r="R6" s="704"/>
      <c r="S6" s="297"/>
      <c r="T6" s="698" t="s">
        <v>380</v>
      </c>
      <c r="U6" s="265"/>
      <c r="V6" s="262" t="s">
        <v>352</v>
      </c>
      <c r="W6" s="736">
        <v>1</v>
      </c>
      <c r="X6" s="252" t="s">
        <v>1406</v>
      </c>
      <c r="Y6" s="252"/>
      <c r="Z6" s="264" t="s">
        <v>352</v>
      </c>
      <c r="AA6" s="262"/>
      <c r="AB6" s="736">
        <v>1</v>
      </c>
      <c r="AC6" s="252" t="s">
        <v>1406</v>
      </c>
      <c r="AD6" s="265"/>
      <c r="AE6" s="263"/>
      <c r="AF6" s="265"/>
      <c r="AG6" s="262" t="s">
        <v>352</v>
      </c>
      <c r="AH6" s="736">
        <v>1</v>
      </c>
      <c r="AI6" s="252" t="s">
        <v>1406</v>
      </c>
      <c r="AJ6" s="265"/>
      <c r="AK6" s="264" t="s">
        <v>352</v>
      </c>
      <c r="AL6" s="736">
        <v>1</v>
      </c>
      <c r="AM6" s="252" t="s">
        <v>1406</v>
      </c>
      <c r="AN6" s="265"/>
      <c r="AO6" s="264" t="s">
        <v>352</v>
      </c>
      <c r="AP6" s="736">
        <v>1</v>
      </c>
      <c r="AQ6" s="252" t="s">
        <v>1406</v>
      </c>
      <c r="AR6" s="265"/>
      <c r="AS6" s="263"/>
      <c r="AT6" s="252"/>
      <c r="AU6" s="264" t="s">
        <v>352</v>
      </c>
      <c r="AV6" s="736">
        <v>1</v>
      </c>
      <c r="AW6" s="252" t="s">
        <v>1406</v>
      </c>
      <c r="AX6" s="252"/>
      <c r="AY6" s="252"/>
      <c r="AZ6" s="265"/>
      <c r="BA6" s="264" t="s">
        <v>352</v>
      </c>
      <c r="BB6" s="262"/>
      <c r="BC6" s="262"/>
      <c r="BD6" s="736">
        <v>1</v>
      </c>
      <c r="BE6" s="252" t="s">
        <v>1406</v>
      </c>
      <c r="BF6" s="265"/>
      <c r="BG6" s="262" t="s">
        <v>352</v>
      </c>
      <c r="BH6" s="262"/>
      <c r="BI6" s="736">
        <v>2</v>
      </c>
      <c r="BJ6" s="252" t="s">
        <v>1406</v>
      </c>
      <c r="BK6" s="252"/>
      <c r="BL6" s="254"/>
      <c r="BM6" s="264" t="s">
        <v>352</v>
      </c>
      <c r="BN6" s="297" t="s">
        <v>1432</v>
      </c>
      <c r="BO6" s="260"/>
    </row>
    <row r="7" spans="1:67" ht="12.75" customHeight="1" thickBot="1">
      <c r="A7" s="263" t="s">
        <v>1413</v>
      </c>
      <c r="B7" s="252"/>
      <c r="C7" s="252"/>
      <c r="D7" s="252"/>
      <c r="E7" s="675">
        <v>40724</v>
      </c>
      <c r="G7" s="740"/>
      <c r="H7" s="313">
        <v>1</v>
      </c>
      <c r="I7" s="268" t="s">
        <v>201</v>
      </c>
      <c r="J7" s="262"/>
      <c r="K7" s="262"/>
      <c r="L7" s="262"/>
      <c r="M7" s="254"/>
      <c r="N7" s="259"/>
      <c r="O7" s="254"/>
      <c r="P7" s="1134" t="s">
        <v>1426</v>
      </c>
      <c r="Q7" s="1134"/>
      <c r="R7" s="704"/>
      <c r="S7" s="297"/>
      <c r="T7" s="698" t="s">
        <v>381</v>
      </c>
      <c r="U7" s="265"/>
      <c r="V7" s="254"/>
      <c r="W7" s="254"/>
      <c r="X7" s="254"/>
      <c r="Y7" s="276"/>
      <c r="Z7" s="259"/>
      <c r="AA7" s="254"/>
      <c r="AB7" s="254"/>
      <c r="AC7" s="254"/>
      <c r="AD7" s="260"/>
      <c r="AE7" s="259"/>
      <c r="AF7" s="260"/>
      <c r="AG7" s="254"/>
      <c r="AH7" s="254"/>
      <c r="AI7" s="254"/>
      <c r="AJ7" s="260"/>
      <c r="AK7" s="259"/>
      <c r="AL7" s="254"/>
      <c r="AM7" s="254"/>
      <c r="AN7" s="260"/>
      <c r="AO7" s="259"/>
      <c r="AP7" s="254"/>
      <c r="AQ7" s="254"/>
      <c r="AR7" s="260"/>
      <c r="AS7" s="259"/>
      <c r="AT7" s="254"/>
      <c r="AU7" s="438"/>
      <c r="AV7" s="439"/>
      <c r="AW7" s="439"/>
      <c r="AX7" s="437"/>
      <c r="AY7" s="437"/>
      <c r="AZ7" s="442"/>
      <c r="BA7" s="264"/>
      <c r="BB7" s="262"/>
      <c r="BC7" s="262"/>
      <c r="BD7" s="768"/>
      <c r="BE7" s="252"/>
      <c r="BF7" s="265"/>
      <c r="BG7" s="768"/>
      <c r="BH7" s="254"/>
      <c r="BI7" s="254"/>
      <c r="BJ7" s="254"/>
      <c r="BK7" s="254"/>
      <c r="BL7" s="254"/>
      <c r="BM7" s="1129" t="s">
        <v>1433</v>
      </c>
      <c r="BN7" s="1130"/>
      <c r="BO7" s="1131"/>
    </row>
    <row r="8" spans="1:67" ht="13.5" thickBot="1">
      <c r="A8" s="263" t="s">
        <v>3503</v>
      </c>
      <c r="B8" s="252"/>
      <c r="C8" s="252"/>
      <c r="D8" s="252"/>
      <c r="E8" s="675">
        <v>40999</v>
      </c>
      <c r="G8" s="263"/>
      <c r="H8" s="266">
        <v>2</v>
      </c>
      <c r="I8" s="267" t="s">
        <v>358</v>
      </c>
      <c r="J8" s="252"/>
      <c r="K8" s="337" t="s">
        <v>1426</v>
      </c>
      <c r="L8" s="252"/>
      <c r="M8" s="276" t="s">
        <v>1409</v>
      </c>
      <c r="N8" s="261"/>
      <c r="O8" s="276"/>
      <c r="P8" s="1136" t="s">
        <v>2001</v>
      </c>
      <c r="Q8" s="1134"/>
      <c r="R8" s="704"/>
      <c r="S8" s="297"/>
      <c r="T8" s="698" t="s">
        <v>382</v>
      </c>
      <c r="U8" s="265"/>
      <c r="V8" s="485"/>
      <c r="W8" s="337" t="s">
        <v>1991</v>
      </c>
      <c r="X8" s="252"/>
      <c r="Y8" s="311" t="s">
        <v>1409</v>
      </c>
      <c r="Z8" s="263"/>
      <c r="AA8" s="252"/>
      <c r="AB8" s="337" t="s">
        <v>1991</v>
      </c>
      <c r="AC8" s="252"/>
      <c r="AD8" s="311" t="s">
        <v>1409</v>
      </c>
      <c r="AE8" s="261"/>
      <c r="AF8" s="558" t="s">
        <v>1991</v>
      </c>
      <c r="AG8" s="262"/>
      <c r="AH8" s="337" t="s">
        <v>1424</v>
      </c>
      <c r="AI8" s="262"/>
      <c r="AJ8" s="311" t="s">
        <v>1409</v>
      </c>
      <c r="AK8" s="264"/>
      <c r="AL8" s="262"/>
      <c r="AM8" s="262"/>
      <c r="AN8" s="311" t="s">
        <v>1409</v>
      </c>
      <c r="AO8" s="264"/>
      <c r="AP8" s="262"/>
      <c r="AQ8" s="262"/>
      <c r="AR8" s="311" t="s">
        <v>1409</v>
      </c>
      <c r="AS8" s="261"/>
      <c r="AT8" s="276"/>
      <c r="AU8" s="438"/>
      <c r="AV8" s="1135" t="s">
        <v>1453</v>
      </c>
      <c r="AW8" s="1135"/>
      <c r="AX8" s="437"/>
      <c r="AY8" s="437"/>
      <c r="AZ8" s="443" t="s">
        <v>1454</v>
      </c>
      <c r="BA8" s="264"/>
      <c r="BB8" s="262"/>
      <c r="BC8" s="262"/>
      <c r="BD8" s="252"/>
      <c r="BE8" s="252"/>
      <c r="BF8" s="311" t="s">
        <v>1403</v>
      </c>
      <c r="BG8" s="768"/>
      <c r="BH8" s="254"/>
      <c r="BI8" s="254"/>
      <c r="BJ8" s="254"/>
      <c r="BK8" s="254"/>
      <c r="BL8" s="276" t="s">
        <v>1403</v>
      </c>
      <c r="BM8" s="368"/>
      <c r="BN8" s="369"/>
      <c r="BO8" s="265"/>
    </row>
    <row r="9" spans="1:67" ht="13.5" thickBot="1">
      <c r="A9" s="263"/>
      <c r="B9" s="252"/>
      <c r="C9" s="252"/>
      <c r="D9" s="252"/>
      <c r="E9" s="855"/>
      <c r="G9" s="263"/>
      <c r="H9" s="735">
        <v>3</v>
      </c>
      <c r="I9" s="739" t="s">
        <v>3527</v>
      </c>
      <c r="J9" s="710"/>
      <c r="K9" s="338" t="s">
        <v>1427</v>
      </c>
      <c r="L9" s="254"/>
      <c r="M9" s="276" t="s">
        <v>1404</v>
      </c>
      <c r="N9" s="261"/>
      <c r="O9" s="276"/>
      <c r="P9" s="484" t="s">
        <v>1978</v>
      </c>
      <c r="Q9" s="484" t="s">
        <v>1978</v>
      </c>
      <c r="R9" s="704"/>
      <c r="S9" s="297"/>
      <c r="T9" s="698" t="s">
        <v>1988</v>
      </c>
      <c r="U9" s="265"/>
      <c r="V9" s="289" t="s">
        <v>1420</v>
      </c>
      <c r="W9" s="337" t="s">
        <v>1993</v>
      </c>
      <c r="X9" s="484"/>
      <c r="Y9" s="311" t="s">
        <v>1404</v>
      </c>
      <c r="Z9" s="544"/>
      <c r="AA9" s="484"/>
      <c r="AB9" s="337" t="s">
        <v>1992</v>
      </c>
      <c r="AC9" s="484"/>
      <c r="AD9" s="311" t="s">
        <v>1404</v>
      </c>
      <c r="AE9" s="333" t="s">
        <v>1420</v>
      </c>
      <c r="AF9" s="558" t="s">
        <v>1993</v>
      </c>
      <c r="AG9" s="262"/>
      <c r="AH9" s="337" t="s">
        <v>1425</v>
      </c>
      <c r="AI9" s="262"/>
      <c r="AJ9" s="311" t="s">
        <v>1404</v>
      </c>
      <c r="AK9" s="264"/>
      <c r="AL9" s="337" t="s">
        <v>1423</v>
      </c>
      <c r="AM9" s="262"/>
      <c r="AN9" s="311" t="s">
        <v>1404</v>
      </c>
      <c r="AO9" s="333" t="s">
        <v>1420</v>
      </c>
      <c r="AP9" s="337" t="s">
        <v>1422</v>
      </c>
      <c r="AQ9" s="262"/>
      <c r="AR9" s="311" t="s">
        <v>1404</v>
      </c>
      <c r="AS9" s="333" t="s">
        <v>1420</v>
      </c>
      <c r="AT9" s="337" t="s">
        <v>1422</v>
      </c>
      <c r="AU9" s="333" t="s">
        <v>1448</v>
      </c>
      <c r="AV9" s="254" t="s">
        <v>201</v>
      </c>
      <c r="AW9" s="254" t="s">
        <v>201</v>
      </c>
      <c r="AX9" s="254" t="s">
        <v>371</v>
      </c>
      <c r="AY9" s="254" t="s">
        <v>371</v>
      </c>
      <c r="AZ9" s="260" t="s">
        <v>1455</v>
      </c>
      <c r="BA9" s="94" t="s">
        <v>1402</v>
      </c>
      <c r="BB9" s="287"/>
      <c r="BC9" s="287"/>
      <c r="BD9" s="287"/>
      <c r="BE9" s="288"/>
      <c r="BF9" s="311" t="s">
        <v>1405</v>
      </c>
      <c r="BG9" s="276"/>
      <c r="BH9" s="276"/>
      <c r="BI9" s="262"/>
      <c r="BJ9" s="262"/>
      <c r="BK9" s="262"/>
      <c r="BL9" s="276" t="s">
        <v>1405</v>
      </c>
      <c r="BM9" s="263"/>
      <c r="BN9" s="252"/>
      <c r="BO9" s="311" t="s">
        <v>1434</v>
      </c>
    </row>
    <row r="10" spans="1:67" ht="13.5" thickBot="1">
      <c r="A10" s="1120" t="s">
        <v>3583</v>
      </c>
      <c r="B10" s="1121"/>
      <c r="C10" s="1121"/>
      <c r="D10" s="1121"/>
      <c r="E10" s="1122"/>
      <c r="G10" s="741"/>
      <c r="H10" s="701"/>
      <c r="I10" s="733"/>
      <c r="J10" s="301" t="s">
        <v>1408</v>
      </c>
      <c r="K10" s="301" t="s">
        <v>201</v>
      </c>
      <c r="L10" s="302" t="s">
        <v>732</v>
      </c>
      <c r="M10" s="309" t="str">
        <f>IF(K6=1,K10,L10)</f>
        <v>As Filed</v>
      </c>
      <c r="N10" s="310"/>
      <c r="O10" s="301"/>
      <c r="P10" s="487" t="s">
        <v>1979</v>
      </c>
      <c r="Q10" s="487" t="s">
        <v>1980</v>
      </c>
      <c r="R10" s="731"/>
      <c r="S10" s="732"/>
      <c r="T10" s="701"/>
      <c r="U10" s="733"/>
      <c r="V10" s="341" t="s">
        <v>1421</v>
      </c>
      <c r="W10" s="340" t="s">
        <v>1978</v>
      </c>
      <c r="X10" s="487" t="s">
        <v>732</v>
      </c>
      <c r="Y10" s="549" t="str">
        <f>IF(W6=1,W10,X10)</f>
        <v xml:space="preserve">As Filed </v>
      </c>
      <c r="Z10" s="12" t="s">
        <v>182</v>
      </c>
      <c r="AA10" s="301" t="s">
        <v>183</v>
      </c>
      <c r="AB10" s="487" t="s">
        <v>201</v>
      </c>
      <c r="AC10" s="487" t="s">
        <v>732</v>
      </c>
      <c r="AD10" s="549" t="str">
        <f>IF(AB6=1,AB10,AC10)</f>
        <v>As Filed</v>
      </c>
      <c r="AE10" s="559" t="s">
        <v>1421</v>
      </c>
      <c r="AF10" s="560" t="s">
        <v>201</v>
      </c>
      <c r="AG10" s="301" t="s">
        <v>183</v>
      </c>
      <c r="AH10" s="301" t="s">
        <v>201</v>
      </c>
      <c r="AI10" s="302" t="s">
        <v>732</v>
      </c>
      <c r="AJ10" s="313" t="str">
        <f>IF(AH6=1,AH10,AI10)</f>
        <v>As Filed</v>
      </c>
      <c r="AK10" s="310" t="s">
        <v>726</v>
      </c>
      <c r="AL10" s="301" t="s">
        <v>201</v>
      </c>
      <c r="AM10" s="302" t="s">
        <v>732</v>
      </c>
      <c r="AN10" s="313" t="str">
        <f>IF(AL6=1,AL10,AM10)</f>
        <v>As Filed</v>
      </c>
      <c r="AO10" s="332" t="s">
        <v>1421</v>
      </c>
      <c r="AP10" s="301" t="s">
        <v>201</v>
      </c>
      <c r="AQ10" s="302" t="s">
        <v>732</v>
      </c>
      <c r="AR10" s="313" t="str">
        <f>IF(AP6=1,AP10,AQ10)</f>
        <v>As Filed</v>
      </c>
      <c r="AS10" s="332" t="s">
        <v>1421</v>
      </c>
      <c r="AT10" s="301" t="s">
        <v>201</v>
      </c>
      <c r="AU10" s="332" t="s">
        <v>1449</v>
      </c>
      <c r="AV10" s="301" t="s">
        <v>1450</v>
      </c>
      <c r="AW10" s="301" t="s">
        <v>1451</v>
      </c>
      <c r="AX10" s="301" t="s">
        <v>1450</v>
      </c>
      <c r="AY10" s="301" t="s">
        <v>1451</v>
      </c>
      <c r="AZ10" s="266" t="str">
        <f>IF(AV6=1,AW9,AY9)</f>
        <v>As Filed</v>
      </c>
      <c r="BA10" s="364" t="s">
        <v>726</v>
      </c>
      <c r="BB10" s="339" t="s">
        <v>1407</v>
      </c>
      <c r="BC10" s="339" t="s">
        <v>726</v>
      </c>
      <c r="BD10" s="340" t="s">
        <v>201</v>
      </c>
      <c r="BE10" s="341" t="s">
        <v>732</v>
      </c>
      <c r="BF10" s="290" t="str">
        <f>IF(BD6=1,BD10,BE10)</f>
        <v>As Filed</v>
      </c>
      <c r="BG10" s="339" t="s">
        <v>175</v>
      </c>
      <c r="BH10" s="339" t="s">
        <v>176</v>
      </c>
      <c r="BI10" s="339" t="s">
        <v>726</v>
      </c>
      <c r="BJ10" s="340" t="s">
        <v>201</v>
      </c>
      <c r="BK10" s="362" t="s">
        <v>732</v>
      </c>
      <c r="BL10" s="365" t="str">
        <f>IF(BI6=1,BJ10,BK10)</f>
        <v>DPU</v>
      </c>
      <c r="BM10" s="332" t="s">
        <v>351</v>
      </c>
      <c r="BN10" s="289" t="s">
        <v>352</v>
      </c>
      <c r="BO10" s="311" t="s">
        <v>1405</v>
      </c>
    </row>
    <row r="11" spans="1:67" ht="13.5" thickBot="1">
      <c r="A11" s="259"/>
      <c r="B11" s="768"/>
      <c r="C11" s="288" t="s">
        <v>3586</v>
      </c>
      <c r="D11" s="288" t="s">
        <v>3587</v>
      </c>
      <c r="E11" s="856" t="s">
        <v>2008</v>
      </c>
      <c r="G11" s="263"/>
      <c r="H11" s="252"/>
      <c r="I11" s="265"/>
      <c r="J11" s="734" t="s">
        <v>107</v>
      </c>
      <c r="K11" s="300">
        <v>1090045310.3400002</v>
      </c>
      <c r="L11" s="300">
        <f t="shared" ref="L11:L18" si="0">K11</f>
        <v>1090045310.3400002</v>
      </c>
      <c r="M11" s="488">
        <f t="shared" ref="M11:M18" si="1">IF($K$6=1,K11,L11)</f>
        <v>1090045310.3400002</v>
      </c>
      <c r="N11" s="491" t="s">
        <v>184</v>
      </c>
      <c r="O11" s="312"/>
      <c r="P11" s="486"/>
      <c r="Q11" s="486"/>
      <c r="R11" s="704"/>
      <c r="S11" s="712" t="s">
        <v>372</v>
      </c>
      <c r="T11" s="262" t="s">
        <v>3515</v>
      </c>
      <c r="U11" s="265"/>
      <c r="V11" s="281"/>
      <c r="W11" s="281"/>
      <c r="X11" s="281"/>
      <c r="Y11" s="303">
        <f t="shared" ref="Y11:Y42" si="2">IF($W$6=1,W11,X11)</f>
        <v>0</v>
      </c>
      <c r="Z11" s="282" t="s">
        <v>107</v>
      </c>
      <c r="AA11" s="282" t="s">
        <v>49</v>
      </c>
      <c r="AB11" s="547">
        <v>-764758175.33000004</v>
      </c>
      <c r="AC11" s="300">
        <f>AB11</f>
        <v>-764758175.33000004</v>
      </c>
      <c r="AD11" s="303">
        <f t="shared" ref="AD11:AD42" si="3">IF($AB$6=1,AB11,AC11)</f>
        <v>-764758175.33000004</v>
      </c>
      <c r="AE11" s="553" t="s">
        <v>1002</v>
      </c>
      <c r="AF11" s="554">
        <v>-765632930.44410396</v>
      </c>
      <c r="AG11" s="300" t="s">
        <v>49</v>
      </c>
      <c r="AH11" s="300">
        <v>1090045310.3400002</v>
      </c>
      <c r="AI11" s="300">
        <f>AH11</f>
        <v>1090045310.3400002</v>
      </c>
      <c r="AJ11" s="303">
        <f t="shared" ref="AJ11:AJ18" si="4">IF($AH$6=1,AH11,AI11)</f>
        <v>1090045310.3400002</v>
      </c>
      <c r="AK11" s="325" t="s">
        <v>49</v>
      </c>
      <c r="AL11" s="300">
        <v>1090045310.3400002</v>
      </c>
      <c r="AM11" s="300">
        <f>AL11</f>
        <v>1090045310.3400002</v>
      </c>
      <c r="AN11" s="320">
        <f t="shared" ref="AN11:AN18" si="5">IF($AL$6=1,AL11,AM11)</f>
        <v>1090045310.3400002</v>
      </c>
      <c r="AO11" s="336" t="s">
        <v>412</v>
      </c>
      <c r="AP11" s="300">
        <v>1117210814.7899988</v>
      </c>
      <c r="AQ11" s="300">
        <f>AP11</f>
        <v>1117210814.7899988</v>
      </c>
      <c r="AR11" s="303">
        <f>IF($AP$6=1,AP11,AQ11)</f>
        <v>1117210814.7899988</v>
      </c>
      <c r="AS11" s="336" t="s">
        <v>412</v>
      </c>
      <c r="AT11" s="300">
        <v>1061563559.7858378</v>
      </c>
      <c r="AU11" s="259">
        <v>360</v>
      </c>
      <c r="AV11" s="435">
        <v>52981331.414999999</v>
      </c>
      <c r="AW11" s="436">
        <v>9.69575795422431E-3</v>
      </c>
      <c r="AX11" s="435">
        <v>52981331.414999999</v>
      </c>
      <c r="AY11" s="436">
        <v>9.69575795422431E-3</v>
      </c>
      <c r="AZ11" s="448">
        <f t="shared" ref="AZ11:AZ23" si="6">IF($AV$6=1,AW11,AY11)</f>
        <v>9.69575795422431E-3</v>
      </c>
      <c r="BA11" s="325" t="s">
        <v>67</v>
      </c>
      <c r="BB11" s="281" t="s">
        <v>106</v>
      </c>
      <c r="BC11" s="281" t="str">
        <f>BB11&amp;BA11</f>
        <v>DDSTPCA</v>
      </c>
      <c r="BD11" s="285">
        <v>2.8807478674566383E-2</v>
      </c>
      <c r="BE11" s="284">
        <f>BD11</f>
        <v>2.8807478674566383E-2</v>
      </c>
      <c r="BF11" s="291">
        <f t="shared" ref="BF11:BF48" si="7">IF($BD$6=1,BD11,BE11)</f>
        <v>2.8807478674566383E-2</v>
      </c>
      <c r="BG11" s="282" t="s">
        <v>3</v>
      </c>
      <c r="BH11" s="282" t="s">
        <v>1</v>
      </c>
      <c r="BI11" s="282" t="str">
        <f>BG11&amp;BH11</f>
        <v>STMPDGP</v>
      </c>
      <c r="BJ11" s="363">
        <v>-1.857885628988952E-2</v>
      </c>
      <c r="BK11" s="363">
        <f>SUMIF('Retirement Rates'!$C$8:$C$83,Scenarios!BI11,'Retirement Rates'!$AE$8:$AE$83)</f>
        <v>-2.4997873080513003E-2</v>
      </c>
      <c r="BL11" s="366">
        <f t="shared" ref="BL11:BL42" si="8">IF($BI$6=1,BJ11,BK11)</f>
        <v>-2.4997873080513003E-2</v>
      </c>
      <c r="BM11" s="370">
        <f>E7</f>
        <v>40724</v>
      </c>
      <c r="BN11" s="736">
        <v>2</v>
      </c>
      <c r="BO11" s="371" t="str">
        <f>IF(BN11=1,"Filed Formula","Actuals")</f>
        <v>Actuals</v>
      </c>
    </row>
    <row r="12" spans="1:67" ht="13.5" thickBot="1">
      <c r="A12" s="263" t="s">
        <v>1986</v>
      </c>
      <c r="B12" s="252" t="s">
        <v>3650</v>
      </c>
      <c r="C12" s="1025">
        <f>'JAM Inputs'!N1305+'JAM Inputs'!O1305</f>
        <v>606689846.93714452</v>
      </c>
      <c r="D12" s="1025">
        <f>'JAM Inputs'!N1305+'JAM Inputs'!P1305</f>
        <v>607248500.25033617</v>
      </c>
      <c r="E12" s="1025">
        <f>D12-C12</f>
        <v>558653.3131916523</v>
      </c>
      <c r="G12" s="263"/>
      <c r="H12" s="252"/>
      <c r="I12" s="1139" t="s">
        <v>3541</v>
      </c>
      <c r="J12" s="734" t="s">
        <v>108</v>
      </c>
      <c r="K12" s="300">
        <v>1232403758.6900003</v>
      </c>
      <c r="L12" s="300">
        <f t="shared" si="0"/>
        <v>1232403758.6900003</v>
      </c>
      <c r="M12" s="481">
        <f t="shared" si="1"/>
        <v>1232403758.6900003</v>
      </c>
      <c r="N12" s="336" t="s">
        <v>0</v>
      </c>
      <c r="O12" s="300" t="s">
        <v>851</v>
      </c>
      <c r="P12" s="300">
        <v>21699384.98</v>
      </c>
      <c r="Q12" s="300">
        <v>20461803.847616017</v>
      </c>
      <c r="R12" s="704"/>
      <c r="S12" s="297">
        <v>1</v>
      </c>
      <c r="T12" s="252" t="s">
        <v>201</v>
      </c>
      <c r="U12" s="265"/>
      <c r="V12" s="545" t="s">
        <v>1002</v>
      </c>
      <c r="W12" s="547">
        <v>-789370547.95000005</v>
      </c>
      <c r="X12" s="547">
        <v>-789370547.95000005</v>
      </c>
      <c r="Y12" s="304">
        <f t="shared" si="2"/>
        <v>-789370547.95000005</v>
      </c>
      <c r="Z12" s="282" t="s">
        <v>108</v>
      </c>
      <c r="AA12" s="282" t="s">
        <v>50</v>
      </c>
      <c r="AB12" s="547">
        <v>-855622228.50999999</v>
      </c>
      <c r="AC12" s="300">
        <f t="shared" ref="AC12:AC75" si="9">AB12</f>
        <v>-855622228.50999999</v>
      </c>
      <c r="AD12" s="304">
        <f t="shared" si="3"/>
        <v>-855622228.50999999</v>
      </c>
      <c r="AE12" s="555" t="s">
        <v>1003</v>
      </c>
      <c r="AF12" s="346">
        <v>-868647414.0180912</v>
      </c>
      <c r="AG12" s="300" t="s">
        <v>50</v>
      </c>
      <c r="AH12" s="300">
        <v>1232403758.6900003</v>
      </c>
      <c r="AI12" s="300">
        <f t="shared" ref="AI12:AI18" si="10">AH12</f>
        <v>1232403758.6900003</v>
      </c>
      <c r="AJ12" s="304">
        <f t="shared" si="4"/>
        <v>1232403758.6900003</v>
      </c>
      <c r="AK12" s="325" t="s">
        <v>50</v>
      </c>
      <c r="AL12" s="300">
        <v>1232403758.6900003</v>
      </c>
      <c r="AM12" s="300">
        <f t="shared" ref="AM12:AM75" si="11">AL12</f>
        <v>1232403758.6900003</v>
      </c>
      <c r="AN12" s="321">
        <f t="shared" si="5"/>
        <v>1232403758.6900003</v>
      </c>
      <c r="AO12" s="336" t="s">
        <v>413</v>
      </c>
      <c r="AP12" s="300">
        <v>1267626841.7849982</v>
      </c>
      <c r="AQ12" s="300">
        <f t="shared" ref="AQ12:AQ75" si="12">AP12</f>
        <v>1267626841.7849982</v>
      </c>
      <c r="AR12" s="304">
        <f>IF($AP$6=1,AP12,AQ12)</f>
        <v>1267626841.7849982</v>
      </c>
      <c r="AS12" s="336" t="s">
        <v>413</v>
      </c>
      <c r="AT12" s="300">
        <v>1211511845.2284138</v>
      </c>
      <c r="AU12" s="259">
        <v>361</v>
      </c>
      <c r="AV12" s="435">
        <v>74163677.019999906</v>
      </c>
      <c r="AW12" s="436">
        <v>1.357219688853655E-2</v>
      </c>
      <c r="AX12" s="435">
        <v>74163677.019999906</v>
      </c>
      <c r="AY12" s="436">
        <v>1.357219688853655E-2</v>
      </c>
      <c r="AZ12" s="449">
        <f t="shared" si="6"/>
        <v>1.357219688853655E-2</v>
      </c>
      <c r="BA12" s="325" t="s">
        <v>72</v>
      </c>
      <c r="BB12" s="281" t="s">
        <v>106</v>
      </c>
      <c r="BC12" s="281" t="str">
        <f t="shared" ref="BC12:BC48" si="13">BB12&amp;BA12</f>
        <v>DDSTPID</v>
      </c>
      <c r="BD12" s="285">
        <v>2.5704388912336354E-2</v>
      </c>
      <c r="BE12" s="284">
        <f t="shared" ref="BE12:BE48" si="14">BD12</f>
        <v>2.5704388912336354E-2</v>
      </c>
      <c r="BF12" s="292">
        <f t="shared" si="7"/>
        <v>2.5704388912336354E-2</v>
      </c>
      <c r="BG12" s="282" t="s">
        <v>3</v>
      </c>
      <c r="BH12" s="282" t="s">
        <v>5</v>
      </c>
      <c r="BI12" s="282" t="str">
        <f t="shared" ref="BI12:BI72" si="15">BG12&amp;BH12</f>
        <v>STMPDGU</v>
      </c>
      <c r="BJ12" s="363">
        <v>-1.2022751973994723E-2</v>
      </c>
      <c r="BK12" s="363">
        <f>SUMIF('Retirement Rates'!$C$8:$C$83,Scenarios!BI12,'Retirement Rates'!$AE$8:$AE$83)</f>
        <v>-2.0074559308972086E-2</v>
      </c>
      <c r="BL12" s="296">
        <f t="shared" si="8"/>
        <v>-2.0074559308972086E-2</v>
      </c>
      <c r="BM12" s="370">
        <f>EOMONTH(BM11,1)</f>
        <v>40755</v>
      </c>
      <c r="BN12" s="736">
        <v>2</v>
      </c>
      <c r="BO12" s="372" t="str">
        <f t="shared" ref="BO12:BO35" si="16">IF(BN12=1,"Filed Formula","Actuals")</f>
        <v>Actuals</v>
      </c>
    </row>
    <row r="13" spans="1:67" ht="13.5" thickBot="1">
      <c r="A13" s="263" t="s">
        <v>3589</v>
      </c>
      <c r="B13" s="252" t="s">
        <v>3650</v>
      </c>
      <c r="C13" s="1026">
        <f>'JAM Inputs'!N1306+'JAM Inputs'!O1306</f>
        <v>23448705685.262619</v>
      </c>
      <c r="D13" s="1026">
        <f>'JAM Inputs'!N1306+'JAM Inputs'!P1306</f>
        <v>23459077457.457985</v>
      </c>
      <c r="E13" s="1026">
        <f t="shared" ref="E13:E14" si="17">D13-C13</f>
        <v>10371772.195365906</v>
      </c>
      <c r="G13" s="261" t="s">
        <v>351</v>
      </c>
      <c r="H13" s="276" t="s">
        <v>352</v>
      </c>
      <c r="I13" s="1140"/>
      <c r="J13" s="734" t="s">
        <v>109</v>
      </c>
      <c r="K13" s="300">
        <v>3207396998.2600002</v>
      </c>
      <c r="L13" s="300">
        <f t="shared" si="0"/>
        <v>3207396998.2600002</v>
      </c>
      <c r="M13" s="481">
        <f t="shared" si="1"/>
        <v>3207396998.2600002</v>
      </c>
      <c r="N13" s="336" t="s">
        <v>4</v>
      </c>
      <c r="O13" s="300" t="s">
        <v>852</v>
      </c>
      <c r="P13" s="300">
        <v>25254800.870000001</v>
      </c>
      <c r="Q13" s="300">
        <v>23747015.284552887</v>
      </c>
      <c r="R13" s="704"/>
      <c r="S13" s="297">
        <v>2</v>
      </c>
      <c r="T13" s="252" t="s">
        <v>358</v>
      </c>
      <c r="U13" s="265"/>
      <c r="V13" s="545" t="s">
        <v>1003</v>
      </c>
      <c r="W13" s="547">
        <v>-889606209.53999901</v>
      </c>
      <c r="X13" s="547">
        <v>-889606209.53999901</v>
      </c>
      <c r="Y13" s="304">
        <f t="shared" si="2"/>
        <v>-889606209.53999901</v>
      </c>
      <c r="Z13" s="282" t="s">
        <v>109</v>
      </c>
      <c r="AA13" s="282" t="s">
        <v>51</v>
      </c>
      <c r="AB13" s="547">
        <v>-631668711.90574408</v>
      </c>
      <c r="AC13" s="300">
        <f t="shared" si="9"/>
        <v>-631668711.90574408</v>
      </c>
      <c r="AD13" s="304">
        <f t="shared" si="3"/>
        <v>-631668711.90574408</v>
      </c>
      <c r="AE13" s="555" t="s">
        <v>1004</v>
      </c>
      <c r="AF13" s="346">
        <v>-716148764.33729005</v>
      </c>
      <c r="AG13" s="300" t="s">
        <v>51</v>
      </c>
      <c r="AH13" s="300">
        <v>3207396998.2600002</v>
      </c>
      <c r="AI13" s="300">
        <f t="shared" si="10"/>
        <v>3207396998.2600002</v>
      </c>
      <c r="AJ13" s="304">
        <f t="shared" si="4"/>
        <v>3207396998.2600002</v>
      </c>
      <c r="AK13" s="325" t="s">
        <v>51</v>
      </c>
      <c r="AL13" s="300">
        <v>3207396998.2600002</v>
      </c>
      <c r="AM13" s="300">
        <f t="shared" si="11"/>
        <v>3207396998.2600002</v>
      </c>
      <c r="AN13" s="321">
        <f t="shared" si="5"/>
        <v>3207396998.2600002</v>
      </c>
      <c r="AO13" s="336" t="s">
        <v>414</v>
      </c>
      <c r="AP13" s="300">
        <v>2996167842.7749982</v>
      </c>
      <c r="AQ13" s="300">
        <f t="shared" si="12"/>
        <v>2996167842.7749982</v>
      </c>
      <c r="AR13" s="304">
        <f>IF($AP$6=1,AP13,AQ13)</f>
        <v>2996167842.7749982</v>
      </c>
      <c r="AS13" s="336" t="s">
        <v>414</v>
      </c>
      <c r="AT13" s="300">
        <v>3932317150.5653286</v>
      </c>
      <c r="AU13" s="259">
        <v>362</v>
      </c>
      <c r="AV13" s="435">
        <v>815459098.89999878</v>
      </c>
      <c r="AW13" s="436">
        <v>0.1492316979083273</v>
      </c>
      <c r="AX13" s="435">
        <v>815459098.89999878</v>
      </c>
      <c r="AY13" s="436">
        <v>0.1492316979083273</v>
      </c>
      <c r="AZ13" s="449">
        <f t="shared" si="6"/>
        <v>0.1492316979083273</v>
      </c>
      <c r="BA13" s="325" t="s">
        <v>68</v>
      </c>
      <c r="BB13" s="281" t="s">
        <v>106</v>
      </c>
      <c r="BC13" s="281" t="str">
        <f t="shared" si="13"/>
        <v>DDSTPOR</v>
      </c>
      <c r="BD13" s="285">
        <v>2.8472056188706085E-2</v>
      </c>
      <c r="BE13" s="284">
        <f t="shared" si="14"/>
        <v>2.8472056188706085E-2</v>
      </c>
      <c r="BF13" s="292">
        <f t="shared" si="7"/>
        <v>2.8472056188706085E-2</v>
      </c>
      <c r="BG13" s="282" t="s">
        <v>3</v>
      </c>
      <c r="BH13" s="282" t="s">
        <v>1356</v>
      </c>
      <c r="BI13" s="282" t="str">
        <f t="shared" si="15"/>
        <v>STMPNUTIL</v>
      </c>
      <c r="BJ13" s="363">
        <v>-1.2904539577712362E-2</v>
      </c>
      <c r="BK13" s="363">
        <f>SUMIF('Retirement Rates'!$C$8:$C$83,Scenarios!BI13,'Retirement Rates'!$AE$8:$AE$83)</f>
        <v>-2.4405770186465687E-2</v>
      </c>
      <c r="BL13" s="296">
        <f t="shared" si="8"/>
        <v>-2.4405770186465687E-2</v>
      </c>
      <c r="BM13" s="370">
        <f t="shared" ref="BM13:BM34" si="18">EOMONTH(BM12,1)</f>
        <v>40786</v>
      </c>
      <c r="BN13" s="736">
        <v>2</v>
      </c>
      <c r="BO13" s="372" t="str">
        <f t="shared" si="16"/>
        <v>Actuals</v>
      </c>
    </row>
    <row r="14" spans="1:67" ht="13.5" thickBot="1">
      <c r="A14" s="263" t="s">
        <v>1384</v>
      </c>
      <c r="B14" s="252" t="s">
        <v>3650</v>
      </c>
      <c r="C14" s="1027">
        <f>'JAM Inputs'!N1307+'JAM Inputs'!O1307</f>
        <v>-7764141256.7040548</v>
      </c>
      <c r="D14" s="1027">
        <f>'JAM Inputs'!N1307+'JAM Inputs'!P1307</f>
        <v>-7760417708.4581594</v>
      </c>
      <c r="E14" s="1027">
        <f t="shared" si="17"/>
        <v>3723548.2458953857</v>
      </c>
      <c r="G14" s="689">
        <f>EOMONTH(E7,1)</f>
        <v>40755</v>
      </c>
      <c r="H14" s="737">
        <v>2</v>
      </c>
      <c r="I14" s="290" t="str">
        <f t="shared" ref="I14:I36" si="19">VLOOKUP(H14,$H$7:$I$9,2,0)</f>
        <v>Actuals</v>
      </c>
      <c r="J14" s="734" t="s">
        <v>110</v>
      </c>
      <c r="K14" s="300">
        <v>26273154.68</v>
      </c>
      <c r="L14" s="300">
        <f t="shared" si="0"/>
        <v>26273154.68</v>
      </c>
      <c r="M14" s="481">
        <f t="shared" si="1"/>
        <v>26273154.68</v>
      </c>
      <c r="N14" s="336" t="s">
        <v>6</v>
      </c>
      <c r="O14" s="300" t="s">
        <v>853</v>
      </c>
      <c r="P14" s="300">
        <v>71555236.230000004</v>
      </c>
      <c r="Q14" s="300">
        <v>93232534.194337308</v>
      </c>
      <c r="R14" s="704"/>
      <c r="S14" s="297"/>
      <c r="T14" s="252"/>
      <c r="U14" s="265"/>
      <c r="V14" s="545" t="s">
        <v>1004</v>
      </c>
      <c r="W14" s="547">
        <v>-612333862.95287204</v>
      </c>
      <c r="X14" s="547">
        <v>-612333862.95287204</v>
      </c>
      <c r="Y14" s="304">
        <f t="shared" si="2"/>
        <v>-612333862.95287204</v>
      </c>
      <c r="Z14" s="282" t="s">
        <v>110</v>
      </c>
      <c r="AA14" s="282" t="s">
        <v>52</v>
      </c>
      <c r="AB14" s="547">
        <v>-2864947.34</v>
      </c>
      <c r="AC14" s="300">
        <f t="shared" si="9"/>
        <v>-2864947.34</v>
      </c>
      <c r="AD14" s="304">
        <f t="shared" si="3"/>
        <v>-2864947.34</v>
      </c>
      <c r="AE14" s="555" t="s">
        <v>1005</v>
      </c>
      <c r="AF14" s="346">
        <v>-148641056.47235602</v>
      </c>
      <c r="AG14" s="300" t="s">
        <v>52</v>
      </c>
      <c r="AH14" s="300">
        <v>26273154.68</v>
      </c>
      <c r="AI14" s="300">
        <f t="shared" si="10"/>
        <v>26273154.68</v>
      </c>
      <c r="AJ14" s="304">
        <f t="shared" si="4"/>
        <v>26273154.68</v>
      </c>
      <c r="AK14" s="325" t="s">
        <v>52</v>
      </c>
      <c r="AL14" s="300">
        <v>26273154.68</v>
      </c>
      <c r="AM14" s="300">
        <f t="shared" si="11"/>
        <v>26273154.68</v>
      </c>
      <c r="AN14" s="321">
        <f t="shared" si="5"/>
        <v>26273154.68</v>
      </c>
      <c r="AO14" s="336" t="s">
        <v>415</v>
      </c>
      <c r="AP14" s="300">
        <v>520659048.75</v>
      </c>
      <c r="AQ14" s="300">
        <f t="shared" si="12"/>
        <v>520659048.75</v>
      </c>
      <c r="AR14" s="304">
        <f>IF($AP$6=1,AP14,AQ14)</f>
        <v>520659048.75</v>
      </c>
      <c r="AS14" s="336" t="s">
        <v>415</v>
      </c>
      <c r="AT14" s="300">
        <v>502281770.79760957</v>
      </c>
      <c r="AU14" s="259">
        <v>363</v>
      </c>
      <c r="AV14" s="435">
        <v>32369.384999999998</v>
      </c>
      <c r="AW14" s="436">
        <v>5.9237039482598486E-6</v>
      </c>
      <c r="AX14" s="435">
        <v>32369.384999999998</v>
      </c>
      <c r="AY14" s="436">
        <v>5.9237039482598486E-6</v>
      </c>
      <c r="AZ14" s="449">
        <f t="shared" si="6"/>
        <v>5.9237039482598486E-6</v>
      </c>
      <c r="BA14" s="325" t="s">
        <v>71</v>
      </c>
      <c r="BB14" s="281" t="s">
        <v>106</v>
      </c>
      <c r="BC14" s="281" t="str">
        <f t="shared" si="13"/>
        <v>DDSTPUT</v>
      </c>
      <c r="BD14" s="285">
        <v>2.4824839294823705E-2</v>
      </c>
      <c r="BE14" s="284">
        <f t="shared" si="14"/>
        <v>2.4824839294823705E-2</v>
      </c>
      <c r="BF14" s="292">
        <f t="shared" si="7"/>
        <v>2.4824839294823705E-2</v>
      </c>
      <c r="BG14" s="282" t="s">
        <v>3</v>
      </c>
      <c r="BH14" s="282" t="s">
        <v>7</v>
      </c>
      <c r="BI14" s="282" t="str">
        <f t="shared" si="15"/>
        <v>STMPSG</v>
      </c>
      <c r="BJ14" s="363">
        <v>-7.9322104930081433E-3</v>
      </c>
      <c r="BK14" s="363">
        <f>SUMIF('Retirement Rates'!$C$8:$C$83,Scenarios!BI14,'Retirement Rates'!$AE$8:$AE$83)</f>
        <v>-9.2900502562154458E-3</v>
      </c>
      <c r="BL14" s="296">
        <f t="shared" si="8"/>
        <v>-9.2900502562154458E-3</v>
      </c>
      <c r="BM14" s="370">
        <f t="shared" si="18"/>
        <v>40816</v>
      </c>
      <c r="BN14" s="736">
        <v>2</v>
      </c>
      <c r="BO14" s="372" t="str">
        <f t="shared" si="16"/>
        <v>Actuals</v>
      </c>
    </row>
    <row r="15" spans="1:67" ht="13.5" thickBot="1">
      <c r="A15" s="263"/>
      <c r="B15" s="252"/>
      <c r="C15" s="252"/>
      <c r="D15" s="255"/>
      <c r="E15" s="260"/>
      <c r="G15" s="689">
        <f>EOMONTH(G14,1)</f>
        <v>40786</v>
      </c>
      <c r="H15" s="737">
        <v>2</v>
      </c>
      <c r="I15" s="290" t="str">
        <f t="shared" si="19"/>
        <v>Actuals</v>
      </c>
      <c r="J15" s="734" t="s">
        <v>111</v>
      </c>
      <c r="K15" s="300">
        <v>0</v>
      </c>
      <c r="L15" s="300">
        <f t="shared" si="0"/>
        <v>0</v>
      </c>
      <c r="M15" s="481">
        <f t="shared" si="1"/>
        <v>0</v>
      </c>
      <c r="N15" s="336" t="s">
        <v>6</v>
      </c>
      <c r="O15" s="300" t="s">
        <v>854</v>
      </c>
      <c r="P15" s="300">
        <v>7849359.5399999898</v>
      </c>
      <c r="Q15" s="300">
        <v>7569110.7316035014</v>
      </c>
      <c r="R15" s="705"/>
      <c r="S15" s="297"/>
      <c r="T15" s="252"/>
      <c r="U15" s="265"/>
      <c r="V15" s="545" t="s">
        <v>1005</v>
      </c>
      <c r="W15" s="547">
        <v>-165111360.97</v>
      </c>
      <c r="X15" s="547">
        <v>-165111360.97</v>
      </c>
      <c r="Y15" s="304">
        <f t="shared" si="2"/>
        <v>-165111360.97</v>
      </c>
      <c r="Z15" s="282" t="s">
        <v>111</v>
      </c>
      <c r="AA15" s="282" t="s">
        <v>53</v>
      </c>
      <c r="AB15" s="547">
        <v>0</v>
      </c>
      <c r="AC15" s="300">
        <f t="shared" si="9"/>
        <v>0</v>
      </c>
      <c r="AD15" s="304">
        <f t="shared" si="3"/>
        <v>0</v>
      </c>
      <c r="AE15" s="555"/>
      <c r="AF15" s="347">
        <v>-2499070165.271841</v>
      </c>
      <c r="AG15" s="300" t="s">
        <v>53</v>
      </c>
      <c r="AH15" s="300">
        <v>0</v>
      </c>
      <c r="AI15" s="300">
        <f t="shared" si="10"/>
        <v>0</v>
      </c>
      <c r="AJ15" s="304">
        <f t="shared" si="4"/>
        <v>0</v>
      </c>
      <c r="AK15" s="325" t="s">
        <v>53</v>
      </c>
      <c r="AL15" s="300">
        <v>0</v>
      </c>
      <c r="AM15" s="300">
        <f t="shared" si="11"/>
        <v>0</v>
      </c>
      <c r="AN15" s="321">
        <f t="shared" si="5"/>
        <v>0</v>
      </c>
      <c r="AO15" s="336"/>
      <c r="AP15" s="298">
        <v>5901664548.0999947</v>
      </c>
      <c r="AQ15" s="298">
        <f t="shared" si="12"/>
        <v>5901664548.0999947</v>
      </c>
      <c r="AR15" s="305">
        <f>IF($AP$6=1,AP15,AQ15)</f>
        <v>5901664548.0999947</v>
      </c>
      <c r="AS15" s="336"/>
      <c r="AT15" s="298">
        <v>6707674326.3771896</v>
      </c>
      <c r="AU15" s="259">
        <v>364</v>
      </c>
      <c r="AV15" s="435">
        <v>935839955.57999778</v>
      </c>
      <c r="AW15" s="436">
        <v>0.17126179072628517</v>
      </c>
      <c r="AX15" s="435">
        <v>935839955.57999778</v>
      </c>
      <c r="AY15" s="436">
        <v>0.17126179072628517</v>
      </c>
      <c r="AZ15" s="449">
        <f t="shared" si="6"/>
        <v>0.17126179072628517</v>
      </c>
      <c r="BA15" s="325" t="s">
        <v>69</v>
      </c>
      <c r="BB15" s="281" t="s">
        <v>106</v>
      </c>
      <c r="BC15" s="281" t="str">
        <f t="shared" si="13"/>
        <v>DDSTPWA</v>
      </c>
      <c r="BD15" s="285">
        <v>3.1207698316638614E-2</v>
      </c>
      <c r="BE15" s="284">
        <f t="shared" si="14"/>
        <v>3.1207698316638614E-2</v>
      </c>
      <c r="BF15" s="292">
        <f t="shared" si="7"/>
        <v>3.1207698316638614E-2</v>
      </c>
      <c r="BG15" s="282" t="s">
        <v>3</v>
      </c>
      <c r="BH15" s="282" t="s">
        <v>12</v>
      </c>
      <c r="BI15" s="282" t="str">
        <f t="shared" si="15"/>
        <v>STMPSSGCH</v>
      </c>
      <c r="BJ15" s="363">
        <v>-4.1642385976199826E-2</v>
      </c>
      <c r="BK15" s="363">
        <f>SUMIF('Retirement Rates'!$C$8:$C$83,Scenarios!BI15,'Retirement Rates'!$AE$8:$AE$83)</f>
        <v>-4.0418297815029751E-2</v>
      </c>
      <c r="BL15" s="296">
        <f t="shared" si="8"/>
        <v>-4.0418297815029751E-2</v>
      </c>
      <c r="BM15" s="370">
        <f t="shared" si="18"/>
        <v>40847</v>
      </c>
      <c r="BN15" s="736">
        <v>2</v>
      </c>
      <c r="BO15" s="372" t="str">
        <f t="shared" si="16"/>
        <v>Actuals</v>
      </c>
    </row>
    <row r="16" spans="1:67" ht="15.75" thickBot="1">
      <c r="A16" s="263" t="s">
        <v>1986</v>
      </c>
      <c r="B16" s="252" t="s">
        <v>31</v>
      </c>
      <c r="C16" s="1025">
        <f>'JAM Inputs'!S1305+'JAM Inputs'!T1305</f>
        <v>253671228.28800836</v>
      </c>
      <c r="D16" s="1025">
        <f>'JAM Inputs'!S1305+'JAM Inputs'!U1305</f>
        <v>254199070.8440043</v>
      </c>
      <c r="E16" s="1025">
        <f>D16-C16</f>
        <v>527842.55599594116</v>
      </c>
      <c r="G16" s="689">
        <f t="shared" ref="G16:G36" si="20">EOMONTH(G15,1)</f>
        <v>40816</v>
      </c>
      <c r="H16" s="737">
        <v>2</v>
      </c>
      <c r="I16" s="290" t="str">
        <f t="shared" si="19"/>
        <v>Actuals</v>
      </c>
      <c r="J16" s="734" t="s">
        <v>112</v>
      </c>
      <c r="K16" s="300">
        <v>0</v>
      </c>
      <c r="L16" s="300">
        <f t="shared" si="0"/>
        <v>0</v>
      </c>
      <c r="M16" s="481">
        <f t="shared" si="1"/>
        <v>0</v>
      </c>
      <c r="N16" s="336" t="s">
        <v>185</v>
      </c>
      <c r="O16" s="300"/>
      <c r="P16" s="298">
        <v>126358781.62</v>
      </c>
      <c r="Q16" s="298">
        <v>145010464.0581097</v>
      </c>
      <c r="R16" s="1137" t="s">
        <v>379</v>
      </c>
      <c r="S16" s="1138"/>
      <c r="T16" s="252"/>
      <c r="U16" s="1139" t="s">
        <v>3515</v>
      </c>
      <c r="V16" s="545"/>
      <c r="W16" s="298">
        <v>-2456421981.4128709</v>
      </c>
      <c r="X16" s="298">
        <v>-2456421981.4128709</v>
      </c>
      <c r="Y16" s="304">
        <f t="shared" si="2"/>
        <v>-2456421981.4128709</v>
      </c>
      <c r="Z16" s="282" t="s">
        <v>112</v>
      </c>
      <c r="AA16" s="282" t="s">
        <v>54</v>
      </c>
      <c r="AB16" s="547">
        <v>0</v>
      </c>
      <c r="AC16" s="300">
        <f t="shared" si="9"/>
        <v>0</v>
      </c>
      <c r="AD16" s="304">
        <f t="shared" si="3"/>
        <v>0</v>
      </c>
      <c r="AE16" s="555"/>
      <c r="AF16" s="346"/>
      <c r="AG16" s="300" t="s">
        <v>54</v>
      </c>
      <c r="AH16" s="300">
        <v>0</v>
      </c>
      <c r="AI16" s="300">
        <f t="shared" si="10"/>
        <v>0</v>
      </c>
      <c r="AJ16" s="304">
        <f t="shared" si="4"/>
        <v>0</v>
      </c>
      <c r="AK16" s="325" t="s">
        <v>54</v>
      </c>
      <c r="AL16" s="300">
        <v>0</v>
      </c>
      <c r="AM16" s="300">
        <f t="shared" si="11"/>
        <v>0</v>
      </c>
      <c r="AN16" s="321">
        <f t="shared" si="5"/>
        <v>0</v>
      </c>
      <c r="AO16" s="336"/>
      <c r="AP16" s="300"/>
      <c r="AQ16" s="300"/>
      <c r="AR16" s="304"/>
      <c r="AS16" s="336"/>
      <c r="AT16" s="300"/>
      <c r="AU16" s="259">
        <v>365</v>
      </c>
      <c r="AV16" s="435">
        <v>646394580.5249989</v>
      </c>
      <c r="AW16" s="436">
        <v>0.11829233483397059</v>
      </c>
      <c r="AX16" s="435">
        <v>646394580.5249989</v>
      </c>
      <c r="AY16" s="436">
        <v>0.11829233483397059</v>
      </c>
      <c r="AZ16" s="449">
        <f t="shared" si="6"/>
        <v>0.11829233483397059</v>
      </c>
      <c r="BA16" s="325" t="s">
        <v>70</v>
      </c>
      <c r="BB16" s="281" t="s">
        <v>106</v>
      </c>
      <c r="BC16" s="281" t="str">
        <f t="shared" si="13"/>
        <v>DDSTPWYP</v>
      </c>
      <c r="BD16" s="285">
        <v>2.8272708810753083E-2</v>
      </c>
      <c r="BE16" s="284">
        <f t="shared" si="14"/>
        <v>2.8272708810753083E-2</v>
      </c>
      <c r="BF16" s="292">
        <f t="shared" si="7"/>
        <v>2.8272708810753083E-2</v>
      </c>
      <c r="BG16" s="282" t="s">
        <v>13</v>
      </c>
      <c r="BH16" s="282" t="s">
        <v>1</v>
      </c>
      <c r="BI16" s="282" t="str">
        <f t="shared" si="15"/>
        <v>HYDPDGP</v>
      </c>
      <c r="BJ16" s="363">
        <v>-1.0119157077275181E-2</v>
      </c>
      <c r="BK16" s="363">
        <f>SUMIF('Retirement Rates'!$C$8:$C$83,Scenarios!BI16,'Retirement Rates'!$AE$8:$AE$83)</f>
        <v>-1.3014549230833899E-2</v>
      </c>
      <c r="BL16" s="296">
        <f t="shared" si="8"/>
        <v>-1.3014549230833899E-2</v>
      </c>
      <c r="BM16" s="370">
        <f t="shared" si="18"/>
        <v>40877</v>
      </c>
      <c r="BN16" s="736">
        <v>2</v>
      </c>
      <c r="BO16" s="372" t="str">
        <f t="shared" si="16"/>
        <v>Actuals</v>
      </c>
    </row>
    <row r="17" spans="1:67" ht="13.5" thickBot="1">
      <c r="A17" s="263" t="s">
        <v>3589</v>
      </c>
      <c r="B17" s="252" t="s">
        <v>31</v>
      </c>
      <c r="C17" s="1026">
        <f>'JAM Inputs'!S1306+'JAM Inputs'!T1306</f>
        <v>10040264200.644135</v>
      </c>
      <c r="D17" s="1026">
        <f>'JAM Inputs'!S1306+'JAM Inputs'!U1306</f>
        <v>10052497796.215082</v>
      </c>
      <c r="E17" s="1026">
        <f t="shared" ref="E17:E18" si="21">D17-C17</f>
        <v>12233595.570947647</v>
      </c>
      <c r="G17" s="689">
        <f t="shared" si="20"/>
        <v>40847</v>
      </c>
      <c r="H17" s="737">
        <v>2</v>
      </c>
      <c r="I17" s="290" t="str">
        <f t="shared" si="19"/>
        <v>Actuals</v>
      </c>
      <c r="J17" s="734" t="s">
        <v>113</v>
      </c>
      <c r="K17" s="300">
        <v>520843160.47000003</v>
      </c>
      <c r="L17" s="300">
        <f t="shared" si="0"/>
        <v>520843160.47000003</v>
      </c>
      <c r="M17" s="481">
        <f t="shared" si="1"/>
        <v>520843160.47000003</v>
      </c>
      <c r="N17" s="336"/>
      <c r="O17" s="300"/>
      <c r="P17" s="300"/>
      <c r="Q17" s="300"/>
      <c r="R17" s="706"/>
      <c r="S17" s="297"/>
      <c r="T17" s="252"/>
      <c r="U17" s="1139"/>
      <c r="V17" s="545"/>
      <c r="W17" s="547"/>
      <c r="X17" s="547"/>
      <c r="Y17" s="304">
        <f t="shared" si="2"/>
        <v>0</v>
      </c>
      <c r="Z17" s="282" t="s">
        <v>113</v>
      </c>
      <c r="AA17" s="282" t="s">
        <v>55</v>
      </c>
      <c r="AB17" s="547">
        <v>-168303055.88999999</v>
      </c>
      <c r="AC17" s="300">
        <f t="shared" si="9"/>
        <v>-168303055.88999999</v>
      </c>
      <c r="AD17" s="304">
        <f t="shared" si="3"/>
        <v>-168303055.88999999</v>
      </c>
      <c r="AE17" s="555"/>
      <c r="AF17" s="346"/>
      <c r="AG17" s="300" t="s">
        <v>55</v>
      </c>
      <c r="AH17" s="300">
        <v>520843160.47000003</v>
      </c>
      <c r="AI17" s="300">
        <f t="shared" si="10"/>
        <v>520843160.47000003</v>
      </c>
      <c r="AJ17" s="304">
        <f t="shared" si="4"/>
        <v>520843160.47000003</v>
      </c>
      <c r="AK17" s="325" t="s">
        <v>55</v>
      </c>
      <c r="AL17" s="300">
        <v>520843160.47000003</v>
      </c>
      <c r="AM17" s="300">
        <f t="shared" si="11"/>
        <v>520843160.47000003</v>
      </c>
      <c r="AN17" s="321">
        <f t="shared" si="5"/>
        <v>520843160.47000003</v>
      </c>
      <c r="AO17" s="336"/>
      <c r="AP17" s="300"/>
      <c r="AQ17" s="300"/>
      <c r="AR17" s="304"/>
      <c r="AS17" s="336"/>
      <c r="AT17" s="300"/>
      <c r="AU17" s="259">
        <v>366</v>
      </c>
      <c r="AV17" s="435">
        <v>299707579.47999978</v>
      </c>
      <c r="AW17" s="436">
        <v>5.4847473064102925E-2</v>
      </c>
      <c r="AX17" s="435">
        <v>299707579.47999978</v>
      </c>
      <c r="AY17" s="436">
        <v>5.4847473064102925E-2</v>
      </c>
      <c r="AZ17" s="449">
        <f t="shared" si="6"/>
        <v>5.4847473064102925E-2</v>
      </c>
      <c r="BA17" s="325" t="s">
        <v>73</v>
      </c>
      <c r="BB17" s="281" t="s">
        <v>106</v>
      </c>
      <c r="BC17" s="281" t="str">
        <f t="shared" si="13"/>
        <v>DDSTPWYU</v>
      </c>
      <c r="BD17" s="285">
        <v>2.9904363242890954E-2</v>
      </c>
      <c r="BE17" s="284">
        <f t="shared" si="14"/>
        <v>2.9904363242890954E-2</v>
      </c>
      <c r="BF17" s="292">
        <f t="shared" si="7"/>
        <v>2.9904363242890954E-2</v>
      </c>
      <c r="BG17" s="282" t="s">
        <v>13</v>
      </c>
      <c r="BH17" s="282" t="s">
        <v>5</v>
      </c>
      <c r="BI17" s="282" t="str">
        <f t="shared" si="15"/>
        <v>HYDPDGU</v>
      </c>
      <c r="BJ17" s="363">
        <v>-1.9898565750515271E-2</v>
      </c>
      <c r="BK17" s="363">
        <f>SUMIF('Retirement Rates'!$C$8:$C$83,Scenarios!BI17,'Retirement Rates'!$AE$8:$AE$83)</f>
        <v>-1.796912969920738E-2</v>
      </c>
      <c r="BL17" s="296">
        <f t="shared" si="8"/>
        <v>-1.796912969920738E-2</v>
      </c>
      <c r="BM17" s="370">
        <f t="shared" si="18"/>
        <v>40908</v>
      </c>
      <c r="BN17" s="736">
        <v>2</v>
      </c>
      <c r="BO17" s="372" t="str">
        <f t="shared" si="16"/>
        <v>Actuals</v>
      </c>
    </row>
    <row r="18" spans="1:67" ht="13.5" thickBot="1">
      <c r="A18" s="263" t="s">
        <v>1384</v>
      </c>
      <c r="B18" s="252" t="s">
        <v>31</v>
      </c>
      <c r="C18" s="1027">
        <f>'JAM Inputs'!S1307+'JAM Inputs'!T1307</f>
        <v>-3133974155.0645871</v>
      </c>
      <c r="D18" s="1027">
        <f>'JAM Inputs'!S1307+'JAM Inputs'!U1307</f>
        <v>-3139559724.2125425</v>
      </c>
      <c r="E18" s="1027">
        <f t="shared" si="21"/>
        <v>-5585569.1479554176</v>
      </c>
      <c r="G18" s="689">
        <f t="shared" si="20"/>
        <v>40877</v>
      </c>
      <c r="H18" s="737">
        <v>2</v>
      </c>
      <c r="I18" s="290" t="str">
        <f t="shared" si="19"/>
        <v>Actuals</v>
      </c>
      <c r="J18" s="734"/>
      <c r="K18" s="298">
        <v>6076962382.4400015</v>
      </c>
      <c r="L18" s="298">
        <f t="shared" si="0"/>
        <v>6076962382.4400015</v>
      </c>
      <c r="M18" s="489">
        <f t="shared" si="1"/>
        <v>6076962382.4400015</v>
      </c>
      <c r="N18" s="491" t="s">
        <v>186</v>
      </c>
      <c r="O18" s="300"/>
      <c r="P18" s="300"/>
      <c r="Q18" s="300"/>
      <c r="R18" s="716" t="s">
        <v>726</v>
      </c>
      <c r="S18" s="808" t="s">
        <v>351</v>
      </c>
      <c r="T18" s="276" t="s">
        <v>352</v>
      </c>
      <c r="U18" s="1140"/>
      <c r="V18" s="545"/>
      <c r="W18" s="547"/>
      <c r="X18" s="547"/>
      <c r="Y18" s="304">
        <f t="shared" si="2"/>
        <v>0</v>
      </c>
      <c r="Z18" s="282"/>
      <c r="AA18" s="282"/>
      <c r="AB18" s="298">
        <v>-2423217118.9757442</v>
      </c>
      <c r="AC18" s="298">
        <f t="shared" si="9"/>
        <v>-2423217118.9757442</v>
      </c>
      <c r="AD18" s="304">
        <f t="shared" si="3"/>
        <v>-2423217118.9757442</v>
      </c>
      <c r="AE18" s="555" t="s">
        <v>993</v>
      </c>
      <c r="AF18" s="346">
        <v>-130408698.48882455</v>
      </c>
      <c r="AG18" s="300"/>
      <c r="AH18" s="298">
        <v>6076962382.4400015</v>
      </c>
      <c r="AI18" s="298">
        <f t="shared" si="10"/>
        <v>6076962382.4400015</v>
      </c>
      <c r="AJ18" s="305">
        <f t="shared" si="4"/>
        <v>6076962382.4400015</v>
      </c>
      <c r="AK18" s="325"/>
      <c r="AL18" s="298">
        <v>6076962382.4400015</v>
      </c>
      <c r="AM18" s="298">
        <f t="shared" si="11"/>
        <v>6076962382.4400015</v>
      </c>
      <c r="AN18" s="322">
        <f t="shared" si="5"/>
        <v>6076962382.4400015</v>
      </c>
      <c r="AO18" s="336" t="s">
        <v>436</v>
      </c>
      <c r="AP18" s="300">
        <v>193945990.64499989</v>
      </c>
      <c r="AQ18" s="300">
        <f t="shared" si="12"/>
        <v>193945990.64499989</v>
      </c>
      <c r="AR18" s="304">
        <f>IF($AP$6=1,AP18,AQ18)</f>
        <v>193945990.64499989</v>
      </c>
      <c r="AS18" s="336" t="s">
        <v>436</v>
      </c>
      <c r="AT18" s="300">
        <v>187310803.93078926</v>
      </c>
      <c r="AU18" s="259">
        <v>367</v>
      </c>
      <c r="AV18" s="435">
        <v>715566597.43499875</v>
      </c>
      <c r="AW18" s="436">
        <v>0.13095104150012638</v>
      </c>
      <c r="AX18" s="435">
        <v>715566597.43499875</v>
      </c>
      <c r="AY18" s="436">
        <v>0.13095104150012638</v>
      </c>
      <c r="AZ18" s="449">
        <f t="shared" si="6"/>
        <v>0.13095104150012638</v>
      </c>
      <c r="BA18" s="325" t="s">
        <v>74</v>
      </c>
      <c r="BB18" s="281" t="s">
        <v>106</v>
      </c>
      <c r="BC18" s="281" t="str">
        <f t="shared" si="13"/>
        <v>DGNLPCA</v>
      </c>
      <c r="BD18" s="285">
        <v>2.1924465494319489E-2</v>
      </c>
      <c r="BE18" s="284">
        <f t="shared" si="14"/>
        <v>2.1924465494319489E-2</v>
      </c>
      <c r="BF18" s="292">
        <f t="shared" si="7"/>
        <v>2.1924465494319489E-2</v>
      </c>
      <c r="BG18" s="282" t="s">
        <v>13</v>
      </c>
      <c r="BH18" s="282" t="s">
        <v>1356</v>
      </c>
      <c r="BI18" s="282" t="str">
        <f t="shared" si="15"/>
        <v>HYDPNUTIL</v>
      </c>
      <c r="BJ18" s="363">
        <v>-0.21052631578947367</v>
      </c>
      <c r="BK18" s="363">
        <f>SUMIF('Retirement Rates'!$C$8:$C$83,Scenarios!BI18,'Retirement Rates'!$AE$8:$AE$83)</f>
        <v>-0.2</v>
      </c>
      <c r="BL18" s="296">
        <f t="shared" si="8"/>
        <v>-0.2</v>
      </c>
      <c r="BM18" s="370">
        <f t="shared" si="18"/>
        <v>40939</v>
      </c>
      <c r="BN18" s="736">
        <v>2</v>
      </c>
      <c r="BO18" s="372" t="str">
        <f t="shared" si="16"/>
        <v>Actuals</v>
      </c>
    </row>
    <row r="19" spans="1:67" ht="13.5" thickBot="1">
      <c r="A19" s="263"/>
      <c r="B19" s="252"/>
      <c r="C19" s="252"/>
      <c r="D19" s="252"/>
      <c r="E19" s="265"/>
      <c r="G19" s="689">
        <f t="shared" si="20"/>
        <v>40908</v>
      </c>
      <c r="H19" s="737">
        <v>2</v>
      </c>
      <c r="I19" s="290" t="str">
        <f t="shared" si="19"/>
        <v>Actuals</v>
      </c>
      <c r="J19" s="734"/>
      <c r="K19" s="300"/>
      <c r="L19" s="300"/>
      <c r="M19" s="481"/>
      <c r="N19" s="336" t="s">
        <v>0</v>
      </c>
      <c r="O19" s="300" t="s">
        <v>843</v>
      </c>
      <c r="P19" s="300">
        <v>2929785.4099999997</v>
      </c>
      <c r="Q19" s="300">
        <v>2896020.3954017386</v>
      </c>
      <c r="R19" s="707" t="str">
        <f t="shared" ref="R19:R41" si="22">$R$16&amp;S19</f>
        <v>Vehicle Depreciation40755</v>
      </c>
      <c r="S19" s="713">
        <f>EOMONTH(E7,1)</f>
        <v>40755</v>
      </c>
      <c r="T19" s="736">
        <v>2</v>
      </c>
      <c r="U19" s="290" t="str">
        <f t="shared" ref="U19:U41" si="23">VLOOKUP(T19,$S$12:$T$15,2,0)</f>
        <v>Actuals</v>
      </c>
      <c r="V19" s="545" t="s">
        <v>993</v>
      </c>
      <c r="W19" s="547">
        <v>-131356712.66499999</v>
      </c>
      <c r="X19" s="547">
        <v>-131356712.66499999</v>
      </c>
      <c r="Y19" s="304">
        <f t="shared" si="2"/>
        <v>-131356712.66499999</v>
      </c>
      <c r="Z19" s="282"/>
      <c r="AA19" s="282"/>
      <c r="AB19" s="547"/>
      <c r="AC19" s="300">
        <f t="shared" si="9"/>
        <v>0</v>
      </c>
      <c r="AD19" s="304">
        <f t="shared" si="3"/>
        <v>0</v>
      </c>
      <c r="AE19" s="555" t="s">
        <v>994</v>
      </c>
      <c r="AF19" s="346">
        <v>-28700170.711990971</v>
      </c>
      <c r="AG19" s="300"/>
      <c r="AH19" s="300"/>
      <c r="AI19" s="300"/>
      <c r="AJ19" s="304"/>
      <c r="AK19" s="325"/>
      <c r="AL19" s="300"/>
      <c r="AM19" s="300"/>
      <c r="AN19" s="321"/>
      <c r="AO19" s="336" t="s">
        <v>437</v>
      </c>
      <c r="AP19" s="300">
        <v>43862600.709999993</v>
      </c>
      <c r="AQ19" s="300">
        <f t="shared" si="12"/>
        <v>43862600.709999993</v>
      </c>
      <c r="AR19" s="304">
        <f>IF($AP$6=1,AP19,AQ19)</f>
        <v>43862600.709999993</v>
      </c>
      <c r="AS19" s="336" t="s">
        <v>437</v>
      </c>
      <c r="AT19" s="300">
        <v>41836315.995137654</v>
      </c>
      <c r="AU19" s="259">
        <v>368</v>
      </c>
      <c r="AV19" s="435">
        <v>1090640850.4649978</v>
      </c>
      <c r="AW19" s="436">
        <v>0.19959086377553936</v>
      </c>
      <c r="AX19" s="435">
        <v>1090640850.4649978</v>
      </c>
      <c r="AY19" s="436">
        <v>0.19959086377553936</v>
      </c>
      <c r="AZ19" s="449">
        <f t="shared" si="6"/>
        <v>0.19959086377553936</v>
      </c>
      <c r="BA19" s="325" t="s">
        <v>87</v>
      </c>
      <c r="BB19" s="281" t="s">
        <v>106</v>
      </c>
      <c r="BC19" s="281" t="str">
        <f t="shared" si="13"/>
        <v>DGNLPCN</v>
      </c>
      <c r="BD19" s="285">
        <v>8.0646195140174418E-2</v>
      </c>
      <c r="BE19" s="284">
        <f t="shared" si="14"/>
        <v>8.0646195140174418E-2</v>
      </c>
      <c r="BF19" s="292">
        <f t="shared" si="7"/>
        <v>8.0646195140174418E-2</v>
      </c>
      <c r="BG19" s="282" t="s">
        <v>13</v>
      </c>
      <c r="BH19" s="282" t="s">
        <v>14</v>
      </c>
      <c r="BI19" s="282" t="str">
        <f t="shared" si="15"/>
        <v>HYDPSG-P</v>
      </c>
      <c r="BJ19" s="363">
        <v>-1.0055390868865394E-2</v>
      </c>
      <c r="BK19" s="363">
        <f>SUMIF('Retirement Rates'!$C$8:$C$83,Scenarios!BI19,'Retirement Rates'!$AE$8:$AE$83)</f>
        <v>-1.1444106197319809E-2</v>
      </c>
      <c r="BL19" s="296">
        <f t="shared" si="8"/>
        <v>-1.1444106197319809E-2</v>
      </c>
      <c r="BM19" s="370">
        <f t="shared" si="18"/>
        <v>40968</v>
      </c>
      <c r="BN19" s="736">
        <v>2</v>
      </c>
      <c r="BO19" s="372" t="str">
        <f t="shared" si="16"/>
        <v>Actuals</v>
      </c>
    </row>
    <row r="20" spans="1:67" ht="13.5" thickBot="1">
      <c r="A20" s="263"/>
      <c r="B20" s="252"/>
      <c r="C20" s="252"/>
      <c r="D20" s="252"/>
      <c r="E20" s="265"/>
      <c r="G20" s="689">
        <f t="shared" si="20"/>
        <v>40939</v>
      </c>
      <c r="H20" s="737">
        <v>2</v>
      </c>
      <c r="I20" s="290" t="str">
        <f t="shared" si="19"/>
        <v>Actuals</v>
      </c>
      <c r="J20" s="734"/>
      <c r="K20" s="300"/>
      <c r="L20" s="300"/>
      <c r="M20" s="481"/>
      <c r="N20" s="336" t="s">
        <v>4</v>
      </c>
      <c r="O20" s="300" t="s">
        <v>844</v>
      </c>
      <c r="P20" s="300">
        <v>1004088.82</v>
      </c>
      <c r="Q20" s="300">
        <v>932894.87124647072</v>
      </c>
      <c r="R20" s="707" t="str">
        <f t="shared" si="22"/>
        <v>Vehicle Depreciation40786</v>
      </c>
      <c r="S20" s="713">
        <f>EOMONTH(S19,1)</f>
        <v>40786</v>
      </c>
      <c r="T20" s="736">
        <v>2</v>
      </c>
      <c r="U20" s="290" t="str">
        <f t="shared" si="23"/>
        <v>Actuals</v>
      </c>
      <c r="V20" s="545" t="s">
        <v>994</v>
      </c>
      <c r="W20" s="547">
        <v>-28993762.475000001</v>
      </c>
      <c r="X20" s="547">
        <v>-28993762.475000001</v>
      </c>
      <c r="Y20" s="304">
        <f t="shared" si="2"/>
        <v>-28993762.475000001</v>
      </c>
      <c r="Z20" s="282"/>
      <c r="AA20" s="282"/>
      <c r="AB20" s="547"/>
      <c r="AC20" s="300">
        <f t="shared" si="9"/>
        <v>0</v>
      </c>
      <c r="AD20" s="304">
        <f t="shared" si="3"/>
        <v>0</v>
      </c>
      <c r="AE20" s="555" t="s">
        <v>995</v>
      </c>
      <c r="AF20" s="346">
        <v>-44062252.318487883</v>
      </c>
      <c r="AG20" s="300"/>
      <c r="AH20" s="300"/>
      <c r="AI20" s="300"/>
      <c r="AJ20" s="304"/>
      <c r="AK20" s="325"/>
      <c r="AL20" s="300"/>
      <c r="AM20" s="300"/>
      <c r="AN20" s="321"/>
      <c r="AO20" s="336" t="s">
        <v>438</v>
      </c>
      <c r="AP20" s="300">
        <v>242873622.80499977</v>
      </c>
      <c r="AQ20" s="300">
        <f t="shared" si="12"/>
        <v>242873622.80499977</v>
      </c>
      <c r="AR20" s="304">
        <f>IF($AP$6=1,AP20,AQ20)</f>
        <v>242873622.80499977</v>
      </c>
      <c r="AS20" s="336" t="s">
        <v>438</v>
      </c>
      <c r="AT20" s="300">
        <v>421779435.78847253</v>
      </c>
      <c r="AU20" s="259">
        <v>369</v>
      </c>
      <c r="AV20" s="435">
        <v>581571747.84999979</v>
      </c>
      <c r="AW20" s="436">
        <v>0.10642954319136508</v>
      </c>
      <c r="AX20" s="435">
        <v>581571747.84999979</v>
      </c>
      <c r="AY20" s="436">
        <v>0.10642954319136508</v>
      </c>
      <c r="AZ20" s="449">
        <f t="shared" si="6"/>
        <v>0.10642954319136508</v>
      </c>
      <c r="BA20" s="325" t="s">
        <v>81</v>
      </c>
      <c r="BB20" s="281" t="s">
        <v>106</v>
      </c>
      <c r="BC20" s="281" t="str">
        <f t="shared" si="13"/>
        <v>DGNLPDGP</v>
      </c>
      <c r="BD20" s="285">
        <v>3.1281306059259641E-2</v>
      </c>
      <c r="BE20" s="284">
        <f t="shared" si="14"/>
        <v>3.1281306059259641E-2</v>
      </c>
      <c r="BF20" s="292">
        <f t="shared" si="7"/>
        <v>3.1281306059259641E-2</v>
      </c>
      <c r="BG20" s="282" t="s">
        <v>13</v>
      </c>
      <c r="BH20" s="282" t="s">
        <v>15</v>
      </c>
      <c r="BI20" s="282" t="str">
        <f t="shared" si="15"/>
        <v>HYDPSG-U</v>
      </c>
      <c r="BJ20" s="363">
        <v>-1.4026373675035555E-2</v>
      </c>
      <c r="BK20" s="363">
        <f>SUMIF('Retirement Rates'!$C$8:$C$83,Scenarios!BI20,'Retirement Rates'!$AE$8:$AE$83)</f>
        <v>-1.0450960590775635E-2</v>
      </c>
      <c r="BL20" s="296">
        <f t="shared" si="8"/>
        <v>-1.0450960590775635E-2</v>
      </c>
      <c r="BM20" s="370">
        <f t="shared" si="18"/>
        <v>40999</v>
      </c>
      <c r="BN20" s="736">
        <v>1</v>
      </c>
      <c r="BO20" s="372" t="str">
        <f t="shared" si="16"/>
        <v>Filed Formula</v>
      </c>
    </row>
    <row r="21" spans="1:67" ht="13.5" thickBot="1">
      <c r="A21" s="263"/>
      <c r="B21" s="252"/>
      <c r="C21" s="252"/>
      <c r="D21" s="252"/>
      <c r="E21" s="265"/>
      <c r="G21" s="689">
        <f t="shared" si="20"/>
        <v>40968</v>
      </c>
      <c r="H21" s="737">
        <v>2</v>
      </c>
      <c r="I21" s="290" t="str">
        <f t="shared" si="19"/>
        <v>Actuals</v>
      </c>
      <c r="J21" s="734" t="s">
        <v>114</v>
      </c>
      <c r="K21" s="300">
        <v>193652145.31</v>
      </c>
      <c r="L21" s="300">
        <f>K21</f>
        <v>193652145.31</v>
      </c>
      <c r="M21" s="481">
        <f>IF($K$6=1,K21,L21)</f>
        <v>193652145.31</v>
      </c>
      <c r="N21" s="336" t="s">
        <v>6</v>
      </c>
      <c r="O21" s="300" t="s">
        <v>845</v>
      </c>
      <c r="P21" s="300">
        <v>4814921.8785714265</v>
      </c>
      <c r="Q21" s="300">
        <v>8104823.8708189847</v>
      </c>
      <c r="R21" s="707" t="str">
        <f t="shared" si="22"/>
        <v>Vehicle Depreciation40816</v>
      </c>
      <c r="S21" s="713">
        <f t="shared" ref="S21:S41" si="24">EOMONTH(S20,1)</f>
        <v>40816</v>
      </c>
      <c r="T21" s="736">
        <v>2</v>
      </c>
      <c r="U21" s="290" t="str">
        <f t="shared" si="23"/>
        <v>Actuals</v>
      </c>
      <c r="V21" s="545" t="s">
        <v>995</v>
      </c>
      <c r="W21" s="547">
        <v>-57759907.585000001</v>
      </c>
      <c r="X21" s="547">
        <v>-57759907.585000001</v>
      </c>
      <c r="Y21" s="304">
        <f t="shared" si="2"/>
        <v>-57759907.585000001</v>
      </c>
      <c r="Z21" s="282" t="s">
        <v>114</v>
      </c>
      <c r="AA21" s="282" t="s">
        <v>56</v>
      </c>
      <c r="AB21" s="547">
        <v>-132598114.20000002</v>
      </c>
      <c r="AC21" s="300">
        <f t="shared" si="9"/>
        <v>-132598114.20000002</v>
      </c>
      <c r="AD21" s="304">
        <f t="shared" si="3"/>
        <v>-132598114.20000002</v>
      </c>
      <c r="AE21" s="555" t="s">
        <v>996</v>
      </c>
      <c r="AF21" s="346">
        <v>-21112209.446569126</v>
      </c>
      <c r="AG21" s="300" t="s">
        <v>56</v>
      </c>
      <c r="AH21" s="300">
        <v>193652145.31</v>
      </c>
      <c r="AI21" s="300">
        <f t="shared" ref="AI21:AI24" si="25">AH21</f>
        <v>193652145.31</v>
      </c>
      <c r="AJ21" s="304">
        <f t="shared" ref="AJ21:AJ26" si="26">IF($AH$6=1,AH21,AI21)</f>
        <v>193652145.31</v>
      </c>
      <c r="AK21" s="325" t="s">
        <v>56</v>
      </c>
      <c r="AL21" s="300">
        <v>193652145.31</v>
      </c>
      <c r="AM21" s="300">
        <f t="shared" si="11"/>
        <v>193652145.31</v>
      </c>
      <c r="AN21" s="321">
        <f>IF($AL$6=1,AL21,AM21)</f>
        <v>193652145.31</v>
      </c>
      <c r="AO21" s="336" t="s">
        <v>439</v>
      </c>
      <c r="AP21" s="300">
        <v>89016429.10999988</v>
      </c>
      <c r="AQ21" s="300">
        <f t="shared" si="12"/>
        <v>89016429.10999988</v>
      </c>
      <c r="AR21" s="304">
        <f>IF($AP$6=1,AP21,AQ21)</f>
        <v>89016429.10999988</v>
      </c>
      <c r="AS21" s="336" t="s">
        <v>439</v>
      </c>
      <c r="AT21" s="300">
        <v>109955729.04754145</v>
      </c>
      <c r="AU21" s="259">
        <v>370</v>
      </c>
      <c r="AV21" s="435">
        <v>182626154.43499991</v>
      </c>
      <c r="AW21" s="436">
        <v>3.3421187090274404E-2</v>
      </c>
      <c r="AX21" s="435">
        <v>182626154.43499991</v>
      </c>
      <c r="AY21" s="436">
        <v>3.3421187090274404E-2</v>
      </c>
      <c r="AZ21" s="449">
        <f t="shared" si="6"/>
        <v>3.3421187090274404E-2</v>
      </c>
      <c r="BA21" s="325" t="s">
        <v>82</v>
      </c>
      <c r="BB21" s="281" t="s">
        <v>106</v>
      </c>
      <c r="BC21" s="281" t="str">
        <f t="shared" si="13"/>
        <v>DGNLPDGU</v>
      </c>
      <c r="BD21" s="285">
        <v>2.4838299365672983E-2</v>
      </c>
      <c r="BE21" s="284">
        <f t="shared" si="14"/>
        <v>2.4838299365672983E-2</v>
      </c>
      <c r="BF21" s="292">
        <f t="shared" si="7"/>
        <v>2.4838299365672983E-2</v>
      </c>
      <c r="BG21" s="282" t="s">
        <v>16</v>
      </c>
      <c r="BH21" s="282" t="s">
        <v>5</v>
      </c>
      <c r="BI21" s="282" t="str">
        <f t="shared" si="15"/>
        <v>OTHPDGU</v>
      </c>
      <c r="BJ21" s="363">
        <v>-1.7974475177058365E-2</v>
      </c>
      <c r="BK21" s="363">
        <f>SUMIF('Retirement Rates'!$C$8:$C$83,Scenarios!BI21,'Retirement Rates'!$AE$8:$AE$83)</f>
        <v>-0.10934854477297487</v>
      </c>
      <c r="BL21" s="296">
        <f t="shared" si="8"/>
        <v>-0.10934854477297487</v>
      </c>
      <c r="BM21" s="370">
        <f t="shared" si="18"/>
        <v>41029</v>
      </c>
      <c r="BN21" s="736">
        <v>1</v>
      </c>
      <c r="BO21" s="372" t="str">
        <f t="shared" si="16"/>
        <v>Filed Formula</v>
      </c>
    </row>
    <row r="22" spans="1:67" ht="13.5" thickBot="1">
      <c r="A22" s="1120" t="s">
        <v>3652</v>
      </c>
      <c r="B22" s="1121"/>
      <c r="C22" s="1121"/>
      <c r="D22" s="1121"/>
      <c r="E22" s="1122"/>
      <c r="G22" s="689">
        <f t="shared" si="20"/>
        <v>40999</v>
      </c>
      <c r="H22" s="737">
        <v>2</v>
      </c>
      <c r="I22" s="290" t="str">
        <f t="shared" si="19"/>
        <v>Actuals</v>
      </c>
      <c r="J22" s="734" t="s">
        <v>115</v>
      </c>
      <c r="K22" s="300">
        <v>43721884.589999996</v>
      </c>
      <c r="L22" s="300">
        <f>K22</f>
        <v>43721884.589999996</v>
      </c>
      <c r="M22" s="481">
        <f>IF($K$6=1,K22,L22)</f>
        <v>43721884.589999996</v>
      </c>
      <c r="N22" s="336" t="s">
        <v>6</v>
      </c>
      <c r="O22" s="300" t="s">
        <v>846</v>
      </c>
      <c r="P22" s="300">
        <v>2344785.44</v>
      </c>
      <c r="Q22" s="300">
        <v>3005105.4892063155</v>
      </c>
      <c r="R22" s="707" t="str">
        <f t="shared" si="22"/>
        <v>Vehicle Depreciation40847</v>
      </c>
      <c r="S22" s="713">
        <f t="shared" si="24"/>
        <v>40847</v>
      </c>
      <c r="T22" s="736">
        <v>2</v>
      </c>
      <c r="U22" s="290" t="str">
        <f t="shared" si="23"/>
        <v>Actuals</v>
      </c>
      <c r="V22" s="545" t="s">
        <v>996</v>
      </c>
      <c r="W22" s="547">
        <v>-16073826.145</v>
      </c>
      <c r="X22" s="547">
        <v>-16073826.145</v>
      </c>
      <c r="Y22" s="304">
        <f t="shared" si="2"/>
        <v>-16073826.145</v>
      </c>
      <c r="Z22" s="282" t="s">
        <v>115</v>
      </c>
      <c r="AA22" s="282" t="s">
        <v>57</v>
      </c>
      <c r="AB22" s="547">
        <v>-29241673.75</v>
      </c>
      <c r="AC22" s="300">
        <f t="shared" si="9"/>
        <v>-29241673.75</v>
      </c>
      <c r="AD22" s="304">
        <f t="shared" si="3"/>
        <v>-29241673.75</v>
      </c>
      <c r="AE22" s="555"/>
      <c r="AF22" s="347">
        <v>-224283330.96587253</v>
      </c>
      <c r="AG22" s="300" t="s">
        <v>57</v>
      </c>
      <c r="AH22" s="300">
        <v>43721884.589999996</v>
      </c>
      <c r="AI22" s="300">
        <f t="shared" si="25"/>
        <v>43721884.589999996</v>
      </c>
      <c r="AJ22" s="304">
        <f t="shared" si="26"/>
        <v>43721884.589999996</v>
      </c>
      <c r="AK22" s="325" t="s">
        <v>57</v>
      </c>
      <c r="AL22" s="300">
        <v>43721884.589999996</v>
      </c>
      <c r="AM22" s="300">
        <f t="shared" si="11"/>
        <v>43721884.589999996</v>
      </c>
      <c r="AN22" s="321">
        <f>IF($AL$6=1,AL22,AM22)</f>
        <v>43721884.589999996</v>
      </c>
      <c r="AO22" s="336"/>
      <c r="AP22" s="298">
        <v>569698643.2699995</v>
      </c>
      <c r="AQ22" s="298">
        <f t="shared" si="12"/>
        <v>569698643.2699995</v>
      </c>
      <c r="AR22" s="305">
        <f>IF($AP$6=1,AP22,AQ22)</f>
        <v>569698643.2699995</v>
      </c>
      <c r="AS22" s="336"/>
      <c r="AT22" s="298">
        <v>760882284.76194096</v>
      </c>
      <c r="AU22" s="259">
        <v>371</v>
      </c>
      <c r="AV22" s="435">
        <v>8800157.9400000013</v>
      </c>
      <c r="AW22" s="436">
        <v>1.6104578549913217E-3</v>
      </c>
      <c r="AX22" s="435">
        <v>8800157.9400000013</v>
      </c>
      <c r="AY22" s="436">
        <v>1.6104578549913217E-3</v>
      </c>
      <c r="AZ22" s="449">
        <f t="shared" si="6"/>
        <v>1.6104578549913217E-3</v>
      </c>
      <c r="BA22" s="325" t="s">
        <v>79</v>
      </c>
      <c r="BB22" s="281" t="s">
        <v>106</v>
      </c>
      <c r="BC22" s="281" t="str">
        <f t="shared" si="13"/>
        <v>DGNLPID</v>
      </c>
      <c r="BD22" s="285">
        <v>2.2833031606655972E-2</v>
      </c>
      <c r="BE22" s="284">
        <f t="shared" si="14"/>
        <v>2.2833031606655972E-2</v>
      </c>
      <c r="BF22" s="292">
        <f t="shared" si="7"/>
        <v>2.2833031606655972E-2</v>
      </c>
      <c r="BG22" s="282" t="s">
        <v>16</v>
      </c>
      <c r="BH22" s="282" t="s">
        <v>1356</v>
      </c>
      <c r="BI22" s="282" t="str">
        <f t="shared" si="15"/>
        <v>OTHPNUTIL</v>
      </c>
      <c r="BJ22" s="363">
        <v>0</v>
      </c>
      <c r="BK22" s="363">
        <f>SUMIF('Retirement Rates'!$C$8:$C$83,Scenarios!BI22,'Retirement Rates'!$AE$8:$AE$83)</f>
        <v>0</v>
      </c>
      <c r="BL22" s="296">
        <f t="shared" si="8"/>
        <v>0</v>
      </c>
      <c r="BM22" s="370">
        <f t="shared" si="18"/>
        <v>41060</v>
      </c>
      <c r="BN22" s="736">
        <v>1</v>
      </c>
      <c r="BO22" s="372" t="str">
        <f t="shared" si="16"/>
        <v>Filed Formula</v>
      </c>
    </row>
    <row r="23" spans="1:67" ht="13.5" thickBot="1">
      <c r="A23" s="263"/>
      <c r="B23" s="768" t="s">
        <v>3696</v>
      </c>
      <c r="C23" s="768" t="s">
        <v>3590</v>
      </c>
      <c r="D23" s="252"/>
      <c r="E23" s="265"/>
      <c r="G23" s="689">
        <f t="shared" si="20"/>
        <v>41029</v>
      </c>
      <c r="H23" s="737">
        <v>3</v>
      </c>
      <c r="I23" s="290" t="str">
        <f t="shared" si="19"/>
        <v>Revised Apr 12 to May 13</v>
      </c>
      <c r="J23" s="734" t="s">
        <v>116</v>
      </c>
      <c r="K23" s="300">
        <v>244748314.35999998</v>
      </c>
      <c r="L23" s="300">
        <f>K23</f>
        <v>244748314.35999998</v>
      </c>
      <c r="M23" s="481">
        <f>IF($K$6=1,K23,L23)</f>
        <v>244748314.35999998</v>
      </c>
      <c r="N23" s="336" t="s">
        <v>187</v>
      </c>
      <c r="O23" s="300"/>
      <c r="P23" s="298">
        <v>11093581.548571425</v>
      </c>
      <c r="Q23" s="298">
        <v>14938844.62667351</v>
      </c>
      <c r="R23" s="707" t="str">
        <f t="shared" si="22"/>
        <v>Vehicle Depreciation40877</v>
      </c>
      <c r="S23" s="713">
        <f t="shared" si="24"/>
        <v>40877</v>
      </c>
      <c r="T23" s="736">
        <v>2</v>
      </c>
      <c r="U23" s="290" t="str">
        <f t="shared" si="23"/>
        <v>Actuals</v>
      </c>
      <c r="V23" s="545"/>
      <c r="W23" s="298">
        <v>-234184208.87</v>
      </c>
      <c r="X23" s="298">
        <v>-234184208.87</v>
      </c>
      <c r="Y23" s="304">
        <f t="shared" si="2"/>
        <v>-234184208.87</v>
      </c>
      <c r="Z23" s="282" t="s">
        <v>116</v>
      </c>
      <c r="AA23" s="282" t="s">
        <v>58</v>
      </c>
      <c r="AB23" s="547">
        <v>-59256678.409999996</v>
      </c>
      <c r="AC23" s="300">
        <f t="shared" si="9"/>
        <v>-59256678.409999996</v>
      </c>
      <c r="AD23" s="304">
        <f t="shared" si="3"/>
        <v>-59256678.409999996</v>
      </c>
      <c r="AE23" s="555"/>
      <c r="AF23" s="346"/>
      <c r="AG23" s="300" t="s">
        <v>58</v>
      </c>
      <c r="AH23" s="300">
        <v>254882000.88999999</v>
      </c>
      <c r="AI23" s="300">
        <f t="shared" si="25"/>
        <v>254882000.88999999</v>
      </c>
      <c r="AJ23" s="304">
        <f t="shared" si="26"/>
        <v>254882000.88999999</v>
      </c>
      <c r="AK23" s="325" t="s">
        <v>58</v>
      </c>
      <c r="AL23" s="300">
        <v>254882000.88999999</v>
      </c>
      <c r="AM23" s="300">
        <f t="shared" si="11"/>
        <v>254882000.88999999</v>
      </c>
      <c r="AN23" s="321">
        <f>IF($AL$6=1,AL23,AM23)</f>
        <v>254882000.88999999</v>
      </c>
      <c r="AO23" s="336"/>
      <c r="AP23" s="300"/>
      <c r="AQ23" s="300"/>
      <c r="AR23" s="304"/>
      <c r="AS23" s="336"/>
      <c r="AT23" s="300"/>
      <c r="AU23" s="259">
        <v>373</v>
      </c>
      <c r="AV23" s="435">
        <v>60598536.299999908</v>
      </c>
      <c r="AW23" s="436">
        <v>1.1089731508308769E-2</v>
      </c>
      <c r="AX23" s="435">
        <v>60598536.299999908</v>
      </c>
      <c r="AY23" s="436">
        <v>1.1089731508308769E-2</v>
      </c>
      <c r="AZ23" s="449">
        <f t="shared" si="6"/>
        <v>1.1089731508308769E-2</v>
      </c>
      <c r="BA23" s="325" t="s">
        <v>75</v>
      </c>
      <c r="BB23" s="281" t="s">
        <v>106</v>
      </c>
      <c r="BC23" s="281" t="str">
        <f t="shared" si="13"/>
        <v>DGNLPOR</v>
      </c>
      <c r="BD23" s="285">
        <v>2.4719386251540222E-2</v>
      </c>
      <c r="BE23" s="284">
        <f t="shared" si="14"/>
        <v>2.4719386251540222E-2</v>
      </c>
      <c r="BF23" s="292">
        <f t="shared" si="7"/>
        <v>2.4719386251540222E-2</v>
      </c>
      <c r="BG23" s="282" t="s">
        <v>16</v>
      </c>
      <c r="BH23" s="282" t="s">
        <v>7</v>
      </c>
      <c r="BI23" s="282" t="str">
        <f t="shared" si="15"/>
        <v>OTHPSG</v>
      </c>
      <c r="BJ23" s="363">
        <v>-2.1130128439046075E-2</v>
      </c>
      <c r="BK23" s="363">
        <f>SUMIF('Retirement Rates'!$C$8:$C$83,Scenarios!BI23,'Retirement Rates'!$AE$8:$AE$83)</f>
        <v>-1.6028765133437043E-2</v>
      </c>
      <c r="BL23" s="296">
        <f t="shared" si="8"/>
        <v>-1.6028765133437043E-2</v>
      </c>
      <c r="BM23" s="370">
        <f t="shared" si="18"/>
        <v>41090</v>
      </c>
      <c r="BN23" s="736">
        <v>1</v>
      </c>
      <c r="BO23" s="372" t="str">
        <f t="shared" si="16"/>
        <v>Filed Formula</v>
      </c>
    </row>
    <row r="24" spans="1:67" ht="13.5" thickBot="1">
      <c r="A24" s="263"/>
      <c r="B24" s="857" t="s">
        <v>3588</v>
      </c>
      <c r="C24" s="288" t="s">
        <v>3670</v>
      </c>
      <c r="D24" s="252"/>
      <c r="E24" s="265"/>
      <c r="G24" s="689">
        <f t="shared" si="20"/>
        <v>41060</v>
      </c>
      <c r="H24" s="737">
        <v>3</v>
      </c>
      <c r="I24" s="290" t="str">
        <f t="shared" si="19"/>
        <v>Revised Apr 12 to May 13</v>
      </c>
      <c r="J24" s="734" t="s">
        <v>117</v>
      </c>
      <c r="K24" s="300">
        <v>96382432.569999993</v>
      </c>
      <c r="L24" s="300">
        <f>K24</f>
        <v>96382432.569999993</v>
      </c>
      <c r="M24" s="481">
        <f>IF($K$6=1,K24,L24)</f>
        <v>96382432.569999993</v>
      </c>
      <c r="N24" s="336"/>
      <c r="O24" s="300"/>
      <c r="P24" s="300"/>
      <c r="Q24" s="300"/>
      <c r="R24" s="707" t="str">
        <f t="shared" si="22"/>
        <v>Vehicle Depreciation40908</v>
      </c>
      <c r="S24" s="713">
        <f t="shared" si="24"/>
        <v>40908</v>
      </c>
      <c r="T24" s="736">
        <v>2</v>
      </c>
      <c r="U24" s="290" t="str">
        <f t="shared" si="23"/>
        <v>Actuals</v>
      </c>
      <c r="V24" s="545"/>
      <c r="W24" s="547"/>
      <c r="X24" s="547"/>
      <c r="Y24" s="304">
        <f t="shared" si="2"/>
        <v>0</v>
      </c>
      <c r="Z24" s="282" t="s">
        <v>117</v>
      </c>
      <c r="AA24" s="282" t="s">
        <v>59</v>
      </c>
      <c r="AB24" s="547">
        <v>-17589885.219999999</v>
      </c>
      <c r="AC24" s="300">
        <f t="shared" si="9"/>
        <v>-17589885.219999999</v>
      </c>
      <c r="AD24" s="304">
        <f t="shared" si="3"/>
        <v>-17589885.219999999</v>
      </c>
      <c r="AE24" s="555"/>
      <c r="AF24" s="346"/>
      <c r="AG24" s="300" t="s">
        <v>59</v>
      </c>
      <c r="AH24" s="300">
        <v>97096458.399999991</v>
      </c>
      <c r="AI24" s="300">
        <f t="shared" si="25"/>
        <v>97096458.399999991</v>
      </c>
      <c r="AJ24" s="304">
        <f t="shared" si="26"/>
        <v>97096458.399999991</v>
      </c>
      <c r="AK24" s="325" t="s">
        <v>59</v>
      </c>
      <c r="AL24" s="300">
        <v>97096458.399999991</v>
      </c>
      <c r="AM24" s="300">
        <f t="shared" si="11"/>
        <v>97096458.399999991</v>
      </c>
      <c r="AN24" s="321">
        <f>IF($AL$6=1,AL24,AM24)</f>
        <v>97096458.399999991</v>
      </c>
      <c r="AO24" s="336"/>
      <c r="AP24" s="300"/>
      <c r="AQ24" s="300"/>
      <c r="AR24" s="304"/>
      <c r="AS24" s="336"/>
      <c r="AT24" s="300"/>
      <c r="AU24" s="259"/>
      <c r="AV24" s="252"/>
      <c r="AW24" s="252"/>
      <c r="AX24" s="252"/>
      <c r="AY24" s="252"/>
      <c r="AZ24" s="450"/>
      <c r="BA24" s="325" t="s">
        <v>88</v>
      </c>
      <c r="BB24" s="281" t="s">
        <v>106</v>
      </c>
      <c r="BC24" s="281" t="str">
        <f t="shared" si="13"/>
        <v>DGNLPSE</v>
      </c>
      <c r="BD24" s="285">
        <v>2.9892703508067591E-2</v>
      </c>
      <c r="BE24" s="284">
        <f t="shared" si="14"/>
        <v>2.9892703508067591E-2</v>
      </c>
      <c r="BF24" s="292">
        <f t="shared" si="7"/>
        <v>2.9892703508067591E-2</v>
      </c>
      <c r="BG24" s="282" t="s">
        <v>16</v>
      </c>
      <c r="BH24" s="282" t="s">
        <v>18</v>
      </c>
      <c r="BI24" s="282" t="str">
        <f t="shared" si="15"/>
        <v>OTHPSG-W</v>
      </c>
      <c r="BJ24" s="363">
        <v>-5.3040650331291574E-4</v>
      </c>
      <c r="BK24" s="363">
        <f>SUMIF('Retirement Rates'!$C$8:$C$83,Scenarios!BI24,'Retirement Rates'!$AE$8:$AE$83)</f>
        <v>-8.7555963656489317E-4</v>
      </c>
      <c r="BL24" s="296">
        <f t="shared" si="8"/>
        <v>-8.7555963656489317E-4</v>
      </c>
      <c r="BM24" s="370">
        <f t="shared" si="18"/>
        <v>41121</v>
      </c>
      <c r="BN24" s="736">
        <v>1</v>
      </c>
      <c r="BO24" s="372" t="str">
        <f t="shared" si="16"/>
        <v>Filed Formula</v>
      </c>
    </row>
    <row r="25" spans="1:67" ht="13.5" thickBot="1">
      <c r="A25" s="263" t="s">
        <v>1986</v>
      </c>
      <c r="B25" s="768"/>
      <c r="C25" s="858"/>
      <c r="D25" s="768"/>
      <c r="E25" s="815">
        <f>E16</f>
        <v>527842.55599594116</v>
      </c>
      <c r="G25" s="689">
        <f t="shared" si="20"/>
        <v>41090</v>
      </c>
      <c r="H25" s="737">
        <v>3</v>
      </c>
      <c r="I25" s="290" t="str">
        <f t="shared" si="19"/>
        <v>Revised Apr 12 to May 13</v>
      </c>
      <c r="J25" s="734"/>
      <c r="K25" s="300"/>
      <c r="L25" s="300"/>
      <c r="M25" s="481"/>
      <c r="N25" s="491" t="s">
        <v>188</v>
      </c>
      <c r="O25" s="300"/>
      <c r="P25" s="300"/>
      <c r="Q25" s="300"/>
      <c r="R25" s="707" t="str">
        <f t="shared" si="22"/>
        <v>Vehicle Depreciation40939</v>
      </c>
      <c r="S25" s="713">
        <f t="shared" si="24"/>
        <v>40939</v>
      </c>
      <c r="T25" s="736">
        <v>2</v>
      </c>
      <c r="U25" s="290" t="str">
        <f t="shared" si="23"/>
        <v>Actuals</v>
      </c>
      <c r="V25" s="545"/>
      <c r="W25" s="547"/>
      <c r="X25" s="547"/>
      <c r="Y25" s="304">
        <f t="shared" si="2"/>
        <v>0</v>
      </c>
      <c r="Z25" s="282"/>
      <c r="AA25" s="282"/>
      <c r="AB25" s="547"/>
      <c r="AC25" s="300">
        <f t="shared" si="9"/>
        <v>0</v>
      </c>
      <c r="AD25" s="304">
        <f t="shared" si="3"/>
        <v>0</v>
      </c>
      <c r="AE25" s="555" t="s">
        <v>998</v>
      </c>
      <c r="AF25" s="346">
        <v>-824739.58174812631</v>
      </c>
      <c r="AG25" s="300"/>
      <c r="AH25" s="300"/>
      <c r="AI25" s="300"/>
      <c r="AJ25" s="304">
        <f t="shared" si="26"/>
        <v>0</v>
      </c>
      <c r="AK25" s="325" t="s">
        <v>1412</v>
      </c>
      <c r="AL25" s="300"/>
      <c r="AM25" s="300"/>
      <c r="AN25" s="321"/>
      <c r="AO25" s="336" t="s">
        <v>465</v>
      </c>
      <c r="AP25" s="300">
        <v>1207702.6100000001</v>
      </c>
      <c r="AQ25" s="300">
        <f t="shared" si="12"/>
        <v>1207702.6100000001</v>
      </c>
      <c r="AR25" s="304">
        <f>IF($AP$6=1,AP25,AQ25)</f>
        <v>1207702.6100000001</v>
      </c>
      <c r="AS25" s="336" t="s">
        <v>465</v>
      </c>
      <c r="AT25" s="300">
        <v>343147.67025617097</v>
      </c>
      <c r="AU25" s="259" t="s">
        <v>200</v>
      </c>
      <c r="AV25" s="253">
        <f>SUM(AV11:AV23)</f>
        <v>5464382636.7299891</v>
      </c>
      <c r="AW25" s="444">
        <f>SUM(AW11:AW23)</f>
        <v>1.0000000000000007</v>
      </c>
      <c r="AX25" s="253">
        <f>SUM(AX11:AX23)</f>
        <v>5464382636.7299891</v>
      </c>
      <c r="AY25" s="444">
        <f>SUM(AY11:AY23)</f>
        <v>1.0000000000000007</v>
      </c>
      <c r="AZ25" s="451"/>
      <c r="BA25" s="325" t="s">
        <v>83</v>
      </c>
      <c r="BB25" s="281" t="s">
        <v>106</v>
      </c>
      <c r="BC25" s="281" t="str">
        <f t="shared" si="13"/>
        <v>DGNLPSG</v>
      </c>
      <c r="BD25" s="285">
        <v>3.3220677208109416E-2</v>
      </c>
      <c r="BE25" s="284">
        <f t="shared" si="14"/>
        <v>3.3220677208109416E-2</v>
      </c>
      <c r="BF25" s="292">
        <f t="shared" si="7"/>
        <v>3.3220677208109416E-2</v>
      </c>
      <c r="BG25" s="282" t="s">
        <v>16</v>
      </c>
      <c r="BH25" s="282" t="s">
        <v>19</v>
      </c>
      <c r="BI25" s="282" t="str">
        <f t="shared" si="15"/>
        <v>OTHPSSGCT</v>
      </c>
      <c r="BJ25" s="363">
        <v>-1.0449033687697595E-2</v>
      </c>
      <c r="BK25" s="363">
        <f>SUMIF('Retirement Rates'!$C$8:$C$83,Scenarios!BI25,'Retirement Rates'!$AE$8:$AE$83)</f>
        <v>-9.3314348429287299E-3</v>
      </c>
      <c r="BL25" s="296">
        <f t="shared" si="8"/>
        <v>-9.3314348429287299E-3</v>
      </c>
      <c r="BM25" s="370">
        <f t="shared" si="18"/>
        <v>41152</v>
      </c>
      <c r="BN25" s="736">
        <v>1</v>
      </c>
      <c r="BO25" s="372" t="str">
        <f t="shared" si="16"/>
        <v>Filed Formula</v>
      </c>
    </row>
    <row r="26" spans="1:67" ht="13.5" thickBot="1">
      <c r="A26" s="263" t="s">
        <v>3589</v>
      </c>
      <c r="B26" s="859">
        <v>7.4130000000000001E-2</v>
      </c>
      <c r="C26" s="858">
        <v>1.61</v>
      </c>
      <c r="D26" s="860"/>
      <c r="E26" s="816">
        <f>E17*B26*C26</f>
        <v>1460071.0678757022</v>
      </c>
      <c r="G26" s="689">
        <f t="shared" si="20"/>
        <v>41121</v>
      </c>
      <c r="H26" s="737">
        <v>3</v>
      </c>
      <c r="I26" s="290" t="str">
        <f t="shared" si="19"/>
        <v>Revised Apr 12 to May 13</v>
      </c>
      <c r="J26" s="734"/>
      <c r="K26" s="298">
        <v>578504776.82999992</v>
      </c>
      <c r="L26" s="298">
        <f>K26</f>
        <v>578504776.82999992</v>
      </c>
      <c r="M26" s="489">
        <f>IF($K$6=1,K26,L26)</f>
        <v>578504776.82999992</v>
      </c>
      <c r="N26" s="336" t="s">
        <v>4</v>
      </c>
      <c r="O26" s="300" t="s">
        <v>847</v>
      </c>
      <c r="P26" s="300">
        <v>123593.04</v>
      </c>
      <c r="Q26" s="300">
        <v>33115.070077618686</v>
      </c>
      <c r="R26" s="707" t="str">
        <f t="shared" si="22"/>
        <v>Vehicle Depreciation40968</v>
      </c>
      <c r="S26" s="713">
        <f t="shared" si="24"/>
        <v>40968</v>
      </c>
      <c r="T26" s="736">
        <v>2</v>
      </c>
      <c r="U26" s="290" t="str">
        <f t="shared" si="23"/>
        <v>Actuals</v>
      </c>
      <c r="V26" s="545" t="s">
        <v>998</v>
      </c>
      <c r="W26" s="547">
        <v>-1475595.62</v>
      </c>
      <c r="X26" s="547">
        <v>-1475595.62</v>
      </c>
      <c r="Y26" s="304">
        <f t="shared" si="2"/>
        <v>-1475595.62</v>
      </c>
      <c r="Z26" s="282"/>
      <c r="AA26" s="282"/>
      <c r="AB26" s="298">
        <v>-238686351.58000001</v>
      </c>
      <c r="AC26" s="298">
        <f t="shared" si="9"/>
        <v>-238686351.58000001</v>
      </c>
      <c r="AD26" s="304">
        <f t="shared" si="3"/>
        <v>-238686351.58000001</v>
      </c>
      <c r="AE26" s="555" t="s">
        <v>999</v>
      </c>
      <c r="AF26" s="346">
        <v>-190526941.2904515</v>
      </c>
      <c r="AG26" s="300"/>
      <c r="AH26" s="298">
        <v>589352489.18999994</v>
      </c>
      <c r="AI26" s="298">
        <f>AH26</f>
        <v>589352489.18999994</v>
      </c>
      <c r="AJ26" s="305">
        <f t="shared" si="26"/>
        <v>589352489.18999994</v>
      </c>
      <c r="AK26" s="325"/>
      <c r="AL26" s="298">
        <v>589352489.18999994</v>
      </c>
      <c r="AM26" s="298">
        <f t="shared" si="11"/>
        <v>589352489.18999994</v>
      </c>
      <c r="AN26" s="322">
        <f>IF($AL$6=1,AL26,AM26)</f>
        <v>589352489.18999994</v>
      </c>
      <c r="AO26" s="336" t="s">
        <v>466</v>
      </c>
      <c r="AP26" s="300">
        <v>1226310746.1600001</v>
      </c>
      <c r="AQ26" s="300">
        <f t="shared" si="12"/>
        <v>1226310746.1600001</v>
      </c>
      <c r="AR26" s="304">
        <f>IF($AP$6=1,AP26,AQ26)</f>
        <v>1226310746.1600001</v>
      </c>
      <c r="AS26" s="336" t="s">
        <v>466</v>
      </c>
      <c r="AT26" s="300">
        <v>1209443867.0013087</v>
      </c>
      <c r="AU26" s="259"/>
      <c r="AV26" s="252"/>
      <c r="AW26" s="252"/>
      <c r="AX26" s="252"/>
      <c r="AY26" s="252"/>
      <c r="AZ26" s="450"/>
      <c r="BA26" s="325" t="s">
        <v>84</v>
      </c>
      <c r="BB26" s="281" t="s">
        <v>106</v>
      </c>
      <c r="BC26" s="281" t="str">
        <f t="shared" si="13"/>
        <v>DGNLPSO</v>
      </c>
      <c r="BD26" s="285">
        <v>6.4396257324090253E-2</v>
      </c>
      <c r="BE26" s="284">
        <f t="shared" si="14"/>
        <v>6.4396257324090253E-2</v>
      </c>
      <c r="BF26" s="292">
        <f t="shared" si="7"/>
        <v>6.4396257324090253E-2</v>
      </c>
      <c r="BG26" s="282" t="s">
        <v>20</v>
      </c>
      <c r="BH26" s="282" t="s">
        <v>1</v>
      </c>
      <c r="BI26" s="282" t="str">
        <f t="shared" si="15"/>
        <v>TRNPDGP</v>
      </c>
      <c r="BJ26" s="363">
        <v>-8.5889728248802893E-3</v>
      </c>
      <c r="BK26" s="363">
        <f>SUMIF('Retirement Rates'!$C$8:$C$83,Scenarios!BI26,'Retirement Rates'!$AE$8:$AE$83)</f>
        <v>-9.3956604514214871E-3</v>
      </c>
      <c r="BL26" s="296">
        <f t="shared" si="8"/>
        <v>-9.3956604514214871E-3</v>
      </c>
      <c r="BM26" s="370">
        <f t="shared" si="18"/>
        <v>41182</v>
      </c>
      <c r="BN26" s="736">
        <v>1</v>
      </c>
      <c r="BO26" s="372" t="str">
        <f t="shared" si="16"/>
        <v>Filed Formula</v>
      </c>
    </row>
    <row r="27" spans="1:67" ht="13.5" thickBot="1">
      <c r="A27" s="263" t="s">
        <v>1384</v>
      </c>
      <c r="B27" s="859">
        <v>7.4130000000000001E-2</v>
      </c>
      <c r="C27" s="858">
        <v>1.61</v>
      </c>
      <c r="D27" s="860"/>
      <c r="E27" s="816">
        <f>E18*B27*C27</f>
        <v>-666633.76791007561</v>
      </c>
      <c r="G27" s="689">
        <f t="shared" si="20"/>
        <v>41152</v>
      </c>
      <c r="H27" s="737">
        <v>3</v>
      </c>
      <c r="I27" s="290" t="str">
        <f t="shared" si="19"/>
        <v>Revised Apr 12 to May 13</v>
      </c>
      <c r="J27" s="734"/>
      <c r="K27" s="300"/>
      <c r="L27" s="300"/>
      <c r="M27" s="481"/>
      <c r="N27" s="336" t="s">
        <v>6</v>
      </c>
      <c r="O27" s="300" t="s">
        <v>848</v>
      </c>
      <c r="P27" s="300">
        <v>31909005.960000001</v>
      </c>
      <c r="Q27" s="300">
        <v>31467626.162383221</v>
      </c>
      <c r="R27" s="707" t="str">
        <f t="shared" si="22"/>
        <v>Vehicle Depreciation40999</v>
      </c>
      <c r="S27" s="713">
        <f t="shared" si="24"/>
        <v>40999</v>
      </c>
      <c r="T27" s="736">
        <v>2</v>
      </c>
      <c r="U27" s="290" t="str">
        <f t="shared" si="23"/>
        <v>Actuals</v>
      </c>
      <c r="V27" s="545" t="s">
        <v>999</v>
      </c>
      <c r="W27" s="547">
        <v>-175657384.13</v>
      </c>
      <c r="X27" s="547">
        <v>-175657384.13</v>
      </c>
      <c r="Y27" s="304">
        <f t="shared" si="2"/>
        <v>-175657384.13</v>
      </c>
      <c r="Z27" s="282"/>
      <c r="AA27" s="282"/>
      <c r="AB27" s="547"/>
      <c r="AC27" s="300">
        <f t="shared" si="9"/>
        <v>0</v>
      </c>
      <c r="AD27" s="304">
        <f t="shared" si="3"/>
        <v>0</v>
      </c>
      <c r="AE27" s="555" t="s">
        <v>1000</v>
      </c>
      <c r="AF27" s="346">
        <v>-338399433.19656467</v>
      </c>
      <c r="AG27" s="300"/>
      <c r="AH27" s="300"/>
      <c r="AI27" s="300"/>
      <c r="AJ27" s="304"/>
      <c r="AK27" s="325"/>
      <c r="AL27" s="300"/>
      <c r="AM27" s="300"/>
      <c r="AN27" s="321"/>
      <c r="AO27" s="336" t="s">
        <v>467</v>
      </c>
      <c r="AP27" s="300">
        <v>1879006963.6649897</v>
      </c>
      <c r="AQ27" s="300">
        <f t="shared" si="12"/>
        <v>1879006963.6649897</v>
      </c>
      <c r="AR27" s="304">
        <f>IF($AP$6=1,AP27,AQ27)</f>
        <v>1879006963.6649897</v>
      </c>
      <c r="AS27" s="336" t="s">
        <v>467</v>
      </c>
      <c r="AT27" s="300">
        <v>2004555569.9646873</v>
      </c>
      <c r="AU27" s="259"/>
      <c r="AV27" s="252"/>
      <c r="AW27" s="252"/>
      <c r="AX27" s="252"/>
      <c r="AY27" s="252"/>
      <c r="AZ27" s="450"/>
      <c r="BA27" s="325" t="s">
        <v>85</v>
      </c>
      <c r="BB27" s="281" t="s">
        <v>106</v>
      </c>
      <c r="BC27" s="281" t="str">
        <f t="shared" si="13"/>
        <v>DGNLPSSGCH</v>
      </c>
      <c r="BD27" s="285">
        <v>2.9149151406004329E-2</v>
      </c>
      <c r="BE27" s="284">
        <f t="shared" si="14"/>
        <v>2.9149151406004329E-2</v>
      </c>
      <c r="BF27" s="292">
        <f t="shared" si="7"/>
        <v>2.9149151406004329E-2</v>
      </c>
      <c r="BG27" s="282" t="s">
        <v>20</v>
      </c>
      <c r="BH27" s="282" t="s">
        <v>5</v>
      </c>
      <c r="BI27" s="282" t="str">
        <f t="shared" si="15"/>
        <v>TRNPDGU</v>
      </c>
      <c r="BJ27" s="363">
        <v>-5.4261906853230691E-3</v>
      </c>
      <c r="BK27" s="363">
        <f>SUMIF('Retirement Rates'!$C$8:$C$83,Scenarios!BI27,'Retirement Rates'!$AE$8:$AE$83)</f>
        <v>-6.4792950871121417E-3</v>
      </c>
      <c r="BL27" s="296">
        <f t="shared" si="8"/>
        <v>-6.4792950871121417E-3</v>
      </c>
      <c r="BM27" s="370">
        <f t="shared" si="18"/>
        <v>41213</v>
      </c>
      <c r="BN27" s="736">
        <v>1</v>
      </c>
      <c r="BO27" s="372" t="str">
        <f t="shared" si="16"/>
        <v>Filed Formula</v>
      </c>
    </row>
    <row r="28" spans="1:67" ht="13.5" thickBot="1">
      <c r="A28" s="263"/>
      <c r="B28" s="252"/>
      <c r="C28" s="252"/>
      <c r="D28" s="252"/>
      <c r="E28" s="265"/>
      <c r="G28" s="689">
        <f t="shared" si="20"/>
        <v>41182</v>
      </c>
      <c r="H28" s="737">
        <v>3</v>
      </c>
      <c r="I28" s="290" t="str">
        <f t="shared" si="19"/>
        <v>Revised Apr 12 to May 13</v>
      </c>
      <c r="J28" s="734"/>
      <c r="K28" s="300"/>
      <c r="L28" s="300"/>
      <c r="M28" s="481"/>
      <c r="N28" s="336" t="s">
        <v>17</v>
      </c>
      <c r="O28" s="300" t="s">
        <v>849</v>
      </c>
      <c r="P28" s="300">
        <v>78016379.749999896</v>
      </c>
      <c r="Q28" s="300">
        <v>81016590.315369397</v>
      </c>
      <c r="R28" s="707" t="str">
        <f t="shared" si="22"/>
        <v>Vehicle Depreciation41029</v>
      </c>
      <c r="S28" s="713">
        <f t="shared" si="24"/>
        <v>41029</v>
      </c>
      <c r="T28" s="736">
        <v>1</v>
      </c>
      <c r="U28" s="290" t="str">
        <f t="shared" si="23"/>
        <v>As Filed</v>
      </c>
      <c r="V28" s="545" t="s">
        <v>1000</v>
      </c>
      <c r="W28" s="547">
        <v>-187482366.18000001</v>
      </c>
      <c r="X28" s="547">
        <v>-187482366.18000001</v>
      </c>
      <c r="Y28" s="304">
        <f t="shared" si="2"/>
        <v>-187482366.18000001</v>
      </c>
      <c r="Z28" s="282"/>
      <c r="AA28" s="282"/>
      <c r="AB28" s="547"/>
      <c r="AC28" s="300">
        <f t="shared" si="9"/>
        <v>0</v>
      </c>
      <c r="AD28" s="304">
        <f t="shared" si="3"/>
        <v>0</v>
      </c>
      <c r="AE28" s="555" t="s">
        <v>1001</v>
      </c>
      <c r="AF28" s="346">
        <v>-24374979.497556441</v>
      </c>
      <c r="AG28" s="300"/>
      <c r="AH28" s="300"/>
      <c r="AI28" s="300"/>
      <c r="AJ28" s="304"/>
      <c r="AK28" s="325"/>
      <c r="AL28" s="300"/>
      <c r="AM28" s="300"/>
      <c r="AN28" s="321"/>
      <c r="AO28" s="336" t="s">
        <v>468</v>
      </c>
      <c r="AP28" s="300">
        <v>78918066.719999999</v>
      </c>
      <c r="AQ28" s="300">
        <f t="shared" si="12"/>
        <v>78918066.719999999</v>
      </c>
      <c r="AR28" s="304">
        <f>IF($AP$6=1,AP28,AQ28)</f>
        <v>78918066.719999999</v>
      </c>
      <c r="AS28" s="336" t="s">
        <v>468</v>
      </c>
      <c r="AT28" s="300">
        <v>80574706.429211929</v>
      </c>
      <c r="AU28" s="259"/>
      <c r="AV28" s="252"/>
      <c r="AW28" s="252"/>
      <c r="AX28" s="252"/>
      <c r="AY28" s="252"/>
      <c r="AZ28" s="450"/>
      <c r="BA28" s="325" t="s">
        <v>86</v>
      </c>
      <c r="BB28" s="281" t="s">
        <v>106</v>
      </c>
      <c r="BC28" s="281" t="str">
        <f t="shared" si="13"/>
        <v>DGNLPSSGCT</v>
      </c>
      <c r="BD28" s="285">
        <v>3.2872884607568674E-2</v>
      </c>
      <c r="BE28" s="284">
        <f t="shared" si="14"/>
        <v>3.2872884607568674E-2</v>
      </c>
      <c r="BF28" s="292">
        <f t="shared" si="7"/>
        <v>3.2872884607568674E-2</v>
      </c>
      <c r="BG28" s="282" t="s">
        <v>20</v>
      </c>
      <c r="BH28" s="282" t="s">
        <v>7</v>
      </c>
      <c r="BI28" s="282" t="str">
        <f t="shared" si="15"/>
        <v>TRNPSG</v>
      </c>
      <c r="BJ28" s="363">
        <v>-7.1514498641784803E-3</v>
      </c>
      <c r="BK28" s="363">
        <f>SUMIF('Retirement Rates'!$C$8:$C$83,Scenarios!BI28,'Retirement Rates'!$AE$8:$AE$83)</f>
        <v>-7.9773351915360894E-3</v>
      </c>
      <c r="BL28" s="296">
        <f t="shared" si="8"/>
        <v>-7.9773351915360894E-3</v>
      </c>
      <c r="BM28" s="370">
        <f t="shared" si="18"/>
        <v>41243</v>
      </c>
      <c r="BN28" s="736">
        <v>1</v>
      </c>
      <c r="BO28" s="372" t="str">
        <f t="shared" si="16"/>
        <v>Filed Formula</v>
      </c>
    </row>
    <row r="29" spans="1:67" ht="13.5" thickBot="1">
      <c r="A29" s="861" t="s">
        <v>3651</v>
      </c>
      <c r="B29" s="252"/>
      <c r="C29" s="252"/>
      <c r="D29" s="252"/>
      <c r="E29" s="816">
        <f>SUM(E25:E27)</f>
        <v>1321279.8559615677</v>
      </c>
      <c r="G29" s="689">
        <f t="shared" si="20"/>
        <v>41213</v>
      </c>
      <c r="H29" s="737">
        <v>3</v>
      </c>
      <c r="I29" s="290" t="str">
        <f t="shared" si="19"/>
        <v>Revised Apr 12 to May 13</v>
      </c>
      <c r="J29" s="734" t="s">
        <v>118</v>
      </c>
      <c r="K29" s="300">
        <v>1207689.6100000001</v>
      </c>
      <c r="L29" s="300">
        <f>K29</f>
        <v>1207689.6100000001</v>
      </c>
      <c r="M29" s="481">
        <f>IF($K$6=1,K29,L29)</f>
        <v>1207689.6100000001</v>
      </c>
      <c r="N29" s="336" t="s">
        <v>6</v>
      </c>
      <c r="O29" s="300" t="s">
        <v>850</v>
      </c>
      <c r="P29" s="300">
        <v>2625250.44</v>
      </c>
      <c r="Q29" s="300">
        <v>2675552.5421684515</v>
      </c>
      <c r="R29" s="707" t="str">
        <f t="shared" si="22"/>
        <v>Vehicle Depreciation41060</v>
      </c>
      <c r="S29" s="713">
        <f t="shared" si="24"/>
        <v>41060</v>
      </c>
      <c r="T29" s="736">
        <v>1</v>
      </c>
      <c r="U29" s="290" t="str">
        <f t="shared" si="23"/>
        <v>As Filed</v>
      </c>
      <c r="V29" s="545" t="s">
        <v>1001</v>
      </c>
      <c r="W29" s="547">
        <v>-20890383.414999899</v>
      </c>
      <c r="X29" s="547">
        <v>-20890383.414999899</v>
      </c>
      <c r="Y29" s="304">
        <f t="shared" si="2"/>
        <v>-20890383.414999899</v>
      </c>
      <c r="Z29" s="282" t="s">
        <v>118</v>
      </c>
      <c r="AA29" s="282" t="s">
        <v>60</v>
      </c>
      <c r="AB29" s="547">
        <v>-1548574.06</v>
      </c>
      <c r="AC29" s="300">
        <f t="shared" si="9"/>
        <v>-1548574.06</v>
      </c>
      <c r="AD29" s="304">
        <f t="shared" si="3"/>
        <v>-1548574.06</v>
      </c>
      <c r="AE29" s="555"/>
      <c r="AF29" s="347">
        <v>-554126093.56632078</v>
      </c>
      <c r="AG29" s="300" t="s">
        <v>60</v>
      </c>
      <c r="AH29" s="300">
        <v>1207689.6100000001</v>
      </c>
      <c r="AI29" s="300">
        <f t="shared" ref="AI29:AI33" si="27">AH29</f>
        <v>1207689.6100000001</v>
      </c>
      <c r="AJ29" s="304">
        <f>IF($AH$6=1,AH29,AI29)</f>
        <v>1207689.6100000001</v>
      </c>
      <c r="AK29" s="325" t="s">
        <v>60</v>
      </c>
      <c r="AL29" s="300">
        <v>1207689.6100000001</v>
      </c>
      <c r="AM29" s="300">
        <f t="shared" si="11"/>
        <v>1207689.6100000001</v>
      </c>
      <c r="AN29" s="321">
        <f>IF($AL$6=1,AL29,AM29)</f>
        <v>1207689.6100000001</v>
      </c>
      <c r="AO29" s="336"/>
      <c r="AP29" s="298">
        <v>3185443479.1549897</v>
      </c>
      <c r="AQ29" s="298">
        <f t="shared" si="12"/>
        <v>3185443479.1549897</v>
      </c>
      <c r="AR29" s="305">
        <f>IF($AP$6=1,AP29,AQ29)</f>
        <v>3185443479.1549897</v>
      </c>
      <c r="AS29" s="336"/>
      <c r="AT29" s="298">
        <v>3294917291.0654645</v>
      </c>
      <c r="AU29" s="259"/>
      <c r="AV29" s="252"/>
      <c r="AW29" s="252"/>
      <c r="AX29" s="252"/>
      <c r="AY29" s="252"/>
      <c r="AZ29" s="450"/>
      <c r="BA29" s="325" t="s">
        <v>78</v>
      </c>
      <c r="BB29" s="281" t="s">
        <v>106</v>
      </c>
      <c r="BC29" s="281" t="str">
        <f t="shared" si="13"/>
        <v>DGNLPUT</v>
      </c>
      <c r="BD29" s="285">
        <v>2.2184974936272757E-2</v>
      </c>
      <c r="BE29" s="284">
        <f t="shared" si="14"/>
        <v>2.2184974936272757E-2</v>
      </c>
      <c r="BF29" s="292">
        <f t="shared" si="7"/>
        <v>2.2184974936272757E-2</v>
      </c>
      <c r="BG29" s="282" t="s">
        <v>23</v>
      </c>
      <c r="BH29" s="282" t="s">
        <v>22</v>
      </c>
      <c r="BI29" s="282" t="str">
        <f t="shared" si="15"/>
        <v>DSTPCA</v>
      </c>
      <c r="BJ29" s="363">
        <v>-4.9359883019659146E-3</v>
      </c>
      <c r="BK29" s="363">
        <f>SUMIF('Retirement Rates'!$C$8:$C$83,Scenarios!BI29,'Retirement Rates'!$AE$8:$AE$83)</f>
        <v>-4.8102121048437304E-3</v>
      </c>
      <c r="BL29" s="296">
        <f t="shared" si="8"/>
        <v>-4.8102121048437304E-3</v>
      </c>
      <c r="BM29" s="370">
        <f t="shared" si="18"/>
        <v>41274</v>
      </c>
      <c r="BN29" s="736">
        <v>1</v>
      </c>
      <c r="BO29" s="372" t="str">
        <f t="shared" si="16"/>
        <v>Filed Formula</v>
      </c>
    </row>
    <row r="30" spans="1:67" ht="13.5" thickBot="1">
      <c r="A30" s="862"/>
      <c r="B30" s="252"/>
      <c r="C30" s="252"/>
      <c r="D30" s="252"/>
      <c r="E30" s="863"/>
      <c r="G30" s="689">
        <f t="shared" si="20"/>
        <v>41243</v>
      </c>
      <c r="H30" s="737">
        <v>3</v>
      </c>
      <c r="I30" s="290" t="str">
        <f t="shared" si="19"/>
        <v>Revised Apr 12 to May 13</v>
      </c>
      <c r="J30" s="734" t="s">
        <v>119</v>
      </c>
      <c r="K30" s="300">
        <v>1230406793.0699999</v>
      </c>
      <c r="L30" s="300">
        <f>K30</f>
        <v>1230406793.0699999</v>
      </c>
      <c r="M30" s="481">
        <f>IF($K$6=1,K30,L30)</f>
        <v>1230406793.0699999</v>
      </c>
      <c r="N30" s="336" t="s">
        <v>1976</v>
      </c>
      <c r="O30" s="300"/>
      <c r="P30" s="298">
        <v>112674229.18999989</v>
      </c>
      <c r="Q30" s="298">
        <v>115192884.08999869</v>
      </c>
      <c r="R30" s="707" t="str">
        <f t="shared" si="22"/>
        <v>Vehicle Depreciation41090</v>
      </c>
      <c r="S30" s="713">
        <f t="shared" si="24"/>
        <v>41090</v>
      </c>
      <c r="T30" s="736">
        <v>1</v>
      </c>
      <c r="U30" s="290" t="str">
        <f t="shared" si="23"/>
        <v>As Filed</v>
      </c>
      <c r="V30" s="545"/>
      <c r="W30" s="298">
        <v>-385505729.34499991</v>
      </c>
      <c r="X30" s="298">
        <v>-385505729.34499991</v>
      </c>
      <c r="Y30" s="304">
        <f t="shared" si="2"/>
        <v>-385505729.34499991</v>
      </c>
      <c r="Z30" s="282" t="s">
        <v>119</v>
      </c>
      <c r="AA30" s="282" t="s">
        <v>61</v>
      </c>
      <c r="AB30" s="547">
        <v>-187032712.66999999</v>
      </c>
      <c r="AC30" s="300">
        <f t="shared" si="9"/>
        <v>-187032712.66999999</v>
      </c>
      <c r="AD30" s="304">
        <f t="shared" si="3"/>
        <v>-187032712.66999999</v>
      </c>
      <c r="AE30" s="555"/>
      <c r="AF30" s="346"/>
      <c r="AG30" s="300" t="s">
        <v>61</v>
      </c>
      <c r="AH30" s="300">
        <v>1230406793.0699999</v>
      </c>
      <c r="AI30" s="300">
        <f t="shared" si="27"/>
        <v>1230406793.0699999</v>
      </c>
      <c r="AJ30" s="304">
        <f>IF($AH$6=1,AH30,AI30)</f>
        <v>1230406793.0699999</v>
      </c>
      <c r="AK30" s="325" t="s">
        <v>61</v>
      </c>
      <c r="AL30" s="300">
        <v>1230406793.0699999</v>
      </c>
      <c r="AM30" s="300">
        <f t="shared" si="11"/>
        <v>1230406793.0699999</v>
      </c>
      <c r="AN30" s="321">
        <f>IF($AL$6=1,AL30,AM30)</f>
        <v>1230406793.0699999</v>
      </c>
      <c r="AO30" s="336"/>
      <c r="AP30" s="300"/>
      <c r="AQ30" s="300"/>
      <c r="AR30" s="304"/>
      <c r="AS30" s="336"/>
      <c r="AT30" s="300"/>
      <c r="AU30" s="259"/>
      <c r="AV30" s="252"/>
      <c r="AW30" s="252"/>
      <c r="AX30" s="252"/>
      <c r="AY30" s="252"/>
      <c r="AZ30" s="450"/>
      <c r="BA30" s="325" t="s">
        <v>76</v>
      </c>
      <c r="BB30" s="281" t="s">
        <v>106</v>
      </c>
      <c r="BC30" s="281" t="str">
        <f t="shared" si="13"/>
        <v>DGNLPWA</v>
      </c>
      <c r="BD30" s="285">
        <v>3.4362428948909139E-2</v>
      </c>
      <c r="BE30" s="284">
        <f t="shared" si="14"/>
        <v>3.4362428948909139E-2</v>
      </c>
      <c r="BF30" s="292">
        <f t="shared" si="7"/>
        <v>3.4362428948909139E-2</v>
      </c>
      <c r="BG30" s="282" t="s">
        <v>23</v>
      </c>
      <c r="BH30" s="282" t="s">
        <v>33</v>
      </c>
      <c r="BI30" s="282" t="str">
        <f t="shared" si="15"/>
        <v>DSTPID</v>
      </c>
      <c r="BJ30" s="363">
        <v>-8.5304710338778116E-3</v>
      </c>
      <c r="BK30" s="363">
        <f>SUMIF('Retirement Rates'!$C$8:$C$83,Scenarios!BI30,'Retirement Rates'!$AE$8:$AE$83)</f>
        <v>0</v>
      </c>
      <c r="BL30" s="296">
        <f t="shared" si="8"/>
        <v>0</v>
      </c>
      <c r="BM30" s="370">
        <f t="shared" si="18"/>
        <v>41305</v>
      </c>
      <c r="BN30" s="736">
        <v>1</v>
      </c>
      <c r="BO30" s="372" t="str">
        <f t="shared" si="16"/>
        <v>Filed Formula</v>
      </c>
    </row>
    <row r="31" spans="1:67" ht="13.5" thickBot="1">
      <c r="A31" s="862"/>
      <c r="B31" s="252"/>
      <c r="C31" s="252"/>
      <c r="D31" s="252"/>
      <c r="E31" s="864"/>
      <c r="G31" s="689">
        <f t="shared" si="20"/>
        <v>41274</v>
      </c>
      <c r="H31" s="737">
        <v>3</v>
      </c>
      <c r="I31" s="290" t="str">
        <f t="shared" si="19"/>
        <v>Revised Apr 12 to May 13</v>
      </c>
      <c r="J31" s="734" t="s">
        <v>120</v>
      </c>
      <c r="K31" s="300">
        <v>1998989689.4300001</v>
      </c>
      <c r="L31" s="300">
        <f>K31</f>
        <v>1998989689.4300001</v>
      </c>
      <c r="M31" s="481">
        <f>IF($K$6=1,K31,L31)</f>
        <v>1998989689.4300001</v>
      </c>
      <c r="N31" s="336"/>
      <c r="O31" s="300"/>
      <c r="P31" s="300"/>
      <c r="Q31" s="300"/>
      <c r="R31" s="707" t="str">
        <f t="shared" si="22"/>
        <v>Vehicle Depreciation41121</v>
      </c>
      <c r="S31" s="713">
        <f t="shared" si="24"/>
        <v>41121</v>
      </c>
      <c r="T31" s="736">
        <v>1</v>
      </c>
      <c r="U31" s="290" t="str">
        <f t="shared" si="23"/>
        <v>As Filed</v>
      </c>
      <c r="V31" s="545"/>
      <c r="W31" s="547"/>
      <c r="X31" s="547"/>
      <c r="Y31" s="304">
        <f t="shared" si="2"/>
        <v>0</v>
      </c>
      <c r="Z31" s="282" t="s">
        <v>120</v>
      </c>
      <c r="AA31" s="282" t="s">
        <v>62</v>
      </c>
      <c r="AB31" s="547">
        <v>-225326375.63</v>
      </c>
      <c r="AC31" s="300">
        <f t="shared" si="9"/>
        <v>-225326375.63</v>
      </c>
      <c r="AD31" s="304">
        <f t="shared" si="3"/>
        <v>-225326375.63</v>
      </c>
      <c r="AE31" s="555"/>
      <c r="AF31" s="346"/>
      <c r="AG31" s="300" t="s">
        <v>62</v>
      </c>
      <c r="AH31" s="300">
        <v>1485721179.9300001</v>
      </c>
      <c r="AI31" s="300">
        <f t="shared" si="27"/>
        <v>1485721179.9300001</v>
      </c>
      <c r="AJ31" s="304">
        <f>IF($AH$6=1,AH31,AI31)</f>
        <v>1485721179.9300001</v>
      </c>
      <c r="AK31" s="325" t="s">
        <v>62</v>
      </c>
      <c r="AL31" s="300">
        <v>1998989689.4300001</v>
      </c>
      <c r="AM31" s="300">
        <f t="shared" si="11"/>
        <v>1998989689.4300001</v>
      </c>
      <c r="AN31" s="321">
        <f>IF($AL$6=1,AL31,AM31)</f>
        <v>1998989689.4300001</v>
      </c>
      <c r="AO31" s="336"/>
      <c r="AP31" s="300"/>
      <c r="AQ31" s="300"/>
      <c r="AR31" s="304"/>
      <c r="AS31" s="336"/>
      <c r="AT31" s="300"/>
      <c r="AU31" s="259"/>
      <c r="AV31" s="252"/>
      <c r="AW31" s="252"/>
      <c r="AX31" s="252"/>
      <c r="AY31" s="252"/>
      <c r="AZ31" s="450"/>
      <c r="BA31" s="325" t="s">
        <v>77</v>
      </c>
      <c r="BB31" s="281" t="s">
        <v>106</v>
      </c>
      <c r="BC31" s="281" t="str">
        <f t="shared" si="13"/>
        <v>DGNLPWYP</v>
      </c>
      <c r="BD31" s="285">
        <v>3.8318338319872559E-2</v>
      </c>
      <c r="BE31" s="284">
        <f t="shared" si="14"/>
        <v>3.8318338319872559E-2</v>
      </c>
      <c r="BF31" s="292">
        <f t="shared" si="7"/>
        <v>3.8318338319872559E-2</v>
      </c>
      <c r="BG31" s="282" t="s">
        <v>23</v>
      </c>
      <c r="BH31" s="282" t="s">
        <v>384</v>
      </c>
      <c r="BI31" s="282" t="str">
        <f t="shared" si="15"/>
        <v>DSTPMT</v>
      </c>
      <c r="BJ31" s="363">
        <v>0</v>
      </c>
      <c r="BK31" s="363">
        <f>SUMIF('Retirement Rates'!$C$8:$C$83,Scenarios!BI31,'Retirement Rates'!$AE$8:$AE$83)</f>
        <v>0</v>
      </c>
      <c r="BL31" s="296">
        <f t="shared" si="8"/>
        <v>0</v>
      </c>
      <c r="BM31" s="370">
        <f t="shared" si="18"/>
        <v>41333</v>
      </c>
      <c r="BN31" s="736">
        <v>1</v>
      </c>
      <c r="BO31" s="372" t="str">
        <f t="shared" si="16"/>
        <v>Filed Formula</v>
      </c>
    </row>
    <row r="32" spans="1:67" ht="13.5" thickBot="1">
      <c r="A32" s="273"/>
      <c r="B32" s="274"/>
      <c r="C32" s="274"/>
      <c r="D32" s="1015"/>
      <c r="E32" s="1014"/>
      <c r="G32" s="689">
        <f t="shared" si="20"/>
        <v>41305</v>
      </c>
      <c r="H32" s="737">
        <v>3</v>
      </c>
      <c r="I32" s="290" t="str">
        <f t="shared" si="19"/>
        <v>Revised Apr 12 to May 13</v>
      </c>
      <c r="J32" s="734" t="s">
        <v>121</v>
      </c>
      <c r="K32" s="300">
        <v>78966674.829999998</v>
      </c>
      <c r="L32" s="300">
        <f>K32</f>
        <v>78966674.829999998</v>
      </c>
      <c r="M32" s="481">
        <f>IF($K$6=1,K32,L32)</f>
        <v>78966674.829999998</v>
      </c>
      <c r="N32" s="491" t="s">
        <v>190</v>
      </c>
      <c r="O32" s="300"/>
      <c r="P32" s="300"/>
      <c r="Q32" s="300"/>
      <c r="R32" s="707" t="str">
        <f t="shared" si="22"/>
        <v>Vehicle Depreciation41152</v>
      </c>
      <c r="S32" s="713">
        <f t="shared" si="24"/>
        <v>41152</v>
      </c>
      <c r="T32" s="736">
        <v>1</v>
      </c>
      <c r="U32" s="290" t="str">
        <f t="shared" si="23"/>
        <v>As Filed</v>
      </c>
      <c r="V32" s="545"/>
      <c r="W32" s="547"/>
      <c r="X32" s="547"/>
      <c r="Y32" s="304">
        <f t="shared" si="2"/>
        <v>0</v>
      </c>
      <c r="Z32" s="282" t="s">
        <v>121</v>
      </c>
      <c r="AA32" s="282" t="s">
        <v>63</v>
      </c>
      <c r="AB32" s="547">
        <v>-21791105.48</v>
      </c>
      <c r="AC32" s="300">
        <f t="shared" si="9"/>
        <v>-21791105.48</v>
      </c>
      <c r="AD32" s="304">
        <f t="shared" si="3"/>
        <v>-21791105.48</v>
      </c>
      <c r="AE32" s="555" t="s">
        <v>1006</v>
      </c>
      <c r="AF32" s="346">
        <v>-377796885.408328</v>
      </c>
      <c r="AG32" s="300" t="s">
        <v>63</v>
      </c>
      <c r="AH32" s="300">
        <v>78966674.829999998</v>
      </c>
      <c r="AI32" s="300">
        <f t="shared" si="27"/>
        <v>78966674.829999998</v>
      </c>
      <c r="AJ32" s="304">
        <f>IF($AH$6=1,AH32,AI32)</f>
        <v>78966674.829999998</v>
      </c>
      <c r="AK32" s="325" t="s">
        <v>63</v>
      </c>
      <c r="AL32" s="300">
        <v>78966674.829999998</v>
      </c>
      <c r="AM32" s="300">
        <f t="shared" si="11"/>
        <v>78966674.829999998</v>
      </c>
      <c r="AN32" s="321">
        <f>IF($AL$6=1,AL32,AM32)</f>
        <v>78966674.829999998</v>
      </c>
      <c r="AO32" s="336" t="s">
        <v>491</v>
      </c>
      <c r="AP32" s="300">
        <v>569561653.25999999</v>
      </c>
      <c r="AQ32" s="300">
        <f t="shared" si="12"/>
        <v>569561653.25999999</v>
      </c>
      <c r="AR32" s="304">
        <f>IF($AP$6=1,AP32,AQ32)</f>
        <v>569561653.25999999</v>
      </c>
      <c r="AS32" s="336" t="s">
        <v>491</v>
      </c>
      <c r="AT32" s="300">
        <v>555483234.41155052</v>
      </c>
      <c r="AU32" s="259"/>
      <c r="AV32" s="252"/>
      <c r="AW32" s="252"/>
      <c r="AX32" s="252"/>
      <c r="AY32" s="252"/>
      <c r="AZ32" s="450"/>
      <c r="BA32" s="325" t="s">
        <v>80</v>
      </c>
      <c r="BB32" s="281" t="s">
        <v>106</v>
      </c>
      <c r="BC32" s="281" t="str">
        <f t="shared" si="13"/>
        <v>DGNLPWYU</v>
      </c>
      <c r="BD32" s="285">
        <v>2.7300851256434132E-2</v>
      </c>
      <c r="BE32" s="284">
        <f t="shared" si="14"/>
        <v>2.7300851256434132E-2</v>
      </c>
      <c r="BF32" s="292">
        <f t="shared" si="7"/>
        <v>2.7300851256434132E-2</v>
      </c>
      <c r="BG32" s="282" t="s">
        <v>23</v>
      </c>
      <c r="BH32" s="282" t="s">
        <v>1356</v>
      </c>
      <c r="BI32" s="282" t="str">
        <f t="shared" si="15"/>
        <v>DSTPNUTIL</v>
      </c>
      <c r="BJ32" s="363">
        <v>0</v>
      </c>
      <c r="BK32" s="363">
        <f>SUMIF('Retirement Rates'!$C$8:$C$83,Scenarios!BI32,'Retirement Rates'!$AE$8:$AE$83)</f>
        <v>0</v>
      </c>
      <c r="BL32" s="296">
        <f t="shared" si="8"/>
        <v>0</v>
      </c>
      <c r="BM32" s="370">
        <f t="shared" si="18"/>
        <v>41364</v>
      </c>
      <c r="BN32" s="736">
        <v>1</v>
      </c>
      <c r="BO32" s="372" t="str">
        <f t="shared" si="16"/>
        <v>Filed Formula</v>
      </c>
    </row>
    <row r="33" spans="7:67" ht="13.5" thickBot="1">
      <c r="G33" s="689">
        <f t="shared" si="20"/>
        <v>41333</v>
      </c>
      <c r="H33" s="737">
        <v>3</v>
      </c>
      <c r="I33" s="290" t="str">
        <f t="shared" si="19"/>
        <v>Revised Apr 12 to May 13</v>
      </c>
      <c r="J33" s="734"/>
      <c r="K33" s="298">
        <v>3309570846.9399996</v>
      </c>
      <c r="L33" s="298">
        <f>K33</f>
        <v>3309570846.9399996</v>
      </c>
      <c r="M33" s="489">
        <f>IF($K$6=1,K33,L33)</f>
        <v>3309570846.9399996</v>
      </c>
      <c r="N33" s="336" t="s">
        <v>0</v>
      </c>
      <c r="O33" s="300" t="s">
        <v>855</v>
      </c>
      <c r="P33" s="300">
        <v>11173739.529999901</v>
      </c>
      <c r="Q33" s="300">
        <v>10796141.384311209</v>
      </c>
      <c r="R33" s="707" t="str">
        <f t="shared" si="22"/>
        <v>Vehicle Depreciation41182</v>
      </c>
      <c r="S33" s="713">
        <f t="shared" si="24"/>
        <v>41182</v>
      </c>
      <c r="T33" s="736">
        <v>1</v>
      </c>
      <c r="U33" s="290" t="str">
        <f t="shared" si="23"/>
        <v>As Filed</v>
      </c>
      <c r="V33" s="545" t="s">
        <v>1006</v>
      </c>
      <c r="W33" s="547">
        <v>-376340743.07000005</v>
      </c>
      <c r="X33" s="547">
        <v>-376340743.07000005</v>
      </c>
      <c r="Y33" s="304">
        <f t="shared" si="2"/>
        <v>-376340743.07000005</v>
      </c>
      <c r="Z33" s="282"/>
      <c r="AA33" s="282"/>
      <c r="AB33" s="298">
        <v>-435698767.84000003</v>
      </c>
      <c r="AC33" s="298">
        <f t="shared" si="9"/>
        <v>-435698767.84000003</v>
      </c>
      <c r="AD33" s="304">
        <f t="shared" si="3"/>
        <v>-435698767.84000003</v>
      </c>
      <c r="AE33" s="555" t="s">
        <v>1007</v>
      </c>
      <c r="AF33" s="346">
        <v>-410620625.39263499</v>
      </c>
      <c r="AG33" s="300"/>
      <c r="AH33" s="298">
        <v>2796302337.4399996</v>
      </c>
      <c r="AI33" s="298">
        <f t="shared" si="27"/>
        <v>2796302337.4399996</v>
      </c>
      <c r="AJ33" s="305">
        <f>IF($AH$6=1,AH33,AI33)</f>
        <v>2796302337.4399996</v>
      </c>
      <c r="AK33" s="325"/>
      <c r="AL33" s="298">
        <v>3309570846.9399996</v>
      </c>
      <c r="AM33" s="298">
        <f t="shared" si="11"/>
        <v>3309570846.9399996</v>
      </c>
      <c r="AN33" s="322">
        <f>IF($AL$6=1,AL33,AM33)</f>
        <v>3309570846.9399996</v>
      </c>
      <c r="AO33" s="336" t="s">
        <v>492</v>
      </c>
      <c r="AP33" s="300">
        <v>658402685.36999893</v>
      </c>
      <c r="AQ33" s="300">
        <f t="shared" si="12"/>
        <v>658402685.36999893</v>
      </c>
      <c r="AR33" s="304">
        <f>IF($AP$6=1,AP33,AQ33)</f>
        <v>658402685.36999893</v>
      </c>
      <c r="AS33" s="336" t="s">
        <v>492</v>
      </c>
      <c r="AT33" s="300">
        <v>653956295.22080958</v>
      </c>
      <c r="AU33" s="259"/>
      <c r="AV33" s="252"/>
      <c r="AW33" s="252"/>
      <c r="AX33" s="252"/>
      <c r="AY33" s="252"/>
      <c r="AZ33" s="450"/>
      <c r="BA33" s="325" t="s">
        <v>56</v>
      </c>
      <c r="BB33" s="281" t="s">
        <v>106</v>
      </c>
      <c r="BC33" s="281" t="str">
        <f t="shared" si="13"/>
        <v>DHYDPDGP</v>
      </c>
      <c r="BD33" s="285">
        <v>1.5461057946175921E-2</v>
      </c>
      <c r="BE33" s="284">
        <f t="shared" si="14"/>
        <v>1.5461057946175921E-2</v>
      </c>
      <c r="BF33" s="292">
        <f t="shared" si="7"/>
        <v>1.5461057946175921E-2</v>
      </c>
      <c r="BG33" s="282" t="s">
        <v>23</v>
      </c>
      <c r="BH33" s="282" t="s">
        <v>25</v>
      </c>
      <c r="BI33" s="282" t="str">
        <f t="shared" si="15"/>
        <v>DSTPOR</v>
      </c>
      <c r="BJ33" s="363">
        <v>-5.9920683767090812E-3</v>
      </c>
      <c r="BK33" s="363">
        <f>SUMIF('Retirement Rates'!$C$8:$C$83,Scenarios!BI33,'Retirement Rates'!$AE$8:$AE$83)</f>
        <v>-5.6203973598154284E-3</v>
      </c>
      <c r="BL33" s="296">
        <f t="shared" si="8"/>
        <v>-5.6203973598154284E-3</v>
      </c>
      <c r="BM33" s="370">
        <f t="shared" si="18"/>
        <v>41394</v>
      </c>
      <c r="BN33" s="736">
        <v>1</v>
      </c>
      <c r="BO33" s="372" t="str">
        <f t="shared" si="16"/>
        <v>Filed Formula</v>
      </c>
    </row>
    <row r="34" spans="7:67" ht="13.5" thickBot="1">
      <c r="G34" s="689">
        <f t="shared" si="20"/>
        <v>41364</v>
      </c>
      <c r="H34" s="737">
        <v>3</v>
      </c>
      <c r="I34" s="290" t="str">
        <f t="shared" si="19"/>
        <v>Revised Apr 12 to May 13</v>
      </c>
      <c r="J34" s="734"/>
      <c r="K34" s="300"/>
      <c r="L34" s="300"/>
      <c r="M34" s="481"/>
      <c r="N34" s="336" t="s">
        <v>4</v>
      </c>
      <c r="O34" s="300" t="s">
        <v>856</v>
      </c>
      <c r="P34" s="300">
        <v>12421175.779999999</v>
      </c>
      <c r="Q34" s="300">
        <v>12404167.312884344</v>
      </c>
      <c r="R34" s="707" t="str">
        <f t="shared" si="22"/>
        <v>Vehicle Depreciation41213</v>
      </c>
      <c r="S34" s="713">
        <f t="shared" si="24"/>
        <v>41213</v>
      </c>
      <c r="T34" s="736">
        <v>1</v>
      </c>
      <c r="U34" s="290" t="str">
        <f t="shared" si="23"/>
        <v>As Filed</v>
      </c>
      <c r="V34" s="545" t="s">
        <v>1007</v>
      </c>
      <c r="W34" s="547">
        <v>-390179330.71000004</v>
      </c>
      <c r="X34" s="547">
        <v>-390179330.71000004</v>
      </c>
      <c r="Y34" s="304">
        <f t="shared" si="2"/>
        <v>-390179330.71000004</v>
      </c>
      <c r="Z34" s="282"/>
      <c r="AA34" s="282"/>
      <c r="AB34" s="547"/>
      <c r="AC34" s="300">
        <f t="shared" si="9"/>
        <v>0</v>
      </c>
      <c r="AD34" s="304">
        <f t="shared" si="3"/>
        <v>0</v>
      </c>
      <c r="AE34" s="555" t="s">
        <v>1008</v>
      </c>
      <c r="AF34" s="346">
        <v>-484564924.69144189</v>
      </c>
      <c r="AG34" s="300"/>
      <c r="AH34" s="300"/>
      <c r="AI34" s="300"/>
      <c r="AJ34" s="304"/>
      <c r="AK34" s="325"/>
      <c r="AL34" s="300"/>
      <c r="AM34" s="300"/>
      <c r="AN34" s="321"/>
      <c r="AO34" s="336" t="s">
        <v>493</v>
      </c>
      <c r="AP34" s="300">
        <v>2819210326.1999993</v>
      </c>
      <c r="AQ34" s="300">
        <f t="shared" si="12"/>
        <v>2819210326.1999993</v>
      </c>
      <c r="AR34" s="304">
        <f>IF($AP$6=1,AP34,AQ34)</f>
        <v>2819210326.1999993</v>
      </c>
      <c r="AS34" s="336" t="s">
        <v>493</v>
      </c>
      <c r="AT34" s="300">
        <v>3503173580.2646136</v>
      </c>
      <c r="AU34" s="259"/>
      <c r="AV34" s="252"/>
      <c r="AW34" s="252"/>
      <c r="AX34" s="252"/>
      <c r="AY34" s="252"/>
      <c r="AZ34" s="450"/>
      <c r="BA34" s="325" t="s">
        <v>57</v>
      </c>
      <c r="BB34" s="281" t="s">
        <v>106</v>
      </c>
      <c r="BC34" s="281" t="str">
        <f t="shared" si="13"/>
        <v>DHYDPDGU</v>
      </c>
      <c r="BD34" s="285">
        <v>2.2298770008384719E-2</v>
      </c>
      <c r="BE34" s="284">
        <f t="shared" si="14"/>
        <v>2.2298770008384719E-2</v>
      </c>
      <c r="BF34" s="292">
        <f t="shared" si="7"/>
        <v>2.2298770008384719E-2</v>
      </c>
      <c r="BG34" s="282" t="s">
        <v>23</v>
      </c>
      <c r="BH34" s="282" t="s">
        <v>31</v>
      </c>
      <c r="BI34" s="282" t="str">
        <f t="shared" si="15"/>
        <v>DSTPUT</v>
      </c>
      <c r="BJ34" s="363">
        <v>-1.3120860425657454E-2</v>
      </c>
      <c r="BK34" s="363">
        <f>SUMIF('Retirement Rates'!$C$8:$C$83,Scenarios!BI34,'Retirement Rates'!$AE$8:$AE$83)</f>
        <v>-1.3524395945681788E-2</v>
      </c>
      <c r="BL34" s="296">
        <f t="shared" si="8"/>
        <v>-1.3524395945681788E-2</v>
      </c>
      <c r="BM34" s="370">
        <f t="shared" si="18"/>
        <v>41425</v>
      </c>
      <c r="BN34" s="736">
        <v>1</v>
      </c>
      <c r="BO34" s="372" t="str">
        <f t="shared" si="16"/>
        <v>Filed Formula</v>
      </c>
    </row>
    <row r="35" spans="7:67" ht="13.5" thickBot="1">
      <c r="G35" s="689">
        <f t="shared" si="20"/>
        <v>41394</v>
      </c>
      <c r="H35" s="737">
        <v>3</v>
      </c>
      <c r="I35" s="290" t="str">
        <f t="shared" si="19"/>
        <v>Revised Apr 12 to May 13</v>
      </c>
      <c r="J35" s="734"/>
      <c r="K35" s="300"/>
      <c r="L35" s="300"/>
      <c r="M35" s="481"/>
      <c r="N35" s="336" t="s">
        <v>6</v>
      </c>
      <c r="O35" s="300" t="s">
        <v>857</v>
      </c>
      <c r="P35" s="300">
        <v>55933484.369999997</v>
      </c>
      <c r="Q35" s="300">
        <v>65956395.929775327</v>
      </c>
      <c r="R35" s="707" t="str">
        <f t="shared" si="22"/>
        <v>Vehicle Depreciation41243</v>
      </c>
      <c r="S35" s="713">
        <f t="shared" si="24"/>
        <v>41243</v>
      </c>
      <c r="T35" s="736">
        <v>1</v>
      </c>
      <c r="U35" s="290" t="str">
        <f t="shared" si="23"/>
        <v>As Filed</v>
      </c>
      <c r="V35" s="545" t="s">
        <v>1008</v>
      </c>
      <c r="W35" s="547">
        <v>-405142320.52089852</v>
      </c>
      <c r="X35" s="547">
        <v>-405142320.52089852</v>
      </c>
      <c r="Y35" s="304">
        <f t="shared" si="2"/>
        <v>-405142320.52089852</v>
      </c>
      <c r="Z35" s="282"/>
      <c r="AA35" s="282"/>
      <c r="AB35" s="547"/>
      <c r="AC35" s="300">
        <f t="shared" si="9"/>
        <v>0</v>
      </c>
      <c r="AD35" s="304">
        <f t="shared" si="3"/>
        <v>0</v>
      </c>
      <c r="AE35" s="555"/>
      <c r="AF35" s="347">
        <v>-1272982435.4924049</v>
      </c>
      <c r="AG35" s="300"/>
      <c r="AH35" s="300"/>
      <c r="AI35" s="300"/>
      <c r="AJ35" s="304"/>
      <c r="AK35" s="325"/>
      <c r="AL35" s="300"/>
      <c r="AM35" s="300"/>
      <c r="AN35" s="321"/>
      <c r="AO35" s="336"/>
      <c r="AP35" s="298">
        <v>4047174664.829998</v>
      </c>
      <c r="AQ35" s="298">
        <f t="shared" si="12"/>
        <v>4047174664.829998</v>
      </c>
      <c r="AR35" s="305">
        <f>IF($AP$6=1,AP35,AQ35)</f>
        <v>4047174664.829998</v>
      </c>
      <c r="AS35" s="336"/>
      <c r="AT35" s="298">
        <v>4712613109.8969736</v>
      </c>
      <c r="AU35" s="259"/>
      <c r="AV35" s="252"/>
      <c r="AW35" s="252"/>
      <c r="AX35" s="252"/>
      <c r="AY35" s="252"/>
      <c r="AZ35" s="450"/>
      <c r="BA35" s="325" t="s">
        <v>58</v>
      </c>
      <c r="BB35" s="281" t="s">
        <v>106</v>
      </c>
      <c r="BC35" s="281" t="str">
        <f t="shared" si="13"/>
        <v>DHYDPSG-P</v>
      </c>
      <c r="BD35" s="285">
        <v>1.9641842810825601E-2</v>
      </c>
      <c r="BE35" s="284">
        <f t="shared" si="14"/>
        <v>1.9641842810825601E-2</v>
      </c>
      <c r="BF35" s="292">
        <f t="shared" si="7"/>
        <v>1.9641842810825601E-2</v>
      </c>
      <c r="BG35" s="282" t="s">
        <v>23</v>
      </c>
      <c r="BH35" s="282" t="s">
        <v>27</v>
      </c>
      <c r="BI35" s="282" t="str">
        <f t="shared" si="15"/>
        <v>DSTPWA</v>
      </c>
      <c r="BJ35" s="363">
        <v>-1.1747186215069264E-2</v>
      </c>
      <c r="BK35" s="363">
        <f>SUMIF('Retirement Rates'!$C$8:$C$83,Scenarios!BI35,'Retirement Rates'!$AE$8:$AE$83)</f>
        <v>-1.2086793740067766E-2</v>
      </c>
      <c r="BL35" s="296">
        <f t="shared" si="8"/>
        <v>-1.2086793740067766E-2</v>
      </c>
      <c r="BM35" s="370"/>
      <c r="BN35" s="736">
        <v>1</v>
      </c>
      <c r="BO35" s="373" t="str">
        <f t="shared" si="16"/>
        <v>Filed Formula</v>
      </c>
    </row>
    <row r="36" spans="7:67" ht="13.5" thickBot="1">
      <c r="G36" s="689">
        <f t="shared" si="20"/>
        <v>41425</v>
      </c>
      <c r="H36" s="737">
        <v>3</v>
      </c>
      <c r="I36" s="290" t="str">
        <f t="shared" si="19"/>
        <v>Revised Apr 12 to May 13</v>
      </c>
      <c r="J36" s="734" t="s">
        <v>122</v>
      </c>
      <c r="K36" s="300">
        <v>562508283.15999997</v>
      </c>
      <c r="L36" s="300">
        <f t="shared" ref="L36:L99" si="28">K36</f>
        <v>562508283.15999997</v>
      </c>
      <c r="M36" s="481">
        <f>IF($K$6=1,K36,L36)</f>
        <v>562508283.15999997</v>
      </c>
      <c r="N36" s="336" t="s">
        <v>191</v>
      </c>
      <c r="O36" s="300"/>
      <c r="P36" s="298">
        <v>79528399.679999888</v>
      </c>
      <c r="Q36" s="298">
        <v>89156704.626970887</v>
      </c>
      <c r="R36" s="707" t="str">
        <f t="shared" si="22"/>
        <v>Vehicle Depreciation41274</v>
      </c>
      <c r="S36" s="713">
        <f t="shared" si="24"/>
        <v>41274</v>
      </c>
      <c r="T36" s="736">
        <v>1</v>
      </c>
      <c r="U36" s="290" t="str">
        <f t="shared" si="23"/>
        <v>As Filed</v>
      </c>
      <c r="V36" s="545"/>
      <c r="W36" s="298">
        <v>-1171662394.3008986</v>
      </c>
      <c r="X36" s="298">
        <v>-1171662394.3008986</v>
      </c>
      <c r="Y36" s="304">
        <f t="shared" si="2"/>
        <v>-1171662394.3008986</v>
      </c>
      <c r="Z36" s="282" t="s">
        <v>122</v>
      </c>
      <c r="AA36" s="282" t="s">
        <v>64</v>
      </c>
      <c r="AB36" s="547">
        <v>-369436692.87</v>
      </c>
      <c r="AC36" s="300">
        <f t="shared" si="9"/>
        <v>-369436692.87</v>
      </c>
      <c r="AD36" s="304">
        <f t="shared" si="3"/>
        <v>-369436692.87</v>
      </c>
      <c r="AE36" s="555"/>
      <c r="AF36" s="346"/>
      <c r="AG36" s="300" t="s">
        <v>64</v>
      </c>
      <c r="AH36" s="300">
        <v>562508283.15999997</v>
      </c>
      <c r="AI36" s="300">
        <f t="shared" ref="AI36:AI94" si="29">AH36</f>
        <v>562508283.15999997</v>
      </c>
      <c r="AJ36" s="304">
        <f>IF($AH$6=1,AH36,AI36)</f>
        <v>562508283.15999997</v>
      </c>
      <c r="AK36" s="325" t="s">
        <v>64</v>
      </c>
      <c r="AL36" s="300">
        <v>562508283.15999997</v>
      </c>
      <c r="AM36" s="300">
        <f t="shared" si="11"/>
        <v>562508283.15999997</v>
      </c>
      <c r="AN36" s="321">
        <f>IF($AL$6=1,AL36,AM36)</f>
        <v>562508283.15999997</v>
      </c>
      <c r="AO36" s="336"/>
      <c r="AP36" s="300"/>
      <c r="AQ36" s="300"/>
      <c r="AR36" s="304"/>
      <c r="AS36" s="336"/>
      <c r="AT36" s="300"/>
      <c r="AU36" s="259"/>
      <c r="AV36" s="252"/>
      <c r="AW36" s="252"/>
      <c r="AX36" s="252"/>
      <c r="AY36" s="252"/>
      <c r="AZ36" s="450"/>
      <c r="BA36" s="325" t="s">
        <v>59</v>
      </c>
      <c r="BB36" s="281" t="s">
        <v>106</v>
      </c>
      <c r="BC36" s="281" t="str">
        <f t="shared" si="13"/>
        <v>DHYDPSG-U</v>
      </c>
      <c r="BD36" s="285">
        <v>2.7494235981839227E-2</v>
      </c>
      <c r="BE36" s="284">
        <f t="shared" si="14"/>
        <v>2.7494235981839227E-2</v>
      </c>
      <c r="BF36" s="292">
        <f t="shared" si="7"/>
        <v>2.7494235981839227E-2</v>
      </c>
      <c r="BG36" s="282" t="s">
        <v>23</v>
      </c>
      <c r="BH36" s="282" t="s">
        <v>29</v>
      </c>
      <c r="BI36" s="282" t="str">
        <f t="shared" si="15"/>
        <v>DSTPWYP</v>
      </c>
      <c r="BJ36" s="363">
        <v>-9.8902358185911591E-3</v>
      </c>
      <c r="BK36" s="363">
        <f>SUMIF('Retirement Rates'!$C$8:$C$83,Scenarios!BI36,'Retirement Rates'!$AE$8:$AE$83)</f>
        <v>-1.1575017772784245E-2</v>
      </c>
      <c r="BL36" s="296">
        <f t="shared" si="8"/>
        <v>-1.1575017772784245E-2</v>
      </c>
      <c r="BM36" s="259"/>
      <c r="BN36" s="252"/>
      <c r="BO36" s="265"/>
    </row>
    <row r="37" spans="7:67" ht="13.5" thickBot="1">
      <c r="G37" s="689"/>
      <c r="H37" s="738"/>
      <c r="I37" s="266"/>
      <c r="J37" s="734" t="s">
        <v>123</v>
      </c>
      <c r="K37" s="300">
        <v>659011430.26999998</v>
      </c>
      <c r="L37" s="300">
        <f t="shared" si="28"/>
        <v>659011430.26999998</v>
      </c>
      <c r="M37" s="481">
        <f>IF($K$6=1,K37,L37)</f>
        <v>659011430.26999998</v>
      </c>
      <c r="N37" s="336"/>
      <c r="O37" s="300"/>
      <c r="P37" s="300"/>
      <c r="Q37" s="300"/>
      <c r="R37" s="707" t="str">
        <f t="shared" si="22"/>
        <v>Vehicle Depreciation41305</v>
      </c>
      <c r="S37" s="713">
        <f t="shared" si="24"/>
        <v>41305</v>
      </c>
      <c r="T37" s="736">
        <v>1</v>
      </c>
      <c r="U37" s="290" t="str">
        <f t="shared" si="23"/>
        <v>As Filed</v>
      </c>
      <c r="V37" s="545"/>
      <c r="W37" s="547"/>
      <c r="X37" s="547"/>
      <c r="Y37" s="304">
        <f t="shared" si="2"/>
        <v>0</v>
      </c>
      <c r="Z37" s="282" t="s">
        <v>123</v>
      </c>
      <c r="AA37" s="282" t="s">
        <v>65</v>
      </c>
      <c r="AB37" s="547">
        <v>-398038616.51999998</v>
      </c>
      <c r="AC37" s="300">
        <f t="shared" si="9"/>
        <v>-398038616.51999998</v>
      </c>
      <c r="AD37" s="304">
        <f t="shared" si="3"/>
        <v>-398038616.51999998</v>
      </c>
      <c r="AE37" s="555"/>
      <c r="AF37" s="346"/>
      <c r="AG37" s="300" t="s">
        <v>65</v>
      </c>
      <c r="AH37" s="300">
        <v>659011430.26999998</v>
      </c>
      <c r="AI37" s="300">
        <f t="shared" si="29"/>
        <v>659011430.26999998</v>
      </c>
      <c r="AJ37" s="304">
        <f>IF($AH$6=1,AH37,AI37)</f>
        <v>659011430.26999998</v>
      </c>
      <c r="AK37" s="325" t="s">
        <v>65</v>
      </c>
      <c r="AL37" s="300">
        <v>659011430.26999998</v>
      </c>
      <c r="AM37" s="300">
        <f t="shared" si="11"/>
        <v>659011430.26999998</v>
      </c>
      <c r="AN37" s="321">
        <f>IF($AL$6=1,AL37,AM37)</f>
        <v>659011430.26999998</v>
      </c>
      <c r="AO37" s="336"/>
      <c r="AP37" s="300"/>
      <c r="AQ37" s="300"/>
      <c r="AR37" s="304"/>
      <c r="AS37" s="336"/>
      <c r="AT37" s="300"/>
      <c r="AU37" s="259"/>
      <c r="AV37" s="252"/>
      <c r="AW37" s="252"/>
      <c r="AX37" s="252"/>
      <c r="AY37" s="252"/>
      <c r="AZ37" s="450"/>
      <c r="BA37" s="325" t="s">
        <v>89</v>
      </c>
      <c r="BB37" s="281" t="s">
        <v>106</v>
      </c>
      <c r="BC37" s="281" t="str">
        <f t="shared" si="13"/>
        <v>DMNGPSE</v>
      </c>
      <c r="BD37" s="285">
        <v>3.5550752282130858E-2</v>
      </c>
      <c r="BE37" s="284">
        <f t="shared" si="14"/>
        <v>3.5550752282130858E-2</v>
      </c>
      <c r="BF37" s="292">
        <f t="shared" si="7"/>
        <v>3.5550752282130858E-2</v>
      </c>
      <c r="BG37" s="282" t="s">
        <v>23</v>
      </c>
      <c r="BH37" s="282" t="s">
        <v>35</v>
      </c>
      <c r="BI37" s="282" t="str">
        <f t="shared" si="15"/>
        <v>DSTPWYU</v>
      </c>
      <c r="BJ37" s="363">
        <v>-8.513616779673357E-3</v>
      </c>
      <c r="BK37" s="363">
        <f>SUMIF('Retirement Rates'!$C$8:$C$83,Scenarios!BI37,'Retirement Rates'!$AE$8:$AE$83)</f>
        <v>-1.16839657899723E-2</v>
      </c>
      <c r="BL37" s="296">
        <f t="shared" si="8"/>
        <v>-1.16839657899723E-2</v>
      </c>
      <c r="BM37" s="263"/>
      <c r="BN37" s="252"/>
      <c r="BO37" s="265"/>
    </row>
    <row r="38" spans="7:67" ht="13.5" thickBot="1">
      <c r="G38" s="263"/>
      <c r="H38" s="252"/>
      <c r="I38" s="265"/>
      <c r="J38" s="734" t="s">
        <v>124</v>
      </c>
      <c r="K38" s="300">
        <v>3233142263.04</v>
      </c>
      <c r="L38" s="300">
        <f t="shared" si="28"/>
        <v>3233142263.04</v>
      </c>
      <c r="M38" s="481">
        <f>IF($K$6=1,K38,L38)</f>
        <v>3233142263.04</v>
      </c>
      <c r="N38" s="491" t="s">
        <v>192</v>
      </c>
      <c r="O38" s="300"/>
      <c r="P38" s="300"/>
      <c r="Q38" s="300"/>
      <c r="R38" s="707" t="str">
        <f t="shared" si="22"/>
        <v>Vehicle Depreciation41333</v>
      </c>
      <c r="S38" s="713">
        <f t="shared" si="24"/>
        <v>41333</v>
      </c>
      <c r="T38" s="736">
        <v>1</v>
      </c>
      <c r="U38" s="290" t="str">
        <f t="shared" si="23"/>
        <v>As Filed</v>
      </c>
      <c r="V38" s="545"/>
      <c r="W38" s="547"/>
      <c r="X38" s="547"/>
      <c r="Y38" s="304">
        <f t="shared" si="2"/>
        <v>0</v>
      </c>
      <c r="Z38" s="282" t="s">
        <v>124</v>
      </c>
      <c r="AA38" s="282" t="s">
        <v>66</v>
      </c>
      <c r="AB38" s="547">
        <v>-428515791.65271497</v>
      </c>
      <c r="AC38" s="300">
        <f t="shared" si="9"/>
        <v>-428515791.65271497</v>
      </c>
      <c r="AD38" s="304">
        <f t="shared" si="3"/>
        <v>-428515791.65271497</v>
      </c>
      <c r="AE38" s="555" t="s">
        <v>1200</v>
      </c>
      <c r="AF38" s="346">
        <v>-106970096.03541674</v>
      </c>
      <c r="AG38" s="300" t="s">
        <v>66</v>
      </c>
      <c r="AH38" s="300">
        <v>3233142263.04</v>
      </c>
      <c r="AI38" s="300">
        <f t="shared" si="29"/>
        <v>3233142263.04</v>
      </c>
      <c r="AJ38" s="304">
        <f>IF($AH$6=1,AH38,AI38)</f>
        <v>3233142263.04</v>
      </c>
      <c r="AK38" s="325" t="s">
        <v>66</v>
      </c>
      <c r="AL38" s="300">
        <v>3233142263.04</v>
      </c>
      <c r="AM38" s="300">
        <f t="shared" si="11"/>
        <v>3233142263.04</v>
      </c>
      <c r="AN38" s="321">
        <f>IF($AL$6=1,AL38,AM38)</f>
        <v>3233142263.04</v>
      </c>
      <c r="AO38" s="336" t="s">
        <v>532</v>
      </c>
      <c r="AP38" s="300">
        <v>217505587.07499978</v>
      </c>
      <c r="AQ38" s="300">
        <f t="shared" si="12"/>
        <v>217505587.07499978</v>
      </c>
      <c r="AR38" s="304">
        <f t="shared" ref="AR38:AR45" si="30">IF($AP$6=1,AP38,AQ38)</f>
        <v>217505587.07499978</v>
      </c>
      <c r="AS38" s="336" t="s">
        <v>532</v>
      </c>
      <c r="AT38" s="300">
        <v>232022939.87099412</v>
      </c>
      <c r="AU38" s="259"/>
      <c r="AV38" s="252"/>
      <c r="AW38" s="252"/>
      <c r="AX38" s="252"/>
      <c r="AY38" s="252"/>
      <c r="AZ38" s="450"/>
      <c r="BA38" s="325" t="s">
        <v>60</v>
      </c>
      <c r="BB38" s="281" t="s">
        <v>106</v>
      </c>
      <c r="BC38" s="281" t="str">
        <f t="shared" si="13"/>
        <v>DOTHPDGU</v>
      </c>
      <c r="BD38" s="285">
        <v>0.1023374150728809</v>
      </c>
      <c r="BE38" s="284">
        <f t="shared" si="14"/>
        <v>0.1023374150728809</v>
      </c>
      <c r="BF38" s="292">
        <f t="shared" si="7"/>
        <v>0.1023374150728809</v>
      </c>
      <c r="BG38" s="282" t="s">
        <v>36</v>
      </c>
      <c r="BH38" s="282" t="s">
        <v>22</v>
      </c>
      <c r="BI38" s="282" t="str">
        <f t="shared" si="15"/>
        <v>GNLPCA</v>
      </c>
      <c r="BJ38" s="363">
        <v>-4.7872160409154589E-2</v>
      </c>
      <c r="BK38" s="363">
        <f>SUMIF('Retirement Rates'!$C$8:$C$83,Scenarios!BI38,'Retirement Rates'!$AE$8:$AE$83)</f>
        <v>-4.234312050338037E-2</v>
      </c>
      <c r="BL38" s="296">
        <f t="shared" si="8"/>
        <v>-4.234312050338037E-2</v>
      </c>
      <c r="BM38" s="805"/>
      <c r="BN38" s="252"/>
      <c r="BO38" s="265"/>
    </row>
    <row r="39" spans="7:67" ht="13.5" thickBot="1">
      <c r="G39" s="263"/>
      <c r="H39" s="252"/>
      <c r="I39" s="265"/>
      <c r="J39" s="734"/>
      <c r="K39" s="298">
        <v>4454661976.4699993</v>
      </c>
      <c r="L39" s="298">
        <f t="shared" si="28"/>
        <v>4454661976.4699993</v>
      </c>
      <c r="M39" s="489">
        <f>IF($K$6=1,K39,L39)</f>
        <v>4454661976.4699993</v>
      </c>
      <c r="N39" s="336" t="s">
        <v>21</v>
      </c>
      <c r="O39" s="300" t="s">
        <v>1192</v>
      </c>
      <c r="P39" s="300">
        <v>1145119.82</v>
      </c>
      <c r="Q39" s="300">
        <v>6684337.3530944586</v>
      </c>
      <c r="R39" s="707" t="str">
        <f t="shared" si="22"/>
        <v>Vehicle Depreciation41364</v>
      </c>
      <c r="S39" s="713">
        <f t="shared" si="24"/>
        <v>41364</v>
      </c>
      <c r="T39" s="736">
        <v>1</v>
      </c>
      <c r="U39" s="290" t="str">
        <f t="shared" si="23"/>
        <v>As Filed</v>
      </c>
      <c r="V39" s="545" t="s">
        <v>1200</v>
      </c>
      <c r="W39" s="547">
        <v>-99381214.21999979</v>
      </c>
      <c r="X39" s="547">
        <v>-99381214.21999979</v>
      </c>
      <c r="Y39" s="304">
        <f t="shared" si="2"/>
        <v>-99381214.21999979</v>
      </c>
      <c r="Z39" s="282"/>
      <c r="AA39" s="282"/>
      <c r="AB39" s="298">
        <v>-1195991101.0427151</v>
      </c>
      <c r="AC39" s="298">
        <f t="shared" si="9"/>
        <v>-1195991101.0427151</v>
      </c>
      <c r="AD39" s="304">
        <f t="shared" si="3"/>
        <v>-1195991101.0427151</v>
      </c>
      <c r="AE39" s="555" t="s">
        <v>1201</v>
      </c>
      <c r="AF39" s="346">
        <v>-831894435.05713463</v>
      </c>
      <c r="AG39" s="300"/>
      <c r="AH39" s="298">
        <v>4454661976.4699993</v>
      </c>
      <c r="AI39" s="298">
        <f t="shared" si="29"/>
        <v>4454661976.4699993</v>
      </c>
      <c r="AJ39" s="305">
        <f>IF($AH$6=1,AH39,AI39)</f>
        <v>4454661976.4699993</v>
      </c>
      <c r="AK39" s="325"/>
      <c r="AL39" s="298">
        <v>4454661976.4699993</v>
      </c>
      <c r="AM39" s="298">
        <f t="shared" si="11"/>
        <v>4454661976.4699993</v>
      </c>
      <c r="AN39" s="322">
        <f>IF($AL$6=1,AL39,AM39)</f>
        <v>4454661976.4699993</v>
      </c>
      <c r="AO39" s="336" t="s">
        <v>534</v>
      </c>
      <c r="AP39" s="300">
        <v>1704627964.2399964</v>
      </c>
      <c r="AQ39" s="300">
        <f t="shared" si="12"/>
        <v>1704627964.2399964</v>
      </c>
      <c r="AR39" s="304">
        <f t="shared" si="30"/>
        <v>1704627964.2399964</v>
      </c>
      <c r="AS39" s="336" t="s">
        <v>534</v>
      </c>
      <c r="AT39" s="300">
        <v>1786980891.070329</v>
      </c>
      <c r="AU39" s="259"/>
      <c r="AV39" s="252"/>
      <c r="AW39" s="252"/>
      <c r="AX39" s="252"/>
      <c r="AY39" s="252"/>
      <c r="AZ39" s="450"/>
      <c r="BA39" s="325" t="s">
        <v>61</v>
      </c>
      <c r="BB39" s="281" t="s">
        <v>106</v>
      </c>
      <c r="BC39" s="281" t="str">
        <f t="shared" si="13"/>
        <v>DOTHPSG</v>
      </c>
      <c r="BD39" s="285">
        <v>2.6017563160336508E-2</v>
      </c>
      <c r="BE39" s="284">
        <f t="shared" si="14"/>
        <v>2.6017563160336508E-2</v>
      </c>
      <c r="BF39" s="292">
        <f t="shared" si="7"/>
        <v>2.6017563160336508E-2</v>
      </c>
      <c r="BG39" s="282" t="s">
        <v>36</v>
      </c>
      <c r="BH39" s="282" t="s">
        <v>40</v>
      </c>
      <c r="BI39" s="282" t="str">
        <f t="shared" si="15"/>
        <v>GNLPCN</v>
      </c>
      <c r="BJ39" s="363">
        <v>-7.2016415149075141E-2</v>
      </c>
      <c r="BK39" s="363">
        <f>SUMIF('Retirement Rates'!$C$8:$C$83,Scenarios!BI39,'Retirement Rates'!$AE$8:$AE$83)</f>
        <v>-5.462171195059419E-2</v>
      </c>
      <c r="BL39" s="296">
        <f t="shared" si="8"/>
        <v>-5.462171195059419E-2</v>
      </c>
      <c r="BM39" s="370"/>
      <c r="BN39" s="768"/>
      <c r="BO39" s="311"/>
    </row>
    <row r="40" spans="7:67" ht="13.5" thickBot="1">
      <c r="G40" s="263"/>
      <c r="H40" s="252"/>
      <c r="I40" s="265"/>
      <c r="J40" s="734"/>
      <c r="K40" s="300"/>
      <c r="L40" s="300"/>
      <c r="M40" s="481"/>
      <c r="N40" s="336" t="s">
        <v>24</v>
      </c>
      <c r="O40" s="300" t="s">
        <v>1193</v>
      </c>
      <c r="P40" s="300">
        <v>48580477.149999782</v>
      </c>
      <c r="Q40" s="300">
        <v>50875929.429383524</v>
      </c>
      <c r="R40" s="707" t="str">
        <f t="shared" si="22"/>
        <v>Vehicle Depreciation41394</v>
      </c>
      <c r="S40" s="713">
        <f t="shared" si="24"/>
        <v>41394</v>
      </c>
      <c r="T40" s="736">
        <v>1</v>
      </c>
      <c r="U40" s="290" t="str">
        <f t="shared" si="23"/>
        <v>As Filed</v>
      </c>
      <c r="V40" s="545" t="s">
        <v>1201</v>
      </c>
      <c r="W40" s="547">
        <v>-756855747.63999963</v>
      </c>
      <c r="X40" s="547">
        <v>-756855747.63999963</v>
      </c>
      <c r="Y40" s="304">
        <f t="shared" si="2"/>
        <v>-756855747.63999963</v>
      </c>
      <c r="Z40" s="282"/>
      <c r="AA40" s="282"/>
      <c r="AB40" s="547"/>
      <c r="AC40" s="300">
        <f t="shared" si="9"/>
        <v>0</v>
      </c>
      <c r="AD40" s="304">
        <f t="shared" si="3"/>
        <v>0</v>
      </c>
      <c r="AE40" s="555" t="s">
        <v>1202</v>
      </c>
      <c r="AF40" s="346">
        <v>-186857517.99801189</v>
      </c>
      <c r="AG40" s="300"/>
      <c r="AH40" s="300"/>
      <c r="AI40" s="300"/>
      <c r="AJ40" s="304"/>
      <c r="AK40" s="325"/>
      <c r="AL40" s="300"/>
      <c r="AM40" s="300"/>
      <c r="AN40" s="321"/>
      <c r="AO40" s="336" t="s">
        <v>536</v>
      </c>
      <c r="AP40" s="300">
        <v>397761374.25499946</v>
      </c>
      <c r="AQ40" s="300">
        <f t="shared" si="12"/>
        <v>397761374.25499946</v>
      </c>
      <c r="AR40" s="304">
        <f t="shared" si="30"/>
        <v>397761374.25499946</v>
      </c>
      <c r="AS40" s="336" t="s">
        <v>536</v>
      </c>
      <c r="AT40" s="300">
        <v>411121330.40428513</v>
      </c>
      <c r="AU40" s="259"/>
      <c r="AV40" s="252"/>
      <c r="AW40" s="252"/>
      <c r="AX40" s="252"/>
      <c r="AY40" s="252"/>
      <c r="AZ40" s="450"/>
      <c r="BA40" s="325" t="s">
        <v>62</v>
      </c>
      <c r="BB40" s="281" t="s">
        <v>106</v>
      </c>
      <c r="BC40" s="281" t="str">
        <f t="shared" si="13"/>
        <v>DOTHPSG-W</v>
      </c>
      <c r="BD40" s="285">
        <v>4.0416844605133478E-2</v>
      </c>
      <c r="BE40" s="284">
        <f t="shared" si="14"/>
        <v>4.0416844605133478E-2</v>
      </c>
      <c r="BF40" s="292">
        <f t="shared" si="7"/>
        <v>4.0416844605133478E-2</v>
      </c>
      <c r="BG40" s="282" t="s">
        <v>36</v>
      </c>
      <c r="BH40" s="282" t="s">
        <v>1</v>
      </c>
      <c r="BI40" s="282" t="str">
        <f t="shared" si="15"/>
        <v>GNLPDGP</v>
      </c>
      <c r="BJ40" s="363">
        <v>-0.16866994706448557</v>
      </c>
      <c r="BK40" s="363">
        <f>SUMIF('Retirement Rates'!$C$8:$C$83,Scenarios!BI40,'Retirement Rates'!$AE$8:$AE$83)</f>
        <v>-0.18761525215944172</v>
      </c>
      <c r="BL40" s="296">
        <f t="shared" si="8"/>
        <v>-0.18761525215944172</v>
      </c>
      <c r="BM40" s="370"/>
      <c r="BN40" s="768"/>
      <c r="BO40" s="311"/>
    </row>
    <row r="41" spans="7:67" ht="13.5" thickBot="1">
      <c r="G41" s="263"/>
      <c r="H41" s="252"/>
      <c r="I41" s="265"/>
      <c r="J41" s="734"/>
      <c r="K41" s="300"/>
      <c r="L41" s="300"/>
      <c r="M41" s="481"/>
      <c r="N41" s="336" t="s">
        <v>26</v>
      </c>
      <c r="O41" s="300" t="s">
        <v>1194</v>
      </c>
      <c r="P41" s="300">
        <v>12492976.999999998</v>
      </c>
      <c r="Q41" s="300">
        <v>12829166.451889055</v>
      </c>
      <c r="R41" s="707" t="str">
        <f t="shared" si="22"/>
        <v>Vehicle Depreciation41425</v>
      </c>
      <c r="S41" s="713">
        <f t="shared" si="24"/>
        <v>41425</v>
      </c>
      <c r="T41" s="736">
        <v>1</v>
      </c>
      <c r="U41" s="290" t="str">
        <f t="shared" si="23"/>
        <v>As Filed</v>
      </c>
      <c r="V41" s="545" t="s">
        <v>1202</v>
      </c>
      <c r="W41" s="547">
        <v>-175889824.63999984</v>
      </c>
      <c r="X41" s="547">
        <v>-175889824.63999984</v>
      </c>
      <c r="Y41" s="304">
        <f t="shared" si="2"/>
        <v>-175889824.63999984</v>
      </c>
      <c r="Z41" s="282"/>
      <c r="AA41" s="282"/>
      <c r="AB41" s="547"/>
      <c r="AC41" s="300">
        <f t="shared" si="9"/>
        <v>0</v>
      </c>
      <c r="AD41" s="304">
        <f t="shared" si="3"/>
        <v>0</v>
      </c>
      <c r="AE41" s="555" t="s">
        <v>1203</v>
      </c>
      <c r="AF41" s="346">
        <v>-201165678.12776205</v>
      </c>
      <c r="AG41" s="300"/>
      <c r="AH41" s="300"/>
      <c r="AI41" s="300"/>
      <c r="AJ41" s="304"/>
      <c r="AK41" s="325"/>
      <c r="AL41" s="300"/>
      <c r="AM41" s="300"/>
      <c r="AN41" s="321"/>
      <c r="AO41" s="336" t="s">
        <v>537</v>
      </c>
      <c r="AP41" s="300">
        <v>467004252.38999993</v>
      </c>
      <c r="AQ41" s="300">
        <f t="shared" si="12"/>
        <v>467004252.38999993</v>
      </c>
      <c r="AR41" s="304">
        <f t="shared" si="30"/>
        <v>467004252.38999993</v>
      </c>
      <c r="AS41" s="336" t="s">
        <v>537</v>
      </c>
      <c r="AT41" s="300">
        <v>511099559.30826497</v>
      </c>
      <c r="AU41" s="259"/>
      <c r="AV41" s="252"/>
      <c r="AW41" s="252"/>
      <c r="AX41" s="252"/>
      <c r="AY41" s="252"/>
      <c r="AZ41" s="450"/>
      <c r="BA41" s="325" t="s">
        <v>63</v>
      </c>
      <c r="BB41" s="281" t="s">
        <v>106</v>
      </c>
      <c r="BC41" s="281" t="str">
        <f t="shared" si="13"/>
        <v>DOTHPSSGCT</v>
      </c>
      <c r="BD41" s="285">
        <v>3.320603176197811E-2</v>
      </c>
      <c r="BE41" s="284">
        <f t="shared" si="14"/>
        <v>3.320603176197811E-2</v>
      </c>
      <c r="BF41" s="292">
        <f t="shared" si="7"/>
        <v>3.320603176197811E-2</v>
      </c>
      <c r="BG41" s="282" t="s">
        <v>36</v>
      </c>
      <c r="BH41" s="282" t="s">
        <v>5</v>
      </c>
      <c r="BI41" s="282" t="str">
        <f t="shared" si="15"/>
        <v>GNLPDGU</v>
      </c>
      <c r="BJ41" s="363">
        <v>-0.18781595017039396</v>
      </c>
      <c r="BK41" s="363">
        <f>SUMIF('Retirement Rates'!$C$8:$C$83,Scenarios!BI41,'Retirement Rates'!$AE$8:$AE$83)</f>
        <v>-0.1918105818776509</v>
      </c>
      <c r="BL41" s="296">
        <f t="shared" si="8"/>
        <v>-0.1918105818776509</v>
      </c>
      <c r="BM41" s="370"/>
      <c r="BN41" s="768"/>
      <c r="BO41" s="311"/>
    </row>
    <row r="42" spans="7:67">
      <c r="G42" s="263"/>
      <c r="H42" s="252"/>
      <c r="I42" s="265"/>
      <c r="J42" s="734" t="s">
        <v>125</v>
      </c>
      <c r="K42" s="300">
        <v>219979420.56000003</v>
      </c>
      <c r="L42" s="300">
        <f t="shared" si="28"/>
        <v>219979420.56000003</v>
      </c>
      <c r="M42" s="481">
        <f t="shared" ref="M42:M49" si="31">IF($K$6=1,K42,L42)</f>
        <v>219979420.56000003</v>
      </c>
      <c r="N42" s="336" t="s">
        <v>28</v>
      </c>
      <c r="O42" s="300" t="s">
        <v>1195</v>
      </c>
      <c r="P42" s="300">
        <v>13381272.99</v>
      </c>
      <c r="Q42" s="300">
        <v>14450827.552803138</v>
      </c>
      <c r="R42" s="704"/>
      <c r="S42" s="297"/>
      <c r="T42" s="252"/>
      <c r="U42" s="492"/>
      <c r="V42" s="545" t="s">
        <v>1203</v>
      </c>
      <c r="W42" s="547">
        <v>-185638696.5049997</v>
      </c>
      <c r="X42" s="547">
        <v>-185638696.5049997</v>
      </c>
      <c r="Y42" s="304">
        <f t="shared" si="2"/>
        <v>-185638696.5049997</v>
      </c>
      <c r="Z42" s="282" t="s">
        <v>125</v>
      </c>
      <c r="AA42" s="282" t="s">
        <v>67</v>
      </c>
      <c r="AB42" s="547">
        <v>-99270653.660000011</v>
      </c>
      <c r="AC42" s="300">
        <f t="shared" si="9"/>
        <v>-99270653.660000011</v>
      </c>
      <c r="AD42" s="304">
        <f t="shared" si="3"/>
        <v>-99270653.660000011</v>
      </c>
      <c r="AE42" s="555" t="s">
        <v>1204</v>
      </c>
      <c r="AF42" s="346">
        <v>-764941199.49153972</v>
      </c>
      <c r="AG42" s="300" t="s">
        <v>67</v>
      </c>
      <c r="AH42" s="300">
        <v>219979420.56000003</v>
      </c>
      <c r="AI42" s="300">
        <f t="shared" si="29"/>
        <v>219979420.56000003</v>
      </c>
      <c r="AJ42" s="304">
        <f t="shared" ref="AJ42:AJ49" si="32">IF($AH$6=1,AH42,AI42)</f>
        <v>219979420.56000003</v>
      </c>
      <c r="AK42" s="325" t="s">
        <v>67</v>
      </c>
      <c r="AL42" s="300">
        <v>219979420.56000003</v>
      </c>
      <c r="AM42" s="300">
        <f t="shared" si="11"/>
        <v>219979420.56000003</v>
      </c>
      <c r="AN42" s="321">
        <f t="shared" ref="AN42:AN49" si="33">IF($AL$6=1,AL42,AM42)</f>
        <v>219979420.56000003</v>
      </c>
      <c r="AO42" s="336" t="s">
        <v>535</v>
      </c>
      <c r="AP42" s="300">
        <v>2335996107.534996</v>
      </c>
      <c r="AQ42" s="300">
        <f t="shared" si="12"/>
        <v>2335996107.534996</v>
      </c>
      <c r="AR42" s="304">
        <f t="shared" si="30"/>
        <v>2335996107.534996</v>
      </c>
      <c r="AS42" s="336" t="s">
        <v>535</v>
      </c>
      <c r="AT42" s="300">
        <v>2467573722.399879</v>
      </c>
      <c r="AU42" s="259"/>
      <c r="AV42" s="252"/>
      <c r="AW42" s="252"/>
      <c r="AX42" s="252"/>
      <c r="AY42" s="252"/>
      <c r="AZ42" s="450"/>
      <c r="BA42" s="325" t="s">
        <v>49</v>
      </c>
      <c r="BB42" s="281" t="s">
        <v>106</v>
      </c>
      <c r="BC42" s="281" t="str">
        <f t="shared" si="13"/>
        <v>DSTMPDGP</v>
      </c>
      <c r="BD42" s="285">
        <v>1.9275219864838572E-2</v>
      </c>
      <c r="BE42" s="284">
        <f t="shared" si="14"/>
        <v>1.9275219864838572E-2</v>
      </c>
      <c r="BF42" s="292">
        <f t="shared" si="7"/>
        <v>1.9275219864838572E-2</v>
      </c>
      <c r="BG42" s="282" t="s">
        <v>36</v>
      </c>
      <c r="BH42" s="282" t="s">
        <v>33</v>
      </c>
      <c r="BI42" s="282" t="str">
        <f t="shared" si="15"/>
        <v>GNLPID</v>
      </c>
      <c r="BJ42" s="363">
        <v>-5.2009525713864864E-2</v>
      </c>
      <c r="BK42" s="363">
        <f>SUMIF('Retirement Rates'!$C$8:$C$83,Scenarios!BI42,'Retirement Rates'!$AE$8:$AE$83)</f>
        <v>0</v>
      </c>
      <c r="BL42" s="296">
        <f t="shared" si="8"/>
        <v>0</v>
      </c>
      <c r="BM42" s="370"/>
      <c r="BN42" s="768"/>
      <c r="BO42" s="311"/>
    </row>
    <row r="43" spans="7:67" ht="15">
      <c r="G43" s="263"/>
      <c r="H43" s="252"/>
      <c r="I43" s="265"/>
      <c r="J43" s="734" t="s">
        <v>126</v>
      </c>
      <c r="K43" s="300">
        <v>1723708872.29</v>
      </c>
      <c r="L43" s="300">
        <f t="shared" si="28"/>
        <v>1723708872.29</v>
      </c>
      <c r="M43" s="481">
        <f t="shared" si="31"/>
        <v>1723708872.29</v>
      </c>
      <c r="N43" s="336" t="s">
        <v>30</v>
      </c>
      <c r="O43" s="300" t="s">
        <v>1196</v>
      </c>
      <c r="P43" s="300">
        <v>58007630.369999871</v>
      </c>
      <c r="Q43" s="300">
        <v>61259629.537850469</v>
      </c>
      <c r="R43" s="1137" t="s">
        <v>3552</v>
      </c>
      <c r="S43" s="1138"/>
      <c r="T43" s="252"/>
      <c r="U43" s="1139" t="s">
        <v>3515</v>
      </c>
      <c r="V43" s="545" t="s">
        <v>1204</v>
      </c>
      <c r="W43" s="547">
        <v>-716073377.72999775</v>
      </c>
      <c r="X43" s="547">
        <v>-716073377.72999775</v>
      </c>
      <c r="Y43" s="304">
        <f t="shared" ref="Y43:Y74" si="34">IF($W$6=1,W43,X43)</f>
        <v>-716073377.72999775</v>
      </c>
      <c r="Z43" s="282" t="s">
        <v>126</v>
      </c>
      <c r="AA43" s="282" t="s">
        <v>68</v>
      </c>
      <c r="AB43" s="547">
        <v>-775616895.41999996</v>
      </c>
      <c r="AC43" s="300">
        <f t="shared" si="9"/>
        <v>-775616895.41999996</v>
      </c>
      <c r="AD43" s="304">
        <f t="shared" ref="AD43:AD74" si="35">IF($AB$6=1,AB43,AC43)</f>
        <v>-775616895.41999996</v>
      </c>
      <c r="AE43" s="555" t="s">
        <v>1205</v>
      </c>
      <c r="AF43" s="346">
        <v>-125556461.99912192</v>
      </c>
      <c r="AG43" s="300" t="s">
        <v>68</v>
      </c>
      <c r="AH43" s="300">
        <v>1723708872.29</v>
      </c>
      <c r="AI43" s="300">
        <f t="shared" si="29"/>
        <v>1723708872.29</v>
      </c>
      <c r="AJ43" s="304">
        <f t="shared" si="32"/>
        <v>1723708872.29</v>
      </c>
      <c r="AK43" s="325" t="s">
        <v>68</v>
      </c>
      <c r="AL43" s="300">
        <v>1723708872.29</v>
      </c>
      <c r="AM43" s="300">
        <f t="shared" si="11"/>
        <v>1723708872.29</v>
      </c>
      <c r="AN43" s="321">
        <f t="shared" si="33"/>
        <v>1723708872.29</v>
      </c>
      <c r="AO43" s="336" t="s">
        <v>533</v>
      </c>
      <c r="AP43" s="300">
        <v>273699598.15499955</v>
      </c>
      <c r="AQ43" s="300">
        <f t="shared" si="12"/>
        <v>273699598.15499955</v>
      </c>
      <c r="AR43" s="304">
        <f t="shared" si="30"/>
        <v>273699598.15499955</v>
      </c>
      <c r="AS43" s="336" t="s">
        <v>533</v>
      </c>
      <c r="AT43" s="300">
        <v>293351212.28684819</v>
      </c>
      <c r="AU43" s="259"/>
      <c r="AV43" s="252"/>
      <c r="AW43" s="252"/>
      <c r="AX43" s="252"/>
      <c r="AY43" s="252"/>
      <c r="AZ43" s="450"/>
      <c r="BA43" s="325" t="s">
        <v>50</v>
      </c>
      <c r="BB43" s="281" t="s">
        <v>106</v>
      </c>
      <c r="BC43" s="281" t="str">
        <f t="shared" si="13"/>
        <v>DSTMPDGU</v>
      </c>
      <c r="BD43" s="285">
        <v>1.9601168427467966E-2</v>
      </c>
      <c r="BE43" s="284">
        <f t="shared" si="14"/>
        <v>1.9601168427467966E-2</v>
      </c>
      <c r="BF43" s="292">
        <f t="shared" si="7"/>
        <v>1.9601168427467966E-2</v>
      </c>
      <c r="BG43" s="282" t="s">
        <v>36</v>
      </c>
      <c r="BH43" s="282" t="s">
        <v>1356</v>
      </c>
      <c r="BI43" s="282" t="str">
        <f t="shared" si="15"/>
        <v>GNLPNUTIL</v>
      </c>
      <c r="BJ43" s="363">
        <v>-1.3027462407693105E-2</v>
      </c>
      <c r="BK43" s="363">
        <f>SUMIF('Retirement Rates'!$C$8:$C$83,Scenarios!BI43,'Retirement Rates'!$AE$8:$AE$83)</f>
        <v>0</v>
      </c>
      <c r="BL43" s="296">
        <f t="shared" ref="BL43:BL72" si="36">IF($BI$6=1,BJ43,BK43)</f>
        <v>0</v>
      </c>
      <c r="BM43" s="370"/>
      <c r="BN43" s="768"/>
      <c r="BO43" s="311"/>
    </row>
    <row r="44" spans="7:67">
      <c r="G44" s="263"/>
      <c r="H44" s="252"/>
      <c r="I44" s="265"/>
      <c r="J44" s="734" t="s">
        <v>127</v>
      </c>
      <c r="K44" s="300">
        <v>401662068.95999992</v>
      </c>
      <c r="L44" s="300">
        <f t="shared" si="28"/>
        <v>401662068.95999992</v>
      </c>
      <c r="M44" s="481">
        <f t="shared" si="31"/>
        <v>401662068.95999992</v>
      </c>
      <c r="N44" s="336" t="s">
        <v>32</v>
      </c>
      <c r="O44" s="300" t="s">
        <v>1197</v>
      </c>
      <c r="P44" s="300">
        <v>7044028.080000001</v>
      </c>
      <c r="Q44" s="300">
        <v>7542264.0481414227</v>
      </c>
      <c r="R44" s="706"/>
      <c r="S44" s="297"/>
      <c r="T44" s="252"/>
      <c r="U44" s="1139"/>
      <c r="V44" s="545" t="s">
        <v>1205</v>
      </c>
      <c r="W44" s="547">
        <v>-116219451.18999968</v>
      </c>
      <c r="X44" s="547">
        <v>-116219451.18999968</v>
      </c>
      <c r="Y44" s="304">
        <f t="shared" si="34"/>
        <v>-116219451.18999968</v>
      </c>
      <c r="Z44" s="282" t="s">
        <v>127</v>
      </c>
      <c r="AA44" s="282" t="s">
        <v>69</v>
      </c>
      <c r="AB44" s="547">
        <v>-175598437.85999998</v>
      </c>
      <c r="AC44" s="300">
        <f t="shared" si="9"/>
        <v>-175598437.85999998</v>
      </c>
      <c r="AD44" s="304">
        <f t="shared" si="35"/>
        <v>-175598437.85999998</v>
      </c>
      <c r="AE44" s="555" t="s">
        <v>1206</v>
      </c>
      <c r="AF44" s="346">
        <v>-39699172.726305731</v>
      </c>
      <c r="AG44" s="300" t="s">
        <v>69</v>
      </c>
      <c r="AH44" s="300">
        <v>401662068.95999992</v>
      </c>
      <c r="AI44" s="300">
        <f t="shared" si="29"/>
        <v>401662068.95999992</v>
      </c>
      <c r="AJ44" s="304">
        <f t="shared" si="32"/>
        <v>401662068.95999992</v>
      </c>
      <c r="AK44" s="325" t="s">
        <v>69</v>
      </c>
      <c r="AL44" s="300">
        <v>401662068.95999992</v>
      </c>
      <c r="AM44" s="300">
        <f t="shared" si="11"/>
        <v>401662068.95999992</v>
      </c>
      <c r="AN44" s="321">
        <f t="shared" si="33"/>
        <v>401662068.95999992</v>
      </c>
      <c r="AO44" s="336" t="s">
        <v>538</v>
      </c>
      <c r="AP44" s="300">
        <v>91220715.85499981</v>
      </c>
      <c r="AQ44" s="300">
        <f t="shared" si="12"/>
        <v>91220715.85499981</v>
      </c>
      <c r="AR44" s="304">
        <f t="shared" si="30"/>
        <v>91220715.85499981</v>
      </c>
      <c r="AS44" s="336" t="s">
        <v>538</v>
      </c>
      <c r="AT44" s="300">
        <v>95305174.812988371</v>
      </c>
      <c r="AU44" s="259"/>
      <c r="AV44" s="252"/>
      <c r="AW44" s="252"/>
      <c r="AX44" s="252"/>
      <c r="AY44" s="252"/>
      <c r="AZ44" s="450"/>
      <c r="BA44" s="325" t="s">
        <v>51</v>
      </c>
      <c r="BB44" s="281" t="s">
        <v>106</v>
      </c>
      <c r="BC44" s="281" t="str">
        <f t="shared" si="13"/>
        <v>DSTMPSG</v>
      </c>
      <c r="BD44" s="285">
        <v>2.3702982490951839E-2</v>
      </c>
      <c r="BE44" s="284">
        <f t="shared" si="14"/>
        <v>2.3702982490951839E-2</v>
      </c>
      <c r="BF44" s="292">
        <f t="shared" si="7"/>
        <v>2.3702982490951839E-2</v>
      </c>
      <c r="BG44" s="282" t="s">
        <v>36</v>
      </c>
      <c r="BH44" s="282" t="s">
        <v>25</v>
      </c>
      <c r="BI44" s="282" t="str">
        <f t="shared" si="15"/>
        <v>GNLPOR</v>
      </c>
      <c r="BJ44" s="363">
        <v>-5.1685328226539123E-2</v>
      </c>
      <c r="BK44" s="363">
        <f>SUMIF('Retirement Rates'!$C$8:$C$83,Scenarios!BI44,'Retirement Rates'!$AE$8:$AE$83)</f>
        <v>-4.8072389363580291E-2</v>
      </c>
      <c r="BL44" s="296">
        <f t="shared" si="36"/>
        <v>-4.8072389363580291E-2</v>
      </c>
      <c r="BM44" s="370"/>
      <c r="BN44" s="768"/>
      <c r="BO44" s="311"/>
    </row>
    <row r="45" spans="7:67" ht="13.5" thickBot="1">
      <c r="G45" s="263"/>
      <c r="H45" s="252"/>
      <c r="I45" s="265"/>
      <c r="J45" s="734" t="s">
        <v>128</v>
      </c>
      <c r="K45" s="300">
        <v>477607666.39999998</v>
      </c>
      <c r="L45" s="300">
        <f t="shared" si="28"/>
        <v>477607666.39999998</v>
      </c>
      <c r="M45" s="481">
        <f t="shared" si="31"/>
        <v>477607666.39999998</v>
      </c>
      <c r="N45" s="336" t="s">
        <v>34</v>
      </c>
      <c r="O45" s="300" t="s">
        <v>1198</v>
      </c>
      <c r="P45" s="300">
        <v>2657098.8900000006</v>
      </c>
      <c r="Q45" s="300">
        <v>2850038.620229444</v>
      </c>
      <c r="R45" s="716" t="s">
        <v>726</v>
      </c>
      <c r="S45" s="712" t="s">
        <v>351</v>
      </c>
      <c r="T45" s="276" t="s">
        <v>352</v>
      </c>
      <c r="U45" s="1140"/>
      <c r="V45" s="545" t="s">
        <v>1206</v>
      </c>
      <c r="W45" s="547">
        <v>-36801738.050000004</v>
      </c>
      <c r="X45" s="547">
        <v>-36801738.050000004</v>
      </c>
      <c r="Y45" s="304">
        <f t="shared" si="34"/>
        <v>-36801738.050000004</v>
      </c>
      <c r="Z45" s="282" t="s">
        <v>128</v>
      </c>
      <c r="AA45" s="282" t="s">
        <v>70</v>
      </c>
      <c r="AB45" s="547">
        <v>-190036207.55000001</v>
      </c>
      <c r="AC45" s="300">
        <f t="shared" si="9"/>
        <v>-190036207.55000001</v>
      </c>
      <c r="AD45" s="304">
        <f t="shared" si="35"/>
        <v>-190036207.55000001</v>
      </c>
      <c r="AE45" s="555"/>
      <c r="AF45" s="347">
        <v>-2257084561.4352932</v>
      </c>
      <c r="AG45" s="300" t="s">
        <v>70</v>
      </c>
      <c r="AH45" s="300">
        <v>477607666.39999998</v>
      </c>
      <c r="AI45" s="300">
        <f t="shared" si="29"/>
        <v>477607666.39999998</v>
      </c>
      <c r="AJ45" s="304">
        <f t="shared" si="32"/>
        <v>477607666.39999998</v>
      </c>
      <c r="AK45" s="325" t="s">
        <v>70</v>
      </c>
      <c r="AL45" s="300">
        <v>477607666.39999998</v>
      </c>
      <c r="AM45" s="300">
        <f t="shared" si="11"/>
        <v>477607666.39999998</v>
      </c>
      <c r="AN45" s="321">
        <f t="shared" si="33"/>
        <v>477607666.39999998</v>
      </c>
      <c r="AO45" s="336"/>
      <c r="AP45" s="298">
        <v>5487815599.5049906</v>
      </c>
      <c r="AQ45" s="298">
        <f t="shared" si="12"/>
        <v>5487815599.5049906</v>
      </c>
      <c r="AR45" s="305">
        <f t="shared" si="30"/>
        <v>5487815599.5049906</v>
      </c>
      <c r="AS45" s="336"/>
      <c r="AT45" s="298">
        <v>5797454830.1535892</v>
      </c>
      <c r="AU45" s="259"/>
      <c r="AV45" s="252"/>
      <c r="AW45" s="252"/>
      <c r="AX45" s="252"/>
      <c r="AY45" s="252"/>
      <c r="AZ45" s="450"/>
      <c r="BA45" s="325" t="s">
        <v>55</v>
      </c>
      <c r="BB45" s="281" t="s">
        <v>106</v>
      </c>
      <c r="BC45" s="281" t="str">
        <f t="shared" si="13"/>
        <v>DSTMPSSGCH</v>
      </c>
      <c r="BD45" s="285">
        <v>1.5078399802771619E-2</v>
      </c>
      <c r="BE45" s="284">
        <f t="shared" si="14"/>
        <v>1.5078399802771619E-2</v>
      </c>
      <c r="BF45" s="292">
        <f t="shared" si="7"/>
        <v>1.5078399802771619E-2</v>
      </c>
      <c r="BG45" s="282" t="s">
        <v>36</v>
      </c>
      <c r="BH45" s="282" t="s">
        <v>42</v>
      </c>
      <c r="BI45" s="282" t="str">
        <f t="shared" si="15"/>
        <v>GNLPSE</v>
      </c>
      <c r="BJ45" s="363">
        <v>-9.9833160470921722E-2</v>
      </c>
      <c r="BK45" s="363">
        <f>SUMIF('Retirement Rates'!$C$8:$C$83,Scenarios!BI45,'Retirement Rates'!$AE$8:$AE$83)</f>
        <v>-8.4288814666083442E-2</v>
      </c>
      <c r="BL45" s="296">
        <f t="shared" si="36"/>
        <v>-8.4288814666083442E-2</v>
      </c>
      <c r="BM45" s="370"/>
      <c r="BN45" s="768"/>
      <c r="BO45" s="311"/>
    </row>
    <row r="46" spans="7:67" ht="13.5" thickBot="1">
      <c r="G46" s="263"/>
      <c r="H46" s="252"/>
      <c r="I46" s="265"/>
      <c r="J46" s="734" t="s">
        <v>129</v>
      </c>
      <c r="K46" s="300">
        <v>2363965358.3599997</v>
      </c>
      <c r="L46" s="300">
        <f t="shared" si="28"/>
        <v>2363965358.3599997</v>
      </c>
      <c r="M46" s="481">
        <f t="shared" si="31"/>
        <v>2363965358.3599997</v>
      </c>
      <c r="N46" s="336" t="s">
        <v>193</v>
      </c>
      <c r="O46" s="300"/>
      <c r="P46" s="298">
        <v>143308604.29999965</v>
      </c>
      <c r="Q46" s="298">
        <v>156492192.99339154</v>
      </c>
      <c r="R46" s="707" t="str">
        <f t="shared" ref="R46:R68" si="37">$R$43&amp;S46</f>
        <v>Miscel Depreciation40755</v>
      </c>
      <c r="S46" s="713">
        <f>S19</f>
        <v>40755</v>
      </c>
      <c r="T46" s="736">
        <v>2</v>
      </c>
      <c r="U46" s="290" t="str">
        <f t="shared" ref="U46:U68" si="38">VLOOKUP(T46,$S$12:$T$15,2,0)</f>
        <v>Actuals</v>
      </c>
      <c r="V46" s="545"/>
      <c r="W46" s="298">
        <v>-2086860049.9749963</v>
      </c>
      <c r="X46" s="298">
        <v>-2086860049.9749963</v>
      </c>
      <c r="Y46" s="304">
        <f t="shared" si="34"/>
        <v>-2086860049.9749963</v>
      </c>
      <c r="Z46" s="282" t="s">
        <v>129</v>
      </c>
      <c r="AA46" s="282" t="s">
        <v>71</v>
      </c>
      <c r="AB46" s="547">
        <v>-727039669.0799998</v>
      </c>
      <c r="AC46" s="300">
        <f t="shared" si="9"/>
        <v>-727039669.0799998</v>
      </c>
      <c r="AD46" s="304">
        <f t="shared" si="35"/>
        <v>-727039669.0799998</v>
      </c>
      <c r="AE46" s="555"/>
      <c r="AF46" s="346"/>
      <c r="AG46" s="300" t="s">
        <v>71</v>
      </c>
      <c r="AH46" s="300">
        <v>2363965358.3599997</v>
      </c>
      <c r="AI46" s="300">
        <f t="shared" si="29"/>
        <v>2363965358.3599997</v>
      </c>
      <c r="AJ46" s="304">
        <f t="shared" si="32"/>
        <v>2363965358.3599997</v>
      </c>
      <c r="AK46" s="325" t="s">
        <v>71</v>
      </c>
      <c r="AL46" s="300">
        <v>2363965358.3599997</v>
      </c>
      <c r="AM46" s="300">
        <f t="shared" si="11"/>
        <v>2363965358.3599997</v>
      </c>
      <c r="AN46" s="321">
        <f t="shared" si="33"/>
        <v>2363965358.3599997</v>
      </c>
      <c r="AO46" s="336"/>
      <c r="AP46" s="300"/>
      <c r="AQ46" s="300"/>
      <c r="AR46" s="304"/>
      <c r="AS46" s="336"/>
      <c r="AT46" s="300"/>
      <c r="AU46" s="259"/>
      <c r="AV46" s="252"/>
      <c r="AW46" s="252"/>
      <c r="AX46" s="252"/>
      <c r="AY46" s="252"/>
      <c r="AZ46" s="450"/>
      <c r="BA46" s="325" t="s">
        <v>64</v>
      </c>
      <c r="BB46" s="281" t="s">
        <v>106</v>
      </c>
      <c r="BC46" s="281" t="str">
        <f t="shared" si="13"/>
        <v>DTRNPDGP</v>
      </c>
      <c r="BD46" s="285">
        <v>1.9435598088034144E-2</v>
      </c>
      <c r="BE46" s="284">
        <f t="shared" si="14"/>
        <v>1.9435598088034144E-2</v>
      </c>
      <c r="BF46" s="292">
        <f t="shared" si="7"/>
        <v>1.9435598088034144E-2</v>
      </c>
      <c r="BG46" s="282" t="s">
        <v>36</v>
      </c>
      <c r="BH46" s="282" t="s">
        <v>7</v>
      </c>
      <c r="BI46" s="282" t="str">
        <f t="shared" si="15"/>
        <v>GNLPSG</v>
      </c>
      <c r="BJ46" s="363">
        <v>-4.1749765959700091E-2</v>
      </c>
      <c r="BK46" s="363">
        <f>SUMIF('Retirement Rates'!$C$8:$C$83,Scenarios!BI46,'Retirement Rates'!$AE$8:$AE$83)</f>
        <v>-3.5870103322597567E-2</v>
      </c>
      <c r="BL46" s="296">
        <f t="shared" si="36"/>
        <v>-3.5870103322597567E-2</v>
      </c>
      <c r="BM46" s="370"/>
      <c r="BN46" s="768"/>
      <c r="BO46" s="311"/>
    </row>
    <row r="47" spans="7:67" ht="13.5" thickBot="1">
      <c r="G47" s="263"/>
      <c r="H47" s="252"/>
      <c r="I47" s="265"/>
      <c r="J47" s="734" t="s">
        <v>130</v>
      </c>
      <c r="K47" s="300">
        <v>279009730.01000005</v>
      </c>
      <c r="L47" s="300">
        <f t="shared" si="28"/>
        <v>279009730.01000005</v>
      </c>
      <c r="M47" s="481">
        <f t="shared" si="31"/>
        <v>279009730.01000005</v>
      </c>
      <c r="N47" s="336"/>
      <c r="O47" s="300"/>
      <c r="P47" s="300"/>
      <c r="Q47" s="300"/>
      <c r="R47" s="707" t="str">
        <f t="shared" si="37"/>
        <v>Miscel Depreciation40786</v>
      </c>
      <c r="S47" s="713">
        <f>EOMONTH(S46,1)</f>
        <v>40786</v>
      </c>
      <c r="T47" s="736">
        <v>2</v>
      </c>
      <c r="U47" s="290" t="str">
        <f t="shared" si="38"/>
        <v>Actuals</v>
      </c>
      <c r="V47" s="545"/>
      <c r="W47" s="547"/>
      <c r="X47" s="547"/>
      <c r="Y47" s="304">
        <f t="shared" si="34"/>
        <v>0</v>
      </c>
      <c r="Z47" s="282" t="s">
        <v>130</v>
      </c>
      <c r="AA47" s="282" t="s">
        <v>72</v>
      </c>
      <c r="AB47" s="547">
        <v>-118550028.25999999</v>
      </c>
      <c r="AC47" s="300">
        <f t="shared" si="9"/>
        <v>-118550028.25999999</v>
      </c>
      <c r="AD47" s="304">
        <f t="shared" si="35"/>
        <v>-118550028.25999999</v>
      </c>
      <c r="AE47" s="555"/>
      <c r="AF47" s="346"/>
      <c r="AG47" s="300" t="s">
        <v>72</v>
      </c>
      <c r="AH47" s="300">
        <v>279009730.01000005</v>
      </c>
      <c r="AI47" s="300">
        <f t="shared" si="29"/>
        <v>279009730.01000005</v>
      </c>
      <c r="AJ47" s="304">
        <f t="shared" si="32"/>
        <v>279009730.01000005</v>
      </c>
      <c r="AK47" s="325" t="s">
        <v>72</v>
      </c>
      <c r="AL47" s="300">
        <v>279009730.01000005</v>
      </c>
      <c r="AM47" s="300">
        <f t="shared" si="11"/>
        <v>279009730.01000005</v>
      </c>
      <c r="AN47" s="321">
        <f t="shared" si="33"/>
        <v>279009730.01000005</v>
      </c>
      <c r="AO47" s="336"/>
      <c r="AP47" s="300"/>
      <c r="AQ47" s="300"/>
      <c r="AR47" s="304"/>
      <c r="AS47" s="336"/>
      <c r="AT47" s="300"/>
      <c r="AU47" s="259"/>
      <c r="AV47" s="252"/>
      <c r="AW47" s="252"/>
      <c r="AX47" s="252"/>
      <c r="AY47" s="252"/>
      <c r="AZ47" s="450"/>
      <c r="BA47" s="325" t="s">
        <v>65</v>
      </c>
      <c r="BB47" s="281" t="s">
        <v>106</v>
      </c>
      <c r="BC47" s="281" t="str">
        <f t="shared" si="13"/>
        <v>DTRNPDGU</v>
      </c>
      <c r="BD47" s="285">
        <v>1.8967889497817299E-2</v>
      </c>
      <c r="BE47" s="284">
        <f t="shared" si="14"/>
        <v>1.8967889497817299E-2</v>
      </c>
      <c r="BF47" s="292">
        <f t="shared" si="7"/>
        <v>1.8967889497817299E-2</v>
      </c>
      <c r="BG47" s="282" t="s">
        <v>36</v>
      </c>
      <c r="BH47" s="282" t="s">
        <v>38</v>
      </c>
      <c r="BI47" s="282" t="str">
        <f t="shared" si="15"/>
        <v>GNLPSO</v>
      </c>
      <c r="BJ47" s="363">
        <v>-9.1195735740646058E-2</v>
      </c>
      <c r="BK47" s="363">
        <f>SUMIF('Retirement Rates'!$C$8:$C$83,Scenarios!BI47,'Retirement Rates'!$AE$8:$AE$83)</f>
        <v>-8.0225582292961548E-2</v>
      </c>
      <c r="BL47" s="296">
        <f t="shared" si="36"/>
        <v>-8.0225582292961548E-2</v>
      </c>
      <c r="BM47" s="370"/>
      <c r="BN47" s="768"/>
      <c r="BO47" s="311"/>
    </row>
    <row r="48" spans="7:67" ht="13.5" thickBot="1">
      <c r="G48" s="263"/>
      <c r="H48" s="252"/>
      <c r="I48" s="265"/>
      <c r="J48" s="734" t="s">
        <v>131</v>
      </c>
      <c r="K48" s="300">
        <v>96464758.050000012</v>
      </c>
      <c r="L48" s="300">
        <f t="shared" si="28"/>
        <v>96464758.050000012</v>
      </c>
      <c r="M48" s="481">
        <f t="shared" si="31"/>
        <v>96464758.050000012</v>
      </c>
      <c r="N48" s="491" t="s">
        <v>194</v>
      </c>
      <c r="O48" s="300"/>
      <c r="P48" s="300"/>
      <c r="Q48" s="300"/>
      <c r="R48" s="707" t="str">
        <f t="shared" si="37"/>
        <v>Miscel Depreciation40816</v>
      </c>
      <c r="S48" s="713">
        <f t="shared" ref="S48:S68" si="39">EOMONTH(S47,1)</f>
        <v>40816</v>
      </c>
      <c r="T48" s="736">
        <v>2</v>
      </c>
      <c r="U48" s="290" t="str">
        <f t="shared" si="38"/>
        <v>Actuals</v>
      </c>
      <c r="V48" s="545"/>
      <c r="W48" s="547"/>
      <c r="X48" s="547"/>
      <c r="Y48" s="304">
        <f t="shared" si="34"/>
        <v>0</v>
      </c>
      <c r="Z48" s="282" t="s">
        <v>131</v>
      </c>
      <c r="AA48" s="282" t="s">
        <v>73</v>
      </c>
      <c r="AB48" s="547">
        <v>-36797859.759999998</v>
      </c>
      <c r="AC48" s="300">
        <f t="shared" si="9"/>
        <v>-36797859.759999998</v>
      </c>
      <c r="AD48" s="304">
        <f t="shared" si="35"/>
        <v>-36797859.759999998</v>
      </c>
      <c r="AE48" s="555" t="s">
        <v>978</v>
      </c>
      <c r="AF48" s="346">
        <v>-4277307.9226146303</v>
      </c>
      <c r="AG48" s="300" t="s">
        <v>73</v>
      </c>
      <c r="AH48" s="300">
        <v>96464758.050000012</v>
      </c>
      <c r="AI48" s="300">
        <f t="shared" si="29"/>
        <v>96464758.050000012</v>
      </c>
      <c r="AJ48" s="304">
        <f t="shared" si="32"/>
        <v>96464758.050000012</v>
      </c>
      <c r="AK48" s="325" t="s">
        <v>73</v>
      </c>
      <c r="AL48" s="300">
        <v>96464758.050000012</v>
      </c>
      <c r="AM48" s="300">
        <f t="shared" si="11"/>
        <v>96464758.050000012</v>
      </c>
      <c r="AN48" s="321">
        <f t="shared" si="33"/>
        <v>96464758.050000012</v>
      </c>
      <c r="AO48" s="336" t="s">
        <v>699</v>
      </c>
      <c r="AP48" s="300">
        <v>13081522.785</v>
      </c>
      <c r="AQ48" s="300">
        <f t="shared" si="12"/>
        <v>13081522.785</v>
      </c>
      <c r="AR48" s="304">
        <f t="shared" ref="AR48:AR63" si="40">IF($AP$6=1,AP48,AQ48)</f>
        <v>13081522.785</v>
      </c>
      <c r="AS48" s="336" t="s">
        <v>699</v>
      </c>
      <c r="AT48" s="300">
        <v>17282984.681229502</v>
      </c>
      <c r="AU48" s="259"/>
      <c r="AV48" s="252"/>
      <c r="AW48" s="252"/>
      <c r="AX48" s="252"/>
      <c r="AY48" s="252"/>
      <c r="AZ48" s="450"/>
      <c r="BA48" s="325" t="s">
        <v>66</v>
      </c>
      <c r="BB48" s="281" t="s">
        <v>106</v>
      </c>
      <c r="BC48" s="281" t="str">
        <f t="shared" si="13"/>
        <v>DTRNPSG</v>
      </c>
      <c r="BD48" s="285">
        <v>1.8901600515895678E-2</v>
      </c>
      <c r="BE48" s="284">
        <f t="shared" si="14"/>
        <v>1.8901600515895678E-2</v>
      </c>
      <c r="BF48" s="292">
        <f t="shared" si="7"/>
        <v>1.8901600515895678E-2</v>
      </c>
      <c r="BG48" s="282" t="s">
        <v>36</v>
      </c>
      <c r="BH48" s="282" t="s">
        <v>12</v>
      </c>
      <c r="BI48" s="282" t="str">
        <f t="shared" si="15"/>
        <v>GNLPSSGCH</v>
      </c>
      <c r="BJ48" s="363">
        <v>-9.2540375208401818E-2</v>
      </c>
      <c r="BK48" s="363">
        <f>SUMIF('Retirement Rates'!$C$8:$C$83,Scenarios!BI48,'Retirement Rates'!$AE$8:$AE$83)</f>
        <v>-8.6229503748099026E-2</v>
      </c>
      <c r="BL48" s="296">
        <f t="shared" si="36"/>
        <v>-8.6229503748099026E-2</v>
      </c>
      <c r="BM48" s="370"/>
      <c r="BN48" s="768"/>
      <c r="BO48" s="311"/>
    </row>
    <row r="49" spans="7:67" ht="13.5" customHeight="1" thickBot="1">
      <c r="G49" s="263"/>
      <c r="H49" s="252"/>
      <c r="I49" s="265"/>
      <c r="J49" s="734"/>
      <c r="K49" s="298">
        <v>5562397874.6300001</v>
      </c>
      <c r="L49" s="298">
        <f t="shared" si="28"/>
        <v>5562397874.6300001</v>
      </c>
      <c r="M49" s="489">
        <f t="shared" si="31"/>
        <v>5562397874.6300001</v>
      </c>
      <c r="N49" s="336" t="s">
        <v>21</v>
      </c>
      <c r="O49" s="300" t="s">
        <v>828</v>
      </c>
      <c r="P49" s="300">
        <v>237719.63</v>
      </c>
      <c r="Q49" s="300">
        <v>348219.26180870755</v>
      </c>
      <c r="R49" s="707" t="str">
        <f t="shared" si="37"/>
        <v>Miscel Depreciation40847</v>
      </c>
      <c r="S49" s="713">
        <f t="shared" si="39"/>
        <v>40847</v>
      </c>
      <c r="T49" s="736">
        <v>2</v>
      </c>
      <c r="U49" s="290" t="str">
        <f t="shared" si="38"/>
        <v>Actuals</v>
      </c>
      <c r="V49" s="545" t="s">
        <v>978</v>
      </c>
      <c r="W49" s="547">
        <v>-4272479.1449999996</v>
      </c>
      <c r="X49" s="547">
        <v>-4272479.1449999996</v>
      </c>
      <c r="Y49" s="304">
        <f t="shared" si="34"/>
        <v>-4272479.1449999996</v>
      </c>
      <c r="Z49" s="282"/>
      <c r="AA49" s="282"/>
      <c r="AB49" s="298">
        <v>-2122909751.5899997</v>
      </c>
      <c r="AC49" s="298">
        <f t="shared" si="9"/>
        <v>-2122909751.5899997</v>
      </c>
      <c r="AD49" s="304">
        <f t="shared" si="35"/>
        <v>-2122909751.5899997</v>
      </c>
      <c r="AE49" s="555" t="s">
        <v>983</v>
      </c>
      <c r="AF49" s="346">
        <v>-43292420.702487938</v>
      </c>
      <c r="AG49" s="300"/>
      <c r="AH49" s="298">
        <v>5562397874.6300001</v>
      </c>
      <c r="AI49" s="298">
        <f t="shared" si="29"/>
        <v>5562397874.6300001</v>
      </c>
      <c r="AJ49" s="305">
        <f t="shared" si="32"/>
        <v>5562397874.6300001</v>
      </c>
      <c r="AK49" s="325"/>
      <c r="AL49" s="298">
        <v>5562397874.6300001</v>
      </c>
      <c r="AM49" s="298">
        <f t="shared" si="11"/>
        <v>5562397874.6300001</v>
      </c>
      <c r="AN49" s="322">
        <f t="shared" si="33"/>
        <v>5562397874.6300001</v>
      </c>
      <c r="AO49" s="336" t="s">
        <v>704</v>
      </c>
      <c r="AP49" s="300">
        <v>149114132.47999969</v>
      </c>
      <c r="AQ49" s="300">
        <f t="shared" si="12"/>
        <v>149114132.47999969</v>
      </c>
      <c r="AR49" s="304">
        <f t="shared" si="40"/>
        <v>149114132.47999969</v>
      </c>
      <c r="AS49" s="336" t="s">
        <v>704</v>
      </c>
      <c r="AT49" s="300">
        <v>173303880.01495653</v>
      </c>
      <c r="AU49" s="259"/>
      <c r="AV49" s="252"/>
      <c r="AW49" s="252"/>
      <c r="AX49" s="252"/>
      <c r="AY49" s="252"/>
      <c r="AZ49" s="450"/>
      <c r="BA49" s="263"/>
      <c r="BB49" s="252"/>
      <c r="BC49" s="252"/>
      <c r="BD49" s="269"/>
      <c r="BE49" s="252"/>
      <c r="BF49" s="292"/>
      <c r="BG49" s="282" t="s">
        <v>36</v>
      </c>
      <c r="BH49" s="282" t="s">
        <v>19</v>
      </c>
      <c r="BI49" s="282" t="str">
        <f t="shared" si="15"/>
        <v>GNLPSSGCT</v>
      </c>
      <c r="BJ49" s="363">
        <v>-3.854459298230211E-2</v>
      </c>
      <c r="BK49" s="363">
        <f>SUMIF('Retirement Rates'!$C$8:$C$83,Scenarios!BI49,'Retirement Rates'!$AE$8:$AE$83)</f>
        <v>-3.6617363333187006E-2</v>
      </c>
      <c r="BL49" s="296">
        <f t="shared" si="36"/>
        <v>-3.6617363333187006E-2</v>
      </c>
      <c r="BM49" s="370"/>
      <c r="BN49" s="768"/>
      <c r="BO49" s="311"/>
    </row>
    <row r="50" spans="7:67" ht="13.5" thickBot="1">
      <c r="G50" s="263"/>
      <c r="H50" s="252"/>
      <c r="I50" s="265"/>
      <c r="J50" s="734"/>
      <c r="K50" s="300"/>
      <c r="L50" s="300"/>
      <c r="M50" s="481"/>
      <c r="N50" s="336" t="s">
        <v>24</v>
      </c>
      <c r="O50" s="300" t="s">
        <v>833</v>
      </c>
      <c r="P50" s="300">
        <v>3740188.21</v>
      </c>
      <c r="Q50" s="300">
        <v>4089938.9144123737</v>
      </c>
      <c r="R50" s="707" t="str">
        <f t="shared" si="37"/>
        <v>Miscel Depreciation40877</v>
      </c>
      <c r="S50" s="713">
        <f t="shared" si="39"/>
        <v>40877</v>
      </c>
      <c r="T50" s="736">
        <v>2</v>
      </c>
      <c r="U50" s="290" t="str">
        <f t="shared" si="38"/>
        <v>Actuals</v>
      </c>
      <c r="V50" s="545" t="s">
        <v>983</v>
      </c>
      <c r="W50" s="547">
        <v>-46138911.739999898</v>
      </c>
      <c r="X50" s="547">
        <v>-46138911.739999898</v>
      </c>
      <c r="Y50" s="304">
        <f t="shared" si="34"/>
        <v>-46138911.739999898</v>
      </c>
      <c r="Z50" s="282"/>
      <c r="AA50" s="282"/>
      <c r="AB50" s="547"/>
      <c r="AC50" s="300">
        <f t="shared" si="9"/>
        <v>0</v>
      </c>
      <c r="AD50" s="304">
        <f t="shared" si="35"/>
        <v>0</v>
      </c>
      <c r="AE50" s="555" t="s">
        <v>990</v>
      </c>
      <c r="AF50" s="346">
        <v>-17929969.935942907</v>
      </c>
      <c r="AG50" s="300"/>
      <c r="AH50" s="300"/>
      <c r="AI50" s="300"/>
      <c r="AJ50" s="304"/>
      <c r="AK50" s="325"/>
      <c r="AL50" s="300"/>
      <c r="AM50" s="300"/>
      <c r="AN50" s="321"/>
      <c r="AO50" s="336" t="s">
        <v>711</v>
      </c>
      <c r="AP50" s="300">
        <v>42171693.764999993</v>
      </c>
      <c r="AQ50" s="300">
        <f t="shared" si="12"/>
        <v>42171693.764999993</v>
      </c>
      <c r="AR50" s="304">
        <f t="shared" si="40"/>
        <v>42171693.764999993</v>
      </c>
      <c r="AS50" s="336" t="s">
        <v>711</v>
      </c>
      <c r="AT50" s="300">
        <v>46460960.590894714</v>
      </c>
      <c r="AU50" s="259"/>
      <c r="AV50" s="252"/>
      <c r="AW50" s="252"/>
      <c r="AX50" s="252"/>
      <c r="AY50" s="252"/>
      <c r="AZ50" s="450"/>
      <c r="BA50" s="805"/>
      <c r="BB50" s="252"/>
      <c r="BC50" s="252"/>
      <c r="BD50" s="286"/>
      <c r="BE50" s="252"/>
      <c r="BF50" s="292"/>
      <c r="BG50" s="282" t="s">
        <v>36</v>
      </c>
      <c r="BH50" s="282" t="s">
        <v>384</v>
      </c>
      <c r="BI50" s="282" t="str">
        <f t="shared" si="15"/>
        <v>GNLPMT</v>
      </c>
      <c r="BJ50" s="363">
        <v>0</v>
      </c>
      <c r="BK50" s="363">
        <f>SUMIF('Retirement Rates'!$C$8:$C$83,Scenarios!BI50,'Retirement Rates'!$AE$8:$AE$83)</f>
        <v>0</v>
      </c>
      <c r="BL50" s="296">
        <f t="shared" si="36"/>
        <v>0</v>
      </c>
      <c r="BM50" s="370"/>
      <c r="BN50" s="768"/>
      <c r="BO50" s="311"/>
    </row>
    <row r="51" spans="7:67" ht="13.5" thickBot="1">
      <c r="G51" s="263"/>
      <c r="H51" s="252"/>
      <c r="I51" s="265"/>
      <c r="J51" s="734"/>
      <c r="K51" s="300"/>
      <c r="L51" s="300"/>
      <c r="M51" s="481"/>
      <c r="N51" s="336" t="s">
        <v>26</v>
      </c>
      <c r="O51" s="300" t="s">
        <v>840</v>
      </c>
      <c r="P51" s="300">
        <v>1318137.68</v>
      </c>
      <c r="Q51" s="300">
        <v>1499807.1423507689</v>
      </c>
      <c r="R51" s="707" t="str">
        <f t="shared" si="37"/>
        <v>Miscel Depreciation40908</v>
      </c>
      <c r="S51" s="713">
        <f t="shared" si="39"/>
        <v>40908</v>
      </c>
      <c r="T51" s="736">
        <v>2</v>
      </c>
      <c r="U51" s="290" t="str">
        <f t="shared" si="38"/>
        <v>Actuals</v>
      </c>
      <c r="V51" s="545" t="s">
        <v>990</v>
      </c>
      <c r="W51" s="547">
        <v>-16602106.6849999</v>
      </c>
      <c r="X51" s="547">
        <v>-16602106.6849999</v>
      </c>
      <c r="Y51" s="304">
        <f t="shared" si="34"/>
        <v>-16602106.6849999</v>
      </c>
      <c r="Z51" s="282"/>
      <c r="AA51" s="282"/>
      <c r="AB51" s="547"/>
      <c r="AC51" s="300">
        <f t="shared" si="9"/>
        <v>0</v>
      </c>
      <c r="AD51" s="304">
        <f t="shared" si="35"/>
        <v>0</v>
      </c>
      <c r="AE51" s="555" t="s">
        <v>991</v>
      </c>
      <c r="AF51" s="346">
        <v>-18191577.798788276</v>
      </c>
      <c r="AG51" s="300"/>
      <c r="AH51" s="300"/>
      <c r="AI51" s="300"/>
      <c r="AJ51" s="304"/>
      <c r="AK51" s="325"/>
      <c r="AL51" s="300"/>
      <c r="AM51" s="300"/>
      <c r="AN51" s="321"/>
      <c r="AO51" s="336" t="s">
        <v>712</v>
      </c>
      <c r="AP51" s="300">
        <v>57162651.944999799</v>
      </c>
      <c r="AQ51" s="300">
        <f t="shared" si="12"/>
        <v>57162651.944999799</v>
      </c>
      <c r="AR51" s="304">
        <f t="shared" si="40"/>
        <v>57162651.944999799</v>
      </c>
      <c r="AS51" s="336" t="s">
        <v>712</v>
      </c>
      <c r="AT51" s="300">
        <v>68500668.871349499</v>
      </c>
      <c r="AU51" s="259"/>
      <c r="AV51" s="252"/>
      <c r="AW51" s="252"/>
      <c r="AX51" s="252"/>
      <c r="AY51" s="252"/>
      <c r="AZ51" s="450"/>
      <c r="BA51" s="1022" t="s">
        <v>726</v>
      </c>
      <c r="BB51" s="279" t="s">
        <v>176</v>
      </c>
      <c r="BC51" s="279" t="s">
        <v>726</v>
      </c>
      <c r="BD51" s="280" t="s">
        <v>201</v>
      </c>
      <c r="BE51" s="283" t="s">
        <v>732</v>
      </c>
      <c r="BF51" s="294" t="str">
        <f t="shared" ref="BF51:BF74" si="41">IF($BD$6=1,BD51,BE51)</f>
        <v>As Filed</v>
      </c>
      <c r="BG51" s="282" t="s">
        <v>36</v>
      </c>
      <c r="BH51" s="282" t="s">
        <v>31</v>
      </c>
      <c r="BI51" s="282" t="str">
        <f t="shared" si="15"/>
        <v>GNLPUT</v>
      </c>
      <c r="BJ51" s="363">
        <v>-4.4180653081248106E-2</v>
      </c>
      <c r="BK51" s="363">
        <f>SUMIF('Retirement Rates'!$C$8:$C$83,Scenarios!BI51,'Retirement Rates'!$AE$8:$AE$83)</f>
        <v>-4.0394340797512571E-2</v>
      </c>
      <c r="BL51" s="296">
        <f t="shared" si="36"/>
        <v>-4.0394340797512571E-2</v>
      </c>
      <c r="BM51" s="370"/>
      <c r="BN51" s="768"/>
      <c r="BO51" s="311"/>
    </row>
    <row r="52" spans="7:67" ht="13.5" thickBot="1">
      <c r="G52" s="263"/>
      <c r="H52" s="252"/>
      <c r="I52" s="265"/>
      <c r="J52" s="734" t="s">
        <v>132</v>
      </c>
      <c r="K52" s="300">
        <v>11931434.180000002</v>
      </c>
      <c r="L52" s="300">
        <f t="shared" si="28"/>
        <v>11931434.180000002</v>
      </c>
      <c r="M52" s="481">
        <f t="shared" ref="M52:M67" si="42">IF($K$6=1,K52,L52)</f>
        <v>11931434.180000002</v>
      </c>
      <c r="N52" s="336" t="s">
        <v>28</v>
      </c>
      <c r="O52" s="300" t="s">
        <v>841</v>
      </c>
      <c r="P52" s="300">
        <v>1898403.27</v>
      </c>
      <c r="Q52" s="300">
        <v>2308137.3206829</v>
      </c>
      <c r="R52" s="707" t="str">
        <f t="shared" si="37"/>
        <v>Miscel Depreciation40939</v>
      </c>
      <c r="S52" s="713">
        <f t="shared" si="39"/>
        <v>40939</v>
      </c>
      <c r="T52" s="736">
        <v>2</v>
      </c>
      <c r="U52" s="290" t="str">
        <f t="shared" si="38"/>
        <v>Actuals</v>
      </c>
      <c r="V52" s="545" t="s">
        <v>991</v>
      </c>
      <c r="W52" s="547">
        <v>-17308176.114999998</v>
      </c>
      <c r="X52" s="547">
        <v>-17308176.114999998</v>
      </c>
      <c r="Y52" s="304">
        <f t="shared" si="34"/>
        <v>-17308176.114999998</v>
      </c>
      <c r="Z52" s="282" t="s">
        <v>132</v>
      </c>
      <c r="AA52" s="282" t="s">
        <v>74</v>
      </c>
      <c r="AB52" s="547">
        <v>-4392557.87</v>
      </c>
      <c r="AC52" s="300">
        <f t="shared" si="9"/>
        <v>-4392557.87</v>
      </c>
      <c r="AD52" s="304">
        <f t="shared" si="35"/>
        <v>-4392557.87</v>
      </c>
      <c r="AE52" s="555" t="s">
        <v>989</v>
      </c>
      <c r="AF52" s="346">
        <v>-55219540.322663598</v>
      </c>
      <c r="AG52" s="300" t="s">
        <v>74</v>
      </c>
      <c r="AH52" s="300">
        <v>13350121.030000001</v>
      </c>
      <c r="AI52" s="300">
        <f t="shared" si="29"/>
        <v>13350121.030000001</v>
      </c>
      <c r="AJ52" s="304">
        <f t="shared" ref="AJ52:AJ67" si="43">IF($AH$6=1,AH52,AI52)</f>
        <v>13350121.030000001</v>
      </c>
      <c r="AK52" s="325"/>
      <c r="AL52" s="300"/>
      <c r="AM52" s="300"/>
      <c r="AN52" s="321"/>
      <c r="AO52" s="336" t="s">
        <v>710</v>
      </c>
      <c r="AP52" s="300">
        <v>166846415.5999997</v>
      </c>
      <c r="AQ52" s="300">
        <f t="shared" si="12"/>
        <v>166846415.5999997</v>
      </c>
      <c r="AR52" s="304">
        <f t="shared" si="40"/>
        <v>166846415.5999997</v>
      </c>
      <c r="AS52" s="336" t="s">
        <v>710</v>
      </c>
      <c r="AT52" s="300">
        <v>191972426.64566338</v>
      </c>
      <c r="AU52" s="259"/>
      <c r="AV52" s="252"/>
      <c r="AW52" s="252"/>
      <c r="AX52" s="252"/>
      <c r="AY52" s="252"/>
      <c r="AZ52" s="450"/>
      <c r="BA52" s="325" t="s">
        <v>74</v>
      </c>
      <c r="BB52" s="1023" t="s">
        <v>148</v>
      </c>
      <c r="BC52" s="281" t="str">
        <f t="shared" ref="BC52:BC74" si="44">BB52&amp;BA52</f>
        <v>AGNLPCA</v>
      </c>
      <c r="BD52" s="285">
        <v>5.3322685010229687E-2</v>
      </c>
      <c r="BE52" s="284">
        <f t="shared" ref="BE52:BE74" si="45">BD52</f>
        <v>5.3322685010229687E-2</v>
      </c>
      <c r="BF52" s="292">
        <f t="shared" si="41"/>
        <v>5.3322685010229687E-2</v>
      </c>
      <c r="BG52" s="282" t="s">
        <v>36</v>
      </c>
      <c r="BH52" s="282" t="s">
        <v>27</v>
      </c>
      <c r="BI52" s="282" t="str">
        <f t="shared" si="15"/>
        <v>GNLPWA</v>
      </c>
      <c r="BJ52" s="363">
        <v>-3.6238920502824186E-2</v>
      </c>
      <c r="BK52" s="363">
        <f>SUMIF('Retirement Rates'!$C$8:$C$83,Scenarios!BI52,'Retirement Rates'!$AE$8:$AE$83)</f>
        <v>-3.593286540301048E-2</v>
      </c>
      <c r="BL52" s="296">
        <f t="shared" si="36"/>
        <v>-3.593286540301048E-2</v>
      </c>
      <c r="BM52" s="370"/>
      <c r="BN52" s="768"/>
      <c r="BO52" s="311"/>
    </row>
    <row r="53" spans="7:67" ht="13.5" thickBot="1">
      <c r="G53" s="263"/>
      <c r="H53" s="252"/>
      <c r="I53" s="265"/>
      <c r="J53" s="734" t="s">
        <v>133</v>
      </c>
      <c r="K53" s="300">
        <v>142070133.31</v>
      </c>
      <c r="L53" s="300">
        <f t="shared" si="28"/>
        <v>142070133.31</v>
      </c>
      <c r="M53" s="481">
        <f t="shared" si="42"/>
        <v>142070133.31</v>
      </c>
      <c r="N53" s="336" t="s">
        <v>30</v>
      </c>
      <c r="O53" s="300" t="s">
        <v>839</v>
      </c>
      <c r="P53" s="300">
        <v>3820545.99</v>
      </c>
      <c r="Q53" s="300">
        <v>4260804.1805582419</v>
      </c>
      <c r="R53" s="707" t="str">
        <f t="shared" si="37"/>
        <v>Miscel Depreciation40968</v>
      </c>
      <c r="S53" s="713">
        <f t="shared" si="39"/>
        <v>40968</v>
      </c>
      <c r="T53" s="736">
        <v>2</v>
      </c>
      <c r="U53" s="290" t="str">
        <f t="shared" si="38"/>
        <v>Actuals</v>
      </c>
      <c r="V53" s="545" t="s">
        <v>989</v>
      </c>
      <c r="W53" s="547">
        <v>-54997288.564999998</v>
      </c>
      <c r="X53" s="547">
        <v>-54997288.564999998</v>
      </c>
      <c r="Y53" s="304">
        <f t="shared" si="34"/>
        <v>-54997288.564999998</v>
      </c>
      <c r="Z53" s="282" t="s">
        <v>133</v>
      </c>
      <c r="AA53" s="282" t="s">
        <v>75</v>
      </c>
      <c r="AB53" s="547">
        <v>-45213576.800000004</v>
      </c>
      <c r="AC53" s="300">
        <f t="shared" si="9"/>
        <v>-45213576.800000004</v>
      </c>
      <c r="AD53" s="304">
        <f t="shared" si="35"/>
        <v>-45213576.800000004</v>
      </c>
      <c r="AE53" s="555" t="s">
        <v>982</v>
      </c>
      <c r="AF53" s="346">
        <v>-10386729.107623788</v>
      </c>
      <c r="AG53" s="300" t="s">
        <v>75</v>
      </c>
      <c r="AH53" s="300">
        <v>150027310.47999999</v>
      </c>
      <c r="AI53" s="300">
        <f t="shared" si="29"/>
        <v>150027310.47999999</v>
      </c>
      <c r="AJ53" s="304">
        <f t="shared" si="43"/>
        <v>150027310.47999999</v>
      </c>
      <c r="AK53" s="325" t="s">
        <v>74</v>
      </c>
      <c r="AL53" s="300">
        <v>13350121.030000001</v>
      </c>
      <c r="AM53" s="300">
        <f t="shared" si="11"/>
        <v>13350121.030000001</v>
      </c>
      <c r="AN53" s="321">
        <f t="shared" ref="AN53:AN68" si="46">IF($AL$6=1,AL53,AM53)</f>
        <v>13350121.030000001</v>
      </c>
      <c r="AO53" s="336" t="s">
        <v>703</v>
      </c>
      <c r="AP53" s="300">
        <v>32412487.244999997</v>
      </c>
      <c r="AQ53" s="300">
        <f t="shared" si="12"/>
        <v>32412487.244999997</v>
      </c>
      <c r="AR53" s="304">
        <f t="shared" si="40"/>
        <v>32412487.244999997</v>
      </c>
      <c r="AS53" s="336" t="s">
        <v>703</v>
      </c>
      <c r="AT53" s="300">
        <v>36835039.483400367</v>
      </c>
      <c r="AU53" s="259"/>
      <c r="AV53" s="252"/>
      <c r="AW53" s="252"/>
      <c r="AX53" s="252"/>
      <c r="AY53" s="252"/>
      <c r="AZ53" s="450"/>
      <c r="BA53" s="325" t="s">
        <v>87</v>
      </c>
      <c r="BB53" s="1023" t="s">
        <v>148</v>
      </c>
      <c r="BC53" s="281" t="str">
        <f t="shared" si="44"/>
        <v>AGNLPCN</v>
      </c>
      <c r="BD53" s="285">
        <v>8.0381426273808579E-2</v>
      </c>
      <c r="BE53" s="284">
        <f t="shared" si="45"/>
        <v>8.0381426273808579E-2</v>
      </c>
      <c r="BF53" s="292">
        <f t="shared" si="41"/>
        <v>8.0381426273808579E-2</v>
      </c>
      <c r="BG53" s="282" t="s">
        <v>36</v>
      </c>
      <c r="BH53" s="282" t="s">
        <v>29</v>
      </c>
      <c r="BI53" s="282" t="str">
        <f t="shared" si="15"/>
        <v>GNLPWYP</v>
      </c>
      <c r="BJ53" s="363">
        <v>-4.6457722202240558E-2</v>
      </c>
      <c r="BK53" s="363">
        <f>SUMIF('Retirement Rates'!$C$8:$C$83,Scenarios!BI53,'Retirement Rates'!$AE$8:$AE$83)</f>
        <v>-4.4497587525142754E-2</v>
      </c>
      <c r="BL53" s="296">
        <f t="shared" si="36"/>
        <v>-4.4497587525142754E-2</v>
      </c>
      <c r="BM53" s="370"/>
      <c r="BN53" s="768"/>
      <c r="BO53" s="311"/>
    </row>
    <row r="54" spans="7:67" ht="13.5" thickBot="1">
      <c r="G54" s="263"/>
      <c r="H54" s="252"/>
      <c r="I54" s="265"/>
      <c r="J54" s="734" t="s">
        <v>134</v>
      </c>
      <c r="K54" s="300">
        <v>39405786.249999993</v>
      </c>
      <c r="L54" s="300">
        <f t="shared" si="28"/>
        <v>39405786.249999993</v>
      </c>
      <c r="M54" s="481">
        <f t="shared" si="42"/>
        <v>39405786.249999993</v>
      </c>
      <c r="N54" s="336" t="s">
        <v>32</v>
      </c>
      <c r="O54" s="300" t="s">
        <v>832</v>
      </c>
      <c r="P54" s="300">
        <v>760904.57</v>
      </c>
      <c r="Q54" s="300">
        <v>841303.40132699802</v>
      </c>
      <c r="R54" s="707" t="str">
        <f t="shared" si="37"/>
        <v>Miscel Depreciation40999</v>
      </c>
      <c r="S54" s="713">
        <f t="shared" si="39"/>
        <v>40999</v>
      </c>
      <c r="T54" s="736">
        <v>2</v>
      </c>
      <c r="U54" s="290" t="str">
        <f t="shared" si="38"/>
        <v>Actuals</v>
      </c>
      <c r="V54" s="545" t="s">
        <v>982</v>
      </c>
      <c r="W54" s="547">
        <v>-10575841.099999901</v>
      </c>
      <c r="X54" s="547">
        <v>-10575841.099999901</v>
      </c>
      <c r="Y54" s="304">
        <f t="shared" si="34"/>
        <v>-10575841.099999901</v>
      </c>
      <c r="Z54" s="282" t="s">
        <v>134</v>
      </c>
      <c r="AA54" s="282" t="s">
        <v>76</v>
      </c>
      <c r="AB54" s="547">
        <v>-17168715.350000001</v>
      </c>
      <c r="AC54" s="300">
        <f t="shared" si="9"/>
        <v>-17168715.350000001</v>
      </c>
      <c r="AD54" s="304">
        <f t="shared" si="35"/>
        <v>-17168715.350000001</v>
      </c>
      <c r="AE54" s="555" t="s">
        <v>992</v>
      </c>
      <c r="AF54" s="346">
        <v>-4211871.664784844</v>
      </c>
      <c r="AG54" s="300" t="s">
        <v>76</v>
      </c>
      <c r="AH54" s="300">
        <v>42225870.309999995</v>
      </c>
      <c r="AI54" s="300">
        <f t="shared" si="29"/>
        <v>42225870.309999995</v>
      </c>
      <c r="AJ54" s="304">
        <f t="shared" si="43"/>
        <v>42225870.309999995</v>
      </c>
      <c r="AK54" s="325" t="s">
        <v>75</v>
      </c>
      <c r="AL54" s="300">
        <v>150027310.47999999</v>
      </c>
      <c r="AM54" s="300">
        <f t="shared" si="11"/>
        <v>150027310.47999999</v>
      </c>
      <c r="AN54" s="321">
        <f t="shared" si="46"/>
        <v>150027310.47999999</v>
      </c>
      <c r="AO54" s="336" t="s">
        <v>713</v>
      </c>
      <c r="AP54" s="300">
        <v>12119122.970000001</v>
      </c>
      <c r="AQ54" s="300">
        <f t="shared" si="12"/>
        <v>12119122.970000001</v>
      </c>
      <c r="AR54" s="304">
        <f t="shared" si="40"/>
        <v>12119122.970000001</v>
      </c>
      <c r="AS54" s="336" t="s">
        <v>713</v>
      </c>
      <c r="AT54" s="300">
        <v>11154817.285882631</v>
      </c>
      <c r="AU54" s="259"/>
      <c r="AV54" s="252"/>
      <c r="AW54" s="252"/>
      <c r="AX54" s="252"/>
      <c r="AY54" s="252"/>
      <c r="AZ54" s="450"/>
      <c r="BA54" s="325" t="s">
        <v>75</v>
      </c>
      <c r="BB54" s="1023" t="s">
        <v>148</v>
      </c>
      <c r="BC54" s="281" t="str">
        <f t="shared" si="44"/>
        <v>AGNLPOR</v>
      </c>
      <c r="BD54" s="285">
        <v>3.1175339157399635E-2</v>
      </c>
      <c r="BE54" s="284">
        <f t="shared" si="45"/>
        <v>3.1175339157399635E-2</v>
      </c>
      <c r="BF54" s="292">
        <f t="shared" si="41"/>
        <v>3.1175339157399635E-2</v>
      </c>
      <c r="BG54" s="282" t="s">
        <v>36</v>
      </c>
      <c r="BH54" s="282" t="s">
        <v>35</v>
      </c>
      <c r="BI54" s="282" t="str">
        <f t="shared" si="15"/>
        <v>GNLPWYU</v>
      </c>
      <c r="BJ54" s="363">
        <v>-4.8357192606460146E-2</v>
      </c>
      <c r="BK54" s="363">
        <f>SUMIF('Retirement Rates'!$C$8:$C$83,Scenarios!BI54,'Retirement Rates'!$AE$8:$AE$83)</f>
        <v>-4.6532950851542923E-2</v>
      </c>
      <c r="BL54" s="296">
        <f t="shared" si="36"/>
        <v>-4.6532950851542923E-2</v>
      </c>
      <c r="BM54" s="370"/>
      <c r="BN54" s="768"/>
      <c r="BO54" s="311"/>
    </row>
    <row r="55" spans="7:67" ht="13.5" thickBot="1">
      <c r="G55" s="263"/>
      <c r="H55" s="252"/>
      <c r="I55" s="265"/>
      <c r="J55" s="734" t="s">
        <v>135</v>
      </c>
      <c r="K55" s="300">
        <v>49730091.410000011</v>
      </c>
      <c r="L55" s="300">
        <f t="shared" si="28"/>
        <v>49730091.410000011</v>
      </c>
      <c r="M55" s="481">
        <f t="shared" si="42"/>
        <v>49730091.410000011</v>
      </c>
      <c r="N55" s="336" t="s">
        <v>34</v>
      </c>
      <c r="O55" s="300" t="s">
        <v>842</v>
      </c>
      <c r="P55" s="300">
        <v>362584.8</v>
      </c>
      <c r="Q55" s="300">
        <v>303009.63911348226</v>
      </c>
      <c r="R55" s="707" t="str">
        <f t="shared" si="37"/>
        <v>Miscel Depreciation41029</v>
      </c>
      <c r="S55" s="713">
        <f t="shared" si="39"/>
        <v>41029</v>
      </c>
      <c r="T55" s="736">
        <v>1</v>
      </c>
      <c r="U55" s="290" t="str">
        <f t="shared" si="38"/>
        <v>As Filed</v>
      </c>
      <c r="V55" s="545" t="s">
        <v>992</v>
      </c>
      <c r="W55" s="547">
        <v>-4161260.8400000003</v>
      </c>
      <c r="X55" s="547">
        <v>-4161260.8400000003</v>
      </c>
      <c r="Y55" s="304">
        <f t="shared" si="34"/>
        <v>-4161260.8400000003</v>
      </c>
      <c r="Z55" s="282" t="s">
        <v>135</v>
      </c>
      <c r="AA55" s="282" t="s">
        <v>77</v>
      </c>
      <c r="AB55" s="547">
        <v>-17702986.43</v>
      </c>
      <c r="AC55" s="300">
        <f t="shared" si="9"/>
        <v>-17702986.43</v>
      </c>
      <c r="AD55" s="304">
        <f t="shared" si="35"/>
        <v>-17702986.43</v>
      </c>
      <c r="AE55" s="555" t="s">
        <v>980</v>
      </c>
      <c r="AF55" s="346">
        <v>-2024611.79126327</v>
      </c>
      <c r="AG55" s="300" t="s">
        <v>77</v>
      </c>
      <c r="AH55" s="300">
        <v>58018045.750000007</v>
      </c>
      <c r="AI55" s="300">
        <f t="shared" si="29"/>
        <v>58018045.750000007</v>
      </c>
      <c r="AJ55" s="304">
        <f t="shared" si="43"/>
        <v>58018045.750000007</v>
      </c>
      <c r="AK55" s="325" t="s">
        <v>76</v>
      </c>
      <c r="AL55" s="300">
        <v>42225870.309999995</v>
      </c>
      <c r="AM55" s="300">
        <f t="shared" si="11"/>
        <v>42225870.309999995</v>
      </c>
      <c r="AN55" s="321">
        <f t="shared" si="46"/>
        <v>42225870.309999995</v>
      </c>
      <c r="AO55" s="336" t="s">
        <v>701</v>
      </c>
      <c r="AP55" s="300">
        <v>5587382.6749999998</v>
      </c>
      <c r="AQ55" s="300">
        <f t="shared" si="12"/>
        <v>5587382.6749999998</v>
      </c>
      <c r="AR55" s="304">
        <f t="shared" si="40"/>
        <v>5587382.6749999998</v>
      </c>
      <c r="AS55" s="336" t="s">
        <v>701</v>
      </c>
      <c r="AT55" s="300">
        <v>2969049.9326108154</v>
      </c>
      <c r="AU55" s="259"/>
      <c r="AV55" s="252"/>
      <c r="AW55" s="252"/>
      <c r="AX55" s="252"/>
      <c r="AY55" s="252"/>
      <c r="AZ55" s="450"/>
      <c r="BA55" s="325" t="s">
        <v>84</v>
      </c>
      <c r="BB55" s="1023" t="s">
        <v>148</v>
      </c>
      <c r="BC55" s="281" t="str">
        <f t="shared" si="44"/>
        <v>AGNLPSO</v>
      </c>
      <c r="BD55" s="285">
        <v>7.5801420264895045E-2</v>
      </c>
      <c r="BE55" s="284">
        <f t="shared" si="45"/>
        <v>7.5801420264895045E-2</v>
      </c>
      <c r="BF55" s="292">
        <f t="shared" si="41"/>
        <v>7.5801420264895045E-2</v>
      </c>
      <c r="BG55" s="282" t="s">
        <v>44</v>
      </c>
      <c r="BH55" s="282" t="s">
        <v>42</v>
      </c>
      <c r="BI55" s="282" t="str">
        <f t="shared" si="15"/>
        <v>MNGPSE</v>
      </c>
      <c r="BJ55" s="363">
        <v>-3.4508074531259238E-2</v>
      </c>
      <c r="BK55" s="363">
        <f>SUMIF('Retirement Rates'!$C$8:$C$83,Scenarios!BI55,'Retirement Rates'!$AE$8:$AE$83)</f>
        <v>-3.6966735083351618E-2</v>
      </c>
      <c r="BL55" s="296">
        <f t="shared" si="36"/>
        <v>-3.6966735083351618E-2</v>
      </c>
      <c r="BM55" s="370"/>
      <c r="BN55" s="768"/>
      <c r="BO55" s="311"/>
    </row>
    <row r="56" spans="7:67" ht="13.5" thickBot="1">
      <c r="G56" s="263"/>
      <c r="H56" s="252"/>
      <c r="I56" s="265"/>
      <c r="J56" s="734" t="s">
        <v>136</v>
      </c>
      <c r="K56" s="300">
        <v>167649574.95000002</v>
      </c>
      <c r="L56" s="300">
        <f t="shared" si="28"/>
        <v>167649574.95000002</v>
      </c>
      <c r="M56" s="481">
        <f t="shared" si="42"/>
        <v>167649574.95000002</v>
      </c>
      <c r="N56" s="336" t="s">
        <v>0</v>
      </c>
      <c r="O56" s="300" t="s">
        <v>830</v>
      </c>
      <c r="P56" s="300">
        <v>229826.31</v>
      </c>
      <c r="Q56" s="300">
        <v>92846.635583612282</v>
      </c>
      <c r="R56" s="707" t="str">
        <f t="shared" si="37"/>
        <v>Miscel Depreciation41060</v>
      </c>
      <c r="S56" s="713">
        <f t="shared" si="39"/>
        <v>41060</v>
      </c>
      <c r="T56" s="736">
        <v>1</v>
      </c>
      <c r="U56" s="290" t="str">
        <f t="shared" si="38"/>
        <v>As Filed</v>
      </c>
      <c r="V56" s="545" t="s">
        <v>980</v>
      </c>
      <c r="W56" s="547">
        <v>-4122762.5949999997</v>
      </c>
      <c r="X56" s="547">
        <v>-4122762.5949999997</v>
      </c>
      <c r="Y56" s="304">
        <f t="shared" si="34"/>
        <v>-4122762.5949999997</v>
      </c>
      <c r="Z56" s="282" t="s">
        <v>136</v>
      </c>
      <c r="AA56" s="282" t="s">
        <v>78</v>
      </c>
      <c r="AB56" s="547">
        <v>-54986002.660000004</v>
      </c>
      <c r="AC56" s="300">
        <f t="shared" si="9"/>
        <v>-54986002.660000004</v>
      </c>
      <c r="AD56" s="304">
        <f t="shared" si="35"/>
        <v>-54986002.660000004</v>
      </c>
      <c r="AE56" s="555" t="s">
        <v>981</v>
      </c>
      <c r="AF56" s="346">
        <v>-3100063.6907809605</v>
      </c>
      <c r="AG56" s="300" t="s">
        <v>78</v>
      </c>
      <c r="AH56" s="300">
        <v>167668276.71000001</v>
      </c>
      <c r="AI56" s="300">
        <f t="shared" si="29"/>
        <v>167668276.71000001</v>
      </c>
      <c r="AJ56" s="304">
        <f t="shared" si="43"/>
        <v>167668276.71000001</v>
      </c>
      <c r="AK56" s="325" t="s">
        <v>77</v>
      </c>
      <c r="AL56" s="300">
        <v>58018045.750000007</v>
      </c>
      <c r="AM56" s="300">
        <f t="shared" si="11"/>
        <v>58018045.750000007</v>
      </c>
      <c r="AN56" s="321">
        <f t="shared" si="46"/>
        <v>58018045.750000007</v>
      </c>
      <c r="AO56" s="336" t="s">
        <v>702</v>
      </c>
      <c r="AP56" s="300">
        <v>11638946.465</v>
      </c>
      <c r="AQ56" s="300">
        <f t="shared" si="12"/>
        <v>11638946.465</v>
      </c>
      <c r="AR56" s="304">
        <f t="shared" si="40"/>
        <v>11638946.465</v>
      </c>
      <c r="AS56" s="336" t="s">
        <v>702</v>
      </c>
      <c r="AT56" s="300">
        <v>5721779.433842564</v>
      </c>
      <c r="AU56" s="259"/>
      <c r="AV56" s="252"/>
      <c r="AW56" s="252"/>
      <c r="AX56" s="252"/>
      <c r="AY56" s="252"/>
      <c r="AZ56" s="450"/>
      <c r="BA56" s="325" t="s">
        <v>78</v>
      </c>
      <c r="BB56" s="1023" t="s">
        <v>148</v>
      </c>
      <c r="BC56" s="281" t="str">
        <f t="shared" si="44"/>
        <v>AGNLPUT</v>
      </c>
      <c r="BD56" s="285">
        <v>3.8920935783584E-2</v>
      </c>
      <c r="BE56" s="284">
        <f t="shared" si="45"/>
        <v>3.8920935783584E-2</v>
      </c>
      <c r="BF56" s="292">
        <f t="shared" si="41"/>
        <v>3.8920935783584E-2</v>
      </c>
      <c r="BG56" s="282" t="s">
        <v>44</v>
      </c>
      <c r="BH56" s="282" t="s">
        <v>1356</v>
      </c>
      <c r="BI56" s="282" t="str">
        <f t="shared" si="15"/>
        <v>MNGPNUTIL</v>
      </c>
      <c r="BJ56" s="363">
        <v>0</v>
      </c>
      <c r="BK56" s="363">
        <f>SUMIF('Retirement Rates'!$C$8:$C$83,Scenarios!BI56,'Retirement Rates'!$AE$8:$AE$83)</f>
        <v>0</v>
      </c>
      <c r="BL56" s="296">
        <f t="shared" si="36"/>
        <v>0</v>
      </c>
      <c r="BM56" s="370"/>
      <c r="BN56" s="768"/>
      <c r="BO56" s="311"/>
    </row>
    <row r="57" spans="7:67" ht="13.5" thickBot="1">
      <c r="G57" s="263"/>
      <c r="H57" s="252"/>
      <c r="I57" s="265"/>
      <c r="J57" s="734" t="s">
        <v>137</v>
      </c>
      <c r="K57" s="300">
        <v>33117527.960000005</v>
      </c>
      <c r="L57" s="300">
        <f t="shared" si="28"/>
        <v>33117527.960000005</v>
      </c>
      <c r="M57" s="481">
        <f t="shared" si="42"/>
        <v>33117527.960000005</v>
      </c>
      <c r="N57" s="336" t="s">
        <v>4</v>
      </c>
      <c r="O57" s="300" t="s">
        <v>831</v>
      </c>
      <c r="P57" s="300">
        <v>376405.82</v>
      </c>
      <c r="Q57" s="300">
        <v>142051.40119891526</v>
      </c>
      <c r="R57" s="707" t="str">
        <f t="shared" si="37"/>
        <v>Miscel Depreciation41090</v>
      </c>
      <c r="S57" s="713">
        <f t="shared" si="39"/>
        <v>41090</v>
      </c>
      <c r="T57" s="736">
        <v>1</v>
      </c>
      <c r="U57" s="290" t="str">
        <f t="shared" si="38"/>
        <v>As Filed</v>
      </c>
      <c r="V57" s="545" t="s">
        <v>981</v>
      </c>
      <c r="W57" s="547">
        <v>-7582301.4599999897</v>
      </c>
      <c r="X57" s="547">
        <v>-7582301.4599999897</v>
      </c>
      <c r="Y57" s="304">
        <f t="shared" si="34"/>
        <v>-7582301.4599999897</v>
      </c>
      <c r="Z57" s="282" t="s">
        <v>137</v>
      </c>
      <c r="AA57" s="282" t="s">
        <v>79</v>
      </c>
      <c r="AB57" s="547">
        <v>-10741877.15</v>
      </c>
      <c r="AC57" s="300">
        <f t="shared" si="9"/>
        <v>-10741877.15</v>
      </c>
      <c r="AD57" s="304">
        <f t="shared" si="35"/>
        <v>-10741877.15</v>
      </c>
      <c r="AE57" s="555" t="s">
        <v>985</v>
      </c>
      <c r="AF57" s="346">
        <v>-54215061.588789716</v>
      </c>
      <c r="AG57" s="300" t="s">
        <v>79</v>
      </c>
      <c r="AH57" s="300">
        <v>33117527.960000005</v>
      </c>
      <c r="AI57" s="300">
        <f t="shared" si="29"/>
        <v>33117527.960000005</v>
      </c>
      <c r="AJ57" s="304">
        <f t="shared" si="43"/>
        <v>33117527.960000005</v>
      </c>
      <c r="AK57" s="325" t="s">
        <v>78</v>
      </c>
      <c r="AL57" s="300">
        <v>167668276.71000001</v>
      </c>
      <c r="AM57" s="300">
        <f t="shared" si="11"/>
        <v>167668276.71000001</v>
      </c>
      <c r="AN57" s="321">
        <f t="shared" si="46"/>
        <v>167668276.71000001</v>
      </c>
      <c r="AO57" s="336" t="s">
        <v>706</v>
      </c>
      <c r="AP57" s="300">
        <v>178126398.44000003</v>
      </c>
      <c r="AQ57" s="300">
        <f t="shared" si="12"/>
        <v>178126398.44000003</v>
      </c>
      <c r="AR57" s="304">
        <f t="shared" si="40"/>
        <v>178126398.44000003</v>
      </c>
      <c r="AS57" s="336" t="s">
        <v>706</v>
      </c>
      <c r="AT57" s="300">
        <v>196105365.3960858</v>
      </c>
      <c r="AU57" s="259"/>
      <c r="AV57" s="252"/>
      <c r="AW57" s="252"/>
      <c r="AX57" s="252"/>
      <c r="AY57" s="252"/>
      <c r="AZ57" s="450"/>
      <c r="BA57" s="325" t="s">
        <v>76</v>
      </c>
      <c r="BB57" s="1023" t="s">
        <v>148</v>
      </c>
      <c r="BC57" s="281" t="str">
        <f t="shared" si="44"/>
        <v>AGNLPWA</v>
      </c>
      <c r="BD57" s="285">
        <v>4.3035996126488042E-2</v>
      </c>
      <c r="BE57" s="284">
        <f t="shared" si="45"/>
        <v>4.3035996126488042E-2</v>
      </c>
      <c r="BF57" s="292">
        <f t="shared" si="41"/>
        <v>4.3035996126488042E-2</v>
      </c>
      <c r="BG57" s="282" t="s">
        <v>45</v>
      </c>
      <c r="BH57" s="282" t="s">
        <v>22</v>
      </c>
      <c r="BI57" s="282" t="str">
        <f t="shared" si="15"/>
        <v>INTPCA</v>
      </c>
      <c r="BJ57" s="363">
        <v>0</v>
      </c>
      <c r="BK57" s="363">
        <f>SUMIF('Retirement Rates'!$C$8:$C$83,Scenarios!BI57,'Retirement Rates'!$AE$8:$AE$83)</f>
        <v>0</v>
      </c>
      <c r="BL57" s="296">
        <f t="shared" si="36"/>
        <v>0</v>
      </c>
      <c r="BM57" s="370"/>
      <c r="BN57" s="768"/>
      <c r="BO57" s="311"/>
    </row>
    <row r="58" spans="7:67" ht="13.5" thickBot="1">
      <c r="G58" s="263"/>
      <c r="H58" s="252"/>
      <c r="I58" s="265"/>
      <c r="J58" s="734" t="s">
        <v>138</v>
      </c>
      <c r="K58" s="300">
        <v>11902959.450000001</v>
      </c>
      <c r="L58" s="300">
        <f t="shared" si="28"/>
        <v>11902959.450000001</v>
      </c>
      <c r="M58" s="481">
        <f t="shared" si="42"/>
        <v>11902959.450000001</v>
      </c>
      <c r="N58" s="336" t="s">
        <v>6</v>
      </c>
      <c r="O58" s="300" t="s">
        <v>835</v>
      </c>
      <c r="P58" s="300">
        <v>6076018.4099999908</v>
      </c>
      <c r="Q58" s="300">
        <v>6517054.9675950967</v>
      </c>
      <c r="R58" s="707" t="str">
        <f t="shared" si="37"/>
        <v>Miscel Depreciation41121</v>
      </c>
      <c r="S58" s="713">
        <f t="shared" si="39"/>
        <v>41121</v>
      </c>
      <c r="T58" s="736">
        <v>1</v>
      </c>
      <c r="U58" s="290" t="str">
        <f t="shared" si="38"/>
        <v>As Filed</v>
      </c>
      <c r="V58" s="545" t="s">
        <v>985</v>
      </c>
      <c r="W58" s="547">
        <v>-50298373.884999901</v>
      </c>
      <c r="X58" s="547">
        <v>-50298373.884999901</v>
      </c>
      <c r="Y58" s="304">
        <f t="shared" si="34"/>
        <v>-50298373.884999901</v>
      </c>
      <c r="Z58" s="282" t="s">
        <v>138</v>
      </c>
      <c r="AA58" s="282" t="s">
        <v>80</v>
      </c>
      <c r="AB58" s="547">
        <v>-4199638.9800000004</v>
      </c>
      <c r="AC58" s="300">
        <f t="shared" si="9"/>
        <v>-4199638.9800000004</v>
      </c>
      <c r="AD58" s="304">
        <f t="shared" si="35"/>
        <v>-4199638.9800000004</v>
      </c>
      <c r="AE58" s="555" t="s">
        <v>986</v>
      </c>
      <c r="AF58" s="346">
        <v>-64260728.068408422</v>
      </c>
      <c r="AG58" s="300" t="s">
        <v>80</v>
      </c>
      <c r="AH58" s="300">
        <v>11958613.540000001</v>
      </c>
      <c r="AI58" s="300">
        <f t="shared" si="29"/>
        <v>11958613.540000001</v>
      </c>
      <c r="AJ58" s="304">
        <f t="shared" si="43"/>
        <v>11958613.540000001</v>
      </c>
      <c r="AK58" s="325" t="s">
        <v>79</v>
      </c>
      <c r="AL58" s="300">
        <v>33117527.960000005</v>
      </c>
      <c r="AM58" s="300">
        <f t="shared" si="11"/>
        <v>33117527.960000005</v>
      </c>
      <c r="AN58" s="321">
        <f t="shared" si="46"/>
        <v>33117527.960000005</v>
      </c>
      <c r="AO58" s="336" t="s">
        <v>707</v>
      </c>
      <c r="AP58" s="300">
        <v>236754458.46499991</v>
      </c>
      <c r="AQ58" s="300">
        <f t="shared" si="12"/>
        <v>236754458.46499991</v>
      </c>
      <c r="AR58" s="304">
        <f t="shared" si="40"/>
        <v>236754458.46499991</v>
      </c>
      <c r="AS58" s="336" t="s">
        <v>707</v>
      </c>
      <c r="AT58" s="300">
        <v>234894113.56750768</v>
      </c>
      <c r="AU58" s="259"/>
      <c r="AV58" s="252"/>
      <c r="AW58" s="252"/>
      <c r="AX58" s="252"/>
      <c r="AY58" s="252"/>
      <c r="AZ58" s="450"/>
      <c r="BA58" s="325" t="s">
        <v>77</v>
      </c>
      <c r="BB58" s="1023" t="s">
        <v>148</v>
      </c>
      <c r="BC58" s="281" t="str">
        <f t="shared" si="44"/>
        <v>AGNLPWYP</v>
      </c>
      <c r="BD58" s="285">
        <v>7.9413088165362536E-2</v>
      </c>
      <c r="BE58" s="284">
        <f t="shared" si="45"/>
        <v>7.9413088165362536E-2</v>
      </c>
      <c r="BF58" s="292">
        <f t="shared" si="41"/>
        <v>7.9413088165362536E-2</v>
      </c>
      <c r="BG58" s="282" t="s">
        <v>45</v>
      </c>
      <c r="BH58" s="282" t="s">
        <v>40</v>
      </c>
      <c r="BI58" s="282" t="str">
        <f t="shared" si="15"/>
        <v>INTPCN</v>
      </c>
      <c r="BJ58" s="363">
        <v>-2.0940605509766641E-3</v>
      </c>
      <c r="BK58" s="363">
        <f>SUMIF('Retirement Rates'!$C$8:$C$83,Scenarios!BI58,'Retirement Rates'!$AE$8:$AE$83)</f>
        <v>-1.9569829798543087E-3</v>
      </c>
      <c r="BL58" s="296">
        <f t="shared" si="36"/>
        <v>-1.9569829798543087E-3</v>
      </c>
      <c r="BM58" s="370"/>
      <c r="BN58" s="768"/>
      <c r="BO58" s="311"/>
    </row>
    <row r="59" spans="7:67" ht="13.5" thickBot="1">
      <c r="G59" s="263"/>
      <c r="H59" s="252"/>
      <c r="I59" s="265"/>
      <c r="J59" s="734" t="s">
        <v>139</v>
      </c>
      <c r="K59" s="300">
        <v>3823163.27</v>
      </c>
      <c r="L59" s="300">
        <f t="shared" si="28"/>
        <v>3823163.27</v>
      </c>
      <c r="M59" s="481">
        <f t="shared" si="42"/>
        <v>3823163.27</v>
      </c>
      <c r="N59" s="336" t="s">
        <v>37</v>
      </c>
      <c r="O59" s="300" t="s">
        <v>836</v>
      </c>
      <c r="P59" s="300">
        <v>14631939.089999963</v>
      </c>
      <c r="Q59" s="300">
        <v>14057108.647215772</v>
      </c>
      <c r="R59" s="707" t="str">
        <f t="shared" si="37"/>
        <v>Miscel Depreciation41152</v>
      </c>
      <c r="S59" s="713">
        <f t="shared" si="39"/>
        <v>41152</v>
      </c>
      <c r="T59" s="736">
        <v>1</v>
      </c>
      <c r="U59" s="290" t="str">
        <f t="shared" si="38"/>
        <v>As Filed</v>
      </c>
      <c r="V59" s="545" t="s">
        <v>986</v>
      </c>
      <c r="W59" s="547">
        <v>-71576566</v>
      </c>
      <c r="X59" s="547">
        <v>-71576566</v>
      </c>
      <c r="Y59" s="304">
        <f t="shared" si="34"/>
        <v>-71576566</v>
      </c>
      <c r="Z59" s="282" t="s">
        <v>139</v>
      </c>
      <c r="AA59" s="282" t="s">
        <v>81</v>
      </c>
      <c r="AB59" s="547">
        <v>-2646508.83</v>
      </c>
      <c r="AC59" s="300">
        <f t="shared" si="9"/>
        <v>-2646508.83</v>
      </c>
      <c r="AD59" s="304">
        <f t="shared" si="35"/>
        <v>-2646508.83</v>
      </c>
      <c r="AE59" s="555" t="s">
        <v>987</v>
      </c>
      <c r="AF59" s="346">
        <v>-1694437.6039609644</v>
      </c>
      <c r="AG59" s="300" t="s">
        <v>81</v>
      </c>
      <c r="AH59" s="300">
        <v>3823163.27</v>
      </c>
      <c r="AI59" s="300">
        <f t="shared" si="29"/>
        <v>3823163.27</v>
      </c>
      <c r="AJ59" s="304">
        <f t="shared" si="43"/>
        <v>3823163.27</v>
      </c>
      <c r="AK59" s="325" t="s">
        <v>80</v>
      </c>
      <c r="AL59" s="300">
        <v>11958613.540000001</v>
      </c>
      <c r="AM59" s="300">
        <f t="shared" si="11"/>
        <v>11958613.540000001</v>
      </c>
      <c r="AN59" s="321">
        <f t="shared" si="46"/>
        <v>11958613.540000001</v>
      </c>
      <c r="AO59" s="336" t="s">
        <v>708</v>
      </c>
      <c r="AP59" s="300">
        <v>4232203.6849999996</v>
      </c>
      <c r="AQ59" s="300">
        <f t="shared" si="12"/>
        <v>4232203.6849999996</v>
      </c>
      <c r="AR59" s="304">
        <f t="shared" si="40"/>
        <v>4232203.6849999996</v>
      </c>
      <c r="AS59" s="336" t="s">
        <v>708</v>
      </c>
      <c r="AT59" s="300">
        <v>3496958.836405796</v>
      </c>
      <c r="AU59" s="259"/>
      <c r="AV59" s="252"/>
      <c r="AW59" s="252"/>
      <c r="AX59" s="252"/>
      <c r="AY59" s="252"/>
      <c r="AZ59" s="450"/>
      <c r="BA59" s="325" t="s">
        <v>80</v>
      </c>
      <c r="BB59" s="1023" t="s">
        <v>148</v>
      </c>
      <c r="BC59" s="281" t="str">
        <f t="shared" si="44"/>
        <v>AGNLPWYU</v>
      </c>
      <c r="BD59" s="285">
        <v>8.5954509363103407E-2</v>
      </c>
      <c r="BE59" s="284">
        <f t="shared" si="45"/>
        <v>8.5954509363103407E-2</v>
      </c>
      <c r="BF59" s="292">
        <f t="shared" si="41"/>
        <v>8.5954509363103407E-2</v>
      </c>
      <c r="BG59" s="282" t="s">
        <v>45</v>
      </c>
      <c r="BH59" s="282" t="s">
        <v>1</v>
      </c>
      <c r="BI59" s="282" t="str">
        <f t="shared" si="15"/>
        <v>INTPDGP</v>
      </c>
      <c r="BJ59" s="363">
        <v>-0.39830823656815595</v>
      </c>
      <c r="BK59" s="363">
        <f>SUMIF('Retirement Rates'!$C$8:$C$83,Scenarios!BI59,'Retirement Rates'!$AE$8:$AE$83)</f>
        <v>-0.37839282473974817</v>
      </c>
      <c r="BL59" s="296">
        <f t="shared" si="36"/>
        <v>-0.37839282473974817</v>
      </c>
      <c r="BM59" s="370"/>
      <c r="BN59" s="768"/>
      <c r="BO59" s="311"/>
    </row>
    <row r="60" spans="7:67" ht="13.5" thickBot="1">
      <c r="G60" s="263"/>
      <c r="H60" s="252"/>
      <c r="I60" s="265"/>
      <c r="J60" s="734" t="s">
        <v>140</v>
      </c>
      <c r="K60" s="300">
        <v>7619887.9700000007</v>
      </c>
      <c r="L60" s="300">
        <f t="shared" si="28"/>
        <v>7619887.9700000007</v>
      </c>
      <c r="M60" s="481">
        <f t="shared" si="42"/>
        <v>7619887.9700000007</v>
      </c>
      <c r="N60" s="336" t="s">
        <v>37</v>
      </c>
      <c r="O60" s="300" t="s">
        <v>837</v>
      </c>
      <c r="P60" s="300">
        <v>139134.07</v>
      </c>
      <c r="Q60" s="300">
        <v>101924.47380438911</v>
      </c>
      <c r="R60" s="707" t="str">
        <f t="shared" si="37"/>
        <v>Miscel Depreciation41182</v>
      </c>
      <c r="S60" s="713">
        <f t="shared" si="39"/>
        <v>41182</v>
      </c>
      <c r="T60" s="736">
        <v>1</v>
      </c>
      <c r="U60" s="290" t="str">
        <f t="shared" si="38"/>
        <v>As Filed</v>
      </c>
      <c r="V60" s="545" t="s">
        <v>987</v>
      </c>
      <c r="W60" s="547">
        <v>-2121563.3149999999</v>
      </c>
      <c r="X60" s="547">
        <v>-2121563.3149999999</v>
      </c>
      <c r="Y60" s="304">
        <f t="shared" si="34"/>
        <v>-2121563.3149999999</v>
      </c>
      <c r="Z60" s="282" t="s">
        <v>140</v>
      </c>
      <c r="AA60" s="282" t="s">
        <v>82</v>
      </c>
      <c r="AB60" s="547">
        <v>-4558039.6000000006</v>
      </c>
      <c r="AC60" s="300">
        <f t="shared" si="9"/>
        <v>-4558039.6000000006</v>
      </c>
      <c r="AD60" s="304">
        <f t="shared" si="35"/>
        <v>-4558039.6000000006</v>
      </c>
      <c r="AE60" s="555" t="s">
        <v>988</v>
      </c>
      <c r="AF60" s="346">
        <v>-46171.223879134428</v>
      </c>
      <c r="AG60" s="300" t="s">
        <v>82</v>
      </c>
      <c r="AH60" s="300">
        <v>7619887.9700000007</v>
      </c>
      <c r="AI60" s="300">
        <f t="shared" si="29"/>
        <v>7619887.9700000007</v>
      </c>
      <c r="AJ60" s="304">
        <f t="shared" si="43"/>
        <v>7619887.9700000007</v>
      </c>
      <c r="AK60" s="325" t="s">
        <v>81</v>
      </c>
      <c r="AL60" s="300">
        <v>3823163.27</v>
      </c>
      <c r="AM60" s="300">
        <f t="shared" si="11"/>
        <v>3823163.27</v>
      </c>
      <c r="AN60" s="321">
        <f t="shared" si="46"/>
        <v>3823163.27</v>
      </c>
      <c r="AO60" s="336" t="s">
        <v>709</v>
      </c>
      <c r="AP60" s="300">
        <v>204150.90000000002</v>
      </c>
      <c r="AQ60" s="300">
        <f t="shared" si="12"/>
        <v>204150.90000000002</v>
      </c>
      <c r="AR60" s="304">
        <f t="shared" si="40"/>
        <v>204150.90000000002</v>
      </c>
      <c r="AS60" s="336" t="s">
        <v>709</v>
      </c>
      <c r="AT60" s="300">
        <v>193170.88891731625</v>
      </c>
      <c r="AU60" s="259"/>
      <c r="AV60" s="252"/>
      <c r="AW60" s="252"/>
      <c r="AX60" s="252"/>
      <c r="AY60" s="252"/>
      <c r="AZ60" s="450"/>
      <c r="BA60" s="325" t="s">
        <v>58</v>
      </c>
      <c r="BB60" s="1023" t="s">
        <v>148</v>
      </c>
      <c r="BC60" s="281" t="str">
        <f t="shared" si="44"/>
        <v>AHYDPSG-P</v>
      </c>
      <c r="BD60" s="285">
        <v>2.4573027792736155E-2</v>
      </c>
      <c r="BE60" s="284">
        <f t="shared" si="45"/>
        <v>2.4573027792736155E-2</v>
      </c>
      <c r="BF60" s="292">
        <f t="shared" si="41"/>
        <v>2.4573027792736155E-2</v>
      </c>
      <c r="BG60" s="282" t="s">
        <v>45</v>
      </c>
      <c r="BH60" s="282" t="s">
        <v>5</v>
      </c>
      <c r="BI60" s="282" t="str">
        <f t="shared" si="15"/>
        <v>INTPDGU</v>
      </c>
      <c r="BJ60" s="363">
        <v>-2.434687693123468E-2</v>
      </c>
      <c r="BK60" s="363">
        <f>SUMIF('Retirement Rates'!$C$8:$C$83,Scenarios!BI60,'Retirement Rates'!$AE$8:$AE$83)</f>
        <v>-2.3129533084672946E-2</v>
      </c>
      <c r="BL60" s="296">
        <f t="shared" si="36"/>
        <v>-2.3129533084672946E-2</v>
      </c>
      <c r="BM60" s="370"/>
      <c r="BN60" s="768"/>
      <c r="BO60" s="311"/>
    </row>
    <row r="61" spans="7:67" ht="13.5" thickBot="1">
      <c r="G61" s="263"/>
      <c r="H61" s="252"/>
      <c r="I61" s="265"/>
      <c r="J61" s="734" t="s">
        <v>141</v>
      </c>
      <c r="K61" s="300">
        <v>186207152.21000001</v>
      </c>
      <c r="L61" s="300">
        <f t="shared" si="28"/>
        <v>186207152.21000001</v>
      </c>
      <c r="M61" s="481">
        <f t="shared" si="42"/>
        <v>186207152.21000001</v>
      </c>
      <c r="N61" s="336" t="s">
        <v>37</v>
      </c>
      <c r="O61" s="300" t="s">
        <v>838</v>
      </c>
      <c r="P61" s="300">
        <v>6009.94</v>
      </c>
      <c r="Q61" s="300">
        <v>6349.9929302929868</v>
      </c>
      <c r="R61" s="707" t="str">
        <f t="shared" si="37"/>
        <v>Miscel Depreciation41213</v>
      </c>
      <c r="S61" s="713">
        <f t="shared" si="39"/>
        <v>41213</v>
      </c>
      <c r="T61" s="736">
        <v>1</v>
      </c>
      <c r="U61" s="290" t="str">
        <f t="shared" si="38"/>
        <v>As Filed</v>
      </c>
      <c r="V61" s="545" t="s">
        <v>988</v>
      </c>
      <c r="W61" s="547">
        <v>-40263.379999999997</v>
      </c>
      <c r="X61" s="547">
        <v>-40263.379999999997</v>
      </c>
      <c r="Y61" s="304">
        <f t="shared" si="34"/>
        <v>-40263.379999999997</v>
      </c>
      <c r="Z61" s="282" t="s">
        <v>141</v>
      </c>
      <c r="AA61" s="282" t="s">
        <v>83</v>
      </c>
      <c r="AB61" s="547">
        <v>-52507933.709999993</v>
      </c>
      <c r="AC61" s="300">
        <f t="shared" si="9"/>
        <v>-52507933.709999993</v>
      </c>
      <c r="AD61" s="304">
        <f t="shared" si="35"/>
        <v>-52507933.709999993</v>
      </c>
      <c r="AE61" s="555" t="s">
        <v>979</v>
      </c>
      <c r="AF61" s="346">
        <v>-7597805.3093858939</v>
      </c>
      <c r="AG61" s="300" t="s">
        <v>83</v>
      </c>
      <c r="AH61" s="300">
        <v>186207152.21000001</v>
      </c>
      <c r="AI61" s="300">
        <f t="shared" si="29"/>
        <v>186207152.21000001</v>
      </c>
      <c r="AJ61" s="304">
        <f t="shared" si="43"/>
        <v>186207152.21000001</v>
      </c>
      <c r="AK61" s="325" t="s">
        <v>82</v>
      </c>
      <c r="AL61" s="300">
        <v>7619887.9700000007</v>
      </c>
      <c r="AM61" s="300">
        <f t="shared" si="11"/>
        <v>7619887.9700000007</v>
      </c>
      <c r="AN61" s="321">
        <f t="shared" si="46"/>
        <v>7619887.9700000007</v>
      </c>
      <c r="AO61" s="336" t="s">
        <v>700</v>
      </c>
      <c r="AP61" s="300">
        <v>24848864.864999902</v>
      </c>
      <c r="AQ61" s="300">
        <f t="shared" si="12"/>
        <v>24848864.864999902</v>
      </c>
      <c r="AR61" s="304">
        <f t="shared" si="40"/>
        <v>24848864.864999902</v>
      </c>
      <c r="AS61" s="336" t="s">
        <v>700</v>
      </c>
      <c r="AT61" s="300">
        <v>22364407.971539333</v>
      </c>
      <c r="AU61" s="259"/>
      <c r="AV61" s="252"/>
      <c r="AW61" s="252"/>
      <c r="AX61" s="252"/>
      <c r="AY61" s="252"/>
      <c r="AZ61" s="450"/>
      <c r="BA61" s="325" t="s">
        <v>59</v>
      </c>
      <c r="BB61" s="1023" t="s">
        <v>148</v>
      </c>
      <c r="BC61" s="281" t="str">
        <f t="shared" si="44"/>
        <v>AHYDPSG-U</v>
      </c>
      <c r="BD61" s="285">
        <v>6.2368190332799493E-2</v>
      </c>
      <c r="BE61" s="284">
        <f t="shared" si="45"/>
        <v>6.2368190332799493E-2</v>
      </c>
      <c r="BF61" s="292">
        <f t="shared" si="41"/>
        <v>6.2368190332799493E-2</v>
      </c>
      <c r="BG61" s="282" t="s">
        <v>45</v>
      </c>
      <c r="BH61" s="282" t="s">
        <v>33</v>
      </c>
      <c r="BI61" s="282" t="str">
        <f t="shared" si="15"/>
        <v>INTPID</v>
      </c>
      <c r="BJ61" s="363">
        <v>0</v>
      </c>
      <c r="BK61" s="363">
        <f>SUMIF('Retirement Rates'!$C$8:$C$83,Scenarios!BI61,'Retirement Rates'!$AE$8:$AE$83)</f>
        <v>0</v>
      </c>
      <c r="BL61" s="296">
        <f t="shared" si="36"/>
        <v>0</v>
      </c>
      <c r="BM61" s="370"/>
      <c r="BN61" s="768"/>
      <c r="BO61" s="311"/>
    </row>
    <row r="62" spans="7:67" ht="13.5" thickBot="1">
      <c r="G62" s="263"/>
      <c r="H62" s="252"/>
      <c r="I62" s="265"/>
      <c r="J62" s="734" t="s">
        <v>142</v>
      </c>
      <c r="K62" s="300">
        <v>228293763.43000001</v>
      </c>
      <c r="L62" s="300">
        <f t="shared" si="28"/>
        <v>228293763.43000001</v>
      </c>
      <c r="M62" s="481">
        <f t="shared" si="42"/>
        <v>228293763.43000001</v>
      </c>
      <c r="N62" s="336" t="s">
        <v>39</v>
      </c>
      <c r="O62" s="300" t="s">
        <v>829</v>
      </c>
      <c r="P62" s="300">
        <v>1706446.48</v>
      </c>
      <c r="Q62" s="300">
        <v>1529243.3477788861</v>
      </c>
      <c r="R62" s="707" t="str">
        <f t="shared" si="37"/>
        <v>Miscel Depreciation41243</v>
      </c>
      <c r="S62" s="713">
        <f t="shared" si="39"/>
        <v>41243</v>
      </c>
      <c r="T62" s="736">
        <v>1</v>
      </c>
      <c r="U62" s="290" t="str">
        <f t="shared" si="38"/>
        <v>As Filed</v>
      </c>
      <c r="V62" s="545" t="s">
        <v>979</v>
      </c>
      <c r="W62" s="547">
        <v>-7256837.21</v>
      </c>
      <c r="X62" s="547">
        <v>-7256837.21</v>
      </c>
      <c r="Y62" s="304">
        <f t="shared" si="34"/>
        <v>-7256837.21</v>
      </c>
      <c r="Z62" s="282" t="s">
        <v>142</v>
      </c>
      <c r="AA62" s="282" t="s">
        <v>84</v>
      </c>
      <c r="AB62" s="547">
        <v>-74737799.030000001</v>
      </c>
      <c r="AC62" s="300">
        <f t="shared" si="9"/>
        <v>-74737799.030000001</v>
      </c>
      <c r="AD62" s="304">
        <f t="shared" si="35"/>
        <v>-74737799.030000001</v>
      </c>
      <c r="AE62" s="555" t="s">
        <v>984</v>
      </c>
      <c r="AF62" s="346">
        <v>-284824.86613663571</v>
      </c>
      <c r="AG62" s="300" t="s">
        <v>84</v>
      </c>
      <c r="AH62" s="300">
        <v>244906360.84</v>
      </c>
      <c r="AI62" s="300">
        <f t="shared" si="29"/>
        <v>244906360.84</v>
      </c>
      <c r="AJ62" s="304">
        <f t="shared" si="43"/>
        <v>244906360.84</v>
      </c>
      <c r="AK62" s="325" t="s">
        <v>83</v>
      </c>
      <c r="AL62" s="300">
        <v>186207152.21000001</v>
      </c>
      <c r="AM62" s="300">
        <f t="shared" si="11"/>
        <v>186207152.21000001</v>
      </c>
      <c r="AN62" s="321">
        <f t="shared" si="46"/>
        <v>186207152.21000001</v>
      </c>
      <c r="AO62" s="336" t="s">
        <v>705</v>
      </c>
      <c r="AP62" s="300">
        <v>674615.10499999998</v>
      </c>
      <c r="AQ62" s="300">
        <f t="shared" si="12"/>
        <v>674615.10499999998</v>
      </c>
      <c r="AR62" s="304">
        <f t="shared" si="40"/>
        <v>674615.10499999998</v>
      </c>
      <c r="AS62" s="336" t="s">
        <v>705</v>
      </c>
      <c r="AT62" s="300">
        <v>570439.70423683384</v>
      </c>
      <c r="AU62" s="259"/>
      <c r="AV62" s="252"/>
      <c r="AW62" s="252"/>
      <c r="AX62" s="252"/>
      <c r="AY62" s="252"/>
      <c r="AZ62" s="450"/>
      <c r="BA62" s="325" t="s">
        <v>90</v>
      </c>
      <c r="BB62" s="1023" t="s">
        <v>148</v>
      </c>
      <c r="BC62" s="281" t="str">
        <f t="shared" si="44"/>
        <v>AINTPCA</v>
      </c>
      <c r="BD62" s="285">
        <v>0</v>
      </c>
      <c r="BE62" s="284">
        <f t="shared" si="45"/>
        <v>0</v>
      </c>
      <c r="BF62" s="292">
        <f t="shared" si="41"/>
        <v>0</v>
      </c>
      <c r="BG62" s="282" t="s">
        <v>45</v>
      </c>
      <c r="BH62" s="282" t="s">
        <v>1356</v>
      </c>
      <c r="BI62" s="282" t="str">
        <f t="shared" si="15"/>
        <v>INTPNUTIL</v>
      </c>
      <c r="BJ62" s="363">
        <v>0</v>
      </c>
      <c r="BK62" s="363">
        <f>SUMIF('Retirement Rates'!$C$8:$C$83,Scenarios!BI62,'Retirement Rates'!$AE$8:$AE$83)</f>
        <v>0</v>
      </c>
      <c r="BL62" s="296">
        <f t="shared" si="36"/>
        <v>0</v>
      </c>
      <c r="BM62" s="370"/>
      <c r="BN62" s="768"/>
      <c r="BO62" s="311"/>
    </row>
    <row r="63" spans="7:67" ht="13.5" thickBot="1">
      <c r="G63" s="263"/>
      <c r="H63" s="252"/>
      <c r="I63" s="265"/>
      <c r="J63" s="734" t="s">
        <v>143</v>
      </c>
      <c r="K63" s="300">
        <v>4002876.34</v>
      </c>
      <c r="L63" s="300">
        <f t="shared" si="28"/>
        <v>4002876.34</v>
      </c>
      <c r="M63" s="481">
        <f t="shared" si="42"/>
        <v>4002876.34</v>
      </c>
      <c r="N63" s="336" t="s">
        <v>41</v>
      </c>
      <c r="O63" s="300" t="s">
        <v>834</v>
      </c>
      <c r="P63" s="300">
        <v>21245.51</v>
      </c>
      <c r="Q63" s="300">
        <v>17050.237997739332</v>
      </c>
      <c r="R63" s="707" t="str">
        <f t="shared" si="37"/>
        <v>Miscel Depreciation41274</v>
      </c>
      <c r="S63" s="713">
        <f t="shared" si="39"/>
        <v>41274</v>
      </c>
      <c r="T63" s="736">
        <v>1</v>
      </c>
      <c r="U63" s="290" t="str">
        <f t="shared" si="38"/>
        <v>As Filed</v>
      </c>
      <c r="V63" s="545" t="s">
        <v>984</v>
      </c>
      <c r="W63" s="547">
        <v>-323685.92</v>
      </c>
      <c r="X63" s="547">
        <v>-323685.92</v>
      </c>
      <c r="Y63" s="304">
        <f t="shared" si="34"/>
        <v>-323685.92</v>
      </c>
      <c r="Z63" s="282" t="s">
        <v>143</v>
      </c>
      <c r="AA63" s="282" t="s">
        <v>85</v>
      </c>
      <c r="AB63" s="547">
        <v>-1930395.72</v>
      </c>
      <c r="AC63" s="300">
        <f t="shared" si="9"/>
        <v>-1930395.72</v>
      </c>
      <c r="AD63" s="304">
        <f t="shared" si="35"/>
        <v>-1930395.72</v>
      </c>
      <c r="AE63" s="555"/>
      <c r="AF63" s="347">
        <v>-286733121.59751105</v>
      </c>
      <c r="AG63" s="300" t="s">
        <v>85</v>
      </c>
      <c r="AH63" s="300">
        <v>4002876.34</v>
      </c>
      <c r="AI63" s="300">
        <f t="shared" si="29"/>
        <v>4002876.34</v>
      </c>
      <c r="AJ63" s="304">
        <f t="shared" si="43"/>
        <v>4002876.34</v>
      </c>
      <c r="AK63" s="325" t="s">
        <v>84</v>
      </c>
      <c r="AL63" s="300">
        <v>244906360.84</v>
      </c>
      <c r="AM63" s="300">
        <f t="shared" si="11"/>
        <v>244906360.84</v>
      </c>
      <c r="AN63" s="321">
        <f t="shared" si="46"/>
        <v>244906360.84</v>
      </c>
      <c r="AO63" s="336"/>
      <c r="AP63" s="298">
        <v>934975047.38999903</v>
      </c>
      <c r="AQ63" s="298">
        <f t="shared" si="12"/>
        <v>934975047.38999903</v>
      </c>
      <c r="AR63" s="305">
        <f t="shared" si="40"/>
        <v>934975047.38999903</v>
      </c>
      <c r="AS63" s="336"/>
      <c r="AT63" s="298">
        <v>1011826063.3045229</v>
      </c>
      <c r="AU63" s="259"/>
      <c r="AV63" s="252"/>
      <c r="AW63" s="252"/>
      <c r="AX63" s="252"/>
      <c r="AY63" s="252"/>
      <c r="AZ63" s="450"/>
      <c r="BA63" s="325" t="s">
        <v>91</v>
      </c>
      <c r="BB63" s="1023" t="s">
        <v>148</v>
      </c>
      <c r="BC63" s="281" t="str">
        <f t="shared" si="44"/>
        <v>AINTPCN</v>
      </c>
      <c r="BD63" s="285">
        <v>4.8062949026964452E-2</v>
      </c>
      <c r="BE63" s="284">
        <f t="shared" si="45"/>
        <v>4.8062949026964452E-2</v>
      </c>
      <c r="BF63" s="292">
        <f t="shared" si="41"/>
        <v>4.8062949026964452E-2</v>
      </c>
      <c r="BG63" s="282" t="s">
        <v>45</v>
      </c>
      <c r="BH63" s="282" t="s">
        <v>25</v>
      </c>
      <c r="BI63" s="282" t="str">
        <f t="shared" si="15"/>
        <v>INTPOR</v>
      </c>
      <c r="BJ63" s="363">
        <v>-0.20584019703677536</v>
      </c>
      <c r="BK63" s="363">
        <f>SUMIF('Retirement Rates'!$C$8:$C$83,Scenarios!BI63,'Retirement Rates'!$AE$8:$AE$83)</f>
        <v>-8.7163119817847481E-4</v>
      </c>
      <c r="BL63" s="296">
        <f t="shared" si="36"/>
        <v>-8.7163119817847481E-4</v>
      </c>
      <c r="BM63" s="370"/>
      <c r="BN63" s="768"/>
      <c r="BO63" s="311"/>
    </row>
    <row r="64" spans="7:67" ht="13.5" thickBot="1">
      <c r="G64" s="263"/>
      <c r="H64" s="252"/>
      <c r="I64" s="265"/>
      <c r="J64" s="734" t="s">
        <v>144</v>
      </c>
      <c r="K64" s="300">
        <v>204150.90000000002</v>
      </c>
      <c r="L64" s="300">
        <f t="shared" si="28"/>
        <v>204150.90000000002</v>
      </c>
      <c r="M64" s="481">
        <f t="shared" si="42"/>
        <v>204150.90000000002</v>
      </c>
      <c r="N64" s="336" t="s">
        <v>195</v>
      </c>
      <c r="O64" s="300"/>
      <c r="P64" s="298">
        <v>35325509.779999942</v>
      </c>
      <c r="Q64" s="298">
        <v>36114849.564358182</v>
      </c>
      <c r="R64" s="707" t="str">
        <f t="shared" si="37"/>
        <v>Miscel Depreciation41305</v>
      </c>
      <c r="S64" s="713">
        <f t="shared" si="39"/>
        <v>41305</v>
      </c>
      <c r="T64" s="736">
        <v>1</v>
      </c>
      <c r="U64" s="290" t="str">
        <f t="shared" si="38"/>
        <v>As Filed</v>
      </c>
      <c r="V64" s="545"/>
      <c r="W64" s="298">
        <v>-297378417.95499957</v>
      </c>
      <c r="X64" s="298">
        <v>-297378417.95499957</v>
      </c>
      <c r="Y64" s="304">
        <f t="shared" si="34"/>
        <v>-297378417.95499957</v>
      </c>
      <c r="Z64" s="282" t="s">
        <v>144</v>
      </c>
      <c r="AA64" s="282" t="s">
        <v>86</v>
      </c>
      <c r="AB64" s="547">
        <v>-44066.45</v>
      </c>
      <c r="AC64" s="300">
        <f t="shared" si="9"/>
        <v>-44066.45</v>
      </c>
      <c r="AD64" s="304">
        <f t="shared" si="35"/>
        <v>-44066.45</v>
      </c>
      <c r="AE64" s="555"/>
      <c r="AF64" s="346"/>
      <c r="AG64" s="300" t="s">
        <v>86</v>
      </c>
      <c r="AH64" s="300">
        <v>204150.90000000002</v>
      </c>
      <c r="AI64" s="300">
        <f t="shared" si="29"/>
        <v>204150.90000000002</v>
      </c>
      <c r="AJ64" s="304">
        <f t="shared" si="43"/>
        <v>204150.90000000002</v>
      </c>
      <c r="AK64" s="325" t="s">
        <v>85</v>
      </c>
      <c r="AL64" s="300">
        <v>4002876.34</v>
      </c>
      <c r="AM64" s="300">
        <f t="shared" si="11"/>
        <v>4002876.34</v>
      </c>
      <c r="AN64" s="321">
        <f t="shared" si="46"/>
        <v>4002876.34</v>
      </c>
      <c r="AO64" s="336"/>
      <c r="AP64" s="300"/>
      <c r="AQ64" s="300"/>
      <c r="AR64" s="304"/>
      <c r="AS64" s="336"/>
      <c r="AT64" s="300"/>
      <c r="AU64" s="259"/>
      <c r="AV64" s="252"/>
      <c r="AW64" s="252"/>
      <c r="AX64" s="252"/>
      <c r="AY64" s="252"/>
      <c r="AZ64" s="450"/>
      <c r="BA64" s="325" t="s">
        <v>93</v>
      </c>
      <c r="BB64" s="1023" t="s">
        <v>148</v>
      </c>
      <c r="BC64" s="281" t="str">
        <f t="shared" si="44"/>
        <v>AINTPDGU</v>
      </c>
      <c r="BD64" s="285">
        <v>2.7884391078713426E-2</v>
      </c>
      <c r="BE64" s="284">
        <f t="shared" si="45"/>
        <v>2.7884391078713426E-2</v>
      </c>
      <c r="BF64" s="292">
        <f t="shared" si="41"/>
        <v>2.7884391078713426E-2</v>
      </c>
      <c r="BG64" s="282" t="s">
        <v>45</v>
      </c>
      <c r="BH64" s="282" t="s">
        <v>42</v>
      </c>
      <c r="BI64" s="282" t="str">
        <f t="shared" si="15"/>
        <v>INTPSE</v>
      </c>
      <c r="BJ64" s="363">
        <v>-2.1354530118855335E-2</v>
      </c>
      <c r="BK64" s="363">
        <f>SUMIF('Retirement Rates'!$C$8:$C$83,Scenarios!BI64,'Retirement Rates'!$AE$8:$AE$83)</f>
        <v>-2.0542111220058435E-2</v>
      </c>
      <c r="BL64" s="296">
        <f t="shared" si="36"/>
        <v>-2.0542111220058435E-2</v>
      </c>
      <c r="BM64" s="263"/>
      <c r="BN64" s="252"/>
      <c r="BO64" s="265"/>
    </row>
    <row r="65" spans="7:67" ht="13.5" thickBot="1">
      <c r="G65" s="263"/>
      <c r="H65" s="252"/>
      <c r="I65" s="265"/>
      <c r="J65" s="734" t="s">
        <v>145</v>
      </c>
      <c r="K65" s="300">
        <v>21425447.776599005</v>
      </c>
      <c r="L65" s="300">
        <f t="shared" si="28"/>
        <v>21425447.776599005</v>
      </c>
      <c r="M65" s="481">
        <f t="shared" si="42"/>
        <v>21425447.776599005</v>
      </c>
      <c r="N65" s="336"/>
      <c r="O65" s="300"/>
      <c r="P65" s="300"/>
      <c r="Q65" s="300"/>
      <c r="R65" s="707" t="str">
        <f t="shared" si="37"/>
        <v>Miscel Depreciation41333</v>
      </c>
      <c r="S65" s="713">
        <f t="shared" si="39"/>
        <v>41333</v>
      </c>
      <c r="T65" s="736">
        <v>1</v>
      </c>
      <c r="U65" s="290" t="str">
        <f t="shared" si="38"/>
        <v>As Filed</v>
      </c>
      <c r="V65" s="545"/>
      <c r="W65" s="547"/>
      <c r="X65" s="547"/>
      <c r="Y65" s="304">
        <f t="shared" si="34"/>
        <v>0</v>
      </c>
      <c r="Z65" s="282" t="s">
        <v>145</v>
      </c>
      <c r="AA65" s="282" t="s">
        <v>87</v>
      </c>
      <c r="AB65" s="547">
        <v>-7761003.6900000004</v>
      </c>
      <c r="AC65" s="300">
        <f t="shared" si="9"/>
        <v>-7761003.6900000004</v>
      </c>
      <c r="AD65" s="304">
        <f t="shared" si="35"/>
        <v>-7761003.6900000004</v>
      </c>
      <c r="AE65" s="555"/>
      <c r="AF65" s="346"/>
      <c r="AG65" s="300" t="s">
        <v>87</v>
      </c>
      <c r="AH65" s="300">
        <v>24826321.000000004</v>
      </c>
      <c r="AI65" s="300">
        <f t="shared" si="29"/>
        <v>24826321.000000004</v>
      </c>
      <c r="AJ65" s="304">
        <f t="shared" si="43"/>
        <v>24826321.000000004</v>
      </c>
      <c r="AK65" s="325" t="s">
        <v>86</v>
      </c>
      <c r="AL65" s="300">
        <v>204150.90000000002</v>
      </c>
      <c r="AM65" s="300">
        <f t="shared" si="11"/>
        <v>204150.90000000002</v>
      </c>
      <c r="AN65" s="321">
        <f t="shared" si="46"/>
        <v>204150.90000000002</v>
      </c>
      <c r="AO65" s="336"/>
      <c r="AP65" s="300"/>
      <c r="AQ65" s="300"/>
      <c r="AR65" s="304"/>
      <c r="AS65" s="336"/>
      <c r="AT65" s="300"/>
      <c r="AU65" s="259"/>
      <c r="AV65" s="252"/>
      <c r="AW65" s="252"/>
      <c r="AX65" s="252"/>
      <c r="AY65" s="252"/>
      <c r="AZ65" s="450"/>
      <c r="BA65" s="325" t="s">
        <v>94</v>
      </c>
      <c r="BB65" s="1023" t="s">
        <v>148</v>
      </c>
      <c r="BC65" s="281" t="str">
        <f t="shared" si="44"/>
        <v>AINTPID</v>
      </c>
      <c r="BD65" s="285">
        <v>1.4370421615402269E-2</v>
      </c>
      <c r="BE65" s="284">
        <f t="shared" si="45"/>
        <v>1.4370421615402269E-2</v>
      </c>
      <c r="BF65" s="292">
        <f t="shared" si="41"/>
        <v>1.4370421615402269E-2</v>
      </c>
      <c r="BG65" s="282" t="s">
        <v>45</v>
      </c>
      <c r="BH65" s="282" t="s">
        <v>7</v>
      </c>
      <c r="BI65" s="282" t="str">
        <f t="shared" si="15"/>
        <v>INTPSG</v>
      </c>
      <c r="BJ65" s="363">
        <v>-7.4709433654936819E-2</v>
      </c>
      <c r="BK65" s="363">
        <f>SUMIF('Retirement Rates'!$C$8:$C$83,Scenarios!BI65,'Retirement Rates'!$AE$8:$AE$83)</f>
        <v>-7.5291014386684049E-2</v>
      </c>
      <c r="BL65" s="296">
        <f t="shared" si="36"/>
        <v>-7.5291014386684049E-2</v>
      </c>
      <c r="BM65" s="263"/>
      <c r="BN65" s="252"/>
      <c r="BO65" s="265"/>
    </row>
    <row r="66" spans="7:67" ht="13.5" thickBot="1">
      <c r="G66" s="263"/>
      <c r="H66" s="252"/>
      <c r="I66" s="265"/>
      <c r="J66" s="734" t="s">
        <v>146</v>
      </c>
      <c r="K66" s="300">
        <v>660194.28</v>
      </c>
      <c r="L66" s="300">
        <f t="shared" si="28"/>
        <v>660194.28</v>
      </c>
      <c r="M66" s="481">
        <f t="shared" si="42"/>
        <v>660194.28</v>
      </c>
      <c r="N66" s="336"/>
      <c r="O66" s="300"/>
      <c r="P66" s="300"/>
      <c r="Q66" s="300"/>
      <c r="R66" s="707" t="str">
        <f t="shared" si="37"/>
        <v>Miscel Depreciation41364</v>
      </c>
      <c r="S66" s="713">
        <f t="shared" si="39"/>
        <v>41364</v>
      </c>
      <c r="T66" s="736">
        <v>1</v>
      </c>
      <c r="U66" s="290" t="str">
        <f t="shared" si="38"/>
        <v>As Filed</v>
      </c>
      <c r="V66" s="545"/>
      <c r="W66" s="547"/>
      <c r="X66" s="547"/>
      <c r="Y66" s="304">
        <f t="shared" si="34"/>
        <v>0</v>
      </c>
      <c r="Z66" s="282" t="s">
        <v>146</v>
      </c>
      <c r="AA66" s="282" t="s">
        <v>88</v>
      </c>
      <c r="AB66" s="547">
        <v>-309947.46000000002</v>
      </c>
      <c r="AC66" s="300">
        <f t="shared" si="9"/>
        <v>-309947.46000000002</v>
      </c>
      <c r="AD66" s="304">
        <f t="shared" si="35"/>
        <v>-309947.46000000002</v>
      </c>
      <c r="AE66" s="555" t="s">
        <v>997</v>
      </c>
      <c r="AF66" s="346">
        <v>-156834930.11645955</v>
      </c>
      <c r="AG66" s="300" t="s">
        <v>88</v>
      </c>
      <c r="AH66" s="300">
        <v>660194.28</v>
      </c>
      <c r="AI66" s="300">
        <f t="shared" si="29"/>
        <v>660194.28</v>
      </c>
      <c r="AJ66" s="304">
        <f t="shared" si="43"/>
        <v>660194.28</v>
      </c>
      <c r="AK66" s="325" t="s">
        <v>87</v>
      </c>
      <c r="AL66" s="300">
        <v>24826321.000000004</v>
      </c>
      <c r="AM66" s="300">
        <f t="shared" si="11"/>
        <v>24826321.000000004</v>
      </c>
      <c r="AN66" s="321">
        <f t="shared" si="46"/>
        <v>24826321.000000004</v>
      </c>
      <c r="AO66" s="336"/>
      <c r="AP66" s="300"/>
      <c r="AQ66" s="300"/>
      <c r="AR66" s="304"/>
      <c r="AS66" s="336"/>
      <c r="AT66" s="300"/>
      <c r="AU66" s="259"/>
      <c r="AV66" s="252"/>
      <c r="AW66" s="252"/>
      <c r="AX66" s="252"/>
      <c r="AY66" s="252"/>
      <c r="AZ66" s="450"/>
      <c r="BA66" s="325" t="s">
        <v>95</v>
      </c>
      <c r="BB66" s="1023" t="s">
        <v>148</v>
      </c>
      <c r="BC66" s="281" t="str">
        <f t="shared" si="44"/>
        <v>AINTPOR</v>
      </c>
      <c r="BD66" s="285">
        <v>6.7864250266365901E-3</v>
      </c>
      <c r="BE66" s="284">
        <f t="shared" si="45"/>
        <v>6.7864250266365901E-3</v>
      </c>
      <c r="BF66" s="292">
        <f t="shared" si="41"/>
        <v>6.7864250266365901E-3</v>
      </c>
      <c r="BG66" s="282" t="s">
        <v>45</v>
      </c>
      <c r="BH66" s="282" t="s">
        <v>14</v>
      </c>
      <c r="BI66" s="282" t="str">
        <f t="shared" si="15"/>
        <v>INTPSG-P</v>
      </c>
      <c r="BJ66" s="363">
        <v>-2.7679037659298331E-2</v>
      </c>
      <c r="BK66" s="363">
        <f>SUMIF('Retirement Rates'!$C$8:$C$83,Scenarios!BI66,'Retirement Rates'!$AE$8:$AE$83)</f>
        <v>-2.6295085776333417E-2</v>
      </c>
      <c r="BL66" s="296">
        <f t="shared" si="36"/>
        <v>-2.6295085776333417E-2</v>
      </c>
      <c r="BM66" s="263"/>
      <c r="BN66" s="252"/>
      <c r="BO66" s="265"/>
    </row>
    <row r="67" spans="7:67" ht="13.5" thickBot="1">
      <c r="G67" s="263"/>
      <c r="H67" s="252"/>
      <c r="I67" s="265"/>
      <c r="J67" s="734"/>
      <c r="K67" s="298">
        <v>908044143.68659914</v>
      </c>
      <c r="L67" s="298">
        <f t="shared" si="28"/>
        <v>908044143.68659914</v>
      </c>
      <c r="M67" s="489">
        <f t="shared" si="42"/>
        <v>908044143.68659914</v>
      </c>
      <c r="N67" s="491" t="s">
        <v>1977</v>
      </c>
      <c r="O67" s="300"/>
      <c r="P67" s="298">
        <v>508289106.11857074</v>
      </c>
      <c r="Q67" s="298">
        <v>556905939.95950246</v>
      </c>
      <c r="R67" s="707" t="str">
        <f t="shared" si="37"/>
        <v>Miscel Depreciation41394</v>
      </c>
      <c r="S67" s="713">
        <f t="shared" si="39"/>
        <v>41394</v>
      </c>
      <c r="T67" s="736">
        <v>1</v>
      </c>
      <c r="U67" s="290" t="str">
        <f t="shared" si="38"/>
        <v>As Filed</v>
      </c>
      <c r="V67" s="545" t="s">
        <v>997</v>
      </c>
      <c r="W67" s="547">
        <v>-165553278.699999</v>
      </c>
      <c r="X67" s="547">
        <v>-165553278.699999</v>
      </c>
      <c r="Y67" s="304">
        <f t="shared" si="34"/>
        <v>-165553278.699999</v>
      </c>
      <c r="Z67" s="282"/>
      <c r="AA67" s="282"/>
      <c r="AB67" s="298">
        <v>-298901049.72999996</v>
      </c>
      <c r="AC67" s="298">
        <f t="shared" si="9"/>
        <v>-298901049.72999996</v>
      </c>
      <c r="AD67" s="304">
        <f t="shared" si="35"/>
        <v>-298901049.72999996</v>
      </c>
      <c r="AE67" s="555"/>
      <c r="AF67" s="347">
        <v>-156834930.11645955</v>
      </c>
      <c r="AG67" s="300"/>
      <c r="AH67" s="298">
        <v>948615872.59000003</v>
      </c>
      <c r="AI67" s="298">
        <f t="shared" si="29"/>
        <v>948615872.59000003</v>
      </c>
      <c r="AJ67" s="305">
        <f t="shared" si="43"/>
        <v>948615872.59000003</v>
      </c>
      <c r="AK67" s="325" t="s">
        <v>88</v>
      </c>
      <c r="AL67" s="300">
        <v>660194.28</v>
      </c>
      <c r="AM67" s="300">
        <f t="shared" si="11"/>
        <v>660194.28</v>
      </c>
      <c r="AN67" s="321">
        <f t="shared" si="46"/>
        <v>660194.28</v>
      </c>
      <c r="AO67" s="336" t="s">
        <v>725</v>
      </c>
      <c r="AP67" s="300">
        <v>282745776.28500003</v>
      </c>
      <c r="AQ67" s="300">
        <f t="shared" si="12"/>
        <v>282745776.28500003</v>
      </c>
      <c r="AR67" s="304"/>
      <c r="AS67" s="336" t="s">
        <v>725</v>
      </c>
      <c r="AT67" s="300">
        <v>293214794.77483451</v>
      </c>
      <c r="AU67" s="259"/>
      <c r="AV67" s="252"/>
      <c r="AW67" s="252"/>
      <c r="AX67" s="252"/>
      <c r="AY67" s="252"/>
      <c r="AZ67" s="450"/>
      <c r="BA67" s="325" t="s">
        <v>96</v>
      </c>
      <c r="BB67" s="1023" t="s">
        <v>148</v>
      </c>
      <c r="BC67" s="281" t="str">
        <f t="shared" si="44"/>
        <v>AINTPSE</v>
      </c>
      <c r="BD67" s="285">
        <v>9.5090184711451281E-2</v>
      </c>
      <c r="BE67" s="284">
        <f t="shared" si="45"/>
        <v>9.5090184711451281E-2</v>
      </c>
      <c r="BF67" s="292">
        <f t="shared" si="41"/>
        <v>9.5090184711451281E-2</v>
      </c>
      <c r="BG67" s="282" t="s">
        <v>45</v>
      </c>
      <c r="BH67" s="282" t="s">
        <v>15</v>
      </c>
      <c r="BI67" s="282" t="str">
        <f t="shared" si="15"/>
        <v>INTPSG-U</v>
      </c>
      <c r="BJ67" s="363">
        <v>-1.0032568470270092E-2</v>
      </c>
      <c r="BK67" s="363">
        <f>SUMIF('Retirement Rates'!$C$8:$C$83,Scenarios!BI67,'Retirement Rates'!$AE$8:$AE$83)</f>
        <v>-1.0642942787843945E-2</v>
      </c>
      <c r="BL67" s="296">
        <f t="shared" si="36"/>
        <v>-1.0642942787843945E-2</v>
      </c>
      <c r="BM67" s="263"/>
      <c r="BN67" s="252"/>
      <c r="BO67" s="265"/>
    </row>
    <row r="68" spans="7:67" ht="13.5" thickBot="1">
      <c r="G68" s="263"/>
      <c r="H68" s="252"/>
      <c r="I68" s="265"/>
      <c r="J68" s="734"/>
      <c r="K68" s="300"/>
      <c r="L68" s="300"/>
      <c r="M68" s="481"/>
      <c r="N68" s="336"/>
      <c r="O68" s="300"/>
      <c r="P68" s="300"/>
      <c r="Q68" s="300"/>
      <c r="R68" s="707" t="str">
        <f t="shared" si="37"/>
        <v>Miscel Depreciation41425</v>
      </c>
      <c r="S68" s="713">
        <f t="shared" si="39"/>
        <v>41425</v>
      </c>
      <c r="T68" s="736">
        <v>1</v>
      </c>
      <c r="U68" s="290" t="str">
        <f t="shared" si="38"/>
        <v>As Filed</v>
      </c>
      <c r="V68" s="545"/>
      <c r="W68" s="298">
        <v>-165553278.699999</v>
      </c>
      <c r="X68" s="298">
        <v>-165553278.699999</v>
      </c>
      <c r="Y68" s="304">
        <f t="shared" si="34"/>
        <v>-165553278.699999</v>
      </c>
      <c r="Z68" s="282"/>
      <c r="AA68" s="282"/>
      <c r="AB68" s="547"/>
      <c r="AC68" s="300">
        <f t="shared" si="9"/>
        <v>0</v>
      </c>
      <c r="AD68" s="304">
        <f t="shared" si="35"/>
        <v>0</v>
      </c>
      <c r="AE68" s="555"/>
      <c r="AF68" s="346"/>
      <c r="AG68" s="300"/>
      <c r="AH68" s="300"/>
      <c r="AI68" s="300"/>
      <c r="AJ68" s="304"/>
      <c r="AK68" s="325"/>
      <c r="AL68" s="298">
        <v>948615872.59000003</v>
      </c>
      <c r="AM68" s="298">
        <f t="shared" si="11"/>
        <v>948615872.59000003</v>
      </c>
      <c r="AN68" s="322">
        <f t="shared" si="46"/>
        <v>948615872.59000003</v>
      </c>
      <c r="AO68" s="336"/>
      <c r="AP68" s="298">
        <v>282745776.28500003</v>
      </c>
      <c r="AQ68" s="298">
        <f t="shared" si="12"/>
        <v>282745776.28500003</v>
      </c>
      <c r="AR68" s="305">
        <f>IF($AP$6=1,AP68,AQ68)</f>
        <v>282745776.28500003</v>
      </c>
      <c r="AS68" s="336"/>
      <c r="AT68" s="298">
        <v>293214794.77483451</v>
      </c>
      <c r="AU68" s="259"/>
      <c r="AV68" s="252"/>
      <c r="AW68" s="252"/>
      <c r="AX68" s="252"/>
      <c r="AY68" s="252"/>
      <c r="AZ68" s="450"/>
      <c r="BA68" s="325" t="s">
        <v>97</v>
      </c>
      <c r="BB68" s="1023" t="s">
        <v>148</v>
      </c>
      <c r="BC68" s="281" t="str">
        <f t="shared" si="44"/>
        <v>AINTPSG</v>
      </c>
      <c r="BD68" s="285">
        <v>3.922972299431822E-2</v>
      </c>
      <c r="BE68" s="284">
        <f t="shared" si="45"/>
        <v>3.922972299431822E-2</v>
      </c>
      <c r="BF68" s="292">
        <f t="shared" si="41"/>
        <v>3.922972299431822E-2</v>
      </c>
      <c r="BG68" s="282" t="s">
        <v>45</v>
      </c>
      <c r="BH68" s="282" t="s">
        <v>38</v>
      </c>
      <c r="BI68" s="282" t="str">
        <f t="shared" si="15"/>
        <v>INTPSO</v>
      </c>
      <c r="BJ68" s="363">
        <v>-2.4834861694095368E-2</v>
      </c>
      <c r="BK68" s="363">
        <f>SUMIF('Retirement Rates'!$C$8:$C$83,Scenarios!BI68,'Retirement Rates'!$AE$8:$AE$83)</f>
        <v>-2.4288238701578639E-2</v>
      </c>
      <c r="BL68" s="296">
        <f t="shared" si="36"/>
        <v>-2.4288238701578639E-2</v>
      </c>
      <c r="BM68" s="263"/>
      <c r="BN68" s="252"/>
      <c r="BO68" s="265"/>
    </row>
    <row r="69" spans="7:67">
      <c r="G69" s="263"/>
      <c r="H69" s="252"/>
      <c r="I69" s="265"/>
      <c r="J69" s="734"/>
      <c r="K69" s="300"/>
      <c r="L69" s="300"/>
      <c r="M69" s="481"/>
      <c r="N69" s="336"/>
      <c r="O69" s="300"/>
      <c r="P69" s="300"/>
      <c r="Q69" s="300"/>
      <c r="R69" s="708"/>
      <c r="S69" s="714"/>
      <c r="T69" s="300"/>
      <c r="U69" s="346"/>
      <c r="V69" s="545"/>
      <c r="W69" s="547"/>
      <c r="X69" s="547"/>
      <c r="Y69" s="304">
        <f t="shared" si="34"/>
        <v>0</v>
      </c>
      <c r="Z69" s="282"/>
      <c r="AA69" s="282"/>
      <c r="AB69" s="547"/>
      <c r="AC69" s="300">
        <f t="shared" si="9"/>
        <v>0</v>
      </c>
      <c r="AD69" s="304">
        <f t="shared" si="35"/>
        <v>0</v>
      </c>
      <c r="AE69" s="555"/>
      <c r="AF69" s="347">
        <v>-7251114638.4457006</v>
      </c>
      <c r="AG69" s="300"/>
      <c r="AH69" s="300"/>
      <c r="AI69" s="300"/>
      <c r="AJ69" s="304"/>
      <c r="AK69" s="325"/>
      <c r="AL69" s="300"/>
      <c r="AM69" s="300"/>
      <c r="AN69" s="321"/>
      <c r="AO69" s="336"/>
      <c r="AP69" s="300"/>
      <c r="AQ69" s="300"/>
      <c r="AR69" s="304"/>
      <c r="AS69" s="336"/>
      <c r="AT69" s="300"/>
      <c r="AU69" s="259"/>
      <c r="AV69" s="252"/>
      <c r="AW69" s="252"/>
      <c r="AX69" s="252"/>
      <c r="AY69" s="252"/>
      <c r="AZ69" s="450"/>
      <c r="BA69" s="325" t="s">
        <v>98</v>
      </c>
      <c r="BB69" s="1023" t="s">
        <v>148</v>
      </c>
      <c r="BC69" s="281" t="str">
        <f t="shared" si="44"/>
        <v>AINTPSG-P</v>
      </c>
      <c r="BD69" s="285">
        <v>2.6278055170308116E-2</v>
      </c>
      <c r="BE69" s="284">
        <f t="shared" si="45"/>
        <v>2.6278055170308116E-2</v>
      </c>
      <c r="BF69" s="292">
        <f t="shared" si="41"/>
        <v>2.6278055170308116E-2</v>
      </c>
      <c r="BG69" s="282" t="s">
        <v>45</v>
      </c>
      <c r="BH69" s="282" t="s">
        <v>31</v>
      </c>
      <c r="BI69" s="282" t="str">
        <f t="shared" si="15"/>
        <v>INTPUT</v>
      </c>
      <c r="BJ69" s="363">
        <v>-2.0806472227227201E-4</v>
      </c>
      <c r="BK69" s="363">
        <f>SUMIF('Retirement Rates'!$C$8:$C$83,Scenarios!BI69,'Retirement Rates'!$AE$8:$AE$83)</f>
        <v>-4.677215974145294E-4</v>
      </c>
      <c r="BL69" s="296">
        <f t="shared" si="36"/>
        <v>-4.677215974145294E-4</v>
      </c>
      <c r="BM69" s="263"/>
      <c r="BN69" s="252"/>
      <c r="BO69" s="265"/>
    </row>
    <row r="70" spans="7:67" ht="15">
      <c r="G70" s="263"/>
      <c r="H70" s="252"/>
      <c r="I70" s="265"/>
      <c r="J70" s="734" t="s">
        <v>147</v>
      </c>
      <c r="K70" s="300">
        <v>286661903.54000002</v>
      </c>
      <c r="L70" s="300">
        <f t="shared" si="28"/>
        <v>286661903.54000002</v>
      </c>
      <c r="M70" s="481">
        <f>IF($K$6=1,K70,L70)</f>
        <v>286661903.54000002</v>
      </c>
      <c r="N70" s="491" t="s">
        <v>366</v>
      </c>
      <c r="O70" s="300"/>
      <c r="P70" s="300"/>
      <c r="Q70" s="300"/>
      <c r="R70" s="1137" t="s">
        <v>3553</v>
      </c>
      <c r="S70" s="1138"/>
      <c r="T70" s="252"/>
      <c r="U70" s="1139" t="s">
        <v>3515</v>
      </c>
      <c r="V70" s="545"/>
      <c r="W70" s="298">
        <v>-6797566060.5587635</v>
      </c>
      <c r="X70" s="298">
        <v>-6797566060.5587635</v>
      </c>
      <c r="Y70" s="304">
        <f t="shared" si="34"/>
        <v>-6797566060.5587635</v>
      </c>
      <c r="Z70" s="282" t="s">
        <v>147</v>
      </c>
      <c r="AA70" s="282" t="s">
        <v>89</v>
      </c>
      <c r="AB70" s="547">
        <v>-156346430.24000001</v>
      </c>
      <c r="AC70" s="300">
        <f t="shared" si="9"/>
        <v>-156346430.24000001</v>
      </c>
      <c r="AD70" s="304">
        <f t="shared" si="35"/>
        <v>-156346430.24000001</v>
      </c>
      <c r="AE70" s="555"/>
      <c r="AF70" s="346"/>
      <c r="AG70" s="300" t="s">
        <v>89</v>
      </c>
      <c r="AH70" s="300">
        <v>286661903.54000002</v>
      </c>
      <c r="AI70" s="300">
        <f t="shared" si="29"/>
        <v>286661903.54000002</v>
      </c>
      <c r="AJ70" s="304">
        <f>IF($AH$6=1,AH70,AI70)</f>
        <v>286661903.54000002</v>
      </c>
      <c r="AK70" s="325"/>
      <c r="AL70" s="300"/>
      <c r="AM70" s="300"/>
      <c r="AN70" s="321"/>
      <c r="AO70" s="336"/>
      <c r="AP70" s="300"/>
      <c r="AQ70" s="300"/>
      <c r="AR70" s="304"/>
      <c r="AS70" s="336"/>
      <c r="AT70" s="300"/>
      <c r="AU70" s="259"/>
      <c r="AV70" s="252"/>
      <c r="AW70" s="252"/>
      <c r="AX70" s="252"/>
      <c r="AY70" s="252"/>
      <c r="AZ70" s="450"/>
      <c r="BA70" s="325" t="s">
        <v>99</v>
      </c>
      <c r="BB70" s="1023" t="s">
        <v>148</v>
      </c>
      <c r="BC70" s="281" t="str">
        <f t="shared" si="44"/>
        <v>AINTPSG-U</v>
      </c>
      <c r="BD70" s="285">
        <v>3.3383548576060518E-2</v>
      </c>
      <c r="BE70" s="284">
        <f t="shared" si="45"/>
        <v>3.3383548576060518E-2</v>
      </c>
      <c r="BF70" s="292">
        <f t="shared" si="41"/>
        <v>3.3383548576060518E-2</v>
      </c>
      <c r="BG70" s="282" t="s">
        <v>45</v>
      </c>
      <c r="BH70" s="282" t="s">
        <v>27</v>
      </c>
      <c r="BI70" s="282" t="str">
        <f t="shared" si="15"/>
        <v>INTPWA</v>
      </c>
      <c r="BJ70" s="363">
        <v>-0.19963204462612691</v>
      </c>
      <c r="BK70" s="363">
        <f>SUMIF('Retirement Rates'!$C$8:$C$83,Scenarios!BI70,'Retirement Rates'!$AE$8:$AE$83)</f>
        <v>-3.7889669292510197E-2</v>
      </c>
      <c r="BL70" s="296">
        <f t="shared" si="36"/>
        <v>-3.7889669292510197E-2</v>
      </c>
      <c r="BM70" s="263"/>
      <c r="BN70" s="252"/>
      <c r="BO70" s="265"/>
    </row>
    <row r="71" spans="7:67">
      <c r="G71" s="263"/>
      <c r="H71" s="252"/>
      <c r="I71" s="265"/>
      <c r="J71" s="734"/>
      <c r="K71" s="298">
        <v>286661903.54000002</v>
      </c>
      <c r="L71" s="298">
        <f t="shared" si="28"/>
        <v>286661903.54000002</v>
      </c>
      <c r="M71" s="489">
        <f>IF($K$6=1,K71,L71)</f>
        <v>286661903.54000002</v>
      </c>
      <c r="N71" s="491"/>
      <c r="O71" s="300"/>
      <c r="P71" s="300"/>
      <c r="Q71" s="300"/>
      <c r="R71" s="706"/>
      <c r="S71" s="297"/>
      <c r="T71" s="252"/>
      <c r="U71" s="1139"/>
      <c r="V71" s="545"/>
      <c r="W71" s="547"/>
      <c r="X71" s="547"/>
      <c r="Y71" s="304">
        <f t="shared" si="34"/>
        <v>0</v>
      </c>
      <c r="Z71" s="282"/>
      <c r="AA71" s="282"/>
      <c r="AB71" s="298">
        <v>-156346430.24000001</v>
      </c>
      <c r="AC71" s="298">
        <f t="shared" si="9"/>
        <v>-156346430.24000001</v>
      </c>
      <c r="AD71" s="304">
        <f t="shared" si="35"/>
        <v>-156346430.24000001</v>
      </c>
      <c r="AE71" s="555"/>
      <c r="AF71" s="346"/>
      <c r="AG71" s="300"/>
      <c r="AH71" s="298">
        <v>286661903.54000002</v>
      </c>
      <c r="AI71" s="298">
        <f t="shared" si="29"/>
        <v>286661903.54000002</v>
      </c>
      <c r="AJ71" s="305">
        <f>IF($AH$6=1,AH71,AI71)</f>
        <v>286661903.54000002</v>
      </c>
      <c r="AK71" s="325" t="s">
        <v>89</v>
      </c>
      <c r="AL71" s="300">
        <v>286661903.54000002</v>
      </c>
      <c r="AM71" s="300">
        <f t="shared" si="11"/>
        <v>286661903.54000002</v>
      </c>
      <c r="AN71" s="321">
        <f>IF($AL$6=1,AL71,AM71)</f>
        <v>286661903.54000002</v>
      </c>
      <c r="AO71" s="336" t="s">
        <v>394</v>
      </c>
      <c r="AP71" s="300">
        <v>168900.86</v>
      </c>
      <c r="AQ71" s="300">
        <f t="shared" si="12"/>
        <v>168900.86</v>
      </c>
      <c r="AR71" s="304">
        <f t="shared" ref="AR71:AR87" si="47">IF($AP$6=1,AP71,AQ71)</f>
        <v>168900.86</v>
      </c>
      <c r="AS71" s="336" t="s">
        <v>394</v>
      </c>
      <c r="AT71" s="300">
        <v>216406.50999999998</v>
      </c>
      <c r="AU71" s="259"/>
      <c r="AV71" s="252"/>
      <c r="AW71" s="252"/>
      <c r="AX71" s="252"/>
      <c r="AY71" s="252"/>
      <c r="AZ71" s="450"/>
      <c r="BA71" s="325" t="s">
        <v>100</v>
      </c>
      <c r="BB71" s="1023" t="s">
        <v>148</v>
      </c>
      <c r="BC71" s="281" t="str">
        <f t="shared" si="44"/>
        <v>AINTPSO</v>
      </c>
      <c r="BD71" s="285">
        <v>5.4974090031589963E-2</v>
      </c>
      <c r="BE71" s="284">
        <f t="shared" si="45"/>
        <v>5.4974090031589963E-2</v>
      </c>
      <c r="BF71" s="292">
        <f t="shared" si="41"/>
        <v>5.4974090031589963E-2</v>
      </c>
      <c r="BG71" s="282" t="s">
        <v>45</v>
      </c>
      <c r="BH71" s="282" t="s">
        <v>35</v>
      </c>
      <c r="BI71" s="282" t="str">
        <f t="shared" si="15"/>
        <v>INTPWYU</v>
      </c>
      <c r="BJ71" s="363">
        <v>0</v>
      </c>
      <c r="BK71" s="363">
        <f>SUMIF('Retirement Rates'!$C$8:$C$83,Scenarios!BI71,'Retirement Rates'!$AE$8:$AE$83)</f>
        <v>0</v>
      </c>
      <c r="BL71" s="296">
        <f t="shared" si="36"/>
        <v>0</v>
      </c>
      <c r="BM71" s="263"/>
      <c r="BN71" s="252"/>
      <c r="BO71" s="265"/>
    </row>
    <row r="72" spans="7:67" ht="13.5" thickBot="1">
      <c r="G72" s="263"/>
      <c r="H72" s="252"/>
      <c r="I72" s="265"/>
      <c r="J72" s="734"/>
      <c r="K72" s="300"/>
      <c r="L72" s="300">
        <f t="shared" si="28"/>
        <v>0</v>
      </c>
      <c r="M72" s="481"/>
      <c r="N72" s="491" t="s">
        <v>198</v>
      </c>
      <c r="O72" s="300"/>
      <c r="P72" s="300"/>
      <c r="Q72" s="300"/>
      <c r="R72" s="700"/>
      <c r="S72" s="712" t="s">
        <v>351</v>
      </c>
      <c r="T72" s="276" t="s">
        <v>352</v>
      </c>
      <c r="U72" s="1140"/>
      <c r="V72" s="545"/>
      <c r="W72" s="547"/>
      <c r="X72" s="547"/>
      <c r="Y72" s="304">
        <f t="shared" si="34"/>
        <v>0</v>
      </c>
      <c r="Z72" s="282"/>
      <c r="AA72" s="282"/>
      <c r="AB72" s="547"/>
      <c r="AC72" s="300">
        <f t="shared" si="9"/>
        <v>0</v>
      </c>
      <c r="AD72" s="304">
        <f t="shared" si="35"/>
        <v>0</v>
      </c>
      <c r="AE72" s="555"/>
      <c r="AF72" s="346"/>
      <c r="AG72" s="300"/>
      <c r="AH72" s="300"/>
      <c r="AI72" s="300"/>
      <c r="AJ72" s="304"/>
      <c r="AK72" s="325"/>
      <c r="AL72" s="298">
        <v>286661903.54000002</v>
      </c>
      <c r="AM72" s="298">
        <f t="shared" si="11"/>
        <v>286661903.54000002</v>
      </c>
      <c r="AN72" s="322">
        <f>IF($AL$6=1,AL72,AM72)</f>
        <v>286661903.54000002</v>
      </c>
      <c r="AO72" s="336" t="s">
        <v>395</v>
      </c>
      <c r="AP72" s="300">
        <v>120301314.145</v>
      </c>
      <c r="AQ72" s="300">
        <f t="shared" si="12"/>
        <v>120301314.145</v>
      </c>
      <c r="AR72" s="304">
        <f t="shared" si="47"/>
        <v>120301314.145</v>
      </c>
      <c r="AS72" s="336" t="s">
        <v>395</v>
      </c>
      <c r="AT72" s="300">
        <v>120718264.24438086</v>
      </c>
      <c r="AU72" s="259"/>
      <c r="AV72" s="252"/>
      <c r="AW72" s="252"/>
      <c r="AX72" s="252"/>
      <c r="AY72" s="252"/>
      <c r="AZ72" s="450"/>
      <c r="BA72" s="325" t="s">
        <v>102</v>
      </c>
      <c r="BB72" s="1023" t="s">
        <v>148</v>
      </c>
      <c r="BC72" s="281" t="str">
        <f t="shared" si="44"/>
        <v>AINTPUT</v>
      </c>
      <c r="BD72" s="285">
        <v>4.2918002189314798E-3</v>
      </c>
      <c r="BE72" s="284">
        <f t="shared" si="45"/>
        <v>4.2918002189314798E-3</v>
      </c>
      <c r="BF72" s="292">
        <f t="shared" si="41"/>
        <v>4.2918002189314798E-3</v>
      </c>
      <c r="BG72" s="282" t="s">
        <v>45</v>
      </c>
      <c r="BH72" s="282" t="s">
        <v>29</v>
      </c>
      <c r="BI72" s="282" t="str">
        <f t="shared" si="15"/>
        <v>INTPWYP</v>
      </c>
      <c r="BJ72" s="363">
        <v>0</v>
      </c>
      <c r="BK72" s="363">
        <f>SUMIF('Retirement Rates'!$C$8:$C$83,Scenarios!BI72,'Retirement Rates'!$AE$8:$AE$83)</f>
        <v>-7.3981084747975542E-3</v>
      </c>
      <c r="BL72" s="367">
        <f t="shared" si="36"/>
        <v>-7.3981084747975542E-3</v>
      </c>
      <c r="BM72" s="263"/>
      <c r="BN72" s="252"/>
      <c r="BO72" s="265"/>
    </row>
    <row r="73" spans="7:67" ht="13.5" thickBot="1">
      <c r="G73" s="263"/>
      <c r="H73" s="252"/>
      <c r="I73" s="265"/>
      <c r="J73" s="734"/>
      <c r="K73" s="298">
        <v>21176803904.536602</v>
      </c>
      <c r="L73" s="298">
        <f t="shared" si="28"/>
        <v>21176803904.536602</v>
      </c>
      <c r="M73" s="489">
        <f>IF($K$6=1,K73,L73)</f>
        <v>21176803904.536602</v>
      </c>
      <c r="N73" s="336" t="s">
        <v>21</v>
      </c>
      <c r="O73" s="300" t="s">
        <v>1214</v>
      </c>
      <c r="P73" s="300">
        <v>0</v>
      </c>
      <c r="Q73" s="300">
        <v>0</v>
      </c>
      <c r="R73" s="707" t="str">
        <f t="shared" ref="R73:R95" si="48">$R$70&amp;S73</f>
        <v>Hydro Decom Dep40755</v>
      </c>
      <c r="S73" s="713">
        <f>S46</f>
        <v>40755</v>
      </c>
      <c r="T73" s="736">
        <v>2</v>
      </c>
      <c r="U73" s="290" t="str">
        <f t="shared" ref="U73:U95" si="49">VLOOKUP(T73,$S$12:$T$15,2,0)</f>
        <v>Actuals</v>
      </c>
      <c r="V73" s="545"/>
      <c r="W73" s="547"/>
      <c r="X73" s="547"/>
      <c r="Y73" s="304">
        <f t="shared" si="34"/>
        <v>0</v>
      </c>
      <c r="Z73" s="282"/>
      <c r="AA73" s="282"/>
      <c r="AB73" s="298">
        <v>-6871750570.9984579</v>
      </c>
      <c r="AC73" s="298">
        <f t="shared" si="9"/>
        <v>-6871750570.9984579</v>
      </c>
      <c r="AD73" s="304">
        <f t="shared" si="35"/>
        <v>-6871750570.9984579</v>
      </c>
      <c r="AE73" s="555"/>
      <c r="AF73" s="346"/>
      <c r="AG73" s="300"/>
      <c r="AH73" s="300"/>
      <c r="AI73" s="300"/>
      <c r="AJ73" s="304"/>
      <c r="AK73" s="325"/>
      <c r="AL73" s="300"/>
      <c r="AM73" s="300"/>
      <c r="AN73" s="321"/>
      <c r="AO73" s="336" t="s">
        <v>733</v>
      </c>
      <c r="AP73" s="300">
        <v>600993.05000000005</v>
      </c>
      <c r="AQ73" s="300">
        <f t="shared" si="12"/>
        <v>600993.05000000005</v>
      </c>
      <c r="AR73" s="304">
        <f t="shared" si="47"/>
        <v>600993.05000000005</v>
      </c>
      <c r="AS73" s="336" t="s">
        <v>733</v>
      </c>
      <c r="AT73" s="300">
        <v>580461.07247188676</v>
      </c>
      <c r="AU73" s="259"/>
      <c r="AV73" s="252"/>
      <c r="AW73" s="252"/>
      <c r="AX73" s="252"/>
      <c r="AY73" s="252"/>
      <c r="AZ73" s="450"/>
      <c r="BA73" s="325" t="s">
        <v>103</v>
      </c>
      <c r="BB73" s="1023" t="s">
        <v>148</v>
      </c>
      <c r="BC73" s="281" t="str">
        <f t="shared" si="44"/>
        <v>AINTPWA</v>
      </c>
      <c r="BD73" s="285">
        <v>0</v>
      </c>
      <c r="BE73" s="284">
        <f t="shared" si="45"/>
        <v>0</v>
      </c>
      <c r="BF73" s="292">
        <f t="shared" si="41"/>
        <v>0</v>
      </c>
      <c r="BG73" s="278"/>
      <c r="BH73" s="278"/>
      <c r="BI73" s="271"/>
      <c r="BJ73" s="271"/>
      <c r="BK73" s="271"/>
      <c r="BL73" s="271"/>
      <c r="BM73" s="263"/>
      <c r="BN73" s="252"/>
      <c r="BO73" s="265"/>
    </row>
    <row r="74" spans="7:67" ht="13.5" thickBot="1">
      <c r="G74" s="263"/>
      <c r="H74" s="252"/>
      <c r="I74" s="265"/>
      <c r="J74" s="734"/>
      <c r="K74" s="300"/>
      <c r="L74" s="300"/>
      <c r="M74" s="481"/>
      <c r="N74" s="336" t="s">
        <v>39</v>
      </c>
      <c r="O74" s="300" t="s">
        <v>869</v>
      </c>
      <c r="P74" s="300">
        <v>5695882.6099999901</v>
      </c>
      <c r="Q74" s="300">
        <v>5802075.5426989431</v>
      </c>
      <c r="R74" s="707" t="str">
        <f t="shared" si="48"/>
        <v>Hydro Decom Dep40786</v>
      </c>
      <c r="S74" s="713">
        <f>EOMONTH(S73,1)</f>
        <v>40786</v>
      </c>
      <c r="T74" s="736">
        <v>2</v>
      </c>
      <c r="U74" s="290" t="str">
        <f t="shared" si="49"/>
        <v>Actuals</v>
      </c>
      <c r="V74" s="545"/>
      <c r="W74" s="547"/>
      <c r="X74" s="547"/>
      <c r="Y74" s="304">
        <f t="shared" si="34"/>
        <v>0</v>
      </c>
      <c r="Z74" s="282"/>
      <c r="AA74" s="282"/>
      <c r="AB74" s="547"/>
      <c r="AC74" s="300">
        <f t="shared" si="9"/>
        <v>0</v>
      </c>
      <c r="AD74" s="304">
        <f t="shared" si="35"/>
        <v>0</v>
      </c>
      <c r="AE74" s="555"/>
      <c r="AF74" s="346"/>
      <c r="AG74" s="300" t="s">
        <v>90</v>
      </c>
      <c r="AH74" s="300">
        <v>216406.51</v>
      </c>
      <c r="AI74" s="300">
        <f t="shared" si="29"/>
        <v>216406.51</v>
      </c>
      <c r="AJ74" s="304">
        <f t="shared" ref="AJ74:AJ88" si="50">IF($AH$6=1,AH74,AI74)</f>
        <v>216406.51</v>
      </c>
      <c r="AK74" s="325"/>
      <c r="AL74" s="300"/>
      <c r="AM74" s="300"/>
      <c r="AN74" s="321"/>
      <c r="AO74" s="336" t="s">
        <v>1417</v>
      </c>
      <c r="AP74" s="300">
        <v>0</v>
      </c>
      <c r="AQ74" s="300">
        <f t="shared" si="12"/>
        <v>0</v>
      </c>
      <c r="AR74" s="304">
        <f t="shared" si="47"/>
        <v>0</v>
      </c>
      <c r="AS74" s="336" t="s">
        <v>1417</v>
      </c>
      <c r="AT74" s="300">
        <v>0</v>
      </c>
      <c r="AU74" s="259"/>
      <c r="AV74" s="252"/>
      <c r="AW74" s="252"/>
      <c r="AX74" s="252"/>
      <c r="AY74" s="252"/>
      <c r="AZ74" s="450"/>
      <c r="BA74" s="325" t="s">
        <v>104</v>
      </c>
      <c r="BB74" s="1023" t="s">
        <v>148</v>
      </c>
      <c r="BC74" s="281" t="str">
        <f t="shared" si="44"/>
        <v>AINTPWYP</v>
      </c>
      <c r="BD74" s="285">
        <v>0.10386677753645113</v>
      </c>
      <c r="BE74" s="284">
        <f t="shared" si="45"/>
        <v>0.10386677753645113</v>
      </c>
      <c r="BF74" s="293">
        <f t="shared" si="41"/>
        <v>0.10386677753645113</v>
      </c>
      <c r="BG74" s="278"/>
      <c r="BH74" s="278"/>
      <c r="BI74" s="271"/>
      <c r="BJ74" s="271"/>
      <c r="BK74" s="271"/>
      <c r="BL74" s="271"/>
      <c r="BM74" s="263"/>
      <c r="BN74" s="252"/>
      <c r="BO74" s="265"/>
    </row>
    <row r="75" spans="7:67" ht="13.5" thickBot="1">
      <c r="G75" s="263"/>
      <c r="H75" s="252"/>
      <c r="I75" s="265"/>
      <c r="J75" s="734"/>
      <c r="K75" s="300"/>
      <c r="L75" s="300"/>
      <c r="M75" s="481"/>
      <c r="N75" s="336" t="s">
        <v>4</v>
      </c>
      <c r="O75" s="300" t="s">
        <v>870</v>
      </c>
      <c r="P75" s="300">
        <v>16758.310000000001</v>
      </c>
      <c r="Q75" s="300">
        <v>16185.711816837029</v>
      </c>
      <c r="R75" s="707" t="str">
        <f t="shared" si="48"/>
        <v>Hydro Decom Dep40816</v>
      </c>
      <c r="S75" s="713">
        <f t="shared" ref="S75:S95" si="51">EOMONTH(S74,1)</f>
        <v>40816</v>
      </c>
      <c r="T75" s="736">
        <v>2</v>
      </c>
      <c r="U75" s="290" t="str">
        <f t="shared" si="49"/>
        <v>Actuals</v>
      </c>
      <c r="V75" s="545"/>
      <c r="W75" s="547"/>
      <c r="X75" s="547"/>
      <c r="Y75" s="304">
        <f t="shared" ref="Y75:Y106" si="52">IF($W$6=1,W75,X75)</f>
        <v>0</v>
      </c>
      <c r="Z75" s="282"/>
      <c r="AA75" s="282"/>
      <c r="AB75" s="547"/>
      <c r="AC75" s="300">
        <f t="shared" si="9"/>
        <v>0</v>
      </c>
      <c r="AD75" s="304">
        <f t="shared" ref="AD75:AD106" si="53">IF($AB$6=1,AB75,AC75)</f>
        <v>0</v>
      </c>
      <c r="AE75" s="555" t="s">
        <v>1207</v>
      </c>
      <c r="AF75" s="346">
        <v>0</v>
      </c>
      <c r="AG75" s="300" t="s">
        <v>91</v>
      </c>
      <c r="AH75" s="300">
        <v>121077155.67</v>
      </c>
      <c r="AI75" s="300">
        <f t="shared" si="29"/>
        <v>121077155.67</v>
      </c>
      <c r="AJ75" s="304">
        <f t="shared" si="50"/>
        <v>121077155.67</v>
      </c>
      <c r="AK75" s="325" t="s">
        <v>90</v>
      </c>
      <c r="AL75" s="300">
        <v>216406.51</v>
      </c>
      <c r="AM75" s="300">
        <f t="shared" si="11"/>
        <v>216406.51</v>
      </c>
      <c r="AN75" s="321">
        <f t="shared" ref="AN75:AN90" si="54">IF($AL$6=1,AL75,AM75)</f>
        <v>216406.51</v>
      </c>
      <c r="AO75" s="336" t="s">
        <v>396</v>
      </c>
      <c r="AP75" s="300">
        <v>1426061.895</v>
      </c>
      <c r="AQ75" s="300">
        <f t="shared" si="12"/>
        <v>1426061.895</v>
      </c>
      <c r="AR75" s="304">
        <f t="shared" si="47"/>
        <v>1426061.895</v>
      </c>
      <c r="AS75" s="336" t="s">
        <v>396</v>
      </c>
      <c r="AT75" s="300">
        <v>1427592.7699999998</v>
      </c>
      <c r="AU75" s="259"/>
      <c r="AV75" s="252"/>
      <c r="AW75" s="252"/>
      <c r="AX75" s="252"/>
      <c r="AY75" s="252"/>
      <c r="AZ75" s="450"/>
      <c r="BA75" s="263"/>
      <c r="BB75" s="252"/>
      <c r="BC75" s="252"/>
      <c r="BD75" s="252"/>
      <c r="BE75" s="252"/>
      <c r="BF75" s="265"/>
      <c r="BG75" s="278"/>
      <c r="BH75" s="278"/>
      <c r="BI75" s="271"/>
      <c r="BJ75" s="271"/>
      <c r="BK75" s="271"/>
      <c r="BL75" s="271"/>
      <c r="BM75" s="263"/>
      <c r="BN75" s="252"/>
      <c r="BO75" s="265"/>
    </row>
    <row r="76" spans="7:67" ht="13.5" thickBot="1">
      <c r="G76" s="263"/>
      <c r="H76" s="252"/>
      <c r="I76" s="265"/>
      <c r="J76" s="734"/>
      <c r="K76" s="300"/>
      <c r="L76" s="300"/>
      <c r="M76" s="481"/>
      <c r="N76" s="336" t="s">
        <v>0</v>
      </c>
      <c r="O76" s="300" t="s">
        <v>1215</v>
      </c>
      <c r="P76" s="300">
        <v>0</v>
      </c>
      <c r="Q76" s="300">
        <v>0</v>
      </c>
      <c r="R76" s="707" t="str">
        <f t="shared" si="48"/>
        <v>Hydro Decom Dep40847</v>
      </c>
      <c r="S76" s="713">
        <f t="shared" si="51"/>
        <v>40847</v>
      </c>
      <c r="T76" s="736">
        <v>2</v>
      </c>
      <c r="U76" s="290" t="str">
        <f t="shared" si="49"/>
        <v>Actuals</v>
      </c>
      <c r="V76" s="545" t="s">
        <v>1207</v>
      </c>
      <c r="W76" s="547">
        <v>0</v>
      </c>
      <c r="X76" s="547">
        <v>0</v>
      </c>
      <c r="Y76" s="304">
        <f t="shared" si="52"/>
        <v>0</v>
      </c>
      <c r="Z76" s="282"/>
      <c r="AA76" s="282"/>
      <c r="AB76" s="547"/>
      <c r="AC76" s="300">
        <f t="shared" ref="AC76:AC124" si="55">AB76</f>
        <v>0</v>
      </c>
      <c r="AD76" s="304">
        <f t="shared" si="53"/>
        <v>0</v>
      </c>
      <c r="AE76" s="555" t="s">
        <v>1025</v>
      </c>
      <c r="AF76" s="346">
        <v>-105726617.76044644</v>
      </c>
      <c r="AG76" s="300" t="s">
        <v>92</v>
      </c>
      <c r="AH76" s="300">
        <v>0</v>
      </c>
      <c r="AI76" s="300">
        <f t="shared" si="29"/>
        <v>0</v>
      </c>
      <c r="AJ76" s="304">
        <f t="shared" si="50"/>
        <v>0</v>
      </c>
      <c r="AK76" s="325" t="s">
        <v>91</v>
      </c>
      <c r="AL76" s="300">
        <v>121077155.67</v>
      </c>
      <c r="AM76" s="300">
        <f t="shared" ref="AM76:AM93" si="56">AL76</f>
        <v>121077155.67</v>
      </c>
      <c r="AN76" s="321">
        <f t="shared" si="54"/>
        <v>121077155.67</v>
      </c>
      <c r="AO76" s="336" t="s">
        <v>397</v>
      </c>
      <c r="AP76" s="300">
        <v>1770381.04</v>
      </c>
      <c r="AQ76" s="300">
        <f t="shared" ref="AQ76:AQ90" si="57">AP76</f>
        <v>1770381.04</v>
      </c>
      <c r="AR76" s="304">
        <f t="shared" si="47"/>
        <v>1770381.04</v>
      </c>
      <c r="AS76" s="336" t="s">
        <v>397</v>
      </c>
      <c r="AT76" s="300">
        <v>1355928.1529776319</v>
      </c>
      <c r="AU76" s="259"/>
      <c r="AV76" s="252"/>
      <c r="AW76" s="252"/>
      <c r="AX76" s="252"/>
      <c r="AY76" s="252"/>
      <c r="AZ76" s="450"/>
      <c r="BA76" s="263"/>
      <c r="BB76" s="252"/>
      <c r="BC76" s="252"/>
      <c r="BD76" s="252"/>
      <c r="BE76" s="252"/>
      <c r="BF76" s="265"/>
      <c r="BG76" s="277"/>
      <c r="BH76" s="277"/>
      <c r="BI76" s="271"/>
      <c r="BJ76" s="271"/>
      <c r="BK76" s="271"/>
      <c r="BL76" s="271"/>
      <c r="BM76" s="263"/>
      <c r="BN76" s="252"/>
      <c r="BO76" s="265"/>
    </row>
    <row r="77" spans="7:67" ht="13.5" thickBot="1">
      <c r="G77" s="263"/>
      <c r="H77" s="252"/>
      <c r="I77" s="265"/>
      <c r="J77" s="734"/>
      <c r="K77" s="300"/>
      <c r="L77" s="300"/>
      <c r="M77" s="481"/>
      <c r="N77" s="336" t="s">
        <v>32</v>
      </c>
      <c r="O77" s="300" t="s">
        <v>871</v>
      </c>
      <c r="P77" s="300">
        <v>20531.810000000001</v>
      </c>
      <c r="Q77" s="300">
        <v>20515.11</v>
      </c>
      <c r="R77" s="707" t="str">
        <f t="shared" si="48"/>
        <v>Hydro Decom Dep40877</v>
      </c>
      <c r="S77" s="713">
        <f t="shared" si="51"/>
        <v>40877</v>
      </c>
      <c r="T77" s="736">
        <v>2</v>
      </c>
      <c r="U77" s="290" t="str">
        <f t="shared" si="49"/>
        <v>Actuals</v>
      </c>
      <c r="V77" s="545" t="s">
        <v>1025</v>
      </c>
      <c r="W77" s="547">
        <v>-95035808.424999893</v>
      </c>
      <c r="X77" s="547">
        <v>-95035808.424999893</v>
      </c>
      <c r="Y77" s="304">
        <f t="shared" si="52"/>
        <v>-95035808.424999893</v>
      </c>
      <c r="Z77" s="282"/>
      <c r="AA77" s="282"/>
      <c r="AB77" s="547"/>
      <c r="AC77" s="300">
        <f t="shared" si="55"/>
        <v>0</v>
      </c>
      <c r="AD77" s="304">
        <f t="shared" si="53"/>
        <v>0</v>
      </c>
      <c r="AE77" s="555" t="s">
        <v>1027</v>
      </c>
      <c r="AF77" s="346">
        <v>-796026.66250000044</v>
      </c>
      <c r="AG77" s="300" t="s">
        <v>93</v>
      </c>
      <c r="AH77" s="300">
        <v>600993.05000000005</v>
      </c>
      <c r="AI77" s="300">
        <f t="shared" si="29"/>
        <v>600993.05000000005</v>
      </c>
      <c r="AJ77" s="304">
        <f t="shared" si="50"/>
        <v>600993.05000000005</v>
      </c>
      <c r="AK77" s="325" t="s">
        <v>93</v>
      </c>
      <c r="AL77" s="300">
        <v>600993.05000000005</v>
      </c>
      <c r="AM77" s="300">
        <f t="shared" si="56"/>
        <v>600993.05000000005</v>
      </c>
      <c r="AN77" s="321">
        <f t="shared" si="54"/>
        <v>600993.05000000005</v>
      </c>
      <c r="AO77" s="336" t="s">
        <v>398</v>
      </c>
      <c r="AP77" s="300">
        <v>3547579.67</v>
      </c>
      <c r="AQ77" s="300">
        <f t="shared" si="57"/>
        <v>3547579.67</v>
      </c>
      <c r="AR77" s="304">
        <f t="shared" si="47"/>
        <v>3547579.67</v>
      </c>
      <c r="AS77" s="336" t="s">
        <v>398</v>
      </c>
      <c r="AT77" s="300">
        <v>3544783.822366416</v>
      </c>
      <c r="AU77" s="259"/>
      <c r="AV77" s="252"/>
      <c r="AW77" s="252"/>
      <c r="AX77" s="252"/>
      <c r="AY77" s="252"/>
      <c r="AZ77" s="450"/>
      <c r="BA77" s="263"/>
      <c r="BB77" s="252"/>
      <c r="BC77" s="252"/>
      <c r="BD77" s="252"/>
      <c r="BE77" s="252"/>
      <c r="BF77" s="265"/>
      <c r="BG77" s="278"/>
      <c r="BH77" s="278"/>
      <c r="BI77" s="271"/>
      <c r="BJ77" s="271"/>
      <c r="BK77" s="271"/>
      <c r="BL77" s="271"/>
      <c r="BM77" s="263"/>
      <c r="BN77" s="252"/>
      <c r="BO77" s="265"/>
    </row>
    <row r="78" spans="7:67" ht="13.5" thickBot="1">
      <c r="G78" s="263"/>
      <c r="H78" s="252"/>
      <c r="I78" s="265"/>
      <c r="J78" s="734"/>
      <c r="K78" s="300"/>
      <c r="L78" s="300"/>
      <c r="M78" s="481"/>
      <c r="N78" s="336" t="s">
        <v>24</v>
      </c>
      <c r="O78" s="300" t="s">
        <v>872</v>
      </c>
      <c r="P78" s="300">
        <v>14532.03</v>
      </c>
      <c r="Q78" s="300">
        <v>9197.4347630294087</v>
      </c>
      <c r="R78" s="707" t="str">
        <f t="shared" si="48"/>
        <v>Hydro Decom Dep40908</v>
      </c>
      <c r="S78" s="713">
        <f t="shared" si="51"/>
        <v>40908</v>
      </c>
      <c r="T78" s="736">
        <v>2</v>
      </c>
      <c r="U78" s="290" t="str">
        <f t="shared" si="49"/>
        <v>Actuals</v>
      </c>
      <c r="V78" s="545" t="s">
        <v>1027</v>
      </c>
      <c r="W78" s="547">
        <v>-756697.68500000006</v>
      </c>
      <c r="X78" s="547">
        <v>-756697.68500000006</v>
      </c>
      <c r="Y78" s="304">
        <f t="shared" si="52"/>
        <v>-756697.68500000006</v>
      </c>
      <c r="Z78" s="282"/>
      <c r="AA78" s="282"/>
      <c r="AB78" s="547"/>
      <c r="AC78" s="300">
        <f t="shared" si="55"/>
        <v>0</v>
      </c>
      <c r="AD78" s="304">
        <f t="shared" si="53"/>
        <v>0</v>
      </c>
      <c r="AE78" s="555" t="s">
        <v>1026</v>
      </c>
      <c r="AF78" s="346">
        <v>-360557.60207485064</v>
      </c>
      <c r="AG78" s="300" t="s">
        <v>94</v>
      </c>
      <c r="AH78" s="300">
        <v>1427592.77</v>
      </c>
      <c r="AI78" s="300">
        <f t="shared" si="29"/>
        <v>1427592.77</v>
      </c>
      <c r="AJ78" s="304">
        <f t="shared" si="50"/>
        <v>1427592.77</v>
      </c>
      <c r="AK78" s="325" t="s">
        <v>92</v>
      </c>
      <c r="AL78" s="300">
        <v>0</v>
      </c>
      <c r="AM78" s="300">
        <f t="shared" si="56"/>
        <v>0</v>
      </c>
      <c r="AN78" s="321">
        <f t="shared" si="54"/>
        <v>0</v>
      </c>
      <c r="AO78" s="336" t="s">
        <v>391</v>
      </c>
      <c r="AP78" s="300">
        <v>125252098.875</v>
      </c>
      <c r="AQ78" s="300">
        <f t="shared" si="57"/>
        <v>125252098.875</v>
      </c>
      <c r="AR78" s="304">
        <f t="shared" si="47"/>
        <v>125252098.875</v>
      </c>
      <c r="AS78" s="336" t="s">
        <v>391</v>
      </c>
      <c r="AT78" s="300">
        <v>132361150.36431766</v>
      </c>
      <c r="AU78" s="259"/>
      <c r="AV78" s="252"/>
      <c r="AW78" s="252"/>
      <c r="AX78" s="252"/>
      <c r="AY78" s="252"/>
      <c r="AZ78" s="450"/>
      <c r="BA78" s="263"/>
      <c r="BB78" s="252"/>
      <c r="BC78" s="252"/>
      <c r="BD78" s="252"/>
      <c r="BE78" s="252"/>
      <c r="BF78" s="265"/>
      <c r="BG78" s="278"/>
      <c r="BH78" s="278"/>
      <c r="BI78" s="271"/>
      <c r="BJ78" s="271"/>
      <c r="BK78" s="271"/>
      <c r="BL78" s="271"/>
      <c r="BM78" s="263"/>
      <c r="BN78" s="252"/>
      <c r="BO78" s="265"/>
    </row>
    <row r="79" spans="7:67" ht="13.5" thickBot="1">
      <c r="G79" s="263"/>
      <c r="H79" s="252"/>
      <c r="I79" s="265"/>
      <c r="J79" s="734" t="s">
        <v>149</v>
      </c>
      <c r="K79" s="300">
        <v>216406.51</v>
      </c>
      <c r="L79" s="300">
        <f t="shared" si="28"/>
        <v>216406.51</v>
      </c>
      <c r="M79" s="481">
        <f t="shared" ref="M79:M93" si="58">IF($K$6=1,K79,L79)</f>
        <v>216406.51</v>
      </c>
      <c r="N79" s="336" t="s">
        <v>41</v>
      </c>
      <c r="O79" s="300" t="s">
        <v>873</v>
      </c>
      <c r="P79" s="300">
        <v>13653.26</v>
      </c>
      <c r="Q79" s="300">
        <v>337072.68287003879</v>
      </c>
      <c r="R79" s="707" t="str">
        <f t="shared" si="48"/>
        <v>Hydro Decom Dep40939</v>
      </c>
      <c r="S79" s="713">
        <f t="shared" si="51"/>
        <v>40939</v>
      </c>
      <c r="T79" s="736">
        <v>2</v>
      </c>
      <c r="U79" s="290" t="str">
        <f t="shared" si="49"/>
        <v>Actuals</v>
      </c>
      <c r="V79" s="545" t="s">
        <v>1026</v>
      </c>
      <c r="W79" s="547">
        <v>-349396.255</v>
      </c>
      <c r="X79" s="547">
        <v>-349396.255</v>
      </c>
      <c r="Y79" s="304">
        <f t="shared" si="52"/>
        <v>-349396.255</v>
      </c>
      <c r="Z79" s="282" t="s">
        <v>149</v>
      </c>
      <c r="AA79" s="282" t="s">
        <v>90</v>
      </c>
      <c r="AB79" s="547">
        <v>0</v>
      </c>
      <c r="AC79" s="300">
        <f t="shared" si="55"/>
        <v>0</v>
      </c>
      <c r="AD79" s="304">
        <f t="shared" si="53"/>
        <v>0</v>
      </c>
      <c r="AE79" s="555" t="s">
        <v>1028</v>
      </c>
      <c r="AF79" s="346">
        <v>430789.6355294002</v>
      </c>
      <c r="AG79" s="300" t="s">
        <v>95</v>
      </c>
      <c r="AH79" s="300">
        <v>1853709.42</v>
      </c>
      <c r="AI79" s="300">
        <f t="shared" si="29"/>
        <v>1853709.42</v>
      </c>
      <c r="AJ79" s="304">
        <f t="shared" si="50"/>
        <v>1853709.42</v>
      </c>
      <c r="AK79" s="325" t="s">
        <v>94</v>
      </c>
      <c r="AL79" s="300">
        <v>1427592.77</v>
      </c>
      <c r="AM79" s="300">
        <f t="shared" si="56"/>
        <v>1427592.77</v>
      </c>
      <c r="AN79" s="321">
        <f t="shared" si="54"/>
        <v>1427592.77</v>
      </c>
      <c r="AO79" s="336" t="s">
        <v>392</v>
      </c>
      <c r="AP79" s="300">
        <v>99510474.159999996</v>
      </c>
      <c r="AQ79" s="300">
        <f t="shared" si="57"/>
        <v>99510474.159999996</v>
      </c>
      <c r="AR79" s="304">
        <f t="shared" si="47"/>
        <v>99510474.159999996</v>
      </c>
      <c r="AS79" s="336" t="s">
        <v>392</v>
      </c>
      <c r="AT79" s="300">
        <v>95650643.902270973</v>
      </c>
      <c r="AU79" s="259"/>
      <c r="AV79" s="252"/>
      <c r="AW79" s="252"/>
      <c r="AX79" s="252"/>
      <c r="AY79" s="252"/>
      <c r="AZ79" s="450"/>
      <c r="BA79" s="263"/>
      <c r="BB79" s="252"/>
      <c r="BC79" s="252"/>
      <c r="BD79" s="252"/>
      <c r="BE79" s="252"/>
      <c r="BF79" s="265"/>
      <c r="BG79" s="277"/>
      <c r="BH79" s="277"/>
      <c r="BI79" s="271"/>
      <c r="BJ79" s="271"/>
      <c r="BK79" s="271"/>
      <c r="BL79" s="271"/>
      <c r="BM79" s="263"/>
      <c r="BN79" s="252"/>
      <c r="BO79" s="265"/>
    </row>
    <row r="80" spans="7:67" ht="13.5" thickBot="1">
      <c r="G80" s="263"/>
      <c r="H80" s="252"/>
      <c r="I80" s="265"/>
      <c r="J80" s="734" t="s">
        <v>150</v>
      </c>
      <c r="K80" s="300">
        <v>121077155.67</v>
      </c>
      <c r="L80" s="300">
        <f t="shared" si="28"/>
        <v>121077155.67</v>
      </c>
      <c r="M80" s="481">
        <f t="shared" si="58"/>
        <v>121077155.67</v>
      </c>
      <c r="N80" s="336" t="s">
        <v>6</v>
      </c>
      <c r="O80" s="300" t="s">
        <v>874</v>
      </c>
      <c r="P80" s="300">
        <v>9020716.2199999914</v>
      </c>
      <c r="Q80" s="300">
        <v>5192352.6777759269</v>
      </c>
      <c r="R80" s="707" t="str">
        <f t="shared" si="48"/>
        <v>Hydro Decom Dep40968</v>
      </c>
      <c r="S80" s="713">
        <f t="shared" si="51"/>
        <v>40968</v>
      </c>
      <c r="T80" s="736">
        <v>2</v>
      </c>
      <c r="U80" s="290" t="str">
        <f t="shared" si="49"/>
        <v>Actuals</v>
      </c>
      <c r="V80" s="545" t="s">
        <v>1028</v>
      </c>
      <c r="W80" s="547">
        <v>-46339.514999999999</v>
      </c>
      <c r="X80" s="547">
        <v>-46339.514999999999</v>
      </c>
      <c r="Y80" s="304">
        <f t="shared" si="52"/>
        <v>-46339.514999999999</v>
      </c>
      <c r="Z80" s="282" t="s">
        <v>150</v>
      </c>
      <c r="AA80" s="282" t="s">
        <v>91</v>
      </c>
      <c r="AB80" s="547">
        <v>-97854279.560000002</v>
      </c>
      <c r="AC80" s="300">
        <f t="shared" si="55"/>
        <v>-97854279.560000002</v>
      </c>
      <c r="AD80" s="304">
        <f t="shared" si="53"/>
        <v>-97854279.560000002</v>
      </c>
      <c r="AE80" s="555" t="s">
        <v>1029</v>
      </c>
      <c r="AF80" s="346">
        <v>-1827567.6265357141</v>
      </c>
      <c r="AG80" s="300" t="s">
        <v>96</v>
      </c>
      <c r="AH80" s="300">
        <v>3654415.8</v>
      </c>
      <c r="AI80" s="300">
        <f t="shared" si="29"/>
        <v>3654415.8</v>
      </c>
      <c r="AJ80" s="304">
        <f t="shared" si="50"/>
        <v>3654415.8</v>
      </c>
      <c r="AK80" s="325" t="s">
        <v>95</v>
      </c>
      <c r="AL80" s="300">
        <v>1853709.42</v>
      </c>
      <c r="AM80" s="300">
        <f t="shared" si="56"/>
        <v>1853709.42</v>
      </c>
      <c r="AN80" s="321">
        <f t="shared" si="54"/>
        <v>1853709.42</v>
      </c>
      <c r="AO80" s="336" t="s">
        <v>393</v>
      </c>
      <c r="AP80" s="300">
        <v>9215052.2850000001</v>
      </c>
      <c r="AQ80" s="300">
        <f t="shared" si="57"/>
        <v>9215052.2850000001</v>
      </c>
      <c r="AR80" s="304">
        <f t="shared" si="47"/>
        <v>9215052.2850000001</v>
      </c>
      <c r="AS80" s="336" t="s">
        <v>393</v>
      </c>
      <c r="AT80" s="300">
        <v>9059268.7497661598</v>
      </c>
      <c r="AU80" s="259"/>
      <c r="AV80" s="252"/>
      <c r="AW80" s="252"/>
      <c r="AX80" s="252"/>
      <c r="AY80" s="252"/>
      <c r="AZ80" s="450"/>
      <c r="BA80" s="263"/>
      <c r="BB80" s="252"/>
      <c r="BC80" s="252"/>
      <c r="BD80" s="252"/>
      <c r="BE80" s="252"/>
      <c r="BF80" s="265"/>
      <c r="BG80" s="277"/>
      <c r="BH80" s="277"/>
      <c r="BI80" s="271"/>
      <c r="BJ80" s="271"/>
      <c r="BK80" s="271"/>
      <c r="BL80" s="271"/>
      <c r="BM80" s="263"/>
      <c r="BN80" s="252"/>
      <c r="BO80" s="265"/>
    </row>
    <row r="81" spans="7:67" ht="13.5" thickBot="1">
      <c r="G81" s="263"/>
      <c r="H81" s="252"/>
      <c r="I81" s="265"/>
      <c r="J81" s="734" t="s">
        <v>152</v>
      </c>
      <c r="K81" s="300">
        <v>600993.05000000005</v>
      </c>
      <c r="L81" s="300">
        <f t="shared" si="28"/>
        <v>600993.05000000005</v>
      </c>
      <c r="M81" s="481">
        <f t="shared" si="58"/>
        <v>600993.05000000005</v>
      </c>
      <c r="N81" s="336" t="s">
        <v>46</v>
      </c>
      <c r="O81" s="300" t="s">
        <v>875</v>
      </c>
      <c r="P81" s="300">
        <v>2615538.69</v>
      </c>
      <c r="Q81" s="300">
        <v>2513494.4285220769</v>
      </c>
      <c r="R81" s="707" t="str">
        <f t="shared" si="48"/>
        <v>Hydro Decom Dep40999</v>
      </c>
      <c r="S81" s="713">
        <f t="shared" si="51"/>
        <v>40999</v>
      </c>
      <c r="T81" s="736">
        <v>2</v>
      </c>
      <c r="U81" s="290" t="str">
        <f t="shared" si="49"/>
        <v>Actuals</v>
      </c>
      <c r="V81" s="545" t="s">
        <v>1029</v>
      </c>
      <c r="W81" s="547">
        <v>-1300879.4950000001</v>
      </c>
      <c r="X81" s="547">
        <v>-1300879.4950000001</v>
      </c>
      <c r="Y81" s="304">
        <f t="shared" si="52"/>
        <v>-1300879.4950000001</v>
      </c>
      <c r="Z81" s="282" t="s">
        <v>153</v>
      </c>
      <c r="AA81" s="282" t="s">
        <v>94</v>
      </c>
      <c r="AB81" s="547">
        <v>-766963.59</v>
      </c>
      <c r="AC81" s="300">
        <f t="shared" si="55"/>
        <v>-766963.59</v>
      </c>
      <c r="AD81" s="304">
        <f t="shared" si="53"/>
        <v>-766963.59</v>
      </c>
      <c r="AE81" s="555" t="s">
        <v>1030</v>
      </c>
      <c r="AF81" s="346">
        <v>-42138342.836785309</v>
      </c>
      <c r="AG81" s="300" t="s">
        <v>97</v>
      </c>
      <c r="AH81" s="300">
        <v>141397273.09</v>
      </c>
      <c r="AI81" s="300">
        <f t="shared" si="29"/>
        <v>141397273.09</v>
      </c>
      <c r="AJ81" s="304">
        <f t="shared" si="50"/>
        <v>141397273.09</v>
      </c>
      <c r="AK81" s="325" t="s">
        <v>96</v>
      </c>
      <c r="AL81" s="300">
        <v>3654415.8</v>
      </c>
      <c r="AM81" s="300">
        <f t="shared" si="56"/>
        <v>3654415.8</v>
      </c>
      <c r="AN81" s="321">
        <f t="shared" si="54"/>
        <v>3654415.8</v>
      </c>
      <c r="AO81" s="336" t="s">
        <v>1418</v>
      </c>
      <c r="AP81" s="300">
        <v>0</v>
      </c>
      <c r="AQ81" s="300">
        <f t="shared" si="57"/>
        <v>0</v>
      </c>
      <c r="AR81" s="304">
        <f t="shared" si="47"/>
        <v>0</v>
      </c>
      <c r="AS81" s="336" t="s">
        <v>1418</v>
      </c>
      <c r="AT81" s="300">
        <v>0</v>
      </c>
      <c r="AU81" s="259"/>
      <c r="AV81" s="252"/>
      <c r="AW81" s="252"/>
      <c r="AX81" s="252"/>
      <c r="AY81" s="252"/>
      <c r="AZ81" s="450"/>
      <c r="BA81" s="263"/>
      <c r="BB81" s="252"/>
      <c r="BC81" s="252"/>
      <c r="BD81" s="269"/>
      <c r="BE81" s="252"/>
      <c r="BF81" s="265"/>
      <c r="BG81" s="278"/>
      <c r="BH81" s="278"/>
      <c r="BI81" s="271"/>
      <c r="BJ81" s="271"/>
      <c r="BK81" s="271"/>
      <c r="BL81" s="271"/>
      <c r="BM81" s="263"/>
      <c r="BN81" s="252"/>
      <c r="BO81" s="265"/>
    </row>
    <row r="82" spans="7:67" ht="13.5" thickBot="1">
      <c r="G82" s="263"/>
      <c r="H82" s="252"/>
      <c r="I82" s="265"/>
      <c r="J82" s="734" t="s">
        <v>151</v>
      </c>
      <c r="K82" s="300">
        <v>0</v>
      </c>
      <c r="L82" s="300">
        <f t="shared" si="28"/>
        <v>0</v>
      </c>
      <c r="M82" s="481">
        <f t="shared" si="58"/>
        <v>0</v>
      </c>
      <c r="N82" s="336" t="s">
        <v>46</v>
      </c>
      <c r="O82" s="300" t="s">
        <v>876</v>
      </c>
      <c r="P82" s="300">
        <v>307800.43</v>
      </c>
      <c r="Q82" s="300">
        <v>302430.25116749655</v>
      </c>
      <c r="R82" s="707" t="str">
        <f t="shared" si="48"/>
        <v>Hydro Decom Dep41029</v>
      </c>
      <c r="S82" s="713">
        <f t="shared" si="51"/>
        <v>41029</v>
      </c>
      <c r="T82" s="736">
        <v>1</v>
      </c>
      <c r="U82" s="290" t="str">
        <f t="shared" si="49"/>
        <v>As Filed</v>
      </c>
      <c r="V82" s="545" t="s">
        <v>1030</v>
      </c>
      <c r="W82" s="547">
        <v>-46671207.899999902</v>
      </c>
      <c r="X82" s="547">
        <v>-46671207.899999902</v>
      </c>
      <c r="Y82" s="304">
        <f t="shared" si="52"/>
        <v>-46671207.899999902</v>
      </c>
      <c r="Z82" s="282" t="s">
        <v>152</v>
      </c>
      <c r="AA82" s="282" t="s">
        <v>93</v>
      </c>
      <c r="AB82" s="547">
        <v>-357775.41</v>
      </c>
      <c r="AC82" s="300">
        <f t="shared" si="55"/>
        <v>-357775.41</v>
      </c>
      <c r="AD82" s="304">
        <f t="shared" si="53"/>
        <v>-357775.41</v>
      </c>
      <c r="AE82" s="555" t="s">
        <v>1031</v>
      </c>
      <c r="AF82" s="346">
        <v>-15146680.058191597</v>
      </c>
      <c r="AG82" s="300" t="s">
        <v>98</v>
      </c>
      <c r="AH82" s="300">
        <v>99510474.160000011</v>
      </c>
      <c r="AI82" s="300">
        <f t="shared" si="29"/>
        <v>99510474.160000011</v>
      </c>
      <c r="AJ82" s="304">
        <f t="shared" si="50"/>
        <v>99510474.160000011</v>
      </c>
      <c r="AK82" s="325" t="s">
        <v>97</v>
      </c>
      <c r="AL82" s="300">
        <v>141397273.09</v>
      </c>
      <c r="AM82" s="300">
        <f t="shared" si="56"/>
        <v>141397273.09</v>
      </c>
      <c r="AN82" s="321">
        <f t="shared" si="54"/>
        <v>141397273.09</v>
      </c>
      <c r="AO82" s="336" t="s">
        <v>400</v>
      </c>
      <c r="AP82" s="300">
        <v>370415398.60000002</v>
      </c>
      <c r="AQ82" s="300">
        <f t="shared" si="57"/>
        <v>370415398.60000002</v>
      </c>
      <c r="AR82" s="304">
        <f t="shared" si="47"/>
        <v>370415398.60000002</v>
      </c>
      <c r="AS82" s="336" t="s">
        <v>400</v>
      </c>
      <c r="AT82" s="300">
        <v>383419080.11376369</v>
      </c>
      <c r="AU82" s="259"/>
      <c r="AV82" s="252"/>
      <c r="AW82" s="252"/>
      <c r="AX82" s="252"/>
      <c r="AY82" s="252"/>
      <c r="AZ82" s="450"/>
      <c r="BA82" s="805"/>
      <c r="BB82" s="277"/>
      <c r="BC82" s="277"/>
      <c r="BD82" s="269"/>
      <c r="BE82" s="252"/>
      <c r="BF82" s="265"/>
      <c r="BG82" s="278"/>
      <c r="BH82" s="278"/>
      <c r="BI82" s="271"/>
      <c r="BJ82" s="271"/>
      <c r="BK82" s="271"/>
      <c r="BL82" s="271"/>
      <c r="BM82" s="263"/>
      <c r="BN82" s="252"/>
      <c r="BO82" s="265"/>
    </row>
    <row r="83" spans="7:67" ht="13.5" thickBot="1">
      <c r="G83" s="263"/>
      <c r="H83" s="252"/>
      <c r="I83" s="265"/>
      <c r="J83" s="734" t="s">
        <v>153</v>
      </c>
      <c r="K83" s="300">
        <v>1427592.77</v>
      </c>
      <c r="L83" s="300">
        <f t="shared" si="28"/>
        <v>1427592.77</v>
      </c>
      <c r="M83" s="481">
        <f t="shared" si="58"/>
        <v>1427592.77</v>
      </c>
      <c r="N83" s="336" t="s">
        <v>6</v>
      </c>
      <c r="O83" s="300" t="s">
        <v>878</v>
      </c>
      <c r="P83" s="300">
        <v>77055.570000000007</v>
      </c>
      <c r="Q83" s="300">
        <v>0</v>
      </c>
      <c r="R83" s="707" t="str">
        <f t="shared" si="48"/>
        <v>Hydro Decom Dep41060</v>
      </c>
      <c r="S83" s="713">
        <f t="shared" si="51"/>
        <v>41060</v>
      </c>
      <c r="T83" s="736">
        <v>1</v>
      </c>
      <c r="U83" s="290" t="str">
        <f t="shared" si="49"/>
        <v>As Filed</v>
      </c>
      <c r="V83" s="545" t="s">
        <v>1031</v>
      </c>
      <c r="W83" s="547">
        <v>-14069890.435000001</v>
      </c>
      <c r="X83" s="547">
        <v>-14069890.435000001</v>
      </c>
      <c r="Y83" s="304">
        <f t="shared" si="52"/>
        <v>-14069890.435000001</v>
      </c>
      <c r="Z83" s="282"/>
      <c r="AA83" s="282"/>
      <c r="AB83" s="547"/>
      <c r="AC83" s="300">
        <f t="shared" si="55"/>
        <v>0</v>
      </c>
      <c r="AD83" s="304">
        <f t="shared" si="53"/>
        <v>0</v>
      </c>
      <c r="AE83" s="555" t="s">
        <v>1032</v>
      </c>
      <c r="AF83" s="346">
        <v>-3824881.4782227552</v>
      </c>
      <c r="AG83" s="300" t="s">
        <v>99</v>
      </c>
      <c r="AH83" s="300">
        <v>9189362.9600000009</v>
      </c>
      <c r="AI83" s="300">
        <f t="shared" si="29"/>
        <v>9189362.9600000009</v>
      </c>
      <c r="AJ83" s="304">
        <f t="shared" si="50"/>
        <v>9189362.9600000009</v>
      </c>
      <c r="AK83" s="325" t="s">
        <v>98</v>
      </c>
      <c r="AL83" s="300">
        <v>99510474.160000011</v>
      </c>
      <c r="AM83" s="300">
        <f t="shared" si="56"/>
        <v>99510474.160000011</v>
      </c>
      <c r="AN83" s="321">
        <f t="shared" si="54"/>
        <v>99510474.160000011</v>
      </c>
      <c r="AO83" s="336" t="s">
        <v>401</v>
      </c>
      <c r="AP83" s="300">
        <v>2887721.4</v>
      </c>
      <c r="AQ83" s="300">
        <f t="shared" si="57"/>
        <v>2887721.4</v>
      </c>
      <c r="AR83" s="304">
        <f t="shared" si="47"/>
        <v>2887721.4</v>
      </c>
      <c r="AS83" s="336" t="s">
        <v>401</v>
      </c>
      <c r="AT83" s="300">
        <v>3002246.2740106881</v>
      </c>
      <c r="AU83" s="259"/>
      <c r="AV83" s="252"/>
      <c r="AW83" s="252"/>
      <c r="AX83" s="252"/>
      <c r="AY83" s="252"/>
      <c r="AZ83" s="450"/>
      <c r="BA83" s="805"/>
      <c r="BB83" s="277"/>
      <c r="BC83" s="277"/>
      <c r="BD83" s="269"/>
      <c r="BE83" s="252"/>
      <c r="BF83" s="265"/>
      <c r="BG83" s="278"/>
      <c r="BH83" s="278"/>
      <c r="BI83" s="271"/>
      <c r="BJ83" s="271"/>
      <c r="BK83" s="271"/>
      <c r="BL83" s="271"/>
      <c r="BM83" s="263"/>
      <c r="BN83" s="252"/>
      <c r="BO83" s="265"/>
    </row>
    <row r="84" spans="7:67" ht="13.5" thickBot="1">
      <c r="G84" s="263"/>
      <c r="H84" s="252"/>
      <c r="I84" s="265"/>
      <c r="J84" s="734" t="s">
        <v>154</v>
      </c>
      <c r="K84" s="300">
        <v>1853709.42</v>
      </c>
      <c r="L84" s="300">
        <f t="shared" si="28"/>
        <v>1853709.42</v>
      </c>
      <c r="M84" s="481">
        <f t="shared" si="58"/>
        <v>1853709.42</v>
      </c>
      <c r="N84" s="336" t="s">
        <v>37</v>
      </c>
      <c r="O84" s="300" t="s">
        <v>877</v>
      </c>
      <c r="P84" s="300">
        <v>15076510.24</v>
      </c>
      <c r="Q84" s="300">
        <v>21082665.015754074</v>
      </c>
      <c r="R84" s="707" t="str">
        <f t="shared" si="48"/>
        <v>Hydro Decom Dep41090</v>
      </c>
      <c r="S84" s="713">
        <f t="shared" si="51"/>
        <v>41090</v>
      </c>
      <c r="T84" s="736">
        <v>1</v>
      </c>
      <c r="U84" s="290" t="str">
        <f t="shared" si="49"/>
        <v>As Filed</v>
      </c>
      <c r="V84" s="545" t="s">
        <v>1032</v>
      </c>
      <c r="W84" s="547">
        <v>-3395399.28</v>
      </c>
      <c r="X84" s="547">
        <v>-3395399.28</v>
      </c>
      <c r="Y84" s="304">
        <f t="shared" si="52"/>
        <v>-3395399.28</v>
      </c>
      <c r="Z84" s="282" t="s">
        <v>154</v>
      </c>
      <c r="AA84" s="282" t="s">
        <v>95</v>
      </c>
      <c r="AB84" s="547">
        <v>-51762.28</v>
      </c>
      <c r="AC84" s="300">
        <f t="shared" si="55"/>
        <v>-51762.28</v>
      </c>
      <c r="AD84" s="304">
        <f t="shared" si="53"/>
        <v>-51762.28</v>
      </c>
      <c r="AE84" s="555" t="s">
        <v>1033</v>
      </c>
      <c r="AF84" s="346">
        <v>-283026996.33301979</v>
      </c>
      <c r="AG84" s="300" t="s">
        <v>100</v>
      </c>
      <c r="AH84" s="300">
        <v>375888954.18000001</v>
      </c>
      <c r="AI84" s="300">
        <f t="shared" si="29"/>
        <v>375888954.18000001</v>
      </c>
      <c r="AJ84" s="304">
        <f t="shared" si="50"/>
        <v>375888954.18000001</v>
      </c>
      <c r="AK84" s="325" t="s">
        <v>99</v>
      </c>
      <c r="AL84" s="300">
        <v>9189362.9600000009</v>
      </c>
      <c r="AM84" s="300">
        <f t="shared" si="56"/>
        <v>9189362.9600000009</v>
      </c>
      <c r="AN84" s="321">
        <f t="shared" si="54"/>
        <v>9189362.9600000009</v>
      </c>
      <c r="AO84" s="336" t="s">
        <v>402</v>
      </c>
      <c r="AP84" s="300">
        <v>593150.27500000002</v>
      </c>
      <c r="AQ84" s="300">
        <f t="shared" si="57"/>
        <v>593150.27500000002</v>
      </c>
      <c r="AR84" s="304">
        <f t="shared" si="47"/>
        <v>593150.27500000002</v>
      </c>
      <c r="AS84" s="336" t="s">
        <v>402</v>
      </c>
      <c r="AT84" s="300">
        <v>463450.40429694398</v>
      </c>
      <c r="AU84" s="259"/>
      <c r="AV84" s="252"/>
      <c r="AW84" s="252"/>
      <c r="AX84" s="252"/>
      <c r="AY84" s="252"/>
      <c r="AZ84" s="450"/>
      <c r="BA84" s="805"/>
      <c r="BB84" s="277"/>
      <c r="BC84" s="277"/>
      <c r="BD84" s="269"/>
      <c r="BE84" s="252"/>
      <c r="BF84" s="265"/>
      <c r="BG84" s="278"/>
      <c r="BH84" s="278"/>
      <c r="BI84" s="271"/>
      <c r="BJ84" s="271"/>
      <c r="BK84" s="271"/>
      <c r="BL84" s="271"/>
      <c r="BM84" s="263"/>
      <c r="BN84" s="252"/>
      <c r="BO84" s="265"/>
    </row>
    <row r="85" spans="7:67" ht="13.5" thickBot="1">
      <c r="G85" s="263"/>
      <c r="H85" s="252"/>
      <c r="I85" s="265"/>
      <c r="J85" s="734" t="s">
        <v>155</v>
      </c>
      <c r="K85" s="300">
        <v>3654415.8</v>
      </c>
      <c r="L85" s="300">
        <f t="shared" si="28"/>
        <v>3654415.8</v>
      </c>
      <c r="M85" s="481">
        <f t="shared" si="58"/>
        <v>3654415.8</v>
      </c>
      <c r="N85" s="336" t="s">
        <v>30</v>
      </c>
      <c r="O85" s="300" t="s">
        <v>879</v>
      </c>
      <c r="P85" s="300">
        <v>13250.76</v>
      </c>
      <c r="Q85" s="300">
        <v>12885.041210869767</v>
      </c>
      <c r="R85" s="707" t="str">
        <f t="shared" si="48"/>
        <v>Hydro Decom Dep41121</v>
      </c>
      <c r="S85" s="713">
        <f t="shared" si="51"/>
        <v>41121</v>
      </c>
      <c r="T85" s="736">
        <v>1</v>
      </c>
      <c r="U85" s="290" t="str">
        <f t="shared" si="49"/>
        <v>As Filed</v>
      </c>
      <c r="V85" s="545" t="s">
        <v>1033</v>
      </c>
      <c r="W85" s="547">
        <v>-261065426.014999</v>
      </c>
      <c r="X85" s="547">
        <v>-261065426.014999</v>
      </c>
      <c r="Y85" s="304">
        <f t="shared" si="52"/>
        <v>-261065426.014999</v>
      </c>
      <c r="Z85" s="282" t="s">
        <v>155</v>
      </c>
      <c r="AA85" s="282" t="s">
        <v>96</v>
      </c>
      <c r="AB85" s="547">
        <v>-1452676.98</v>
      </c>
      <c r="AC85" s="300">
        <f t="shared" si="55"/>
        <v>-1452676.98</v>
      </c>
      <c r="AD85" s="304">
        <f t="shared" si="53"/>
        <v>-1452676.98</v>
      </c>
      <c r="AE85" s="555" t="s">
        <v>1208</v>
      </c>
      <c r="AF85" s="346">
        <v>0</v>
      </c>
      <c r="AG85" s="300" t="s">
        <v>101</v>
      </c>
      <c r="AH85" s="300">
        <v>0</v>
      </c>
      <c r="AI85" s="300">
        <f t="shared" si="29"/>
        <v>0</v>
      </c>
      <c r="AJ85" s="304">
        <f t="shared" si="50"/>
        <v>0</v>
      </c>
      <c r="AK85" s="325" t="s">
        <v>100</v>
      </c>
      <c r="AL85" s="300">
        <v>375888954.18000001</v>
      </c>
      <c r="AM85" s="300">
        <f t="shared" si="56"/>
        <v>375888954.18000001</v>
      </c>
      <c r="AN85" s="321">
        <f t="shared" si="54"/>
        <v>375888954.18000001</v>
      </c>
      <c r="AO85" s="336" t="s">
        <v>403</v>
      </c>
      <c r="AP85" s="300">
        <v>1360491.25</v>
      </c>
      <c r="AQ85" s="300">
        <f t="shared" si="57"/>
        <v>1360491.25</v>
      </c>
      <c r="AR85" s="304">
        <f t="shared" si="47"/>
        <v>1360491.25</v>
      </c>
      <c r="AS85" s="336" t="s">
        <v>403</v>
      </c>
      <c r="AT85" s="300">
        <v>1379643.7200000002</v>
      </c>
      <c r="AU85" s="259"/>
      <c r="AV85" s="252"/>
      <c r="AW85" s="252"/>
      <c r="AX85" s="252"/>
      <c r="AY85" s="252"/>
      <c r="AZ85" s="450"/>
      <c r="BA85" s="270"/>
      <c r="BB85" s="278"/>
      <c r="BC85" s="278"/>
      <c r="BD85" s="269"/>
      <c r="BE85" s="269"/>
      <c r="BF85" s="1024"/>
      <c r="BG85" s="278"/>
      <c r="BH85" s="278"/>
      <c r="BI85" s="271"/>
      <c r="BJ85" s="271"/>
      <c r="BK85" s="271"/>
      <c r="BL85" s="271"/>
      <c r="BM85" s="263"/>
      <c r="BN85" s="252"/>
      <c r="BO85" s="265"/>
    </row>
    <row r="86" spans="7:67" ht="13.5" thickBot="1">
      <c r="G86" s="263"/>
      <c r="H86" s="252"/>
      <c r="I86" s="265"/>
      <c r="J86" s="734" t="s">
        <v>156</v>
      </c>
      <c r="K86" s="300">
        <v>141397273.09</v>
      </c>
      <c r="L86" s="300">
        <f t="shared" si="28"/>
        <v>141397273.09</v>
      </c>
      <c r="M86" s="481">
        <f t="shared" si="58"/>
        <v>141397273.09</v>
      </c>
      <c r="N86" s="336" t="s">
        <v>26</v>
      </c>
      <c r="O86" s="300" t="s">
        <v>880</v>
      </c>
      <c r="P86" s="300">
        <v>444.95</v>
      </c>
      <c r="Q86" s="300">
        <v>0</v>
      </c>
      <c r="R86" s="707" t="str">
        <f t="shared" si="48"/>
        <v>Hydro Decom Dep41152</v>
      </c>
      <c r="S86" s="713">
        <f t="shared" si="51"/>
        <v>41152</v>
      </c>
      <c r="T86" s="736">
        <v>1</v>
      </c>
      <c r="U86" s="290" t="str">
        <f t="shared" si="49"/>
        <v>As Filed</v>
      </c>
      <c r="V86" s="545" t="s">
        <v>1208</v>
      </c>
      <c r="W86" s="547">
        <v>0</v>
      </c>
      <c r="X86" s="547">
        <v>0</v>
      </c>
      <c r="Y86" s="304">
        <f t="shared" si="52"/>
        <v>0</v>
      </c>
      <c r="Z86" s="282" t="s">
        <v>156</v>
      </c>
      <c r="AA86" s="282" t="s">
        <v>97</v>
      </c>
      <c r="AB86" s="547">
        <v>-49291669.609999999</v>
      </c>
      <c r="AC86" s="300">
        <f t="shared" si="55"/>
        <v>-49291669.609999999</v>
      </c>
      <c r="AD86" s="304">
        <f t="shared" si="53"/>
        <v>-49291669.609999999</v>
      </c>
      <c r="AE86" s="555" t="s">
        <v>1035</v>
      </c>
      <c r="AF86" s="346">
        <v>-51505.382764193724</v>
      </c>
      <c r="AG86" s="300" t="s">
        <v>102</v>
      </c>
      <c r="AH86" s="300">
        <v>3003131.4</v>
      </c>
      <c r="AI86" s="300">
        <f t="shared" si="29"/>
        <v>3003131.4</v>
      </c>
      <c r="AJ86" s="304">
        <f t="shared" si="50"/>
        <v>3003131.4</v>
      </c>
      <c r="AK86" s="325" t="s">
        <v>102</v>
      </c>
      <c r="AL86" s="300">
        <v>3003131.4</v>
      </c>
      <c r="AM86" s="300">
        <f t="shared" si="56"/>
        <v>3003131.4</v>
      </c>
      <c r="AN86" s="321">
        <f t="shared" si="54"/>
        <v>3003131.4</v>
      </c>
      <c r="AO86" s="336" t="s">
        <v>1419</v>
      </c>
      <c r="AP86" s="300">
        <v>0</v>
      </c>
      <c r="AQ86" s="300">
        <f t="shared" si="57"/>
        <v>0</v>
      </c>
      <c r="AR86" s="304">
        <f t="shared" si="47"/>
        <v>0</v>
      </c>
      <c r="AS86" s="336" t="s">
        <v>1419</v>
      </c>
      <c r="AT86" s="300">
        <v>0</v>
      </c>
      <c r="AU86" s="259"/>
      <c r="AV86" s="252"/>
      <c r="AW86" s="252"/>
      <c r="AX86" s="252"/>
      <c r="AY86" s="252"/>
      <c r="AZ86" s="450"/>
      <c r="BA86" s="270"/>
      <c r="BB86" s="278"/>
      <c r="BC86" s="278"/>
      <c r="BD86" s="269"/>
      <c r="BE86" s="269"/>
      <c r="BF86" s="1024"/>
      <c r="BG86" s="278"/>
      <c r="BH86" s="278"/>
      <c r="BI86" s="271"/>
      <c r="BJ86" s="271"/>
      <c r="BK86" s="271"/>
      <c r="BL86" s="271"/>
      <c r="BM86" s="263"/>
      <c r="BN86" s="252"/>
      <c r="BO86" s="265"/>
    </row>
    <row r="87" spans="7:67" ht="13.5" thickBot="1">
      <c r="G87" s="263"/>
      <c r="H87" s="252"/>
      <c r="I87" s="265"/>
      <c r="J87" s="734" t="s">
        <v>157</v>
      </c>
      <c r="K87" s="300">
        <v>99510474.160000011</v>
      </c>
      <c r="L87" s="300">
        <f t="shared" si="28"/>
        <v>99510474.160000011</v>
      </c>
      <c r="M87" s="481">
        <f t="shared" si="58"/>
        <v>99510474.160000011</v>
      </c>
      <c r="N87" s="336" t="s">
        <v>28</v>
      </c>
      <c r="O87" s="300" t="s">
        <v>881</v>
      </c>
      <c r="P87" s="300">
        <v>147182.32999999999</v>
      </c>
      <c r="Q87" s="300">
        <v>143299.1473448019</v>
      </c>
      <c r="R87" s="707" t="str">
        <f t="shared" si="48"/>
        <v>Hydro Decom Dep41182</v>
      </c>
      <c r="S87" s="713">
        <f t="shared" si="51"/>
        <v>41182</v>
      </c>
      <c r="T87" s="736">
        <v>1</v>
      </c>
      <c r="U87" s="290" t="str">
        <f t="shared" si="49"/>
        <v>As Filed</v>
      </c>
      <c r="V87" s="545" t="s">
        <v>1035</v>
      </c>
      <c r="W87" s="547">
        <v>-28376.654999999999</v>
      </c>
      <c r="X87" s="547">
        <v>-28376.654999999999</v>
      </c>
      <c r="Y87" s="304">
        <f t="shared" si="52"/>
        <v>-28376.654999999999</v>
      </c>
      <c r="Z87" s="282" t="s">
        <v>157</v>
      </c>
      <c r="AA87" s="282" t="s">
        <v>98</v>
      </c>
      <c r="AB87" s="547">
        <v>-15377659.780000001</v>
      </c>
      <c r="AC87" s="300">
        <f t="shared" si="55"/>
        <v>-15377659.780000001</v>
      </c>
      <c r="AD87" s="304">
        <f t="shared" si="53"/>
        <v>-15377659.780000001</v>
      </c>
      <c r="AE87" s="555" t="s">
        <v>1036</v>
      </c>
      <c r="AF87" s="346">
        <v>161941.67570305589</v>
      </c>
      <c r="AG87" s="300" t="s">
        <v>103</v>
      </c>
      <c r="AH87" s="300">
        <v>627213.80000000005</v>
      </c>
      <c r="AI87" s="300">
        <f t="shared" si="29"/>
        <v>627213.80000000005</v>
      </c>
      <c r="AJ87" s="304">
        <f t="shared" si="50"/>
        <v>627213.80000000005</v>
      </c>
      <c r="AK87" s="325" t="s">
        <v>103</v>
      </c>
      <c r="AL87" s="300">
        <v>627213.80000000005</v>
      </c>
      <c r="AM87" s="300">
        <f t="shared" si="56"/>
        <v>627213.80000000005</v>
      </c>
      <c r="AN87" s="321">
        <f t="shared" si="54"/>
        <v>627213.80000000005</v>
      </c>
      <c r="AO87" s="336"/>
      <c r="AP87" s="298">
        <v>737049617.505</v>
      </c>
      <c r="AQ87" s="298">
        <f t="shared" si="57"/>
        <v>737049617.505</v>
      </c>
      <c r="AR87" s="305">
        <f t="shared" si="47"/>
        <v>737049617.505</v>
      </c>
      <c r="AS87" s="336"/>
      <c r="AT87" s="298">
        <v>753178920.10062301</v>
      </c>
      <c r="AU87" s="259"/>
      <c r="AV87" s="252"/>
      <c r="AW87" s="252"/>
      <c r="AX87" s="252"/>
      <c r="AY87" s="252"/>
      <c r="AZ87" s="450"/>
      <c r="BA87" s="270"/>
      <c r="BB87" s="278"/>
      <c r="BC87" s="278"/>
      <c r="BD87" s="269"/>
      <c r="BE87" s="269"/>
      <c r="BF87" s="1024"/>
      <c r="BG87" s="278"/>
      <c r="BH87" s="278"/>
      <c r="BI87" s="271"/>
      <c r="BJ87" s="271"/>
      <c r="BK87" s="271"/>
      <c r="BL87" s="271"/>
      <c r="BM87" s="263"/>
      <c r="BN87" s="252"/>
      <c r="BO87" s="265"/>
    </row>
    <row r="88" spans="7:67" ht="13.5" thickBot="1">
      <c r="G88" s="263"/>
      <c r="H88" s="252"/>
      <c r="I88" s="265"/>
      <c r="J88" s="734" t="s">
        <v>158</v>
      </c>
      <c r="K88" s="300">
        <v>9189362.9600000009</v>
      </c>
      <c r="L88" s="300">
        <f t="shared" si="28"/>
        <v>9189362.9600000009</v>
      </c>
      <c r="M88" s="481">
        <f t="shared" si="58"/>
        <v>9189362.9600000009</v>
      </c>
      <c r="N88" s="336" t="s">
        <v>34</v>
      </c>
      <c r="O88" s="300" t="s">
        <v>1216</v>
      </c>
      <c r="P88" s="300">
        <v>0</v>
      </c>
      <c r="Q88" s="300">
        <v>0</v>
      </c>
      <c r="R88" s="707" t="str">
        <f t="shared" si="48"/>
        <v>Hydro Decom Dep41213</v>
      </c>
      <c r="S88" s="713">
        <f t="shared" si="51"/>
        <v>41213</v>
      </c>
      <c r="T88" s="736">
        <v>1</v>
      </c>
      <c r="U88" s="290" t="str">
        <f t="shared" si="49"/>
        <v>As Filed</v>
      </c>
      <c r="V88" s="545" t="s">
        <v>1036</v>
      </c>
      <c r="W88" s="547">
        <v>-1754.3050000000001</v>
      </c>
      <c r="X88" s="547">
        <v>-1754.3050000000001</v>
      </c>
      <c r="Y88" s="304">
        <f t="shared" si="52"/>
        <v>-1754.3050000000001</v>
      </c>
      <c r="Z88" s="282" t="s">
        <v>158</v>
      </c>
      <c r="AA88" s="282" t="s">
        <v>99</v>
      </c>
      <c r="AB88" s="547">
        <v>-3523610.17</v>
      </c>
      <c r="AC88" s="300">
        <f t="shared" si="55"/>
        <v>-3523610.17</v>
      </c>
      <c r="AD88" s="304">
        <f t="shared" si="53"/>
        <v>-3523610.17</v>
      </c>
      <c r="AE88" s="555" t="s">
        <v>1037</v>
      </c>
      <c r="AF88" s="346">
        <v>-475880.73540513561</v>
      </c>
      <c r="AG88" s="300" t="s">
        <v>104</v>
      </c>
      <c r="AH88" s="300">
        <v>1379643.72</v>
      </c>
      <c r="AI88" s="300">
        <f t="shared" si="29"/>
        <v>1379643.72</v>
      </c>
      <c r="AJ88" s="304">
        <f t="shared" si="50"/>
        <v>1379643.72</v>
      </c>
      <c r="AK88" s="325" t="s">
        <v>104</v>
      </c>
      <c r="AL88" s="300">
        <v>1379643.72</v>
      </c>
      <c r="AM88" s="300">
        <f t="shared" si="56"/>
        <v>1379643.72</v>
      </c>
      <c r="AN88" s="321">
        <f t="shared" si="54"/>
        <v>1379643.72</v>
      </c>
      <c r="AO88" s="336"/>
      <c r="AP88" s="300"/>
      <c r="AQ88" s="300"/>
      <c r="AR88" s="304"/>
      <c r="AS88" s="336"/>
      <c r="AT88" s="300"/>
      <c r="AU88" s="259"/>
      <c r="AV88" s="252"/>
      <c r="AW88" s="252"/>
      <c r="AX88" s="252"/>
      <c r="AY88" s="252"/>
      <c r="AZ88" s="450"/>
      <c r="BA88" s="263"/>
      <c r="BB88" s="252"/>
      <c r="BC88" s="252"/>
      <c r="BD88" s="269"/>
      <c r="BE88" s="269"/>
      <c r="BF88" s="1024"/>
      <c r="BG88" s="278"/>
      <c r="BH88" s="278"/>
      <c r="BI88" s="271"/>
      <c r="BJ88" s="271"/>
      <c r="BK88" s="271"/>
      <c r="BL88" s="271"/>
      <c r="BM88" s="263"/>
      <c r="BN88" s="252"/>
      <c r="BO88" s="265"/>
    </row>
    <row r="89" spans="7:67" ht="13.5" thickBot="1">
      <c r="G89" s="263"/>
      <c r="H89" s="252"/>
      <c r="I89" s="265"/>
      <c r="J89" s="734" t="s">
        <v>159</v>
      </c>
      <c r="K89" s="300">
        <v>375888954.18000001</v>
      </c>
      <c r="L89" s="300">
        <f t="shared" si="28"/>
        <v>375888954.18000001</v>
      </c>
      <c r="M89" s="481">
        <f t="shared" si="58"/>
        <v>375888954.18000001</v>
      </c>
      <c r="N89" s="336" t="s">
        <v>199</v>
      </c>
      <c r="O89" s="300"/>
      <c r="P89" s="298">
        <v>33019857.209999979</v>
      </c>
      <c r="Q89" s="298">
        <v>35432173.043924093</v>
      </c>
      <c r="R89" s="707" t="str">
        <f t="shared" si="48"/>
        <v>Hydro Decom Dep41243</v>
      </c>
      <c r="S89" s="713">
        <f t="shared" si="51"/>
        <v>41243</v>
      </c>
      <c r="T89" s="736">
        <v>1</v>
      </c>
      <c r="U89" s="290" t="str">
        <f t="shared" si="49"/>
        <v>As Filed</v>
      </c>
      <c r="V89" s="545" t="s">
        <v>1037</v>
      </c>
      <c r="W89" s="547">
        <v>-204596.15</v>
      </c>
      <c r="X89" s="547">
        <v>-204596.15</v>
      </c>
      <c r="Y89" s="304">
        <f t="shared" si="52"/>
        <v>-204596.15</v>
      </c>
      <c r="Z89" s="282" t="s">
        <v>159</v>
      </c>
      <c r="AA89" s="282" t="s">
        <v>100</v>
      </c>
      <c r="AB89" s="547">
        <v>-266767978.62</v>
      </c>
      <c r="AC89" s="300">
        <f t="shared" si="55"/>
        <v>-266767978.62</v>
      </c>
      <c r="AD89" s="304">
        <f t="shared" si="53"/>
        <v>-266767978.62</v>
      </c>
      <c r="AE89" s="555" t="s">
        <v>1209</v>
      </c>
      <c r="AF89" s="346">
        <v>0</v>
      </c>
      <c r="AG89" s="300" t="s">
        <v>105</v>
      </c>
      <c r="AH89" s="300">
        <v>0</v>
      </c>
      <c r="AI89" s="300"/>
      <c r="AJ89" s="304"/>
      <c r="AK89" s="325" t="s">
        <v>105</v>
      </c>
      <c r="AL89" s="300">
        <v>0</v>
      </c>
      <c r="AM89" s="300">
        <f t="shared" si="56"/>
        <v>0</v>
      </c>
      <c r="AN89" s="321">
        <f t="shared" si="54"/>
        <v>0</v>
      </c>
      <c r="AO89" s="336"/>
      <c r="AP89" s="300"/>
      <c r="AQ89" s="300"/>
      <c r="AR89" s="304"/>
      <c r="AS89" s="336"/>
      <c r="AT89" s="300"/>
      <c r="AU89" s="259"/>
      <c r="AV89" s="252"/>
      <c r="AW89" s="252"/>
      <c r="AX89" s="252"/>
      <c r="AY89" s="252"/>
      <c r="AZ89" s="450"/>
      <c r="BA89" s="270"/>
      <c r="BB89" s="278"/>
      <c r="BC89" s="278"/>
      <c r="BD89" s="269"/>
      <c r="BE89" s="269"/>
      <c r="BF89" s="1024"/>
      <c r="BG89" s="278"/>
      <c r="BH89" s="278"/>
      <c r="BI89" s="271"/>
      <c r="BJ89" s="271"/>
      <c r="BK89" s="271"/>
      <c r="BL89" s="271"/>
      <c r="BM89" s="263"/>
      <c r="BN89" s="252"/>
      <c r="BO89" s="265"/>
    </row>
    <row r="90" spans="7:67" ht="13.5" thickBot="1">
      <c r="G90" s="263"/>
      <c r="H90" s="252"/>
      <c r="I90" s="265"/>
      <c r="J90" s="734" t="s">
        <v>160</v>
      </c>
      <c r="K90" s="300">
        <v>3003131.4</v>
      </c>
      <c r="L90" s="300">
        <f t="shared" si="28"/>
        <v>3003131.4</v>
      </c>
      <c r="M90" s="481">
        <f t="shared" si="58"/>
        <v>3003131.4</v>
      </c>
      <c r="N90" s="336"/>
      <c r="O90" s="300"/>
      <c r="P90" s="300"/>
      <c r="Q90" s="300"/>
      <c r="R90" s="707" t="str">
        <f t="shared" si="48"/>
        <v>Hydro Decom Dep41274</v>
      </c>
      <c r="S90" s="713">
        <f t="shared" si="51"/>
        <v>41274</v>
      </c>
      <c r="T90" s="736">
        <v>1</v>
      </c>
      <c r="U90" s="290" t="str">
        <f t="shared" si="49"/>
        <v>As Filed</v>
      </c>
      <c r="V90" s="545" t="s">
        <v>1209</v>
      </c>
      <c r="W90" s="547">
        <v>0</v>
      </c>
      <c r="X90" s="547">
        <v>0</v>
      </c>
      <c r="Y90" s="304">
        <f t="shared" si="52"/>
        <v>0</v>
      </c>
      <c r="Z90" s="282" t="s">
        <v>151</v>
      </c>
      <c r="AA90" s="282" t="s">
        <v>92</v>
      </c>
      <c r="AB90" s="547">
        <v>0</v>
      </c>
      <c r="AC90" s="300">
        <f t="shared" si="55"/>
        <v>0</v>
      </c>
      <c r="AD90" s="304">
        <f t="shared" si="53"/>
        <v>0</v>
      </c>
      <c r="AE90" s="555" t="s">
        <v>1034</v>
      </c>
      <c r="AF90" s="346">
        <v>-171087.87999999995</v>
      </c>
      <c r="AG90" s="312"/>
      <c r="AH90" s="300"/>
      <c r="AI90" s="300"/>
      <c r="AJ90" s="304"/>
      <c r="AK90" s="315"/>
      <c r="AL90" s="298">
        <v>759826326.52999997</v>
      </c>
      <c r="AM90" s="298">
        <f t="shared" si="56"/>
        <v>759826326.52999997</v>
      </c>
      <c r="AN90" s="322">
        <f t="shared" si="54"/>
        <v>759826326.52999997</v>
      </c>
      <c r="AO90" s="336"/>
      <c r="AP90" s="299">
        <v>21146567376.039967</v>
      </c>
      <c r="AQ90" s="299">
        <f t="shared" si="57"/>
        <v>21146567376.039967</v>
      </c>
      <c r="AR90" s="306">
        <f>IF($AP$6=1,AP90,AQ90)</f>
        <v>21146567376.039967</v>
      </c>
      <c r="AS90" s="336"/>
      <c r="AT90" s="299">
        <v>23331761620.435139</v>
      </c>
      <c r="AU90" s="445"/>
      <c r="AV90" s="312"/>
      <c r="AW90" s="312"/>
      <c r="AX90" s="312"/>
      <c r="AY90" s="312"/>
      <c r="AZ90" s="304"/>
      <c r="BA90" s="263"/>
      <c r="BB90" s="252"/>
      <c r="BC90" s="252"/>
      <c r="BD90" s="269"/>
      <c r="BE90" s="269"/>
      <c r="BF90" s="1024"/>
      <c r="BG90" s="278"/>
      <c r="BH90" s="278"/>
      <c r="BI90" s="271"/>
      <c r="BJ90" s="271"/>
      <c r="BK90" s="271"/>
      <c r="BL90" s="271"/>
      <c r="BM90" s="263"/>
      <c r="BN90" s="252"/>
      <c r="BO90" s="265"/>
    </row>
    <row r="91" spans="7:67" ht="13.5" thickBot="1">
      <c r="G91" s="263"/>
      <c r="H91" s="252"/>
      <c r="I91" s="265"/>
      <c r="J91" s="734" t="s">
        <v>161</v>
      </c>
      <c r="K91" s="300">
        <v>627213.80000000005</v>
      </c>
      <c r="L91" s="300">
        <f t="shared" si="28"/>
        <v>627213.80000000005</v>
      </c>
      <c r="M91" s="481">
        <f t="shared" si="58"/>
        <v>627213.80000000005</v>
      </c>
      <c r="N91" s="491" t="s">
        <v>186</v>
      </c>
      <c r="O91" s="300"/>
      <c r="P91" s="300"/>
      <c r="Q91" s="300"/>
      <c r="R91" s="707" t="str">
        <f t="shared" si="48"/>
        <v>Hydro Decom Dep41305</v>
      </c>
      <c r="S91" s="713">
        <f t="shared" si="51"/>
        <v>41305</v>
      </c>
      <c r="T91" s="736">
        <v>1</v>
      </c>
      <c r="U91" s="290" t="str">
        <f t="shared" si="49"/>
        <v>As Filed</v>
      </c>
      <c r="V91" s="545" t="s">
        <v>1034</v>
      </c>
      <c r="W91" s="547">
        <v>-132560.095</v>
      </c>
      <c r="X91" s="547">
        <v>-132560.095</v>
      </c>
      <c r="Y91" s="304">
        <f t="shared" si="52"/>
        <v>-132560.095</v>
      </c>
      <c r="Z91" s="282" t="s">
        <v>160</v>
      </c>
      <c r="AA91" s="282" t="s">
        <v>102</v>
      </c>
      <c r="AB91" s="547">
        <v>-34134.14</v>
      </c>
      <c r="AC91" s="300">
        <f t="shared" si="55"/>
        <v>-34134.14</v>
      </c>
      <c r="AD91" s="304">
        <f t="shared" si="53"/>
        <v>-34134.14</v>
      </c>
      <c r="AE91" s="555"/>
      <c r="AF91" s="347">
        <v>-452953413.04471338</v>
      </c>
      <c r="AG91" s="312"/>
      <c r="AH91" s="298">
        <v>759826326.52999997</v>
      </c>
      <c r="AI91" s="298">
        <f t="shared" si="29"/>
        <v>759826326.52999997</v>
      </c>
      <c r="AJ91" s="305">
        <f>IF($AH$6=1,AH91,AI91)</f>
        <v>759826326.52999997</v>
      </c>
      <c r="AK91" s="315"/>
      <c r="AL91" s="300"/>
      <c r="AM91" s="300"/>
      <c r="AN91" s="321"/>
      <c r="AO91" s="263"/>
      <c r="AP91" s="252"/>
      <c r="AQ91" s="252"/>
      <c r="AR91" s="321"/>
      <c r="AS91" s="263"/>
      <c r="AT91" s="252"/>
      <c r="AU91" s="446"/>
      <c r="AV91" s="324"/>
      <c r="AW91" s="324"/>
      <c r="AX91" s="324"/>
      <c r="AY91" s="324"/>
      <c r="AZ91" s="321"/>
      <c r="BA91" s="263"/>
      <c r="BB91" s="252"/>
      <c r="BC91" s="252"/>
      <c r="BD91" s="269"/>
      <c r="BE91" s="269"/>
      <c r="BF91" s="1024"/>
      <c r="BG91" s="278"/>
      <c r="BH91" s="278"/>
      <c r="BI91" s="271"/>
      <c r="BJ91" s="271"/>
      <c r="BK91" s="271"/>
      <c r="BL91" s="271"/>
      <c r="BM91" s="263"/>
      <c r="BN91" s="252"/>
      <c r="BO91" s="265"/>
    </row>
    <row r="92" spans="7:67" ht="13.5" thickBot="1">
      <c r="G92" s="263"/>
      <c r="H92" s="252"/>
      <c r="I92" s="265"/>
      <c r="J92" s="734" t="s">
        <v>162</v>
      </c>
      <c r="K92" s="300">
        <v>1379643.72</v>
      </c>
      <c r="L92" s="300">
        <f t="shared" si="28"/>
        <v>1379643.72</v>
      </c>
      <c r="M92" s="481">
        <f t="shared" si="58"/>
        <v>1379643.72</v>
      </c>
      <c r="N92" s="336" t="s">
        <v>0</v>
      </c>
      <c r="O92" s="300" t="s">
        <v>866</v>
      </c>
      <c r="P92" s="300">
        <v>0</v>
      </c>
      <c r="Q92" s="300">
        <v>0</v>
      </c>
      <c r="R92" s="707" t="str">
        <f t="shared" si="48"/>
        <v>Hydro Decom Dep41333</v>
      </c>
      <c r="S92" s="713">
        <f t="shared" si="51"/>
        <v>41333</v>
      </c>
      <c r="T92" s="736">
        <v>1</v>
      </c>
      <c r="U92" s="290" t="str">
        <f t="shared" si="49"/>
        <v>As Filed</v>
      </c>
      <c r="V92" s="545"/>
      <c r="W92" s="298">
        <v>-423058332.20999879</v>
      </c>
      <c r="X92" s="298">
        <v>-423058332.20999879</v>
      </c>
      <c r="Y92" s="304">
        <f t="shared" si="52"/>
        <v>-423058332.20999879</v>
      </c>
      <c r="Z92" s="282" t="s">
        <v>161</v>
      </c>
      <c r="AA92" s="282" t="s">
        <v>103</v>
      </c>
      <c r="AB92" s="547">
        <v>-1821.72</v>
      </c>
      <c r="AC92" s="300">
        <f t="shared" si="55"/>
        <v>-1821.72</v>
      </c>
      <c r="AD92" s="304">
        <f t="shared" si="53"/>
        <v>-1821.72</v>
      </c>
      <c r="AE92" s="555"/>
      <c r="AF92" s="346"/>
      <c r="AG92" s="312"/>
      <c r="AH92" s="281"/>
      <c r="AI92" s="281"/>
      <c r="AJ92" s="307"/>
      <c r="AK92" s="325"/>
      <c r="AL92" s="300"/>
      <c r="AM92" s="300"/>
      <c r="AN92" s="321"/>
      <c r="AO92" s="263"/>
      <c r="AP92" s="252"/>
      <c r="AQ92" s="252"/>
      <c r="AR92" s="321"/>
      <c r="AS92" s="263"/>
      <c r="AT92" s="252"/>
      <c r="AU92" s="446"/>
      <c r="AV92" s="324"/>
      <c r="AW92" s="324"/>
      <c r="AX92" s="324"/>
      <c r="AY92" s="324"/>
      <c r="AZ92" s="321"/>
      <c r="BA92" s="263"/>
      <c r="BB92" s="252"/>
      <c r="BC92" s="252"/>
      <c r="BD92" s="269"/>
      <c r="BE92" s="269"/>
      <c r="BF92" s="1024"/>
      <c r="BG92" s="278"/>
      <c r="BH92" s="278"/>
      <c r="BI92" s="271"/>
      <c r="BJ92" s="271"/>
      <c r="BK92" s="271"/>
      <c r="BL92" s="271"/>
      <c r="BM92" s="263"/>
      <c r="BN92" s="252"/>
      <c r="BO92" s="265"/>
    </row>
    <row r="93" spans="7:67" ht="13.5" thickBot="1">
      <c r="G93" s="263"/>
      <c r="H93" s="252"/>
      <c r="I93" s="265"/>
      <c r="J93" s="734" t="s">
        <v>163</v>
      </c>
      <c r="K93" s="300">
        <v>0</v>
      </c>
      <c r="L93" s="300">
        <f t="shared" si="28"/>
        <v>0</v>
      </c>
      <c r="M93" s="481">
        <f t="shared" si="58"/>
        <v>0</v>
      </c>
      <c r="N93" s="336" t="s">
        <v>6</v>
      </c>
      <c r="O93" s="300" t="s">
        <v>867</v>
      </c>
      <c r="P93" s="300">
        <v>168315.09</v>
      </c>
      <c r="Q93" s="300">
        <v>249015.3607445661</v>
      </c>
      <c r="R93" s="707" t="str">
        <f t="shared" si="48"/>
        <v>Hydro Decom Dep41364</v>
      </c>
      <c r="S93" s="713">
        <f t="shared" si="51"/>
        <v>41364</v>
      </c>
      <c r="T93" s="736">
        <v>1</v>
      </c>
      <c r="U93" s="290" t="str">
        <f t="shared" si="49"/>
        <v>As Filed</v>
      </c>
      <c r="V93" s="545"/>
      <c r="W93" s="547"/>
      <c r="X93" s="547"/>
      <c r="Y93" s="304">
        <f t="shared" si="52"/>
        <v>0</v>
      </c>
      <c r="Z93" s="282" t="s">
        <v>162</v>
      </c>
      <c r="AA93" s="282" t="s">
        <v>104</v>
      </c>
      <c r="AB93" s="547">
        <v>-272873.61</v>
      </c>
      <c r="AC93" s="300">
        <f t="shared" si="55"/>
        <v>-272873.61</v>
      </c>
      <c r="AD93" s="304">
        <f t="shared" si="53"/>
        <v>-272873.61</v>
      </c>
      <c r="AE93" s="555"/>
      <c r="AF93" s="346"/>
      <c r="AG93" s="312"/>
      <c r="AH93" s="281"/>
      <c r="AI93" s="281"/>
      <c r="AJ93" s="307"/>
      <c r="AK93" s="325"/>
      <c r="AL93" s="299">
        <v>21988049672.329994</v>
      </c>
      <c r="AM93" s="299">
        <f t="shared" si="56"/>
        <v>21988049672.329994</v>
      </c>
      <c r="AN93" s="323">
        <f>IF($AL$6=1,AL93,AM93)</f>
        <v>21988049672.329994</v>
      </c>
      <c r="AO93" s="263"/>
      <c r="AP93" s="252"/>
      <c r="AQ93" s="324"/>
      <c r="AR93" s="321"/>
      <c r="AS93" s="263"/>
      <c r="AT93" s="252"/>
      <c r="AU93" s="446"/>
      <c r="AV93" s="324"/>
      <c r="AW93" s="324"/>
      <c r="AX93" s="324"/>
      <c r="AY93" s="324"/>
      <c r="AZ93" s="321"/>
      <c r="BA93" s="263"/>
      <c r="BB93" s="252"/>
      <c r="BC93" s="252"/>
      <c r="BD93" s="269"/>
      <c r="BE93" s="269"/>
      <c r="BF93" s="1024"/>
      <c r="BG93" s="278"/>
      <c r="BH93" s="278"/>
      <c r="BI93" s="271"/>
      <c r="BJ93" s="271"/>
      <c r="BK93" s="271"/>
      <c r="BL93" s="271"/>
      <c r="BM93" s="263"/>
      <c r="BN93" s="252"/>
      <c r="BO93" s="265"/>
    </row>
    <row r="94" spans="7:67" ht="13.5" thickBot="1">
      <c r="G94" s="263"/>
      <c r="H94" s="252"/>
      <c r="I94" s="265"/>
      <c r="J94" s="734"/>
      <c r="K94" s="300"/>
      <c r="L94" s="300"/>
      <c r="M94" s="481"/>
      <c r="N94" s="336" t="s">
        <v>6</v>
      </c>
      <c r="O94" s="300" t="s">
        <v>868</v>
      </c>
      <c r="P94" s="300">
        <v>46417.32</v>
      </c>
      <c r="Q94" s="300">
        <v>44532.498867975133</v>
      </c>
      <c r="R94" s="707" t="str">
        <f t="shared" si="48"/>
        <v>Hydro Decom Dep41394</v>
      </c>
      <c r="S94" s="713">
        <f t="shared" si="51"/>
        <v>41394</v>
      </c>
      <c r="T94" s="736">
        <v>1</v>
      </c>
      <c r="U94" s="290" t="str">
        <f t="shared" si="49"/>
        <v>As Filed</v>
      </c>
      <c r="V94" s="545"/>
      <c r="W94" s="547"/>
      <c r="X94" s="547"/>
      <c r="Y94" s="304">
        <f t="shared" si="52"/>
        <v>0</v>
      </c>
      <c r="Z94" s="282" t="s">
        <v>163</v>
      </c>
      <c r="AA94" s="282" t="s">
        <v>105</v>
      </c>
      <c r="AB94" s="547">
        <v>0</v>
      </c>
      <c r="AC94" s="300">
        <f t="shared" si="55"/>
        <v>0</v>
      </c>
      <c r="AD94" s="304">
        <f t="shared" si="53"/>
        <v>0</v>
      </c>
      <c r="AE94" s="555" t="s">
        <v>1022</v>
      </c>
      <c r="AF94" s="346">
        <v>0</v>
      </c>
      <c r="AG94" s="312"/>
      <c r="AH94" s="299">
        <v>21474781162.82999</v>
      </c>
      <c r="AI94" s="299">
        <f t="shared" si="29"/>
        <v>21474781162.82999</v>
      </c>
      <c r="AJ94" s="306">
        <f>IF($AH$6=1,AH94,AI94)</f>
        <v>21474781162.82999</v>
      </c>
      <c r="AK94" s="315"/>
      <c r="AL94" s="300"/>
      <c r="AM94" s="300"/>
      <c r="AN94" s="304"/>
      <c r="AO94" s="263"/>
      <c r="AP94" s="252"/>
      <c r="AQ94" s="312"/>
      <c r="AR94" s="304"/>
      <c r="AS94" s="263"/>
      <c r="AT94" s="252"/>
      <c r="AU94" s="445"/>
      <c r="AV94" s="312"/>
      <c r="AW94" s="312"/>
      <c r="AX94" s="312"/>
      <c r="AY94" s="312"/>
      <c r="AZ94" s="304"/>
      <c r="BA94" s="263"/>
      <c r="BB94" s="252"/>
      <c r="BC94" s="252"/>
      <c r="BD94" s="269"/>
      <c r="BE94" s="269"/>
      <c r="BF94" s="1024"/>
      <c r="BG94" s="278"/>
      <c r="BH94" s="278"/>
      <c r="BI94" s="271"/>
      <c r="BJ94" s="271"/>
      <c r="BK94" s="271"/>
      <c r="BL94" s="271"/>
      <c r="BM94" s="263"/>
      <c r="BN94" s="252"/>
      <c r="BO94" s="265"/>
    </row>
    <row r="95" spans="7:67" ht="13.5" thickBot="1">
      <c r="G95" s="263"/>
      <c r="H95" s="252"/>
      <c r="I95" s="265"/>
      <c r="J95" s="734"/>
      <c r="K95" s="298">
        <v>759826326.52999997</v>
      </c>
      <c r="L95" s="298">
        <f t="shared" si="28"/>
        <v>759826326.52999997</v>
      </c>
      <c r="M95" s="489">
        <f>IF($K$6=1,K95,L95)</f>
        <v>759826326.52999997</v>
      </c>
      <c r="N95" s="336" t="s">
        <v>187</v>
      </c>
      <c r="O95" s="300"/>
      <c r="P95" s="298">
        <v>214732.41</v>
      </c>
      <c r="Q95" s="298">
        <v>293547.85961254122</v>
      </c>
      <c r="R95" s="707" t="str">
        <f t="shared" si="48"/>
        <v>Hydro Decom Dep41425</v>
      </c>
      <c r="S95" s="713">
        <f t="shared" si="51"/>
        <v>41425</v>
      </c>
      <c r="T95" s="736">
        <v>1</v>
      </c>
      <c r="U95" s="290" t="str">
        <f t="shared" si="49"/>
        <v>As Filed</v>
      </c>
      <c r="V95" s="545" t="s">
        <v>1022</v>
      </c>
      <c r="W95" s="547">
        <v>0</v>
      </c>
      <c r="X95" s="547">
        <v>0</v>
      </c>
      <c r="Y95" s="304">
        <f t="shared" si="52"/>
        <v>0</v>
      </c>
      <c r="Z95" s="282" t="s">
        <v>386</v>
      </c>
      <c r="AA95" s="282" t="s">
        <v>101</v>
      </c>
      <c r="AB95" s="547">
        <v>-171087.88</v>
      </c>
      <c r="AC95" s="300">
        <f t="shared" si="55"/>
        <v>-171087.88</v>
      </c>
      <c r="AD95" s="304">
        <f t="shared" si="53"/>
        <v>-171087.88</v>
      </c>
      <c r="AE95" s="555" t="s">
        <v>1023</v>
      </c>
      <c r="AF95" s="346">
        <v>-593652.22105480218</v>
      </c>
      <c r="AG95" s="312"/>
      <c r="AH95" s="312"/>
      <c r="AI95" s="312"/>
      <c r="AJ95" s="304"/>
      <c r="AK95" s="315"/>
      <c r="AL95" s="300"/>
      <c r="AM95" s="300"/>
      <c r="AN95" s="304"/>
      <c r="AO95" s="263"/>
      <c r="AP95" s="252"/>
      <c r="AQ95" s="312"/>
      <c r="AR95" s="304"/>
      <c r="AS95" s="263"/>
      <c r="AT95" s="252"/>
      <c r="AU95" s="445"/>
      <c r="AV95" s="312"/>
      <c r="AW95" s="312"/>
      <c r="AX95" s="312"/>
      <c r="AY95" s="312"/>
      <c r="AZ95" s="304"/>
      <c r="BA95" s="263"/>
      <c r="BB95" s="252"/>
      <c r="BC95" s="252"/>
      <c r="BD95" s="269"/>
      <c r="BE95" s="269"/>
      <c r="BF95" s="1024"/>
      <c r="BG95" s="278"/>
      <c r="BH95" s="278"/>
      <c r="BI95" s="271"/>
      <c r="BJ95" s="271"/>
      <c r="BK95" s="271"/>
      <c r="BL95" s="271"/>
      <c r="BM95" s="263"/>
      <c r="BN95" s="252"/>
      <c r="BO95" s="265"/>
    </row>
    <row r="96" spans="7:67">
      <c r="G96" s="263"/>
      <c r="H96" s="252"/>
      <c r="I96" s="265"/>
      <c r="J96" s="734"/>
      <c r="K96" s="300"/>
      <c r="L96" s="300"/>
      <c r="M96" s="481"/>
      <c r="N96" s="336"/>
      <c r="O96" s="300"/>
      <c r="P96" s="300"/>
      <c r="Q96" s="300"/>
      <c r="R96" s="708"/>
      <c r="S96" s="714"/>
      <c r="T96" s="300"/>
      <c r="U96" s="346"/>
      <c r="V96" s="545" t="s">
        <v>1023</v>
      </c>
      <c r="W96" s="547">
        <v>-156722.91500000001</v>
      </c>
      <c r="X96" s="547">
        <v>-156722.91500000001</v>
      </c>
      <c r="Y96" s="304">
        <f t="shared" si="52"/>
        <v>-156722.91500000001</v>
      </c>
      <c r="Z96" s="282"/>
      <c r="AA96" s="282"/>
      <c r="AB96" s="547"/>
      <c r="AC96" s="300">
        <f t="shared" si="55"/>
        <v>0</v>
      </c>
      <c r="AD96" s="304">
        <f t="shared" si="53"/>
        <v>0</v>
      </c>
      <c r="AE96" s="555" t="s">
        <v>1024</v>
      </c>
      <c r="AF96" s="346">
        <v>-523346.56672963162</v>
      </c>
      <c r="AG96" s="312"/>
      <c r="AH96" s="312"/>
      <c r="AI96" s="312"/>
      <c r="AJ96" s="304"/>
      <c r="AK96" s="315"/>
      <c r="AL96" s="300"/>
      <c r="AM96" s="300"/>
      <c r="AN96" s="304"/>
      <c r="AO96" s="316"/>
      <c r="AP96" s="312"/>
      <c r="AQ96" s="312"/>
      <c r="AR96" s="304"/>
      <c r="AS96" s="316"/>
      <c r="AT96" s="312"/>
      <c r="AU96" s="445"/>
      <c r="AV96" s="312"/>
      <c r="AW96" s="312"/>
      <c r="AX96" s="312"/>
      <c r="AY96" s="312"/>
      <c r="AZ96" s="304"/>
      <c r="BA96" s="263"/>
      <c r="BB96" s="252"/>
      <c r="BC96" s="252"/>
      <c r="BD96" s="269"/>
      <c r="BE96" s="269"/>
      <c r="BF96" s="1024"/>
      <c r="BG96" s="278"/>
      <c r="BH96" s="278"/>
      <c r="BI96" s="271"/>
      <c r="BJ96" s="271"/>
      <c r="BK96" s="271"/>
      <c r="BL96" s="271"/>
      <c r="BM96" s="263"/>
      <c r="BN96" s="252"/>
      <c r="BO96" s="265"/>
    </row>
    <row r="97" spans="7:67">
      <c r="G97" s="263"/>
      <c r="H97" s="252"/>
      <c r="I97" s="265"/>
      <c r="J97" s="734"/>
      <c r="K97" s="300"/>
      <c r="L97" s="300"/>
      <c r="M97" s="481"/>
      <c r="N97" s="491" t="s">
        <v>188</v>
      </c>
      <c r="O97" s="300"/>
      <c r="P97" s="300"/>
      <c r="Q97" s="300"/>
      <c r="R97" s="708"/>
      <c r="S97" s="714"/>
      <c r="T97" s="300"/>
      <c r="U97" s="346"/>
      <c r="V97" s="545" t="s">
        <v>1024</v>
      </c>
      <c r="W97" s="547">
        <v>-437050.2</v>
      </c>
      <c r="X97" s="547">
        <v>-437050.2</v>
      </c>
      <c r="Y97" s="304">
        <f t="shared" si="52"/>
        <v>-437050.2</v>
      </c>
      <c r="Z97" s="282"/>
      <c r="AA97" s="282"/>
      <c r="AB97" s="298">
        <v>-435924293.35000002</v>
      </c>
      <c r="AC97" s="298">
        <f t="shared" si="55"/>
        <v>-435924293.35000002</v>
      </c>
      <c r="AD97" s="304">
        <f t="shared" si="53"/>
        <v>-435924293.35000002</v>
      </c>
      <c r="AE97" s="555"/>
      <c r="AF97" s="347">
        <v>-1116998.7877844339</v>
      </c>
      <c r="AG97" s="312"/>
      <c r="AH97" s="312"/>
      <c r="AI97" s="312"/>
      <c r="AJ97" s="304"/>
      <c r="AK97" s="315"/>
      <c r="AL97" s="300"/>
      <c r="AM97" s="300"/>
      <c r="AN97" s="304"/>
      <c r="AO97" s="316"/>
      <c r="AP97" s="312"/>
      <c r="AQ97" s="312"/>
      <c r="AR97" s="304"/>
      <c r="AS97" s="316"/>
      <c r="AT97" s="312"/>
      <c r="AU97" s="445"/>
      <c r="AV97" s="312"/>
      <c r="AW97" s="312"/>
      <c r="AX97" s="312"/>
      <c r="AY97" s="312"/>
      <c r="AZ97" s="304"/>
      <c r="BA97" s="263"/>
      <c r="BB97" s="252"/>
      <c r="BC97" s="252"/>
      <c r="BD97" s="269"/>
      <c r="BE97" s="269"/>
      <c r="BF97" s="1024"/>
      <c r="BG97" s="278"/>
      <c r="BH97" s="278"/>
      <c r="BI97" s="252"/>
      <c r="BJ97" s="252"/>
      <c r="BK97" s="252"/>
      <c r="BL97" s="252"/>
      <c r="BM97" s="263"/>
      <c r="BN97" s="252"/>
      <c r="BO97" s="265"/>
    </row>
    <row r="98" spans="7:67" ht="15">
      <c r="G98" s="263"/>
      <c r="H98" s="252"/>
      <c r="I98" s="265"/>
      <c r="J98" s="734" t="s">
        <v>369</v>
      </c>
      <c r="K98" s="300">
        <v>0</v>
      </c>
      <c r="L98" s="300"/>
      <c r="M98" s="481"/>
      <c r="N98" s="336" t="s">
        <v>6</v>
      </c>
      <c r="O98" s="300" t="s">
        <v>1217</v>
      </c>
      <c r="P98" s="300">
        <v>0</v>
      </c>
      <c r="Q98" s="300">
        <v>0</v>
      </c>
      <c r="R98" s="1137" t="s">
        <v>3554</v>
      </c>
      <c r="S98" s="1138"/>
      <c r="T98" s="252"/>
      <c r="U98" s="1139" t="s">
        <v>3515</v>
      </c>
      <c r="V98" s="545"/>
      <c r="W98" s="298">
        <v>-593773.11499999999</v>
      </c>
      <c r="X98" s="298">
        <v>-593773.11499999999</v>
      </c>
      <c r="Y98" s="304">
        <f t="shared" si="52"/>
        <v>-593773.11499999999</v>
      </c>
      <c r="Z98" s="282"/>
      <c r="AA98" s="282"/>
      <c r="AB98" s="547"/>
      <c r="AC98" s="300">
        <f t="shared" si="55"/>
        <v>0</v>
      </c>
      <c r="AD98" s="304">
        <f t="shared" si="53"/>
        <v>0</v>
      </c>
      <c r="AE98" s="555"/>
      <c r="AF98" s="346"/>
      <c r="AG98" s="312"/>
      <c r="AH98" s="312"/>
      <c r="AI98" s="312"/>
      <c r="AJ98" s="304"/>
      <c r="AK98" s="315"/>
      <c r="AL98" s="300"/>
      <c r="AM98" s="300"/>
      <c r="AN98" s="304"/>
      <c r="AO98" s="316"/>
      <c r="AP98" s="312"/>
      <c r="AQ98" s="312"/>
      <c r="AR98" s="304"/>
      <c r="AS98" s="316"/>
      <c r="AT98" s="312"/>
      <c r="AU98" s="445"/>
      <c r="AV98" s="312"/>
      <c r="AW98" s="312"/>
      <c r="AX98" s="312"/>
      <c r="AY98" s="312"/>
      <c r="AZ98" s="304"/>
      <c r="BA98" s="263"/>
      <c r="BB98" s="252"/>
      <c r="BC98" s="252"/>
      <c r="BD98" s="269"/>
      <c r="BE98" s="269"/>
      <c r="BF98" s="1024"/>
      <c r="BG98" s="252"/>
      <c r="BH98" s="252"/>
      <c r="BI98" s="252"/>
      <c r="BJ98" s="252"/>
      <c r="BK98" s="252"/>
      <c r="BL98" s="252"/>
      <c r="BM98" s="263"/>
      <c r="BN98" s="252"/>
      <c r="BO98" s="265"/>
    </row>
    <row r="99" spans="7:67">
      <c r="G99" s="263"/>
      <c r="H99" s="252"/>
      <c r="I99" s="265"/>
      <c r="J99" s="734" t="s">
        <v>164</v>
      </c>
      <c r="K99" s="300">
        <v>10133686.530000001</v>
      </c>
      <c r="L99" s="300">
        <f t="shared" si="28"/>
        <v>10133686.530000001</v>
      </c>
      <c r="M99" s="481">
        <f>IF($K$6=1,K99,L99)</f>
        <v>10133686.530000001</v>
      </c>
      <c r="N99" s="336" t="s">
        <v>189</v>
      </c>
      <c r="O99" s="300"/>
      <c r="P99" s="298">
        <v>0</v>
      </c>
      <c r="Q99" s="298">
        <v>0</v>
      </c>
      <c r="R99" s="706"/>
      <c r="S99" s="297"/>
      <c r="T99" s="252"/>
      <c r="U99" s="1139"/>
      <c r="V99" s="545"/>
      <c r="W99" s="547"/>
      <c r="X99" s="547"/>
      <c r="Y99" s="304">
        <f t="shared" si="52"/>
        <v>0</v>
      </c>
      <c r="Z99" s="282"/>
      <c r="AA99" s="282"/>
      <c r="AB99" s="547"/>
      <c r="AC99" s="300">
        <f t="shared" si="55"/>
        <v>0</v>
      </c>
      <c r="AD99" s="304">
        <f t="shared" si="53"/>
        <v>0</v>
      </c>
      <c r="AE99" s="555"/>
      <c r="AF99" s="346"/>
      <c r="AG99" s="312"/>
      <c r="AH99" s="312"/>
      <c r="AI99" s="312"/>
      <c r="AJ99" s="304"/>
      <c r="AK99" s="315"/>
      <c r="AL99" s="300"/>
      <c r="AM99" s="300"/>
      <c r="AN99" s="304"/>
      <c r="AO99" s="316"/>
      <c r="AP99" s="312"/>
      <c r="AQ99" s="312"/>
      <c r="AR99" s="304"/>
      <c r="AS99" s="316"/>
      <c r="AT99" s="312"/>
      <c r="AU99" s="445"/>
      <c r="AV99" s="312"/>
      <c r="AW99" s="312"/>
      <c r="AX99" s="312"/>
      <c r="AY99" s="312"/>
      <c r="AZ99" s="304"/>
      <c r="BA99" s="263"/>
      <c r="BB99" s="252"/>
      <c r="BC99" s="252"/>
      <c r="BD99" s="269"/>
      <c r="BE99" s="269"/>
      <c r="BF99" s="1024"/>
      <c r="BG99" s="252"/>
      <c r="BH99" s="252"/>
      <c r="BI99" s="252"/>
      <c r="BJ99" s="252"/>
      <c r="BK99" s="252"/>
      <c r="BL99" s="252"/>
      <c r="BM99" s="263"/>
      <c r="BN99" s="252"/>
      <c r="BO99" s="265"/>
    </row>
    <row r="100" spans="7:67" ht="13.5" thickBot="1">
      <c r="G100" s="263"/>
      <c r="H100" s="252"/>
      <c r="I100" s="265"/>
      <c r="J100" s="734" t="s">
        <v>165</v>
      </c>
      <c r="K100" s="300">
        <v>714025.83</v>
      </c>
      <c r="L100" s="300">
        <f t="shared" ref="L100:L121" si="59">K100</f>
        <v>714025.83</v>
      </c>
      <c r="M100" s="481">
        <f>IF($K$6=1,K100,L100)</f>
        <v>714025.83</v>
      </c>
      <c r="N100" s="336"/>
      <c r="O100" s="300"/>
      <c r="P100" s="300"/>
      <c r="Q100" s="300"/>
      <c r="R100" s="700"/>
      <c r="S100" s="712" t="s">
        <v>351</v>
      </c>
      <c r="T100" s="276" t="s">
        <v>352</v>
      </c>
      <c r="U100" s="1140"/>
      <c r="V100" s="545"/>
      <c r="W100" s="547"/>
      <c r="X100" s="547"/>
      <c r="Y100" s="304">
        <f t="shared" si="52"/>
        <v>0</v>
      </c>
      <c r="Z100" s="282" t="s">
        <v>369</v>
      </c>
      <c r="AA100" s="282" t="s">
        <v>56</v>
      </c>
      <c r="AB100" s="547">
        <v>0</v>
      </c>
      <c r="AC100" s="300">
        <f t="shared" si="55"/>
        <v>0</v>
      </c>
      <c r="AD100" s="304">
        <f t="shared" si="53"/>
        <v>0</v>
      </c>
      <c r="AE100" s="555" t="s">
        <v>1210</v>
      </c>
      <c r="AF100" s="346">
        <v>0</v>
      </c>
      <c r="AG100" s="312"/>
      <c r="AH100" s="312"/>
      <c r="AI100" s="312"/>
      <c r="AJ100" s="304"/>
      <c r="AK100" s="315"/>
      <c r="AL100" s="300"/>
      <c r="AM100" s="300"/>
      <c r="AN100" s="304"/>
      <c r="AO100" s="316"/>
      <c r="AP100" s="312"/>
      <c r="AQ100" s="312"/>
      <c r="AR100" s="304"/>
      <c r="AS100" s="316"/>
      <c r="AT100" s="312"/>
      <c r="AU100" s="445"/>
      <c r="AV100" s="312"/>
      <c r="AW100" s="312"/>
      <c r="AX100" s="312"/>
      <c r="AY100" s="312"/>
      <c r="AZ100" s="304"/>
      <c r="BA100" s="263"/>
      <c r="BB100" s="252"/>
      <c r="BC100" s="252"/>
      <c r="BD100" s="269"/>
      <c r="BE100" s="252"/>
      <c r="BF100" s="265"/>
      <c r="BG100" s="252"/>
      <c r="BH100" s="252"/>
      <c r="BI100" s="252"/>
      <c r="BJ100" s="252"/>
      <c r="BK100" s="252"/>
      <c r="BL100" s="252"/>
      <c r="BM100" s="263"/>
      <c r="BN100" s="252"/>
      <c r="BO100" s="265"/>
    </row>
    <row r="101" spans="7:67" ht="13.5" thickBot="1">
      <c r="G101" s="263"/>
      <c r="H101" s="252"/>
      <c r="I101" s="265"/>
      <c r="J101" s="734"/>
      <c r="K101" s="298">
        <v>10847712.360000001</v>
      </c>
      <c r="L101" s="298">
        <f t="shared" si="59"/>
        <v>10847712.360000001</v>
      </c>
      <c r="M101" s="489">
        <f>IF($K$6=1,K101,L101)</f>
        <v>10847712.360000001</v>
      </c>
      <c r="N101" s="491" t="s">
        <v>194</v>
      </c>
      <c r="O101" s="300"/>
      <c r="P101" s="300"/>
      <c r="Q101" s="300"/>
      <c r="R101" s="707" t="str">
        <f t="shared" ref="R101:R123" si="60">$R$98&amp;S101</f>
        <v>Hydro Decom Pymt40755</v>
      </c>
      <c r="S101" s="713">
        <f>S73</f>
        <v>40755</v>
      </c>
      <c r="T101" s="736">
        <v>2</v>
      </c>
      <c r="U101" s="290" t="str">
        <f t="shared" ref="U101:U123" si="61">VLOOKUP(T101,$S$12:$T$15,2,0)</f>
        <v>Actuals</v>
      </c>
      <c r="V101" s="545" t="s">
        <v>1210</v>
      </c>
      <c r="W101" s="547">
        <v>0</v>
      </c>
      <c r="X101" s="547">
        <v>0</v>
      </c>
      <c r="Y101" s="304">
        <f t="shared" si="52"/>
        <v>0</v>
      </c>
      <c r="Z101" s="282" t="s">
        <v>164</v>
      </c>
      <c r="AA101" s="282" t="s">
        <v>58</v>
      </c>
      <c r="AB101" s="547">
        <v>-240880.46</v>
      </c>
      <c r="AC101" s="300">
        <f t="shared" si="55"/>
        <v>-240880.46</v>
      </c>
      <c r="AD101" s="304">
        <f t="shared" si="53"/>
        <v>-240880.46</v>
      </c>
      <c r="AE101" s="555"/>
      <c r="AF101" s="347">
        <v>0</v>
      </c>
      <c r="AG101" s="312"/>
      <c r="AH101" s="312"/>
      <c r="AI101" s="312"/>
      <c r="AJ101" s="304"/>
      <c r="AK101" s="315"/>
      <c r="AL101" s="300"/>
      <c r="AM101" s="300"/>
      <c r="AN101" s="304"/>
      <c r="AO101" s="316"/>
      <c r="AP101" s="312"/>
      <c r="AQ101" s="312"/>
      <c r="AR101" s="304"/>
      <c r="AS101" s="316"/>
      <c r="AT101" s="312"/>
      <c r="AU101" s="445"/>
      <c r="AV101" s="312"/>
      <c r="AW101" s="312"/>
      <c r="AX101" s="312"/>
      <c r="AY101" s="312"/>
      <c r="AZ101" s="304"/>
      <c r="BA101" s="263"/>
      <c r="BB101" s="252"/>
      <c r="BC101" s="252"/>
      <c r="BD101" s="269"/>
      <c r="BE101" s="252"/>
      <c r="BF101" s="265"/>
      <c r="BG101" s="252"/>
      <c r="BH101" s="252"/>
      <c r="BI101" s="252"/>
      <c r="BJ101" s="252"/>
      <c r="BK101" s="252"/>
      <c r="BL101" s="252"/>
      <c r="BM101" s="263"/>
      <c r="BN101" s="252"/>
      <c r="BO101" s="265"/>
    </row>
    <row r="102" spans="7:67" ht="13.5" thickBot="1">
      <c r="G102" s="263"/>
      <c r="H102" s="252"/>
      <c r="I102" s="265"/>
      <c r="J102" s="734"/>
      <c r="K102" s="300"/>
      <c r="L102" s="300"/>
      <c r="M102" s="481"/>
      <c r="N102" s="336" t="s">
        <v>21</v>
      </c>
      <c r="O102" s="300" t="s">
        <v>858</v>
      </c>
      <c r="P102" s="300">
        <v>236225.24</v>
      </c>
      <c r="Q102" s="300">
        <v>75648.192030704973</v>
      </c>
      <c r="R102" s="707" t="str">
        <f t="shared" si="60"/>
        <v>Hydro Decom Pymt40786</v>
      </c>
      <c r="S102" s="713">
        <f>EOMONTH(S101,1)</f>
        <v>40786</v>
      </c>
      <c r="T102" s="736">
        <v>2</v>
      </c>
      <c r="U102" s="290" t="str">
        <f t="shared" si="61"/>
        <v>Actuals</v>
      </c>
      <c r="V102" s="545"/>
      <c r="W102" s="298">
        <v>0</v>
      </c>
      <c r="X102" s="298">
        <v>0</v>
      </c>
      <c r="Y102" s="304">
        <f t="shared" si="52"/>
        <v>0</v>
      </c>
      <c r="Z102" s="282" t="s">
        <v>165</v>
      </c>
      <c r="AA102" s="282" t="s">
        <v>59</v>
      </c>
      <c r="AB102" s="547">
        <v>-460258.86</v>
      </c>
      <c r="AC102" s="300">
        <f t="shared" si="55"/>
        <v>-460258.86</v>
      </c>
      <c r="AD102" s="304">
        <f t="shared" si="53"/>
        <v>-460258.86</v>
      </c>
      <c r="AE102" s="555"/>
      <c r="AF102" s="346"/>
      <c r="AG102" s="312"/>
      <c r="AH102" s="312"/>
      <c r="AI102" s="312"/>
      <c r="AJ102" s="304"/>
      <c r="AK102" s="315"/>
      <c r="AL102" s="300"/>
      <c r="AM102" s="300"/>
      <c r="AN102" s="304"/>
      <c r="AO102" s="316"/>
      <c r="AP102" s="312"/>
      <c r="AQ102" s="312"/>
      <c r="AR102" s="304"/>
      <c r="AS102" s="316"/>
      <c r="AT102" s="312"/>
      <c r="AU102" s="445"/>
      <c r="AV102" s="312"/>
      <c r="AW102" s="312"/>
      <c r="AX102" s="312"/>
      <c r="AY102" s="312"/>
      <c r="AZ102" s="304"/>
      <c r="BA102" s="805"/>
      <c r="BB102" s="277"/>
      <c r="BC102" s="277"/>
      <c r="BD102" s="269"/>
      <c r="BE102" s="252"/>
      <c r="BF102" s="265"/>
      <c r="BG102" s="252"/>
      <c r="BH102" s="252"/>
      <c r="BI102" s="252"/>
      <c r="BJ102" s="252"/>
      <c r="BK102" s="252"/>
      <c r="BL102" s="252"/>
      <c r="BM102" s="263"/>
      <c r="BN102" s="252"/>
      <c r="BO102" s="265"/>
    </row>
    <row r="103" spans="7:67" ht="13.5" thickBot="1">
      <c r="G103" s="263"/>
      <c r="H103" s="252"/>
      <c r="I103" s="265"/>
      <c r="J103" s="734"/>
      <c r="K103" s="300"/>
      <c r="L103" s="300"/>
      <c r="M103" s="481"/>
      <c r="N103" s="336" t="s">
        <v>37</v>
      </c>
      <c r="O103" s="300" t="s">
        <v>859</v>
      </c>
      <c r="P103" s="300">
        <v>270081.91999999998</v>
      </c>
      <c r="Q103" s="300">
        <v>273367.04027337721</v>
      </c>
      <c r="R103" s="707" t="str">
        <f t="shared" si="60"/>
        <v>Hydro Decom Pymt40816</v>
      </c>
      <c r="S103" s="713">
        <f t="shared" ref="S103:S123" si="62">EOMONTH(S102,1)</f>
        <v>40816</v>
      </c>
      <c r="T103" s="736">
        <v>2</v>
      </c>
      <c r="U103" s="290" t="str">
        <f t="shared" si="61"/>
        <v>Actuals</v>
      </c>
      <c r="V103" s="545"/>
      <c r="W103" s="547"/>
      <c r="X103" s="547"/>
      <c r="Y103" s="304">
        <f t="shared" si="52"/>
        <v>0</v>
      </c>
      <c r="Z103" s="282"/>
      <c r="AA103" s="282"/>
      <c r="AB103" s="298">
        <v>-701139.32</v>
      </c>
      <c r="AC103" s="298">
        <f t="shared" si="55"/>
        <v>-701139.32</v>
      </c>
      <c r="AD103" s="304">
        <f t="shared" si="53"/>
        <v>-701139.32</v>
      </c>
      <c r="AE103" s="555"/>
      <c r="AF103" s="346"/>
      <c r="AG103" s="312"/>
      <c r="AH103" s="312"/>
      <c r="AI103" s="312"/>
      <c r="AJ103" s="304"/>
      <c r="AK103" s="315"/>
      <c r="AL103" s="300"/>
      <c r="AM103" s="300"/>
      <c r="AN103" s="304"/>
      <c r="AO103" s="316"/>
      <c r="AP103" s="312"/>
      <c r="AQ103" s="312"/>
      <c r="AR103" s="304"/>
      <c r="AS103" s="316"/>
      <c r="AT103" s="312"/>
      <c r="AU103" s="445"/>
      <c r="AV103" s="312"/>
      <c r="AW103" s="312"/>
      <c r="AX103" s="312"/>
      <c r="AY103" s="312"/>
      <c r="AZ103" s="304"/>
      <c r="BA103" s="263"/>
      <c r="BB103" s="252"/>
      <c r="BC103" s="252"/>
      <c r="BD103" s="269"/>
      <c r="BE103" s="269"/>
      <c r="BF103" s="1024"/>
      <c r="BG103" s="252"/>
      <c r="BH103" s="252"/>
      <c r="BI103" s="252"/>
      <c r="BJ103" s="252"/>
      <c r="BK103" s="252"/>
      <c r="BL103" s="252"/>
      <c r="BM103" s="263"/>
      <c r="BN103" s="252"/>
      <c r="BO103" s="265"/>
    </row>
    <row r="104" spans="7:67" ht="13.5" thickBot="1">
      <c r="G104" s="263"/>
      <c r="H104" s="252"/>
      <c r="I104" s="265"/>
      <c r="J104" s="734" t="s">
        <v>166</v>
      </c>
      <c r="K104" s="300">
        <v>0</v>
      </c>
      <c r="L104" s="300">
        <f t="shared" si="59"/>
        <v>0</v>
      </c>
      <c r="M104" s="481">
        <f>IF($K$6=1,K104,L104)</f>
        <v>0</v>
      </c>
      <c r="N104" s="336" t="s">
        <v>24</v>
      </c>
      <c r="O104" s="300" t="s">
        <v>860</v>
      </c>
      <c r="P104" s="300">
        <v>777880.01</v>
      </c>
      <c r="Q104" s="300">
        <v>248067.69701026744</v>
      </c>
      <c r="R104" s="707" t="str">
        <f t="shared" si="60"/>
        <v>Hydro Decom Pymt40847</v>
      </c>
      <c r="S104" s="713">
        <f t="shared" si="62"/>
        <v>40847</v>
      </c>
      <c r="T104" s="736">
        <v>2</v>
      </c>
      <c r="U104" s="290" t="str">
        <f t="shared" si="61"/>
        <v>Actuals</v>
      </c>
      <c r="V104" s="545"/>
      <c r="W104" s="547"/>
      <c r="X104" s="547"/>
      <c r="Y104" s="304">
        <f t="shared" si="52"/>
        <v>0</v>
      </c>
      <c r="Z104" s="282"/>
      <c r="AA104" s="282"/>
      <c r="AB104" s="547"/>
      <c r="AC104" s="300">
        <f t="shared" si="55"/>
        <v>0</v>
      </c>
      <c r="AD104" s="304">
        <f t="shared" si="53"/>
        <v>0</v>
      </c>
      <c r="AE104" s="555" t="s">
        <v>1014</v>
      </c>
      <c r="AF104" s="346">
        <v>-1306603.0320434968</v>
      </c>
      <c r="AG104" s="312"/>
      <c r="AH104" s="312"/>
      <c r="AI104" s="312"/>
      <c r="AJ104" s="304"/>
      <c r="AK104" s="315"/>
      <c r="AL104" s="300"/>
      <c r="AM104" s="300"/>
      <c r="AN104" s="304"/>
      <c r="AO104" s="316"/>
      <c r="AP104" s="312"/>
      <c r="AQ104" s="312"/>
      <c r="AR104" s="304"/>
      <c r="AS104" s="316"/>
      <c r="AT104" s="312"/>
      <c r="AU104" s="445"/>
      <c r="AV104" s="312"/>
      <c r="AW104" s="312"/>
      <c r="AX104" s="312"/>
      <c r="AY104" s="312"/>
      <c r="AZ104" s="304"/>
      <c r="BA104" s="263"/>
      <c r="BB104" s="252"/>
      <c r="BC104" s="252"/>
      <c r="BD104" s="269"/>
      <c r="BE104" s="269"/>
      <c r="BF104" s="1024"/>
      <c r="BG104" s="252"/>
      <c r="BH104" s="252"/>
      <c r="BI104" s="252"/>
      <c r="BJ104" s="252"/>
      <c r="BK104" s="252"/>
      <c r="BL104" s="252"/>
      <c r="BM104" s="263"/>
      <c r="BN104" s="252"/>
      <c r="BO104" s="265"/>
    </row>
    <row r="105" spans="7:67" ht="13.5" thickBot="1">
      <c r="G105" s="263"/>
      <c r="H105" s="252"/>
      <c r="I105" s="265"/>
      <c r="J105" s="734"/>
      <c r="K105" s="298">
        <v>0</v>
      </c>
      <c r="L105" s="298">
        <f t="shared" si="59"/>
        <v>0</v>
      </c>
      <c r="M105" s="489">
        <f>IF($K$6=1,K105,L105)</f>
        <v>0</v>
      </c>
      <c r="N105" s="336" t="s">
        <v>37</v>
      </c>
      <c r="O105" s="300" t="s">
        <v>861</v>
      </c>
      <c r="P105" s="300">
        <v>1265577.4099999999</v>
      </c>
      <c r="Q105" s="300">
        <v>1259258.4779669174</v>
      </c>
      <c r="R105" s="707" t="str">
        <f t="shared" si="60"/>
        <v>Hydro Decom Pymt40877</v>
      </c>
      <c r="S105" s="713">
        <f t="shared" si="62"/>
        <v>40877</v>
      </c>
      <c r="T105" s="736">
        <v>2</v>
      </c>
      <c r="U105" s="290" t="str">
        <f t="shared" si="61"/>
        <v>Actuals</v>
      </c>
      <c r="V105" s="545" t="s">
        <v>1014</v>
      </c>
      <c r="W105" s="547">
        <v>-1081322.1399999999</v>
      </c>
      <c r="X105" s="547">
        <v>-1081322.1399999999</v>
      </c>
      <c r="Y105" s="304">
        <f t="shared" si="52"/>
        <v>-1081322.1399999999</v>
      </c>
      <c r="Z105" s="282"/>
      <c r="AA105" s="282"/>
      <c r="AB105" s="547"/>
      <c r="AC105" s="300">
        <f t="shared" si="55"/>
        <v>0</v>
      </c>
      <c r="AD105" s="304">
        <f t="shared" si="53"/>
        <v>0</v>
      </c>
      <c r="AE105" s="555" t="s">
        <v>1015</v>
      </c>
      <c r="AF105" s="346">
        <v>-3248496.1837206157</v>
      </c>
      <c r="AG105" s="312"/>
      <c r="AH105" s="312"/>
      <c r="AI105" s="312"/>
      <c r="AJ105" s="304"/>
      <c r="AK105" s="315"/>
      <c r="AL105" s="300"/>
      <c r="AM105" s="300"/>
      <c r="AN105" s="304"/>
      <c r="AO105" s="316"/>
      <c r="AP105" s="312"/>
      <c r="AQ105" s="312"/>
      <c r="AR105" s="304"/>
      <c r="AS105" s="316"/>
      <c r="AT105" s="312"/>
      <c r="AU105" s="445"/>
      <c r="AV105" s="312"/>
      <c r="AW105" s="312"/>
      <c r="AX105" s="312"/>
      <c r="AY105" s="312"/>
      <c r="AZ105" s="304"/>
      <c r="BA105" s="263"/>
      <c r="BB105" s="252"/>
      <c r="BC105" s="252"/>
      <c r="BD105" s="269"/>
      <c r="BE105" s="269"/>
      <c r="BF105" s="1024"/>
      <c r="BG105" s="252"/>
      <c r="BH105" s="252"/>
      <c r="BI105" s="252"/>
      <c r="BJ105" s="252"/>
      <c r="BK105" s="252"/>
      <c r="BL105" s="252"/>
      <c r="BM105" s="263"/>
      <c r="BN105" s="252"/>
      <c r="BO105" s="265"/>
    </row>
    <row r="106" spans="7:67" ht="13.5" thickBot="1">
      <c r="G106" s="263"/>
      <c r="H106" s="252"/>
      <c r="I106" s="265"/>
      <c r="J106" s="734"/>
      <c r="K106" s="300"/>
      <c r="L106" s="300"/>
      <c r="M106" s="481"/>
      <c r="N106" s="336" t="s">
        <v>30</v>
      </c>
      <c r="O106" s="300" t="s">
        <v>862</v>
      </c>
      <c r="P106" s="300">
        <v>799.41</v>
      </c>
      <c r="Q106" s="300">
        <v>727.89</v>
      </c>
      <c r="R106" s="707" t="str">
        <f t="shared" si="60"/>
        <v>Hydro Decom Pymt40908</v>
      </c>
      <c r="S106" s="713">
        <f t="shared" si="62"/>
        <v>40908</v>
      </c>
      <c r="T106" s="736">
        <v>2</v>
      </c>
      <c r="U106" s="290" t="str">
        <f t="shared" si="61"/>
        <v>Actuals</v>
      </c>
      <c r="V106" s="545" t="s">
        <v>1015</v>
      </c>
      <c r="W106" s="547">
        <v>-2728091.9350000001</v>
      </c>
      <c r="X106" s="547">
        <v>-2728091.9350000001</v>
      </c>
      <c r="Y106" s="304">
        <f t="shared" si="52"/>
        <v>-2728091.9350000001</v>
      </c>
      <c r="Z106" s="282" t="s">
        <v>166</v>
      </c>
      <c r="AA106" s="282" t="s">
        <v>63</v>
      </c>
      <c r="AB106" s="547">
        <v>0</v>
      </c>
      <c r="AC106" s="300">
        <f t="shared" si="55"/>
        <v>0</v>
      </c>
      <c r="AD106" s="304">
        <f t="shared" si="53"/>
        <v>0</v>
      </c>
      <c r="AE106" s="555" t="s">
        <v>1211</v>
      </c>
      <c r="AF106" s="346">
        <v>0</v>
      </c>
      <c r="AG106" s="312"/>
      <c r="AH106" s="312"/>
      <c r="AI106" s="312"/>
      <c r="AJ106" s="304"/>
      <c r="AK106" s="315"/>
      <c r="AL106" s="300"/>
      <c r="AM106" s="300"/>
      <c r="AN106" s="304"/>
      <c r="AO106" s="316"/>
      <c r="AP106" s="312"/>
      <c r="AQ106" s="312"/>
      <c r="AR106" s="304"/>
      <c r="AS106" s="316"/>
      <c r="AT106" s="312"/>
      <c r="AU106" s="445"/>
      <c r="AV106" s="312"/>
      <c r="AW106" s="312"/>
      <c r="AX106" s="312"/>
      <c r="AY106" s="312"/>
      <c r="AZ106" s="304"/>
      <c r="BA106" s="263"/>
      <c r="BB106" s="252"/>
      <c r="BC106" s="252"/>
      <c r="BD106" s="269"/>
      <c r="BE106" s="252"/>
      <c r="BF106" s="265"/>
      <c r="BG106" s="252"/>
      <c r="BH106" s="252"/>
      <c r="BI106" s="252"/>
      <c r="BJ106" s="252"/>
      <c r="BK106" s="252"/>
      <c r="BL106" s="252"/>
      <c r="BM106" s="263"/>
      <c r="BN106" s="252"/>
      <c r="BO106" s="265"/>
    </row>
    <row r="107" spans="7:67" ht="13.5" thickBot="1">
      <c r="G107" s="263"/>
      <c r="H107" s="252"/>
      <c r="I107" s="265"/>
      <c r="J107" s="734"/>
      <c r="K107" s="300"/>
      <c r="L107" s="300"/>
      <c r="M107" s="481"/>
      <c r="N107" s="336" t="s">
        <v>26</v>
      </c>
      <c r="O107" s="300" t="s">
        <v>863</v>
      </c>
      <c r="P107" s="300">
        <v>111162.73</v>
      </c>
      <c r="Q107" s="300">
        <v>121365.1266825307</v>
      </c>
      <c r="R107" s="707" t="str">
        <f t="shared" si="60"/>
        <v>Hydro Decom Pymt40939</v>
      </c>
      <c r="S107" s="713">
        <f t="shared" si="62"/>
        <v>40939</v>
      </c>
      <c r="T107" s="736">
        <v>2</v>
      </c>
      <c r="U107" s="290" t="str">
        <f t="shared" si="61"/>
        <v>Actuals</v>
      </c>
      <c r="V107" s="545" t="s">
        <v>1211</v>
      </c>
      <c r="W107" s="547">
        <v>0</v>
      </c>
      <c r="X107" s="547">
        <v>0</v>
      </c>
      <c r="Y107" s="304">
        <f t="shared" ref="Y107:Y132" si="63">IF($W$6=1,W107,X107)</f>
        <v>0</v>
      </c>
      <c r="Z107" s="282"/>
      <c r="AA107" s="282"/>
      <c r="AB107" s="298">
        <v>0</v>
      </c>
      <c r="AC107" s="298">
        <f t="shared" si="55"/>
        <v>0</v>
      </c>
      <c r="AD107" s="304">
        <f t="shared" ref="AD107:AD132" si="64">IF($AB$6=1,AB107,AC107)</f>
        <v>0</v>
      </c>
      <c r="AE107" s="555" t="s">
        <v>1016</v>
      </c>
      <c r="AF107" s="346">
        <v>-6869628.1974312123</v>
      </c>
      <c r="AG107" s="312"/>
      <c r="AH107" s="312"/>
      <c r="AI107" s="312"/>
      <c r="AJ107" s="304"/>
      <c r="AK107" s="315"/>
      <c r="AL107" s="300"/>
      <c r="AM107" s="300"/>
      <c r="AN107" s="304"/>
      <c r="AO107" s="316"/>
      <c r="AP107" s="312"/>
      <c r="AQ107" s="312"/>
      <c r="AR107" s="304"/>
      <c r="AS107" s="316"/>
      <c r="AT107" s="312"/>
      <c r="AU107" s="445"/>
      <c r="AV107" s="312"/>
      <c r="AW107" s="312"/>
      <c r="AX107" s="312"/>
      <c r="AY107" s="312"/>
      <c r="AZ107" s="304"/>
      <c r="BA107" s="263"/>
      <c r="BB107" s="252"/>
      <c r="BC107" s="252"/>
      <c r="BD107" s="269"/>
      <c r="BE107" s="252"/>
      <c r="BF107" s="265"/>
      <c r="BG107" s="252"/>
      <c r="BH107" s="252"/>
      <c r="BI107" s="252"/>
      <c r="BJ107" s="252"/>
      <c r="BK107" s="252"/>
      <c r="BL107" s="252"/>
      <c r="BM107" s="263"/>
      <c r="BN107" s="252"/>
      <c r="BO107" s="265"/>
    </row>
    <row r="108" spans="7:67" ht="13.5" thickBot="1">
      <c r="G108" s="263"/>
      <c r="H108" s="252"/>
      <c r="I108" s="265"/>
      <c r="J108" s="734" t="s">
        <v>167</v>
      </c>
      <c r="K108" s="300">
        <v>1418686.85</v>
      </c>
      <c r="L108" s="300">
        <f t="shared" si="59"/>
        <v>1418686.85</v>
      </c>
      <c r="M108" s="481">
        <f t="shared" ref="M108:M116" si="65">IF($K$6=1,K108,L108)</f>
        <v>1418686.85</v>
      </c>
      <c r="N108" s="336" t="s">
        <v>28</v>
      </c>
      <c r="O108" s="300" t="s">
        <v>864</v>
      </c>
      <c r="P108" s="300">
        <v>541785.71</v>
      </c>
      <c r="Q108" s="300">
        <v>658172.048712919</v>
      </c>
      <c r="R108" s="707" t="str">
        <f t="shared" si="60"/>
        <v>Hydro Decom Pymt40968</v>
      </c>
      <c r="S108" s="713">
        <f t="shared" si="62"/>
        <v>40968</v>
      </c>
      <c r="T108" s="736">
        <v>2</v>
      </c>
      <c r="U108" s="290" t="str">
        <f t="shared" si="61"/>
        <v>Actuals</v>
      </c>
      <c r="V108" s="545" t="s">
        <v>1016</v>
      </c>
      <c r="W108" s="547">
        <v>-6777958.5650000004</v>
      </c>
      <c r="X108" s="547">
        <v>-6777958.5650000004</v>
      </c>
      <c r="Y108" s="304">
        <f t="shared" si="63"/>
        <v>-6777958.5650000004</v>
      </c>
      <c r="Z108" s="282"/>
      <c r="AA108" s="282"/>
      <c r="AB108" s="547"/>
      <c r="AC108" s="300">
        <f t="shared" si="55"/>
        <v>0</v>
      </c>
      <c r="AD108" s="304">
        <f t="shared" si="64"/>
        <v>0</v>
      </c>
      <c r="AE108" s="555" t="s">
        <v>1017</v>
      </c>
      <c r="AF108" s="346">
        <v>-13104869.990453124</v>
      </c>
      <c r="AG108" s="312"/>
      <c r="AH108" s="312"/>
      <c r="AI108" s="312"/>
      <c r="AJ108" s="304"/>
      <c r="AK108" s="315"/>
      <c r="AL108" s="300"/>
      <c r="AM108" s="300"/>
      <c r="AN108" s="304"/>
      <c r="AO108" s="316"/>
      <c r="AP108" s="312"/>
      <c r="AQ108" s="312"/>
      <c r="AR108" s="304"/>
      <c r="AS108" s="316"/>
      <c r="AT108" s="312"/>
      <c r="AU108" s="445"/>
      <c r="AV108" s="312"/>
      <c r="AW108" s="312"/>
      <c r="AX108" s="312"/>
      <c r="AY108" s="312"/>
      <c r="AZ108" s="304"/>
      <c r="BA108" s="263"/>
      <c r="BB108" s="252"/>
      <c r="BC108" s="252"/>
      <c r="BD108" s="269"/>
      <c r="BE108" s="252"/>
      <c r="BF108" s="265"/>
      <c r="BG108" s="252"/>
      <c r="BH108" s="252"/>
      <c r="BI108" s="252"/>
      <c r="BJ108" s="252"/>
      <c r="BK108" s="252"/>
      <c r="BL108" s="252"/>
      <c r="BM108" s="263"/>
      <c r="BN108" s="252"/>
      <c r="BO108" s="265"/>
    </row>
    <row r="109" spans="7:67" ht="13.5" thickBot="1">
      <c r="G109" s="263"/>
      <c r="H109" s="252"/>
      <c r="I109" s="265"/>
      <c r="J109" s="734" t="s">
        <v>168</v>
      </c>
      <c r="K109" s="300">
        <v>3400873.2234009998</v>
      </c>
      <c r="L109" s="300">
        <f t="shared" si="59"/>
        <v>3400873.2234009998</v>
      </c>
      <c r="M109" s="481">
        <f t="shared" si="65"/>
        <v>3400873.2234009998</v>
      </c>
      <c r="N109" s="336" t="s">
        <v>34</v>
      </c>
      <c r="O109" s="300" t="s">
        <v>865</v>
      </c>
      <c r="P109" s="300">
        <v>4741.8999999999996</v>
      </c>
      <c r="Q109" s="300">
        <v>4783.72</v>
      </c>
      <c r="R109" s="707" t="str">
        <f t="shared" si="60"/>
        <v>Hydro Decom Pymt40999</v>
      </c>
      <c r="S109" s="713">
        <f t="shared" si="62"/>
        <v>40999</v>
      </c>
      <c r="T109" s="736">
        <v>2</v>
      </c>
      <c r="U109" s="290" t="str">
        <f t="shared" si="61"/>
        <v>Actuals</v>
      </c>
      <c r="V109" s="545" t="s">
        <v>1017</v>
      </c>
      <c r="W109" s="547">
        <v>-10882068.705</v>
      </c>
      <c r="X109" s="547">
        <v>-10882068.705</v>
      </c>
      <c r="Y109" s="304">
        <f t="shared" si="63"/>
        <v>-10882068.705</v>
      </c>
      <c r="Z109" s="282"/>
      <c r="AA109" s="282"/>
      <c r="AB109" s="547"/>
      <c r="AC109" s="300">
        <f t="shared" si="55"/>
        <v>0</v>
      </c>
      <c r="AD109" s="304">
        <f t="shared" si="64"/>
        <v>0</v>
      </c>
      <c r="AE109" s="555" t="s">
        <v>1018</v>
      </c>
      <c r="AF109" s="346">
        <v>-13151.637499999986</v>
      </c>
      <c r="AG109" s="312"/>
      <c r="AH109" s="312"/>
      <c r="AI109" s="312"/>
      <c r="AJ109" s="304"/>
      <c r="AK109" s="315"/>
      <c r="AL109" s="300"/>
      <c r="AM109" s="300"/>
      <c r="AN109" s="304"/>
      <c r="AO109" s="316"/>
      <c r="AP109" s="312"/>
      <c r="AQ109" s="312"/>
      <c r="AR109" s="304"/>
      <c r="AS109" s="316"/>
      <c r="AT109" s="312"/>
      <c r="AU109" s="445"/>
      <c r="AV109" s="312"/>
      <c r="AW109" s="312"/>
      <c r="AX109" s="312"/>
      <c r="AY109" s="312"/>
      <c r="AZ109" s="304"/>
      <c r="BA109" s="805"/>
      <c r="BB109" s="277"/>
      <c r="BC109" s="277"/>
      <c r="BD109" s="269"/>
      <c r="BE109" s="252"/>
      <c r="BF109" s="265"/>
      <c r="BG109" s="252"/>
      <c r="BH109" s="252"/>
      <c r="BI109" s="252"/>
      <c r="BJ109" s="252"/>
      <c r="BK109" s="252"/>
      <c r="BL109" s="252"/>
      <c r="BM109" s="263"/>
      <c r="BN109" s="252"/>
      <c r="BO109" s="265"/>
    </row>
    <row r="110" spans="7:67" ht="13.5" thickBot="1">
      <c r="G110" s="263"/>
      <c r="H110" s="252"/>
      <c r="I110" s="265"/>
      <c r="J110" s="734" t="s">
        <v>169</v>
      </c>
      <c r="K110" s="300">
        <v>7957177.1699999999</v>
      </c>
      <c r="L110" s="300">
        <f t="shared" si="59"/>
        <v>7957177.1699999999</v>
      </c>
      <c r="M110" s="481">
        <f t="shared" si="65"/>
        <v>7957177.1699999999</v>
      </c>
      <c r="N110" s="336" t="s">
        <v>195</v>
      </c>
      <c r="O110" s="300"/>
      <c r="P110" s="298">
        <v>3208254.33</v>
      </c>
      <c r="Q110" s="298">
        <v>2641390.1926767169</v>
      </c>
      <c r="R110" s="707" t="str">
        <f t="shared" si="60"/>
        <v>Hydro Decom Pymt41029</v>
      </c>
      <c r="S110" s="713">
        <f t="shared" si="62"/>
        <v>41029</v>
      </c>
      <c r="T110" s="736">
        <v>1</v>
      </c>
      <c r="U110" s="290" t="str">
        <f t="shared" si="61"/>
        <v>As Filed</v>
      </c>
      <c r="V110" s="545" t="s">
        <v>1018</v>
      </c>
      <c r="W110" s="547">
        <v>-11759.514999999999</v>
      </c>
      <c r="X110" s="547">
        <v>-11759.514999999999</v>
      </c>
      <c r="Y110" s="304">
        <f t="shared" si="63"/>
        <v>-11759.514999999999</v>
      </c>
      <c r="Z110" s="282" t="s">
        <v>167</v>
      </c>
      <c r="AA110" s="282" t="s">
        <v>74</v>
      </c>
      <c r="AB110" s="547">
        <v>-1199434.76</v>
      </c>
      <c r="AC110" s="300">
        <f t="shared" si="55"/>
        <v>-1199434.76</v>
      </c>
      <c r="AD110" s="304">
        <f t="shared" si="64"/>
        <v>-1199434.76</v>
      </c>
      <c r="AE110" s="555" t="s">
        <v>1019</v>
      </c>
      <c r="AF110" s="346">
        <v>-1687529.3594669192</v>
      </c>
      <c r="AG110" s="312"/>
      <c r="AH110" s="312"/>
      <c r="AI110" s="312"/>
      <c r="AJ110" s="304"/>
      <c r="AK110" s="315"/>
      <c r="AL110" s="300"/>
      <c r="AM110" s="300"/>
      <c r="AN110" s="304"/>
      <c r="AO110" s="316"/>
      <c r="AP110" s="312"/>
      <c r="AQ110" s="312"/>
      <c r="AR110" s="304"/>
      <c r="AS110" s="316"/>
      <c r="AT110" s="312"/>
      <c r="AU110" s="445"/>
      <c r="AV110" s="312"/>
      <c r="AW110" s="312"/>
      <c r="AX110" s="312"/>
      <c r="AY110" s="312"/>
      <c r="AZ110" s="304"/>
      <c r="BA110" s="263"/>
      <c r="BB110" s="252"/>
      <c r="BC110" s="252"/>
      <c r="BD110" s="269"/>
      <c r="BE110" s="269"/>
      <c r="BF110" s="1024"/>
      <c r="BG110" s="252"/>
      <c r="BH110" s="252"/>
      <c r="BI110" s="252"/>
      <c r="BJ110" s="252"/>
      <c r="BK110" s="252"/>
      <c r="BL110" s="252"/>
      <c r="BM110" s="263"/>
      <c r="BN110" s="252"/>
      <c r="BO110" s="265"/>
    </row>
    <row r="111" spans="7:67" ht="13.5" thickBot="1">
      <c r="G111" s="263"/>
      <c r="H111" s="252"/>
      <c r="I111" s="265"/>
      <c r="J111" s="734" t="s">
        <v>170</v>
      </c>
      <c r="K111" s="300">
        <v>16612597.41</v>
      </c>
      <c r="L111" s="300">
        <f t="shared" si="59"/>
        <v>16612597.41</v>
      </c>
      <c r="M111" s="481">
        <f t="shared" si="65"/>
        <v>16612597.41</v>
      </c>
      <c r="N111" s="336"/>
      <c r="O111" s="300"/>
      <c r="P111" s="300"/>
      <c r="Q111" s="300"/>
      <c r="R111" s="707" t="str">
        <f t="shared" si="60"/>
        <v>Hydro Decom Pymt41060</v>
      </c>
      <c r="S111" s="713">
        <f t="shared" si="62"/>
        <v>41060</v>
      </c>
      <c r="T111" s="736">
        <v>1</v>
      </c>
      <c r="U111" s="290" t="str">
        <f t="shared" si="61"/>
        <v>As Filed</v>
      </c>
      <c r="V111" s="545" t="s">
        <v>1019</v>
      </c>
      <c r="W111" s="547">
        <v>-1499813.605</v>
      </c>
      <c r="X111" s="547">
        <v>-1499813.605</v>
      </c>
      <c r="Y111" s="304">
        <f t="shared" si="63"/>
        <v>-1499813.605</v>
      </c>
      <c r="Z111" s="282" t="s">
        <v>168</v>
      </c>
      <c r="AA111" s="282" t="s">
        <v>87</v>
      </c>
      <c r="AB111" s="547">
        <v>-2861226.21</v>
      </c>
      <c r="AC111" s="300">
        <f t="shared" si="55"/>
        <v>-2861226.21</v>
      </c>
      <c r="AD111" s="304">
        <f t="shared" si="64"/>
        <v>-2861226.21</v>
      </c>
      <c r="AE111" s="555" t="s">
        <v>1020</v>
      </c>
      <c r="AF111" s="346">
        <v>-8020580.4523433046</v>
      </c>
      <c r="AG111" s="312"/>
      <c r="AH111" s="312"/>
      <c r="AI111" s="312"/>
      <c r="AJ111" s="304"/>
      <c r="AK111" s="315"/>
      <c r="AL111" s="300"/>
      <c r="AM111" s="300"/>
      <c r="AN111" s="304"/>
      <c r="AO111" s="316"/>
      <c r="AP111" s="312"/>
      <c r="AQ111" s="312"/>
      <c r="AR111" s="304"/>
      <c r="AS111" s="316"/>
      <c r="AT111" s="312"/>
      <c r="AU111" s="445"/>
      <c r="AV111" s="312"/>
      <c r="AW111" s="312"/>
      <c r="AX111" s="312"/>
      <c r="AY111" s="312"/>
      <c r="AZ111" s="304"/>
      <c r="BA111" s="263"/>
      <c r="BB111" s="252"/>
      <c r="BC111" s="252"/>
      <c r="BD111" s="269"/>
      <c r="BE111" s="252"/>
      <c r="BF111" s="265"/>
      <c r="BG111" s="252"/>
      <c r="BH111" s="252"/>
      <c r="BI111" s="252"/>
      <c r="BJ111" s="252"/>
      <c r="BK111" s="252"/>
      <c r="BL111" s="252"/>
      <c r="BM111" s="263"/>
      <c r="BN111" s="252"/>
      <c r="BO111" s="265"/>
    </row>
    <row r="112" spans="7:67" ht="13.5" thickBot="1">
      <c r="G112" s="263"/>
      <c r="H112" s="252"/>
      <c r="I112" s="265"/>
      <c r="J112" s="734" t="s">
        <v>171</v>
      </c>
      <c r="K112" s="300">
        <v>18701.759999999998</v>
      </c>
      <c r="L112" s="300">
        <f t="shared" si="59"/>
        <v>18701.759999999998</v>
      </c>
      <c r="M112" s="481">
        <f t="shared" si="65"/>
        <v>18701.759999999998</v>
      </c>
      <c r="N112" s="491" t="s">
        <v>367</v>
      </c>
      <c r="O112" s="300"/>
      <c r="P112" s="298">
        <v>36442843.949999966</v>
      </c>
      <c r="Q112" s="298">
        <v>38367111.096213341</v>
      </c>
      <c r="R112" s="707" t="str">
        <f t="shared" si="60"/>
        <v>Hydro Decom Pymt41090</v>
      </c>
      <c r="S112" s="713">
        <f t="shared" si="62"/>
        <v>41090</v>
      </c>
      <c r="T112" s="736">
        <v>1</v>
      </c>
      <c r="U112" s="290" t="str">
        <f t="shared" si="61"/>
        <v>As Filed</v>
      </c>
      <c r="V112" s="545" t="s">
        <v>1020</v>
      </c>
      <c r="W112" s="547">
        <v>-6823267.0099999998</v>
      </c>
      <c r="X112" s="547">
        <v>-6823267.0099999998</v>
      </c>
      <c r="Y112" s="304">
        <f t="shared" si="63"/>
        <v>-6823267.0099999998</v>
      </c>
      <c r="Z112" s="282" t="s">
        <v>387</v>
      </c>
      <c r="AA112" s="282" t="s">
        <v>83</v>
      </c>
      <c r="AB112" s="547">
        <v>0</v>
      </c>
      <c r="AC112" s="300">
        <f t="shared" si="55"/>
        <v>0</v>
      </c>
      <c r="AD112" s="304">
        <f t="shared" si="64"/>
        <v>0</v>
      </c>
      <c r="AE112" s="555" t="s">
        <v>1021</v>
      </c>
      <c r="AF112" s="346">
        <v>-43096.816666666666</v>
      </c>
      <c r="AG112" s="312"/>
      <c r="AH112" s="312"/>
      <c r="AI112" s="312"/>
      <c r="AJ112" s="304"/>
      <c r="AK112" s="315"/>
      <c r="AL112" s="300"/>
      <c r="AM112" s="300"/>
      <c r="AN112" s="304"/>
      <c r="AO112" s="316"/>
      <c r="AP112" s="312"/>
      <c r="AQ112" s="312"/>
      <c r="AR112" s="304"/>
      <c r="AS112" s="316"/>
      <c r="AT112" s="312"/>
      <c r="AU112" s="445"/>
      <c r="AV112" s="312"/>
      <c r="AW112" s="312"/>
      <c r="AX112" s="312"/>
      <c r="AY112" s="312"/>
      <c r="AZ112" s="304"/>
      <c r="BA112" s="263"/>
      <c r="BB112" s="252"/>
      <c r="BC112" s="252"/>
      <c r="BD112" s="269"/>
      <c r="BE112" s="252"/>
      <c r="BF112" s="265"/>
      <c r="BG112" s="252"/>
      <c r="BH112" s="252"/>
      <c r="BI112" s="252"/>
      <c r="BJ112" s="252"/>
      <c r="BK112" s="252"/>
      <c r="BL112" s="252"/>
      <c r="BM112" s="263"/>
      <c r="BN112" s="252"/>
      <c r="BO112" s="265"/>
    </row>
    <row r="113" spans="7:67" ht="13.5" thickBot="1">
      <c r="G113" s="263"/>
      <c r="H113" s="252"/>
      <c r="I113" s="265"/>
      <c r="J113" s="734" t="s">
        <v>172</v>
      </c>
      <c r="K113" s="300">
        <v>2820084.06</v>
      </c>
      <c r="L113" s="300">
        <f t="shared" si="59"/>
        <v>2820084.06</v>
      </c>
      <c r="M113" s="481">
        <f t="shared" si="65"/>
        <v>2820084.06</v>
      </c>
      <c r="N113" s="315"/>
      <c r="O113" s="300"/>
      <c r="P113" s="300"/>
      <c r="Q113" s="300"/>
      <c r="R113" s="707" t="str">
        <f t="shared" si="60"/>
        <v>Hydro Decom Pymt41121</v>
      </c>
      <c r="S113" s="713">
        <f t="shared" si="62"/>
        <v>41121</v>
      </c>
      <c r="T113" s="736">
        <v>1</v>
      </c>
      <c r="U113" s="290" t="str">
        <f t="shared" si="61"/>
        <v>As Filed</v>
      </c>
      <c r="V113" s="545" t="s">
        <v>1021</v>
      </c>
      <c r="W113" s="547">
        <v>-33948.93</v>
      </c>
      <c r="X113" s="547">
        <v>-33948.93</v>
      </c>
      <c r="Y113" s="304">
        <f t="shared" si="63"/>
        <v>-33948.93</v>
      </c>
      <c r="Z113" s="282" t="s">
        <v>169</v>
      </c>
      <c r="AA113" s="282" t="s">
        <v>75</v>
      </c>
      <c r="AB113" s="547">
        <v>-6518198.96</v>
      </c>
      <c r="AC113" s="300">
        <f t="shared" si="55"/>
        <v>-6518198.96</v>
      </c>
      <c r="AD113" s="304">
        <f t="shared" si="64"/>
        <v>-6518198.96</v>
      </c>
      <c r="AE113" s="316"/>
      <c r="AF113" s="347">
        <v>-34293955.669625342</v>
      </c>
      <c r="AG113" s="312"/>
      <c r="AH113" s="312"/>
      <c r="AI113" s="312"/>
      <c r="AJ113" s="304"/>
      <c r="AK113" s="315"/>
      <c r="AL113" s="300"/>
      <c r="AM113" s="300"/>
      <c r="AN113" s="304"/>
      <c r="AO113" s="316"/>
      <c r="AP113" s="312"/>
      <c r="AQ113" s="312"/>
      <c r="AR113" s="304"/>
      <c r="AS113" s="316"/>
      <c r="AT113" s="312"/>
      <c r="AU113" s="445"/>
      <c r="AV113" s="312"/>
      <c r="AW113" s="312"/>
      <c r="AX113" s="312"/>
      <c r="AY113" s="312"/>
      <c r="AZ113" s="304"/>
      <c r="BA113" s="805"/>
      <c r="BB113" s="277"/>
      <c r="BC113" s="277"/>
      <c r="BD113" s="269"/>
      <c r="BE113" s="252"/>
      <c r="BF113" s="265"/>
      <c r="BG113" s="252"/>
      <c r="BH113" s="252"/>
      <c r="BI113" s="252"/>
      <c r="BJ113" s="252"/>
      <c r="BK113" s="252"/>
      <c r="BL113" s="252"/>
      <c r="BM113" s="263"/>
      <c r="BN113" s="252"/>
      <c r="BO113" s="265"/>
    </row>
    <row r="114" spans="7:67" ht="13.5" thickBot="1">
      <c r="G114" s="263"/>
      <c r="H114" s="252"/>
      <c r="I114" s="265"/>
      <c r="J114" s="734" t="s">
        <v>173</v>
      </c>
      <c r="K114" s="300">
        <v>8287954.3399999999</v>
      </c>
      <c r="L114" s="300">
        <f t="shared" si="59"/>
        <v>8287954.3399999999</v>
      </c>
      <c r="M114" s="481">
        <f t="shared" si="65"/>
        <v>8287954.3399999999</v>
      </c>
      <c r="N114" s="315"/>
      <c r="O114" s="300"/>
      <c r="P114" s="299">
        <v>544731950.06857073</v>
      </c>
      <c r="Q114" s="299">
        <v>595273051.05571616</v>
      </c>
      <c r="R114" s="707" t="str">
        <f t="shared" si="60"/>
        <v>Hydro Decom Pymt41152</v>
      </c>
      <c r="S114" s="713">
        <f t="shared" si="62"/>
        <v>41152</v>
      </c>
      <c r="T114" s="736">
        <v>1</v>
      </c>
      <c r="U114" s="290" t="str">
        <f t="shared" si="61"/>
        <v>As Filed</v>
      </c>
      <c r="V114" s="300"/>
      <c r="W114" s="298">
        <v>-29838230.405000001</v>
      </c>
      <c r="X114" s="298">
        <v>-29838230.405000001</v>
      </c>
      <c r="Y114" s="304">
        <f t="shared" si="63"/>
        <v>-29838230.405000001</v>
      </c>
      <c r="Z114" s="282" t="s">
        <v>170</v>
      </c>
      <c r="AA114" s="282" t="s">
        <v>84</v>
      </c>
      <c r="AB114" s="547">
        <v>-11320920.48</v>
      </c>
      <c r="AC114" s="300">
        <f t="shared" si="55"/>
        <v>-11320920.48</v>
      </c>
      <c r="AD114" s="304">
        <f t="shared" si="64"/>
        <v>-11320920.48</v>
      </c>
      <c r="AE114" s="316"/>
      <c r="AF114" s="556"/>
      <c r="AG114" s="312"/>
      <c r="AH114" s="312"/>
      <c r="AI114" s="312"/>
      <c r="AJ114" s="304"/>
      <c r="AK114" s="315"/>
      <c r="AL114" s="300"/>
      <c r="AM114" s="300"/>
      <c r="AN114" s="304"/>
      <c r="AO114" s="316"/>
      <c r="AP114" s="312"/>
      <c r="AQ114" s="312"/>
      <c r="AR114" s="304"/>
      <c r="AS114" s="316"/>
      <c r="AT114" s="312"/>
      <c r="AU114" s="445"/>
      <c r="AV114" s="312"/>
      <c r="AW114" s="312"/>
      <c r="AX114" s="312"/>
      <c r="AY114" s="312"/>
      <c r="AZ114" s="304"/>
      <c r="BA114" s="263"/>
      <c r="BB114" s="252"/>
      <c r="BC114" s="252"/>
      <c r="BD114" s="269"/>
      <c r="BE114" s="269"/>
      <c r="BF114" s="1024"/>
      <c r="BG114" s="252"/>
      <c r="BH114" s="252"/>
      <c r="BI114" s="252"/>
      <c r="BJ114" s="252"/>
      <c r="BK114" s="252"/>
      <c r="BL114" s="252"/>
      <c r="BM114" s="263"/>
      <c r="BN114" s="252"/>
      <c r="BO114" s="265"/>
    </row>
    <row r="115" spans="7:67" ht="14.25" thickTop="1" thickBot="1">
      <c r="G115" s="263"/>
      <c r="H115" s="252"/>
      <c r="I115" s="265"/>
      <c r="J115" s="734" t="s">
        <v>174</v>
      </c>
      <c r="K115" s="300">
        <v>55654.09</v>
      </c>
      <c r="L115" s="300">
        <f t="shared" si="59"/>
        <v>55654.09</v>
      </c>
      <c r="M115" s="481">
        <f t="shared" si="65"/>
        <v>55654.09</v>
      </c>
      <c r="N115" s="315"/>
      <c r="O115" s="300"/>
      <c r="P115" s="300"/>
      <c r="Q115" s="300"/>
      <c r="R115" s="707" t="str">
        <f t="shared" si="60"/>
        <v>Hydro Decom Pymt41182</v>
      </c>
      <c r="S115" s="713">
        <f t="shared" si="62"/>
        <v>41182</v>
      </c>
      <c r="T115" s="736">
        <v>1</v>
      </c>
      <c r="U115" s="290" t="str">
        <f t="shared" si="61"/>
        <v>As Filed</v>
      </c>
      <c r="V115" s="300"/>
      <c r="W115" s="548"/>
      <c r="X115" s="548"/>
      <c r="Y115" s="304">
        <f t="shared" si="63"/>
        <v>0</v>
      </c>
      <c r="Z115" s="282" t="s">
        <v>171</v>
      </c>
      <c r="AA115" s="282" t="s">
        <v>78</v>
      </c>
      <c r="AB115" s="547">
        <v>-12120.46</v>
      </c>
      <c r="AC115" s="300">
        <f t="shared" si="55"/>
        <v>-12120.46</v>
      </c>
      <c r="AD115" s="304">
        <f t="shared" si="64"/>
        <v>-12120.46</v>
      </c>
      <c r="AE115" s="316"/>
      <c r="AF115" s="347">
        <v>-488364367.50212306</v>
      </c>
      <c r="AG115" s="312"/>
      <c r="AH115" s="312"/>
      <c r="AI115" s="312"/>
      <c r="AJ115" s="304"/>
      <c r="AK115" s="315"/>
      <c r="AL115" s="300"/>
      <c r="AM115" s="300"/>
      <c r="AN115" s="304"/>
      <c r="AO115" s="316"/>
      <c r="AP115" s="312"/>
      <c r="AQ115" s="312"/>
      <c r="AR115" s="304"/>
      <c r="AS115" s="316"/>
      <c r="AT115" s="312"/>
      <c r="AU115" s="445"/>
      <c r="AV115" s="312"/>
      <c r="AW115" s="312"/>
      <c r="AX115" s="312"/>
      <c r="AY115" s="312"/>
      <c r="AZ115" s="304"/>
      <c r="BA115" s="263"/>
      <c r="BB115" s="252"/>
      <c r="BC115" s="252"/>
      <c r="BD115" s="269"/>
      <c r="BE115" s="269"/>
      <c r="BF115" s="1024"/>
      <c r="BG115" s="252"/>
      <c r="BH115" s="252"/>
      <c r="BI115" s="252"/>
      <c r="BJ115" s="252"/>
      <c r="BK115" s="252"/>
      <c r="BL115" s="252"/>
      <c r="BM115" s="263"/>
      <c r="BN115" s="252"/>
      <c r="BO115" s="265"/>
    </row>
    <row r="116" spans="7:67" ht="13.5" thickBot="1">
      <c r="G116" s="263"/>
      <c r="H116" s="252"/>
      <c r="I116" s="265"/>
      <c r="J116" s="252"/>
      <c r="K116" s="298">
        <v>40571728.903401002</v>
      </c>
      <c r="L116" s="298">
        <f t="shared" si="59"/>
        <v>40571728.903401002</v>
      </c>
      <c r="M116" s="489">
        <f t="shared" si="65"/>
        <v>40571728.903401002</v>
      </c>
      <c r="N116" s="315"/>
      <c r="O116" s="300"/>
      <c r="P116" s="300"/>
      <c r="Q116" s="300"/>
      <c r="R116" s="707" t="str">
        <f t="shared" si="60"/>
        <v>Hydro Decom Pymt41213</v>
      </c>
      <c r="S116" s="713">
        <f t="shared" si="62"/>
        <v>41213</v>
      </c>
      <c r="T116" s="736">
        <v>1</v>
      </c>
      <c r="U116" s="290" t="str">
        <f t="shared" si="61"/>
        <v>As Filed</v>
      </c>
      <c r="V116" s="300"/>
      <c r="W116" s="298">
        <v>-453490335.72999877</v>
      </c>
      <c r="X116" s="298">
        <v>-453490335.72999877</v>
      </c>
      <c r="Y116" s="304">
        <f t="shared" si="63"/>
        <v>-453490335.72999877</v>
      </c>
      <c r="Z116" s="282" t="s">
        <v>172</v>
      </c>
      <c r="AA116" s="282" t="s">
        <v>76</v>
      </c>
      <c r="AB116" s="547">
        <v>-1515595.43</v>
      </c>
      <c r="AC116" s="300">
        <f t="shared" si="55"/>
        <v>-1515595.43</v>
      </c>
      <c r="AD116" s="304">
        <f t="shared" si="64"/>
        <v>-1515595.43</v>
      </c>
      <c r="AE116" s="316"/>
      <c r="AF116" s="556"/>
      <c r="AG116" s="312"/>
      <c r="AH116" s="312"/>
      <c r="AI116" s="312"/>
      <c r="AJ116" s="304"/>
      <c r="AK116" s="315"/>
      <c r="AL116" s="300"/>
      <c r="AM116" s="300"/>
      <c r="AN116" s="304"/>
      <c r="AO116" s="316"/>
      <c r="AP116" s="312"/>
      <c r="AQ116" s="312"/>
      <c r="AR116" s="304"/>
      <c r="AS116" s="316"/>
      <c r="AT116" s="312"/>
      <c r="AU116" s="445"/>
      <c r="AV116" s="312"/>
      <c r="AW116" s="312"/>
      <c r="AX116" s="312"/>
      <c r="AY116" s="312"/>
      <c r="AZ116" s="304"/>
      <c r="BA116" s="263"/>
      <c r="BB116" s="252"/>
      <c r="BC116" s="252"/>
      <c r="BD116" s="269"/>
      <c r="BE116" s="269"/>
      <c r="BF116" s="1024"/>
      <c r="BG116" s="252"/>
      <c r="BH116" s="252"/>
      <c r="BI116" s="252"/>
      <c r="BJ116" s="252"/>
      <c r="BK116" s="252"/>
      <c r="BL116" s="252"/>
      <c r="BM116" s="263"/>
      <c r="BN116" s="252"/>
      <c r="BO116" s="265"/>
    </row>
    <row r="117" spans="7:67" ht="13.5" thickBot="1">
      <c r="G117" s="263"/>
      <c r="H117" s="252"/>
      <c r="I117" s="265"/>
      <c r="J117" s="252"/>
      <c r="K117" s="300"/>
      <c r="L117" s="300"/>
      <c r="M117" s="481"/>
      <c r="N117" s="316"/>
      <c r="O117" s="312"/>
      <c r="P117" s="312"/>
      <c r="Q117" s="312"/>
      <c r="R117" s="707" t="str">
        <f t="shared" si="60"/>
        <v>Hydro Decom Pymt41243</v>
      </c>
      <c r="S117" s="713">
        <f t="shared" si="62"/>
        <v>41243</v>
      </c>
      <c r="T117" s="736">
        <v>1</v>
      </c>
      <c r="U117" s="290" t="str">
        <f t="shared" si="61"/>
        <v>As Filed</v>
      </c>
      <c r="V117" s="300"/>
      <c r="W117" s="541"/>
      <c r="X117" s="541"/>
      <c r="Y117" s="304">
        <f t="shared" si="63"/>
        <v>0</v>
      </c>
      <c r="Z117" s="282" t="s">
        <v>173</v>
      </c>
      <c r="AA117" s="282" t="s">
        <v>77</v>
      </c>
      <c r="AB117" s="547">
        <v>-7088170.0499999998</v>
      </c>
      <c r="AC117" s="300">
        <f t="shared" si="55"/>
        <v>-7088170.0499999998</v>
      </c>
      <c r="AD117" s="304">
        <f t="shared" si="64"/>
        <v>-7088170.0499999998</v>
      </c>
      <c r="AE117" s="316"/>
      <c r="AF117" s="556"/>
      <c r="AG117" s="312"/>
      <c r="AH117" s="312"/>
      <c r="AI117" s="312"/>
      <c r="AJ117" s="304"/>
      <c r="AK117" s="315"/>
      <c r="AL117" s="300"/>
      <c r="AM117" s="300"/>
      <c r="AN117" s="304"/>
      <c r="AO117" s="316"/>
      <c r="AP117" s="312"/>
      <c r="AQ117" s="312"/>
      <c r="AR117" s="304"/>
      <c r="AS117" s="316"/>
      <c r="AT117" s="312"/>
      <c r="AU117" s="445"/>
      <c r="AV117" s="312"/>
      <c r="AW117" s="312"/>
      <c r="AX117" s="312"/>
      <c r="AY117" s="312"/>
      <c r="AZ117" s="304"/>
      <c r="BA117" s="263"/>
      <c r="BB117" s="252"/>
      <c r="BC117" s="252"/>
      <c r="BD117" s="269"/>
      <c r="BE117" s="269"/>
      <c r="BF117" s="1024"/>
      <c r="BG117" s="252"/>
      <c r="BH117" s="252"/>
      <c r="BI117" s="252"/>
      <c r="BJ117" s="252"/>
      <c r="BK117" s="252"/>
      <c r="BL117" s="252"/>
      <c r="BM117" s="263"/>
      <c r="BN117" s="252"/>
      <c r="BO117" s="265"/>
    </row>
    <row r="118" spans="7:67" ht="13.5" thickBot="1">
      <c r="G118" s="263"/>
      <c r="H118" s="252"/>
      <c r="I118" s="265"/>
      <c r="J118" s="252"/>
      <c r="K118" s="298">
        <v>811245767.79340088</v>
      </c>
      <c r="L118" s="298">
        <f t="shared" si="59"/>
        <v>811245767.79340088</v>
      </c>
      <c r="M118" s="489">
        <f>IF($K$6=1,K118,L118)</f>
        <v>811245767.79340088</v>
      </c>
      <c r="N118" s="316"/>
      <c r="O118" s="312"/>
      <c r="P118" s="312"/>
      <c r="Q118" s="312"/>
      <c r="R118" s="707" t="str">
        <f t="shared" si="60"/>
        <v>Hydro Decom Pymt41274</v>
      </c>
      <c r="S118" s="713">
        <f t="shared" si="62"/>
        <v>41274</v>
      </c>
      <c r="T118" s="736">
        <v>1</v>
      </c>
      <c r="U118" s="290" t="str">
        <f t="shared" si="61"/>
        <v>As Filed</v>
      </c>
      <c r="V118" s="300"/>
      <c r="W118" s="541"/>
      <c r="X118" s="541"/>
      <c r="Y118" s="304">
        <f t="shared" si="63"/>
        <v>0</v>
      </c>
      <c r="Z118" s="282" t="s">
        <v>174</v>
      </c>
      <c r="AA118" s="282" t="s">
        <v>80</v>
      </c>
      <c r="AB118" s="547">
        <v>-36319.879999999997</v>
      </c>
      <c r="AC118" s="300">
        <f t="shared" si="55"/>
        <v>-36319.879999999997</v>
      </c>
      <c r="AD118" s="304">
        <f t="shared" si="64"/>
        <v>-36319.879999999997</v>
      </c>
      <c r="AE118" s="316"/>
      <c r="AF118" s="347">
        <v>-7739479005.9478226</v>
      </c>
      <c r="AG118" s="312"/>
      <c r="AH118" s="312"/>
      <c r="AI118" s="312"/>
      <c r="AJ118" s="304"/>
      <c r="AK118" s="315"/>
      <c r="AL118" s="300"/>
      <c r="AM118" s="300"/>
      <c r="AN118" s="304"/>
      <c r="AO118" s="316"/>
      <c r="AP118" s="312"/>
      <c r="AQ118" s="312"/>
      <c r="AR118" s="304"/>
      <c r="AS118" s="316"/>
      <c r="AT118" s="312"/>
      <c r="AU118" s="445"/>
      <c r="AV118" s="312"/>
      <c r="AW118" s="312"/>
      <c r="AX118" s="312"/>
      <c r="AY118" s="312"/>
      <c r="AZ118" s="304"/>
      <c r="BA118" s="263"/>
      <c r="BB118" s="252"/>
      <c r="BC118" s="252"/>
      <c r="BD118" s="269"/>
      <c r="BE118" s="269"/>
      <c r="BF118" s="1024"/>
      <c r="BG118" s="252"/>
      <c r="BH118" s="252"/>
      <c r="BI118" s="252"/>
      <c r="BJ118" s="252"/>
      <c r="BK118" s="252"/>
      <c r="BL118" s="252"/>
      <c r="BM118" s="263"/>
      <c r="BN118" s="252"/>
      <c r="BO118" s="265"/>
    </row>
    <row r="119" spans="7:67" ht="13.5" thickBot="1">
      <c r="G119" s="263"/>
      <c r="H119" s="252"/>
      <c r="I119" s="265"/>
      <c r="J119" s="252"/>
      <c r="K119" s="300"/>
      <c r="L119" s="300"/>
      <c r="M119" s="481"/>
      <c r="N119" s="316"/>
      <c r="O119" s="312"/>
      <c r="P119" s="312"/>
      <c r="Q119" s="312"/>
      <c r="R119" s="707" t="str">
        <f t="shared" si="60"/>
        <v>Hydro Decom Pymt41305</v>
      </c>
      <c r="S119" s="713">
        <f t="shared" si="62"/>
        <v>41305</v>
      </c>
      <c r="T119" s="736">
        <v>1</v>
      </c>
      <c r="U119" s="290" t="str">
        <f t="shared" si="61"/>
        <v>As Filed</v>
      </c>
      <c r="V119" s="300"/>
      <c r="W119" s="546">
        <v>-7251056396.288764</v>
      </c>
      <c r="X119" s="546">
        <v>-7251056396.288764</v>
      </c>
      <c r="Y119" s="304">
        <f t="shared" si="63"/>
        <v>-7251056396.288764</v>
      </c>
      <c r="Z119" s="282"/>
      <c r="AA119" s="282"/>
      <c r="AB119" s="298">
        <v>-30551986.23</v>
      </c>
      <c r="AC119" s="298">
        <f t="shared" si="55"/>
        <v>-30551986.23</v>
      </c>
      <c r="AD119" s="304">
        <f t="shared" si="64"/>
        <v>-30551986.23</v>
      </c>
      <c r="AE119" s="316"/>
      <c r="AF119" s="317"/>
      <c r="AG119" s="312"/>
      <c r="AH119" s="312"/>
      <c r="AI119" s="312"/>
      <c r="AJ119" s="304"/>
      <c r="AK119" s="315"/>
      <c r="AL119" s="300"/>
      <c r="AM119" s="300"/>
      <c r="AN119" s="304"/>
      <c r="AO119" s="316"/>
      <c r="AP119" s="312"/>
      <c r="AQ119" s="312"/>
      <c r="AR119" s="304"/>
      <c r="AS119" s="316"/>
      <c r="AT119" s="312"/>
      <c r="AU119" s="445"/>
      <c r="AV119" s="312"/>
      <c r="AW119" s="312"/>
      <c r="AX119" s="312"/>
      <c r="AY119" s="312"/>
      <c r="AZ119" s="304"/>
      <c r="BA119" s="263"/>
      <c r="BB119" s="252"/>
      <c r="BC119" s="252"/>
      <c r="BD119" s="269"/>
      <c r="BE119" s="269"/>
      <c r="BF119" s="1024"/>
      <c r="BG119" s="252"/>
      <c r="BH119" s="252"/>
      <c r="BI119" s="252"/>
      <c r="BJ119" s="252"/>
      <c r="BK119" s="252"/>
      <c r="BL119" s="252"/>
      <c r="BM119" s="263"/>
      <c r="BN119" s="252"/>
      <c r="BO119" s="265"/>
    </row>
    <row r="120" spans="7:67" ht="13.5" thickBot="1">
      <c r="G120" s="263"/>
      <c r="H120" s="252"/>
      <c r="I120" s="265"/>
      <c r="J120" s="252"/>
      <c r="K120" s="300"/>
      <c r="L120" s="300"/>
      <c r="M120" s="481"/>
      <c r="N120" s="316"/>
      <c r="O120" s="312"/>
      <c r="P120" s="312"/>
      <c r="Q120" s="312"/>
      <c r="R120" s="707" t="str">
        <f t="shared" si="60"/>
        <v>Hydro Decom Pymt41333</v>
      </c>
      <c r="S120" s="713">
        <f t="shared" si="62"/>
        <v>41333</v>
      </c>
      <c r="T120" s="736">
        <v>1</v>
      </c>
      <c r="U120" s="290" t="str">
        <f t="shared" si="61"/>
        <v>As Filed</v>
      </c>
      <c r="V120" s="312"/>
      <c r="W120" s="312"/>
      <c r="X120" s="312"/>
      <c r="Y120" s="304">
        <f t="shared" si="63"/>
        <v>0</v>
      </c>
      <c r="Z120" s="282"/>
      <c r="AA120" s="282"/>
      <c r="AB120" s="282"/>
      <c r="AC120" s="281">
        <f t="shared" si="55"/>
        <v>0</v>
      </c>
      <c r="AD120" s="304">
        <f t="shared" si="64"/>
        <v>0</v>
      </c>
      <c r="AE120" s="316"/>
      <c r="AF120" s="317"/>
      <c r="AG120" s="312"/>
      <c r="AH120" s="312"/>
      <c r="AI120" s="312"/>
      <c r="AJ120" s="304"/>
      <c r="AK120" s="315"/>
      <c r="AL120" s="300"/>
      <c r="AM120" s="300"/>
      <c r="AN120" s="304"/>
      <c r="AO120" s="316"/>
      <c r="AP120" s="312"/>
      <c r="AQ120" s="312"/>
      <c r="AR120" s="304"/>
      <c r="AS120" s="316"/>
      <c r="AT120" s="312"/>
      <c r="AU120" s="445"/>
      <c r="AV120" s="312"/>
      <c r="AW120" s="312"/>
      <c r="AX120" s="312"/>
      <c r="AY120" s="312"/>
      <c r="AZ120" s="304"/>
      <c r="BA120" s="263"/>
      <c r="BB120" s="252"/>
      <c r="BC120" s="252"/>
      <c r="BD120" s="269"/>
      <c r="BE120" s="269"/>
      <c r="BF120" s="1024"/>
      <c r="BG120" s="252"/>
      <c r="BH120" s="252"/>
      <c r="BI120" s="252"/>
      <c r="BJ120" s="252"/>
      <c r="BK120" s="252"/>
      <c r="BL120" s="252"/>
      <c r="BM120" s="263"/>
      <c r="BN120" s="252"/>
      <c r="BO120" s="265"/>
    </row>
    <row r="121" spans="7:67" ht="13.5" thickBot="1">
      <c r="G121" s="263"/>
      <c r="H121" s="252"/>
      <c r="I121" s="265"/>
      <c r="J121" s="252"/>
      <c r="K121" s="299">
        <v>21988049672.329994</v>
      </c>
      <c r="L121" s="299">
        <f t="shared" si="59"/>
        <v>21988049672.329994</v>
      </c>
      <c r="M121" s="490">
        <v>21988049672.329994</v>
      </c>
      <c r="N121" s="316"/>
      <c r="O121" s="312"/>
      <c r="P121" s="312"/>
      <c r="Q121" s="312"/>
      <c r="R121" s="707" t="str">
        <f t="shared" si="60"/>
        <v>Hydro Decom Pymt41364</v>
      </c>
      <c r="S121" s="713">
        <f t="shared" si="62"/>
        <v>41364</v>
      </c>
      <c r="T121" s="736">
        <v>1</v>
      </c>
      <c r="U121" s="290" t="str">
        <f t="shared" si="61"/>
        <v>As Filed</v>
      </c>
      <c r="V121" s="312"/>
      <c r="W121" s="312"/>
      <c r="X121" s="312"/>
      <c r="Y121" s="304">
        <f t="shared" si="63"/>
        <v>0</v>
      </c>
      <c r="Z121" s="282"/>
      <c r="AA121" s="282"/>
      <c r="AB121" s="298">
        <v>-467177418.89999998</v>
      </c>
      <c r="AC121" s="298">
        <f t="shared" si="55"/>
        <v>-467177418.89999998</v>
      </c>
      <c r="AD121" s="304">
        <f t="shared" si="64"/>
        <v>-467177418.89999998</v>
      </c>
      <c r="AE121" s="316"/>
      <c r="AF121" s="317"/>
      <c r="AG121" s="312"/>
      <c r="AH121" s="312"/>
      <c r="AI121" s="312"/>
      <c r="AJ121" s="304"/>
      <c r="AK121" s="315"/>
      <c r="AL121" s="300"/>
      <c r="AM121" s="300"/>
      <c r="AN121" s="304"/>
      <c r="AO121" s="316"/>
      <c r="AP121" s="312"/>
      <c r="AQ121" s="312"/>
      <c r="AR121" s="304"/>
      <c r="AS121" s="316"/>
      <c r="AT121" s="312"/>
      <c r="AU121" s="445"/>
      <c r="AV121" s="312"/>
      <c r="AW121" s="312"/>
      <c r="AX121" s="312"/>
      <c r="AY121" s="312"/>
      <c r="AZ121" s="304"/>
      <c r="BA121" s="263"/>
      <c r="BB121" s="252"/>
      <c r="BC121" s="252"/>
      <c r="BD121" s="269"/>
      <c r="BE121" s="269"/>
      <c r="BF121" s="1024"/>
      <c r="BG121" s="252"/>
      <c r="BH121" s="252"/>
      <c r="BI121" s="252"/>
      <c r="BJ121" s="252"/>
      <c r="BK121" s="252"/>
      <c r="BL121" s="252"/>
      <c r="BM121" s="263"/>
      <c r="BN121" s="252"/>
      <c r="BO121" s="265"/>
    </row>
    <row r="122" spans="7:67" ht="14.25" thickTop="1" thickBot="1">
      <c r="G122" s="263"/>
      <c r="H122" s="252"/>
      <c r="I122" s="265"/>
      <c r="J122" s="252"/>
      <c r="K122" s="252"/>
      <c r="L122" s="252"/>
      <c r="M122" s="482"/>
      <c r="N122" s="270"/>
      <c r="O122" s="278"/>
      <c r="P122" s="278"/>
      <c r="Q122" s="278"/>
      <c r="R122" s="707" t="str">
        <f t="shared" si="60"/>
        <v>Hydro Decom Pymt41394</v>
      </c>
      <c r="S122" s="713">
        <f t="shared" si="62"/>
        <v>41394</v>
      </c>
      <c r="T122" s="736">
        <v>1</v>
      </c>
      <c r="U122" s="290" t="str">
        <f t="shared" si="61"/>
        <v>As Filed</v>
      </c>
      <c r="V122" s="278"/>
      <c r="W122" s="278"/>
      <c r="X122" s="278"/>
      <c r="Y122" s="304">
        <f t="shared" si="63"/>
        <v>0</v>
      </c>
      <c r="Z122" s="282"/>
      <c r="AA122" s="282"/>
      <c r="AB122" s="282"/>
      <c r="AC122" s="281">
        <f t="shared" si="55"/>
        <v>0</v>
      </c>
      <c r="AD122" s="304">
        <f t="shared" si="64"/>
        <v>0</v>
      </c>
      <c r="AE122" s="316"/>
      <c r="AF122" s="317"/>
      <c r="AG122" s="278"/>
      <c r="AH122" s="278"/>
      <c r="AI122" s="278"/>
      <c r="AJ122" s="307"/>
      <c r="AK122" s="325"/>
      <c r="AL122" s="281"/>
      <c r="AM122" s="281"/>
      <c r="AN122" s="304"/>
      <c r="AO122" s="316"/>
      <c r="AP122" s="312"/>
      <c r="AQ122" s="312"/>
      <c r="AR122" s="304"/>
      <c r="AS122" s="316"/>
      <c r="AT122" s="312"/>
      <c r="AU122" s="445"/>
      <c r="AV122" s="312"/>
      <c r="AW122" s="312"/>
      <c r="AX122" s="312"/>
      <c r="AY122" s="312"/>
      <c r="AZ122" s="304"/>
      <c r="BA122" s="273"/>
      <c r="BB122" s="274"/>
      <c r="BC122" s="274"/>
      <c r="BD122" s="274"/>
      <c r="BE122" s="274"/>
      <c r="BF122" s="275"/>
      <c r="BG122" s="274"/>
      <c r="BH122" s="274"/>
      <c r="BI122" s="274"/>
      <c r="BJ122" s="274"/>
      <c r="BK122" s="274"/>
      <c r="BL122" s="274"/>
      <c r="BM122" s="273"/>
      <c r="BN122" s="274"/>
      <c r="BO122" s="275"/>
    </row>
    <row r="123" spans="7:67" ht="13.5" thickBot="1">
      <c r="G123" s="263"/>
      <c r="H123" s="252"/>
      <c r="I123" s="265"/>
      <c r="J123" s="252"/>
      <c r="K123" s="252"/>
      <c r="L123" s="252"/>
      <c r="M123" s="482"/>
      <c r="N123" s="270"/>
      <c r="O123" s="278"/>
      <c r="P123" s="278"/>
      <c r="Q123" s="278"/>
      <c r="R123" s="707" t="str">
        <f t="shared" si="60"/>
        <v>Hydro Decom Pymt41425</v>
      </c>
      <c r="S123" s="713">
        <f t="shared" si="62"/>
        <v>41425</v>
      </c>
      <c r="T123" s="736">
        <v>1</v>
      </c>
      <c r="U123" s="290" t="str">
        <f t="shared" si="61"/>
        <v>As Filed</v>
      </c>
      <c r="V123" s="278"/>
      <c r="W123" s="278"/>
      <c r="X123" s="278"/>
      <c r="Y123" s="304">
        <f t="shared" si="63"/>
        <v>0</v>
      </c>
      <c r="Z123" s="282"/>
      <c r="AA123" s="282"/>
      <c r="AB123" s="282"/>
      <c r="AC123" s="281">
        <f t="shared" si="55"/>
        <v>0</v>
      </c>
      <c r="AD123" s="304">
        <f t="shared" si="64"/>
        <v>0</v>
      </c>
      <c r="AE123" s="316"/>
      <c r="AF123" s="317"/>
      <c r="AG123" s="278"/>
      <c r="AH123" s="278"/>
      <c r="AI123" s="278"/>
      <c r="AJ123" s="307"/>
      <c r="AK123" s="325"/>
      <c r="AL123" s="281"/>
      <c r="AM123" s="281"/>
      <c r="AN123" s="304"/>
      <c r="AO123" s="316"/>
      <c r="AP123" s="312"/>
      <c r="AQ123" s="312"/>
      <c r="AR123" s="304"/>
      <c r="AS123" s="316"/>
      <c r="AT123" s="312"/>
      <c r="AU123" s="445"/>
      <c r="AV123" s="312"/>
      <c r="AW123" s="312"/>
      <c r="AX123" s="312"/>
      <c r="AY123" s="312"/>
      <c r="AZ123" s="304"/>
      <c r="BA123" s="263"/>
      <c r="BB123" s="252"/>
      <c r="BC123" s="252"/>
      <c r="BD123" s="252"/>
      <c r="BE123" s="252"/>
      <c r="BF123" s="265"/>
    </row>
    <row r="124" spans="7:67" ht="13.5" thickBot="1">
      <c r="G124" s="263"/>
      <c r="H124" s="252"/>
      <c r="I124" s="265"/>
      <c r="J124" s="252"/>
      <c r="K124" s="252"/>
      <c r="L124" s="252"/>
      <c r="M124" s="482"/>
      <c r="N124" s="270"/>
      <c r="O124" s="278"/>
      <c r="P124" s="278"/>
      <c r="Q124" s="278"/>
      <c r="R124" s="709"/>
      <c r="S124" s="697"/>
      <c r="T124" s="278"/>
      <c r="U124" s="492"/>
      <c r="V124" s="278"/>
      <c r="W124" s="278"/>
      <c r="X124" s="278"/>
      <c r="Y124" s="304">
        <f t="shared" si="63"/>
        <v>0</v>
      </c>
      <c r="Z124" s="282"/>
      <c r="AA124" s="282"/>
      <c r="AB124" s="299">
        <v>-7338927989.8984575</v>
      </c>
      <c r="AC124" s="299">
        <f t="shared" si="55"/>
        <v>-7338927989.8984575</v>
      </c>
      <c r="AD124" s="304">
        <f t="shared" si="64"/>
        <v>-7338927989.8984575</v>
      </c>
      <c r="AE124" s="316"/>
      <c r="AF124" s="317"/>
      <c r="AG124" s="278"/>
      <c r="AH124" s="278"/>
      <c r="AI124" s="278"/>
      <c r="AJ124" s="307"/>
      <c r="AK124" s="325"/>
      <c r="AL124" s="281"/>
      <c r="AM124" s="281"/>
      <c r="AN124" s="304"/>
      <c r="AO124" s="316"/>
      <c r="AP124" s="312"/>
      <c r="AQ124" s="312"/>
      <c r="AR124" s="304"/>
      <c r="AS124" s="316"/>
      <c r="AT124" s="312"/>
      <c r="AU124" s="445"/>
      <c r="AV124" s="312"/>
      <c r="AW124" s="312"/>
      <c r="AX124" s="312"/>
      <c r="AY124" s="312"/>
      <c r="AZ124" s="304"/>
      <c r="BA124" s="263"/>
      <c r="BB124" s="252"/>
      <c r="BC124" s="252"/>
      <c r="BD124" s="252"/>
      <c r="BE124" s="252"/>
      <c r="BF124" s="265"/>
    </row>
    <row r="125" spans="7:67" ht="15.75" thickTop="1">
      <c r="G125" s="263"/>
      <c r="H125" s="252"/>
      <c r="I125" s="265"/>
      <c r="J125" s="252"/>
      <c r="K125" s="252"/>
      <c r="L125" s="252"/>
      <c r="M125" s="482"/>
      <c r="N125" s="270"/>
      <c r="O125" s="278"/>
      <c r="P125" s="278"/>
      <c r="Q125" s="278"/>
      <c r="R125" s="1137" t="s">
        <v>1988</v>
      </c>
      <c r="S125" s="1138"/>
      <c r="T125" s="252"/>
      <c r="U125" s="1139" t="s">
        <v>3515</v>
      </c>
      <c r="V125" s="278"/>
      <c r="W125" s="278"/>
      <c r="X125" s="278"/>
      <c r="Y125" s="304">
        <f t="shared" si="63"/>
        <v>0</v>
      </c>
      <c r="Z125" s="252"/>
      <c r="AA125" s="252"/>
      <c r="AB125" s="281"/>
      <c r="AC125" s="281"/>
      <c r="AD125" s="304">
        <f t="shared" si="64"/>
        <v>0</v>
      </c>
      <c r="AE125" s="316"/>
      <c r="AF125" s="317"/>
      <c r="AG125" s="278"/>
      <c r="AH125" s="278"/>
      <c r="AI125" s="278"/>
      <c r="AJ125" s="307"/>
      <c r="AK125" s="325"/>
      <c r="AL125" s="281"/>
      <c r="AM125" s="281"/>
      <c r="AN125" s="304"/>
      <c r="AO125" s="316"/>
      <c r="AP125" s="312"/>
      <c r="AQ125" s="312"/>
      <c r="AR125" s="304"/>
      <c r="AS125" s="316"/>
      <c r="AT125" s="312"/>
      <c r="AU125" s="445"/>
      <c r="AV125" s="312"/>
      <c r="AW125" s="312"/>
      <c r="AX125" s="312"/>
      <c r="AY125" s="312"/>
      <c r="AZ125" s="304"/>
      <c r="BA125" s="263"/>
      <c r="BB125" s="252"/>
      <c r="BC125" s="252"/>
      <c r="BD125" s="252"/>
      <c r="BE125" s="252"/>
      <c r="BF125" s="265"/>
    </row>
    <row r="126" spans="7:67">
      <c r="G126" s="263"/>
      <c r="H126" s="252"/>
      <c r="I126" s="265"/>
      <c r="J126" s="252"/>
      <c r="K126" s="252"/>
      <c r="L126" s="252"/>
      <c r="M126" s="482"/>
      <c r="N126" s="270"/>
      <c r="O126" s="278"/>
      <c r="P126" s="278"/>
      <c r="Q126" s="278"/>
      <c r="R126" s="706"/>
      <c r="S126" s="297"/>
      <c r="T126" s="252"/>
      <c r="U126" s="1139"/>
      <c r="V126" s="278"/>
      <c r="W126" s="278"/>
      <c r="X126" s="278"/>
      <c r="Y126" s="304">
        <f t="shared" si="63"/>
        <v>0</v>
      </c>
      <c r="Z126" s="278"/>
      <c r="AA126" s="278"/>
      <c r="AB126" s="278"/>
      <c r="AC126" s="278"/>
      <c r="AD126" s="304">
        <f t="shared" si="64"/>
        <v>0</v>
      </c>
      <c r="AE126" s="316"/>
      <c r="AF126" s="317"/>
      <c r="AG126" s="278"/>
      <c r="AH126" s="278"/>
      <c r="AI126" s="278"/>
      <c r="AJ126" s="307"/>
      <c r="AK126" s="325"/>
      <c r="AL126" s="281"/>
      <c r="AM126" s="281"/>
      <c r="AN126" s="304"/>
      <c r="AO126" s="316"/>
      <c r="AP126" s="312"/>
      <c r="AQ126" s="312"/>
      <c r="AR126" s="304"/>
      <c r="AS126" s="316"/>
      <c r="AT126" s="312"/>
      <c r="AU126" s="445"/>
      <c r="AV126" s="312"/>
      <c r="AW126" s="312"/>
      <c r="AX126" s="312"/>
      <c r="AY126" s="312"/>
      <c r="AZ126" s="304"/>
      <c r="BA126" s="263"/>
      <c r="BB126" s="252"/>
      <c r="BC126" s="252"/>
      <c r="BD126" s="252"/>
      <c r="BE126" s="252"/>
      <c r="BF126" s="265"/>
    </row>
    <row r="127" spans="7:67" ht="13.5" thickBot="1">
      <c r="G127" s="263"/>
      <c r="H127" s="252"/>
      <c r="I127" s="265"/>
      <c r="J127" s="252"/>
      <c r="K127" s="252"/>
      <c r="L127" s="252"/>
      <c r="M127" s="482"/>
      <c r="N127" s="270"/>
      <c r="O127" s="278"/>
      <c r="P127" s="278"/>
      <c r="Q127" s="278"/>
      <c r="R127" s="700"/>
      <c r="S127" s="712" t="s">
        <v>351</v>
      </c>
      <c r="T127" s="276" t="s">
        <v>352</v>
      </c>
      <c r="U127" s="1140"/>
      <c r="V127" s="278"/>
      <c r="W127" s="278"/>
      <c r="X127" s="278"/>
      <c r="Y127" s="304">
        <f t="shared" si="63"/>
        <v>0</v>
      </c>
      <c r="Z127" s="278"/>
      <c r="AA127" s="278"/>
      <c r="AB127" s="278"/>
      <c r="AC127" s="278"/>
      <c r="AD127" s="304">
        <f t="shared" si="64"/>
        <v>0</v>
      </c>
      <c r="AE127" s="316"/>
      <c r="AF127" s="317"/>
      <c r="AG127" s="278"/>
      <c r="AH127" s="278"/>
      <c r="AI127" s="278"/>
      <c r="AJ127" s="307"/>
      <c r="AK127" s="325"/>
      <c r="AL127" s="281"/>
      <c r="AM127" s="281"/>
      <c r="AN127" s="304"/>
      <c r="AO127" s="316"/>
      <c r="AP127" s="312"/>
      <c r="AQ127" s="312"/>
      <c r="AR127" s="304"/>
      <c r="AS127" s="316"/>
      <c r="AT127" s="312"/>
      <c r="AU127" s="445"/>
      <c r="AV127" s="312"/>
      <c r="AW127" s="312"/>
      <c r="AX127" s="312"/>
      <c r="AY127" s="312"/>
      <c r="AZ127" s="304"/>
      <c r="BA127" s="263"/>
      <c r="BB127" s="252"/>
      <c r="BC127" s="252"/>
      <c r="BD127" s="252"/>
      <c r="BE127" s="252"/>
      <c r="BF127" s="265"/>
    </row>
    <row r="128" spans="7:67" ht="13.5" thickBot="1">
      <c r="G128" s="263"/>
      <c r="H128" s="252"/>
      <c r="I128" s="265"/>
      <c r="J128" s="252"/>
      <c r="K128" s="252"/>
      <c r="L128" s="252"/>
      <c r="M128" s="482"/>
      <c r="N128" s="270"/>
      <c r="O128" s="278"/>
      <c r="P128" s="278"/>
      <c r="Q128" s="278"/>
      <c r="R128" s="707" t="str">
        <f t="shared" ref="R128:R150" si="66">$R$125&amp;S128</f>
        <v>Removals40755</v>
      </c>
      <c r="S128" s="713">
        <f>S101</f>
        <v>40755</v>
      </c>
      <c r="T128" s="811">
        <v>2</v>
      </c>
      <c r="U128" s="290" t="str">
        <f t="shared" ref="U128:U150" si="67">VLOOKUP(T128,$S$12:$T$15,2,0)</f>
        <v>Actuals</v>
      </c>
      <c r="V128" s="278"/>
      <c r="W128" s="278"/>
      <c r="X128" s="278"/>
      <c r="Y128" s="304">
        <f t="shared" si="63"/>
        <v>0</v>
      </c>
      <c r="Z128" s="278"/>
      <c r="AA128" s="278"/>
      <c r="AB128" s="278"/>
      <c r="AC128" s="278"/>
      <c r="AD128" s="304">
        <f t="shared" si="64"/>
        <v>0</v>
      </c>
      <c r="AE128" s="316"/>
      <c r="AF128" s="317"/>
      <c r="AG128" s="278"/>
      <c r="AH128" s="278"/>
      <c r="AI128" s="278"/>
      <c r="AJ128" s="307"/>
      <c r="AK128" s="325"/>
      <c r="AL128" s="281"/>
      <c r="AM128" s="281"/>
      <c r="AN128" s="304"/>
      <c r="AO128" s="316"/>
      <c r="AP128" s="312"/>
      <c r="AQ128" s="312"/>
      <c r="AR128" s="304"/>
      <c r="AS128" s="316"/>
      <c r="AT128" s="312"/>
      <c r="AU128" s="445"/>
      <c r="AV128" s="312"/>
      <c r="AW128" s="312"/>
      <c r="AX128" s="312"/>
      <c r="AY128" s="312"/>
      <c r="AZ128" s="304"/>
      <c r="BA128" s="263"/>
      <c r="BB128" s="252"/>
      <c r="BC128" s="252"/>
      <c r="BD128" s="252"/>
      <c r="BE128" s="252"/>
      <c r="BF128" s="265"/>
    </row>
    <row r="129" spans="7:58" ht="13.5" thickBot="1">
      <c r="G129" s="263"/>
      <c r="H129" s="252"/>
      <c r="I129" s="265"/>
      <c r="J129" s="252"/>
      <c r="K129" s="252"/>
      <c r="L129" s="252"/>
      <c r="M129" s="482"/>
      <c r="N129" s="270"/>
      <c r="O129" s="278"/>
      <c r="P129" s="278"/>
      <c r="Q129" s="278"/>
      <c r="R129" s="707" t="str">
        <f t="shared" si="66"/>
        <v>Removals40786</v>
      </c>
      <c r="S129" s="713">
        <f>EOMONTH(S128,1)</f>
        <v>40786</v>
      </c>
      <c r="T129" s="811">
        <v>2</v>
      </c>
      <c r="U129" s="290" t="str">
        <f t="shared" si="67"/>
        <v>Actuals</v>
      </c>
      <c r="V129" s="278"/>
      <c r="W129" s="278"/>
      <c r="X129" s="278"/>
      <c r="Y129" s="304">
        <f t="shared" si="63"/>
        <v>0</v>
      </c>
      <c r="Z129" s="278"/>
      <c r="AA129" s="278"/>
      <c r="AB129" s="278"/>
      <c r="AC129" s="278"/>
      <c r="AD129" s="304">
        <f t="shared" si="64"/>
        <v>0</v>
      </c>
      <c r="AE129" s="316"/>
      <c r="AF129" s="317"/>
      <c r="AG129" s="278"/>
      <c r="AH129" s="278"/>
      <c r="AI129" s="278"/>
      <c r="AJ129" s="307"/>
      <c r="AK129" s="325"/>
      <c r="AL129" s="281"/>
      <c r="AM129" s="281"/>
      <c r="AN129" s="304"/>
      <c r="AO129" s="316"/>
      <c r="AP129" s="312"/>
      <c r="AQ129" s="312"/>
      <c r="AR129" s="304"/>
      <c r="AS129" s="316"/>
      <c r="AT129" s="312"/>
      <c r="AU129" s="445"/>
      <c r="AV129" s="312"/>
      <c r="AW129" s="312"/>
      <c r="AX129" s="312"/>
      <c r="AY129" s="312"/>
      <c r="AZ129" s="304"/>
      <c r="BA129" s="263"/>
      <c r="BB129" s="252"/>
      <c r="BC129" s="252"/>
      <c r="BD129" s="252"/>
      <c r="BE129" s="252"/>
      <c r="BF129" s="265"/>
    </row>
    <row r="130" spans="7:58" ht="13.5" thickBot="1">
      <c r="G130" s="263"/>
      <c r="H130" s="252"/>
      <c r="I130" s="265"/>
      <c r="J130" s="252"/>
      <c r="K130" s="252"/>
      <c r="L130" s="252"/>
      <c r="M130" s="482"/>
      <c r="N130" s="270"/>
      <c r="O130" s="278"/>
      <c r="P130" s="278"/>
      <c r="Q130" s="278"/>
      <c r="R130" s="707" t="str">
        <f t="shared" si="66"/>
        <v>Removals40816</v>
      </c>
      <c r="S130" s="713">
        <f t="shared" ref="S130:S150" si="68">EOMONTH(S129,1)</f>
        <v>40816</v>
      </c>
      <c r="T130" s="811">
        <v>2</v>
      </c>
      <c r="U130" s="290" t="str">
        <f t="shared" si="67"/>
        <v>Actuals</v>
      </c>
      <c r="V130" s="278"/>
      <c r="W130" s="278"/>
      <c r="X130" s="278"/>
      <c r="Y130" s="304">
        <f t="shared" si="63"/>
        <v>0</v>
      </c>
      <c r="Z130" s="278"/>
      <c r="AA130" s="278"/>
      <c r="AB130" s="278"/>
      <c r="AC130" s="278"/>
      <c r="AD130" s="304">
        <f t="shared" si="64"/>
        <v>0</v>
      </c>
      <c r="AE130" s="316"/>
      <c r="AF130" s="317"/>
      <c r="AG130" s="278"/>
      <c r="AH130" s="278"/>
      <c r="AI130" s="278"/>
      <c r="AJ130" s="307"/>
      <c r="AK130" s="325"/>
      <c r="AL130" s="281"/>
      <c r="AM130" s="281"/>
      <c r="AN130" s="304"/>
      <c r="AO130" s="316"/>
      <c r="AP130" s="312"/>
      <c r="AQ130" s="312"/>
      <c r="AR130" s="304"/>
      <c r="AS130" s="316"/>
      <c r="AT130" s="312"/>
      <c r="AU130" s="445"/>
      <c r="AV130" s="312"/>
      <c r="AW130" s="312"/>
      <c r="AX130" s="312"/>
      <c r="AY130" s="312"/>
      <c r="AZ130" s="304"/>
      <c r="BA130" s="263"/>
      <c r="BB130" s="252"/>
      <c r="BC130" s="252"/>
      <c r="BD130" s="252"/>
      <c r="BE130" s="252"/>
      <c r="BF130" s="265"/>
    </row>
    <row r="131" spans="7:58" ht="13.5" thickBot="1">
      <c r="G131" s="263"/>
      <c r="H131" s="252"/>
      <c r="I131" s="265"/>
      <c r="J131" s="252"/>
      <c r="K131" s="252"/>
      <c r="L131" s="252"/>
      <c r="M131" s="482"/>
      <c r="N131" s="270"/>
      <c r="O131" s="278"/>
      <c r="P131" s="278"/>
      <c r="Q131" s="278"/>
      <c r="R131" s="707" t="str">
        <f t="shared" si="66"/>
        <v>Removals40847</v>
      </c>
      <c r="S131" s="713">
        <f t="shared" si="68"/>
        <v>40847</v>
      </c>
      <c r="T131" s="811">
        <v>2</v>
      </c>
      <c r="U131" s="290" t="str">
        <f t="shared" si="67"/>
        <v>Actuals</v>
      </c>
      <c r="V131" s="278"/>
      <c r="W131" s="278"/>
      <c r="X131" s="278"/>
      <c r="Y131" s="304">
        <f t="shared" si="63"/>
        <v>0</v>
      </c>
      <c r="Z131" s="278"/>
      <c r="AA131" s="278"/>
      <c r="AB131" s="278"/>
      <c r="AC131" s="278"/>
      <c r="AD131" s="304">
        <f t="shared" si="64"/>
        <v>0</v>
      </c>
      <c r="AE131" s="316"/>
      <c r="AF131" s="317"/>
      <c r="AG131" s="278"/>
      <c r="AH131" s="278"/>
      <c r="AI131" s="278"/>
      <c r="AJ131" s="307"/>
      <c r="AK131" s="325"/>
      <c r="AL131" s="281"/>
      <c r="AM131" s="281"/>
      <c r="AN131" s="304"/>
      <c r="AO131" s="316"/>
      <c r="AP131" s="312"/>
      <c r="AQ131" s="312"/>
      <c r="AR131" s="304"/>
      <c r="AS131" s="316"/>
      <c r="AT131" s="312"/>
      <c r="AU131" s="445"/>
      <c r="AV131" s="312"/>
      <c r="AW131" s="312"/>
      <c r="AX131" s="312"/>
      <c r="AY131" s="312"/>
      <c r="AZ131" s="304"/>
      <c r="BA131" s="263"/>
      <c r="BB131" s="252"/>
      <c r="BC131" s="252"/>
      <c r="BD131" s="252"/>
      <c r="BE131" s="252"/>
      <c r="BF131" s="265"/>
    </row>
    <row r="132" spans="7:58" ht="13.5" thickBot="1">
      <c r="G132" s="273"/>
      <c r="H132" s="274"/>
      <c r="I132" s="275"/>
      <c r="J132" s="274"/>
      <c r="K132" s="274"/>
      <c r="L132" s="274"/>
      <c r="M132" s="483"/>
      <c r="N132" s="318"/>
      <c r="O132" s="319"/>
      <c r="P132" s="319"/>
      <c r="Q132" s="319"/>
      <c r="R132" s="707" t="str">
        <f t="shared" si="66"/>
        <v>Removals40877</v>
      </c>
      <c r="S132" s="713">
        <f t="shared" si="68"/>
        <v>40877</v>
      </c>
      <c r="T132" s="811">
        <v>2</v>
      </c>
      <c r="U132" s="290" t="str">
        <f t="shared" si="67"/>
        <v>Actuals</v>
      </c>
      <c r="V132" s="319"/>
      <c r="W132" s="319"/>
      <c r="X132" s="319"/>
      <c r="Y132" s="314">
        <f t="shared" si="63"/>
        <v>0</v>
      </c>
      <c r="Z132" s="319"/>
      <c r="AA132" s="319"/>
      <c r="AB132" s="319"/>
      <c r="AC132" s="319"/>
      <c r="AD132" s="314">
        <f t="shared" si="64"/>
        <v>0</v>
      </c>
      <c r="AE132" s="334"/>
      <c r="AF132" s="557"/>
      <c r="AG132" s="319"/>
      <c r="AH132" s="319"/>
      <c r="AI132" s="319"/>
      <c r="AJ132" s="308"/>
      <c r="AK132" s="326"/>
      <c r="AL132" s="327"/>
      <c r="AM132" s="327"/>
      <c r="AN132" s="314"/>
      <c r="AO132" s="334"/>
      <c r="AP132" s="335"/>
      <c r="AQ132" s="335"/>
      <c r="AR132" s="314"/>
      <c r="AS132" s="334"/>
      <c r="AT132" s="335"/>
      <c r="AU132" s="447"/>
      <c r="AV132" s="335"/>
      <c r="AW132" s="335"/>
      <c r="AX132" s="335"/>
      <c r="AY132" s="335"/>
      <c r="AZ132" s="314"/>
      <c r="BA132" s="273"/>
      <c r="BB132" s="274"/>
      <c r="BC132" s="274"/>
      <c r="BD132" s="274"/>
      <c r="BE132" s="274"/>
      <c r="BF132" s="275"/>
    </row>
    <row r="133" spans="7:58" ht="13.5" thickBot="1">
      <c r="R133" s="707" t="str">
        <f t="shared" si="66"/>
        <v>Removals40908</v>
      </c>
      <c r="S133" s="713">
        <f t="shared" si="68"/>
        <v>40908</v>
      </c>
      <c r="T133" s="811">
        <v>2</v>
      </c>
      <c r="U133" s="290" t="str">
        <f t="shared" si="67"/>
        <v>Actuals</v>
      </c>
    </row>
    <row r="134" spans="7:58" ht="13.5" thickBot="1">
      <c r="R134" s="707" t="str">
        <f t="shared" si="66"/>
        <v>Removals40939</v>
      </c>
      <c r="S134" s="713">
        <f t="shared" si="68"/>
        <v>40939</v>
      </c>
      <c r="T134" s="811">
        <v>2</v>
      </c>
      <c r="U134" s="290" t="str">
        <f t="shared" si="67"/>
        <v>Actuals</v>
      </c>
    </row>
    <row r="135" spans="7:58" ht="13.5" thickBot="1">
      <c r="R135" s="707" t="str">
        <f t="shared" si="66"/>
        <v>Removals40968</v>
      </c>
      <c r="S135" s="713">
        <f t="shared" si="68"/>
        <v>40968</v>
      </c>
      <c r="T135" s="811">
        <v>2</v>
      </c>
      <c r="U135" s="290" t="str">
        <f t="shared" si="67"/>
        <v>Actuals</v>
      </c>
    </row>
    <row r="136" spans="7:58" ht="13.5" thickBot="1">
      <c r="R136" s="707" t="str">
        <f t="shared" si="66"/>
        <v>Removals40999</v>
      </c>
      <c r="S136" s="713">
        <f t="shared" si="68"/>
        <v>40999</v>
      </c>
      <c r="T136" s="811">
        <v>2</v>
      </c>
      <c r="U136" s="290" t="str">
        <f t="shared" si="67"/>
        <v>Actuals</v>
      </c>
    </row>
    <row r="137" spans="7:58" ht="13.5" thickBot="1">
      <c r="R137" s="707" t="str">
        <f t="shared" si="66"/>
        <v>Removals41029</v>
      </c>
      <c r="S137" s="713">
        <f t="shared" si="68"/>
        <v>41029</v>
      </c>
      <c r="T137" s="811">
        <v>1</v>
      </c>
      <c r="U137" s="290" t="str">
        <f t="shared" si="67"/>
        <v>As Filed</v>
      </c>
    </row>
    <row r="138" spans="7:58" ht="13.5" thickBot="1">
      <c r="R138" s="707" t="str">
        <f t="shared" si="66"/>
        <v>Removals41060</v>
      </c>
      <c r="S138" s="713">
        <f t="shared" si="68"/>
        <v>41060</v>
      </c>
      <c r="T138" s="811">
        <v>1</v>
      </c>
      <c r="U138" s="290" t="str">
        <f t="shared" si="67"/>
        <v>As Filed</v>
      </c>
    </row>
    <row r="139" spans="7:58" ht="13.5" thickBot="1">
      <c r="R139" s="707" t="str">
        <f t="shared" si="66"/>
        <v>Removals41090</v>
      </c>
      <c r="S139" s="713">
        <f t="shared" si="68"/>
        <v>41090</v>
      </c>
      <c r="T139" s="811">
        <v>1</v>
      </c>
      <c r="U139" s="290" t="str">
        <f t="shared" si="67"/>
        <v>As Filed</v>
      </c>
    </row>
    <row r="140" spans="7:58" ht="13.5" thickBot="1">
      <c r="R140" s="707" t="str">
        <f t="shared" si="66"/>
        <v>Removals41121</v>
      </c>
      <c r="S140" s="713">
        <f t="shared" si="68"/>
        <v>41121</v>
      </c>
      <c r="T140" s="811">
        <v>1</v>
      </c>
      <c r="U140" s="290" t="str">
        <f t="shared" si="67"/>
        <v>As Filed</v>
      </c>
    </row>
    <row r="141" spans="7:58" ht="13.5" thickBot="1">
      <c r="R141" s="707" t="str">
        <f t="shared" si="66"/>
        <v>Removals41152</v>
      </c>
      <c r="S141" s="713">
        <f t="shared" si="68"/>
        <v>41152</v>
      </c>
      <c r="T141" s="811">
        <v>1</v>
      </c>
      <c r="U141" s="290" t="str">
        <f t="shared" si="67"/>
        <v>As Filed</v>
      </c>
    </row>
    <row r="142" spans="7:58" ht="13.5" thickBot="1">
      <c r="R142" s="707" t="str">
        <f t="shared" si="66"/>
        <v>Removals41182</v>
      </c>
      <c r="S142" s="713">
        <f t="shared" si="68"/>
        <v>41182</v>
      </c>
      <c r="T142" s="811">
        <v>1</v>
      </c>
      <c r="U142" s="290" t="str">
        <f t="shared" si="67"/>
        <v>As Filed</v>
      </c>
    </row>
    <row r="143" spans="7:58" ht="13.5" thickBot="1">
      <c r="R143" s="707" t="str">
        <f t="shared" si="66"/>
        <v>Removals41213</v>
      </c>
      <c r="S143" s="713">
        <f t="shared" si="68"/>
        <v>41213</v>
      </c>
      <c r="T143" s="811">
        <v>1</v>
      </c>
      <c r="U143" s="290" t="str">
        <f t="shared" si="67"/>
        <v>As Filed</v>
      </c>
    </row>
    <row r="144" spans="7:58" ht="13.5" thickBot="1">
      <c r="R144" s="707" t="str">
        <f t="shared" si="66"/>
        <v>Removals41243</v>
      </c>
      <c r="S144" s="713">
        <f t="shared" si="68"/>
        <v>41243</v>
      </c>
      <c r="T144" s="811">
        <v>1</v>
      </c>
      <c r="U144" s="290" t="str">
        <f t="shared" si="67"/>
        <v>As Filed</v>
      </c>
    </row>
    <row r="145" spans="18:21" ht="13.5" thickBot="1">
      <c r="R145" s="707" t="str">
        <f t="shared" si="66"/>
        <v>Removals41274</v>
      </c>
      <c r="S145" s="713">
        <f t="shared" si="68"/>
        <v>41274</v>
      </c>
      <c r="T145" s="811">
        <v>1</v>
      </c>
      <c r="U145" s="290" t="str">
        <f t="shared" si="67"/>
        <v>As Filed</v>
      </c>
    </row>
    <row r="146" spans="18:21" ht="13.5" thickBot="1">
      <c r="R146" s="707" t="str">
        <f t="shared" si="66"/>
        <v>Removals41305</v>
      </c>
      <c r="S146" s="713">
        <f t="shared" si="68"/>
        <v>41305</v>
      </c>
      <c r="T146" s="811">
        <v>1</v>
      </c>
      <c r="U146" s="290" t="str">
        <f t="shared" si="67"/>
        <v>As Filed</v>
      </c>
    </row>
    <row r="147" spans="18:21" ht="13.5" thickBot="1">
      <c r="R147" s="707" t="str">
        <f t="shared" si="66"/>
        <v>Removals41333</v>
      </c>
      <c r="S147" s="713">
        <f t="shared" si="68"/>
        <v>41333</v>
      </c>
      <c r="T147" s="811">
        <v>1</v>
      </c>
      <c r="U147" s="290" t="str">
        <f t="shared" si="67"/>
        <v>As Filed</v>
      </c>
    </row>
    <row r="148" spans="18:21" ht="13.5" thickBot="1">
      <c r="R148" s="707" t="str">
        <f t="shared" si="66"/>
        <v>Removals41364</v>
      </c>
      <c r="S148" s="713">
        <f t="shared" si="68"/>
        <v>41364</v>
      </c>
      <c r="T148" s="811">
        <v>1</v>
      </c>
      <c r="U148" s="290" t="str">
        <f t="shared" si="67"/>
        <v>As Filed</v>
      </c>
    </row>
    <row r="149" spans="18:21" ht="13.5" thickBot="1">
      <c r="R149" s="707" t="str">
        <f t="shared" si="66"/>
        <v>Removals41394</v>
      </c>
      <c r="S149" s="713">
        <f t="shared" si="68"/>
        <v>41394</v>
      </c>
      <c r="T149" s="811">
        <v>1</v>
      </c>
      <c r="U149" s="290" t="str">
        <f t="shared" si="67"/>
        <v>As Filed</v>
      </c>
    </row>
    <row r="150" spans="18:21" ht="13.5" thickBot="1">
      <c r="R150" s="707" t="str">
        <f t="shared" si="66"/>
        <v>Removals41425</v>
      </c>
      <c r="S150" s="713">
        <f t="shared" si="68"/>
        <v>41425</v>
      </c>
      <c r="T150" s="811">
        <v>1</v>
      </c>
      <c r="U150" s="290" t="str">
        <f t="shared" si="67"/>
        <v>As Filed</v>
      </c>
    </row>
    <row r="151" spans="18:21">
      <c r="R151" s="704"/>
      <c r="S151" s="297"/>
      <c r="T151" s="252"/>
      <c r="U151" s="265"/>
    </row>
    <row r="152" spans="18:21" ht="13.5" thickBot="1">
      <c r="R152" s="717"/>
      <c r="S152" s="718"/>
      <c r="T152" s="274"/>
      <c r="U152" s="275"/>
    </row>
  </sheetData>
  <mergeCells count="34">
    <mergeCell ref="R98:S98"/>
    <mergeCell ref="U98:U100"/>
    <mergeCell ref="R125:S125"/>
    <mergeCell ref="U125:U127"/>
    <mergeCell ref="I12:I13"/>
    <mergeCell ref="U16:U18"/>
    <mergeCell ref="R16:S16"/>
    <mergeCell ref="R43:S43"/>
    <mergeCell ref="U43:U45"/>
    <mergeCell ref="R70:S70"/>
    <mergeCell ref="U70:U72"/>
    <mergeCell ref="P7:Q7"/>
    <mergeCell ref="R4:U4"/>
    <mergeCell ref="AU4:AZ4"/>
    <mergeCell ref="AV8:AW8"/>
    <mergeCell ref="G4:I4"/>
    <mergeCell ref="J4:M4"/>
    <mergeCell ref="P8:Q8"/>
    <mergeCell ref="A22:E22"/>
    <mergeCell ref="A10:E10"/>
    <mergeCell ref="A5:E5"/>
    <mergeCell ref="A4:E4"/>
    <mergeCell ref="BM4:BO4"/>
    <mergeCell ref="BA4:BF4"/>
    <mergeCell ref="AS4:AT4"/>
    <mergeCell ref="N4:Q4"/>
    <mergeCell ref="V4:Y4"/>
    <mergeCell ref="BM7:BO7"/>
    <mergeCell ref="AG4:AJ4"/>
    <mergeCell ref="AK4:AN4"/>
    <mergeCell ref="AO4:AR4"/>
    <mergeCell ref="Z4:AD4"/>
    <mergeCell ref="AE4:AF4"/>
    <mergeCell ref="BG4:BL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sheetPr codeName="Sheet2"/>
  <dimension ref="A1:H359"/>
  <sheetViews>
    <sheetView tabSelected="1" view="pageLayout" zoomScaleNormal="100" workbookViewId="0">
      <selection activeCell="A31" sqref="A31"/>
    </sheetView>
  </sheetViews>
  <sheetFormatPr defaultRowHeight="12.75"/>
  <cols>
    <col min="1" max="2" width="17.85546875" style="663" customWidth="1"/>
    <col min="3" max="3" width="14" style="664" bestFit="1" customWidth="1"/>
    <col min="4" max="4" width="14.42578125" style="13" customWidth="1"/>
    <col min="5" max="5" width="9.28515625" style="351" bestFit="1" customWidth="1"/>
    <col min="6" max="6" width="9.140625" style="351"/>
    <col min="7" max="7" width="11.85546875" style="663" customWidth="1"/>
    <col min="8" max="8" width="43" style="663" bestFit="1" customWidth="1"/>
    <col min="9" max="16384" width="9.140625" style="663"/>
  </cols>
  <sheetData>
    <row r="1" spans="1:8">
      <c r="H1" s="665"/>
    </row>
    <row r="2" spans="1:8">
      <c r="A2" s="92" t="s">
        <v>2012</v>
      </c>
    </row>
    <row r="9" spans="1:8">
      <c r="A9" s="92" t="s">
        <v>2015</v>
      </c>
    </row>
    <row r="10" spans="1:8">
      <c r="B10" s="351" t="s">
        <v>1387</v>
      </c>
      <c r="C10" s="217"/>
      <c r="E10" s="351" t="s">
        <v>1420</v>
      </c>
    </row>
    <row r="11" spans="1:8">
      <c r="A11" s="663" t="s">
        <v>2010</v>
      </c>
      <c r="B11" s="351" t="s">
        <v>201</v>
      </c>
      <c r="C11" s="217" t="s">
        <v>732</v>
      </c>
      <c r="D11" s="217" t="s">
        <v>732</v>
      </c>
      <c r="E11" s="351" t="s">
        <v>2009</v>
      </c>
      <c r="G11" s="351" t="s">
        <v>31</v>
      </c>
    </row>
    <row r="12" spans="1:8">
      <c r="A12" s="666" t="s">
        <v>362</v>
      </c>
      <c r="B12" s="667" t="s">
        <v>1386</v>
      </c>
      <c r="C12" s="667" t="s">
        <v>1386</v>
      </c>
      <c r="D12" s="234" t="s">
        <v>2008</v>
      </c>
      <c r="E12" s="667" t="s">
        <v>176</v>
      </c>
      <c r="F12" s="667" t="s">
        <v>1383</v>
      </c>
      <c r="G12" s="667" t="s">
        <v>1385</v>
      </c>
      <c r="H12" s="668" t="s">
        <v>1388</v>
      </c>
    </row>
    <row r="13" spans="1:8">
      <c r="A13" s="663" t="str">
        <f>'JAM Inputs'!D315</f>
        <v>302DGU</v>
      </c>
      <c r="B13" s="13">
        <f>'JAM Inputs'!O315</f>
        <v>-20531.97752811329</v>
      </c>
      <c r="C13" s="13">
        <f>'JAM Inputs'!P315</f>
        <v>-9243.9394741940778</v>
      </c>
      <c r="D13" s="13">
        <f>'JAM Inputs'!Q315</f>
        <v>11288.038053919212</v>
      </c>
      <c r="E13" s="351" t="str">
        <f>'JAM Inputs'!G315</f>
        <v>SG</v>
      </c>
      <c r="F13" s="233">
        <f>VLOOKUP(E13,Factors!$B$3:$N$96,7,0)</f>
        <v>0.4315468104876492</v>
      </c>
      <c r="G13" s="13">
        <f>F13*D13</f>
        <v>4871.3168188320469</v>
      </c>
      <c r="H13" t="s">
        <v>3671</v>
      </c>
    </row>
    <row r="14" spans="1:8">
      <c r="A14" s="663" t="str">
        <f>'JAM Inputs'!D316</f>
        <v>302ID</v>
      </c>
      <c r="B14" s="13">
        <f>'JAM Inputs'!O316</f>
        <v>0</v>
      </c>
      <c r="C14" s="13">
        <f>'JAM Inputs'!P316</f>
        <v>0</v>
      </c>
      <c r="D14" s="13">
        <f>'JAM Inputs'!Q316</f>
        <v>0</v>
      </c>
      <c r="E14" s="351" t="str">
        <f>'JAM Inputs'!G316</f>
        <v>ID</v>
      </c>
      <c r="F14" s="233">
        <f>VLOOKUP(E14,Factors!$B$3:$N$96,7,0)</f>
        <v>0</v>
      </c>
      <c r="G14" s="13">
        <f t="shared" ref="G14:G77" si="0">F14*D14</f>
        <v>0</v>
      </c>
      <c r="H14" t="s">
        <v>3671</v>
      </c>
    </row>
    <row r="15" spans="1:8">
      <c r="A15" s="663" t="str">
        <f>'JAM Inputs'!D317</f>
        <v>302SG</v>
      </c>
      <c r="B15" s="13">
        <f>'JAM Inputs'!O317</f>
        <v>7109051.4893176556</v>
      </c>
      <c r="C15" s="13">
        <f>'JAM Inputs'!P317</f>
        <v>12023147.614918321</v>
      </c>
      <c r="D15" s="13">
        <f>'JAM Inputs'!Q317</f>
        <v>4914096.1256006658</v>
      </c>
      <c r="E15" s="351" t="str">
        <f>'JAM Inputs'!G317</f>
        <v>SG</v>
      </c>
      <c r="F15" s="233">
        <f>VLOOKUP(E15,Factors!$B$3:$N$96,7,0)</f>
        <v>0.4315468104876492</v>
      </c>
      <c r="G15" s="13">
        <f t="shared" si="0"/>
        <v>2120662.5094326818</v>
      </c>
      <c r="H15" t="s">
        <v>3671</v>
      </c>
    </row>
    <row r="16" spans="1:8" ht="12" customHeight="1">
      <c r="A16" s="663" t="str">
        <f>'JAM Inputs'!D318</f>
        <v>302SG-P</v>
      </c>
      <c r="B16" s="13">
        <f>'JAM Inputs'!O318</f>
        <v>-3859830.2577290237</v>
      </c>
      <c r="C16" s="13">
        <f>'JAM Inputs'!P318</f>
        <v>-1739462.4264926761</v>
      </c>
      <c r="D16" s="13">
        <f>'JAM Inputs'!Q318</f>
        <v>2120367.8312363476</v>
      </c>
      <c r="E16" s="351" t="str">
        <f>'JAM Inputs'!G318</f>
        <v>SG</v>
      </c>
      <c r="F16" s="233">
        <f>VLOOKUP(E16,Factors!$B$3:$N$96,7,0)</f>
        <v>0.4315468104876492</v>
      </c>
      <c r="G16" s="13">
        <f t="shared" si="0"/>
        <v>915037.9746306598</v>
      </c>
      <c r="H16" t="s">
        <v>3671</v>
      </c>
    </row>
    <row r="17" spans="1:8">
      <c r="A17" s="663" t="str">
        <f>'JAM Inputs'!D319</f>
        <v>302SG-U</v>
      </c>
      <c r="B17" s="13">
        <f>'JAM Inputs'!O319</f>
        <v>-155783.53523384035</v>
      </c>
      <c r="C17" s="13">
        <f>'JAM Inputs'!P319</f>
        <v>-90815.502948377281</v>
      </c>
      <c r="D17" s="13">
        <f>'JAM Inputs'!Q319</f>
        <v>64968.032285463065</v>
      </c>
      <c r="E17" s="351" t="str">
        <f>'JAM Inputs'!G319</f>
        <v>SG</v>
      </c>
      <c r="F17" s="233">
        <f>VLOOKUP(E17,Factors!$B$3:$N$96,7,0)</f>
        <v>0.4315468104876492</v>
      </c>
      <c r="G17" s="13">
        <f t="shared" si="0"/>
        <v>28036.747116450206</v>
      </c>
      <c r="H17" t="s">
        <v>3671</v>
      </c>
    </row>
    <row r="18" spans="1:8">
      <c r="A18" s="663" t="str">
        <f>'JAM Inputs'!D320</f>
        <v>303CA</v>
      </c>
      <c r="B18" s="13">
        <f>'JAM Inputs'!O320</f>
        <v>47505.649999999994</v>
      </c>
      <c r="C18" s="13">
        <f>'JAM Inputs'!P320</f>
        <v>47505.649999999994</v>
      </c>
      <c r="D18" s="13">
        <f>'JAM Inputs'!Q320</f>
        <v>0</v>
      </c>
      <c r="E18" s="351" t="str">
        <f>'JAM Inputs'!G320</f>
        <v>CA</v>
      </c>
      <c r="F18" s="233">
        <f>VLOOKUP(E18,Factors!$B$3:$N$96,7,0)</f>
        <v>0</v>
      </c>
      <c r="G18" s="13">
        <f t="shared" si="0"/>
        <v>0</v>
      </c>
      <c r="H18" t="s">
        <v>3671</v>
      </c>
    </row>
    <row r="19" spans="1:8">
      <c r="A19" s="663" t="str">
        <f>'JAM Inputs'!D321</f>
        <v>303CN</v>
      </c>
      <c r="B19" s="13">
        <f>'JAM Inputs'!O321</f>
        <v>416950.09938086569</v>
      </c>
      <c r="C19" s="13">
        <f>'JAM Inputs'!P321</f>
        <v>2018207.6750221997</v>
      </c>
      <c r="D19" s="13">
        <f>'JAM Inputs'!Q321</f>
        <v>1601257.5756413341</v>
      </c>
      <c r="E19" s="351" t="str">
        <f>'JAM Inputs'!G321</f>
        <v>CN</v>
      </c>
      <c r="F19" s="233">
        <f>VLOOKUP(E19,Factors!$B$3:$N$96,7,0)</f>
        <v>0.49892765457990973</v>
      </c>
      <c r="G19" s="13">
        <f t="shared" si="0"/>
        <v>798911.68659304315</v>
      </c>
      <c r="H19" t="s">
        <v>3671</v>
      </c>
    </row>
    <row r="20" spans="1:8">
      <c r="A20" s="663" t="str">
        <f>'JAM Inputs'!D322</f>
        <v>303ID</v>
      </c>
      <c r="B20" s="13">
        <f>'JAM Inputs'!O322</f>
        <v>1530.8749999997672</v>
      </c>
      <c r="C20" s="13">
        <f>'JAM Inputs'!P322</f>
        <v>-474.69500000053085</v>
      </c>
      <c r="D20" s="13">
        <f>'JAM Inputs'!Q322</f>
        <v>-2005.570000000298</v>
      </c>
      <c r="E20" s="351" t="str">
        <f>'JAM Inputs'!G322</f>
        <v>ID</v>
      </c>
      <c r="F20" s="233">
        <f>VLOOKUP(E20,Factors!$B$3:$N$96,7,0)</f>
        <v>0</v>
      </c>
      <c r="G20" s="13">
        <f t="shared" si="0"/>
        <v>0</v>
      </c>
      <c r="H20" t="s">
        <v>3671</v>
      </c>
    </row>
    <row r="21" spans="1:8">
      <c r="A21" s="663" t="str">
        <f>'JAM Inputs'!D323</f>
        <v>303OR</v>
      </c>
      <c r="B21" s="13">
        <f>'JAM Inputs'!O323</f>
        <v>-414452.88702236814</v>
      </c>
      <c r="C21" s="13">
        <f>'JAM Inputs'!P323</f>
        <v>82251.31425435259</v>
      </c>
      <c r="D21" s="13">
        <f>'JAM Inputs'!Q323</f>
        <v>496704.20127672073</v>
      </c>
      <c r="E21" s="351" t="str">
        <f>'JAM Inputs'!G323</f>
        <v>OR</v>
      </c>
      <c r="F21" s="233">
        <f>VLOOKUP(E21,Factors!$B$3:$N$96,7,0)</f>
        <v>0</v>
      </c>
      <c r="G21" s="13">
        <f t="shared" si="0"/>
        <v>0</v>
      </c>
      <c r="H21" t="s">
        <v>3671</v>
      </c>
    </row>
    <row r="22" spans="1:8">
      <c r="A22" s="663" t="str">
        <f>'JAM Inputs'!D324</f>
        <v>303SE</v>
      </c>
      <c r="B22" s="13">
        <f>'JAM Inputs'!O324</f>
        <v>-2795.8476335839368</v>
      </c>
      <c r="C22" s="13">
        <f>'JAM Inputs'!P324</f>
        <v>68882.975112509448</v>
      </c>
      <c r="D22" s="13">
        <f>'JAM Inputs'!Q324</f>
        <v>71678.822746093385</v>
      </c>
      <c r="E22" s="351" t="str">
        <f>'JAM Inputs'!G324</f>
        <v>SE</v>
      </c>
      <c r="F22" s="233">
        <f>VLOOKUP(E22,Factors!$B$3:$N$96,7,0)</f>
        <v>0.429533673391716</v>
      </c>
      <c r="G22" s="13">
        <f t="shared" si="0"/>
        <v>30788.46803852318</v>
      </c>
      <c r="H22" t="s">
        <v>3671</v>
      </c>
    </row>
    <row r="23" spans="1:8">
      <c r="A23" s="663" t="str">
        <f>'JAM Inputs'!D325</f>
        <v>303SG</v>
      </c>
      <c r="B23" s="13">
        <f>'JAM Inputs'!O325</f>
        <v>0</v>
      </c>
      <c r="C23" s="13">
        <f>'JAM Inputs'!P325</f>
        <v>0</v>
      </c>
      <c r="D23" s="13">
        <f>'JAM Inputs'!Q325</f>
        <v>0</v>
      </c>
      <c r="E23" s="351" t="str">
        <f>'JAM Inputs'!G325</f>
        <v>SG</v>
      </c>
      <c r="F23" s="233">
        <f>VLOOKUP(E23,Factors!$B$3:$N$96,7,0)</f>
        <v>0.4315468104876492</v>
      </c>
      <c r="G23" s="13">
        <f t="shared" si="0"/>
        <v>0</v>
      </c>
      <c r="H23" t="s">
        <v>3671</v>
      </c>
    </row>
    <row r="24" spans="1:8">
      <c r="A24" s="663" t="str">
        <f>'JAM Inputs'!D326</f>
        <v>303SO</v>
      </c>
      <c r="B24" s="13">
        <f>'JAM Inputs'!O326</f>
        <v>13003681.513763666</v>
      </c>
      <c r="C24" s="13">
        <f>'JAM Inputs'!P326</f>
        <v>10426282.900864244</v>
      </c>
      <c r="D24" s="13">
        <f>'JAM Inputs'!Q326</f>
        <v>-2577398.6128994226</v>
      </c>
      <c r="E24" s="351" t="str">
        <f>'JAM Inputs'!G326</f>
        <v>SO</v>
      </c>
      <c r="F24" s="233">
        <f>VLOOKUP(E24,Factors!$B$3:$N$96,7,0)</f>
        <v>0.42853606113710269</v>
      </c>
      <c r="G24" s="13">
        <f t="shared" si="0"/>
        <v>-1104508.2495521507</v>
      </c>
      <c r="H24" t="s">
        <v>3671</v>
      </c>
    </row>
    <row r="25" spans="1:8">
      <c r="A25" s="663" t="str">
        <f>'JAM Inputs'!D327</f>
        <v>303UT</v>
      </c>
      <c r="B25" s="13">
        <f>'JAM Inputs'!O327</f>
        <v>114524.87401068816</v>
      </c>
      <c r="C25" s="13">
        <f>'JAM Inputs'!P327</f>
        <v>115342.24076183187</v>
      </c>
      <c r="D25" s="13">
        <f>'JAM Inputs'!Q327</f>
        <v>817.36675114370883</v>
      </c>
      <c r="E25" s="351" t="str">
        <f>'JAM Inputs'!G327</f>
        <v>UT</v>
      </c>
      <c r="F25" s="233">
        <f>VLOOKUP(E25,Factors!$B$3:$N$96,7,0)</f>
        <v>1</v>
      </c>
      <c r="G25" s="13">
        <f t="shared" si="0"/>
        <v>817.36675114370883</v>
      </c>
      <c r="H25" t="s">
        <v>3671</v>
      </c>
    </row>
    <row r="26" spans="1:8">
      <c r="A26" s="663" t="str">
        <f>'JAM Inputs'!D328</f>
        <v>303WA</v>
      </c>
      <c r="B26" s="13">
        <f>'JAM Inputs'!O328</f>
        <v>-129699.87070305605</v>
      </c>
      <c r="C26" s="13">
        <f>'JAM Inputs'!P328</f>
        <v>16286.915406595683</v>
      </c>
      <c r="D26" s="13">
        <f>'JAM Inputs'!Q328</f>
        <v>145986.78610965173</v>
      </c>
      <c r="E26" s="351" t="str">
        <f>'JAM Inputs'!G328</f>
        <v>WA</v>
      </c>
      <c r="F26" s="233">
        <f>VLOOKUP(E26,Factors!$B$3:$N$96,7,0)</f>
        <v>0</v>
      </c>
      <c r="G26" s="13">
        <f t="shared" si="0"/>
        <v>0</v>
      </c>
      <c r="H26" t="s">
        <v>3671</v>
      </c>
    </row>
    <row r="27" spans="1:8">
      <c r="A27" s="663" t="str">
        <f>'JAM Inputs'!D329</f>
        <v>303WYP</v>
      </c>
      <c r="B27" s="13">
        <f>'JAM Inputs'!O329</f>
        <v>19152.470000000205</v>
      </c>
      <c r="C27" s="13">
        <f>'JAM Inputs'!P329</f>
        <v>110857.2186823003</v>
      </c>
      <c r="D27" s="13">
        <f>'JAM Inputs'!Q329</f>
        <v>91704.748682300095</v>
      </c>
      <c r="E27" s="351" t="str">
        <f>'JAM Inputs'!G329</f>
        <v>WYP</v>
      </c>
      <c r="F27" s="233">
        <f>VLOOKUP(E27,Factors!$B$3:$N$96,7,0)</f>
        <v>0</v>
      </c>
      <c r="G27" s="13">
        <f t="shared" si="0"/>
        <v>0</v>
      </c>
      <c r="H27" t="s">
        <v>3671</v>
      </c>
    </row>
    <row r="28" spans="1:8">
      <c r="A28" s="663" t="str">
        <f>'JAM Inputs'!D330</f>
        <v>310DGP</v>
      </c>
      <c r="B28" s="13">
        <f>'JAM Inputs'!O330</f>
        <v>0</v>
      </c>
      <c r="C28" s="13">
        <f>'JAM Inputs'!P330</f>
        <v>0</v>
      </c>
      <c r="D28" s="13">
        <f>'JAM Inputs'!Q330</f>
        <v>0</v>
      </c>
      <c r="E28" s="351" t="str">
        <f>'JAM Inputs'!G330</f>
        <v>SG</v>
      </c>
      <c r="F28" s="233">
        <f>VLOOKUP(E28,Factors!$B$3:$N$96,7,0)</f>
        <v>0.4315468104876492</v>
      </c>
      <c r="G28" s="13">
        <f t="shared" si="0"/>
        <v>0</v>
      </c>
      <c r="H28" t="s">
        <v>3671</v>
      </c>
    </row>
    <row r="29" spans="1:8">
      <c r="A29" s="663" t="str">
        <f>'JAM Inputs'!D331</f>
        <v>310DGU</v>
      </c>
      <c r="B29" s="13">
        <f>'JAM Inputs'!O331</f>
        <v>0</v>
      </c>
      <c r="C29" s="13">
        <f>'JAM Inputs'!P331</f>
        <v>0</v>
      </c>
      <c r="D29" s="13">
        <f>'JAM Inputs'!Q331</f>
        <v>0</v>
      </c>
      <c r="E29" s="351" t="str">
        <f>'JAM Inputs'!G331</f>
        <v>SG</v>
      </c>
      <c r="F29" s="233">
        <f>VLOOKUP(E29,Factors!$B$3:$N$96,7,0)</f>
        <v>0.4315468104876492</v>
      </c>
      <c r="G29" s="13">
        <f t="shared" si="0"/>
        <v>0</v>
      </c>
      <c r="H29" t="s">
        <v>3671</v>
      </c>
    </row>
    <row r="30" spans="1:8">
      <c r="A30" s="663" t="str">
        <f>'JAM Inputs'!D332</f>
        <v>310SG</v>
      </c>
      <c r="B30" s="13">
        <f>'JAM Inputs'!O332</f>
        <v>0</v>
      </c>
      <c r="C30" s="13">
        <f>'JAM Inputs'!P332</f>
        <v>0</v>
      </c>
      <c r="D30" s="13">
        <f>'JAM Inputs'!Q332</f>
        <v>0</v>
      </c>
      <c r="E30" s="351" t="str">
        <f>'JAM Inputs'!G332</f>
        <v>SG</v>
      </c>
      <c r="F30" s="233">
        <f>VLOOKUP(E30,Factors!$B$3:$N$96,7,0)</f>
        <v>0.4315468104876492</v>
      </c>
      <c r="G30" s="13">
        <f t="shared" si="0"/>
        <v>0</v>
      </c>
      <c r="H30" t="s">
        <v>3671</v>
      </c>
    </row>
    <row r="31" spans="1:8">
      <c r="A31" s="663" t="str">
        <f>'JAM Inputs'!D333</f>
        <v>310SSGCH</v>
      </c>
      <c r="B31" s="13">
        <f>'JAM Inputs'!O333</f>
        <v>0</v>
      </c>
      <c r="C31" s="13">
        <f>'JAM Inputs'!P333</f>
        <v>0</v>
      </c>
      <c r="D31" s="13">
        <f>'JAM Inputs'!Q333</f>
        <v>0</v>
      </c>
      <c r="E31" s="351" t="str">
        <f>'JAM Inputs'!G333</f>
        <v>SSGCH</v>
      </c>
      <c r="F31" s="233">
        <f>VLOOKUP(E31,Factors!$B$3:$N$96,7,0)</f>
        <v>0.41887921678867224</v>
      </c>
      <c r="G31" s="13">
        <f t="shared" si="0"/>
        <v>0</v>
      </c>
      <c r="H31" t="s">
        <v>3671</v>
      </c>
    </row>
    <row r="32" spans="1:8">
      <c r="A32" s="663" t="str">
        <f>'JAM Inputs'!D334</f>
        <v>311DGP</v>
      </c>
      <c r="B32" s="13">
        <f>'JAM Inputs'!O334</f>
        <v>0</v>
      </c>
      <c r="C32" s="13">
        <f>'JAM Inputs'!P334</f>
        <v>0</v>
      </c>
      <c r="D32" s="13">
        <f>'JAM Inputs'!Q334</f>
        <v>0</v>
      </c>
      <c r="E32" s="351" t="str">
        <f>'JAM Inputs'!G334</f>
        <v>SG</v>
      </c>
      <c r="F32" s="233">
        <f>VLOOKUP(E32,Factors!$B$3:$N$96,7,0)</f>
        <v>0.4315468104876492</v>
      </c>
      <c r="G32" s="13">
        <f t="shared" si="0"/>
        <v>0</v>
      </c>
      <c r="H32" t="s">
        <v>3671</v>
      </c>
    </row>
    <row r="33" spans="1:8">
      <c r="A33" s="663" t="str">
        <f>'JAM Inputs'!D335</f>
        <v>311DGU</v>
      </c>
      <c r="B33" s="13">
        <f>'JAM Inputs'!O335</f>
        <v>0</v>
      </c>
      <c r="C33" s="13">
        <f>'JAM Inputs'!P335</f>
        <v>0</v>
      </c>
      <c r="D33" s="13">
        <f>'JAM Inputs'!Q335</f>
        <v>0</v>
      </c>
      <c r="E33" s="351" t="str">
        <f>'JAM Inputs'!G335</f>
        <v>SG</v>
      </c>
      <c r="F33" s="233">
        <f>VLOOKUP(E33,Factors!$B$3:$N$96,7,0)</f>
        <v>0.4315468104876492</v>
      </c>
      <c r="G33" s="13">
        <f t="shared" si="0"/>
        <v>0</v>
      </c>
      <c r="H33" t="s">
        <v>3671</v>
      </c>
    </row>
    <row r="34" spans="1:8">
      <c r="A34" s="663" t="str">
        <f>'JAM Inputs'!D336</f>
        <v>311SG</v>
      </c>
      <c r="B34" s="13">
        <f>'JAM Inputs'!O336</f>
        <v>0</v>
      </c>
      <c r="C34" s="13">
        <f>'JAM Inputs'!P336</f>
        <v>0</v>
      </c>
      <c r="D34" s="13">
        <f>'JAM Inputs'!Q336</f>
        <v>0</v>
      </c>
      <c r="E34" s="351" t="str">
        <f>'JAM Inputs'!G336</f>
        <v>SG</v>
      </c>
      <c r="F34" s="233">
        <f>VLOOKUP(E34,Factors!$B$3:$N$96,7,0)</f>
        <v>0.4315468104876492</v>
      </c>
      <c r="G34" s="13">
        <f t="shared" si="0"/>
        <v>0</v>
      </c>
      <c r="H34" t="s">
        <v>3671</v>
      </c>
    </row>
    <row r="35" spans="1:8">
      <c r="A35" s="663" t="str">
        <f>'JAM Inputs'!D337</f>
        <v>311SSGCH</v>
      </c>
      <c r="B35" s="13">
        <f>'JAM Inputs'!O337</f>
        <v>0</v>
      </c>
      <c r="C35" s="13">
        <f>'JAM Inputs'!P337</f>
        <v>0</v>
      </c>
      <c r="D35" s="13">
        <f>'JAM Inputs'!Q337</f>
        <v>0</v>
      </c>
      <c r="E35" s="351" t="str">
        <f>'JAM Inputs'!G337</f>
        <v>SSGCH</v>
      </c>
      <c r="F35" s="233">
        <f>VLOOKUP(E35,Factors!$B$3:$N$96,7,0)</f>
        <v>0.41887921678867224</v>
      </c>
      <c r="G35" s="13">
        <f t="shared" si="0"/>
        <v>0</v>
      </c>
      <c r="H35" t="s">
        <v>3671</v>
      </c>
    </row>
    <row r="36" spans="1:8">
      <c r="A36" s="663" t="str">
        <f>'JAM Inputs'!D338</f>
        <v>312DGP</v>
      </c>
      <c r="B36" s="13">
        <f>'JAM Inputs'!O338</f>
        <v>-55647255.004161</v>
      </c>
      <c r="C36" s="13">
        <f>'JAM Inputs'!P338</f>
        <v>-56785081.288128257</v>
      </c>
      <c r="D36" s="13">
        <f>'JAM Inputs'!Q338</f>
        <v>-1137826.2839672565</v>
      </c>
      <c r="E36" s="351" t="str">
        <f>'JAM Inputs'!G338</f>
        <v>SG</v>
      </c>
      <c r="F36" s="233">
        <f>VLOOKUP(E36,Factors!$B$3:$N$96,7,0)</f>
        <v>0.4315468104876492</v>
      </c>
      <c r="G36" s="13">
        <f t="shared" si="0"/>
        <v>-491025.30373508378</v>
      </c>
      <c r="H36" t="s">
        <v>3671</v>
      </c>
    </row>
    <row r="37" spans="1:8">
      <c r="A37" s="663" t="str">
        <f>'JAM Inputs'!D339</f>
        <v>312DGU</v>
      </c>
      <c r="B37" s="13">
        <f>'JAM Inputs'!O339</f>
        <v>-56114996.556584358</v>
      </c>
      <c r="C37" s="13">
        <f>'JAM Inputs'!P339</f>
        <v>-67487960.828157663</v>
      </c>
      <c r="D37" s="13">
        <f>'JAM Inputs'!Q339</f>
        <v>-11372964.271573305</v>
      </c>
      <c r="E37" s="351" t="str">
        <f>'JAM Inputs'!G339</f>
        <v>SG</v>
      </c>
      <c r="F37" s="233">
        <f>VLOOKUP(E37,Factors!$B$3:$N$96,7,0)</f>
        <v>0.4315468104876492</v>
      </c>
      <c r="G37" s="13">
        <f t="shared" si="0"/>
        <v>-4907966.4571874505</v>
      </c>
      <c r="H37" t="s">
        <v>3671</v>
      </c>
    </row>
    <row r="38" spans="1:8">
      <c r="A38" s="663" t="str">
        <f>'JAM Inputs'!D340</f>
        <v>312SG</v>
      </c>
      <c r="B38" s="13">
        <f>'JAM Inputs'!O340</f>
        <v>936149307.79033041</v>
      </c>
      <c r="C38" s="13">
        <f>'JAM Inputs'!P340</f>
        <v>919177168.92411089</v>
      </c>
      <c r="D38" s="13">
        <f>'JAM Inputs'!Q340</f>
        <v>-16972138.866219521</v>
      </c>
      <c r="E38" s="351" t="str">
        <f>'JAM Inputs'!G340</f>
        <v>SG</v>
      </c>
      <c r="F38" s="233">
        <f>VLOOKUP(E38,Factors!$B$3:$N$96,7,0)</f>
        <v>0.4315468104876492</v>
      </c>
      <c r="G38" s="13">
        <f t="shared" si="0"/>
        <v>-7324272.394870501</v>
      </c>
      <c r="H38" t="s">
        <v>3671</v>
      </c>
    </row>
    <row r="39" spans="1:8">
      <c r="A39" s="663" t="str">
        <f>'JAM Inputs'!D341</f>
        <v>312SSGCH</v>
      </c>
      <c r="B39" s="13">
        <f>'JAM Inputs'!O341</f>
        <v>-18377277.952390432</v>
      </c>
      <c r="C39" s="13">
        <f>'JAM Inputs'!P341</f>
        <v>-6873963.3392234445</v>
      </c>
      <c r="D39" s="13">
        <f>'JAM Inputs'!Q341</f>
        <v>11503314.613166988</v>
      </c>
      <c r="E39" s="351" t="str">
        <f>'JAM Inputs'!G341</f>
        <v>SSGCH</v>
      </c>
      <c r="F39" s="233">
        <f>VLOOKUP(E39,Factors!$B$3:$N$96,7,0)</f>
        <v>0.41887921678867224</v>
      </c>
      <c r="G39" s="13">
        <f t="shared" si="0"/>
        <v>4818499.4156370759</v>
      </c>
      <c r="H39" t="s">
        <v>3671</v>
      </c>
    </row>
    <row r="40" spans="1:8">
      <c r="A40" s="663" t="str">
        <f>'JAM Inputs'!D342</f>
        <v>314DGP</v>
      </c>
      <c r="B40" s="13">
        <f>'JAM Inputs'!O342</f>
        <v>0</v>
      </c>
      <c r="C40" s="13">
        <f>'JAM Inputs'!P342</f>
        <v>0</v>
      </c>
      <c r="D40" s="13">
        <f>'JAM Inputs'!Q342</f>
        <v>0</v>
      </c>
      <c r="E40" s="351" t="str">
        <f>'JAM Inputs'!G342</f>
        <v>SG</v>
      </c>
      <c r="F40" s="233">
        <f>VLOOKUP(E40,Factors!$B$3:$N$96,7,0)</f>
        <v>0.4315468104876492</v>
      </c>
      <c r="G40" s="13">
        <f t="shared" si="0"/>
        <v>0</v>
      </c>
      <c r="H40" t="s">
        <v>3671</v>
      </c>
    </row>
    <row r="41" spans="1:8">
      <c r="A41" s="663" t="str">
        <f>'JAM Inputs'!D343</f>
        <v>314DGU</v>
      </c>
      <c r="B41" s="13">
        <f>'JAM Inputs'!O343</f>
        <v>0</v>
      </c>
      <c r="C41" s="13">
        <f>'JAM Inputs'!P343</f>
        <v>0</v>
      </c>
      <c r="D41" s="13">
        <f>'JAM Inputs'!Q343</f>
        <v>0</v>
      </c>
      <c r="E41" s="351" t="str">
        <f>'JAM Inputs'!G343</f>
        <v>SG</v>
      </c>
      <c r="F41" s="233">
        <f>VLOOKUP(E41,Factors!$B$3:$N$96,7,0)</f>
        <v>0.4315468104876492</v>
      </c>
      <c r="G41" s="13">
        <f t="shared" si="0"/>
        <v>0</v>
      </c>
      <c r="H41" t="s">
        <v>3671</v>
      </c>
    </row>
    <row r="42" spans="1:8">
      <c r="A42" s="663" t="str">
        <f>'JAM Inputs'!D344</f>
        <v>314SG</v>
      </c>
      <c r="B42" s="13">
        <f>'JAM Inputs'!O344</f>
        <v>0</v>
      </c>
      <c r="C42" s="13">
        <f>'JAM Inputs'!P344</f>
        <v>0</v>
      </c>
      <c r="D42" s="13">
        <f>'JAM Inputs'!Q344</f>
        <v>0</v>
      </c>
      <c r="E42" s="351" t="str">
        <f>'JAM Inputs'!G344</f>
        <v>SG</v>
      </c>
      <c r="F42" s="233">
        <f>VLOOKUP(E42,Factors!$B$3:$N$96,7,0)</f>
        <v>0.4315468104876492</v>
      </c>
      <c r="G42" s="13">
        <f t="shared" si="0"/>
        <v>0</v>
      </c>
      <c r="H42" t="s">
        <v>3671</v>
      </c>
    </row>
    <row r="43" spans="1:8">
      <c r="A43" s="663" t="str">
        <f>'JAM Inputs'!D345</f>
        <v>314SSGCH</v>
      </c>
      <c r="B43" s="13">
        <f>'JAM Inputs'!O345</f>
        <v>0</v>
      </c>
      <c r="C43" s="13">
        <f>'JAM Inputs'!P345</f>
        <v>0</v>
      </c>
      <c r="D43" s="13">
        <f>'JAM Inputs'!Q345</f>
        <v>0</v>
      </c>
      <c r="E43" s="351" t="str">
        <f>'JAM Inputs'!G345</f>
        <v>SSGCH</v>
      </c>
      <c r="F43" s="233">
        <f>VLOOKUP(E43,Factors!$B$3:$N$96,7,0)</f>
        <v>0.41887921678867224</v>
      </c>
      <c r="G43" s="13">
        <f t="shared" si="0"/>
        <v>0</v>
      </c>
      <c r="H43" t="s">
        <v>3671</v>
      </c>
    </row>
    <row r="44" spans="1:8">
      <c r="A44" s="663" t="str">
        <f>'JAM Inputs'!D346</f>
        <v>315DGP</v>
      </c>
      <c r="B44" s="13">
        <f>'JAM Inputs'!O346</f>
        <v>0</v>
      </c>
      <c r="C44" s="13">
        <f>'JAM Inputs'!P346</f>
        <v>0</v>
      </c>
      <c r="D44" s="13">
        <f>'JAM Inputs'!Q346</f>
        <v>0</v>
      </c>
      <c r="E44" s="351" t="str">
        <f>'JAM Inputs'!G346</f>
        <v>SG</v>
      </c>
      <c r="F44" s="233">
        <f>VLOOKUP(E44,Factors!$B$3:$N$96,7,0)</f>
        <v>0.4315468104876492</v>
      </c>
      <c r="G44" s="13">
        <f t="shared" si="0"/>
        <v>0</v>
      </c>
      <c r="H44" t="s">
        <v>3671</v>
      </c>
    </row>
    <row r="45" spans="1:8">
      <c r="A45" s="663" t="str">
        <f>'JAM Inputs'!D347</f>
        <v>315DGU</v>
      </c>
      <c r="B45" s="13">
        <f>'JAM Inputs'!O347</f>
        <v>0</v>
      </c>
      <c r="C45" s="13">
        <f>'JAM Inputs'!P347</f>
        <v>0</v>
      </c>
      <c r="D45" s="13">
        <f>'JAM Inputs'!Q347</f>
        <v>0</v>
      </c>
      <c r="E45" s="351" t="str">
        <f>'JAM Inputs'!G347</f>
        <v>SG</v>
      </c>
      <c r="F45" s="233">
        <f>VLOOKUP(E45,Factors!$B$3:$N$96,7,0)</f>
        <v>0.4315468104876492</v>
      </c>
      <c r="G45" s="13">
        <f t="shared" si="0"/>
        <v>0</v>
      </c>
      <c r="H45" t="s">
        <v>3671</v>
      </c>
    </row>
    <row r="46" spans="1:8">
      <c r="A46" s="663" t="str">
        <f>'JAM Inputs'!D348</f>
        <v>315SG</v>
      </c>
      <c r="B46" s="13">
        <f>'JAM Inputs'!O348</f>
        <v>0</v>
      </c>
      <c r="C46" s="13">
        <f>'JAM Inputs'!P348</f>
        <v>0</v>
      </c>
      <c r="D46" s="13">
        <f>'JAM Inputs'!Q348</f>
        <v>0</v>
      </c>
      <c r="E46" s="351" t="str">
        <f>'JAM Inputs'!G348</f>
        <v>SG</v>
      </c>
      <c r="F46" s="233">
        <f>VLOOKUP(E46,Factors!$B$3:$N$96,7,0)</f>
        <v>0.4315468104876492</v>
      </c>
      <c r="G46" s="13">
        <f t="shared" si="0"/>
        <v>0</v>
      </c>
      <c r="H46" t="s">
        <v>3671</v>
      </c>
    </row>
    <row r="47" spans="1:8">
      <c r="A47" s="663" t="str">
        <f>'JAM Inputs'!D349</f>
        <v>315SSGCH</v>
      </c>
      <c r="B47" s="13">
        <f>'JAM Inputs'!O349</f>
        <v>0</v>
      </c>
      <c r="C47" s="13">
        <f>'JAM Inputs'!P349</f>
        <v>0</v>
      </c>
      <c r="D47" s="13">
        <f>'JAM Inputs'!Q349</f>
        <v>0</v>
      </c>
      <c r="E47" s="351" t="str">
        <f>'JAM Inputs'!G349</f>
        <v>SSGCH</v>
      </c>
      <c r="F47" s="233">
        <f>VLOOKUP(E47,Factors!$B$3:$N$96,7,0)</f>
        <v>0.41887921678867224</v>
      </c>
      <c r="G47" s="13">
        <f t="shared" si="0"/>
        <v>0</v>
      </c>
      <c r="H47" t="s">
        <v>3671</v>
      </c>
    </row>
    <row r="48" spans="1:8">
      <c r="A48" s="663" t="str">
        <f>'JAM Inputs'!D350</f>
        <v>316DGP</v>
      </c>
      <c r="B48" s="13">
        <f>'JAM Inputs'!O350</f>
        <v>0</v>
      </c>
      <c r="C48" s="13">
        <f>'JAM Inputs'!P350</f>
        <v>0</v>
      </c>
      <c r="D48" s="13">
        <f>'JAM Inputs'!Q350</f>
        <v>0</v>
      </c>
      <c r="E48" s="351" t="str">
        <f>'JAM Inputs'!G350</f>
        <v>SG</v>
      </c>
      <c r="F48" s="233">
        <f>VLOOKUP(E48,Factors!$B$3:$N$96,7,0)</f>
        <v>0.4315468104876492</v>
      </c>
      <c r="G48" s="13">
        <f t="shared" si="0"/>
        <v>0</v>
      </c>
      <c r="H48" t="s">
        <v>3671</v>
      </c>
    </row>
    <row r="49" spans="1:8">
      <c r="A49" s="663" t="str">
        <f>'JAM Inputs'!D351</f>
        <v>316DGU</v>
      </c>
      <c r="B49" s="13">
        <f>'JAM Inputs'!O351</f>
        <v>0</v>
      </c>
      <c r="C49" s="13">
        <f>'JAM Inputs'!P351</f>
        <v>0</v>
      </c>
      <c r="D49" s="13">
        <f>'JAM Inputs'!Q351</f>
        <v>0</v>
      </c>
      <c r="E49" s="351" t="str">
        <f>'JAM Inputs'!G351</f>
        <v>SG</v>
      </c>
      <c r="F49" s="233">
        <f>VLOOKUP(E49,Factors!$B$3:$N$96,7,0)</f>
        <v>0.4315468104876492</v>
      </c>
      <c r="G49" s="13">
        <f t="shared" si="0"/>
        <v>0</v>
      </c>
      <c r="H49" t="s">
        <v>3671</v>
      </c>
    </row>
    <row r="50" spans="1:8">
      <c r="A50" s="663" t="str">
        <f>'JAM Inputs'!D352</f>
        <v>316SG</v>
      </c>
      <c r="B50" s="13">
        <f>'JAM Inputs'!O352</f>
        <v>0</v>
      </c>
      <c r="C50" s="13">
        <f>'JAM Inputs'!P352</f>
        <v>0</v>
      </c>
      <c r="D50" s="13">
        <f>'JAM Inputs'!Q352</f>
        <v>0</v>
      </c>
      <c r="E50" s="351" t="str">
        <f>'JAM Inputs'!G352</f>
        <v>SG</v>
      </c>
      <c r="F50" s="233">
        <f>VLOOKUP(E50,Factors!$B$3:$N$96,7,0)</f>
        <v>0.4315468104876492</v>
      </c>
      <c r="G50" s="13">
        <f t="shared" si="0"/>
        <v>0</v>
      </c>
      <c r="H50" t="s">
        <v>3671</v>
      </c>
    </row>
    <row r="51" spans="1:8">
      <c r="A51" s="663" t="str">
        <f>'JAM Inputs'!D353</f>
        <v>316SSGCH</v>
      </c>
      <c r="B51" s="13">
        <f>'JAM Inputs'!O353</f>
        <v>0</v>
      </c>
      <c r="C51" s="13">
        <f>'JAM Inputs'!P353</f>
        <v>0</v>
      </c>
      <c r="D51" s="13">
        <f>'JAM Inputs'!Q353</f>
        <v>0</v>
      </c>
      <c r="E51" s="351" t="str">
        <f>'JAM Inputs'!G353</f>
        <v>SSGCH</v>
      </c>
      <c r="F51" s="233">
        <f>VLOOKUP(E51,Factors!$B$3:$N$96,7,0)</f>
        <v>0.41887921678867224</v>
      </c>
      <c r="G51" s="13">
        <f t="shared" si="0"/>
        <v>0</v>
      </c>
      <c r="H51" t="s">
        <v>3671</v>
      </c>
    </row>
    <row r="52" spans="1:8">
      <c r="A52" s="663" t="str">
        <f>'JAM Inputs'!D354</f>
        <v>330DGP</v>
      </c>
      <c r="B52" s="13">
        <f>'JAM Inputs'!O354</f>
        <v>0</v>
      </c>
      <c r="C52" s="13">
        <f>'JAM Inputs'!P354</f>
        <v>0</v>
      </c>
      <c r="D52" s="13">
        <f>'JAM Inputs'!Q354</f>
        <v>0</v>
      </c>
      <c r="E52" s="351" t="str">
        <f>'JAM Inputs'!G354</f>
        <v>SG</v>
      </c>
      <c r="F52" s="233">
        <f>VLOOKUP(E52,Factors!$B$3:$N$96,7,0)</f>
        <v>0.4315468104876492</v>
      </c>
      <c r="G52" s="13">
        <f t="shared" si="0"/>
        <v>0</v>
      </c>
      <c r="H52" t="s">
        <v>3671</v>
      </c>
    </row>
    <row r="53" spans="1:8">
      <c r="A53" s="663" t="str">
        <f>'JAM Inputs'!D355</f>
        <v>330DGU</v>
      </c>
      <c r="B53" s="13">
        <f>'JAM Inputs'!O355</f>
        <v>0</v>
      </c>
      <c r="C53" s="13">
        <f>'JAM Inputs'!P355</f>
        <v>0</v>
      </c>
      <c r="D53" s="13">
        <f>'JAM Inputs'!Q355</f>
        <v>0</v>
      </c>
      <c r="E53" s="351" t="str">
        <f>'JAM Inputs'!G355</f>
        <v>SG</v>
      </c>
      <c r="F53" s="233">
        <f>VLOOKUP(E53,Factors!$B$3:$N$96,7,0)</f>
        <v>0.4315468104876492</v>
      </c>
      <c r="G53" s="13">
        <f t="shared" si="0"/>
        <v>0</v>
      </c>
      <c r="H53" t="s">
        <v>3671</v>
      </c>
    </row>
    <row r="54" spans="1:8">
      <c r="A54" s="663" t="str">
        <f>'JAM Inputs'!D356</f>
        <v>330SG-P</v>
      </c>
      <c r="B54" s="13">
        <f>'JAM Inputs'!O356</f>
        <v>0</v>
      </c>
      <c r="C54" s="13">
        <f>'JAM Inputs'!P356</f>
        <v>0</v>
      </c>
      <c r="D54" s="13">
        <f>'JAM Inputs'!Q356</f>
        <v>0</v>
      </c>
      <c r="E54" s="351" t="str">
        <f>'JAM Inputs'!G356</f>
        <v>SG</v>
      </c>
      <c r="F54" s="233">
        <f>VLOOKUP(E54,Factors!$B$3:$N$96,7,0)</f>
        <v>0.4315468104876492</v>
      </c>
      <c r="G54" s="13">
        <f t="shared" si="0"/>
        <v>0</v>
      </c>
      <c r="H54" t="s">
        <v>3671</v>
      </c>
    </row>
    <row r="55" spans="1:8">
      <c r="A55" s="663" t="str">
        <f>'JAM Inputs'!D357</f>
        <v>330SG-U</v>
      </c>
      <c r="B55" s="13">
        <f>'JAM Inputs'!O357</f>
        <v>0</v>
      </c>
      <c r="C55" s="13">
        <f>'JAM Inputs'!P357</f>
        <v>0</v>
      </c>
      <c r="D55" s="13">
        <f>'JAM Inputs'!Q357</f>
        <v>0</v>
      </c>
      <c r="E55" s="351" t="str">
        <f>'JAM Inputs'!G357</f>
        <v>SG</v>
      </c>
      <c r="F55" s="233">
        <f>VLOOKUP(E55,Factors!$B$3:$N$96,7,0)</f>
        <v>0.4315468104876492</v>
      </c>
      <c r="G55" s="13">
        <f t="shared" si="0"/>
        <v>0</v>
      </c>
      <c r="H55" t="s">
        <v>3671</v>
      </c>
    </row>
    <row r="56" spans="1:8">
      <c r="A56" s="663" t="str">
        <f>'JAM Inputs'!D358</f>
        <v>331DGP</v>
      </c>
      <c r="B56" s="13">
        <f>'JAM Inputs'!O358</f>
        <v>0</v>
      </c>
      <c r="C56" s="13">
        <f>'JAM Inputs'!P358</f>
        <v>0</v>
      </c>
      <c r="D56" s="13">
        <f>'JAM Inputs'!Q358</f>
        <v>0</v>
      </c>
      <c r="E56" s="351" t="str">
        <f>'JAM Inputs'!G358</f>
        <v>SG</v>
      </c>
      <c r="F56" s="233">
        <f>VLOOKUP(E56,Factors!$B$3:$N$96,7,0)</f>
        <v>0.4315468104876492</v>
      </c>
      <c r="G56" s="13">
        <f t="shared" si="0"/>
        <v>0</v>
      </c>
      <c r="H56" t="s">
        <v>3671</v>
      </c>
    </row>
    <row r="57" spans="1:8">
      <c r="A57" s="663" t="str">
        <f>'JAM Inputs'!D359</f>
        <v>331DGU</v>
      </c>
      <c r="B57" s="13">
        <f>'JAM Inputs'!O359</f>
        <v>0</v>
      </c>
      <c r="C57" s="13">
        <f>'JAM Inputs'!P359</f>
        <v>0</v>
      </c>
      <c r="D57" s="13">
        <f>'JAM Inputs'!Q359</f>
        <v>0</v>
      </c>
      <c r="E57" s="351" t="str">
        <f>'JAM Inputs'!G359</f>
        <v>SG</v>
      </c>
      <c r="F57" s="233">
        <f>VLOOKUP(E57,Factors!$B$3:$N$96,7,0)</f>
        <v>0.4315468104876492</v>
      </c>
      <c r="G57" s="13">
        <f t="shared" si="0"/>
        <v>0</v>
      </c>
      <c r="H57" t="s">
        <v>3671</v>
      </c>
    </row>
    <row r="58" spans="1:8">
      <c r="A58" s="663" t="str">
        <f>'JAM Inputs'!D360</f>
        <v>331SG-P</v>
      </c>
      <c r="B58" s="13">
        <f>'JAM Inputs'!O360</f>
        <v>0</v>
      </c>
      <c r="C58" s="13">
        <f>'JAM Inputs'!P360</f>
        <v>0</v>
      </c>
      <c r="D58" s="13">
        <f>'JAM Inputs'!Q360</f>
        <v>0</v>
      </c>
      <c r="E58" s="351" t="str">
        <f>'JAM Inputs'!G360</f>
        <v>SG</v>
      </c>
      <c r="F58" s="233">
        <f>VLOOKUP(E58,Factors!$B$3:$N$96,7,0)</f>
        <v>0.4315468104876492</v>
      </c>
      <c r="G58" s="13">
        <f t="shared" si="0"/>
        <v>0</v>
      </c>
      <c r="H58" t="s">
        <v>3671</v>
      </c>
    </row>
    <row r="59" spans="1:8">
      <c r="A59" s="663" t="str">
        <f>'JAM Inputs'!D361</f>
        <v>331SG-U</v>
      </c>
      <c r="B59" s="13">
        <f>'JAM Inputs'!O361</f>
        <v>0</v>
      </c>
      <c r="C59" s="13">
        <f>'JAM Inputs'!P361</f>
        <v>0</v>
      </c>
      <c r="D59" s="13">
        <f>'JAM Inputs'!Q361</f>
        <v>0</v>
      </c>
      <c r="E59" s="351" t="str">
        <f>'JAM Inputs'!G361</f>
        <v>SG</v>
      </c>
      <c r="F59" s="233">
        <f>VLOOKUP(E59,Factors!$B$3:$N$96,7,0)</f>
        <v>0.4315468104876492</v>
      </c>
      <c r="G59" s="13">
        <f t="shared" si="0"/>
        <v>0</v>
      </c>
      <c r="H59" t="s">
        <v>3671</v>
      </c>
    </row>
    <row r="60" spans="1:8">
      <c r="A60" s="663" t="str">
        <f>'JAM Inputs'!D362</f>
        <v>332DGP</v>
      </c>
      <c r="B60" s="13">
        <f>'JAM Inputs'!O362</f>
        <v>-6635186.7142106295</v>
      </c>
      <c r="C60" s="13">
        <f>'JAM Inputs'!P362</f>
        <v>-5964350.491358608</v>
      </c>
      <c r="D60" s="13">
        <f>'JAM Inputs'!Q362</f>
        <v>670836.22285202146</v>
      </c>
      <c r="E60" s="351" t="str">
        <f>'JAM Inputs'!G362</f>
        <v>SG</v>
      </c>
      <c r="F60" s="233">
        <f>VLOOKUP(E60,Factors!$B$3:$N$96,7,0)</f>
        <v>0.4315468104876492</v>
      </c>
      <c r="G60" s="13">
        <f t="shared" si="0"/>
        <v>289497.23233137169</v>
      </c>
      <c r="H60" t="s">
        <v>3671</v>
      </c>
    </row>
    <row r="61" spans="1:8">
      <c r="A61" s="663" t="str">
        <f>'JAM Inputs'!D363</f>
        <v>332DGU</v>
      </c>
      <c r="B61" s="13">
        <f>'JAM Inputs'!O363</f>
        <v>-2026284.7148623392</v>
      </c>
      <c r="C61" s="13">
        <f>'JAM Inputs'!P363</f>
        <v>-937590.15222806484</v>
      </c>
      <c r="D61" s="13">
        <f>'JAM Inputs'!Q363</f>
        <v>1088694.5626342744</v>
      </c>
      <c r="E61" s="351" t="str">
        <f>'JAM Inputs'!G363</f>
        <v>SG</v>
      </c>
      <c r="F61" s="233">
        <f>VLOOKUP(E61,Factors!$B$3:$N$96,7,0)</f>
        <v>0.4315468104876492</v>
      </c>
      <c r="G61" s="13">
        <f t="shared" si="0"/>
        <v>469822.66610006732</v>
      </c>
      <c r="H61" t="s">
        <v>3671</v>
      </c>
    </row>
    <row r="62" spans="1:8">
      <c r="A62" s="663" t="str">
        <f>'JAM Inputs'!D364</f>
        <v>332SG-P</v>
      </c>
      <c r="B62" s="13">
        <f>'JAM Inputs'!O364</f>
        <v>178905812.98347276</v>
      </c>
      <c r="C62" s="13">
        <f>'JAM Inputs'!P364</f>
        <v>174145405.93678266</v>
      </c>
      <c r="D62" s="13">
        <f>'JAM Inputs'!Q364</f>
        <v>-4760407.0466901064</v>
      </c>
      <c r="E62" s="351" t="str">
        <f>'JAM Inputs'!G364</f>
        <v>SG</v>
      </c>
      <c r="F62" s="233">
        <f>VLOOKUP(E62,Factors!$B$3:$N$96,7,0)</f>
        <v>0.4315468104876492</v>
      </c>
      <c r="G62" s="13">
        <f t="shared" si="0"/>
        <v>-2054338.4776220452</v>
      </c>
      <c r="H62" t="s">
        <v>3671</v>
      </c>
    </row>
    <row r="63" spans="1:8">
      <c r="A63" s="663" t="str">
        <f>'JAM Inputs'!D365</f>
        <v>332SG-U</v>
      </c>
      <c r="B63" s="13">
        <f>'JAM Inputs'!O365</f>
        <v>20939299.937541574</v>
      </c>
      <c r="C63" s="13">
        <f>'JAM Inputs'!P365</f>
        <v>22321361.078393966</v>
      </c>
      <c r="D63" s="13">
        <f>'JAM Inputs'!Q365</f>
        <v>1382061.1408523917</v>
      </c>
      <c r="E63" s="351" t="str">
        <f>'JAM Inputs'!G365</f>
        <v>SG</v>
      </c>
      <c r="F63" s="233">
        <f>VLOOKUP(E63,Factors!$B$3:$N$96,7,0)</f>
        <v>0.4315468104876492</v>
      </c>
      <c r="G63" s="13">
        <f t="shared" si="0"/>
        <v>596424.07723377133</v>
      </c>
      <c r="H63" t="s">
        <v>3671</v>
      </c>
    </row>
    <row r="64" spans="1:8">
      <c r="A64" s="663" t="str">
        <f>'JAM Inputs'!D366</f>
        <v>333DGP</v>
      </c>
      <c r="B64" s="13">
        <f>'JAM Inputs'!O366</f>
        <v>0</v>
      </c>
      <c r="C64" s="13">
        <f>'JAM Inputs'!P366</f>
        <v>0</v>
      </c>
      <c r="D64" s="13">
        <f>'JAM Inputs'!Q366</f>
        <v>0</v>
      </c>
      <c r="E64" s="351" t="str">
        <f>'JAM Inputs'!G366</f>
        <v>SG</v>
      </c>
      <c r="F64" s="233">
        <f>VLOOKUP(E64,Factors!$B$3:$N$96,7,0)</f>
        <v>0.4315468104876492</v>
      </c>
      <c r="G64" s="13">
        <f t="shared" si="0"/>
        <v>0</v>
      </c>
      <c r="H64" t="s">
        <v>3671</v>
      </c>
    </row>
    <row r="65" spans="1:8">
      <c r="A65" s="663" t="str">
        <f>'JAM Inputs'!D367</f>
        <v>333DGU</v>
      </c>
      <c r="B65" s="13">
        <f>'JAM Inputs'!O367</f>
        <v>0</v>
      </c>
      <c r="C65" s="13">
        <f>'JAM Inputs'!P367</f>
        <v>0</v>
      </c>
      <c r="D65" s="13">
        <f>'JAM Inputs'!Q367</f>
        <v>0</v>
      </c>
      <c r="E65" s="351" t="str">
        <f>'JAM Inputs'!G367</f>
        <v>SG</v>
      </c>
      <c r="F65" s="233">
        <f>VLOOKUP(E65,Factors!$B$3:$N$96,7,0)</f>
        <v>0.4315468104876492</v>
      </c>
      <c r="G65" s="13">
        <f t="shared" si="0"/>
        <v>0</v>
      </c>
      <c r="H65" t="s">
        <v>3671</v>
      </c>
    </row>
    <row r="66" spans="1:8">
      <c r="A66" s="663" t="str">
        <f>'JAM Inputs'!D368</f>
        <v>333SG-P</v>
      </c>
      <c r="B66" s="13">
        <f>'JAM Inputs'!O368</f>
        <v>0</v>
      </c>
      <c r="C66" s="13">
        <f>'JAM Inputs'!P368</f>
        <v>0</v>
      </c>
      <c r="D66" s="13">
        <f>'JAM Inputs'!Q368</f>
        <v>0</v>
      </c>
      <c r="E66" s="351" t="str">
        <f>'JAM Inputs'!G368</f>
        <v>SG</v>
      </c>
      <c r="F66" s="233">
        <f>VLOOKUP(E66,Factors!$B$3:$N$96,7,0)</f>
        <v>0.4315468104876492</v>
      </c>
      <c r="G66" s="13">
        <f t="shared" si="0"/>
        <v>0</v>
      </c>
      <c r="H66" t="s">
        <v>3671</v>
      </c>
    </row>
    <row r="67" spans="1:8">
      <c r="A67" s="663" t="str">
        <f>'JAM Inputs'!D369</f>
        <v>333SG-U</v>
      </c>
      <c r="B67" s="13">
        <f>'JAM Inputs'!O369</f>
        <v>0</v>
      </c>
      <c r="C67" s="13">
        <f>'JAM Inputs'!P369</f>
        <v>0</v>
      </c>
      <c r="D67" s="13">
        <f>'JAM Inputs'!Q369</f>
        <v>0</v>
      </c>
      <c r="E67" s="351" t="str">
        <f>'JAM Inputs'!G369</f>
        <v>SG</v>
      </c>
      <c r="F67" s="233">
        <f>VLOOKUP(E67,Factors!$B$3:$N$96,7,0)</f>
        <v>0.4315468104876492</v>
      </c>
      <c r="G67" s="13">
        <f t="shared" si="0"/>
        <v>0</v>
      </c>
      <c r="H67" t="s">
        <v>3671</v>
      </c>
    </row>
    <row r="68" spans="1:8">
      <c r="A68" s="663" t="str">
        <f>'JAM Inputs'!D370</f>
        <v>334DGP</v>
      </c>
      <c r="B68" s="13">
        <f>'JAM Inputs'!O370</f>
        <v>0</v>
      </c>
      <c r="C68" s="13">
        <f>'JAM Inputs'!P370</f>
        <v>0</v>
      </c>
      <c r="D68" s="13">
        <f>'JAM Inputs'!Q370</f>
        <v>0</v>
      </c>
      <c r="E68" s="351" t="str">
        <f>'JAM Inputs'!G370</f>
        <v>SG</v>
      </c>
      <c r="F68" s="233">
        <f>VLOOKUP(E68,Factors!$B$3:$N$96,7,0)</f>
        <v>0.4315468104876492</v>
      </c>
      <c r="G68" s="13">
        <f t="shared" si="0"/>
        <v>0</v>
      </c>
      <c r="H68" t="s">
        <v>3671</v>
      </c>
    </row>
    <row r="69" spans="1:8">
      <c r="A69" s="663" t="str">
        <f>'JAM Inputs'!D371</f>
        <v>334DGU</v>
      </c>
      <c r="B69" s="13">
        <f>'JAM Inputs'!O371</f>
        <v>0</v>
      </c>
      <c r="C69" s="13">
        <f>'JAM Inputs'!P371</f>
        <v>0</v>
      </c>
      <c r="D69" s="13">
        <f>'JAM Inputs'!Q371</f>
        <v>0</v>
      </c>
      <c r="E69" s="351" t="str">
        <f>'JAM Inputs'!G371</f>
        <v>SG</v>
      </c>
      <c r="F69" s="233">
        <f>VLOOKUP(E69,Factors!$B$3:$N$96,7,0)</f>
        <v>0.4315468104876492</v>
      </c>
      <c r="G69" s="13">
        <f t="shared" si="0"/>
        <v>0</v>
      </c>
      <c r="H69" t="s">
        <v>3671</v>
      </c>
    </row>
    <row r="70" spans="1:8">
      <c r="A70" s="663" t="str">
        <f>'JAM Inputs'!D372</f>
        <v>334SG-P</v>
      </c>
      <c r="B70" s="13">
        <f>'JAM Inputs'!O372</f>
        <v>0</v>
      </c>
      <c r="C70" s="13">
        <f>'JAM Inputs'!P372</f>
        <v>0</v>
      </c>
      <c r="D70" s="13">
        <f>'JAM Inputs'!Q372</f>
        <v>0</v>
      </c>
      <c r="E70" s="351" t="str">
        <f>'JAM Inputs'!G372</f>
        <v>SG</v>
      </c>
      <c r="F70" s="233">
        <f>VLOOKUP(E70,Factors!$B$3:$N$96,7,0)</f>
        <v>0.4315468104876492</v>
      </c>
      <c r="G70" s="13">
        <f t="shared" si="0"/>
        <v>0</v>
      </c>
      <c r="H70" t="s">
        <v>3671</v>
      </c>
    </row>
    <row r="71" spans="1:8">
      <c r="A71" s="663" t="str">
        <f>'JAM Inputs'!D373</f>
        <v>334SG-U</v>
      </c>
      <c r="B71" s="13">
        <f>'JAM Inputs'!O373</f>
        <v>0</v>
      </c>
      <c r="C71" s="13">
        <f>'JAM Inputs'!P373</f>
        <v>0</v>
      </c>
      <c r="D71" s="13">
        <f>'JAM Inputs'!Q373</f>
        <v>0</v>
      </c>
      <c r="E71" s="351" t="str">
        <f>'JAM Inputs'!G373</f>
        <v>SG</v>
      </c>
      <c r="F71" s="233">
        <f>VLOOKUP(E71,Factors!$B$3:$N$96,7,0)</f>
        <v>0.4315468104876492</v>
      </c>
      <c r="G71" s="13">
        <f t="shared" si="0"/>
        <v>0</v>
      </c>
      <c r="H71" t="s">
        <v>3671</v>
      </c>
    </row>
    <row r="72" spans="1:8">
      <c r="A72" s="663" t="str">
        <f>'JAM Inputs'!D374</f>
        <v>335DGP</v>
      </c>
      <c r="B72" s="13">
        <f>'JAM Inputs'!O374</f>
        <v>0</v>
      </c>
      <c r="C72" s="13">
        <f>'JAM Inputs'!P374</f>
        <v>0</v>
      </c>
      <c r="D72" s="13">
        <f>'JAM Inputs'!Q374</f>
        <v>0</v>
      </c>
      <c r="E72" s="351" t="str">
        <f>'JAM Inputs'!G374</f>
        <v>SG</v>
      </c>
      <c r="F72" s="233">
        <f>VLOOKUP(E72,Factors!$B$3:$N$96,7,0)</f>
        <v>0.4315468104876492</v>
      </c>
      <c r="G72" s="13">
        <f t="shared" si="0"/>
        <v>0</v>
      </c>
      <c r="H72" t="s">
        <v>3671</v>
      </c>
    </row>
    <row r="73" spans="1:8">
      <c r="A73" s="663" t="str">
        <f>'JAM Inputs'!D375</f>
        <v>335DGU</v>
      </c>
      <c r="B73" s="13">
        <f>'JAM Inputs'!O375</f>
        <v>0</v>
      </c>
      <c r="C73" s="13">
        <f>'JAM Inputs'!P375</f>
        <v>0</v>
      </c>
      <c r="D73" s="13">
        <f>'JAM Inputs'!Q375</f>
        <v>0</v>
      </c>
      <c r="E73" s="351" t="str">
        <f>'JAM Inputs'!G375</f>
        <v>SG</v>
      </c>
      <c r="F73" s="233">
        <f>VLOOKUP(E73,Factors!$B$3:$N$96,7,0)</f>
        <v>0.4315468104876492</v>
      </c>
      <c r="G73" s="13">
        <f t="shared" si="0"/>
        <v>0</v>
      </c>
      <c r="H73" t="s">
        <v>3671</v>
      </c>
    </row>
    <row r="74" spans="1:8">
      <c r="A74" s="663" t="str">
        <f>'JAM Inputs'!D376</f>
        <v>335SG-P</v>
      </c>
      <c r="B74" s="13">
        <f>'JAM Inputs'!O376</f>
        <v>0</v>
      </c>
      <c r="C74" s="13">
        <f>'JAM Inputs'!P376</f>
        <v>0</v>
      </c>
      <c r="D74" s="13">
        <f>'JAM Inputs'!Q376</f>
        <v>0</v>
      </c>
      <c r="E74" s="351" t="str">
        <f>'JAM Inputs'!G376</f>
        <v>SG</v>
      </c>
      <c r="F74" s="233">
        <f>VLOOKUP(E74,Factors!$B$3:$N$96,7,0)</f>
        <v>0.4315468104876492</v>
      </c>
      <c r="G74" s="13">
        <f t="shared" si="0"/>
        <v>0</v>
      </c>
      <c r="H74" t="s">
        <v>3671</v>
      </c>
    </row>
    <row r="75" spans="1:8">
      <c r="A75" s="663" t="str">
        <f>'JAM Inputs'!D377</f>
        <v>335SG-U</v>
      </c>
      <c r="B75" s="13">
        <f>'JAM Inputs'!O377</f>
        <v>0</v>
      </c>
      <c r="C75" s="13">
        <f>'JAM Inputs'!P377</f>
        <v>0</v>
      </c>
      <c r="D75" s="13">
        <f>'JAM Inputs'!Q377</f>
        <v>0</v>
      </c>
      <c r="E75" s="351" t="str">
        <f>'JAM Inputs'!G377</f>
        <v>SG</v>
      </c>
      <c r="F75" s="233">
        <f>VLOOKUP(E75,Factors!$B$3:$N$96,7,0)</f>
        <v>0.4315468104876492</v>
      </c>
      <c r="G75" s="13">
        <f t="shared" si="0"/>
        <v>0</v>
      </c>
      <c r="H75" t="s">
        <v>3671</v>
      </c>
    </row>
    <row r="76" spans="1:8">
      <c r="A76" s="663" t="str">
        <f>'JAM Inputs'!D378</f>
        <v>336DGP</v>
      </c>
      <c r="B76" s="13">
        <f>'JAM Inputs'!O378</f>
        <v>0</v>
      </c>
      <c r="C76" s="13">
        <f>'JAM Inputs'!P378</f>
        <v>0</v>
      </c>
      <c r="D76" s="13">
        <f>'JAM Inputs'!Q378</f>
        <v>0</v>
      </c>
      <c r="E76" s="351" t="str">
        <f>'JAM Inputs'!G378</f>
        <v>SG</v>
      </c>
      <c r="F76" s="233">
        <f>VLOOKUP(E76,Factors!$B$3:$N$96,7,0)</f>
        <v>0.4315468104876492</v>
      </c>
      <c r="G76" s="13">
        <f t="shared" si="0"/>
        <v>0</v>
      </c>
      <c r="H76" t="s">
        <v>3671</v>
      </c>
    </row>
    <row r="77" spans="1:8">
      <c r="A77" s="663" t="str">
        <f>'JAM Inputs'!D379</f>
        <v>336DGU</v>
      </c>
      <c r="B77" s="13">
        <f>'JAM Inputs'!O379</f>
        <v>0</v>
      </c>
      <c r="C77" s="13">
        <f>'JAM Inputs'!P379</f>
        <v>0</v>
      </c>
      <c r="D77" s="13">
        <f>'JAM Inputs'!Q379</f>
        <v>0</v>
      </c>
      <c r="E77" s="351" t="str">
        <f>'JAM Inputs'!G379</f>
        <v>SG</v>
      </c>
      <c r="F77" s="233">
        <f>VLOOKUP(E77,Factors!$B$3:$N$96,7,0)</f>
        <v>0.4315468104876492</v>
      </c>
      <c r="G77" s="13">
        <f t="shared" si="0"/>
        <v>0</v>
      </c>
      <c r="H77" t="s">
        <v>3671</v>
      </c>
    </row>
    <row r="78" spans="1:8">
      <c r="A78" s="663" t="str">
        <f>'JAM Inputs'!D380</f>
        <v>336SG-P</v>
      </c>
      <c r="B78" s="13">
        <f>'JAM Inputs'!O380</f>
        <v>0</v>
      </c>
      <c r="C78" s="13">
        <f>'JAM Inputs'!P380</f>
        <v>0</v>
      </c>
      <c r="D78" s="13">
        <f>'JAM Inputs'!Q380</f>
        <v>0</v>
      </c>
      <c r="E78" s="351" t="str">
        <f>'JAM Inputs'!G380</f>
        <v>SG</v>
      </c>
      <c r="F78" s="233">
        <f>VLOOKUP(E78,Factors!$B$3:$N$96,7,0)</f>
        <v>0.4315468104876492</v>
      </c>
      <c r="G78" s="13">
        <f t="shared" ref="G78:G141" si="1">F78*D78</f>
        <v>0</v>
      </c>
      <c r="H78" t="s">
        <v>3671</v>
      </c>
    </row>
    <row r="79" spans="1:8">
      <c r="A79" s="663" t="str">
        <f>'JAM Inputs'!D381</f>
        <v>336SG-U</v>
      </c>
      <c r="B79" s="13">
        <f>'JAM Inputs'!O381</f>
        <v>0</v>
      </c>
      <c r="C79" s="13">
        <f>'JAM Inputs'!P381</f>
        <v>0</v>
      </c>
      <c r="D79" s="13">
        <f>'JAM Inputs'!Q381</f>
        <v>0</v>
      </c>
      <c r="E79" s="351" t="str">
        <f>'JAM Inputs'!G381</f>
        <v>SG</v>
      </c>
      <c r="F79" s="233">
        <f>VLOOKUP(E79,Factors!$B$3:$N$96,7,0)</f>
        <v>0.4315468104876492</v>
      </c>
      <c r="G79" s="13">
        <f t="shared" si="1"/>
        <v>0</v>
      </c>
      <c r="H79" t="s">
        <v>3671</v>
      </c>
    </row>
    <row r="80" spans="1:8">
      <c r="A80" s="663" t="str">
        <f>'JAM Inputs'!D382</f>
        <v>340SG</v>
      </c>
      <c r="B80" s="13">
        <f>'JAM Inputs'!O382</f>
        <v>0</v>
      </c>
      <c r="C80" s="13">
        <f>'JAM Inputs'!P382</f>
        <v>0</v>
      </c>
      <c r="D80" s="13">
        <f>'JAM Inputs'!Q382</f>
        <v>0</v>
      </c>
      <c r="E80" s="351" t="str">
        <f>'JAM Inputs'!G382</f>
        <v>SG</v>
      </c>
      <c r="F80" s="233">
        <f>VLOOKUP(E80,Factors!$B$3:$N$96,7,0)</f>
        <v>0.4315468104876492</v>
      </c>
      <c r="G80" s="13">
        <f t="shared" si="1"/>
        <v>0</v>
      </c>
      <c r="H80" t="s">
        <v>3671</v>
      </c>
    </row>
    <row r="81" spans="1:8">
      <c r="A81" s="663" t="str">
        <f>'JAM Inputs'!D383</f>
        <v>340SG-W</v>
      </c>
      <c r="B81" s="13">
        <f>'JAM Inputs'!O383</f>
        <v>0</v>
      </c>
      <c r="C81" s="13">
        <f>'JAM Inputs'!P383</f>
        <v>0</v>
      </c>
      <c r="D81" s="13">
        <f>'JAM Inputs'!Q383</f>
        <v>0</v>
      </c>
      <c r="E81" s="351" t="str">
        <f>'JAM Inputs'!G383</f>
        <v>SG</v>
      </c>
      <c r="F81" s="233">
        <f>VLOOKUP(E81,Factors!$B$3:$N$96,7,0)</f>
        <v>0.4315468104876492</v>
      </c>
      <c r="G81" s="13">
        <f t="shared" si="1"/>
        <v>0</v>
      </c>
      <c r="H81" t="s">
        <v>3671</v>
      </c>
    </row>
    <row r="82" spans="1:8">
      <c r="A82" s="663" t="str">
        <f>'JAM Inputs'!D384</f>
        <v>341DGU</v>
      </c>
      <c r="B82" s="13">
        <f>'JAM Inputs'!O384</f>
        <v>0</v>
      </c>
      <c r="C82" s="13">
        <f>'JAM Inputs'!P384</f>
        <v>0</v>
      </c>
      <c r="D82" s="13">
        <f>'JAM Inputs'!Q384</f>
        <v>0</v>
      </c>
      <c r="E82" s="351" t="str">
        <f>'JAM Inputs'!G384</f>
        <v>SG</v>
      </c>
      <c r="F82" s="233">
        <f>VLOOKUP(E82,Factors!$B$3:$N$96,7,0)</f>
        <v>0.4315468104876492</v>
      </c>
      <c r="G82" s="13">
        <f t="shared" si="1"/>
        <v>0</v>
      </c>
      <c r="H82" t="s">
        <v>3671</v>
      </c>
    </row>
    <row r="83" spans="1:8">
      <c r="A83" s="663" t="str">
        <f>'JAM Inputs'!D385</f>
        <v>341SG</v>
      </c>
      <c r="B83" s="13">
        <f>'JAM Inputs'!O385</f>
        <v>0</v>
      </c>
      <c r="C83" s="13">
        <f>'JAM Inputs'!P385</f>
        <v>0</v>
      </c>
      <c r="D83" s="13">
        <f>'JAM Inputs'!Q385</f>
        <v>0</v>
      </c>
      <c r="E83" s="351" t="str">
        <f>'JAM Inputs'!G385</f>
        <v>SG</v>
      </c>
      <c r="F83" s="233">
        <f>VLOOKUP(E83,Factors!$B$3:$N$96,7,0)</f>
        <v>0.4315468104876492</v>
      </c>
      <c r="G83" s="13">
        <f t="shared" si="1"/>
        <v>0</v>
      </c>
      <c r="H83" t="s">
        <v>3671</v>
      </c>
    </row>
    <row r="84" spans="1:8">
      <c r="A84" s="663" t="str">
        <f>'JAM Inputs'!D386</f>
        <v>341SG-W</v>
      </c>
      <c r="B84" s="13">
        <f>'JAM Inputs'!O386</f>
        <v>0</v>
      </c>
      <c r="C84" s="13">
        <f>'JAM Inputs'!P386</f>
        <v>0</v>
      </c>
      <c r="D84" s="13">
        <f>'JAM Inputs'!Q386</f>
        <v>0</v>
      </c>
      <c r="E84" s="351" t="str">
        <f>'JAM Inputs'!G386</f>
        <v>SG</v>
      </c>
      <c r="F84" s="233">
        <f>VLOOKUP(E84,Factors!$B$3:$N$96,7,0)</f>
        <v>0.4315468104876492</v>
      </c>
      <c r="G84" s="13">
        <f t="shared" si="1"/>
        <v>0</v>
      </c>
      <c r="H84" t="s">
        <v>3671</v>
      </c>
    </row>
    <row r="85" spans="1:8">
      <c r="A85" s="663" t="str">
        <f>'JAM Inputs'!D387</f>
        <v>341SSGCT</v>
      </c>
      <c r="B85" s="13">
        <f>'JAM Inputs'!O387</f>
        <v>0</v>
      </c>
      <c r="C85" s="13">
        <f>'JAM Inputs'!P387</f>
        <v>0</v>
      </c>
      <c r="D85" s="13">
        <f>'JAM Inputs'!Q387</f>
        <v>0</v>
      </c>
      <c r="E85" s="351" t="str">
        <f>'JAM Inputs'!G387</f>
        <v>SSGCT</v>
      </c>
      <c r="F85" s="233">
        <f>VLOOKUP(E85,Factors!$B$3:$N$96,7,0)</f>
        <v>0.431819766568593</v>
      </c>
      <c r="G85" s="13">
        <f t="shared" si="1"/>
        <v>0</v>
      </c>
      <c r="H85" t="s">
        <v>3671</v>
      </c>
    </row>
    <row r="86" spans="1:8">
      <c r="A86" s="663" t="str">
        <f>'JAM Inputs'!D388</f>
        <v>342DGU</v>
      </c>
      <c r="B86" s="13">
        <f>'JAM Inputs'!O388</f>
        <v>0</v>
      </c>
      <c r="C86" s="13">
        <f>'JAM Inputs'!P388</f>
        <v>0</v>
      </c>
      <c r="D86" s="13">
        <f>'JAM Inputs'!Q388</f>
        <v>0</v>
      </c>
      <c r="E86" s="351" t="str">
        <f>'JAM Inputs'!G388</f>
        <v>SG</v>
      </c>
      <c r="F86" s="233">
        <f>VLOOKUP(E86,Factors!$B$3:$N$96,7,0)</f>
        <v>0.4315468104876492</v>
      </c>
      <c r="G86" s="13">
        <f t="shared" si="1"/>
        <v>0</v>
      </c>
      <c r="H86" t="s">
        <v>3671</v>
      </c>
    </row>
    <row r="87" spans="1:8">
      <c r="A87" s="663" t="str">
        <f>'JAM Inputs'!D389</f>
        <v>342SG</v>
      </c>
      <c r="B87" s="13">
        <f>'JAM Inputs'!O389</f>
        <v>0</v>
      </c>
      <c r="C87" s="13">
        <f>'JAM Inputs'!P389</f>
        <v>0</v>
      </c>
      <c r="D87" s="13">
        <f>'JAM Inputs'!Q389</f>
        <v>0</v>
      </c>
      <c r="E87" s="351" t="str">
        <f>'JAM Inputs'!G389</f>
        <v>SG</v>
      </c>
      <c r="F87" s="233">
        <f>VLOOKUP(E87,Factors!$B$3:$N$96,7,0)</f>
        <v>0.4315468104876492</v>
      </c>
      <c r="G87" s="13">
        <f t="shared" si="1"/>
        <v>0</v>
      </c>
      <c r="H87" t="s">
        <v>3671</v>
      </c>
    </row>
    <row r="88" spans="1:8">
      <c r="A88" s="663" t="str">
        <f>'JAM Inputs'!D390</f>
        <v>342SSGCT</v>
      </c>
      <c r="B88" s="13">
        <f>'JAM Inputs'!O390</f>
        <v>0</v>
      </c>
      <c r="C88" s="13">
        <f>'JAM Inputs'!P390</f>
        <v>0</v>
      </c>
      <c r="D88" s="13">
        <f>'JAM Inputs'!Q390</f>
        <v>0</v>
      </c>
      <c r="E88" s="351" t="str">
        <f>'JAM Inputs'!G390</f>
        <v>SSGCT</v>
      </c>
      <c r="F88" s="233">
        <f>VLOOKUP(E88,Factors!$B$3:$N$96,7,0)</f>
        <v>0.431819766568593</v>
      </c>
      <c r="G88" s="13">
        <f t="shared" si="1"/>
        <v>0</v>
      </c>
      <c r="H88" t="s">
        <v>3671</v>
      </c>
    </row>
    <row r="89" spans="1:8">
      <c r="A89" s="663" t="str">
        <f>'JAM Inputs'!D391</f>
        <v>343DGU</v>
      </c>
      <c r="B89" s="13">
        <f>'JAM Inputs'!O391</f>
        <v>-864554.93974382919</v>
      </c>
      <c r="C89" s="13">
        <f>'JAM Inputs'!P391</f>
        <v>-1498397.9726472357</v>
      </c>
      <c r="D89" s="13">
        <f>'JAM Inputs'!Q391</f>
        <v>-633843.03290340654</v>
      </c>
      <c r="E89" s="351" t="str">
        <f>'JAM Inputs'!G391</f>
        <v>SG</v>
      </c>
      <c r="F89" s="233">
        <f>VLOOKUP(E89,Factors!$B$3:$N$96,7,0)</f>
        <v>0.4315468104876492</v>
      </c>
      <c r="G89" s="13">
        <f t="shared" si="1"/>
        <v>-273532.9391992832</v>
      </c>
      <c r="H89" t="s">
        <v>3671</v>
      </c>
    </row>
    <row r="90" spans="1:8">
      <c r="A90" s="663" t="str">
        <f>'JAM Inputs'!D392</f>
        <v>343SG</v>
      </c>
      <c r="B90" s="13">
        <f>'JAM Inputs'!O392</f>
        <v>-16866879.158691406</v>
      </c>
      <c r="C90" s="13">
        <f>'JAM Inputs'!P392</f>
        <v>5804728.027787447</v>
      </c>
      <c r="D90" s="13">
        <f>'JAM Inputs'!Q392</f>
        <v>22671607.186478853</v>
      </c>
      <c r="E90" s="351" t="str">
        <f>'JAM Inputs'!G392</f>
        <v>SG</v>
      </c>
      <c r="F90" s="233">
        <f>VLOOKUP(E90,Factors!$B$3:$N$96,7,0)</f>
        <v>0.4315468104876492</v>
      </c>
      <c r="G90" s="13">
        <f t="shared" si="1"/>
        <v>9783859.7699538153</v>
      </c>
      <c r="H90" t="s">
        <v>3671</v>
      </c>
    </row>
    <row r="91" spans="1:8">
      <c r="A91" s="663" t="str">
        <f>'JAM Inputs'!D393</f>
        <v>343SG-W</v>
      </c>
      <c r="B91" s="13">
        <f>'JAM Inputs'!O393</f>
        <v>125548606.29969764</v>
      </c>
      <c r="C91" s="13">
        <f>'JAM Inputs'!P393</f>
        <v>123837534.77128482</v>
      </c>
      <c r="D91" s="13">
        <f>'JAM Inputs'!Q393</f>
        <v>-1711071.5284128189</v>
      </c>
      <c r="E91" s="351" t="str">
        <f>'JAM Inputs'!G393</f>
        <v>SG</v>
      </c>
      <c r="F91" s="233">
        <f>VLOOKUP(E91,Factors!$B$3:$N$96,7,0)</f>
        <v>0.4315468104876492</v>
      </c>
      <c r="G91" s="13">
        <f t="shared" si="1"/>
        <v>-738407.46060277906</v>
      </c>
      <c r="H91" t="s">
        <v>3671</v>
      </c>
    </row>
    <row r="92" spans="1:8">
      <c r="A92" s="663" t="str">
        <f>'JAM Inputs'!D394</f>
        <v>343SSGCT</v>
      </c>
      <c r="B92" s="13">
        <f>'JAM Inputs'!O394</f>
        <v>1656639.7092119306</v>
      </c>
      <c r="C92" s="13">
        <f>'JAM Inputs'!P394</f>
        <v>876947.36171790957</v>
      </c>
      <c r="D92" s="13">
        <f>'JAM Inputs'!Q394</f>
        <v>-779692.34749402106</v>
      </c>
      <c r="E92" s="351" t="str">
        <f>'JAM Inputs'!G394</f>
        <v>SSGCT</v>
      </c>
      <c r="F92" s="233">
        <f>VLOOKUP(E92,Factors!$B$3:$N$96,7,0)</f>
        <v>0.431819766568593</v>
      </c>
      <c r="G92" s="13">
        <f t="shared" si="1"/>
        <v>-336686.56749018648</v>
      </c>
      <c r="H92" t="s">
        <v>3671</v>
      </c>
    </row>
    <row r="93" spans="1:8">
      <c r="A93" s="663" t="str">
        <f>'JAM Inputs'!D395</f>
        <v>344SG</v>
      </c>
      <c r="B93" s="13">
        <f>'JAM Inputs'!O395</f>
        <v>0</v>
      </c>
      <c r="C93" s="13">
        <f>'JAM Inputs'!P395</f>
        <v>0</v>
      </c>
      <c r="D93" s="13">
        <f>'JAM Inputs'!Q395</f>
        <v>0</v>
      </c>
      <c r="E93" s="351" t="str">
        <f>'JAM Inputs'!G395</f>
        <v>SG</v>
      </c>
      <c r="F93" s="233">
        <f>VLOOKUP(E93,Factors!$B$3:$N$96,7,0)</f>
        <v>0.4315468104876492</v>
      </c>
      <c r="G93" s="13">
        <f t="shared" si="1"/>
        <v>0</v>
      </c>
      <c r="H93" t="s">
        <v>3671</v>
      </c>
    </row>
    <row r="94" spans="1:8">
      <c r="A94" s="663" t="str">
        <f>'JAM Inputs'!D396</f>
        <v>344SG-W</v>
      </c>
      <c r="B94" s="13">
        <f>'JAM Inputs'!O396</f>
        <v>0</v>
      </c>
      <c r="C94" s="13">
        <f>'JAM Inputs'!P396</f>
        <v>0</v>
      </c>
      <c r="D94" s="13">
        <f>'JAM Inputs'!Q396</f>
        <v>0</v>
      </c>
      <c r="E94" s="351" t="str">
        <f>'JAM Inputs'!G396</f>
        <v>SG</v>
      </c>
      <c r="F94" s="233">
        <f>VLOOKUP(E94,Factors!$B$3:$N$96,7,0)</f>
        <v>0.4315468104876492</v>
      </c>
      <c r="G94" s="13">
        <f t="shared" si="1"/>
        <v>0</v>
      </c>
      <c r="H94" t="s">
        <v>3671</v>
      </c>
    </row>
    <row r="95" spans="1:8">
      <c r="A95" s="663" t="str">
        <f>'JAM Inputs'!D397</f>
        <v>344SSGCT</v>
      </c>
      <c r="B95" s="13">
        <f>'JAM Inputs'!O397</f>
        <v>0</v>
      </c>
      <c r="C95" s="13">
        <f>'JAM Inputs'!P397</f>
        <v>0</v>
      </c>
      <c r="D95" s="13">
        <f>'JAM Inputs'!Q397</f>
        <v>0</v>
      </c>
      <c r="E95" s="351" t="str">
        <f>'JAM Inputs'!G397</f>
        <v>SSGCT</v>
      </c>
      <c r="F95" s="233">
        <f>VLOOKUP(E95,Factors!$B$3:$N$96,7,0)</f>
        <v>0.431819766568593</v>
      </c>
      <c r="G95" s="13">
        <f t="shared" si="1"/>
        <v>0</v>
      </c>
      <c r="H95" t="s">
        <v>3671</v>
      </c>
    </row>
    <row r="96" spans="1:8">
      <c r="A96" s="663" t="str">
        <f>'JAM Inputs'!D398</f>
        <v>345DGU</v>
      </c>
      <c r="B96" s="13">
        <f>'JAM Inputs'!O398</f>
        <v>0</v>
      </c>
      <c r="C96" s="13">
        <f>'JAM Inputs'!P398</f>
        <v>0</v>
      </c>
      <c r="D96" s="13">
        <f>'JAM Inputs'!Q398</f>
        <v>0</v>
      </c>
      <c r="E96" s="351" t="str">
        <f>'JAM Inputs'!G398</f>
        <v>SG</v>
      </c>
      <c r="F96" s="233">
        <f>VLOOKUP(E96,Factors!$B$3:$N$96,7,0)</f>
        <v>0.4315468104876492</v>
      </c>
      <c r="G96" s="13">
        <f t="shared" si="1"/>
        <v>0</v>
      </c>
      <c r="H96" t="s">
        <v>3671</v>
      </c>
    </row>
    <row r="97" spans="1:8">
      <c r="A97" s="663" t="str">
        <f>'JAM Inputs'!D399</f>
        <v>345SG</v>
      </c>
      <c r="B97" s="13">
        <f>'JAM Inputs'!O399</f>
        <v>0</v>
      </c>
      <c r="C97" s="13">
        <f>'JAM Inputs'!P399</f>
        <v>0</v>
      </c>
      <c r="D97" s="13">
        <f>'JAM Inputs'!Q399</f>
        <v>0</v>
      </c>
      <c r="E97" s="351" t="str">
        <f>'JAM Inputs'!G399</f>
        <v>SG</v>
      </c>
      <c r="F97" s="233">
        <f>VLOOKUP(E97,Factors!$B$3:$N$96,7,0)</f>
        <v>0.4315468104876492</v>
      </c>
      <c r="G97" s="13">
        <f t="shared" si="1"/>
        <v>0</v>
      </c>
      <c r="H97" t="s">
        <v>3671</v>
      </c>
    </row>
    <row r="98" spans="1:8">
      <c r="A98" s="663" t="str">
        <f>'JAM Inputs'!D400</f>
        <v>345SG-W</v>
      </c>
      <c r="B98" s="13">
        <f>'JAM Inputs'!O400</f>
        <v>0</v>
      </c>
      <c r="C98" s="13">
        <f>'JAM Inputs'!P400</f>
        <v>0</v>
      </c>
      <c r="D98" s="13">
        <f>'JAM Inputs'!Q400</f>
        <v>0</v>
      </c>
      <c r="E98" s="351" t="str">
        <f>'JAM Inputs'!G400</f>
        <v>SG</v>
      </c>
      <c r="F98" s="233">
        <f>VLOOKUP(E98,Factors!$B$3:$N$96,7,0)</f>
        <v>0.4315468104876492</v>
      </c>
      <c r="G98" s="13">
        <f t="shared" si="1"/>
        <v>0</v>
      </c>
      <c r="H98" t="s">
        <v>3671</v>
      </c>
    </row>
    <row r="99" spans="1:8">
      <c r="A99" s="663" t="str">
        <f>'JAM Inputs'!D401</f>
        <v>345SSGCT</v>
      </c>
      <c r="B99" s="13">
        <f>'JAM Inputs'!O401</f>
        <v>0</v>
      </c>
      <c r="C99" s="13">
        <f>'JAM Inputs'!P401</f>
        <v>0</v>
      </c>
      <c r="D99" s="13">
        <f>'JAM Inputs'!Q401</f>
        <v>0</v>
      </c>
      <c r="E99" s="351" t="str">
        <f>'JAM Inputs'!G401</f>
        <v>SSGCT</v>
      </c>
      <c r="F99" s="233">
        <f>VLOOKUP(E99,Factors!$B$3:$N$96,7,0)</f>
        <v>0.431819766568593</v>
      </c>
      <c r="G99" s="13">
        <f t="shared" si="1"/>
        <v>0</v>
      </c>
      <c r="H99" t="s">
        <v>3671</v>
      </c>
    </row>
    <row r="100" spans="1:8">
      <c r="A100" s="663" t="str">
        <f>'JAM Inputs'!D402</f>
        <v>346DGU</v>
      </c>
      <c r="B100" s="13">
        <f>'JAM Inputs'!O402</f>
        <v>0</v>
      </c>
      <c r="C100" s="13">
        <f>'JAM Inputs'!P402</f>
        <v>0</v>
      </c>
      <c r="D100" s="13">
        <f>'JAM Inputs'!Q402</f>
        <v>0</v>
      </c>
      <c r="E100" s="351" t="str">
        <f>'JAM Inputs'!G402</f>
        <v>SG</v>
      </c>
      <c r="F100" s="233">
        <f>VLOOKUP(E100,Factors!$B$3:$N$96,7,0)</f>
        <v>0.4315468104876492</v>
      </c>
      <c r="G100" s="13">
        <f t="shared" si="1"/>
        <v>0</v>
      </c>
      <c r="H100" t="s">
        <v>3671</v>
      </c>
    </row>
    <row r="101" spans="1:8">
      <c r="A101" s="663" t="str">
        <f>'JAM Inputs'!D403</f>
        <v>346SG</v>
      </c>
      <c r="B101" s="13">
        <f>'JAM Inputs'!O403</f>
        <v>0</v>
      </c>
      <c r="C101" s="13">
        <f>'JAM Inputs'!P403</f>
        <v>0</v>
      </c>
      <c r="D101" s="13">
        <f>'JAM Inputs'!Q403</f>
        <v>0</v>
      </c>
      <c r="E101" s="351" t="str">
        <f>'JAM Inputs'!G403</f>
        <v>SG</v>
      </c>
      <c r="F101" s="233">
        <f>VLOOKUP(E101,Factors!$B$3:$N$96,7,0)</f>
        <v>0.4315468104876492</v>
      </c>
      <c r="G101" s="13">
        <f t="shared" si="1"/>
        <v>0</v>
      </c>
      <c r="H101" t="s">
        <v>3671</v>
      </c>
    </row>
    <row r="102" spans="1:8">
      <c r="A102" s="663" t="str">
        <f>'JAM Inputs'!D404</f>
        <v>346SG-W</v>
      </c>
      <c r="B102" s="13">
        <f>'JAM Inputs'!O404</f>
        <v>0</v>
      </c>
      <c r="C102" s="13">
        <f>'JAM Inputs'!P404</f>
        <v>0</v>
      </c>
      <c r="D102" s="13">
        <f>'JAM Inputs'!Q404</f>
        <v>0</v>
      </c>
      <c r="E102" s="351" t="str">
        <f>'JAM Inputs'!G404</f>
        <v>SG</v>
      </c>
      <c r="F102" s="233">
        <f>VLOOKUP(E102,Factors!$B$3:$N$96,7,0)</f>
        <v>0.4315468104876492</v>
      </c>
      <c r="G102" s="13">
        <f t="shared" si="1"/>
        <v>0</v>
      </c>
      <c r="H102" t="s">
        <v>3671</v>
      </c>
    </row>
    <row r="103" spans="1:8">
      <c r="A103" s="663" t="str">
        <f>'JAM Inputs'!D405</f>
        <v>350DGP</v>
      </c>
      <c r="B103" s="13">
        <f>'JAM Inputs'!O405</f>
        <v>0</v>
      </c>
      <c r="C103" s="13">
        <f>'JAM Inputs'!P405</f>
        <v>0</v>
      </c>
      <c r="D103" s="13">
        <f>'JAM Inputs'!Q405</f>
        <v>0</v>
      </c>
      <c r="E103" s="351" t="str">
        <f>'JAM Inputs'!G405</f>
        <v>SG</v>
      </c>
      <c r="F103" s="233">
        <f>VLOOKUP(E103,Factors!$B$3:$N$96,7,0)</f>
        <v>0.4315468104876492</v>
      </c>
      <c r="G103" s="13">
        <f t="shared" si="1"/>
        <v>0</v>
      </c>
      <c r="H103" t="s">
        <v>3671</v>
      </c>
    </row>
    <row r="104" spans="1:8">
      <c r="A104" s="663" t="str">
        <f>'JAM Inputs'!D406</f>
        <v>350DGU</v>
      </c>
      <c r="B104" s="13">
        <f>'JAM Inputs'!O406</f>
        <v>0</v>
      </c>
      <c r="C104" s="13">
        <f>'JAM Inputs'!P406</f>
        <v>0</v>
      </c>
      <c r="D104" s="13">
        <f>'JAM Inputs'!Q406</f>
        <v>0</v>
      </c>
      <c r="E104" s="351" t="str">
        <f>'JAM Inputs'!G406</f>
        <v>SG</v>
      </c>
      <c r="F104" s="233">
        <f>VLOOKUP(E104,Factors!$B$3:$N$96,7,0)</f>
        <v>0.4315468104876492</v>
      </c>
      <c r="G104" s="13">
        <f t="shared" si="1"/>
        <v>0</v>
      </c>
      <c r="H104" t="s">
        <v>3671</v>
      </c>
    </row>
    <row r="105" spans="1:8">
      <c r="A105" s="663" t="str">
        <f>'JAM Inputs'!D407</f>
        <v>350SG</v>
      </c>
      <c r="B105" s="13">
        <f>'JAM Inputs'!O407</f>
        <v>0</v>
      </c>
      <c r="C105" s="13">
        <f>'JAM Inputs'!P407</f>
        <v>0</v>
      </c>
      <c r="D105" s="13">
        <f>'JAM Inputs'!Q407</f>
        <v>0</v>
      </c>
      <c r="E105" s="351" t="str">
        <f>'JAM Inputs'!G407</f>
        <v>SG</v>
      </c>
      <c r="F105" s="233">
        <f>VLOOKUP(E105,Factors!$B$3:$N$96,7,0)</f>
        <v>0.4315468104876492</v>
      </c>
      <c r="G105" s="13">
        <f t="shared" si="1"/>
        <v>0</v>
      </c>
      <c r="H105" t="s">
        <v>3671</v>
      </c>
    </row>
    <row r="106" spans="1:8">
      <c r="A106" s="663" t="str">
        <f>'JAM Inputs'!D408</f>
        <v>352DGP</v>
      </c>
      <c r="B106" s="13">
        <f>'JAM Inputs'!O408</f>
        <v>0</v>
      </c>
      <c r="C106" s="13">
        <f>'JAM Inputs'!P408</f>
        <v>0</v>
      </c>
      <c r="D106" s="13">
        <f>'JAM Inputs'!Q408</f>
        <v>0</v>
      </c>
      <c r="E106" s="351" t="str">
        <f>'JAM Inputs'!G408</f>
        <v>SG</v>
      </c>
      <c r="F106" s="233">
        <f>VLOOKUP(E106,Factors!$B$3:$N$96,7,0)</f>
        <v>0.4315468104876492</v>
      </c>
      <c r="G106" s="13">
        <f t="shared" si="1"/>
        <v>0</v>
      </c>
      <c r="H106" t="s">
        <v>3671</v>
      </c>
    </row>
    <row r="107" spans="1:8">
      <c r="A107" s="663" t="str">
        <f>'JAM Inputs'!D409</f>
        <v>352DGU</v>
      </c>
      <c r="B107" s="13">
        <f>'JAM Inputs'!O409</f>
        <v>0</v>
      </c>
      <c r="C107" s="13">
        <f>'JAM Inputs'!P409</f>
        <v>0</v>
      </c>
      <c r="D107" s="13">
        <f>'JAM Inputs'!Q409</f>
        <v>0</v>
      </c>
      <c r="E107" s="351" t="str">
        <f>'JAM Inputs'!G409</f>
        <v>SG</v>
      </c>
      <c r="F107" s="233">
        <f>VLOOKUP(E107,Factors!$B$3:$N$96,7,0)</f>
        <v>0.4315468104876492</v>
      </c>
      <c r="G107" s="13">
        <f t="shared" si="1"/>
        <v>0</v>
      </c>
      <c r="H107" t="s">
        <v>3671</v>
      </c>
    </row>
    <row r="108" spans="1:8">
      <c r="A108" s="663" t="str">
        <f>'JAM Inputs'!D410</f>
        <v>352SG</v>
      </c>
      <c r="B108" s="13">
        <f>'JAM Inputs'!O410</f>
        <v>0</v>
      </c>
      <c r="C108" s="13">
        <f>'JAM Inputs'!P410</f>
        <v>0</v>
      </c>
      <c r="D108" s="13">
        <f>'JAM Inputs'!Q410</f>
        <v>0</v>
      </c>
      <c r="E108" s="351" t="str">
        <f>'JAM Inputs'!G410</f>
        <v>SG</v>
      </c>
      <c r="F108" s="233">
        <f>VLOOKUP(E108,Factors!$B$3:$N$96,7,0)</f>
        <v>0.4315468104876492</v>
      </c>
      <c r="G108" s="13">
        <f t="shared" si="1"/>
        <v>0</v>
      </c>
      <c r="H108" t="s">
        <v>3671</v>
      </c>
    </row>
    <row r="109" spans="1:8">
      <c r="A109" s="663" t="str">
        <f>'JAM Inputs'!D411</f>
        <v>353DGP</v>
      </c>
      <c r="B109" s="13">
        <f>'JAM Inputs'!O411</f>
        <v>0</v>
      </c>
      <c r="C109" s="13">
        <f>'JAM Inputs'!P411</f>
        <v>0</v>
      </c>
      <c r="D109" s="13">
        <f>'JAM Inputs'!Q411</f>
        <v>0</v>
      </c>
      <c r="E109" s="351" t="str">
        <f>'JAM Inputs'!G411</f>
        <v>SG</v>
      </c>
      <c r="F109" s="233">
        <f>VLOOKUP(E109,Factors!$B$3:$N$96,7,0)</f>
        <v>0.4315468104876492</v>
      </c>
      <c r="G109" s="13">
        <f t="shared" si="1"/>
        <v>0</v>
      </c>
      <c r="H109" t="s">
        <v>3671</v>
      </c>
    </row>
    <row r="110" spans="1:8">
      <c r="A110" s="663" t="str">
        <f>'JAM Inputs'!D412</f>
        <v>353DGU</v>
      </c>
      <c r="B110" s="13">
        <f>'JAM Inputs'!O412</f>
        <v>0</v>
      </c>
      <c r="C110" s="13">
        <f>'JAM Inputs'!P412</f>
        <v>0</v>
      </c>
      <c r="D110" s="13">
        <f>'JAM Inputs'!Q412</f>
        <v>0</v>
      </c>
      <c r="E110" s="351" t="str">
        <f>'JAM Inputs'!G412</f>
        <v>SG</v>
      </c>
      <c r="F110" s="233">
        <f>VLOOKUP(E110,Factors!$B$3:$N$96,7,0)</f>
        <v>0.4315468104876492</v>
      </c>
      <c r="G110" s="13">
        <f t="shared" si="1"/>
        <v>0</v>
      </c>
      <c r="H110" t="s">
        <v>3671</v>
      </c>
    </row>
    <row r="111" spans="1:8">
      <c r="A111" s="663" t="str">
        <f>'JAM Inputs'!D413</f>
        <v>353SG</v>
      </c>
      <c r="B111" s="13">
        <f>'JAM Inputs'!O413</f>
        <v>0</v>
      </c>
      <c r="C111" s="13">
        <f>'JAM Inputs'!P413</f>
        <v>0</v>
      </c>
      <c r="D111" s="13">
        <f>'JAM Inputs'!Q413</f>
        <v>0</v>
      </c>
      <c r="E111" s="351" t="str">
        <f>'JAM Inputs'!G413</f>
        <v>SG</v>
      </c>
      <c r="F111" s="233">
        <f>VLOOKUP(E111,Factors!$B$3:$N$96,7,0)</f>
        <v>0.4315468104876492</v>
      </c>
      <c r="G111" s="13">
        <f t="shared" si="1"/>
        <v>0</v>
      </c>
      <c r="H111" t="s">
        <v>3671</v>
      </c>
    </row>
    <row r="112" spans="1:8">
      <c r="A112" s="663" t="str">
        <f>'JAM Inputs'!D414</f>
        <v>354DGP</v>
      </c>
      <c r="B112" s="13">
        <f>'JAM Inputs'!O414</f>
        <v>0</v>
      </c>
      <c r="C112" s="13">
        <f>'JAM Inputs'!P414</f>
        <v>0</v>
      </c>
      <c r="D112" s="13">
        <f>'JAM Inputs'!Q414</f>
        <v>0</v>
      </c>
      <c r="E112" s="351" t="str">
        <f>'JAM Inputs'!G414</f>
        <v>SG</v>
      </c>
      <c r="F112" s="233">
        <f>VLOOKUP(E112,Factors!$B$3:$N$96,7,0)</f>
        <v>0.4315468104876492</v>
      </c>
      <c r="G112" s="13">
        <f t="shared" si="1"/>
        <v>0</v>
      </c>
      <c r="H112" t="s">
        <v>3671</v>
      </c>
    </row>
    <row r="113" spans="1:8">
      <c r="A113" s="663" t="str">
        <f>'JAM Inputs'!D415</f>
        <v>354DGU</v>
      </c>
      <c r="B113" s="13">
        <f>'JAM Inputs'!O415</f>
        <v>0</v>
      </c>
      <c r="C113" s="13">
        <f>'JAM Inputs'!P415</f>
        <v>0</v>
      </c>
      <c r="D113" s="13">
        <f>'JAM Inputs'!Q415</f>
        <v>0</v>
      </c>
      <c r="E113" s="351" t="str">
        <f>'JAM Inputs'!G415</f>
        <v>SG</v>
      </c>
      <c r="F113" s="233">
        <f>VLOOKUP(E113,Factors!$B$3:$N$96,7,0)</f>
        <v>0.4315468104876492</v>
      </c>
      <c r="G113" s="13">
        <f t="shared" si="1"/>
        <v>0</v>
      </c>
      <c r="H113" t="s">
        <v>3671</v>
      </c>
    </row>
    <row r="114" spans="1:8">
      <c r="A114" s="663" t="str">
        <f>'JAM Inputs'!D416</f>
        <v>354SG</v>
      </c>
      <c r="B114" s="13">
        <f>'JAM Inputs'!O416</f>
        <v>0</v>
      </c>
      <c r="C114" s="13">
        <f>'JAM Inputs'!P416</f>
        <v>0</v>
      </c>
      <c r="D114" s="13">
        <f>'JAM Inputs'!Q416</f>
        <v>0</v>
      </c>
      <c r="E114" s="351" t="str">
        <f>'JAM Inputs'!G416</f>
        <v>SG</v>
      </c>
      <c r="F114" s="233">
        <f>VLOOKUP(E114,Factors!$B$3:$N$96,7,0)</f>
        <v>0.4315468104876492</v>
      </c>
      <c r="G114" s="13">
        <f t="shared" si="1"/>
        <v>0</v>
      </c>
      <c r="H114" t="s">
        <v>3671</v>
      </c>
    </row>
    <row r="115" spans="1:8">
      <c r="A115" s="663" t="str">
        <f>'JAM Inputs'!D417</f>
        <v>355DGP</v>
      </c>
      <c r="B115" s="13">
        <f>'JAM Inputs'!O417</f>
        <v>-14078418.848449469</v>
      </c>
      <c r="C115" s="13">
        <f>'JAM Inputs'!P417</f>
        <v>-13706576.845093131</v>
      </c>
      <c r="D115" s="13">
        <f>'JAM Inputs'!Q417</f>
        <v>371842.00335633755</v>
      </c>
      <c r="E115" s="351" t="str">
        <f>'JAM Inputs'!G417</f>
        <v>SG</v>
      </c>
      <c r="F115" s="233">
        <f>VLOOKUP(E115,Factors!$B$3:$N$96,7,0)</f>
        <v>0.4315468104876492</v>
      </c>
      <c r="G115" s="13">
        <f t="shared" si="1"/>
        <v>160467.23055376523</v>
      </c>
      <c r="H115" t="s">
        <v>3671</v>
      </c>
    </row>
    <row r="116" spans="1:8">
      <c r="A116" s="663" t="str">
        <f>'JAM Inputs'!D418</f>
        <v>355DGU</v>
      </c>
      <c r="B116" s="13">
        <f>'JAM Inputs'!O418</f>
        <v>-4446390.149189353</v>
      </c>
      <c r="C116" s="13">
        <f>'JAM Inputs'!P418</f>
        <v>-4711620.2739640474</v>
      </c>
      <c r="D116" s="13">
        <f>'JAM Inputs'!Q418</f>
        <v>-265230.12477469444</v>
      </c>
      <c r="E116" s="351" t="str">
        <f>'JAM Inputs'!G418</f>
        <v>SG</v>
      </c>
      <c r="F116" s="233">
        <f>VLOOKUP(E116,Factors!$B$3:$N$96,7,0)</f>
        <v>0.4315468104876492</v>
      </c>
      <c r="G116" s="13">
        <f t="shared" si="1"/>
        <v>-114459.21439176062</v>
      </c>
      <c r="H116" t="s">
        <v>3671</v>
      </c>
    </row>
    <row r="117" spans="1:8">
      <c r="A117" s="663" t="str">
        <f>'JAM Inputs'!D419</f>
        <v>355SG</v>
      </c>
      <c r="B117" s="13">
        <f>'JAM Inputs'!O419</f>
        <v>683963254.0646143</v>
      </c>
      <c r="C117" s="13">
        <f>'JAM Inputs'!P419</f>
        <v>675913606.26815748</v>
      </c>
      <c r="D117" s="13">
        <f>'JAM Inputs'!Q419</f>
        <v>-8049647.7964568138</v>
      </c>
      <c r="E117" s="351" t="str">
        <f>'JAM Inputs'!G419</f>
        <v>SG</v>
      </c>
      <c r="F117" s="233">
        <f>VLOOKUP(E117,Factors!$B$3:$N$96,7,0)</f>
        <v>0.4315468104876492</v>
      </c>
      <c r="G117" s="13">
        <f t="shared" si="1"/>
        <v>-3473799.8321098718</v>
      </c>
      <c r="H117" t="s">
        <v>3671</v>
      </c>
    </row>
    <row r="118" spans="1:8">
      <c r="A118" s="663" t="str">
        <f>'JAM Inputs'!D420</f>
        <v>356DGP</v>
      </c>
      <c r="B118" s="13">
        <f>'JAM Inputs'!O420</f>
        <v>0</v>
      </c>
      <c r="C118" s="13">
        <f>'JAM Inputs'!P420</f>
        <v>0</v>
      </c>
      <c r="D118" s="13">
        <f>'JAM Inputs'!Q420</f>
        <v>0</v>
      </c>
      <c r="E118" s="351" t="str">
        <f>'JAM Inputs'!G420</f>
        <v>SG</v>
      </c>
      <c r="F118" s="233">
        <f>VLOOKUP(E118,Factors!$B$3:$N$96,7,0)</f>
        <v>0.4315468104876492</v>
      </c>
      <c r="G118" s="13">
        <f t="shared" si="1"/>
        <v>0</v>
      </c>
      <c r="H118" t="s">
        <v>3671</v>
      </c>
    </row>
    <row r="119" spans="1:8">
      <c r="A119" s="663" t="str">
        <f>'JAM Inputs'!D421</f>
        <v>356DGU</v>
      </c>
      <c r="B119" s="13">
        <f>'JAM Inputs'!O421</f>
        <v>0</v>
      </c>
      <c r="C119" s="13">
        <f>'JAM Inputs'!P421</f>
        <v>0</v>
      </c>
      <c r="D119" s="13">
        <f>'JAM Inputs'!Q421</f>
        <v>0</v>
      </c>
      <c r="E119" s="351" t="str">
        <f>'JAM Inputs'!G421</f>
        <v>SG</v>
      </c>
      <c r="F119" s="233">
        <f>VLOOKUP(E119,Factors!$B$3:$N$96,7,0)</f>
        <v>0.4315468104876492</v>
      </c>
      <c r="G119" s="13">
        <f t="shared" si="1"/>
        <v>0</v>
      </c>
      <c r="H119" t="s">
        <v>3671</v>
      </c>
    </row>
    <row r="120" spans="1:8">
      <c r="A120" s="663" t="str">
        <f>'JAM Inputs'!D422</f>
        <v>356SG</v>
      </c>
      <c r="B120" s="13">
        <f>'JAM Inputs'!O422</f>
        <v>0</v>
      </c>
      <c r="C120" s="13">
        <f>'JAM Inputs'!P422</f>
        <v>0</v>
      </c>
      <c r="D120" s="13">
        <f>'JAM Inputs'!Q422</f>
        <v>0</v>
      </c>
      <c r="E120" s="351" t="str">
        <f>'JAM Inputs'!G422</f>
        <v>SG</v>
      </c>
      <c r="F120" s="233">
        <f>VLOOKUP(E120,Factors!$B$3:$N$96,7,0)</f>
        <v>0.4315468104876492</v>
      </c>
      <c r="G120" s="13">
        <f t="shared" si="1"/>
        <v>0</v>
      </c>
      <c r="H120" t="s">
        <v>3671</v>
      </c>
    </row>
    <row r="121" spans="1:8">
      <c r="A121" s="663" t="str">
        <f>'JAM Inputs'!D423</f>
        <v>357DGP</v>
      </c>
      <c r="B121" s="13">
        <f>'JAM Inputs'!O423</f>
        <v>0</v>
      </c>
      <c r="C121" s="13">
        <f>'JAM Inputs'!P423</f>
        <v>0</v>
      </c>
      <c r="D121" s="13">
        <f>'JAM Inputs'!Q423</f>
        <v>0</v>
      </c>
      <c r="E121" s="351" t="str">
        <f>'JAM Inputs'!G423</f>
        <v>SG</v>
      </c>
      <c r="F121" s="233">
        <f>VLOOKUP(E121,Factors!$B$3:$N$96,7,0)</f>
        <v>0.4315468104876492</v>
      </c>
      <c r="G121" s="13">
        <f t="shared" si="1"/>
        <v>0</v>
      </c>
      <c r="H121" t="s">
        <v>3671</v>
      </c>
    </row>
    <row r="122" spans="1:8">
      <c r="A122" s="663" t="str">
        <f>'JAM Inputs'!D424</f>
        <v>357DGU</v>
      </c>
      <c r="B122" s="13">
        <f>'JAM Inputs'!O424</f>
        <v>0</v>
      </c>
      <c r="C122" s="13">
        <f>'JAM Inputs'!P424</f>
        <v>0</v>
      </c>
      <c r="D122" s="13">
        <f>'JAM Inputs'!Q424</f>
        <v>0</v>
      </c>
      <c r="E122" s="351" t="str">
        <f>'JAM Inputs'!G424</f>
        <v>SG</v>
      </c>
      <c r="F122" s="233">
        <f>VLOOKUP(E122,Factors!$B$3:$N$96,7,0)</f>
        <v>0.4315468104876492</v>
      </c>
      <c r="G122" s="13">
        <f t="shared" si="1"/>
        <v>0</v>
      </c>
      <c r="H122" t="s">
        <v>3671</v>
      </c>
    </row>
    <row r="123" spans="1:8">
      <c r="A123" s="663" t="str">
        <f>'JAM Inputs'!D425</f>
        <v>357SG</v>
      </c>
      <c r="B123" s="13">
        <f>'JAM Inputs'!O425</f>
        <v>0</v>
      </c>
      <c r="C123" s="13">
        <f>'JAM Inputs'!P425</f>
        <v>0</v>
      </c>
      <c r="D123" s="13">
        <f>'JAM Inputs'!Q425</f>
        <v>0</v>
      </c>
      <c r="E123" s="351" t="str">
        <f>'JAM Inputs'!G425</f>
        <v>SG</v>
      </c>
      <c r="F123" s="233">
        <f>VLOOKUP(E123,Factors!$B$3:$N$96,7,0)</f>
        <v>0.4315468104876492</v>
      </c>
      <c r="G123" s="13">
        <f t="shared" si="1"/>
        <v>0</v>
      </c>
      <c r="H123" t="s">
        <v>3671</v>
      </c>
    </row>
    <row r="124" spans="1:8">
      <c r="A124" s="663" t="str">
        <f>'JAM Inputs'!D426</f>
        <v>358DGU</v>
      </c>
      <c r="B124" s="13">
        <f>'JAM Inputs'!O426</f>
        <v>0</v>
      </c>
      <c r="C124" s="13">
        <f>'JAM Inputs'!P426</f>
        <v>0</v>
      </c>
      <c r="D124" s="13">
        <f>'JAM Inputs'!Q426</f>
        <v>0</v>
      </c>
      <c r="E124" s="351" t="str">
        <f>'JAM Inputs'!G426</f>
        <v>SG</v>
      </c>
      <c r="F124" s="233">
        <f>VLOOKUP(E124,Factors!$B$3:$N$96,7,0)</f>
        <v>0.4315468104876492</v>
      </c>
      <c r="G124" s="13">
        <f t="shared" si="1"/>
        <v>0</v>
      </c>
      <c r="H124" t="s">
        <v>3671</v>
      </c>
    </row>
    <row r="125" spans="1:8">
      <c r="A125" s="663" t="str">
        <f>'JAM Inputs'!D427</f>
        <v>358SG</v>
      </c>
      <c r="B125" s="13">
        <f>'JAM Inputs'!O427</f>
        <v>0</v>
      </c>
      <c r="C125" s="13">
        <f>'JAM Inputs'!P427</f>
        <v>0</v>
      </c>
      <c r="D125" s="13">
        <f>'JAM Inputs'!Q427</f>
        <v>0</v>
      </c>
      <c r="E125" s="351" t="str">
        <f>'JAM Inputs'!G427</f>
        <v>SG</v>
      </c>
      <c r="F125" s="233">
        <f>VLOOKUP(E125,Factors!$B$3:$N$96,7,0)</f>
        <v>0.4315468104876492</v>
      </c>
      <c r="G125" s="13">
        <f t="shared" si="1"/>
        <v>0</v>
      </c>
      <c r="H125" t="s">
        <v>3671</v>
      </c>
    </row>
    <row r="126" spans="1:8">
      <c r="A126" s="663" t="str">
        <f>'JAM Inputs'!D428</f>
        <v>359DGP</v>
      </c>
      <c r="B126" s="13">
        <f>'JAM Inputs'!O428</f>
        <v>0</v>
      </c>
      <c r="C126" s="13">
        <f>'JAM Inputs'!P428</f>
        <v>0</v>
      </c>
      <c r="D126" s="13">
        <f>'JAM Inputs'!Q428</f>
        <v>0</v>
      </c>
      <c r="E126" s="351" t="str">
        <f>'JAM Inputs'!G428</f>
        <v>SG</v>
      </c>
      <c r="F126" s="233">
        <f>VLOOKUP(E126,Factors!$B$3:$N$96,7,0)</f>
        <v>0.4315468104876492</v>
      </c>
      <c r="G126" s="13">
        <f t="shared" si="1"/>
        <v>0</v>
      </c>
      <c r="H126" t="s">
        <v>3671</v>
      </c>
    </row>
    <row r="127" spans="1:8">
      <c r="A127" s="663" t="str">
        <f>'JAM Inputs'!D429</f>
        <v>359DGU</v>
      </c>
      <c r="B127" s="13">
        <f>'JAM Inputs'!O429</f>
        <v>0</v>
      </c>
      <c r="C127" s="13">
        <f>'JAM Inputs'!P429</f>
        <v>0</v>
      </c>
      <c r="D127" s="13">
        <f>'JAM Inputs'!Q429</f>
        <v>0</v>
      </c>
      <c r="E127" s="351" t="str">
        <f>'JAM Inputs'!G429</f>
        <v>SG</v>
      </c>
      <c r="F127" s="233">
        <f>VLOOKUP(E127,Factors!$B$3:$N$96,7,0)</f>
        <v>0.4315468104876492</v>
      </c>
      <c r="G127" s="13">
        <f t="shared" si="1"/>
        <v>0</v>
      </c>
      <c r="H127" t="s">
        <v>3671</v>
      </c>
    </row>
    <row r="128" spans="1:8">
      <c r="A128" s="663" t="str">
        <f>'JAM Inputs'!D430</f>
        <v>359SG</v>
      </c>
      <c r="B128" s="13">
        <f>'JAM Inputs'!O430</f>
        <v>0</v>
      </c>
      <c r="C128" s="13">
        <f>'JAM Inputs'!P430</f>
        <v>0</v>
      </c>
      <c r="D128" s="13">
        <f>'JAM Inputs'!Q430</f>
        <v>0</v>
      </c>
      <c r="E128" s="351" t="str">
        <f>'JAM Inputs'!G430</f>
        <v>SG</v>
      </c>
      <c r="F128" s="233">
        <f>VLOOKUP(E128,Factors!$B$3:$N$96,7,0)</f>
        <v>0.4315468104876492</v>
      </c>
      <c r="G128" s="13">
        <f t="shared" si="1"/>
        <v>0</v>
      </c>
      <c r="H128" t="s">
        <v>3671</v>
      </c>
    </row>
    <row r="129" spans="1:8">
      <c r="A129" s="663" t="str">
        <f>'JAM Inputs'!D431</f>
        <v>360CA</v>
      </c>
      <c r="B129" s="13">
        <f>'JAM Inputs'!O431</f>
        <v>140756.73884604266</v>
      </c>
      <c r="C129" s="13">
        <f>'JAM Inputs'!P431</f>
        <v>124529.8766621783</v>
      </c>
      <c r="D129" s="13">
        <f>'JAM Inputs'!Q431</f>
        <v>-16226.862183864359</v>
      </c>
      <c r="E129" s="351" t="str">
        <f>'JAM Inputs'!G431</f>
        <v>CA</v>
      </c>
      <c r="F129" s="233">
        <f>VLOOKUP(E129,Factors!$B$3:$N$96,7,0)</f>
        <v>0</v>
      </c>
      <c r="G129" s="13">
        <f t="shared" si="1"/>
        <v>0</v>
      </c>
      <c r="H129" t="s">
        <v>3671</v>
      </c>
    </row>
    <row r="130" spans="1:8">
      <c r="A130" s="663" t="str">
        <f>'JAM Inputs'!D432</f>
        <v>360ID</v>
      </c>
      <c r="B130" s="13">
        <f>'JAM Inputs'!O432</f>
        <v>190537.29403221825</v>
      </c>
      <c r="C130" s="13">
        <f>'JAM Inputs'!P432</f>
        <v>197811.27595782717</v>
      </c>
      <c r="D130" s="13">
        <f>'JAM Inputs'!Q432</f>
        <v>7273.9819256089104</v>
      </c>
      <c r="E130" s="351" t="str">
        <f>'JAM Inputs'!G432</f>
        <v>ID</v>
      </c>
      <c r="F130" s="233">
        <f>VLOOKUP(E130,Factors!$B$3:$N$96,7,0)</f>
        <v>0</v>
      </c>
      <c r="G130" s="13">
        <f t="shared" si="1"/>
        <v>0</v>
      </c>
      <c r="H130" t="s">
        <v>3671</v>
      </c>
    </row>
    <row r="131" spans="1:8">
      <c r="A131" s="663" t="str">
        <f>'JAM Inputs'!D433</f>
        <v>360OR</v>
      </c>
      <c r="B131" s="13">
        <f>'JAM Inputs'!O433</f>
        <v>798474.04536884907</v>
      </c>
      <c r="C131" s="13">
        <f>'JAM Inputs'!P433</f>
        <v>771595.62490026047</v>
      </c>
      <c r="D131" s="13">
        <f>'JAM Inputs'!Q433</f>
        <v>-26878.420468588592</v>
      </c>
      <c r="E131" s="351" t="str">
        <f>'JAM Inputs'!G433</f>
        <v>OR</v>
      </c>
      <c r="F131" s="233">
        <f>VLOOKUP(E131,Factors!$B$3:$N$96,7,0)</f>
        <v>0</v>
      </c>
      <c r="G131" s="13">
        <f t="shared" si="1"/>
        <v>0</v>
      </c>
      <c r="H131" t="s">
        <v>3671</v>
      </c>
    </row>
    <row r="132" spans="1:8">
      <c r="A132" s="663" t="str">
        <f>'JAM Inputs'!D434</f>
        <v>360UT</v>
      </c>
      <c r="B132" s="13">
        <f>'JAM Inputs'!O434</f>
        <v>1275744.7059240516</v>
      </c>
      <c r="C132" s="13">
        <f>'JAM Inputs'!P434</f>
        <v>1380514.835412622</v>
      </c>
      <c r="D132" s="13">
        <f>'JAM Inputs'!Q434</f>
        <v>104770.12948857038</v>
      </c>
      <c r="E132" s="351" t="str">
        <f>'JAM Inputs'!G434</f>
        <v>UT</v>
      </c>
      <c r="F132" s="233">
        <f>VLOOKUP(E132,Factors!$B$3:$N$96,7,0)</f>
        <v>1</v>
      </c>
      <c r="G132" s="13">
        <f t="shared" si="1"/>
        <v>104770.12948857038</v>
      </c>
      <c r="H132" t="s">
        <v>3671</v>
      </c>
    </row>
    <row r="133" spans="1:8">
      <c r="A133" s="663" t="str">
        <f>'JAM Inputs'!D435</f>
        <v>360WA</v>
      </c>
      <c r="B133" s="13">
        <f>'JAM Inputs'!O435</f>
        <v>129534.90110252456</v>
      </c>
      <c r="C133" s="13">
        <f>'JAM Inputs'!P435</f>
        <v>130039.59373026802</v>
      </c>
      <c r="D133" s="13">
        <f>'JAM Inputs'!Q435</f>
        <v>504.69262774346862</v>
      </c>
      <c r="E133" s="351" t="str">
        <f>'JAM Inputs'!G435</f>
        <v>WA</v>
      </c>
      <c r="F133" s="233">
        <f>VLOOKUP(E133,Factors!$B$3:$N$96,7,0)</f>
        <v>0</v>
      </c>
      <c r="G133" s="13">
        <f t="shared" si="1"/>
        <v>0</v>
      </c>
      <c r="H133" t="s">
        <v>3671</v>
      </c>
    </row>
    <row r="134" spans="1:8">
      <c r="A134" s="663" t="str">
        <f>'JAM Inputs'!D436</f>
        <v>360WYP</v>
      </c>
      <c r="B134" s="13">
        <f>'JAM Inputs'!O436</f>
        <v>467139.34822735086</v>
      </c>
      <c r="C134" s="13">
        <f>'JAM Inputs'!P436</f>
        <v>470195.11436719791</v>
      </c>
      <c r="D134" s="13">
        <f>'JAM Inputs'!Q436</f>
        <v>3055.7661398470518</v>
      </c>
      <c r="E134" s="351" t="str">
        <f>'JAM Inputs'!G436</f>
        <v>WYP</v>
      </c>
      <c r="F134" s="233">
        <f>VLOOKUP(E134,Factors!$B$3:$N$96,7,0)</f>
        <v>0</v>
      </c>
      <c r="G134" s="13">
        <f t="shared" si="1"/>
        <v>0</v>
      </c>
      <c r="H134" t="s">
        <v>3671</v>
      </c>
    </row>
    <row r="135" spans="1:8">
      <c r="A135" s="663" t="str">
        <f>'JAM Inputs'!D437</f>
        <v>360WYU</v>
      </c>
      <c r="B135" s="13">
        <f>'JAM Inputs'!O437</f>
        <v>0</v>
      </c>
      <c r="C135" s="13">
        <f>'JAM Inputs'!P437</f>
        <v>0</v>
      </c>
      <c r="D135" s="13">
        <f>'JAM Inputs'!Q437</f>
        <v>0</v>
      </c>
      <c r="E135" s="351" t="str">
        <f>'JAM Inputs'!G437</f>
        <v>WYU</v>
      </c>
      <c r="F135" s="233">
        <f>VLOOKUP(E135,Factors!$B$3:$N$96,7,0)</f>
        <v>0</v>
      </c>
      <c r="G135" s="13">
        <f t="shared" si="1"/>
        <v>0</v>
      </c>
      <c r="H135" t="s">
        <v>3671</v>
      </c>
    </row>
    <row r="136" spans="1:8">
      <c r="A136" s="663" t="str">
        <f>'JAM Inputs'!D438</f>
        <v>361CA</v>
      </c>
      <c r="B136" s="13">
        <f>'JAM Inputs'!O438</f>
        <v>197032.37044758178</v>
      </c>
      <c r="C136" s="13">
        <f>'JAM Inputs'!P438</f>
        <v>174317.88340259503</v>
      </c>
      <c r="D136" s="13">
        <f>'JAM Inputs'!Q438</f>
        <v>-22714.487044986745</v>
      </c>
      <c r="E136" s="351" t="str">
        <f>'JAM Inputs'!G438</f>
        <v>CA</v>
      </c>
      <c r="F136" s="233">
        <f>VLOOKUP(E136,Factors!$B$3:$N$96,7,0)</f>
        <v>0</v>
      </c>
      <c r="G136" s="13">
        <f t="shared" si="1"/>
        <v>0</v>
      </c>
      <c r="H136" t="s">
        <v>3671</v>
      </c>
    </row>
    <row r="137" spans="1:8">
      <c r="A137" s="663" t="str">
        <f>'JAM Inputs'!D439</f>
        <v>361ID</v>
      </c>
      <c r="B137" s="13">
        <f>'JAM Inputs'!O439</f>
        <v>266715.57617499691</v>
      </c>
      <c r="C137" s="13">
        <f>'JAM Inputs'!P439</f>
        <v>276897.752269338</v>
      </c>
      <c r="D137" s="13">
        <f>'JAM Inputs'!Q439</f>
        <v>10182.176094341092</v>
      </c>
      <c r="E137" s="351" t="str">
        <f>'JAM Inputs'!G439</f>
        <v>ID</v>
      </c>
      <c r="F137" s="233">
        <f>VLOOKUP(E137,Factors!$B$3:$N$96,7,0)</f>
        <v>0</v>
      </c>
      <c r="G137" s="13">
        <f t="shared" si="1"/>
        <v>0</v>
      </c>
      <c r="H137" t="s">
        <v>3671</v>
      </c>
    </row>
    <row r="138" spans="1:8">
      <c r="A138" s="663" t="str">
        <f>'JAM Inputs'!D440</f>
        <v>361OR</v>
      </c>
      <c r="B138" s="13">
        <f>'JAM Inputs'!O440</f>
        <v>1117710.1372885171</v>
      </c>
      <c r="C138" s="13">
        <f>'JAM Inputs'!P440</f>
        <v>1080085.5166683604</v>
      </c>
      <c r="D138" s="13">
        <f>'JAM Inputs'!Q440</f>
        <v>-37624.620620156638</v>
      </c>
      <c r="E138" s="351" t="str">
        <f>'JAM Inputs'!G440</f>
        <v>OR</v>
      </c>
      <c r="F138" s="233">
        <f>VLOOKUP(E138,Factors!$B$3:$N$96,7,0)</f>
        <v>0</v>
      </c>
      <c r="G138" s="13">
        <f t="shared" si="1"/>
        <v>0</v>
      </c>
      <c r="H138" t="s">
        <v>3671</v>
      </c>
    </row>
    <row r="139" spans="1:8">
      <c r="A139" s="663" t="str">
        <f>'JAM Inputs'!D441</f>
        <v>361UT</v>
      </c>
      <c r="B139" s="13">
        <f>'JAM Inputs'!O441</f>
        <v>1785797.2950702249</v>
      </c>
      <c r="C139" s="13">
        <f>'JAM Inputs'!P441</f>
        <v>1932455.33172602</v>
      </c>
      <c r="D139" s="13">
        <f>'JAM Inputs'!Q441</f>
        <v>146658.03665579506</v>
      </c>
      <c r="E139" s="351" t="str">
        <f>'JAM Inputs'!G441</f>
        <v>UT</v>
      </c>
      <c r="F139" s="233">
        <f>VLOOKUP(E139,Factors!$B$3:$N$96,7,0)</f>
        <v>1</v>
      </c>
      <c r="G139" s="13">
        <f t="shared" si="1"/>
        <v>146658.03665579506</v>
      </c>
      <c r="H139" t="s">
        <v>3671</v>
      </c>
    </row>
    <row r="140" spans="1:8">
      <c r="A140" s="663" t="str">
        <f>'JAM Inputs'!D442</f>
        <v>361WA</v>
      </c>
      <c r="B140" s="13">
        <f>'JAM Inputs'!O442</f>
        <v>181323.95528031976</v>
      </c>
      <c r="C140" s="13">
        <f>'JAM Inputs'!P442</f>
        <v>182030.42791961899</v>
      </c>
      <c r="D140" s="13">
        <f>'JAM Inputs'!Q442</f>
        <v>706.47263929923065</v>
      </c>
      <c r="E140" s="351" t="str">
        <f>'JAM Inputs'!G442</f>
        <v>WA</v>
      </c>
      <c r="F140" s="233">
        <f>VLOOKUP(E140,Factors!$B$3:$N$96,7,0)</f>
        <v>0</v>
      </c>
      <c r="G140" s="13">
        <f t="shared" si="1"/>
        <v>0</v>
      </c>
      <c r="H140" t="s">
        <v>3671</v>
      </c>
    </row>
    <row r="141" spans="1:8">
      <c r="A141" s="663" t="str">
        <f>'JAM Inputs'!D443</f>
        <v>361WYP</v>
      </c>
      <c r="B141" s="13">
        <f>'JAM Inputs'!O443</f>
        <v>653905.26851610863</v>
      </c>
      <c r="C141" s="13">
        <f>'JAM Inputs'!P443</f>
        <v>658182.7535658729</v>
      </c>
      <c r="D141" s="13">
        <f>'JAM Inputs'!Q443</f>
        <v>4277.4850497642765</v>
      </c>
      <c r="E141" s="351" t="str">
        <f>'JAM Inputs'!G443</f>
        <v>WYP</v>
      </c>
      <c r="F141" s="233">
        <f>VLOOKUP(E141,Factors!$B$3:$N$96,7,0)</f>
        <v>0</v>
      </c>
      <c r="G141" s="13">
        <f t="shared" si="1"/>
        <v>0</v>
      </c>
      <c r="H141" t="s">
        <v>3671</v>
      </c>
    </row>
    <row r="142" spans="1:8">
      <c r="A142" s="663" t="str">
        <f>'JAM Inputs'!D444</f>
        <v>361WYU</v>
      </c>
      <c r="B142" s="13">
        <f>'JAM Inputs'!O444</f>
        <v>0</v>
      </c>
      <c r="C142" s="13">
        <f>'JAM Inputs'!P444</f>
        <v>0</v>
      </c>
      <c r="D142" s="13">
        <f>'JAM Inputs'!Q444</f>
        <v>0</v>
      </c>
      <c r="E142" s="351" t="str">
        <f>'JAM Inputs'!G444</f>
        <v>WYU</v>
      </c>
      <c r="F142" s="233">
        <f>VLOOKUP(E142,Factors!$B$3:$N$96,7,0)</f>
        <v>0</v>
      </c>
      <c r="G142" s="13">
        <f t="shared" ref="G142:G205" si="2">F142*D142</f>
        <v>0</v>
      </c>
      <c r="H142" t="s">
        <v>3671</v>
      </c>
    </row>
    <row r="143" spans="1:8">
      <c r="A143" s="663" t="str">
        <f>'JAM Inputs'!D445</f>
        <v>362CA</v>
      </c>
      <c r="B143" s="13">
        <f>'JAM Inputs'!O445</f>
        <v>2166449.2068804381</v>
      </c>
      <c r="C143" s="13">
        <f>'JAM Inputs'!P445</f>
        <v>1916694.3958738924</v>
      </c>
      <c r="D143" s="13">
        <f>'JAM Inputs'!Q445</f>
        <v>-249754.81100654579</v>
      </c>
      <c r="E143" s="351" t="str">
        <f>'JAM Inputs'!G445</f>
        <v>CA</v>
      </c>
      <c r="F143" s="233">
        <f>VLOOKUP(E143,Factors!$B$3:$N$96,7,0)</f>
        <v>0</v>
      </c>
      <c r="G143" s="13">
        <f t="shared" si="2"/>
        <v>0</v>
      </c>
      <c r="H143" t="s">
        <v>3671</v>
      </c>
    </row>
    <row r="144" spans="1:8">
      <c r="A144" s="663" t="str">
        <f>'JAM Inputs'!D446</f>
        <v>362ID</v>
      </c>
      <c r="B144" s="13">
        <f>'JAM Inputs'!O446</f>
        <v>2932643.7435350507</v>
      </c>
      <c r="C144" s="13">
        <f>'JAM Inputs'!P446</f>
        <v>3044600.815734874</v>
      </c>
      <c r="D144" s="13">
        <f>'JAM Inputs'!Q446</f>
        <v>111957.07219982333</v>
      </c>
      <c r="E144" s="351" t="str">
        <f>'JAM Inputs'!G446</f>
        <v>ID</v>
      </c>
      <c r="F144" s="233">
        <f>VLOOKUP(E144,Factors!$B$3:$N$96,7,0)</f>
        <v>0</v>
      </c>
      <c r="G144" s="13">
        <f t="shared" si="2"/>
        <v>0</v>
      </c>
      <c r="H144" t="s">
        <v>3671</v>
      </c>
    </row>
    <row r="145" spans="1:8">
      <c r="A145" s="663" t="str">
        <f>'JAM Inputs'!D447</f>
        <v>362OR</v>
      </c>
      <c r="B145" s="13">
        <f>'JAM Inputs'!O447</f>
        <v>12289667.098610764</v>
      </c>
      <c r="C145" s="13">
        <f>'JAM Inputs'!P447</f>
        <v>11875969.444176864</v>
      </c>
      <c r="D145" s="13">
        <f>'JAM Inputs'!Q447</f>
        <v>-413697.65443390049</v>
      </c>
      <c r="E145" s="351" t="str">
        <f>'JAM Inputs'!G447</f>
        <v>OR</v>
      </c>
      <c r="F145" s="233">
        <f>VLOOKUP(E145,Factors!$B$3:$N$96,7,0)</f>
        <v>0</v>
      </c>
      <c r="G145" s="13">
        <f t="shared" si="2"/>
        <v>0</v>
      </c>
      <c r="H145" t="s">
        <v>3671</v>
      </c>
    </row>
    <row r="146" spans="1:8">
      <c r="A146" s="663" t="str">
        <f>'JAM Inputs'!D448</f>
        <v>362UT</v>
      </c>
      <c r="B146" s="13">
        <f>'JAM Inputs'!O448</f>
        <v>19635550.873014446</v>
      </c>
      <c r="C146" s="13">
        <f>'JAM Inputs'!P448</f>
        <v>21248114.262846462</v>
      </c>
      <c r="D146" s="13">
        <f>'JAM Inputs'!Q448</f>
        <v>1612563.3898320161</v>
      </c>
      <c r="E146" s="351" t="str">
        <f>'JAM Inputs'!G448</f>
        <v>UT</v>
      </c>
      <c r="F146" s="233">
        <f>VLOOKUP(E146,Factors!$B$3:$N$96,7,0)</f>
        <v>1</v>
      </c>
      <c r="G146" s="13">
        <f t="shared" si="2"/>
        <v>1612563.3898320161</v>
      </c>
      <c r="H146" t="s">
        <v>3671</v>
      </c>
    </row>
    <row r="147" spans="1:8">
      <c r="A147" s="663" t="str">
        <f>'JAM Inputs'!D449</f>
        <v>362WA</v>
      </c>
      <c r="B147" s="13">
        <f>'JAM Inputs'!O449</f>
        <v>1993728.9401386993</v>
      </c>
      <c r="C147" s="13">
        <f>'JAM Inputs'!P449</f>
        <v>2001496.8875354431</v>
      </c>
      <c r="D147" s="13">
        <f>'JAM Inputs'!Q449</f>
        <v>7767.9473967438098</v>
      </c>
      <c r="E147" s="351" t="str">
        <f>'JAM Inputs'!G449</f>
        <v>WA</v>
      </c>
      <c r="F147" s="233">
        <f>VLOOKUP(E147,Factors!$B$3:$N$96,7,0)</f>
        <v>0</v>
      </c>
      <c r="G147" s="13">
        <f t="shared" si="2"/>
        <v>0</v>
      </c>
      <c r="H147" t="s">
        <v>3671</v>
      </c>
    </row>
    <row r="148" spans="1:8">
      <c r="A148" s="663" t="str">
        <f>'JAM Inputs'!D450</f>
        <v>362WYP</v>
      </c>
      <c r="B148" s="13">
        <f>'JAM Inputs'!O450</f>
        <v>7189948.2665390139</v>
      </c>
      <c r="C148" s="13">
        <f>'JAM Inputs'!P450</f>
        <v>7236980.9143849174</v>
      </c>
      <c r="D148" s="13">
        <f>'JAM Inputs'!Q450</f>
        <v>47032.647845903412</v>
      </c>
      <c r="E148" s="351" t="str">
        <f>'JAM Inputs'!G450</f>
        <v>WYP</v>
      </c>
      <c r="F148" s="233">
        <f>VLOOKUP(E148,Factors!$B$3:$N$96,7,0)</f>
        <v>0</v>
      </c>
      <c r="G148" s="13">
        <f t="shared" si="2"/>
        <v>0</v>
      </c>
      <c r="H148" t="s">
        <v>3671</v>
      </c>
    </row>
    <row r="149" spans="1:8">
      <c r="A149" s="663" t="str">
        <f>'JAM Inputs'!D451</f>
        <v>362WYU</v>
      </c>
      <c r="B149" s="13">
        <f>'JAM Inputs'!O451</f>
        <v>0</v>
      </c>
      <c r="C149" s="13">
        <f>'JAM Inputs'!P451</f>
        <v>0</v>
      </c>
      <c r="D149" s="13">
        <f>'JAM Inputs'!Q451</f>
        <v>0</v>
      </c>
      <c r="E149" s="351" t="str">
        <f>'JAM Inputs'!G451</f>
        <v>WYU</v>
      </c>
      <c r="F149" s="233">
        <f>VLOOKUP(E149,Factors!$B$3:$N$96,7,0)</f>
        <v>0</v>
      </c>
      <c r="G149" s="13">
        <f t="shared" si="2"/>
        <v>0</v>
      </c>
      <c r="H149" t="s">
        <v>3671</v>
      </c>
    </row>
    <row r="150" spans="1:8">
      <c r="A150" s="663" t="str">
        <f>'JAM Inputs'!D452</f>
        <v>363CA</v>
      </c>
      <c r="B150" s="13">
        <f>'JAM Inputs'!O452</f>
        <v>85.996500075912834</v>
      </c>
      <c r="C150" s="13">
        <f>'JAM Inputs'!P452</f>
        <v>76.082563688449056</v>
      </c>
      <c r="D150" s="13">
        <f>'JAM Inputs'!Q452</f>
        <v>-9.913936387463778</v>
      </c>
      <c r="E150" s="351" t="str">
        <f>'JAM Inputs'!G452</f>
        <v>CA</v>
      </c>
      <c r="F150" s="233">
        <f>VLOOKUP(E150,Factors!$B$3:$N$96,7,0)</f>
        <v>0</v>
      </c>
      <c r="G150" s="13">
        <f t="shared" si="2"/>
        <v>0</v>
      </c>
      <c r="H150" t="s">
        <v>3671</v>
      </c>
    </row>
    <row r="151" spans="1:8">
      <c r="A151" s="663" t="str">
        <f>'JAM Inputs'!D453</f>
        <v>363ID</v>
      </c>
      <c r="B151" s="13">
        <f>'JAM Inputs'!O453</f>
        <v>116.41034422251079</v>
      </c>
      <c r="C151" s="13">
        <f>'JAM Inputs'!P453</f>
        <v>120.85444396754691</v>
      </c>
      <c r="D151" s="13">
        <f>'JAM Inputs'!Q453</f>
        <v>4.4440997450361266</v>
      </c>
      <c r="E151" s="351" t="str">
        <f>'JAM Inputs'!G453</f>
        <v>ID</v>
      </c>
      <c r="F151" s="233">
        <f>VLOOKUP(E151,Factors!$B$3:$N$96,7,0)</f>
        <v>0</v>
      </c>
      <c r="G151" s="13">
        <f t="shared" si="2"/>
        <v>0</v>
      </c>
      <c r="H151" t="s">
        <v>3671</v>
      </c>
    </row>
    <row r="152" spans="1:8">
      <c r="A152" s="663" t="str">
        <f>'JAM Inputs'!D454</f>
        <v>363OR</v>
      </c>
      <c r="B152" s="13">
        <f>'JAM Inputs'!O454</f>
        <v>487.83435781559513</v>
      </c>
      <c r="C152" s="13">
        <f>'JAM Inputs'!P454</f>
        <v>471.41276331989127</v>
      </c>
      <c r="D152" s="13">
        <f>'JAM Inputs'!Q454</f>
        <v>-16.421594495703857</v>
      </c>
      <c r="E152" s="351" t="str">
        <f>'JAM Inputs'!G454</f>
        <v>OR</v>
      </c>
      <c r="F152" s="233">
        <f>VLOOKUP(E152,Factors!$B$3:$N$96,7,0)</f>
        <v>0</v>
      </c>
      <c r="G152" s="13">
        <f t="shared" si="2"/>
        <v>0</v>
      </c>
      <c r="H152" t="s">
        <v>3671</v>
      </c>
    </row>
    <row r="153" spans="1:8">
      <c r="A153" s="663" t="str">
        <f>'JAM Inputs'!D455</f>
        <v>363UT</v>
      </c>
      <c r="B153" s="13">
        <f>'JAM Inputs'!O455</f>
        <v>778.94022441137622</v>
      </c>
      <c r="C153" s="13">
        <f>'JAM Inputs'!P455</f>
        <v>843.43701851613412</v>
      </c>
      <c r="D153" s="13">
        <f>'JAM Inputs'!Q455</f>
        <v>64.496794104757896</v>
      </c>
      <c r="E153" s="351" t="str">
        <f>'JAM Inputs'!G455</f>
        <v>UT</v>
      </c>
      <c r="F153" s="233">
        <f>VLOOKUP(E153,Factors!$B$3:$N$96,7,0)</f>
        <v>1</v>
      </c>
      <c r="G153" s="13">
        <f t="shared" si="2"/>
        <v>64.496794104757896</v>
      </c>
      <c r="H153" t="s">
        <v>3671</v>
      </c>
    </row>
    <row r="154" spans="1:8">
      <c r="A154" s="663" t="str">
        <f>'JAM Inputs'!D456</f>
        <v>363WA</v>
      </c>
      <c r="B154" s="13">
        <f>'JAM Inputs'!O456</f>
        <v>79.140424990101991</v>
      </c>
      <c r="C154" s="13">
        <f>'JAM Inputs'!P456</f>
        <v>79.448771147848134</v>
      </c>
      <c r="D154" s="13">
        <f>'JAM Inputs'!Q456</f>
        <v>0.30834615774614349</v>
      </c>
      <c r="E154" s="351" t="str">
        <f>'JAM Inputs'!G456</f>
        <v>WA</v>
      </c>
      <c r="F154" s="233">
        <f>VLOOKUP(E154,Factors!$B$3:$N$96,7,0)</f>
        <v>0</v>
      </c>
      <c r="G154" s="13">
        <f t="shared" si="2"/>
        <v>0</v>
      </c>
      <c r="H154" t="s">
        <v>3671</v>
      </c>
    </row>
    <row r="155" spans="1:8">
      <c r="A155" s="663" t="str">
        <f>'JAM Inputs'!D457</f>
        <v>363WYP</v>
      </c>
      <c r="B155" s="13">
        <f>'JAM Inputs'!O457</f>
        <v>285.40266934739861</v>
      </c>
      <c r="C155" s="13">
        <f>'JAM Inputs'!P457</f>
        <v>287.26961508109281</v>
      </c>
      <c r="D155" s="13">
        <f>'JAM Inputs'!Q457</f>
        <v>1.8669457336941946</v>
      </c>
      <c r="E155" s="351" t="str">
        <f>'JAM Inputs'!G457</f>
        <v>WYP</v>
      </c>
      <c r="F155" s="233">
        <f>VLOOKUP(E155,Factors!$B$3:$N$96,7,0)</f>
        <v>0</v>
      </c>
      <c r="G155" s="13">
        <f t="shared" si="2"/>
        <v>0</v>
      </c>
      <c r="H155" t="s">
        <v>3671</v>
      </c>
    </row>
    <row r="156" spans="1:8">
      <c r="A156" s="663" t="str">
        <f>'JAM Inputs'!D458</f>
        <v>364CA</v>
      </c>
      <c r="B156" s="13">
        <f>'JAM Inputs'!O458</f>
        <v>2486267.8364472338</v>
      </c>
      <c r="C156" s="13">
        <f>'JAM Inputs'!P458</f>
        <v>2199643.3674167893</v>
      </c>
      <c r="D156" s="13">
        <f>'JAM Inputs'!Q458</f>
        <v>-286624.46903044451</v>
      </c>
      <c r="E156" s="351" t="str">
        <f>'JAM Inputs'!G458</f>
        <v>CA</v>
      </c>
      <c r="F156" s="233">
        <f>VLOOKUP(E156,Factors!$B$3:$N$96,7,0)</f>
        <v>0</v>
      </c>
      <c r="G156" s="13">
        <f t="shared" si="2"/>
        <v>0</v>
      </c>
      <c r="H156" t="s">
        <v>3671</v>
      </c>
    </row>
    <row r="157" spans="1:8">
      <c r="A157" s="663" t="str">
        <f>'JAM Inputs'!D459</f>
        <v>364ID</v>
      </c>
      <c r="B157" s="13">
        <f>'JAM Inputs'!O459</f>
        <v>3365570.6268823687</v>
      </c>
      <c r="C157" s="13">
        <f>'JAM Inputs'!P459</f>
        <v>3494055.1843735813</v>
      </c>
      <c r="D157" s="13">
        <f>'JAM Inputs'!Q459</f>
        <v>128484.55749121262</v>
      </c>
      <c r="E157" s="351" t="str">
        <f>'JAM Inputs'!G459</f>
        <v>ID</v>
      </c>
      <c r="F157" s="233">
        <f>VLOOKUP(E157,Factors!$B$3:$N$96,7,0)</f>
        <v>0</v>
      </c>
      <c r="G157" s="13">
        <f t="shared" si="2"/>
        <v>0</v>
      </c>
      <c r="H157" t="s">
        <v>3671</v>
      </c>
    </row>
    <row r="158" spans="1:8">
      <c r="A158" s="663" t="str">
        <f>'JAM Inputs'!D460</f>
        <v>364OR</v>
      </c>
      <c r="B158" s="13">
        <f>'JAM Inputs'!O460</f>
        <v>14103909.720513482</v>
      </c>
      <c r="C158" s="13">
        <f>'JAM Inputs'!P460</f>
        <v>13629140.605702922</v>
      </c>
      <c r="D158" s="13">
        <f>'JAM Inputs'!Q460</f>
        <v>-474769.1148105599</v>
      </c>
      <c r="E158" s="351" t="str">
        <f>'JAM Inputs'!G460</f>
        <v>OR</v>
      </c>
      <c r="F158" s="233">
        <f>VLOOKUP(E158,Factors!$B$3:$N$96,7,0)</f>
        <v>0</v>
      </c>
      <c r="G158" s="13">
        <f t="shared" si="2"/>
        <v>0</v>
      </c>
      <c r="H158" t="s">
        <v>3671</v>
      </c>
    </row>
    <row r="159" spans="1:8">
      <c r="A159" s="663" t="str">
        <f>'JAM Inputs'!D461</f>
        <v>364UT</v>
      </c>
      <c r="B159" s="13">
        <f>'JAM Inputs'!O461</f>
        <v>22534217.941253331</v>
      </c>
      <c r="C159" s="13">
        <f>'JAM Inputs'!P461</f>
        <v>24384833.445018023</v>
      </c>
      <c r="D159" s="13">
        <f>'JAM Inputs'!Q461</f>
        <v>1850615.5037646927</v>
      </c>
      <c r="E159" s="351" t="str">
        <f>'JAM Inputs'!G461</f>
        <v>UT</v>
      </c>
      <c r="F159" s="233">
        <f>VLOOKUP(E159,Factors!$B$3:$N$96,7,0)</f>
        <v>1</v>
      </c>
      <c r="G159" s="13">
        <f t="shared" si="2"/>
        <v>1850615.5037646927</v>
      </c>
      <c r="H159" t="s">
        <v>3671</v>
      </c>
    </row>
    <row r="160" spans="1:8">
      <c r="A160" s="663" t="str">
        <f>'JAM Inputs'!D462</f>
        <v>364WA</v>
      </c>
      <c r="B160" s="13">
        <f>'JAM Inputs'!O462</f>
        <v>2288050.0141513096</v>
      </c>
      <c r="C160" s="13">
        <f>'JAM Inputs'!P462</f>
        <v>2296964.6924675154</v>
      </c>
      <c r="D160" s="13">
        <f>'JAM Inputs'!Q462</f>
        <v>8914.67831620574</v>
      </c>
      <c r="E160" s="351" t="str">
        <f>'JAM Inputs'!G462</f>
        <v>WA</v>
      </c>
      <c r="F160" s="233">
        <f>VLOOKUP(E160,Factors!$B$3:$N$96,7,0)</f>
        <v>0</v>
      </c>
      <c r="G160" s="13">
        <f t="shared" si="2"/>
        <v>0</v>
      </c>
      <c r="H160" t="s">
        <v>3671</v>
      </c>
    </row>
    <row r="161" spans="1:8">
      <c r="A161" s="663" t="str">
        <f>'JAM Inputs'!D463</f>
        <v>364WYP</v>
      </c>
      <c r="B161" s="13">
        <f>'JAM Inputs'!O463</f>
        <v>8251352.98074036</v>
      </c>
      <c r="C161" s="13">
        <f>'JAM Inputs'!P463</f>
        <v>8305328.7486609016</v>
      </c>
      <c r="D161" s="13">
        <f>'JAM Inputs'!Q463</f>
        <v>53975.767920541577</v>
      </c>
      <c r="E161" s="351" t="str">
        <f>'JAM Inputs'!G463</f>
        <v>WYP</v>
      </c>
      <c r="F161" s="233">
        <f>VLOOKUP(E161,Factors!$B$3:$N$96,7,0)</f>
        <v>0</v>
      </c>
      <c r="G161" s="13">
        <f t="shared" si="2"/>
        <v>0</v>
      </c>
      <c r="H161" t="s">
        <v>3671</v>
      </c>
    </row>
    <row r="162" spans="1:8">
      <c r="A162" s="663" t="str">
        <f>'JAM Inputs'!D464</f>
        <v>364WYU</v>
      </c>
      <c r="B162" s="13">
        <f>'JAM Inputs'!O464</f>
        <v>0</v>
      </c>
      <c r="C162" s="13">
        <f>'JAM Inputs'!P464</f>
        <v>0</v>
      </c>
      <c r="D162" s="13">
        <f>'JAM Inputs'!Q464</f>
        <v>0</v>
      </c>
      <c r="E162" s="351" t="str">
        <f>'JAM Inputs'!G464</f>
        <v>WYU</v>
      </c>
      <c r="F162" s="233">
        <f>VLOOKUP(E162,Factors!$B$3:$N$96,7,0)</f>
        <v>0</v>
      </c>
      <c r="G162" s="13">
        <f t="shared" si="2"/>
        <v>0</v>
      </c>
      <c r="H162" t="s">
        <v>3671</v>
      </c>
    </row>
    <row r="163" spans="1:8">
      <c r="A163" s="663" t="str">
        <f>'JAM Inputs'!D465</f>
        <v>365CA</v>
      </c>
      <c r="B163" s="13">
        <f>'JAM Inputs'!O465</f>
        <v>1717291.5578466416</v>
      </c>
      <c r="C163" s="13">
        <f>'JAM Inputs'!P465</f>
        <v>1519316.9978565099</v>
      </c>
      <c r="D163" s="13">
        <f>'JAM Inputs'!Q465</f>
        <v>-197974.55999013176</v>
      </c>
      <c r="E163" s="351" t="str">
        <f>'JAM Inputs'!G465</f>
        <v>CA</v>
      </c>
      <c r="F163" s="233">
        <f>VLOOKUP(E163,Factors!$B$3:$N$96,7,0)</f>
        <v>0</v>
      </c>
      <c r="G163" s="13">
        <f t="shared" si="2"/>
        <v>0</v>
      </c>
      <c r="H163" t="s">
        <v>3671</v>
      </c>
    </row>
    <row r="164" spans="1:8">
      <c r="A164" s="663" t="str">
        <f>'JAM Inputs'!D466</f>
        <v>365ID</v>
      </c>
      <c r="B164" s="13">
        <f>'JAM Inputs'!O466</f>
        <v>2324635.3189126267</v>
      </c>
      <c r="C164" s="13">
        <f>'JAM Inputs'!P466</f>
        <v>2413380.9651615093</v>
      </c>
      <c r="D164" s="13">
        <f>'JAM Inputs'!Q466</f>
        <v>88745.646248882636</v>
      </c>
      <c r="E164" s="351" t="str">
        <f>'JAM Inputs'!G466</f>
        <v>ID</v>
      </c>
      <c r="F164" s="233">
        <f>VLOOKUP(E164,Factors!$B$3:$N$96,7,0)</f>
        <v>0</v>
      </c>
      <c r="G164" s="13">
        <f t="shared" si="2"/>
        <v>0</v>
      </c>
      <c r="H164" t="s">
        <v>3671</v>
      </c>
    </row>
    <row r="165" spans="1:8">
      <c r="A165" s="663" t="str">
        <f>'JAM Inputs'!D467</f>
        <v>365OR</v>
      </c>
      <c r="B165" s="13">
        <f>'JAM Inputs'!O467</f>
        <v>9741719.9951711744</v>
      </c>
      <c r="C165" s="13">
        <f>'JAM Inputs'!P467</f>
        <v>9413791.9333435502</v>
      </c>
      <c r="D165" s="13">
        <f>'JAM Inputs'!Q467</f>
        <v>-327928.06182762422</v>
      </c>
      <c r="E165" s="351" t="str">
        <f>'JAM Inputs'!G467</f>
        <v>OR</v>
      </c>
      <c r="F165" s="233">
        <f>VLOOKUP(E165,Factors!$B$3:$N$96,7,0)</f>
        <v>0</v>
      </c>
      <c r="G165" s="13">
        <f t="shared" si="2"/>
        <v>0</v>
      </c>
      <c r="H165" t="s">
        <v>3671</v>
      </c>
    </row>
    <row r="166" spans="1:8">
      <c r="A166" s="663" t="str">
        <f>'JAM Inputs'!D468</f>
        <v>365UT</v>
      </c>
      <c r="B166" s="13">
        <f>'JAM Inputs'!O468</f>
        <v>15564623.274251958</v>
      </c>
      <c r="C166" s="13">
        <f>'JAM Inputs'!P468</f>
        <v>16842863.02575697</v>
      </c>
      <c r="D166" s="13">
        <f>'JAM Inputs'!Q468</f>
        <v>1278239.7515050117</v>
      </c>
      <c r="E166" s="351" t="str">
        <f>'JAM Inputs'!G468</f>
        <v>UT</v>
      </c>
      <c r="F166" s="233">
        <f>VLOOKUP(E166,Factors!$B$3:$N$96,7,0)</f>
        <v>1</v>
      </c>
      <c r="G166" s="13">
        <f t="shared" si="2"/>
        <v>1278239.7515050117</v>
      </c>
      <c r="H166" t="s">
        <v>3671</v>
      </c>
    </row>
    <row r="167" spans="1:8">
      <c r="A167" s="663" t="str">
        <f>'JAM Inputs'!D469</f>
        <v>365WA</v>
      </c>
      <c r="B167" s="13">
        <f>'JAM Inputs'!O469</f>
        <v>1580380.4061784653</v>
      </c>
      <c r="C167" s="13">
        <f>'JAM Inputs'!P469</f>
        <v>1586537.8690185165</v>
      </c>
      <c r="D167" s="13">
        <f>'JAM Inputs'!Q469</f>
        <v>6157.4628400511574</v>
      </c>
      <c r="E167" s="351" t="str">
        <f>'JAM Inputs'!G469</f>
        <v>WA</v>
      </c>
      <c r="F167" s="233">
        <f>VLOOKUP(E167,Factors!$B$3:$N$96,7,0)</f>
        <v>0</v>
      </c>
      <c r="G167" s="13">
        <f t="shared" si="2"/>
        <v>0</v>
      </c>
      <c r="H167" t="s">
        <v>3671</v>
      </c>
    </row>
    <row r="168" spans="1:8">
      <c r="A168" s="663" t="str">
        <f>'JAM Inputs'!D470</f>
        <v>365WYP</v>
      </c>
      <c r="B168" s="13">
        <f>'JAM Inputs'!O470</f>
        <v>5699296.997256102</v>
      </c>
      <c r="C168" s="13">
        <f>'JAM Inputs'!P470</f>
        <v>5736578.6324924277</v>
      </c>
      <c r="D168" s="13">
        <f>'JAM Inputs'!Q470</f>
        <v>37281.635236325674</v>
      </c>
      <c r="E168" s="351" t="str">
        <f>'JAM Inputs'!G470</f>
        <v>WYP</v>
      </c>
      <c r="F168" s="233">
        <f>VLOOKUP(E168,Factors!$B$3:$N$96,7,0)</f>
        <v>0</v>
      </c>
      <c r="G168" s="13">
        <f t="shared" si="2"/>
        <v>0</v>
      </c>
      <c r="H168" t="s">
        <v>3671</v>
      </c>
    </row>
    <row r="169" spans="1:8">
      <c r="A169" s="663" t="str">
        <f>'JAM Inputs'!D471</f>
        <v>365WYU</v>
      </c>
      <c r="B169" s="13">
        <f>'JAM Inputs'!O471</f>
        <v>0</v>
      </c>
      <c r="C169" s="13">
        <f>'JAM Inputs'!P471</f>
        <v>0</v>
      </c>
      <c r="D169" s="13">
        <f>'JAM Inputs'!Q471</f>
        <v>0</v>
      </c>
      <c r="E169" s="351" t="str">
        <f>'JAM Inputs'!G471</f>
        <v>WYU</v>
      </c>
      <c r="F169" s="233">
        <f>VLOOKUP(E169,Factors!$B$3:$N$96,7,0)</f>
        <v>0</v>
      </c>
      <c r="G169" s="13">
        <f t="shared" si="2"/>
        <v>0</v>
      </c>
      <c r="H169" t="s">
        <v>3671</v>
      </c>
    </row>
    <row r="170" spans="1:8">
      <c r="A170" s="663" t="str">
        <f>'JAM Inputs'!D472</f>
        <v>366CA</v>
      </c>
      <c r="B170" s="13">
        <f>'JAM Inputs'!O472</f>
        <v>796240.11644037894</v>
      </c>
      <c r="C170" s="13">
        <f>'JAM Inputs'!P472</f>
        <v>704447.14978977793</v>
      </c>
      <c r="D170" s="13">
        <f>'JAM Inputs'!Q472</f>
        <v>-91792.966650601011</v>
      </c>
      <c r="E170" s="351" t="str">
        <f>'JAM Inputs'!G472</f>
        <v>CA</v>
      </c>
      <c r="F170" s="233">
        <f>VLOOKUP(E170,Factors!$B$3:$N$96,7,0)</f>
        <v>0</v>
      </c>
      <c r="G170" s="13">
        <f t="shared" si="2"/>
        <v>0</v>
      </c>
      <c r="H170" t="s">
        <v>3671</v>
      </c>
    </row>
    <row r="171" spans="1:8">
      <c r="A171" s="663" t="str">
        <f>'JAM Inputs'!D473</f>
        <v>366ID</v>
      </c>
      <c r="B171" s="13">
        <f>'JAM Inputs'!O473</f>
        <v>1077841.3767627124</v>
      </c>
      <c r="C171" s="13">
        <f>'JAM Inputs'!P473</f>
        <v>1118989.2199346621</v>
      </c>
      <c r="D171" s="13">
        <f>'JAM Inputs'!Q473</f>
        <v>41147.843171949731</v>
      </c>
      <c r="E171" s="351" t="str">
        <f>'JAM Inputs'!G473</f>
        <v>ID</v>
      </c>
      <c r="F171" s="233">
        <f>VLOOKUP(E171,Factors!$B$3:$N$96,7,0)</f>
        <v>0</v>
      </c>
      <c r="G171" s="13">
        <f t="shared" si="2"/>
        <v>0</v>
      </c>
      <c r="H171" t="s">
        <v>3671</v>
      </c>
    </row>
    <row r="172" spans="1:8">
      <c r="A172" s="663" t="str">
        <f>'JAM Inputs'!D474</f>
        <v>366OR</v>
      </c>
      <c r="B172" s="13">
        <f>'JAM Inputs'!O474</f>
        <v>4516849.9360767016</v>
      </c>
      <c r="C172" s="13">
        <f>'JAM Inputs'!P474</f>
        <v>4364802.6748294001</v>
      </c>
      <c r="D172" s="13">
        <f>'JAM Inputs'!Q474</f>
        <v>-152047.26124730147</v>
      </c>
      <c r="E172" s="351" t="str">
        <f>'JAM Inputs'!G474</f>
        <v>OR</v>
      </c>
      <c r="F172" s="233">
        <f>VLOOKUP(E172,Factors!$B$3:$N$96,7,0)</f>
        <v>0</v>
      </c>
      <c r="G172" s="13">
        <f t="shared" si="2"/>
        <v>0</v>
      </c>
      <c r="H172" t="s">
        <v>3671</v>
      </c>
    </row>
    <row r="173" spans="1:8">
      <c r="A173" s="663" t="str">
        <f>'JAM Inputs'!D475</f>
        <v>366UT</v>
      </c>
      <c r="B173" s="13">
        <f>'JAM Inputs'!O475</f>
        <v>7216699.6871405756</v>
      </c>
      <c r="C173" s="13">
        <f>'JAM Inputs'!P475</f>
        <v>7809368.860832491</v>
      </c>
      <c r="D173" s="13">
        <f>'JAM Inputs'!Q475</f>
        <v>592669.17369191535</v>
      </c>
      <c r="E173" s="351" t="str">
        <f>'JAM Inputs'!G475</f>
        <v>UT</v>
      </c>
      <c r="F173" s="233">
        <f>VLOOKUP(E173,Factors!$B$3:$N$96,7,0)</f>
        <v>1</v>
      </c>
      <c r="G173" s="13">
        <f t="shared" si="2"/>
        <v>592669.17369191535</v>
      </c>
      <c r="H173" t="s">
        <v>3671</v>
      </c>
    </row>
    <row r="174" spans="1:8">
      <c r="A174" s="663" t="str">
        <f>'JAM Inputs'!D476</f>
        <v>366WA</v>
      </c>
      <c r="B174" s="13">
        <f>'JAM Inputs'!O476</f>
        <v>732759.83503554226</v>
      </c>
      <c r="C174" s="13">
        <f>'JAM Inputs'!P476</f>
        <v>735614.80681149825</v>
      </c>
      <c r="D174" s="13">
        <f>'JAM Inputs'!Q476</f>
        <v>2854.9717759559862</v>
      </c>
      <c r="E174" s="351" t="str">
        <f>'JAM Inputs'!G476</f>
        <v>WA</v>
      </c>
      <c r="F174" s="233">
        <f>VLOOKUP(E174,Factors!$B$3:$N$96,7,0)</f>
        <v>0</v>
      </c>
      <c r="G174" s="13">
        <f t="shared" si="2"/>
        <v>0</v>
      </c>
      <c r="H174" t="s">
        <v>3671</v>
      </c>
    </row>
    <row r="175" spans="1:8">
      <c r="A175" s="663" t="str">
        <f>'JAM Inputs'!D477</f>
        <v>366WYP</v>
      </c>
      <c r="B175" s="13">
        <f>'JAM Inputs'!O477</f>
        <v>2642538.4111326048</v>
      </c>
      <c r="C175" s="13">
        <f>'JAM Inputs'!P477</f>
        <v>2659824.4295993135</v>
      </c>
      <c r="D175" s="13">
        <f>'JAM Inputs'!Q477</f>
        <v>17286.018466708716</v>
      </c>
      <c r="E175" s="351" t="str">
        <f>'JAM Inputs'!G477</f>
        <v>WYP</v>
      </c>
      <c r="F175" s="233">
        <f>VLOOKUP(E175,Factors!$B$3:$N$96,7,0)</f>
        <v>0</v>
      </c>
      <c r="G175" s="13">
        <f t="shared" si="2"/>
        <v>0</v>
      </c>
      <c r="H175" t="s">
        <v>3671</v>
      </c>
    </row>
    <row r="176" spans="1:8">
      <c r="A176" s="663" t="str">
        <f>'JAM Inputs'!D478</f>
        <v>366WYU</v>
      </c>
      <c r="B176" s="13">
        <f>'JAM Inputs'!O478</f>
        <v>0</v>
      </c>
      <c r="C176" s="13">
        <f>'JAM Inputs'!P478</f>
        <v>0</v>
      </c>
      <c r="D176" s="13">
        <f>'JAM Inputs'!Q478</f>
        <v>0</v>
      </c>
      <c r="E176" s="351" t="str">
        <f>'JAM Inputs'!G478</f>
        <v>WYU</v>
      </c>
      <c r="F176" s="233">
        <f>VLOOKUP(E176,Factors!$B$3:$N$96,7,0)</f>
        <v>0</v>
      </c>
      <c r="G176" s="13">
        <f t="shared" si="2"/>
        <v>0</v>
      </c>
      <c r="H176" t="s">
        <v>3671</v>
      </c>
    </row>
    <row r="177" spans="1:8">
      <c r="A177" s="663" t="str">
        <f>'JAM Inputs'!D479</f>
        <v>367CA</v>
      </c>
      <c r="B177" s="13">
        <f>'JAM Inputs'!O479</f>
        <v>1901062.4684602306</v>
      </c>
      <c r="C177" s="13">
        <f>'JAM Inputs'!P479</f>
        <v>1681902.2425874041</v>
      </c>
      <c r="D177" s="13">
        <f>'JAM Inputs'!Q479</f>
        <v>-219160.22587282653</v>
      </c>
      <c r="E177" s="351" t="str">
        <f>'JAM Inputs'!G479</f>
        <v>CA</v>
      </c>
      <c r="F177" s="233">
        <f>VLOOKUP(E177,Factors!$B$3:$N$96,7,0)</f>
        <v>0</v>
      </c>
      <c r="G177" s="13">
        <f t="shared" si="2"/>
        <v>0</v>
      </c>
      <c r="H177" t="s">
        <v>3671</v>
      </c>
    </row>
    <row r="178" spans="1:8">
      <c r="A178" s="663" t="str">
        <f>'JAM Inputs'!D480</f>
        <v>367ID</v>
      </c>
      <c r="B178" s="13">
        <f>'JAM Inputs'!O480</f>
        <v>2573399.3377241804</v>
      </c>
      <c r="C178" s="13">
        <f>'JAM Inputs'!P480</f>
        <v>2671641.8385692611</v>
      </c>
      <c r="D178" s="13">
        <f>'JAM Inputs'!Q480</f>
        <v>98242.500845080707</v>
      </c>
      <c r="E178" s="351" t="str">
        <f>'JAM Inputs'!G480</f>
        <v>ID</v>
      </c>
      <c r="F178" s="233">
        <f>VLOOKUP(E178,Factors!$B$3:$N$96,7,0)</f>
        <v>0</v>
      </c>
      <c r="G178" s="13">
        <f t="shared" si="2"/>
        <v>0</v>
      </c>
      <c r="H178" t="s">
        <v>3671</v>
      </c>
    </row>
    <row r="179" spans="1:8">
      <c r="A179" s="663" t="str">
        <f>'JAM Inputs'!D481</f>
        <v>367OR</v>
      </c>
      <c r="B179" s="13">
        <f>'JAM Inputs'!O481</f>
        <v>10784201.539015744</v>
      </c>
      <c r="C179" s="13">
        <f>'JAM Inputs'!P481</f>
        <v>10421181.219113216</v>
      </c>
      <c r="D179" s="13">
        <f>'JAM Inputs'!Q481</f>
        <v>-363020.31990252808</v>
      </c>
      <c r="E179" s="351" t="str">
        <f>'JAM Inputs'!G481</f>
        <v>OR</v>
      </c>
      <c r="F179" s="233">
        <f>VLOOKUP(E179,Factors!$B$3:$N$96,7,0)</f>
        <v>0</v>
      </c>
      <c r="G179" s="13">
        <f t="shared" si="2"/>
        <v>0</v>
      </c>
      <c r="H179" t="s">
        <v>3671</v>
      </c>
    </row>
    <row r="180" spans="1:8">
      <c r="A180" s="663" t="str">
        <f>'JAM Inputs'!D482</f>
        <v>367UT</v>
      </c>
      <c r="B180" s="13">
        <f>'JAM Inputs'!O482</f>
        <v>17230225.704658933</v>
      </c>
      <c r="C180" s="13">
        <f>'JAM Inputs'!P482</f>
        <v>18645252.527668048</v>
      </c>
      <c r="D180" s="13">
        <f>'JAM Inputs'!Q482</f>
        <v>1415026.8230091147</v>
      </c>
      <c r="E180" s="351" t="str">
        <f>'JAM Inputs'!G482</f>
        <v>UT</v>
      </c>
      <c r="F180" s="233">
        <f>VLOOKUP(E180,Factors!$B$3:$N$96,7,0)</f>
        <v>1</v>
      </c>
      <c r="G180" s="13">
        <f t="shared" si="2"/>
        <v>1415026.8230091147</v>
      </c>
      <c r="H180" t="s">
        <v>3671</v>
      </c>
    </row>
    <row r="181" spans="1:8">
      <c r="A181" s="663" t="str">
        <f>'JAM Inputs'!D483</f>
        <v>367WA</v>
      </c>
      <c r="B181" s="13">
        <f>'JAM Inputs'!O483</f>
        <v>1749500.1721449769</v>
      </c>
      <c r="C181" s="13">
        <f>'JAM Inputs'!P483</f>
        <v>1756316.5577800625</v>
      </c>
      <c r="D181" s="13">
        <f>'JAM Inputs'!Q483</f>
        <v>6816.3856350856367</v>
      </c>
      <c r="E181" s="351" t="str">
        <f>'JAM Inputs'!G483</f>
        <v>WA</v>
      </c>
      <c r="F181" s="233">
        <f>VLOOKUP(E181,Factors!$B$3:$N$96,7,0)</f>
        <v>0</v>
      </c>
      <c r="G181" s="13">
        <f t="shared" si="2"/>
        <v>0</v>
      </c>
      <c r="H181" t="s">
        <v>3671</v>
      </c>
    </row>
    <row r="182" spans="1:8">
      <c r="A182" s="663" t="str">
        <f>'JAM Inputs'!D484</f>
        <v>367WYP</v>
      </c>
      <c r="B182" s="13">
        <f>'JAM Inputs'!O484</f>
        <v>6309190.5207276586</v>
      </c>
      <c r="C182" s="13">
        <f>'JAM Inputs'!P484</f>
        <v>6350461.7406243403</v>
      </c>
      <c r="D182" s="13">
        <f>'JAM Inputs'!Q484</f>
        <v>41271.219896681607</v>
      </c>
      <c r="E182" s="351" t="str">
        <f>'JAM Inputs'!G484</f>
        <v>WYP</v>
      </c>
      <c r="F182" s="233">
        <f>VLOOKUP(E182,Factors!$B$3:$N$96,7,0)</f>
        <v>0</v>
      </c>
      <c r="G182" s="13">
        <f t="shared" si="2"/>
        <v>0</v>
      </c>
      <c r="H182" t="s">
        <v>3671</v>
      </c>
    </row>
    <row r="183" spans="1:8">
      <c r="A183" s="663" t="str">
        <f>'JAM Inputs'!D485</f>
        <v>367WYU</v>
      </c>
      <c r="B183" s="13">
        <f>'JAM Inputs'!O485</f>
        <v>0</v>
      </c>
      <c r="C183" s="13">
        <f>'JAM Inputs'!P485</f>
        <v>0</v>
      </c>
      <c r="D183" s="13">
        <f>'JAM Inputs'!Q485</f>
        <v>0</v>
      </c>
      <c r="E183" s="351" t="str">
        <f>'JAM Inputs'!G485</f>
        <v>WYU</v>
      </c>
      <c r="F183" s="233">
        <f>VLOOKUP(E183,Factors!$B$3:$N$96,7,0)</f>
        <v>0</v>
      </c>
      <c r="G183" s="13">
        <f t="shared" si="2"/>
        <v>0</v>
      </c>
      <c r="H183" t="s">
        <v>3671</v>
      </c>
    </row>
    <row r="184" spans="1:8">
      <c r="A184" s="663" t="str">
        <f>'JAM Inputs'!D486</f>
        <v>368CA</v>
      </c>
      <c r="B184" s="13">
        <f>'JAM Inputs'!O486</f>
        <v>2897530.9842867521</v>
      </c>
      <c r="C184" s="13">
        <f>'JAM Inputs'!P486</f>
        <v>2563494.8568447451</v>
      </c>
      <c r="D184" s="13">
        <f>'JAM Inputs'!Q486</f>
        <v>-334036.12744200695</v>
      </c>
      <c r="E184" s="351" t="str">
        <f>'JAM Inputs'!G486</f>
        <v>CA</v>
      </c>
      <c r="F184" s="233">
        <f>VLOOKUP(E184,Factors!$B$3:$N$96,7,0)</f>
        <v>0</v>
      </c>
      <c r="G184" s="13">
        <f t="shared" si="2"/>
        <v>0</v>
      </c>
      <c r="H184" t="s">
        <v>3671</v>
      </c>
    </row>
    <row r="185" spans="1:8">
      <c r="A185" s="663" t="str">
        <f>'JAM Inputs'!D487</f>
        <v>368ID</v>
      </c>
      <c r="B185" s="13">
        <f>'JAM Inputs'!O487</f>
        <v>3922282.639159265</v>
      </c>
      <c r="C185" s="13">
        <f>'JAM Inputs'!P487</f>
        <v>4072020.322636337</v>
      </c>
      <c r="D185" s="13">
        <f>'JAM Inputs'!Q487</f>
        <v>149737.68347707205</v>
      </c>
      <c r="E185" s="351" t="str">
        <f>'JAM Inputs'!G487</f>
        <v>ID</v>
      </c>
      <c r="F185" s="233">
        <f>VLOOKUP(E185,Factors!$B$3:$N$96,7,0)</f>
        <v>0</v>
      </c>
      <c r="G185" s="13">
        <f t="shared" si="2"/>
        <v>0</v>
      </c>
      <c r="H185" t="s">
        <v>3671</v>
      </c>
    </row>
    <row r="186" spans="1:8">
      <c r="A186" s="663" t="str">
        <f>'JAM Inputs'!D488</f>
        <v>368OR</v>
      </c>
      <c r="B186" s="13">
        <f>'JAM Inputs'!O488</f>
        <v>16436891.800509859</v>
      </c>
      <c r="C186" s="13">
        <f>'JAM Inputs'!P488</f>
        <v>15883589.296097562</v>
      </c>
      <c r="D186" s="13">
        <f>'JAM Inputs'!Q488</f>
        <v>-553302.50441229716</v>
      </c>
      <c r="E186" s="351" t="str">
        <f>'JAM Inputs'!G488</f>
        <v>OR</v>
      </c>
      <c r="F186" s="233">
        <f>VLOOKUP(E186,Factors!$B$3:$N$96,7,0)</f>
        <v>0</v>
      </c>
      <c r="G186" s="13">
        <f t="shared" si="2"/>
        <v>0</v>
      </c>
      <c r="H186" t="s">
        <v>3671</v>
      </c>
    </row>
    <row r="187" spans="1:8">
      <c r="A187" s="663" t="str">
        <f>'JAM Inputs'!D489</f>
        <v>368UT</v>
      </c>
      <c r="B187" s="13">
        <f>'JAM Inputs'!O489</f>
        <v>26261689.804407235</v>
      </c>
      <c r="C187" s="13">
        <f>'JAM Inputs'!P489</f>
        <v>28418422.753107563</v>
      </c>
      <c r="D187" s="13">
        <f>'JAM Inputs'!Q489</f>
        <v>2156732.9487003274</v>
      </c>
      <c r="E187" s="351" t="str">
        <f>'JAM Inputs'!G489</f>
        <v>UT</v>
      </c>
      <c r="F187" s="233">
        <f>VLOOKUP(E187,Factors!$B$3:$N$96,7,0)</f>
        <v>1</v>
      </c>
      <c r="G187" s="13">
        <f t="shared" si="2"/>
        <v>2156732.9487003274</v>
      </c>
      <c r="H187" t="s">
        <v>3671</v>
      </c>
    </row>
    <row r="188" spans="1:8">
      <c r="A188" s="663" t="str">
        <f>'JAM Inputs'!D490</f>
        <v>368WA</v>
      </c>
      <c r="B188" s="13">
        <f>'JAM Inputs'!O490</f>
        <v>2666525.1878392566</v>
      </c>
      <c r="C188" s="13">
        <f>'JAM Inputs'!P490</f>
        <v>2676914.4774634447</v>
      </c>
      <c r="D188" s="13">
        <f>'JAM Inputs'!Q490</f>
        <v>10389.289624188095</v>
      </c>
      <c r="E188" s="351" t="str">
        <f>'JAM Inputs'!G490</f>
        <v>WA</v>
      </c>
      <c r="F188" s="233">
        <f>VLOOKUP(E188,Factors!$B$3:$N$96,7,0)</f>
        <v>0</v>
      </c>
      <c r="G188" s="13">
        <f t="shared" si="2"/>
        <v>0</v>
      </c>
      <c r="H188" t="s">
        <v>3671</v>
      </c>
    </row>
    <row r="189" spans="1:8">
      <c r="A189" s="663" t="str">
        <f>'JAM Inputs'!D491</f>
        <v>368WYP</v>
      </c>
      <c r="B189" s="13">
        <f>'JAM Inputs'!O491</f>
        <v>9616241.0877447128</v>
      </c>
      <c r="C189" s="13">
        <f>'JAM Inputs'!P491</f>
        <v>9679145.1955233514</v>
      </c>
      <c r="D189" s="13">
        <f>'JAM Inputs'!Q491</f>
        <v>62904.107778638601</v>
      </c>
      <c r="E189" s="351" t="str">
        <f>'JAM Inputs'!G491</f>
        <v>WYP</v>
      </c>
      <c r="F189" s="233">
        <f>VLOOKUP(E189,Factors!$B$3:$N$96,7,0)</f>
        <v>0</v>
      </c>
      <c r="G189" s="13">
        <f t="shared" si="2"/>
        <v>0</v>
      </c>
      <c r="H189" t="s">
        <v>3671</v>
      </c>
    </row>
    <row r="190" spans="1:8">
      <c r="A190" s="663" t="str">
        <f>'JAM Inputs'!D492</f>
        <v>368WYU</v>
      </c>
      <c r="B190" s="13">
        <f>'JAM Inputs'!O492</f>
        <v>0</v>
      </c>
      <c r="C190" s="13">
        <f>'JAM Inputs'!P492</f>
        <v>0</v>
      </c>
      <c r="D190" s="13">
        <f>'JAM Inputs'!Q492</f>
        <v>0</v>
      </c>
      <c r="E190" s="351" t="str">
        <f>'JAM Inputs'!G492</f>
        <v>WYU</v>
      </c>
      <c r="F190" s="233">
        <f>VLOOKUP(E190,Factors!$B$3:$N$96,7,0)</f>
        <v>0</v>
      </c>
      <c r="G190" s="13">
        <f t="shared" si="2"/>
        <v>0</v>
      </c>
      <c r="H190" t="s">
        <v>3671</v>
      </c>
    </row>
    <row r="191" spans="1:8">
      <c r="A191" s="663" t="str">
        <f>'JAM Inputs'!D493</f>
        <v>369CA</v>
      </c>
      <c r="B191" s="13">
        <f>'JAM Inputs'!O493</f>
        <v>1545075.2264255644</v>
      </c>
      <c r="C191" s="13">
        <f>'JAM Inputs'!P493</f>
        <v>1366954.2855139275</v>
      </c>
      <c r="D191" s="13">
        <f>'JAM Inputs'!Q493</f>
        <v>-178120.94091163692</v>
      </c>
      <c r="E191" s="351" t="str">
        <f>'JAM Inputs'!G493</f>
        <v>CA</v>
      </c>
      <c r="F191" s="233">
        <f>VLOOKUP(E191,Factors!$B$3:$N$96,7,0)</f>
        <v>0</v>
      </c>
      <c r="G191" s="13">
        <f t="shared" si="2"/>
        <v>0</v>
      </c>
      <c r="H191" t="s">
        <v>3671</v>
      </c>
    </row>
    <row r="192" spans="1:8">
      <c r="A192" s="663" t="str">
        <f>'JAM Inputs'!D494</f>
        <v>369ID</v>
      </c>
      <c r="B192" s="13">
        <f>'JAM Inputs'!O494</f>
        <v>2091512.3150256244</v>
      </c>
      <c r="C192" s="13">
        <f>'JAM Inputs'!P494</f>
        <v>2171358.2205422227</v>
      </c>
      <c r="D192" s="13">
        <f>'JAM Inputs'!Q494</f>
        <v>79845.905516598374</v>
      </c>
      <c r="E192" s="351" t="str">
        <f>'JAM Inputs'!G494</f>
        <v>ID</v>
      </c>
      <c r="F192" s="233">
        <f>VLOOKUP(E192,Factors!$B$3:$N$96,7,0)</f>
        <v>0</v>
      </c>
      <c r="G192" s="13">
        <f t="shared" si="2"/>
        <v>0</v>
      </c>
      <c r="H192" t="s">
        <v>3671</v>
      </c>
    </row>
    <row r="193" spans="1:8">
      <c r="A193" s="663" t="str">
        <f>'JAM Inputs'!D495</f>
        <v>369OR</v>
      </c>
      <c r="B193" s="13">
        <f>'JAM Inputs'!O495</f>
        <v>8764784.3830242027</v>
      </c>
      <c r="C193" s="13">
        <f>'JAM Inputs'!P495</f>
        <v>8469742.1567554474</v>
      </c>
      <c r="D193" s="13">
        <f>'JAM Inputs'!Q495</f>
        <v>-295042.22626875527</v>
      </c>
      <c r="E193" s="351" t="str">
        <f>'JAM Inputs'!G495</f>
        <v>OR</v>
      </c>
      <c r="F193" s="233">
        <f>VLOOKUP(E193,Factors!$B$3:$N$96,7,0)</f>
        <v>0</v>
      </c>
      <c r="G193" s="13">
        <f t="shared" si="2"/>
        <v>0</v>
      </c>
      <c r="H193" t="s">
        <v>3671</v>
      </c>
    </row>
    <row r="194" spans="1:8">
      <c r="A194" s="663" t="str">
        <f>'JAM Inputs'!D496</f>
        <v>369UT</v>
      </c>
      <c r="B194" s="13">
        <f>'JAM Inputs'!O496</f>
        <v>14003745.444278859</v>
      </c>
      <c r="C194" s="13">
        <f>'JAM Inputs'!P496</f>
        <v>15153798.598886594</v>
      </c>
      <c r="D194" s="13">
        <f>'JAM Inputs'!Q496</f>
        <v>1150053.1546077356</v>
      </c>
      <c r="E194" s="351" t="str">
        <f>'JAM Inputs'!G496</f>
        <v>UT</v>
      </c>
      <c r="F194" s="233">
        <f>VLOOKUP(E194,Factors!$B$3:$N$96,7,0)</f>
        <v>1</v>
      </c>
      <c r="G194" s="13">
        <f t="shared" si="2"/>
        <v>1150053.1546077356</v>
      </c>
      <c r="H194" t="s">
        <v>3671</v>
      </c>
    </row>
    <row r="195" spans="1:8">
      <c r="A195" s="663" t="str">
        <f>'JAM Inputs'!D497</f>
        <v>369WA</v>
      </c>
      <c r="B195" s="13">
        <f>'JAM Inputs'!O497</f>
        <v>1421894.0300251432</v>
      </c>
      <c r="C195" s="13">
        <f>'JAM Inputs'!P497</f>
        <v>1427433.9997806158</v>
      </c>
      <c r="D195" s="13">
        <f>'JAM Inputs'!Q497</f>
        <v>5539.9697554726154</v>
      </c>
      <c r="E195" s="351" t="str">
        <f>'JAM Inputs'!G497</f>
        <v>WA</v>
      </c>
      <c r="F195" s="233">
        <f>VLOOKUP(E195,Factors!$B$3:$N$96,7,0)</f>
        <v>0</v>
      </c>
      <c r="G195" s="13">
        <f t="shared" si="2"/>
        <v>0</v>
      </c>
      <c r="H195" t="s">
        <v>3671</v>
      </c>
    </row>
    <row r="196" spans="1:8">
      <c r="A196" s="663" t="str">
        <f>'JAM Inputs'!D498</f>
        <v>369WYP</v>
      </c>
      <c r="B196" s="13">
        <f>'JAM Inputs'!O498</f>
        <v>5127750.47327659</v>
      </c>
      <c r="C196" s="13">
        <f>'JAM Inputs'!P498</f>
        <v>5161293.3686230928</v>
      </c>
      <c r="D196" s="13">
        <f>'JAM Inputs'!Q498</f>
        <v>33542.895346502773</v>
      </c>
      <c r="E196" s="351" t="str">
        <f>'JAM Inputs'!G498</f>
        <v>WYP</v>
      </c>
      <c r="F196" s="233">
        <f>VLOOKUP(E196,Factors!$B$3:$N$96,7,0)</f>
        <v>0</v>
      </c>
      <c r="G196" s="13">
        <f t="shared" si="2"/>
        <v>0</v>
      </c>
      <c r="H196" t="s">
        <v>3671</v>
      </c>
    </row>
    <row r="197" spans="1:8">
      <c r="A197" s="663" t="str">
        <f>'JAM Inputs'!D499</f>
        <v>369WYU</v>
      </c>
      <c r="B197" s="13">
        <f>'JAM Inputs'!O499</f>
        <v>0</v>
      </c>
      <c r="C197" s="13">
        <f>'JAM Inputs'!P499</f>
        <v>0</v>
      </c>
      <c r="D197" s="13">
        <f>'JAM Inputs'!Q499</f>
        <v>0</v>
      </c>
      <c r="E197" s="351" t="str">
        <f>'JAM Inputs'!G499</f>
        <v>WYU</v>
      </c>
      <c r="F197" s="233">
        <f>VLOOKUP(E197,Factors!$B$3:$N$96,7,0)</f>
        <v>0</v>
      </c>
      <c r="G197" s="13">
        <f t="shared" si="2"/>
        <v>0</v>
      </c>
      <c r="H197" t="s">
        <v>3671</v>
      </c>
    </row>
    <row r="198" spans="1:8">
      <c r="A198" s="663" t="str">
        <f>'JAM Inputs'!D500</f>
        <v>370CA</v>
      </c>
      <c r="B198" s="13">
        <f>'JAM Inputs'!O500</f>
        <v>485187.16385044513</v>
      </c>
      <c r="C198" s="13">
        <f>'JAM Inputs'!P500</f>
        <v>429253.32149428898</v>
      </c>
      <c r="D198" s="13">
        <f>'JAM Inputs'!Q500</f>
        <v>-55933.84235615615</v>
      </c>
      <c r="E198" s="351" t="str">
        <f>'JAM Inputs'!G500</f>
        <v>CA</v>
      </c>
      <c r="F198" s="233">
        <f>VLOOKUP(E198,Factors!$B$3:$N$96,7,0)</f>
        <v>0</v>
      </c>
      <c r="G198" s="13">
        <f t="shared" si="2"/>
        <v>0</v>
      </c>
      <c r="H198" t="s">
        <v>3671</v>
      </c>
    </row>
    <row r="199" spans="1:8">
      <c r="A199" s="663" t="str">
        <f>'JAM Inputs'!D501</f>
        <v>370ID</v>
      </c>
      <c r="B199" s="13">
        <f>'JAM Inputs'!O501</f>
        <v>656780.27252639353</v>
      </c>
      <c r="C199" s="13">
        <f>'JAM Inputs'!P501</f>
        <v>681853.6202703038</v>
      </c>
      <c r="D199" s="13">
        <f>'JAM Inputs'!Q501</f>
        <v>25073.347743910272</v>
      </c>
      <c r="E199" s="351" t="str">
        <f>'JAM Inputs'!G501</f>
        <v>ID</v>
      </c>
      <c r="F199" s="233">
        <f>VLOOKUP(E199,Factors!$B$3:$N$96,7,0)</f>
        <v>0</v>
      </c>
      <c r="G199" s="13">
        <f t="shared" si="2"/>
        <v>0</v>
      </c>
      <c r="H199" t="s">
        <v>3671</v>
      </c>
    </row>
    <row r="200" spans="1:8">
      <c r="A200" s="663" t="str">
        <f>'JAM Inputs'!D502</f>
        <v>370OR</v>
      </c>
      <c r="B200" s="13">
        <f>'JAM Inputs'!O502</f>
        <v>2752332.5750282216</v>
      </c>
      <c r="C200" s="13">
        <f>'JAM Inputs'!P502</f>
        <v>2659682.9107716605</v>
      </c>
      <c r="D200" s="13">
        <f>'JAM Inputs'!Q502</f>
        <v>-92649.664256561082</v>
      </c>
      <c r="E200" s="351" t="str">
        <f>'JAM Inputs'!G502</f>
        <v>OR</v>
      </c>
      <c r="F200" s="233">
        <f>VLOOKUP(E200,Factors!$B$3:$N$96,7,0)</f>
        <v>0</v>
      </c>
      <c r="G200" s="13">
        <f t="shared" si="2"/>
        <v>0</v>
      </c>
      <c r="H200" t="s">
        <v>3671</v>
      </c>
    </row>
    <row r="201" spans="1:8">
      <c r="A201" s="663" t="str">
        <f>'JAM Inputs'!D503</f>
        <v>370UT</v>
      </c>
      <c r="B201" s="13">
        <f>'JAM Inputs'!O503</f>
        <v>4397480.0832913239</v>
      </c>
      <c r="C201" s="13">
        <f>'JAM Inputs'!P503</f>
        <v>4758621.7408740819</v>
      </c>
      <c r="D201" s="13">
        <f>'JAM Inputs'!Q503</f>
        <v>361141.65758275799</v>
      </c>
      <c r="E201" s="351" t="str">
        <f>'JAM Inputs'!G503</f>
        <v>UT</v>
      </c>
      <c r="F201" s="233">
        <f>VLOOKUP(E201,Factors!$B$3:$N$96,7,0)</f>
        <v>1</v>
      </c>
      <c r="G201" s="13">
        <f t="shared" si="2"/>
        <v>361141.65758275799</v>
      </c>
      <c r="H201" t="s">
        <v>3671</v>
      </c>
    </row>
    <row r="202" spans="1:8">
      <c r="A202" s="663" t="str">
        <f>'JAM Inputs'!D504</f>
        <v>370WA</v>
      </c>
      <c r="B202" s="13">
        <f>'JAM Inputs'!O504</f>
        <v>446505.5939831385</v>
      </c>
      <c r="C202" s="13">
        <f>'JAM Inputs'!P504</f>
        <v>448245.26475612307</v>
      </c>
      <c r="D202" s="13">
        <f>'JAM Inputs'!Q504</f>
        <v>1739.6707729845657</v>
      </c>
      <c r="E202" s="351" t="str">
        <f>'JAM Inputs'!G504</f>
        <v>WA</v>
      </c>
      <c r="F202" s="233">
        <f>VLOOKUP(E202,Factors!$B$3:$N$96,7,0)</f>
        <v>0</v>
      </c>
      <c r="G202" s="13">
        <f t="shared" si="2"/>
        <v>0</v>
      </c>
      <c r="H202" t="s">
        <v>3671</v>
      </c>
    </row>
    <row r="203" spans="1:8">
      <c r="A203" s="663" t="str">
        <f>'JAM Inputs'!D505</f>
        <v>370WYP</v>
      </c>
      <c r="B203" s="13">
        <f>'JAM Inputs'!O505</f>
        <v>1610224.9693158902</v>
      </c>
      <c r="C203" s="13">
        <f>'JAM Inputs'!P505</f>
        <v>1620758.1666529234</v>
      </c>
      <c r="D203" s="13">
        <f>'JAM Inputs'!Q505</f>
        <v>10533.197337033227</v>
      </c>
      <c r="E203" s="351" t="str">
        <f>'JAM Inputs'!G505</f>
        <v>WYP</v>
      </c>
      <c r="F203" s="233">
        <f>VLOOKUP(E203,Factors!$B$3:$N$96,7,0)</f>
        <v>0</v>
      </c>
      <c r="G203" s="13">
        <f t="shared" si="2"/>
        <v>0</v>
      </c>
      <c r="H203" t="s">
        <v>3671</v>
      </c>
    </row>
    <row r="204" spans="1:8">
      <c r="A204" s="663" t="str">
        <f>'JAM Inputs'!D506</f>
        <v>370WYU</v>
      </c>
      <c r="B204" s="13">
        <f>'JAM Inputs'!O506</f>
        <v>0</v>
      </c>
      <c r="C204" s="13">
        <f>'JAM Inputs'!P506</f>
        <v>0</v>
      </c>
      <c r="D204" s="13">
        <f>'JAM Inputs'!Q506</f>
        <v>0</v>
      </c>
      <c r="E204" s="351" t="str">
        <f>'JAM Inputs'!G506</f>
        <v>WYU</v>
      </c>
      <c r="F204" s="233">
        <f>VLOOKUP(E204,Factors!$B$3:$N$96,7,0)</f>
        <v>0</v>
      </c>
      <c r="G204" s="13">
        <f t="shared" si="2"/>
        <v>0</v>
      </c>
      <c r="H204" t="s">
        <v>3671</v>
      </c>
    </row>
    <row r="205" spans="1:8">
      <c r="A205" s="663" t="str">
        <f>'JAM Inputs'!D507</f>
        <v>371CA</v>
      </c>
      <c r="B205" s="13">
        <f>'JAM Inputs'!O507</f>
        <v>23379.584843989313</v>
      </c>
      <c r="C205" s="13">
        <f>'JAM Inputs'!P507</f>
        <v>20684.315656243107</v>
      </c>
      <c r="D205" s="13">
        <f>'JAM Inputs'!Q507</f>
        <v>-2695.2691877462057</v>
      </c>
      <c r="E205" s="351" t="str">
        <f>'JAM Inputs'!G507</f>
        <v>CA</v>
      </c>
      <c r="F205" s="233">
        <f>VLOOKUP(E205,Factors!$B$3:$N$96,7,0)</f>
        <v>0</v>
      </c>
      <c r="G205" s="13">
        <f t="shared" si="2"/>
        <v>0</v>
      </c>
      <c r="H205" t="s">
        <v>3671</v>
      </c>
    </row>
    <row r="206" spans="1:8">
      <c r="A206" s="663" t="str">
        <f>'JAM Inputs'!D508</f>
        <v>371ID</v>
      </c>
      <c r="B206" s="13">
        <f>'JAM Inputs'!O508</f>
        <v>31648.096341894096</v>
      </c>
      <c r="C206" s="13">
        <f>'JAM Inputs'!P508</f>
        <v>32856.299082151025</v>
      </c>
      <c r="D206" s="13">
        <f>'JAM Inputs'!Q508</f>
        <v>1208.2027402569292</v>
      </c>
      <c r="E206" s="351" t="str">
        <f>'JAM Inputs'!G508</f>
        <v>ID</v>
      </c>
      <c r="F206" s="233">
        <f>VLOOKUP(E206,Factors!$B$3:$N$96,7,0)</f>
        <v>0</v>
      </c>
      <c r="G206" s="13">
        <f t="shared" ref="G206:G269" si="3">F206*D206</f>
        <v>0</v>
      </c>
      <c r="H206" t="s">
        <v>3671</v>
      </c>
    </row>
    <row r="207" spans="1:8">
      <c r="A207" s="663" t="str">
        <f>'JAM Inputs'!D509</f>
        <v>371OR</v>
      </c>
      <c r="B207" s="13">
        <f>'JAM Inputs'!O509</f>
        <v>132625.91789543457</v>
      </c>
      <c r="C207" s="13">
        <f>'JAM Inputs'!P509</f>
        <v>128161.43316120718</v>
      </c>
      <c r="D207" s="13">
        <f>'JAM Inputs'!Q509</f>
        <v>-4464.4847342273861</v>
      </c>
      <c r="E207" s="351" t="str">
        <f>'JAM Inputs'!G509</f>
        <v>OR</v>
      </c>
      <c r="F207" s="233">
        <f>VLOOKUP(E207,Factors!$B$3:$N$96,7,0)</f>
        <v>0</v>
      </c>
      <c r="G207" s="13">
        <f t="shared" si="3"/>
        <v>0</v>
      </c>
      <c r="H207" t="s">
        <v>3671</v>
      </c>
    </row>
    <row r="208" spans="1:8">
      <c r="A208" s="663" t="str">
        <f>'JAM Inputs'!D510</f>
        <v>371UT</v>
      </c>
      <c r="B208" s="13">
        <f>'JAM Inputs'!O510</f>
        <v>211900.20340017363</v>
      </c>
      <c r="C208" s="13">
        <f>'JAM Inputs'!P510</f>
        <v>229302.44041969551</v>
      </c>
      <c r="D208" s="13">
        <f>'JAM Inputs'!Q510</f>
        <v>17402.237019521883</v>
      </c>
      <c r="E208" s="351" t="str">
        <f>'JAM Inputs'!G510</f>
        <v>UT</v>
      </c>
      <c r="F208" s="233">
        <f>VLOOKUP(E208,Factors!$B$3:$N$96,7,0)</f>
        <v>1</v>
      </c>
      <c r="G208" s="13">
        <f t="shared" si="3"/>
        <v>17402.237019521883</v>
      </c>
      <c r="H208" t="s">
        <v>3671</v>
      </c>
    </row>
    <row r="209" spans="1:8">
      <c r="A209" s="663" t="str">
        <f>'JAM Inputs'!D511</f>
        <v>371WA</v>
      </c>
      <c r="B209" s="13">
        <f>'JAM Inputs'!O511</f>
        <v>21515.646322956723</v>
      </c>
      <c r="C209" s="13">
        <f>'JAM Inputs'!P511</f>
        <v>21599.475375883067</v>
      </c>
      <c r="D209" s="13">
        <f>'JAM Inputs'!Q511</f>
        <v>83.829052926343138</v>
      </c>
      <c r="E209" s="351" t="str">
        <f>'JAM Inputs'!G511</f>
        <v>WA</v>
      </c>
      <c r="F209" s="233">
        <f>VLOOKUP(E209,Factors!$B$3:$N$96,7,0)</f>
        <v>0</v>
      </c>
      <c r="G209" s="13">
        <f t="shared" si="3"/>
        <v>0</v>
      </c>
      <c r="H209" t="s">
        <v>3671</v>
      </c>
    </row>
    <row r="210" spans="1:8">
      <c r="A210" s="663" t="str">
        <f>'JAM Inputs'!D512</f>
        <v>371WYP</v>
      </c>
      <c r="B210" s="13">
        <f>'JAM Inputs'!O512</f>
        <v>77591.48240705546</v>
      </c>
      <c r="C210" s="13">
        <f>'JAM Inputs'!P512</f>
        <v>78099.042786158054</v>
      </c>
      <c r="D210" s="13">
        <f>'JAM Inputs'!Q512</f>
        <v>507.56037910259329</v>
      </c>
      <c r="E210" s="351" t="str">
        <f>'JAM Inputs'!G512</f>
        <v>WYP</v>
      </c>
      <c r="F210" s="233">
        <f>VLOOKUP(E210,Factors!$B$3:$N$96,7,0)</f>
        <v>0</v>
      </c>
      <c r="G210" s="13">
        <f t="shared" si="3"/>
        <v>0</v>
      </c>
      <c r="H210" t="s">
        <v>3671</v>
      </c>
    </row>
    <row r="211" spans="1:8">
      <c r="A211" s="663" t="str">
        <f>'JAM Inputs'!D513</f>
        <v>371WYU</v>
      </c>
      <c r="B211" s="13">
        <f>'JAM Inputs'!O513</f>
        <v>0</v>
      </c>
      <c r="C211" s="13">
        <f>'JAM Inputs'!P513</f>
        <v>0</v>
      </c>
      <c r="D211" s="13">
        <f>'JAM Inputs'!Q513</f>
        <v>0</v>
      </c>
      <c r="E211" s="351" t="str">
        <f>'JAM Inputs'!G513</f>
        <v>WYU</v>
      </c>
      <c r="F211" s="233">
        <f>VLOOKUP(E211,Factors!$B$3:$N$96,7,0)</f>
        <v>0</v>
      </c>
      <c r="G211" s="13">
        <f t="shared" si="3"/>
        <v>0</v>
      </c>
      <c r="H211" t="s">
        <v>3671</v>
      </c>
    </row>
    <row r="212" spans="1:8">
      <c r="A212" s="663" t="str">
        <f>'JAM Inputs'!D514</f>
        <v>373CA</v>
      </c>
      <c r="B212" s="13">
        <f>'JAM Inputs'!O514</f>
        <v>160993.54471897284</v>
      </c>
      <c r="C212" s="13">
        <f>'JAM Inputs'!P514</f>
        <v>142433.72240379406</v>
      </c>
      <c r="D212" s="13">
        <f>'JAM Inputs'!Q514</f>
        <v>-18559.822315178782</v>
      </c>
      <c r="E212" s="351" t="str">
        <f>'JAM Inputs'!G514</f>
        <v>CA</v>
      </c>
      <c r="F212" s="233">
        <f>VLOOKUP(E212,Factors!$B$3:$N$96,7,0)</f>
        <v>0</v>
      </c>
      <c r="G212" s="13">
        <f t="shared" si="3"/>
        <v>0</v>
      </c>
      <c r="H212" t="s">
        <v>3671</v>
      </c>
    </row>
    <row r="213" spans="1:8">
      <c r="A213" s="663" t="str">
        <f>'JAM Inputs'!D515</f>
        <v>373ID</v>
      </c>
      <c r="B213" s="13">
        <f>'JAM Inputs'!O515</f>
        <v>217931.12442708766</v>
      </c>
      <c r="C213" s="13">
        <f>'JAM Inputs'!P515</f>
        <v>226250.89756211609</v>
      </c>
      <c r="D213" s="13">
        <f>'JAM Inputs'!Q515</f>
        <v>8319.7731350284303</v>
      </c>
      <c r="E213" s="351" t="str">
        <f>'JAM Inputs'!G515</f>
        <v>ID</v>
      </c>
      <c r="F213" s="233">
        <f>VLOOKUP(E213,Factors!$B$3:$N$96,7,0)</f>
        <v>0</v>
      </c>
      <c r="G213" s="13">
        <f t="shared" si="3"/>
        <v>0</v>
      </c>
      <c r="H213" t="s">
        <v>3671</v>
      </c>
    </row>
    <row r="214" spans="1:8">
      <c r="A214" s="663" t="str">
        <f>'JAM Inputs'!D516</f>
        <v>373OR</v>
      </c>
      <c r="B214" s="13">
        <f>'JAM Inputs'!O516</f>
        <v>913271.84747178503</v>
      </c>
      <c r="C214" s="13">
        <f>'JAM Inputs'!P516</f>
        <v>882529.07648148702</v>
      </c>
      <c r="D214" s="13">
        <f>'JAM Inputs'!Q516</f>
        <v>-30742.770990298013</v>
      </c>
      <c r="E214" s="351" t="str">
        <f>'JAM Inputs'!G516</f>
        <v>OR</v>
      </c>
      <c r="F214" s="233">
        <f>VLOOKUP(E214,Factors!$B$3:$N$96,7,0)</f>
        <v>0</v>
      </c>
      <c r="G214" s="13">
        <f t="shared" si="3"/>
        <v>0</v>
      </c>
      <c r="H214" t="s">
        <v>3671</v>
      </c>
    </row>
    <row r="215" spans="1:8">
      <c r="A215" s="663" t="str">
        <f>'JAM Inputs'!D517</f>
        <v>373UT</v>
      </c>
      <c r="B215" s="13">
        <f>'JAM Inputs'!O517</f>
        <v>1459160.4213552086</v>
      </c>
      <c r="C215" s="13">
        <f>'JAM Inputs'!P517</f>
        <v>1578993.5083200885</v>
      </c>
      <c r="D215" s="13">
        <f>'JAM Inputs'!Q517</f>
        <v>119833.08696487988</v>
      </c>
      <c r="E215" s="351" t="str">
        <f>'JAM Inputs'!G517</f>
        <v>UT</v>
      </c>
      <c r="F215" s="233">
        <f>VLOOKUP(E215,Factors!$B$3:$N$96,7,0)</f>
        <v>1</v>
      </c>
      <c r="G215" s="13">
        <f t="shared" si="3"/>
        <v>119833.08696487988</v>
      </c>
      <c r="H215" t="s">
        <v>3671</v>
      </c>
    </row>
    <row r="216" spans="1:8">
      <c r="A216" s="663" t="str">
        <f>'JAM Inputs'!D518</f>
        <v>373WA</v>
      </c>
      <c r="B216" s="13">
        <f>'JAM Inputs'!O518</f>
        <v>148158.32665835682</v>
      </c>
      <c r="C216" s="13">
        <f>'JAM Inputs'!P518</f>
        <v>148735.57969647122</v>
      </c>
      <c r="D216" s="13">
        <f>'JAM Inputs'!Q518</f>
        <v>577.25303811440244</v>
      </c>
      <c r="E216" s="351" t="str">
        <f>'JAM Inputs'!G518</f>
        <v>WA</v>
      </c>
      <c r="F216" s="233">
        <f>VLOOKUP(E216,Factors!$B$3:$N$96,7,0)</f>
        <v>0</v>
      </c>
      <c r="G216" s="13">
        <f t="shared" si="3"/>
        <v>0</v>
      </c>
      <c r="H216" t="s">
        <v>3671</v>
      </c>
    </row>
    <row r="217" spans="1:8">
      <c r="A217" s="663" t="str">
        <f>'JAM Inputs'!D519</f>
        <v>373WYP</v>
      </c>
      <c r="B217" s="13">
        <f>'JAM Inputs'!O519</f>
        <v>534300.66770082922</v>
      </c>
      <c r="C217" s="13">
        <f>'JAM Inputs'!P519</f>
        <v>537795.76588738419</v>
      </c>
      <c r="D217" s="13">
        <f>'JAM Inputs'!Q519</f>
        <v>3495.0981865549693</v>
      </c>
      <c r="E217" s="351" t="str">
        <f>'JAM Inputs'!G519</f>
        <v>WYP</v>
      </c>
      <c r="F217" s="233">
        <f>VLOOKUP(E217,Factors!$B$3:$N$96,7,0)</f>
        <v>0</v>
      </c>
      <c r="G217" s="13">
        <f t="shared" si="3"/>
        <v>0</v>
      </c>
      <c r="H217" t="s">
        <v>3671</v>
      </c>
    </row>
    <row r="218" spans="1:8">
      <c r="A218" s="663" t="str">
        <f>'JAM Inputs'!D520</f>
        <v>373WYU</v>
      </c>
      <c r="B218" s="13">
        <f>'JAM Inputs'!O520</f>
        <v>0</v>
      </c>
      <c r="C218" s="13">
        <f>'JAM Inputs'!P520</f>
        <v>0</v>
      </c>
      <c r="D218" s="13">
        <f>'JAM Inputs'!Q520</f>
        <v>0</v>
      </c>
      <c r="E218" s="351" t="str">
        <f>'JAM Inputs'!G520</f>
        <v>WYU</v>
      </c>
      <c r="F218" s="233">
        <f>VLOOKUP(E218,Factors!$B$3:$N$96,7,0)</f>
        <v>0</v>
      </c>
      <c r="G218" s="13">
        <f t="shared" si="3"/>
        <v>0</v>
      </c>
      <c r="H218" t="s">
        <v>3671</v>
      </c>
    </row>
    <row r="219" spans="1:8">
      <c r="A219" s="663" t="str">
        <f>'JAM Inputs'!D521</f>
        <v>389CA</v>
      </c>
      <c r="B219" s="13">
        <f>'JAM Inputs'!O521</f>
        <v>0</v>
      </c>
      <c r="C219" s="13">
        <f>'JAM Inputs'!P521</f>
        <v>0</v>
      </c>
      <c r="D219" s="13">
        <f>'JAM Inputs'!Q521</f>
        <v>0</v>
      </c>
      <c r="E219" s="351" t="str">
        <f>'JAM Inputs'!G521</f>
        <v>CA</v>
      </c>
      <c r="F219" s="233">
        <f>VLOOKUP(E219,Factors!$B$3:$N$96,7,0)</f>
        <v>0</v>
      </c>
      <c r="G219" s="13">
        <f t="shared" si="3"/>
        <v>0</v>
      </c>
      <c r="H219" t="s">
        <v>3671</v>
      </c>
    </row>
    <row r="220" spans="1:8">
      <c r="A220" s="663" t="str">
        <f>'JAM Inputs'!D522</f>
        <v>389CN</v>
      </c>
      <c r="B220" s="13">
        <f>'JAM Inputs'!O522</f>
        <v>0</v>
      </c>
      <c r="C220" s="13">
        <f>'JAM Inputs'!P522</f>
        <v>0</v>
      </c>
      <c r="D220" s="13">
        <f>'JAM Inputs'!Q522</f>
        <v>0</v>
      </c>
      <c r="E220" s="351" t="str">
        <f>'JAM Inputs'!G522</f>
        <v>CN</v>
      </c>
      <c r="F220" s="233">
        <f>VLOOKUP(E220,Factors!$B$3:$N$96,7,0)</f>
        <v>0.49892765457990973</v>
      </c>
      <c r="G220" s="13">
        <f t="shared" si="3"/>
        <v>0</v>
      </c>
      <c r="H220" t="s">
        <v>3671</v>
      </c>
    </row>
    <row r="221" spans="1:8">
      <c r="A221" s="663" t="str">
        <f>'JAM Inputs'!D523</f>
        <v>389DGU</v>
      </c>
      <c r="B221" s="13">
        <f>'JAM Inputs'!O523</f>
        <v>0</v>
      </c>
      <c r="C221" s="13">
        <f>'JAM Inputs'!P523</f>
        <v>0</v>
      </c>
      <c r="D221" s="13">
        <f>'JAM Inputs'!Q523</f>
        <v>0</v>
      </c>
      <c r="E221" s="351" t="str">
        <f>'JAM Inputs'!G523</f>
        <v>SG</v>
      </c>
      <c r="F221" s="233">
        <f>VLOOKUP(E221,Factors!$B$3:$N$96,7,0)</f>
        <v>0.4315468104876492</v>
      </c>
      <c r="G221" s="13">
        <f t="shared" si="3"/>
        <v>0</v>
      </c>
      <c r="H221" t="s">
        <v>3671</v>
      </c>
    </row>
    <row r="222" spans="1:8">
      <c r="A222" s="663" t="str">
        <f>'JAM Inputs'!D524</f>
        <v>389ID</v>
      </c>
      <c r="B222" s="13">
        <f>'JAM Inputs'!O524</f>
        <v>0</v>
      </c>
      <c r="C222" s="13">
        <f>'JAM Inputs'!P524</f>
        <v>0</v>
      </c>
      <c r="D222" s="13">
        <f>'JAM Inputs'!Q524</f>
        <v>0</v>
      </c>
      <c r="E222" s="351" t="str">
        <f>'JAM Inputs'!G524</f>
        <v>ID</v>
      </c>
      <c r="F222" s="233">
        <f>VLOOKUP(E222,Factors!$B$3:$N$96,7,0)</f>
        <v>0</v>
      </c>
      <c r="G222" s="13">
        <f t="shared" si="3"/>
        <v>0</v>
      </c>
      <c r="H222" t="s">
        <v>3671</v>
      </c>
    </row>
    <row r="223" spans="1:8">
      <c r="A223" s="663" t="str">
        <f>'JAM Inputs'!D525</f>
        <v>389OR</v>
      </c>
      <c r="B223" s="13">
        <f>'JAM Inputs'!O525</f>
        <v>0</v>
      </c>
      <c r="C223" s="13">
        <f>'JAM Inputs'!P525</f>
        <v>0</v>
      </c>
      <c r="D223" s="13">
        <f>'JAM Inputs'!Q525</f>
        <v>0</v>
      </c>
      <c r="E223" s="351" t="str">
        <f>'JAM Inputs'!G525</f>
        <v>OR</v>
      </c>
      <c r="F223" s="233">
        <f>VLOOKUP(E223,Factors!$B$3:$N$96,7,0)</f>
        <v>0</v>
      </c>
      <c r="G223" s="13">
        <f t="shared" si="3"/>
        <v>0</v>
      </c>
      <c r="H223" t="s">
        <v>3671</v>
      </c>
    </row>
    <row r="224" spans="1:8">
      <c r="A224" s="663" t="str">
        <f>'JAM Inputs'!D526</f>
        <v>389SG</v>
      </c>
      <c r="B224" s="13">
        <f>'JAM Inputs'!O526</f>
        <v>0</v>
      </c>
      <c r="C224" s="13">
        <f>'JAM Inputs'!P526</f>
        <v>0</v>
      </c>
      <c r="D224" s="13">
        <f>'JAM Inputs'!Q526</f>
        <v>0</v>
      </c>
      <c r="E224" s="351" t="str">
        <f>'JAM Inputs'!G526</f>
        <v>SG</v>
      </c>
      <c r="F224" s="233">
        <f>VLOOKUP(E224,Factors!$B$3:$N$96,7,0)</f>
        <v>0.4315468104876492</v>
      </c>
      <c r="G224" s="13">
        <f t="shared" si="3"/>
        <v>0</v>
      </c>
      <c r="H224" t="s">
        <v>3671</v>
      </c>
    </row>
    <row r="225" spans="1:8">
      <c r="A225" s="663" t="str">
        <f>'JAM Inputs'!D527</f>
        <v>389SO</v>
      </c>
      <c r="B225" s="13">
        <f>'JAM Inputs'!O527</f>
        <v>0</v>
      </c>
      <c r="C225" s="13">
        <f>'JAM Inputs'!P527</f>
        <v>0</v>
      </c>
      <c r="D225" s="13">
        <f>'JAM Inputs'!Q527</f>
        <v>0</v>
      </c>
      <c r="E225" s="351" t="str">
        <f>'JAM Inputs'!G527</f>
        <v>SO</v>
      </c>
      <c r="F225" s="233">
        <f>VLOOKUP(E225,Factors!$B$3:$N$96,7,0)</f>
        <v>0.42853606113710269</v>
      </c>
      <c r="G225" s="13">
        <f t="shared" si="3"/>
        <v>0</v>
      </c>
      <c r="H225" t="s">
        <v>3671</v>
      </c>
    </row>
    <row r="226" spans="1:8">
      <c r="A226" s="663" t="str">
        <f>'JAM Inputs'!D528</f>
        <v>389UT</v>
      </c>
      <c r="B226" s="13">
        <f>'JAM Inputs'!O528</f>
        <v>0</v>
      </c>
      <c r="C226" s="13">
        <f>'JAM Inputs'!P528</f>
        <v>0</v>
      </c>
      <c r="D226" s="13">
        <f>'JAM Inputs'!Q528</f>
        <v>0</v>
      </c>
      <c r="E226" s="351" t="str">
        <f>'JAM Inputs'!G528</f>
        <v>UT</v>
      </c>
      <c r="F226" s="233">
        <f>VLOOKUP(E226,Factors!$B$3:$N$96,7,0)</f>
        <v>1</v>
      </c>
      <c r="G226" s="13">
        <f t="shared" si="3"/>
        <v>0</v>
      </c>
      <c r="H226" t="s">
        <v>3671</v>
      </c>
    </row>
    <row r="227" spans="1:8">
      <c r="A227" s="663" t="str">
        <f>'JAM Inputs'!D529</f>
        <v>389WA</v>
      </c>
      <c r="B227" s="13">
        <f>'JAM Inputs'!O529</f>
        <v>0</v>
      </c>
      <c r="C227" s="13">
        <f>'JAM Inputs'!P529</f>
        <v>0</v>
      </c>
      <c r="D227" s="13">
        <f>'JAM Inputs'!Q529</f>
        <v>0</v>
      </c>
      <c r="E227" s="351" t="str">
        <f>'JAM Inputs'!G529</f>
        <v>WA</v>
      </c>
      <c r="F227" s="233">
        <f>VLOOKUP(E227,Factors!$B$3:$N$96,7,0)</f>
        <v>0</v>
      </c>
      <c r="G227" s="13">
        <f t="shared" si="3"/>
        <v>0</v>
      </c>
      <c r="H227" t="s">
        <v>3671</v>
      </c>
    </row>
    <row r="228" spans="1:8">
      <c r="A228" s="663" t="str">
        <f>'JAM Inputs'!D530</f>
        <v>389WYP</v>
      </c>
      <c r="B228" s="13">
        <f>'JAM Inputs'!O530</f>
        <v>0</v>
      </c>
      <c r="C228" s="13">
        <f>'JAM Inputs'!P530</f>
        <v>0</v>
      </c>
      <c r="D228" s="13">
        <f>'JAM Inputs'!Q530</f>
        <v>0</v>
      </c>
      <c r="E228" s="351" t="str">
        <f>'JAM Inputs'!G530</f>
        <v>WYP</v>
      </c>
      <c r="F228" s="233">
        <f>VLOOKUP(E228,Factors!$B$3:$N$96,7,0)</f>
        <v>0</v>
      </c>
      <c r="G228" s="13">
        <f t="shared" si="3"/>
        <v>0</v>
      </c>
      <c r="H228" t="s">
        <v>3671</v>
      </c>
    </row>
    <row r="229" spans="1:8">
      <c r="A229" s="663" t="str">
        <f>'JAM Inputs'!D531</f>
        <v>389WYU</v>
      </c>
      <c r="B229" s="13">
        <f>'JAM Inputs'!O531</f>
        <v>0</v>
      </c>
      <c r="C229" s="13">
        <f>'JAM Inputs'!P531</f>
        <v>0</v>
      </c>
      <c r="D229" s="13">
        <f>'JAM Inputs'!Q531</f>
        <v>0</v>
      </c>
      <c r="E229" s="351" t="str">
        <f>'JAM Inputs'!G531</f>
        <v>WYU</v>
      </c>
      <c r="F229" s="233">
        <f>VLOOKUP(E229,Factors!$B$3:$N$96,7,0)</f>
        <v>0</v>
      </c>
      <c r="G229" s="13">
        <f t="shared" si="3"/>
        <v>0</v>
      </c>
      <c r="H229" t="s">
        <v>3671</v>
      </c>
    </row>
    <row r="230" spans="1:8">
      <c r="A230" s="663" t="str">
        <f>'JAM Inputs'!D532</f>
        <v>390CA</v>
      </c>
      <c r="B230" s="13">
        <f>'JAM Inputs'!O532</f>
        <v>0</v>
      </c>
      <c r="C230" s="13">
        <f>'JAM Inputs'!P532</f>
        <v>0</v>
      </c>
      <c r="D230" s="13">
        <f>'JAM Inputs'!Q532</f>
        <v>0</v>
      </c>
      <c r="E230" s="351" t="str">
        <f>'JAM Inputs'!G532</f>
        <v>CA</v>
      </c>
      <c r="F230" s="233">
        <f>VLOOKUP(E230,Factors!$B$3:$N$96,7,0)</f>
        <v>0</v>
      </c>
      <c r="G230" s="13">
        <f t="shared" si="3"/>
        <v>0</v>
      </c>
      <c r="H230" t="s">
        <v>3671</v>
      </c>
    </row>
    <row r="231" spans="1:8">
      <c r="A231" s="663" t="str">
        <f>'JAM Inputs'!D533</f>
        <v>390CN</v>
      </c>
      <c r="B231" s="13">
        <f>'JAM Inputs'!O533</f>
        <v>0</v>
      </c>
      <c r="C231" s="13">
        <f>'JAM Inputs'!P533</f>
        <v>0</v>
      </c>
      <c r="D231" s="13">
        <f>'JAM Inputs'!Q533</f>
        <v>0</v>
      </c>
      <c r="E231" s="351" t="str">
        <f>'JAM Inputs'!G533</f>
        <v>CN</v>
      </c>
      <c r="F231" s="233">
        <f>VLOOKUP(E231,Factors!$B$3:$N$96,7,0)</f>
        <v>0.49892765457990973</v>
      </c>
      <c r="G231" s="13">
        <f t="shared" si="3"/>
        <v>0</v>
      </c>
      <c r="H231" t="s">
        <v>3671</v>
      </c>
    </row>
    <row r="232" spans="1:8">
      <c r="A232" s="663" t="str">
        <f>'JAM Inputs'!D534</f>
        <v>390DGP</v>
      </c>
      <c r="B232" s="13">
        <f>'JAM Inputs'!O534</f>
        <v>0</v>
      </c>
      <c r="C232" s="13">
        <f>'JAM Inputs'!P534</f>
        <v>0</v>
      </c>
      <c r="D232" s="13">
        <f>'JAM Inputs'!Q534</f>
        <v>0</v>
      </c>
      <c r="E232" s="351" t="str">
        <f>'JAM Inputs'!G534</f>
        <v>SG</v>
      </c>
      <c r="F232" s="233">
        <f>VLOOKUP(E232,Factors!$B$3:$N$96,7,0)</f>
        <v>0.4315468104876492</v>
      </c>
      <c r="G232" s="13">
        <f t="shared" si="3"/>
        <v>0</v>
      </c>
      <c r="H232" t="s">
        <v>3671</v>
      </c>
    </row>
    <row r="233" spans="1:8">
      <c r="A233" s="663" t="str">
        <f>'JAM Inputs'!D535</f>
        <v>390DGU</v>
      </c>
      <c r="B233" s="13">
        <f>'JAM Inputs'!O535</f>
        <v>0</v>
      </c>
      <c r="C233" s="13">
        <f>'JAM Inputs'!P535</f>
        <v>0</v>
      </c>
      <c r="D233" s="13">
        <f>'JAM Inputs'!Q535</f>
        <v>0</v>
      </c>
      <c r="E233" s="351" t="str">
        <f>'JAM Inputs'!G535</f>
        <v>SG</v>
      </c>
      <c r="F233" s="233">
        <f>VLOOKUP(E233,Factors!$B$3:$N$96,7,0)</f>
        <v>0.4315468104876492</v>
      </c>
      <c r="G233" s="13">
        <f t="shared" si="3"/>
        <v>0</v>
      </c>
      <c r="H233" t="s">
        <v>3671</v>
      </c>
    </row>
    <row r="234" spans="1:8">
      <c r="A234" s="663" t="str">
        <f>'JAM Inputs'!D536</f>
        <v>390ID</v>
      </c>
      <c r="B234" s="13">
        <f>'JAM Inputs'!O536</f>
        <v>0</v>
      </c>
      <c r="C234" s="13">
        <f>'JAM Inputs'!P536</f>
        <v>0</v>
      </c>
      <c r="D234" s="13">
        <f>'JAM Inputs'!Q536</f>
        <v>0</v>
      </c>
      <c r="E234" s="351" t="str">
        <f>'JAM Inputs'!G536</f>
        <v>ID</v>
      </c>
      <c r="F234" s="233">
        <f>VLOOKUP(E234,Factors!$B$3:$N$96,7,0)</f>
        <v>0</v>
      </c>
      <c r="G234" s="13">
        <f t="shared" si="3"/>
        <v>0</v>
      </c>
      <c r="H234" t="s">
        <v>3671</v>
      </c>
    </row>
    <row r="235" spans="1:8">
      <c r="A235" s="663" t="str">
        <f>'JAM Inputs'!D537</f>
        <v>390OR</v>
      </c>
      <c r="B235" s="13">
        <f>'JAM Inputs'!O537</f>
        <v>0</v>
      </c>
      <c r="C235" s="13">
        <f>'JAM Inputs'!P537</f>
        <v>0</v>
      </c>
      <c r="D235" s="13">
        <f>'JAM Inputs'!Q537</f>
        <v>0</v>
      </c>
      <c r="E235" s="351" t="str">
        <f>'JAM Inputs'!G537</f>
        <v>OR</v>
      </c>
      <c r="F235" s="233">
        <f>VLOOKUP(E235,Factors!$B$3:$N$96,7,0)</f>
        <v>0</v>
      </c>
      <c r="G235" s="13">
        <f t="shared" si="3"/>
        <v>0</v>
      </c>
      <c r="H235" t="s">
        <v>3671</v>
      </c>
    </row>
    <row r="236" spans="1:8">
      <c r="A236" s="663" t="str">
        <f>'JAM Inputs'!D538</f>
        <v>390SG</v>
      </c>
      <c r="B236" s="13">
        <f>'JAM Inputs'!O538</f>
        <v>0</v>
      </c>
      <c r="C236" s="13">
        <f>'JAM Inputs'!P538</f>
        <v>0</v>
      </c>
      <c r="D236" s="13">
        <f>'JAM Inputs'!Q538</f>
        <v>0</v>
      </c>
      <c r="E236" s="351" t="str">
        <f>'JAM Inputs'!G538</f>
        <v>SG</v>
      </c>
      <c r="F236" s="233">
        <f>VLOOKUP(E236,Factors!$B$3:$N$96,7,0)</f>
        <v>0.4315468104876492</v>
      </c>
      <c r="G236" s="13">
        <f t="shared" si="3"/>
        <v>0</v>
      </c>
      <c r="H236" t="s">
        <v>3671</v>
      </c>
    </row>
    <row r="237" spans="1:8">
      <c r="A237" s="663" t="str">
        <f>'JAM Inputs'!D539</f>
        <v>390SO</v>
      </c>
      <c r="B237" s="13">
        <f>'JAM Inputs'!O539</f>
        <v>0</v>
      </c>
      <c r="C237" s="13">
        <f>'JAM Inputs'!P539</f>
        <v>0</v>
      </c>
      <c r="D237" s="13">
        <f>'JAM Inputs'!Q539</f>
        <v>0</v>
      </c>
      <c r="E237" s="351" t="str">
        <f>'JAM Inputs'!G539</f>
        <v>SO</v>
      </c>
      <c r="F237" s="233">
        <f>VLOOKUP(E237,Factors!$B$3:$N$96,7,0)</f>
        <v>0.42853606113710269</v>
      </c>
      <c r="G237" s="13">
        <f t="shared" si="3"/>
        <v>0</v>
      </c>
      <c r="H237" t="s">
        <v>3671</v>
      </c>
    </row>
    <row r="238" spans="1:8">
      <c r="A238" s="663" t="str">
        <f>'JAM Inputs'!D540</f>
        <v>390UT</v>
      </c>
      <c r="B238" s="13">
        <f>'JAM Inputs'!O540</f>
        <v>0</v>
      </c>
      <c r="C238" s="13">
        <f>'JAM Inputs'!P540</f>
        <v>0</v>
      </c>
      <c r="D238" s="13">
        <f>'JAM Inputs'!Q540</f>
        <v>0</v>
      </c>
      <c r="E238" s="351" t="str">
        <f>'JAM Inputs'!G540</f>
        <v>UT</v>
      </c>
      <c r="F238" s="233">
        <f>VLOOKUP(E238,Factors!$B$3:$N$96,7,0)</f>
        <v>1</v>
      </c>
      <c r="G238" s="13">
        <f t="shared" si="3"/>
        <v>0</v>
      </c>
      <c r="H238" t="s">
        <v>3671</v>
      </c>
    </row>
    <row r="239" spans="1:8">
      <c r="A239" s="663" t="str">
        <f>'JAM Inputs'!D541</f>
        <v>390WA</v>
      </c>
      <c r="B239" s="13">
        <f>'JAM Inputs'!O541</f>
        <v>0</v>
      </c>
      <c r="C239" s="13">
        <f>'JAM Inputs'!P541</f>
        <v>0</v>
      </c>
      <c r="D239" s="13">
        <f>'JAM Inputs'!Q541</f>
        <v>0</v>
      </c>
      <c r="E239" s="351" t="str">
        <f>'JAM Inputs'!G541</f>
        <v>WA</v>
      </c>
      <c r="F239" s="233">
        <f>VLOOKUP(E239,Factors!$B$3:$N$96,7,0)</f>
        <v>0</v>
      </c>
      <c r="G239" s="13">
        <f t="shared" si="3"/>
        <v>0</v>
      </c>
      <c r="H239" t="s">
        <v>3671</v>
      </c>
    </row>
    <row r="240" spans="1:8">
      <c r="A240" s="663" t="str">
        <f>'JAM Inputs'!D542</f>
        <v>390WYP</v>
      </c>
      <c r="B240" s="13">
        <f>'JAM Inputs'!O542</f>
        <v>0</v>
      </c>
      <c r="C240" s="13">
        <f>'JAM Inputs'!P542</f>
        <v>0</v>
      </c>
      <c r="D240" s="13">
        <f>'JAM Inputs'!Q542</f>
        <v>0</v>
      </c>
      <c r="E240" s="351" t="str">
        <f>'JAM Inputs'!G542</f>
        <v>WYP</v>
      </c>
      <c r="F240" s="233">
        <f>VLOOKUP(E240,Factors!$B$3:$N$96,7,0)</f>
        <v>0</v>
      </c>
      <c r="G240" s="13">
        <f t="shared" si="3"/>
        <v>0</v>
      </c>
      <c r="H240" t="s">
        <v>3671</v>
      </c>
    </row>
    <row r="241" spans="1:8">
      <c r="A241" s="663" t="str">
        <f>'JAM Inputs'!D543</f>
        <v>390WYU</v>
      </c>
      <c r="B241" s="13">
        <f>'JAM Inputs'!O543</f>
        <v>0</v>
      </c>
      <c r="C241" s="13">
        <f>'JAM Inputs'!P543</f>
        <v>0</v>
      </c>
      <c r="D241" s="13">
        <f>'JAM Inputs'!Q543</f>
        <v>0</v>
      </c>
      <c r="E241" s="351" t="str">
        <f>'JAM Inputs'!G543</f>
        <v>WYU</v>
      </c>
      <c r="F241" s="233">
        <f>VLOOKUP(E241,Factors!$B$3:$N$96,7,0)</f>
        <v>0</v>
      </c>
      <c r="G241" s="13">
        <f t="shared" si="3"/>
        <v>0</v>
      </c>
      <c r="H241" t="s">
        <v>3671</v>
      </c>
    </row>
    <row r="242" spans="1:8">
      <c r="A242" s="663" t="str">
        <f>'JAM Inputs'!D544</f>
        <v>391CA</v>
      </c>
      <c r="B242" s="13">
        <f>'JAM Inputs'!O544</f>
        <v>0</v>
      </c>
      <c r="C242" s="13">
        <f>'JAM Inputs'!P544</f>
        <v>0</v>
      </c>
      <c r="D242" s="13">
        <f>'JAM Inputs'!Q544</f>
        <v>0</v>
      </c>
      <c r="E242" s="351" t="str">
        <f>'JAM Inputs'!G544</f>
        <v>CA</v>
      </c>
      <c r="F242" s="233">
        <f>VLOOKUP(E242,Factors!$B$3:$N$96,7,0)</f>
        <v>0</v>
      </c>
      <c r="G242" s="13">
        <f t="shared" si="3"/>
        <v>0</v>
      </c>
      <c r="H242" t="s">
        <v>3671</v>
      </c>
    </row>
    <row r="243" spans="1:8">
      <c r="A243" s="663" t="str">
        <f>'JAM Inputs'!D545</f>
        <v>391CN</v>
      </c>
      <c r="B243" s="13">
        <f>'JAM Inputs'!O545</f>
        <v>0</v>
      </c>
      <c r="C243" s="13">
        <f>'JAM Inputs'!P545</f>
        <v>0</v>
      </c>
      <c r="D243" s="13">
        <f>'JAM Inputs'!Q545</f>
        <v>0</v>
      </c>
      <c r="E243" s="351" t="str">
        <f>'JAM Inputs'!G545</f>
        <v>CN</v>
      </c>
      <c r="F243" s="233">
        <f>VLOOKUP(E243,Factors!$B$3:$N$96,7,0)</f>
        <v>0.49892765457990973</v>
      </c>
      <c r="G243" s="13">
        <f t="shared" si="3"/>
        <v>0</v>
      </c>
      <c r="H243" t="s">
        <v>3671</v>
      </c>
    </row>
    <row r="244" spans="1:8">
      <c r="A244" s="663" t="str">
        <f>'JAM Inputs'!D546</f>
        <v>391DGP</v>
      </c>
      <c r="B244" s="13">
        <f>'JAM Inputs'!O546</f>
        <v>0</v>
      </c>
      <c r="C244" s="13">
        <f>'JAM Inputs'!P546</f>
        <v>0</v>
      </c>
      <c r="D244" s="13">
        <f>'JAM Inputs'!Q546</f>
        <v>0</v>
      </c>
      <c r="E244" s="351" t="str">
        <f>'JAM Inputs'!G546</f>
        <v>SG</v>
      </c>
      <c r="F244" s="233">
        <f>VLOOKUP(E244,Factors!$B$3:$N$96,7,0)</f>
        <v>0.4315468104876492</v>
      </c>
      <c r="G244" s="13">
        <f t="shared" si="3"/>
        <v>0</v>
      </c>
      <c r="H244" t="s">
        <v>3671</v>
      </c>
    </row>
    <row r="245" spans="1:8">
      <c r="A245" s="663" t="str">
        <f>'JAM Inputs'!D547</f>
        <v>391DGU</v>
      </c>
      <c r="B245" s="13">
        <f>'JAM Inputs'!O547</f>
        <v>0</v>
      </c>
      <c r="C245" s="13">
        <f>'JAM Inputs'!P547</f>
        <v>0</v>
      </c>
      <c r="D245" s="13">
        <f>'JAM Inputs'!Q547</f>
        <v>0</v>
      </c>
      <c r="E245" s="351" t="str">
        <f>'JAM Inputs'!G547</f>
        <v>SG</v>
      </c>
      <c r="F245" s="233">
        <f>VLOOKUP(E245,Factors!$B$3:$N$96,7,0)</f>
        <v>0.4315468104876492</v>
      </c>
      <c r="G245" s="13">
        <f t="shared" si="3"/>
        <v>0</v>
      </c>
      <c r="H245" t="s">
        <v>3671</v>
      </c>
    </row>
    <row r="246" spans="1:8">
      <c r="A246" s="663" t="str">
        <f>'JAM Inputs'!D548</f>
        <v>391ID</v>
      </c>
      <c r="B246" s="13">
        <f>'JAM Inputs'!O548</f>
        <v>0</v>
      </c>
      <c r="C246" s="13">
        <f>'JAM Inputs'!P548</f>
        <v>0</v>
      </c>
      <c r="D246" s="13">
        <f>'JAM Inputs'!Q548</f>
        <v>0</v>
      </c>
      <c r="E246" s="351" t="str">
        <f>'JAM Inputs'!G548</f>
        <v>ID</v>
      </c>
      <c r="F246" s="233">
        <f>VLOOKUP(E246,Factors!$B$3:$N$96,7,0)</f>
        <v>0</v>
      </c>
      <c r="G246" s="13">
        <f t="shared" si="3"/>
        <v>0</v>
      </c>
      <c r="H246" t="s">
        <v>3671</v>
      </c>
    </row>
    <row r="247" spans="1:8">
      <c r="A247" s="663" t="str">
        <f>'JAM Inputs'!D549</f>
        <v>391OR</v>
      </c>
      <c r="B247" s="13">
        <f>'JAM Inputs'!O549</f>
        <v>0</v>
      </c>
      <c r="C247" s="13">
        <f>'JAM Inputs'!P549</f>
        <v>0</v>
      </c>
      <c r="D247" s="13">
        <f>'JAM Inputs'!Q549</f>
        <v>0</v>
      </c>
      <c r="E247" s="351" t="str">
        <f>'JAM Inputs'!G549</f>
        <v>OR</v>
      </c>
      <c r="F247" s="233">
        <f>VLOOKUP(E247,Factors!$B$3:$N$96,7,0)</f>
        <v>0</v>
      </c>
      <c r="G247" s="13">
        <f t="shared" si="3"/>
        <v>0</v>
      </c>
      <c r="H247" t="s">
        <v>3671</v>
      </c>
    </row>
    <row r="248" spans="1:8">
      <c r="A248" s="663" t="str">
        <f>'JAM Inputs'!D550</f>
        <v>391SE</v>
      </c>
      <c r="B248" s="13">
        <f>'JAM Inputs'!O550</f>
        <v>0</v>
      </c>
      <c r="C248" s="13">
        <f>'JAM Inputs'!P550</f>
        <v>0</v>
      </c>
      <c r="D248" s="13">
        <f>'JAM Inputs'!Q550</f>
        <v>0</v>
      </c>
      <c r="E248" s="351" t="str">
        <f>'JAM Inputs'!G550</f>
        <v>SE</v>
      </c>
      <c r="F248" s="233">
        <f>VLOOKUP(E248,Factors!$B$3:$N$96,7,0)</f>
        <v>0.429533673391716</v>
      </c>
      <c r="G248" s="13">
        <f t="shared" si="3"/>
        <v>0</v>
      </c>
      <c r="H248" t="s">
        <v>3671</v>
      </c>
    </row>
    <row r="249" spans="1:8">
      <c r="A249" s="663" t="str">
        <f>'JAM Inputs'!D551</f>
        <v>391SG</v>
      </c>
      <c r="B249" s="13">
        <f>'JAM Inputs'!O551</f>
        <v>0</v>
      </c>
      <c r="C249" s="13">
        <f>'JAM Inputs'!P551</f>
        <v>0</v>
      </c>
      <c r="D249" s="13">
        <f>'JAM Inputs'!Q551</f>
        <v>0</v>
      </c>
      <c r="E249" s="351" t="str">
        <f>'JAM Inputs'!G551</f>
        <v>SG</v>
      </c>
      <c r="F249" s="233">
        <f>VLOOKUP(E249,Factors!$B$3:$N$96,7,0)</f>
        <v>0.4315468104876492</v>
      </c>
      <c r="G249" s="13">
        <f t="shared" si="3"/>
        <v>0</v>
      </c>
      <c r="H249" t="s">
        <v>3671</v>
      </c>
    </row>
    <row r="250" spans="1:8">
      <c r="A250" s="663" t="str">
        <f>'JAM Inputs'!D552</f>
        <v>391SO</v>
      </c>
      <c r="B250" s="13">
        <f>'JAM Inputs'!O552</f>
        <v>0</v>
      </c>
      <c r="C250" s="13">
        <f>'JAM Inputs'!P552</f>
        <v>0</v>
      </c>
      <c r="D250" s="13">
        <f>'JAM Inputs'!Q552</f>
        <v>0</v>
      </c>
      <c r="E250" s="351" t="str">
        <f>'JAM Inputs'!G552</f>
        <v>SO</v>
      </c>
      <c r="F250" s="233">
        <f>VLOOKUP(E250,Factors!$B$3:$N$96,7,0)</f>
        <v>0.42853606113710269</v>
      </c>
      <c r="G250" s="13">
        <f t="shared" si="3"/>
        <v>0</v>
      </c>
      <c r="H250" t="s">
        <v>3671</v>
      </c>
    </row>
    <row r="251" spans="1:8">
      <c r="A251" s="663" t="str">
        <f>'JAM Inputs'!D553</f>
        <v>391SSGCH</v>
      </c>
      <c r="B251" s="13">
        <f>'JAM Inputs'!O553</f>
        <v>0</v>
      </c>
      <c r="C251" s="13">
        <f>'JAM Inputs'!P553</f>
        <v>0</v>
      </c>
      <c r="D251" s="13">
        <f>'JAM Inputs'!Q553</f>
        <v>0</v>
      </c>
      <c r="E251" s="351" t="str">
        <f>'JAM Inputs'!G553</f>
        <v>SSGCH</v>
      </c>
      <c r="F251" s="233">
        <f>VLOOKUP(E251,Factors!$B$3:$N$96,7,0)</f>
        <v>0.41887921678867224</v>
      </c>
      <c r="G251" s="13">
        <f t="shared" si="3"/>
        <v>0</v>
      </c>
      <c r="H251" t="s">
        <v>3671</v>
      </c>
    </row>
    <row r="252" spans="1:8">
      <c r="A252" s="663" t="str">
        <f>'JAM Inputs'!D554</f>
        <v>391UT</v>
      </c>
      <c r="B252" s="13">
        <f>'JAM Inputs'!O554</f>
        <v>0</v>
      </c>
      <c r="C252" s="13">
        <f>'JAM Inputs'!P554</f>
        <v>0</v>
      </c>
      <c r="D252" s="13">
        <f>'JAM Inputs'!Q554</f>
        <v>0</v>
      </c>
      <c r="E252" s="351" t="str">
        <f>'JAM Inputs'!G554</f>
        <v>UT</v>
      </c>
      <c r="F252" s="233">
        <f>VLOOKUP(E252,Factors!$B$3:$N$96,7,0)</f>
        <v>1</v>
      </c>
      <c r="G252" s="13">
        <f t="shared" si="3"/>
        <v>0</v>
      </c>
      <c r="H252" t="s">
        <v>3671</v>
      </c>
    </row>
    <row r="253" spans="1:8">
      <c r="A253" s="663" t="str">
        <f>'JAM Inputs'!D555</f>
        <v>391WA</v>
      </c>
      <c r="B253" s="13">
        <f>'JAM Inputs'!O555</f>
        <v>0</v>
      </c>
      <c r="C253" s="13">
        <f>'JAM Inputs'!P555</f>
        <v>0</v>
      </c>
      <c r="D253" s="13">
        <f>'JAM Inputs'!Q555</f>
        <v>0</v>
      </c>
      <c r="E253" s="351" t="str">
        <f>'JAM Inputs'!G555</f>
        <v>WA</v>
      </c>
      <c r="F253" s="233">
        <f>VLOOKUP(E253,Factors!$B$3:$N$96,7,0)</f>
        <v>0</v>
      </c>
      <c r="G253" s="13">
        <f t="shared" si="3"/>
        <v>0</v>
      </c>
      <c r="H253" t="s">
        <v>3671</v>
      </c>
    </row>
    <row r="254" spans="1:8">
      <c r="A254" s="663" t="str">
        <f>'JAM Inputs'!D556</f>
        <v>391WYP</v>
      </c>
      <c r="B254" s="13">
        <f>'JAM Inputs'!O556</f>
        <v>0</v>
      </c>
      <c r="C254" s="13">
        <f>'JAM Inputs'!P556</f>
        <v>0</v>
      </c>
      <c r="D254" s="13">
        <f>'JAM Inputs'!Q556</f>
        <v>0</v>
      </c>
      <c r="E254" s="351" t="str">
        <f>'JAM Inputs'!G556</f>
        <v>WYP</v>
      </c>
      <c r="F254" s="233">
        <f>VLOOKUP(E254,Factors!$B$3:$N$96,7,0)</f>
        <v>0</v>
      </c>
      <c r="G254" s="13">
        <f t="shared" si="3"/>
        <v>0</v>
      </c>
      <c r="H254" t="s">
        <v>3671</v>
      </c>
    </row>
    <row r="255" spans="1:8">
      <c r="A255" s="663" t="str">
        <f>'JAM Inputs'!D557</f>
        <v>391WYU</v>
      </c>
      <c r="B255" s="13">
        <f>'JAM Inputs'!O557</f>
        <v>0</v>
      </c>
      <c r="C255" s="13">
        <f>'JAM Inputs'!P557</f>
        <v>0</v>
      </c>
      <c r="D255" s="13">
        <f>'JAM Inputs'!Q557</f>
        <v>0</v>
      </c>
      <c r="E255" s="351" t="str">
        <f>'JAM Inputs'!G557</f>
        <v>WYU</v>
      </c>
      <c r="F255" s="233">
        <f>VLOOKUP(E255,Factors!$B$3:$N$96,7,0)</f>
        <v>0</v>
      </c>
      <c r="G255" s="13">
        <f t="shared" si="3"/>
        <v>0</v>
      </c>
      <c r="H255" t="s">
        <v>3671</v>
      </c>
    </row>
    <row r="256" spans="1:8">
      <c r="A256" s="663" t="str">
        <f>'JAM Inputs'!D558</f>
        <v>392CA</v>
      </c>
      <c r="B256" s="13">
        <f>'JAM Inputs'!O558</f>
        <v>0</v>
      </c>
      <c r="C256" s="13">
        <f>'JAM Inputs'!P558</f>
        <v>0</v>
      </c>
      <c r="D256" s="13">
        <f>'JAM Inputs'!Q558</f>
        <v>0</v>
      </c>
      <c r="E256" s="351" t="str">
        <f>'JAM Inputs'!G558</f>
        <v>CA</v>
      </c>
      <c r="F256" s="233">
        <f>VLOOKUP(E256,Factors!$B$3:$N$96,7,0)</f>
        <v>0</v>
      </c>
      <c r="G256" s="13">
        <f t="shared" si="3"/>
        <v>0</v>
      </c>
      <c r="H256" t="s">
        <v>3671</v>
      </c>
    </row>
    <row r="257" spans="1:8">
      <c r="A257" s="663" t="str">
        <f>'JAM Inputs'!D559</f>
        <v>392DGP</v>
      </c>
      <c r="B257" s="13">
        <f>'JAM Inputs'!O559</f>
        <v>0</v>
      </c>
      <c r="C257" s="13">
        <f>'JAM Inputs'!P559</f>
        <v>0</v>
      </c>
      <c r="D257" s="13">
        <f>'JAM Inputs'!Q559</f>
        <v>0</v>
      </c>
      <c r="E257" s="351" t="str">
        <f>'JAM Inputs'!G559</f>
        <v>SG</v>
      </c>
      <c r="F257" s="233">
        <f>VLOOKUP(E257,Factors!$B$3:$N$96,7,0)</f>
        <v>0.4315468104876492</v>
      </c>
      <c r="G257" s="13">
        <f t="shared" si="3"/>
        <v>0</v>
      </c>
      <c r="H257" t="s">
        <v>3671</v>
      </c>
    </row>
    <row r="258" spans="1:8">
      <c r="A258" s="663" t="str">
        <f>'JAM Inputs'!D560</f>
        <v>392DGU</v>
      </c>
      <c r="B258" s="13">
        <f>'JAM Inputs'!O560</f>
        <v>0</v>
      </c>
      <c r="C258" s="13">
        <f>'JAM Inputs'!P560</f>
        <v>0</v>
      </c>
      <c r="D258" s="13">
        <f>'JAM Inputs'!Q560</f>
        <v>0</v>
      </c>
      <c r="E258" s="351" t="str">
        <f>'JAM Inputs'!G560</f>
        <v>SG</v>
      </c>
      <c r="F258" s="233">
        <f>VLOOKUP(E258,Factors!$B$3:$N$96,7,0)</f>
        <v>0.4315468104876492</v>
      </c>
      <c r="G258" s="13">
        <f t="shared" si="3"/>
        <v>0</v>
      </c>
      <c r="H258" t="s">
        <v>3671</v>
      </c>
    </row>
    <row r="259" spans="1:8">
      <c r="A259" s="663" t="str">
        <f>'JAM Inputs'!D561</f>
        <v>392ID</v>
      </c>
      <c r="B259" s="13">
        <f>'JAM Inputs'!O561</f>
        <v>0</v>
      </c>
      <c r="C259" s="13">
        <f>'JAM Inputs'!P561</f>
        <v>0</v>
      </c>
      <c r="D259" s="13">
        <f>'JAM Inputs'!Q561</f>
        <v>0</v>
      </c>
      <c r="E259" s="351" t="str">
        <f>'JAM Inputs'!G561</f>
        <v>ID</v>
      </c>
      <c r="F259" s="233">
        <f>VLOOKUP(E259,Factors!$B$3:$N$96,7,0)</f>
        <v>0</v>
      </c>
      <c r="G259" s="13">
        <f t="shared" si="3"/>
        <v>0</v>
      </c>
      <c r="H259" t="s">
        <v>3671</v>
      </c>
    </row>
    <row r="260" spans="1:8">
      <c r="A260" s="663" t="str">
        <f>'JAM Inputs'!D562</f>
        <v>392OR</v>
      </c>
      <c r="B260" s="13">
        <f>'JAM Inputs'!O562</f>
        <v>0</v>
      </c>
      <c r="C260" s="13">
        <f>'JAM Inputs'!P562</f>
        <v>0</v>
      </c>
      <c r="D260" s="13">
        <f>'JAM Inputs'!Q562</f>
        <v>0</v>
      </c>
      <c r="E260" s="351" t="str">
        <f>'JAM Inputs'!G562</f>
        <v>OR</v>
      </c>
      <c r="F260" s="233">
        <f>VLOOKUP(E260,Factors!$B$3:$N$96,7,0)</f>
        <v>0</v>
      </c>
      <c r="G260" s="13">
        <f t="shared" si="3"/>
        <v>0</v>
      </c>
      <c r="H260" t="s">
        <v>3671</v>
      </c>
    </row>
    <row r="261" spans="1:8">
      <c r="A261" s="663" t="str">
        <f>'JAM Inputs'!D563</f>
        <v>392SE</v>
      </c>
      <c r="B261" s="13">
        <f>'JAM Inputs'!O563</f>
        <v>0</v>
      </c>
      <c r="C261" s="13">
        <f>'JAM Inputs'!P563</f>
        <v>0</v>
      </c>
      <c r="D261" s="13">
        <f>'JAM Inputs'!Q563</f>
        <v>0</v>
      </c>
      <c r="E261" s="351" t="str">
        <f>'JAM Inputs'!G563</f>
        <v>SE</v>
      </c>
      <c r="F261" s="233">
        <f>VLOOKUP(E261,Factors!$B$3:$N$96,7,0)</f>
        <v>0.429533673391716</v>
      </c>
      <c r="G261" s="13">
        <f t="shared" si="3"/>
        <v>0</v>
      </c>
      <c r="H261" t="s">
        <v>3671</v>
      </c>
    </row>
    <row r="262" spans="1:8">
      <c r="A262" s="663" t="str">
        <f>'JAM Inputs'!D564</f>
        <v>392SG</v>
      </c>
      <c r="B262" s="13">
        <f>'JAM Inputs'!O564</f>
        <v>0</v>
      </c>
      <c r="C262" s="13">
        <f>'JAM Inputs'!P564</f>
        <v>0</v>
      </c>
      <c r="D262" s="13">
        <f>'JAM Inputs'!Q564</f>
        <v>0</v>
      </c>
      <c r="E262" s="351" t="str">
        <f>'JAM Inputs'!G564</f>
        <v>SG</v>
      </c>
      <c r="F262" s="233">
        <f>VLOOKUP(E262,Factors!$B$3:$N$96,7,0)</f>
        <v>0.4315468104876492</v>
      </c>
      <c r="G262" s="13">
        <f t="shared" si="3"/>
        <v>0</v>
      </c>
      <c r="H262" t="s">
        <v>3671</v>
      </c>
    </row>
    <row r="263" spans="1:8">
      <c r="A263" s="663" t="str">
        <f>'JAM Inputs'!D565</f>
        <v>392SO</v>
      </c>
      <c r="B263" s="13">
        <f>'JAM Inputs'!O565</f>
        <v>0</v>
      </c>
      <c r="C263" s="13">
        <f>'JAM Inputs'!P565</f>
        <v>0</v>
      </c>
      <c r="D263" s="13">
        <f>'JAM Inputs'!Q565</f>
        <v>0</v>
      </c>
      <c r="E263" s="351" t="str">
        <f>'JAM Inputs'!G565</f>
        <v>SO</v>
      </c>
      <c r="F263" s="233">
        <f>VLOOKUP(E263,Factors!$B$3:$N$96,7,0)</f>
        <v>0.42853606113710269</v>
      </c>
      <c r="G263" s="13">
        <f t="shared" si="3"/>
        <v>0</v>
      </c>
      <c r="H263" t="s">
        <v>3671</v>
      </c>
    </row>
    <row r="264" spans="1:8">
      <c r="A264" s="663" t="str">
        <f>'JAM Inputs'!D566</f>
        <v>392SSGCH</v>
      </c>
      <c r="B264" s="13">
        <f>'JAM Inputs'!O566</f>
        <v>0</v>
      </c>
      <c r="C264" s="13">
        <f>'JAM Inputs'!P566</f>
        <v>0</v>
      </c>
      <c r="D264" s="13">
        <f>'JAM Inputs'!Q566</f>
        <v>0</v>
      </c>
      <c r="E264" s="351" t="str">
        <f>'JAM Inputs'!G566</f>
        <v>SSGCH</v>
      </c>
      <c r="F264" s="233">
        <f>VLOOKUP(E264,Factors!$B$3:$N$96,7,0)</f>
        <v>0.41887921678867224</v>
      </c>
      <c r="G264" s="13">
        <f t="shared" si="3"/>
        <v>0</v>
      </c>
      <c r="H264" t="s">
        <v>3671</v>
      </c>
    </row>
    <row r="265" spans="1:8">
      <c r="A265" s="663" t="str">
        <f>'JAM Inputs'!D567</f>
        <v>392SSGCT</v>
      </c>
      <c r="B265" s="13">
        <f>'JAM Inputs'!O567</f>
        <v>0</v>
      </c>
      <c r="C265" s="13">
        <f>'JAM Inputs'!P567</f>
        <v>0</v>
      </c>
      <c r="D265" s="13">
        <f>'JAM Inputs'!Q567</f>
        <v>0</v>
      </c>
      <c r="E265" s="351" t="str">
        <f>'JAM Inputs'!G567</f>
        <v>SSGCT</v>
      </c>
      <c r="F265" s="233">
        <f>VLOOKUP(E265,Factors!$B$3:$N$96,7,0)</f>
        <v>0.431819766568593</v>
      </c>
      <c r="G265" s="13">
        <f t="shared" si="3"/>
        <v>0</v>
      </c>
      <c r="H265" t="s">
        <v>3671</v>
      </c>
    </row>
    <row r="266" spans="1:8">
      <c r="A266" s="663" t="str">
        <f>'JAM Inputs'!D568</f>
        <v>392UT</v>
      </c>
      <c r="B266" s="13">
        <f>'JAM Inputs'!O568</f>
        <v>0</v>
      </c>
      <c r="C266" s="13">
        <f>'JAM Inputs'!P568</f>
        <v>0</v>
      </c>
      <c r="D266" s="13">
        <f>'JAM Inputs'!Q568</f>
        <v>0</v>
      </c>
      <c r="E266" s="351" t="str">
        <f>'JAM Inputs'!G568</f>
        <v>UT</v>
      </c>
      <c r="F266" s="233">
        <f>VLOOKUP(E266,Factors!$B$3:$N$96,7,0)</f>
        <v>1</v>
      </c>
      <c r="G266" s="13">
        <f t="shared" si="3"/>
        <v>0</v>
      </c>
      <c r="H266" t="s">
        <v>3671</v>
      </c>
    </row>
    <row r="267" spans="1:8">
      <c r="A267" s="663" t="str">
        <f>'JAM Inputs'!D569</f>
        <v>392WA</v>
      </c>
      <c r="B267" s="13">
        <f>'JAM Inputs'!O569</f>
        <v>0</v>
      </c>
      <c r="C267" s="13">
        <f>'JAM Inputs'!P569</f>
        <v>0</v>
      </c>
      <c r="D267" s="13">
        <f>'JAM Inputs'!Q569</f>
        <v>0</v>
      </c>
      <c r="E267" s="351" t="str">
        <f>'JAM Inputs'!G569</f>
        <v>WA</v>
      </c>
      <c r="F267" s="233">
        <f>VLOOKUP(E267,Factors!$B$3:$N$96,7,0)</f>
        <v>0</v>
      </c>
      <c r="G267" s="13">
        <f t="shared" si="3"/>
        <v>0</v>
      </c>
      <c r="H267" t="s">
        <v>3671</v>
      </c>
    </row>
    <row r="268" spans="1:8">
      <c r="A268" s="663" t="str">
        <f>'JAM Inputs'!D570</f>
        <v>392WYP</v>
      </c>
      <c r="B268" s="13">
        <f>'JAM Inputs'!O570</f>
        <v>0</v>
      </c>
      <c r="C268" s="13">
        <f>'JAM Inputs'!P570</f>
        <v>0</v>
      </c>
      <c r="D268" s="13">
        <f>'JAM Inputs'!Q570</f>
        <v>0</v>
      </c>
      <c r="E268" s="351" t="str">
        <f>'JAM Inputs'!G570</f>
        <v>WYP</v>
      </c>
      <c r="F268" s="233">
        <f>VLOOKUP(E268,Factors!$B$3:$N$96,7,0)</f>
        <v>0</v>
      </c>
      <c r="G268" s="13">
        <f t="shared" si="3"/>
        <v>0</v>
      </c>
      <c r="H268" t="s">
        <v>3671</v>
      </c>
    </row>
    <row r="269" spans="1:8">
      <c r="A269" s="663" t="str">
        <f>'JAM Inputs'!D571</f>
        <v>392WYU</v>
      </c>
      <c r="B269" s="13">
        <f>'JAM Inputs'!O571</f>
        <v>0</v>
      </c>
      <c r="C269" s="13">
        <f>'JAM Inputs'!P571</f>
        <v>0</v>
      </c>
      <c r="D269" s="13">
        <f>'JAM Inputs'!Q571</f>
        <v>0</v>
      </c>
      <c r="E269" s="351" t="str">
        <f>'JAM Inputs'!G571</f>
        <v>WYU</v>
      </c>
      <c r="F269" s="233">
        <f>VLOOKUP(E269,Factors!$B$3:$N$96,7,0)</f>
        <v>0</v>
      </c>
      <c r="G269" s="13">
        <f t="shared" si="3"/>
        <v>0</v>
      </c>
      <c r="H269" t="s">
        <v>3671</v>
      </c>
    </row>
    <row r="270" spans="1:8">
      <c r="A270" s="663" t="str">
        <f>'JAM Inputs'!D572</f>
        <v>393CA</v>
      </c>
      <c r="B270" s="13">
        <f>'JAM Inputs'!O572</f>
        <v>0</v>
      </c>
      <c r="C270" s="13">
        <f>'JAM Inputs'!P572</f>
        <v>0</v>
      </c>
      <c r="D270" s="13">
        <f>'JAM Inputs'!Q572</f>
        <v>0</v>
      </c>
      <c r="E270" s="351" t="str">
        <f>'JAM Inputs'!G572</f>
        <v>CA</v>
      </c>
      <c r="F270" s="233">
        <f>VLOOKUP(E270,Factors!$B$3:$N$96,7,0)</f>
        <v>0</v>
      </c>
      <c r="G270" s="13">
        <f t="shared" ref="G270:G314" si="4">F270*D270</f>
        <v>0</v>
      </c>
      <c r="H270" t="s">
        <v>3671</v>
      </c>
    </row>
    <row r="271" spans="1:8">
      <c r="A271" s="663" t="str">
        <f>'JAM Inputs'!D573</f>
        <v>393DGP</v>
      </c>
      <c r="B271" s="13">
        <f>'JAM Inputs'!O573</f>
        <v>0</v>
      </c>
      <c r="C271" s="13">
        <f>'JAM Inputs'!P573</f>
        <v>0</v>
      </c>
      <c r="D271" s="13">
        <f>'JAM Inputs'!Q573</f>
        <v>0</v>
      </c>
      <c r="E271" s="351" t="str">
        <f>'JAM Inputs'!G573</f>
        <v>SG</v>
      </c>
      <c r="F271" s="233">
        <f>VLOOKUP(E271,Factors!$B$3:$N$96,7,0)</f>
        <v>0.4315468104876492</v>
      </c>
      <c r="G271" s="13">
        <f t="shared" si="4"/>
        <v>0</v>
      </c>
      <c r="H271" t="s">
        <v>3671</v>
      </c>
    </row>
    <row r="272" spans="1:8">
      <c r="A272" s="663" t="str">
        <f>'JAM Inputs'!D574</f>
        <v>393DGU</v>
      </c>
      <c r="B272" s="13">
        <f>'JAM Inputs'!O574</f>
        <v>0</v>
      </c>
      <c r="C272" s="13">
        <f>'JAM Inputs'!P574</f>
        <v>0</v>
      </c>
      <c r="D272" s="13">
        <f>'JAM Inputs'!Q574</f>
        <v>0</v>
      </c>
      <c r="E272" s="351" t="str">
        <f>'JAM Inputs'!G574</f>
        <v>SG</v>
      </c>
      <c r="F272" s="233">
        <f>VLOOKUP(E272,Factors!$B$3:$N$96,7,0)</f>
        <v>0.4315468104876492</v>
      </c>
      <c r="G272" s="13">
        <f t="shared" si="4"/>
        <v>0</v>
      </c>
      <c r="H272" t="s">
        <v>3671</v>
      </c>
    </row>
    <row r="273" spans="1:8">
      <c r="A273" s="663" t="str">
        <f>'JAM Inputs'!D575</f>
        <v>393ID</v>
      </c>
      <c r="B273" s="13">
        <f>'JAM Inputs'!O575</f>
        <v>0</v>
      </c>
      <c r="C273" s="13">
        <f>'JAM Inputs'!P575</f>
        <v>0</v>
      </c>
      <c r="D273" s="13">
        <f>'JAM Inputs'!Q575</f>
        <v>0</v>
      </c>
      <c r="E273" s="351" t="str">
        <f>'JAM Inputs'!G575</f>
        <v>ID</v>
      </c>
      <c r="F273" s="233">
        <f>VLOOKUP(E273,Factors!$B$3:$N$96,7,0)</f>
        <v>0</v>
      </c>
      <c r="G273" s="13">
        <f t="shared" si="4"/>
        <v>0</v>
      </c>
      <c r="H273" t="s">
        <v>3671</v>
      </c>
    </row>
    <row r="274" spans="1:8">
      <c r="A274" s="663" t="str">
        <f>'JAM Inputs'!D576</f>
        <v>393OR</v>
      </c>
      <c r="B274" s="13">
        <f>'JAM Inputs'!O576</f>
        <v>0</v>
      </c>
      <c r="C274" s="13">
        <f>'JAM Inputs'!P576</f>
        <v>0</v>
      </c>
      <c r="D274" s="13">
        <f>'JAM Inputs'!Q576</f>
        <v>0</v>
      </c>
      <c r="E274" s="351" t="str">
        <f>'JAM Inputs'!G576</f>
        <v>OR</v>
      </c>
      <c r="F274" s="233">
        <f>VLOOKUP(E274,Factors!$B$3:$N$96,7,0)</f>
        <v>0</v>
      </c>
      <c r="G274" s="13">
        <f t="shared" si="4"/>
        <v>0</v>
      </c>
      <c r="H274" t="s">
        <v>3671</v>
      </c>
    </row>
    <row r="275" spans="1:8">
      <c r="A275" s="663" t="str">
        <f>'JAM Inputs'!D577</f>
        <v>393SG</v>
      </c>
      <c r="B275" s="13">
        <f>'JAM Inputs'!O577</f>
        <v>0</v>
      </c>
      <c r="C275" s="13">
        <f>'JAM Inputs'!P577</f>
        <v>0</v>
      </c>
      <c r="D275" s="13">
        <f>'JAM Inputs'!Q577</f>
        <v>0</v>
      </c>
      <c r="E275" s="351" t="str">
        <f>'JAM Inputs'!G577</f>
        <v>SG</v>
      </c>
      <c r="F275" s="233">
        <f>VLOOKUP(E275,Factors!$B$3:$N$96,7,0)</f>
        <v>0.4315468104876492</v>
      </c>
      <c r="G275" s="13">
        <f t="shared" si="4"/>
        <v>0</v>
      </c>
      <c r="H275" t="s">
        <v>3671</v>
      </c>
    </row>
    <row r="276" spans="1:8">
      <c r="A276" s="663" t="str">
        <f>'JAM Inputs'!D578</f>
        <v>393SO</v>
      </c>
      <c r="B276" s="13">
        <f>'JAM Inputs'!O578</f>
        <v>0</v>
      </c>
      <c r="C276" s="13">
        <f>'JAM Inputs'!P578</f>
        <v>0</v>
      </c>
      <c r="D276" s="13">
        <f>'JAM Inputs'!Q578</f>
        <v>0</v>
      </c>
      <c r="E276" s="351" t="str">
        <f>'JAM Inputs'!G578</f>
        <v>SO</v>
      </c>
      <c r="F276" s="233">
        <f>VLOOKUP(E276,Factors!$B$3:$N$96,7,0)</f>
        <v>0.42853606113710269</v>
      </c>
      <c r="G276" s="13">
        <f t="shared" si="4"/>
        <v>0</v>
      </c>
      <c r="H276" t="s">
        <v>3671</v>
      </c>
    </row>
    <row r="277" spans="1:8">
      <c r="A277" s="663" t="str">
        <f>'JAM Inputs'!D579</f>
        <v>393SSGCT</v>
      </c>
      <c r="B277" s="13">
        <f>'JAM Inputs'!O579</f>
        <v>0</v>
      </c>
      <c r="C277" s="13">
        <f>'JAM Inputs'!P579</f>
        <v>0</v>
      </c>
      <c r="D277" s="13">
        <f>'JAM Inputs'!Q579</f>
        <v>0</v>
      </c>
      <c r="E277" s="351" t="str">
        <f>'JAM Inputs'!G579</f>
        <v>SSGCT</v>
      </c>
      <c r="F277" s="233">
        <f>VLOOKUP(E277,Factors!$B$3:$N$96,7,0)</f>
        <v>0.431819766568593</v>
      </c>
      <c r="G277" s="13">
        <f t="shared" si="4"/>
        <v>0</v>
      </c>
      <c r="H277" t="s">
        <v>3671</v>
      </c>
    </row>
    <row r="278" spans="1:8">
      <c r="A278" s="663" t="str">
        <f>'JAM Inputs'!D580</f>
        <v>393UT</v>
      </c>
      <c r="B278" s="13">
        <f>'JAM Inputs'!O580</f>
        <v>0</v>
      </c>
      <c r="C278" s="13">
        <f>'JAM Inputs'!P580</f>
        <v>0</v>
      </c>
      <c r="D278" s="13">
        <f>'JAM Inputs'!Q580</f>
        <v>0</v>
      </c>
      <c r="E278" s="351" t="str">
        <f>'JAM Inputs'!G580</f>
        <v>UT</v>
      </c>
      <c r="F278" s="233">
        <f>VLOOKUP(E278,Factors!$B$3:$N$96,7,0)</f>
        <v>1</v>
      </c>
      <c r="G278" s="13">
        <f t="shared" si="4"/>
        <v>0</v>
      </c>
      <c r="H278" t="s">
        <v>3671</v>
      </c>
    </row>
    <row r="279" spans="1:8">
      <c r="A279" s="663" t="str">
        <f>'JAM Inputs'!D581</f>
        <v>393WA</v>
      </c>
      <c r="B279" s="13">
        <f>'JAM Inputs'!O581</f>
        <v>0</v>
      </c>
      <c r="C279" s="13">
        <f>'JAM Inputs'!P581</f>
        <v>0</v>
      </c>
      <c r="D279" s="13">
        <f>'JAM Inputs'!Q581</f>
        <v>0</v>
      </c>
      <c r="E279" s="351" t="str">
        <f>'JAM Inputs'!G581</f>
        <v>WA</v>
      </c>
      <c r="F279" s="233">
        <f>VLOOKUP(E279,Factors!$B$3:$N$96,7,0)</f>
        <v>0</v>
      </c>
      <c r="G279" s="13">
        <f t="shared" si="4"/>
        <v>0</v>
      </c>
      <c r="H279" t="s">
        <v>3671</v>
      </c>
    </row>
    <row r="280" spans="1:8">
      <c r="A280" s="663" t="str">
        <f>'JAM Inputs'!D582</f>
        <v>393WYP</v>
      </c>
      <c r="B280" s="13">
        <f>'JAM Inputs'!O582</f>
        <v>0</v>
      </c>
      <c r="C280" s="13">
        <f>'JAM Inputs'!P582</f>
        <v>0</v>
      </c>
      <c r="D280" s="13">
        <f>'JAM Inputs'!Q582</f>
        <v>0</v>
      </c>
      <c r="E280" s="351" t="str">
        <f>'JAM Inputs'!G582</f>
        <v>WYP</v>
      </c>
      <c r="F280" s="233">
        <f>VLOOKUP(E280,Factors!$B$3:$N$96,7,0)</f>
        <v>0</v>
      </c>
      <c r="G280" s="13">
        <f t="shared" si="4"/>
        <v>0</v>
      </c>
      <c r="H280" t="s">
        <v>3671</v>
      </c>
    </row>
    <row r="281" spans="1:8">
      <c r="A281" s="663" t="str">
        <f>'JAM Inputs'!D583</f>
        <v>393WYU</v>
      </c>
      <c r="B281" s="13">
        <f>'JAM Inputs'!O583</f>
        <v>0</v>
      </c>
      <c r="C281" s="13">
        <f>'JAM Inputs'!P583</f>
        <v>0</v>
      </c>
      <c r="D281" s="13">
        <f>'JAM Inputs'!Q583</f>
        <v>0</v>
      </c>
      <c r="E281" s="351" t="str">
        <f>'JAM Inputs'!G583</f>
        <v>WYU</v>
      </c>
      <c r="F281" s="233">
        <f>VLOOKUP(E281,Factors!$B$3:$N$96,7,0)</f>
        <v>0</v>
      </c>
      <c r="G281" s="13">
        <f t="shared" si="4"/>
        <v>0</v>
      </c>
      <c r="H281" t="s">
        <v>3671</v>
      </c>
    </row>
    <row r="282" spans="1:8">
      <c r="A282" s="663" t="str">
        <f>'JAM Inputs'!D584</f>
        <v>394CA</v>
      </c>
      <c r="B282" s="13">
        <f>'JAM Inputs'!O584</f>
        <v>0</v>
      </c>
      <c r="C282" s="13">
        <f>'JAM Inputs'!P584</f>
        <v>0</v>
      </c>
      <c r="D282" s="13">
        <f>'JAM Inputs'!Q584</f>
        <v>0</v>
      </c>
      <c r="E282" s="351" t="str">
        <f>'JAM Inputs'!G584</f>
        <v>CA</v>
      </c>
      <c r="F282" s="233">
        <f>VLOOKUP(E282,Factors!$B$3:$N$96,7,0)</f>
        <v>0</v>
      </c>
      <c r="G282" s="13">
        <f t="shared" si="4"/>
        <v>0</v>
      </c>
      <c r="H282" t="s">
        <v>3671</v>
      </c>
    </row>
    <row r="283" spans="1:8">
      <c r="A283" s="663" t="str">
        <f>'JAM Inputs'!D585</f>
        <v>394DGP</v>
      </c>
      <c r="B283" s="13">
        <f>'JAM Inputs'!O585</f>
        <v>0</v>
      </c>
      <c r="C283" s="13">
        <f>'JAM Inputs'!P585</f>
        <v>0</v>
      </c>
      <c r="D283" s="13">
        <f>'JAM Inputs'!Q585</f>
        <v>0</v>
      </c>
      <c r="E283" s="351" t="str">
        <f>'JAM Inputs'!G585</f>
        <v>SG</v>
      </c>
      <c r="F283" s="233">
        <f>VLOOKUP(E283,Factors!$B$3:$N$96,7,0)</f>
        <v>0.4315468104876492</v>
      </c>
      <c r="G283" s="13">
        <f t="shared" si="4"/>
        <v>0</v>
      </c>
      <c r="H283" t="s">
        <v>3671</v>
      </c>
    </row>
    <row r="284" spans="1:8">
      <c r="A284" s="663" t="str">
        <f>'JAM Inputs'!D586</f>
        <v>394DGU</v>
      </c>
      <c r="B284" s="13">
        <f>'JAM Inputs'!O586</f>
        <v>0</v>
      </c>
      <c r="C284" s="13">
        <f>'JAM Inputs'!P586</f>
        <v>0</v>
      </c>
      <c r="D284" s="13">
        <f>'JAM Inputs'!Q586</f>
        <v>0</v>
      </c>
      <c r="E284" s="351" t="str">
        <f>'JAM Inputs'!G586</f>
        <v>SG</v>
      </c>
      <c r="F284" s="233">
        <f>VLOOKUP(E284,Factors!$B$3:$N$96,7,0)</f>
        <v>0.4315468104876492</v>
      </c>
      <c r="G284" s="13">
        <f t="shared" si="4"/>
        <v>0</v>
      </c>
      <c r="H284" t="s">
        <v>3671</v>
      </c>
    </row>
    <row r="285" spans="1:8">
      <c r="A285" s="663" t="str">
        <f>'JAM Inputs'!D587</f>
        <v>394ID</v>
      </c>
      <c r="B285" s="13">
        <f>'JAM Inputs'!O587</f>
        <v>0</v>
      </c>
      <c r="C285" s="13">
        <f>'JAM Inputs'!P587</f>
        <v>0</v>
      </c>
      <c r="D285" s="13">
        <f>'JAM Inputs'!Q587</f>
        <v>0</v>
      </c>
      <c r="E285" s="351" t="str">
        <f>'JAM Inputs'!G587</f>
        <v>ID</v>
      </c>
      <c r="F285" s="233">
        <f>VLOOKUP(E285,Factors!$B$3:$N$96,7,0)</f>
        <v>0</v>
      </c>
      <c r="G285" s="13">
        <f t="shared" si="4"/>
        <v>0</v>
      </c>
      <c r="H285" t="s">
        <v>3671</v>
      </c>
    </row>
    <row r="286" spans="1:8">
      <c r="A286" s="663" t="str">
        <f>'JAM Inputs'!D588</f>
        <v>394OR</v>
      </c>
      <c r="B286" s="13">
        <f>'JAM Inputs'!O588</f>
        <v>0</v>
      </c>
      <c r="C286" s="13">
        <f>'JAM Inputs'!P588</f>
        <v>0</v>
      </c>
      <c r="D286" s="13">
        <f>'JAM Inputs'!Q588</f>
        <v>0</v>
      </c>
      <c r="E286" s="351" t="str">
        <f>'JAM Inputs'!G588</f>
        <v>OR</v>
      </c>
      <c r="F286" s="233">
        <f>VLOOKUP(E286,Factors!$B$3:$N$96,7,0)</f>
        <v>0</v>
      </c>
      <c r="G286" s="13">
        <f t="shared" si="4"/>
        <v>0</v>
      </c>
      <c r="H286" t="s">
        <v>3671</v>
      </c>
    </row>
    <row r="287" spans="1:8">
      <c r="A287" s="663" t="str">
        <f>'JAM Inputs'!D589</f>
        <v>394SE</v>
      </c>
      <c r="B287" s="13">
        <f>'JAM Inputs'!O589</f>
        <v>0</v>
      </c>
      <c r="C287" s="13">
        <f>'JAM Inputs'!P589</f>
        <v>0</v>
      </c>
      <c r="D287" s="13">
        <f>'JAM Inputs'!Q589</f>
        <v>0</v>
      </c>
      <c r="E287" s="351" t="str">
        <f>'JAM Inputs'!G589</f>
        <v>SE</v>
      </c>
      <c r="F287" s="233">
        <f>VLOOKUP(E287,Factors!$B$3:$N$96,7,0)</f>
        <v>0.429533673391716</v>
      </c>
      <c r="G287" s="13">
        <f t="shared" si="4"/>
        <v>0</v>
      </c>
      <c r="H287" t="s">
        <v>3671</v>
      </c>
    </row>
    <row r="288" spans="1:8">
      <c r="A288" s="663" t="str">
        <f>'JAM Inputs'!D590</f>
        <v>394SG</v>
      </c>
      <c r="B288" s="13">
        <f>'JAM Inputs'!O590</f>
        <v>0</v>
      </c>
      <c r="C288" s="13">
        <f>'JAM Inputs'!P590</f>
        <v>0</v>
      </c>
      <c r="D288" s="13">
        <f>'JAM Inputs'!Q590</f>
        <v>0</v>
      </c>
      <c r="E288" s="351" t="str">
        <f>'JAM Inputs'!G590</f>
        <v>SG</v>
      </c>
      <c r="F288" s="233">
        <f>VLOOKUP(E288,Factors!$B$3:$N$96,7,0)</f>
        <v>0.4315468104876492</v>
      </c>
      <c r="G288" s="13">
        <f t="shared" si="4"/>
        <v>0</v>
      </c>
      <c r="H288" t="s">
        <v>3671</v>
      </c>
    </row>
    <row r="289" spans="1:8">
      <c r="A289" s="663" t="str">
        <f>'JAM Inputs'!D591</f>
        <v>394SO</v>
      </c>
      <c r="B289" s="13">
        <f>'JAM Inputs'!O591</f>
        <v>0</v>
      </c>
      <c r="C289" s="13">
        <f>'JAM Inputs'!P591</f>
        <v>0</v>
      </c>
      <c r="D289" s="13">
        <f>'JAM Inputs'!Q591</f>
        <v>0</v>
      </c>
      <c r="E289" s="351" t="str">
        <f>'JAM Inputs'!G591</f>
        <v>SO</v>
      </c>
      <c r="F289" s="233">
        <f>VLOOKUP(E289,Factors!$B$3:$N$96,7,0)</f>
        <v>0.42853606113710269</v>
      </c>
      <c r="G289" s="13">
        <f t="shared" si="4"/>
        <v>0</v>
      </c>
      <c r="H289" t="s">
        <v>3671</v>
      </c>
    </row>
    <row r="290" spans="1:8">
      <c r="A290" s="663" t="str">
        <f>'JAM Inputs'!D592</f>
        <v>394SSGCH</v>
      </c>
      <c r="B290" s="13">
        <f>'JAM Inputs'!O592</f>
        <v>0</v>
      </c>
      <c r="C290" s="13">
        <f>'JAM Inputs'!P592</f>
        <v>0</v>
      </c>
      <c r="D290" s="13">
        <f>'JAM Inputs'!Q592</f>
        <v>0</v>
      </c>
      <c r="E290" s="351" t="str">
        <f>'JAM Inputs'!G592</f>
        <v>SSGCH</v>
      </c>
      <c r="F290" s="233">
        <f>VLOOKUP(E290,Factors!$B$3:$N$96,7,0)</f>
        <v>0.41887921678867224</v>
      </c>
      <c r="G290" s="13">
        <f t="shared" si="4"/>
        <v>0</v>
      </c>
      <c r="H290" t="s">
        <v>3671</v>
      </c>
    </row>
    <row r="291" spans="1:8">
      <c r="A291" s="663" t="str">
        <f>'JAM Inputs'!D593</f>
        <v>394SSGCT</v>
      </c>
      <c r="B291" s="13">
        <f>'JAM Inputs'!O593</f>
        <v>0</v>
      </c>
      <c r="C291" s="13">
        <f>'JAM Inputs'!P593</f>
        <v>0</v>
      </c>
      <c r="D291" s="13">
        <f>'JAM Inputs'!Q593</f>
        <v>0</v>
      </c>
      <c r="E291" s="351" t="str">
        <f>'JAM Inputs'!G593</f>
        <v>SSGCT</v>
      </c>
      <c r="F291" s="233">
        <f>VLOOKUP(E291,Factors!$B$3:$N$96,7,0)</f>
        <v>0.431819766568593</v>
      </c>
      <c r="G291" s="13">
        <f t="shared" si="4"/>
        <v>0</v>
      </c>
      <c r="H291" t="s">
        <v>3671</v>
      </c>
    </row>
    <row r="292" spans="1:8">
      <c r="A292" s="663" t="str">
        <f>'JAM Inputs'!D594</f>
        <v>394UT</v>
      </c>
      <c r="B292" s="13">
        <f>'JAM Inputs'!O594</f>
        <v>0</v>
      </c>
      <c r="C292" s="13">
        <f>'JAM Inputs'!P594</f>
        <v>0</v>
      </c>
      <c r="D292" s="13">
        <f>'JAM Inputs'!Q594</f>
        <v>0</v>
      </c>
      <c r="E292" s="351" t="str">
        <f>'JAM Inputs'!G594</f>
        <v>UT</v>
      </c>
      <c r="F292" s="233">
        <f>VLOOKUP(E292,Factors!$B$3:$N$96,7,0)</f>
        <v>1</v>
      </c>
      <c r="G292" s="13">
        <f t="shared" si="4"/>
        <v>0</v>
      </c>
      <c r="H292" t="s">
        <v>3671</v>
      </c>
    </row>
    <row r="293" spans="1:8">
      <c r="A293" s="663" t="str">
        <f>'JAM Inputs'!D595</f>
        <v>394WA</v>
      </c>
      <c r="B293" s="13">
        <f>'JAM Inputs'!O595</f>
        <v>0</v>
      </c>
      <c r="C293" s="13">
        <f>'JAM Inputs'!P595</f>
        <v>0</v>
      </c>
      <c r="D293" s="13">
        <f>'JAM Inputs'!Q595</f>
        <v>0</v>
      </c>
      <c r="E293" s="351" t="str">
        <f>'JAM Inputs'!G595</f>
        <v>WA</v>
      </c>
      <c r="F293" s="233">
        <f>VLOOKUP(E293,Factors!$B$3:$N$96,7,0)</f>
        <v>0</v>
      </c>
      <c r="G293" s="13">
        <f t="shared" si="4"/>
        <v>0</v>
      </c>
      <c r="H293" t="s">
        <v>3671</v>
      </c>
    </row>
    <row r="294" spans="1:8">
      <c r="A294" s="663" t="str">
        <f>'JAM Inputs'!D596</f>
        <v>394WYP</v>
      </c>
      <c r="B294" s="13">
        <f>'JAM Inputs'!O596</f>
        <v>0</v>
      </c>
      <c r="C294" s="13">
        <f>'JAM Inputs'!P596</f>
        <v>0</v>
      </c>
      <c r="D294" s="13">
        <f>'JAM Inputs'!Q596</f>
        <v>0</v>
      </c>
      <c r="E294" s="351" t="str">
        <f>'JAM Inputs'!G596</f>
        <v>WYP</v>
      </c>
      <c r="F294" s="233">
        <f>VLOOKUP(E294,Factors!$B$3:$N$96,7,0)</f>
        <v>0</v>
      </c>
      <c r="G294" s="13">
        <f t="shared" si="4"/>
        <v>0</v>
      </c>
      <c r="H294" t="s">
        <v>3671</v>
      </c>
    </row>
    <row r="295" spans="1:8">
      <c r="A295" s="663" t="str">
        <f>'JAM Inputs'!D597</f>
        <v>394WYU</v>
      </c>
      <c r="B295" s="13">
        <f>'JAM Inputs'!O597</f>
        <v>0</v>
      </c>
      <c r="C295" s="13">
        <f>'JAM Inputs'!P597</f>
        <v>0</v>
      </c>
      <c r="D295" s="13">
        <f>'JAM Inputs'!Q597</f>
        <v>0</v>
      </c>
      <c r="E295" s="351" t="str">
        <f>'JAM Inputs'!G597</f>
        <v>WYU</v>
      </c>
      <c r="F295" s="233">
        <f>VLOOKUP(E295,Factors!$B$3:$N$96,7,0)</f>
        <v>0</v>
      </c>
      <c r="G295" s="13">
        <f t="shared" si="4"/>
        <v>0</v>
      </c>
      <c r="H295" t="s">
        <v>3671</v>
      </c>
    </row>
    <row r="296" spans="1:8">
      <c r="A296" s="663" t="str">
        <f>'JAM Inputs'!D598</f>
        <v>395CA</v>
      </c>
      <c r="B296" s="13">
        <f>'JAM Inputs'!O598</f>
        <v>0</v>
      </c>
      <c r="C296" s="13">
        <f>'JAM Inputs'!P598</f>
        <v>0</v>
      </c>
      <c r="D296" s="13">
        <f>'JAM Inputs'!Q598</f>
        <v>0</v>
      </c>
      <c r="E296" s="351" t="str">
        <f>'JAM Inputs'!G598</f>
        <v>CA</v>
      </c>
      <c r="F296" s="233">
        <f>VLOOKUP(E296,Factors!$B$3:$N$96,7,0)</f>
        <v>0</v>
      </c>
      <c r="G296" s="13">
        <f t="shared" si="4"/>
        <v>0</v>
      </c>
      <c r="H296" t="s">
        <v>3671</v>
      </c>
    </row>
    <row r="297" spans="1:8">
      <c r="A297" s="663" t="str">
        <f>'JAM Inputs'!D599</f>
        <v>395DGP</v>
      </c>
      <c r="B297" s="13">
        <f>'JAM Inputs'!O599</f>
        <v>0</v>
      </c>
      <c r="C297" s="13">
        <f>'JAM Inputs'!P599</f>
        <v>0</v>
      </c>
      <c r="D297" s="13">
        <f>'JAM Inputs'!Q599</f>
        <v>0</v>
      </c>
      <c r="E297" s="351" t="str">
        <f>'JAM Inputs'!G599</f>
        <v>SG</v>
      </c>
      <c r="F297" s="233">
        <f>VLOOKUP(E297,Factors!$B$3:$N$96,7,0)</f>
        <v>0.4315468104876492</v>
      </c>
      <c r="G297" s="13">
        <f t="shared" si="4"/>
        <v>0</v>
      </c>
      <c r="H297" t="s">
        <v>3671</v>
      </c>
    </row>
    <row r="298" spans="1:8">
      <c r="A298" s="663" t="str">
        <f>'JAM Inputs'!D600</f>
        <v>395DGU</v>
      </c>
      <c r="B298" s="13">
        <f>'JAM Inputs'!O600</f>
        <v>0</v>
      </c>
      <c r="C298" s="13">
        <f>'JAM Inputs'!P600</f>
        <v>0</v>
      </c>
      <c r="D298" s="13">
        <f>'JAM Inputs'!Q600</f>
        <v>0</v>
      </c>
      <c r="E298" s="351" t="str">
        <f>'JAM Inputs'!G600</f>
        <v>SG</v>
      </c>
      <c r="F298" s="233">
        <f>VLOOKUP(E298,Factors!$B$3:$N$96,7,0)</f>
        <v>0.4315468104876492</v>
      </c>
      <c r="G298" s="13">
        <f t="shared" si="4"/>
        <v>0</v>
      </c>
      <c r="H298" t="s">
        <v>3671</v>
      </c>
    </row>
    <row r="299" spans="1:8">
      <c r="A299" s="663" t="str">
        <f>'JAM Inputs'!D601</f>
        <v>395ID</v>
      </c>
      <c r="B299" s="13">
        <f>'JAM Inputs'!O601</f>
        <v>0</v>
      </c>
      <c r="C299" s="13">
        <f>'JAM Inputs'!P601</f>
        <v>0</v>
      </c>
      <c r="D299" s="13">
        <f>'JAM Inputs'!Q601</f>
        <v>0</v>
      </c>
      <c r="E299" s="351" t="str">
        <f>'JAM Inputs'!G601</f>
        <v>ID</v>
      </c>
      <c r="F299" s="233">
        <f>VLOOKUP(E299,Factors!$B$3:$N$96,7,0)</f>
        <v>0</v>
      </c>
      <c r="G299" s="13">
        <f t="shared" si="4"/>
        <v>0</v>
      </c>
      <c r="H299" t="s">
        <v>3671</v>
      </c>
    </row>
    <row r="300" spans="1:8">
      <c r="A300" s="663" t="str">
        <f>'JAM Inputs'!D602</f>
        <v>395OR</v>
      </c>
      <c r="B300" s="13">
        <f>'JAM Inputs'!O602</f>
        <v>0</v>
      </c>
      <c r="C300" s="13">
        <f>'JAM Inputs'!P602</f>
        <v>0</v>
      </c>
      <c r="D300" s="13">
        <f>'JAM Inputs'!Q602</f>
        <v>0</v>
      </c>
      <c r="E300" s="351" t="str">
        <f>'JAM Inputs'!G602</f>
        <v>OR</v>
      </c>
      <c r="F300" s="233">
        <f>VLOOKUP(E300,Factors!$B$3:$N$96,7,0)</f>
        <v>0</v>
      </c>
      <c r="G300" s="13">
        <f t="shared" si="4"/>
        <v>0</v>
      </c>
      <c r="H300" t="s">
        <v>3671</v>
      </c>
    </row>
    <row r="301" spans="1:8">
      <c r="A301" s="663" t="str">
        <f>'JAM Inputs'!D603</f>
        <v>395SE</v>
      </c>
      <c r="B301" s="13">
        <f>'JAM Inputs'!O603</f>
        <v>0</v>
      </c>
      <c r="C301" s="13">
        <f>'JAM Inputs'!P603</f>
        <v>0</v>
      </c>
      <c r="D301" s="13">
        <f>'JAM Inputs'!Q603</f>
        <v>0</v>
      </c>
      <c r="E301" s="351" t="str">
        <f>'JAM Inputs'!G603</f>
        <v>SE</v>
      </c>
      <c r="F301" s="233">
        <f>VLOOKUP(E301,Factors!$B$3:$N$96,7,0)</f>
        <v>0.429533673391716</v>
      </c>
      <c r="G301" s="13">
        <f t="shared" si="4"/>
        <v>0</v>
      </c>
      <c r="H301" t="s">
        <v>3671</v>
      </c>
    </row>
    <row r="302" spans="1:8">
      <c r="A302" s="663" t="str">
        <f>'JAM Inputs'!D604</f>
        <v>395SG</v>
      </c>
      <c r="B302" s="13">
        <f>'JAM Inputs'!O604</f>
        <v>0</v>
      </c>
      <c r="C302" s="13">
        <f>'JAM Inputs'!P604</f>
        <v>0</v>
      </c>
      <c r="D302" s="13">
        <f>'JAM Inputs'!Q604</f>
        <v>0</v>
      </c>
      <c r="E302" s="351" t="str">
        <f>'JAM Inputs'!G604</f>
        <v>SG</v>
      </c>
      <c r="F302" s="233">
        <f>VLOOKUP(E302,Factors!$B$3:$N$96,7,0)</f>
        <v>0.4315468104876492</v>
      </c>
      <c r="G302" s="13">
        <f t="shared" si="4"/>
        <v>0</v>
      </c>
      <c r="H302" t="s">
        <v>3671</v>
      </c>
    </row>
    <row r="303" spans="1:8">
      <c r="A303" s="663" t="str">
        <f>'JAM Inputs'!D605</f>
        <v>395SO</v>
      </c>
      <c r="B303" s="13">
        <f>'JAM Inputs'!O605</f>
        <v>0</v>
      </c>
      <c r="C303" s="13">
        <f>'JAM Inputs'!P605</f>
        <v>0</v>
      </c>
      <c r="D303" s="13">
        <f>'JAM Inputs'!Q605</f>
        <v>0</v>
      </c>
      <c r="E303" s="351" t="str">
        <f>'JAM Inputs'!G605</f>
        <v>SO</v>
      </c>
      <c r="F303" s="233">
        <f>VLOOKUP(E303,Factors!$B$3:$N$96,7,0)</f>
        <v>0.42853606113710269</v>
      </c>
      <c r="G303" s="13">
        <f t="shared" si="4"/>
        <v>0</v>
      </c>
      <c r="H303" t="s">
        <v>3671</v>
      </c>
    </row>
    <row r="304" spans="1:8">
      <c r="A304" s="663" t="str">
        <f>'JAM Inputs'!D606</f>
        <v>395SSGCH</v>
      </c>
      <c r="B304" s="13">
        <f>'JAM Inputs'!O606</f>
        <v>0</v>
      </c>
      <c r="C304" s="13">
        <f>'JAM Inputs'!P606</f>
        <v>0</v>
      </c>
      <c r="D304" s="13">
        <f>'JAM Inputs'!Q606</f>
        <v>0</v>
      </c>
      <c r="E304" s="351" t="str">
        <f>'JAM Inputs'!G606</f>
        <v>SSGCH</v>
      </c>
      <c r="F304" s="233">
        <f>VLOOKUP(E304,Factors!$B$3:$N$96,7,0)</f>
        <v>0.41887921678867224</v>
      </c>
      <c r="G304" s="13">
        <f t="shared" si="4"/>
        <v>0</v>
      </c>
      <c r="H304" t="s">
        <v>3671</v>
      </c>
    </row>
    <row r="305" spans="1:8">
      <c r="A305" s="663" t="str">
        <f>'JAM Inputs'!D607</f>
        <v>395SSGCT</v>
      </c>
      <c r="B305" s="13">
        <f>'JAM Inputs'!O607</f>
        <v>0</v>
      </c>
      <c r="C305" s="13">
        <f>'JAM Inputs'!P607</f>
        <v>0</v>
      </c>
      <c r="D305" s="13">
        <f>'JAM Inputs'!Q607</f>
        <v>0</v>
      </c>
      <c r="E305" s="351" t="str">
        <f>'JAM Inputs'!G607</f>
        <v>SSGCT</v>
      </c>
      <c r="F305" s="233">
        <f>VLOOKUP(E305,Factors!$B$3:$N$96,7,0)</f>
        <v>0.431819766568593</v>
      </c>
      <c r="G305" s="13">
        <f t="shared" si="4"/>
        <v>0</v>
      </c>
      <c r="H305" t="s">
        <v>3671</v>
      </c>
    </row>
    <row r="306" spans="1:8">
      <c r="A306" s="663" t="str">
        <f>'JAM Inputs'!D608</f>
        <v>395UT</v>
      </c>
      <c r="B306" s="13">
        <f>'JAM Inputs'!O608</f>
        <v>0</v>
      </c>
      <c r="C306" s="13">
        <f>'JAM Inputs'!P608</f>
        <v>0</v>
      </c>
      <c r="D306" s="13">
        <f>'JAM Inputs'!Q608</f>
        <v>0</v>
      </c>
      <c r="E306" s="351" t="str">
        <f>'JAM Inputs'!G608</f>
        <v>UT</v>
      </c>
      <c r="F306" s="233">
        <f>VLOOKUP(E306,Factors!$B$3:$N$96,7,0)</f>
        <v>1</v>
      </c>
      <c r="G306" s="13">
        <f t="shared" si="4"/>
        <v>0</v>
      </c>
      <c r="H306" t="s">
        <v>3671</v>
      </c>
    </row>
    <row r="307" spans="1:8">
      <c r="A307" s="663" t="str">
        <f>'JAM Inputs'!D609</f>
        <v>395WA</v>
      </c>
      <c r="B307" s="13">
        <f>'JAM Inputs'!O609</f>
        <v>0</v>
      </c>
      <c r="C307" s="13">
        <f>'JAM Inputs'!P609</f>
        <v>0</v>
      </c>
      <c r="D307" s="13">
        <f>'JAM Inputs'!Q609</f>
        <v>0</v>
      </c>
      <c r="E307" s="351" t="str">
        <f>'JAM Inputs'!G609</f>
        <v>WA</v>
      </c>
      <c r="F307" s="233">
        <f>VLOOKUP(E307,Factors!$B$3:$N$96,7,0)</f>
        <v>0</v>
      </c>
      <c r="G307" s="13">
        <f t="shared" si="4"/>
        <v>0</v>
      </c>
      <c r="H307" t="s">
        <v>3671</v>
      </c>
    </row>
    <row r="308" spans="1:8">
      <c r="A308" s="663" t="str">
        <f>'JAM Inputs'!D610</f>
        <v>395WYP</v>
      </c>
      <c r="B308" s="13">
        <f>'JAM Inputs'!O610</f>
        <v>0</v>
      </c>
      <c r="C308" s="13">
        <f>'JAM Inputs'!P610</f>
        <v>0</v>
      </c>
      <c r="D308" s="13">
        <f>'JAM Inputs'!Q610</f>
        <v>0</v>
      </c>
      <c r="E308" s="351" t="str">
        <f>'JAM Inputs'!G610</f>
        <v>WYP</v>
      </c>
      <c r="F308" s="233">
        <f>VLOOKUP(E308,Factors!$B$3:$N$96,7,0)</f>
        <v>0</v>
      </c>
      <c r="G308" s="13">
        <f t="shared" si="4"/>
        <v>0</v>
      </c>
      <c r="H308" t="s">
        <v>3671</v>
      </c>
    </row>
    <row r="309" spans="1:8">
      <c r="A309" s="663" t="str">
        <f>'JAM Inputs'!D611</f>
        <v>395WYU</v>
      </c>
      <c r="B309" s="13">
        <f>'JAM Inputs'!O611</f>
        <v>0</v>
      </c>
      <c r="C309" s="13">
        <f>'JAM Inputs'!P611</f>
        <v>0</v>
      </c>
      <c r="D309" s="13">
        <f>'JAM Inputs'!Q611</f>
        <v>0</v>
      </c>
      <c r="E309" s="351" t="str">
        <f>'JAM Inputs'!G611</f>
        <v>WYU</v>
      </c>
      <c r="F309" s="233">
        <f>VLOOKUP(E309,Factors!$B$3:$N$96,7,0)</f>
        <v>0</v>
      </c>
      <c r="G309" s="13">
        <f t="shared" si="4"/>
        <v>0</v>
      </c>
      <c r="H309" t="s">
        <v>3671</v>
      </c>
    </row>
    <row r="310" spans="1:8">
      <c r="A310" s="663" t="str">
        <f>'JAM Inputs'!D612</f>
        <v>396CA</v>
      </c>
      <c r="B310" s="13">
        <f>'JAM Inputs'!O612</f>
        <v>0</v>
      </c>
      <c r="C310" s="13">
        <f>'JAM Inputs'!P612</f>
        <v>0</v>
      </c>
      <c r="D310" s="13">
        <f>'JAM Inputs'!Q612</f>
        <v>0</v>
      </c>
      <c r="E310" s="351" t="str">
        <f>'JAM Inputs'!G612</f>
        <v>CA</v>
      </c>
      <c r="F310" s="233">
        <f>VLOOKUP(E310,Factors!$B$3:$N$96,7,0)</f>
        <v>0</v>
      </c>
      <c r="G310" s="13">
        <f t="shared" si="4"/>
        <v>0</v>
      </c>
      <c r="H310" t="s">
        <v>3671</v>
      </c>
    </row>
    <row r="311" spans="1:8">
      <c r="A311" s="663" t="str">
        <f>'JAM Inputs'!D613</f>
        <v>396DGP</v>
      </c>
      <c r="B311" s="13">
        <f>'JAM Inputs'!O613</f>
        <v>0</v>
      </c>
      <c r="C311" s="13">
        <f>'JAM Inputs'!P613</f>
        <v>0</v>
      </c>
      <c r="D311" s="13">
        <f>'JAM Inputs'!Q613</f>
        <v>0</v>
      </c>
      <c r="E311" s="351" t="str">
        <f>'JAM Inputs'!G613</f>
        <v>SG</v>
      </c>
      <c r="F311" s="233">
        <f>VLOOKUP(E311,Factors!$B$3:$N$96,7,0)</f>
        <v>0.4315468104876492</v>
      </c>
      <c r="G311" s="13">
        <f t="shared" si="4"/>
        <v>0</v>
      </c>
      <c r="H311" t="s">
        <v>3671</v>
      </c>
    </row>
    <row r="312" spans="1:8">
      <c r="A312" s="663" t="str">
        <f>'JAM Inputs'!D614</f>
        <v>396DGU</v>
      </c>
      <c r="B312" s="13">
        <f>'JAM Inputs'!O614</f>
        <v>0</v>
      </c>
      <c r="C312" s="13">
        <f>'JAM Inputs'!P614</f>
        <v>0</v>
      </c>
      <c r="D312" s="13">
        <f>'JAM Inputs'!Q614</f>
        <v>0</v>
      </c>
      <c r="E312" s="351" t="str">
        <f>'JAM Inputs'!G614</f>
        <v>SG</v>
      </c>
      <c r="F312" s="233">
        <f>VLOOKUP(E312,Factors!$B$3:$N$96,7,0)</f>
        <v>0.4315468104876492</v>
      </c>
      <c r="G312" s="13">
        <f t="shared" si="4"/>
        <v>0</v>
      </c>
      <c r="H312" t="s">
        <v>3671</v>
      </c>
    </row>
    <row r="313" spans="1:8">
      <c r="A313" s="663" t="str">
        <f>'JAM Inputs'!D615</f>
        <v>396ID</v>
      </c>
      <c r="B313" s="13">
        <f>'JAM Inputs'!O615</f>
        <v>0</v>
      </c>
      <c r="C313" s="13">
        <f>'JAM Inputs'!P615</f>
        <v>0</v>
      </c>
      <c r="D313" s="13">
        <f>'JAM Inputs'!Q615</f>
        <v>0</v>
      </c>
      <c r="E313" s="351" t="str">
        <f>'JAM Inputs'!G615</f>
        <v>ID</v>
      </c>
      <c r="F313" s="233">
        <f>VLOOKUP(E313,Factors!$B$3:$N$96,7,0)</f>
        <v>0</v>
      </c>
      <c r="G313" s="13">
        <f t="shared" si="4"/>
        <v>0</v>
      </c>
      <c r="H313" t="s">
        <v>3671</v>
      </c>
    </row>
    <row r="314" spans="1:8">
      <c r="A314" s="663" t="str">
        <f>'JAM Inputs'!D616</f>
        <v>396OR</v>
      </c>
      <c r="B314" s="13">
        <f>'JAM Inputs'!O616</f>
        <v>0</v>
      </c>
      <c r="C314" s="13">
        <f>'JAM Inputs'!P616</f>
        <v>0</v>
      </c>
      <c r="D314" s="13">
        <f>'JAM Inputs'!Q616</f>
        <v>0</v>
      </c>
      <c r="E314" s="351" t="str">
        <f>'JAM Inputs'!G616</f>
        <v>OR</v>
      </c>
      <c r="F314" s="233">
        <f>VLOOKUP(E314,Factors!$B$3:$N$96,7,0)</f>
        <v>0</v>
      </c>
      <c r="G314" s="13">
        <f t="shared" si="4"/>
        <v>0</v>
      </c>
      <c r="H314" t="s">
        <v>3671</v>
      </c>
    </row>
    <row r="315" spans="1:8">
      <c r="A315" s="663" t="str">
        <f>'JAM Inputs'!D617</f>
        <v>396SE</v>
      </c>
      <c r="B315" s="13">
        <f>'JAM Inputs'!O617</f>
        <v>0</v>
      </c>
      <c r="C315" s="13">
        <f>'JAM Inputs'!P617</f>
        <v>0</v>
      </c>
      <c r="D315" s="13">
        <f>'JAM Inputs'!Q617</f>
        <v>0</v>
      </c>
      <c r="E315" s="351" t="str">
        <f>'JAM Inputs'!G617</f>
        <v>SE</v>
      </c>
      <c r="F315" s="233">
        <f>VLOOKUP(E315,Factors!$B$3:$N$96,7,0)</f>
        <v>0.429533673391716</v>
      </c>
      <c r="G315" s="13">
        <f t="shared" ref="G315:G324" si="5">F315*D315</f>
        <v>0</v>
      </c>
      <c r="H315" t="s">
        <v>3671</v>
      </c>
    </row>
    <row r="316" spans="1:8">
      <c r="A316" s="663" t="str">
        <f>'JAM Inputs'!D618</f>
        <v>396SG</v>
      </c>
      <c r="B316" s="13">
        <f>'JAM Inputs'!O618</f>
        <v>0</v>
      </c>
      <c r="C316" s="13">
        <f>'JAM Inputs'!P618</f>
        <v>0</v>
      </c>
      <c r="D316" s="13">
        <f>'JAM Inputs'!Q618</f>
        <v>0</v>
      </c>
      <c r="E316" s="351" t="str">
        <f>'JAM Inputs'!G618</f>
        <v>SG</v>
      </c>
      <c r="F316" s="233">
        <f>VLOOKUP(E316,Factors!$B$3:$N$96,7,0)</f>
        <v>0.4315468104876492</v>
      </c>
      <c r="G316" s="13">
        <f t="shared" si="5"/>
        <v>0</v>
      </c>
      <c r="H316" t="s">
        <v>3671</v>
      </c>
    </row>
    <row r="317" spans="1:8">
      <c r="A317" s="663" t="str">
        <f>'JAM Inputs'!D619</f>
        <v>396SO</v>
      </c>
      <c r="B317" s="13">
        <f>'JAM Inputs'!O619</f>
        <v>0</v>
      </c>
      <c r="C317" s="13">
        <f>'JAM Inputs'!P619</f>
        <v>0</v>
      </c>
      <c r="D317" s="13">
        <f>'JAM Inputs'!Q619</f>
        <v>0</v>
      </c>
      <c r="E317" s="351" t="str">
        <f>'JAM Inputs'!G619</f>
        <v>SO</v>
      </c>
      <c r="F317" s="233">
        <f>VLOOKUP(E317,Factors!$B$3:$N$96,7,0)</f>
        <v>0.42853606113710269</v>
      </c>
      <c r="G317" s="13">
        <f t="shared" si="5"/>
        <v>0</v>
      </c>
      <c r="H317" t="s">
        <v>3671</v>
      </c>
    </row>
    <row r="318" spans="1:8">
      <c r="A318" s="663" t="str">
        <f>'JAM Inputs'!D620</f>
        <v>396SSGCH</v>
      </c>
      <c r="B318" s="13">
        <f>'JAM Inputs'!O620</f>
        <v>0</v>
      </c>
      <c r="C318" s="13">
        <f>'JAM Inputs'!P620</f>
        <v>0</v>
      </c>
      <c r="D318" s="13">
        <f>'JAM Inputs'!Q620</f>
        <v>0</v>
      </c>
      <c r="E318" s="351" t="str">
        <f>'JAM Inputs'!G620</f>
        <v>SSGCH</v>
      </c>
      <c r="F318" s="233">
        <f>VLOOKUP(E318,Factors!$B$3:$N$96,7,0)</f>
        <v>0.41887921678867224</v>
      </c>
      <c r="G318" s="13">
        <f t="shared" si="5"/>
        <v>0</v>
      </c>
      <c r="H318" t="s">
        <v>3671</v>
      </c>
    </row>
    <row r="319" spans="1:8">
      <c r="A319" s="663" t="str">
        <f>'JAM Inputs'!D621</f>
        <v>396UT</v>
      </c>
      <c r="B319" s="13">
        <f>'JAM Inputs'!O621</f>
        <v>0</v>
      </c>
      <c r="C319" s="13">
        <f>'JAM Inputs'!P621</f>
        <v>0</v>
      </c>
      <c r="D319" s="13">
        <f>'JAM Inputs'!Q621</f>
        <v>0</v>
      </c>
      <c r="E319" s="351" t="str">
        <f>'JAM Inputs'!G621</f>
        <v>UT</v>
      </c>
      <c r="F319" s="233">
        <f>VLOOKUP(E319,Factors!$B$3:$N$96,7,0)</f>
        <v>1</v>
      </c>
      <c r="G319" s="13">
        <f t="shared" si="5"/>
        <v>0</v>
      </c>
      <c r="H319" t="s">
        <v>3671</v>
      </c>
    </row>
    <row r="320" spans="1:8">
      <c r="A320" s="663" t="str">
        <f>'JAM Inputs'!D622</f>
        <v>396WA</v>
      </c>
      <c r="B320" s="13">
        <f>'JAM Inputs'!O622</f>
        <v>0</v>
      </c>
      <c r="C320" s="13">
        <f>'JAM Inputs'!P622</f>
        <v>0</v>
      </c>
      <c r="D320" s="13">
        <f>'JAM Inputs'!Q622</f>
        <v>0</v>
      </c>
      <c r="E320" s="351" t="str">
        <f>'JAM Inputs'!G622</f>
        <v>WA</v>
      </c>
      <c r="F320" s="233">
        <f>VLOOKUP(E320,Factors!$B$3:$N$96,7,0)</f>
        <v>0</v>
      </c>
      <c r="G320" s="13">
        <f t="shared" si="5"/>
        <v>0</v>
      </c>
      <c r="H320" t="s">
        <v>3671</v>
      </c>
    </row>
    <row r="321" spans="1:8">
      <c r="A321" s="663" t="str">
        <f>'JAM Inputs'!D623</f>
        <v>396WYP</v>
      </c>
      <c r="B321" s="13">
        <f>'JAM Inputs'!O623</f>
        <v>0</v>
      </c>
      <c r="C321" s="13">
        <f>'JAM Inputs'!P623</f>
        <v>0</v>
      </c>
      <c r="D321" s="13">
        <f>'JAM Inputs'!Q623</f>
        <v>0</v>
      </c>
      <c r="E321" s="351" t="str">
        <f>'JAM Inputs'!G623</f>
        <v>WYP</v>
      </c>
      <c r="F321" s="233">
        <f>VLOOKUP(E321,Factors!$B$3:$N$96,7,0)</f>
        <v>0</v>
      </c>
      <c r="G321" s="13">
        <f t="shared" si="5"/>
        <v>0</v>
      </c>
      <c r="H321" t="s">
        <v>3671</v>
      </c>
    </row>
    <row r="322" spans="1:8">
      <c r="A322" s="663" t="str">
        <f>'JAM Inputs'!D624</f>
        <v>396WYU</v>
      </c>
      <c r="B322" s="13">
        <f>'JAM Inputs'!O624</f>
        <v>0</v>
      </c>
      <c r="C322" s="13">
        <f>'JAM Inputs'!P624</f>
        <v>0</v>
      </c>
      <c r="D322" s="13">
        <f>'JAM Inputs'!Q624</f>
        <v>0</v>
      </c>
      <c r="E322" s="351" t="str">
        <f>'JAM Inputs'!G624</f>
        <v>WYU</v>
      </c>
      <c r="F322" s="233">
        <f>VLOOKUP(E322,Factors!$B$3:$N$96,7,0)</f>
        <v>0</v>
      </c>
      <c r="G322" s="13">
        <f t="shared" si="5"/>
        <v>0</v>
      </c>
      <c r="H322" t="s">
        <v>3671</v>
      </c>
    </row>
    <row r="323" spans="1:8">
      <c r="A323" s="663" t="str">
        <f>'JAM Inputs'!D625</f>
        <v>397CA</v>
      </c>
      <c r="B323" s="13">
        <f>'JAM Inputs'!O625</f>
        <v>4201461.8962295018</v>
      </c>
      <c r="C323" s="13">
        <f>'JAM Inputs'!P625</f>
        <v>2612430.3900365084</v>
      </c>
      <c r="D323" s="13">
        <f>'JAM Inputs'!Q625</f>
        <v>-1589031.5061929934</v>
      </c>
      <c r="E323" s="351" t="str">
        <f>'JAM Inputs'!G625</f>
        <v>CA</v>
      </c>
      <c r="F323" s="233">
        <f>VLOOKUP(E323,Factors!$B$3:$N$96,7,0)</f>
        <v>0</v>
      </c>
      <c r="G323" s="13">
        <f t="shared" si="5"/>
        <v>0</v>
      </c>
      <c r="H323" t="s">
        <v>3671</v>
      </c>
    </row>
    <row r="324" spans="1:8">
      <c r="A324" s="663" t="str">
        <f>'JAM Inputs'!D626</f>
        <v>397CN</v>
      </c>
      <c r="B324" s="13">
        <f>'JAM Inputs'!O626</f>
        <v>-2484456.893460568</v>
      </c>
      <c r="C324" s="13">
        <f>'JAM Inputs'!P626</f>
        <v>-744390.19380384311</v>
      </c>
      <c r="D324" s="13">
        <f>'JAM Inputs'!Q626</f>
        <v>1740066.6996567249</v>
      </c>
      <c r="E324" s="351" t="str">
        <f>'JAM Inputs'!G626</f>
        <v>CN</v>
      </c>
      <c r="F324" s="233">
        <f>VLOOKUP(E324,Factors!$B$3:$N$96,7,0)</f>
        <v>0.49892765457990973</v>
      </c>
      <c r="G324" s="13">
        <f t="shared" si="5"/>
        <v>868167.39727233397</v>
      </c>
      <c r="H324" t="s">
        <v>3671</v>
      </c>
    </row>
    <row r="325" spans="1:8">
      <c r="A325" s="663" t="str">
        <f>'JAM Inputs'!D627</f>
        <v>397DGP</v>
      </c>
      <c r="B325" s="13">
        <f>'JAM Inputs'!O627</f>
        <v>-2618332.7423891844</v>
      </c>
      <c r="C325" s="13">
        <f>'JAM Inputs'!P627</f>
        <v>-2660725.4120023972</v>
      </c>
      <c r="D325" s="13">
        <f>'JAM Inputs'!Q627</f>
        <v>-42392.669613212813</v>
      </c>
      <c r="E325" s="351" t="str">
        <f>'JAM Inputs'!G627</f>
        <v>SG</v>
      </c>
      <c r="F325" s="233">
        <f>VLOOKUP(E325,Factors!$B$3:$N$96,7,0)</f>
        <v>0.4315468104876492</v>
      </c>
      <c r="G325" s="13">
        <f t="shared" ref="G325:G340" si="6">F325*D325</f>
        <v>-18294.421359638676</v>
      </c>
      <c r="H325" t="s">
        <v>3671</v>
      </c>
    </row>
    <row r="326" spans="1:8">
      <c r="A326" s="663" t="str">
        <f>'JAM Inputs'!D628</f>
        <v>397DGU</v>
      </c>
      <c r="B326" s="13">
        <f>'JAM Inputs'!O628</f>
        <v>-5917167.0311574358</v>
      </c>
      <c r="C326" s="13">
        <f>'JAM Inputs'!P628</f>
        <v>-6277477.2101631779</v>
      </c>
      <c r="D326" s="13">
        <f>'JAM Inputs'!Q628</f>
        <v>-360310.17900574207</v>
      </c>
      <c r="E326" s="351" t="str">
        <f>'JAM Inputs'!G628</f>
        <v>SG</v>
      </c>
      <c r="F326" s="233">
        <f>VLOOKUP(E326,Factors!$B$3:$N$96,7,0)</f>
        <v>0.4315468104876492</v>
      </c>
      <c r="G326" s="13">
        <f t="shared" si="6"/>
        <v>-155490.70853616192</v>
      </c>
      <c r="H326" t="s">
        <v>3671</v>
      </c>
    </row>
    <row r="327" spans="1:8">
      <c r="A327" s="663" t="str">
        <f>'JAM Inputs'!D629</f>
        <v>397ID</v>
      </c>
      <c r="B327" s="13">
        <f>'JAM Inputs'!O629</f>
        <v>4422552.2384003699</v>
      </c>
      <c r="C327" s="13">
        <f>'JAM Inputs'!P629</f>
        <v>5524856.7101870999</v>
      </c>
      <c r="D327" s="13">
        <f>'JAM Inputs'!Q629</f>
        <v>1102304.47178673</v>
      </c>
      <c r="E327" s="351" t="str">
        <f>'JAM Inputs'!G629</f>
        <v>ID</v>
      </c>
      <c r="F327" s="233">
        <f>VLOOKUP(E327,Factors!$B$3:$N$96,7,0)</f>
        <v>0</v>
      </c>
      <c r="G327" s="13">
        <f t="shared" si="6"/>
        <v>0</v>
      </c>
      <c r="H327" t="s">
        <v>3671</v>
      </c>
    </row>
    <row r="328" spans="1:8">
      <c r="A328" s="663" t="str">
        <f>'JAM Inputs'!D630</f>
        <v>397OR</v>
      </c>
      <c r="B328" s="13">
        <f>'JAM Inputs'!O630</f>
        <v>24189747.534956843</v>
      </c>
      <c r="C328" s="13">
        <f>'JAM Inputs'!P630</f>
        <v>22696830.602921516</v>
      </c>
      <c r="D328" s="13">
        <f>'JAM Inputs'!Q630</f>
        <v>-1492916.932035327</v>
      </c>
      <c r="E328" s="351" t="str">
        <f>'JAM Inputs'!G630</f>
        <v>OR</v>
      </c>
      <c r="F328" s="233">
        <f>VLOOKUP(E328,Factors!$B$3:$N$96,7,0)</f>
        <v>0</v>
      </c>
      <c r="G328" s="13">
        <f t="shared" si="6"/>
        <v>0</v>
      </c>
      <c r="H328" t="s">
        <v>3671</v>
      </c>
    </row>
    <row r="329" spans="1:8">
      <c r="A329" s="663" t="str">
        <f>'JAM Inputs'!D631</f>
        <v>397SE</v>
      </c>
      <c r="B329" s="13">
        <f>'JAM Inputs'!O631</f>
        <v>-104175.40076316614</v>
      </c>
      <c r="C329" s="13">
        <f>'JAM Inputs'!P631</f>
        <v>-90807.980923474068</v>
      </c>
      <c r="D329" s="13">
        <f>'JAM Inputs'!Q631</f>
        <v>13367.419839692069</v>
      </c>
      <c r="E329" s="351" t="str">
        <f>'JAM Inputs'!G631</f>
        <v>SE</v>
      </c>
      <c r="F329" s="233">
        <f>VLOOKUP(E329,Factors!$B$3:$N$96,7,0)</f>
        <v>0.429533673391716</v>
      </c>
      <c r="G329" s="13">
        <f t="shared" si="6"/>
        <v>5741.7569475122382</v>
      </c>
      <c r="H329" t="s">
        <v>3671</v>
      </c>
    </row>
    <row r="330" spans="1:8">
      <c r="A330" s="663" t="str">
        <f>'JAM Inputs'!D632</f>
        <v>397SG</v>
      </c>
      <c r="B330" s="13">
        <f>'JAM Inputs'!O632</f>
        <v>17978966.956085771</v>
      </c>
      <c r="C330" s="13">
        <f>'JAM Inputs'!P632</f>
        <v>19142880.982462615</v>
      </c>
      <c r="D330" s="13">
        <f>'JAM Inputs'!Q632</f>
        <v>1163914.0263768435</v>
      </c>
      <c r="E330" s="351" t="str">
        <f>'JAM Inputs'!G632</f>
        <v>SG</v>
      </c>
      <c r="F330" s="233">
        <f>VLOOKUP(E330,Factors!$B$3:$N$96,7,0)</f>
        <v>0.4315468104876492</v>
      </c>
      <c r="G330" s="13">
        <f t="shared" si="6"/>
        <v>502283.38576476439</v>
      </c>
      <c r="H330" t="s">
        <v>3671</v>
      </c>
    </row>
    <row r="331" spans="1:8">
      <c r="A331" s="663" t="str">
        <f>'JAM Inputs'!D633</f>
        <v>397SO</v>
      </c>
      <c r="B331" s="13">
        <f>'JAM Inputs'!O633</f>
        <v>-1860344.8974922299</v>
      </c>
      <c r="C331" s="13">
        <f>'JAM Inputs'!P633</f>
        <v>6262506.4378750622</v>
      </c>
      <c r="D331" s="13">
        <f>'JAM Inputs'!Q633</f>
        <v>8122851.3353672922</v>
      </c>
      <c r="E331" s="351" t="str">
        <f>'JAM Inputs'!G633</f>
        <v>SO</v>
      </c>
      <c r="F331" s="233">
        <f>VLOOKUP(E331,Factors!$B$3:$N$96,7,0)</f>
        <v>0.42853606113710269</v>
      </c>
      <c r="G331" s="13">
        <f t="shared" si="6"/>
        <v>3480934.7164605539</v>
      </c>
      <c r="H331" t="s">
        <v>3671</v>
      </c>
    </row>
    <row r="332" spans="1:8">
      <c r="A332" s="663" t="str">
        <f>'JAM Inputs'!D634</f>
        <v>397SSGCH</v>
      </c>
      <c r="B332" s="13">
        <f>'JAM Inputs'!O634</f>
        <v>-735244.84859420359</v>
      </c>
      <c r="C332" s="13">
        <f>'JAM Inputs'!P634</f>
        <v>-366321.96173024643</v>
      </c>
      <c r="D332" s="13">
        <f>'JAM Inputs'!Q634</f>
        <v>368922.88686395716</v>
      </c>
      <c r="E332" s="351" t="str">
        <f>'JAM Inputs'!G634</f>
        <v>SG</v>
      </c>
      <c r="F332" s="233">
        <f>VLOOKUP(E332,Factors!$B$3:$N$96,7,0)</f>
        <v>0.4315468104876492</v>
      </c>
      <c r="G332" s="13">
        <f t="shared" si="6"/>
        <v>159207.49514203655</v>
      </c>
      <c r="H332" t="s">
        <v>3671</v>
      </c>
    </row>
    <row r="333" spans="1:8">
      <c r="A333" s="663" t="str">
        <f>'JAM Inputs'!D635</f>
        <v>397SSGCT</v>
      </c>
      <c r="B333" s="13">
        <f>'JAM Inputs'!O635</f>
        <v>-10980.011082683777</v>
      </c>
      <c r="C333" s="13">
        <f>'JAM Inputs'!P635</f>
        <v>-4963.9048376517021</v>
      </c>
      <c r="D333" s="13">
        <f>'JAM Inputs'!Q635</f>
        <v>6016.1062450320751</v>
      </c>
      <c r="E333" s="351" t="str">
        <f>'JAM Inputs'!G635</f>
        <v>SG</v>
      </c>
      <c r="F333" s="233">
        <f>VLOOKUP(E333,Factors!$B$3:$N$96,7,0)</f>
        <v>0.4315468104876492</v>
      </c>
      <c r="G333" s="13">
        <f t="shared" si="6"/>
        <v>2596.2314615984196</v>
      </c>
      <c r="H333" t="s">
        <v>3671</v>
      </c>
    </row>
    <row r="334" spans="1:8">
      <c r="A334" s="663" t="str">
        <f>'JAM Inputs'!D636</f>
        <v>397UT</v>
      </c>
      <c r="B334" s="13">
        <f>'JAM Inputs'!O636</f>
        <v>25126011.045663685</v>
      </c>
      <c r="C334" s="13">
        <f>'JAM Inputs'!P636</f>
        <v>23491136.45284754</v>
      </c>
      <c r="D334" s="13">
        <f>'JAM Inputs'!Q636</f>
        <v>-1634874.5928161442</v>
      </c>
      <c r="E334" s="351" t="str">
        <f>'JAM Inputs'!G636</f>
        <v>UT</v>
      </c>
      <c r="F334" s="233">
        <f>VLOOKUP(E334,Factors!$B$3:$N$96,7,0)</f>
        <v>1</v>
      </c>
      <c r="G334" s="13">
        <f t="shared" si="6"/>
        <v>-1634874.5928161442</v>
      </c>
      <c r="H334" t="s">
        <v>3671</v>
      </c>
    </row>
    <row r="335" spans="1:8">
      <c r="A335" s="663" t="str">
        <f>'JAM Inputs'!D637</f>
        <v>397WA</v>
      </c>
      <c r="B335" s="13">
        <f>'JAM Inputs'!O637</f>
        <v>4289266.8258947209</v>
      </c>
      <c r="C335" s="13">
        <f>'JAM Inputs'!P637</f>
        <v>4721005.8707242683</v>
      </c>
      <c r="D335" s="13">
        <f>'JAM Inputs'!Q637</f>
        <v>431739.04482954741</v>
      </c>
      <c r="E335" s="351" t="str">
        <f>'JAM Inputs'!G637</f>
        <v>WA</v>
      </c>
      <c r="F335" s="233">
        <f>VLOOKUP(E335,Factors!$B$3:$N$96,7,0)</f>
        <v>0</v>
      </c>
      <c r="G335" s="13">
        <f t="shared" si="6"/>
        <v>0</v>
      </c>
      <c r="H335" t="s">
        <v>3671</v>
      </c>
    </row>
    <row r="336" spans="1:8">
      <c r="A336" s="663" t="str">
        <f>'JAM Inputs'!D638</f>
        <v>397WYP</v>
      </c>
      <c r="B336" s="13">
        <f>'JAM Inputs'!O638</f>
        <v>11338016.926349699</v>
      </c>
      <c r="C336" s="13">
        <f>'JAM Inputs'!P638</f>
        <v>8135220.90969567</v>
      </c>
      <c r="D336" s="13">
        <f>'JAM Inputs'!Q638</f>
        <v>-3202796.0166540295</v>
      </c>
      <c r="E336" s="351" t="str">
        <f>'JAM Inputs'!G638</f>
        <v>WYP</v>
      </c>
      <c r="F336" s="233">
        <f>VLOOKUP(E336,Factors!$B$3:$N$96,7,0)</f>
        <v>0</v>
      </c>
      <c r="G336" s="13">
        <f t="shared" si="6"/>
        <v>0</v>
      </c>
      <c r="H336" t="s">
        <v>3671</v>
      </c>
    </row>
    <row r="337" spans="1:8">
      <c r="A337" s="663" t="str">
        <f>'JAM Inputs'!D639</f>
        <v>397WYU</v>
      </c>
      <c r="B337" s="13">
        <f>'JAM Inputs'!O639</f>
        <v>-964305.68411736935</v>
      </c>
      <c r="C337" s="13">
        <f>'JAM Inputs'!P639</f>
        <v>642393.97811799124</v>
      </c>
      <c r="D337" s="13">
        <f>'JAM Inputs'!Q639</f>
        <v>1606699.6622353606</v>
      </c>
      <c r="E337" s="351" t="str">
        <f>'JAM Inputs'!G639</f>
        <v>WYU</v>
      </c>
      <c r="F337" s="233">
        <f>VLOOKUP(E337,Factors!$B$3:$N$96,7,0)</f>
        <v>0</v>
      </c>
      <c r="G337" s="13">
        <f t="shared" si="6"/>
        <v>0</v>
      </c>
      <c r="H337" t="s">
        <v>3671</v>
      </c>
    </row>
    <row r="338" spans="1:8">
      <c r="A338" s="663" t="str">
        <f>'JAM Inputs'!D640</f>
        <v>398CA</v>
      </c>
      <c r="B338" s="13">
        <f>'JAM Inputs'!O640</f>
        <v>0</v>
      </c>
      <c r="C338" s="13">
        <f>'JAM Inputs'!P640</f>
        <v>0</v>
      </c>
      <c r="D338" s="13">
        <f>'JAM Inputs'!Q640</f>
        <v>0</v>
      </c>
      <c r="E338" s="351" t="str">
        <f>'JAM Inputs'!G640</f>
        <v>CA</v>
      </c>
      <c r="F338" s="233">
        <f>VLOOKUP(E338,Factors!$B$3:$N$96,7,0)</f>
        <v>0</v>
      </c>
      <c r="G338" s="13">
        <f t="shared" si="6"/>
        <v>0</v>
      </c>
      <c r="H338" t="s">
        <v>3671</v>
      </c>
    </row>
    <row r="339" spans="1:8">
      <c r="A339" s="663" t="str">
        <f>'JAM Inputs'!D641</f>
        <v>398CN</v>
      </c>
      <c r="B339" s="13">
        <f>'JAM Inputs'!O641</f>
        <v>0</v>
      </c>
      <c r="C339" s="13">
        <f>'JAM Inputs'!P641</f>
        <v>0</v>
      </c>
      <c r="D339" s="13">
        <f>'JAM Inputs'!Q641</f>
        <v>0</v>
      </c>
      <c r="E339" s="351" t="str">
        <f>'JAM Inputs'!G641</f>
        <v>CN</v>
      </c>
      <c r="F339" s="233">
        <f>VLOOKUP(E339,Factors!$B$3:$N$96,7,0)</f>
        <v>0.49892765457990973</v>
      </c>
      <c r="G339" s="13">
        <f t="shared" si="6"/>
        <v>0</v>
      </c>
      <c r="H339" t="s">
        <v>3671</v>
      </c>
    </row>
    <row r="340" spans="1:8">
      <c r="A340" s="663" t="str">
        <f>'JAM Inputs'!D642</f>
        <v>398ID</v>
      </c>
      <c r="B340" s="13">
        <f>'JAM Inputs'!O642</f>
        <v>0</v>
      </c>
      <c r="C340" s="13">
        <f>'JAM Inputs'!P642</f>
        <v>0</v>
      </c>
      <c r="D340" s="13">
        <f>'JAM Inputs'!Q642</f>
        <v>0</v>
      </c>
      <c r="E340" s="351" t="str">
        <f>'JAM Inputs'!G642</f>
        <v>ID</v>
      </c>
      <c r="F340" s="233">
        <f>VLOOKUP(E340,Factors!$B$3:$N$96,7,0)</f>
        <v>0</v>
      </c>
      <c r="G340" s="13">
        <f t="shared" si="6"/>
        <v>0</v>
      </c>
      <c r="H340" t="s">
        <v>3671</v>
      </c>
    </row>
    <row r="341" spans="1:8">
      <c r="A341" s="663" t="str">
        <f>'JAM Inputs'!D643</f>
        <v>398OR</v>
      </c>
      <c r="B341" s="13">
        <f>'JAM Inputs'!O643</f>
        <v>0</v>
      </c>
      <c r="C341" s="13">
        <f>'JAM Inputs'!P643</f>
        <v>0</v>
      </c>
      <c r="D341" s="13">
        <f>'JAM Inputs'!Q643</f>
        <v>0</v>
      </c>
      <c r="E341" s="351" t="str">
        <f>'JAM Inputs'!G643</f>
        <v>OR</v>
      </c>
      <c r="F341" s="233">
        <f>VLOOKUP(E341,Factors!$B$3:$N$96,7,0)</f>
        <v>0</v>
      </c>
      <c r="G341" s="13">
        <f t="shared" ref="G341:G349" si="7">F341*D341</f>
        <v>0</v>
      </c>
      <c r="H341" t="s">
        <v>3671</v>
      </c>
    </row>
    <row r="342" spans="1:8">
      <c r="A342" s="663" t="str">
        <f>'JAM Inputs'!D644</f>
        <v>398SE</v>
      </c>
      <c r="B342" s="13">
        <f>'JAM Inputs'!O644</f>
        <v>0</v>
      </c>
      <c r="C342" s="13">
        <f>'JAM Inputs'!P644</f>
        <v>0</v>
      </c>
      <c r="D342" s="13">
        <f>'JAM Inputs'!Q644</f>
        <v>0</v>
      </c>
      <c r="E342" s="351" t="str">
        <f>'JAM Inputs'!G644</f>
        <v>SE</v>
      </c>
      <c r="F342" s="233">
        <f>VLOOKUP(E342,Factors!$B$3:$N$96,7,0)</f>
        <v>0.429533673391716</v>
      </c>
      <c r="G342" s="13">
        <f t="shared" si="7"/>
        <v>0</v>
      </c>
      <c r="H342" t="s">
        <v>3671</v>
      </c>
    </row>
    <row r="343" spans="1:8">
      <c r="A343" s="663" t="str">
        <f>'JAM Inputs'!D645</f>
        <v>398SG</v>
      </c>
      <c r="B343" s="13">
        <f>'JAM Inputs'!O645</f>
        <v>0</v>
      </c>
      <c r="C343" s="13">
        <f>'JAM Inputs'!P645</f>
        <v>0</v>
      </c>
      <c r="D343" s="13">
        <f>'JAM Inputs'!Q645</f>
        <v>0</v>
      </c>
      <c r="E343" s="351" t="str">
        <f>'JAM Inputs'!G645</f>
        <v>SG</v>
      </c>
      <c r="F343" s="233">
        <f>VLOOKUP(E343,Factors!$B$3:$N$96,7,0)</f>
        <v>0.4315468104876492</v>
      </c>
      <c r="G343" s="13">
        <f t="shared" si="7"/>
        <v>0</v>
      </c>
      <c r="H343" t="s">
        <v>3671</v>
      </c>
    </row>
    <row r="344" spans="1:8">
      <c r="A344" s="663" t="str">
        <f>'JAM Inputs'!D646</f>
        <v>398SO</v>
      </c>
      <c r="B344" s="13">
        <f>'JAM Inputs'!O646</f>
        <v>0</v>
      </c>
      <c r="C344" s="13">
        <f>'JAM Inputs'!P646</f>
        <v>0</v>
      </c>
      <c r="D344" s="13">
        <f>'JAM Inputs'!Q646</f>
        <v>0</v>
      </c>
      <c r="E344" s="351" t="str">
        <f>'JAM Inputs'!G646</f>
        <v>SO</v>
      </c>
      <c r="F344" s="233">
        <f>VLOOKUP(E344,Factors!$B$3:$N$96,7,0)</f>
        <v>0.42853606113710269</v>
      </c>
      <c r="G344" s="13">
        <f t="shared" si="7"/>
        <v>0</v>
      </c>
      <c r="H344" t="s">
        <v>3671</v>
      </c>
    </row>
    <row r="345" spans="1:8">
      <c r="A345" s="663" t="str">
        <f>'JAM Inputs'!D647</f>
        <v>398UT</v>
      </c>
      <c r="B345" s="13">
        <f>'JAM Inputs'!O647</f>
        <v>0</v>
      </c>
      <c r="C345" s="13">
        <f>'JAM Inputs'!P647</f>
        <v>0</v>
      </c>
      <c r="D345" s="13">
        <f>'JAM Inputs'!Q647</f>
        <v>0</v>
      </c>
      <c r="E345" s="351" t="str">
        <f>'JAM Inputs'!G647</f>
        <v>UT</v>
      </c>
      <c r="F345" s="233">
        <f>VLOOKUP(E345,Factors!$B$3:$N$96,7,0)</f>
        <v>1</v>
      </c>
      <c r="G345" s="13">
        <f t="shared" si="7"/>
        <v>0</v>
      </c>
      <c r="H345" t="s">
        <v>3671</v>
      </c>
    </row>
    <row r="346" spans="1:8">
      <c r="A346" s="663" t="str">
        <f>'JAM Inputs'!D648</f>
        <v>398WA</v>
      </c>
      <c r="B346" s="13">
        <f>'JAM Inputs'!O648</f>
        <v>0</v>
      </c>
      <c r="C346" s="13">
        <f>'JAM Inputs'!P648</f>
        <v>0</v>
      </c>
      <c r="D346" s="13">
        <f>'JAM Inputs'!Q648</f>
        <v>0</v>
      </c>
      <c r="E346" s="351" t="str">
        <f>'JAM Inputs'!G648</f>
        <v>WA</v>
      </c>
      <c r="F346" s="233">
        <f>VLOOKUP(E346,Factors!$B$3:$N$96,7,0)</f>
        <v>0</v>
      </c>
      <c r="G346" s="13">
        <f t="shared" si="7"/>
        <v>0</v>
      </c>
      <c r="H346" t="s">
        <v>3671</v>
      </c>
    </row>
    <row r="347" spans="1:8">
      <c r="A347" s="663" t="str">
        <f>'JAM Inputs'!D649</f>
        <v>398WYP</v>
      </c>
      <c r="B347" s="13">
        <f>'JAM Inputs'!O649</f>
        <v>0</v>
      </c>
      <c r="C347" s="13">
        <f>'JAM Inputs'!P649</f>
        <v>0</v>
      </c>
      <c r="D347" s="13">
        <f>'JAM Inputs'!Q649</f>
        <v>0</v>
      </c>
      <c r="E347" s="351" t="str">
        <f>'JAM Inputs'!G649</f>
        <v>WYP</v>
      </c>
      <c r="F347" s="233">
        <f>VLOOKUP(E347,Factors!$B$3:$N$96,7,0)</f>
        <v>0</v>
      </c>
      <c r="G347" s="13">
        <f t="shared" si="7"/>
        <v>0</v>
      </c>
      <c r="H347" t="s">
        <v>3671</v>
      </c>
    </row>
    <row r="348" spans="1:8">
      <c r="A348" s="663" t="str">
        <f>'JAM Inputs'!D650</f>
        <v>398WYU</v>
      </c>
      <c r="B348" s="13">
        <f>'JAM Inputs'!O650</f>
        <v>0</v>
      </c>
      <c r="C348" s="13">
        <f>'JAM Inputs'!P650</f>
        <v>0</v>
      </c>
      <c r="D348" s="13">
        <f>'JAM Inputs'!Q650</f>
        <v>0</v>
      </c>
      <c r="E348" s="351" t="str">
        <f>'JAM Inputs'!G650</f>
        <v>WYU</v>
      </c>
      <c r="F348" s="233">
        <f>VLOOKUP(E348,Factors!$B$3:$N$96,7,0)</f>
        <v>0</v>
      </c>
      <c r="G348" s="13">
        <f t="shared" si="7"/>
        <v>0</v>
      </c>
      <c r="H348" t="s">
        <v>3671</v>
      </c>
    </row>
    <row r="349" spans="1:8">
      <c r="A349" s="663" t="str">
        <f>'JAM Inputs'!D651</f>
        <v>399SE</v>
      </c>
      <c r="B349" s="13">
        <f>'JAM Inputs'!O651</f>
        <v>10469018.489834487</v>
      </c>
      <c r="C349" s="13">
        <f>'JAM Inputs'!P651</f>
        <v>8184807.252825439</v>
      </c>
      <c r="D349" s="13">
        <f>'JAM Inputs'!Q651</f>
        <v>-2284211.2370090485</v>
      </c>
      <c r="E349" s="351" t="str">
        <f>'JAM Inputs'!G651</f>
        <v>SE</v>
      </c>
      <c r="F349" s="233">
        <f>VLOOKUP(E349,Factors!$B$3:$N$96,7,0)</f>
        <v>0.429533673391716</v>
      </c>
      <c r="G349" s="13">
        <f t="shared" si="7"/>
        <v>-981145.64343513222</v>
      </c>
      <c r="H349" t="s">
        <v>3671</v>
      </c>
    </row>
    <row r="350" spans="1:8" ht="13.5" thickBot="1">
      <c r="A350" s="661" t="s">
        <v>2013</v>
      </c>
      <c r="B350" s="662">
        <f>SUM(B13:B349)</f>
        <v>2185194243.9085522</v>
      </c>
      <c r="C350" s="662">
        <f t="shared" ref="C350:G350" si="8">SUM(C13:C349)</f>
        <v>2195566016.1039209</v>
      </c>
      <c r="D350" s="662">
        <f t="shared" si="8"/>
        <v>10371772.195368236</v>
      </c>
      <c r="E350" s="662"/>
      <c r="F350" s="662"/>
      <c r="G350" s="662">
        <f t="shared" si="8"/>
        <v>12233595.570948254</v>
      </c>
      <c r="H350" s="661"/>
    </row>
    <row r="351" spans="1:8" ht="13.5" thickTop="1">
      <c r="B351" s="13"/>
      <c r="C351" s="13"/>
      <c r="F351" s="233"/>
      <c r="G351" s="13"/>
    </row>
    <row r="352" spans="1:8">
      <c r="A352" s="669" t="s">
        <v>1466</v>
      </c>
      <c r="B352" s="13"/>
      <c r="C352" s="13"/>
      <c r="F352" s="233"/>
      <c r="G352" s="13"/>
    </row>
    <row r="353" spans="1:8">
      <c r="A353" s="663" t="str">
        <f>'JAM Inputs'!D299</f>
        <v>282SG</v>
      </c>
      <c r="B353" s="13">
        <f>'JAM Inputs'!O299</f>
        <v>-514511.53846153844</v>
      </c>
      <c r="C353" s="90">
        <f>'JAM Inputs'!P299</f>
        <v>-514511.53846153844</v>
      </c>
      <c r="D353" s="13">
        <f>'JAM Inputs'!Q299</f>
        <v>0</v>
      </c>
      <c r="E353" s="351" t="str">
        <f>'JAM Inputs'!G299</f>
        <v>SG</v>
      </c>
      <c r="F353" s="233">
        <f>VLOOKUP(E353,Factors!$B$3:$N$96,7,0)</f>
        <v>0.4315468104876492</v>
      </c>
      <c r="G353" s="13">
        <f>F353*D353</f>
        <v>0</v>
      </c>
      <c r="H353" t="s">
        <v>3671</v>
      </c>
    </row>
    <row r="354" spans="1:8">
      <c r="A354" s="663" t="str">
        <f>'JAM Inputs'!D824</f>
        <v>41010SG</v>
      </c>
      <c r="B354" s="13">
        <f>'JAM Inputs'!O824</f>
        <v>2172420</v>
      </c>
      <c r="C354" s="13">
        <f>'JAM Inputs'!P824</f>
        <v>2172420</v>
      </c>
      <c r="D354" s="13">
        <f>'JAM Inputs'!Q824</f>
        <v>0</v>
      </c>
      <c r="E354" s="351" t="str">
        <f>'JAM Inputs'!G824</f>
        <v>SG</v>
      </c>
      <c r="F354" s="233">
        <f>VLOOKUP(E354,Factors!$B$3:$N$96,7,0)</f>
        <v>0.4315468104876492</v>
      </c>
      <c r="G354" s="13">
        <f t="shared" ref="G354" si="9">F354*D354</f>
        <v>0</v>
      </c>
      <c r="H354" t="s">
        <v>3671</v>
      </c>
    </row>
    <row r="355" spans="1:8">
      <c r="A355" s="663" t="str">
        <f>'JAM Inputs'!D1293</f>
        <v>SCHMDTSG</v>
      </c>
      <c r="B355" s="13">
        <f>'JAM Inputs'!O1293</f>
        <v>5724279.362588902</v>
      </c>
      <c r="C355" s="13">
        <f>'JAM Inputs'!P1293</f>
        <v>5724279.362588902</v>
      </c>
      <c r="D355" s="13">
        <f>'JAM Inputs'!Q1293</f>
        <v>0</v>
      </c>
      <c r="E355" s="217" t="str">
        <f>'JAM Inputs'!G1293</f>
        <v>SG</v>
      </c>
      <c r="F355" s="233">
        <f>VLOOKUP(E355,Factors!$B$3:$N$96,7,0)</f>
        <v>0.4315468104876492</v>
      </c>
      <c r="G355" s="13">
        <f t="shared" ref="G355" si="10">F355*D355</f>
        <v>0</v>
      </c>
      <c r="H355" t="s">
        <v>3671</v>
      </c>
    </row>
    <row r="356" spans="1:8" ht="13.5" thickBot="1">
      <c r="A356" s="661" t="s">
        <v>2014</v>
      </c>
      <c r="B356" s="662">
        <f>SUM(B353:B355)</f>
        <v>7382187.824127363</v>
      </c>
      <c r="C356" s="662">
        <f>SUM(C353:C355)</f>
        <v>7382187.824127363</v>
      </c>
      <c r="D356" s="662">
        <f>SUM(D353:D355)</f>
        <v>0</v>
      </c>
      <c r="E356" s="662"/>
      <c r="F356" s="662"/>
      <c r="G356" s="662">
        <f>SUM(G353:G355)</f>
        <v>0</v>
      </c>
      <c r="H356" s="662">
        <f>SUM(H13:H354)</f>
        <v>0</v>
      </c>
    </row>
    <row r="357" spans="1:8" ht="13.5" thickTop="1">
      <c r="B357" s="13"/>
      <c r="C357" s="90"/>
      <c r="E357" s="217"/>
      <c r="F357" s="217"/>
      <c r="G357" s="13"/>
      <c r="H357" s="13"/>
    </row>
    <row r="358" spans="1:8" ht="13.5" thickBot="1">
      <c r="A358" s="661" t="s">
        <v>2006</v>
      </c>
      <c r="B358" s="672">
        <f>B356+B350</f>
        <v>2192576431.7326794</v>
      </c>
      <c r="C358" s="672">
        <f>C356+C350</f>
        <v>2202948203.9280481</v>
      </c>
      <c r="D358" s="19"/>
      <c r="E358" s="671"/>
      <c r="F358" s="671"/>
      <c r="G358" s="670"/>
      <c r="H358" s="670"/>
    </row>
    <row r="359" spans="1:8" ht="13.5" thickTop="1">
      <c r="B359" s="52">
        <f>'JAM Inputs'!O1306</f>
        <v>2192576431.7326794</v>
      </c>
      <c r="C359" s="52">
        <f>'JAM Inputs'!P1306</f>
        <v>2202948203.9280481</v>
      </c>
      <c r="D359" s="52">
        <f>'JAM Inputs'!Q1306</f>
        <v>10371772.195368236</v>
      </c>
    </row>
  </sheetData>
  <pageMargins left="0.25" right="0.25" top="0.75" bottom="0.75" header="0.3" footer="0.3"/>
  <pageSetup scale="75" firstPageNumber="0" orientation="portrait" useFirstPageNumber="1" r:id="rId1"/>
  <headerFooter differentFirst="1" alignWithMargins="0">
    <oddHeader>&amp;R5.1.0 Dir-Rev Req
Croft
11-035-200</oddHeader>
    <firstHeader>&amp;RDPU Exhibit 5.1.&amp;P Dir - Rev Req
Croft
11-035-200</firstHeader>
  </headerFooter>
  <drawing r:id="rId2"/>
</worksheet>
</file>

<file path=xl/worksheets/sheet4.xml><?xml version="1.0" encoding="utf-8"?>
<worksheet xmlns="http://schemas.openxmlformats.org/spreadsheetml/2006/main" xmlns:r="http://schemas.openxmlformats.org/officeDocument/2006/relationships">
  <sheetPr codeName="Sheet3"/>
  <dimension ref="A1:H158"/>
  <sheetViews>
    <sheetView view="pageLayout" zoomScaleNormal="100" workbookViewId="0">
      <selection activeCell="H9" sqref="H9"/>
    </sheetView>
  </sheetViews>
  <sheetFormatPr defaultRowHeight="12.75"/>
  <cols>
    <col min="1" max="1" width="17" customWidth="1"/>
    <col min="2" max="2" width="13" bestFit="1" customWidth="1"/>
    <col min="3" max="3" width="13" style="34" bestFit="1" customWidth="1"/>
    <col min="4" max="4" width="11.85546875" bestFit="1" customWidth="1"/>
    <col min="5" max="5" width="9.140625" style="229"/>
    <col min="6" max="6" width="9.28515625" style="229" bestFit="1" customWidth="1"/>
    <col min="7" max="7" width="11.42578125" customWidth="1"/>
    <col min="8" max="8" width="57.28515625" bestFit="1" customWidth="1"/>
  </cols>
  <sheetData>
    <row r="1" spans="1:8">
      <c r="H1" s="230"/>
    </row>
    <row r="2" spans="1:8">
      <c r="A2" s="92" t="s">
        <v>3692</v>
      </c>
    </row>
    <row r="8" spans="1:8">
      <c r="E8" s="235"/>
      <c r="F8" s="235"/>
    </row>
    <row r="9" spans="1:8">
      <c r="A9" s="663"/>
      <c r="B9" s="351" t="s">
        <v>1387</v>
      </c>
      <c r="C9" s="217"/>
      <c r="D9" s="13"/>
      <c r="E9" s="351" t="s">
        <v>1420</v>
      </c>
      <c r="F9" s="351"/>
      <c r="G9" s="663"/>
    </row>
    <row r="10" spans="1:8">
      <c r="A10" s="663" t="s">
        <v>2010</v>
      </c>
      <c r="B10" s="351" t="s">
        <v>201</v>
      </c>
      <c r="C10" s="217" t="s">
        <v>732</v>
      </c>
      <c r="D10" s="217" t="s">
        <v>732</v>
      </c>
      <c r="E10" s="351" t="s">
        <v>2009</v>
      </c>
      <c r="F10" s="351"/>
      <c r="G10" s="351" t="s">
        <v>31</v>
      </c>
    </row>
    <row r="11" spans="1:8">
      <c r="A11" s="666" t="s">
        <v>362</v>
      </c>
      <c r="B11" s="667" t="s">
        <v>1386</v>
      </c>
      <c r="C11" s="667" t="s">
        <v>1386</v>
      </c>
      <c r="D11" s="234" t="s">
        <v>2008</v>
      </c>
      <c r="E11" s="667" t="s">
        <v>176</v>
      </c>
      <c r="F11" s="667" t="s">
        <v>1383</v>
      </c>
      <c r="G11" s="667" t="s">
        <v>1385</v>
      </c>
      <c r="H11" s="231" t="s">
        <v>1388</v>
      </c>
    </row>
    <row r="12" spans="1:8">
      <c r="A12" t="str">
        <f>'JAM Inputs'!D652</f>
        <v>403360CA</v>
      </c>
      <c r="B12" s="13">
        <f>'JAM Inputs'!O652</f>
        <v>53706.912456679354</v>
      </c>
      <c r="C12" s="13">
        <f>'JAM Inputs'!P652</f>
        <v>53239.448084772572</v>
      </c>
      <c r="D12" s="13">
        <f>'JAM Inputs'!Q652</f>
        <v>-467.46437190678262</v>
      </c>
      <c r="E12" s="217" t="str">
        <f>'JAM Inputs'!G652</f>
        <v>CA</v>
      </c>
      <c r="F12" s="233">
        <f>VLOOKUP(E12,Factors!$B$3:$N$96,7,0)</f>
        <v>0</v>
      </c>
      <c r="G12" s="13">
        <f>F12*D12</f>
        <v>0</v>
      </c>
      <c r="H12" t="s">
        <v>3672</v>
      </c>
    </row>
    <row r="13" spans="1:8">
      <c r="A13" t="str">
        <f>'JAM Inputs'!D653</f>
        <v>403360ID</v>
      </c>
      <c r="B13" s="13">
        <f>'JAM Inputs'!O653</f>
        <v>4830.7753511878391</v>
      </c>
      <c r="C13" s="13">
        <f>'JAM Inputs'!P653</f>
        <v>5017.5124211666689</v>
      </c>
      <c r="D13" s="13">
        <f>'JAM Inputs'!Q653</f>
        <v>186.73706997882982</v>
      </c>
      <c r="E13" s="217" t="str">
        <f>'JAM Inputs'!G653</f>
        <v>ID</v>
      </c>
      <c r="F13" s="233">
        <f>VLOOKUP(E13,Factors!$B$3:$N$96,7,0)</f>
        <v>0</v>
      </c>
      <c r="G13" s="13">
        <f t="shared" ref="G13:G76" si="0">F13*D13</f>
        <v>0</v>
      </c>
      <c r="H13" t="s">
        <v>3672</v>
      </c>
    </row>
    <row r="14" spans="1:8">
      <c r="A14" t="str">
        <f>'JAM Inputs'!D654</f>
        <v>403360OR</v>
      </c>
      <c r="B14" s="13">
        <f>'JAM Inputs'!O654</f>
        <v>22256.149696377233</v>
      </c>
      <c r="C14" s="13">
        <f>'JAM Inputs'!P654</f>
        <v>21490.909084853356</v>
      </c>
      <c r="D14" s="13">
        <f>'JAM Inputs'!Q654</f>
        <v>-765.24061152387731</v>
      </c>
      <c r="E14" s="217" t="str">
        <f>'JAM Inputs'!G654</f>
        <v>OR</v>
      </c>
      <c r="F14" s="233">
        <f>VLOOKUP(E14,Factors!$B$3:$N$96,7,0)</f>
        <v>0</v>
      </c>
      <c r="G14" s="13">
        <f t="shared" si="0"/>
        <v>0</v>
      </c>
      <c r="H14" t="s">
        <v>3672</v>
      </c>
    </row>
    <row r="15" spans="1:8">
      <c r="A15" t="str">
        <f>'JAM Inputs'!D655</f>
        <v>403360UT</v>
      </c>
      <c r="B15" s="13">
        <f>'JAM Inputs'!O655</f>
        <v>31530.596798818278</v>
      </c>
      <c r="C15" s="13">
        <f>'JAM Inputs'!P655</f>
        <v>34131.839475230976</v>
      </c>
      <c r="D15" s="13">
        <f>'JAM Inputs'!Q655</f>
        <v>2601.2426764126976</v>
      </c>
      <c r="E15" s="217" t="str">
        <f>'JAM Inputs'!G655</f>
        <v>UT</v>
      </c>
      <c r="F15" s="233">
        <f>VLOOKUP(E15,Factors!$B$3:$N$96,7,0)</f>
        <v>1</v>
      </c>
      <c r="G15" s="13">
        <f t="shared" si="0"/>
        <v>2601.2426764126976</v>
      </c>
      <c r="H15" t="s">
        <v>3672</v>
      </c>
    </row>
    <row r="16" spans="1:8">
      <c r="A16" t="str">
        <f>'JAM Inputs'!D656</f>
        <v>403360WA</v>
      </c>
      <c r="B16" s="13">
        <f>'JAM Inputs'!O656</f>
        <v>3259.6115522796326</v>
      </c>
      <c r="C16" s="13">
        <f>'JAM Inputs'!P656</f>
        <v>3275.4057955773947</v>
      </c>
      <c r="D16" s="13">
        <f>'JAM Inputs'!Q656</f>
        <v>15.794243297762023</v>
      </c>
      <c r="E16" s="217" t="str">
        <f>'JAM Inputs'!G656</f>
        <v>WA</v>
      </c>
      <c r="F16" s="233">
        <f>VLOOKUP(E16,Factors!$B$3:$N$96,7,0)</f>
        <v>0</v>
      </c>
      <c r="G16" s="13">
        <f t="shared" si="0"/>
        <v>0</v>
      </c>
      <c r="H16" t="s">
        <v>3672</v>
      </c>
    </row>
    <row r="17" spans="1:8">
      <c r="A17" t="str">
        <f>'JAM Inputs'!D657</f>
        <v>403360WYP</v>
      </c>
      <c r="B17" s="13">
        <f>'JAM Inputs'!O657</f>
        <v>12240.839083833449</v>
      </c>
      <c r="C17" s="13">
        <f>'JAM Inputs'!P657</f>
        <v>10990.622559285741</v>
      </c>
      <c r="D17" s="13">
        <f>'JAM Inputs'!Q657</f>
        <v>-1250.2165245477081</v>
      </c>
      <c r="E17" s="217" t="str">
        <f>'JAM Inputs'!G657</f>
        <v>WYP</v>
      </c>
      <c r="F17" s="233">
        <f>VLOOKUP(E17,Factors!$B$3:$N$96,7,0)</f>
        <v>0</v>
      </c>
      <c r="G17" s="13">
        <f t="shared" si="0"/>
        <v>0</v>
      </c>
      <c r="H17" t="s">
        <v>3672</v>
      </c>
    </row>
    <row r="18" spans="1:8">
      <c r="A18" t="str">
        <f>'JAM Inputs'!D658</f>
        <v>403360WYU</v>
      </c>
      <c r="B18" s="13">
        <f>'JAM Inputs'!O658</f>
        <v>0</v>
      </c>
      <c r="C18" s="13">
        <f>'JAM Inputs'!P658</f>
        <v>0</v>
      </c>
      <c r="D18" s="13">
        <f>'JAM Inputs'!Q658</f>
        <v>0</v>
      </c>
      <c r="E18" s="217" t="str">
        <f>'JAM Inputs'!G658</f>
        <v>WYU</v>
      </c>
      <c r="F18" s="233">
        <f>VLOOKUP(E18,Factors!$B$3:$N$96,7,0)</f>
        <v>0</v>
      </c>
      <c r="G18" s="13">
        <f t="shared" si="0"/>
        <v>0</v>
      </c>
      <c r="H18" t="s">
        <v>3672</v>
      </c>
    </row>
    <row r="19" spans="1:8">
      <c r="A19" t="str">
        <f>'JAM Inputs'!D659</f>
        <v>403361CA</v>
      </c>
      <c r="B19" s="13">
        <f>'JAM Inputs'!O659</f>
        <v>75179.350967591716</v>
      </c>
      <c r="C19" s="13">
        <f>'JAM Inputs'!P659</f>
        <v>74524.990728418183</v>
      </c>
      <c r="D19" s="13">
        <f>'JAM Inputs'!Q659</f>
        <v>-654.36023917353305</v>
      </c>
      <c r="E19" s="217" t="str">
        <f>'JAM Inputs'!G659</f>
        <v>CA</v>
      </c>
      <c r="F19" s="233">
        <f>VLOOKUP(E19,Factors!$B$3:$N$96,7,0)</f>
        <v>0</v>
      </c>
      <c r="G19" s="13">
        <f t="shared" si="0"/>
        <v>0</v>
      </c>
      <c r="H19" t="s">
        <v>3672</v>
      </c>
    </row>
    <row r="20" spans="1:8">
      <c r="A20" t="str">
        <f>'JAM Inputs'!D660</f>
        <v>403361ID</v>
      </c>
      <c r="B20" s="13">
        <f>'JAM Inputs'!O660</f>
        <v>6762.1566565659987</v>
      </c>
      <c r="C20" s="13">
        <f>'JAM Inputs'!P660</f>
        <v>7023.5526497525752</v>
      </c>
      <c r="D20" s="13">
        <f>'JAM Inputs'!Q660</f>
        <v>261.39599318657656</v>
      </c>
      <c r="E20" s="217" t="str">
        <f>'JAM Inputs'!G660</f>
        <v>ID</v>
      </c>
      <c r="F20" s="233">
        <f>VLOOKUP(E20,Factors!$B$3:$N$96,7,0)</f>
        <v>0</v>
      </c>
      <c r="G20" s="13">
        <f t="shared" si="0"/>
        <v>0</v>
      </c>
      <c r="H20" t="s">
        <v>3672</v>
      </c>
    </row>
    <row r="21" spans="1:8">
      <c r="A21" t="str">
        <f>'JAM Inputs'!D661</f>
        <v>403361OR</v>
      </c>
      <c r="B21" s="13">
        <f>'JAM Inputs'!O661</f>
        <v>31154.330284036147</v>
      </c>
      <c r="C21" s="13">
        <f>'JAM Inputs'!P661</f>
        <v>30083.140564187463</v>
      </c>
      <c r="D21" s="13">
        <f>'JAM Inputs'!Q661</f>
        <v>-1071.189719848684</v>
      </c>
      <c r="E21" s="217" t="str">
        <f>'JAM Inputs'!G661</f>
        <v>OR</v>
      </c>
      <c r="F21" s="233">
        <f>VLOOKUP(E21,Factors!$B$3:$N$96,7,0)</f>
        <v>0</v>
      </c>
      <c r="G21" s="13">
        <f t="shared" si="0"/>
        <v>0</v>
      </c>
      <c r="H21" t="s">
        <v>3672</v>
      </c>
    </row>
    <row r="22" spans="1:8">
      <c r="A22" t="str">
        <f>'JAM Inputs'!D662</f>
        <v>403361UT</v>
      </c>
      <c r="B22" s="13">
        <f>'JAM Inputs'!O662</f>
        <v>44136.772987425342</v>
      </c>
      <c r="C22" s="13">
        <f>'JAM Inputs'!P662</f>
        <v>47778.012581670286</v>
      </c>
      <c r="D22" s="13">
        <f>'JAM Inputs'!Q662</f>
        <v>3641.2395942449439</v>
      </c>
      <c r="E22" s="217" t="str">
        <f>'JAM Inputs'!G662</f>
        <v>UT</v>
      </c>
      <c r="F22" s="233">
        <f>VLOOKUP(E22,Factors!$B$3:$N$96,7,0)</f>
        <v>1</v>
      </c>
      <c r="G22" s="13">
        <f t="shared" si="0"/>
        <v>3641.2395942449439</v>
      </c>
      <c r="H22" t="s">
        <v>3672</v>
      </c>
    </row>
    <row r="23" spans="1:8">
      <c r="A23" t="str">
        <f>'JAM Inputs'!D663</f>
        <v>403361WA</v>
      </c>
      <c r="B23" s="13">
        <f>'JAM Inputs'!O663</f>
        <v>4562.8294328874636</v>
      </c>
      <c r="C23" s="13">
        <f>'JAM Inputs'!P663</f>
        <v>4584.9383366735028</v>
      </c>
      <c r="D23" s="13">
        <f>'JAM Inputs'!Q663</f>
        <v>22.108903786039264</v>
      </c>
      <c r="E23" s="217" t="str">
        <f>'JAM Inputs'!G663</f>
        <v>WA</v>
      </c>
      <c r="F23" s="233">
        <f>VLOOKUP(E23,Factors!$B$3:$N$96,7,0)</f>
        <v>0</v>
      </c>
      <c r="G23" s="13">
        <f t="shared" si="0"/>
        <v>0</v>
      </c>
      <c r="H23" t="s">
        <v>3672</v>
      </c>
    </row>
    <row r="24" spans="1:8">
      <c r="A24" t="str">
        <f>'JAM Inputs'!D664</f>
        <v>403361WYP</v>
      </c>
      <c r="B24" s="13">
        <f>'JAM Inputs'!O664</f>
        <v>17134.821115691953</v>
      </c>
      <c r="C24" s="13">
        <f>'JAM Inputs'!P664</f>
        <v>15384.758366129339</v>
      </c>
      <c r="D24" s="13">
        <f>'JAM Inputs'!Q664</f>
        <v>-1750.062749562614</v>
      </c>
      <c r="E24" s="217" t="str">
        <f>'JAM Inputs'!G664</f>
        <v>WYP</v>
      </c>
      <c r="F24" s="233">
        <f>VLOOKUP(E24,Factors!$B$3:$N$96,7,0)</f>
        <v>0</v>
      </c>
      <c r="G24" s="13">
        <f t="shared" si="0"/>
        <v>0</v>
      </c>
      <c r="H24" t="s">
        <v>3672</v>
      </c>
    </row>
    <row r="25" spans="1:8">
      <c r="A25" t="str">
        <f>'JAM Inputs'!D665</f>
        <v>403361WYU</v>
      </c>
      <c r="B25" s="13">
        <f>'JAM Inputs'!O665</f>
        <v>0</v>
      </c>
      <c r="C25" s="13">
        <f>'JAM Inputs'!P665</f>
        <v>0</v>
      </c>
      <c r="D25" s="13">
        <f>'JAM Inputs'!Q665</f>
        <v>0</v>
      </c>
      <c r="E25" s="217" t="str">
        <f>'JAM Inputs'!G665</f>
        <v>WYU</v>
      </c>
      <c r="F25" s="233">
        <f>VLOOKUP(E25,Factors!$B$3:$N$96,7,0)</f>
        <v>0</v>
      </c>
      <c r="G25" s="13">
        <f t="shared" si="0"/>
        <v>0</v>
      </c>
      <c r="H25" t="s">
        <v>3672</v>
      </c>
    </row>
    <row r="26" spans="1:8">
      <c r="A26" t="str">
        <f>'JAM Inputs'!D666</f>
        <v>403362CA</v>
      </c>
      <c r="B26" s="13">
        <f>'JAM Inputs'!O666</f>
        <v>826626.8375472622</v>
      </c>
      <c r="C26" s="13">
        <f>'JAM Inputs'!P666</f>
        <v>819431.88669755531</v>
      </c>
      <c r="D26" s="13">
        <f>'JAM Inputs'!Q666</f>
        <v>-7194.9508497068891</v>
      </c>
      <c r="E26" s="217" t="str">
        <f>'JAM Inputs'!G666</f>
        <v>CA</v>
      </c>
      <c r="F26" s="233">
        <f>VLOOKUP(E26,Factors!$B$3:$N$96,7,0)</f>
        <v>0</v>
      </c>
      <c r="G26" s="13">
        <f t="shared" si="0"/>
        <v>0</v>
      </c>
      <c r="H26" t="s">
        <v>3672</v>
      </c>
    </row>
    <row r="27" spans="1:8">
      <c r="A27" t="str">
        <f>'JAM Inputs'!D667</f>
        <v>403362ID</v>
      </c>
      <c r="B27" s="13">
        <f>'JAM Inputs'!O667</f>
        <v>74352.599484743623</v>
      </c>
      <c r="C27" s="13">
        <f>'JAM Inputs'!P667</f>
        <v>77226.752299503773</v>
      </c>
      <c r="D27" s="13">
        <f>'JAM Inputs'!Q667</f>
        <v>2874.1528147601493</v>
      </c>
      <c r="E27" s="217" t="str">
        <f>'JAM Inputs'!G667</f>
        <v>ID</v>
      </c>
      <c r="F27" s="233">
        <f>VLOOKUP(E27,Factors!$B$3:$N$96,7,0)</f>
        <v>0</v>
      </c>
      <c r="G27" s="13">
        <f t="shared" si="0"/>
        <v>0</v>
      </c>
      <c r="H27" t="s">
        <v>3672</v>
      </c>
    </row>
    <row r="28" spans="1:8">
      <c r="A28" t="str">
        <f>'JAM Inputs'!D668</f>
        <v>403362OR</v>
      </c>
      <c r="B28" s="13">
        <f>'JAM Inputs'!O668</f>
        <v>342554.24111997581</v>
      </c>
      <c r="C28" s="13">
        <f>'JAM Inputs'!P668</f>
        <v>330776.08449671144</v>
      </c>
      <c r="D28" s="13">
        <f>'JAM Inputs'!Q668</f>
        <v>-11778.156623264367</v>
      </c>
      <c r="E28" s="217" t="str">
        <f>'JAM Inputs'!G668</f>
        <v>OR</v>
      </c>
      <c r="F28" s="233">
        <f>VLOOKUP(E28,Factors!$B$3:$N$96,7,0)</f>
        <v>0</v>
      </c>
      <c r="G28" s="13">
        <f t="shared" si="0"/>
        <v>0</v>
      </c>
      <c r="H28" t="s">
        <v>3672</v>
      </c>
    </row>
    <row r="29" spans="1:8">
      <c r="A29" t="str">
        <f>'JAM Inputs'!D669</f>
        <v>403362UT</v>
      </c>
      <c r="B29" s="13">
        <f>'JAM Inputs'!O669</f>
        <v>485301.35741481232</v>
      </c>
      <c r="C29" s="13">
        <f>'JAM Inputs'!P669</f>
        <v>525338.2336554717</v>
      </c>
      <c r="D29" s="13">
        <f>'JAM Inputs'!Q669</f>
        <v>40036.876240659389</v>
      </c>
      <c r="E29" s="217" t="str">
        <f>'JAM Inputs'!G669</f>
        <v>UT</v>
      </c>
      <c r="F29" s="233">
        <f>VLOOKUP(E29,Factors!$B$3:$N$96,7,0)</f>
        <v>1</v>
      </c>
      <c r="G29" s="13">
        <f t="shared" si="0"/>
        <v>40036.876240659389</v>
      </c>
      <c r="H29" t="s">
        <v>3672</v>
      </c>
    </row>
    <row r="30" spans="1:8">
      <c r="A30" t="str">
        <f>'JAM Inputs'!D670</f>
        <v>403362WA</v>
      </c>
      <c r="B30" s="13">
        <f>'JAM Inputs'!O670</f>
        <v>50170.122724273846</v>
      </c>
      <c r="C30" s="13">
        <f>'JAM Inputs'!P670</f>
        <v>50413.21890671055</v>
      </c>
      <c r="D30" s="13">
        <f>'JAM Inputs'!Q670</f>
        <v>243.09618243670411</v>
      </c>
      <c r="E30" s="217" t="str">
        <f>'JAM Inputs'!G670</f>
        <v>WA</v>
      </c>
      <c r="F30" s="233">
        <f>VLOOKUP(E30,Factors!$B$3:$N$96,7,0)</f>
        <v>0</v>
      </c>
      <c r="G30" s="13">
        <f t="shared" si="0"/>
        <v>0</v>
      </c>
      <c r="H30" t="s">
        <v>3672</v>
      </c>
    </row>
    <row r="31" spans="1:8">
      <c r="A31" t="str">
        <f>'JAM Inputs'!D671</f>
        <v>403362WYP</v>
      </c>
      <c r="B31" s="13">
        <f>'JAM Inputs'!O671</f>
        <v>188404.16694882544</v>
      </c>
      <c r="C31" s="13">
        <f>'JAM Inputs'!P671</f>
        <v>169161.53160333238</v>
      </c>
      <c r="D31" s="13">
        <f>'JAM Inputs'!Q671</f>
        <v>-19242.635345493065</v>
      </c>
      <c r="E31" s="217" t="str">
        <f>'JAM Inputs'!G671</f>
        <v>WYP</v>
      </c>
      <c r="F31" s="233">
        <f>VLOOKUP(E31,Factors!$B$3:$N$96,7,0)</f>
        <v>0</v>
      </c>
      <c r="G31" s="13">
        <f t="shared" si="0"/>
        <v>0</v>
      </c>
      <c r="H31" t="s">
        <v>3672</v>
      </c>
    </row>
    <row r="32" spans="1:8">
      <c r="A32" t="str">
        <f>'JAM Inputs'!D672</f>
        <v>403362WYU</v>
      </c>
      <c r="B32" s="13">
        <f>'JAM Inputs'!O672</f>
        <v>0</v>
      </c>
      <c r="C32" s="13">
        <f>'JAM Inputs'!P672</f>
        <v>0</v>
      </c>
      <c r="D32" s="13">
        <f>'JAM Inputs'!Q672</f>
        <v>0</v>
      </c>
      <c r="E32" s="217" t="str">
        <f>'JAM Inputs'!G672</f>
        <v>WYU</v>
      </c>
      <c r="F32" s="233">
        <f>VLOOKUP(E32,Factors!$B$3:$N$96,7,0)</f>
        <v>0</v>
      </c>
      <c r="G32" s="13">
        <f t="shared" si="0"/>
        <v>0</v>
      </c>
      <c r="H32" t="s">
        <v>3672</v>
      </c>
    </row>
    <row r="33" spans="1:8">
      <c r="A33" t="str">
        <f>'JAM Inputs'!D673</f>
        <v>403363CA</v>
      </c>
      <c r="B33" s="13">
        <f>'JAM Inputs'!O673</f>
        <v>32.812684771061818</v>
      </c>
      <c r="C33" s="13">
        <f>'JAM Inputs'!P673</f>
        <v>32.527083525794708</v>
      </c>
      <c r="D33" s="13">
        <f>'JAM Inputs'!Q673</f>
        <v>-0.2856012452671095</v>
      </c>
      <c r="E33" s="217" t="str">
        <f>'JAM Inputs'!G673</f>
        <v>CA</v>
      </c>
      <c r="F33" s="233">
        <f>VLOOKUP(E33,Factors!$B$3:$N$96,7,0)</f>
        <v>0</v>
      </c>
      <c r="G33" s="13">
        <f t="shared" si="0"/>
        <v>0</v>
      </c>
      <c r="H33" t="s">
        <v>3672</v>
      </c>
    </row>
    <row r="34" spans="1:8">
      <c r="A34" t="str">
        <f>'JAM Inputs'!D674</f>
        <v>403363ID</v>
      </c>
      <c r="B34" s="13">
        <f>'JAM Inputs'!O674</f>
        <v>2.9514023716444076</v>
      </c>
      <c r="C34" s="13">
        <f>'JAM Inputs'!P674</f>
        <v>3.0654909373803259</v>
      </c>
      <c r="D34" s="13">
        <f>'JAM Inputs'!Q674</f>
        <v>0.1140885657359183</v>
      </c>
      <c r="E34" s="217" t="str">
        <f>'JAM Inputs'!G674</f>
        <v>ID</v>
      </c>
      <c r="F34" s="233">
        <f>VLOOKUP(E34,Factors!$B$3:$N$96,7,0)</f>
        <v>0</v>
      </c>
      <c r="G34" s="13">
        <f t="shared" si="0"/>
        <v>0</v>
      </c>
      <c r="H34" t="s">
        <v>3672</v>
      </c>
    </row>
    <row r="35" spans="1:8">
      <c r="A35" t="str">
        <f>'JAM Inputs'!D675</f>
        <v>403363OR</v>
      </c>
      <c r="B35" s="13">
        <f>'JAM Inputs'!O675</f>
        <v>13.597579730427537</v>
      </c>
      <c r="C35" s="13">
        <f>'JAM Inputs'!P675</f>
        <v>13.13004961537575</v>
      </c>
      <c r="D35" s="13">
        <f>'JAM Inputs'!Q675</f>
        <v>-0.46753011505178677</v>
      </c>
      <c r="E35" s="217" t="str">
        <f>'JAM Inputs'!G675</f>
        <v>OR</v>
      </c>
      <c r="F35" s="233">
        <f>VLOOKUP(E35,Factors!$B$3:$N$96,7,0)</f>
        <v>0</v>
      </c>
      <c r="G35" s="13">
        <f t="shared" si="0"/>
        <v>0</v>
      </c>
      <c r="H35" t="s">
        <v>3672</v>
      </c>
    </row>
    <row r="36" spans="1:8">
      <c r="A36" t="str">
        <f>'JAM Inputs'!D676</f>
        <v>403363UT</v>
      </c>
      <c r="B36" s="13">
        <f>'JAM Inputs'!O676</f>
        <v>19.263880310334333</v>
      </c>
      <c r="C36" s="13">
        <f>'JAM Inputs'!P676</f>
        <v>20.853131154404178</v>
      </c>
      <c r="D36" s="13">
        <f>'JAM Inputs'!Q676</f>
        <v>1.589250844069845</v>
      </c>
      <c r="E36" s="217" t="str">
        <f>'JAM Inputs'!G676</f>
        <v>UT</v>
      </c>
      <c r="F36" s="233">
        <f>VLOOKUP(E36,Factors!$B$3:$N$96,7,0)</f>
        <v>1</v>
      </c>
      <c r="G36" s="13">
        <f t="shared" si="0"/>
        <v>1.589250844069845</v>
      </c>
      <c r="H36" t="s">
        <v>3672</v>
      </c>
    </row>
    <row r="37" spans="1:8">
      <c r="A37" t="str">
        <f>'JAM Inputs'!D677</f>
        <v>403363WA</v>
      </c>
      <c r="B37" s="13">
        <f>'JAM Inputs'!O677</f>
        <v>1.9914867835185197</v>
      </c>
      <c r="C37" s="13">
        <f>'JAM Inputs'!P677</f>
        <v>2.00113640780003</v>
      </c>
      <c r="D37" s="13">
        <f>'JAM Inputs'!Q677</f>
        <v>9.6496242815102828E-3</v>
      </c>
      <c r="E37" s="217" t="str">
        <f>'JAM Inputs'!G677</f>
        <v>WA</v>
      </c>
      <c r="F37" s="233">
        <f>VLOOKUP(E37,Factors!$B$3:$N$96,7,0)</f>
        <v>0</v>
      </c>
      <c r="G37" s="13">
        <f t="shared" si="0"/>
        <v>0</v>
      </c>
      <c r="H37" t="s">
        <v>3672</v>
      </c>
    </row>
    <row r="38" spans="1:8">
      <c r="A38" t="str">
        <f>'JAM Inputs'!D678</f>
        <v>403363WYP</v>
      </c>
      <c r="B38" s="13">
        <f>'JAM Inputs'!O678</f>
        <v>7.4786424282926287</v>
      </c>
      <c r="C38" s="13">
        <f>'JAM Inputs'!P678</f>
        <v>6.7148122463091457</v>
      </c>
      <c r="D38" s="13">
        <f>'JAM Inputs'!Q678</f>
        <v>-0.76383018198348296</v>
      </c>
      <c r="E38" s="217" t="str">
        <f>'JAM Inputs'!G678</f>
        <v>WYP</v>
      </c>
      <c r="F38" s="233">
        <f>VLOOKUP(E38,Factors!$B$3:$N$96,7,0)</f>
        <v>0</v>
      </c>
      <c r="G38" s="13">
        <f t="shared" si="0"/>
        <v>0</v>
      </c>
      <c r="H38" t="s">
        <v>3672</v>
      </c>
    </row>
    <row r="39" spans="1:8">
      <c r="A39" t="str">
        <f>'JAM Inputs'!D679</f>
        <v>403364CA</v>
      </c>
      <c r="B39" s="13">
        <f>'JAM Inputs'!O679</f>
        <v>948656.31394019269</v>
      </c>
      <c r="C39" s="13">
        <f>'JAM Inputs'!P679</f>
        <v>940399.21987787518</v>
      </c>
      <c r="D39" s="13">
        <f>'JAM Inputs'!Q679</f>
        <v>-8257.094062317512</v>
      </c>
      <c r="E39" s="217" t="str">
        <f>'JAM Inputs'!G679</f>
        <v>CA</v>
      </c>
      <c r="F39" s="233">
        <f>VLOOKUP(E39,Factors!$B$3:$N$96,7,0)</f>
        <v>0</v>
      </c>
      <c r="G39" s="13">
        <f t="shared" si="0"/>
        <v>0</v>
      </c>
      <c r="H39" t="s">
        <v>3672</v>
      </c>
    </row>
    <row r="40" spans="1:8">
      <c r="A40" t="str">
        <f>'JAM Inputs'!D680</f>
        <v>403364ID</v>
      </c>
      <c r="B40" s="13">
        <f>'JAM Inputs'!O680</f>
        <v>85328.784108144246</v>
      </c>
      <c r="C40" s="13">
        <f>'JAM Inputs'!P680</f>
        <v>88627.229175620421</v>
      </c>
      <c r="D40" s="13">
        <f>'JAM Inputs'!Q680</f>
        <v>3298.4450674761756</v>
      </c>
      <c r="E40" s="217" t="str">
        <f>'JAM Inputs'!G680</f>
        <v>ID</v>
      </c>
      <c r="F40" s="233">
        <f>VLOOKUP(E40,Factors!$B$3:$N$96,7,0)</f>
        <v>0</v>
      </c>
      <c r="G40" s="13">
        <f t="shared" si="0"/>
        <v>0</v>
      </c>
      <c r="H40" t="s">
        <v>3672</v>
      </c>
    </row>
    <row r="41" spans="1:8">
      <c r="A41" t="str">
        <f>'JAM Inputs'!D681</f>
        <v>403364OR</v>
      </c>
      <c r="B41" s="13">
        <f>'JAM Inputs'!O681</f>
        <v>393123.2678939926</v>
      </c>
      <c r="C41" s="13">
        <f>'JAM Inputs'!P681</f>
        <v>379606.37957182096</v>
      </c>
      <c r="D41" s="13">
        <f>'JAM Inputs'!Q681</f>
        <v>-13516.888322171639</v>
      </c>
      <c r="E41" s="217" t="str">
        <f>'JAM Inputs'!G681</f>
        <v>OR</v>
      </c>
      <c r="F41" s="233">
        <f>VLOOKUP(E41,Factors!$B$3:$N$96,7,0)</f>
        <v>0</v>
      </c>
      <c r="G41" s="13">
        <f t="shared" si="0"/>
        <v>0</v>
      </c>
      <c r="H41" t="s">
        <v>3672</v>
      </c>
    </row>
    <row r="42" spans="1:8">
      <c r="A42" t="str">
        <f>'JAM Inputs'!D682</f>
        <v>403364UT</v>
      </c>
      <c r="B42" s="13">
        <f>'JAM Inputs'!O682</f>
        <v>556943.20092648279</v>
      </c>
      <c r="C42" s="13">
        <f>'JAM Inputs'!P682</f>
        <v>602890.45754936256</v>
      </c>
      <c r="D42" s="13">
        <f>'JAM Inputs'!Q682</f>
        <v>45947.256622879766</v>
      </c>
      <c r="E42" s="217" t="str">
        <f>'JAM Inputs'!G682</f>
        <v>UT</v>
      </c>
      <c r="F42" s="233">
        <f>VLOOKUP(E42,Factors!$B$3:$N$96,7,0)</f>
        <v>1</v>
      </c>
      <c r="G42" s="13">
        <f t="shared" si="0"/>
        <v>45947.256622879766</v>
      </c>
      <c r="H42" t="s">
        <v>3672</v>
      </c>
    </row>
    <row r="43" spans="1:8">
      <c r="A43" t="str">
        <f>'JAM Inputs'!D683</f>
        <v>403364WA</v>
      </c>
      <c r="B43" s="13">
        <f>'JAM Inputs'!O683</f>
        <v>57576.407553808145</v>
      </c>
      <c r="C43" s="13">
        <f>'JAM Inputs'!P683</f>
        <v>57855.390424782439</v>
      </c>
      <c r="D43" s="13">
        <f>'JAM Inputs'!Q683</f>
        <v>278.9828709742942</v>
      </c>
      <c r="E43" s="217" t="str">
        <f>'JAM Inputs'!G683</f>
        <v>WA</v>
      </c>
      <c r="F43" s="233">
        <f>VLOOKUP(E43,Factors!$B$3:$N$96,7,0)</f>
        <v>0</v>
      </c>
      <c r="G43" s="13">
        <f t="shared" si="0"/>
        <v>0</v>
      </c>
      <c r="H43" t="s">
        <v>3672</v>
      </c>
    </row>
    <row r="44" spans="1:8">
      <c r="A44" t="str">
        <f>'JAM Inputs'!D684</f>
        <v>403364WYP</v>
      </c>
      <c r="B44" s="13">
        <f>'JAM Inputs'!O684</f>
        <v>216217.0334064753</v>
      </c>
      <c r="C44" s="13">
        <f>'JAM Inputs'!P684</f>
        <v>194133.73452458167</v>
      </c>
      <c r="D44" s="13">
        <f>'JAM Inputs'!Q684</f>
        <v>-22083.298881893628</v>
      </c>
      <c r="E44" s="217" t="str">
        <f>'JAM Inputs'!G684</f>
        <v>WYP</v>
      </c>
      <c r="F44" s="233">
        <f>VLOOKUP(E44,Factors!$B$3:$N$96,7,0)</f>
        <v>0</v>
      </c>
      <c r="G44" s="13">
        <f t="shared" si="0"/>
        <v>0</v>
      </c>
      <c r="H44" t="s">
        <v>3672</v>
      </c>
    </row>
    <row r="45" spans="1:8">
      <c r="A45" t="str">
        <f>'JAM Inputs'!D685</f>
        <v>403364WYU</v>
      </c>
      <c r="B45" s="13">
        <f>'JAM Inputs'!O685</f>
        <v>0</v>
      </c>
      <c r="C45" s="13">
        <f>'JAM Inputs'!P685</f>
        <v>0</v>
      </c>
      <c r="D45" s="13">
        <f>'JAM Inputs'!Q685</f>
        <v>0</v>
      </c>
      <c r="E45" s="217" t="str">
        <f>'JAM Inputs'!G685</f>
        <v>WYU</v>
      </c>
      <c r="F45" s="233">
        <f>VLOOKUP(E45,Factors!$B$3:$N$96,7,0)</f>
        <v>0</v>
      </c>
      <c r="G45" s="13">
        <f t="shared" si="0"/>
        <v>0</v>
      </c>
      <c r="H45" t="s">
        <v>3672</v>
      </c>
    </row>
    <row r="46" spans="1:8">
      <c r="A46" t="str">
        <f>'JAM Inputs'!D686</f>
        <v>403365CA</v>
      </c>
      <c r="B46" s="13">
        <f>'JAM Inputs'!O686</f>
        <v>655246.97514301026</v>
      </c>
      <c r="C46" s="13">
        <f>'JAM Inputs'!P686</f>
        <v>649543.71271983301</v>
      </c>
      <c r="D46" s="13">
        <f>'JAM Inputs'!Q686</f>
        <v>-5703.2624231772497</v>
      </c>
      <c r="E46" s="217" t="str">
        <f>'JAM Inputs'!G686</f>
        <v>CA</v>
      </c>
      <c r="F46" s="233">
        <f>VLOOKUP(E46,Factors!$B$3:$N$96,7,0)</f>
        <v>0</v>
      </c>
      <c r="G46" s="13">
        <f t="shared" si="0"/>
        <v>0</v>
      </c>
      <c r="H46" t="s">
        <v>3672</v>
      </c>
    </row>
    <row r="47" spans="1:8">
      <c r="A47" t="str">
        <f>'JAM Inputs'!D687</f>
        <v>403365ID</v>
      </c>
      <c r="B47" s="13">
        <f>'JAM Inputs'!O687</f>
        <v>58937.495969712552</v>
      </c>
      <c r="C47" s="13">
        <f>'JAM Inputs'!P687</f>
        <v>61215.766952975522</v>
      </c>
      <c r="D47" s="13">
        <f>'JAM Inputs'!Q687</f>
        <v>2278.2709832629698</v>
      </c>
      <c r="E47" s="217" t="str">
        <f>'JAM Inputs'!G687</f>
        <v>ID</v>
      </c>
      <c r="F47" s="233">
        <f>VLOOKUP(E47,Factors!$B$3:$N$96,7,0)</f>
        <v>0</v>
      </c>
      <c r="G47" s="13">
        <f t="shared" si="0"/>
        <v>0</v>
      </c>
      <c r="H47" t="s">
        <v>3672</v>
      </c>
    </row>
    <row r="48" spans="1:8">
      <c r="A48" t="str">
        <f>'JAM Inputs'!D688</f>
        <v>403365OR</v>
      </c>
      <c r="B48" s="13">
        <f>'JAM Inputs'!O688</f>
        <v>271534.40962826251</v>
      </c>
      <c r="C48" s="13">
        <f>'JAM Inputs'!P688</f>
        <v>262198.15153742436</v>
      </c>
      <c r="D48" s="13">
        <f>'JAM Inputs'!Q688</f>
        <v>-9336.2580908381497</v>
      </c>
      <c r="E48" s="217" t="str">
        <f>'JAM Inputs'!G688</f>
        <v>OR</v>
      </c>
      <c r="F48" s="233">
        <f>VLOOKUP(E48,Factors!$B$3:$N$96,7,0)</f>
        <v>0</v>
      </c>
      <c r="G48" s="13">
        <f t="shared" si="0"/>
        <v>0</v>
      </c>
      <c r="H48" t="s">
        <v>3672</v>
      </c>
    </row>
    <row r="49" spans="1:8">
      <c r="A49" t="str">
        <f>'JAM Inputs'!D689</f>
        <v>403365UT</v>
      </c>
      <c r="B49" s="13">
        <f>'JAM Inputs'!O689</f>
        <v>384686.57444317674</v>
      </c>
      <c r="C49" s="13">
        <f>'JAM Inputs'!P689</f>
        <v>416422.8317956574</v>
      </c>
      <c r="D49" s="13">
        <f>'JAM Inputs'!Q689</f>
        <v>31736.257352480665</v>
      </c>
      <c r="E49" s="217" t="str">
        <f>'JAM Inputs'!G689</f>
        <v>UT</v>
      </c>
      <c r="F49" s="233">
        <f>VLOOKUP(E49,Factors!$B$3:$N$96,7,0)</f>
        <v>1</v>
      </c>
      <c r="G49" s="13">
        <f t="shared" si="0"/>
        <v>31736.257352480665</v>
      </c>
      <c r="H49" t="s">
        <v>3672</v>
      </c>
    </row>
    <row r="50" spans="1:8">
      <c r="A50" t="str">
        <f>'JAM Inputs'!D690</f>
        <v>403365WA</v>
      </c>
      <c r="B50" s="13">
        <f>'JAM Inputs'!O690</f>
        <v>39768.635210509339</v>
      </c>
      <c r="C50" s="13">
        <f>'JAM Inputs'!P690</f>
        <v>39961.331637694188</v>
      </c>
      <c r="D50" s="13">
        <f>'JAM Inputs'!Q690</f>
        <v>192.69642718484829</v>
      </c>
      <c r="E50" s="217" t="str">
        <f>'JAM Inputs'!G690</f>
        <v>WA</v>
      </c>
      <c r="F50" s="233">
        <f>VLOOKUP(E50,Factors!$B$3:$N$96,7,0)</f>
        <v>0</v>
      </c>
      <c r="G50" s="13">
        <f t="shared" si="0"/>
        <v>0</v>
      </c>
      <c r="H50" t="s">
        <v>3672</v>
      </c>
    </row>
    <row r="51" spans="1:8">
      <c r="A51" t="str">
        <f>'JAM Inputs'!D691</f>
        <v>403365WYP</v>
      </c>
      <c r="B51" s="13">
        <f>'JAM Inputs'!O691</f>
        <v>149343.3976373871</v>
      </c>
      <c r="C51" s="13">
        <f>'JAM Inputs'!P691</f>
        <v>134090.22893876809</v>
      </c>
      <c r="D51" s="13">
        <f>'JAM Inputs'!Q691</f>
        <v>-15253.168698619003</v>
      </c>
      <c r="E51" s="217" t="str">
        <f>'JAM Inputs'!G691</f>
        <v>WYP</v>
      </c>
      <c r="F51" s="233">
        <f>VLOOKUP(E51,Factors!$B$3:$N$96,7,0)</f>
        <v>0</v>
      </c>
      <c r="G51" s="13">
        <f t="shared" si="0"/>
        <v>0</v>
      </c>
      <c r="H51" t="s">
        <v>3672</v>
      </c>
    </row>
    <row r="52" spans="1:8">
      <c r="A52" t="str">
        <f>'JAM Inputs'!D692</f>
        <v>403365WYU</v>
      </c>
      <c r="B52" s="13">
        <f>'JAM Inputs'!O692</f>
        <v>0</v>
      </c>
      <c r="C52" s="13">
        <f>'JAM Inputs'!P692</f>
        <v>0</v>
      </c>
      <c r="D52" s="13">
        <f>'JAM Inputs'!Q692</f>
        <v>0</v>
      </c>
      <c r="E52" s="217" t="str">
        <f>'JAM Inputs'!G692</f>
        <v>WYU</v>
      </c>
      <c r="F52" s="233">
        <f>VLOOKUP(E52,Factors!$B$3:$N$96,7,0)</f>
        <v>0</v>
      </c>
      <c r="G52" s="13">
        <f t="shared" si="0"/>
        <v>0</v>
      </c>
      <c r="H52" t="s">
        <v>3672</v>
      </c>
    </row>
    <row r="53" spans="1:8">
      <c r="A53" t="str">
        <f>'JAM Inputs'!D693</f>
        <v>403366CA</v>
      </c>
      <c r="B53" s="13">
        <f>'JAM Inputs'!O693</f>
        <v>303812.08444260497</v>
      </c>
      <c r="C53" s="13">
        <f>'JAM Inputs'!P693</f>
        <v>301167.707420444</v>
      </c>
      <c r="D53" s="13">
        <f>'JAM Inputs'!Q693</f>
        <v>-2644.3770221609739</v>
      </c>
      <c r="E53" s="217" t="str">
        <f>'JAM Inputs'!G693</f>
        <v>CA</v>
      </c>
      <c r="F53" s="233">
        <f>VLOOKUP(E53,Factors!$B$3:$N$96,7,0)</f>
        <v>0</v>
      </c>
      <c r="G53" s="13">
        <f t="shared" si="0"/>
        <v>0</v>
      </c>
      <c r="H53" t="s">
        <v>3672</v>
      </c>
    </row>
    <row r="54" spans="1:8">
      <c r="A54" t="str">
        <f>'JAM Inputs'!D694</f>
        <v>403366ID</v>
      </c>
      <c r="B54" s="13">
        <f>'JAM Inputs'!O694</f>
        <v>27326.98384220387</v>
      </c>
      <c r="C54" s="13">
        <f>'JAM Inputs'!P694</f>
        <v>28383.327911856624</v>
      </c>
      <c r="D54" s="13">
        <f>'JAM Inputs'!Q694</f>
        <v>1056.3440696527541</v>
      </c>
      <c r="E54" s="217" t="str">
        <f>'JAM Inputs'!G694</f>
        <v>ID</v>
      </c>
      <c r="F54" s="233">
        <f>VLOOKUP(E54,Factors!$B$3:$N$96,7,0)</f>
        <v>0</v>
      </c>
      <c r="G54" s="13">
        <f t="shared" si="0"/>
        <v>0</v>
      </c>
      <c r="H54" t="s">
        <v>3672</v>
      </c>
    </row>
    <row r="55" spans="1:8">
      <c r="A55" t="str">
        <f>'JAM Inputs'!D695</f>
        <v>403366OR</v>
      </c>
      <c r="B55" s="13">
        <f>'JAM Inputs'!O695</f>
        <v>125899.75706343341</v>
      </c>
      <c r="C55" s="13">
        <f>'JAM Inputs'!P695</f>
        <v>121570.90376219901</v>
      </c>
      <c r="D55" s="13">
        <f>'JAM Inputs'!Q695</f>
        <v>-4328.8533012343978</v>
      </c>
      <c r="E55" s="217" t="str">
        <f>'JAM Inputs'!G695</f>
        <v>OR</v>
      </c>
      <c r="F55" s="233">
        <f>VLOOKUP(E55,Factors!$B$3:$N$96,7,0)</f>
        <v>0</v>
      </c>
      <c r="G55" s="13">
        <f t="shared" si="0"/>
        <v>0</v>
      </c>
      <c r="H55" t="s">
        <v>3672</v>
      </c>
    </row>
    <row r="56" spans="1:8">
      <c r="A56" t="str">
        <f>'JAM Inputs'!D696</f>
        <v>403366UT</v>
      </c>
      <c r="B56" s="13">
        <f>'JAM Inputs'!O696</f>
        <v>178363.93676317084</v>
      </c>
      <c r="C56" s="13">
        <f>'JAM Inputs'!P696</f>
        <v>193078.78301875215</v>
      </c>
      <c r="D56" s="13">
        <f>'JAM Inputs'!Q696</f>
        <v>14714.846255581302</v>
      </c>
      <c r="E56" s="217" t="str">
        <f>'JAM Inputs'!G696</f>
        <v>UT</v>
      </c>
      <c r="F56" s="233">
        <f>VLOOKUP(E56,Factors!$B$3:$N$96,7,0)</f>
        <v>1</v>
      </c>
      <c r="G56" s="13">
        <f t="shared" si="0"/>
        <v>14714.846255581302</v>
      </c>
      <c r="H56" t="s">
        <v>3672</v>
      </c>
    </row>
    <row r="57" spans="1:8">
      <c r="A57" t="str">
        <f>'JAM Inputs'!D697</f>
        <v>403366WA</v>
      </c>
      <c r="B57" s="13">
        <f>'JAM Inputs'!O697</f>
        <v>18439.141906920566</v>
      </c>
      <c r="C57" s="13">
        <f>'JAM Inputs'!P697</f>
        <v>18528.487612324076</v>
      </c>
      <c r="D57" s="13">
        <f>'JAM Inputs'!Q697</f>
        <v>89.345705403509783</v>
      </c>
      <c r="E57" s="217" t="str">
        <f>'JAM Inputs'!G697</f>
        <v>WA</v>
      </c>
      <c r="F57" s="233">
        <f>VLOOKUP(E57,Factors!$B$3:$N$96,7,0)</f>
        <v>0</v>
      </c>
      <c r="G57" s="13">
        <f t="shared" si="0"/>
        <v>0</v>
      </c>
      <c r="H57" t="s">
        <v>3672</v>
      </c>
    </row>
    <row r="58" spans="1:8">
      <c r="A58" t="str">
        <f>'JAM Inputs'!D698</f>
        <v>403366WYP</v>
      </c>
      <c r="B58" s="13">
        <f>'JAM Inputs'!O698</f>
        <v>69244.621730688174</v>
      </c>
      <c r="C58" s="13">
        <f>'JAM Inputs'!P698</f>
        <v>62172.331201348876</v>
      </c>
      <c r="D58" s="13">
        <f>'JAM Inputs'!Q698</f>
        <v>-7072.2905293392978</v>
      </c>
      <c r="E58" s="217" t="str">
        <f>'JAM Inputs'!G698</f>
        <v>WYP</v>
      </c>
      <c r="F58" s="233">
        <f>VLOOKUP(E58,Factors!$B$3:$N$96,7,0)</f>
        <v>0</v>
      </c>
      <c r="G58" s="13">
        <f t="shared" si="0"/>
        <v>0</v>
      </c>
      <c r="H58" t="s">
        <v>3672</v>
      </c>
    </row>
    <row r="59" spans="1:8">
      <c r="A59" t="str">
        <f>'JAM Inputs'!D699</f>
        <v>403366WYU</v>
      </c>
      <c r="B59" s="13">
        <f>'JAM Inputs'!O699</f>
        <v>0</v>
      </c>
      <c r="C59" s="13">
        <f>'JAM Inputs'!P699</f>
        <v>0</v>
      </c>
      <c r="D59" s="13">
        <f>'JAM Inputs'!Q699</f>
        <v>0</v>
      </c>
      <c r="E59" s="217" t="str">
        <f>'JAM Inputs'!G699</f>
        <v>WYU</v>
      </c>
      <c r="F59" s="233">
        <f>VLOOKUP(E59,Factors!$B$3:$N$96,7,0)</f>
        <v>0</v>
      </c>
      <c r="G59" s="13">
        <f t="shared" si="0"/>
        <v>0</v>
      </c>
      <c r="H59" t="s">
        <v>3672</v>
      </c>
    </row>
    <row r="60" spans="1:8">
      <c r="A60" t="str">
        <f>'JAM Inputs'!D700</f>
        <v>403367CA</v>
      </c>
      <c r="B60" s="13">
        <f>'JAM Inputs'!O700</f>
        <v>725366.30505448009</v>
      </c>
      <c r="C60" s="13">
        <f>'JAM Inputs'!P700</f>
        <v>719052.7247594269</v>
      </c>
      <c r="D60" s="13">
        <f>'JAM Inputs'!Q700</f>
        <v>-6313.5802950531943</v>
      </c>
      <c r="E60" s="217" t="str">
        <f>'JAM Inputs'!G700</f>
        <v>CA</v>
      </c>
      <c r="F60" s="233">
        <f>VLOOKUP(E60,Factors!$B$3:$N$96,7,0)</f>
        <v>0</v>
      </c>
      <c r="G60" s="13">
        <f t="shared" si="0"/>
        <v>0</v>
      </c>
      <c r="H60" t="s">
        <v>3672</v>
      </c>
    </row>
    <row r="61" spans="1:8">
      <c r="A61" t="str">
        <f>'JAM Inputs'!D701</f>
        <v>403367ID</v>
      </c>
      <c r="B61" s="13">
        <f>'JAM Inputs'!O701</f>
        <v>65244.518940942951</v>
      </c>
      <c r="C61" s="13">
        <f>'JAM Inputs'!P701</f>
        <v>67766.592399857604</v>
      </c>
      <c r="D61" s="13">
        <f>'JAM Inputs'!Q701</f>
        <v>2522.0734589146523</v>
      </c>
      <c r="E61" s="217" t="str">
        <f>'JAM Inputs'!G701</f>
        <v>ID</v>
      </c>
      <c r="F61" s="233">
        <f>VLOOKUP(E61,Factors!$B$3:$N$96,7,0)</f>
        <v>0</v>
      </c>
      <c r="G61" s="13">
        <f t="shared" si="0"/>
        <v>0</v>
      </c>
      <c r="H61" t="s">
        <v>3672</v>
      </c>
    </row>
    <row r="62" spans="1:8">
      <c r="A62" t="str">
        <f>'JAM Inputs'!D702</f>
        <v>403367OR</v>
      </c>
      <c r="B62" s="13">
        <f>'JAM Inputs'!O702</f>
        <v>300591.86669914</v>
      </c>
      <c r="C62" s="13">
        <f>'JAM Inputs'!P702</f>
        <v>290256.51637889136</v>
      </c>
      <c r="D62" s="13">
        <f>'JAM Inputs'!Q702</f>
        <v>-10335.350320248632</v>
      </c>
      <c r="E62" s="217" t="str">
        <f>'JAM Inputs'!G702</f>
        <v>OR</v>
      </c>
      <c r="F62" s="233">
        <f>VLOOKUP(E62,Factors!$B$3:$N$96,7,0)</f>
        <v>0</v>
      </c>
      <c r="G62" s="13">
        <f t="shared" si="0"/>
        <v>0</v>
      </c>
      <c r="H62" t="s">
        <v>3672</v>
      </c>
    </row>
    <row r="63" spans="1:8">
      <c r="A63" t="str">
        <f>'JAM Inputs'!D703</f>
        <v>403367UT</v>
      </c>
      <c r="B63" s="13">
        <f>'JAM Inputs'!O703</f>
        <v>425852.67798758019</v>
      </c>
      <c r="C63" s="13">
        <f>'JAM Inputs'!P703</f>
        <v>460985.09767864813</v>
      </c>
      <c r="D63" s="13">
        <f>'JAM Inputs'!Q703</f>
        <v>35132.419691067946</v>
      </c>
      <c r="E63" s="217" t="str">
        <f>'JAM Inputs'!G703</f>
        <v>UT</v>
      </c>
      <c r="F63" s="233">
        <f>VLOOKUP(E63,Factors!$B$3:$N$96,7,0)</f>
        <v>1</v>
      </c>
      <c r="G63" s="13">
        <f t="shared" si="0"/>
        <v>35132.419691067946</v>
      </c>
      <c r="H63" t="s">
        <v>3672</v>
      </c>
    </row>
    <row r="64" spans="1:8">
      <c r="A64" t="str">
        <f>'JAM Inputs'!D704</f>
        <v>403367WA</v>
      </c>
      <c r="B64" s="13">
        <f>'JAM Inputs'!O704</f>
        <v>44024.358866228606</v>
      </c>
      <c r="C64" s="13">
        <f>'JAM Inputs'!P704</f>
        <v>44237.676135421279</v>
      </c>
      <c r="D64" s="13">
        <f>'JAM Inputs'!Q704</f>
        <v>213.31726919267385</v>
      </c>
      <c r="E64" s="217" t="str">
        <f>'JAM Inputs'!G704</f>
        <v>WA</v>
      </c>
      <c r="F64" s="233">
        <f>VLOOKUP(E64,Factors!$B$3:$N$96,7,0)</f>
        <v>0</v>
      </c>
      <c r="G64" s="13">
        <f t="shared" si="0"/>
        <v>0</v>
      </c>
      <c r="H64" t="s">
        <v>3672</v>
      </c>
    </row>
    <row r="65" spans="1:8">
      <c r="A65" t="str">
        <f>'JAM Inputs'!D705</f>
        <v>403367WYP</v>
      </c>
      <c r="B65" s="13">
        <f>'JAM Inputs'!O705</f>
        <v>165324.94256058228</v>
      </c>
      <c r="C65" s="13">
        <f>'JAM Inputs'!P705</f>
        <v>148439.50082790566</v>
      </c>
      <c r="D65" s="13">
        <f>'JAM Inputs'!Q705</f>
        <v>-16885.441732676612</v>
      </c>
      <c r="E65" s="217" t="str">
        <f>'JAM Inputs'!G705</f>
        <v>WYP</v>
      </c>
      <c r="F65" s="233">
        <f>VLOOKUP(E65,Factors!$B$3:$N$96,7,0)</f>
        <v>0</v>
      </c>
      <c r="G65" s="13">
        <f t="shared" si="0"/>
        <v>0</v>
      </c>
      <c r="H65" t="s">
        <v>3672</v>
      </c>
    </row>
    <row r="66" spans="1:8">
      <c r="A66" t="str">
        <f>'JAM Inputs'!D706</f>
        <v>403367WYU</v>
      </c>
      <c r="B66" s="13">
        <f>'JAM Inputs'!O706</f>
        <v>0</v>
      </c>
      <c r="C66" s="13">
        <f>'JAM Inputs'!P706</f>
        <v>0</v>
      </c>
      <c r="D66" s="13">
        <f>'JAM Inputs'!Q706</f>
        <v>0</v>
      </c>
      <c r="E66" s="217" t="str">
        <f>'JAM Inputs'!G706</f>
        <v>WYU</v>
      </c>
      <c r="F66" s="233">
        <f>VLOOKUP(E66,Factors!$B$3:$N$96,7,0)</f>
        <v>0</v>
      </c>
      <c r="G66" s="13">
        <f t="shared" si="0"/>
        <v>0</v>
      </c>
      <c r="H66" t="s">
        <v>3672</v>
      </c>
    </row>
    <row r="67" spans="1:8">
      <c r="A67" t="str">
        <f>'JAM Inputs'!D707</f>
        <v>403368CA</v>
      </c>
      <c r="B67" s="13">
        <f>'JAM Inputs'!O707</f>
        <v>1105577.2120709352</v>
      </c>
      <c r="C67" s="13">
        <f>'JAM Inputs'!P707</f>
        <v>1095954.2802471768</v>
      </c>
      <c r="D67" s="13">
        <f>'JAM Inputs'!Q707</f>
        <v>-9622.9318237584084</v>
      </c>
      <c r="E67" s="217" t="str">
        <f>'JAM Inputs'!G707</f>
        <v>CA</v>
      </c>
      <c r="F67" s="233">
        <f>VLOOKUP(E67,Factors!$B$3:$N$96,7,0)</f>
        <v>0</v>
      </c>
      <c r="G67" s="13">
        <f t="shared" si="0"/>
        <v>0</v>
      </c>
      <c r="H67" t="s">
        <v>3672</v>
      </c>
    </row>
    <row r="68" spans="1:8">
      <c r="A68" t="str">
        <f>'JAM Inputs'!D708</f>
        <v>403368ID</v>
      </c>
      <c r="B68" s="13">
        <f>'JAM Inputs'!O708</f>
        <v>99443.347245388461</v>
      </c>
      <c r="C68" s="13">
        <f>'JAM Inputs'!P708</f>
        <v>103287.40082757897</v>
      </c>
      <c r="D68" s="13">
        <f>'JAM Inputs'!Q708</f>
        <v>3844.0535821905069</v>
      </c>
      <c r="E68" s="217" t="str">
        <f>'JAM Inputs'!G708</f>
        <v>ID</v>
      </c>
      <c r="F68" s="233">
        <f>VLOOKUP(E68,Factors!$B$3:$N$96,7,0)</f>
        <v>0</v>
      </c>
      <c r="G68" s="13">
        <f t="shared" si="0"/>
        <v>0</v>
      </c>
      <c r="H68" t="s">
        <v>3672</v>
      </c>
    </row>
    <row r="69" spans="1:8">
      <c r="A69" t="str">
        <f>'JAM Inputs'!D709</f>
        <v>403368OR</v>
      </c>
      <c r="B69" s="13">
        <f>'JAM Inputs'!O709</f>
        <v>458151.30319773161</v>
      </c>
      <c r="C69" s="13">
        <f>'JAM Inputs'!P709</f>
        <v>442398.53426813718</v>
      </c>
      <c r="D69" s="13">
        <f>'JAM Inputs'!Q709</f>
        <v>-15752.768929594429</v>
      </c>
      <c r="E69" s="217" t="str">
        <f>'JAM Inputs'!G709</f>
        <v>OR</v>
      </c>
      <c r="F69" s="233">
        <f>VLOOKUP(E69,Factors!$B$3:$N$96,7,0)</f>
        <v>0</v>
      </c>
      <c r="G69" s="13">
        <f t="shared" si="0"/>
        <v>0</v>
      </c>
      <c r="H69" t="s">
        <v>3672</v>
      </c>
    </row>
    <row r="70" spans="1:8">
      <c r="A70" t="str">
        <f>'JAM Inputs'!D710</f>
        <v>403368UT</v>
      </c>
      <c r="B70" s="13">
        <f>'JAM Inputs'!O710</f>
        <v>649069.32290863618</v>
      </c>
      <c r="C70" s="13">
        <f>'JAM Inputs'!P710</f>
        <v>702616.89238450211</v>
      </c>
      <c r="D70" s="13">
        <f>'JAM Inputs'!Q710</f>
        <v>53547.569475865923</v>
      </c>
      <c r="E70" s="217" t="str">
        <f>'JAM Inputs'!G710</f>
        <v>UT</v>
      </c>
      <c r="F70" s="233">
        <f>VLOOKUP(E70,Factors!$B$3:$N$96,7,0)</f>
        <v>1</v>
      </c>
      <c r="G70" s="13">
        <f t="shared" si="0"/>
        <v>53547.569475865923</v>
      </c>
      <c r="H70" t="s">
        <v>3672</v>
      </c>
    </row>
    <row r="71" spans="1:8">
      <c r="A71" t="str">
        <f>'JAM Inputs'!D711</f>
        <v>403368WA</v>
      </c>
      <c r="B71" s="13">
        <f>'JAM Inputs'!O711</f>
        <v>67100.343094761964</v>
      </c>
      <c r="C71" s="13">
        <f>'JAM Inputs'!P711</f>
        <v>67425.473597953605</v>
      </c>
      <c r="D71" s="13">
        <f>'JAM Inputs'!Q711</f>
        <v>325.13050319164176</v>
      </c>
      <c r="E71" s="217" t="str">
        <f>'JAM Inputs'!G711</f>
        <v>WA</v>
      </c>
      <c r="F71" s="233">
        <f>VLOOKUP(E71,Factors!$B$3:$N$96,7,0)</f>
        <v>0</v>
      </c>
      <c r="G71" s="13">
        <f t="shared" si="0"/>
        <v>0</v>
      </c>
      <c r="H71" t="s">
        <v>3672</v>
      </c>
    </row>
    <row r="72" spans="1:8">
      <c r="A72" t="str">
        <f>'JAM Inputs'!D712</f>
        <v>403368WYP</v>
      </c>
      <c r="B72" s="13">
        <f>'JAM Inputs'!O712</f>
        <v>251982.32645806184</v>
      </c>
      <c r="C72" s="13">
        <f>'JAM Inputs'!P712</f>
        <v>226246.14397299761</v>
      </c>
      <c r="D72" s="13">
        <f>'JAM Inputs'!Q712</f>
        <v>-25736.18248506423</v>
      </c>
      <c r="E72" s="217" t="str">
        <f>'JAM Inputs'!G712</f>
        <v>WYP</v>
      </c>
      <c r="F72" s="233">
        <f>VLOOKUP(E72,Factors!$B$3:$N$96,7,0)</f>
        <v>0</v>
      </c>
      <c r="G72" s="13">
        <f t="shared" si="0"/>
        <v>0</v>
      </c>
      <c r="H72" t="s">
        <v>3672</v>
      </c>
    </row>
    <row r="73" spans="1:8">
      <c r="A73" t="str">
        <f>'JAM Inputs'!D713</f>
        <v>403368WYU</v>
      </c>
      <c r="B73" s="13">
        <f>'JAM Inputs'!O713</f>
        <v>0</v>
      </c>
      <c r="C73" s="13">
        <f>'JAM Inputs'!P713</f>
        <v>0</v>
      </c>
      <c r="D73" s="13">
        <f>'JAM Inputs'!Q713</f>
        <v>0</v>
      </c>
      <c r="E73" s="217" t="str">
        <f>'JAM Inputs'!G713</f>
        <v>WYU</v>
      </c>
      <c r="F73" s="233">
        <f>VLOOKUP(E73,Factors!$B$3:$N$96,7,0)</f>
        <v>0</v>
      </c>
      <c r="G73" s="13">
        <f t="shared" si="0"/>
        <v>0</v>
      </c>
      <c r="H73" t="s">
        <v>3672</v>
      </c>
    </row>
    <row r="74" spans="1:8">
      <c r="A74" t="str">
        <f>'JAM Inputs'!D714</f>
        <v>403369CA</v>
      </c>
      <c r="B74" s="13">
        <f>'JAM Inputs'!O714</f>
        <v>589536.39168484334</v>
      </c>
      <c r="C74" s="13">
        <f>'JAM Inputs'!P714</f>
        <v>584405.07345318305</v>
      </c>
      <c r="D74" s="13">
        <f>'JAM Inputs'!Q714</f>
        <v>-5131.3182316602906</v>
      </c>
      <c r="E74" s="217" t="str">
        <f>'JAM Inputs'!G714</f>
        <v>CA</v>
      </c>
      <c r="F74" s="233">
        <f>VLOOKUP(E74,Factors!$B$3:$N$96,7,0)</f>
        <v>0</v>
      </c>
      <c r="G74" s="13">
        <f t="shared" si="0"/>
        <v>0</v>
      </c>
      <c r="H74" t="s">
        <v>3672</v>
      </c>
    </row>
    <row r="75" spans="1:8">
      <c r="A75" t="str">
        <f>'JAM Inputs'!D715</f>
        <v>403369ID</v>
      </c>
      <c r="B75" s="13">
        <f>'JAM Inputs'!O715</f>
        <v>53027.026490799035</v>
      </c>
      <c r="C75" s="13">
        <f>'JAM Inputs'!P715</f>
        <v>55076.824056762598</v>
      </c>
      <c r="D75" s="13">
        <f>'JAM Inputs'!Q715</f>
        <v>2049.7975659635631</v>
      </c>
      <c r="E75" s="217" t="str">
        <f>'JAM Inputs'!G715</f>
        <v>ID</v>
      </c>
      <c r="F75" s="233">
        <f>VLOOKUP(E75,Factors!$B$3:$N$96,7,0)</f>
        <v>0</v>
      </c>
      <c r="G75" s="13">
        <f t="shared" si="0"/>
        <v>0</v>
      </c>
      <c r="H75" t="s">
        <v>3672</v>
      </c>
    </row>
    <row r="76" spans="1:8">
      <c r="A76" t="str">
        <f>'JAM Inputs'!D716</f>
        <v>403369OR</v>
      </c>
      <c r="B76" s="13">
        <f>'JAM Inputs'!O716</f>
        <v>244303.93751238933</v>
      </c>
      <c r="C76" s="13">
        <f>'JAM Inputs'!P716</f>
        <v>235903.95381843962</v>
      </c>
      <c r="D76" s="13">
        <f>'JAM Inputs'!Q716</f>
        <v>-8399.9836939497036</v>
      </c>
      <c r="E76" s="217" t="str">
        <f>'JAM Inputs'!G716</f>
        <v>OR</v>
      </c>
      <c r="F76" s="233">
        <f>VLOOKUP(E76,Factors!$B$3:$N$96,7,0)</f>
        <v>0</v>
      </c>
      <c r="G76" s="13">
        <f t="shared" si="0"/>
        <v>0</v>
      </c>
      <c r="H76" t="s">
        <v>3672</v>
      </c>
    </row>
    <row r="77" spans="1:8">
      <c r="A77" t="str">
        <f>'JAM Inputs'!D717</f>
        <v>403369UT</v>
      </c>
      <c r="B77" s="13">
        <f>'JAM Inputs'!O717</f>
        <v>346108.78589303861</v>
      </c>
      <c r="C77" s="13">
        <f>'JAM Inputs'!P717</f>
        <v>374662.41430327209</v>
      </c>
      <c r="D77" s="13">
        <f>'JAM Inputs'!Q717</f>
        <v>28553.628410233476</v>
      </c>
      <c r="E77" s="217" t="str">
        <f>'JAM Inputs'!G717</f>
        <v>UT</v>
      </c>
      <c r="F77" s="233">
        <f>VLOOKUP(E77,Factors!$B$3:$N$96,7,0)</f>
        <v>1</v>
      </c>
      <c r="G77" s="13">
        <f t="shared" ref="G77:G140" si="1">F77*D77</f>
        <v>28553.628410233476</v>
      </c>
      <c r="H77" t="s">
        <v>3672</v>
      </c>
    </row>
    <row r="78" spans="1:8">
      <c r="A78" t="str">
        <f>'JAM Inputs'!D718</f>
        <v>403369WA</v>
      </c>
      <c r="B78" s="13">
        <f>'JAM Inputs'!O718</f>
        <v>35780.489790307714</v>
      </c>
      <c r="C78" s="13">
        <f>'JAM Inputs'!P718</f>
        <v>35953.861909039464</v>
      </c>
      <c r="D78" s="13">
        <f>'JAM Inputs'!Q718</f>
        <v>173.37211873174965</v>
      </c>
      <c r="E78" s="217" t="str">
        <f>'JAM Inputs'!G718</f>
        <v>WA</v>
      </c>
      <c r="F78" s="233">
        <f>VLOOKUP(E78,Factors!$B$3:$N$96,7,0)</f>
        <v>0</v>
      </c>
      <c r="G78" s="13">
        <f t="shared" si="1"/>
        <v>0</v>
      </c>
      <c r="H78" t="s">
        <v>3672</v>
      </c>
    </row>
    <row r="79" spans="1:8">
      <c r="A79" t="str">
        <f>'JAM Inputs'!D719</f>
        <v>403369WYP</v>
      </c>
      <c r="B79" s="13">
        <f>'JAM Inputs'!O719</f>
        <v>134366.69088916306</v>
      </c>
      <c r="C79" s="13">
        <f>'JAM Inputs'!P719</f>
        <v>120643.16620691413</v>
      </c>
      <c r="D79" s="13">
        <f>'JAM Inputs'!Q719</f>
        <v>-13723.524682248928</v>
      </c>
      <c r="E79" s="217" t="str">
        <f>'JAM Inputs'!G719</f>
        <v>WYP</v>
      </c>
      <c r="F79" s="233">
        <f>VLOOKUP(E79,Factors!$B$3:$N$96,7,0)</f>
        <v>0</v>
      </c>
      <c r="G79" s="13">
        <f t="shared" si="1"/>
        <v>0</v>
      </c>
      <c r="H79" t="s">
        <v>3672</v>
      </c>
    </row>
    <row r="80" spans="1:8">
      <c r="A80" t="str">
        <f>'JAM Inputs'!D720</f>
        <v>403369WYU</v>
      </c>
      <c r="B80" s="13">
        <f>'JAM Inputs'!O720</f>
        <v>0</v>
      </c>
      <c r="C80" s="13">
        <f>'JAM Inputs'!P720</f>
        <v>0</v>
      </c>
      <c r="D80" s="13">
        <f>'JAM Inputs'!Q720</f>
        <v>0</v>
      </c>
      <c r="E80" s="217" t="str">
        <f>'JAM Inputs'!G720</f>
        <v>WYU</v>
      </c>
      <c r="F80" s="233">
        <f>VLOOKUP(E80,Factors!$B$3:$N$96,7,0)</f>
        <v>0</v>
      </c>
      <c r="G80" s="13">
        <f t="shared" si="1"/>
        <v>0</v>
      </c>
      <c r="H80" t="s">
        <v>3672</v>
      </c>
    </row>
    <row r="81" spans="1:8">
      <c r="A81" t="str">
        <f>'JAM Inputs'!D721</f>
        <v>403370CA</v>
      </c>
      <c r="B81" s="13">
        <f>'JAM Inputs'!O721</f>
        <v>185127.22550727814</v>
      </c>
      <c r="C81" s="13">
        <f>'JAM Inputs'!P721</f>
        <v>183515.88018437562</v>
      </c>
      <c r="D81" s="13">
        <f>'JAM Inputs'!Q721</f>
        <v>-1611.3453229025181</v>
      </c>
      <c r="E81" s="217" t="str">
        <f>'JAM Inputs'!G721</f>
        <v>CA</v>
      </c>
      <c r="F81" s="233">
        <f>VLOOKUP(E81,Factors!$B$3:$N$96,7,0)</f>
        <v>0</v>
      </c>
      <c r="G81" s="13">
        <f t="shared" si="1"/>
        <v>0</v>
      </c>
      <c r="H81" t="s">
        <v>3672</v>
      </c>
    </row>
    <row r="82" spans="1:8">
      <c r="A82" t="str">
        <f>'JAM Inputs'!D722</f>
        <v>403370ID</v>
      </c>
      <c r="B82" s="13">
        <f>'JAM Inputs'!O722</f>
        <v>16651.637506358453</v>
      </c>
      <c r="C82" s="13">
        <f>'JAM Inputs'!P722</f>
        <v>17295.318442074575</v>
      </c>
      <c r="D82" s="13">
        <f>'JAM Inputs'!Q722</f>
        <v>643.68093571612189</v>
      </c>
      <c r="E82" s="217" t="str">
        <f>'JAM Inputs'!G722</f>
        <v>ID</v>
      </c>
      <c r="F82" s="233">
        <f>VLOOKUP(E82,Factors!$B$3:$N$96,7,0)</f>
        <v>0</v>
      </c>
      <c r="G82" s="13">
        <f t="shared" si="1"/>
        <v>0</v>
      </c>
      <c r="H82" t="s">
        <v>3672</v>
      </c>
    </row>
    <row r="83" spans="1:8">
      <c r="A83" t="str">
        <f>'JAM Inputs'!D723</f>
        <v>403370OR</v>
      </c>
      <c r="B83" s="13">
        <f>'JAM Inputs'!O723</f>
        <v>76716.740086080856</v>
      </c>
      <c r="C83" s="13">
        <f>'JAM Inputs'!P723</f>
        <v>74078.962847048941</v>
      </c>
      <c r="D83" s="13">
        <f>'JAM Inputs'!Q723</f>
        <v>-2637.7772390319151</v>
      </c>
      <c r="E83" s="217" t="str">
        <f>'JAM Inputs'!G723</f>
        <v>OR</v>
      </c>
      <c r="F83" s="233">
        <f>VLOOKUP(E83,Factors!$B$3:$N$96,7,0)</f>
        <v>0</v>
      </c>
      <c r="G83" s="13">
        <f t="shared" si="1"/>
        <v>0</v>
      </c>
      <c r="H83" t="s">
        <v>3672</v>
      </c>
    </row>
    <row r="84" spans="1:8">
      <c r="A84" t="str">
        <f>'JAM Inputs'!D724</f>
        <v>403370UT</v>
      </c>
      <c r="B84" s="13">
        <f>'JAM Inputs'!O724</f>
        <v>108685.67260615154</v>
      </c>
      <c r="C84" s="13">
        <f>'JAM Inputs'!P724</f>
        <v>117652.13181089248</v>
      </c>
      <c r="D84" s="13">
        <f>'JAM Inputs'!Q724</f>
        <v>8966.4592047409387</v>
      </c>
      <c r="E84" s="217" t="str">
        <f>'JAM Inputs'!G724</f>
        <v>UT</v>
      </c>
      <c r="F84" s="233">
        <f>VLOOKUP(E84,Factors!$B$3:$N$96,7,0)</f>
        <v>1</v>
      </c>
      <c r="G84" s="13">
        <f t="shared" si="1"/>
        <v>8966.4592047409387</v>
      </c>
      <c r="H84" t="s">
        <v>3672</v>
      </c>
    </row>
    <row r="85" spans="1:8">
      <c r="A85" t="str">
        <f>'JAM Inputs'!D725</f>
        <v>403370WA</v>
      </c>
      <c r="B85" s="13">
        <f>'JAM Inputs'!O725</f>
        <v>11235.85056936097</v>
      </c>
      <c r="C85" s="13">
        <f>'JAM Inputs'!P725</f>
        <v>11290.293178458263</v>
      </c>
      <c r="D85" s="13">
        <f>'JAM Inputs'!Q725</f>
        <v>54.442609097293825</v>
      </c>
      <c r="E85" s="217" t="str">
        <f>'JAM Inputs'!G725</f>
        <v>WA</v>
      </c>
      <c r="F85" s="233">
        <f>VLOOKUP(E85,Factors!$B$3:$N$96,7,0)</f>
        <v>0</v>
      </c>
      <c r="G85" s="13">
        <f t="shared" si="1"/>
        <v>0</v>
      </c>
      <c r="H85" t="s">
        <v>3672</v>
      </c>
    </row>
    <row r="86" spans="1:8">
      <c r="A86" t="str">
        <f>'JAM Inputs'!D726</f>
        <v>403370WYP</v>
      </c>
      <c r="B86" s="13">
        <f>'JAM Inputs'!O726</f>
        <v>42194.05796784562</v>
      </c>
      <c r="C86" s="13">
        <f>'JAM Inputs'!P726</f>
        <v>37884.573287273852</v>
      </c>
      <c r="D86" s="13">
        <f>'JAM Inputs'!Q726</f>
        <v>-4309.484680571768</v>
      </c>
      <c r="E86" s="217" t="str">
        <f>'JAM Inputs'!G726</f>
        <v>WYP</v>
      </c>
      <c r="F86" s="233">
        <f>VLOOKUP(E86,Factors!$B$3:$N$96,7,0)</f>
        <v>0</v>
      </c>
      <c r="G86" s="13">
        <f t="shared" si="1"/>
        <v>0</v>
      </c>
      <c r="H86" t="s">
        <v>3672</v>
      </c>
    </row>
    <row r="87" spans="1:8">
      <c r="A87" t="str">
        <f>'JAM Inputs'!D727</f>
        <v>403370WYU</v>
      </c>
      <c r="B87" s="13">
        <f>'JAM Inputs'!O727</f>
        <v>0</v>
      </c>
      <c r="C87" s="13">
        <f>'JAM Inputs'!P727</f>
        <v>0</v>
      </c>
      <c r="D87" s="13">
        <f>'JAM Inputs'!Q727</f>
        <v>0</v>
      </c>
      <c r="E87" s="217" t="str">
        <f>'JAM Inputs'!G727</f>
        <v>WYU</v>
      </c>
      <c r="F87" s="233">
        <f>VLOOKUP(E87,Factors!$B$3:$N$96,7,0)</f>
        <v>0</v>
      </c>
      <c r="G87" s="13">
        <f t="shared" si="1"/>
        <v>0</v>
      </c>
      <c r="H87" t="s">
        <v>3672</v>
      </c>
    </row>
    <row r="88" spans="1:8">
      <c r="A88" t="str">
        <f>'JAM Inputs'!D728</f>
        <v>403371CA</v>
      </c>
      <c r="B88" s="13">
        <f>'JAM Inputs'!O728</f>
        <v>8920.6763866776218</v>
      </c>
      <c r="C88" s="13">
        <f>'JAM Inputs'!P728</f>
        <v>8843.0309180902113</v>
      </c>
      <c r="D88" s="13">
        <f>'JAM Inputs'!Q728</f>
        <v>-77.645468587410505</v>
      </c>
      <c r="E88" s="217" t="str">
        <f>'JAM Inputs'!G728</f>
        <v>CA</v>
      </c>
      <c r="F88" s="233">
        <f>VLOOKUP(E88,Factors!$B$3:$N$96,7,0)</f>
        <v>0</v>
      </c>
      <c r="G88" s="13">
        <f t="shared" si="1"/>
        <v>0</v>
      </c>
      <c r="H88" t="s">
        <v>3672</v>
      </c>
    </row>
    <row r="89" spans="1:8">
      <c r="A89" t="str">
        <f>'JAM Inputs'!D729</f>
        <v>403371ID</v>
      </c>
      <c r="B89" s="13">
        <f>'JAM Inputs'!O729</f>
        <v>802.38802853255845</v>
      </c>
      <c r="C89" s="13">
        <f>'JAM Inputs'!P729</f>
        <v>833.40491061493822</v>
      </c>
      <c r="D89" s="13">
        <f>'JAM Inputs'!Q729</f>
        <v>31.016882082379766</v>
      </c>
      <c r="E89" s="217" t="str">
        <f>'JAM Inputs'!G729</f>
        <v>ID</v>
      </c>
      <c r="F89" s="233">
        <f>VLOOKUP(E89,Factors!$B$3:$N$96,7,0)</f>
        <v>0</v>
      </c>
      <c r="G89" s="13">
        <f t="shared" si="1"/>
        <v>0</v>
      </c>
      <c r="H89" t="s">
        <v>3672</v>
      </c>
    </row>
    <row r="90" spans="1:8">
      <c r="A90" t="str">
        <f>'JAM Inputs'!D730</f>
        <v>403371OR</v>
      </c>
      <c r="B90" s="13">
        <f>'JAM Inputs'!O730</f>
        <v>3696.7291540912802</v>
      </c>
      <c r="C90" s="13">
        <f>'JAM Inputs'!P730</f>
        <v>3569.6232837090624</v>
      </c>
      <c r="D90" s="13">
        <f>'JAM Inputs'!Q730</f>
        <v>-127.10587038221774</v>
      </c>
      <c r="E90" s="217" t="str">
        <f>'JAM Inputs'!G730</f>
        <v>OR</v>
      </c>
      <c r="F90" s="233">
        <f>VLOOKUP(E90,Factors!$B$3:$N$96,7,0)</f>
        <v>0</v>
      </c>
      <c r="G90" s="13">
        <f t="shared" si="1"/>
        <v>0</v>
      </c>
      <c r="H90" t="s">
        <v>3672</v>
      </c>
    </row>
    <row r="91" spans="1:8">
      <c r="A91" t="str">
        <f>'JAM Inputs'!D731</f>
        <v>403371UT</v>
      </c>
      <c r="B91" s="13">
        <f>'JAM Inputs'!O731</f>
        <v>5237.2076042902381</v>
      </c>
      <c r="C91" s="13">
        <f>'JAM Inputs'!P731</f>
        <v>5669.2719896374711</v>
      </c>
      <c r="D91" s="13">
        <f>'JAM Inputs'!Q731</f>
        <v>432.06438534723293</v>
      </c>
      <c r="E91" s="217" t="str">
        <f>'JAM Inputs'!G731</f>
        <v>UT</v>
      </c>
      <c r="F91" s="233">
        <f>VLOOKUP(E91,Factors!$B$3:$N$96,7,0)</f>
        <v>1</v>
      </c>
      <c r="G91" s="13">
        <f t="shared" si="1"/>
        <v>432.06438534723293</v>
      </c>
      <c r="H91" t="s">
        <v>3672</v>
      </c>
    </row>
    <row r="92" spans="1:8">
      <c r="A92" t="str">
        <f>'JAM Inputs'!D732</f>
        <v>403371WA</v>
      </c>
      <c r="B92" s="13">
        <f>'JAM Inputs'!O732</f>
        <v>541.41894355995839</v>
      </c>
      <c r="C92" s="13">
        <f>'JAM Inputs'!P732</f>
        <v>544.04235508720706</v>
      </c>
      <c r="D92" s="13">
        <f>'JAM Inputs'!Q732</f>
        <v>2.6234115272486633</v>
      </c>
      <c r="E92" s="217" t="str">
        <f>'JAM Inputs'!G732</f>
        <v>WA</v>
      </c>
      <c r="F92" s="233">
        <f>VLOOKUP(E92,Factors!$B$3:$N$96,7,0)</f>
        <v>0</v>
      </c>
      <c r="G92" s="13">
        <f t="shared" si="1"/>
        <v>0</v>
      </c>
      <c r="H92" t="s">
        <v>3672</v>
      </c>
    </row>
    <row r="93" spans="1:8">
      <c r="A93" t="str">
        <f>'JAM Inputs'!D733</f>
        <v>403371WYP</v>
      </c>
      <c r="B93" s="13">
        <f>'JAM Inputs'!O733</f>
        <v>2033.1938510960363</v>
      </c>
      <c r="C93" s="13">
        <f>'JAM Inputs'!P733</f>
        <v>1825.5338587670626</v>
      </c>
      <c r="D93" s="13">
        <f>'JAM Inputs'!Q733</f>
        <v>-207.65999232897366</v>
      </c>
      <c r="E93" s="217" t="str">
        <f>'JAM Inputs'!G733</f>
        <v>WYP</v>
      </c>
      <c r="F93" s="233">
        <f>VLOOKUP(E93,Factors!$B$3:$N$96,7,0)</f>
        <v>0</v>
      </c>
      <c r="G93" s="13">
        <f t="shared" si="1"/>
        <v>0</v>
      </c>
      <c r="H93" t="s">
        <v>3672</v>
      </c>
    </row>
    <row r="94" spans="1:8">
      <c r="A94" t="str">
        <f>'JAM Inputs'!D734</f>
        <v>403371WYU</v>
      </c>
      <c r="B94" s="13">
        <f>'JAM Inputs'!O734</f>
        <v>0</v>
      </c>
      <c r="C94" s="13">
        <f>'JAM Inputs'!P734</f>
        <v>0</v>
      </c>
      <c r="D94" s="13">
        <f>'JAM Inputs'!Q734</f>
        <v>0</v>
      </c>
      <c r="E94" s="217" t="str">
        <f>'JAM Inputs'!G734</f>
        <v>WYU</v>
      </c>
      <c r="F94" s="233">
        <f>VLOOKUP(E94,Factors!$B$3:$N$96,7,0)</f>
        <v>0</v>
      </c>
      <c r="G94" s="13">
        <f t="shared" si="1"/>
        <v>0</v>
      </c>
      <c r="H94" t="s">
        <v>3672</v>
      </c>
    </row>
    <row r="95" spans="1:8">
      <c r="A95" t="str">
        <f>'JAM Inputs'!D735</f>
        <v>403373CA</v>
      </c>
      <c r="B95" s="13">
        <f>'JAM Inputs'!O735</f>
        <v>61428.435208133982</v>
      </c>
      <c r="C95" s="13">
        <f>'JAM Inputs'!P735</f>
        <v>60893.762787615509</v>
      </c>
      <c r="D95" s="13">
        <f>'JAM Inputs'!Q735</f>
        <v>-534.67242051847279</v>
      </c>
      <c r="E95" s="217" t="str">
        <f>'JAM Inputs'!G735</f>
        <v>CA</v>
      </c>
      <c r="F95" s="233">
        <f>VLOOKUP(E95,Factors!$B$3:$N$96,7,0)</f>
        <v>0</v>
      </c>
      <c r="G95" s="13">
        <f t="shared" si="1"/>
        <v>0</v>
      </c>
      <c r="H95" t="s">
        <v>3672</v>
      </c>
    </row>
    <row r="96" spans="1:8">
      <c r="A96" t="str">
        <f>'JAM Inputs'!D736</f>
        <v>403373ID</v>
      </c>
      <c r="B96" s="13">
        <f>'JAM Inputs'!O736</f>
        <v>5525.3031144706474</v>
      </c>
      <c r="C96" s="13">
        <f>'JAM Inputs'!P736</f>
        <v>5738.8876509752172</v>
      </c>
      <c r="D96" s="13">
        <f>'JAM Inputs'!Q736</f>
        <v>213.58453650456977</v>
      </c>
      <c r="E96" s="217" t="str">
        <f>'JAM Inputs'!G736</f>
        <v>ID</v>
      </c>
      <c r="F96" s="233">
        <f>VLOOKUP(E96,Factors!$B$3:$N$96,7,0)</f>
        <v>0</v>
      </c>
      <c r="G96" s="13">
        <f t="shared" si="1"/>
        <v>0</v>
      </c>
      <c r="H96" t="s">
        <v>3672</v>
      </c>
    </row>
    <row r="97" spans="1:8">
      <c r="A97" t="str">
        <f>'JAM Inputs'!D737</f>
        <v>403373OR</v>
      </c>
      <c r="B97" s="13">
        <f>'JAM Inputs'!O737</f>
        <v>25455.949468501058</v>
      </c>
      <c r="C97" s="13">
        <f>'JAM Inputs'!P737</f>
        <v>24580.689075129085</v>
      </c>
      <c r="D97" s="13">
        <f>'JAM Inputs'!Q737</f>
        <v>-875.2603933719729</v>
      </c>
      <c r="E97" s="217" t="str">
        <f>'JAM Inputs'!G737</f>
        <v>OR</v>
      </c>
      <c r="F97" s="233">
        <f>VLOOKUP(E97,Factors!$B$3:$N$96,7,0)</f>
        <v>0</v>
      </c>
      <c r="G97" s="13">
        <f t="shared" si="1"/>
        <v>0</v>
      </c>
      <c r="H97" t="s">
        <v>3672</v>
      </c>
    </row>
    <row r="98" spans="1:8">
      <c r="A98" t="str">
        <f>'JAM Inputs'!D738</f>
        <v>403373UT</v>
      </c>
      <c r="B98" s="13">
        <f>'JAM Inputs'!O738</f>
        <v>36063.79763670668</v>
      </c>
      <c r="C98" s="13">
        <f>'JAM Inputs'!P738</f>
        <v>39039.024844890337</v>
      </c>
      <c r="D98" s="13">
        <f>'JAM Inputs'!Q738</f>
        <v>2975.2272081836563</v>
      </c>
      <c r="E98" s="217" t="str">
        <f>'JAM Inputs'!G738</f>
        <v>UT</v>
      </c>
      <c r="F98" s="233">
        <f>VLOOKUP(E98,Factors!$B$3:$N$96,7,0)</f>
        <v>1</v>
      </c>
      <c r="G98" s="13">
        <f t="shared" si="1"/>
        <v>2975.2272081836563</v>
      </c>
      <c r="H98" t="s">
        <v>3672</v>
      </c>
    </row>
    <row r="99" spans="1:8">
      <c r="A99" t="str">
        <f>'JAM Inputs'!D739</f>
        <v>403373WA</v>
      </c>
      <c r="B99" s="13">
        <f>'JAM Inputs'!O739</f>
        <v>3728.2507573751273</v>
      </c>
      <c r="C99" s="13">
        <f>'JAM Inputs'!P739</f>
        <v>3746.3157625429562</v>
      </c>
      <c r="D99" s="13">
        <f>'JAM Inputs'!Q739</f>
        <v>18.065005167828986</v>
      </c>
      <c r="E99" s="217" t="str">
        <f>'JAM Inputs'!G739</f>
        <v>WA</v>
      </c>
      <c r="F99" s="233">
        <f>VLOOKUP(E99,Factors!$B$3:$N$96,7,0)</f>
        <v>0</v>
      </c>
      <c r="G99" s="13">
        <f t="shared" si="1"/>
        <v>0</v>
      </c>
      <c r="H99" t="s">
        <v>3672</v>
      </c>
    </row>
    <row r="100" spans="1:8">
      <c r="A100" t="str">
        <f>'JAM Inputs'!D740</f>
        <v>403373WYP</v>
      </c>
      <c r="B100" s="13">
        <f>'JAM Inputs'!O740</f>
        <v>14000.722740503423</v>
      </c>
      <c r="C100" s="13">
        <f>'JAM Inputs'!P740</f>
        <v>12570.760725162023</v>
      </c>
      <c r="D100" s="13">
        <f>'JAM Inputs'!Q740</f>
        <v>-1429.9620153413998</v>
      </c>
      <c r="E100" s="217" t="str">
        <f>'JAM Inputs'!G740</f>
        <v>WYP</v>
      </c>
      <c r="F100" s="233">
        <f>VLOOKUP(E100,Factors!$B$3:$N$96,7,0)</f>
        <v>0</v>
      </c>
      <c r="G100" s="13">
        <f t="shared" si="1"/>
        <v>0</v>
      </c>
      <c r="H100" t="s">
        <v>3672</v>
      </c>
    </row>
    <row r="101" spans="1:8">
      <c r="A101" t="str">
        <f>'JAM Inputs'!D741</f>
        <v>403373WYU</v>
      </c>
      <c r="B101" s="13">
        <f>'JAM Inputs'!O741</f>
        <v>0</v>
      </c>
      <c r="C101" s="13">
        <f>'JAM Inputs'!P741</f>
        <v>0</v>
      </c>
      <c r="D101" s="13">
        <f>'JAM Inputs'!Q741</f>
        <v>0</v>
      </c>
      <c r="E101" s="217" t="str">
        <f>'JAM Inputs'!G741</f>
        <v>WYU</v>
      </c>
      <c r="F101" s="233">
        <f>VLOOKUP(E101,Factors!$B$3:$N$96,7,0)</f>
        <v>0</v>
      </c>
      <c r="G101" s="13">
        <f t="shared" si="1"/>
        <v>0</v>
      </c>
      <c r="H101" t="s">
        <v>3672</v>
      </c>
    </row>
    <row r="102" spans="1:8">
      <c r="A102" t="str">
        <f>'JAM Inputs'!D742</f>
        <v>403GPCA</v>
      </c>
      <c r="B102" s="13">
        <f>'JAM Inputs'!O742</f>
        <v>110499.63180870755</v>
      </c>
      <c r="C102" s="13">
        <f>'JAM Inputs'!P742</f>
        <v>75652.075966888922</v>
      </c>
      <c r="D102" s="13">
        <f>'JAM Inputs'!Q742</f>
        <v>-34847.555841818627</v>
      </c>
      <c r="E102" s="217" t="str">
        <f>'JAM Inputs'!G742</f>
        <v>CA</v>
      </c>
      <c r="F102" s="233">
        <f>VLOOKUP(E102,Factors!$B$3:$N$96,7,0)</f>
        <v>0</v>
      </c>
      <c r="G102" s="13">
        <f t="shared" si="1"/>
        <v>0</v>
      </c>
      <c r="H102" t="s">
        <v>3672</v>
      </c>
    </row>
    <row r="103" spans="1:8">
      <c r="A103" t="str">
        <f>'JAM Inputs'!D743</f>
        <v>403GPCN</v>
      </c>
      <c r="B103" s="13">
        <f>'JAM Inputs'!O743</f>
        <v>-177203.13222111389</v>
      </c>
      <c r="C103" s="13">
        <f>'JAM Inputs'!P743</f>
        <v>-36820.037012868328</v>
      </c>
      <c r="D103" s="13">
        <f>'JAM Inputs'!Q743</f>
        <v>140383.09520824556</v>
      </c>
      <c r="E103" s="217" t="str">
        <f>'JAM Inputs'!G743</f>
        <v>CN</v>
      </c>
      <c r="F103" s="233">
        <f>VLOOKUP(E103,Factors!$B$3:$N$96,7,0)</f>
        <v>0.49892765457990973</v>
      </c>
      <c r="G103" s="13">
        <f t="shared" si="1"/>
        <v>70041.008434918127</v>
      </c>
      <c r="H103" t="s">
        <v>3672</v>
      </c>
    </row>
    <row r="104" spans="1:8">
      <c r="A104" t="str">
        <f>'JAM Inputs'!D744</f>
        <v>403GPDGP</v>
      </c>
      <c r="B104" s="13">
        <f>'JAM Inputs'!O744</f>
        <v>-136979.67441638772</v>
      </c>
      <c r="C104" s="13">
        <f>'JAM Inputs'!P744</f>
        <v>-138329.98588672504</v>
      </c>
      <c r="D104" s="13">
        <f>'JAM Inputs'!Q744</f>
        <v>-1350.3114703373285</v>
      </c>
      <c r="E104" s="217" t="str">
        <f>'JAM Inputs'!G744</f>
        <v>SG</v>
      </c>
      <c r="F104" s="233">
        <f>VLOOKUP(E104,Factors!$B$3:$N$96,7,0)</f>
        <v>0.4315468104876492</v>
      </c>
      <c r="G104" s="13">
        <f t="shared" si="1"/>
        <v>-582.722608188962</v>
      </c>
      <c r="H104" t="s">
        <v>3672</v>
      </c>
    </row>
    <row r="105" spans="1:8">
      <c r="A105" t="str">
        <f>'JAM Inputs'!D745</f>
        <v>403GPDGU</v>
      </c>
      <c r="B105" s="13">
        <f>'JAM Inputs'!O745</f>
        <v>-234354.41880108474</v>
      </c>
      <c r="C105" s="13">
        <f>'JAM Inputs'!P745</f>
        <v>-243354.60112982485</v>
      </c>
      <c r="D105" s="13">
        <f>'JAM Inputs'!Q745</f>
        <v>-9000.1823287401057</v>
      </c>
      <c r="E105" s="217" t="str">
        <f>'JAM Inputs'!G745</f>
        <v>SG</v>
      </c>
      <c r="F105" s="233">
        <f>VLOOKUP(E105,Factors!$B$3:$N$96,7,0)</f>
        <v>0.4315468104876492</v>
      </c>
      <c r="G105" s="13">
        <f t="shared" si="1"/>
        <v>-3883.9999777750959</v>
      </c>
      <c r="H105" t="s">
        <v>3672</v>
      </c>
    </row>
    <row r="106" spans="1:8">
      <c r="A106" t="str">
        <f>'JAM Inputs'!D746</f>
        <v>403GPID</v>
      </c>
      <c r="B106" s="13">
        <f>'JAM Inputs'!O746</f>
        <v>80398.831326998072</v>
      </c>
      <c r="C106" s="13">
        <f>'JAM Inputs'!P746</f>
        <v>105546.30951382162</v>
      </c>
      <c r="D106" s="13">
        <f>'JAM Inputs'!Q746</f>
        <v>25147.478186823544</v>
      </c>
      <c r="E106" s="217" t="str">
        <f>'JAM Inputs'!G746</f>
        <v>ID</v>
      </c>
      <c r="F106" s="233">
        <f>VLOOKUP(E106,Factors!$B$3:$N$96,7,0)</f>
        <v>0</v>
      </c>
      <c r="G106" s="13">
        <f t="shared" si="1"/>
        <v>0</v>
      </c>
      <c r="H106" t="s">
        <v>3672</v>
      </c>
    </row>
    <row r="107" spans="1:8">
      <c r="A107" t="str">
        <f>'JAM Inputs'!D747</f>
        <v>403GPOR</v>
      </c>
      <c r="B107" s="13">
        <f>'JAM Inputs'!O747</f>
        <v>349750.70441237371</v>
      </c>
      <c r="C107" s="13">
        <f>'JAM Inputs'!P747</f>
        <v>312813.19023658894</v>
      </c>
      <c r="D107" s="13">
        <f>'JAM Inputs'!Q747</f>
        <v>-36937.514175784774</v>
      </c>
      <c r="E107" s="217" t="str">
        <f>'JAM Inputs'!G747</f>
        <v>OR</v>
      </c>
      <c r="F107" s="233">
        <f>VLOOKUP(E107,Factors!$B$3:$N$96,7,0)</f>
        <v>0</v>
      </c>
      <c r="G107" s="13">
        <f t="shared" si="1"/>
        <v>0</v>
      </c>
      <c r="H107" t="s">
        <v>3672</v>
      </c>
    </row>
    <row r="108" spans="1:8">
      <c r="A108" t="str">
        <f>'JAM Inputs'!D748</f>
        <v>403GPSE</v>
      </c>
      <c r="B108" s="13">
        <f>'JAM Inputs'!O748</f>
        <v>-4195.2720022606663</v>
      </c>
      <c r="C108" s="13">
        <f>'JAM Inputs'!P748</f>
        <v>-3795.7050630452177</v>
      </c>
      <c r="D108" s="13">
        <f>'JAM Inputs'!Q748</f>
        <v>399.56693921544866</v>
      </c>
      <c r="E108" s="217" t="str">
        <f>'JAM Inputs'!G748</f>
        <v>SE</v>
      </c>
      <c r="F108" s="233">
        <f>VLOOKUP(E108,Factors!$B$3:$N$96,7,0)</f>
        <v>0.429533673391716</v>
      </c>
      <c r="G108" s="13">
        <f t="shared" si="1"/>
        <v>171.62745516709617</v>
      </c>
      <c r="H108" t="s">
        <v>3672</v>
      </c>
    </row>
    <row r="109" spans="1:8">
      <c r="A109" t="str">
        <f>'JAM Inputs'!D749</f>
        <v>403GPSG</v>
      </c>
      <c r="B109" s="13">
        <f>'JAM Inputs'!O749</f>
        <v>441036.55759510584</v>
      </c>
      <c r="C109" s="13">
        <f>'JAM Inputs'!P749</f>
        <v>479737.26609784178</v>
      </c>
      <c r="D109" s="13">
        <f>'JAM Inputs'!Q749</f>
        <v>38700.708502735943</v>
      </c>
      <c r="E109" s="217" t="str">
        <f>'JAM Inputs'!G749</f>
        <v>SG</v>
      </c>
      <c r="F109" s="233">
        <f>VLOOKUP(E109,Factors!$B$3:$N$96,7,0)</f>
        <v>0.4315468104876492</v>
      </c>
      <c r="G109" s="13">
        <f t="shared" si="1"/>
        <v>16701.167317967942</v>
      </c>
      <c r="H109" t="s">
        <v>3672</v>
      </c>
    </row>
    <row r="110" spans="1:8">
      <c r="A110" t="str">
        <f>'JAM Inputs'!D750</f>
        <v>403GPSO</v>
      </c>
      <c r="B110" s="13">
        <f>'JAM Inputs'!O750</f>
        <v>-574830.44278419018</v>
      </c>
      <c r="C110" s="13">
        <f>'JAM Inputs'!P750</f>
        <v>-51767.701290860772</v>
      </c>
      <c r="D110" s="13">
        <f>'JAM Inputs'!Q750</f>
        <v>523062.74149332941</v>
      </c>
      <c r="E110" s="217" t="str">
        <f>'JAM Inputs'!G750</f>
        <v>SO</v>
      </c>
      <c r="F110" s="233">
        <f>VLOOKUP(E110,Factors!$B$3:$N$96,7,0)</f>
        <v>0.42853606113710269</v>
      </c>
      <c r="G110" s="13">
        <f t="shared" si="1"/>
        <v>224151.24696712595</v>
      </c>
      <c r="H110" t="s">
        <v>3672</v>
      </c>
    </row>
    <row r="111" spans="1:8">
      <c r="A111" t="str">
        <f>'JAM Inputs'!D751</f>
        <v>403GPSSGCH</v>
      </c>
      <c r="B111" s="13">
        <f>'JAM Inputs'!O751</f>
        <v>-37209.596195610895</v>
      </c>
      <c r="C111" s="13">
        <f>'JAM Inputs'!P751</f>
        <v>-26453.713061000919</v>
      </c>
      <c r="D111" s="13">
        <f>'JAM Inputs'!Q751</f>
        <v>10755.883134609976</v>
      </c>
      <c r="E111" s="217" t="str">
        <f>'JAM Inputs'!G751</f>
        <v>SSGCH</v>
      </c>
      <c r="F111" s="233">
        <f>VLOOKUP(E111,Factors!$B$3:$N$96,7,0)</f>
        <v>0.41887921678867224</v>
      </c>
      <c r="G111" s="13">
        <f t="shared" si="1"/>
        <v>4505.415903295916</v>
      </c>
      <c r="H111" t="s">
        <v>3672</v>
      </c>
    </row>
    <row r="112" spans="1:8">
      <c r="A112" t="str">
        <f>'JAM Inputs'!D752</f>
        <v>403GPSSGCT</v>
      </c>
      <c r="B112" s="13">
        <f>'JAM Inputs'!O752</f>
        <v>340.05293029298718</v>
      </c>
      <c r="C112" s="13">
        <f>'JAM Inputs'!P752</f>
        <v>537.84801785325635</v>
      </c>
      <c r="D112" s="13">
        <f>'JAM Inputs'!Q752</f>
        <v>197.79508756026917</v>
      </c>
      <c r="E112" s="217" t="str">
        <f>'JAM Inputs'!G752</f>
        <v>SSGCT</v>
      </c>
      <c r="F112" s="233">
        <f>VLOOKUP(E112,Factors!$B$3:$N$96,7,0)</f>
        <v>0.431819766568593</v>
      </c>
      <c r="G112" s="13">
        <f t="shared" si="1"/>
        <v>85.411828538689846</v>
      </c>
      <c r="H112" t="s">
        <v>3672</v>
      </c>
    </row>
    <row r="113" spans="1:8">
      <c r="A113" t="str">
        <f>'JAM Inputs'!D753</f>
        <v>403GPUT</v>
      </c>
      <c r="B113" s="13">
        <f>'JAM Inputs'!O753</f>
        <v>440258.19055824168</v>
      </c>
      <c r="C113" s="13">
        <f>'JAM Inputs'!P753</f>
        <v>403984.17136584036</v>
      </c>
      <c r="D113" s="13">
        <f>'JAM Inputs'!Q753</f>
        <v>-36274.01919240132</v>
      </c>
      <c r="E113" s="217" t="str">
        <f>'JAM Inputs'!G753</f>
        <v>UT</v>
      </c>
      <c r="F113" s="233">
        <f>VLOOKUP(E113,Factors!$B$3:$N$96,7,0)</f>
        <v>1</v>
      </c>
      <c r="G113" s="13">
        <f t="shared" si="1"/>
        <v>-36274.01919240132</v>
      </c>
      <c r="H113" t="s">
        <v>3672</v>
      </c>
    </row>
    <row r="114" spans="1:8">
      <c r="A114" t="str">
        <f>'JAM Inputs'!D754</f>
        <v>403GPWA</v>
      </c>
      <c r="B114" s="13">
        <f>'JAM Inputs'!O754</f>
        <v>181669.46235076897</v>
      </c>
      <c r="C114" s="13">
        <f>'JAM Inputs'!P754</f>
        <v>196507.40753155272</v>
      </c>
      <c r="D114" s="13">
        <f>'JAM Inputs'!Q754</f>
        <v>14837.945180783747</v>
      </c>
      <c r="E114" s="217" t="str">
        <f>'JAM Inputs'!G754</f>
        <v>WA</v>
      </c>
      <c r="F114" s="233">
        <f>VLOOKUP(E114,Factors!$B$3:$N$96,7,0)</f>
        <v>0</v>
      </c>
      <c r="G114" s="13">
        <f t="shared" si="1"/>
        <v>0</v>
      </c>
      <c r="H114" t="s">
        <v>3672</v>
      </c>
    </row>
    <row r="115" spans="1:8">
      <c r="A115" t="str">
        <f>'JAM Inputs'!D755</f>
        <v>403GPWYP</v>
      </c>
      <c r="B115" s="13">
        <f>'JAM Inputs'!O755</f>
        <v>409734.05068290001</v>
      </c>
      <c r="C115" s="13">
        <f>'JAM Inputs'!P755</f>
        <v>286935.58770666178</v>
      </c>
      <c r="D115" s="13">
        <f>'JAM Inputs'!Q755</f>
        <v>-122798.46297623822</v>
      </c>
      <c r="E115" s="217" t="str">
        <f>'JAM Inputs'!G755</f>
        <v>WYP</v>
      </c>
      <c r="F115" s="233">
        <f>VLOOKUP(E115,Factors!$B$3:$N$96,7,0)</f>
        <v>0</v>
      </c>
      <c r="G115" s="13">
        <f t="shared" si="1"/>
        <v>0</v>
      </c>
      <c r="H115" t="s">
        <v>3672</v>
      </c>
    </row>
    <row r="116" spans="1:8">
      <c r="A116" t="str">
        <f>'JAM Inputs'!D756</f>
        <v>403GPWYU</v>
      </c>
      <c r="B116" s="13">
        <f>'JAM Inputs'!O756</f>
        <v>-59575.160886517726</v>
      </c>
      <c r="C116" s="13">
        <f>'JAM Inputs'!P756</f>
        <v>-15702.479459102498</v>
      </c>
      <c r="D116" s="13">
        <f>'JAM Inputs'!Q756</f>
        <v>43872.681427415228</v>
      </c>
      <c r="E116" s="217" t="str">
        <f>'JAM Inputs'!G756</f>
        <v>WYU</v>
      </c>
      <c r="F116" s="233">
        <f>VLOOKUP(E116,Factors!$B$3:$N$96,7,0)</f>
        <v>0</v>
      </c>
      <c r="G116" s="13">
        <f t="shared" si="1"/>
        <v>0</v>
      </c>
      <c r="H116" t="s">
        <v>3672</v>
      </c>
    </row>
    <row r="117" spans="1:8">
      <c r="A117" t="str">
        <f>'JAM Inputs'!D757</f>
        <v>403HPDGP</v>
      </c>
      <c r="B117" s="13">
        <f>'JAM Inputs'!O757</f>
        <v>-33765.014598261099</v>
      </c>
      <c r="C117" s="13">
        <f>'JAM Inputs'!P757</f>
        <v>-23394.548328955192</v>
      </c>
      <c r="D117" s="13">
        <f>'JAM Inputs'!Q757</f>
        <v>10370.466269305907</v>
      </c>
      <c r="E117" s="217" t="str">
        <f>'JAM Inputs'!G757</f>
        <v>SG</v>
      </c>
      <c r="F117" s="233">
        <f>VLOOKUP(E117,Factors!$B$3:$N$96,7,0)</f>
        <v>0.4315468104876492</v>
      </c>
      <c r="G117" s="13">
        <f t="shared" si="1"/>
        <v>4475.3416417887147</v>
      </c>
      <c r="H117" t="s">
        <v>3672</v>
      </c>
    </row>
    <row r="118" spans="1:8">
      <c r="A118" t="str">
        <f>'JAM Inputs'!D758</f>
        <v>403HPDGU</v>
      </c>
      <c r="B118" s="13">
        <f>'JAM Inputs'!O758</f>
        <v>-71193.948753529228</v>
      </c>
      <c r="C118" s="13">
        <f>'JAM Inputs'!P758</f>
        <v>-46916.245339977439</v>
      </c>
      <c r="D118" s="13">
        <f>'JAM Inputs'!Q758</f>
        <v>24277.70341355179</v>
      </c>
      <c r="E118" s="217" t="str">
        <f>'JAM Inputs'!G758</f>
        <v>SG</v>
      </c>
      <c r="F118" s="233">
        <f>VLOOKUP(E118,Factors!$B$3:$N$96,7,0)</f>
        <v>0.4315468104876492</v>
      </c>
      <c r="G118" s="13">
        <f t="shared" si="1"/>
        <v>10476.965474083388</v>
      </c>
      <c r="H118" t="s">
        <v>3672</v>
      </c>
    </row>
    <row r="119" spans="1:8">
      <c r="A119" t="str">
        <f>'JAM Inputs'!D759</f>
        <v>403HPSG</v>
      </c>
      <c r="B119" s="13">
        <f>'JAM Inputs'!O759</f>
        <v>0</v>
      </c>
      <c r="C119" s="13">
        <f>'JAM Inputs'!P759</f>
        <v>0</v>
      </c>
      <c r="D119" s="13">
        <f>'JAM Inputs'!Q759</f>
        <v>0</v>
      </c>
      <c r="E119" s="217" t="str">
        <f>'JAM Inputs'!G759</f>
        <v>SG</v>
      </c>
      <c r="F119" s="233">
        <f>VLOOKUP(E119,Factors!$B$3:$N$96,7,0)</f>
        <v>0.4315468104876492</v>
      </c>
      <c r="G119" s="13">
        <f t="shared" si="1"/>
        <v>0</v>
      </c>
      <c r="H119" t="s">
        <v>3672</v>
      </c>
    </row>
    <row r="120" spans="1:8">
      <c r="A120" t="str">
        <f>'JAM Inputs'!D760</f>
        <v>403HPSG-P</v>
      </c>
      <c r="B120" s="13">
        <f>'JAM Inputs'!O760</f>
        <v>3289901.9922475582</v>
      </c>
      <c r="C120" s="13">
        <f>'JAM Inputs'!P760</f>
        <v>3223290.0535958409</v>
      </c>
      <c r="D120" s="13">
        <f>'JAM Inputs'!Q760</f>
        <v>-66611.938651717268</v>
      </c>
      <c r="E120" s="217" t="str">
        <f>'JAM Inputs'!G760</f>
        <v>SG</v>
      </c>
      <c r="F120" s="233">
        <f>VLOOKUP(E120,Factors!$B$3:$N$96,7,0)</f>
        <v>0.4315468104876492</v>
      </c>
      <c r="G120" s="13">
        <f t="shared" si="1"/>
        <v>-28746.169665547546</v>
      </c>
      <c r="H120" t="s">
        <v>3672</v>
      </c>
    </row>
    <row r="121" spans="1:8">
      <c r="A121" t="str">
        <f>'JAM Inputs'!D761</f>
        <v>403HPSG-U</v>
      </c>
      <c r="B121" s="13">
        <f>'JAM Inputs'!O761</f>
        <v>660320.04920631554</v>
      </c>
      <c r="C121" s="13">
        <f>'JAM Inputs'!P761</f>
        <v>698304.8901551431</v>
      </c>
      <c r="D121" s="13">
        <f>'JAM Inputs'!Q761</f>
        <v>37984.840948827565</v>
      </c>
      <c r="E121" s="217" t="str">
        <f>'JAM Inputs'!G761</f>
        <v>SG</v>
      </c>
      <c r="F121" s="233">
        <f>VLOOKUP(E121,Factors!$B$3:$N$96,7,0)</f>
        <v>0.4315468104876492</v>
      </c>
      <c r="G121" s="13">
        <f t="shared" si="1"/>
        <v>16392.236958347185</v>
      </c>
      <c r="H121" t="s">
        <v>3672</v>
      </c>
    </row>
    <row r="122" spans="1:8">
      <c r="A122" t="str">
        <f>'JAM Inputs'!D762</f>
        <v>403OPDGU</v>
      </c>
      <c r="B122" s="13">
        <f>'JAM Inputs'!O762</f>
        <v>-90477.969922381308</v>
      </c>
      <c r="C122" s="13">
        <f>'JAM Inputs'!P762</f>
        <v>-155453.95361246559</v>
      </c>
      <c r="D122" s="13">
        <f>'JAM Inputs'!Q762</f>
        <v>-64975.983690084278</v>
      </c>
      <c r="E122" s="217" t="str">
        <f>'JAM Inputs'!G762</f>
        <v>SG</v>
      </c>
      <c r="F122" s="233">
        <f>VLOOKUP(E122,Factors!$B$3:$N$96,7,0)</f>
        <v>0.4315468104876492</v>
      </c>
      <c r="G122" s="13">
        <f t="shared" si="1"/>
        <v>-28040.178519753386</v>
      </c>
      <c r="H122" t="s">
        <v>3672</v>
      </c>
    </row>
    <row r="123" spans="1:8">
      <c r="A123" t="str">
        <f>'JAM Inputs'!D763</f>
        <v>403OPSG</v>
      </c>
      <c r="B123" s="13">
        <f>'JAM Inputs'!O763</f>
        <v>-441379.7976167798</v>
      </c>
      <c r="C123" s="13">
        <f>'JAM Inputs'!P763</f>
        <v>148552.60781027377</v>
      </c>
      <c r="D123" s="13">
        <f>'JAM Inputs'!Q763</f>
        <v>589932.40542705357</v>
      </c>
      <c r="E123" s="217" t="str">
        <f>'JAM Inputs'!G763</f>
        <v>SG</v>
      </c>
      <c r="F123" s="233">
        <f>VLOOKUP(E123,Factors!$B$3:$N$96,7,0)</f>
        <v>0.4315468104876492</v>
      </c>
      <c r="G123" s="13">
        <f t="shared" si="1"/>
        <v>254583.44796535172</v>
      </c>
      <c r="H123" t="s">
        <v>3672</v>
      </c>
    </row>
    <row r="124" spans="1:8">
      <c r="A124" t="str">
        <f>'JAM Inputs'!D764</f>
        <v>403OPSG-W</v>
      </c>
      <c r="B124" s="13">
        <f>'JAM Inputs'!O764</f>
        <v>3000210.5653695017</v>
      </c>
      <c r="C124" s="13">
        <f>'JAM Inputs'!P764</f>
        <v>2931054.6742201</v>
      </c>
      <c r="D124" s="13">
        <f>'JAM Inputs'!Q764</f>
        <v>-69155.891149401665</v>
      </c>
      <c r="E124" s="217" t="str">
        <f>'JAM Inputs'!G764</f>
        <v>SG</v>
      </c>
      <c r="F124" s="233">
        <f>VLOOKUP(E124,Factors!$B$3:$N$96,7,0)</f>
        <v>0.4315468104876492</v>
      </c>
      <c r="G124" s="13">
        <f t="shared" si="1"/>
        <v>-29844.004251955335</v>
      </c>
      <c r="H124" t="s">
        <v>3672</v>
      </c>
    </row>
    <row r="125" spans="1:8">
      <c r="A125" t="str">
        <f>'JAM Inputs'!D765</f>
        <v>403OPSSGCT</v>
      </c>
      <c r="B125" s="13">
        <f>'JAM Inputs'!O765</f>
        <v>50302.102168451529</v>
      </c>
      <c r="C125" s="13">
        <f>'JAM Inputs'!P765</f>
        <v>24415.874422282446</v>
      </c>
      <c r="D125" s="13">
        <f>'JAM Inputs'!Q765</f>
        <v>-25886.227746169083</v>
      </c>
      <c r="E125" s="217" t="str">
        <f>'JAM Inputs'!G765</f>
        <v>SSGCT</v>
      </c>
      <c r="F125" s="233">
        <f>VLOOKUP(E125,Factors!$B$3:$N$96,7,0)</f>
        <v>0.431819766568593</v>
      </c>
      <c r="G125" s="13">
        <f t="shared" si="1"/>
        <v>-11178.184822692168</v>
      </c>
      <c r="H125" t="s">
        <v>3672</v>
      </c>
    </row>
    <row r="126" spans="1:8">
      <c r="A126" t="str">
        <f>'JAM Inputs'!D766</f>
        <v>403SPDGP</v>
      </c>
      <c r="B126" s="13">
        <f>'JAM Inputs'!O766</f>
        <v>-1237581.1323839836</v>
      </c>
      <c r="C126" s="13">
        <f>'JAM Inputs'!P766</f>
        <v>-1259541.8117155693</v>
      </c>
      <c r="D126" s="13">
        <f>'JAM Inputs'!Q766</f>
        <v>-21960.679331585765</v>
      </c>
      <c r="E126" s="217" t="str">
        <f>'JAM Inputs'!G766</f>
        <v>SG</v>
      </c>
      <c r="F126" s="233">
        <f>VLOOKUP(E126,Factors!$B$3:$N$96,7,0)</f>
        <v>0.4315468104876492</v>
      </c>
      <c r="G126" s="13">
        <f t="shared" si="1"/>
        <v>-9477.0611216878769</v>
      </c>
      <c r="H126" t="s">
        <v>3672</v>
      </c>
    </row>
    <row r="127" spans="1:8">
      <c r="A127" t="str">
        <f>'JAM Inputs'!D767</f>
        <v>403SPDGU</v>
      </c>
      <c r="B127" s="13">
        <f>'JAM Inputs'!O767</f>
        <v>-1507785.585447114</v>
      </c>
      <c r="C127" s="13">
        <f>'JAM Inputs'!P767</f>
        <v>-1730763.0549563877</v>
      </c>
      <c r="D127" s="13">
        <f>'JAM Inputs'!Q767</f>
        <v>-222977.46950927377</v>
      </c>
      <c r="E127" s="217" t="str">
        <f>'JAM Inputs'!G767</f>
        <v>SG</v>
      </c>
      <c r="F127" s="233">
        <f>VLOOKUP(E127,Factors!$B$3:$N$96,7,0)</f>
        <v>0.4315468104876492</v>
      </c>
      <c r="G127" s="13">
        <f t="shared" si="1"/>
        <v>-96225.215777334146</v>
      </c>
      <c r="H127" t="s">
        <v>3672</v>
      </c>
    </row>
    <row r="128" spans="1:8">
      <c r="A128" t="str">
        <f>'JAM Inputs'!D768</f>
        <v>403SPSG</v>
      </c>
      <c r="B128" s="13">
        <f>'JAM Inputs'!O768</f>
        <v>21677297.964337304</v>
      </c>
      <c r="C128" s="13">
        <f>'JAM Inputs'!P768</f>
        <v>21232263.47289519</v>
      </c>
      <c r="D128" s="13">
        <f>'JAM Inputs'!Q768</f>
        <v>-445034.49144211411</v>
      </c>
      <c r="E128" s="217" t="str">
        <f>'JAM Inputs'!G768</f>
        <v>SG</v>
      </c>
      <c r="F128" s="233">
        <f>VLOOKUP(E128,Factors!$B$3:$N$96,7,0)</f>
        <v>0.4315468104876492</v>
      </c>
      <c r="G128" s="13">
        <f t="shared" si="1"/>
        <v>-192053.21533883736</v>
      </c>
      <c r="H128" t="s">
        <v>3672</v>
      </c>
    </row>
    <row r="129" spans="1:8">
      <c r="A129" t="str">
        <f>'JAM Inputs'!D769</f>
        <v>403SPSSGCH</v>
      </c>
      <c r="B129" s="13">
        <f>'JAM Inputs'!O769</f>
        <v>-280248.80839648843</v>
      </c>
      <c r="C129" s="13">
        <f>'JAM Inputs'!P769</f>
        <v>-106761.4176092241</v>
      </c>
      <c r="D129" s="13">
        <f>'JAM Inputs'!Q769</f>
        <v>173487.39078726433</v>
      </c>
      <c r="E129" s="217" t="str">
        <f>'JAM Inputs'!G769</f>
        <v>SSGCH</v>
      </c>
      <c r="F129" s="233">
        <f>VLOOKUP(E129,Factors!$B$3:$N$96,7,0)</f>
        <v>0.41887921678867224</v>
      </c>
      <c r="G129" s="13">
        <f t="shared" si="1"/>
        <v>72670.262375679595</v>
      </c>
      <c r="H129" t="s">
        <v>3672</v>
      </c>
    </row>
    <row r="130" spans="1:8">
      <c r="A130" t="str">
        <f>'JAM Inputs'!D770</f>
        <v>403TPDGP</v>
      </c>
      <c r="B130" s="13">
        <f>'JAM Inputs'!O770</f>
        <v>-377598.14568869211</v>
      </c>
      <c r="C130" s="13">
        <f>'JAM Inputs'!P770</f>
        <v>-370371.21137220785</v>
      </c>
      <c r="D130" s="13">
        <f>'JAM Inputs'!Q770</f>
        <v>7226.9343164842576</v>
      </c>
      <c r="E130" s="217" t="str">
        <f>'JAM Inputs'!G770</f>
        <v>SG</v>
      </c>
      <c r="F130" s="233">
        <f>VLOOKUP(E130,Factors!$B$3:$N$96,7,0)</f>
        <v>0.4315468104876492</v>
      </c>
      <c r="G130" s="13">
        <f t="shared" si="1"/>
        <v>3118.7604538825203</v>
      </c>
      <c r="H130" t="s">
        <v>3672</v>
      </c>
    </row>
    <row r="131" spans="1:8">
      <c r="A131" t="str">
        <f>'JAM Inputs'!D771</f>
        <v>403TPDGU</v>
      </c>
      <c r="B131" s="13">
        <f>'JAM Inputs'!O771</f>
        <v>-17008.467115655541</v>
      </c>
      <c r="C131" s="13">
        <f>'JAM Inputs'!P771</f>
        <v>-22041.764838313684</v>
      </c>
      <c r="D131" s="13">
        <f>'JAM Inputs'!Q771</f>
        <v>-5033.2977226581424</v>
      </c>
      <c r="E131" s="217" t="str">
        <f>'JAM Inputs'!G771</f>
        <v>SG</v>
      </c>
      <c r="F131" s="233">
        <f>VLOOKUP(E131,Factors!$B$3:$N$96,7,0)</f>
        <v>0.4315468104876492</v>
      </c>
      <c r="G131" s="13">
        <f t="shared" si="1"/>
        <v>-2172.1035784478695</v>
      </c>
      <c r="H131" t="s">
        <v>3672</v>
      </c>
    </row>
    <row r="132" spans="1:8">
      <c r="A132" t="str">
        <f>'JAM Inputs'!D772</f>
        <v>403TPID</v>
      </c>
      <c r="B132" s="13">
        <f>'JAM Inputs'!O772</f>
        <v>0</v>
      </c>
      <c r="C132" s="13">
        <f>'JAM Inputs'!P772</f>
        <v>0</v>
      </c>
      <c r="D132" s="13">
        <f>'JAM Inputs'!Q772</f>
        <v>0</v>
      </c>
      <c r="E132" s="217" t="str">
        <f>'JAM Inputs'!G772</f>
        <v>ID</v>
      </c>
      <c r="F132" s="233">
        <f>VLOOKUP(E132,Factors!$B$3:$N$96,7,0)</f>
        <v>0</v>
      </c>
      <c r="G132" s="13">
        <f t="shared" si="1"/>
        <v>0</v>
      </c>
      <c r="H132" t="s">
        <v>3672</v>
      </c>
    </row>
    <row r="133" spans="1:8">
      <c r="A133" t="str">
        <f>'JAM Inputs'!D773</f>
        <v>403TPSG</v>
      </c>
      <c r="B133" s="13">
        <f>'JAM Inputs'!O773</f>
        <v>10022911.55977533</v>
      </c>
      <c r="C133" s="13">
        <f>'JAM Inputs'!P773</f>
        <v>9864261.3143044785</v>
      </c>
      <c r="D133" s="13">
        <f>'JAM Inputs'!Q773</f>
        <v>-158650.24547085166</v>
      </c>
      <c r="E133" s="217" t="str">
        <f>'JAM Inputs'!G773</f>
        <v>SG</v>
      </c>
      <c r="F133" s="233">
        <f>VLOOKUP(E133,Factors!$B$3:$N$96,7,0)</f>
        <v>0.4315468104876492</v>
      </c>
      <c r="G133" s="13">
        <f t="shared" si="1"/>
        <v>-68465.007416028646</v>
      </c>
      <c r="H133" t="s">
        <v>3672</v>
      </c>
    </row>
    <row r="134" spans="1:8">
      <c r="A134" t="str">
        <f>'JAM Inputs'!D774</f>
        <v>404GPCA</v>
      </c>
      <c r="B134" s="13">
        <f>'JAM Inputs'!O774</f>
        <v>-160577.047969295</v>
      </c>
      <c r="C134" s="13">
        <f>'JAM Inputs'!P774</f>
        <v>-160577.047969295</v>
      </c>
      <c r="D134" s="13">
        <f>'JAM Inputs'!Q774</f>
        <v>0</v>
      </c>
      <c r="E134" s="217" t="str">
        <f>'JAM Inputs'!G774</f>
        <v>CA</v>
      </c>
      <c r="F134" s="233">
        <f>VLOOKUP(E134,Factors!$B$3:$N$96,7,0)</f>
        <v>0</v>
      </c>
      <c r="G134" s="13">
        <f t="shared" si="1"/>
        <v>0</v>
      </c>
      <c r="H134" t="s">
        <v>3672</v>
      </c>
    </row>
    <row r="135" spans="1:8">
      <c r="A135" t="str">
        <f>'JAM Inputs'!D775</f>
        <v>404GPCN</v>
      </c>
      <c r="B135" s="13">
        <f>'JAM Inputs'!O775</f>
        <v>3285.1202733772225</v>
      </c>
      <c r="C135" s="13">
        <f>'JAM Inputs'!P775</f>
        <v>3285.1202733772225</v>
      </c>
      <c r="D135" s="13">
        <f>'JAM Inputs'!Q775</f>
        <v>0</v>
      </c>
      <c r="E135" s="217" t="str">
        <f>'JAM Inputs'!G775</f>
        <v>CN</v>
      </c>
      <c r="F135" s="233">
        <f>VLOOKUP(E135,Factors!$B$3:$N$96,7,0)</f>
        <v>0.49892765457990973</v>
      </c>
      <c r="G135" s="13">
        <f t="shared" si="1"/>
        <v>0</v>
      </c>
      <c r="H135" t="s">
        <v>3672</v>
      </c>
    </row>
    <row r="136" spans="1:8">
      <c r="A136" t="str">
        <f>'JAM Inputs'!D776</f>
        <v>404GPOR</v>
      </c>
      <c r="B136" s="13">
        <f>'JAM Inputs'!O776</f>
        <v>-529812.3129897326</v>
      </c>
      <c r="C136" s="13">
        <f>'JAM Inputs'!P776</f>
        <v>-529812.3129897326</v>
      </c>
      <c r="D136" s="13">
        <f>'JAM Inputs'!Q776</f>
        <v>0</v>
      </c>
      <c r="E136" s="217" t="str">
        <f>'JAM Inputs'!G776</f>
        <v>OR</v>
      </c>
      <c r="F136" s="233">
        <f>VLOOKUP(E136,Factors!$B$3:$N$96,7,0)</f>
        <v>0</v>
      </c>
      <c r="G136" s="13">
        <f t="shared" si="1"/>
        <v>0</v>
      </c>
      <c r="H136" t="s">
        <v>3672</v>
      </c>
    </row>
    <row r="137" spans="1:8">
      <c r="A137" t="str">
        <f>'JAM Inputs'!D777</f>
        <v>404GPSO</v>
      </c>
      <c r="B137" s="13">
        <f>'JAM Inputs'!O777</f>
        <v>-6318.9320330824703</v>
      </c>
      <c r="C137" s="13">
        <f>'JAM Inputs'!P777</f>
        <v>-6318.9320330824703</v>
      </c>
      <c r="D137" s="13">
        <f>'JAM Inputs'!Q777</f>
        <v>0</v>
      </c>
      <c r="E137" s="217" t="str">
        <f>'JAM Inputs'!G777</f>
        <v>SO</v>
      </c>
      <c r="F137" s="233">
        <f>VLOOKUP(E137,Factors!$B$3:$N$96,7,0)</f>
        <v>0.42853606113710269</v>
      </c>
      <c r="G137" s="13">
        <f t="shared" si="1"/>
        <v>0</v>
      </c>
      <c r="H137" t="s">
        <v>3672</v>
      </c>
    </row>
    <row r="138" spans="1:8">
      <c r="A138" t="str">
        <f>'JAM Inputs'!D778</f>
        <v>404GPUT</v>
      </c>
      <c r="B138" s="13">
        <f>'JAM Inputs'!O778</f>
        <v>-71.519999999999982</v>
      </c>
      <c r="C138" s="13">
        <f>'JAM Inputs'!P778</f>
        <v>-71.519999999999982</v>
      </c>
      <c r="D138" s="13">
        <f>'JAM Inputs'!Q778</f>
        <v>0</v>
      </c>
      <c r="E138" s="217" t="str">
        <f>'JAM Inputs'!G778</f>
        <v>UT</v>
      </c>
      <c r="F138" s="233">
        <f>VLOOKUP(E138,Factors!$B$3:$N$96,7,0)</f>
        <v>1</v>
      </c>
      <c r="G138" s="13">
        <f t="shared" si="1"/>
        <v>0</v>
      </c>
      <c r="H138" t="s">
        <v>3672</v>
      </c>
    </row>
    <row r="139" spans="1:8">
      <c r="A139" t="str">
        <f>'JAM Inputs'!D779</f>
        <v>404GPWA</v>
      </c>
      <c r="B139" s="13">
        <f>'JAM Inputs'!O779</f>
        <v>10202.3966825307</v>
      </c>
      <c r="C139" s="13">
        <f>'JAM Inputs'!P779</f>
        <v>10202.3966825307</v>
      </c>
      <c r="D139" s="13">
        <f>'JAM Inputs'!Q779</f>
        <v>0</v>
      </c>
      <c r="E139" s="217" t="str">
        <f>'JAM Inputs'!G779</f>
        <v>WA</v>
      </c>
      <c r="F139" s="233">
        <f>VLOOKUP(E139,Factors!$B$3:$N$96,7,0)</f>
        <v>0</v>
      </c>
      <c r="G139" s="13">
        <f t="shared" si="1"/>
        <v>0</v>
      </c>
      <c r="H139" t="s">
        <v>3672</v>
      </c>
    </row>
    <row r="140" spans="1:8">
      <c r="A140" t="str">
        <f>'JAM Inputs'!D780</f>
        <v>404GPWYP</v>
      </c>
      <c r="B140" s="13">
        <f>'JAM Inputs'!O780</f>
        <v>116386.33871291904</v>
      </c>
      <c r="C140" s="13">
        <f>'JAM Inputs'!P780</f>
        <v>116386.33871291915</v>
      </c>
      <c r="D140" s="13">
        <f>'JAM Inputs'!Q780</f>
        <v>1.1641532182693481E-10</v>
      </c>
      <c r="E140" s="217" t="str">
        <f>'JAM Inputs'!G780</f>
        <v>WYP</v>
      </c>
      <c r="F140" s="233">
        <f>VLOOKUP(E140,Factors!$B$3:$N$96,7,0)</f>
        <v>0</v>
      </c>
      <c r="G140" s="13">
        <f t="shared" si="1"/>
        <v>0</v>
      </c>
      <c r="H140" t="s">
        <v>3672</v>
      </c>
    </row>
    <row r="141" spans="1:8">
      <c r="A141" t="str">
        <f>'JAM Inputs'!D781</f>
        <v>404GPWYU</v>
      </c>
      <c r="B141" s="13">
        <f>'JAM Inputs'!O781</f>
        <v>41.820000000000618</v>
      </c>
      <c r="C141" s="13">
        <f>'JAM Inputs'!P781</f>
        <v>41.820000000000618</v>
      </c>
      <c r="D141" s="13">
        <f>'JAM Inputs'!Q781</f>
        <v>0</v>
      </c>
      <c r="E141" s="217" t="str">
        <f>'JAM Inputs'!G781</f>
        <v>WYU</v>
      </c>
      <c r="F141" s="233">
        <f>VLOOKUP(E141,Factors!$B$3:$N$96,7,0)</f>
        <v>0</v>
      </c>
      <c r="G141" s="13">
        <f t="shared" ref="G141:G154" si="2">F141*D141</f>
        <v>0</v>
      </c>
      <c r="H141" t="s">
        <v>3672</v>
      </c>
    </row>
    <row r="142" spans="1:8">
      <c r="A142" t="str">
        <f>'JAM Inputs'!D782</f>
        <v>404HPSG-P</v>
      </c>
      <c r="B142" s="13">
        <f>'JAM Inputs'!O782</f>
        <v>80700.270744566107</v>
      </c>
      <c r="C142" s="13">
        <f>'JAM Inputs'!P782</f>
        <v>80700.270744566078</v>
      </c>
      <c r="D142" s="13">
        <f>'JAM Inputs'!Q782</f>
        <v>0</v>
      </c>
      <c r="E142" s="217" t="str">
        <f>'JAM Inputs'!G782</f>
        <v>SG</v>
      </c>
      <c r="F142" s="233">
        <f>VLOOKUP(E142,Factors!$B$3:$N$96,7,0)</f>
        <v>0.4315468104876492</v>
      </c>
      <c r="G142" s="13">
        <f t="shared" si="2"/>
        <v>0</v>
      </c>
      <c r="H142" t="s">
        <v>3672</v>
      </c>
    </row>
    <row r="143" spans="1:8">
      <c r="A143" t="str">
        <f>'JAM Inputs'!D783</f>
        <v>404HPSG-U</v>
      </c>
      <c r="B143" s="13">
        <f>'JAM Inputs'!O783</f>
        <v>-1884.8211320248665</v>
      </c>
      <c r="C143" s="13">
        <f>'JAM Inputs'!P783</f>
        <v>-1884.8211320248665</v>
      </c>
      <c r="D143" s="13">
        <f>'JAM Inputs'!Q783</f>
        <v>0</v>
      </c>
      <c r="E143" s="217" t="str">
        <f>'JAM Inputs'!G783</f>
        <v>SG</v>
      </c>
      <c r="F143" s="233">
        <f>VLOOKUP(E143,Factors!$B$3:$N$96,7,0)</f>
        <v>0.4315468104876492</v>
      </c>
      <c r="G143" s="13">
        <f t="shared" si="2"/>
        <v>0</v>
      </c>
      <c r="H143" t="s">
        <v>3672</v>
      </c>
    </row>
    <row r="144" spans="1:8">
      <c r="A144" t="str">
        <f>'JAM Inputs'!D784</f>
        <v>404IPCN</v>
      </c>
      <c r="B144" s="13">
        <f>'JAM Inputs'!O784</f>
        <v>106192.93269895297</v>
      </c>
      <c r="C144" s="13">
        <f>'JAM Inputs'!P784</f>
        <v>183154.23062166292</v>
      </c>
      <c r="D144" s="13">
        <f>'JAM Inputs'!Q784</f>
        <v>76961.297922709957</v>
      </c>
      <c r="E144" s="217" t="str">
        <f>'JAM Inputs'!G784</f>
        <v>CN</v>
      </c>
      <c r="F144" s="233">
        <f>VLOOKUP(E144,Factors!$B$3:$N$96,7,0)</f>
        <v>0.49892765457990973</v>
      </c>
      <c r="G144" s="13">
        <f t="shared" si="2"/>
        <v>38398.119866003355</v>
      </c>
      <c r="H144" t="s">
        <v>3672</v>
      </c>
    </row>
    <row r="145" spans="1:8">
      <c r="A145" t="str">
        <f>'JAM Inputs'!D785</f>
        <v>404IPDGU</v>
      </c>
      <c r="B145" s="13">
        <f>'JAM Inputs'!O785</f>
        <v>-572.59818316297242</v>
      </c>
      <c r="C145" s="13">
        <f>'JAM Inputs'!P785</f>
        <v>-257.80923922037255</v>
      </c>
      <c r="D145" s="13">
        <f>'JAM Inputs'!Q785</f>
        <v>314.78894394259987</v>
      </c>
      <c r="E145" s="217" t="str">
        <f>'JAM Inputs'!G785</f>
        <v>SG</v>
      </c>
      <c r="F145" s="233">
        <f>VLOOKUP(E145,Factors!$B$3:$N$96,7,0)</f>
        <v>0.4315468104876492</v>
      </c>
      <c r="G145" s="13">
        <f t="shared" si="2"/>
        <v>135.84616473520438</v>
      </c>
      <c r="H145" t="s">
        <v>3672</v>
      </c>
    </row>
    <row r="146" spans="1:8">
      <c r="A146" t="str">
        <f>'JAM Inputs'!D786</f>
        <v>404IPID</v>
      </c>
      <c r="B146" s="13">
        <f>'JAM Inputs'!O786</f>
        <v>-16.700000000000728</v>
      </c>
      <c r="C146" s="13">
        <f>'JAM Inputs'!P786</f>
        <v>-45.520886479200271</v>
      </c>
      <c r="D146" s="13">
        <f>'JAM Inputs'!Q786</f>
        <v>-28.820886479199544</v>
      </c>
      <c r="E146" s="217" t="str">
        <f>'JAM Inputs'!G786</f>
        <v>ID</v>
      </c>
      <c r="F146" s="233">
        <f>VLOOKUP(E146,Factors!$B$3:$N$96,7,0)</f>
        <v>0</v>
      </c>
      <c r="G146" s="13">
        <f t="shared" si="2"/>
        <v>0</v>
      </c>
      <c r="H146" t="s">
        <v>3672</v>
      </c>
    </row>
    <row r="147" spans="1:8">
      <c r="A147" t="str">
        <f>'JAM Inputs'!D787</f>
        <v>404IPOR</v>
      </c>
      <c r="B147" s="13">
        <f>'JAM Inputs'!O787</f>
        <v>-5334.5952369705919</v>
      </c>
      <c r="C147" s="13">
        <f>'JAM Inputs'!P787</f>
        <v>-1959.2794929419197</v>
      </c>
      <c r="D147" s="13">
        <f>'JAM Inputs'!Q787</f>
        <v>3375.3157440286723</v>
      </c>
      <c r="E147" s="217" t="str">
        <f>'JAM Inputs'!G787</f>
        <v>OR</v>
      </c>
      <c r="F147" s="233">
        <f>VLOOKUP(E147,Factors!$B$3:$N$96,7,0)</f>
        <v>0</v>
      </c>
      <c r="G147" s="13">
        <f t="shared" si="2"/>
        <v>0</v>
      </c>
      <c r="H147" t="s">
        <v>3672</v>
      </c>
    </row>
    <row r="148" spans="1:8">
      <c r="A148" t="str">
        <f>'JAM Inputs'!D788</f>
        <v>404IPSE</v>
      </c>
      <c r="B148" s="13">
        <f>'JAM Inputs'!O788</f>
        <v>323419.42287003878</v>
      </c>
      <c r="C148" s="13">
        <f>'JAM Inputs'!P788</f>
        <v>330235.96974994417</v>
      </c>
      <c r="D148" s="13">
        <f>'JAM Inputs'!Q788</f>
        <v>6816.5468799053924</v>
      </c>
      <c r="E148" s="217" t="str">
        <f>'JAM Inputs'!G788</f>
        <v>SE</v>
      </c>
      <c r="F148" s="233">
        <f>VLOOKUP(E148,Factors!$B$3:$N$96,7,0)</f>
        <v>0.429533673391716</v>
      </c>
      <c r="G148" s="13">
        <f t="shared" si="2"/>
        <v>2927.9364211726033</v>
      </c>
      <c r="H148" t="s">
        <v>3672</v>
      </c>
    </row>
    <row r="149" spans="1:8">
      <c r="A149" t="str">
        <f>'JAM Inputs'!D789</f>
        <v>404IPSG</v>
      </c>
      <c r="B149" s="13">
        <f>'JAM Inputs'!O789</f>
        <v>-3828363.5422240645</v>
      </c>
      <c r="C149" s="13">
        <f>'JAM Inputs'!P789</f>
        <v>-3635118.8721799487</v>
      </c>
      <c r="D149" s="13">
        <f>'JAM Inputs'!Q789</f>
        <v>193244.67004411574</v>
      </c>
      <c r="E149" s="217" t="str">
        <f>'JAM Inputs'!G789</f>
        <v>SG</v>
      </c>
      <c r="F149" s="233">
        <f>VLOOKUP(E149,Factors!$B$3:$N$96,7,0)</f>
        <v>0.4315468104876492</v>
      </c>
      <c r="G149" s="13">
        <f t="shared" si="2"/>
        <v>83394.121001276319</v>
      </c>
      <c r="H149" t="s">
        <v>3672</v>
      </c>
    </row>
    <row r="150" spans="1:8">
      <c r="A150" t="str">
        <f>'JAM Inputs'!D790</f>
        <v>404IPSG-P</v>
      </c>
      <c r="B150" s="13">
        <f>'JAM Inputs'!O790</f>
        <v>-102044.26147792302</v>
      </c>
      <c r="C150" s="13">
        <f>'JAM Inputs'!P790</f>
        <v>-46319.32626493834</v>
      </c>
      <c r="D150" s="13">
        <f>'JAM Inputs'!Q790</f>
        <v>55724.935212984681</v>
      </c>
      <c r="E150" s="217" t="str">
        <f>'JAM Inputs'!G790</f>
        <v>SG</v>
      </c>
      <c r="F150" s="233">
        <f>VLOOKUP(E150,Factors!$B$3:$N$96,7,0)</f>
        <v>0.4315468104876492</v>
      </c>
      <c r="G150" s="13">
        <f t="shared" si="2"/>
        <v>24047.918055794431</v>
      </c>
      <c r="H150" t="s">
        <v>3672</v>
      </c>
    </row>
    <row r="151" spans="1:8">
      <c r="A151" t="str">
        <f>'JAM Inputs'!D791</f>
        <v>404IPSG-U</v>
      </c>
      <c r="B151" s="13">
        <f>'JAM Inputs'!O791</f>
        <v>-5370.1788325034431</v>
      </c>
      <c r="C151" s="13">
        <f>'JAM Inputs'!P791</f>
        <v>-3201.2717991803656</v>
      </c>
      <c r="D151" s="13">
        <f>'JAM Inputs'!Q791</f>
        <v>2168.9070333230775</v>
      </c>
      <c r="E151" s="217" t="str">
        <f>'JAM Inputs'!G791</f>
        <v>SG</v>
      </c>
      <c r="F151" s="233">
        <f>VLOOKUP(E151,Factors!$B$3:$N$96,7,0)</f>
        <v>0.4315468104876492</v>
      </c>
      <c r="G151" s="13">
        <f t="shared" si="2"/>
        <v>935.98491247480354</v>
      </c>
      <c r="H151" t="s">
        <v>3672</v>
      </c>
    </row>
    <row r="152" spans="1:8">
      <c r="A152" t="str">
        <f>'JAM Inputs'!D792</f>
        <v>404IPSO</v>
      </c>
      <c r="B152" s="13">
        <f>'JAM Inputs'!O792</f>
        <v>6006154.7757540736</v>
      </c>
      <c r="C152" s="13">
        <f>'JAM Inputs'!P792</f>
        <v>5864466.430574676</v>
      </c>
      <c r="D152" s="13">
        <f>'JAM Inputs'!Q792</f>
        <v>-141688.34517939761</v>
      </c>
      <c r="E152" s="217" t="str">
        <f>'JAM Inputs'!G792</f>
        <v>SO</v>
      </c>
      <c r="F152" s="233">
        <f>VLOOKUP(E152,Factors!$B$3:$N$96,7,0)</f>
        <v>0.42853606113710269</v>
      </c>
      <c r="G152" s="13">
        <f t="shared" si="2"/>
        <v>-60718.565352213242</v>
      </c>
      <c r="H152" t="s">
        <v>3672</v>
      </c>
    </row>
    <row r="153" spans="1:8">
      <c r="A153" t="str">
        <f>'JAM Inputs'!D793</f>
        <v>404IPSSGCH</v>
      </c>
      <c r="B153" s="13">
        <f>'JAM Inputs'!O793</f>
        <v>-77055.570000000007</v>
      </c>
      <c r="C153" s="13">
        <f>'JAM Inputs'!P793</f>
        <v>-77055.570000000007</v>
      </c>
      <c r="D153" s="13">
        <f>'JAM Inputs'!Q793</f>
        <v>0</v>
      </c>
      <c r="E153" s="217" t="str">
        <f>'JAM Inputs'!G793</f>
        <v>SSGCH</v>
      </c>
      <c r="F153" s="233">
        <f>VLOOKUP(E153,Factors!$B$3:$N$96,7,0)</f>
        <v>0.41887921678867224</v>
      </c>
      <c r="G153" s="13">
        <f t="shared" si="2"/>
        <v>0</v>
      </c>
      <c r="H153" t="s">
        <v>3672</v>
      </c>
    </row>
    <row r="154" spans="1:8">
      <c r="A154" t="str">
        <f>'JAM Inputs'!D794</f>
        <v>404IPUT</v>
      </c>
      <c r="B154" s="13">
        <f>'JAM Inputs'!O794</f>
        <v>-365.71878913023284</v>
      </c>
      <c r="C154" s="13">
        <f>'JAM Inputs'!P794</f>
        <v>-362.21073647868252</v>
      </c>
      <c r="D154" s="13">
        <f>'JAM Inputs'!Q794</f>
        <v>3.5080526515503152</v>
      </c>
      <c r="E154" s="217" t="str">
        <f>'JAM Inputs'!G794</f>
        <v>UT</v>
      </c>
      <c r="F154" s="233">
        <f>VLOOKUP(E154,Factors!$B$3:$N$96,7,0)</f>
        <v>1</v>
      </c>
      <c r="G154" s="13">
        <f t="shared" si="2"/>
        <v>3.5080526515503152</v>
      </c>
      <c r="H154" t="s">
        <v>3672</v>
      </c>
    </row>
    <row r="155" spans="1:8">
      <c r="A155" t="str">
        <f>'JAM Inputs'!D795</f>
        <v>404IPWA</v>
      </c>
      <c r="B155" s="13">
        <f>'JAM Inputs'!O795</f>
        <v>-444.95</v>
      </c>
      <c r="C155" s="13">
        <f>'JAM Inputs'!P795</f>
        <v>-444.95</v>
      </c>
      <c r="D155" s="13">
        <f>'JAM Inputs'!Q795</f>
        <v>0</v>
      </c>
      <c r="E155" s="217" t="str">
        <f>'JAM Inputs'!G795</f>
        <v>WA</v>
      </c>
      <c r="F155" s="233">
        <f>VLOOKUP(E155,Factors!$B$3:$N$96,7,0)</f>
        <v>0</v>
      </c>
      <c r="G155" s="13">
        <f t="shared" ref="G155:G156" si="3">F155*D155</f>
        <v>0</v>
      </c>
      <c r="H155" t="s">
        <v>3672</v>
      </c>
    </row>
    <row r="156" spans="1:8">
      <c r="A156" t="str">
        <f>'JAM Inputs'!D796</f>
        <v>404IPWYP</v>
      </c>
      <c r="B156" s="13">
        <f>'JAM Inputs'!O796</f>
        <v>-3883.1826551980921</v>
      </c>
      <c r="C156" s="13">
        <f>'JAM Inputs'!P796</f>
        <v>5641.9137539330113</v>
      </c>
      <c r="D156" s="13">
        <f>'JAM Inputs'!Q796</f>
        <v>9525.0964091311034</v>
      </c>
      <c r="E156" s="217" t="str">
        <f>'JAM Inputs'!G796</f>
        <v>WYP</v>
      </c>
      <c r="F156" s="233">
        <f>VLOOKUP(E156,Factors!$B$3:$N$96,7,0)</f>
        <v>0</v>
      </c>
      <c r="G156" s="13">
        <f t="shared" si="3"/>
        <v>0</v>
      </c>
      <c r="H156" t="s">
        <v>3672</v>
      </c>
    </row>
    <row r="157" spans="1:8">
      <c r="A157" s="232" t="s">
        <v>2016</v>
      </c>
      <c r="B157" s="58">
        <f>SUM(B12:B156)</f>
        <v>50541100.987145014</v>
      </c>
      <c r="C157" s="58">
        <f t="shared" ref="C157:G157" si="4">SUM(C12:C156)</f>
        <v>51099754.300336771</v>
      </c>
      <c r="D157" s="58">
        <f t="shared" si="4"/>
        <v>558653.31319174659</v>
      </c>
      <c r="E157" s="58"/>
      <c r="F157" s="58"/>
      <c r="G157" s="58">
        <f t="shared" si="4"/>
        <v>527842.55599593406</v>
      </c>
      <c r="H157" s="232"/>
    </row>
    <row r="158" spans="1:8">
      <c r="B158" s="52">
        <f>'JAM Inputs'!O1305</f>
        <v>50541100.987145014</v>
      </c>
      <c r="C158" s="52">
        <f>'JAM Inputs'!P1305</f>
        <v>51099754.300336771</v>
      </c>
      <c r="D158" s="52">
        <f>'JAM Inputs'!Q1305</f>
        <v>558653.31319174659</v>
      </c>
    </row>
  </sheetData>
  <pageMargins left="0.25" right="0.25" top="0.75" bottom="0.75" header="0.3" footer="0.3"/>
  <pageSetup scale="73" firstPageNumber="0" orientation="portrait" useFirstPageNumber="1" r:id="rId1"/>
  <headerFooter>
    <oddHeader>&amp;RDPU Exhibit 5.2.&amp;P Dir - Rev Req
Croft
11-035-200</oddHead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sheetPr codeName="Sheet4"/>
  <dimension ref="A1:H168"/>
  <sheetViews>
    <sheetView view="pageLayout" zoomScale="70" zoomScaleNormal="100" zoomScalePageLayoutView="70" workbookViewId="0">
      <selection activeCell="H8" sqref="H8"/>
    </sheetView>
  </sheetViews>
  <sheetFormatPr defaultRowHeight="12.75"/>
  <cols>
    <col min="1" max="1" width="26.42578125" customWidth="1"/>
    <col min="2" max="2" width="19" bestFit="1" customWidth="1"/>
    <col min="3" max="3" width="19" style="34" bestFit="1" customWidth="1"/>
    <col min="4" max="4" width="14.5703125" bestFit="1" customWidth="1"/>
    <col min="5" max="5" width="7.5703125" style="235" bestFit="1" customWidth="1"/>
    <col min="6" max="6" width="8.5703125" style="229" customWidth="1"/>
    <col min="7" max="7" width="11.28515625" style="13" bestFit="1" customWidth="1"/>
    <col min="8" max="8" width="50.140625" bestFit="1" customWidth="1"/>
  </cols>
  <sheetData>
    <row r="1" spans="1:8">
      <c r="H1" s="230"/>
    </row>
    <row r="2" spans="1:8">
      <c r="A2" s="92" t="s">
        <v>3694</v>
      </c>
    </row>
    <row r="8" spans="1:8">
      <c r="A8" s="663"/>
      <c r="B8" s="351" t="s">
        <v>1387</v>
      </c>
      <c r="C8" s="217"/>
      <c r="D8" s="13"/>
      <c r="E8" s="351" t="s">
        <v>1420</v>
      </c>
      <c r="F8" s="351"/>
    </row>
    <row r="9" spans="1:8">
      <c r="A9" s="663" t="s">
        <v>2010</v>
      </c>
      <c r="B9" s="351" t="s">
        <v>201</v>
      </c>
      <c r="C9" s="217" t="s">
        <v>732</v>
      </c>
      <c r="D9" s="217" t="s">
        <v>732</v>
      </c>
      <c r="E9" s="351" t="s">
        <v>2009</v>
      </c>
      <c r="F9" s="351"/>
      <c r="G9" s="217" t="s">
        <v>31</v>
      </c>
    </row>
    <row r="10" spans="1:8">
      <c r="A10" s="666" t="s">
        <v>362</v>
      </c>
      <c r="B10" s="667" t="s">
        <v>1386</v>
      </c>
      <c r="C10" s="667" t="s">
        <v>1386</v>
      </c>
      <c r="D10" s="234" t="s">
        <v>2008</v>
      </c>
      <c r="E10" s="667" t="s">
        <v>176</v>
      </c>
      <c r="F10" s="667" t="s">
        <v>1383</v>
      </c>
      <c r="G10" s="234" t="s">
        <v>1385</v>
      </c>
      <c r="H10" s="231" t="s">
        <v>1388</v>
      </c>
    </row>
    <row r="11" spans="1:8">
      <c r="A11" t="str">
        <f>'JAM Inputs'!D4</f>
        <v>108360CA</v>
      </c>
      <c r="B11" s="13">
        <f>'JAM Inputs'!O4</f>
        <v>-73579.961225497085</v>
      </c>
      <c r="C11" s="13">
        <f>'JAM Inputs'!P4</f>
        <v>-67977.738294062015</v>
      </c>
      <c r="D11" s="13">
        <f>'JAM Inputs'!Q4</f>
        <v>5602.2229314350698</v>
      </c>
      <c r="E11" s="217" t="str">
        <f>'JAM Inputs'!G4</f>
        <v>CA</v>
      </c>
      <c r="F11" s="233">
        <f>VLOOKUP(E11,Factors!$B$3:$N$96,7,0)</f>
        <v>0</v>
      </c>
      <c r="G11" s="217">
        <f>F11*D11</f>
        <v>0</v>
      </c>
      <c r="H11" t="s">
        <v>3673</v>
      </c>
    </row>
    <row r="12" spans="1:8">
      <c r="A12" t="str">
        <f>'JAM Inputs'!D5</f>
        <v>108360ID</v>
      </c>
      <c r="B12" s="13">
        <f>'JAM Inputs'!O5</f>
        <v>-90529.396821225266</v>
      </c>
      <c r="C12" s="13">
        <f>'JAM Inputs'!P5</f>
        <v>-84250.030048123605</v>
      </c>
      <c r="D12" s="13">
        <f>'JAM Inputs'!Q5</f>
        <v>6279.3667731016612</v>
      </c>
      <c r="E12" s="217" t="str">
        <f>'JAM Inputs'!G5</f>
        <v>ID</v>
      </c>
      <c r="F12" s="233">
        <f>VLOOKUP(E12,Factors!$B$3:$N$96,7,0)</f>
        <v>0</v>
      </c>
      <c r="G12" s="217">
        <f t="shared" ref="G12:G75" si="0">F12*D12</f>
        <v>0</v>
      </c>
      <c r="H12" t="s">
        <v>3673</v>
      </c>
    </row>
    <row r="13" spans="1:8">
      <c r="A13" t="str">
        <f>'JAM Inputs'!D6</f>
        <v>108360OR</v>
      </c>
      <c r="B13" s="13">
        <f>'JAM Inputs'!O6</f>
        <v>-727556.95039923827</v>
      </c>
      <c r="C13" s="13">
        <f>'JAM Inputs'!P6</f>
        <v>-685509.88304518419</v>
      </c>
      <c r="D13" s="13">
        <f>'JAM Inputs'!Q6</f>
        <v>42047.067354054074</v>
      </c>
      <c r="E13" s="217" t="str">
        <f>'JAM Inputs'!G6</f>
        <v>OR</v>
      </c>
      <c r="F13" s="233">
        <f>VLOOKUP(E13,Factors!$B$3:$N$96,7,0)</f>
        <v>0</v>
      </c>
      <c r="G13" s="217">
        <f t="shared" si="0"/>
        <v>0</v>
      </c>
      <c r="H13" t="s">
        <v>3673</v>
      </c>
    </row>
    <row r="14" spans="1:8">
      <c r="A14" t="str">
        <f>'JAM Inputs'!D7</f>
        <v>108360UT</v>
      </c>
      <c r="B14" s="13">
        <f>'JAM Inputs'!O7</f>
        <v>-473810.57155008632</v>
      </c>
      <c r="C14" s="13">
        <f>'JAM Inputs'!P7</f>
        <v>-483843.87026209559</v>
      </c>
      <c r="D14" s="13">
        <f>'JAM Inputs'!Q7</f>
        <v>-10033.298712009273</v>
      </c>
      <c r="E14" s="217" t="str">
        <f>'JAM Inputs'!G7</f>
        <v>UT</v>
      </c>
      <c r="F14" s="233">
        <f>VLOOKUP(E14,Factors!$B$3:$N$96,7,0)</f>
        <v>1</v>
      </c>
      <c r="G14" s="217">
        <f t="shared" si="0"/>
        <v>-10033.298712009273</v>
      </c>
      <c r="H14" t="s">
        <v>3673</v>
      </c>
    </row>
    <row r="15" spans="1:8">
      <c r="A15" t="str">
        <f>'JAM Inputs'!D8</f>
        <v>108360WA</v>
      </c>
      <c r="B15" s="13">
        <f>'JAM Inputs'!O8</f>
        <v>-106340.10011543847</v>
      </c>
      <c r="C15" s="13">
        <f>'JAM Inputs'!P8</f>
        <v>-94102.92831454215</v>
      </c>
      <c r="D15" s="13">
        <f>'JAM Inputs'!Q8</f>
        <v>12237.171800896322</v>
      </c>
      <c r="E15" s="217" t="str">
        <f>'JAM Inputs'!G8</f>
        <v>WA</v>
      </c>
      <c r="F15" s="233">
        <f>VLOOKUP(E15,Factors!$B$3:$N$96,7,0)</f>
        <v>0</v>
      </c>
      <c r="G15" s="217">
        <f t="shared" si="0"/>
        <v>0</v>
      </c>
      <c r="H15" t="s">
        <v>3673</v>
      </c>
    </row>
    <row r="16" spans="1:8">
      <c r="A16" t="str">
        <f>'JAM Inputs'!D9</f>
        <v>108360WYP</v>
      </c>
      <c r="B16" s="13">
        <f>'JAM Inputs'!O9</f>
        <v>-178638.68088362933</v>
      </c>
      <c r="C16" s="13">
        <f>'JAM Inputs'!P9</f>
        <v>-125792.34452735842</v>
      </c>
      <c r="D16" s="13">
        <f>'JAM Inputs'!Q9</f>
        <v>52846.336356270913</v>
      </c>
      <c r="E16" s="217" t="str">
        <f>'JAM Inputs'!G9</f>
        <v>WYP</v>
      </c>
      <c r="F16" s="233">
        <f>VLOOKUP(E16,Factors!$B$3:$N$96,7,0)</f>
        <v>0</v>
      </c>
      <c r="G16" s="217">
        <f t="shared" si="0"/>
        <v>0</v>
      </c>
      <c r="H16" t="s">
        <v>3673</v>
      </c>
    </row>
    <row r="17" spans="1:8">
      <c r="A17" t="str">
        <f>'JAM Inputs'!D10</f>
        <v>108360WYU</v>
      </c>
      <c r="B17" s="13">
        <f>'JAM Inputs'!O10</f>
        <v>0</v>
      </c>
      <c r="C17" s="13">
        <f>'JAM Inputs'!P10</f>
        <v>0</v>
      </c>
      <c r="D17" s="13">
        <f>'JAM Inputs'!Q10</f>
        <v>0</v>
      </c>
      <c r="E17" s="217" t="str">
        <f>'JAM Inputs'!G10</f>
        <v>WYU</v>
      </c>
      <c r="F17" s="233">
        <f>VLOOKUP(E17,Factors!$B$3:$N$96,7,0)</f>
        <v>0</v>
      </c>
      <c r="G17" s="217">
        <f t="shared" si="0"/>
        <v>0</v>
      </c>
      <c r="H17" t="s">
        <v>3673</v>
      </c>
    </row>
    <row r="18" spans="1:8">
      <c r="A18" t="str">
        <f>'JAM Inputs'!D11</f>
        <v>108361CA</v>
      </c>
      <c r="B18" s="13">
        <f>'JAM Inputs'!O11</f>
        <v>-102997.7981626735</v>
      </c>
      <c r="C18" s="13">
        <f>'JAM Inputs'!P11</f>
        <v>-95155.76322348816</v>
      </c>
      <c r="D18" s="13">
        <f>'JAM Inputs'!Q11</f>
        <v>7842.0349391853379</v>
      </c>
      <c r="E18" s="217" t="str">
        <f>'JAM Inputs'!G11</f>
        <v>CA</v>
      </c>
      <c r="F18" s="233">
        <f>VLOOKUP(E18,Factors!$B$3:$N$96,7,0)</f>
        <v>0</v>
      </c>
      <c r="G18" s="217">
        <f t="shared" si="0"/>
        <v>0</v>
      </c>
      <c r="H18" t="s">
        <v>3673</v>
      </c>
    </row>
    <row r="19" spans="1:8">
      <c r="A19" t="str">
        <f>'JAM Inputs'!D12</f>
        <v>108361ID</v>
      </c>
      <c r="B19" s="13">
        <f>'JAM Inputs'!O12</f>
        <v>-126723.74905180093</v>
      </c>
      <c r="C19" s="13">
        <f>'JAM Inputs'!P12</f>
        <v>-117933.84293180142</v>
      </c>
      <c r="D19" s="13">
        <f>'JAM Inputs'!Q12</f>
        <v>8789.9061199995049</v>
      </c>
      <c r="E19" s="217" t="str">
        <f>'JAM Inputs'!G12</f>
        <v>ID</v>
      </c>
      <c r="F19" s="233">
        <f>VLOOKUP(E19,Factors!$B$3:$N$96,7,0)</f>
        <v>0</v>
      </c>
      <c r="G19" s="217">
        <f t="shared" si="0"/>
        <v>0</v>
      </c>
      <c r="H19" t="s">
        <v>3673</v>
      </c>
    </row>
    <row r="20" spans="1:8">
      <c r="A20" t="str">
        <f>'JAM Inputs'!D13</f>
        <v>108361OR</v>
      </c>
      <c r="B20" s="13">
        <f>'JAM Inputs'!O13</f>
        <v>-1018439.8398827064</v>
      </c>
      <c r="C20" s="13">
        <f>'JAM Inputs'!P13</f>
        <v>-959582.03016746417</v>
      </c>
      <c r="D20" s="13">
        <f>'JAM Inputs'!Q13</f>
        <v>58857.809715242242</v>
      </c>
      <c r="E20" s="217" t="str">
        <f>'JAM Inputs'!G13</f>
        <v>OR</v>
      </c>
      <c r="F20" s="233">
        <f>VLOOKUP(E20,Factors!$B$3:$N$96,7,0)</f>
        <v>0</v>
      </c>
      <c r="G20" s="217">
        <f t="shared" si="0"/>
        <v>0</v>
      </c>
      <c r="H20" t="s">
        <v>3673</v>
      </c>
    </row>
    <row r="21" spans="1:8">
      <c r="A21" t="str">
        <f>'JAM Inputs'!D14</f>
        <v>108361UT</v>
      </c>
      <c r="B21" s="13">
        <f>'JAM Inputs'!O14</f>
        <v>-663243.69846155855</v>
      </c>
      <c r="C21" s="13">
        <f>'JAM Inputs'!P14</f>
        <v>-677288.38751050096</v>
      </c>
      <c r="D21" s="13">
        <f>'JAM Inputs'!Q14</f>
        <v>-14044.689048942411</v>
      </c>
      <c r="E21" s="217" t="str">
        <f>'JAM Inputs'!G14</f>
        <v>UT</v>
      </c>
      <c r="F21" s="233">
        <f>VLOOKUP(E21,Factors!$B$3:$N$96,7,0)</f>
        <v>1</v>
      </c>
      <c r="G21" s="217">
        <f t="shared" si="0"/>
        <v>-14044.689048942411</v>
      </c>
      <c r="H21" t="s">
        <v>3673</v>
      </c>
    </row>
    <row r="22" spans="1:8">
      <c r="A22" t="str">
        <f>'JAM Inputs'!D15</f>
        <v>108361WA</v>
      </c>
      <c r="B22" s="13">
        <f>'JAM Inputs'!O15</f>
        <v>-148855.69366803413</v>
      </c>
      <c r="C22" s="13">
        <f>'JAM Inputs'!P15</f>
        <v>-131726.00604332902</v>
      </c>
      <c r="D22" s="13">
        <f>'JAM Inputs'!Q15</f>
        <v>17129.687624705111</v>
      </c>
      <c r="E22" s="217" t="str">
        <f>'JAM Inputs'!G15</f>
        <v>WA</v>
      </c>
      <c r="F22" s="233">
        <f>VLOOKUP(E22,Factors!$B$3:$N$96,7,0)</f>
        <v>0</v>
      </c>
      <c r="G22" s="217">
        <f t="shared" si="0"/>
        <v>0</v>
      </c>
      <c r="H22" t="s">
        <v>3673</v>
      </c>
    </row>
    <row r="23" spans="1:8">
      <c r="A23" t="str">
        <f>'JAM Inputs'!D16</f>
        <v>108361WYP</v>
      </c>
      <c r="B23" s="13">
        <f>'JAM Inputs'!O16</f>
        <v>-250059.80556731386</v>
      </c>
      <c r="C23" s="13">
        <f>'JAM Inputs'!P16</f>
        <v>-176085.09567342218</v>
      </c>
      <c r="D23" s="13">
        <f>'JAM Inputs'!Q16</f>
        <v>73974.709893891675</v>
      </c>
      <c r="E23" s="217" t="str">
        <f>'JAM Inputs'!G16</f>
        <v>WYP</v>
      </c>
      <c r="F23" s="233">
        <f>VLOOKUP(E23,Factors!$B$3:$N$96,7,0)</f>
        <v>0</v>
      </c>
      <c r="G23" s="217">
        <f t="shared" si="0"/>
        <v>0</v>
      </c>
      <c r="H23" t="s">
        <v>3673</v>
      </c>
    </row>
    <row r="24" spans="1:8">
      <c r="A24" t="str">
        <f>'JAM Inputs'!D17</f>
        <v>108361WYU</v>
      </c>
      <c r="B24" s="13">
        <f>'JAM Inputs'!O17</f>
        <v>0</v>
      </c>
      <c r="C24" s="13">
        <f>'JAM Inputs'!P17</f>
        <v>0</v>
      </c>
      <c r="D24" s="13">
        <f>'JAM Inputs'!Q17</f>
        <v>0</v>
      </c>
      <c r="E24" s="217" t="str">
        <f>'JAM Inputs'!G17</f>
        <v>WYU</v>
      </c>
      <c r="F24" s="233">
        <f>VLOOKUP(E24,Factors!$B$3:$N$96,7,0)</f>
        <v>0</v>
      </c>
      <c r="G24" s="217">
        <f t="shared" si="0"/>
        <v>0</v>
      </c>
      <c r="H24" t="s">
        <v>3673</v>
      </c>
    </row>
    <row r="25" spans="1:8">
      <c r="A25" t="str">
        <f>'JAM Inputs'!D18</f>
        <v>108362CA</v>
      </c>
      <c r="B25" s="13">
        <f>'JAM Inputs'!O18</f>
        <v>-1132501.7185403004</v>
      </c>
      <c r="C25" s="13">
        <f>'JAM Inputs'!P18</f>
        <v>-1046275.4282320964</v>
      </c>
      <c r="D25" s="13">
        <f>'JAM Inputs'!Q18</f>
        <v>86226.290308204014</v>
      </c>
      <c r="E25" s="217" t="str">
        <f>'JAM Inputs'!G18</f>
        <v>CA</v>
      </c>
      <c r="F25" s="233">
        <f>VLOOKUP(E25,Factors!$B$3:$N$96,7,0)</f>
        <v>0</v>
      </c>
      <c r="G25" s="217">
        <f t="shared" si="0"/>
        <v>0</v>
      </c>
      <c r="H25" t="s">
        <v>3673</v>
      </c>
    </row>
    <row r="26" spans="1:8">
      <c r="A26" t="str">
        <f>'JAM Inputs'!D19</f>
        <v>108362ID</v>
      </c>
      <c r="B26" s="13">
        <f>'JAM Inputs'!O19</f>
        <v>-1393377.976433716</v>
      </c>
      <c r="C26" s="13">
        <f>'JAM Inputs'!P19</f>
        <v>-1296729.4658414295</v>
      </c>
      <c r="D26" s="13">
        <f>'JAM Inputs'!Q19</f>
        <v>96648.510592286475</v>
      </c>
      <c r="E26" s="217" t="str">
        <f>'JAM Inputs'!G19</f>
        <v>ID</v>
      </c>
      <c r="F26" s="233">
        <f>VLOOKUP(E26,Factors!$B$3:$N$96,7,0)</f>
        <v>0</v>
      </c>
      <c r="G26" s="217">
        <f t="shared" si="0"/>
        <v>0</v>
      </c>
      <c r="H26" t="s">
        <v>3673</v>
      </c>
    </row>
    <row r="27" spans="1:8">
      <c r="A27" t="str">
        <f>'JAM Inputs'!D20</f>
        <v>108362OR</v>
      </c>
      <c r="B27" s="13">
        <f>'JAM Inputs'!O20</f>
        <v>-11198150.732071292</v>
      </c>
      <c r="C27" s="13">
        <f>'JAM Inputs'!P20</f>
        <v>-10550985.72620628</v>
      </c>
      <c r="D27" s="13">
        <f>'JAM Inputs'!Q20</f>
        <v>647165.00586501136</v>
      </c>
      <c r="E27" s="217" t="str">
        <f>'JAM Inputs'!G20</f>
        <v>OR</v>
      </c>
      <c r="F27" s="233">
        <f>VLOOKUP(E27,Factors!$B$3:$N$96,7,0)</f>
        <v>0</v>
      </c>
      <c r="G27" s="217">
        <f t="shared" si="0"/>
        <v>0</v>
      </c>
      <c r="H27" t="s">
        <v>3673</v>
      </c>
    </row>
    <row r="28" spans="1:8">
      <c r="A28" t="str">
        <f>'JAM Inputs'!D21</f>
        <v>108362UT</v>
      </c>
      <c r="B28" s="13">
        <f>'JAM Inputs'!O21</f>
        <v>-7292628.0145564126</v>
      </c>
      <c r="C28" s="13">
        <f>'JAM Inputs'!P21</f>
        <v>-7447054.9515203489</v>
      </c>
      <c r="D28" s="13">
        <f>'JAM Inputs'!Q21</f>
        <v>-154426.93696393631</v>
      </c>
      <c r="E28" s="217" t="str">
        <f>'JAM Inputs'!G21</f>
        <v>UT</v>
      </c>
      <c r="F28" s="233">
        <f>VLOOKUP(E28,Factors!$B$3:$N$96,7,0)</f>
        <v>1</v>
      </c>
      <c r="G28" s="217">
        <f t="shared" si="0"/>
        <v>-154426.93696393631</v>
      </c>
      <c r="H28" t="s">
        <v>3673</v>
      </c>
    </row>
    <row r="29" spans="1:8">
      <c r="A29" t="str">
        <f>'JAM Inputs'!D22</f>
        <v>108362WA</v>
      </c>
      <c r="B29" s="13">
        <f>'JAM Inputs'!O22</f>
        <v>-1636727.5019540221</v>
      </c>
      <c r="C29" s="13">
        <f>'JAM Inputs'!P22</f>
        <v>-1448379.7797784677</v>
      </c>
      <c r="D29" s="13">
        <f>'JAM Inputs'!Q22</f>
        <v>188347.72217555437</v>
      </c>
      <c r="E29" s="217" t="str">
        <f>'JAM Inputs'!G22</f>
        <v>WA</v>
      </c>
      <c r="F29" s="233">
        <f>VLOOKUP(E29,Factors!$B$3:$N$96,7,0)</f>
        <v>0</v>
      </c>
      <c r="G29" s="217">
        <f t="shared" si="0"/>
        <v>0</v>
      </c>
      <c r="H29" t="s">
        <v>3673</v>
      </c>
    </row>
    <row r="30" spans="1:8">
      <c r="A30" t="str">
        <f>'JAM Inputs'!D23</f>
        <v>108362WYP</v>
      </c>
      <c r="B30" s="13">
        <f>'JAM Inputs'!O23</f>
        <v>-2749506.927279789</v>
      </c>
      <c r="C30" s="13">
        <f>'JAM Inputs'!P23</f>
        <v>-1936125.597020312</v>
      </c>
      <c r="D30" s="13">
        <f>'JAM Inputs'!Q23</f>
        <v>813381.33025947702</v>
      </c>
      <c r="E30" s="217" t="str">
        <f>'JAM Inputs'!G23</f>
        <v>WYP</v>
      </c>
      <c r="F30" s="233">
        <f>VLOOKUP(E30,Factors!$B$3:$N$96,7,0)</f>
        <v>0</v>
      </c>
      <c r="G30" s="217">
        <f t="shared" si="0"/>
        <v>0</v>
      </c>
      <c r="H30" t="s">
        <v>3673</v>
      </c>
    </row>
    <row r="31" spans="1:8">
      <c r="A31" t="str">
        <f>'JAM Inputs'!D24</f>
        <v>108362WYU</v>
      </c>
      <c r="B31" s="13">
        <f>'JAM Inputs'!O24</f>
        <v>0</v>
      </c>
      <c r="C31" s="13">
        <f>'JAM Inputs'!P24</f>
        <v>0</v>
      </c>
      <c r="D31" s="13">
        <f>'JAM Inputs'!Q24</f>
        <v>0</v>
      </c>
      <c r="E31" s="217" t="str">
        <f>'JAM Inputs'!G24</f>
        <v>WYU</v>
      </c>
      <c r="F31" s="233">
        <f>VLOOKUP(E31,Factors!$B$3:$N$96,7,0)</f>
        <v>0</v>
      </c>
      <c r="G31" s="217">
        <f t="shared" si="0"/>
        <v>0</v>
      </c>
      <c r="H31" t="s">
        <v>3673</v>
      </c>
    </row>
    <row r="32" spans="1:8">
      <c r="A32" t="str">
        <f>'JAM Inputs'!D25</f>
        <v>108363CA</v>
      </c>
      <c r="B32" s="13">
        <f>'JAM Inputs'!O25</f>
        <v>-44.954289172862737</v>
      </c>
      <c r="C32" s="13">
        <f>'JAM Inputs'!P25</f>
        <v>-41.531564487010286</v>
      </c>
      <c r="D32" s="13">
        <f>'JAM Inputs'!Q25</f>
        <v>3.4227246858524509</v>
      </c>
      <c r="E32" s="217" t="str">
        <f>'JAM Inputs'!G25</f>
        <v>CA</v>
      </c>
      <c r="F32" s="233">
        <f>VLOOKUP(E32,Factors!$B$3:$N$96,7,0)</f>
        <v>0</v>
      </c>
      <c r="G32" s="217">
        <f t="shared" si="0"/>
        <v>0</v>
      </c>
      <c r="H32" t="s">
        <v>3673</v>
      </c>
    </row>
    <row r="33" spans="1:8">
      <c r="A33" t="str">
        <f>'JAM Inputs'!D26</f>
        <v>108363ID</v>
      </c>
      <c r="B33" s="13">
        <f>'JAM Inputs'!O26</f>
        <v>-55.309687794942263</v>
      </c>
      <c r="C33" s="13">
        <f>'JAM Inputs'!P26</f>
        <v>-51.473256448160583</v>
      </c>
      <c r="D33" s="13">
        <f>'JAM Inputs'!Q26</f>
        <v>3.83643134678168</v>
      </c>
      <c r="E33" s="217" t="str">
        <f>'JAM Inputs'!G26</f>
        <v>ID</v>
      </c>
      <c r="F33" s="233">
        <f>VLOOKUP(E33,Factors!$B$3:$N$96,7,0)</f>
        <v>0</v>
      </c>
      <c r="G33" s="217">
        <f t="shared" si="0"/>
        <v>0</v>
      </c>
      <c r="H33" t="s">
        <v>3673</v>
      </c>
    </row>
    <row r="34" spans="1:8">
      <c r="A34" t="str">
        <f>'JAM Inputs'!D27</f>
        <v>108363OR</v>
      </c>
      <c r="B34" s="13">
        <f>'JAM Inputs'!O27</f>
        <v>-444.50696892511922</v>
      </c>
      <c r="C34" s="13">
        <f>'JAM Inputs'!P27</f>
        <v>-418.81796347821239</v>
      </c>
      <c r="D34" s="13">
        <f>'JAM Inputs'!Q27</f>
        <v>25.689005446906833</v>
      </c>
      <c r="E34" s="217" t="str">
        <f>'JAM Inputs'!G27</f>
        <v>OR</v>
      </c>
      <c r="F34" s="233">
        <f>VLOOKUP(E34,Factors!$B$3:$N$96,7,0)</f>
        <v>0</v>
      </c>
      <c r="G34" s="217">
        <f t="shared" si="0"/>
        <v>0</v>
      </c>
      <c r="H34" t="s">
        <v>3673</v>
      </c>
    </row>
    <row r="35" spans="1:8">
      <c r="A35" t="str">
        <f>'JAM Inputs'!D28</f>
        <v>108363UT</v>
      </c>
      <c r="B35" s="13">
        <f>'JAM Inputs'!O28</f>
        <v>-289.47850871170465</v>
      </c>
      <c r="C35" s="13">
        <f>'JAM Inputs'!P28</f>
        <v>-295.60843599279002</v>
      </c>
      <c r="D35" s="13">
        <f>'JAM Inputs'!Q28</f>
        <v>-6.1299272810853722</v>
      </c>
      <c r="E35" s="217" t="str">
        <f>'JAM Inputs'!G28</f>
        <v>UT</v>
      </c>
      <c r="F35" s="233">
        <f>VLOOKUP(E35,Factors!$B$3:$N$96,7,0)</f>
        <v>1</v>
      </c>
      <c r="G35" s="217">
        <f t="shared" si="0"/>
        <v>-6.1299272810853722</v>
      </c>
      <c r="H35" t="s">
        <v>3673</v>
      </c>
    </row>
    <row r="36" spans="1:8">
      <c r="A36" t="str">
        <f>'JAM Inputs'!D29</f>
        <v>108363WA</v>
      </c>
      <c r="B36" s="13">
        <f>'JAM Inputs'!O29</f>
        <v>-64.969368448159301</v>
      </c>
      <c r="C36" s="13">
        <f>'JAM Inputs'!P29</f>
        <v>-57.492966576872796</v>
      </c>
      <c r="D36" s="13">
        <f>'JAM Inputs'!Q29</f>
        <v>7.4764018712865052</v>
      </c>
      <c r="E36" s="217" t="str">
        <f>'JAM Inputs'!G29</f>
        <v>WA</v>
      </c>
      <c r="F36" s="233">
        <f>VLOOKUP(E36,Factors!$B$3:$N$96,7,0)</f>
        <v>0</v>
      </c>
      <c r="G36" s="217">
        <f t="shared" si="0"/>
        <v>0</v>
      </c>
      <c r="H36" t="s">
        <v>3673</v>
      </c>
    </row>
    <row r="37" spans="1:8">
      <c r="A37" t="str">
        <f>'JAM Inputs'!D30</f>
        <v>108363WYP</v>
      </c>
      <c r="B37" s="13">
        <f>'JAM Inputs'!O30</f>
        <v>-109.14078757517268</v>
      </c>
      <c r="C37" s="13">
        <f>'JAM Inputs'!P30</f>
        <v>-76.853878928869264</v>
      </c>
      <c r="D37" s="13">
        <f>'JAM Inputs'!Q30</f>
        <v>32.286908646303417</v>
      </c>
      <c r="E37" s="217" t="str">
        <f>'JAM Inputs'!G30</f>
        <v>WYP</v>
      </c>
      <c r="F37" s="233">
        <f>VLOOKUP(E37,Factors!$B$3:$N$96,7,0)</f>
        <v>0</v>
      </c>
      <c r="G37" s="217">
        <f t="shared" si="0"/>
        <v>0</v>
      </c>
      <c r="H37" t="s">
        <v>3673</v>
      </c>
    </row>
    <row r="38" spans="1:8">
      <c r="A38" t="str">
        <f>'JAM Inputs'!D31</f>
        <v>108364CA</v>
      </c>
      <c r="B38" s="13">
        <f>'JAM Inputs'!O31</f>
        <v>-1299685.4893184484</v>
      </c>
      <c r="C38" s="13">
        <f>'JAM Inputs'!P31</f>
        <v>-1200730.1796030886</v>
      </c>
      <c r="D38" s="13">
        <f>'JAM Inputs'!Q31</f>
        <v>98955.309715359705</v>
      </c>
      <c r="E38" s="217" t="str">
        <f>'JAM Inputs'!G31</f>
        <v>CA</v>
      </c>
      <c r="F38" s="233">
        <f>VLOOKUP(E38,Factors!$B$3:$N$96,7,0)</f>
        <v>0</v>
      </c>
      <c r="G38" s="217">
        <f t="shared" si="0"/>
        <v>0</v>
      </c>
      <c r="H38" t="s">
        <v>3673</v>
      </c>
    </row>
    <row r="39" spans="1:8">
      <c r="A39" t="str">
        <f>'JAM Inputs'!D32</f>
        <v>108364ID</v>
      </c>
      <c r="B39" s="13">
        <f>'JAM Inputs'!O32</f>
        <v>-1599073.1912009546</v>
      </c>
      <c r="C39" s="13">
        <f>'JAM Inputs'!P32</f>
        <v>-1488157.0974550315</v>
      </c>
      <c r="D39" s="13">
        <f>'JAM Inputs'!Q32</f>
        <v>110916.09374592314</v>
      </c>
      <c r="E39" s="217" t="str">
        <f>'JAM Inputs'!G32</f>
        <v>ID</v>
      </c>
      <c r="F39" s="233">
        <f>VLOOKUP(E39,Factors!$B$3:$N$96,7,0)</f>
        <v>0</v>
      </c>
      <c r="G39" s="217">
        <f t="shared" si="0"/>
        <v>0</v>
      </c>
      <c r="H39" t="s">
        <v>3673</v>
      </c>
    </row>
    <row r="40" spans="1:8">
      <c r="A40" t="str">
        <f>'JAM Inputs'!D33</f>
        <v>108364OR</v>
      </c>
      <c r="B40" s="13">
        <f>'JAM Inputs'!O33</f>
        <v>-12851259.980808502</v>
      </c>
      <c r="C40" s="13">
        <f>'JAM Inputs'!P33</f>
        <v>-12108558.266941292</v>
      </c>
      <c r="D40" s="13">
        <f>'JAM Inputs'!Q33</f>
        <v>742701.71386720985</v>
      </c>
      <c r="E40" s="217" t="str">
        <f>'JAM Inputs'!G33</f>
        <v>OR</v>
      </c>
      <c r="F40" s="233">
        <f>VLOOKUP(E40,Factors!$B$3:$N$96,7,0)</f>
        <v>0</v>
      </c>
      <c r="G40" s="217">
        <f t="shared" si="0"/>
        <v>0</v>
      </c>
      <c r="H40" t="s">
        <v>3673</v>
      </c>
    </row>
    <row r="41" spans="1:8">
      <c r="A41" t="str">
        <f>'JAM Inputs'!D34</f>
        <v>108364UT</v>
      </c>
      <c r="B41" s="13">
        <f>'JAM Inputs'!O34</f>
        <v>-8369190.663774604</v>
      </c>
      <c r="C41" s="13">
        <f>'JAM Inputs'!P34</f>
        <v>-8546414.632485766</v>
      </c>
      <c r="D41" s="13">
        <f>'JAM Inputs'!Q34</f>
        <v>-177223.96871116199</v>
      </c>
      <c r="E41" s="217" t="str">
        <f>'JAM Inputs'!G34</f>
        <v>UT</v>
      </c>
      <c r="F41" s="233">
        <f>VLOOKUP(E41,Factors!$B$3:$N$96,7,0)</f>
        <v>1</v>
      </c>
      <c r="G41" s="217">
        <f t="shared" si="0"/>
        <v>-177223.96871116199</v>
      </c>
      <c r="H41" t="s">
        <v>3673</v>
      </c>
    </row>
    <row r="42" spans="1:8">
      <c r="A42" t="str">
        <f>'JAM Inputs'!D35</f>
        <v>108364WA</v>
      </c>
      <c r="B42" s="13">
        <f>'JAM Inputs'!O35</f>
        <v>-1878346.8046299275</v>
      </c>
      <c r="C42" s="13">
        <f>'JAM Inputs'!P35</f>
        <v>-1662194.5485668923</v>
      </c>
      <c r="D42" s="13">
        <f>'JAM Inputs'!Q35</f>
        <v>216152.25606303522</v>
      </c>
      <c r="E42" s="217" t="str">
        <f>'JAM Inputs'!G35</f>
        <v>WA</v>
      </c>
      <c r="F42" s="233">
        <f>VLOOKUP(E42,Factors!$B$3:$N$96,7,0)</f>
        <v>0</v>
      </c>
      <c r="G42" s="217">
        <f t="shared" si="0"/>
        <v>0</v>
      </c>
      <c r="H42" t="s">
        <v>3673</v>
      </c>
    </row>
    <row r="43" spans="1:8">
      <c r="A43" t="str">
        <f>'JAM Inputs'!D36</f>
        <v>108364WYP</v>
      </c>
      <c r="B43" s="13">
        <f>'JAM Inputs'!O36</f>
        <v>-3155398.5284649548</v>
      </c>
      <c r="C43" s="13">
        <f>'JAM Inputs'!P36</f>
        <v>-2221943.068827027</v>
      </c>
      <c r="D43" s="13">
        <f>'JAM Inputs'!Q36</f>
        <v>933455.45963792782</v>
      </c>
      <c r="E43" s="217" t="str">
        <f>'JAM Inputs'!G36</f>
        <v>WYP</v>
      </c>
      <c r="F43" s="233">
        <f>VLOOKUP(E43,Factors!$B$3:$N$96,7,0)</f>
        <v>0</v>
      </c>
      <c r="G43" s="217">
        <f t="shared" si="0"/>
        <v>0</v>
      </c>
      <c r="H43" t="s">
        <v>3673</v>
      </c>
    </row>
    <row r="44" spans="1:8">
      <c r="A44" t="str">
        <f>'JAM Inputs'!D37</f>
        <v>108364WYU</v>
      </c>
      <c r="B44" s="13">
        <f>'JAM Inputs'!O37</f>
        <v>0</v>
      </c>
      <c r="C44" s="13">
        <f>'JAM Inputs'!P37</f>
        <v>0</v>
      </c>
      <c r="D44" s="13">
        <f>'JAM Inputs'!Q37</f>
        <v>0</v>
      </c>
      <c r="E44" s="217" t="str">
        <f>'JAM Inputs'!G37</f>
        <v>WYU</v>
      </c>
      <c r="F44" s="233">
        <f>VLOOKUP(E44,Factors!$B$3:$N$96,7,0)</f>
        <v>0</v>
      </c>
      <c r="G44" s="217">
        <f t="shared" si="0"/>
        <v>0</v>
      </c>
      <c r="H44" t="s">
        <v>3673</v>
      </c>
    </row>
    <row r="45" spans="1:8">
      <c r="A45" t="str">
        <f>'JAM Inputs'!D38</f>
        <v>108365CA</v>
      </c>
      <c r="B45" s="13">
        <f>'JAM Inputs'!O38</f>
        <v>-897706.54872473201</v>
      </c>
      <c r="C45" s="13">
        <f>'JAM Inputs'!P38</f>
        <v>-829357.06702885951</v>
      </c>
      <c r="D45" s="13">
        <f>'JAM Inputs'!Q38</f>
        <v>68349.481695872499</v>
      </c>
      <c r="E45" s="217" t="str">
        <f>'JAM Inputs'!G38</f>
        <v>CA</v>
      </c>
      <c r="F45" s="233">
        <f>VLOOKUP(E45,Factors!$B$3:$N$96,7,0)</f>
        <v>0</v>
      </c>
      <c r="G45" s="217">
        <f t="shared" si="0"/>
        <v>0</v>
      </c>
      <c r="H45" t="s">
        <v>3673</v>
      </c>
    </row>
    <row r="46" spans="1:8">
      <c r="A46" t="str">
        <f>'JAM Inputs'!D39</f>
        <v>108365ID</v>
      </c>
      <c r="B46" s="13">
        <f>'JAM Inputs'!O39</f>
        <v>-1104496.8089810901</v>
      </c>
      <c r="C46" s="13">
        <f>'JAM Inputs'!P39</f>
        <v>-1027885.8869287896</v>
      </c>
      <c r="D46" s="13">
        <f>'JAM Inputs'!Q39</f>
        <v>76610.922052300535</v>
      </c>
      <c r="E46" s="217" t="str">
        <f>'JAM Inputs'!G39</f>
        <v>ID</v>
      </c>
      <c r="F46" s="233">
        <f>VLOOKUP(E46,Factors!$B$3:$N$96,7,0)</f>
        <v>0</v>
      </c>
      <c r="G46" s="217">
        <f t="shared" si="0"/>
        <v>0</v>
      </c>
      <c r="H46" t="s">
        <v>3673</v>
      </c>
    </row>
    <row r="47" spans="1:8">
      <c r="A47" t="str">
        <f>'JAM Inputs'!D40</f>
        <v>108365OR</v>
      </c>
      <c r="B47" s="13">
        <f>'JAM Inputs'!O40</f>
        <v>-8876501.5374493897</v>
      </c>
      <c r="C47" s="13">
        <f>'JAM Inputs'!P40</f>
        <v>-8363509.5884223152</v>
      </c>
      <c r="D47" s="13">
        <f>'JAM Inputs'!Q40</f>
        <v>512991.9490270745</v>
      </c>
      <c r="E47" s="217" t="str">
        <f>'JAM Inputs'!G40</f>
        <v>OR</v>
      </c>
      <c r="F47" s="233">
        <f>VLOOKUP(E47,Factors!$B$3:$N$96,7,0)</f>
        <v>0</v>
      </c>
      <c r="G47" s="217">
        <f t="shared" si="0"/>
        <v>0</v>
      </c>
      <c r="H47" t="s">
        <v>3673</v>
      </c>
    </row>
    <row r="48" spans="1:8">
      <c r="A48" t="str">
        <f>'JAM Inputs'!D41</f>
        <v>108365UT</v>
      </c>
      <c r="B48" s="13">
        <f>'JAM Inputs'!O41</f>
        <v>-5780688.7344231158</v>
      </c>
      <c r="C48" s="13">
        <f>'JAM Inputs'!P41</f>
        <v>-5903099.208811366</v>
      </c>
      <c r="D48" s="13">
        <f>'JAM Inputs'!Q41</f>
        <v>-122410.47438825015</v>
      </c>
      <c r="E48" s="217" t="str">
        <f>'JAM Inputs'!G41</f>
        <v>UT</v>
      </c>
      <c r="F48" s="233">
        <f>VLOOKUP(E48,Factors!$B$3:$N$96,7,0)</f>
        <v>1</v>
      </c>
      <c r="G48" s="217">
        <f t="shared" si="0"/>
        <v>-122410.47438825015</v>
      </c>
      <c r="H48" t="s">
        <v>3673</v>
      </c>
    </row>
    <row r="49" spans="1:8">
      <c r="A49" t="str">
        <f>'JAM Inputs'!D42</f>
        <v>108365WA</v>
      </c>
      <c r="B49" s="13">
        <f>'JAM Inputs'!O42</f>
        <v>-1297394.0550622768</v>
      </c>
      <c r="C49" s="13">
        <f>'JAM Inputs'!P42</f>
        <v>-1148095.3998228721</v>
      </c>
      <c r="D49" s="13">
        <f>'JAM Inputs'!Q42</f>
        <v>149298.65523940464</v>
      </c>
      <c r="E49" s="217" t="str">
        <f>'JAM Inputs'!G42</f>
        <v>WA</v>
      </c>
      <c r="F49" s="233">
        <f>VLOOKUP(E49,Factors!$B$3:$N$96,7,0)</f>
        <v>0</v>
      </c>
      <c r="G49" s="217">
        <f t="shared" si="0"/>
        <v>0</v>
      </c>
      <c r="H49" t="s">
        <v>3673</v>
      </c>
    </row>
    <row r="50" spans="1:8">
      <c r="A50" t="str">
        <f>'JAM Inputs'!D43</f>
        <v>108365WYP</v>
      </c>
      <c r="B50" s="13">
        <f>'JAM Inputs'!O43</f>
        <v>-2179467.2219698261</v>
      </c>
      <c r="C50" s="13">
        <f>'JAM Inputs'!P43</f>
        <v>-1534719.6380760865</v>
      </c>
      <c r="D50" s="13">
        <f>'JAM Inputs'!Q43</f>
        <v>644747.58389373962</v>
      </c>
      <c r="E50" s="217" t="str">
        <f>'JAM Inputs'!G43</f>
        <v>WYP</v>
      </c>
      <c r="F50" s="233">
        <f>VLOOKUP(E50,Factors!$B$3:$N$96,7,0)</f>
        <v>0</v>
      </c>
      <c r="G50" s="217">
        <f t="shared" si="0"/>
        <v>0</v>
      </c>
      <c r="H50" t="s">
        <v>3673</v>
      </c>
    </row>
    <row r="51" spans="1:8">
      <c r="A51" t="str">
        <f>'JAM Inputs'!D44</f>
        <v>108365WYU</v>
      </c>
      <c r="B51" s="13">
        <f>'JAM Inputs'!O44</f>
        <v>0</v>
      </c>
      <c r="C51" s="13">
        <f>'JAM Inputs'!P44</f>
        <v>0</v>
      </c>
      <c r="D51" s="13">
        <f>'JAM Inputs'!Q44</f>
        <v>0</v>
      </c>
      <c r="E51" s="217" t="str">
        <f>'JAM Inputs'!G44</f>
        <v>WYU</v>
      </c>
      <c r="F51" s="233">
        <f>VLOOKUP(E51,Factors!$B$3:$N$96,7,0)</f>
        <v>0</v>
      </c>
      <c r="G51" s="217">
        <f t="shared" si="0"/>
        <v>0</v>
      </c>
      <c r="H51" t="s">
        <v>3673</v>
      </c>
    </row>
    <row r="52" spans="1:8">
      <c r="A52" t="str">
        <f>'JAM Inputs'!D45</f>
        <v>108366CA</v>
      </c>
      <c r="B52" s="13">
        <f>'JAM Inputs'!O45</f>
        <v>-416230.99095774151</v>
      </c>
      <c r="C52" s="13">
        <f>'JAM Inputs'!P45</f>
        <v>-384540.04190748057</v>
      </c>
      <c r="D52" s="13">
        <f>'JAM Inputs'!Q45</f>
        <v>31690.949050260941</v>
      </c>
      <c r="E52" s="217" t="str">
        <f>'JAM Inputs'!G45</f>
        <v>CA</v>
      </c>
      <c r="F52" s="233">
        <f>VLOOKUP(E52,Factors!$B$3:$N$96,7,0)</f>
        <v>0</v>
      </c>
      <c r="G52" s="217">
        <f t="shared" si="0"/>
        <v>0</v>
      </c>
      <c r="H52" t="s">
        <v>3673</v>
      </c>
    </row>
    <row r="53" spans="1:8">
      <c r="A53" t="str">
        <f>'JAM Inputs'!D46</f>
        <v>108366ID</v>
      </c>
      <c r="B53" s="13">
        <f>'JAM Inputs'!O46</f>
        <v>-512111.44885256962</v>
      </c>
      <c r="C53" s="13">
        <f>'JAM Inputs'!P46</f>
        <v>-476589.99693789362</v>
      </c>
      <c r="D53" s="13">
        <f>'JAM Inputs'!Q46</f>
        <v>35521.451914675999</v>
      </c>
      <c r="E53" s="217" t="str">
        <f>'JAM Inputs'!G46</f>
        <v>ID</v>
      </c>
      <c r="F53" s="233">
        <f>VLOOKUP(E53,Factors!$B$3:$N$96,7,0)</f>
        <v>0</v>
      </c>
      <c r="G53" s="217">
        <f t="shared" si="0"/>
        <v>0</v>
      </c>
      <c r="H53" t="s">
        <v>3673</v>
      </c>
    </row>
    <row r="54" spans="1:8">
      <c r="A54" t="str">
        <f>'JAM Inputs'!D47</f>
        <v>108366OR</v>
      </c>
      <c r="B54" s="13">
        <f>'JAM Inputs'!O47</f>
        <v>-4115682.386876951</v>
      </c>
      <c r="C54" s="13">
        <f>'JAM Inputs'!P47</f>
        <v>-3877828.3268835046</v>
      </c>
      <c r="D54" s="13">
        <f>'JAM Inputs'!Q47</f>
        <v>237854.05999344634</v>
      </c>
      <c r="E54" s="217" t="str">
        <f>'JAM Inputs'!G47</f>
        <v>OR</v>
      </c>
      <c r="F54" s="233">
        <f>VLOOKUP(E54,Factors!$B$3:$N$96,7,0)</f>
        <v>0</v>
      </c>
      <c r="G54" s="217">
        <f t="shared" si="0"/>
        <v>0</v>
      </c>
      <c r="H54" t="s">
        <v>3673</v>
      </c>
    </row>
    <row r="55" spans="1:8">
      <c r="A55" t="str">
        <f>'JAM Inputs'!D48</f>
        <v>108366UT</v>
      </c>
      <c r="B55" s="13">
        <f>'JAM Inputs'!O48</f>
        <v>-2680276.5377675556</v>
      </c>
      <c r="C55" s="13">
        <f>'JAM Inputs'!P48</f>
        <v>-2737033.4291265514</v>
      </c>
      <c r="D55" s="13">
        <f>'JAM Inputs'!Q48</f>
        <v>-56756.89135899581</v>
      </c>
      <c r="E55" s="217" t="str">
        <f>'JAM Inputs'!G48</f>
        <v>UT</v>
      </c>
      <c r="F55" s="233">
        <f>VLOOKUP(E55,Factors!$B$3:$N$96,7,0)</f>
        <v>1</v>
      </c>
      <c r="G55" s="217">
        <f t="shared" si="0"/>
        <v>-56756.89135899581</v>
      </c>
      <c r="H55" t="s">
        <v>3673</v>
      </c>
    </row>
    <row r="56" spans="1:8">
      <c r="A56" t="str">
        <f>'JAM Inputs'!D49</f>
        <v>108366WA</v>
      </c>
      <c r="B56" s="13">
        <f>'JAM Inputs'!O49</f>
        <v>-601550.26602890645</v>
      </c>
      <c r="C56" s="13">
        <f>'JAM Inputs'!P49</f>
        <v>-532326.38957703637</v>
      </c>
      <c r="D56" s="13">
        <f>'JAM Inputs'!Q49</f>
        <v>69223.876451870077</v>
      </c>
      <c r="E56" s="217" t="str">
        <f>'JAM Inputs'!G49</f>
        <v>WA</v>
      </c>
      <c r="F56" s="233">
        <f>VLOOKUP(E56,Factors!$B$3:$N$96,7,0)</f>
        <v>0</v>
      </c>
      <c r="G56" s="217">
        <f t="shared" si="0"/>
        <v>0</v>
      </c>
      <c r="H56" t="s">
        <v>3673</v>
      </c>
    </row>
    <row r="57" spans="1:8">
      <c r="A57" t="str">
        <f>'JAM Inputs'!D50</f>
        <v>108366WYP</v>
      </c>
      <c r="B57" s="13">
        <f>'JAM Inputs'!O50</f>
        <v>-1010532.6766849554</v>
      </c>
      <c r="C57" s="13">
        <f>'JAM Inputs'!P50</f>
        <v>-711588.74434655986</v>
      </c>
      <c r="D57" s="13">
        <f>'JAM Inputs'!Q50</f>
        <v>298943.93233839551</v>
      </c>
      <c r="E57" s="217" t="str">
        <f>'JAM Inputs'!G50</f>
        <v>WYP</v>
      </c>
      <c r="F57" s="233">
        <f>VLOOKUP(E57,Factors!$B$3:$N$96,7,0)</f>
        <v>0</v>
      </c>
      <c r="G57" s="217">
        <f t="shared" si="0"/>
        <v>0</v>
      </c>
      <c r="H57" t="s">
        <v>3673</v>
      </c>
    </row>
    <row r="58" spans="1:8">
      <c r="A58" t="str">
        <f>'JAM Inputs'!D51</f>
        <v>108366WYU</v>
      </c>
      <c r="B58" s="13">
        <f>'JAM Inputs'!O51</f>
        <v>0</v>
      </c>
      <c r="C58" s="13">
        <f>'JAM Inputs'!P51</f>
        <v>0</v>
      </c>
      <c r="D58" s="13">
        <f>'JAM Inputs'!Q51</f>
        <v>0</v>
      </c>
      <c r="E58" s="217" t="str">
        <f>'JAM Inputs'!G51</f>
        <v>WYU</v>
      </c>
      <c r="F58" s="233">
        <f>VLOOKUP(E58,Factors!$B$3:$N$96,7,0)</f>
        <v>0</v>
      </c>
      <c r="G58" s="217">
        <f t="shared" si="0"/>
        <v>0</v>
      </c>
      <c r="H58" t="s">
        <v>3673</v>
      </c>
    </row>
    <row r="59" spans="1:8">
      <c r="A59" t="str">
        <f>'JAM Inputs'!D52</f>
        <v>108367CA</v>
      </c>
      <c r="B59" s="13">
        <f>'JAM Inputs'!O52</f>
        <v>-993771.97755021905</v>
      </c>
      <c r="C59" s="13">
        <f>'JAM Inputs'!P52</f>
        <v>-918108.27688330144</v>
      </c>
      <c r="D59" s="13">
        <f>'JAM Inputs'!Q52</f>
        <v>75663.700666917604</v>
      </c>
      <c r="E59" s="217" t="str">
        <f>'JAM Inputs'!G52</f>
        <v>CA</v>
      </c>
      <c r="F59" s="233">
        <f>VLOOKUP(E59,Factors!$B$3:$N$96,7,0)</f>
        <v>0</v>
      </c>
      <c r="G59" s="217">
        <f t="shared" si="0"/>
        <v>0</v>
      </c>
      <c r="H59" t="s">
        <v>3673</v>
      </c>
    </row>
    <row r="60" spans="1:8">
      <c r="A60" t="str">
        <f>'JAM Inputs'!D53</f>
        <v>108367ID</v>
      </c>
      <c r="B60" s="13">
        <f>'JAM Inputs'!O53</f>
        <v>-1222691.2899524942</v>
      </c>
      <c r="C60" s="13">
        <f>'JAM Inputs'!P53</f>
        <v>-1137882.0751617425</v>
      </c>
      <c r="D60" s="13">
        <f>'JAM Inputs'!Q53</f>
        <v>84809.214790751692</v>
      </c>
      <c r="E60" s="217" t="str">
        <f>'JAM Inputs'!G53</f>
        <v>ID</v>
      </c>
      <c r="F60" s="233">
        <f>VLOOKUP(E60,Factors!$B$3:$N$96,7,0)</f>
        <v>0</v>
      </c>
      <c r="G60" s="217">
        <f t="shared" si="0"/>
        <v>0</v>
      </c>
      <c r="H60" t="s">
        <v>3673</v>
      </c>
    </row>
    <row r="61" spans="1:8">
      <c r="A61" t="str">
        <f>'JAM Inputs'!D54</f>
        <v>108367OR</v>
      </c>
      <c r="B61" s="13">
        <f>'JAM Inputs'!O54</f>
        <v>-9826394.2700762562</v>
      </c>
      <c r="C61" s="13">
        <f>'JAM Inputs'!P54</f>
        <v>-9258505.9948083684</v>
      </c>
      <c r="D61" s="13">
        <f>'JAM Inputs'!Q54</f>
        <v>567888.27526788786</v>
      </c>
      <c r="E61" s="217" t="str">
        <f>'JAM Inputs'!G54</f>
        <v>OR</v>
      </c>
      <c r="F61" s="233">
        <f>VLOOKUP(E61,Factors!$B$3:$N$96,7,0)</f>
        <v>0</v>
      </c>
      <c r="G61" s="217">
        <f t="shared" si="0"/>
        <v>0</v>
      </c>
      <c r="H61" t="s">
        <v>3673</v>
      </c>
    </row>
    <row r="62" spans="1:8">
      <c r="A62" t="str">
        <f>'JAM Inputs'!D55</f>
        <v>108367UT</v>
      </c>
      <c r="B62" s="13">
        <f>'JAM Inputs'!O55</f>
        <v>-6399292.1555164605</v>
      </c>
      <c r="C62" s="13">
        <f>'JAM Inputs'!P55</f>
        <v>-6534802.0271760616</v>
      </c>
      <c r="D62" s="13">
        <f>'JAM Inputs'!Q55</f>
        <v>-135509.87165960111</v>
      </c>
      <c r="E62" s="217" t="str">
        <f>'JAM Inputs'!G55</f>
        <v>UT</v>
      </c>
      <c r="F62" s="233">
        <f>VLOOKUP(E62,Factors!$B$3:$N$96,7,0)</f>
        <v>1</v>
      </c>
      <c r="G62" s="217">
        <f t="shared" si="0"/>
        <v>-135509.87165960111</v>
      </c>
      <c r="H62" t="s">
        <v>3673</v>
      </c>
    </row>
    <row r="63" spans="1:8">
      <c r="A63" t="str">
        <f>'JAM Inputs'!D56</f>
        <v>108367WA</v>
      </c>
      <c r="B63" s="13">
        <f>'JAM Inputs'!O56</f>
        <v>-1436230.8680856964</v>
      </c>
      <c r="C63" s="13">
        <f>'JAM Inputs'!P56</f>
        <v>-1270955.4558993622</v>
      </c>
      <c r="D63" s="13">
        <f>'JAM Inputs'!Q56</f>
        <v>165275.41218633414</v>
      </c>
      <c r="E63" s="217" t="str">
        <f>'JAM Inputs'!G56</f>
        <v>WA</v>
      </c>
      <c r="F63" s="233">
        <f>VLOOKUP(E63,Factors!$B$3:$N$96,7,0)</f>
        <v>0</v>
      </c>
      <c r="G63" s="217">
        <f t="shared" si="0"/>
        <v>0</v>
      </c>
      <c r="H63" t="s">
        <v>3673</v>
      </c>
    </row>
    <row r="64" spans="1:8">
      <c r="A64" t="str">
        <f>'JAM Inputs'!D57</f>
        <v>108367WYP</v>
      </c>
      <c r="B64" s="13">
        <f>'JAM Inputs'!O57</f>
        <v>-2412696.5033948687</v>
      </c>
      <c r="C64" s="13">
        <f>'JAM Inputs'!P57</f>
        <v>-1698953.1510967023</v>
      </c>
      <c r="D64" s="13">
        <f>'JAM Inputs'!Q57</f>
        <v>713743.35229816637</v>
      </c>
      <c r="E64" s="217" t="str">
        <f>'JAM Inputs'!G57</f>
        <v>WYP</v>
      </c>
      <c r="F64" s="233">
        <f>VLOOKUP(E64,Factors!$B$3:$N$96,7,0)</f>
        <v>0</v>
      </c>
      <c r="G64" s="217">
        <f t="shared" si="0"/>
        <v>0</v>
      </c>
      <c r="H64" t="s">
        <v>3673</v>
      </c>
    </row>
    <row r="65" spans="1:8">
      <c r="A65" t="str">
        <f>'JAM Inputs'!D58</f>
        <v>108367WYU</v>
      </c>
      <c r="B65" s="13">
        <f>'JAM Inputs'!O58</f>
        <v>0</v>
      </c>
      <c r="C65" s="13">
        <f>'JAM Inputs'!P58</f>
        <v>0</v>
      </c>
      <c r="D65" s="13">
        <f>'JAM Inputs'!Q58</f>
        <v>0</v>
      </c>
      <c r="E65" s="217" t="str">
        <f>'JAM Inputs'!G58</f>
        <v>WYU</v>
      </c>
      <c r="F65" s="233">
        <f>VLOOKUP(E65,Factors!$B$3:$N$96,7,0)</f>
        <v>0</v>
      </c>
      <c r="G65" s="217">
        <f t="shared" si="0"/>
        <v>0</v>
      </c>
      <c r="H65" t="s">
        <v>3673</v>
      </c>
    </row>
    <row r="66" spans="1:8">
      <c r="A66" t="str">
        <f>'JAM Inputs'!D59</f>
        <v>108368CA</v>
      </c>
      <c r="B66" s="13">
        <f>'JAM Inputs'!O59</f>
        <v>-1514671.4766295517</v>
      </c>
      <c r="C66" s="13">
        <f>'JAM Inputs'!P59</f>
        <v>-1399347.5876435342</v>
      </c>
      <c r="D66" s="13">
        <f>'JAM Inputs'!Q59</f>
        <v>115323.88898601755</v>
      </c>
      <c r="E66" s="217" t="str">
        <f>'JAM Inputs'!G59</f>
        <v>CA</v>
      </c>
      <c r="F66" s="233">
        <f>VLOOKUP(E66,Factors!$B$3:$N$96,7,0)</f>
        <v>0</v>
      </c>
      <c r="G66" s="217">
        <f t="shared" si="0"/>
        <v>0</v>
      </c>
      <c r="H66" t="s">
        <v>3673</v>
      </c>
    </row>
    <row r="67" spans="1:8">
      <c r="A67" t="str">
        <f>'JAM Inputs'!D60</f>
        <v>108368ID</v>
      </c>
      <c r="B67" s="13">
        <f>'JAM Inputs'!O60</f>
        <v>-1863582.0524742545</v>
      </c>
      <c r="C67" s="13">
        <f>'JAM Inputs'!P60</f>
        <v>-1734318.9000601894</v>
      </c>
      <c r="D67" s="13">
        <f>'JAM Inputs'!Q60</f>
        <v>129263.15241406509</v>
      </c>
      <c r="E67" s="217" t="str">
        <f>'JAM Inputs'!G60</f>
        <v>ID</v>
      </c>
      <c r="F67" s="233">
        <f>VLOOKUP(E67,Factors!$B$3:$N$96,7,0)</f>
        <v>0</v>
      </c>
      <c r="G67" s="217">
        <f t="shared" si="0"/>
        <v>0</v>
      </c>
      <c r="H67" t="s">
        <v>3673</v>
      </c>
    </row>
    <row r="68" spans="1:8">
      <c r="A68" t="str">
        <f>'JAM Inputs'!D61</f>
        <v>108368OR</v>
      </c>
      <c r="B68" s="13">
        <f>'JAM Inputs'!O61</f>
        <v>-14977036.438168671</v>
      </c>
      <c r="C68" s="13">
        <f>'JAM Inputs'!P61</f>
        <v>-14111481.570561072</v>
      </c>
      <c r="D68" s="13">
        <f>'JAM Inputs'!Q61</f>
        <v>865554.86760759912</v>
      </c>
      <c r="E68" s="217" t="str">
        <f>'JAM Inputs'!G61</f>
        <v>OR</v>
      </c>
      <c r="F68" s="233">
        <f>VLOOKUP(E68,Factors!$B$3:$N$96,7,0)</f>
        <v>0</v>
      </c>
      <c r="G68" s="217">
        <f t="shared" si="0"/>
        <v>0</v>
      </c>
      <c r="H68" t="s">
        <v>3673</v>
      </c>
    </row>
    <row r="69" spans="1:8">
      <c r="A69" t="str">
        <f>'JAM Inputs'!D62</f>
        <v>108368UT</v>
      </c>
      <c r="B69" s="13">
        <f>'JAM Inputs'!O62</f>
        <v>-9753570.7562152594</v>
      </c>
      <c r="C69" s="13">
        <f>'JAM Inputs'!P62</f>
        <v>-9960110.0248214304</v>
      </c>
      <c r="D69" s="13">
        <f>'JAM Inputs'!Q62</f>
        <v>-206539.26860617101</v>
      </c>
      <c r="E69" s="217" t="str">
        <f>'JAM Inputs'!G62</f>
        <v>UT</v>
      </c>
      <c r="F69" s="233">
        <f>VLOOKUP(E69,Factors!$B$3:$N$96,7,0)</f>
        <v>1</v>
      </c>
      <c r="G69" s="217">
        <f t="shared" si="0"/>
        <v>-206539.26860617101</v>
      </c>
      <c r="H69" t="s">
        <v>3673</v>
      </c>
    </row>
    <row r="70" spans="1:8">
      <c r="A70" t="str">
        <f>'JAM Inputs'!D63</f>
        <v>108368WA</v>
      </c>
      <c r="B70" s="13">
        <f>'JAM Inputs'!O63</f>
        <v>-2189051.3909508712</v>
      </c>
      <c r="C70" s="13">
        <f>'JAM Inputs'!P63</f>
        <v>-1937144.556906356</v>
      </c>
      <c r="D70" s="13">
        <f>'JAM Inputs'!Q63</f>
        <v>251906.83404451516</v>
      </c>
      <c r="E70" s="217" t="str">
        <f>'JAM Inputs'!G63</f>
        <v>WA</v>
      </c>
      <c r="F70" s="233">
        <f>VLOOKUP(E70,Factors!$B$3:$N$96,7,0)</f>
        <v>0</v>
      </c>
      <c r="G70" s="217">
        <f t="shared" si="0"/>
        <v>0</v>
      </c>
      <c r="H70" t="s">
        <v>3673</v>
      </c>
    </row>
    <row r="71" spans="1:8">
      <c r="A71" t="str">
        <f>'JAM Inputs'!D64</f>
        <v>108368WYP</v>
      </c>
      <c r="B71" s="13">
        <f>'JAM Inputs'!O64</f>
        <v>-3677345.1636911239</v>
      </c>
      <c r="C71" s="13">
        <f>'JAM Inputs'!P64</f>
        <v>-2589483.237834638</v>
      </c>
      <c r="D71" s="13">
        <f>'JAM Inputs'!Q64</f>
        <v>1087861.925856486</v>
      </c>
      <c r="E71" s="217" t="str">
        <f>'JAM Inputs'!G64</f>
        <v>WYP</v>
      </c>
      <c r="F71" s="233">
        <f>VLOOKUP(E71,Factors!$B$3:$N$96,7,0)</f>
        <v>0</v>
      </c>
      <c r="G71" s="217">
        <f t="shared" si="0"/>
        <v>0</v>
      </c>
      <c r="H71" t="s">
        <v>3673</v>
      </c>
    </row>
    <row r="72" spans="1:8">
      <c r="A72" t="str">
        <f>'JAM Inputs'!D65</f>
        <v>108368WYU</v>
      </c>
      <c r="B72" s="13">
        <f>'JAM Inputs'!O65</f>
        <v>0</v>
      </c>
      <c r="C72" s="13">
        <f>'JAM Inputs'!P65</f>
        <v>0</v>
      </c>
      <c r="D72" s="13">
        <f>'JAM Inputs'!Q65</f>
        <v>0</v>
      </c>
      <c r="E72" s="217" t="str">
        <f>'JAM Inputs'!G65</f>
        <v>WYU</v>
      </c>
      <c r="F72" s="233">
        <f>VLOOKUP(E72,Factors!$B$3:$N$96,7,0)</f>
        <v>0</v>
      </c>
      <c r="G72" s="217">
        <f t="shared" si="0"/>
        <v>0</v>
      </c>
      <c r="H72" t="s">
        <v>3673</v>
      </c>
    </row>
    <row r="73" spans="1:8">
      <c r="A73" t="str">
        <f>'JAM Inputs'!D66</f>
        <v>108369CA</v>
      </c>
      <c r="B73" s="13">
        <f>'JAM Inputs'!O66</f>
        <v>-807681.22494808293</v>
      </c>
      <c r="C73" s="13">
        <f>'JAM Inputs'!P66</f>
        <v>-746186.08137459366</v>
      </c>
      <c r="D73" s="13">
        <f>'JAM Inputs'!Q66</f>
        <v>61495.143573489273</v>
      </c>
      <c r="E73" s="217" t="str">
        <f>'JAM Inputs'!G66</f>
        <v>CA</v>
      </c>
      <c r="F73" s="233">
        <f>VLOOKUP(E73,Factors!$B$3:$N$96,7,0)</f>
        <v>0</v>
      </c>
      <c r="G73" s="217">
        <f t="shared" si="0"/>
        <v>0</v>
      </c>
      <c r="H73" t="s">
        <v>3673</v>
      </c>
    </row>
    <row r="74" spans="1:8">
      <c r="A74" t="str">
        <f>'JAM Inputs'!D67</f>
        <v>108369ID</v>
      </c>
      <c r="B74" s="13">
        <f>'JAM Inputs'!O67</f>
        <v>-993733.79518771742</v>
      </c>
      <c r="C74" s="13">
        <f>'JAM Inputs'!P67</f>
        <v>-924805.69896796066</v>
      </c>
      <c r="D74" s="13">
        <f>'JAM Inputs'!Q67</f>
        <v>68928.096219756757</v>
      </c>
      <c r="E74" s="217" t="str">
        <f>'JAM Inputs'!G67</f>
        <v>ID</v>
      </c>
      <c r="F74" s="233">
        <f>VLOOKUP(E74,Factors!$B$3:$N$96,7,0)</f>
        <v>0</v>
      </c>
      <c r="G74" s="217">
        <f t="shared" si="0"/>
        <v>0</v>
      </c>
      <c r="H74" t="s">
        <v>3673</v>
      </c>
    </row>
    <row r="75" spans="1:8">
      <c r="A75" t="str">
        <f>'JAM Inputs'!D68</f>
        <v>108369OR</v>
      </c>
      <c r="B75" s="13">
        <f>'JAM Inputs'!O68</f>
        <v>-7986333.2234853124</v>
      </c>
      <c r="C75" s="13">
        <f>'JAM Inputs'!P68</f>
        <v>-7524785.9992088629</v>
      </c>
      <c r="D75" s="13">
        <f>'JAM Inputs'!Q68</f>
        <v>461547.22427644953</v>
      </c>
      <c r="E75" s="217" t="str">
        <f>'JAM Inputs'!G68</f>
        <v>OR</v>
      </c>
      <c r="F75" s="233">
        <f>VLOOKUP(E75,Factors!$B$3:$N$96,7,0)</f>
        <v>0</v>
      </c>
      <c r="G75" s="217">
        <f t="shared" si="0"/>
        <v>0</v>
      </c>
      <c r="H75" t="s">
        <v>3673</v>
      </c>
    </row>
    <row r="76" spans="1:8">
      <c r="A76" t="str">
        <f>'JAM Inputs'!D69</f>
        <v>108369UT</v>
      </c>
      <c r="B76" s="13">
        <f>'JAM Inputs'!O69</f>
        <v>-5200979.9468379607</v>
      </c>
      <c r="C76" s="13">
        <f>'JAM Inputs'!P69</f>
        <v>-5311114.6473598955</v>
      </c>
      <c r="D76" s="13">
        <f>'JAM Inputs'!Q69</f>
        <v>-110134.70052193478</v>
      </c>
      <c r="E76" s="217" t="str">
        <f>'JAM Inputs'!G69</f>
        <v>UT</v>
      </c>
      <c r="F76" s="233">
        <f>VLOOKUP(E76,Factors!$B$3:$N$96,7,0)</f>
        <v>1</v>
      </c>
      <c r="G76" s="217">
        <f t="shared" ref="G76:G139" si="1">F76*D76</f>
        <v>-110134.70052193478</v>
      </c>
      <c r="H76" t="s">
        <v>3673</v>
      </c>
    </row>
    <row r="77" spans="1:8">
      <c r="A77" t="str">
        <f>'JAM Inputs'!D70</f>
        <v>108369WA</v>
      </c>
      <c r="B77" s="13">
        <f>'JAM Inputs'!O70</f>
        <v>-1167286.5939561913</v>
      </c>
      <c r="C77" s="13">
        <f>'JAM Inputs'!P70</f>
        <v>-1032960.1585323148</v>
      </c>
      <c r="D77" s="13">
        <f>'JAM Inputs'!Q70</f>
        <v>134326.43542387651</v>
      </c>
      <c r="E77" s="217" t="str">
        <f>'JAM Inputs'!G70</f>
        <v>WA</v>
      </c>
      <c r="F77" s="233">
        <f>VLOOKUP(E77,Factors!$B$3:$N$96,7,0)</f>
        <v>0</v>
      </c>
      <c r="G77" s="217">
        <f t="shared" si="1"/>
        <v>0</v>
      </c>
      <c r="H77" t="s">
        <v>3673</v>
      </c>
    </row>
    <row r="78" spans="1:8">
      <c r="A78" t="str">
        <f>'JAM Inputs'!D71</f>
        <v>108369WYP</v>
      </c>
      <c r="B78" s="13">
        <f>'JAM Inputs'!O71</f>
        <v>-1960902.2102773567</v>
      </c>
      <c r="C78" s="13">
        <f>'JAM Inputs'!P71</f>
        <v>-1380812.2921617068</v>
      </c>
      <c r="D78" s="13">
        <f>'JAM Inputs'!Q71</f>
        <v>580089.91811564984</v>
      </c>
      <c r="E78" s="217" t="str">
        <f>'JAM Inputs'!G71</f>
        <v>WYP</v>
      </c>
      <c r="F78" s="233">
        <f>VLOOKUP(E78,Factors!$B$3:$N$96,7,0)</f>
        <v>0</v>
      </c>
      <c r="G78" s="217">
        <f t="shared" si="1"/>
        <v>0</v>
      </c>
      <c r="H78" t="s">
        <v>3673</v>
      </c>
    </row>
    <row r="79" spans="1:8">
      <c r="A79" t="str">
        <f>'JAM Inputs'!D72</f>
        <v>108369WYU</v>
      </c>
      <c r="B79" s="13">
        <f>'JAM Inputs'!O72</f>
        <v>0</v>
      </c>
      <c r="C79" s="13">
        <f>'JAM Inputs'!P72</f>
        <v>0</v>
      </c>
      <c r="D79" s="13">
        <f>'JAM Inputs'!Q72</f>
        <v>0</v>
      </c>
      <c r="E79" s="217" t="str">
        <f>'JAM Inputs'!G72</f>
        <v>WYU</v>
      </c>
      <c r="F79" s="233">
        <f>VLOOKUP(E79,Factors!$B$3:$N$96,7,0)</f>
        <v>0</v>
      </c>
      <c r="G79" s="217">
        <f t="shared" si="1"/>
        <v>0</v>
      </c>
      <c r="H79" t="s">
        <v>3673</v>
      </c>
    </row>
    <row r="80" spans="1:8">
      <c r="A80" t="str">
        <f>'JAM Inputs'!D73</f>
        <v>108370CA</v>
      </c>
      <c r="B80" s="13">
        <f>'JAM Inputs'!O73</f>
        <v>-253629.43895903105</v>
      </c>
      <c r="C80" s="13">
        <f>'JAM Inputs'!P73</f>
        <v>-234318.62885043689</v>
      </c>
      <c r="D80" s="13">
        <f>'JAM Inputs'!Q73</f>
        <v>19310.81010859416</v>
      </c>
      <c r="E80" s="217" t="str">
        <f>'JAM Inputs'!G73</f>
        <v>CA</v>
      </c>
      <c r="F80" s="233">
        <f>VLOOKUP(E80,Factors!$B$3:$N$96,7,0)</f>
        <v>0</v>
      </c>
      <c r="G80" s="217">
        <f t="shared" si="1"/>
        <v>0</v>
      </c>
      <c r="H80" t="s">
        <v>3673</v>
      </c>
    </row>
    <row r="81" spans="1:8">
      <c r="A81" t="str">
        <f>'JAM Inputs'!D74</f>
        <v>108370ID</v>
      </c>
      <c r="B81" s="13">
        <f>'JAM Inputs'!O74</f>
        <v>-312053.98511558858</v>
      </c>
      <c r="C81" s="13">
        <f>'JAM Inputs'!P74</f>
        <v>-290409.06651065906</v>
      </c>
      <c r="D81" s="13">
        <f>'JAM Inputs'!Q74</f>
        <v>21644.918604929524</v>
      </c>
      <c r="E81" s="217" t="str">
        <f>'JAM Inputs'!G74</f>
        <v>ID</v>
      </c>
      <c r="F81" s="233">
        <f>VLOOKUP(E81,Factors!$B$3:$N$96,7,0)</f>
        <v>0</v>
      </c>
      <c r="G81" s="217">
        <f t="shared" si="1"/>
        <v>0</v>
      </c>
      <c r="H81" t="s">
        <v>3673</v>
      </c>
    </row>
    <row r="82" spans="1:8">
      <c r="A82" t="str">
        <f>'JAM Inputs'!D75</f>
        <v>108370OR</v>
      </c>
      <c r="B82" s="13">
        <f>'JAM Inputs'!O75</f>
        <v>-2507882.0111766886</v>
      </c>
      <c r="C82" s="13">
        <f>'JAM Inputs'!P75</f>
        <v>-2362946.1628116872</v>
      </c>
      <c r="D82" s="13">
        <f>'JAM Inputs'!Q75</f>
        <v>144935.84836500138</v>
      </c>
      <c r="E82" s="217" t="str">
        <f>'JAM Inputs'!G75</f>
        <v>OR</v>
      </c>
      <c r="F82" s="233">
        <f>VLOOKUP(E82,Factors!$B$3:$N$96,7,0)</f>
        <v>0</v>
      </c>
      <c r="G82" s="217">
        <f t="shared" si="1"/>
        <v>0</v>
      </c>
      <c r="H82" t="s">
        <v>3673</v>
      </c>
    </row>
    <row r="83" spans="1:8">
      <c r="A83" t="str">
        <f>'JAM Inputs'!D76</f>
        <v>108370UT</v>
      </c>
      <c r="B83" s="13">
        <f>'JAM Inputs'!O76</f>
        <v>-1633220.6137866769</v>
      </c>
      <c r="C83" s="13">
        <f>'JAM Inputs'!P76</f>
        <v>-1667805.3007157245</v>
      </c>
      <c r="D83" s="13">
        <f>'JAM Inputs'!Q76</f>
        <v>-34584.686929047573</v>
      </c>
      <c r="E83" s="217" t="str">
        <f>'JAM Inputs'!G76</f>
        <v>UT</v>
      </c>
      <c r="F83" s="233">
        <f>VLOOKUP(E83,Factors!$B$3:$N$96,7,0)</f>
        <v>1</v>
      </c>
      <c r="G83" s="217">
        <f t="shared" si="1"/>
        <v>-34584.686929047573</v>
      </c>
      <c r="H83" t="s">
        <v>3673</v>
      </c>
    </row>
    <row r="84" spans="1:8">
      <c r="A84" t="str">
        <f>'JAM Inputs'!D77</f>
        <v>108370WA</v>
      </c>
      <c r="B84" s="13">
        <f>'JAM Inputs'!O77</f>
        <v>-366553.33166688069</v>
      </c>
      <c r="C84" s="13">
        <f>'JAM Inputs'!P77</f>
        <v>-324371.91478905949</v>
      </c>
      <c r="D84" s="13">
        <f>'JAM Inputs'!Q77</f>
        <v>42181.416877821204</v>
      </c>
      <c r="E84" s="217" t="str">
        <f>'JAM Inputs'!G77</f>
        <v>WA</v>
      </c>
      <c r="F84" s="233">
        <f>VLOOKUP(E84,Factors!$B$3:$N$96,7,0)</f>
        <v>0</v>
      </c>
      <c r="G84" s="217">
        <f t="shared" si="1"/>
        <v>0</v>
      </c>
      <c r="H84" t="s">
        <v>3673</v>
      </c>
    </row>
    <row r="85" spans="1:8">
      <c r="A85" t="str">
        <f>'JAM Inputs'!D78</f>
        <v>108370WYP</v>
      </c>
      <c r="B85" s="13">
        <f>'JAM Inputs'!O78</f>
        <v>-615765.86416025541</v>
      </c>
      <c r="C85" s="13">
        <f>'JAM Inputs'!P78</f>
        <v>-433605.03643156844</v>
      </c>
      <c r="D85" s="13">
        <f>'JAM Inputs'!Q78</f>
        <v>182160.82772868697</v>
      </c>
      <c r="E85" s="217" t="str">
        <f>'JAM Inputs'!G78</f>
        <v>WYP</v>
      </c>
      <c r="F85" s="233">
        <f>VLOOKUP(E85,Factors!$B$3:$N$96,7,0)</f>
        <v>0</v>
      </c>
      <c r="G85" s="217">
        <f t="shared" si="1"/>
        <v>0</v>
      </c>
      <c r="H85" t="s">
        <v>3673</v>
      </c>
    </row>
    <row r="86" spans="1:8">
      <c r="A86" t="str">
        <f>'JAM Inputs'!D79</f>
        <v>108370WYU</v>
      </c>
      <c r="B86" s="13">
        <f>'JAM Inputs'!O79</f>
        <v>0</v>
      </c>
      <c r="C86" s="13">
        <f>'JAM Inputs'!P79</f>
        <v>0</v>
      </c>
      <c r="D86" s="13">
        <f>'JAM Inputs'!Q79</f>
        <v>0</v>
      </c>
      <c r="E86" s="217" t="str">
        <f>'JAM Inputs'!G79</f>
        <v>WYU</v>
      </c>
      <c r="F86" s="233">
        <f>VLOOKUP(E86,Factors!$B$3:$N$96,7,0)</f>
        <v>0</v>
      </c>
      <c r="G86" s="217">
        <f t="shared" si="1"/>
        <v>0</v>
      </c>
      <c r="H86" t="s">
        <v>3673</v>
      </c>
    </row>
    <row r="87" spans="1:8">
      <c r="A87" t="str">
        <f>'JAM Inputs'!D80</f>
        <v>108371CA</v>
      </c>
      <c r="B87" s="13">
        <f>'JAM Inputs'!O80</f>
        <v>-12221.574330239024</v>
      </c>
      <c r="C87" s="13">
        <f>'JAM Inputs'!P80</f>
        <v>-11291.049458646979</v>
      </c>
      <c r="D87" s="13">
        <f>'JAM Inputs'!Q80</f>
        <v>930.52487159204429</v>
      </c>
      <c r="E87" s="217" t="str">
        <f>'JAM Inputs'!G80</f>
        <v>CA</v>
      </c>
      <c r="F87" s="233">
        <f>VLOOKUP(E87,Factors!$B$3:$N$96,7,0)</f>
        <v>0</v>
      </c>
      <c r="G87" s="217">
        <f t="shared" si="1"/>
        <v>0</v>
      </c>
      <c r="H87" t="s">
        <v>3673</v>
      </c>
    </row>
    <row r="88" spans="1:8">
      <c r="A88" t="str">
        <f>'JAM Inputs'!D81</f>
        <v>108371ID</v>
      </c>
      <c r="B88" s="13">
        <f>'JAM Inputs'!O81</f>
        <v>-15036.862399689779</v>
      </c>
      <c r="C88" s="13">
        <f>'JAM Inputs'!P81</f>
        <v>-13993.864462668556</v>
      </c>
      <c r="D88" s="13">
        <f>'JAM Inputs'!Q81</f>
        <v>1042.9979370212222</v>
      </c>
      <c r="E88" s="217" t="str">
        <f>'JAM Inputs'!G81</f>
        <v>ID</v>
      </c>
      <c r="F88" s="233">
        <f>VLOOKUP(E88,Factors!$B$3:$N$96,7,0)</f>
        <v>0</v>
      </c>
      <c r="G88" s="217">
        <f t="shared" si="1"/>
        <v>0</v>
      </c>
      <c r="H88" t="s">
        <v>3673</v>
      </c>
    </row>
    <row r="89" spans="1:8">
      <c r="A89" t="str">
        <f>'JAM Inputs'!D82</f>
        <v>108371OR</v>
      </c>
      <c r="B89" s="13">
        <f>'JAM Inputs'!O82</f>
        <v>-120846.64357916352</v>
      </c>
      <c r="C89" s="13">
        <f>'JAM Inputs'!P82</f>
        <v>-113862.65839519106</v>
      </c>
      <c r="D89" s="13">
        <f>'JAM Inputs'!Q82</f>
        <v>6983.9851839724579</v>
      </c>
      <c r="E89" s="217" t="str">
        <f>'JAM Inputs'!G82</f>
        <v>OR</v>
      </c>
      <c r="F89" s="233">
        <f>VLOOKUP(E89,Factors!$B$3:$N$96,7,0)</f>
        <v>0</v>
      </c>
      <c r="G89" s="217">
        <f t="shared" si="1"/>
        <v>0</v>
      </c>
      <c r="H89" t="s">
        <v>3673</v>
      </c>
    </row>
    <row r="90" spans="1:8">
      <c r="A90" t="str">
        <f>'JAM Inputs'!D83</f>
        <v>108371UT</v>
      </c>
      <c r="B90" s="13">
        <f>'JAM Inputs'!O83</f>
        <v>-78699.5674121911</v>
      </c>
      <c r="C90" s="13">
        <f>'JAM Inputs'!P83</f>
        <v>-80366.090524516709</v>
      </c>
      <c r="D90" s="13">
        <f>'JAM Inputs'!Q83</f>
        <v>-1666.523112325609</v>
      </c>
      <c r="E90" s="217" t="str">
        <f>'JAM Inputs'!G83</f>
        <v>UT</v>
      </c>
      <c r="F90" s="233">
        <f>VLOOKUP(E90,Factors!$B$3:$N$96,7,0)</f>
        <v>1</v>
      </c>
      <c r="G90" s="217">
        <f t="shared" si="1"/>
        <v>-1666.523112325609</v>
      </c>
      <c r="H90" t="s">
        <v>3673</v>
      </c>
    </row>
    <row r="91" spans="1:8">
      <c r="A91" t="str">
        <f>'JAM Inputs'!D84</f>
        <v>108371WA</v>
      </c>
      <c r="B91" s="13">
        <f>'JAM Inputs'!O84</f>
        <v>-17663.007919546653</v>
      </c>
      <c r="C91" s="13">
        <f>'JAM Inputs'!P84</f>
        <v>-15630.423201294119</v>
      </c>
      <c r="D91" s="13">
        <f>'JAM Inputs'!Q84</f>
        <v>2032.584718252534</v>
      </c>
      <c r="E91" s="217" t="str">
        <f>'JAM Inputs'!G84</f>
        <v>WA</v>
      </c>
      <c r="F91" s="233">
        <f>VLOOKUP(E91,Factors!$B$3:$N$96,7,0)</f>
        <v>0</v>
      </c>
      <c r="G91" s="217">
        <f t="shared" si="1"/>
        <v>0</v>
      </c>
      <c r="H91" t="s">
        <v>3673</v>
      </c>
    </row>
    <row r="92" spans="1:8">
      <c r="A92" t="str">
        <f>'JAM Inputs'!D85</f>
        <v>108371WYP</v>
      </c>
      <c r="B92" s="13">
        <f>'JAM Inputs'!O85</f>
        <v>-29671.745952464324</v>
      </c>
      <c r="C92" s="13">
        <f>'JAM Inputs'!P85</f>
        <v>-20894.010586722226</v>
      </c>
      <c r="D92" s="13">
        <f>'JAM Inputs'!Q85</f>
        <v>8777.7353657420972</v>
      </c>
      <c r="E92" s="217" t="str">
        <f>'JAM Inputs'!G85</f>
        <v>WYP</v>
      </c>
      <c r="F92" s="233">
        <f>VLOOKUP(E92,Factors!$B$3:$N$96,7,0)</f>
        <v>0</v>
      </c>
      <c r="G92" s="217">
        <f t="shared" si="1"/>
        <v>0</v>
      </c>
      <c r="H92" t="s">
        <v>3673</v>
      </c>
    </row>
    <row r="93" spans="1:8">
      <c r="A93" t="str">
        <f>'JAM Inputs'!D86</f>
        <v>108371WYU</v>
      </c>
      <c r="B93" s="13">
        <f>'JAM Inputs'!O86</f>
        <v>0</v>
      </c>
      <c r="C93" s="13">
        <f>'JAM Inputs'!P86</f>
        <v>0</v>
      </c>
      <c r="D93" s="13">
        <f>'JAM Inputs'!Q86</f>
        <v>0</v>
      </c>
      <c r="E93" s="217" t="str">
        <f>'JAM Inputs'!G86</f>
        <v>WYU</v>
      </c>
      <c r="F93" s="233">
        <f>VLOOKUP(E93,Factors!$B$3:$N$96,7,0)</f>
        <v>0</v>
      </c>
      <c r="G93" s="217">
        <f t="shared" si="1"/>
        <v>0</v>
      </c>
      <c r="H93" t="s">
        <v>3673</v>
      </c>
    </row>
    <row r="94" spans="1:8">
      <c r="A94" t="str">
        <f>'JAM Inputs'!D87</f>
        <v>108373CA</v>
      </c>
      <c r="B94" s="13">
        <f>'JAM Inputs'!O87</f>
        <v>-84158.661781260773</v>
      </c>
      <c r="C94" s="13">
        <f>'JAM Inputs'!P87</f>
        <v>-77750.998919561811</v>
      </c>
      <c r="D94" s="13">
        <f>'JAM Inputs'!Q87</f>
        <v>6407.6628616989619</v>
      </c>
      <c r="E94" s="217" t="str">
        <f>'JAM Inputs'!G87</f>
        <v>CA</v>
      </c>
      <c r="F94" s="233">
        <f>VLOOKUP(E94,Factors!$B$3:$N$96,7,0)</f>
        <v>0</v>
      </c>
      <c r="G94" s="217">
        <f t="shared" si="1"/>
        <v>0</v>
      </c>
      <c r="H94" t="s">
        <v>3673</v>
      </c>
    </row>
    <row r="95" spans="1:8">
      <c r="A95" t="str">
        <f>'JAM Inputs'!D88</f>
        <v>108373ID</v>
      </c>
      <c r="B95" s="13">
        <f>'JAM Inputs'!O88</f>
        <v>-103544.9429633424</v>
      </c>
      <c r="C95" s="13">
        <f>'JAM Inputs'!P88</f>
        <v>-96362.782281871085</v>
      </c>
      <c r="D95" s="13">
        <f>'JAM Inputs'!Q88</f>
        <v>7182.1606814713159</v>
      </c>
      <c r="E95" s="217" t="str">
        <f>'JAM Inputs'!G88</f>
        <v>ID</v>
      </c>
      <c r="F95" s="233">
        <f>VLOOKUP(E95,Factors!$B$3:$N$96,7,0)</f>
        <v>0</v>
      </c>
      <c r="G95" s="217">
        <f t="shared" si="1"/>
        <v>0</v>
      </c>
      <c r="H95" t="s">
        <v>3673</v>
      </c>
    </row>
    <row r="96" spans="1:8">
      <c r="A96" t="str">
        <f>'JAM Inputs'!D89</f>
        <v>108373OR</v>
      </c>
      <c r="B96" s="13">
        <f>'JAM Inputs'!O89</f>
        <v>-832158.89619193471</v>
      </c>
      <c r="C96" s="13">
        <f>'JAM Inputs'!P89</f>
        <v>-784066.65937355603</v>
      </c>
      <c r="D96" s="13">
        <f>'JAM Inputs'!Q89</f>
        <v>48092.236818378675</v>
      </c>
      <c r="E96" s="217" t="str">
        <f>'JAM Inputs'!G89</f>
        <v>OR</v>
      </c>
      <c r="F96" s="233">
        <f>VLOOKUP(E96,Factors!$B$3:$N$96,7,0)</f>
        <v>0</v>
      </c>
      <c r="G96" s="217">
        <f t="shared" si="1"/>
        <v>0</v>
      </c>
      <c r="H96" t="s">
        <v>3673</v>
      </c>
    </row>
    <row r="97" spans="1:8">
      <c r="A97" t="str">
        <f>'JAM Inputs'!D90</f>
        <v>108373UT</v>
      </c>
      <c r="B97" s="13">
        <f>'JAM Inputs'!O90</f>
        <v>-541931.0227313888</v>
      </c>
      <c r="C97" s="13">
        <f>'JAM Inputs'!P90</f>
        <v>-553406.82373468904</v>
      </c>
      <c r="D97" s="13">
        <f>'JAM Inputs'!Q90</f>
        <v>-11475.801003300236</v>
      </c>
      <c r="E97" s="217" t="str">
        <f>'JAM Inputs'!G90</f>
        <v>UT</v>
      </c>
      <c r="F97" s="233">
        <f>VLOOKUP(E97,Factors!$B$3:$N$96,7,0)</f>
        <v>1</v>
      </c>
      <c r="G97" s="217">
        <f t="shared" si="1"/>
        <v>-11475.801003300236</v>
      </c>
      <c r="H97" t="s">
        <v>3673</v>
      </c>
    </row>
    <row r="98" spans="1:8">
      <c r="A98" t="str">
        <f>'JAM Inputs'!D91</f>
        <v>108373WA</v>
      </c>
      <c r="B98" s="13">
        <f>'JAM Inputs'!O91</f>
        <v>-121628.77460581504</v>
      </c>
      <c r="C98" s="13">
        <f>'JAM Inputs'!P91</f>
        <v>-107632.24639897569</v>
      </c>
      <c r="D98" s="13">
        <f>'JAM Inputs'!Q91</f>
        <v>13996.528206839343</v>
      </c>
      <c r="E98" s="217" t="str">
        <f>'JAM Inputs'!G91</f>
        <v>WA</v>
      </c>
      <c r="F98" s="233">
        <f>VLOOKUP(E98,Factors!$B$3:$N$96,7,0)</f>
        <v>0</v>
      </c>
      <c r="G98" s="217">
        <f t="shared" si="1"/>
        <v>0</v>
      </c>
      <c r="H98" t="s">
        <v>3673</v>
      </c>
    </row>
    <row r="99" spans="1:8">
      <c r="A99" t="str">
        <f>'JAM Inputs'!D92</f>
        <v>108373WYP</v>
      </c>
      <c r="B99" s="13">
        <f>'JAM Inputs'!O92</f>
        <v>-204321.82995397289</v>
      </c>
      <c r="C99" s="13">
        <f>'JAM Inputs'!P92</f>
        <v>-143877.69715324781</v>
      </c>
      <c r="D99" s="13">
        <f>'JAM Inputs'!Q92</f>
        <v>60444.132800725085</v>
      </c>
      <c r="E99" s="217" t="str">
        <f>'JAM Inputs'!G92</f>
        <v>WYP</v>
      </c>
      <c r="F99" s="233">
        <f>VLOOKUP(E99,Factors!$B$3:$N$96,7,0)</f>
        <v>0</v>
      </c>
      <c r="G99" s="217">
        <f t="shared" si="1"/>
        <v>0</v>
      </c>
      <c r="H99" t="s">
        <v>3673</v>
      </c>
    </row>
    <row r="100" spans="1:8">
      <c r="A100" t="str">
        <f>'JAM Inputs'!D93</f>
        <v>108373WYU</v>
      </c>
      <c r="B100" s="13">
        <f>'JAM Inputs'!O93</f>
        <v>0</v>
      </c>
      <c r="C100" s="13">
        <f>'JAM Inputs'!P93</f>
        <v>0</v>
      </c>
      <c r="D100" s="13">
        <f>'JAM Inputs'!Q93</f>
        <v>0</v>
      </c>
      <c r="E100" s="217" t="str">
        <f>'JAM Inputs'!G93</f>
        <v>WYU</v>
      </c>
      <c r="F100" s="233">
        <f>VLOOKUP(E100,Factors!$B$3:$N$96,7,0)</f>
        <v>0</v>
      </c>
      <c r="G100" s="217">
        <f t="shared" si="1"/>
        <v>0</v>
      </c>
      <c r="H100" t="s">
        <v>3673</v>
      </c>
    </row>
    <row r="101" spans="1:8">
      <c r="A101" t="str">
        <f>'JAM Inputs'!D94</f>
        <v>108DPCA</v>
      </c>
      <c r="B101" s="13">
        <f>'JAM Inputs'!O94</f>
        <v>0</v>
      </c>
      <c r="C101" s="13">
        <f>'JAM Inputs'!P94</f>
        <v>0</v>
      </c>
      <c r="D101" s="13">
        <f>'JAM Inputs'!Q94</f>
        <v>0</v>
      </c>
      <c r="E101" s="217" t="str">
        <f>'JAM Inputs'!G94</f>
        <v>CA</v>
      </c>
      <c r="F101" s="233">
        <f>VLOOKUP(E101,Factors!$B$3:$N$96,7,0)</f>
        <v>0</v>
      </c>
      <c r="G101" s="217">
        <f t="shared" si="1"/>
        <v>0</v>
      </c>
      <c r="H101" t="s">
        <v>3673</v>
      </c>
    </row>
    <row r="102" spans="1:8">
      <c r="A102" t="str">
        <f>'JAM Inputs'!D95</f>
        <v>108DPID</v>
      </c>
      <c r="B102" s="13">
        <f>'JAM Inputs'!O95</f>
        <v>0</v>
      </c>
      <c r="C102" s="13">
        <f>'JAM Inputs'!P95</f>
        <v>0</v>
      </c>
      <c r="D102" s="13">
        <f>'JAM Inputs'!Q95</f>
        <v>0</v>
      </c>
      <c r="E102" s="217" t="str">
        <f>'JAM Inputs'!G95</f>
        <v>ID</v>
      </c>
      <c r="F102" s="233">
        <f>VLOOKUP(E102,Factors!$B$3:$N$96,7,0)</f>
        <v>0</v>
      </c>
      <c r="G102" s="217">
        <f t="shared" si="1"/>
        <v>0</v>
      </c>
      <c r="H102" t="s">
        <v>3673</v>
      </c>
    </row>
    <row r="103" spans="1:8">
      <c r="A103" t="str">
        <f>'JAM Inputs'!D96</f>
        <v>108DPOR</v>
      </c>
      <c r="B103" s="13">
        <f>'JAM Inputs'!O96</f>
        <v>0</v>
      </c>
      <c r="C103" s="13">
        <f>'JAM Inputs'!P96</f>
        <v>0</v>
      </c>
      <c r="D103" s="13">
        <f>'JAM Inputs'!Q96</f>
        <v>0</v>
      </c>
      <c r="E103" s="217" t="str">
        <f>'JAM Inputs'!G96</f>
        <v>OR</v>
      </c>
      <c r="F103" s="233">
        <f>VLOOKUP(E103,Factors!$B$3:$N$96,7,0)</f>
        <v>0</v>
      </c>
      <c r="G103" s="217">
        <f t="shared" si="1"/>
        <v>0</v>
      </c>
      <c r="H103" t="s">
        <v>3673</v>
      </c>
    </row>
    <row r="104" spans="1:8">
      <c r="A104" t="str">
        <f>'JAM Inputs'!D97</f>
        <v>108DPUT</v>
      </c>
      <c r="B104" s="13">
        <f>'JAM Inputs'!O97</f>
        <v>0</v>
      </c>
      <c r="C104" s="13">
        <f>'JAM Inputs'!P97</f>
        <v>0</v>
      </c>
      <c r="D104" s="13">
        <f>'JAM Inputs'!Q97</f>
        <v>0</v>
      </c>
      <c r="E104" s="217" t="str">
        <f>'JAM Inputs'!G97</f>
        <v>UT</v>
      </c>
      <c r="F104" s="233">
        <f>VLOOKUP(E104,Factors!$B$3:$N$96,7,0)</f>
        <v>1</v>
      </c>
      <c r="G104" s="217">
        <f t="shared" si="1"/>
        <v>0</v>
      </c>
      <c r="H104" t="s">
        <v>3673</v>
      </c>
    </row>
    <row r="105" spans="1:8">
      <c r="A105" t="str">
        <f>'JAM Inputs'!D98</f>
        <v>108DPWA</v>
      </c>
      <c r="B105" s="13">
        <f>'JAM Inputs'!O98</f>
        <v>0</v>
      </c>
      <c r="C105" s="13">
        <f>'JAM Inputs'!P98</f>
        <v>0</v>
      </c>
      <c r="D105" s="13">
        <f>'JAM Inputs'!Q98</f>
        <v>0</v>
      </c>
      <c r="E105" s="217" t="str">
        <f>'JAM Inputs'!G98</f>
        <v>WA</v>
      </c>
      <c r="F105" s="233">
        <f>VLOOKUP(E105,Factors!$B$3:$N$96,7,0)</f>
        <v>0</v>
      </c>
      <c r="G105" s="217">
        <f t="shared" si="1"/>
        <v>0</v>
      </c>
      <c r="H105" t="s">
        <v>3673</v>
      </c>
    </row>
    <row r="106" spans="1:8">
      <c r="A106" t="str">
        <f>'JAM Inputs'!D99</f>
        <v>108DPWYU</v>
      </c>
      <c r="B106" s="13">
        <f>'JAM Inputs'!O99</f>
        <v>0</v>
      </c>
      <c r="C106" s="13">
        <f>'JAM Inputs'!P99</f>
        <v>0</v>
      </c>
      <c r="D106" s="13">
        <f>'JAM Inputs'!Q99</f>
        <v>0</v>
      </c>
      <c r="E106" s="217" t="str">
        <f>'JAM Inputs'!G99</f>
        <v>WYU</v>
      </c>
      <c r="F106" s="233">
        <f>VLOOKUP(E106,Factors!$B$3:$N$96,7,0)</f>
        <v>0</v>
      </c>
      <c r="G106" s="217">
        <f t="shared" si="1"/>
        <v>0</v>
      </c>
      <c r="H106" t="s">
        <v>3673</v>
      </c>
    </row>
    <row r="107" spans="1:8">
      <c r="A107" t="str">
        <f>'JAM Inputs'!D100</f>
        <v>108GPCA</v>
      </c>
      <c r="B107" s="13">
        <f>'JAM Inputs'!O100</f>
        <v>-4828.7776146307588</v>
      </c>
      <c r="C107" s="13">
        <f>'JAM Inputs'!P100</f>
        <v>748602.04760546796</v>
      </c>
      <c r="D107" s="13">
        <f>'JAM Inputs'!Q100</f>
        <v>753430.82522009872</v>
      </c>
      <c r="E107" s="217" t="str">
        <f>'JAM Inputs'!G100</f>
        <v>CA</v>
      </c>
      <c r="F107" s="233">
        <f>VLOOKUP(E107,Factors!$B$3:$N$96,7,0)</f>
        <v>0</v>
      </c>
      <c r="G107" s="217">
        <f t="shared" si="1"/>
        <v>0</v>
      </c>
      <c r="H107" t="s">
        <v>3673</v>
      </c>
    </row>
    <row r="108" spans="1:8">
      <c r="A108" t="str">
        <f>'JAM Inputs'!D101</f>
        <v>108GPCN</v>
      </c>
      <c r="B108" s="13">
        <f>'JAM Inputs'!O101</f>
        <v>-340968.0993858939</v>
      </c>
      <c r="C108" s="13">
        <f>'JAM Inputs'!P101</f>
        <v>-1374820.1047572261</v>
      </c>
      <c r="D108" s="13">
        <f>'JAM Inputs'!Q101</f>
        <v>-1033852.0053713322</v>
      </c>
      <c r="E108" s="217" t="str">
        <f>'JAM Inputs'!G101</f>
        <v>CN</v>
      </c>
      <c r="F108" s="233">
        <f>VLOOKUP(E108,Factors!$B$3:$N$96,7,0)</f>
        <v>0.49892765457990973</v>
      </c>
      <c r="G108" s="217">
        <f t="shared" si="1"/>
        <v>-515817.35622265498</v>
      </c>
      <c r="H108" t="s">
        <v>3673</v>
      </c>
    </row>
    <row r="109" spans="1:8">
      <c r="A109" t="str">
        <f>'JAM Inputs'!D102</f>
        <v>108GPDGP</v>
      </c>
      <c r="B109" s="13">
        <f>'JAM Inputs'!O102</f>
        <v>2098150.8037367295</v>
      </c>
      <c r="C109" s="13">
        <f>'JAM Inputs'!P102</f>
        <v>2134359.268342278</v>
      </c>
      <c r="D109" s="13">
        <f>'JAM Inputs'!Q102</f>
        <v>36208.464605548419</v>
      </c>
      <c r="E109" s="217" t="str">
        <f>'JAM Inputs'!G102</f>
        <v>SG</v>
      </c>
      <c r="F109" s="233">
        <f>VLOOKUP(E109,Factors!$B$3:$N$96,7,0)</f>
        <v>0.4315468104876492</v>
      </c>
      <c r="G109" s="217">
        <f t="shared" si="1"/>
        <v>15625.647413179357</v>
      </c>
      <c r="H109" t="s">
        <v>3673</v>
      </c>
    </row>
    <row r="110" spans="1:8">
      <c r="A110" t="str">
        <f>'JAM Inputs'!D103</f>
        <v>108GPDGU</v>
      </c>
      <c r="B110" s="13">
        <f>'JAM Inputs'!O103</f>
        <v>4482237.7692190297</v>
      </c>
      <c r="C110" s="13">
        <f>'JAM Inputs'!P103</f>
        <v>4835627.2634611111</v>
      </c>
      <c r="D110" s="13">
        <f>'JAM Inputs'!Q103</f>
        <v>353389.49424208142</v>
      </c>
      <c r="E110" s="217" t="str">
        <f>'JAM Inputs'!G103</f>
        <v>SG</v>
      </c>
      <c r="F110" s="233">
        <f>VLOOKUP(E110,Factors!$B$3:$N$96,7,0)</f>
        <v>0.4315468104876492</v>
      </c>
      <c r="G110" s="217">
        <f t="shared" si="1"/>
        <v>152504.10910001371</v>
      </c>
      <c r="H110" t="s">
        <v>3673</v>
      </c>
    </row>
    <row r="111" spans="1:8">
      <c r="A111" t="str">
        <f>'JAM Inputs'!D104</f>
        <v>108GPID</v>
      </c>
      <c r="B111" s="13">
        <f>'JAM Inputs'!O104</f>
        <v>189111.99237611331</v>
      </c>
      <c r="C111" s="13">
        <f>'JAM Inputs'!P104</f>
        <v>-1230582.8983536605</v>
      </c>
      <c r="D111" s="13">
        <f>'JAM Inputs'!Q104</f>
        <v>-1419694.8907297738</v>
      </c>
      <c r="E111" s="217" t="str">
        <f>'JAM Inputs'!G104</f>
        <v>ID</v>
      </c>
      <c r="F111" s="233">
        <f>VLOOKUP(E111,Factors!$B$3:$N$96,7,0)</f>
        <v>0</v>
      </c>
      <c r="G111" s="217">
        <f t="shared" si="1"/>
        <v>0</v>
      </c>
      <c r="H111" t="s">
        <v>3673</v>
      </c>
    </row>
    <row r="112" spans="1:8">
      <c r="A112" t="str">
        <f>'JAM Inputs'!D105</f>
        <v>108GPOR</v>
      </c>
      <c r="B112" s="13">
        <f>'JAM Inputs'!O105</f>
        <v>2846491.0375119597</v>
      </c>
      <c r="C112" s="13">
        <f>'JAM Inputs'!P105</f>
        <v>2248945.3154248968</v>
      </c>
      <c r="D112" s="13">
        <f>'JAM Inputs'!Q105</f>
        <v>-597545.7220870629</v>
      </c>
      <c r="E112" s="217" t="str">
        <f>'JAM Inputs'!G105</f>
        <v>OR</v>
      </c>
      <c r="F112" s="233">
        <f>VLOOKUP(E112,Factors!$B$3:$N$96,7,0)</f>
        <v>0</v>
      </c>
      <c r="G112" s="217">
        <f t="shared" si="1"/>
        <v>0</v>
      </c>
      <c r="H112" t="s">
        <v>3673</v>
      </c>
    </row>
    <row r="113" spans="1:8">
      <c r="A113" t="str">
        <f>'JAM Inputs'!D106</f>
        <v>108GPSE</v>
      </c>
      <c r="B113" s="13">
        <f>'JAM Inputs'!O106</f>
        <v>38861.053863364272</v>
      </c>
      <c r="C113" s="13">
        <f>'JAM Inputs'!P106</f>
        <v>23265.634966556565</v>
      </c>
      <c r="D113" s="13">
        <f>'JAM Inputs'!Q106</f>
        <v>-15595.418896807707</v>
      </c>
      <c r="E113" s="217" t="str">
        <f>'JAM Inputs'!G106</f>
        <v>SE</v>
      </c>
      <c r="F113" s="233">
        <f>VLOOKUP(E113,Factors!$B$3:$N$96,7,0)</f>
        <v>0.429533673391716</v>
      </c>
      <c r="G113" s="217">
        <f t="shared" si="1"/>
        <v>-6698.7575668283971</v>
      </c>
      <c r="H113" t="s">
        <v>3673</v>
      </c>
    </row>
    <row r="114" spans="1:8">
      <c r="A114" t="str">
        <f>'JAM Inputs'!D107</f>
        <v>108GPSG</v>
      </c>
      <c r="B114" s="13">
        <f>'JAM Inputs'!O107</f>
        <v>-3916687.7037898153</v>
      </c>
      <c r="C114" s="13">
        <f>'JAM Inputs'!P107</f>
        <v>-8701583.8897678629</v>
      </c>
      <c r="D114" s="13">
        <f>'JAM Inputs'!Q107</f>
        <v>-4784896.1859780475</v>
      </c>
      <c r="E114" s="217" t="str">
        <f>'JAM Inputs'!G107</f>
        <v>SG</v>
      </c>
      <c r="F114" s="233">
        <f>VLOOKUP(E114,Factors!$B$3:$N$96,7,0)</f>
        <v>0.4315468104876492</v>
      </c>
      <c r="G114" s="217">
        <f t="shared" si="1"/>
        <v>-2064906.687573344</v>
      </c>
      <c r="H114" t="s">
        <v>3673</v>
      </c>
    </row>
    <row r="115" spans="1:8">
      <c r="A115" t="str">
        <f>'JAM Inputs'!D108</f>
        <v>108GPSO</v>
      </c>
      <c r="B115" s="13">
        <f>'JAM Inputs'!O108</f>
        <v>7315837.9315915778</v>
      </c>
      <c r="C115" s="13">
        <f>'JAM Inputs'!P108</f>
        <v>1700466.9093776494</v>
      </c>
      <c r="D115" s="13">
        <f>'JAM Inputs'!Q108</f>
        <v>-5615371.0222139284</v>
      </c>
      <c r="E115" s="217" t="str">
        <f>'JAM Inputs'!G108</f>
        <v>SO</v>
      </c>
      <c r="F115" s="233">
        <f>VLOOKUP(E115,Factors!$B$3:$N$96,7,0)</f>
        <v>0.42853606113710269</v>
      </c>
      <c r="G115" s="217">
        <f t="shared" si="1"/>
        <v>-2406388.9796829829</v>
      </c>
      <c r="H115" t="s">
        <v>3673</v>
      </c>
    </row>
    <row r="116" spans="1:8">
      <c r="A116" t="str">
        <f>'JAM Inputs'!D109</f>
        <v>108GPSSGCH</v>
      </c>
      <c r="B116" s="13">
        <f>'JAM Inputs'!O109</f>
        <v>427125.71103903558</v>
      </c>
      <c r="C116" s="13">
        <f>'JAM Inputs'!P109</f>
        <v>162337.6129008024</v>
      </c>
      <c r="D116" s="13">
        <f>'JAM Inputs'!Q109</f>
        <v>-264788.09813823318</v>
      </c>
      <c r="E116" s="217" t="str">
        <f>'JAM Inputs'!G109</f>
        <v>SSGCH</v>
      </c>
      <c r="F116" s="233">
        <f>VLOOKUP(E116,Factors!$B$3:$N$96,7,0)</f>
        <v>0.41887921678867224</v>
      </c>
      <c r="G116" s="217">
        <f t="shared" si="1"/>
        <v>-110914.2311631052</v>
      </c>
      <c r="H116" t="s">
        <v>3673</v>
      </c>
    </row>
    <row r="117" spans="1:8">
      <c r="A117" t="str">
        <f>'JAM Inputs'!D110</f>
        <v>108GPSSGCT</v>
      </c>
      <c r="B117" s="13">
        <f>'JAM Inputs'!O110</f>
        <v>-5907.8438791344306</v>
      </c>
      <c r="C117" s="13">
        <f>'JAM Inputs'!P110</f>
        <v>-12299.903494455786</v>
      </c>
      <c r="D117" s="13">
        <f>'JAM Inputs'!Q110</f>
        <v>-6392.0596153213555</v>
      </c>
      <c r="E117" s="217" t="str">
        <f>'JAM Inputs'!G110</f>
        <v>SSGCT</v>
      </c>
      <c r="F117" s="233">
        <f>VLOOKUP(E117,Factors!$B$3:$N$96,7,0)</f>
        <v>0.431819766568593</v>
      </c>
      <c r="G117" s="217">
        <f t="shared" si="1"/>
        <v>-2760.217690980598</v>
      </c>
      <c r="H117" t="s">
        <v>3673</v>
      </c>
    </row>
    <row r="118" spans="1:8">
      <c r="A118" t="str">
        <f>'JAM Inputs'!D111</f>
        <v>108GPUT</v>
      </c>
      <c r="B118" s="13">
        <f>'JAM Inputs'!O111</f>
        <v>-222251.75766360015</v>
      </c>
      <c r="C118" s="13">
        <f>'JAM Inputs'!P111</f>
        <v>-2132823.6055019572</v>
      </c>
      <c r="D118" s="13">
        <f>'JAM Inputs'!Q111</f>
        <v>-1910571.8478383571</v>
      </c>
      <c r="E118" s="217" t="str">
        <f>'JAM Inputs'!G111</f>
        <v>UT</v>
      </c>
      <c r="F118" s="233">
        <f>VLOOKUP(E118,Factors!$B$3:$N$96,7,0)</f>
        <v>1</v>
      </c>
      <c r="G118" s="217">
        <f t="shared" si="1"/>
        <v>-1910571.8478383571</v>
      </c>
      <c r="H118" t="s">
        <v>3673</v>
      </c>
    </row>
    <row r="119" spans="1:8">
      <c r="A119" t="str">
        <f>'JAM Inputs'!D112</f>
        <v>108GPWA</v>
      </c>
      <c r="B119" s="13">
        <f>'JAM Inputs'!O112</f>
        <v>-1327863.2509430069</v>
      </c>
      <c r="C119" s="13">
        <f>'JAM Inputs'!P112</f>
        <v>-1777772.6902758945</v>
      </c>
      <c r="D119" s="13">
        <f>'JAM Inputs'!Q112</f>
        <v>-449909.43933288753</v>
      </c>
      <c r="E119" s="217" t="str">
        <f>'JAM Inputs'!G112</f>
        <v>WA</v>
      </c>
      <c r="F119" s="233">
        <f>VLOOKUP(E119,Factors!$B$3:$N$96,7,0)</f>
        <v>0</v>
      </c>
      <c r="G119" s="217">
        <f t="shared" si="1"/>
        <v>0</v>
      </c>
      <c r="H119" t="s">
        <v>3673</v>
      </c>
    </row>
    <row r="120" spans="1:8">
      <c r="A120" t="str">
        <f>'JAM Inputs'!D113</f>
        <v>108GPWYP</v>
      </c>
      <c r="B120" s="13">
        <f>'JAM Inputs'!O113</f>
        <v>-883401.68378827721</v>
      </c>
      <c r="C120" s="13">
        <f>'JAM Inputs'!P113</f>
        <v>2341177.4137434326</v>
      </c>
      <c r="D120" s="13">
        <f>'JAM Inputs'!Q113</f>
        <v>3224579.0975317098</v>
      </c>
      <c r="E120" s="217" t="str">
        <f>'JAM Inputs'!G113</f>
        <v>WYP</v>
      </c>
      <c r="F120" s="233">
        <f>VLOOKUP(E120,Factors!$B$3:$N$96,7,0)</f>
        <v>0</v>
      </c>
      <c r="G120" s="217">
        <f t="shared" si="1"/>
        <v>0</v>
      </c>
      <c r="H120" t="s">
        <v>3673</v>
      </c>
    </row>
    <row r="121" spans="1:8">
      <c r="A121" t="str">
        <f>'JAM Inputs'!D114</f>
        <v>108GPWYU</v>
      </c>
      <c r="B121" s="13">
        <f>'JAM Inputs'!O114</f>
        <v>-50610.824784843717</v>
      </c>
      <c r="C121" s="13">
        <f>'JAM Inputs'!P114</f>
        <v>-175565.42856279062</v>
      </c>
      <c r="D121" s="13">
        <f>'JAM Inputs'!Q114</f>
        <v>-124954.6037779469</v>
      </c>
      <c r="E121" s="217" t="str">
        <f>'JAM Inputs'!G114</f>
        <v>WYU</v>
      </c>
      <c r="F121" s="233">
        <f>VLOOKUP(E121,Factors!$B$3:$N$96,7,0)</f>
        <v>0</v>
      </c>
      <c r="G121" s="217">
        <f t="shared" si="1"/>
        <v>0</v>
      </c>
      <c r="H121" t="s">
        <v>3673</v>
      </c>
    </row>
    <row r="122" spans="1:8">
      <c r="A122" t="str">
        <f>'JAM Inputs'!D115</f>
        <v>108HPDGP</v>
      </c>
      <c r="B122" s="13">
        <f>'JAM Inputs'!O115</f>
        <v>948014.17617544532</v>
      </c>
      <c r="C122" s="13">
        <f>'JAM Inputs'!P115</f>
        <v>264303.15069074929</v>
      </c>
      <c r="D122" s="13">
        <f>'JAM Inputs'!Q115</f>
        <v>-683711.02548469603</v>
      </c>
      <c r="E122" s="217" t="str">
        <f>'JAM Inputs'!G115</f>
        <v>SG</v>
      </c>
      <c r="F122" s="233">
        <f>VLOOKUP(E122,Factors!$B$3:$N$96,7,0)</f>
        <v>0.4315468104876492</v>
      </c>
      <c r="G122" s="217">
        <f t="shared" si="1"/>
        <v>-295053.31234316039</v>
      </c>
      <c r="H122" t="s">
        <v>3673</v>
      </c>
    </row>
    <row r="123" spans="1:8">
      <c r="A123" t="str">
        <f>'JAM Inputs'!D116</f>
        <v>108HPDGU</v>
      </c>
      <c r="B123" s="13">
        <f>'JAM Inputs'!O116</f>
        <v>293591.76300903037</v>
      </c>
      <c r="C123" s="13">
        <f>'JAM Inputs'!P116</f>
        <v>-820749.40178528056</v>
      </c>
      <c r="D123" s="13">
        <f>'JAM Inputs'!Q116</f>
        <v>-1114341.1647943109</v>
      </c>
      <c r="E123" s="217" t="str">
        <f>'JAM Inputs'!G116</f>
        <v>SG</v>
      </c>
      <c r="F123" s="233">
        <f>VLOOKUP(E123,Factors!$B$3:$N$96,7,0)</f>
        <v>0.4315468104876492</v>
      </c>
      <c r="G123" s="217">
        <f t="shared" si="1"/>
        <v>-480890.37546207674</v>
      </c>
      <c r="H123" t="s">
        <v>3673</v>
      </c>
    </row>
    <row r="124" spans="1:8">
      <c r="A124" t="str">
        <f>'JAM Inputs'!D117</f>
        <v>108HPSG-P</v>
      </c>
      <c r="B124" s="13">
        <f>'JAM Inputs'!O117</f>
        <v>13697655.266512118</v>
      </c>
      <c r="C124" s="13">
        <f>'JAM Inputs'!P117</f>
        <v>12438422.655054063</v>
      </c>
      <c r="D124" s="13">
        <f>'JAM Inputs'!Q117</f>
        <v>-1259232.6114580557</v>
      </c>
      <c r="E124" s="217" t="str">
        <f>'JAM Inputs'!G117</f>
        <v>SG</v>
      </c>
      <c r="F124" s="233">
        <f>VLOOKUP(E124,Factors!$B$3:$N$96,7,0)</f>
        <v>0.4315468104876492</v>
      </c>
      <c r="G124" s="217">
        <f t="shared" si="1"/>
        <v>-543417.81713675719</v>
      </c>
      <c r="H124" t="s">
        <v>3673</v>
      </c>
    </row>
    <row r="125" spans="1:8">
      <c r="A125" t="str">
        <f>'JAM Inputs'!D118</f>
        <v>108HPSG-U</v>
      </c>
      <c r="B125" s="13">
        <f>'JAM Inputs'!O118</f>
        <v>-5038383.3015691265</v>
      </c>
      <c r="C125" s="13">
        <f>'JAM Inputs'!P118</f>
        <v>-5227053.9645319022</v>
      </c>
      <c r="D125" s="13">
        <f>'JAM Inputs'!Q118</f>
        <v>-188670.66296277568</v>
      </c>
      <c r="E125" s="217" t="str">
        <f>'JAM Inputs'!G118</f>
        <v>SG</v>
      </c>
      <c r="F125" s="233">
        <f>VLOOKUP(E125,Factors!$B$3:$N$96,7,0)</f>
        <v>0.4315468104876492</v>
      </c>
      <c r="G125" s="217">
        <f t="shared" si="1"/>
        <v>-81420.222834176093</v>
      </c>
      <c r="H125" t="s">
        <v>3673</v>
      </c>
    </row>
    <row r="126" spans="1:8">
      <c r="A126" t="str">
        <f>'JAM Inputs'!D119</f>
        <v>108MPSE</v>
      </c>
      <c r="B126" s="13">
        <f>'JAM Inputs'!O119</f>
        <v>8718348.5835394561</v>
      </c>
      <c r="C126" s="13">
        <f>'JAM Inputs'!P119</f>
        <v>6230721.2902027667</v>
      </c>
      <c r="D126" s="13">
        <f>'JAM Inputs'!Q119</f>
        <v>-2487627.2933366895</v>
      </c>
      <c r="E126" s="217" t="str">
        <f>'JAM Inputs'!G119</f>
        <v>SE</v>
      </c>
      <c r="F126" s="233">
        <f>VLOOKUP(E126,Factors!$B$3:$N$96,7,0)</f>
        <v>0.429533673391716</v>
      </c>
      <c r="G126" s="217">
        <f t="shared" si="1"/>
        <v>-1068519.6893364</v>
      </c>
      <c r="H126" t="s">
        <v>3673</v>
      </c>
    </row>
    <row r="127" spans="1:8">
      <c r="A127" t="str">
        <f>'JAM Inputs'!D120</f>
        <v>108OPDGU</v>
      </c>
      <c r="B127" s="13">
        <f>'JAM Inputs'!O120</f>
        <v>650856.0382518738</v>
      </c>
      <c r="C127" s="13">
        <f>'JAM Inputs'!P120</f>
        <v>1346080.9164877667</v>
      </c>
      <c r="D127" s="13">
        <f>'JAM Inputs'!Q120</f>
        <v>695224.87823589286</v>
      </c>
      <c r="E127" s="217" t="str">
        <f>'JAM Inputs'!G120</f>
        <v>SG</v>
      </c>
      <c r="F127" s="233">
        <f>VLOOKUP(E127,Factors!$B$3:$N$96,7,0)</f>
        <v>0.4315468104876492</v>
      </c>
      <c r="G127" s="217">
        <f t="shared" si="1"/>
        <v>300022.07877436385</v>
      </c>
      <c r="H127" t="s">
        <v>3673</v>
      </c>
    </row>
    <row r="128" spans="1:8">
      <c r="A128" t="str">
        <f>'JAM Inputs'!D121</f>
        <v>108OPSG</v>
      </c>
      <c r="B128" s="13">
        <f>'JAM Inputs'!O121</f>
        <v>-14869557.160451502</v>
      </c>
      <c r="C128" s="13">
        <f>'JAM Inputs'!P121</f>
        <v>-35497103.277942926</v>
      </c>
      <c r="D128" s="13">
        <f>'JAM Inputs'!Q121</f>
        <v>-20627546.117491424</v>
      </c>
      <c r="E128" s="217" t="str">
        <f>'JAM Inputs'!G121</f>
        <v>SG</v>
      </c>
      <c r="F128" s="233">
        <f>VLOOKUP(E128,Factors!$B$3:$N$96,7,0)</f>
        <v>0.4315468104876492</v>
      </c>
      <c r="G128" s="217">
        <f t="shared" si="1"/>
        <v>-8901751.7351903152</v>
      </c>
      <c r="H128" t="s">
        <v>3673</v>
      </c>
    </row>
    <row r="129" spans="1:8">
      <c r="A129" t="str">
        <f>'JAM Inputs'!D122</f>
        <v>108OPSG-W</v>
      </c>
      <c r="B129" s="13">
        <f>'JAM Inputs'!O122</f>
        <v>-150917067.01656467</v>
      </c>
      <c r="C129" s="13">
        <f>'JAM Inputs'!P122</f>
        <v>-147525077.80128771</v>
      </c>
      <c r="D129" s="13">
        <f>'JAM Inputs'!Q122</f>
        <v>3391989.2152769566</v>
      </c>
      <c r="E129" s="217" t="str">
        <f>'JAM Inputs'!G122</f>
        <v>SG</v>
      </c>
      <c r="F129" s="233">
        <f>VLOOKUP(E129,Factors!$B$3:$N$96,7,0)</f>
        <v>0.4315468104876492</v>
      </c>
      <c r="G129" s="217">
        <f t="shared" si="1"/>
        <v>1463802.1270612746</v>
      </c>
      <c r="H129" t="s">
        <v>3673</v>
      </c>
    </row>
    <row r="130" spans="1:8">
      <c r="A130" t="str">
        <f>'JAM Inputs'!D123</f>
        <v>108OPSSGCT</v>
      </c>
      <c r="B130" s="13">
        <f>'JAM Inputs'!O123</f>
        <v>-3484596.082556542</v>
      </c>
      <c r="C130" s="13">
        <f>'JAM Inputs'!P123</f>
        <v>-3308252.7240319625</v>
      </c>
      <c r="D130" s="13">
        <f>'JAM Inputs'!Q123</f>
        <v>176343.35852457955</v>
      </c>
      <c r="E130" s="217" t="str">
        <f>'JAM Inputs'!G123</f>
        <v>SSGCT</v>
      </c>
      <c r="F130" s="233">
        <f>VLOOKUP(E130,Factors!$B$3:$N$96,7,0)</f>
        <v>0.431819766568593</v>
      </c>
      <c r="G130" s="217">
        <f t="shared" si="1"/>
        <v>76148.547914005641</v>
      </c>
      <c r="H130" t="s">
        <v>3673</v>
      </c>
    </row>
    <row r="131" spans="1:8">
      <c r="A131" t="str">
        <f>'JAM Inputs'!D124</f>
        <v>108SPDGP</v>
      </c>
      <c r="B131" s="13">
        <f>'JAM Inputs'!O124</f>
        <v>23737617.505896091</v>
      </c>
      <c r="C131" s="13">
        <f>'JAM Inputs'!P124</f>
        <v>24864548.954003692</v>
      </c>
      <c r="D131" s="13">
        <f>'JAM Inputs'!Q124</f>
        <v>1126931.4481076002</v>
      </c>
      <c r="E131" s="217" t="str">
        <f>'JAM Inputs'!G124</f>
        <v>SG</v>
      </c>
      <c r="F131" s="233">
        <f>VLOOKUP(E131,Factors!$B$3:$N$96,7,0)</f>
        <v>0.4315468104876492</v>
      </c>
      <c r="G131" s="217">
        <f t="shared" si="1"/>
        <v>486323.67206906265</v>
      </c>
      <c r="H131" t="s">
        <v>3673</v>
      </c>
    </row>
    <row r="132" spans="1:8">
      <c r="A132" t="str">
        <f>'JAM Inputs'!D125</f>
        <v>108SPDGU</v>
      </c>
      <c r="B132" s="13">
        <f>'JAM Inputs'!O125</f>
        <v>20958795.521907806</v>
      </c>
      <c r="C132" s="13">
        <f>'JAM Inputs'!P125</f>
        <v>32460275.5053128</v>
      </c>
      <c r="D132" s="13">
        <f>'JAM Inputs'!Q125</f>
        <v>11501479.983404994</v>
      </c>
      <c r="E132" s="217" t="str">
        <f>'JAM Inputs'!G125</f>
        <v>SG</v>
      </c>
      <c r="F132" s="233">
        <f>VLOOKUP(E132,Factors!$B$3:$N$96,7,0)</f>
        <v>0.4315468104876492</v>
      </c>
      <c r="G132" s="217">
        <f t="shared" si="1"/>
        <v>4963427.0027259653</v>
      </c>
      <c r="H132" t="s">
        <v>3673</v>
      </c>
    </row>
    <row r="133" spans="1:8">
      <c r="A133" t="str">
        <f>'JAM Inputs'!D126</f>
        <v>108SPSG</v>
      </c>
      <c r="B133" s="13">
        <f>'JAM Inputs'!O126</f>
        <v>-103814901.38441801</v>
      </c>
      <c r="C133" s="13">
        <f>'JAM Inputs'!P126</f>
        <v>-75670324.436085463</v>
      </c>
      <c r="D133" s="13">
        <f>'JAM Inputs'!Q126</f>
        <v>28144576.948332548</v>
      </c>
      <c r="E133" s="217" t="str">
        <f>'JAM Inputs'!G126</f>
        <v>SG</v>
      </c>
      <c r="F133" s="233">
        <f>VLOOKUP(E133,Factors!$B$3:$N$96,7,0)</f>
        <v>0.4315468104876492</v>
      </c>
      <c r="G133" s="217">
        <f t="shared" si="1"/>
        <v>12145702.414577127</v>
      </c>
      <c r="H133" t="s">
        <v>3673</v>
      </c>
    </row>
    <row r="134" spans="1:8">
      <c r="A134" t="str">
        <f>'JAM Inputs'!D127</f>
        <v>108SPSSGCH</v>
      </c>
      <c r="B134" s="13">
        <f>'JAM Inputs'!O127</f>
        <v>16470304.497643977</v>
      </c>
      <c r="C134" s="13">
        <f>'JAM Inputs'!P127</f>
        <v>2975008.4356639385</v>
      </c>
      <c r="D134" s="13">
        <f>'JAM Inputs'!Q127</f>
        <v>-13495296.061980039</v>
      </c>
      <c r="E134" s="217" t="str">
        <f>'JAM Inputs'!G127</f>
        <v>SSGCH</v>
      </c>
      <c r="F134" s="233">
        <f>VLOOKUP(E134,Factors!$B$3:$N$96,7,0)</f>
        <v>0.41887921678867224</v>
      </c>
      <c r="G134" s="217">
        <f t="shared" si="1"/>
        <v>-5652899.0447734511</v>
      </c>
      <c r="H134" t="s">
        <v>3673</v>
      </c>
    </row>
    <row r="135" spans="1:8">
      <c r="A135" t="str">
        <f>'JAM Inputs'!D128</f>
        <v>108TPDGP</v>
      </c>
      <c r="B135" s="13">
        <f>'JAM Inputs'!O128</f>
        <v>-1456142.3383279443</v>
      </c>
      <c r="C135" s="13">
        <f>'JAM Inputs'!P128</f>
        <v>-1841099.2926549911</v>
      </c>
      <c r="D135" s="13">
        <f>'JAM Inputs'!Q128</f>
        <v>-384956.95432704687</v>
      </c>
      <c r="E135" s="217" t="str">
        <f>'JAM Inputs'!G128</f>
        <v>SG</v>
      </c>
      <c r="F135" s="233">
        <f>VLOOKUP(E135,Factors!$B$3:$N$96,7,0)</f>
        <v>0.4315468104876492</v>
      </c>
      <c r="G135" s="217">
        <f t="shared" si="1"/>
        <v>-166126.94581487673</v>
      </c>
      <c r="H135" t="s">
        <v>3673</v>
      </c>
    </row>
    <row r="136" spans="1:8">
      <c r="A136" t="str">
        <f>'JAM Inputs'!D129</f>
        <v>108TPDGU</v>
      </c>
      <c r="B136" s="13">
        <f>'JAM Inputs'!O129</f>
        <v>-20441294.68263495</v>
      </c>
      <c r="C136" s="13">
        <f>'JAM Inputs'!P129</f>
        <v>-20185745.226254463</v>
      </c>
      <c r="D136" s="13">
        <f>'JAM Inputs'!Q129</f>
        <v>255549.45638048649</v>
      </c>
      <c r="E136" s="217" t="str">
        <f>'JAM Inputs'!G129</f>
        <v>SG</v>
      </c>
      <c r="F136" s="233">
        <f>VLOOKUP(E136,Factors!$B$3:$N$96,7,0)</f>
        <v>0.4315468104876492</v>
      </c>
      <c r="G136" s="217">
        <f t="shared" si="1"/>
        <v>110281.55282285158</v>
      </c>
      <c r="H136" t="s">
        <v>3673</v>
      </c>
    </row>
    <row r="137" spans="1:8">
      <c r="A137" t="str">
        <f>'JAM Inputs'!D130</f>
        <v>108TPID</v>
      </c>
      <c r="B137" s="13">
        <f>'JAM Inputs'!O130</f>
        <v>0</v>
      </c>
      <c r="C137" s="13">
        <f>'JAM Inputs'!P130</f>
        <v>0</v>
      </c>
      <c r="D137" s="13">
        <f>'JAM Inputs'!Q130</f>
        <v>0</v>
      </c>
      <c r="E137" s="217" t="str">
        <f>'JAM Inputs'!G130</f>
        <v>ID</v>
      </c>
      <c r="F137" s="233">
        <f>VLOOKUP(E137,Factors!$B$3:$N$96,7,0)</f>
        <v>0</v>
      </c>
      <c r="G137" s="217">
        <f t="shared" si="1"/>
        <v>0</v>
      </c>
      <c r="H137" t="s">
        <v>3673</v>
      </c>
    </row>
    <row r="138" spans="1:8">
      <c r="A138" t="str">
        <f>'JAM Inputs'!D131</f>
        <v>108TPSG</v>
      </c>
      <c r="B138" s="13">
        <f>'JAM Inputs'!O131</f>
        <v>-79422604.170543373</v>
      </c>
      <c r="C138" s="13">
        <f>'JAM Inputs'!P131</f>
        <v>-70230176.569910586</v>
      </c>
      <c r="D138" s="13">
        <f>'JAM Inputs'!Q131</f>
        <v>9192427.6006327868</v>
      </c>
      <c r="E138" s="217" t="str">
        <f>'JAM Inputs'!G131</f>
        <v>SG</v>
      </c>
      <c r="F138" s="233">
        <f>VLOOKUP(E138,Factors!$B$3:$N$96,7,0)</f>
        <v>0.4315468104876492</v>
      </c>
      <c r="G138" s="217">
        <f t="shared" si="1"/>
        <v>3966962.8116917131</v>
      </c>
      <c r="H138" t="s">
        <v>3673</v>
      </c>
    </row>
    <row r="139" spans="1:8">
      <c r="A139" t="str">
        <f>'JAM Inputs'!D132</f>
        <v>111390OR</v>
      </c>
      <c r="B139" s="13">
        <f>'JAM Inputs'!O132</f>
        <v>0</v>
      </c>
      <c r="C139" s="13">
        <f>'JAM Inputs'!P132</f>
        <v>0</v>
      </c>
      <c r="D139" s="13">
        <f>'JAM Inputs'!Q132</f>
        <v>0</v>
      </c>
      <c r="E139" s="217" t="str">
        <f>'JAM Inputs'!G132</f>
        <v>OR</v>
      </c>
      <c r="F139" s="233">
        <f>VLOOKUP(E139,Factors!$B$3:$N$96,7,0)</f>
        <v>0</v>
      </c>
      <c r="G139" s="217">
        <f t="shared" si="1"/>
        <v>0</v>
      </c>
      <c r="H139" t="s">
        <v>3673</v>
      </c>
    </row>
    <row r="140" spans="1:8">
      <c r="A140" t="str">
        <f>'JAM Inputs'!D133</f>
        <v>111390SG</v>
      </c>
      <c r="B140" s="13">
        <f>'JAM Inputs'!O133</f>
        <v>0</v>
      </c>
      <c r="C140" s="13">
        <f>'JAM Inputs'!P133</f>
        <v>0</v>
      </c>
      <c r="D140" s="13">
        <f>'JAM Inputs'!Q133</f>
        <v>0</v>
      </c>
      <c r="E140" s="217" t="str">
        <f>'JAM Inputs'!G133</f>
        <v>SG</v>
      </c>
      <c r="F140" s="233">
        <f>VLOOKUP(E140,Factors!$B$3:$N$96,7,0)</f>
        <v>0.4315468104876492</v>
      </c>
      <c r="G140" s="217">
        <f t="shared" ref="G140:G166" si="2">F140*D140</f>
        <v>0</v>
      </c>
      <c r="H140" t="s">
        <v>3673</v>
      </c>
    </row>
    <row r="141" spans="1:8">
      <c r="A141" t="str">
        <f>'JAM Inputs'!D134</f>
        <v>111390SO</v>
      </c>
      <c r="B141" s="13">
        <f>'JAM Inputs'!O134</f>
        <v>0</v>
      </c>
      <c r="C141" s="13">
        <f>'JAM Inputs'!P134</f>
        <v>0</v>
      </c>
      <c r="D141" s="13">
        <f>'JAM Inputs'!Q134</f>
        <v>0</v>
      </c>
      <c r="E141" s="217" t="str">
        <f>'JAM Inputs'!G134</f>
        <v>SO</v>
      </c>
      <c r="F141" s="233">
        <f>VLOOKUP(E141,Factors!$B$3:$N$96,7,0)</f>
        <v>0.42853606113710269</v>
      </c>
      <c r="G141" s="217">
        <f t="shared" si="2"/>
        <v>0</v>
      </c>
      <c r="H141" t="s">
        <v>3673</v>
      </c>
    </row>
    <row r="142" spans="1:8">
      <c r="A142" t="str">
        <f>'JAM Inputs'!D135</f>
        <v>111390UT</v>
      </c>
      <c r="B142" s="13">
        <f>'JAM Inputs'!O135</f>
        <v>0</v>
      </c>
      <c r="C142" s="13">
        <f>'JAM Inputs'!P135</f>
        <v>0</v>
      </c>
      <c r="D142" s="13">
        <f>'JAM Inputs'!Q135</f>
        <v>0</v>
      </c>
      <c r="E142" s="217" t="str">
        <f>'JAM Inputs'!G135</f>
        <v>UT</v>
      </c>
      <c r="F142" s="233">
        <f>VLOOKUP(E142,Factors!$B$3:$N$96,7,0)</f>
        <v>1</v>
      </c>
      <c r="G142" s="217">
        <f t="shared" si="2"/>
        <v>0</v>
      </c>
      <c r="H142" t="s">
        <v>3673</v>
      </c>
    </row>
    <row r="143" spans="1:8">
      <c r="A143" t="str">
        <f>'JAM Inputs'!D136</f>
        <v>111390WYP</v>
      </c>
      <c r="B143" s="13">
        <f>'JAM Inputs'!O136</f>
        <v>0</v>
      </c>
      <c r="C143" s="13">
        <f>'JAM Inputs'!P136</f>
        <v>0</v>
      </c>
      <c r="D143" s="13">
        <f>'JAM Inputs'!Q136</f>
        <v>0</v>
      </c>
      <c r="E143" s="217" t="str">
        <f>'JAM Inputs'!G136</f>
        <v>WYP</v>
      </c>
      <c r="F143" s="233">
        <f>VLOOKUP(E143,Factors!$B$3:$N$96,7,0)</f>
        <v>0</v>
      </c>
      <c r="G143" s="217">
        <f t="shared" si="2"/>
        <v>0</v>
      </c>
      <c r="H143" t="s">
        <v>3673</v>
      </c>
    </row>
    <row r="144" spans="1:8">
      <c r="A144" t="str">
        <f>'JAM Inputs'!D137</f>
        <v>111GPCA</v>
      </c>
      <c r="B144" s="13">
        <f>'JAM Inputs'!O137</f>
        <v>-225280.89204349695</v>
      </c>
      <c r="C144" s="13">
        <f>'JAM Inputs'!P137</f>
        <v>-225280.89204349695</v>
      </c>
      <c r="D144" s="13">
        <f>'JAM Inputs'!Q137</f>
        <v>0</v>
      </c>
      <c r="E144" s="217" t="str">
        <f>'JAM Inputs'!G137</f>
        <v>CA</v>
      </c>
      <c r="F144" s="233">
        <f>VLOOKUP(E144,Factors!$B$3:$N$96,7,0)</f>
        <v>0</v>
      </c>
      <c r="G144" s="217">
        <f t="shared" si="2"/>
        <v>0</v>
      </c>
      <c r="H144" t="s">
        <v>3673</v>
      </c>
    </row>
    <row r="145" spans="1:8">
      <c r="A145" t="str">
        <f>'JAM Inputs'!D138</f>
        <v>111GPCN</v>
      </c>
      <c r="B145" s="13">
        <f>'JAM Inputs'!O138</f>
        <v>-520404.24872061564</v>
      </c>
      <c r="C145" s="13">
        <f>'JAM Inputs'!P138</f>
        <v>-520404.24872061564</v>
      </c>
      <c r="D145" s="13">
        <f>'JAM Inputs'!Q138</f>
        <v>0</v>
      </c>
      <c r="E145" s="217" t="str">
        <f>'JAM Inputs'!G138</f>
        <v>CN</v>
      </c>
      <c r="F145" s="233">
        <f>VLOOKUP(E145,Factors!$B$3:$N$96,7,0)</f>
        <v>0.49892765457990973</v>
      </c>
      <c r="G145" s="217">
        <f t="shared" si="2"/>
        <v>0</v>
      </c>
      <c r="H145" t="s">
        <v>3673</v>
      </c>
    </row>
    <row r="146" spans="1:8">
      <c r="A146" t="str">
        <f>'JAM Inputs'!D139</f>
        <v>111GPOR</v>
      </c>
      <c r="B146" s="13">
        <f>'JAM Inputs'!O139</f>
        <v>-91669.632431211881</v>
      </c>
      <c r="C146" s="13">
        <f>'JAM Inputs'!P139</f>
        <v>-91669.632431211881</v>
      </c>
      <c r="D146" s="13">
        <f>'JAM Inputs'!Q139</f>
        <v>0</v>
      </c>
      <c r="E146" s="217" t="str">
        <f>'JAM Inputs'!G139</f>
        <v>OR</v>
      </c>
      <c r="F146" s="233">
        <f>VLOOKUP(E146,Factors!$B$3:$N$96,7,0)</f>
        <v>0</v>
      </c>
      <c r="G146" s="217">
        <f t="shared" si="2"/>
        <v>0</v>
      </c>
      <c r="H146" t="s">
        <v>3673</v>
      </c>
    </row>
    <row r="147" spans="1:8">
      <c r="A147" t="str">
        <f>'JAM Inputs'!D140</f>
        <v>111GPSO</v>
      </c>
      <c r="B147" s="13">
        <f>'JAM Inputs'!O140</f>
        <v>-2222801.285453124</v>
      </c>
      <c r="C147" s="13">
        <f>'JAM Inputs'!P140</f>
        <v>-2222801.285453124</v>
      </c>
      <c r="D147" s="13">
        <f>'JAM Inputs'!Q140</f>
        <v>0</v>
      </c>
      <c r="E147" s="217" t="str">
        <f>'JAM Inputs'!G140</f>
        <v>SO</v>
      </c>
      <c r="F147" s="233">
        <f>VLOOKUP(E147,Factors!$B$3:$N$96,7,0)</f>
        <v>0.42853606113710269</v>
      </c>
      <c r="G147" s="217">
        <f t="shared" si="2"/>
        <v>0</v>
      </c>
      <c r="H147" t="s">
        <v>3673</v>
      </c>
    </row>
    <row r="148" spans="1:8">
      <c r="A148" t="str">
        <f>'JAM Inputs'!D141</f>
        <v>111GPUT</v>
      </c>
      <c r="B148" s="13">
        <f>'JAM Inputs'!O141</f>
        <v>-1392.1224999999868</v>
      </c>
      <c r="C148" s="13">
        <f>'JAM Inputs'!P141</f>
        <v>-1392.1224999999868</v>
      </c>
      <c r="D148" s="13">
        <f>'JAM Inputs'!Q141</f>
        <v>0</v>
      </c>
      <c r="E148" s="217" t="str">
        <f>'JAM Inputs'!G141</f>
        <v>UT</v>
      </c>
      <c r="F148" s="233">
        <f>VLOOKUP(E148,Factors!$B$3:$N$96,7,0)</f>
        <v>1</v>
      </c>
      <c r="G148" s="217">
        <f t="shared" si="2"/>
        <v>0</v>
      </c>
      <c r="H148" t="s">
        <v>3673</v>
      </c>
    </row>
    <row r="149" spans="1:8">
      <c r="A149" t="str">
        <f>'JAM Inputs'!D142</f>
        <v>111GPWA</v>
      </c>
      <c r="B149" s="13">
        <f>'JAM Inputs'!O142</f>
        <v>-187715.75446691923</v>
      </c>
      <c r="C149" s="13">
        <f>'JAM Inputs'!P142</f>
        <v>-187715.75446691923</v>
      </c>
      <c r="D149" s="13">
        <f>'JAM Inputs'!Q142</f>
        <v>0</v>
      </c>
      <c r="E149" s="217" t="str">
        <f>'JAM Inputs'!G142</f>
        <v>WA</v>
      </c>
      <c r="F149" s="233">
        <f>VLOOKUP(E149,Factors!$B$3:$N$96,7,0)</f>
        <v>0</v>
      </c>
      <c r="G149" s="217">
        <f t="shared" si="2"/>
        <v>0</v>
      </c>
      <c r="H149" t="s">
        <v>3673</v>
      </c>
    </row>
    <row r="150" spans="1:8">
      <c r="A150" t="str">
        <f>'JAM Inputs'!D143</f>
        <v>111GPWYP</v>
      </c>
      <c r="B150" s="13">
        <f>'JAM Inputs'!O143</f>
        <v>-1197313.4423433049</v>
      </c>
      <c r="C150" s="13">
        <f>'JAM Inputs'!P143</f>
        <v>-1197313.4423433049</v>
      </c>
      <c r="D150" s="13">
        <f>'JAM Inputs'!Q143</f>
        <v>0</v>
      </c>
      <c r="E150" s="217" t="str">
        <f>'JAM Inputs'!G143</f>
        <v>WYP</v>
      </c>
      <c r="F150" s="233">
        <f>VLOOKUP(E150,Factors!$B$3:$N$96,7,0)</f>
        <v>0</v>
      </c>
      <c r="G150" s="217">
        <f t="shared" si="2"/>
        <v>0</v>
      </c>
      <c r="H150" t="s">
        <v>3673</v>
      </c>
    </row>
    <row r="151" spans="1:8">
      <c r="A151" t="str">
        <f>'JAM Inputs'!D144</f>
        <v>111GPWYU</v>
      </c>
      <c r="B151" s="13">
        <f>'JAM Inputs'!O144</f>
        <v>-9147.8866666666654</v>
      </c>
      <c r="C151" s="13">
        <f>'JAM Inputs'!P144</f>
        <v>-9147.8866666666654</v>
      </c>
      <c r="D151" s="13">
        <f>'JAM Inputs'!Q144</f>
        <v>0</v>
      </c>
      <c r="E151" s="217" t="str">
        <f>'JAM Inputs'!G144</f>
        <v>WYU</v>
      </c>
      <c r="F151" s="233">
        <f>VLOOKUP(E151,Factors!$B$3:$N$96,7,0)</f>
        <v>0</v>
      </c>
      <c r="G151" s="217">
        <f t="shared" si="2"/>
        <v>0</v>
      </c>
      <c r="H151" t="s">
        <v>3673</v>
      </c>
    </row>
    <row r="152" spans="1:8">
      <c r="A152" t="str">
        <f>'JAM Inputs'!D145</f>
        <v>111HPSG-P</v>
      </c>
      <c r="B152" s="13">
        <f>'JAM Inputs'!O145</f>
        <v>-436929.30605480215</v>
      </c>
      <c r="C152" s="13">
        <f>'JAM Inputs'!P145</f>
        <v>-436929.30605480215</v>
      </c>
      <c r="D152" s="13">
        <f>'JAM Inputs'!Q145</f>
        <v>0</v>
      </c>
      <c r="E152" s="217" t="str">
        <f>'JAM Inputs'!G145</f>
        <v>SG</v>
      </c>
      <c r="F152" s="233">
        <f>VLOOKUP(E152,Factors!$B$3:$N$96,7,0)</f>
        <v>0.4315468104876492</v>
      </c>
      <c r="G152" s="217">
        <f t="shared" si="2"/>
        <v>0</v>
      </c>
      <c r="H152" t="s">
        <v>3673</v>
      </c>
    </row>
    <row r="153" spans="1:8">
      <c r="A153" t="str">
        <f>'JAM Inputs'!D146</f>
        <v>111HPSG-U</v>
      </c>
      <c r="B153" s="13">
        <f>'JAM Inputs'!O146</f>
        <v>-86296.366729631613</v>
      </c>
      <c r="C153" s="13">
        <f>'JAM Inputs'!P146</f>
        <v>-86296.366729631613</v>
      </c>
      <c r="D153" s="13">
        <f>'JAM Inputs'!Q146</f>
        <v>0</v>
      </c>
      <c r="E153" s="217" t="str">
        <f>'JAM Inputs'!G146</f>
        <v>SG</v>
      </c>
      <c r="F153" s="233">
        <f>VLOOKUP(E153,Factors!$B$3:$N$96,7,0)</f>
        <v>0.4315468104876492</v>
      </c>
      <c r="G153" s="217">
        <f t="shared" si="2"/>
        <v>0</v>
      </c>
      <c r="H153" t="s">
        <v>3673</v>
      </c>
    </row>
    <row r="154" spans="1:8">
      <c r="A154" t="str">
        <f>'JAM Inputs'!D147</f>
        <v>111IPCN</v>
      </c>
      <c r="B154" s="13">
        <f>'JAM Inputs'!O147</f>
        <v>-10690809.335446551</v>
      </c>
      <c r="C154" s="13">
        <f>'JAM Inputs'!P147</f>
        <v>-10964690.069947064</v>
      </c>
      <c r="D154" s="13">
        <f>'JAM Inputs'!Q147</f>
        <v>-273880.73450051248</v>
      </c>
      <c r="E154" s="217" t="str">
        <f>'JAM Inputs'!G147</f>
        <v>CN</v>
      </c>
      <c r="F154" s="233">
        <f>VLOOKUP(E154,Factors!$B$3:$N$96,7,0)</f>
        <v>0.49892765457990973</v>
      </c>
      <c r="G154" s="217">
        <f t="shared" si="2"/>
        <v>-136646.67249896366</v>
      </c>
      <c r="H154" t="s">
        <v>3673</v>
      </c>
    </row>
    <row r="155" spans="1:8">
      <c r="A155" t="str">
        <f>'JAM Inputs'!D148</f>
        <v>111IPDGU</v>
      </c>
      <c r="B155" s="13">
        <f>'JAM Inputs'!O148</f>
        <v>-11161.347074850637</v>
      </c>
      <c r="C155" s="13">
        <f>'JAM Inputs'!P148</f>
        <v>-22771.29674674751</v>
      </c>
      <c r="D155" s="13">
        <f>'JAM Inputs'!Q148</f>
        <v>-11609.949671896873</v>
      </c>
      <c r="E155" s="217" t="str">
        <f>'JAM Inputs'!G148</f>
        <v>SG</v>
      </c>
      <c r="F155" s="233">
        <f>VLOOKUP(E155,Factors!$B$3:$N$96,7,0)</f>
        <v>0.4315468104876492</v>
      </c>
      <c r="G155" s="217">
        <f t="shared" si="2"/>
        <v>-5010.2367508292245</v>
      </c>
      <c r="H155" t="s">
        <v>3673</v>
      </c>
    </row>
    <row r="156" spans="1:8">
      <c r="A156" t="str">
        <f>'JAM Inputs'!D149</f>
        <v>111IPID</v>
      </c>
      <c r="B156" s="13">
        <f>'JAM Inputs'!O149</f>
        <v>-39328.977500000386</v>
      </c>
      <c r="C156" s="13">
        <f>'JAM Inputs'!P149</f>
        <v>-37298.189224331174</v>
      </c>
      <c r="D156" s="13">
        <f>'JAM Inputs'!Q149</f>
        <v>2030.7882756692125</v>
      </c>
      <c r="E156" s="217" t="str">
        <f>'JAM Inputs'!G149</f>
        <v>ID</v>
      </c>
      <c r="F156" s="233">
        <f>VLOOKUP(E156,Factors!$B$3:$N$96,7,0)</f>
        <v>0</v>
      </c>
      <c r="G156" s="217">
        <f t="shared" si="2"/>
        <v>0</v>
      </c>
      <c r="H156" t="s">
        <v>3673</v>
      </c>
    </row>
    <row r="157" spans="1:8">
      <c r="A157" t="str">
        <f>'JAM Inputs'!D150</f>
        <v>111IPOR</v>
      </c>
      <c r="B157" s="13">
        <f>'JAM Inputs'!O150</f>
        <v>477129.15052940021</v>
      </c>
      <c r="C157" s="13">
        <f>'JAM Inputs'!P150</f>
        <v>-22164.481292028446</v>
      </c>
      <c r="D157" s="13">
        <f>'JAM Inputs'!Q150</f>
        <v>-499293.63182142866</v>
      </c>
      <c r="E157" s="217" t="str">
        <f>'JAM Inputs'!G150</f>
        <v>OR</v>
      </c>
      <c r="F157" s="233">
        <f>VLOOKUP(E157,Factors!$B$3:$N$96,7,0)</f>
        <v>0</v>
      </c>
      <c r="G157" s="217">
        <f t="shared" si="2"/>
        <v>0</v>
      </c>
      <c r="H157" t="s">
        <v>3673</v>
      </c>
    </row>
    <row r="158" spans="1:8">
      <c r="A158" t="str">
        <f>'JAM Inputs'!D151</f>
        <v>111IPSE</v>
      </c>
      <c r="B158" s="13">
        <f>'JAM Inputs'!O151</f>
        <v>-526688.13153571403</v>
      </c>
      <c r="C158" s="13">
        <f>'JAM Inputs'!P151</f>
        <v>-588936.07476417045</v>
      </c>
      <c r="D158" s="13">
        <f>'JAM Inputs'!Q151</f>
        <v>-62247.943228456425</v>
      </c>
      <c r="E158" s="217" t="str">
        <f>'JAM Inputs'!G151</f>
        <v>SE</v>
      </c>
      <c r="F158" s="233">
        <f>VLOOKUP(E158,Factors!$B$3:$N$96,7,0)</f>
        <v>0.429533673391716</v>
      </c>
      <c r="G158" s="217">
        <f t="shared" si="2"/>
        <v>-26737.587715997881</v>
      </c>
      <c r="H158" t="s">
        <v>3673</v>
      </c>
    </row>
    <row r="159" spans="1:8">
      <c r="A159" t="str">
        <f>'JAM Inputs'!D152</f>
        <v>111IPSG</v>
      </c>
      <c r="B159" s="13">
        <f>'JAM Inputs'!O152</f>
        <v>4532865.0632145926</v>
      </c>
      <c r="C159" s="13">
        <f>'JAM Inputs'!P152</f>
        <v>-395514.00295246392</v>
      </c>
      <c r="D159" s="13">
        <f>'JAM Inputs'!Q152</f>
        <v>-4928379.0661670566</v>
      </c>
      <c r="E159" s="217" t="str">
        <f>'JAM Inputs'!G152</f>
        <v>SG</v>
      </c>
      <c r="F159" s="233">
        <f>VLOOKUP(E159,Factors!$B$3:$N$96,7,0)</f>
        <v>0.4315468104876492</v>
      </c>
      <c r="G159" s="217">
        <f t="shared" si="2"/>
        <v>-2126826.2668784922</v>
      </c>
      <c r="H159" t="s">
        <v>3673</v>
      </c>
    </row>
    <row r="160" spans="1:8">
      <c r="A160" t="str">
        <f>'JAM Inputs'!D153</f>
        <v>111IPSG-P</v>
      </c>
      <c r="B160" s="13">
        <f>'JAM Inputs'!O153</f>
        <v>-1076789.6231915969</v>
      </c>
      <c r="C160" s="13">
        <f>'JAM Inputs'!P153</f>
        <v>-3254205.0914196465</v>
      </c>
      <c r="D160" s="13">
        <f>'JAM Inputs'!Q153</f>
        <v>-2177415.4682280496</v>
      </c>
      <c r="E160" s="217" t="str">
        <f>'JAM Inputs'!G153</f>
        <v>SG</v>
      </c>
      <c r="F160" s="233">
        <f>VLOOKUP(E160,Factors!$B$3:$N$96,7,0)</f>
        <v>0.4315468104876492</v>
      </c>
      <c r="G160" s="217">
        <f t="shared" si="2"/>
        <v>-939656.70042028604</v>
      </c>
      <c r="H160" t="s">
        <v>3673</v>
      </c>
    </row>
    <row r="161" spans="1:8">
      <c r="A161" t="str">
        <f>'JAM Inputs'!D154</f>
        <v>111IPSG-U</v>
      </c>
      <c r="B161" s="13">
        <f>'JAM Inputs'!O154</f>
        <v>-429482.19822275545</v>
      </c>
      <c r="C161" s="13">
        <f>'JAM Inputs'!P154</f>
        <v>-496796.68637826946</v>
      </c>
      <c r="D161" s="13">
        <f>'JAM Inputs'!Q154</f>
        <v>-67314.488155514002</v>
      </c>
      <c r="E161" s="217" t="str">
        <f>'JAM Inputs'!G154</f>
        <v>SG</v>
      </c>
      <c r="F161" s="233">
        <f>VLOOKUP(E161,Factors!$B$3:$N$96,7,0)</f>
        <v>0.4315468104876492</v>
      </c>
      <c r="G161" s="217">
        <f t="shared" si="2"/>
        <v>-29049.35266312071</v>
      </c>
      <c r="H161" t="s">
        <v>3673</v>
      </c>
    </row>
    <row r="162" spans="1:8">
      <c r="A162" t="str">
        <f>'JAM Inputs'!D155</f>
        <v>111IPSO</v>
      </c>
      <c r="B162" s="13">
        <f>'JAM Inputs'!O155</f>
        <v>-21961570.318020791</v>
      </c>
      <c r="C162" s="13">
        <f>'JAM Inputs'!P155</f>
        <v>-23743445.378020793</v>
      </c>
      <c r="D162" s="13">
        <f>'JAM Inputs'!Q155</f>
        <v>-1781875.0600000024</v>
      </c>
      <c r="E162" s="217" t="str">
        <f>'JAM Inputs'!G155</f>
        <v>SO</v>
      </c>
      <c r="F162" s="233">
        <f>VLOOKUP(E162,Factors!$B$3:$N$96,7,0)</f>
        <v>0.42853606113710269</v>
      </c>
      <c r="G162" s="217">
        <f t="shared" si="2"/>
        <v>-763597.71965083957</v>
      </c>
      <c r="H162" t="s">
        <v>3673</v>
      </c>
    </row>
    <row r="163" spans="1:8">
      <c r="A163" t="str">
        <f>'JAM Inputs'!D156</f>
        <v>111IPSSGCH</v>
      </c>
      <c r="B163" s="13">
        <f>'JAM Inputs'!O156</f>
        <v>-38527.784999999945</v>
      </c>
      <c r="C163" s="13">
        <f>'JAM Inputs'!P156</f>
        <v>-38527.784999999945</v>
      </c>
      <c r="D163" s="13">
        <f>'JAM Inputs'!Q156</f>
        <v>0</v>
      </c>
      <c r="E163" s="217" t="str">
        <f>'JAM Inputs'!G156</f>
        <v>SSGCH</v>
      </c>
      <c r="F163" s="233">
        <f>VLOOKUP(E163,Factors!$B$3:$N$96,7,0)</f>
        <v>0.41887921678867224</v>
      </c>
      <c r="G163" s="217">
        <f t="shared" si="2"/>
        <v>0</v>
      </c>
      <c r="H163" t="s">
        <v>3673</v>
      </c>
    </row>
    <row r="164" spans="1:8">
      <c r="A164" t="str">
        <f>'JAM Inputs'!D157</f>
        <v>111IPUT</v>
      </c>
      <c r="B164" s="13">
        <f>'JAM Inputs'!O157</f>
        <v>-23128.727764193725</v>
      </c>
      <c r="C164" s="13">
        <f>'JAM Inputs'!P157</f>
        <v>-19022.841718183263</v>
      </c>
      <c r="D164" s="13">
        <f>'JAM Inputs'!Q157</f>
        <v>4105.8860460104625</v>
      </c>
      <c r="E164" s="217" t="str">
        <f>'JAM Inputs'!G157</f>
        <v>UT</v>
      </c>
      <c r="F164" s="233">
        <f>VLOOKUP(E164,Factors!$B$3:$N$96,7,0)</f>
        <v>1</v>
      </c>
      <c r="G164" s="217">
        <f t="shared" si="2"/>
        <v>4105.8860460104625</v>
      </c>
      <c r="H164" t="s">
        <v>3673</v>
      </c>
    </row>
    <row r="165" spans="1:8">
      <c r="A165" t="str">
        <f>'JAM Inputs'!D158</f>
        <v>111IPWA</v>
      </c>
      <c r="B165" s="13">
        <f>'JAM Inputs'!O158</f>
        <v>163695.98070305589</v>
      </c>
      <c r="C165" s="13">
        <f>'JAM Inputs'!P158</f>
        <v>17709.194593404201</v>
      </c>
      <c r="D165" s="13">
        <f>'JAM Inputs'!Q158</f>
        <v>-145986.78610965167</v>
      </c>
      <c r="E165" s="217" t="str">
        <f>'JAM Inputs'!G158</f>
        <v>WA</v>
      </c>
      <c r="F165" s="233">
        <f>VLOOKUP(E165,Factors!$B$3:$N$96,7,0)</f>
        <v>0</v>
      </c>
      <c r="G165" s="217">
        <f t="shared" si="2"/>
        <v>0</v>
      </c>
      <c r="H165" t="s">
        <v>3673</v>
      </c>
    </row>
    <row r="166" spans="1:8">
      <c r="A166" t="str">
        <f>'JAM Inputs'!D159</f>
        <v>111IPWYP</v>
      </c>
      <c r="B166" s="13">
        <f>'JAM Inputs'!O159</f>
        <v>-271284.58540513564</v>
      </c>
      <c r="C166" s="13">
        <f>'JAM Inputs'!P159</f>
        <v>-232897.62141291806</v>
      </c>
      <c r="D166" s="13">
        <f>'JAM Inputs'!Q159</f>
        <v>38386.963992217585</v>
      </c>
      <c r="E166" s="217" t="str">
        <f>'JAM Inputs'!G159</f>
        <v>WYP</v>
      </c>
      <c r="F166" s="233">
        <f>VLOOKUP(E166,Factors!$B$3:$N$96,7,0)</f>
        <v>0</v>
      </c>
      <c r="G166" s="217">
        <f t="shared" si="2"/>
        <v>0</v>
      </c>
      <c r="H166" t="s">
        <v>3673</v>
      </c>
    </row>
    <row r="167" spans="1:8">
      <c r="A167" s="673" t="s">
        <v>2017</v>
      </c>
      <c r="B167" s="674">
        <f>SUM(B11:B166)</f>
        <v>-488422609.65906221</v>
      </c>
      <c r="C167" s="674">
        <f t="shared" ref="C167:G167" si="3">SUM(C11:C166)</f>
        <v>-484699061.41316688</v>
      </c>
      <c r="D167" s="674">
        <f t="shared" si="3"/>
        <v>3723548.2458954193</v>
      </c>
      <c r="E167" s="674"/>
      <c r="F167" s="674"/>
      <c r="G167" s="674">
        <f t="shared" si="3"/>
        <v>-5585569.147955386</v>
      </c>
      <c r="H167" s="673"/>
    </row>
    <row r="168" spans="1:8">
      <c r="B168" s="52">
        <f>'JAM Inputs'!O1307</f>
        <v>-488422609.65906221</v>
      </c>
      <c r="C168" s="52">
        <f>'JAM Inputs'!P1307</f>
        <v>-484699061.41316688</v>
      </c>
      <c r="D168" s="52">
        <f>'JAM Inputs'!Q1307</f>
        <v>3723548.2458954193</v>
      </c>
      <c r="E168" s="52"/>
      <c r="F168" s="52"/>
      <c r="G168" s="52"/>
    </row>
  </sheetData>
  <pageMargins left="0.25" right="0.25" top="0.75" bottom="0.75" header="0.3" footer="0.3"/>
  <pageSetup scale="66" firstPageNumber="0" orientation="portrait" useFirstPageNumber="1" r:id="rId1"/>
  <headerFooter>
    <oddHeader>&amp;RDPU Exhibit 5.3.&amp;P Dir - Rev Req
Croft
11-035-200</oddHeader>
  </headerFooter>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sheetPr codeName="Sheet5"/>
  <dimension ref="A1:AA1322"/>
  <sheetViews>
    <sheetView zoomScale="70" zoomScaleNormal="70" workbookViewId="0">
      <pane xSplit="5" ySplit="3" topLeftCell="F4" activePane="bottomRight" state="frozen"/>
      <selection pane="topRight" activeCell="F1" sqref="F1"/>
      <selection pane="bottomLeft" activeCell="A4" sqref="A4"/>
      <selection pane="bottomRight" activeCell="L764" sqref="L764"/>
    </sheetView>
  </sheetViews>
  <sheetFormatPr defaultRowHeight="12.75"/>
  <cols>
    <col min="1" max="2" width="9.140625" style="14"/>
    <col min="3" max="3" width="13.42578125" style="14" bestFit="1" customWidth="1"/>
    <col min="4" max="4" width="36.85546875" style="169" bestFit="1" customWidth="1"/>
    <col min="5" max="5" width="19.7109375" style="13" bestFit="1" customWidth="1"/>
    <col min="6" max="6" width="9.5703125" style="213" customWidth="1"/>
    <col min="7" max="7" width="11.7109375" style="434" bestFit="1" customWidth="1"/>
    <col min="8" max="8" width="12.5703125" style="510" bestFit="1" customWidth="1"/>
    <col min="9" max="9" width="4.85546875" style="433" customWidth="1"/>
    <col min="10" max="10" width="11.85546875" style="433" customWidth="1"/>
    <col min="11" max="11" width="15.85546875" style="433" bestFit="1" customWidth="1"/>
    <col min="12" max="12" width="21.140625" style="433" bestFit="1" customWidth="1"/>
    <col min="13" max="13" width="8.28515625" style="475" bestFit="1" customWidth="1"/>
    <col min="14" max="14" width="19.7109375" style="13" bestFit="1" customWidth="1"/>
    <col min="15" max="15" width="17.28515625" bestFit="1" customWidth="1"/>
    <col min="16" max="16" width="17.85546875" bestFit="1" customWidth="1"/>
    <col min="17" max="17" width="17.42578125" style="13" bestFit="1" customWidth="1"/>
    <col min="18" max="18" width="8.7109375" style="16" customWidth="1"/>
    <col min="19" max="19" width="18.28515625" style="13" customWidth="1"/>
    <col min="20" max="21" width="16.5703125" style="13" bestFit="1" customWidth="1"/>
    <col min="22" max="22" width="16.42578125" style="13" bestFit="1" customWidth="1"/>
    <col min="23" max="23" width="4.28515625" style="16" customWidth="1"/>
    <col min="24" max="24" width="5.5703125" style="16" customWidth="1"/>
    <col min="25" max="25" width="18.28515625" style="14" bestFit="1" customWidth="1"/>
    <col min="26" max="26" width="18.7109375" style="14" bestFit="1" customWidth="1"/>
    <col min="27" max="27" width="10.28515625" style="14" bestFit="1" customWidth="1"/>
    <col min="28" max="16384" width="9.140625" style="14"/>
  </cols>
  <sheetData>
    <row r="1" spans="1:26" ht="13.5" thickBot="1">
      <c r="D1" s="243" t="s">
        <v>1400</v>
      </c>
      <c r="E1" s="1018"/>
      <c r="F1" s="455" t="s">
        <v>1458</v>
      </c>
      <c r="G1" s="455"/>
      <c r="H1" s="508" t="s">
        <v>362</v>
      </c>
      <c r="I1" s="455"/>
      <c r="J1" s="455" t="s">
        <v>1468</v>
      </c>
      <c r="K1" s="455"/>
      <c r="L1" s="455"/>
      <c r="M1" s="472"/>
      <c r="N1" s="14"/>
      <c r="O1" s="14"/>
      <c r="P1" s="14"/>
      <c r="Q1" s="16"/>
      <c r="S1" s="16"/>
      <c r="T1" s="16"/>
      <c r="U1" s="16"/>
      <c r="V1" s="16"/>
    </row>
    <row r="2" spans="1:26" ht="13.5" thickBot="1">
      <c r="D2" s="456" t="s">
        <v>1458</v>
      </c>
      <c r="E2" s="40"/>
      <c r="F2" s="40" t="s">
        <v>726</v>
      </c>
      <c r="G2" s="40" t="s">
        <v>1459</v>
      </c>
      <c r="H2" s="509" t="s">
        <v>1457</v>
      </c>
      <c r="I2" s="40" t="s">
        <v>1448</v>
      </c>
      <c r="J2" s="40" t="s">
        <v>1469</v>
      </c>
      <c r="K2" s="40" t="s">
        <v>2004</v>
      </c>
      <c r="L2" s="40"/>
      <c r="M2" s="473"/>
      <c r="N2" s="1141" t="s">
        <v>2006</v>
      </c>
      <c r="O2" s="1141"/>
      <c r="P2" s="1141"/>
      <c r="Q2" s="1142"/>
      <c r="R2" s="40"/>
      <c r="S2" s="1143" t="s">
        <v>2007</v>
      </c>
      <c r="T2" s="1141"/>
      <c r="U2" s="1141"/>
      <c r="V2" s="1142"/>
      <c r="W2" s="40"/>
      <c r="X2" s="40"/>
      <c r="Y2" s="848"/>
      <c r="Z2" s="849"/>
    </row>
    <row r="3" spans="1:26" ht="13.5" thickBot="1">
      <c r="D3" s="457" t="s">
        <v>726</v>
      </c>
      <c r="E3" s="1019" t="s">
        <v>1225</v>
      </c>
      <c r="F3" s="458" t="s">
        <v>176</v>
      </c>
      <c r="G3" s="458" t="s">
        <v>176</v>
      </c>
      <c r="H3" s="458" t="s">
        <v>1984</v>
      </c>
      <c r="I3" s="458" t="s">
        <v>1449</v>
      </c>
      <c r="J3" s="469" t="s">
        <v>1467</v>
      </c>
      <c r="K3" s="469" t="s">
        <v>2005</v>
      </c>
      <c r="L3" s="471" t="s">
        <v>734</v>
      </c>
      <c r="M3" s="476" t="s">
        <v>1383</v>
      </c>
      <c r="N3" s="470" t="s">
        <v>1225</v>
      </c>
      <c r="O3" s="209" t="s">
        <v>736</v>
      </c>
      <c r="P3" s="209" t="s">
        <v>734</v>
      </c>
      <c r="Q3" s="210" t="s">
        <v>735</v>
      </c>
      <c r="R3" s="214"/>
      <c r="S3" s="208" t="s">
        <v>1225</v>
      </c>
      <c r="T3" s="209" t="s">
        <v>736</v>
      </c>
      <c r="U3" s="209" t="s">
        <v>734</v>
      </c>
      <c r="V3" s="210" t="s">
        <v>735</v>
      </c>
      <c r="W3" s="214"/>
      <c r="X3" s="214"/>
      <c r="Y3" s="456" t="s">
        <v>3584</v>
      </c>
      <c r="Z3" s="852" t="s">
        <v>3585</v>
      </c>
    </row>
    <row r="4" spans="1:26" ht="15">
      <c r="A4" s="14" t="str">
        <f>IF(C4=D4,"","No")</f>
        <v/>
      </c>
      <c r="C4" s="2" t="s">
        <v>882</v>
      </c>
      <c r="D4" s="167" t="s">
        <v>882</v>
      </c>
      <c r="E4" s="394">
        <v>-506437.92</v>
      </c>
      <c r="F4" s="167" t="s">
        <v>22</v>
      </c>
      <c r="G4" s="427" t="str">
        <f>VLOOKUP(F4,Factors!$B$3:$O$96,14,0)</f>
        <v>CA</v>
      </c>
      <c r="H4" s="26" t="s">
        <v>1200</v>
      </c>
      <c r="I4" s="427">
        <v>360</v>
      </c>
      <c r="J4" s="477">
        <f>VLOOKUP(I4,Scenarios!$AU$11:$AZ$132,6,0)</f>
        <v>9.69575795422431E-3</v>
      </c>
      <c r="K4" s="605">
        <f>SUMIF('Accum Dep'!$GY$6:$GY$124,'JAM Inputs'!H4,'Accum Dep'!$HB$6:$HB$124)</f>
        <v>-7011080.3729836345</v>
      </c>
      <c r="L4" s="604">
        <f>K4*J4</f>
        <v>-67977.738294062015</v>
      </c>
      <c r="M4" s="474">
        <f>VLOOKUP(G4,Factors!$B$3:$K$96,7,0)</f>
        <v>0</v>
      </c>
      <c r="N4" s="628">
        <v>-506437.92</v>
      </c>
      <c r="O4" s="629">
        <v>-73579.961225497085</v>
      </c>
      <c r="P4" s="630">
        <f>L4</f>
        <v>-67977.738294062015</v>
      </c>
      <c r="Q4" s="631">
        <f t="shared" ref="Q4:Q67" si="0">P4-O4</f>
        <v>5602.2229314350698</v>
      </c>
      <c r="R4" s="70"/>
      <c r="S4" s="648">
        <f>N4*M4</f>
        <v>0</v>
      </c>
      <c r="T4" s="630">
        <f>O4*M4</f>
        <v>0</v>
      </c>
      <c r="U4" s="630">
        <f>P4*M4</f>
        <v>0</v>
      </c>
      <c r="V4" s="649">
        <f>Q4*M4</f>
        <v>0</v>
      </c>
      <c r="W4" s="70"/>
      <c r="X4" s="70"/>
      <c r="Y4" s="850">
        <f>E4*M4</f>
        <v>0</v>
      </c>
      <c r="Z4" s="607">
        <f>(N4+P4)*M4</f>
        <v>0</v>
      </c>
    </row>
    <row r="5" spans="1:26" ht="15">
      <c r="A5" s="14" t="str">
        <f t="shared" ref="A5:A68" si="1">IF(C5=D5,"","No")</f>
        <v/>
      </c>
      <c r="C5" s="2" t="s">
        <v>883</v>
      </c>
      <c r="D5" s="167" t="s">
        <v>883</v>
      </c>
      <c r="E5" s="394">
        <v>-362019.23499999999</v>
      </c>
      <c r="F5" s="167" t="s">
        <v>33</v>
      </c>
      <c r="G5" s="427" t="str">
        <f>VLOOKUP(F5,Factors!$B$3:$O$96,14,0)</f>
        <v>ID</v>
      </c>
      <c r="H5" s="512" t="s">
        <v>1205</v>
      </c>
      <c r="I5" s="427">
        <v>360</v>
      </c>
      <c r="J5" s="477">
        <f>VLOOKUP(I5,Scenarios!$AU$11:$AZ$132,6,0)</f>
        <v>9.69575795422431E-3</v>
      </c>
      <c r="K5" s="605">
        <f>SUMIF('Accum Dep'!$GY$6:$GY$124,'JAM Inputs'!H5,'Accum Dep'!$HB$6:$HB$124)</f>
        <v>-8689370.180844605</v>
      </c>
      <c r="L5" s="604">
        <f t="shared" ref="L5:L68" si="2">K5*J5</f>
        <v>-84250.030048123605</v>
      </c>
      <c r="M5" s="474">
        <f>VLOOKUP(G5,Factors!$B$3:$K$96,7,0)</f>
        <v>0</v>
      </c>
      <c r="N5" s="632">
        <v>-362019.23499999999</v>
      </c>
      <c r="O5" s="633">
        <v>-90529.396821225266</v>
      </c>
      <c r="P5" s="634">
        <f t="shared" ref="P5:P68" si="3">L5</f>
        <v>-84250.030048123605</v>
      </c>
      <c r="Q5" s="635">
        <f t="shared" si="0"/>
        <v>6279.3667731016612</v>
      </c>
      <c r="R5" s="70"/>
      <c r="S5" s="650">
        <f t="shared" ref="S5:S68" si="4">N5*M5</f>
        <v>0</v>
      </c>
      <c r="T5" s="634">
        <f t="shared" ref="T5:T68" si="5">O5*M5</f>
        <v>0</v>
      </c>
      <c r="U5" s="634">
        <f t="shared" ref="U5:U68" si="6">P5*M5</f>
        <v>0</v>
      </c>
      <c r="V5" s="651">
        <f>Q5*M5</f>
        <v>0</v>
      </c>
      <c r="W5" s="70"/>
      <c r="X5" s="70"/>
      <c r="Y5" s="850">
        <f t="shared" ref="Y5:Y68" si="7">E5*M5</f>
        <v>0</v>
      </c>
      <c r="Z5" s="607">
        <f t="shared" ref="Z5:Z68" si="8">(N5+P5)*M5</f>
        <v>0</v>
      </c>
    </row>
    <row r="6" spans="1:26" ht="15">
      <c r="A6" s="14" t="str">
        <f t="shared" si="1"/>
        <v/>
      </c>
      <c r="C6" s="2" t="s">
        <v>884</v>
      </c>
      <c r="D6" s="167" t="s">
        <v>884</v>
      </c>
      <c r="E6" s="394">
        <v>-2047865.01</v>
      </c>
      <c r="F6" s="167" t="s">
        <v>25</v>
      </c>
      <c r="G6" s="427" t="str">
        <f>VLOOKUP(F6,Factors!$B$3:$O$96,14,0)</f>
        <v>OR</v>
      </c>
      <c r="H6" s="454" t="s">
        <v>1201</v>
      </c>
      <c r="I6" s="427">
        <v>360</v>
      </c>
      <c r="J6" s="477">
        <f>VLOOKUP(I6,Scenarios!$AU$11:$AZ$132,6,0)</f>
        <v>9.69575795422431E-3</v>
      </c>
      <c r="K6" s="605">
        <f>SUMIF('Accum Dep'!$GY$6:$GY$124,'JAM Inputs'!H6,'Accum Dep'!$HB$6:$HB$124)</f>
        <v>-70702041.684788227</v>
      </c>
      <c r="L6" s="604">
        <f t="shared" si="2"/>
        <v>-685509.88304518419</v>
      </c>
      <c r="M6" s="474">
        <f>VLOOKUP(G6,Factors!$B$3:$K$96,7,0)</f>
        <v>0</v>
      </c>
      <c r="N6" s="632">
        <v>-2047865.01</v>
      </c>
      <c r="O6" s="633">
        <v>-727556.95039923827</v>
      </c>
      <c r="P6" s="634">
        <f t="shared" si="3"/>
        <v>-685509.88304518419</v>
      </c>
      <c r="Q6" s="635">
        <f t="shared" si="0"/>
        <v>42047.067354054074</v>
      </c>
      <c r="R6" s="70"/>
      <c r="S6" s="650">
        <f t="shared" si="4"/>
        <v>0</v>
      </c>
      <c r="T6" s="634">
        <f t="shared" si="5"/>
        <v>0</v>
      </c>
      <c r="U6" s="634">
        <f t="shared" si="6"/>
        <v>0</v>
      </c>
      <c r="V6" s="651">
        <f t="shared" ref="V6:V69" si="9">Q6*M6</f>
        <v>0</v>
      </c>
      <c r="W6" s="70"/>
      <c r="X6" s="70"/>
      <c r="Y6" s="850">
        <f t="shared" si="7"/>
        <v>0</v>
      </c>
      <c r="Z6" s="607">
        <f t="shared" si="8"/>
        <v>0</v>
      </c>
    </row>
    <row r="7" spans="1:26" ht="15">
      <c r="A7" s="14" t="str">
        <f t="shared" si="1"/>
        <v/>
      </c>
      <c r="C7" s="2" t="s">
        <v>885</v>
      </c>
      <c r="D7" s="167" t="s">
        <v>885</v>
      </c>
      <c r="E7" s="394">
        <v>-2157843.415</v>
      </c>
      <c r="F7" s="167" t="s">
        <v>31</v>
      </c>
      <c r="G7" s="427" t="str">
        <f>VLOOKUP(F7,Factors!$B$3:$O$96,14,0)</f>
        <v>UT</v>
      </c>
      <c r="H7" s="512" t="s">
        <v>1204</v>
      </c>
      <c r="I7" s="427">
        <v>360</v>
      </c>
      <c r="J7" s="477">
        <f>VLOOKUP(I7,Scenarios!$AU$11:$AZ$132,6,0)</f>
        <v>9.69575795422431E-3</v>
      </c>
      <c r="K7" s="605">
        <f>SUMIF('Accum Dep'!$GY$6:$GY$124,'JAM Inputs'!H7,'Accum Dep'!$HB$6:$HB$124)</f>
        <v>-49902635.002484918</v>
      </c>
      <c r="L7" s="604">
        <f t="shared" si="2"/>
        <v>-483843.87026209559</v>
      </c>
      <c r="M7" s="474">
        <f>VLOOKUP(G7,Factors!$B$3:$K$96,7,0)</f>
        <v>1</v>
      </c>
      <c r="N7" s="632">
        <v>-2157843.415</v>
      </c>
      <c r="O7" s="633">
        <v>-473810.57155008632</v>
      </c>
      <c r="P7" s="634">
        <f t="shared" si="3"/>
        <v>-483843.87026209559</v>
      </c>
      <c r="Q7" s="635">
        <f t="shared" si="0"/>
        <v>-10033.298712009273</v>
      </c>
      <c r="R7" s="70"/>
      <c r="S7" s="650">
        <f t="shared" si="4"/>
        <v>-2157843.415</v>
      </c>
      <c r="T7" s="634">
        <f t="shared" si="5"/>
        <v>-473810.57155008632</v>
      </c>
      <c r="U7" s="634">
        <f>P7*M7</f>
        <v>-483843.87026209559</v>
      </c>
      <c r="V7" s="651">
        <f t="shared" si="9"/>
        <v>-10033.298712009273</v>
      </c>
      <c r="W7" s="70"/>
      <c r="X7" s="70"/>
      <c r="Y7" s="850">
        <f t="shared" si="7"/>
        <v>-2157843.415</v>
      </c>
      <c r="Z7" s="607">
        <f t="shared" si="8"/>
        <v>-2641687.2852620957</v>
      </c>
    </row>
    <row r="8" spans="1:26" ht="15">
      <c r="A8" s="14" t="str">
        <f t="shared" si="1"/>
        <v/>
      </c>
      <c r="C8" s="2" t="s">
        <v>886</v>
      </c>
      <c r="D8" s="167" t="s">
        <v>886</v>
      </c>
      <c r="E8" s="394">
        <v>-134742.25</v>
      </c>
      <c r="F8" s="167" t="s">
        <v>27</v>
      </c>
      <c r="G8" s="427" t="str">
        <f>VLOOKUP(F8,Factors!$B$3:$O$96,14,0)</f>
        <v>WA</v>
      </c>
      <c r="H8" s="512" t="s">
        <v>1202</v>
      </c>
      <c r="I8" s="427">
        <v>360</v>
      </c>
      <c r="J8" s="477">
        <f>VLOOKUP(I8,Scenarios!$AU$11:$AZ$132,6,0)</f>
        <v>9.69575795422431E-3</v>
      </c>
      <c r="K8" s="605">
        <f>SUMIF('Accum Dep'!$GY$6:$GY$124,'JAM Inputs'!H8,'Accum Dep'!$HB$6:$HB$124)</f>
        <v>-9705577.300797075</v>
      </c>
      <c r="L8" s="604">
        <f t="shared" si="2"/>
        <v>-94102.92831454215</v>
      </c>
      <c r="M8" s="474">
        <f>VLOOKUP(G8,Factors!$B$3:$K$96,7,0)</f>
        <v>0</v>
      </c>
      <c r="N8" s="632">
        <v>-134742.25</v>
      </c>
      <c r="O8" s="633">
        <v>-106340.10011543847</v>
      </c>
      <c r="P8" s="634">
        <f t="shared" si="3"/>
        <v>-94102.92831454215</v>
      </c>
      <c r="Q8" s="635">
        <f t="shared" si="0"/>
        <v>12237.171800896322</v>
      </c>
      <c r="R8" s="70"/>
      <c r="S8" s="650">
        <f t="shared" si="4"/>
        <v>0</v>
      </c>
      <c r="T8" s="634">
        <f t="shared" si="5"/>
        <v>0</v>
      </c>
      <c r="U8" s="634">
        <f t="shared" si="6"/>
        <v>0</v>
      </c>
      <c r="V8" s="651">
        <f t="shared" si="9"/>
        <v>0</v>
      </c>
      <c r="W8" s="70"/>
      <c r="X8" s="70"/>
      <c r="Y8" s="850">
        <f t="shared" si="7"/>
        <v>0</v>
      </c>
      <c r="Z8" s="607">
        <f t="shared" si="8"/>
        <v>0</v>
      </c>
    </row>
    <row r="9" spans="1:26" ht="15">
      <c r="A9" s="14" t="str">
        <f t="shared" si="1"/>
        <v/>
      </c>
      <c r="C9" s="2" t="s">
        <v>887</v>
      </c>
      <c r="D9" s="167" t="s">
        <v>887</v>
      </c>
      <c r="E9" s="394">
        <v>-1077977.9950000001</v>
      </c>
      <c r="F9" s="167" t="s">
        <v>29</v>
      </c>
      <c r="G9" s="427" t="str">
        <f>VLOOKUP(F9,Factors!$B$3:$O$96,14,0)</f>
        <v>WYP</v>
      </c>
      <c r="H9" s="512" t="s">
        <v>1203</v>
      </c>
      <c r="I9" s="427">
        <v>360</v>
      </c>
      <c r="J9" s="477">
        <f>VLOOKUP(I9,Scenarios!$AU$11:$AZ$132,6,0)</f>
        <v>9.69575795422431E-3</v>
      </c>
      <c r="K9" s="605">
        <f>SUMIF('Accum Dep'!$GY$6:$GY$124,'JAM Inputs'!H9,'Accum Dep'!$HB$6:$HB$124)</f>
        <v>-12973956.767614275</v>
      </c>
      <c r="L9" s="604">
        <f t="shared" si="2"/>
        <v>-125792.34452735842</v>
      </c>
      <c r="M9" s="474">
        <f>VLOOKUP(G9,Factors!$B$3:$K$96,7,0)</f>
        <v>0</v>
      </c>
      <c r="N9" s="632">
        <v>-1077977.9950000001</v>
      </c>
      <c r="O9" s="633">
        <v>-178638.68088362933</v>
      </c>
      <c r="P9" s="634">
        <f t="shared" si="3"/>
        <v>-125792.34452735842</v>
      </c>
      <c r="Q9" s="635">
        <f t="shared" si="0"/>
        <v>52846.336356270913</v>
      </c>
      <c r="R9" s="70"/>
      <c r="S9" s="650">
        <f t="shared" si="4"/>
        <v>0</v>
      </c>
      <c r="T9" s="634">
        <f t="shared" si="5"/>
        <v>0</v>
      </c>
      <c r="U9" s="634">
        <f t="shared" si="6"/>
        <v>0</v>
      </c>
      <c r="V9" s="651">
        <f t="shared" si="9"/>
        <v>0</v>
      </c>
      <c r="W9" s="70"/>
      <c r="X9" s="70"/>
      <c r="Y9" s="850">
        <f t="shared" si="7"/>
        <v>0</v>
      </c>
      <c r="Z9" s="607">
        <f t="shared" si="8"/>
        <v>0</v>
      </c>
    </row>
    <row r="10" spans="1:26" ht="15">
      <c r="A10" s="14" t="str">
        <f t="shared" si="1"/>
        <v/>
      </c>
      <c r="C10" s="2" t="s">
        <v>888</v>
      </c>
      <c r="D10" s="167" t="s">
        <v>888</v>
      </c>
      <c r="E10" s="394">
        <v>-456084.18</v>
      </c>
      <c r="F10" s="167" t="s">
        <v>35</v>
      </c>
      <c r="G10" s="427" t="str">
        <f>VLOOKUP(F10,Factors!$B$3:$O$96,14,0)</f>
        <v>WYU</v>
      </c>
      <c r="H10" s="596" t="s">
        <v>1206</v>
      </c>
      <c r="I10" s="427">
        <v>360</v>
      </c>
      <c r="J10" s="477">
        <f>VLOOKUP(I10,Scenarios!$AU$11:$AZ$132,6,0)</f>
        <v>9.69575795422431E-3</v>
      </c>
      <c r="K10" s="605">
        <f>SUMIF('Accum Dep'!$GY$6:$GY$124,'JAM Inputs'!H10,'Accum Dep'!$HB$6:$HB$124)</f>
        <v>0</v>
      </c>
      <c r="L10" s="604">
        <f t="shared" si="2"/>
        <v>0</v>
      </c>
      <c r="M10" s="474">
        <f>VLOOKUP(G10,Factors!$B$3:$K$96,7,0)</f>
        <v>0</v>
      </c>
      <c r="N10" s="632">
        <v>-456084.18</v>
      </c>
      <c r="O10" s="633"/>
      <c r="P10" s="634">
        <f t="shared" si="3"/>
        <v>0</v>
      </c>
      <c r="Q10" s="635">
        <f t="shared" si="0"/>
        <v>0</v>
      </c>
      <c r="R10" s="70"/>
      <c r="S10" s="650">
        <f t="shared" si="4"/>
        <v>0</v>
      </c>
      <c r="T10" s="634">
        <f t="shared" si="5"/>
        <v>0</v>
      </c>
      <c r="U10" s="634">
        <f t="shared" si="6"/>
        <v>0</v>
      </c>
      <c r="V10" s="651">
        <f t="shared" si="9"/>
        <v>0</v>
      </c>
      <c r="W10" s="70"/>
      <c r="X10" s="70"/>
      <c r="Y10" s="850">
        <f t="shared" si="7"/>
        <v>0</v>
      </c>
      <c r="Z10" s="607">
        <f t="shared" si="8"/>
        <v>0</v>
      </c>
    </row>
    <row r="11" spans="1:26" ht="15">
      <c r="A11" s="14" t="str">
        <f t="shared" si="1"/>
        <v/>
      </c>
      <c r="C11" s="2" t="s">
        <v>889</v>
      </c>
      <c r="D11" s="167" t="s">
        <v>889</v>
      </c>
      <c r="E11" s="394">
        <v>-569166.30500000005</v>
      </c>
      <c r="F11" s="167" t="s">
        <v>22</v>
      </c>
      <c r="G11" s="427" t="str">
        <f>VLOOKUP(F11,Factors!$B$3:$O$96,14,0)</f>
        <v>CA</v>
      </c>
      <c r="H11" s="7" t="s">
        <v>1200</v>
      </c>
      <c r="I11" s="427">
        <v>361</v>
      </c>
      <c r="J11" s="477">
        <f>VLOOKUP(I11,Scenarios!$AU$11:$AZ$132,6,0)</f>
        <v>1.357219688853655E-2</v>
      </c>
      <c r="K11" s="605">
        <f>SUMIF('Accum Dep'!$GY$6:$GY$124,'JAM Inputs'!H11,'Accum Dep'!$HB$6:$HB$124)</f>
        <v>-7011080.3729836345</v>
      </c>
      <c r="L11" s="604">
        <f t="shared" si="2"/>
        <v>-95155.76322348816</v>
      </c>
      <c r="M11" s="474">
        <f>VLOOKUP(G11,Factors!$B$3:$K$96,7,0)</f>
        <v>0</v>
      </c>
      <c r="N11" s="632">
        <v>-569166.30500000005</v>
      </c>
      <c r="O11" s="633">
        <v>-102997.7981626735</v>
      </c>
      <c r="P11" s="634">
        <f t="shared" si="3"/>
        <v>-95155.76322348816</v>
      </c>
      <c r="Q11" s="635">
        <f t="shared" si="0"/>
        <v>7842.0349391853379</v>
      </c>
      <c r="R11" s="70"/>
      <c r="S11" s="650">
        <f t="shared" si="4"/>
        <v>0</v>
      </c>
      <c r="T11" s="634">
        <f t="shared" si="5"/>
        <v>0</v>
      </c>
      <c r="U11" s="634">
        <f t="shared" si="6"/>
        <v>0</v>
      </c>
      <c r="V11" s="651">
        <f t="shared" si="9"/>
        <v>0</v>
      </c>
      <c r="W11" s="70"/>
      <c r="X11" s="70"/>
      <c r="Y11" s="850">
        <f t="shared" si="7"/>
        <v>0</v>
      </c>
      <c r="Z11" s="607">
        <f t="shared" si="8"/>
        <v>0</v>
      </c>
    </row>
    <row r="12" spans="1:26" ht="15">
      <c r="A12" s="14" t="str">
        <f t="shared" si="1"/>
        <v/>
      </c>
      <c r="C12" s="2" t="s">
        <v>890</v>
      </c>
      <c r="D12" s="167" t="s">
        <v>890</v>
      </c>
      <c r="E12" s="394">
        <v>-460048.72</v>
      </c>
      <c r="F12" s="167" t="s">
        <v>33</v>
      </c>
      <c r="G12" s="427" t="str">
        <f>VLOOKUP(F12,Factors!$B$3:$O$96,14,0)</f>
        <v>ID</v>
      </c>
      <c r="H12" s="606" t="s">
        <v>1205</v>
      </c>
      <c r="I12" s="427">
        <v>361</v>
      </c>
      <c r="J12" s="477">
        <f>VLOOKUP(I12,Scenarios!$AU$11:$AZ$132,6,0)</f>
        <v>1.357219688853655E-2</v>
      </c>
      <c r="K12" s="605">
        <f>SUMIF('Accum Dep'!$GY$6:$GY$124,'JAM Inputs'!H12,'Accum Dep'!$HB$6:$HB$124)</f>
        <v>-8689370.180844605</v>
      </c>
      <c r="L12" s="604">
        <f t="shared" si="2"/>
        <v>-117933.84293180142</v>
      </c>
      <c r="M12" s="474">
        <f>VLOOKUP(G12,Factors!$B$3:$K$96,7,0)</f>
        <v>0</v>
      </c>
      <c r="N12" s="632">
        <v>-460048.72</v>
      </c>
      <c r="O12" s="633">
        <v>-126723.74905180093</v>
      </c>
      <c r="P12" s="634">
        <f t="shared" si="3"/>
        <v>-117933.84293180142</v>
      </c>
      <c r="Q12" s="635">
        <f t="shared" si="0"/>
        <v>8789.9061199995049</v>
      </c>
      <c r="R12" s="70"/>
      <c r="S12" s="650">
        <f t="shared" si="4"/>
        <v>0</v>
      </c>
      <c r="T12" s="634">
        <f t="shared" si="5"/>
        <v>0</v>
      </c>
      <c r="U12" s="634">
        <f t="shared" si="6"/>
        <v>0</v>
      </c>
      <c r="V12" s="651">
        <f t="shared" si="9"/>
        <v>0</v>
      </c>
      <c r="W12" s="70"/>
      <c r="X12" s="70"/>
      <c r="Y12" s="850">
        <f t="shared" si="7"/>
        <v>0</v>
      </c>
      <c r="Z12" s="607">
        <f t="shared" si="8"/>
        <v>0</v>
      </c>
    </row>
    <row r="13" spans="1:26" ht="15">
      <c r="A13" s="14" t="str">
        <f t="shared" si="1"/>
        <v/>
      </c>
      <c r="C13" s="2" t="s">
        <v>891</v>
      </c>
      <c r="D13" s="167" t="s">
        <v>891</v>
      </c>
      <c r="E13" s="394">
        <v>-3460602.64</v>
      </c>
      <c r="F13" s="167" t="s">
        <v>25</v>
      </c>
      <c r="G13" s="427" t="str">
        <f>VLOOKUP(F13,Factors!$B$3:$O$96,14,0)</f>
        <v>OR</v>
      </c>
      <c r="H13" s="454" t="s">
        <v>1201</v>
      </c>
      <c r="I13" s="427">
        <v>361</v>
      </c>
      <c r="J13" s="477">
        <f>VLOOKUP(I13,Scenarios!$AU$11:$AZ$132,6,0)</f>
        <v>1.357219688853655E-2</v>
      </c>
      <c r="K13" s="605">
        <f>SUMIF('Accum Dep'!$GY$6:$GY$124,'JAM Inputs'!H13,'Accum Dep'!$HB$6:$HB$124)</f>
        <v>-70702041.684788227</v>
      </c>
      <c r="L13" s="604">
        <f t="shared" si="2"/>
        <v>-959582.03016746417</v>
      </c>
      <c r="M13" s="474">
        <f>VLOOKUP(G13,Factors!$B$3:$K$96,7,0)</f>
        <v>0</v>
      </c>
      <c r="N13" s="632">
        <v>-3460602.64</v>
      </c>
      <c r="O13" s="633">
        <v>-1018439.8398827064</v>
      </c>
      <c r="P13" s="634">
        <f t="shared" si="3"/>
        <v>-959582.03016746417</v>
      </c>
      <c r="Q13" s="635">
        <f t="shared" si="0"/>
        <v>58857.809715242242</v>
      </c>
      <c r="R13" s="70"/>
      <c r="S13" s="650">
        <f t="shared" si="4"/>
        <v>0</v>
      </c>
      <c r="T13" s="634">
        <f t="shared" si="5"/>
        <v>0</v>
      </c>
      <c r="U13" s="634">
        <f t="shared" si="6"/>
        <v>0</v>
      </c>
      <c r="V13" s="651">
        <f t="shared" si="9"/>
        <v>0</v>
      </c>
      <c r="W13" s="70"/>
      <c r="X13" s="70"/>
      <c r="Y13" s="850">
        <f t="shared" si="7"/>
        <v>0</v>
      </c>
      <c r="Z13" s="607">
        <f t="shared" si="8"/>
        <v>0</v>
      </c>
    </row>
    <row r="14" spans="1:26" ht="15">
      <c r="A14" s="14" t="str">
        <f t="shared" si="1"/>
        <v/>
      </c>
      <c r="C14" s="2" t="s">
        <v>892</v>
      </c>
      <c r="D14" s="167" t="s">
        <v>892</v>
      </c>
      <c r="E14" s="394">
        <v>-7102670.4550000001</v>
      </c>
      <c r="F14" s="167" t="s">
        <v>31</v>
      </c>
      <c r="G14" s="427" t="str">
        <f>VLOOKUP(F14,Factors!$B$3:$O$96,14,0)</f>
        <v>UT</v>
      </c>
      <c r="H14" s="512" t="s">
        <v>1204</v>
      </c>
      <c r="I14" s="427">
        <v>361</v>
      </c>
      <c r="J14" s="477">
        <f>VLOOKUP(I14,Scenarios!$AU$11:$AZ$132,6,0)</f>
        <v>1.357219688853655E-2</v>
      </c>
      <c r="K14" s="605">
        <f>SUMIF('Accum Dep'!$GY$6:$GY$124,'JAM Inputs'!H14,'Accum Dep'!$HB$6:$HB$124)</f>
        <v>-49902635.002484918</v>
      </c>
      <c r="L14" s="604">
        <f t="shared" si="2"/>
        <v>-677288.38751050096</v>
      </c>
      <c r="M14" s="474">
        <f>VLOOKUP(G14,Factors!$B$3:$K$96,7,0)</f>
        <v>1</v>
      </c>
      <c r="N14" s="632">
        <v>-7102670.4550000001</v>
      </c>
      <c r="O14" s="633">
        <v>-663243.69846155855</v>
      </c>
      <c r="P14" s="634">
        <f t="shared" si="3"/>
        <v>-677288.38751050096</v>
      </c>
      <c r="Q14" s="635">
        <f t="shared" si="0"/>
        <v>-14044.689048942411</v>
      </c>
      <c r="R14" s="70"/>
      <c r="S14" s="650">
        <f t="shared" si="4"/>
        <v>-7102670.4550000001</v>
      </c>
      <c r="T14" s="634">
        <f t="shared" si="5"/>
        <v>-663243.69846155855</v>
      </c>
      <c r="U14" s="634">
        <f t="shared" si="6"/>
        <v>-677288.38751050096</v>
      </c>
      <c r="V14" s="651">
        <f t="shared" si="9"/>
        <v>-14044.689048942411</v>
      </c>
      <c r="W14" s="70"/>
      <c r="X14" s="70"/>
      <c r="Y14" s="850">
        <f t="shared" si="7"/>
        <v>-7102670.4550000001</v>
      </c>
      <c r="Z14" s="607">
        <f t="shared" si="8"/>
        <v>-7779958.8425105009</v>
      </c>
    </row>
    <row r="15" spans="1:26" ht="15">
      <c r="A15" s="14" t="str">
        <f t="shared" si="1"/>
        <v/>
      </c>
      <c r="C15" s="2" t="s">
        <v>893</v>
      </c>
      <c r="D15" s="167" t="s">
        <v>893</v>
      </c>
      <c r="E15" s="394">
        <v>-606801.59</v>
      </c>
      <c r="F15" s="167" t="s">
        <v>27</v>
      </c>
      <c r="G15" s="427" t="str">
        <f>VLOOKUP(F15,Factors!$B$3:$O$96,14,0)</f>
        <v>WA</v>
      </c>
      <c r="H15" s="512" t="s">
        <v>1202</v>
      </c>
      <c r="I15" s="427">
        <v>361</v>
      </c>
      <c r="J15" s="477">
        <f>VLOOKUP(I15,Scenarios!$AU$11:$AZ$132,6,0)</f>
        <v>1.357219688853655E-2</v>
      </c>
      <c r="K15" s="605">
        <f>SUMIF('Accum Dep'!$GY$6:$GY$124,'JAM Inputs'!H15,'Accum Dep'!$HB$6:$HB$124)</f>
        <v>-9705577.300797075</v>
      </c>
      <c r="L15" s="604">
        <f t="shared" si="2"/>
        <v>-131726.00604332902</v>
      </c>
      <c r="M15" s="474">
        <f>VLOOKUP(G15,Factors!$B$3:$K$96,7,0)</f>
        <v>0</v>
      </c>
      <c r="N15" s="632">
        <v>-606801.59</v>
      </c>
      <c r="O15" s="633">
        <v>-148855.69366803413</v>
      </c>
      <c r="P15" s="634">
        <f t="shared" si="3"/>
        <v>-131726.00604332902</v>
      </c>
      <c r="Q15" s="635">
        <f t="shared" si="0"/>
        <v>17129.687624705111</v>
      </c>
      <c r="R15" s="70"/>
      <c r="S15" s="650">
        <f t="shared" si="4"/>
        <v>0</v>
      </c>
      <c r="T15" s="634">
        <f t="shared" si="5"/>
        <v>0</v>
      </c>
      <c r="U15" s="634">
        <f t="shared" si="6"/>
        <v>0</v>
      </c>
      <c r="V15" s="651">
        <f t="shared" si="9"/>
        <v>0</v>
      </c>
      <c r="W15" s="70"/>
      <c r="X15" s="70"/>
      <c r="Y15" s="850">
        <f t="shared" si="7"/>
        <v>0</v>
      </c>
      <c r="Z15" s="607">
        <f t="shared" si="8"/>
        <v>0</v>
      </c>
    </row>
    <row r="16" spans="1:26" ht="15">
      <c r="A16" s="14" t="str">
        <f t="shared" si="1"/>
        <v/>
      </c>
      <c r="C16" s="2" t="s">
        <v>894</v>
      </c>
      <c r="D16" s="167" t="s">
        <v>894</v>
      </c>
      <c r="E16" s="394">
        <v>-2203893.0049999999</v>
      </c>
      <c r="F16" s="167" t="s">
        <v>29</v>
      </c>
      <c r="G16" s="427" t="str">
        <f>VLOOKUP(F16,Factors!$B$3:$O$96,14,0)</f>
        <v>WYP</v>
      </c>
      <c r="H16" s="512" t="s">
        <v>1203</v>
      </c>
      <c r="I16" s="427">
        <v>361</v>
      </c>
      <c r="J16" s="477">
        <f>VLOOKUP(I16,Scenarios!$AU$11:$AZ$132,6,0)</f>
        <v>1.357219688853655E-2</v>
      </c>
      <c r="K16" s="605">
        <f>SUMIF('Accum Dep'!$GY$6:$GY$124,'JAM Inputs'!H16,'Accum Dep'!$HB$6:$HB$124)</f>
        <v>-12973956.767614275</v>
      </c>
      <c r="L16" s="604">
        <f t="shared" si="2"/>
        <v>-176085.09567342218</v>
      </c>
      <c r="M16" s="474">
        <f>VLOOKUP(G16,Factors!$B$3:$K$96,7,0)</f>
        <v>0</v>
      </c>
      <c r="N16" s="632">
        <v>-2203893.0049999999</v>
      </c>
      <c r="O16" s="633">
        <v>-250059.80556731386</v>
      </c>
      <c r="P16" s="634">
        <f t="shared" si="3"/>
        <v>-176085.09567342218</v>
      </c>
      <c r="Q16" s="635">
        <f t="shared" si="0"/>
        <v>73974.709893891675</v>
      </c>
      <c r="R16" s="70"/>
      <c r="S16" s="650">
        <f t="shared" si="4"/>
        <v>0</v>
      </c>
      <c r="T16" s="634">
        <f t="shared" si="5"/>
        <v>0</v>
      </c>
      <c r="U16" s="634">
        <f t="shared" si="6"/>
        <v>0</v>
      </c>
      <c r="V16" s="651">
        <f t="shared" si="9"/>
        <v>0</v>
      </c>
      <c r="W16" s="70"/>
      <c r="X16" s="70"/>
      <c r="Y16" s="850">
        <f t="shared" si="7"/>
        <v>0</v>
      </c>
      <c r="Z16" s="607">
        <f t="shared" si="8"/>
        <v>0</v>
      </c>
    </row>
    <row r="17" spans="1:26" ht="15">
      <c r="A17" s="14" t="str">
        <f t="shared" si="1"/>
        <v/>
      </c>
      <c r="C17" s="2" t="s">
        <v>895</v>
      </c>
      <c r="D17" s="167" t="s">
        <v>895</v>
      </c>
      <c r="E17" s="394">
        <v>-72484.184999999998</v>
      </c>
      <c r="F17" s="167" t="s">
        <v>35</v>
      </c>
      <c r="G17" s="427" t="str">
        <f>VLOOKUP(F17,Factors!$B$3:$O$96,14,0)</f>
        <v>WYU</v>
      </c>
      <c r="H17" s="596" t="s">
        <v>1206</v>
      </c>
      <c r="I17" s="427">
        <v>361</v>
      </c>
      <c r="J17" s="477">
        <f>VLOOKUP(I17,Scenarios!$AU$11:$AZ$132,6,0)</f>
        <v>1.357219688853655E-2</v>
      </c>
      <c r="K17" s="605">
        <f>SUMIF('Accum Dep'!$GY$6:$GY$124,'JAM Inputs'!H17,'Accum Dep'!$HB$6:$HB$124)</f>
        <v>0</v>
      </c>
      <c r="L17" s="604">
        <f t="shared" si="2"/>
        <v>0</v>
      </c>
      <c r="M17" s="474">
        <f>VLOOKUP(G17,Factors!$B$3:$K$96,7,0)</f>
        <v>0</v>
      </c>
      <c r="N17" s="632">
        <v>-72484.184999999998</v>
      </c>
      <c r="O17" s="633"/>
      <c r="P17" s="634">
        <f t="shared" si="3"/>
        <v>0</v>
      </c>
      <c r="Q17" s="635">
        <f t="shared" si="0"/>
        <v>0</v>
      </c>
      <c r="R17" s="70"/>
      <c r="S17" s="650">
        <f t="shared" si="4"/>
        <v>0</v>
      </c>
      <c r="T17" s="634">
        <f t="shared" si="5"/>
        <v>0</v>
      </c>
      <c r="U17" s="634">
        <f t="shared" si="6"/>
        <v>0</v>
      </c>
      <c r="V17" s="651">
        <f t="shared" si="9"/>
        <v>0</v>
      </c>
      <c r="W17" s="70"/>
      <c r="X17" s="70"/>
      <c r="Y17" s="850">
        <f t="shared" si="7"/>
        <v>0</v>
      </c>
      <c r="Z17" s="607">
        <f t="shared" si="8"/>
        <v>0</v>
      </c>
    </row>
    <row r="18" spans="1:26" ht="15">
      <c r="A18" s="14" t="str">
        <f t="shared" si="1"/>
        <v/>
      </c>
      <c r="C18" s="2" t="s">
        <v>896</v>
      </c>
      <c r="D18" s="167" t="s">
        <v>896</v>
      </c>
      <c r="E18" s="394">
        <v>-4282923.9749999996</v>
      </c>
      <c r="F18" s="167" t="s">
        <v>22</v>
      </c>
      <c r="G18" s="427" t="str">
        <f>VLOOKUP(F18,Factors!$B$3:$O$96,14,0)</f>
        <v>CA</v>
      </c>
      <c r="H18" s="7" t="s">
        <v>1200</v>
      </c>
      <c r="I18" s="427">
        <v>362</v>
      </c>
      <c r="J18" s="477">
        <f>VLOOKUP(I18,Scenarios!$AU$11:$AZ$132,6,0)</f>
        <v>0.1492316979083273</v>
      </c>
      <c r="K18" s="605">
        <f>SUMIF('Accum Dep'!$GY$6:$GY$124,'JAM Inputs'!H18,'Accum Dep'!$HB$6:$HB$124)</f>
        <v>-7011080.3729836345</v>
      </c>
      <c r="L18" s="604">
        <f t="shared" si="2"/>
        <v>-1046275.4282320964</v>
      </c>
      <c r="M18" s="474">
        <f>VLOOKUP(G18,Factors!$B$3:$K$96,7,0)</f>
        <v>0</v>
      </c>
      <c r="N18" s="632">
        <v>-4282923.9749999996</v>
      </c>
      <c r="O18" s="633">
        <v>-1132501.7185403004</v>
      </c>
      <c r="P18" s="634">
        <f t="shared" si="3"/>
        <v>-1046275.4282320964</v>
      </c>
      <c r="Q18" s="635">
        <f t="shared" si="0"/>
        <v>86226.290308204014</v>
      </c>
      <c r="R18" s="70"/>
      <c r="S18" s="650">
        <f t="shared" si="4"/>
        <v>0</v>
      </c>
      <c r="T18" s="634">
        <f t="shared" si="5"/>
        <v>0</v>
      </c>
      <c r="U18" s="634">
        <f t="shared" si="6"/>
        <v>0</v>
      </c>
      <c r="V18" s="651">
        <f t="shared" si="9"/>
        <v>0</v>
      </c>
      <c r="W18" s="70"/>
      <c r="X18" s="70"/>
      <c r="Y18" s="850">
        <f t="shared" si="7"/>
        <v>0</v>
      </c>
      <c r="Z18" s="607">
        <f t="shared" si="8"/>
        <v>0</v>
      </c>
    </row>
    <row r="19" spans="1:26" ht="15">
      <c r="A19" s="14" t="str">
        <f t="shared" si="1"/>
        <v/>
      </c>
      <c r="C19" s="2" t="s">
        <v>897</v>
      </c>
      <c r="D19" s="167" t="s">
        <v>897</v>
      </c>
      <c r="E19" s="394">
        <v>-9392745.9499999899</v>
      </c>
      <c r="F19" s="167" t="s">
        <v>33</v>
      </c>
      <c r="G19" s="427" t="str">
        <f>VLOOKUP(F19,Factors!$B$3:$O$96,14,0)</f>
        <v>ID</v>
      </c>
      <c r="H19" s="606" t="s">
        <v>1205</v>
      </c>
      <c r="I19" s="427">
        <v>362</v>
      </c>
      <c r="J19" s="477">
        <f>VLOOKUP(I19,Scenarios!$AU$11:$AZ$132,6,0)</f>
        <v>0.1492316979083273</v>
      </c>
      <c r="K19" s="605">
        <f>SUMIF('Accum Dep'!$GY$6:$GY$124,'JAM Inputs'!H19,'Accum Dep'!$HB$6:$HB$124)</f>
        <v>-8689370.180844605</v>
      </c>
      <c r="L19" s="604">
        <f t="shared" si="2"/>
        <v>-1296729.4658414295</v>
      </c>
      <c r="M19" s="474">
        <f>VLOOKUP(G19,Factors!$B$3:$K$96,7,0)</f>
        <v>0</v>
      </c>
      <c r="N19" s="632">
        <v>-9392745.9499999899</v>
      </c>
      <c r="O19" s="633">
        <v>-1393377.976433716</v>
      </c>
      <c r="P19" s="634">
        <f t="shared" si="3"/>
        <v>-1296729.4658414295</v>
      </c>
      <c r="Q19" s="635">
        <f t="shared" si="0"/>
        <v>96648.510592286475</v>
      </c>
      <c r="R19" s="70"/>
      <c r="S19" s="650">
        <f t="shared" si="4"/>
        <v>0</v>
      </c>
      <c r="T19" s="634">
        <f t="shared" si="5"/>
        <v>0</v>
      </c>
      <c r="U19" s="634">
        <f t="shared" si="6"/>
        <v>0</v>
      </c>
      <c r="V19" s="651">
        <f t="shared" si="9"/>
        <v>0</v>
      </c>
      <c r="W19" s="70"/>
      <c r="X19" s="70"/>
      <c r="Y19" s="850">
        <f t="shared" si="7"/>
        <v>0</v>
      </c>
      <c r="Z19" s="607">
        <f t="shared" si="8"/>
        <v>0</v>
      </c>
    </row>
    <row r="20" spans="1:26" ht="15">
      <c r="A20" s="14" t="str">
        <f t="shared" si="1"/>
        <v/>
      </c>
      <c r="C20" s="2" t="s">
        <v>898</v>
      </c>
      <c r="D20" s="167" t="s">
        <v>898</v>
      </c>
      <c r="E20" s="394">
        <v>-56800363.644999899</v>
      </c>
      <c r="F20" s="167" t="s">
        <v>25</v>
      </c>
      <c r="G20" s="427" t="str">
        <f>VLOOKUP(F20,Factors!$B$3:$O$96,14,0)</f>
        <v>OR</v>
      </c>
      <c r="H20" s="454" t="s">
        <v>1201</v>
      </c>
      <c r="I20" s="427">
        <v>362</v>
      </c>
      <c r="J20" s="477">
        <f>VLOOKUP(I20,Scenarios!$AU$11:$AZ$132,6,0)</f>
        <v>0.1492316979083273</v>
      </c>
      <c r="K20" s="605">
        <f>SUMIF('Accum Dep'!$GY$6:$GY$124,'JAM Inputs'!H20,'Accum Dep'!$HB$6:$HB$124)</f>
        <v>-70702041.684788227</v>
      </c>
      <c r="L20" s="604">
        <f t="shared" si="2"/>
        <v>-10550985.72620628</v>
      </c>
      <c r="M20" s="474">
        <f>VLOOKUP(G20,Factors!$B$3:$K$96,7,0)</f>
        <v>0</v>
      </c>
      <c r="N20" s="632">
        <v>-56800363.644999899</v>
      </c>
      <c r="O20" s="633">
        <v>-11198150.732071292</v>
      </c>
      <c r="P20" s="634">
        <f t="shared" si="3"/>
        <v>-10550985.72620628</v>
      </c>
      <c r="Q20" s="635">
        <f t="shared" si="0"/>
        <v>647165.00586501136</v>
      </c>
      <c r="R20" s="70"/>
      <c r="S20" s="650">
        <f t="shared" si="4"/>
        <v>0</v>
      </c>
      <c r="T20" s="634">
        <f t="shared" si="5"/>
        <v>0</v>
      </c>
      <c r="U20" s="634">
        <f t="shared" si="6"/>
        <v>0</v>
      </c>
      <c r="V20" s="651">
        <f t="shared" si="9"/>
        <v>0</v>
      </c>
      <c r="W20" s="70"/>
      <c r="X20" s="70"/>
      <c r="Y20" s="850">
        <f t="shared" si="7"/>
        <v>0</v>
      </c>
      <c r="Z20" s="607">
        <f t="shared" si="8"/>
        <v>0</v>
      </c>
    </row>
    <row r="21" spans="1:26" ht="15">
      <c r="A21" s="14" t="str">
        <f t="shared" si="1"/>
        <v/>
      </c>
      <c r="C21" s="2" t="s">
        <v>899</v>
      </c>
      <c r="D21" s="167" t="s">
        <v>899</v>
      </c>
      <c r="E21" s="394">
        <v>-85956977.86500001</v>
      </c>
      <c r="F21" s="167" t="s">
        <v>31</v>
      </c>
      <c r="G21" s="427" t="str">
        <f>VLOOKUP(F21,Factors!$B$3:$O$96,14,0)</f>
        <v>UT</v>
      </c>
      <c r="H21" s="512" t="s">
        <v>1204</v>
      </c>
      <c r="I21" s="427">
        <v>362</v>
      </c>
      <c r="J21" s="477">
        <f>VLOOKUP(I21,Scenarios!$AU$11:$AZ$132,6,0)</f>
        <v>0.1492316979083273</v>
      </c>
      <c r="K21" s="605">
        <f>SUMIF('Accum Dep'!$GY$6:$GY$124,'JAM Inputs'!H21,'Accum Dep'!$HB$6:$HB$124)</f>
        <v>-49902635.002484918</v>
      </c>
      <c r="L21" s="604">
        <f t="shared" si="2"/>
        <v>-7447054.9515203489</v>
      </c>
      <c r="M21" s="474">
        <f>VLOOKUP(G21,Factors!$B$3:$K$96,7,0)</f>
        <v>1</v>
      </c>
      <c r="N21" s="632">
        <v>-85956977.86500001</v>
      </c>
      <c r="O21" s="633">
        <v>-7292628.0145564126</v>
      </c>
      <c r="P21" s="634">
        <f t="shared" si="3"/>
        <v>-7447054.9515203489</v>
      </c>
      <c r="Q21" s="635">
        <f t="shared" si="0"/>
        <v>-154426.93696393631</v>
      </c>
      <c r="R21" s="70"/>
      <c r="S21" s="650">
        <f t="shared" si="4"/>
        <v>-85956977.86500001</v>
      </c>
      <c r="T21" s="634">
        <f t="shared" si="5"/>
        <v>-7292628.0145564126</v>
      </c>
      <c r="U21" s="634">
        <f t="shared" si="6"/>
        <v>-7447054.9515203489</v>
      </c>
      <c r="V21" s="651">
        <f t="shared" si="9"/>
        <v>-154426.93696393631</v>
      </c>
      <c r="W21" s="70"/>
      <c r="X21" s="70"/>
      <c r="Y21" s="850">
        <f t="shared" si="7"/>
        <v>-85956977.86500001</v>
      </c>
      <c r="Z21" s="607">
        <f t="shared" si="8"/>
        <v>-93404032.816520363</v>
      </c>
    </row>
    <row r="22" spans="1:26" ht="15">
      <c r="A22" s="14" t="str">
        <f t="shared" si="1"/>
        <v/>
      </c>
      <c r="C22" s="2" t="s">
        <v>900</v>
      </c>
      <c r="D22" s="167" t="s">
        <v>900</v>
      </c>
      <c r="E22" s="394">
        <v>-14894911.895</v>
      </c>
      <c r="F22" s="167" t="s">
        <v>27</v>
      </c>
      <c r="G22" s="427" t="str">
        <f>VLOOKUP(F22,Factors!$B$3:$O$96,14,0)</f>
        <v>WA</v>
      </c>
      <c r="H22" s="512" t="s">
        <v>1202</v>
      </c>
      <c r="I22" s="427">
        <v>362</v>
      </c>
      <c r="J22" s="477">
        <f>VLOOKUP(I22,Scenarios!$AU$11:$AZ$132,6,0)</f>
        <v>0.1492316979083273</v>
      </c>
      <c r="K22" s="605">
        <f>SUMIF('Accum Dep'!$GY$6:$GY$124,'JAM Inputs'!H22,'Accum Dep'!$HB$6:$HB$124)</f>
        <v>-9705577.300797075</v>
      </c>
      <c r="L22" s="604">
        <f t="shared" si="2"/>
        <v>-1448379.7797784677</v>
      </c>
      <c r="M22" s="474">
        <f>VLOOKUP(G22,Factors!$B$3:$K$96,7,0)</f>
        <v>0</v>
      </c>
      <c r="N22" s="632">
        <v>-14894911.895</v>
      </c>
      <c r="O22" s="633">
        <v>-1636727.5019540221</v>
      </c>
      <c r="P22" s="634">
        <f t="shared" si="3"/>
        <v>-1448379.7797784677</v>
      </c>
      <c r="Q22" s="635">
        <f t="shared" si="0"/>
        <v>188347.72217555437</v>
      </c>
      <c r="R22" s="70"/>
      <c r="S22" s="650">
        <f t="shared" si="4"/>
        <v>0</v>
      </c>
      <c r="T22" s="634">
        <f t="shared" si="5"/>
        <v>0</v>
      </c>
      <c r="U22" s="634">
        <f t="shared" si="6"/>
        <v>0</v>
      </c>
      <c r="V22" s="651">
        <f t="shared" si="9"/>
        <v>0</v>
      </c>
      <c r="W22" s="70"/>
      <c r="X22" s="70"/>
      <c r="Y22" s="850">
        <f t="shared" si="7"/>
        <v>0</v>
      </c>
      <c r="Z22" s="607">
        <f t="shared" si="8"/>
        <v>0</v>
      </c>
    </row>
    <row r="23" spans="1:26" ht="15">
      <c r="A23" s="14" t="str">
        <f t="shared" si="1"/>
        <v/>
      </c>
      <c r="C23" s="2" t="s">
        <v>901</v>
      </c>
      <c r="D23" s="167" t="s">
        <v>901</v>
      </c>
      <c r="E23" s="394">
        <v>-39102438.5</v>
      </c>
      <c r="F23" s="167" t="s">
        <v>29</v>
      </c>
      <c r="G23" s="427" t="str">
        <f>VLOOKUP(F23,Factors!$B$3:$O$96,14,0)</f>
        <v>WYP</v>
      </c>
      <c r="H23" s="512" t="s">
        <v>1203</v>
      </c>
      <c r="I23" s="427">
        <v>362</v>
      </c>
      <c r="J23" s="477">
        <f>VLOOKUP(I23,Scenarios!$AU$11:$AZ$132,6,0)</f>
        <v>0.1492316979083273</v>
      </c>
      <c r="K23" s="605">
        <f>SUMIF('Accum Dep'!$GY$6:$GY$124,'JAM Inputs'!H23,'Accum Dep'!$HB$6:$HB$124)</f>
        <v>-12973956.767614275</v>
      </c>
      <c r="L23" s="604">
        <f t="shared" si="2"/>
        <v>-1936125.597020312</v>
      </c>
      <c r="M23" s="474">
        <f>VLOOKUP(G23,Factors!$B$3:$K$96,7,0)</f>
        <v>0</v>
      </c>
      <c r="N23" s="632">
        <v>-39102438.5</v>
      </c>
      <c r="O23" s="633">
        <v>-2749506.927279789</v>
      </c>
      <c r="P23" s="634">
        <f t="shared" si="3"/>
        <v>-1936125.597020312</v>
      </c>
      <c r="Q23" s="635">
        <f t="shared" si="0"/>
        <v>813381.33025947702</v>
      </c>
      <c r="R23" s="70"/>
      <c r="S23" s="650">
        <f t="shared" si="4"/>
        <v>0</v>
      </c>
      <c r="T23" s="634">
        <f t="shared" si="5"/>
        <v>0</v>
      </c>
      <c r="U23" s="634">
        <f t="shared" si="6"/>
        <v>0</v>
      </c>
      <c r="V23" s="651">
        <f t="shared" si="9"/>
        <v>0</v>
      </c>
      <c r="W23" s="70"/>
      <c r="X23" s="70"/>
      <c r="Y23" s="850">
        <f t="shared" si="7"/>
        <v>0</v>
      </c>
      <c r="Z23" s="607">
        <f t="shared" si="8"/>
        <v>0</v>
      </c>
    </row>
    <row r="24" spans="1:26" ht="15">
      <c r="A24" s="14" t="str">
        <f t="shared" si="1"/>
        <v/>
      </c>
      <c r="C24" s="2" t="s">
        <v>902</v>
      </c>
      <c r="D24" s="167" t="s">
        <v>902</v>
      </c>
      <c r="E24" s="394">
        <v>-2440478.7999999998</v>
      </c>
      <c r="F24" s="167" t="s">
        <v>35</v>
      </c>
      <c r="G24" s="427" t="str">
        <f>VLOOKUP(F24,Factors!$B$3:$O$96,14,0)</f>
        <v>WYU</v>
      </c>
      <c r="H24" s="596" t="s">
        <v>1206</v>
      </c>
      <c r="I24" s="427">
        <v>362</v>
      </c>
      <c r="J24" s="477">
        <f>VLOOKUP(I24,Scenarios!$AU$11:$AZ$132,6,0)</f>
        <v>0.1492316979083273</v>
      </c>
      <c r="K24" s="605">
        <f>SUMIF('Accum Dep'!$GY$6:$GY$124,'JAM Inputs'!H24,'Accum Dep'!$HB$6:$HB$124)</f>
        <v>0</v>
      </c>
      <c r="L24" s="604">
        <f t="shared" si="2"/>
        <v>0</v>
      </c>
      <c r="M24" s="474">
        <f>VLOOKUP(G24,Factors!$B$3:$K$96,7,0)</f>
        <v>0</v>
      </c>
      <c r="N24" s="632">
        <v>-2440478.7999999998</v>
      </c>
      <c r="O24" s="633"/>
      <c r="P24" s="634">
        <f t="shared" si="3"/>
        <v>0</v>
      </c>
      <c r="Q24" s="635">
        <f t="shared" si="0"/>
        <v>0</v>
      </c>
      <c r="R24" s="70"/>
      <c r="S24" s="650">
        <f t="shared" si="4"/>
        <v>0</v>
      </c>
      <c r="T24" s="634">
        <f t="shared" si="5"/>
        <v>0</v>
      </c>
      <c r="U24" s="634">
        <f t="shared" si="6"/>
        <v>0</v>
      </c>
      <c r="V24" s="651">
        <f t="shared" si="9"/>
        <v>0</v>
      </c>
      <c r="W24" s="70"/>
      <c r="X24" s="70"/>
      <c r="Y24" s="850">
        <f t="shared" si="7"/>
        <v>0</v>
      </c>
      <c r="Z24" s="607">
        <f t="shared" si="8"/>
        <v>0</v>
      </c>
    </row>
    <row r="25" spans="1:26" ht="15">
      <c r="A25" s="14" t="str">
        <f t="shared" si="1"/>
        <v/>
      </c>
      <c r="C25" s="2" t="s">
        <v>903</v>
      </c>
      <c r="D25" s="167" t="s">
        <v>903</v>
      </c>
      <c r="E25" s="394">
        <v>0</v>
      </c>
      <c r="F25" s="167" t="s">
        <v>22</v>
      </c>
      <c r="G25" s="427" t="str">
        <f>VLOOKUP(F25,Factors!$B$3:$O$96,14,0)</f>
        <v>CA</v>
      </c>
      <c r="H25" s="7" t="s">
        <v>1200</v>
      </c>
      <c r="I25" s="427">
        <v>363</v>
      </c>
      <c r="J25" s="477">
        <f>VLOOKUP(I25,Scenarios!$AU$11:$AZ$132,6,0)</f>
        <v>5.9237039482598486E-6</v>
      </c>
      <c r="K25" s="605">
        <f>SUMIF('Accum Dep'!$GY$6:$GY$124,'JAM Inputs'!H25,'Accum Dep'!$HB$6:$HB$124)</f>
        <v>-7011080.3729836345</v>
      </c>
      <c r="L25" s="604">
        <f t="shared" si="2"/>
        <v>-41.531564487010286</v>
      </c>
      <c r="M25" s="474">
        <f>VLOOKUP(G25,Factors!$B$3:$K$96,7,0)</f>
        <v>0</v>
      </c>
      <c r="N25" s="632">
        <v>0</v>
      </c>
      <c r="O25" s="633">
        <v>-44.954289172862737</v>
      </c>
      <c r="P25" s="634">
        <f t="shared" si="3"/>
        <v>-41.531564487010286</v>
      </c>
      <c r="Q25" s="635">
        <f t="shared" si="0"/>
        <v>3.4227246858524509</v>
      </c>
      <c r="R25" s="70"/>
      <c r="S25" s="650">
        <f t="shared" si="4"/>
        <v>0</v>
      </c>
      <c r="T25" s="634">
        <f t="shared" si="5"/>
        <v>0</v>
      </c>
      <c r="U25" s="634">
        <f t="shared" si="6"/>
        <v>0</v>
      </c>
      <c r="V25" s="651">
        <f t="shared" si="9"/>
        <v>0</v>
      </c>
      <c r="W25" s="70"/>
      <c r="X25" s="70"/>
      <c r="Y25" s="850">
        <f t="shared" si="7"/>
        <v>0</v>
      </c>
      <c r="Z25" s="607">
        <f t="shared" si="8"/>
        <v>0</v>
      </c>
    </row>
    <row r="26" spans="1:26" ht="15">
      <c r="A26" s="14" t="str">
        <f t="shared" si="1"/>
        <v/>
      </c>
      <c r="C26" s="2" t="s">
        <v>904</v>
      </c>
      <c r="D26" s="167" t="s">
        <v>904</v>
      </c>
      <c r="E26" s="394">
        <v>0</v>
      </c>
      <c r="F26" s="167" t="s">
        <v>33</v>
      </c>
      <c r="G26" s="427" t="str">
        <f>VLOOKUP(F26,Factors!$B$3:$O$96,14,0)</f>
        <v>ID</v>
      </c>
      <c r="H26" s="606" t="s">
        <v>1205</v>
      </c>
      <c r="I26" s="427">
        <v>363</v>
      </c>
      <c r="J26" s="477">
        <f>VLOOKUP(I26,Scenarios!$AU$11:$AZ$132,6,0)</f>
        <v>5.9237039482598486E-6</v>
      </c>
      <c r="K26" s="605">
        <f>SUMIF('Accum Dep'!$GY$6:$GY$124,'JAM Inputs'!H26,'Accum Dep'!$HB$6:$HB$124)</f>
        <v>-8689370.180844605</v>
      </c>
      <c r="L26" s="604">
        <f t="shared" si="2"/>
        <v>-51.473256448160583</v>
      </c>
      <c r="M26" s="474">
        <f>VLOOKUP(G26,Factors!$B$3:$K$96,7,0)</f>
        <v>0</v>
      </c>
      <c r="N26" s="632">
        <v>0</v>
      </c>
      <c r="O26" s="633">
        <v>-55.309687794942263</v>
      </c>
      <c r="P26" s="634">
        <f t="shared" si="3"/>
        <v>-51.473256448160583</v>
      </c>
      <c r="Q26" s="635">
        <f t="shared" si="0"/>
        <v>3.83643134678168</v>
      </c>
      <c r="R26" s="70"/>
      <c r="S26" s="650">
        <f t="shared" si="4"/>
        <v>0</v>
      </c>
      <c r="T26" s="634">
        <f t="shared" si="5"/>
        <v>0</v>
      </c>
      <c r="U26" s="634">
        <f t="shared" si="6"/>
        <v>0</v>
      </c>
      <c r="V26" s="651">
        <f t="shared" si="9"/>
        <v>0</v>
      </c>
      <c r="W26" s="70"/>
      <c r="X26" s="70"/>
      <c r="Y26" s="850">
        <f t="shared" si="7"/>
        <v>0</v>
      </c>
      <c r="Z26" s="607">
        <f t="shared" si="8"/>
        <v>0</v>
      </c>
    </row>
    <row r="27" spans="1:26" ht="15">
      <c r="A27" s="14" t="str">
        <f t="shared" si="1"/>
        <v/>
      </c>
      <c r="C27" s="2" t="s">
        <v>905</v>
      </c>
      <c r="D27" s="167" t="s">
        <v>905</v>
      </c>
      <c r="E27" s="394">
        <v>0</v>
      </c>
      <c r="F27" s="167" t="s">
        <v>25</v>
      </c>
      <c r="G27" s="427" t="str">
        <f>VLOOKUP(F27,Factors!$B$3:$O$96,14,0)</f>
        <v>OR</v>
      </c>
      <c r="H27" s="454" t="s">
        <v>1201</v>
      </c>
      <c r="I27" s="427">
        <v>363</v>
      </c>
      <c r="J27" s="477">
        <f>VLOOKUP(I27,Scenarios!$AU$11:$AZ$132,6,0)</f>
        <v>5.9237039482598486E-6</v>
      </c>
      <c r="K27" s="605">
        <f>SUMIF('Accum Dep'!$GY$6:$GY$124,'JAM Inputs'!H27,'Accum Dep'!$HB$6:$HB$124)</f>
        <v>-70702041.684788227</v>
      </c>
      <c r="L27" s="604">
        <f t="shared" si="2"/>
        <v>-418.81796347821239</v>
      </c>
      <c r="M27" s="474">
        <f>VLOOKUP(G27,Factors!$B$3:$K$96,7,0)</f>
        <v>0</v>
      </c>
      <c r="N27" s="632">
        <v>0</v>
      </c>
      <c r="O27" s="633">
        <v>-444.50696892511922</v>
      </c>
      <c r="P27" s="634">
        <f t="shared" si="3"/>
        <v>-418.81796347821239</v>
      </c>
      <c r="Q27" s="635">
        <f t="shared" si="0"/>
        <v>25.689005446906833</v>
      </c>
      <c r="R27" s="70"/>
      <c r="S27" s="650">
        <f t="shared" si="4"/>
        <v>0</v>
      </c>
      <c r="T27" s="634">
        <f t="shared" si="5"/>
        <v>0</v>
      </c>
      <c r="U27" s="634">
        <f t="shared" si="6"/>
        <v>0</v>
      </c>
      <c r="V27" s="651">
        <f t="shared" si="9"/>
        <v>0</v>
      </c>
      <c r="W27" s="70"/>
      <c r="X27" s="70"/>
      <c r="Y27" s="850">
        <f t="shared" si="7"/>
        <v>0</v>
      </c>
      <c r="Z27" s="607">
        <f t="shared" si="8"/>
        <v>0</v>
      </c>
    </row>
    <row r="28" spans="1:26" ht="15">
      <c r="A28" s="14" t="str">
        <f t="shared" si="1"/>
        <v/>
      </c>
      <c r="C28" s="2" t="s">
        <v>908</v>
      </c>
      <c r="D28" s="2" t="s">
        <v>908</v>
      </c>
      <c r="E28" s="394">
        <v>-19399.16</v>
      </c>
      <c r="F28" s="167" t="s">
        <v>31</v>
      </c>
      <c r="G28" s="427" t="str">
        <f>VLOOKUP(F28,Factors!$B$3:$O$96,14,0)</f>
        <v>UT</v>
      </c>
      <c r="H28" s="512" t="s">
        <v>1204</v>
      </c>
      <c r="I28" s="427">
        <v>363</v>
      </c>
      <c r="J28" s="477">
        <f>VLOOKUP(I28,Scenarios!$AU$11:$AZ$132,6,0)</f>
        <v>5.9237039482598486E-6</v>
      </c>
      <c r="K28" s="605">
        <f>SUMIF('Accum Dep'!$GY$6:$GY$124,'JAM Inputs'!H28,'Accum Dep'!$HB$6:$HB$124)</f>
        <v>-49902635.002484918</v>
      </c>
      <c r="L28" s="604">
        <f t="shared" si="2"/>
        <v>-295.60843599279002</v>
      </c>
      <c r="M28" s="474">
        <f>VLOOKUP(G28,Factors!$B$3:$K$96,7,0)</f>
        <v>1</v>
      </c>
      <c r="N28" s="632">
        <v>-19399.16</v>
      </c>
      <c r="O28" s="633">
        <v>-289.47850871170465</v>
      </c>
      <c r="P28" s="634">
        <f t="shared" si="3"/>
        <v>-295.60843599279002</v>
      </c>
      <c r="Q28" s="635">
        <f t="shared" si="0"/>
        <v>-6.1299272810853722</v>
      </c>
      <c r="R28" s="70"/>
      <c r="S28" s="650">
        <f t="shared" si="4"/>
        <v>-19399.16</v>
      </c>
      <c r="T28" s="634">
        <f t="shared" si="5"/>
        <v>-289.47850871170465</v>
      </c>
      <c r="U28" s="634">
        <f t="shared" si="6"/>
        <v>-295.60843599279002</v>
      </c>
      <c r="V28" s="651">
        <f t="shared" si="9"/>
        <v>-6.1299272810853722</v>
      </c>
      <c r="W28" s="70"/>
      <c r="X28" s="70"/>
      <c r="Y28" s="850">
        <f t="shared" si="7"/>
        <v>-19399.16</v>
      </c>
      <c r="Z28" s="607">
        <f t="shared" si="8"/>
        <v>-19694.768435992792</v>
      </c>
    </row>
    <row r="29" spans="1:26" ht="15">
      <c r="A29" s="14" t="str">
        <f t="shared" si="1"/>
        <v/>
      </c>
      <c r="C29" s="2" t="s">
        <v>906</v>
      </c>
      <c r="D29" s="2" t="s">
        <v>906</v>
      </c>
      <c r="E29" s="394">
        <v>0</v>
      </c>
      <c r="F29" s="167" t="s">
        <v>27</v>
      </c>
      <c r="G29" s="427" t="str">
        <f>VLOOKUP(F29,Factors!$B$3:$O$96,14,0)</f>
        <v>WA</v>
      </c>
      <c r="H29" s="512" t="s">
        <v>1202</v>
      </c>
      <c r="I29" s="427">
        <v>363</v>
      </c>
      <c r="J29" s="477">
        <f>VLOOKUP(I29,Scenarios!$AU$11:$AZ$132,6,0)</f>
        <v>5.9237039482598486E-6</v>
      </c>
      <c r="K29" s="605">
        <f>SUMIF('Accum Dep'!$GY$6:$GY$124,'JAM Inputs'!H29,'Accum Dep'!$HB$6:$HB$124)</f>
        <v>-9705577.300797075</v>
      </c>
      <c r="L29" s="604">
        <f t="shared" si="2"/>
        <v>-57.492966576872796</v>
      </c>
      <c r="M29" s="474">
        <f>VLOOKUP(G29,Factors!$B$3:$K$96,7,0)</f>
        <v>0</v>
      </c>
      <c r="N29" s="632">
        <v>0</v>
      </c>
      <c r="O29" s="633">
        <v>-64.969368448159301</v>
      </c>
      <c r="P29" s="634">
        <f t="shared" si="3"/>
        <v>-57.492966576872796</v>
      </c>
      <c r="Q29" s="635">
        <f t="shared" si="0"/>
        <v>7.4764018712865052</v>
      </c>
      <c r="R29" s="70"/>
      <c r="S29" s="650">
        <f t="shared" si="4"/>
        <v>0</v>
      </c>
      <c r="T29" s="634">
        <f t="shared" si="5"/>
        <v>0</v>
      </c>
      <c r="U29" s="634">
        <f t="shared" si="6"/>
        <v>0</v>
      </c>
      <c r="V29" s="651">
        <f t="shared" si="9"/>
        <v>0</v>
      </c>
      <c r="W29" s="70"/>
      <c r="X29" s="70"/>
      <c r="Y29" s="850">
        <f t="shared" si="7"/>
        <v>0</v>
      </c>
      <c r="Z29" s="607">
        <f t="shared" si="8"/>
        <v>0</v>
      </c>
    </row>
    <row r="30" spans="1:26" ht="15">
      <c r="A30" s="14" t="str">
        <f t="shared" si="1"/>
        <v/>
      </c>
      <c r="C30" s="2" t="s">
        <v>907</v>
      </c>
      <c r="D30" s="2" t="s">
        <v>907</v>
      </c>
      <c r="E30" s="394">
        <v>0</v>
      </c>
      <c r="F30" s="167" t="s">
        <v>29</v>
      </c>
      <c r="G30" s="427" t="str">
        <f>VLOOKUP(F30,Factors!$B$3:$O$96,14,0)</f>
        <v>WYP</v>
      </c>
      <c r="H30" s="512" t="s">
        <v>1203</v>
      </c>
      <c r="I30" s="427">
        <v>363</v>
      </c>
      <c r="J30" s="477">
        <f>VLOOKUP(I30,Scenarios!$AU$11:$AZ$132,6,0)</f>
        <v>5.9237039482598486E-6</v>
      </c>
      <c r="K30" s="605">
        <f>SUMIF('Accum Dep'!$GY$6:$GY$124,'JAM Inputs'!H30,'Accum Dep'!$HB$6:$HB$124)</f>
        <v>-12973956.767614275</v>
      </c>
      <c r="L30" s="604">
        <f t="shared" si="2"/>
        <v>-76.853878928869264</v>
      </c>
      <c r="M30" s="474">
        <f>VLOOKUP(G30,Factors!$B$3:$K$96,7,0)</f>
        <v>0</v>
      </c>
      <c r="N30" s="632">
        <v>0</v>
      </c>
      <c r="O30" s="633">
        <v>-109.14078757517268</v>
      </c>
      <c r="P30" s="634">
        <f t="shared" si="3"/>
        <v>-76.853878928869264</v>
      </c>
      <c r="Q30" s="635">
        <f t="shared" si="0"/>
        <v>32.286908646303417</v>
      </c>
      <c r="R30" s="70"/>
      <c r="S30" s="650">
        <f t="shared" si="4"/>
        <v>0</v>
      </c>
      <c r="T30" s="634">
        <f t="shared" si="5"/>
        <v>0</v>
      </c>
      <c r="U30" s="634">
        <f t="shared" si="6"/>
        <v>0</v>
      </c>
      <c r="V30" s="651">
        <f t="shared" si="9"/>
        <v>0</v>
      </c>
      <c r="W30" s="70"/>
      <c r="X30" s="70"/>
      <c r="Y30" s="850">
        <f t="shared" si="7"/>
        <v>0</v>
      </c>
      <c r="Z30" s="607">
        <f t="shared" si="8"/>
        <v>0</v>
      </c>
    </row>
    <row r="31" spans="1:26" ht="15">
      <c r="A31" s="14" t="str">
        <f t="shared" si="1"/>
        <v/>
      </c>
      <c r="C31" s="2" t="s">
        <v>909</v>
      </c>
      <c r="D31" s="167" t="s">
        <v>909</v>
      </c>
      <c r="E31" s="394">
        <v>-26309910.564999901</v>
      </c>
      <c r="F31" s="167" t="s">
        <v>22</v>
      </c>
      <c r="G31" s="427" t="str">
        <f>VLOOKUP(F31,Factors!$B$3:$O$96,14,0)</f>
        <v>CA</v>
      </c>
      <c r="H31" s="7" t="s">
        <v>1200</v>
      </c>
      <c r="I31" s="427">
        <v>364</v>
      </c>
      <c r="J31" s="477">
        <f>VLOOKUP(I31,Scenarios!$AU$11:$AZ$132,6,0)</f>
        <v>0.17126179072628517</v>
      </c>
      <c r="K31" s="605">
        <f>SUMIF('Accum Dep'!$GY$6:$GY$124,'JAM Inputs'!H31,'Accum Dep'!$HB$6:$HB$124)</f>
        <v>-7011080.3729836345</v>
      </c>
      <c r="L31" s="604">
        <f t="shared" si="2"/>
        <v>-1200730.1796030886</v>
      </c>
      <c r="M31" s="474">
        <f>VLOOKUP(G31,Factors!$B$3:$K$96,7,0)</f>
        <v>0</v>
      </c>
      <c r="N31" s="632">
        <v>-26309910.564999901</v>
      </c>
      <c r="O31" s="633">
        <v>-1299685.4893184484</v>
      </c>
      <c r="P31" s="634">
        <f t="shared" si="3"/>
        <v>-1200730.1796030886</v>
      </c>
      <c r="Q31" s="635">
        <f t="shared" si="0"/>
        <v>98955.309715359705</v>
      </c>
      <c r="R31" s="70"/>
      <c r="S31" s="650">
        <f t="shared" si="4"/>
        <v>0</v>
      </c>
      <c r="T31" s="634">
        <f t="shared" si="5"/>
        <v>0</v>
      </c>
      <c r="U31" s="634">
        <f t="shared" si="6"/>
        <v>0</v>
      </c>
      <c r="V31" s="651">
        <f t="shared" si="9"/>
        <v>0</v>
      </c>
      <c r="W31" s="70"/>
      <c r="X31" s="70"/>
      <c r="Y31" s="850">
        <f t="shared" si="7"/>
        <v>0</v>
      </c>
      <c r="Z31" s="607">
        <f t="shared" si="8"/>
        <v>0</v>
      </c>
    </row>
    <row r="32" spans="1:26" ht="15">
      <c r="A32" s="14" t="str">
        <f t="shared" si="1"/>
        <v/>
      </c>
      <c r="C32" s="2" t="s">
        <v>910</v>
      </c>
      <c r="D32" s="167" t="s">
        <v>910</v>
      </c>
      <c r="E32" s="394">
        <v>-36771357.814999901</v>
      </c>
      <c r="F32" s="167" t="s">
        <v>33</v>
      </c>
      <c r="G32" s="427" t="str">
        <f>VLOOKUP(F32,Factors!$B$3:$O$96,14,0)</f>
        <v>ID</v>
      </c>
      <c r="H32" s="606" t="s">
        <v>1205</v>
      </c>
      <c r="I32" s="427">
        <v>364</v>
      </c>
      <c r="J32" s="477">
        <f>VLOOKUP(I32,Scenarios!$AU$11:$AZ$132,6,0)</f>
        <v>0.17126179072628517</v>
      </c>
      <c r="K32" s="605">
        <f>SUMIF('Accum Dep'!$GY$6:$GY$124,'JAM Inputs'!H32,'Accum Dep'!$HB$6:$HB$124)</f>
        <v>-8689370.180844605</v>
      </c>
      <c r="L32" s="604">
        <f t="shared" si="2"/>
        <v>-1488157.0974550315</v>
      </c>
      <c r="M32" s="474">
        <f>VLOOKUP(G32,Factors!$B$3:$K$96,7,0)</f>
        <v>0</v>
      </c>
      <c r="N32" s="632">
        <v>-36771357.814999901</v>
      </c>
      <c r="O32" s="633">
        <v>-1599073.1912009546</v>
      </c>
      <c r="P32" s="634">
        <f t="shared" si="3"/>
        <v>-1488157.0974550315</v>
      </c>
      <c r="Q32" s="635">
        <f t="shared" si="0"/>
        <v>110916.09374592314</v>
      </c>
      <c r="R32" s="70"/>
      <c r="S32" s="650">
        <f t="shared" si="4"/>
        <v>0</v>
      </c>
      <c r="T32" s="634">
        <f t="shared" si="5"/>
        <v>0</v>
      </c>
      <c r="U32" s="634">
        <f t="shared" si="6"/>
        <v>0</v>
      </c>
      <c r="V32" s="651">
        <f t="shared" si="9"/>
        <v>0</v>
      </c>
      <c r="W32" s="70"/>
      <c r="X32" s="70"/>
      <c r="Y32" s="850">
        <f t="shared" si="7"/>
        <v>0</v>
      </c>
      <c r="Z32" s="607">
        <f t="shared" si="8"/>
        <v>0</v>
      </c>
    </row>
    <row r="33" spans="1:26" ht="15">
      <c r="A33" s="14" t="str">
        <f t="shared" si="1"/>
        <v/>
      </c>
      <c r="C33" s="2" t="s">
        <v>911</v>
      </c>
      <c r="D33" s="167" t="s">
        <v>911</v>
      </c>
      <c r="E33" s="394">
        <v>-204449498.47</v>
      </c>
      <c r="F33" s="167" t="s">
        <v>25</v>
      </c>
      <c r="G33" s="427" t="str">
        <f>VLOOKUP(F33,Factors!$B$3:$O$96,14,0)</f>
        <v>OR</v>
      </c>
      <c r="H33" s="454" t="s">
        <v>1201</v>
      </c>
      <c r="I33" s="427">
        <v>364</v>
      </c>
      <c r="J33" s="477">
        <f>VLOOKUP(I33,Scenarios!$AU$11:$AZ$132,6,0)</f>
        <v>0.17126179072628517</v>
      </c>
      <c r="K33" s="605">
        <f>SUMIF('Accum Dep'!$GY$6:$GY$124,'JAM Inputs'!H33,'Accum Dep'!$HB$6:$HB$124)</f>
        <v>-70702041.684788227</v>
      </c>
      <c r="L33" s="604">
        <f t="shared" si="2"/>
        <v>-12108558.266941292</v>
      </c>
      <c r="M33" s="474">
        <f>VLOOKUP(G33,Factors!$B$3:$K$96,7,0)</f>
        <v>0</v>
      </c>
      <c r="N33" s="632">
        <v>-204449498.47</v>
      </c>
      <c r="O33" s="633">
        <v>-12851259.980808502</v>
      </c>
      <c r="P33" s="634">
        <f t="shared" si="3"/>
        <v>-12108558.266941292</v>
      </c>
      <c r="Q33" s="635">
        <f t="shared" si="0"/>
        <v>742701.71386720985</v>
      </c>
      <c r="R33" s="70"/>
      <c r="S33" s="650">
        <f t="shared" si="4"/>
        <v>0</v>
      </c>
      <c r="T33" s="634">
        <f t="shared" si="5"/>
        <v>0</v>
      </c>
      <c r="U33" s="634">
        <f t="shared" si="6"/>
        <v>0</v>
      </c>
      <c r="V33" s="651">
        <f t="shared" si="9"/>
        <v>0</v>
      </c>
      <c r="W33" s="70"/>
      <c r="X33" s="70"/>
      <c r="Y33" s="850">
        <f t="shared" si="7"/>
        <v>0</v>
      </c>
      <c r="Z33" s="607">
        <f t="shared" si="8"/>
        <v>0</v>
      </c>
    </row>
    <row r="34" spans="1:26" ht="15">
      <c r="A34" s="14" t="str">
        <f t="shared" si="1"/>
        <v/>
      </c>
      <c r="C34" s="2" t="s">
        <v>912</v>
      </c>
      <c r="D34" s="167" t="s">
        <v>912</v>
      </c>
      <c r="E34" s="394">
        <v>-145133068.15499899</v>
      </c>
      <c r="F34" s="167" t="s">
        <v>31</v>
      </c>
      <c r="G34" s="427" t="str">
        <f>VLOOKUP(F34,Factors!$B$3:$O$96,14,0)</f>
        <v>UT</v>
      </c>
      <c r="H34" s="512" t="s">
        <v>1204</v>
      </c>
      <c r="I34" s="427">
        <v>364</v>
      </c>
      <c r="J34" s="477">
        <f>VLOOKUP(I34,Scenarios!$AU$11:$AZ$132,6,0)</f>
        <v>0.17126179072628517</v>
      </c>
      <c r="K34" s="605">
        <f>SUMIF('Accum Dep'!$GY$6:$GY$124,'JAM Inputs'!H34,'Accum Dep'!$HB$6:$HB$124)</f>
        <v>-49902635.002484918</v>
      </c>
      <c r="L34" s="604">
        <f t="shared" si="2"/>
        <v>-8546414.632485766</v>
      </c>
      <c r="M34" s="474">
        <f>VLOOKUP(G34,Factors!$B$3:$K$96,7,0)</f>
        <v>1</v>
      </c>
      <c r="N34" s="632">
        <v>-145133068.15499899</v>
      </c>
      <c r="O34" s="633">
        <v>-8369190.663774604</v>
      </c>
      <c r="P34" s="634">
        <f t="shared" si="3"/>
        <v>-8546414.632485766</v>
      </c>
      <c r="Q34" s="635">
        <f t="shared" si="0"/>
        <v>-177223.96871116199</v>
      </c>
      <c r="R34" s="70"/>
      <c r="S34" s="650">
        <f t="shared" si="4"/>
        <v>-145133068.15499899</v>
      </c>
      <c r="T34" s="634">
        <f t="shared" si="5"/>
        <v>-8369190.663774604</v>
      </c>
      <c r="U34" s="634">
        <f t="shared" si="6"/>
        <v>-8546414.632485766</v>
      </c>
      <c r="V34" s="651">
        <f t="shared" si="9"/>
        <v>-177223.96871116199</v>
      </c>
      <c r="W34" s="70"/>
      <c r="X34" s="70"/>
      <c r="Y34" s="850">
        <f t="shared" si="7"/>
        <v>-145133068.15499899</v>
      </c>
      <c r="Z34" s="607">
        <f t="shared" si="8"/>
        <v>-153679482.78748477</v>
      </c>
    </row>
    <row r="35" spans="1:26" ht="15">
      <c r="A35" s="14" t="str">
        <f t="shared" si="1"/>
        <v/>
      </c>
      <c r="C35" s="2" t="s">
        <v>913</v>
      </c>
      <c r="D35" s="167" t="s">
        <v>913</v>
      </c>
      <c r="E35" s="394">
        <v>-46866324.795000002</v>
      </c>
      <c r="F35" s="167" t="s">
        <v>27</v>
      </c>
      <c r="G35" s="427" t="str">
        <f>VLOOKUP(F35,Factors!$B$3:$O$96,14,0)</f>
        <v>WA</v>
      </c>
      <c r="H35" s="512" t="s">
        <v>1202</v>
      </c>
      <c r="I35" s="427">
        <v>364</v>
      </c>
      <c r="J35" s="477">
        <f>VLOOKUP(I35,Scenarios!$AU$11:$AZ$132,6,0)</f>
        <v>0.17126179072628517</v>
      </c>
      <c r="K35" s="605">
        <f>SUMIF('Accum Dep'!$GY$6:$GY$124,'JAM Inputs'!H35,'Accum Dep'!$HB$6:$HB$124)</f>
        <v>-9705577.300797075</v>
      </c>
      <c r="L35" s="604">
        <f t="shared" si="2"/>
        <v>-1662194.5485668923</v>
      </c>
      <c r="M35" s="474">
        <f>VLOOKUP(G35,Factors!$B$3:$K$96,7,0)</f>
        <v>0</v>
      </c>
      <c r="N35" s="632">
        <v>-46866324.795000002</v>
      </c>
      <c r="O35" s="633">
        <v>-1878346.8046299275</v>
      </c>
      <c r="P35" s="634">
        <f t="shared" si="3"/>
        <v>-1662194.5485668923</v>
      </c>
      <c r="Q35" s="635">
        <f t="shared" si="0"/>
        <v>216152.25606303522</v>
      </c>
      <c r="R35" s="70"/>
      <c r="S35" s="650">
        <f t="shared" si="4"/>
        <v>0</v>
      </c>
      <c r="T35" s="634">
        <f t="shared" si="5"/>
        <v>0</v>
      </c>
      <c r="U35" s="634">
        <f t="shared" si="6"/>
        <v>0</v>
      </c>
      <c r="V35" s="651">
        <f t="shared" si="9"/>
        <v>0</v>
      </c>
      <c r="W35" s="70"/>
      <c r="X35" s="70"/>
      <c r="Y35" s="850">
        <f t="shared" si="7"/>
        <v>0</v>
      </c>
      <c r="Z35" s="607">
        <f t="shared" si="8"/>
        <v>0</v>
      </c>
    </row>
    <row r="36" spans="1:26" ht="15">
      <c r="A36" s="14" t="str">
        <f t="shared" si="1"/>
        <v/>
      </c>
      <c r="C36" s="2" t="s">
        <v>914</v>
      </c>
      <c r="D36" s="167" t="s">
        <v>914</v>
      </c>
      <c r="E36" s="394">
        <v>-36364246.844999902</v>
      </c>
      <c r="F36" s="167" t="s">
        <v>29</v>
      </c>
      <c r="G36" s="427" t="str">
        <f>VLOOKUP(F36,Factors!$B$3:$O$96,14,0)</f>
        <v>WYP</v>
      </c>
      <c r="H36" s="512" t="s">
        <v>1203</v>
      </c>
      <c r="I36" s="427">
        <v>364</v>
      </c>
      <c r="J36" s="477">
        <f>VLOOKUP(I36,Scenarios!$AU$11:$AZ$132,6,0)</f>
        <v>0.17126179072628517</v>
      </c>
      <c r="K36" s="605">
        <f>SUMIF('Accum Dep'!$GY$6:$GY$124,'JAM Inputs'!H36,'Accum Dep'!$HB$6:$HB$124)</f>
        <v>-12973956.767614275</v>
      </c>
      <c r="L36" s="604">
        <f t="shared" si="2"/>
        <v>-2221943.068827027</v>
      </c>
      <c r="M36" s="474">
        <f>VLOOKUP(G36,Factors!$B$3:$K$96,7,0)</f>
        <v>0</v>
      </c>
      <c r="N36" s="632">
        <v>-36364246.844999902</v>
      </c>
      <c r="O36" s="633">
        <v>-3155398.5284649548</v>
      </c>
      <c r="P36" s="634">
        <f t="shared" si="3"/>
        <v>-2221943.068827027</v>
      </c>
      <c r="Q36" s="635">
        <f t="shared" si="0"/>
        <v>933455.45963792782</v>
      </c>
      <c r="R36" s="70"/>
      <c r="S36" s="650">
        <f t="shared" si="4"/>
        <v>0</v>
      </c>
      <c r="T36" s="634">
        <f t="shared" si="5"/>
        <v>0</v>
      </c>
      <c r="U36" s="634">
        <f t="shared" si="6"/>
        <v>0</v>
      </c>
      <c r="V36" s="651">
        <f t="shared" si="9"/>
        <v>0</v>
      </c>
      <c r="W36" s="70"/>
      <c r="X36" s="70"/>
      <c r="Y36" s="850">
        <f t="shared" si="7"/>
        <v>0</v>
      </c>
      <c r="Z36" s="607">
        <f t="shared" si="8"/>
        <v>0</v>
      </c>
    </row>
    <row r="37" spans="1:26" ht="15">
      <c r="A37" s="14" t="str">
        <f t="shared" si="1"/>
        <v/>
      </c>
      <c r="C37" s="2" t="s">
        <v>915</v>
      </c>
      <c r="D37" s="167" t="s">
        <v>915</v>
      </c>
      <c r="E37" s="394">
        <v>-6249189.8250000002</v>
      </c>
      <c r="F37" s="167" t="s">
        <v>35</v>
      </c>
      <c r="G37" s="427" t="str">
        <f>VLOOKUP(F37,Factors!$B$3:$O$96,14,0)</f>
        <v>WYU</v>
      </c>
      <c r="H37" s="596" t="s">
        <v>1206</v>
      </c>
      <c r="I37" s="427">
        <v>364</v>
      </c>
      <c r="J37" s="477">
        <f>VLOOKUP(I37,Scenarios!$AU$11:$AZ$132,6,0)</f>
        <v>0.17126179072628517</v>
      </c>
      <c r="K37" s="605">
        <f>SUMIF('Accum Dep'!$GY$6:$GY$124,'JAM Inputs'!H37,'Accum Dep'!$HB$6:$HB$124)</f>
        <v>0</v>
      </c>
      <c r="L37" s="604">
        <f t="shared" si="2"/>
        <v>0</v>
      </c>
      <c r="M37" s="474">
        <f>VLOOKUP(G37,Factors!$B$3:$K$96,7,0)</f>
        <v>0</v>
      </c>
      <c r="N37" s="632">
        <v>-6249189.8250000002</v>
      </c>
      <c r="O37" s="633"/>
      <c r="P37" s="634">
        <f t="shared" si="3"/>
        <v>0</v>
      </c>
      <c r="Q37" s="635">
        <f t="shared" si="0"/>
        <v>0</v>
      </c>
      <c r="R37" s="70"/>
      <c r="S37" s="650">
        <f t="shared" si="4"/>
        <v>0</v>
      </c>
      <c r="T37" s="634">
        <f t="shared" si="5"/>
        <v>0</v>
      </c>
      <c r="U37" s="634">
        <f t="shared" si="6"/>
        <v>0</v>
      </c>
      <c r="V37" s="651">
        <f t="shared" si="9"/>
        <v>0</v>
      </c>
      <c r="W37" s="70"/>
      <c r="X37" s="70"/>
      <c r="Y37" s="850">
        <f t="shared" si="7"/>
        <v>0</v>
      </c>
      <c r="Z37" s="607">
        <f t="shared" si="8"/>
        <v>0</v>
      </c>
    </row>
    <row r="38" spans="1:26" ht="15">
      <c r="A38" s="14" t="str">
        <f t="shared" si="1"/>
        <v/>
      </c>
      <c r="C38" s="2" t="s">
        <v>916</v>
      </c>
      <c r="D38" s="167" t="s">
        <v>916</v>
      </c>
      <c r="E38" s="394">
        <v>-12490127.285</v>
      </c>
      <c r="F38" s="167" t="s">
        <v>22</v>
      </c>
      <c r="G38" s="427" t="str">
        <f>VLOOKUP(F38,Factors!$B$3:$O$96,14,0)</f>
        <v>CA</v>
      </c>
      <c r="H38" s="7" t="s">
        <v>1200</v>
      </c>
      <c r="I38" s="427">
        <v>365</v>
      </c>
      <c r="J38" s="477">
        <f>VLOOKUP(I38,Scenarios!$AU$11:$AZ$132,6,0)</f>
        <v>0.11829233483397059</v>
      </c>
      <c r="K38" s="605">
        <f>SUMIF('Accum Dep'!$GY$6:$GY$124,'JAM Inputs'!H38,'Accum Dep'!$HB$6:$HB$124)</f>
        <v>-7011080.3729836345</v>
      </c>
      <c r="L38" s="604">
        <f t="shared" si="2"/>
        <v>-829357.06702885951</v>
      </c>
      <c r="M38" s="474">
        <f>VLOOKUP(G38,Factors!$B$3:$K$96,7,0)</f>
        <v>0</v>
      </c>
      <c r="N38" s="632">
        <v>-12490127.285</v>
      </c>
      <c r="O38" s="633">
        <v>-897706.54872473201</v>
      </c>
      <c r="P38" s="634">
        <f t="shared" si="3"/>
        <v>-829357.06702885951</v>
      </c>
      <c r="Q38" s="635">
        <f t="shared" si="0"/>
        <v>68349.481695872499</v>
      </c>
      <c r="R38" s="70"/>
      <c r="S38" s="650">
        <f t="shared" si="4"/>
        <v>0</v>
      </c>
      <c r="T38" s="634">
        <f t="shared" si="5"/>
        <v>0</v>
      </c>
      <c r="U38" s="634">
        <f t="shared" si="6"/>
        <v>0</v>
      </c>
      <c r="V38" s="651">
        <f t="shared" si="9"/>
        <v>0</v>
      </c>
      <c r="W38" s="70"/>
      <c r="X38" s="70"/>
      <c r="Y38" s="850">
        <f t="shared" si="7"/>
        <v>0</v>
      </c>
      <c r="Z38" s="607">
        <f t="shared" si="8"/>
        <v>0</v>
      </c>
    </row>
    <row r="39" spans="1:26" ht="15">
      <c r="A39" s="14" t="str">
        <f t="shared" si="1"/>
        <v/>
      </c>
      <c r="C39" s="2" t="s">
        <v>917</v>
      </c>
      <c r="D39" s="167" t="s">
        <v>917</v>
      </c>
      <c r="E39" s="394">
        <v>-11300841.965</v>
      </c>
      <c r="F39" s="167" t="s">
        <v>33</v>
      </c>
      <c r="G39" s="427" t="str">
        <f>VLOOKUP(F39,Factors!$B$3:$O$96,14,0)</f>
        <v>ID</v>
      </c>
      <c r="H39" s="606" t="s">
        <v>1205</v>
      </c>
      <c r="I39" s="427">
        <v>365</v>
      </c>
      <c r="J39" s="477">
        <f>VLOOKUP(I39,Scenarios!$AU$11:$AZ$132,6,0)</f>
        <v>0.11829233483397059</v>
      </c>
      <c r="K39" s="605">
        <f>SUMIF('Accum Dep'!$GY$6:$GY$124,'JAM Inputs'!H39,'Accum Dep'!$HB$6:$HB$124)</f>
        <v>-8689370.180844605</v>
      </c>
      <c r="L39" s="604">
        <f t="shared" si="2"/>
        <v>-1027885.8869287896</v>
      </c>
      <c r="M39" s="474">
        <f>VLOOKUP(G39,Factors!$B$3:$K$96,7,0)</f>
        <v>0</v>
      </c>
      <c r="N39" s="632">
        <v>-11300841.965</v>
      </c>
      <c r="O39" s="633">
        <v>-1104496.8089810901</v>
      </c>
      <c r="P39" s="634">
        <f t="shared" si="3"/>
        <v>-1027885.8869287896</v>
      </c>
      <c r="Q39" s="635">
        <f t="shared" si="0"/>
        <v>76610.922052300535</v>
      </c>
      <c r="R39" s="70"/>
      <c r="S39" s="650">
        <f t="shared" si="4"/>
        <v>0</v>
      </c>
      <c r="T39" s="634">
        <f t="shared" si="5"/>
        <v>0</v>
      </c>
      <c r="U39" s="634">
        <f t="shared" si="6"/>
        <v>0</v>
      </c>
      <c r="V39" s="651">
        <f t="shared" si="9"/>
        <v>0</v>
      </c>
      <c r="W39" s="70"/>
      <c r="X39" s="70"/>
      <c r="Y39" s="850">
        <f t="shared" si="7"/>
        <v>0</v>
      </c>
      <c r="Z39" s="607">
        <f t="shared" si="8"/>
        <v>0</v>
      </c>
    </row>
    <row r="40" spans="1:26" ht="15">
      <c r="A40" s="14" t="str">
        <f t="shared" si="1"/>
        <v/>
      </c>
      <c r="C40" s="2" t="s">
        <v>918</v>
      </c>
      <c r="D40" s="167" t="s">
        <v>918</v>
      </c>
      <c r="E40" s="394">
        <v>-124551532.03</v>
      </c>
      <c r="F40" s="167" t="s">
        <v>25</v>
      </c>
      <c r="G40" s="427" t="str">
        <f>VLOOKUP(F40,Factors!$B$3:$O$96,14,0)</f>
        <v>OR</v>
      </c>
      <c r="H40" s="454" t="s">
        <v>1201</v>
      </c>
      <c r="I40" s="427">
        <v>365</v>
      </c>
      <c r="J40" s="477">
        <f>VLOOKUP(I40,Scenarios!$AU$11:$AZ$132,6,0)</f>
        <v>0.11829233483397059</v>
      </c>
      <c r="K40" s="605">
        <f>SUMIF('Accum Dep'!$GY$6:$GY$124,'JAM Inputs'!H40,'Accum Dep'!$HB$6:$HB$124)</f>
        <v>-70702041.684788227</v>
      </c>
      <c r="L40" s="604">
        <f t="shared" si="2"/>
        <v>-8363509.5884223152</v>
      </c>
      <c r="M40" s="474">
        <f>VLOOKUP(G40,Factors!$B$3:$K$96,7,0)</f>
        <v>0</v>
      </c>
      <c r="N40" s="632">
        <v>-124551532.03</v>
      </c>
      <c r="O40" s="633">
        <v>-8876501.5374493897</v>
      </c>
      <c r="P40" s="634">
        <f t="shared" si="3"/>
        <v>-8363509.5884223152</v>
      </c>
      <c r="Q40" s="635">
        <f t="shared" si="0"/>
        <v>512991.9490270745</v>
      </c>
      <c r="R40" s="70"/>
      <c r="S40" s="650">
        <f t="shared" si="4"/>
        <v>0</v>
      </c>
      <c r="T40" s="634">
        <f t="shared" si="5"/>
        <v>0</v>
      </c>
      <c r="U40" s="634">
        <f t="shared" si="6"/>
        <v>0</v>
      </c>
      <c r="V40" s="651">
        <f t="shared" si="9"/>
        <v>0</v>
      </c>
      <c r="W40" s="70"/>
      <c r="X40" s="70"/>
      <c r="Y40" s="850">
        <f t="shared" si="7"/>
        <v>0</v>
      </c>
      <c r="Z40" s="607">
        <f t="shared" si="8"/>
        <v>0</v>
      </c>
    </row>
    <row r="41" spans="1:26" ht="15">
      <c r="A41" s="14" t="str">
        <f t="shared" si="1"/>
        <v/>
      </c>
      <c r="C41" s="2" t="s">
        <v>919</v>
      </c>
      <c r="D41" s="167" t="s">
        <v>919</v>
      </c>
      <c r="E41" s="394">
        <v>-56956664.854999997</v>
      </c>
      <c r="F41" s="167" t="s">
        <v>31</v>
      </c>
      <c r="G41" s="427" t="str">
        <f>VLOOKUP(F41,Factors!$B$3:$O$96,14,0)</f>
        <v>UT</v>
      </c>
      <c r="H41" s="512" t="s">
        <v>1204</v>
      </c>
      <c r="I41" s="427">
        <v>365</v>
      </c>
      <c r="J41" s="477">
        <f>VLOOKUP(I41,Scenarios!$AU$11:$AZ$132,6,0)</f>
        <v>0.11829233483397059</v>
      </c>
      <c r="K41" s="605">
        <f>SUMIF('Accum Dep'!$GY$6:$GY$124,'JAM Inputs'!H41,'Accum Dep'!$HB$6:$HB$124)</f>
        <v>-49902635.002484918</v>
      </c>
      <c r="L41" s="604">
        <f t="shared" si="2"/>
        <v>-5903099.208811366</v>
      </c>
      <c r="M41" s="474">
        <f>VLOOKUP(G41,Factors!$B$3:$K$96,7,0)</f>
        <v>1</v>
      </c>
      <c r="N41" s="632">
        <v>-56956664.854999997</v>
      </c>
      <c r="O41" s="633">
        <v>-5780688.7344231158</v>
      </c>
      <c r="P41" s="634">
        <f t="shared" si="3"/>
        <v>-5903099.208811366</v>
      </c>
      <c r="Q41" s="635">
        <f t="shared" si="0"/>
        <v>-122410.47438825015</v>
      </c>
      <c r="R41" s="70"/>
      <c r="S41" s="650">
        <f t="shared" si="4"/>
        <v>-56956664.854999997</v>
      </c>
      <c r="T41" s="634">
        <f t="shared" si="5"/>
        <v>-5780688.7344231158</v>
      </c>
      <c r="U41" s="634">
        <f t="shared" si="6"/>
        <v>-5903099.208811366</v>
      </c>
      <c r="V41" s="651">
        <f t="shared" si="9"/>
        <v>-122410.47438825015</v>
      </c>
      <c r="W41" s="70"/>
      <c r="X41" s="70"/>
      <c r="Y41" s="850">
        <f t="shared" si="7"/>
        <v>-56956664.854999997</v>
      </c>
      <c r="Z41" s="607">
        <f t="shared" si="8"/>
        <v>-62859764.063811362</v>
      </c>
    </row>
    <row r="42" spans="1:26" ht="15">
      <c r="A42" s="14" t="str">
        <f t="shared" si="1"/>
        <v/>
      </c>
      <c r="C42" s="2" t="s">
        <v>920</v>
      </c>
      <c r="D42" s="167" t="s">
        <v>920</v>
      </c>
      <c r="E42" s="394">
        <v>-27930006.530000001</v>
      </c>
      <c r="F42" s="167" t="s">
        <v>27</v>
      </c>
      <c r="G42" s="427" t="str">
        <f>VLOOKUP(F42,Factors!$B$3:$O$96,14,0)</f>
        <v>WA</v>
      </c>
      <c r="H42" s="512" t="s">
        <v>1202</v>
      </c>
      <c r="I42" s="427">
        <v>365</v>
      </c>
      <c r="J42" s="477">
        <f>VLOOKUP(I42,Scenarios!$AU$11:$AZ$132,6,0)</f>
        <v>0.11829233483397059</v>
      </c>
      <c r="K42" s="605">
        <f>SUMIF('Accum Dep'!$GY$6:$GY$124,'JAM Inputs'!H42,'Accum Dep'!$HB$6:$HB$124)</f>
        <v>-9705577.300797075</v>
      </c>
      <c r="L42" s="604">
        <f t="shared" si="2"/>
        <v>-1148095.3998228721</v>
      </c>
      <c r="M42" s="474">
        <f>VLOOKUP(G42,Factors!$B$3:$K$96,7,0)</f>
        <v>0</v>
      </c>
      <c r="N42" s="632">
        <v>-27930006.530000001</v>
      </c>
      <c r="O42" s="633">
        <v>-1297394.0550622768</v>
      </c>
      <c r="P42" s="634">
        <f t="shared" si="3"/>
        <v>-1148095.3998228721</v>
      </c>
      <c r="Q42" s="635">
        <f t="shared" si="0"/>
        <v>149298.65523940464</v>
      </c>
      <c r="R42" s="70"/>
      <c r="S42" s="650">
        <f t="shared" si="4"/>
        <v>0</v>
      </c>
      <c r="T42" s="634">
        <f t="shared" si="5"/>
        <v>0</v>
      </c>
      <c r="U42" s="634">
        <f t="shared" si="6"/>
        <v>0</v>
      </c>
      <c r="V42" s="651">
        <f t="shared" si="9"/>
        <v>0</v>
      </c>
      <c r="W42" s="70"/>
      <c r="X42" s="70"/>
      <c r="Y42" s="850">
        <f t="shared" si="7"/>
        <v>0</v>
      </c>
      <c r="Z42" s="607">
        <f t="shared" si="8"/>
        <v>0</v>
      </c>
    </row>
    <row r="43" spans="1:26" ht="15">
      <c r="A43" s="14" t="str">
        <f t="shared" si="1"/>
        <v/>
      </c>
      <c r="C43" s="2" t="s">
        <v>921</v>
      </c>
      <c r="D43" s="167" t="s">
        <v>921</v>
      </c>
      <c r="E43" s="394">
        <v>-34902692.225000001</v>
      </c>
      <c r="F43" s="167" t="s">
        <v>29</v>
      </c>
      <c r="G43" s="427" t="str">
        <f>VLOOKUP(F43,Factors!$B$3:$O$96,14,0)</f>
        <v>WYP</v>
      </c>
      <c r="H43" s="512" t="s">
        <v>1203</v>
      </c>
      <c r="I43" s="427">
        <v>365</v>
      </c>
      <c r="J43" s="477">
        <f>VLOOKUP(I43,Scenarios!$AU$11:$AZ$132,6,0)</f>
        <v>0.11829233483397059</v>
      </c>
      <c r="K43" s="605">
        <f>SUMIF('Accum Dep'!$GY$6:$GY$124,'JAM Inputs'!H43,'Accum Dep'!$HB$6:$HB$124)</f>
        <v>-12973956.767614275</v>
      </c>
      <c r="L43" s="604">
        <f t="shared" si="2"/>
        <v>-1534719.6380760865</v>
      </c>
      <c r="M43" s="474">
        <f>VLOOKUP(G43,Factors!$B$3:$K$96,7,0)</f>
        <v>0</v>
      </c>
      <c r="N43" s="632">
        <v>-34902692.225000001</v>
      </c>
      <c r="O43" s="633">
        <v>-2179467.2219698261</v>
      </c>
      <c r="P43" s="634">
        <f t="shared" si="3"/>
        <v>-1534719.6380760865</v>
      </c>
      <c r="Q43" s="635">
        <f t="shared" si="0"/>
        <v>644747.58389373962</v>
      </c>
      <c r="R43" s="70"/>
      <c r="S43" s="650">
        <f t="shared" si="4"/>
        <v>0</v>
      </c>
      <c r="T43" s="634">
        <f t="shared" si="5"/>
        <v>0</v>
      </c>
      <c r="U43" s="634">
        <f t="shared" si="6"/>
        <v>0</v>
      </c>
      <c r="V43" s="651">
        <f t="shared" si="9"/>
        <v>0</v>
      </c>
      <c r="W43" s="70"/>
      <c r="X43" s="70"/>
      <c r="Y43" s="850">
        <f t="shared" si="7"/>
        <v>0</v>
      </c>
      <c r="Z43" s="607">
        <f t="shared" si="8"/>
        <v>0</v>
      </c>
    </row>
    <row r="44" spans="1:26" ht="15">
      <c r="A44" s="14" t="str">
        <f t="shared" si="1"/>
        <v/>
      </c>
      <c r="C44" s="2" t="s">
        <v>922</v>
      </c>
      <c r="D44" s="167" t="s">
        <v>922</v>
      </c>
      <c r="E44" s="394">
        <v>-3203779.72</v>
      </c>
      <c r="F44" s="167" t="s">
        <v>35</v>
      </c>
      <c r="G44" s="427" t="str">
        <f>VLOOKUP(F44,Factors!$B$3:$O$96,14,0)</f>
        <v>WYU</v>
      </c>
      <c r="H44" s="596" t="s">
        <v>1206</v>
      </c>
      <c r="I44" s="427">
        <v>365</v>
      </c>
      <c r="J44" s="477">
        <f>VLOOKUP(I44,Scenarios!$AU$11:$AZ$132,6,0)</f>
        <v>0.11829233483397059</v>
      </c>
      <c r="K44" s="605">
        <f>SUMIF('Accum Dep'!$GY$6:$GY$124,'JAM Inputs'!H44,'Accum Dep'!$HB$6:$HB$124)</f>
        <v>0</v>
      </c>
      <c r="L44" s="604">
        <f t="shared" si="2"/>
        <v>0</v>
      </c>
      <c r="M44" s="474">
        <f>VLOOKUP(G44,Factors!$B$3:$K$96,7,0)</f>
        <v>0</v>
      </c>
      <c r="N44" s="632">
        <v>-3203779.72</v>
      </c>
      <c r="O44" s="633"/>
      <c r="P44" s="634">
        <f t="shared" si="3"/>
        <v>0</v>
      </c>
      <c r="Q44" s="635">
        <f t="shared" si="0"/>
        <v>0</v>
      </c>
      <c r="R44" s="70"/>
      <c r="S44" s="650">
        <f t="shared" si="4"/>
        <v>0</v>
      </c>
      <c r="T44" s="634">
        <f t="shared" si="5"/>
        <v>0</v>
      </c>
      <c r="U44" s="634">
        <f t="shared" si="6"/>
        <v>0</v>
      </c>
      <c r="V44" s="651">
        <f t="shared" si="9"/>
        <v>0</v>
      </c>
      <c r="W44" s="70"/>
      <c r="X44" s="70"/>
      <c r="Y44" s="850">
        <f t="shared" si="7"/>
        <v>0</v>
      </c>
      <c r="Z44" s="607">
        <f t="shared" si="8"/>
        <v>0</v>
      </c>
    </row>
    <row r="45" spans="1:26" ht="15">
      <c r="A45" s="14" t="str">
        <f t="shared" si="1"/>
        <v/>
      </c>
      <c r="C45" s="2" t="s">
        <v>923</v>
      </c>
      <c r="D45" s="167" t="s">
        <v>923</v>
      </c>
      <c r="E45" s="394">
        <v>-7768325.1900000004</v>
      </c>
      <c r="F45" s="167" t="s">
        <v>22</v>
      </c>
      <c r="G45" s="427" t="str">
        <f>VLOOKUP(F45,Factors!$B$3:$O$96,14,0)</f>
        <v>CA</v>
      </c>
      <c r="H45" s="7" t="s">
        <v>1200</v>
      </c>
      <c r="I45" s="427">
        <v>366</v>
      </c>
      <c r="J45" s="477">
        <f>VLOOKUP(I45,Scenarios!$AU$11:$AZ$132,6,0)</f>
        <v>5.4847473064102925E-2</v>
      </c>
      <c r="K45" s="605">
        <f>SUMIF('Accum Dep'!$GY$6:$GY$124,'JAM Inputs'!H45,'Accum Dep'!$HB$6:$HB$124)</f>
        <v>-7011080.3729836345</v>
      </c>
      <c r="L45" s="604">
        <f t="shared" si="2"/>
        <v>-384540.04190748057</v>
      </c>
      <c r="M45" s="474">
        <f>VLOOKUP(G45,Factors!$B$3:$K$96,7,0)</f>
        <v>0</v>
      </c>
      <c r="N45" s="632">
        <v>-7768325.1900000004</v>
      </c>
      <c r="O45" s="633">
        <v>-416230.99095774151</v>
      </c>
      <c r="P45" s="634">
        <f t="shared" si="3"/>
        <v>-384540.04190748057</v>
      </c>
      <c r="Q45" s="635">
        <f t="shared" si="0"/>
        <v>31690.949050260941</v>
      </c>
      <c r="R45" s="70"/>
      <c r="S45" s="650">
        <f t="shared" si="4"/>
        <v>0</v>
      </c>
      <c r="T45" s="634">
        <f t="shared" si="5"/>
        <v>0</v>
      </c>
      <c r="U45" s="634">
        <f t="shared" si="6"/>
        <v>0</v>
      </c>
      <c r="V45" s="651">
        <f t="shared" si="9"/>
        <v>0</v>
      </c>
      <c r="W45" s="70"/>
      <c r="X45" s="70"/>
      <c r="Y45" s="850">
        <f t="shared" si="7"/>
        <v>0</v>
      </c>
      <c r="Z45" s="607">
        <f t="shared" si="8"/>
        <v>0</v>
      </c>
    </row>
    <row r="46" spans="1:26" ht="15">
      <c r="A46" s="14" t="str">
        <f t="shared" si="1"/>
        <v/>
      </c>
      <c r="C46" s="2" t="s">
        <v>924</v>
      </c>
      <c r="D46" s="167" t="s">
        <v>924</v>
      </c>
      <c r="E46" s="394">
        <v>-3344818.48</v>
      </c>
      <c r="F46" s="167" t="s">
        <v>33</v>
      </c>
      <c r="G46" s="427" t="str">
        <f>VLOOKUP(F46,Factors!$B$3:$O$96,14,0)</f>
        <v>ID</v>
      </c>
      <c r="H46" s="606" t="s">
        <v>1205</v>
      </c>
      <c r="I46" s="427">
        <v>366</v>
      </c>
      <c r="J46" s="477">
        <f>VLOOKUP(I46,Scenarios!$AU$11:$AZ$132,6,0)</f>
        <v>5.4847473064102925E-2</v>
      </c>
      <c r="K46" s="605">
        <f>SUMIF('Accum Dep'!$GY$6:$GY$124,'JAM Inputs'!H46,'Accum Dep'!$HB$6:$HB$124)</f>
        <v>-8689370.180844605</v>
      </c>
      <c r="L46" s="604">
        <f t="shared" si="2"/>
        <v>-476589.99693789362</v>
      </c>
      <c r="M46" s="474">
        <f>VLOOKUP(G46,Factors!$B$3:$K$96,7,0)</f>
        <v>0</v>
      </c>
      <c r="N46" s="632">
        <v>-3344818.48</v>
      </c>
      <c r="O46" s="633">
        <v>-512111.44885256962</v>
      </c>
      <c r="P46" s="634">
        <f t="shared" si="3"/>
        <v>-476589.99693789362</v>
      </c>
      <c r="Q46" s="635">
        <f t="shared" si="0"/>
        <v>35521.451914675999</v>
      </c>
      <c r="R46" s="70"/>
      <c r="S46" s="650">
        <f t="shared" si="4"/>
        <v>0</v>
      </c>
      <c r="T46" s="634">
        <f t="shared" si="5"/>
        <v>0</v>
      </c>
      <c r="U46" s="634">
        <f t="shared" si="6"/>
        <v>0</v>
      </c>
      <c r="V46" s="651">
        <f t="shared" si="9"/>
        <v>0</v>
      </c>
      <c r="W46" s="70"/>
      <c r="X46" s="70"/>
      <c r="Y46" s="850">
        <f t="shared" si="7"/>
        <v>0</v>
      </c>
      <c r="Z46" s="607">
        <f t="shared" si="8"/>
        <v>0</v>
      </c>
    </row>
    <row r="47" spans="1:26" ht="15">
      <c r="A47" s="14" t="str">
        <f t="shared" si="1"/>
        <v/>
      </c>
      <c r="C47" s="2" t="s">
        <v>925</v>
      </c>
      <c r="D47" s="167" t="s">
        <v>925</v>
      </c>
      <c r="E47" s="394">
        <v>-34838721.1749999</v>
      </c>
      <c r="F47" s="167" t="s">
        <v>25</v>
      </c>
      <c r="G47" s="427" t="str">
        <f>VLOOKUP(F47,Factors!$B$3:$O$96,14,0)</f>
        <v>OR</v>
      </c>
      <c r="H47" s="454" t="s">
        <v>1201</v>
      </c>
      <c r="I47" s="427">
        <v>366</v>
      </c>
      <c r="J47" s="477">
        <f>VLOOKUP(I47,Scenarios!$AU$11:$AZ$132,6,0)</f>
        <v>5.4847473064102925E-2</v>
      </c>
      <c r="K47" s="605">
        <f>SUMIF('Accum Dep'!$GY$6:$GY$124,'JAM Inputs'!H47,'Accum Dep'!$HB$6:$HB$124)</f>
        <v>-70702041.684788227</v>
      </c>
      <c r="L47" s="604">
        <f t="shared" si="2"/>
        <v>-3877828.3268835046</v>
      </c>
      <c r="M47" s="474">
        <f>VLOOKUP(G47,Factors!$B$3:$K$96,7,0)</f>
        <v>0</v>
      </c>
      <c r="N47" s="632">
        <v>-34838721.1749999</v>
      </c>
      <c r="O47" s="633">
        <v>-4115682.386876951</v>
      </c>
      <c r="P47" s="634">
        <f t="shared" si="3"/>
        <v>-3877828.3268835046</v>
      </c>
      <c r="Q47" s="635">
        <f t="shared" si="0"/>
        <v>237854.05999344634</v>
      </c>
      <c r="R47" s="70"/>
      <c r="S47" s="650">
        <f t="shared" si="4"/>
        <v>0</v>
      </c>
      <c r="T47" s="634">
        <f t="shared" si="5"/>
        <v>0</v>
      </c>
      <c r="U47" s="634">
        <f t="shared" si="6"/>
        <v>0</v>
      </c>
      <c r="V47" s="651">
        <f t="shared" si="9"/>
        <v>0</v>
      </c>
      <c r="W47" s="70"/>
      <c r="X47" s="70"/>
      <c r="Y47" s="850">
        <f t="shared" si="7"/>
        <v>0</v>
      </c>
      <c r="Z47" s="607">
        <f t="shared" si="8"/>
        <v>0</v>
      </c>
    </row>
    <row r="48" spans="1:26" ht="15">
      <c r="A48" s="14" t="str">
        <f t="shared" si="1"/>
        <v/>
      </c>
      <c r="C48" s="2" t="s">
        <v>926</v>
      </c>
      <c r="D48" s="167" t="s">
        <v>926</v>
      </c>
      <c r="E48" s="394">
        <v>-59730767.094999902</v>
      </c>
      <c r="F48" s="167" t="s">
        <v>31</v>
      </c>
      <c r="G48" s="427" t="str">
        <f>VLOOKUP(F48,Factors!$B$3:$O$96,14,0)</f>
        <v>UT</v>
      </c>
      <c r="H48" s="512" t="s">
        <v>1204</v>
      </c>
      <c r="I48" s="427">
        <v>366</v>
      </c>
      <c r="J48" s="477">
        <f>VLOOKUP(I48,Scenarios!$AU$11:$AZ$132,6,0)</f>
        <v>5.4847473064102925E-2</v>
      </c>
      <c r="K48" s="605">
        <f>SUMIF('Accum Dep'!$GY$6:$GY$124,'JAM Inputs'!H48,'Accum Dep'!$HB$6:$HB$124)</f>
        <v>-49902635.002484918</v>
      </c>
      <c r="L48" s="604">
        <f t="shared" si="2"/>
        <v>-2737033.4291265514</v>
      </c>
      <c r="M48" s="474">
        <f>VLOOKUP(G48,Factors!$B$3:$K$96,7,0)</f>
        <v>1</v>
      </c>
      <c r="N48" s="632">
        <v>-59730767.094999902</v>
      </c>
      <c r="O48" s="633">
        <v>-2680276.5377675556</v>
      </c>
      <c r="P48" s="634">
        <f t="shared" si="3"/>
        <v>-2737033.4291265514</v>
      </c>
      <c r="Q48" s="635">
        <f t="shared" si="0"/>
        <v>-56756.89135899581</v>
      </c>
      <c r="R48" s="70"/>
      <c r="S48" s="650">
        <f t="shared" si="4"/>
        <v>-59730767.094999902</v>
      </c>
      <c r="T48" s="634">
        <f t="shared" si="5"/>
        <v>-2680276.5377675556</v>
      </c>
      <c r="U48" s="634">
        <f t="shared" si="6"/>
        <v>-2737033.4291265514</v>
      </c>
      <c r="V48" s="651">
        <f t="shared" si="9"/>
        <v>-56756.89135899581</v>
      </c>
      <c r="W48" s="70"/>
      <c r="X48" s="70"/>
      <c r="Y48" s="850">
        <f t="shared" si="7"/>
        <v>-59730767.094999902</v>
      </c>
      <c r="Z48" s="607">
        <f t="shared" si="8"/>
        <v>-62467800.524126455</v>
      </c>
    </row>
    <row r="49" spans="1:26" ht="15">
      <c r="A49" s="14" t="str">
        <f t="shared" si="1"/>
        <v/>
      </c>
      <c r="C49" s="2" t="s">
        <v>927</v>
      </c>
      <c r="D49" s="167" t="s">
        <v>927</v>
      </c>
      <c r="E49" s="394">
        <v>-10174521.23</v>
      </c>
      <c r="F49" s="167" t="s">
        <v>27</v>
      </c>
      <c r="G49" s="427" t="str">
        <f>VLOOKUP(F49,Factors!$B$3:$O$96,14,0)</f>
        <v>WA</v>
      </c>
      <c r="H49" s="512" t="s">
        <v>1202</v>
      </c>
      <c r="I49" s="427">
        <v>366</v>
      </c>
      <c r="J49" s="477">
        <f>VLOOKUP(I49,Scenarios!$AU$11:$AZ$132,6,0)</f>
        <v>5.4847473064102925E-2</v>
      </c>
      <c r="K49" s="605">
        <f>SUMIF('Accum Dep'!$GY$6:$GY$124,'JAM Inputs'!H49,'Accum Dep'!$HB$6:$HB$124)</f>
        <v>-9705577.300797075</v>
      </c>
      <c r="L49" s="604">
        <f t="shared" si="2"/>
        <v>-532326.38957703637</v>
      </c>
      <c r="M49" s="474">
        <f>VLOOKUP(G49,Factors!$B$3:$K$96,7,0)</f>
        <v>0</v>
      </c>
      <c r="N49" s="632">
        <v>-10174521.23</v>
      </c>
      <c r="O49" s="633">
        <v>-601550.26602890645</v>
      </c>
      <c r="P49" s="634">
        <f t="shared" si="3"/>
        <v>-532326.38957703637</v>
      </c>
      <c r="Q49" s="635">
        <f t="shared" si="0"/>
        <v>69223.876451870077</v>
      </c>
      <c r="R49" s="70"/>
      <c r="S49" s="650">
        <f t="shared" si="4"/>
        <v>0</v>
      </c>
      <c r="T49" s="634">
        <f t="shared" si="5"/>
        <v>0</v>
      </c>
      <c r="U49" s="634">
        <f t="shared" si="6"/>
        <v>0</v>
      </c>
      <c r="V49" s="651">
        <f t="shared" si="9"/>
        <v>0</v>
      </c>
      <c r="W49" s="70"/>
      <c r="X49" s="70"/>
      <c r="Y49" s="850">
        <f t="shared" si="7"/>
        <v>0</v>
      </c>
      <c r="Z49" s="607">
        <f t="shared" si="8"/>
        <v>0</v>
      </c>
    </row>
    <row r="50" spans="1:26" ht="15">
      <c r="A50" s="14" t="str">
        <f t="shared" si="1"/>
        <v/>
      </c>
      <c r="C50" s="2" t="s">
        <v>928</v>
      </c>
      <c r="D50" s="167" t="s">
        <v>928</v>
      </c>
      <c r="E50" s="394">
        <v>-6959057.0650000004</v>
      </c>
      <c r="F50" s="167" t="s">
        <v>29</v>
      </c>
      <c r="G50" s="427" t="str">
        <f>VLOOKUP(F50,Factors!$B$3:$O$96,14,0)</f>
        <v>WYP</v>
      </c>
      <c r="H50" s="512" t="s">
        <v>1203</v>
      </c>
      <c r="I50" s="427">
        <v>366</v>
      </c>
      <c r="J50" s="477">
        <f>VLOOKUP(I50,Scenarios!$AU$11:$AZ$132,6,0)</f>
        <v>5.4847473064102925E-2</v>
      </c>
      <c r="K50" s="605">
        <f>SUMIF('Accum Dep'!$GY$6:$GY$124,'JAM Inputs'!H50,'Accum Dep'!$HB$6:$HB$124)</f>
        <v>-12973956.767614275</v>
      </c>
      <c r="L50" s="604">
        <f t="shared" si="2"/>
        <v>-711588.74434655986</v>
      </c>
      <c r="M50" s="474">
        <f>VLOOKUP(G50,Factors!$B$3:$K$96,7,0)</f>
        <v>0</v>
      </c>
      <c r="N50" s="632">
        <v>-6959057.0650000004</v>
      </c>
      <c r="O50" s="633">
        <v>-1010532.6766849554</v>
      </c>
      <c r="P50" s="634">
        <f t="shared" si="3"/>
        <v>-711588.74434655986</v>
      </c>
      <c r="Q50" s="635">
        <f t="shared" si="0"/>
        <v>298943.93233839551</v>
      </c>
      <c r="R50" s="70"/>
      <c r="S50" s="650">
        <f t="shared" si="4"/>
        <v>0</v>
      </c>
      <c r="T50" s="634">
        <f t="shared" si="5"/>
        <v>0</v>
      </c>
      <c r="U50" s="634">
        <f t="shared" si="6"/>
        <v>0</v>
      </c>
      <c r="V50" s="651">
        <f t="shared" si="9"/>
        <v>0</v>
      </c>
      <c r="W50" s="70"/>
      <c r="X50" s="70"/>
      <c r="Y50" s="850">
        <f t="shared" si="7"/>
        <v>0</v>
      </c>
      <c r="Z50" s="607">
        <f t="shared" si="8"/>
        <v>0</v>
      </c>
    </row>
    <row r="51" spans="1:26" ht="15">
      <c r="A51" s="14" t="str">
        <f t="shared" si="1"/>
        <v/>
      </c>
      <c r="C51" s="2" t="s">
        <v>929</v>
      </c>
      <c r="D51" s="168" t="s">
        <v>929</v>
      </c>
      <c r="E51" s="394">
        <v>-2462033.8650000002</v>
      </c>
      <c r="F51" s="167" t="s">
        <v>35</v>
      </c>
      <c r="G51" s="427" t="str">
        <f>VLOOKUP(F51,Factors!$B$3:$O$96,14,0)</f>
        <v>WYU</v>
      </c>
      <c r="H51" s="596" t="s">
        <v>1206</v>
      </c>
      <c r="I51" s="427">
        <v>366</v>
      </c>
      <c r="J51" s="477">
        <f>VLOOKUP(I51,Scenarios!$AU$11:$AZ$132,6,0)</f>
        <v>5.4847473064102925E-2</v>
      </c>
      <c r="K51" s="605">
        <f>SUMIF('Accum Dep'!$GY$6:$GY$124,'JAM Inputs'!H51,'Accum Dep'!$HB$6:$HB$124)</f>
        <v>0</v>
      </c>
      <c r="L51" s="604">
        <f t="shared" si="2"/>
        <v>0</v>
      </c>
      <c r="M51" s="474">
        <f>VLOOKUP(G51,Factors!$B$3:$K$96,7,0)</f>
        <v>0</v>
      </c>
      <c r="N51" s="632">
        <v>-2462033.8650000002</v>
      </c>
      <c r="O51" s="633"/>
      <c r="P51" s="634">
        <f t="shared" si="3"/>
        <v>0</v>
      </c>
      <c r="Q51" s="635">
        <f t="shared" si="0"/>
        <v>0</v>
      </c>
      <c r="R51" s="70"/>
      <c r="S51" s="650">
        <f t="shared" si="4"/>
        <v>0</v>
      </c>
      <c r="T51" s="634">
        <f t="shared" si="5"/>
        <v>0</v>
      </c>
      <c r="U51" s="634">
        <f t="shared" si="6"/>
        <v>0</v>
      </c>
      <c r="V51" s="651">
        <f t="shared" si="9"/>
        <v>0</v>
      </c>
      <c r="W51" s="70"/>
      <c r="X51" s="70"/>
      <c r="Y51" s="850">
        <f t="shared" si="7"/>
        <v>0</v>
      </c>
      <c r="Z51" s="607">
        <f t="shared" si="8"/>
        <v>0</v>
      </c>
    </row>
    <row r="52" spans="1:26" ht="15">
      <c r="A52" s="14" t="str">
        <f t="shared" si="1"/>
        <v/>
      </c>
      <c r="C52" s="2" t="s">
        <v>930</v>
      </c>
      <c r="D52" s="167" t="s">
        <v>930</v>
      </c>
      <c r="E52" s="394">
        <v>-13877976.715</v>
      </c>
      <c r="F52" s="167" t="s">
        <v>22</v>
      </c>
      <c r="G52" s="427" t="str">
        <f>VLOOKUP(F52,Factors!$B$3:$O$96,14,0)</f>
        <v>CA</v>
      </c>
      <c r="H52" s="7" t="s">
        <v>1200</v>
      </c>
      <c r="I52" s="427">
        <v>367</v>
      </c>
      <c r="J52" s="477">
        <f>VLOOKUP(I52,Scenarios!$AU$11:$AZ$132,6,0)</f>
        <v>0.13095104150012638</v>
      </c>
      <c r="K52" s="605">
        <f>SUMIF('Accum Dep'!$GY$6:$GY$124,'JAM Inputs'!H52,'Accum Dep'!$HB$6:$HB$124)</f>
        <v>-7011080.3729836345</v>
      </c>
      <c r="L52" s="604">
        <f t="shared" si="2"/>
        <v>-918108.27688330144</v>
      </c>
      <c r="M52" s="474">
        <f>VLOOKUP(G52,Factors!$B$3:$K$96,7,0)</f>
        <v>0</v>
      </c>
      <c r="N52" s="632">
        <v>-13877976.715</v>
      </c>
      <c r="O52" s="633">
        <v>-993771.97755021905</v>
      </c>
      <c r="P52" s="634">
        <f t="shared" si="3"/>
        <v>-918108.27688330144</v>
      </c>
      <c r="Q52" s="635">
        <f t="shared" si="0"/>
        <v>75663.700666917604</v>
      </c>
      <c r="R52" s="70"/>
      <c r="S52" s="650">
        <f t="shared" si="4"/>
        <v>0</v>
      </c>
      <c r="T52" s="634">
        <f t="shared" si="5"/>
        <v>0</v>
      </c>
      <c r="U52" s="634">
        <f t="shared" si="6"/>
        <v>0</v>
      </c>
      <c r="V52" s="651">
        <f t="shared" si="9"/>
        <v>0</v>
      </c>
      <c r="W52" s="70"/>
      <c r="X52" s="70"/>
      <c r="Y52" s="850">
        <f t="shared" si="7"/>
        <v>0</v>
      </c>
      <c r="Z52" s="607">
        <f t="shared" si="8"/>
        <v>0</v>
      </c>
    </row>
    <row r="53" spans="1:26" ht="15">
      <c r="A53" s="14" t="str">
        <f t="shared" si="1"/>
        <v/>
      </c>
      <c r="C53" s="2" t="s">
        <v>931</v>
      </c>
      <c r="D53" s="167" t="s">
        <v>931</v>
      </c>
      <c r="E53" s="394">
        <v>-10982665.4699999</v>
      </c>
      <c r="F53" s="167" t="s">
        <v>33</v>
      </c>
      <c r="G53" s="427" t="str">
        <f>VLOOKUP(F53,Factors!$B$3:$O$96,14,0)</f>
        <v>ID</v>
      </c>
      <c r="H53" s="606" t="s">
        <v>1205</v>
      </c>
      <c r="I53" s="427">
        <v>367</v>
      </c>
      <c r="J53" s="477">
        <f>VLOOKUP(I53,Scenarios!$AU$11:$AZ$132,6,0)</f>
        <v>0.13095104150012638</v>
      </c>
      <c r="K53" s="605">
        <f>SUMIF('Accum Dep'!$GY$6:$GY$124,'JAM Inputs'!H53,'Accum Dep'!$HB$6:$HB$124)</f>
        <v>-8689370.180844605</v>
      </c>
      <c r="L53" s="604">
        <f t="shared" si="2"/>
        <v>-1137882.0751617425</v>
      </c>
      <c r="M53" s="474">
        <f>VLOOKUP(G53,Factors!$B$3:$K$96,7,0)</f>
        <v>0</v>
      </c>
      <c r="N53" s="632">
        <v>-10982665.4699999</v>
      </c>
      <c r="O53" s="633">
        <v>-1222691.2899524942</v>
      </c>
      <c r="P53" s="634">
        <f t="shared" si="3"/>
        <v>-1137882.0751617425</v>
      </c>
      <c r="Q53" s="635">
        <f t="shared" si="0"/>
        <v>84809.214790751692</v>
      </c>
      <c r="R53" s="70"/>
      <c r="S53" s="650">
        <f t="shared" si="4"/>
        <v>0</v>
      </c>
      <c r="T53" s="634">
        <f t="shared" si="5"/>
        <v>0</v>
      </c>
      <c r="U53" s="634">
        <f t="shared" si="6"/>
        <v>0</v>
      </c>
      <c r="V53" s="651">
        <f t="shared" si="9"/>
        <v>0</v>
      </c>
      <c r="W53" s="70"/>
      <c r="X53" s="70"/>
      <c r="Y53" s="850">
        <f t="shared" si="7"/>
        <v>0</v>
      </c>
      <c r="Z53" s="607">
        <f t="shared" si="8"/>
        <v>0</v>
      </c>
    </row>
    <row r="54" spans="1:26" ht="15">
      <c r="A54" s="14" t="str">
        <f t="shared" si="1"/>
        <v/>
      </c>
      <c r="C54" s="2" t="s">
        <v>932</v>
      </c>
      <c r="D54" s="168" t="s">
        <v>932</v>
      </c>
      <c r="E54" s="394">
        <v>-57442907.975000001</v>
      </c>
      <c r="F54" s="167" t="s">
        <v>25</v>
      </c>
      <c r="G54" s="427" t="str">
        <f>VLOOKUP(F54,Factors!$B$3:$O$96,14,0)</f>
        <v>OR</v>
      </c>
      <c r="H54" s="454" t="s">
        <v>1201</v>
      </c>
      <c r="I54" s="427">
        <v>367</v>
      </c>
      <c r="J54" s="477">
        <f>VLOOKUP(I54,Scenarios!$AU$11:$AZ$132,6,0)</f>
        <v>0.13095104150012638</v>
      </c>
      <c r="K54" s="605">
        <f>SUMIF('Accum Dep'!$GY$6:$GY$124,'JAM Inputs'!H54,'Accum Dep'!$HB$6:$HB$124)</f>
        <v>-70702041.684788227</v>
      </c>
      <c r="L54" s="604">
        <f t="shared" si="2"/>
        <v>-9258505.9948083684</v>
      </c>
      <c r="M54" s="474">
        <f>VLOOKUP(G54,Factors!$B$3:$K$96,7,0)</f>
        <v>0</v>
      </c>
      <c r="N54" s="632">
        <v>-57442907.975000001</v>
      </c>
      <c r="O54" s="633">
        <v>-9826394.2700762562</v>
      </c>
      <c r="P54" s="634">
        <f t="shared" si="3"/>
        <v>-9258505.9948083684</v>
      </c>
      <c r="Q54" s="635">
        <f t="shared" si="0"/>
        <v>567888.27526788786</v>
      </c>
      <c r="R54" s="70"/>
      <c r="S54" s="650">
        <f t="shared" si="4"/>
        <v>0</v>
      </c>
      <c r="T54" s="634">
        <f t="shared" si="5"/>
        <v>0</v>
      </c>
      <c r="U54" s="634">
        <f t="shared" si="6"/>
        <v>0</v>
      </c>
      <c r="V54" s="651">
        <f t="shared" si="9"/>
        <v>0</v>
      </c>
      <c r="W54" s="70"/>
      <c r="X54" s="70"/>
      <c r="Y54" s="850">
        <f t="shared" si="7"/>
        <v>0</v>
      </c>
      <c r="Z54" s="607">
        <f t="shared" si="8"/>
        <v>0</v>
      </c>
    </row>
    <row r="55" spans="1:26" ht="15">
      <c r="A55" s="14" t="str">
        <f t="shared" si="1"/>
        <v/>
      </c>
      <c r="C55" s="2" t="s">
        <v>933</v>
      </c>
      <c r="D55" s="167" t="s">
        <v>933</v>
      </c>
      <c r="E55" s="394">
        <v>-168875689.419999</v>
      </c>
      <c r="F55" s="167" t="s">
        <v>31</v>
      </c>
      <c r="G55" s="427" t="str">
        <f>VLOOKUP(F55,Factors!$B$3:$O$96,14,0)</f>
        <v>UT</v>
      </c>
      <c r="H55" s="512" t="s">
        <v>1204</v>
      </c>
      <c r="I55" s="427">
        <v>367</v>
      </c>
      <c r="J55" s="477">
        <f>VLOOKUP(I55,Scenarios!$AU$11:$AZ$132,6,0)</f>
        <v>0.13095104150012638</v>
      </c>
      <c r="K55" s="605">
        <f>SUMIF('Accum Dep'!$GY$6:$GY$124,'JAM Inputs'!H55,'Accum Dep'!$HB$6:$HB$124)</f>
        <v>-49902635.002484918</v>
      </c>
      <c r="L55" s="604">
        <f t="shared" si="2"/>
        <v>-6534802.0271760616</v>
      </c>
      <c r="M55" s="474">
        <f>VLOOKUP(G55,Factors!$B$3:$K$96,7,0)</f>
        <v>1</v>
      </c>
      <c r="N55" s="632">
        <v>-168875689.419999</v>
      </c>
      <c r="O55" s="633">
        <v>-6399292.1555164605</v>
      </c>
      <c r="P55" s="634">
        <f t="shared" si="3"/>
        <v>-6534802.0271760616</v>
      </c>
      <c r="Q55" s="635">
        <f t="shared" si="0"/>
        <v>-135509.87165960111</v>
      </c>
      <c r="R55" s="70"/>
      <c r="S55" s="650">
        <f t="shared" si="4"/>
        <v>-168875689.419999</v>
      </c>
      <c r="T55" s="634">
        <f t="shared" si="5"/>
        <v>-6399292.1555164605</v>
      </c>
      <c r="U55" s="634">
        <f t="shared" si="6"/>
        <v>-6534802.0271760616</v>
      </c>
      <c r="V55" s="651">
        <f t="shared" si="9"/>
        <v>-135509.87165960111</v>
      </c>
      <c r="W55" s="70"/>
      <c r="X55" s="70"/>
      <c r="Y55" s="850">
        <f t="shared" si="7"/>
        <v>-168875689.419999</v>
      </c>
      <c r="Z55" s="607">
        <f t="shared" si="8"/>
        <v>-175410491.44717506</v>
      </c>
    </row>
    <row r="56" spans="1:26" ht="15">
      <c r="A56" s="14" t="str">
        <f t="shared" si="1"/>
        <v/>
      </c>
      <c r="C56" s="2" t="s">
        <v>934</v>
      </c>
      <c r="D56" s="167" t="s">
        <v>934</v>
      </c>
      <c r="E56" s="394">
        <v>-8748997.5449999999</v>
      </c>
      <c r="F56" s="167" t="s">
        <v>27</v>
      </c>
      <c r="G56" s="427" t="str">
        <f>VLOOKUP(F56,Factors!$B$3:$O$96,14,0)</f>
        <v>WA</v>
      </c>
      <c r="H56" s="512" t="s">
        <v>1202</v>
      </c>
      <c r="I56" s="427">
        <v>367</v>
      </c>
      <c r="J56" s="477">
        <f>VLOOKUP(I56,Scenarios!$AU$11:$AZ$132,6,0)</f>
        <v>0.13095104150012638</v>
      </c>
      <c r="K56" s="605">
        <f>SUMIF('Accum Dep'!$GY$6:$GY$124,'JAM Inputs'!H56,'Accum Dep'!$HB$6:$HB$124)</f>
        <v>-9705577.300797075</v>
      </c>
      <c r="L56" s="604">
        <f t="shared" si="2"/>
        <v>-1270955.4558993622</v>
      </c>
      <c r="M56" s="474">
        <f>VLOOKUP(G56,Factors!$B$3:$K$96,7,0)</f>
        <v>0</v>
      </c>
      <c r="N56" s="632">
        <v>-8748997.5449999999</v>
      </c>
      <c r="O56" s="633">
        <v>-1436230.8680856964</v>
      </c>
      <c r="P56" s="634">
        <f t="shared" si="3"/>
        <v>-1270955.4558993622</v>
      </c>
      <c r="Q56" s="635">
        <f t="shared" si="0"/>
        <v>165275.41218633414</v>
      </c>
      <c r="R56" s="70"/>
      <c r="S56" s="650">
        <f t="shared" si="4"/>
        <v>0</v>
      </c>
      <c r="T56" s="634">
        <f t="shared" si="5"/>
        <v>0</v>
      </c>
      <c r="U56" s="634">
        <f t="shared" si="6"/>
        <v>0</v>
      </c>
      <c r="V56" s="651">
        <f t="shared" si="9"/>
        <v>0</v>
      </c>
      <c r="W56" s="70"/>
      <c r="X56" s="70"/>
      <c r="Y56" s="850">
        <f t="shared" si="7"/>
        <v>0</v>
      </c>
      <c r="Z56" s="607">
        <f t="shared" si="8"/>
        <v>0</v>
      </c>
    </row>
    <row r="57" spans="1:26" ht="15">
      <c r="A57" s="14" t="str">
        <f t="shared" si="1"/>
        <v/>
      </c>
      <c r="C57" s="2" t="s">
        <v>935</v>
      </c>
      <c r="D57" s="167" t="s">
        <v>935</v>
      </c>
      <c r="E57" s="394">
        <v>-17062287.024999902</v>
      </c>
      <c r="F57" s="167" t="s">
        <v>29</v>
      </c>
      <c r="G57" s="427" t="str">
        <f>VLOOKUP(F57,Factors!$B$3:$O$96,14,0)</f>
        <v>WYP</v>
      </c>
      <c r="H57" s="512" t="s">
        <v>1203</v>
      </c>
      <c r="I57" s="427">
        <v>367</v>
      </c>
      <c r="J57" s="477">
        <f>VLOOKUP(I57,Scenarios!$AU$11:$AZ$132,6,0)</f>
        <v>0.13095104150012638</v>
      </c>
      <c r="K57" s="605">
        <f>SUMIF('Accum Dep'!$GY$6:$GY$124,'JAM Inputs'!H57,'Accum Dep'!$HB$6:$HB$124)</f>
        <v>-12973956.767614275</v>
      </c>
      <c r="L57" s="604">
        <f t="shared" si="2"/>
        <v>-1698953.1510967023</v>
      </c>
      <c r="M57" s="474">
        <f>VLOOKUP(G57,Factors!$B$3:$K$96,7,0)</f>
        <v>0</v>
      </c>
      <c r="N57" s="632">
        <v>-17062287.024999902</v>
      </c>
      <c r="O57" s="633">
        <v>-2412696.5033948687</v>
      </c>
      <c r="P57" s="634">
        <f t="shared" si="3"/>
        <v>-1698953.1510967023</v>
      </c>
      <c r="Q57" s="635">
        <f t="shared" si="0"/>
        <v>713743.35229816637</v>
      </c>
      <c r="R57" s="70"/>
      <c r="S57" s="650">
        <f t="shared" si="4"/>
        <v>0</v>
      </c>
      <c r="T57" s="634">
        <f t="shared" si="5"/>
        <v>0</v>
      </c>
      <c r="U57" s="634">
        <f t="shared" si="6"/>
        <v>0</v>
      </c>
      <c r="V57" s="651">
        <f t="shared" si="9"/>
        <v>0</v>
      </c>
      <c r="W57" s="70"/>
      <c r="X57" s="70"/>
      <c r="Y57" s="850">
        <f t="shared" si="7"/>
        <v>0</v>
      </c>
      <c r="Z57" s="607">
        <f t="shared" si="8"/>
        <v>0</v>
      </c>
    </row>
    <row r="58" spans="1:26" ht="15">
      <c r="A58" s="14" t="str">
        <f t="shared" si="1"/>
        <v/>
      </c>
      <c r="C58" s="2" t="s">
        <v>936</v>
      </c>
      <c r="D58" s="167" t="s">
        <v>936</v>
      </c>
      <c r="E58" s="394">
        <v>-12350806.295</v>
      </c>
      <c r="F58" s="167" t="s">
        <v>35</v>
      </c>
      <c r="G58" s="427" t="str">
        <f>VLOOKUP(F58,Factors!$B$3:$O$96,14,0)</f>
        <v>WYU</v>
      </c>
      <c r="H58" s="596" t="s">
        <v>1206</v>
      </c>
      <c r="I58" s="427">
        <v>367</v>
      </c>
      <c r="J58" s="477">
        <f>VLOOKUP(I58,Scenarios!$AU$11:$AZ$132,6,0)</f>
        <v>0.13095104150012638</v>
      </c>
      <c r="K58" s="605">
        <f>SUMIF('Accum Dep'!$GY$6:$GY$124,'JAM Inputs'!H58,'Accum Dep'!$HB$6:$HB$124)</f>
        <v>0</v>
      </c>
      <c r="L58" s="604">
        <f t="shared" si="2"/>
        <v>0</v>
      </c>
      <c r="M58" s="474">
        <f>VLOOKUP(G58,Factors!$B$3:$K$96,7,0)</f>
        <v>0</v>
      </c>
      <c r="N58" s="632">
        <v>-12350806.295</v>
      </c>
      <c r="O58" s="633"/>
      <c r="P58" s="634">
        <f t="shared" si="3"/>
        <v>0</v>
      </c>
      <c r="Q58" s="635">
        <f t="shared" si="0"/>
        <v>0</v>
      </c>
      <c r="R58" s="70"/>
      <c r="S58" s="650">
        <f t="shared" si="4"/>
        <v>0</v>
      </c>
      <c r="T58" s="634">
        <f t="shared" si="5"/>
        <v>0</v>
      </c>
      <c r="U58" s="634">
        <f t="shared" si="6"/>
        <v>0</v>
      </c>
      <c r="V58" s="651">
        <f t="shared" si="9"/>
        <v>0</v>
      </c>
      <c r="W58" s="70"/>
      <c r="X58" s="70"/>
      <c r="Y58" s="850">
        <f t="shared" si="7"/>
        <v>0</v>
      </c>
      <c r="Z58" s="607">
        <f t="shared" si="8"/>
        <v>0</v>
      </c>
    </row>
    <row r="59" spans="1:26" ht="15">
      <c r="A59" s="14" t="str">
        <f t="shared" si="1"/>
        <v/>
      </c>
      <c r="C59" s="2" t="s">
        <v>937</v>
      </c>
      <c r="D59" s="167" t="s">
        <v>937</v>
      </c>
      <c r="E59" s="394">
        <v>-22066686.484999899</v>
      </c>
      <c r="F59" s="167" t="s">
        <v>22</v>
      </c>
      <c r="G59" s="427" t="str">
        <f>VLOOKUP(F59,Factors!$B$3:$O$96,14,0)</f>
        <v>CA</v>
      </c>
      <c r="H59" s="7" t="s">
        <v>1200</v>
      </c>
      <c r="I59" s="427">
        <v>368</v>
      </c>
      <c r="J59" s="477">
        <f>VLOOKUP(I59,Scenarios!$AU$11:$AZ$132,6,0)</f>
        <v>0.19959086377553936</v>
      </c>
      <c r="K59" s="605">
        <f>SUMIF('Accum Dep'!$GY$6:$GY$124,'JAM Inputs'!H59,'Accum Dep'!$HB$6:$HB$124)</f>
        <v>-7011080.3729836345</v>
      </c>
      <c r="L59" s="604">
        <f t="shared" si="2"/>
        <v>-1399347.5876435342</v>
      </c>
      <c r="M59" s="474">
        <f>VLOOKUP(G59,Factors!$B$3:$K$96,7,0)</f>
        <v>0</v>
      </c>
      <c r="N59" s="632">
        <v>-22066686.484999899</v>
      </c>
      <c r="O59" s="633">
        <v>-1514671.4766295517</v>
      </c>
      <c r="P59" s="634">
        <f t="shared" si="3"/>
        <v>-1399347.5876435342</v>
      </c>
      <c r="Q59" s="635">
        <f t="shared" si="0"/>
        <v>115323.88898601755</v>
      </c>
      <c r="R59" s="70"/>
      <c r="S59" s="650">
        <f t="shared" si="4"/>
        <v>0</v>
      </c>
      <c r="T59" s="634">
        <f t="shared" si="5"/>
        <v>0</v>
      </c>
      <c r="U59" s="634">
        <f t="shared" si="6"/>
        <v>0</v>
      </c>
      <c r="V59" s="651">
        <f t="shared" si="9"/>
        <v>0</v>
      </c>
      <c r="W59" s="70"/>
      <c r="X59" s="70"/>
      <c r="Y59" s="850">
        <f t="shared" si="7"/>
        <v>0</v>
      </c>
      <c r="Z59" s="607">
        <f t="shared" si="8"/>
        <v>0</v>
      </c>
    </row>
    <row r="60" spans="1:26" ht="15">
      <c r="A60" s="14" t="str">
        <f t="shared" si="1"/>
        <v/>
      </c>
      <c r="C60" s="2" t="s">
        <v>938</v>
      </c>
      <c r="D60" s="167" t="s">
        <v>938</v>
      </c>
      <c r="E60" s="394">
        <v>-23755350.254999999</v>
      </c>
      <c r="F60" s="167" t="s">
        <v>33</v>
      </c>
      <c r="G60" s="427" t="str">
        <f>VLOOKUP(F60,Factors!$B$3:$O$96,14,0)</f>
        <v>ID</v>
      </c>
      <c r="H60" s="606" t="s">
        <v>1205</v>
      </c>
      <c r="I60" s="427">
        <v>368</v>
      </c>
      <c r="J60" s="477">
        <f>VLOOKUP(I60,Scenarios!$AU$11:$AZ$132,6,0)</f>
        <v>0.19959086377553936</v>
      </c>
      <c r="K60" s="605">
        <f>SUMIF('Accum Dep'!$GY$6:$GY$124,'JAM Inputs'!H60,'Accum Dep'!$HB$6:$HB$124)</f>
        <v>-8689370.180844605</v>
      </c>
      <c r="L60" s="604">
        <f t="shared" si="2"/>
        <v>-1734318.9000601894</v>
      </c>
      <c r="M60" s="474">
        <f>VLOOKUP(G60,Factors!$B$3:$K$96,7,0)</f>
        <v>0</v>
      </c>
      <c r="N60" s="632">
        <v>-23755350.254999999</v>
      </c>
      <c r="O60" s="633">
        <v>-1863582.0524742545</v>
      </c>
      <c r="P60" s="634">
        <f t="shared" si="3"/>
        <v>-1734318.9000601894</v>
      </c>
      <c r="Q60" s="635">
        <f t="shared" si="0"/>
        <v>129263.15241406509</v>
      </c>
      <c r="R60" s="70"/>
      <c r="S60" s="650">
        <f t="shared" si="4"/>
        <v>0</v>
      </c>
      <c r="T60" s="634">
        <f t="shared" si="5"/>
        <v>0</v>
      </c>
      <c r="U60" s="634">
        <f t="shared" si="6"/>
        <v>0</v>
      </c>
      <c r="V60" s="651">
        <f t="shared" si="9"/>
        <v>0</v>
      </c>
      <c r="W60" s="70"/>
      <c r="X60" s="70"/>
      <c r="Y60" s="850">
        <f t="shared" si="7"/>
        <v>0</v>
      </c>
      <c r="Z60" s="607">
        <f t="shared" si="8"/>
        <v>0</v>
      </c>
    </row>
    <row r="61" spans="1:26" ht="15">
      <c r="A61" s="14" t="str">
        <f t="shared" si="1"/>
        <v/>
      </c>
      <c r="C61" s="2" t="s">
        <v>939</v>
      </c>
      <c r="D61" s="167" t="s">
        <v>939</v>
      </c>
      <c r="E61" s="394">
        <v>-164297785.53</v>
      </c>
      <c r="F61" s="167" t="s">
        <v>25</v>
      </c>
      <c r="G61" s="427" t="str">
        <f>VLOOKUP(F61,Factors!$B$3:$O$96,14,0)</f>
        <v>OR</v>
      </c>
      <c r="H61" s="454" t="s">
        <v>1201</v>
      </c>
      <c r="I61" s="427">
        <v>368</v>
      </c>
      <c r="J61" s="477">
        <f>VLOOKUP(I61,Scenarios!$AU$11:$AZ$132,6,0)</f>
        <v>0.19959086377553936</v>
      </c>
      <c r="K61" s="605">
        <f>SUMIF('Accum Dep'!$GY$6:$GY$124,'JAM Inputs'!H61,'Accum Dep'!$HB$6:$HB$124)</f>
        <v>-70702041.684788227</v>
      </c>
      <c r="L61" s="604">
        <f t="shared" si="2"/>
        <v>-14111481.570561072</v>
      </c>
      <c r="M61" s="474">
        <f>VLOOKUP(G61,Factors!$B$3:$K$96,7,0)</f>
        <v>0</v>
      </c>
      <c r="N61" s="632">
        <v>-164297785.53</v>
      </c>
      <c r="O61" s="633">
        <v>-14977036.438168671</v>
      </c>
      <c r="P61" s="634">
        <f t="shared" si="3"/>
        <v>-14111481.570561072</v>
      </c>
      <c r="Q61" s="635">
        <f t="shared" si="0"/>
        <v>865554.86760759912</v>
      </c>
      <c r="R61" s="70"/>
      <c r="S61" s="650">
        <f t="shared" si="4"/>
        <v>0</v>
      </c>
      <c r="T61" s="634">
        <f t="shared" si="5"/>
        <v>0</v>
      </c>
      <c r="U61" s="634">
        <f t="shared" si="6"/>
        <v>0</v>
      </c>
      <c r="V61" s="651">
        <f t="shared" si="9"/>
        <v>0</v>
      </c>
      <c r="W61" s="70"/>
      <c r="X61" s="70"/>
      <c r="Y61" s="850">
        <f t="shared" si="7"/>
        <v>0</v>
      </c>
      <c r="Z61" s="607">
        <f t="shared" si="8"/>
        <v>0</v>
      </c>
    </row>
    <row r="62" spans="1:26" ht="15">
      <c r="A62" s="14" t="str">
        <f t="shared" si="1"/>
        <v/>
      </c>
      <c r="C62" s="2" t="s">
        <v>940</v>
      </c>
      <c r="D62" s="167" t="s">
        <v>940</v>
      </c>
      <c r="E62" s="394">
        <v>-91001826.314999893</v>
      </c>
      <c r="F62" s="167" t="s">
        <v>31</v>
      </c>
      <c r="G62" s="427" t="str">
        <f>VLOOKUP(F62,Factors!$B$3:$O$96,14,0)</f>
        <v>UT</v>
      </c>
      <c r="H62" s="512" t="s">
        <v>1204</v>
      </c>
      <c r="I62" s="427">
        <v>368</v>
      </c>
      <c r="J62" s="477">
        <f>VLOOKUP(I62,Scenarios!$AU$11:$AZ$132,6,0)</f>
        <v>0.19959086377553936</v>
      </c>
      <c r="K62" s="605">
        <f>SUMIF('Accum Dep'!$GY$6:$GY$124,'JAM Inputs'!H62,'Accum Dep'!$HB$6:$HB$124)</f>
        <v>-49902635.002484918</v>
      </c>
      <c r="L62" s="604">
        <f t="shared" si="2"/>
        <v>-9960110.0248214304</v>
      </c>
      <c r="M62" s="474">
        <f>VLOOKUP(G62,Factors!$B$3:$K$96,7,0)</f>
        <v>1</v>
      </c>
      <c r="N62" s="632">
        <v>-91001826.314999893</v>
      </c>
      <c r="O62" s="633">
        <v>-9753570.7562152594</v>
      </c>
      <c r="P62" s="634">
        <f t="shared" si="3"/>
        <v>-9960110.0248214304</v>
      </c>
      <c r="Q62" s="635">
        <f t="shared" si="0"/>
        <v>-206539.26860617101</v>
      </c>
      <c r="R62" s="70"/>
      <c r="S62" s="650">
        <f t="shared" si="4"/>
        <v>-91001826.314999893</v>
      </c>
      <c r="T62" s="634">
        <f t="shared" si="5"/>
        <v>-9753570.7562152594</v>
      </c>
      <c r="U62" s="634">
        <f t="shared" si="6"/>
        <v>-9960110.0248214304</v>
      </c>
      <c r="V62" s="651">
        <f t="shared" si="9"/>
        <v>-206539.26860617101</v>
      </c>
      <c r="W62" s="70"/>
      <c r="X62" s="70"/>
      <c r="Y62" s="850">
        <f t="shared" si="7"/>
        <v>-91001826.314999893</v>
      </c>
      <c r="Z62" s="607">
        <f t="shared" si="8"/>
        <v>-100961936.33982132</v>
      </c>
    </row>
    <row r="63" spans="1:26" ht="15">
      <c r="A63" s="14" t="str">
        <f t="shared" si="1"/>
        <v/>
      </c>
      <c r="C63" s="2" t="s">
        <v>941</v>
      </c>
      <c r="D63" s="167" t="s">
        <v>941</v>
      </c>
      <c r="E63" s="394">
        <v>-42238830.254999898</v>
      </c>
      <c r="F63" s="167" t="s">
        <v>27</v>
      </c>
      <c r="G63" s="427" t="str">
        <f>VLOOKUP(F63,Factors!$B$3:$O$96,14,0)</f>
        <v>WA</v>
      </c>
      <c r="H63" s="512" t="s">
        <v>1202</v>
      </c>
      <c r="I63" s="427">
        <v>368</v>
      </c>
      <c r="J63" s="477">
        <f>VLOOKUP(I63,Scenarios!$AU$11:$AZ$132,6,0)</f>
        <v>0.19959086377553936</v>
      </c>
      <c r="K63" s="605">
        <f>SUMIF('Accum Dep'!$GY$6:$GY$124,'JAM Inputs'!H63,'Accum Dep'!$HB$6:$HB$124)</f>
        <v>-9705577.300797075</v>
      </c>
      <c r="L63" s="604">
        <f t="shared" si="2"/>
        <v>-1937144.556906356</v>
      </c>
      <c r="M63" s="474">
        <f>VLOOKUP(G63,Factors!$B$3:$K$96,7,0)</f>
        <v>0</v>
      </c>
      <c r="N63" s="632">
        <v>-42238830.254999898</v>
      </c>
      <c r="O63" s="633">
        <v>-2189051.3909508712</v>
      </c>
      <c r="P63" s="634">
        <f t="shared" si="3"/>
        <v>-1937144.556906356</v>
      </c>
      <c r="Q63" s="635">
        <f t="shared" si="0"/>
        <v>251906.83404451516</v>
      </c>
      <c r="R63" s="70"/>
      <c r="S63" s="650">
        <f t="shared" si="4"/>
        <v>0</v>
      </c>
      <c r="T63" s="634">
        <f t="shared" si="5"/>
        <v>0</v>
      </c>
      <c r="U63" s="634">
        <f t="shared" si="6"/>
        <v>0</v>
      </c>
      <c r="V63" s="651">
        <f t="shared" si="9"/>
        <v>0</v>
      </c>
      <c r="W63" s="70"/>
      <c r="X63" s="70"/>
      <c r="Y63" s="850">
        <f t="shared" si="7"/>
        <v>0</v>
      </c>
      <c r="Z63" s="607">
        <f t="shared" si="8"/>
        <v>0</v>
      </c>
    </row>
    <row r="64" spans="1:26" ht="15">
      <c r="A64" s="14" t="str">
        <f t="shared" si="1"/>
        <v/>
      </c>
      <c r="C64" s="2" t="s">
        <v>942</v>
      </c>
      <c r="D64" s="167" t="s">
        <v>942</v>
      </c>
      <c r="E64" s="394">
        <v>-27397430.379999898</v>
      </c>
      <c r="F64" s="167" t="s">
        <v>29</v>
      </c>
      <c r="G64" s="427" t="str">
        <f>VLOOKUP(F64,Factors!$B$3:$O$96,14,0)</f>
        <v>WYP</v>
      </c>
      <c r="H64" s="512" t="s">
        <v>1203</v>
      </c>
      <c r="I64" s="427">
        <v>368</v>
      </c>
      <c r="J64" s="477">
        <f>VLOOKUP(I64,Scenarios!$AU$11:$AZ$132,6,0)</f>
        <v>0.19959086377553936</v>
      </c>
      <c r="K64" s="605">
        <f>SUMIF('Accum Dep'!$GY$6:$GY$124,'JAM Inputs'!H64,'Accum Dep'!$HB$6:$HB$124)</f>
        <v>-12973956.767614275</v>
      </c>
      <c r="L64" s="604">
        <f t="shared" si="2"/>
        <v>-2589483.237834638</v>
      </c>
      <c r="M64" s="474">
        <f>VLOOKUP(G64,Factors!$B$3:$K$96,7,0)</f>
        <v>0</v>
      </c>
      <c r="N64" s="632">
        <v>-27397430.379999898</v>
      </c>
      <c r="O64" s="633">
        <v>-3677345.1636911239</v>
      </c>
      <c r="P64" s="634">
        <f t="shared" si="3"/>
        <v>-2589483.237834638</v>
      </c>
      <c r="Q64" s="635">
        <f t="shared" si="0"/>
        <v>1087861.925856486</v>
      </c>
      <c r="R64" s="70"/>
      <c r="S64" s="650">
        <f t="shared" si="4"/>
        <v>0</v>
      </c>
      <c r="T64" s="634">
        <f t="shared" si="5"/>
        <v>0</v>
      </c>
      <c r="U64" s="634">
        <f t="shared" si="6"/>
        <v>0</v>
      </c>
      <c r="V64" s="651">
        <f t="shared" si="9"/>
        <v>0</v>
      </c>
      <c r="W64" s="70"/>
      <c r="X64" s="70"/>
      <c r="Y64" s="850">
        <f t="shared" si="7"/>
        <v>0</v>
      </c>
      <c r="Z64" s="607">
        <f t="shared" si="8"/>
        <v>0</v>
      </c>
    </row>
    <row r="65" spans="1:26" ht="15">
      <c r="A65" s="14" t="str">
        <f t="shared" si="1"/>
        <v/>
      </c>
      <c r="C65" s="2" t="s">
        <v>943</v>
      </c>
      <c r="D65" s="167" t="s">
        <v>943</v>
      </c>
      <c r="E65" s="394">
        <v>-4655662.2949999999</v>
      </c>
      <c r="F65" s="167" t="s">
        <v>35</v>
      </c>
      <c r="G65" s="427" t="str">
        <f>VLOOKUP(F65,Factors!$B$3:$O$96,14,0)</f>
        <v>WYU</v>
      </c>
      <c r="H65" s="596" t="s">
        <v>1206</v>
      </c>
      <c r="I65" s="427">
        <v>368</v>
      </c>
      <c r="J65" s="477">
        <f>VLOOKUP(I65,Scenarios!$AU$11:$AZ$132,6,0)</f>
        <v>0.19959086377553936</v>
      </c>
      <c r="K65" s="605">
        <f>SUMIF('Accum Dep'!$GY$6:$GY$124,'JAM Inputs'!H65,'Accum Dep'!$HB$6:$HB$124)</f>
        <v>0</v>
      </c>
      <c r="L65" s="604">
        <f t="shared" si="2"/>
        <v>0</v>
      </c>
      <c r="M65" s="474">
        <f>VLOOKUP(G65,Factors!$B$3:$K$96,7,0)</f>
        <v>0</v>
      </c>
      <c r="N65" s="632">
        <v>-4655662.2949999999</v>
      </c>
      <c r="O65" s="633"/>
      <c r="P65" s="634">
        <f t="shared" si="3"/>
        <v>0</v>
      </c>
      <c r="Q65" s="635">
        <f t="shared" si="0"/>
        <v>0</v>
      </c>
      <c r="R65" s="70"/>
      <c r="S65" s="650">
        <f t="shared" si="4"/>
        <v>0</v>
      </c>
      <c r="T65" s="634">
        <f t="shared" si="5"/>
        <v>0</v>
      </c>
      <c r="U65" s="634">
        <f t="shared" si="6"/>
        <v>0</v>
      </c>
      <c r="V65" s="651">
        <f t="shared" si="9"/>
        <v>0</v>
      </c>
      <c r="W65" s="70"/>
      <c r="X65" s="70"/>
      <c r="Y65" s="850">
        <f t="shared" si="7"/>
        <v>0</v>
      </c>
      <c r="Z65" s="607">
        <f t="shared" si="8"/>
        <v>0</v>
      </c>
    </row>
    <row r="66" spans="1:26" ht="15">
      <c r="A66" s="14" t="str">
        <f t="shared" si="1"/>
        <v/>
      </c>
      <c r="C66" s="2" t="s">
        <v>944</v>
      </c>
      <c r="D66" s="167" t="s">
        <v>944</v>
      </c>
      <c r="E66" s="394">
        <v>-8956182.25</v>
      </c>
      <c r="F66" s="167" t="s">
        <v>22</v>
      </c>
      <c r="G66" s="427" t="str">
        <f>VLOOKUP(F66,Factors!$B$3:$O$96,14,0)</f>
        <v>CA</v>
      </c>
      <c r="H66" s="7" t="s">
        <v>1200</v>
      </c>
      <c r="I66" s="427">
        <v>369</v>
      </c>
      <c r="J66" s="477">
        <f>VLOOKUP(I66,Scenarios!$AU$11:$AZ$132,6,0)</f>
        <v>0.10642954319136508</v>
      </c>
      <c r="K66" s="605">
        <f>SUMIF('Accum Dep'!$GY$6:$GY$124,'JAM Inputs'!H66,'Accum Dep'!$HB$6:$HB$124)</f>
        <v>-7011080.3729836345</v>
      </c>
      <c r="L66" s="604">
        <f t="shared" si="2"/>
        <v>-746186.08137459366</v>
      </c>
      <c r="M66" s="474">
        <f>VLOOKUP(G66,Factors!$B$3:$K$96,7,0)</f>
        <v>0</v>
      </c>
      <c r="N66" s="632">
        <v>-8956182.25</v>
      </c>
      <c r="O66" s="633">
        <v>-807681.22494808293</v>
      </c>
      <c r="P66" s="634">
        <f t="shared" si="3"/>
        <v>-746186.08137459366</v>
      </c>
      <c r="Q66" s="635">
        <f t="shared" si="0"/>
        <v>61495.143573489273</v>
      </c>
      <c r="R66" s="70"/>
      <c r="S66" s="650">
        <f t="shared" si="4"/>
        <v>0</v>
      </c>
      <c r="T66" s="634">
        <f t="shared" si="5"/>
        <v>0</v>
      </c>
      <c r="U66" s="634">
        <f t="shared" si="6"/>
        <v>0</v>
      </c>
      <c r="V66" s="651">
        <f t="shared" si="9"/>
        <v>0</v>
      </c>
      <c r="W66" s="70"/>
      <c r="X66" s="70"/>
      <c r="Y66" s="850">
        <f t="shared" si="7"/>
        <v>0</v>
      </c>
      <c r="Z66" s="607">
        <f t="shared" si="8"/>
        <v>0</v>
      </c>
    </row>
    <row r="67" spans="1:26" ht="15">
      <c r="A67" s="14" t="str">
        <f t="shared" si="1"/>
        <v/>
      </c>
      <c r="C67" s="2" t="s">
        <v>945</v>
      </c>
      <c r="D67" s="167" t="s">
        <v>945</v>
      </c>
      <c r="E67" s="394">
        <v>-10855616.454999899</v>
      </c>
      <c r="F67" s="167" t="s">
        <v>33</v>
      </c>
      <c r="G67" s="427" t="str">
        <f>VLOOKUP(F67,Factors!$B$3:$O$96,14,0)</f>
        <v>ID</v>
      </c>
      <c r="H67" s="606" t="s">
        <v>1205</v>
      </c>
      <c r="I67" s="427">
        <v>369</v>
      </c>
      <c r="J67" s="477">
        <f>VLOOKUP(I67,Scenarios!$AU$11:$AZ$132,6,0)</f>
        <v>0.10642954319136508</v>
      </c>
      <c r="K67" s="605">
        <f>SUMIF('Accum Dep'!$GY$6:$GY$124,'JAM Inputs'!H67,'Accum Dep'!$HB$6:$HB$124)</f>
        <v>-8689370.180844605</v>
      </c>
      <c r="L67" s="604">
        <f t="shared" si="2"/>
        <v>-924805.69896796066</v>
      </c>
      <c r="M67" s="474">
        <f>VLOOKUP(G67,Factors!$B$3:$K$96,7,0)</f>
        <v>0</v>
      </c>
      <c r="N67" s="632">
        <v>-10855616.454999899</v>
      </c>
      <c r="O67" s="633">
        <v>-993733.79518771742</v>
      </c>
      <c r="P67" s="634">
        <f t="shared" si="3"/>
        <v>-924805.69896796066</v>
      </c>
      <c r="Q67" s="635">
        <f t="shared" si="0"/>
        <v>68928.096219756757</v>
      </c>
      <c r="R67" s="70"/>
      <c r="S67" s="650">
        <f t="shared" si="4"/>
        <v>0</v>
      </c>
      <c r="T67" s="634">
        <f t="shared" si="5"/>
        <v>0</v>
      </c>
      <c r="U67" s="634">
        <f t="shared" si="6"/>
        <v>0</v>
      </c>
      <c r="V67" s="651">
        <f t="shared" si="9"/>
        <v>0</v>
      </c>
      <c r="W67" s="70"/>
      <c r="X67" s="70"/>
      <c r="Y67" s="850">
        <f t="shared" si="7"/>
        <v>0</v>
      </c>
      <c r="Z67" s="607">
        <f t="shared" si="8"/>
        <v>0</v>
      </c>
    </row>
    <row r="68" spans="1:26" ht="15">
      <c r="A68" s="14" t="str">
        <f t="shared" si="1"/>
        <v/>
      </c>
      <c r="C68" s="2" t="s">
        <v>946</v>
      </c>
      <c r="D68" s="167" t="s">
        <v>946</v>
      </c>
      <c r="E68" s="394">
        <v>-65500410.100000001</v>
      </c>
      <c r="F68" s="167" t="s">
        <v>25</v>
      </c>
      <c r="G68" s="427" t="str">
        <f>VLOOKUP(F68,Factors!$B$3:$O$96,14,0)</f>
        <v>OR</v>
      </c>
      <c r="H68" s="454" t="s">
        <v>1201</v>
      </c>
      <c r="I68" s="427">
        <v>369</v>
      </c>
      <c r="J68" s="477">
        <f>VLOOKUP(I68,Scenarios!$AU$11:$AZ$132,6,0)</f>
        <v>0.10642954319136508</v>
      </c>
      <c r="K68" s="605">
        <f>SUMIF('Accum Dep'!$GY$6:$GY$124,'JAM Inputs'!H68,'Accum Dep'!$HB$6:$HB$124)</f>
        <v>-70702041.684788227</v>
      </c>
      <c r="L68" s="604">
        <f t="shared" si="2"/>
        <v>-7524785.9992088629</v>
      </c>
      <c r="M68" s="474">
        <f>VLOOKUP(G68,Factors!$B$3:$K$96,7,0)</f>
        <v>0</v>
      </c>
      <c r="N68" s="632">
        <v>-65500410.100000001</v>
      </c>
      <c r="O68" s="633">
        <v>-7986333.2234853124</v>
      </c>
      <c r="P68" s="634">
        <f t="shared" si="3"/>
        <v>-7524785.9992088629</v>
      </c>
      <c r="Q68" s="635">
        <f t="shared" ref="Q68:Q131" si="10">P68-O68</f>
        <v>461547.22427644953</v>
      </c>
      <c r="R68" s="70"/>
      <c r="S68" s="650">
        <f t="shared" si="4"/>
        <v>0</v>
      </c>
      <c r="T68" s="634">
        <f t="shared" si="5"/>
        <v>0</v>
      </c>
      <c r="U68" s="634">
        <f t="shared" si="6"/>
        <v>0</v>
      </c>
      <c r="V68" s="651">
        <f t="shared" si="9"/>
        <v>0</v>
      </c>
      <c r="W68" s="70"/>
      <c r="X68" s="70"/>
      <c r="Y68" s="850">
        <f t="shared" si="7"/>
        <v>0</v>
      </c>
      <c r="Z68" s="607">
        <f t="shared" si="8"/>
        <v>0</v>
      </c>
    </row>
    <row r="69" spans="1:26" ht="15">
      <c r="A69" s="14" t="str">
        <f t="shared" ref="A69:A132" si="11">IF(C69=D69,"","No")</f>
        <v/>
      </c>
      <c r="C69" s="2" t="s">
        <v>947</v>
      </c>
      <c r="D69" s="167" t="s">
        <v>947</v>
      </c>
      <c r="E69" s="394">
        <v>-56548154.825000003</v>
      </c>
      <c r="F69" s="167" t="s">
        <v>31</v>
      </c>
      <c r="G69" s="427" t="str">
        <f>VLOOKUP(F69,Factors!$B$3:$O$96,14,0)</f>
        <v>UT</v>
      </c>
      <c r="H69" s="512" t="s">
        <v>1204</v>
      </c>
      <c r="I69" s="427">
        <v>369</v>
      </c>
      <c r="J69" s="477">
        <f>VLOOKUP(I69,Scenarios!$AU$11:$AZ$132,6,0)</f>
        <v>0.10642954319136508</v>
      </c>
      <c r="K69" s="605">
        <f>SUMIF('Accum Dep'!$GY$6:$GY$124,'JAM Inputs'!H69,'Accum Dep'!$HB$6:$HB$124)</f>
        <v>-49902635.002484918</v>
      </c>
      <c r="L69" s="604">
        <f t="shared" ref="L69:L132" si="12">K69*J69</f>
        <v>-5311114.6473598955</v>
      </c>
      <c r="M69" s="474">
        <f>VLOOKUP(G69,Factors!$B$3:$K$96,7,0)</f>
        <v>1</v>
      </c>
      <c r="N69" s="632">
        <v>-56548154.825000003</v>
      </c>
      <c r="O69" s="633">
        <v>-5200979.9468379607</v>
      </c>
      <c r="P69" s="634">
        <f t="shared" ref="P69:P132" si="13">L69</f>
        <v>-5311114.6473598955</v>
      </c>
      <c r="Q69" s="635">
        <f t="shared" si="10"/>
        <v>-110134.70052193478</v>
      </c>
      <c r="R69" s="70"/>
      <c r="S69" s="650">
        <f t="shared" ref="S69:S129" si="14">N69*M69</f>
        <v>-56548154.825000003</v>
      </c>
      <c r="T69" s="634">
        <f t="shared" ref="T69:T129" si="15">O69*M69</f>
        <v>-5200979.9468379607</v>
      </c>
      <c r="U69" s="634">
        <f t="shared" ref="U69:U129" si="16">P69*M69</f>
        <v>-5311114.6473598955</v>
      </c>
      <c r="V69" s="651">
        <f t="shared" si="9"/>
        <v>-110134.70052193478</v>
      </c>
      <c r="W69" s="70"/>
      <c r="X69" s="70"/>
      <c r="Y69" s="850">
        <f t="shared" ref="Y69:Y132" si="17">E69*M69</f>
        <v>-56548154.825000003</v>
      </c>
      <c r="Z69" s="607">
        <f t="shared" ref="Z69:Z132" si="18">(N69+P69)*M69</f>
        <v>-61859269.472359896</v>
      </c>
    </row>
    <row r="70" spans="1:26" ht="15">
      <c r="A70" s="14" t="str">
        <f t="shared" si="11"/>
        <v/>
      </c>
      <c r="C70" s="2" t="s">
        <v>948</v>
      </c>
      <c r="D70" s="167" t="s">
        <v>948</v>
      </c>
      <c r="E70" s="394">
        <v>-17007903.004999898</v>
      </c>
      <c r="F70" s="167" t="s">
        <v>27</v>
      </c>
      <c r="G70" s="427" t="str">
        <f>VLOOKUP(F70,Factors!$B$3:$O$96,14,0)</f>
        <v>WA</v>
      </c>
      <c r="H70" s="512" t="s">
        <v>1202</v>
      </c>
      <c r="I70" s="427">
        <v>369</v>
      </c>
      <c r="J70" s="477">
        <f>VLOOKUP(I70,Scenarios!$AU$11:$AZ$132,6,0)</f>
        <v>0.10642954319136508</v>
      </c>
      <c r="K70" s="605">
        <f>SUMIF('Accum Dep'!$GY$6:$GY$124,'JAM Inputs'!H70,'Accum Dep'!$HB$6:$HB$124)</f>
        <v>-9705577.300797075</v>
      </c>
      <c r="L70" s="604">
        <f t="shared" si="12"/>
        <v>-1032960.1585323148</v>
      </c>
      <c r="M70" s="474">
        <f>VLOOKUP(G70,Factors!$B$3:$K$96,7,0)</f>
        <v>0</v>
      </c>
      <c r="N70" s="632">
        <v>-17007903.004999898</v>
      </c>
      <c r="O70" s="633">
        <v>-1167286.5939561913</v>
      </c>
      <c r="P70" s="634">
        <f t="shared" si="13"/>
        <v>-1032960.1585323148</v>
      </c>
      <c r="Q70" s="635">
        <f t="shared" si="10"/>
        <v>134326.43542387651</v>
      </c>
      <c r="R70" s="70"/>
      <c r="S70" s="650">
        <f t="shared" si="14"/>
        <v>0</v>
      </c>
      <c r="T70" s="634">
        <f t="shared" si="15"/>
        <v>0</v>
      </c>
      <c r="U70" s="634">
        <f t="shared" si="16"/>
        <v>0</v>
      </c>
      <c r="V70" s="651">
        <f t="shared" ref="V70:V133" si="19">Q70*M70</f>
        <v>0</v>
      </c>
      <c r="W70" s="70"/>
      <c r="X70" s="70"/>
      <c r="Y70" s="850">
        <f t="shared" si="17"/>
        <v>0</v>
      </c>
      <c r="Z70" s="607">
        <f t="shared" si="18"/>
        <v>0</v>
      </c>
    </row>
    <row r="71" spans="1:26" ht="15">
      <c r="A71" s="14" t="str">
        <f t="shared" si="11"/>
        <v/>
      </c>
      <c r="C71" s="2" t="s">
        <v>949</v>
      </c>
      <c r="D71" s="167" t="s">
        <v>949</v>
      </c>
      <c r="E71" s="394">
        <v>-13172505.955</v>
      </c>
      <c r="F71" s="167" t="s">
        <v>29</v>
      </c>
      <c r="G71" s="427" t="str">
        <f>VLOOKUP(F71,Factors!$B$3:$O$96,14,0)</f>
        <v>WYP</v>
      </c>
      <c r="H71" s="512" t="s">
        <v>1203</v>
      </c>
      <c r="I71" s="427">
        <v>369</v>
      </c>
      <c r="J71" s="477">
        <f>VLOOKUP(I71,Scenarios!$AU$11:$AZ$132,6,0)</f>
        <v>0.10642954319136508</v>
      </c>
      <c r="K71" s="605">
        <f>SUMIF('Accum Dep'!$GY$6:$GY$124,'JAM Inputs'!H71,'Accum Dep'!$HB$6:$HB$124)</f>
        <v>-12973956.767614275</v>
      </c>
      <c r="L71" s="604">
        <f t="shared" si="12"/>
        <v>-1380812.2921617068</v>
      </c>
      <c r="M71" s="474">
        <f>VLOOKUP(G71,Factors!$B$3:$K$96,7,0)</f>
        <v>0</v>
      </c>
      <c r="N71" s="632">
        <v>-13172505.955</v>
      </c>
      <c r="O71" s="633">
        <v>-1960902.2102773567</v>
      </c>
      <c r="P71" s="634">
        <f t="shared" si="13"/>
        <v>-1380812.2921617068</v>
      </c>
      <c r="Q71" s="635">
        <f t="shared" si="10"/>
        <v>580089.91811564984</v>
      </c>
      <c r="R71" s="70"/>
      <c r="S71" s="650">
        <f t="shared" si="14"/>
        <v>0</v>
      </c>
      <c r="T71" s="634">
        <f t="shared" si="15"/>
        <v>0</v>
      </c>
      <c r="U71" s="634">
        <f t="shared" si="16"/>
        <v>0</v>
      </c>
      <c r="V71" s="651">
        <f t="shared" si="19"/>
        <v>0</v>
      </c>
      <c r="W71" s="70"/>
      <c r="X71" s="70"/>
      <c r="Y71" s="850">
        <f t="shared" si="17"/>
        <v>0</v>
      </c>
      <c r="Z71" s="607">
        <f t="shared" si="18"/>
        <v>0</v>
      </c>
    </row>
    <row r="72" spans="1:26" ht="15">
      <c r="A72" s="14" t="str">
        <f t="shared" si="11"/>
        <v/>
      </c>
      <c r="C72" s="2" t="s">
        <v>950</v>
      </c>
      <c r="D72" s="167" t="s">
        <v>950</v>
      </c>
      <c r="E72" s="394">
        <v>-2615996.0350000001</v>
      </c>
      <c r="F72" s="167" t="s">
        <v>35</v>
      </c>
      <c r="G72" s="427" t="str">
        <f>VLOOKUP(F72,Factors!$B$3:$O$96,14,0)</f>
        <v>WYU</v>
      </c>
      <c r="H72" s="596" t="s">
        <v>1206</v>
      </c>
      <c r="I72" s="427">
        <v>369</v>
      </c>
      <c r="J72" s="477">
        <f>VLOOKUP(I72,Scenarios!$AU$11:$AZ$132,6,0)</f>
        <v>0.10642954319136508</v>
      </c>
      <c r="K72" s="605">
        <f>SUMIF('Accum Dep'!$GY$6:$GY$124,'JAM Inputs'!H72,'Accum Dep'!$HB$6:$HB$124)</f>
        <v>0</v>
      </c>
      <c r="L72" s="604">
        <f t="shared" si="12"/>
        <v>0</v>
      </c>
      <c r="M72" s="474">
        <f>VLOOKUP(G72,Factors!$B$3:$K$96,7,0)</f>
        <v>0</v>
      </c>
      <c r="N72" s="632">
        <v>-2615996.0350000001</v>
      </c>
      <c r="O72" s="633"/>
      <c r="P72" s="634">
        <f t="shared" si="13"/>
        <v>0</v>
      </c>
      <c r="Q72" s="635">
        <f t="shared" si="10"/>
        <v>0</v>
      </c>
      <c r="R72" s="70"/>
      <c r="S72" s="650">
        <f t="shared" si="14"/>
        <v>0</v>
      </c>
      <c r="T72" s="634">
        <f t="shared" si="15"/>
        <v>0</v>
      </c>
      <c r="U72" s="634">
        <f t="shared" si="16"/>
        <v>0</v>
      </c>
      <c r="V72" s="651">
        <f t="shared" si="19"/>
        <v>0</v>
      </c>
      <c r="W72" s="70"/>
      <c r="X72" s="70"/>
      <c r="Y72" s="850">
        <f t="shared" si="17"/>
        <v>0</v>
      </c>
      <c r="Z72" s="607">
        <f t="shared" si="18"/>
        <v>0</v>
      </c>
    </row>
    <row r="73" spans="1:26" ht="15">
      <c r="A73" s="14" t="str">
        <f t="shared" si="11"/>
        <v/>
      </c>
      <c r="C73" s="2" t="s">
        <v>951</v>
      </c>
      <c r="D73" s="167" t="s">
        <v>951</v>
      </c>
      <c r="E73" s="394">
        <v>-1794806.2050000001</v>
      </c>
      <c r="F73" s="167" t="s">
        <v>22</v>
      </c>
      <c r="G73" s="427" t="str">
        <f>VLOOKUP(F73,Factors!$B$3:$O$96,14,0)</f>
        <v>CA</v>
      </c>
      <c r="H73" s="7" t="s">
        <v>1200</v>
      </c>
      <c r="I73" s="427">
        <v>370</v>
      </c>
      <c r="J73" s="477">
        <f>VLOOKUP(I73,Scenarios!$AU$11:$AZ$132,6,0)</f>
        <v>3.3421187090274404E-2</v>
      </c>
      <c r="K73" s="605">
        <f>SUMIF('Accum Dep'!$GY$6:$GY$124,'JAM Inputs'!H73,'Accum Dep'!$HB$6:$HB$124)</f>
        <v>-7011080.3729836345</v>
      </c>
      <c r="L73" s="604">
        <f t="shared" si="12"/>
        <v>-234318.62885043689</v>
      </c>
      <c r="M73" s="474">
        <f>VLOOKUP(G73,Factors!$B$3:$K$96,7,0)</f>
        <v>0</v>
      </c>
      <c r="N73" s="632">
        <v>-1794806.2050000001</v>
      </c>
      <c r="O73" s="633">
        <v>-253629.43895903105</v>
      </c>
      <c r="P73" s="634">
        <f t="shared" si="13"/>
        <v>-234318.62885043689</v>
      </c>
      <c r="Q73" s="635">
        <f t="shared" si="10"/>
        <v>19310.81010859416</v>
      </c>
      <c r="R73" s="70"/>
      <c r="S73" s="650">
        <f t="shared" si="14"/>
        <v>0</v>
      </c>
      <c r="T73" s="634">
        <f t="shared" si="15"/>
        <v>0</v>
      </c>
      <c r="U73" s="634">
        <f t="shared" si="16"/>
        <v>0</v>
      </c>
      <c r="V73" s="651">
        <f t="shared" si="19"/>
        <v>0</v>
      </c>
      <c r="W73" s="70"/>
      <c r="X73" s="70"/>
      <c r="Y73" s="850">
        <f t="shared" si="17"/>
        <v>0</v>
      </c>
      <c r="Z73" s="607">
        <f t="shared" si="18"/>
        <v>0</v>
      </c>
    </row>
    <row r="74" spans="1:26" ht="15">
      <c r="A74" s="14" t="str">
        <f t="shared" si="11"/>
        <v/>
      </c>
      <c r="C74" s="2" t="s">
        <v>952</v>
      </c>
      <c r="D74" s="167" t="s">
        <v>952</v>
      </c>
      <c r="E74" s="394">
        <v>-8373053.8300000001</v>
      </c>
      <c r="F74" s="167" t="s">
        <v>33</v>
      </c>
      <c r="G74" s="427" t="str">
        <f>VLOOKUP(F74,Factors!$B$3:$O$96,14,0)</f>
        <v>ID</v>
      </c>
      <c r="H74" s="606" t="s">
        <v>1205</v>
      </c>
      <c r="I74" s="427">
        <v>370</v>
      </c>
      <c r="J74" s="477">
        <f>VLOOKUP(I74,Scenarios!$AU$11:$AZ$132,6,0)</f>
        <v>3.3421187090274404E-2</v>
      </c>
      <c r="K74" s="605">
        <f>SUMIF('Accum Dep'!$GY$6:$GY$124,'JAM Inputs'!H74,'Accum Dep'!$HB$6:$HB$124)</f>
        <v>-8689370.180844605</v>
      </c>
      <c r="L74" s="604">
        <f t="shared" si="12"/>
        <v>-290409.06651065906</v>
      </c>
      <c r="M74" s="474">
        <f>VLOOKUP(G74,Factors!$B$3:$K$96,7,0)</f>
        <v>0</v>
      </c>
      <c r="N74" s="632">
        <v>-8373053.8300000001</v>
      </c>
      <c r="O74" s="633">
        <v>-312053.98511558858</v>
      </c>
      <c r="P74" s="634">
        <f t="shared" si="13"/>
        <v>-290409.06651065906</v>
      </c>
      <c r="Q74" s="635">
        <f t="shared" si="10"/>
        <v>21644.918604929524</v>
      </c>
      <c r="R74" s="70"/>
      <c r="S74" s="650">
        <f t="shared" si="14"/>
        <v>0</v>
      </c>
      <c r="T74" s="634">
        <f t="shared" si="15"/>
        <v>0</v>
      </c>
      <c r="U74" s="634">
        <f t="shared" si="16"/>
        <v>0</v>
      </c>
      <c r="V74" s="651">
        <f t="shared" si="19"/>
        <v>0</v>
      </c>
      <c r="W74" s="70"/>
      <c r="X74" s="70"/>
      <c r="Y74" s="850">
        <f t="shared" si="17"/>
        <v>0</v>
      </c>
      <c r="Z74" s="607">
        <f t="shared" si="18"/>
        <v>0</v>
      </c>
    </row>
    <row r="75" spans="1:26" ht="15">
      <c r="A75" s="14" t="str">
        <f t="shared" si="11"/>
        <v/>
      </c>
      <c r="C75" s="2" t="s">
        <v>953</v>
      </c>
      <c r="D75" s="167" t="s">
        <v>953</v>
      </c>
      <c r="E75" s="394">
        <v>-32508907.1199999</v>
      </c>
      <c r="F75" s="167" t="s">
        <v>25</v>
      </c>
      <c r="G75" s="427" t="str">
        <f>VLOOKUP(F75,Factors!$B$3:$O$96,14,0)</f>
        <v>OR</v>
      </c>
      <c r="H75" s="454" t="s">
        <v>1201</v>
      </c>
      <c r="I75" s="427">
        <v>370</v>
      </c>
      <c r="J75" s="477">
        <f>VLOOKUP(I75,Scenarios!$AU$11:$AZ$132,6,0)</f>
        <v>3.3421187090274404E-2</v>
      </c>
      <c r="K75" s="605">
        <f>SUMIF('Accum Dep'!$GY$6:$GY$124,'JAM Inputs'!H75,'Accum Dep'!$HB$6:$HB$124)</f>
        <v>-70702041.684788227</v>
      </c>
      <c r="L75" s="604">
        <f t="shared" si="12"/>
        <v>-2362946.1628116872</v>
      </c>
      <c r="M75" s="474">
        <f>VLOOKUP(G75,Factors!$B$3:$K$96,7,0)</f>
        <v>0</v>
      </c>
      <c r="N75" s="632">
        <v>-32508907.1199999</v>
      </c>
      <c r="O75" s="633">
        <v>-2507882.0111766886</v>
      </c>
      <c r="P75" s="634">
        <f t="shared" si="13"/>
        <v>-2362946.1628116872</v>
      </c>
      <c r="Q75" s="635">
        <f t="shared" si="10"/>
        <v>144935.84836500138</v>
      </c>
      <c r="R75" s="70"/>
      <c r="S75" s="650">
        <f t="shared" si="14"/>
        <v>0</v>
      </c>
      <c r="T75" s="634">
        <f t="shared" si="15"/>
        <v>0</v>
      </c>
      <c r="U75" s="634">
        <f t="shared" si="16"/>
        <v>0</v>
      </c>
      <c r="V75" s="651">
        <f t="shared" si="19"/>
        <v>0</v>
      </c>
      <c r="W75" s="70"/>
      <c r="X75" s="70"/>
      <c r="Y75" s="850">
        <f t="shared" si="17"/>
        <v>0</v>
      </c>
      <c r="Z75" s="607">
        <f t="shared" si="18"/>
        <v>0</v>
      </c>
    </row>
    <row r="76" spans="1:26" ht="15">
      <c r="A76" s="14" t="str">
        <f t="shared" si="11"/>
        <v/>
      </c>
      <c r="C76" s="2" t="s">
        <v>954</v>
      </c>
      <c r="D76" s="167" t="s">
        <v>954</v>
      </c>
      <c r="E76" s="394">
        <v>-27368665.609999899</v>
      </c>
      <c r="F76" s="167" t="s">
        <v>31</v>
      </c>
      <c r="G76" s="427" t="str">
        <f>VLOOKUP(F76,Factors!$B$3:$O$96,14,0)</f>
        <v>UT</v>
      </c>
      <c r="H76" s="512" t="s">
        <v>1204</v>
      </c>
      <c r="I76" s="427">
        <v>370</v>
      </c>
      <c r="J76" s="477">
        <f>VLOOKUP(I76,Scenarios!$AU$11:$AZ$132,6,0)</f>
        <v>3.3421187090274404E-2</v>
      </c>
      <c r="K76" s="605">
        <f>SUMIF('Accum Dep'!$GY$6:$GY$124,'JAM Inputs'!H76,'Accum Dep'!$HB$6:$HB$124)</f>
        <v>-49902635.002484918</v>
      </c>
      <c r="L76" s="604">
        <f t="shared" si="12"/>
        <v>-1667805.3007157245</v>
      </c>
      <c r="M76" s="474">
        <f>VLOOKUP(G76,Factors!$B$3:$K$96,7,0)</f>
        <v>1</v>
      </c>
      <c r="N76" s="632">
        <v>-27368665.609999899</v>
      </c>
      <c r="O76" s="633">
        <v>-1633220.6137866769</v>
      </c>
      <c r="P76" s="634">
        <f t="shared" si="13"/>
        <v>-1667805.3007157245</v>
      </c>
      <c r="Q76" s="635">
        <f t="shared" si="10"/>
        <v>-34584.686929047573</v>
      </c>
      <c r="R76" s="70"/>
      <c r="S76" s="650">
        <f t="shared" si="14"/>
        <v>-27368665.609999899</v>
      </c>
      <c r="T76" s="634">
        <f t="shared" si="15"/>
        <v>-1633220.6137866769</v>
      </c>
      <c r="U76" s="634">
        <f t="shared" si="16"/>
        <v>-1667805.3007157245</v>
      </c>
      <c r="V76" s="651">
        <f t="shared" si="19"/>
        <v>-34584.686929047573</v>
      </c>
      <c r="W76" s="70"/>
      <c r="X76" s="70"/>
      <c r="Y76" s="850">
        <f t="shared" si="17"/>
        <v>-27368665.609999899</v>
      </c>
      <c r="Z76" s="607">
        <f t="shared" si="18"/>
        <v>-29036470.910715625</v>
      </c>
    </row>
    <row r="77" spans="1:26" ht="15">
      <c r="A77" s="14" t="str">
        <f t="shared" si="11"/>
        <v/>
      </c>
      <c r="C77" s="2" t="s">
        <v>955</v>
      </c>
      <c r="D77" s="167" t="s">
        <v>955</v>
      </c>
      <c r="E77" s="394">
        <v>-4967563.5199999996</v>
      </c>
      <c r="F77" s="167" t="s">
        <v>27</v>
      </c>
      <c r="G77" s="427" t="str">
        <f>VLOOKUP(F77,Factors!$B$3:$O$96,14,0)</f>
        <v>WA</v>
      </c>
      <c r="H77" s="512" t="s">
        <v>1202</v>
      </c>
      <c r="I77" s="427">
        <v>370</v>
      </c>
      <c r="J77" s="477">
        <f>VLOOKUP(I77,Scenarios!$AU$11:$AZ$132,6,0)</f>
        <v>3.3421187090274404E-2</v>
      </c>
      <c r="K77" s="605">
        <f>SUMIF('Accum Dep'!$GY$6:$GY$124,'JAM Inputs'!H77,'Accum Dep'!$HB$6:$HB$124)</f>
        <v>-9705577.300797075</v>
      </c>
      <c r="L77" s="604">
        <f t="shared" si="12"/>
        <v>-324371.91478905949</v>
      </c>
      <c r="M77" s="474">
        <f>VLOOKUP(G77,Factors!$B$3:$K$96,7,0)</f>
        <v>0</v>
      </c>
      <c r="N77" s="632">
        <v>-4967563.5199999996</v>
      </c>
      <c r="O77" s="633">
        <v>-366553.33166688069</v>
      </c>
      <c r="P77" s="634">
        <f t="shared" si="13"/>
        <v>-324371.91478905949</v>
      </c>
      <c r="Q77" s="635">
        <f t="shared" si="10"/>
        <v>42181.416877821204</v>
      </c>
      <c r="R77" s="70"/>
      <c r="S77" s="650">
        <f t="shared" si="14"/>
        <v>0</v>
      </c>
      <c r="T77" s="634">
        <f t="shared" si="15"/>
        <v>0</v>
      </c>
      <c r="U77" s="634">
        <f t="shared" si="16"/>
        <v>0</v>
      </c>
      <c r="V77" s="651">
        <f t="shared" si="19"/>
        <v>0</v>
      </c>
      <c r="W77" s="70"/>
      <c r="X77" s="70"/>
      <c r="Y77" s="850">
        <f t="shared" si="17"/>
        <v>0</v>
      </c>
      <c r="Z77" s="607">
        <f t="shared" si="18"/>
        <v>0</v>
      </c>
    </row>
    <row r="78" spans="1:26" ht="15">
      <c r="A78" s="14" t="str">
        <f t="shared" si="11"/>
        <v/>
      </c>
      <c r="C78" s="2" t="s">
        <v>956</v>
      </c>
      <c r="D78" s="167" t="s">
        <v>956</v>
      </c>
      <c r="E78" s="394">
        <v>-3926245.9049999998</v>
      </c>
      <c r="F78" s="167" t="s">
        <v>29</v>
      </c>
      <c r="G78" s="427" t="str">
        <f>VLOOKUP(F78,Factors!$B$3:$O$96,14,0)</f>
        <v>WYP</v>
      </c>
      <c r="H78" s="512" t="s">
        <v>1203</v>
      </c>
      <c r="I78" s="427">
        <v>370</v>
      </c>
      <c r="J78" s="477">
        <f>VLOOKUP(I78,Scenarios!$AU$11:$AZ$132,6,0)</f>
        <v>3.3421187090274404E-2</v>
      </c>
      <c r="K78" s="605">
        <f>SUMIF('Accum Dep'!$GY$6:$GY$124,'JAM Inputs'!H78,'Accum Dep'!$HB$6:$HB$124)</f>
        <v>-12973956.767614275</v>
      </c>
      <c r="L78" s="604">
        <f t="shared" si="12"/>
        <v>-433605.03643156844</v>
      </c>
      <c r="M78" s="474">
        <f>VLOOKUP(G78,Factors!$B$3:$K$96,7,0)</f>
        <v>0</v>
      </c>
      <c r="N78" s="632">
        <v>-3926245.9049999998</v>
      </c>
      <c r="O78" s="633">
        <v>-615765.86416025541</v>
      </c>
      <c r="P78" s="634">
        <f t="shared" si="13"/>
        <v>-433605.03643156844</v>
      </c>
      <c r="Q78" s="635">
        <f t="shared" si="10"/>
        <v>182160.82772868697</v>
      </c>
      <c r="R78" s="70"/>
      <c r="S78" s="650">
        <f t="shared" si="14"/>
        <v>0</v>
      </c>
      <c r="T78" s="634">
        <f t="shared" si="15"/>
        <v>0</v>
      </c>
      <c r="U78" s="634">
        <f t="shared" si="16"/>
        <v>0</v>
      </c>
      <c r="V78" s="651">
        <f t="shared" si="19"/>
        <v>0</v>
      </c>
      <c r="W78" s="70"/>
      <c r="X78" s="70"/>
      <c r="Y78" s="850">
        <f t="shared" si="17"/>
        <v>0</v>
      </c>
      <c r="Z78" s="607">
        <f t="shared" si="18"/>
        <v>0</v>
      </c>
    </row>
    <row r="79" spans="1:26" ht="15">
      <c r="A79" s="14" t="str">
        <f t="shared" si="11"/>
        <v/>
      </c>
      <c r="C79" s="2" t="s">
        <v>957</v>
      </c>
      <c r="D79" s="167" t="s">
        <v>957</v>
      </c>
      <c r="E79" s="394">
        <v>-1427348.595</v>
      </c>
      <c r="F79" s="167" t="s">
        <v>35</v>
      </c>
      <c r="G79" s="427" t="str">
        <f>VLOOKUP(F79,Factors!$B$3:$O$96,14,0)</f>
        <v>WYU</v>
      </c>
      <c r="H79" s="596" t="s">
        <v>1206</v>
      </c>
      <c r="I79" s="427">
        <v>370</v>
      </c>
      <c r="J79" s="477">
        <f>VLOOKUP(I79,Scenarios!$AU$11:$AZ$132,6,0)</f>
        <v>3.3421187090274404E-2</v>
      </c>
      <c r="K79" s="605">
        <f>SUMIF('Accum Dep'!$GY$6:$GY$124,'JAM Inputs'!H79,'Accum Dep'!$HB$6:$HB$124)</f>
        <v>0</v>
      </c>
      <c r="L79" s="604">
        <f t="shared" si="12"/>
        <v>0</v>
      </c>
      <c r="M79" s="474">
        <f>VLOOKUP(G79,Factors!$B$3:$K$96,7,0)</f>
        <v>0</v>
      </c>
      <c r="N79" s="632">
        <v>-1427348.595</v>
      </c>
      <c r="O79" s="633"/>
      <c r="P79" s="634">
        <f t="shared" si="13"/>
        <v>0</v>
      </c>
      <c r="Q79" s="635">
        <f t="shared" si="10"/>
        <v>0</v>
      </c>
      <c r="R79" s="70"/>
      <c r="S79" s="650">
        <f t="shared" si="14"/>
        <v>0</v>
      </c>
      <c r="T79" s="634">
        <f t="shared" si="15"/>
        <v>0</v>
      </c>
      <c r="U79" s="634">
        <f t="shared" si="16"/>
        <v>0</v>
      </c>
      <c r="V79" s="651">
        <f t="shared" si="19"/>
        <v>0</v>
      </c>
      <c r="W79" s="70"/>
      <c r="X79" s="70"/>
      <c r="Y79" s="850">
        <f t="shared" si="17"/>
        <v>0</v>
      </c>
      <c r="Z79" s="607">
        <f t="shared" si="18"/>
        <v>0</v>
      </c>
    </row>
    <row r="80" spans="1:26" ht="15">
      <c r="A80" s="14" t="str">
        <f t="shared" si="11"/>
        <v/>
      </c>
      <c r="C80" s="2" t="s">
        <v>958</v>
      </c>
      <c r="D80" s="167" t="s">
        <v>958</v>
      </c>
      <c r="E80" s="394">
        <v>-216944.45</v>
      </c>
      <c r="F80" s="167" t="s">
        <v>22</v>
      </c>
      <c r="G80" s="427" t="str">
        <f>VLOOKUP(F80,Factors!$B$3:$O$96,14,0)</f>
        <v>CA</v>
      </c>
      <c r="H80" s="7" t="s">
        <v>1200</v>
      </c>
      <c r="I80" s="427">
        <v>371</v>
      </c>
      <c r="J80" s="477">
        <f>VLOOKUP(I80,Scenarios!$AU$11:$AZ$132,6,0)</f>
        <v>1.6104578549913217E-3</v>
      </c>
      <c r="K80" s="605">
        <f>SUMIF('Accum Dep'!$GY$6:$GY$124,'JAM Inputs'!H80,'Accum Dep'!$HB$6:$HB$124)</f>
        <v>-7011080.3729836345</v>
      </c>
      <c r="L80" s="604">
        <f t="shared" si="12"/>
        <v>-11291.049458646979</v>
      </c>
      <c r="M80" s="474">
        <f>VLOOKUP(G80,Factors!$B$3:$K$96,7,0)</f>
        <v>0</v>
      </c>
      <c r="N80" s="632">
        <v>-216944.45</v>
      </c>
      <c r="O80" s="633">
        <v>-12221.574330239024</v>
      </c>
      <c r="P80" s="634">
        <f t="shared" si="13"/>
        <v>-11291.049458646979</v>
      </c>
      <c r="Q80" s="635">
        <f t="shared" si="10"/>
        <v>930.52487159204429</v>
      </c>
      <c r="R80" s="70"/>
      <c r="S80" s="650">
        <f t="shared" si="14"/>
        <v>0</v>
      </c>
      <c r="T80" s="634">
        <f t="shared" si="15"/>
        <v>0</v>
      </c>
      <c r="U80" s="634">
        <f t="shared" si="16"/>
        <v>0</v>
      </c>
      <c r="V80" s="651">
        <f t="shared" si="19"/>
        <v>0</v>
      </c>
      <c r="W80" s="70"/>
      <c r="X80" s="70"/>
      <c r="Y80" s="850">
        <f t="shared" si="17"/>
        <v>0</v>
      </c>
      <c r="Z80" s="607">
        <f t="shared" si="18"/>
        <v>0</v>
      </c>
    </row>
    <row r="81" spans="1:26" ht="15">
      <c r="A81" s="14" t="str">
        <f t="shared" si="11"/>
        <v/>
      </c>
      <c r="C81" s="2" t="s">
        <v>959</v>
      </c>
      <c r="D81" s="167" t="s">
        <v>959</v>
      </c>
      <c r="E81" s="394">
        <v>-134066.76999999999</v>
      </c>
      <c r="F81" s="167" t="s">
        <v>33</v>
      </c>
      <c r="G81" s="427" t="str">
        <f>VLOOKUP(F81,Factors!$B$3:$O$96,14,0)</f>
        <v>ID</v>
      </c>
      <c r="H81" s="606" t="s">
        <v>1205</v>
      </c>
      <c r="I81" s="427">
        <v>371</v>
      </c>
      <c r="J81" s="477">
        <f>VLOOKUP(I81,Scenarios!$AU$11:$AZ$132,6,0)</f>
        <v>1.6104578549913217E-3</v>
      </c>
      <c r="K81" s="605">
        <f>SUMIF('Accum Dep'!$GY$6:$GY$124,'JAM Inputs'!H81,'Accum Dep'!$HB$6:$HB$124)</f>
        <v>-8689370.180844605</v>
      </c>
      <c r="L81" s="604">
        <f t="shared" si="12"/>
        <v>-13993.864462668556</v>
      </c>
      <c r="M81" s="474">
        <f>VLOOKUP(G81,Factors!$B$3:$K$96,7,0)</f>
        <v>0</v>
      </c>
      <c r="N81" s="632">
        <v>-134066.76999999999</v>
      </c>
      <c r="O81" s="633">
        <v>-15036.862399689779</v>
      </c>
      <c r="P81" s="634">
        <f t="shared" si="13"/>
        <v>-13993.864462668556</v>
      </c>
      <c r="Q81" s="635">
        <f t="shared" si="10"/>
        <v>1042.9979370212222</v>
      </c>
      <c r="R81" s="70"/>
      <c r="S81" s="650">
        <f t="shared" si="14"/>
        <v>0</v>
      </c>
      <c r="T81" s="634">
        <f t="shared" si="15"/>
        <v>0</v>
      </c>
      <c r="U81" s="634">
        <f t="shared" si="16"/>
        <v>0</v>
      </c>
      <c r="V81" s="651">
        <f t="shared" si="19"/>
        <v>0</v>
      </c>
      <c r="W81" s="70"/>
      <c r="X81" s="70"/>
      <c r="Y81" s="850">
        <f t="shared" si="17"/>
        <v>0</v>
      </c>
      <c r="Z81" s="607">
        <f t="shared" si="18"/>
        <v>0</v>
      </c>
    </row>
    <row r="82" spans="1:26" ht="15">
      <c r="A82" s="14" t="str">
        <f t="shared" si="11"/>
        <v/>
      </c>
      <c r="C82" s="2" t="s">
        <v>960</v>
      </c>
      <c r="D82" s="167" t="s">
        <v>960</v>
      </c>
      <c r="E82" s="394">
        <v>-2474657.9</v>
      </c>
      <c r="F82" s="167" t="s">
        <v>25</v>
      </c>
      <c r="G82" s="427" t="str">
        <f>VLOOKUP(F82,Factors!$B$3:$O$96,14,0)</f>
        <v>OR</v>
      </c>
      <c r="H82" s="454" t="s">
        <v>1201</v>
      </c>
      <c r="I82" s="427">
        <v>371</v>
      </c>
      <c r="J82" s="477">
        <f>VLOOKUP(I82,Scenarios!$AU$11:$AZ$132,6,0)</f>
        <v>1.6104578549913217E-3</v>
      </c>
      <c r="K82" s="605">
        <f>SUMIF('Accum Dep'!$GY$6:$GY$124,'JAM Inputs'!H82,'Accum Dep'!$HB$6:$HB$124)</f>
        <v>-70702041.684788227</v>
      </c>
      <c r="L82" s="604">
        <f t="shared" si="12"/>
        <v>-113862.65839519106</v>
      </c>
      <c r="M82" s="474">
        <f>VLOOKUP(G82,Factors!$B$3:$K$96,7,0)</f>
        <v>0</v>
      </c>
      <c r="N82" s="632">
        <v>-2474657.9</v>
      </c>
      <c r="O82" s="633">
        <v>-120846.64357916352</v>
      </c>
      <c r="P82" s="634">
        <f t="shared" si="13"/>
        <v>-113862.65839519106</v>
      </c>
      <c r="Q82" s="635">
        <f t="shared" si="10"/>
        <v>6983.9851839724579</v>
      </c>
      <c r="R82" s="70"/>
      <c r="S82" s="650">
        <f t="shared" si="14"/>
        <v>0</v>
      </c>
      <c r="T82" s="634">
        <f t="shared" si="15"/>
        <v>0</v>
      </c>
      <c r="U82" s="634">
        <f t="shared" si="16"/>
        <v>0</v>
      </c>
      <c r="V82" s="651">
        <f t="shared" si="19"/>
        <v>0</v>
      </c>
      <c r="W82" s="70"/>
      <c r="X82" s="70"/>
      <c r="Y82" s="850">
        <f t="shared" si="17"/>
        <v>0</v>
      </c>
      <c r="Z82" s="607">
        <f t="shared" si="18"/>
        <v>0</v>
      </c>
    </row>
    <row r="83" spans="1:26" ht="15">
      <c r="A83" s="14" t="str">
        <f t="shared" si="11"/>
        <v/>
      </c>
      <c r="C83" s="2" t="s">
        <v>961</v>
      </c>
      <c r="D83" s="167" t="s">
        <v>961</v>
      </c>
      <c r="E83" s="394">
        <v>-3586249.7549999999</v>
      </c>
      <c r="F83" s="167" t="s">
        <v>31</v>
      </c>
      <c r="G83" s="427" t="str">
        <f>VLOOKUP(F83,Factors!$B$3:$O$96,14,0)</f>
        <v>UT</v>
      </c>
      <c r="H83" s="512" t="s">
        <v>1204</v>
      </c>
      <c r="I83" s="427">
        <v>371</v>
      </c>
      <c r="J83" s="477">
        <f>VLOOKUP(I83,Scenarios!$AU$11:$AZ$132,6,0)</f>
        <v>1.6104578549913217E-3</v>
      </c>
      <c r="K83" s="605">
        <f>SUMIF('Accum Dep'!$GY$6:$GY$124,'JAM Inputs'!H83,'Accum Dep'!$HB$6:$HB$124)</f>
        <v>-49902635.002484918</v>
      </c>
      <c r="L83" s="604">
        <f t="shared" si="12"/>
        <v>-80366.090524516709</v>
      </c>
      <c r="M83" s="474">
        <f>VLOOKUP(G83,Factors!$B$3:$K$96,7,0)</f>
        <v>1</v>
      </c>
      <c r="N83" s="632">
        <v>-3586249.7549999999</v>
      </c>
      <c r="O83" s="633">
        <v>-78699.5674121911</v>
      </c>
      <c r="P83" s="634">
        <f t="shared" si="13"/>
        <v>-80366.090524516709</v>
      </c>
      <c r="Q83" s="635">
        <f t="shared" si="10"/>
        <v>-1666.523112325609</v>
      </c>
      <c r="R83" s="70"/>
      <c r="S83" s="650">
        <f t="shared" si="14"/>
        <v>-3586249.7549999999</v>
      </c>
      <c r="T83" s="634">
        <f t="shared" si="15"/>
        <v>-78699.5674121911</v>
      </c>
      <c r="U83" s="634">
        <f t="shared" si="16"/>
        <v>-80366.090524516709</v>
      </c>
      <c r="V83" s="651">
        <f t="shared" si="19"/>
        <v>-1666.523112325609</v>
      </c>
      <c r="W83" s="70"/>
      <c r="X83" s="70"/>
      <c r="Y83" s="850">
        <f t="shared" si="17"/>
        <v>-3586249.7549999999</v>
      </c>
      <c r="Z83" s="607">
        <f t="shared" si="18"/>
        <v>-3666615.8455245164</v>
      </c>
    </row>
    <row r="84" spans="1:26" ht="15">
      <c r="A84" s="14" t="str">
        <f t="shared" si="11"/>
        <v/>
      </c>
      <c r="C84" s="2" t="s">
        <v>962</v>
      </c>
      <c r="D84" s="167" t="s">
        <v>962</v>
      </c>
      <c r="E84" s="394">
        <v>-281205.15999999997</v>
      </c>
      <c r="F84" s="167" t="s">
        <v>27</v>
      </c>
      <c r="G84" s="427" t="str">
        <f>VLOOKUP(F84,Factors!$B$3:$O$96,14,0)</f>
        <v>WA</v>
      </c>
      <c r="H84" s="512" t="s">
        <v>1202</v>
      </c>
      <c r="I84" s="427">
        <v>371</v>
      </c>
      <c r="J84" s="477">
        <f>VLOOKUP(I84,Scenarios!$AU$11:$AZ$132,6,0)</f>
        <v>1.6104578549913217E-3</v>
      </c>
      <c r="K84" s="605">
        <f>SUMIF('Accum Dep'!$GY$6:$GY$124,'JAM Inputs'!H84,'Accum Dep'!$HB$6:$HB$124)</f>
        <v>-9705577.300797075</v>
      </c>
      <c r="L84" s="604">
        <f t="shared" si="12"/>
        <v>-15630.423201294119</v>
      </c>
      <c r="M84" s="474">
        <f>VLOOKUP(G84,Factors!$B$3:$K$96,7,0)</f>
        <v>0</v>
      </c>
      <c r="N84" s="632">
        <v>-281205.15999999997</v>
      </c>
      <c r="O84" s="633">
        <v>-17663.007919546653</v>
      </c>
      <c r="P84" s="634">
        <f t="shared" si="13"/>
        <v>-15630.423201294119</v>
      </c>
      <c r="Q84" s="635">
        <f t="shared" si="10"/>
        <v>2032.584718252534</v>
      </c>
      <c r="R84" s="70"/>
      <c r="S84" s="650">
        <f t="shared" si="14"/>
        <v>0</v>
      </c>
      <c r="T84" s="634">
        <f t="shared" si="15"/>
        <v>0</v>
      </c>
      <c r="U84" s="634">
        <f t="shared" si="16"/>
        <v>0</v>
      </c>
      <c r="V84" s="651">
        <f t="shared" si="19"/>
        <v>0</v>
      </c>
      <c r="W84" s="70"/>
      <c r="X84" s="70"/>
      <c r="Y84" s="850">
        <f t="shared" si="17"/>
        <v>0</v>
      </c>
      <c r="Z84" s="607">
        <f t="shared" si="18"/>
        <v>0</v>
      </c>
    </row>
    <row r="85" spans="1:26" ht="15">
      <c r="A85" s="14" t="str">
        <f t="shared" si="11"/>
        <v/>
      </c>
      <c r="C85" s="2" t="s">
        <v>963</v>
      </c>
      <c r="D85" s="167" t="s">
        <v>963</v>
      </c>
      <c r="E85" s="394">
        <v>-932264.09499999997</v>
      </c>
      <c r="F85" s="167" t="s">
        <v>29</v>
      </c>
      <c r="G85" s="427" t="str">
        <f>VLOOKUP(F85,Factors!$B$3:$O$96,14,0)</f>
        <v>WYP</v>
      </c>
      <c r="H85" s="512" t="s">
        <v>1203</v>
      </c>
      <c r="I85" s="427">
        <v>371</v>
      </c>
      <c r="J85" s="477">
        <f>VLOOKUP(I85,Scenarios!$AU$11:$AZ$132,6,0)</f>
        <v>1.6104578549913217E-3</v>
      </c>
      <c r="K85" s="605">
        <f>SUMIF('Accum Dep'!$GY$6:$GY$124,'JAM Inputs'!H85,'Accum Dep'!$HB$6:$HB$124)</f>
        <v>-12973956.767614275</v>
      </c>
      <c r="L85" s="604">
        <f t="shared" si="12"/>
        <v>-20894.010586722226</v>
      </c>
      <c r="M85" s="474">
        <f>VLOOKUP(G85,Factors!$B$3:$K$96,7,0)</f>
        <v>0</v>
      </c>
      <c r="N85" s="632">
        <v>-932264.09499999997</v>
      </c>
      <c r="O85" s="633">
        <v>-29671.745952464324</v>
      </c>
      <c r="P85" s="634">
        <f t="shared" si="13"/>
        <v>-20894.010586722226</v>
      </c>
      <c r="Q85" s="635">
        <f t="shared" si="10"/>
        <v>8777.7353657420972</v>
      </c>
      <c r="R85" s="70"/>
      <c r="S85" s="650">
        <f t="shared" si="14"/>
        <v>0</v>
      </c>
      <c r="T85" s="634">
        <f t="shared" si="15"/>
        <v>0</v>
      </c>
      <c r="U85" s="634">
        <f t="shared" si="16"/>
        <v>0</v>
      </c>
      <c r="V85" s="651">
        <f t="shared" si="19"/>
        <v>0</v>
      </c>
      <c r="W85" s="70"/>
      <c r="X85" s="70"/>
      <c r="Y85" s="850">
        <f t="shared" si="17"/>
        <v>0</v>
      </c>
      <c r="Z85" s="607">
        <f t="shared" si="18"/>
        <v>0</v>
      </c>
    </row>
    <row r="86" spans="1:26" ht="15">
      <c r="A86" s="14" t="str">
        <f t="shared" si="11"/>
        <v/>
      </c>
      <c r="C86" s="2" t="s">
        <v>964</v>
      </c>
      <c r="D86" s="167" t="s">
        <v>964</v>
      </c>
      <c r="E86" s="394">
        <v>-149242.875</v>
      </c>
      <c r="F86" s="167" t="s">
        <v>35</v>
      </c>
      <c r="G86" s="427" t="str">
        <f>VLOOKUP(F86,Factors!$B$3:$O$96,14,0)</f>
        <v>WYU</v>
      </c>
      <c r="H86" s="596" t="s">
        <v>1206</v>
      </c>
      <c r="I86" s="427">
        <v>371</v>
      </c>
      <c r="J86" s="477">
        <f>VLOOKUP(I86,Scenarios!$AU$11:$AZ$132,6,0)</f>
        <v>1.6104578549913217E-3</v>
      </c>
      <c r="K86" s="605">
        <f>SUMIF('Accum Dep'!$GY$6:$GY$124,'JAM Inputs'!H86,'Accum Dep'!$HB$6:$HB$124)</f>
        <v>0</v>
      </c>
      <c r="L86" s="604">
        <f t="shared" si="12"/>
        <v>0</v>
      </c>
      <c r="M86" s="474">
        <f>VLOOKUP(G86,Factors!$B$3:$K$96,7,0)</f>
        <v>0</v>
      </c>
      <c r="N86" s="632">
        <v>-149242.875</v>
      </c>
      <c r="O86" s="633"/>
      <c r="P86" s="634">
        <f t="shared" si="13"/>
        <v>0</v>
      </c>
      <c r="Q86" s="635">
        <f t="shared" si="10"/>
        <v>0</v>
      </c>
      <c r="R86" s="70"/>
      <c r="S86" s="650">
        <f t="shared" si="14"/>
        <v>0</v>
      </c>
      <c r="T86" s="634">
        <f t="shared" si="15"/>
        <v>0</v>
      </c>
      <c r="U86" s="634">
        <f t="shared" si="16"/>
        <v>0</v>
      </c>
      <c r="V86" s="651">
        <f t="shared" si="19"/>
        <v>0</v>
      </c>
      <c r="W86" s="70"/>
      <c r="X86" s="70"/>
      <c r="Y86" s="850">
        <f t="shared" si="17"/>
        <v>0</v>
      </c>
      <c r="Z86" s="607">
        <f t="shared" si="18"/>
        <v>0</v>
      </c>
    </row>
    <row r="87" spans="1:26" ht="15">
      <c r="A87" s="14" t="str">
        <f t="shared" si="11"/>
        <v/>
      </c>
      <c r="C87" s="2" t="s">
        <v>965</v>
      </c>
      <c r="D87" s="167" t="s">
        <v>965</v>
      </c>
      <c r="E87" s="394">
        <v>-571425.375</v>
      </c>
      <c r="F87" s="167" t="s">
        <v>22</v>
      </c>
      <c r="G87" s="427" t="str">
        <f>VLOOKUP(F87,Factors!$B$3:$O$96,14,0)</f>
        <v>CA</v>
      </c>
      <c r="H87" s="7" t="s">
        <v>1200</v>
      </c>
      <c r="I87" s="427">
        <v>373</v>
      </c>
      <c r="J87" s="477">
        <f>VLOOKUP(I87,Scenarios!$AU$11:$AZ$132,6,0)</f>
        <v>1.1089731508308769E-2</v>
      </c>
      <c r="K87" s="605">
        <f>SUMIF('Accum Dep'!$GY$6:$GY$124,'JAM Inputs'!H87,'Accum Dep'!$HB$6:$HB$124)</f>
        <v>-7011080.3729836345</v>
      </c>
      <c r="L87" s="604">
        <f t="shared" si="12"/>
        <v>-77750.998919561811</v>
      </c>
      <c r="M87" s="474">
        <f>VLOOKUP(G87,Factors!$B$3:$K$96,7,0)</f>
        <v>0</v>
      </c>
      <c r="N87" s="632">
        <v>-571425.375</v>
      </c>
      <c r="O87" s="633">
        <v>-84158.661781260773</v>
      </c>
      <c r="P87" s="634">
        <f t="shared" si="13"/>
        <v>-77750.998919561811</v>
      </c>
      <c r="Q87" s="635">
        <f t="shared" si="10"/>
        <v>6407.6628616989619</v>
      </c>
      <c r="R87" s="70"/>
      <c r="S87" s="650">
        <f t="shared" si="14"/>
        <v>0</v>
      </c>
      <c r="T87" s="634">
        <f t="shared" si="15"/>
        <v>0</v>
      </c>
      <c r="U87" s="634">
        <f t="shared" si="16"/>
        <v>0</v>
      </c>
      <c r="V87" s="651">
        <f t="shared" si="19"/>
        <v>0</v>
      </c>
      <c r="W87" s="70"/>
      <c r="X87" s="70"/>
      <c r="Y87" s="850">
        <f t="shared" si="17"/>
        <v>0</v>
      </c>
      <c r="Z87" s="607">
        <f t="shared" si="18"/>
        <v>0</v>
      </c>
    </row>
    <row r="88" spans="1:26" ht="15">
      <c r="A88" s="14" t="str">
        <f t="shared" si="11"/>
        <v/>
      </c>
      <c r="C88" s="2" t="s">
        <v>966</v>
      </c>
      <c r="D88" s="167" t="s">
        <v>966</v>
      </c>
      <c r="E88" s="394">
        <v>-481807.745</v>
      </c>
      <c r="F88" s="167" t="s">
        <v>33</v>
      </c>
      <c r="G88" s="427" t="str">
        <f>VLOOKUP(F88,Factors!$B$3:$O$96,14,0)</f>
        <v>ID</v>
      </c>
      <c r="H88" s="606" t="s">
        <v>1205</v>
      </c>
      <c r="I88" s="427">
        <v>373</v>
      </c>
      <c r="J88" s="477">
        <f>VLOOKUP(I88,Scenarios!$AU$11:$AZ$132,6,0)</f>
        <v>1.1089731508308769E-2</v>
      </c>
      <c r="K88" s="605">
        <f>SUMIF('Accum Dep'!$GY$6:$GY$124,'JAM Inputs'!H88,'Accum Dep'!$HB$6:$HB$124)</f>
        <v>-8689370.180844605</v>
      </c>
      <c r="L88" s="604">
        <f t="shared" si="12"/>
        <v>-96362.782281871085</v>
      </c>
      <c r="M88" s="474">
        <f>VLOOKUP(G88,Factors!$B$3:$K$96,7,0)</f>
        <v>0</v>
      </c>
      <c r="N88" s="632">
        <v>-481807.745</v>
      </c>
      <c r="O88" s="633">
        <v>-103544.9429633424</v>
      </c>
      <c r="P88" s="634">
        <f t="shared" si="13"/>
        <v>-96362.782281871085</v>
      </c>
      <c r="Q88" s="635">
        <f t="shared" si="10"/>
        <v>7182.1606814713159</v>
      </c>
      <c r="R88" s="70"/>
      <c r="S88" s="650">
        <f t="shared" si="14"/>
        <v>0</v>
      </c>
      <c r="T88" s="634">
        <f t="shared" si="15"/>
        <v>0</v>
      </c>
      <c r="U88" s="634">
        <f t="shared" si="16"/>
        <v>0</v>
      </c>
      <c r="V88" s="651">
        <f t="shared" si="19"/>
        <v>0</v>
      </c>
      <c r="W88" s="70"/>
      <c r="X88" s="70"/>
      <c r="Y88" s="850">
        <f t="shared" si="17"/>
        <v>0</v>
      </c>
      <c r="Z88" s="607">
        <f t="shared" si="18"/>
        <v>0</v>
      </c>
    </row>
    <row r="89" spans="1:26" ht="15">
      <c r="A89" s="14" t="str">
        <f t="shared" si="11"/>
        <v/>
      </c>
      <c r="C89" s="2" t="s">
        <v>967</v>
      </c>
      <c r="D89" s="167" t="s">
        <v>967</v>
      </c>
      <c r="E89" s="394">
        <v>-8428878.5449999999</v>
      </c>
      <c r="F89" s="167" t="s">
        <v>25</v>
      </c>
      <c r="G89" s="427" t="str">
        <f>VLOOKUP(F89,Factors!$B$3:$O$96,14,0)</f>
        <v>OR</v>
      </c>
      <c r="H89" s="454" t="s">
        <v>1201</v>
      </c>
      <c r="I89" s="427">
        <v>373</v>
      </c>
      <c r="J89" s="477">
        <f>VLOOKUP(I89,Scenarios!$AU$11:$AZ$132,6,0)</f>
        <v>1.1089731508308769E-2</v>
      </c>
      <c r="K89" s="605">
        <f>SUMIF('Accum Dep'!$GY$6:$GY$124,'JAM Inputs'!H89,'Accum Dep'!$HB$6:$HB$124)</f>
        <v>-70702041.684788227</v>
      </c>
      <c r="L89" s="604">
        <f t="shared" si="12"/>
        <v>-784066.65937355603</v>
      </c>
      <c r="M89" s="474">
        <f>VLOOKUP(G89,Factors!$B$3:$K$96,7,0)</f>
        <v>0</v>
      </c>
      <c r="N89" s="632">
        <v>-8428878.5449999999</v>
      </c>
      <c r="O89" s="633">
        <v>-832158.89619193471</v>
      </c>
      <c r="P89" s="634">
        <f t="shared" si="13"/>
        <v>-784066.65937355603</v>
      </c>
      <c r="Q89" s="635">
        <f t="shared" si="10"/>
        <v>48092.236818378675</v>
      </c>
      <c r="R89" s="70"/>
      <c r="S89" s="650">
        <f t="shared" si="14"/>
        <v>0</v>
      </c>
      <c r="T89" s="634">
        <f t="shared" si="15"/>
        <v>0</v>
      </c>
      <c r="U89" s="634">
        <f t="shared" si="16"/>
        <v>0</v>
      </c>
      <c r="V89" s="651">
        <f t="shared" si="19"/>
        <v>0</v>
      </c>
      <c r="W89" s="70"/>
      <c r="X89" s="70"/>
      <c r="Y89" s="850">
        <f t="shared" si="17"/>
        <v>0</v>
      </c>
      <c r="Z89" s="607">
        <f t="shared" si="18"/>
        <v>0</v>
      </c>
    </row>
    <row r="90" spans="1:26" ht="15">
      <c r="A90" s="14" t="str">
        <f t="shared" si="11"/>
        <v/>
      </c>
      <c r="C90" s="2" t="s">
        <v>968</v>
      </c>
      <c r="D90" s="167" t="s">
        <v>968</v>
      </c>
      <c r="E90" s="394">
        <v>-12173565.305</v>
      </c>
      <c r="F90" s="167" t="s">
        <v>31</v>
      </c>
      <c r="G90" s="427" t="str">
        <f>VLOOKUP(F90,Factors!$B$3:$O$96,14,0)</f>
        <v>UT</v>
      </c>
      <c r="H90" s="512" t="s">
        <v>1204</v>
      </c>
      <c r="I90" s="427">
        <v>373</v>
      </c>
      <c r="J90" s="477">
        <f>VLOOKUP(I90,Scenarios!$AU$11:$AZ$132,6,0)</f>
        <v>1.1089731508308769E-2</v>
      </c>
      <c r="K90" s="605">
        <f>SUMIF('Accum Dep'!$GY$6:$GY$124,'JAM Inputs'!H90,'Accum Dep'!$HB$6:$HB$124)</f>
        <v>-49902635.002484918</v>
      </c>
      <c r="L90" s="604">
        <f t="shared" si="12"/>
        <v>-553406.82373468904</v>
      </c>
      <c r="M90" s="474">
        <f>VLOOKUP(G90,Factors!$B$3:$K$96,7,0)</f>
        <v>1</v>
      </c>
      <c r="N90" s="632">
        <v>-12173565.305</v>
      </c>
      <c r="O90" s="633">
        <v>-541931.0227313888</v>
      </c>
      <c r="P90" s="634">
        <f t="shared" si="13"/>
        <v>-553406.82373468904</v>
      </c>
      <c r="Q90" s="635">
        <f t="shared" si="10"/>
        <v>-11475.801003300236</v>
      </c>
      <c r="R90" s="70"/>
      <c r="S90" s="650">
        <f t="shared" si="14"/>
        <v>-12173565.305</v>
      </c>
      <c r="T90" s="634">
        <f t="shared" si="15"/>
        <v>-541931.0227313888</v>
      </c>
      <c r="U90" s="634">
        <f t="shared" si="16"/>
        <v>-553406.82373468904</v>
      </c>
      <c r="V90" s="651">
        <f t="shared" si="19"/>
        <v>-11475.801003300236</v>
      </c>
      <c r="W90" s="70"/>
      <c r="X90" s="70"/>
      <c r="Y90" s="850">
        <f t="shared" si="17"/>
        <v>-12173565.305</v>
      </c>
      <c r="Z90" s="607">
        <f t="shared" si="18"/>
        <v>-12726972.128734689</v>
      </c>
    </row>
    <row r="91" spans="1:26" ht="15">
      <c r="A91" s="14" t="str">
        <f t="shared" si="11"/>
        <v/>
      </c>
      <c r="C91" s="2" t="s">
        <v>969</v>
      </c>
      <c r="D91" s="167" t="s">
        <v>969</v>
      </c>
      <c r="E91" s="394">
        <v>-2129936.3650000002</v>
      </c>
      <c r="F91" s="167" t="s">
        <v>27</v>
      </c>
      <c r="G91" s="427" t="str">
        <f>VLOOKUP(F91,Factors!$B$3:$O$96,14,0)</f>
        <v>WA</v>
      </c>
      <c r="H91" s="512" t="s">
        <v>1202</v>
      </c>
      <c r="I91" s="427">
        <v>373</v>
      </c>
      <c r="J91" s="477">
        <f>VLOOKUP(I91,Scenarios!$AU$11:$AZ$132,6,0)</f>
        <v>1.1089731508308769E-2</v>
      </c>
      <c r="K91" s="605">
        <f>SUMIF('Accum Dep'!$GY$6:$GY$124,'JAM Inputs'!H91,'Accum Dep'!$HB$6:$HB$124)</f>
        <v>-9705577.300797075</v>
      </c>
      <c r="L91" s="604">
        <f t="shared" si="12"/>
        <v>-107632.24639897569</v>
      </c>
      <c r="M91" s="474">
        <f>VLOOKUP(G91,Factors!$B$3:$K$96,7,0)</f>
        <v>0</v>
      </c>
      <c r="N91" s="632">
        <v>-2129936.3650000002</v>
      </c>
      <c r="O91" s="633">
        <v>-121628.77460581504</v>
      </c>
      <c r="P91" s="634">
        <f t="shared" si="13"/>
        <v>-107632.24639897569</v>
      </c>
      <c r="Q91" s="635">
        <f t="shared" si="10"/>
        <v>13996.528206839343</v>
      </c>
      <c r="R91" s="70"/>
      <c r="S91" s="650">
        <f t="shared" si="14"/>
        <v>0</v>
      </c>
      <c r="T91" s="634">
        <f t="shared" si="15"/>
        <v>0</v>
      </c>
      <c r="U91" s="634">
        <f t="shared" si="16"/>
        <v>0</v>
      </c>
      <c r="V91" s="651">
        <f t="shared" si="19"/>
        <v>0</v>
      </c>
      <c r="W91" s="70"/>
      <c r="X91" s="70"/>
      <c r="Y91" s="850">
        <f t="shared" si="17"/>
        <v>0</v>
      </c>
      <c r="Z91" s="607">
        <f t="shared" si="18"/>
        <v>0</v>
      </c>
    </row>
    <row r="92" spans="1:26" ht="15">
      <c r="A92" s="14" t="str">
        <f t="shared" si="11"/>
        <v/>
      </c>
      <c r="C92" s="2" t="s">
        <v>970</v>
      </c>
      <c r="D92" s="167" t="s">
        <v>970</v>
      </c>
      <c r="E92" s="394">
        <v>-2537657.5099999998</v>
      </c>
      <c r="F92" s="167" t="s">
        <v>29</v>
      </c>
      <c r="G92" s="427" t="str">
        <f>VLOOKUP(F92,Factors!$B$3:$O$96,14,0)</f>
        <v>WYP</v>
      </c>
      <c r="H92" s="512" t="s">
        <v>1203</v>
      </c>
      <c r="I92" s="427">
        <v>373</v>
      </c>
      <c r="J92" s="477">
        <f>VLOOKUP(I92,Scenarios!$AU$11:$AZ$132,6,0)</f>
        <v>1.1089731508308769E-2</v>
      </c>
      <c r="K92" s="605">
        <f>SUMIF('Accum Dep'!$GY$6:$GY$124,'JAM Inputs'!H92,'Accum Dep'!$HB$6:$HB$124)</f>
        <v>-12973956.767614275</v>
      </c>
      <c r="L92" s="604">
        <f t="shared" si="12"/>
        <v>-143877.69715324781</v>
      </c>
      <c r="M92" s="474">
        <f>VLOOKUP(G92,Factors!$B$3:$K$96,7,0)</f>
        <v>0</v>
      </c>
      <c r="N92" s="632">
        <v>-2537657.5099999998</v>
      </c>
      <c r="O92" s="633">
        <v>-204321.82995397289</v>
      </c>
      <c r="P92" s="634">
        <f t="shared" si="13"/>
        <v>-143877.69715324781</v>
      </c>
      <c r="Q92" s="635">
        <f t="shared" si="10"/>
        <v>60444.132800725085</v>
      </c>
      <c r="R92" s="70"/>
      <c r="S92" s="650">
        <f t="shared" si="14"/>
        <v>0</v>
      </c>
      <c r="T92" s="634">
        <f t="shared" si="15"/>
        <v>0</v>
      </c>
      <c r="U92" s="634">
        <f t="shared" si="16"/>
        <v>0</v>
      </c>
      <c r="V92" s="651">
        <f t="shared" si="19"/>
        <v>0</v>
      </c>
      <c r="W92" s="70"/>
      <c r="X92" s="70"/>
      <c r="Y92" s="850">
        <f t="shared" si="17"/>
        <v>0</v>
      </c>
      <c r="Z92" s="607">
        <f t="shared" si="18"/>
        <v>0</v>
      </c>
    </row>
    <row r="93" spans="1:26" ht="15">
      <c r="A93" s="14" t="str">
        <f t="shared" si="11"/>
        <v/>
      </c>
      <c r="C93" s="2" t="s">
        <v>971</v>
      </c>
      <c r="D93" s="167" t="s">
        <v>971</v>
      </c>
      <c r="E93" s="394">
        <v>-883991.38</v>
      </c>
      <c r="F93" s="167" t="s">
        <v>35</v>
      </c>
      <c r="G93" s="427" t="str">
        <f>VLOOKUP(F93,Factors!$B$3:$O$96,14,0)</f>
        <v>WYU</v>
      </c>
      <c r="H93" s="596" t="str">
        <f t="shared" ref="H93:H131" si="20">D93</f>
        <v>108373WYU</v>
      </c>
      <c r="I93" s="427">
        <v>373</v>
      </c>
      <c r="J93" s="477">
        <f>VLOOKUP(I93,Scenarios!$AU$11:$AZ$132,6,0)</f>
        <v>1.1089731508308769E-2</v>
      </c>
      <c r="K93" s="605">
        <f>SUMIF('Accum Dep'!$GY$6:$GY$124,'JAM Inputs'!H93,'Accum Dep'!$HB$6:$HB$124)</f>
        <v>0</v>
      </c>
      <c r="L93" s="604">
        <f t="shared" si="12"/>
        <v>0</v>
      </c>
      <c r="M93" s="474">
        <f>VLOOKUP(G93,Factors!$B$3:$K$96,7,0)</f>
        <v>0</v>
      </c>
      <c r="N93" s="632">
        <v>-883991.38</v>
      </c>
      <c r="O93" s="633"/>
      <c r="P93" s="634">
        <f t="shared" si="13"/>
        <v>0</v>
      </c>
      <c r="Q93" s="635">
        <f t="shared" si="10"/>
        <v>0</v>
      </c>
      <c r="R93" s="70"/>
      <c r="S93" s="650">
        <f t="shared" si="14"/>
        <v>0</v>
      </c>
      <c r="T93" s="634">
        <f t="shared" si="15"/>
        <v>0</v>
      </c>
      <c r="U93" s="634">
        <f t="shared" si="16"/>
        <v>0</v>
      </c>
      <c r="V93" s="651">
        <f t="shared" si="19"/>
        <v>0</v>
      </c>
      <c r="W93" s="70"/>
      <c r="X93" s="70"/>
      <c r="Y93" s="850">
        <f t="shared" si="17"/>
        <v>0</v>
      </c>
      <c r="Z93" s="607">
        <f t="shared" si="18"/>
        <v>0</v>
      </c>
    </row>
    <row r="94" spans="1:26">
      <c r="A94" s="14" t="str">
        <f t="shared" si="11"/>
        <v/>
      </c>
      <c r="C94" s="2" t="s">
        <v>972</v>
      </c>
      <c r="D94" s="167" t="s">
        <v>972</v>
      </c>
      <c r="E94" s="394">
        <v>29698.5</v>
      </c>
      <c r="F94" s="167" t="s">
        <v>22</v>
      </c>
      <c r="G94" s="427" t="str">
        <f>VLOOKUP(F94,Factors!$B$3:$O$96,14,0)</f>
        <v>CA</v>
      </c>
      <c r="H94" s="596" t="str">
        <f t="shared" si="20"/>
        <v>108DPCA</v>
      </c>
      <c r="I94" s="427"/>
      <c r="J94" s="427">
        <v>1</v>
      </c>
      <c r="K94" s="605">
        <f>SUMIF('Accum Dep'!$GY$6:$GY$124,'JAM Inputs'!H94,'Accum Dep'!$HB$6:$HB$124)</f>
        <v>0</v>
      </c>
      <c r="L94" s="604">
        <f t="shared" si="12"/>
        <v>0</v>
      </c>
      <c r="M94" s="474">
        <f>VLOOKUP(G94,Factors!$B$3:$K$96,7,0)</f>
        <v>0</v>
      </c>
      <c r="N94" s="632">
        <v>29698.5</v>
      </c>
      <c r="O94" s="633"/>
      <c r="P94" s="634">
        <f t="shared" si="13"/>
        <v>0</v>
      </c>
      <c r="Q94" s="635">
        <f t="shared" si="10"/>
        <v>0</v>
      </c>
      <c r="R94" s="70"/>
      <c r="S94" s="650">
        <f t="shared" si="14"/>
        <v>0</v>
      </c>
      <c r="T94" s="634">
        <f t="shared" si="15"/>
        <v>0</v>
      </c>
      <c r="U94" s="634">
        <f t="shared" si="16"/>
        <v>0</v>
      </c>
      <c r="V94" s="651">
        <f t="shared" si="19"/>
        <v>0</v>
      </c>
      <c r="W94" s="70"/>
      <c r="X94" s="70"/>
      <c r="Y94" s="850">
        <f t="shared" si="17"/>
        <v>0</v>
      </c>
      <c r="Z94" s="607">
        <f t="shared" si="18"/>
        <v>0</v>
      </c>
    </row>
    <row r="95" spans="1:26">
      <c r="A95" s="14" t="str">
        <f t="shared" si="11"/>
        <v/>
      </c>
      <c r="C95" s="2" t="s">
        <v>973</v>
      </c>
      <c r="D95" s="167" t="s">
        <v>973</v>
      </c>
      <c r="E95" s="394">
        <v>-5058.5</v>
      </c>
      <c r="F95" s="167" t="s">
        <v>33</v>
      </c>
      <c r="G95" s="427" t="str">
        <f>VLOOKUP(F95,Factors!$B$3:$O$96,14,0)</f>
        <v>ID</v>
      </c>
      <c r="H95" s="596" t="str">
        <f t="shared" si="20"/>
        <v>108DPID</v>
      </c>
      <c r="I95" s="427"/>
      <c r="J95" s="427">
        <v>1</v>
      </c>
      <c r="K95" s="605">
        <f>SUMIF('Accum Dep'!$GY$6:$GY$124,'JAM Inputs'!H95,'Accum Dep'!$HB$6:$HB$124)</f>
        <v>0</v>
      </c>
      <c r="L95" s="604">
        <f t="shared" si="12"/>
        <v>0</v>
      </c>
      <c r="M95" s="474">
        <f>VLOOKUP(G95,Factors!$B$3:$K$96,7,0)</f>
        <v>0</v>
      </c>
      <c r="N95" s="632">
        <v>-5058.5</v>
      </c>
      <c r="O95" s="633"/>
      <c r="P95" s="634">
        <f t="shared" si="13"/>
        <v>0</v>
      </c>
      <c r="Q95" s="635">
        <f t="shared" si="10"/>
        <v>0</v>
      </c>
      <c r="R95" s="70"/>
      <c r="S95" s="650">
        <f t="shared" si="14"/>
        <v>0</v>
      </c>
      <c r="T95" s="634">
        <f t="shared" si="15"/>
        <v>0</v>
      </c>
      <c r="U95" s="634">
        <f t="shared" si="16"/>
        <v>0</v>
      </c>
      <c r="V95" s="651">
        <f t="shared" si="19"/>
        <v>0</v>
      </c>
      <c r="W95" s="70"/>
      <c r="X95" s="70"/>
      <c r="Y95" s="850">
        <f t="shared" si="17"/>
        <v>0</v>
      </c>
      <c r="Z95" s="607">
        <f t="shared" si="18"/>
        <v>0</v>
      </c>
    </row>
    <row r="96" spans="1:26">
      <c r="A96" s="14" t="str">
        <f t="shared" si="11"/>
        <v/>
      </c>
      <c r="C96" s="2" t="s">
        <v>974</v>
      </c>
      <c r="D96" s="167" t="s">
        <v>974</v>
      </c>
      <c r="E96" s="394">
        <v>-53617.5</v>
      </c>
      <c r="F96" s="167" t="s">
        <v>25</v>
      </c>
      <c r="G96" s="427" t="str">
        <f>VLOOKUP(F96,Factors!$B$3:$O$96,14,0)</f>
        <v>OR</v>
      </c>
      <c r="H96" s="596" t="str">
        <f t="shared" si="20"/>
        <v>108DPOR</v>
      </c>
      <c r="I96" s="427"/>
      <c r="J96" s="427">
        <v>1</v>
      </c>
      <c r="K96" s="605">
        <f>SUMIF('Accum Dep'!$GY$6:$GY$124,'JAM Inputs'!H96,'Accum Dep'!$HB$6:$HB$124)</f>
        <v>0</v>
      </c>
      <c r="L96" s="604">
        <f t="shared" si="12"/>
        <v>0</v>
      </c>
      <c r="M96" s="474">
        <f>VLOOKUP(G96,Factors!$B$3:$K$96,7,0)</f>
        <v>0</v>
      </c>
      <c r="N96" s="632">
        <v>-53617.5</v>
      </c>
      <c r="O96" s="633"/>
      <c r="P96" s="634">
        <f t="shared" si="13"/>
        <v>0</v>
      </c>
      <c r="Q96" s="635">
        <f t="shared" si="10"/>
        <v>0</v>
      </c>
      <c r="R96" s="70"/>
      <c r="S96" s="650">
        <f t="shared" si="14"/>
        <v>0</v>
      </c>
      <c r="T96" s="634">
        <f t="shared" si="15"/>
        <v>0</v>
      </c>
      <c r="U96" s="634">
        <f t="shared" si="16"/>
        <v>0</v>
      </c>
      <c r="V96" s="651">
        <f t="shared" si="19"/>
        <v>0</v>
      </c>
      <c r="W96" s="70"/>
      <c r="X96" s="70"/>
      <c r="Y96" s="850">
        <f t="shared" si="17"/>
        <v>0</v>
      </c>
      <c r="Z96" s="607">
        <f t="shared" si="18"/>
        <v>0</v>
      </c>
    </row>
    <row r="97" spans="1:26">
      <c r="A97" s="14" t="str">
        <f t="shared" si="11"/>
        <v/>
      </c>
      <c r="C97" s="2" t="s">
        <v>975</v>
      </c>
      <c r="D97" s="167" t="s">
        <v>975</v>
      </c>
      <c r="E97" s="394">
        <v>538164.5</v>
      </c>
      <c r="F97" s="167" t="s">
        <v>31</v>
      </c>
      <c r="G97" s="427" t="str">
        <f>VLOOKUP(F97,Factors!$B$3:$O$96,14,0)</f>
        <v>UT</v>
      </c>
      <c r="H97" s="596" t="str">
        <f t="shared" si="20"/>
        <v>108DPUT</v>
      </c>
      <c r="I97" s="427"/>
      <c r="J97" s="427">
        <v>1</v>
      </c>
      <c r="K97" s="605">
        <f>SUMIF('Accum Dep'!$GY$6:$GY$124,'JAM Inputs'!H97,'Accum Dep'!$HB$6:$HB$124)</f>
        <v>0</v>
      </c>
      <c r="L97" s="604">
        <f t="shared" si="12"/>
        <v>0</v>
      </c>
      <c r="M97" s="474">
        <f>VLOOKUP(G97,Factors!$B$3:$K$96,7,0)</f>
        <v>1</v>
      </c>
      <c r="N97" s="632">
        <v>538164.5</v>
      </c>
      <c r="O97" s="633"/>
      <c r="P97" s="634">
        <f t="shared" si="13"/>
        <v>0</v>
      </c>
      <c r="Q97" s="635">
        <f t="shared" si="10"/>
        <v>0</v>
      </c>
      <c r="R97" s="70"/>
      <c r="S97" s="650">
        <f t="shared" si="14"/>
        <v>538164.5</v>
      </c>
      <c r="T97" s="634">
        <f t="shared" si="15"/>
        <v>0</v>
      </c>
      <c r="U97" s="634">
        <f t="shared" si="16"/>
        <v>0</v>
      </c>
      <c r="V97" s="651">
        <f t="shared" si="19"/>
        <v>0</v>
      </c>
      <c r="W97" s="70"/>
      <c r="X97" s="70"/>
      <c r="Y97" s="850">
        <f t="shared" si="17"/>
        <v>538164.5</v>
      </c>
      <c r="Z97" s="607">
        <f t="shared" si="18"/>
        <v>538164.5</v>
      </c>
    </row>
    <row r="98" spans="1:26">
      <c r="A98" s="14" t="str">
        <f t="shared" si="11"/>
        <v/>
      </c>
      <c r="C98" s="2" t="s">
        <v>976</v>
      </c>
      <c r="D98" s="167" t="s">
        <v>976</v>
      </c>
      <c r="E98" s="394">
        <v>91919.5</v>
      </c>
      <c r="F98" s="167" t="s">
        <v>27</v>
      </c>
      <c r="G98" s="427" t="str">
        <f>VLOOKUP(F98,Factors!$B$3:$O$96,14,0)</f>
        <v>WA</v>
      </c>
      <c r="H98" s="596" t="str">
        <f t="shared" si="20"/>
        <v>108DPWA</v>
      </c>
      <c r="I98" s="427"/>
      <c r="J98" s="427">
        <v>1</v>
      </c>
      <c r="K98" s="605">
        <f>SUMIF('Accum Dep'!$GY$6:$GY$124,'JAM Inputs'!H98,'Accum Dep'!$HB$6:$HB$124)</f>
        <v>0</v>
      </c>
      <c r="L98" s="604">
        <f t="shared" si="12"/>
        <v>0</v>
      </c>
      <c r="M98" s="474">
        <f>VLOOKUP(G98,Factors!$B$3:$K$96,7,0)</f>
        <v>0</v>
      </c>
      <c r="N98" s="632">
        <v>91919.5</v>
      </c>
      <c r="O98" s="633"/>
      <c r="P98" s="634">
        <f t="shared" si="13"/>
        <v>0</v>
      </c>
      <c r="Q98" s="635">
        <f t="shared" si="10"/>
        <v>0</v>
      </c>
      <c r="R98" s="70"/>
      <c r="S98" s="650">
        <f t="shared" si="14"/>
        <v>0</v>
      </c>
      <c r="T98" s="634">
        <f t="shared" si="15"/>
        <v>0</v>
      </c>
      <c r="U98" s="634">
        <f t="shared" si="16"/>
        <v>0</v>
      </c>
      <c r="V98" s="651">
        <f t="shared" si="19"/>
        <v>0</v>
      </c>
      <c r="W98" s="70"/>
      <c r="X98" s="70"/>
      <c r="Y98" s="850">
        <f t="shared" si="17"/>
        <v>0</v>
      </c>
      <c r="Z98" s="607">
        <f t="shared" si="18"/>
        <v>0</v>
      </c>
    </row>
    <row r="99" spans="1:26">
      <c r="A99" s="14" t="str">
        <f t="shared" si="11"/>
        <v/>
      </c>
      <c r="C99" s="2" t="s">
        <v>977</v>
      </c>
      <c r="D99" s="167" t="s">
        <v>977</v>
      </c>
      <c r="E99" s="394">
        <v>165360</v>
      </c>
      <c r="F99" s="167" t="s">
        <v>35</v>
      </c>
      <c r="G99" s="427" t="str">
        <f>VLOOKUP(F99,Factors!$B$3:$O$96,14,0)</f>
        <v>WYU</v>
      </c>
      <c r="H99" s="596" t="str">
        <f t="shared" si="20"/>
        <v>108DPWYU</v>
      </c>
      <c r="I99" s="427"/>
      <c r="J99" s="427">
        <v>1</v>
      </c>
      <c r="K99" s="605">
        <f>SUMIF('Accum Dep'!$GY$6:$GY$124,'JAM Inputs'!H99,'Accum Dep'!$HB$6:$HB$124)</f>
        <v>0</v>
      </c>
      <c r="L99" s="604">
        <f t="shared" si="12"/>
        <v>0</v>
      </c>
      <c r="M99" s="474">
        <f>VLOOKUP(G99,Factors!$B$3:$K$96,7,0)</f>
        <v>0</v>
      </c>
      <c r="N99" s="632">
        <v>165360</v>
      </c>
      <c r="O99" s="633"/>
      <c r="P99" s="634">
        <f t="shared" si="13"/>
        <v>0</v>
      </c>
      <c r="Q99" s="635">
        <f t="shared" si="10"/>
        <v>0</v>
      </c>
      <c r="R99" s="70"/>
      <c r="S99" s="650">
        <f t="shared" si="14"/>
        <v>0</v>
      </c>
      <c r="T99" s="634">
        <f t="shared" si="15"/>
        <v>0</v>
      </c>
      <c r="U99" s="634">
        <f t="shared" si="16"/>
        <v>0</v>
      </c>
      <c r="V99" s="651">
        <f t="shared" si="19"/>
        <v>0</v>
      </c>
      <c r="W99" s="70"/>
      <c r="X99" s="70"/>
      <c r="Y99" s="850">
        <f t="shared" si="17"/>
        <v>0</v>
      </c>
      <c r="Z99" s="607">
        <f t="shared" si="18"/>
        <v>0</v>
      </c>
    </row>
    <row r="100" spans="1:26">
      <c r="A100" s="14" t="str">
        <f t="shared" si="11"/>
        <v/>
      </c>
      <c r="C100" s="2" t="s">
        <v>978</v>
      </c>
      <c r="D100" s="167" t="s">
        <v>978</v>
      </c>
      <c r="E100" s="394">
        <v>-4272479.1449999996</v>
      </c>
      <c r="F100" s="167" t="s">
        <v>22</v>
      </c>
      <c r="G100" s="427" t="str">
        <f>VLOOKUP(F100,Factors!$B$3:$O$96,14,0)</f>
        <v>CA</v>
      </c>
      <c r="H100" s="596" t="str">
        <f t="shared" si="20"/>
        <v>108GPCA</v>
      </c>
      <c r="I100" s="427"/>
      <c r="J100" s="427">
        <v>1</v>
      </c>
      <c r="K100" s="605">
        <f>SUMIF('Accum Dep'!$GY$6:$GY$124,'JAM Inputs'!H100,'Accum Dep'!$HB$6:$HB$124)</f>
        <v>748602.04760546796</v>
      </c>
      <c r="L100" s="604">
        <f t="shared" si="12"/>
        <v>748602.04760546796</v>
      </c>
      <c r="M100" s="474">
        <f>VLOOKUP(G100,Factors!$B$3:$K$96,7,0)</f>
        <v>0</v>
      </c>
      <c r="N100" s="632">
        <v>-4272479.1449999996</v>
      </c>
      <c r="O100" s="633">
        <v>-4828.7776146307588</v>
      </c>
      <c r="P100" s="634">
        <f t="shared" si="13"/>
        <v>748602.04760546796</v>
      </c>
      <c r="Q100" s="635">
        <f t="shared" si="10"/>
        <v>753430.82522009872</v>
      </c>
      <c r="R100" s="70"/>
      <c r="S100" s="650">
        <f t="shared" si="14"/>
        <v>0</v>
      </c>
      <c r="T100" s="634">
        <f t="shared" si="15"/>
        <v>0</v>
      </c>
      <c r="U100" s="634">
        <f t="shared" si="16"/>
        <v>0</v>
      </c>
      <c r="V100" s="651">
        <f t="shared" si="19"/>
        <v>0</v>
      </c>
      <c r="W100" s="70"/>
      <c r="X100" s="70"/>
      <c r="Y100" s="850">
        <f t="shared" si="17"/>
        <v>0</v>
      </c>
      <c r="Z100" s="607">
        <f t="shared" si="18"/>
        <v>0</v>
      </c>
    </row>
    <row r="101" spans="1:26">
      <c r="A101" s="14" t="str">
        <f t="shared" si="11"/>
        <v/>
      </c>
      <c r="C101" s="2" t="s">
        <v>979</v>
      </c>
      <c r="D101" s="167" t="s">
        <v>979</v>
      </c>
      <c r="E101" s="394">
        <v>-7256837.21</v>
      </c>
      <c r="F101" s="167" t="s">
        <v>40</v>
      </c>
      <c r="G101" s="427" t="str">
        <f>VLOOKUP(F101,Factors!$B$3:$O$96,14,0)</f>
        <v>CN</v>
      </c>
      <c r="H101" s="596" t="str">
        <f t="shared" si="20"/>
        <v>108GPCN</v>
      </c>
      <c r="I101" s="427"/>
      <c r="J101" s="427">
        <v>1</v>
      </c>
      <c r="K101" s="605">
        <f>SUMIF('Accum Dep'!$GY$6:$GY$124,'JAM Inputs'!H101,'Accum Dep'!$HB$6:$HB$124)</f>
        <v>-1374820.1047572261</v>
      </c>
      <c r="L101" s="604">
        <f t="shared" si="12"/>
        <v>-1374820.1047572261</v>
      </c>
      <c r="M101" s="474">
        <f>VLOOKUP(G101,Factors!$B$3:$K$96,7,0)</f>
        <v>0.49892765457990973</v>
      </c>
      <c r="N101" s="632">
        <v>-7256837.21</v>
      </c>
      <c r="O101" s="633">
        <v>-340968.0993858939</v>
      </c>
      <c r="P101" s="634">
        <f t="shared" si="13"/>
        <v>-1374820.1047572261</v>
      </c>
      <c r="Q101" s="635">
        <f t="shared" si="10"/>
        <v>-1033852.0053713322</v>
      </c>
      <c r="R101" s="70"/>
      <c r="S101" s="650">
        <f t="shared" si="14"/>
        <v>-3620636.7688535159</v>
      </c>
      <c r="T101" s="634">
        <f t="shared" si="15"/>
        <v>-170118.41411317361</v>
      </c>
      <c r="U101" s="634">
        <f t="shared" si="16"/>
        <v>-685935.77033582865</v>
      </c>
      <c r="V101" s="651">
        <f t="shared" si="19"/>
        <v>-515817.35622265498</v>
      </c>
      <c r="W101" s="70"/>
      <c r="X101" s="70"/>
      <c r="Y101" s="850">
        <f t="shared" si="17"/>
        <v>-3620636.7688535159</v>
      </c>
      <c r="Z101" s="607">
        <f t="shared" si="18"/>
        <v>-4306572.5391893443</v>
      </c>
    </row>
    <row r="102" spans="1:26">
      <c r="A102" s="14" t="str">
        <f t="shared" si="11"/>
        <v/>
      </c>
      <c r="C102" s="2" t="s">
        <v>980</v>
      </c>
      <c r="D102" s="167" t="s">
        <v>980</v>
      </c>
      <c r="E102" s="394">
        <v>-4262160.42</v>
      </c>
      <c r="F102" s="167" t="s">
        <v>1</v>
      </c>
      <c r="G102" s="427" t="str">
        <f>VLOOKUP(F102,Factors!$B$3:$O$96,14,0)</f>
        <v>SG</v>
      </c>
      <c r="H102" s="596" t="str">
        <f t="shared" si="20"/>
        <v>108GPDGP</v>
      </c>
      <c r="I102" s="427"/>
      <c r="J102" s="427">
        <v>1</v>
      </c>
      <c r="K102" s="605">
        <f>SUMIF('Accum Dep'!$GY$6:$GY$124,'JAM Inputs'!H102,'Accum Dep'!$HB$6:$HB$124)</f>
        <v>2134359.268342278</v>
      </c>
      <c r="L102" s="604">
        <f t="shared" si="12"/>
        <v>2134359.268342278</v>
      </c>
      <c r="M102" s="474">
        <f>VLOOKUP(G102,Factors!$B$3:$K$96,7,0)</f>
        <v>0.4315468104876492</v>
      </c>
      <c r="N102" s="632">
        <v>-4262160.42</v>
      </c>
      <c r="O102" s="633">
        <v>2098150.8037367295</v>
      </c>
      <c r="P102" s="634">
        <f t="shared" si="13"/>
        <v>2134359.268342278</v>
      </c>
      <c r="Q102" s="635">
        <f t="shared" si="10"/>
        <v>36208.464605548419</v>
      </c>
      <c r="R102" s="70"/>
      <c r="S102" s="650">
        <f t="shared" si="14"/>
        <v>-1839321.7350376993</v>
      </c>
      <c r="T102" s="634">
        <f t="shared" si="15"/>
        <v>905450.28727468324</v>
      </c>
      <c r="U102" s="634">
        <f t="shared" si="16"/>
        <v>921075.93468786264</v>
      </c>
      <c r="V102" s="651">
        <f t="shared" si="19"/>
        <v>15625.647413179357</v>
      </c>
      <c r="W102" s="70"/>
      <c r="X102" s="70"/>
      <c r="Y102" s="850">
        <f t="shared" si="17"/>
        <v>-1839321.7350376993</v>
      </c>
      <c r="Z102" s="607">
        <f t="shared" si="18"/>
        <v>-918245.8003498367</v>
      </c>
    </row>
    <row r="103" spans="1:26">
      <c r="A103" s="14" t="str">
        <f t="shared" si="11"/>
        <v/>
      </c>
      <c r="C103" s="2" t="s">
        <v>981</v>
      </c>
      <c r="D103" s="167" t="s">
        <v>981</v>
      </c>
      <c r="E103" s="394">
        <v>-7582301.4599999897</v>
      </c>
      <c r="F103" s="167" t="s">
        <v>5</v>
      </c>
      <c r="G103" s="427" t="str">
        <f>VLOOKUP(F103,Factors!$B$3:$O$96,14,0)</f>
        <v>SG</v>
      </c>
      <c r="H103" s="596" t="str">
        <f t="shared" si="20"/>
        <v>108GPDGU</v>
      </c>
      <c r="I103" s="427"/>
      <c r="J103" s="427">
        <v>1</v>
      </c>
      <c r="K103" s="605">
        <f>SUMIF('Accum Dep'!$GY$6:$GY$124,'JAM Inputs'!H103,'Accum Dep'!$HB$6:$HB$124)</f>
        <v>4835627.2634611111</v>
      </c>
      <c r="L103" s="604">
        <f t="shared" si="12"/>
        <v>4835627.2634611111</v>
      </c>
      <c r="M103" s="474">
        <f>VLOOKUP(G103,Factors!$B$3:$K$96,7,0)</f>
        <v>0.4315468104876492</v>
      </c>
      <c r="N103" s="632">
        <v>-7582301.4599999897</v>
      </c>
      <c r="O103" s="633">
        <v>4482237.7692190297</v>
      </c>
      <c r="P103" s="634">
        <f t="shared" si="13"/>
        <v>4835627.2634611111</v>
      </c>
      <c r="Q103" s="635">
        <f t="shared" si="10"/>
        <v>353389.49424208142</v>
      </c>
      <c r="R103" s="70"/>
      <c r="S103" s="650">
        <f t="shared" si="14"/>
        <v>-3272118.0112188412</v>
      </c>
      <c r="T103" s="634">
        <f t="shared" si="15"/>
        <v>1934295.413153748</v>
      </c>
      <c r="U103" s="634">
        <f t="shared" si="16"/>
        <v>2086799.5222537618</v>
      </c>
      <c r="V103" s="651">
        <f t="shared" si="19"/>
        <v>152504.10910001371</v>
      </c>
      <c r="W103" s="70"/>
      <c r="X103" s="70"/>
      <c r="Y103" s="850">
        <f t="shared" si="17"/>
        <v>-3272118.0112188412</v>
      </c>
      <c r="Z103" s="607">
        <f t="shared" si="18"/>
        <v>-1185318.4889650797</v>
      </c>
    </row>
    <row r="104" spans="1:26">
      <c r="A104" s="14" t="str">
        <f t="shared" si="11"/>
        <v/>
      </c>
      <c r="C104" s="2" t="s">
        <v>982</v>
      </c>
      <c r="D104" s="167" t="s">
        <v>982</v>
      </c>
      <c r="E104" s="394">
        <v>-10575841.099999901</v>
      </c>
      <c r="F104" s="167" t="s">
        <v>33</v>
      </c>
      <c r="G104" s="427" t="str">
        <f>VLOOKUP(F104,Factors!$B$3:$O$96,14,0)</f>
        <v>ID</v>
      </c>
      <c r="H104" s="596" t="str">
        <f t="shared" si="20"/>
        <v>108GPID</v>
      </c>
      <c r="I104" s="427"/>
      <c r="J104" s="427">
        <v>1</v>
      </c>
      <c r="K104" s="605">
        <f>SUMIF('Accum Dep'!$GY$6:$GY$124,'JAM Inputs'!H104,'Accum Dep'!$HB$6:$HB$124)</f>
        <v>-1230582.8983536605</v>
      </c>
      <c r="L104" s="604">
        <f t="shared" si="12"/>
        <v>-1230582.8983536605</v>
      </c>
      <c r="M104" s="474">
        <f>VLOOKUP(G104,Factors!$B$3:$K$96,7,0)</f>
        <v>0</v>
      </c>
      <c r="N104" s="632">
        <v>-10575841.099999901</v>
      </c>
      <c r="O104" s="633">
        <v>189111.99237611331</v>
      </c>
      <c r="P104" s="634">
        <f t="shared" si="13"/>
        <v>-1230582.8983536605</v>
      </c>
      <c r="Q104" s="635">
        <f t="shared" si="10"/>
        <v>-1419694.8907297738</v>
      </c>
      <c r="R104" s="70"/>
      <c r="S104" s="650">
        <f t="shared" si="14"/>
        <v>0</v>
      </c>
      <c r="T104" s="634">
        <f t="shared" si="15"/>
        <v>0</v>
      </c>
      <c r="U104" s="634">
        <f t="shared" si="16"/>
        <v>0</v>
      </c>
      <c r="V104" s="651">
        <f t="shared" si="19"/>
        <v>0</v>
      </c>
      <c r="W104" s="70"/>
      <c r="X104" s="70"/>
      <c r="Y104" s="850">
        <f t="shared" si="17"/>
        <v>0</v>
      </c>
      <c r="Z104" s="607">
        <f t="shared" si="18"/>
        <v>0</v>
      </c>
    </row>
    <row r="105" spans="1:26">
      <c r="A105" s="14" t="str">
        <f t="shared" si="11"/>
        <v/>
      </c>
      <c r="C105" s="2" t="s">
        <v>983</v>
      </c>
      <c r="D105" s="167" t="s">
        <v>983</v>
      </c>
      <c r="E105" s="394">
        <v>-46138911.739999898</v>
      </c>
      <c r="F105" s="167" t="s">
        <v>25</v>
      </c>
      <c r="G105" s="427" t="str">
        <f>VLOOKUP(F105,Factors!$B$3:$O$96,14,0)</f>
        <v>OR</v>
      </c>
      <c r="H105" s="596" t="str">
        <f t="shared" si="20"/>
        <v>108GPOR</v>
      </c>
      <c r="I105" s="427"/>
      <c r="J105" s="427">
        <v>1</v>
      </c>
      <c r="K105" s="605">
        <f>SUMIF('Accum Dep'!$GY$6:$GY$124,'JAM Inputs'!H105,'Accum Dep'!$HB$6:$HB$124)</f>
        <v>2248945.3154248968</v>
      </c>
      <c r="L105" s="604">
        <f t="shared" si="12"/>
        <v>2248945.3154248968</v>
      </c>
      <c r="M105" s="474">
        <f>VLOOKUP(G105,Factors!$B$3:$K$96,7,0)</f>
        <v>0</v>
      </c>
      <c r="N105" s="632">
        <v>-46138911.739999898</v>
      </c>
      <c r="O105" s="633">
        <v>2846491.0375119597</v>
      </c>
      <c r="P105" s="634">
        <f t="shared" si="13"/>
        <v>2248945.3154248968</v>
      </c>
      <c r="Q105" s="635">
        <f t="shared" si="10"/>
        <v>-597545.7220870629</v>
      </c>
      <c r="R105" s="70"/>
      <c r="S105" s="650">
        <f t="shared" si="14"/>
        <v>0</v>
      </c>
      <c r="T105" s="634">
        <f t="shared" si="15"/>
        <v>0</v>
      </c>
      <c r="U105" s="634">
        <f t="shared" si="16"/>
        <v>0</v>
      </c>
      <c r="V105" s="651">
        <f t="shared" si="19"/>
        <v>0</v>
      </c>
      <c r="W105" s="70"/>
      <c r="X105" s="70"/>
      <c r="Y105" s="850">
        <f t="shared" si="17"/>
        <v>0</v>
      </c>
      <c r="Z105" s="607">
        <f t="shared" si="18"/>
        <v>0</v>
      </c>
    </row>
    <row r="106" spans="1:26">
      <c r="A106" s="14" t="str">
        <f t="shared" si="11"/>
        <v/>
      </c>
      <c r="C106" s="2" t="s">
        <v>984</v>
      </c>
      <c r="D106" s="167" t="s">
        <v>984</v>
      </c>
      <c r="E106" s="394">
        <v>-323685.92</v>
      </c>
      <c r="F106" s="167" t="s">
        <v>42</v>
      </c>
      <c r="G106" s="427" t="str">
        <f>VLOOKUP(F106,Factors!$B$3:$O$96,14,0)</f>
        <v>SE</v>
      </c>
      <c r="H106" s="596" t="str">
        <f t="shared" si="20"/>
        <v>108GPSE</v>
      </c>
      <c r="I106" s="427"/>
      <c r="J106" s="427">
        <v>1</v>
      </c>
      <c r="K106" s="605">
        <f>SUMIF('Accum Dep'!$GY$6:$GY$124,'JAM Inputs'!H106,'Accum Dep'!$HB$6:$HB$124)</f>
        <v>23265.634966556565</v>
      </c>
      <c r="L106" s="604">
        <f t="shared" si="12"/>
        <v>23265.634966556565</v>
      </c>
      <c r="M106" s="474">
        <f>VLOOKUP(G106,Factors!$B$3:$K$96,7,0)</f>
        <v>0.429533673391716</v>
      </c>
      <c r="N106" s="632">
        <v>-323685.92</v>
      </c>
      <c r="O106" s="633">
        <v>38861.053863364272</v>
      </c>
      <c r="P106" s="634">
        <f t="shared" si="13"/>
        <v>23265.634966556565</v>
      </c>
      <c r="Q106" s="635">
        <f t="shared" si="10"/>
        <v>-15595.418896807707</v>
      </c>
      <c r="R106" s="70"/>
      <c r="S106" s="650">
        <f t="shared" si="14"/>
        <v>-139034.00224277712</v>
      </c>
      <c r="T106" s="634">
        <f t="shared" si="15"/>
        <v>16692.131217804192</v>
      </c>
      <c r="U106" s="634">
        <f t="shared" si="16"/>
        <v>9993.3736509757946</v>
      </c>
      <c r="V106" s="651">
        <f t="shared" si="19"/>
        <v>-6698.7575668283971</v>
      </c>
      <c r="W106" s="70"/>
      <c r="X106" s="70"/>
      <c r="Y106" s="850">
        <f t="shared" si="17"/>
        <v>-139034.00224277712</v>
      </c>
      <c r="Z106" s="607">
        <f t="shared" si="18"/>
        <v>-129040.62859180132</v>
      </c>
    </row>
    <row r="107" spans="1:26">
      <c r="A107" s="14" t="str">
        <f t="shared" si="11"/>
        <v/>
      </c>
      <c r="C107" s="2" t="s">
        <v>985</v>
      </c>
      <c r="D107" s="167" t="s">
        <v>985</v>
      </c>
      <c r="E107" s="394">
        <v>-51132890.074999899</v>
      </c>
      <c r="F107" s="167" t="s">
        <v>7</v>
      </c>
      <c r="G107" s="427" t="str">
        <f>VLOOKUP(F107,Factors!$B$3:$O$96,14,0)</f>
        <v>SG</v>
      </c>
      <c r="H107" s="596" t="str">
        <f t="shared" si="20"/>
        <v>108GPSG</v>
      </c>
      <c r="I107" s="427"/>
      <c r="J107" s="427">
        <v>1</v>
      </c>
      <c r="K107" s="605">
        <f>SUMIF('Accum Dep'!$GY$6:$GY$124,'JAM Inputs'!H107,'Accum Dep'!$HB$6:$HB$124)</f>
        <v>-8701583.8897678629</v>
      </c>
      <c r="L107" s="604">
        <f t="shared" si="12"/>
        <v>-8701583.8897678629</v>
      </c>
      <c r="M107" s="474">
        <f>VLOOKUP(G107,Factors!$B$3:$K$96,7,0)</f>
        <v>0.4315468104876492</v>
      </c>
      <c r="N107" s="632">
        <v>-51132890.074999899</v>
      </c>
      <c r="O107" s="633">
        <v>-3916687.7037898153</v>
      </c>
      <c r="P107" s="634">
        <f t="shared" si="13"/>
        <v>-8701583.8897678629</v>
      </c>
      <c r="Q107" s="635">
        <f t="shared" si="10"/>
        <v>-4784896.1859780475</v>
      </c>
      <c r="R107" s="70"/>
      <c r="S107" s="650">
        <f t="shared" si="14"/>
        <v>-22066235.622881781</v>
      </c>
      <c r="T107" s="634">
        <f t="shared" si="15"/>
        <v>-1690234.0862466893</v>
      </c>
      <c r="U107" s="634">
        <f t="shared" si="16"/>
        <v>-3755140.7738200333</v>
      </c>
      <c r="V107" s="651">
        <f t="shared" si="19"/>
        <v>-2064906.687573344</v>
      </c>
      <c r="W107" s="70"/>
      <c r="X107" s="70"/>
      <c r="Y107" s="850">
        <f t="shared" si="17"/>
        <v>-22066235.622881781</v>
      </c>
      <c r="Z107" s="607">
        <f t="shared" si="18"/>
        <v>-25821376.396701813</v>
      </c>
    </row>
    <row r="108" spans="1:26">
      <c r="A108" s="14" t="str">
        <f t="shared" si="11"/>
        <v/>
      </c>
      <c r="C108" s="2" t="s">
        <v>986</v>
      </c>
      <c r="D108" s="167" t="s">
        <v>986</v>
      </c>
      <c r="E108" s="394">
        <v>-71576566</v>
      </c>
      <c r="F108" s="167" t="s">
        <v>38</v>
      </c>
      <c r="G108" s="427" t="str">
        <f>VLOOKUP(F108,Factors!$B$3:$O$96,14,0)</f>
        <v>SO</v>
      </c>
      <c r="H108" s="596" t="str">
        <f t="shared" si="20"/>
        <v>108GPSO</v>
      </c>
      <c r="I108" s="427"/>
      <c r="J108" s="427">
        <v>1</v>
      </c>
      <c r="K108" s="605">
        <f>SUMIF('Accum Dep'!$GY$6:$GY$124,'JAM Inputs'!H108,'Accum Dep'!$HB$6:$HB$124)</f>
        <v>1700466.9093776494</v>
      </c>
      <c r="L108" s="604">
        <f t="shared" si="12"/>
        <v>1700466.9093776494</v>
      </c>
      <c r="M108" s="474">
        <f>VLOOKUP(G108,Factors!$B$3:$K$96,7,0)</f>
        <v>0.42853606113710269</v>
      </c>
      <c r="N108" s="632">
        <v>-71576566</v>
      </c>
      <c r="O108" s="633">
        <v>7315837.9315915778</v>
      </c>
      <c r="P108" s="634">
        <f t="shared" si="13"/>
        <v>1700466.9093776494</v>
      </c>
      <c r="Q108" s="635">
        <f t="shared" si="10"/>
        <v>-5615371.0222139284</v>
      </c>
      <c r="R108" s="70"/>
      <c r="S108" s="650">
        <f t="shared" si="14"/>
        <v>-30673139.663359866</v>
      </c>
      <c r="T108" s="634">
        <f t="shared" si="15"/>
        <v>3135100.3711216631</v>
      </c>
      <c r="U108" s="634">
        <f t="shared" si="16"/>
        <v>728711.39143868047</v>
      </c>
      <c r="V108" s="651">
        <f t="shared" si="19"/>
        <v>-2406388.9796829829</v>
      </c>
      <c r="W108" s="70"/>
      <c r="X108" s="70"/>
      <c r="Y108" s="850">
        <f t="shared" si="17"/>
        <v>-30673139.663359866</v>
      </c>
      <c r="Z108" s="607">
        <f t="shared" si="18"/>
        <v>-29944428.271921184</v>
      </c>
    </row>
    <row r="109" spans="1:26">
      <c r="A109" s="14" t="str">
        <f t="shared" si="11"/>
        <v/>
      </c>
      <c r="C109" s="2" t="s">
        <v>987</v>
      </c>
      <c r="D109" s="167" t="s">
        <v>987</v>
      </c>
      <c r="E109" s="394">
        <v>-2121563.3149999999</v>
      </c>
      <c r="F109" s="167" t="s">
        <v>12</v>
      </c>
      <c r="G109" s="427" t="s">
        <v>12</v>
      </c>
      <c r="H109" s="596" t="str">
        <f t="shared" si="20"/>
        <v>108GPSSGCH</v>
      </c>
      <c r="I109" s="427"/>
      <c r="J109" s="427">
        <v>1</v>
      </c>
      <c r="K109" s="605">
        <f>SUMIF('Accum Dep'!$GY$6:$GY$124,'JAM Inputs'!H109,'Accum Dep'!$HB$6:$HB$124)</f>
        <v>162337.6129008024</v>
      </c>
      <c r="L109" s="604">
        <f t="shared" si="12"/>
        <v>162337.6129008024</v>
      </c>
      <c r="M109" s="474">
        <f>VLOOKUP(G109,Factors!$B$3:$K$96,7,0)</f>
        <v>0.41887921678867224</v>
      </c>
      <c r="N109" s="632">
        <v>-2121563.3149999999</v>
      </c>
      <c r="O109" s="633">
        <v>427125.71103903558</v>
      </c>
      <c r="P109" s="634">
        <f t="shared" si="13"/>
        <v>162337.6129008024</v>
      </c>
      <c r="Q109" s="635">
        <f t="shared" si="10"/>
        <v>-264788.09813823318</v>
      </c>
      <c r="R109" s="70"/>
      <c r="S109" s="650">
        <f t="shared" si="14"/>
        <v>-888678.77975477907</v>
      </c>
      <c r="T109" s="634">
        <f t="shared" si="15"/>
        <v>178914.08331033596</v>
      </c>
      <c r="U109" s="634">
        <f t="shared" si="16"/>
        <v>67999.852147230762</v>
      </c>
      <c r="V109" s="651">
        <f t="shared" si="19"/>
        <v>-110914.2311631052</v>
      </c>
      <c r="W109" s="70"/>
      <c r="X109" s="70"/>
      <c r="Y109" s="850">
        <f t="shared" si="17"/>
        <v>-888678.77975477907</v>
      </c>
      <c r="Z109" s="607">
        <f t="shared" si="18"/>
        <v>-820678.92760754831</v>
      </c>
    </row>
    <row r="110" spans="1:26">
      <c r="A110" s="14" t="str">
        <f t="shared" si="11"/>
        <v/>
      </c>
      <c r="C110" s="2" t="s">
        <v>988</v>
      </c>
      <c r="D110" s="167" t="s">
        <v>988</v>
      </c>
      <c r="E110" s="394">
        <v>-40263.379999999997</v>
      </c>
      <c r="F110" s="167" t="s">
        <v>19</v>
      </c>
      <c r="G110" s="427" t="s">
        <v>19</v>
      </c>
      <c r="H110" s="596" t="str">
        <f t="shared" si="20"/>
        <v>108GPSSGCT</v>
      </c>
      <c r="I110" s="427"/>
      <c r="J110" s="427">
        <v>1</v>
      </c>
      <c r="K110" s="605">
        <f>SUMIF('Accum Dep'!$GY$6:$GY$124,'JAM Inputs'!H110,'Accum Dep'!$HB$6:$HB$124)</f>
        <v>-12299.903494455786</v>
      </c>
      <c r="L110" s="604">
        <f t="shared" si="12"/>
        <v>-12299.903494455786</v>
      </c>
      <c r="M110" s="474">
        <f>VLOOKUP(G110,Factors!$B$3:$K$96,7,0)</f>
        <v>0.431819766568593</v>
      </c>
      <c r="N110" s="632">
        <v>-40263.379999999997</v>
      </c>
      <c r="O110" s="633">
        <v>-5907.8438791344306</v>
      </c>
      <c r="P110" s="634">
        <f t="shared" si="13"/>
        <v>-12299.903494455786</v>
      </c>
      <c r="Q110" s="635">
        <f t="shared" si="10"/>
        <v>-6392.0596153213555</v>
      </c>
      <c r="R110" s="70"/>
      <c r="S110" s="650">
        <f t="shared" si="14"/>
        <v>-17386.523352862554</v>
      </c>
      <c r="T110" s="634">
        <f t="shared" si="15"/>
        <v>-2551.1237648115207</v>
      </c>
      <c r="U110" s="634">
        <f t="shared" si="16"/>
        <v>-5311.3414557921187</v>
      </c>
      <c r="V110" s="651">
        <f t="shared" si="19"/>
        <v>-2760.217690980598</v>
      </c>
      <c r="W110" s="70"/>
      <c r="X110" s="70"/>
      <c r="Y110" s="850">
        <f t="shared" si="17"/>
        <v>-17386.523352862554</v>
      </c>
      <c r="Z110" s="607">
        <f t="shared" si="18"/>
        <v>-22697.864808654675</v>
      </c>
    </row>
    <row r="111" spans="1:26">
      <c r="A111" s="14" t="str">
        <f t="shared" si="11"/>
        <v/>
      </c>
      <c r="C111" s="2" t="s">
        <v>989</v>
      </c>
      <c r="D111" s="167" t="s">
        <v>989</v>
      </c>
      <c r="E111" s="394">
        <v>-54997288.564999998</v>
      </c>
      <c r="F111" s="167" t="s">
        <v>31</v>
      </c>
      <c r="G111" s="427" t="str">
        <f>VLOOKUP(F111,Factors!$B$3:$O$96,14,0)</f>
        <v>UT</v>
      </c>
      <c r="H111" s="596" t="str">
        <f t="shared" si="20"/>
        <v>108GPUT</v>
      </c>
      <c r="I111" s="427"/>
      <c r="J111" s="427">
        <v>1</v>
      </c>
      <c r="K111" s="605">
        <f>SUMIF('Accum Dep'!$GY$6:$GY$124,'JAM Inputs'!H111,'Accum Dep'!$HB$6:$HB$124)</f>
        <v>-2132823.6055019572</v>
      </c>
      <c r="L111" s="604">
        <f t="shared" si="12"/>
        <v>-2132823.6055019572</v>
      </c>
      <c r="M111" s="474">
        <f>VLOOKUP(G111,Factors!$B$3:$K$96,7,0)</f>
        <v>1</v>
      </c>
      <c r="N111" s="632">
        <v>-54997288.564999998</v>
      </c>
      <c r="O111" s="633">
        <v>-222251.75766360015</v>
      </c>
      <c r="P111" s="634">
        <f t="shared" si="13"/>
        <v>-2132823.6055019572</v>
      </c>
      <c r="Q111" s="635">
        <f t="shared" si="10"/>
        <v>-1910571.8478383571</v>
      </c>
      <c r="R111" s="70"/>
      <c r="S111" s="650">
        <f t="shared" si="14"/>
        <v>-54997288.564999998</v>
      </c>
      <c r="T111" s="634">
        <f t="shared" si="15"/>
        <v>-222251.75766360015</v>
      </c>
      <c r="U111" s="634">
        <f t="shared" si="16"/>
        <v>-2132823.6055019572</v>
      </c>
      <c r="V111" s="651">
        <f t="shared" si="19"/>
        <v>-1910571.8478383571</v>
      </c>
      <c r="W111" s="70"/>
      <c r="X111" s="70"/>
      <c r="Y111" s="850">
        <f t="shared" si="17"/>
        <v>-54997288.564999998</v>
      </c>
      <c r="Z111" s="607">
        <f t="shared" si="18"/>
        <v>-57130112.170501955</v>
      </c>
    </row>
    <row r="112" spans="1:26">
      <c r="A112" s="14" t="str">
        <f t="shared" si="11"/>
        <v/>
      </c>
      <c r="C112" s="2" t="s">
        <v>990</v>
      </c>
      <c r="D112" s="167" t="s">
        <v>990</v>
      </c>
      <c r="E112" s="394">
        <v>-16602106.6849999</v>
      </c>
      <c r="F112" s="167" t="s">
        <v>27</v>
      </c>
      <c r="G112" s="427" t="str">
        <f>VLOOKUP(F112,Factors!$B$3:$O$96,14,0)</f>
        <v>WA</v>
      </c>
      <c r="H112" s="596" t="str">
        <f t="shared" si="20"/>
        <v>108GPWA</v>
      </c>
      <c r="I112" s="427"/>
      <c r="J112" s="427">
        <v>1</v>
      </c>
      <c r="K112" s="605">
        <f>SUMIF('Accum Dep'!$GY$6:$GY$124,'JAM Inputs'!H112,'Accum Dep'!$HB$6:$HB$124)</f>
        <v>-1777772.6902758945</v>
      </c>
      <c r="L112" s="604">
        <f t="shared" si="12"/>
        <v>-1777772.6902758945</v>
      </c>
      <c r="M112" s="474">
        <f>VLOOKUP(G112,Factors!$B$3:$K$96,7,0)</f>
        <v>0</v>
      </c>
      <c r="N112" s="632">
        <v>-16602106.6849999</v>
      </c>
      <c r="O112" s="633">
        <v>-1327863.2509430069</v>
      </c>
      <c r="P112" s="634">
        <f t="shared" si="13"/>
        <v>-1777772.6902758945</v>
      </c>
      <c r="Q112" s="635">
        <f t="shared" si="10"/>
        <v>-449909.43933288753</v>
      </c>
      <c r="R112" s="70"/>
      <c r="S112" s="650">
        <f t="shared" si="14"/>
        <v>0</v>
      </c>
      <c r="T112" s="634">
        <f t="shared" si="15"/>
        <v>0</v>
      </c>
      <c r="U112" s="634">
        <f t="shared" si="16"/>
        <v>0</v>
      </c>
      <c r="V112" s="651">
        <f t="shared" si="19"/>
        <v>0</v>
      </c>
      <c r="W112" s="70"/>
      <c r="X112" s="70"/>
      <c r="Y112" s="850">
        <f t="shared" si="17"/>
        <v>0</v>
      </c>
      <c r="Z112" s="607">
        <f t="shared" si="18"/>
        <v>0</v>
      </c>
    </row>
    <row r="113" spans="1:26">
      <c r="A113" s="14" t="str">
        <f t="shared" si="11"/>
        <v/>
      </c>
      <c r="C113" s="2" t="s">
        <v>991</v>
      </c>
      <c r="D113" s="167" t="s">
        <v>991</v>
      </c>
      <c r="E113" s="394">
        <v>-17308176.114999998</v>
      </c>
      <c r="F113" s="167" t="s">
        <v>29</v>
      </c>
      <c r="G113" s="427" t="str">
        <f>VLOOKUP(F113,Factors!$B$3:$O$96,14,0)</f>
        <v>WYP</v>
      </c>
      <c r="H113" s="596" t="str">
        <f t="shared" si="20"/>
        <v>108GPWYP</v>
      </c>
      <c r="I113" s="427"/>
      <c r="J113" s="427">
        <v>1</v>
      </c>
      <c r="K113" s="605">
        <f>SUMIF('Accum Dep'!$GY$6:$GY$124,'JAM Inputs'!H113,'Accum Dep'!$HB$6:$HB$124)</f>
        <v>2341177.4137434326</v>
      </c>
      <c r="L113" s="604">
        <f t="shared" si="12"/>
        <v>2341177.4137434326</v>
      </c>
      <c r="M113" s="474">
        <f>VLOOKUP(G113,Factors!$B$3:$K$96,7,0)</f>
        <v>0</v>
      </c>
      <c r="N113" s="632">
        <v>-17308176.114999998</v>
      </c>
      <c r="O113" s="633">
        <v>-883401.68378827721</v>
      </c>
      <c r="P113" s="634">
        <f t="shared" si="13"/>
        <v>2341177.4137434326</v>
      </c>
      <c r="Q113" s="635">
        <f t="shared" si="10"/>
        <v>3224579.0975317098</v>
      </c>
      <c r="R113" s="70"/>
      <c r="S113" s="650">
        <f t="shared" si="14"/>
        <v>0</v>
      </c>
      <c r="T113" s="634">
        <f t="shared" si="15"/>
        <v>0</v>
      </c>
      <c r="U113" s="634">
        <f t="shared" si="16"/>
        <v>0</v>
      </c>
      <c r="V113" s="651">
        <f t="shared" si="19"/>
        <v>0</v>
      </c>
      <c r="W113" s="70"/>
      <c r="X113" s="70"/>
      <c r="Y113" s="850">
        <f t="shared" si="17"/>
        <v>0</v>
      </c>
      <c r="Z113" s="607">
        <f t="shared" si="18"/>
        <v>0</v>
      </c>
    </row>
    <row r="114" spans="1:26">
      <c r="A114" s="14" t="str">
        <f t="shared" si="11"/>
        <v/>
      </c>
      <c r="C114" s="2" t="s">
        <v>992</v>
      </c>
      <c r="D114" s="168" t="s">
        <v>992</v>
      </c>
      <c r="E114" s="394">
        <v>-4161260.8400000003</v>
      </c>
      <c r="F114" s="167" t="s">
        <v>35</v>
      </c>
      <c r="G114" s="427" t="str">
        <f>VLOOKUP(F114,Factors!$B$3:$O$96,14,0)</f>
        <v>WYU</v>
      </c>
      <c r="H114" s="596" t="str">
        <f t="shared" si="20"/>
        <v>108GPWYU</v>
      </c>
      <c r="I114" s="428"/>
      <c r="J114" s="427">
        <v>1</v>
      </c>
      <c r="K114" s="605">
        <f>SUMIF('Accum Dep'!$GY$6:$GY$124,'JAM Inputs'!H114,'Accum Dep'!$HB$6:$HB$124)</f>
        <v>-175565.42856279062</v>
      </c>
      <c r="L114" s="604">
        <f t="shared" si="12"/>
        <v>-175565.42856279062</v>
      </c>
      <c r="M114" s="474">
        <f>VLOOKUP(G114,Factors!$B$3:$K$96,7,0)</f>
        <v>0</v>
      </c>
      <c r="N114" s="632">
        <v>-4161260.8400000003</v>
      </c>
      <c r="O114" s="633">
        <v>-50610.824784843717</v>
      </c>
      <c r="P114" s="634">
        <f t="shared" si="13"/>
        <v>-175565.42856279062</v>
      </c>
      <c r="Q114" s="635">
        <f t="shared" si="10"/>
        <v>-124954.6037779469</v>
      </c>
      <c r="R114" s="70"/>
      <c r="S114" s="650">
        <f t="shared" si="14"/>
        <v>0</v>
      </c>
      <c r="T114" s="634">
        <f t="shared" si="15"/>
        <v>0</v>
      </c>
      <c r="U114" s="634">
        <f t="shared" si="16"/>
        <v>0</v>
      </c>
      <c r="V114" s="651">
        <f t="shared" si="19"/>
        <v>0</v>
      </c>
      <c r="W114" s="70"/>
      <c r="X114" s="70"/>
      <c r="Y114" s="850">
        <f t="shared" si="17"/>
        <v>0</v>
      </c>
      <c r="Z114" s="607">
        <f t="shared" si="18"/>
        <v>0</v>
      </c>
    </row>
    <row r="115" spans="1:26">
      <c r="A115" s="14" t="str">
        <f t="shared" si="11"/>
        <v/>
      </c>
      <c r="C115" s="2" t="s">
        <v>993</v>
      </c>
      <c r="D115" s="167" t="s">
        <v>993</v>
      </c>
      <c r="E115" s="394">
        <v>-152471558.44999999</v>
      </c>
      <c r="F115" s="167" t="s">
        <v>1</v>
      </c>
      <c r="G115" s="427" t="str">
        <f>VLOOKUP(F115,Factors!$B$3:$O$96,14,0)</f>
        <v>SG</v>
      </c>
      <c r="H115" s="596" t="str">
        <f t="shared" si="20"/>
        <v>108HPDGP</v>
      </c>
      <c r="I115" s="427"/>
      <c r="J115" s="427">
        <v>1</v>
      </c>
      <c r="K115" s="605">
        <f>SUMIF('Accum Dep'!$GY$6:$GY$124,'JAM Inputs'!H115,'Accum Dep'!$HB$6:$HB$124)</f>
        <v>264303.15069074929</v>
      </c>
      <c r="L115" s="604">
        <f t="shared" si="12"/>
        <v>264303.15069074929</v>
      </c>
      <c r="M115" s="474">
        <f>VLOOKUP(G115,Factors!$B$3:$K$96,7,0)</f>
        <v>0.4315468104876492</v>
      </c>
      <c r="N115" s="632">
        <v>-152471558.44999999</v>
      </c>
      <c r="O115" s="633">
        <v>948014.17617544532</v>
      </c>
      <c r="P115" s="634">
        <f t="shared" si="13"/>
        <v>264303.15069074929</v>
      </c>
      <c r="Q115" s="635">
        <f t="shared" si="10"/>
        <v>-683711.02548469603</v>
      </c>
      <c r="R115" s="70"/>
      <c r="S115" s="650">
        <f t="shared" si="14"/>
        <v>-65798614.739178672</v>
      </c>
      <c r="T115" s="634">
        <f t="shared" si="15"/>
        <v>409112.49402558978</v>
      </c>
      <c r="U115" s="634">
        <f t="shared" si="16"/>
        <v>114059.18168242938</v>
      </c>
      <c r="V115" s="651">
        <f t="shared" si="19"/>
        <v>-295053.31234316039</v>
      </c>
      <c r="W115" s="70"/>
      <c r="X115" s="70"/>
      <c r="Y115" s="850">
        <f t="shared" si="17"/>
        <v>-65798614.739178672</v>
      </c>
      <c r="Z115" s="607">
        <f t="shared" si="18"/>
        <v>-65684555.55749625</v>
      </c>
    </row>
    <row r="116" spans="1:26">
      <c r="A116" s="14" t="str">
        <f t="shared" si="11"/>
        <v/>
      </c>
      <c r="C116" s="2" t="s">
        <v>994</v>
      </c>
      <c r="D116" s="167" t="s">
        <v>994</v>
      </c>
      <c r="E116" s="394">
        <v>-28993762.475000001</v>
      </c>
      <c r="F116" s="167" t="s">
        <v>5</v>
      </c>
      <c r="G116" s="427" t="str">
        <f>VLOOKUP(F116,Factors!$B$3:$O$96,14,0)</f>
        <v>SG</v>
      </c>
      <c r="H116" s="596" t="str">
        <f t="shared" si="20"/>
        <v>108HPDGU</v>
      </c>
      <c r="I116" s="427"/>
      <c r="J116" s="427">
        <v>1</v>
      </c>
      <c r="K116" s="605">
        <f>SUMIF('Accum Dep'!$GY$6:$GY$124,'JAM Inputs'!H116,'Accum Dep'!$HB$6:$HB$124)</f>
        <v>-820749.40178528056</v>
      </c>
      <c r="L116" s="604">
        <f t="shared" si="12"/>
        <v>-820749.40178528056</v>
      </c>
      <c r="M116" s="474">
        <f>VLOOKUP(G116,Factors!$B$3:$K$96,7,0)</f>
        <v>0.4315468104876492</v>
      </c>
      <c r="N116" s="632">
        <v>-28993762.475000001</v>
      </c>
      <c r="O116" s="633">
        <v>293591.76300903037</v>
      </c>
      <c r="P116" s="634">
        <f t="shared" si="13"/>
        <v>-820749.40178528056</v>
      </c>
      <c r="Q116" s="635">
        <f t="shared" si="10"/>
        <v>-1114341.1647943109</v>
      </c>
      <c r="R116" s="70"/>
      <c r="S116" s="650">
        <f t="shared" si="14"/>
        <v>-12512165.72012274</v>
      </c>
      <c r="T116" s="634">
        <f t="shared" si="15"/>
        <v>126698.58891199285</v>
      </c>
      <c r="U116" s="634">
        <f t="shared" si="16"/>
        <v>-354191.7865500839</v>
      </c>
      <c r="V116" s="651">
        <f t="shared" si="19"/>
        <v>-480890.37546207674</v>
      </c>
      <c r="W116" s="70"/>
      <c r="X116" s="70"/>
      <c r="Y116" s="850">
        <f t="shared" si="17"/>
        <v>-12512165.72012274</v>
      </c>
      <c r="Z116" s="607">
        <f t="shared" si="18"/>
        <v>-12866357.506672824</v>
      </c>
    </row>
    <row r="117" spans="1:26">
      <c r="A117" s="14" t="str">
        <f t="shared" si="11"/>
        <v/>
      </c>
      <c r="C117" s="2" t="s">
        <v>995</v>
      </c>
      <c r="D117" s="167" t="s">
        <v>995</v>
      </c>
      <c r="E117" s="394">
        <v>-65330003.715000004</v>
      </c>
      <c r="F117" s="167" t="s">
        <v>14</v>
      </c>
      <c r="G117" s="427" t="str">
        <f>VLOOKUP(F117,Factors!$B$3:$O$96,14,0)</f>
        <v>SG</v>
      </c>
      <c r="H117" s="596" t="str">
        <f t="shared" si="20"/>
        <v>108HPSG-P</v>
      </c>
      <c r="I117" s="427"/>
      <c r="J117" s="427">
        <v>1</v>
      </c>
      <c r="K117" s="605">
        <f>SUMIF('Accum Dep'!$GY$6:$GY$124,'JAM Inputs'!H117,'Accum Dep'!$HB$6:$HB$124)</f>
        <v>12438422.655054063</v>
      </c>
      <c r="L117" s="604">
        <f t="shared" si="12"/>
        <v>12438422.655054063</v>
      </c>
      <c r="M117" s="474">
        <f>VLOOKUP(G117,Factors!$B$3:$K$96,7,0)</f>
        <v>0.4315468104876492</v>
      </c>
      <c r="N117" s="632">
        <v>-65330003.715000004</v>
      </c>
      <c r="O117" s="633">
        <v>13697655.266512118</v>
      </c>
      <c r="P117" s="634">
        <f t="shared" si="13"/>
        <v>12438422.655054063</v>
      </c>
      <c r="Q117" s="635">
        <f t="shared" si="10"/>
        <v>-1259232.6114580557</v>
      </c>
      <c r="R117" s="70"/>
      <c r="S117" s="650">
        <f t="shared" si="14"/>
        <v>-28192954.732354525</v>
      </c>
      <c r="T117" s="634">
        <f t="shared" si="15"/>
        <v>5911179.4414226552</v>
      </c>
      <c r="U117" s="634">
        <f t="shared" si="16"/>
        <v>5367761.6242858982</v>
      </c>
      <c r="V117" s="651">
        <f t="shared" si="19"/>
        <v>-543417.81713675719</v>
      </c>
      <c r="W117" s="70"/>
      <c r="X117" s="70"/>
      <c r="Y117" s="850">
        <f t="shared" si="17"/>
        <v>-28192954.732354525</v>
      </c>
      <c r="Z117" s="607">
        <f t="shared" si="18"/>
        <v>-22825193.108068626</v>
      </c>
    </row>
    <row r="118" spans="1:26">
      <c r="A118" s="14" t="str">
        <f t="shared" si="11"/>
        <v/>
      </c>
      <c r="C118" s="2" t="s">
        <v>996</v>
      </c>
      <c r="D118" s="167" t="s">
        <v>996</v>
      </c>
      <c r="E118" s="394">
        <v>-16073826.145</v>
      </c>
      <c r="F118" s="167" t="s">
        <v>15</v>
      </c>
      <c r="G118" s="427" t="str">
        <f>VLOOKUP(F118,Factors!$B$3:$O$96,14,0)</f>
        <v>SG</v>
      </c>
      <c r="H118" s="596" t="str">
        <f t="shared" si="20"/>
        <v>108HPSG-U</v>
      </c>
      <c r="I118" s="427"/>
      <c r="J118" s="427">
        <v>1</v>
      </c>
      <c r="K118" s="605">
        <f>SUMIF('Accum Dep'!$GY$6:$GY$124,'JAM Inputs'!H118,'Accum Dep'!$HB$6:$HB$124)</f>
        <v>-5227053.9645319022</v>
      </c>
      <c r="L118" s="604">
        <f t="shared" si="12"/>
        <v>-5227053.9645319022</v>
      </c>
      <c r="M118" s="474">
        <f>VLOOKUP(G118,Factors!$B$3:$K$96,7,0)</f>
        <v>0.4315468104876492</v>
      </c>
      <c r="N118" s="632">
        <v>-16073826.145</v>
      </c>
      <c r="O118" s="633">
        <v>-5038383.3015691265</v>
      </c>
      <c r="P118" s="634">
        <f t="shared" si="13"/>
        <v>-5227053.9645319022</v>
      </c>
      <c r="Q118" s="635">
        <f t="shared" si="10"/>
        <v>-188670.66296277568</v>
      </c>
      <c r="R118" s="70"/>
      <c r="S118" s="650">
        <f t="shared" si="14"/>
        <v>-6936608.4052077355</v>
      </c>
      <c r="T118" s="634">
        <f t="shared" si="15"/>
        <v>-2174298.2438063882</v>
      </c>
      <c r="U118" s="634">
        <f t="shared" si="16"/>
        <v>-2255718.4666405641</v>
      </c>
      <c r="V118" s="651">
        <f t="shared" si="19"/>
        <v>-81420.222834176093</v>
      </c>
      <c r="W118" s="70"/>
      <c r="X118" s="70"/>
      <c r="Y118" s="850">
        <f t="shared" si="17"/>
        <v>-6936608.4052077355</v>
      </c>
      <c r="Z118" s="607">
        <f t="shared" si="18"/>
        <v>-9192326.8718483001</v>
      </c>
    </row>
    <row r="119" spans="1:26">
      <c r="A119" s="14" t="str">
        <f t="shared" si="11"/>
        <v/>
      </c>
      <c r="C119" s="2" t="s">
        <v>997</v>
      </c>
      <c r="D119" s="167" t="s">
        <v>997</v>
      </c>
      <c r="E119" s="394">
        <v>-165553278.699999</v>
      </c>
      <c r="F119" s="167" t="s">
        <v>42</v>
      </c>
      <c r="G119" s="427" t="str">
        <f>VLOOKUP(F119,Factors!$B$3:$O$96,14,0)</f>
        <v>SE</v>
      </c>
      <c r="H119" s="596" t="str">
        <f t="shared" si="20"/>
        <v>108MPSE</v>
      </c>
      <c r="I119" s="427"/>
      <c r="J119" s="427">
        <v>1</v>
      </c>
      <c r="K119" s="605">
        <f>SUMIF('Accum Dep'!$GY$6:$GY$124,'JAM Inputs'!H119,'Accum Dep'!$HB$6:$HB$124)</f>
        <v>6230721.2902027667</v>
      </c>
      <c r="L119" s="604">
        <f t="shared" si="12"/>
        <v>6230721.2902027667</v>
      </c>
      <c r="M119" s="474">
        <f>VLOOKUP(G119,Factors!$B$3:$K$96,7,0)</f>
        <v>0.429533673391716</v>
      </c>
      <c r="N119" s="632">
        <v>-165553278.699999</v>
      </c>
      <c r="O119" s="633">
        <v>8718348.5835394561</v>
      </c>
      <c r="P119" s="634">
        <f t="shared" si="13"/>
        <v>6230721.2902027667</v>
      </c>
      <c r="Q119" s="635">
        <f t="shared" si="10"/>
        <v>-2487627.2933366895</v>
      </c>
      <c r="R119" s="70"/>
      <c r="S119" s="650">
        <f t="shared" si="14"/>
        <v>-71110707.942053109</v>
      </c>
      <c r="T119" s="634">
        <f t="shared" si="15"/>
        <v>3744824.2929971665</v>
      </c>
      <c r="U119" s="634">
        <f t="shared" si="16"/>
        <v>2676304.6036607665</v>
      </c>
      <c r="V119" s="651">
        <f t="shared" si="19"/>
        <v>-1068519.6893364</v>
      </c>
      <c r="W119" s="70"/>
      <c r="X119" s="70"/>
      <c r="Y119" s="850">
        <f t="shared" si="17"/>
        <v>-71110707.942053109</v>
      </c>
      <c r="Z119" s="607">
        <f t="shared" si="18"/>
        <v>-68434403.338392332</v>
      </c>
    </row>
    <row r="120" spans="1:26">
      <c r="A120" s="14" t="str">
        <f t="shared" si="11"/>
        <v/>
      </c>
      <c r="C120" s="2" t="s">
        <v>998</v>
      </c>
      <c r="D120" s="167" t="s">
        <v>998</v>
      </c>
      <c r="E120" s="394">
        <v>-1475595.62</v>
      </c>
      <c r="F120" s="167" t="s">
        <v>5</v>
      </c>
      <c r="G120" s="427" t="str">
        <f>VLOOKUP(F120,Factors!$B$3:$O$96,14,0)</f>
        <v>SG</v>
      </c>
      <c r="H120" s="596" t="str">
        <f t="shared" si="20"/>
        <v>108OPDGU</v>
      </c>
      <c r="I120" s="427"/>
      <c r="J120" s="427">
        <v>1</v>
      </c>
      <c r="K120" s="605">
        <f>SUMIF('Accum Dep'!$GY$6:$GY$124,'JAM Inputs'!H120,'Accum Dep'!$HB$6:$HB$124)</f>
        <v>1346080.9164877667</v>
      </c>
      <c r="L120" s="604">
        <f t="shared" si="12"/>
        <v>1346080.9164877667</v>
      </c>
      <c r="M120" s="474">
        <f>VLOOKUP(G120,Factors!$B$3:$K$96,7,0)</f>
        <v>0.4315468104876492</v>
      </c>
      <c r="N120" s="632">
        <v>-1475595.62</v>
      </c>
      <c r="O120" s="633">
        <v>650856.0382518738</v>
      </c>
      <c r="P120" s="634">
        <f t="shared" si="13"/>
        <v>1346080.9164877667</v>
      </c>
      <c r="Q120" s="635">
        <f t="shared" si="10"/>
        <v>695224.87823589286</v>
      </c>
      <c r="R120" s="70"/>
      <c r="S120" s="650">
        <f t="shared" si="14"/>
        <v>-636788.58338054526</v>
      </c>
      <c r="T120" s="634">
        <f t="shared" si="15"/>
        <v>280874.84739422356</v>
      </c>
      <c r="U120" s="634">
        <f t="shared" si="16"/>
        <v>580896.92616858741</v>
      </c>
      <c r="V120" s="651">
        <f t="shared" si="19"/>
        <v>300022.07877436385</v>
      </c>
      <c r="W120" s="70"/>
      <c r="X120" s="70"/>
      <c r="Y120" s="850">
        <f t="shared" si="17"/>
        <v>-636788.58338054526</v>
      </c>
      <c r="Z120" s="607">
        <f t="shared" si="18"/>
        <v>-55891.657211957885</v>
      </c>
    </row>
    <row r="121" spans="1:26">
      <c r="A121" s="14" t="str">
        <f t="shared" si="11"/>
        <v/>
      </c>
      <c r="C121" s="2" t="s">
        <v>999</v>
      </c>
      <c r="D121" s="167" t="s">
        <v>999</v>
      </c>
      <c r="E121" s="394">
        <v>-175657384.13</v>
      </c>
      <c r="F121" s="167" t="s">
        <v>7</v>
      </c>
      <c r="G121" s="427" t="str">
        <f>VLOOKUP(F121,Factors!$B$3:$O$96,14,0)</f>
        <v>SG</v>
      </c>
      <c r="H121" s="596" t="str">
        <f t="shared" si="20"/>
        <v>108OPSG</v>
      </c>
      <c r="I121" s="427"/>
      <c r="J121" s="427">
        <v>1</v>
      </c>
      <c r="K121" s="605">
        <f>SUMIF('Accum Dep'!$GY$6:$GY$124,'JAM Inputs'!H121,'Accum Dep'!$HB$6:$HB$124)</f>
        <v>-35497103.277942926</v>
      </c>
      <c r="L121" s="604">
        <f t="shared" si="12"/>
        <v>-35497103.277942926</v>
      </c>
      <c r="M121" s="474">
        <f>VLOOKUP(G121,Factors!$B$3:$K$96,7,0)</f>
        <v>0.4315468104876492</v>
      </c>
      <c r="N121" s="632">
        <v>-175657384.13</v>
      </c>
      <c r="O121" s="633">
        <v>-14869557.160451502</v>
      </c>
      <c r="P121" s="634">
        <f t="shared" si="13"/>
        <v>-35497103.277942926</v>
      </c>
      <c r="Q121" s="635">
        <f t="shared" si="10"/>
        <v>-20627546.117491424</v>
      </c>
      <c r="R121" s="70"/>
      <c r="S121" s="650">
        <f t="shared" si="14"/>
        <v>-75804383.859905303</v>
      </c>
      <c r="T121" s="634">
        <f t="shared" si="15"/>
        <v>-6416909.9659566311</v>
      </c>
      <c r="U121" s="634">
        <f t="shared" si="16"/>
        <v>-15318661.701146947</v>
      </c>
      <c r="V121" s="651">
        <f t="shared" si="19"/>
        <v>-8901751.7351903152</v>
      </c>
      <c r="W121" s="70"/>
      <c r="X121" s="70"/>
      <c r="Y121" s="850">
        <f t="shared" si="17"/>
        <v>-75804383.859905303</v>
      </c>
      <c r="Z121" s="607">
        <f t="shared" si="18"/>
        <v>-91123045.561052248</v>
      </c>
    </row>
    <row r="122" spans="1:26">
      <c r="A122" s="14" t="str">
        <f t="shared" si="11"/>
        <v/>
      </c>
      <c r="C122" s="2" t="s">
        <v>1000</v>
      </c>
      <c r="D122" s="167" t="s">
        <v>1000</v>
      </c>
      <c r="E122" s="394">
        <v>-187482366.18000001</v>
      </c>
      <c r="F122" s="167" t="s">
        <v>7</v>
      </c>
      <c r="G122" s="427" t="str">
        <f>VLOOKUP(F122,Factors!$B$3:$O$96,14,0)</f>
        <v>SG</v>
      </c>
      <c r="H122" s="596" t="str">
        <f t="shared" si="20"/>
        <v>108OPSG-W</v>
      </c>
      <c r="I122" s="427"/>
      <c r="J122" s="427">
        <v>1</v>
      </c>
      <c r="K122" s="605">
        <f>SUMIF('Accum Dep'!$GY$6:$GY$124,'JAM Inputs'!H122,'Accum Dep'!$HB$6:$HB$124)</f>
        <v>-147525077.80128771</v>
      </c>
      <c r="L122" s="604">
        <f t="shared" si="12"/>
        <v>-147525077.80128771</v>
      </c>
      <c r="M122" s="474">
        <f>VLOOKUP(G122,Factors!$B$3:$K$96,7,0)</f>
        <v>0.4315468104876492</v>
      </c>
      <c r="N122" s="632">
        <v>-187482366.18000001</v>
      </c>
      <c r="O122" s="633">
        <v>-150917067.01656467</v>
      </c>
      <c r="P122" s="634">
        <f t="shared" si="13"/>
        <v>-147525077.80128771</v>
      </c>
      <c r="Q122" s="635">
        <f t="shared" si="10"/>
        <v>3391989.2152769566</v>
      </c>
      <c r="R122" s="70"/>
      <c r="S122" s="650">
        <f t="shared" si="14"/>
        <v>-80907417.147656515</v>
      </c>
      <c r="T122" s="634">
        <f t="shared" si="15"/>
        <v>-65127778.919149287</v>
      </c>
      <c r="U122" s="634">
        <f t="shared" si="16"/>
        <v>-63663976.792088009</v>
      </c>
      <c r="V122" s="651">
        <f t="shared" si="19"/>
        <v>1463802.1270612746</v>
      </c>
      <c r="W122" s="70"/>
      <c r="X122" s="70"/>
      <c r="Y122" s="850">
        <f t="shared" si="17"/>
        <v>-80907417.147656515</v>
      </c>
      <c r="Z122" s="607">
        <f t="shared" si="18"/>
        <v>-144571393.93974453</v>
      </c>
    </row>
    <row r="123" spans="1:26">
      <c r="A123" s="14" t="str">
        <f t="shared" si="11"/>
        <v/>
      </c>
      <c r="C123" s="2" t="s">
        <v>1001</v>
      </c>
      <c r="D123" s="167" t="s">
        <v>1001</v>
      </c>
      <c r="E123" s="394">
        <v>-20890383.414999899</v>
      </c>
      <c r="F123" s="167" t="s">
        <v>19</v>
      </c>
      <c r="G123" s="427" t="s">
        <v>19</v>
      </c>
      <c r="H123" s="596" t="str">
        <f t="shared" si="20"/>
        <v>108OPSSGCT</v>
      </c>
      <c r="I123" s="427"/>
      <c r="J123" s="427">
        <v>1</v>
      </c>
      <c r="K123" s="605">
        <f>SUMIF('Accum Dep'!$GY$6:$GY$124,'JAM Inputs'!H123,'Accum Dep'!$HB$6:$HB$124)</f>
        <v>-3308252.7240319625</v>
      </c>
      <c r="L123" s="604">
        <f t="shared" si="12"/>
        <v>-3308252.7240319625</v>
      </c>
      <c r="M123" s="474">
        <f>VLOOKUP(G123,Factors!$B$3:$K$96,7,0)</f>
        <v>0.431819766568593</v>
      </c>
      <c r="N123" s="632">
        <v>-20890383.414999899</v>
      </c>
      <c r="O123" s="633">
        <v>-3484596.082556542</v>
      </c>
      <c r="P123" s="634">
        <f t="shared" si="13"/>
        <v>-3308252.7240319625</v>
      </c>
      <c r="Q123" s="635">
        <f t="shared" si="10"/>
        <v>176343.35852457955</v>
      </c>
      <c r="R123" s="70"/>
      <c r="S123" s="650">
        <f t="shared" si="14"/>
        <v>-9020880.489793662</v>
      </c>
      <c r="T123" s="634">
        <f t="shared" si="15"/>
        <v>-1504717.4669553996</v>
      </c>
      <c r="U123" s="634">
        <f t="shared" si="16"/>
        <v>-1428568.919041394</v>
      </c>
      <c r="V123" s="651">
        <f t="shared" si="19"/>
        <v>76148.547914005641</v>
      </c>
      <c r="W123" s="70"/>
      <c r="X123" s="70"/>
      <c r="Y123" s="850">
        <f t="shared" si="17"/>
        <v>-9020880.489793662</v>
      </c>
      <c r="Z123" s="607">
        <f t="shared" si="18"/>
        <v>-10449449.408835057</v>
      </c>
    </row>
    <row r="124" spans="1:26">
      <c r="A124" s="14" t="str">
        <f t="shared" si="11"/>
        <v/>
      </c>
      <c r="C124" s="2" t="s">
        <v>1002</v>
      </c>
      <c r="D124" s="167" t="s">
        <v>1002</v>
      </c>
      <c r="E124" s="394">
        <v>-789370547.95000005</v>
      </c>
      <c r="F124" s="167" t="s">
        <v>1</v>
      </c>
      <c r="G124" s="427" t="str">
        <f>VLOOKUP(F124,Factors!$B$3:$O$96,14,0)</f>
        <v>SG</v>
      </c>
      <c r="H124" s="596" t="str">
        <f t="shared" si="20"/>
        <v>108SPDGP</v>
      </c>
      <c r="I124" s="427"/>
      <c r="J124" s="427">
        <v>1</v>
      </c>
      <c r="K124" s="605">
        <f>SUMIF('Accum Dep'!$GY$6:$GY$124,'JAM Inputs'!H124,'Accum Dep'!$HB$6:$HB$124)</f>
        <v>24864548.954003692</v>
      </c>
      <c r="L124" s="604">
        <f t="shared" si="12"/>
        <v>24864548.954003692</v>
      </c>
      <c r="M124" s="474">
        <f>VLOOKUP(G124,Factors!$B$3:$K$96,7,0)</f>
        <v>0.4315468104876492</v>
      </c>
      <c r="N124" s="632">
        <v>-789370547.95000005</v>
      </c>
      <c r="O124" s="633">
        <v>23737617.505896091</v>
      </c>
      <c r="P124" s="634">
        <f t="shared" si="13"/>
        <v>24864548.954003692</v>
      </c>
      <c r="Q124" s="635">
        <f t="shared" si="10"/>
        <v>1126931.4481076002</v>
      </c>
      <c r="R124" s="70"/>
      <c r="S124" s="650">
        <f t="shared" si="14"/>
        <v>-340650342.26071048</v>
      </c>
      <c r="T124" s="634">
        <f t="shared" si="15"/>
        <v>10243893.123245245</v>
      </c>
      <c r="U124" s="634">
        <f t="shared" si="16"/>
        <v>10730216.795314306</v>
      </c>
      <c r="V124" s="651">
        <f t="shared" si="19"/>
        <v>486323.67206906265</v>
      </c>
      <c r="W124" s="70"/>
      <c r="X124" s="70"/>
      <c r="Y124" s="850">
        <f t="shared" si="17"/>
        <v>-340650342.26071048</v>
      </c>
      <c r="Z124" s="607">
        <f t="shared" si="18"/>
        <v>-329920125.46539617</v>
      </c>
    </row>
    <row r="125" spans="1:26">
      <c r="A125" s="14" t="str">
        <f t="shared" si="11"/>
        <v/>
      </c>
      <c r="C125" s="2" t="s">
        <v>1003</v>
      </c>
      <c r="D125" s="167" t="s">
        <v>1003</v>
      </c>
      <c r="E125" s="394">
        <v>-889606209.53999901</v>
      </c>
      <c r="F125" s="167" t="s">
        <v>5</v>
      </c>
      <c r="G125" s="427" t="str">
        <f>VLOOKUP(F125,Factors!$B$3:$O$96,14,0)</f>
        <v>SG</v>
      </c>
      <c r="H125" s="596" t="str">
        <f t="shared" si="20"/>
        <v>108SPDGU</v>
      </c>
      <c r="I125" s="427"/>
      <c r="J125" s="427">
        <v>1</v>
      </c>
      <c r="K125" s="605">
        <f>SUMIF('Accum Dep'!$GY$6:$GY$124,'JAM Inputs'!H125,'Accum Dep'!$HB$6:$HB$124)</f>
        <v>32460275.5053128</v>
      </c>
      <c r="L125" s="604">
        <f t="shared" si="12"/>
        <v>32460275.5053128</v>
      </c>
      <c r="M125" s="474">
        <f>VLOOKUP(G125,Factors!$B$3:$K$96,7,0)</f>
        <v>0.4315468104876492</v>
      </c>
      <c r="N125" s="632">
        <v>-889606209.53999901</v>
      </c>
      <c r="O125" s="633">
        <v>20958795.521907806</v>
      </c>
      <c r="P125" s="634">
        <f t="shared" si="13"/>
        <v>32460275.5053128</v>
      </c>
      <c r="Q125" s="635">
        <f t="shared" si="10"/>
        <v>11501479.983404994</v>
      </c>
      <c r="R125" s="70"/>
      <c r="S125" s="650">
        <f t="shared" si="14"/>
        <v>-383906722.31699389</v>
      </c>
      <c r="T125" s="634">
        <f t="shared" si="15"/>
        <v>9044701.3591421396</v>
      </c>
      <c r="U125" s="634">
        <f t="shared" si="16"/>
        <v>14008128.361868104</v>
      </c>
      <c r="V125" s="651">
        <f t="shared" si="19"/>
        <v>4963427.0027259653</v>
      </c>
      <c r="W125" s="70"/>
      <c r="X125" s="70"/>
      <c r="Y125" s="850">
        <f t="shared" si="17"/>
        <v>-383906722.31699389</v>
      </c>
      <c r="Z125" s="607">
        <f t="shared" si="18"/>
        <v>-369898593.95512581</v>
      </c>
    </row>
    <row r="126" spans="1:26">
      <c r="A126" s="14" t="str">
        <f t="shared" si="11"/>
        <v/>
      </c>
      <c r="C126" s="2" t="s">
        <v>1004</v>
      </c>
      <c r="D126" s="167" t="s">
        <v>1004</v>
      </c>
      <c r="E126" s="394">
        <v>-612339000.36500001</v>
      </c>
      <c r="F126" s="167" t="s">
        <v>7</v>
      </c>
      <c r="G126" s="427" t="str">
        <f>VLOOKUP(F126,Factors!$B$3:$O$96,14,0)</f>
        <v>SG</v>
      </c>
      <c r="H126" s="596" t="str">
        <f t="shared" si="20"/>
        <v>108SPSG</v>
      </c>
      <c r="I126" s="427"/>
      <c r="J126" s="427">
        <v>1</v>
      </c>
      <c r="K126" s="605">
        <f>SUMIF('Accum Dep'!$GY$6:$GY$124,'JAM Inputs'!H126,'Accum Dep'!$HB$6:$HB$124)</f>
        <v>-75670324.436085463</v>
      </c>
      <c r="L126" s="604">
        <f t="shared" si="12"/>
        <v>-75670324.436085463</v>
      </c>
      <c r="M126" s="474">
        <f>VLOOKUP(G126,Factors!$B$3:$K$96,7,0)</f>
        <v>0.4315468104876492</v>
      </c>
      <c r="N126" s="632">
        <v>-612339000.36500001</v>
      </c>
      <c r="O126" s="633">
        <v>-103814901.38441801</v>
      </c>
      <c r="P126" s="634">
        <f t="shared" si="13"/>
        <v>-75670324.436085463</v>
      </c>
      <c r="Q126" s="635">
        <f t="shared" si="10"/>
        <v>28144576.948332548</v>
      </c>
      <c r="R126" s="70"/>
      <c r="S126" s="650">
        <f t="shared" si="14"/>
        <v>-264252942.5447112</v>
      </c>
      <c r="T126" s="634">
        <f t="shared" si="15"/>
        <v>-44800989.573535427</v>
      </c>
      <c r="U126" s="634">
        <f t="shared" si="16"/>
        <v>-32655287.158958305</v>
      </c>
      <c r="V126" s="651">
        <f t="shared" si="19"/>
        <v>12145702.414577127</v>
      </c>
      <c r="W126" s="70"/>
      <c r="X126" s="70"/>
      <c r="Y126" s="850">
        <f t="shared" si="17"/>
        <v>-264252942.5447112</v>
      </c>
      <c r="Z126" s="607">
        <f t="shared" si="18"/>
        <v>-296908229.70366949</v>
      </c>
    </row>
    <row r="127" spans="1:26">
      <c r="A127" s="14" t="str">
        <f t="shared" si="11"/>
        <v/>
      </c>
      <c r="C127" s="2" t="s">
        <v>1005</v>
      </c>
      <c r="D127" s="167" t="s">
        <v>1005</v>
      </c>
      <c r="E127" s="394">
        <v>-165111360.97</v>
      </c>
      <c r="F127" s="167" t="s">
        <v>12</v>
      </c>
      <c r="G127" s="427" t="s">
        <v>12</v>
      </c>
      <c r="H127" s="596" t="str">
        <f t="shared" si="20"/>
        <v>108SPSSGCH</v>
      </c>
      <c r="I127" s="427"/>
      <c r="J127" s="427">
        <v>1</v>
      </c>
      <c r="K127" s="605">
        <f>SUMIF('Accum Dep'!$GY$6:$GY$124,'JAM Inputs'!H127,'Accum Dep'!$HB$6:$HB$124)</f>
        <v>2975008.4356639385</v>
      </c>
      <c r="L127" s="604">
        <f t="shared" si="12"/>
        <v>2975008.4356639385</v>
      </c>
      <c r="M127" s="474">
        <f>VLOOKUP(G127,Factors!$B$3:$K$96,7,0)</f>
        <v>0.41887921678867224</v>
      </c>
      <c r="N127" s="632">
        <v>-165111360.97</v>
      </c>
      <c r="O127" s="633">
        <v>16470304.497643977</v>
      </c>
      <c r="P127" s="634">
        <f t="shared" si="13"/>
        <v>2975008.4356639385</v>
      </c>
      <c r="Q127" s="635">
        <f t="shared" si="10"/>
        <v>-13495296.061980039</v>
      </c>
      <c r="R127" s="70"/>
      <c r="S127" s="650">
        <f t="shared" si="14"/>
        <v>-69161717.566025347</v>
      </c>
      <c r="T127" s="634">
        <f t="shared" si="15"/>
        <v>6899068.2482440546</v>
      </c>
      <c r="U127" s="634">
        <f t="shared" si="16"/>
        <v>1246169.2034706036</v>
      </c>
      <c r="V127" s="651">
        <f t="shared" si="19"/>
        <v>-5652899.0447734511</v>
      </c>
      <c r="W127" s="70"/>
      <c r="X127" s="70"/>
      <c r="Y127" s="850">
        <f t="shared" si="17"/>
        <v>-69161717.566025347</v>
      </c>
      <c r="Z127" s="607">
        <f t="shared" si="18"/>
        <v>-67915548.362554744</v>
      </c>
    </row>
    <row r="128" spans="1:26">
      <c r="A128" s="14" t="str">
        <f t="shared" si="11"/>
        <v/>
      </c>
      <c r="C128" s="2" t="s">
        <v>1006</v>
      </c>
      <c r="D128" s="167" t="s">
        <v>1006</v>
      </c>
      <c r="E128" s="394">
        <v>-376340743.07000005</v>
      </c>
      <c r="F128" s="167" t="s">
        <v>1</v>
      </c>
      <c r="G128" s="427" t="str">
        <f>VLOOKUP(F128,Factors!$B$3:$O$96,14,0)</f>
        <v>SG</v>
      </c>
      <c r="H128" s="596" t="str">
        <f t="shared" si="20"/>
        <v>108TPDGP</v>
      </c>
      <c r="I128" s="427"/>
      <c r="J128" s="427">
        <v>1</v>
      </c>
      <c r="K128" s="605">
        <f>SUMIF('Accum Dep'!$GY$6:$GY$124,'JAM Inputs'!H128,'Accum Dep'!$HB$6:$HB$124)</f>
        <v>-1841099.2926549911</v>
      </c>
      <c r="L128" s="604">
        <f t="shared" si="12"/>
        <v>-1841099.2926549911</v>
      </c>
      <c r="M128" s="474">
        <f>VLOOKUP(G128,Factors!$B$3:$K$96,7,0)</f>
        <v>0.4315468104876492</v>
      </c>
      <c r="N128" s="632">
        <v>-376340743.07000005</v>
      </c>
      <c r="O128" s="633">
        <v>-1456142.3383279443</v>
      </c>
      <c r="P128" s="634">
        <f t="shared" si="13"/>
        <v>-1841099.2926549911</v>
      </c>
      <c r="Q128" s="635">
        <f t="shared" si="10"/>
        <v>-384956.95432704687</v>
      </c>
      <c r="R128" s="70"/>
      <c r="S128" s="650">
        <f t="shared" si="14"/>
        <v>-162408647.32841039</v>
      </c>
      <c r="T128" s="634">
        <f t="shared" si="15"/>
        <v>-628393.58172145172</v>
      </c>
      <c r="U128" s="634">
        <f t="shared" si="16"/>
        <v>-794520.52753632842</v>
      </c>
      <c r="V128" s="651">
        <f t="shared" si="19"/>
        <v>-166126.94581487673</v>
      </c>
      <c r="W128" s="70"/>
      <c r="X128" s="70"/>
      <c r="Y128" s="850">
        <f t="shared" si="17"/>
        <v>-162408647.32841039</v>
      </c>
      <c r="Z128" s="607">
        <f t="shared" si="18"/>
        <v>-163203167.85594672</v>
      </c>
    </row>
    <row r="129" spans="1:26">
      <c r="A129" s="14" t="str">
        <f t="shared" si="11"/>
        <v/>
      </c>
      <c r="C129" s="2" t="s">
        <v>1007</v>
      </c>
      <c r="D129" s="167" t="s">
        <v>1007</v>
      </c>
      <c r="E129" s="394">
        <v>-390179330.71000004</v>
      </c>
      <c r="F129" s="167" t="s">
        <v>5</v>
      </c>
      <c r="G129" s="427" t="str">
        <f>VLOOKUP(F129,Factors!$B$3:$O$96,14,0)</f>
        <v>SG</v>
      </c>
      <c r="H129" s="596" t="str">
        <f t="shared" si="20"/>
        <v>108TPDGU</v>
      </c>
      <c r="I129" s="427"/>
      <c r="J129" s="427">
        <v>1</v>
      </c>
      <c r="K129" s="605">
        <f>SUMIF('Accum Dep'!$GY$6:$GY$124,'JAM Inputs'!H129,'Accum Dep'!$HB$6:$HB$124)</f>
        <v>-20185745.226254463</v>
      </c>
      <c r="L129" s="604">
        <f t="shared" si="12"/>
        <v>-20185745.226254463</v>
      </c>
      <c r="M129" s="474">
        <f>VLOOKUP(G129,Factors!$B$3:$K$96,7,0)</f>
        <v>0.4315468104876492</v>
      </c>
      <c r="N129" s="632">
        <v>-390179330.71000004</v>
      </c>
      <c r="O129" s="633">
        <v>-20441294.68263495</v>
      </c>
      <c r="P129" s="634">
        <f t="shared" si="13"/>
        <v>-20185745.226254463</v>
      </c>
      <c r="Q129" s="635">
        <f t="shared" si="10"/>
        <v>255549.45638048649</v>
      </c>
      <c r="R129" s="70"/>
      <c r="S129" s="650">
        <f t="shared" si="14"/>
        <v>-168380645.6861062</v>
      </c>
      <c r="T129" s="634">
        <f t="shared" si="15"/>
        <v>-8821375.5225292556</v>
      </c>
      <c r="U129" s="634">
        <f t="shared" si="16"/>
        <v>-8711093.969706405</v>
      </c>
      <c r="V129" s="651">
        <f t="shared" si="19"/>
        <v>110281.55282285158</v>
      </c>
      <c r="W129" s="70"/>
      <c r="X129" s="70"/>
      <c r="Y129" s="850">
        <f t="shared" si="17"/>
        <v>-168380645.6861062</v>
      </c>
      <c r="Z129" s="607">
        <f t="shared" si="18"/>
        <v>-177091739.65581259</v>
      </c>
    </row>
    <row r="130" spans="1:26">
      <c r="A130" s="14" t="str">
        <f t="shared" si="11"/>
        <v/>
      </c>
      <c r="C130" s="2" t="s">
        <v>1428</v>
      </c>
      <c r="D130" s="14" t="s">
        <v>1428</v>
      </c>
      <c r="E130" s="394">
        <v>0</v>
      </c>
      <c r="F130" s="167" t="s">
        <v>33</v>
      </c>
      <c r="G130" s="427" t="str">
        <f>VLOOKUP(F130,Factors!$B$3:$O$96,14,0)</f>
        <v>ID</v>
      </c>
      <c r="H130" s="596" t="str">
        <f t="shared" si="20"/>
        <v>108TPID</v>
      </c>
      <c r="I130" s="241"/>
      <c r="J130" s="427">
        <v>1</v>
      </c>
      <c r="K130" s="605">
        <f>SUMIF('Accum Dep'!$GY$6:$GY$124,'JAM Inputs'!H130,'Accum Dep'!$HB$6:$HB$124)</f>
        <v>0</v>
      </c>
      <c r="L130" s="604">
        <f t="shared" si="12"/>
        <v>0</v>
      </c>
      <c r="M130" s="474">
        <f>VLOOKUP(G130,Factors!$B$3:$K$96,7,0)</f>
        <v>0</v>
      </c>
      <c r="N130" s="632">
        <v>0</v>
      </c>
      <c r="O130" s="633"/>
      <c r="P130" s="634">
        <f t="shared" si="13"/>
        <v>0</v>
      </c>
      <c r="Q130" s="635">
        <f t="shared" si="10"/>
        <v>0</v>
      </c>
      <c r="R130" s="70"/>
      <c r="S130" s="650">
        <f t="shared" ref="S130" si="21">N130*M130</f>
        <v>0</v>
      </c>
      <c r="T130" s="634">
        <f t="shared" ref="T130" si="22">O130*M130</f>
        <v>0</v>
      </c>
      <c r="U130" s="634">
        <f t="shared" ref="U130" si="23">P130*M130</f>
        <v>0</v>
      </c>
      <c r="V130" s="651">
        <f t="shared" si="19"/>
        <v>0</v>
      </c>
      <c r="W130" s="70"/>
      <c r="X130" s="70"/>
      <c r="Y130" s="850">
        <f t="shared" si="17"/>
        <v>0</v>
      </c>
      <c r="Z130" s="607">
        <f t="shared" si="18"/>
        <v>0</v>
      </c>
    </row>
    <row r="131" spans="1:26">
      <c r="A131" s="14" t="str">
        <f t="shared" si="11"/>
        <v/>
      </c>
      <c r="C131" s="2" t="s">
        <v>1008</v>
      </c>
      <c r="D131" s="167" t="s">
        <v>1008</v>
      </c>
      <c r="E131" s="394">
        <v>-405394634.06999999</v>
      </c>
      <c r="F131" s="167" t="s">
        <v>7</v>
      </c>
      <c r="G131" s="427" t="str">
        <f>VLOOKUP(F131,Factors!$B$3:$O$96,14,0)</f>
        <v>SG</v>
      </c>
      <c r="H131" s="596" t="str">
        <f t="shared" si="20"/>
        <v>108TPSG</v>
      </c>
      <c r="I131" s="427"/>
      <c r="J131" s="427">
        <v>1</v>
      </c>
      <c r="K131" s="605">
        <f>SUMIF('Accum Dep'!$GY$6:$GY$124,'JAM Inputs'!H131,'Accum Dep'!$HB$6:$HB$124)</f>
        <v>-70230176.569910586</v>
      </c>
      <c r="L131" s="604">
        <f t="shared" si="12"/>
        <v>-70230176.569910586</v>
      </c>
      <c r="M131" s="474">
        <f>VLOOKUP(G131,Factors!$B$3:$K$96,7,0)</f>
        <v>0.4315468104876492</v>
      </c>
      <c r="N131" s="632">
        <v>-405394634.06999999</v>
      </c>
      <c r="O131" s="633">
        <v>-79422604.170543373</v>
      </c>
      <c r="P131" s="634">
        <f t="shared" si="13"/>
        <v>-70230176.569910586</v>
      </c>
      <c r="Q131" s="635">
        <f t="shared" si="10"/>
        <v>9192427.6006327868</v>
      </c>
      <c r="R131" s="70"/>
      <c r="S131" s="650">
        <f t="shared" ref="S131:S160" si="24">N131*M131</f>
        <v>-174946761.32171619</v>
      </c>
      <c r="T131" s="634">
        <f t="shared" ref="T131:T160" si="25">O131*M131</f>
        <v>-34274571.51042106</v>
      </c>
      <c r="U131" s="634">
        <f t="shared" ref="U131:U160" si="26">P131*M131</f>
        <v>-30307608.698729344</v>
      </c>
      <c r="V131" s="651">
        <f t="shared" si="19"/>
        <v>3966962.8116917131</v>
      </c>
      <c r="W131" s="70"/>
      <c r="X131" s="70"/>
      <c r="Y131" s="850">
        <f t="shared" si="17"/>
        <v>-174946761.32171619</v>
      </c>
      <c r="Z131" s="607">
        <f t="shared" si="18"/>
        <v>-205254370.02044553</v>
      </c>
    </row>
    <row r="132" spans="1:26">
      <c r="A132" s="14" t="str">
        <f t="shared" si="11"/>
        <v/>
      </c>
      <c r="C132" s="2" t="s">
        <v>1009</v>
      </c>
      <c r="D132" s="167" t="s">
        <v>1009</v>
      </c>
      <c r="E132" s="394">
        <v>-1797342.585</v>
      </c>
      <c r="F132" s="167" t="s">
        <v>25</v>
      </c>
      <c r="G132" s="427" t="str">
        <f>VLOOKUP(F132,Factors!$B$3:$O$96,14,0)</f>
        <v>OR</v>
      </c>
      <c r="H132" s="596" t="str">
        <f t="shared" ref="H132:H159" si="27">D132</f>
        <v>111390OR</v>
      </c>
      <c r="I132" s="427"/>
      <c r="J132" s="427">
        <v>1</v>
      </c>
      <c r="K132" s="605">
        <f>SUMIF('Accum Dep'!$GY$6:$GY$124,'JAM Inputs'!H132,'Accum Dep'!$HB$6:$HB$124)</f>
        <v>0</v>
      </c>
      <c r="L132" s="604">
        <f t="shared" si="12"/>
        <v>0</v>
      </c>
      <c r="M132" s="474">
        <f>VLOOKUP(G132,Factors!$B$3:$K$96,7,0)</f>
        <v>0</v>
      </c>
      <c r="N132" s="632">
        <v>-1797342.585</v>
      </c>
      <c r="O132" s="633"/>
      <c r="P132" s="634">
        <f t="shared" si="13"/>
        <v>0</v>
      </c>
      <c r="Q132" s="635">
        <f t="shared" ref="Q132:Q159" si="28">P132-O132</f>
        <v>0</v>
      </c>
      <c r="R132" s="70"/>
      <c r="S132" s="650">
        <f t="shared" si="24"/>
        <v>0</v>
      </c>
      <c r="T132" s="634">
        <f t="shared" si="25"/>
        <v>0</v>
      </c>
      <c r="U132" s="634">
        <f t="shared" si="26"/>
        <v>0</v>
      </c>
      <c r="V132" s="651">
        <f t="shared" si="19"/>
        <v>0</v>
      </c>
      <c r="W132" s="70"/>
      <c r="X132" s="70"/>
      <c r="Y132" s="850">
        <f t="shared" si="17"/>
        <v>0</v>
      </c>
      <c r="Z132" s="607">
        <f t="shared" si="18"/>
        <v>0</v>
      </c>
    </row>
    <row r="133" spans="1:26">
      <c r="A133" s="14" t="str">
        <f t="shared" ref="A133:A196" si="29">IF(C133=D133,"","No")</f>
        <v/>
      </c>
      <c r="C133" s="2" t="s">
        <v>1010</v>
      </c>
      <c r="D133" s="167" t="s">
        <v>1010</v>
      </c>
      <c r="E133" s="394">
        <v>-2976259.915</v>
      </c>
      <c r="F133" s="167" t="s">
        <v>7</v>
      </c>
      <c r="G133" s="427" t="str">
        <f>VLOOKUP(F133,Factors!$B$3:$O$96,14,0)</f>
        <v>SG</v>
      </c>
      <c r="H133" s="596" t="str">
        <f t="shared" si="27"/>
        <v>111390SG</v>
      </c>
      <c r="I133" s="427"/>
      <c r="J133" s="427">
        <v>1</v>
      </c>
      <c r="K133" s="605">
        <f>SUMIF('Accum Dep'!$GY$6:$GY$124,'JAM Inputs'!H133,'Accum Dep'!$HB$6:$HB$124)</f>
        <v>0</v>
      </c>
      <c r="L133" s="604">
        <f t="shared" ref="L133:L159" si="30">K133*J133</f>
        <v>0</v>
      </c>
      <c r="M133" s="474">
        <f>VLOOKUP(G133,Factors!$B$3:$K$96,7,0)</f>
        <v>0.4315468104876492</v>
      </c>
      <c r="N133" s="632">
        <v>-2976259.915</v>
      </c>
      <c r="O133" s="633"/>
      <c r="P133" s="634">
        <f t="shared" ref="P133:P159" si="31">L133</f>
        <v>0</v>
      </c>
      <c r="Q133" s="635">
        <f t="shared" si="28"/>
        <v>0</v>
      </c>
      <c r="R133" s="70"/>
      <c r="S133" s="650">
        <f t="shared" si="24"/>
        <v>-1284395.4735004921</v>
      </c>
      <c r="T133" s="634">
        <f t="shared" si="25"/>
        <v>0</v>
      </c>
      <c r="U133" s="634">
        <f t="shared" si="26"/>
        <v>0</v>
      </c>
      <c r="V133" s="651">
        <f t="shared" si="19"/>
        <v>0</v>
      </c>
      <c r="W133" s="70"/>
      <c r="X133" s="70"/>
      <c r="Y133" s="850">
        <f t="shared" ref="Y133:Y160" si="32">E133*M133</f>
        <v>-1284395.4735004921</v>
      </c>
      <c r="Z133" s="607">
        <f t="shared" ref="Z133:Z160" si="33">(N133+P133)*M133</f>
        <v>-1284395.4735004921</v>
      </c>
    </row>
    <row r="134" spans="1:26">
      <c r="A134" s="14" t="str">
        <f t="shared" si="29"/>
        <v/>
      </c>
      <c r="C134" s="2" t="s">
        <v>1011</v>
      </c>
      <c r="D134" s="167" t="s">
        <v>1011</v>
      </c>
      <c r="E134" s="394">
        <v>1332075.83</v>
      </c>
      <c r="F134" s="167" t="s">
        <v>38</v>
      </c>
      <c r="G134" s="427" t="str">
        <f>VLOOKUP(F134,Factors!$B$3:$O$96,14,0)</f>
        <v>SO</v>
      </c>
      <c r="H134" s="596" t="str">
        <f t="shared" si="27"/>
        <v>111390SO</v>
      </c>
      <c r="I134" s="427"/>
      <c r="J134" s="427">
        <v>1</v>
      </c>
      <c r="K134" s="605">
        <f>SUMIF('Accum Dep'!$GY$6:$GY$124,'JAM Inputs'!H134,'Accum Dep'!$HB$6:$HB$124)</f>
        <v>0</v>
      </c>
      <c r="L134" s="604">
        <f t="shared" si="30"/>
        <v>0</v>
      </c>
      <c r="M134" s="474">
        <f>VLOOKUP(G134,Factors!$B$3:$K$96,7,0)</f>
        <v>0.42853606113710269</v>
      </c>
      <c r="N134" s="632">
        <v>1332075.83</v>
      </c>
      <c r="O134" s="633"/>
      <c r="P134" s="634">
        <f t="shared" si="31"/>
        <v>0</v>
      </c>
      <c r="Q134" s="635">
        <f t="shared" si="28"/>
        <v>0</v>
      </c>
      <c r="R134" s="70"/>
      <c r="S134" s="650">
        <f t="shared" si="24"/>
        <v>570842.52932413679</v>
      </c>
      <c r="T134" s="634">
        <f t="shared" si="25"/>
        <v>0</v>
      </c>
      <c r="U134" s="634">
        <f t="shared" si="26"/>
        <v>0</v>
      </c>
      <c r="V134" s="651">
        <f t="shared" ref="V134:V160" si="34">Q134*M134</f>
        <v>0</v>
      </c>
      <c r="W134" s="70"/>
      <c r="X134" s="70"/>
      <c r="Y134" s="850">
        <f t="shared" si="32"/>
        <v>570842.52932413679</v>
      </c>
      <c r="Z134" s="607">
        <f t="shared" si="33"/>
        <v>570842.52932413679</v>
      </c>
    </row>
    <row r="135" spans="1:26">
      <c r="A135" s="14" t="str">
        <f t="shared" si="29"/>
        <v/>
      </c>
      <c r="C135" s="2" t="s">
        <v>1012</v>
      </c>
      <c r="D135" s="167" t="s">
        <v>1012</v>
      </c>
      <c r="E135" s="394">
        <v>-3071180.0350000001</v>
      </c>
      <c r="F135" s="167" t="s">
        <v>31</v>
      </c>
      <c r="G135" s="427" t="str">
        <f>VLOOKUP(F135,Factors!$B$3:$O$96,14,0)</f>
        <v>UT</v>
      </c>
      <c r="H135" s="596" t="str">
        <f t="shared" si="27"/>
        <v>111390UT</v>
      </c>
      <c r="I135" s="427"/>
      <c r="J135" s="427">
        <v>1</v>
      </c>
      <c r="K135" s="605">
        <f>SUMIF('Accum Dep'!$GY$6:$GY$124,'JAM Inputs'!H135,'Accum Dep'!$HB$6:$HB$124)</f>
        <v>0</v>
      </c>
      <c r="L135" s="604">
        <f t="shared" si="30"/>
        <v>0</v>
      </c>
      <c r="M135" s="474">
        <f>VLOOKUP(G135,Factors!$B$3:$K$96,7,0)</f>
        <v>1</v>
      </c>
      <c r="N135" s="632">
        <v>-3071180.0350000001</v>
      </c>
      <c r="O135" s="633"/>
      <c r="P135" s="634">
        <f t="shared" si="31"/>
        <v>0</v>
      </c>
      <c r="Q135" s="635">
        <f t="shared" si="28"/>
        <v>0</v>
      </c>
      <c r="R135" s="70"/>
      <c r="S135" s="650">
        <f t="shared" si="24"/>
        <v>-3071180.0350000001</v>
      </c>
      <c r="T135" s="634">
        <f t="shared" si="25"/>
        <v>0</v>
      </c>
      <c r="U135" s="634">
        <f t="shared" si="26"/>
        <v>0</v>
      </c>
      <c r="V135" s="651">
        <f t="shared" si="34"/>
        <v>0</v>
      </c>
      <c r="W135" s="70"/>
      <c r="X135" s="70"/>
      <c r="Y135" s="850">
        <f t="shared" si="32"/>
        <v>-3071180.0350000001</v>
      </c>
      <c r="Z135" s="607">
        <f t="shared" si="33"/>
        <v>-3071180.0350000001</v>
      </c>
    </row>
    <row r="136" spans="1:26">
      <c r="A136" s="14" t="str">
        <f t="shared" si="29"/>
        <v/>
      </c>
      <c r="C136" s="2" t="s">
        <v>1013</v>
      </c>
      <c r="D136" s="167" t="s">
        <v>1013</v>
      </c>
      <c r="E136" s="394">
        <v>-712894.03500000003</v>
      </c>
      <c r="F136" s="167" t="s">
        <v>29</v>
      </c>
      <c r="G136" s="427" t="str">
        <f>VLOOKUP(F136,Factors!$B$3:$O$96,14,0)</f>
        <v>WYP</v>
      </c>
      <c r="H136" s="596" t="str">
        <f t="shared" si="27"/>
        <v>111390WYP</v>
      </c>
      <c r="I136" s="427"/>
      <c r="J136" s="427">
        <v>1</v>
      </c>
      <c r="K136" s="605">
        <f>SUMIF('Accum Dep'!$GY$6:$GY$124,'JAM Inputs'!H136,'Accum Dep'!$HB$6:$HB$124)</f>
        <v>0</v>
      </c>
      <c r="L136" s="604">
        <f t="shared" si="30"/>
        <v>0</v>
      </c>
      <c r="M136" s="474">
        <f>VLOOKUP(G136,Factors!$B$3:$K$96,7,0)</f>
        <v>0</v>
      </c>
      <c r="N136" s="632">
        <v>-712894.03500000003</v>
      </c>
      <c r="O136" s="633"/>
      <c r="P136" s="634">
        <f t="shared" si="31"/>
        <v>0</v>
      </c>
      <c r="Q136" s="635">
        <f t="shared" si="28"/>
        <v>0</v>
      </c>
      <c r="R136" s="70"/>
      <c r="S136" s="650">
        <f t="shared" si="24"/>
        <v>0</v>
      </c>
      <c r="T136" s="634">
        <f t="shared" si="25"/>
        <v>0</v>
      </c>
      <c r="U136" s="634">
        <f t="shared" si="26"/>
        <v>0</v>
      </c>
      <c r="V136" s="651">
        <f t="shared" si="34"/>
        <v>0</v>
      </c>
      <c r="W136" s="70"/>
      <c r="X136" s="70"/>
      <c r="Y136" s="850">
        <f t="shared" si="32"/>
        <v>0</v>
      </c>
      <c r="Z136" s="607">
        <f t="shared" si="33"/>
        <v>0</v>
      </c>
    </row>
    <row r="137" spans="1:26">
      <c r="A137" s="14" t="str">
        <f t="shared" si="29"/>
        <v/>
      </c>
      <c r="C137" s="2" t="s">
        <v>1014</v>
      </c>
      <c r="D137" s="167" t="s">
        <v>1014</v>
      </c>
      <c r="E137" s="394">
        <v>-1081322.1399999999</v>
      </c>
      <c r="F137" s="167" t="s">
        <v>22</v>
      </c>
      <c r="G137" s="427" t="str">
        <f>VLOOKUP(F137,Factors!$B$3:$O$96,14,0)</f>
        <v>CA</v>
      </c>
      <c r="H137" s="596" t="str">
        <f t="shared" si="27"/>
        <v>111GPCA</v>
      </c>
      <c r="I137" s="427"/>
      <c r="J137" s="427">
        <v>1</v>
      </c>
      <c r="K137" s="605">
        <f>SUMIF('Accum Dep'!$GY$6:$GY$124,'JAM Inputs'!H137,'Accum Dep'!$HB$6:$HB$124)</f>
        <v>-225280.89204349695</v>
      </c>
      <c r="L137" s="604">
        <f t="shared" si="30"/>
        <v>-225280.89204349695</v>
      </c>
      <c r="M137" s="474">
        <f>VLOOKUP(G137,Factors!$B$3:$K$96,7,0)</f>
        <v>0</v>
      </c>
      <c r="N137" s="632">
        <v>-1081322.1399999999</v>
      </c>
      <c r="O137" s="633">
        <v>-225280.89204349695</v>
      </c>
      <c r="P137" s="634">
        <f t="shared" si="31"/>
        <v>-225280.89204349695</v>
      </c>
      <c r="Q137" s="635">
        <f t="shared" si="28"/>
        <v>0</v>
      </c>
      <c r="R137" s="70"/>
      <c r="S137" s="650">
        <f t="shared" si="24"/>
        <v>0</v>
      </c>
      <c r="T137" s="634">
        <f t="shared" si="25"/>
        <v>0</v>
      </c>
      <c r="U137" s="634">
        <f t="shared" si="26"/>
        <v>0</v>
      </c>
      <c r="V137" s="651">
        <f t="shared" si="34"/>
        <v>0</v>
      </c>
      <c r="W137" s="70"/>
      <c r="X137" s="70"/>
      <c r="Y137" s="850">
        <f t="shared" si="32"/>
        <v>0</v>
      </c>
      <c r="Z137" s="607">
        <f t="shared" si="33"/>
        <v>0</v>
      </c>
    </row>
    <row r="138" spans="1:26">
      <c r="A138" s="14" t="str">
        <f t="shared" si="29"/>
        <v/>
      </c>
      <c r="C138" s="2" t="s">
        <v>1015</v>
      </c>
      <c r="D138" s="167" t="s">
        <v>1015</v>
      </c>
      <c r="E138" s="394">
        <v>-2728091.9350000001</v>
      </c>
      <c r="F138" s="167" t="s">
        <v>40</v>
      </c>
      <c r="G138" s="427" t="str">
        <f>VLOOKUP(F138,Factors!$B$3:$O$96,14,0)</f>
        <v>CN</v>
      </c>
      <c r="H138" s="596" t="str">
        <f t="shared" si="27"/>
        <v>111GPCN</v>
      </c>
      <c r="I138" s="427"/>
      <c r="J138" s="427">
        <v>1</v>
      </c>
      <c r="K138" s="605">
        <f>SUMIF('Accum Dep'!$GY$6:$GY$124,'JAM Inputs'!H138,'Accum Dep'!$HB$6:$HB$124)</f>
        <v>-520404.24872061564</v>
      </c>
      <c r="L138" s="604">
        <f t="shared" si="30"/>
        <v>-520404.24872061564</v>
      </c>
      <c r="M138" s="474">
        <f>VLOOKUP(G138,Factors!$B$3:$K$96,7,0)</f>
        <v>0.49892765457990973</v>
      </c>
      <c r="N138" s="632">
        <v>-2728091.9350000001</v>
      </c>
      <c r="O138" s="633">
        <v>-520404.24872061564</v>
      </c>
      <c r="P138" s="634">
        <f t="shared" si="31"/>
        <v>-520404.24872061564</v>
      </c>
      <c r="Q138" s="635">
        <f t="shared" si="28"/>
        <v>0</v>
      </c>
      <c r="R138" s="70"/>
      <c r="S138" s="650">
        <f t="shared" si="24"/>
        <v>-1361120.5106079176</v>
      </c>
      <c r="T138" s="634">
        <f t="shared" si="25"/>
        <v>-259644.07124759676</v>
      </c>
      <c r="U138" s="634">
        <f t="shared" si="26"/>
        <v>-259644.07124759676</v>
      </c>
      <c r="V138" s="651">
        <f t="shared" si="34"/>
        <v>0</v>
      </c>
      <c r="W138" s="70"/>
      <c r="X138" s="70"/>
      <c r="Y138" s="850">
        <f t="shared" si="32"/>
        <v>-1361120.5106079176</v>
      </c>
      <c r="Z138" s="607">
        <f t="shared" si="33"/>
        <v>-1620764.5818555143</v>
      </c>
    </row>
    <row r="139" spans="1:26">
      <c r="A139" s="14" t="str">
        <f t="shared" si="29"/>
        <v/>
      </c>
      <c r="C139" s="2" t="s">
        <v>1016</v>
      </c>
      <c r="D139" s="167" t="s">
        <v>1016</v>
      </c>
      <c r="E139" s="394">
        <v>-6777958.5650000004</v>
      </c>
      <c r="F139" s="167" t="s">
        <v>25</v>
      </c>
      <c r="G139" s="427" t="str">
        <f>VLOOKUP(F139,Factors!$B$3:$O$96,14,0)</f>
        <v>OR</v>
      </c>
      <c r="H139" s="596" t="str">
        <f t="shared" si="27"/>
        <v>111GPOR</v>
      </c>
      <c r="I139" s="427"/>
      <c r="J139" s="427">
        <v>1</v>
      </c>
      <c r="K139" s="605">
        <f>SUMIF('Accum Dep'!$GY$6:$GY$124,'JAM Inputs'!H139,'Accum Dep'!$HB$6:$HB$124)</f>
        <v>-91669.632431211881</v>
      </c>
      <c r="L139" s="604">
        <f t="shared" si="30"/>
        <v>-91669.632431211881</v>
      </c>
      <c r="M139" s="474">
        <f>VLOOKUP(G139,Factors!$B$3:$K$96,7,0)</f>
        <v>0</v>
      </c>
      <c r="N139" s="632">
        <v>-6777958.5650000004</v>
      </c>
      <c r="O139" s="633">
        <v>-91669.632431211881</v>
      </c>
      <c r="P139" s="634">
        <f t="shared" si="31"/>
        <v>-91669.632431211881</v>
      </c>
      <c r="Q139" s="635">
        <f t="shared" si="28"/>
        <v>0</v>
      </c>
      <c r="R139" s="70"/>
      <c r="S139" s="650">
        <f t="shared" si="24"/>
        <v>0</v>
      </c>
      <c r="T139" s="634">
        <f t="shared" si="25"/>
        <v>0</v>
      </c>
      <c r="U139" s="634">
        <f t="shared" si="26"/>
        <v>0</v>
      </c>
      <c r="V139" s="651">
        <f t="shared" si="34"/>
        <v>0</v>
      </c>
      <c r="W139" s="70"/>
      <c r="X139" s="70"/>
      <c r="Y139" s="850">
        <f t="shared" si="32"/>
        <v>0</v>
      </c>
      <c r="Z139" s="607">
        <f t="shared" si="33"/>
        <v>0</v>
      </c>
    </row>
    <row r="140" spans="1:26">
      <c r="A140" s="14" t="str">
        <f t="shared" si="29"/>
        <v/>
      </c>
      <c r="C140" s="2" t="s">
        <v>1017</v>
      </c>
      <c r="D140" s="167" t="s">
        <v>1017</v>
      </c>
      <c r="E140" s="394">
        <v>-10882068.705</v>
      </c>
      <c r="F140" s="167" t="s">
        <v>38</v>
      </c>
      <c r="G140" s="427" t="str">
        <f>VLOOKUP(F140,Factors!$B$3:$O$96,14,0)</f>
        <v>SO</v>
      </c>
      <c r="H140" s="596" t="str">
        <f t="shared" si="27"/>
        <v>111GPSO</v>
      </c>
      <c r="I140" s="427"/>
      <c r="J140" s="427">
        <v>1</v>
      </c>
      <c r="K140" s="605">
        <f>SUMIF('Accum Dep'!$GY$6:$GY$124,'JAM Inputs'!H140,'Accum Dep'!$HB$6:$HB$124)</f>
        <v>-2222801.285453124</v>
      </c>
      <c r="L140" s="604">
        <f t="shared" si="30"/>
        <v>-2222801.285453124</v>
      </c>
      <c r="M140" s="474">
        <f>VLOOKUP(G140,Factors!$B$3:$K$96,7,0)</f>
        <v>0.42853606113710269</v>
      </c>
      <c r="N140" s="632">
        <v>-10882068.705</v>
      </c>
      <c r="O140" s="633">
        <v>-2222801.285453124</v>
      </c>
      <c r="P140" s="634">
        <f t="shared" si="31"/>
        <v>-2222801.285453124</v>
      </c>
      <c r="Q140" s="635">
        <f t="shared" si="28"/>
        <v>0</v>
      </c>
      <c r="R140" s="70"/>
      <c r="S140" s="650">
        <f t="shared" si="24"/>
        <v>-4663358.8598640319</v>
      </c>
      <c r="T140" s="634">
        <f t="shared" si="25"/>
        <v>-952550.50755857036</v>
      </c>
      <c r="U140" s="634">
        <f t="shared" si="26"/>
        <v>-952550.50755857036</v>
      </c>
      <c r="V140" s="651">
        <f t="shared" si="34"/>
        <v>0</v>
      </c>
      <c r="W140" s="70"/>
      <c r="X140" s="70"/>
      <c r="Y140" s="850">
        <f t="shared" si="32"/>
        <v>-4663358.8598640319</v>
      </c>
      <c r="Z140" s="607">
        <f t="shared" si="33"/>
        <v>-5615909.3674226021</v>
      </c>
    </row>
    <row r="141" spans="1:26">
      <c r="A141" s="14" t="str">
        <f t="shared" si="29"/>
        <v/>
      </c>
      <c r="C141" s="2" t="s">
        <v>1018</v>
      </c>
      <c r="D141" s="167" t="s">
        <v>1018</v>
      </c>
      <c r="E141" s="394">
        <v>-11759.514999999999</v>
      </c>
      <c r="F141" s="167" t="s">
        <v>31</v>
      </c>
      <c r="G141" s="427" t="str">
        <f>VLOOKUP(F141,Factors!$B$3:$O$96,14,0)</f>
        <v>UT</v>
      </c>
      <c r="H141" s="596" t="str">
        <f t="shared" si="27"/>
        <v>111GPUT</v>
      </c>
      <c r="I141" s="427"/>
      <c r="J141" s="427">
        <v>1</v>
      </c>
      <c r="K141" s="605">
        <f>SUMIF('Accum Dep'!$GY$6:$GY$124,'JAM Inputs'!H141,'Accum Dep'!$HB$6:$HB$124)</f>
        <v>-1392.1224999999868</v>
      </c>
      <c r="L141" s="604">
        <f t="shared" si="30"/>
        <v>-1392.1224999999868</v>
      </c>
      <c r="M141" s="474">
        <f>VLOOKUP(G141,Factors!$B$3:$K$96,7,0)</f>
        <v>1</v>
      </c>
      <c r="N141" s="632">
        <v>-11759.514999999999</v>
      </c>
      <c r="O141" s="633">
        <v>-1392.1224999999868</v>
      </c>
      <c r="P141" s="634">
        <f t="shared" si="31"/>
        <v>-1392.1224999999868</v>
      </c>
      <c r="Q141" s="635">
        <f t="shared" si="28"/>
        <v>0</v>
      </c>
      <c r="R141" s="70"/>
      <c r="S141" s="650">
        <f t="shared" si="24"/>
        <v>-11759.514999999999</v>
      </c>
      <c r="T141" s="634">
        <f t="shared" si="25"/>
        <v>-1392.1224999999868</v>
      </c>
      <c r="U141" s="634">
        <f t="shared" si="26"/>
        <v>-1392.1224999999868</v>
      </c>
      <c r="V141" s="651">
        <f t="shared" si="34"/>
        <v>0</v>
      </c>
      <c r="W141" s="70"/>
      <c r="X141" s="70"/>
      <c r="Y141" s="850">
        <f t="shared" si="32"/>
        <v>-11759.514999999999</v>
      </c>
      <c r="Z141" s="607">
        <f t="shared" si="33"/>
        <v>-13151.637499999986</v>
      </c>
    </row>
    <row r="142" spans="1:26">
      <c r="A142" s="14" t="str">
        <f t="shared" si="29"/>
        <v/>
      </c>
      <c r="C142" s="2" t="s">
        <v>1019</v>
      </c>
      <c r="D142" s="167" t="s">
        <v>1019</v>
      </c>
      <c r="E142" s="394">
        <v>-1499813.605</v>
      </c>
      <c r="F142" s="167" t="s">
        <v>27</v>
      </c>
      <c r="G142" s="427" t="str">
        <f>VLOOKUP(F142,Factors!$B$3:$O$96,14,0)</f>
        <v>WA</v>
      </c>
      <c r="H142" s="596" t="str">
        <f t="shared" si="27"/>
        <v>111GPWA</v>
      </c>
      <c r="I142" s="427"/>
      <c r="J142" s="427">
        <v>1</v>
      </c>
      <c r="K142" s="605">
        <f>SUMIF('Accum Dep'!$GY$6:$GY$124,'JAM Inputs'!H142,'Accum Dep'!$HB$6:$HB$124)</f>
        <v>-187715.75446691923</v>
      </c>
      <c r="L142" s="604">
        <f t="shared" si="30"/>
        <v>-187715.75446691923</v>
      </c>
      <c r="M142" s="474">
        <f>VLOOKUP(G142,Factors!$B$3:$K$96,7,0)</f>
        <v>0</v>
      </c>
      <c r="N142" s="632">
        <v>-1499813.605</v>
      </c>
      <c r="O142" s="633">
        <v>-187715.75446691923</v>
      </c>
      <c r="P142" s="634">
        <f t="shared" si="31"/>
        <v>-187715.75446691923</v>
      </c>
      <c r="Q142" s="635">
        <f t="shared" si="28"/>
        <v>0</v>
      </c>
      <c r="R142" s="70"/>
      <c r="S142" s="650">
        <f t="shared" si="24"/>
        <v>0</v>
      </c>
      <c r="T142" s="634">
        <f t="shared" si="25"/>
        <v>0</v>
      </c>
      <c r="U142" s="634">
        <f t="shared" si="26"/>
        <v>0</v>
      </c>
      <c r="V142" s="651">
        <f t="shared" si="34"/>
        <v>0</v>
      </c>
      <c r="W142" s="70"/>
      <c r="X142" s="70"/>
      <c r="Y142" s="850">
        <f t="shared" si="32"/>
        <v>0</v>
      </c>
      <c r="Z142" s="607">
        <f t="shared" si="33"/>
        <v>0</v>
      </c>
    </row>
    <row r="143" spans="1:26">
      <c r="A143" s="14" t="str">
        <f t="shared" si="29"/>
        <v/>
      </c>
      <c r="C143" s="2" t="s">
        <v>1020</v>
      </c>
      <c r="D143" s="167" t="s">
        <v>1020</v>
      </c>
      <c r="E143" s="394">
        <v>-6823267.0099999998</v>
      </c>
      <c r="F143" s="167" t="s">
        <v>29</v>
      </c>
      <c r="G143" s="427" t="str">
        <f>VLOOKUP(F143,Factors!$B$3:$O$96,14,0)</f>
        <v>WYP</v>
      </c>
      <c r="H143" s="596" t="str">
        <f t="shared" si="27"/>
        <v>111GPWYP</v>
      </c>
      <c r="I143" s="427"/>
      <c r="J143" s="427">
        <v>1</v>
      </c>
      <c r="K143" s="605">
        <f>SUMIF('Accum Dep'!$GY$6:$GY$124,'JAM Inputs'!H143,'Accum Dep'!$HB$6:$HB$124)</f>
        <v>-1197313.4423433049</v>
      </c>
      <c r="L143" s="604">
        <f t="shared" si="30"/>
        <v>-1197313.4423433049</v>
      </c>
      <c r="M143" s="474">
        <f>VLOOKUP(G143,Factors!$B$3:$K$96,7,0)</f>
        <v>0</v>
      </c>
      <c r="N143" s="632">
        <v>-6823267.0099999998</v>
      </c>
      <c r="O143" s="633">
        <v>-1197313.4423433049</v>
      </c>
      <c r="P143" s="634">
        <f t="shared" si="31"/>
        <v>-1197313.4423433049</v>
      </c>
      <c r="Q143" s="635">
        <f t="shared" si="28"/>
        <v>0</v>
      </c>
      <c r="R143" s="70"/>
      <c r="S143" s="650">
        <f t="shared" si="24"/>
        <v>0</v>
      </c>
      <c r="T143" s="634">
        <f t="shared" si="25"/>
        <v>0</v>
      </c>
      <c r="U143" s="634">
        <f t="shared" si="26"/>
        <v>0</v>
      </c>
      <c r="V143" s="651">
        <f t="shared" si="34"/>
        <v>0</v>
      </c>
      <c r="W143" s="70"/>
      <c r="X143" s="70"/>
      <c r="Y143" s="850">
        <f t="shared" si="32"/>
        <v>0</v>
      </c>
      <c r="Z143" s="607">
        <f t="shared" si="33"/>
        <v>0</v>
      </c>
    </row>
    <row r="144" spans="1:26">
      <c r="A144" s="14" t="str">
        <f t="shared" si="29"/>
        <v/>
      </c>
      <c r="C144" s="2" t="s">
        <v>1021</v>
      </c>
      <c r="D144" s="167" t="s">
        <v>1021</v>
      </c>
      <c r="E144" s="394">
        <v>-33948.93</v>
      </c>
      <c r="F144" s="167" t="s">
        <v>35</v>
      </c>
      <c r="G144" s="427" t="str">
        <f>VLOOKUP(F144,Factors!$B$3:$O$96,14,0)</f>
        <v>WYU</v>
      </c>
      <c r="H144" s="596" t="str">
        <f t="shared" si="27"/>
        <v>111GPWYU</v>
      </c>
      <c r="I144" s="427"/>
      <c r="J144" s="427">
        <v>1</v>
      </c>
      <c r="K144" s="605">
        <f>SUMIF('Accum Dep'!$GY$6:$GY$124,'JAM Inputs'!H144,'Accum Dep'!$HB$6:$HB$124)</f>
        <v>-9147.8866666666654</v>
      </c>
      <c r="L144" s="604">
        <f t="shared" si="30"/>
        <v>-9147.8866666666654</v>
      </c>
      <c r="M144" s="474">
        <f>VLOOKUP(G144,Factors!$B$3:$K$96,7,0)</f>
        <v>0</v>
      </c>
      <c r="N144" s="632">
        <v>-33948.93</v>
      </c>
      <c r="O144" s="633">
        <v>-9147.8866666666654</v>
      </c>
      <c r="P144" s="634">
        <f t="shared" si="31"/>
        <v>-9147.8866666666654</v>
      </c>
      <c r="Q144" s="635">
        <f t="shared" si="28"/>
        <v>0</v>
      </c>
      <c r="R144" s="70"/>
      <c r="S144" s="650">
        <f t="shared" si="24"/>
        <v>0</v>
      </c>
      <c r="T144" s="634">
        <f t="shared" si="25"/>
        <v>0</v>
      </c>
      <c r="U144" s="634">
        <f t="shared" si="26"/>
        <v>0</v>
      </c>
      <c r="V144" s="651">
        <f t="shared" si="34"/>
        <v>0</v>
      </c>
      <c r="W144" s="70"/>
      <c r="X144" s="70"/>
      <c r="Y144" s="850">
        <f t="shared" si="32"/>
        <v>0</v>
      </c>
      <c r="Z144" s="607">
        <f t="shared" si="33"/>
        <v>0</v>
      </c>
    </row>
    <row r="145" spans="1:26">
      <c r="A145" s="14" t="str">
        <f t="shared" si="29"/>
        <v/>
      </c>
      <c r="C145" s="2" t="s">
        <v>1023</v>
      </c>
      <c r="D145" s="167" t="s">
        <v>1023</v>
      </c>
      <c r="E145" s="394">
        <v>-156722.91500000001</v>
      </c>
      <c r="F145" s="167" t="s">
        <v>14</v>
      </c>
      <c r="G145" s="427" t="str">
        <f>VLOOKUP(F145,Factors!$B$3:$O$96,14,0)</f>
        <v>SG</v>
      </c>
      <c r="H145" s="596" t="str">
        <f t="shared" si="27"/>
        <v>111HPSG-P</v>
      </c>
      <c r="I145" s="427"/>
      <c r="J145" s="427">
        <v>1</v>
      </c>
      <c r="K145" s="605">
        <f>SUMIF('Accum Dep'!$GY$6:$GY$124,'JAM Inputs'!H145,'Accum Dep'!$HB$6:$HB$124)</f>
        <v>-436929.30605480215</v>
      </c>
      <c r="L145" s="604">
        <f t="shared" si="30"/>
        <v>-436929.30605480215</v>
      </c>
      <c r="M145" s="474">
        <f>VLOOKUP(G145,Factors!$B$3:$K$96,7,0)</f>
        <v>0.4315468104876492</v>
      </c>
      <c r="N145" s="632">
        <v>-156722.91500000001</v>
      </c>
      <c r="O145" s="633">
        <v>-436929.30605480215</v>
      </c>
      <c r="P145" s="634">
        <f t="shared" si="31"/>
        <v>-436929.30605480215</v>
      </c>
      <c r="Q145" s="635">
        <f t="shared" si="28"/>
        <v>0</v>
      </c>
      <c r="R145" s="70"/>
      <c r="S145" s="650">
        <f t="shared" si="24"/>
        <v>-67633.274098576963</v>
      </c>
      <c r="T145" s="634">
        <f t="shared" si="25"/>
        <v>-188555.44843653179</v>
      </c>
      <c r="U145" s="634">
        <f t="shared" si="26"/>
        <v>-188555.44843653179</v>
      </c>
      <c r="V145" s="651">
        <f t="shared" si="34"/>
        <v>0</v>
      </c>
      <c r="W145" s="70"/>
      <c r="X145" s="70"/>
      <c r="Y145" s="850">
        <f t="shared" si="32"/>
        <v>-67633.274098576963</v>
      </c>
      <c r="Z145" s="607">
        <f t="shared" si="33"/>
        <v>-256188.72253510874</v>
      </c>
    </row>
    <row r="146" spans="1:26">
      <c r="A146" s="14" t="str">
        <f t="shared" si="29"/>
        <v/>
      </c>
      <c r="C146" s="2" t="s">
        <v>1024</v>
      </c>
      <c r="D146" s="167" t="s">
        <v>1024</v>
      </c>
      <c r="E146" s="394">
        <v>-437050.2</v>
      </c>
      <c r="F146" s="167" t="s">
        <v>15</v>
      </c>
      <c r="G146" s="427" t="str">
        <f>VLOOKUP(F146,Factors!$B$3:$O$96,14,0)</f>
        <v>SG</v>
      </c>
      <c r="H146" s="596" t="str">
        <f t="shared" si="27"/>
        <v>111HPSG-U</v>
      </c>
      <c r="I146" s="427"/>
      <c r="J146" s="427">
        <v>1</v>
      </c>
      <c r="K146" s="605">
        <f>SUMIF('Accum Dep'!$GY$6:$GY$124,'JAM Inputs'!H146,'Accum Dep'!$HB$6:$HB$124)</f>
        <v>-86296.366729631613</v>
      </c>
      <c r="L146" s="604">
        <f t="shared" si="30"/>
        <v>-86296.366729631613</v>
      </c>
      <c r="M146" s="474">
        <f>VLOOKUP(G146,Factors!$B$3:$K$96,7,0)</f>
        <v>0.4315468104876492</v>
      </c>
      <c r="N146" s="632">
        <v>-437050.2</v>
      </c>
      <c r="O146" s="633">
        <v>-86296.366729631613</v>
      </c>
      <c r="P146" s="634">
        <f t="shared" si="31"/>
        <v>-86296.366729631613</v>
      </c>
      <c r="Q146" s="635">
        <f t="shared" si="28"/>
        <v>0</v>
      </c>
      <c r="R146" s="70"/>
      <c r="S146" s="650">
        <f t="shared" si="24"/>
        <v>-188607.61983298918</v>
      </c>
      <c r="T146" s="634">
        <f t="shared" si="25"/>
        <v>-37240.92181884501</v>
      </c>
      <c r="U146" s="634">
        <f t="shared" si="26"/>
        <v>-37240.92181884501</v>
      </c>
      <c r="V146" s="651">
        <f t="shared" si="34"/>
        <v>0</v>
      </c>
      <c r="W146" s="70"/>
      <c r="X146" s="70"/>
      <c r="Y146" s="850">
        <f t="shared" si="32"/>
        <v>-188607.61983298918</v>
      </c>
      <c r="Z146" s="607">
        <f t="shared" si="33"/>
        <v>-225848.54165183421</v>
      </c>
    </row>
    <row r="147" spans="1:26">
      <c r="A147" s="14" t="str">
        <f t="shared" si="29"/>
        <v/>
      </c>
      <c r="C147" s="2" t="s">
        <v>1025</v>
      </c>
      <c r="D147" s="167" t="s">
        <v>1025</v>
      </c>
      <c r="E147" s="394">
        <v>-95035808.424999893</v>
      </c>
      <c r="F147" s="167" t="s">
        <v>40</v>
      </c>
      <c r="G147" s="427" t="str">
        <f>VLOOKUP(F147,Factors!$B$3:$O$96,14,0)</f>
        <v>CN</v>
      </c>
      <c r="H147" s="596" t="str">
        <f t="shared" si="27"/>
        <v>111IPCN</v>
      </c>
      <c r="I147" s="427"/>
      <c r="J147" s="427">
        <v>1</v>
      </c>
      <c r="K147" s="605">
        <f>SUMIF('Accum Dep'!$GY$6:$GY$124,'JAM Inputs'!H147,'Accum Dep'!$HB$6:$HB$124)</f>
        <v>-10964690.069947064</v>
      </c>
      <c r="L147" s="604">
        <f t="shared" si="30"/>
        <v>-10964690.069947064</v>
      </c>
      <c r="M147" s="474">
        <f>VLOOKUP(G147,Factors!$B$3:$K$96,7,0)</f>
        <v>0.49892765457990973</v>
      </c>
      <c r="N147" s="632">
        <v>-95035808.424999893</v>
      </c>
      <c r="O147" s="633">
        <v>-10690809.335446551</v>
      </c>
      <c r="P147" s="634">
        <f t="shared" si="31"/>
        <v>-10964690.069947064</v>
      </c>
      <c r="Q147" s="635">
        <f t="shared" si="28"/>
        <v>-273880.73450051248</v>
      </c>
      <c r="R147" s="70"/>
      <c r="S147" s="650">
        <f t="shared" si="24"/>
        <v>-47415992.99859082</v>
      </c>
      <c r="T147" s="634">
        <f t="shared" si="25"/>
        <v>-5333940.4272953514</v>
      </c>
      <c r="U147" s="634">
        <f t="shared" si="26"/>
        <v>-5470587.0997943152</v>
      </c>
      <c r="V147" s="651">
        <f t="shared" si="34"/>
        <v>-136646.67249896366</v>
      </c>
      <c r="W147" s="70"/>
      <c r="X147" s="70"/>
      <c r="Y147" s="850">
        <f t="shared" si="32"/>
        <v>-47415992.99859082</v>
      </c>
      <c r="Z147" s="607">
        <f t="shared" si="33"/>
        <v>-52886580.098385133</v>
      </c>
    </row>
    <row r="148" spans="1:26">
      <c r="A148" s="14" t="str">
        <f t="shared" si="29"/>
        <v/>
      </c>
      <c r="C148" s="2" t="s">
        <v>1026</v>
      </c>
      <c r="D148" s="167" t="s">
        <v>1026</v>
      </c>
      <c r="E148" s="394">
        <v>-349396.255</v>
      </c>
      <c r="F148" s="167" t="s">
        <v>5</v>
      </c>
      <c r="G148" s="427" t="str">
        <f>VLOOKUP(F148,Factors!$B$3:$O$96,14,0)</f>
        <v>SG</v>
      </c>
      <c r="H148" s="596" t="str">
        <f t="shared" si="27"/>
        <v>111IPDGU</v>
      </c>
      <c r="I148" s="427"/>
      <c r="J148" s="427">
        <v>1</v>
      </c>
      <c r="K148" s="605">
        <f>SUMIF('Accum Dep'!$GY$6:$GY$124,'JAM Inputs'!H148,'Accum Dep'!$HB$6:$HB$124)</f>
        <v>-22771.29674674751</v>
      </c>
      <c r="L148" s="604">
        <f t="shared" si="30"/>
        <v>-22771.29674674751</v>
      </c>
      <c r="M148" s="474">
        <f>VLOOKUP(G148,Factors!$B$3:$K$96,7,0)</f>
        <v>0.4315468104876492</v>
      </c>
      <c r="N148" s="632">
        <v>-349396.255</v>
      </c>
      <c r="O148" s="633">
        <v>-11161.347074850637</v>
      </c>
      <c r="P148" s="634">
        <f t="shared" si="31"/>
        <v>-22771.29674674751</v>
      </c>
      <c r="Q148" s="635">
        <f t="shared" si="28"/>
        <v>-11609.949671896873</v>
      </c>
      <c r="R148" s="70"/>
      <c r="S148" s="650">
        <f t="shared" si="24"/>
        <v>-150780.83944157936</v>
      </c>
      <c r="T148" s="634">
        <f t="shared" si="25"/>
        <v>-4816.6437308974455</v>
      </c>
      <c r="U148" s="634">
        <f t="shared" si="26"/>
        <v>-9826.88048172667</v>
      </c>
      <c r="V148" s="651">
        <f t="shared" si="34"/>
        <v>-5010.2367508292245</v>
      </c>
      <c r="W148" s="70"/>
      <c r="X148" s="70"/>
      <c r="Y148" s="850">
        <f t="shared" si="32"/>
        <v>-150780.83944157936</v>
      </c>
      <c r="Z148" s="607">
        <f t="shared" si="33"/>
        <v>-160607.71992330602</v>
      </c>
    </row>
    <row r="149" spans="1:26">
      <c r="A149" s="14" t="str">
        <f t="shared" si="29"/>
        <v/>
      </c>
      <c r="C149" s="2" t="s">
        <v>1027</v>
      </c>
      <c r="D149" s="167" t="s">
        <v>1027</v>
      </c>
      <c r="E149" s="394">
        <v>-756697.68500000006</v>
      </c>
      <c r="F149" s="167" t="s">
        <v>33</v>
      </c>
      <c r="G149" s="427" t="str">
        <f>VLOOKUP(F149,Factors!$B$3:$O$96,14,0)</f>
        <v>ID</v>
      </c>
      <c r="H149" s="596" t="str">
        <f t="shared" si="27"/>
        <v>111IPID</v>
      </c>
      <c r="I149" s="427"/>
      <c r="J149" s="427">
        <v>1</v>
      </c>
      <c r="K149" s="605">
        <f>SUMIF('Accum Dep'!$GY$6:$GY$124,'JAM Inputs'!H149,'Accum Dep'!$HB$6:$HB$124)</f>
        <v>-37298.189224331174</v>
      </c>
      <c r="L149" s="604">
        <f t="shared" si="30"/>
        <v>-37298.189224331174</v>
      </c>
      <c r="M149" s="474">
        <f>VLOOKUP(G149,Factors!$B$3:$K$96,7,0)</f>
        <v>0</v>
      </c>
      <c r="N149" s="632">
        <v>-756697.68500000006</v>
      </c>
      <c r="O149" s="633">
        <v>-39328.977500000386</v>
      </c>
      <c r="P149" s="634">
        <f t="shared" si="31"/>
        <v>-37298.189224331174</v>
      </c>
      <c r="Q149" s="635">
        <f t="shared" si="28"/>
        <v>2030.7882756692125</v>
      </c>
      <c r="R149" s="70"/>
      <c r="S149" s="650">
        <f t="shared" si="24"/>
        <v>0</v>
      </c>
      <c r="T149" s="634">
        <f t="shared" si="25"/>
        <v>0</v>
      </c>
      <c r="U149" s="634">
        <f t="shared" si="26"/>
        <v>0</v>
      </c>
      <c r="V149" s="651">
        <f t="shared" si="34"/>
        <v>0</v>
      </c>
      <c r="W149" s="70"/>
      <c r="X149" s="70"/>
      <c r="Y149" s="850">
        <f t="shared" si="32"/>
        <v>0</v>
      </c>
      <c r="Z149" s="607">
        <f t="shared" si="33"/>
        <v>0</v>
      </c>
    </row>
    <row r="150" spans="1:26">
      <c r="A150" s="14" t="str">
        <f t="shared" si="29"/>
        <v/>
      </c>
      <c r="C150" s="2" t="s">
        <v>1028</v>
      </c>
      <c r="D150" s="167" t="s">
        <v>1028</v>
      </c>
      <c r="E150" s="394">
        <v>-46339.514999999999</v>
      </c>
      <c r="F150" s="167" t="s">
        <v>25</v>
      </c>
      <c r="G150" s="427" t="str">
        <f>VLOOKUP(F150,Factors!$B$3:$O$96,14,0)</f>
        <v>OR</v>
      </c>
      <c r="H150" s="596" t="str">
        <f t="shared" si="27"/>
        <v>111IPOR</v>
      </c>
      <c r="I150" s="427"/>
      <c r="J150" s="427">
        <v>1</v>
      </c>
      <c r="K150" s="605">
        <f>SUMIF('Accum Dep'!$GY$6:$GY$124,'JAM Inputs'!H150,'Accum Dep'!$HB$6:$HB$124)</f>
        <v>-22164.481292028446</v>
      </c>
      <c r="L150" s="604">
        <f t="shared" si="30"/>
        <v>-22164.481292028446</v>
      </c>
      <c r="M150" s="474">
        <f>VLOOKUP(G150,Factors!$B$3:$K$96,7,0)</f>
        <v>0</v>
      </c>
      <c r="N150" s="632">
        <v>-46339.514999999999</v>
      </c>
      <c r="O150" s="633">
        <v>477129.15052940021</v>
      </c>
      <c r="P150" s="634">
        <f t="shared" si="31"/>
        <v>-22164.481292028446</v>
      </c>
      <c r="Q150" s="635">
        <f t="shared" si="28"/>
        <v>-499293.63182142866</v>
      </c>
      <c r="R150" s="70"/>
      <c r="S150" s="650">
        <f t="shared" si="24"/>
        <v>0</v>
      </c>
      <c r="T150" s="634">
        <f t="shared" si="25"/>
        <v>0</v>
      </c>
      <c r="U150" s="634">
        <f t="shared" si="26"/>
        <v>0</v>
      </c>
      <c r="V150" s="651">
        <f t="shared" si="34"/>
        <v>0</v>
      </c>
      <c r="W150" s="70"/>
      <c r="X150" s="70"/>
      <c r="Y150" s="850">
        <f t="shared" si="32"/>
        <v>0</v>
      </c>
      <c r="Z150" s="607">
        <f t="shared" si="33"/>
        <v>0</v>
      </c>
    </row>
    <row r="151" spans="1:26">
      <c r="A151" s="14" t="str">
        <f t="shared" si="29"/>
        <v/>
      </c>
      <c r="C151" s="2" t="s">
        <v>1029</v>
      </c>
      <c r="D151" s="167" t="s">
        <v>1029</v>
      </c>
      <c r="E151" s="394">
        <v>-1300879.4950000001</v>
      </c>
      <c r="F151" s="167" t="s">
        <v>42</v>
      </c>
      <c r="G151" s="427" t="str">
        <f>VLOOKUP(F151,Factors!$B$3:$O$96,14,0)</f>
        <v>SE</v>
      </c>
      <c r="H151" s="596" t="str">
        <f t="shared" si="27"/>
        <v>111IPSE</v>
      </c>
      <c r="I151" s="427"/>
      <c r="J151" s="427">
        <v>1</v>
      </c>
      <c r="K151" s="605">
        <f>SUMIF('Accum Dep'!$GY$6:$GY$124,'JAM Inputs'!H151,'Accum Dep'!$HB$6:$HB$124)</f>
        <v>-588936.07476417045</v>
      </c>
      <c r="L151" s="604">
        <f t="shared" si="30"/>
        <v>-588936.07476417045</v>
      </c>
      <c r="M151" s="474">
        <f>VLOOKUP(G151,Factors!$B$3:$K$96,7,0)</f>
        <v>0.429533673391716</v>
      </c>
      <c r="N151" s="632">
        <v>-1300879.4950000001</v>
      </c>
      <c r="O151" s="633">
        <v>-526688.13153571403</v>
      </c>
      <c r="P151" s="634">
        <f t="shared" si="31"/>
        <v>-588936.07476417045</v>
      </c>
      <c r="Q151" s="635">
        <f t="shared" si="28"/>
        <v>-62247.943228456425</v>
      </c>
      <c r="R151" s="70"/>
      <c r="S151" s="650">
        <f t="shared" si="24"/>
        <v>-558771.54812731047</v>
      </c>
      <c r="T151" s="634">
        <f t="shared" si="25"/>
        <v>-226230.28787035454</v>
      </c>
      <c r="U151" s="634">
        <f t="shared" si="26"/>
        <v>-252967.87558635243</v>
      </c>
      <c r="V151" s="651">
        <f t="shared" si="34"/>
        <v>-26737.587715997881</v>
      </c>
      <c r="W151" s="70"/>
      <c r="X151" s="70"/>
      <c r="Y151" s="850">
        <f t="shared" si="32"/>
        <v>-558771.54812731047</v>
      </c>
      <c r="Z151" s="607">
        <f t="shared" si="33"/>
        <v>-811739.42371366289</v>
      </c>
    </row>
    <row r="152" spans="1:26">
      <c r="A152" s="14" t="str">
        <f t="shared" si="29"/>
        <v/>
      </c>
      <c r="C152" s="2" t="s">
        <v>1030</v>
      </c>
      <c r="D152" s="167" t="s">
        <v>1030</v>
      </c>
      <c r="E152" s="394">
        <v>-46683873.274999902</v>
      </c>
      <c r="F152" s="167" t="s">
        <v>7</v>
      </c>
      <c r="G152" s="427" t="str">
        <f>VLOOKUP(F152,Factors!$B$3:$O$96,14,0)</f>
        <v>SG</v>
      </c>
      <c r="H152" s="596" t="str">
        <f t="shared" si="27"/>
        <v>111IPSG</v>
      </c>
      <c r="I152" s="427"/>
      <c r="J152" s="427">
        <v>1</v>
      </c>
      <c r="K152" s="605">
        <f>SUMIF('Accum Dep'!$GY$6:$GY$124,'JAM Inputs'!H152,'Accum Dep'!$HB$6:$HB$124)</f>
        <v>-395514.00295246392</v>
      </c>
      <c r="L152" s="604">
        <f t="shared" si="30"/>
        <v>-395514.00295246392</v>
      </c>
      <c r="M152" s="474">
        <f>VLOOKUP(G152,Factors!$B$3:$K$96,7,0)</f>
        <v>0.4315468104876492</v>
      </c>
      <c r="N152" s="632">
        <v>-46683873.274999902</v>
      </c>
      <c r="O152" s="633">
        <v>4532865.0632145926</v>
      </c>
      <c r="P152" s="634">
        <f t="shared" si="31"/>
        <v>-395514.00295246392</v>
      </c>
      <c r="Q152" s="635">
        <f t="shared" si="28"/>
        <v>-4928379.0661670566</v>
      </c>
      <c r="R152" s="70"/>
      <c r="S152" s="650">
        <f t="shared" si="24"/>
        <v>-20146276.613035813</v>
      </c>
      <c r="T152" s="634">
        <f t="shared" si="25"/>
        <v>1956143.4604011539</v>
      </c>
      <c r="U152" s="634">
        <f t="shared" si="26"/>
        <v>-170682.80647733848</v>
      </c>
      <c r="V152" s="651">
        <f t="shared" si="34"/>
        <v>-2126826.2668784922</v>
      </c>
      <c r="W152" s="70"/>
      <c r="X152" s="70"/>
      <c r="Y152" s="850">
        <f t="shared" si="32"/>
        <v>-20146276.613035813</v>
      </c>
      <c r="Z152" s="607">
        <f t="shared" si="33"/>
        <v>-20316959.419513151</v>
      </c>
    </row>
    <row r="153" spans="1:26">
      <c r="A153" s="14" t="str">
        <f t="shared" si="29"/>
        <v/>
      </c>
      <c r="C153" s="2" t="s">
        <v>1031</v>
      </c>
      <c r="D153" s="167" t="s">
        <v>1031</v>
      </c>
      <c r="E153" s="394">
        <v>-16138278.865</v>
      </c>
      <c r="F153" s="167" t="s">
        <v>14</v>
      </c>
      <c r="G153" s="427" t="str">
        <f>VLOOKUP(F153,Factors!$B$3:$O$96,14,0)</f>
        <v>SG</v>
      </c>
      <c r="H153" s="596" t="str">
        <f t="shared" si="27"/>
        <v>111IPSG-P</v>
      </c>
      <c r="I153" s="427"/>
      <c r="J153" s="427">
        <v>1</v>
      </c>
      <c r="K153" s="605">
        <f>SUMIF('Accum Dep'!$GY$6:$GY$124,'JAM Inputs'!H153,'Accum Dep'!$HB$6:$HB$124)</f>
        <v>-3254205.0914196465</v>
      </c>
      <c r="L153" s="604">
        <f t="shared" si="30"/>
        <v>-3254205.0914196465</v>
      </c>
      <c r="M153" s="474">
        <f>VLOOKUP(G153,Factors!$B$3:$K$96,7,0)</f>
        <v>0.4315468104876492</v>
      </c>
      <c r="N153" s="632">
        <v>-16138278.865</v>
      </c>
      <c r="O153" s="633">
        <v>-1076789.6231915969</v>
      </c>
      <c r="P153" s="634">
        <f t="shared" si="31"/>
        <v>-3254205.0914196465</v>
      </c>
      <c r="Q153" s="635">
        <f t="shared" si="28"/>
        <v>-2177415.4682280496</v>
      </c>
      <c r="R153" s="70"/>
      <c r="S153" s="650">
        <f t="shared" si="24"/>
        <v>-6964422.7709509898</v>
      </c>
      <c r="T153" s="634">
        <f t="shared" si="25"/>
        <v>-464685.12745453126</v>
      </c>
      <c r="U153" s="634">
        <f t="shared" si="26"/>
        <v>-1404341.8278748174</v>
      </c>
      <c r="V153" s="651">
        <f t="shared" si="34"/>
        <v>-939656.70042028604</v>
      </c>
      <c r="W153" s="70"/>
      <c r="X153" s="70"/>
      <c r="Y153" s="850">
        <f t="shared" si="32"/>
        <v>-6964422.7709509898</v>
      </c>
      <c r="Z153" s="607">
        <f t="shared" si="33"/>
        <v>-8368764.5988258068</v>
      </c>
    </row>
    <row r="154" spans="1:26">
      <c r="A154" s="14" t="str">
        <f t="shared" si="29"/>
        <v/>
      </c>
      <c r="C154" s="2" t="s">
        <v>1032</v>
      </c>
      <c r="D154" s="167" t="s">
        <v>1032</v>
      </c>
      <c r="E154" s="394">
        <v>-3395399.28</v>
      </c>
      <c r="F154" s="167" t="s">
        <v>15</v>
      </c>
      <c r="G154" s="427" t="str">
        <f>VLOOKUP(F154,Factors!$B$3:$O$96,14,0)</f>
        <v>SG</v>
      </c>
      <c r="H154" s="596" t="str">
        <f t="shared" si="27"/>
        <v>111IPSG-U</v>
      </c>
      <c r="I154" s="427"/>
      <c r="J154" s="427">
        <v>1</v>
      </c>
      <c r="K154" s="605">
        <f>SUMIF('Accum Dep'!$GY$6:$GY$124,'JAM Inputs'!H154,'Accum Dep'!$HB$6:$HB$124)</f>
        <v>-496796.68637826946</v>
      </c>
      <c r="L154" s="604">
        <f t="shared" si="30"/>
        <v>-496796.68637826946</v>
      </c>
      <c r="M154" s="474">
        <f>VLOOKUP(G154,Factors!$B$3:$K$96,7,0)</f>
        <v>0.4315468104876492</v>
      </c>
      <c r="N154" s="632">
        <v>-3395399.28</v>
      </c>
      <c r="O154" s="633">
        <v>-429482.19822275545</v>
      </c>
      <c r="P154" s="634">
        <f t="shared" si="31"/>
        <v>-496796.68637826946</v>
      </c>
      <c r="Q154" s="635">
        <f t="shared" si="28"/>
        <v>-67314.488155514002</v>
      </c>
      <c r="R154" s="70"/>
      <c r="S154" s="650">
        <f t="shared" si="24"/>
        <v>-1465273.7296160604</v>
      </c>
      <c r="T154" s="634">
        <f t="shared" si="25"/>
        <v>-185341.67280425443</v>
      </c>
      <c r="U154" s="634">
        <f t="shared" si="26"/>
        <v>-214391.02546737515</v>
      </c>
      <c r="V154" s="651">
        <f t="shared" si="34"/>
        <v>-29049.35266312071</v>
      </c>
      <c r="W154" s="70"/>
      <c r="X154" s="70"/>
      <c r="Y154" s="850">
        <f t="shared" si="32"/>
        <v>-1465273.7296160604</v>
      </c>
      <c r="Z154" s="607">
        <f t="shared" si="33"/>
        <v>-1679664.7550834357</v>
      </c>
    </row>
    <row r="155" spans="1:26">
      <c r="A155" s="14" t="str">
        <f t="shared" si="29"/>
        <v/>
      </c>
      <c r="C155" s="2" t="s">
        <v>1033</v>
      </c>
      <c r="D155" s="167" t="s">
        <v>1033</v>
      </c>
      <c r="E155" s="394">
        <v>-261065426.014999</v>
      </c>
      <c r="F155" s="167" t="s">
        <v>38</v>
      </c>
      <c r="G155" s="427" t="str">
        <f>VLOOKUP(F155,Factors!$B$3:$O$96,14,0)</f>
        <v>SO</v>
      </c>
      <c r="H155" s="596" t="str">
        <f t="shared" si="27"/>
        <v>111IPSO</v>
      </c>
      <c r="I155" s="427"/>
      <c r="J155" s="427">
        <v>1</v>
      </c>
      <c r="K155" s="605">
        <f>SUMIF('Accum Dep'!$GY$6:$GY$124,'JAM Inputs'!H155,'Accum Dep'!$HB$6:$HB$124)</f>
        <v>-23743445.378020793</v>
      </c>
      <c r="L155" s="604">
        <f t="shared" si="30"/>
        <v>-23743445.378020793</v>
      </c>
      <c r="M155" s="474">
        <f>VLOOKUP(G155,Factors!$B$3:$K$96,7,0)</f>
        <v>0.42853606113710269</v>
      </c>
      <c r="N155" s="632">
        <v>-261065426.014999</v>
      </c>
      <c r="O155" s="633">
        <v>-21961570.318020791</v>
      </c>
      <c r="P155" s="634">
        <f t="shared" si="31"/>
        <v>-23743445.378020793</v>
      </c>
      <c r="Q155" s="635">
        <f t="shared" si="28"/>
        <v>-1781875.0600000024</v>
      </c>
      <c r="R155" s="70"/>
      <c r="S155" s="650">
        <f t="shared" si="24"/>
        <v>-111875949.36354737</v>
      </c>
      <c r="T155" s="634">
        <f t="shared" si="25"/>
        <v>-9411324.8404701371</v>
      </c>
      <c r="U155" s="634">
        <f t="shared" si="26"/>
        <v>-10174922.560120977</v>
      </c>
      <c r="V155" s="651">
        <f t="shared" si="34"/>
        <v>-763597.71965083957</v>
      </c>
      <c r="W155" s="70"/>
      <c r="X155" s="70"/>
      <c r="Y155" s="850">
        <f t="shared" si="32"/>
        <v>-111875949.36354737</v>
      </c>
      <c r="Z155" s="607">
        <f t="shared" si="33"/>
        <v>-122050871.92366835</v>
      </c>
    </row>
    <row r="156" spans="1:26">
      <c r="A156" s="14" t="str">
        <f t="shared" si="29"/>
        <v/>
      </c>
      <c r="C156" s="2" t="s">
        <v>1034</v>
      </c>
      <c r="D156" s="167" t="s">
        <v>1034</v>
      </c>
      <c r="E156" s="394">
        <v>-132560.095</v>
      </c>
      <c r="F156" s="167" t="s">
        <v>12</v>
      </c>
      <c r="G156" s="427" t="s">
        <v>12</v>
      </c>
      <c r="H156" s="596" t="str">
        <f t="shared" si="27"/>
        <v>111IPSSGCH</v>
      </c>
      <c r="I156" s="427"/>
      <c r="J156" s="427">
        <v>1</v>
      </c>
      <c r="K156" s="605">
        <f>SUMIF('Accum Dep'!$GY$6:$GY$124,'JAM Inputs'!H156,'Accum Dep'!$HB$6:$HB$124)</f>
        <v>-38527.784999999945</v>
      </c>
      <c r="L156" s="604">
        <f t="shared" si="30"/>
        <v>-38527.784999999945</v>
      </c>
      <c r="M156" s="474">
        <f>VLOOKUP(G156,Factors!$B$3:$K$96,7,0)</f>
        <v>0.41887921678867224</v>
      </c>
      <c r="N156" s="632">
        <v>-132560.095</v>
      </c>
      <c r="O156" s="633">
        <v>-38527.784999999945</v>
      </c>
      <c r="P156" s="634">
        <f t="shared" si="31"/>
        <v>-38527.784999999945</v>
      </c>
      <c r="Q156" s="635">
        <f t="shared" si="28"/>
        <v>0</v>
      </c>
      <c r="R156" s="70"/>
      <c r="S156" s="650">
        <f t="shared" si="24"/>
        <v>-55526.668771031989</v>
      </c>
      <c r="T156" s="634">
        <f t="shared" si="25"/>
        <v>-16138.488405402331</v>
      </c>
      <c r="U156" s="634">
        <f t="shared" si="26"/>
        <v>-16138.488405402331</v>
      </c>
      <c r="V156" s="651">
        <f t="shared" si="34"/>
        <v>0</v>
      </c>
      <c r="W156" s="70"/>
      <c r="X156" s="70"/>
      <c r="Y156" s="850">
        <f t="shared" si="32"/>
        <v>-55526.668771031989</v>
      </c>
      <c r="Z156" s="607">
        <f t="shared" si="33"/>
        <v>-71665.157176434324</v>
      </c>
    </row>
    <row r="157" spans="1:26">
      <c r="A157" s="14" t="str">
        <f t="shared" si="29"/>
        <v/>
      </c>
      <c r="C157" s="2" t="s">
        <v>1035</v>
      </c>
      <c r="D157" s="167" t="s">
        <v>1035</v>
      </c>
      <c r="E157" s="394">
        <v>-28376.654999999999</v>
      </c>
      <c r="F157" s="167" t="s">
        <v>31</v>
      </c>
      <c r="G157" s="427" t="str">
        <f>VLOOKUP(F157,Factors!$B$3:$O$96,14,0)</f>
        <v>UT</v>
      </c>
      <c r="H157" s="596" t="str">
        <f t="shared" si="27"/>
        <v>111IPUT</v>
      </c>
      <c r="I157" s="427"/>
      <c r="J157" s="427">
        <v>1</v>
      </c>
      <c r="K157" s="605">
        <f>SUMIF('Accum Dep'!$GY$6:$GY$124,'JAM Inputs'!H157,'Accum Dep'!$HB$6:$HB$124)</f>
        <v>-19022.841718183263</v>
      </c>
      <c r="L157" s="604">
        <f t="shared" si="30"/>
        <v>-19022.841718183263</v>
      </c>
      <c r="M157" s="474">
        <f>VLOOKUP(G157,Factors!$B$3:$K$96,7,0)</f>
        <v>1</v>
      </c>
      <c r="N157" s="632">
        <v>-28376.654999999999</v>
      </c>
      <c r="O157" s="633">
        <v>-23128.727764193725</v>
      </c>
      <c r="P157" s="634">
        <f t="shared" si="31"/>
        <v>-19022.841718183263</v>
      </c>
      <c r="Q157" s="635">
        <f t="shared" si="28"/>
        <v>4105.8860460104625</v>
      </c>
      <c r="R157" s="70"/>
      <c r="S157" s="650">
        <f t="shared" si="24"/>
        <v>-28376.654999999999</v>
      </c>
      <c r="T157" s="634">
        <f t="shared" si="25"/>
        <v>-23128.727764193725</v>
      </c>
      <c r="U157" s="634">
        <f t="shared" si="26"/>
        <v>-19022.841718183263</v>
      </c>
      <c r="V157" s="651">
        <f t="shared" si="34"/>
        <v>4105.8860460104625</v>
      </c>
      <c r="W157" s="70"/>
      <c r="X157" s="70"/>
      <c r="Y157" s="850">
        <f t="shared" si="32"/>
        <v>-28376.654999999999</v>
      </c>
      <c r="Z157" s="607">
        <f t="shared" si="33"/>
        <v>-47399.496718183262</v>
      </c>
    </row>
    <row r="158" spans="1:26">
      <c r="A158" s="14" t="str">
        <f t="shared" si="29"/>
        <v/>
      </c>
      <c r="C158" s="2" t="s">
        <v>1036</v>
      </c>
      <c r="D158" s="167" t="s">
        <v>1036</v>
      </c>
      <c r="E158" s="394">
        <v>-1754.3050000000001</v>
      </c>
      <c r="F158" s="167" t="s">
        <v>27</v>
      </c>
      <c r="G158" s="427" t="str">
        <f>VLOOKUP(F158,Factors!$B$3:$O$96,14,0)</f>
        <v>WA</v>
      </c>
      <c r="H158" s="596" t="str">
        <f t="shared" si="27"/>
        <v>111IPWA</v>
      </c>
      <c r="I158" s="427"/>
      <c r="J158" s="427">
        <v>1</v>
      </c>
      <c r="K158" s="605">
        <f>SUMIF('Accum Dep'!$GY$6:$GY$124,'JAM Inputs'!H158,'Accum Dep'!$HB$6:$HB$124)</f>
        <v>17709.194593404201</v>
      </c>
      <c r="L158" s="604">
        <f t="shared" si="30"/>
        <v>17709.194593404201</v>
      </c>
      <c r="M158" s="474">
        <f>VLOOKUP(G158,Factors!$B$3:$K$96,7,0)</f>
        <v>0</v>
      </c>
      <c r="N158" s="632">
        <v>-1754.3050000000001</v>
      </c>
      <c r="O158" s="633">
        <v>163695.98070305589</v>
      </c>
      <c r="P158" s="634">
        <f t="shared" si="31"/>
        <v>17709.194593404201</v>
      </c>
      <c r="Q158" s="635">
        <f t="shared" si="28"/>
        <v>-145986.78610965167</v>
      </c>
      <c r="R158" s="70"/>
      <c r="S158" s="650">
        <f t="shared" si="24"/>
        <v>0</v>
      </c>
      <c r="T158" s="634">
        <f t="shared" si="25"/>
        <v>0</v>
      </c>
      <c r="U158" s="634">
        <f t="shared" si="26"/>
        <v>0</v>
      </c>
      <c r="V158" s="651">
        <f t="shared" si="34"/>
        <v>0</v>
      </c>
      <c r="W158" s="70"/>
      <c r="X158" s="70"/>
      <c r="Y158" s="850">
        <f t="shared" si="32"/>
        <v>0</v>
      </c>
      <c r="Z158" s="607">
        <f t="shared" si="33"/>
        <v>0</v>
      </c>
    </row>
    <row r="159" spans="1:26">
      <c r="A159" s="14" t="str">
        <f t="shared" si="29"/>
        <v/>
      </c>
      <c r="C159" s="2" t="s">
        <v>1037</v>
      </c>
      <c r="D159" s="167" t="s">
        <v>1037</v>
      </c>
      <c r="E159" s="394">
        <v>-204596.15</v>
      </c>
      <c r="F159" s="167" t="s">
        <v>29</v>
      </c>
      <c r="G159" s="427" t="str">
        <f>VLOOKUP(F159,Factors!$B$3:$O$96,14,0)</f>
        <v>WYP</v>
      </c>
      <c r="H159" s="596" t="str">
        <f t="shared" si="27"/>
        <v>111IPWYP</v>
      </c>
      <c r="I159" s="427"/>
      <c r="J159" s="427">
        <v>1</v>
      </c>
      <c r="K159" s="605">
        <f>SUMIF('Accum Dep'!$GY$6:$GY$124,'JAM Inputs'!H159,'Accum Dep'!$HB$6:$HB$124)</f>
        <v>-232897.62141291806</v>
      </c>
      <c r="L159" s="604">
        <f t="shared" si="30"/>
        <v>-232897.62141291806</v>
      </c>
      <c r="M159" s="474">
        <f>VLOOKUP(G159,Factors!$B$3:$K$96,7,0)</f>
        <v>0</v>
      </c>
      <c r="N159" s="632">
        <v>-204596.15</v>
      </c>
      <c r="O159" s="633">
        <v>-271284.58540513564</v>
      </c>
      <c r="P159" s="634">
        <f t="shared" si="31"/>
        <v>-232897.62141291806</v>
      </c>
      <c r="Q159" s="635">
        <f t="shared" si="28"/>
        <v>38386.963992217585</v>
      </c>
      <c r="R159" s="70"/>
      <c r="S159" s="650">
        <f t="shared" si="24"/>
        <v>0</v>
      </c>
      <c r="T159" s="634">
        <f t="shared" si="25"/>
        <v>0</v>
      </c>
      <c r="U159" s="634">
        <f t="shared" si="26"/>
        <v>0</v>
      </c>
      <c r="V159" s="651">
        <f t="shared" si="34"/>
        <v>0</v>
      </c>
      <c r="W159" s="70"/>
      <c r="X159" s="70"/>
      <c r="Y159" s="850">
        <f t="shared" si="32"/>
        <v>0</v>
      </c>
      <c r="Z159" s="607">
        <f t="shared" si="33"/>
        <v>0</v>
      </c>
    </row>
    <row r="160" spans="1:26">
      <c r="A160" s="14" t="str">
        <f t="shared" si="29"/>
        <v/>
      </c>
      <c r="C160" s="2" t="s">
        <v>1038</v>
      </c>
      <c r="D160" s="167" t="s">
        <v>1038</v>
      </c>
      <c r="E160" s="394">
        <v>14560710.68</v>
      </c>
      <c r="F160" s="167"/>
      <c r="G160" s="427"/>
      <c r="H160" s="427"/>
      <c r="I160" s="427"/>
      <c r="J160" s="427"/>
      <c r="K160" s="427"/>
      <c r="L160" s="427"/>
      <c r="M160" s="474"/>
      <c r="N160" s="632">
        <v>14560710.68</v>
      </c>
      <c r="O160" s="242"/>
      <c r="P160" s="48"/>
      <c r="Q160" s="636"/>
      <c r="R160" s="70"/>
      <c r="S160" s="650">
        <f t="shared" si="24"/>
        <v>0</v>
      </c>
      <c r="T160" s="634">
        <f t="shared" si="25"/>
        <v>0</v>
      </c>
      <c r="U160" s="634">
        <f t="shared" si="26"/>
        <v>0</v>
      </c>
      <c r="V160" s="651">
        <f t="shared" si="34"/>
        <v>0</v>
      </c>
      <c r="W160" s="70"/>
      <c r="X160" s="70"/>
      <c r="Y160" s="850">
        <f t="shared" si="32"/>
        <v>0</v>
      </c>
      <c r="Z160" s="607">
        <f t="shared" si="33"/>
        <v>0</v>
      </c>
    </row>
    <row r="161" spans="1:26">
      <c r="A161" s="14" t="str">
        <f t="shared" si="29"/>
        <v/>
      </c>
      <c r="C161" s="2" t="s">
        <v>1039</v>
      </c>
      <c r="D161" s="167" t="s">
        <v>1039</v>
      </c>
      <c r="E161" s="394">
        <v>144614797.34</v>
      </c>
      <c r="F161" s="167"/>
      <c r="G161" s="427"/>
      <c r="H161" s="427"/>
      <c r="I161" s="427"/>
      <c r="J161" s="427"/>
      <c r="K161" s="427"/>
      <c r="L161" s="427"/>
      <c r="M161" s="474"/>
      <c r="N161" s="632">
        <v>144614797.34</v>
      </c>
      <c r="O161" s="242"/>
      <c r="P161" s="48"/>
      <c r="Q161" s="636"/>
      <c r="R161" s="70"/>
      <c r="S161" s="652"/>
      <c r="T161" s="48"/>
      <c r="U161" s="48"/>
      <c r="V161" s="636"/>
      <c r="W161" s="70"/>
      <c r="X161" s="70"/>
      <c r="Y161" s="93"/>
      <c r="Z161" s="807"/>
    </row>
    <row r="162" spans="1:26">
      <c r="A162" s="14" t="str">
        <f t="shared" si="29"/>
        <v/>
      </c>
      <c r="C162" s="2" t="s">
        <v>1040</v>
      </c>
      <c r="D162" s="167" t="s">
        <v>1040</v>
      </c>
      <c r="E162" s="394">
        <v>-12888016.550000001</v>
      </c>
      <c r="F162" s="167"/>
      <c r="G162" s="427"/>
      <c r="H162" s="427"/>
      <c r="I162" s="427"/>
      <c r="J162" s="427"/>
      <c r="K162" s="427"/>
      <c r="L162" s="427"/>
      <c r="M162" s="474"/>
      <c r="N162" s="632">
        <v>-12888016.550000001</v>
      </c>
      <c r="O162" s="242"/>
      <c r="P162" s="48"/>
      <c r="Q162" s="636"/>
      <c r="R162" s="70"/>
      <c r="S162" s="652"/>
      <c r="T162" s="48"/>
      <c r="U162" s="48"/>
      <c r="V162" s="636"/>
      <c r="W162" s="70"/>
      <c r="X162" s="70"/>
      <c r="Y162" s="93"/>
      <c r="Z162" s="807"/>
    </row>
    <row r="163" spans="1:26">
      <c r="A163" s="14" t="str">
        <f t="shared" si="29"/>
        <v/>
      </c>
      <c r="C163" s="2" t="s">
        <v>1041</v>
      </c>
      <c r="D163" s="167" t="s">
        <v>1041</v>
      </c>
      <c r="E163" s="394">
        <v>-88957248.944999903</v>
      </c>
      <c r="F163" s="167"/>
      <c r="G163" s="427"/>
      <c r="H163" s="427"/>
      <c r="I163" s="427"/>
      <c r="J163" s="427"/>
      <c r="K163" s="427"/>
      <c r="L163" s="427"/>
      <c r="M163" s="474"/>
      <c r="N163" s="632">
        <v>-88957248.944999903</v>
      </c>
      <c r="O163" s="242"/>
      <c r="P163" s="48"/>
      <c r="Q163" s="636"/>
      <c r="R163" s="70"/>
      <c r="S163" s="652"/>
      <c r="T163" s="48"/>
      <c r="U163" s="48"/>
      <c r="V163" s="636"/>
      <c r="W163" s="70"/>
      <c r="X163" s="70"/>
      <c r="Y163" s="93"/>
      <c r="Z163" s="807"/>
    </row>
    <row r="164" spans="1:26">
      <c r="A164" s="14" t="str">
        <f t="shared" si="29"/>
        <v/>
      </c>
      <c r="C164" s="2" t="s">
        <v>1042</v>
      </c>
      <c r="D164" s="167" t="s">
        <v>1042</v>
      </c>
      <c r="E164" s="394">
        <v>395628.12</v>
      </c>
      <c r="F164" s="167"/>
      <c r="G164" s="427"/>
      <c r="H164" s="427"/>
      <c r="I164" s="427"/>
      <c r="J164" s="427"/>
      <c r="K164" s="427"/>
      <c r="L164" s="427"/>
      <c r="M164" s="474"/>
      <c r="N164" s="632">
        <v>395628.12</v>
      </c>
      <c r="O164" s="242"/>
      <c r="P164" s="48"/>
      <c r="Q164" s="636"/>
      <c r="R164" s="70"/>
      <c r="S164" s="652"/>
      <c r="T164" s="48"/>
      <c r="U164" s="48"/>
      <c r="V164" s="636"/>
      <c r="W164" s="70"/>
      <c r="X164" s="70"/>
      <c r="Y164" s="93"/>
      <c r="Z164" s="807"/>
    </row>
    <row r="165" spans="1:26">
      <c r="A165" s="14" t="str">
        <f t="shared" si="29"/>
        <v/>
      </c>
      <c r="C165" s="2" t="s">
        <v>1043</v>
      </c>
      <c r="D165" s="167" t="s">
        <v>1043</v>
      </c>
      <c r="E165" s="394">
        <v>18864.005000000001</v>
      </c>
      <c r="F165" s="167"/>
      <c r="G165" s="427"/>
      <c r="H165" s="427"/>
      <c r="I165" s="427"/>
      <c r="J165" s="427"/>
      <c r="K165" s="427"/>
      <c r="L165" s="427"/>
      <c r="M165" s="474"/>
      <c r="N165" s="632">
        <v>18864.005000000001</v>
      </c>
      <c r="O165" s="242"/>
      <c r="P165" s="48"/>
      <c r="Q165" s="636"/>
      <c r="R165" s="70"/>
      <c r="S165" s="652"/>
      <c r="T165" s="48"/>
      <c r="U165" s="48"/>
      <c r="V165" s="636"/>
      <c r="W165" s="70"/>
      <c r="X165" s="70"/>
      <c r="Y165" s="93"/>
      <c r="Z165" s="807"/>
    </row>
    <row r="166" spans="1:26">
      <c r="A166" s="14" t="str">
        <f t="shared" si="29"/>
        <v/>
      </c>
      <c r="C166" s="2" t="s">
        <v>1044</v>
      </c>
      <c r="D166" s="167" t="s">
        <v>1044</v>
      </c>
      <c r="E166" s="394">
        <v>0.17</v>
      </c>
      <c r="F166" s="167"/>
      <c r="G166" s="427"/>
      <c r="H166" s="427"/>
      <c r="I166" s="427"/>
      <c r="J166" s="427"/>
      <c r="K166" s="427"/>
      <c r="L166" s="427"/>
      <c r="M166" s="474"/>
      <c r="N166" s="632">
        <v>0.17</v>
      </c>
      <c r="O166" s="242"/>
      <c r="P166" s="48"/>
      <c r="Q166" s="636"/>
      <c r="R166" s="70"/>
      <c r="S166" s="652"/>
      <c r="T166" s="48"/>
      <c r="U166" s="48"/>
      <c r="V166" s="636"/>
      <c r="W166" s="70"/>
      <c r="X166" s="70"/>
      <c r="Y166" s="93"/>
      <c r="Z166" s="807"/>
    </row>
    <row r="167" spans="1:26">
      <c r="A167" s="14" t="str">
        <f t="shared" si="29"/>
        <v/>
      </c>
      <c r="C167" s="2" t="s">
        <v>1045</v>
      </c>
      <c r="D167" s="167" t="s">
        <v>1045</v>
      </c>
      <c r="E167" s="394">
        <v>-5237286.15499999</v>
      </c>
      <c r="F167" s="167"/>
      <c r="G167" s="427"/>
      <c r="H167" s="427"/>
      <c r="I167" s="427"/>
      <c r="J167" s="427"/>
      <c r="K167" s="427"/>
      <c r="L167" s="427"/>
      <c r="M167" s="474"/>
      <c r="N167" s="632">
        <v>-5237286.15499999</v>
      </c>
      <c r="O167" s="242"/>
      <c r="P167" s="48"/>
      <c r="Q167" s="636"/>
      <c r="R167" s="70"/>
      <c r="S167" s="652"/>
      <c r="T167" s="48"/>
      <c r="U167" s="48"/>
      <c r="V167" s="636"/>
      <c r="W167" s="70"/>
      <c r="X167" s="70"/>
      <c r="Y167" s="93"/>
      <c r="Z167" s="807"/>
    </row>
    <row r="168" spans="1:26">
      <c r="A168" s="14" t="str">
        <f t="shared" si="29"/>
        <v/>
      </c>
      <c r="C168" s="2" t="s">
        <v>1046</v>
      </c>
      <c r="D168" s="167" t="s">
        <v>1046</v>
      </c>
      <c r="E168" s="394">
        <v>-4453.6899999999996</v>
      </c>
      <c r="F168" s="167"/>
      <c r="G168" s="427"/>
      <c r="H168" s="427"/>
      <c r="I168" s="427"/>
      <c r="J168" s="427"/>
      <c r="K168" s="427"/>
      <c r="L168" s="427"/>
      <c r="M168" s="474"/>
      <c r="N168" s="632">
        <v>-4453.6899999999996</v>
      </c>
      <c r="O168" s="242"/>
      <c r="P168" s="48"/>
      <c r="Q168" s="636"/>
      <c r="R168" s="70"/>
      <c r="S168" s="652"/>
      <c r="T168" s="48"/>
      <c r="U168" s="48"/>
      <c r="V168" s="636"/>
      <c r="W168" s="70"/>
      <c r="X168" s="70"/>
      <c r="Y168" s="93"/>
      <c r="Z168" s="807"/>
    </row>
    <row r="169" spans="1:26">
      <c r="A169" s="14" t="str">
        <f t="shared" si="29"/>
        <v/>
      </c>
      <c r="C169" s="2" t="s">
        <v>1047</v>
      </c>
      <c r="D169" s="167" t="s">
        <v>1047</v>
      </c>
      <c r="E169" s="394">
        <v>4879555.2549999999</v>
      </c>
      <c r="F169" s="167"/>
      <c r="G169" s="427"/>
      <c r="H169" s="427"/>
      <c r="I169" s="427"/>
      <c r="J169" s="427"/>
      <c r="K169" s="427"/>
      <c r="L169" s="427"/>
      <c r="M169" s="474"/>
      <c r="N169" s="632">
        <v>4879555.2549999999</v>
      </c>
      <c r="O169" s="242"/>
      <c r="P169" s="48"/>
      <c r="Q169" s="636"/>
      <c r="R169" s="70"/>
      <c r="S169" s="652"/>
      <c r="T169" s="48"/>
      <c r="U169" s="48"/>
      <c r="V169" s="636"/>
      <c r="W169" s="70"/>
      <c r="X169" s="70"/>
      <c r="Y169" s="93"/>
      <c r="Z169" s="807"/>
    </row>
    <row r="170" spans="1:26">
      <c r="A170" s="14" t="str">
        <f t="shared" si="29"/>
        <v/>
      </c>
      <c r="C170" s="2" t="s">
        <v>1048</v>
      </c>
      <c r="D170" s="167" t="s">
        <v>1048</v>
      </c>
      <c r="E170" s="394">
        <v>1991475.405</v>
      </c>
      <c r="F170" s="167"/>
      <c r="G170" s="427"/>
      <c r="H170" s="427"/>
      <c r="I170" s="427"/>
      <c r="J170" s="427"/>
      <c r="K170" s="427"/>
      <c r="L170" s="427"/>
      <c r="M170" s="474"/>
      <c r="N170" s="632">
        <v>1991475.405</v>
      </c>
      <c r="O170" s="242"/>
      <c r="P170" s="48"/>
      <c r="Q170" s="636"/>
      <c r="R170" s="70"/>
      <c r="S170" s="652"/>
      <c r="T170" s="48"/>
      <c r="U170" s="48"/>
      <c r="V170" s="636"/>
      <c r="W170" s="70"/>
      <c r="X170" s="70"/>
      <c r="Y170" s="93"/>
      <c r="Z170" s="807"/>
    </row>
    <row r="171" spans="1:26">
      <c r="A171" s="14" t="str">
        <f t="shared" si="29"/>
        <v/>
      </c>
      <c r="C171" s="2" t="s">
        <v>1049</v>
      </c>
      <c r="D171" s="167" t="s">
        <v>1049</v>
      </c>
      <c r="E171" s="394">
        <v>117215.94</v>
      </c>
      <c r="F171" s="167"/>
      <c r="G171" s="427"/>
      <c r="H171" s="427"/>
      <c r="I171" s="427"/>
      <c r="J171" s="427"/>
      <c r="K171" s="427"/>
      <c r="L171" s="427"/>
      <c r="M171" s="474"/>
      <c r="N171" s="632">
        <v>117215.94</v>
      </c>
      <c r="O171" s="242"/>
      <c r="P171" s="48"/>
      <c r="Q171" s="636"/>
      <c r="R171" s="70"/>
      <c r="S171" s="652"/>
      <c r="T171" s="48"/>
      <c r="U171" s="48"/>
      <c r="V171" s="636"/>
      <c r="W171" s="70"/>
      <c r="X171" s="70"/>
      <c r="Y171" s="93"/>
      <c r="Z171" s="807"/>
    </row>
    <row r="172" spans="1:26">
      <c r="A172" s="14" t="str">
        <f t="shared" si="29"/>
        <v/>
      </c>
      <c r="C172" s="2" t="s">
        <v>1050</v>
      </c>
      <c r="D172" s="167" t="s">
        <v>1050</v>
      </c>
      <c r="E172" s="394">
        <v>8981.625</v>
      </c>
      <c r="F172" s="167"/>
      <c r="G172" s="427"/>
      <c r="H172" s="427"/>
      <c r="I172" s="427"/>
      <c r="J172" s="427"/>
      <c r="K172" s="427"/>
      <c r="L172" s="427"/>
      <c r="M172" s="474"/>
      <c r="N172" s="632">
        <v>8981.625</v>
      </c>
      <c r="O172" s="242"/>
      <c r="P172" s="48"/>
      <c r="Q172" s="636"/>
      <c r="R172" s="70"/>
      <c r="S172" s="652"/>
      <c r="T172" s="48"/>
      <c r="U172" s="48"/>
      <c r="V172" s="636"/>
      <c r="W172" s="70"/>
      <c r="X172" s="70"/>
      <c r="Y172" s="93"/>
      <c r="Z172" s="807"/>
    </row>
    <row r="173" spans="1:26">
      <c r="A173" s="14" t="str">
        <f t="shared" si="29"/>
        <v/>
      </c>
      <c r="C173" s="2" t="s">
        <v>1051</v>
      </c>
      <c r="D173" s="167" t="s">
        <v>1051</v>
      </c>
      <c r="E173" s="394">
        <v>55756133.098333299</v>
      </c>
      <c r="F173" s="167"/>
      <c r="G173" s="427"/>
      <c r="H173" s="427"/>
      <c r="I173" s="427"/>
      <c r="J173" s="427"/>
      <c r="K173" s="427"/>
      <c r="L173" s="427"/>
      <c r="M173" s="474"/>
      <c r="N173" s="632">
        <v>55756133.098333299</v>
      </c>
      <c r="O173" s="242"/>
      <c r="P173" s="48"/>
      <c r="Q173" s="636"/>
      <c r="R173" s="70"/>
      <c r="S173" s="652"/>
      <c r="T173" s="48"/>
      <c r="U173" s="48"/>
      <c r="V173" s="636"/>
      <c r="W173" s="70"/>
      <c r="X173" s="70"/>
      <c r="Y173" s="93"/>
      <c r="Z173" s="807"/>
    </row>
    <row r="174" spans="1:26">
      <c r="A174" s="14" t="str">
        <f t="shared" si="29"/>
        <v/>
      </c>
      <c r="C174" s="2" t="s">
        <v>1052</v>
      </c>
      <c r="D174" s="167" t="s">
        <v>1052</v>
      </c>
      <c r="E174" s="394">
        <v>194539990.669999</v>
      </c>
      <c r="F174" s="167"/>
      <c r="G174" s="427"/>
      <c r="H174" s="427"/>
      <c r="I174" s="427"/>
      <c r="J174" s="427"/>
      <c r="K174" s="427"/>
      <c r="L174" s="427"/>
      <c r="M174" s="474"/>
      <c r="N174" s="632">
        <v>194539990.669999</v>
      </c>
      <c r="O174" s="242"/>
      <c r="P174" s="48"/>
      <c r="Q174" s="636"/>
      <c r="R174" s="70"/>
      <c r="S174" s="652"/>
      <c r="T174" s="48"/>
      <c r="U174" s="48"/>
      <c r="V174" s="636"/>
      <c r="W174" s="70"/>
      <c r="X174" s="70"/>
      <c r="Y174" s="93"/>
      <c r="Z174" s="807"/>
    </row>
    <row r="175" spans="1:26">
      <c r="A175" s="14" t="str">
        <f t="shared" si="29"/>
        <v/>
      </c>
      <c r="C175" s="2" t="s">
        <v>1053</v>
      </c>
      <c r="D175" s="167" t="s">
        <v>1053</v>
      </c>
      <c r="E175" s="394">
        <v>10842482.310000001</v>
      </c>
      <c r="F175" s="167"/>
      <c r="G175" s="427"/>
      <c r="H175" s="427"/>
      <c r="I175" s="427"/>
      <c r="J175" s="427"/>
      <c r="K175" s="427"/>
      <c r="L175" s="427"/>
      <c r="M175" s="474"/>
      <c r="N175" s="632">
        <v>10842482.310000001</v>
      </c>
      <c r="O175" s="242"/>
      <c r="P175" s="48"/>
      <c r="Q175" s="636"/>
      <c r="R175" s="70"/>
      <c r="S175" s="652"/>
      <c r="T175" s="48"/>
      <c r="U175" s="48"/>
      <c r="V175" s="636"/>
      <c r="W175" s="70"/>
      <c r="X175" s="70"/>
      <c r="Y175" s="93"/>
      <c r="Z175" s="807"/>
    </row>
    <row r="176" spans="1:26">
      <c r="A176" s="14" t="str">
        <f t="shared" si="29"/>
        <v/>
      </c>
      <c r="C176" s="2" t="s">
        <v>1054</v>
      </c>
      <c r="D176" s="167" t="s">
        <v>1054</v>
      </c>
      <c r="E176" s="394">
        <v>1290722.19</v>
      </c>
      <c r="F176" s="167"/>
      <c r="G176" s="427"/>
      <c r="H176" s="427"/>
      <c r="I176" s="427"/>
      <c r="J176" s="427"/>
      <c r="K176" s="427"/>
      <c r="L176" s="427"/>
      <c r="M176" s="474"/>
      <c r="N176" s="632">
        <v>1290722.19</v>
      </c>
      <c r="O176" s="242"/>
      <c r="P176" s="48"/>
      <c r="Q176" s="636"/>
      <c r="R176" s="70"/>
      <c r="S176" s="652"/>
      <c r="T176" s="48"/>
      <c r="U176" s="48"/>
      <c r="V176" s="636"/>
      <c r="W176" s="70"/>
      <c r="X176" s="70"/>
      <c r="Y176" s="93"/>
      <c r="Z176" s="807"/>
    </row>
    <row r="177" spans="1:26">
      <c r="A177" s="14" t="str">
        <f t="shared" si="29"/>
        <v/>
      </c>
      <c r="C177" s="2" t="s">
        <v>1055</v>
      </c>
      <c r="D177" s="167" t="s">
        <v>1055</v>
      </c>
      <c r="E177" s="394">
        <v>5047325</v>
      </c>
      <c r="F177" s="167"/>
      <c r="G177" s="427"/>
      <c r="H177" s="427"/>
      <c r="I177" s="427"/>
      <c r="J177" s="427"/>
      <c r="K177" s="427"/>
      <c r="L177" s="427"/>
      <c r="M177" s="474"/>
      <c r="N177" s="632">
        <v>5047325</v>
      </c>
      <c r="O177" s="242"/>
      <c r="P177" s="48"/>
      <c r="Q177" s="636"/>
      <c r="R177" s="70"/>
      <c r="S177" s="652"/>
      <c r="T177" s="48"/>
      <c r="U177" s="48"/>
      <c r="V177" s="636"/>
      <c r="W177" s="70"/>
      <c r="X177" s="70"/>
      <c r="Y177" s="93"/>
      <c r="Z177" s="807"/>
    </row>
    <row r="178" spans="1:26">
      <c r="A178" s="14" t="str">
        <f t="shared" si="29"/>
        <v/>
      </c>
      <c r="C178" s="2" t="s">
        <v>1056</v>
      </c>
      <c r="D178" s="167" t="s">
        <v>1056</v>
      </c>
      <c r="E178" s="394">
        <v>28258147.129999999</v>
      </c>
      <c r="F178" s="167"/>
      <c r="G178" s="427"/>
      <c r="H178" s="427"/>
      <c r="I178" s="427"/>
      <c r="J178" s="427"/>
      <c r="K178" s="427"/>
      <c r="L178" s="427"/>
      <c r="M178" s="474"/>
      <c r="N178" s="632">
        <v>28258147.129999999</v>
      </c>
      <c r="O178" s="242"/>
      <c r="P178" s="48"/>
      <c r="Q178" s="636"/>
      <c r="R178" s="70"/>
      <c r="S178" s="652"/>
      <c r="T178" s="48"/>
      <c r="U178" s="48"/>
      <c r="V178" s="636"/>
      <c r="W178" s="70"/>
      <c r="X178" s="70"/>
      <c r="Y178" s="93"/>
      <c r="Z178" s="807"/>
    </row>
    <row r="179" spans="1:26">
      <c r="A179" s="14" t="str">
        <f t="shared" si="29"/>
        <v/>
      </c>
      <c r="C179" s="2" t="s">
        <v>1057</v>
      </c>
      <c r="D179" s="167" t="s">
        <v>1057</v>
      </c>
      <c r="E179" s="394">
        <v>5218047.3049999997</v>
      </c>
      <c r="F179" s="167"/>
      <c r="G179" s="427"/>
      <c r="H179" s="427"/>
      <c r="I179" s="427"/>
      <c r="J179" s="427"/>
      <c r="K179" s="427"/>
      <c r="L179" s="427"/>
      <c r="M179" s="474"/>
      <c r="N179" s="632">
        <v>5218047.3049999997</v>
      </c>
      <c r="O179" s="242"/>
      <c r="P179" s="48"/>
      <c r="Q179" s="636"/>
      <c r="R179" s="70"/>
      <c r="S179" s="652"/>
      <c r="T179" s="48"/>
      <c r="U179" s="48"/>
      <c r="V179" s="636"/>
      <c r="W179" s="70"/>
      <c r="X179" s="70"/>
      <c r="Y179" s="93"/>
      <c r="Z179" s="807"/>
    </row>
    <row r="180" spans="1:26">
      <c r="A180" s="14" t="str">
        <f t="shared" si="29"/>
        <v/>
      </c>
      <c r="C180" s="2" t="s">
        <v>1058</v>
      </c>
      <c r="D180" s="167" t="s">
        <v>1058</v>
      </c>
      <c r="E180" s="394">
        <v>4315215.53</v>
      </c>
      <c r="F180" s="167"/>
      <c r="G180" s="427"/>
      <c r="H180" s="427"/>
      <c r="I180" s="427"/>
      <c r="J180" s="427"/>
      <c r="K180" s="427"/>
      <c r="L180" s="427"/>
      <c r="M180" s="474"/>
      <c r="N180" s="632">
        <v>4315215.53</v>
      </c>
      <c r="O180" s="242"/>
      <c r="P180" s="48"/>
      <c r="Q180" s="636"/>
      <c r="R180" s="70"/>
      <c r="S180" s="652"/>
      <c r="T180" s="48"/>
      <c r="U180" s="48"/>
      <c r="V180" s="636"/>
      <c r="W180" s="70"/>
      <c r="X180" s="70"/>
      <c r="Y180" s="93"/>
      <c r="Z180" s="807"/>
    </row>
    <row r="181" spans="1:26">
      <c r="A181" s="14" t="str">
        <f t="shared" si="29"/>
        <v/>
      </c>
      <c r="C181" s="2" t="s">
        <v>1059</v>
      </c>
      <c r="D181" s="168" t="s">
        <v>1059</v>
      </c>
      <c r="E181" s="394">
        <v>-2749699.6949999998</v>
      </c>
      <c r="F181" s="167"/>
      <c r="G181" s="427"/>
      <c r="H181" s="428"/>
      <c r="I181" s="428"/>
      <c r="J181" s="428"/>
      <c r="K181" s="428"/>
      <c r="L181" s="428"/>
      <c r="M181" s="474"/>
      <c r="N181" s="632">
        <v>-2749699.6949999998</v>
      </c>
      <c r="O181" s="242"/>
      <c r="P181" s="48"/>
      <c r="Q181" s="636"/>
      <c r="R181" s="70"/>
      <c r="S181" s="652"/>
      <c r="T181" s="48"/>
      <c r="U181" s="48"/>
      <c r="V181" s="636"/>
      <c r="W181" s="70"/>
      <c r="X181" s="70"/>
      <c r="Y181" s="93"/>
      <c r="Z181" s="807"/>
    </row>
    <row r="182" spans="1:26">
      <c r="A182" s="14" t="str">
        <f t="shared" si="29"/>
        <v/>
      </c>
      <c r="C182" s="2" t="s">
        <v>1060</v>
      </c>
      <c r="D182" s="395" t="s">
        <v>1060</v>
      </c>
      <c r="E182" s="394">
        <v>-1859.7</v>
      </c>
      <c r="F182" s="167"/>
      <c r="G182" s="427"/>
      <c r="H182" s="429"/>
      <c r="I182" s="429"/>
      <c r="J182" s="429"/>
      <c r="K182" s="429"/>
      <c r="L182" s="429"/>
      <c r="M182" s="474"/>
      <c r="N182" s="632">
        <v>-1859.7</v>
      </c>
      <c r="O182" s="242"/>
      <c r="P182" s="48"/>
      <c r="Q182" s="636"/>
      <c r="R182" s="70"/>
      <c r="S182" s="652"/>
      <c r="T182" s="48"/>
      <c r="U182" s="48"/>
      <c r="V182" s="636"/>
      <c r="W182" s="70"/>
      <c r="X182" s="70"/>
      <c r="Y182" s="93"/>
      <c r="Z182" s="807"/>
    </row>
    <row r="183" spans="1:26">
      <c r="A183" s="14" t="str">
        <f t="shared" si="29"/>
        <v/>
      </c>
      <c r="C183" s="2" t="s">
        <v>1061</v>
      </c>
      <c r="D183" s="395" t="s">
        <v>1061</v>
      </c>
      <c r="E183" s="394">
        <v>6639087.165</v>
      </c>
      <c r="F183" s="167"/>
      <c r="G183" s="427"/>
      <c r="H183" s="429"/>
      <c r="I183" s="429"/>
      <c r="J183" s="429"/>
      <c r="K183" s="429"/>
      <c r="L183" s="429"/>
      <c r="M183" s="474"/>
      <c r="N183" s="632">
        <v>6639087.165</v>
      </c>
      <c r="O183" s="242"/>
      <c r="P183" s="48"/>
      <c r="Q183" s="636"/>
      <c r="R183" s="70"/>
      <c r="S183" s="652"/>
      <c r="T183" s="48"/>
      <c r="U183" s="48"/>
      <c r="V183" s="636"/>
      <c r="W183" s="70"/>
      <c r="X183" s="70"/>
      <c r="Y183" s="93"/>
      <c r="Z183" s="807"/>
    </row>
    <row r="184" spans="1:26">
      <c r="A184" s="14" t="str">
        <f t="shared" si="29"/>
        <v/>
      </c>
      <c r="C184" s="2" t="s">
        <v>1062</v>
      </c>
      <c r="D184" s="395" t="s">
        <v>1062</v>
      </c>
      <c r="E184" s="394">
        <v>85138680.745000005</v>
      </c>
      <c r="F184" s="167"/>
      <c r="G184" s="427"/>
      <c r="H184" s="429"/>
      <c r="I184" s="429"/>
      <c r="J184" s="429"/>
      <c r="K184" s="429"/>
      <c r="L184" s="429"/>
      <c r="M184" s="474"/>
      <c r="N184" s="632">
        <v>85138680.745000005</v>
      </c>
      <c r="O184" s="242"/>
      <c r="P184" s="48"/>
      <c r="Q184" s="636"/>
      <c r="R184" s="70"/>
      <c r="S184" s="652"/>
      <c r="T184" s="48"/>
      <c r="U184" s="48"/>
      <c r="V184" s="636"/>
      <c r="W184" s="70"/>
      <c r="X184" s="70"/>
      <c r="Y184" s="93"/>
      <c r="Z184" s="807"/>
    </row>
    <row r="185" spans="1:26">
      <c r="A185" s="14" t="str">
        <f t="shared" si="29"/>
        <v/>
      </c>
      <c r="C185" s="2" t="s">
        <v>1063</v>
      </c>
      <c r="D185" s="395" t="s">
        <v>1063</v>
      </c>
      <c r="E185" s="394">
        <v>75799.83</v>
      </c>
      <c r="F185" s="167"/>
      <c r="G185" s="427"/>
      <c r="H185" s="429"/>
      <c r="I185" s="429"/>
      <c r="J185" s="429"/>
      <c r="K185" s="429"/>
      <c r="L185" s="429"/>
      <c r="M185" s="474"/>
      <c r="N185" s="632">
        <v>75799.83</v>
      </c>
      <c r="O185" s="242"/>
      <c r="P185" s="48"/>
      <c r="Q185" s="636"/>
      <c r="R185" s="70"/>
      <c r="S185" s="652"/>
      <c r="T185" s="48"/>
      <c r="U185" s="48"/>
      <c r="V185" s="636"/>
      <c r="W185" s="70"/>
      <c r="X185" s="70"/>
      <c r="Y185" s="93"/>
      <c r="Z185" s="807"/>
    </row>
    <row r="186" spans="1:26">
      <c r="A186" s="14" t="str">
        <f t="shared" si="29"/>
        <v/>
      </c>
      <c r="C186" s="2" t="s">
        <v>1064</v>
      </c>
      <c r="D186" s="395" t="s">
        <v>1064</v>
      </c>
      <c r="E186" s="394">
        <v>37581668.094999902</v>
      </c>
      <c r="F186" s="167"/>
      <c r="G186" s="427"/>
      <c r="H186" s="429"/>
      <c r="I186" s="429"/>
      <c r="J186" s="429"/>
      <c r="K186" s="429"/>
      <c r="L186" s="429"/>
      <c r="M186" s="474"/>
      <c r="N186" s="632">
        <v>37581668.094999902</v>
      </c>
      <c r="O186" s="242"/>
      <c r="P186" s="48"/>
      <c r="Q186" s="636"/>
      <c r="R186" s="70"/>
      <c r="S186" s="652"/>
      <c r="T186" s="48"/>
      <c r="U186" s="48"/>
      <c r="V186" s="636"/>
      <c r="W186" s="70"/>
      <c r="X186" s="70"/>
      <c r="Y186" s="93"/>
      <c r="Z186" s="807"/>
    </row>
    <row r="187" spans="1:26">
      <c r="A187" s="14" t="str">
        <f t="shared" si="29"/>
        <v/>
      </c>
      <c r="C187" s="2" t="s">
        <v>1065</v>
      </c>
      <c r="D187" s="395" t="s">
        <v>1065</v>
      </c>
      <c r="E187" s="394">
        <v>6071092.8949999996</v>
      </c>
      <c r="F187" s="167"/>
      <c r="G187" s="427"/>
      <c r="H187" s="429"/>
      <c r="I187" s="429"/>
      <c r="J187" s="429"/>
      <c r="K187" s="429"/>
      <c r="L187" s="429"/>
      <c r="M187" s="474"/>
      <c r="N187" s="632">
        <v>6071092.8949999996</v>
      </c>
      <c r="O187" s="242"/>
      <c r="P187" s="48"/>
      <c r="Q187" s="636"/>
      <c r="R187" s="70"/>
      <c r="S187" s="652"/>
      <c r="T187" s="48"/>
      <c r="U187" s="48"/>
      <c r="V187" s="636"/>
      <c r="W187" s="70"/>
      <c r="X187" s="70"/>
      <c r="Y187" s="93"/>
      <c r="Z187" s="807"/>
    </row>
    <row r="188" spans="1:26">
      <c r="A188" s="14" t="str">
        <f t="shared" si="29"/>
        <v/>
      </c>
      <c r="C188" s="2" t="s">
        <v>1066</v>
      </c>
      <c r="D188" s="395" t="s">
        <v>1066</v>
      </c>
      <c r="E188" s="394">
        <v>9424169.5150000006</v>
      </c>
      <c r="F188" s="167"/>
      <c r="G188" s="427"/>
      <c r="H188" s="429"/>
      <c r="I188" s="429"/>
      <c r="J188" s="429"/>
      <c r="K188" s="429"/>
      <c r="L188" s="429"/>
      <c r="M188" s="474"/>
      <c r="N188" s="632">
        <v>9424169.5150000006</v>
      </c>
      <c r="O188" s="242"/>
      <c r="P188" s="48"/>
      <c r="Q188" s="636"/>
      <c r="R188" s="70"/>
      <c r="S188" s="652"/>
      <c r="T188" s="48"/>
      <c r="U188" s="48"/>
      <c r="V188" s="636"/>
      <c r="W188" s="70"/>
      <c r="X188" s="70"/>
      <c r="Y188" s="93"/>
      <c r="Z188" s="807"/>
    </row>
    <row r="189" spans="1:26">
      <c r="A189" s="14" t="str">
        <f t="shared" si="29"/>
        <v/>
      </c>
      <c r="C189" s="2" t="s">
        <v>1067</v>
      </c>
      <c r="D189" s="395" t="s">
        <v>1067</v>
      </c>
      <c r="E189" s="394">
        <v>1411731.31</v>
      </c>
      <c r="F189" s="167"/>
      <c r="G189" s="427"/>
      <c r="H189" s="429"/>
      <c r="I189" s="429"/>
      <c r="J189" s="429"/>
      <c r="K189" s="429"/>
      <c r="L189" s="429"/>
      <c r="M189" s="474"/>
      <c r="N189" s="632">
        <v>1411731.31</v>
      </c>
      <c r="O189" s="242"/>
      <c r="P189" s="48"/>
      <c r="Q189" s="636"/>
      <c r="R189" s="70"/>
      <c r="S189" s="652"/>
      <c r="T189" s="48"/>
      <c r="U189" s="48"/>
      <c r="V189" s="636"/>
      <c r="W189" s="70"/>
      <c r="X189" s="70"/>
      <c r="Y189" s="93"/>
      <c r="Z189" s="807"/>
    </row>
    <row r="190" spans="1:26">
      <c r="A190" s="14" t="str">
        <f t="shared" si="29"/>
        <v/>
      </c>
      <c r="C190" s="2" t="s">
        <v>1068</v>
      </c>
      <c r="D190" s="395" t="s">
        <v>1068</v>
      </c>
      <c r="E190" s="394">
        <v>230833.535</v>
      </c>
      <c r="F190" s="167"/>
      <c r="G190" s="427"/>
      <c r="H190" s="429"/>
      <c r="I190" s="429"/>
      <c r="J190" s="429"/>
      <c r="K190" s="429"/>
      <c r="L190" s="429"/>
      <c r="M190" s="474"/>
      <c r="N190" s="632">
        <v>230833.535</v>
      </c>
      <c r="O190" s="242"/>
      <c r="P190" s="48"/>
      <c r="Q190" s="636"/>
      <c r="R190" s="70"/>
      <c r="S190" s="652"/>
      <c r="T190" s="48"/>
      <c r="U190" s="48"/>
      <c r="V190" s="636"/>
      <c r="W190" s="70"/>
      <c r="X190" s="70"/>
      <c r="Y190" s="93"/>
      <c r="Z190" s="807"/>
    </row>
    <row r="191" spans="1:26">
      <c r="A191" s="14" t="str">
        <f t="shared" si="29"/>
        <v/>
      </c>
      <c r="C191" s="2" t="s">
        <v>1069</v>
      </c>
      <c r="D191" s="395" t="s">
        <v>1069</v>
      </c>
      <c r="E191" s="394">
        <v>213598.655</v>
      </c>
      <c r="F191" s="167"/>
      <c r="G191" s="427"/>
      <c r="H191" s="429"/>
      <c r="I191" s="429"/>
      <c r="J191" s="429"/>
      <c r="K191" s="429"/>
      <c r="L191" s="429"/>
      <c r="M191" s="474"/>
      <c r="N191" s="632">
        <v>213598.655</v>
      </c>
      <c r="O191" s="242"/>
      <c r="P191" s="48"/>
      <c r="Q191" s="636"/>
      <c r="R191" s="70"/>
      <c r="S191" s="652"/>
      <c r="T191" s="48"/>
      <c r="U191" s="48"/>
      <c r="V191" s="636"/>
      <c r="W191" s="70"/>
      <c r="X191" s="70"/>
      <c r="Y191" s="93"/>
      <c r="Z191" s="807"/>
    </row>
    <row r="192" spans="1:26">
      <c r="A192" s="14" t="str">
        <f t="shared" si="29"/>
        <v/>
      </c>
      <c r="C192" s="2" t="s">
        <v>1070</v>
      </c>
      <c r="D192" s="395" t="s">
        <v>1070</v>
      </c>
      <c r="E192" s="394">
        <v>1776321.25</v>
      </c>
      <c r="F192" s="167"/>
      <c r="G192" s="427"/>
      <c r="H192" s="429"/>
      <c r="I192" s="429"/>
      <c r="J192" s="429"/>
      <c r="K192" s="429"/>
      <c r="L192" s="429"/>
      <c r="M192" s="474"/>
      <c r="N192" s="632">
        <v>1776321.25</v>
      </c>
      <c r="O192" s="242"/>
      <c r="P192" s="48"/>
      <c r="Q192" s="636"/>
      <c r="R192" s="70"/>
      <c r="S192" s="652"/>
      <c r="T192" s="48"/>
      <c r="U192" s="48"/>
      <c r="V192" s="636"/>
      <c r="W192" s="70"/>
      <c r="X192" s="70"/>
      <c r="Y192" s="93"/>
      <c r="Z192" s="807"/>
    </row>
    <row r="193" spans="1:26">
      <c r="A193" s="14" t="str">
        <f t="shared" si="29"/>
        <v/>
      </c>
      <c r="C193" s="2" t="s">
        <v>1071</v>
      </c>
      <c r="D193" s="395" t="s">
        <v>1071</v>
      </c>
      <c r="E193" s="394">
        <v>465869.55</v>
      </c>
      <c r="F193" s="167"/>
      <c r="G193" s="427"/>
      <c r="H193" s="429"/>
      <c r="I193" s="429"/>
      <c r="J193" s="429"/>
      <c r="K193" s="429"/>
      <c r="L193" s="429"/>
      <c r="M193" s="474"/>
      <c r="N193" s="632">
        <v>465869.55</v>
      </c>
      <c r="O193" s="242"/>
      <c r="P193" s="48"/>
      <c r="Q193" s="636"/>
      <c r="R193" s="70"/>
      <c r="S193" s="652"/>
      <c r="T193" s="48"/>
      <c r="U193" s="48"/>
      <c r="V193" s="636"/>
      <c r="W193" s="70"/>
      <c r="X193" s="70"/>
      <c r="Y193" s="93"/>
      <c r="Z193" s="807"/>
    </row>
    <row r="194" spans="1:26">
      <c r="A194" s="14" t="str">
        <f t="shared" si="29"/>
        <v/>
      </c>
      <c r="C194" s="2" t="s">
        <v>1072</v>
      </c>
      <c r="D194" s="395" t="s">
        <v>1072</v>
      </c>
      <c r="E194" s="394">
        <v>4255287.4550000001</v>
      </c>
      <c r="F194" s="167"/>
      <c r="G194" s="427"/>
      <c r="H194" s="429"/>
      <c r="I194" s="429"/>
      <c r="J194" s="429"/>
      <c r="K194" s="429"/>
      <c r="L194" s="429"/>
      <c r="M194" s="474"/>
      <c r="N194" s="632">
        <v>4255287.4550000001</v>
      </c>
      <c r="O194" s="242"/>
      <c r="P194" s="48"/>
      <c r="Q194" s="636"/>
      <c r="R194" s="70"/>
      <c r="S194" s="652"/>
      <c r="T194" s="48"/>
      <c r="U194" s="48"/>
      <c r="V194" s="636"/>
      <c r="W194" s="70"/>
      <c r="X194" s="70"/>
      <c r="Y194" s="93"/>
      <c r="Z194" s="807"/>
    </row>
    <row r="195" spans="1:26">
      <c r="A195" s="14" t="str">
        <f t="shared" si="29"/>
        <v/>
      </c>
      <c r="C195" s="2" t="s">
        <v>1073</v>
      </c>
      <c r="D195" s="168" t="s">
        <v>1073</v>
      </c>
      <c r="E195" s="394">
        <v>2783153.395</v>
      </c>
      <c r="F195" s="167"/>
      <c r="G195" s="427"/>
      <c r="H195" s="428"/>
      <c r="I195" s="428"/>
      <c r="J195" s="428"/>
      <c r="K195" s="428"/>
      <c r="L195" s="428"/>
      <c r="M195" s="474"/>
      <c r="N195" s="632">
        <v>2783153.395</v>
      </c>
      <c r="O195" s="242"/>
      <c r="P195" s="48"/>
      <c r="Q195" s="636"/>
      <c r="R195" s="70"/>
      <c r="S195" s="652"/>
      <c r="T195" s="48"/>
      <c r="U195" s="48"/>
      <c r="V195" s="636"/>
      <c r="W195" s="70"/>
      <c r="X195" s="70"/>
      <c r="Y195" s="93"/>
      <c r="Z195" s="807"/>
    </row>
    <row r="196" spans="1:26">
      <c r="A196" s="14" t="str">
        <f t="shared" si="29"/>
        <v/>
      </c>
      <c r="C196" s="2" t="s">
        <v>1074</v>
      </c>
      <c r="D196" s="167" t="s">
        <v>1074</v>
      </c>
      <c r="E196" s="394">
        <v>16567579.76</v>
      </c>
      <c r="F196" s="167"/>
      <c r="G196" s="427"/>
      <c r="H196" s="427"/>
      <c r="I196" s="427"/>
      <c r="J196" s="427"/>
      <c r="K196" s="427"/>
      <c r="L196" s="427"/>
      <c r="M196" s="474"/>
      <c r="N196" s="632">
        <v>16567579.76</v>
      </c>
      <c r="O196" s="242"/>
      <c r="P196" s="48"/>
      <c r="Q196" s="636"/>
      <c r="R196" s="70"/>
      <c r="S196" s="652"/>
      <c r="T196" s="48"/>
      <c r="U196" s="48"/>
      <c r="V196" s="636"/>
      <c r="W196" s="70"/>
      <c r="X196" s="70"/>
      <c r="Y196" s="93"/>
      <c r="Z196" s="807"/>
    </row>
    <row r="197" spans="1:26">
      <c r="A197" s="14" t="str">
        <f t="shared" ref="A197:A260" si="35">IF(C197=D197,"","No")</f>
        <v/>
      </c>
      <c r="C197" s="2" t="s">
        <v>1075</v>
      </c>
      <c r="D197" s="167" t="s">
        <v>1075</v>
      </c>
      <c r="E197" s="394">
        <v>3987972.5</v>
      </c>
      <c r="F197" s="167"/>
      <c r="G197" s="427"/>
      <c r="H197" s="427"/>
      <c r="I197" s="427"/>
      <c r="J197" s="427"/>
      <c r="K197" s="427"/>
      <c r="L197" s="427"/>
      <c r="M197" s="474"/>
      <c r="N197" s="632">
        <v>3987972.5</v>
      </c>
      <c r="O197" s="242"/>
      <c r="P197" s="48"/>
      <c r="Q197" s="636"/>
      <c r="R197" s="70"/>
      <c r="S197" s="652"/>
      <c r="T197" s="48"/>
      <c r="U197" s="48"/>
      <c r="V197" s="636"/>
      <c r="W197" s="70"/>
      <c r="X197" s="70"/>
      <c r="Y197" s="93"/>
      <c r="Z197" s="807"/>
    </row>
    <row r="198" spans="1:26">
      <c r="A198" s="14" t="str">
        <f t="shared" si="35"/>
        <v/>
      </c>
      <c r="C198" s="2" t="s">
        <v>1076</v>
      </c>
      <c r="D198" s="167" t="s">
        <v>1076</v>
      </c>
      <c r="E198" s="394">
        <v>-19820.005000000001</v>
      </c>
      <c r="F198" s="167"/>
      <c r="G198" s="427"/>
      <c r="H198" s="427"/>
      <c r="I198" s="427"/>
      <c r="J198" s="427"/>
      <c r="K198" s="427"/>
      <c r="L198" s="427"/>
      <c r="M198" s="474"/>
      <c r="N198" s="632">
        <v>-19820.005000000001</v>
      </c>
      <c r="O198" s="242"/>
      <c r="P198" s="48"/>
      <c r="Q198" s="636"/>
      <c r="R198" s="70"/>
      <c r="S198" s="652"/>
      <c r="T198" s="48"/>
      <c r="U198" s="48"/>
      <c r="V198" s="636"/>
      <c r="W198" s="70"/>
      <c r="X198" s="70"/>
      <c r="Y198" s="93"/>
      <c r="Z198" s="807"/>
    </row>
    <row r="199" spans="1:26">
      <c r="A199" s="14" t="str">
        <f t="shared" si="35"/>
        <v/>
      </c>
      <c r="C199" s="2" t="s">
        <v>1077</v>
      </c>
      <c r="D199" s="167" t="s">
        <v>1077</v>
      </c>
      <c r="E199" s="394">
        <v>348995.95</v>
      </c>
      <c r="F199" s="167"/>
      <c r="G199" s="427"/>
      <c r="H199" s="427"/>
      <c r="I199" s="427"/>
      <c r="J199" s="427"/>
      <c r="K199" s="427"/>
      <c r="L199" s="427"/>
      <c r="M199" s="474"/>
      <c r="N199" s="632">
        <v>348995.95</v>
      </c>
      <c r="O199" s="242"/>
      <c r="P199" s="48"/>
      <c r="Q199" s="636"/>
      <c r="R199" s="70"/>
      <c r="S199" s="652"/>
      <c r="T199" s="48"/>
      <c r="U199" s="48"/>
      <c r="V199" s="636"/>
      <c r="W199" s="70"/>
      <c r="X199" s="70"/>
      <c r="Y199" s="93"/>
      <c r="Z199" s="807"/>
    </row>
    <row r="200" spans="1:26">
      <c r="A200" s="14" t="str">
        <f t="shared" si="35"/>
        <v/>
      </c>
      <c r="C200" s="2" t="s">
        <v>1078</v>
      </c>
      <c r="D200" s="168" t="s">
        <v>1078</v>
      </c>
      <c r="E200" s="394">
        <v>238340.51500000001</v>
      </c>
      <c r="F200" s="167"/>
      <c r="G200" s="427"/>
      <c r="H200" s="428"/>
      <c r="I200" s="428"/>
      <c r="J200" s="428"/>
      <c r="K200" s="428"/>
      <c r="L200" s="428"/>
      <c r="M200" s="474"/>
      <c r="N200" s="632">
        <v>238340.51500000001</v>
      </c>
      <c r="O200" s="242"/>
      <c r="P200" s="48"/>
      <c r="Q200" s="636"/>
      <c r="R200" s="70"/>
      <c r="S200" s="652"/>
      <c r="T200" s="48"/>
      <c r="U200" s="48"/>
      <c r="V200" s="636"/>
      <c r="W200" s="70"/>
      <c r="X200" s="70"/>
      <c r="Y200" s="93"/>
      <c r="Z200" s="807"/>
    </row>
    <row r="201" spans="1:26">
      <c r="A201" s="14" t="str">
        <f t="shared" si="35"/>
        <v/>
      </c>
      <c r="C201" s="2" t="s">
        <v>1079</v>
      </c>
      <c r="D201" s="167" t="s">
        <v>1079</v>
      </c>
      <c r="E201" s="394">
        <v>-80431.98</v>
      </c>
      <c r="F201" s="167"/>
      <c r="G201" s="427"/>
      <c r="H201" s="427"/>
      <c r="I201" s="427"/>
      <c r="J201" s="427"/>
      <c r="K201" s="427"/>
      <c r="L201" s="427"/>
      <c r="M201" s="474"/>
      <c r="N201" s="632">
        <v>-80431.98</v>
      </c>
      <c r="O201" s="242"/>
      <c r="P201" s="48"/>
      <c r="Q201" s="636"/>
      <c r="R201" s="70"/>
      <c r="S201" s="652"/>
      <c r="T201" s="48"/>
      <c r="U201" s="48"/>
      <c r="V201" s="636"/>
      <c r="W201" s="70"/>
      <c r="X201" s="70"/>
      <c r="Y201" s="93"/>
      <c r="Z201" s="807"/>
    </row>
    <row r="202" spans="1:26">
      <c r="A202" s="14" t="str">
        <f t="shared" si="35"/>
        <v/>
      </c>
      <c r="C202" s="2" t="s">
        <v>1080</v>
      </c>
      <c r="D202" s="167" t="s">
        <v>1080</v>
      </c>
      <c r="E202" s="394">
        <v>92618.925000000003</v>
      </c>
      <c r="F202" s="167"/>
      <c r="G202" s="427"/>
      <c r="H202" s="427"/>
      <c r="I202" s="427"/>
      <c r="J202" s="427"/>
      <c r="K202" s="427"/>
      <c r="L202" s="427"/>
      <c r="M202" s="474"/>
      <c r="N202" s="632">
        <v>92618.925000000003</v>
      </c>
      <c r="O202" s="242"/>
      <c r="P202" s="48"/>
      <c r="Q202" s="636"/>
      <c r="R202" s="70"/>
      <c r="S202" s="652"/>
      <c r="T202" s="48"/>
      <c r="U202" s="48"/>
      <c r="V202" s="636"/>
      <c r="W202" s="70"/>
      <c r="X202" s="70"/>
      <c r="Y202" s="93"/>
      <c r="Z202" s="807"/>
    </row>
    <row r="203" spans="1:26">
      <c r="A203" s="14" t="str">
        <f t="shared" si="35"/>
        <v/>
      </c>
      <c r="C203" s="2" t="s">
        <v>1081</v>
      </c>
      <c r="D203" s="167" t="s">
        <v>1081</v>
      </c>
      <c r="E203" s="394">
        <v>57165.745000000003</v>
      </c>
      <c r="F203" s="167"/>
      <c r="G203" s="427"/>
      <c r="H203" s="427"/>
      <c r="I203" s="427"/>
      <c r="J203" s="427"/>
      <c r="K203" s="427"/>
      <c r="L203" s="427"/>
      <c r="M203" s="474"/>
      <c r="N203" s="632">
        <v>57165.745000000003</v>
      </c>
      <c r="O203" s="242"/>
      <c r="P203" s="48"/>
      <c r="Q203" s="636"/>
      <c r="R203" s="70"/>
      <c r="S203" s="652"/>
      <c r="T203" s="48"/>
      <c r="U203" s="48"/>
      <c r="V203" s="636"/>
      <c r="W203" s="70"/>
      <c r="X203" s="70"/>
      <c r="Y203" s="93"/>
      <c r="Z203" s="807"/>
    </row>
    <row r="204" spans="1:26" ht="15">
      <c r="A204" s="14" t="str">
        <f t="shared" si="35"/>
        <v/>
      </c>
      <c r="C204" s="2" t="s">
        <v>1082</v>
      </c>
      <c r="D204" s="396" t="s">
        <v>1082</v>
      </c>
      <c r="E204" s="394">
        <v>231208.38</v>
      </c>
      <c r="F204" s="167"/>
      <c r="G204" s="427"/>
      <c r="H204" s="427"/>
      <c r="I204" s="430"/>
      <c r="J204" s="430"/>
      <c r="K204" s="430"/>
      <c r="L204" s="430"/>
      <c r="M204" s="474"/>
      <c r="N204" s="632">
        <v>231208.38</v>
      </c>
      <c r="O204" s="242"/>
      <c r="P204" s="48"/>
      <c r="Q204" s="636"/>
      <c r="R204" s="70"/>
      <c r="S204" s="652"/>
      <c r="T204" s="48"/>
      <c r="U204" s="48"/>
      <c r="V204" s="636"/>
      <c r="W204" s="70"/>
      <c r="X204" s="70"/>
      <c r="Y204" s="93"/>
      <c r="Z204" s="807"/>
    </row>
    <row r="205" spans="1:26" ht="15">
      <c r="A205" s="14" t="str">
        <f t="shared" si="35"/>
        <v/>
      </c>
      <c r="C205" s="2" t="s">
        <v>1083</v>
      </c>
      <c r="D205" s="396" t="s">
        <v>1083</v>
      </c>
      <c r="E205" s="394">
        <v>78336036.900000006</v>
      </c>
      <c r="F205" s="167"/>
      <c r="G205" s="427"/>
      <c r="H205" s="427"/>
      <c r="I205" s="430"/>
      <c r="J205" s="430"/>
      <c r="K205" s="430"/>
      <c r="L205" s="430"/>
      <c r="M205" s="474"/>
      <c r="N205" s="632">
        <v>78336036.900000006</v>
      </c>
      <c r="O205" s="242"/>
      <c r="P205" s="48"/>
      <c r="Q205" s="636"/>
      <c r="R205" s="70"/>
      <c r="S205" s="652"/>
      <c r="T205" s="48"/>
      <c r="U205" s="48"/>
      <c r="V205" s="636"/>
      <c r="W205" s="70"/>
      <c r="X205" s="70"/>
      <c r="Y205" s="93"/>
      <c r="Z205" s="807"/>
    </row>
    <row r="206" spans="1:26" ht="15">
      <c r="A206" s="14" t="str">
        <f t="shared" si="35"/>
        <v/>
      </c>
      <c r="C206" s="2" t="s">
        <v>1084</v>
      </c>
      <c r="D206" s="396" t="s">
        <v>1084</v>
      </c>
      <c r="E206" s="394">
        <v>0</v>
      </c>
      <c r="F206" s="167"/>
      <c r="G206" s="427"/>
      <c r="H206" s="427"/>
      <c r="I206" s="430"/>
      <c r="J206" s="430"/>
      <c r="K206" s="430"/>
      <c r="L206" s="430"/>
      <c r="M206" s="474"/>
      <c r="N206" s="632">
        <v>0</v>
      </c>
      <c r="O206" s="242"/>
      <c r="P206" s="48"/>
      <c r="Q206" s="636"/>
      <c r="R206" s="70"/>
      <c r="S206" s="652"/>
      <c r="T206" s="48"/>
      <c r="U206" s="48"/>
      <c r="V206" s="636"/>
      <c r="W206" s="70"/>
      <c r="X206" s="70"/>
      <c r="Y206" s="93"/>
      <c r="Z206" s="807"/>
    </row>
    <row r="207" spans="1:26" ht="15">
      <c r="A207" s="14" t="str">
        <f t="shared" si="35"/>
        <v/>
      </c>
      <c r="C207" s="2" t="s">
        <v>1085</v>
      </c>
      <c r="D207" s="396" t="s">
        <v>1085</v>
      </c>
      <c r="E207" s="394">
        <v>7389298.1799999997</v>
      </c>
      <c r="F207" s="167"/>
      <c r="G207" s="427"/>
      <c r="H207" s="427"/>
      <c r="I207" s="430"/>
      <c r="J207" s="430"/>
      <c r="K207" s="430"/>
      <c r="L207" s="430"/>
      <c r="M207" s="474"/>
      <c r="N207" s="632">
        <v>7389298.1799999997</v>
      </c>
      <c r="O207" s="242"/>
      <c r="P207" s="48"/>
      <c r="Q207" s="636"/>
      <c r="R207" s="70"/>
      <c r="S207" s="652"/>
      <c r="T207" s="48"/>
      <c r="U207" s="48"/>
      <c r="V207" s="636"/>
      <c r="W207" s="70"/>
      <c r="X207" s="70"/>
      <c r="Y207" s="93"/>
      <c r="Z207" s="807"/>
    </row>
    <row r="208" spans="1:26" ht="15">
      <c r="A208" s="14" t="str">
        <f t="shared" si="35"/>
        <v/>
      </c>
      <c r="C208" s="2" t="s">
        <v>1086</v>
      </c>
      <c r="D208" s="396" t="s">
        <v>1086</v>
      </c>
      <c r="E208" s="394">
        <v>663660.4</v>
      </c>
      <c r="F208" s="167"/>
      <c r="G208" s="427"/>
      <c r="H208" s="427"/>
      <c r="I208" s="430"/>
      <c r="J208" s="430"/>
      <c r="K208" s="430"/>
      <c r="L208" s="430"/>
      <c r="M208" s="474"/>
      <c r="N208" s="632">
        <v>663660.4</v>
      </c>
      <c r="O208" s="242"/>
      <c r="P208" s="48"/>
      <c r="Q208" s="636"/>
      <c r="R208" s="70"/>
      <c r="S208" s="652"/>
      <c r="T208" s="48"/>
      <c r="U208" s="48"/>
      <c r="V208" s="636"/>
      <c r="W208" s="70"/>
      <c r="X208" s="70"/>
      <c r="Y208" s="93"/>
      <c r="Z208" s="807"/>
    </row>
    <row r="209" spans="1:26" ht="15">
      <c r="A209" s="14" t="str">
        <f t="shared" si="35"/>
        <v/>
      </c>
      <c r="C209" s="2" t="s">
        <v>1087</v>
      </c>
      <c r="D209" s="396" t="s">
        <v>1087</v>
      </c>
      <c r="E209" s="394">
        <v>8506961.25</v>
      </c>
      <c r="F209" s="167"/>
      <c r="G209" s="427"/>
      <c r="H209" s="427"/>
      <c r="I209" s="430"/>
      <c r="J209" s="430"/>
      <c r="K209" s="430"/>
      <c r="L209" s="430"/>
      <c r="M209" s="474"/>
      <c r="N209" s="632">
        <v>8506961.25</v>
      </c>
      <c r="O209" s="242"/>
      <c r="P209" s="48"/>
      <c r="Q209" s="636"/>
      <c r="R209" s="70"/>
      <c r="S209" s="652"/>
      <c r="T209" s="48"/>
      <c r="U209" s="48"/>
      <c r="V209" s="636"/>
      <c r="W209" s="70"/>
      <c r="X209" s="70"/>
      <c r="Y209" s="93"/>
      <c r="Z209" s="807"/>
    </row>
    <row r="210" spans="1:26" ht="15">
      <c r="A210" s="14" t="str">
        <f t="shared" si="35"/>
        <v/>
      </c>
      <c r="C210" s="2" t="s">
        <v>1088</v>
      </c>
      <c r="D210" s="396" t="s">
        <v>1088</v>
      </c>
      <c r="E210" s="394">
        <v>1716278.405</v>
      </c>
      <c r="F210" s="167"/>
      <c r="G210" s="427"/>
      <c r="H210" s="427"/>
      <c r="I210" s="430"/>
      <c r="J210" s="430"/>
      <c r="K210" s="430"/>
      <c r="L210" s="430"/>
      <c r="M210" s="474"/>
      <c r="N210" s="632">
        <v>1716278.405</v>
      </c>
      <c r="O210" s="242"/>
      <c r="P210" s="48"/>
      <c r="Q210" s="636"/>
      <c r="R210" s="70"/>
      <c r="S210" s="652"/>
      <c r="T210" s="48"/>
      <c r="U210" s="48"/>
      <c r="V210" s="636"/>
      <c r="W210" s="70"/>
      <c r="X210" s="70"/>
      <c r="Y210" s="93"/>
      <c r="Z210" s="807"/>
    </row>
    <row r="211" spans="1:26" ht="15">
      <c r="A211" s="14" t="str">
        <f t="shared" si="35"/>
        <v/>
      </c>
      <c r="C211" s="2" t="s">
        <v>1089</v>
      </c>
      <c r="D211" s="396" t="s">
        <v>1089</v>
      </c>
      <c r="E211" s="394">
        <v>15081318.785</v>
      </c>
      <c r="F211" s="167"/>
      <c r="G211" s="427"/>
      <c r="H211" s="427"/>
      <c r="I211" s="430"/>
      <c r="J211" s="430"/>
      <c r="K211" s="430"/>
      <c r="L211" s="430"/>
      <c r="M211" s="474"/>
      <c r="N211" s="632">
        <v>15081318.785</v>
      </c>
      <c r="O211" s="242"/>
      <c r="P211" s="48"/>
      <c r="Q211" s="636"/>
      <c r="R211" s="70"/>
      <c r="S211" s="652"/>
      <c r="T211" s="48"/>
      <c r="U211" s="48"/>
      <c r="V211" s="636"/>
      <c r="W211" s="70"/>
      <c r="X211" s="70"/>
      <c r="Y211" s="93"/>
      <c r="Z211" s="807"/>
    </row>
    <row r="212" spans="1:26" ht="15">
      <c r="A212" s="14" t="str">
        <f t="shared" si="35"/>
        <v/>
      </c>
      <c r="C212" s="2" t="s">
        <v>1090</v>
      </c>
      <c r="D212" s="396" t="s">
        <v>1090</v>
      </c>
      <c r="E212" s="394">
        <v>1101648.8899999999</v>
      </c>
      <c r="F212" s="167"/>
      <c r="G212" s="427"/>
      <c r="H212" s="427"/>
      <c r="I212" s="430"/>
      <c r="J212" s="430"/>
      <c r="K212" s="430"/>
      <c r="L212" s="430"/>
      <c r="M212" s="474"/>
      <c r="N212" s="632">
        <v>1101648.8899999999</v>
      </c>
      <c r="O212" s="242"/>
      <c r="P212" s="48"/>
      <c r="Q212" s="636"/>
      <c r="R212" s="70"/>
      <c r="S212" s="652"/>
      <c r="T212" s="48"/>
      <c r="U212" s="48"/>
      <c r="V212" s="636"/>
      <c r="W212" s="70"/>
      <c r="X212" s="70"/>
      <c r="Y212" s="93"/>
      <c r="Z212" s="807"/>
    </row>
    <row r="213" spans="1:26" ht="15">
      <c r="A213" s="14" t="str">
        <f t="shared" si="35"/>
        <v/>
      </c>
      <c r="C213" s="2" t="s">
        <v>1091</v>
      </c>
      <c r="D213" s="396" t="s">
        <v>1091</v>
      </c>
      <c r="E213" s="394">
        <v>153160.60999999999</v>
      </c>
      <c r="F213" s="167"/>
      <c r="G213" s="427"/>
      <c r="H213" s="427"/>
      <c r="I213" s="430"/>
      <c r="J213" s="430"/>
      <c r="K213" s="430"/>
      <c r="L213" s="430"/>
      <c r="M213" s="474"/>
      <c r="N213" s="632">
        <v>153160.60999999999</v>
      </c>
      <c r="O213" s="242"/>
      <c r="P213" s="48"/>
      <c r="Q213" s="636"/>
      <c r="R213" s="70"/>
      <c r="S213" s="652"/>
      <c r="T213" s="48"/>
      <c r="U213" s="48"/>
      <c r="V213" s="636"/>
      <c r="W213" s="70"/>
      <c r="X213" s="70"/>
      <c r="Y213" s="93"/>
      <c r="Z213" s="807"/>
    </row>
    <row r="214" spans="1:26" ht="15">
      <c r="A214" s="14" t="str">
        <f t="shared" si="35"/>
        <v/>
      </c>
      <c r="C214" s="2" t="s">
        <v>1092</v>
      </c>
      <c r="D214" s="396" t="s">
        <v>1092</v>
      </c>
      <c r="E214" s="394">
        <v>0.01</v>
      </c>
      <c r="F214" s="167"/>
      <c r="G214" s="427"/>
      <c r="H214" s="427"/>
      <c r="I214" s="430"/>
      <c r="J214" s="430"/>
      <c r="K214" s="430"/>
      <c r="L214" s="430"/>
      <c r="M214" s="474"/>
      <c r="N214" s="632">
        <v>0.01</v>
      </c>
      <c r="O214" s="242"/>
      <c r="P214" s="48"/>
      <c r="Q214" s="636"/>
      <c r="R214" s="70"/>
      <c r="S214" s="652"/>
      <c r="T214" s="48"/>
      <c r="U214" s="48"/>
      <c r="V214" s="636"/>
      <c r="W214" s="70"/>
      <c r="X214" s="70"/>
      <c r="Y214" s="93"/>
      <c r="Z214" s="807"/>
    </row>
    <row r="215" spans="1:26" ht="15">
      <c r="A215" s="14" t="str">
        <f t="shared" si="35"/>
        <v/>
      </c>
      <c r="C215" s="2" t="s">
        <v>1093</v>
      </c>
      <c r="D215" s="396" t="s">
        <v>1093</v>
      </c>
      <c r="E215" s="394">
        <v>3166027.0550000002</v>
      </c>
      <c r="F215" s="167"/>
      <c r="G215" s="427"/>
      <c r="H215" s="427"/>
      <c r="I215" s="430"/>
      <c r="J215" s="430"/>
      <c r="K215" s="430"/>
      <c r="L215" s="430"/>
      <c r="M215" s="474"/>
      <c r="N215" s="632">
        <v>3166027.0550000002</v>
      </c>
      <c r="O215" s="242"/>
      <c r="P215" s="48"/>
      <c r="Q215" s="636"/>
      <c r="R215" s="70"/>
      <c r="S215" s="652"/>
      <c r="T215" s="48"/>
      <c r="U215" s="48"/>
      <c r="V215" s="636"/>
      <c r="W215" s="70"/>
      <c r="X215" s="70"/>
      <c r="Y215" s="93"/>
      <c r="Z215" s="807"/>
    </row>
    <row r="216" spans="1:26" ht="15">
      <c r="A216" s="14" t="str">
        <f t="shared" si="35"/>
        <v/>
      </c>
      <c r="C216" s="2" t="s">
        <v>1094</v>
      </c>
      <c r="D216" s="396" t="s">
        <v>1094</v>
      </c>
      <c r="E216" s="394">
        <v>3371072.14</v>
      </c>
      <c r="F216" s="167"/>
      <c r="G216" s="427"/>
      <c r="H216" s="427"/>
      <c r="I216" s="430"/>
      <c r="J216" s="430"/>
      <c r="K216" s="430"/>
      <c r="L216" s="430"/>
      <c r="M216" s="474"/>
      <c r="N216" s="632">
        <v>3371072.14</v>
      </c>
      <c r="O216" s="242"/>
      <c r="P216" s="48"/>
      <c r="Q216" s="636"/>
      <c r="R216" s="70"/>
      <c r="S216" s="652"/>
      <c r="T216" s="48"/>
      <c r="U216" s="48"/>
      <c r="V216" s="636"/>
      <c r="W216" s="70"/>
      <c r="X216" s="70"/>
      <c r="Y216" s="93"/>
      <c r="Z216" s="807"/>
    </row>
    <row r="217" spans="1:26" ht="15">
      <c r="A217" s="14" t="str">
        <f t="shared" si="35"/>
        <v/>
      </c>
      <c r="C217" s="2" t="s">
        <v>1095</v>
      </c>
      <c r="D217" s="396" t="s">
        <v>1095</v>
      </c>
      <c r="E217" s="394">
        <v>154565.05499999999</v>
      </c>
      <c r="F217" s="167"/>
      <c r="G217" s="427"/>
      <c r="H217" s="427"/>
      <c r="I217" s="430"/>
      <c r="J217" s="430"/>
      <c r="K217" s="430"/>
      <c r="L217" s="430"/>
      <c r="M217" s="474"/>
      <c r="N217" s="632">
        <v>154565.05499999999</v>
      </c>
      <c r="O217" s="242"/>
      <c r="P217" s="48"/>
      <c r="Q217" s="636"/>
      <c r="R217" s="70"/>
      <c r="S217" s="652"/>
      <c r="T217" s="48"/>
      <c r="U217" s="48"/>
      <c r="V217" s="636"/>
      <c r="W217" s="70"/>
      <c r="X217" s="70"/>
      <c r="Y217" s="93"/>
      <c r="Z217" s="807"/>
    </row>
    <row r="218" spans="1:26" ht="15">
      <c r="A218" s="14" t="str">
        <f t="shared" si="35"/>
        <v/>
      </c>
      <c r="C218" s="2" t="s">
        <v>1096</v>
      </c>
      <c r="D218" s="396" t="s">
        <v>1096</v>
      </c>
      <c r="E218" s="394">
        <v>150268.84</v>
      </c>
      <c r="F218" s="167"/>
      <c r="G218" s="427"/>
      <c r="H218" s="427"/>
      <c r="I218" s="430"/>
      <c r="J218" s="430"/>
      <c r="K218" s="430"/>
      <c r="L218" s="430"/>
      <c r="M218" s="474"/>
      <c r="N218" s="632">
        <v>150268.84</v>
      </c>
      <c r="O218" s="242"/>
      <c r="P218" s="48"/>
      <c r="Q218" s="636"/>
      <c r="R218" s="70"/>
      <c r="S218" s="652"/>
      <c r="T218" s="48"/>
      <c r="U218" s="48"/>
      <c r="V218" s="636"/>
      <c r="W218" s="70"/>
      <c r="X218" s="70"/>
      <c r="Y218" s="93"/>
      <c r="Z218" s="807"/>
    </row>
    <row r="219" spans="1:26" ht="15">
      <c r="A219" s="14" t="str">
        <f t="shared" si="35"/>
        <v/>
      </c>
      <c r="C219" s="2" t="s">
        <v>1097</v>
      </c>
      <c r="D219" s="396" t="s">
        <v>1097</v>
      </c>
      <c r="E219" s="394">
        <v>57.825000000000003</v>
      </c>
      <c r="F219" s="167"/>
      <c r="G219" s="427"/>
      <c r="H219" s="427"/>
      <c r="I219" s="430"/>
      <c r="J219" s="430"/>
      <c r="K219" s="430"/>
      <c r="L219" s="430"/>
      <c r="M219" s="474"/>
      <c r="N219" s="632">
        <v>57.825000000000003</v>
      </c>
      <c r="O219" s="242"/>
      <c r="P219" s="48"/>
      <c r="Q219" s="636"/>
      <c r="R219" s="70"/>
      <c r="S219" s="652"/>
      <c r="T219" s="48"/>
      <c r="U219" s="48"/>
      <c r="V219" s="636"/>
      <c r="W219" s="70"/>
      <c r="X219" s="70"/>
      <c r="Y219" s="93"/>
      <c r="Z219" s="807"/>
    </row>
    <row r="220" spans="1:26" ht="15">
      <c r="A220" s="14" t="str">
        <f t="shared" si="35"/>
        <v/>
      </c>
      <c r="C220" s="2" t="s">
        <v>1098</v>
      </c>
      <c r="D220" s="396" t="s">
        <v>1098</v>
      </c>
      <c r="E220" s="394">
        <v>14796909.725</v>
      </c>
      <c r="F220" s="167"/>
      <c r="G220" s="427"/>
      <c r="H220" s="427"/>
      <c r="I220" s="430"/>
      <c r="J220" s="430"/>
      <c r="K220" s="430"/>
      <c r="L220" s="430"/>
      <c r="M220" s="474"/>
      <c r="N220" s="632">
        <v>14796909.725</v>
      </c>
      <c r="O220" s="242"/>
      <c r="P220" s="48"/>
      <c r="Q220" s="636"/>
      <c r="R220" s="70"/>
      <c r="S220" s="652"/>
      <c r="T220" s="48"/>
      <c r="U220" s="48"/>
      <c r="V220" s="636"/>
      <c r="W220" s="70"/>
      <c r="X220" s="70"/>
      <c r="Y220" s="93"/>
      <c r="Z220" s="807"/>
    </row>
    <row r="221" spans="1:26" ht="15">
      <c r="A221" s="14" t="str">
        <f t="shared" si="35"/>
        <v/>
      </c>
      <c r="C221" s="2" t="s">
        <v>1099</v>
      </c>
      <c r="D221" s="396" t="s">
        <v>1099</v>
      </c>
      <c r="E221" s="394">
        <v>10875494.24</v>
      </c>
      <c r="F221" s="167"/>
      <c r="G221" s="427"/>
      <c r="H221" s="427"/>
      <c r="I221" s="430"/>
      <c r="J221" s="430"/>
      <c r="K221" s="430"/>
      <c r="L221" s="430"/>
      <c r="M221" s="474"/>
      <c r="N221" s="632">
        <v>10875494.24</v>
      </c>
      <c r="O221" s="242"/>
      <c r="P221" s="48"/>
      <c r="Q221" s="636"/>
      <c r="R221" s="70"/>
      <c r="S221" s="652"/>
      <c r="T221" s="48"/>
      <c r="U221" s="48"/>
      <c r="V221" s="636"/>
      <c r="W221" s="70"/>
      <c r="X221" s="70"/>
      <c r="Y221" s="93"/>
      <c r="Z221" s="807"/>
    </row>
    <row r="222" spans="1:26" ht="15">
      <c r="A222" s="14" t="str">
        <f t="shared" si="35"/>
        <v/>
      </c>
      <c r="C222" s="2" t="s">
        <v>1100</v>
      </c>
      <c r="D222" s="396" t="s">
        <v>1100</v>
      </c>
      <c r="E222" s="394">
        <v>47554764.055</v>
      </c>
      <c r="F222" s="167"/>
      <c r="G222" s="427"/>
      <c r="H222" s="427"/>
      <c r="I222" s="430"/>
      <c r="J222" s="430"/>
      <c r="K222" s="430"/>
      <c r="L222" s="430"/>
      <c r="M222" s="474"/>
      <c r="N222" s="632">
        <v>47554764.055</v>
      </c>
      <c r="O222" s="242"/>
      <c r="P222" s="48"/>
      <c r="Q222" s="636"/>
      <c r="R222" s="70"/>
      <c r="S222" s="652"/>
      <c r="T222" s="48"/>
      <c r="U222" s="48"/>
      <c r="V222" s="636"/>
      <c r="W222" s="70"/>
      <c r="X222" s="70"/>
      <c r="Y222" s="93"/>
      <c r="Z222" s="807"/>
    </row>
    <row r="223" spans="1:26" ht="15">
      <c r="A223" s="14" t="str">
        <f t="shared" si="35"/>
        <v/>
      </c>
      <c r="C223" s="2" t="s">
        <v>1101</v>
      </c>
      <c r="D223" s="396" t="s">
        <v>1101</v>
      </c>
      <c r="E223" s="394">
        <v>8963.15</v>
      </c>
      <c r="F223" s="167"/>
      <c r="G223" s="427"/>
      <c r="H223" s="427"/>
      <c r="I223" s="430"/>
      <c r="J223" s="430"/>
      <c r="K223" s="430"/>
      <c r="L223" s="430"/>
      <c r="M223" s="474"/>
      <c r="N223" s="632">
        <v>8963.15</v>
      </c>
      <c r="O223" s="242"/>
      <c r="P223" s="48"/>
      <c r="Q223" s="636"/>
      <c r="R223" s="70"/>
      <c r="S223" s="652"/>
      <c r="T223" s="48"/>
      <c r="U223" s="48"/>
      <c r="V223" s="636"/>
      <c r="W223" s="70"/>
      <c r="X223" s="70"/>
      <c r="Y223" s="93"/>
      <c r="Z223" s="807"/>
    </row>
    <row r="224" spans="1:26" ht="15">
      <c r="A224" s="14" t="str">
        <f t="shared" si="35"/>
        <v/>
      </c>
      <c r="C224" s="2" t="s">
        <v>1102</v>
      </c>
      <c r="D224" s="396" t="s">
        <v>1102</v>
      </c>
      <c r="E224" s="394">
        <v>23470.44</v>
      </c>
      <c r="F224" s="167"/>
      <c r="G224" s="427"/>
      <c r="H224" s="427"/>
      <c r="I224" s="430"/>
      <c r="J224" s="430"/>
      <c r="K224" s="430"/>
      <c r="L224" s="430"/>
      <c r="M224" s="474"/>
      <c r="N224" s="632">
        <v>23470.44</v>
      </c>
      <c r="O224" s="242"/>
      <c r="P224" s="48"/>
      <c r="Q224" s="636"/>
      <c r="R224" s="70"/>
      <c r="S224" s="652"/>
      <c r="T224" s="48"/>
      <c r="U224" s="48"/>
      <c r="V224" s="636"/>
      <c r="W224" s="70"/>
      <c r="X224" s="70"/>
      <c r="Y224" s="93"/>
      <c r="Z224" s="807"/>
    </row>
    <row r="225" spans="1:26" ht="15">
      <c r="A225" s="14" t="str">
        <f t="shared" si="35"/>
        <v/>
      </c>
      <c r="C225" s="2" t="s">
        <v>1103</v>
      </c>
      <c r="D225" s="396" t="s">
        <v>1103</v>
      </c>
      <c r="E225" s="394">
        <v>3594646</v>
      </c>
      <c r="F225" s="167"/>
      <c r="G225" s="427"/>
      <c r="H225" s="427"/>
      <c r="I225" s="430"/>
      <c r="J225" s="430"/>
      <c r="K225" s="430"/>
      <c r="L225" s="430"/>
      <c r="M225" s="474"/>
      <c r="N225" s="632">
        <v>3594646</v>
      </c>
      <c r="O225" s="242"/>
      <c r="P225" s="48"/>
      <c r="Q225" s="636"/>
      <c r="R225" s="70"/>
      <c r="S225" s="652"/>
      <c r="T225" s="48"/>
      <c r="U225" s="48"/>
      <c r="V225" s="636"/>
      <c r="W225" s="70"/>
      <c r="X225" s="70"/>
      <c r="Y225" s="93"/>
      <c r="Z225" s="807"/>
    </row>
    <row r="226" spans="1:26" ht="15">
      <c r="A226" s="14" t="str">
        <f t="shared" si="35"/>
        <v/>
      </c>
      <c r="C226" s="2" t="s">
        <v>1104</v>
      </c>
      <c r="D226" s="396" t="s">
        <v>1104</v>
      </c>
      <c r="E226" s="394">
        <v>18366</v>
      </c>
      <c r="F226" s="167"/>
      <c r="G226" s="427"/>
      <c r="H226" s="427"/>
      <c r="I226" s="430"/>
      <c r="J226" s="430"/>
      <c r="K226" s="430"/>
      <c r="L226" s="430"/>
      <c r="M226" s="474"/>
      <c r="N226" s="632">
        <v>18366</v>
      </c>
      <c r="O226" s="242"/>
      <c r="P226" s="48"/>
      <c r="Q226" s="636"/>
      <c r="R226" s="70"/>
      <c r="S226" s="652"/>
      <c r="T226" s="48"/>
      <c r="U226" s="48"/>
      <c r="V226" s="636"/>
      <c r="W226" s="70"/>
      <c r="X226" s="70"/>
      <c r="Y226" s="93"/>
      <c r="Z226" s="807"/>
    </row>
    <row r="227" spans="1:26" ht="15">
      <c r="A227" s="14" t="str">
        <f t="shared" si="35"/>
        <v/>
      </c>
      <c r="C227" s="2" t="s">
        <v>1105</v>
      </c>
      <c r="D227" s="396" t="s">
        <v>1105</v>
      </c>
      <c r="E227" s="394">
        <v>56350</v>
      </c>
      <c r="F227" s="167"/>
      <c r="G227" s="427"/>
      <c r="H227" s="427"/>
      <c r="I227" s="430"/>
      <c r="J227" s="430"/>
      <c r="K227" s="430"/>
      <c r="L227" s="430"/>
      <c r="M227" s="474"/>
      <c r="N227" s="632">
        <v>56350</v>
      </c>
      <c r="O227" s="242"/>
      <c r="P227" s="48"/>
      <c r="Q227" s="636"/>
      <c r="R227" s="70"/>
      <c r="S227" s="652"/>
      <c r="T227" s="48"/>
      <c r="U227" s="48"/>
      <c r="V227" s="636"/>
      <c r="W227" s="70"/>
      <c r="X227" s="70"/>
      <c r="Y227" s="93"/>
      <c r="Z227" s="807"/>
    </row>
    <row r="228" spans="1:26" ht="15">
      <c r="A228" s="14" t="str">
        <f t="shared" si="35"/>
        <v/>
      </c>
      <c r="C228" s="2" t="s">
        <v>1106</v>
      </c>
      <c r="D228" s="396" t="s">
        <v>1106</v>
      </c>
      <c r="E228" s="394">
        <v>-0.5</v>
      </c>
      <c r="F228" s="167"/>
      <c r="G228" s="427"/>
      <c r="H228" s="427"/>
      <c r="I228" s="430"/>
      <c r="J228" s="430"/>
      <c r="K228" s="430"/>
      <c r="L228" s="430"/>
      <c r="M228" s="474"/>
      <c r="N228" s="632">
        <v>-0.5</v>
      </c>
      <c r="O228" s="242"/>
      <c r="P228" s="48"/>
      <c r="Q228" s="636"/>
      <c r="R228" s="70"/>
      <c r="S228" s="652"/>
      <c r="T228" s="48"/>
      <c r="U228" s="48"/>
      <c r="V228" s="636"/>
      <c r="W228" s="70"/>
      <c r="X228" s="70"/>
      <c r="Y228" s="93"/>
      <c r="Z228" s="807"/>
    </row>
    <row r="229" spans="1:26" ht="15">
      <c r="A229" s="14" t="str">
        <f t="shared" si="35"/>
        <v/>
      </c>
      <c r="C229" s="2" t="s">
        <v>1107</v>
      </c>
      <c r="D229" s="396" t="s">
        <v>1107</v>
      </c>
      <c r="E229" s="394">
        <v>676469.5</v>
      </c>
      <c r="F229" s="167"/>
      <c r="G229" s="427"/>
      <c r="H229" s="427"/>
      <c r="I229" s="430"/>
      <c r="J229" s="430"/>
      <c r="K229" s="430"/>
      <c r="L229" s="430"/>
      <c r="M229" s="474"/>
      <c r="N229" s="632">
        <v>676469.5</v>
      </c>
      <c r="O229" s="242"/>
      <c r="P229" s="48"/>
      <c r="Q229" s="636"/>
      <c r="R229" s="70"/>
      <c r="S229" s="652"/>
      <c r="T229" s="48"/>
      <c r="U229" s="48"/>
      <c r="V229" s="636"/>
      <c r="W229" s="70"/>
      <c r="X229" s="70"/>
      <c r="Y229" s="93"/>
      <c r="Z229" s="807"/>
    </row>
    <row r="230" spans="1:26" ht="15">
      <c r="A230" s="14" t="str">
        <f t="shared" si="35"/>
        <v/>
      </c>
      <c r="C230" s="2" t="s">
        <v>1108</v>
      </c>
      <c r="D230" s="396" t="s">
        <v>1108</v>
      </c>
      <c r="E230" s="394">
        <v>10673771</v>
      </c>
      <c r="F230" s="167"/>
      <c r="G230" s="427"/>
      <c r="H230" s="427"/>
      <c r="I230" s="430"/>
      <c r="J230" s="430"/>
      <c r="K230" s="430"/>
      <c r="L230" s="430"/>
      <c r="M230" s="474"/>
      <c r="N230" s="632">
        <v>10673771</v>
      </c>
      <c r="O230" s="242"/>
      <c r="P230" s="48"/>
      <c r="Q230" s="636"/>
      <c r="R230" s="70"/>
      <c r="S230" s="652"/>
      <c r="T230" s="48"/>
      <c r="U230" s="48"/>
      <c r="V230" s="636"/>
      <c r="W230" s="70"/>
      <c r="X230" s="70"/>
      <c r="Y230" s="93"/>
      <c r="Z230" s="807"/>
    </row>
    <row r="231" spans="1:26" ht="15">
      <c r="A231" s="14" t="str">
        <f t="shared" si="35"/>
        <v/>
      </c>
      <c r="C231" s="2" t="s">
        <v>1109</v>
      </c>
      <c r="D231" s="396" t="s">
        <v>1109</v>
      </c>
      <c r="E231" s="394">
        <v>-16080444.35</v>
      </c>
      <c r="F231" s="167"/>
      <c r="G231" s="427"/>
      <c r="H231" s="427"/>
      <c r="I231" s="430"/>
      <c r="J231" s="430"/>
      <c r="K231" s="430"/>
      <c r="L231" s="430"/>
      <c r="M231" s="474"/>
      <c r="N231" s="632">
        <v>-16080444.35</v>
      </c>
      <c r="O231" s="242"/>
      <c r="P231" s="48"/>
      <c r="Q231" s="636"/>
      <c r="R231" s="70"/>
      <c r="S231" s="652"/>
      <c r="T231" s="48"/>
      <c r="U231" s="48"/>
      <c r="V231" s="636"/>
      <c r="W231" s="70"/>
      <c r="X231" s="70"/>
      <c r="Y231" s="93"/>
      <c r="Z231" s="807"/>
    </row>
    <row r="232" spans="1:26" ht="15">
      <c r="A232" s="14" t="str">
        <f t="shared" si="35"/>
        <v/>
      </c>
      <c r="C232" s="2" t="s">
        <v>1110</v>
      </c>
      <c r="D232" s="396" t="s">
        <v>1110</v>
      </c>
      <c r="E232" s="394">
        <v>39497768</v>
      </c>
      <c r="F232" s="167"/>
      <c r="G232" s="427"/>
      <c r="H232" s="427"/>
      <c r="I232" s="430"/>
      <c r="J232" s="430"/>
      <c r="K232" s="430"/>
      <c r="L232" s="430"/>
      <c r="M232" s="474"/>
      <c r="N232" s="632">
        <v>39497768</v>
      </c>
      <c r="O232" s="242"/>
      <c r="P232" s="48"/>
      <c r="Q232" s="636"/>
      <c r="R232" s="70"/>
      <c r="S232" s="652"/>
      <c r="T232" s="48"/>
      <c r="U232" s="48"/>
      <c r="V232" s="636"/>
      <c r="W232" s="70"/>
      <c r="X232" s="70"/>
      <c r="Y232" s="93"/>
      <c r="Z232" s="807"/>
    </row>
    <row r="233" spans="1:26" ht="15">
      <c r="A233" s="14" t="str">
        <f t="shared" si="35"/>
        <v/>
      </c>
      <c r="C233" s="2" t="s">
        <v>1111</v>
      </c>
      <c r="D233" s="396" t="s">
        <v>1111</v>
      </c>
      <c r="E233" s="394">
        <v>0</v>
      </c>
      <c r="F233" s="167"/>
      <c r="G233" s="427"/>
      <c r="H233" s="427"/>
      <c r="I233" s="430"/>
      <c r="J233" s="430"/>
      <c r="K233" s="430"/>
      <c r="L233" s="430"/>
      <c r="M233" s="474"/>
      <c r="N233" s="632">
        <v>0</v>
      </c>
      <c r="O233" s="242"/>
      <c r="P233" s="48"/>
      <c r="Q233" s="636"/>
      <c r="R233" s="70"/>
      <c r="S233" s="652"/>
      <c r="T233" s="48"/>
      <c r="U233" s="48"/>
      <c r="V233" s="636"/>
      <c r="W233" s="70"/>
      <c r="X233" s="70"/>
      <c r="Y233" s="93"/>
      <c r="Z233" s="807"/>
    </row>
    <row r="234" spans="1:26" ht="15">
      <c r="A234" s="14" t="str">
        <f t="shared" si="35"/>
        <v/>
      </c>
      <c r="C234" s="2" t="s">
        <v>1112</v>
      </c>
      <c r="D234" s="396" t="s">
        <v>1112</v>
      </c>
      <c r="E234" s="394">
        <v>1248528.5</v>
      </c>
      <c r="F234" s="167"/>
      <c r="G234" s="427"/>
      <c r="H234" s="427"/>
      <c r="I234" s="430"/>
      <c r="J234" s="430"/>
      <c r="K234" s="430"/>
      <c r="L234" s="430"/>
      <c r="M234" s="474"/>
      <c r="N234" s="632">
        <v>1248528.5</v>
      </c>
      <c r="O234" s="242"/>
      <c r="P234" s="48"/>
      <c r="Q234" s="636"/>
      <c r="R234" s="70"/>
      <c r="S234" s="652"/>
      <c r="T234" s="48"/>
      <c r="U234" s="48"/>
      <c r="V234" s="636"/>
      <c r="W234" s="70"/>
      <c r="X234" s="70"/>
      <c r="Y234" s="93"/>
      <c r="Z234" s="807"/>
    </row>
    <row r="235" spans="1:26" ht="15">
      <c r="A235" s="14" t="str">
        <f t="shared" si="35"/>
        <v/>
      </c>
      <c r="C235" s="2" t="s">
        <v>1113</v>
      </c>
      <c r="D235" s="396" t="s">
        <v>1113</v>
      </c>
      <c r="E235" s="394">
        <v>67178500.5</v>
      </c>
      <c r="F235" s="167"/>
      <c r="G235" s="427"/>
      <c r="H235" s="427"/>
      <c r="I235" s="430"/>
      <c r="J235" s="430"/>
      <c r="K235" s="430"/>
      <c r="L235" s="430"/>
      <c r="M235" s="474"/>
      <c r="N235" s="632">
        <v>67178500.5</v>
      </c>
      <c r="O235" s="242"/>
      <c r="P235" s="48"/>
      <c r="Q235" s="636"/>
      <c r="R235" s="70"/>
      <c r="S235" s="652"/>
      <c r="T235" s="48"/>
      <c r="U235" s="48"/>
      <c r="V235" s="636"/>
      <c r="W235" s="70"/>
      <c r="X235" s="70"/>
      <c r="Y235" s="93"/>
      <c r="Z235" s="807"/>
    </row>
    <row r="236" spans="1:26" ht="15">
      <c r="A236" s="14" t="str">
        <f t="shared" si="35"/>
        <v/>
      </c>
      <c r="C236" s="2" t="s">
        <v>1114</v>
      </c>
      <c r="D236" s="396" t="s">
        <v>1114</v>
      </c>
      <c r="E236" s="394">
        <v>1552043.5</v>
      </c>
      <c r="F236" s="167"/>
      <c r="G236" s="427"/>
      <c r="H236" s="427"/>
      <c r="I236" s="430"/>
      <c r="J236" s="430"/>
      <c r="K236" s="430"/>
      <c r="L236" s="430"/>
      <c r="M236" s="474"/>
      <c r="N236" s="632">
        <v>1552043.5</v>
      </c>
      <c r="O236" s="242"/>
      <c r="P236" s="48"/>
      <c r="Q236" s="636"/>
      <c r="R236" s="70"/>
      <c r="S236" s="652"/>
      <c r="T236" s="48"/>
      <c r="U236" s="48"/>
      <c r="V236" s="636"/>
      <c r="W236" s="70"/>
      <c r="X236" s="70"/>
      <c r="Y236" s="93"/>
      <c r="Z236" s="807"/>
    </row>
    <row r="237" spans="1:26" ht="15">
      <c r="A237" s="14" t="str">
        <f t="shared" si="35"/>
        <v/>
      </c>
      <c r="C237" s="2" t="s">
        <v>1115</v>
      </c>
      <c r="D237" s="396" t="s">
        <v>1115</v>
      </c>
      <c r="E237" s="394">
        <v>9344</v>
      </c>
      <c r="F237" s="167"/>
      <c r="G237" s="427"/>
      <c r="H237" s="427"/>
      <c r="I237" s="430"/>
      <c r="J237" s="430"/>
      <c r="K237" s="430"/>
      <c r="L237" s="430"/>
      <c r="M237" s="474"/>
      <c r="N237" s="632">
        <v>9344</v>
      </c>
      <c r="O237" s="242"/>
      <c r="P237" s="48"/>
      <c r="Q237" s="636"/>
      <c r="R237" s="70"/>
      <c r="S237" s="652"/>
      <c r="T237" s="48"/>
      <c r="U237" s="48"/>
      <c r="V237" s="636"/>
      <c r="W237" s="70"/>
      <c r="X237" s="70"/>
      <c r="Y237" s="93"/>
      <c r="Z237" s="807"/>
    </row>
    <row r="238" spans="1:26" ht="15">
      <c r="A238" s="14" t="str">
        <f t="shared" si="35"/>
        <v/>
      </c>
      <c r="C238" s="2" t="s">
        <v>1116</v>
      </c>
      <c r="D238" s="396" t="s">
        <v>1116</v>
      </c>
      <c r="E238" s="394">
        <v>1980108.5</v>
      </c>
      <c r="F238" s="167"/>
      <c r="G238" s="427"/>
      <c r="H238" s="427"/>
      <c r="I238" s="430"/>
      <c r="J238" s="430"/>
      <c r="K238" s="430"/>
      <c r="L238" s="430"/>
      <c r="M238" s="474"/>
      <c r="N238" s="632">
        <v>1980108.5</v>
      </c>
      <c r="O238" s="242"/>
      <c r="P238" s="48"/>
      <c r="Q238" s="636"/>
      <c r="R238" s="70"/>
      <c r="S238" s="652"/>
      <c r="T238" s="48"/>
      <c r="U238" s="48"/>
      <c r="V238" s="636"/>
      <c r="W238" s="70"/>
      <c r="X238" s="70"/>
      <c r="Y238" s="93"/>
      <c r="Z238" s="807"/>
    </row>
    <row r="239" spans="1:26" ht="15">
      <c r="A239" s="14" t="str">
        <f t="shared" si="35"/>
        <v/>
      </c>
      <c r="C239" s="2" t="s">
        <v>1117</v>
      </c>
      <c r="D239" s="396" t="s">
        <v>1117</v>
      </c>
      <c r="E239" s="394">
        <v>0.5</v>
      </c>
      <c r="F239" s="167"/>
      <c r="G239" s="427"/>
      <c r="H239" s="427"/>
      <c r="I239" s="430"/>
      <c r="J239" s="430"/>
      <c r="K239" s="430"/>
      <c r="L239" s="430"/>
      <c r="M239" s="474"/>
      <c r="N239" s="632">
        <v>0.5</v>
      </c>
      <c r="O239" s="242"/>
      <c r="P239" s="48"/>
      <c r="Q239" s="636"/>
      <c r="R239" s="70"/>
      <c r="S239" s="652"/>
      <c r="T239" s="48"/>
      <c r="U239" s="48"/>
      <c r="V239" s="636"/>
      <c r="W239" s="70"/>
      <c r="X239" s="70"/>
      <c r="Y239" s="93"/>
      <c r="Z239" s="807"/>
    </row>
    <row r="240" spans="1:26" ht="15">
      <c r="A240" s="14" t="str">
        <f t="shared" si="35"/>
        <v/>
      </c>
      <c r="C240" s="2" t="s">
        <v>1118</v>
      </c>
      <c r="D240" s="396" t="s">
        <v>1118</v>
      </c>
      <c r="E240" s="394">
        <v>-6899000</v>
      </c>
      <c r="F240" s="167"/>
      <c r="G240" s="427"/>
      <c r="H240" s="427"/>
      <c r="I240" s="430"/>
      <c r="J240" s="430"/>
      <c r="K240" s="430"/>
      <c r="L240" s="430"/>
      <c r="M240" s="474"/>
      <c r="N240" s="632">
        <v>-6899000</v>
      </c>
      <c r="O240" s="242"/>
      <c r="P240" s="48"/>
      <c r="Q240" s="636"/>
      <c r="R240" s="70"/>
      <c r="S240" s="652"/>
      <c r="T240" s="48"/>
      <c r="U240" s="48"/>
      <c r="V240" s="636"/>
      <c r="W240" s="70"/>
      <c r="X240" s="70"/>
      <c r="Y240" s="93"/>
      <c r="Z240" s="807"/>
    </row>
    <row r="241" spans="1:26" ht="15">
      <c r="A241" s="14" t="str">
        <f t="shared" si="35"/>
        <v/>
      </c>
      <c r="C241" s="2" t="s">
        <v>1119</v>
      </c>
      <c r="D241" s="396" t="s">
        <v>1119</v>
      </c>
      <c r="E241" s="394">
        <v>-23965342.219999898</v>
      </c>
      <c r="F241" s="167"/>
      <c r="G241" s="427"/>
      <c r="H241" s="427"/>
      <c r="I241" s="430"/>
      <c r="J241" s="430"/>
      <c r="K241" s="430"/>
      <c r="L241" s="430"/>
      <c r="M241" s="474"/>
      <c r="N241" s="632">
        <v>-23965342.219999898</v>
      </c>
      <c r="O241" s="242"/>
      <c r="P241" s="48"/>
      <c r="Q241" s="636"/>
      <c r="R241" s="70"/>
      <c r="S241" s="652"/>
      <c r="T241" s="48"/>
      <c r="U241" s="48"/>
      <c r="V241" s="636"/>
      <c r="W241" s="70"/>
      <c r="X241" s="70"/>
      <c r="Y241" s="93"/>
      <c r="Z241" s="807"/>
    </row>
    <row r="242" spans="1:26" ht="15">
      <c r="A242" s="14" t="str">
        <f t="shared" si="35"/>
        <v/>
      </c>
      <c r="C242" s="2" t="s">
        <v>1120</v>
      </c>
      <c r="D242" s="396" t="s">
        <v>1120</v>
      </c>
      <c r="E242" s="394">
        <v>-1500000</v>
      </c>
      <c r="F242" s="167"/>
      <c r="G242" s="427"/>
      <c r="H242" s="427"/>
      <c r="I242" s="430"/>
      <c r="J242" s="430"/>
      <c r="K242" s="430"/>
      <c r="L242" s="430"/>
      <c r="M242" s="474"/>
      <c r="N242" s="632">
        <v>-1500000</v>
      </c>
      <c r="O242" s="242"/>
      <c r="P242" s="48"/>
      <c r="Q242" s="636"/>
      <c r="R242" s="70"/>
      <c r="S242" s="652"/>
      <c r="T242" s="48"/>
      <c r="U242" s="48"/>
      <c r="V242" s="636"/>
      <c r="W242" s="70"/>
      <c r="X242" s="70"/>
      <c r="Y242" s="93"/>
      <c r="Z242" s="807"/>
    </row>
    <row r="243" spans="1:26" ht="15">
      <c r="A243" s="14" t="str">
        <f t="shared" si="35"/>
        <v/>
      </c>
      <c r="C243" s="2" t="s">
        <v>1121</v>
      </c>
      <c r="D243" s="396" t="s">
        <v>1121</v>
      </c>
      <c r="E243" s="394">
        <v>-2516091.6575000002</v>
      </c>
      <c r="F243" s="167"/>
      <c r="G243" s="427"/>
      <c r="H243" s="427"/>
      <c r="I243" s="430"/>
      <c r="J243" s="430"/>
      <c r="K243" s="430"/>
      <c r="L243" s="430"/>
      <c r="M243" s="474"/>
      <c r="N243" s="632">
        <v>-2516091.6575000002</v>
      </c>
      <c r="O243" s="242"/>
      <c r="P243" s="48"/>
      <c r="Q243" s="636"/>
      <c r="R243" s="70"/>
      <c r="S243" s="652"/>
      <c r="T243" s="48"/>
      <c r="U243" s="48"/>
      <c r="V243" s="636"/>
      <c r="W243" s="70"/>
      <c r="X243" s="70"/>
      <c r="Y243" s="93"/>
      <c r="Z243" s="807"/>
    </row>
    <row r="244" spans="1:26" ht="15">
      <c r="A244" s="14" t="str">
        <f t="shared" si="35"/>
        <v/>
      </c>
      <c r="C244" s="2" t="s">
        <v>1122</v>
      </c>
      <c r="D244" s="396" t="s">
        <v>1122</v>
      </c>
      <c r="E244" s="394">
        <v>-1680422.2450000001</v>
      </c>
      <c r="F244" s="167"/>
      <c r="G244" s="427"/>
      <c r="H244" s="427"/>
      <c r="I244" s="430"/>
      <c r="J244" s="430"/>
      <c r="K244" s="430"/>
      <c r="L244" s="430"/>
      <c r="M244" s="474"/>
      <c r="N244" s="632">
        <v>-1680422.2450000001</v>
      </c>
      <c r="O244" s="242"/>
      <c r="P244" s="48"/>
      <c r="Q244" s="636"/>
      <c r="R244" s="70"/>
      <c r="S244" s="652"/>
      <c r="T244" s="48"/>
      <c r="U244" s="48"/>
      <c r="V244" s="636"/>
      <c r="W244" s="70"/>
      <c r="X244" s="70"/>
      <c r="Y244" s="93"/>
      <c r="Z244" s="807"/>
    </row>
    <row r="245" spans="1:26" ht="15">
      <c r="A245" s="14" t="str">
        <f t="shared" si="35"/>
        <v/>
      </c>
      <c r="C245" s="2" t="s">
        <v>1123</v>
      </c>
      <c r="D245" s="396" t="s">
        <v>1123</v>
      </c>
      <c r="E245" s="394">
        <v>-172140.45749999999</v>
      </c>
      <c r="F245" s="167"/>
      <c r="G245" s="427"/>
      <c r="H245" s="427"/>
      <c r="I245" s="430"/>
      <c r="J245" s="430"/>
      <c r="K245" s="430"/>
      <c r="L245" s="430"/>
      <c r="M245" s="474"/>
      <c r="N245" s="632">
        <v>-172140.45749999999</v>
      </c>
      <c r="O245" s="242"/>
      <c r="P245" s="48"/>
      <c r="Q245" s="636"/>
      <c r="R245" s="70"/>
      <c r="S245" s="652"/>
      <c r="T245" s="48"/>
      <c r="U245" s="48"/>
      <c r="V245" s="636"/>
      <c r="W245" s="70"/>
      <c r="X245" s="70"/>
      <c r="Y245" s="93"/>
      <c r="Z245" s="807"/>
    </row>
    <row r="246" spans="1:26" ht="15">
      <c r="A246" s="14" t="str">
        <f t="shared" si="35"/>
        <v/>
      </c>
      <c r="C246" s="2" t="s">
        <v>1124</v>
      </c>
      <c r="D246" s="396" t="s">
        <v>1124</v>
      </c>
      <c r="E246" s="394">
        <v>-3588480.9241666598</v>
      </c>
      <c r="F246" s="167"/>
      <c r="G246" s="427"/>
      <c r="H246" s="427"/>
      <c r="I246" s="430"/>
      <c r="J246" s="430"/>
      <c r="K246" s="430"/>
      <c r="L246" s="430"/>
      <c r="M246" s="474"/>
      <c r="N246" s="632">
        <v>-3588480.9241666598</v>
      </c>
      <c r="O246" s="242"/>
      <c r="P246" s="48"/>
      <c r="Q246" s="636"/>
      <c r="R246" s="70"/>
      <c r="S246" s="652"/>
      <c r="T246" s="48"/>
      <c r="U246" s="48"/>
      <c r="V246" s="636"/>
      <c r="W246" s="70"/>
      <c r="X246" s="70"/>
      <c r="Y246" s="93"/>
      <c r="Z246" s="807"/>
    </row>
    <row r="247" spans="1:26" ht="15">
      <c r="A247" s="14" t="str">
        <f t="shared" si="35"/>
        <v/>
      </c>
      <c r="C247" s="2" t="s">
        <v>1125</v>
      </c>
      <c r="D247" s="396" t="s">
        <v>1125</v>
      </c>
      <c r="E247" s="394">
        <v>-4730325.42749999</v>
      </c>
      <c r="F247" s="167"/>
      <c r="G247" s="427"/>
      <c r="H247" s="427"/>
      <c r="I247" s="430"/>
      <c r="J247" s="430"/>
      <c r="K247" s="430"/>
      <c r="L247" s="430"/>
      <c r="M247" s="474"/>
      <c r="N247" s="632">
        <v>-4730325.42749999</v>
      </c>
      <c r="O247" s="242"/>
      <c r="P247" s="48"/>
      <c r="Q247" s="636"/>
      <c r="R247" s="70"/>
      <c r="S247" s="652"/>
      <c r="T247" s="48"/>
      <c r="U247" s="48"/>
      <c r="V247" s="636"/>
      <c r="W247" s="70"/>
      <c r="X247" s="70"/>
      <c r="Y247" s="93"/>
      <c r="Z247" s="807"/>
    </row>
    <row r="248" spans="1:26" ht="15">
      <c r="A248" s="14" t="str">
        <f t="shared" si="35"/>
        <v/>
      </c>
      <c r="C248" s="2" t="s">
        <v>1126</v>
      </c>
      <c r="D248" s="396" t="s">
        <v>1126</v>
      </c>
      <c r="E248" s="394">
        <v>0</v>
      </c>
      <c r="F248" s="167"/>
      <c r="G248" s="427"/>
      <c r="H248" s="427"/>
      <c r="I248" s="430"/>
      <c r="J248" s="430"/>
      <c r="K248" s="430"/>
      <c r="L248" s="430"/>
      <c r="M248" s="474"/>
      <c r="N248" s="632">
        <v>0</v>
      </c>
      <c r="O248" s="242"/>
      <c r="P248" s="48"/>
      <c r="Q248" s="636"/>
      <c r="R248" s="70"/>
      <c r="S248" s="652"/>
      <c r="T248" s="48"/>
      <c r="U248" s="48"/>
      <c r="V248" s="636"/>
      <c r="W248" s="70"/>
      <c r="X248" s="70"/>
      <c r="Y248" s="93"/>
      <c r="Z248" s="807"/>
    </row>
    <row r="249" spans="1:26" ht="15">
      <c r="A249" s="14" t="str">
        <f t="shared" si="35"/>
        <v/>
      </c>
      <c r="C249" s="2" t="s">
        <v>1127</v>
      </c>
      <c r="D249" s="396" t="s">
        <v>1127</v>
      </c>
      <c r="E249" s="394">
        <v>-839.5</v>
      </c>
      <c r="F249" s="167"/>
      <c r="G249" s="427"/>
      <c r="H249" s="427"/>
      <c r="I249" s="430"/>
      <c r="J249" s="430"/>
      <c r="K249" s="430"/>
      <c r="L249" s="430"/>
      <c r="M249" s="474"/>
      <c r="N249" s="632">
        <v>-839.5</v>
      </c>
      <c r="O249" s="242"/>
      <c r="P249" s="48"/>
      <c r="Q249" s="636"/>
      <c r="R249" s="70"/>
      <c r="S249" s="652"/>
      <c r="T249" s="48"/>
      <c r="U249" s="48"/>
      <c r="V249" s="636"/>
      <c r="W249" s="70"/>
      <c r="X249" s="70"/>
      <c r="Y249" s="93"/>
      <c r="Z249" s="807"/>
    </row>
    <row r="250" spans="1:26" ht="15">
      <c r="A250" s="14" t="str">
        <f t="shared" si="35"/>
        <v/>
      </c>
      <c r="C250" s="2" t="s">
        <v>1128</v>
      </c>
      <c r="D250" s="396" t="s">
        <v>1128</v>
      </c>
      <c r="E250" s="394">
        <v>-373484.06</v>
      </c>
      <c r="F250" s="167"/>
      <c r="G250" s="427"/>
      <c r="H250" s="427"/>
      <c r="I250" s="430"/>
      <c r="J250" s="430"/>
      <c r="K250" s="430"/>
      <c r="L250" s="430"/>
      <c r="M250" s="474"/>
      <c r="N250" s="632">
        <v>-373484.06</v>
      </c>
      <c r="O250" s="242"/>
      <c r="P250" s="48"/>
      <c r="Q250" s="636"/>
      <c r="R250" s="70"/>
      <c r="S250" s="652"/>
      <c r="T250" s="48"/>
      <c r="U250" s="48"/>
      <c r="V250" s="636"/>
      <c r="W250" s="70"/>
      <c r="X250" s="70"/>
      <c r="Y250" s="93"/>
      <c r="Z250" s="807"/>
    </row>
    <row r="251" spans="1:26" ht="15">
      <c r="A251" s="14" t="str">
        <f t="shared" si="35"/>
        <v/>
      </c>
      <c r="C251" s="2" t="s">
        <v>1129</v>
      </c>
      <c r="D251" s="396" t="s">
        <v>1129</v>
      </c>
      <c r="E251" s="394">
        <v>-5153974.4550000001</v>
      </c>
      <c r="F251" s="167"/>
      <c r="G251" s="427"/>
      <c r="H251" s="427"/>
      <c r="I251" s="430"/>
      <c r="J251" s="430"/>
      <c r="K251" s="430"/>
      <c r="L251" s="430"/>
      <c r="M251" s="474"/>
      <c r="N251" s="632">
        <v>-5153974.4550000001</v>
      </c>
      <c r="O251" s="242"/>
      <c r="P251" s="48"/>
      <c r="Q251" s="636"/>
      <c r="R251" s="70"/>
      <c r="S251" s="652"/>
      <c r="T251" s="48"/>
      <c r="U251" s="48"/>
      <c r="V251" s="636"/>
      <c r="W251" s="70"/>
      <c r="X251" s="70"/>
      <c r="Y251" s="93"/>
      <c r="Z251" s="807"/>
    </row>
    <row r="252" spans="1:26" ht="15">
      <c r="A252" s="14" t="str">
        <f t="shared" si="35"/>
        <v/>
      </c>
      <c r="C252" s="2" t="s">
        <v>1130</v>
      </c>
      <c r="D252" s="396" t="s">
        <v>1130</v>
      </c>
      <c r="E252" s="394">
        <v>-14390261.300000001</v>
      </c>
      <c r="F252" s="167"/>
      <c r="G252" s="427"/>
      <c r="H252" s="427"/>
      <c r="I252" s="430"/>
      <c r="J252" s="430"/>
      <c r="K252" s="430"/>
      <c r="L252" s="430"/>
      <c r="M252" s="474"/>
      <c r="N252" s="632">
        <v>-14390261.300000001</v>
      </c>
      <c r="O252" s="242"/>
      <c r="P252" s="48"/>
      <c r="Q252" s="636"/>
      <c r="R252" s="70"/>
      <c r="S252" s="652"/>
      <c r="T252" s="48"/>
      <c r="U252" s="48"/>
      <c r="V252" s="636"/>
      <c r="W252" s="70"/>
      <c r="X252" s="70"/>
      <c r="Y252" s="93"/>
      <c r="Z252" s="807"/>
    </row>
    <row r="253" spans="1:26" ht="15">
      <c r="A253" s="14" t="str">
        <f t="shared" si="35"/>
        <v/>
      </c>
      <c r="C253" s="2" t="s">
        <v>1131</v>
      </c>
      <c r="D253" s="396" t="s">
        <v>1131</v>
      </c>
      <c r="E253" s="394">
        <v>-2662823.3050000002</v>
      </c>
      <c r="F253" s="167"/>
      <c r="G253" s="427"/>
      <c r="H253" s="427"/>
      <c r="I253" s="430"/>
      <c r="J253" s="430"/>
      <c r="K253" s="430"/>
      <c r="L253" s="430"/>
      <c r="M253" s="474"/>
      <c r="N253" s="632">
        <v>-2662823.3050000002</v>
      </c>
      <c r="O253" s="242"/>
      <c r="P253" s="48"/>
      <c r="Q253" s="636"/>
      <c r="R253" s="70"/>
      <c r="S253" s="652"/>
      <c r="T253" s="48"/>
      <c r="U253" s="48"/>
      <c r="V253" s="636"/>
      <c r="W253" s="70"/>
      <c r="X253" s="70"/>
      <c r="Y253" s="93"/>
      <c r="Z253" s="807"/>
    </row>
    <row r="254" spans="1:26" ht="15">
      <c r="A254" s="14" t="str">
        <f t="shared" si="35"/>
        <v/>
      </c>
      <c r="C254" s="2" t="s">
        <v>1132</v>
      </c>
      <c r="D254" s="396" t="s">
        <v>1132</v>
      </c>
      <c r="E254" s="394">
        <v>-13493.21</v>
      </c>
      <c r="F254" s="167"/>
      <c r="G254" s="427"/>
      <c r="H254" s="427"/>
      <c r="I254" s="430"/>
      <c r="J254" s="430"/>
      <c r="K254" s="430"/>
      <c r="L254" s="430"/>
      <c r="M254" s="474"/>
      <c r="N254" s="632">
        <v>-13493.21</v>
      </c>
      <c r="O254" s="242"/>
      <c r="P254" s="48"/>
      <c r="Q254" s="636"/>
      <c r="R254" s="70"/>
      <c r="S254" s="652"/>
      <c r="T254" s="48"/>
      <c r="U254" s="48"/>
      <c r="V254" s="636"/>
      <c r="W254" s="70"/>
      <c r="X254" s="70"/>
      <c r="Y254" s="93"/>
      <c r="Z254" s="807"/>
    </row>
    <row r="255" spans="1:26" ht="15">
      <c r="A255" s="14" t="str">
        <f t="shared" si="35"/>
        <v/>
      </c>
      <c r="C255" s="2" t="s">
        <v>1133</v>
      </c>
      <c r="D255" s="396" t="s">
        <v>1133</v>
      </c>
      <c r="E255" s="394">
        <v>-1094126.645</v>
      </c>
      <c r="F255" s="167"/>
      <c r="G255" s="427"/>
      <c r="H255" s="427"/>
      <c r="I255" s="430"/>
      <c r="J255" s="430"/>
      <c r="K255" s="430"/>
      <c r="L255" s="430"/>
      <c r="M255" s="474"/>
      <c r="N255" s="632">
        <v>-1094126.645</v>
      </c>
      <c r="O255" s="242"/>
      <c r="P255" s="48"/>
      <c r="Q255" s="636"/>
      <c r="R255" s="70"/>
      <c r="S255" s="652"/>
      <c r="T255" s="48"/>
      <c r="U255" s="48"/>
      <c r="V255" s="636"/>
      <c r="W255" s="70"/>
      <c r="X255" s="70"/>
      <c r="Y255" s="93"/>
      <c r="Z255" s="807"/>
    </row>
    <row r="256" spans="1:26" ht="15">
      <c r="A256" s="14" t="str">
        <f t="shared" si="35"/>
        <v/>
      </c>
      <c r="C256" s="2" t="s">
        <v>1134</v>
      </c>
      <c r="D256" s="396" t="s">
        <v>1134</v>
      </c>
      <c r="E256" s="394">
        <v>-1366234.2549999999</v>
      </c>
      <c r="F256" s="167"/>
      <c r="G256" s="427"/>
      <c r="H256" s="427"/>
      <c r="I256" s="430"/>
      <c r="J256" s="430"/>
      <c r="K256" s="430"/>
      <c r="L256" s="430"/>
      <c r="M256" s="474"/>
      <c r="N256" s="632">
        <v>-1366234.2549999999</v>
      </c>
      <c r="O256" s="242"/>
      <c r="P256" s="48"/>
      <c r="Q256" s="636"/>
      <c r="R256" s="70"/>
      <c r="S256" s="652"/>
      <c r="T256" s="48"/>
      <c r="U256" s="48"/>
      <c r="V256" s="636"/>
      <c r="W256" s="70"/>
      <c r="X256" s="70"/>
      <c r="Y256" s="93"/>
      <c r="Z256" s="807"/>
    </row>
    <row r="257" spans="1:26" ht="15">
      <c r="A257" s="14" t="str">
        <f t="shared" si="35"/>
        <v/>
      </c>
      <c r="C257" s="2" t="s">
        <v>1135</v>
      </c>
      <c r="D257" s="396" t="s">
        <v>1135</v>
      </c>
      <c r="E257" s="394">
        <v>-2520000</v>
      </c>
      <c r="F257" s="167"/>
      <c r="G257" s="427"/>
      <c r="H257" s="427"/>
      <c r="I257" s="430"/>
      <c r="J257" s="430"/>
      <c r="K257" s="430"/>
      <c r="L257" s="430"/>
      <c r="M257" s="474"/>
      <c r="N257" s="632">
        <v>-2520000</v>
      </c>
      <c r="O257" s="242"/>
      <c r="P257" s="48"/>
      <c r="Q257" s="636"/>
      <c r="R257" s="70"/>
      <c r="S257" s="652"/>
      <c r="T257" s="48"/>
      <c r="U257" s="48"/>
      <c r="V257" s="636"/>
      <c r="W257" s="70"/>
      <c r="X257" s="70"/>
      <c r="Y257" s="93"/>
      <c r="Z257" s="807"/>
    </row>
    <row r="258" spans="1:26" ht="15">
      <c r="A258" s="14" t="str">
        <f t="shared" si="35"/>
        <v/>
      </c>
      <c r="C258" s="2" t="s">
        <v>1136</v>
      </c>
      <c r="D258" s="396" t="s">
        <v>1136</v>
      </c>
      <c r="E258" s="394">
        <v>-1936125</v>
      </c>
      <c r="F258" s="167"/>
      <c r="G258" s="427"/>
      <c r="H258" s="427"/>
      <c r="I258" s="430"/>
      <c r="J258" s="430"/>
      <c r="K258" s="430"/>
      <c r="L258" s="430"/>
      <c r="M258" s="474"/>
      <c r="N258" s="632">
        <v>-1936125</v>
      </c>
      <c r="O258" s="242"/>
      <c r="P258" s="48"/>
      <c r="Q258" s="636"/>
      <c r="R258" s="70"/>
      <c r="S258" s="652"/>
      <c r="T258" s="48"/>
      <c r="U258" s="48"/>
      <c r="V258" s="636"/>
      <c r="W258" s="70"/>
      <c r="X258" s="70"/>
      <c r="Y258" s="93"/>
      <c r="Z258" s="807"/>
    </row>
    <row r="259" spans="1:26" ht="15">
      <c r="A259" s="14" t="str">
        <f t="shared" si="35"/>
        <v/>
      </c>
      <c r="C259" s="2" t="s">
        <v>1137</v>
      </c>
      <c r="D259" s="396" t="s">
        <v>1137</v>
      </c>
      <c r="E259" s="394">
        <v>-273000</v>
      </c>
      <c r="F259" s="167"/>
      <c r="G259" s="427"/>
      <c r="H259" s="427"/>
      <c r="I259" s="430"/>
      <c r="J259" s="430"/>
      <c r="K259" s="430"/>
      <c r="L259" s="430"/>
      <c r="M259" s="474"/>
      <c r="N259" s="632">
        <v>-273000</v>
      </c>
      <c r="O259" s="242"/>
      <c r="P259" s="48"/>
      <c r="Q259" s="636"/>
      <c r="R259" s="70"/>
      <c r="S259" s="652"/>
      <c r="T259" s="48"/>
      <c r="U259" s="48"/>
      <c r="V259" s="636"/>
      <c r="W259" s="70"/>
      <c r="X259" s="70"/>
      <c r="Y259" s="93"/>
      <c r="Z259" s="807"/>
    </row>
    <row r="260" spans="1:26" ht="15">
      <c r="A260" s="14" t="str">
        <f t="shared" si="35"/>
        <v/>
      </c>
      <c r="C260" s="2" t="s">
        <v>1138</v>
      </c>
      <c r="D260" s="396" t="s">
        <v>1138</v>
      </c>
      <c r="E260" s="394">
        <v>-6363956.2024999904</v>
      </c>
      <c r="F260" s="167"/>
      <c r="G260" s="427"/>
      <c r="H260" s="427"/>
      <c r="I260" s="430"/>
      <c r="J260" s="430"/>
      <c r="K260" s="430"/>
      <c r="L260" s="430"/>
      <c r="M260" s="474"/>
      <c r="N260" s="632">
        <v>-6363956.2024999904</v>
      </c>
      <c r="O260" s="242"/>
      <c r="P260" s="48"/>
      <c r="Q260" s="636"/>
      <c r="R260" s="70"/>
      <c r="S260" s="652"/>
      <c r="T260" s="48"/>
      <c r="U260" s="48"/>
      <c r="V260" s="636"/>
      <c r="W260" s="70"/>
      <c r="X260" s="70"/>
      <c r="Y260" s="93"/>
      <c r="Z260" s="807"/>
    </row>
    <row r="261" spans="1:26" ht="15">
      <c r="A261" s="14" t="str">
        <f t="shared" ref="A261:A324" si="36">IF(C261=D261,"","No")</f>
        <v/>
      </c>
      <c r="C261" s="2" t="s">
        <v>1139</v>
      </c>
      <c r="D261" s="396" t="s">
        <v>1139</v>
      </c>
      <c r="E261" s="394">
        <v>0</v>
      </c>
      <c r="F261" s="167"/>
      <c r="G261" s="427"/>
      <c r="H261" s="427"/>
      <c r="I261" s="430"/>
      <c r="J261" s="430"/>
      <c r="K261" s="430"/>
      <c r="L261" s="430"/>
      <c r="M261" s="474"/>
      <c r="N261" s="632">
        <v>0</v>
      </c>
      <c r="O261" s="242"/>
      <c r="P261" s="48"/>
      <c r="Q261" s="636"/>
      <c r="R261" s="70"/>
      <c r="S261" s="652"/>
      <c r="T261" s="48"/>
      <c r="U261" s="48"/>
      <c r="V261" s="636"/>
      <c r="W261" s="70"/>
      <c r="X261" s="70"/>
      <c r="Y261" s="93"/>
      <c r="Z261" s="807"/>
    </row>
    <row r="262" spans="1:26" ht="15">
      <c r="A262" s="14" t="str">
        <f t="shared" si="36"/>
        <v/>
      </c>
      <c r="C262" s="2" t="s">
        <v>1140</v>
      </c>
      <c r="D262" s="396" t="s">
        <v>1140</v>
      </c>
      <c r="E262" s="394">
        <v>-68561.39</v>
      </c>
      <c r="F262" s="167"/>
      <c r="G262" s="427"/>
      <c r="H262" s="427"/>
      <c r="I262" s="430"/>
      <c r="J262" s="430"/>
      <c r="K262" s="430"/>
      <c r="L262" s="430"/>
      <c r="M262" s="474"/>
      <c r="N262" s="632">
        <v>-68561.39</v>
      </c>
      <c r="O262" s="242"/>
      <c r="P262" s="48"/>
      <c r="Q262" s="636"/>
      <c r="R262" s="70"/>
      <c r="S262" s="652"/>
      <c r="T262" s="48"/>
      <c r="U262" s="48"/>
      <c r="V262" s="636"/>
      <c r="W262" s="70"/>
      <c r="X262" s="70"/>
      <c r="Y262" s="93"/>
      <c r="Z262" s="807"/>
    </row>
    <row r="263" spans="1:26" ht="15">
      <c r="A263" s="14" t="str">
        <f t="shared" si="36"/>
        <v/>
      </c>
      <c r="C263" s="2" t="s">
        <v>1141</v>
      </c>
      <c r="D263" s="396" t="s">
        <v>1141</v>
      </c>
      <c r="E263" s="394">
        <v>-21315.7</v>
      </c>
      <c r="F263" s="167"/>
      <c r="G263" s="427"/>
      <c r="H263" s="427"/>
      <c r="I263" s="430"/>
      <c r="J263" s="430"/>
      <c r="K263" s="430"/>
      <c r="L263" s="430"/>
      <c r="M263" s="474"/>
      <c r="N263" s="632">
        <v>-21315.7</v>
      </c>
      <c r="O263" s="242"/>
      <c r="P263" s="48"/>
      <c r="Q263" s="636"/>
      <c r="R263" s="70"/>
      <c r="S263" s="652"/>
      <c r="T263" s="48"/>
      <c r="U263" s="48"/>
      <c r="V263" s="636"/>
      <c r="W263" s="70"/>
      <c r="X263" s="70"/>
      <c r="Y263" s="93"/>
      <c r="Z263" s="807"/>
    </row>
    <row r="264" spans="1:26" ht="15">
      <c r="A264" s="14" t="str">
        <f t="shared" si="36"/>
        <v/>
      </c>
      <c r="C264" s="2" t="s">
        <v>1142</v>
      </c>
      <c r="D264" s="396" t="s">
        <v>1142</v>
      </c>
      <c r="E264" s="394">
        <v>-618309.505</v>
      </c>
      <c r="F264" s="167"/>
      <c r="G264" s="427"/>
      <c r="H264" s="427"/>
      <c r="I264" s="430"/>
      <c r="J264" s="430"/>
      <c r="K264" s="430"/>
      <c r="L264" s="430"/>
      <c r="M264" s="474"/>
      <c r="N264" s="632">
        <v>-618309.505</v>
      </c>
      <c r="O264" s="242"/>
      <c r="P264" s="48"/>
      <c r="Q264" s="636"/>
      <c r="R264" s="70"/>
      <c r="S264" s="652"/>
      <c r="T264" s="48"/>
      <c r="U264" s="48"/>
      <c r="V264" s="636"/>
      <c r="W264" s="70"/>
      <c r="X264" s="70"/>
      <c r="Y264" s="93"/>
      <c r="Z264" s="807"/>
    </row>
    <row r="265" spans="1:26" ht="15">
      <c r="A265" s="14" t="str">
        <f t="shared" si="36"/>
        <v/>
      </c>
      <c r="C265" s="2" t="s">
        <v>1143</v>
      </c>
      <c r="D265" s="396" t="s">
        <v>1143</v>
      </c>
      <c r="E265" s="394">
        <v>-271931.89</v>
      </c>
      <c r="F265" s="167"/>
      <c r="G265" s="427"/>
      <c r="H265" s="427"/>
      <c r="I265" s="430"/>
      <c r="J265" s="430"/>
      <c r="K265" s="430"/>
      <c r="L265" s="430"/>
      <c r="M265" s="474"/>
      <c r="N265" s="632">
        <v>-271931.89</v>
      </c>
      <c r="O265" s="242"/>
      <c r="P265" s="48"/>
      <c r="Q265" s="636"/>
      <c r="R265" s="70"/>
      <c r="S265" s="652"/>
      <c r="T265" s="48"/>
      <c r="U265" s="48"/>
      <c r="V265" s="636"/>
      <c r="W265" s="70"/>
      <c r="X265" s="70"/>
      <c r="Y265" s="93"/>
      <c r="Z265" s="807"/>
    </row>
    <row r="266" spans="1:26" ht="15">
      <c r="A266" s="14" t="str">
        <f t="shared" si="36"/>
        <v/>
      </c>
      <c r="C266" s="2" t="s">
        <v>1144</v>
      </c>
      <c r="D266" s="396" t="s">
        <v>1144</v>
      </c>
      <c r="E266" s="394">
        <v>-2921822.24</v>
      </c>
      <c r="F266" s="167"/>
      <c r="G266" s="427"/>
      <c r="H266" s="427"/>
      <c r="I266" s="430"/>
      <c r="J266" s="430"/>
      <c r="K266" s="430"/>
      <c r="L266" s="430"/>
      <c r="M266" s="474"/>
      <c r="N266" s="632">
        <v>-2921822.24</v>
      </c>
      <c r="O266" s="242"/>
      <c r="P266" s="48"/>
      <c r="Q266" s="636"/>
      <c r="R266" s="70"/>
      <c r="S266" s="652"/>
      <c r="T266" s="48"/>
      <c r="U266" s="48"/>
      <c r="V266" s="636"/>
      <c r="W266" s="70"/>
      <c r="X266" s="70"/>
      <c r="Y266" s="93"/>
      <c r="Z266" s="807"/>
    </row>
    <row r="267" spans="1:26" ht="15">
      <c r="A267" s="14" t="str">
        <f t="shared" si="36"/>
        <v/>
      </c>
      <c r="C267" s="2" t="s">
        <v>1145</v>
      </c>
      <c r="D267" s="396" t="s">
        <v>1145</v>
      </c>
      <c r="E267" s="394">
        <v>-9988816.8149999995</v>
      </c>
      <c r="F267" s="167"/>
      <c r="G267" s="427"/>
      <c r="H267" s="427"/>
      <c r="I267" s="430"/>
      <c r="J267" s="430"/>
      <c r="K267" s="430"/>
      <c r="L267" s="430"/>
      <c r="M267" s="474"/>
      <c r="N267" s="632">
        <v>-9988816.8149999995</v>
      </c>
      <c r="O267" s="242"/>
      <c r="P267" s="48"/>
      <c r="Q267" s="636"/>
      <c r="R267" s="70"/>
      <c r="S267" s="652"/>
      <c r="T267" s="48"/>
      <c r="U267" s="48"/>
      <c r="V267" s="636"/>
      <c r="W267" s="70"/>
      <c r="X267" s="70"/>
      <c r="Y267" s="93"/>
      <c r="Z267" s="807"/>
    </row>
    <row r="268" spans="1:26" ht="15">
      <c r="A268" s="14" t="str">
        <f t="shared" si="36"/>
        <v/>
      </c>
      <c r="C268" s="2" t="s">
        <v>1146</v>
      </c>
      <c r="D268" s="396" t="s">
        <v>1146</v>
      </c>
      <c r="E268" s="394">
        <v>0</v>
      </c>
      <c r="F268" s="167"/>
      <c r="G268" s="427"/>
      <c r="H268" s="427"/>
      <c r="I268" s="430"/>
      <c r="J268" s="430"/>
      <c r="K268" s="430"/>
      <c r="L268" s="430"/>
      <c r="M268" s="474"/>
      <c r="N268" s="632">
        <v>0</v>
      </c>
      <c r="O268" s="242"/>
      <c r="P268" s="48"/>
      <c r="Q268" s="636"/>
      <c r="R268" s="70"/>
      <c r="S268" s="652"/>
      <c r="T268" s="48"/>
      <c r="U268" s="48"/>
      <c r="V268" s="636"/>
      <c r="W268" s="70"/>
      <c r="X268" s="70"/>
      <c r="Y268" s="93"/>
      <c r="Z268" s="807"/>
    </row>
    <row r="269" spans="1:26" ht="15">
      <c r="A269" s="14" t="str">
        <f t="shared" si="36"/>
        <v/>
      </c>
      <c r="C269" s="2" t="s">
        <v>1147</v>
      </c>
      <c r="D269" s="396" t="s">
        <v>1147</v>
      </c>
      <c r="E269" s="394">
        <v>-274618.81</v>
      </c>
      <c r="F269" s="167"/>
      <c r="G269" s="427"/>
      <c r="H269" s="427"/>
      <c r="I269" s="430"/>
      <c r="J269" s="430"/>
      <c r="K269" s="430"/>
      <c r="L269" s="430"/>
      <c r="M269" s="474"/>
      <c r="N269" s="632">
        <v>-274618.81</v>
      </c>
      <c r="O269" s="242"/>
      <c r="P269" s="48"/>
      <c r="Q269" s="636"/>
      <c r="R269" s="70"/>
      <c r="S269" s="652"/>
      <c r="T269" s="48"/>
      <c r="U269" s="48"/>
      <c r="V269" s="636"/>
      <c r="W269" s="70"/>
      <c r="X269" s="70"/>
      <c r="Y269" s="93"/>
      <c r="Z269" s="807"/>
    </row>
    <row r="270" spans="1:26" ht="15">
      <c r="A270" s="14" t="str">
        <f t="shared" si="36"/>
        <v/>
      </c>
      <c r="C270" s="2" t="s">
        <v>1148</v>
      </c>
      <c r="D270" s="396" t="s">
        <v>1148</v>
      </c>
      <c r="E270" s="394">
        <v>-98532.74</v>
      </c>
      <c r="F270" s="167"/>
      <c r="G270" s="427"/>
      <c r="H270" s="427"/>
      <c r="I270" s="430"/>
      <c r="J270" s="430"/>
      <c r="K270" s="430"/>
      <c r="L270" s="430"/>
      <c r="M270" s="474"/>
      <c r="N270" s="632">
        <v>-98532.74</v>
      </c>
      <c r="O270" s="242"/>
      <c r="P270" s="48"/>
      <c r="Q270" s="636"/>
      <c r="R270" s="70"/>
      <c r="S270" s="652"/>
      <c r="T270" s="48"/>
      <c r="U270" s="48"/>
      <c r="V270" s="636"/>
      <c r="W270" s="70"/>
      <c r="X270" s="70"/>
      <c r="Y270" s="93"/>
      <c r="Z270" s="807"/>
    </row>
    <row r="271" spans="1:26" ht="15">
      <c r="A271" s="14" t="str">
        <f t="shared" si="36"/>
        <v/>
      </c>
      <c r="C271" s="2" t="s">
        <v>1149</v>
      </c>
      <c r="D271" s="396" t="s">
        <v>1149</v>
      </c>
      <c r="E271" s="394">
        <v>-30011.11</v>
      </c>
      <c r="F271" s="167"/>
      <c r="G271" s="427"/>
      <c r="H271" s="427"/>
      <c r="I271" s="430"/>
      <c r="J271" s="430"/>
      <c r="K271" s="430"/>
      <c r="L271" s="430"/>
      <c r="M271" s="474"/>
      <c r="N271" s="632">
        <v>-30011.11</v>
      </c>
      <c r="O271" s="242"/>
      <c r="P271" s="48"/>
      <c r="Q271" s="636"/>
      <c r="R271" s="70"/>
      <c r="S271" s="652"/>
      <c r="T271" s="48"/>
      <c r="U271" s="48"/>
      <c r="V271" s="636"/>
      <c r="W271" s="70"/>
      <c r="X271" s="70"/>
      <c r="Y271" s="93"/>
      <c r="Z271" s="807"/>
    </row>
    <row r="272" spans="1:26" ht="15">
      <c r="A272" s="14" t="str">
        <f t="shared" si="36"/>
        <v/>
      </c>
      <c r="C272" s="2" t="s">
        <v>1150</v>
      </c>
      <c r="D272" s="396" t="s">
        <v>1150</v>
      </c>
      <c r="E272" s="394">
        <v>-898048.89249999996</v>
      </c>
      <c r="F272" s="167"/>
      <c r="G272" s="427"/>
      <c r="H272" s="427"/>
      <c r="I272" s="430"/>
      <c r="J272" s="430"/>
      <c r="K272" s="430"/>
      <c r="L272" s="430"/>
      <c r="M272" s="474"/>
      <c r="N272" s="632">
        <v>-898048.89249999996</v>
      </c>
      <c r="O272" s="242"/>
      <c r="P272" s="48"/>
      <c r="Q272" s="636"/>
      <c r="R272" s="70"/>
      <c r="S272" s="652"/>
      <c r="T272" s="48"/>
      <c r="U272" s="48"/>
      <c r="V272" s="636"/>
      <c r="W272" s="70"/>
      <c r="X272" s="70"/>
      <c r="Y272" s="93"/>
      <c r="Z272" s="807"/>
    </row>
    <row r="273" spans="1:26" ht="15">
      <c r="A273" s="14" t="str">
        <f t="shared" si="36"/>
        <v/>
      </c>
      <c r="C273" s="2" t="s">
        <v>1151</v>
      </c>
      <c r="D273" s="396" t="s">
        <v>1151</v>
      </c>
      <c r="E273" s="394">
        <v>-3512244.22</v>
      </c>
      <c r="F273" s="167"/>
      <c r="G273" s="427"/>
      <c r="H273" s="427"/>
      <c r="I273" s="430"/>
      <c r="J273" s="430"/>
      <c r="K273" s="430"/>
      <c r="L273" s="430"/>
      <c r="M273" s="474"/>
      <c r="N273" s="632">
        <v>-3512244.22</v>
      </c>
      <c r="O273" s="242"/>
      <c r="P273" s="48"/>
      <c r="Q273" s="636"/>
      <c r="R273" s="70"/>
      <c r="S273" s="652"/>
      <c r="T273" s="48"/>
      <c r="U273" s="48"/>
      <c r="V273" s="636"/>
      <c r="W273" s="70"/>
      <c r="X273" s="70"/>
      <c r="Y273" s="93"/>
      <c r="Z273" s="807"/>
    </row>
    <row r="274" spans="1:26" ht="15">
      <c r="A274" s="14" t="str">
        <f t="shared" si="36"/>
        <v/>
      </c>
      <c r="C274" s="2" t="s">
        <v>1152</v>
      </c>
      <c r="D274" s="396" t="s">
        <v>1152</v>
      </c>
      <c r="E274" s="394">
        <v>-22517.244999999999</v>
      </c>
      <c r="F274" s="167"/>
      <c r="G274" s="427"/>
      <c r="H274" s="427"/>
      <c r="I274" s="430"/>
      <c r="J274" s="430"/>
      <c r="K274" s="430"/>
      <c r="L274" s="430"/>
      <c r="M274" s="474"/>
      <c r="N274" s="632">
        <v>-22517.244999999999</v>
      </c>
      <c r="O274" s="242"/>
      <c r="P274" s="48"/>
      <c r="Q274" s="636"/>
      <c r="R274" s="70"/>
      <c r="S274" s="652"/>
      <c r="T274" s="48"/>
      <c r="U274" s="48"/>
      <c r="V274" s="636"/>
      <c r="W274" s="70"/>
      <c r="X274" s="70"/>
      <c r="Y274" s="93"/>
      <c r="Z274" s="807"/>
    </row>
    <row r="275" spans="1:26" ht="15">
      <c r="A275" s="14" t="str">
        <f t="shared" si="36"/>
        <v/>
      </c>
      <c r="C275" s="2" t="s">
        <v>1153</v>
      </c>
      <c r="D275" s="396" t="s">
        <v>1153</v>
      </c>
      <c r="E275" s="394">
        <v>-18053.375</v>
      </c>
      <c r="F275" s="167"/>
      <c r="G275" s="427"/>
      <c r="H275" s="427"/>
      <c r="I275" s="430"/>
      <c r="J275" s="430"/>
      <c r="K275" s="430"/>
      <c r="L275" s="430"/>
      <c r="M275" s="474"/>
      <c r="N275" s="632">
        <v>-18053.375</v>
      </c>
      <c r="O275" s="242"/>
      <c r="P275" s="48"/>
      <c r="Q275" s="636"/>
      <c r="R275" s="70"/>
      <c r="S275" s="652"/>
      <c r="T275" s="48"/>
      <c r="U275" s="48"/>
      <c r="V275" s="636"/>
      <c r="W275" s="70"/>
      <c r="X275" s="70"/>
      <c r="Y275" s="93"/>
      <c r="Z275" s="807"/>
    </row>
    <row r="276" spans="1:26" ht="15">
      <c r="A276" s="14" t="str">
        <f t="shared" si="36"/>
        <v/>
      </c>
      <c r="C276" s="2" t="s">
        <v>1429</v>
      </c>
      <c r="D276" s="396" t="s">
        <v>1429</v>
      </c>
      <c r="E276" s="394">
        <v>-656713.72499999998</v>
      </c>
      <c r="F276" s="167"/>
      <c r="G276" s="427"/>
      <c r="H276" s="427"/>
      <c r="I276" s="430"/>
      <c r="J276" s="430"/>
      <c r="K276" s="430"/>
      <c r="L276" s="430"/>
      <c r="M276" s="474"/>
      <c r="N276" s="632">
        <v>-656713.72499999998</v>
      </c>
      <c r="O276" s="242"/>
      <c r="P276" s="48"/>
      <c r="Q276" s="636"/>
      <c r="R276" s="70"/>
      <c r="S276" s="652"/>
      <c r="T276" s="48"/>
      <c r="U276" s="48"/>
      <c r="V276" s="636"/>
      <c r="W276" s="70"/>
      <c r="X276" s="70"/>
      <c r="Y276" s="93"/>
      <c r="Z276" s="807"/>
    </row>
    <row r="277" spans="1:26" ht="15">
      <c r="A277" s="14" t="str">
        <f t="shared" si="36"/>
        <v/>
      </c>
      <c r="C277" s="2" t="s">
        <v>1154</v>
      </c>
      <c r="D277" s="396" t="s">
        <v>1154</v>
      </c>
      <c r="E277" s="394">
        <v>-8022646.2549999999</v>
      </c>
      <c r="F277" s="167"/>
      <c r="G277" s="427"/>
      <c r="H277" s="427"/>
      <c r="I277" s="430"/>
      <c r="J277" s="430"/>
      <c r="K277" s="430"/>
      <c r="L277" s="430"/>
      <c r="M277" s="474"/>
      <c r="N277" s="632">
        <v>-8022646.2549999999</v>
      </c>
      <c r="O277" s="242"/>
      <c r="P277" s="48"/>
      <c r="Q277" s="636"/>
      <c r="R277" s="70"/>
      <c r="S277" s="652"/>
      <c r="T277" s="48"/>
      <c r="U277" s="48"/>
      <c r="V277" s="636"/>
      <c r="W277" s="70"/>
      <c r="X277" s="70"/>
      <c r="Y277" s="93"/>
      <c r="Z277" s="807"/>
    </row>
    <row r="278" spans="1:26" ht="15">
      <c r="A278" s="14" t="str">
        <f t="shared" si="36"/>
        <v/>
      </c>
      <c r="C278" s="2" t="s">
        <v>1155</v>
      </c>
      <c r="D278" s="396" t="s">
        <v>1155</v>
      </c>
      <c r="E278" s="394">
        <v>-404467.5</v>
      </c>
      <c r="F278" s="167"/>
      <c r="G278" s="427"/>
      <c r="H278" s="427"/>
      <c r="I278" s="430"/>
      <c r="J278" s="430"/>
      <c r="K278" s="430"/>
      <c r="L278" s="430"/>
      <c r="M278" s="474"/>
      <c r="N278" s="632">
        <v>-404467.5</v>
      </c>
      <c r="O278" s="242"/>
      <c r="P278" s="48"/>
      <c r="Q278" s="636"/>
      <c r="R278" s="70"/>
      <c r="S278" s="652"/>
      <c r="T278" s="48"/>
      <c r="U278" s="48"/>
      <c r="V278" s="636"/>
      <c r="W278" s="70"/>
      <c r="X278" s="70"/>
      <c r="Y278" s="93"/>
      <c r="Z278" s="807"/>
    </row>
    <row r="279" spans="1:26" ht="15">
      <c r="A279" s="14" t="str">
        <f t="shared" si="36"/>
        <v/>
      </c>
      <c r="C279" s="2" t="s">
        <v>1156</v>
      </c>
      <c r="D279" s="396" t="s">
        <v>1156</v>
      </c>
      <c r="E279" s="394">
        <v>-261041.98</v>
      </c>
      <c r="F279" s="167"/>
      <c r="G279" s="427"/>
      <c r="H279" s="427"/>
      <c r="I279" s="430"/>
      <c r="J279" s="430"/>
      <c r="K279" s="430"/>
      <c r="L279" s="430"/>
      <c r="M279" s="474"/>
      <c r="N279" s="632">
        <v>-261041.98</v>
      </c>
      <c r="O279" s="242"/>
      <c r="P279" s="48"/>
      <c r="Q279" s="636"/>
      <c r="R279" s="70"/>
      <c r="S279" s="652"/>
      <c r="T279" s="48"/>
      <c r="U279" s="48"/>
      <c r="V279" s="636"/>
      <c r="W279" s="70"/>
      <c r="X279" s="70"/>
      <c r="Y279" s="93"/>
      <c r="Z279" s="807"/>
    </row>
    <row r="280" spans="1:26" ht="15">
      <c r="A280" s="14" t="str">
        <f t="shared" si="36"/>
        <v/>
      </c>
      <c r="C280" s="2" t="s">
        <v>1157</v>
      </c>
      <c r="D280" s="396" t="s">
        <v>1157</v>
      </c>
      <c r="E280" s="394">
        <v>60.94</v>
      </c>
      <c r="F280" s="167"/>
      <c r="G280" s="427"/>
      <c r="H280" s="427"/>
      <c r="I280" s="430"/>
      <c r="J280" s="430"/>
      <c r="K280" s="430"/>
      <c r="L280" s="430"/>
      <c r="M280" s="474"/>
      <c r="N280" s="632">
        <v>60.94</v>
      </c>
      <c r="O280" s="242"/>
      <c r="P280" s="48"/>
      <c r="Q280" s="636"/>
      <c r="R280" s="70"/>
      <c r="S280" s="652"/>
      <c r="T280" s="48"/>
      <c r="U280" s="48"/>
      <c r="V280" s="636"/>
      <c r="W280" s="70"/>
      <c r="X280" s="70"/>
      <c r="Y280" s="93"/>
      <c r="Z280" s="807"/>
    </row>
    <row r="281" spans="1:26" ht="15">
      <c r="A281" s="14" t="str">
        <f t="shared" si="36"/>
        <v/>
      </c>
      <c r="C281" s="2" t="s">
        <v>1158</v>
      </c>
      <c r="D281" s="396" t="s">
        <v>1158</v>
      </c>
      <c r="E281" s="394">
        <v>-48427.99</v>
      </c>
      <c r="F281" s="167"/>
      <c r="G281" s="427"/>
      <c r="H281" s="427"/>
      <c r="I281" s="430"/>
      <c r="J281" s="430"/>
      <c r="K281" s="430"/>
      <c r="L281" s="430"/>
      <c r="M281" s="474"/>
      <c r="N281" s="632">
        <v>-48427.99</v>
      </c>
      <c r="O281" s="242"/>
      <c r="P281" s="48"/>
      <c r="Q281" s="636"/>
      <c r="R281" s="70"/>
      <c r="S281" s="652"/>
      <c r="T281" s="48"/>
      <c r="U281" s="48"/>
      <c r="V281" s="636"/>
      <c r="W281" s="70"/>
      <c r="X281" s="70"/>
      <c r="Y281" s="93"/>
      <c r="Z281" s="807"/>
    </row>
    <row r="282" spans="1:26" ht="15">
      <c r="A282" s="14" t="str">
        <f t="shared" si="36"/>
        <v/>
      </c>
      <c r="C282" s="2" t="s">
        <v>1159</v>
      </c>
      <c r="D282" s="396" t="s">
        <v>1159</v>
      </c>
      <c r="E282" s="394">
        <v>-1163513</v>
      </c>
      <c r="F282" s="167"/>
      <c r="G282" s="427"/>
      <c r="H282" s="427"/>
      <c r="I282" s="430"/>
      <c r="J282" s="430"/>
      <c r="K282" s="430"/>
      <c r="L282" s="430"/>
      <c r="M282" s="474"/>
      <c r="N282" s="632">
        <v>-1163513</v>
      </c>
      <c r="O282" s="242"/>
      <c r="P282" s="48"/>
      <c r="Q282" s="636"/>
      <c r="R282" s="70"/>
      <c r="S282" s="652"/>
      <c r="T282" s="48"/>
      <c r="U282" s="48"/>
      <c r="V282" s="636"/>
      <c r="W282" s="70"/>
      <c r="X282" s="70"/>
      <c r="Y282" s="93"/>
      <c r="Z282" s="807"/>
    </row>
    <row r="283" spans="1:26" ht="15">
      <c r="A283" s="14" t="str">
        <f t="shared" si="36"/>
        <v/>
      </c>
      <c r="C283" s="2" t="s">
        <v>1160</v>
      </c>
      <c r="D283" s="396" t="s">
        <v>1160</v>
      </c>
      <c r="E283" s="394">
        <v>-2365510</v>
      </c>
      <c r="F283" s="167"/>
      <c r="G283" s="427"/>
      <c r="H283" s="427"/>
      <c r="I283" s="430"/>
      <c r="J283" s="430"/>
      <c r="K283" s="430"/>
      <c r="L283" s="430"/>
      <c r="M283" s="474"/>
      <c r="N283" s="632">
        <v>-2365510</v>
      </c>
      <c r="O283" s="242"/>
      <c r="P283" s="48"/>
      <c r="Q283" s="636"/>
      <c r="R283" s="70"/>
      <c r="S283" s="652"/>
      <c r="T283" s="48"/>
      <c r="U283" s="48"/>
      <c r="V283" s="636"/>
      <c r="W283" s="70"/>
      <c r="X283" s="70"/>
      <c r="Y283" s="93"/>
      <c r="Z283" s="807"/>
    </row>
    <row r="284" spans="1:26" ht="15">
      <c r="A284" s="14" t="str">
        <f t="shared" si="36"/>
        <v/>
      </c>
      <c r="C284" s="2" t="s">
        <v>1161</v>
      </c>
      <c r="D284" s="396" t="s">
        <v>1161</v>
      </c>
      <c r="E284" s="394">
        <v>-1233135</v>
      </c>
      <c r="F284" s="167"/>
      <c r="G284" s="427"/>
      <c r="H284" s="427"/>
      <c r="I284" s="430"/>
      <c r="J284" s="430"/>
      <c r="K284" s="430"/>
      <c r="L284" s="430"/>
      <c r="M284" s="474"/>
      <c r="N284" s="632">
        <v>-1233135</v>
      </c>
      <c r="O284" s="242"/>
      <c r="P284" s="48"/>
      <c r="Q284" s="636"/>
      <c r="R284" s="70"/>
      <c r="S284" s="652"/>
      <c r="T284" s="48"/>
      <c r="U284" s="48"/>
      <c r="V284" s="636"/>
      <c r="W284" s="70"/>
      <c r="X284" s="70"/>
      <c r="Y284" s="93"/>
      <c r="Z284" s="807"/>
    </row>
    <row r="285" spans="1:26" ht="15">
      <c r="A285" s="14" t="str">
        <f t="shared" si="36"/>
        <v/>
      </c>
      <c r="C285" s="2" t="s">
        <v>1162</v>
      </c>
      <c r="D285" s="396" t="s">
        <v>1162</v>
      </c>
      <c r="E285" s="394">
        <v>-192618</v>
      </c>
      <c r="F285" s="167"/>
      <c r="G285" s="427"/>
      <c r="H285" s="427"/>
      <c r="I285" s="430"/>
      <c r="J285" s="430"/>
      <c r="K285" s="430"/>
      <c r="L285" s="430"/>
      <c r="M285" s="474"/>
      <c r="N285" s="632">
        <v>-192618</v>
      </c>
      <c r="O285" s="242"/>
      <c r="P285" s="48"/>
      <c r="Q285" s="636"/>
      <c r="R285" s="70"/>
      <c r="S285" s="652"/>
      <c r="T285" s="48"/>
      <c r="U285" s="48"/>
      <c r="V285" s="636"/>
      <c r="W285" s="70"/>
      <c r="X285" s="70"/>
      <c r="Y285" s="93"/>
      <c r="Z285" s="807"/>
    </row>
    <row r="286" spans="1:26" ht="15">
      <c r="A286" s="14" t="str">
        <f t="shared" si="36"/>
        <v/>
      </c>
      <c r="C286" s="2" t="s">
        <v>1163</v>
      </c>
      <c r="D286" s="396" t="s">
        <v>1163</v>
      </c>
      <c r="E286" s="394">
        <v>-427864</v>
      </c>
      <c r="F286" s="167"/>
      <c r="G286" s="427"/>
      <c r="H286" s="427"/>
      <c r="I286" s="430"/>
      <c r="J286" s="430"/>
      <c r="K286" s="430"/>
      <c r="L286" s="430"/>
      <c r="M286" s="474"/>
      <c r="N286" s="632">
        <v>-427864</v>
      </c>
      <c r="O286" s="242"/>
      <c r="P286" s="48"/>
      <c r="Q286" s="636"/>
      <c r="R286" s="70"/>
      <c r="S286" s="652"/>
      <c r="T286" s="48"/>
      <c r="U286" s="48"/>
      <c r="V286" s="636"/>
      <c r="W286" s="70"/>
      <c r="X286" s="70"/>
      <c r="Y286" s="93"/>
      <c r="Z286" s="807"/>
    </row>
    <row r="287" spans="1:26" ht="15">
      <c r="A287" s="14" t="str">
        <f t="shared" si="36"/>
        <v/>
      </c>
      <c r="C287" s="2" t="s">
        <v>1164</v>
      </c>
      <c r="D287" s="396" t="s">
        <v>1164</v>
      </c>
      <c r="E287" s="394">
        <v>-287130</v>
      </c>
      <c r="F287" s="167"/>
      <c r="G287" s="427"/>
      <c r="H287" s="427"/>
      <c r="I287" s="430"/>
      <c r="J287" s="430"/>
      <c r="K287" s="430"/>
      <c r="L287" s="430"/>
      <c r="M287" s="474"/>
      <c r="N287" s="632">
        <v>-287130</v>
      </c>
      <c r="O287" s="242"/>
      <c r="P287" s="48"/>
      <c r="Q287" s="636"/>
      <c r="R287" s="70"/>
      <c r="S287" s="652"/>
      <c r="T287" s="48"/>
      <c r="U287" s="48"/>
      <c r="V287" s="636"/>
      <c r="W287" s="70"/>
      <c r="X287" s="70"/>
      <c r="Y287" s="93"/>
      <c r="Z287" s="807"/>
    </row>
    <row r="288" spans="1:26" ht="15">
      <c r="A288" s="14" t="str">
        <f t="shared" si="36"/>
        <v/>
      </c>
      <c r="C288" s="2" t="s">
        <v>1165</v>
      </c>
      <c r="D288" s="396" t="s">
        <v>1165</v>
      </c>
      <c r="E288" s="394">
        <v>-65360835</v>
      </c>
      <c r="F288" s="167"/>
      <c r="G288" s="427"/>
      <c r="H288" s="427"/>
      <c r="I288" s="430"/>
      <c r="J288" s="430"/>
      <c r="K288" s="430"/>
      <c r="L288" s="430"/>
      <c r="M288" s="474"/>
      <c r="N288" s="632">
        <v>-65360835</v>
      </c>
      <c r="O288" s="242"/>
      <c r="P288" s="48"/>
      <c r="Q288" s="636"/>
      <c r="R288" s="70"/>
      <c r="S288" s="652"/>
      <c r="T288" s="48"/>
      <c r="U288" s="48"/>
      <c r="V288" s="636"/>
      <c r="W288" s="70"/>
      <c r="X288" s="70"/>
      <c r="Y288" s="93"/>
      <c r="Z288" s="807"/>
    </row>
    <row r="289" spans="1:26" ht="15">
      <c r="A289" s="14" t="str">
        <f t="shared" si="36"/>
        <v/>
      </c>
      <c r="C289" s="2" t="s">
        <v>1166</v>
      </c>
      <c r="D289" s="396" t="s">
        <v>1166</v>
      </c>
      <c r="E289" s="394">
        <v>-2706714181.5</v>
      </c>
      <c r="F289" s="167"/>
      <c r="G289" s="427"/>
      <c r="H289" s="427"/>
      <c r="I289" s="430"/>
      <c r="J289" s="430"/>
      <c r="K289" s="430"/>
      <c r="L289" s="430"/>
      <c r="M289" s="474"/>
      <c r="N289" s="632">
        <v>-2706714181.5</v>
      </c>
      <c r="O289" s="242"/>
      <c r="P289" s="48"/>
      <c r="Q289" s="636"/>
      <c r="R289" s="70"/>
      <c r="S289" s="652"/>
      <c r="T289" s="48"/>
      <c r="U289" s="48"/>
      <c r="V289" s="636"/>
      <c r="W289" s="70"/>
      <c r="X289" s="70"/>
      <c r="Y289" s="93"/>
      <c r="Z289" s="807"/>
    </row>
    <row r="290" spans="1:26" ht="15">
      <c r="A290" s="14" t="str">
        <f t="shared" si="36"/>
        <v/>
      </c>
      <c r="C290" s="2" t="s">
        <v>1168</v>
      </c>
      <c r="D290" s="396" t="s">
        <v>1168</v>
      </c>
      <c r="E290" s="394">
        <v>0</v>
      </c>
      <c r="F290" s="167"/>
      <c r="G290" s="427"/>
      <c r="H290" s="427"/>
      <c r="I290" s="430"/>
      <c r="J290" s="430"/>
      <c r="K290" s="430"/>
      <c r="L290" s="430"/>
      <c r="M290" s="474"/>
      <c r="N290" s="632">
        <v>0</v>
      </c>
      <c r="O290" s="242"/>
      <c r="P290" s="48"/>
      <c r="Q290" s="636"/>
      <c r="R290" s="70"/>
      <c r="S290" s="652"/>
      <c r="T290" s="48"/>
      <c r="U290" s="48"/>
      <c r="V290" s="636"/>
      <c r="W290" s="70"/>
      <c r="X290" s="70"/>
      <c r="Y290" s="93"/>
      <c r="Z290" s="807"/>
    </row>
    <row r="291" spans="1:26" ht="15">
      <c r="A291" s="14" t="str">
        <f t="shared" si="36"/>
        <v/>
      </c>
      <c r="C291" s="2" t="s">
        <v>1170</v>
      </c>
      <c r="D291" s="396" t="s">
        <v>1170</v>
      </c>
      <c r="E291" s="394">
        <v>0</v>
      </c>
      <c r="F291" s="167"/>
      <c r="G291" s="427"/>
      <c r="H291" s="427"/>
      <c r="I291" s="430"/>
      <c r="J291" s="430"/>
      <c r="K291" s="430"/>
      <c r="L291" s="430"/>
      <c r="M291" s="474"/>
      <c r="N291" s="632">
        <v>0</v>
      </c>
      <c r="O291" s="242"/>
      <c r="P291" s="48"/>
      <c r="Q291" s="636"/>
      <c r="R291" s="70"/>
      <c r="S291" s="652"/>
      <c r="T291" s="48"/>
      <c r="U291" s="48"/>
      <c r="V291" s="636"/>
      <c r="W291" s="70"/>
      <c r="X291" s="70"/>
      <c r="Y291" s="93"/>
      <c r="Z291" s="807"/>
    </row>
    <row r="292" spans="1:26" ht="15">
      <c r="A292" s="14" t="str">
        <f t="shared" si="36"/>
        <v/>
      </c>
      <c r="C292" s="2" t="s">
        <v>1169</v>
      </c>
      <c r="D292" s="396" t="s">
        <v>1169</v>
      </c>
      <c r="E292" s="394">
        <v>0</v>
      </c>
      <c r="F292" s="167"/>
      <c r="G292" s="427"/>
      <c r="H292" s="427"/>
      <c r="I292" s="430"/>
      <c r="J292" s="430"/>
      <c r="K292" s="430"/>
      <c r="L292" s="430"/>
      <c r="M292" s="474"/>
      <c r="N292" s="632">
        <v>0</v>
      </c>
      <c r="O292" s="242"/>
      <c r="P292" s="48"/>
      <c r="Q292" s="636"/>
      <c r="R292" s="70"/>
      <c r="S292" s="652"/>
      <c r="T292" s="48"/>
      <c r="U292" s="48"/>
      <c r="V292" s="636"/>
      <c r="W292" s="70"/>
      <c r="X292" s="70"/>
      <c r="Y292" s="93"/>
      <c r="Z292" s="807"/>
    </row>
    <row r="293" spans="1:26" ht="15">
      <c r="A293" s="14" t="str">
        <f t="shared" si="36"/>
        <v/>
      </c>
      <c r="C293" s="2" t="s">
        <v>1171</v>
      </c>
      <c r="D293" s="396" t="s">
        <v>1171</v>
      </c>
      <c r="E293" s="394">
        <v>0</v>
      </c>
      <c r="F293" s="167"/>
      <c r="G293" s="427"/>
      <c r="H293" s="427"/>
      <c r="I293" s="430"/>
      <c r="J293" s="430"/>
      <c r="K293" s="430"/>
      <c r="L293" s="430"/>
      <c r="M293" s="474"/>
      <c r="N293" s="632">
        <v>0</v>
      </c>
      <c r="O293" s="242"/>
      <c r="P293" s="48"/>
      <c r="Q293" s="636"/>
      <c r="R293" s="70"/>
      <c r="S293" s="652"/>
      <c r="T293" s="48"/>
      <c r="U293" s="48"/>
      <c r="V293" s="636"/>
      <c r="W293" s="70"/>
      <c r="X293" s="70"/>
      <c r="Y293" s="93"/>
      <c r="Z293" s="807"/>
    </row>
    <row r="294" spans="1:26" ht="15">
      <c r="A294" s="14" t="str">
        <f t="shared" si="36"/>
        <v/>
      </c>
      <c r="C294" s="2" t="s">
        <v>1167</v>
      </c>
      <c r="D294" s="396" t="s">
        <v>1167</v>
      </c>
      <c r="E294" s="394">
        <v>0</v>
      </c>
      <c r="F294" s="167"/>
      <c r="G294" s="427"/>
      <c r="H294" s="427"/>
      <c r="I294" s="430"/>
      <c r="J294" s="430"/>
      <c r="K294" s="430"/>
      <c r="L294" s="430"/>
      <c r="M294" s="474"/>
      <c r="N294" s="632">
        <v>0</v>
      </c>
      <c r="O294" s="242"/>
      <c r="P294" s="48"/>
      <c r="Q294" s="636"/>
      <c r="R294" s="70"/>
      <c r="S294" s="652"/>
      <c r="T294" s="48"/>
      <c r="U294" s="48"/>
      <c r="V294" s="636"/>
      <c r="W294" s="70"/>
      <c r="X294" s="70"/>
      <c r="Y294" s="93"/>
      <c r="Z294" s="807"/>
    </row>
    <row r="295" spans="1:26" ht="15">
      <c r="A295" s="14" t="str">
        <f t="shared" si="36"/>
        <v/>
      </c>
      <c r="C295" s="2" t="s">
        <v>1175</v>
      </c>
      <c r="D295" s="397" t="s">
        <v>1175</v>
      </c>
      <c r="E295" s="394">
        <v>0</v>
      </c>
      <c r="F295" s="167"/>
      <c r="G295" s="427"/>
      <c r="H295" s="512"/>
      <c r="I295" s="431"/>
      <c r="J295" s="431"/>
      <c r="K295" s="431"/>
      <c r="L295" s="431"/>
      <c r="M295" s="474"/>
      <c r="N295" s="632">
        <v>0</v>
      </c>
      <c r="O295" s="242"/>
      <c r="P295" s="48"/>
      <c r="Q295" s="636"/>
      <c r="R295" s="70"/>
      <c r="S295" s="652"/>
      <c r="T295" s="48"/>
      <c r="U295" s="48"/>
      <c r="V295" s="636"/>
      <c r="W295" s="70"/>
      <c r="X295" s="70"/>
      <c r="Y295" s="93"/>
      <c r="Z295" s="807"/>
    </row>
    <row r="296" spans="1:26" ht="15">
      <c r="A296" s="14" t="str">
        <f t="shared" si="36"/>
        <v/>
      </c>
      <c r="C296" s="2" t="s">
        <v>1176</v>
      </c>
      <c r="D296" s="397" t="s">
        <v>1176</v>
      </c>
      <c r="E296" s="394">
        <v>0</v>
      </c>
      <c r="F296" s="167"/>
      <c r="G296" s="427"/>
      <c r="H296" s="512"/>
      <c r="I296" s="431"/>
      <c r="J296" s="431"/>
      <c r="K296" s="431"/>
      <c r="L296" s="431"/>
      <c r="M296" s="474"/>
      <c r="N296" s="632">
        <v>0</v>
      </c>
      <c r="O296" s="242"/>
      <c r="P296" s="48"/>
      <c r="Q296" s="636"/>
      <c r="R296" s="70"/>
      <c r="S296" s="652"/>
      <c r="T296" s="48"/>
      <c r="U296" s="48"/>
      <c r="V296" s="636"/>
      <c r="W296" s="70"/>
      <c r="X296" s="70"/>
      <c r="Y296" s="93"/>
      <c r="Z296" s="807"/>
    </row>
    <row r="297" spans="1:26" ht="15">
      <c r="A297" s="14" t="str">
        <f t="shared" si="36"/>
        <v/>
      </c>
      <c r="C297" s="2" t="s">
        <v>1177</v>
      </c>
      <c r="D297" s="397" t="s">
        <v>1177</v>
      </c>
      <c r="E297" s="394">
        <v>0</v>
      </c>
      <c r="F297" s="167"/>
      <c r="G297" s="427"/>
      <c r="H297" s="512"/>
      <c r="I297" s="431"/>
      <c r="J297" s="431"/>
      <c r="K297" s="431"/>
      <c r="L297" s="431"/>
      <c r="M297" s="474"/>
      <c r="N297" s="632">
        <v>0</v>
      </c>
      <c r="O297" s="242"/>
      <c r="P297" s="48"/>
      <c r="Q297" s="636"/>
      <c r="R297" s="70"/>
      <c r="S297" s="652"/>
      <c r="T297" s="48"/>
      <c r="U297" s="48"/>
      <c r="V297" s="636"/>
      <c r="W297" s="70"/>
      <c r="X297" s="70"/>
      <c r="Y297" s="93"/>
      <c r="Z297" s="807"/>
    </row>
    <row r="298" spans="1:26" ht="15">
      <c r="A298" s="14" t="str">
        <f t="shared" si="36"/>
        <v/>
      </c>
      <c r="C298" s="2" t="s">
        <v>1172</v>
      </c>
      <c r="D298" s="397" t="s">
        <v>1172</v>
      </c>
      <c r="E298" s="394">
        <v>-5796335</v>
      </c>
      <c r="F298" s="167"/>
      <c r="G298" s="427"/>
      <c r="H298" s="512"/>
      <c r="I298" s="431"/>
      <c r="J298" s="431"/>
      <c r="K298" s="431"/>
      <c r="L298" s="431"/>
      <c r="M298" s="474"/>
      <c r="N298" s="632">
        <v>-5796335</v>
      </c>
      <c r="O298" s="242"/>
      <c r="P298" s="48"/>
      <c r="Q298" s="636"/>
      <c r="R298" s="70"/>
      <c r="S298" s="652"/>
      <c r="T298" s="48"/>
      <c r="U298" s="48"/>
      <c r="V298" s="636"/>
      <c r="W298" s="70"/>
      <c r="X298" s="70"/>
      <c r="Y298" s="93"/>
      <c r="Z298" s="807"/>
    </row>
    <row r="299" spans="1:26" ht="15">
      <c r="A299" s="14" t="str">
        <f t="shared" si="36"/>
        <v/>
      </c>
      <c r="C299" s="2" t="s">
        <v>1173</v>
      </c>
      <c r="D299" s="398" t="s">
        <v>1173</v>
      </c>
      <c r="E299" s="400">
        <v>-5201451.5</v>
      </c>
      <c r="F299" s="399" t="s">
        <v>7</v>
      </c>
      <c r="G299" s="459" t="str">
        <f>VLOOKUP(F299,Factors!$B$3:$O$96,14,0)</f>
        <v>SG</v>
      </c>
      <c r="H299" s="513" t="str">
        <f t="shared" ref="H299:H362" si="37">D299</f>
        <v>282SG</v>
      </c>
      <c r="I299" s="432"/>
      <c r="J299" s="432">
        <v>1</v>
      </c>
      <c r="K299" s="453">
        <f>SUMIF(EPIS!$CF$6:$CF$96,'JAM Inputs'!H299,EPIS!$CI$6:$CI$96)</f>
        <v>-514511.53846153844</v>
      </c>
      <c r="L299" s="453">
        <f>K299*J299</f>
        <v>-514511.53846153844</v>
      </c>
      <c r="M299" s="474">
        <f>VLOOKUP(G299,Factors!$B$3:$K$96,7,0)</f>
        <v>0.4315468104876492</v>
      </c>
      <c r="N299" s="637">
        <v>-5201451.5</v>
      </c>
      <c r="O299" s="638">
        <v>-514511.53846153844</v>
      </c>
      <c r="P299" s="639">
        <f>L299</f>
        <v>-514511.53846153844</v>
      </c>
      <c r="Q299" s="640">
        <f t="shared" ref="Q299:Q348" si="38">P299-O299</f>
        <v>0</v>
      </c>
      <c r="R299" s="70"/>
      <c r="S299" s="653">
        <f t="shared" ref="S299" si="39">N299*M299</f>
        <v>-2244669.8047311986</v>
      </c>
      <c r="T299" s="639">
        <f t="shared" ref="T299" si="40">O299*M299</f>
        <v>-222035.81338217037</v>
      </c>
      <c r="U299" s="639">
        <f t="shared" ref="U299" si="41">P299*M299</f>
        <v>-222035.81338217037</v>
      </c>
      <c r="V299" s="654">
        <f t="shared" ref="V299" si="42">Q299*M299</f>
        <v>0</v>
      </c>
      <c r="W299" s="70"/>
      <c r="X299" s="70"/>
      <c r="Y299" s="850">
        <f t="shared" ref="Y299" si="43">E299*M299</f>
        <v>-2244669.8047311986</v>
      </c>
      <c r="Z299" s="607">
        <f t="shared" ref="Z299" si="44">(N299+P299)*M299</f>
        <v>-2466705.6181133687</v>
      </c>
    </row>
    <row r="300" spans="1:26" ht="15">
      <c r="A300" s="14" t="str">
        <f t="shared" si="36"/>
        <v/>
      </c>
      <c r="C300" s="2" t="s">
        <v>1174</v>
      </c>
      <c r="D300" s="397" t="s">
        <v>1174</v>
      </c>
      <c r="E300" s="394">
        <v>13906161</v>
      </c>
      <c r="F300" s="167" t="s">
        <v>38</v>
      </c>
      <c r="G300" s="427" t="str">
        <f>VLOOKUP(F300,Factors!$B$3:$O$96,14,0)</f>
        <v>SO</v>
      </c>
      <c r="H300" s="512" t="str">
        <f t="shared" si="37"/>
        <v>282SO</v>
      </c>
      <c r="I300" s="431"/>
      <c r="J300" s="431">
        <v>1</v>
      </c>
      <c r="K300" s="479">
        <f>SUMIF(EPIS!$CF$6:$CF$96,'JAM Inputs'!H300,EPIS!$CI$6:$CI$96)</f>
        <v>0</v>
      </c>
      <c r="L300" s="479">
        <f t="shared" ref="L300:L362" si="45">K300*J300</f>
        <v>0</v>
      </c>
      <c r="M300" s="474">
        <f>VLOOKUP(G300,Factors!$B$3:$K$96,7,0)</f>
        <v>0.42853606113710269</v>
      </c>
      <c r="N300" s="632">
        <v>13906161</v>
      </c>
      <c r="O300" s="242"/>
      <c r="P300" s="48">
        <f t="shared" ref="P300:P363" si="46">L300</f>
        <v>0</v>
      </c>
      <c r="Q300" s="607">
        <f t="shared" si="38"/>
        <v>0</v>
      </c>
      <c r="R300" s="70"/>
      <c r="S300" s="652"/>
      <c r="T300" s="48"/>
      <c r="U300" s="48"/>
      <c r="V300" s="636"/>
      <c r="W300" s="70"/>
      <c r="X300" s="70"/>
      <c r="Y300" s="93"/>
      <c r="Z300" s="807"/>
    </row>
    <row r="301" spans="1:26" ht="15">
      <c r="A301" s="14" t="str">
        <f t="shared" si="36"/>
        <v/>
      </c>
      <c r="C301" s="2" t="s">
        <v>1178</v>
      </c>
      <c r="D301" s="397" t="s">
        <v>1178</v>
      </c>
      <c r="E301" s="394">
        <v>-128734.5</v>
      </c>
      <c r="F301" s="167" t="s">
        <v>22</v>
      </c>
      <c r="G301" s="427" t="str">
        <f>VLOOKUP(F301,Factors!$B$3:$O$96,14,0)</f>
        <v>CA</v>
      </c>
      <c r="H301" s="512" t="str">
        <f t="shared" si="37"/>
        <v>283CA</v>
      </c>
      <c r="I301" s="431"/>
      <c r="J301" s="431">
        <v>1</v>
      </c>
      <c r="K301" s="479">
        <f>SUMIF(EPIS!$CF$6:$CF$96,'JAM Inputs'!H301,EPIS!$CI$6:$CI$96)</f>
        <v>0</v>
      </c>
      <c r="L301" s="479">
        <f t="shared" si="45"/>
        <v>0</v>
      </c>
      <c r="M301" s="474">
        <f>VLOOKUP(G301,Factors!$B$3:$K$96,7,0)</f>
        <v>0</v>
      </c>
      <c r="N301" s="632">
        <v>-128734.5</v>
      </c>
      <c r="O301" s="242"/>
      <c r="P301" s="48">
        <f t="shared" si="46"/>
        <v>0</v>
      </c>
      <c r="Q301" s="607">
        <f t="shared" si="38"/>
        <v>0</v>
      </c>
      <c r="R301" s="70"/>
      <c r="S301" s="652"/>
      <c r="T301" s="48"/>
      <c r="U301" s="48"/>
      <c r="V301" s="636"/>
      <c r="W301" s="70"/>
      <c r="X301" s="70"/>
      <c r="Y301" s="93"/>
      <c r="Z301" s="807"/>
    </row>
    <row r="302" spans="1:26" ht="15">
      <c r="A302" s="14" t="str">
        <f t="shared" si="36"/>
        <v/>
      </c>
      <c r="C302" s="2" t="s">
        <v>1179</v>
      </c>
      <c r="D302" s="397" t="s">
        <v>1179</v>
      </c>
      <c r="E302" s="394">
        <v>-6573065.5</v>
      </c>
      <c r="F302" s="167" t="s">
        <v>1226</v>
      </c>
      <c r="G302" s="427" t="str">
        <f>VLOOKUP(F302,Factors!$B$3:$O$96,14,0)</f>
        <v>GPS</v>
      </c>
      <c r="H302" s="512" t="str">
        <f t="shared" si="37"/>
        <v>283GPS</v>
      </c>
      <c r="I302" s="431"/>
      <c r="J302" s="431">
        <v>1</v>
      </c>
      <c r="K302" s="479">
        <f>SUMIF(EPIS!$CF$6:$CF$96,'JAM Inputs'!H302,EPIS!$CI$6:$CI$96)</f>
        <v>0</v>
      </c>
      <c r="L302" s="479">
        <f t="shared" si="45"/>
        <v>0</v>
      </c>
      <c r="M302" s="474">
        <f>VLOOKUP(G302,Factors!$B$3:$K$96,7,0)</f>
        <v>0.4285360611371028</v>
      </c>
      <c r="N302" s="632">
        <v>-6573065.5</v>
      </c>
      <c r="O302" s="242"/>
      <c r="P302" s="48">
        <f t="shared" si="46"/>
        <v>0</v>
      </c>
      <c r="Q302" s="607">
        <f t="shared" si="38"/>
        <v>0</v>
      </c>
      <c r="R302" s="70"/>
      <c r="S302" s="652"/>
      <c r="T302" s="48"/>
      <c r="U302" s="48"/>
      <c r="V302" s="636"/>
      <c r="W302" s="70"/>
      <c r="X302" s="70"/>
      <c r="Y302" s="93"/>
      <c r="Z302" s="807"/>
    </row>
    <row r="303" spans="1:26" ht="15">
      <c r="A303" s="14" t="str">
        <f t="shared" si="36"/>
        <v/>
      </c>
      <c r="C303" s="2" t="s">
        <v>1180</v>
      </c>
      <c r="D303" s="397" t="s">
        <v>1180</v>
      </c>
      <c r="E303" s="394">
        <v>-1076635</v>
      </c>
      <c r="F303" s="167" t="s">
        <v>33</v>
      </c>
      <c r="G303" s="427" t="str">
        <f>VLOOKUP(F303,Factors!$B$3:$O$96,14,0)</f>
        <v>ID</v>
      </c>
      <c r="H303" s="512" t="str">
        <f t="shared" si="37"/>
        <v>283ID</v>
      </c>
      <c r="I303" s="431"/>
      <c r="J303" s="431">
        <v>1</v>
      </c>
      <c r="K303" s="479">
        <f>SUMIF(EPIS!$CF$6:$CF$96,'JAM Inputs'!H303,EPIS!$CI$6:$CI$96)</f>
        <v>0</v>
      </c>
      <c r="L303" s="479">
        <f t="shared" si="45"/>
        <v>0</v>
      </c>
      <c r="M303" s="474">
        <f>VLOOKUP(G303,Factors!$B$3:$K$96,7,0)</f>
        <v>0</v>
      </c>
      <c r="N303" s="632">
        <v>-1076635</v>
      </c>
      <c r="O303" s="242"/>
      <c r="P303" s="48">
        <f t="shared" si="46"/>
        <v>0</v>
      </c>
      <c r="Q303" s="607">
        <f t="shared" si="38"/>
        <v>0</v>
      </c>
      <c r="R303" s="70"/>
      <c r="S303" s="652"/>
      <c r="T303" s="48"/>
      <c r="U303" s="48"/>
      <c r="V303" s="636"/>
      <c r="W303" s="70"/>
      <c r="X303" s="70"/>
      <c r="Y303" s="93"/>
      <c r="Z303" s="807"/>
    </row>
    <row r="304" spans="1:26" ht="15">
      <c r="A304" s="14" t="str">
        <f t="shared" si="36"/>
        <v/>
      </c>
      <c r="C304" s="2" t="s">
        <v>1181</v>
      </c>
      <c r="D304" s="397" t="s">
        <v>1181</v>
      </c>
      <c r="E304" s="394">
        <v>867796</v>
      </c>
      <c r="F304" s="167" t="s">
        <v>25</v>
      </c>
      <c r="G304" s="427" t="str">
        <f>VLOOKUP(F304,Factors!$B$3:$O$96,14,0)</f>
        <v>OR</v>
      </c>
      <c r="H304" s="512" t="str">
        <f t="shared" si="37"/>
        <v>283OR</v>
      </c>
      <c r="I304" s="431"/>
      <c r="J304" s="431">
        <v>1</v>
      </c>
      <c r="K304" s="479">
        <f>SUMIF(EPIS!$CF$6:$CF$96,'JAM Inputs'!H304,EPIS!$CI$6:$CI$96)</f>
        <v>0</v>
      </c>
      <c r="L304" s="479">
        <f t="shared" si="45"/>
        <v>0</v>
      </c>
      <c r="M304" s="474">
        <f>VLOOKUP(G304,Factors!$B$3:$K$96,7,0)</f>
        <v>0</v>
      </c>
      <c r="N304" s="632">
        <v>867796</v>
      </c>
      <c r="O304" s="242"/>
      <c r="P304" s="48">
        <f t="shared" si="46"/>
        <v>0</v>
      </c>
      <c r="Q304" s="607">
        <f t="shared" si="38"/>
        <v>0</v>
      </c>
      <c r="R304" s="70"/>
      <c r="S304" s="652"/>
      <c r="T304" s="48"/>
      <c r="U304" s="48"/>
      <c r="V304" s="636"/>
      <c r="W304" s="70"/>
      <c r="X304" s="70"/>
      <c r="Y304" s="93"/>
      <c r="Z304" s="807"/>
    </row>
    <row r="305" spans="1:26" ht="15">
      <c r="A305" s="14" t="str">
        <f t="shared" si="36"/>
        <v/>
      </c>
      <c r="C305" s="2" t="s">
        <v>1182</v>
      </c>
      <c r="D305" s="397" t="s">
        <v>1182</v>
      </c>
      <c r="E305" s="394">
        <v>-33421856.895</v>
      </c>
      <c r="F305" s="167" t="s">
        <v>1227</v>
      </c>
      <c r="G305" s="427" t="str">
        <f>VLOOKUP(F305,Factors!$B$3:$O$96,14,0)</f>
        <v>OTHER</v>
      </c>
      <c r="H305" s="512" t="str">
        <f t="shared" si="37"/>
        <v>283OTHER</v>
      </c>
      <c r="I305" s="431"/>
      <c r="J305" s="431">
        <v>1</v>
      </c>
      <c r="K305" s="479">
        <f>SUMIF(EPIS!$CF$6:$CF$96,'JAM Inputs'!H305,EPIS!$CI$6:$CI$96)</f>
        <v>0</v>
      </c>
      <c r="L305" s="479">
        <f t="shared" si="45"/>
        <v>0</v>
      </c>
      <c r="M305" s="474">
        <f>VLOOKUP(G305,Factors!$B$3:$K$96,7,0)</f>
        <v>0</v>
      </c>
      <c r="N305" s="632">
        <v>-33421856.895</v>
      </c>
      <c r="O305" s="242"/>
      <c r="P305" s="48">
        <f t="shared" si="46"/>
        <v>0</v>
      </c>
      <c r="Q305" s="607">
        <f t="shared" si="38"/>
        <v>0</v>
      </c>
      <c r="R305" s="70"/>
      <c r="S305" s="652"/>
      <c r="T305" s="48"/>
      <c r="U305" s="48"/>
      <c r="V305" s="636"/>
      <c r="W305" s="70"/>
      <c r="X305" s="70"/>
      <c r="Y305" s="93"/>
      <c r="Z305" s="807"/>
    </row>
    <row r="306" spans="1:26" ht="15">
      <c r="A306" s="14" t="str">
        <f t="shared" si="36"/>
        <v/>
      </c>
      <c r="C306" s="2" t="s">
        <v>1183</v>
      </c>
      <c r="D306" s="397" t="s">
        <v>1183</v>
      </c>
      <c r="E306" s="394">
        <v>-9114957.1500000004</v>
      </c>
      <c r="F306" s="167" t="s">
        <v>42</v>
      </c>
      <c r="G306" s="427" t="str">
        <f>VLOOKUP(F306,Factors!$B$3:$O$96,14,0)</f>
        <v>SE</v>
      </c>
      <c r="H306" s="512" t="str">
        <f t="shared" si="37"/>
        <v>283SE</v>
      </c>
      <c r="I306" s="431"/>
      <c r="J306" s="431">
        <v>1</v>
      </c>
      <c r="K306" s="479">
        <f>SUMIF(EPIS!$CF$6:$CF$96,'JAM Inputs'!H306,EPIS!$CI$6:$CI$96)</f>
        <v>0</v>
      </c>
      <c r="L306" s="479">
        <f t="shared" si="45"/>
        <v>0</v>
      </c>
      <c r="M306" s="474">
        <f>VLOOKUP(G306,Factors!$B$3:$K$96,7,0)</f>
        <v>0.429533673391716</v>
      </c>
      <c r="N306" s="632">
        <v>-9114957.1500000004</v>
      </c>
      <c r="O306" s="242"/>
      <c r="P306" s="48">
        <f t="shared" si="46"/>
        <v>0</v>
      </c>
      <c r="Q306" s="607">
        <f t="shared" si="38"/>
        <v>0</v>
      </c>
      <c r="R306" s="70"/>
      <c r="S306" s="652"/>
      <c r="T306" s="48"/>
      <c r="U306" s="48"/>
      <c r="V306" s="636"/>
      <c r="W306" s="70"/>
      <c r="X306" s="70"/>
      <c r="Y306" s="93"/>
      <c r="Z306" s="807"/>
    </row>
    <row r="307" spans="1:26" ht="15">
      <c r="A307" s="14" t="str">
        <f t="shared" si="36"/>
        <v/>
      </c>
      <c r="C307" s="2" t="s">
        <v>1184</v>
      </c>
      <c r="D307" s="397" t="s">
        <v>1184</v>
      </c>
      <c r="E307" s="394">
        <v>-7908723</v>
      </c>
      <c r="F307" s="167" t="s">
        <v>7</v>
      </c>
      <c r="G307" s="427" t="str">
        <f>VLOOKUP(F307,Factors!$B$3:$O$96,14,0)</f>
        <v>SG</v>
      </c>
      <c r="H307" s="512" t="str">
        <f t="shared" si="37"/>
        <v>283SG</v>
      </c>
      <c r="I307" s="431"/>
      <c r="J307" s="431">
        <v>1</v>
      </c>
      <c r="K307" s="479">
        <f>SUMIF(EPIS!$CF$6:$CF$96,'JAM Inputs'!H307,EPIS!$CI$6:$CI$96)</f>
        <v>0</v>
      </c>
      <c r="L307" s="479">
        <f t="shared" si="45"/>
        <v>0</v>
      </c>
      <c r="M307" s="474">
        <f>VLOOKUP(G307,Factors!$B$3:$K$96,7,0)</f>
        <v>0.4315468104876492</v>
      </c>
      <c r="N307" s="632">
        <v>-7908723</v>
      </c>
      <c r="O307" s="242"/>
      <c r="P307" s="48">
        <f t="shared" si="46"/>
        <v>0</v>
      </c>
      <c r="Q307" s="607">
        <f t="shared" si="38"/>
        <v>0</v>
      </c>
      <c r="R307" s="70"/>
      <c r="S307" s="652"/>
      <c r="T307" s="48"/>
      <c r="U307" s="48"/>
      <c r="V307" s="636"/>
      <c r="W307" s="70"/>
      <c r="X307" s="70"/>
      <c r="Y307" s="93"/>
      <c r="Z307" s="807"/>
    </row>
    <row r="308" spans="1:26" ht="15">
      <c r="A308" s="14" t="str">
        <f t="shared" si="36"/>
        <v/>
      </c>
      <c r="C308" s="2" t="s">
        <v>1185</v>
      </c>
      <c r="D308" s="397" t="s">
        <v>1185</v>
      </c>
      <c r="E308" s="394">
        <v>-3017299</v>
      </c>
      <c r="F308" s="167" t="s">
        <v>1241</v>
      </c>
      <c r="G308" s="427" t="str">
        <f>VLOOKUP(F308,Factors!$B$3:$O$96,14,0)</f>
        <v>SGCT</v>
      </c>
      <c r="H308" s="512" t="str">
        <f t="shared" si="37"/>
        <v>283SGCT</v>
      </c>
      <c r="I308" s="431"/>
      <c r="J308" s="431">
        <v>1</v>
      </c>
      <c r="K308" s="479">
        <f>SUMIF(EPIS!$CF$6:$CF$96,'JAM Inputs'!H308,EPIS!$CI$6:$CI$96)</f>
        <v>0</v>
      </c>
      <c r="L308" s="479">
        <f t="shared" si="45"/>
        <v>0</v>
      </c>
      <c r="M308" s="474">
        <f>VLOOKUP(G308,Factors!$B$3:$K$96,7,0)</f>
        <v>0.43300478842873452</v>
      </c>
      <c r="N308" s="632">
        <v>-3017299</v>
      </c>
      <c r="O308" s="242"/>
      <c r="P308" s="48">
        <f t="shared" si="46"/>
        <v>0</v>
      </c>
      <c r="Q308" s="607">
        <f t="shared" si="38"/>
        <v>0</v>
      </c>
      <c r="R308" s="70"/>
      <c r="S308" s="652"/>
      <c r="T308" s="48"/>
      <c r="U308" s="48"/>
      <c r="V308" s="636"/>
      <c r="W308" s="70"/>
      <c r="X308" s="70"/>
      <c r="Y308" s="93"/>
      <c r="Z308" s="807"/>
    </row>
    <row r="309" spans="1:26" ht="15">
      <c r="A309" s="14" t="str">
        <f t="shared" si="36"/>
        <v/>
      </c>
      <c r="C309" s="2" t="s">
        <v>1186</v>
      </c>
      <c r="D309" s="397" t="s">
        <v>1186</v>
      </c>
      <c r="E309" s="394">
        <v>-4786534</v>
      </c>
      <c r="F309" s="167" t="s">
        <v>1242</v>
      </c>
      <c r="G309" s="427" t="str">
        <f>VLOOKUP(F309,Factors!$B$3:$O$96,14,0)</f>
        <v>SNP</v>
      </c>
      <c r="H309" s="512" t="str">
        <f t="shared" si="37"/>
        <v>283SNP</v>
      </c>
      <c r="I309" s="431"/>
      <c r="J309" s="431">
        <v>1</v>
      </c>
      <c r="K309" s="479">
        <f>SUMIF(EPIS!$CF$6:$CF$96,'JAM Inputs'!H309,EPIS!$CI$6:$CI$96)</f>
        <v>0</v>
      </c>
      <c r="L309" s="479">
        <f t="shared" si="45"/>
        <v>0</v>
      </c>
      <c r="M309" s="474">
        <f>VLOOKUP(G309,Factors!$B$3:$K$96,7,0)</f>
        <v>0.44099472443823223</v>
      </c>
      <c r="N309" s="632">
        <v>-4786534</v>
      </c>
      <c r="O309" s="242"/>
      <c r="P309" s="48">
        <f t="shared" si="46"/>
        <v>0</v>
      </c>
      <c r="Q309" s="607">
        <f t="shared" si="38"/>
        <v>0</v>
      </c>
      <c r="R309" s="70"/>
      <c r="S309" s="652"/>
      <c r="T309" s="48"/>
      <c r="U309" s="48"/>
      <c r="V309" s="636"/>
      <c r="W309" s="70"/>
      <c r="X309" s="70"/>
      <c r="Y309" s="93"/>
      <c r="Z309" s="807"/>
    </row>
    <row r="310" spans="1:26" ht="15">
      <c r="A310" s="14" t="str">
        <f t="shared" si="36"/>
        <v/>
      </c>
      <c r="C310" s="2" t="s">
        <v>1187</v>
      </c>
      <c r="D310" s="397" t="s">
        <v>1187</v>
      </c>
      <c r="E310" s="394">
        <v>-9446373.5</v>
      </c>
      <c r="F310" s="167" t="s">
        <v>38</v>
      </c>
      <c r="G310" s="427" t="str">
        <f>VLOOKUP(F310,Factors!$B$3:$O$96,14,0)</f>
        <v>SO</v>
      </c>
      <c r="H310" s="512" t="str">
        <f t="shared" si="37"/>
        <v>283SO</v>
      </c>
      <c r="I310" s="431"/>
      <c r="J310" s="431">
        <v>1</v>
      </c>
      <c r="K310" s="479">
        <f>SUMIF(EPIS!$CF$6:$CF$96,'JAM Inputs'!H310,EPIS!$CI$6:$CI$96)</f>
        <v>0</v>
      </c>
      <c r="L310" s="479">
        <f t="shared" si="45"/>
        <v>0</v>
      </c>
      <c r="M310" s="474">
        <f>VLOOKUP(G310,Factors!$B$3:$K$96,7,0)</f>
        <v>0.42853606113710269</v>
      </c>
      <c r="N310" s="632">
        <v>-9446373.5</v>
      </c>
      <c r="O310" s="242"/>
      <c r="P310" s="48">
        <f t="shared" si="46"/>
        <v>0</v>
      </c>
      <c r="Q310" s="607">
        <f t="shared" si="38"/>
        <v>0</v>
      </c>
      <c r="R310" s="70"/>
      <c r="S310" s="652"/>
      <c r="T310" s="48"/>
      <c r="U310" s="48"/>
      <c r="V310" s="636"/>
      <c r="W310" s="70"/>
      <c r="X310" s="70"/>
      <c r="Y310" s="93"/>
      <c r="Z310" s="807"/>
    </row>
    <row r="311" spans="1:26" ht="15">
      <c r="A311" s="14" t="str">
        <f t="shared" si="36"/>
        <v/>
      </c>
      <c r="C311" s="2" t="s">
        <v>1188</v>
      </c>
      <c r="D311" s="397" t="s">
        <v>1188</v>
      </c>
      <c r="E311" s="394">
        <v>269150.5</v>
      </c>
      <c r="F311" s="167" t="s">
        <v>31</v>
      </c>
      <c r="G311" s="427" t="str">
        <f>VLOOKUP(F311,Factors!$B$3:$O$96,14,0)</f>
        <v>UT</v>
      </c>
      <c r="H311" s="512" t="str">
        <f t="shared" si="37"/>
        <v>283UT</v>
      </c>
      <c r="I311" s="431"/>
      <c r="J311" s="431">
        <v>1</v>
      </c>
      <c r="K311" s="479">
        <f>SUMIF(EPIS!$CF$6:$CF$96,'JAM Inputs'!H311,EPIS!$CI$6:$CI$96)</f>
        <v>0</v>
      </c>
      <c r="L311" s="479">
        <f t="shared" si="45"/>
        <v>0</v>
      </c>
      <c r="M311" s="474">
        <f>VLOOKUP(G311,Factors!$B$3:$K$96,7,0)</f>
        <v>1</v>
      </c>
      <c r="N311" s="632">
        <v>269150.5</v>
      </c>
      <c r="O311" s="242"/>
      <c r="P311" s="48">
        <f t="shared" si="46"/>
        <v>0</v>
      </c>
      <c r="Q311" s="607">
        <f t="shared" si="38"/>
        <v>0</v>
      </c>
      <c r="R311" s="70"/>
      <c r="S311" s="652"/>
      <c r="T311" s="48"/>
      <c r="U311" s="48"/>
      <c r="V311" s="636"/>
      <c r="W311" s="70"/>
      <c r="X311" s="70"/>
      <c r="Y311" s="93"/>
      <c r="Z311" s="807"/>
    </row>
    <row r="312" spans="1:26" ht="15">
      <c r="A312" s="14" t="str">
        <f t="shared" si="36"/>
        <v/>
      </c>
      <c r="C312" s="2" t="s">
        <v>1189</v>
      </c>
      <c r="D312" s="397" t="s">
        <v>1189</v>
      </c>
      <c r="E312" s="394">
        <v>-6813831.3049999997</v>
      </c>
      <c r="F312" s="167" t="s">
        <v>27</v>
      </c>
      <c r="G312" s="427" t="str">
        <f>VLOOKUP(F312,Factors!$B$3:$O$96,14,0)</f>
        <v>WA</v>
      </c>
      <c r="H312" s="512" t="str">
        <f t="shared" si="37"/>
        <v>283WA</v>
      </c>
      <c r="I312" s="431"/>
      <c r="J312" s="431">
        <v>1</v>
      </c>
      <c r="K312" s="479">
        <f>SUMIF(EPIS!$CF$6:$CF$96,'JAM Inputs'!H312,EPIS!$CI$6:$CI$96)</f>
        <v>0</v>
      </c>
      <c r="L312" s="479">
        <f t="shared" si="45"/>
        <v>0</v>
      </c>
      <c r="M312" s="474">
        <f>VLOOKUP(G312,Factors!$B$3:$K$96,7,0)</f>
        <v>0</v>
      </c>
      <c r="N312" s="632">
        <v>-6813831.3049999997</v>
      </c>
      <c r="O312" s="242"/>
      <c r="P312" s="48">
        <f t="shared" si="46"/>
        <v>0</v>
      </c>
      <c r="Q312" s="607">
        <f t="shared" si="38"/>
        <v>0</v>
      </c>
      <c r="R312" s="70"/>
      <c r="S312" s="652"/>
      <c r="T312" s="48"/>
      <c r="U312" s="48"/>
      <c r="V312" s="636"/>
      <c r="W312" s="70"/>
      <c r="X312" s="70"/>
      <c r="Y312" s="93"/>
      <c r="Z312" s="807"/>
    </row>
    <row r="313" spans="1:26" ht="15">
      <c r="A313" s="14" t="str">
        <f t="shared" si="36"/>
        <v/>
      </c>
      <c r="C313" s="2" t="s">
        <v>1190</v>
      </c>
      <c r="D313" s="397" t="s">
        <v>1190</v>
      </c>
      <c r="E313" s="394">
        <v>-491573.5</v>
      </c>
      <c r="F313" s="167" t="s">
        <v>29</v>
      </c>
      <c r="G313" s="427" t="str">
        <f>VLOOKUP(F313,Factors!$B$3:$O$96,14,0)</f>
        <v>WYP</v>
      </c>
      <c r="H313" s="512" t="str">
        <f t="shared" si="37"/>
        <v>283WYP</v>
      </c>
      <c r="I313" s="431"/>
      <c r="J313" s="431">
        <v>1</v>
      </c>
      <c r="K313" s="479">
        <f>SUMIF(EPIS!$CF$6:$CF$96,'JAM Inputs'!H313,EPIS!$CI$6:$CI$96)</f>
        <v>0</v>
      </c>
      <c r="L313" s="479">
        <f t="shared" si="45"/>
        <v>0</v>
      </c>
      <c r="M313" s="474">
        <f>VLOOKUP(G313,Factors!$B$3:$K$96,7,0)</f>
        <v>0</v>
      </c>
      <c r="N313" s="632">
        <v>-491573.5</v>
      </c>
      <c r="O313" s="242"/>
      <c r="P313" s="48">
        <f t="shared" si="46"/>
        <v>0</v>
      </c>
      <c r="Q313" s="607">
        <f t="shared" si="38"/>
        <v>0</v>
      </c>
      <c r="R313" s="70"/>
      <c r="S313" s="652"/>
      <c r="T313" s="48"/>
      <c r="U313" s="48"/>
      <c r="V313" s="636"/>
      <c r="W313" s="70"/>
      <c r="X313" s="70"/>
      <c r="Y313" s="93"/>
      <c r="Z313" s="807"/>
    </row>
    <row r="314" spans="1:26" ht="15">
      <c r="A314" s="14" t="str">
        <f t="shared" si="36"/>
        <v/>
      </c>
      <c r="C314" s="2" t="s">
        <v>1191</v>
      </c>
      <c r="D314" s="397" t="s">
        <v>1191</v>
      </c>
      <c r="E314" s="394">
        <v>277748</v>
      </c>
      <c r="F314" s="167" t="s">
        <v>35</v>
      </c>
      <c r="G314" s="427" t="str">
        <f>VLOOKUP(F314,Factors!$B$3:$O$96,14,0)</f>
        <v>WYU</v>
      </c>
      <c r="H314" s="512" t="str">
        <f t="shared" si="37"/>
        <v>283WYU</v>
      </c>
      <c r="I314" s="431"/>
      <c r="J314" s="431">
        <v>1</v>
      </c>
      <c r="K314" s="479">
        <f>SUMIF(EPIS!$CF$6:$CF$96,'JAM Inputs'!H314,EPIS!$CI$6:$CI$96)</f>
        <v>0</v>
      </c>
      <c r="L314" s="479">
        <f t="shared" si="45"/>
        <v>0</v>
      </c>
      <c r="M314" s="474">
        <f>VLOOKUP(G314,Factors!$B$3:$K$96,7,0)</f>
        <v>0</v>
      </c>
      <c r="N314" s="632">
        <v>277748</v>
      </c>
      <c r="O314" s="242"/>
      <c r="P314" s="48">
        <f t="shared" si="46"/>
        <v>0</v>
      </c>
      <c r="Q314" s="607">
        <f t="shared" si="38"/>
        <v>0</v>
      </c>
      <c r="R314" s="70"/>
      <c r="S314" s="652"/>
      <c r="T314" s="48"/>
      <c r="U314" s="48"/>
      <c r="V314" s="636"/>
      <c r="W314" s="70"/>
      <c r="X314" s="70"/>
      <c r="Y314" s="93"/>
      <c r="Z314" s="807"/>
    </row>
    <row r="315" spans="1:26" ht="15">
      <c r="A315" s="14" t="str">
        <f t="shared" si="36"/>
        <v/>
      </c>
      <c r="C315" s="2" t="s">
        <v>733</v>
      </c>
      <c r="D315" s="398" t="s">
        <v>733</v>
      </c>
      <c r="E315" s="400">
        <v>600993.05000000005</v>
      </c>
      <c r="F315" s="399" t="s">
        <v>5</v>
      </c>
      <c r="G315" s="459" t="str">
        <f>VLOOKUP(F315,Factors!$B$3:$O$96,14,0)</f>
        <v>SG</v>
      </c>
      <c r="H315" s="513" t="str">
        <f t="shared" si="37"/>
        <v>302DGU</v>
      </c>
      <c r="I315" s="432"/>
      <c r="J315" s="432">
        <v>1</v>
      </c>
      <c r="K315" s="453">
        <f>SUMIF(EPIS!$CF$6:$CF$96,'JAM Inputs'!H315,EPIS!$CI$6:$CI$96)</f>
        <v>-9243.9394741940778</v>
      </c>
      <c r="L315" s="453">
        <f t="shared" si="45"/>
        <v>-9243.9394741940778</v>
      </c>
      <c r="M315" s="474">
        <f>VLOOKUP(G315,Factors!$B$3:$K$96,7,0)</f>
        <v>0.4315468104876492</v>
      </c>
      <c r="N315" s="637">
        <v>600993.05000000005</v>
      </c>
      <c r="O315" s="641">
        <v>-20531.97752811329</v>
      </c>
      <c r="P315" s="639">
        <f t="shared" si="46"/>
        <v>-9243.9394741940778</v>
      </c>
      <c r="Q315" s="640">
        <f t="shared" si="38"/>
        <v>11288.038053919212</v>
      </c>
      <c r="R315" s="70"/>
      <c r="S315" s="653">
        <f t="shared" ref="S315:S348" si="47">N315*M315</f>
        <v>259356.6338527443</v>
      </c>
      <c r="T315" s="639">
        <f t="shared" ref="T315:T348" si="48">O315*M315</f>
        <v>-8860.5094152613783</v>
      </c>
      <c r="U315" s="639">
        <f t="shared" ref="U315:U348" si="49">P315*M315</f>
        <v>-3989.1925964293314</v>
      </c>
      <c r="V315" s="654">
        <f t="shared" ref="V315:V348" si="50">Q315*M315</f>
        <v>4871.3168188320469</v>
      </c>
      <c r="W315" s="70"/>
      <c r="X315" s="70"/>
      <c r="Y315" s="850">
        <f t="shared" ref="Y315:Y378" si="51">E315*M315</f>
        <v>259356.6338527443</v>
      </c>
      <c r="Z315" s="607">
        <f t="shared" ref="Z315:Z378" si="52">(N315+P315)*M315</f>
        <v>255367.44125631498</v>
      </c>
    </row>
    <row r="316" spans="1:26" ht="15">
      <c r="A316" s="14" t="str">
        <f t="shared" si="36"/>
        <v/>
      </c>
      <c r="C316" s="2" t="s">
        <v>390</v>
      </c>
      <c r="D316" s="398" t="s">
        <v>390</v>
      </c>
      <c r="E316" s="400">
        <v>1000000</v>
      </c>
      <c r="F316" s="399" t="s">
        <v>33</v>
      </c>
      <c r="G316" s="459" t="str">
        <f>VLOOKUP(F316,Factors!$B$3:$O$96,14,0)</f>
        <v>ID</v>
      </c>
      <c r="H316" s="513" t="str">
        <f t="shared" si="37"/>
        <v>302ID</v>
      </c>
      <c r="I316" s="432"/>
      <c r="J316" s="432">
        <v>1</v>
      </c>
      <c r="K316" s="453">
        <f>SUMIF(EPIS!$CF$6:$CF$96,'JAM Inputs'!H316,EPIS!$CI$6:$CI$96)</f>
        <v>0</v>
      </c>
      <c r="L316" s="453">
        <f t="shared" si="45"/>
        <v>0</v>
      </c>
      <c r="M316" s="474">
        <f>VLOOKUP(G316,Factors!$B$3:$K$96,7,0)</f>
        <v>0</v>
      </c>
      <c r="N316" s="637">
        <v>1000000</v>
      </c>
      <c r="O316" s="641"/>
      <c r="P316" s="639">
        <f t="shared" si="46"/>
        <v>0</v>
      </c>
      <c r="Q316" s="640">
        <f t="shared" si="38"/>
        <v>0</v>
      </c>
      <c r="R316" s="70"/>
      <c r="S316" s="653">
        <f t="shared" si="47"/>
        <v>0</v>
      </c>
      <c r="T316" s="639">
        <f t="shared" si="48"/>
        <v>0</v>
      </c>
      <c r="U316" s="639">
        <f t="shared" si="49"/>
        <v>0</v>
      </c>
      <c r="V316" s="654">
        <f t="shared" si="50"/>
        <v>0</v>
      </c>
      <c r="W316" s="70"/>
      <c r="X316" s="70"/>
      <c r="Y316" s="850">
        <f t="shared" si="51"/>
        <v>0</v>
      </c>
      <c r="Z316" s="607">
        <f t="shared" si="52"/>
        <v>0</v>
      </c>
    </row>
    <row r="317" spans="1:26" ht="15">
      <c r="A317" s="14" t="str">
        <f t="shared" si="36"/>
        <v/>
      </c>
      <c r="C317" s="2" t="s">
        <v>391</v>
      </c>
      <c r="D317" s="398" t="s">
        <v>391</v>
      </c>
      <c r="E317" s="400">
        <v>9834982.5449999999</v>
      </c>
      <c r="F317" s="399" t="s">
        <v>7</v>
      </c>
      <c r="G317" s="459" t="str">
        <f>VLOOKUP(F317,Factors!$B$3:$O$96,14,0)</f>
        <v>SG</v>
      </c>
      <c r="H317" s="513" t="str">
        <f t="shared" si="37"/>
        <v>302SG</v>
      </c>
      <c r="I317" s="432"/>
      <c r="J317" s="432">
        <v>1</v>
      </c>
      <c r="K317" s="453">
        <f>SUMIF(EPIS!$CF$6:$CF$96,'JAM Inputs'!H317,EPIS!$CI$6:$CI$96)</f>
        <v>12023147.614918321</v>
      </c>
      <c r="L317" s="453">
        <f t="shared" si="45"/>
        <v>12023147.614918321</v>
      </c>
      <c r="M317" s="474">
        <f>VLOOKUP(G317,Factors!$B$3:$K$96,7,0)</f>
        <v>0.4315468104876492</v>
      </c>
      <c r="N317" s="637">
        <v>9834982.5449999999</v>
      </c>
      <c r="O317" s="641">
        <v>7109051.4893176556</v>
      </c>
      <c r="P317" s="639">
        <f t="shared" si="46"/>
        <v>12023147.614918321</v>
      </c>
      <c r="Q317" s="640">
        <f t="shared" si="38"/>
        <v>4914096.1256006658</v>
      </c>
      <c r="R317" s="70"/>
      <c r="S317" s="653">
        <f t="shared" si="47"/>
        <v>4244255.3484964529</v>
      </c>
      <c r="T317" s="639">
        <f t="shared" si="48"/>
        <v>3067888.4958075066</v>
      </c>
      <c r="U317" s="639">
        <f t="shared" si="49"/>
        <v>5188551.005240188</v>
      </c>
      <c r="V317" s="654">
        <f t="shared" si="50"/>
        <v>2120662.5094326818</v>
      </c>
      <c r="W317" s="70"/>
      <c r="X317" s="70"/>
      <c r="Y317" s="850">
        <f t="shared" si="51"/>
        <v>4244255.3484964529</v>
      </c>
      <c r="Z317" s="607">
        <f t="shared" si="52"/>
        <v>9432806.3537366427</v>
      </c>
    </row>
    <row r="318" spans="1:26" ht="15">
      <c r="A318" s="14" t="str">
        <f t="shared" si="36"/>
        <v/>
      </c>
      <c r="C318" s="2" t="s">
        <v>392</v>
      </c>
      <c r="D318" s="398" t="s">
        <v>392</v>
      </c>
      <c r="E318" s="400">
        <v>136566349.065</v>
      </c>
      <c r="F318" s="399" t="s">
        <v>14</v>
      </c>
      <c r="G318" s="459" t="str">
        <f>VLOOKUP(F318,Factors!$B$3:$O$96,14,0)</f>
        <v>SG</v>
      </c>
      <c r="H318" s="513" t="str">
        <f t="shared" si="37"/>
        <v>302SG-P</v>
      </c>
      <c r="I318" s="432"/>
      <c r="J318" s="432">
        <v>1</v>
      </c>
      <c r="K318" s="453">
        <f>SUMIF(EPIS!$CF$6:$CF$96,'JAM Inputs'!H318,EPIS!$CI$6:$CI$96)</f>
        <v>-1739462.4264926761</v>
      </c>
      <c r="L318" s="453">
        <f t="shared" si="45"/>
        <v>-1739462.4264926761</v>
      </c>
      <c r="M318" s="474">
        <f>VLOOKUP(G318,Factors!$B$3:$K$96,7,0)</f>
        <v>0.4315468104876492</v>
      </c>
      <c r="N318" s="637">
        <v>136566349.065</v>
      </c>
      <c r="O318" s="641">
        <v>-3859830.2577290237</v>
      </c>
      <c r="P318" s="639">
        <f t="shared" si="46"/>
        <v>-1739462.4264926761</v>
      </c>
      <c r="Q318" s="640">
        <f t="shared" si="38"/>
        <v>2120367.8312363476</v>
      </c>
      <c r="R318" s="70"/>
      <c r="S318" s="653">
        <f t="shared" si="47"/>
        <v>58934772.358943701</v>
      </c>
      <c r="T318" s="639">
        <f t="shared" si="48"/>
        <v>-1665697.4367466811</v>
      </c>
      <c r="U318" s="639">
        <f t="shared" si="49"/>
        <v>-750659.46211602131</v>
      </c>
      <c r="V318" s="654">
        <f t="shared" si="50"/>
        <v>915037.9746306598</v>
      </c>
      <c r="W318" s="70"/>
      <c r="X318" s="70"/>
      <c r="Y318" s="850">
        <f t="shared" si="51"/>
        <v>58934772.358943701</v>
      </c>
      <c r="Z318" s="607">
        <f t="shared" si="52"/>
        <v>58184112.896827675</v>
      </c>
    </row>
    <row r="319" spans="1:26" ht="15">
      <c r="A319" s="14" t="str">
        <f t="shared" si="36"/>
        <v/>
      </c>
      <c r="C319" s="2" t="s">
        <v>393</v>
      </c>
      <c r="D319" s="398" t="s">
        <v>393</v>
      </c>
      <c r="E319" s="400">
        <v>9215052.2850000001</v>
      </c>
      <c r="F319" s="399" t="s">
        <v>15</v>
      </c>
      <c r="G319" s="459" t="str">
        <f>VLOOKUP(F319,Factors!$B$3:$O$96,14,0)</f>
        <v>SG</v>
      </c>
      <c r="H319" s="513" t="str">
        <f t="shared" si="37"/>
        <v>302SG-U</v>
      </c>
      <c r="I319" s="432"/>
      <c r="J319" s="432">
        <v>1</v>
      </c>
      <c r="K319" s="453">
        <f>SUMIF(EPIS!$CF$6:$CF$96,'JAM Inputs'!H319,EPIS!$CI$6:$CI$96)</f>
        <v>-90815.502948377281</v>
      </c>
      <c r="L319" s="453">
        <f t="shared" si="45"/>
        <v>-90815.502948377281</v>
      </c>
      <c r="M319" s="474">
        <f>VLOOKUP(G319,Factors!$B$3:$K$96,7,0)</f>
        <v>0.4315468104876492</v>
      </c>
      <c r="N319" s="637">
        <v>9215052.2850000001</v>
      </c>
      <c r="O319" s="641">
        <v>-155783.53523384035</v>
      </c>
      <c r="P319" s="639">
        <f t="shared" si="46"/>
        <v>-90815.502948377281</v>
      </c>
      <c r="Q319" s="640">
        <f t="shared" si="38"/>
        <v>64968.032285463065</v>
      </c>
      <c r="R319" s="70"/>
      <c r="S319" s="653">
        <f t="shared" si="47"/>
        <v>3976726.4220686737</v>
      </c>
      <c r="T319" s="639">
        <f t="shared" si="48"/>
        <v>-67227.88775665412</v>
      </c>
      <c r="U319" s="639">
        <f t="shared" si="49"/>
        <v>-39191.140640203921</v>
      </c>
      <c r="V319" s="654">
        <f t="shared" si="50"/>
        <v>28036.747116450206</v>
      </c>
      <c r="W319" s="70"/>
      <c r="X319" s="70"/>
      <c r="Y319" s="850">
        <f t="shared" si="51"/>
        <v>3976726.4220686737</v>
      </c>
      <c r="Z319" s="607">
        <f t="shared" si="52"/>
        <v>3937535.2814284698</v>
      </c>
    </row>
    <row r="320" spans="1:26" ht="15">
      <c r="A320" s="14" t="str">
        <f t="shared" si="36"/>
        <v/>
      </c>
      <c r="C320" s="2" t="s">
        <v>394</v>
      </c>
      <c r="D320" s="398" t="s">
        <v>394</v>
      </c>
      <c r="E320" s="400">
        <v>168900.86</v>
      </c>
      <c r="F320" s="399" t="s">
        <v>22</v>
      </c>
      <c r="G320" s="459" t="str">
        <f>VLOOKUP(F320,Factors!$B$3:$O$96,14,0)</f>
        <v>CA</v>
      </c>
      <c r="H320" s="513" t="str">
        <f t="shared" si="37"/>
        <v>303CA</v>
      </c>
      <c r="I320" s="432"/>
      <c r="J320" s="432">
        <v>1</v>
      </c>
      <c r="K320" s="453">
        <f>SUMIF(EPIS!$CF$6:$CF$96,'JAM Inputs'!H320,EPIS!$CI$6:$CI$96)</f>
        <v>47505.649999999994</v>
      </c>
      <c r="L320" s="453">
        <f t="shared" si="45"/>
        <v>47505.649999999994</v>
      </c>
      <c r="M320" s="474">
        <f>VLOOKUP(G320,Factors!$B$3:$K$96,7,0)</f>
        <v>0</v>
      </c>
      <c r="N320" s="637">
        <v>168900.86</v>
      </c>
      <c r="O320" s="641">
        <v>47505.649999999994</v>
      </c>
      <c r="P320" s="639">
        <f t="shared" si="46"/>
        <v>47505.649999999994</v>
      </c>
      <c r="Q320" s="640">
        <f t="shared" si="38"/>
        <v>0</v>
      </c>
      <c r="R320" s="70"/>
      <c r="S320" s="653">
        <f t="shared" si="47"/>
        <v>0</v>
      </c>
      <c r="T320" s="639">
        <f t="shared" si="48"/>
        <v>0</v>
      </c>
      <c r="U320" s="639">
        <f t="shared" si="49"/>
        <v>0</v>
      </c>
      <c r="V320" s="654">
        <f t="shared" si="50"/>
        <v>0</v>
      </c>
      <c r="W320" s="70"/>
      <c r="X320" s="70"/>
      <c r="Y320" s="850">
        <f t="shared" si="51"/>
        <v>0</v>
      </c>
      <c r="Z320" s="607">
        <f t="shared" si="52"/>
        <v>0</v>
      </c>
    </row>
    <row r="321" spans="1:26" ht="15">
      <c r="A321" s="14" t="str">
        <f t="shared" si="36"/>
        <v/>
      </c>
      <c r="C321" s="2" t="s">
        <v>395</v>
      </c>
      <c r="D321" s="398" t="s">
        <v>395</v>
      </c>
      <c r="E321" s="400">
        <v>120301314.145</v>
      </c>
      <c r="F321" s="399" t="s">
        <v>40</v>
      </c>
      <c r="G321" s="459" t="str">
        <f>VLOOKUP(F321,Factors!$B$3:$O$96,14,0)</f>
        <v>CN</v>
      </c>
      <c r="H321" s="513" t="str">
        <f t="shared" si="37"/>
        <v>303CN</v>
      </c>
      <c r="I321" s="432"/>
      <c r="J321" s="432">
        <v>1</v>
      </c>
      <c r="K321" s="453">
        <f>SUMIF(EPIS!$CF$6:$CF$96,'JAM Inputs'!H321,EPIS!$CI$6:$CI$96)</f>
        <v>2018207.6750221997</v>
      </c>
      <c r="L321" s="453">
        <f t="shared" si="45"/>
        <v>2018207.6750221997</v>
      </c>
      <c r="M321" s="474">
        <f>VLOOKUP(G321,Factors!$B$3:$K$96,7,0)</f>
        <v>0.49892765457990973</v>
      </c>
      <c r="N321" s="637">
        <v>120301314.145</v>
      </c>
      <c r="O321" s="641">
        <v>416950.09938086569</v>
      </c>
      <c r="P321" s="639">
        <f t="shared" si="46"/>
        <v>2018207.6750221997</v>
      </c>
      <c r="Q321" s="640">
        <f t="shared" si="38"/>
        <v>1601257.5756413341</v>
      </c>
      <c r="R321" s="70"/>
      <c r="S321" s="653">
        <f t="shared" si="47"/>
        <v>60021652.509245768</v>
      </c>
      <c r="T321" s="639">
        <f t="shared" si="48"/>
        <v>208027.93516095559</v>
      </c>
      <c r="U321" s="639">
        <f t="shared" si="49"/>
        <v>1006939.6217539988</v>
      </c>
      <c r="V321" s="654">
        <f t="shared" si="50"/>
        <v>798911.68659304315</v>
      </c>
      <c r="W321" s="70"/>
      <c r="X321" s="70"/>
      <c r="Y321" s="850">
        <f t="shared" si="51"/>
        <v>60021652.509245768</v>
      </c>
      <c r="Z321" s="607">
        <f t="shared" si="52"/>
        <v>61028592.130999766</v>
      </c>
    </row>
    <row r="322" spans="1:26" ht="15">
      <c r="A322" s="14" t="str">
        <f t="shared" si="36"/>
        <v/>
      </c>
      <c r="C322" s="2" t="s">
        <v>396</v>
      </c>
      <c r="D322" s="398" t="s">
        <v>396</v>
      </c>
      <c r="E322" s="400">
        <v>426061.89500000002</v>
      </c>
      <c r="F322" s="399" t="s">
        <v>33</v>
      </c>
      <c r="G322" s="459" t="str">
        <f>VLOOKUP(F322,Factors!$B$3:$O$96,14,0)</f>
        <v>ID</v>
      </c>
      <c r="H322" s="513" t="str">
        <f t="shared" si="37"/>
        <v>303ID</v>
      </c>
      <c r="I322" s="432"/>
      <c r="J322" s="432">
        <v>1</v>
      </c>
      <c r="K322" s="453">
        <f>SUMIF(EPIS!$CF$6:$CF$96,'JAM Inputs'!H322,EPIS!$CI$6:$CI$96)</f>
        <v>-474.69500000053085</v>
      </c>
      <c r="L322" s="453">
        <f t="shared" si="45"/>
        <v>-474.69500000053085</v>
      </c>
      <c r="M322" s="474">
        <f>VLOOKUP(G322,Factors!$B$3:$K$96,7,0)</f>
        <v>0</v>
      </c>
      <c r="N322" s="637">
        <v>426061.89500000002</v>
      </c>
      <c r="O322" s="641">
        <v>1530.8749999997672</v>
      </c>
      <c r="P322" s="639">
        <f t="shared" si="46"/>
        <v>-474.69500000053085</v>
      </c>
      <c r="Q322" s="640">
        <f t="shared" si="38"/>
        <v>-2005.570000000298</v>
      </c>
      <c r="R322" s="70"/>
      <c r="S322" s="653">
        <f t="shared" si="47"/>
        <v>0</v>
      </c>
      <c r="T322" s="639">
        <f t="shared" si="48"/>
        <v>0</v>
      </c>
      <c r="U322" s="639">
        <f t="shared" si="49"/>
        <v>0</v>
      </c>
      <c r="V322" s="654">
        <f t="shared" si="50"/>
        <v>0</v>
      </c>
      <c r="W322" s="70"/>
      <c r="X322" s="70"/>
      <c r="Y322" s="850">
        <f t="shared" si="51"/>
        <v>0</v>
      </c>
      <c r="Z322" s="607">
        <f t="shared" si="52"/>
        <v>0</v>
      </c>
    </row>
    <row r="323" spans="1:26" ht="15">
      <c r="A323" s="14" t="str">
        <f t="shared" si="36"/>
        <v/>
      </c>
      <c r="C323" s="2" t="s">
        <v>397</v>
      </c>
      <c r="D323" s="398" t="s">
        <v>397</v>
      </c>
      <c r="E323" s="400">
        <v>1770381.04</v>
      </c>
      <c r="F323" s="399" t="s">
        <v>25</v>
      </c>
      <c r="G323" s="459" t="str">
        <f>VLOOKUP(F323,Factors!$B$3:$O$96,14,0)</f>
        <v>OR</v>
      </c>
      <c r="H323" s="513" t="str">
        <f t="shared" si="37"/>
        <v>303OR</v>
      </c>
      <c r="I323" s="432"/>
      <c r="J323" s="432">
        <v>1</v>
      </c>
      <c r="K323" s="453">
        <f>SUMIF(EPIS!$CF$6:$CF$96,'JAM Inputs'!H323,EPIS!$CI$6:$CI$96)</f>
        <v>82251.31425435259</v>
      </c>
      <c r="L323" s="453">
        <f t="shared" si="45"/>
        <v>82251.31425435259</v>
      </c>
      <c r="M323" s="474">
        <f>VLOOKUP(G323,Factors!$B$3:$K$96,7,0)</f>
        <v>0</v>
      </c>
      <c r="N323" s="637">
        <v>1770381.04</v>
      </c>
      <c r="O323" s="641">
        <v>-414452.88702236814</v>
      </c>
      <c r="P323" s="639">
        <f t="shared" si="46"/>
        <v>82251.31425435259</v>
      </c>
      <c r="Q323" s="640">
        <f t="shared" si="38"/>
        <v>496704.20127672073</v>
      </c>
      <c r="R323" s="70"/>
      <c r="S323" s="653">
        <f t="shared" si="47"/>
        <v>0</v>
      </c>
      <c r="T323" s="639">
        <f t="shared" si="48"/>
        <v>0</v>
      </c>
      <c r="U323" s="639">
        <f t="shared" si="49"/>
        <v>0</v>
      </c>
      <c r="V323" s="654">
        <f t="shared" si="50"/>
        <v>0</v>
      </c>
      <c r="W323" s="70"/>
      <c r="X323" s="70"/>
      <c r="Y323" s="850">
        <f t="shared" si="51"/>
        <v>0</v>
      </c>
      <c r="Z323" s="607">
        <f t="shared" si="52"/>
        <v>0</v>
      </c>
    </row>
    <row r="324" spans="1:26" ht="15">
      <c r="A324" s="14" t="str">
        <f t="shared" si="36"/>
        <v/>
      </c>
      <c r="C324" s="2" t="s">
        <v>398</v>
      </c>
      <c r="D324" s="398" t="s">
        <v>398</v>
      </c>
      <c r="E324" s="400">
        <v>3547579.67</v>
      </c>
      <c r="F324" s="399" t="s">
        <v>42</v>
      </c>
      <c r="G324" s="459" t="str">
        <f>VLOOKUP(F324,Factors!$B$3:$O$96,14,0)</f>
        <v>SE</v>
      </c>
      <c r="H324" s="513" t="str">
        <f t="shared" si="37"/>
        <v>303SE</v>
      </c>
      <c r="I324" s="432"/>
      <c r="J324" s="432">
        <v>1</v>
      </c>
      <c r="K324" s="453">
        <f>SUMIF(EPIS!$CF$6:$CF$96,'JAM Inputs'!H324,EPIS!$CI$6:$CI$96)</f>
        <v>68882.975112509448</v>
      </c>
      <c r="L324" s="453">
        <f t="shared" si="45"/>
        <v>68882.975112509448</v>
      </c>
      <c r="M324" s="474">
        <f>VLOOKUP(G324,Factors!$B$3:$K$96,7,0)</f>
        <v>0.429533673391716</v>
      </c>
      <c r="N324" s="637">
        <v>3547579.67</v>
      </c>
      <c r="O324" s="641">
        <v>-2795.8476335839368</v>
      </c>
      <c r="P324" s="639">
        <f t="shared" si="46"/>
        <v>68882.975112509448</v>
      </c>
      <c r="Q324" s="640">
        <f t="shared" si="38"/>
        <v>71678.822746093385</v>
      </c>
      <c r="R324" s="70"/>
      <c r="S324" s="653">
        <f t="shared" si="47"/>
        <v>1523804.9273048716</v>
      </c>
      <c r="T324" s="639">
        <f t="shared" si="48"/>
        <v>-1200.9107042968449</v>
      </c>
      <c r="U324" s="639">
        <f t="shared" si="49"/>
        <v>29587.557334226334</v>
      </c>
      <c r="V324" s="654">
        <f t="shared" si="50"/>
        <v>30788.46803852318</v>
      </c>
      <c r="W324" s="70"/>
      <c r="X324" s="70"/>
      <c r="Y324" s="850">
        <f t="shared" si="51"/>
        <v>1523804.9273048716</v>
      </c>
      <c r="Z324" s="607">
        <f t="shared" si="52"/>
        <v>1553392.4846390979</v>
      </c>
    </row>
    <row r="325" spans="1:26" ht="15">
      <c r="A325" s="14" t="str">
        <f t="shared" ref="A325:A388" si="53">IF(C325=D325,"","No")</f>
        <v/>
      </c>
      <c r="C325" s="2" t="s">
        <v>399</v>
      </c>
      <c r="D325" s="398" t="s">
        <v>399</v>
      </c>
      <c r="E325" s="400">
        <v>115432177.925</v>
      </c>
      <c r="F325" s="399" t="s">
        <v>7</v>
      </c>
      <c r="G325" s="459" t="str">
        <f>VLOOKUP(F325,Factors!$B$3:$O$96,14,0)</f>
        <v>SG</v>
      </c>
      <c r="H325" s="513" t="str">
        <f t="shared" si="37"/>
        <v>303SG</v>
      </c>
      <c r="I325" s="432"/>
      <c r="J325" s="432">
        <v>1</v>
      </c>
      <c r="K325" s="453">
        <f>SUMIF(EPIS!$CF$6:$CF$96,'JAM Inputs'!H325,EPIS!$CI$6:$CI$96)</f>
        <v>0</v>
      </c>
      <c r="L325" s="453">
        <f t="shared" si="45"/>
        <v>0</v>
      </c>
      <c r="M325" s="474">
        <f>VLOOKUP(G325,Factors!$B$3:$K$96,7,0)</f>
        <v>0.4315468104876492</v>
      </c>
      <c r="N325" s="637">
        <v>115432177.925</v>
      </c>
      <c r="O325" s="641"/>
      <c r="P325" s="639">
        <f t="shared" si="46"/>
        <v>0</v>
      </c>
      <c r="Q325" s="640">
        <f t="shared" si="38"/>
        <v>0</v>
      </c>
      <c r="R325" s="70"/>
      <c r="S325" s="653">
        <f t="shared" si="47"/>
        <v>49814388.211176574</v>
      </c>
      <c r="T325" s="639">
        <f t="shared" si="48"/>
        <v>0</v>
      </c>
      <c r="U325" s="639">
        <f t="shared" si="49"/>
        <v>0</v>
      </c>
      <c r="V325" s="654">
        <f t="shared" si="50"/>
        <v>0</v>
      </c>
      <c r="W325" s="70"/>
      <c r="X325" s="70"/>
      <c r="Y325" s="850">
        <f t="shared" si="51"/>
        <v>49814388.211176574</v>
      </c>
      <c r="Z325" s="607">
        <f t="shared" si="52"/>
        <v>49814388.211176574</v>
      </c>
    </row>
    <row r="326" spans="1:26" ht="15">
      <c r="A326" s="14" t="str">
        <f t="shared" si="53"/>
        <v/>
      </c>
      <c r="C326" s="2" t="s">
        <v>400</v>
      </c>
      <c r="D326" s="398" t="s">
        <v>400</v>
      </c>
      <c r="E326" s="400">
        <v>370415398.60000002</v>
      </c>
      <c r="F326" s="399" t="s">
        <v>38</v>
      </c>
      <c r="G326" s="459" t="str">
        <f>VLOOKUP(F326,Factors!$B$3:$O$96,14,0)</f>
        <v>SO</v>
      </c>
      <c r="H326" s="513" t="str">
        <f t="shared" si="37"/>
        <v>303SO</v>
      </c>
      <c r="I326" s="432"/>
      <c r="J326" s="432">
        <v>1</v>
      </c>
      <c r="K326" s="453">
        <f>SUMIF(EPIS!$CF$6:$CF$96,'JAM Inputs'!H326,EPIS!$CI$6:$CI$96)</f>
        <v>10426282.900864244</v>
      </c>
      <c r="L326" s="453">
        <f t="shared" si="45"/>
        <v>10426282.900864244</v>
      </c>
      <c r="M326" s="474">
        <f>VLOOKUP(G326,Factors!$B$3:$K$96,7,0)</f>
        <v>0.42853606113710269</v>
      </c>
      <c r="N326" s="637">
        <v>370415398.60000002</v>
      </c>
      <c r="O326" s="641">
        <v>13003681.513763666</v>
      </c>
      <c r="P326" s="639">
        <f t="shared" si="46"/>
        <v>10426282.900864244</v>
      </c>
      <c r="Q326" s="640">
        <f t="shared" si="38"/>
        <v>-2577398.6128994226</v>
      </c>
      <c r="R326" s="70"/>
      <c r="S326" s="653">
        <f t="shared" si="47"/>
        <v>158736355.90057388</v>
      </c>
      <c r="T326" s="639">
        <f t="shared" si="48"/>
        <v>5572546.456189638</v>
      </c>
      <c r="U326" s="639">
        <f t="shared" si="49"/>
        <v>4468038.2066374877</v>
      </c>
      <c r="V326" s="654">
        <f t="shared" si="50"/>
        <v>-1104508.2495521507</v>
      </c>
      <c r="W326" s="70"/>
      <c r="X326" s="70"/>
      <c r="Y326" s="850">
        <f t="shared" si="51"/>
        <v>158736355.90057388</v>
      </c>
      <c r="Z326" s="607">
        <f t="shared" si="52"/>
        <v>163204394.10721135</v>
      </c>
    </row>
    <row r="327" spans="1:26" ht="15">
      <c r="A327" s="14" t="str">
        <f t="shared" si="53"/>
        <v/>
      </c>
      <c r="C327" s="2" t="s">
        <v>401</v>
      </c>
      <c r="D327" s="398" t="s">
        <v>401</v>
      </c>
      <c r="E327" s="400">
        <v>2887721.4</v>
      </c>
      <c r="F327" s="399" t="s">
        <v>31</v>
      </c>
      <c r="G327" s="459" t="str">
        <f>VLOOKUP(F327,Factors!$B$3:$O$96,14,0)</f>
        <v>UT</v>
      </c>
      <c r="H327" s="513" t="str">
        <f t="shared" si="37"/>
        <v>303UT</v>
      </c>
      <c r="I327" s="432"/>
      <c r="J327" s="432">
        <v>1</v>
      </c>
      <c r="K327" s="453">
        <f>SUMIF(EPIS!$CF$6:$CF$96,'JAM Inputs'!H327,EPIS!$CI$6:$CI$96)</f>
        <v>115342.24076183187</v>
      </c>
      <c r="L327" s="453">
        <f t="shared" si="45"/>
        <v>115342.24076183187</v>
      </c>
      <c r="M327" s="474">
        <f>VLOOKUP(G327,Factors!$B$3:$K$96,7,0)</f>
        <v>1</v>
      </c>
      <c r="N327" s="637">
        <v>2887721.4</v>
      </c>
      <c r="O327" s="641">
        <v>114524.87401068816</v>
      </c>
      <c r="P327" s="639">
        <f t="shared" si="46"/>
        <v>115342.24076183187</v>
      </c>
      <c r="Q327" s="640">
        <f t="shared" si="38"/>
        <v>817.36675114370883</v>
      </c>
      <c r="R327" s="70"/>
      <c r="S327" s="653">
        <f t="shared" si="47"/>
        <v>2887721.4</v>
      </c>
      <c r="T327" s="639">
        <f t="shared" si="48"/>
        <v>114524.87401068816</v>
      </c>
      <c r="U327" s="639">
        <f t="shared" si="49"/>
        <v>115342.24076183187</v>
      </c>
      <c r="V327" s="654">
        <f t="shared" si="50"/>
        <v>817.36675114370883</v>
      </c>
      <c r="W327" s="70"/>
      <c r="X327" s="70"/>
      <c r="Y327" s="850">
        <f t="shared" si="51"/>
        <v>2887721.4</v>
      </c>
      <c r="Z327" s="607">
        <f t="shared" si="52"/>
        <v>3003063.6407618318</v>
      </c>
    </row>
    <row r="328" spans="1:26" ht="15">
      <c r="A328" s="14" t="str">
        <f t="shared" si="53"/>
        <v/>
      </c>
      <c r="C328" s="2" t="s">
        <v>402</v>
      </c>
      <c r="D328" s="398" t="s">
        <v>402</v>
      </c>
      <c r="E328" s="400">
        <v>593150.27500000002</v>
      </c>
      <c r="F328" s="399" t="s">
        <v>27</v>
      </c>
      <c r="G328" s="459" t="str">
        <f>VLOOKUP(F328,Factors!$B$3:$O$96,14,0)</f>
        <v>WA</v>
      </c>
      <c r="H328" s="513" t="str">
        <f t="shared" si="37"/>
        <v>303WA</v>
      </c>
      <c r="I328" s="432"/>
      <c r="J328" s="432">
        <v>1</v>
      </c>
      <c r="K328" s="453">
        <f>SUMIF(EPIS!$CF$6:$CF$96,'JAM Inputs'!H328,EPIS!$CI$6:$CI$96)</f>
        <v>16286.915406595683</v>
      </c>
      <c r="L328" s="453">
        <f t="shared" si="45"/>
        <v>16286.915406595683</v>
      </c>
      <c r="M328" s="474">
        <f>VLOOKUP(G328,Factors!$B$3:$K$96,7,0)</f>
        <v>0</v>
      </c>
      <c r="N328" s="637">
        <v>593150.27500000002</v>
      </c>
      <c r="O328" s="641">
        <v>-129699.87070305605</v>
      </c>
      <c r="P328" s="639">
        <f t="shared" si="46"/>
        <v>16286.915406595683</v>
      </c>
      <c r="Q328" s="640">
        <f t="shared" si="38"/>
        <v>145986.78610965173</v>
      </c>
      <c r="R328" s="70"/>
      <c r="S328" s="653">
        <f t="shared" si="47"/>
        <v>0</v>
      </c>
      <c r="T328" s="639">
        <f t="shared" si="48"/>
        <v>0</v>
      </c>
      <c r="U328" s="639">
        <f t="shared" si="49"/>
        <v>0</v>
      </c>
      <c r="V328" s="654">
        <f t="shared" si="50"/>
        <v>0</v>
      </c>
      <c r="W328" s="70"/>
      <c r="X328" s="70"/>
      <c r="Y328" s="850">
        <f t="shared" si="51"/>
        <v>0</v>
      </c>
      <c r="Z328" s="607">
        <f t="shared" si="52"/>
        <v>0</v>
      </c>
    </row>
    <row r="329" spans="1:26" ht="15">
      <c r="A329" s="14" t="str">
        <f t="shared" si="53"/>
        <v/>
      </c>
      <c r="C329" s="2" t="s">
        <v>403</v>
      </c>
      <c r="D329" s="398" t="s">
        <v>403</v>
      </c>
      <c r="E329" s="400">
        <v>1360491.25</v>
      </c>
      <c r="F329" s="399" t="s">
        <v>29</v>
      </c>
      <c r="G329" s="459" t="str">
        <f>VLOOKUP(F329,Factors!$B$3:$O$96,14,0)</f>
        <v>WYP</v>
      </c>
      <c r="H329" s="513" t="str">
        <f t="shared" si="37"/>
        <v>303WYP</v>
      </c>
      <c r="I329" s="432"/>
      <c r="J329" s="432">
        <v>1</v>
      </c>
      <c r="K329" s="453">
        <f>SUMIF(EPIS!$CF$6:$CF$96,'JAM Inputs'!H329,EPIS!$CI$6:$CI$96)</f>
        <v>110857.2186823003</v>
      </c>
      <c r="L329" s="453">
        <f t="shared" si="45"/>
        <v>110857.2186823003</v>
      </c>
      <c r="M329" s="474">
        <f>VLOOKUP(G329,Factors!$B$3:$K$96,7,0)</f>
        <v>0</v>
      </c>
      <c r="N329" s="637">
        <v>1360491.25</v>
      </c>
      <c r="O329" s="641">
        <v>19152.470000000205</v>
      </c>
      <c r="P329" s="639">
        <f t="shared" si="46"/>
        <v>110857.2186823003</v>
      </c>
      <c r="Q329" s="640">
        <f t="shared" si="38"/>
        <v>91704.748682300095</v>
      </c>
      <c r="R329" s="70"/>
      <c r="S329" s="653">
        <f t="shared" si="47"/>
        <v>0</v>
      </c>
      <c r="T329" s="639">
        <f t="shared" si="48"/>
        <v>0</v>
      </c>
      <c r="U329" s="639">
        <f t="shared" si="49"/>
        <v>0</v>
      </c>
      <c r="V329" s="654">
        <f t="shared" si="50"/>
        <v>0</v>
      </c>
      <c r="W329" s="70"/>
      <c r="X329" s="70"/>
      <c r="Y329" s="850">
        <f t="shared" si="51"/>
        <v>0</v>
      </c>
      <c r="Z329" s="607">
        <f t="shared" si="52"/>
        <v>0</v>
      </c>
    </row>
    <row r="330" spans="1:26" ht="15">
      <c r="A330" s="14" t="str">
        <f t="shared" si="53"/>
        <v/>
      </c>
      <c r="C330" s="2" t="s">
        <v>404</v>
      </c>
      <c r="D330" s="398" t="s">
        <v>404</v>
      </c>
      <c r="E330" s="400">
        <v>2328872.85</v>
      </c>
      <c r="F330" s="211" t="s">
        <v>1</v>
      </c>
      <c r="G330" s="459" t="str">
        <f>VLOOKUP(F330,Factors!$B$3:$O$96,14,0)</f>
        <v>SG</v>
      </c>
      <c r="H330" s="513" t="str">
        <f t="shared" si="37"/>
        <v>310DGP</v>
      </c>
      <c r="I330" s="432"/>
      <c r="J330" s="432">
        <v>1</v>
      </c>
      <c r="K330" s="453">
        <f>SUMIF(EPIS!$CF$6:$CF$96,'JAM Inputs'!H330,EPIS!$CI$6:$CI$96)</f>
        <v>0</v>
      </c>
      <c r="L330" s="453">
        <f t="shared" si="45"/>
        <v>0</v>
      </c>
      <c r="M330" s="474">
        <f>VLOOKUP(G330,Factors!$B$3:$K$96,7,0)</f>
        <v>0.4315468104876492</v>
      </c>
      <c r="N330" s="637">
        <v>2328872.85</v>
      </c>
      <c r="O330" s="641"/>
      <c r="P330" s="639">
        <f t="shared" si="46"/>
        <v>0</v>
      </c>
      <c r="Q330" s="640">
        <f t="shared" si="38"/>
        <v>0</v>
      </c>
      <c r="S330" s="653">
        <f t="shared" si="47"/>
        <v>1005017.6504487816</v>
      </c>
      <c r="T330" s="639">
        <f t="shared" si="48"/>
        <v>0</v>
      </c>
      <c r="U330" s="639">
        <f t="shared" si="49"/>
        <v>0</v>
      </c>
      <c r="V330" s="654">
        <f t="shared" si="50"/>
        <v>0</v>
      </c>
      <c r="W330" s="70"/>
      <c r="X330" s="70"/>
      <c r="Y330" s="850">
        <f t="shared" si="51"/>
        <v>1005017.6504487816</v>
      </c>
      <c r="Z330" s="607">
        <f t="shared" si="52"/>
        <v>1005017.6504487816</v>
      </c>
    </row>
    <row r="331" spans="1:26" ht="15">
      <c r="A331" s="14" t="str">
        <f t="shared" si="53"/>
        <v/>
      </c>
      <c r="C331" s="2" t="s">
        <v>405</v>
      </c>
      <c r="D331" s="398" t="s">
        <v>405</v>
      </c>
      <c r="E331" s="400">
        <v>34798445.670000002</v>
      </c>
      <c r="F331" s="211" t="s">
        <v>5</v>
      </c>
      <c r="G331" s="459" t="str">
        <f>VLOOKUP(F331,Factors!$B$3:$O$96,14,0)</f>
        <v>SG</v>
      </c>
      <c r="H331" s="513" t="str">
        <f t="shared" si="37"/>
        <v>310DGU</v>
      </c>
      <c r="I331" s="432"/>
      <c r="J331" s="432">
        <v>1</v>
      </c>
      <c r="K331" s="453">
        <f>SUMIF(EPIS!$CF$6:$CF$96,'JAM Inputs'!H331,EPIS!$CI$6:$CI$96)</f>
        <v>0</v>
      </c>
      <c r="L331" s="453">
        <f t="shared" si="45"/>
        <v>0</v>
      </c>
      <c r="M331" s="474">
        <f>VLOOKUP(G331,Factors!$B$3:$K$96,7,0)</f>
        <v>0.4315468104876492</v>
      </c>
      <c r="N331" s="637">
        <v>34798445.670000002</v>
      </c>
      <c r="O331" s="641"/>
      <c r="P331" s="639">
        <f t="shared" si="46"/>
        <v>0</v>
      </c>
      <c r="Q331" s="640">
        <f t="shared" si="38"/>
        <v>0</v>
      </c>
      <c r="S331" s="653">
        <f t="shared" si="47"/>
        <v>15017158.238816248</v>
      </c>
      <c r="T331" s="639">
        <f t="shared" si="48"/>
        <v>0</v>
      </c>
      <c r="U331" s="639">
        <f t="shared" si="49"/>
        <v>0</v>
      </c>
      <c r="V331" s="654">
        <f t="shared" si="50"/>
        <v>0</v>
      </c>
      <c r="W331" s="70"/>
      <c r="X331" s="70"/>
      <c r="Y331" s="850">
        <f t="shared" si="51"/>
        <v>15017158.238816248</v>
      </c>
      <c r="Z331" s="607">
        <f t="shared" si="52"/>
        <v>15017158.238816248</v>
      </c>
    </row>
    <row r="332" spans="1:26" ht="15">
      <c r="A332" s="14" t="str">
        <f t="shared" si="53"/>
        <v/>
      </c>
      <c r="C332" s="2" t="s">
        <v>406</v>
      </c>
      <c r="D332" s="398" t="s">
        <v>406</v>
      </c>
      <c r="E332" s="400">
        <v>56303434.969999902</v>
      </c>
      <c r="F332" s="211" t="s">
        <v>7</v>
      </c>
      <c r="G332" s="459" t="str">
        <f>VLOOKUP(F332,Factors!$B$3:$O$96,14,0)</f>
        <v>SG</v>
      </c>
      <c r="H332" s="513" t="str">
        <f t="shared" si="37"/>
        <v>310SG</v>
      </c>
      <c r="I332" s="432"/>
      <c r="J332" s="432">
        <v>1</v>
      </c>
      <c r="K332" s="453">
        <f>SUMIF(EPIS!$CF$6:$CF$96,'JAM Inputs'!H332,EPIS!$CI$6:$CI$96)</f>
        <v>0</v>
      </c>
      <c r="L332" s="453">
        <f t="shared" si="45"/>
        <v>0</v>
      </c>
      <c r="M332" s="474">
        <f>VLOOKUP(G332,Factors!$B$3:$K$96,7,0)</f>
        <v>0.4315468104876492</v>
      </c>
      <c r="N332" s="637">
        <v>56303434.969999902</v>
      </c>
      <c r="O332" s="641"/>
      <c r="P332" s="639">
        <f t="shared" si="46"/>
        <v>0</v>
      </c>
      <c r="Q332" s="640">
        <f t="shared" si="38"/>
        <v>0</v>
      </c>
      <c r="S332" s="653">
        <f t="shared" si="47"/>
        <v>24297567.780802228</v>
      </c>
      <c r="T332" s="639">
        <f t="shared" si="48"/>
        <v>0</v>
      </c>
      <c r="U332" s="639">
        <f t="shared" si="49"/>
        <v>0</v>
      </c>
      <c r="V332" s="654">
        <f t="shared" si="50"/>
        <v>0</v>
      </c>
      <c r="W332" s="70"/>
      <c r="X332" s="70"/>
      <c r="Y332" s="850">
        <f t="shared" si="51"/>
        <v>24297567.780802228</v>
      </c>
      <c r="Z332" s="607">
        <f t="shared" si="52"/>
        <v>24297567.780802228</v>
      </c>
    </row>
    <row r="333" spans="1:26" ht="15">
      <c r="A333" s="14" t="str">
        <f t="shared" si="53"/>
        <v/>
      </c>
      <c r="C333" s="2" t="s">
        <v>407</v>
      </c>
      <c r="D333" s="398" t="s">
        <v>407</v>
      </c>
      <c r="E333" s="400">
        <v>2458498.9449999998</v>
      </c>
      <c r="F333" s="211" t="s">
        <v>12</v>
      </c>
      <c r="G333" s="459" t="s">
        <v>12</v>
      </c>
      <c r="H333" s="513" t="str">
        <f t="shared" si="37"/>
        <v>310SSGCH</v>
      </c>
      <c r="I333" s="432"/>
      <c r="J333" s="432">
        <v>1</v>
      </c>
      <c r="K333" s="453">
        <f>SUMIF(EPIS!$CF$6:$CF$96,'JAM Inputs'!H333,EPIS!$CI$6:$CI$96)</f>
        <v>0</v>
      </c>
      <c r="L333" s="453">
        <f t="shared" si="45"/>
        <v>0</v>
      </c>
      <c r="M333" s="474">
        <f>VLOOKUP(G333,Factors!$B$3:$K$96,7,0)</f>
        <v>0.41887921678867224</v>
      </c>
      <c r="N333" s="637">
        <v>2458498.9449999998</v>
      </c>
      <c r="O333" s="641"/>
      <c r="P333" s="639">
        <f t="shared" si="46"/>
        <v>0</v>
      </c>
      <c r="Q333" s="640">
        <f t="shared" si="38"/>
        <v>0</v>
      </c>
      <c r="S333" s="653">
        <f t="shared" si="47"/>
        <v>1029814.112557377</v>
      </c>
      <c r="T333" s="639">
        <f t="shared" si="48"/>
        <v>0</v>
      </c>
      <c r="U333" s="639">
        <f t="shared" si="49"/>
        <v>0</v>
      </c>
      <c r="V333" s="654">
        <f t="shared" si="50"/>
        <v>0</v>
      </c>
      <c r="W333" s="70"/>
      <c r="X333" s="70"/>
      <c r="Y333" s="850">
        <f t="shared" si="51"/>
        <v>1029814.112557377</v>
      </c>
      <c r="Z333" s="607">
        <f t="shared" si="52"/>
        <v>1029814.112557377</v>
      </c>
    </row>
    <row r="334" spans="1:26" ht="15">
      <c r="A334" s="14" t="str">
        <f t="shared" si="53"/>
        <v/>
      </c>
      <c r="C334" s="2" t="s">
        <v>408</v>
      </c>
      <c r="D334" s="398" t="s">
        <v>408</v>
      </c>
      <c r="E334" s="400">
        <v>233672933.55500001</v>
      </c>
      <c r="F334" s="211" t="s">
        <v>1</v>
      </c>
      <c r="G334" s="459" t="str">
        <f>VLOOKUP(F334,Factors!$B$3:$O$96,14,0)</f>
        <v>SG</v>
      </c>
      <c r="H334" s="513" t="str">
        <f t="shared" si="37"/>
        <v>311DGP</v>
      </c>
      <c r="I334" s="432"/>
      <c r="J334" s="432">
        <v>1</v>
      </c>
      <c r="K334" s="453">
        <f>SUMIF(EPIS!$CF$6:$CF$96,'JAM Inputs'!H334,EPIS!$CI$6:$CI$96)</f>
        <v>0</v>
      </c>
      <c r="L334" s="453">
        <f t="shared" si="45"/>
        <v>0</v>
      </c>
      <c r="M334" s="474">
        <f>VLOOKUP(G334,Factors!$B$3:$K$96,7,0)</f>
        <v>0.4315468104876492</v>
      </c>
      <c r="N334" s="637">
        <v>233672933.55500001</v>
      </c>
      <c r="O334" s="641"/>
      <c r="P334" s="639">
        <f t="shared" si="46"/>
        <v>0</v>
      </c>
      <c r="Q334" s="640">
        <f t="shared" si="38"/>
        <v>0</v>
      </c>
      <c r="S334" s="653">
        <f t="shared" si="47"/>
        <v>100840809.17295264</v>
      </c>
      <c r="T334" s="639">
        <f t="shared" si="48"/>
        <v>0</v>
      </c>
      <c r="U334" s="639">
        <f t="shared" si="49"/>
        <v>0</v>
      </c>
      <c r="V334" s="654">
        <f t="shared" si="50"/>
        <v>0</v>
      </c>
      <c r="W334" s="70"/>
      <c r="X334" s="70"/>
      <c r="Y334" s="850">
        <f t="shared" si="51"/>
        <v>100840809.17295264</v>
      </c>
      <c r="Z334" s="607">
        <f t="shared" si="52"/>
        <v>100840809.17295264</v>
      </c>
    </row>
    <row r="335" spans="1:26" ht="15">
      <c r="A335" s="14" t="str">
        <f t="shared" si="53"/>
        <v/>
      </c>
      <c r="C335" s="2" t="s">
        <v>409</v>
      </c>
      <c r="D335" s="398" t="s">
        <v>409</v>
      </c>
      <c r="E335" s="400">
        <v>324998946.81999999</v>
      </c>
      <c r="F335" s="211" t="s">
        <v>5</v>
      </c>
      <c r="G335" s="459" t="str">
        <f>VLOOKUP(F335,Factors!$B$3:$O$96,14,0)</f>
        <v>SG</v>
      </c>
      <c r="H335" s="513" t="str">
        <f t="shared" si="37"/>
        <v>311DGU</v>
      </c>
      <c r="I335" s="432"/>
      <c r="J335" s="432">
        <v>1</v>
      </c>
      <c r="K335" s="453">
        <f>SUMIF(EPIS!$CF$6:$CF$96,'JAM Inputs'!H335,EPIS!$CI$6:$CI$96)</f>
        <v>0</v>
      </c>
      <c r="L335" s="453">
        <f t="shared" si="45"/>
        <v>0</v>
      </c>
      <c r="M335" s="474">
        <f>VLOOKUP(G335,Factors!$B$3:$K$96,7,0)</f>
        <v>0.4315468104876492</v>
      </c>
      <c r="N335" s="637">
        <v>324998946.81999999</v>
      </c>
      <c r="O335" s="641"/>
      <c r="P335" s="639">
        <f t="shared" si="46"/>
        <v>0</v>
      </c>
      <c r="Q335" s="640">
        <f t="shared" si="38"/>
        <v>0</v>
      </c>
      <c r="S335" s="653">
        <f t="shared" si="47"/>
        <v>140252258.91201612</v>
      </c>
      <c r="T335" s="639">
        <f t="shared" si="48"/>
        <v>0</v>
      </c>
      <c r="U335" s="639">
        <f t="shared" si="49"/>
        <v>0</v>
      </c>
      <c r="V335" s="654">
        <f t="shared" si="50"/>
        <v>0</v>
      </c>
      <c r="W335" s="70"/>
      <c r="X335" s="70"/>
      <c r="Y335" s="850">
        <f t="shared" si="51"/>
        <v>140252258.91201612</v>
      </c>
      <c r="Z335" s="607">
        <f t="shared" si="52"/>
        <v>140252258.91201612</v>
      </c>
    </row>
    <row r="336" spans="1:26" ht="15">
      <c r="A336" s="14" t="str">
        <f t="shared" si="53"/>
        <v/>
      </c>
      <c r="C336" s="2" t="s">
        <v>410</v>
      </c>
      <c r="D336" s="398" t="s">
        <v>410</v>
      </c>
      <c r="E336" s="400">
        <v>265144611.53499901</v>
      </c>
      <c r="F336" s="211" t="s">
        <v>7</v>
      </c>
      <c r="G336" s="459" t="str">
        <f>VLOOKUP(F336,Factors!$B$3:$O$96,14,0)</f>
        <v>SG</v>
      </c>
      <c r="H336" s="513" t="str">
        <f t="shared" si="37"/>
        <v>311SG</v>
      </c>
      <c r="I336" s="432"/>
      <c r="J336" s="432">
        <v>1</v>
      </c>
      <c r="K336" s="453">
        <f>SUMIF(EPIS!$CF$6:$CF$96,'JAM Inputs'!H336,EPIS!$CI$6:$CI$96)</f>
        <v>0</v>
      </c>
      <c r="L336" s="453">
        <f t="shared" si="45"/>
        <v>0</v>
      </c>
      <c r="M336" s="474">
        <f>VLOOKUP(G336,Factors!$B$3:$K$96,7,0)</f>
        <v>0.4315468104876492</v>
      </c>
      <c r="N336" s="637">
        <v>265144611.53499901</v>
      </c>
      <c r="O336" s="641"/>
      <c r="P336" s="639">
        <f t="shared" si="46"/>
        <v>0</v>
      </c>
      <c r="Q336" s="640">
        <f t="shared" si="38"/>
        <v>0</v>
      </c>
      <c r="S336" s="653">
        <f t="shared" si="47"/>
        <v>114422311.42591558</v>
      </c>
      <c r="T336" s="639">
        <f t="shared" si="48"/>
        <v>0</v>
      </c>
      <c r="U336" s="639">
        <f t="shared" si="49"/>
        <v>0</v>
      </c>
      <c r="V336" s="654">
        <f t="shared" si="50"/>
        <v>0</v>
      </c>
      <c r="W336" s="70"/>
      <c r="X336" s="70"/>
      <c r="Y336" s="850">
        <f t="shared" si="51"/>
        <v>114422311.42591558</v>
      </c>
      <c r="Z336" s="607">
        <f t="shared" si="52"/>
        <v>114422311.42591558</v>
      </c>
    </row>
    <row r="337" spans="1:26" ht="15">
      <c r="A337" s="14" t="str">
        <f t="shared" si="53"/>
        <v/>
      </c>
      <c r="C337" s="2" t="s">
        <v>411</v>
      </c>
      <c r="D337" s="398" t="s">
        <v>411</v>
      </c>
      <c r="E337" s="400">
        <v>58505957.310000002</v>
      </c>
      <c r="F337" s="211" t="s">
        <v>12</v>
      </c>
      <c r="G337" s="459" t="s">
        <v>12</v>
      </c>
      <c r="H337" s="513" t="str">
        <f t="shared" si="37"/>
        <v>311SSGCH</v>
      </c>
      <c r="I337" s="432"/>
      <c r="J337" s="432">
        <v>1</v>
      </c>
      <c r="K337" s="453">
        <f>SUMIF(EPIS!$CF$6:$CF$96,'JAM Inputs'!H337,EPIS!$CI$6:$CI$96)</f>
        <v>0</v>
      </c>
      <c r="L337" s="453">
        <f t="shared" si="45"/>
        <v>0</v>
      </c>
      <c r="M337" s="474">
        <f>VLOOKUP(G337,Factors!$B$3:$K$96,7,0)</f>
        <v>0.41887921678867224</v>
      </c>
      <c r="N337" s="637">
        <v>58505957.310000002</v>
      </c>
      <c r="O337" s="641"/>
      <c r="P337" s="639">
        <f t="shared" si="46"/>
        <v>0</v>
      </c>
      <c r="Q337" s="640">
        <f t="shared" si="38"/>
        <v>0</v>
      </c>
      <c r="S337" s="653">
        <f t="shared" si="47"/>
        <v>24506929.575484294</v>
      </c>
      <c r="T337" s="639">
        <f t="shared" si="48"/>
        <v>0</v>
      </c>
      <c r="U337" s="639">
        <f t="shared" si="49"/>
        <v>0</v>
      </c>
      <c r="V337" s="654">
        <f t="shared" si="50"/>
        <v>0</v>
      </c>
      <c r="W337" s="70"/>
      <c r="X337" s="70"/>
      <c r="Y337" s="850">
        <f t="shared" si="51"/>
        <v>24506929.575484294</v>
      </c>
      <c r="Z337" s="607">
        <f t="shared" si="52"/>
        <v>24506929.575484294</v>
      </c>
    </row>
    <row r="338" spans="1:26" ht="15">
      <c r="A338" s="14" t="str">
        <f t="shared" si="53"/>
        <v/>
      </c>
      <c r="C338" s="2" t="s">
        <v>412</v>
      </c>
      <c r="D338" s="398" t="s">
        <v>412</v>
      </c>
      <c r="E338" s="400">
        <v>656482606.92999995</v>
      </c>
      <c r="F338" s="211" t="s">
        <v>1</v>
      </c>
      <c r="G338" s="459" t="str">
        <f>VLOOKUP(F338,Factors!$B$3:$O$96,14,0)</f>
        <v>SG</v>
      </c>
      <c r="H338" s="513" t="str">
        <f t="shared" si="37"/>
        <v>312DGP</v>
      </c>
      <c r="I338" s="432"/>
      <c r="J338" s="432">
        <v>1</v>
      </c>
      <c r="K338" s="453">
        <f>SUMIF(EPIS!$CF$6:$CF$96,'JAM Inputs'!H338,EPIS!$CI$6:$CI$96)</f>
        <v>-56785081.288128257</v>
      </c>
      <c r="L338" s="453">
        <f t="shared" si="45"/>
        <v>-56785081.288128257</v>
      </c>
      <c r="M338" s="474">
        <f>VLOOKUP(G338,Factors!$B$3:$K$96,7,0)</f>
        <v>0.4315468104876492</v>
      </c>
      <c r="N338" s="637">
        <v>656482606.92999995</v>
      </c>
      <c r="O338" s="641">
        <v>-55647255.004161</v>
      </c>
      <c r="P338" s="639">
        <f t="shared" si="46"/>
        <v>-56785081.288128257</v>
      </c>
      <c r="Q338" s="640">
        <f t="shared" si="38"/>
        <v>-1137826.2839672565</v>
      </c>
      <c r="S338" s="653">
        <f t="shared" si="47"/>
        <v>283302975.16125858</v>
      </c>
      <c r="T338" s="639">
        <f t="shared" si="48"/>
        <v>-24014395.409438554</v>
      </c>
      <c r="U338" s="639">
        <f t="shared" si="49"/>
        <v>-24505420.713173639</v>
      </c>
      <c r="V338" s="654">
        <f t="shared" si="50"/>
        <v>-491025.30373508378</v>
      </c>
      <c r="W338" s="70"/>
      <c r="X338" s="70"/>
      <c r="Y338" s="850">
        <f t="shared" si="51"/>
        <v>283302975.16125858</v>
      </c>
      <c r="Z338" s="607">
        <f t="shared" si="52"/>
        <v>258797554.44808495</v>
      </c>
    </row>
    <row r="339" spans="1:26" ht="15">
      <c r="A339" s="14" t="str">
        <f t="shared" si="53"/>
        <v/>
      </c>
      <c r="C339" s="2" t="s">
        <v>413</v>
      </c>
      <c r="D339" s="398" t="s">
        <v>413</v>
      </c>
      <c r="E339" s="400">
        <v>620497700.63499904</v>
      </c>
      <c r="F339" s="211" t="s">
        <v>5</v>
      </c>
      <c r="G339" s="459" t="str">
        <f>VLOOKUP(F339,Factors!$B$3:$O$96,14,0)</f>
        <v>SG</v>
      </c>
      <c r="H339" s="513" t="str">
        <f t="shared" si="37"/>
        <v>312DGU</v>
      </c>
      <c r="I339" s="432"/>
      <c r="J339" s="432">
        <v>1</v>
      </c>
      <c r="K339" s="453">
        <f>SUMIF(EPIS!$CF$6:$CF$96,'JAM Inputs'!H339,EPIS!$CI$6:$CI$96)</f>
        <v>-67487960.828157663</v>
      </c>
      <c r="L339" s="453">
        <f t="shared" si="45"/>
        <v>-67487960.828157663</v>
      </c>
      <c r="M339" s="474">
        <f>VLOOKUP(G339,Factors!$B$3:$K$96,7,0)</f>
        <v>0.4315468104876492</v>
      </c>
      <c r="N339" s="637">
        <v>620497700.63499904</v>
      </c>
      <c r="O339" s="641">
        <v>-56114996.556584358</v>
      </c>
      <c r="P339" s="639">
        <f t="shared" si="46"/>
        <v>-67487960.828157663</v>
      </c>
      <c r="Q339" s="640">
        <f t="shared" si="38"/>
        <v>-11372964.271573305</v>
      </c>
      <c r="S339" s="653">
        <f t="shared" si="47"/>
        <v>267773803.62395403</v>
      </c>
      <c r="T339" s="639">
        <f t="shared" si="48"/>
        <v>-24216247.784519397</v>
      </c>
      <c r="U339" s="639">
        <f t="shared" si="49"/>
        <v>-29124214.241706848</v>
      </c>
      <c r="V339" s="654">
        <f t="shared" si="50"/>
        <v>-4907966.4571874505</v>
      </c>
      <c r="W339" s="70"/>
      <c r="X339" s="70"/>
      <c r="Y339" s="850">
        <f t="shared" si="51"/>
        <v>267773803.62395403</v>
      </c>
      <c r="Z339" s="607">
        <f t="shared" si="52"/>
        <v>238649589.38224718</v>
      </c>
    </row>
    <row r="340" spans="1:26" ht="15">
      <c r="A340" s="14" t="str">
        <f t="shared" si="53"/>
        <v/>
      </c>
      <c r="C340" s="2" t="s">
        <v>414</v>
      </c>
      <c r="D340" s="398" t="s">
        <v>414</v>
      </c>
      <c r="E340" s="400">
        <v>1992388299.9849999</v>
      </c>
      <c r="F340" s="211" t="s">
        <v>7</v>
      </c>
      <c r="G340" s="459" t="str">
        <f>VLOOKUP(F340,Factors!$B$3:$O$96,14,0)</f>
        <v>SG</v>
      </c>
      <c r="H340" s="513" t="str">
        <f t="shared" si="37"/>
        <v>312SG</v>
      </c>
      <c r="I340" s="432"/>
      <c r="J340" s="432">
        <v>1</v>
      </c>
      <c r="K340" s="453">
        <f>SUMIF(EPIS!$CF$6:$CF$96,'JAM Inputs'!H340,EPIS!$CI$6:$CI$96)</f>
        <v>919177168.92411089</v>
      </c>
      <c r="L340" s="453">
        <f t="shared" si="45"/>
        <v>919177168.92411089</v>
      </c>
      <c r="M340" s="474">
        <f>VLOOKUP(G340,Factors!$B$3:$K$96,7,0)</f>
        <v>0.4315468104876492</v>
      </c>
      <c r="N340" s="637">
        <v>1992388299.9849999</v>
      </c>
      <c r="O340" s="641">
        <v>936149307.79033041</v>
      </c>
      <c r="P340" s="639">
        <f t="shared" si="46"/>
        <v>919177168.92411089</v>
      </c>
      <c r="Q340" s="640">
        <f t="shared" si="38"/>
        <v>-16972138.866219521</v>
      </c>
      <c r="S340" s="653">
        <f t="shared" si="47"/>
        <v>859808816.11143637</v>
      </c>
      <c r="T340" s="639">
        <f t="shared" si="48"/>
        <v>403992247.91713768</v>
      </c>
      <c r="U340" s="639">
        <f t="shared" si="49"/>
        <v>396667975.52226722</v>
      </c>
      <c r="V340" s="654">
        <f t="shared" si="50"/>
        <v>-7324272.394870501</v>
      </c>
      <c r="W340" s="70"/>
      <c r="X340" s="70"/>
      <c r="Y340" s="850">
        <f t="shared" si="51"/>
        <v>859808816.11143637</v>
      </c>
      <c r="Z340" s="607">
        <f t="shared" si="52"/>
        <v>1256476791.6337037</v>
      </c>
    </row>
    <row r="341" spans="1:26" ht="15">
      <c r="A341" s="14" t="str">
        <f t="shared" si="53"/>
        <v/>
      </c>
      <c r="C341" s="2" t="s">
        <v>415</v>
      </c>
      <c r="D341" s="398" t="s">
        <v>415</v>
      </c>
      <c r="E341" s="400">
        <v>325237406.91500002</v>
      </c>
      <c r="F341" s="211" t="s">
        <v>12</v>
      </c>
      <c r="G341" s="459" t="s">
        <v>12</v>
      </c>
      <c r="H341" s="513" t="str">
        <f t="shared" si="37"/>
        <v>312SSGCH</v>
      </c>
      <c r="I341" s="432"/>
      <c r="J341" s="432">
        <v>1</v>
      </c>
      <c r="K341" s="453">
        <f>SUMIF(EPIS!$CF$6:$CF$96,'JAM Inputs'!H341,EPIS!$CI$6:$CI$96)</f>
        <v>-6873963.3392234445</v>
      </c>
      <c r="L341" s="453">
        <f t="shared" si="45"/>
        <v>-6873963.3392234445</v>
      </c>
      <c r="M341" s="474">
        <f>VLOOKUP(G341,Factors!$B$3:$K$96,7,0)</f>
        <v>0.41887921678867224</v>
      </c>
      <c r="N341" s="637">
        <v>325237406.91500002</v>
      </c>
      <c r="O341" s="641">
        <v>-18377277.952390432</v>
      </c>
      <c r="P341" s="639">
        <f t="shared" si="46"/>
        <v>-6873963.3392234445</v>
      </c>
      <c r="Q341" s="640">
        <f t="shared" si="38"/>
        <v>11503314.613166988</v>
      </c>
      <c r="S341" s="653">
        <f t="shared" si="47"/>
        <v>136235190.27893391</v>
      </c>
      <c r="T341" s="639">
        <f t="shared" si="48"/>
        <v>-7697859.7954050386</v>
      </c>
      <c r="U341" s="639">
        <f t="shared" si="49"/>
        <v>-2879360.3797679627</v>
      </c>
      <c r="V341" s="654">
        <f t="shared" si="50"/>
        <v>4818499.4156370759</v>
      </c>
      <c r="W341" s="70"/>
      <c r="X341" s="70"/>
      <c r="Y341" s="850">
        <f t="shared" si="51"/>
        <v>136235190.27893391</v>
      </c>
      <c r="Z341" s="607">
        <f t="shared" si="52"/>
        <v>133355829.89916594</v>
      </c>
    </row>
    <row r="342" spans="1:26" ht="15">
      <c r="A342" s="14" t="str">
        <f t="shared" si="53"/>
        <v/>
      </c>
      <c r="C342" s="2" t="s">
        <v>416</v>
      </c>
      <c r="D342" s="398" t="s">
        <v>416</v>
      </c>
      <c r="E342" s="400">
        <v>132655898.83999901</v>
      </c>
      <c r="F342" s="211" t="s">
        <v>1</v>
      </c>
      <c r="G342" s="459" t="str">
        <f>VLOOKUP(F342,Factors!$B$3:$O$96,14,0)</f>
        <v>SG</v>
      </c>
      <c r="H342" s="513" t="str">
        <f t="shared" si="37"/>
        <v>314DGP</v>
      </c>
      <c r="I342" s="432"/>
      <c r="J342" s="432">
        <v>1</v>
      </c>
      <c r="K342" s="453">
        <f>SUMIF(EPIS!$CF$6:$CF$96,'JAM Inputs'!H342,EPIS!$CI$6:$CI$96)</f>
        <v>0</v>
      </c>
      <c r="L342" s="453">
        <f t="shared" si="45"/>
        <v>0</v>
      </c>
      <c r="M342" s="474">
        <f>VLOOKUP(G342,Factors!$B$3:$K$96,7,0)</f>
        <v>0.4315468104876492</v>
      </c>
      <c r="N342" s="637">
        <v>132655898.83999901</v>
      </c>
      <c r="O342" s="641"/>
      <c r="P342" s="639">
        <f t="shared" si="46"/>
        <v>0</v>
      </c>
      <c r="Q342" s="640">
        <f t="shared" si="38"/>
        <v>0</v>
      </c>
      <c r="S342" s="653">
        <f t="shared" si="47"/>
        <v>57247230.036773816</v>
      </c>
      <c r="T342" s="639">
        <f t="shared" si="48"/>
        <v>0</v>
      </c>
      <c r="U342" s="639">
        <f t="shared" si="49"/>
        <v>0</v>
      </c>
      <c r="V342" s="654">
        <f t="shared" si="50"/>
        <v>0</v>
      </c>
      <c r="W342" s="70"/>
      <c r="X342" s="70"/>
      <c r="Y342" s="850">
        <f t="shared" si="51"/>
        <v>57247230.036773816</v>
      </c>
      <c r="Z342" s="607">
        <f t="shared" si="52"/>
        <v>57247230.036773816</v>
      </c>
    </row>
    <row r="343" spans="1:26" ht="15">
      <c r="A343" s="14" t="str">
        <f t="shared" si="53"/>
        <v/>
      </c>
      <c r="C343" s="2" t="s">
        <v>417</v>
      </c>
      <c r="D343" s="398" t="s">
        <v>417</v>
      </c>
      <c r="E343" s="400">
        <v>144250167.16499901</v>
      </c>
      <c r="F343" s="211" t="s">
        <v>5</v>
      </c>
      <c r="G343" s="459" t="str">
        <f>VLOOKUP(F343,Factors!$B$3:$O$96,14,0)</f>
        <v>SG</v>
      </c>
      <c r="H343" s="513" t="str">
        <f t="shared" si="37"/>
        <v>314DGU</v>
      </c>
      <c r="I343" s="432"/>
      <c r="J343" s="432">
        <v>1</v>
      </c>
      <c r="K343" s="453">
        <f>SUMIF(EPIS!$CF$6:$CF$96,'JAM Inputs'!H343,EPIS!$CI$6:$CI$96)</f>
        <v>0</v>
      </c>
      <c r="L343" s="453">
        <f t="shared" si="45"/>
        <v>0</v>
      </c>
      <c r="M343" s="474">
        <f>VLOOKUP(G343,Factors!$B$3:$K$96,7,0)</f>
        <v>0.4315468104876492</v>
      </c>
      <c r="N343" s="637">
        <v>144250167.16499901</v>
      </c>
      <c r="O343" s="641"/>
      <c r="P343" s="639">
        <f t="shared" si="46"/>
        <v>0</v>
      </c>
      <c r="Q343" s="640">
        <f t="shared" si="38"/>
        <v>0</v>
      </c>
      <c r="S343" s="653">
        <f t="shared" si="47"/>
        <v>62250699.552365541</v>
      </c>
      <c r="T343" s="639">
        <f t="shared" si="48"/>
        <v>0</v>
      </c>
      <c r="U343" s="639">
        <f t="shared" si="49"/>
        <v>0</v>
      </c>
      <c r="V343" s="654">
        <f t="shared" si="50"/>
        <v>0</v>
      </c>
      <c r="W343" s="70"/>
      <c r="X343" s="70"/>
      <c r="Y343" s="850">
        <f t="shared" si="51"/>
        <v>62250699.552365541</v>
      </c>
      <c r="Z343" s="607">
        <f t="shared" si="52"/>
        <v>62250699.552365541</v>
      </c>
    </row>
    <row r="344" spans="1:26" ht="15">
      <c r="A344" s="14" t="str">
        <f t="shared" si="53"/>
        <v/>
      </c>
      <c r="C344" s="2" t="s">
        <v>418</v>
      </c>
      <c r="D344" s="398" t="s">
        <v>418</v>
      </c>
      <c r="E344" s="400">
        <v>557898236.34999895</v>
      </c>
      <c r="F344" s="211" t="s">
        <v>7</v>
      </c>
      <c r="G344" s="459" t="str">
        <f>VLOOKUP(F344,Factors!$B$3:$O$96,14,0)</f>
        <v>SG</v>
      </c>
      <c r="H344" s="513" t="str">
        <f t="shared" si="37"/>
        <v>314SG</v>
      </c>
      <c r="I344" s="432"/>
      <c r="J344" s="432">
        <v>1</v>
      </c>
      <c r="K344" s="453">
        <f>SUMIF(EPIS!$CF$6:$CF$96,'JAM Inputs'!H344,EPIS!$CI$6:$CI$96)</f>
        <v>0</v>
      </c>
      <c r="L344" s="453">
        <f t="shared" si="45"/>
        <v>0</v>
      </c>
      <c r="M344" s="474">
        <f>VLOOKUP(G344,Factors!$B$3:$K$96,7,0)</f>
        <v>0.4315468104876492</v>
      </c>
      <c r="N344" s="637">
        <v>557898236.34999895</v>
      </c>
      <c r="O344" s="641"/>
      <c r="P344" s="639">
        <f t="shared" si="46"/>
        <v>0</v>
      </c>
      <c r="Q344" s="640">
        <f t="shared" si="38"/>
        <v>0</v>
      </c>
      <c r="S344" s="653">
        <f t="shared" si="47"/>
        <v>240759204.47352672</v>
      </c>
      <c r="T344" s="639">
        <f t="shared" si="48"/>
        <v>0</v>
      </c>
      <c r="U344" s="639">
        <f t="shared" si="49"/>
        <v>0</v>
      </c>
      <c r="V344" s="654">
        <f t="shared" si="50"/>
        <v>0</v>
      </c>
      <c r="W344" s="70"/>
      <c r="X344" s="70"/>
      <c r="Y344" s="850">
        <f t="shared" si="51"/>
        <v>240759204.47352672</v>
      </c>
      <c r="Z344" s="607">
        <f t="shared" si="52"/>
        <v>240759204.47352672</v>
      </c>
    </row>
    <row r="345" spans="1:26" ht="15">
      <c r="A345" s="14" t="str">
        <f t="shared" si="53"/>
        <v/>
      </c>
      <c r="C345" s="2" t="s">
        <v>419</v>
      </c>
      <c r="D345" s="398" t="s">
        <v>419</v>
      </c>
      <c r="E345" s="400">
        <v>63738928.450000003</v>
      </c>
      <c r="F345" s="211" t="s">
        <v>12</v>
      </c>
      <c r="G345" s="459" t="s">
        <v>12</v>
      </c>
      <c r="H345" s="513" t="str">
        <f t="shared" si="37"/>
        <v>314SSGCH</v>
      </c>
      <c r="I345" s="432"/>
      <c r="J345" s="432">
        <v>1</v>
      </c>
      <c r="K345" s="453">
        <f>SUMIF(EPIS!$CF$6:$CF$96,'JAM Inputs'!H345,EPIS!$CI$6:$CI$96)</f>
        <v>0</v>
      </c>
      <c r="L345" s="453">
        <f t="shared" si="45"/>
        <v>0</v>
      </c>
      <c r="M345" s="474">
        <f>VLOOKUP(G345,Factors!$B$3:$K$96,7,0)</f>
        <v>0.41887921678867224</v>
      </c>
      <c r="N345" s="637">
        <v>63738928.450000003</v>
      </c>
      <c r="O345" s="641"/>
      <c r="P345" s="639">
        <f t="shared" si="46"/>
        <v>0</v>
      </c>
      <c r="Q345" s="640">
        <f t="shared" si="38"/>
        <v>0</v>
      </c>
      <c r="S345" s="653">
        <f t="shared" si="47"/>
        <v>26698912.428085219</v>
      </c>
      <c r="T345" s="639">
        <f t="shared" si="48"/>
        <v>0</v>
      </c>
      <c r="U345" s="639">
        <f t="shared" si="49"/>
        <v>0</v>
      </c>
      <c r="V345" s="654">
        <f t="shared" si="50"/>
        <v>0</v>
      </c>
      <c r="W345" s="70"/>
      <c r="X345" s="70"/>
      <c r="Y345" s="850">
        <f t="shared" si="51"/>
        <v>26698912.428085219</v>
      </c>
      <c r="Z345" s="607">
        <f t="shared" si="52"/>
        <v>26698912.428085219</v>
      </c>
    </row>
    <row r="346" spans="1:26" ht="15">
      <c r="A346" s="14" t="str">
        <f t="shared" si="53"/>
        <v/>
      </c>
      <c r="C346" s="2" t="s">
        <v>420</v>
      </c>
      <c r="D346" s="398" t="s">
        <v>420</v>
      </c>
      <c r="E346" s="400">
        <v>87330829.805000007</v>
      </c>
      <c r="F346" s="211" t="s">
        <v>1</v>
      </c>
      <c r="G346" s="459" t="str">
        <f>VLOOKUP(F346,Factors!$B$3:$O$96,14,0)</f>
        <v>SG</v>
      </c>
      <c r="H346" s="513" t="str">
        <f t="shared" si="37"/>
        <v>315DGP</v>
      </c>
      <c r="I346" s="432"/>
      <c r="J346" s="432">
        <v>1</v>
      </c>
      <c r="K346" s="453">
        <f>SUMIF(EPIS!$CF$6:$CF$96,'JAM Inputs'!H346,EPIS!$CI$6:$CI$96)</f>
        <v>0</v>
      </c>
      <c r="L346" s="453">
        <f t="shared" si="45"/>
        <v>0</v>
      </c>
      <c r="M346" s="474">
        <f>VLOOKUP(G346,Factors!$B$3:$K$96,7,0)</f>
        <v>0.4315468104876492</v>
      </c>
      <c r="N346" s="637">
        <v>87330829.805000007</v>
      </c>
      <c r="O346" s="641"/>
      <c r="P346" s="639">
        <f t="shared" si="46"/>
        <v>0</v>
      </c>
      <c r="Q346" s="640">
        <f t="shared" si="38"/>
        <v>0</v>
      </c>
      <c r="S346" s="653">
        <f t="shared" si="47"/>
        <v>37687341.059587486</v>
      </c>
      <c r="T346" s="639">
        <f t="shared" si="48"/>
        <v>0</v>
      </c>
      <c r="U346" s="639">
        <f t="shared" si="49"/>
        <v>0</v>
      </c>
      <c r="V346" s="654">
        <f t="shared" si="50"/>
        <v>0</v>
      </c>
      <c r="W346" s="70"/>
      <c r="X346" s="70"/>
      <c r="Y346" s="850">
        <f t="shared" si="51"/>
        <v>37687341.059587486</v>
      </c>
      <c r="Z346" s="607">
        <f t="shared" si="52"/>
        <v>37687341.059587486</v>
      </c>
    </row>
    <row r="347" spans="1:26" ht="15">
      <c r="A347" s="14" t="str">
        <f t="shared" si="53"/>
        <v/>
      </c>
      <c r="C347" s="2" t="s">
        <v>421</v>
      </c>
      <c r="D347" s="398" t="s">
        <v>421</v>
      </c>
      <c r="E347" s="400">
        <v>137956174.55500001</v>
      </c>
      <c r="F347" s="211" t="s">
        <v>5</v>
      </c>
      <c r="G347" s="459" t="str">
        <f>VLOOKUP(F347,Factors!$B$3:$O$96,14,0)</f>
        <v>SG</v>
      </c>
      <c r="H347" s="513" t="str">
        <f t="shared" si="37"/>
        <v>315DGU</v>
      </c>
      <c r="I347" s="432"/>
      <c r="J347" s="432">
        <v>1</v>
      </c>
      <c r="K347" s="453">
        <f>SUMIF(EPIS!$CF$6:$CF$96,'JAM Inputs'!H347,EPIS!$CI$6:$CI$96)</f>
        <v>0</v>
      </c>
      <c r="L347" s="453">
        <f t="shared" si="45"/>
        <v>0</v>
      </c>
      <c r="M347" s="474">
        <f>VLOOKUP(G347,Factors!$B$3:$K$96,7,0)</f>
        <v>0.4315468104876492</v>
      </c>
      <c r="N347" s="637">
        <v>137956174.55500001</v>
      </c>
      <c r="O347" s="641"/>
      <c r="P347" s="639">
        <f t="shared" si="46"/>
        <v>0</v>
      </c>
      <c r="Q347" s="640">
        <f t="shared" si="38"/>
        <v>0</v>
      </c>
      <c r="S347" s="653">
        <f t="shared" si="47"/>
        <v>59534547.116287641</v>
      </c>
      <c r="T347" s="639">
        <f t="shared" si="48"/>
        <v>0</v>
      </c>
      <c r="U347" s="639">
        <f t="shared" si="49"/>
        <v>0</v>
      </c>
      <c r="V347" s="654">
        <f t="shared" si="50"/>
        <v>0</v>
      </c>
      <c r="W347" s="70"/>
      <c r="X347" s="70"/>
      <c r="Y347" s="850">
        <f t="shared" si="51"/>
        <v>59534547.116287641</v>
      </c>
      <c r="Z347" s="607">
        <f t="shared" si="52"/>
        <v>59534547.116287641</v>
      </c>
    </row>
    <row r="348" spans="1:26" ht="15">
      <c r="A348" s="14" t="str">
        <f t="shared" si="53"/>
        <v/>
      </c>
      <c r="C348" s="2" t="s">
        <v>422</v>
      </c>
      <c r="D348" s="398" t="s">
        <v>422</v>
      </c>
      <c r="E348" s="400">
        <v>108782009.175</v>
      </c>
      <c r="F348" s="211" t="s">
        <v>7</v>
      </c>
      <c r="G348" s="459" t="str">
        <f>VLOOKUP(F348,Factors!$B$3:$O$96,14,0)</f>
        <v>SG</v>
      </c>
      <c r="H348" s="513" t="str">
        <f t="shared" si="37"/>
        <v>315SG</v>
      </c>
      <c r="I348" s="432"/>
      <c r="J348" s="432">
        <v>1</v>
      </c>
      <c r="K348" s="453">
        <f>SUMIF(EPIS!$CF$6:$CF$96,'JAM Inputs'!H348,EPIS!$CI$6:$CI$96)</f>
        <v>0</v>
      </c>
      <c r="L348" s="453">
        <f t="shared" si="45"/>
        <v>0</v>
      </c>
      <c r="M348" s="474">
        <f>VLOOKUP(G348,Factors!$B$3:$K$96,7,0)</f>
        <v>0.4315468104876492</v>
      </c>
      <c r="N348" s="637">
        <v>108782009.175</v>
      </c>
      <c r="O348" s="641"/>
      <c r="P348" s="639">
        <f t="shared" si="46"/>
        <v>0</v>
      </c>
      <c r="Q348" s="640">
        <f t="shared" si="38"/>
        <v>0</v>
      </c>
      <c r="S348" s="653">
        <f t="shared" si="47"/>
        <v>46944529.097909443</v>
      </c>
      <c r="T348" s="639">
        <f t="shared" si="48"/>
        <v>0</v>
      </c>
      <c r="U348" s="639">
        <f t="shared" si="49"/>
        <v>0</v>
      </c>
      <c r="V348" s="654">
        <f t="shared" si="50"/>
        <v>0</v>
      </c>
      <c r="W348" s="70"/>
      <c r="X348" s="70"/>
      <c r="Y348" s="850">
        <f t="shared" si="51"/>
        <v>46944529.097909443</v>
      </c>
      <c r="Z348" s="607">
        <f t="shared" si="52"/>
        <v>46944529.097909443</v>
      </c>
    </row>
    <row r="349" spans="1:26" ht="15">
      <c r="A349" s="14" t="str">
        <f t="shared" si="53"/>
        <v/>
      </c>
      <c r="C349" s="2" t="s">
        <v>423</v>
      </c>
      <c r="D349" s="398" t="s">
        <v>423</v>
      </c>
      <c r="E349" s="400">
        <v>66680093.810000002</v>
      </c>
      <c r="F349" s="211" t="s">
        <v>12</v>
      </c>
      <c r="G349" s="459" t="s">
        <v>12</v>
      </c>
      <c r="H349" s="513" t="str">
        <f t="shared" si="37"/>
        <v>315SSGCH</v>
      </c>
      <c r="I349" s="432"/>
      <c r="J349" s="432">
        <v>1</v>
      </c>
      <c r="K349" s="453">
        <f>SUMIF(EPIS!$CF$6:$CF$96,'JAM Inputs'!H349,EPIS!$CI$6:$CI$96)</f>
        <v>0</v>
      </c>
      <c r="L349" s="453">
        <f t="shared" si="45"/>
        <v>0</v>
      </c>
      <c r="M349" s="474">
        <f>VLOOKUP(G349,Factors!$B$3:$K$96,7,0)</f>
        <v>0.41887921678867224</v>
      </c>
      <c r="N349" s="637">
        <v>66680093.810000002</v>
      </c>
      <c r="O349" s="641"/>
      <c r="P349" s="639">
        <f t="shared" si="46"/>
        <v>0</v>
      </c>
      <c r="Q349" s="640">
        <f>P349-O349</f>
        <v>0</v>
      </c>
      <c r="S349" s="653">
        <f t="shared" ref="S349:S386" si="54">N349*M349</f>
        <v>27930905.470527992</v>
      </c>
      <c r="T349" s="639">
        <f t="shared" ref="T349:T386" si="55">O349*M349</f>
        <v>0</v>
      </c>
      <c r="U349" s="639">
        <f t="shared" ref="U349:U386" si="56">P349*M349</f>
        <v>0</v>
      </c>
      <c r="V349" s="654">
        <f t="shared" ref="V349:V386" si="57">Q349*M349</f>
        <v>0</v>
      </c>
      <c r="W349" s="70"/>
      <c r="X349" s="70"/>
      <c r="Y349" s="850">
        <f t="shared" si="51"/>
        <v>27930905.470527992</v>
      </c>
      <c r="Z349" s="607">
        <f t="shared" si="52"/>
        <v>27930905.470527992</v>
      </c>
    </row>
    <row r="350" spans="1:26" ht="15">
      <c r="A350" s="14" t="str">
        <f t="shared" si="53"/>
        <v/>
      </c>
      <c r="C350" s="2" t="s">
        <v>424</v>
      </c>
      <c r="D350" s="398" t="s">
        <v>424</v>
      </c>
      <c r="E350" s="400">
        <v>4739672.8099999996</v>
      </c>
      <c r="F350" s="211" t="s">
        <v>1</v>
      </c>
      <c r="G350" s="459" t="str">
        <f>VLOOKUP(F350,Factors!$B$3:$O$96,14,0)</f>
        <v>SG</v>
      </c>
      <c r="H350" s="513" t="str">
        <f t="shared" si="37"/>
        <v>316DGP</v>
      </c>
      <c r="I350" s="432"/>
      <c r="J350" s="432">
        <v>1</v>
      </c>
      <c r="K350" s="453">
        <f>SUMIF(EPIS!$CF$6:$CF$96,'JAM Inputs'!H350,EPIS!$CI$6:$CI$96)</f>
        <v>0</v>
      </c>
      <c r="L350" s="453">
        <f t="shared" si="45"/>
        <v>0</v>
      </c>
      <c r="M350" s="474">
        <f>VLOOKUP(G350,Factors!$B$3:$K$96,7,0)</f>
        <v>0.4315468104876492</v>
      </c>
      <c r="N350" s="637">
        <v>4739672.8099999996</v>
      </c>
      <c r="O350" s="641"/>
      <c r="P350" s="639">
        <f t="shared" si="46"/>
        <v>0</v>
      </c>
      <c r="Q350" s="640">
        <f t="shared" ref="Q350:Q413" si="58">P350-O350</f>
        <v>0</v>
      </c>
      <c r="S350" s="653">
        <f t="shared" si="54"/>
        <v>2045390.6839105336</v>
      </c>
      <c r="T350" s="639">
        <f t="shared" si="55"/>
        <v>0</v>
      </c>
      <c r="U350" s="639">
        <f t="shared" si="56"/>
        <v>0</v>
      </c>
      <c r="V350" s="654">
        <f t="shared" si="57"/>
        <v>0</v>
      </c>
      <c r="W350" s="70"/>
      <c r="X350" s="70"/>
      <c r="Y350" s="850">
        <f t="shared" si="51"/>
        <v>2045390.6839105336</v>
      </c>
      <c r="Z350" s="607">
        <f t="shared" si="52"/>
        <v>2045390.6839105336</v>
      </c>
    </row>
    <row r="351" spans="1:26" ht="15">
      <c r="A351" s="14" t="str">
        <f t="shared" si="53"/>
        <v/>
      </c>
      <c r="C351" s="2" t="s">
        <v>425</v>
      </c>
      <c r="D351" s="398" t="s">
        <v>425</v>
      </c>
      <c r="E351" s="400">
        <v>5125406.9400000004</v>
      </c>
      <c r="F351" s="211" t="s">
        <v>5</v>
      </c>
      <c r="G351" s="459" t="str">
        <f>VLOOKUP(F351,Factors!$B$3:$O$96,14,0)</f>
        <v>SG</v>
      </c>
      <c r="H351" s="513" t="str">
        <f t="shared" si="37"/>
        <v>316DGU</v>
      </c>
      <c r="I351" s="432"/>
      <c r="J351" s="432">
        <v>1</v>
      </c>
      <c r="K351" s="453">
        <f>SUMIF(EPIS!$CF$6:$CF$96,'JAM Inputs'!H351,EPIS!$CI$6:$CI$96)</f>
        <v>0</v>
      </c>
      <c r="L351" s="453">
        <f t="shared" si="45"/>
        <v>0</v>
      </c>
      <c r="M351" s="474">
        <f>VLOOKUP(G351,Factors!$B$3:$K$96,7,0)</f>
        <v>0.4315468104876492</v>
      </c>
      <c r="N351" s="637">
        <v>5125406.9400000004</v>
      </c>
      <c r="O351" s="641"/>
      <c r="P351" s="639">
        <f t="shared" si="46"/>
        <v>0</v>
      </c>
      <c r="Q351" s="640">
        <f t="shared" si="58"/>
        <v>0</v>
      </c>
      <c r="S351" s="653">
        <f t="shared" si="54"/>
        <v>2211853.017408262</v>
      </c>
      <c r="T351" s="639">
        <f t="shared" si="55"/>
        <v>0</v>
      </c>
      <c r="U351" s="639">
        <f t="shared" si="56"/>
        <v>0</v>
      </c>
      <c r="V351" s="654">
        <f t="shared" si="57"/>
        <v>0</v>
      </c>
      <c r="W351" s="70"/>
      <c r="X351" s="70"/>
      <c r="Y351" s="850">
        <f t="shared" si="51"/>
        <v>2211853.017408262</v>
      </c>
      <c r="Z351" s="607">
        <f t="shared" si="52"/>
        <v>2211853.017408262</v>
      </c>
    </row>
    <row r="352" spans="1:26" ht="15">
      <c r="A352" s="14" t="str">
        <f t="shared" si="53"/>
        <v/>
      </c>
      <c r="C352" s="2" t="s">
        <v>426</v>
      </c>
      <c r="D352" s="398" t="s">
        <v>426</v>
      </c>
      <c r="E352" s="400">
        <v>17858010.114999998</v>
      </c>
      <c r="F352" s="211" t="s">
        <v>7</v>
      </c>
      <c r="G352" s="459" t="str">
        <f>VLOOKUP(F352,Factors!$B$3:$O$96,14,0)</f>
        <v>SG</v>
      </c>
      <c r="H352" s="513" t="str">
        <f t="shared" si="37"/>
        <v>316SG</v>
      </c>
      <c r="I352" s="432"/>
      <c r="J352" s="432">
        <v>1</v>
      </c>
      <c r="K352" s="453">
        <f>SUMIF(EPIS!$CF$6:$CF$96,'JAM Inputs'!H352,EPIS!$CI$6:$CI$96)</f>
        <v>0</v>
      </c>
      <c r="L352" s="453">
        <f t="shared" si="45"/>
        <v>0</v>
      </c>
      <c r="M352" s="474">
        <f>VLOOKUP(G352,Factors!$B$3:$K$96,7,0)</f>
        <v>0.4315468104876492</v>
      </c>
      <c r="N352" s="637">
        <v>17858010.114999998</v>
      </c>
      <c r="O352" s="641"/>
      <c r="P352" s="639">
        <f t="shared" si="46"/>
        <v>0</v>
      </c>
      <c r="Q352" s="640">
        <f t="shared" si="58"/>
        <v>0</v>
      </c>
      <c r="S352" s="653">
        <f t="shared" si="54"/>
        <v>7706567.3067844268</v>
      </c>
      <c r="T352" s="639">
        <f t="shared" si="55"/>
        <v>0</v>
      </c>
      <c r="U352" s="639">
        <f t="shared" si="56"/>
        <v>0</v>
      </c>
      <c r="V352" s="654">
        <f t="shared" si="57"/>
        <v>0</v>
      </c>
      <c r="W352" s="70"/>
      <c r="X352" s="70"/>
      <c r="Y352" s="850">
        <f t="shared" si="51"/>
        <v>7706567.3067844268</v>
      </c>
      <c r="Z352" s="607">
        <f t="shared" si="52"/>
        <v>7706567.3067844268</v>
      </c>
    </row>
    <row r="353" spans="1:26" ht="15">
      <c r="A353" s="14" t="str">
        <f t="shared" si="53"/>
        <v/>
      </c>
      <c r="C353" s="2" t="s">
        <v>427</v>
      </c>
      <c r="D353" s="398" t="s">
        <v>427</v>
      </c>
      <c r="E353" s="400">
        <v>4038163.32</v>
      </c>
      <c r="F353" s="211" t="s">
        <v>12</v>
      </c>
      <c r="G353" s="459" t="s">
        <v>12</v>
      </c>
      <c r="H353" s="513" t="str">
        <f t="shared" si="37"/>
        <v>316SSGCH</v>
      </c>
      <c r="I353" s="432"/>
      <c r="J353" s="432">
        <v>1</v>
      </c>
      <c r="K353" s="453">
        <f>SUMIF(EPIS!$CF$6:$CF$96,'JAM Inputs'!H353,EPIS!$CI$6:$CI$96)</f>
        <v>0</v>
      </c>
      <c r="L353" s="453">
        <f t="shared" si="45"/>
        <v>0</v>
      </c>
      <c r="M353" s="474">
        <f>VLOOKUP(G353,Factors!$B$3:$K$96,7,0)</f>
        <v>0.41887921678867224</v>
      </c>
      <c r="N353" s="637">
        <v>4038163.32</v>
      </c>
      <c r="O353" s="641"/>
      <c r="P353" s="639">
        <f t="shared" si="46"/>
        <v>0</v>
      </c>
      <c r="Q353" s="640">
        <f t="shared" si="58"/>
        <v>0</v>
      </c>
      <c r="S353" s="653">
        <f t="shared" si="54"/>
        <v>1691502.6887463443</v>
      </c>
      <c r="T353" s="639">
        <f t="shared" si="55"/>
        <v>0</v>
      </c>
      <c r="U353" s="639">
        <f t="shared" si="56"/>
        <v>0</v>
      </c>
      <c r="V353" s="654">
        <f t="shared" si="57"/>
        <v>0</v>
      </c>
      <c r="W353" s="70"/>
      <c r="X353" s="70"/>
      <c r="Y353" s="850">
        <f t="shared" si="51"/>
        <v>1691502.6887463443</v>
      </c>
      <c r="Z353" s="607">
        <f t="shared" si="52"/>
        <v>1691502.6887463443</v>
      </c>
    </row>
    <row r="354" spans="1:26" ht="15">
      <c r="A354" s="14" t="str">
        <f t="shared" si="53"/>
        <v/>
      </c>
      <c r="C354" s="2" t="s">
        <v>428</v>
      </c>
      <c r="D354" s="398" t="s">
        <v>428</v>
      </c>
      <c r="E354" s="400">
        <v>10579478.285</v>
      </c>
      <c r="F354" s="211" t="s">
        <v>1</v>
      </c>
      <c r="G354" s="459" t="str">
        <f>VLOOKUP(F354,Factors!$B$3:$O$96,14,0)</f>
        <v>SG</v>
      </c>
      <c r="H354" s="513" t="str">
        <f t="shared" si="37"/>
        <v>330DGP</v>
      </c>
      <c r="I354" s="432"/>
      <c r="J354" s="432">
        <v>1</v>
      </c>
      <c r="K354" s="453">
        <f>SUMIF(EPIS!$CF$6:$CF$96,'JAM Inputs'!H354,EPIS!$CI$6:$CI$96)</f>
        <v>0</v>
      </c>
      <c r="L354" s="453">
        <f t="shared" si="45"/>
        <v>0</v>
      </c>
      <c r="M354" s="474">
        <f>VLOOKUP(G354,Factors!$B$3:$K$96,7,0)</f>
        <v>0.4315468104876492</v>
      </c>
      <c r="N354" s="637">
        <v>10579478.285</v>
      </c>
      <c r="O354" s="641"/>
      <c r="P354" s="639">
        <f t="shared" si="46"/>
        <v>0</v>
      </c>
      <c r="Q354" s="640">
        <f t="shared" si="58"/>
        <v>0</v>
      </c>
      <c r="S354" s="653">
        <f t="shared" si="54"/>
        <v>4565540.1105150953</v>
      </c>
      <c r="T354" s="639">
        <f t="shared" si="55"/>
        <v>0</v>
      </c>
      <c r="U354" s="639">
        <f t="shared" si="56"/>
        <v>0</v>
      </c>
      <c r="V354" s="654">
        <f t="shared" si="57"/>
        <v>0</v>
      </c>
      <c r="W354" s="70"/>
      <c r="X354" s="70"/>
      <c r="Y354" s="850">
        <f t="shared" si="51"/>
        <v>4565540.1105150953</v>
      </c>
      <c r="Z354" s="607">
        <f t="shared" si="52"/>
        <v>4565540.1105150953</v>
      </c>
    </row>
    <row r="355" spans="1:26" ht="15">
      <c r="A355" s="14" t="str">
        <f t="shared" si="53"/>
        <v/>
      </c>
      <c r="C355" s="2" t="s">
        <v>429</v>
      </c>
      <c r="D355" s="398" t="s">
        <v>429</v>
      </c>
      <c r="E355" s="400">
        <v>5269723.2149999999</v>
      </c>
      <c r="F355" s="211" t="s">
        <v>5</v>
      </c>
      <c r="G355" s="459" t="str">
        <f>VLOOKUP(F355,Factors!$B$3:$O$96,14,0)</f>
        <v>SG</v>
      </c>
      <c r="H355" s="513" t="str">
        <f t="shared" si="37"/>
        <v>330DGU</v>
      </c>
      <c r="I355" s="432"/>
      <c r="J355" s="432">
        <v>1</v>
      </c>
      <c r="K355" s="453">
        <f>SUMIF(EPIS!$CF$6:$CF$96,'JAM Inputs'!H355,EPIS!$CI$6:$CI$96)</f>
        <v>0</v>
      </c>
      <c r="L355" s="453">
        <f t="shared" si="45"/>
        <v>0</v>
      </c>
      <c r="M355" s="474">
        <f>VLOOKUP(G355,Factors!$B$3:$K$96,7,0)</f>
        <v>0.4315468104876492</v>
      </c>
      <c r="N355" s="637">
        <v>5269723.2149999999</v>
      </c>
      <c r="O355" s="641"/>
      <c r="P355" s="639">
        <f t="shared" si="46"/>
        <v>0</v>
      </c>
      <c r="Q355" s="640">
        <f t="shared" si="58"/>
        <v>0</v>
      </c>
      <c r="S355" s="653">
        <f t="shared" si="54"/>
        <v>2274132.2455859706</v>
      </c>
      <c r="T355" s="639">
        <f t="shared" si="55"/>
        <v>0</v>
      </c>
      <c r="U355" s="639">
        <f t="shared" si="56"/>
        <v>0</v>
      </c>
      <c r="V355" s="654">
        <f t="shared" si="57"/>
        <v>0</v>
      </c>
      <c r="W355" s="70"/>
      <c r="X355" s="70"/>
      <c r="Y355" s="850">
        <f t="shared" si="51"/>
        <v>2274132.2455859706</v>
      </c>
      <c r="Z355" s="607">
        <f t="shared" si="52"/>
        <v>2274132.2455859706</v>
      </c>
    </row>
    <row r="356" spans="1:26" ht="15">
      <c r="A356" s="14" t="str">
        <f t="shared" si="53"/>
        <v/>
      </c>
      <c r="C356" s="2" t="s">
        <v>430</v>
      </c>
      <c r="D356" s="398" t="s">
        <v>430</v>
      </c>
      <c r="E356" s="400">
        <v>6608428.4100000001</v>
      </c>
      <c r="F356" s="211" t="s">
        <v>14</v>
      </c>
      <c r="G356" s="459" t="str">
        <f>VLOOKUP(F356,Factors!$B$3:$O$96,14,0)</f>
        <v>SG</v>
      </c>
      <c r="H356" s="513" t="str">
        <f t="shared" si="37"/>
        <v>330SG-P</v>
      </c>
      <c r="I356" s="432"/>
      <c r="J356" s="432">
        <v>1</v>
      </c>
      <c r="K356" s="453">
        <f>SUMIF(EPIS!$CF$6:$CF$96,'JAM Inputs'!H356,EPIS!$CI$6:$CI$96)</f>
        <v>0</v>
      </c>
      <c r="L356" s="453">
        <f t="shared" si="45"/>
        <v>0</v>
      </c>
      <c r="M356" s="474">
        <f>VLOOKUP(G356,Factors!$B$3:$K$96,7,0)</f>
        <v>0.4315468104876492</v>
      </c>
      <c r="N356" s="637">
        <v>6608428.4100000001</v>
      </c>
      <c r="O356" s="641"/>
      <c r="P356" s="639">
        <f t="shared" si="46"/>
        <v>0</v>
      </c>
      <c r="Q356" s="640">
        <f t="shared" si="58"/>
        <v>0</v>
      </c>
      <c r="S356" s="653">
        <f t="shared" si="54"/>
        <v>2851846.2026714669</v>
      </c>
      <c r="T356" s="639">
        <f t="shared" si="55"/>
        <v>0</v>
      </c>
      <c r="U356" s="639">
        <f t="shared" si="56"/>
        <v>0</v>
      </c>
      <c r="V356" s="654">
        <f t="shared" si="57"/>
        <v>0</v>
      </c>
      <c r="W356" s="70"/>
      <c r="X356" s="70"/>
      <c r="Y356" s="850">
        <f t="shared" si="51"/>
        <v>2851846.2026714669</v>
      </c>
      <c r="Z356" s="607">
        <f t="shared" si="52"/>
        <v>2851846.2026714669</v>
      </c>
    </row>
    <row r="357" spans="1:26" ht="15">
      <c r="A357" s="14" t="str">
        <f t="shared" si="53"/>
        <v/>
      </c>
      <c r="C357" s="2" t="s">
        <v>431</v>
      </c>
      <c r="D357" s="398" t="s">
        <v>431</v>
      </c>
      <c r="E357" s="400">
        <v>672873.25</v>
      </c>
      <c r="F357" s="211" t="s">
        <v>15</v>
      </c>
      <c r="G357" s="459" t="str">
        <f>VLOOKUP(F357,Factors!$B$3:$O$96,14,0)</f>
        <v>SG</v>
      </c>
      <c r="H357" s="513" t="str">
        <f t="shared" si="37"/>
        <v>330SG-U</v>
      </c>
      <c r="I357" s="432"/>
      <c r="J357" s="432">
        <v>1</v>
      </c>
      <c r="K357" s="453">
        <f>SUMIF(EPIS!$CF$6:$CF$96,'JAM Inputs'!H357,EPIS!$CI$6:$CI$96)</f>
        <v>0</v>
      </c>
      <c r="L357" s="453">
        <f t="shared" si="45"/>
        <v>0</v>
      </c>
      <c r="M357" s="474">
        <f>VLOOKUP(G357,Factors!$B$3:$K$96,7,0)</f>
        <v>0.4315468104876492</v>
      </c>
      <c r="N357" s="637">
        <v>672873.25</v>
      </c>
      <c r="O357" s="641"/>
      <c r="P357" s="639">
        <f t="shared" si="46"/>
        <v>0</v>
      </c>
      <c r="Q357" s="640">
        <f t="shared" si="58"/>
        <v>0</v>
      </c>
      <c r="S357" s="653">
        <f t="shared" si="54"/>
        <v>290376.3048999586</v>
      </c>
      <c r="T357" s="639">
        <f t="shared" si="55"/>
        <v>0</v>
      </c>
      <c r="U357" s="639">
        <f t="shared" si="56"/>
        <v>0</v>
      </c>
      <c r="V357" s="654">
        <f t="shared" si="57"/>
        <v>0</v>
      </c>
      <c r="W357" s="70"/>
      <c r="X357" s="70"/>
      <c r="Y357" s="850">
        <f t="shared" si="51"/>
        <v>290376.3048999586</v>
      </c>
      <c r="Z357" s="607">
        <f t="shared" si="52"/>
        <v>290376.3048999586</v>
      </c>
    </row>
    <row r="358" spans="1:26" ht="15">
      <c r="A358" s="14" t="str">
        <f t="shared" si="53"/>
        <v/>
      </c>
      <c r="C358" s="2" t="s">
        <v>432</v>
      </c>
      <c r="D358" s="398" t="s">
        <v>432</v>
      </c>
      <c r="E358" s="400">
        <v>20891788.960000001</v>
      </c>
      <c r="F358" s="211" t="s">
        <v>1</v>
      </c>
      <c r="G358" s="459" t="str">
        <f>VLOOKUP(F358,Factors!$B$3:$O$96,14,0)</f>
        <v>SG</v>
      </c>
      <c r="H358" s="513" t="str">
        <f t="shared" si="37"/>
        <v>331DGP</v>
      </c>
      <c r="I358" s="432"/>
      <c r="J358" s="432">
        <v>1</v>
      </c>
      <c r="K358" s="453">
        <f>SUMIF(EPIS!$CF$6:$CF$96,'JAM Inputs'!H358,EPIS!$CI$6:$CI$96)</f>
        <v>0</v>
      </c>
      <c r="L358" s="453">
        <f t="shared" si="45"/>
        <v>0</v>
      </c>
      <c r="M358" s="474">
        <f>VLOOKUP(G358,Factors!$B$3:$K$96,7,0)</f>
        <v>0.4315468104876492</v>
      </c>
      <c r="N358" s="637">
        <v>20891788.960000001</v>
      </c>
      <c r="O358" s="641"/>
      <c r="P358" s="639">
        <f t="shared" si="46"/>
        <v>0</v>
      </c>
      <c r="Q358" s="640">
        <f t="shared" si="58"/>
        <v>0</v>
      </c>
      <c r="S358" s="653">
        <f t="shared" si="54"/>
        <v>9015784.8910690825</v>
      </c>
      <c r="T358" s="639">
        <f t="shared" si="55"/>
        <v>0</v>
      </c>
      <c r="U358" s="639">
        <f t="shared" si="56"/>
        <v>0</v>
      </c>
      <c r="V358" s="654">
        <f t="shared" si="57"/>
        <v>0</v>
      </c>
      <c r="W358" s="70"/>
      <c r="X358" s="70"/>
      <c r="Y358" s="850">
        <f t="shared" si="51"/>
        <v>9015784.8910690825</v>
      </c>
      <c r="Z358" s="607">
        <f t="shared" si="52"/>
        <v>9015784.8910690825</v>
      </c>
    </row>
    <row r="359" spans="1:26" ht="15">
      <c r="A359" s="14" t="str">
        <f t="shared" si="53"/>
        <v/>
      </c>
      <c r="C359" s="2" t="s">
        <v>433</v>
      </c>
      <c r="D359" s="398" t="s">
        <v>433</v>
      </c>
      <c r="E359" s="400">
        <v>5284981.7549999999</v>
      </c>
      <c r="F359" s="211" t="s">
        <v>5</v>
      </c>
      <c r="G359" s="459" t="str">
        <f>VLOOKUP(F359,Factors!$B$3:$O$96,14,0)</f>
        <v>SG</v>
      </c>
      <c r="H359" s="513" t="str">
        <f t="shared" si="37"/>
        <v>331DGU</v>
      </c>
      <c r="I359" s="432"/>
      <c r="J359" s="432">
        <v>1</v>
      </c>
      <c r="K359" s="453">
        <f>SUMIF(EPIS!$CF$6:$CF$96,'JAM Inputs'!H359,EPIS!$CI$6:$CI$96)</f>
        <v>0</v>
      </c>
      <c r="L359" s="453">
        <f t="shared" si="45"/>
        <v>0</v>
      </c>
      <c r="M359" s="474">
        <f>VLOOKUP(G359,Factors!$B$3:$K$96,7,0)</f>
        <v>0.4315468104876492</v>
      </c>
      <c r="N359" s="637">
        <v>5284981.7549999999</v>
      </c>
      <c r="O359" s="641"/>
      <c r="P359" s="639">
        <f t="shared" si="46"/>
        <v>0</v>
      </c>
      <c r="Q359" s="640">
        <f t="shared" si="58"/>
        <v>0</v>
      </c>
      <c r="S359" s="653">
        <f t="shared" si="54"/>
        <v>2280717.0198556688</v>
      </c>
      <c r="T359" s="639">
        <f t="shared" si="55"/>
        <v>0</v>
      </c>
      <c r="U359" s="639">
        <f t="shared" si="56"/>
        <v>0</v>
      </c>
      <c r="V359" s="654">
        <f t="shared" si="57"/>
        <v>0</v>
      </c>
      <c r="W359" s="70"/>
      <c r="X359" s="70"/>
      <c r="Y359" s="850">
        <f t="shared" si="51"/>
        <v>2280717.0198556688</v>
      </c>
      <c r="Z359" s="607">
        <f t="shared" si="52"/>
        <v>2280717.0198556688</v>
      </c>
    </row>
    <row r="360" spans="1:26" ht="15">
      <c r="A360" s="14" t="str">
        <f t="shared" si="53"/>
        <v/>
      </c>
      <c r="C360" s="2" t="s">
        <v>434</v>
      </c>
      <c r="D360" s="398" t="s">
        <v>434</v>
      </c>
      <c r="E360" s="400">
        <v>75964875.555000007</v>
      </c>
      <c r="F360" s="211" t="s">
        <v>14</v>
      </c>
      <c r="G360" s="459" t="str">
        <f>VLOOKUP(F360,Factors!$B$3:$O$96,14,0)</f>
        <v>SG</v>
      </c>
      <c r="H360" s="513" t="str">
        <f t="shared" si="37"/>
        <v>331SG-P</v>
      </c>
      <c r="I360" s="432"/>
      <c r="J360" s="432">
        <v>1</v>
      </c>
      <c r="K360" s="453">
        <f>SUMIF(EPIS!$CF$6:$CF$96,'JAM Inputs'!H360,EPIS!$CI$6:$CI$96)</f>
        <v>0</v>
      </c>
      <c r="L360" s="453">
        <f t="shared" si="45"/>
        <v>0</v>
      </c>
      <c r="M360" s="474">
        <f>VLOOKUP(G360,Factors!$B$3:$K$96,7,0)</f>
        <v>0.4315468104876492</v>
      </c>
      <c r="N360" s="637">
        <v>75964875.555000007</v>
      </c>
      <c r="O360" s="641"/>
      <c r="P360" s="639">
        <f t="shared" si="46"/>
        <v>0</v>
      </c>
      <c r="Q360" s="640">
        <f t="shared" si="58"/>
        <v>0</v>
      </c>
      <c r="S360" s="653">
        <f t="shared" si="54"/>
        <v>32782399.754851442</v>
      </c>
      <c r="T360" s="639">
        <f t="shared" si="55"/>
        <v>0</v>
      </c>
      <c r="U360" s="639">
        <f t="shared" si="56"/>
        <v>0</v>
      </c>
      <c r="V360" s="654">
        <f t="shared" si="57"/>
        <v>0</v>
      </c>
      <c r="W360" s="70"/>
      <c r="X360" s="70"/>
      <c r="Y360" s="850">
        <f t="shared" si="51"/>
        <v>32782399.754851442</v>
      </c>
      <c r="Z360" s="607">
        <f t="shared" si="52"/>
        <v>32782399.754851442</v>
      </c>
    </row>
    <row r="361" spans="1:26" ht="15">
      <c r="A361" s="14" t="str">
        <f t="shared" si="53"/>
        <v/>
      </c>
      <c r="C361" s="2" t="s">
        <v>435</v>
      </c>
      <c r="D361" s="398" t="s">
        <v>435</v>
      </c>
      <c r="E361" s="400">
        <v>8101986.4800000004</v>
      </c>
      <c r="F361" s="211" t="s">
        <v>15</v>
      </c>
      <c r="G361" s="459" t="str">
        <f>VLOOKUP(F361,Factors!$B$3:$O$96,14,0)</f>
        <v>SG</v>
      </c>
      <c r="H361" s="513" t="str">
        <f t="shared" si="37"/>
        <v>331SG-U</v>
      </c>
      <c r="I361" s="432"/>
      <c r="J361" s="432">
        <v>1</v>
      </c>
      <c r="K361" s="453">
        <f>SUMIF(EPIS!$CF$6:$CF$96,'JAM Inputs'!H361,EPIS!$CI$6:$CI$96)</f>
        <v>0</v>
      </c>
      <c r="L361" s="453">
        <f t="shared" si="45"/>
        <v>0</v>
      </c>
      <c r="M361" s="474">
        <f>VLOOKUP(G361,Factors!$B$3:$K$96,7,0)</f>
        <v>0.4315468104876492</v>
      </c>
      <c r="N361" s="637">
        <v>8101986.4800000004</v>
      </c>
      <c r="O361" s="641"/>
      <c r="P361" s="639">
        <f t="shared" si="46"/>
        <v>0</v>
      </c>
      <c r="Q361" s="640">
        <f t="shared" si="58"/>
        <v>0</v>
      </c>
      <c r="S361" s="653">
        <f t="shared" si="54"/>
        <v>3496386.4240580564</v>
      </c>
      <c r="T361" s="639">
        <f t="shared" si="55"/>
        <v>0</v>
      </c>
      <c r="U361" s="639">
        <f t="shared" si="56"/>
        <v>0</v>
      </c>
      <c r="V361" s="654">
        <f t="shared" si="57"/>
        <v>0</v>
      </c>
      <c r="W361" s="70"/>
      <c r="X361" s="70"/>
      <c r="Y361" s="850">
        <f t="shared" si="51"/>
        <v>3496386.4240580564</v>
      </c>
      <c r="Z361" s="607">
        <f t="shared" si="52"/>
        <v>3496386.4240580564</v>
      </c>
    </row>
    <row r="362" spans="1:26" ht="15">
      <c r="A362" s="14" t="str">
        <f t="shared" si="53"/>
        <v/>
      </c>
      <c r="C362" s="2" t="s">
        <v>436</v>
      </c>
      <c r="D362" s="398" t="s">
        <v>436</v>
      </c>
      <c r="E362" s="400">
        <v>150930673.62</v>
      </c>
      <c r="F362" s="211" t="s">
        <v>1</v>
      </c>
      <c r="G362" s="459" t="str">
        <f>VLOOKUP(F362,Factors!$B$3:$O$96,14,0)</f>
        <v>SG</v>
      </c>
      <c r="H362" s="513" t="str">
        <f t="shared" si="37"/>
        <v>332DGP</v>
      </c>
      <c r="I362" s="432"/>
      <c r="J362" s="432">
        <v>1</v>
      </c>
      <c r="K362" s="453">
        <f>SUMIF(EPIS!$CF$6:$CF$96,'JAM Inputs'!H362,EPIS!$CI$6:$CI$96)</f>
        <v>-5964350.491358608</v>
      </c>
      <c r="L362" s="453">
        <f t="shared" si="45"/>
        <v>-5964350.491358608</v>
      </c>
      <c r="M362" s="474">
        <f>VLOOKUP(G362,Factors!$B$3:$K$96,7,0)</f>
        <v>0.4315468104876492</v>
      </c>
      <c r="N362" s="637">
        <v>150930673.62</v>
      </c>
      <c r="O362" s="641">
        <v>-6635186.7142106295</v>
      </c>
      <c r="P362" s="639">
        <f t="shared" si="46"/>
        <v>-5964350.491358608</v>
      </c>
      <c r="Q362" s="640">
        <f t="shared" si="58"/>
        <v>670836.22285202146</v>
      </c>
      <c r="S362" s="653">
        <f t="shared" si="54"/>
        <v>65133650.805463374</v>
      </c>
      <c r="T362" s="639">
        <f t="shared" si="55"/>
        <v>-2863393.6635076222</v>
      </c>
      <c r="U362" s="639">
        <f t="shared" si="56"/>
        <v>-2573896.4311762508</v>
      </c>
      <c r="V362" s="654">
        <f t="shared" si="57"/>
        <v>289497.23233137169</v>
      </c>
      <c r="W362" s="70"/>
      <c r="X362" s="70"/>
      <c r="Y362" s="850">
        <f t="shared" si="51"/>
        <v>65133650.805463374</v>
      </c>
      <c r="Z362" s="607">
        <f t="shared" si="52"/>
        <v>62559754.374287128</v>
      </c>
    </row>
    <row r="363" spans="1:26" ht="15">
      <c r="A363" s="14" t="str">
        <f t="shared" si="53"/>
        <v/>
      </c>
      <c r="C363" s="2" t="s">
        <v>437</v>
      </c>
      <c r="D363" s="398" t="s">
        <v>437</v>
      </c>
      <c r="E363" s="400">
        <v>20039679.02</v>
      </c>
      <c r="F363" s="211" t="s">
        <v>5</v>
      </c>
      <c r="G363" s="459" t="str">
        <f>VLOOKUP(F363,Factors!$B$3:$O$96,14,0)</f>
        <v>SG</v>
      </c>
      <c r="H363" s="513" t="str">
        <f t="shared" ref="H363:H426" si="59">D363</f>
        <v>332DGU</v>
      </c>
      <c r="I363" s="432"/>
      <c r="J363" s="432">
        <v>1</v>
      </c>
      <c r="K363" s="453">
        <f>SUMIF(EPIS!$CF$6:$CF$96,'JAM Inputs'!H363,EPIS!$CI$6:$CI$96)</f>
        <v>-937590.15222806484</v>
      </c>
      <c r="L363" s="453">
        <f t="shared" ref="L363:L426" si="60">K363*J363</f>
        <v>-937590.15222806484</v>
      </c>
      <c r="M363" s="474">
        <f>VLOOKUP(G363,Factors!$B$3:$K$96,7,0)</f>
        <v>0.4315468104876492</v>
      </c>
      <c r="N363" s="637">
        <v>20039679.02</v>
      </c>
      <c r="O363" s="641">
        <v>-2026284.7148623392</v>
      </c>
      <c r="P363" s="639">
        <f t="shared" si="46"/>
        <v>-937590.15222806484</v>
      </c>
      <c r="Q363" s="640">
        <f t="shared" si="58"/>
        <v>1088694.5626342744</v>
      </c>
      <c r="S363" s="653">
        <f t="shared" si="54"/>
        <v>8648059.5642772596</v>
      </c>
      <c r="T363" s="639">
        <f t="shared" si="55"/>
        <v>-874436.70583871822</v>
      </c>
      <c r="U363" s="639">
        <f t="shared" si="56"/>
        <v>-404614.03973865084</v>
      </c>
      <c r="V363" s="654">
        <f t="shared" si="57"/>
        <v>469822.66610006732</v>
      </c>
      <c r="W363" s="70"/>
      <c r="X363" s="70"/>
      <c r="Y363" s="850">
        <f t="shared" si="51"/>
        <v>8648059.5642772596</v>
      </c>
      <c r="Z363" s="607">
        <f t="shared" si="52"/>
        <v>8243445.5245386083</v>
      </c>
    </row>
    <row r="364" spans="1:26" ht="15">
      <c r="A364" s="14" t="str">
        <f t="shared" si="53"/>
        <v/>
      </c>
      <c r="C364" s="2" t="s">
        <v>438</v>
      </c>
      <c r="D364" s="398" t="s">
        <v>438</v>
      </c>
      <c r="E364" s="400">
        <v>110095599.54000001</v>
      </c>
      <c r="F364" s="211" t="s">
        <v>14</v>
      </c>
      <c r="G364" s="459" t="str">
        <f>VLOOKUP(F364,Factors!$B$3:$O$96,14,0)</f>
        <v>SG</v>
      </c>
      <c r="H364" s="513" t="str">
        <f t="shared" si="59"/>
        <v>332SG-P</v>
      </c>
      <c r="I364" s="432"/>
      <c r="J364" s="432">
        <v>1</v>
      </c>
      <c r="K364" s="453">
        <f>SUMIF(EPIS!$CF$6:$CF$96,'JAM Inputs'!H364,EPIS!$CI$6:$CI$96)</f>
        <v>174145405.93678266</v>
      </c>
      <c r="L364" s="453">
        <f t="shared" si="60"/>
        <v>174145405.93678266</v>
      </c>
      <c r="M364" s="474">
        <f>VLOOKUP(G364,Factors!$B$3:$K$96,7,0)</f>
        <v>0.4315468104876492</v>
      </c>
      <c r="N364" s="637">
        <v>110095599.54000001</v>
      </c>
      <c r="O364" s="641">
        <v>178905812.98347276</v>
      </c>
      <c r="P364" s="639">
        <f t="shared" ref="P364:P427" si="61">L364</f>
        <v>174145405.93678266</v>
      </c>
      <c r="Q364" s="640">
        <f t="shared" si="58"/>
        <v>-4760407.0466901064</v>
      </c>
      <c r="S364" s="653">
        <f t="shared" si="54"/>
        <v>47511404.830212504</v>
      </c>
      <c r="T364" s="639">
        <f t="shared" si="55"/>
        <v>77206232.970717534</v>
      </c>
      <c r="U364" s="639">
        <f t="shared" si="56"/>
        <v>75151894.493095487</v>
      </c>
      <c r="V364" s="654">
        <f t="shared" si="57"/>
        <v>-2054338.4776220452</v>
      </c>
      <c r="W364" s="70"/>
      <c r="X364" s="70"/>
      <c r="Y364" s="850">
        <f t="shared" si="51"/>
        <v>47511404.830212504</v>
      </c>
      <c r="Z364" s="607">
        <f t="shared" si="52"/>
        <v>122663299.32330799</v>
      </c>
    </row>
    <row r="365" spans="1:26" ht="15">
      <c r="A365" s="14" t="str">
        <f t="shared" si="53"/>
        <v/>
      </c>
      <c r="C365" s="2" t="s">
        <v>439</v>
      </c>
      <c r="D365" s="398" t="s">
        <v>439</v>
      </c>
      <c r="E365" s="400">
        <v>43417334.689999901</v>
      </c>
      <c r="F365" s="211" t="s">
        <v>15</v>
      </c>
      <c r="G365" s="459" t="str">
        <f>VLOOKUP(F365,Factors!$B$3:$O$96,14,0)</f>
        <v>SG</v>
      </c>
      <c r="H365" s="513" t="str">
        <f t="shared" si="59"/>
        <v>332SG-U</v>
      </c>
      <c r="I365" s="432"/>
      <c r="J365" s="432">
        <v>1</v>
      </c>
      <c r="K365" s="453">
        <f>SUMIF(EPIS!$CF$6:$CF$96,'JAM Inputs'!H365,EPIS!$CI$6:$CI$96)</f>
        <v>22321361.078393966</v>
      </c>
      <c r="L365" s="453">
        <f t="shared" si="60"/>
        <v>22321361.078393966</v>
      </c>
      <c r="M365" s="474">
        <f>VLOOKUP(G365,Factors!$B$3:$K$96,7,0)</f>
        <v>0.4315468104876492</v>
      </c>
      <c r="N365" s="637">
        <v>43417334.689999901</v>
      </c>
      <c r="O365" s="641">
        <v>20939299.937541574</v>
      </c>
      <c r="P365" s="639">
        <f t="shared" si="61"/>
        <v>22321361.078393966</v>
      </c>
      <c r="Q365" s="640">
        <f t="shared" si="58"/>
        <v>1382061.1408523917</v>
      </c>
      <c r="S365" s="653">
        <f t="shared" si="54"/>
        <v>18736612.305344224</v>
      </c>
      <c r="T365" s="639">
        <f t="shared" si="55"/>
        <v>9036288.1018902976</v>
      </c>
      <c r="U365" s="639">
        <f t="shared" si="56"/>
        <v>9632712.1791240703</v>
      </c>
      <c r="V365" s="654">
        <f t="shared" si="57"/>
        <v>596424.07723377133</v>
      </c>
      <c r="W365" s="70"/>
      <c r="X365" s="70"/>
      <c r="Y365" s="850">
        <f t="shared" si="51"/>
        <v>18736612.305344224</v>
      </c>
      <c r="Z365" s="607">
        <f t="shared" si="52"/>
        <v>28369324.484468296</v>
      </c>
    </row>
    <row r="366" spans="1:26" ht="15">
      <c r="A366" s="14" t="str">
        <f t="shared" si="53"/>
        <v/>
      </c>
      <c r="C366" s="2" t="s">
        <v>440</v>
      </c>
      <c r="D366" s="398" t="s">
        <v>440</v>
      </c>
      <c r="E366" s="400">
        <v>31261310.5349999</v>
      </c>
      <c r="F366" s="211" t="s">
        <v>1</v>
      </c>
      <c r="G366" s="459" t="str">
        <f>VLOOKUP(F366,Factors!$B$3:$O$96,14,0)</f>
        <v>SG</v>
      </c>
      <c r="H366" s="513" t="str">
        <f t="shared" si="59"/>
        <v>333DGP</v>
      </c>
      <c r="I366" s="432"/>
      <c r="J366" s="432">
        <v>1</v>
      </c>
      <c r="K366" s="453">
        <f>SUMIF(EPIS!$CF$6:$CF$96,'JAM Inputs'!H366,EPIS!$CI$6:$CI$96)</f>
        <v>0</v>
      </c>
      <c r="L366" s="453">
        <f t="shared" si="60"/>
        <v>0</v>
      </c>
      <c r="M366" s="474">
        <f>VLOOKUP(G366,Factors!$B$3:$K$96,7,0)</f>
        <v>0.4315468104876492</v>
      </c>
      <c r="N366" s="637">
        <v>31261310.5349999</v>
      </c>
      <c r="O366" s="641"/>
      <c r="P366" s="639">
        <f t="shared" si="61"/>
        <v>0</v>
      </c>
      <c r="Q366" s="640">
        <f t="shared" si="58"/>
        <v>0</v>
      </c>
      <c r="S366" s="653">
        <f t="shared" si="54"/>
        <v>13490718.853043154</v>
      </c>
      <c r="T366" s="639">
        <f t="shared" si="55"/>
        <v>0</v>
      </c>
      <c r="U366" s="639">
        <f t="shared" si="56"/>
        <v>0</v>
      </c>
      <c r="V366" s="654">
        <f t="shared" si="57"/>
        <v>0</v>
      </c>
      <c r="W366" s="70"/>
      <c r="X366" s="70"/>
      <c r="Y366" s="850">
        <f t="shared" si="51"/>
        <v>13490718.853043154</v>
      </c>
      <c r="Z366" s="607">
        <f t="shared" si="52"/>
        <v>13490718.853043154</v>
      </c>
    </row>
    <row r="367" spans="1:26" ht="15">
      <c r="A367" s="14" t="str">
        <f t="shared" si="53"/>
        <v/>
      </c>
      <c r="C367" s="2" t="s">
        <v>441</v>
      </c>
      <c r="D367" s="398" t="s">
        <v>441</v>
      </c>
      <c r="E367" s="400">
        <v>8630981.5049999896</v>
      </c>
      <c r="F367" s="211" t="s">
        <v>5</v>
      </c>
      <c r="G367" s="459" t="str">
        <f>VLOOKUP(F367,Factors!$B$3:$O$96,14,0)</f>
        <v>SG</v>
      </c>
      <c r="H367" s="513" t="str">
        <f t="shared" si="59"/>
        <v>333DGU</v>
      </c>
      <c r="I367" s="432"/>
      <c r="J367" s="432">
        <v>1</v>
      </c>
      <c r="K367" s="453">
        <f>SUMIF(EPIS!$CF$6:$CF$96,'JAM Inputs'!H367,EPIS!$CI$6:$CI$96)</f>
        <v>0</v>
      </c>
      <c r="L367" s="453">
        <f t="shared" si="60"/>
        <v>0</v>
      </c>
      <c r="M367" s="474">
        <f>VLOOKUP(G367,Factors!$B$3:$K$96,7,0)</f>
        <v>0.4315468104876492</v>
      </c>
      <c r="N367" s="637">
        <v>8630981.5049999896</v>
      </c>
      <c r="O367" s="641"/>
      <c r="P367" s="639">
        <f t="shared" si="61"/>
        <v>0</v>
      </c>
      <c r="Q367" s="640">
        <f t="shared" si="58"/>
        <v>0</v>
      </c>
      <c r="S367" s="653">
        <f t="shared" si="54"/>
        <v>3724672.539860636</v>
      </c>
      <c r="T367" s="639">
        <f t="shared" si="55"/>
        <v>0</v>
      </c>
      <c r="U367" s="639">
        <f t="shared" si="56"/>
        <v>0</v>
      </c>
      <c r="V367" s="654">
        <f t="shared" si="57"/>
        <v>0</v>
      </c>
      <c r="W367" s="70"/>
      <c r="X367" s="70"/>
      <c r="Y367" s="850">
        <f t="shared" si="51"/>
        <v>3724672.539860636</v>
      </c>
      <c r="Z367" s="607">
        <f t="shared" si="52"/>
        <v>3724672.539860636</v>
      </c>
    </row>
    <row r="368" spans="1:26" ht="15">
      <c r="A368" s="14" t="str">
        <f t="shared" si="53"/>
        <v/>
      </c>
      <c r="C368" s="2" t="s">
        <v>442</v>
      </c>
      <c r="D368" s="398" t="s">
        <v>442</v>
      </c>
      <c r="E368" s="400">
        <v>45230360.539999902</v>
      </c>
      <c r="F368" s="211" t="s">
        <v>14</v>
      </c>
      <c r="G368" s="459" t="str">
        <f>VLOOKUP(F368,Factors!$B$3:$O$96,14,0)</f>
        <v>SG</v>
      </c>
      <c r="H368" s="513" t="str">
        <f t="shared" si="59"/>
        <v>333SG-P</v>
      </c>
      <c r="I368" s="432"/>
      <c r="J368" s="432">
        <v>1</v>
      </c>
      <c r="K368" s="453">
        <f>SUMIF(EPIS!$CF$6:$CF$96,'JAM Inputs'!H368,EPIS!$CI$6:$CI$96)</f>
        <v>0</v>
      </c>
      <c r="L368" s="453">
        <f t="shared" si="60"/>
        <v>0</v>
      </c>
      <c r="M368" s="474">
        <f>VLOOKUP(G368,Factors!$B$3:$K$96,7,0)</f>
        <v>0.4315468104876492</v>
      </c>
      <c r="N368" s="637">
        <v>45230360.539999902</v>
      </c>
      <c r="O368" s="641"/>
      <c r="P368" s="639">
        <f t="shared" si="61"/>
        <v>0</v>
      </c>
      <c r="Q368" s="640">
        <f t="shared" si="58"/>
        <v>0</v>
      </c>
      <c r="S368" s="653">
        <f t="shared" si="54"/>
        <v>19519017.828243386</v>
      </c>
      <c r="T368" s="639">
        <f t="shared" si="55"/>
        <v>0</v>
      </c>
      <c r="U368" s="639">
        <f t="shared" si="56"/>
        <v>0</v>
      </c>
      <c r="V368" s="654">
        <f t="shared" si="57"/>
        <v>0</v>
      </c>
      <c r="W368" s="70"/>
      <c r="X368" s="70"/>
      <c r="Y368" s="850">
        <f t="shared" si="51"/>
        <v>19519017.828243386</v>
      </c>
      <c r="Z368" s="607">
        <f t="shared" si="52"/>
        <v>19519017.828243386</v>
      </c>
    </row>
    <row r="369" spans="1:26" ht="15">
      <c r="A369" s="14" t="str">
        <f t="shared" si="53"/>
        <v/>
      </c>
      <c r="C369" s="2" t="s">
        <v>443</v>
      </c>
      <c r="D369" s="398" t="s">
        <v>443</v>
      </c>
      <c r="E369" s="400">
        <v>28902223.57</v>
      </c>
      <c r="F369" s="211" t="s">
        <v>15</v>
      </c>
      <c r="G369" s="459" t="str">
        <f>VLOOKUP(F369,Factors!$B$3:$O$96,14,0)</f>
        <v>SG</v>
      </c>
      <c r="H369" s="513" t="str">
        <f t="shared" si="59"/>
        <v>333SG-U</v>
      </c>
      <c r="I369" s="432"/>
      <c r="J369" s="432">
        <v>1</v>
      </c>
      <c r="K369" s="453">
        <f>SUMIF(EPIS!$CF$6:$CF$96,'JAM Inputs'!H369,EPIS!$CI$6:$CI$96)</f>
        <v>0</v>
      </c>
      <c r="L369" s="453">
        <f t="shared" si="60"/>
        <v>0</v>
      </c>
      <c r="M369" s="474">
        <f>VLOOKUP(G369,Factors!$B$3:$K$96,7,0)</f>
        <v>0.4315468104876492</v>
      </c>
      <c r="N369" s="637">
        <v>28902223.57</v>
      </c>
      <c r="O369" s="641"/>
      <c r="P369" s="639">
        <f t="shared" si="61"/>
        <v>0</v>
      </c>
      <c r="Q369" s="640">
        <f t="shared" si="58"/>
        <v>0</v>
      </c>
      <c r="S369" s="653">
        <f t="shared" si="54"/>
        <v>12472662.397634458</v>
      </c>
      <c r="T369" s="639">
        <f t="shared" si="55"/>
        <v>0</v>
      </c>
      <c r="U369" s="639">
        <f t="shared" si="56"/>
        <v>0</v>
      </c>
      <c r="V369" s="654">
        <f t="shared" si="57"/>
        <v>0</v>
      </c>
      <c r="W369" s="70"/>
      <c r="X369" s="70"/>
      <c r="Y369" s="850">
        <f t="shared" si="51"/>
        <v>12472662.397634458</v>
      </c>
      <c r="Z369" s="607">
        <f t="shared" si="52"/>
        <v>12472662.397634458</v>
      </c>
    </row>
    <row r="370" spans="1:26" ht="15">
      <c r="A370" s="14" t="str">
        <f t="shared" si="53"/>
        <v/>
      </c>
      <c r="C370" s="2" t="s">
        <v>444</v>
      </c>
      <c r="D370" s="398" t="s">
        <v>444</v>
      </c>
      <c r="E370" s="400">
        <v>4364805.6399999997</v>
      </c>
      <c r="F370" s="211" t="s">
        <v>1</v>
      </c>
      <c r="G370" s="459" t="str">
        <f>VLOOKUP(F370,Factors!$B$3:$O$96,14,0)</f>
        <v>SG</v>
      </c>
      <c r="H370" s="513" t="str">
        <f t="shared" si="59"/>
        <v>334DGP</v>
      </c>
      <c r="I370" s="432"/>
      <c r="J370" s="432">
        <v>1</v>
      </c>
      <c r="K370" s="453">
        <f>SUMIF(EPIS!$CF$6:$CF$96,'JAM Inputs'!H370,EPIS!$CI$6:$CI$96)</f>
        <v>0</v>
      </c>
      <c r="L370" s="453">
        <f t="shared" si="60"/>
        <v>0</v>
      </c>
      <c r="M370" s="474">
        <f>VLOOKUP(G370,Factors!$B$3:$K$96,7,0)</f>
        <v>0.4315468104876492</v>
      </c>
      <c r="N370" s="637">
        <v>4364805.6399999997</v>
      </c>
      <c r="O370" s="641"/>
      <c r="P370" s="639">
        <f t="shared" si="61"/>
        <v>0</v>
      </c>
      <c r="Q370" s="640">
        <f t="shared" si="58"/>
        <v>0</v>
      </c>
      <c r="S370" s="653">
        <f t="shared" si="54"/>
        <v>1883617.9523405023</v>
      </c>
      <c r="T370" s="639">
        <f t="shared" si="55"/>
        <v>0</v>
      </c>
      <c r="U370" s="639">
        <f t="shared" si="56"/>
        <v>0</v>
      </c>
      <c r="V370" s="654">
        <f t="shared" si="57"/>
        <v>0</v>
      </c>
      <c r="W370" s="70"/>
      <c r="X370" s="70"/>
      <c r="Y370" s="850">
        <f t="shared" si="51"/>
        <v>1883617.9523405023</v>
      </c>
      <c r="Z370" s="607">
        <f t="shared" si="52"/>
        <v>1883617.9523405023</v>
      </c>
    </row>
    <row r="371" spans="1:26" ht="15">
      <c r="A371" s="14" t="str">
        <f t="shared" si="53"/>
        <v/>
      </c>
      <c r="C371" s="2" t="s">
        <v>445</v>
      </c>
      <c r="D371" s="398" t="s">
        <v>445</v>
      </c>
      <c r="E371" s="400">
        <v>3641776.39</v>
      </c>
      <c r="F371" s="211" t="s">
        <v>5</v>
      </c>
      <c r="G371" s="459" t="str">
        <f>VLOOKUP(F371,Factors!$B$3:$O$96,14,0)</f>
        <v>SG</v>
      </c>
      <c r="H371" s="513" t="str">
        <f t="shared" si="59"/>
        <v>334DGU</v>
      </c>
      <c r="I371" s="432"/>
      <c r="J371" s="432">
        <v>1</v>
      </c>
      <c r="K371" s="453">
        <f>SUMIF(EPIS!$CF$6:$CF$96,'JAM Inputs'!H371,EPIS!$CI$6:$CI$96)</f>
        <v>0</v>
      </c>
      <c r="L371" s="453">
        <f t="shared" si="60"/>
        <v>0</v>
      </c>
      <c r="M371" s="474">
        <f>VLOOKUP(G371,Factors!$B$3:$K$96,7,0)</f>
        <v>0.4315468104876492</v>
      </c>
      <c r="N371" s="637">
        <v>3641776.39</v>
      </c>
      <c r="O371" s="641"/>
      <c r="P371" s="639">
        <f t="shared" si="61"/>
        <v>0</v>
      </c>
      <c r="Q371" s="640">
        <f t="shared" si="58"/>
        <v>0</v>
      </c>
      <c r="S371" s="653">
        <f t="shared" si="54"/>
        <v>1571596.9856137254</v>
      </c>
      <c r="T371" s="639">
        <f t="shared" si="55"/>
        <v>0</v>
      </c>
      <c r="U371" s="639">
        <f t="shared" si="56"/>
        <v>0</v>
      </c>
      <c r="V371" s="654">
        <f t="shared" si="57"/>
        <v>0</v>
      </c>
      <c r="W371" s="70"/>
      <c r="X371" s="70"/>
      <c r="Y371" s="850">
        <f t="shared" si="51"/>
        <v>1571596.9856137254</v>
      </c>
      <c r="Z371" s="607">
        <f t="shared" si="52"/>
        <v>1571596.9856137254</v>
      </c>
    </row>
    <row r="372" spans="1:26" ht="15">
      <c r="A372" s="14" t="str">
        <f t="shared" si="53"/>
        <v/>
      </c>
      <c r="C372" s="2" t="s">
        <v>446</v>
      </c>
      <c r="D372" s="398" t="s">
        <v>446</v>
      </c>
      <c r="E372" s="400">
        <v>44700796.465000004</v>
      </c>
      <c r="F372" s="211" t="s">
        <v>14</v>
      </c>
      <c r="G372" s="459" t="str">
        <f>VLOOKUP(F372,Factors!$B$3:$O$96,14,0)</f>
        <v>SG</v>
      </c>
      <c r="H372" s="513" t="str">
        <f t="shared" si="59"/>
        <v>334SG-P</v>
      </c>
      <c r="I372" s="432"/>
      <c r="J372" s="432">
        <v>1</v>
      </c>
      <c r="K372" s="453">
        <f>SUMIF(EPIS!$CF$6:$CF$96,'JAM Inputs'!H372,EPIS!$CI$6:$CI$96)</f>
        <v>0</v>
      </c>
      <c r="L372" s="453">
        <f t="shared" si="60"/>
        <v>0</v>
      </c>
      <c r="M372" s="474">
        <f>VLOOKUP(G372,Factors!$B$3:$K$96,7,0)</f>
        <v>0.4315468104876492</v>
      </c>
      <c r="N372" s="637">
        <v>44700796.465000004</v>
      </c>
      <c r="O372" s="641"/>
      <c r="P372" s="639">
        <f t="shared" si="61"/>
        <v>0</v>
      </c>
      <c r="Q372" s="640">
        <f t="shared" si="58"/>
        <v>0</v>
      </c>
      <c r="S372" s="653">
        <f t="shared" si="54"/>
        <v>19290486.140728336</v>
      </c>
      <c r="T372" s="639">
        <f t="shared" si="55"/>
        <v>0</v>
      </c>
      <c r="U372" s="639">
        <f t="shared" si="56"/>
        <v>0</v>
      </c>
      <c r="V372" s="654">
        <f t="shared" si="57"/>
        <v>0</v>
      </c>
      <c r="W372" s="70"/>
      <c r="X372" s="70"/>
      <c r="Y372" s="850">
        <f t="shared" si="51"/>
        <v>19290486.140728336</v>
      </c>
      <c r="Z372" s="607">
        <f t="shared" si="52"/>
        <v>19290486.140728336</v>
      </c>
    </row>
    <row r="373" spans="1:26" ht="15">
      <c r="A373" s="14" t="str">
        <f t="shared" si="53"/>
        <v/>
      </c>
      <c r="C373" s="2" t="s">
        <v>447</v>
      </c>
      <c r="D373" s="398" t="s">
        <v>447</v>
      </c>
      <c r="E373" s="400">
        <v>7238554.5700000003</v>
      </c>
      <c r="F373" s="211" t="s">
        <v>15</v>
      </c>
      <c r="G373" s="459" t="str">
        <f>VLOOKUP(F373,Factors!$B$3:$O$96,14,0)</f>
        <v>SG</v>
      </c>
      <c r="H373" s="513" t="str">
        <f t="shared" si="59"/>
        <v>334SG-U</v>
      </c>
      <c r="I373" s="432"/>
      <c r="J373" s="432">
        <v>1</v>
      </c>
      <c r="K373" s="453">
        <f>SUMIF(EPIS!$CF$6:$CF$96,'JAM Inputs'!H373,EPIS!$CI$6:$CI$96)</f>
        <v>0</v>
      </c>
      <c r="L373" s="453">
        <f t="shared" si="60"/>
        <v>0</v>
      </c>
      <c r="M373" s="474">
        <f>VLOOKUP(G373,Factors!$B$3:$K$96,7,0)</f>
        <v>0.4315468104876492</v>
      </c>
      <c r="N373" s="637">
        <v>7238554.5700000003</v>
      </c>
      <c r="O373" s="641"/>
      <c r="P373" s="639">
        <f t="shared" si="61"/>
        <v>0</v>
      </c>
      <c r="Q373" s="640">
        <f t="shared" si="58"/>
        <v>0</v>
      </c>
      <c r="S373" s="653">
        <f t="shared" si="54"/>
        <v>3123775.137224297</v>
      </c>
      <c r="T373" s="639">
        <f t="shared" si="55"/>
        <v>0</v>
      </c>
      <c r="U373" s="639">
        <f t="shared" si="56"/>
        <v>0</v>
      </c>
      <c r="V373" s="654">
        <f t="shared" si="57"/>
        <v>0</v>
      </c>
      <c r="W373" s="70"/>
      <c r="X373" s="70"/>
      <c r="Y373" s="850">
        <f t="shared" si="51"/>
        <v>3123775.137224297</v>
      </c>
      <c r="Z373" s="607">
        <f t="shared" si="52"/>
        <v>3123775.137224297</v>
      </c>
    </row>
    <row r="374" spans="1:26" ht="15">
      <c r="A374" s="14" t="str">
        <f t="shared" si="53"/>
        <v/>
      </c>
      <c r="C374" s="2" t="s">
        <v>448</v>
      </c>
      <c r="D374" s="398" t="s">
        <v>448</v>
      </c>
      <c r="E374" s="400">
        <v>1170495.5</v>
      </c>
      <c r="F374" s="211" t="s">
        <v>1</v>
      </c>
      <c r="G374" s="459" t="str">
        <f>VLOOKUP(F374,Factors!$B$3:$O$96,14,0)</f>
        <v>SG</v>
      </c>
      <c r="H374" s="513" t="str">
        <f t="shared" si="59"/>
        <v>335DGP</v>
      </c>
      <c r="I374" s="432"/>
      <c r="J374" s="432">
        <v>1</v>
      </c>
      <c r="K374" s="453">
        <f>SUMIF(EPIS!$CF$6:$CF$96,'JAM Inputs'!H374,EPIS!$CI$6:$CI$96)</f>
        <v>0</v>
      </c>
      <c r="L374" s="453">
        <f t="shared" si="60"/>
        <v>0</v>
      </c>
      <c r="M374" s="474">
        <f>VLOOKUP(G374,Factors!$B$3:$K$96,7,0)</f>
        <v>0.4315468104876492</v>
      </c>
      <c r="N374" s="637">
        <v>1170495.5</v>
      </c>
      <c r="O374" s="641"/>
      <c r="P374" s="639">
        <f t="shared" si="61"/>
        <v>0</v>
      </c>
      <c r="Q374" s="640">
        <f t="shared" si="58"/>
        <v>0</v>
      </c>
      <c r="S374" s="653">
        <f t="shared" si="54"/>
        <v>505123.59971514618</v>
      </c>
      <c r="T374" s="639">
        <f t="shared" si="55"/>
        <v>0</v>
      </c>
      <c r="U374" s="639">
        <f t="shared" si="56"/>
        <v>0</v>
      </c>
      <c r="V374" s="654">
        <f t="shared" si="57"/>
        <v>0</v>
      </c>
      <c r="W374" s="70"/>
      <c r="X374" s="70"/>
      <c r="Y374" s="850">
        <f t="shared" si="51"/>
        <v>505123.59971514618</v>
      </c>
      <c r="Z374" s="607">
        <f t="shared" si="52"/>
        <v>505123.59971514618</v>
      </c>
    </row>
    <row r="375" spans="1:26" ht="15">
      <c r="A375" s="14" t="str">
        <f t="shared" si="53"/>
        <v/>
      </c>
      <c r="C375" s="2" t="s">
        <v>449</v>
      </c>
      <c r="D375" s="398" t="s">
        <v>449</v>
      </c>
      <c r="E375" s="400">
        <v>172620.04500000001</v>
      </c>
      <c r="F375" s="211" t="s">
        <v>5</v>
      </c>
      <c r="G375" s="459" t="str">
        <f>VLOOKUP(F375,Factors!$B$3:$O$96,14,0)</f>
        <v>SG</v>
      </c>
      <c r="H375" s="513" t="str">
        <f t="shared" si="59"/>
        <v>335DGU</v>
      </c>
      <c r="I375" s="432"/>
      <c r="J375" s="432">
        <v>1</v>
      </c>
      <c r="K375" s="453">
        <f>SUMIF(EPIS!$CF$6:$CF$96,'JAM Inputs'!H375,EPIS!$CI$6:$CI$96)</f>
        <v>0</v>
      </c>
      <c r="L375" s="453">
        <f t="shared" si="60"/>
        <v>0</v>
      </c>
      <c r="M375" s="474">
        <f>VLOOKUP(G375,Factors!$B$3:$K$96,7,0)</f>
        <v>0.4315468104876492</v>
      </c>
      <c r="N375" s="637">
        <v>172620.04500000001</v>
      </c>
      <c r="O375" s="641"/>
      <c r="P375" s="639">
        <f t="shared" si="61"/>
        <v>0</v>
      </c>
      <c r="Q375" s="640">
        <f t="shared" si="58"/>
        <v>0</v>
      </c>
      <c r="S375" s="653">
        <f t="shared" si="54"/>
        <v>74493.629845984484</v>
      </c>
      <c r="T375" s="639">
        <f t="shared" si="55"/>
        <v>0</v>
      </c>
      <c r="U375" s="639">
        <f t="shared" si="56"/>
        <v>0</v>
      </c>
      <c r="V375" s="654">
        <f t="shared" si="57"/>
        <v>0</v>
      </c>
      <c r="W375" s="70"/>
      <c r="X375" s="70"/>
      <c r="Y375" s="850">
        <f t="shared" si="51"/>
        <v>74493.629845984484</v>
      </c>
      <c r="Z375" s="607">
        <f t="shared" si="52"/>
        <v>74493.629845984484</v>
      </c>
    </row>
    <row r="376" spans="1:26" ht="15">
      <c r="A376" s="14" t="str">
        <f t="shared" si="53"/>
        <v/>
      </c>
      <c r="C376" s="2" t="s">
        <v>450</v>
      </c>
      <c r="D376" s="398" t="s">
        <v>450</v>
      </c>
      <c r="E376" s="400">
        <v>992215.99</v>
      </c>
      <c r="F376" s="211" t="s">
        <v>14</v>
      </c>
      <c r="G376" s="459" t="str">
        <f>VLOOKUP(F376,Factors!$B$3:$O$96,14,0)</f>
        <v>SG</v>
      </c>
      <c r="H376" s="513" t="str">
        <f t="shared" si="59"/>
        <v>335SG-P</v>
      </c>
      <c r="I376" s="432"/>
      <c r="J376" s="432">
        <v>1</v>
      </c>
      <c r="K376" s="453">
        <f>SUMIF(EPIS!$CF$6:$CF$96,'JAM Inputs'!H376,EPIS!$CI$6:$CI$96)</f>
        <v>0</v>
      </c>
      <c r="L376" s="453">
        <f t="shared" si="60"/>
        <v>0</v>
      </c>
      <c r="M376" s="474">
        <f>VLOOKUP(G376,Factors!$B$3:$K$96,7,0)</f>
        <v>0.4315468104876492</v>
      </c>
      <c r="N376" s="637">
        <v>992215.99</v>
      </c>
      <c r="O376" s="641"/>
      <c r="P376" s="639">
        <f t="shared" si="61"/>
        <v>0</v>
      </c>
      <c r="Q376" s="640">
        <f t="shared" si="58"/>
        <v>0</v>
      </c>
      <c r="S376" s="653">
        <f t="shared" si="54"/>
        <v>428187.64579934522</v>
      </c>
      <c r="T376" s="639">
        <f t="shared" si="55"/>
        <v>0</v>
      </c>
      <c r="U376" s="639">
        <f t="shared" si="56"/>
        <v>0</v>
      </c>
      <c r="V376" s="654">
        <f t="shared" si="57"/>
        <v>0</v>
      </c>
      <c r="W376" s="70"/>
      <c r="X376" s="70"/>
      <c r="Y376" s="850">
        <f t="shared" si="51"/>
        <v>428187.64579934522</v>
      </c>
      <c r="Z376" s="607">
        <f t="shared" si="52"/>
        <v>428187.64579934522</v>
      </c>
    </row>
    <row r="377" spans="1:26" ht="15">
      <c r="A377" s="14" t="str">
        <f t="shared" si="53"/>
        <v/>
      </c>
      <c r="C377" s="2" t="s">
        <v>451</v>
      </c>
      <c r="D377" s="398" t="s">
        <v>451</v>
      </c>
      <c r="E377" s="400">
        <v>11967.32</v>
      </c>
      <c r="F377" s="211" t="s">
        <v>15</v>
      </c>
      <c r="G377" s="459" t="str">
        <f>VLOOKUP(F377,Factors!$B$3:$O$96,14,0)</f>
        <v>SG</v>
      </c>
      <c r="H377" s="513" t="str">
        <f t="shared" si="59"/>
        <v>335SG-U</v>
      </c>
      <c r="I377" s="432"/>
      <c r="J377" s="432">
        <v>1</v>
      </c>
      <c r="K377" s="453">
        <f>SUMIF(EPIS!$CF$6:$CF$96,'JAM Inputs'!H377,EPIS!$CI$6:$CI$96)</f>
        <v>0</v>
      </c>
      <c r="L377" s="453">
        <f t="shared" si="60"/>
        <v>0</v>
      </c>
      <c r="M377" s="474">
        <f>VLOOKUP(G377,Factors!$B$3:$K$96,7,0)</f>
        <v>0.4315468104876492</v>
      </c>
      <c r="N377" s="637">
        <v>11967.32</v>
      </c>
      <c r="O377" s="641"/>
      <c r="P377" s="639">
        <f t="shared" si="61"/>
        <v>0</v>
      </c>
      <c r="Q377" s="640">
        <f t="shared" si="58"/>
        <v>0</v>
      </c>
      <c r="S377" s="653">
        <f t="shared" si="54"/>
        <v>5164.4587760850536</v>
      </c>
      <c r="T377" s="639">
        <f t="shared" si="55"/>
        <v>0</v>
      </c>
      <c r="U377" s="639">
        <f t="shared" si="56"/>
        <v>0</v>
      </c>
      <c r="V377" s="654">
        <f t="shared" si="57"/>
        <v>0</v>
      </c>
      <c r="W377" s="70"/>
      <c r="X377" s="70"/>
      <c r="Y377" s="850">
        <f t="shared" si="51"/>
        <v>5164.4587760850536</v>
      </c>
      <c r="Z377" s="607">
        <f t="shared" si="52"/>
        <v>5164.4587760850536</v>
      </c>
    </row>
    <row r="378" spans="1:26" ht="15">
      <c r="A378" s="14" t="str">
        <f t="shared" si="53"/>
        <v/>
      </c>
      <c r="C378" s="2" t="s">
        <v>452</v>
      </c>
      <c r="D378" s="398" t="s">
        <v>452</v>
      </c>
      <c r="E378" s="400">
        <v>4622661.915</v>
      </c>
      <c r="F378" s="211" t="s">
        <v>1</v>
      </c>
      <c r="G378" s="459" t="str">
        <f>VLOOKUP(F378,Factors!$B$3:$O$96,14,0)</f>
        <v>SG</v>
      </c>
      <c r="H378" s="513" t="str">
        <f t="shared" si="59"/>
        <v>336DGP</v>
      </c>
      <c r="I378" s="432"/>
      <c r="J378" s="432">
        <v>1</v>
      </c>
      <c r="K378" s="453">
        <f>SUMIF(EPIS!$CF$6:$CF$96,'JAM Inputs'!H378,EPIS!$CI$6:$CI$96)</f>
        <v>0</v>
      </c>
      <c r="L378" s="453">
        <f t="shared" si="60"/>
        <v>0</v>
      </c>
      <c r="M378" s="474">
        <f>VLOOKUP(G378,Factors!$B$3:$K$96,7,0)</f>
        <v>0.4315468104876492</v>
      </c>
      <c r="N378" s="637">
        <v>4622661.915</v>
      </c>
      <c r="O378" s="641"/>
      <c r="P378" s="639">
        <f t="shared" si="61"/>
        <v>0</v>
      </c>
      <c r="Q378" s="640">
        <f t="shared" si="58"/>
        <v>0</v>
      </c>
      <c r="S378" s="653">
        <f t="shared" si="54"/>
        <v>1994895.0053809786</v>
      </c>
      <c r="T378" s="639">
        <f t="shared" si="55"/>
        <v>0</v>
      </c>
      <c r="U378" s="639">
        <f t="shared" si="56"/>
        <v>0</v>
      </c>
      <c r="V378" s="654">
        <f t="shared" si="57"/>
        <v>0</v>
      </c>
      <c r="W378" s="70"/>
      <c r="X378" s="70"/>
      <c r="Y378" s="850">
        <f t="shared" si="51"/>
        <v>1994895.0053809786</v>
      </c>
      <c r="Z378" s="607">
        <f t="shared" si="52"/>
        <v>1994895.0053809786</v>
      </c>
    </row>
    <row r="379" spans="1:26" ht="15">
      <c r="A379" s="14" t="str">
        <f t="shared" si="53"/>
        <v/>
      </c>
      <c r="C379" s="2" t="s">
        <v>453</v>
      </c>
      <c r="D379" s="398" t="s">
        <v>453</v>
      </c>
      <c r="E379" s="400">
        <v>822838.78</v>
      </c>
      <c r="F379" s="211" t="s">
        <v>5</v>
      </c>
      <c r="G379" s="459" t="str">
        <f>VLOOKUP(F379,Factors!$B$3:$O$96,14,0)</f>
        <v>SG</v>
      </c>
      <c r="H379" s="513" t="str">
        <f t="shared" si="59"/>
        <v>336DGU</v>
      </c>
      <c r="I379" s="432"/>
      <c r="J379" s="432">
        <v>1</v>
      </c>
      <c r="K379" s="453">
        <f>SUMIF(EPIS!$CF$6:$CF$96,'JAM Inputs'!H379,EPIS!$CI$6:$CI$96)</f>
        <v>0</v>
      </c>
      <c r="L379" s="453">
        <f t="shared" si="60"/>
        <v>0</v>
      </c>
      <c r="M379" s="474">
        <f>VLOOKUP(G379,Factors!$B$3:$K$96,7,0)</f>
        <v>0.4315468104876492</v>
      </c>
      <c r="N379" s="637">
        <v>822838.78</v>
      </c>
      <c r="O379" s="641"/>
      <c r="P379" s="639">
        <f t="shared" si="61"/>
        <v>0</v>
      </c>
      <c r="Q379" s="640">
        <f t="shared" si="58"/>
        <v>0</v>
      </c>
      <c r="S379" s="653">
        <f t="shared" si="54"/>
        <v>355093.4510545485</v>
      </c>
      <c r="T379" s="639">
        <f t="shared" si="55"/>
        <v>0</v>
      </c>
      <c r="U379" s="639">
        <f t="shared" si="56"/>
        <v>0</v>
      </c>
      <c r="V379" s="654">
        <f t="shared" si="57"/>
        <v>0</v>
      </c>
      <c r="W379" s="70"/>
      <c r="X379" s="70"/>
      <c r="Y379" s="850">
        <f t="shared" ref="Y379:Y442" si="62">E379*M379</f>
        <v>355093.4510545485</v>
      </c>
      <c r="Z379" s="607">
        <f t="shared" ref="Z379:Z442" si="63">(N379+P379)*M379</f>
        <v>355093.4510545485</v>
      </c>
    </row>
    <row r="380" spans="1:26" ht="15">
      <c r="A380" s="14" t="str">
        <f t="shared" si="53"/>
        <v/>
      </c>
      <c r="C380" s="2" t="s">
        <v>454</v>
      </c>
      <c r="D380" s="398" t="s">
        <v>454</v>
      </c>
      <c r="E380" s="400">
        <v>10219490.7899999</v>
      </c>
      <c r="F380" s="211" t="s">
        <v>14</v>
      </c>
      <c r="G380" s="459" t="str">
        <f>VLOOKUP(F380,Factors!$B$3:$O$96,14,0)</f>
        <v>SG</v>
      </c>
      <c r="H380" s="513" t="str">
        <f t="shared" si="59"/>
        <v>336SG-P</v>
      </c>
      <c r="I380" s="432"/>
      <c r="J380" s="432">
        <v>1</v>
      </c>
      <c r="K380" s="453">
        <f>SUMIF(EPIS!$CF$6:$CF$96,'JAM Inputs'!H380,EPIS!$CI$6:$CI$96)</f>
        <v>0</v>
      </c>
      <c r="L380" s="453">
        <f t="shared" si="60"/>
        <v>0</v>
      </c>
      <c r="M380" s="474">
        <f>VLOOKUP(G380,Factors!$B$3:$K$96,7,0)</f>
        <v>0.4315468104876492</v>
      </c>
      <c r="N380" s="637">
        <v>10219490.7899999</v>
      </c>
      <c r="O380" s="641"/>
      <c r="P380" s="639">
        <f t="shared" si="61"/>
        <v>0</v>
      </c>
      <c r="Q380" s="640">
        <f t="shared" si="58"/>
        <v>0</v>
      </c>
      <c r="S380" s="653">
        <f t="shared" si="54"/>
        <v>4410188.6552323634</v>
      </c>
      <c r="T380" s="639">
        <f t="shared" si="55"/>
        <v>0</v>
      </c>
      <c r="U380" s="639">
        <f t="shared" si="56"/>
        <v>0</v>
      </c>
      <c r="V380" s="654">
        <f t="shared" si="57"/>
        <v>0</v>
      </c>
      <c r="W380" s="70"/>
      <c r="X380" s="70"/>
      <c r="Y380" s="850">
        <f t="shared" si="62"/>
        <v>4410188.6552323634</v>
      </c>
      <c r="Z380" s="607">
        <f t="shared" si="63"/>
        <v>4410188.6552323634</v>
      </c>
    </row>
    <row r="381" spans="1:26" ht="15">
      <c r="A381" s="14" t="str">
        <f t="shared" si="53"/>
        <v/>
      </c>
      <c r="C381" s="2" t="s">
        <v>455</v>
      </c>
      <c r="D381" s="398" t="s">
        <v>455</v>
      </c>
      <c r="E381" s="400">
        <v>671489.23</v>
      </c>
      <c r="F381" s="211" t="s">
        <v>15</v>
      </c>
      <c r="G381" s="459" t="str">
        <f>VLOOKUP(F381,Factors!$B$3:$O$96,14,0)</f>
        <v>SG</v>
      </c>
      <c r="H381" s="513" t="str">
        <f t="shared" si="59"/>
        <v>336SG-U</v>
      </c>
      <c r="I381" s="432"/>
      <c r="J381" s="432">
        <v>1</v>
      </c>
      <c r="K381" s="453">
        <f>SUMIF(EPIS!$CF$6:$CF$96,'JAM Inputs'!H381,EPIS!$CI$6:$CI$96)</f>
        <v>0</v>
      </c>
      <c r="L381" s="453">
        <f t="shared" si="60"/>
        <v>0</v>
      </c>
      <c r="M381" s="474">
        <f>VLOOKUP(G381,Factors!$B$3:$K$96,7,0)</f>
        <v>0.4315468104876492</v>
      </c>
      <c r="N381" s="637">
        <v>671489.23</v>
      </c>
      <c r="O381" s="641"/>
      <c r="P381" s="639">
        <f t="shared" si="61"/>
        <v>0</v>
      </c>
      <c r="Q381" s="640">
        <f t="shared" si="58"/>
        <v>0</v>
      </c>
      <c r="S381" s="653">
        <f t="shared" si="54"/>
        <v>289779.0354833075</v>
      </c>
      <c r="T381" s="639">
        <f t="shared" si="55"/>
        <v>0</v>
      </c>
      <c r="U381" s="639">
        <f t="shared" si="56"/>
        <v>0</v>
      </c>
      <c r="V381" s="654">
        <f t="shared" si="57"/>
        <v>0</v>
      </c>
      <c r="W381" s="70"/>
      <c r="X381" s="70"/>
      <c r="Y381" s="850">
        <f t="shared" si="62"/>
        <v>289779.0354833075</v>
      </c>
      <c r="Z381" s="607">
        <f t="shared" si="63"/>
        <v>289779.0354833075</v>
      </c>
    </row>
    <row r="382" spans="1:26" ht="15">
      <c r="A382" s="14" t="str">
        <f t="shared" si="53"/>
        <v/>
      </c>
      <c r="C382" s="2" t="s">
        <v>456</v>
      </c>
      <c r="D382" s="398" t="s">
        <v>456</v>
      </c>
      <c r="E382" s="400">
        <v>23516707.75</v>
      </c>
      <c r="F382" s="211" t="s">
        <v>7</v>
      </c>
      <c r="G382" s="459" t="str">
        <f>VLOOKUP(F382,Factors!$B$3:$O$96,14,0)</f>
        <v>SG</v>
      </c>
      <c r="H382" s="513" t="str">
        <f t="shared" si="59"/>
        <v>340SG</v>
      </c>
      <c r="I382" s="432"/>
      <c r="J382" s="432">
        <v>1</v>
      </c>
      <c r="K382" s="453">
        <f>SUMIF(EPIS!$CF$6:$CF$96,'JAM Inputs'!H382,EPIS!$CI$6:$CI$96)</f>
        <v>0</v>
      </c>
      <c r="L382" s="453">
        <f t="shared" si="60"/>
        <v>0</v>
      </c>
      <c r="M382" s="474">
        <f>VLOOKUP(G382,Factors!$B$3:$K$96,7,0)</f>
        <v>0.4315468104876492</v>
      </c>
      <c r="N382" s="637">
        <v>23516707.75</v>
      </c>
      <c r="O382" s="641"/>
      <c r="P382" s="639">
        <f t="shared" si="61"/>
        <v>0</v>
      </c>
      <c r="Q382" s="640">
        <f t="shared" si="58"/>
        <v>0</v>
      </c>
      <c r="S382" s="653">
        <f t="shared" si="54"/>
        <v>10148560.222682681</v>
      </c>
      <c r="T382" s="639">
        <f t="shared" si="55"/>
        <v>0</v>
      </c>
      <c r="U382" s="639">
        <f t="shared" si="56"/>
        <v>0</v>
      </c>
      <c r="V382" s="654">
        <f t="shared" si="57"/>
        <v>0</v>
      </c>
      <c r="W382" s="70"/>
      <c r="X382" s="70"/>
      <c r="Y382" s="850">
        <f t="shared" si="62"/>
        <v>10148560.222682681</v>
      </c>
      <c r="Z382" s="607">
        <f t="shared" si="63"/>
        <v>10148560.222682681</v>
      </c>
    </row>
    <row r="383" spans="1:26" ht="15">
      <c r="A383" s="14" t="str">
        <f t="shared" si="53"/>
        <v/>
      </c>
      <c r="C383" s="2" t="s">
        <v>457</v>
      </c>
      <c r="D383" s="398" t="s">
        <v>457</v>
      </c>
      <c r="E383" s="400">
        <v>2712962.3450000002</v>
      </c>
      <c r="F383" s="211" t="s">
        <v>7</v>
      </c>
      <c r="G383" s="459" t="str">
        <f>VLOOKUP(F383,Factors!$B$3:$O$96,14,0)</f>
        <v>SG</v>
      </c>
      <c r="H383" s="513" t="str">
        <f t="shared" si="59"/>
        <v>340SG-W</v>
      </c>
      <c r="I383" s="432"/>
      <c r="J383" s="432">
        <v>1</v>
      </c>
      <c r="K383" s="453">
        <f>SUMIF(EPIS!$CF$6:$CF$96,'JAM Inputs'!H383,EPIS!$CI$6:$CI$96)</f>
        <v>0</v>
      </c>
      <c r="L383" s="453">
        <f t="shared" si="60"/>
        <v>0</v>
      </c>
      <c r="M383" s="474">
        <f>VLOOKUP(G383,Factors!$B$3:$K$96,7,0)</f>
        <v>0.4315468104876492</v>
      </c>
      <c r="N383" s="637">
        <v>2712962.3450000002</v>
      </c>
      <c r="O383" s="641"/>
      <c r="P383" s="639">
        <f t="shared" si="61"/>
        <v>0</v>
      </c>
      <c r="Q383" s="640">
        <f t="shared" si="58"/>
        <v>0</v>
      </c>
      <c r="S383" s="653">
        <f t="shared" si="54"/>
        <v>1170770.2469578434</v>
      </c>
      <c r="T383" s="639">
        <f t="shared" si="55"/>
        <v>0</v>
      </c>
      <c r="U383" s="639">
        <f t="shared" si="56"/>
        <v>0</v>
      </c>
      <c r="V383" s="654">
        <f t="shared" si="57"/>
        <v>0</v>
      </c>
      <c r="W383" s="70"/>
      <c r="X383" s="70"/>
      <c r="Y383" s="850">
        <f t="shared" si="62"/>
        <v>1170770.2469578434</v>
      </c>
      <c r="Z383" s="607">
        <f t="shared" si="63"/>
        <v>1170770.2469578434</v>
      </c>
    </row>
    <row r="384" spans="1:26" ht="15">
      <c r="A384" s="14" t="str">
        <f t="shared" si="53"/>
        <v/>
      </c>
      <c r="C384" s="2" t="s">
        <v>458</v>
      </c>
      <c r="D384" s="398" t="s">
        <v>458</v>
      </c>
      <c r="E384" s="400">
        <v>163511.76999999999</v>
      </c>
      <c r="F384" s="211" t="s">
        <v>5</v>
      </c>
      <c r="G384" s="459" t="str">
        <f>VLOOKUP(F384,Factors!$B$3:$O$96,14,0)</f>
        <v>SG</v>
      </c>
      <c r="H384" s="513" t="str">
        <f t="shared" si="59"/>
        <v>341DGU</v>
      </c>
      <c r="I384" s="432"/>
      <c r="J384" s="432">
        <v>1</v>
      </c>
      <c r="K384" s="453">
        <f>SUMIF(EPIS!$CF$6:$CF$96,'JAM Inputs'!H384,EPIS!$CI$6:$CI$96)</f>
        <v>0</v>
      </c>
      <c r="L384" s="453">
        <f t="shared" si="60"/>
        <v>0</v>
      </c>
      <c r="M384" s="474">
        <f>VLOOKUP(G384,Factors!$B$3:$K$96,7,0)</f>
        <v>0.4315468104876492</v>
      </c>
      <c r="N384" s="637">
        <v>163511.76999999999</v>
      </c>
      <c r="O384" s="641"/>
      <c r="P384" s="639">
        <f t="shared" si="61"/>
        <v>0</v>
      </c>
      <c r="Q384" s="640">
        <f t="shared" si="58"/>
        <v>0</v>
      </c>
      <c r="S384" s="653">
        <f t="shared" si="54"/>
        <v>70562.982820690086</v>
      </c>
      <c r="T384" s="639">
        <f t="shared" si="55"/>
        <v>0</v>
      </c>
      <c r="U384" s="639">
        <f t="shared" si="56"/>
        <v>0</v>
      </c>
      <c r="V384" s="654">
        <f t="shared" si="57"/>
        <v>0</v>
      </c>
      <c r="W384" s="70"/>
      <c r="X384" s="70"/>
      <c r="Y384" s="850">
        <f t="shared" si="62"/>
        <v>70562.982820690086</v>
      </c>
      <c r="Z384" s="607">
        <f t="shared" si="63"/>
        <v>70562.982820690086</v>
      </c>
    </row>
    <row r="385" spans="1:26" ht="15">
      <c r="A385" s="14" t="str">
        <f t="shared" si="53"/>
        <v/>
      </c>
      <c r="C385" s="2" t="s">
        <v>459</v>
      </c>
      <c r="D385" s="398" t="s">
        <v>459</v>
      </c>
      <c r="E385" s="400">
        <v>107857176.31</v>
      </c>
      <c r="F385" s="211" t="s">
        <v>7</v>
      </c>
      <c r="G385" s="459" t="str">
        <f>VLOOKUP(F385,Factors!$B$3:$O$96,14,0)</f>
        <v>SG</v>
      </c>
      <c r="H385" s="513" t="str">
        <f t="shared" si="59"/>
        <v>341SG</v>
      </c>
      <c r="I385" s="432"/>
      <c r="J385" s="432">
        <v>1</v>
      </c>
      <c r="K385" s="453">
        <f>SUMIF(EPIS!$CF$6:$CF$96,'JAM Inputs'!H385,EPIS!$CI$6:$CI$96)</f>
        <v>0</v>
      </c>
      <c r="L385" s="453">
        <f t="shared" si="60"/>
        <v>0</v>
      </c>
      <c r="M385" s="474">
        <f>VLOOKUP(G385,Factors!$B$3:$K$96,7,0)</f>
        <v>0.4315468104876492</v>
      </c>
      <c r="N385" s="637">
        <v>107857176.31</v>
      </c>
      <c r="O385" s="641"/>
      <c r="P385" s="639">
        <f t="shared" si="61"/>
        <v>0</v>
      </c>
      <c r="Q385" s="640">
        <f t="shared" si="58"/>
        <v>0</v>
      </c>
      <c r="S385" s="653">
        <f t="shared" si="54"/>
        <v>46545420.424784541</v>
      </c>
      <c r="T385" s="639">
        <f t="shared" si="55"/>
        <v>0</v>
      </c>
      <c r="U385" s="639">
        <f t="shared" si="56"/>
        <v>0</v>
      </c>
      <c r="V385" s="654">
        <f t="shared" si="57"/>
        <v>0</v>
      </c>
      <c r="W385" s="70"/>
      <c r="X385" s="70"/>
      <c r="Y385" s="850">
        <f t="shared" si="62"/>
        <v>46545420.424784541</v>
      </c>
      <c r="Z385" s="607">
        <f t="shared" si="63"/>
        <v>46545420.424784541</v>
      </c>
    </row>
    <row r="386" spans="1:26" ht="15">
      <c r="A386" s="14" t="str">
        <f t="shared" si="53"/>
        <v/>
      </c>
      <c r="C386" s="2" t="s">
        <v>460</v>
      </c>
      <c r="D386" s="398" t="s">
        <v>460</v>
      </c>
      <c r="E386" s="400">
        <v>47122009.7449999</v>
      </c>
      <c r="F386" s="211" t="s">
        <v>7</v>
      </c>
      <c r="G386" s="459" t="str">
        <f>VLOOKUP(F386,Factors!$B$3:$O$96,14,0)</f>
        <v>SG</v>
      </c>
      <c r="H386" s="513" t="str">
        <f t="shared" si="59"/>
        <v>341SG-W</v>
      </c>
      <c r="I386" s="432"/>
      <c r="J386" s="432">
        <v>1</v>
      </c>
      <c r="K386" s="453">
        <f>SUMIF(EPIS!$CF$6:$CF$96,'JAM Inputs'!H386,EPIS!$CI$6:$CI$96)</f>
        <v>0</v>
      </c>
      <c r="L386" s="453">
        <f t="shared" si="60"/>
        <v>0</v>
      </c>
      <c r="M386" s="474">
        <f>VLOOKUP(G386,Factors!$B$3:$K$96,7,0)</f>
        <v>0.4315468104876492</v>
      </c>
      <c r="N386" s="637">
        <v>47122009.7449999</v>
      </c>
      <c r="O386" s="641"/>
      <c r="P386" s="639">
        <f t="shared" si="61"/>
        <v>0</v>
      </c>
      <c r="Q386" s="640">
        <f t="shared" si="58"/>
        <v>0</v>
      </c>
      <c r="S386" s="653">
        <f t="shared" si="54"/>
        <v>20335353.00922263</v>
      </c>
      <c r="T386" s="639">
        <f t="shared" si="55"/>
        <v>0</v>
      </c>
      <c r="U386" s="639">
        <f t="shared" si="56"/>
        <v>0</v>
      </c>
      <c r="V386" s="654">
        <f t="shared" si="57"/>
        <v>0</v>
      </c>
      <c r="W386" s="70"/>
      <c r="X386" s="70"/>
      <c r="Y386" s="850">
        <f t="shared" si="62"/>
        <v>20335353.00922263</v>
      </c>
      <c r="Z386" s="607">
        <f t="shared" si="63"/>
        <v>20335353.00922263</v>
      </c>
    </row>
    <row r="387" spans="1:26" ht="15">
      <c r="A387" s="14" t="str">
        <f t="shared" si="53"/>
        <v/>
      </c>
      <c r="C387" s="2" t="s">
        <v>461</v>
      </c>
      <c r="D387" s="398" t="s">
        <v>461</v>
      </c>
      <c r="E387" s="400">
        <v>4241128.3150000004</v>
      </c>
      <c r="F387" s="211" t="s">
        <v>19</v>
      </c>
      <c r="G387" s="459" t="s">
        <v>19</v>
      </c>
      <c r="H387" s="513" t="str">
        <f t="shared" si="59"/>
        <v>341SSGCT</v>
      </c>
      <c r="I387" s="432"/>
      <c r="J387" s="432">
        <v>1</v>
      </c>
      <c r="K387" s="453">
        <f>SUMIF(EPIS!$CF$6:$CF$96,'JAM Inputs'!H387,EPIS!$CI$6:$CI$96)</f>
        <v>0</v>
      </c>
      <c r="L387" s="453">
        <f t="shared" si="60"/>
        <v>0</v>
      </c>
      <c r="M387" s="474">
        <f>VLOOKUP(G387,Factors!$B$3:$K$96,7,0)</f>
        <v>0.431819766568593</v>
      </c>
      <c r="N387" s="637">
        <v>4241128.3150000004</v>
      </c>
      <c r="O387" s="641"/>
      <c r="P387" s="639">
        <f t="shared" si="61"/>
        <v>0</v>
      </c>
      <c r="Q387" s="640">
        <f t="shared" si="58"/>
        <v>0</v>
      </c>
      <c r="S387" s="653">
        <f t="shared" ref="S387:S450" si="64">N387*M387</f>
        <v>1831403.0389707503</v>
      </c>
      <c r="T387" s="639">
        <f t="shared" ref="T387:T450" si="65">O387*M387</f>
        <v>0</v>
      </c>
      <c r="U387" s="639">
        <f t="shared" ref="U387:U450" si="66">P387*M387</f>
        <v>0</v>
      </c>
      <c r="V387" s="654">
        <f t="shared" ref="V387:V450" si="67">Q387*M387</f>
        <v>0</v>
      </c>
      <c r="W387" s="70"/>
      <c r="X387" s="70"/>
      <c r="Y387" s="850">
        <f t="shared" si="62"/>
        <v>1831403.0389707503</v>
      </c>
      <c r="Z387" s="607">
        <f t="shared" si="63"/>
        <v>1831403.0389707503</v>
      </c>
    </row>
    <row r="388" spans="1:26" ht="15">
      <c r="A388" s="14" t="str">
        <f t="shared" si="53"/>
        <v/>
      </c>
      <c r="C388" s="2" t="s">
        <v>462</v>
      </c>
      <c r="D388" s="398" t="s">
        <v>462</v>
      </c>
      <c r="E388" s="400">
        <v>121338.9</v>
      </c>
      <c r="F388" s="211" t="s">
        <v>5</v>
      </c>
      <c r="G388" s="459" t="str">
        <f>VLOOKUP(F388,Factors!$B$3:$O$96,14,0)</f>
        <v>SG</v>
      </c>
      <c r="H388" s="513" t="str">
        <f t="shared" si="59"/>
        <v>342DGU</v>
      </c>
      <c r="I388" s="432"/>
      <c r="J388" s="432">
        <v>1</v>
      </c>
      <c r="K388" s="453">
        <f>SUMIF(EPIS!$CF$6:$CF$96,'JAM Inputs'!H388,EPIS!$CI$6:$CI$96)</f>
        <v>0</v>
      </c>
      <c r="L388" s="453">
        <f t="shared" si="60"/>
        <v>0</v>
      </c>
      <c r="M388" s="474">
        <f>VLOOKUP(G388,Factors!$B$3:$K$96,7,0)</f>
        <v>0.4315468104876492</v>
      </c>
      <c r="N388" s="637">
        <v>121338.9</v>
      </c>
      <c r="O388" s="641"/>
      <c r="P388" s="639">
        <f t="shared" si="61"/>
        <v>0</v>
      </c>
      <c r="Q388" s="640">
        <f t="shared" si="58"/>
        <v>0</v>
      </c>
      <c r="S388" s="653">
        <f t="shared" si="64"/>
        <v>52363.415283079812</v>
      </c>
      <c r="T388" s="639">
        <f t="shared" si="65"/>
        <v>0</v>
      </c>
      <c r="U388" s="639">
        <f t="shared" si="66"/>
        <v>0</v>
      </c>
      <c r="V388" s="654">
        <f t="shared" si="67"/>
        <v>0</v>
      </c>
      <c r="W388" s="70"/>
      <c r="X388" s="70"/>
      <c r="Y388" s="850">
        <f t="shared" si="62"/>
        <v>52363.415283079812</v>
      </c>
      <c r="Z388" s="607">
        <f t="shared" si="63"/>
        <v>52363.415283079812</v>
      </c>
    </row>
    <row r="389" spans="1:26" ht="15">
      <c r="A389" s="14" t="str">
        <f t="shared" ref="A389:A452" si="68">IF(C389=D389,"","No")</f>
        <v/>
      </c>
      <c r="C389" s="2" t="s">
        <v>463</v>
      </c>
      <c r="D389" s="398" t="s">
        <v>463</v>
      </c>
      <c r="E389" s="400">
        <v>8415367.8599999901</v>
      </c>
      <c r="F389" s="211" t="s">
        <v>7</v>
      </c>
      <c r="G389" s="459" t="str">
        <f>VLOOKUP(F389,Factors!$B$3:$O$96,14,0)</f>
        <v>SG</v>
      </c>
      <c r="H389" s="513" t="str">
        <f t="shared" si="59"/>
        <v>342SG</v>
      </c>
      <c r="I389" s="432"/>
      <c r="J389" s="432">
        <v>1</v>
      </c>
      <c r="K389" s="453">
        <f>SUMIF(EPIS!$CF$6:$CF$96,'JAM Inputs'!H389,EPIS!$CI$6:$CI$96)</f>
        <v>0</v>
      </c>
      <c r="L389" s="453">
        <f t="shared" si="60"/>
        <v>0</v>
      </c>
      <c r="M389" s="474">
        <f>VLOOKUP(G389,Factors!$B$3:$K$96,7,0)</f>
        <v>0.4315468104876492</v>
      </c>
      <c r="N389" s="637">
        <v>8415367.8599999901</v>
      </c>
      <c r="O389" s="641"/>
      <c r="P389" s="639">
        <f t="shared" si="61"/>
        <v>0</v>
      </c>
      <c r="Q389" s="640">
        <f t="shared" si="58"/>
        <v>0</v>
      </c>
      <c r="S389" s="653">
        <f t="shared" si="64"/>
        <v>3631625.1590632698</v>
      </c>
      <c r="T389" s="639">
        <f t="shared" si="65"/>
        <v>0</v>
      </c>
      <c r="U389" s="639">
        <f t="shared" si="66"/>
        <v>0</v>
      </c>
      <c r="V389" s="654">
        <f t="shared" si="67"/>
        <v>0</v>
      </c>
      <c r="W389" s="70"/>
      <c r="X389" s="70"/>
      <c r="Y389" s="850">
        <f t="shared" si="62"/>
        <v>3631625.1590632698</v>
      </c>
      <c r="Z389" s="607">
        <f t="shared" si="63"/>
        <v>3631625.1590632698</v>
      </c>
    </row>
    <row r="390" spans="1:26" ht="15">
      <c r="A390" s="14" t="str">
        <f t="shared" si="68"/>
        <v/>
      </c>
      <c r="C390" s="2" t="s">
        <v>464</v>
      </c>
      <c r="D390" s="398" t="s">
        <v>464</v>
      </c>
      <c r="E390" s="400">
        <v>2284125.7599999998</v>
      </c>
      <c r="F390" s="211" t="s">
        <v>19</v>
      </c>
      <c r="G390" s="459" t="s">
        <v>19</v>
      </c>
      <c r="H390" s="513" t="str">
        <f t="shared" si="59"/>
        <v>342SSGCT</v>
      </c>
      <c r="I390" s="432"/>
      <c r="J390" s="432">
        <v>1</v>
      </c>
      <c r="K390" s="453">
        <f>SUMIF(EPIS!$CF$6:$CF$96,'JAM Inputs'!H390,EPIS!$CI$6:$CI$96)</f>
        <v>0</v>
      </c>
      <c r="L390" s="453">
        <f t="shared" si="60"/>
        <v>0</v>
      </c>
      <c r="M390" s="474">
        <f>VLOOKUP(G390,Factors!$B$3:$K$96,7,0)</f>
        <v>0.431819766568593</v>
      </c>
      <c r="N390" s="637">
        <v>2284125.7599999998</v>
      </c>
      <c r="O390" s="641"/>
      <c r="P390" s="639">
        <f t="shared" si="61"/>
        <v>0</v>
      </c>
      <c r="Q390" s="640">
        <f t="shared" si="58"/>
        <v>0</v>
      </c>
      <c r="S390" s="653">
        <f t="shared" si="64"/>
        <v>986330.65249650995</v>
      </c>
      <c r="T390" s="639">
        <f t="shared" si="65"/>
        <v>0</v>
      </c>
      <c r="U390" s="639">
        <f t="shared" si="66"/>
        <v>0</v>
      </c>
      <c r="V390" s="654">
        <f t="shared" si="67"/>
        <v>0</v>
      </c>
      <c r="W390" s="70"/>
      <c r="X390" s="70"/>
      <c r="Y390" s="850">
        <f t="shared" si="62"/>
        <v>986330.65249650995</v>
      </c>
      <c r="Z390" s="607">
        <f t="shared" si="63"/>
        <v>986330.65249650995</v>
      </c>
    </row>
    <row r="391" spans="1:26" ht="15">
      <c r="A391" s="14" t="str">
        <f t="shared" si="68"/>
        <v/>
      </c>
      <c r="C391" s="2" t="s">
        <v>465</v>
      </c>
      <c r="D391" s="398" t="s">
        <v>465</v>
      </c>
      <c r="E391" s="400">
        <v>754452.7</v>
      </c>
      <c r="F391" s="211" t="s">
        <v>5</v>
      </c>
      <c r="G391" s="459" t="str">
        <f>VLOOKUP(F391,Factors!$B$3:$O$96,14,0)</f>
        <v>SG</v>
      </c>
      <c r="H391" s="513" t="str">
        <f t="shared" si="59"/>
        <v>343DGU</v>
      </c>
      <c r="I391" s="432"/>
      <c r="J391" s="432">
        <v>1</v>
      </c>
      <c r="K391" s="453">
        <f>SUMIF(EPIS!$CF$6:$CF$96,'JAM Inputs'!H391,EPIS!$CI$6:$CI$96)</f>
        <v>-1498397.9726472357</v>
      </c>
      <c r="L391" s="453">
        <f t="shared" si="60"/>
        <v>-1498397.9726472357</v>
      </c>
      <c r="M391" s="474">
        <f>VLOOKUP(G391,Factors!$B$3:$K$96,7,0)</f>
        <v>0.4315468104876492</v>
      </c>
      <c r="N391" s="637">
        <v>754452.7</v>
      </c>
      <c r="O391" s="641">
        <v>-864554.93974382919</v>
      </c>
      <c r="P391" s="639">
        <f t="shared" si="61"/>
        <v>-1498397.9726472357</v>
      </c>
      <c r="Q391" s="640">
        <f t="shared" si="58"/>
        <v>-633843.03290340654</v>
      </c>
      <c r="S391" s="653">
        <f t="shared" si="64"/>
        <v>325581.65634879522</v>
      </c>
      <c r="T391" s="639">
        <f t="shared" si="65"/>
        <v>-373095.92673779122</v>
      </c>
      <c r="U391" s="639">
        <f t="shared" si="66"/>
        <v>-646628.86593707441</v>
      </c>
      <c r="V391" s="654">
        <f t="shared" si="67"/>
        <v>-273532.9391992832</v>
      </c>
      <c r="W391" s="70"/>
      <c r="X391" s="70"/>
      <c r="Y391" s="850">
        <f t="shared" si="62"/>
        <v>325581.65634879522</v>
      </c>
      <c r="Z391" s="607">
        <f t="shared" si="63"/>
        <v>-321047.20958827919</v>
      </c>
    </row>
    <row r="392" spans="1:26" ht="15">
      <c r="A392" s="14" t="str">
        <f t="shared" si="68"/>
        <v/>
      </c>
      <c r="C392" s="2" t="s">
        <v>466</v>
      </c>
      <c r="D392" s="398" t="s">
        <v>466</v>
      </c>
      <c r="E392" s="400">
        <v>658223845.04499996</v>
      </c>
      <c r="F392" s="211" t="s">
        <v>7</v>
      </c>
      <c r="G392" s="459" t="str">
        <f>VLOOKUP(F392,Factors!$B$3:$O$96,14,0)</f>
        <v>SG</v>
      </c>
      <c r="H392" s="513" t="str">
        <f t="shared" si="59"/>
        <v>343SG</v>
      </c>
      <c r="I392" s="432"/>
      <c r="J392" s="432">
        <v>1</v>
      </c>
      <c r="K392" s="453">
        <f>SUMIF(EPIS!$CF$6:$CF$96,'JAM Inputs'!H392,EPIS!$CI$6:$CI$96)</f>
        <v>5804728.027787447</v>
      </c>
      <c r="L392" s="453">
        <f t="shared" si="60"/>
        <v>5804728.027787447</v>
      </c>
      <c r="M392" s="474">
        <f>VLOOKUP(G392,Factors!$B$3:$K$96,7,0)</f>
        <v>0.4315468104876492</v>
      </c>
      <c r="N392" s="637">
        <v>658223845.04499996</v>
      </c>
      <c r="O392" s="641">
        <v>-16866879.158691406</v>
      </c>
      <c r="P392" s="639">
        <f t="shared" si="61"/>
        <v>5804728.027787447</v>
      </c>
      <c r="Q392" s="640">
        <f t="shared" si="58"/>
        <v>22671607.186478853</v>
      </c>
      <c r="S392" s="653">
        <f t="shared" si="64"/>
        <v>284054400.91608638</v>
      </c>
      <c r="T392" s="639">
        <f t="shared" si="65"/>
        <v>-7278847.9038138799</v>
      </c>
      <c r="U392" s="639">
        <f t="shared" si="66"/>
        <v>2505011.8661399349</v>
      </c>
      <c r="V392" s="654">
        <f t="shared" si="67"/>
        <v>9783859.7699538153</v>
      </c>
      <c r="W392" s="70"/>
      <c r="X392" s="70"/>
      <c r="Y392" s="850">
        <f t="shared" si="62"/>
        <v>284054400.91608638</v>
      </c>
      <c r="Z392" s="607">
        <f t="shared" si="63"/>
        <v>286559412.78222632</v>
      </c>
    </row>
    <row r="393" spans="1:26" ht="15">
      <c r="A393" s="14" t="str">
        <f t="shared" si="68"/>
        <v/>
      </c>
      <c r="C393" s="2" t="s">
        <v>467</v>
      </c>
      <c r="D393" s="398" t="s">
        <v>467</v>
      </c>
      <c r="E393" s="400">
        <v>1672767851.3099899</v>
      </c>
      <c r="F393" s="211" t="s">
        <v>7</v>
      </c>
      <c r="G393" s="459" t="str">
        <f>VLOOKUP(F393,Factors!$B$3:$O$96,14,0)</f>
        <v>SG</v>
      </c>
      <c r="H393" s="513" t="str">
        <f t="shared" si="59"/>
        <v>343SG-W</v>
      </c>
      <c r="I393" s="432"/>
      <c r="J393" s="432">
        <v>1</v>
      </c>
      <c r="K393" s="453">
        <f>SUMIF(EPIS!$CF$6:$CF$96,'JAM Inputs'!H393,EPIS!$CI$6:$CI$96)</f>
        <v>123837534.77128482</v>
      </c>
      <c r="L393" s="453">
        <f t="shared" si="60"/>
        <v>123837534.77128482</v>
      </c>
      <c r="M393" s="474">
        <f>VLOOKUP(G393,Factors!$B$3:$K$96,7,0)</f>
        <v>0.4315468104876492</v>
      </c>
      <c r="N393" s="637">
        <v>1672767851.3099899</v>
      </c>
      <c r="O393" s="641">
        <v>125548606.29969764</v>
      </c>
      <c r="P393" s="639">
        <f t="shared" si="61"/>
        <v>123837534.77128482</v>
      </c>
      <c r="Q393" s="640">
        <f t="shared" si="58"/>
        <v>-1711071.5284128189</v>
      </c>
      <c r="S393" s="653">
        <f t="shared" si="64"/>
        <v>721877630.91910434</v>
      </c>
      <c r="T393" s="639">
        <f t="shared" si="65"/>
        <v>54180100.609804094</v>
      </c>
      <c r="U393" s="639">
        <f t="shared" si="66"/>
        <v>53441693.149201319</v>
      </c>
      <c r="V393" s="654">
        <f t="shared" si="67"/>
        <v>-738407.46060277906</v>
      </c>
      <c r="W393" s="70"/>
      <c r="X393" s="70"/>
      <c r="Y393" s="850">
        <f t="shared" si="62"/>
        <v>721877630.91910434</v>
      </c>
      <c r="Z393" s="607">
        <f t="shared" si="63"/>
        <v>775319324.06830573</v>
      </c>
    </row>
    <row r="394" spans="1:26" ht="15">
      <c r="A394" s="14" t="str">
        <f t="shared" si="68"/>
        <v/>
      </c>
      <c r="C394" s="2" t="s">
        <v>468</v>
      </c>
      <c r="D394" s="398" t="s">
        <v>468</v>
      </c>
      <c r="E394" s="400">
        <v>53599520.295000002</v>
      </c>
      <c r="F394" s="211" t="s">
        <v>19</v>
      </c>
      <c r="G394" s="459" t="s">
        <v>19</v>
      </c>
      <c r="H394" s="513" t="str">
        <f t="shared" si="59"/>
        <v>343SSGCT</v>
      </c>
      <c r="I394" s="432"/>
      <c r="J394" s="432">
        <v>1</v>
      </c>
      <c r="K394" s="453">
        <f>SUMIF(EPIS!$CF$6:$CF$96,'JAM Inputs'!H394,EPIS!$CI$6:$CI$96)</f>
        <v>876947.36171790957</v>
      </c>
      <c r="L394" s="453">
        <f t="shared" si="60"/>
        <v>876947.36171790957</v>
      </c>
      <c r="M394" s="474">
        <f>VLOOKUP(G394,Factors!$B$3:$K$96,7,0)</f>
        <v>0.431819766568593</v>
      </c>
      <c r="N394" s="637">
        <v>53599520.295000002</v>
      </c>
      <c r="O394" s="641">
        <v>1656639.7092119306</v>
      </c>
      <c r="P394" s="639">
        <f t="shared" si="61"/>
        <v>876947.36171790957</v>
      </c>
      <c r="Q394" s="640">
        <f t="shared" si="58"/>
        <v>-779692.34749402106</v>
      </c>
      <c r="S394" s="653">
        <f t="shared" si="64"/>
        <v>23145332.341975465</v>
      </c>
      <c r="T394" s="639">
        <f t="shared" si="65"/>
        <v>715369.77252015762</v>
      </c>
      <c r="U394" s="639">
        <f t="shared" si="66"/>
        <v>378683.2050299712</v>
      </c>
      <c r="V394" s="654">
        <f t="shared" si="67"/>
        <v>-336686.56749018648</v>
      </c>
      <c r="W394" s="70"/>
      <c r="X394" s="70"/>
      <c r="Y394" s="850">
        <f t="shared" si="62"/>
        <v>23145332.341975465</v>
      </c>
      <c r="Z394" s="607">
        <f t="shared" si="63"/>
        <v>23524015.547005434</v>
      </c>
    </row>
    <row r="395" spans="1:26" ht="15">
      <c r="A395" s="14" t="str">
        <f t="shared" si="68"/>
        <v/>
      </c>
      <c r="C395" s="2" t="s">
        <v>469</v>
      </c>
      <c r="D395" s="398" t="s">
        <v>469</v>
      </c>
      <c r="E395" s="400">
        <v>283804769.22500002</v>
      </c>
      <c r="F395" s="211" t="s">
        <v>7</v>
      </c>
      <c r="G395" s="459" t="str">
        <f>VLOOKUP(F395,Factors!$B$3:$O$96,14,0)</f>
        <v>SG</v>
      </c>
      <c r="H395" s="513" t="str">
        <f t="shared" si="59"/>
        <v>344SG</v>
      </c>
      <c r="I395" s="432"/>
      <c r="J395" s="432">
        <v>1</v>
      </c>
      <c r="K395" s="453">
        <f>SUMIF(EPIS!$CF$6:$CF$96,'JAM Inputs'!H395,EPIS!$CI$6:$CI$96)</f>
        <v>0</v>
      </c>
      <c r="L395" s="453">
        <f t="shared" si="60"/>
        <v>0</v>
      </c>
      <c r="M395" s="474">
        <f>VLOOKUP(G395,Factors!$B$3:$K$96,7,0)</f>
        <v>0.4315468104876492</v>
      </c>
      <c r="N395" s="637">
        <v>283804769.22500002</v>
      </c>
      <c r="O395" s="641"/>
      <c r="P395" s="639">
        <f t="shared" si="61"/>
        <v>0</v>
      </c>
      <c r="Q395" s="640">
        <f t="shared" si="58"/>
        <v>0</v>
      </c>
      <c r="S395" s="653">
        <f t="shared" si="64"/>
        <v>122475042.96023211</v>
      </c>
      <c r="T395" s="639">
        <f t="shared" si="65"/>
        <v>0</v>
      </c>
      <c r="U395" s="639">
        <f t="shared" si="66"/>
        <v>0</v>
      </c>
      <c r="V395" s="654">
        <f t="shared" si="67"/>
        <v>0</v>
      </c>
      <c r="W395" s="70"/>
      <c r="X395" s="70"/>
      <c r="Y395" s="850">
        <f t="shared" si="62"/>
        <v>122475042.96023211</v>
      </c>
      <c r="Z395" s="607">
        <f t="shared" si="63"/>
        <v>122475042.96023211</v>
      </c>
    </row>
    <row r="396" spans="1:26" ht="15">
      <c r="A396" s="14" t="str">
        <f t="shared" si="68"/>
        <v/>
      </c>
      <c r="C396" s="2" t="s">
        <v>470</v>
      </c>
      <c r="D396" s="398" t="s">
        <v>470</v>
      </c>
      <c r="E396" s="400">
        <v>50472931.119999997</v>
      </c>
      <c r="F396" s="211" t="s">
        <v>7</v>
      </c>
      <c r="G396" s="459" t="str">
        <f>VLOOKUP(F396,Factors!$B$3:$O$96,14,0)</f>
        <v>SG</v>
      </c>
      <c r="H396" s="513" t="str">
        <f t="shared" si="59"/>
        <v>344SG-W</v>
      </c>
      <c r="I396" s="432"/>
      <c r="J396" s="432">
        <v>1</v>
      </c>
      <c r="K396" s="453">
        <f>SUMIF(EPIS!$CF$6:$CF$96,'JAM Inputs'!H396,EPIS!$CI$6:$CI$96)</f>
        <v>0</v>
      </c>
      <c r="L396" s="453">
        <f t="shared" si="60"/>
        <v>0</v>
      </c>
      <c r="M396" s="474">
        <f>VLOOKUP(G396,Factors!$B$3:$K$96,7,0)</f>
        <v>0.4315468104876492</v>
      </c>
      <c r="N396" s="637">
        <v>50472931.119999997</v>
      </c>
      <c r="O396" s="641"/>
      <c r="P396" s="639">
        <f t="shared" si="61"/>
        <v>0</v>
      </c>
      <c r="Q396" s="640">
        <f t="shared" si="58"/>
        <v>0</v>
      </c>
      <c r="S396" s="653">
        <f t="shared" si="64"/>
        <v>21781432.440798812</v>
      </c>
      <c r="T396" s="639">
        <f t="shared" si="65"/>
        <v>0</v>
      </c>
      <c r="U396" s="639">
        <f t="shared" si="66"/>
        <v>0</v>
      </c>
      <c r="V396" s="654">
        <f t="shared" si="67"/>
        <v>0</v>
      </c>
      <c r="W396" s="70"/>
      <c r="X396" s="70"/>
      <c r="Y396" s="850">
        <f t="shared" si="62"/>
        <v>21781432.440798812</v>
      </c>
      <c r="Z396" s="607">
        <f t="shared" si="63"/>
        <v>21781432.440798812</v>
      </c>
    </row>
    <row r="397" spans="1:26" ht="15">
      <c r="A397" s="14" t="str">
        <f t="shared" si="68"/>
        <v/>
      </c>
      <c r="C397" s="2" t="s">
        <v>471</v>
      </c>
      <c r="D397" s="398" t="s">
        <v>471</v>
      </c>
      <c r="E397" s="400">
        <v>15873643.470000001</v>
      </c>
      <c r="F397" s="211" t="s">
        <v>19</v>
      </c>
      <c r="G397" s="459" t="s">
        <v>19</v>
      </c>
      <c r="H397" s="513" t="str">
        <f t="shared" si="59"/>
        <v>344SSGCT</v>
      </c>
      <c r="I397" s="432"/>
      <c r="J397" s="432">
        <v>1</v>
      </c>
      <c r="K397" s="453">
        <f>SUMIF(EPIS!$CF$6:$CF$96,'JAM Inputs'!H397,EPIS!$CI$6:$CI$96)</f>
        <v>0</v>
      </c>
      <c r="L397" s="453">
        <f t="shared" si="60"/>
        <v>0</v>
      </c>
      <c r="M397" s="474">
        <f>VLOOKUP(G397,Factors!$B$3:$K$96,7,0)</f>
        <v>0.431819766568593</v>
      </c>
      <c r="N397" s="637">
        <v>15873643.470000001</v>
      </c>
      <c r="O397" s="641"/>
      <c r="P397" s="639">
        <f t="shared" si="61"/>
        <v>0</v>
      </c>
      <c r="Q397" s="640">
        <f t="shared" si="58"/>
        <v>0</v>
      </c>
      <c r="S397" s="653">
        <f t="shared" si="64"/>
        <v>6854553.0178084709</v>
      </c>
      <c r="T397" s="639">
        <f t="shared" si="65"/>
        <v>0</v>
      </c>
      <c r="U397" s="639">
        <f t="shared" si="66"/>
        <v>0</v>
      </c>
      <c r="V397" s="654">
        <f t="shared" si="67"/>
        <v>0</v>
      </c>
      <c r="W397" s="70"/>
      <c r="X397" s="70"/>
      <c r="Y397" s="850">
        <f t="shared" si="62"/>
        <v>6854553.0178084709</v>
      </c>
      <c r="Z397" s="607">
        <f t="shared" si="63"/>
        <v>6854553.0178084709</v>
      </c>
    </row>
    <row r="398" spans="1:26" ht="15">
      <c r="A398" s="14" t="str">
        <f t="shared" si="68"/>
        <v/>
      </c>
      <c r="C398" s="2" t="s">
        <v>472</v>
      </c>
      <c r="D398" s="398" t="s">
        <v>472</v>
      </c>
      <c r="E398" s="400">
        <v>156586.13</v>
      </c>
      <c r="F398" s="211" t="s">
        <v>5</v>
      </c>
      <c r="G398" s="459" t="str">
        <f>VLOOKUP(F398,Factors!$B$3:$O$96,14,0)</f>
        <v>SG</v>
      </c>
      <c r="H398" s="513" t="str">
        <f t="shared" si="59"/>
        <v>345DGU</v>
      </c>
      <c r="I398" s="432"/>
      <c r="J398" s="432">
        <v>1</v>
      </c>
      <c r="K398" s="453">
        <f>SUMIF(EPIS!$CF$6:$CF$96,'JAM Inputs'!H398,EPIS!$CI$6:$CI$96)</f>
        <v>0</v>
      </c>
      <c r="L398" s="453">
        <f t="shared" si="60"/>
        <v>0</v>
      </c>
      <c r="M398" s="474">
        <f>VLOOKUP(G398,Factors!$B$3:$K$96,7,0)</f>
        <v>0.4315468104876492</v>
      </c>
      <c r="N398" s="637">
        <v>156586.13</v>
      </c>
      <c r="O398" s="641"/>
      <c r="P398" s="639">
        <f t="shared" si="61"/>
        <v>0</v>
      </c>
      <c r="Q398" s="640">
        <f t="shared" si="58"/>
        <v>0</v>
      </c>
      <c r="S398" s="653">
        <f t="shared" si="64"/>
        <v>67574.244968104409</v>
      </c>
      <c r="T398" s="639">
        <f t="shared" si="65"/>
        <v>0</v>
      </c>
      <c r="U398" s="639">
        <f t="shared" si="66"/>
        <v>0</v>
      </c>
      <c r="V398" s="654">
        <f t="shared" si="67"/>
        <v>0</v>
      </c>
      <c r="W398" s="70"/>
      <c r="X398" s="70"/>
      <c r="Y398" s="850">
        <f t="shared" si="62"/>
        <v>67574.244968104409</v>
      </c>
      <c r="Z398" s="607">
        <f t="shared" si="63"/>
        <v>67574.244968104409</v>
      </c>
    </row>
    <row r="399" spans="1:26" ht="15">
      <c r="A399" s="14" t="str">
        <f t="shared" si="68"/>
        <v/>
      </c>
      <c r="C399" s="2" t="s">
        <v>473</v>
      </c>
      <c r="D399" s="398" t="s">
        <v>473</v>
      </c>
      <c r="E399" s="400">
        <v>134653339.27500001</v>
      </c>
      <c r="F399" s="211" t="s">
        <v>7</v>
      </c>
      <c r="G399" s="459" t="str">
        <f>VLOOKUP(F399,Factors!$B$3:$O$96,14,0)</f>
        <v>SG</v>
      </c>
      <c r="H399" s="513" t="str">
        <f t="shared" si="59"/>
        <v>345SG</v>
      </c>
      <c r="I399" s="432"/>
      <c r="J399" s="432">
        <v>1</v>
      </c>
      <c r="K399" s="453">
        <f>SUMIF(EPIS!$CF$6:$CF$96,'JAM Inputs'!H399,EPIS!$CI$6:$CI$96)</f>
        <v>0</v>
      </c>
      <c r="L399" s="453">
        <f t="shared" si="60"/>
        <v>0</v>
      </c>
      <c r="M399" s="474">
        <f>VLOOKUP(G399,Factors!$B$3:$K$96,7,0)</f>
        <v>0.4315468104876492</v>
      </c>
      <c r="N399" s="637">
        <v>134653339.27500001</v>
      </c>
      <c r="O399" s="641"/>
      <c r="P399" s="639">
        <f t="shared" si="61"/>
        <v>0</v>
      </c>
      <c r="Q399" s="640">
        <f t="shared" si="58"/>
        <v>0</v>
      </c>
      <c r="S399" s="653">
        <f t="shared" si="64"/>
        <v>58109219.085637562</v>
      </c>
      <c r="T399" s="639">
        <f t="shared" si="65"/>
        <v>0</v>
      </c>
      <c r="U399" s="639">
        <f t="shared" si="66"/>
        <v>0</v>
      </c>
      <c r="V399" s="654">
        <f t="shared" si="67"/>
        <v>0</v>
      </c>
      <c r="W399" s="70"/>
      <c r="X399" s="70"/>
      <c r="Y399" s="850">
        <f t="shared" si="62"/>
        <v>58109219.085637562</v>
      </c>
      <c r="Z399" s="607">
        <f t="shared" si="63"/>
        <v>58109219.085637562</v>
      </c>
    </row>
    <row r="400" spans="1:26" ht="15">
      <c r="A400" s="14" t="str">
        <f t="shared" si="68"/>
        <v/>
      </c>
      <c r="C400" s="2" t="s">
        <v>474</v>
      </c>
      <c r="D400" s="398" t="s">
        <v>474</v>
      </c>
      <c r="E400" s="400">
        <v>103506550.77</v>
      </c>
      <c r="F400" s="211" t="s">
        <v>7</v>
      </c>
      <c r="G400" s="459" t="str">
        <f>VLOOKUP(F400,Factors!$B$3:$O$96,14,0)</f>
        <v>SG</v>
      </c>
      <c r="H400" s="513" t="str">
        <f t="shared" si="59"/>
        <v>345SG-W</v>
      </c>
      <c r="I400" s="432"/>
      <c r="J400" s="432">
        <v>1</v>
      </c>
      <c r="K400" s="453">
        <f>SUMIF(EPIS!$CF$6:$CF$96,'JAM Inputs'!H400,EPIS!$CI$6:$CI$96)</f>
        <v>0</v>
      </c>
      <c r="L400" s="453">
        <f t="shared" si="60"/>
        <v>0</v>
      </c>
      <c r="M400" s="474">
        <f>VLOOKUP(G400,Factors!$B$3:$K$96,7,0)</f>
        <v>0.4315468104876492</v>
      </c>
      <c r="N400" s="637">
        <v>103506550.77</v>
      </c>
      <c r="O400" s="641"/>
      <c r="P400" s="639">
        <f t="shared" si="61"/>
        <v>0</v>
      </c>
      <c r="Q400" s="640">
        <f t="shared" si="58"/>
        <v>0</v>
      </c>
      <c r="S400" s="653">
        <f t="shared" si="64"/>
        <v>44667921.849371426</v>
      </c>
      <c r="T400" s="639">
        <f t="shared" si="65"/>
        <v>0</v>
      </c>
      <c r="U400" s="639">
        <f t="shared" si="66"/>
        <v>0</v>
      </c>
      <c r="V400" s="654">
        <f t="shared" si="67"/>
        <v>0</v>
      </c>
      <c r="W400" s="70"/>
      <c r="X400" s="70"/>
      <c r="Y400" s="850">
        <f t="shared" si="62"/>
        <v>44667921.849371426</v>
      </c>
      <c r="Z400" s="607">
        <f t="shared" si="63"/>
        <v>44667921.849371426</v>
      </c>
    </row>
    <row r="401" spans="1:26" ht="15">
      <c r="A401" s="14" t="str">
        <f t="shared" si="68"/>
        <v/>
      </c>
      <c r="C401" s="2" t="s">
        <v>475</v>
      </c>
      <c r="D401" s="398" t="s">
        <v>475</v>
      </c>
      <c r="E401" s="400">
        <v>2919648.88</v>
      </c>
      <c r="F401" s="211" t="s">
        <v>19</v>
      </c>
      <c r="G401" s="459" t="s">
        <v>19</v>
      </c>
      <c r="H401" s="513" t="str">
        <f t="shared" si="59"/>
        <v>345SSGCT</v>
      </c>
      <c r="I401" s="432"/>
      <c r="J401" s="432">
        <v>1</v>
      </c>
      <c r="K401" s="453">
        <f>SUMIF(EPIS!$CF$6:$CF$96,'JAM Inputs'!H401,EPIS!$CI$6:$CI$96)</f>
        <v>0</v>
      </c>
      <c r="L401" s="453">
        <f t="shared" si="60"/>
        <v>0</v>
      </c>
      <c r="M401" s="474">
        <f>VLOOKUP(G401,Factors!$B$3:$K$96,7,0)</f>
        <v>0.431819766568593</v>
      </c>
      <c r="N401" s="637">
        <v>2919648.88</v>
      </c>
      <c r="O401" s="641"/>
      <c r="P401" s="639">
        <f t="shared" si="61"/>
        <v>0</v>
      </c>
      <c r="Q401" s="640">
        <f t="shared" si="58"/>
        <v>0</v>
      </c>
      <c r="S401" s="653">
        <f t="shared" si="64"/>
        <v>1260762.0978238538</v>
      </c>
      <c r="T401" s="639">
        <f t="shared" si="65"/>
        <v>0</v>
      </c>
      <c r="U401" s="639">
        <f t="shared" si="66"/>
        <v>0</v>
      </c>
      <c r="V401" s="654">
        <f t="shared" si="67"/>
        <v>0</v>
      </c>
      <c r="W401" s="70"/>
      <c r="X401" s="70"/>
      <c r="Y401" s="850">
        <f t="shared" si="62"/>
        <v>1260762.0978238538</v>
      </c>
      <c r="Z401" s="607">
        <f t="shared" si="63"/>
        <v>1260762.0978238538</v>
      </c>
    </row>
    <row r="402" spans="1:26" ht="15">
      <c r="A402" s="14" t="str">
        <f t="shared" si="68"/>
        <v/>
      </c>
      <c r="C402" s="2" t="s">
        <v>476</v>
      </c>
      <c r="D402" s="398" t="s">
        <v>476</v>
      </c>
      <c r="E402" s="400">
        <v>11813.11</v>
      </c>
      <c r="F402" s="211" t="s">
        <v>5</v>
      </c>
      <c r="G402" s="459" t="str">
        <f>VLOOKUP(F402,Factors!$B$3:$O$96,14,0)</f>
        <v>SG</v>
      </c>
      <c r="H402" s="513" t="str">
        <f t="shared" si="59"/>
        <v>346DGU</v>
      </c>
      <c r="I402" s="432"/>
      <c r="J402" s="432">
        <v>1</v>
      </c>
      <c r="K402" s="453">
        <f>SUMIF(EPIS!$CF$6:$CF$96,'JAM Inputs'!H402,EPIS!$CI$6:$CI$96)</f>
        <v>0</v>
      </c>
      <c r="L402" s="453">
        <f t="shared" si="60"/>
        <v>0</v>
      </c>
      <c r="M402" s="474">
        <f>VLOOKUP(G402,Factors!$B$3:$K$96,7,0)</f>
        <v>0.4315468104876492</v>
      </c>
      <c r="N402" s="637">
        <v>11813.11</v>
      </c>
      <c r="O402" s="641"/>
      <c r="P402" s="639">
        <f t="shared" si="61"/>
        <v>0</v>
      </c>
      <c r="Q402" s="640">
        <f t="shared" si="58"/>
        <v>0</v>
      </c>
      <c r="S402" s="653">
        <f t="shared" si="64"/>
        <v>5097.9099424397536</v>
      </c>
      <c r="T402" s="639">
        <f t="shared" si="65"/>
        <v>0</v>
      </c>
      <c r="U402" s="639">
        <f t="shared" si="66"/>
        <v>0</v>
      </c>
      <c r="V402" s="654">
        <f t="shared" si="67"/>
        <v>0</v>
      </c>
      <c r="W402" s="70"/>
      <c r="X402" s="70"/>
      <c r="Y402" s="850">
        <f t="shared" si="62"/>
        <v>5097.9099424397536</v>
      </c>
      <c r="Z402" s="607">
        <f t="shared" si="63"/>
        <v>5097.9099424397536</v>
      </c>
    </row>
    <row r="403" spans="1:26" ht="15">
      <c r="A403" s="14" t="str">
        <f t="shared" si="68"/>
        <v/>
      </c>
      <c r="C403" s="2" t="s">
        <v>477</v>
      </c>
      <c r="D403" s="398" t="s">
        <v>477</v>
      </c>
      <c r="E403" s="400">
        <v>9839540.6950000003</v>
      </c>
      <c r="F403" s="211" t="s">
        <v>7</v>
      </c>
      <c r="G403" s="459" t="str">
        <f>VLOOKUP(F403,Factors!$B$3:$O$96,14,0)</f>
        <v>SG</v>
      </c>
      <c r="H403" s="513" t="str">
        <f t="shared" si="59"/>
        <v>346SG</v>
      </c>
      <c r="I403" s="432"/>
      <c r="J403" s="432">
        <v>1</v>
      </c>
      <c r="K403" s="453">
        <f>SUMIF(EPIS!$CF$6:$CF$96,'JAM Inputs'!H403,EPIS!$CI$6:$CI$96)</f>
        <v>0</v>
      </c>
      <c r="L403" s="453">
        <f t="shared" si="60"/>
        <v>0</v>
      </c>
      <c r="M403" s="474">
        <f>VLOOKUP(G403,Factors!$B$3:$K$96,7,0)</f>
        <v>0.4315468104876492</v>
      </c>
      <c r="N403" s="637">
        <v>9839540.6950000003</v>
      </c>
      <c r="O403" s="641"/>
      <c r="P403" s="639">
        <f t="shared" si="61"/>
        <v>0</v>
      </c>
      <c r="Q403" s="640">
        <f t="shared" si="58"/>
        <v>0</v>
      </c>
      <c r="S403" s="653">
        <f t="shared" si="64"/>
        <v>4246222.4035906773</v>
      </c>
      <c r="T403" s="639">
        <f t="shared" si="65"/>
        <v>0</v>
      </c>
      <c r="U403" s="639">
        <f t="shared" si="66"/>
        <v>0</v>
      </c>
      <c r="V403" s="654">
        <f t="shared" si="67"/>
        <v>0</v>
      </c>
      <c r="W403" s="70"/>
      <c r="X403" s="70"/>
      <c r="Y403" s="850">
        <f t="shared" si="62"/>
        <v>4246222.4035906773</v>
      </c>
      <c r="Z403" s="607">
        <f t="shared" si="63"/>
        <v>4246222.4035906773</v>
      </c>
    </row>
    <row r="404" spans="1:26" ht="15">
      <c r="A404" s="14" t="str">
        <f t="shared" si="68"/>
        <v/>
      </c>
      <c r="C404" s="2" t="s">
        <v>478</v>
      </c>
      <c r="D404" s="398" t="s">
        <v>478</v>
      </c>
      <c r="E404" s="400">
        <v>2424658.375</v>
      </c>
      <c r="F404" s="211" t="s">
        <v>7</v>
      </c>
      <c r="G404" s="459" t="str">
        <f>VLOOKUP(F404,Factors!$B$3:$O$96,14,0)</f>
        <v>SG</v>
      </c>
      <c r="H404" s="513" t="str">
        <f t="shared" si="59"/>
        <v>346SG-W</v>
      </c>
      <c r="I404" s="432"/>
      <c r="J404" s="432">
        <v>1</v>
      </c>
      <c r="K404" s="453">
        <f>SUMIF(EPIS!$CF$6:$CF$96,'JAM Inputs'!H404,EPIS!$CI$6:$CI$96)</f>
        <v>0</v>
      </c>
      <c r="L404" s="453">
        <f t="shared" si="60"/>
        <v>0</v>
      </c>
      <c r="M404" s="474">
        <f>VLOOKUP(G404,Factors!$B$3:$K$96,7,0)</f>
        <v>0.4315468104876492</v>
      </c>
      <c r="N404" s="637">
        <v>2424658.375</v>
      </c>
      <c r="O404" s="641"/>
      <c r="P404" s="639">
        <f t="shared" si="61"/>
        <v>0</v>
      </c>
      <c r="Q404" s="640">
        <f t="shared" si="58"/>
        <v>0</v>
      </c>
      <c r="S404" s="653">
        <f t="shared" si="64"/>
        <v>1046353.5882534165</v>
      </c>
      <c r="T404" s="639">
        <f t="shared" si="65"/>
        <v>0</v>
      </c>
      <c r="U404" s="639">
        <f t="shared" si="66"/>
        <v>0</v>
      </c>
      <c r="V404" s="654">
        <f t="shared" si="67"/>
        <v>0</v>
      </c>
      <c r="W404" s="70"/>
      <c r="X404" s="70"/>
      <c r="Y404" s="850">
        <f t="shared" si="62"/>
        <v>1046353.5882534165</v>
      </c>
      <c r="Z404" s="607">
        <f t="shared" si="63"/>
        <v>1046353.5882534165</v>
      </c>
    </row>
    <row r="405" spans="1:26" ht="15">
      <c r="A405" s="14" t="str">
        <f t="shared" si="68"/>
        <v/>
      </c>
      <c r="C405" s="2" t="s">
        <v>479</v>
      </c>
      <c r="D405" s="398" t="s">
        <v>479</v>
      </c>
      <c r="E405" s="400">
        <v>21128474.355</v>
      </c>
      <c r="F405" s="211" t="s">
        <v>1</v>
      </c>
      <c r="G405" s="459" t="str">
        <f>VLOOKUP(F405,Factors!$B$3:$O$96,14,0)</f>
        <v>SG</v>
      </c>
      <c r="H405" s="513" t="str">
        <f t="shared" si="59"/>
        <v>350DGP</v>
      </c>
      <c r="I405" s="432"/>
      <c r="J405" s="432">
        <v>1</v>
      </c>
      <c r="K405" s="453">
        <f>SUMIF(EPIS!$CF$6:$CF$96,'JAM Inputs'!H405,EPIS!$CI$6:$CI$96)</f>
        <v>0</v>
      </c>
      <c r="L405" s="453">
        <f t="shared" si="60"/>
        <v>0</v>
      </c>
      <c r="M405" s="474">
        <f>VLOOKUP(G405,Factors!$B$3:$K$96,7,0)</f>
        <v>0.4315468104876492</v>
      </c>
      <c r="N405" s="637">
        <v>21128474.355</v>
      </c>
      <c r="O405" s="641"/>
      <c r="P405" s="639">
        <f t="shared" si="61"/>
        <v>0</v>
      </c>
      <c r="Q405" s="640">
        <f t="shared" si="58"/>
        <v>0</v>
      </c>
      <c r="S405" s="653">
        <f t="shared" si="64"/>
        <v>9117925.7183703408</v>
      </c>
      <c r="T405" s="639">
        <f t="shared" si="65"/>
        <v>0</v>
      </c>
      <c r="U405" s="639">
        <f t="shared" si="66"/>
        <v>0</v>
      </c>
      <c r="V405" s="654">
        <f t="shared" si="67"/>
        <v>0</v>
      </c>
      <c r="W405" s="70"/>
      <c r="X405" s="70"/>
      <c r="Y405" s="850">
        <f t="shared" si="62"/>
        <v>9117925.7183703408</v>
      </c>
      <c r="Z405" s="607">
        <f t="shared" si="63"/>
        <v>9117925.7183703408</v>
      </c>
    </row>
    <row r="406" spans="1:26" ht="15">
      <c r="A406" s="14" t="str">
        <f t="shared" si="68"/>
        <v/>
      </c>
      <c r="C406" s="2" t="s">
        <v>480</v>
      </c>
      <c r="D406" s="398" t="s">
        <v>480</v>
      </c>
      <c r="E406" s="400">
        <v>48490458.560000002</v>
      </c>
      <c r="F406" s="211" t="s">
        <v>5</v>
      </c>
      <c r="G406" s="459" t="str">
        <f>VLOOKUP(F406,Factors!$B$3:$O$96,14,0)</f>
        <v>SG</v>
      </c>
      <c r="H406" s="513" t="str">
        <f t="shared" si="59"/>
        <v>350DGU</v>
      </c>
      <c r="I406" s="432"/>
      <c r="J406" s="432">
        <v>1</v>
      </c>
      <c r="K406" s="453">
        <f>SUMIF(EPIS!$CF$6:$CF$96,'JAM Inputs'!H406,EPIS!$CI$6:$CI$96)</f>
        <v>0</v>
      </c>
      <c r="L406" s="453">
        <f t="shared" si="60"/>
        <v>0</v>
      </c>
      <c r="M406" s="474">
        <f>VLOOKUP(G406,Factors!$B$3:$K$96,7,0)</f>
        <v>0.4315468104876492</v>
      </c>
      <c r="N406" s="637">
        <v>48490458.560000002</v>
      </c>
      <c r="O406" s="641"/>
      <c r="P406" s="639">
        <f t="shared" si="61"/>
        <v>0</v>
      </c>
      <c r="Q406" s="640">
        <f t="shared" si="58"/>
        <v>0</v>
      </c>
      <c r="S406" s="653">
        <f t="shared" si="64"/>
        <v>20925902.730651528</v>
      </c>
      <c r="T406" s="639">
        <f t="shared" si="65"/>
        <v>0</v>
      </c>
      <c r="U406" s="639">
        <f t="shared" si="66"/>
        <v>0</v>
      </c>
      <c r="V406" s="654">
        <f t="shared" si="67"/>
        <v>0</v>
      </c>
      <c r="W406" s="70"/>
      <c r="X406" s="70"/>
      <c r="Y406" s="850">
        <f t="shared" si="62"/>
        <v>20925902.730651528</v>
      </c>
      <c r="Z406" s="607">
        <f t="shared" si="63"/>
        <v>20925902.730651528</v>
      </c>
    </row>
    <row r="407" spans="1:26" ht="15">
      <c r="A407" s="14" t="str">
        <f t="shared" si="68"/>
        <v/>
      </c>
      <c r="C407" s="2" t="s">
        <v>481</v>
      </c>
      <c r="D407" s="398" t="s">
        <v>481</v>
      </c>
      <c r="E407" s="400">
        <v>82643682.314999893</v>
      </c>
      <c r="F407" s="211" t="s">
        <v>7</v>
      </c>
      <c r="G407" s="459" t="str">
        <f>VLOOKUP(F407,Factors!$B$3:$O$96,14,0)</f>
        <v>SG</v>
      </c>
      <c r="H407" s="513" t="str">
        <f t="shared" si="59"/>
        <v>350SG</v>
      </c>
      <c r="I407" s="432"/>
      <c r="J407" s="432">
        <v>1</v>
      </c>
      <c r="K407" s="453">
        <f>SUMIF(EPIS!$CF$6:$CF$96,'JAM Inputs'!H407,EPIS!$CI$6:$CI$96)</f>
        <v>0</v>
      </c>
      <c r="L407" s="453">
        <f t="shared" si="60"/>
        <v>0</v>
      </c>
      <c r="M407" s="474">
        <f>VLOOKUP(G407,Factors!$B$3:$K$96,7,0)</f>
        <v>0.4315468104876492</v>
      </c>
      <c r="N407" s="637">
        <v>82643682.314999893</v>
      </c>
      <c r="O407" s="641"/>
      <c r="P407" s="639">
        <f t="shared" si="61"/>
        <v>0</v>
      </c>
      <c r="Q407" s="640">
        <f t="shared" si="58"/>
        <v>0</v>
      </c>
      <c r="S407" s="653">
        <f t="shared" si="64"/>
        <v>35664617.509992748</v>
      </c>
      <c r="T407" s="639">
        <f t="shared" si="65"/>
        <v>0</v>
      </c>
      <c r="U407" s="639">
        <f t="shared" si="66"/>
        <v>0</v>
      </c>
      <c r="V407" s="654">
        <f t="shared" si="67"/>
        <v>0</v>
      </c>
      <c r="W407" s="70"/>
      <c r="X407" s="70"/>
      <c r="Y407" s="850">
        <f t="shared" si="62"/>
        <v>35664617.509992748</v>
      </c>
      <c r="Z407" s="607">
        <f t="shared" si="63"/>
        <v>35664617.509992748</v>
      </c>
    </row>
    <row r="408" spans="1:26" ht="15">
      <c r="A408" s="14" t="str">
        <f t="shared" si="68"/>
        <v/>
      </c>
      <c r="C408" s="2" t="s">
        <v>482</v>
      </c>
      <c r="D408" s="398" t="s">
        <v>482</v>
      </c>
      <c r="E408" s="400">
        <v>7482302.2000000002</v>
      </c>
      <c r="F408" s="211" t="s">
        <v>1</v>
      </c>
      <c r="G408" s="459" t="str">
        <f>VLOOKUP(F408,Factors!$B$3:$O$96,14,0)</f>
        <v>SG</v>
      </c>
      <c r="H408" s="513" t="str">
        <f t="shared" si="59"/>
        <v>352DGP</v>
      </c>
      <c r="I408" s="432"/>
      <c r="J408" s="432">
        <v>1</v>
      </c>
      <c r="K408" s="453">
        <f>SUMIF(EPIS!$CF$6:$CF$96,'JAM Inputs'!H408,EPIS!$CI$6:$CI$96)</f>
        <v>0</v>
      </c>
      <c r="L408" s="453">
        <f t="shared" si="60"/>
        <v>0</v>
      </c>
      <c r="M408" s="474">
        <f>VLOOKUP(G408,Factors!$B$3:$K$96,7,0)</f>
        <v>0.4315468104876492</v>
      </c>
      <c r="N408" s="637">
        <v>7482302.2000000002</v>
      </c>
      <c r="O408" s="641"/>
      <c r="P408" s="639">
        <f t="shared" si="61"/>
        <v>0</v>
      </c>
      <c r="Q408" s="640">
        <f t="shared" si="58"/>
        <v>0</v>
      </c>
      <c r="S408" s="653">
        <f t="shared" si="64"/>
        <v>3228963.6495147208</v>
      </c>
      <c r="T408" s="639">
        <f t="shared" si="65"/>
        <v>0</v>
      </c>
      <c r="U408" s="639">
        <f t="shared" si="66"/>
        <v>0</v>
      </c>
      <c r="V408" s="654">
        <f t="shared" si="67"/>
        <v>0</v>
      </c>
      <c r="W408" s="70"/>
      <c r="X408" s="70"/>
      <c r="Y408" s="850">
        <f t="shared" si="62"/>
        <v>3228963.6495147208</v>
      </c>
      <c r="Z408" s="607">
        <f t="shared" si="63"/>
        <v>3228963.6495147208</v>
      </c>
    </row>
    <row r="409" spans="1:26" ht="15">
      <c r="A409" s="14" t="str">
        <f t="shared" si="68"/>
        <v/>
      </c>
      <c r="C409" s="2" t="s">
        <v>483</v>
      </c>
      <c r="D409" s="398" t="s">
        <v>483</v>
      </c>
      <c r="E409" s="400">
        <v>18178144.23</v>
      </c>
      <c r="F409" s="211" t="s">
        <v>5</v>
      </c>
      <c r="G409" s="459" t="str">
        <f>VLOOKUP(F409,Factors!$B$3:$O$96,14,0)</f>
        <v>SG</v>
      </c>
      <c r="H409" s="513" t="str">
        <f t="shared" si="59"/>
        <v>352DGU</v>
      </c>
      <c r="I409" s="432"/>
      <c r="J409" s="432">
        <v>1</v>
      </c>
      <c r="K409" s="453">
        <f>SUMIF(EPIS!$CF$6:$CF$96,'JAM Inputs'!H409,EPIS!$CI$6:$CI$96)</f>
        <v>0</v>
      </c>
      <c r="L409" s="453">
        <f t="shared" si="60"/>
        <v>0</v>
      </c>
      <c r="M409" s="474">
        <f>VLOOKUP(G409,Factors!$B$3:$K$96,7,0)</f>
        <v>0.4315468104876492</v>
      </c>
      <c r="N409" s="637">
        <v>18178144.23</v>
      </c>
      <c r="O409" s="641"/>
      <c r="P409" s="639">
        <f t="shared" si="61"/>
        <v>0</v>
      </c>
      <c r="Q409" s="640">
        <f t="shared" si="58"/>
        <v>0</v>
      </c>
      <c r="S409" s="653">
        <f t="shared" si="64"/>
        <v>7844720.1630409639</v>
      </c>
      <c r="T409" s="639">
        <f t="shared" si="65"/>
        <v>0</v>
      </c>
      <c r="U409" s="639">
        <f t="shared" si="66"/>
        <v>0</v>
      </c>
      <c r="V409" s="654">
        <f t="shared" si="67"/>
        <v>0</v>
      </c>
      <c r="W409" s="70"/>
      <c r="X409" s="70"/>
      <c r="Y409" s="850">
        <f t="shared" si="62"/>
        <v>7844720.1630409639</v>
      </c>
      <c r="Z409" s="607">
        <f t="shared" si="63"/>
        <v>7844720.1630409639</v>
      </c>
    </row>
    <row r="410" spans="1:26" ht="15">
      <c r="A410" s="14" t="str">
        <f t="shared" si="68"/>
        <v/>
      </c>
      <c r="C410" s="2" t="s">
        <v>484</v>
      </c>
      <c r="D410" s="398" t="s">
        <v>484</v>
      </c>
      <c r="E410" s="400">
        <v>92161636.649999902</v>
      </c>
      <c r="F410" s="211" t="s">
        <v>7</v>
      </c>
      <c r="G410" s="459" t="str">
        <f>VLOOKUP(F410,Factors!$B$3:$O$96,14,0)</f>
        <v>SG</v>
      </c>
      <c r="H410" s="513" t="str">
        <f t="shared" si="59"/>
        <v>352SG</v>
      </c>
      <c r="I410" s="432"/>
      <c r="J410" s="432">
        <v>1</v>
      </c>
      <c r="K410" s="453">
        <f>SUMIF(EPIS!$CF$6:$CF$96,'JAM Inputs'!H410,EPIS!$CI$6:$CI$96)</f>
        <v>0</v>
      </c>
      <c r="L410" s="453">
        <f t="shared" si="60"/>
        <v>0</v>
      </c>
      <c r="M410" s="474">
        <f>VLOOKUP(G410,Factors!$B$3:$K$96,7,0)</f>
        <v>0.4315468104876492</v>
      </c>
      <c r="N410" s="637">
        <v>92161636.649999902</v>
      </c>
      <c r="O410" s="641"/>
      <c r="P410" s="639">
        <f t="shared" si="61"/>
        <v>0</v>
      </c>
      <c r="Q410" s="640">
        <f t="shared" si="58"/>
        <v>0</v>
      </c>
      <c r="S410" s="653">
        <f t="shared" si="64"/>
        <v>39772060.345629096</v>
      </c>
      <c r="T410" s="639">
        <f t="shared" si="65"/>
        <v>0</v>
      </c>
      <c r="U410" s="639">
        <f t="shared" si="66"/>
        <v>0</v>
      </c>
      <c r="V410" s="654">
        <f t="shared" si="67"/>
        <v>0</v>
      </c>
      <c r="W410" s="70"/>
      <c r="X410" s="70"/>
      <c r="Y410" s="850">
        <f t="shared" si="62"/>
        <v>39772060.345629096</v>
      </c>
      <c r="Z410" s="607">
        <f t="shared" si="63"/>
        <v>39772060.345629096</v>
      </c>
    </row>
    <row r="411" spans="1:26" ht="15">
      <c r="A411" s="14" t="str">
        <f t="shared" si="68"/>
        <v/>
      </c>
      <c r="C411" s="2" t="s">
        <v>485</v>
      </c>
      <c r="D411" s="398" t="s">
        <v>485</v>
      </c>
      <c r="E411" s="400">
        <v>126470904.91</v>
      </c>
      <c r="F411" s="211" t="s">
        <v>1</v>
      </c>
      <c r="G411" s="459" t="str">
        <f>VLOOKUP(F411,Factors!$B$3:$O$96,14,0)</f>
        <v>SG</v>
      </c>
      <c r="H411" s="513" t="str">
        <f t="shared" si="59"/>
        <v>353DGP</v>
      </c>
      <c r="I411" s="432"/>
      <c r="J411" s="432">
        <v>1</v>
      </c>
      <c r="K411" s="453">
        <f>SUMIF(EPIS!$CF$6:$CF$96,'JAM Inputs'!H411,EPIS!$CI$6:$CI$96)</f>
        <v>0</v>
      </c>
      <c r="L411" s="453">
        <f t="shared" si="60"/>
        <v>0</v>
      </c>
      <c r="M411" s="474">
        <f>VLOOKUP(G411,Factors!$B$3:$K$96,7,0)</f>
        <v>0.4315468104876492</v>
      </c>
      <c r="N411" s="637">
        <v>126470904.91</v>
      </c>
      <c r="O411" s="641"/>
      <c r="P411" s="639">
        <f t="shared" si="61"/>
        <v>0</v>
      </c>
      <c r="Q411" s="640">
        <f t="shared" si="58"/>
        <v>0</v>
      </c>
      <c r="S411" s="653">
        <f t="shared" si="64"/>
        <v>54578115.633397274</v>
      </c>
      <c r="T411" s="639">
        <f t="shared" si="65"/>
        <v>0</v>
      </c>
      <c r="U411" s="639">
        <f t="shared" si="66"/>
        <v>0</v>
      </c>
      <c r="V411" s="654">
        <f t="shared" si="67"/>
        <v>0</v>
      </c>
      <c r="W411" s="70"/>
      <c r="X411" s="70"/>
      <c r="Y411" s="850">
        <f t="shared" si="62"/>
        <v>54578115.633397274</v>
      </c>
      <c r="Z411" s="607">
        <f t="shared" si="63"/>
        <v>54578115.633397274</v>
      </c>
    </row>
    <row r="412" spans="1:26" ht="15">
      <c r="A412" s="14" t="str">
        <f t="shared" si="68"/>
        <v/>
      </c>
      <c r="C412" s="2" t="s">
        <v>486</v>
      </c>
      <c r="D412" s="398" t="s">
        <v>486</v>
      </c>
      <c r="E412" s="400">
        <v>185016006.644999</v>
      </c>
      <c r="F412" s="211" t="s">
        <v>5</v>
      </c>
      <c r="G412" s="459" t="str">
        <f>VLOOKUP(F412,Factors!$B$3:$O$96,14,0)</f>
        <v>SG</v>
      </c>
      <c r="H412" s="513" t="str">
        <f t="shared" si="59"/>
        <v>353DGU</v>
      </c>
      <c r="I412" s="432"/>
      <c r="J412" s="432">
        <v>1</v>
      </c>
      <c r="K412" s="453">
        <f>SUMIF(EPIS!$CF$6:$CF$96,'JAM Inputs'!H412,EPIS!$CI$6:$CI$96)</f>
        <v>0</v>
      </c>
      <c r="L412" s="453">
        <f t="shared" si="60"/>
        <v>0</v>
      </c>
      <c r="M412" s="474">
        <f>VLOOKUP(G412,Factors!$B$3:$K$96,7,0)</f>
        <v>0.4315468104876492</v>
      </c>
      <c r="N412" s="637">
        <v>185016006.644999</v>
      </c>
      <c r="O412" s="641"/>
      <c r="P412" s="639">
        <f t="shared" si="61"/>
        <v>0</v>
      </c>
      <c r="Q412" s="640">
        <f t="shared" si="58"/>
        <v>0</v>
      </c>
      <c r="S412" s="653">
        <f t="shared" si="64"/>
        <v>79843067.556811035</v>
      </c>
      <c r="T412" s="639">
        <f t="shared" si="65"/>
        <v>0</v>
      </c>
      <c r="U412" s="639">
        <f t="shared" si="66"/>
        <v>0</v>
      </c>
      <c r="V412" s="654">
        <f t="shared" si="67"/>
        <v>0</v>
      </c>
      <c r="W412" s="70"/>
      <c r="X412" s="70"/>
      <c r="Y412" s="850">
        <f t="shared" si="62"/>
        <v>79843067.556811035</v>
      </c>
      <c r="Z412" s="607">
        <f t="shared" si="63"/>
        <v>79843067.556811035</v>
      </c>
    </row>
    <row r="413" spans="1:26" ht="15">
      <c r="A413" s="14" t="str">
        <f t="shared" si="68"/>
        <v/>
      </c>
      <c r="C413" s="2" t="s">
        <v>487</v>
      </c>
      <c r="D413" s="398" t="s">
        <v>487</v>
      </c>
      <c r="E413" s="400">
        <v>1158784184.615</v>
      </c>
      <c r="F413" s="211" t="s">
        <v>7</v>
      </c>
      <c r="G413" s="459" t="str">
        <f>VLOOKUP(F413,Factors!$B$3:$O$96,14,0)</f>
        <v>SG</v>
      </c>
      <c r="H413" s="513" t="str">
        <f t="shared" si="59"/>
        <v>353SG</v>
      </c>
      <c r="I413" s="432"/>
      <c r="J413" s="432">
        <v>1</v>
      </c>
      <c r="K413" s="453">
        <f>SUMIF(EPIS!$CF$6:$CF$96,'JAM Inputs'!H413,EPIS!$CI$6:$CI$96)</f>
        <v>0</v>
      </c>
      <c r="L413" s="453">
        <f t="shared" si="60"/>
        <v>0</v>
      </c>
      <c r="M413" s="474">
        <f>VLOOKUP(G413,Factors!$B$3:$K$96,7,0)</f>
        <v>0.4315468104876492</v>
      </c>
      <c r="N413" s="637">
        <v>1158784184.615</v>
      </c>
      <c r="O413" s="641"/>
      <c r="P413" s="639">
        <f t="shared" si="61"/>
        <v>0</v>
      </c>
      <c r="Q413" s="640">
        <f t="shared" si="58"/>
        <v>0</v>
      </c>
      <c r="S413" s="653">
        <f t="shared" si="64"/>
        <v>500069618.9141345</v>
      </c>
      <c r="T413" s="639">
        <f t="shared" si="65"/>
        <v>0</v>
      </c>
      <c r="U413" s="639">
        <f t="shared" si="66"/>
        <v>0</v>
      </c>
      <c r="V413" s="654">
        <f t="shared" si="67"/>
        <v>0</v>
      </c>
      <c r="W413" s="70"/>
      <c r="X413" s="70"/>
      <c r="Y413" s="850">
        <f t="shared" si="62"/>
        <v>500069618.9141345</v>
      </c>
      <c r="Z413" s="607">
        <f t="shared" si="63"/>
        <v>500069618.9141345</v>
      </c>
    </row>
    <row r="414" spans="1:26" ht="15">
      <c r="A414" s="14" t="str">
        <f t="shared" si="68"/>
        <v/>
      </c>
      <c r="C414" s="2" t="s">
        <v>488</v>
      </c>
      <c r="D414" s="398" t="s">
        <v>488</v>
      </c>
      <c r="E414" s="400">
        <v>155879652.69</v>
      </c>
      <c r="F414" s="211" t="s">
        <v>1</v>
      </c>
      <c r="G414" s="459" t="str">
        <f>VLOOKUP(F414,Factors!$B$3:$O$96,14,0)</f>
        <v>SG</v>
      </c>
      <c r="H414" s="513" t="str">
        <f t="shared" si="59"/>
        <v>354DGP</v>
      </c>
      <c r="I414" s="432"/>
      <c r="J414" s="432">
        <v>1</v>
      </c>
      <c r="K414" s="453">
        <f>SUMIF(EPIS!$CF$6:$CF$96,'JAM Inputs'!H414,EPIS!$CI$6:$CI$96)</f>
        <v>0</v>
      </c>
      <c r="L414" s="453">
        <f t="shared" si="60"/>
        <v>0</v>
      </c>
      <c r="M414" s="474">
        <f>VLOOKUP(G414,Factors!$B$3:$K$96,7,0)</f>
        <v>0.4315468104876492</v>
      </c>
      <c r="N414" s="637">
        <v>155879652.69</v>
      </c>
      <c r="O414" s="641"/>
      <c r="P414" s="639">
        <f t="shared" si="61"/>
        <v>0</v>
      </c>
      <c r="Q414" s="640">
        <f t="shared" ref="Q414:Q477" si="69">P414-O414</f>
        <v>0</v>
      </c>
      <c r="S414" s="653">
        <f t="shared" si="64"/>
        <v>67269366.938292012</v>
      </c>
      <c r="T414" s="639">
        <f t="shared" si="65"/>
        <v>0</v>
      </c>
      <c r="U414" s="639">
        <f t="shared" si="66"/>
        <v>0</v>
      </c>
      <c r="V414" s="654">
        <f t="shared" si="67"/>
        <v>0</v>
      </c>
      <c r="W414" s="70"/>
      <c r="X414" s="70"/>
      <c r="Y414" s="850">
        <f t="shared" si="62"/>
        <v>67269366.938292012</v>
      </c>
      <c r="Z414" s="607">
        <f t="shared" si="63"/>
        <v>67269366.938292012</v>
      </c>
    </row>
    <row r="415" spans="1:26" ht="15">
      <c r="A415" s="14" t="str">
        <f t="shared" si="68"/>
        <v/>
      </c>
      <c r="C415" s="2" t="s">
        <v>489</v>
      </c>
      <c r="D415" s="398" t="s">
        <v>489</v>
      </c>
      <c r="E415" s="400">
        <v>130223653.395</v>
      </c>
      <c r="F415" s="211" t="s">
        <v>5</v>
      </c>
      <c r="G415" s="459" t="str">
        <f>VLOOKUP(F415,Factors!$B$3:$O$96,14,0)</f>
        <v>SG</v>
      </c>
      <c r="H415" s="513" t="str">
        <f t="shared" si="59"/>
        <v>354DGU</v>
      </c>
      <c r="I415" s="432"/>
      <c r="J415" s="432">
        <v>1</v>
      </c>
      <c r="K415" s="453">
        <f>SUMIF(EPIS!$CF$6:$CF$96,'JAM Inputs'!H415,EPIS!$CI$6:$CI$96)</f>
        <v>0</v>
      </c>
      <c r="L415" s="453">
        <f t="shared" si="60"/>
        <v>0</v>
      </c>
      <c r="M415" s="474">
        <f>VLOOKUP(G415,Factors!$B$3:$K$96,7,0)</f>
        <v>0.4315468104876492</v>
      </c>
      <c r="N415" s="637">
        <v>130223653.395</v>
      </c>
      <c r="O415" s="641"/>
      <c r="P415" s="639">
        <f t="shared" si="61"/>
        <v>0</v>
      </c>
      <c r="Q415" s="640">
        <f t="shared" si="69"/>
        <v>0</v>
      </c>
      <c r="S415" s="653">
        <f t="shared" si="64"/>
        <v>56197602.27266138</v>
      </c>
      <c r="T415" s="639">
        <f t="shared" si="65"/>
        <v>0</v>
      </c>
      <c r="U415" s="639">
        <f t="shared" si="66"/>
        <v>0</v>
      </c>
      <c r="V415" s="654">
        <f t="shared" si="67"/>
        <v>0</v>
      </c>
      <c r="W415" s="70"/>
      <c r="X415" s="70"/>
      <c r="Y415" s="850">
        <f t="shared" si="62"/>
        <v>56197602.27266138</v>
      </c>
      <c r="Z415" s="607">
        <f t="shared" si="63"/>
        <v>56197602.27266138</v>
      </c>
    </row>
    <row r="416" spans="1:26" ht="15">
      <c r="A416" s="14" t="str">
        <f t="shared" si="68"/>
        <v/>
      </c>
      <c r="C416" s="2" t="s">
        <v>490</v>
      </c>
      <c r="D416" s="398" t="s">
        <v>490</v>
      </c>
      <c r="E416" s="400">
        <v>497078278.25</v>
      </c>
      <c r="F416" s="211" t="s">
        <v>7</v>
      </c>
      <c r="G416" s="459" t="str">
        <f>VLOOKUP(F416,Factors!$B$3:$O$96,14,0)</f>
        <v>SG</v>
      </c>
      <c r="H416" s="513" t="str">
        <f t="shared" si="59"/>
        <v>354SG</v>
      </c>
      <c r="I416" s="432"/>
      <c r="J416" s="432">
        <v>1</v>
      </c>
      <c r="K416" s="453">
        <f>SUMIF(EPIS!$CF$6:$CF$96,'JAM Inputs'!H416,EPIS!$CI$6:$CI$96)</f>
        <v>0</v>
      </c>
      <c r="L416" s="453">
        <f t="shared" si="60"/>
        <v>0</v>
      </c>
      <c r="M416" s="474">
        <f>VLOOKUP(G416,Factors!$B$3:$K$96,7,0)</f>
        <v>0.4315468104876492</v>
      </c>
      <c r="N416" s="637">
        <v>497078278.25</v>
      </c>
      <c r="O416" s="641"/>
      <c r="P416" s="639">
        <f t="shared" si="61"/>
        <v>0</v>
      </c>
      <c r="Q416" s="640">
        <f t="shared" si="69"/>
        <v>0</v>
      </c>
      <c r="S416" s="653">
        <f t="shared" si="64"/>
        <v>214512545.54147971</v>
      </c>
      <c r="T416" s="639">
        <f t="shared" si="65"/>
        <v>0</v>
      </c>
      <c r="U416" s="639">
        <f t="shared" si="66"/>
        <v>0</v>
      </c>
      <c r="V416" s="654">
        <f t="shared" si="67"/>
        <v>0</v>
      </c>
      <c r="W416" s="70"/>
      <c r="X416" s="70"/>
      <c r="Y416" s="850">
        <f t="shared" si="62"/>
        <v>214512545.54147971</v>
      </c>
      <c r="Z416" s="607">
        <f t="shared" si="63"/>
        <v>214512545.54147971</v>
      </c>
    </row>
    <row r="417" spans="1:26" ht="15">
      <c r="A417" s="14" t="str">
        <f t="shared" si="68"/>
        <v/>
      </c>
      <c r="C417" s="2" t="s">
        <v>491</v>
      </c>
      <c r="D417" s="398" t="s">
        <v>491</v>
      </c>
      <c r="E417" s="400">
        <v>66196230.125</v>
      </c>
      <c r="F417" s="211" t="s">
        <v>1</v>
      </c>
      <c r="G417" s="459" t="str">
        <f>VLOOKUP(F417,Factors!$B$3:$O$96,14,0)</f>
        <v>SG</v>
      </c>
      <c r="H417" s="513" t="str">
        <f t="shared" si="59"/>
        <v>355DGP</v>
      </c>
      <c r="I417" s="432"/>
      <c r="J417" s="432">
        <v>1</v>
      </c>
      <c r="K417" s="453">
        <f>SUMIF(EPIS!$CF$6:$CF$96,'JAM Inputs'!H417,EPIS!$CI$6:$CI$96)</f>
        <v>-13706576.845093131</v>
      </c>
      <c r="L417" s="453">
        <f t="shared" si="60"/>
        <v>-13706576.845093131</v>
      </c>
      <c r="M417" s="474">
        <f>VLOOKUP(G417,Factors!$B$3:$K$96,7,0)</f>
        <v>0.4315468104876492</v>
      </c>
      <c r="N417" s="637">
        <v>66196230.125</v>
      </c>
      <c r="O417" s="641">
        <v>-14078418.848449469</v>
      </c>
      <c r="P417" s="639">
        <f t="shared" si="61"/>
        <v>-13706576.845093131</v>
      </c>
      <c r="Q417" s="640">
        <f t="shared" si="69"/>
        <v>371842.00335633755</v>
      </c>
      <c r="S417" s="653">
        <f t="shared" si="64"/>
        <v>28566771.976750191</v>
      </c>
      <c r="T417" s="639">
        <f t="shared" si="65"/>
        <v>-6075496.7507575713</v>
      </c>
      <c r="U417" s="639">
        <f t="shared" si="66"/>
        <v>-5915029.5202038065</v>
      </c>
      <c r="V417" s="654">
        <f t="shared" si="67"/>
        <v>160467.23055376523</v>
      </c>
      <c r="W417" s="70"/>
      <c r="X417" s="70"/>
      <c r="Y417" s="850">
        <f t="shared" si="62"/>
        <v>28566771.976750191</v>
      </c>
      <c r="Z417" s="607">
        <f t="shared" si="63"/>
        <v>22651742.456546385</v>
      </c>
    </row>
    <row r="418" spans="1:26" ht="15">
      <c r="A418" s="14" t="str">
        <f t="shared" si="68"/>
        <v/>
      </c>
      <c r="C418" s="2" t="s">
        <v>492</v>
      </c>
      <c r="D418" s="398" t="s">
        <v>492</v>
      </c>
      <c r="E418" s="400">
        <v>117028449.035</v>
      </c>
      <c r="F418" s="211" t="s">
        <v>5</v>
      </c>
      <c r="G418" s="459" t="str">
        <f>VLOOKUP(F418,Factors!$B$3:$O$96,14,0)</f>
        <v>SG</v>
      </c>
      <c r="H418" s="513" t="str">
        <f t="shared" si="59"/>
        <v>355DGU</v>
      </c>
      <c r="I418" s="432"/>
      <c r="J418" s="432">
        <v>1</v>
      </c>
      <c r="K418" s="453">
        <f>SUMIF(EPIS!$CF$6:$CF$96,'JAM Inputs'!H418,EPIS!$CI$6:$CI$96)</f>
        <v>-4711620.2739640474</v>
      </c>
      <c r="L418" s="453">
        <f t="shared" si="60"/>
        <v>-4711620.2739640474</v>
      </c>
      <c r="M418" s="474">
        <f>VLOOKUP(G418,Factors!$B$3:$K$96,7,0)</f>
        <v>0.4315468104876492</v>
      </c>
      <c r="N418" s="637">
        <v>117028449.035</v>
      </c>
      <c r="O418" s="641">
        <v>-4446390.149189353</v>
      </c>
      <c r="P418" s="639">
        <f t="shared" si="61"/>
        <v>-4711620.2739640474</v>
      </c>
      <c r="Q418" s="640">
        <f t="shared" si="69"/>
        <v>-265230.12477469444</v>
      </c>
      <c r="S418" s="653">
        <f t="shared" si="64"/>
        <v>50503253.917370655</v>
      </c>
      <c r="T418" s="639">
        <f t="shared" si="65"/>
        <v>-1918825.4870663679</v>
      </c>
      <c r="U418" s="639">
        <f t="shared" si="66"/>
        <v>-2033284.7014581286</v>
      </c>
      <c r="V418" s="654">
        <f t="shared" si="67"/>
        <v>-114459.21439176062</v>
      </c>
      <c r="W418" s="70"/>
      <c r="X418" s="70"/>
      <c r="Y418" s="850">
        <f t="shared" si="62"/>
        <v>50503253.917370655</v>
      </c>
      <c r="Z418" s="607">
        <f t="shared" si="63"/>
        <v>48469969.215912528</v>
      </c>
    </row>
    <row r="419" spans="1:26" ht="15">
      <c r="A419" s="14" t="str">
        <f t="shared" si="68"/>
        <v/>
      </c>
      <c r="C419" s="2" t="s">
        <v>493</v>
      </c>
      <c r="D419" s="398" t="s">
        <v>493</v>
      </c>
      <c r="E419" s="400">
        <v>416540260.33999997</v>
      </c>
      <c r="F419" s="211" t="s">
        <v>7</v>
      </c>
      <c r="G419" s="459" t="str">
        <f>VLOOKUP(F419,Factors!$B$3:$O$96,14,0)</f>
        <v>SG</v>
      </c>
      <c r="H419" s="513" t="str">
        <f t="shared" si="59"/>
        <v>355SG</v>
      </c>
      <c r="I419" s="432"/>
      <c r="J419" s="432">
        <v>1</v>
      </c>
      <c r="K419" s="453">
        <f>SUMIF(EPIS!$CF$6:$CF$96,'JAM Inputs'!H419,EPIS!$CI$6:$CI$96)</f>
        <v>675913606.26815748</v>
      </c>
      <c r="L419" s="453">
        <f t="shared" si="60"/>
        <v>675913606.26815748</v>
      </c>
      <c r="M419" s="474">
        <f>VLOOKUP(G419,Factors!$B$3:$K$96,7,0)</f>
        <v>0.4315468104876492</v>
      </c>
      <c r="N419" s="637">
        <v>416540260.33999997</v>
      </c>
      <c r="O419" s="641">
        <v>683963254.0646143</v>
      </c>
      <c r="P419" s="639">
        <f t="shared" si="61"/>
        <v>675913606.26815748</v>
      </c>
      <c r="Q419" s="640">
        <f t="shared" si="69"/>
        <v>-8049647.7964568138</v>
      </c>
      <c r="S419" s="653">
        <f t="shared" si="64"/>
        <v>179756620.78942204</v>
      </c>
      <c r="T419" s="639">
        <f t="shared" si="65"/>
        <v>295162160.78233796</v>
      </c>
      <c r="U419" s="639">
        <f t="shared" si="66"/>
        <v>291688360.9502281</v>
      </c>
      <c r="V419" s="654">
        <f t="shared" si="67"/>
        <v>-3473799.8321098718</v>
      </c>
      <c r="W419" s="70"/>
      <c r="X419" s="70"/>
      <c r="Y419" s="850">
        <f t="shared" si="62"/>
        <v>179756620.78942204</v>
      </c>
      <c r="Z419" s="607">
        <f t="shared" si="63"/>
        <v>471444981.73965007</v>
      </c>
    </row>
    <row r="420" spans="1:26" ht="15">
      <c r="A420" s="14" t="str">
        <f t="shared" si="68"/>
        <v/>
      </c>
      <c r="C420" s="2" t="s">
        <v>494</v>
      </c>
      <c r="D420" s="398" t="s">
        <v>494</v>
      </c>
      <c r="E420" s="400">
        <v>190534686.44999999</v>
      </c>
      <c r="F420" s="211" t="s">
        <v>1</v>
      </c>
      <c r="G420" s="459" t="str">
        <f>VLOOKUP(F420,Factors!$B$3:$O$96,14,0)</f>
        <v>SG</v>
      </c>
      <c r="H420" s="513" t="str">
        <f t="shared" si="59"/>
        <v>356DGP</v>
      </c>
      <c r="I420" s="432"/>
      <c r="J420" s="432">
        <v>1</v>
      </c>
      <c r="K420" s="453">
        <f>SUMIF(EPIS!$CF$6:$CF$96,'JAM Inputs'!H420,EPIS!$CI$6:$CI$96)</f>
        <v>0</v>
      </c>
      <c r="L420" s="453">
        <f t="shared" si="60"/>
        <v>0</v>
      </c>
      <c r="M420" s="474">
        <f>VLOOKUP(G420,Factors!$B$3:$K$96,7,0)</f>
        <v>0.4315468104876492</v>
      </c>
      <c r="N420" s="637">
        <v>190534686.44999999</v>
      </c>
      <c r="O420" s="641"/>
      <c r="P420" s="639">
        <f t="shared" si="61"/>
        <v>0</v>
      </c>
      <c r="Q420" s="640">
        <f t="shared" si="69"/>
        <v>0</v>
      </c>
      <c r="S420" s="653">
        <f t="shared" si="64"/>
        <v>82224636.224761814</v>
      </c>
      <c r="T420" s="639">
        <f t="shared" si="65"/>
        <v>0</v>
      </c>
      <c r="U420" s="639">
        <f t="shared" si="66"/>
        <v>0</v>
      </c>
      <c r="V420" s="654">
        <f t="shared" si="67"/>
        <v>0</v>
      </c>
      <c r="W420" s="70"/>
      <c r="X420" s="70"/>
      <c r="Y420" s="850">
        <f t="shared" si="62"/>
        <v>82224636.224761814</v>
      </c>
      <c r="Z420" s="607">
        <f t="shared" si="63"/>
        <v>82224636.224761814</v>
      </c>
    </row>
    <row r="421" spans="1:26" ht="15">
      <c r="A421" s="14" t="str">
        <f t="shared" si="68"/>
        <v/>
      </c>
      <c r="C421" s="2" t="s">
        <v>495</v>
      </c>
      <c r="D421" s="398" t="s">
        <v>495</v>
      </c>
      <c r="E421" s="400">
        <v>157846257.565</v>
      </c>
      <c r="F421" s="211" t="s">
        <v>5</v>
      </c>
      <c r="G421" s="459" t="str">
        <f>VLOOKUP(F421,Factors!$B$3:$O$96,14,0)</f>
        <v>SG</v>
      </c>
      <c r="H421" s="513" t="str">
        <f t="shared" si="59"/>
        <v>356DGU</v>
      </c>
      <c r="I421" s="432"/>
      <c r="J421" s="432">
        <v>1</v>
      </c>
      <c r="K421" s="453">
        <f>SUMIF(EPIS!$CF$6:$CF$96,'JAM Inputs'!H421,EPIS!$CI$6:$CI$96)</f>
        <v>0</v>
      </c>
      <c r="L421" s="453">
        <f t="shared" si="60"/>
        <v>0</v>
      </c>
      <c r="M421" s="474">
        <f>VLOOKUP(G421,Factors!$B$3:$K$96,7,0)</f>
        <v>0.4315468104876492</v>
      </c>
      <c r="N421" s="637">
        <v>157846257.565</v>
      </c>
      <c r="O421" s="641"/>
      <c r="P421" s="639">
        <f t="shared" si="61"/>
        <v>0</v>
      </c>
      <c r="Q421" s="640">
        <f t="shared" si="69"/>
        <v>0</v>
      </c>
      <c r="S421" s="653">
        <f t="shared" si="64"/>
        <v>68118048.999587715</v>
      </c>
      <c r="T421" s="639">
        <f t="shared" si="65"/>
        <v>0</v>
      </c>
      <c r="U421" s="639">
        <f t="shared" si="66"/>
        <v>0</v>
      </c>
      <c r="V421" s="654">
        <f t="shared" si="67"/>
        <v>0</v>
      </c>
      <c r="W421" s="70"/>
      <c r="X421" s="70"/>
      <c r="Y421" s="850">
        <f t="shared" si="62"/>
        <v>68118048.999587715</v>
      </c>
      <c r="Z421" s="607">
        <f t="shared" si="63"/>
        <v>68118048.999587715</v>
      </c>
    </row>
    <row r="422" spans="1:26" ht="15">
      <c r="A422" s="14" t="str">
        <f t="shared" si="68"/>
        <v/>
      </c>
      <c r="C422" s="2" t="s">
        <v>496</v>
      </c>
      <c r="D422" s="398" t="s">
        <v>496</v>
      </c>
      <c r="E422" s="400">
        <v>482983382.08499902</v>
      </c>
      <c r="F422" s="211" t="s">
        <v>7</v>
      </c>
      <c r="G422" s="459" t="str">
        <f>VLOOKUP(F422,Factors!$B$3:$O$96,14,0)</f>
        <v>SG</v>
      </c>
      <c r="H422" s="513" t="str">
        <f t="shared" si="59"/>
        <v>356SG</v>
      </c>
      <c r="I422" s="432"/>
      <c r="J422" s="432">
        <v>1</v>
      </c>
      <c r="K422" s="453">
        <f>SUMIF(EPIS!$CF$6:$CF$96,'JAM Inputs'!H422,EPIS!$CI$6:$CI$96)</f>
        <v>0</v>
      </c>
      <c r="L422" s="453">
        <f t="shared" si="60"/>
        <v>0</v>
      </c>
      <c r="M422" s="474">
        <f>VLOOKUP(G422,Factors!$B$3:$K$96,7,0)</f>
        <v>0.4315468104876492</v>
      </c>
      <c r="N422" s="637">
        <v>482983382.08499902</v>
      </c>
      <c r="O422" s="641"/>
      <c r="P422" s="639">
        <f t="shared" si="61"/>
        <v>0</v>
      </c>
      <c r="Q422" s="640">
        <f t="shared" si="69"/>
        <v>0</v>
      </c>
      <c r="S422" s="653">
        <f t="shared" si="64"/>
        <v>208429938.05731893</v>
      </c>
      <c r="T422" s="639">
        <f t="shared" si="65"/>
        <v>0</v>
      </c>
      <c r="U422" s="639">
        <f t="shared" si="66"/>
        <v>0</v>
      </c>
      <c r="V422" s="654">
        <f t="shared" si="67"/>
        <v>0</v>
      </c>
      <c r="W422" s="70"/>
      <c r="X422" s="70"/>
      <c r="Y422" s="850">
        <f t="shared" si="62"/>
        <v>208429938.05731893</v>
      </c>
      <c r="Z422" s="607">
        <f t="shared" si="63"/>
        <v>208429938.05731893</v>
      </c>
    </row>
    <row r="423" spans="1:26" ht="15">
      <c r="A423" s="14" t="str">
        <f t="shared" si="68"/>
        <v/>
      </c>
      <c r="C423" s="2" t="s">
        <v>497</v>
      </c>
      <c r="D423" s="398" t="s">
        <v>497</v>
      </c>
      <c r="E423" s="400">
        <v>6370.99</v>
      </c>
      <c r="F423" s="211" t="s">
        <v>1</v>
      </c>
      <c r="G423" s="459" t="str">
        <f>VLOOKUP(F423,Factors!$B$3:$O$96,14,0)</f>
        <v>SG</v>
      </c>
      <c r="H423" s="513" t="str">
        <f t="shared" si="59"/>
        <v>357DGP</v>
      </c>
      <c r="I423" s="432"/>
      <c r="J423" s="432">
        <v>1</v>
      </c>
      <c r="K423" s="453">
        <f>SUMIF(EPIS!$CF$6:$CF$96,'JAM Inputs'!H423,EPIS!$CI$6:$CI$96)</f>
        <v>0</v>
      </c>
      <c r="L423" s="453">
        <f t="shared" si="60"/>
        <v>0</v>
      </c>
      <c r="M423" s="474">
        <f>VLOOKUP(G423,Factors!$B$3:$K$96,7,0)</f>
        <v>0.4315468104876492</v>
      </c>
      <c r="N423" s="637">
        <v>6370.99</v>
      </c>
      <c r="O423" s="641"/>
      <c r="P423" s="639">
        <f t="shared" si="61"/>
        <v>0</v>
      </c>
      <c r="Q423" s="640">
        <f t="shared" si="69"/>
        <v>0</v>
      </c>
      <c r="S423" s="653">
        <f t="shared" si="64"/>
        <v>2749.380414148708</v>
      </c>
      <c r="T423" s="639">
        <f t="shared" si="65"/>
        <v>0</v>
      </c>
      <c r="U423" s="639">
        <f t="shared" si="66"/>
        <v>0</v>
      </c>
      <c r="V423" s="654">
        <f t="shared" si="67"/>
        <v>0</v>
      </c>
      <c r="W423" s="70"/>
      <c r="X423" s="70"/>
      <c r="Y423" s="850">
        <f t="shared" si="62"/>
        <v>2749.380414148708</v>
      </c>
      <c r="Z423" s="607">
        <f t="shared" si="63"/>
        <v>2749.380414148708</v>
      </c>
    </row>
    <row r="424" spans="1:26" ht="15">
      <c r="A424" s="14" t="str">
        <f t="shared" si="68"/>
        <v/>
      </c>
      <c r="C424" s="2" t="s">
        <v>498</v>
      </c>
      <c r="D424" s="398" t="s">
        <v>498</v>
      </c>
      <c r="E424" s="400">
        <v>91650.59</v>
      </c>
      <c r="F424" s="211" t="s">
        <v>5</v>
      </c>
      <c r="G424" s="459" t="str">
        <f>VLOOKUP(F424,Factors!$B$3:$O$96,14,0)</f>
        <v>SG</v>
      </c>
      <c r="H424" s="513" t="str">
        <f t="shared" si="59"/>
        <v>357DGU</v>
      </c>
      <c r="I424" s="432"/>
      <c r="J424" s="432">
        <v>1</v>
      </c>
      <c r="K424" s="453">
        <f>SUMIF(EPIS!$CF$6:$CF$96,'JAM Inputs'!H424,EPIS!$CI$6:$CI$96)</f>
        <v>0</v>
      </c>
      <c r="L424" s="453">
        <f t="shared" si="60"/>
        <v>0</v>
      </c>
      <c r="M424" s="474">
        <f>VLOOKUP(G424,Factors!$B$3:$K$96,7,0)</f>
        <v>0.4315468104876492</v>
      </c>
      <c r="N424" s="637">
        <v>91650.59</v>
      </c>
      <c r="O424" s="641"/>
      <c r="P424" s="639">
        <f t="shared" si="61"/>
        <v>0</v>
      </c>
      <c r="Q424" s="640">
        <f t="shared" si="69"/>
        <v>0</v>
      </c>
      <c r="S424" s="653">
        <f t="shared" si="64"/>
        <v>39551.519793811232</v>
      </c>
      <c r="T424" s="639">
        <f t="shared" si="65"/>
        <v>0</v>
      </c>
      <c r="U424" s="639">
        <f t="shared" si="66"/>
        <v>0</v>
      </c>
      <c r="V424" s="654">
        <f t="shared" si="67"/>
        <v>0</v>
      </c>
      <c r="W424" s="70"/>
      <c r="X424" s="70"/>
      <c r="Y424" s="850">
        <f t="shared" si="62"/>
        <v>39551.519793811232</v>
      </c>
      <c r="Z424" s="607">
        <f t="shared" si="63"/>
        <v>39551.519793811232</v>
      </c>
    </row>
    <row r="425" spans="1:26" ht="15">
      <c r="A425" s="14" t="str">
        <f t="shared" si="68"/>
        <v/>
      </c>
      <c r="C425" s="2" t="s">
        <v>499</v>
      </c>
      <c r="D425" s="398" t="s">
        <v>499</v>
      </c>
      <c r="E425" s="400">
        <v>3168001.51</v>
      </c>
      <c r="F425" s="211" t="s">
        <v>7</v>
      </c>
      <c r="G425" s="459" t="str">
        <f>VLOOKUP(F425,Factors!$B$3:$O$96,14,0)</f>
        <v>SG</v>
      </c>
      <c r="H425" s="513" t="str">
        <f t="shared" si="59"/>
        <v>357SG</v>
      </c>
      <c r="I425" s="432"/>
      <c r="J425" s="432">
        <v>1</v>
      </c>
      <c r="K425" s="453">
        <f>SUMIF(EPIS!$CF$6:$CF$96,'JAM Inputs'!H425,EPIS!$CI$6:$CI$96)</f>
        <v>0</v>
      </c>
      <c r="L425" s="453">
        <f t="shared" si="60"/>
        <v>0</v>
      </c>
      <c r="M425" s="474">
        <f>VLOOKUP(G425,Factors!$B$3:$K$96,7,0)</f>
        <v>0.4315468104876492</v>
      </c>
      <c r="N425" s="637">
        <v>3168001.51</v>
      </c>
      <c r="O425" s="641"/>
      <c r="P425" s="639">
        <f t="shared" si="61"/>
        <v>0</v>
      </c>
      <c r="Q425" s="640">
        <f t="shared" si="69"/>
        <v>0</v>
      </c>
      <c r="S425" s="653">
        <f t="shared" si="64"/>
        <v>1367140.9472605565</v>
      </c>
      <c r="T425" s="639">
        <f t="shared" si="65"/>
        <v>0</v>
      </c>
      <c r="U425" s="639">
        <f t="shared" si="66"/>
        <v>0</v>
      </c>
      <c r="V425" s="654">
        <f t="shared" si="67"/>
        <v>0</v>
      </c>
      <c r="W425" s="70"/>
      <c r="X425" s="70"/>
      <c r="Y425" s="850">
        <f t="shared" si="62"/>
        <v>1367140.9472605565</v>
      </c>
      <c r="Z425" s="607">
        <f t="shared" si="63"/>
        <v>1367140.9472605565</v>
      </c>
    </row>
    <row r="426" spans="1:26" ht="15">
      <c r="A426" s="14" t="str">
        <f t="shared" si="68"/>
        <v/>
      </c>
      <c r="C426" s="2" t="s">
        <v>500</v>
      </c>
      <c r="D426" s="398" t="s">
        <v>500</v>
      </c>
      <c r="E426" s="400">
        <v>1087552.1399999999</v>
      </c>
      <c r="F426" s="211" t="s">
        <v>5</v>
      </c>
      <c r="G426" s="459" t="str">
        <f>VLOOKUP(F426,Factors!$B$3:$O$96,14,0)</f>
        <v>SG</v>
      </c>
      <c r="H426" s="513" t="str">
        <f t="shared" si="59"/>
        <v>358DGU</v>
      </c>
      <c r="I426" s="432"/>
      <c r="J426" s="432">
        <v>1</v>
      </c>
      <c r="K426" s="453">
        <f>SUMIF(EPIS!$CF$6:$CF$96,'JAM Inputs'!H426,EPIS!$CI$6:$CI$96)</f>
        <v>0</v>
      </c>
      <c r="L426" s="453">
        <f t="shared" si="60"/>
        <v>0</v>
      </c>
      <c r="M426" s="474">
        <f>VLOOKUP(G426,Factors!$B$3:$K$96,7,0)</f>
        <v>0.4315468104876492</v>
      </c>
      <c r="N426" s="637">
        <v>1087552.1399999999</v>
      </c>
      <c r="O426" s="641"/>
      <c r="P426" s="639">
        <f t="shared" si="61"/>
        <v>0</v>
      </c>
      <c r="Q426" s="640">
        <f t="shared" si="69"/>
        <v>0</v>
      </c>
      <c r="S426" s="653">
        <f t="shared" si="64"/>
        <v>469329.65725601726</v>
      </c>
      <c r="T426" s="639">
        <f t="shared" si="65"/>
        <v>0</v>
      </c>
      <c r="U426" s="639">
        <f t="shared" si="66"/>
        <v>0</v>
      </c>
      <c r="V426" s="654">
        <f t="shared" si="67"/>
        <v>0</v>
      </c>
      <c r="W426" s="70"/>
      <c r="X426" s="70"/>
      <c r="Y426" s="850">
        <f t="shared" si="62"/>
        <v>469329.65725601726</v>
      </c>
      <c r="Z426" s="607">
        <f t="shared" si="63"/>
        <v>469329.65725601726</v>
      </c>
    </row>
    <row r="427" spans="1:26" ht="15">
      <c r="A427" s="14" t="str">
        <f t="shared" si="68"/>
        <v/>
      </c>
      <c r="C427" s="2" t="s">
        <v>501</v>
      </c>
      <c r="D427" s="398" t="s">
        <v>501</v>
      </c>
      <c r="E427" s="400">
        <v>6414857.1050000004</v>
      </c>
      <c r="F427" s="211" t="s">
        <v>7</v>
      </c>
      <c r="G427" s="459" t="str">
        <f>VLOOKUP(F427,Factors!$B$3:$O$96,14,0)</f>
        <v>SG</v>
      </c>
      <c r="H427" s="513" t="str">
        <f t="shared" ref="H427:H429" si="70">D427</f>
        <v>358SG</v>
      </c>
      <c r="I427" s="432"/>
      <c r="J427" s="432">
        <v>1</v>
      </c>
      <c r="K427" s="453">
        <f>SUMIF(EPIS!$CF$6:$CF$96,'JAM Inputs'!H427,EPIS!$CI$6:$CI$96)</f>
        <v>0</v>
      </c>
      <c r="L427" s="453">
        <f t="shared" ref="L427:L430" si="71">K427*J427</f>
        <v>0</v>
      </c>
      <c r="M427" s="474">
        <f>VLOOKUP(G427,Factors!$B$3:$K$96,7,0)</f>
        <v>0.4315468104876492</v>
      </c>
      <c r="N427" s="637">
        <v>6414857.1050000004</v>
      </c>
      <c r="O427" s="641"/>
      <c r="P427" s="639">
        <f t="shared" si="61"/>
        <v>0</v>
      </c>
      <c r="Q427" s="640">
        <f t="shared" si="69"/>
        <v>0</v>
      </c>
      <c r="S427" s="653">
        <f t="shared" si="64"/>
        <v>2768311.123396785</v>
      </c>
      <c r="T427" s="639">
        <f t="shared" si="65"/>
        <v>0</v>
      </c>
      <c r="U427" s="639">
        <f t="shared" si="66"/>
        <v>0</v>
      </c>
      <c r="V427" s="654">
        <f t="shared" si="67"/>
        <v>0</v>
      </c>
      <c r="W427" s="70"/>
      <c r="X427" s="70"/>
      <c r="Y427" s="850">
        <f t="shared" si="62"/>
        <v>2768311.123396785</v>
      </c>
      <c r="Z427" s="607">
        <f t="shared" si="63"/>
        <v>2768311.123396785</v>
      </c>
    </row>
    <row r="428" spans="1:26" ht="15">
      <c r="A428" s="14" t="str">
        <f t="shared" si="68"/>
        <v/>
      </c>
      <c r="C428" s="2" t="s">
        <v>502</v>
      </c>
      <c r="D428" s="398" t="s">
        <v>502</v>
      </c>
      <c r="E428" s="400">
        <v>1863031.54</v>
      </c>
      <c r="F428" s="211" t="s">
        <v>1</v>
      </c>
      <c r="G428" s="459" t="str">
        <f>VLOOKUP(F428,Factors!$B$3:$O$96,14,0)</f>
        <v>SG</v>
      </c>
      <c r="H428" s="513" t="str">
        <f t="shared" si="70"/>
        <v>359DGP</v>
      </c>
      <c r="I428" s="432"/>
      <c r="J428" s="432">
        <v>1</v>
      </c>
      <c r="K428" s="453">
        <f>SUMIF(EPIS!$CF$6:$CF$96,'JAM Inputs'!H428,EPIS!$CI$6:$CI$96)</f>
        <v>0</v>
      </c>
      <c r="L428" s="453">
        <f t="shared" si="71"/>
        <v>0</v>
      </c>
      <c r="M428" s="474">
        <f>VLOOKUP(G428,Factors!$B$3:$K$96,7,0)</f>
        <v>0.4315468104876492</v>
      </c>
      <c r="N428" s="637">
        <v>1863031.54</v>
      </c>
      <c r="O428" s="641"/>
      <c r="P428" s="639">
        <f t="shared" ref="P428:P491" si="72">L428</f>
        <v>0</v>
      </c>
      <c r="Q428" s="640">
        <f t="shared" si="69"/>
        <v>0</v>
      </c>
      <c r="S428" s="653">
        <f t="shared" si="64"/>
        <v>803985.31892489328</v>
      </c>
      <c r="T428" s="639">
        <f t="shared" si="65"/>
        <v>0</v>
      </c>
      <c r="U428" s="639">
        <f t="shared" si="66"/>
        <v>0</v>
      </c>
      <c r="V428" s="654">
        <f t="shared" si="67"/>
        <v>0</v>
      </c>
      <c r="W428" s="70"/>
      <c r="X428" s="70"/>
      <c r="Y428" s="850">
        <f t="shared" si="62"/>
        <v>803985.31892489328</v>
      </c>
      <c r="Z428" s="607">
        <f t="shared" si="63"/>
        <v>803985.31892489328</v>
      </c>
    </row>
    <row r="429" spans="1:26" ht="15">
      <c r="A429" s="14" t="str">
        <f t="shared" si="68"/>
        <v/>
      </c>
      <c r="C429" s="2" t="s">
        <v>503</v>
      </c>
      <c r="D429" s="398" t="s">
        <v>503</v>
      </c>
      <c r="E429" s="400">
        <v>440513.21</v>
      </c>
      <c r="F429" s="211" t="s">
        <v>5</v>
      </c>
      <c r="G429" s="459" t="str">
        <f>VLOOKUP(F429,Factors!$B$3:$O$96,14,0)</f>
        <v>SG</v>
      </c>
      <c r="H429" s="513" t="str">
        <f t="shared" si="70"/>
        <v>359DGU</v>
      </c>
      <c r="I429" s="432"/>
      <c r="J429" s="432">
        <v>1</v>
      </c>
      <c r="K429" s="453">
        <f>SUMIF(EPIS!$CF$6:$CF$96,'JAM Inputs'!H429,EPIS!$CI$6:$CI$96)</f>
        <v>0</v>
      </c>
      <c r="L429" s="453">
        <f t="shared" si="71"/>
        <v>0</v>
      </c>
      <c r="M429" s="474">
        <f>VLOOKUP(G429,Factors!$B$3:$K$96,7,0)</f>
        <v>0.4315468104876492</v>
      </c>
      <c r="N429" s="637">
        <v>440513.21</v>
      </c>
      <c r="O429" s="641"/>
      <c r="P429" s="639">
        <f t="shared" si="72"/>
        <v>0</v>
      </c>
      <c r="Q429" s="640">
        <f t="shared" si="69"/>
        <v>0</v>
      </c>
      <c r="S429" s="653">
        <f t="shared" si="64"/>
        <v>190102.07075317603</v>
      </c>
      <c r="T429" s="639">
        <f t="shared" si="65"/>
        <v>0</v>
      </c>
      <c r="U429" s="639">
        <f t="shared" si="66"/>
        <v>0</v>
      </c>
      <c r="V429" s="654">
        <f t="shared" si="67"/>
        <v>0</v>
      </c>
      <c r="W429" s="70"/>
      <c r="X429" s="70"/>
      <c r="Y429" s="850">
        <f t="shared" si="62"/>
        <v>190102.07075317603</v>
      </c>
      <c r="Z429" s="607">
        <f t="shared" si="63"/>
        <v>190102.07075317603</v>
      </c>
    </row>
    <row r="430" spans="1:26" ht="15">
      <c r="A430" s="14" t="str">
        <f t="shared" si="68"/>
        <v/>
      </c>
      <c r="C430" s="2" t="s">
        <v>504</v>
      </c>
      <c r="D430" s="398" t="s">
        <v>504</v>
      </c>
      <c r="E430" s="400">
        <v>9273695.0950000007</v>
      </c>
      <c r="F430" s="211" t="s">
        <v>7</v>
      </c>
      <c r="G430" s="459" t="str">
        <f>VLOOKUP(F430,Factors!$B$3:$O$96,14,0)</f>
        <v>SG</v>
      </c>
      <c r="H430" s="513" t="str">
        <f>D430</f>
        <v>359SG</v>
      </c>
      <c r="I430" s="432"/>
      <c r="J430" s="432">
        <v>1</v>
      </c>
      <c r="K430" s="453">
        <f>SUMIF(EPIS!$CF$6:$CF$96,'JAM Inputs'!H430,EPIS!$CI$6:$CI$96)</f>
        <v>0</v>
      </c>
      <c r="L430" s="453">
        <f t="shared" si="71"/>
        <v>0</v>
      </c>
      <c r="M430" s="474">
        <f>VLOOKUP(G430,Factors!$B$3:$K$96,7,0)</f>
        <v>0.4315468104876492</v>
      </c>
      <c r="N430" s="637">
        <v>9273695.0950000007</v>
      </c>
      <c r="O430" s="641"/>
      <c r="P430" s="639">
        <f t="shared" si="72"/>
        <v>0</v>
      </c>
      <c r="Q430" s="640">
        <f t="shared" si="69"/>
        <v>0</v>
      </c>
      <c r="S430" s="653">
        <f t="shared" si="64"/>
        <v>4002033.5396822072</v>
      </c>
      <c r="T430" s="639">
        <f t="shared" si="65"/>
        <v>0</v>
      </c>
      <c r="U430" s="639">
        <f t="shared" si="66"/>
        <v>0</v>
      </c>
      <c r="V430" s="654">
        <f t="shared" si="67"/>
        <v>0</v>
      </c>
      <c r="W430" s="70"/>
      <c r="X430" s="70"/>
      <c r="Y430" s="850">
        <f t="shared" si="62"/>
        <v>4002033.5396822072</v>
      </c>
      <c r="Z430" s="607">
        <f t="shared" si="63"/>
        <v>4002033.5396822072</v>
      </c>
    </row>
    <row r="431" spans="1:26" ht="15">
      <c r="A431" s="14" t="str">
        <f t="shared" si="68"/>
        <v/>
      </c>
      <c r="C431" s="2" t="s">
        <v>505</v>
      </c>
      <c r="D431" s="398" t="s">
        <v>505</v>
      </c>
      <c r="E431" s="400">
        <v>1658742.7649999999</v>
      </c>
      <c r="F431" s="211" t="s">
        <v>22</v>
      </c>
      <c r="G431" s="459" t="str">
        <f>VLOOKUP(F431,Factors!$B$3:$O$96,14,0)</f>
        <v>CA</v>
      </c>
      <c r="H431" s="514" t="str">
        <f t="shared" ref="H431:H462" si="73">364&amp;G431</f>
        <v>364CA</v>
      </c>
      <c r="I431" s="432">
        <v>360</v>
      </c>
      <c r="J431" s="452">
        <f>VLOOKUP(I431,Scenarios!$AU$11:$AZ$132,6,0)</f>
        <v>9.69575795422431E-3</v>
      </c>
      <c r="K431" s="453">
        <f>SUMIF(EPIS!$CF$6:$CF$96,'JAM Inputs'!H431,EPIS!$CI$6:$CI$96)</f>
        <v>12843748.498065829</v>
      </c>
      <c r="L431" s="453">
        <f>K431*J431</f>
        <v>124529.8766621783</v>
      </c>
      <c r="M431" s="474">
        <f>VLOOKUP(G431,Factors!$B$3:$K$96,7,0)</f>
        <v>0</v>
      </c>
      <c r="N431" s="637">
        <v>1658742.7649999999</v>
      </c>
      <c r="O431" s="641">
        <v>140756.73884604266</v>
      </c>
      <c r="P431" s="639">
        <f t="shared" si="72"/>
        <v>124529.8766621783</v>
      </c>
      <c r="Q431" s="640">
        <f t="shared" si="69"/>
        <v>-16226.862183864359</v>
      </c>
      <c r="S431" s="653">
        <f t="shared" si="64"/>
        <v>0</v>
      </c>
      <c r="T431" s="639">
        <f t="shared" si="65"/>
        <v>0</v>
      </c>
      <c r="U431" s="639">
        <f t="shared" si="66"/>
        <v>0</v>
      </c>
      <c r="V431" s="654">
        <f t="shared" si="67"/>
        <v>0</v>
      </c>
      <c r="W431" s="70"/>
      <c r="X431" s="70"/>
      <c r="Y431" s="850">
        <f t="shared" si="62"/>
        <v>0</v>
      </c>
      <c r="Z431" s="607">
        <f t="shared" si="63"/>
        <v>0</v>
      </c>
    </row>
    <row r="432" spans="1:26" ht="15">
      <c r="A432" s="14" t="str">
        <f t="shared" si="68"/>
        <v/>
      </c>
      <c r="C432" s="2" t="s">
        <v>506</v>
      </c>
      <c r="D432" s="398" t="s">
        <v>506</v>
      </c>
      <c r="E432" s="400">
        <v>1355978.665</v>
      </c>
      <c r="F432" s="211" t="s">
        <v>33</v>
      </c>
      <c r="G432" s="459" t="str">
        <f>VLOOKUP(F432,Factors!$B$3:$O$96,14,0)</f>
        <v>ID</v>
      </c>
      <c r="H432" s="514" t="str">
        <f t="shared" si="73"/>
        <v>364ID</v>
      </c>
      <c r="I432" s="432">
        <v>360</v>
      </c>
      <c r="J432" s="452">
        <f>VLOOKUP(I432,Scenarios!$AU$11:$AZ$132,6,0)</f>
        <v>9.69575795422431E-3</v>
      </c>
      <c r="K432" s="453">
        <f>SUMIF(EPIS!$CF$6:$CF$96,'JAM Inputs'!H432,EPIS!$CI$6:$CI$96)</f>
        <v>20401837.266538143</v>
      </c>
      <c r="L432" s="453">
        <f t="shared" ref="L432:L495" si="74">K432*J432</f>
        <v>197811.27595782717</v>
      </c>
      <c r="M432" s="474">
        <f>VLOOKUP(G432,Factors!$B$3:$K$96,7,0)</f>
        <v>0</v>
      </c>
      <c r="N432" s="637">
        <v>1355978.665</v>
      </c>
      <c r="O432" s="641">
        <v>190537.29403221825</v>
      </c>
      <c r="P432" s="639">
        <f t="shared" si="72"/>
        <v>197811.27595782717</v>
      </c>
      <c r="Q432" s="640">
        <f t="shared" si="69"/>
        <v>7273.9819256089104</v>
      </c>
      <c r="S432" s="653">
        <f t="shared" si="64"/>
        <v>0</v>
      </c>
      <c r="T432" s="639">
        <f t="shared" si="65"/>
        <v>0</v>
      </c>
      <c r="U432" s="639">
        <f t="shared" si="66"/>
        <v>0</v>
      </c>
      <c r="V432" s="654">
        <f t="shared" si="67"/>
        <v>0</v>
      </c>
      <c r="W432" s="70"/>
      <c r="X432" s="70"/>
      <c r="Y432" s="850">
        <f t="shared" si="62"/>
        <v>0</v>
      </c>
      <c r="Z432" s="607">
        <f t="shared" si="63"/>
        <v>0</v>
      </c>
    </row>
    <row r="433" spans="1:26" ht="15">
      <c r="A433" s="14" t="str">
        <f t="shared" si="68"/>
        <v/>
      </c>
      <c r="C433" s="2" t="s">
        <v>507</v>
      </c>
      <c r="D433" s="398" t="s">
        <v>507</v>
      </c>
      <c r="E433" s="400">
        <v>12506530.32</v>
      </c>
      <c r="F433" s="211" t="s">
        <v>25</v>
      </c>
      <c r="G433" s="459" t="str">
        <f>VLOOKUP(F433,Factors!$B$3:$O$96,14,0)</f>
        <v>OR</v>
      </c>
      <c r="H433" s="514" t="str">
        <f t="shared" si="73"/>
        <v>364OR</v>
      </c>
      <c r="I433" s="432">
        <v>360</v>
      </c>
      <c r="J433" s="452">
        <f>VLOOKUP(I433,Scenarios!$AU$11:$AZ$132,6,0)</f>
        <v>9.69575795422431E-3</v>
      </c>
      <c r="K433" s="453">
        <f>SUMIF(EPIS!$CF$6:$CF$96,'JAM Inputs'!H433,EPIS!$CI$6:$CI$96)</f>
        <v>79580743.304765224</v>
      </c>
      <c r="L433" s="453">
        <f t="shared" si="74"/>
        <v>771595.62490026047</v>
      </c>
      <c r="M433" s="474">
        <f>VLOOKUP(G433,Factors!$B$3:$K$96,7,0)</f>
        <v>0</v>
      </c>
      <c r="N433" s="637">
        <v>12506530.32</v>
      </c>
      <c r="O433" s="641">
        <v>798474.04536884907</v>
      </c>
      <c r="P433" s="639">
        <f t="shared" si="72"/>
        <v>771595.62490026047</v>
      </c>
      <c r="Q433" s="640">
        <f t="shared" si="69"/>
        <v>-26878.420468588592</v>
      </c>
      <c r="S433" s="653">
        <f t="shared" si="64"/>
        <v>0</v>
      </c>
      <c r="T433" s="639">
        <f t="shared" si="65"/>
        <v>0</v>
      </c>
      <c r="U433" s="639">
        <f t="shared" si="66"/>
        <v>0</v>
      </c>
      <c r="V433" s="654">
        <f t="shared" si="67"/>
        <v>0</v>
      </c>
      <c r="W433" s="70"/>
      <c r="X433" s="70"/>
      <c r="Y433" s="850">
        <f t="shared" si="62"/>
        <v>0</v>
      </c>
      <c r="Z433" s="607">
        <f t="shared" si="63"/>
        <v>0</v>
      </c>
    </row>
    <row r="434" spans="1:26" ht="15">
      <c r="A434" s="14" t="str">
        <f t="shared" si="68"/>
        <v/>
      </c>
      <c r="C434" s="2" t="s">
        <v>508</v>
      </c>
      <c r="D434" s="398" t="s">
        <v>508</v>
      </c>
      <c r="E434" s="400">
        <v>31482263.75</v>
      </c>
      <c r="F434" s="211" t="s">
        <v>31</v>
      </c>
      <c r="G434" s="459" t="str">
        <f>VLOOKUP(F434,Factors!$B$3:$O$96,14,0)</f>
        <v>UT</v>
      </c>
      <c r="H434" s="514" t="str">
        <f t="shared" si="73"/>
        <v>364UT</v>
      </c>
      <c r="I434" s="432">
        <v>360</v>
      </c>
      <c r="J434" s="452">
        <f>VLOOKUP(I434,Scenarios!$AU$11:$AZ$132,6,0)</f>
        <v>9.69575795422431E-3</v>
      </c>
      <c r="K434" s="453">
        <f>SUMIF(EPIS!$CF$6:$CF$96,'JAM Inputs'!H434,EPIS!$CI$6:$CI$96)</f>
        <v>142383384.76788712</v>
      </c>
      <c r="L434" s="453">
        <f t="shared" si="74"/>
        <v>1380514.835412622</v>
      </c>
      <c r="M434" s="474">
        <f>VLOOKUP(G434,Factors!$B$3:$K$96,7,0)</f>
        <v>1</v>
      </c>
      <c r="N434" s="637">
        <v>31482263.75</v>
      </c>
      <c r="O434" s="641">
        <v>1275744.7059240516</v>
      </c>
      <c r="P434" s="639">
        <f t="shared" si="72"/>
        <v>1380514.835412622</v>
      </c>
      <c r="Q434" s="640">
        <f t="shared" si="69"/>
        <v>104770.12948857038</v>
      </c>
      <c r="S434" s="653">
        <f t="shared" si="64"/>
        <v>31482263.75</v>
      </c>
      <c r="T434" s="639">
        <f t="shared" si="65"/>
        <v>1275744.7059240516</v>
      </c>
      <c r="U434" s="639">
        <f t="shared" si="66"/>
        <v>1380514.835412622</v>
      </c>
      <c r="V434" s="654">
        <f t="shared" si="67"/>
        <v>104770.12948857038</v>
      </c>
      <c r="W434" s="70"/>
      <c r="X434" s="70"/>
      <c r="Y434" s="850">
        <f t="shared" si="62"/>
        <v>31482263.75</v>
      </c>
      <c r="Z434" s="607">
        <f t="shared" si="63"/>
        <v>32862778.585412621</v>
      </c>
    </row>
    <row r="435" spans="1:26" ht="15">
      <c r="A435" s="14" t="str">
        <f t="shared" si="68"/>
        <v/>
      </c>
      <c r="C435" s="2" t="s">
        <v>509</v>
      </c>
      <c r="D435" s="398" t="s">
        <v>509</v>
      </c>
      <c r="E435" s="400">
        <v>1504866.0649999999</v>
      </c>
      <c r="F435" s="211" t="s">
        <v>27</v>
      </c>
      <c r="G435" s="459" t="str">
        <f>VLOOKUP(F435,Factors!$B$3:$O$96,14,0)</f>
        <v>WA</v>
      </c>
      <c r="H435" s="514" t="str">
        <f t="shared" si="73"/>
        <v>364WA</v>
      </c>
      <c r="I435" s="432">
        <v>360</v>
      </c>
      <c r="J435" s="452">
        <f>VLOOKUP(I435,Scenarios!$AU$11:$AZ$132,6,0)</f>
        <v>9.69575795422431E-3</v>
      </c>
      <c r="K435" s="453">
        <f>SUMIF(EPIS!$CF$6:$CF$96,'JAM Inputs'!H435,EPIS!$CI$6:$CI$96)</f>
        <v>13412009.081106603</v>
      </c>
      <c r="L435" s="453">
        <f t="shared" si="74"/>
        <v>130039.59373026802</v>
      </c>
      <c r="M435" s="474">
        <f>VLOOKUP(G435,Factors!$B$3:$K$96,7,0)</f>
        <v>0</v>
      </c>
      <c r="N435" s="637">
        <v>1504866.0649999999</v>
      </c>
      <c r="O435" s="641">
        <v>129534.90110252456</v>
      </c>
      <c r="P435" s="639">
        <f t="shared" si="72"/>
        <v>130039.59373026802</v>
      </c>
      <c r="Q435" s="640">
        <f t="shared" si="69"/>
        <v>504.69262774346862</v>
      </c>
      <c r="S435" s="653">
        <f t="shared" si="64"/>
        <v>0</v>
      </c>
      <c r="T435" s="639">
        <f t="shared" si="65"/>
        <v>0</v>
      </c>
      <c r="U435" s="639">
        <f t="shared" si="66"/>
        <v>0</v>
      </c>
      <c r="V435" s="654">
        <f t="shared" si="67"/>
        <v>0</v>
      </c>
      <c r="W435" s="70"/>
      <c r="X435" s="70"/>
      <c r="Y435" s="850">
        <f t="shared" si="62"/>
        <v>0</v>
      </c>
      <c r="Z435" s="607">
        <f t="shared" si="63"/>
        <v>0</v>
      </c>
    </row>
    <row r="436" spans="1:26" ht="15">
      <c r="A436" s="14" t="str">
        <f t="shared" si="68"/>
        <v/>
      </c>
      <c r="C436" s="2" t="s">
        <v>510</v>
      </c>
      <c r="D436" s="398" t="s">
        <v>510</v>
      </c>
      <c r="E436" s="400">
        <v>2567901.38</v>
      </c>
      <c r="F436" s="211" t="s">
        <v>29</v>
      </c>
      <c r="G436" s="459" t="str">
        <f>VLOOKUP(F436,Factors!$B$3:$O$96,14,0)</f>
        <v>WYP</v>
      </c>
      <c r="H436" s="514" t="str">
        <f t="shared" si="73"/>
        <v>364WYP</v>
      </c>
      <c r="I436" s="432">
        <v>360</v>
      </c>
      <c r="J436" s="452">
        <f>VLOOKUP(I436,Scenarios!$AU$11:$AZ$132,6,0)</f>
        <v>9.69575795422431E-3</v>
      </c>
      <c r="K436" s="453">
        <f>SUMIF(EPIS!$CF$6:$CF$96,'JAM Inputs'!H436,EPIS!$CI$6:$CI$96)</f>
        <v>48494931.142782941</v>
      </c>
      <c r="L436" s="453">
        <f t="shared" si="74"/>
        <v>470195.11436719791</v>
      </c>
      <c r="M436" s="474">
        <f>VLOOKUP(G436,Factors!$B$3:$K$96,7,0)</f>
        <v>0</v>
      </c>
      <c r="N436" s="637">
        <v>2567901.38</v>
      </c>
      <c r="O436" s="641">
        <v>467139.34822735086</v>
      </c>
      <c r="P436" s="639">
        <f t="shared" si="72"/>
        <v>470195.11436719791</v>
      </c>
      <c r="Q436" s="640">
        <f t="shared" si="69"/>
        <v>3055.7661398470518</v>
      </c>
      <c r="S436" s="653">
        <f t="shared" si="64"/>
        <v>0</v>
      </c>
      <c r="T436" s="639">
        <f t="shared" si="65"/>
        <v>0</v>
      </c>
      <c r="U436" s="639">
        <f t="shared" si="66"/>
        <v>0</v>
      </c>
      <c r="V436" s="654">
        <f t="shared" si="67"/>
        <v>0</v>
      </c>
      <c r="W436" s="70"/>
      <c r="X436" s="70"/>
      <c r="Y436" s="850">
        <f t="shared" si="62"/>
        <v>0</v>
      </c>
      <c r="Z436" s="607">
        <f t="shared" si="63"/>
        <v>0</v>
      </c>
    </row>
    <row r="437" spans="1:26" ht="15">
      <c r="A437" s="14" t="str">
        <f t="shared" si="68"/>
        <v/>
      </c>
      <c r="C437" s="2" t="s">
        <v>511</v>
      </c>
      <c r="D437" s="398" t="s">
        <v>511</v>
      </c>
      <c r="E437" s="400">
        <v>1905048.47</v>
      </c>
      <c r="F437" s="211" t="s">
        <v>35</v>
      </c>
      <c r="G437" s="459" t="str">
        <f>VLOOKUP(F437,Factors!$B$3:$O$96,14,0)</f>
        <v>WYU</v>
      </c>
      <c r="H437" s="514" t="str">
        <f t="shared" si="73"/>
        <v>364WYU</v>
      </c>
      <c r="I437" s="432">
        <v>360</v>
      </c>
      <c r="J437" s="452">
        <f>VLOOKUP(I437,Scenarios!$AU$11:$AZ$132,6,0)</f>
        <v>9.69575795422431E-3</v>
      </c>
      <c r="K437" s="453">
        <f>SUMIF(EPIS!$CF$6:$CF$96,'JAM Inputs'!H437,EPIS!$CI$6:$CI$96)</f>
        <v>0</v>
      </c>
      <c r="L437" s="453">
        <f t="shared" si="74"/>
        <v>0</v>
      </c>
      <c r="M437" s="474">
        <f>VLOOKUP(G437,Factors!$B$3:$K$96,7,0)</f>
        <v>0</v>
      </c>
      <c r="N437" s="637">
        <v>1905048.47</v>
      </c>
      <c r="O437" s="641"/>
      <c r="P437" s="639">
        <f t="shared" si="72"/>
        <v>0</v>
      </c>
      <c r="Q437" s="640">
        <f t="shared" si="69"/>
        <v>0</v>
      </c>
      <c r="S437" s="653">
        <f t="shared" si="64"/>
        <v>0</v>
      </c>
      <c r="T437" s="639">
        <f t="shared" si="65"/>
        <v>0</v>
      </c>
      <c r="U437" s="639">
        <f t="shared" si="66"/>
        <v>0</v>
      </c>
      <c r="V437" s="654">
        <f t="shared" si="67"/>
        <v>0</v>
      </c>
      <c r="W437" s="70"/>
      <c r="X437" s="70"/>
      <c r="Y437" s="850">
        <f t="shared" si="62"/>
        <v>0</v>
      </c>
      <c r="Z437" s="607">
        <f t="shared" si="63"/>
        <v>0</v>
      </c>
    </row>
    <row r="438" spans="1:26" ht="15">
      <c r="A438" s="14" t="str">
        <f t="shared" si="68"/>
        <v/>
      </c>
      <c r="C438" s="2" t="s">
        <v>512</v>
      </c>
      <c r="D438" s="398" t="s">
        <v>512</v>
      </c>
      <c r="E438" s="400">
        <v>3149474.8050000002</v>
      </c>
      <c r="F438" s="211" t="s">
        <v>22</v>
      </c>
      <c r="G438" s="459" t="str">
        <f>VLOOKUP(F438,Factors!$B$3:$O$96,14,0)</f>
        <v>CA</v>
      </c>
      <c r="H438" s="514" t="str">
        <f t="shared" si="73"/>
        <v>364CA</v>
      </c>
      <c r="I438" s="432">
        <v>361</v>
      </c>
      <c r="J438" s="452">
        <f>VLOOKUP(I438,Scenarios!$AU$11:$AZ$132,6,0)</f>
        <v>1.357219688853655E-2</v>
      </c>
      <c r="K438" s="453">
        <f>SUMIF(EPIS!$CF$6:$CF$96,'JAM Inputs'!H438,EPIS!$CI$6:$CI$96)</f>
        <v>12843748.498065829</v>
      </c>
      <c r="L438" s="453">
        <f t="shared" si="74"/>
        <v>174317.88340259503</v>
      </c>
      <c r="M438" s="474">
        <f>VLOOKUP(G438,Factors!$B$3:$K$96,7,0)</f>
        <v>0</v>
      </c>
      <c r="N438" s="637">
        <v>3149474.8050000002</v>
      </c>
      <c r="O438" s="641">
        <v>197032.37044758178</v>
      </c>
      <c r="P438" s="639">
        <f t="shared" si="72"/>
        <v>174317.88340259503</v>
      </c>
      <c r="Q438" s="640">
        <f t="shared" si="69"/>
        <v>-22714.487044986745</v>
      </c>
      <c r="S438" s="653">
        <f t="shared" si="64"/>
        <v>0</v>
      </c>
      <c r="T438" s="639">
        <f t="shared" si="65"/>
        <v>0</v>
      </c>
      <c r="U438" s="639">
        <f t="shared" si="66"/>
        <v>0</v>
      </c>
      <c r="V438" s="654">
        <f t="shared" si="67"/>
        <v>0</v>
      </c>
      <c r="W438" s="70"/>
      <c r="X438" s="70"/>
      <c r="Y438" s="850">
        <f t="shared" si="62"/>
        <v>0</v>
      </c>
      <c r="Z438" s="607">
        <f t="shared" si="63"/>
        <v>0</v>
      </c>
    </row>
    <row r="439" spans="1:26" ht="15">
      <c r="A439" s="14" t="str">
        <f t="shared" si="68"/>
        <v/>
      </c>
      <c r="C439" s="2" t="s">
        <v>513</v>
      </c>
      <c r="D439" s="398" t="s">
        <v>513</v>
      </c>
      <c r="E439" s="400">
        <v>1605915.4350000001</v>
      </c>
      <c r="F439" s="211" t="s">
        <v>33</v>
      </c>
      <c r="G439" s="459" t="str">
        <f>VLOOKUP(F439,Factors!$B$3:$O$96,14,0)</f>
        <v>ID</v>
      </c>
      <c r="H439" s="514" t="str">
        <f t="shared" si="73"/>
        <v>364ID</v>
      </c>
      <c r="I439" s="432">
        <v>361</v>
      </c>
      <c r="J439" s="452">
        <f>VLOOKUP(I439,Scenarios!$AU$11:$AZ$132,6,0)</f>
        <v>1.357219688853655E-2</v>
      </c>
      <c r="K439" s="453">
        <f>SUMIF(EPIS!$CF$6:$CF$96,'JAM Inputs'!H439,EPIS!$CI$6:$CI$96)</f>
        <v>20401837.266538143</v>
      </c>
      <c r="L439" s="453">
        <f t="shared" si="74"/>
        <v>276897.752269338</v>
      </c>
      <c r="M439" s="474">
        <f>VLOOKUP(G439,Factors!$B$3:$K$96,7,0)</f>
        <v>0</v>
      </c>
      <c r="N439" s="637">
        <v>1605915.4350000001</v>
      </c>
      <c r="O439" s="641">
        <v>266715.57617499691</v>
      </c>
      <c r="P439" s="639">
        <f t="shared" si="72"/>
        <v>276897.752269338</v>
      </c>
      <c r="Q439" s="640">
        <f t="shared" si="69"/>
        <v>10182.176094341092</v>
      </c>
      <c r="S439" s="653">
        <f t="shared" si="64"/>
        <v>0</v>
      </c>
      <c r="T439" s="639">
        <f t="shared" si="65"/>
        <v>0</v>
      </c>
      <c r="U439" s="639">
        <f t="shared" si="66"/>
        <v>0</v>
      </c>
      <c r="V439" s="654">
        <f t="shared" si="67"/>
        <v>0</v>
      </c>
      <c r="W439" s="70"/>
      <c r="X439" s="70"/>
      <c r="Y439" s="850">
        <f t="shared" si="62"/>
        <v>0</v>
      </c>
      <c r="Z439" s="607">
        <f t="shared" si="63"/>
        <v>0</v>
      </c>
    </row>
    <row r="440" spans="1:26" ht="15">
      <c r="A440" s="14" t="str">
        <f t="shared" si="68"/>
        <v/>
      </c>
      <c r="C440" s="2" t="s">
        <v>514</v>
      </c>
      <c r="D440" s="398" t="s">
        <v>514</v>
      </c>
      <c r="E440" s="400">
        <v>18697100.079999901</v>
      </c>
      <c r="F440" s="211" t="s">
        <v>25</v>
      </c>
      <c r="G440" s="459" t="str">
        <f>VLOOKUP(F440,Factors!$B$3:$O$96,14,0)</f>
        <v>OR</v>
      </c>
      <c r="H440" s="514" t="str">
        <f t="shared" si="73"/>
        <v>364OR</v>
      </c>
      <c r="I440" s="432">
        <v>361</v>
      </c>
      <c r="J440" s="452">
        <f>VLOOKUP(I440,Scenarios!$AU$11:$AZ$132,6,0)</f>
        <v>1.357219688853655E-2</v>
      </c>
      <c r="K440" s="453">
        <f>SUMIF(EPIS!$CF$6:$CF$96,'JAM Inputs'!H440,EPIS!$CI$6:$CI$96)</f>
        <v>79580743.304765224</v>
      </c>
      <c r="L440" s="453">
        <f t="shared" si="74"/>
        <v>1080085.5166683604</v>
      </c>
      <c r="M440" s="474">
        <f>VLOOKUP(G440,Factors!$B$3:$K$96,7,0)</f>
        <v>0</v>
      </c>
      <c r="N440" s="637">
        <v>18697100.079999901</v>
      </c>
      <c r="O440" s="641">
        <v>1117710.1372885171</v>
      </c>
      <c r="P440" s="639">
        <f t="shared" si="72"/>
        <v>1080085.5166683604</v>
      </c>
      <c r="Q440" s="640">
        <f t="shared" si="69"/>
        <v>-37624.620620156638</v>
      </c>
      <c r="S440" s="653">
        <f t="shared" si="64"/>
        <v>0</v>
      </c>
      <c r="T440" s="639">
        <f t="shared" si="65"/>
        <v>0</v>
      </c>
      <c r="U440" s="639">
        <f t="shared" si="66"/>
        <v>0</v>
      </c>
      <c r="V440" s="654">
        <f t="shared" si="67"/>
        <v>0</v>
      </c>
      <c r="W440" s="70"/>
      <c r="X440" s="70"/>
      <c r="Y440" s="850">
        <f t="shared" si="62"/>
        <v>0</v>
      </c>
      <c r="Z440" s="607">
        <f t="shared" si="63"/>
        <v>0</v>
      </c>
    </row>
    <row r="441" spans="1:26" ht="15">
      <c r="A441" s="14" t="str">
        <f t="shared" si="68"/>
        <v/>
      </c>
      <c r="C441" s="2" t="s">
        <v>515</v>
      </c>
      <c r="D441" s="398" t="s">
        <v>515</v>
      </c>
      <c r="E441" s="400">
        <v>39826113.390000001</v>
      </c>
      <c r="F441" s="211" t="s">
        <v>31</v>
      </c>
      <c r="G441" s="459" t="str">
        <f>VLOOKUP(F441,Factors!$B$3:$O$96,14,0)</f>
        <v>UT</v>
      </c>
      <c r="H441" s="514" t="str">
        <f t="shared" si="73"/>
        <v>364UT</v>
      </c>
      <c r="I441" s="432">
        <v>361</v>
      </c>
      <c r="J441" s="452">
        <f>VLOOKUP(I441,Scenarios!$AU$11:$AZ$132,6,0)</f>
        <v>1.357219688853655E-2</v>
      </c>
      <c r="K441" s="453">
        <f>SUMIF(EPIS!$CF$6:$CF$96,'JAM Inputs'!H441,EPIS!$CI$6:$CI$96)</f>
        <v>142383384.76788712</v>
      </c>
      <c r="L441" s="453">
        <f t="shared" si="74"/>
        <v>1932455.33172602</v>
      </c>
      <c r="M441" s="474">
        <f>VLOOKUP(G441,Factors!$B$3:$K$96,7,0)</f>
        <v>1</v>
      </c>
      <c r="N441" s="637">
        <v>39826113.390000001</v>
      </c>
      <c r="O441" s="641">
        <v>1785797.2950702249</v>
      </c>
      <c r="P441" s="639">
        <f t="shared" si="72"/>
        <v>1932455.33172602</v>
      </c>
      <c r="Q441" s="640">
        <f t="shared" si="69"/>
        <v>146658.03665579506</v>
      </c>
      <c r="S441" s="653">
        <f t="shared" si="64"/>
        <v>39826113.390000001</v>
      </c>
      <c r="T441" s="639">
        <f t="shared" si="65"/>
        <v>1785797.2950702249</v>
      </c>
      <c r="U441" s="639">
        <f t="shared" si="66"/>
        <v>1932455.33172602</v>
      </c>
      <c r="V441" s="654">
        <f t="shared" si="67"/>
        <v>146658.03665579506</v>
      </c>
      <c r="W441" s="70"/>
      <c r="X441" s="70"/>
      <c r="Y441" s="850">
        <f t="shared" si="62"/>
        <v>39826113.390000001</v>
      </c>
      <c r="Z441" s="607">
        <f t="shared" si="63"/>
        <v>41758568.721726023</v>
      </c>
    </row>
    <row r="442" spans="1:26" ht="15">
      <c r="A442" s="14" t="str">
        <f t="shared" si="68"/>
        <v/>
      </c>
      <c r="C442" s="2" t="s">
        <v>516</v>
      </c>
      <c r="D442" s="398" t="s">
        <v>516</v>
      </c>
      <c r="E442" s="400">
        <v>2240722.4249999998</v>
      </c>
      <c r="F442" s="211" t="s">
        <v>27</v>
      </c>
      <c r="G442" s="459" t="str">
        <f>VLOOKUP(F442,Factors!$B$3:$O$96,14,0)</f>
        <v>WA</v>
      </c>
      <c r="H442" s="514" t="str">
        <f t="shared" si="73"/>
        <v>364WA</v>
      </c>
      <c r="I442" s="432">
        <v>361</v>
      </c>
      <c r="J442" s="452">
        <f>VLOOKUP(I442,Scenarios!$AU$11:$AZ$132,6,0)</f>
        <v>1.357219688853655E-2</v>
      </c>
      <c r="K442" s="453">
        <f>SUMIF(EPIS!$CF$6:$CF$96,'JAM Inputs'!H442,EPIS!$CI$6:$CI$96)</f>
        <v>13412009.081106603</v>
      </c>
      <c r="L442" s="453">
        <f t="shared" si="74"/>
        <v>182030.42791961899</v>
      </c>
      <c r="M442" s="474">
        <f>VLOOKUP(G442,Factors!$B$3:$K$96,7,0)</f>
        <v>0</v>
      </c>
      <c r="N442" s="637">
        <v>2240722.4249999998</v>
      </c>
      <c r="O442" s="641">
        <v>181323.95528031976</v>
      </c>
      <c r="P442" s="639">
        <f t="shared" si="72"/>
        <v>182030.42791961899</v>
      </c>
      <c r="Q442" s="640">
        <f t="shared" si="69"/>
        <v>706.47263929923065</v>
      </c>
      <c r="S442" s="653">
        <f t="shared" si="64"/>
        <v>0</v>
      </c>
      <c r="T442" s="639">
        <f t="shared" si="65"/>
        <v>0</v>
      </c>
      <c r="U442" s="639">
        <f t="shared" si="66"/>
        <v>0</v>
      </c>
      <c r="V442" s="654">
        <f t="shared" si="67"/>
        <v>0</v>
      </c>
      <c r="W442" s="70"/>
      <c r="X442" s="70"/>
      <c r="Y442" s="850">
        <f t="shared" si="62"/>
        <v>0</v>
      </c>
      <c r="Z442" s="607">
        <f t="shared" si="63"/>
        <v>0</v>
      </c>
    </row>
    <row r="443" spans="1:26" ht="15">
      <c r="A443" s="14" t="str">
        <f t="shared" si="68"/>
        <v/>
      </c>
      <c r="C443" s="2" t="s">
        <v>517</v>
      </c>
      <c r="D443" s="398" t="s">
        <v>517</v>
      </c>
      <c r="E443" s="400">
        <v>8471325.7100000009</v>
      </c>
      <c r="F443" s="211" t="s">
        <v>29</v>
      </c>
      <c r="G443" s="459" t="str">
        <f>VLOOKUP(F443,Factors!$B$3:$O$96,14,0)</f>
        <v>WYP</v>
      </c>
      <c r="H443" s="514" t="str">
        <f t="shared" si="73"/>
        <v>364WYP</v>
      </c>
      <c r="I443" s="432">
        <v>361</v>
      </c>
      <c r="J443" s="452">
        <f>VLOOKUP(I443,Scenarios!$AU$11:$AZ$132,6,0)</f>
        <v>1.357219688853655E-2</v>
      </c>
      <c r="K443" s="453">
        <f>SUMIF(EPIS!$CF$6:$CF$96,'JAM Inputs'!H443,EPIS!$CI$6:$CI$96)</f>
        <v>48494931.142782941</v>
      </c>
      <c r="L443" s="453">
        <f t="shared" si="74"/>
        <v>658182.7535658729</v>
      </c>
      <c r="M443" s="474">
        <f>VLOOKUP(G443,Factors!$B$3:$K$96,7,0)</f>
        <v>0</v>
      </c>
      <c r="N443" s="637">
        <v>8471325.7100000009</v>
      </c>
      <c r="O443" s="641">
        <v>653905.26851610863</v>
      </c>
      <c r="P443" s="639">
        <f t="shared" si="72"/>
        <v>658182.7535658729</v>
      </c>
      <c r="Q443" s="640">
        <f t="shared" si="69"/>
        <v>4277.4850497642765</v>
      </c>
      <c r="S443" s="653">
        <f t="shared" si="64"/>
        <v>0</v>
      </c>
      <c r="T443" s="639">
        <f t="shared" si="65"/>
        <v>0</v>
      </c>
      <c r="U443" s="639">
        <f t="shared" si="66"/>
        <v>0</v>
      </c>
      <c r="V443" s="654">
        <f t="shared" si="67"/>
        <v>0</v>
      </c>
      <c r="W443" s="70"/>
      <c r="X443" s="70"/>
      <c r="Y443" s="850">
        <f t="shared" ref="Y443:Y506" si="75">E443*M443</f>
        <v>0</v>
      </c>
      <c r="Z443" s="607">
        <f t="shared" ref="Z443:Z506" si="76">(N443+P443)*M443</f>
        <v>0</v>
      </c>
    </row>
    <row r="444" spans="1:26" ht="15">
      <c r="A444" s="14" t="str">
        <f t="shared" si="68"/>
        <v/>
      </c>
      <c r="C444" s="2" t="s">
        <v>518</v>
      </c>
      <c r="D444" s="398" t="s">
        <v>518</v>
      </c>
      <c r="E444" s="400">
        <v>173025.17499999999</v>
      </c>
      <c r="F444" s="211" t="s">
        <v>35</v>
      </c>
      <c r="G444" s="459" t="str">
        <f>VLOOKUP(F444,Factors!$B$3:$O$96,14,0)</f>
        <v>WYU</v>
      </c>
      <c r="H444" s="514" t="str">
        <f t="shared" si="73"/>
        <v>364WYU</v>
      </c>
      <c r="I444" s="432">
        <v>361</v>
      </c>
      <c r="J444" s="452">
        <f>VLOOKUP(I444,Scenarios!$AU$11:$AZ$132,6,0)</f>
        <v>1.357219688853655E-2</v>
      </c>
      <c r="K444" s="453">
        <f>SUMIF(EPIS!$CF$6:$CF$96,'JAM Inputs'!H444,EPIS!$CI$6:$CI$96)</f>
        <v>0</v>
      </c>
      <c r="L444" s="453">
        <f t="shared" si="74"/>
        <v>0</v>
      </c>
      <c r="M444" s="474">
        <f>VLOOKUP(G444,Factors!$B$3:$K$96,7,0)</f>
        <v>0</v>
      </c>
      <c r="N444" s="637">
        <v>173025.17499999999</v>
      </c>
      <c r="O444" s="641"/>
      <c r="P444" s="639">
        <f t="shared" si="72"/>
        <v>0</v>
      </c>
      <c r="Q444" s="640">
        <f t="shared" si="69"/>
        <v>0</v>
      </c>
      <c r="S444" s="653">
        <f t="shared" si="64"/>
        <v>0</v>
      </c>
      <c r="T444" s="639">
        <f t="shared" si="65"/>
        <v>0</v>
      </c>
      <c r="U444" s="639">
        <f t="shared" si="66"/>
        <v>0</v>
      </c>
      <c r="V444" s="654">
        <f t="shared" si="67"/>
        <v>0</v>
      </c>
      <c r="W444" s="70"/>
      <c r="X444" s="70"/>
      <c r="Y444" s="850">
        <f t="shared" si="75"/>
        <v>0</v>
      </c>
      <c r="Z444" s="607">
        <f t="shared" si="76"/>
        <v>0</v>
      </c>
    </row>
    <row r="445" spans="1:26" ht="15">
      <c r="A445" s="14" t="str">
        <f t="shared" si="68"/>
        <v/>
      </c>
      <c r="C445" s="2" t="s">
        <v>519</v>
      </c>
      <c r="D445" s="398" t="s">
        <v>519</v>
      </c>
      <c r="E445" s="400">
        <v>22171716.204999901</v>
      </c>
      <c r="F445" s="211" t="s">
        <v>22</v>
      </c>
      <c r="G445" s="459" t="str">
        <f>VLOOKUP(F445,Factors!$B$3:$O$96,14,0)</f>
        <v>CA</v>
      </c>
      <c r="H445" s="514" t="str">
        <f t="shared" si="73"/>
        <v>364CA</v>
      </c>
      <c r="I445" s="432">
        <v>362</v>
      </c>
      <c r="J445" s="452">
        <f>VLOOKUP(I445,Scenarios!$AU$11:$AZ$132,6,0)</f>
        <v>0.1492316979083273</v>
      </c>
      <c r="K445" s="453">
        <f>SUMIF(EPIS!$CF$6:$CF$96,'JAM Inputs'!H445,EPIS!$CI$6:$CI$96)</f>
        <v>12843748.498065829</v>
      </c>
      <c r="L445" s="453">
        <f t="shared" si="74"/>
        <v>1916694.3958738924</v>
      </c>
      <c r="M445" s="474">
        <f>VLOOKUP(G445,Factors!$B$3:$K$96,7,0)</f>
        <v>0</v>
      </c>
      <c r="N445" s="637">
        <v>22171716.204999901</v>
      </c>
      <c r="O445" s="641">
        <v>2166449.2068804381</v>
      </c>
      <c r="P445" s="639">
        <f t="shared" si="72"/>
        <v>1916694.3958738924</v>
      </c>
      <c r="Q445" s="640">
        <f t="shared" si="69"/>
        <v>-249754.81100654579</v>
      </c>
      <c r="S445" s="653">
        <f t="shared" si="64"/>
        <v>0</v>
      </c>
      <c r="T445" s="639">
        <f t="shared" si="65"/>
        <v>0</v>
      </c>
      <c r="U445" s="639">
        <f t="shared" si="66"/>
        <v>0</v>
      </c>
      <c r="V445" s="654">
        <f t="shared" si="67"/>
        <v>0</v>
      </c>
      <c r="W445" s="70"/>
      <c r="X445" s="70"/>
      <c r="Y445" s="850">
        <f t="shared" si="75"/>
        <v>0</v>
      </c>
      <c r="Z445" s="607">
        <f t="shared" si="76"/>
        <v>0</v>
      </c>
    </row>
    <row r="446" spans="1:26" ht="15">
      <c r="A446" s="14" t="str">
        <f t="shared" si="68"/>
        <v/>
      </c>
      <c r="C446" s="2" t="s">
        <v>520</v>
      </c>
      <c r="D446" s="398" t="s">
        <v>520</v>
      </c>
      <c r="E446" s="400">
        <v>27630469.75</v>
      </c>
      <c r="F446" s="211" t="s">
        <v>33</v>
      </c>
      <c r="G446" s="459" t="str">
        <f>VLOOKUP(F446,Factors!$B$3:$O$96,14,0)</f>
        <v>ID</v>
      </c>
      <c r="H446" s="514" t="str">
        <f t="shared" si="73"/>
        <v>364ID</v>
      </c>
      <c r="I446" s="432">
        <v>362</v>
      </c>
      <c r="J446" s="452">
        <f>VLOOKUP(I446,Scenarios!$AU$11:$AZ$132,6,0)</f>
        <v>0.1492316979083273</v>
      </c>
      <c r="K446" s="453">
        <f>SUMIF(EPIS!$CF$6:$CF$96,'JAM Inputs'!H446,EPIS!$CI$6:$CI$96)</f>
        <v>20401837.266538143</v>
      </c>
      <c r="L446" s="453">
        <f t="shared" si="74"/>
        <v>3044600.815734874</v>
      </c>
      <c r="M446" s="474">
        <f>VLOOKUP(G446,Factors!$B$3:$K$96,7,0)</f>
        <v>0</v>
      </c>
      <c r="N446" s="637">
        <v>27630469.75</v>
      </c>
      <c r="O446" s="641">
        <v>2932643.7435350507</v>
      </c>
      <c r="P446" s="639">
        <f t="shared" si="72"/>
        <v>3044600.815734874</v>
      </c>
      <c r="Q446" s="640">
        <f t="shared" si="69"/>
        <v>111957.07219982333</v>
      </c>
      <c r="S446" s="653">
        <f t="shared" si="64"/>
        <v>0</v>
      </c>
      <c r="T446" s="639">
        <f t="shared" si="65"/>
        <v>0</v>
      </c>
      <c r="U446" s="639">
        <f t="shared" si="66"/>
        <v>0</v>
      </c>
      <c r="V446" s="654">
        <f t="shared" si="67"/>
        <v>0</v>
      </c>
      <c r="W446" s="70"/>
      <c r="X446" s="70"/>
      <c r="Y446" s="850">
        <f t="shared" si="75"/>
        <v>0</v>
      </c>
      <c r="Z446" s="607">
        <f t="shared" si="76"/>
        <v>0</v>
      </c>
    </row>
    <row r="447" spans="1:26" ht="15">
      <c r="A447" s="14" t="str">
        <f t="shared" si="68"/>
        <v/>
      </c>
      <c r="C447" s="2" t="s">
        <v>521</v>
      </c>
      <c r="D447" s="398" t="s">
        <v>521</v>
      </c>
      <c r="E447" s="400">
        <v>199024006.36000001</v>
      </c>
      <c r="F447" s="211" t="s">
        <v>25</v>
      </c>
      <c r="G447" s="459" t="str">
        <f>VLOOKUP(F447,Factors!$B$3:$O$96,14,0)</f>
        <v>OR</v>
      </c>
      <c r="H447" s="514" t="str">
        <f t="shared" si="73"/>
        <v>364OR</v>
      </c>
      <c r="I447" s="432">
        <v>362</v>
      </c>
      <c r="J447" s="452">
        <f>VLOOKUP(I447,Scenarios!$AU$11:$AZ$132,6,0)</f>
        <v>0.1492316979083273</v>
      </c>
      <c r="K447" s="453">
        <f>SUMIF(EPIS!$CF$6:$CF$96,'JAM Inputs'!H447,EPIS!$CI$6:$CI$96)</f>
        <v>79580743.304765224</v>
      </c>
      <c r="L447" s="453">
        <f t="shared" si="74"/>
        <v>11875969.444176864</v>
      </c>
      <c r="M447" s="474">
        <f>VLOOKUP(G447,Factors!$B$3:$K$96,7,0)</f>
        <v>0</v>
      </c>
      <c r="N447" s="637">
        <v>199024006.36000001</v>
      </c>
      <c r="O447" s="641">
        <v>12289667.098610764</v>
      </c>
      <c r="P447" s="639">
        <f t="shared" si="72"/>
        <v>11875969.444176864</v>
      </c>
      <c r="Q447" s="640">
        <f t="shared" si="69"/>
        <v>-413697.65443390049</v>
      </c>
      <c r="S447" s="653">
        <f t="shared" si="64"/>
        <v>0</v>
      </c>
      <c r="T447" s="639">
        <f t="shared" si="65"/>
        <v>0</v>
      </c>
      <c r="U447" s="639">
        <f t="shared" si="66"/>
        <v>0</v>
      </c>
      <c r="V447" s="654">
        <f t="shared" si="67"/>
        <v>0</v>
      </c>
      <c r="W447" s="70"/>
      <c r="X447" s="70"/>
      <c r="Y447" s="850">
        <f t="shared" si="75"/>
        <v>0</v>
      </c>
      <c r="Z447" s="607">
        <f t="shared" si="76"/>
        <v>0</v>
      </c>
    </row>
    <row r="448" spans="1:26" ht="15">
      <c r="A448" s="14" t="str">
        <f t="shared" si="68"/>
        <v/>
      </c>
      <c r="C448" s="2" t="s">
        <v>522</v>
      </c>
      <c r="D448" s="398" t="s">
        <v>522</v>
      </c>
      <c r="E448" s="400">
        <v>407299838.28499901</v>
      </c>
      <c r="F448" s="211" t="s">
        <v>31</v>
      </c>
      <c r="G448" s="459" t="str">
        <f>VLOOKUP(F448,Factors!$B$3:$O$96,14,0)</f>
        <v>UT</v>
      </c>
      <c r="H448" s="514" t="str">
        <f t="shared" si="73"/>
        <v>364UT</v>
      </c>
      <c r="I448" s="432">
        <v>362</v>
      </c>
      <c r="J448" s="452">
        <f>VLOOKUP(I448,Scenarios!$AU$11:$AZ$132,6,0)</f>
        <v>0.1492316979083273</v>
      </c>
      <c r="K448" s="453">
        <f>SUMIF(EPIS!$CF$6:$CF$96,'JAM Inputs'!H448,EPIS!$CI$6:$CI$96)</f>
        <v>142383384.76788712</v>
      </c>
      <c r="L448" s="453">
        <f t="shared" si="74"/>
        <v>21248114.262846462</v>
      </c>
      <c r="M448" s="474">
        <f>VLOOKUP(G448,Factors!$B$3:$K$96,7,0)</f>
        <v>1</v>
      </c>
      <c r="N448" s="637">
        <v>407299838.28499901</v>
      </c>
      <c r="O448" s="641">
        <v>19635550.873014446</v>
      </c>
      <c r="P448" s="639">
        <f t="shared" si="72"/>
        <v>21248114.262846462</v>
      </c>
      <c r="Q448" s="640">
        <f t="shared" si="69"/>
        <v>1612563.3898320161</v>
      </c>
      <c r="S448" s="653">
        <f t="shared" si="64"/>
        <v>407299838.28499901</v>
      </c>
      <c r="T448" s="639">
        <f t="shared" si="65"/>
        <v>19635550.873014446</v>
      </c>
      <c r="U448" s="639">
        <f t="shared" si="66"/>
        <v>21248114.262846462</v>
      </c>
      <c r="V448" s="654">
        <f t="shared" si="67"/>
        <v>1612563.3898320161</v>
      </c>
      <c r="W448" s="70"/>
      <c r="X448" s="70"/>
      <c r="Y448" s="850">
        <f t="shared" si="75"/>
        <v>407299838.28499901</v>
      </c>
      <c r="Z448" s="607">
        <f t="shared" si="76"/>
        <v>428547952.54784548</v>
      </c>
    </row>
    <row r="449" spans="1:26" ht="15">
      <c r="A449" s="14" t="str">
        <f t="shared" si="68"/>
        <v/>
      </c>
      <c r="C449" s="2" t="s">
        <v>523</v>
      </c>
      <c r="D449" s="398" t="s">
        <v>523</v>
      </c>
      <c r="E449" s="400">
        <v>46989067.649999902</v>
      </c>
      <c r="F449" s="211" t="s">
        <v>27</v>
      </c>
      <c r="G449" s="459" t="str">
        <f>VLOOKUP(F449,Factors!$B$3:$O$96,14,0)</f>
        <v>WA</v>
      </c>
      <c r="H449" s="514" t="str">
        <f t="shared" si="73"/>
        <v>364WA</v>
      </c>
      <c r="I449" s="432">
        <v>362</v>
      </c>
      <c r="J449" s="452">
        <f>VLOOKUP(I449,Scenarios!$AU$11:$AZ$132,6,0)</f>
        <v>0.1492316979083273</v>
      </c>
      <c r="K449" s="453">
        <f>SUMIF(EPIS!$CF$6:$CF$96,'JAM Inputs'!H449,EPIS!$CI$6:$CI$96)</f>
        <v>13412009.081106603</v>
      </c>
      <c r="L449" s="453">
        <f t="shared" si="74"/>
        <v>2001496.8875354431</v>
      </c>
      <c r="M449" s="474">
        <f>VLOOKUP(G449,Factors!$B$3:$K$96,7,0)</f>
        <v>0</v>
      </c>
      <c r="N449" s="637">
        <v>46989067.649999902</v>
      </c>
      <c r="O449" s="641">
        <v>1993728.9401386993</v>
      </c>
      <c r="P449" s="639">
        <f t="shared" si="72"/>
        <v>2001496.8875354431</v>
      </c>
      <c r="Q449" s="640">
        <f t="shared" si="69"/>
        <v>7767.9473967438098</v>
      </c>
      <c r="S449" s="653">
        <f t="shared" si="64"/>
        <v>0</v>
      </c>
      <c r="T449" s="639">
        <f t="shared" si="65"/>
        <v>0</v>
      </c>
      <c r="U449" s="639">
        <f t="shared" si="66"/>
        <v>0</v>
      </c>
      <c r="V449" s="654">
        <f t="shared" si="67"/>
        <v>0</v>
      </c>
      <c r="W449" s="70"/>
      <c r="X449" s="70"/>
      <c r="Y449" s="850">
        <f t="shared" si="75"/>
        <v>0</v>
      </c>
      <c r="Z449" s="607">
        <f t="shared" si="76"/>
        <v>0</v>
      </c>
    </row>
    <row r="450" spans="1:26" ht="15">
      <c r="A450" s="14" t="str">
        <f t="shared" si="68"/>
        <v/>
      </c>
      <c r="C450" s="2" t="s">
        <v>524</v>
      </c>
      <c r="D450" s="398" t="s">
        <v>524</v>
      </c>
      <c r="E450" s="400">
        <v>103528456.06</v>
      </c>
      <c r="F450" s="211" t="s">
        <v>29</v>
      </c>
      <c r="G450" s="459" t="str">
        <f>VLOOKUP(F450,Factors!$B$3:$O$96,14,0)</f>
        <v>WYP</v>
      </c>
      <c r="H450" s="514" t="str">
        <f t="shared" si="73"/>
        <v>364WYP</v>
      </c>
      <c r="I450" s="432">
        <v>362</v>
      </c>
      <c r="J450" s="452">
        <f>VLOOKUP(I450,Scenarios!$AU$11:$AZ$132,6,0)</f>
        <v>0.1492316979083273</v>
      </c>
      <c r="K450" s="453">
        <f>SUMIF(EPIS!$CF$6:$CF$96,'JAM Inputs'!H450,EPIS!$CI$6:$CI$96)</f>
        <v>48494931.142782941</v>
      </c>
      <c r="L450" s="453">
        <f t="shared" si="74"/>
        <v>7236980.9143849174</v>
      </c>
      <c r="M450" s="474">
        <f>VLOOKUP(G450,Factors!$B$3:$K$96,7,0)</f>
        <v>0</v>
      </c>
      <c r="N450" s="637">
        <v>103528456.06</v>
      </c>
      <c r="O450" s="641">
        <v>7189948.2665390139</v>
      </c>
      <c r="P450" s="639">
        <f t="shared" si="72"/>
        <v>7236980.9143849174</v>
      </c>
      <c r="Q450" s="640">
        <f t="shared" si="69"/>
        <v>47032.647845903412</v>
      </c>
      <c r="S450" s="653">
        <f t="shared" si="64"/>
        <v>0</v>
      </c>
      <c r="T450" s="639">
        <f t="shared" si="65"/>
        <v>0</v>
      </c>
      <c r="U450" s="639">
        <f t="shared" si="66"/>
        <v>0</v>
      </c>
      <c r="V450" s="654">
        <f t="shared" si="67"/>
        <v>0</v>
      </c>
      <c r="W450" s="70"/>
      <c r="X450" s="70"/>
      <c r="Y450" s="850">
        <f t="shared" si="75"/>
        <v>0</v>
      </c>
      <c r="Z450" s="607">
        <f t="shared" si="76"/>
        <v>0</v>
      </c>
    </row>
    <row r="451" spans="1:26" ht="15">
      <c r="A451" s="14" t="str">
        <f t="shared" si="68"/>
        <v/>
      </c>
      <c r="C451" s="2" t="s">
        <v>525</v>
      </c>
      <c r="D451" s="398" t="s">
        <v>525</v>
      </c>
      <c r="E451" s="400">
        <v>8815544.5899999999</v>
      </c>
      <c r="F451" s="211" t="s">
        <v>35</v>
      </c>
      <c r="G451" s="459" t="str">
        <f>VLOOKUP(F451,Factors!$B$3:$O$96,14,0)</f>
        <v>WYU</v>
      </c>
      <c r="H451" s="514" t="str">
        <f t="shared" si="73"/>
        <v>364WYU</v>
      </c>
      <c r="I451" s="432">
        <v>362</v>
      </c>
      <c r="J451" s="452">
        <f>VLOOKUP(I451,Scenarios!$AU$11:$AZ$132,6,0)</f>
        <v>0.1492316979083273</v>
      </c>
      <c r="K451" s="453">
        <f>SUMIF(EPIS!$CF$6:$CF$96,'JAM Inputs'!H451,EPIS!$CI$6:$CI$96)</f>
        <v>0</v>
      </c>
      <c r="L451" s="453">
        <f t="shared" si="74"/>
        <v>0</v>
      </c>
      <c r="M451" s="474">
        <f>VLOOKUP(G451,Factors!$B$3:$K$96,7,0)</f>
        <v>0</v>
      </c>
      <c r="N451" s="637">
        <v>8815544.5899999999</v>
      </c>
      <c r="O451" s="641"/>
      <c r="P451" s="639">
        <f t="shared" si="72"/>
        <v>0</v>
      </c>
      <c r="Q451" s="640">
        <f t="shared" si="69"/>
        <v>0</v>
      </c>
      <c r="S451" s="653">
        <f t="shared" ref="S451:S514" si="77">N451*M451</f>
        <v>0</v>
      </c>
      <c r="T451" s="639">
        <f t="shared" ref="T451:T514" si="78">O451*M451</f>
        <v>0</v>
      </c>
      <c r="U451" s="639">
        <f t="shared" ref="U451:U514" si="79">P451*M451</f>
        <v>0</v>
      </c>
      <c r="V451" s="654">
        <f t="shared" ref="V451:V514" si="80">Q451*M451</f>
        <v>0</v>
      </c>
      <c r="W451" s="70"/>
      <c r="X451" s="70"/>
      <c r="Y451" s="850">
        <f t="shared" si="75"/>
        <v>0</v>
      </c>
      <c r="Z451" s="607">
        <f t="shared" si="76"/>
        <v>0</v>
      </c>
    </row>
    <row r="452" spans="1:26" ht="15">
      <c r="A452" s="14" t="str">
        <f t="shared" si="68"/>
        <v/>
      </c>
      <c r="C452" s="2" t="s">
        <v>526</v>
      </c>
      <c r="D452" s="398" t="s">
        <v>526</v>
      </c>
      <c r="E452" s="400">
        <v>0</v>
      </c>
      <c r="F452" s="211" t="s">
        <v>22</v>
      </c>
      <c r="G452" s="459" t="str">
        <f>VLOOKUP(F452,Factors!$B$3:$O$96,14,0)</f>
        <v>CA</v>
      </c>
      <c r="H452" s="514" t="str">
        <f t="shared" si="73"/>
        <v>364CA</v>
      </c>
      <c r="I452" s="432">
        <v>363</v>
      </c>
      <c r="J452" s="452">
        <f>VLOOKUP(I452,Scenarios!$AU$11:$AZ$132,6,0)</f>
        <v>5.9237039482598486E-6</v>
      </c>
      <c r="K452" s="453">
        <f>SUMIF(EPIS!$CF$6:$CF$96,'JAM Inputs'!H452,EPIS!$CI$6:$CI$96)</f>
        <v>12843748.498065829</v>
      </c>
      <c r="L452" s="453">
        <f t="shared" si="74"/>
        <v>76.082563688449056</v>
      </c>
      <c r="M452" s="474">
        <f>VLOOKUP(G452,Factors!$B$3:$K$96,7,0)</f>
        <v>0</v>
      </c>
      <c r="N452" s="637">
        <v>0</v>
      </c>
      <c r="O452" s="641">
        <v>85.996500075912834</v>
      </c>
      <c r="P452" s="639">
        <f t="shared" si="72"/>
        <v>76.082563688449056</v>
      </c>
      <c r="Q452" s="640">
        <f t="shared" si="69"/>
        <v>-9.913936387463778</v>
      </c>
      <c r="S452" s="653">
        <f t="shared" si="77"/>
        <v>0</v>
      </c>
      <c r="T452" s="639">
        <f t="shared" si="78"/>
        <v>0</v>
      </c>
      <c r="U452" s="639">
        <f t="shared" si="79"/>
        <v>0</v>
      </c>
      <c r="V452" s="654">
        <f t="shared" si="80"/>
        <v>0</v>
      </c>
      <c r="W452" s="70"/>
      <c r="X452" s="70"/>
      <c r="Y452" s="850">
        <f t="shared" si="75"/>
        <v>0</v>
      </c>
      <c r="Z452" s="607">
        <f t="shared" si="76"/>
        <v>0</v>
      </c>
    </row>
    <row r="453" spans="1:26" ht="15">
      <c r="A453" s="14" t="str">
        <f t="shared" ref="A453:A516" si="81">IF(C453=D453,"","No")</f>
        <v/>
      </c>
      <c r="C453" s="2" t="s">
        <v>527</v>
      </c>
      <c r="D453" s="398" t="s">
        <v>527</v>
      </c>
      <c r="E453" s="400">
        <v>0</v>
      </c>
      <c r="F453" s="211" t="s">
        <v>33</v>
      </c>
      <c r="G453" s="459" t="str">
        <f>VLOOKUP(F453,Factors!$B$3:$O$96,14,0)</f>
        <v>ID</v>
      </c>
      <c r="H453" s="514" t="str">
        <f t="shared" si="73"/>
        <v>364ID</v>
      </c>
      <c r="I453" s="432">
        <v>363</v>
      </c>
      <c r="J453" s="452">
        <f>VLOOKUP(I453,Scenarios!$AU$11:$AZ$132,6,0)</f>
        <v>5.9237039482598486E-6</v>
      </c>
      <c r="K453" s="453">
        <f>SUMIF(EPIS!$CF$6:$CF$96,'JAM Inputs'!H453,EPIS!$CI$6:$CI$96)</f>
        <v>20401837.266538143</v>
      </c>
      <c r="L453" s="453">
        <f t="shared" si="74"/>
        <v>120.85444396754691</v>
      </c>
      <c r="M453" s="474">
        <f>VLOOKUP(G453,Factors!$B$3:$K$96,7,0)</f>
        <v>0</v>
      </c>
      <c r="N453" s="637">
        <v>0</v>
      </c>
      <c r="O453" s="641">
        <v>116.41034422251079</v>
      </c>
      <c r="P453" s="639">
        <f t="shared" si="72"/>
        <v>120.85444396754691</v>
      </c>
      <c r="Q453" s="640">
        <f t="shared" si="69"/>
        <v>4.4440997450361266</v>
      </c>
      <c r="S453" s="653">
        <f t="shared" si="77"/>
        <v>0</v>
      </c>
      <c r="T453" s="639">
        <f t="shared" si="78"/>
        <v>0</v>
      </c>
      <c r="U453" s="639">
        <f t="shared" si="79"/>
        <v>0</v>
      </c>
      <c r="V453" s="654">
        <f t="shared" si="80"/>
        <v>0</v>
      </c>
      <c r="W453" s="70"/>
      <c r="X453" s="70"/>
      <c r="Y453" s="850">
        <f t="shared" si="75"/>
        <v>0</v>
      </c>
      <c r="Z453" s="607">
        <f t="shared" si="76"/>
        <v>0</v>
      </c>
    </row>
    <row r="454" spans="1:26" ht="15">
      <c r="A454" s="14" t="str">
        <f t="shared" si="81"/>
        <v/>
      </c>
      <c r="C454" s="2" t="s">
        <v>528</v>
      </c>
      <c r="D454" s="398" t="s">
        <v>528</v>
      </c>
      <c r="E454" s="400">
        <v>0</v>
      </c>
      <c r="F454" s="211" t="s">
        <v>25</v>
      </c>
      <c r="G454" s="459" t="str">
        <f>VLOOKUP(F454,Factors!$B$3:$O$96,14,0)</f>
        <v>OR</v>
      </c>
      <c r="H454" s="514" t="str">
        <f t="shared" si="73"/>
        <v>364OR</v>
      </c>
      <c r="I454" s="432">
        <v>363</v>
      </c>
      <c r="J454" s="452">
        <f>VLOOKUP(I454,Scenarios!$AU$11:$AZ$132,6,0)</f>
        <v>5.9237039482598486E-6</v>
      </c>
      <c r="K454" s="453">
        <f>SUMIF(EPIS!$CF$6:$CF$96,'JAM Inputs'!H454,EPIS!$CI$6:$CI$96)</f>
        <v>79580743.304765224</v>
      </c>
      <c r="L454" s="453">
        <f t="shared" si="74"/>
        <v>471.41276331989127</v>
      </c>
      <c r="M454" s="474">
        <f>VLOOKUP(G454,Factors!$B$3:$K$96,7,0)</f>
        <v>0</v>
      </c>
      <c r="N454" s="637">
        <v>0</v>
      </c>
      <c r="O454" s="641">
        <v>487.83435781559513</v>
      </c>
      <c r="P454" s="639">
        <f t="shared" si="72"/>
        <v>471.41276331989127</v>
      </c>
      <c r="Q454" s="640">
        <f t="shared" si="69"/>
        <v>-16.421594495703857</v>
      </c>
      <c r="S454" s="653">
        <f t="shared" si="77"/>
        <v>0</v>
      </c>
      <c r="T454" s="639">
        <f t="shared" si="78"/>
        <v>0</v>
      </c>
      <c r="U454" s="639">
        <f t="shared" si="79"/>
        <v>0</v>
      </c>
      <c r="V454" s="654">
        <f t="shared" si="80"/>
        <v>0</v>
      </c>
      <c r="W454" s="70"/>
      <c r="X454" s="70"/>
      <c r="Y454" s="850">
        <f t="shared" si="75"/>
        <v>0</v>
      </c>
      <c r="Z454" s="607">
        <f t="shared" si="76"/>
        <v>0</v>
      </c>
    </row>
    <row r="455" spans="1:26" ht="15">
      <c r="A455" s="14" t="str">
        <f t="shared" si="81"/>
        <v/>
      </c>
      <c r="C455" s="2" t="s">
        <v>529</v>
      </c>
      <c r="D455" s="398" t="s">
        <v>529</v>
      </c>
      <c r="E455" s="400">
        <v>32369.384999999998</v>
      </c>
      <c r="F455" s="211" t="s">
        <v>31</v>
      </c>
      <c r="G455" s="459" t="str">
        <f>VLOOKUP(F455,Factors!$B$3:$O$96,14,0)</f>
        <v>UT</v>
      </c>
      <c r="H455" s="514" t="str">
        <f t="shared" si="73"/>
        <v>364UT</v>
      </c>
      <c r="I455" s="432">
        <v>363</v>
      </c>
      <c r="J455" s="452">
        <f>VLOOKUP(I455,Scenarios!$AU$11:$AZ$132,6,0)</f>
        <v>5.9237039482598486E-6</v>
      </c>
      <c r="K455" s="453">
        <f>SUMIF(EPIS!$CF$6:$CF$96,'JAM Inputs'!H455,EPIS!$CI$6:$CI$96)</f>
        <v>142383384.76788712</v>
      </c>
      <c r="L455" s="453">
        <f t="shared" si="74"/>
        <v>843.43701851613412</v>
      </c>
      <c r="M455" s="474">
        <f>VLOOKUP(G455,Factors!$B$3:$K$96,7,0)</f>
        <v>1</v>
      </c>
      <c r="N455" s="637">
        <v>32369.384999999998</v>
      </c>
      <c r="O455" s="641">
        <v>778.94022441137622</v>
      </c>
      <c r="P455" s="639">
        <f t="shared" si="72"/>
        <v>843.43701851613412</v>
      </c>
      <c r="Q455" s="640">
        <f t="shared" si="69"/>
        <v>64.496794104757896</v>
      </c>
      <c r="S455" s="653">
        <f t="shared" si="77"/>
        <v>32369.384999999998</v>
      </c>
      <c r="T455" s="639">
        <f t="shared" si="78"/>
        <v>778.94022441137622</v>
      </c>
      <c r="U455" s="639">
        <f t="shared" si="79"/>
        <v>843.43701851613412</v>
      </c>
      <c r="V455" s="654">
        <f t="shared" si="80"/>
        <v>64.496794104757896</v>
      </c>
      <c r="W455" s="70"/>
      <c r="X455" s="70"/>
      <c r="Y455" s="850">
        <f t="shared" si="75"/>
        <v>32369.384999999998</v>
      </c>
      <c r="Z455" s="607">
        <f t="shared" si="76"/>
        <v>33212.822018516134</v>
      </c>
    </row>
    <row r="456" spans="1:26" ht="15">
      <c r="A456" s="14" t="str">
        <f t="shared" si="81"/>
        <v/>
      </c>
      <c r="C456" s="2" t="s">
        <v>530</v>
      </c>
      <c r="D456" s="398" t="s">
        <v>530</v>
      </c>
      <c r="E456" s="400">
        <v>0</v>
      </c>
      <c r="F456" s="211" t="s">
        <v>27</v>
      </c>
      <c r="G456" s="459" t="str">
        <f>VLOOKUP(F456,Factors!$B$3:$O$96,14,0)</f>
        <v>WA</v>
      </c>
      <c r="H456" s="514" t="str">
        <f t="shared" si="73"/>
        <v>364WA</v>
      </c>
      <c r="I456" s="432">
        <v>363</v>
      </c>
      <c r="J456" s="452">
        <f>VLOOKUP(I456,Scenarios!$AU$11:$AZ$132,6,0)</f>
        <v>5.9237039482598486E-6</v>
      </c>
      <c r="K456" s="453">
        <f>SUMIF(EPIS!$CF$6:$CF$96,'JAM Inputs'!H456,EPIS!$CI$6:$CI$96)</f>
        <v>13412009.081106603</v>
      </c>
      <c r="L456" s="453">
        <f t="shared" si="74"/>
        <v>79.448771147848134</v>
      </c>
      <c r="M456" s="474">
        <f>VLOOKUP(G456,Factors!$B$3:$K$96,7,0)</f>
        <v>0</v>
      </c>
      <c r="N456" s="637">
        <v>0</v>
      </c>
      <c r="O456" s="641">
        <v>79.140424990101991</v>
      </c>
      <c r="P456" s="639">
        <f t="shared" si="72"/>
        <v>79.448771147848134</v>
      </c>
      <c r="Q456" s="640">
        <f t="shared" si="69"/>
        <v>0.30834615774614349</v>
      </c>
      <c r="S456" s="653">
        <f t="shared" si="77"/>
        <v>0</v>
      </c>
      <c r="T456" s="639">
        <f t="shared" si="78"/>
        <v>0</v>
      </c>
      <c r="U456" s="639">
        <f t="shared" si="79"/>
        <v>0</v>
      </c>
      <c r="V456" s="654">
        <f t="shared" si="80"/>
        <v>0</v>
      </c>
      <c r="W456" s="70"/>
      <c r="X456" s="70"/>
      <c r="Y456" s="850">
        <f t="shared" si="75"/>
        <v>0</v>
      </c>
      <c r="Z456" s="607">
        <f t="shared" si="76"/>
        <v>0</v>
      </c>
    </row>
    <row r="457" spans="1:26" ht="15">
      <c r="A457" s="14" t="str">
        <f t="shared" si="81"/>
        <v/>
      </c>
      <c r="C457" s="2" t="s">
        <v>531</v>
      </c>
      <c r="D457" s="398" t="s">
        <v>531</v>
      </c>
      <c r="E457" s="400">
        <v>0</v>
      </c>
      <c r="F457" s="211" t="s">
        <v>29</v>
      </c>
      <c r="G457" s="459" t="str">
        <f>VLOOKUP(F457,Factors!$B$3:$O$96,14,0)</f>
        <v>WYP</v>
      </c>
      <c r="H457" s="514" t="str">
        <f t="shared" si="73"/>
        <v>364WYP</v>
      </c>
      <c r="I457" s="432">
        <v>363</v>
      </c>
      <c r="J457" s="452">
        <f>VLOOKUP(I457,Scenarios!$AU$11:$AZ$132,6,0)</f>
        <v>5.9237039482598486E-6</v>
      </c>
      <c r="K457" s="453">
        <f>SUMIF(EPIS!$CF$6:$CF$96,'JAM Inputs'!H457,EPIS!$CI$6:$CI$96)</f>
        <v>48494931.142782941</v>
      </c>
      <c r="L457" s="453">
        <f t="shared" si="74"/>
        <v>287.26961508109281</v>
      </c>
      <c r="M457" s="474">
        <f>VLOOKUP(G457,Factors!$B$3:$K$96,7,0)</f>
        <v>0</v>
      </c>
      <c r="N457" s="637">
        <v>0</v>
      </c>
      <c r="O457" s="641">
        <v>285.40266934739861</v>
      </c>
      <c r="P457" s="639">
        <f t="shared" si="72"/>
        <v>287.26961508109281</v>
      </c>
      <c r="Q457" s="640">
        <f t="shared" si="69"/>
        <v>1.8669457336941946</v>
      </c>
      <c r="S457" s="653">
        <f t="shared" si="77"/>
        <v>0</v>
      </c>
      <c r="T457" s="639">
        <f t="shared" si="78"/>
        <v>0</v>
      </c>
      <c r="U457" s="639">
        <f t="shared" si="79"/>
        <v>0</v>
      </c>
      <c r="V457" s="654">
        <f t="shared" si="80"/>
        <v>0</v>
      </c>
      <c r="W457" s="70"/>
      <c r="X457" s="70"/>
      <c r="Y457" s="850">
        <f t="shared" si="75"/>
        <v>0</v>
      </c>
      <c r="Z457" s="607">
        <f t="shared" si="76"/>
        <v>0</v>
      </c>
    </row>
    <row r="458" spans="1:26" ht="15">
      <c r="A458" s="14" t="str">
        <f t="shared" si="81"/>
        <v/>
      </c>
      <c r="C458" s="2" t="s">
        <v>532</v>
      </c>
      <c r="D458" s="398" t="s">
        <v>532</v>
      </c>
      <c r="E458" s="400">
        <v>51327015.390000001</v>
      </c>
      <c r="F458" s="211" t="s">
        <v>22</v>
      </c>
      <c r="G458" s="459" t="str">
        <f>VLOOKUP(F458,Factors!$B$3:$O$96,14,0)</f>
        <v>CA</v>
      </c>
      <c r="H458" s="514" t="str">
        <f t="shared" si="73"/>
        <v>364CA</v>
      </c>
      <c r="I458" s="432">
        <v>364</v>
      </c>
      <c r="J458" s="452">
        <f>VLOOKUP(I458,Scenarios!$AU$11:$AZ$132,6,0)</f>
        <v>0.17126179072628517</v>
      </c>
      <c r="K458" s="453">
        <f>SUMIF(EPIS!$CF$6:$CF$96,'JAM Inputs'!H458,EPIS!$CI$6:$CI$96)</f>
        <v>12843748.498065829</v>
      </c>
      <c r="L458" s="453">
        <f t="shared" si="74"/>
        <v>2199643.3674167893</v>
      </c>
      <c r="M458" s="474">
        <f>VLOOKUP(G458,Factors!$B$3:$K$96,7,0)</f>
        <v>0</v>
      </c>
      <c r="N458" s="637">
        <v>51327015.390000001</v>
      </c>
      <c r="O458" s="641">
        <v>2486267.8364472338</v>
      </c>
      <c r="P458" s="639">
        <f t="shared" si="72"/>
        <v>2199643.3674167893</v>
      </c>
      <c r="Q458" s="640">
        <f t="shared" si="69"/>
        <v>-286624.46903044451</v>
      </c>
      <c r="S458" s="653">
        <f t="shared" si="77"/>
        <v>0</v>
      </c>
      <c r="T458" s="639">
        <f t="shared" si="78"/>
        <v>0</v>
      </c>
      <c r="U458" s="639">
        <f t="shared" si="79"/>
        <v>0</v>
      </c>
      <c r="V458" s="654">
        <f t="shared" si="80"/>
        <v>0</v>
      </c>
      <c r="W458" s="70"/>
      <c r="X458" s="70"/>
      <c r="Y458" s="850">
        <f t="shared" si="75"/>
        <v>0</v>
      </c>
      <c r="Z458" s="607">
        <f t="shared" si="76"/>
        <v>0</v>
      </c>
    </row>
    <row r="459" spans="1:26" ht="15">
      <c r="A459" s="14" t="str">
        <f t="shared" si="81"/>
        <v/>
      </c>
      <c r="C459" s="2" t="s">
        <v>533</v>
      </c>
      <c r="D459" s="398" t="s">
        <v>533</v>
      </c>
      <c r="E459" s="400">
        <v>64208298.759999901</v>
      </c>
      <c r="F459" s="211" t="s">
        <v>33</v>
      </c>
      <c r="G459" s="459" t="str">
        <f>VLOOKUP(F459,Factors!$B$3:$O$96,14,0)</f>
        <v>ID</v>
      </c>
      <c r="H459" s="514" t="str">
        <f t="shared" si="73"/>
        <v>364ID</v>
      </c>
      <c r="I459" s="432">
        <v>364</v>
      </c>
      <c r="J459" s="452">
        <f>VLOOKUP(I459,Scenarios!$AU$11:$AZ$132,6,0)</f>
        <v>0.17126179072628517</v>
      </c>
      <c r="K459" s="453">
        <f>SUMIF(EPIS!$CF$6:$CF$96,'JAM Inputs'!H459,EPIS!$CI$6:$CI$96)</f>
        <v>20401837.266538143</v>
      </c>
      <c r="L459" s="453">
        <f t="shared" si="74"/>
        <v>3494055.1843735813</v>
      </c>
      <c r="M459" s="474">
        <f>VLOOKUP(G459,Factors!$B$3:$K$96,7,0)</f>
        <v>0</v>
      </c>
      <c r="N459" s="637">
        <v>64208298.759999901</v>
      </c>
      <c r="O459" s="641">
        <v>3365570.6268823687</v>
      </c>
      <c r="P459" s="639">
        <f t="shared" si="72"/>
        <v>3494055.1843735813</v>
      </c>
      <c r="Q459" s="640">
        <f t="shared" si="69"/>
        <v>128484.55749121262</v>
      </c>
      <c r="S459" s="653">
        <f t="shared" si="77"/>
        <v>0</v>
      </c>
      <c r="T459" s="639">
        <f t="shared" si="78"/>
        <v>0</v>
      </c>
      <c r="U459" s="639">
        <f t="shared" si="79"/>
        <v>0</v>
      </c>
      <c r="V459" s="654">
        <f t="shared" si="80"/>
        <v>0</v>
      </c>
      <c r="W459" s="70"/>
      <c r="X459" s="70"/>
      <c r="Y459" s="850">
        <f t="shared" si="75"/>
        <v>0</v>
      </c>
      <c r="Z459" s="607">
        <f t="shared" si="76"/>
        <v>0</v>
      </c>
    </row>
    <row r="460" spans="1:26" ht="15">
      <c r="A460" s="14" t="str">
        <f t="shared" si="81"/>
        <v/>
      </c>
      <c r="C460" s="2" t="s">
        <v>534</v>
      </c>
      <c r="D460" s="398" t="s">
        <v>534</v>
      </c>
      <c r="E460" s="400">
        <v>318383580.44999897</v>
      </c>
      <c r="F460" s="211" t="s">
        <v>25</v>
      </c>
      <c r="G460" s="459" t="str">
        <f>VLOOKUP(F460,Factors!$B$3:$O$96,14,0)</f>
        <v>OR</v>
      </c>
      <c r="H460" s="514" t="str">
        <f t="shared" si="73"/>
        <v>364OR</v>
      </c>
      <c r="I460" s="432">
        <v>364</v>
      </c>
      <c r="J460" s="452">
        <f>VLOOKUP(I460,Scenarios!$AU$11:$AZ$132,6,0)</f>
        <v>0.17126179072628517</v>
      </c>
      <c r="K460" s="453">
        <f>SUMIF(EPIS!$CF$6:$CF$96,'JAM Inputs'!H460,EPIS!$CI$6:$CI$96)</f>
        <v>79580743.304765224</v>
      </c>
      <c r="L460" s="453">
        <f t="shared" si="74"/>
        <v>13629140.605702922</v>
      </c>
      <c r="M460" s="474">
        <f>VLOOKUP(G460,Factors!$B$3:$K$96,7,0)</f>
        <v>0</v>
      </c>
      <c r="N460" s="637">
        <v>318383580.44999897</v>
      </c>
      <c r="O460" s="641">
        <v>14103909.720513482</v>
      </c>
      <c r="P460" s="639">
        <f t="shared" si="72"/>
        <v>13629140.605702922</v>
      </c>
      <c r="Q460" s="640">
        <f t="shared" si="69"/>
        <v>-474769.1148105599</v>
      </c>
      <c r="S460" s="653">
        <f t="shared" si="77"/>
        <v>0</v>
      </c>
      <c r="T460" s="639">
        <f t="shared" si="78"/>
        <v>0</v>
      </c>
      <c r="U460" s="639">
        <f t="shared" si="79"/>
        <v>0</v>
      </c>
      <c r="V460" s="654">
        <f t="shared" si="80"/>
        <v>0</v>
      </c>
      <c r="W460" s="70"/>
      <c r="X460" s="70"/>
      <c r="Y460" s="850">
        <f t="shared" si="75"/>
        <v>0</v>
      </c>
      <c r="Z460" s="607">
        <f t="shared" si="76"/>
        <v>0</v>
      </c>
    </row>
    <row r="461" spans="1:26" ht="15">
      <c r="A461" s="14" t="str">
        <f t="shared" si="81"/>
        <v/>
      </c>
      <c r="C461" s="2" t="s">
        <v>535</v>
      </c>
      <c r="D461" s="398" t="s">
        <v>535</v>
      </c>
      <c r="E461" s="400">
        <v>301342862.65499902</v>
      </c>
      <c r="F461" s="211" t="s">
        <v>31</v>
      </c>
      <c r="G461" s="459" t="str">
        <f>VLOOKUP(F461,Factors!$B$3:$O$96,14,0)</f>
        <v>UT</v>
      </c>
      <c r="H461" s="514" t="str">
        <f t="shared" si="73"/>
        <v>364UT</v>
      </c>
      <c r="I461" s="432">
        <v>364</v>
      </c>
      <c r="J461" s="452">
        <f>VLOOKUP(I461,Scenarios!$AU$11:$AZ$132,6,0)</f>
        <v>0.17126179072628517</v>
      </c>
      <c r="K461" s="453">
        <f>SUMIF(EPIS!$CF$6:$CF$96,'JAM Inputs'!H461,EPIS!$CI$6:$CI$96)</f>
        <v>142383384.76788712</v>
      </c>
      <c r="L461" s="453">
        <f t="shared" si="74"/>
        <v>24384833.445018023</v>
      </c>
      <c r="M461" s="474">
        <f>VLOOKUP(G461,Factors!$B$3:$K$96,7,0)</f>
        <v>1</v>
      </c>
      <c r="N461" s="637">
        <v>301342862.65499902</v>
      </c>
      <c r="O461" s="641">
        <v>22534217.941253331</v>
      </c>
      <c r="P461" s="639">
        <f t="shared" si="72"/>
        <v>24384833.445018023</v>
      </c>
      <c r="Q461" s="640">
        <f t="shared" si="69"/>
        <v>1850615.5037646927</v>
      </c>
      <c r="S461" s="653">
        <f t="shared" si="77"/>
        <v>301342862.65499902</v>
      </c>
      <c r="T461" s="639">
        <f t="shared" si="78"/>
        <v>22534217.941253331</v>
      </c>
      <c r="U461" s="639">
        <f t="shared" si="79"/>
        <v>24384833.445018023</v>
      </c>
      <c r="V461" s="654">
        <f t="shared" si="80"/>
        <v>1850615.5037646927</v>
      </c>
      <c r="W461" s="70"/>
      <c r="X461" s="70"/>
      <c r="Y461" s="850">
        <f t="shared" si="75"/>
        <v>301342862.65499902</v>
      </c>
      <c r="Z461" s="607">
        <f t="shared" si="76"/>
        <v>325727696.10001707</v>
      </c>
    </row>
    <row r="462" spans="1:26" ht="15">
      <c r="A462" s="14" t="str">
        <f t="shared" si="81"/>
        <v/>
      </c>
      <c r="C462" s="2" t="s">
        <v>536</v>
      </c>
      <c r="D462" s="398" t="s">
        <v>536</v>
      </c>
      <c r="E462" s="400">
        <v>89129259.9799999</v>
      </c>
      <c r="F462" s="211" t="s">
        <v>27</v>
      </c>
      <c r="G462" s="459" t="str">
        <f>VLOOKUP(F462,Factors!$B$3:$O$96,14,0)</f>
        <v>WA</v>
      </c>
      <c r="H462" s="514" t="str">
        <f t="shared" si="73"/>
        <v>364WA</v>
      </c>
      <c r="I462" s="432">
        <v>364</v>
      </c>
      <c r="J462" s="452">
        <f>VLOOKUP(I462,Scenarios!$AU$11:$AZ$132,6,0)</f>
        <v>0.17126179072628517</v>
      </c>
      <c r="K462" s="453">
        <f>SUMIF(EPIS!$CF$6:$CF$96,'JAM Inputs'!H462,EPIS!$CI$6:$CI$96)</f>
        <v>13412009.081106603</v>
      </c>
      <c r="L462" s="453">
        <f t="shared" si="74"/>
        <v>2296964.6924675154</v>
      </c>
      <c r="M462" s="474">
        <f>VLOOKUP(G462,Factors!$B$3:$K$96,7,0)</f>
        <v>0</v>
      </c>
      <c r="N462" s="637">
        <v>89129259.9799999</v>
      </c>
      <c r="O462" s="641">
        <v>2288050.0141513096</v>
      </c>
      <c r="P462" s="639">
        <f t="shared" si="72"/>
        <v>2296964.6924675154</v>
      </c>
      <c r="Q462" s="640">
        <f t="shared" si="69"/>
        <v>8914.67831620574</v>
      </c>
      <c r="S462" s="653">
        <f t="shared" si="77"/>
        <v>0</v>
      </c>
      <c r="T462" s="639">
        <f t="shared" si="78"/>
        <v>0</v>
      </c>
      <c r="U462" s="639">
        <f t="shared" si="79"/>
        <v>0</v>
      </c>
      <c r="V462" s="654">
        <f t="shared" si="80"/>
        <v>0</v>
      </c>
      <c r="W462" s="70"/>
      <c r="X462" s="70"/>
      <c r="Y462" s="850">
        <f t="shared" si="75"/>
        <v>0</v>
      </c>
      <c r="Z462" s="607">
        <f t="shared" si="76"/>
        <v>0</v>
      </c>
    </row>
    <row r="463" spans="1:26" ht="15">
      <c r="A463" s="14" t="str">
        <f t="shared" si="81"/>
        <v/>
      </c>
      <c r="C463" s="2" t="s">
        <v>537</v>
      </c>
      <c r="D463" s="398" t="s">
        <v>537</v>
      </c>
      <c r="E463" s="400">
        <v>92721579.299999997</v>
      </c>
      <c r="F463" s="211" t="s">
        <v>29</v>
      </c>
      <c r="G463" s="459" t="str">
        <f>VLOOKUP(F463,Factors!$B$3:$O$96,14,0)</f>
        <v>WYP</v>
      </c>
      <c r="H463" s="514" t="str">
        <f t="shared" ref="H463:H494" si="82">364&amp;G463</f>
        <v>364WYP</v>
      </c>
      <c r="I463" s="432">
        <v>364</v>
      </c>
      <c r="J463" s="452">
        <f>VLOOKUP(I463,Scenarios!$AU$11:$AZ$132,6,0)</f>
        <v>0.17126179072628517</v>
      </c>
      <c r="K463" s="453">
        <f>SUMIF(EPIS!$CF$6:$CF$96,'JAM Inputs'!H463,EPIS!$CI$6:$CI$96)</f>
        <v>48494931.142782941</v>
      </c>
      <c r="L463" s="453">
        <f t="shared" si="74"/>
        <v>8305328.7486609016</v>
      </c>
      <c r="M463" s="474">
        <f>VLOOKUP(G463,Factors!$B$3:$K$96,7,0)</f>
        <v>0</v>
      </c>
      <c r="N463" s="637">
        <v>92721579.299999997</v>
      </c>
      <c r="O463" s="641">
        <v>8251352.98074036</v>
      </c>
      <c r="P463" s="639">
        <f t="shared" si="72"/>
        <v>8305328.7486609016</v>
      </c>
      <c r="Q463" s="640">
        <f t="shared" si="69"/>
        <v>53975.767920541577</v>
      </c>
      <c r="S463" s="653">
        <f t="shared" si="77"/>
        <v>0</v>
      </c>
      <c r="T463" s="639">
        <f t="shared" si="78"/>
        <v>0</v>
      </c>
      <c r="U463" s="639">
        <f t="shared" si="79"/>
        <v>0</v>
      </c>
      <c r="V463" s="654">
        <f t="shared" si="80"/>
        <v>0</v>
      </c>
      <c r="W463" s="70"/>
      <c r="X463" s="70"/>
      <c r="Y463" s="850">
        <f t="shared" si="75"/>
        <v>0</v>
      </c>
      <c r="Z463" s="607">
        <f t="shared" si="76"/>
        <v>0</v>
      </c>
    </row>
    <row r="464" spans="1:26" ht="15">
      <c r="A464" s="14" t="str">
        <f t="shared" si="81"/>
        <v/>
      </c>
      <c r="C464" s="2" t="s">
        <v>538</v>
      </c>
      <c r="D464" s="398" t="s">
        <v>538</v>
      </c>
      <c r="E464" s="400">
        <v>18727359.044999901</v>
      </c>
      <c r="F464" s="211" t="s">
        <v>35</v>
      </c>
      <c r="G464" s="459" t="str">
        <f>VLOOKUP(F464,Factors!$B$3:$O$96,14,0)</f>
        <v>WYU</v>
      </c>
      <c r="H464" s="514" t="str">
        <f t="shared" si="82"/>
        <v>364WYU</v>
      </c>
      <c r="I464" s="432">
        <v>364</v>
      </c>
      <c r="J464" s="452">
        <f>VLOOKUP(I464,Scenarios!$AU$11:$AZ$132,6,0)</f>
        <v>0.17126179072628517</v>
      </c>
      <c r="K464" s="453">
        <f>SUMIF(EPIS!$CF$6:$CF$96,'JAM Inputs'!H464,EPIS!$CI$6:$CI$96)</f>
        <v>0</v>
      </c>
      <c r="L464" s="453">
        <f t="shared" si="74"/>
        <v>0</v>
      </c>
      <c r="M464" s="474">
        <f>VLOOKUP(G464,Factors!$B$3:$K$96,7,0)</f>
        <v>0</v>
      </c>
      <c r="N464" s="637">
        <v>18727359.044999901</v>
      </c>
      <c r="O464" s="641"/>
      <c r="P464" s="639">
        <f t="shared" si="72"/>
        <v>0</v>
      </c>
      <c r="Q464" s="640">
        <f t="shared" si="69"/>
        <v>0</v>
      </c>
      <c r="S464" s="653">
        <f t="shared" si="77"/>
        <v>0</v>
      </c>
      <c r="T464" s="639">
        <f t="shared" si="78"/>
        <v>0</v>
      </c>
      <c r="U464" s="639">
        <f t="shared" si="79"/>
        <v>0</v>
      </c>
      <c r="V464" s="654">
        <f t="shared" si="80"/>
        <v>0</v>
      </c>
      <c r="W464" s="70"/>
      <c r="X464" s="70"/>
      <c r="Y464" s="850">
        <f t="shared" si="75"/>
        <v>0</v>
      </c>
      <c r="Z464" s="607">
        <f t="shared" si="76"/>
        <v>0</v>
      </c>
    </row>
    <row r="465" spans="1:26" ht="15">
      <c r="A465" s="14" t="str">
        <f t="shared" si="81"/>
        <v/>
      </c>
      <c r="C465" s="2" t="s">
        <v>539</v>
      </c>
      <c r="D465" s="398" t="s">
        <v>539</v>
      </c>
      <c r="E465" s="400">
        <v>32221020.655000001</v>
      </c>
      <c r="F465" s="211" t="s">
        <v>22</v>
      </c>
      <c r="G465" s="459" t="str">
        <f>VLOOKUP(F465,Factors!$B$3:$O$96,14,0)</f>
        <v>CA</v>
      </c>
      <c r="H465" s="514" t="str">
        <f t="shared" si="82"/>
        <v>364CA</v>
      </c>
      <c r="I465" s="432">
        <v>365</v>
      </c>
      <c r="J465" s="452">
        <f>VLOOKUP(I465,Scenarios!$AU$11:$AZ$132,6,0)</f>
        <v>0.11829233483397059</v>
      </c>
      <c r="K465" s="453">
        <f>SUMIF(EPIS!$CF$6:$CF$96,'JAM Inputs'!H465,EPIS!$CI$6:$CI$96)</f>
        <v>12843748.498065829</v>
      </c>
      <c r="L465" s="453">
        <f t="shared" si="74"/>
        <v>1519316.9978565099</v>
      </c>
      <c r="M465" s="474">
        <f>VLOOKUP(G465,Factors!$B$3:$K$96,7,0)</f>
        <v>0</v>
      </c>
      <c r="N465" s="637">
        <v>32221020.655000001</v>
      </c>
      <c r="O465" s="641">
        <v>1717291.5578466416</v>
      </c>
      <c r="P465" s="639">
        <f t="shared" si="72"/>
        <v>1519316.9978565099</v>
      </c>
      <c r="Q465" s="640">
        <f t="shared" si="69"/>
        <v>-197974.55999013176</v>
      </c>
      <c r="S465" s="653">
        <f t="shared" si="77"/>
        <v>0</v>
      </c>
      <c r="T465" s="639">
        <f t="shared" si="78"/>
        <v>0</v>
      </c>
      <c r="U465" s="639">
        <f t="shared" si="79"/>
        <v>0</v>
      </c>
      <c r="V465" s="654">
        <f t="shared" si="80"/>
        <v>0</v>
      </c>
      <c r="W465" s="70"/>
      <c r="X465" s="70"/>
      <c r="Y465" s="850">
        <f t="shared" si="75"/>
        <v>0</v>
      </c>
      <c r="Z465" s="607">
        <f t="shared" si="76"/>
        <v>0</v>
      </c>
    </row>
    <row r="466" spans="1:26" ht="15">
      <c r="A466" s="14" t="str">
        <f t="shared" si="81"/>
        <v/>
      </c>
      <c r="C466" s="2" t="s">
        <v>540</v>
      </c>
      <c r="D466" s="398" t="s">
        <v>540</v>
      </c>
      <c r="E466" s="400">
        <v>34309079.1599999</v>
      </c>
      <c r="F466" s="211" t="s">
        <v>33</v>
      </c>
      <c r="G466" s="459" t="str">
        <f>VLOOKUP(F466,Factors!$B$3:$O$96,14,0)</f>
        <v>ID</v>
      </c>
      <c r="H466" s="514" t="str">
        <f t="shared" si="82"/>
        <v>364ID</v>
      </c>
      <c r="I466" s="432">
        <v>365</v>
      </c>
      <c r="J466" s="452">
        <f>VLOOKUP(I466,Scenarios!$AU$11:$AZ$132,6,0)</f>
        <v>0.11829233483397059</v>
      </c>
      <c r="K466" s="453">
        <f>SUMIF(EPIS!$CF$6:$CF$96,'JAM Inputs'!H466,EPIS!$CI$6:$CI$96)</f>
        <v>20401837.266538143</v>
      </c>
      <c r="L466" s="453">
        <f t="shared" si="74"/>
        <v>2413380.9651615093</v>
      </c>
      <c r="M466" s="474">
        <f>VLOOKUP(G466,Factors!$B$3:$K$96,7,0)</f>
        <v>0</v>
      </c>
      <c r="N466" s="637">
        <v>34309079.1599999</v>
      </c>
      <c r="O466" s="641">
        <v>2324635.3189126267</v>
      </c>
      <c r="P466" s="639">
        <f t="shared" si="72"/>
        <v>2413380.9651615093</v>
      </c>
      <c r="Q466" s="640">
        <f t="shared" si="69"/>
        <v>88745.646248882636</v>
      </c>
      <c r="S466" s="653">
        <f t="shared" si="77"/>
        <v>0</v>
      </c>
      <c r="T466" s="639">
        <f t="shared" si="78"/>
        <v>0</v>
      </c>
      <c r="U466" s="639">
        <f t="shared" si="79"/>
        <v>0</v>
      </c>
      <c r="V466" s="654">
        <f t="shared" si="80"/>
        <v>0</v>
      </c>
      <c r="W466" s="70"/>
      <c r="X466" s="70"/>
      <c r="Y466" s="850">
        <f t="shared" si="75"/>
        <v>0</v>
      </c>
      <c r="Z466" s="607">
        <f t="shared" si="76"/>
        <v>0</v>
      </c>
    </row>
    <row r="467" spans="1:26" ht="15">
      <c r="A467" s="14" t="str">
        <f t="shared" si="81"/>
        <v/>
      </c>
      <c r="C467" s="2" t="s">
        <v>541</v>
      </c>
      <c r="D467" s="398" t="s">
        <v>541</v>
      </c>
      <c r="E467" s="400">
        <v>228925577.199999</v>
      </c>
      <c r="F467" s="211" t="s">
        <v>25</v>
      </c>
      <c r="G467" s="459" t="str">
        <f>VLOOKUP(F467,Factors!$B$3:$O$96,14,0)</f>
        <v>OR</v>
      </c>
      <c r="H467" s="514" t="str">
        <f t="shared" si="82"/>
        <v>364OR</v>
      </c>
      <c r="I467" s="432">
        <v>365</v>
      </c>
      <c r="J467" s="452">
        <f>VLOOKUP(I467,Scenarios!$AU$11:$AZ$132,6,0)</f>
        <v>0.11829233483397059</v>
      </c>
      <c r="K467" s="453">
        <f>SUMIF(EPIS!$CF$6:$CF$96,'JAM Inputs'!H467,EPIS!$CI$6:$CI$96)</f>
        <v>79580743.304765224</v>
      </c>
      <c r="L467" s="453">
        <f t="shared" si="74"/>
        <v>9413791.9333435502</v>
      </c>
      <c r="M467" s="474">
        <f>VLOOKUP(G467,Factors!$B$3:$K$96,7,0)</f>
        <v>0</v>
      </c>
      <c r="N467" s="637">
        <v>228925577.199999</v>
      </c>
      <c r="O467" s="641">
        <v>9741719.9951711744</v>
      </c>
      <c r="P467" s="639">
        <f t="shared" si="72"/>
        <v>9413791.9333435502</v>
      </c>
      <c r="Q467" s="640">
        <f t="shared" si="69"/>
        <v>-327928.06182762422</v>
      </c>
      <c r="S467" s="653">
        <f t="shared" si="77"/>
        <v>0</v>
      </c>
      <c r="T467" s="639">
        <f t="shared" si="78"/>
        <v>0</v>
      </c>
      <c r="U467" s="639">
        <f t="shared" si="79"/>
        <v>0</v>
      </c>
      <c r="V467" s="654">
        <f t="shared" si="80"/>
        <v>0</v>
      </c>
      <c r="W467" s="70"/>
      <c r="X467" s="70"/>
      <c r="Y467" s="850">
        <f t="shared" si="75"/>
        <v>0</v>
      </c>
      <c r="Z467" s="607">
        <f t="shared" si="76"/>
        <v>0</v>
      </c>
    </row>
    <row r="468" spans="1:26" ht="15">
      <c r="A468" s="14" t="str">
        <f t="shared" si="81"/>
        <v/>
      </c>
      <c r="C468" s="2" t="s">
        <v>542</v>
      </c>
      <c r="D468" s="398" t="s">
        <v>542</v>
      </c>
      <c r="E468" s="400">
        <v>202422236.16499999</v>
      </c>
      <c r="F468" s="211" t="s">
        <v>31</v>
      </c>
      <c r="G468" s="459" t="str">
        <f>VLOOKUP(F468,Factors!$B$3:$O$96,14,0)</f>
        <v>UT</v>
      </c>
      <c r="H468" s="514" t="str">
        <f t="shared" si="82"/>
        <v>364UT</v>
      </c>
      <c r="I468" s="432">
        <v>365</v>
      </c>
      <c r="J468" s="452">
        <f>VLOOKUP(I468,Scenarios!$AU$11:$AZ$132,6,0)</f>
        <v>0.11829233483397059</v>
      </c>
      <c r="K468" s="453">
        <f>SUMIF(EPIS!$CF$6:$CF$96,'JAM Inputs'!H468,EPIS!$CI$6:$CI$96)</f>
        <v>142383384.76788712</v>
      </c>
      <c r="L468" s="453">
        <f t="shared" si="74"/>
        <v>16842863.02575697</v>
      </c>
      <c r="M468" s="474">
        <f>VLOOKUP(G468,Factors!$B$3:$K$96,7,0)</f>
        <v>1</v>
      </c>
      <c r="N468" s="637">
        <v>202422236.16499999</v>
      </c>
      <c r="O468" s="641">
        <v>15564623.274251958</v>
      </c>
      <c r="P468" s="639">
        <f t="shared" si="72"/>
        <v>16842863.02575697</v>
      </c>
      <c r="Q468" s="640">
        <f t="shared" si="69"/>
        <v>1278239.7515050117</v>
      </c>
      <c r="S468" s="653">
        <f t="shared" si="77"/>
        <v>202422236.16499999</v>
      </c>
      <c r="T468" s="639">
        <f t="shared" si="78"/>
        <v>15564623.274251958</v>
      </c>
      <c r="U468" s="639">
        <f t="shared" si="79"/>
        <v>16842863.02575697</v>
      </c>
      <c r="V468" s="654">
        <f t="shared" si="80"/>
        <v>1278239.7515050117</v>
      </c>
      <c r="W468" s="70"/>
      <c r="X468" s="70"/>
      <c r="Y468" s="850">
        <f t="shared" si="75"/>
        <v>202422236.16499999</v>
      </c>
      <c r="Z468" s="607">
        <f t="shared" si="76"/>
        <v>219265099.19075698</v>
      </c>
    </row>
    <row r="469" spans="1:26" ht="15">
      <c r="A469" s="14" t="str">
        <f t="shared" si="81"/>
        <v/>
      </c>
      <c r="C469" s="2" t="s">
        <v>543</v>
      </c>
      <c r="D469" s="398" t="s">
        <v>543</v>
      </c>
      <c r="E469" s="400">
        <v>57034569.884999998</v>
      </c>
      <c r="F469" s="211" t="s">
        <v>27</v>
      </c>
      <c r="G469" s="459" t="str">
        <f>VLOOKUP(F469,Factors!$B$3:$O$96,14,0)</f>
        <v>WA</v>
      </c>
      <c r="H469" s="514" t="str">
        <f t="shared" si="82"/>
        <v>364WA</v>
      </c>
      <c r="I469" s="432">
        <v>365</v>
      </c>
      <c r="J469" s="452">
        <f>VLOOKUP(I469,Scenarios!$AU$11:$AZ$132,6,0)</f>
        <v>0.11829233483397059</v>
      </c>
      <c r="K469" s="453">
        <f>SUMIF(EPIS!$CF$6:$CF$96,'JAM Inputs'!H469,EPIS!$CI$6:$CI$96)</f>
        <v>13412009.081106603</v>
      </c>
      <c r="L469" s="453">
        <f t="shared" si="74"/>
        <v>1586537.8690185165</v>
      </c>
      <c r="M469" s="474">
        <f>VLOOKUP(G469,Factors!$B$3:$K$96,7,0)</f>
        <v>0</v>
      </c>
      <c r="N469" s="637">
        <v>57034569.884999998</v>
      </c>
      <c r="O469" s="641">
        <v>1580380.4061784653</v>
      </c>
      <c r="P469" s="639">
        <f t="shared" si="72"/>
        <v>1586537.8690185165</v>
      </c>
      <c r="Q469" s="640">
        <f t="shared" si="69"/>
        <v>6157.4628400511574</v>
      </c>
      <c r="S469" s="653">
        <f t="shared" si="77"/>
        <v>0</v>
      </c>
      <c r="T469" s="639">
        <f t="shared" si="78"/>
        <v>0</v>
      </c>
      <c r="U469" s="639">
        <f t="shared" si="79"/>
        <v>0</v>
      </c>
      <c r="V469" s="654">
        <f t="shared" si="80"/>
        <v>0</v>
      </c>
      <c r="W469" s="70"/>
      <c r="X469" s="70"/>
      <c r="Y469" s="850">
        <f t="shared" si="75"/>
        <v>0</v>
      </c>
      <c r="Z469" s="607">
        <f t="shared" si="76"/>
        <v>0</v>
      </c>
    </row>
    <row r="470" spans="1:26" ht="15">
      <c r="A470" s="14" t="str">
        <f t="shared" si="81"/>
        <v/>
      </c>
      <c r="C470" s="2" t="s">
        <v>544</v>
      </c>
      <c r="D470" s="398" t="s">
        <v>544</v>
      </c>
      <c r="E470" s="400">
        <v>80645449.484999999</v>
      </c>
      <c r="F470" s="211" t="s">
        <v>29</v>
      </c>
      <c r="G470" s="459" t="str">
        <f>VLOOKUP(F470,Factors!$B$3:$O$96,14,0)</f>
        <v>WYP</v>
      </c>
      <c r="H470" s="514" t="str">
        <f t="shared" si="82"/>
        <v>364WYP</v>
      </c>
      <c r="I470" s="432">
        <v>365</v>
      </c>
      <c r="J470" s="452">
        <f>VLOOKUP(I470,Scenarios!$AU$11:$AZ$132,6,0)</f>
        <v>0.11829233483397059</v>
      </c>
      <c r="K470" s="453">
        <f>SUMIF(EPIS!$CF$6:$CF$96,'JAM Inputs'!H470,EPIS!$CI$6:$CI$96)</f>
        <v>48494931.142782941</v>
      </c>
      <c r="L470" s="453">
        <f t="shared" si="74"/>
        <v>5736578.6324924277</v>
      </c>
      <c r="M470" s="474">
        <f>VLOOKUP(G470,Factors!$B$3:$K$96,7,0)</f>
        <v>0</v>
      </c>
      <c r="N470" s="637">
        <v>80645449.484999999</v>
      </c>
      <c r="O470" s="641">
        <v>5699296.997256102</v>
      </c>
      <c r="P470" s="639">
        <f t="shared" si="72"/>
        <v>5736578.6324924277</v>
      </c>
      <c r="Q470" s="640">
        <f t="shared" si="69"/>
        <v>37281.635236325674</v>
      </c>
      <c r="S470" s="653">
        <f t="shared" si="77"/>
        <v>0</v>
      </c>
      <c r="T470" s="639">
        <f t="shared" si="78"/>
        <v>0</v>
      </c>
      <c r="U470" s="639">
        <f t="shared" si="79"/>
        <v>0</v>
      </c>
      <c r="V470" s="654">
        <f t="shared" si="80"/>
        <v>0</v>
      </c>
      <c r="W470" s="70"/>
      <c r="X470" s="70"/>
      <c r="Y470" s="850">
        <f t="shared" si="75"/>
        <v>0</v>
      </c>
      <c r="Z470" s="607">
        <f t="shared" si="76"/>
        <v>0</v>
      </c>
    </row>
    <row r="471" spans="1:26" ht="15">
      <c r="A471" s="14" t="str">
        <f t="shared" si="81"/>
        <v/>
      </c>
      <c r="C471" s="2" t="s">
        <v>545</v>
      </c>
      <c r="D471" s="398" t="s">
        <v>545</v>
      </c>
      <c r="E471" s="400">
        <v>10836647.975</v>
      </c>
      <c r="F471" s="211" t="s">
        <v>35</v>
      </c>
      <c r="G471" s="459" t="str">
        <f>VLOOKUP(F471,Factors!$B$3:$O$96,14,0)</f>
        <v>WYU</v>
      </c>
      <c r="H471" s="514" t="str">
        <f t="shared" si="82"/>
        <v>364WYU</v>
      </c>
      <c r="I471" s="432">
        <v>365</v>
      </c>
      <c r="J471" s="452">
        <f>VLOOKUP(I471,Scenarios!$AU$11:$AZ$132,6,0)</f>
        <v>0.11829233483397059</v>
      </c>
      <c r="K471" s="453">
        <f>SUMIF(EPIS!$CF$6:$CF$96,'JAM Inputs'!H471,EPIS!$CI$6:$CI$96)</f>
        <v>0</v>
      </c>
      <c r="L471" s="453">
        <f t="shared" si="74"/>
        <v>0</v>
      </c>
      <c r="M471" s="474">
        <f>VLOOKUP(G471,Factors!$B$3:$K$96,7,0)</f>
        <v>0</v>
      </c>
      <c r="N471" s="637">
        <v>10836647.975</v>
      </c>
      <c r="O471" s="641"/>
      <c r="P471" s="639">
        <f t="shared" si="72"/>
        <v>0</v>
      </c>
      <c r="Q471" s="640">
        <f t="shared" si="69"/>
        <v>0</v>
      </c>
      <c r="S471" s="653">
        <f t="shared" si="77"/>
        <v>0</v>
      </c>
      <c r="T471" s="639">
        <f t="shared" si="78"/>
        <v>0</v>
      </c>
      <c r="U471" s="639">
        <f t="shared" si="79"/>
        <v>0</v>
      </c>
      <c r="V471" s="654">
        <f t="shared" si="80"/>
        <v>0</v>
      </c>
      <c r="W471" s="70"/>
      <c r="X471" s="70"/>
      <c r="Y471" s="850">
        <f t="shared" si="75"/>
        <v>0</v>
      </c>
      <c r="Z471" s="607">
        <f t="shared" si="76"/>
        <v>0</v>
      </c>
    </row>
    <row r="472" spans="1:26" ht="15">
      <c r="A472" s="14" t="str">
        <f t="shared" si="81"/>
        <v/>
      </c>
      <c r="C472" s="2" t="s">
        <v>546</v>
      </c>
      <c r="D472" s="398" t="s">
        <v>546</v>
      </c>
      <c r="E472" s="400">
        <v>15324949.545</v>
      </c>
      <c r="F472" s="211" t="s">
        <v>22</v>
      </c>
      <c r="G472" s="459" t="str">
        <f>VLOOKUP(F472,Factors!$B$3:$O$96,14,0)</f>
        <v>CA</v>
      </c>
      <c r="H472" s="514" t="str">
        <f t="shared" si="82"/>
        <v>364CA</v>
      </c>
      <c r="I472" s="432">
        <v>366</v>
      </c>
      <c r="J472" s="452">
        <f>VLOOKUP(I472,Scenarios!$AU$11:$AZ$132,6,0)</f>
        <v>5.4847473064102925E-2</v>
      </c>
      <c r="K472" s="453">
        <f>SUMIF(EPIS!$CF$6:$CF$96,'JAM Inputs'!H472,EPIS!$CI$6:$CI$96)</f>
        <v>12843748.498065829</v>
      </c>
      <c r="L472" s="453">
        <f t="shared" si="74"/>
        <v>704447.14978977793</v>
      </c>
      <c r="M472" s="474">
        <f>VLOOKUP(G472,Factors!$B$3:$K$96,7,0)</f>
        <v>0</v>
      </c>
      <c r="N472" s="637">
        <v>15324949.545</v>
      </c>
      <c r="O472" s="641">
        <v>796240.11644037894</v>
      </c>
      <c r="P472" s="639">
        <f t="shared" si="72"/>
        <v>704447.14978977793</v>
      </c>
      <c r="Q472" s="640">
        <f t="shared" si="69"/>
        <v>-91792.966650601011</v>
      </c>
      <c r="S472" s="653">
        <f t="shared" si="77"/>
        <v>0</v>
      </c>
      <c r="T472" s="639">
        <f t="shared" si="78"/>
        <v>0</v>
      </c>
      <c r="U472" s="639">
        <f t="shared" si="79"/>
        <v>0</v>
      </c>
      <c r="V472" s="654">
        <f t="shared" si="80"/>
        <v>0</v>
      </c>
      <c r="W472" s="70"/>
      <c r="X472" s="70"/>
      <c r="Y472" s="850">
        <f t="shared" si="75"/>
        <v>0</v>
      </c>
      <c r="Z472" s="607">
        <f t="shared" si="76"/>
        <v>0</v>
      </c>
    </row>
    <row r="473" spans="1:26" ht="15">
      <c r="A473" s="14" t="str">
        <f t="shared" si="81"/>
        <v/>
      </c>
      <c r="C473" s="2" t="s">
        <v>547</v>
      </c>
      <c r="D473" s="398" t="s">
        <v>547</v>
      </c>
      <c r="E473" s="400">
        <v>7588764.7549999999</v>
      </c>
      <c r="F473" s="211" t="s">
        <v>33</v>
      </c>
      <c r="G473" s="459" t="str">
        <f>VLOOKUP(F473,Factors!$B$3:$O$96,14,0)</f>
        <v>ID</v>
      </c>
      <c r="H473" s="514" t="str">
        <f t="shared" si="82"/>
        <v>364ID</v>
      </c>
      <c r="I473" s="432">
        <v>366</v>
      </c>
      <c r="J473" s="452">
        <f>VLOOKUP(I473,Scenarios!$AU$11:$AZ$132,6,0)</f>
        <v>5.4847473064102925E-2</v>
      </c>
      <c r="K473" s="453">
        <f>SUMIF(EPIS!$CF$6:$CF$96,'JAM Inputs'!H473,EPIS!$CI$6:$CI$96)</f>
        <v>20401837.266538143</v>
      </c>
      <c r="L473" s="453">
        <f t="shared" si="74"/>
        <v>1118989.2199346621</v>
      </c>
      <c r="M473" s="474">
        <f>VLOOKUP(G473,Factors!$B$3:$K$96,7,0)</f>
        <v>0</v>
      </c>
      <c r="N473" s="637">
        <v>7588764.7549999999</v>
      </c>
      <c r="O473" s="641">
        <v>1077841.3767627124</v>
      </c>
      <c r="P473" s="639">
        <f t="shared" si="72"/>
        <v>1118989.2199346621</v>
      </c>
      <c r="Q473" s="640">
        <f t="shared" si="69"/>
        <v>41147.843171949731</v>
      </c>
      <c r="S473" s="653">
        <f t="shared" si="77"/>
        <v>0</v>
      </c>
      <c r="T473" s="639">
        <f t="shared" si="78"/>
        <v>0</v>
      </c>
      <c r="U473" s="639">
        <f t="shared" si="79"/>
        <v>0</v>
      </c>
      <c r="V473" s="654">
        <f t="shared" si="80"/>
        <v>0</v>
      </c>
      <c r="W473" s="70"/>
      <c r="X473" s="70"/>
      <c r="Y473" s="850">
        <f t="shared" si="75"/>
        <v>0</v>
      </c>
      <c r="Z473" s="607">
        <f t="shared" si="76"/>
        <v>0</v>
      </c>
    </row>
    <row r="474" spans="1:26" ht="15">
      <c r="A474" s="14" t="str">
        <f t="shared" si="81"/>
        <v/>
      </c>
      <c r="C474" s="2" t="s">
        <v>548</v>
      </c>
      <c r="D474" s="398" t="s">
        <v>548</v>
      </c>
      <c r="E474" s="400">
        <v>82355041.569999903</v>
      </c>
      <c r="F474" s="211" t="s">
        <v>25</v>
      </c>
      <c r="G474" s="459" t="str">
        <f>VLOOKUP(F474,Factors!$B$3:$O$96,14,0)</f>
        <v>OR</v>
      </c>
      <c r="H474" s="514" t="str">
        <f t="shared" si="82"/>
        <v>364OR</v>
      </c>
      <c r="I474" s="432">
        <v>366</v>
      </c>
      <c r="J474" s="452">
        <f>VLOOKUP(I474,Scenarios!$AU$11:$AZ$132,6,0)</f>
        <v>5.4847473064102925E-2</v>
      </c>
      <c r="K474" s="453">
        <f>SUMIF(EPIS!$CF$6:$CF$96,'JAM Inputs'!H474,EPIS!$CI$6:$CI$96)</f>
        <v>79580743.304765224</v>
      </c>
      <c r="L474" s="453">
        <f t="shared" si="74"/>
        <v>4364802.6748294001</v>
      </c>
      <c r="M474" s="474">
        <f>VLOOKUP(G474,Factors!$B$3:$K$96,7,0)</f>
        <v>0</v>
      </c>
      <c r="N474" s="637">
        <v>82355041.569999903</v>
      </c>
      <c r="O474" s="641">
        <v>4516849.9360767016</v>
      </c>
      <c r="P474" s="639">
        <f t="shared" si="72"/>
        <v>4364802.6748294001</v>
      </c>
      <c r="Q474" s="640">
        <f t="shared" si="69"/>
        <v>-152047.26124730147</v>
      </c>
      <c r="S474" s="653">
        <f t="shared" si="77"/>
        <v>0</v>
      </c>
      <c r="T474" s="639">
        <f t="shared" si="78"/>
        <v>0</v>
      </c>
      <c r="U474" s="639">
        <f t="shared" si="79"/>
        <v>0</v>
      </c>
      <c r="V474" s="654">
        <f t="shared" si="80"/>
        <v>0</v>
      </c>
      <c r="W474" s="70"/>
      <c r="X474" s="70"/>
      <c r="Y474" s="850">
        <f t="shared" si="75"/>
        <v>0</v>
      </c>
      <c r="Z474" s="607">
        <f t="shared" si="76"/>
        <v>0</v>
      </c>
    </row>
    <row r="475" spans="1:26" ht="15">
      <c r="A475" s="14" t="str">
        <f t="shared" si="81"/>
        <v/>
      </c>
      <c r="C475" s="2" t="s">
        <v>549</v>
      </c>
      <c r="D475" s="398" t="s">
        <v>549</v>
      </c>
      <c r="E475" s="400">
        <v>162202141.72</v>
      </c>
      <c r="F475" s="211" t="s">
        <v>31</v>
      </c>
      <c r="G475" s="459" t="str">
        <f>VLOOKUP(F475,Factors!$B$3:$O$96,14,0)</f>
        <v>UT</v>
      </c>
      <c r="H475" s="514" t="str">
        <f t="shared" si="82"/>
        <v>364UT</v>
      </c>
      <c r="I475" s="432">
        <v>366</v>
      </c>
      <c r="J475" s="452">
        <f>VLOOKUP(I475,Scenarios!$AU$11:$AZ$132,6,0)</f>
        <v>5.4847473064102925E-2</v>
      </c>
      <c r="K475" s="453">
        <f>SUMIF(EPIS!$CF$6:$CF$96,'JAM Inputs'!H475,EPIS!$CI$6:$CI$96)</f>
        <v>142383384.76788712</v>
      </c>
      <c r="L475" s="453">
        <f t="shared" si="74"/>
        <v>7809368.860832491</v>
      </c>
      <c r="M475" s="474">
        <f>VLOOKUP(G475,Factors!$B$3:$K$96,7,0)</f>
        <v>1</v>
      </c>
      <c r="N475" s="637">
        <v>162202141.72</v>
      </c>
      <c r="O475" s="641">
        <v>7216699.6871405756</v>
      </c>
      <c r="P475" s="639">
        <f t="shared" si="72"/>
        <v>7809368.860832491</v>
      </c>
      <c r="Q475" s="640">
        <f t="shared" si="69"/>
        <v>592669.17369191535</v>
      </c>
      <c r="S475" s="653">
        <f t="shared" si="77"/>
        <v>162202141.72</v>
      </c>
      <c r="T475" s="639">
        <f t="shared" si="78"/>
        <v>7216699.6871405756</v>
      </c>
      <c r="U475" s="639">
        <f t="shared" si="79"/>
        <v>7809368.860832491</v>
      </c>
      <c r="V475" s="654">
        <f t="shared" si="80"/>
        <v>592669.17369191535</v>
      </c>
      <c r="W475" s="70"/>
      <c r="X475" s="70"/>
      <c r="Y475" s="850">
        <f t="shared" si="75"/>
        <v>162202141.72</v>
      </c>
      <c r="Z475" s="607">
        <f t="shared" si="76"/>
        <v>170011510.58083248</v>
      </c>
    </row>
    <row r="476" spans="1:26" ht="15">
      <c r="A476" s="14" t="str">
        <f t="shared" si="81"/>
        <v/>
      </c>
      <c r="C476" s="2" t="s">
        <v>550</v>
      </c>
      <c r="D476" s="398" t="s">
        <v>550</v>
      </c>
      <c r="E476" s="400">
        <v>15639188.0049999</v>
      </c>
      <c r="F476" s="211" t="s">
        <v>27</v>
      </c>
      <c r="G476" s="459" t="str">
        <f>VLOOKUP(F476,Factors!$B$3:$O$96,14,0)</f>
        <v>WA</v>
      </c>
      <c r="H476" s="514" t="str">
        <f t="shared" si="82"/>
        <v>364WA</v>
      </c>
      <c r="I476" s="432">
        <v>366</v>
      </c>
      <c r="J476" s="452">
        <f>VLOOKUP(I476,Scenarios!$AU$11:$AZ$132,6,0)</f>
        <v>5.4847473064102925E-2</v>
      </c>
      <c r="K476" s="453">
        <f>SUMIF(EPIS!$CF$6:$CF$96,'JAM Inputs'!H476,EPIS!$CI$6:$CI$96)</f>
        <v>13412009.081106603</v>
      </c>
      <c r="L476" s="453">
        <f t="shared" si="74"/>
        <v>735614.80681149825</v>
      </c>
      <c r="M476" s="474">
        <f>VLOOKUP(G476,Factors!$B$3:$K$96,7,0)</f>
        <v>0</v>
      </c>
      <c r="N476" s="637">
        <v>15639188.0049999</v>
      </c>
      <c r="O476" s="641">
        <v>732759.83503554226</v>
      </c>
      <c r="P476" s="639">
        <f t="shared" si="72"/>
        <v>735614.80681149825</v>
      </c>
      <c r="Q476" s="640">
        <f t="shared" si="69"/>
        <v>2854.9717759559862</v>
      </c>
      <c r="S476" s="653">
        <f t="shared" si="77"/>
        <v>0</v>
      </c>
      <c r="T476" s="639">
        <f t="shared" si="78"/>
        <v>0</v>
      </c>
      <c r="U476" s="639">
        <f t="shared" si="79"/>
        <v>0</v>
      </c>
      <c r="V476" s="654">
        <f t="shared" si="80"/>
        <v>0</v>
      </c>
      <c r="W476" s="70"/>
      <c r="X476" s="70"/>
      <c r="Y476" s="850">
        <f t="shared" si="75"/>
        <v>0</v>
      </c>
      <c r="Z476" s="607">
        <f t="shared" si="76"/>
        <v>0</v>
      </c>
    </row>
    <row r="477" spans="1:26" ht="15">
      <c r="A477" s="14" t="str">
        <f t="shared" si="81"/>
        <v/>
      </c>
      <c r="C477" s="2" t="s">
        <v>551</v>
      </c>
      <c r="D477" s="398" t="s">
        <v>551</v>
      </c>
      <c r="E477" s="400">
        <v>12824855.195</v>
      </c>
      <c r="F477" s="211" t="s">
        <v>29</v>
      </c>
      <c r="G477" s="459" t="str">
        <f>VLOOKUP(F477,Factors!$B$3:$O$96,14,0)</f>
        <v>WYP</v>
      </c>
      <c r="H477" s="514" t="str">
        <f t="shared" si="82"/>
        <v>364WYP</v>
      </c>
      <c r="I477" s="432">
        <v>366</v>
      </c>
      <c r="J477" s="452">
        <f>VLOOKUP(I477,Scenarios!$AU$11:$AZ$132,6,0)</f>
        <v>5.4847473064102925E-2</v>
      </c>
      <c r="K477" s="453">
        <f>SUMIF(EPIS!$CF$6:$CF$96,'JAM Inputs'!H477,EPIS!$CI$6:$CI$96)</f>
        <v>48494931.142782941</v>
      </c>
      <c r="L477" s="453">
        <f t="shared" si="74"/>
        <v>2659824.4295993135</v>
      </c>
      <c r="M477" s="474">
        <f>VLOOKUP(G477,Factors!$B$3:$K$96,7,0)</f>
        <v>0</v>
      </c>
      <c r="N477" s="637">
        <v>12824855.195</v>
      </c>
      <c r="O477" s="641">
        <v>2642538.4111326048</v>
      </c>
      <c r="P477" s="639">
        <f t="shared" si="72"/>
        <v>2659824.4295993135</v>
      </c>
      <c r="Q477" s="640">
        <f t="shared" si="69"/>
        <v>17286.018466708716</v>
      </c>
      <c r="S477" s="653">
        <f t="shared" si="77"/>
        <v>0</v>
      </c>
      <c r="T477" s="639">
        <f t="shared" si="78"/>
        <v>0</v>
      </c>
      <c r="U477" s="639">
        <f t="shared" si="79"/>
        <v>0</v>
      </c>
      <c r="V477" s="654">
        <f t="shared" si="80"/>
        <v>0</v>
      </c>
      <c r="W477" s="70"/>
      <c r="X477" s="70"/>
      <c r="Y477" s="850">
        <f t="shared" si="75"/>
        <v>0</v>
      </c>
      <c r="Z477" s="607">
        <f t="shared" si="76"/>
        <v>0</v>
      </c>
    </row>
    <row r="478" spans="1:26" ht="15">
      <c r="A478" s="14" t="str">
        <f t="shared" si="81"/>
        <v/>
      </c>
      <c r="C478" s="2" t="s">
        <v>552</v>
      </c>
      <c r="D478" s="398" t="s">
        <v>552</v>
      </c>
      <c r="E478" s="400">
        <v>3772638.69</v>
      </c>
      <c r="F478" s="211" t="s">
        <v>35</v>
      </c>
      <c r="G478" s="459" t="str">
        <f>VLOOKUP(F478,Factors!$B$3:$O$96,14,0)</f>
        <v>WYU</v>
      </c>
      <c r="H478" s="514" t="str">
        <f t="shared" si="82"/>
        <v>364WYU</v>
      </c>
      <c r="I478" s="432">
        <v>366</v>
      </c>
      <c r="J478" s="452">
        <f>VLOOKUP(I478,Scenarios!$AU$11:$AZ$132,6,0)</f>
        <v>5.4847473064102925E-2</v>
      </c>
      <c r="K478" s="453">
        <f>SUMIF(EPIS!$CF$6:$CF$96,'JAM Inputs'!H478,EPIS!$CI$6:$CI$96)</f>
        <v>0</v>
      </c>
      <c r="L478" s="453">
        <f t="shared" si="74"/>
        <v>0</v>
      </c>
      <c r="M478" s="474">
        <f>VLOOKUP(G478,Factors!$B$3:$K$96,7,0)</f>
        <v>0</v>
      </c>
      <c r="N478" s="637">
        <v>3772638.69</v>
      </c>
      <c r="O478" s="641"/>
      <c r="P478" s="639">
        <f t="shared" si="72"/>
        <v>0</v>
      </c>
      <c r="Q478" s="640">
        <f t="shared" ref="Q478:Q541" si="83">P478-O478</f>
        <v>0</v>
      </c>
      <c r="S478" s="653">
        <f t="shared" si="77"/>
        <v>0</v>
      </c>
      <c r="T478" s="639">
        <f t="shared" si="78"/>
        <v>0</v>
      </c>
      <c r="U478" s="639">
        <f t="shared" si="79"/>
        <v>0</v>
      </c>
      <c r="V478" s="654">
        <f t="shared" si="80"/>
        <v>0</v>
      </c>
      <c r="W478" s="70"/>
      <c r="X478" s="70"/>
      <c r="Y478" s="850">
        <f t="shared" si="75"/>
        <v>0</v>
      </c>
      <c r="Z478" s="607">
        <f t="shared" si="76"/>
        <v>0</v>
      </c>
    </row>
    <row r="479" spans="1:26" ht="15">
      <c r="A479" s="14" t="str">
        <f t="shared" si="81"/>
        <v/>
      </c>
      <c r="C479" s="2" t="s">
        <v>553</v>
      </c>
      <c r="D479" s="398" t="s">
        <v>553</v>
      </c>
      <c r="E479" s="400">
        <v>16781006.664999899</v>
      </c>
      <c r="F479" s="211" t="s">
        <v>22</v>
      </c>
      <c r="G479" s="459" t="str">
        <f>VLOOKUP(F479,Factors!$B$3:$O$96,14,0)</f>
        <v>CA</v>
      </c>
      <c r="H479" s="514" t="str">
        <f t="shared" si="82"/>
        <v>364CA</v>
      </c>
      <c r="I479" s="432">
        <v>367</v>
      </c>
      <c r="J479" s="452">
        <f>VLOOKUP(I479,Scenarios!$AU$11:$AZ$132,6,0)</f>
        <v>0.13095104150012638</v>
      </c>
      <c r="K479" s="453">
        <f>SUMIF(EPIS!$CF$6:$CF$96,'JAM Inputs'!H479,EPIS!$CI$6:$CI$96)</f>
        <v>12843748.498065829</v>
      </c>
      <c r="L479" s="453">
        <f t="shared" si="74"/>
        <v>1681902.2425874041</v>
      </c>
      <c r="M479" s="474">
        <f>VLOOKUP(G479,Factors!$B$3:$K$96,7,0)</f>
        <v>0</v>
      </c>
      <c r="N479" s="637">
        <v>16781006.664999899</v>
      </c>
      <c r="O479" s="641">
        <v>1901062.4684602306</v>
      </c>
      <c r="P479" s="639">
        <f t="shared" si="72"/>
        <v>1681902.2425874041</v>
      </c>
      <c r="Q479" s="640">
        <f t="shared" si="83"/>
        <v>-219160.22587282653</v>
      </c>
      <c r="S479" s="653">
        <f t="shared" si="77"/>
        <v>0</v>
      </c>
      <c r="T479" s="639">
        <f t="shared" si="78"/>
        <v>0</v>
      </c>
      <c r="U479" s="639">
        <f t="shared" si="79"/>
        <v>0</v>
      </c>
      <c r="V479" s="654">
        <f t="shared" si="80"/>
        <v>0</v>
      </c>
      <c r="W479" s="70"/>
      <c r="X479" s="70"/>
      <c r="Y479" s="850">
        <f t="shared" si="75"/>
        <v>0</v>
      </c>
      <c r="Z479" s="607">
        <f t="shared" si="76"/>
        <v>0</v>
      </c>
    </row>
    <row r="480" spans="1:26" ht="15">
      <c r="A480" s="14" t="str">
        <f t="shared" si="81"/>
        <v/>
      </c>
      <c r="C480" s="2" t="s">
        <v>554</v>
      </c>
      <c r="D480" s="398" t="s">
        <v>554</v>
      </c>
      <c r="E480" s="400">
        <v>24085310.695</v>
      </c>
      <c r="F480" s="211" t="s">
        <v>33</v>
      </c>
      <c r="G480" s="459" t="str">
        <f>VLOOKUP(F480,Factors!$B$3:$O$96,14,0)</f>
        <v>ID</v>
      </c>
      <c r="H480" s="514" t="str">
        <f t="shared" si="82"/>
        <v>364ID</v>
      </c>
      <c r="I480" s="432">
        <v>367</v>
      </c>
      <c r="J480" s="452">
        <f>VLOOKUP(I480,Scenarios!$AU$11:$AZ$132,6,0)</f>
        <v>0.13095104150012638</v>
      </c>
      <c r="K480" s="453">
        <f>SUMIF(EPIS!$CF$6:$CF$96,'JAM Inputs'!H480,EPIS!$CI$6:$CI$96)</f>
        <v>20401837.266538143</v>
      </c>
      <c r="L480" s="453">
        <f t="shared" si="74"/>
        <v>2671641.8385692611</v>
      </c>
      <c r="M480" s="474">
        <f>VLOOKUP(G480,Factors!$B$3:$K$96,7,0)</f>
        <v>0</v>
      </c>
      <c r="N480" s="637">
        <v>24085310.695</v>
      </c>
      <c r="O480" s="641">
        <v>2573399.3377241804</v>
      </c>
      <c r="P480" s="639">
        <f t="shared" si="72"/>
        <v>2671641.8385692611</v>
      </c>
      <c r="Q480" s="640">
        <f t="shared" si="83"/>
        <v>98242.500845080707</v>
      </c>
      <c r="S480" s="653">
        <f t="shared" si="77"/>
        <v>0</v>
      </c>
      <c r="T480" s="639">
        <f t="shared" si="78"/>
        <v>0</v>
      </c>
      <c r="U480" s="639">
        <f t="shared" si="79"/>
        <v>0</v>
      </c>
      <c r="V480" s="654">
        <f t="shared" si="80"/>
        <v>0</v>
      </c>
      <c r="W480" s="70"/>
      <c r="X480" s="70"/>
      <c r="Y480" s="850">
        <f t="shared" si="75"/>
        <v>0</v>
      </c>
      <c r="Z480" s="607">
        <f t="shared" si="76"/>
        <v>0</v>
      </c>
    </row>
    <row r="481" spans="1:26" ht="15">
      <c r="A481" s="14" t="str">
        <f t="shared" si="81"/>
        <v/>
      </c>
      <c r="C481" s="2" t="s">
        <v>555</v>
      </c>
      <c r="D481" s="398" t="s">
        <v>555</v>
      </c>
      <c r="E481" s="400">
        <v>152917121.37</v>
      </c>
      <c r="F481" s="211" t="s">
        <v>25</v>
      </c>
      <c r="G481" s="459" t="str">
        <f>VLOOKUP(F481,Factors!$B$3:$O$96,14,0)</f>
        <v>OR</v>
      </c>
      <c r="H481" s="514" t="str">
        <f t="shared" si="82"/>
        <v>364OR</v>
      </c>
      <c r="I481" s="432">
        <v>367</v>
      </c>
      <c r="J481" s="452">
        <f>VLOOKUP(I481,Scenarios!$AU$11:$AZ$132,6,0)</f>
        <v>0.13095104150012638</v>
      </c>
      <c r="K481" s="453">
        <f>SUMIF(EPIS!$CF$6:$CF$96,'JAM Inputs'!H481,EPIS!$CI$6:$CI$96)</f>
        <v>79580743.304765224</v>
      </c>
      <c r="L481" s="453">
        <f t="shared" si="74"/>
        <v>10421181.219113216</v>
      </c>
      <c r="M481" s="474">
        <f>VLOOKUP(G481,Factors!$B$3:$K$96,7,0)</f>
        <v>0</v>
      </c>
      <c r="N481" s="637">
        <v>152917121.37</v>
      </c>
      <c r="O481" s="641">
        <v>10784201.539015744</v>
      </c>
      <c r="P481" s="639">
        <f t="shared" si="72"/>
        <v>10421181.219113216</v>
      </c>
      <c r="Q481" s="640">
        <f t="shared" si="83"/>
        <v>-363020.31990252808</v>
      </c>
      <c r="S481" s="653">
        <f t="shared" si="77"/>
        <v>0</v>
      </c>
      <c r="T481" s="639">
        <f t="shared" si="78"/>
        <v>0</v>
      </c>
      <c r="U481" s="639">
        <f t="shared" si="79"/>
        <v>0</v>
      </c>
      <c r="V481" s="654">
        <f t="shared" si="80"/>
        <v>0</v>
      </c>
      <c r="W481" s="70"/>
      <c r="X481" s="70"/>
      <c r="Y481" s="850">
        <f t="shared" si="75"/>
        <v>0</v>
      </c>
      <c r="Z481" s="607">
        <f t="shared" si="76"/>
        <v>0</v>
      </c>
    </row>
    <row r="482" spans="1:26" ht="15">
      <c r="A482" s="14" t="str">
        <f t="shared" si="81"/>
        <v/>
      </c>
      <c r="C482" s="2" t="s">
        <v>556</v>
      </c>
      <c r="D482" s="398" t="s">
        <v>556</v>
      </c>
      <c r="E482" s="400">
        <v>453706249.63999897</v>
      </c>
      <c r="F482" s="211" t="s">
        <v>31</v>
      </c>
      <c r="G482" s="459" t="str">
        <f>VLOOKUP(F482,Factors!$B$3:$O$96,14,0)</f>
        <v>UT</v>
      </c>
      <c r="H482" s="514" t="str">
        <f t="shared" si="82"/>
        <v>364UT</v>
      </c>
      <c r="I482" s="432">
        <v>367</v>
      </c>
      <c r="J482" s="452">
        <f>VLOOKUP(I482,Scenarios!$AU$11:$AZ$132,6,0)</f>
        <v>0.13095104150012638</v>
      </c>
      <c r="K482" s="453">
        <f>SUMIF(EPIS!$CF$6:$CF$96,'JAM Inputs'!H482,EPIS!$CI$6:$CI$96)</f>
        <v>142383384.76788712</v>
      </c>
      <c r="L482" s="453">
        <f t="shared" si="74"/>
        <v>18645252.527668048</v>
      </c>
      <c r="M482" s="474">
        <f>VLOOKUP(G482,Factors!$B$3:$K$96,7,0)</f>
        <v>1</v>
      </c>
      <c r="N482" s="637">
        <v>453706249.63999897</v>
      </c>
      <c r="O482" s="641">
        <v>17230225.704658933</v>
      </c>
      <c r="P482" s="639">
        <f t="shared" si="72"/>
        <v>18645252.527668048</v>
      </c>
      <c r="Q482" s="640">
        <f t="shared" si="83"/>
        <v>1415026.8230091147</v>
      </c>
      <c r="S482" s="653">
        <f t="shared" si="77"/>
        <v>453706249.63999897</v>
      </c>
      <c r="T482" s="639">
        <f t="shared" si="78"/>
        <v>17230225.704658933</v>
      </c>
      <c r="U482" s="639">
        <f t="shared" si="79"/>
        <v>18645252.527668048</v>
      </c>
      <c r="V482" s="654">
        <f t="shared" si="80"/>
        <v>1415026.8230091147</v>
      </c>
      <c r="W482" s="70"/>
      <c r="X482" s="70"/>
      <c r="Y482" s="850">
        <f t="shared" si="75"/>
        <v>453706249.63999897</v>
      </c>
      <c r="Z482" s="607">
        <f t="shared" si="76"/>
        <v>472351502.16766703</v>
      </c>
    </row>
    <row r="483" spans="1:26" ht="15">
      <c r="A483" s="14" t="str">
        <f t="shared" si="81"/>
        <v/>
      </c>
      <c r="C483" s="2" t="s">
        <v>557</v>
      </c>
      <c r="D483" s="398" t="s">
        <v>557</v>
      </c>
      <c r="E483" s="400">
        <v>21255678.829999901</v>
      </c>
      <c r="F483" s="211" t="s">
        <v>27</v>
      </c>
      <c r="G483" s="459" t="str">
        <f>VLOOKUP(F483,Factors!$B$3:$O$96,14,0)</f>
        <v>WA</v>
      </c>
      <c r="H483" s="514" t="str">
        <f t="shared" si="82"/>
        <v>364WA</v>
      </c>
      <c r="I483" s="432">
        <v>367</v>
      </c>
      <c r="J483" s="452">
        <f>VLOOKUP(I483,Scenarios!$AU$11:$AZ$132,6,0)</f>
        <v>0.13095104150012638</v>
      </c>
      <c r="K483" s="453">
        <f>SUMIF(EPIS!$CF$6:$CF$96,'JAM Inputs'!H483,EPIS!$CI$6:$CI$96)</f>
        <v>13412009.081106603</v>
      </c>
      <c r="L483" s="453">
        <f t="shared" si="74"/>
        <v>1756316.5577800625</v>
      </c>
      <c r="M483" s="474">
        <f>VLOOKUP(G483,Factors!$B$3:$K$96,7,0)</f>
        <v>0</v>
      </c>
      <c r="N483" s="637">
        <v>21255678.829999901</v>
      </c>
      <c r="O483" s="641">
        <v>1749500.1721449769</v>
      </c>
      <c r="P483" s="639">
        <f t="shared" si="72"/>
        <v>1756316.5577800625</v>
      </c>
      <c r="Q483" s="640">
        <f t="shared" si="83"/>
        <v>6816.3856350856367</v>
      </c>
      <c r="S483" s="653">
        <f t="shared" si="77"/>
        <v>0</v>
      </c>
      <c r="T483" s="639">
        <f t="shared" si="78"/>
        <v>0</v>
      </c>
      <c r="U483" s="639">
        <f t="shared" si="79"/>
        <v>0</v>
      </c>
      <c r="V483" s="654">
        <f t="shared" si="80"/>
        <v>0</v>
      </c>
      <c r="W483" s="70"/>
      <c r="X483" s="70"/>
      <c r="Y483" s="850">
        <f t="shared" si="75"/>
        <v>0</v>
      </c>
      <c r="Z483" s="607">
        <f t="shared" si="76"/>
        <v>0</v>
      </c>
    </row>
    <row r="484" spans="1:26" ht="15">
      <c r="A484" s="14" t="str">
        <f t="shared" si="81"/>
        <v/>
      </c>
      <c r="C484" s="2" t="s">
        <v>558</v>
      </c>
      <c r="D484" s="398" t="s">
        <v>558</v>
      </c>
      <c r="E484" s="400">
        <v>30586773.355</v>
      </c>
      <c r="F484" s="211" t="s">
        <v>29</v>
      </c>
      <c r="G484" s="459" t="str">
        <f>VLOOKUP(F484,Factors!$B$3:$O$96,14,0)</f>
        <v>WYP</v>
      </c>
      <c r="H484" s="514" t="str">
        <f t="shared" si="82"/>
        <v>364WYP</v>
      </c>
      <c r="I484" s="432">
        <v>367</v>
      </c>
      <c r="J484" s="452">
        <f>VLOOKUP(I484,Scenarios!$AU$11:$AZ$132,6,0)</f>
        <v>0.13095104150012638</v>
      </c>
      <c r="K484" s="453">
        <f>SUMIF(EPIS!$CF$6:$CF$96,'JAM Inputs'!H484,EPIS!$CI$6:$CI$96)</f>
        <v>48494931.142782941</v>
      </c>
      <c r="L484" s="453">
        <f t="shared" si="74"/>
        <v>6350461.7406243403</v>
      </c>
      <c r="M484" s="474">
        <f>VLOOKUP(G484,Factors!$B$3:$K$96,7,0)</f>
        <v>0</v>
      </c>
      <c r="N484" s="637">
        <v>30586773.355</v>
      </c>
      <c r="O484" s="641">
        <v>6309190.5207276586</v>
      </c>
      <c r="P484" s="639">
        <f t="shared" si="72"/>
        <v>6350461.7406243403</v>
      </c>
      <c r="Q484" s="640">
        <f t="shared" si="83"/>
        <v>41271.219896681607</v>
      </c>
      <c r="S484" s="653">
        <f t="shared" si="77"/>
        <v>0</v>
      </c>
      <c r="T484" s="639">
        <f t="shared" si="78"/>
        <v>0</v>
      </c>
      <c r="U484" s="639">
        <f t="shared" si="79"/>
        <v>0</v>
      </c>
      <c r="V484" s="654">
        <f t="shared" si="80"/>
        <v>0</v>
      </c>
      <c r="W484" s="70"/>
      <c r="X484" s="70"/>
      <c r="Y484" s="850">
        <f t="shared" si="75"/>
        <v>0</v>
      </c>
      <c r="Z484" s="607">
        <f t="shared" si="76"/>
        <v>0</v>
      </c>
    </row>
    <row r="485" spans="1:26" ht="15">
      <c r="A485" s="14" t="str">
        <f t="shared" si="81"/>
        <v/>
      </c>
      <c r="C485" s="2" t="s">
        <v>559</v>
      </c>
      <c r="D485" s="398" t="s">
        <v>559</v>
      </c>
      <c r="E485" s="400">
        <v>16234456.8799999</v>
      </c>
      <c r="F485" s="211" t="s">
        <v>35</v>
      </c>
      <c r="G485" s="459" t="str">
        <f>VLOOKUP(F485,Factors!$B$3:$O$96,14,0)</f>
        <v>WYU</v>
      </c>
      <c r="H485" s="514" t="str">
        <f t="shared" si="82"/>
        <v>364WYU</v>
      </c>
      <c r="I485" s="432">
        <v>367</v>
      </c>
      <c r="J485" s="452">
        <f>VLOOKUP(I485,Scenarios!$AU$11:$AZ$132,6,0)</f>
        <v>0.13095104150012638</v>
      </c>
      <c r="K485" s="453">
        <f>SUMIF(EPIS!$CF$6:$CF$96,'JAM Inputs'!H485,EPIS!$CI$6:$CI$96)</f>
        <v>0</v>
      </c>
      <c r="L485" s="453">
        <f t="shared" si="74"/>
        <v>0</v>
      </c>
      <c r="M485" s="474">
        <f>VLOOKUP(G485,Factors!$B$3:$K$96,7,0)</f>
        <v>0</v>
      </c>
      <c r="N485" s="637">
        <v>16234456.8799999</v>
      </c>
      <c r="O485" s="641"/>
      <c r="P485" s="639">
        <f t="shared" si="72"/>
        <v>0</v>
      </c>
      <c r="Q485" s="640">
        <f t="shared" si="83"/>
        <v>0</v>
      </c>
      <c r="S485" s="653">
        <f t="shared" si="77"/>
        <v>0</v>
      </c>
      <c r="T485" s="639">
        <f t="shared" si="78"/>
        <v>0</v>
      </c>
      <c r="U485" s="639">
        <f t="shared" si="79"/>
        <v>0</v>
      </c>
      <c r="V485" s="654">
        <f t="shared" si="80"/>
        <v>0</v>
      </c>
      <c r="W485" s="70"/>
      <c r="X485" s="70"/>
      <c r="Y485" s="850">
        <f t="shared" si="75"/>
        <v>0</v>
      </c>
      <c r="Z485" s="607">
        <f t="shared" si="76"/>
        <v>0</v>
      </c>
    </row>
    <row r="486" spans="1:26" ht="15">
      <c r="A486" s="14" t="str">
        <f t="shared" si="81"/>
        <v/>
      </c>
      <c r="C486" s="2" t="s">
        <v>560</v>
      </c>
      <c r="D486" s="398" t="s">
        <v>560</v>
      </c>
      <c r="E486" s="400">
        <v>46747188.825000003</v>
      </c>
      <c r="F486" s="211" t="s">
        <v>22</v>
      </c>
      <c r="G486" s="459" t="str">
        <f>VLOOKUP(F486,Factors!$B$3:$O$96,14,0)</f>
        <v>CA</v>
      </c>
      <c r="H486" s="514" t="str">
        <f t="shared" si="82"/>
        <v>364CA</v>
      </c>
      <c r="I486" s="432">
        <v>368</v>
      </c>
      <c r="J486" s="452">
        <f>VLOOKUP(I486,Scenarios!$AU$11:$AZ$132,6,0)</f>
        <v>0.19959086377553936</v>
      </c>
      <c r="K486" s="453">
        <f>SUMIF(EPIS!$CF$6:$CF$96,'JAM Inputs'!H486,EPIS!$CI$6:$CI$96)</f>
        <v>12843748.498065829</v>
      </c>
      <c r="L486" s="453">
        <f t="shared" si="74"/>
        <v>2563494.8568447451</v>
      </c>
      <c r="M486" s="474">
        <f>VLOOKUP(G486,Factors!$B$3:$K$96,7,0)</f>
        <v>0</v>
      </c>
      <c r="N486" s="637">
        <v>46747188.825000003</v>
      </c>
      <c r="O486" s="641">
        <v>2897530.9842867521</v>
      </c>
      <c r="P486" s="639">
        <f t="shared" si="72"/>
        <v>2563494.8568447451</v>
      </c>
      <c r="Q486" s="640">
        <f t="shared" si="83"/>
        <v>-334036.12744200695</v>
      </c>
      <c r="S486" s="653">
        <f t="shared" si="77"/>
        <v>0</v>
      </c>
      <c r="T486" s="639">
        <f t="shared" si="78"/>
        <v>0</v>
      </c>
      <c r="U486" s="639">
        <f t="shared" si="79"/>
        <v>0</v>
      </c>
      <c r="V486" s="654">
        <f t="shared" si="80"/>
        <v>0</v>
      </c>
      <c r="W486" s="70"/>
      <c r="X486" s="70"/>
      <c r="Y486" s="850">
        <f t="shared" si="75"/>
        <v>0</v>
      </c>
      <c r="Z486" s="607">
        <f t="shared" si="76"/>
        <v>0</v>
      </c>
    </row>
    <row r="487" spans="1:26" ht="15">
      <c r="A487" s="14" t="str">
        <f t="shared" si="81"/>
        <v/>
      </c>
      <c r="C487" s="2" t="s">
        <v>561</v>
      </c>
      <c r="D487" s="398" t="s">
        <v>561</v>
      </c>
      <c r="E487" s="400">
        <v>67584040.724999905</v>
      </c>
      <c r="F487" s="211" t="s">
        <v>33</v>
      </c>
      <c r="G487" s="459" t="str">
        <f>VLOOKUP(F487,Factors!$B$3:$O$96,14,0)</f>
        <v>ID</v>
      </c>
      <c r="H487" s="514" t="str">
        <f t="shared" si="82"/>
        <v>364ID</v>
      </c>
      <c r="I487" s="432">
        <v>368</v>
      </c>
      <c r="J487" s="452">
        <f>VLOOKUP(I487,Scenarios!$AU$11:$AZ$132,6,0)</f>
        <v>0.19959086377553936</v>
      </c>
      <c r="K487" s="453">
        <f>SUMIF(EPIS!$CF$6:$CF$96,'JAM Inputs'!H487,EPIS!$CI$6:$CI$96)</f>
        <v>20401837.266538143</v>
      </c>
      <c r="L487" s="453">
        <f t="shared" si="74"/>
        <v>4072020.322636337</v>
      </c>
      <c r="M487" s="474">
        <f>VLOOKUP(G487,Factors!$B$3:$K$96,7,0)</f>
        <v>0</v>
      </c>
      <c r="N487" s="637">
        <v>67584040.724999905</v>
      </c>
      <c r="O487" s="641">
        <v>3922282.639159265</v>
      </c>
      <c r="P487" s="639">
        <f t="shared" si="72"/>
        <v>4072020.322636337</v>
      </c>
      <c r="Q487" s="640">
        <f t="shared" si="83"/>
        <v>149737.68347707205</v>
      </c>
      <c r="S487" s="653">
        <f t="shared" si="77"/>
        <v>0</v>
      </c>
      <c r="T487" s="639">
        <f t="shared" si="78"/>
        <v>0</v>
      </c>
      <c r="U487" s="639">
        <f t="shared" si="79"/>
        <v>0</v>
      </c>
      <c r="V487" s="654">
        <f t="shared" si="80"/>
        <v>0</v>
      </c>
      <c r="W487" s="70"/>
      <c r="X487" s="70"/>
      <c r="Y487" s="850">
        <f t="shared" si="75"/>
        <v>0</v>
      </c>
      <c r="Z487" s="607">
        <f t="shared" si="76"/>
        <v>0</v>
      </c>
    </row>
    <row r="488" spans="1:26" ht="15">
      <c r="A488" s="14" t="str">
        <f t="shared" si="81"/>
        <v/>
      </c>
      <c r="C488" s="2" t="s">
        <v>562</v>
      </c>
      <c r="D488" s="398" t="s">
        <v>562</v>
      </c>
      <c r="E488" s="400">
        <v>383890077.89999902</v>
      </c>
      <c r="F488" s="211" t="s">
        <v>25</v>
      </c>
      <c r="G488" s="459" t="str">
        <f>VLOOKUP(F488,Factors!$B$3:$O$96,14,0)</f>
        <v>OR</v>
      </c>
      <c r="H488" s="514" t="str">
        <f t="shared" si="82"/>
        <v>364OR</v>
      </c>
      <c r="I488" s="432">
        <v>368</v>
      </c>
      <c r="J488" s="452">
        <f>VLOOKUP(I488,Scenarios!$AU$11:$AZ$132,6,0)</f>
        <v>0.19959086377553936</v>
      </c>
      <c r="K488" s="453">
        <f>SUMIF(EPIS!$CF$6:$CF$96,'JAM Inputs'!H488,EPIS!$CI$6:$CI$96)</f>
        <v>79580743.304765224</v>
      </c>
      <c r="L488" s="453">
        <f t="shared" si="74"/>
        <v>15883589.296097562</v>
      </c>
      <c r="M488" s="474">
        <f>VLOOKUP(G488,Factors!$B$3:$K$96,7,0)</f>
        <v>0</v>
      </c>
      <c r="N488" s="637">
        <v>383890077.89999902</v>
      </c>
      <c r="O488" s="641">
        <v>16436891.800509859</v>
      </c>
      <c r="P488" s="639">
        <f t="shared" si="72"/>
        <v>15883589.296097562</v>
      </c>
      <c r="Q488" s="640">
        <f t="shared" si="83"/>
        <v>-553302.50441229716</v>
      </c>
      <c r="S488" s="653">
        <f t="shared" si="77"/>
        <v>0</v>
      </c>
      <c r="T488" s="639">
        <f t="shared" si="78"/>
        <v>0</v>
      </c>
      <c r="U488" s="639">
        <f t="shared" si="79"/>
        <v>0</v>
      </c>
      <c r="V488" s="654">
        <f t="shared" si="80"/>
        <v>0</v>
      </c>
      <c r="W488" s="70"/>
      <c r="X488" s="70"/>
      <c r="Y488" s="850">
        <f t="shared" si="75"/>
        <v>0</v>
      </c>
      <c r="Z488" s="607">
        <f t="shared" si="76"/>
        <v>0</v>
      </c>
    </row>
    <row r="489" spans="1:26" ht="15">
      <c r="A489" s="14" t="str">
        <f t="shared" si="81"/>
        <v/>
      </c>
      <c r="C489" s="2" t="s">
        <v>563</v>
      </c>
      <c r="D489" s="398" t="s">
        <v>563</v>
      </c>
      <c r="E489" s="400">
        <v>406544092.40499902</v>
      </c>
      <c r="F489" s="211" t="s">
        <v>31</v>
      </c>
      <c r="G489" s="459" t="str">
        <f>VLOOKUP(F489,Factors!$B$3:$O$96,14,0)</f>
        <v>UT</v>
      </c>
      <c r="H489" s="514" t="str">
        <f t="shared" si="82"/>
        <v>364UT</v>
      </c>
      <c r="I489" s="432">
        <v>368</v>
      </c>
      <c r="J489" s="452">
        <f>VLOOKUP(I489,Scenarios!$AU$11:$AZ$132,6,0)</f>
        <v>0.19959086377553936</v>
      </c>
      <c r="K489" s="453">
        <f>SUMIF(EPIS!$CF$6:$CF$96,'JAM Inputs'!H489,EPIS!$CI$6:$CI$96)</f>
        <v>142383384.76788712</v>
      </c>
      <c r="L489" s="453">
        <f t="shared" si="74"/>
        <v>28418422.753107563</v>
      </c>
      <c r="M489" s="474">
        <f>VLOOKUP(G489,Factors!$B$3:$K$96,7,0)</f>
        <v>1</v>
      </c>
      <c r="N489" s="637">
        <v>406544092.40499902</v>
      </c>
      <c r="O489" s="641">
        <v>26261689.804407235</v>
      </c>
      <c r="P489" s="639">
        <f t="shared" si="72"/>
        <v>28418422.753107563</v>
      </c>
      <c r="Q489" s="640">
        <f t="shared" si="83"/>
        <v>2156732.9487003274</v>
      </c>
      <c r="S489" s="653">
        <f t="shared" si="77"/>
        <v>406544092.40499902</v>
      </c>
      <c r="T489" s="639">
        <f t="shared" si="78"/>
        <v>26261689.804407235</v>
      </c>
      <c r="U489" s="639">
        <f t="shared" si="79"/>
        <v>28418422.753107563</v>
      </c>
      <c r="V489" s="654">
        <f t="shared" si="80"/>
        <v>2156732.9487003274</v>
      </c>
      <c r="W489" s="70"/>
      <c r="X489" s="70"/>
      <c r="Y489" s="850">
        <f t="shared" si="75"/>
        <v>406544092.40499902</v>
      </c>
      <c r="Z489" s="607">
        <f t="shared" si="76"/>
        <v>434962515.15810657</v>
      </c>
    </row>
    <row r="490" spans="1:26" ht="15">
      <c r="A490" s="14" t="str">
        <f t="shared" si="81"/>
        <v/>
      </c>
      <c r="C490" s="2" t="s">
        <v>564</v>
      </c>
      <c r="D490" s="398" t="s">
        <v>564</v>
      </c>
      <c r="E490" s="400">
        <v>95214500.039999902</v>
      </c>
      <c r="F490" s="211" t="s">
        <v>27</v>
      </c>
      <c r="G490" s="459" t="str">
        <f>VLOOKUP(F490,Factors!$B$3:$O$96,14,0)</f>
        <v>WA</v>
      </c>
      <c r="H490" s="514" t="str">
        <f t="shared" si="82"/>
        <v>364WA</v>
      </c>
      <c r="I490" s="432">
        <v>368</v>
      </c>
      <c r="J490" s="452">
        <f>VLOOKUP(I490,Scenarios!$AU$11:$AZ$132,6,0)</f>
        <v>0.19959086377553936</v>
      </c>
      <c r="K490" s="453">
        <f>SUMIF(EPIS!$CF$6:$CF$96,'JAM Inputs'!H490,EPIS!$CI$6:$CI$96)</f>
        <v>13412009.081106603</v>
      </c>
      <c r="L490" s="453">
        <f t="shared" si="74"/>
        <v>2676914.4774634447</v>
      </c>
      <c r="M490" s="474">
        <f>VLOOKUP(G490,Factors!$B$3:$K$96,7,0)</f>
        <v>0</v>
      </c>
      <c r="N490" s="637">
        <v>95214500.039999902</v>
      </c>
      <c r="O490" s="641">
        <v>2666525.1878392566</v>
      </c>
      <c r="P490" s="639">
        <f t="shared" si="72"/>
        <v>2676914.4774634447</v>
      </c>
      <c r="Q490" s="640">
        <f t="shared" si="83"/>
        <v>10389.289624188095</v>
      </c>
      <c r="S490" s="653">
        <f t="shared" si="77"/>
        <v>0</v>
      </c>
      <c r="T490" s="639">
        <f t="shared" si="78"/>
        <v>0</v>
      </c>
      <c r="U490" s="639">
        <f t="shared" si="79"/>
        <v>0</v>
      </c>
      <c r="V490" s="654">
        <f t="shared" si="80"/>
        <v>0</v>
      </c>
      <c r="W490" s="70"/>
      <c r="X490" s="70"/>
      <c r="Y490" s="850">
        <f t="shared" si="75"/>
        <v>0</v>
      </c>
      <c r="Z490" s="607">
        <f t="shared" si="76"/>
        <v>0</v>
      </c>
    </row>
    <row r="491" spans="1:26" ht="15">
      <c r="A491" s="14" t="str">
        <f t="shared" si="81"/>
        <v/>
      </c>
      <c r="C491" s="2" t="s">
        <v>565</v>
      </c>
      <c r="D491" s="398" t="s">
        <v>565</v>
      </c>
      <c r="E491" s="400">
        <v>78131479.590000004</v>
      </c>
      <c r="F491" s="211" t="s">
        <v>29</v>
      </c>
      <c r="G491" s="459" t="str">
        <f>VLOOKUP(F491,Factors!$B$3:$O$96,14,0)</f>
        <v>WYP</v>
      </c>
      <c r="H491" s="514" t="str">
        <f t="shared" si="82"/>
        <v>364WYP</v>
      </c>
      <c r="I491" s="432">
        <v>368</v>
      </c>
      <c r="J491" s="452">
        <f>VLOOKUP(I491,Scenarios!$AU$11:$AZ$132,6,0)</f>
        <v>0.19959086377553936</v>
      </c>
      <c r="K491" s="453">
        <f>SUMIF(EPIS!$CF$6:$CF$96,'JAM Inputs'!H491,EPIS!$CI$6:$CI$96)</f>
        <v>48494931.142782941</v>
      </c>
      <c r="L491" s="453">
        <f t="shared" si="74"/>
        <v>9679145.1955233514</v>
      </c>
      <c r="M491" s="474">
        <f>VLOOKUP(G491,Factors!$B$3:$K$96,7,0)</f>
        <v>0</v>
      </c>
      <c r="N491" s="637">
        <v>78131479.590000004</v>
      </c>
      <c r="O491" s="641">
        <v>9616241.0877447128</v>
      </c>
      <c r="P491" s="639">
        <f t="shared" si="72"/>
        <v>9679145.1955233514</v>
      </c>
      <c r="Q491" s="640">
        <f t="shared" si="83"/>
        <v>62904.107778638601</v>
      </c>
      <c r="S491" s="653">
        <f t="shared" si="77"/>
        <v>0</v>
      </c>
      <c r="T491" s="639">
        <f t="shared" si="78"/>
        <v>0</v>
      </c>
      <c r="U491" s="639">
        <f t="shared" si="79"/>
        <v>0</v>
      </c>
      <c r="V491" s="654">
        <f t="shared" si="80"/>
        <v>0</v>
      </c>
      <c r="W491" s="70"/>
      <c r="X491" s="70"/>
      <c r="Y491" s="850">
        <f t="shared" si="75"/>
        <v>0</v>
      </c>
      <c r="Z491" s="607">
        <f t="shared" si="76"/>
        <v>0</v>
      </c>
    </row>
    <row r="492" spans="1:26" ht="15">
      <c r="A492" s="14" t="str">
        <f t="shared" si="81"/>
        <v/>
      </c>
      <c r="C492" s="2" t="s">
        <v>566</v>
      </c>
      <c r="D492" s="398" t="s">
        <v>566</v>
      </c>
      <c r="E492" s="400">
        <v>12529470.98</v>
      </c>
      <c r="F492" s="211" t="s">
        <v>35</v>
      </c>
      <c r="G492" s="459" t="str">
        <f>VLOOKUP(F492,Factors!$B$3:$O$96,14,0)</f>
        <v>WYU</v>
      </c>
      <c r="H492" s="514" t="str">
        <f t="shared" si="82"/>
        <v>364WYU</v>
      </c>
      <c r="I492" s="432">
        <v>368</v>
      </c>
      <c r="J492" s="452">
        <f>VLOOKUP(I492,Scenarios!$AU$11:$AZ$132,6,0)</f>
        <v>0.19959086377553936</v>
      </c>
      <c r="K492" s="453">
        <f>SUMIF(EPIS!$CF$6:$CF$96,'JAM Inputs'!H492,EPIS!$CI$6:$CI$96)</f>
        <v>0</v>
      </c>
      <c r="L492" s="453">
        <f t="shared" si="74"/>
        <v>0</v>
      </c>
      <c r="M492" s="474">
        <f>VLOOKUP(G492,Factors!$B$3:$K$96,7,0)</f>
        <v>0</v>
      </c>
      <c r="N492" s="637">
        <v>12529470.98</v>
      </c>
      <c r="O492" s="641"/>
      <c r="P492" s="639">
        <f t="shared" ref="P492:P555" si="84">L492</f>
        <v>0</v>
      </c>
      <c r="Q492" s="640">
        <f t="shared" si="83"/>
        <v>0</v>
      </c>
      <c r="S492" s="653">
        <f t="shared" si="77"/>
        <v>0</v>
      </c>
      <c r="T492" s="639">
        <f t="shared" si="78"/>
        <v>0</v>
      </c>
      <c r="U492" s="639">
        <f t="shared" si="79"/>
        <v>0</v>
      </c>
      <c r="V492" s="654">
        <f t="shared" si="80"/>
        <v>0</v>
      </c>
      <c r="W492" s="70"/>
      <c r="X492" s="70"/>
      <c r="Y492" s="850">
        <f t="shared" si="75"/>
        <v>0</v>
      </c>
      <c r="Z492" s="607">
        <f t="shared" si="76"/>
        <v>0</v>
      </c>
    </row>
    <row r="493" spans="1:26" ht="15">
      <c r="A493" s="14" t="str">
        <f t="shared" si="81"/>
        <v/>
      </c>
      <c r="C493" s="2" t="s">
        <v>567</v>
      </c>
      <c r="D493" s="398" t="s">
        <v>567</v>
      </c>
      <c r="E493" s="400">
        <v>22623409.995000001</v>
      </c>
      <c r="F493" s="211" t="s">
        <v>22</v>
      </c>
      <c r="G493" s="459" t="str">
        <f>VLOOKUP(F493,Factors!$B$3:$O$96,14,0)</f>
        <v>CA</v>
      </c>
      <c r="H493" s="514" t="str">
        <f t="shared" si="82"/>
        <v>364CA</v>
      </c>
      <c r="I493" s="432">
        <v>369</v>
      </c>
      <c r="J493" s="452">
        <f>VLOOKUP(I493,Scenarios!$AU$11:$AZ$132,6,0)</f>
        <v>0.10642954319136508</v>
      </c>
      <c r="K493" s="453">
        <f>SUMIF(EPIS!$CF$6:$CF$96,'JAM Inputs'!H493,EPIS!$CI$6:$CI$96)</f>
        <v>12843748.498065829</v>
      </c>
      <c r="L493" s="453">
        <f t="shared" si="74"/>
        <v>1366954.2855139275</v>
      </c>
      <c r="M493" s="474">
        <f>VLOOKUP(G493,Factors!$B$3:$K$96,7,0)</f>
        <v>0</v>
      </c>
      <c r="N493" s="637">
        <v>22623409.995000001</v>
      </c>
      <c r="O493" s="641">
        <v>1545075.2264255644</v>
      </c>
      <c r="P493" s="639">
        <f t="shared" si="84"/>
        <v>1366954.2855139275</v>
      </c>
      <c r="Q493" s="640">
        <f t="shared" si="83"/>
        <v>-178120.94091163692</v>
      </c>
      <c r="S493" s="653">
        <f t="shared" si="77"/>
        <v>0</v>
      </c>
      <c r="T493" s="639">
        <f t="shared" si="78"/>
        <v>0</v>
      </c>
      <c r="U493" s="639">
        <f t="shared" si="79"/>
        <v>0</v>
      </c>
      <c r="V493" s="654">
        <f t="shared" si="80"/>
        <v>0</v>
      </c>
      <c r="W493" s="70"/>
      <c r="X493" s="70"/>
      <c r="Y493" s="850">
        <f t="shared" si="75"/>
        <v>0</v>
      </c>
      <c r="Z493" s="607">
        <f t="shared" si="76"/>
        <v>0</v>
      </c>
    </row>
    <row r="494" spans="1:26" ht="15">
      <c r="A494" s="14" t="str">
        <f t="shared" si="81"/>
        <v/>
      </c>
      <c r="C494" s="2" t="s">
        <v>568</v>
      </c>
      <c r="D494" s="398" t="s">
        <v>568</v>
      </c>
      <c r="E494" s="400">
        <v>29044958.009999901</v>
      </c>
      <c r="F494" s="211" t="s">
        <v>33</v>
      </c>
      <c r="G494" s="459" t="str">
        <f>VLOOKUP(F494,Factors!$B$3:$O$96,14,0)</f>
        <v>ID</v>
      </c>
      <c r="H494" s="514" t="str">
        <f t="shared" si="82"/>
        <v>364ID</v>
      </c>
      <c r="I494" s="432">
        <v>369</v>
      </c>
      <c r="J494" s="452">
        <f>VLOOKUP(I494,Scenarios!$AU$11:$AZ$132,6,0)</f>
        <v>0.10642954319136508</v>
      </c>
      <c r="K494" s="453">
        <f>SUMIF(EPIS!$CF$6:$CF$96,'JAM Inputs'!H494,EPIS!$CI$6:$CI$96)</f>
        <v>20401837.266538143</v>
      </c>
      <c r="L494" s="453">
        <f t="shared" si="74"/>
        <v>2171358.2205422227</v>
      </c>
      <c r="M494" s="474">
        <f>VLOOKUP(G494,Factors!$B$3:$K$96,7,0)</f>
        <v>0</v>
      </c>
      <c r="N494" s="637">
        <v>29044958.009999901</v>
      </c>
      <c r="O494" s="641">
        <v>2091512.3150256244</v>
      </c>
      <c r="P494" s="639">
        <f t="shared" si="84"/>
        <v>2171358.2205422227</v>
      </c>
      <c r="Q494" s="640">
        <f t="shared" si="83"/>
        <v>79845.905516598374</v>
      </c>
      <c r="S494" s="653">
        <f t="shared" si="77"/>
        <v>0</v>
      </c>
      <c r="T494" s="639">
        <f t="shared" si="78"/>
        <v>0</v>
      </c>
      <c r="U494" s="639">
        <f t="shared" si="79"/>
        <v>0</v>
      </c>
      <c r="V494" s="654">
        <f t="shared" si="80"/>
        <v>0</v>
      </c>
      <c r="W494" s="70"/>
      <c r="X494" s="70"/>
      <c r="Y494" s="850">
        <f t="shared" si="75"/>
        <v>0</v>
      </c>
      <c r="Z494" s="607">
        <f t="shared" si="76"/>
        <v>0</v>
      </c>
    </row>
    <row r="495" spans="1:26" ht="15">
      <c r="A495" s="14" t="str">
        <f t="shared" si="81"/>
        <v/>
      </c>
      <c r="C495" s="2" t="s">
        <v>569</v>
      </c>
      <c r="D495" s="398" t="s">
        <v>569</v>
      </c>
      <c r="E495" s="400">
        <v>218924785.53</v>
      </c>
      <c r="F495" s="211" t="s">
        <v>25</v>
      </c>
      <c r="G495" s="459" t="str">
        <f>VLOOKUP(F495,Factors!$B$3:$O$96,14,0)</f>
        <v>OR</v>
      </c>
      <c r="H495" s="514" t="str">
        <f t="shared" ref="H495:H520" si="85">364&amp;G495</f>
        <v>364OR</v>
      </c>
      <c r="I495" s="432">
        <v>369</v>
      </c>
      <c r="J495" s="452">
        <f>VLOOKUP(I495,Scenarios!$AU$11:$AZ$132,6,0)</f>
        <v>0.10642954319136508</v>
      </c>
      <c r="K495" s="453">
        <f>SUMIF(EPIS!$CF$6:$CF$96,'JAM Inputs'!H495,EPIS!$CI$6:$CI$96)</f>
        <v>79580743.304765224</v>
      </c>
      <c r="L495" s="453">
        <f t="shared" si="74"/>
        <v>8469742.1567554474</v>
      </c>
      <c r="M495" s="474">
        <f>VLOOKUP(G495,Factors!$B$3:$K$96,7,0)</f>
        <v>0</v>
      </c>
      <c r="N495" s="637">
        <v>218924785.53</v>
      </c>
      <c r="O495" s="641">
        <v>8764784.3830242027</v>
      </c>
      <c r="P495" s="639">
        <f t="shared" si="84"/>
        <v>8469742.1567554474</v>
      </c>
      <c r="Q495" s="640">
        <f t="shared" si="83"/>
        <v>-295042.22626875527</v>
      </c>
      <c r="S495" s="653">
        <f t="shared" si="77"/>
        <v>0</v>
      </c>
      <c r="T495" s="639">
        <f t="shared" si="78"/>
        <v>0</v>
      </c>
      <c r="U495" s="639">
        <f t="shared" si="79"/>
        <v>0</v>
      </c>
      <c r="V495" s="654">
        <f t="shared" si="80"/>
        <v>0</v>
      </c>
      <c r="W495" s="70"/>
      <c r="X495" s="70"/>
      <c r="Y495" s="850">
        <f t="shared" si="75"/>
        <v>0</v>
      </c>
      <c r="Z495" s="607">
        <f t="shared" si="76"/>
        <v>0</v>
      </c>
    </row>
    <row r="496" spans="1:26" ht="15">
      <c r="A496" s="14" t="str">
        <f t="shared" si="81"/>
        <v/>
      </c>
      <c r="C496" s="2" t="s">
        <v>570</v>
      </c>
      <c r="D496" s="398" t="s">
        <v>570</v>
      </c>
      <c r="E496" s="400">
        <v>214874627.98500001</v>
      </c>
      <c r="F496" s="211" t="s">
        <v>31</v>
      </c>
      <c r="G496" s="459" t="str">
        <f>VLOOKUP(F496,Factors!$B$3:$O$96,14,0)</f>
        <v>UT</v>
      </c>
      <c r="H496" s="514" t="str">
        <f t="shared" si="85"/>
        <v>364UT</v>
      </c>
      <c r="I496" s="432">
        <v>369</v>
      </c>
      <c r="J496" s="452">
        <f>VLOOKUP(I496,Scenarios!$AU$11:$AZ$132,6,0)</f>
        <v>0.10642954319136508</v>
      </c>
      <c r="K496" s="453">
        <f>SUMIF(EPIS!$CF$6:$CF$96,'JAM Inputs'!H496,EPIS!$CI$6:$CI$96)</f>
        <v>142383384.76788712</v>
      </c>
      <c r="L496" s="453">
        <f t="shared" ref="L496:L559" si="86">K496*J496</f>
        <v>15153798.598886594</v>
      </c>
      <c r="M496" s="474">
        <f>VLOOKUP(G496,Factors!$B$3:$K$96,7,0)</f>
        <v>1</v>
      </c>
      <c r="N496" s="637">
        <v>214874627.98500001</v>
      </c>
      <c r="O496" s="641">
        <v>14003745.444278859</v>
      </c>
      <c r="P496" s="639">
        <f t="shared" si="84"/>
        <v>15153798.598886594</v>
      </c>
      <c r="Q496" s="640">
        <f t="shared" si="83"/>
        <v>1150053.1546077356</v>
      </c>
      <c r="S496" s="653">
        <f t="shared" si="77"/>
        <v>214874627.98500001</v>
      </c>
      <c r="T496" s="639">
        <f t="shared" si="78"/>
        <v>14003745.444278859</v>
      </c>
      <c r="U496" s="639">
        <f t="shared" si="79"/>
        <v>15153798.598886594</v>
      </c>
      <c r="V496" s="654">
        <f t="shared" si="80"/>
        <v>1150053.1546077356</v>
      </c>
      <c r="W496" s="70"/>
      <c r="X496" s="70"/>
      <c r="Y496" s="850">
        <f t="shared" si="75"/>
        <v>214874627.98500001</v>
      </c>
      <c r="Z496" s="607">
        <f t="shared" si="76"/>
        <v>230028426.58388662</v>
      </c>
    </row>
    <row r="497" spans="1:26" ht="15">
      <c r="A497" s="14" t="str">
        <f t="shared" si="81"/>
        <v/>
      </c>
      <c r="C497" s="2" t="s">
        <v>571</v>
      </c>
      <c r="D497" s="398" t="s">
        <v>571</v>
      </c>
      <c r="E497" s="400">
        <v>49348440.269999899</v>
      </c>
      <c r="F497" s="211" t="s">
        <v>27</v>
      </c>
      <c r="G497" s="459" t="str">
        <f>VLOOKUP(F497,Factors!$B$3:$O$96,14,0)</f>
        <v>WA</v>
      </c>
      <c r="H497" s="514" t="str">
        <f t="shared" si="85"/>
        <v>364WA</v>
      </c>
      <c r="I497" s="432">
        <v>369</v>
      </c>
      <c r="J497" s="452">
        <f>VLOOKUP(I497,Scenarios!$AU$11:$AZ$132,6,0)</f>
        <v>0.10642954319136508</v>
      </c>
      <c r="K497" s="453">
        <f>SUMIF(EPIS!$CF$6:$CF$96,'JAM Inputs'!H497,EPIS!$CI$6:$CI$96)</f>
        <v>13412009.081106603</v>
      </c>
      <c r="L497" s="453">
        <f t="shared" si="86"/>
        <v>1427433.9997806158</v>
      </c>
      <c r="M497" s="474">
        <f>VLOOKUP(G497,Factors!$B$3:$K$96,7,0)</f>
        <v>0</v>
      </c>
      <c r="N497" s="637">
        <v>49348440.269999899</v>
      </c>
      <c r="O497" s="641">
        <v>1421894.0300251432</v>
      </c>
      <c r="P497" s="639">
        <f t="shared" si="84"/>
        <v>1427433.9997806158</v>
      </c>
      <c r="Q497" s="640">
        <f t="shared" si="83"/>
        <v>5539.9697554726154</v>
      </c>
      <c r="S497" s="653">
        <f t="shared" si="77"/>
        <v>0</v>
      </c>
      <c r="T497" s="639">
        <f t="shared" si="78"/>
        <v>0</v>
      </c>
      <c r="U497" s="639">
        <f t="shared" si="79"/>
        <v>0</v>
      </c>
      <c r="V497" s="654">
        <f t="shared" si="80"/>
        <v>0</v>
      </c>
      <c r="W497" s="70"/>
      <c r="X497" s="70"/>
      <c r="Y497" s="850">
        <f t="shared" si="75"/>
        <v>0</v>
      </c>
      <c r="Z497" s="607">
        <f t="shared" si="76"/>
        <v>0</v>
      </c>
    </row>
    <row r="498" spans="1:26" ht="15">
      <c r="A498" s="14" t="str">
        <f t="shared" si="81"/>
        <v/>
      </c>
      <c r="C498" s="2" t="s">
        <v>572</v>
      </c>
      <c r="D498" s="398" t="s">
        <v>572</v>
      </c>
      <c r="E498" s="400">
        <v>37189443.219999902</v>
      </c>
      <c r="F498" s="211" t="s">
        <v>29</v>
      </c>
      <c r="G498" s="459" t="str">
        <f>VLOOKUP(F498,Factors!$B$3:$O$96,14,0)</f>
        <v>WYP</v>
      </c>
      <c r="H498" s="514" t="str">
        <f t="shared" si="85"/>
        <v>364WYP</v>
      </c>
      <c r="I498" s="432">
        <v>369</v>
      </c>
      <c r="J498" s="452">
        <f>VLOOKUP(I498,Scenarios!$AU$11:$AZ$132,6,0)</f>
        <v>0.10642954319136508</v>
      </c>
      <c r="K498" s="453">
        <f>SUMIF(EPIS!$CF$6:$CF$96,'JAM Inputs'!H498,EPIS!$CI$6:$CI$96)</f>
        <v>48494931.142782941</v>
      </c>
      <c r="L498" s="453">
        <f t="shared" si="86"/>
        <v>5161293.3686230928</v>
      </c>
      <c r="M498" s="474">
        <f>VLOOKUP(G498,Factors!$B$3:$K$96,7,0)</f>
        <v>0</v>
      </c>
      <c r="N498" s="637">
        <v>37189443.219999902</v>
      </c>
      <c r="O498" s="641">
        <v>5127750.47327659</v>
      </c>
      <c r="P498" s="639">
        <f t="shared" si="84"/>
        <v>5161293.3686230928</v>
      </c>
      <c r="Q498" s="640">
        <f t="shared" si="83"/>
        <v>33542.895346502773</v>
      </c>
      <c r="S498" s="653">
        <f t="shared" si="77"/>
        <v>0</v>
      </c>
      <c r="T498" s="639">
        <f t="shared" si="78"/>
        <v>0</v>
      </c>
      <c r="U498" s="639">
        <f t="shared" si="79"/>
        <v>0</v>
      </c>
      <c r="V498" s="654">
        <f t="shared" si="80"/>
        <v>0</v>
      </c>
      <c r="W498" s="70"/>
      <c r="X498" s="70"/>
      <c r="Y498" s="850">
        <f t="shared" si="75"/>
        <v>0</v>
      </c>
      <c r="Z498" s="607">
        <f t="shared" si="76"/>
        <v>0</v>
      </c>
    </row>
    <row r="499" spans="1:26" ht="15">
      <c r="A499" s="14" t="str">
        <f t="shared" si="81"/>
        <v/>
      </c>
      <c r="C499" s="2" t="s">
        <v>573</v>
      </c>
      <c r="D499" s="398" t="s">
        <v>573</v>
      </c>
      <c r="E499" s="400">
        <v>9566082.8399999999</v>
      </c>
      <c r="F499" s="211" t="s">
        <v>35</v>
      </c>
      <c r="G499" s="459" t="str">
        <f>VLOOKUP(F499,Factors!$B$3:$O$96,14,0)</f>
        <v>WYU</v>
      </c>
      <c r="H499" s="514" t="str">
        <f t="shared" si="85"/>
        <v>364WYU</v>
      </c>
      <c r="I499" s="432">
        <v>369</v>
      </c>
      <c r="J499" s="452">
        <f>VLOOKUP(I499,Scenarios!$AU$11:$AZ$132,6,0)</f>
        <v>0.10642954319136508</v>
      </c>
      <c r="K499" s="453">
        <f>SUMIF(EPIS!$CF$6:$CF$96,'JAM Inputs'!H499,EPIS!$CI$6:$CI$96)</f>
        <v>0</v>
      </c>
      <c r="L499" s="453">
        <f t="shared" si="86"/>
        <v>0</v>
      </c>
      <c r="M499" s="474">
        <f>VLOOKUP(G499,Factors!$B$3:$K$96,7,0)</f>
        <v>0</v>
      </c>
      <c r="N499" s="637">
        <v>9566082.8399999999</v>
      </c>
      <c r="O499" s="641"/>
      <c r="P499" s="639">
        <f t="shared" si="84"/>
        <v>0</v>
      </c>
      <c r="Q499" s="640">
        <f t="shared" si="83"/>
        <v>0</v>
      </c>
      <c r="S499" s="653">
        <f t="shared" si="77"/>
        <v>0</v>
      </c>
      <c r="T499" s="639">
        <f t="shared" si="78"/>
        <v>0</v>
      </c>
      <c r="U499" s="639">
        <f t="shared" si="79"/>
        <v>0</v>
      </c>
      <c r="V499" s="654">
        <f t="shared" si="80"/>
        <v>0</v>
      </c>
      <c r="W499" s="70"/>
      <c r="X499" s="70"/>
      <c r="Y499" s="850">
        <f t="shared" si="75"/>
        <v>0</v>
      </c>
      <c r="Z499" s="607">
        <f t="shared" si="76"/>
        <v>0</v>
      </c>
    </row>
    <row r="500" spans="1:26" ht="15">
      <c r="A500" s="14" t="str">
        <f t="shared" si="81"/>
        <v/>
      </c>
      <c r="C500" s="2" t="s">
        <v>574</v>
      </c>
      <c r="D500" s="398" t="s">
        <v>574</v>
      </c>
      <c r="E500" s="400">
        <v>3912005.4649999999</v>
      </c>
      <c r="F500" s="211" t="s">
        <v>22</v>
      </c>
      <c r="G500" s="459" t="str">
        <f>VLOOKUP(F500,Factors!$B$3:$O$96,14,0)</f>
        <v>CA</v>
      </c>
      <c r="H500" s="514" t="str">
        <f t="shared" si="85"/>
        <v>364CA</v>
      </c>
      <c r="I500" s="432">
        <v>370</v>
      </c>
      <c r="J500" s="452">
        <f>VLOOKUP(I500,Scenarios!$AU$11:$AZ$132,6,0)</f>
        <v>3.3421187090274404E-2</v>
      </c>
      <c r="K500" s="453">
        <f>SUMIF(EPIS!$CF$6:$CF$96,'JAM Inputs'!H500,EPIS!$CI$6:$CI$96)</f>
        <v>12843748.498065829</v>
      </c>
      <c r="L500" s="453">
        <f t="shared" si="86"/>
        <v>429253.32149428898</v>
      </c>
      <c r="M500" s="474">
        <f>VLOOKUP(G500,Factors!$B$3:$K$96,7,0)</f>
        <v>0</v>
      </c>
      <c r="N500" s="637">
        <v>3912005.4649999999</v>
      </c>
      <c r="O500" s="641">
        <v>485187.16385044513</v>
      </c>
      <c r="P500" s="639">
        <f t="shared" si="84"/>
        <v>429253.32149428898</v>
      </c>
      <c r="Q500" s="640">
        <f t="shared" si="83"/>
        <v>-55933.84235615615</v>
      </c>
      <c r="S500" s="653">
        <f t="shared" si="77"/>
        <v>0</v>
      </c>
      <c r="T500" s="639">
        <f t="shared" si="78"/>
        <v>0</v>
      </c>
      <c r="U500" s="639">
        <f t="shared" si="79"/>
        <v>0</v>
      </c>
      <c r="V500" s="654">
        <f t="shared" si="80"/>
        <v>0</v>
      </c>
      <c r="W500" s="70"/>
      <c r="X500" s="70"/>
      <c r="Y500" s="850">
        <f t="shared" si="75"/>
        <v>0</v>
      </c>
      <c r="Z500" s="607">
        <f t="shared" si="76"/>
        <v>0</v>
      </c>
    </row>
    <row r="501" spans="1:26" ht="15">
      <c r="A501" s="14" t="str">
        <f t="shared" si="81"/>
        <v/>
      </c>
      <c r="C501" s="2" t="s">
        <v>575</v>
      </c>
      <c r="D501" s="398" t="s">
        <v>575</v>
      </c>
      <c r="E501" s="400">
        <v>13983346.105</v>
      </c>
      <c r="F501" s="211" t="s">
        <v>33</v>
      </c>
      <c r="G501" s="459" t="str">
        <f>VLOOKUP(F501,Factors!$B$3:$O$96,14,0)</f>
        <v>ID</v>
      </c>
      <c r="H501" s="514" t="str">
        <f t="shared" si="85"/>
        <v>364ID</v>
      </c>
      <c r="I501" s="432">
        <v>370</v>
      </c>
      <c r="J501" s="452">
        <f>VLOOKUP(I501,Scenarios!$AU$11:$AZ$132,6,0)</f>
        <v>3.3421187090274404E-2</v>
      </c>
      <c r="K501" s="453">
        <f>SUMIF(EPIS!$CF$6:$CF$96,'JAM Inputs'!H501,EPIS!$CI$6:$CI$96)</f>
        <v>20401837.266538143</v>
      </c>
      <c r="L501" s="453">
        <f t="shared" si="86"/>
        <v>681853.6202703038</v>
      </c>
      <c r="M501" s="474">
        <f>VLOOKUP(G501,Factors!$B$3:$K$96,7,0)</f>
        <v>0</v>
      </c>
      <c r="N501" s="637">
        <v>13983346.105</v>
      </c>
      <c r="O501" s="641">
        <v>656780.27252639353</v>
      </c>
      <c r="P501" s="639">
        <f t="shared" si="84"/>
        <v>681853.6202703038</v>
      </c>
      <c r="Q501" s="640">
        <f t="shared" si="83"/>
        <v>25073.347743910272</v>
      </c>
      <c r="S501" s="653">
        <f t="shared" si="77"/>
        <v>0</v>
      </c>
      <c r="T501" s="639">
        <f t="shared" si="78"/>
        <v>0</v>
      </c>
      <c r="U501" s="639">
        <f t="shared" si="79"/>
        <v>0</v>
      </c>
      <c r="V501" s="654">
        <f t="shared" si="80"/>
        <v>0</v>
      </c>
      <c r="W501" s="70"/>
      <c r="X501" s="70"/>
      <c r="Y501" s="850">
        <f t="shared" si="75"/>
        <v>0</v>
      </c>
      <c r="Z501" s="607">
        <f t="shared" si="76"/>
        <v>0</v>
      </c>
    </row>
    <row r="502" spans="1:26" ht="15">
      <c r="A502" s="14" t="str">
        <f t="shared" si="81"/>
        <v/>
      </c>
      <c r="C502" s="2" t="s">
        <v>576</v>
      </c>
      <c r="D502" s="398" t="s">
        <v>576</v>
      </c>
      <c r="E502" s="400">
        <v>59899364.695</v>
      </c>
      <c r="F502" s="211" t="s">
        <v>25</v>
      </c>
      <c r="G502" s="459" t="str">
        <f>VLOOKUP(F502,Factors!$B$3:$O$96,14,0)</f>
        <v>OR</v>
      </c>
      <c r="H502" s="514" t="str">
        <f t="shared" si="85"/>
        <v>364OR</v>
      </c>
      <c r="I502" s="432">
        <v>370</v>
      </c>
      <c r="J502" s="452">
        <f>VLOOKUP(I502,Scenarios!$AU$11:$AZ$132,6,0)</f>
        <v>3.3421187090274404E-2</v>
      </c>
      <c r="K502" s="453">
        <f>SUMIF(EPIS!$CF$6:$CF$96,'JAM Inputs'!H502,EPIS!$CI$6:$CI$96)</f>
        <v>79580743.304765224</v>
      </c>
      <c r="L502" s="453">
        <f t="shared" si="86"/>
        <v>2659682.9107716605</v>
      </c>
      <c r="M502" s="474">
        <f>VLOOKUP(G502,Factors!$B$3:$K$96,7,0)</f>
        <v>0</v>
      </c>
      <c r="N502" s="637">
        <v>59899364.695</v>
      </c>
      <c r="O502" s="641">
        <v>2752332.5750282216</v>
      </c>
      <c r="P502" s="639">
        <f t="shared" si="84"/>
        <v>2659682.9107716605</v>
      </c>
      <c r="Q502" s="640">
        <f t="shared" si="83"/>
        <v>-92649.664256561082</v>
      </c>
      <c r="S502" s="653">
        <f t="shared" si="77"/>
        <v>0</v>
      </c>
      <c r="T502" s="639">
        <f t="shared" si="78"/>
        <v>0</v>
      </c>
      <c r="U502" s="639">
        <f t="shared" si="79"/>
        <v>0</v>
      </c>
      <c r="V502" s="654">
        <f t="shared" si="80"/>
        <v>0</v>
      </c>
      <c r="W502" s="70"/>
      <c r="X502" s="70"/>
      <c r="Y502" s="850">
        <f t="shared" si="75"/>
        <v>0</v>
      </c>
      <c r="Z502" s="607">
        <f t="shared" si="76"/>
        <v>0</v>
      </c>
    </row>
    <row r="503" spans="1:26" ht="15">
      <c r="A503" s="14" t="str">
        <f t="shared" si="81"/>
        <v/>
      </c>
      <c r="C503" s="2" t="s">
        <v>577</v>
      </c>
      <c r="D503" s="398" t="s">
        <v>577</v>
      </c>
      <c r="E503" s="400">
        <v>76391266.129999906</v>
      </c>
      <c r="F503" s="211" t="s">
        <v>31</v>
      </c>
      <c r="G503" s="459" t="str">
        <f>VLOOKUP(F503,Factors!$B$3:$O$96,14,0)</f>
        <v>UT</v>
      </c>
      <c r="H503" s="514" t="str">
        <f t="shared" si="85"/>
        <v>364UT</v>
      </c>
      <c r="I503" s="432">
        <v>370</v>
      </c>
      <c r="J503" s="452">
        <f>VLOOKUP(I503,Scenarios!$AU$11:$AZ$132,6,0)</f>
        <v>3.3421187090274404E-2</v>
      </c>
      <c r="K503" s="453">
        <f>SUMIF(EPIS!$CF$6:$CF$96,'JAM Inputs'!H503,EPIS!$CI$6:$CI$96)</f>
        <v>142383384.76788712</v>
      </c>
      <c r="L503" s="453">
        <f t="shared" si="86"/>
        <v>4758621.7408740819</v>
      </c>
      <c r="M503" s="474">
        <f>VLOOKUP(G503,Factors!$B$3:$K$96,7,0)</f>
        <v>1</v>
      </c>
      <c r="N503" s="637">
        <v>76391266.129999906</v>
      </c>
      <c r="O503" s="641">
        <v>4397480.0832913239</v>
      </c>
      <c r="P503" s="639">
        <f t="shared" si="84"/>
        <v>4758621.7408740819</v>
      </c>
      <c r="Q503" s="640">
        <f t="shared" si="83"/>
        <v>361141.65758275799</v>
      </c>
      <c r="S503" s="653">
        <f t="shared" si="77"/>
        <v>76391266.129999906</v>
      </c>
      <c r="T503" s="639">
        <f t="shared" si="78"/>
        <v>4397480.0832913239</v>
      </c>
      <c r="U503" s="639">
        <f t="shared" si="79"/>
        <v>4758621.7408740819</v>
      </c>
      <c r="V503" s="654">
        <f t="shared" si="80"/>
        <v>361141.65758275799</v>
      </c>
      <c r="W503" s="70"/>
      <c r="X503" s="70"/>
      <c r="Y503" s="850">
        <f t="shared" si="75"/>
        <v>76391266.129999906</v>
      </c>
      <c r="Z503" s="607">
        <f t="shared" si="76"/>
        <v>81149887.870873988</v>
      </c>
    </row>
    <row r="504" spans="1:26" ht="15">
      <c r="A504" s="14" t="str">
        <f t="shared" si="81"/>
        <v/>
      </c>
      <c r="C504" s="2" t="s">
        <v>578</v>
      </c>
      <c r="D504" s="398" t="s">
        <v>578</v>
      </c>
      <c r="E504" s="400">
        <v>13843651.725</v>
      </c>
      <c r="F504" s="211" t="s">
        <v>27</v>
      </c>
      <c r="G504" s="459" t="str">
        <f>VLOOKUP(F504,Factors!$B$3:$O$96,14,0)</f>
        <v>WA</v>
      </c>
      <c r="H504" s="514" t="str">
        <f t="shared" si="85"/>
        <v>364WA</v>
      </c>
      <c r="I504" s="432">
        <v>370</v>
      </c>
      <c r="J504" s="452">
        <f>VLOOKUP(I504,Scenarios!$AU$11:$AZ$132,6,0)</f>
        <v>3.3421187090274404E-2</v>
      </c>
      <c r="K504" s="453">
        <f>SUMIF(EPIS!$CF$6:$CF$96,'JAM Inputs'!H504,EPIS!$CI$6:$CI$96)</f>
        <v>13412009.081106603</v>
      </c>
      <c r="L504" s="453">
        <f t="shared" si="86"/>
        <v>448245.26475612307</v>
      </c>
      <c r="M504" s="474">
        <f>VLOOKUP(G504,Factors!$B$3:$K$96,7,0)</f>
        <v>0</v>
      </c>
      <c r="N504" s="637">
        <v>13843651.725</v>
      </c>
      <c r="O504" s="641">
        <v>446505.5939831385</v>
      </c>
      <c r="P504" s="639">
        <f t="shared" si="84"/>
        <v>448245.26475612307</v>
      </c>
      <c r="Q504" s="640">
        <f t="shared" si="83"/>
        <v>1739.6707729845657</v>
      </c>
      <c r="S504" s="653">
        <f t="shared" si="77"/>
        <v>0</v>
      </c>
      <c r="T504" s="639">
        <f t="shared" si="78"/>
        <v>0</v>
      </c>
      <c r="U504" s="639">
        <f t="shared" si="79"/>
        <v>0</v>
      </c>
      <c r="V504" s="654">
        <f t="shared" si="80"/>
        <v>0</v>
      </c>
      <c r="W504" s="70"/>
      <c r="X504" s="70"/>
      <c r="Y504" s="850">
        <f t="shared" si="75"/>
        <v>0</v>
      </c>
      <c r="Z504" s="607">
        <f t="shared" si="76"/>
        <v>0</v>
      </c>
    </row>
    <row r="505" spans="1:26" ht="15">
      <c r="A505" s="14" t="str">
        <f t="shared" si="81"/>
        <v/>
      </c>
      <c r="C505" s="2" t="s">
        <v>579</v>
      </c>
      <c r="D505" s="398" t="s">
        <v>579</v>
      </c>
      <c r="E505" s="400">
        <v>11982963.43</v>
      </c>
      <c r="F505" s="211" t="s">
        <v>29</v>
      </c>
      <c r="G505" s="459" t="str">
        <f>VLOOKUP(F505,Factors!$B$3:$O$96,14,0)</f>
        <v>WYP</v>
      </c>
      <c r="H505" s="514" t="str">
        <f t="shared" si="85"/>
        <v>364WYP</v>
      </c>
      <c r="I505" s="432">
        <v>370</v>
      </c>
      <c r="J505" s="452">
        <f>VLOOKUP(I505,Scenarios!$AU$11:$AZ$132,6,0)</f>
        <v>3.3421187090274404E-2</v>
      </c>
      <c r="K505" s="453">
        <f>SUMIF(EPIS!$CF$6:$CF$96,'JAM Inputs'!H505,EPIS!$CI$6:$CI$96)</f>
        <v>48494931.142782941</v>
      </c>
      <c r="L505" s="453">
        <f t="shared" si="86"/>
        <v>1620758.1666529234</v>
      </c>
      <c r="M505" s="474">
        <f>VLOOKUP(G505,Factors!$B$3:$K$96,7,0)</f>
        <v>0</v>
      </c>
      <c r="N505" s="637">
        <v>11982963.43</v>
      </c>
      <c r="O505" s="641">
        <v>1610224.9693158902</v>
      </c>
      <c r="P505" s="639">
        <f t="shared" si="84"/>
        <v>1620758.1666529234</v>
      </c>
      <c r="Q505" s="640">
        <f t="shared" si="83"/>
        <v>10533.197337033227</v>
      </c>
      <c r="S505" s="653">
        <f t="shared" si="77"/>
        <v>0</v>
      </c>
      <c r="T505" s="639">
        <f t="shared" si="78"/>
        <v>0</v>
      </c>
      <c r="U505" s="639">
        <f t="shared" si="79"/>
        <v>0</v>
      </c>
      <c r="V505" s="654">
        <f t="shared" si="80"/>
        <v>0</v>
      </c>
      <c r="W505" s="70"/>
      <c r="X505" s="70"/>
      <c r="Y505" s="850">
        <f t="shared" si="75"/>
        <v>0</v>
      </c>
      <c r="Z505" s="607">
        <f t="shared" si="76"/>
        <v>0</v>
      </c>
    </row>
    <row r="506" spans="1:26" ht="15">
      <c r="A506" s="14" t="str">
        <f t="shared" si="81"/>
        <v/>
      </c>
      <c r="C506" s="2" t="s">
        <v>580</v>
      </c>
      <c r="D506" s="398" t="s">
        <v>580</v>
      </c>
      <c r="E506" s="400">
        <v>2613556.8849999998</v>
      </c>
      <c r="F506" s="211" t="s">
        <v>35</v>
      </c>
      <c r="G506" s="459" t="str">
        <f>VLOOKUP(F506,Factors!$B$3:$O$96,14,0)</f>
        <v>WYU</v>
      </c>
      <c r="H506" s="514" t="str">
        <f t="shared" si="85"/>
        <v>364WYU</v>
      </c>
      <c r="I506" s="432">
        <v>370</v>
      </c>
      <c r="J506" s="452">
        <f>VLOOKUP(I506,Scenarios!$AU$11:$AZ$132,6,0)</f>
        <v>3.3421187090274404E-2</v>
      </c>
      <c r="K506" s="453">
        <f>SUMIF(EPIS!$CF$6:$CF$96,'JAM Inputs'!H506,EPIS!$CI$6:$CI$96)</f>
        <v>0</v>
      </c>
      <c r="L506" s="453">
        <f t="shared" si="86"/>
        <v>0</v>
      </c>
      <c r="M506" s="474">
        <f>VLOOKUP(G506,Factors!$B$3:$K$96,7,0)</f>
        <v>0</v>
      </c>
      <c r="N506" s="637">
        <v>2613556.8849999998</v>
      </c>
      <c r="O506" s="641"/>
      <c r="P506" s="639">
        <f t="shared" si="84"/>
        <v>0</v>
      </c>
      <c r="Q506" s="640">
        <f t="shared" si="83"/>
        <v>0</v>
      </c>
      <c r="S506" s="653">
        <f t="shared" si="77"/>
        <v>0</v>
      </c>
      <c r="T506" s="639">
        <f t="shared" si="78"/>
        <v>0</v>
      </c>
      <c r="U506" s="639">
        <f t="shared" si="79"/>
        <v>0</v>
      </c>
      <c r="V506" s="654">
        <f t="shared" si="80"/>
        <v>0</v>
      </c>
      <c r="W506" s="70"/>
      <c r="X506" s="70"/>
      <c r="Y506" s="850">
        <f t="shared" si="75"/>
        <v>0</v>
      </c>
      <c r="Z506" s="607">
        <f t="shared" si="76"/>
        <v>0</v>
      </c>
    </row>
    <row r="507" spans="1:26" ht="15">
      <c r="A507" s="14" t="str">
        <f t="shared" si="81"/>
        <v/>
      </c>
      <c r="C507" s="2" t="s">
        <v>581</v>
      </c>
      <c r="D507" s="398" t="s">
        <v>581</v>
      </c>
      <c r="E507" s="400">
        <v>271347.48</v>
      </c>
      <c r="F507" s="211" t="s">
        <v>22</v>
      </c>
      <c r="G507" s="459" t="str">
        <f>VLOOKUP(F507,Factors!$B$3:$O$96,14,0)</f>
        <v>CA</v>
      </c>
      <c r="H507" s="514" t="str">
        <f t="shared" si="85"/>
        <v>364CA</v>
      </c>
      <c r="I507" s="432">
        <v>371</v>
      </c>
      <c r="J507" s="452">
        <f>VLOOKUP(I507,Scenarios!$AU$11:$AZ$132,6,0)</f>
        <v>1.6104578549913217E-3</v>
      </c>
      <c r="K507" s="453">
        <f>SUMIF(EPIS!$CF$6:$CF$96,'JAM Inputs'!H507,EPIS!$CI$6:$CI$96)</f>
        <v>12843748.498065829</v>
      </c>
      <c r="L507" s="453">
        <f t="shared" si="86"/>
        <v>20684.315656243107</v>
      </c>
      <c r="M507" s="474">
        <f>VLOOKUP(G507,Factors!$B$3:$K$96,7,0)</f>
        <v>0</v>
      </c>
      <c r="N507" s="637">
        <v>271347.48</v>
      </c>
      <c r="O507" s="641">
        <v>23379.584843989313</v>
      </c>
      <c r="P507" s="639">
        <f t="shared" si="84"/>
        <v>20684.315656243107</v>
      </c>
      <c r="Q507" s="640">
        <f t="shared" si="83"/>
        <v>-2695.2691877462057</v>
      </c>
      <c r="S507" s="653">
        <f t="shared" si="77"/>
        <v>0</v>
      </c>
      <c r="T507" s="639">
        <f t="shared" si="78"/>
        <v>0</v>
      </c>
      <c r="U507" s="639">
        <f t="shared" si="79"/>
        <v>0</v>
      </c>
      <c r="V507" s="654">
        <f t="shared" si="80"/>
        <v>0</v>
      </c>
      <c r="W507" s="70"/>
      <c r="X507" s="70"/>
      <c r="Y507" s="850">
        <f t="shared" ref="Y507:Y570" si="87">E507*M507</f>
        <v>0</v>
      </c>
      <c r="Z507" s="607">
        <f t="shared" ref="Z507:Z570" si="88">(N507+P507)*M507</f>
        <v>0</v>
      </c>
    </row>
    <row r="508" spans="1:26" ht="15">
      <c r="A508" s="14" t="str">
        <f t="shared" si="81"/>
        <v/>
      </c>
      <c r="C508" s="2" t="s">
        <v>582</v>
      </c>
      <c r="D508" s="398" t="s">
        <v>582</v>
      </c>
      <c r="E508" s="400">
        <v>167441.07</v>
      </c>
      <c r="F508" s="211" t="s">
        <v>33</v>
      </c>
      <c r="G508" s="459" t="str">
        <f>VLOOKUP(F508,Factors!$B$3:$O$96,14,0)</f>
        <v>ID</v>
      </c>
      <c r="H508" s="514" t="str">
        <f t="shared" si="85"/>
        <v>364ID</v>
      </c>
      <c r="I508" s="432">
        <v>371</v>
      </c>
      <c r="J508" s="452">
        <f>VLOOKUP(I508,Scenarios!$AU$11:$AZ$132,6,0)</f>
        <v>1.6104578549913217E-3</v>
      </c>
      <c r="K508" s="453">
        <f>SUMIF(EPIS!$CF$6:$CF$96,'JAM Inputs'!H508,EPIS!$CI$6:$CI$96)</f>
        <v>20401837.266538143</v>
      </c>
      <c r="L508" s="453">
        <f t="shared" si="86"/>
        <v>32856.299082151025</v>
      </c>
      <c r="M508" s="474">
        <f>VLOOKUP(G508,Factors!$B$3:$K$96,7,0)</f>
        <v>0</v>
      </c>
      <c r="N508" s="637">
        <v>167441.07</v>
      </c>
      <c r="O508" s="641">
        <v>31648.096341894096</v>
      </c>
      <c r="P508" s="639">
        <f t="shared" si="84"/>
        <v>32856.299082151025</v>
      </c>
      <c r="Q508" s="640">
        <f t="shared" si="83"/>
        <v>1208.2027402569292</v>
      </c>
      <c r="S508" s="653">
        <f t="shared" si="77"/>
        <v>0</v>
      </c>
      <c r="T508" s="639">
        <f t="shared" si="78"/>
        <v>0</v>
      </c>
      <c r="U508" s="639">
        <f t="shared" si="79"/>
        <v>0</v>
      </c>
      <c r="V508" s="654">
        <f t="shared" si="80"/>
        <v>0</v>
      </c>
      <c r="W508" s="70"/>
      <c r="X508" s="70"/>
      <c r="Y508" s="850">
        <f t="shared" si="87"/>
        <v>0</v>
      </c>
      <c r="Z508" s="607">
        <f t="shared" si="88"/>
        <v>0</v>
      </c>
    </row>
    <row r="509" spans="1:26" ht="15">
      <c r="A509" s="14" t="str">
        <f t="shared" si="81"/>
        <v/>
      </c>
      <c r="C509" s="2" t="s">
        <v>583</v>
      </c>
      <c r="D509" s="398" t="s">
        <v>583</v>
      </c>
      <c r="E509" s="400">
        <v>2459097.9750000001</v>
      </c>
      <c r="F509" s="211" t="s">
        <v>25</v>
      </c>
      <c r="G509" s="459" t="str">
        <f>VLOOKUP(F509,Factors!$B$3:$O$96,14,0)</f>
        <v>OR</v>
      </c>
      <c r="H509" s="514" t="str">
        <f t="shared" si="85"/>
        <v>364OR</v>
      </c>
      <c r="I509" s="432">
        <v>371</v>
      </c>
      <c r="J509" s="452">
        <f>VLOOKUP(I509,Scenarios!$AU$11:$AZ$132,6,0)</f>
        <v>1.6104578549913217E-3</v>
      </c>
      <c r="K509" s="453">
        <f>SUMIF(EPIS!$CF$6:$CF$96,'JAM Inputs'!H509,EPIS!$CI$6:$CI$96)</f>
        <v>79580743.304765224</v>
      </c>
      <c r="L509" s="453">
        <f t="shared" si="86"/>
        <v>128161.43316120718</v>
      </c>
      <c r="M509" s="474">
        <f>VLOOKUP(G509,Factors!$B$3:$K$96,7,0)</f>
        <v>0</v>
      </c>
      <c r="N509" s="637">
        <v>2459097.9750000001</v>
      </c>
      <c r="O509" s="641">
        <v>132625.91789543457</v>
      </c>
      <c r="P509" s="639">
        <f t="shared" si="84"/>
        <v>128161.43316120718</v>
      </c>
      <c r="Q509" s="640">
        <f t="shared" si="83"/>
        <v>-4464.4847342273861</v>
      </c>
      <c r="S509" s="653">
        <f t="shared" si="77"/>
        <v>0</v>
      </c>
      <c r="T509" s="639">
        <f t="shared" si="78"/>
        <v>0</v>
      </c>
      <c r="U509" s="639">
        <f t="shared" si="79"/>
        <v>0</v>
      </c>
      <c r="V509" s="654">
        <f t="shared" si="80"/>
        <v>0</v>
      </c>
      <c r="W509" s="70"/>
      <c r="X509" s="70"/>
      <c r="Y509" s="850">
        <f t="shared" si="87"/>
        <v>0</v>
      </c>
      <c r="Z509" s="607">
        <f t="shared" si="88"/>
        <v>0</v>
      </c>
    </row>
    <row r="510" spans="1:26" ht="15">
      <c r="A510" s="14" t="str">
        <f t="shared" si="81"/>
        <v/>
      </c>
      <c r="C510" s="2" t="s">
        <v>584</v>
      </c>
      <c r="D510" s="398" t="s">
        <v>584</v>
      </c>
      <c r="E510" s="400">
        <v>4453336.8849999998</v>
      </c>
      <c r="F510" s="211" t="s">
        <v>31</v>
      </c>
      <c r="G510" s="459" t="str">
        <f>VLOOKUP(F510,Factors!$B$3:$O$96,14,0)</f>
        <v>UT</v>
      </c>
      <c r="H510" s="514" t="str">
        <f t="shared" si="85"/>
        <v>364UT</v>
      </c>
      <c r="I510" s="432">
        <v>371</v>
      </c>
      <c r="J510" s="452">
        <f>VLOOKUP(I510,Scenarios!$AU$11:$AZ$132,6,0)</f>
        <v>1.6104578549913217E-3</v>
      </c>
      <c r="K510" s="453">
        <f>SUMIF(EPIS!$CF$6:$CF$96,'JAM Inputs'!H510,EPIS!$CI$6:$CI$96)</f>
        <v>142383384.76788712</v>
      </c>
      <c r="L510" s="453">
        <f t="shared" si="86"/>
        <v>229302.44041969551</v>
      </c>
      <c r="M510" s="474">
        <f>VLOOKUP(G510,Factors!$B$3:$K$96,7,0)</f>
        <v>1</v>
      </c>
      <c r="N510" s="637">
        <v>4453336.8849999998</v>
      </c>
      <c r="O510" s="641">
        <v>211900.20340017363</v>
      </c>
      <c r="P510" s="639">
        <f t="shared" si="84"/>
        <v>229302.44041969551</v>
      </c>
      <c r="Q510" s="640">
        <f t="shared" si="83"/>
        <v>17402.237019521883</v>
      </c>
      <c r="S510" s="653">
        <f t="shared" si="77"/>
        <v>4453336.8849999998</v>
      </c>
      <c r="T510" s="639">
        <f t="shared" si="78"/>
        <v>211900.20340017363</v>
      </c>
      <c r="U510" s="639">
        <f t="shared" si="79"/>
        <v>229302.44041969551</v>
      </c>
      <c r="V510" s="654">
        <f t="shared" si="80"/>
        <v>17402.237019521883</v>
      </c>
      <c r="W510" s="70"/>
      <c r="X510" s="70"/>
      <c r="Y510" s="850">
        <f t="shared" si="87"/>
        <v>4453336.8849999998</v>
      </c>
      <c r="Z510" s="607">
        <f t="shared" si="88"/>
        <v>4682639.3254196951</v>
      </c>
    </row>
    <row r="511" spans="1:26" ht="15">
      <c r="A511" s="14" t="str">
        <f t="shared" si="81"/>
        <v/>
      </c>
      <c r="C511" s="2" t="s">
        <v>585</v>
      </c>
      <c r="D511" s="398" t="s">
        <v>585</v>
      </c>
      <c r="E511" s="400">
        <v>523622.88</v>
      </c>
      <c r="F511" s="211" t="s">
        <v>27</v>
      </c>
      <c r="G511" s="459" t="str">
        <f>VLOOKUP(F511,Factors!$B$3:$O$96,14,0)</f>
        <v>WA</v>
      </c>
      <c r="H511" s="514" t="str">
        <f t="shared" si="85"/>
        <v>364WA</v>
      </c>
      <c r="I511" s="432">
        <v>371</v>
      </c>
      <c r="J511" s="452">
        <f>VLOOKUP(I511,Scenarios!$AU$11:$AZ$132,6,0)</f>
        <v>1.6104578549913217E-3</v>
      </c>
      <c r="K511" s="453">
        <f>SUMIF(EPIS!$CF$6:$CF$96,'JAM Inputs'!H511,EPIS!$CI$6:$CI$96)</f>
        <v>13412009.081106603</v>
      </c>
      <c r="L511" s="453">
        <f t="shared" si="86"/>
        <v>21599.475375883067</v>
      </c>
      <c r="M511" s="474">
        <f>VLOOKUP(G511,Factors!$B$3:$K$96,7,0)</f>
        <v>0</v>
      </c>
      <c r="N511" s="637">
        <v>523622.88</v>
      </c>
      <c r="O511" s="641">
        <v>21515.646322956723</v>
      </c>
      <c r="P511" s="639">
        <f t="shared" si="84"/>
        <v>21599.475375883067</v>
      </c>
      <c r="Q511" s="640">
        <f t="shared" si="83"/>
        <v>83.829052926343138</v>
      </c>
      <c r="S511" s="653">
        <f t="shared" si="77"/>
        <v>0</v>
      </c>
      <c r="T511" s="639">
        <f t="shared" si="78"/>
        <v>0</v>
      </c>
      <c r="U511" s="639">
        <f t="shared" si="79"/>
        <v>0</v>
      </c>
      <c r="V511" s="654">
        <f t="shared" si="80"/>
        <v>0</v>
      </c>
      <c r="W511" s="70"/>
      <c r="X511" s="70"/>
      <c r="Y511" s="850">
        <f t="shared" si="87"/>
        <v>0</v>
      </c>
      <c r="Z511" s="607">
        <f t="shared" si="88"/>
        <v>0</v>
      </c>
    </row>
    <row r="512" spans="1:26" ht="15">
      <c r="A512" s="14" t="str">
        <f t="shared" si="81"/>
        <v/>
      </c>
      <c r="C512" s="2" t="s">
        <v>586</v>
      </c>
      <c r="D512" s="398" t="s">
        <v>586</v>
      </c>
      <c r="E512" s="400">
        <v>777528.84</v>
      </c>
      <c r="F512" s="211" t="s">
        <v>29</v>
      </c>
      <c r="G512" s="459" t="str">
        <f>VLOOKUP(F512,Factors!$B$3:$O$96,14,0)</f>
        <v>WYP</v>
      </c>
      <c r="H512" s="514" t="str">
        <f t="shared" si="85"/>
        <v>364WYP</v>
      </c>
      <c r="I512" s="432">
        <v>371</v>
      </c>
      <c r="J512" s="452">
        <f>VLOOKUP(I512,Scenarios!$AU$11:$AZ$132,6,0)</f>
        <v>1.6104578549913217E-3</v>
      </c>
      <c r="K512" s="453">
        <f>SUMIF(EPIS!$CF$6:$CF$96,'JAM Inputs'!H512,EPIS!$CI$6:$CI$96)</f>
        <v>48494931.142782941</v>
      </c>
      <c r="L512" s="453">
        <f t="shared" si="86"/>
        <v>78099.042786158054</v>
      </c>
      <c r="M512" s="474">
        <f>VLOOKUP(G512,Factors!$B$3:$K$96,7,0)</f>
        <v>0</v>
      </c>
      <c r="N512" s="637">
        <v>777528.84</v>
      </c>
      <c r="O512" s="641">
        <v>77591.48240705546</v>
      </c>
      <c r="P512" s="639">
        <f t="shared" si="84"/>
        <v>78099.042786158054</v>
      </c>
      <c r="Q512" s="640">
        <f t="shared" si="83"/>
        <v>507.56037910259329</v>
      </c>
      <c r="S512" s="653">
        <f t="shared" si="77"/>
        <v>0</v>
      </c>
      <c r="T512" s="639">
        <f t="shared" si="78"/>
        <v>0</v>
      </c>
      <c r="U512" s="639">
        <f t="shared" si="79"/>
        <v>0</v>
      </c>
      <c r="V512" s="654">
        <f t="shared" si="80"/>
        <v>0</v>
      </c>
      <c r="W512" s="70"/>
      <c r="X512" s="70"/>
      <c r="Y512" s="850">
        <f t="shared" si="87"/>
        <v>0</v>
      </c>
      <c r="Z512" s="607">
        <f t="shared" si="88"/>
        <v>0</v>
      </c>
    </row>
    <row r="513" spans="1:26" ht="15">
      <c r="A513" s="14" t="str">
        <f t="shared" si="81"/>
        <v/>
      </c>
      <c r="C513" s="2" t="s">
        <v>587</v>
      </c>
      <c r="D513" s="398" t="s">
        <v>587</v>
      </c>
      <c r="E513" s="400">
        <v>147782.81</v>
      </c>
      <c r="F513" s="211" t="s">
        <v>35</v>
      </c>
      <c r="G513" s="459" t="str">
        <f>VLOOKUP(F513,Factors!$B$3:$O$96,14,0)</f>
        <v>WYU</v>
      </c>
      <c r="H513" s="514" t="str">
        <f t="shared" si="85"/>
        <v>364WYU</v>
      </c>
      <c r="I513" s="432">
        <v>371</v>
      </c>
      <c r="J513" s="452">
        <f>VLOOKUP(I513,Scenarios!$AU$11:$AZ$132,6,0)</f>
        <v>1.6104578549913217E-3</v>
      </c>
      <c r="K513" s="453">
        <f>SUMIF(EPIS!$CF$6:$CF$96,'JAM Inputs'!H513,EPIS!$CI$6:$CI$96)</f>
        <v>0</v>
      </c>
      <c r="L513" s="453">
        <f t="shared" si="86"/>
        <v>0</v>
      </c>
      <c r="M513" s="474">
        <f>VLOOKUP(G513,Factors!$B$3:$K$96,7,0)</f>
        <v>0</v>
      </c>
      <c r="N513" s="637">
        <v>147782.81</v>
      </c>
      <c r="O513" s="641"/>
      <c r="P513" s="639">
        <f t="shared" si="84"/>
        <v>0</v>
      </c>
      <c r="Q513" s="640">
        <f t="shared" si="83"/>
        <v>0</v>
      </c>
      <c r="S513" s="653">
        <f t="shared" si="77"/>
        <v>0</v>
      </c>
      <c r="T513" s="639">
        <f t="shared" si="78"/>
        <v>0</v>
      </c>
      <c r="U513" s="639">
        <f t="shared" si="79"/>
        <v>0</v>
      </c>
      <c r="V513" s="654">
        <f t="shared" si="80"/>
        <v>0</v>
      </c>
      <c r="W513" s="70"/>
      <c r="X513" s="70"/>
      <c r="Y513" s="850">
        <f t="shared" si="87"/>
        <v>0</v>
      </c>
      <c r="Z513" s="607">
        <f t="shared" si="88"/>
        <v>0</v>
      </c>
    </row>
    <row r="514" spans="1:26" ht="15">
      <c r="A514" s="14" t="str">
        <f t="shared" si="81"/>
        <v/>
      </c>
      <c r="C514" s="2" t="s">
        <v>588</v>
      </c>
      <c r="D514" s="398" t="s">
        <v>588</v>
      </c>
      <c r="E514" s="400">
        <v>667230.65500000003</v>
      </c>
      <c r="F514" s="211" t="s">
        <v>22</v>
      </c>
      <c r="G514" s="459" t="str">
        <f>VLOOKUP(F514,Factors!$B$3:$O$96,14,0)</f>
        <v>CA</v>
      </c>
      <c r="H514" s="514" t="str">
        <f t="shared" si="85"/>
        <v>364CA</v>
      </c>
      <c r="I514" s="432">
        <v>373</v>
      </c>
      <c r="J514" s="452">
        <f>VLOOKUP(I514,Scenarios!$AU$11:$AZ$132,6,0)</f>
        <v>1.1089731508308769E-2</v>
      </c>
      <c r="K514" s="453">
        <f>SUMIF(EPIS!$CF$6:$CF$96,'JAM Inputs'!H514,EPIS!$CI$6:$CI$96)</f>
        <v>12843748.498065829</v>
      </c>
      <c r="L514" s="453">
        <f t="shared" si="86"/>
        <v>142433.72240379406</v>
      </c>
      <c r="M514" s="474">
        <f>VLOOKUP(G514,Factors!$B$3:$K$96,7,0)</f>
        <v>0</v>
      </c>
      <c r="N514" s="637">
        <v>667230.65500000003</v>
      </c>
      <c r="O514" s="641">
        <v>160993.54471897284</v>
      </c>
      <c r="P514" s="639">
        <f t="shared" si="84"/>
        <v>142433.72240379406</v>
      </c>
      <c r="Q514" s="640">
        <f t="shared" si="83"/>
        <v>-18559.822315178782</v>
      </c>
      <c r="S514" s="653">
        <f t="shared" si="77"/>
        <v>0</v>
      </c>
      <c r="T514" s="639">
        <f t="shared" si="78"/>
        <v>0</v>
      </c>
      <c r="U514" s="639">
        <f t="shared" si="79"/>
        <v>0</v>
      </c>
      <c r="V514" s="654">
        <f t="shared" si="80"/>
        <v>0</v>
      </c>
      <c r="W514" s="70"/>
      <c r="X514" s="70"/>
      <c r="Y514" s="850">
        <f t="shared" si="87"/>
        <v>0</v>
      </c>
      <c r="Z514" s="607">
        <f t="shared" si="88"/>
        <v>0</v>
      </c>
    </row>
    <row r="515" spans="1:26" ht="15">
      <c r="A515" s="14" t="str">
        <f t="shared" si="81"/>
        <v/>
      </c>
      <c r="C515" s="2" t="s">
        <v>589</v>
      </c>
      <c r="D515" s="398" t="s">
        <v>589</v>
      </c>
      <c r="E515" s="400">
        <v>612478.26500000001</v>
      </c>
      <c r="F515" s="211" t="s">
        <v>33</v>
      </c>
      <c r="G515" s="459" t="str">
        <f>VLOOKUP(F515,Factors!$B$3:$O$96,14,0)</f>
        <v>ID</v>
      </c>
      <c r="H515" s="514" t="str">
        <f t="shared" si="85"/>
        <v>364ID</v>
      </c>
      <c r="I515" s="432">
        <v>373</v>
      </c>
      <c r="J515" s="452">
        <f>VLOOKUP(I515,Scenarios!$AU$11:$AZ$132,6,0)</f>
        <v>1.1089731508308769E-2</v>
      </c>
      <c r="K515" s="453">
        <f>SUMIF(EPIS!$CF$6:$CF$96,'JAM Inputs'!H515,EPIS!$CI$6:$CI$96)</f>
        <v>20401837.266538143</v>
      </c>
      <c r="L515" s="453">
        <f t="shared" si="86"/>
        <v>226250.89756211609</v>
      </c>
      <c r="M515" s="474">
        <f>VLOOKUP(G515,Factors!$B$3:$K$96,7,0)</f>
        <v>0</v>
      </c>
      <c r="N515" s="637">
        <v>612478.26500000001</v>
      </c>
      <c r="O515" s="641">
        <v>217931.12442708766</v>
      </c>
      <c r="P515" s="639">
        <f t="shared" si="84"/>
        <v>226250.89756211609</v>
      </c>
      <c r="Q515" s="640">
        <f t="shared" si="83"/>
        <v>8319.7731350284303</v>
      </c>
      <c r="S515" s="653">
        <f t="shared" ref="S515:S578" si="89">N515*M515</f>
        <v>0</v>
      </c>
      <c r="T515" s="639">
        <f t="shared" ref="T515:T578" si="90">O515*M515</f>
        <v>0</v>
      </c>
      <c r="U515" s="639">
        <f t="shared" ref="U515:U578" si="91">P515*M515</f>
        <v>0</v>
      </c>
      <c r="V515" s="654">
        <f t="shared" ref="V515:V578" si="92">Q515*M515</f>
        <v>0</v>
      </c>
      <c r="W515" s="70"/>
      <c r="X515" s="70"/>
      <c r="Y515" s="850">
        <f t="shared" si="87"/>
        <v>0</v>
      </c>
      <c r="Z515" s="607">
        <f t="shared" si="88"/>
        <v>0</v>
      </c>
    </row>
    <row r="516" spans="1:26" ht="15">
      <c r="A516" s="14" t="str">
        <f t="shared" si="81"/>
        <v/>
      </c>
      <c r="C516" s="2" t="s">
        <v>590</v>
      </c>
      <c r="D516" s="398" t="s">
        <v>590</v>
      </c>
      <c r="E516" s="400">
        <v>21872237.495000001</v>
      </c>
      <c r="F516" s="211" t="s">
        <v>25</v>
      </c>
      <c r="G516" s="459" t="str">
        <f>VLOOKUP(F516,Factors!$B$3:$O$96,14,0)</f>
        <v>OR</v>
      </c>
      <c r="H516" s="514" t="str">
        <f t="shared" si="85"/>
        <v>364OR</v>
      </c>
      <c r="I516" s="432">
        <v>373</v>
      </c>
      <c r="J516" s="452">
        <f>VLOOKUP(I516,Scenarios!$AU$11:$AZ$132,6,0)</f>
        <v>1.1089731508308769E-2</v>
      </c>
      <c r="K516" s="453">
        <f>SUMIF(EPIS!$CF$6:$CF$96,'JAM Inputs'!H516,EPIS!$CI$6:$CI$96)</f>
        <v>79580743.304765224</v>
      </c>
      <c r="L516" s="453">
        <f t="shared" si="86"/>
        <v>882529.07648148702</v>
      </c>
      <c r="M516" s="474">
        <f>VLOOKUP(G516,Factors!$B$3:$K$96,7,0)</f>
        <v>0</v>
      </c>
      <c r="N516" s="637">
        <v>21872237.495000001</v>
      </c>
      <c r="O516" s="641">
        <v>913271.84747178503</v>
      </c>
      <c r="P516" s="639">
        <f t="shared" si="84"/>
        <v>882529.07648148702</v>
      </c>
      <c r="Q516" s="640">
        <f t="shared" si="83"/>
        <v>-30742.770990298013</v>
      </c>
      <c r="S516" s="653">
        <f t="shared" si="89"/>
        <v>0</v>
      </c>
      <c r="T516" s="639">
        <f t="shared" si="90"/>
        <v>0</v>
      </c>
      <c r="U516" s="639">
        <f t="shared" si="91"/>
        <v>0</v>
      </c>
      <c r="V516" s="654">
        <f t="shared" si="92"/>
        <v>0</v>
      </c>
      <c r="W516" s="70"/>
      <c r="X516" s="70"/>
      <c r="Y516" s="850">
        <f t="shared" si="87"/>
        <v>0</v>
      </c>
      <c r="Z516" s="607">
        <f t="shared" si="88"/>
        <v>0</v>
      </c>
    </row>
    <row r="517" spans="1:26" ht="15">
      <c r="A517" s="14" t="str">
        <f t="shared" ref="A517:A580" si="93">IF(C517=D517,"","No")</f>
        <v/>
      </c>
      <c r="C517" s="2" t="s">
        <v>591</v>
      </c>
      <c r="D517" s="398" t="s">
        <v>591</v>
      </c>
      <c r="E517" s="400">
        <v>23683073.579999901</v>
      </c>
      <c r="F517" s="211" t="s">
        <v>31</v>
      </c>
      <c r="G517" s="459" t="str">
        <f>VLOOKUP(F517,Factors!$B$3:$O$96,14,0)</f>
        <v>UT</v>
      </c>
      <c r="H517" s="514" t="str">
        <f t="shared" si="85"/>
        <v>364UT</v>
      </c>
      <c r="I517" s="432">
        <v>373</v>
      </c>
      <c r="J517" s="452">
        <f>VLOOKUP(I517,Scenarios!$AU$11:$AZ$132,6,0)</f>
        <v>1.1089731508308769E-2</v>
      </c>
      <c r="K517" s="453">
        <f>SUMIF(EPIS!$CF$6:$CF$96,'JAM Inputs'!H517,EPIS!$CI$6:$CI$96)</f>
        <v>142383384.76788712</v>
      </c>
      <c r="L517" s="453">
        <f t="shared" si="86"/>
        <v>1578993.5083200885</v>
      </c>
      <c r="M517" s="474">
        <f>VLOOKUP(G517,Factors!$B$3:$K$96,7,0)</f>
        <v>1</v>
      </c>
      <c r="N517" s="637">
        <v>23683073.579999901</v>
      </c>
      <c r="O517" s="641">
        <v>1459160.4213552086</v>
      </c>
      <c r="P517" s="639">
        <f t="shared" si="84"/>
        <v>1578993.5083200885</v>
      </c>
      <c r="Q517" s="640">
        <f t="shared" si="83"/>
        <v>119833.08696487988</v>
      </c>
      <c r="S517" s="653">
        <f t="shared" si="89"/>
        <v>23683073.579999901</v>
      </c>
      <c r="T517" s="639">
        <f t="shared" si="90"/>
        <v>1459160.4213552086</v>
      </c>
      <c r="U517" s="639">
        <f t="shared" si="91"/>
        <v>1578993.5083200885</v>
      </c>
      <c r="V517" s="654">
        <f t="shared" si="92"/>
        <v>119833.08696487988</v>
      </c>
      <c r="W517" s="70"/>
      <c r="X517" s="70"/>
      <c r="Y517" s="850">
        <f t="shared" si="87"/>
        <v>23683073.579999901</v>
      </c>
      <c r="Z517" s="607">
        <f t="shared" si="88"/>
        <v>25262067.088319991</v>
      </c>
    </row>
    <row r="518" spans="1:26" ht="15">
      <c r="A518" s="14" t="str">
        <f t="shared" si="93"/>
        <v/>
      </c>
      <c r="C518" s="2" t="s">
        <v>592</v>
      </c>
      <c r="D518" s="398" t="s">
        <v>592</v>
      </c>
      <c r="E518" s="400">
        <v>3970323.71</v>
      </c>
      <c r="F518" s="211" t="s">
        <v>27</v>
      </c>
      <c r="G518" s="459" t="str">
        <f>VLOOKUP(F518,Factors!$B$3:$O$96,14,0)</f>
        <v>WA</v>
      </c>
      <c r="H518" s="514" t="str">
        <f t="shared" si="85"/>
        <v>364WA</v>
      </c>
      <c r="I518" s="432">
        <v>373</v>
      </c>
      <c r="J518" s="452">
        <f>VLOOKUP(I518,Scenarios!$AU$11:$AZ$132,6,0)</f>
        <v>1.1089731508308769E-2</v>
      </c>
      <c r="K518" s="453">
        <f>SUMIF(EPIS!$CF$6:$CF$96,'JAM Inputs'!H518,EPIS!$CI$6:$CI$96)</f>
        <v>13412009.081106603</v>
      </c>
      <c r="L518" s="453">
        <f t="shared" si="86"/>
        <v>148735.57969647122</v>
      </c>
      <c r="M518" s="474">
        <f>VLOOKUP(G518,Factors!$B$3:$K$96,7,0)</f>
        <v>0</v>
      </c>
      <c r="N518" s="637">
        <v>3970323.71</v>
      </c>
      <c r="O518" s="641">
        <v>148158.32665835682</v>
      </c>
      <c r="P518" s="639">
        <f t="shared" si="84"/>
        <v>148735.57969647122</v>
      </c>
      <c r="Q518" s="640">
        <f t="shared" si="83"/>
        <v>577.25303811440244</v>
      </c>
      <c r="S518" s="653">
        <f t="shared" si="89"/>
        <v>0</v>
      </c>
      <c r="T518" s="639">
        <f t="shared" si="90"/>
        <v>0</v>
      </c>
      <c r="U518" s="639">
        <f t="shared" si="91"/>
        <v>0</v>
      </c>
      <c r="V518" s="654">
        <f t="shared" si="92"/>
        <v>0</v>
      </c>
      <c r="W518" s="70"/>
      <c r="X518" s="70"/>
      <c r="Y518" s="850">
        <f t="shared" si="87"/>
        <v>0</v>
      </c>
      <c r="Z518" s="607">
        <f t="shared" si="88"/>
        <v>0</v>
      </c>
    </row>
    <row r="519" spans="1:26" ht="15">
      <c r="A519" s="14" t="str">
        <f t="shared" si="93"/>
        <v/>
      </c>
      <c r="C519" s="2" t="s">
        <v>593</v>
      </c>
      <c r="D519" s="398" t="s">
        <v>593</v>
      </c>
      <c r="E519" s="400">
        <v>7576496.8250000002</v>
      </c>
      <c r="F519" s="211" t="s">
        <v>29</v>
      </c>
      <c r="G519" s="459" t="str">
        <f>VLOOKUP(F519,Factors!$B$3:$O$96,14,0)</f>
        <v>WYP</v>
      </c>
      <c r="H519" s="514" t="str">
        <f t="shared" si="85"/>
        <v>364WYP</v>
      </c>
      <c r="I519" s="432">
        <v>373</v>
      </c>
      <c r="J519" s="452">
        <f>VLOOKUP(I519,Scenarios!$AU$11:$AZ$132,6,0)</f>
        <v>1.1089731508308769E-2</v>
      </c>
      <c r="K519" s="453">
        <f>SUMIF(EPIS!$CF$6:$CF$96,'JAM Inputs'!H519,EPIS!$CI$6:$CI$96)</f>
        <v>48494931.142782941</v>
      </c>
      <c r="L519" s="453">
        <f t="shared" si="86"/>
        <v>537795.76588738419</v>
      </c>
      <c r="M519" s="474">
        <f>VLOOKUP(G519,Factors!$B$3:$K$96,7,0)</f>
        <v>0</v>
      </c>
      <c r="N519" s="637">
        <v>7576496.8250000002</v>
      </c>
      <c r="O519" s="641">
        <v>534300.66770082922</v>
      </c>
      <c r="P519" s="639">
        <f t="shared" si="84"/>
        <v>537795.76588738419</v>
      </c>
      <c r="Q519" s="640">
        <f t="shared" si="83"/>
        <v>3495.0981865549693</v>
      </c>
      <c r="S519" s="653">
        <f t="shared" si="89"/>
        <v>0</v>
      </c>
      <c r="T519" s="639">
        <f t="shared" si="90"/>
        <v>0</v>
      </c>
      <c r="U519" s="639">
        <f t="shared" si="91"/>
        <v>0</v>
      </c>
      <c r="V519" s="654">
        <f t="shared" si="92"/>
        <v>0</v>
      </c>
      <c r="W519" s="70"/>
      <c r="X519" s="70"/>
      <c r="Y519" s="850">
        <f t="shared" si="87"/>
        <v>0</v>
      </c>
      <c r="Z519" s="607">
        <f t="shared" si="88"/>
        <v>0</v>
      </c>
    </row>
    <row r="520" spans="1:26" ht="15">
      <c r="A520" s="14" t="str">
        <f t="shared" si="93"/>
        <v/>
      </c>
      <c r="C520" s="2" t="s">
        <v>594</v>
      </c>
      <c r="D520" s="398" t="s">
        <v>594</v>
      </c>
      <c r="E520" s="400">
        <v>2216695.77</v>
      </c>
      <c r="F520" s="211" t="s">
        <v>35</v>
      </c>
      <c r="G520" s="459" t="str">
        <f>VLOOKUP(F520,Factors!$B$3:$O$96,14,0)</f>
        <v>WYU</v>
      </c>
      <c r="H520" s="514" t="str">
        <f t="shared" si="85"/>
        <v>364WYU</v>
      </c>
      <c r="I520" s="432">
        <v>373</v>
      </c>
      <c r="J520" s="452">
        <f>VLOOKUP(I520,Scenarios!$AU$11:$AZ$132,6,0)</f>
        <v>1.1089731508308769E-2</v>
      </c>
      <c r="K520" s="453">
        <f>SUMIF(EPIS!$CF$6:$CF$96,'JAM Inputs'!H520,EPIS!$CI$6:$CI$96)</f>
        <v>0</v>
      </c>
      <c r="L520" s="453">
        <f t="shared" si="86"/>
        <v>0</v>
      </c>
      <c r="M520" s="474">
        <f>VLOOKUP(G520,Factors!$B$3:$K$96,7,0)</f>
        <v>0</v>
      </c>
      <c r="N520" s="637">
        <v>2216695.77</v>
      </c>
      <c r="O520" s="641"/>
      <c r="P520" s="639">
        <f t="shared" si="84"/>
        <v>0</v>
      </c>
      <c r="Q520" s="640">
        <f t="shared" si="83"/>
        <v>0</v>
      </c>
      <c r="S520" s="653">
        <f t="shared" si="89"/>
        <v>0</v>
      </c>
      <c r="T520" s="639">
        <f t="shared" si="90"/>
        <v>0</v>
      </c>
      <c r="U520" s="639">
        <f t="shared" si="91"/>
        <v>0</v>
      </c>
      <c r="V520" s="654">
        <f t="shared" si="92"/>
        <v>0</v>
      </c>
      <c r="W520" s="70"/>
      <c r="X520" s="70"/>
      <c r="Y520" s="850">
        <f t="shared" si="87"/>
        <v>0</v>
      </c>
      <c r="Z520" s="607">
        <f t="shared" si="88"/>
        <v>0</v>
      </c>
    </row>
    <row r="521" spans="1:26" ht="15">
      <c r="A521" s="14" t="str">
        <f t="shared" si="93"/>
        <v/>
      </c>
      <c r="C521" s="2" t="s">
        <v>595</v>
      </c>
      <c r="D521" s="398" t="s">
        <v>595</v>
      </c>
      <c r="E521" s="400">
        <v>217568.45</v>
      </c>
      <c r="F521" s="211" t="s">
        <v>22</v>
      </c>
      <c r="G521" s="459" t="str">
        <f>VLOOKUP(F521,Factors!$B$3:$O$96,14,0)</f>
        <v>CA</v>
      </c>
      <c r="H521" s="513" t="str">
        <f t="shared" ref="H521:H584" si="94">D521</f>
        <v>389CA</v>
      </c>
      <c r="I521" s="432"/>
      <c r="J521" s="432">
        <v>1</v>
      </c>
      <c r="K521" s="453">
        <f>SUMIF(EPIS!$CF$6:$CF$96,'JAM Inputs'!H521,EPIS!$CI$6:$CI$96)</f>
        <v>0</v>
      </c>
      <c r="L521" s="453">
        <f t="shared" si="86"/>
        <v>0</v>
      </c>
      <c r="M521" s="474">
        <f>VLOOKUP(G521,Factors!$B$3:$K$96,7,0)</f>
        <v>0</v>
      </c>
      <c r="N521" s="637">
        <v>217568.45</v>
      </c>
      <c r="O521" s="641"/>
      <c r="P521" s="639">
        <f t="shared" si="84"/>
        <v>0</v>
      </c>
      <c r="Q521" s="640">
        <f t="shared" si="83"/>
        <v>0</v>
      </c>
      <c r="S521" s="653">
        <f t="shared" si="89"/>
        <v>0</v>
      </c>
      <c r="T521" s="639">
        <f t="shared" si="90"/>
        <v>0</v>
      </c>
      <c r="U521" s="639">
        <f t="shared" si="91"/>
        <v>0</v>
      </c>
      <c r="V521" s="654">
        <f t="shared" si="92"/>
        <v>0</v>
      </c>
      <c r="W521" s="70"/>
      <c r="X521" s="70"/>
      <c r="Y521" s="850">
        <f t="shared" si="87"/>
        <v>0</v>
      </c>
      <c r="Z521" s="607">
        <f t="shared" si="88"/>
        <v>0</v>
      </c>
    </row>
    <row r="522" spans="1:26" ht="15">
      <c r="A522" s="14" t="str">
        <f t="shared" si="93"/>
        <v/>
      </c>
      <c r="C522" s="2" t="s">
        <v>596</v>
      </c>
      <c r="D522" s="398" t="s">
        <v>596</v>
      </c>
      <c r="E522" s="400">
        <v>1128505.79</v>
      </c>
      <c r="F522" s="211" t="s">
        <v>40</v>
      </c>
      <c r="G522" s="459" t="str">
        <f>VLOOKUP(F522,Factors!$B$3:$O$96,14,0)</f>
        <v>CN</v>
      </c>
      <c r="H522" s="513" t="str">
        <f t="shared" si="94"/>
        <v>389CN</v>
      </c>
      <c r="I522" s="432"/>
      <c r="J522" s="432">
        <v>1</v>
      </c>
      <c r="K522" s="453">
        <f>SUMIF(EPIS!$CF$6:$CF$96,'JAM Inputs'!H522,EPIS!$CI$6:$CI$96)</f>
        <v>0</v>
      </c>
      <c r="L522" s="453">
        <f t="shared" si="86"/>
        <v>0</v>
      </c>
      <c r="M522" s="474">
        <f>VLOOKUP(G522,Factors!$B$3:$K$96,7,0)</f>
        <v>0.49892765457990973</v>
      </c>
      <c r="N522" s="637">
        <v>1128505.79</v>
      </c>
      <c r="O522" s="641"/>
      <c r="P522" s="639">
        <f t="shared" si="84"/>
        <v>0</v>
      </c>
      <c r="Q522" s="640">
        <f t="shared" si="83"/>
        <v>0</v>
      </c>
      <c r="S522" s="653">
        <f t="shared" si="89"/>
        <v>563042.74698454817</v>
      </c>
      <c r="T522" s="639">
        <f t="shared" si="90"/>
        <v>0</v>
      </c>
      <c r="U522" s="639">
        <f t="shared" si="91"/>
        <v>0</v>
      </c>
      <c r="V522" s="654">
        <f t="shared" si="92"/>
        <v>0</v>
      </c>
      <c r="W522" s="70"/>
      <c r="X522" s="70"/>
      <c r="Y522" s="850">
        <f t="shared" si="87"/>
        <v>563042.74698454817</v>
      </c>
      <c r="Z522" s="607">
        <f t="shared" si="88"/>
        <v>563042.74698454817</v>
      </c>
    </row>
    <row r="523" spans="1:26" ht="15">
      <c r="A523" s="14" t="str">
        <f t="shared" si="93"/>
        <v/>
      </c>
      <c r="C523" s="2" t="s">
        <v>597</v>
      </c>
      <c r="D523" s="398" t="s">
        <v>597</v>
      </c>
      <c r="E523" s="400">
        <v>332.32</v>
      </c>
      <c r="F523" s="211" t="s">
        <v>5</v>
      </c>
      <c r="G523" s="459" t="str">
        <f>VLOOKUP(F523,Factors!$B$3:$O$96,14,0)</f>
        <v>SG</v>
      </c>
      <c r="H523" s="513" t="str">
        <f t="shared" si="94"/>
        <v>389DGU</v>
      </c>
      <c r="I523" s="432"/>
      <c r="J523" s="432">
        <v>1</v>
      </c>
      <c r="K523" s="453">
        <f>SUMIF(EPIS!$CF$6:$CF$96,'JAM Inputs'!H523,EPIS!$CI$6:$CI$96)</f>
        <v>0</v>
      </c>
      <c r="L523" s="453">
        <f t="shared" si="86"/>
        <v>0</v>
      </c>
      <c r="M523" s="474">
        <f>VLOOKUP(G523,Factors!$B$3:$K$96,7,0)</f>
        <v>0.4315468104876492</v>
      </c>
      <c r="N523" s="637">
        <v>332.32</v>
      </c>
      <c r="O523" s="641"/>
      <c r="P523" s="639">
        <f t="shared" si="84"/>
        <v>0</v>
      </c>
      <c r="Q523" s="640">
        <f t="shared" si="83"/>
        <v>0</v>
      </c>
      <c r="S523" s="653">
        <f t="shared" si="89"/>
        <v>143.41163606125559</v>
      </c>
      <c r="T523" s="639">
        <f t="shared" si="90"/>
        <v>0</v>
      </c>
      <c r="U523" s="639">
        <f t="shared" si="91"/>
        <v>0</v>
      </c>
      <c r="V523" s="654">
        <f t="shared" si="92"/>
        <v>0</v>
      </c>
      <c r="W523" s="70"/>
      <c r="X523" s="70"/>
      <c r="Y523" s="850">
        <f t="shared" si="87"/>
        <v>143.41163606125559</v>
      </c>
      <c r="Z523" s="607">
        <f t="shared" si="88"/>
        <v>143.41163606125559</v>
      </c>
    </row>
    <row r="524" spans="1:26" ht="15">
      <c r="A524" s="14" t="str">
        <f t="shared" si="93"/>
        <v/>
      </c>
      <c r="C524" s="2" t="s">
        <v>598</v>
      </c>
      <c r="D524" s="398" t="s">
        <v>598</v>
      </c>
      <c r="E524" s="400">
        <v>197638.82</v>
      </c>
      <c r="F524" s="211" t="s">
        <v>33</v>
      </c>
      <c r="G524" s="459" t="str">
        <f>VLOOKUP(F524,Factors!$B$3:$O$96,14,0)</f>
        <v>ID</v>
      </c>
      <c r="H524" s="513" t="str">
        <f t="shared" si="94"/>
        <v>389ID</v>
      </c>
      <c r="I524" s="432"/>
      <c r="J524" s="432">
        <v>1</v>
      </c>
      <c r="K524" s="453">
        <f>SUMIF(EPIS!$CF$6:$CF$96,'JAM Inputs'!H524,EPIS!$CI$6:$CI$96)</f>
        <v>0</v>
      </c>
      <c r="L524" s="453">
        <f t="shared" si="86"/>
        <v>0</v>
      </c>
      <c r="M524" s="474">
        <f>VLOOKUP(G524,Factors!$B$3:$K$96,7,0)</f>
        <v>0</v>
      </c>
      <c r="N524" s="637">
        <v>197638.82</v>
      </c>
      <c r="O524" s="641"/>
      <c r="P524" s="639">
        <f t="shared" si="84"/>
        <v>0</v>
      </c>
      <c r="Q524" s="640">
        <f t="shared" si="83"/>
        <v>0</v>
      </c>
      <c r="S524" s="653">
        <f t="shared" si="89"/>
        <v>0</v>
      </c>
      <c r="T524" s="639">
        <f t="shared" si="90"/>
        <v>0</v>
      </c>
      <c r="U524" s="639">
        <f t="shared" si="91"/>
        <v>0</v>
      </c>
      <c r="V524" s="654">
        <f t="shared" si="92"/>
        <v>0</v>
      </c>
      <c r="W524" s="70"/>
      <c r="X524" s="70"/>
      <c r="Y524" s="850">
        <f t="shared" si="87"/>
        <v>0</v>
      </c>
      <c r="Z524" s="607">
        <f t="shared" si="88"/>
        <v>0</v>
      </c>
    </row>
    <row r="525" spans="1:26" ht="15">
      <c r="A525" s="14" t="str">
        <f t="shared" si="93"/>
        <v/>
      </c>
      <c r="C525" s="2" t="s">
        <v>599</v>
      </c>
      <c r="D525" s="398" t="s">
        <v>599</v>
      </c>
      <c r="E525" s="400">
        <v>3046461.57</v>
      </c>
      <c r="F525" s="211" t="s">
        <v>25</v>
      </c>
      <c r="G525" s="459" t="str">
        <f>VLOOKUP(F525,Factors!$B$3:$O$96,14,0)</f>
        <v>OR</v>
      </c>
      <c r="H525" s="513" t="str">
        <f t="shared" si="94"/>
        <v>389OR</v>
      </c>
      <c r="I525" s="432"/>
      <c r="J525" s="432">
        <v>1</v>
      </c>
      <c r="K525" s="453">
        <f>SUMIF(EPIS!$CF$6:$CF$96,'JAM Inputs'!H525,EPIS!$CI$6:$CI$96)</f>
        <v>0</v>
      </c>
      <c r="L525" s="453">
        <f t="shared" si="86"/>
        <v>0</v>
      </c>
      <c r="M525" s="474">
        <f>VLOOKUP(G525,Factors!$B$3:$K$96,7,0)</f>
        <v>0</v>
      </c>
      <c r="N525" s="637">
        <v>3046461.57</v>
      </c>
      <c r="O525" s="641"/>
      <c r="P525" s="639">
        <f t="shared" si="84"/>
        <v>0</v>
      </c>
      <c r="Q525" s="640">
        <f t="shared" si="83"/>
        <v>0</v>
      </c>
      <c r="S525" s="653">
        <f t="shared" si="89"/>
        <v>0</v>
      </c>
      <c r="T525" s="639">
        <f t="shared" si="90"/>
        <v>0</v>
      </c>
      <c r="U525" s="639">
        <f t="shared" si="91"/>
        <v>0</v>
      </c>
      <c r="V525" s="654">
        <f t="shared" si="92"/>
        <v>0</v>
      </c>
      <c r="W525" s="70"/>
      <c r="X525" s="70"/>
      <c r="Y525" s="850">
        <f t="shared" si="87"/>
        <v>0</v>
      </c>
      <c r="Z525" s="607">
        <f t="shared" si="88"/>
        <v>0</v>
      </c>
    </row>
    <row r="526" spans="1:26" ht="15">
      <c r="A526" s="14" t="str">
        <f t="shared" si="93"/>
        <v/>
      </c>
      <c r="C526" s="2" t="s">
        <v>600</v>
      </c>
      <c r="D526" s="398" t="s">
        <v>600</v>
      </c>
      <c r="E526" s="400">
        <v>1227.55</v>
      </c>
      <c r="F526" s="211" t="s">
        <v>7</v>
      </c>
      <c r="G526" s="459" t="str">
        <f>VLOOKUP(F526,Factors!$B$3:$O$96,14,0)</f>
        <v>SG</v>
      </c>
      <c r="H526" s="513" t="str">
        <f t="shared" si="94"/>
        <v>389SG</v>
      </c>
      <c r="I526" s="432"/>
      <c r="J526" s="432">
        <v>1</v>
      </c>
      <c r="K526" s="453">
        <f>SUMIF(EPIS!$CF$6:$CF$96,'JAM Inputs'!H526,EPIS!$CI$6:$CI$96)</f>
        <v>0</v>
      </c>
      <c r="L526" s="453">
        <f t="shared" si="86"/>
        <v>0</v>
      </c>
      <c r="M526" s="474">
        <f>VLOOKUP(G526,Factors!$B$3:$K$96,7,0)</f>
        <v>0.4315468104876492</v>
      </c>
      <c r="N526" s="637">
        <v>1227.55</v>
      </c>
      <c r="O526" s="641"/>
      <c r="P526" s="639">
        <f t="shared" si="84"/>
        <v>0</v>
      </c>
      <c r="Q526" s="640">
        <f t="shared" si="83"/>
        <v>0</v>
      </c>
      <c r="S526" s="653">
        <f t="shared" si="89"/>
        <v>529.74528721411377</v>
      </c>
      <c r="T526" s="639">
        <f t="shared" si="90"/>
        <v>0</v>
      </c>
      <c r="U526" s="639">
        <f t="shared" si="91"/>
        <v>0</v>
      </c>
      <c r="V526" s="654">
        <f t="shared" si="92"/>
        <v>0</v>
      </c>
      <c r="W526" s="70"/>
      <c r="X526" s="70"/>
      <c r="Y526" s="850">
        <f t="shared" si="87"/>
        <v>529.74528721411377</v>
      </c>
      <c r="Z526" s="607">
        <f t="shared" si="88"/>
        <v>529.74528721411377</v>
      </c>
    </row>
    <row r="527" spans="1:26" ht="15">
      <c r="A527" s="14" t="str">
        <f t="shared" si="93"/>
        <v/>
      </c>
      <c r="C527" s="2" t="s">
        <v>601</v>
      </c>
      <c r="D527" s="398" t="s">
        <v>601</v>
      </c>
      <c r="E527" s="400">
        <v>5597377.54</v>
      </c>
      <c r="F527" s="211" t="s">
        <v>38</v>
      </c>
      <c r="G527" s="459" t="str">
        <f>VLOOKUP(F527,Factors!$B$3:$O$96,14,0)</f>
        <v>SO</v>
      </c>
      <c r="H527" s="513" t="str">
        <f t="shared" si="94"/>
        <v>389SO</v>
      </c>
      <c r="I527" s="432"/>
      <c r="J527" s="432">
        <v>1</v>
      </c>
      <c r="K527" s="453">
        <f>SUMIF(EPIS!$CF$6:$CF$96,'JAM Inputs'!H527,EPIS!$CI$6:$CI$96)</f>
        <v>0</v>
      </c>
      <c r="L527" s="453">
        <f t="shared" si="86"/>
        <v>0</v>
      </c>
      <c r="M527" s="474">
        <f>VLOOKUP(G527,Factors!$B$3:$K$96,7,0)</f>
        <v>0.42853606113710269</v>
      </c>
      <c r="N527" s="637">
        <v>5597377.54</v>
      </c>
      <c r="O527" s="641"/>
      <c r="P527" s="639">
        <f t="shared" si="84"/>
        <v>0</v>
      </c>
      <c r="Q527" s="640">
        <f t="shared" si="83"/>
        <v>0</v>
      </c>
      <c r="S527" s="653">
        <f t="shared" si="89"/>
        <v>2398678.1236888855</v>
      </c>
      <c r="T527" s="639">
        <f t="shared" si="90"/>
        <v>0</v>
      </c>
      <c r="U527" s="639">
        <f t="shared" si="91"/>
        <v>0</v>
      </c>
      <c r="V527" s="654">
        <f t="shared" si="92"/>
        <v>0</v>
      </c>
      <c r="W527" s="70"/>
      <c r="X527" s="70"/>
      <c r="Y527" s="850">
        <f t="shared" si="87"/>
        <v>2398678.1236888855</v>
      </c>
      <c r="Z527" s="607">
        <f t="shared" si="88"/>
        <v>2398678.1236888855</v>
      </c>
    </row>
    <row r="528" spans="1:26" ht="15">
      <c r="A528" s="14" t="str">
        <f t="shared" si="93"/>
        <v/>
      </c>
      <c r="C528" s="2" t="s">
        <v>602</v>
      </c>
      <c r="D528" s="398" t="s">
        <v>602</v>
      </c>
      <c r="E528" s="400">
        <v>4018301.73</v>
      </c>
      <c r="F528" s="211" t="s">
        <v>31</v>
      </c>
      <c r="G528" s="459" t="str">
        <f>VLOOKUP(F528,Factors!$B$3:$O$96,14,0)</f>
        <v>UT</v>
      </c>
      <c r="H528" s="513" t="str">
        <f t="shared" si="94"/>
        <v>389UT</v>
      </c>
      <c r="I528" s="432"/>
      <c r="J528" s="432">
        <v>1</v>
      </c>
      <c r="K528" s="453">
        <f>SUMIF(EPIS!$CF$6:$CF$96,'JAM Inputs'!H528,EPIS!$CI$6:$CI$96)</f>
        <v>0</v>
      </c>
      <c r="L528" s="453">
        <f t="shared" si="86"/>
        <v>0</v>
      </c>
      <c r="M528" s="474">
        <f>VLOOKUP(G528,Factors!$B$3:$K$96,7,0)</f>
        <v>1</v>
      </c>
      <c r="N528" s="637">
        <v>4018301.73</v>
      </c>
      <c r="O528" s="641"/>
      <c r="P528" s="639">
        <f t="shared" si="84"/>
        <v>0</v>
      </c>
      <c r="Q528" s="640">
        <f t="shared" si="83"/>
        <v>0</v>
      </c>
      <c r="S528" s="653">
        <f t="shared" si="89"/>
        <v>4018301.73</v>
      </c>
      <c r="T528" s="639">
        <f t="shared" si="90"/>
        <v>0</v>
      </c>
      <c r="U528" s="639">
        <f t="shared" si="91"/>
        <v>0</v>
      </c>
      <c r="V528" s="654">
        <f t="shared" si="92"/>
        <v>0</v>
      </c>
      <c r="W528" s="70"/>
      <c r="X528" s="70"/>
      <c r="Y528" s="850">
        <f t="shared" si="87"/>
        <v>4018301.73</v>
      </c>
      <c r="Z528" s="607">
        <f t="shared" si="88"/>
        <v>4018301.73</v>
      </c>
    </row>
    <row r="529" spans="1:26" ht="15">
      <c r="A529" s="14" t="str">
        <f t="shared" si="93"/>
        <v/>
      </c>
      <c r="C529" s="2" t="s">
        <v>603</v>
      </c>
      <c r="D529" s="398" t="s">
        <v>603</v>
      </c>
      <c r="E529" s="400">
        <v>1098826.3500000001</v>
      </c>
      <c r="F529" s="211" t="s">
        <v>27</v>
      </c>
      <c r="G529" s="459" t="str">
        <f>VLOOKUP(F529,Factors!$B$3:$O$96,14,0)</f>
        <v>WA</v>
      </c>
      <c r="H529" s="513" t="str">
        <f t="shared" si="94"/>
        <v>389WA</v>
      </c>
      <c r="I529" s="432"/>
      <c r="J529" s="432">
        <v>1</v>
      </c>
      <c r="K529" s="453">
        <f>SUMIF(EPIS!$CF$6:$CF$96,'JAM Inputs'!H529,EPIS!$CI$6:$CI$96)</f>
        <v>0</v>
      </c>
      <c r="L529" s="453">
        <f t="shared" si="86"/>
        <v>0</v>
      </c>
      <c r="M529" s="474">
        <f>VLOOKUP(G529,Factors!$B$3:$K$96,7,0)</f>
        <v>0</v>
      </c>
      <c r="N529" s="637">
        <v>1098826.3500000001</v>
      </c>
      <c r="O529" s="641"/>
      <c r="P529" s="639">
        <f t="shared" si="84"/>
        <v>0</v>
      </c>
      <c r="Q529" s="640">
        <f t="shared" si="83"/>
        <v>0</v>
      </c>
      <c r="S529" s="653">
        <f t="shared" si="89"/>
        <v>0</v>
      </c>
      <c r="T529" s="639">
        <f t="shared" si="90"/>
        <v>0</v>
      </c>
      <c r="U529" s="639">
        <f t="shared" si="91"/>
        <v>0</v>
      </c>
      <c r="V529" s="654">
        <f t="shared" si="92"/>
        <v>0</v>
      </c>
      <c r="W529" s="70"/>
      <c r="X529" s="70"/>
      <c r="Y529" s="850">
        <f t="shared" si="87"/>
        <v>0</v>
      </c>
      <c r="Z529" s="607">
        <f t="shared" si="88"/>
        <v>0</v>
      </c>
    </row>
    <row r="530" spans="1:26" ht="15">
      <c r="A530" s="14" t="str">
        <f t="shared" si="93"/>
        <v/>
      </c>
      <c r="C530" s="2" t="s">
        <v>604</v>
      </c>
      <c r="D530" s="398" t="s">
        <v>604</v>
      </c>
      <c r="E530" s="400">
        <v>365107.63</v>
      </c>
      <c r="F530" s="211" t="s">
        <v>29</v>
      </c>
      <c r="G530" s="459" t="str">
        <f>VLOOKUP(F530,Factors!$B$3:$O$96,14,0)</f>
        <v>WYP</v>
      </c>
      <c r="H530" s="513" t="str">
        <f t="shared" si="94"/>
        <v>389WYP</v>
      </c>
      <c r="I530" s="432"/>
      <c r="J530" s="432">
        <v>1</v>
      </c>
      <c r="K530" s="453">
        <f>SUMIF(EPIS!$CF$6:$CF$96,'JAM Inputs'!H530,EPIS!$CI$6:$CI$96)</f>
        <v>0</v>
      </c>
      <c r="L530" s="453">
        <f t="shared" si="86"/>
        <v>0</v>
      </c>
      <c r="M530" s="474">
        <f>VLOOKUP(G530,Factors!$B$3:$K$96,7,0)</f>
        <v>0</v>
      </c>
      <c r="N530" s="637">
        <v>365107.63</v>
      </c>
      <c r="O530" s="641"/>
      <c r="P530" s="639">
        <f t="shared" si="84"/>
        <v>0</v>
      </c>
      <c r="Q530" s="640">
        <f t="shared" si="83"/>
        <v>0</v>
      </c>
      <c r="S530" s="653">
        <f t="shared" si="89"/>
        <v>0</v>
      </c>
      <c r="T530" s="639">
        <f t="shared" si="90"/>
        <v>0</v>
      </c>
      <c r="U530" s="639">
        <f t="shared" si="91"/>
        <v>0</v>
      </c>
      <c r="V530" s="654">
        <f t="shared" si="92"/>
        <v>0</v>
      </c>
      <c r="W530" s="70"/>
      <c r="X530" s="70"/>
      <c r="Y530" s="850">
        <f t="shared" si="87"/>
        <v>0</v>
      </c>
      <c r="Z530" s="607">
        <f t="shared" si="88"/>
        <v>0</v>
      </c>
    </row>
    <row r="531" spans="1:26" ht="15">
      <c r="A531" s="14" t="str">
        <f t="shared" si="93"/>
        <v/>
      </c>
      <c r="C531" s="2" t="s">
        <v>605</v>
      </c>
      <c r="D531" s="398" t="s">
        <v>605</v>
      </c>
      <c r="E531" s="400">
        <v>528370.06999999995</v>
      </c>
      <c r="F531" s="211" t="s">
        <v>35</v>
      </c>
      <c r="G531" s="459" t="str">
        <f>VLOOKUP(F531,Factors!$B$3:$O$96,14,0)</f>
        <v>WYU</v>
      </c>
      <c r="H531" s="513" t="str">
        <f t="shared" si="94"/>
        <v>389WYU</v>
      </c>
      <c r="I531" s="432"/>
      <c r="J531" s="432">
        <v>1</v>
      </c>
      <c r="K531" s="453">
        <f>SUMIF(EPIS!$CF$6:$CF$96,'JAM Inputs'!H531,EPIS!$CI$6:$CI$96)</f>
        <v>0</v>
      </c>
      <c r="L531" s="453">
        <f t="shared" si="86"/>
        <v>0</v>
      </c>
      <c r="M531" s="474">
        <f>VLOOKUP(G531,Factors!$B$3:$K$96,7,0)</f>
        <v>0</v>
      </c>
      <c r="N531" s="637">
        <v>528370.06999999995</v>
      </c>
      <c r="O531" s="641"/>
      <c r="P531" s="639">
        <f t="shared" si="84"/>
        <v>0</v>
      </c>
      <c r="Q531" s="640">
        <f t="shared" si="83"/>
        <v>0</v>
      </c>
      <c r="S531" s="653">
        <f t="shared" si="89"/>
        <v>0</v>
      </c>
      <c r="T531" s="639">
        <f t="shared" si="90"/>
        <v>0</v>
      </c>
      <c r="U531" s="639">
        <f t="shared" si="91"/>
        <v>0</v>
      </c>
      <c r="V531" s="654">
        <f t="shared" si="92"/>
        <v>0</v>
      </c>
      <c r="W531" s="70"/>
      <c r="X531" s="70"/>
      <c r="Y531" s="850">
        <f t="shared" si="87"/>
        <v>0</v>
      </c>
      <c r="Z531" s="607">
        <f t="shared" si="88"/>
        <v>0</v>
      </c>
    </row>
    <row r="532" spans="1:26" ht="15">
      <c r="A532" s="14" t="str">
        <f t="shared" si="93"/>
        <v/>
      </c>
      <c r="C532" s="2" t="s">
        <v>606</v>
      </c>
      <c r="D532" s="398" t="s">
        <v>606</v>
      </c>
      <c r="E532" s="400">
        <v>2960212.3250000002</v>
      </c>
      <c r="F532" s="211" t="s">
        <v>22</v>
      </c>
      <c r="G532" s="459" t="str">
        <f>VLOOKUP(F532,Factors!$B$3:$O$96,14,0)</f>
        <v>CA</v>
      </c>
      <c r="H532" s="513" t="str">
        <f t="shared" si="94"/>
        <v>390CA</v>
      </c>
      <c r="I532" s="432"/>
      <c r="J532" s="432">
        <v>1</v>
      </c>
      <c r="K532" s="453">
        <f>SUMIF(EPIS!$CF$6:$CF$96,'JAM Inputs'!H532,EPIS!$CI$6:$CI$96)</f>
        <v>0</v>
      </c>
      <c r="L532" s="453">
        <f t="shared" si="86"/>
        <v>0</v>
      </c>
      <c r="M532" s="474">
        <f>VLOOKUP(G532,Factors!$B$3:$K$96,7,0)</f>
        <v>0</v>
      </c>
      <c r="N532" s="637">
        <v>2960212.3250000002</v>
      </c>
      <c r="O532" s="641"/>
      <c r="P532" s="639">
        <f t="shared" si="84"/>
        <v>0</v>
      </c>
      <c r="Q532" s="640">
        <f t="shared" si="83"/>
        <v>0</v>
      </c>
      <c r="S532" s="653">
        <f t="shared" si="89"/>
        <v>0</v>
      </c>
      <c r="T532" s="639">
        <f t="shared" si="90"/>
        <v>0</v>
      </c>
      <c r="U532" s="639">
        <f t="shared" si="91"/>
        <v>0</v>
      </c>
      <c r="V532" s="654">
        <f t="shared" si="92"/>
        <v>0</v>
      </c>
      <c r="W532" s="70"/>
      <c r="X532" s="70"/>
      <c r="Y532" s="850">
        <f t="shared" si="87"/>
        <v>0</v>
      </c>
      <c r="Z532" s="607">
        <f t="shared" si="88"/>
        <v>0</v>
      </c>
    </row>
    <row r="533" spans="1:26" ht="15">
      <c r="A533" s="14" t="str">
        <f t="shared" si="93"/>
        <v/>
      </c>
      <c r="C533" s="2" t="s">
        <v>607</v>
      </c>
      <c r="D533" s="398" t="s">
        <v>607</v>
      </c>
      <c r="E533" s="400">
        <v>12316754.564999901</v>
      </c>
      <c r="F533" s="211" t="s">
        <v>40</v>
      </c>
      <c r="G533" s="459" t="str">
        <f>VLOOKUP(F533,Factors!$B$3:$O$96,14,0)</f>
        <v>CN</v>
      </c>
      <c r="H533" s="513" t="str">
        <f t="shared" si="94"/>
        <v>390CN</v>
      </c>
      <c r="I533" s="432"/>
      <c r="J533" s="432">
        <v>1</v>
      </c>
      <c r="K533" s="453">
        <f>SUMIF(EPIS!$CF$6:$CF$96,'JAM Inputs'!H533,EPIS!$CI$6:$CI$96)</f>
        <v>0</v>
      </c>
      <c r="L533" s="453">
        <f t="shared" si="86"/>
        <v>0</v>
      </c>
      <c r="M533" s="474">
        <f>VLOOKUP(G533,Factors!$B$3:$K$96,7,0)</f>
        <v>0.49892765457990973</v>
      </c>
      <c r="N533" s="637">
        <v>12316754.564999901</v>
      </c>
      <c r="O533" s="641"/>
      <c r="P533" s="639">
        <f t="shared" si="84"/>
        <v>0</v>
      </c>
      <c r="Q533" s="640">
        <f t="shared" si="83"/>
        <v>0</v>
      </c>
      <c r="S533" s="653">
        <f t="shared" si="89"/>
        <v>6145169.4671517964</v>
      </c>
      <c r="T533" s="639">
        <f t="shared" si="90"/>
        <v>0</v>
      </c>
      <c r="U533" s="639">
        <f t="shared" si="91"/>
        <v>0</v>
      </c>
      <c r="V533" s="654">
        <f t="shared" si="92"/>
        <v>0</v>
      </c>
      <c r="W533" s="70"/>
      <c r="X533" s="70"/>
      <c r="Y533" s="850">
        <f t="shared" si="87"/>
        <v>6145169.4671517964</v>
      </c>
      <c r="Z533" s="607">
        <f t="shared" si="88"/>
        <v>6145169.4671517964</v>
      </c>
    </row>
    <row r="534" spans="1:26" ht="15">
      <c r="A534" s="14" t="str">
        <f t="shared" si="93"/>
        <v/>
      </c>
      <c r="C534" s="2" t="s">
        <v>608</v>
      </c>
      <c r="D534" s="398" t="s">
        <v>608</v>
      </c>
      <c r="E534" s="400">
        <v>357227.315</v>
      </c>
      <c r="F534" s="211" t="s">
        <v>1</v>
      </c>
      <c r="G534" s="459" t="str">
        <f>VLOOKUP(F534,Factors!$B$3:$O$96,14,0)</f>
        <v>SG</v>
      </c>
      <c r="H534" s="513" t="str">
        <f t="shared" si="94"/>
        <v>390DGP</v>
      </c>
      <c r="I534" s="432"/>
      <c r="J534" s="432">
        <v>1</v>
      </c>
      <c r="K534" s="453">
        <f>SUMIF(EPIS!$CF$6:$CF$96,'JAM Inputs'!H534,EPIS!$CI$6:$CI$96)</f>
        <v>0</v>
      </c>
      <c r="L534" s="453">
        <f t="shared" si="86"/>
        <v>0</v>
      </c>
      <c r="M534" s="474">
        <f>VLOOKUP(G534,Factors!$B$3:$K$96,7,0)</f>
        <v>0.4315468104876492</v>
      </c>
      <c r="N534" s="637">
        <v>357227.315</v>
      </c>
      <c r="O534" s="641"/>
      <c r="P534" s="639">
        <f t="shared" si="84"/>
        <v>0</v>
      </c>
      <c r="Q534" s="640">
        <f t="shared" si="83"/>
        <v>0</v>
      </c>
      <c r="S534" s="653">
        <f t="shared" si="89"/>
        <v>154160.30840731677</v>
      </c>
      <c r="T534" s="639">
        <f t="shared" si="90"/>
        <v>0</v>
      </c>
      <c r="U534" s="639">
        <f t="shared" si="91"/>
        <v>0</v>
      </c>
      <c r="V534" s="654">
        <f t="shared" si="92"/>
        <v>0</v>
      </c>
      <c r="W534" s="70"/>
      <c r="X534" s="70"/>
      <c r="Y534" s="850">
        <f t="shared" si="87"/>
        <v>154160.30840731677</v>
      </c>
      <c r="Z534" s="607">
        <f t="shared" si="88"/>
        <v>154160.30840731677</v>
      </c>
    </row>
    <row r="535" spans="1:26" ht="15">
      <c r="A535" s="14" t="str">
        <f t="shared" si="93"/>
        <v/>
      </c>
      <c r="C535" s="2" t="s">
        <v>609</v>
      </c>
      <c r="D535" s="398" t="s">
        <v>609</v>
      </c>
      <c r="E535" s="400">
        <v>1637048.81</v>
      </c>
      <c r="F535" s="211" t="s">
        <v>5</v>
      </c>
      <c r="G535" s="459" t="str">
        <f>VLOOKUP(F535,Factors!$B$3:$O$96,14,0)</f>
        <v>SG</v>
      </c>
      <c r="H535" s="513" t="str">
        <f t="shared" si="94"/>
        <v>390DGU</v>
      </c>
      <c r="I535" s="432"/>
      <c r="J535" s="432">
        <v>1</v>
      </c>
      <c r="K535" s="453">
        <f>SUMIF(EPIS!$CF$6:$CF$96,'JAM Inputs'!H535,EPIS!$CI$6:$CI$96)</f>
        <v>0</v>
      </c>
      <c r="L535" s="453">
        <f t="shared" si="86"/>
        <v>0</v>
      </c>
      <c r="M535" s="474">
        <f>VLOOKUP(G535,Factors!$B$3:$K$96,7,0)</f>
        <v>0.4315468104876492</v>
      </c>
      <c r="N535" s="637">
        <v>1637048.81</v>
      </c>
      <c r="O535" s="641"/>
      <c r="P535" s="639">
        <f t="shared" si="84"/>
        <v>0</v>
      </c>
      <c r="Q535" s="640">
        <f t="shared" si="83"/>
        <v>0</v>
      </c>
      <c r="S535" s="653">
        <f t="shared" si="89"/>
        <v>706463.19256810169</v>
      </c>
      <c r="T535" s="639">
        <f t="shared" si="90"/>
        <v>0</v>
      </c>
      <c r="U535" s="639">
        <f t="shared" si="91"/>
        <v>0</v>
      </c>
      <c r="V535" s="654">
        <f t="shared" si="92"/>
        <v>0</v>
      </c>
      <c r="W535" s="70"/>
      <c r="X535" s="70"/>
      <c r="Y535" s="850">
        <f t="shared" si="87"/>
        <v>706463.19256810169</v>
      </c>
      <c r="Z535" s="607">
        <f t="shared" si="88"/>
        <v>706463.19256810169</v>
      </c>
    </row>
    <row r="536" spans="1:26" ht="15">
      <c r="A536" s="14" t="str">
        <f t="shared" si="93"/>
        <v/>
      </c>
      <c r="C536" s="2" t="s">
        <v>610</v>
      </c>
      <c r="D536" s="398" t="s">
        <v>610</v>
      </c>
      <c r="E536" s="400">
        <v>9845672.7349999994</v>
      </c>
      <c r="F536" s="211" t="s">
        <v>33</v>
      </c>
      <c r="G536" s="459" t="str">
        <f>VLOOKUP(F536,Factors!$B$3:$O$96,14,0)</f>
        <v>ID</v>
      </c>
      <c r="H536" s="513" t="str">
        <f t="shared" si="94"/>
        <v>390ID</v>
      </c>
      <c r="I536" s="432"/>
      <c r="J536" s="432">
        <v>1</v>
      </c>
      <c r="K536" s="453">
        <f>SUMIF(EPIS!$CF$6:$CF$96,'JAM Inputs'!H536,EPIS!$CI$6:$CI$96)</f>
        <v>0</v>
      </c>
      <c r="L536" s="453">
        <f t="shared" si="86"/>
        <v>0</v>
      </c>
      <c r="M536" s="474">
        <f>VLOOKUP(G536,Factors!$B$3:$K$96,7,0)</f>
        <v>0</v>
      </c>
      <c r="N536" s="637">
        <v>9845672.7349999994</v>
      </c>
      <c r="O536" s="641"/>
      <c r="P536" s="639">
        <f t="shared" si="84"/>
        <v>0</v>
      </c>
      <c r="Q536" s="640">
        <f t="shared" si="83"/>
        <v>0</v>
      </c>
      <c r="S536" s="653">
        <f t="shared" si="89"/>
        <v>0</v>
      </c>
      <c r="T536" s="639">
        <f t="shared" si="90"/>
        <v>0</v>
      </c>
      <c r="U536" s="639">
        <f t="shared" si="91"/>
        <v>0</v>
      </c>
      <c r="V536" s="654">
        <f t="shared" si="92"/>
        <v>0</v>
      </c>
      <c r="W536" s="70"/>
      <c r="X536" s="70"/>
      <c r="Y536" s="850">
        <f t="shared" si="87"/>
        <v>0</v>
      </c>
      <c r="Z536" s="607">
        <f t="shared" si="88"/>
        <v>0</v>
      </c>
    </row>
    <row r="537" spans="1:26" ht="15">
      <c r="A537" s="14" t="str">
        <f t="shared" si="93"/>
        <v/>
      </c>
      <c r="C537" s="2" t="s">
        <v>611</v>
      </c>
      <c r="D537" s="398" t="s">
        <v>611</v>
      </c>
      <c r="E537" s="400">
        <v>34007203.859999903</v>
      </c>
      <c r="F537" s="211" t="s">
        <v>25</v>
      </c>
      <c r="G537" s="459" t="str">
        <f>VLOOKUP(F537,Factors!$B$3:$O$96,14,0)</f>
        <v>OR</v>
      </c>
      <c r="H537" s="513" t="str">
        <f t="shared" si="94"/>
        <v>390OR</v>
      </c>
      <c r="I537" s="432"/>
      <c r="J537" s="432">
        <v>1</v>
      </c>
      <c r="K537" s="453">
        <f>SUMIF(EPIS!$CF$6:$CF$96,'JAM Inputs'!H537,EPIS!$CI$6:$CI$96)</f>
        <v>0</v>
      </c>
      <c r="L537" s="453">
        <f t="shared" si="86"/>
        <v>0</v>
      </c>
      <c r="M537" s="474">
        <f>VLOOKUP(G537,Factors!$B$3:$K$96,7,0)</f>
        <v>0</v>
      </c>
      <c r="N537" s="637">
        <v>34007203.859999903</v>
      </c>
      <c r="O537" s="641"/>
      <c r="P537" s="639">
        <f t="shared" si="84"/>
        <v>0</v>
      </c>
      <c r="Q537" s="640">
        <f t="shared" si="83"/>
        <v>0</v>
      </c>
      <c r="S537" s="653">
        <f t="shared" si="89"/>
        <v>0</v>
      </c>
      <c r="T537" s="639">
        <f t="shared" si="90"/>
        <v>0</v>
      </c>
      <c r="U537" s="639">
        <f t="shared" si="91"/>
        <v>0</v>
      </c>
      <c r="V537" s="654">
        <f t="shared" si="92"/>
        <v>0</v>
      </c>
      <c r="W537" s="70"/>
      <c r="X537" s="70"/>
      <c r="Y537" s="850">
        <f t="shared" si="87"/>
        <v>0</v>
      </c>
      <c r="Z537" s="607">
        <f t="shared" si="88"/>
        <v>0</v>
      </c>
    </row>
    <row r="538" spans="1:26" ht="15">
      <c r="A538" s="14" t="str">
        <f t="shared" si="93"/>
        <v/>
      </c>
      <c r="C538" s="2" t="s">
        <v>612</v>
      </c>
      <c r="D538" s="398" t="s">
        <v>612</v>
      </c>
      <c r="E538" s="400">
        <v>4574162.9749999996</v>
      </c>
      <c r="F538" s="211" t="s">
        <v>7</v>
      </c>
      <c r="G538" s="459" t="str">
        <f>VLOOKUP(F538,Factors!$B$3:$O$96,14,0)</f>
        <v>SG</v>
      </c>
      <c r="H538" s="513" t="str">
        <f t="shared" si="94"/>
        <v>390SG</v>
      </c>
      <c r="I538" s="432"/>
      <c r="J538" s="432">
        <v>1</v>
      </c>
      <c r="K538" s="453">
        <f>SUMIF(EPIS!$CF$6:$CF$96,'JAM Inputs'!H538,EPIS!$CI$6:$CI$96)</f>
        <v>0</v>
      </c>
      <c r="L538" s="453">
        <f t="shared" si="86"/>
        <v>0</v>
      </c>
      <c r="M538" s="474">
        <f>VLOOKUP(G538,Factors!$B$3:$K$96,7,0)</f>
        <v>0.4315468104876492</v>
      </c>
      <c r="N538" s="637">
        <v>4574162.9749999996</v>
      </c>
      <c r="O538" s="641"/>
      <c r="P538" s="639">
        <f t="shared" si="84"/>
        <v>0</v>
      </c>
      <c r="Q538" s="640">
        <f t="shared" si="83"/>
        <v>0</v>
      </c>
      <c r="S538" s="653">
        <f t="shared" si="89"/>
        <v>1973965.4425119464</v>
      </c>
      <c r="T538" s="639">
        <f t="shared" si="90"/>
        <v>0</v>
      </c>
      <c r="U538" s="639">
        <f t="shared" si="91"/>
        <v>0</v>
      </c>
      <c r="V538" s="654">
        <f t="shared" si="92"/>
        <v>0</v>
      </c>
      <c r="W538" s="70"/>
      <c r="X538" s="70"/>
      <c r="Y538" s="850">
        <f t="shared" si="87"/>
        <v>1973965.4425119464</v>
      </c>
      <c r="Z538" s="607">
        <f t="shared" si="88"/>
        <v>1973965.4425119464</v>
      </c>
    </row>
    <row r="539" spans="1:26" ht="15">
      <c r="A539" s="14" t="str">
        <f t="shared" si="93"/>
        <v/>
      </c>
      <c r="C539" s="2" t="s">
        <v>613</v>
      </c>
      <c r="D539" s="398" t="s">
        <v>613</v>
      </c>
      <c r="E539" s="400">
        <v>103476927.94</v>
      </c>
      <c r="F539" s="211" t="s">
        <v>38</v>
      </c>
      <c r="G539" s="459" t="str">
        <f>VLOOKUP(F539,Factors!$B$3:$O$96,14,0)</f>
        <v>SO</v>
      </c>
      <c r="H539" s="513" t="str">
        <f t="shared" si="94"/>
        <v>390SO</v>
      </c>
      <c r="I539" s="432"/>
      <c r="J539" s="432">
        <v>1</v>
      </c>
      <c r="K539" s="453">
        <f>SUMIF(EPIS!$CF$6:$CF$96,'JAM Inputs'!H539,EPIS!$CI$6:$CI$96)</f>
        <v>0</v>
      </c>
      <c r="L539" s="453">
        <f t="shared" si="86"/>
        <v>0</v>
      </c>
      <c r="M539" s="474">
        <f>VLOOKUP(G539,Factors!$B$3:$K$96,7,0)</f>
        <v>0.42853606113710269</v>
      </c>
      <c r="N539" s="637">
        <v>103476927.94</v>
      </c>
      <c r="O539" s="641"/>
      <c r="P539" s="639">
        <f t="shared" si="84"/>
        <v>0</v>
      </c>
      <c r="Q539" s="640">
        <f t="shared" si="83"/>
        <v>0</v>
      </c>
      <c r="S539" s="653">
        <f t="shared" si="89"/>
        <v>44343595.117975406</v>
      </c>
      <c r="T539" s="639">
        <f t="shared" si="90"/>
        <v>0</v>
      </c>
      <c r="U539" s="639">
        <f t="shared" si="91"/>
        <v>0</v>
      </c>
      <c r="V539" s="654">
        <f t="shared" si="92"/>
        <v>0</v>
      </c>
      <c r="W539" s="70"/>
      <c r="X539" s="70"/>
      <c r="Y539" s="850">
        <f t="shared" si="87"/>
        <v>44343595.117975406</v>
      </c>
      <c r="Z539" s="607">
        <f t="shared" si="88"/>
        <v>44343595.117975406</v>
      </c>
    </row>
    <row r="540" spans="1:26" ht="15">
      <c r="A540" s="14" t="str">
        <f t="shared" si="93"/>
        <v/>
      </c>
      <c r="C540" s="2" t="s">
        <v>614</v>
      </c>
      <c r="D540" s="398" t="s">
        <v>614</v>
      </c>
      <c r="E540" s="400">
        <v>37389515.959999897</v>
      </c>
      <c r="F540" s="211" t="s">
        <v>31</v>
      </c>
      <c r="G540" s="459" t="str">
        <f>VLOOKUP(F540,Factors!$B$3:$O$96,14,0)</f>
        <v>UT</v>
      </c>
      <c r="H540" s="513" t="str">
        <f t="shared" si="94"/>
        <v>390UT</v>
      </c>
      <c r="I540" s="432"/>
      <c r="J540" s="432">
        <v>1</v>
      </c>
      <c r="K540" s="453">
        <f>SUMIF(EPIS!$CF$6:$CF$96,'JAM Inputs'!H540,EPIS!$CI$6:$CI$96)</f>
        <v>0</v>
      </c>
      <c r="L540" s="453">
        <f t="shared" si="86"/>
        <v>0</v>
      </c>
      <c r="M540" s="474">
        <f>VLOOKUP(G540,Factors!$B$3:$K$96,7,0)</f>
        <v>1</v>
      </c>
      <c r="N540" s="637">
        <v>37389515.959999897</v>
      </c>
      <c r="O540" s="641"/>
      <c r="P540" s="639">
        <f t="shared" si="84"/>
        <v>0</v>
      </c>
      <c r="Q540" s="640">
        <f t="shared" si="83"/>
        <v>0</v>
      </c>
      <c r="S540" s="653">
        <f t="shared" si="89"/>
        <v>37389515.959999897</v>
      </c>
      <c r="T540" s="639">
        <f t="shared" si="90"/>
        <v>0</v>
      </c>
      <c r="U540" s="639">
        <f t="shared" si="91"/>
        <v>0</v>
      </c>
      <c r="V540" s="654">
        <f t="shared" si="92"/>
        <v>0</v>
      </c>
      <c r="W540" s="70"/>
      <c r="X540" s="70"/>
      <c r="Y540" s="850">
        <f t="shared" si="87"/>
        <v>37389515.959999897</v>
      </c>
      <c r="Z540" s="607">
        <f t="shared" si="88"/>
        <v>37389515.959999897</v>
      </c>
    </row>
    <row r="541" spans="1:26" ht="15">
      <c r="A541" s="14" t="str">
        <f t="shared" si="93"/>
        <v/>
      </c>
      <c r="C541" s="2" t="s">
        <v>615</v>
      </c>
      <c r="D541" s="398" t="s">
        <v>615</v>
      </c>
      <c r="E541" s="400">
        <v>13764505.83</v>
      </c>
      <c r="F541" s="211" t="s">
        <v>27</v>
      </c>
      <c r="G541" s="459" t="str">
        <f>VLOOKUP(F541,Factors!$B$3:$O$96,14,0)</f>
        <v>WA</v>
      </c>
      <c r="H541" s="513" t="str">
        <f t="shared" si="94"/>
        <v>390WA</v>
      </c>
      <c r="I541" s="432"/>
      <c r="J541" s="432">
        <v>1</v>
      </c>
      <c r="K541" s="453">
        <f>SUMIF(EPIS!$CF$6:$CF$96,'JAM Inputs'!H541,EPIS!$CI$6:$CI$96)</f>
        <v>0</v>
      </c>
      <c r="L541" s="453">
        <f t="shared" si="86"/>
        <v>0</v>
      </c>
      <c r="M541" s="474">
        <f>VLOOKUP(G541,Factors!$B$3:$K$96,7,0)</f>
        <v>0</v>
      </c>
      <c r="N541" s="637">
        <v>13764505.83</v>
      </c>
      <c r="O541" s="641"/>
      <c r="P541" s="639">
        <f t="shared" si="84"/>
        <v>0</v>
      </c>
      <c r="Q541" s="640">
        <f t="shared" si="83"/>
        <v>0</v>
      </c>
      <c r="S541" s="653">
        <f t="shared" si="89"/>
        <v>0</v>
      </c>
      <c r="T541" s="639">
        <f t="shared" si="90"/>
        <v>0</v>
      </c>
      <c r="U541" s="639">
        <f t="shared" si="91"/>
        <v>0</v>
      </c>
      <c r="V541" s="654">
        <f t="shared" si="92"/>
        <v>0</v>
      </c>
      <c r="W541" s="70"/>
      <c r="X541" s="70"/>
      <c r="Y541" s="850">
        <f t="shared" si="87"/>
        <v>0</v>
      </c>
      <c r="Z541" s="607">
        <f t="shared" si="88"/>
        <v>0</v>
      </c>
    </row>
    <row r="542" spans="1:26" ht="15">
      <c r="A542" s="14" t="str">
        <f t="shared" si="93"/>
        <v/>
      </c>
      <c r="C542" s="2" t="s">
        <v>616</v>
      </c>
      <c r="D542" s="398" t="s">
        <v>616</v>
      </c>
      <c r="E542" s="400">
        <v>11740300.82</v>
      </c>
      <c r="F542" s="211" t="s">
        <v>29</v>
      </c>
      <c r="G542" s="459" t="str">
        <f>VLOOKUP(F542,Factors!$B$3:$O$96,14,0)</f>
        <v>WYP</v>
      </c>
      <c r="H542" s="513" t="str">
        <f t="shared" si="94"/>
        <v>390WYP</v>
      </c>
      <c r="I542" s="432"/>
      <c r="J542" s="432">
        <v>1</v>
      </c>
      <c r="K542" s="453">
        <f>SUMIF(EPIS!$CF$6:$CF$96,'JAM Inputs'!H542,EPIS!$CI$6:$CI$96)</f>
        <v>0</v>
      </c>
      <c r="L542" s="453">
        <f t="shared" si="86"/>
        <v>0</v>
      </c>
      <c r="M542" s="474">
        <f>VLOOKUP(G542,Factors!$B$3:$K$96,7,0)</f>
        <v>0</v>
      </c>
      <c r="N542" s="637">
        <v>11740300.82</v>
      </c>
      <c r="O542" s="641"/>
      <c r="P542" s="639">
        <f t="shared" si="84"/>
        <v>0</v>
      </c>
      <c r="Q542" s="640">
        <f t="shared" ref="Q542:Q605" si="95">P542-O542</f>
        <v>0</v>
      </c>
      <c r="S542" s="653">
        <f t="shared" si="89"/>
        <v>0</v>
      </c>
      <c r="T542" s="639">
        <f t="shared" si="90"/>
        <v>0</v>
      </c>
      <c r="U542" s="639">
        <f t="shared" si="91"/>
        <v>0</v>
      </c>
      <c r="V542" s="654">
        <f t="shared" si="92"/>
        <v>0</v>
      </c>
      <c r="W542" s="70"/>
      <c r="X542" s="70"/>
      <c r="Y542" s="850">
        <f t="shared" si="87"/>
        <v>0</v>
      </c>
      <c r="Z542" s="607">
        <f t="shared" si="88"/>
        <v>0</v>
      </c>
    </row>
    <row r="543" spans="1:26" ht="15">
      <c r="A543" s="14" t="str">
        <f t="shared" si="93"/>
        <v/>
      </c>
      <c r="C543" s="2" t="s">
        <v>617</v>
      </c>
      <c r="D543" s="398" t="s">
        <v>617</v>
      </c>
      <c r="E543" s="400">
        <v>2399645.17</v>
      </c>
      <c r="F543" s="211" t="s">
        <v>35</v>
      </c>
      <c r="G543" s="459" t="str">
        <f>VLOOKUP(F543,Factors!$B$3:$O$96,14,0)</f>
        <v>WYU</v>
      </c>
      <c r="H543" s="513" t="str">
        <f t="shared" si="94"/>
        <v>390WYU</v>
      </c>
      <c r="I543" s="432"/>
      <c r="J543" s="432">
        <v>1</v>
      </c>
      <c r="K543" s="453">
        <f>SUMIF(EPIS!$CF$6:$CF$96,'JAM Inputs'!H543,EPIS!$CI$6:$CI$96)</f>
        <v>0</v>
      </c>
      <c r="L543" s="453">
        <f t="shared" si="86"/>
        <v>0</v>
      </c>
      <c r="M543" s="474">
        <f>VLOOKUP(G543,Factors!$B$3:$K$96,7,0)</f>
        <v>0</v>
      </c>
      <c r="N543" s="637">
        <v>2399645.17</v>
      </c>
      <c r="O543" s="641"/>
      <c r="P543" s="639">
        <f t="shared" si="84"/>
        <v>0</v>
      </c>
      <c r="Q543" s="640">
        <f t="shared" si="95"/>
        <v>0</v>
      </c>
      <c r="S543" s="653">
        <f t="shared" si="89"/>
        <v>0</v>
      </c>
      <c r="T543" s="639">
        <f t="shared" si="90"/>
        <v>0</v>
      </c>
      <c r="U543" s="639">
        <f t="shared" si="91"/>
        <v>0</v>
      </c>
      <c r="V543" s="654">
        <f t="shared" si="92"/>
        <v>0</v>
      </c>
      <c r="W543" s="70"/>
      <c r="X543" s="70"/>
      <c r="Y543" s="850">
        <f t="shared" si="87"/>
        <v>0</v>
      </c>
      <c r="Z543" s="607">
        <f t="shared" si="88"/>
        <v>0</v>
      </c>
    </row>
    <row r="544" spans="1:26" ht="15">
      <c r="A544" s="14" t="str">
        <f t="shared" si="93"/>
        <v/>
      </c>
      <c r="C544" s="2" t="s">
        <v>618</v>
      </c>
      <c r="D544" s="398" t="s">
        <v>618</v>
      </c>
      <c r="E544" s="400">
        <v>227008.52499999999</v>
      </c>
      <c r="F544" s="211" t="s">
        <v>22</v>
      </c>
      <c r="G544" s="459" t="str">
        <f>VLOOKUP(F544,Factors!$B$3:$O$96,14,0)</f>
        <v>CA</v>
      </c>
      <c r="H544" s="513" t="str">
        <f t="shared" si="94"/>
        <v>391CA</v>
      </c>
      <c r="I544" s="432"/>
      <c r="J544" s="432">
        <v>1</v>
      </c>
      <c r="K544" s="453">
        <f>SUMIF(EPIS!$CF$6:$CF$96,'JAM Inputs'!H544,EPIS!$CI$6:$CI$96)</f>
        <v>0</v>
      </c>
      <c r="L544" s="453">
        <f t="shared" si="86"/>
        <v>0</v>
      </c>
      <c r="M544" s="474">
        <f>VLOOKUP(G544,Factors!$B$3:$K$96,7,0)</f>
        <v>0</v>
      </c>
      <c r="N544" s="637">
        <v>227008.52499999999</v>
      </c>
      <c r="O544" s="641"/>
      <c r="P544" s="639">
        <f t="shared" si="84"/>
        <v>0</v>
      </c>
      <c r="Q544" s="640">
        <f t="shared" si="95"/>
        <v>0</v>
      </c>
      <c r="S544" s="653">
        <f t="shared" si="89"/>
        <v>0</v>
      </c>
      <c r="T544" s="639">
        <f t="shared" si="90"/>
        <v>0</v>
      </c>
      <c r="U544" s="639">
        <f t="shared" si="91"/>
        <v>0</v>
      </c>
      <c r="V544" s="654">
        <f t="shared" si="92"/>
        <v>0</v>
      </c>
      <c r="W544" s="70"/>
      <c r="X544" s="70"/>
      <c r="Y544" s="850">
        <f t="shared" si="87"/>
        <v>0</v>
      </c>
      <c r="Z544" s="607">
        <f t="shared" si="88"/>
        <v>0</v>
      </c>
    </row>
    <row r="545" spans="1:26" ht="15">
      <c r="A545" s="14" t="str">
        <f t="shared" si="93"/>
        <v/>
      </c>
      <c r="C545" s="2" t="s">
        <v>619</v>
      </c>
      <c r="D545" s="398" t="s">
        <v>619</v>
      </c>
      <c r="E545" s="400">
        <v>8237244.7249999996</v>
      </c>
      <c r="F545" s="211" t="s">
        <v>40</v>
      </c>
      <c r="G545" s="459" t="str">
        <f>VLOOKUP(F545,Factors!$B$3:$O$96,14,0)</f>
        <v>CN</v>
      </c>
      <c r="H545" s="513" t="str">
        <f t="shared" si="94"/>
        <v>391CN</v>
      </c>
      <c r="I545" s="432"/>
      <c r="J545" s="432">
        <v>1</v>
      </c>
      <c r="K545" s="453">
        <f>SUMIF(EPIS!$CF$6:$CF$96,'JAM Inputs'!H545,EPIS!$CI$6:$CI$96)</f>
        <v>0</v>
      </c>
      <c r="L545" s="453">
        <f t="shared" si="86"/>
        <v>0</v>
      </c>
      <c r="M545" s="474">
        <f>VLOOKUP(G545,Factors!$B$3:$K$96,7,0)</f>
        <v>0.49892765457990973</v>
      </c>
      <c r="N545" s="637">
        <v>8237244.7249999996</v>
      </c>
      <c r="O545" s="641"/>
      <c r="P545" s="639">
        <f t="shared" si="84"/>
        <v>0</v>
      </c>
      <c r="Q545" s="640">
        <f t="shared" si="95"/>
        <v>0</v>
      </c>
      <c r="S545" s="653">
        <f t="shared" si="89"/>
        <v>4109789.1908449833</v>
      </c>
      <c r="T545" s="639">
        <f t="shared" si="90"/>
        <v>0</v>
      </c>
      <c r="U545" s="639">
        <f t="shared" si="91"/>
        <v>0</v>
      </c>
      <c r="V545" s="654">
        <f t="shared" si="92"/>
        <v>0</v>
      </c>
      <c r="W545" s="70"/>
      <c r="X545" s="70"/>
      <c r="Y545" s="850">
        <f t="shared" si="87"/>
        <v>4109789.1908449833</v>
      </c>
      <c r="Z545" s="607">
        <f t="shared" si="88"/>
        <v>4109789.1908449833</v>
      </c>
    </row>
    <row r="546" spans="1:26" ht="15">
      <c r="A546" s="14" t="str">
        <f t="shared" si="93"/>
        <v/>
      </c>
      <c r="C546" s="2" t="s">
        <v>620</v>
      </c>
      <c r="D546" s="398" t="s">
        <v>620</v>
      </c>
      <c r="E546" s="400">
        <v>522.82500000000005</v>
      </c>
      <c r="F546" s="211" t="s">
        <v>1</v>
      </c>
      <c r="G546" s="459" t="str">
        <f>VLOOKUP(F546,Factors!$B$3:$O$96,14,0)</f>
        <v>SG</v>
      </c>
      <c r="H546" s="513" t="str">
        <f t="shared" si="94"/>
        <v>391DGP</v>
      </c>
      <c r="I546" s="432"/>
      <c r="J546" s="432">
        <v>1</v>
      </c>
      <c r="K546" s="453">
        <f>SUMIF(EPIS!$CF$6:$CF$96,'JAM Inputs'!H546,EPIS!$CI$6:$CI$96)</f>
        <v>0</v>
      </c>
      <c r="L546" s="453">
        <f t="shared" si="86"/>
        <v>0</v>
      </c>
      <c r="M546" s="474">
        <f>VLOOKUP(G546,Factors!$B$3:$K$96,7,0)</f>
        <v>0.4315468104876492</v>
      </c>
      <c r="N546" s="637">
        <v>522.82500000000005</v>
      </c>
      <c r="O546" s="641"/>
      <c r="P546" s="639">
        <f t="shared" si="84"/>
        <v>0</v>
      </c>
      <c r="Q546" s="640">
        <f t="shared" si="95"/>
        <v>0</v>
      </c>
      <c r="S546" s="653">
        <f t="shared" si="89"/>
        <v>225.6234611932052</v>
      </c>
      <c r="T546" s="639">
        <f t="shared" si="90"/>
        <v>0</v>
      </c>
      <c r="U546" s="639">
        <f t="shared" si="91"/>
        <v>0</v>
      </c>
      <c r="V546" s="654">
        <f t="shared" si="92"/>
        <v>0</v>
      </c>
      <c r="W546" s="70"/>
      <c r="X546" s="70"/>
      <c r="Y546" s="850">
        <f t="shared" si="87"/>
        <v>225.6234611932052</v>
      </c>
      <c r="Z546" s="607">
        <f t="shared" si="88"/>
        <v>225.6234611932052</v>
      </c>
    </row>
    <row r="547" spans="1:26" ht="15">
      <c r="A547" s="14" t="str">
        <f t="shared" si="93"/>
        <v/>
      </c>
      <c r="C547" s="2" t="s">
        <v>621</v>
      </c>
      <c r="D547" s="398" t="s">
        <v>621</v>
      </c>
      <c r="E547" s="400">
        <v>5295.12</v>
      </c>
      <c r="F547" s="211" t="s">
        <v>5</v>
      </c>
      <c r="G547" s="459" t="str">
        <f>VLOOKUP(F547,Factors!$B$3:$O$96,14,0)</f>
        <v>SG</v>
      </c>
      <c r="H547" s="513" t="str">
        <f t="shared" si="94"/>
        <v>391DGU</v>
      </c>
      <c r="I547" s="432"/>
      <c r="J547" s="432">
        <v>1</v>
      </c>
      <c r="K547" s="453">
        <f>SUMIF(EPIS!$CF$6:$CF$96,'JAM Inputs'!H547,EPIS!$CI$6:$CI$96)</f>
        <v>0</v>
      </c>
      <c r="L547" s="453">
        <f t="shared" si="86"/>
        <v>0</v>
      </c>
      <c r="M547" s="474">
        <f>VLOOKUP(G547,Factors!$B$3:$K$96,7,0)</f>
        <v>0.4315468104876492</v>
      </c>
      <c r="N547" s="637">
        <v>5295.12</v>
      </c>
      <c r="O547" s="641"/>
      <c r="P547" s="639">
        <f t="shared" si="84"/>
        <v>0</v>
      </c>
      <c r="Q547" s="640">
        <f t="shared" si="95"/>
        <v>0</v>
      </c>
      <c r="S547" s="653">
        <f t="shared" si="89"/>
        <v>2285.0921471493612</v>
      </c>
      <c r="T547" s="639">
        <f t="shared" si="90"/>
        <v>0</v>
      </c>
      <c r="U547" s="639">
        <f t="shared" si="91"/>
        <v>0</v>
      </c>
      <c r="V547" s="654">
        <f t="shared" si="92"/>
        <v>0</v>
      </c>
      <c r="W547" s="70"/>
      <c r="X547" s="70"/>
      <c r="Y547" s="850">
        <f t="shared" si="87"/>
        <v>2285.0921471493612</v>
      </c>
      <c r="Z547" s="607">
        <f t="shared" si="88"/>
        <v>2285.0921471493612</v>
      </c>
    </row>
    <row r="548" spans="1:26" ht="15">
      <c r="A548" s="14" t="str">
        <f t="shared" si="93"/>
        <v/>
      </c>
      <c r="C548" s="2" t="s">
        <v>622</v>
      </c>
      <c r="D548" s="398" t="s">
        <v>622</v>
      </c>
      <c r="E548" s="400">
        <v>743424.79</v>
      </c>
      <c r="F548" s="211" t="s">
        <v>33</v>
      </c>
      <c r="G548" s="459" t="str">
        <f>VLOOKUP(F548,Factors!$B$3:$O$96,14,0)</f>
        <v>ID</v>
      </c>
      <c r="H548" s="513" t="str">
        <f t="shared" si="94"/>
        <v>391ID</v>
      </c>
      <c r="I548" s="432"/>
      <c r="J548" s="432">
        <v>1</v>
      </c>
      <c r="K548" s="453">
        <f>SUMIF(EPIS!$CF$6:$CF$96,'JAM Inputs'!H548,EPIS!$CI$6:$CI$96)</f>
        <v>0</v>
      </c>
      <c r="L548" s="453">
        <f t="shared" si="86"/>
        <v>0</v>
      </c>
      <c r="M548" s="474">
        <f>VLOOKUP(G548,Factors!$B$3:$K$96,7,0)</f>
        <v>0</v>
      </c>
      <c r="N548" s="637">
        <v>743424.79</v>
      </c>
      <c r="O548" s="641"/>
      <c r="P548" s="639">
        <f t="shared" si="84"/>
        <v>0</v>
      </c>
      <c r="Q548" s="640">
        <f t="shared" si="95"/>
        <v>0</v>
      </c>
      <c r="S548" s="653">
        <f t="shared" si="89"/>
        <v>0</v>
      </c>
      <c r="T548" s="639">
        <f t="shared" si="90"/>
        <v>0</v>
      </c>
      <c r="U548" s="639">
        <f t="shared" si="91"/>
        <v>0</v>
      </c>
      <c r="V548" s="654">
        <f t="shared" si="92"/>
        <v>0</v>
      </c>
      <c r="W548" s="70"/>
      <c r="X548" s="70"/>
      <c r="Y548" s="850">
        <f t="shared" si="87"/>
        <v>0</v>
      </c>
      <c r="Z548" s="607">
        <f t="shared" si="88"/>
        <v>0</v>
      </c>
    </row>
    <row r="549" spans="1:26" ht="15">
      <c r="A549" s="14" t="str">
        <f t="shared" si="93"/>
        <v/>
      </c>
      <c r="C549" s="2" t="s">
        <v>623</v>
      </c>
      <c r="D549" s="398" t="s">
        <v>623</v>
      </c>
      <c r="E549" s="400">
        <v>3215354.0350000001</v>
      </c>
      <c r="F549" s="211" t="s">
        <v>25</v>
      </c>
      <c r="G549" s="459" t="str">
        <f>VLOOKUP(F549,Factors!$B$3:$O$96,14,0)</f>
        <v>OR</v>
      </c>
      <c r="H549" s="513" t="str">
        <f t="shared" si="94"/>
        <v>391OR</v>
      </c>
      <c r="I549" s="432"/>
      <c r="J549" s="432">
        <v>1</v>
      </c>
      <c r="K549" s="453">
        <f>SUMIF(EPIS!$CF$6:$CF$96,'JAM Inputs'!H549,EPIS!$CI$6:$CI$96)</f>
        <v>0</v>
      </c>
      <c r="L549" s="453">
        <f t="shared" si="86"/>
        <v>0</v>
      </c>
      <c r="M549" s="474">
        <f>VLOOKUP(G549,Factors!$B$3:$K$96,7,0)</f>
        <v>0</v>
      </c>
      <c r="N549" s="637">
        <v>3215354.0350000001</v>
      </c>
      <c r="O549" s="641"/>
      <c r="P549" s="639">
        <f t="shared" si="84"/>
        <v>0</v>
      </c>
      <c r="Q549" s="640">
        <f t="shared" si="95"/>
        <v>0</v>
      </c>
      <c r="S549" s="653">
        <f t="shared" si="89"/>
        <v>0</v>
      </c>
      <c r="T549" s="639">
        <f t="shared" si="90"/>
        <v>0</v>
      </c>
      <c r="U549" s="639">
        <f t="shared" si="91"/>
        <v>0</v>
      </c>
      <c r="V549" s="654">
        <f t="shared" si="92"/>
        <v>0</v>
      </c>
      <c r="W549" s="70"/>
      <c r="X549" s="70"/>
      <c r="Y549" s="850">
        <f t="shared" si="87"/>
        <v>0</v>
      </c>
      <c r="Z549" s="607">
        <f t="shared" si="88"/>
        <v>0</v>
      </c>
    </row>
    <row r="550" spans="1:26" ht="15">
      <c r="A550" s="14" t="str">
        <f t="shared" si="93"/>
        <v/>
      </c>
      <c r="C550" s="2" t="s">
        <v>624</v>
      </c>
      <c r="D550" s="398" t="s">
        <v>624</v>
      </c>
      <c r="E550" s="400">
        <v>74096.22</v>
      </c>
      <c r="F550" s="211" t="s">
        <v>42</v>
      </c>
      <c r="G550" s="459" t="str">
        <f>VLOOKUP(F550,Factors!$B$3:$O$96,14,0)</f>
        <v>SE</v>
      </c>
      <c r="H550" s="513" t="str">
        <f t="shared" si="94"/>
        <v>391SE</v>
      </c>
      <c r="I550" s="432"/>
      <c r="J550" s="432">
        <v>1</v>
      </c>
      <c r="K550" s="453">
        <f>SUMIF(EPIS!$CF$6:$CF$96,'JAM Inputs'!H550,EPIS!$CI$6:$CI$96)</f>
        <v>0</v>
      </c>
      <c r="L550" s="453">
        <f t="shared" si="86"/>
        <v>0</v>
      </c>
      <c r="M550" s="474">
        <f>VLOOKUP(G550,Factors!$B$3:$K$96,7,0)</f>
        <v>0.429533673391716</v>
      </c>
      <c r="N550" s="637">
        <v>74096.22</v>
      </c>
      <c r="O550" s="641"/>
      <c r="P550" s="639">
        <f t="shared" si="84"/>
        <v>0</v>
      </c>
      <c r="Q550" s="640">
        <f t="shared" si="95"/>
        <v>0</v>
      </c>
      <c r="S550" s="653">
        <f t="shared" si="89"/>
        <v>31826.821561040735</v>
      </c>
      <c r="T550" s="639">
        <f t="shared" si="90"/>
        <v>0</v>
      </c>
      <c r="U550" s="639">
        <f t="shared" si="91"/>
        <v>0</v>
      </c>
      <c r="V550" s="654">
        <f t="shared" si="92"/>
        <v>0</v>
      </c>
      <c r="W550" s="70"/>
      <c r="X550" s="70"/>
      <c r="Y550" s="850">
        <f t="shared" si="87"/>
        <v>31826.821561040735</v>
      </c>
      <c r="Z550" s="607">
        <f t="shared" si="88"/>
        <v>31826.821561040735</v>
      </c>
    </row>
    <row r="551" spans="1:26" ht="15">
      <c r="A551" s="14" t="str">
        <f t="shared" si="93"/>
        <v/>
      </c>
      <c r="C551" s="2" t="s">
        <v>625</v>
      </c>
      <c r="D551" s="398" t="s">
        <v>625</v>
      </c>
      <c r="E551" s="400">
        <v>4707440.90499999</v>
      </c>
      <c r="F551" s="211" t="s">
        <v>7</v>
      </c>
      <c r="G551" s="459" t="str">
        <f>VLOOKUP(F551,Factors!$B$3:$O$96,14,0)</f>
        <v>SG</v>
      </c>
      <c r="H551" s="513" t="str">
        <f t="shared" si="94"/>
        <v>391SG</v>
      </c>
      <c r="I551" s="432"/>
      <c r="J551" s="432">
        <v>1</v>
      </c>
      <c r="K551" s="453">
        <f>SUMIF(EPIS!$CF$6:$CF$96,'JAM Inputs'!H551,EPIS!$CI$6:$CI$96)</f>
        <v>0</v>
      </c>
      <c r="L551" s="453">
        <f t="shared" si="86"/>
        <v>0</v>
      </c>
      <c r="M551" s="474">
        <f>VLOOKUP(G551,Factors!$B$3:$K$96,7,0)</f>
        <v>0.4315468104876492</v>
      </c>
      <c r="N551" s="637">
        <v>4707440.90499999</v>
      </c>
      <c r="O551" s="641"/>
      <c r="P551" s="639">
        <f t="shared" si="84"/>
        <v>0</v>
      </c>
      <c r="Q551" s="640">
        <f t="shared" si="95"/>
        <v>0</v>
      </c>
      <c r="S551" s="653">
        <f t="shared" si="89"/>
        <v>2031481.1081118386</v>
      </c>
      <c r="T551" s="639">
        <f t="shared" si="90"/>
        <v>0</v>
      </c>
      <c r="U551" s="639">
        <f t="shared" si="91"/>
        <v>0</v>
      </c>
      <c r="V551" s="654">
        <f t="shared" si="92"/>
        <v>0</v>
      </c>
      <c r="W551" s="70"/>
      <c r="X551" s="70"/>
      <c r="Y551" s="850">
        <f t="shared" si="87"/>
        <v>2031481.1081118386</v>
      </c>
      <c r="Z551" s="607">
        <f t="shared" si="88"/>
        <v>2031481.1081118386</v>
      </c>
    </row>
    <row r="552" spans="1:26" ht="15">
      <c r="A552" s="14" t="str">
        <f t="shared" si="93"/>
        <v/>
      </c>
      <c r="C552" s="2" t="s">
        <v>626</v>
      </c>
      <c r="D552" s="398" t="s">
        <v>626</v>
      </c>
      <c r="E552" s="400">
        <v>52935534.239999898</v>
      </c>
      <c r="F552" s="211" t="s">
        <v>38</v>
      </c>
      <c r="G552" s="459" t="str">
        <f>VLOOKUP(F552,Factors!$B$3:$O$96,14,0)</f>
        <v>SO</v>
      </c>
      <c r="H552" s="513" t="str">
        <f t="shared" si="94"/>
        <v>391SO</v>
      </c>
      <c r="I552" s="432"/>
      <c r="J552" s="432">
        <v>1</v>
      </c>
      <c r="K552" s="453">
        <f>SUMIF(EPIS!$CF$6:$CF$96,'JAM Inputs'!H552,EPIS!$CI$6:$CI$96)</f>
        <v>0</v>
      </c>
      <c r="L552" s="453">
        <f t="shared" si="86"/>
        <v>0</v>
      </c>
      <c r="M552" s="474">
        <f>VLOOKUP(G552,Factors!$B$3:$K$96,7,0)</f>
        <v>0.42853606113710269</v>
      </c>
      <c r="N552" s="637">
        <v>52935534.239999898</v>
      </c>
      <c r="O552" s="641"/>
      <c r="P552" s="639">
        <f t="shared" si="84"/>
        <v>0</v>
      </c>
      <c r="Q552" s="640">
        <f t="shared" si="95"/>
        <v>0</v>
      </c>
      <c r="S552" s="653">
        <f t="shared" si="89"/>
        <v>22684785.337397788</v>
      </c>
      <c r="T552" s="639">
        <f t="shared" si="90"/>
        <v>0</v>
      </c>
      <c r="U552" s="639">
        <f t="shared" si="91"/>
        <v>0</v>
      </c>
      <c r="V552" s="654">
        <f t="shared" si="92"/>
        <v>0</v>
      </c>
      <c r="W552" s="70"/>
      <c r="X552" s="70"/>
      <c r="Y552" s="850">
        <f t="shared" si="87"/>
        <v>22684785.337397788</v>
      </c>
      <c r="Z552" s="607">
        <f t="shared" si="88"/>
        <v>22684785.337397788</v>
      </c>
    </row>
    <row r="553" spans="1:26" ht="15">
      <c r="A553" s="14" t="str">
        <f t="shared" si="93"/>
        <v/>
      </c>
      <c r="C553" s="2" t="s">
        <v>627</v>
      </c>
      <c r="D553" s="398" t="s">
        <v>627</v>
      </c>
      <c r="E553" s="400">
        <v>82042.464999999997</v>
      </c>
      <c r="F553" s="211" t="s">
        <v>12</v>
      </c>
      <c r="G553" s="459" t="s">
        <v>12</v>
      </c>
      <c r="H553" s="513" t="str">
        <f t="shared" si="94"/>
        <v>391SSGCH</v>
      </c>
      <c r="I553" s="432"/>
      <c r="J553" s="432">
        <v>1</v>
      </c>
      <c r="K553" s="453">
        <f>SUMIF(EPIS!$CF$6:$CF$96,'JAM Inputs'!H553,EPIS!$CI$6:$CI$96)</f>
        <v>0</v>
      </c>
      <c r="L553" s="453">
        <f t="shared" si="86"/>
        <v>0</v>
      </c>
      <c r="M553" s="474">
        <f>VLOOKUP(G553,Factors!$B$3:$K$96,7,0)</f>
        <v>0.41887921678867224</v>
      </c>
      <c r="N553" s="637">
        <v>82042.464999999997</v>
      </c>
      <c r="O553" s="641"/>
      <c r="P553" s="639">
        <f t="shared" si="84"/>
        <v>0</v>
      </c>
      <c r="Q553" s="640">
        <f t="shared" si="95"/>
        <v>0</v>
      </c>
      <c r="S553" s="653">
        <f t="shared" si="89"/>
        <v>34365.883482612051</v>
      </c>
      <c r="T553" s="639">
        <f t="shared" si="90"/>
        <v>0</v>
      </c>
      <c r="U553" s="639">
        <f t="shared" si="91"/>
        <v>0</v>
      </c>
      <c r="V553" s="654">
        <f t="shared" si="92"/>
        <v>0</v>
      </c>
      <c r="W553" s="70"/>
      <c r="X553" s="70"/>
      <c r="Y553" s="850">
        <f t="shared" si="87"/>
        <v>34365.883482612051</v>
      </c>
      <c r="Z553" s="607">
        <f t="shared" si="88"/>
        <v>34365.883482612051</v>
      </c>
    </row>
    <row r="554" spans="1:26" ht="15">
      <c r="A554" s="14" t="str">
        <f t="shared" si="93"/>
        <v/>
      </c>
      <c r="C554" s="2" t="s">
        <v>628</v>
      </c>
      <c r="D554" s="398" t="s">
        <v>628</v>
      </c>
      <c r="E554" s="400">
        <v>2499887.34</v>
      </c>
      <c r="F554" s="211" t="s">
        <v>31</v>
      </c>
      <c r="G554" s="459" t="str">
        <f>VLOOKUP(F554,Factors!$B$3:$O$96,14,0)</f>
        <v>UT</v>
      </c>
      <c r="H554" s="513" t="str">
        <f t="shared" si="94"/>
        <v>391UT</v>
      </c>
      <c r="I554" s="432"/>
      <c r="J554" s="432">
        <v>1</v>
      </c>
      <c r="K554" s="453">
        <f>SUMIF(EPIS!$CF$6:$CF$96,'JAM Inputs'!H554,EPIS!$CI$6:$CI$96)</f>
        <v>0</v>
      </c>
      <c r="L554" s="453">
        <f t="shared" si="86"/>
        <v>0</v>
      </c>
      <c r="M554" s="474">
        <f>VLOOKUP(G554,Factors!$B$3:$K$96,7,0)</f>
        <v>1</v>
      </c>
      <c r="N554" s="637">
        <v>2499887.34</v>
      </c>
      <c r="O554" s="641"/>
      <c r="P554" s="639">
        <f t="shared" si="84"/>
        <v>0</v>
      </c>
      <c r="Q554" s="640">
        <f t="shared" si="95"/>
        <v>0</v>
      </c>
      <c r="S554" s="653">
        <f t="shared" si="89"/>
        <v>2499887.34</v>
      </c>
      <c r="T554" s="639">
        <f t="shared" si="90"/>
        <v>0</v>
      </c>
      <c r="U554" s="639">
        <f t="shared" si="91"/>
        <v>0</v>
      </c>
      <c r="V554" s="654">
        <f t="shared" si="92"/>
        <v>0</v>
      </c>
      <c r="W554" s="70"/>
      <c r="X554" s="70"/>
      <c r="Y554" s="850">
        <f t="shared" si="87"/>
        <v>2499887.34</v>
      </c>
      <c r="Z554" s="607">
        <f t="shared" si="88"/>
        <v>2499887.34</v>
      </c>
    </row>
    <row r="555" spans="1:26" ht="15">
      <c r="A555" s="14" t="str">
        <f t="shared" si="93"/>
        <v/>
      </c>
      <c r="C555" s="2" t="s">
        <v>629</v>
      </c>
      <c r="D555" s="398" t="s">
        <v>629</v>
      </c>
      <c r="E555" s="400">
        <v>1329756.1950000001</v>
      </c>
      <c r="F555" s="211" t="s">
        <v>27</v>
      </c>
      <c r="G555" s="459" t="str">
        <f>VLOOKUP(F555,Factors!$B$3:$O$96,14,0)</f>
        <v>WA</v>
      </c>
      <c r="H555" s="513" t="str">
        <f t="shared" si="94"/>
        <v>391WA</v>
      </c>
      <c r="I555" s="432"/>
      <c r="J555" s="432">
        <v>1</v>
      </c>
      <c r="K555" s="453">
        <f>SUMIF(EPIS!$CF$6:$CF$96,'JAM Inputs'!H555,EPIS!$CI$6:$CI$96)</f>
        <v>0</v>
      </c>
      <c r="L555" s="453">
        <f t="shared" si="86"/>
        <v>0</v>
      </c>
      <c r="M555" s="474">
        <f>VLOOKUP(G555,Factors!$B$3:$K$96,7,0)</f>
        <v>0</v>
      </c>
      <c r="N555" s="637">
        <v>1329756.1950000001</v>
      </c>
      <c r="O555" s="641"/>
      <c r="P555" s="639">
        <f t="shared" si="84"/>
        <v>0</v>
      </c>
      <c r="Q555" s="640">
        <f t="shared" si="95"/>
        <v>0</v>
      </c>
      <c r="S555" s="653">
        <f t="shared" si="89"/>
        <v>0</v>
      </c>
      <c r="T555" s="639">
        <f t="shared" si="90"/>
        <v>0</v>
      </c>
      <c r="U555" s="639">
        <f t="shared" si="91"/>
        <v>0</v>
      </c>
      <c r="V555" s="654">
        <f t="shared" si="92"/>
        <v>0</v>
      </c>
      <c r="W555" s="70"/>
      <c r="X555" s="70"/>
      <c r="Y555" s="850">
        <f t="shared" si="87"/>
        <v>0</v>
      </c>
      <c r="Z555" s="607">
        <f t="shared" si="88"/>
        <v>0</v>
      </c>
    </row>
    <row r="556" spans="1:26" ht="15">
      <c r="A556" s="14" t="str">
        <f t="shared" si="93"/>
        <v/>
      </c>
      <c r="C556" s="2" t="s">
        <v>630</v>
      </c>
      <c r="D556" s="398" t="s">
        <v>630</v>
      </c>
      <c r="E556" s="400">
        <v>2662318.8050000002</v>
      </c>
      <c r="F556" s="211" t="s">
        <v>29</v>
      </c>
      <c r="G556" s="459" t="str">
        <f>VLOOKUP(F556,Factors!$B$3:$O$96,14,0)</f>
        <v>WYP</v>
      </c>
      <c r="H556" s="513" t="str">
        <f t="shared" si="94"/>
        <v>391WYP</v>
      </c>
      <c r="I556" s="432"/>
      <c r="J556" s="432">
        <v>1</v>
      </c>
      <c r="K556" s="453">
        <f>SUMIF(EPIS!$CF$6:$CF$96,'JAM Inputs'!H556,EPIS!$CI$6:$CI$96)</f>
        <v>0</v>
      </c>
      <c r="L556" s="453">
        <f t="shared" si="86"/>
        <v>0</v>
      </c>
      <c r="M556" s="474">
        <f>VLOOKUP(G556,Factors!$B$3:$K$96,7,0)</f>
        <v>0</v>
      </c>
      <c r="N556" s="637">
        <v>2662318.8050000002</v>
      </c>
      <c r="O556" s="641"/>
      <c r="P556" s="639">
        <f t="shared" ref="P556:P619" si="96">L556</f>
        <v>0</v>
      </c>
      <c r="Q556" s="640">
        <f t="shared" si="95"/>
        <v>0</v>
      </c>
      <c r="S556" s="653">
        <f t="shared" si="89"/>
        <v>0</v>
      </c>
      <c r="T556" s="639">
        <f t="shared" si="90"/>
        <v>0</v>
      </c>
      <c r="U556" s="639">
        <f t="shared" si="91"/>
        <v>0</v>
      </c>
      <c r="V556" s="654">
        <f t="shared" si="92"/>
        <v>0</v>
      </c>
      <c r="W556" s="70"/>
      <c r="X556" s="70"/>
      <c r="Y556" s="850">
        <f t="shared" si="87"/>
        <v>0</v>
      </c>
      <c r="Z556" s="607">
        <f t="shared" si="88"/>
        <v>0</v>
      </c>
    </row>
    <row r="557" spans="1:26" ht="15">
      <c r="A557" s="14" t="str">
        <f t="shared" si="93"/>
        <v/>
      </c>
      <c r="C557" s="2" t="s">
        <v>631</v>
      </c>
      <c r="D557" s="398" t="s">
        <v>631</v>
      </c>
      <c r="E557" s="400">
        <v>102456.47</v>
      </c>
      <c r="F557" s="211" t="s">
        <v>35</v>
      </c>
      <c r="G557" s="459" t="str">
        <f>VLOOKUP(F557,Factors!$B$3:$O$96,14,0)</f>
        <v>WYU</v>
      </c>
      <c r="H557" s="513" t="str">
        <f t="shared" si="94"/>
        <v>391WYU</v>
      </c>
      <c r="I557" s="432"/>
      <c r="J557" s="432">
        <v>1</v>
      </c>
      <c r="K557" s="453">
        <f>SUMIF(EPIS!$CF$6:$CF$96,'JAM Inputs'!H557,EPIS!$CI$6:$CI$96)</f>
        <v>0</v>
      </c>
      <c r="L557" s="453">
        <f t="shared" si="86"/>
        <v>0</v>
      </c>
      <c r="M557" s="474">
        <f>VLOOKUP(G557,Factors!$B$3:$K$96,7,0)</f>
        <v>0</v>
      </c>
      <c r="N557" s="637">
        <v>102456.47</v>
      </c>
      <c r="O557" s="641"/>
      <c r="P557" s="639">
        <f t="shared" si="96"/>
        <v>0</v>
      </c>
      <c r="Q557" s="640">
        <f t="shared" si="95"/>
        <v>0</v>
      </c>
      <c r="S557" s="653">
        <f t="shared" si="89"/>
        <v>0</v>
      </c>
      <c r="T557" s="639">
        <f t="shared" si="90"/>
        <v>0</v>
      </c>
      <c r="U557" s="639">
        <f t="shared" si="91"/>
        <v>0</v>
      </c>
      <c r="V557" s="654">
        <f t="shared" si="92"/>
        <v>0</v>
      </c>
      <c r="W557" s="70"/>
      <c r="X557" s="70"/>
      <c r="Y557" s="850">
        <f t="shared" si="87"/>
        <v>0</v>
      </c>
      <c r="Z557" s="607">
        <f t="shared" si="88"/>
        <v>0</v>
      </c>
    </row>
    <row r="558" spans="1:26" ht="15">
      <c r="A558" s="14" t="str">
        <f t="shared" si="93"/>
        <v/>
      </c>
      <c r="C558" s="2" t="s">
        <v>632</v>
      </c>
      <c r="D558" s="398" t="s">
        <v>632</v>
      </c>
      <c r="E558" s="400">
        <v>1810663.59</v>
      </c>
      <c r="F558" s="211" t="s">
        <v>22</v>
      </c>
      <c r="G558" s="459" t="str">
        <f>VLOOKUP(F558,Factors!$B$3:$O$96,14,0)</f>
        <v>CA</v>
      </c>
      <c r="H558" s="513" t="str">
        <f t="shared" si="94"/>
        <v>392CA</v>
      </c>
      <c r="I558" s="432"/>
      <c r="J558" s="432">
        <v>1</v>
      </c>
      <c r="K558" s="453">
        <f>SUMIF(EPIS!$CF$6:$CF$96,'JAM Inputs'!H558,EPIS!$CI$6:$CI$96)</f>
        <v>0</v>
      </c>
      <c r="L558" s="453">
        <f t="shared" si="86"/>
        <v>0</v>
      </c>
      <c r="M558" s="474">
        <f>VLOOKUP(G558,Factors!$B$3:$K$96,7,0)</f>
        <v>0</v>
      </c>
      <c r="N558" s="637">
        <v>1810663.59</v>
      </c>
      <c r="O558" s="641"/>
      <c r="P558" s="639">
        <f t="shared" si="96"/>
        <v>0</v>
      </c>
      <c r="Q558" s="640">
        <f t="shared" si="95"/>
        <v>0</v>
      </c>
      <c r="S558" s="653">
        <f t="shared" si="89"/>
        <v>0</v>
      </c>
      <c r="T558" s="639">
        <f t="shared" si="90"/>
        <v>0</v>
      </c>
      <c r="U558" s="639">
        <f t="shared" si="91"/>
        <v>0</v>
      </c>
      <c r="V558" s="654">
        <f t="shared" si="92"/>
        <v>0</v>
      </c>
      <c r="W558" s="70"/>
      <c r="X558" s="70"/>
      <c r="Y558" s="850">
        <f t="shared" si="87"/>
        <v>0</v>
      </c>
      <c r="Z558" s="607">
        <f t="shared" si="88"/>
        <v>0</v>
      </c>
    </row>
    <row r="559" spans="1:26" ht="15">
      <c r="A559" s="14" t="str">
        <f t="shared" si="93"/>
        <v/>
      </c>
      <c r="C559" s="2" t="s">
        <v>633</v>
      </c>
      <c r="D559" s="398" t="s">
        <v>633</v>
      </c>
      <c r="E559" s="400">
        <v>120285.85</v>
      </c>
      <c r="F559" s="211" t="s">
        <v>1</v>
      </c>
      <c r="G559" s="459" t="str">
        <f>VLOOKUP(F559,Factors!$B$3:$O$96,14,0)</f>
        <v>SG</v>
      </c>
      <c r="H559" s="513" t="str">
        <f t="shared" si="94"/>
        <v>392DGP</v>
      </c>
      <c r="I559" s="432"/>
      <c r="J559" s="432">
        <v>1</v>
      </c>
      <c r="K559" s="453">
        <f>SUMIF(EPIS!$CF$6:$CF$96,'JAM Inputs'!H559,EPIS!$CI$6:$CI$96)</f>
        <v>0</v>
      </c>
      <c r="L559" s="453">
        <f t="shared" si="86"/>
        <v>0</v>
      </c>
      <c r="M559" s="474">
        <f>VLOOKUP(G559,Factors!$B$3:$K$96,7,0)</f>
        <v>0.4315468104876492</v>
      </c>
      <c r="N559" s="637">
        <v>120285.85</v>
      </c>
      <c r="O559" s="641"/>
      <c r="P559" s="639">
        <f t="shared" si="96"/>
        <v>0</v>
      </c>
      <c r="Q559" s="640">
        <f t="shared" si="95"/>
        <v>0</v>
      </c>
      <c r="S559" s="653">
        <f t="shared" si="89"/>
        <v>51908.974914295803</v>
      </c>
      <c r="T559" s="639">
        <f t="shared" si="90"/>
        <v>0</v>
      </c>
      <c r="U559" s="639">
        <f t="shared" si="91"/>
        <v>0</v>
      </c>
      <c r="V559" s="654">
        <f t="shared" si="92"/>
        <v>0</v>
      </c>
      <c r="W559" s="70"/>
      <c r="X559" s="70"/>
      <c r="Y559" s="850">
        <f t="shared" si="87"/>
        <v>51908.974914295803</v>
      </c>
      <c r="Z559" s="607">
        <f t="shared" si="88"/>
        <v>51908.974914295803</v>
      </c>
    </row>
    <row r="560" spans="1:26" ht="15">
      <c r="A560" s="14" t="str">
        <f t="shared" si="93"/>
        <v/>
      </c>
      <c r="C560" s="2" t="s">
        <v>634</v>
      </c>
      <c r="D560" s="398" t="s">
        <v>634</v>
      </c>
      <c r="E560" s="400">
        <v>812558.005</v>
      </c>
      <c r="F560" s="211" t="s">
        <v>5</v>
      </c>
      <c r="G560" s="459" t="str">
        <f>VLOOKUP(F560,Factors!$B$3:$O$96,14,0)</f>
        <v>SG</v>
      </c>
      <c r="H560" s="513" t="str">
        <f t="shared" si="94"/>
        <v>392DGU</v>
      </c>
      <c r="I560" s="432"/>
      <c r="J560" s="432">
        <v>1</v>
      </c>
      <c r="K560" s="453">
        <f>SUMIF(EPIS!$CF$6:$CF$96,'JAM Inputs'!H560,EPIS!$CI$6:$CI$96)</f>
        <v>0</v>
      </c>
      <c r="L560" s="453">
        <f t="shared" ref="L560:L623" si="97">K560*J560</f>
        <v>0</v>
      </c>
      <c r="M560" s="474">
        <f>VLOOKUP(G560,Factors!$B$3:$K$96,7,0)</f>
        <v>0.4315468104876492</v>
      </c>
      <c r="N560" s="637">
        <v>812558.005</v>
      </c>
      <c r="O560" s="641"/>
      <c r="P560" s="639">
        <f t="shared" si="96"/>
        <v>0</v>
      </c>
      <c r="Q560" s="640">
        <f t="shared" si="95"/>
        <v>0</v>
      </c>
      <c r="S560" s="653">
        <f t="shared" si="89"/>
        <v>350656.81539395731</v>
      </c>
      <c r="T560" s="639">
        <f t="shared" si="90"/>
        <v>0</v>
      </c>
      <c r="U560" s="639">
        <f t="shared" si="91"/>
        <v>0</v>
      </c>
      <c r="V560" s="654">
        <f t="shared" si="92"/>
        <v>0</v>
      </c>
      <c r="W560" s="70"/>
      <c r="X560" s="70"/>
      <c r="Y560" s="850">
        <f t="shared" si="87"/>
        <v>350656.81539395731</v>
      </c>
      <c r="Z560" s="607">
        <f t="shared" si="88"/>
        <v>350656.81539395731</v>
      </c>
    </row>
    <row r="561" spans="1:26" ht="15">
      <c r="A561" s="14" t="str">
        <f t="shared" si="93"/>
        <v/>
      </c>
      <c r="C561" s="2" t="s">
        <v>635</v>
      </c>
      <c r="D561" s="398" t="s">
        <v>635</v>
      </c>
      <c r="E561" s="400">
        <v>5072868.2549999999</v>
      </c>
      <c r="F561" s="211" t="s">
        <v>33</v>
      </c>
      <c r="G561" s="459" t="str">
        <f>VLOOKUP(F561,Factors!$B$3:$O$96,14,0)</f>
        <v>ID</v>
      </c>
      <c r="H561" s="513" t="str">
        <f t="shared" si="94"/>
        <v>392ID</v>
      </c>
      <c r="I561" s="432"/>
      <c r="J561" s="432">
        <v>1</v>
      </c>
      <c r="K561" s="453">
        <f>SUMIF(EPIS!$CF$6:$CF$96,'JAM Inputs'!H561,EPIS!$CI$6:$CI$96)</f>
        <v>0</v>
      </c>
      <c r="L561" s="453">
        <f t="shared" si="97"/>
        <v>0</v>
      </c>
      <c r="M561" s="474">
        <f>VLOOKUP(G561,Factors!$B$3:$K$96,7,0)</f>
        <v>0</v>
      </c>
      <c r="N561" s="637">
        <v>5072868.2549999999</v>
      </c>
      <c r="O561" s="641"/>
      <c r="P561" s="639">
        <f t="shared" si="96"/>
        <v>0</v>
      </c>
      <c r="Q561" s="640">
        <f t="shared" si="95"/>
        <v>0</v>
      </c>
      <c r="S561" s="653">
        <f t="shared" si="89"/>
        <v>0</v>
      </c>
      <c r="T561" s="639">
        <f t="shared" si="90"/>
        <v>0</v>
      </c>
      <c r="U561" s="639">
        <f t="shared" si="91"/>
        <v>0</v>
      </c>
      <c r="V561" s="654">
        <f t="shared" si="92"/>
        <v>0</v>
      </c>
      <c r="W561" s="70"/>
      <c r="X561" s="70"/>
      <c r="Y561" s="850">
        <f t="shared" si="87"/>
        <v>0</v>
      </c>
      <c r="Z561" s="607">
        <f t="shared" si="88"/>
        <v>0</v>
      </c>
    </row>
    <row r="562" spans="1:26" ht="15">
      <c r="A562" s="14" t="str">
        <f t="shared" si="93"/>
        <v/>
      </c>
      <c r="C562" s="2" t="s">
        <v>636</v>
      </c>
      <c r="D562" s="398" t="s">
        <v>636</v>
      </c>
      <c r="E562" s="400">
        <v>21152048.699999899</v>
      </c>
      <c r="F562" s="211" t="s">
        <v>25</v>
      </c>
      <c r="G562" s="459" t="str">
        <f>VLOOKUP(F562,Factors!$B$3:$O$96,14,0)</f>
        <v>OR</v>
      </c>
      <c r="H562" s="513" t="str">
        <f t="shared" si="94"/>
        <v>392OR</v>
      </c>
      <c r="I562" s="432"/>
      <c r="J562" s="432">
        <v>1</v>
      </c>
      <c r="K562" s="453">
        <f>SUMIF(EPIS!$CF$6:$CF$96,'JAM Inputs'!H562,EPIS!$CI$6:$CI$96)</f>
        <v>0</v>
      </c>
      <c r="L562" s="453">
        <f t="shared" si="97"/>
        <v>0</v>
      </c>
      <c r="M562" s="474">
        <f>VLOOKUP(G562,Factors!$B$3:$K$96,7,0)</f>
        <v>0</v>
      </c>
      <c r="N562" s="637">
        <v>21152048.699999899</v>
      </c>
      <c r="O562" s="641"/>
      <c r="P562" s="639">
        <f t="shared" si="96"/>
        <v>0</v>
      </c>
      <c r="Q562" s="640">
        <f t="shared" si="95"/>
        <v>0</v>
      </c>
      <c r="S562" s="653">
        <f t="shared" si="89"/>
        <v>0</v>
      </c>
      <c r="T562" s="639">
        <f t="shared" si="90"/>
        <v>0</v>
      </c>
      <c r="U562" s="639">
        <f t="shared" si="91"/>
        <v>0</v>
      </c>
      <c r="V562" s="654">
        <f t="shared" si="92"/>
        <v>0</v>
      </c>
      <c r="W562" s="70"/>
      <c r="X562" s="70"/>
      <c r="Y562" s="850">
        <f t="shared" si="87"/>
        <v>0</v>
      </c>
      <c r="Z562" s="607">
        <f t="shared" si="88"/>
        <v>0</v>
      </c>
    </row>
    <row r="563" spans="1:26" ht="15">
      <c r="A563" s="14" t="str">
        <f t="shared" si="93"/>
        <v/>
      </c>
      <c r="C563" s="2" t="s">
        <v>637</v>
      </c>
      <c r="D563" s="398" t="s">
        <v>637</v>
      </c>
      <c r="E563" s="400">
        <v>404148</v>
      </c>
      <c r="F563" s="211" t="s">
        <v>42</v>
      </c>
      <c r="G563" s="459" t="str">
        <f>VLOOKUP(F563,Factors!$B$3:$O$96,14,0)</f>
        <v>SE</v>
      </c>
      <c r="H563" s="513" t="str">
        <f t="shared" si="94"/>
        <v>392SE</v>
      </c>
      <c r="I563" s="432"/>
      <c r="J563" s="432">
        <v>1</v>
      </c>
      <c r="K563" s="453">
        <f>SUMIF(EPIS!$CF$6:$CF$96,'JAM Inputs'!H563,EPIS!$CI$6:$CI$96)</f>
        <v>0</v>
      </c>
      <c r="L563" s="453">
        <f t="shared" si="97"/>
        <v>0</v>
      </c>
      <c r="M563" s="474">
        <f>VLOOKUP(G563,Factors!$B$3:$K$96,7,0)</f>
        <v>0.429533673391716</v>
      </c>
      <c r="N563" s="637">
        <v>404148</v>
      </c>
      <c r="O563" s="641"/>
      <c r="P563" s="639">
        <f t="shared" si="96"/>
        <v>0</v>
      </c>
      <c r="Q563" s="640">
        <f t="shared" si="95"/>
        <v>0</v>
      </c>
      <c r="S563" s="653">
        <f t="shared" si="89"/>
        <v>173595.17503391523</v>
      </c>
      <c r="T563" s="639">
        <f t="shared" si="90"/>
        <v>0</v>
      </c>
      <c r="U563" s="639">
        <f t="shared" si="91"/>
        <v>0</v>
      </c>
      <c r="V563" s="654">
        <f t="shared" si="92"/>
        <v>0</v>
      </c>
      <c r="W563" s="70"/>
      <c r="X563" s="70"/>
      <c r="Y563" s="850">
        <f t="shared" si="87"/>
        <v>173595.17503391523</v>
      </c>
      <c r="Z563" s="607">
        <f t="shared" si="88"/>
        <v>173595.17503391523</v>
      </c>
    </row>
    <row r="564" spans="1:26" ht="15">
      <c r="A564" s="14" t="str">
        <f t="shared" si="93"/>
        <v/>
      </c>
      <c r="C564" s="2" t="s">
        <v>638</v>
      </c>
      <c r="D564" s="398" t="s">
        <v>638</v>
      </c>
      <c r="E564" s="400">
        <v>17396174.75</v>
      </c>
      <c r="F564" s="211" t="s">
        <v>7</v>
      </c>
      <c r="G564" s="459" t="str">
        <f>VLOOKUP(F564,Factors!$B$3:$O$96,14,0)</f>
        <v>SG</v>
      </c>
      <c r="H564" s="513" t="str">
        <f t="shared" si="94"/>
        <v>392SG</v>
      </c>
      <c r="I564" s="432"/>
      <c r="J564" s="432">
        <v>1</v>
      </c>
      <c r="K564" s="453">
        <f>SUMIF(EPIS!$CF$6:$CF$96,'JAM Inputs'!H564,EPIS!$CI$6:$CI$96)</f>
        <v>0</v>
      </c>
      <c r="L564" s="453">
        <f t="shared" si="97"/>
        <v>0</v>
      </c>
      <c r="M564" s="474">
        <f>VLOOKUP(G564,Factors!$B$3:$K$96,7,0)</f>
        <v>0.4315468104876492</v>
      </c>
      <c r="N564" s="637">
        <v>17396174.75</v>
      </c>
      <c r="O564" s="641"/>
      <c r="P564" s="639">
        <f t="shared" si="96"/>
        <v>0</v>
      </c>
      <c r="Q564" s="640">
        <f t="shared" si="95"/>
        <v>0</v>
      </c>
      <c r="S564" s="653">
        <f t="shared" si="89"/>
        <v>7507263.728048278</v>
      </c>
      <c r="T564" s="639">
        <f t="shared" si="90"/>
        <v>0</v>
      </c>
      <c r="U564" s="639">
        <f t="shared" si="91"/>
        <v>0</v>
      </c>
      <c r="V564" s="654">
        <f t="shared" si="92"/>
        <v>0</v>
      </c>
      <c r="W564" s="70"/>
      <c r="X564" s="70"/>
      <c r="Y564" s="850">
        <f t="shared" si="87"/>
        <v>7507263.728048278</v>
      </c>
      <c r="Z564" s="607">
        <f t="shared" si="88"/>
        <v>7507263.728048278</v>
      </c>
    </row>
    <row r="565" spans="1:26" ht="15">
      <c r="A565" s="14" t="str">
        <f t="shared" si="93"/>
        <v/>
      </c>
      <c r="C565" s="2" t="s">
        <v>639</v>
      </c>
      <c r="D565" s="398" t="s">
        <v>639</v>
      </c>
      <c r="E565" s="400">
        <v>7611971.8899999997</v>
      </c>
      <c r="F565" s="211" t="s">
        <v>38</v>
      </c>
      <c r="G565" s="459" t="str">
        <f>VLOOKUP(F565,Factors!$B$3:$O$96,14,0)</f>
        <v>SO</v>
      </c>
      <c r="H565" s="513" t="str">
        <f t="shared" si="94"/>
        <v>392SO</v>
      </c>
      <c r="I565" s="432"/>
      <c r="J565" s="432">
        <v>1</v>
      </c>
      <c r="K565" s="453">
        <f>SUMIF(EPIS!$CF$6:$CF$96,'JAM Inputs'!H565,EPIS!$CI$6:$CI$96)</f>
        <v>0</v>
      </c>
      <c r="L565" s="453">
        <f t="shared" si="97"/>
        <v>0</v>
      </c>
      <c r="M565" s="474">
        <f>VLOOKUP(G565,Factors!$B$3:$K$96,7,0)</f>
        <v>0.42853606113710269</v>
      </c>
      <c r="N565" s="637">
        <v>7611971.8899999997</v>
      </c>
      <c r="O565" s="641"/>
      <c r="P565" s="639">
        <f t="shared" si="96"/>
        <v>0</v>
      </c>
      <c r="Q565" s="640">
        <f t="shared" si="95"/>
        <v>0</v>
      </c>
      <c r="S565" s="653">
        <f t="shared" si="89"/>
        <v>3262004.4512269469</v>
      </c>
      <c r="T565" s="639">
        <f t="shared" si="90"/>
        <v>0</v>
      </c>
      <c r="U565" s="639">
        <f t="shared" si="91"/>
        <v>0</v>
      </c>
      <c r="V565" s="654">
        <f t="shared" si="92"/>
        <v>0</v>
      </c>
      <c r="W565" s="70"/>
      <c r="X565" s="70"/>
      <c r="Y565" s="850">
        <f t="shared" si="87"/>
        <v>3262004.4512269469</v>
      </c>
      <c r="Z565" s="607">
        <f t="shared" si="88"/>
        <v>3262004.4512269469</v>
      </c>
    </row>
    <row r="566" spans="1:26" ht="15">
      <c r="A566" s="14" t="str">
        <f t="shared" si="93"/>
        <v/>
      </c>
      <c r="C566" s="2" t="s">
        <v>640</v>
      </c>
      <c r="D566" s="398" t="s">
        <v>640</v>
      </c>
      <c r="E566" s="400">
        <v>343984</v>
      </c>
      <c r="F566" s="211" t="s">
        <v>12</v>
      </c>
      <c r="G566" s="459" t="s">
        <v>12</v>
      </c>
      <c r="H566" s="513" t="str">
        <f t="shared" si="94"/>
        <v>392SSGCH</v>
      </c>
      <c r="I566" s="432"/>
      <c r="J566" s="432">
        <v>1</v>
      </c>
      <c r="K566" s="453">
        <f>SUMIF(EPIS!$CF$6:$CF$96,'JAM Inputs'!H566,EPIS!$CI$6:$CI$96)</f>
        <v>0</v>
      </c>
      <c r="L566" s="453">
        <f t="shared" si="97"/>
        <v>0</v>
      </c>
      <c r="M566" s="474">
        <f>VLOOKUP(G566,Factors!$B$3:$K$96,7,0)</f>
        <v>0.41887921678867224</v>
      </c>
      <c r="N566" s="637">
        <v>343984</v>
      </c>
      <c r="O566" s="641"/>
      <c r="P566" s="639">
        <f t="shared" si="96"/>
        <v>0</v>
      </c>
      <c r="Q566" s="640">
        <f t="shared" si="95"/>
        <v>0</v>
      </c>
      <c r="S566" s="653">
        <f t="shared" si="89"/>
        <v>144087.74850783462</v>
      </c>
      <c r="T566" s="639">
        <f t="shared" si="90"/>
        <v>0</v>
      </c>
      <c r="U566" s="639">
        <f t="shared" si="91"/>
        <v>0</v>
      </c>
      <c r="V566" s="654">
        <f t="shared" si="92"/>
        <v>0</v>
      </c>
      <c r="W566" s="70"/>
      <c r="X566" s="70"/>
      <c r="Y566" s="850">
        <f t="shared" si="87"/>
        <v>144087.74850783462</v>
      </c>
      <c r="Z566" s="607">
        <f t="shared" si="88"/>
        <v>144087.74850783462</v>
      </c>
    </row>
    <row r="567" spans="1:26" ht="15">
      <c r="A567" s="14" t="str">
        <f t="shared" si="93"/>
        <v/>
      </c>
      <c r="C567" s="2" t="s">
        <v>641</v>
      </c>
      <c r="D567" s="398" t="s">
        <v>641</v>
      </c>
      <c r="E567" s="400">
        <v>44655.09</v>
      </c>
      <c r="F567" s="211" t="s">
        <v>19</v>
      </c>
      <c r="G567" s="459" t="s">
        <v>19</v>
      </c>
      <c r="H567" s="513" t="str">
        <f t="shared" si="94"/>
        <v>392SSGCT</v>
      </c>
      <c r="I567" s="432"/>
      <c r="J567" s="432">
        <v>1</v>
      </c>
      <c r="K567" s="453">
        <f>SUMIF(EPIS!$CF$6:$CF$96,'JAM Inputs'!H567,EPIS!$CI$6:$CI$96)</f>
        <v>0</v>
      </c>
      <c r="L567" s="453">
        <f t="shared" si="97"/>
        <v>0</v>
      </c>
      <c r="M567" s="474">
        <f>VLOOKUP(G567,Factors!$B$3:$K$96,7,0)</f>
        <v>0.431819766568593</v>
      </c>
      <c r="N567" s="637">
        <v>44655.09</v>
      </c>
      <c r="O567" s="641"/>
      <c r="P567" s="639">
        <f t="shared" si="96"/>
        <v>0</v>
      </c>
      <c r="Q567" s="640">
        <f t="shared" si="95"/>
        <v>0</v>
      </c>
      <c r="S567" s="653">
        <f t="shared" si="89"/>
        <v>19282.95053989951</v>
      </c>
      <c r="T567" s="639">
        <f t="shared" si="90"/>
        <v>0</v>
      </c>
      <c r="U567" s="639">
        <f t="shared" si="91"/>
        <v>0</v>
      </c>
      <c r="V567" s="654">
        <f t="shared" si="92"/>
        <v>0</v>
      </c>
      <c r="W567" s="70"/>
      <c r="X567" s="70"/>
      <c r="Y567" s="850">
        <f t="shared" si="87"/>
        <v>19282.95053989951</v>
      </c>
      <c r="Z567" s="607">
        <f t="shared" si="88"/>
        <v>19282.95053989951</v>
      </c>
    </row>
    <row r="568" spans="1:26" ht="15">
      <c r="A568" s="14" t="str">
        <f t="shared" si="93"/>
        <v/>
      </c>
      <c r="C568" s="2" t="s">
        <v>642</v>
      </c>
      <c r="D568" s="398" t="s">
        <v>642</v>
      </c>
      <c r="E568" s="400">
        <v>31297678.355</v>
      </c>
      <c r="F568" s="211" t="s">
        <v>31</v>
      </c>
      <c r="G568" s="459" t="str">
        <f>VLOOKUP(F568,Factors!$B$3:$O$96,14,0)</f>
        <v>UT</v>
      </c>
      <c r="H568" s="513" t="str">
        <f t="shared" si="94"/>
        <v>392UT</v>
      </c>
      <c r="I568" s="432"/>
      <c r="J568" s="432">
        <v>1</v>
      </c>
      <c r="K568" s="453">
        <f>SUMIF(EPIS!$CF$6:$CF$96,'JAM Inputs'!H568,EPIS!$CI$6:$CI$96)</f>
        <v>0</v>
      </c>
      <c r="L568" s="453">
        <f t="shared" si="97"/>
        <v>0</v>
      </c>
      <c r="M568" s="474">
        <f>VLOOKUP(G568,Factors!$B$3:$K$96,7,0)</f>
        <v>1</v>
      </c>
      <c r="N568" s="637">
        <v>31297678.355</v>
      </c>
      <c r="O568" s="641"/>
      <c r="P568" s="639">
        <f t="shared" si="96"/>
        <v>0</v>
      </c>
      <c r="Q568" s="640">
        <f t="shared" si="95"/>
        <v>0</v>
      </c>
      <c r="S568" s="653">
        <f t="shared" si="89"/>
        <v>31297678.355</v>
      </c>
      <c r="T568" s="639">
        <f t="shared" si="90"/>
        <v>0</v>
      </c>
      <c r="U568" s="639">
        <f t="shared" si="91"/>
        <v>0</v>
      </c>
      <c r="V568" s="654">
        <f t="shared" si="92"/>
        <v>0</v>
      </c>
      <c r="W568" s="70"/>
      <c r="X568" s="70"/>
      <c r="Y568" s="850">
        <f t="shared" si="87"/>
        <v>31297678.355</v>
      </c>
      <c r="Z568" s="607">
        <f t="shared" si="88"/>
        <v>31297678.355</v>
      </c>
    </row>
    <row r="569" spans="1:26" ht="15">
      <c r="A569" s="14" t="str">
        <f t="shared" si="93"/>
        <v/>
      </c>
      <c r="C569" s="2" t="s">
        <v>643</v>
      </c>
      <c r="D569" s="398" t="s">
        <v>643</v>
      </c>
      <c r="E569" s="400">
        <v>4796659.1749999998</v>
      </c>
      <c r="F569" s="211" t="s">
        <v>27</v>
      </c>
      <c r="G569" s="459" t="str">
        <f>VLOOKUP(F569,Factors!$B$3:$O$96,14,0)</f>
        <v>WA</v>
      </c>
      <c r="H569" s="513" t="str">
        <f t="shared" si="94"/>
        <v>392WA</v>
      </c>
      <c r="I569" s="432"/>
      <c r="J569" s="432">
        <v>1</v>
      </c>
      <c r="K569" s="453">
        <f>SUMIF(EPIS!$CF$6:$CF$96,'JAM Inputs'!H569,EPIS!$CI$6:$CI$96)</f>
        <v>0</v>
      </c>
      <c r="L569" s="453">
        <f t="shared" si="97"/>
        <v>0</v>
      </c>
      <c r="M569" s="474">
        <f>VLOOKUP(G569,Factors!$B$3:$K$96,7,0)</f>
        <v>0</v>
      </c>
      <c r="N569" s="637">
        <v>4796659.1749999998</v>
      </c>
      <c r="O569" s="641"/>
      <c r="P569" s="639">
        <f t="shared" si="96"/>
        <v>0</v>
      </c>
      <c r="Q569" s="640">
        <f t="shared" si="95"/>
        <v>0</v>
      </c>
      <c r="S569" s="653">
        <f t="shared" si="89"/>
        <v>0</v>
      </c>
      <c r="T569" s="639">
        <f t="shared" si="90"/>
        <v>0</v>
      </c>
      <c r="U569" s="639">
        <f t="shared" si="91"/>
        <v>0</v>
      </c>
      <c r="V569" s="654">
        <f t="shared" si="92"/>
        <v>0</v>
      </c>
      <c r="W569" s="70"/>
      <c r="X569" s="70"/>
      <c r="Y569" s="850">
        <f t="shared" si="87"/>
        <v>0</v>
      </c>
      <c r="Z569" s="607">
        <f t="shared" si="88"/>
        <v>0</v>
      </c>
    </row>
    <row r="570" spans="1:26" ht="15">
      <c r="A570" s="14" t="str">
        <f t="shared" si="93"/>
        <v/>
      </c>
      <c r="C570" s="2" t="s">
        <v>644</v>
      </c>
      <c r="D570" s="398" t="s">
        <v>644</v>
      </c>
      <c r="E570" s="400">
        <v>7804099.29</v>
      </c>
      <c r="F570" s="211" t="s">
        <v>29</v>
      </c>
      <c r="G570" s="459" t="str">
        <f>VLOOKUP(F570,Factors!$B$3:$O$96,14,0)</f>
        <v>WYP</v>
      </c>
      <c r="H570" s="513" t="str">
        <f t="shared" si="94"/>
        <v>392WYP</v>
      </c>
      <c r="I570" s="432"/>
      <c r="J570" s="432">
        <v>1</v>
      </c>
      <c r="K570" s="453">
        <f>SUMIF(EPIS!$CF$6:$CF$96,'JAM Inputs'!H570,EPIS!$CI$6:$CI$96)</f>
        <v>0</v>
      </c>
      <c r="L570" s="453">
        <f t="shared" si="97"/>
        <v>0</v>
      </c>
      <c r="M570" s="474">
        <f>VLOOKUP(G570,Factors!$B$3:$K$96,7,0)</f>
        <v>0</v>
      </c>
      <c r="N570" s="637">
        <v>7804099.29</v>
      </c>
      <c r="O570" s="641"/>
      <c r="P570" s="639">
        <f t="shared" si="96"/>
        <v>0</v>
      </c>
      <c r="Q570" s="640">
        <f t="shared" si="95"/>
        <v>0</v>
      </c>
      <c r="S570" s="653">
        <f t="shared" si="89"/>
        <v>0</v>
      </c>
      <c r="T570" s="639">
        <f t="shared" si="90"/>
        <v>0</v>
      </c>
      <c r="U570" s="639">
        <f t="shared" si="91"/>
        <v>0</v>
      </c>
      <c r="V570" s="654">
        <f t="shared" si="92"/>
        <v>0</v>
      </c>
      <c r="W570" s="70"/>
      <c r="X570" s="70"/>
      <c r="Y570" s="850">
        <f t="shared" si="87"/>
        <v>0</v>
      </c>
      <c r="Z570" s="607">
        <f t="shared" si="88"/>
        <v>0</v>
      </c>
    </row>
    <row r="571" spans="1:26" ht="15">
      <c r="A571" s="14" t="str">
        <f t="shared" si="93"/>
        <v/>
      </c>
      <c r="C571" s="2" t="s">
        <v>645</v>
      </c>
      <c r="D571" s="398" t="s">
        <v>645</v>
      </c>
      <c r="E571" s="400">
        <v>1485801.3149999999</v>
      </c>
      <c r="F571" s="211" t="s">
        <v>35</v>
      </c>
      <c r="G571" s="459" t="str">
        <f>VLOOKUP(F571,Factors!$B$3:$O$96,14,0)</f>
        <v>WYU</v>
      </c>
      <c r="H571" s="513" t="str">
        <f t="shared" si="94"/>
        <v>392WYU</v>
      </c>
      <c r="I571" s="432"/>
      <c r="J571" s="432">
        <v>1</v>
      </c>
      <c r="K571" s="453">
        <f>SUMIF(EPIS!$CF$6:$CF$96,'JAM Inputs'!H571,EPIS!$CI$6:$CI$96)</f>
        <v>0</v>
      </c>
      <c r="L571" s="453">
        <f t="shared" si="97"/>
        <v>0</v>
      </c>
      <c r="M571" s="474">
        <f>VLOOKUP(G571,Factors!$B$3:$K$96,7,0)</f>
        <v>0</v>
      </c>
      <c r="N571" s="637">
        <v>1485801.3149999999</v>
      </c>
      <c r="O571" s="641"/>
      <c r="P571" s="639">
        <f t="shared" si="96"/>
        <v>0</v>
      </c>
      <c r="Q571" s="640">
        <f t="shared" si="95"/>
        <v>0</v>
      </c>
      <c r="S571" s="653">
        <f t="shared" si="89"/>
        <v>0</v>
      </c>
      <c r="T571" s="639">
        <f t="shared" si="90"/>
        <v>0</v>
      </c>
      <c r="U571" s="639">
        <f t="shared" si="91"/>
        <v>0</v>
      </c>
      <c r="V571" s="654">
        <f t="shared" si="92"/>
        <v>0</v>
      </c>
      <c r="W571" s="70"/>
      <c r="X571" s="70"/>
      <c r="Y571" s="850">
        <f t="shared" ref="Y571:Y634" si="98">E571*M571</f>
        <v>0</v>
      </c>
      <c r="Z571" s="607">
        <f t="shared" ref="Z571:Z634" si="99">(N571+P571)*M571</f>
        <v>0</v>
      </c>
    </row>
    <row r="572" spans="1:26" ht="15">
      <c r="A572" s="14" t="str">
        <f t="shared" si="93"/>
        <v/>
      </c>
      <c r="C572" s="2" t="s">
        <v>646</v>
      </c>
      <c r="D572" s="398" t="s">
        <v>646</v>
      </c>
      <c r="E572" s="400">
        <v>190392.69500000001</v>
      </c>
      <c r="F572" s="211" t="s">
        <v>22</v>
      </c>
      <c r="G572" s="459" t="str">
        <f>VLOOKUP(F572,Factors!$B$3:$O$96,14,0)</f>
        <v>CA</v>
      </c>
      <c r="H572" s="513" t="str">
        <f t="shared" si="94"/>
        <v>393CA</v>
      </c>
      <c r="I572" s="432"/>
      <c r="J572" s="432">
        <v>1</v>
      </c>
      <c r="K572" s="453">
        <f>SUMIF(EPIS!$CF$6:$CF$96,'JAM Inputs'!H572,EPIS!$CI$6:$CI$96)</f>
        <v>0</v>
      </c>
      <c r="L572" s="453">
        <f t="shared" si="97"/>
        <v>0</v>
      </c>
      <c r="M572" s="474">
        <f>VLOOKUP(G572,Factors!$B$3:$K$96,7,0)</f>
        <v>0</v>
      </c>
      <c r="N572" s="637">
        <v>190392.69500000001</v>
      </c>
      <c r="O572" s="641"/>
      <c r="P572" s="639">
        <f t="shared" si="96"/>
        <v>0</v>
      </c>
      <c r="Q572" s="640">
        <f t="shared" si="95"/>
        <v>0</v>
      </c>
      <c r="S572" s="653">
        <f t="shared" si="89"/>
        <v>0</v>
      </c>
      <c r="T572" s="639">
        <f t="shared" si="90"/>
        <v>0</v>
      </c>
      <c r="U572" s="639">
        <f t="shared" si="91"/>
        <v>0</v>
      </c>
      <c r="V572" s="654">
        <f t="shared" si="92"/>
        <v>0</v>
      </c>
      <c r="W572" s="70"/>
      <c r="X572" s="70"/>
      <c r="Y572" s="850">
        <f t="shared" si="98"/>
        <v>0</v>
      </c>
      <c r="Z572" s="607">
        <f t="shared" si="99"/>
        <v>0</v>
      </c>
    </row>
    <row r="573" spans="1:26" ht="15">
      <c r="A573" s="14" t="str">
        <f t="shared" si="93"/>
        <v/>
      </c>
      <c r="C573" s="2" t="s">
        <v>647</v>
      </c>
      <c r="D573" s="398" t="s">
        <v>647</v>
      </c>
      <c r="E573" s="400">
        <v>89090.55</v>
      </c>
      <c r="F573" s="211" t="s">
        <v>1</v>
      </c>
      <c r="G573" s="459" t="str">
        <f>VLOOKUP(F573,Factors!$B$3:$O$96,14,0)</f>
        <v>SG</v>
      </c>
      <c r="H573" s="513" t="str">
        <f t="shared" si="94"/>
        <v>393DGP</v>
      </c>
      <c r="I573" s="432"/>
      <c r="J573" s="432">
        <v>1</v>
      </c>
      <c r="K573" s="453">
        <f>SUMIF(EPIS!$CF$6:$CF$96,'JAM Inputs'!H573,EPIS!$CI$6:$CI$96)</f>
        <v>0</v>
      </c>
      <c r="L573" s="453">
        <f t="shared" si="97"/>
        <v>0</v>
      </c>
      <c r="M573" s="474">
        <f>VLOOKUP(G573,Factors!$B$3:$K$96,7,0)</f>
        <v>0.4315468104876492</v>
      </c>
      <c r="N573" s="637">
        <v>89090.55</v>
      </c>
      <c r="O573" s="641"/>
      <c r="P573" s="639">
        <f t="shared" si="96"/>
        <v>0</v>
      </c>
      <c r="Q573" s="640">
        <f t="shared" si="95"/>
        <v>0</v>
      </c>
      <c r="S573" s="653">
        <f t="shared" si="89"/>
        <v>38446.742697090434</v>
      </c>
      <c r="T573" s="639">
        <f t="shared" si="90"/>
        <v>0</v>
      </c>
      <c r="U573" s="639">
        <f t="shared" si="91"/>
        <v>0</v>
      </c>
      <c r="V573" s="654">
        <f t="shared" si="92"/>
        <v>0</v>
      </c>
      <c r="W573" s="70"/>
      <c r="X573" s="70"/>
      <c r="Y573" s="850">
        <f t="shared" si="98"/>
        <v>38446.742697090434</v>
      </c>
      <c r="Z573" s="607">
        <f t="shared" si="99"/>
        <v>38446.742697090434</v>
      </c>
    </row>
    <row r="574" spans="1:26" ht="15">
      <c r="A574" s="14" t="str">
        <f t="shared" si="93"/>
        <v/>
      </c>
      <c r="C574" s="2" t="s">
        <v>648</v>
      </c>
      <c r="D574" s="398" t="s">
        <v>648</v>
      </c>
      <c r="E574" s="400">
        <v>314167.505</v>
      </c>
      <c r="F574" s="211" t="s">
        <v>5</v>
      </c>
      <c r="G574" s="459" t="str">
        <f>VLOOKUP(F574,Factors!$B$3:$O$96,14,0)</f>
        <v>SG</v>
      </c>
      <c r="H574" s="513" t="str">
        <f t="shared" si="94"/>
        <v>393DGU</v>
      </c>
      <c r="I574" s="432"/>
      <c r="J574" s="432">
        <v>1</v>
      </c>
      <c r="K574" s="453">
        <f>SUMIF(EPIS!$CF$6:$CF$96,'JAM Inputs'!H574,EPIS!$CI$6:$CI$96)</f>
        <v>0</v>
      </c>
      <c r="L574" s="453">
        <f t="shared" si="97"/>
        <v>0</v>
      </c>
      <c r="M574" s="474">
        <f>VLOOKUP(G574,Factors!$B$3:$K$96,7,0)</f>
        <v>0.4315468104876492</v>
      </c>
      <c r="N574" s="637">
        <v>314167.505</v>
      </c>
      <c r="O574" s="641"/>
      <c r="P574" s="639">
        <f t="shared" si="96"/>
        <v>0</v>
      </c>
      <c r="Q574" s="640">
        <f t="shared" si="95"/>
        <v>0</v>
      </c>
      <c r="S574" s="653">
        <f t="shared" si="89"/>
        <v>135577.9847416126</v>
      </c>
      <c r="T574" s="639">
        <f t="shared" si="90"/>
        <v>0</v>
      </c>
      <c r="U574" s="639">
        <f t="shared" si="91"/>
        <v>0</v>
      </c>
      <c r="V574" s="654">
        <f t="shared" si="92"/>
        <v>0</v>
      </c>
      <c r="W574" s="70"/>
      <c r="X574" s="70"/>
      <c r="Y574" s="850">
        <f t="shared" si="98"/>
        <v>135577.9847416126</v>
      </c>
      <c r="Z574" s="607">
        <f t="shared" si="99"/>
        <v>135577.9847416126</v>
      </c>
    </row>
    <row r="575" spans="1:26" ht="15">
      <c r="A575" s="14" t="str">
        <f t="shared" si="93"/>
        <v/>
      </c>
      <c r="C575" s="2" t="s">
        <v>649</v>
      </c>
      <c r="D575" s="398" t="s">
        <v>649</v>
      </c>
      <c r="E575" s="400">
        <v>465393.15500000003</v>
      </c>
      <c r="F575" s="211" t="s">
        <v>33</v>
      </c>
      <c r="G575" s="459" t="str">
        <f>VLOOKUP(F575,Factors!$B$3:$O$96,14,0)</f>
        <v>ID</v>
      </c>
      <c r="H575" s="513" t="str">
        <f t="shared" si="94"/>
        <v>393ID</v>
      </c>
      <c r="I575" s="432"/>
      <c r="J575" s="432">
        <v>1</v>
      </c>
      <c r="K575" s="453">
        <f>SUMIF(EPIS!$CF$6:$CF$96,'JAM Inputs'!H575,EPIS!$CI$6:$CI$96)</f>
        <v>0</v>
      </c>
      <c r="L575" s="453">
        <f t="shared" si="97"/>
        <v>0</v>
      </c>
      <c r="M575" s="474">
        <f>VLOOKUP(G575,Factors!$B$3:$K$96,7,0)</f>
        <v>0</v>
      </c>
      <c r="N575" s="637">
        <v>465393.15500000003</v>
      </c>
      <c r="O575" s="641"/>
      <c r="P575" s="639">
        <f t="shared" si="96"/>
        <v>0</v>
      </c>
      <c r="Q575" s="640">
        <f t="shared" si="95"/>
        <v>0</v>
      </c>
      <c r="S575" s="653">
        <f t="shared" si="89"/>
        <v>0</v>
      </c>
      <c r="T575" s="639">
        <f t="shared" si="90"/>
        <v>0</v>
      </c>
      <c r="U575" s="639">
        <f t="shared" si="91"/>
        <v>0</v>
      </c>
      <c r="V575" s="654">
        <f t="shared" si="92"/>
        <v>0</v>
      </c>
      <c r="W575" s="70"/>
      <c r="X575" s="70"/>
      <c r="Y575" s="850">
        <f t="shared" si="98"/>
        <v>0</v>
      </c>
      <c r="Z575" s="607">
        <f t="shared" si="99"/>
        <v>0</v>
      </c>
    </row>
    <row r="576" spans="1:26" ht="15">
      <c r="A576" s="14" t="str">
        <f t="shared" si="93"/>
        <v/>
      </c>
      <c r="C576" s="2" t="s">
        <v>650</v>
      </c>
      <c r="D576" s="398" t="s">
        <v>650</v>
      </c>
      <c r="E576" s="400">
        <v>2619229.4300000002</v>
      </c>
      <c r="F576" s="211" t="s">
        <v>25</v>
      </c>
      <c r="G576" s="459" t="str">
        <f>VLOOKUP(F576,Factors!$B$3:$O$96,14,0)</f>
        <v>OR</v>
      </c>
      <c r="H576" s="513" t="str">
        <f t="shared" si="94"/>
        <v>393OR</v>
      </c>
      <c r="I576" s="432"/>
      <c r="J576" s="432">
        <v>1</v>
      </c>
      <c r="K576" s="453">
        <f>SUMIF(EPIS!$CF$6:$CF$96,'JAM Inputs'!H576,EPIS!$CI$6:$CI$96)</f>
        <v>0</v>
      </c>
      <c r="L576" s="453">
        <f t="shared" si="97"/>
        <v>0</v>
      </c>
      <c r="M576" s="474">
        <f>VLOOKUP(G576,Factors!$B$3:$K$96,7,0)</f>
        <v>0</v>
      </c>
      <c r="N576" s="637">
        <v>2619229.4300000002</v>
      </c>
      <c r="O576" s="641"/>
      <c r="P576" s="639">
        <f t="shared" si="96"/>
        <v>0</v>
      </c>
      <c r="Q576" s="640">
        <f t="shared" si="95"/>
        <v>0</v>
      </c>
      <c r="S576" s="653">
        <f t="shared" si="89"/>
        <v>0</v>
      </c>
      <c r="T576" s="639">
        <f t="shared" si="90"/>
        <v>0</v>
      </c>
      <c r="U576" s="639">
        <f t="shared" si="91"/>
        <v>0</v>
      </c>
      <c r="V576" s="654">
        <f t="shared" si="92"/>
        <v>0</v>
      </c>
      <c r="W576" s="70"/>
      <c r="X576" s="70"/>
      <c r="Y576" s="850">
        <f t="shared" si="98"/>
        <v>0</v>
      </c>
      <c r="Z576" s="607">
        <f t="shared" si="99"/>
        <v>0</v>
      </c>
    </row>
    <row r="577" spans="1:26" ht="15">
      <c r="A577" s="14" t="str">
        <f t="shared" si="93"/>
        <v/>
      </c>
      <c r="C577" s="2" t="s">
        <v>651</v>
      </c>
      <c r="D577" s="398" t="s">
        <v>651</v>
      </c>
      <c r="E577" s="400">
        <v>4094523.55</v>
      </c>
      <c r="F577" s="211" t="s">
        <v>7</v>
      </c>
      <c r="G577" s="459" t="str">
        <f>VLOOKUP(F577,Factors!$B$3:$O$96,14,0)</f>
        <v>SG</v>
      </c>
      <c r="H577" s="513" t="str">
        <f t="shared" si="94"/>
        <v>393SG</v>
      </c>
      <c r="I577" s="432"/>
      <c r="J577" s="432">
        <v>1</v>
      </c>
      <c r="K577" s="453">
        <f>SUMIF(EPIS!$CF$6:$CF$96,'JAM Inputs'!H577,EPIS!$CI$6:$CI$96)</f>
        <v>0</v>
      </c>
      <c r="L577" s="453">
        <f t="shared" si="97"/>
        <v>0</v>
      </c>
      <c r="M577" s="474">
        <f>VLOOKUP(G577,Factors!$B$3:$K$96,7,0)</f>
        <v>0.4315468104876492</v>
      </c>
      <c r="N577" s="637">
        <v>4094523.55</v>
      </c>
      <c r="O577" s="641"/>
      <c r="P577" s="639">
        <f t="shared" si="96"/>
        <v>0</v>
      </c>
      <c r="Q577" s="640">
        <f t="shared" si="95"/>
        <v>0</v>
      </c>
      <c r="S577" s="653">
        <f t="shared" si="89"/>
        <v>1766978.5784690666</v>
      </c>
      <c r="T577" s="639">
        <f t="shared" si="90"/>
        <v>0</v>
      </c>
      <c r="U577" s="639">
        <f t="shared" si="91"/>
        <v>0</v>
      </c>
      <c r="V577" s="654">
        <f t="shared" si="92"/>
        <v>0</v>
      </c>
      <c r="W577" s="70"/>
      <c r="X577" s="70"/>
      <c r="Y577" s="850">
        <f t="shared" si="98"/>
        <v>1766978.5784690666</v>
      </c>
      <c r="Z577" s="607">
        <f t="shared" si="99"/>
        <v>1766978.5784690666</v>
      </c>
    </row>
    <row r="578" spans="1:26" ht="15">
      <c r="A578" s="14" t="str">
        <f t="shared" si="93"/>
        <v/>
      </c>
      <c r="C578" s="2" t="s">
        <v>652</v>
      </c>
      <c r="D578" s="398" t="s">
        <v>652</v>
      </c>
      <c r="E578" s="400">
        <v>344457.13500000001</v>
      </c>
      <c r="F578" s="211" t="s">
        <v>38</v>
      </c>
      <c r="G578" s="459" t="str">
        <f>VLOOKUP(F578,Factors!$B$3:$O$96,14,0)</f>
        <v>SO</v>
      </c>
      <c r="H578" s="513" t="str">
        <f t="shared" si="94"/>
        <v>393SO</v>
      </c>
      <c r="I578" s="432"/>
      <c r="J578" s="432">
        <v>1</v>
      </c>
      <c r="K578" s="453">
        <f>SUMIF(EPIS!$CF$6:$CF$96,'JAM Inputs'!H578,EPIS!$CI$6:$CI$96)</f>
        <v>0</v>
      </c>
      <c r="L578" s="453">
        <f t="shared" si="97"/>
        <v>0</v>
      </c>
      <c r="M578" s="474">
        <f>VLOOKUP(G578,Factors!$B$3:$K$96,7,0)</f>
        <v>0.42853606113710269</v>
      </c>
      <c r="N578" s="637">
        <v>344457.13500000001</v>
      </c>
      <c r="O578" s="641"/>
      <c r="P578" s="639">
        <f t="shared" si="96"/>
        <v>0</v>
      </c>
      <c r="Q578" s="640">
        <f t="shared" si="95"/>
        <v>0</v>
      </c>
      <c r="S578" s="653">
        <f t="shared" si="89"/>
        <v>147612.30386347123</v>
      </c>
      <c r="T578" s="639">
        <f t="shared" si="90"/>
        <v>0</v>
      </c>
      <c r="U578" s="639">
        <f t="shared" si="91"/>
        <v>0</v>
      </c>
      <c r="V578" s="654">
        <f t="shared" si="92"/>
        <v>0</v>
      </c>
      <c r="W578" s="70"/>
      <c r="X578" s="70"/>
      <c r="Y578" s="850">
        <f t="shared" si="98"/>
        <v>147612.30386347123</v>
      </c>
      <c r="Z578" s="607">
        <f t="shared" si="99"/>
        <v>147612.30386347123</v>
      </c>
    </row>
    <row r="579" spans="1:26" ht="15">
      <c r="A579" s="14" t="str">
        <f t="shared" si="93"/>
        <v/>
      </c>
      <c r="C579" s="2" t="s">
        <v>653</v>
      </c>
      <c r="D579" s="398" t="s">
        <v>653</v>
      </c>
      <c r="E579" s="400">
        <v>53970.76</v>
      </c>
      <c r="F579" s="211" t="s">
        <v>19</v>
      </c>
      <c r="G579" s="459" t="s">
        <v>19</v>
      </c>
      <c r="H579" s="513" t="str">
        <f t="shared" si="94"/>
        <v>393SSGCT</v>
      </c>
      <c r="I579" s="432"/>
      <c r="J579" s="432">
        <v>1</v>
      </c>
      <c r="K579" s="453">
        <f>SUMIF(EPIS!$CF$6:$CF$96,'JAM Inputs'!H579,EPIS!$CI$6:$CI$96)</f>
        <v>0</v>
      </c>
      <c r="L579" s="453">
        <f t="shared" si="97"/>
        <v>0</v>
      </c>
      <c r="M579" s="474">
        <f>VLOOKUP(G579,Factors!$B$3:$K$96,7,0)</f>
        <v>0.431819766568593</v>
      </c>
      <c r="N579" s="637">
        <v>53970.76</v>
      </c>
      <c r="O579" s="641"/>
      <c r="P579" s="639">
        <f t="shared" si="96"/>
        <v>0</v>
      </c>
      <c r="Q579" s="640">
        <f t="shared" si="95"/>
        <v>0</v>
      </c>
      <c r="S579" s="653">
        <f t="shared" ref="S579:S642" si="100">N579*M579</f>
        <v>23305.640984729558</v>
      </c>
      <c r="T579" s="639">
        <f t="shared" ref="T579:T642" si="101">O579*M579</f>
        <v>0</v>
      </c>
      <c r="U579" s="639">
        <f t="shared" ref="U579:U642" si="102">P579*M579</f>
        <v>0</v>
      </c>
      <c r="V579" s="654">
        <f t="shared" ref="V579:V642" si="103">Q579*M579</f>
        <v>0</v>
      </c>
      <c r="W579" s="70"/>
      <c r="X579" s="70"/>
      <c r="Y579" s="850">
        <f t="shared" si="98"/>
        <v>23305.640984729558</v>
      </c>
      <c r="Z579" s="607">
        <f t="shared" si="99"/>
        <v>23305.640984729558</v>
      </c>
    </row>
    <row r="580" spans="1:26" ht="15">
      <c r="A580" s="14" t="str">
        <f t="shared" si="93"/>
        <v/>
      </c>
      <c r="C580" s="2" t="s">
        <v>654</v>
      </c>
      <c r="D580" s="398" t="s">
        <v>654</v>
      </c>
      <c r="E580" s="400">
        <v>3502972.105</v>
      </c>
      <c r="F580" s="211" t="s">
        <v>31</v>
      </c>
      <c r="G580" s="459" t="str">
        <f>VLOOKUP(F580,Factors!$B$3:$O$96,14,0)</f>
        <v>UT</v>
      </c>
      <c r="H580" s="513" t="str">
        <f t="shared" si="94"/>
        <v>393UT</v>
      </c>
      <c r="I580" s="432"/>
      <c r="J580" s="432">
        <v>1</v>
      </c>
      <c r="K580" s="453">
        <f>SUMIF(EPIS!$CF$6:$CF$96,'JAM Inputs'!H580,EPIS!$CI$6:$CI$96)</f>
        <v>0</v>
      </c>
      <c r="L580" s="453">
        <f t="shared" si="97"/>
        <v>0</v>
      </c>
      <c r="M580" s="474">
        <f>VLOOKUP(G580,Factors!$B$3:$K$96,7,0)</f>
        <v>1</v>
      </c>
      <c r="N580" s="637">
        <v>3502972.105</v>
      </c>
      <c r="O580" s="641"/>
      <c r="P580" s="639">
        <f t="shared" si="96"/>
        <v>0</v>
      </c>
      <c r="Q580" s="640">
        <f t="shared" si="95"/>
        <v>0</v>
      </c>
      <c r="S580" s="653">
        <f t="shared" si="100"/>
        <v>3502972.105</v>
      </c>
      <c r="T580" s="639">
        <f t="shared" si="101"/>
        <v>0</v>
      </c>
      <c r="U580" s="639">
        <f t="shared" si="102"/>
        <v>0</v>
      </c>
      <c r="V580" s="654">
        <f t="shared" si="103"/>
        <v>0</v>
      </c>
      <c r="W580" s="70"/>
      <c r="X580" s="70"/>
      <c r="Y580" s="850">
        <f t="shared" si="98"/>
        <v>3502972.105</v>
      </c>
      <c r="Z580" s="607">
        <f t="shared" si="99"/>
        <v>3502972.105</v>
      </c>
    </row>
    <row r="581" spans="1:26" ht="15">
      <c r="A581" s="14" t="str">
        <f t="shared" ref="A581:A644" si="104">IF(C581=D581,"","No")</f>
        <v/>
      </c>
      <c r="C581" s="2" t="s">
        <v>655</v>
      </c>
      <c r="D581" s="398" t="s">
        <v>655</v>
      </c>
      <c r="E581" s="400">
        <v>570995.84499999997</v>
      </c>
      <c r="F581" s="211" t="s">
        <v>27</v>
      </c>
      <c r="G581" s="459" t="str">
        <f>VLOOKUP(F581,Factors!$B$3:$O$96,14,0)</f>
        <v>WA</v>
      </c>
      <c r="H581" s="513" t="str">
        <f t="shared" si="94"/>
        <v>393WA</v>
      </c>
      <c r="I581" s="432"/>
      <c r="J581" s="432">
        <v>1</v>
      </c>
      <c r="K581" s="453">
        <f>SUMIF(EPIS!$CF$6:$CF$96,'JAM Inputs'!H581,EPIS!$CI$6:$CI$96)</f>
        <v>0</v>
      </c>
      <c r="L581" s="453">
        <f t="shared" si="97"/>
        <v>0</v>
      </c>
      <c r="M581" s="474">
        <f>VLOOKUP(G581,Factors!$B$3:$K$96,7,0)</f>
        <v>0</v>
      </c>
      <c r="N581" s="637">
        <v>570995.84499999997</v>
      </c>
      <c r="O581" s="641"/>
      <c r="P581" s="639">
        <f t="shared" si="96"/>
        <v>0</v>
      </c>
      <c r="Q581" s="640">
        <f t="shared" si="95"/>
        <v>0</v>
      </c>
      <c r="S581" s="653">
        <f t="shared" si="100"/>
        <v>0</v>
      </c>
      <c r="T581" s="639">
        <f t="shared" si="101"/>
        <v>0</v>
      </c>
      <c r="U581" s="639">
        <f t="shared" si="102"/>
        <v>0</v>
      </c>
      <c r="V581" s="654">
        <f t="shared" si="103"/>
        <v>0</v>
      </c>
      <c r="W581" s="70"/>
      <c r="X581" s="70"/>
      <c r="Y581" s="850">
        <f t="shared" si="98"/>
        <v>0</v>
      </c>
      <c r="Z581" s="607">
        <f t="shared" si="99"/>
        <v>0</v>
      </c>
    </row>
    <row r="582" spans="1:26" ht="15">
      <c r="A582" s="14" t="str">
        <f t="shared" si="104"/>
        <v/>
      </c>
      <c r="C582" s="2" t="s">
        <v>656</v>
      </c>
      <c r="D582" s="398" t="s">
        <v>656</v>
      </c>
      <c r="E582" s="400">
        <v>1060106.5900000001</v>
      </c>
      <c r="F582" s="211" t="s">
        <v>29</v>
      </c>
      <c r="G582" s="459" t="str">
        <f>VLOOKUP(F582,Factors!$B$3:$O$96,14,0)</f>
        <v>WYP</v>
      </c>
      <c r="H582" s="513" t="str">
        <f t="shared" si="94"/>
        <v>393WYP</v>
      </c>
      <c r="I582" s="432"/>
      <c r="J582" s="432">
        <v>1</v>
      </c>
      <c r="K582" s="453">
        <f>SUMIF(EPIS!$CF$6:$CF$96,'JAM Inputs'!H582,EPIS!$CI$6:$CI$96)</f>
        <v>0</v>
      </c>
      <c r="L582" s="453">
        <f t="shared" si="97"/>
        <v>0</v>
      </c>
      <c r="M582" s="474">
        <f>VLOOKUP(G582,Factors!$B$3:$K$96,7,0)</f>
        <v>0</v>
      </c>
      <c r="N582" s="637">
        <v>1060106.5900000001</v>
      </c>
      <c r="O582" s="641"/>
      <c r="P582" s="639">
        <f t="shared" si="96"/>
        <v>0</v>
      </c>
      <c r="Q582" s="640">
        <f t="shared" si="95"/>
        <v>0</v>
      </c>
      <c r="S582" s="653">
        <f t="shared" si="100"/>
        <v>0</v>
      </c>
      <c r="T582" s="639">
        <f t="shared" si="101"/>
        <v>0</v>
      </c>
      <c r="U582" s="639">
        <f t="shared" si="102"/>
        <v>0</v>
      </c>
      <c r="V582" s="654">
        <f t="shared" si="103"/>
        <v>0</v>
      </c>
      <c r="W582" s="70"/>
      <c r="X582" s="70"/>
      <c r="Y582" s="850">
        <f t="shared" si="98"/>
        <v>0</v>
      </c>
      <c r="Z582" s="607">
        <f t="shared" si="99"/>
        <v>0</v>
      </c>
    </row>
    <row r="583" spans="1:26" ht="15">
      <c r="A583" s="14" t="str">
        <f t="shared" si="104"/>
        <v/>
      </c>
      <c r="C583" s="2" t="s">
        <v>657</v>
      </c>
      <c r="D583" s="398" t="s">
        <v>657</v>
      </c>
      <c r="E583" s="400">
        <v>103337.83</v>
      </c>
      <c r="F583" s="211" t="s">
        <v>35</v>
      </c>
      <c r="G583" s="459" t="str">
        <f>VLOOKUP(F583,Factors!$B$3:$O$96,14,0)</f>
        <v>WYU</v>
      </c>
      <c r="H583" s="513" t="str">
        <f t="shared" si="94"/>
        <v>393WYU</v>
      </c>
      <c r="I583" s="432"/>
      <c r="J583" s="432">
        <v>1</v>
      </c>
      <c r="K583" s="453">
        <f>SUMIF(EPIS!$CF$6:$CF$96,'JAM Inputs'!H583,EPIS!$CI$6:$CI$96)</f>
        <v>0</v>
      </c>
      <c r="L583" s="453">
        <f t="shared" si="97"/>
        <v>0</v>
      </c>
      <c r="M583" s="474">
        <f>VLOOKUP(G583,Factors!$B$3:$K$96,7,0)</f>
        <v>0</v>
      </c>
      <c r="N583" s="637">
        <v>103337.83</v>
      </c>
      <c r="O583" s="641"/>
      <c r="P583" s="639">
        <f t="shared" si="96"/>
        <v>0</v>
      </c>
      <c r="Q583" s="640">
        <f t="shared" si="95"/>
        <v>0</v>
      </c>
      <c r="S583" s="653">
        <f t="shared" si="100"/>
        <v>0</v>
      </c>
      <c r="T583" s="639">
        <f t="shared" si="101"/>
        <v>0</v>
      </c>
      <c r="U583" s="639">
        <f t="shared" si="102"/>
        <v>0</v>
      </c>
      <c r="V583" s="654">
        <f t="shared" si="103"/>
        <v>0</v>
      </c>
      <c r="W583" s="70"/>
      <c r="X583" s="70"/>
      <c r="Y583" s="850">
        <f t="shared" si="98"/>
        <v>0</v>
      </c>
      <c r="Z583" s="607">
        <f t="shared" si="99"/>
        <v>0</v>
      </c>
    </row>
    <row r="584" spans="1:26" ht="15">
      <c r="A584" s="14" t="str">
        <f t="shared" si="104"/>
        <v/>
      </c>
      <c r="C584" s="2" t="s">
        <v>658</v>
      </c>
      <c r="D584" s="398" t="s">
        <v>658</v>
      </c>
      <c r="E584" s="400">
        <v>736731.02500000002</v>
      </c>
      <c r="F584" s="211" t="s">
        <v>22</v>
      </c>
      <c r="G584" s="459" t="str">
        <f>VLOOKUP(F584,Factors!$B$3:$O$96,14,0)</f>
        <v>CA</v>
      </c>
      <c r="H584" s="513" t="str">
        <f t="shared" si="94"/>
        <v>394CA</v>
      </c>
      <c r="I584" s="432"/>
      <c r="J584" s="432">
        <v>1</v>
      </c>
      <c r="K584" s="453">
        <f>SUMIF(EPIS!$CF$6:$CF$96,'JAM Inputs'!H584,EPIS!$CI$6:$CI$96)</f>
        <v>0</v>
      </c>
      <c r="L584" s="453">
        <f t="shared" si="97"/>
        <v>0</v>
      </c>
      <c r="M584" s="474">
        <f>VLOOKUP(G584,Factors!$B$3:$K$96,7,0)</f>
        <v>0</v>
      </c>
      <c r="N584" s="637">
        <v>736731.02500000002</v>
      </c>
      <c r="O584" s="641"/>
      <c r="P584" s="639">
        <f t="shared" si="96"/>
        <v>0</v>
      </c>
      <c r="Q584" s="640">
        <f t="shared" si="95"/>
        <v>0</v>
      </c>
      <c r="S584" s="653">
        <f t="shared" si="100"/>
        <v>0</v>
      </c>
      <c r="T584" s="639">
        <f t="shared" si="101"/>
        <v>0</v>
      </c>
      <c r="U584" s="639">
        <f t="shared" si="102"/>
        <v>0</v>
      </c>
      <c r="V584" s="654">
        <f t="shared" si="103"/>
        <v>0</v>
      </c>
      <c r="W584" s="70"/>
      <c r="X584" s="70"/>
      <c r="Y584" s="850">
        <f t="shared" si="98"/>
        <v>0</v>
      </c>
      <c r="Z584" s="607">
        <f t="shared" si="99"/>
        <v>0</v>
      </c>
    </row>
    <row r="585" spans="1:26" ht="15">
      <c r="A585" s="14" t="str">
        <f t="shared" si="104"/>
        <v/>
      </c>
      <c r="C585" s="2" t="s">
        <v>659</v>
      </c>
      <c r="D585" s="398" t="s">
        <v>659</v>
      </c>
      <c r="E585" s="400">
        <v>1443355.325</v>
      </c>
      <c r="F585" s="211" t="s">
        <v>1</v>
      </c>
      <c r="G585" s="459" t="str">
        <f>VLOOKUP(F585,Factors!$B$3:$O$96,14,0)</f>
        <v>SG</v>
      </c>
      <c r="H585" s="513" t="str">
        <f t="shared" ref="H585:H648" si="105">D585</f>
        <v>394DGP</v>
      </c>
      <c r="I585" s="432"/>
      <c r="J585" s="432">
        <v>1</v>
      </c>
      <c r="K585" s="453">
        <f>SUMIF(EPIS!$CF$6:$CF$96,'JAM Inputs'!H585,EPIS!$CI$6:$CI$96)</f>
        <v>0</v>
      </c>
      <c r="L585" s="453">
        <f t="shared" si="97"/>
        <v>0</v>
      </c>
      <c r="M585" s="474">
        <f>VLOOKUP(G585,Factors!$B$3:$K$96,7,0)</f>
        <v>0.4315468104876492</v>
      </c>
      <c r="N585" s="637">
        <v>1443355.325</v>
      </c>
      <c r="O585" s="641"/>
      <c r="P585" s="639">
        <f t="shared" si="96"/>
        <v>0</v>
      </c>
      <c r="Q585" s="640">
        <f t="shared" si="95"/>
        <v>0</v>
      </c>
      <c r="S585" s="653">
        <f t="shared" si="100"/>
        <v>622875.38690411428</v>
      </c>
      <c r="T585" s="639">
        <f t="shared" si="101"/>
        <v>0</v>
      </c>
      <c r="U585" s="639">
        <f t="shared" si="102"/>
        <v>0</v>
      </c>
      <c r="V585" s="654">
        <f t="shared" si="103"/>
        <v>0</v>
      </c>
      <c r="W585" s="70"/>
      <c r="X585" s="70"/>
      <c r="Y585" s="850">
        <f t="shared" si="98"/>
        <v>622875.38690411428</v>
      </c>
      <c r="Z585" s="607">
        <f t="shared" si="99"/>
        <v>622875.38690411428</v>
      </c>
    </row>
    <row r="586" spans="1:26" ht="15">
      <c r="A586" s="14" t="str">
        <f t="shared" si="104"/>
        <v/>
      </c>
      <c r="C586" s="2" t="s">
        <v>660</v>
      </c>
      <c r="D586" s="398" t="s">
        <v>660</v>
      </c>
      <c r="E586" s="400">
        <v>1343744.76</v>
      </c>
      <c r="F586" s="211" t="s">
        <v>5</v>
      </c>
      <c r="G586" s="459" t="str">
        <f>VLOOKUP(F586,Factors!$B$3:$O$96,14,0)</f>
        <v>SG</v>
      </c>
      <c r="H586" s="513" t="str">
        <f t="shared" si="105"/>
        <v>394DGU</v>
      </c>
      <c r="I586" s="432"/>
      <c r="J586" s="432">
        <v>1</v>
      </c>
      <c r="K586" s="453">
        <f>SUMIF(EPIS!$CF$6:$CF$96,'JAM Inputs'!H586,EPIS!$CI$6:$CI$96)</f>
        <v>0</v>
      </c>
      <c r="L586" s="453">
        <f t="shared" si="97"/>
        <v>0</v>
      </c>
      <c r="M586" s="474">
        <f>VLOOKUP(G586,Factors!$B$3:$K$96,7,0)</f>
        <v>0.4315468104876492</v>
      </c>
      <c r="N586" s="637">
        <v>1343744.76</v>
      </c>
      <c r="O586" s="641"/>
      <c r="P586" s="639">
        <f t="shared" si="96"/>
        <v>0</v>
      </c>
      <c r="Q586" s="640">
        <f t="shared" si="95"/>
        <v>0</v>
      </c>
      <c r="S586" s="653">
        <f t="shared" si="100"/>
        <v>579888.76528749161</v>
      </c>
      <c r="T586" s="639">
        <f t="shared" si="101"/>
        <v>0</v>
      </c>
      <c r="U586" s="639">
        <f t="shared" si="102"/>
        <v>0</v>
      </c>
      <c r="V586" s="654">
        <f t="shared" si="103"/>
        <v>0</v>
      </c>
      <c r="W586" s="70"/>
      <c r="X586" s="70"/>
      <c r="Y586" s="850">
        <f t="shared" si="98"/>
        <v>579888.76528749161</v>
      </c>
      <c r="Z586" s="607">
        <f t="shared" si="99"/>
        <v>579888.76528749161</v>
      </c>
    </row>
    <row r="587" spans="1:26" ht="15">
      <c r="A587" s="14" t="str">
        <f t="shared" si="104"/>
        <v/>
      </c>
      <c r="C587" s="2" t="s">
        <v>661</v>
      </c>
      <c r="D587" s="398" t="s">
        <v>661</v>
      </c>
      <c r="E587" s="400">
        <v>1773071.19</v>
      </c>
      <c r="F587" s="211" t="s">
        <v>33</v>
      </c>
      <c r="G587" s="459" t="str">
        <f>VLOOKUP(F587,Factors!$B$3:$O$96,14,0)</f>
        <v>ID</v>
      </c>
      <c r="H587" s="513" t="str">
        <f t="shared" si="105"/>
        <v>394ID</v>
      </c>
      <c r="I587" s="432"/>
      <c r="J587" s="432">
        <v>1</v>
      </c>
      <c r="K587" s="453">
        <f>SUMIF(EPIS!$CF$6:$CF$96,'JAM Inputs'!H587,EPIS!$CI$6:$CI$96)</f>
        <v>0</v>
      </c>
      <c r="L587" s="453">
        <f t="shared" si="97"/>
        <v>0</v>
      </c>
      <c r="M587" s="474">
        <f>VLOOKUP(G587,Factors!$B$3:$K$96,7,0)</f>
        <v>0</v>
      </c>
      <c r="N587" s="637">
        <v>1773071.19</v>
      </c>
      <c r="O587" s="641"/>
      <c r="P587" s="639">
        <f t="shared" si="96"/>
        <v>0</v>
      </c>
      <c r="Q587" s="640">
        <f t="shared" si="95"/>
        <v>0</v>
      </c>
      <c r="S587" s="653">
        <f t="shared" si="100"/>
        <v>0</v>
      </c>
      <c r="T587" s="639">
        <f t="shared" si="101"/>
        <v>0</v>
      </c>
      <c r="U587" s="639">
        <f t="shared" si="102"/>
        <v>0</v>
      </c>
      <c r="V587" s="654">
        <f t="shared" si="103"/>
        <v>0</v>
      </c>
      <c r="W587" s="70"/>
      <c r="X587" s="70"/>
      <c r="Y587" s="850">
        <f t="shared" si="98"/>
        <v>0</v>
      </c>
      <c r="Z587" s="607">
        <f t="shared" si="99"/>
        <v>0</v>
      </c>
    </row>
    <row r="588" spans="1:26" ht="15">
      <c r="A588" s="14" t="str">
        <f t="shared" si="104"/>
        <v/>
      </c>
      <c r="C588" s="2" t="s">
        <v>662</v>
      </c>
      <c r="D588" s="398" t="s">
        <v>662</v>
      </c>
      <c r="E588" s="400">
        <v>10187979.9699999</v>
      </c>
      <c r="F588" s="211" t="s">
        <v>25</v>
      </c>
      <c r="G588" s="459" t="str">
        <f>VLOOKUP(F588,Factors!$B$3:$O$96,14,0)</f>
        <v>OR</v>
      </c>
      <c r="H588" s="513" t="str">
        <f t="shared" si="105"/>
        <v>394OR</v>
      </c>
      <c r="I588" s="432"/>
      <c r="J588" s="432">
        <v>1</v>
      </c>
      <c r="K588" s="453">
        <f>SUMIF(EPIS!$CF$6:$CF$96,'JAM Inputs'!H588,EPIS!$CI$6:$CI$96)</f>
        <v>0</v>
      </c>
      <c r="L588" s="453">
        <f t="shared" si="97"/>
        <v>0</v>
      </c>
      <c r="M588" s="474">
        <f>VLOOKUP(G588,Factors!$B$3:$K$96,7,0)</f>
        <v>0</v>
      </c>
      <c r="N588" s="637">
        <v>10187979.9699999</v>
      </c>
      <c r="O588" s="641"/>
      <c r="P588" s="639">
        <f t="shared" si="96"/>
        <v>0</v>
      </c>
      <c r="Q588" s="640">
        <f t="shared" si="95"/>
        <v>0</v>
      </c>
      <c r="S588" s="653">
        <f t="shared" si="100"/>
        <v>0</v>
      </c>
      <c r="T588" s="639">
        <f t="shared" si="101"/>
        <v>0</v>
      </c>
      <c r="U588" s="639">
        <f t="shared" si="102"/>
        <v>0</v>
      </c>
      <c r="V588" s="654">
        <f t="shared" si="103"/>
        <v>0</v>
      </c>
      <c r="W588" s="70"/>
      <c r="X588" s="70"/>
      <c r="Y588" s="850">
        <f t="shared" si="98"/>
        <v>0</v>
      </c>
      <c r="Z588" s="607">
        <f t="shared" si="99"/>
        <v>0</v>
      </c>
    </row>
    <row r="589" spans="1:26" ht="15">
      <c r="A589" s="14" t="str">
        <f t="shared" si="104"/>
        <v/>
      </c>
      <c r="C589" s="2" t="s">
        <v>663</v>
      </c>
      <c r="D589" s="398" t="s">
        <v>663</v>
      </c>
      <c r="E589" s="400">
        <v>7106.36</v>
      </c>
      <c r="F589" s="211" t="s">
        <v>42</v>
      </c>
      <c r="G589" s="459" t="str">
        <f>VLOOKUP(F589,Factors!$B$3:$O$96,14,0)</f>
        <v>SE</v>
      </c>
      <c r="H589" s="513" t="str">
        <f t="shared" si="105"/>
        <v>394SE</v>
      </c>
      <c r="I589" s="432"/>
      <c r="J589" s="432">
        <v>1</v>
      </c>
      <c r="K589" s="453">
        <f>SUMIF(EPIS!$CF$6:$CF$96,'JAM Inputs'!H589,EPIS!$CI$6:$CI$96)</f>
        <v>0</v>
      </c>
      <c r="L589" s="453">
        <f t="shared" si="97"/>
        <v>0</v>
      </c>
      <c r="M589" s="474">
        <f>VLOOKUP(G589,Factors!$B$3:$K$96,7,0)</f>
        <v>0.429533673391716</v>
      </c>
      <c r="N589" s="637">
        <v>7106.36</v>
      </c>
      <c r="O589" s="641"/>
      <c r="P589" s="639">
        <f t="shared" si="96"/>
        <v>0</v>
      </c>
      <c r="Q589" s="640">
        <f t="shared" si="95"/>
        <v>0</v>
      </c>
      <c r="S589" s="653">
        <f t="shared" si="100"/>
        <v>3052.4209152439548</v>
      </c>
      <c r="T589" s="639">
        <f t="shared" si="101"/>
        <v>0</v>
      </c>
      <c r="U589" s="639">
        <f t="shared" si="102"/>
        <v>0</v>
      </c>
      <c r="V589" s="654">
        <f t="shared" si="103"/>
        <v>0</v>
      </c>
      <c r="W589" s="70"/>
      <c r="X589" s="70"/>
      <c r="Y589" s="850">
        <f t="shared" si="98"/>
        <v>3052.4209152439548</v>
      </c>
      <c r="Z589" s="607">
        <f t="shared" si="99"/>
        <v>3052.4209152439548</v>
      </c>
    </row>
    <row r="590" spans="1:26" ht="15">
      <c r="A590" s="14" t="str">
        <f t="shared" si="104"/>
        <v/>
      </c>
      <c r="C590" s="2" t="s">
        <v>664</v>
      </c>
      <c r="D590" s="398" t="s">
        <v>664</v>
      </c>
      <c r="E590" s="400">
        <v>20739540.739999998</v>
      </c>
      <c r="F590" s="211" t="s">
        <v>7</v>
      </c>
      <c r="G590" s="459" t="str">
        <f>VLOOKUP(F590,Factors!$B$3:$O$96,14,0)</f>
        <v>SG</v>
      </c>
      <c r="H590" s="513" t="str">
        <f t="shared" si="105"/>
        <v>394SG</v>
      </c>
      <c r="I590" s="432"/>
      <c r="J590" s="432">
        <v>1</v>
      </c>
      <c r="K590" s="453">
        <f>SUMIF(EPIS!$CF$6:$CF$96,'JAM Inputs'!H590,EPIS!$CI$6:$CI$96)</f>
        <v>0</v>
      </c>
      <c r="L590" s="453">
        <f t="shared" si="97"/>
        <v>0</v>
      </c>
      <c r="M590" s="474">
        <f>VLOOKUP(G590,Factors!$B$3:$K$96,7,0)</f>
        <v>0.4315468104876492</v>
      </c>
      <c r="N590" s="637">
        <v>20739540.739999998</v>
      </c>
      <c r="O590" s="641"/>
      <c r="P590" s="639">
        <f t="shared" si="96"/>
        <v>0</v>
      </c>
      <c r="Q590" s="640">
        <f t="shared" si="95"/>
        <v>0</v>
      </c>
      <c r="S590" s="653">
        <f t="shared" si="100"/>
        <v>8950082.6573256589</v>
      </c>
      <c r="T590" s="639">
        <f t="shared" si="101"/>
        <v>0</v>
      </c>
      <c r="U590" s="639">
        <f t="shared" si="102"/>
        <v>0</v>
      </c>
      <c r="V590" s="654">
        <f t="shared" si="103"/>
        <v>0</v>
      </c>
      <c r="W590" s="70"/>
      <c r="X590" s="70"/>
      <c r="Y590" s="850">
        <f t="shared" si="98"/>
        <v>8950082.6573256589</v>
      </c>
      <c r="Z590" s="607">
        <f t="shared" si="99"/>
        <v>8950082.6573256589</v>
      </c>
    </row>
    <row r="591" spans="1:26" ht="15">
      <c r="A591" s="14" t="str">
        <f t="shared" si="104"/>
        <v/>
      </c>
      <c r="C591" s="2" t="s">
        <v>665</v>
      </c>
      <c r="D591" s="398" t="s">
        <v>665</v>
      </c>
      <c r="E591" s="400">
        <v>3871540.8849999998</v>
      </c>
      <c r="F591" s="211" t="s">
        <v>38</v>
      </c>
      <c r="G591" s="459" t="str">
        <f>VLOOKUP(F591,Factors!$B$3:$O$96,14,0)</f>
        <v>SO</v>
      </c>
      <c r="H591" s="513" t="str">
        <f t="shared" si="105"/>
        <v>394SO</v>
      </c>
      <c r="I591" s="432"/>
      <c r="J591" s="432">
        <v>1</v>
      </c>
      <c r="K591" s="453">
        <f>SUMIF(EPIS!$CF$6:$CF$96,'JAM Inputs'!H591,EPIS!$CI$6:$CI$96)</f>
        <v>0</v>
      </c>
      <c r="L591" s="453">
        <f t="shared" si="97"/>
        <v>0</v>
      </c>
      <c r="M591" s="474">
        <f>VLOOKUP(G591,Factors!$B$3:$K$96,7,0)</f>
        <v>0.42853606113710269</v>
      </c>
      <c r="N591" s="637">
        <v>3871540.8849999998</v>
      </c>
      <c r="O591" s="641"/>
      <c r="P591" s="639">
        <f t="shared" si="96"/>
        <v>0</v>
      </c>
      <c r="Q591" s="640">
        <f t="shared" si="95"/>
        <v>0</v>
      </c>
      <c r="S591" s="653">
        <f t="shared" si="100"/>
        <v>1659094.8813891525</v>
      </c>
      <c r="T591" s="639">
        <f t="shared" si="101"/>
        <v>0</v>
      </c>
      <c r="U591" s="639">
        <f t="shared" si="102"/>
        <v>0</v>
      </c>
      <c r="V591" s="654">
        <f t="shared" si="103"/>
        <v>0</v>
      </c>
      <c r="W591" s="70"/>
      <c r="X591" s="70"/>
      <c r="Y591" s="850">
        <f t="shared" si="98"/>
        <v>1659094.8813891525</v>
      </c>
      <c r="Z591" s="607">
        <f t="shared" si="99"/>
        <v>1659094.8813891525</v>
      </c>
    </row>
    <row r="592" spans="1:26" ht="15">
      <c r="A592" s="14" t="str">
        <f t="shared" si="104"/>
        <v/>
      </c>
      <c r="C592" s="2" t="s">
        <v>666</v>
      </c>
      <c r="D592" s="398" t="s">
        <v>666</v>
      </c>
      <c r="E592" s="400">
        <v>1682328.5</v>
      </c>
      <c r="F592" s="211" t="s">
        <v>12</v>
      </c>
      <c r="G592" s="459" t="s">
        <v>12</v>
      </c>
      <c r="H592" s="513" t="str">
        <f t="shared" si="105"/>
        <v>394SSGCH</v>
      </c>
      <c r="I592" s="432"/>
      <c r="J592" s="432">
        <v>1</v>
      </c>
      <c r="K592" s="453">
        <f>SUMIF(EPIS!$CF$6:$CF$96,'JAM Inputs'!H592,EPIS!$CI$6:$CI$96)</f>
        <v>0</v>
      </c>
      <c r="L592" s="453">
        <f t="shared" si="97"/>
        <v>0</v>
      </c>
      <c r="M592" s="474">
        <f>VLOOKUP(G592,Factors!$B$3:$K$96,7,0)</f>
        <v>0.41887921678867224</v>
      </c>
      <c r="N592" s="637">
        <v>1682328.5</v>
      </c>
      <c r="O592" s="641"/>
      <c r="P592" s="639">
        <f t="shared" si="96"/>
        <v>0</v>
      </c>
      <c r="Q592" s="640">
        <f t="shared" si="95"/>
        <v>0</v>
      </c>
      <c r="S592" s="653">
        <f t="shared" si="100"/>
        <v>704692.44446126174</v>
      </c>
      <c r="T592" s="639">
        <f t="shared" si="101"/>
        <v>0</v>
      </c>
      <c r="U592" s="639">
        <f t="shared" si="102"/>
        <v>0</v>
      </c>
      <c r="V592" s="654">
        <f t="shared" si="103"/>
        <v>0</v>
      </c>
      <c r="W592" s="70"/>
      <c r="X592" s="70"/>
      <c r="Y592" s="850">
        <f t="shared" si="98"/>
        <v>704692.44446126174</v>
      </c>
      <c r="Z592" s="607">
        <f t="shared" si="99"/>
        <v>704692.44446126174</v>
      </c>
    </row>
    <row r="593" spans="1:26" ht="15">
      <c r="A593" s="14" t="str">
        <f t="shared" si="104"/>
        <v/>
      </c>
      <c r="C593" s="2" t="s">
        <v>667</v>
      </c>
      <c r="D593" s="398" t="s">
        <v>667</v>
      </c>
      <c r="E593" s="400">
        <v>89913.38</v>
      </c>
      <c r="F593" s="211" t="s">
        <v>19</v>
      </c>
      <c r="G593" s="459" t="s">
        <v>19</v>
      </c>
      <c r="H593" s="513" t="str">
        <f t="shared" si="105"/>
        <v>394SSGCT</v>
      </c>
      <c r="I593" s="432"/>
      <c r="J593" s="432">
        <v>1</v>
      </c>
      <c r="K593" s="453">
        <f>SUMIF(EPIS!$CF$6:$CF$96,'JAM Inputs'!H593,EPIS!$CI$6:$CI$96)</f>
        <v>0</v>
      </c>
      <c r="L593" s="453">
        <f t="shared" si="97"/>
        <v>0</v>
      </c>
      <c r="M593" s="474">
        <f>VLOOKUP(G593,Factors!$B$3:$K$96,7,0)</f>
        <v>0.431819766568593</v>
      </c>
      <c r="N593" s="637">
        <v>89913.38</v>
      </c>
      <c r="O593" s="641"/>
      <c r="P593" s="639">
        <f t="shared" si="96"/>
        <v>0</v>
      </c>
      <c r="Q593" s="640">
        <f t="shared" si="95"/>
        <v>0</v>
      </c>
      <c r="S593" s="653">
        <f t="shared" si="100"/>
        <v>38826.374762993204</v>
      </c>
      <c r="T593" s="639">
        <f t="shared" si="101"/>
        <v>0</v>
      </c>
      <c r="U593" s="639">
        <f t="shared" si="102"/>
        <v>0</v>
      </c>
      <c r="V593" s="654">
        <f t="shared" si="103"/>
        <v>0</v>
      </c>
      <c r="W593" s="70"/>
      <c r="X593" s="70"/>
      <c r="Y593" s="850">
        <f t="shared" si="98"/>
        <v>38826.374762993204</v>
      </c>
      <c r="Z593" s="607">
        <f t="shared" si="99"/>
        <v>38826.374762993204</v>
      </c>
    </row>
    <row r="594" spans="1:26" ht="15">
      <c r="A594" s="14" t="str">
        <f t="shared" si="104"/>
        <v/>
      </c>
      <c r="C594" s="2" t="s">
        <v>668</v>
      </c>
      <c r="D594" s="398" t="s">
        <v>668</v>
      </c>
      <c r="E594" s="400">
        <v>12003720.3449999</v>
      </c>
      <c r="F594" s="211" t="s">
        <v>31</v>
      </c>
      <c r="G594" s="459" t="str">
        <f>VLOOKUP(F594,Factors!$B$3:$O$96,14,0)</f>
        <v>UT</v>
      </c>
      <c r="H594" s="513" t="str">
        <f t="shared" si="105"/>
        <v>394UT</v>
      </c>
      <c r="I594" s="432"/>
      <c r="J594" s="432">
        <v>1</v>
      </c>
      <c r="K594" s="453">
        <f>SUMIF(EPIS!$CF$6:$CF$96,'JAM Inputs'!H594,EPIS!$CI$6:$CI$96)</f>
        <v>0</v>
      </c>
      <c r="L594" s="453">
        <f t="shared" si="97"/>
        <v>0</v>
      </c>
      <c r="M594" s="474">
        <f>VLOOKUP(G594,Factors!$B$3:$K$96,7,0)</f>
        <v>1</v>
      </c>
      <c r="N594" s="637">
        <v>12003720.3449999</v>
      </c>
      <c r="O594" s="641"/>
      <c r="P594" s="639">
        <f t="shared" si="96"/>
        <v>0</v>
      </c>
      <c r="Q594" s="640">
        <f t="shared" si="95"/>
        <v>0</v>
      </c>
      <c r="S594" s="653">
        <f t="shared" si="100"/>
        <v>12003720.3449999</v>
      </c>
      <c r="T594" s="639">
        <f t="shared" si="101"/>
        <v>0</v>
      </c>
      <c r="U594" s="639">
        <f t="shared" si="102"/>
        <v>0</v>
      </c>
      <c r="V594" s="654">
        <f t="shared" si="103"/>
        <v>0</v>
      </c>
      <c r="W594" s="70"/>
      <c r="X594" s="70"/>
      <c r="Y594" s="850">
        <f t="shared" si="98"/>
        <v>12003720.3449999</v>
      </c>
      <c r="Z594" s="607">
        <f t="shared" si="99"/>
        <v>12003720.3449999</v>
      </c>
    </row>
    <row r="595" spans="1:26" ht="15">
      <c r="A595" s="14" t="str">
        <f t="shared" si="104"/>
        <v/>
      </c>
      <c r="C595" s="2" t="s">
        <v>669</v>
      </c>
      <c r="D595" s="398" t="s">
        <v>669</v>
      </c>
      <c r="E595" s="400">
        <v>2602420.19</v>
      </c>
      <c r="F595" s="211" t="s">
        <v>27</v>
      </c>
      <c r="G595" s="459" t="str">
        <f>VLOOKUP(F595,Factors!$B$3:$O$96,14,0)</f>
        <v>WA</v>
      </c>
      <c r="H595" s="513" t="str">
        <f t="shared" si="105"/>
        <v>394WA</v>
      </c>
      <c r="I595" s="432"/>
      <c r="J595" s="432">
        <v>1</v>
      </c>
      <c r="K595" s="453">
        <f>SUMIF(EPIS!$CF$6:$CF$96,'JAM Inputs'!H595,EPIS!$CI$6:$CI$96)</f>
        <v>0</v>
      </c>
      <c r="L595" s="453">
        <f t="shared" si="97"/>
        <v>0</v>
      </c>
      <c r="M595" s="474">
        <f>VLOOKUP(G595,Factors!$B$3:$K$96,7,0)</f>
        <v>0</v>
      </c>
      <c r="N595" s="637">
        <v>2602420.19</v>
      </c>
      <c r="O595" s="641"/>
      <c r="P595" s="639">
        <f t="shared" si="96"/>
        <v>0</v>
      </c>
      <c r="Q595" s="640">
        <f t="shared" si="95"/>
        <v>0</v>
      </c>
      <c r="S595" s="653">
        <f t="shared" si="100"/>
        <v>0</v>
      </c>
      <c r="T595" s="639">
        <f t="shared" si="101"/>
        <v>0</v>
      </c>
      <c r="U595" s="639">
        <f t="shared" si="102"/>
        <v>0</v>
      </c>
      <c r="V595" s="654">
        <f t="shared" si="103"/>
        <v>0</v>
      </c>
      <c r="W595" s="70"/>
      <c r="X595" s="70"/>
      <c r="Y595" s="850">
        <f t="shared" si="98"/>
        <v>0</v>
      </c>
      <c r="Z595" s="607">
        <f t="shared" si="99"/>
        <v>0</v>
      </c>
    </row>
    <row r="596" spans="1:26" ht="15">
      <c r="A596" s="14" t="str">
        <f t="shared" si="104"/>
        <v/>
      </c>
      <c r="C596" s="2" t="s">
        <v>670</v>
      </c>
      <c r="D596" s="398" t="s">
        <v>670</v>
      </c>
      <c r="E596" s="400">
        <v>3751601.2149999999</v>
      </c>
      <c r="F596" s="211" t="s">
        <v>29</v>
      </c>
      <c r="G596" s="459" t="str">
        <f>VLOOKUP(F596,Factors!$B$3:$O$96,14,0)</f>
        <v>WYP</v>
      </c>
      <c r="H596" s="513" t="str">
        <f t="shared" si="105"/>
        <v>394WYP</v>
      </c>
      <c r="I596" s="432"/>
      <c r="J596" s="432">
        <v>1</v>
      </c>
      <c r="K596" s="453">
        <f>SUMIF(EPIS!$CF$6:$CF$96,'JAM Inputs'!H596,EPIS!$CI$6:$CI$96)</f>
        <v>0</v>
      </c>
      <c r="L596" s="453">
        <f t="shared" si="97"/>
        <v>0</v>
      </c>
      <c r="M596" s="474">
        <f>VLOOKUP(G596,Factors!$B$3:$K$96,7,0)</f>
        <v>0</v>
      </c>
      <c r="N596" s="637">
        <v>3751601.2149999999</v>
      </c>
      <c r="O596" s="641"/>
      <c r="P596" s="639">
        <f t="shared" si="96"/>
        <v>0</v>
      </c>
      <c r="Q596" s="640">
        <f t="shared" si="95"/>
        <v>0</v>
      </c>
      <c r="S596" s="653">
        <f t="shared" si="100"/>
        <v>0</v>
      </c>
      <c r="T596" s="639">
        <f t="shared" si="101"/>
        <v>0</v>
      </c>
      <c r="U596" s="639">
        <f t="shared" si="102"/>
        <v>0</v>
      </c>
      <c r="V596" s="654">
        <f t="shared" si="103"/>
        <v>0</v>
      </c>
      <c r="W596" s="70"/>
      <c r="X596" s="70"/>
      <c r="Y596" s="850">
        <f t="shared" si="98"/>
        <v>0</v>
      </c>
      <c r="Z596" s="607">
        <f t="shared" si="99"/>
        <v>0</v>
      </c>
    </row>
    <row r="597" spans="1:26" ht="15">
      <c r="A597" s="14" t="str">
        <f t="shared" si="104"/>
        <v/>
      </c>
      <c r="C597" s="2" t="s">
        <v>671</v>
      </c>
      <c r="D597" s="398" t="s">
        <v>671</v>
      </c>
      <c r="E597" s="400">
        <v>539332.31499999994</v>
      </c>
      <c r="F597" s="211" t="s">
        <v>35</v>
      </c>
      <c r="G597" s="459" t="str">
        <f>VLOOKUP(F597,Factors!$B$3:$O$96,14,0)</f>
        <v>WYU</v>
      </c>
      <c r="H597" s="513" t="str">
        <f t="shared" si="105"/>
        <v>394WYU</v>
      </c>
      <c r="I597" s="432"/>
      <c r="J597" s="432">
        <v>1</v>
      </c>
      <c r="K597" s="453">
        <f>SUMIF(EPIS!$CF$6:$CF$96,'JAM Inputs'!H597,EPIS!$CI$6:$CI$96)</f>
        <v>0</v>
      </c>
      <c r="L597" s="453">
        <f t="shared" si="97"/>
        <v>0</v>
      </c>
      <c r="M597" s="474">
        <f>VLOOKUP(G597,Factors!$B$3:$K$96,7,0)</f>
        <v>0</v>
      </c>
      <c r="N597" s="637">
        <v>539332.31499999994</v>
      </c>
      <c r="O597" s="641"/>
      <c r="P597" s="639">
        <f t="shared" si="96"/>
        <v>0</v>
      </c>
      <c r="Q597" s="640">
        <f t="shared" si="95"/>
        <v>0</v>
      </c>
      <c r="S597" s="653">
        <f t="shared" si="100"/>
        <v>0</v>
      </c>
      <c r="T597" s="639">
        <f t="shared" si="101"/>
        <v>0</v>
      </c>
      <c r="U597" s="639">
        <f t="shared" si="102"/>
        <v>0</v>
      </c>
      <c r="V597" s="654">
        <f t="shared" si="103"/>
        <v>0</v>
      </c>
      <c r="W597" s="70"/>
      <c r="X597" s="70"/>
      <c r="Y597" s="850">
        <f t="shared" si="98"/>
        <v>0</v>
      </c>
      <c r="Z597" s="607">
        <f t="shared" si="99"/>
        <v>0</v>
      </c>
    </row>
    <row r="598" spans="1:26" ht="15">
      <c r="A598" s="14" t="str">
        <f t="shared" si="104"/>
        <v/>
      </c>
      <c r="C598" s="2" t="s">
        <v>672</v>
      </c>
      <c r="D598" s="398" t="s">
        <v>672</v>
      </c>
      <c r="E598" s="400">
        <v>422915.47</v>
      </c>
      <c r="F598" s="211" t="s">
        <v>22</v>
      </c>
      <c r="G598" s="459" t="str">
        <f>VLOOKUP(F598,Factors!$B$3:$O$96,14,0)</f>
        <v>CA</v>
      </c>
      <c r="H598" s="513" t="str">
        <f t="shared" si="105"/>
        <v>395CA</v>
      </c>
      <c r="I598" s="432"/>
      <c r="J598" s="432">
        <v>1</v>
      </c>
      <c r="K598" s="453">
        <f>SUMIF(EPIS!$CF$6:$CF$96,'JAM Inputs'!H598,EPIS!$CI$6:$CI$96)</f>
        <v>0</v>
      </c>
      <c r="L598" s="453">
        <f t="shared" si="97"/>
        <v>0</v>
      </c>
      <c r="M598" s="474">
        <f>VLOOKUP(G598,Factors!$B$3:$K$96,7,0)</f>
        <v>0</v>
      </c>
      <c r="N598" s="637">
        <v>422915.47</v>
      </c>
      <c r="O598" s="641"/>
      <c r="P598" s="639">
        <f t="shared" si="96"/>
        <v>0</v>
      </c>
      <c r="Q598" s="640">
        <f t="shared" si="95"/>
        <v>0</v>
      </c>
      <c r="S598" s="653">
        <f t="shared" si="100"/>
        <v>0</v>
      </c>
      <c r="T598" s="639">
        <f t="shared" si="101"/>
        <v>0</v>
      </c>
      <c r="U598" s="639">
        <f t="shared" si="102"/>
        <v>0</v>
      </c>
      <c r="V598" s="654">
        <f t="shared" si="103"/>
        <v>0</v>
      </c>
      <c r="W598" s="70"/>
      <c r="X598" s="70"/>
      <c r="Y598" s="850">
        <f t="shared" si="98"/>
        <v>0</v>
      </c>
      <c r="Z598" s="607">
        <f t="shared" si="99"/>
        <v>0</v>
      </c>
    </row>
    <row r="599" spans="1:26" ht="15">
      <c r="A599" s="14" t="str">
        <f t="shared" si="104"/>
        <v/>
      </c>
      <c r="C599" s="2" t="s">
        <v>673</v>
      </c>
      <c r="D599" s="398" t="s">
        <v>673</v>
      </c>
      <c r="E599" s="400">
        <v>1517.68</v>
      </c>
      <c r="F599" s="211" t="s">
        <v>1</v>
      </c>
      <c r="G599" s="459" t="str">
        <f>VLOOKUP(F599,Factors!$B$3:$O$96,14,0)</f>
        <v>SG</v>
      </c>
      <c r="H599" s="513" t="str">
        <f t="shared" si="105"/>
        <v>395DGP</v>
      </c>
      <c r="I599" s="432"/>
      <c r="J599" s="432">
        <v>1</v>
      </c>
      <c r="K599" s="453">
        <f>SUMIF(EPIS!$CF$6:$CF$96,'JAM Inputs'!H599,EPIS!$CI$6:$CI$96)</f>
        <v>0</v>
      </c>
      <c r="L599" s="453">
        <f t="shared" si="97"/>
        <v>0</v>
      </c>
      <c r="M599" s="474">
        <f>VLOOKUP(G599,Factors!$B$3:$K$96,7,0)</f>
        <v>0.4315468104876492</v>
      </c>
      <c r="N599" s="637">
        <v>1517.68</v>
      </c>
      <c r="O599" s="641"/>
      <c r="P599" s="639">
        <f t="shared" si="96"/>
        <v>0</v>
      </c>
      <c r="Q599" s="640">
        <f t="shared" si="95"/>
        <v>0</v>
      </c>
      <c r="S599" s="653">
        <f t="shared" si="100"/>
        <v>654.94996334089547</v>
      </c>
      <c r="T599" s="639">
        <f t="shared" si="101"/>
        <v>0</v>
      </c>
      <c r="U599" s="639">
        <f t="shared" si="102"/>
        <v>0</v>
      </c>
      <c r="V599" s="654">
        <f t="shared" si="103"/>
        <v>0</v>
      </c>
      <c r="W599" s="70"/>
      <c r="X599" s="70"/>
      <c r="Y599" s="850">
        <f t="shared" si="98"/>
        <v>654.94996334089547</v>
      </c>
      <c r="Z599" s="607">
        <f t="shared" si="99"/>
        <v>654.94996334089547</v>
      </c>
    </row>
    <row r="600" spans="1:26" ht="15">
      <c r="A600" s="14" t="str">
        <f t="shared" si="104"/>
        <v/>
      </c>
      <c r="C600" s="2" t="s">
        <v>674</v>
      </c>
      <c r="D600" s="398" t="s">
        <v>674</v>
      </c>
      <c r="E600" s="400">
        <v>5370.69</v>
      </c>
      <c r="F600" s="211" t="s">
        <v>5</v>
      </c>
      <c r="G600" s="459" t="str">
        <f>VLOOKUP(F600,Factors!$B$3:$O$96,14,0)</f>
        <v>SG</v>
      </c>
      <c r="H600" s="513" t="str">
        <f t="shared" si="105"/>
        <v>395DGU</v>
      </c>
      <c r="I600" s="432"/>
      <c r="J600" s="432">
        <v>1</v>
      </c>
      <c r="K600" s="453">
        <f>SUMIF(EPIS!$CF$6:$CF$96,'JAM Inputs'!H600,EPIS!$CI$6:$CI$96)</f>
        <v>0</v>
      </c>
      <c r="L600" s="453">
        <f t="shared" si="97"/>
        <v>0</v>
      </c>
      <c r="M600" s="474">
        <f>VLOOKUP(G600,Factors!$B$3:$K$96,7,0)</f>
        <v>0.4315468104876492</v>
      </c>
      <c r="N600" s="637">
        <v>5370.69</v>
      </c>
      <c r="O600" s="641"/>
      <c r="P600" s="639">
        <f t="shared" si="96"/>
        <v>0</v>
      </c>
      <c r="Q600" s="640">
        <f t="shared" si="95"/>
        <v>0</v>
      </c>
      <c r="S600" s="653">
        <f t="shared" si="100"/>
        <v>2317.7041396179125</v>
      </c>
      <c r="T600" s="639">
        <f t="shared" si="101"/>
        <v>0</v>
      </c>
      <c r="U600" s="639">
        <f t="shared" si="102"/>
        <v>0</v>
      </c>
      <c r="V600" s="654">
        <f t="shared" si="103"/>
        <v>0</v>
      </c>
      <c r="W600" s="70"/>
      <c r="X600" s="70"/>
      <c r="Y600" s="850">
        <f t="shared" si="98"/>
        <v>2317.7041396179125</v>
      </c>
      <c r="Z600" s="607">
        <f t="shared" si="99"/>
        <v>2317.7041396179125</v>
      </c>
    </row>
    <row r="601" spans="1:26" ht="15">
      <c r="A601" s="14" t="str">
        <f t="shared" si="104"/>
        <v/>
      </c>
      <c r="C601" s="2" t="s">
        <v>675</v>
      </c>
      <c r="D601" s="398" t="s">
        <v>675</v>
      </c>
      <c r="E601" s="400">
        <v>1302053.55</v>
      </c>
      <c r="F601" s="211" t="s">
        <v>33</v>
      </c>
      <c r="G601" s="459" t="str">
        <f>VLOOKUP(F601,Factors!$B$3:$O$96,14,0)</f>
        <v>ID</v>
      </c>
      <c r="H601" s="513" t="str">
        <f t="shared" si="105"/>
        <v>395ID</v>
      </c>
      <c r="I601" s="432"/>
      <c r="J601" s="432">
        <v>1</v>
      </c>
      <c r="K601" s="453">
        <f>SUMIF(EPIS!$CF$6:$CF$96,'JAM Inputs'!H601,EPIS!$CI$6:$CI$96)</f>
        <v>0</v>
      </c>
      <c r="L601" s="453">
        <f t="shared" si="97"/>
        <v>0</v>
      </c>
      <c r="M601" s="474">
        <f>VLOOKUP(G601,Factors!$B$3:$K$96,7,0)</f>
        <v>0</v>
      </c>
      <c r="N601" s="637">
        <v>1302053.55</v>
      </c>
      <c r="O601" s="641"/>
      <c r="P601" s="639">
        <f t="shared" si="96"/>
        <v>0</v>
      </c>
      <c r="Q601" s="640">
        <f t="shared" si="95"/>
        <v>0</v>
      </c>
      <c r="S601" s="653">
        <f t="shared" si="100"/>
        <v>0</v>
      </c>
      <c r="T601" s="639">
        <f t="shared" si="101"/>
        <v>0</v>
      </c>
      <c r="U601" s="639">
        <f t="shared" si="102"/>
        <v>0</v>
      </c>
      <c r="V601" s="654">
        <f t="shared" si="103"/>
        <v>0</v>
      </c>
      <c r="W601" s="70"/>
      <c r="X601" s="70"/>
      <c r="Y601" s="850">
        <f t="shared" si="98"/>
        <v>0</v>
      </c>
      <c r="Z601" s="607">
        <f t="shared" si="99"/>
        <v>0</v>
      </c>
    </row>
    <row r="602" spans="1:26" ht="15">
      <c r="A602" s="14" t="str">
        <f t="shared" si="104"/>
        <v/>
      </c>
      <c r="C602" s="2" t="s">
        <v>676</v>
      </c>
      <c r="D602" s="398" t="s">
        <v>676</v>
      </c>
      <c r="E602" s="400">
        <v>9626933.6299999896</v>
      </c>
      <c r="F602" s="211" t="s">
        <v>25</v>
      </c>
      <c r="G602" s="459" t="str">
        <f>VLOOKUP(F602,Factors!$B$3:$O$96,14,0)</f>
        <v>OR</v>
      </c>
      <c r="H602" s="513" t="str">
        <f t="shared" si="105"/>
        <v>395OR</v>
      </c>
      <c r="I602" s="432"/>
      <c r="J602" s="432">
        <v>1</v>
      </c>
      <c r="K602" s="453">
        <f>SUMIF(EPIS!$CF$6:$CF$96,'JAM Inputs'!H602,EPIS!$CI$6:$CI$96)</f>
        <v>0</v>
      </c>
      <c r="L602" s="453">
        <f t="shared" si="97"/>
        <v>0</v>
      </c>
      <c r="M602" s="474">
        <f>VLOOKUP(G602,Factors!$B$3:$K$96,7,0)</f>
        <v>0</v>
      </c>
      <c r="N602" s="637">
        <v>9626933.6299999896</v>
      </c>
      <c r="O602" s="641"/>
      <c r="P602" s="639">
        <f t="shared" si="96"/>
        <v>0</v>
      </c>
      <c r="Q602" s="640">
        <f t="shared" si="95"/>
        <v>0</v>
      </c>
      <c r="S602" s="653">
        <f t="shared" si="100"/>
        <v>0</v>
      </c>
      <c r="T602" s="639">
        <f t="shared" si="101"/>
        <v>0</v>
      </c>
      <c r="U602" s="639">
        <f t="shared" si="102"/>
        <v>0</v>
      </c>
      <c r="V602" s="654">
        <f t="shared" si="103"/>
        <v>0</v>
      </c>
      <c r="W602" s="70"/>
      <c r="X602" s="70"/>
      <c r="Y602" s="850">
        <f t="shared" si="98"/>
        <v>0</v>
      </c>
      <c r="Z602" s="607">
        <f t="shared" si="99"/>
        <v>0</v>
      </c>
    </row>
    <row r="603" spans="1:26" ht="15">
      <c r="A603" s="14" t="str">
        <f t="shared" si="104"/>
        <v/>
      </c>
      <c r="C603" s="2" t="s">
        <v>677</v>
      </c>
      <c r="D603" s="398" t="s">
        <v>677</v>
      </c>
      <c r="E603" s="400">
        <v>7593.35</v>
      </c>
      <c r="F603" s="211" t="s">
        <v>42</v>
      </c>
      <c r="G603" s="459" t="str">
        <f>VLOOKUP(F603,Factors!$B$3:$O$96,14,0)</f>
        <v>SE</v>
      </c>
      <c r="H603" s="513" t="str">
        <f t="shared" si="105"/>
        <v>395SE</v>
      </c>
      <c r="I603" s="432"/>
      <c r="J603" s="432">
        <v>1</v>
      </c>
      <c r="K603" s="453">
        <f>SUMIF(EPIS!$CF$6:$CF$96,'JAM Inputs'!H603,EPIS!$CI$6:$CI$96)</f>
        <v>0</v>
      </c>
      <c r="L603" s="453">
        <f t="shared" si="97"/>
        <v>0</v>
      </c>
      <c r="M603" s="474">
        <f>VLOOKUP(G603,Factors!$B$3:$K$96,7,0)</f>
        <v>0.429533673391716</v>
      </c>
      <c r="N603" s="637">
        <v>7593.35</v>
      </c>
      <c r="O603" s="641"/>
      <c r="P603" s="639">
        <f t="shared" si="96"/>
        <v>0</v>
      </c>
      <c r="Q603" s="640">
        <f t="shared" si="95"/>
        <v>0</v>
      </c>
      <c r="S603" s="653">
        <f t="shared" si="100"/>
        <v>3261.5995188489869</v>
      </c>
      <c r="T603" s="639">
        <f t="shared" si="101"/>
        <v>0</v>
      </c>
      <c r="U603" s="639">
        <f t="shared" si="102"/>
        <v>0</v>
      </c>
      <c r="V603" s="654">
        <f t="shared" si="103"/>
        <v>0</v>
      </c>
      <c r="W603" s="70"/>
      <c r="X603" s="70"/>
      <c r="Y603" s="850">
        <f t="shared" si="98"/>
        <v>3261.5995188489869</v>
      </c>
      <c r="Z603" s="607">
        <f t="shared" si="99"/>
        <v>3261.5995188489869</v>
      </c>
    </row>
    <row r="604" spans="1:26" ht="15">
      <c r="A604" s="14" t="str">
        <f t="shared" si="104"/>
        <v/>
      </c>
      <c r="C604" s="2" t="s">
        <v>678</v>
      </c>
      <c r="D604" s="398" t="s">
        <v>678</v>
      </c>
      <c r="E604" s="400">
        <v>6284108.8049999997</v>
      </c>
      <c r="F604" s="211" t="s">
        <v>7</v>
      </c>
      <c r="G604" s="459" t="str">
        <f>VLOOKUP(F604,Factors!$B$3:$O$96,14,0)</f>
        <v>SG</v>
      </c>
      <c r="H604" s="513" t="str">
        <f t="shared" si="105"/>
        <v>395SG</v>
      </c>
      <c r="I604" s="432"/>
      <c r="J604" s="432">
        <v>1</v>
      </c>
      <c r="K604" s="453">
        <f>SUMIF(EPIS!$CF$6:$CF$96,'JAM Inputs'!H604,EPIS!$CI$6:$CI$96)</f>
        <v>0</v>
      </c>
      <c r="L604" s="453">
        <f t="shared" si="97"/>
        <v>0</v>
      </c>
      <c r="M604" s="474">
        <f>VLOOKUP(G604,Factors!$B$3:$K$96,7,0)</f>
        <v>0.4315468104876492</v>
      </c>
      <c r="N604" s="637">
        <v>6284108.8049999997</v>
      </c>
      <c r="O604" s="641"/>
      <c r="P604" s="639">
        <f t="shared" si="96"/>
        <v>0</v>
      </c>
      <c r="Q604" s="640">
        <f t="shared" si="95"/>
        <v>0</v>
      </c>
      <c r="S604" s="653">
        <f t="shared" si="100"/>
        <v>2711887.1115551027</v>
      </c>
      <c r="T604" s="639">
        <f t="shared" si="101"/>
        <v>0</v>
      </c>
      <c r="U604" s="639">
        <f t="shared" si="102"/>
        <v>0</v>
      </c>
      <c r="V604" s="654">
        <f t="shared" si="103"/>
        <v>0</v>
      </c>
      <c r="W604" s="70"/>
      <c r="X604" s="70"/>
      <c r="Y604" s="850">
        <f t="shared" si="98"/>
        <v>2711887.1115551027</v>
      </c>
      <c r="Z604" s="607">
        <f t="shared" si="99"/>
        <v>2711887.1115551027</v>
      </c>
    </row>
    <row r="605" spans="1:26" ht="15">
      <c r="A605" s="14" t="str">
        <f t="shared" si="104"/>
        <v/>
      </c>
      <c r="C605" s="2" t="s">
        <v>679</v>
      </c>
      <c r="D605" s="398" t="s">
        <v>679</v>
      </c>
      <c r="E605" s="400">
        <v>5347268.2149999999</v>
      </c>
      <c r="F605" s="211" t="s">
        <v>38</v>
      </c>
      <c r="G605" s="459" t="str">
        <f>VLOOKUP(F605,Factors!$B$3:$O$96,14,0)</f>
        <v>SO</v>
      </c>
      <c r="H605" s="513" t="str">
        <f t="shared" si="105"/>
        <v>395SO</v>
      </c>
      <c r="I605" s="432"/>
      <c r="J605" s="432">
        <v>1</v>
      </c>
      <c r="K605" s="453">
        <f>SUMIF(EPIS!$CF$6:$CF$96,'JAM Inputs'!H605,EPIS!$CI$6:$CI$96)</f>
        <v>0</v>
      </c>
      <c r="L605" s="453">
        <f t="shared" si="97"/>
        <v>0</v>
      </c>
      <c r="M605" s="474">
        <f>VLOOKUP(G605,Factors!$B$3:$K$96,7,0)</f>
        <v>0.42853606113710269</v>
      </c>
      <c r="N605" s="637">
        <v>5347268.2149999999</v>
      </c>
      <c r="O605" s="641"/>
      <c r="P605" s="639">
        <f t="shared" si="96"/>
        <v>0</v>
      </c>
      <c r="Q605" s="640">
        <f t="shared" si="95"/>
        <v>0</v>
      </c>
      <c r="S605" s="653">
        <f t="shared" si="100"/>
        <v>2291497.2586997258</v>
      </c>
      <c r="T605" s="639">
        <f t="shared" si="101"/>
        <v>0</v>
      </c>
      <c r="U605" s="639">
        <f t="shared" si="102"/>
        <v>0</v>
      </c>
      <c r="V605" s="654">
        <f t="shared" si="103"/>
        <v>0</v>
      </c>
      <c r="W605" s="70"/>
      <c r="X605" s="70"/>
      <c r="Y605" s="850">
        <f t="shared" si="98"/>
        <v>2291497.2586997258</v>
      </c>
      <c r="Z605" s="607">
        <f t="shared" si="99"/>
        <v>2291497.2586997258</v>
      </c>
    </row>
    <row r="606" spans="1:26" ht="15">
      <c r="A606" s="14" t="str">
        <f t="shared" si="104"/>
        <v/>
      </c>
      <c r="C606" s="2" t="s">
        <v>680</v>
      </c>
      <c r="D606" s="398" t="s">
        <v>680</v>
      </c>
      <c r="E606" s="400">
        <v>253000.61</v>
      </c>
      <c r="F606" s="211" t="s">
        <v>12</v>
      </c>
      <c r="G606" s="459" t="s">
        <v>12</v>
      </c>
      <c r="H606" s="513" t="str">
        <f t="shared" si="105"/>
        <v>395SSGCH</v>
      </c>
      <c r="I606" s="432"/>
      <c r="J606" s="432">
        <v>1</v>
      </c>
      <c r="K606" s="453">
        <f>SUMIF(EPIS!$CF$6:$CF$96,'JAM Inputs'!H606,EPIS!$CI$6:$CI$96)</f>
        <v>0</v>
      </c>
      <c r="L606" s="453">
        <f t="shared" si="97"/>
        <v>0</v>
      </c>
      <c r="M606" s="474">
        <f>VLOOKUP(G606,Factors!$B$3:$K$96,7,0)</f>
        <v>0.41887921678867224</v>
      </c>
      <c r="N606" s="637">
        <v>253000.61</v>
      </c>
      <c r="O606" s="641"/>
      <c r="P606" s="639">
        <f t="shared" si="96"/>
        <v>0</v>
      </c>
      <c r="Q606" s="640">
        <f t="shared" ref="Q606:Q651" si="106">P606-O606</f>
        <v>0</v>
      </c>
      <c r="S606" s="653">
        <f t="shared" si="100"/>
        <v>105976.69736385631</v>
      </c>
      <c r="T606" s="639">
        <f t="shared" si="101"/>
        <v>0</v>
      </c>
      <c r="U606" s="639">
        <f t="shared" si="102"/>
        <v>0</v>
      </c>
      <c r="V606" s="654">
        <f t="shared" si="103"/>
        <v>0</v>
      </c>
      <c r="W606" s="70"/>
      <c r="X606" s="70"/>
      <c r="Y606" s="850">
        <f t="shared" si="98"/>
        <v>105976.69736385631</v>
      </c>
      <c r="Z606" s="607">
        <f t="shared" si="99"/>
        <v>105976.69736385631</v>
      </c>
    </row>
    <row r="607" spans="1:26" ht="15">
      <c r="A607" s="14" t="str">
        <f t="shared" si="104"/>
        <v/>
      </c>
      <c r="C607" s="2" t="s">
        <v>681</v>
      </c>
      <c r="D607" s="398" t="s">
        <v>681</v>
      </c>
      <c r="E607" s="400">
        <v>14021.51</v>
      </c>
      <c r="F607" s="211" t="s">
        <v>19</v>
      </c>
      <c r="G607" s="459" t="s">
        <v>19</v>
      </c>
      <c r="H607" s="513" t="str">
        <f t="shared" si="105"/>
        <v>395SSGCT</v>
      </c>
      <c r="I607" s="432"/>
      <c r="J607" s="432">
        <v>1</v>
      </c>
      <c r="K607" s="453">
        <f>SUMIF(EPIS!$CF$6:$CF$96,'JAM Inputs'!H607,EPIS!$CI$6:$CI$96)</f>
        <v>0</v>
      </c>
      <c r="L607" s="453">
        <f t="shared" si="97"/>
        <v>0</v>
      </c>
      <c r="M607" s="474">
        <f>VLOOKUP(G607,Factors!$B$3:$K$96,7,0)</f>
        <v>0.431819766568593</v>
      </c>
      <c r="N607" s="637">
        <v>14021.51</v>
      </c>
      <c r="O607" s="641"/>
      <c r="P607" s="639">
        <f t="shared" si="96"/>
        <v>0</v>
      </c>
      <c r="Q607" s="640">
        <f t="shared" si="106"/>
        <v>0</v>
      </c>
      <c r="S607" s="653">
        <f t="shared" si="100"/>
        <v>6054.7651751391923</v>
      </c>
      <c r="T607" s="639">
        <f t="shared" si="101"/>
        <v>0</v>
      </c>
      <c r="U607" s="639">
        <f t="shared" si="102"/>
        <v>0</v>
      </c>
      <c r="V607" s="654">
        <f t="shared" si="103"/>
        <v>0</v>
      </c>
      <c r="W607" s="70"/>
      <c r="X607" s="70"/>
      <c r="Y607" s="850">
        <f t="shared" si="98"/>
        <v>6054.7651751391923</v>
      </c>
      <c r="Z607" s="607">
        <f t="shared" si="99"/>
        <v>6054.7651751391923</v>
      </c>
    </row>
    <row r="608" spans="1:26" ht="15">
      <c r="A608" s="14" t="str">
        <f t="shared" si="104"/>
        <v/>
      </c>
      <c r="C608" s="2" t="s">
        <v>682</v>
      </c>
      <c r="D608" s="398" t="s">
        <v>682</v>
      </c>
      <c r="E608" s="400">
        <v>7138536.5499999998</v>
      </c>
      <c r="F608" s="211" t="s">
        <v>31</v>
      </c>
      <c r="G608" s="459" t="str">
        <f>VLOOKUP(F608,Factors!$B$3:$O$96,14,0)</f>
        <v>UT</v>
      </c>
      <c r="H608" s="513" t="str">
        <f t="shared" si="105"/>
        <v>395UT</v>
      </c>
      <c r="I608" s="432"/>
      <c r="J608" s="432">
        <v>1</v>
      </c>
      <c r="K608" s="453">
        <f>SUMIF(EPIS!$CF$6:$CF$96,'JAM Inputs'!H608,EPIS!$CI$6:$CI$96)</f>
        <v>0</v>
      </c>
      <c r="L608" s="453">
        <f t="shared" si="97"/>
        <v>0</v>
      </c>
      <c r="M608" s="474">
        <f>VLOOKUP(G608,Factors!$B$3:$K$96,7,0)</f>
        <v>1</v>
      </c>
      <c r="N608" s="637">
        <v>7138536.5499999998</v>
      </c>
      <c r="O608" s="641"/>
      <c r="P608" s="639">
        <f t="shared" si="96"/>
        <v>0</v>
      </c>
      <c r="Q608" s="640">
        <f t="shared" si="106"/>
        <v>0</v>
      </c>
      <c r="S608" s="653">
        <f t="shared" si="100"/>
        <v>7138536.5499999998</v>
      </c>
      <c r="T608" s="639">
        <f t="shared" si="101"/>
        <v>0</v>
      </c>
      <c r="U608" s="639">
        <f t="shared" si="102"/>
        <v>0</v>
      </c>
      <c r="V608" s="654">
        <f t="shared" si="103"/>
        <v>0</v>
      </c>
      <c r="W608" s="70"/>
      <c r="X608" s="70"/>
      <c r="Y608" s="850">
        <f t="shared" si="98"/>
        <v>7138536.5499999998</v>
      </c>
      <c r="Z608" s="607">
        <f t="shared" si="99"/>
        <v>7138536.5499999998</v>
      </c>
    </row>
    <row r="609" spans="1:26" ht="15">
      <c r="A609" s="14" t="str">
        <f t="shared" si="104"/>
        <v/>
      </c>
      <c r="C609" s="2" t="s">
        <v>683</v>
      </c>
      <c r="D609" s="398" t="s">
        <v>683</v>
      </c>
      <c r="E609" s="400">
        <v>1926519.48</v>
      </c>
      <c r="F609" s="211" t="s">
        <v>27</v>
      </c>
      <c r="G609" s="459" t="str">
        <f>VLOOKUP(F609,Factors!$B$3:$O$96,14,0)</f>
        <v>WA</v>
      </c>
      <c r="H609" s="513" t="str">
        <f t="shared" si="105"/>
        <v>395WA</v>
      </c>
      <c r="I609" s="432"/>
      <c r="J609" s="432">
        <v>1</v>
      </c>
      <c r="K609" s="453">
        <f>SUMIF(EPIS!$CF$6:$CF$96,'JAM Inputs'!H609,EPIS!$CI$6:$CI$96)</f>
        <v>0</v>
      </c>
      <c r="L609" s="453">
        <f t="shared" si="97"/>
        <v>0</v>
      </c>
      <c r="M609" s="474">
        <f>VLOOKUP(G609,Factors!$B$3:$K$96,7,0)</f>
        <v>0</v>
      </c>
      <c r="N609" s="637">
        <v>1926519.48</v>
      </c>
      <c r="O609" s="641"/>
      <c r="P609" s="639">
        <f t="shared" si="96"/>
        <v>0</v>
      </c>
      <c r="Q609" s="640">
        <f t="shared" si="106"/>
        <v>0</v>
      </c>
      <c r="S609" s="653">
        <f t="shared" si="100"/>
        <v>0</v>
      </c>
      <c r="T609" s="639">
        <f t="shared" si="101"/>
        <v>0</v>
      </c>
      <c r="U609" s="639">
        <f t="shared" si="102"/>
        <v>0</v>
      </c>
      <c r="V609" s="654">
        <f t="shared" si="103"/>
        <v>0</v>
      </c>
      <c r="W609" s="70"/>
      <c r="X609" s="70"/>
      <c r="Y609" s="850">
        <f t="shared" si="98"/>
        <v>0</v>
      </c>
      <c r="Z609" s="607">
        <f t="shared" si="99"/>
        <v>0</v>
      </c>
    </row>
    <row r="610" spans="1:26" ht="15">
      <c r="A610" s="14" t="str">
        <f t="shared" si="104"/>
        <v/>
      </c>
      <c r="C610" s="2" t="s">
        <v>684</v>
      </c>
      <c r="D610" s="398" t="s">
        <v>684</v>
      </c>
      <c r="E610" s="400">
        <v>2990207.33</v>
      </c>
      <c r="F610" s="211" t="s">
        <v>29</v>
      </c>
      <c r="G610" s="459" t="str">
        <f>VLOOKUP(F610,Factors!$B$3:$O$96,14,0)</f>
        <v>WYP</v>
      </c>
      <c r="H610" s="513" t="str">
        <f t="shared" si="105"/>
        <v>395WYP</v>
      </c>
      <c r="I610" s="432"/>
      <c r="J610" s="432">
        <v>1</v>
      </c>
      <c r="K610" s="453">
        <f>SUMIF(EPIS!$CF$6:$CF$96,'JAM Inputs'!H610,EPIS!$CI$6:$CI$96)</f>
        <v>0</v>
      </c>
      <c r="L610" s="453">
        <f t="shared" si="97"/>
        <v>0</v>
      </c>
      <c r="M610" s="474">
        <f>VLOOKUP(G610,Factors!$B$3:$K$96,7,0)</f>
        <v>0</v>
      </c>
      <c r="N610" s="637">
        <v>2990207.33</v>
      </c>
      <c r="O610" s="641"/>
      <c r="P610" s="639">
        <f t="shared" si="96"/>
        <v>0</v>
      </c>
      <c r="Q610" s="640">
        <f t="shared" si="106"/>
        <v>0</v>
      </c>
      <c r="S610" s="653">
        <f t="shared" si="100"/>
        <v>0</v>
      </c>
      <c r="T610" s="639">
        <f t="shared" si="101"/>
        <v>0</v>
      </c>
      <c r="U610" s="639">
        <f t="shared" si="102"/>
        <v>0</v>
      </c>
      <c r="V610" s="654">
        <f t="shared" si="103"/>
        <v>0</v>
      </c>
      <c r="W610" s="70"/>
      <c r="X610" s="70"/>
      <c r="Y610" s="850">
        <f t="shared" si="98"/>
        <v>0</v>
      </c>
      <c r="Z610" s="607">
        <f t="shared" si="99"/>
        <v>0</v>
      </c>
    </row>
    <row r="611" spans="1:26" ht="15">
      <c r="A611" s="14" t="str">
        <f t="shared" si="104"/>
        <v/>
      </c>
      <c r="C611" s="2" t="s">
        <v>685</v>
      </c>
      <c r="D611" s="398" t="s">
        <v>685</v>
      </c>
      <c r="E611" s="400">
        <v>614633.91500000004</v>
      </c>
      <c r="F611" s="211" t="s">
        <v>35</v>
      </c>
      <c r="G611" s="459" t="str">
        <f>VLOOKUP(F611,Factors!$B$3:$O$96,14,0)</f>
        <v>WYU</v>
      </c>
      <c r="H611" s="513" t="str">
        <f t="shared" si="105"/>
        <v>395WYU</v>
      </c>
      <c r="I611" s="432"/>
      <c r="J611" s="432">
        <v>1</v>
      </c>
      <c r="K611" s="453">
        <f>SUMIF(EPIS!$CF$6:$CF$96,'JAM Inputs'!H611,EPIS!$CI$6:$CI$96)</f>
        <v>0</v>
      </c>
      <c r="L611" s="453">
        <f t="shared" si="97"/>
        <v>0</v>
      </c>
      <c r="M611" s="474">
        <f>VLOOKUP(G611,Factors!$B$3:$K$96,7,0)</f>
        <v>0</v>
      </c>
      <c r="N611" s="637">
        <v>614633.91500000004</v>
      </c>
      <c r="O611" s="641"/>
      <c r="P611" s="639">
        <f t="shared" si="96"/>
        <v>0</v>
      </c>
      <c r="Q611" s="640">
        <f t="shared" si="106"/>
        <v>0</v>
      </c>
      <c r="S611" s="653">
        <f t="shared" si="100"/>
        <v>0</v>
      </c>
      <c r="T611" s="639">
        <f t="shared" si="101"/>
        <v>0</v>
      </c>
      <c r="U611" s="639">
        <f t="shared" si="102"/>
        <v>0</v>
      </c>
      <c r="V611" s="654">
        <f t="shared" si="103"/>
        <v>0</v>
      </c>
      <c r="W611" s="70"/>
      <c r="X611" s="70"/>
      <c r="Y611" s="850">
        <f t="shared" si="98"/>
        <v>0</v>
      </c>
      <c r="Z611" s="607">
        <f t="shared" si="99"/>
        <v>0</v>
      </c>
    </row>
    <row r="612" spans="1:26" ht="15">
      <c r="A612" s="14" t="str">
        <f t="shared" si="104"/>
        <v/>
      </c>
      <c r="C612" s="2" t="s">
        <v>686</v>
      </c>
      <c r="D612" s="398" t="s">
        <v>686</v>
      </c>
      <c r="E612" s="400">
        <v>3685376.415</v>
      </c>
      <c r="F612" s="211" t="s">
        <v>22</v>
      </c>
      <c r="G612" s="459" t="str">
        <f>VLOOKUP(F612,Factors!$B$3:$O$96,14,0)</f>
        <v>CA</v>
      </c>
      <c r="H612" s="513" t="str">
        <f t="shared" si="105"/>
        <v>396CA</v>
      </c>
      <c r="I612" s="432"/>
      <c r="J612" s="432">
        <v>1</v>
      </c>
      <c r="K612" s="453">
        <f>SUMIF(EPIS!$CF$6:$CF$96,'JAM Inputs'!H612,EPIS!$CI$6:$CI$96)</f>
        <v>0</v>
      </c>
      <c r="L612" s="453">
        <f t="shared" si="97"/>
        <v>0</v>
      </c>
      <c r="M612" s="474">
        <f>VLOOKUP(G612,Factors!$B$3:$K$96,7,0)</f>
        <v>0</v>
      </c>
      <c r="N612" s="637">
        <v>3685376.415</v>
      </c>
      <c r="O612" s="641"/>
      <c r="P612" s="639">
        <f t="shared" si="96"/>
        <v>0</v>
      </c>
      <c r="Q612" s="640">
        <f t="shared" si="106"/>
        <v>0</v>
      </c>
      <c r="S612" s="653">
        <f t="shared" si="100"/>
        <v>0</v>
      </c>
      <c r="T612" s="639">
        <f t="shared" si="101"/>
        <v>0</v>
      </c>
      <c r="U612" s="639">
        <f t="shared" si="102"/>
        <v>0</v>
      </c>
      <c r="V612" s="654">
        <f t="shared" si="103"/>
        <v>0</v>
      </c>
      <c r="W612" s="70"/>
      <c r="X612" s="70"/>
      <c r="Y612" s="850">
        <f t="shared" si="98"/>
        <v>0</v>
      </c>
      <c r="Z612" s="607">
        <f t="shared" si="99"/>
        <v>0</v>
      </c>
    </row>
    <row r="613" spans="1:26" ht="15">
      <c r="A613" s="14" t="str">
        <f t="shared" si="104"/>
        <v/>
      </c>
      <c r="C613" s="2" t="s">
        <v>687</v>
      </c>
      <c r="D613" s="398" t="s">
        <v>687</v>
      </c>
      <c r="E613" s="400">
        <v>845108.12</v>
      </c>
      <c r="F613" s="211" t="s">
        <v>1</v>
      </c>
      <c r="G613" s="459" t="str">
        <f>VLOOKUP(F613,Factors!$B$3:$O$96,14,0)</f>
        <v>SG</v>
      </c>
      <c r="H613" s="513" t="str">
        <f t="shared" si="105"/>
        <v>396DGP</v>
      </c>
      <c r="I613" s="432"/>
      <c r="J613" s="432">
        <v>1</v>
      </c>
      <c r="K613" s="453">
        <f>SUMIF(EPIS!$CF$6:$CF$96,'JAM Inputs'!H613,EPIS!$CI$6:$CI$96)</f>
        <v>0</v>
      </c>
      <c r="L613" s="453">
        <f t="shared" si="97"/>
        <v>0</v>
      </c>
      <c r="M613" s="474">
        <f>VLOOKUP(G613,Factors!$B$3:$K$96,7,0)</f>
        <v>0.4315468104876492</v>
      </c>
      <c r="N613" s="637">
        <v>845108.12</v>
      </c>
      <c r="O613" s="641"/>
      <c r="P613" s="639">
        <f t="shared" si="96"/>
        <v>0</v>
      </c>
      <c r="Q613" s="640">
        <f t="shared" si="106"/>
        <v>0</v>
      </c>
      <c r="S613" s="653">
        <f t="shared" si="100"/>
        <v>364703.71370321349</v>
      </c>
      <c r="T613" s="639">
        <f t="shared" si="101"/>
        <v>0</v>
      </c>
      <c r="U613" s="639">
        <f t="shared" si="102"/>
        <v>0</v>
      </c>
      <c r="V613" s="654">
        <f t="shared" si="103"/>
        <v>0</v>
      </c>
      <c r="W613" s="70"/>
      <c r="X613" s="70"/>
      <c r="Y613" s="850">
        <f t="shared" si="98"/>
        <v>364703.71370321349</v>
      </c>
      <c r="Z613" s="607">
        <f t="shared" si="99"/>
        <v>364703.71370321349</v>
      </c>
    </row>
    <row r="614" spans="1:26" ht="15">
      <c r="A614" s="14" t="str">
        <f t="shared" si="104"/>
        <v/>
      </c>
      <c r="C614" s="2" t="s">
        <v>688</v>
      </c>
      <c r="D614" s="398" t="s">
        <v>688</v>
      </c>
      <c r="E614" s="400">
        <v>1649348.615</v>
      </c>
      <c r="F614" s="211" t="s">
        <v>5</v>
      </c>
      <c r="G614" s="459" t="str">
        <f>VLOOKUP(F614,Factors!$B$3:$O$96,14,0)</f>
        <v>SG</v>
      </c>
      <c r="H614" s="513" t="str">
        <f t="shared" si="105"/>
        <v>396DGU</v>
      </c>
      <c r="I614" s="432"/>
      <c r="J614" s="432">
        <v>1</v>
      </c>
      <c r="K614" s="453">
        <f>SUMIF(EPIS!$CF$6:$CF$96,'JAM Inputs'!H614,EPIS!$CI$6:$CI$96)</f>
        <v>0</v>
      </c>
      <c r="L614" s="453">
        <f t="shared" si="97"/>
        <v>0</v>
      </c>
      <c r="M614" s="474">
        <f>VLOOKUP(G614,Factors!$B$3:$K$96,7,0)</f>
        <v>0.4315468104876492</v>
      </c>
      <c r="N614" s="637">
        <v>1649348.615</v>
      </c>
      <c r="O614" s="641"/>
      <c r="P614" s="639">
        <f t="shared" si="96"/>
        <v>0</v>
      </c>
      <c r="Q614" s="640">
        <f t="shared" si="106"/>
        <v>0</v>
      </c>
      <c r="S614" s="653">
        <f t="shared" si="100"/>
        <v>711771.13418547169</v>
      </c>
      <c r="T614" s="639">
        <f t="shared" si="101"/>
        <v>0</v>
      </c>
      <c r="U614" s="639">
        <f t="shared" si="102"/>
        <v>0</v>
      </c>
      <c r="V614" s="654">
        <f t="shared" si="103"/>
        <v>0</v>
      </c>
      <c r="W614" s="70"/>
      <c r="X614" s="70"/>
      <c r="Y614" s="850">
        <f t="shared" si="98"/>
        <v>711771.13418547169</v>
      </c>
      <c r="Z614" s="607">
        <f t="shared" si="99"/>
        <v>711771.13418547169</v>
      </c>
    </row>
    <row r="615" spans="1:26" ht="15">
      <c r="A615" s="14" t="str">
        <f t="shared" si="104"/>
        <v/>
      </c>
      <c r="C615" s="2" t="s">
        <v>689</v>
      </c>
      <c r="D615" s="398" t="s">
        <v>689</v>
      </c>
      <c r="E615" s="400">
        <v>7061378.8600000003</v>
      </c>
      <c r="F615" s="211" t="s">
        <v>33</v>
      </c>
      <c r="G615" s="459" t="str">
        <f>VLOOKUP(F615,Factors!$B$3:$O$96,14,0)</f>
        <v>ID</v>
      </c>
      <c r="H615" s="513" t="str">
        <f t="shared" si="105"/>
        <v>396ID</v>
      </c>
      <c r="I615" s="432"/>
      <c r="J615" s="432">
        <v>1</v>
      </c>
      <c r="K615" s="453">
        <f>SUMIF(EPIS!$CF$6:$CF$96,'JAM Inputs'!H615,EPIS!$CI$6:$CI$96)</f>
        <v>0</v>
      </c>
      <c r="L615" s="453">
        <f t="shared" si="97"/>
        <v>0</v>
      </c>
      <c r="M615" s="474">
        <f>VLOOKUP(G615,Factors!$B$3:$K$96,7,0)</f>
        <v>0</v>
      </c>
      <c r="N615" s="637">
        <v>7061378.8600000003</v>
      </c>
      <c r="O615" s="641"/>
      <c r="P615" s="639">
        <f t="shared" si="96"/>
        <v>0</v>
      </c>
      <c r="Q615" s="640">
        <f t="shared" si="106"/>
        <v>0</v>
      </c>
      <c r="S615" s="653">
        <f t="shared" si="100"/>
        <v>0</v>
      </c>
      <c r="T615" s="639">
        <f t="shared" si="101"/>
        <v>0</v>
      </c>
      <c r="U615" s="639">
        <f t="shared" si="102"/>
        <v>0</v>
      </c>
      <c r="V615" s="654">
        <f t="shared" si="103"/>
        <v>0</v>
      </c>
      <c r="W615" s="70"/>
      <c r="X615" s="70"/>
      <c r="Y615" s="850">
        <f t="shared" si="98"/>
        <v>0</v>
      </c>
      <c r="Z615" s="607">
        <f t="shared" si="99"/>
        <v>0</v>
      </c>
    </row>
    <row r="616" spans="1:26" ht="15">
      <c r="A616" s="14" t="str">
        <f t="shared" si="104"/>
        <v/>
      </c>
      <c r="C616" s="2" t="s">
        <v>690</v>
      </c>
      <c r="D616" s="398" t="s">
        <v>690</v>
      </c>
      <c r="E616" s="400">
        <v>28328127.445</v>
      </c>
      <c r="F616" s="211" t="s">
        <v>25</v>
      </c>
      <c r="G616" s="459" t="str">
        <f>VLOOKUP(F616,Factors!$B$3:$O$96,14,0)</f>
        <v>OR</v>
      </c>
      <c r="H616" s="513" t="str">
        <f t="shared" si="105"/>
        <v>396OR</v>
      </c>
      <c r="I616" s="432"/>
      <c r="J616" s="432">
        <v>1</v>
      </c>
      <c r="K616" s="453">
        <f>SUMIF(EPIS!$CF$6:$CF$96,'JAM Inputs'!H616,EPIS!$CI$6:$CI$96)</f>
        <v>0</v>
      </c>
      <c r="L616" s="453">
        <f t="shared" si="97"/>
        <v>0</v>
      </c>
      <c r="M616" s="474">
        <f>VLOOKUP(G616,Factors!$B$3:$K$96,7,0)</f>
        <v>0</v>
      </c>
      <c r="N616" s="637">
        <v>28328127.445</v>
      </c>
      <c r="O616" s="641"/>
      <c r="P616" s="639">
        <f t="shared" si="96"/>
        <v>0</v>
      </c>
      <c r="Q616" s="640">
        <f t="shared" si="106"/>
        <v>0</v>
      </c>
      <c r="S616" s="653">
        <f t="shared" si="100"/>
        <v>0</v>
      </c>
      <c r="T616" s="639">
        <f t="shared" si="101"/>
        <v>0</v>
      </c>
      <c r="U616" s="639">
        <f t="shared" si="102"/>
        <v>0</v>
      </c>
      <c r="V616" s="654">
        <f t="shared" si="103"/>
        <v>0</v>
      </c>
      <c r="W616" s="70"/>
      <c r="X616" s="70"/>
      <c r="Y616" s="850">
        <f t="shared" si="98"/>
        <v>0</v>
      </c>
      <c r="Z616" s="607">
        <f t="shared" si="99"/>
        <v>0</v>
      </c>
    </row>
    <row r="617" spans="1:26" ht="15">
      <c r="A617" s="14" t="str">
        <f t="shared" si="104"/>
        <v/>
      </c>
      <c r="C617" s="2" t="s">
        <v>691</v>
      </c>
      <c r="D617" s="398" t="s">
        <v>691</v>
      </c>
      <c r="E617" s="400">
        <v>59427.125</v>
      </c>
      <c r="F617" s="211" t="s">
        <v>42</v>
      </c>
      <c r="G617" s="459" t="str">
        <f>VLOOKUP(F617,Factors!$B$3:$O$96,14,0)</f>
        <v>SE</v>
      </c>
      <c r="H617" s="513" t="str">
        <f t="shared" si="105"/>
        <v>396SE</v>
      </c>
      <c r="I617" s="432"/>
      <c r="J617" s="432">
        <v>1</v>
      </c>
      <c r="K617" s="453">
        <f>SUMIF(EPIS!$CF$6:$CF$96,'JAM Inputs'!H617,EPIS!$CI$6:$CI$96)</f>
        <v>0</v>
      </c>
      <c r="L617" s="453">
        <f t="shared" si="97"/>
        <v>0</v>
      </c>
      <c r="M617" s="474">
        <f>VLOOKUP(G617,Factors!$B$3:$K$96,7,0)</f>
        <v>0.429533673391716</v>
      </c>
      <c r="N617" s="637">
        <v>59427.125</v>
      </c>
      <c r="O617" s="641"/>
      <c r="P617" s="639">
        <f t="shared" si="96"/>
        <v>0</v>
      </c>
      <c r="Q617" s="640">
        <f t="shared" si="106"/>
        <v>0</v>
      </c>
      <c r="S617" s="653">
        <f t="shared" si="100"/>
        <v>25525.95130035868</v>
      </c>
      <c r="T617" s="639">
        <f t="shared" si="101"/>
        <v>0</v>
      </c>
      <c r="U617" s="639">
        <f t="shared" si="102"/>
        <v>0</v>
      </c>
      <c r="V617" s="654">
        <f t="shared" si="103"/>
        <v>0</v>
      </c>
      <c r="W617" s="70"/>
      <c r="X617" s="70"/>
      <c r="Y617" s="850">
        <f t="shared" si="98"/>
        <v>25525.95130035868</v>
      </c>
      <c r="Z617" s="607">
        <f t="shared" si="99"/>
        <v>25525.95130035868</v>
      </c>
    </row>
    <row r="618" spans="1:26" ht="15">
      <c r="A618" s="14" t="str">
        <f t="shared" si="104"/>
        <v/>
      </c>
      <c r="C618" s="2" t="s">
        <v>692</v>
      </c>
      <c r="D618" s="398" t="s">
        <v>692</v>
      </c>
      <c r="E618" s="400">
        <v>31072993.670000002</v>
      </c>
      <c r="F618" s="211" t="s">
        <v>7</v>
      </c>
      <c r="G618" s="459" t="str">
        <f>VLOOKUP(F618,Factors!$B$3:$O$96,14,0)</f>
        <v>SG</v>
      </c>
      <c r="H618" s="513" t="str">
        <f t="shared" si="105"/>
        <v>396SG</v>
      </c>
      <c r="I618" s="432"/>
      <c r="J618" s="432">
        <v>1</v>
      </c>
      <c r="K618" s="453">
        <f>SUMIF(EPIS!$CF$6:$CF$96,'JAM Inputs'!H618,EPIS!$CI$6:$CI$96)</f>
        <v>0</v>
      </c>
      <c r="L618" s="453">
        <f t="shared" si="97"/>
        <v>0</v>
      </c>
      <c r="M618" s="474">
        <f>VLOOKUP(G618,Factors!$B$3:$K$96,7,0)</f>
        <v>0.4315468104876492</v>
      </c>
      <c r="N618" s="637">
        <v>31072993.670000002</v>
      </c>
      <c r="O618" s="641"/>
      <c r="P618" s="639">
        <f t="shared" si="96"/>
        <v>0</v>
      </c>
      <c r="Q618" s="640">
        <f t="shared" si="106"/>
        <v>0</v>
      </c>
      <c r="S618" s="653">
        <f t="shared" si="100"/>
        <v>13409451.310591415</v>
      </c>
      <c r="T618" s="639">
        <f t="shared" si="101"/>
        <v>0</v>
      </c>
      <c r="U618" s="639">
        <f t="shared" si="102"/>
        <v>0</v>
      </c>
      <c r="V618" s="654">
        <f t="shared" si="103"/>
        <v>0</v>
      </c>
      <c r="W618" s="70"/>
      <c r="X618" s="70"/>
      <c r="Y618" s="850">
        <f t="shared" si="98"/>
        <v>13409451.310591415</v>
      </c>
      <c r="Z618" s="607">
        <f t="shared" si="99"/>
        <v>13409451.310591415</v>
      </c>
    </row>
    <row r="619" spans="1:26" ht="15">
      <c r="A619" s="14" t="str">
        <f t="shared" si="104"/>
        <v/>
      </c>
      <c r="C619" s="2" t="s">
        <v>693</v>
      </c>
      <c r="D619" s="398" t="s">
        <v>693</v>
      </c>
      <c r="E619" s="400">
        <v>1274031.1100000001</v>
      </c>
      <c r="F619" s="211" t="s">
        <v>38</v>
      </c>
      <c r="G619" s="459" t="str">
        <f>VLOOKUP(F619,Factors!$B$3:$O$96,14,0)</f>
        <v>SO</v>
      </c>
      <c r="H619" s="513" t="str">
        <f t="shared" si="105"/>
        <v>396SO</v>
      </c>
      <c r="I619" s="432"/>
      <c r="J619" s="432">
        <v>1</v>
      </c>
      <c r="K619" s="453">
        <f>SUMIF(EPIS!$CF$6:$CF$96,'JAM Inputs'!H619,EPIS!$CI$6:$CI$96)</f>
        <v>0</v>
      </c>
      <c r="L619" s="453">
        <f t="shared" si="97"/>
        <v>0</v>
      </c>
      <c r="M619" s="474">
        <f>VLOOKUP(G619,Factors!$B$3:$K$96,7,0)</f>
        <v>0.42853606113710269</v>
      </c>
      <c r="N619" s="637">
        <v>1274031.1100000001</v>
      </c>
      <c r="O619" s="641"/>
      <c r="P619" s="639">
        <f t="shared" si="96"/>
        <v>0</v>
      </c>
      <c r="Q619" s="640">
        <f t="shared" si="106"/>
        <v>0</v>
      </c>
      <c r="S619" s="653">
        <f t="shared" si="100"/>
        <v>545968.2736455308</v>
      </c>
      <c r="T619" s="639">
        <f t="shared" si="101"/>
        <v>0</v>
      </c>
      <c r="U619" s="639">
        <f t="shared" si="102"/>
        <v>0</v>
      </c>
      <c r="V619" s="654">
        <f t="shared" si="103"/>
        <v>0</v>
      </c>
      <c r="W619" s="70"/>
      <c r="X619" s="70"/>
      <c r="Y619" s="850">
        <f t="shared" si="98"/>
        <v>545968.2736455308</v>
      </c>
      <c r="Z619" s="607">
        <f t="shared" si="99"/>
        <v>545968.2736455308</v>
      </c>
    </row>
    <row r="620" spans="1:26" ht="15">
      <c r="A620" s="14" t="str">
        <f t="shared" si="104"/>
        <v/>
      </c>
      <c r="C620" s="2" t="s">
        <v>694</v>
      </c>
      <c r="D620" s="398" t="s">
        <v>694</v>
      </c>
      <c r="E620" s="400">
        <v>999837.19</v>
      </c>
      <c r="F620" s="211" t="s">
        <v>12</v>
      </c>
      <c r="G620" s="459" t="s">
        <v>12</v>
      </c>
      <c r="H620" s="513" t="str">
        <f t="shared" si="105"/>
        <v>396SSGCH</v>
      </c>
      <c r="I620" s="432"/>
      <c r="J620" s="432">
        <v>1</v>
      </c>
      <c r="K620" s="453">
        <f>SUMIF(EPIS!$CF$6:$CF$96,'JAM Inputs'!H620,EPIS!$CI$6:$CI$96)</f>
        <v>0</v>
      </c>
      <c r="L620" s="453">
        <f t="shared" si="97"/>
        <v>0</v>
      </c>
      <c r="M620" s="474">
        <f>VLOOKUP(G620,Factors!$B$3:$K$96,7,0)</f>
        <v>0.41887921678867224</v>
      </c>
      <c r="N620" s="637">
        <v>999837.19</v>
      </c>
      <c r="O620" s="641"/>
      <c r="P620" s="639">
        <f t="shared" ref="P620:P651" si="107">L620</f>
        <v>0</v>
      </c>
      <c r="Q620" s="640">
        <f t="shared" si="106"/>
        <v>0</v>
      </c>
      <c r="S620" s="653">
        <f t="shared" si="100"/>
        <v>418811.01906338683</v>
      </c>
      <c r="T620" s="639">
        <f t="shared" si="101"/>
        <v>0</v>
      </c>
      <c r="U620" s="639">
        <f t="shared" si="102"/>
        <v>0</v>
      </c>
      <c r="V620" s="654">
        <f t="shared" si="103"/>
        <v>0</v>
      </c>
      <c r="W620" s="70"/>
      <c r="X620" s="70"/>
      <c r="Y620" s="850">
        <f t="shared" si="98"/>
        <v>418811.01906338683</v>
      </c>
      <c r="Z620" s="607">
        <f t="shared" si="99"/>
        <v>418811.01906338683</v>
      </c>
    </row>
    <row r="621" spans="1:26" ht="15">
      <c r="A621" s="14" t="str">
        <f t="shared" si="104"/>
        <v/>
      </c>
      <c r="C621" s="2" t="s">
        <v>695</v>
      </c>
      <c r="D621" s="398" t="s">
        <v>695</v>
      </c>
      <c r="E621" s="400">
        <v>35518160.530000001</v>
      </c>
      <c r="F621" s="211" t="s">
        <v>31</v>
      </c>
      <c r="G621" s="459" t="str">
        <f>VLOOKUP(F621,Factors!$B$3:$O$96,14,0)</f>
        <v>UT</v>
      </c>
      <c r="H621" s="513" t="str">
        <f t="shared" si="105"/>
        <v>396UT</v>
      </c>
      <c r="I621" s="432"/>
      <c r="J621" s="432">
        <v>1</v>
      </c>
      <c r="K621" s="453">
        <f>SUMIF(EPIS!$CF$6:$CF$96,'JAM Inputs'!H621,EPIS!$CI$6:$CI$96)</f>
        <v>0</v>
      </c>
      <c r="L621" s="453">
        <f t="shared" si="97"/>
        <v>0</v>
      </c>
      <c r="M621" s="474">
        <f>VLOOKUP(G621,Factors!$B$3:$K$96,7,0)</f>
        <v>1</v>
      </c>
      <c r="N621" s="637">
        <v>35518160.530000001</v>
      </c>
      <c r="O621" s="641"/>
      <c r="P621" s="639">
        <f t="shared" si="107"/>
        <v>0</v>
      </c>
      <c r="Q621" s="640">
        <f t="shared" si="106"/>
        <v>0</v>
      </c>
      <c r="S621" s="653">
        <f t="shared" si="100"/>
        <v>35518160.530000001</v>
      </c>
      <c r="T621" s="639">
        <f t="shared" si="101"/>
        <v>0</v>
      </c>
      <c r="U621" s="639">
        <f t="shared" si="102"/>
        <v>0</v>
      </c>
      <c r="V621" s="654">
        <f t="shared" si="103"/>
        <v>0</v>
      </c>
      <c r="W621" s="70"/>
      <c r="X621" s="70"/>
      <c r="Y621" s="850">
        <f t="shared" si="98"/>
        <v>35518160.530000001</v>
      </c>
      <c r="Z621" s="607">
        <f t="shared" si="99"/>
        <v>35518160.530000001</v>
      </c>
    </row>
    <row r="622" spans="1:26" ht="15">
      <c r="A622" s="14" t="str">
        <f t="shared" si="104"/>
        <v/>
      </c>
      <c r="C622" s="2" t="s">
        <v>696</v>
      </c>
      <c r="D622" s="398" t="s">
        <v>696</v>
      </c>
      <c r="E622" s="400">
        <v>6843139.2099999897</v>
      </c>
      <c r="F622" s="211" t="s">
        <v>27</v>
      </c>
      <c r="G622" s="459" t="str">
        <f>VLOOKUP(F622,Factors!$B$3:$O$96,14,0)</f>
        <v>WA</v>
      </c>
      <c r="H622" s="513" t="str">
        <f t="shared" si="105"/>
        <v>396WA</v>
      </c>
      <c r="I622" s="432"/>
      <c r="J622" s="432">
        <v>1</v>
      </c>
      <c r="K622" s="453">
        <f>SUMIF(EPIS!$CF$6:$CF$96,'JAM Inputs'!H622,EPIS!$CI$6:$CI$96)</f>
        <v>0</v>
      </c>
      <c r="L622" s="453">
        <f t="shared" si="97"/>
        <v>0</v>
      </c>
      <c r="M622" s="474">
        <f>VLOOKUP(G622,Factors!$B$3:$K$96,7,0)</f>
        <v>0</v>
      </c>
      <c r="N622" s="637">
        <v>6843139.2099999897</v>
      </c>
      <c r="O622" s="641"/>
      <c r="P622" s="639">
        <f t="shared" si="107"/>
        <v>0</v>
      </c>
      <c r="Q622" s="640">
        <f t="shared" si="106"/>
        <v>0</v>
      </c>
      <c r="S622" s="653">
        <f t="shared" si="100"/>
        <v>0</v>
      </c>
      <c r="T622" s="639">
        <f t="shared" si="101"/>
        <v>0</v>
      </c>
      <c r="U622" s="639">
        <f t="shared" si="102"/>
        <v>0</v>
      </c>
      <c r="V622" s="654">
        <f t="shared" si="103"/>
        <v>0</v>
      </c>
      <c r="W622" s="70"/>
      <c r="X622" s="70"/>
      <c r="Y622" s="850">
        <f t="shared" si="98"/>
        <v>0</v>
      </c>
      <c r="Z622" s="607">
        <f t="shared" si="99"/>
        <v>0</v>
      </c>
    </row>
    <row r="623" spans="1:26" ht="15">
      <c r="A623" s="14" t="str">
        <f t="shared" si="104"/>
        <v/>
      </c>
      <c r="C623" s="2" t="s">
        <v>697</v>
      </c>
      <c r="D623" s="398" t="s">
        <v>697</v>
      </c>
      <c r="E623" s="400">
        <v>10326275.0149999</v>
      </c>
      <c r="F623" s="211" t="s">
        <v>29</v>
      </c>
      <c r="G623" s="459" t="str">
        <f>VLOOKUP(F623,Factors!$B$3:$O$96,14,0)</f>
        <v>WYP</v>
      </c>
      <c r="H623" s="513" t="str">
        <f t="shared" si="105"/>
        <v>396WYP</v>
      </c>
      <c r="I623" s="432"/>
      <c r="J623" s="432">
        <v>1</v>
      </c>
      <c r="K623" s="453">
        <f>SUMIF(EPIS!$CF$6:$CF$96,'JAM Inputs'!H623,EPIS!$CI$6:$CI$96)</f>
        <v>0</v>
      </c>
      <c r="L623" s="453">
        <f t="shared" si="97"/>
        <v>0</v>
      </c>
      <c r="M623" s="474">
        <f>VLOOKUP(G623,Factors!$B$3:$K$96,7,0)</f>
        <v>0</v>
      </c>
      <c r="N623" s="637">
        <v>10326275.0149999</v>
      </c>
      <c r="O623" s="641"/>
      <c r="P623" s="639">
        <f t="shared" si="107"/>
        <v>0</v>
      </c>
      <c r="Q623" s="640">
        <f t="shared" si="106"/>
        <v>0</v>
      </c>
      <c r="S623" s="653">
        <f t="shared" si="100"/>
        <v>0</v>
      </c>
      <c r="T623" s="639">
        <f t="shared" si="101"/>
        <v>0</v>
      </c>
      <c r="U623" s="639">
        <f t="shared" si="102"/>
        <v>0</v>
      </c>
      <c r="V623" s="654">
        <f t="shared" si="103"/>
        <v>0</v>
      </c>
      <c r="W623" s="70"/>
      <c r="X623" s="70"/>
      <c r="Y623" s="850">
        <f t="shared" si="98"/>
        <v>0</v>
      </c>
      <c r="Z623" s="607">
        <f t="shared" si="99"/>
        <v>0</v>
      </c>
    </row>
    <row r="624" spans="1:26" ht="15">
      <c r="A624" s="14" t="str">
        <f t="shared" si="104"/>
        <v/>
      </c>
      <c r="C624" s="2" t="s">
        <v>698</v>
      </c>
      <c r="D624" s="398" t="s">
        <v>698</v>
      </c>
      <c r="E624" s="400">
        <v>2870412.8</v>
      </c>
      <c r="F624" s="211" t="s">
        <v>35</v>
      </c>
      <c r="G624" s="459" t="str">
        <f>VLOOKUP(F624,Factors!$B$3:$O$96,14,0)</f>
        <v>WYU</v>
      </c>
      <c r="H624" s="513" t="str">
        <f t="shared" si="105"/>
        <v>396WYU</v>
      </c>
      <c r="I624" s="432"/>
      <c r="J624" s="432">
        <v>1</v>
      </c>
      <c r="K624" s="453">
        <f>SUMIF(EPIS!$CF$6:$CF$96,'JAM Inputs'!H624,EPIS!$CI$6:$CI$96)</f>
        <v>0</v>
      </c>
      <c r="L624" s="453">
        <f t="shared" ref="L624:L651" si="108">K624*J624</f>
        <v>0</v>
      </c>
      <c r="M624" s="474">
        <f>VLOOKUP(G624,Factors!$B$3:$K$96,7,0)</f>
        <v>0</v>
      </c>
      <c r="N624" s="637">
        <v>2870412.8</v>
      </c>
      <c r="O624" s="641"/>
      <c r="P624" s="639">
        <f t="shared" si="107"/>
        <v>0</v>
      </c>
      <c r="Q624" s="640">
        <f t="shared" si="106"/>
        <v>0</v>
      </c>
      <c r="S624" s="653">
        <f t="shared" si="100"/>
        <v>0</v>
      </c>
      <c r="T624" s="639">
        <f t="shared" si="101"/>
        <v>0</v>
      </c>
      <c r="U624" s="639">
        <f t="shared" si="102"/>
        <v>0</v>
      </c>
      <c r="V624" s="654">
        <f t="shared" si="103"/>
        <v>0</v>
      </c>
      <c r="W624" s="70"/>
      <c r="X624" s="70"/>
      <c r="Y624" s="850">
        <f t="shared" si="98"/>
        <v>0</v>
      </c>
      <c r="Z624" s="607">
        <f t="shared" si="99"/>
        <v>0</v>
      </c>
    </row>
    <row r="625" spans="1:26" ht="15">
      <c r="A625" s="14" t="str">
        <f t="shared" si="104"/>
        <v/>
      </c>
      <c r="C625" s="2" t="s">
        <v>699</v>
      </c>
      <c r="D625" s="398" t="s">
        <v>699</v>
      </c>
      <c r="E625" s="400">
        <v>2791810.395</v>
      </c>
      <c r="F625" s="211" t="s">
        <v>22</v>
      </c>
      <c r="G625" s="459" t="str">
        <f>VLOOKUP(F625,Factors!$B$3:$O$96,14,0)</f>
        <v>CA</v>
      </c>
      <c r="H625" s="513" t="str">
        <f t="shared" si="105"/>
        <v>397CA</v>
      </c>
      <c r="I625" s="432"/>
      <c r="J625" s="432">
        <v>1</v>
      </c>
      <c r="K625" s="453">
        <f>SUMIF(EPIS!$CF$6:$CF$96,'JAM Inputs'!H625,EPIS!$CI$6:$CI$96)</f>
        <v>2612430.3900365084</v>
      </c>
      <c r="L625" s="453">
        <f t="shared" si="108"/>
        <v>2612430.3900365084</v>
      </c>
      <c r="M625" s="474">
        <f>VLOOKUP(G625,Factors!$B$3:$K$96,7,0)</f>
        <v>0</v>
      </c>
      <c r="N625" s="637">
        <v>2791810.395</v>
      </c>
      <c r="O625" s="641">
        <v>4201461.8962295018</v>
      </c>
      <c r="P625" s="639">
        <f t="shared" si="107"/>
        <v>2612430.3900365084</v>
      </c>
      <c r="Q625" s="640">
        <f t="shared" si="106"/>
        <v>-1589031.5061929934</v>
      </c>
      <c r="S625" s="653">
        <f t="shared" si="100"/>
        <v>0</v>
      </c>
      <c r="T625" s="639">
        <f t="shared" si="101"/>
        <v>0</v>
      </c>
      <c r="U625" s="639">
        <f t="shared" si="102"/>
        <v>0</v>
      </c>
      <c r="V625" s="654">
        <f t="shared" si="103"/>
        <v>0</v>
      </c>
      <c r="W625" s="70"/>
      <c r="X625" s="70"/>
      <c r="Y625" s="850">
        <f t="shared" si="98"/>
        <v>0</v>
      </c>
      <c r="Z625" s="607">
        <f t="shared" si="99"/>
        <v>0</v>
      </c>
    </row>
    <row r="626" spans="1:26" ht="15">
      <c r="A626" s="14" t="str">
        <f t="shared" si="104"/>
        <v/>
      </c>
      <c r="C626" s="2" t="s">
        <v>700</v>
      </c>
      <c r="D626" s="398" t="s">
        <v>700</v>
      </c>
      <c r="E626" s="400">
        <v>2955542.5150000001</v>
      </c>
      <c r="F626" s="211" t="s">
        <v>40</v>
      </c>
      <c r="G626" s="459" t="str">
        <f>VLOOKUP(F626,Factors!$B$3:$O$96,14,0)</f>
        <v>CN</v>
      </c>
      <c r="H626" s="513" t="str">
        <f t="shared" si="105"/>
        <v>397CN</v>
      </c>
      <c r="I626" s="432"/>
      <c r="J626" s="432">
        <v>1</v>
      </c>
      <c r="K626" s="453">
        <f>SUMIF(EPIS!$CF$6:$CF$96,'JAM Inputs'!H626,EPIS!$CI$6:$CI$96)</f>
        <v>-744390.19380384311</v>
      </c>
      <c r="L626" s="453">
        <f t="shared" si="108"/>
        <v>-744390.19380384311</v>
      </c>
      <c r="M626" s="474">
        <f>VLOOKUP(G626,Factors!$B$3:$K$96,7,0)</f>
        <v>0.49892765457990973</v>
      </c>
      <c r="N626" s="637">
        <v>2955542.5150000001</v>
      </c>
      <c r="O626" s="641">
        <v>-2484456.893460568</v>
      </c>
      <c r="P626" s="639">
        <f t="shared" si="107"/>
        <v>-744390.19380384311</v>
      </c>
      <c r="Q626" s="640">
        <f t="shared" si="106"/>
        <v>1740066.6996567249</v>
      </c>
      <c r="S626" s="653">
        <f t="shared" si="100"/>
        <v>1474601.8950201578</v>
      </c>
      <c r="T626" s="639">
        <f t="shared" si="101"/>
        <v>-1239564.2507591699</v>
      </c>
      <c r="U626" s="639">
        <f t="shared" si="102"/>
        <v>-371396.8534868359</v>
      </c>
      <c r="V626" s="654">
        <f t="shared" si="103"/>
        <v>868167.39727233397</v>
      </c>
      <c r="W626" s="70"/>
      <c r="X626" s="70"/>
      <c r="Y626" s="850">
        <f t="shared" si="98"/>
        <v>1474601.8950201578</v>
      </c>
      <c r="Z626" s="607">
        <f t="shared" si="99"/>
        <v>1103205.0415333218</v>
      </c>
    </row>
    <row r="627" spans="1:26" ht="15">
      <c r="A627" s="14" t="str">
        <f t="shared" si="104"/>
        <v/>
      </c>
      <c r="C627" s="2" t="s">
        <v>701</v>
      </c>
      <c r="D627" s="398" t="s">
        <v>701</v>
      </c>
      <c r="E627" s="400">
        <v>3122595.6850000001</v>
      </c>
      <c r="F627" s="211" t="s">
        <v>1</v>
      </c>
      <c r="G627" s="459" t="str">
        <f>VLOOKUP(F627,Factors!$B$3:$O$96,14,0)</f>
        <v>SG</v>
      </c>
      <c r="H627" s="513" t="str">
        <f t="shared" si="105"/>
        <v>397DGP</v>
      </c>
      <c r="I627" s="432"/>
      <c r="J627" s="432">
        <v>1</v>
      </c>
      <c r="K627" s="453">
        <f>SUMIF(EPIS!$CF$6:$CF$96,'JAM Inputs'!H627,EPIS!$CI$6:$CI$96)</f>
        <v>-2660725.4120023972</v>
      </c>
      <c r="L627" s="453">
        <f t="shared" si="108"/>
        <v>-2660725.4120023972</v>
      </c>
      <c r="M627" s="474">
        <f>VLOOKUP(G627,Factors!$B$3:$K$96,7,0)</f>
        <v>0.4315468104876492</v>
      </c>
      <c r="N627" s="637">
        <v>3122595.6850000001</v>
      </c>
      <c r="O627" s="641">
        <v>-2618332.7423891844</v>
      </c>
      <c r="P627" s="639">
        <f t="shared" si="107"/>
        <v>-2660725.4120023972</v>
      </c>
      <c r="Q627" s="640">
        <f t="shared" si="106"/>
        <v>-42392.669613212813</v>
      </c>
      <c r="S627" s="653">
        <f t="shared" si="100"/>
        <v>1347546.2083042462</v>
      </c>
      <c r="T627" s="639">
        <f t="shared" si="101"/>
        <v>-1129933.1437734321</v>
      </c>
      <c r="U627" s="639">
        <f t="shared" si="102"/>
        <v>-1148227.5651330708</v>
      </c>
      <c r="V627" s="654">
        <f t="shared" si="103"/>
        <v>-18294.421359638676</v>
      </c>
      <c r="W627" s="70"/>
      <c r="X627" s="70"/>
      <c r="Y627" s="850">
        <f t="shared" si="98"/>
        <v>1347546.2083042462</v>
      </c>
      <c r="Z627" s="607">
        <f t="shared" si="99"/>
        <v>199318.6431711753</v>
      </c>
    </row>
    <row r="628" spans="1:26" ht="15">
      <c r="A628" s="14" t="str">
        <f t="shared" si="104"/>
        <v/>
      </c>
      <c r="C628" s="2" t="s">
        <v>702</v>
      </c>
      <c r="D628" s="398" t="s">
        <v>702</v>
      </c>
      <c r="E628" s="400">
        <v>5871080.6399999997</v>
      </c>
      <c r="F628" s="211" t="s">
        <v>5</v>
      </c>
      <c r="G628" s="459" t="str">
        <f>VLOOKUP(F628,Factors!$B$3:$O$96,14,0)</f>
        <v>SG</v>
      </c>
      <c r="H628" s="513" t="str">
        <f t="shared" si="105"/>
        <v>397DGU</v>
      </c>
      <c r="I628" s="432"/>
      <c r="J628" s="432">
        <v>1</v>
      </c>
      <c r="K628" s="453">
        <f>SUMIF(EPIS!$CF$6:$CF$96,'JAM Inputs'!H628,EPIS!$CI$6:$CI$96)</f>
        <v>-6277477.2101631779</v>
      </c>
      <c r="L628" s="453">
        <f t="shared" si="108"/>
        <v>-6277477.2101631779</v>
      </c>
      <c r="M628" s="474">
        <f>VLOOKUP(G628,Factors!$B$3:$K$96,7,0)</f>
        <v>0.4315468104876492</v>
      </c>
      <c r="N628" s="637">
        <v>5871080.6399999997</v>
      </c>
      <c r="O628" s="641">
        <v>-5917167.0311574358</v>
      </c>
      <c r="P628" s="639">
        <f t="shared" si="107"/>
        <v>-6277477.2101631779</v>
      </c>
      <c r="Q628" s="640">
        <f t="shared" si="106"/>
        <v>-360310.17900574207</v>
      </c>
      <c r="S628" s="653">
        <f t="shared" si="100"/>
        <v>2533646.1243077861</v>
      </c>
      <c r="T628" s="639">
        <f t="shared" si="101"/>
        <v>-2553534.5594186638</v>
      </c>
      <c r="U628" s="639">
        <f t="shared" si="102"/>
        <v>-2709025.2679548259</v>
      </c>
      <c r="V628" s="654">
        <f t="shared" si="103"/>
        <v>-155490.70853616192</v>
      </c>
      <c r="W628" s="70"/>
      <c r="X628" s="70"/>
      <c r="Y628" s="850">
        <f t="shared" si="98"/>
        <v>2533646.1243077861</v>
      </c>
      <c r="Z628" s="607">
        <f t="shared" si="99"/>
        <v>-175379.14364703972</v>
      </c>
    </row>
    <row r="629" spans="1:26" ht="15">
      <c r="A629" s="14" t="str">
        <f t="shared" si="104"/>
        <v/>
      </c>
      <c r="C629" s="2" t="s">
        <v>703</v>
      </c>
      <c r="D629" s="398" t="s">
        <v>703</v>
      </c>
      <c r="E629" s="400">
        <v>5886633.4299999997</v>
      </c>
      <c r="F629" s="211" t="s">
        <v>33</v>
      </c>
      <c r="G629" s="459" t="str">
        <f>VLOOKUP(F629,Factors!$B$3:$O$96,14,0)</f>
        <v>ID</v>
      </c>
      <c r="H629" s="513" t="str">
        <f t="shared" si="105"/>
        <v>397ID</v>
      </c>
      <c r="I629" s="432"/>
      <c r="J629" s="432">
        <v>1</v>
      </c>
      <c r="K629" s="453">
        <f>SUMIF(EPIS!$CF$6:$CF$96,'JAM Inputs'!H629,EPIS!$CI$6:$CI$96)</f>
        <v>5524856.7101870999</v>
      </c>
      <c r="L629" s="453">
        <f t="shared" si="108"/>
        <v>5524856.7101870999</v>
      </c>
      <c r="M629" s="474">
        <f>VLOOKUP(G629,Factors!$B$3:$K$96,7,0)</f>
        <v>0</v>
      </c>
      <c r="N629" s="637">
        <v>5886633.4299999997</v>
      </c>
      <c r="O629" s="641">
        <v>4422552.2384003699</v>
      </c>
      <c r="P629" s="639">
        <f t="shared" si="107"/>
        <v>5524856.7101870999</v>
      </c>
      <c r="Q629" s="640">
        <f t="shared" si="106"/>
        <v>1102304.47178673</v>
      </c>
      <c r="S629" s="653">
        <f t="shared" si="100"/>
        <v>0</v>
      </c>
      <c r="T629" s="639">
        <f t="shared" si="101"/>
        <v>0</v>
      </c>
      <c r="U629" s="639">
        <f t="shared" si="102"/>
        <v>0</v>
      </c>
      <c r="V629" s="654">
        <f t="shared" si="103"/>
        <v>0</v>
      </c>
      <c r="W629" s="70"/>
      <c r="X629" s="70"/>
      <c r="Y629" s="850">
        <f t="shared" si="98"/>
        <v>0</v>
      </c>
      <c r="Z629" s="607">
        <f t="shared" si="99"/>
        <v>0</v>
      </c>
    </row>
    <row r="630" spans="1:26" ht="15">
      <c r="A630" s="14" t="str">
        <f t="shared" si="104"/>
        <v/>
      </c>
      <c r="C630" s="2" t="s">
        <v>704</v>
      </c>
      <c r="D630" s="398" t="s">
        <v>704</v>
      </c>
      <c r="E630" s="400">
        <v>36281267.170000002</v>
      </c>
      <c r="F630" s="211" t="s">
        <v>25</v>
      </c>
      <c r="G630" s="459" t="str">
        <f>VLOOKUP(F630,Factors!$B$3:$O$96,14,0)</f>
        <v>OR</v>
      </c>
      <c r="H630" s="513" t="str">
        <f t="shared" si="105"/>
        <v>397OR</v>
      </c>
      <c r="I630" s="432"/>
      <c r="J630" s="432">
        <v>1</v>
      </c>
      <c r="K630" s="453">
        <f>SUMIF(EPIS!$CF$6:$CF$96,'JAM Inputs'!H630,EPIS!$CI$6:$CI$96)</f>
        <v>22696830.602921516</v>
      </c>
      <c r="L630" s="453">
        <f t="shared" si="108"/>
        <v>22696830.602921516</v>
      </c>
      <c r="M630" s="474">
        <f>VLOOKUP(G630,Factors!$B$3:$K$96,7,0)</f>
        <v>0</v>
      </c>
      <c r="N630" s="637">
        <v>36281267.170000002</v>
      </c>
      <c r="O630" s="641">
        <v>24189747.534956843</v>
      </c>
      <c r="P630" s="639">
        <f t="shared" si="107"/>
        <v>22696830.602921516</v>
      </c>
      <c r="Q630" s="640">
        <f t="shared" si="106"/>
        <v>-1492916.932035327</v>
      </c>
      <c r="S630" s="653">
        <f t="shared" si="100"/>
        <v>0</v>
      </c>
      <c r="T630" s="639">
        <f t="shared" si="101"/>
        <v>0</v>
      </c>
      <c r="U630" s="639">
        <f t="shared" si="102"/>
        <v>0</v>
      </c>
      <c r="V630" s="654">
        <f t="shared" si="103"/>
        <v>0</v>
      </c>
      <c r="W630" s="70"/>
      <c r="X630" s="70"/>
      <c r="Y630" s="850">
        <f t="shared" si="98"/>
        <v>0</v>
      </c>
      <c r="Z630" s="607">
        <f t="shared" si="99"/>
        <v>0</v>
      </c>
    </row>
    <row r="631" spans="1:26" ht="15">
      <c r="A631" s="14" t="str">
        <f t="shared" si="104"/>
        <v/>
      </c>
      <c r="C631" s="2" t="s">
        <v>705</v>
      </c>
      <c r="D631" s="398" t="s">
        <v>705</v>
      </c>
      <c r="E631" s="400">
        <v>120576.3</v>
      </c>
      <c r="F631" s="211" t="s">
        <v>42</v>
      </c>
      <c r="G631" s="459" t="str">
        <f>VLOOKUP(F631,Factors!$B$3:$O$96,14,0)</f>
        <v>SE</v>
      </c>
      <c r="H631" s="513" t="str">
        <f t="shared" si="105"/>
        <v>397SE</v>
      </c>
      <c r="I631" s="432"/>
      <c r="J631" s="432">
        <v>1</v>
      </c>
      <c r="K631" s="453">
        <f>SUMIF(EPIS!$CF$6:$CF$96,'JAM Inputs'!H631,EPIS!$CI$6:$CI$96)</f>
        <v>-90807.980923474068</v>
      </c>
      <c r="L631" s="453">
        <f t="shared" si="108"/>
        <v>-90807.980923474068</v>
      </c>
      <c r="M631" s="474">
        <f>VLOOKUP(G631,Factors!$B$3:$K$96,7,0)</f>
        <v>0.429533673391716</v>
      </c>
      <c r="N631" s="637">
        <v>120576.3</v>
      </c>
      <c r="O631" s="641">
        <v>-104175.40076316614</v>
      </c>
      <c r="P631" s="639">
        <f t="shared" si="107"/>
        <v>-90807.980923474068</v>
      </c>
      <c r="Q631" s="640">
        <f t="shared" si="106"/>
        <v>13367.419839692069</v>
      </c>
      <c r="S631" s="653">
        <f t="shared" si="100"/>
        <v>51791.581062981568</v>
      </c>
      <c r="T631" s="639">
        <f t="shared" si="101"/>
        <v>-44746.842566856925</v>
      </c>
      <c r="U631" s="639">
        <f t="shared" si="102"/>
        <v>-39005.085619344689</v>
      </c>
      <c r="V631" s="654">
        <f t="shared" si="103"/>
        <v>5741.7569475122382</v>
      </c>
      <c r="W631" s="70"/>
      <c r="X631" s="70"/>
      <c r="Y631" s="850">
        <f t="shared" si="98"/>
        <v>51791.581062981568</v>
      </c>
      <c r="Z631" s="607">
        <f t="shared" si="99"/>
        <v>12786.495443636879</v>
      </c>
    </row>
    <row r="632" spans="1:26" ht="15">
      <c r="A632" s="14" t="str">
        <f t="shared" si="104"/>
        <v/>
      </c>
      <c r="C632" s="2" t="s">
        <v>706</v>
      </c>
      <c r="D632" s="398" t="s">
        <v>706</v>
      </c>
      <c r="E632" s="400">
        <v>89403668.045000002</v>
      </c>
      <c r="F632" s="211" t="s">
        <v>7</v>
      </c>
      <c r="G632" s="459" t="str">
        <f>VLOOKUP(F632,Factors!$B$3:$O$96,14,0)</f>
        <v>SG</v>
      </c>
      <c r="H632" s="513" t="str">
        <f t="shared" si="105"/>
        <v>397SG</v>
      </c>
      <c r="I632" s="432"/>
      <c r="J632" s="432">
        <v>1</v>
      </c>
      <c r="K632" s="453">
        <f>SUMIF(EPIS!$CF$6:$CF$96,'JAM Inputs'!H632,EPIS!$CI$6:$CI$96)</f>
        <v>19142880.982462615</v>
      </c>
      <c r="L632" s="453">
        <f t="shared" si="108"/>
        <v>19142880.982462615</v>
      </c>
      <c r="M632" s="474">
        <f>VLOOKUP(G632,Factors!$B$3:$K$96,7,0)</f>
        <v>0.4315468104876492</v>
      </c>
      <c r="N632" s="637">
        <v>89403668.045000002</v>
      </c>
      <c r="O632" s="641">
        <v>17978966.956085771</v>
      </c>
      <c r="P632" s="639">
        <f t="shared" si="107"/>
        <v>19142880.982462615</v>
      </c>
      <c r="Q632" s="640">
        <f t="shared" si="106"/>
        <v>1163914.0263768435</v>
      </c>
      <c r="S632" s="653">
        <f t="shared" si="100"/>
        <v>38581867.790716313</v>
      </c>
      <c r="T632" s="639">
        <f t="shared" si="101"/>
        <v>7758765.845761654</v>
      </c>
      <c r="U632" s="639">
        <f t="shared" si="102"/>
        <v>8261049.2315264177</v>
      </c>
      <c r="V632" s="654">
        <f t="shared" si="103"/>
        <v>502283.38576476439</v>
      </c>
      <c r="W632" s="70"/>
      <c r="X632" s="70"/>
      <c r="Y632" s="850">
        <f t="shared" si="98"/>
        <v>38581867.790716313</v>
      </c>
      <c r="Z632" s="607">
        <f t="shared" si="99"/>
        <v>46842917.022242732</v>
      </c>
    </row>
    <row r="633" spans="1:26" ht="15">
      <c r="A633" s="14" t="str">
        <f t="shared" si="104"/>
        <v/>
      </c>
      <c r="C633" s="2" t="s">
        <v>707</v>
      </c>
      <c r="D633" s="398" t="s">
        <v>707</v>
      </c>
      <c r="E633" s="400">
        <v>53394041.825000003</v>
      </c>
      <c r="F633" s="211" t="s">
        <v>38</v>
      </c>
      <c r="G633" s="459" t="str">
        <f>VLOOKUP(F633,Factors!$B$3:$O$96,14,0)</f>
        <v>SO</v>
      </c>
      <c r="H633" s="513" t="str">
        <f t="shared" si="105"/>
        <v>397SO</v>
      </c>
      <c r="I633" s="432"/>
      <c r="J633" s="432">
        <v>1</v>
      </c>
      <c r="K633" s="453">
        <f>SUMIF(EPIS!$CF$6:$CF$96,'JAM Inputs'!H633,EPIS!$CI$6:$CI$96)</f>
        <v>6262506.4378750622</v>
      </c>
      <c r="L633" s="453">
        <f t="shared" si="108"/>
        <v>6262506.4378750622</v>
      </c>
      <c r="M633" s="474">
        <f>VLOOKUP(G633,Factors!$B$3:$K$96,7,0)</f>
        <v>0.42853606113710269</v>
      </c>
      <c r="N633" s="637">
        <v>53394041.825000003</v>
      </c>
      <c r="O633" s="641">
        <v>-1860344.8974922299</v>
      </c>
      <c r="P633" s="639">
        <f t="shared" si="107"/>
        <v>6262506.4378750622</v>
      </c>
      <c r="Q633" s="640">
        <f t="shared" si="106"/>
        <v>8122851.3353672922</v>
      </c>
      <c r="S633" s="653">
        <f t="shared" si="100"/>
        <v>22881272.371875219</v>
      </c>
      <c r="T633" s="639">
        <f t="shared" si="101"/>
        <v>-797224.87472782726</v>
      </c>
      <c r="U633" s="639">
        <f t="shared" si="102"/>
        <v>2683709.8417327269</v>
      </c>
      <c r="V633" s="654">
        <f t="shared" si="103"/>
        <v>3480934.7164605539</v>
      </c>
      <c r="W633" s="70"/>
      <c r="X633" s="70"/>
      <c r="Y633" s="850">
        <f t="shared" si="98"/>
        <v>22881272.371875219</v>
      </c>
      <c r="Z633" s="607">
        <f t="shared" si="99"/>
        <v>25564982.213607945</v>
      </c>
    </row>
    <row r="634" spans="1:26" ht="15">
      <c r="A634" s="14" t="str">
        <f t="shared" si="104"/>
        <v/>
      </c>
      <c r="C634" s="2" t="s">
        <v>708</v>
      </c>
      <c r="D634" s="398" t="s">
        <v>708</v>
      </c>
      <c r="E634" s="400">
        <v>871010.92</v>
      </c>
      <c r="F634" s="211" t="s">
        <v>12</v>
      </c>
      <c r="G634" s="459" t="str">
        <f>VLOOKUP(F634,Factors!$B$3:$O$96,14,0)</f>
        <v>SG</v>
      </c>
      <c r="H634" s="513" t="str">
        <f t="shared" si="105"/>
        <v>397SSGCH</v>
      </c>
      <c r="I634" s="432"/>
      <c r="J634" s="432">
        <v>1</v>
      </c>
      <c r="K634" s="453">
        <f>SUMIF(EPIS!$CF$6:$CF$96,'JAM Inputs'!H634,EPIS!$CI$6:$CI$96)</f>
        <v>-366321.96173024643</v>
      </c>
      <c r="L634" s="453">
        <f t="shared" si="108"/>
        <v>-366321.96173024643</v>
      </c>
      <c r="M634" s="474">
        <f>VLOOKUP(G634,Factors!$B$3:$K$96,7,0)</f>
        <v>0.4315468104876492</v>
      </c>
      <c r="N634" s="637">
        <v>871010.92</v>
      </c>
      <c r="O634" s="641">
        <v>-735244.84859420359</v>
      </c>
      <c r="P634" s="639">
        <f t="shared" si="107"/>
        <v>-366321.96173024643</v>
      </c>
      <c r="Q634" s="640">
        <f t="shared" si="106"/>
        <v>368922.88686395716</v>
      </c>
      <c r="S634" s="653">
        <f t="shared" si="100"/>
        <v>375881.98442591302</v>
      </c>
      <c r="T634" s="639">
        <f t="shared" si="101"/>
        <v>-317292.56933830312</v>
      </c>
      <c r="U634" s="639">
        <f t="shared" si="102"/>
        <v>-158085.07419626653</v>
      </c>
      <c r="V634" s="654">
        <f t="shared" si="103"/>
        <v>159207.49514203655</v>
      </c>
      <c r="W634" s="70"/>
      <c r="X634" s="70"/>
      <c r="Y634" s="850">
        <f t="shared" si="98"/>
        <v>375881.98442591302</v>
      </c>
      <c r="Z634" s="607">
        <f t="shared" si="99"/>
        <v>217796.91022964646</v>
      </c>
    </row>
    <row r="635" spans="1:26" ht="15">
      <c r="A635" s="14" t="str">
        <f t="shared" si="104"/>
        <v/>
      </c>
      <c r="C635" s="2" t="s">
        <v>709</v>
      </c>
      <c r="D635" s="398" t="s">
        <v>709</v>
      </c>
      <c r="E635" s="400">
        <v>1590.16</v>
      </c>
      <c r="F635" s="211" t="s">
        <v>19</v>
      </c>
      <c r="G635" s="459" t="str">
        <f>VLOOKUP(F635,Factors!$B$3:$O$96,14,0)</f>
        <v>SG</v>
      </c>
      <c r="H635" s="513" t="str">
        <f t="shared" si="105"/>
        <v>397SSGCT</v>
      </c>
      <c r="I635" s="432"/>
      <c r="J635" s="432">
        <v>1</v>
      </c>
      <c r="K635" s="453">
        <f>SUMIF(EPIS!$CF$6:$CF$96,'JAM Inputs'!H635,EPIS!$CI$6:$CI$96)</f>
        <v>-4963.9048376517021</v>
      </c>
      <c r="L635" s="453">
        <f t="shared" si="108"/>
        <v>-4963.9048376517021</v>
      </c>
      <c r="M635" s="474">
        <f>VLOOKUP(G635,Factors!$B$3:$K$96,7,0)</f>
        <v>0.4315468104876492</v>
      </c>
      <c r="N635" s="637">
        <v>1590.16</v>
      </c>
      <c r="O635" s="641">
        <v>-10980.011082683777</v>
      </c>
      <c r="P635" s="639">
        <f t="shared" si="107"/>
        <v>-4963.9048376517021</v>
      </c>
      <c r="Q635" s="640">
        <f t="shared" si="106"/>
        <v>6016.1062450320751</v>
      </c>
      <c r="S635" s="653">
        <f t="shared" si="100"/>
        <v>686.22847616504032</v>
      </c>
      <c r="T635" s="639">
        <f t="shared" si="101"/>
        <v>-4738.3887618512235</v>
      </c>
      <c r="U635" s="639">
        <f t="shared" si="102"/>
        <v>-2142.1573002528044</v>
      </c>
      <c r="V635" s="654">
        <f t="shared" si="103"/>
        <v>2596.2314615984196</v>
      </c>
      <c r="W635" s="70"/>
      <c r="X635" s="70"/>
      <c r="Y635" s="850">
        <f t="shared" ref="Y635:Y651" si="109">E635*M635</f>
        <v>686.22847616504032</v>
      </c>
      <c r="Z635" s="607">
        <f t="shared" ref="Z635:Z651" si="110">(N635+P635)*M635</f>
        <v>-1455.928824087764</v>
      </c>
    </row>
    <row r="636" spans="1:26" ht="15">
      <c r="A636" s="14" t="str">
        <f t="shared" si="104"/>
        <v/>
      </c>
      <c r="C636" s="2" t="s">
        <v>710</v>
      </c>
      <c r="D636" s="398" t="s">
        <v>710</v>
      </c>
      <c r="E636" s="400">
        <v>33074980.719999898</v>
      </c>
      <c r="F636" s="211" t="s">
        <v>31</v>
      </c>
      <c r="G636" s="459" t="str">
        <f>VLOOKUP(F636,Factors!$B$3:$O$96,14,0)</f>
        <v>UT</v>
      </c>
      <c r="H636" s="513" t="str">
        <f t="shared" si="105"/>
        <v>397UT</v>
      </c>
      <c r="I636" s="432"/>
      <c r="J636" s="432">
        <v>1</v>
      </c>
      <c r="K636" s="453">
        <f>SUMIF(EPIS!$CF$6:$CF$96,'JAM Inputs'!H636,EPIS!$CI$6:$CI$96)</f>
        <v>23491136.45284754</v>
      </c>
      <c r="L636" s="453">
        <f t="shared" si="108"/>
        <v>23491136.45284754</v>
      </c>
      <c r="M636" s="474">
        <f>VLOOKUP(G636,Factors!$B$3:$K$96,7,0)</f>
        <v>1</v>
      </c>
      <c r="N636" s="637">
        <v>33074980.719999898</v>
      </c>
      <c r="O636" s="641">
        <v>25126011.045663685</v>
      </c>
      <c r="P636" s="639">
        <f t="shared" si="107"/>
        <v>23491136.45284754</v>
      </c>
      <c r="Q636" s="640">
        <f t="shared" si="106"/>
        <v>-1634874.5928161442</v>
      </c>
      <c r="S636" s="653">
        <f t="shared" si="100"/>
        <v>33074980.719999898</v>
      </c>
      <c r="T636" s="639">
        <f t="shared" si="101"/>
        <v>25126011.045663685</v>
      </c>
      <c r="U636" s="639">
        <f t="shared" si="102"/>
        <v>23491136.45284754</v>
      </c>
      <c r="V636" s="654">
        <f t="shared" si="103"/>
        <v>-1634874.5928161442</v>
      </c>
      <c r="W636" s="70"/>
      <c r="X636" s="70"/>
      <c r="Y636" s="850">
        <f t="shared" si="109"/>
        <v>33074980.719999898</v>
      </c>
      <c r="Z636" s="607">
        <f t="shared" si="110"/>
        <v>56566117.172847435</v>
      </c>
    </row>
    <row r="637" spans="1:26" ht="15">
      <c r="A637" s="14" t="str">
        <f t="shared" si="104"/>
        <v/>
      </c>
      <c r="C637" s="2" t="s">
        <v>711</v>
      </c>
      <c r="D637" s="398" t="s">
        <v>711</v>
      </c>
      <c r="E637" s="400">
        <v>9114420.0850000009</v>
      </c>
      <c r="F637" s="211" t="s">
        <v>27</v>
      </c>
      <c r="G637" s="459" t="str">
        <f>VLOOKUP(F637,Factors!$B$3:$O$96,14,0)</f>
        <v>WA</v>
      </c>
      <c r="H637" s="513" t="str">
        <f t="shared" si="105"/>
        <v>397WA</v>
      </c>
      <c r="I637" s="432"/>
      <c r="J637" s="432">
        <v>1</v>
      </c>
      <c r="K637" s="453">
        <f>SUMIF(EPIS!$CF$6:$CF$96,'JAM Inputs'!H637,EPIS!$CI$6:$CI$96)</f>
        <v>4721005.8707242683</v>
      </c>
      <c r="L637" s="453">
        <f t="shared" si="108"/>
        <v>4721005.8707242683</v>
      </c>
      <c r="M637" s="474">
        <f>VLOOKUP(G637,Factors!$B$3:$K$96,7,0)</f>
        <v>0</v>
      </c>
      <c r="N637" s="637">
        <v>9114420.0850000009</v>
      </c>
      <c r="O637" s="641">
        <v>4289266.8258947209</v>
      </c>
      <c r="P637" s="639">
        <f t="shared" si="107"/>
        <v>4721005.8707242683</v>
      </c>
      <c r="Q637" s="640">
        <f t="shared" si="106"/>
        <v>431739.04482954741</v>
      </c>
      <c r="S637" s="653">
        <f t="shared" si="100"/>
        <v>0</v>
      </c>
      <c r="T637" s="639">
        <f t="shared" si="101"/>
        <v>0</v>
      </c>
      <c r="U637" s="639">
        <f t="shared" si="102"/>
        <v>0</v>
      </c>
      <c r="V637" s="654">
        <f t="shared" si="103"/>
        <v>0</v>
      </c>
      <c r="W637" s="70"/>
      <c r="X637" s="70"/>
      <c r="Y637" s="850">
        <f t="shared" si="109"/>
        <v>0</v>
      </c>
      <c r="Z637" s="607">
        <f t="shared" si="110"/>
        <v>0</v>
      </c>
    </row>
    <row r="638" spans="1:26" ht="15">
      <c r="A638" s="14" t="str">
        <f t="shared" si="104"/>
        <v/>
      </c>
      <c r="C638" s="2" t="s">
        <v>712</v>
      </c>
      <c r="D638" s="398" t="s">
        <v>712</v>
      </c>
      <c r="E638" s="400">
        <v>16291586.199999901</v>
      </c>
      <c r="F638" s="211" t="s">
        <v>29</v>
      </c>
      <c r="G638" s="459" t="str">
        <f>VLOOKUP(F638,Factors!$B$3:$O$96,14,0)</f>
        <v>WYP</v>
      </c>
      <c r="H638" s="513" t="str">
        <f t="shared" si="105"/>
        <v>397WYP</v>
      </c>
      <c r="I638" s="432"/>
      <c r="J638" s="432">
        <v>1</v>
      </c>
      <c r="K638" s="453">
        <f>SUMIF(EPIS!$CF$6:$CF$96,'JAM Inputs'!H638,EPIS!$CI$6:$CI$96)</f>
        <v>8135220.90969567</v>
      </c>
      <c r="L638" s="453">
        <f t="shared" si="108"/>
        <v>8135220.90969567</v>
      </c>
      <c r="M638" s="474">
        <f>VLOOKUP(G638,Factors!$B$3:$K$96,7,0)</f>
        <v>0</v>
      </c>
      <c r="N638" s="637">
        <v>16291586.199999901</v>
      </c>
      <c r="O638" s="641">
        <v>11338016.926349699</v>
      </c>
      <c r="P638" s="639">
        <f t="shared" si="107"/>
        <v>8135220.90969567</v>
      </c>
      <c r="Q638" s="640">
        <f t="shared" si="106"/>
        <v>-3202796.0166540295</v>
      </c>
      <c r="S638" s="653">
        <f t="shared" si="100"/>
        <v>0</v>
      </c>
      <c r="T638" s="639">
        <f t="shared" si="101"/>
        <v>0</v>
      </c>
      <c r="U638" s="639">
        <f t="shared" si="102"/>
        <v>0</v>
      </c>
      <c r="V638" s="654">
        <f t="shared" si="103"/>
        <v>0</v>
      </c>
      <c r="W638" s="70"/>
      <c r="X638" s="70"/>
      <c r="Y638" s="850">
        <f t="shared" si="109"/>
        <v>0</v>
      </c>
      <c r="Z638" s="607">
        <f t="shared" si="110"/>
        <v>0</v>
      </c>
    </row>
    <row r="639" spans="1:26" ht="15">
      <c r="A639" s="14" t="str">
        <f t="shared" si="104"/>
        <v/>
      </c>
      <c r="C639" s="2" t="s">
        <v>713</v>
      </c>
      <c r="D639" s="398" t="s">
        <v>713</v>
      </c>
      <c r="E639" s="400">
        <v>3455765.3250000002</v>
      </c>
      <c r="F639" s="211" t="s">
        <v>35</v>
      </c>
      <c r="G639" s="459" t="str">
        <f>VLOOKUP(F639,Factors!$B$3:$O$96,14,0)</f>
        <v>WYU</v>
      </c>
      <c r="H639" s="513" t="str">
        <f t="shared" si="105"/>
        <v>397WYU</v>
      </c>
      <c r="I639" s="432"/>
      <c r="J639" s="432">
        <v>1</v>
      </c>
      <c r="K639" s="453">
        <f>SUMIF(EPIS!$CF$6:$CF$96,'JAM Inputs'!H639,EPIS!$CI$6:$CI$96)</f>
        <v>642393.97811799124</v>
      </c>
      <c r="L639" s="453">
        <f t="shared" si="108"/>
        <v>642393.97811799124</v>
      </c>
      <c r="M639" s="474">
        <f>VLOOKUP(G639,Factors!$B$3:$K$96,7,0)</f>
        <v>0</v>
      </c>
      <c r="N639" s="637">
        <v>3455765.3250000002</v>
      </c>
      <c r="O639" s="641">
        <v>-964305.68411736935</v>
      </c>
      <c r="P639" s="639">
        <f t="shared" si="107"/>
        <v>642393.97811799124</v>
      </c>
      <c r="Q639" s="640">
        <f t="shared" si="106"/>
        <v>1606699.6622353606</v>
      </c>
      <c r="S639" s="653">
        <f t="shared" si="100"/>
        <v>0</v>
      </c>
      <c r="T639" s="639">
        <f t="shared" si="101"/>
        <v>0</v>
      </c>
      <c r="U639" s="639">
        <f t="shared" si="102"/>
        <v>0</v>
      </c>
      <c r="V639" s="654">
        <f t="shared" si="103"/>
        <v>0</v>
      </c>
      <c r="W639" s="70"/>
      <c r="X639" s="70"/>
      <c r="Y639" s="850">
        <f t="shared" si="109"/>
        <v>0</v>
      </c>
      <c r="Z639" s="607">
        <f t="shared" si="110"/>
        <v>0</v>
      </c>
    </row>
    <row r="640" spans="1:26" ht="15">
      <c r="A640" s="14" t="str">
        <f t="shared" si="104"/>
        <v/>
      </c>
      <c r="C640" s="2" t="s">
        <v>714</v>
      </c>
      <c r="D640" s="398" t="s">
        <v>714</v>
      </c>
      <c r="E640" s="400">
        <v>38843.894999999997</v>
      </c>
      <c r="F640" s="211" t="s">
        <v>22</v>
      </c>
      <c r="G640" s="459" t="str">
        <f>VLOOKUP(F640,Factors!$B$3:$O$96,14,0)</f>
        <v>CA</v>
      </c>
      <c r="H640" s="513" t="str">
        <f t="shared" si="105"/>
        <v>398CA</v>
      </c>
      <c r="I640" s="432"/>
      <c r="J640" s="432">
        <v>1</v>
      </c>
      <c r="K640" s="453">
        <f>SUMIF(EPIS!$CF$6:$CF$96,'JAM Inputs'!H640,EPIS!$CI$6:$CI$96)</f>
        <v>0</v>
      </c>
      <c r="L640" s="453">
        <f t="shared" si="108"/>
        <v>0</v>
      </c>
      <c r="M640" s="474">
        <f>VLOOKUP(G640,Factors!$B$3:$K$96,7,0)</f>
        <v>0</v>
      </c>
      <c r="N640" s="637">
        <v>38843.894999999997</v>
      </c>
      <c r="O640" s="641"/>
      <c r="P640" s="639">
        <f t="shared" si="107"/>
        <v>0</v>
      </c>
      <c r="Q640" s="640">
        <f t="shared" si="106"/>
        <v>0</v>
      </c>
      <c r="S640" s="653">
        <f t="shared" si="100"/>
        <v>0</v>
      </c>
      <c r="T640" s="639">
        <f t="shared" si="101"/>
        <v>0</v>
      </c>
      <c r="U640" s="639">
        <f t="shared" si="102"/>
        <v>0</v>
      </c>
      <c r="V640" s="654">
        <f t="shared" si="103"/>
        <v>0</v>
      </c>
      <c r="W640" s="70"/>
      <c r="X640" s="70"/>
      <c r="Y640" s="850">
        <f t="shared" si="109"/>
        <v>0</v>
      </c>
      <c r="Z640" s="607">
        <f t="shared" si="110"/>
        <v>0</v>
      </c>
    </row>
    <row r="641" spans="1:26" ht="15">
      <c r="A641" s="14" t="str">
        <f t="shared" si="104"/>
        <v/>
      </c>
      <c r="C641" s="2" t="s">
        <v>715</v>
      </c>
      <c r="D641" s="398" t="s">
        <v>715</v>
      </c>
      <c r="E641" s="400">
        <v>210817.27</v>
      </c>
      <c r="F641" s="211" t="s">
        <v>40</v>
      </c>
      <c r="G641" s="459" t="str">
        <f>VLOOKUP(F641,Factors!$B$3:$O$96,14,0)</f>
        <v>CN</v>
      </c>
      <c r="H641" s="513" t="str">
        <f t="shared" si="105"/>
        <v>398CN</v>
      </c>
      <c r="I641" s="432"/>
      <c r="J641" s="432">
        <v>1</v>
      </c>
      <c r="K641" s="453">
        <f>SUMIF(EPIS!$CF$6:$CF$96,'JAM Inputs'!H641,EPIS!$CI$6:$CI$96)</f>
        <v>0</v>
      </c>
      <c r="L641" s="453">
        <f t="shared" si="108"/>
        <v>0</v>
      </c>
      <c r="M641" s="474">
        <f>VLOOKUP(G641,Factors!$B$3:$K$96,7,0)</f>
        <v>0.49892765457990973</v>
      </c>
      <c r="N641" s="637">
        <v>210817.27</v>
      </c>
      <c r="O641" s="641"/>
      <c r="P641" s="639">
        <f t="shared" si="107"/>
        <v>0</v>
      </c>
      <c r="Q641" s="640">
        <f t="shared" si="106"/>
        <v>0</v>
      </c>
      <c r="S641" s="653">
        <f t="shared" si="100"/>
        <v>105182.56606603957</v>
      </c>
      <c r="T641" s="639">
        <f t="shared" si="101"/>
        <v>0</v>
      </c>
      <c r="U641" s="639">
        <f t="shared" si="102"/>
        <v>0</v>
      </c>
      <c r="V641" s="654">
        <f t="shared" si="103"/>
        <v>0</v>
      </c>
      <c r="W641" s="70"/>
      <c r="X641" s="70"/>
      <c r="Y641" s="850">
        <f t="shared" si="109"/>
        <v>105182.56606603957</v>
      </c>
      <c r="Z641" s="607">
        <f t="shared" si="110"/>
        <v>105182.56606603957</v>
      </c>
    </row>
    <row r="642" spans="1:26" ht="15">
      <c r="A642" s="14" t="str">
        <f t="shared" si="104"/>
        <v/>
      </c>
      <c r="C642" s="2" t="s">
        <v>716</v>
      </c>
      <c r="D642" s="398" t="s">
        <v>716</v>
      </c>
      <c r="E642" s="400">
        <v>64352.46</v>
      </c>
      <c r="F642" s="211" t="s">
        <v>33</v>
      </c>
      <c r="G642" s="459" t="str">
        <f>VLOOKUP(F642,Factors!$B$3:$O$96,14,0)</f>
        <v>ID</v>
      </c>
      <c r="H642" s="513" t="str">
        <f t="shared" si="105"/>
        <v>398ID</v>
      </c>
      <c r="I642" s="432"/>
      <c r="J642" s="432">
        <v>1</v>
      </c>
      <c r="K642" s="453">
        <f>SUMIF(EPIS!$CF$6:$CF$96,'JAM Inputs'!H642,EPIS!$CI$6:$CI$96)</f>
        <v>0</v>
      </c>
      <c r="L642" s="453">
        <f t="shared" si="108"/>
        <v>0</v>
      </c>
      <c r="M642" s="474">
        <f>VLOOKUP(G642,Factors!$B$3:$K$96,7,0)</f>
        <v>0</v>
      </c>
      <c r="N642" s="637">
        <v>64352.46</v>
      </c>
      <c r="O642" s="641"/>
      <c r="P642" s="639">
        <f t="shared" si="107"/>
        <v>0</v>
      </c>
      <c r="Q642" s="640">
        <f t="shared" si="106"/>
        <v>0</v>
      </c>
      <c r="S642" s="653">
        <f t="shared" si="100"/>
        <v>0</v>
      </c>
      <c r="T642" s="639">
        <f t="shared" si="101"/>
        <v>0</v>
      </c>
      <c r="U642" s="639">
        <f t="shared" si="102"/>
        <v>0</v>
      </c>
      <c r="V642" s="654">
        <f t="shared" si="103"/>
        <v>0</v>
      </c>
      <c r="W642" s="70"/>
      <c r="X642" s="70"/>
      <c r="Y642" s="850">
        <f t="shared" si="109"/>
        <v>0</v>
      </c>
      <c r="Z642" s="607">
        <f t="shared" si="110"/>
        <v>0</v>
      </c>
    </row>
    <row r="643" spans="1:26" ht="15">
      <c r="A643" s="14" t="str">
        <f t="shared" si="104"/>
        <v/>
      </c>
      <c r="C643" s="2" t="s">
        <v>717</v>
      </c>
      <c r="D643" s="398" t="s">
        <v>717</v>
      </c>
      <c r="E643" s="400">
        <v>649526.67000000004</v>
      </c>
      <c r="F643" s="211" t="s">
        <v>25</v>
      </c>
      <c r="G643" s="459" t="str">
        <f>VLOOKUP(F643,Factors!$B$3:$O$96,14,0)</f>
        <v>OR</v>
      </c>
      <c r="H643" s="513" t="str">
        <f t="shared" si="105"/>
        <v>398OR</v>
      </c>
      <c r="I643" s="432"/>
      <c r="J643" s="432">
        <v>1</v>
      </c>
      <c r="K643" s="453">
        <f>SUMIF(EPIS!$CF$6:$CF$96,'JAM Inputs'!H643,EPIS!$CI$6:$CI$96)</f>
        <v>0</v>
      </c>
      <c r="L643" s="453">
        <f t="shared" si="108"/>
        <v>0</v>
      </c>
      <c r="M643" s="474">
        <f>VLOOKUP(G643,Factors!$B$3:$K$96,7,0)</f>
        <v>0</v>
      </c>
      <c r="N643" s="637">
        <v>649526.67000000004</v>
      </c>
      <c r="O643" s="641"/>
      <c r="P643" s="639">
        <f t="shared" si="107"/>
        <v>0</v>
      </c>
      <c r="Q643" s="640">
        <f t="shared" si="106"/>
        <v>0</v>
      </c>
      <c r="S643" s="653">
        <f t="shared" ref="S643:S706" si="111">N643*M643</f>
        <v>0</v>
      </c>
      <c r="T643" s="639">
        <f t="shared" ref="T643:T706" si="112">O643*M643</f>
        <v>0</v>
      </c>
      <c r="U643" s="639">
        <f t="shared" ref="U643:U706" si="113">P643*M643</f>
        <v>0</v>
      </c>
      <c r="V643" s="654">
        <f t="shared" ref="V643:V706" si="114">Q643*M643</f>
        <v>0</v>
      </c>
      <c r="W643" s="70"/>
      <c r="X643" s="70"/>
      <c r="Y643" s="850">
        <f t="shared" si="109"/>
        <v>0</v>
      </c>
      <c r="Z643" s="607">
        <f t="shared" si="110"/>
        <v>0</v>
      </c>
    </row>
    <row r="644" spans="1:26" ht="15">
      <c r="A644" s="14" t="str">
        <f t="shared" si="104"/>
        <v/>
      </c>
      <c r="C644" s="2" t="s">
        <v>718</v>
      </c>
      <c r="D644" s="398" t="s">
        <v>718</v>
      </c>
      <c r="E644" s="400">
        <v>1667.75</v>
      </c>
      <c r="F644" s="211" t="s">
        <v>42</v>
      </c>
      <c r="G644" s="459" t="str">
        <f>VLOOKUP(F644,Factors!$B$3:$O$96,14,0)</f>
        <v>SE</v>
      </c>
      <c r="H644" s="513" t="str">
        <f t="shared" si="105"/>
        <v>398SE</v>
      </c>
      <c r="I644" s="432"/>
      <c r="J644" s="432">
        <v>1</v>
      </c>
      <c r="K644" s="453">
        <f>SUMIF(EPIS!$CF$6:$CF$96,'JAM Inputs'!H644,EPIS!$CI$6:$CI$96)</f>
        <v>0</v>
      </c>
      <c r="L644" s="453">
        <f t="shared" si="108"/>
        <v>0</v>
      </c>
      <c r="M644" s="474">
        <f>VLOOKUP(G644,Factors!$B$3:$K$96,7,0)</f>
        <v>0.429533673391716</v>
      </c>
      <c r="N644" s="637">
        <v>1667.75</v>
      </c>
      <c r="O644" s="641"/>
      <c r="P644" s="639">
        <f t="shared" si="107"/>
        <v>0</v>
      </c>
      <c r="Q644" s="640">
        <f t="shared" si="106"/>
        <v>0</v>
      </c>
      <c r="S644" s="653">
        <f t="shared" si="111"/>
        <v>716.35478379903441</v>
      </c>
      <c r="T644" s="639">
        <f t="shared" si="112"/>
        <v>0</v>
      </c>
      <c r="U644" s="639">
        <f t="shared" si="113"/>
        <v>0</v>
      </c>
      <c r="V644" s="654">
        <f t="shared" si="114"/>
        <v>0</v>
      </c>
      <c r="W644" s="70"/>
      <c r="X644" s="70"/>
      <c r="Y644" s="850">
        <f t="shared" si="109"/>
        <v>716.35478379903441</v>
      </c>
      <c r="Z644" s="607">
        <f t="shared" si="110"/>
        <v>716.35478379903441</v>
      </c>
    </row>
    <row r="645" spans="1:26" ht="15">
      <c r="A645" s="14" t="str">
        <f t="shared" ref="A645:A651" si="115">IF(C645=D645,"","No")</f>
        <v/>
      </c>
      <c r="C645" s="2" t="s">
        <v>719</v>
      </c>
      <c r="D645" s="398" t="s">
        <v>719</v>
      </c>
      <c r="E645" s="400">
        <v>1887176.55</v>
      </c>
      <c r="F645" s="211" t="s">
        <v>7</v>
      </c>
      <c r="G645" s="459" t="str">
        <f>VLOOKUP(F645,Factors!$B$3:$O$96,14,0)</f>
        <v>SG</v>
      </c>
      <c r="H645" s="513" t="str">
        <f t="shared" si="105"/>
        <v>398SG</v>
      </c>
      <c r="I645" s="432"/>
      <c r="J645" s="432">
        <v>1</v>
      </c>
      <c r="K645" s="453">
        <f>SUMIF(EPIS!$CF$6:$CF$96,'JAM Inputs'!H645,EPIS!$CI$6:$CI$96)</f>
        <v>0</v>
      </c>
      <c r="L645" s="453">
        <f t="shared" si="108"/>
        <v>0</v>
      </c>
      <c r="M645" s="474">
        <f>VLOOKUP(G645,Factors!$B$3:$K$96,7,0)</f>
        <v>0.4315468104876492</v>
      </c>
      <c r="N645" s="637">
        <v>1887176.55</v>
      </c>
      <c r="O645" s="641"/>
      <c r="P645" s="639">
        <f t="shared" si="107"/>
        <v>0</v>
      </c>
      <c r="Q645" s="640">
        <f t="shared" si="106"/>
        <v>0</v>
      </c>
      <c r="S645" s="653">
        <f t="shared" si="111"/>
        <v>814405.02097958571</v>
      </c>
      <c r="T645" s="639">
        <f t="shared" si="112"/>
        <v>0</v>
      </c>
      <c r="U645" s="639">
        <f t="shared" si="113"/>
        <v>0</v>
      </c>
      <c r="V645" s="654">
        <f t="shared" si="114"/>
        <v>0</v>
      </c>
      <c r="W645" s="70"/>
      <c r="X645" s="70"/>
      <c r="Y645" s="850">
        <f t="shared" si="109"/>
        <v>814405.02097958571</v>
      </c>
      <c r="Z645" s="607">
        <f t="shared" si="110"/>
        <v>814405.02097958571</v>
      </c>
    </row>
    <row r="646" spans="1:26" ht="15">
      <c r="A646" s="14" t="str">
        <f t="shared" si="115"/>
        <v/>
      </c>
      <c r="C646" s="2" t="s">
        <v>720</v>
      </c>
      <c r="D646" s="398" t="s">
        <v>720</v>
      </c>
      <c r="E646" s="400">
        <v>3100090.76</v>
      </c>
      <c r="F646" s="211" t="s">
        <v>38</v>
      </c>
      <c r="G646" s="459" t="str">
        <f>VLOOKUP(F646,Factors!$B$3:$O$96,14,0)</f>
        <v>SO</v>
      </c>
      <c r="H646" s="513" t="str">
        <f t="shared" si="105"/>
        <v>398SO</v>
      </c>
      <c r="I646" s="432"/>
      <c r="J646" s="432">
        <v>1</v>
      </c>
      <c r="K646" s="453">
        <f>SUMIF(EPIS!$CF$6:$CF$96,'JAM Inputs'!H646,EPIS!$CI$6:$CI$96)</f>
        <v>0</v>
      </c>
      <c r="L646" s="453">
        <f t="shared" si="108"/>
        <v>0</v>
      </c>
      <c r="M646" s="474">
        <f>VLOOKUP(G646,Factors!$B$3:$K$96,7,0)</f>
        <v>0.42853606113710269</v>
      </c>
      <c r="N646" s="637">
        <v>3100090.76</v>
      </c>
      <c r="O646" s="641"/>
      <c r="P646" s="639">
        <f t="shared" si="107"/>
        <v>0</v>
      </c>
      <c r="Q646" s="640">
        <f t="shared" si="106"/>
        <v>0</v>
      </c>
      <c r="S646" s="653">
        <f t="shared" si="111"/>
        <v>1328500.6834579271</v>
      </c>
      <c r="T646" s="639">
        <f t="shared" si="112"/>
        <v>0</v>
      </c>
      <c r="U646" s="639">
        <f t="shared" si="113"/>
        <v>0</v>
      </c>
      <c r="V646" s="654">
        <f t="shared" si="114"/>
        <v>0</v>
      </c>
      <c r="W646" s="70"/>
      <c r="X646" s="70"/>
      <c r="Y646" s="850">
        <f t="shared" si="109"/>
        <v>1328500.6834579271</v>
      </c>
      <c r="Z646" s="607">
        <f t="shared" si="110"/>
        <v>1328500.6834579271</v>
      </c>
    </row>
    <row r="647" spans="1:26" ht="15">
      <c r="A647" s="14" t="str">
        <f t="shared" si="115"/>
        <v/>
      </c>
      <c r="C647" s="2" t="s">
        <v>721</v>
      </c>
      <c r="D647" s="398" t="s">
        <v>721</v>
      </c>
      <c r="E647" s="400">
        <v>402661.96500000003</v>
      </c>
      <c r="F647" s="211" t="s">
        <v>31</v>
      </c>
      <c r="G647" s="459" t="str">
        <f>VLOOKUP(F647,Factors!$B$3:$O$96,14,0)</f>
        <v>UT</v>
      </c>
      <c r="H647" s="513" t="str">
        <f t="shared" si="105"/>
        <v>398UT</v>
      </c>
      <c r="I647" s="432"/>
      <c r="J647" s="432">
        <v>1</v>
      </c>
      <c r="K647" s="453">
        <f>SUMIF(EPIS!$CF$6:$CF$96,'JAM Inputs'!H647,EPIS!$CI$6:$CI$96)</f>
        <v>0</v>
      </c>
      <c r="L647" s="453">
        <f t="shared" si="108"/>
        <v>0</v>
      </c>
      <c r="M647" s="474">
        <f>VLOOKUP(G647,Factors!$B$3:$K$96,7,0)</f>
        <v>1</v>
      </c>
      <c r="N647" s="637">
        <v>402661.96500000003</v>
      </c>
      <c r="O647" s="641"/>
      <c r="P647" s="639">
        <f t="shared" si="107"/>
        <v>0</v>
      </c>
      <c r="Q647" s="640">
        <f t="shared" si="106"/>
        <v>0</v>
      </c>
      <c r="S647" s="653">
        <f t="shared" si="111"/>
        <v>402661.96500000003</v>
      </c>
      <c r="T647" s="639">
        <f t="shared" si="112"/>
        <v>0</v>
      </c>
      <c r="U647" s="639">
        <f t="shared" si="113"/>
        <v>0</v>
      </c>
      <c r="V647" s="654">
        <f t="shared" si="114"/>
        <v>0</v>
      </c>
      <c r="W647" s="70"/>
      <c r="X647" s="70"/>
      <c r="Y647" s="850">
        <f t="shared" si="109"/>
        <v>402661.96500000003</v>
      </c>
      <c r="Z647" s="607">
        <f t="shared" si="110"/>
        <v>402661.96500000003</v>
      </c>
    </row>
    <row r="648" spans="1:26" ht="15">
      <c r="A648" s="14" t="str">
        <f t="shared" si="115"/>
        <v/>
      </c>
      <c r="C648" s="2" t="s">
        <v>722</v>
      </c>
      <c r="D648" s="398" t="s">
        <v>722</v>
      </c>
      <c r="E648" s="400">
        <v>124451.405</v>
      </c>
      <c r="F648" s="211" t="s">
        <v>27</v>
      </c>
      <c r="G648" s="459" t="str">
        <f>VLOOKUP(F648,Factors!$B$3:$O$96,14,0)</f>
        <v>WA</v>
      </c>
      <c r="H648" s="513" t="str">
        <f t="shared" si="105"/>
        <v>398WA</v>
      </c>
      <c r="I648" s="432"/>
      <c r="J648" s="432">
        <v>1</v>
      </c>
      <c r="K648" s="453">
        <f>SUMIF(EPIS!$CF$6:$CF$96,'JAM Inputs'!H648,EPIS!$CI$6:$CI$96)</f>
        <v>0</v>
      </c>
      <c r="L648" s="453">
        <f t="shared" si="108"/>
        <v>0</v>
      </c>
      <c r="M648" s="474">
        <f>VLOOKUP(G648,Factors!$B$3:$K$96,7,0)</f>
        <v>0</v>
      </c>
      <c r="N648" s="637">
        <v>124451.405</v>
      </c>
      <c r="O648" s="641"/>
      <c r="P648" s="639">
        <f t="shared" si="107"/>
        <v>0</v>
      </c>
      <c r="Q648" s="640">
        <f t="shared" si="106"/>
        <v>0</v>
      </c>
      <c r="S648" s="653">
        <f t="shared" si="111"/>
        <v>0</v>
      </c>
      <c r="T648" s="639">
        <f t="shared" si="112"/>
        <v>0</v>
      </c>
      <c r="U648" s="639">
        <f t="shared" si="113"/>
        <v>0</v>
      </c>
      <c r="V648" s="654">
        <f t="shared" si="114"/>
        <v>0</v>
      </c>
      <c r="W648" s="70"/>
      <c r="X648" s="70"/>
      <c r="Y648" s="850">
        <f t="shared" si="109"/>
        <v>0</v>
      </c>
      <c r="Z648" s="607">
        <f t="shared" si="110"/>
        <v>0</v>
      </c>
    </row>
    <row r="649" spans="1:26" ht="15">
      <c r="A649" s="14" t="str">
        <f t="shared" si="115"/>
        <v/>
      </c>
      <c r="C649" s="2" t="s">
        <v>723</v>
      </c>
      <c r="D649" s="398" t="s">
        <v>723</v>
      </c>
      <c r="E649" s="400">
        <v>171049.05</v>
      </c>
      <c r="F649" s="211" t="s">
        <v>29</v>
      </c>
      <c r="G649" s="459" t="str">
        <f>VLOOKUP(F649,Factors!$B$3:$O$96,14,0)</f>
        <v>WYP</v>
      </c>
      <c r="H649" s="513" t="str">
        <f t="shared" ref="H649:H651" si="116">D649</f>
        <v>398WYP</v>
      </c>
      <c r="I649" s="432"/>
      <c r="J649" s="432">
        <v>1</v>
      </c>
      <c r="K649" s="453">
        <f>SUMIF(EPIS!$CF$6:$CF$96,'JAM Inputs'!H649,EPIS!$CI$6:$CI$96)</f>
        <v>0</v>
      </c>
      <c r="L649" s="453">
        <f t="shared" si="108"/>
        <v>0</v>
      </c>
      <c r="M649" s="474">
        <f>VLOOKUP(G649,Factors!$B$3:$K$96,7,0)</f>
        <v>0</v>
      </c>
      <c r="N649" s="637">
        <v>171049.05</v>
      </c>
      <c r="O649" s="641"/>
      <c r="P649" s="639">
        <f t="shared" si="107"/>
        <v>0</v>
      </c>
      <c r="Q649" s="640">
        <f t="shared" si="106"/>
        <v>0</v>
      </c>
      <c r="S649" s="653">
        <f t="shared" si="111"/>
        <v>0</v>
      </c>
      <c r="T649" s="639">
        <f t="shared" si="112"/>
        <v>0</v>
      </c>
      <c r="U649" s="639">
        <f t="shared" si="113"/>
        <v>0</v>
      </c>
      <c r="V649" s="654">
        <f t="shared" si="114"/>
        <v>0</v>
      </c>
      <c r="W649" s="70"/>
      <c r="X649" s="70"/>
      <c r="Y649" s="850">
        <f t="shared" si="109"/>
        <v>0</v>
      </c>
      <c r="Z649" s="607">
        <f t="shared" si="110"/>
        <v>0</v>
      </c>
    </row>
    <row r="650" spans="1:26" ht="15">
      <c r="A650" s="14" t="str">
        <f t="shared" si="115"/>
        <v/>
      </c>
      <c r="C650" s="2" t="s">
        <v>724</v>
      </c>
      <c r="D650" s="398" t="s">
        <v>724</v>
      </c>
      <c r="E650" s="400">
        <v>19367.759999999998</v>
      </c>
      <c r="F650" s="211" t="s">
        <v>35</v>
      </c>
      <c r="G650" s="459" t="str">
        <f>VLOOKUP(F650,Factors!$B$3:$O$96,14,0)</f>
        <v>WYU</v>
      </c>
      <c r="H650" s="513" t="str">
        <f t="shared" si="116"/>
        <v>398WYU</v>
      </c>
      <c r="I650" s="432"/>
      <c r="J650" s="432">
        <v>1</v>
      </c>
      <c r="K650" s="453">
        <f>SUMIF(EPIS!$CF$6:$CF$96,'JAM Inputs'!H650,EPIS!$CI$6:$CI$96)</f>
        <v>0</v>
      </c>
      <c r="L650" s="453">
        <f t="shared" si="108"/>
        <v>0</v>
      </c>
      <c r="M650" s="474">
        <f>VLOOKUP(G650,Factors!$B$3:$K$96,7,0)</f>
        <v>0</v>
      </c>
      <c r="N650" s="637">
        <v>19367.759999999998</v>
      </c>
      <c r="O650" s="641"/>
      <c r="P650" s="639">
        <f t="shared" si="107"/>
        <v>0</v>
      </c>
      <c r="Q650" s="640">
        <f t="shared" si="106"/>
        <v>0</v>
      </c>
      <c r="S650" s="653">
        <f t="shared" si="111"/>
        <v>0</v>
      </c>
      <c r="T650" s="639">
        <f t="shared" si="112"/>
        <v>0</v>
      </c>
      <c r="U650" s="639">
        <f t="shared" si="113"/>
        <v>0</v>
      </c>
      <c r="V650" s="654">
        <f t="shared" si="114"/>
        <v>0</v>
      </c>
      <c r="W650" s="70"/>
      <c r="X650" s="70"/>
      <c r="Y650" s="850">
        <f t="shared" si="109"/>
        <v>0</v>
      </c>
      <c r="Z650" s="607">
        <f t="shared" si="110"/>
        <v>0</v>
      </c>
    </row>
    <row r="651" spans="1:26" ht="15">
      <c r="A651" s="14" t="str">
        <f t="shared" si="115"/>
        <v/>
      </c>
      <c r="C651" s="2" t="s">
        <v>725</v>
      </c>
      <c r="D651" s="398" t="s">
        <v>725</v>
      </c>
      <c r="E651" s="400">
        <v>282745776.28500003</v>
      </c>
      <c r="F651" s="211" t="s">
        <v>42</v>
      </c>
      <c r="G651" s="459" t="str">
        <f>VLOOKUP(F651,Factors!$B$3:$O$96,14,0)</f>
        <v>SE</v>
      </c>
      <c r="H651" s="513" t="str">
        <f t="shared" si="116"/>
        <v>399SE</v>
      </c>
      <c r="I651" s="432"/>
      <c r="J651" s="432">
        <v>1</v>
      </c>
      <c r="K651" s="453">
        <f>SUMIF(EPIS!$CF$6:$CF$96,'JAM Inputs'!H651,EPIS!$CI$6:$CI$96)</f>
        <v>8184807.252825439</v>
      </c>
      <c r="L651" s="453">
        <f t="shared" si="108"/>
        <v>8184807.252825439</v>
      </c>
      <c r="M651" s="474">
        <f>VLOOKUP(G651,Factors!$B$3:$K$96,7,0)</f>
        <v>0.429533673391716</v>
      </c>
      <c r="N651" s="637">
        <v>282745776.28500003</v>
      </c>
      <c r="O651" s="641">
        <v>10469018.489834487</v>
      </c>
      <c r="P651" s="639">
        <f t="shared" si="107"/>
        <v>8184807.252825439</v>
      </c>
      <c r="Q651" s="640">
        <f t="shared" si="106"/>
        <v>-2284211.2370090485</v>
      </c>
      <c r="S651" s="653">
        <f t="shared" si="111"/>
        <v>121448831.9236884</v>
      </c>
      <c r="T651" s="639">
        <f t="shared" si="112"/>
        <v>4496795.9687444028</v>
      </c>
      <c r="U651" s="639">
        <f t="shared" si="113"/>
        <v>3515650.3253092705</v>
      </c>
      <c r="V651" s="654">
        <f t="shared" si="114"/>
        <v>-981145.64343513222</v>
      </c>
      <c r="W651" s="70"/>
      <c r="X651" s="70"/>
      <c r="Y651" s="850">
        <f t="shared" si="109"/>
        <v>121448831.9236884</v>
      </c>
      <c r="Z651" s="607">
        <f t="shared" si="110"/>
        <v>124964482.24899767</v>
      </c>
    </row>
    <row r="652" spans="1:26" ht="15">
      <c r="A652" s="213" t="s">
        <v>738</v>
      </c>
      <c r="B652" s="478" t="s">
        <v>22</v>
      </c>
      <c r="C652" s="2" t="s">
        <v>738</v>
      </c>
      <c r="D652" s="519" t="s">
        <v>738</v>
      </c>
      <c r="E652" s="520">
        <v>21600.7</v>
      </c>
      <c r="F652" s="521" t="str">
        <f t="shared" ref="F652:F683" si="117">VLOOKUP(D652,$A$652:$B$795,2,0)</f>
        <v>CA</v>
      </c>
      <c r="G652" s="522" t="str">
        <f>VLOOKUP(F652,Factors!$B$3:$O$96,14,0)</f>
        <v>CA</v>
      </c>
      <c r="H652" s="523" t="s">
        <v>1192</v>
      </c>
      <c r="I652" s="524">
        <v>360</v>
      </c>
      <c r="J652" s="525">
        <f>VLOOKUP(I652,Scenarios!$AU$11:$AZ$132,6,0)</f>
        <v>9.69575795422431E-3</v>
      </c>
      <c r="K652" s="518">
        <f>SUMIF('Depreciation Exp'!$DH$8:$DH$126,'JAM Inputs'!$H652,'Depreciation Exp'!$DK$8:$DK$126)</f>
        <v>5491004.2449622899</v>
      </c>
      <c r="L652" s="518">
        <f t="shared" ref="L652" si="118">K652*J652</f>
        <v>53239.448084772572</v>
      </c>
      <c r="M652" s="474">
        <f>VLOOKUP(G652,Factors!$B$3:$K$96,7,0)</f>
        <v>0</v>
      </c>
      <c r="N652" s="642">
        <v>21600.7</v>
      </c>
      <c r="O652" s="643">
        <v>53706.912456679354</v>
      </c>
      <c r="P652" s="644">
        <f t="shared" ref="P652:P715" si="119">L652</f>
        <v>53239.448084772572</v>
      </c>
      <c r="Q652" s="645">
        <f t="shared" ref="Q652:Q715" si="120">P652-O652</f>
        <v>-467.46437190678262</v>
      </c>
      <c r="S652" s="657">
        <f t="shared" si="111"/>
        <v>0</v>
      </c>
      <c r="T652" s="644">
        <f t="shared" si="112"/>
        <v>0</v>
      </c>
      <c r="U652" s="644">
        <f t="shared" si="113"/>
        <v>0</v>
      </c>
      <c r="V652" s="658">
        <f t="shared" si="114"/>
        <v>0</v>
      </c>
      <c r="W652" s="533"/>
      <c r="X652" s="70"/>
      <c r="Y652" s="850">
        <f t="shared" ref="Y652:Y715" si="121">E652*M652</f>
        <v>0</v>
      </c>
      <c r="Z652" s="607">
        <f t="shared" ref="Z652:Z715" si="122">(N652+P652)*M652</f>
        <v>0</v>
      </c>
    </row>
    <row r="653" spans="1:26" ht="15">
      <c r="A653" s="213" t="s">
        <v>739</v>
      </c>
      <c r="B653" s="478" t="s">
        <v>33</v>
      </c>
      <c r="C653" s="2" t="s">
        <v>739</v>
      </c>
      <c r="D653" s="519" t="s">
        <v>739</v>
      </c>
      <c r="E653" s="520">
        <v>17992.330000000002</v>
      </c>
      <c r="F653" s="521" t="str">
        <f t="shared" si="117"/>
        <v>ID</v>
      </c>
      <c r="G653" s="522" t="str">
        <f>VLOOKUP(F653,Factors!$B$3:$O$96,14,0)</f>
        <v>ID</v>
      </c>
      <c r="H653" s="527" t="s">
        <v>1197</v>
      </c>
      <c r="I653" s="524">
        <v>360</v>
      </c>
      <c r="J653" s="525">
        <f>VLOOKUP(I653,Scenarios!$AU$11:$AZ$132,6,0)</f>
        <v>9.69575795422431E-3</v>
      </c>
      <c r="K653" s="518">
        <f>SUMIF('Depreciation Exp'!$DH$8:$DH$126,'JAM Inputs'!$H653,'Depreciation Exp'!$DK$8:$DK$126)</f>
        <v>517495.63518967666</v>
      </c>
      <c r="L653" s="518">
        <f t="shared" ref="L653:L716" si="123">K653*J653</f>
        <v>5017.5124211666689</v>
      </c>
      <c r="M653" s="474">
        <f>VLOOKUP(G653,Factors!$B$3:$K$96,7,0)</f>
        <v>0</v>
      </c>
      <c r="N653" s="642">
        <v>17992.330000000002</v>
      </c>
      <c r="O653" s="643">
        <v>4830.7753511878391</v>
      </c>
      <c r="P653" s="644">
        <f t="shared" si="119"/>
        <v>5017.5124211666689</v>
      </c>
      <c r="Q653" s="645">
        <f t="shared" si="120"/>
        <v>186.73706997882982</v>
      </c>
      <c r="S653" s="657">
        <f t="shared" si="111"/>
        <v>0</v>
      </c>
      <c r="T653" s="644">
        <f t="shared" si="112"/>
        <v>0</v>
      </c>
      <c r="U653" s="644">
        <f t="shared" si="113"/>
        <v>0</v>
      </c>
      <c r="V653" s="658">
        <f t="shared" si="114"/>
        <v>0</v>
      </c>
      <c r="W653" s="533"/>
      <c r="X653" s="70"/>
      <c r="Y653" s="850">
        <f t="shared" si="121"/>
        <v>0</v>
      </c>
      <c r="Z653" s="607">
        <f t="shared" si="122"/>
        <v>0</v>
      </c>
    </row>
    <row r="654" spans="1:26" ht="15">
      <c r="A654" s="213" t="s">
        <v>740</v>
      </c>
      <c r="B654" s="478" t="s">
        <v>25</v>
      </c>
      <c r="C654" s="2" t="s">
        <v>740</v>
      </c>
      <c r="D654" s="519" t="s">
        <v>740</v>
      </c>
      <c r="E654" s="520">
        <v>68465.039999999994</v>
      </c>
      <c r="F654" s="521" t="str">
        <f t="shared" si="117"/>
        <v>OR</v>
      </c>
      <c r="G654" s="522" t="str">
        <f>VLOOKUP(F654,Factors!$B$3:$O$96,14,0)</f>
        <v>OR</v>
      </c>
      <c r="H654" s="527" t="s">
        <v>1193</v>
      </c>
      <c r="I654" s="524">
        <v>360</v>
      </c>
      <c r="J654" s="525">
        <f>VLOOKUP(I654,Scenarios!$AU$11:$AZ$132,6,0)</f>
        <v>9.69575795422431E-3</v>
      </c>
      <c r="K654" s="518">
        <f>SUMIF('Depreciation Exp'!$DH$8:$DH$126,'JAM Inputs'!$H654,'Depreciation Exp'!$DK$8:$DK$126)</f>
        <v>2216526.9787381664</v>
      </c>
      <c r="L654" s="518">
        <f t="shared" si="123"/>
        <v>21490.909084853356</v>
      </c>
      <c r="M654" s="474">
        <f>VLOOKUP(G654,Factors!$B$3:$K$96,7,0)</f>
        <v>0</v>
      </c>
      <c r="N654" s="642">
        <v>68465.039999999994</v>
      </c>
      <c r="O654" s="643">
        <v>22256.149696377233</v>
      </c>
      <c r="P654" s="644">
        <f t="shared" si="119"/>
        <v>21490.909084853356</v>
      </c>
      <c r="Q654" s="645">
        <f t="shared" si="120"/>
        <v>-765.24061152387731</v>
      </c>
      <c r="S654" s="657">
        <f t="shared" si="111"/>
        <v>0</v>
      </c>
      <c r="T654" s="644">
        <f t="shared" si="112"/>
        <v>0</v>
      </c>
      <c r="U654" s="644">
        <f t="shared" si="113"/>
        <v>0</v>
      </c>
      <c r="V654" s="658">
        <f t="shared" si="114"/>
        <v>0</v>
      </c>
      <c r="W654" s="533"/>
      <c r="X654" s="70"/>
      <c r="Y654" s="850">
        <f t="shared" si="121"/>
        <v>0</v>
      </c>
      <c r="Z654" s="607">
        <f t="shared" si="122"/>
        <v>0</v>
      </c>
    </row>
    <row r="655" spans="1:26" ht="15">
      <c r="A655" s="213" t="s">
        <v>741</v>
      </c>
      <c r="B655" s="478" t="s">
        <v>31</v>
      </c>
      <c r="C655" s="2" t="s">
        <v>741</v>
      </c>
      <c r="D655" s="519" t="s">
        <v>741</v>
      </c>
      <c r="E655" s="520">
        <v>133801.31</v>
      </c>
      <c r="F655" s="521" t="str">
        <f t="shared" si="117"/>
        <v>UT</v>
      </c>
      <c r="G655" s="522" t="str">
        <f>VLOOKUP(F655,Factors!$B$3:$O$96,14,0)</f>
        <v>UT</v>
      </c>
      <c r="H655" s="527" t="s">
        <v>1196</v>
      </c>
      <c r="I655" s="524">
        <v>360</v>
      </c>
      <c r="J655" s="525">
        <f>VLOOKUP(I655,Scenarios!$AU$11:$AZ$132,6,0)</f>
        <v>9.69575795422431E-3</v>
      </c>
      <c r="K655" s="518">
        <f>SUMIF('Depreciation Exp'!$DH$8:$DH$126,'JAM Inputs'!$H655,'Depreciation Exp'!$DK$8:$DK$126)</f>
        <v>3520285.8442191407</v>
      </c>
      <c r="L655" s="518">
        <f t="shared" si="123"/>
        <v>34131.839475230976</v>
      </c>
      <c r="M655" s="474">
        <f>VLOOKUP(G655,Factors!$B$3:$K$96,7,0)</f>
        <v>1</v>
      </c>
      <c r="N655" s="642">
        <v>133801.31</v>
      </c>
      <c r="O655" s="643">
        <v>31530.596798818278</v>
      </c>
      <c r="P655" s="644">
        <f t="shared" si="119"/>
        <v>34131.839475230976</v>
      </c>
      <c r="Q655" s="645">
        <f t="shared" si="120"/>
        <v>2601.2426764126976</v>
      </c>
      <c r="S655" s="657">
        <f t="shared" si="111"/>
        <v>133801.31</v>
      </c>
      <c r="T655" s="644">
        <f t="shared" si="112"/>
        <v>31530.596798818278</v>
      </c>
      <c r="U655" s="644">
        <f t="shared" si="113"/>
        <v>34131.839475230976</v>
      </c>
      <c r="V655" s="658">
        <f t="shared" si="114"/>
        <v>2601.2426764126976</v>
      </c>
      <c r="W655" s="533"/>
      <c r="X655" s="70"/>
      <c r="Y655" s="850">
        <f t="shared" si="121"/>
        <v>133801.31</v>
      </c>
      <c r="Z655" s="607">
        <f t="shared" si="122"/>
        <v>167933.14947523098</v>
      </c>
    </row>
    <row r="656" spans="1:26" ht="15">
      <c r="A656" s="213" t="s">
        <v>742</v>
      </c>
      <c r="B656" s="478" t="s">
        <v>27</v>
      </c>
      <c r="C656" s="2" t="s">
        <v>742</v>
      </c>
      <c r="D656" s="519" t="s">
        <v>742</v>
      </c>
      <c r="E656" s="520">
        <v>4626.8</v>
      </c>
      <c r="F656" s="521" t="str">
        <f t="shared" si="117"/>
        <v>WA</v>
      </c>
      <c r="G656" s="522" t="str">
        <f>VLOOKUP(F656,Factors!$B$3:$O$96,14,0)</f>
        <v>WA</v>
      </c>
      <c r="H656" s="527" t="s">
        <v>1194</v>
      </c>
      <c r="I656" s="524">
        <v>360</v>
      </c>
      <c r="J656" s="525">
        <f>VLOOKUP(I656,Scenarios!$AU$11:$AZ$132,6,0)</f>
        <v>9.69575795422431E-3</v>
      </c>
      <c r="K656" s="518">
        <f>SUMIF('Depreciation Exp'!$DH$8:$DH$126,'JAM Inputs'!$H656,'Depreciation Exp'!$DK$8:$DK$126)</f>
        <v>337818.43678867258</v>
      </c>
      <c r="L656" s="518">
        <f t="shared" si="123"/>
        <v>3275.4057955773947</v>
      </c>
      <c r="M656" s="474">
        <f>VLOOKUP(G656,Factors!$B$3:$K$96,7,0)</f>
        <v>0</v>
      </c>
      <c r="N656" s="642">
        <v>4626.8</v>
      </c>
      <c r="O656" s="643">
        <v>3259.6115522796326</v>
      </c>
      <c r="P656" s="644">
        <f t="shared" si="119"/>
        <v>3275.4057955773947</v>
      </c>
      <c r="Q656" s="645">
        <f t="shared" si="120"/>
        <v>15.794243297762023</v>
      </c>
      <c r="S656" s="657">
        <f t="shared" si="111"/>
        <v>0</v>
      </c>
      <c r="T656" s="644">
        <f t="shared" si="112"/>
        <v>0</v>
      </c>
      <c r="U656" s="644">
        <f t="shared" si="113"/>
        <v>0</v>
      </c>
      <c r="V656" s="658">
        <f t="shared" si="114"/>
        <v>0</v>
      </c>
      <c r="W656" s="533"/>
      <c r="X656" s="70"/>
      <c r="Y656" s="850">
        <f t="shared" si="121"/>
        <v>0</v>
      </c>
      <c r="Z656" s="607">
        <f t="shared" si="122"/>
        <v>0</v>
      </c>
    </row>
    <row r="657" spans="1:26" ht="15">
      <c r="A657" s="213" t="s">
        <v>743</v>
      </c>
      <c r="B657" s="478" t="s">
        <v>29</v>
      </c>
      <c r="C657" s="2" t="s">
        <v>743</v>
      </c>
      <c r="D657" s="519" t="s">
        <v>743</v>
      </c>
      <c r="E657" s="520">
        <v>35217.82</v>
      </c>
      <c r="F657" s="521" t="str">
        <f t="shared" si="117"/>
        <v>WYP</v>
      </c>
      <c r="G657" s="522" t="str">
        <f>VLOOKUP(F657,Factors!$B$3:$O$96,14,0)</f>
        <v>WYP</v>
      </c>
      <c r="H657" s="527" t="s">
        <v>1195</v>
      </c>
      <c r="I657" s="524">
        <v>360</v>
      </c>
      <c r="J657" s="525">
        <f>VLOOKUP(I657,Scenarios!$AU$11:$AZ$132,6,0)</f>
        <v>9.69575795422431E-3</v>
      </c>
      <c r="K657" s="518">
        <f>SUMIF('Depreciation Exp'!$DH$8:$DH$126,'JAM Inputs'!$H657,'Depreciation Exp'!$DK$8:$DK$126)</f>
        <v>1133549.6008847123</v>
      </c>
      <c r="L657" s="518">
        <f t="shared" si="123"/>
        <v>10990.622559285741</v>
      </c>
      <c r="M657" s="474">
        <f>VLOOKUP(G657,Factors!$B$3:$K$96,7,0)</f>
        <v>0</v>
      </c>
      <c r="N657" s="642">
        <v>35217.82</v>
      </c>
      <c r="O657" s="643">
        <v>12240.839083833449</v>
      </c>
      <c r="P657" s="644">
        <f t="shared" si="119"/>
        <v>10990.622559285741</v>
      </c>
      <c r="Q657" s="645">
        <f t="shared" si="120"/>
        <v>-1250.2165245477081</v>
      </c>
      <c r="S657" s="657">
        <f t="shared" si="111"/>
        <v>0</v>
      </c>
      <c r="T657" s="644">
        <f t="shared" si="112"/>
        <v>0</v>
      </c>
      <c r="U657" s="644">
        <f t="shared" si="113"/>
        <v>0</v>
      </c>
      <c r="V657" s="658">
        <f t="shared" si="114"/>
        <v>0</v>
      </c>
      <c r="W657" s="533"/>
      <c r="X657" s="70"/>
      <c r="Y657" s="850">
        <f t="shared" si="121"/>
        <v>0</v>
      </c>
      <c r="Z657" s="607">
        <f t="shared" si="122"/>
        <v>0</v>
      </c>
    </row>
    <row r="658" spans="1:26" ht="15">
      <c r="A658" s="213" t="s">
        <v>744</v>
      </c>
      <c r="B658" s="478" t="s">
        <v>35</v>
      </c>
      <c r="C658" s="2" t="s">
        <v>744</v>
      </c>
      <c r="D658" s="519" t="s">
        <v>744</v>
      </c>
      <c r="E658" s="520">
        <v>32753.64</v>
      </c>
      <c r="F658" s="521" t="str">
        <f t="shared" si="117"/>
        <v>WYU</v>
      </c>
      <c r="G658" s="522" t="str">
        <f>VLOOKUP(F658,Factors!$B$3:$O$96,14,0)</f>
        <v>WYU</v>
      </c>
      <c r="H658" s="528" t="s">
        <v>1198</v>
      </c>
      <c r="I658" s="524">
        <v>360</v>
      </c>
      <c r="J658" s="525">
        <f>VLOOKUP(I658,Scenarios!$AU$11:$AZ$132,6,0)</f>
        <v>9.69575795422431E-3</v>
      </c>
      <c r="K658" s="518">
        <f>SUMIF('Depreciation Exp'!$DH$8:$DH$126,'JAM Inputs'!$H658,'Depreciation Exp'!$DK$8:$DK$126)</f>
        <v>0</v>
      </c>
      <c r="L658" s="518">
        <f t="shared" si="123"/>
        <v>0</v>
      </c>
      <c r="M658" s="474">
        <f>VLOOKUP(G658,Factors!$B$3:$K$96,7,0)</f>
        <v>0</v>
      </c>
      <c r="N658" s="642">
        <v>32753.64</v>
      </c>
      <c r="O658" s="643"/>
      <c r="P658" s="644">
        <f t="shared" si="119"/>
        <v>0</v>
      </c>
      <c r="Q658" s="645">
        <f t="shared" si="120"/>
        <v>0</v>
      </c>
      <c r="S658" s="657">
        <f t="shared" si="111"/>
        <v>0</v>
      </c>
      <c r="T658" s="644">
        <f t="shared" si="112"/>
        <v>0</v>
      </c>
      <c r="U658" s="644">
        <f t="shared" si="113"/>
        <v>0</v>
      </c>
      <c r="V658" s="658">
        <f t="shared" si="114"/>
        <v>0</v>
      </c>
      <c r="W658" s="533"/>
      <c r="X658" s="70"/>
      <c r="Y658" s="850">
        <f t="shared" si="121"/>
        <v>0</v>
      </c>
      <c r="Z658" s="607">
        <f t="shared" si="122"/>
        <v>0</v>
      </c>
    </row>
    <row r="659" spans="1:26" ht="15">
      <c r="A659" s="213" t="s">
        <v>745</v>
      </c>
      <c r="B659" s="478" t="s">
        <v>22</v>
      </c>
      <c r="C659" s="2" t="s">
        <v>745</v>
      </c>
      <c r="D659" s="519" t="s">
        <v>745</v>
      </c>
      <c r="E659" s="520">
        <v>72860.02</v>
      </c>
      <c r="F659" s="521" t="str">
        <f t="shared" si="117"/>
        <v>CA</v>
      </c>
      <c r="G659" s="522" t="str">
        <f>VLOOKUP(F659,Factors!$B$3:$O$96,14,0)</f>
        <v>CA</v>
      </c>
      <c r="H659" s="523" t="s">
        <v>1192</v>
      </c>
      <c r="I659" s="524">
        <v>361</v>
      </c>
      <c r="J659" s="525">
        <f>VLOOKUP(I659,Scenarios!$AU$11:$AZ$132,6,0)</f>
        <v>1.357219688853655E-2</v>
      </c>
      <c r="K659" s="518">
        <f>SUMIF('Depreciation Exp'!$DH$8:$DH$126,'JAM Inputs'!$H659,'Depreciation Exp'!$DK$8:$DK$126)</f>
        <v>5491004.2449622899</v>
      </c>
      <c r="L659" s="518">
        <f t="shared" si="123"/>
        <v>74524.990728418183</v>
      </c>
      <c r="M659" s="474">
        <f>VLOOKUP(G659,Factors!$B$3:$K$96,7,0)</f>
        <v>0</v>
      </c>
      <c r="N659" s="642">
        <v>72860.02</v>
      </c>
      <c r="O659" s="643">
        <v>75179.350967591716</v>
      </c>
      <c r="P659" s="644">
        <f t="shared" si="119"/>
        <v>74524.990728418183</v>
      </c>
      <c r="Q659" s="645">
        <f t="shared" si="120"/>
        <v>-654.36023917353305</v>
      </c>
      <c r="S659" s="657">
        <f t="shared" si="111"/>
        <v>0</v>
      </c>
      <c r="T659" s="644">
        <f t="shared" si="112"/>
        <v>0</v>
      </c>
      <c r="U659" s="644">
        <f t="shared" si="113"/>
        <v>0</v>
      </c>
      <c r="V659" s="658">
        <f t="shared" si="114"/>
        <v>0</v>
      </c>
      <c r="W659" s="533"/>
      <c r="X659" s="70"/>
      <c r="Y659" s="850">
        <f t="shared" si="121"/>
        <v>0</v>
      </c>
      <c r="Z659" s="607">
        <f t="shared" si="122"/>
        <v>0</v>
      </c>
    </row>
    <row r="660" spans="1:26" ht="15">
      <c r="A660" s="213" t="s">
        <v>746</v>
      </c>
      <c r="B660" s="478" t="s">
        <v>33</v>
      </c>
      <c r="C660" s="2" t="s">
        <v>746</v>
      </c>
      <c r="D660" s="519" t="s">
        <v>746</v>
      </c>
      <c r="E660" s="520">
        <v>24226.12</v>
      </c>
      <c r="F660" s="521" t="str">
        <f t="shared" si="117"/>
        <v>ID</v>
      </c>
      <c r="G660" s="522" t="str">
        <f>VLOOKUP(F660,Factors!$B$3:$O$96,14,0)</f>
        <v>ID</v>
      </c>
      <c r="H660" s="527" t="s">
        <v>1197</v>
      </c>
      <c r="I660" s="524">
        <v>361</v>
      </c>
      <c r="J660" s="525">
        <f>VLOOKUP(I660,Scenarios!$AU$11:$AZ$132,6,0)</f>
        <v>1.357219688853655E-2</v>
      </c>
      <c r="K660" s="518">
        <f>SUMIF('Depreciation Exp'!$DH$8:$DH$126,'JAM Inputs'!$H660,'Depreciation Exp'!$DK$8:$DK$126)</f>
        <v>517495.63518967666</v>
      </c>
      <c r="L660" s="518">
        <f t="shared" si="123"/>
        <v>7023.5526497525752</v>
      </c>
      <c r="M660" s="474">
        <f>VLOOKUP(G660,Factors!$B$3:$K$96,7,0)</f>
        <v>0</v>
      </c>
      <c r="N660" s="642">
        <v>24226.12</v>
      </c>
      <c r="O660" s="643">
        <v>6762.1566565659987</v>
      </c>
      <c r="P660" s="644">
        <f t="shared" si="119"/>
        <v>7023.5526497525752</v>
      </c>
      <c r="Q660" s="645">
        <f t="shared" si="120"/>
        <v>261.39599318657656</v>
      </c>
      <c r="S660" s="657">
        <f t="shared" si="111"/>
        <v>0</v>
      </c>
      <c r="T660" s="644">
        <f t="shared" si="112"/>
        <v>0</v>
      </c>
      <c r="U660" s="644">
        <f t="shared" si="113"/>
        <v>0</v>
      </c>
      <c r="V660" s="658">
        <f t="shared" si="114"/>
        <v>0</v>
      </c>
      <c r="W660" s="533"/>
      <c r="X660" s="70"/>
      <c r="Y660" s="850">
        <f t="shared" si="121"/>
        <v>0</v>
      </c>
      <c r="Z660" s="607">
        <f t="shared" si="122"/>
        <v>0</v>
      </c>
    </row>
    <row r="661" spans="1:26" ht="15">
      <c r="A661" s="213" t="s">
        <v>747</v>
      </c>
      <c r="B661" s="478" t="s">
        <v>25</v>
      </c>
      <c r="C661" s="2" t="s">
        <v>747</v>
      </c>
      <c r="D661" s="519" t="s">
        <v>747</v>
      </c>
      <c r="E661" s="520">
        <v>290449</v>
      </c>
      <c r="F661" s="521" t="str">
        <f t="shared" si="117"/>
        <v>OR</v>
      </c>
      <c r="G661" s="522" t="str">
        <f>VLOOKUP(F661,Factors!$B$3:$O$96,14,0)</f>
        <v>OR</v>
      </c>
      <c r="H661" s="527" t="s">
        <v>1193</v>
      </c>
      <c r="I661" s="524">
        <v>361</v>
      </c>
      <c r="J661" s="525">
        <f>VLOOKUP(I661,Scenarios!$AU$11:$AZ$132,6,0)</f>
        <v>1.357219688853655E-2</v>
      </c>
      <c r="K661" s="518">
        <f>SUMIF('Depreciation Exp'!$DH$8:$DH$126,'JAM Inputs'!$H661,'Depreciation Exp'!$DK$8:$DK$126)</f>
        <v>2216526.9787381664</v>
      </c>
      <c r="L661" s="518">
        <f t="shared" si="123"/>
        <v>30083.140564187463</v>
      </c>
      <c r="M661" s="474">
        <f>VLOOKUP(G661,Factors!$B$3:$K$96,7,0)</f>
        <v>0</v>
      </c>
      <c r="N661" s="642">
        <v>290449</v>
      </c>
      <c r="O661" s="643">
        <v>31154.330284036147</v>
      </c>
      <c r="P661" s="644">
        <f t="shared" si="119"/>
        <v>30083.140564187463</v>
      </c>
      <c r="Q661" s="645">
        <f t="shared" si="120"/>
        <v>-1071.189719848684</v>
      </c>
      <c r="S661" s="657">
        <f t="shared" si="111"/>
        <v>0</v>
      </c>
      <c r="T661" s="644">
        <f t="shared" si="112"/>
        <v>0</v>
      </c>
      <c r="U661" s="644">
        <f t="shared" si="113"/>
        <v>0</v>
      </c>
      <c r="V661" s="658">
        <f t="shared" si="114"/>
        <v>0</v>
      </c>
      <c r="W661" s="533"/>
      <c r="X661" s="70"/>
      <c r="Y661" s="850">
        <f t="shared" si="121"/>
        <v>0</v>
      </c>
      <c r="Z661" s="607">
        <f t="shared" si="122"/>
        <v>0</v>
      </c>
    </row>
    <row r="662" spans="1:26" ht="15">
      <c r="A662" s="213" t="s">
        <v>748</v>
      </c>
      <c r="B662" s="478" t="s">
        <v>31</v>
      </c>
      <c r="C662" s="2" t="s">
        <v>748</v>
      </c>
      <c r="D662" s="519" t="s">
        <v>748</v>
      </c>
      <c r="E662" s="520">
        <v>637685.29</v>
      </c>
      <c r="F662" s="521" t="str">
        <f t="shared" si="117"/>
        <v>UT</v>
      </c>
      <c r="G662" s="522" t="str">
        <f>VLOOKUP(F662,Factors!$B$3:$O$96,14,0)</f>
        <v>UT</v>
      </c>
      <c r="H662" s="527" t="s">
        <v>1196</v>
      </c>
      <c r="I662" s="524">
        <v>361</v>
      </c>
      <c r="J662" s="525">
        <f>VLOOKUP(I662,Scenarios!$AU$11:$AZ$132,6,0)</f>
        <v>1.357219688853655E-2</v>
      </c>
      <c r="K662" s="518">
        <f>SUMIF('Depreciation Exp'!$DH$8:$DH$126,'JAM Inputs'!$H662,'Depreciation Exp'!$DK$8:$DK$126)</f>
        <v>3520285.8442191407</v>
      </c>
      <c r="L662" s="518">
        <f t="shared" si="123"/>
        <v>47778.012581670286</v>
      </c>
      <c r="M662" s="474">
        <f>VLOOKUP(G662,Factors!$B$3:$K$96,7,0)</f>
        <v>1</v>
      </c>
      <c r="N662" s="642">
        <v>637685.29</v>
      </c>
      <c r="O662" s="643">
        <v>44136.772987425342</v>
      </c>
      <c r="P662" s="644">
        <f t="shared" si="119"/>
        <v>47778.012581670286</v>
      </c>
      <c r="Q662" s="645">
        <f t="shared" si="120"/>
        <v>3641.2395942449439</v>
      </c>
      <c r="S662" s="657">
        <f t="shared" si="111"/>
        <v>637685.29</v>
      </c>
      <c r="T662" s="644">
        <f t="shared" si="112"/>
        <v>44136.772987425342</v>
      </c>
      <c r="U662" s="644">
        <f t="shared" si="113"/>
        <v>47778.012581670286</v>
      </c>
      <c r="V662" s="658">
        <f t="shared" si="114"/>
        <v>3641.2395942449439</v>
      </c>
      <c r="W662" s="533"/>
      <c r="X662" s="70"/>
      <c r="Y662" s="850">
        <f t="shared" si="121"/>
        <v>637685.29</v>
      </c>
      <c r="Z662" s="607">
        <f t="shared" si="122"/>
        <v>685463.30258167034</v>
      </c>
    </row>
    <row r="663" spans="1:26" ht="15">
      <c r="A663" s="213" t="s">
        <v>749</v>
      </c>
      <c r="B663" s="478" t="s">
        <v>27</v>
      </c>
      <c r="C663" s="2" t="s">
        <v>749</v>
      </c>
      <c r="D663" s="519" t="s">
        <v>749</v>
      </c>
      <c r="E663" s="520">
        <v>38739.81</v>
      </c>
      <c r="F663" s="521" t="str">
        <f t="shared" si="117"/>
        <v>WA</v>
      </c>
      <c r="G663" s="522" t="str">
        <f>VLOOKUP(F663,Factors!$B$3:$O$96,14,0)</f>
        <v>WA</v>
      </c>
      <c r="H663" s="527" t="s">
        <v>1194</v>
      </c>
      <c r="I663" s="524">
        <v>361</v>
      </c>
      <c r="J663" s="525">
        <f>VLOOKUP(I663,Scenarios!$AU$11:$AZ$132,6,0)</f>
        <v>1.357219688853655E-2</v>
      </c>
      <c r="K663" s="518">
        <f>SUMIF('Depreciation Exp'!$DH$8:$DH$126,'JAM Inputs'!$H663,'Depreciation Exp'!$DK$8:$DK$126)</f>
        <v>337818.43678867258</v>
      </c>
      <c r="L663" s="518">
        <f t="shared" si="123"/>
        <v>4584.9383366735028</v>
      </c>
      <c r="M663" s="474">
        <f>VLOOKUP(G663,Factors!$B$3:$K$96,7,0)</f>
        <v>0</v>
      </c>
      <c r="N663" s="642">
        <v>38739.81</v>
      </c>
      <c r="O663" s="643">
        <v>4562.8294328874636</v>
      </c>
      <c r="P663" s="644">
        <f t="shared" si="119"/>
        <v>4584.9383366735028</v>
      </c>
      <c r="Q663" s="645">
        <f t="shared" si="120"/>
        <v>22.108903786039264</v>
      </c>
      <c r="S663" s="657">
        <f t="shared" si="111"/>
        <v>0</v>
      </c>
      <c r="T663" s="644">
        <f t="shared" si="112"/>
        <v>0</v>
      </c>
      <c r="U663" s="644">
        <f t="shared" si="113"/>
        <v>0</v>
      </c>
      <c r="V663" s="658">
        <f t="shared" si="114"/>
        <v>0</v>
      </c>
      <c r="W663" s="533"/>
      <c r="X663" s="70"/>
      <c r="Y663" s="850">
        <f t="shared" si="121"/>
        <v>0</v>
      </c>
      <c r="Z663" s="607">
        <f t="shared" si="122"/>
        <v>0</v>
      </c>
    </row>
    <row r="664" spans="1:26" ht="15">
      <c r="A664" s="213" t="s">
        <v>750</v>
      </c>
      <c r="B664" s="478" t="s">
        <v>29</v>
      </c>
      <c r="C664" s="2" t="s">
        <v>750</v>
      </c>
      <c r="D664" s="519" t="s">
        <v>750</v>
      </c>
      <c r="E664" s="520">
        <v>157127.24</v>
      </c>
      <c r="F664" s="521" t="str">
        <f t="shared" si="117"/>
        <v>WYP</v>
      </c>
      <c r="G664" s="522" t="str">
        <f>VLOOKUP(F664,Factors!$B$3:$O$96,14,0)</f>
        <v>WYP</v>
      </c>
      <c r="H664" s="527" t="s">
        <v>1195</v>
      </c>
      <c r="I664" s="524">
        <v>361</v>
      </c>
      <c r="J664" s="525">
        <f>VLOOKUP(I664,Scenarios!$AU$11:$AZ$132,6,0)</f>
        <v>1.357219688853655E-2</v>
      </c>
      <c r="K664" s="518">
        <f>SUMIF('Depreciation Exp'!$DH$8:$DH$126,'JAM Inputs'!$H664,'Depreciation Exp'!$DK$8:$DK$126)</f>
        <v>1133549.6008847123</v>
      </c>
      <c r="L664" s="518">
        <f t="shared" si="123"/>
        <v>15384.758366129339</v>
      </c>
      <c r="M664" s="474">
        <f>VLOOKUP(G664,Factors!$B$3:$K$96,7,0)</f>
        <v>0</v>
      </c>
      <c r="N664" s="642">
        <v>157127.24</v>
      </c>
      <c r="O664" s="643">
        <v>17134.821115691953</v>
      </c>
      <c r="P664" s="644">
        <f t="shared" si="119"/>
        <v>15384.758366129339</v>
      </c>
      <c r="Q664" s="645">
        <f t="shared" si="120"/>
        <v>-1750.062749562614</v>
      </c>
      <c r="S664" s="657">
        <f t="shared" si="111"/>
        <v>0</v>
      </c>
      <c r="T664" s="644">
        <f t="shared" si="112"/>
        <v>0</v>
      </c>
      <c r="U664" s="644">
        <f t="shared" si="113"/>
        <v>0</v>
      </c>
      <c r="V664" s="658">
        <f t="shared" si="114"/>
        <v>0</v>
      </c>
      <c r="W664" s="533"/>
      <c r="X664" s="70"/>
      <c r="Y664" s="850">
        <f t="shared" si="121"/>
        <v>0</v>
      </c>
      <c r="Z664" s="607">
        <f t="shared" si="122"/>
        <v>0</v>
      </c>
    </row>
    <row r="665" spans="1:26" ht="15">
      <c r="A665" s="213" t="s">
        <v>751</v>
      </c>
      <c r="B665" s="478" t="s">
        <v>35</v>
      </c>
      <c r="C665" s="2" t="s">
        <v>751</v>
      </c>
      <c r="D665" s="519" t="s">
        <v>751</v>
      </c>
      <c r="E665" s="520">
        <v>3229.2</v>
      </c>
      <c r="F665" s="521" t="str">
        <f t="shared" si="117"/>
        <v>WYU</v>
      </c>
      <c r="G665" s="522" t="str">
        <f>VLOOKUP(F665,Factors!$B$3:$O$96,14,0)</f>
        <v>WYU</v>
      </c>
      <c r="H665" s="528" t="s">
        <v>1198</v>
      </c>
      <c r="I665" s="524">
        <v>361</v>
      </c>
      <c r="J665" s="525">
        <f>VLOOKUP(I665,Scenarios!$AU$11:$AZ$132,6,0)</f>
        <v>1.357219688853655E-2</v>
      </c>
      <c r="K665" s="518">
        <f>SUMIF('Depreciation Exp'!$DH$8:$DH$126,'JAM Inputs'!$H665,'Depreciation Exp'!$DK$8:$DK$126)</f>
        <v>0</v>
      </c>
      <c r="L665" s="518">
        <f t="shared" si="123"/>
        <v>0</v>
      </c>
      <c r="M665" s="474">
        <f>VLOOKUP(G665,Factors!$B$3:$K$96,7,0)</f>
        <v>0</v>
      </c>
      <c r="N665" s="642">
        <v>3229.2</v>
      </c>
      <c r="O665" s="643"/>
      <c r="P665" s="644">
        <f t="shared" si="119"/>
        <v>0</v>
      </c>
      <c r="Q665" s="645">
        <f t="shared" si="120"/>
        <v>0</v>
      </c>
      <c r="S665" s="657">
        <f t="shared" si="111"/>
        <v>0</v>
      </c>
      <c r="T665" s="644">
        <f t="shared" si="112"/>
        <v>0</v>
      </c>
      <c r="U665" s="644">
        <f t="shared" si="113"/>
        <v>0</v>
      </c>
      <c r="V665" s="658">
        <f t="shared" si="114"/>
        <v>0</v>
      </c>
      <c r="W665" s="533"/>
      <c r="X665" s="70"/>
      <c r="Y665" s="850">
        <f t="shared" si="121"/>
        <v>0</v>
      </c>
      <c r="Z665" s="607">
        <f t="shared" si="122"/>
        <v>0</v>
      </c>
    </row>
    <row r="666" spans="1:26" ht="15">
      <c r="A666" s="213" t="s">
        <v>752</v>
      </c>
      <c r="B666" s="478" t="s">
        <v>22</v>
      </c>
      <c r="C666" s="2" t="s">
        <v>752</v>
      </c>
      <c r="D666" s="519" t="s">
        <v>752</v>
      </c>
      <c r="E666" s="520">
        <v>-5482788.21</v>
      </c>
      <c r="F666" s="521" t="str">
        <f t="shared" si="117"/>
        <v>CA</v>
      </c>
      <c r="G666" s="522" t="str">
        <f>VLOOKUP(F666,Factors!$B$3:$O$96,14,0)</f>
        <v>CA</v>
      </c>
      <c r="H666" s="523" t="s">
        <v>1192</v>
      </c>
      <c r="I666" s="524">
        <v>362</v>
      </c>
      <c r="J666" s="525">
        <f>VLOOKUP(I666,Scenarios!$AU$11:$AZ$132,6,0)</f>
        <v>0.1492316979083273</v>
      </c>
      <c r="K666" s="518">
        <f>SUMIF('Depreciation Exp'!$DH$8:$DH$126,'JAM Inputs'!$H666,'Depreciation Exp'!$DK$8:$DK$126)</f>
        <v>5491004.2449622899</v>
      </c>
      <c r="L666" s="518">
        <f t="shared" si="123"/>
        <v>819431.88669755531</v>
      </c>
      <c r="M666" s="474">
        <f>VLOOKUP(G666,Factors!$B$3:$K$96,7,0)</f>
        <v>0</v>
      </c>
      <c r="N666" s="642">
        <v>-5482788.21</v>
      </c>
      <c r="O666" s="643">
        <v>826626.8375472622</v>
      </c>
      <c r="P666" s="644">
        <f t="shared" si="119"/>
        <v>819431.88669755531</v>
      </c>
      <c r="Q666" s="645">
        <f t="shared" si="120"/>
        <v>-7194.9508497068891</v>
      </c>
      <c r="S666" s="657">
        <f t="shared" si="111"/>
        <v>0</v>
      </c>
      <c r="T666" s="644">
        <f t="shared" si="112"/>
        <v>0</v>
      </c>
      <c r="U666" s="644">
        <f t="shared" si="113"/>
        <v>0</v>
      </c>
      <c r="V666" s="658">
        <f t="shared" si="114"/>
        <v>0</v>
      </c>
      <c r="W666" s="533"/>
      <c r="X666" s="70"/>
      <c r="Y666" s="850">
        <f t="shared" si="121"/>
        <v>0</v>
      </c>
      <c r="Z666" s="607">
        <f t="shared" si="122"/>
        <v>0</v>
      </c>
    </row>
    <row r="667" spans="1:26" ht="15">
      <c r="A667" s="213" t="s">
        <v>753</v>
      </c>
      <c r="B667" s="478" t="s">
        <v>33</v>
      </c>
      <c r="C667" s="2" t="s">
        <v>753</v>
      </c>
      <c r="D667" s="519" t="s">
        <v>753</v>
      </c>
      <c r="E667" s="520">
        <v>656237.27</v>
      </c>
      <c r="F667" s="521" t="str">
        <f t="shared" si="117"/>
        <v>ID</v>
      </c>
      <c r="G667" s="522" t="str">
        <f>VLOOKUP(F667,Factors!$B$3:$O$96,14,0)</f>
        <v>ID</v>
      </c>
      <c r="H667" s="527" t="s">
        <v>1197</v>
      </c>
      <c r="I667" s="524">
        <v>362</v>
      </c>
      <c r="J667" s="525">
        <f>VLOOKUP(I667,Scenarios!$AU$11:$AZ$132,6,0)</f>
        <v>0.1492316979083273</v>
      </c>
      <c r="K667" s="518">
        <f>SUMIF('Depreciation Exp'!$DH$8:$DH$126,'JAM Inputs'!$H667,'Depreciation Exp'!$DK$8:$DK$126)</f>
        <v>517495.63518967666</v>
      </c>
      <c r="L667" s="518">
        <f t="shared" si="123"/>
        <v>77226.752299503773</v>
      </c>
      <c r="M667" s="474">
        <f>VLOOKUP(G667,Factors!$B$3:$K$96,7,0)</f>
        <v>0</v>
      </c>
      <c r="N667" s="642">
        <v>656237.27</v>
      </c>
      <c r="O667" s="643">
        <v>74352.599484743623</v>
      </c>
      <c r="P667" s="644">
        <f t="shared" si="119"/>
        <v>77226.752299503773</v>
      </c>
      <c r="Q667" s="645">
        <f t="shared" si="120"/>
        <v>2874.1528147601493</v>
      </c>
      <c r="S667" s="657">
        <f t="shared" si="111"/>
        <v>0</v>
      </c>
      <c r="T667" s="644">
        <f t="shared" si="112"/>
        <v>0</v>
      </c>
      <c r="U667" s="644">
        <f t="shared" si="113"/>
        <v>0</v>
      </c>
      <c r="V667" s="658">
        <f t="shared" si="114"/>
        <v>0</v>
      </c>
      <c r="W667" s="533"/>
      <c r="X667" s="70"/>
      <c r="Y667" s="850">
        <f t="shared" si="121"/>
        <v>0</v>
      </c>
      <c r="Z667" s="607">
        <f t="shared" si="122"/>
        <v>0</v>
      </c>
    </row>
    <row r="668" spans="1:26" ht="15">
      <c r="A668" s="213" t="s">
        <v>754</v>
      </c>
      <c r="B668" s="478" t="s">
        <v>25</v>
      </c>
      <c r="C668" s="2" t="s">
        <v>754</v>
      </c>
      <c r="D668" s="519" t="s">
        <v>754</v>
      </c>
      <c r="E668" s="520">
        <v>4332462.8199999901</v>
      </c>
      <c r="F668" s="521" t="str">
        <f t="shared" si="117"/>
        <v>OR</v>
      </c>
      <c r="G668" s="522" t="str">
        <f>VLOOKUP(F668,Factors!$B$3:$O$96,14,0)</f>
        <v>OR</v>
      </c>
      <c r="H668" s="527" t="s">
        <v>1193</v>
      </c>
      <c r="I668" s="524">
        <v>362</v>
      </c>
      <c r="J668" s="525">
        <f>VLOOKUP(I668,Scenarios!$AU$11:$AZ$132,6,0)</f>
        <v>0.1492316979083273</v>
      </c>
      <c r="K668" s="518">
        <f>SUMIF('Depreciation Exp'!$DH$8:$DH$126,'JAM Inputs'!$H668,'Depreciation Exp'!$DK$8:$DK$126)</f>
        <v>2216526.9787381664</v>
      </c>
      <c r="L668" s="518">
        <f t="shared" si="123"/>
        <v>330776.08449671144</v>
      </c>
      <c r="M668" s="474">
        <f>VLOOKUP(G668,Factors!$B$3:$K$96,7,0)</f>
        <v>0</v>
      </c>
      <c r="N668" s="642">
        <v>4332462.8199999901</v>
      </c>
      <c r="O668" s="643">
        <v>342554.24111997581</v>
      </c>
      <c r="P668" s="644">
        <f t="shared" si="119"/>
        <v>330776.08449671144</v>
      </c>
      <c r="Q668" s="645">
        <f t="shared" si="120"/>
        <v>-11778.156623264367</v>
      </c>
      <c r="S668" s="657">
        <f t="shared" si="111"/>
        <v>0</v>
      </c>
      <c r="T668" s="644">
        <f t="shared" si="112"/>
        <v>0</v>
      </c>
      <c r="U668" s="644">
        <f t="shared" si="113"/>
        <v>0</v>
      </c>
      <c r="V668" s="658">
        <f t="shared" si="114"/>
        <v>0</v>
      </c>
      <c r="W668" s="533"/>
      <c r="X668" s="70"/>
      <c r="Y668" s="850">
        <f t="shared" si="121"/>
        <v>0</v>
      </c>
      <c r="Z668" s="607">
        <f t="shared" si="122"/>
        <v>0</v>
      </c>
    </row>
    <row r="669" spans="1:26" ht="15">
      <c r="A669" s="213" t="s">
        <v>755</v>
      </c>
      <c r="B669" s="478" t="s">
        <v>31</v>
      </c>
      <c r="C669" s="2" t="s">
        <v>755</v>
      </c>
      <c r="D669" s="519" t="s">
        <v>755</v>
      </c>
      <c r="E669" s="520">
        <v>9438955.4299999997</v>
      </c>
      <c r="F669" s="521" t="str">
        <f t="shared" si="117"/>
        <v>UT</v>
      </c>
      <c r="G669" s="522" t="str">
        <f>VLOOKUP(F669,Factors!$B$3:$O$96,14,0)</f>
        <v>UT</v>
      </c>
      <c r="H669" s="527" t="s">
        <v>1196</v>
      </c>
      <c r="I669" s="524">
        <v>362</v>
      </c>
      <c r="J669" s="525">
        <f>VLOOKUP(I669,Scenarios!$AU$11:$AZ$132,6,0)</f>
        <v>0.1492316979083273</v>
      </c>
      <c r="K669" s="518">
        <f>SUMIF('Depreciation Exp'!$DH$8:$DH$126,'JAM Inputs'!$H669,'Depreciation Exp'!$DK$8:$DK$126)</f>
        <v>3520285.8442191407</v>
      </c>
      <c r="L669" s="518">
        <f t="shared" si="123"/>
        <v>525338.2336554717</v>
      </c>
      <c r="M669" s="474">
        <f>VLOOKUP(G669,Factors!$B$3:$K$96,7,0)</f>
        <v>1</v>
      </c>
      <c r="N669" s="642">
        <v>9438955.4299999997</v>
      </c>
      <c r="O669" s="643">
        <v>485301.35741481232</v>
      </c>
      <c r="P669" s="644">
        <f t="shared" si="119"/>
        <v>525338.2336554717</v>
      </c>
      <c r="Q669" s="645">
        <f t="shared" si="120"/>
        <v>40036.876240659389</v>
      </c>
      <c r="S669" s="657">
        <f t="shared" si="111"/>
        <v>9438955.4299999997</v>
      </c>
      <c r="T669" s="644">
        <f t="shared" si="112"/>
        <v>485301.35741481232</v>
      </c>
      <c r="U669" s="644">
        <f t="shared" si="113"/>
        <v>525338.2336554717</v>
      </c>
      <c r="V669" s="658">
        <f t="shared" si="114"/>
        <v>40036.876240659389</v>
      </c>
      <c r="W669" s="533"/>
      <c r="X669" s="70"/>
      <c r="Y669" s="850">
        <f t="shared" si="121"/>
        <v>9438955.4299999997</v>
      </c>
      <c r="Z669" s="607">
        <f t="shared" si="122"/>
        <v>9964293.6636554711</v>
      </c>
    </row>
    <row r="670" spans="1:26" ht="15">
      <c r="A670" s="213" t="s">
        <v>756</v>
      </c>
      <c r="B670" s="478" t="s">
        <v>27</v>
      </c>
      <c r="C670" s="2" t="s">
        <v>756</v>
      </c>
      <c r="D670" s="519" t="s">
        <v>756</v>
      </c>
      <c r="E670" s="520">
        <v>1078536.46</v>
      </c>
      <c r="F670" s="521" t="str">
        <f t="shared" si="117"/>
        <v>WA</v>
      </c>
      <c r="G670" s="522" t="str">
        <f>VLOOKUP(F670,Factors!$B$3:$O$96,14,0)</f>
        <v>WA</v>
      </c>
      <c r="H670" s="527" t="s">
        <v>1194</v>
      </c>
      <c r="I670" s="524">
        <v>362</v>
      </c>
      <c r="J670" s="525">
        <f>VLOOKUP(I670,Scenarios!$AU$11:$AZ$132,6,0)</f>
        <v>0.1492316979083273</v>
      </c>
      <c r="K670" s="518">
        <f>SUMIF('Depreciation Exp'!$DH$8:$DH$126,'JAM Inputs'!$H670,'Depreciation Exp'!$DK$8:$DK$126)</f>
        <v>337818.43678867258</v>
      </c>
      <c r="L670" s="518">
        <f t="shared" si="123"/>
        <v>50413.21890671055</v>
      </c>
      <c r="M670" s="474">
        <f>VLOOKUP(G670,Factors!$B$3:$K$96,7,0)</f>
        <v>0</v>
      </c>
      <c r="N670" s="642">
        <v>1078536.46</v>
      </c>
      <c r="O670" s="643">
        <v>50170.122724273846</v>
      </c>
      <c r="P670" s="644">
        <f t="shared" si="119"/>
        <v>50413.21890671055</v>
      </c>
      <c r="Q670" s="645">
        <f t="shared" si="120"/>
        <v>243.09618243670411</v>
      </c>
      <c r="S670" s="657">
        <f t="shared" si="111"/>
        <v>0</v>
      </c>
      <c r="T670" s="644">
        <f t="shared" si="112"/>
        <v>0</v>
      </c>
      <c r="U670" s="644">
        <f t="shared" si="113"/>
        <v>0</v>
      </c>
      <c r="V670" s="658">
        <f t="shared" si="114"/>
        <v>0</v>
      </c>
      <c r="W670" s="533"/>
      <c r="X670" s="70"/>
      <c r="Y670" s="850">
        <f t="shared" si="121"/>
        <v>0</v>
      </c>
      <c r="Z670" s="607">
        <f t="shared" si="122"/>
        <v>0</v>
      </c>
    </row>
    <row r="671" spans="1:26" ht="15">
      <c r="A671" s="213" t="s">
        <v>757</v>
      </c>
      <c r="B671" s="478" t="s">
        <v>29</v>
      </c>
      <c r="C671" s="2" t="s">
        <v>757</v>
      </c>
      <c r="D671" s="519" t="s">
        <v>757</v>
      </c>
      <c r="E671" s="520">
        <v>2365552.2999999998</v>
      </c>
      <c r="F671" s="521" t="str">
        <f t="shared" si="117"/>
        <v>WYP</v>
      </c>
      <c r="G671" s="522" t="str">
        <f>VLOOKUP(F671,Factors!$B$3:$O$96,14,0)</f>
        <v>WYP</v>
      </c>
      <c r="H671" s="527" t="s">
        <v>1195</v>
      </c>
      <c r="I671" s="524">
        <v>362</v>
      </c>
      <c r="J671" s="525">
        <f>VLOOKUP(I671,Scenarios!$AU$11:$AZ$132,6,0)</f>
        <v>0.1492316979083273</v>
      </c>
      <c r="K671" s="518">
        <f>SUMIF('Depreciation Exp'!$DH$8:$DH$126,'JAM Inputs'!$H671,'Depreciation Exp'!$DK$8:$DK$126)</f>
        <v>1133549.6008847123</v>
      </c>
      <c r="L671" s="518">
        <f t="shared" si="123"/>
        <v>169161.53160333238</v>
      </c>
      <c r="M671" s="474">
        <f>VLOOKUP(G671,Factors!$B$3:$K$96,7,0)</f>
        <v>0</v>
      </c>
      <c r="N671" s="642">
        <v>2365552.2999999998</v>
      </c>
      <c r="O671" s="643">
        <v>188404.16694882544</v>
      </c>
      <c r="P671" s="644">
        <f t="shared" si="119"/>
        <v>169161.53160333238</v>
      </c>
      <c r="Q671" s="645">
        <f t="shared" si="120"/>
        <v>-19242.635345493065</v>
      </c>
      <c r="S671" s="657">
        <f t="shared" si="111"/>
        <v>0</v>
      </c>
      <c r="T671" s="644">
        <f t="shared" si="112"/>
        <v>0</v>
      </c>
      <c r="U671" s="644">
        <f t="shared" si="113"/>
        <v>0</v>
      </c>
      <c r="V671" s="658">
        <f t="shared" si="114"/>
        <v>0</v>
      </c>
      <c r="W671" s="533"/>
      <c r="X671" s="70"/>
      <c r="Y671" s="850">
        <f t="shared" si="121"/>
        <v>0</v>
      </c>
      <c r="Z671" s="607">
        <f t="shared" si="122"/>
        <v>0</v>
      </c>
    </row>
    <row r="672" spans="1:26" ht="15">
      <c r="A672" s="213" t="s">
        <v>758</v>
      </c>
      <c r="B672" s="478" t="s">
        <v>35</v>
      </c>
      <c r="C672" s="2" t="s">
        <v>758</v>
      </c>
      <c r="D672" s="519" t="s">
        <v>758</v>
      </c>
      <c r="E672" s="520">
        <v>202940.33</v>
      </c>
      <c r="F672" s="521" t="str">
        <f t="shared" si="117"/>
        <v>WYU</v>
      </c>
      <c r="G672" s="522" t="str">
        <f>VLOOKUP(F672,Factors!$B$3:$O$96,14,0)</f>
        <v>WYU</v>
      </c>
      <c r="H672" s="528" t="s">
        <v>1198</v>
      </c>
      <c r="I672" s="524">
        <v>362</v>
      </c>
      <c r="J672" s="525">
        <f>VLOOKUP(I672,Scenarios!$AU$11:$AZ$132,6,0)</f>
        <v>0.1492316979083273</v>
      </c>
      <c r="K672" s="518">
        <f>SUMIF('Depreciation Exp'!$DH$8:$DH$126,'JAM Inputs'!$H672,'Depreciation Exp'!$DK$8:$DK$126)</f>
        <v>0</v>
      </c>
      <c r="L672" s="518">
        <f t="shared" si="123"/>
        <v>0</v>
      </c>
      <c r="M672" s="474">
        <f>VLOOKUP(G672,Factors!$B$3:$K$96,7,0)</f>
        <v>0</v>
      </c>
      <c r="N672" s="642">
        <v>202940.33</v>
      </c>
      <c r="O672" s="643"/>
      <c r="P672" s="644">
        <f t="shared" si="119"/>
        <v>0</v>
      </c>
      <c r="Q672" s="645">
        <f t="shared" si="120"/>
        <v>0</v>
      </c>
      <c r="S672" s="657">
        <f t="shared" si="111"/>
        <v>0</v>
      </c>
      <c r="T672" s="644">
        <f t="shared" si="112"/>
        <v>0</v>
      </c>
      <c r="U672" s="644">
        <f t="shared" si="113"/>
        <v>0</v>
      </c>
      <c r="V672" s="658">
        <f t="shared" si="114"/>
        <v>0</v>
      </c>
      <c r="W672" s="533"/>
      <c r="X672" s="70"/>
      <c r="Y672" s="850">
        <f t="shared" si="121"/>
        <v>0</v>
      </c>
      <c r="Z672" s="607">
        <f t="shared" si="122"/>
        <v>0</v>
      </c>
    </row>
    <row r="673" spans="1:26" ht="15">
      <c r="A673" s="213" t="s">
        <v>759</v>
      </c>
      <c r="B673" s="478" t="s">
        <v>22</v>
      </c>
      <c r="C673" s="2" t="s">
        <v>759</v>
      </c>
      <c r="D673" s="519" t="s">
        <v>759</v>
      </c>
      <c r="E673" s="520">
        <v>0</v>
      </c>
      <c r="F673" s="521" t="str">
        <f t="shared" si="117"/>
        <v>CA</v>
      </c>
      <c r="G673" s="522" t="str">
        <f>VLOOKUP(F673,Factors!$B$3:$O$96,14,0)</f>
        <v>CA</v>
      </c>
      <c r="H673" s="523" t="s">
        <v>1192</v>
      </c>
      <c r="I673" s="524">
        <v>363</v>
      </c>
      <c r="J673" s="525">
        <f>VLOOKUP(I673,Scenarios!$AU$11:$AZ$132,6,0)</f>
        <v>5.9237039482598486E-6</v>
      </c>
      <c r="K673" s="518">
        <f>SUMIF('Depreciation Exp'!$DH$8:$DH$126,'JAM Inputs'!$H673,'Depreciation Exp'!$DK$8:$DK$126)</f>
        <v>5491004.2449622899</v>
      </c>
      <c r="L673" s="518">
        <f t="shared" si="123"/>
        <v>32.527083525794708</v>
      </c>
      <c r="M673" s="474">
        <f>VLOOKUP(G673,Factors!$B$3:$K$96,7,0)</f>
        <v>0</v>
      </c>
      <c r="N673" s="642">
        <v>0</v>
      </c>
      <c r="O673" s="643">
        <v>32.812684771061818</v>
      </c>
      <c r="P673" s="644">
        <f t="shared" si="119"/>
        <v>32.527083525794708</v>
      </c>
      <c r="Q673" s="645">
        <f t="shared" si="120"/>
        <v>-0.2856012452671095</v>
      </c>
      <c r="S673" s="657">
        <f t="shared" si="111"/>
        <v>0</v>
      </c>
      <c r="T673" s="644">
        <f t="shared" si="112"/>
        <v>0</v>
      </c>
      <c r="U673" s="644">
        <f t="shared" si="113"/>
        <v>0</v>
      </c>
      <c r="V673" s="658">
        <f t="shared" si="114"/>
        <v>0</v>
      </c>
      <c r="W673" s="533"/>
      <c r="X673" s="70"/>
      <c r="Y673" s="850">
        <f t="shared" si="121"/>
        <v>0</v>
      </c>
      <c r="Z673" s="607">
        <f t="shared" si="122"/>
        <v>0</v>
      </c>
    </row>
    <row r="674" spans="1:26" ht="15">
      <c r="A674" s="213" t="s">
        <v>760</v>
      </c>
      <c r="B674" s="478" t="s">
        <v>33</v>
      </c>
      <c r="C674" s="2" t="s">
        <v>760</v>
      </c>
      <c r="D674" s="519" t="s">
        <v>760</v>
      </c>
      <c r="E674" s="520">
        <v>0</v>
      </c>
      <c r="F674" s="521" t="str">
        <f t="shared" si="117"/>
        <v>ID</v>
      </c>
      <c r="G674" s="522" t="str">
        <f>VLOOKUP(F674,Factors!$B$3:$O$96,14,0)</f>
        <v>ID</v>
      </c>
      <c r="H674" s="527" t="s">
        <v>1197</v>
      </c>
      <c r="I674" s="524">
        <v>363</v>
      </c>
      <c r="J674" s="525">
        <f>VLOOKUP(I674,Scenarios!$AU$11:$AZ$132,6,0)</f>
        <v>5.9237039482598486E-6</v>
      </c>
      <c r="K674" s="518">
        <f>SUMIF('Depreciation Exp'!$DH$8:$DH$126,'JAM Inputs'!$H674,'Depreciation Exp'!$DK$8:$DK$126)</f>
        <v>517495.63518967666</v>
      </c>
      <c r="L674" s="518">
        <f t="shared" si="123"/>
        <v>3.0654909373803259</v>
      </c>
      <c r="M674" s="474">
        <f>VLOOKUP(G674,Factors!$B$3:$K$96,7,0)</f>
        <v>0</v>
      </c>
      <c r="N674" s="642">
        <v>0</v>
      </c>
      <c r="O674" s="643">
        <v>2.9514023716444076</v>
      </c>
      <c r="P674" s="644">
        <f t="shared" si="119"/>
        <v>3.0654909373803259</v>
      </c>
      <c r="Q674" s="645">
        <f t="shared" si="120"/>
        <v>0.1140885657359183</v>
      </c>
      <c r="S674" s="657">
        <f t="shared" si="111"/>
        <v>0</v>
      </c>
      <c r="T674" s="644">
        <f t="shared" si="112"/>
        <v>0</v>
      </c>
      <c r="U674" s="644">
        <f t="shared" si="113"/>
        <v>0</v>
      </c>
      <c r="V674" s="658">
        <f t="shared" si="114"/>
        <v>0</v>
      </c>
      <c r="W674" s="533"/>
      <c r="X674" s="70"/>
      <c r="Y674" s="850">
        <f t="shared" si="121"/>
        <v>0</v>
      </c>
      <c r="Z674" s="607">
        <f t="shared" si="122"/>
        <v>0</v>
      </c>
    </row>
    <row r="675" spans="1:26" ht="15">
      <c r="A675" s="213" t="s">
        <v>761</v>
      </c>
      <c r="B675" s="478" t="s">
        <v>25</v>
      </c>
      <c r="C675" s="2" t="s">
        <v>761</v>
      </c>
      <c r="D675" s="519" t="s">
        <v>761</v>
      </c>
      <c r="E675" s="520">
        <v>0</v>
      </c>
      <c r="F675" s="521" t="str">
        <f t="shared" si="117"/>
        <v>OR</v>
      </c>
      <c r="G675" s="522" t="str">
        <f>VLOOKUP(F675,Factors!$B$3:$O$96,14,0)</f>
        <v>OR</v>
      </c>
      <c r="H675" s="527" t="s">
        <v>1193</v>
      </c>
      <c r="I675" s="524">
        <v>363</v>
      </c>
      <c r="J675" s="525">
        <f>VLOOKUP(I675,Scenarios!$AU$11:$AZ$132,6,0)</f>
        <v>5.9237039482598486E-6</v>
      </c>
      <c r="K675" s="518">
        <f>SUMIF('Depreciation Exp'!$DH$8:$DH$126,'JAM Inputs'!$H675,'Depreciation Exp'!$DK$8:$DK$126)</f>
        <v>2216526.9787381664</v>
      </c>
      <c r="L675" s="518">
        <f t="shared" si="123"/>
        <v>13.13004961537575</v>
      </c>
      <c r="M675" s="474">
        <f>VLOOKUP(G675,Factors!$B$3:$K$96,7,0)</f>
        <v>0</v>
      </c>
      <c r="N675" s="642">
        <v>0</v>
      </c>
      <c r="O675" s="643">
        <v>13.597579730427537</v>
      </c>
      <c r="P675" s="644">
        <f t="shared" si="119"/>
        <v>13.13004961537575</v>
      </c>
      <c r="Q675" s="645">
        <f t="shared" si="120"/>
        <v>-0.46753011505178677</v>
      </c>
      <c r="S675" s="657">
        <f t="shared" si="111"/>
        <v>0</v>
      </c>
      <c r="T675" s="644">
        <f t="shared" si="112"/>
        <v>0</v>
      </c>
      <c r="U675" s="644">
        <f t="shared" si="113"/>
        <v>0</v>
      </c>
      <c r="V675" s="658">
        <f t="shared" si="114"/>
        <v>0</v>
      </c>
      <c r="W675" s="533"/>
      <c r="X675" s="70"/>
      <c r="Y675" s="850">
        <f t="shared" si="121"/>
        <v>0</v>
      </c>
      <c r="Z675" s="607">
        <f t="shared" si="122"/>
        <v>0</v>
      </c>
    </row>
    <row r="676" spans="1:26" ht="15">
      <c r="A676" s="213" t="s">
        <v>762</v>
      </c>
      <c r="B676" s="478" t="s">
        <v>27</v>
      </c>
      <c r="C676" s="2" t="s">
        <v>764</v>
      </c>
      <c r="D676" s="519" t="s">
        <v>764</v>
      </c>
      <c r="E676" s="520">
        <v>1854.49</v>
      </c>
      <c r="F676" s="521" t="str">
        <f t="shared" si="117"/>
        <v>UT</v>
      </c>
      <c r="G676" s="522" t="str">
        <f>VLOOKUP(F676,Factors!$B$3:$O$96,14,0)</f>
        <v>UT</v>
      </c>
      <c r="H676" s="527" t="s">
        <v>1196</v>
      </c>
      <c r="I676" s="524">
        <v>363</v>
      </c>
      <c r="J676" s="525">
        <f>VLOOKUP(I676,Scenarios!$AU$11:$AZ$132,6,0)</f>
        <v>5.9237039482598486E-6</v>
      </c>
      <c r="K676" s="518">
        <f>SUMIF('Depreciation Exp'!$DH$8:$DH$126,'JAM Inputs'!$H676,'Depreciation Exp'!$DK$8:$DK$126)</f>
        <v>3520285.8442191407</v>
      </c>
      <c r="L676" s="518">
        <f t="shared" si="123"/>
        <v>20.853131154404178</v>
      </c>
      <c r="M676" s="474">
        <f>VLOOKUP(G676,Factors!$B$3:$K$96,7,0)</f>
        <v>1</v>
      </c>
      <c r="N676" s="642">
        <v>1854.49</v>
      </c>
      <c r="O676" s="643">
        <v>19.263880310334333</v>
      </c>
      <c r="P676" s="644">
        <f t="shared" si="119"/>
        <v>20.853131154404178</v>
      </c>
      <c r="Q676" s="645">
        <f t="shared" si="120"/>
        <v>1.589250844069845</v>
      </c>
      <c r="S676" s="657">
        <f t="shared" si="111"/>
        <v>1854.49</v>
      </c>
      <c r="T676" s="644">
        <f t="shared" si="112"/>
        <v>19.263880310334333</v>
      </c>
      <c r="U676" s="644">
        <f t="shared" si="113"/>
        <v>20.853131154404178</v>
      </c>
      <c r="V676" s="658">
        <f t="shared" si="114"/>
        <v>1.589250844069845</v>
      </c>
      <c r="W676" s="533"/>
      <c r="X676" s="70"/>
      <c r="Y676" s="850">
        <f t="shared" si="121"/>
        <v>1854.49</v>
      </c>
      <c r="Z676" s="607">
        <f t="shared" si="122"/>
        <v>1875.3431311544041</v>
      </c>
    </row>
    <row r="677" spans="1:26" ht="15">
      <c r="A677" s="213" t="s">
        <v>763</v>
      </c>
      <c r="B677" s="478" t="s">
        <v>29</v>
      </c>
      <c r="C677" s="2" t="s">
        <v>762</v>
      </c>
      <c r="D677" s="519" t="s">
        <v>762</v>
      </c>
      <c r="E677" s="520">
        <v>0</v>
      </c>
      <c r="F677" s="521" t="str">
        <f t="shared" si="117"/>
        <v>WA</v>
      </c>
      <c r="G677" s="522" t="str">
        <f>VLOOKUP(F677,Factors!$B$3:$O$96,14,0)</f>
        <v>WA</v>
      </c>
      <c r="H677" s="527" t="s">
        <v>1194</v>
      </c>
      <c r="I677" s="524">
        <v>363</v>
      </c>
      <c r="J677" s="525">
        <f>VLOOKUP(I677,Scenarios!$AU$11:$AZ$132,6,0)</f>
        <v>5.9237039482598486E-6</v>
      </c>
      <c r="K677" s="518">
        <f>SUMIF('Depreciation Exp'!$DH$8:$DH$126,'JAM Inputs'!$H677,'Depreciation Exp'!$DK$8:$DK$126)</f>
        <v>337818.43678867258</v>
      </c>
      <c r="L677" s="518">
        <f t="shared" si="123"/>
        <v>2.00113640780003</v>
      </c>
      <c r="M677" s="474">
        <f>VLOOKUP(G677,Factors!$B$3:$K$96,7,0)</f>
        <v>0</v>
      </c>
      <c r="N677" s="642">
        <v>0</v>
      </c>
      <c r="O677" s="643">
        <v>1.9914867835185197</v>
      </c>
      <c r="P677" s="644">
        <f t="shared" si="119"/>
        <v>2.00113640780003</v>
      </c>
      <c r="Q677" s="645">
        <f t="shared" si="120"/>
        <v>9.6496242815102828E-3</v>
      </c>
      <c r="S677" s="657">
        <f t="shared" si="111"/>
        <v>0</v>
      </c>
      <c r="T677" s="644">
        <f t="shared" si="112"/>
        <v>0</v>
      </c>
      <c r="U677" s="644">
        <f t="shared" si="113"/>
        <v>0</v>
      </c>
      <c r="V677" s="658">
        <f t="shared" si="114"/>
        <v>0</v>
      </c>
      <c r="W677" s="533"/>
      <c r="X677" s="70"/>
      <c r="Y677" s="850">
        <f t="shared" si="121"/>
        <v>0</v>
      </c>
      <c r="Z677" s="607">
        <f t="shared" si="122"/>
        <v>0</v>
      </c>
    </row>
    <row r="678" spans="1:26" ht="15">
      <c r="A678" s="213" t="s">
        <v>764</v>
      </c>
      <c r="B678" s="478" t="s">
        <v>31</v>
      </c>
      <c r="C678" s="2" t="s">
        <v>763</v>
      </c>
      <c r="D678" s="519" t="s">
        <v>763</v>
      </c>
      <c r="E678" s="520">
        <v>0</v>
      </c>
      <c r="F678" s="521" t="str">
        <f t="shared" si="117"/>
        <v>WYP</v>
      </c>
      <c r="G678" s="522" t="str">
        <f>VLOOKUP(F678,Factors!$B$3:$O$96,14,0)</f>
        <v>WYP</v>
      </c>
      <c r="H678" s="527" t="s">
        <v>1195</v>
      </c>
      <c r="I678" s="524">
        <v>363</v>
      </c>
      <c r="J678" s="525">
        <f>VLOOKUP(I678,Scenarios!$AU$11:$AZ$132,6,0)</f>
        <v>5.9237039482598486E-6</v>
      </c>
      <c r="K678" s="518">
        <f>SUMIF('Depreciation Exp'!$DH$8:$DH$126,'JAM Inputs'!$H678,'Depreciation Exp'!$DK$8:$DK$126)</f>
        <v>1133549.6008847123</v>
      </c>
      <c r="L678" s="518">
        <f t="shared" si="123"/>
        <v>6.7148122463091457</v>
      </c>
      <c r="M678" s="474">
        <f>VLOOKUP(G678,Factors!$B$3:$K$96,7,0)</f>
        <v>0</v>
      </c>
      <c r="N678" s="642">
        <v>0</v>
      </c>
      <c r="O678" s="643">
        <v>7.4786424282926287</v>
      </c>
      <c r="P678" s="644">
        <f t="shared" si="119"/>
        <v>6.7148122463091457</v>
      </c>
      <c r="Q678" s="645">
        <f t="shared" si="120"/>
        <v>-0.76383018198348296</v>
      </c>
      <c r="S678" s="657">
        <f t="shared" si="111"/>
        <v>0</v>
      </c>
      <c r="T678" s="644">
        <f t="shared" si="112"/>
        <v>0</v>
      </c>
      <c r="U678" s="644">
        <f t="shared" si="113"/>
        <v>0</v>
      </c>
      <c r="V678" s="658">
        <f t="shared" si="114"/>
        <v>0</v>
      </c>
      <c r="W678" s="533"/>
      <c r="X678" s="70"/>
      <c r="Y678" s="850">
        <f t="shared" si="121"/>
        <v>0</v>
      </c>
      <c r="Z678" s="607">
        <f t="shared" si="122"/>
        <v>0</v>
      </c>
    </row>
    <row r="679" spans="1:26" ht="15">
      <c r="A679" s="213" t="s">
        <v>765</v>
      </c>
      <c r="B679" s="478" t="s">
        <v>22</v>
      </c>
      <c r="C679" s="2" t="s">
        <v>765</v>
      </c>
      <c r="D679" s="519" t="s">
        <v>765</v>
      </c>
      <c r="E679" s="520">
        <v>2183667.4500000002</v>
      </c>
      <c r="F679" s="521" t="str">
        <f t="shared" si="117"/>
        <v>CA</v>
      </c>
      <c r="G679" s="522" t="str">
        <f>VLOOKUP(F679,Factors!$B$3:$O$96,14,0)</f>
        <v>CA</v>
      </c>
      <c r="H679" s="523" t="s">
        <v>1192</v>
      </c>
      <c r="I679" s="524">
        <v>364</v>
      </c>
      <c r="J679" s="525">
        <f>VLOOKUP(I679,Scenarios!$AU$11:$AZ$132,6,0)</f>
        <v>0.17126179072628517</v>
      </c>
      <c r="K679" s="518">
        <f>SUMIF('Depreciation Exp'!$DH$8:$DH$126,'JAM Inputs'!$H679,'Depreciation Exp'!$DK$8:$DK$126)</f>
        <v>5491004.2449622899</v>
      </c>
      <c r="L679" s="518">
        <f t="shared" si="123"/>
        <v>940399.21987787518</v>
      </c>
      <c r="M679" s="474">
        <f>VLOOKUP(G679,Factors!$B$3:$K$96,7,0)</f>
        <v>0</v>
      </c>
      <c r="N679" s="642">
        <v>2183667.4500000002</v>
      </c>
      <c r="O679" s="643">
        <v>948656.31394019269</v>
      </c>
      <c r="P679" s="644">
        <f t="shared" si="119"/>
        <v>940399.21987787518</v>
      </c>
      <c r="Q679" s="645">
        <f t="shared" si="120"/>
        <v>-8257.094062317512</v>
      </c>
      <c r="S679" s="657">
        <f t="shared" si="111"/>
        <v>0</v>
      </c>
      <c r="T679" s="644">
        <f t="shared" si="112"/>
        <v>0</v>
      </c>
      <c r="U679" s="644">
        <f t="shared" si="113"/>
        <v>0</v>
      </c>
      <c r="V679" s="658">
        <f t="shared" si="114"/>
        <v>0</v>
      </c>
      <c r="W679" s="533"/>
      <c r="X679" s="70"/>
      <c r="Y679" s="850">
        <f t="shared" si="121"/>
        <v>0</v>
      </c>
      <c r="Z679" s="607">
        <f t="shared" si="122"/>
        <v>0</v>
      </c>
    </row>
    <row r="680" spans="1:26" ht="15">
      <c r="A680" s="213" t="s">
        <v>766</v>
      </c>
      <c r="B680" s="478" t="s">
        <v>33</v>
      </c>
      <c r="C680" s="2" t="s">
        <v>766</v>
      </c>
      <c r="D680" s="519" t="s">
        <v>766</v>
      </c>
      <c r="E680" s="520">
        <v>2192549.56</v>
      </c>
      <c r="F680" s="521" t="str">
        <f t="shared" si="117"/>
        <v>ID</v>
      </c>
      <c r="G680" s="522" t="str">
        <f>VLOOKUP(F680,Factors!$B$3:$O$96,14,0)</f>
        <v>ID</v>
      </c>
      <c r="H680" s="527" t="s">
        <v>1197</v>
      </c>
      <c r="I680" s="524">
        <v>364</v>
      </c>
      <c r="J680" s="525">
        <f>VLOOKUP(I680,Scenarios!$AU$11:$AZ$132,6,0)</f>
        <v>0.17126179072628517</v>
      </c>
      <c r="K680" s="518">
        <f>SUMIF('Depreciation Exp'!$DH$8:$DH$126,'JAM Inputs'!$H680,'Depreciation Exp'!$DK$8:$DK$126)</f>
        <v>517495.63518967666</v>
      </c>
      <c r="L680" s="518">
        <f t="shared" si="123"/>
        <v>88627.229175620421</v>
      </c>
      <c r="M680" s="474">
        <f>VLOOKUP(G680,Factors!$B$3:$K$96,7,0)</f>
        <v>0</v>
      </c>
      <c r="N680" s="642">
        <v>2192549.56</v>
      </c>
      <c r="O680" s="643">
        <v>85328.784108144246</v>
      </c>
      <c r="P680" s="644">
        <f t="shared" si="119"/>
        <v>88627.229175620421</v>
      </c>
      <c r="Q680" s="645">
        <f t="shared" si="120"/>
        <v>3298.4450674761756</v>
      </c>
      <c r="S680" s="657">
        <f t="shared" si="111"/>
        <v>0</v>
      </c>
      <c r="T680" s="644">
        <f t="shared" si="112"/>
        <v>0</v>
      </c>
      <c r="U680" s="644">
        <f t="shared" si="113"/>
        <v>0</v>
      </c>
      <c r="V680" s="658">
        <f t="shared" si="114"/>
        <v>0</v>
      </c>
      <c r="W680" s="533"/>
      <c r="X680" s="70"/>
      <c r="Y680" s="850">
        <f t="shared" si="121"/>
        <v>0</v>
      </c>
      <c r="Z680" s="607">
        <f t="shared" si="122"/>
        <v>0</v>
      </c>
    </row>
    <row r="681" spans="1:26" ht="15">
      <c r="A681" s="213" t="s">
        <v>767</v>
      </c>
      <c r="B681" s="478" t="s">
        <v>25</v>
      </c>
      <c r="C681" s="2" t="s">
        <v>767</v>
      </c>
      <c r="D681" s="519" t="s">
        <v>767</v>
      </c>
      <c r="E681" s="520">
        <v>12562379.5499999</v>
      </c>
      <c r="F681" s="521" t="str">
        <f t="shared" si="117"/>
        <v>OR</v>
      </c>
      <c r="G681" s="522" t="str">
        <f>VLOOKUP(F681,Factors!$B$3:$O$96,14,0)</f>
        <v>OR</v>
      </c>
      <c r="H681" s="527" t="s">
        <v>1193</v>
      </c>
      <c r="I681" s="524">
        <v>364</v>
      </c>
      <c r="J681" s="525">
        <f>VLOOKUP(I681,Scenarios!$AU$11:$AZ$132,6,0)</f>
        <v>0.17126179072628517</v>
      </c>
      <c r="K681" s="518">
        <f>SUMIF('Depreciation Exp'!$DH$8:$DH$126,'JAM Inputs'!$H681,'Depreciation Exp'!$DK$8:$DK$126)</f>
        <v>2216526.9787381664</v>
      </c>
      <c r="L681" s="518">
        <f t="shared" si="123"/>
        <v>379606.37957182096</v>
      </c>
      <c r="M681" s="474">
        <f>VLOOKUP(G681,Factors!$B$3:$K$96,7,0)</f>
        <v>0</v>
      </c>
      <c r="N681" s="642">
        <v>12562379.5499999</v>
      </c>
      <c r="O681" s="643">
        <v>393123.2678939926</v>
      </c>
      <c r="P681" s="644">
        <f t="shared" si="119"/>
        <v>379606.37957182096</v>
      </c>
      <c r="Q681" s="645">
        <f t="shared" si="120"/>
        <v>-13516.888322171639</v>
      </c>
      <c r="S681" s="657">
        <f t="shared" si="111"/>
        <v>0</v>
      </c>
      <c r="T681" s="644">
        <f t="shared" si="112"/>
        <v>0</v>
      </c>
      <c r="U681" s="644">
        <f t="shared" si="113"/>
        <v>0</v>
      </c>
      <c r="V681" s="658">
        <f t="shared" si="114"/>
        <v>0</v>
      </c>
      <c r="W681" s="533"/>
      <c r="X681" s="70"/>
      <c r="Y681" s="850">
        <f t="shared" si="121"/>
        <v>0</v>
      </c>
      <c r="Z681" s="607">
        <f t="shared" si="122"/>
        <v>0</v>
      </c>
    </row>
    <row r="682" spans="1:26" ht="15">
      <c r="A682" s="213" t="s">
        <v>768</v>
      </c>
      <c r="B682" s="478" t="s">
        <v>31</v>
      </c>
      <c r="C682" s="2" t="s">
        <v>768</v>
      </c>
      <c r="D682" s="519" t="s">
        <v>768</v>
      </c>
      <c r="E682" s="520">
        <v>10647855.82</v>
      </c>
      <c r="F682" s="521" t="str">
        <f t="shared" si="117"/>
        <v>UT</v>
      </c>
      <c r="G682" s="522" t="str">
        <f>VLOOKUP(F682,Factors!$B$3:$O$96,14,0)</f>
        <v>UT</v>
      </c>
      <c r="H682" s="527" t="s">
        <v>1196</v>
      </c>
      <c r="I682" s="524">
        <v>364</v>
      </c>
      <c r="J682" s="525">
        <f>VLOOKUP(I682,Scenarios!$AU$11:$AZ$132,6,0)</f>
        <v>0.17126179072628517</v>
      </c>
      <c r="K682" s="518">
        <f>SUMIF('Depreciation Exp'!$DH$8:$DH$126,'JAM Inputs'!$H682,'Depreciation Exp'!$DK$8:$DK$126)</f>
        <v>3520285.8442191407</v>
      </c>
      <c r="L682" s="518">
        <f t="shared" si="123"/>
        <v>602890.45754936256</v>
      </c>
      <c r="M682" s="474">
        <f>VLOOKUP(G682,Factors!$B$3:$K$96,7,0)</f>
        <v>1</v>
      </c>
      <c r="N682" s="642">
        <v>10647855.82</v>
      </c>
      <c r="O682" s="643">
        <v>556943.20092648279</v>
      </c>
      <c r="P682" s="644">
        <f t="shared" si="119"/>
        <v>602890.45754936256</v>
      </c>
      <c r="Q682" s="645">
        <f t="shared" si="120"/>
        <v>45947.256622879766</v>
      </c>
      <c r="S682" s="657">
        <f t="shared" si="111"/>
        <v>10647855.82</v>
      </c>
      <c r="T682" s="644">
        <f t="shared" si="112"/>
        <v>556943.20092648279</v>
      </c>
      <c r="U682" s="644">
        <f t="shared" si="113"/>
        <v>602890.45754936256</v>
      </c>
      <c r="V682" s="658">
        <f t="shared" si="114"/>
        <v>45947.256622879766</v>
      </c>
      <c r="W682" s="533"/>
      <c r="X682" s="70"/>
      <c r="Y682" s="850">
        <f t="shared" si="121"/>
        <v>10647855.82</v>
      </c>
      <c r="Z682" s="607">
        <f t="shared" si="122"/>
        <v>11250746.277549364</v>
      </c>
    </row>
    <row r="683" spans="1:26" ht="15">
      <c r="A683" s="213" t="s">
        <v>769</v>
      </c>
      <c r="B683" s="478" t="s">
        <v>27</v>
      </c>
      <c r="C683" s="2" t="s">
        <v>769</v>
      </c>
      <c r="D683" s="519" t="s">
        <v>769</v>
      </c>
      <c r="E683" s="520">
        <v>3695031.33</v>
      </c>
      <c r="F683" s="521" t="str">
        <f t="shared" si="117"/>
        <v>WA</v>
      </c>
      <c r="G683" s="522" t="str">
        <f>VLOOKUP(F683,Factors!$B$3:$O$96,14,0)</f>
        <v>WA</v>
      </c>
      <c r="H683" s="527" t="s">
        <v>1194</v>
      </c>
      <c r="I683" s="524">
        <v>364</v>
      </c>
      <c r="J683" s="525">
        <f>VLOOKUP(I683,Scenarios!$AU$11:$AZ$132,6,0)</f>
        <v>0.17126179072628517</v>
      </c>
      <c r="K683" s="518">
        <f>SUMIF('Depreciation Exp'!$DH$8:$DH$126,'JAM Inputs'!$H683,'Depreciation Exp'!$DK$8:$DK$126)</f>
        <v>337818.43678867258</v>
      </c>
      <c r="L683" s="518">
        <f t="shared" si="123"/>
        <v>57855.390424782439</v>
      </c>
      <c r="M683" s="474">
        <f>VLOOKUP(G683,Factors!$B$3:$K$96,7,0)</f>
        <v>0</v>
      </c>
      <c r="N683" s="642">
        <v>3695031.33</v>
      </c>
      <c r="O683" s="643">
        <v>57576.407553808145</v>
      </c>
      <c r="P683" s="644">
        <f t="shared" si="119"/>
        <v>57855.390424782439</v>
      </c>
      <c r="Q683" s="645">
        <f t="shared" si="120"/>
        <v>278.9828709742942</v>
      </c>
      <c r="S683" s="657">
        <f t="shared" si="111"/>
        <v>0</v>
      </c>
      <c r="T683" s="644">
        <f t="shared" si="112"/>
        <v>0</v>
      </c>
      <c r="U683" s="644">
        <f t="shared" si="113"/>
        <v>0</v>
      </c>
      <c r="V683" s="658">
        <f t="shared" si="114"/>
        <v>0</v>
      </c>
      <c r="W683" s="533"/>
      <c r="X683" s="70"/>
      <c r="Y683" s="850">
        <f t="shared" si="121"/>
        <v>0</v>
      </c>
      <c r="Z683" s="607">
        <f t="shared" si="122"/>
        <v>0</v>
      </c>
    </row>
    <row r="684" spans="1:26" ht="15">
      <c r="A684" s="213" t="s">
        <v>770</v>
      </c>
      <c r="B684" s="478" t="s">
        <v>29</v>
      </c>
      <c r="C684" s="2" t="s">
        <v>770</v>
      </c>
      <c r="D684" s="519" t="s">
        <v>770</v>
      </c>
      <c r="E684" s="520">
        <v>3068227.53</v>
      </c>
      <c r="F684" s="521" t="str">
        <f t="shared" ref="F684:F715" si="124">VLOOKUP(D684,$A$652:$B$795,2,0)</f>
        <v>WYP</v>
      </c>
      <c r="G684" s="522" t="str">
        <f>VLOOKUP(F684,Factors!$B$3:$O$96,14,0)</f>
        <v>WYP</v>
      </c>
      <c r="H684" s="527" t="s">
        <v>1195</v>
      </c>
      <c r="I684" s="524">
        <v>364</v>
      </c>
      <c r="J684" s="525">
        <f>VLOOKUP(I684,Scenarios!$AU$11:$AZ$132,6,0)</f>
        <v>0.17126179072628517</v>
      </c>
      <c r="K684" s="518">
        <f>SUMIF('Depreciation Exp'!$DH$8:$DH$126,'JAM Inputs'!$H684,'Depreciation Exp'!$DK$8:$DK$126)</f>
        <v>1133549.6008847123</v>
      </c>
      <c r="L684" s="518">
        <f t="shared" si="123"/>
        <v>194133.73452458167</v>
      </c>
      <c r="M684" s="474">
        <f>VLOOKUP(G684,Factors!$B$3:$K$96,7,0)</f>
        <v>0</v>
      </c>
      <c r="N684" s="642">
        <v>3068227.53</v>
      </c>
      <c r="O684" s="643">
        <v>216217.0334064753</v>
      </c>
      <c r="P684" s="644">
        <f t="shared" si="119"/>
        <v>194133.73452458167</v>
      </c>
      <c r="Q684" s="645">
        <f t="shared" si="120"/>
        <v>-22083.298881893628</v>
      </c>
      <c r="S684" s="657">
        <f t="shared" si="111"/>
        <v>0</v>
      </c>
      <c r="T684" s="644">
        <f t="shared" si="112"/>
        <v>0</v>
      </c>
      <c r="U684" s="644">
        <f t="shared" si="113"/>
        <v>0</v>
      </c>
      <c r="V684" s="658">
        <f t="shared" si="114"/>
        <v>0</v>
      </c>
      <c r="W684" s="533"/>
      <c r="X684" s="70"/>
      <c r="Y684" s="850">
        <f t="shared" si="121"/>
        <v>0</v>
      </c>
      <c r="Z684" s="607">
        <f t="shared" si="122"/>
        <v>0</v>
      </c>
    </row>
    <row r="685" spans="1:26" ht="15">
      <c r="A685" s="213" t="s">
        <v>771</v>
      </c>
      <c r="B685" s="478" t="s">
        <v>35</v>
      </c>
      <c r="C685" s="2" t="s">
        <v>771</v>
      </c>
      <c r="D685" s="519" t="s">
        <v>771</v>
      </c>
      <c r="E685" s="520">
        <v>618622.4</v>
      </c>
      <c r="F685" s="521" t="str">
        <f t="shared" si="124"/>
        <v>WYU</v>
      </c>
      <c r="G685" s="522" t="str">
        <f>VLOOKUP(F685,Factors!$B$3:$O$96,14,0)</f>
        <v>WYU</v>
      </c>
      <c r="H685" s="528" t="s">
        <v>1198</v>
      </c>
      <c r="I685" s="524">
        <v>364</v>
      </c>
      <c r="J685" s="525">
        <f>VLOOKUP(I685,Scenarios!$AU$11:$AZ$132,6,0)</f>
        <v>0.17126179072628517</v>
      </c>
      <c r="K685" s="518">
        <f>SUMIF('Depreciation Exp'!$DH$8:$DH$126,'JAM Inputs'!$H685,'Depreciation Exp'!$DK$8:$DK$126)</f>
        <v>0</v>
      </c>
      <c r="L685" s="518">
        <f t="shared" si="123"/>
        <v>0</v>
      </c>
      <c r="M685" s="474">
        <f>VLOOKUP(G685,Factors!$B$3:$K$96,7,0)</f>
        <v>0</v>
      </c>
      <c r="N685" s="642">
        <v>618622.4</v>
      </c>
      <c r="O685" s="643"/>
      <c r="P685" s="644">
        <f t="shared" si="119"/>
        <v>0</v>
      </c>
      <c r="Q685" s="645">
        <f t="shared" si="120"/>
        <v>0</v>
      </c>
      <c r="S685" s="657">
        <f t="shared" si="111"/>
        <v>0</v>
      </c>
      <c r="T685" s="644">
        <f t="shared" si="112"/>
        <v>0</v>
      </c>
      <c r="U685" s="644">
        <f t="shared" si="113"/>
        <v>0</v>
      </c>
      <c r="V685" s="658">
        <f t="shared" si="114"/>
        <v>0</v>
      </c>
      <c r="W685" s="533"/>
      <c r="X685" s="70"/>
      <c r="Y685" s="850">
        <f t="shared" si="121"/>
        <v>0</v>
      </c>
      <c r="Z685" s="607">
        <f t="shared" si="122"/>
        <v>0</v>
      </c>
    </row>
    <row r="686" spans="1:26" ht="15">
      <c r="A686" s="213" t="s">
        <v>772</v>
      </c>
      <c r="B686" s="478" t="s">
        <v>22</v>
      </c>
      <c r="C686" s="2" t="s">
        <v>772</v>
      </c>
      <c r="D686" s="519" t="s">
        <v>772</v>
      </c>
      <c r="E686" s="520">
        <v>1004394.1</v>
      </c>
      <c r="F686" s="521" t="str">
        <f t="shared" si="124"/>
        <v>CA</v>
      </c>
      <c r="G686" s="522" t="str">
        <f>VLOOKUP(F686,Factors!$B$3:$O$96,14,0)</f>
        <v>CA</v>
      </c>
      <c r="H686" s="523" t="s">
        <v>1192</v>
      </c>
      <c r="I686" s="524">
        <v>365</v>
      </c>
      <c r="J686" s="525">
        <f>VLOOKUP(I686,Scenarios!$AU$11:$AZ$132,6,0)</f>
        <v>0.11829233483397059</v>
      </c>
      <c r="K686" s="518">
        <f>SUMIF('Depreciation Exp'!$DH$8:$DH$126,'JAM Inputs'!$H686,'Depreciation Exp'!$DK$8:$DK$126)</f>
        <v>5491004.2449622899</v>
      </c>
      <c r="L686" s="518">
        <f t="shared" si="123"/>
        <v>649543.71271983301</v>
      </c>
      <c r="M686" s="474">
        <f>VLOOKUP(G686,Factors!$B$3:$K$96,7,0)</f>
        <v>0</v>
      </c>
      <c r="N686" s="642">
        <v>1004394.1</v>
      </c>
      <c r="O686" s="643">
        <v>655246.97514301026</v>
      </c>
      <c r="P686" s="644">
        <f t="shared" si="119"/>
        <v>649543.71271983301</v>
      </c>
      <c r="Q686" s="645">
        <f t="shared" si="120"/>
        <v>-5703.2624231772497</v>
      </c>
      <c r="S686" s="657">
        <f t="shared" si="111"/>
        <v>0</v>
      </c>
      <c r="T686" s="644">
        <f t="shared" si="112"/>
        <v>0</v>
      </c>
      <c r="U686" s="644">
        <f t="shared" si="113"/>
        <v>0</v>
      </c>
      <c r="V686" s="658">
        <f t="shared" si="114"/>
        <v>0</v>
      </c>
      <c r="W686" s="533"/>
      <c r="X686" s="70"/>
      <c r="Y686" s="850">
        <f t="shared" si="121"/>
        <v>0</v>
      </c>
      <c r="Z686" s="607">
        <f t="shared" si="122"/>
        <v>0</v>
      </c>
    </row>
    <row r="687" spans="1:26" ht="15">
      <c r="A687" s="213" t="s">
        <v>773</v>
      </c>
      <c r="B687" s="478" t="s">
        <v>33</v>
      </c>
      <c r="C687" s="2" t="s">
        <v>773</v>
      </c>
      <c r="D687" s="519" t="s">
        <v>773</v>
      </c>
      <c r="E687" s="520">
        <v>977151.96</v>
      </c>
      <c r="F687" s="521" t="str">
        <f t="shared" si="124"/>
        <v>ID</v>
      </c>
      <c r="G687" s="522" t="str">
        <f>VLOOKUP(F687,Factors!$B$3:$O$96,14,0)</f>
        <v>ID</v>
      </c>
      <c r="H687" s="527" t="s">
        <v>1197</v>
      </c>
      <c r="I687" s="524">
        <v>365</v>
      </c>
      <c r="J687" s="525">
        <f>VLOOKUP(I687,Scenarios!$AU$11:$AZ$132,6,0)</f>
        <v>0.11829233483397059</v>
      </c>
      <c r="K687" s="518">
        <f>SUMIF('Depreciation Exp'!$DH$8:$DH$126,'JAM Inputs'!$H687,'Depreciation Exp'!$DK$8:$DK$126)</f>
        <v>517495.63518967666</v>
      </c>
      <c r="L687" s="518">
        <f t="shared" si="123"/>
        <v>61215.766952975522</v>
      </c>
      <c r="M687" s="474">
        <f>VLOOKUP(G687,Factors!$B$3:$K$96,7,0)</f>
        <v>0</v>
      </c>
      <c r="N687" s="642">
        <v>977151.96</v>
      </c>
      <c r="O687" s="643">
        <v>58937.495969712552</v>
      </c>
      <c r="P687" s="644">
        <f t="shared" si="119"/>
        <v>61215.766952975522</v>
      </c>
      <c r="Q687" s="645">
        <f t="shared" si="120"/>
        <v>2278.2709832629698</v>
      </c>
      <c r="S687" s="657">
        <f t="shared" si="111"/>
        <v>0</v>
      </c>
      <c r="T687" s="644">
        <f t="shared" si="112"/>
        <v>0</v>
      </c>
      <c r="U687" s="644">
        <f t="shared" si="113"/>
        <v>0</v>
      </c>
      <c r="V687" s="658">
        <f t="shared" si="114"/>
        <v>0</v>
      </c>
      <c r="W687" s="533"/>
      <c r="X687" s="70"/>
      <c r="Y687" s="850">
        <f t="shared" si="121"/>
        <v>0</v>
      </c>
      <c r="Z687" s="607">
        <f t="shared" si="122"/>
        <v>0</v>
      </c>
    </row>
    <row r="688" spans="1:26" ht="15">
      <c r="A688" s="213" t="s">
        <v>774</v>
      </c>
      <c r="B688" s="478" t="s">
        <v>25</v>
      </c>
      <c r="C688" s="2" t="s">
        <v>774</v>
      </c>
      <c r="D688" s="519" t="s">
        <v>774</v>
      </c>
      <c r="E688" s="520">
        <v>6903559.6599999899</v>
      </c>
      <c r="F688" s="521" t="str">
        <f t="shared" si="124"/>
        <v>OR</v>
      </c>
      <c r="G688" s="522" t="str">
        <f>VLOOKUP(F688,Factors!$B$3:$O$96,14,0)</f>
        <v>OR</v>
      </c>
      <c r="H688" s="527" t="s">
        <v>1193</v>
      </c>
      <c r="I688" s="524">
        <v>365</v>
      </c>
      <c r="J688" s="525">
        <f>VLOOKUP(I688,Scenarios!$AU$11:$AZ$132,6,0)</f>
        <v>0.11829233483397059</v>
      </c>
      <c r="K688" s="518">
        <f>SUMIF('Depreciation Exp'!$DH$8:$DH$126,'JAM Inputs'!$H688,'Depreciation Exp'!$DK$8:$DK$126)</f>
        <v>2216526.9787381664</v>
      </c>
      <c r="L688" s="518">
        <f t="shared" si="123"/>
        <v>262198.15153742436</v>
      </c>
      <c r="M688" s="474">
        <f>VLOOKUP(G688,Factors!$B$3:$K$96,7,0)</f>
        <v>0</v>
      </c>
      <c r="N688" s="642">
        <v>6903559.6599999899</v>
      </c>
      <c r="O688" s="643">
        <v>271534.40962826251</v>
      </c>
      <c r="P688" s="644">
        <f t="shared" si="119"/>
        <v>262198.15153742436</v>
      </c>
      <c r="Q688" s="645">
        <f t="shared" si="120"/>
        <v>-9336.2580908381497</v>
      </c>
      <c r="S688" s="657">
        <f t="shared" si="111"/>
        <v>0</v>
      </c>
      <c r="T688" s="644">
        <f t="shared" si="112"/>
        <v>0</v>
      </c>
      <c r="U688" s="644">
        <f t="shared" si="113"/>
        <v>0</v>
      </c>
      <c r="V688" s="658">
        <f t="shared" si="114"/>
        <v>0</v>
      </c>
      <c r="W688" s="533"/>
      <c r="X688" s="70"/>
      <c r="Y688" s="850">
        <f t="shared" si="121"/>
        <v>0</v>
      </c>
      <c r="Z688" s="607">
        <f t="shared" si="122"/>
        <v>0</v>
      </c>
    </row>
    <row r="689" spans="1:26" ht="15">
      <c r="A689" s="213" t="s">
        <v>775</v>
      </c>
      <c r="B689" s="478" t="s">
        <v>31</v>
      </c>
      <c r="C689" s="2" t="s">
        <v>775</v>
      </c>
      <c r="D689" s="519" t="s">
        <v>775</v>
      </c>
      <c r="E689" s="520">
        <v>6394131.8199999901</v>
      </c>
      <c r="F689" s="521" t="str">
        <f t="shared" si="124"/>
        <v>UT</v>
      </c>
      <c r="G689" s="522" t="str">
        <f>VLOOKUP(F689,Factors!$B$3:$O$96,14,0)</f>
        <v>UT</v>
      </c>
      <c r="H689" s="527" t="s">
        <v>1196</v>
      </c>
      <c r="I689" s="524">
        <v>365</v>
      </c>
      <c r="J689" s="525">
        <f>VLOOKUP(I689,Scenarios!$AU$11:$AZ$132,6,0)</f>
        <v>0.11829233483397059</v>
      </c>
      <c r="K689" s="518">
        <f>SUMIF('Depreciation Exp'!$DH$8:$DH$126,'JAM Inputs'!$H689,'Depreciation Exp'!$DK$8:$DK$126)</f>
        <v>3520285.8442191407</v>
      </c>
      <c r="L689" s="518">
        <f t="shared" si="123"/>
        <v>416422.8317956574</v>
      </c>
      <c r="M689" s="474">
        <f>VLOOKUP(G689,Factors!$B$3:$K$96,7,0)</f>
        <v>1</v>
      </c>
      <c r="N689" s="642">
        <v>6394131.8199999901</v>
      </c>
      <c r="O689" s="643">
        <v>384686.57444317674</v>
      </c>
      <c r="P689" s="644">
        <f t="shared" si="119"/>
        <v>416422.8317956574</v>
      </c>
      <c r="Q689" s="645">
        <f t="shared" si="120"/>
        <v>31736.257352480665</v>
      </c>
      <c r="S689" s="657">
        <f t="shared" si="111"/>
        <v>6394131.8199999901</v>
      </c>
      <c r="T689" s="644">
        <f t="shared" si="112"/>
        <v>384686.57444317674</v>
      </c>
      <c r="U689" s="644">
        <f t="shared" si="113"/>
        <v>416422.8317956574</v>
      </c>
      <c r="V689" s="658">
        <f t="shared" si="114"/>
        <v>31736.257352480665</v>
      </c>
      <c r="W689" s="533"/>
      <c r="X689" s="70"/>
      <c r="Y689" s="850">
        <f t="shared" si="121"/>
        <v>6394131.8199999901</v>
      </c>
      <c r="Z689" s="607">
        <f t="shared" si="122"/>
        <v>6810554.6517956471</v>
      </c>
    </row>
    <row r="690" spans="1:26" ht="15">
      <c r="A690" s="213" t="s">
        <v>776</v>
      </c>
      <c r="B690" s="478" t="s">
        <v>27</v>
      </c>
      <c r="C690" s="2" t="s">
        <v>776</v>
      </c>
      <c r="D690" s="519" t="s">
        <v>776</v>
      </c>
      <c r="E690" s="520">
        <v>1686923.35</v>
      </c>
      <c r="F690" s="521" t="str">
        <f t="shared" si="124"/>
        <v>WA</v>
      </c>
      <c r="G690" s="522" t="str">
        <f>VLOOKUP(F690,Factors!$B$3:$O$96,14,0)</f>
        <v>WA</v>
      </c>
      <c r="H690" s="527" t="s">
        <v>1194</v>
      </c>
      <c r="I690" s="524">
        <v>365</v>
      </c>
      <c r="J690" s="525">
        <f>VLOOKUP(I690,Scenarios!$AU$11:$AZ$132,6,0)</f>
        <v>0.11829233483397059</v>
      </c>
      <c r="K690" s="518">
        <f>SUMIF('Depreciation Exp'!$DH$8:$DH$126,'JAM Inputs'!$H690,'Depreciation Exp'!$DK$8:$DK$126)</f>
        <v>337818.43678867258</v>
      </c>
      <c r="L690" s="518">
        <f t="shared" si="123"/>
        <v>39961.331637694188</v>
      </c>
      <c r="M690" s="474">
        <f>VLOOKUP(G690,Factors!$B$3:$K$96,7,0)</f>
        <v>0</v>
      </c>
      <c r="N690" s="642">
        <v>1686923.35</v>
      </c>
      <c r="O690" s="643">
        <v>39768.635210509339</v>
      </c>
      <c r="P690" s="644">
        <f t="shared" si="119"/>
        <v>39961.331637694188</v>
      </c>
      <c r="Q690" s="645">
        <f t="shared" si="120"/>
        <v>192.69642718484829</v>
      </c>
      <c r="S690" s="657">
        <f t="shared" si="111"/>
        <v>0</v>
      </c>
      <c r="T690" s="644">
        <f t="shared" si="112"/>
        <v>0</v>
      </c>
      <c r="U690" s="644">
        <f t="shared" si="113"/>
        <v>0</v>
      </c>
      <c r="V690" s="658">
        <f t="shared" si="114"/>
        <v>0</v>
      </c>
      <c r="W690" s="533"/>
      <c r="X690" s="70"/>
      <c r="Y690" s="850">
        <f t="shared" si="121"/>
        <v>0</v>
      </c>
      <c r="Z690" s="607">
        <f t="shared" si="122"/>
        <v>0</v>
      </c>
    </row>
    <row r="691" spans="1:26" ht="15">
      <c r="A691" s="213" t="s">
        <v>777</v>
      </c>
      <c r="B691" s="478" t="s">
        <v>29</v>
      </c>
      <c r="C691" s="2" t="s">
        <v>777</v>
      </c>
      <c r="D691" s="519" t="s">
        <v>777</v>
      </c>
      <c r="E691" s="520">
        <v>2186623.71</v>
      </c>
      <c r="F691" s="521" t="str">
        <f t="shared" si="124"/>
        <v>WYP</v>
      </c>
      <c r="G691" s="522" t="str">
        <f>VLOOKUP(F691,Factors!$B$3:$O$96,14,0)</f>
        <v>WYP</v>
      </c>
      <c r="H691" s="527" t="s">
        <v>1195</v>
      </c>
      <c r="I691" s="524">
        <v>365</v>
      </c>
      <c r="J691" s="525">
        <f>VLOOKUP(I691,Scenarios!$AU$11:$AZ$132,6,0)</f>
        <v>0.11829233483397059</v>
      </c>
      <c r="K691" s="518">
        <f>SUMIF('Depreciation Exp'!$DH$8:$DH$126,'JAM Inputs'!$H691,'Depreciation Exp'!$DK$8:$DK$126)</f>
        <v>1133549.6008847123</v>
      </c>
      <c r="L691" s="518">
        <f t="shared" si="123"/>
        <v>134090.22893876809</v>
      </c>
      <c r="M691" s="474">
        <f>VLOOKUP(G691,Factors!$B$3:$K$96,7,0)</f>
        <v>0</v>
      </c>
      <c r="N691" s="642">
        <v>2186623.71</v>
      </c>
      <c r="O691" s="643">
        <v>149343.3976373871</v>
      </c>
      <c r="P691" s="644">
        <f t="shared" si="119"/>
        <v>134090.22893876809</v>
      </c>
      <c r="Q691" s="645">
        <f t="shared" si="120"/>
        <v>-15253.168698619003</v>
      </c>
      <c r="S691" s="657">
        <f t="shared" si="111"/>
        <v>0</v>
      </c>
      <c r="T691" s="644">
        <f t="shared" si="112"/>
        <v>0</v>
      </c>
      <c r="U691" s="644">
        <f t="shared" si="113"/>
        <v>0</v>
      </c>
      <c r="V691" s="658">
        <f t="shared" si="114"/>
        <v>0</v>
      </c>
      <c r="W691" s="533"/>
      <c r="X691" s="70"/>
      <c r="Y691" s="850">
        <f t="shared" si="121"/>
        <v>0</v>
      </c>
      <c r="Z691" s="607">
        <f t="shared" si="122"/>
        <v>0</v>
      </c>
    </row>
    <row r="692" spans="1:26" ht="15">
      <c r="A692" s="213" t="s">
        <v>778</v>
      </c>
      <c r="B692" s="478" t="s">
        <v>35</v>
      </c>
      <c r="C692" s="2" t="s">
        <v>778</v>
      </c>
      <c r="D692" s="519" t="s">
        <v>778</v>
      </c>
      <c r="E692" s="520">
        <v>290929.61</v>
      </c>
      <c r="F692" s="521" t="str">
        <f t="shared" si="124"/>
        <v>WYU</v>
      </c>
      <c r="G692" s="522" t="str">
        <f>VLOOKUP(F692,Factors!$B$3:$O$96,14,0)</f>
        <v>WYU</v>
      </c>
      <c r="H692" s="528" t="s">
        <v>1198</v>
      </c>
      <c r="I692" s="524">
        <v>365</v>
      </c>
      <c r="J692" s="525">
        <f>VLOOKUP(I692,Scenarios!$AU$11:$AZ$132,6,0)</f>
        <v>0.11829233483397059</v>
      </c>
      <c r="K692" s="518">
        <f>SUMIF('Depreciation Exp'!$DH$8:$DH$126,'JAM Inputs'!$H692,'Depreciation Exp'!$DK$8:$DK$126)</f>
        <v>0</v>
      </c>
      <c r="L692" s="518">
        <f t="shared" si="123"/>
        <v>0</v>
      </c>
      <c r="M692" s="474">
        <f>VLOOKUP(G692,Factors!$B$3:$K$96,7,0)</f>
        <v>0</v>
      </c>
      <c r="N692" s="642">
        <v>290929.61</v>
      </c>
      <c r="O692" s="643"/>
      <c r="P692" s="644">
        <f t="shared" si="119"/>
        <v>0</v>
      </c>
      <c r="Q692" s="645">
        <f t="shared" si="120"/>
        <v>0</v>
      </c>
      <c r="S692" s="657">
        <f t="shared" si="111"/>
        <v>0</v>
      </c>
      <c r="T692" s="644">
        <f t="shared" si="112"/>
        <v>0</v>
      </c>
      <c r="U692" s="644">
        <f t="shared" si="113"/>
        <v>0</v>
      </c>
      <c r="V692" s="658">
        <f t="shared" si="114"/>
        <v>0</v>
      </c>
      <c r="W692" s="533"/>
      <c r="X692" s="70"/>
      <c r="Y692" s="850">
        <f t="shared" si="121"/>
        <v>0</v>
      </c>
      <c r="Z692" s="607">
        <f t="shared" si="122"/>
        <v>0</v>
      </c>
    </row>
    <row r="693" spans="1:26" ht="15">
      <c r="A693" s="213" t="s">
        <v>779</v>
      </c>
      <c r="B693" s="478" t="s">
        <v>22</v>
      </c>
      <c r="C693" s="2" t="s">
        <v>779</v>
      </c>
      <c r="D693" s="519" t="s">
        <v>779</v>
      </c>
      <c r="E693" s="520">
        <v>491212.67</v>
      </c>
      <c r="F693" s="521" t="str">
        <f t="shared" si="124"/>
        <v>CA</v>
      </c>
      <c r="G693" s="522" t="str">
        <f>VLOOKUP(F693,Factors!$B$3:$O$96,14,0)</f>
        <v>CA</v>
      </c>
      <c r="H693" s="523" t="s">
        <v>1192</v>
      </c>
      <c r="I693" s="524">
        <v>366</v>
      </c>
      <c r="J693" s="525">
        <f>VLOOKUP(I693,Scenarios!$AU$11:$AZ$132,6,0)</f>
        <v>5.4847473064102925E-2</v>
      </c>
      <c r="K693" s="518">
        <f>SUMIF('Depreciation Exp'!$DH$8:$DH$126,'JAM Inputs'!$H693,'Depreciation Exp'!$DK$8:$DK$126)</f>
        <v>5491004.2449622899</v>
      </c>
      <c r="L693" s="518">
        <f t="shared" si="123"/>
        <v>301167.707420444</v>
      </c>
      <c r="M693" s="474">
        <f>VLOOKUP(G693,Factors!$B$3:$K$96,7,0)</f>
        <v>0</v>
      </c>
      <c r="N693" s="642">
        <v>491212.67</v>
      </c>
      <c r="O693" s="643">
        <v>303812.08444260497</v>
      </c>
      <c r="P693" s="644">
        <f t="shared" si="119"/>
        <v>301167.707420444</v>
      </c>
      <c r="Q693" s="645">
        <f t="shared" si="120"/>
        <v>-2644.3770221609739</v>
      </c>
      <c r="S693" s="657">
        <f t="shared" si="111"/>
        <v>0</v>
      </c>
      <c r="T693" s="644">
        <f t="shared" si="112"/>
        <v>0</v>
      </c>
      <c r="U693" s="644">
        <f t="shared" si="113"/>
        <v>0</v>
      </c>
      <c r="V693" s="658">
        <f t="shared" si="114"/>
        <v>0</v>
      </c>
      <c r="W693" s="533"/>
      <c r="X693" s="70"/>
      <c r="Y693" s="850">
        <f t="shared" si="121"/>
        <v>0</v>
      </c>
      <c r="Z693" s="607">
        <f t="shared" si="122"/>
        <v>0</v>
      </c>
    </row>
    <row r="694" spans="1:26" ht="15">
      <c r="A694" s="213" t="s">
        <v>780</v>
      </c>
      <c r="B694" s="478" t="s">
        <v>33</v>
      </c>
      <c r="C694" s="2" t="s">
        <v>780</v>
      </c>
      <c r="D694" s="519" t="s">
        <v>780</v>
      </c>
      <c r="E694" s="520">
        <v>165295.92000000001</v>
      </c>
      <c r="F694" s="521" t="str">
        <f t="shared" si="124"/>
        <v>ID</v>
      </c>
      <c r="G694" s="522" t="str">
        <f>VLOOKUP(F694,Factors!$B$3:$O$96,14,0)</f>
        <v>ID</v>
      </c>
      <c r="H694" s="527" t="s">
        <v>1197</v>
      </c>
      <c r="I694" s="524">
        <v>366</v>
      </c>
      <c r="J694" s="525">
        <f>VLOOKUP(I694,Scenarios!$AU$11:$AZ$132,6,0)</f>
        <v>5.4847473064102925E-2</v>
      </c>
      <c r="K694" s="518">
        <f>SUMIF('Depreciation Exp'!$DH$8:$DH$126,'JAM Inputs'!$H694,'Depreciation Exp'!$DK$8:$DK$126)</f>
        <v>517495.63518967666</v>
      </c>
      <c r="L694" s="518">
        <f t="shared" si="123"/>
        <v>28383.327911856624</v>
      </c>
      <c r="M694" s="474">
        <f>VLOOKUP(G694,Factors!$B$3:$K$96,7,0)</f>
        <v>0</v>
      </c>
      <c r="N694" s="642">
        <v>165295.92000000001</v>
      </c>
      <c r="O694" s="643">
        <v>27326.98384220387</v>
      </c>
      <c r="P694" s="644">
        <f t="shared" si="119"/>
        <v>28383.327911856624</v>
      </c>
      <c r="Q694" s="645">
        <f t="shared" si="120"/>
        <v>1056.3440696527541</v>
      </c>
      <c r="S694" s="657">
        <f t="shared" si="111"/>
        <v>0</v>
      </c>
      <c r="T694" s="644">
        <f t="shared" si="112"/>
        <v>0</v>
      </c>
      <c r="U694" s="644">
        <f t="shared" si="113"/>
        <v>0</v>
      </c>
      <c r="V694" s="658">
        <f t="shared" si="114"/>
        <v>0</v>
      </c>
      <c r="W694" s="533"/>
      <c r="X694" s="70"/>
      <c r="Y694" s="850">
        <f t="shared" si="121"/>
        <v>0</v>
      </c>
      <c r="Z694" s="607">
        <f t="shared" si="122"/>
        <v>0</v>
      </c>
    </row>
    <row r="695" spans="1:26" ht="15">
      <c r="A695" s="213" t="s">
        <v>781</v>
      </c>
      <c r="B695" s="478" t="s">
        <v>25</v>
      </c>
      <c r="C695" s="2" t="s">
        <v>781</v>
      </c>
      <c r="D695" s="519" t="s">
        <v>781</v>
      </c>
      <c r="E695" s="520">
        <v>2153637.92</v>
      </c>
      <c r="F695" s="521" t="str">
        <f t="shared" si="124"/>
        <v>OR</v>
      </c>
      <c r="G695" s="522" t="str">
        <f>VLOOKUP(F695,Factors!$B$3:$O$96,14,0)</f>
        <v>OR</v>
      </c>
      <c r="H695" s="527" t="s">
        <v>1193</v>
      </c>
      <c r="I695" s="524">
        <v>366</v>
      </c>
      <c r="J695" s="525">
        <f>VLOOKUP(I695,Scenarios!$AU$11:$AZ$132,6,0)</f>
        <v>5.4847473064102925E-2</v>
      </c>
      <c r="K695" s="518">
        <f>SUMIF('Depreciation Exp'!$DH$8:$DH$126,'JAM Inputs'!$H695,'Depreciation Exp'!$DK$8:$DK$126)</f>
        <v>2216526.9787381664</v>
      </c>
      <c r="L695" s="518">
        <f t="shared" si="123"/>
        <v>121570.90376219901</v>
      </c>
      <c r="M695" s="474">
        <f>VLOOKUP(G695,Factors!$B$3:$K$96,7,0)</f>
        <v>0</v>
      </c>
      <c r="N695" s="642">
        <v>2153637.92</v>
      </c>
      <c r="O695" s="643">
        <v>125899.75706343341</v>
      </c>
      <c r="P695" s="644">
        <f t="shared" si="119"/>
        <v>121570.90376219901</v>
      </c>
      <c r="Q695" s="645">
        <f t="shared" si="120"/>
        <v>-4328.8533012343978</v>
      </c>
      <c r="S695" s="657">
        <f t="shared" si="111"/>
        <v>0</v>
      </c>
      <c r="T695" s="644">
        <f t="shared" si="112"/>
        <v>0</v>
      </c>
      <c r="U695" s="644">
        <f t="shared" si="113"/>
        <v>0</v>
      </c>
      <c r="V695" s="658">
        <f t="shared" si="114"/>
        <v>0</v>
      </c>
      <c r="W695" s="533"/>
      <c r="X695" s="70"/>
      <c r="Y695" s="850">
        <f t="shared" si="121"/>
        <v>0</v>
      </c>
      <c r="Z695" s="607">
        <f t="shared" si="122"/>
        <v>0</v>
      </c>
    </row>
    <row r="696" spans="1:26" ht="15">
      <c r="A696" s="213" t="s">
        <v>782</v>
      </c>
      <c r="B696" s="478" t="s">
        <v>31</v>
      </c>
      <c r="C696" s="2" t="s">
        <v>782</v>
      </c>
      <c r="D696" s="519" t="s">
        <v>782</v>
      </c>
      <c r="E696" s="520">
        <v>3738285.95</v>
      </c>
      <c r="F696" s="521" t="str">
        <f t="shared" si="124"/>
        <v>UT</v>
      </c>
      <c r="G696" s="522" t="str">
        <f>VLOOKUP(F696,Factors!$B$3:$O$96,14,0)</f>
        <v>UT</v>
      </c>
      <c r="H696" s="527" t="s">
        <v>1196</v>
      </c>
      <c r="I696" s="524">
        <v>366</v>
      </c>
      <c r="J696" s="525">
        <f>VLOOKUP(I696,Scenarios!$AU$11:$AZ$132,6,0)</f>
        <v>5.4847473064102925E-2</v>
      </c>
      <c r="K696" s="518">
        <f>SUMIF('Depreciation Exp'!$DH$8:$DH$126,'JAM Inputs'!$H696,'Depreciation Exp'!$DK$8:$DK$126)</f>
        <v>3520285.8442191407</v>
      </c>
      <c r="L696" s="518">
        <f t="shared" si="123"/>
        <v>193078.78301875215</v>
      </c>
      <c r="M696" s="474">
        <f>VLOOKUP(G696,Factors!$B$3:$K$96,7,0)</f>
        <v>1</v>
      </c>
      <c r="N696" s="642">
        <v>3738285.95</v>
      </c>
      <c r="O696" s="643">
        <v>178363.93676317084</v>
      </c>
      <c r="P696" s="644">
        <f t="shared" si="119"/>
        <v>193078.78301875215</v>
      </c>
      <c r="Q696" s="645">
        <f t="shared" si="120"/>
        <v>14714.846255581302</v>
      </c>
      <c r="S696" s="657">
        <f t="shared" si="111"/>
        <v>3738285.95</v>
      </c>
      <c r="T696" s="644">
        <f t="shared" si="112"/>
        <v>178363.93676317084</v>
      </c>
      <c r="U696" s="644">
        <f t="shared" si="113"/>
        <v>193078.78301875215</v>
      </c>
      <c r="V696" s="658">
        <f t="shared" si="114"/>
        <v>14714.846255581302</v>
      </c>
      <c r="W696" s="533"/>
      <c r="X696" s="70"/>
      <c r="Y696" s="850">
        <f t="shared" si="121"/>
        <v>3738285.95</v>
      </c>
      <c r="Z696" s="607">
        <f t="shared" si="122"/>
        <v>3931364.7330187522</v>
      </c>
    </row>
    <row r="697" spans="1:26" ht="15">
      <c r="A697" s="213" t="s">
        <v>783</v>
      </c>
      <c r="B697" s="478" t="s">
        <v>27</v>
      </c>
      <c r="C697" s="2" t="s">
        <v>783</v>
      </c>
      <c r="D697" s="519" t="s">
        <v>783</v>
      </c>
      <c r="E697" s="520">
        <v>690009.27</v>
      </c>
      <c r="F697" s="521" t="str">
        <f t="shared" si="124"/>
        <v>WA</v>
      </c>
      <c r="G697" s="522" t="str">
        <f>VLOOKUP(F697,Factors!$B$3:$O$96,14,0)</f>
        <v>WA</v>
      </c>
      <c r="H697" s="527" t="s">
        <v>1194</v>
      </c>
      <c r="I697" s="524">
        <v>366</v>
      </c>
      <c r="J697" s="525">
        <f>VLOOKUP(I697,Scenarios!$AU$11:$AZ$132,6,0)</f>
        <v>5.4847473064102925E-2</v>
      </c>
      <c r="K697" s="518">
        <f>SUMIF('Depreciation Exp'!$DH$8:$DH$126,'JAM Inputs'!$H697,'Depreciation Exp'!$DK$8:$DK$126)</f>
        <v>337818.43678867258</v>
      </c>
      <c r="L697" s="518">
        <f t="shared" si="123"/>
        <v>18528.487612324076</v>
      </c>
      <c r="M697" s="474">
        <f>VLOOKUP(G697,Factors!$B$3:$K$96,7,0)</f>
        <v>0</v>
      </c>
      <c r="N697" s="642">
        <v>690009.27</v>
      </c>
      <c r="O697" s="643">
        <v>18439.141906920566</v>
      </c>
      <c r="P697" s="644">
        <f t="shared" si="119"/>
        <v>18528.487612324076</v>
      </c>
      <c r="Q697" s="645">
        <f t="shared" si="120"/>
        <v>89.345705403509783</v>
      </c>
      <c r="S697" s="657">
        <f t="shared" si="111"/>
        <v>0</v>
      </c>
      <c r="T697" s="644">
        <f t="shared" si="112"/>
        <v>0</v>
      </c>
      <c r="U697" s="644">
        <f t="shared" si="113"/>
        <v>0</v>
      </c>
      <c r="V697" s="658">
        <f t="shared" si="114"/>
        <v>0</v>
      </c>
      <c r="W697" s="533"/>
      <c r="X697" s="70"/>
      <c r="Y697" s="850">
        <f t="shared" si="121"/>
        <v>0</v>
      </c>
      <c r="Z697" s="607">
        <f t="shared" si="122"/>
        <v>0</v>
      </c>
    </row>
    <row r="698" spans="1:26" ht="15">
      <c r="A698" s="213" t="s">
        <v>784</v>
      </c>
      <c r="B698" s="478" t="s">
        <v>29</v>
      </c>
      <c r="C698" s="2" t="s">
        <v>784</v>
      </c>
      <c r="D698" s="519" t="s">
        <v>784</v>
      </c>
      <c r="E698" s="520">
        <v>499279.22</v>
      </c>
      <c r="F698" s="521" t="str">
        <f t="shared" si="124"/>
        <v>WYP</v>
      </c>
      <c r="G698" s="522" t="str">
        <f>VLOOKUP(F698,Factors!$B$3:$O$96,14,0)</f>
        <v>WYP</v>
      </c>
      <c r="H698" s="527" t="s">
        <v>1195</v>
      </c>
      <c r="I698" s="524">
        <v>366</v>
      </c>
      <c r="J698" s="525">
        <f>VLOOKUP(I698,Scenarios!$AU$11:$AZ$132,6,0)</f>
        <v>5.4847473064102925E-2</v>
      </c>
      <c r="K698" s="518">
        <f>SUMIF('Depreciation Exp'!$DH$8:$DH$126,'JAM Inputs'!$H698,'Depreciation Exp'!$DK$8:$DK$126)</f>
        <v>1133549.6008847123</v>
      </c>
      <c r="L698" s="518">
        <f t="shared" si="123"/>
        <v>62172.331201348876</v>
      </c>
      <c r="M698" s="474">
        <f>VLOOKUP(G698,Factors!$B$3:$K$96,7,0)</f>
        <v>0</v>
      </c>
      <c r="N698" s="642">
        <v>499279.22</v>
      </c>
      <c r="O698" s="643">
        <v>69244.621730688174</v>
      </c>
      <c r="P698" s="644">
        <f t="shared" si="119"/>
        <v>62172.331201348876</v>
      </c>
      <c r="Q698" s="645">
        <f t="shared" si="120"/>
        <v>-7072.2905293392978</v>
      </c>
      <c r="S698" s="657">
        <f t="shared" si="111"/>
        <v>0</v>
      </c>
      <c r="T698" s="644">
        <f t="shared" si="112"/>
        <v>0</v>
      </c>
      <c r="U698" s="644">
        <f t="shared" si="113"/>
        <v>0</v>
      </c>
      <c r="V698" s="658">
        <f t="shared" si="114"/>
        <v>0</v>
      </c>
      <c r="W698" s="533"/>
      <c r="X698" s="70"/>
      <c r="Y698" s="850">
        <f t="shared" si="121"/>
        <v>0</v>
      </c>
      <c r="Z698" s="607">
        <f t="shared" si="122"/>
        <v>0</v>
      </c>
    </row>
    <row r="699" spans="1:26" ht="15">
      <c r="A699" s="213" t="s">
        <v>785</v>
      </c>
      <c r="B699" s="478" t="s">
        <v>35</v>
      </c>
      <c r="C699" s="2" t="s">
        <v>785</v>
      </c>
      <c r="D699" s="519" t="s">
        <v>785</v>
      </c>
      <c r="E699" s="520">
        <v>145406.44</v>
      </c>
      <c r="F699" s="521" t="str">
        <f t="shared" si="124"/>
        <v>WYU</v>
      </c>
      <c r="G699" s="522" t="str">
        <f>VLOOKUP(F699,Factors!$B$3:$O$96,14,0)</f>
        <v>WYU</v>
      </c>
      <c r="H699" s="528" t="s">
        <v>1198</v>
      </c>
      <c r="I699" s="524">
        <v>366</v>
      </c>
      <c r="J699" s="525">
        <f>VLOOKUP(I699,Scenarios!$AU$11:$AZ$132,6,0)</f>
        <v>5.4847473064102925E-2</v>
      </c>
      <c r="K699" s="518">
        <f>SUMIF('Depreciation Exp'!$DH$8:$DH$126,'JAM Inputs'!$H699,'Depreciation Exp'!$DK$8:$DK$126)</f>
        <v>0</v>
      </c>
      <c r="L699" s="518">
        <f t="shared" si="123"/>
        <v>0</v>
      </c>
      <c r="M699" s="474">
        <f>VLOOKUP(G699,Factors!$B$3:$K$96,7,0)</f>
        <v>0</v>
      </c>
      <c r="N699" s="642">
        <v>145406.44</v>
      </c>
      <c r="O699" s="643"/>
      <c r="P699" s="644">
        <f t="shared" si="119"/>
        <v>0</v>
      </c>
      <c r="Q699" s="645">
        <f t="shared" si="120"/>
        <v>0</v>
      </c>
      <c r="S699" s="657">
        <f t="shared" si="111"/>
        <v>0</v>
      </c>
      <c r="T699" s="644">
        <f t="shared" si="112"/>
        <v>0</v>
      </c>
      <c r="U699" s="644">
        <f t="shared" si="113"/>
        <v>0</v>
      </c>
      <c r="V699" s="658">
        <f t="shared" si="114"/>
        <v>0</v>
      </c>
      <c r="W699" s="533"/>
      <c r="X699" s="70"/>
      <c r="Y699" s="850">
        <f t="shared" si="121"/>
        <v>0</v>
      </c>
      <c r="Z699" s="607">
        <f t="shared" si="122"/>
        <v>0</v>
      </c>
    </row>
    <row r="700" spans="1:26" ht="15">
      <c r="A700" s="213" t="s">
        <v>786</v>
      </c>
      <c r="B700" s="478" t="s">
        <v>22</v>
      </c>
      <c r="C700" s="2" t="s">
        <v>786</v>
      </c>
      <c r="D700" s="519" t="s">
        <v>786</v>
      </c>
      <c r="E700" s="520">
        <v>677390.65</v>
      </c>
      <c r="F700" s="521" t="str">
        <f t="shared" si="124"/>
        <v>CA</v>
      </c>
      <c r="G700" s="522" t="str">
        <f>VLOOKUP(F700,Factors!$B$3:$O$96,14,0)</f>
        <v>CA</v>
      </c>
      <c r="H700" s="523" t="s">
        <v>1192</v>
      </c>
      <c r="I700" s="524">
        <v>367</v>
      </c>
      <c r="J700" s="525">
        <f>VLOOKUP(I700,Scenarios!$AU$11:$AZ$132,6,0)</f>
        <v>0.13095104150012638</v>
      </c>
      <c r="K700" s="518">
        <f>SUMIF('Depreciation Exp'!$DH$8:$DH$126,'JAM Inputs'!$H700,'Depreciation Exp'!$DK$8:$DK$126)</f>
        <v>5491004.2449622899</v>
      </c>
      <c r="L700" s="518">
        <f t="shared" si="123"/>
        <v>719052.7247594269</v>
      </c>
      <c r="M700" s="474">
        <f>VLOOKUP(G700,Factors!$B$3:$K$96,7,0)</f>
        <v>0</v>
      </c>
      <c r="N700" s="642">
        <v>677390.65</v>
      </c>
      <c r="O700" s="643">
        <v>725366.30505448009</v>
      </c>
      <c r="P700" s="644">
        <f t="shared" si="119"/>
        <v>719052.7247594269</v>
      </c>
      <c r="Q700" s="645">
        <f t="shared" si="120"/>
        <v>-6313.5802950531943</v>
      </c>
      <c r="S700" s="657">
        <f t="shared" si="111"/>
        <v>0</v>
      </c>
      <c r="T700" s="644">
        <f t="shared" si="112"/>
        <v>0</v>
      </c>
      <c r="U700" s="644">
        <f t="shared" si="113"/>
        <v>0</v>
      </c>
      <c r="V700" s="658">
        <f t="shared" si="114"/>
        <v>0</v>
      </c>
      <c r="W700" s="533"/>
      <c r="X700" s="70"/>
      <c r="Y700" s="850">
        <f t="shared" si="121"/>
        <v>0</v>
      </c>
      <c r="Z700" s="607">
        <f t="shared" si="122"/>
        <v>0</v>
      </c>
    </row>
    <row r="701" spans="1:26" ht="15">
      <c r="A701" s="213" t="s">
        <v>787</v>
      </c>
      <c r="B701" s="478" t="s">
        <v>33</v>
      </c>
      <c r="C701" s="2" t="s">
        <v>787</v>
      </c>
      <c r="D701" s="519" t="s">
        <v>787</v>
      </c>
      <c r="E701" s="520">
        <v>486661.24</v>
      </c>
      <c r="F701" s="521" t="str">
        <f t="shared" si="124"/>
        <v>ID</v>
      </c>
      <c r="G701" s="522" t="str">
        <f>VLOOKUP(F701,Factors!$B$3:$O$96,14,0)</f>
        <v>ID</v>
      </c>
      <c r="H701" s="527" t="s">
        <v>1197</v>
      </c>
      <c r="I701" s="524">
        <v>367</v>
      </c>
      <c r="J701" s="525">
        <f>VLOOKUP(I701,Scenarios!$AU$11:$AZ$132,6,0)</f>
        <v>0.13095104150012638</v>
      </c>
      <c r="K701" s="518">
        <f>SUMIF('Depreciation Exp'!$DH$8:$DH$126,'JAM Inputs'!$H701,'Depreciation Exp'!$DK$8:$DK$126)</f>
        <v>517495.63518967666</v>
      </c>
      <c r="L701" s="518">
        <f t="shared" si="123"/>
        <v>67766.592399857604</v>
      </c>
      <c r="M701" s="474">
        <f>VLOOKUP(G701,Factors!$B$3:$K$96,7,0)</f>
        <v>0</v>
      </c>
      <c r="N701" s="642">
        <v>486661.24</v>
      </c>
      <c r="O701" s="643">
        <v>65244.518940942951</v>
      </c>
      <c r="P701" s="644">
        <f t="shared" si="119"/>
        <v>67766.592399857604</v>
      </c>
      <c r="Q701" s="645">
        <f t="shared" si="120"/>
        <v>2522.0734589146523</v>
      </c>
      <c r="S701" s="657">
        <f t="shared" si="111"/>
        <v>0</v>
      </c>
      <c r="T701" s="644">
        <f t="shared" si="112"/>
        <v>0</v>
      </c>
      <c r="U701" s="644">
        <f t="shared" si="113"/>
        <v>0</v>
      </c>
      <c r="V701" s="658">
        <f t="shared" si="114"/>
        <v>0</v>
      </c>
      <c r="W701" s="533"/>
      <c r="X701" s="70"/>
      <c r="Y701" s="850">
        <f t="shared" si="121"/>
        <v>0</v>
      </c>
      <c r="Z701" s="607">
        <f t="shared" si="122"/>
        <v>0</v>
      </c>
    </row>
    <row r="702" spans="1:26" ht="15">
      <c r="A702" s="213" t="s">
        <v>788</v>
      </c>
      <c r="B702" s="478" t="s">
        <v>25</v>
      </c>
      <c r="C702" s="2" t="s">
        <v>788</v>
      </c>
      <c r="D702" s="519" t="s">
        <v>788</v>
      </c>
      <c r="E702" s="520">
        <v>3737039.24</v>
      </c>
      <c r="F702" s="521" t="str">
        <f t="shared" si="124"/>
        <v>OR</v>
      </c>
      <c r="G702" s="522" t="str">
        <f>VLOOKUP(F702,Factors!$B$3:$O$96,14,0)</f>
        <v>OR</v>
      </c>
      <c r="H702" s="527" t="s">
        <v>1193</v>
      </c>
      <c r="I702" s="524">
        <v>367</v>
      </c>
      <c r="J702" s="525">
        <f>VLOOKUP(I702,Scenarios!$AU$11:$AZ$132,6,0)</f>
        <v>0.13095104150012638</v>
      </c>
      <c r="K702" s="518">
        <f>SUMIF('Depreciation Exp'!$DH$8:$DH$126,'JAM Inputs'!$H702,'Depreciation Exp'!$DK$8:$DK$126)</f>
        <v>2216526.9787381664</v>
      </c>
      <c r="L702" s="518">
        <f t="shared" si="123"/>
        <v>290256.51637889136</v>
      </c>
      <c r="M702" s="474">
        <f>VLOOKUP(G702,Factors!$B$3:$K$96,7,0)</f>
        <v>0</v>
      </c>
      <c r="N702" s="642">
        <v>3737039.24</v>
      </c>
      <c r="O702" s="643">
        <v>300591.86669914</v>
      </c>
      <c r="P702" s="644">
        <f t="shared" si="119"/>
        <v>290256.51637889136</v>
      </c>
      <c r="Q702" s="645">
        <f t="shared" si="120"/>
        <v>-10335.350320248632</v>
      </c>
      <c r="S702" s="657">
        <f t="shared" si="111"/>
        <v>0</v>
      </c>
      <c r="T702" s="644">
        <f t="shared" si="112"/>
        <v>0</v>
      </c>
      <c r="U702" s="644">
        <f t="shared" si="113"/>
        <v>0</v>
      </c>
      <c r="V702" s="658">
        <f t="shared" si="114"/>
        <v>0</v>
      </c>
      <c r="W702" s="533"/>
      <c r="X702" s="70"/>
      <c r="Y702" s="850">
        <f t="shared" si="121"/>
        <v>0</v>
      </c>
      <c r="Z702" s="607">
        <f t="shared" si="122"/>
        <v>0</v>
      </c>
    </row>
    <row r="703" spans="1:26" ht="15">
      <c r="A703" s="213" t="s">
        <v>789</v>
      </c>
      <c r="B703" s="478" t="s">
        <v>31</v>
      </c>
      <c r="C703" s="2" t="s">
        <v>789</v>
      </c>
      <c r="D703" s="519" t="s">
        <v>789</v>
      </c>
      <c r="E703" s="520">
        <v>10691468.9599999</v>
      </c>
      <c r="F703" s="521" t="str">
        <f t="shared" si="124"/>
        <v>UT</v>
      </c>
      <c r="G703" s="522" t="str">
        <f>VLOOKUP(F703,Factors!$B$3:$O$96,14,0)</f>
        <v>UT</v>
      </c>
      <c r="H703" s="527" t="s">
        <v>1196</v>
      </c>
      <c r="I703" s="524">
        <v>367</v>
      </c>
      <c r="J703" s="525">
        <f>VLOOKUP(I703,Scenarios!$AU$11:$AZ$132,6,0)</f>
        <v>0.13095104150012638</v>
      </c>
      <c r="K703" s="518">
        <f>SUMIF('Depreciation Exp'!$DH$8:$DH$126,'JAM Inputs'!$H703,'Depreciation Exp'!$DK$8:$DK$126)</f>
        <v>3520285.8442191407</v>
      </c>
      <c r="L703" s="518">
        <f t="shared" si="123"/>
        <v>460985.09767864813</v>
      </c>
      <c r="M703" s="474">
        <f>VLOOKUP(G703,Factors!$B$3:$K$96,7,0)</f>
        <v>1</v>
      </c>
      <c r="N703" s="642">
        <v>10691468.9599999</v>
      </c>
      <c r="O703" s="643">
        <v>425852.67798758019</v>
      </c>
      <c r="P703" s="644">
        <f t="shared" si="119"/>
        <v>460985.09767864813</v>
      </c>
      <c r="Q703" s="645">
        <f t="shared" si="120"/>
        <v>35132.419691067946</v>
      </c>
      <c r="S703" s="657">
        <f t="shared" si="111"/>
        <v>10691468.9599999</v>
      </c>
      <c r="T703" s="644">
        <f t="shared" si="112"/>
        <v>425852.67798758019</v>
      </c>
      <c r="U703" s="644">
        <f t="shared" si="113"/>
        <v>460985.09767864813</v>
      </c>
      <c r="V703" s="658">
        <f t="shared" si="114"/>
        <v>35132.419691067946</v>
      </c>
      <c r="W703" s="533"/>
      <c r="X703" s="70"/>
      <c r="Y703" s="850">
        <f t="shared" si="121"/>
        <v>10691468.9599999</v>
      </c>
      <c r="Z703" s="607">
        <f t="shared" si="122"/>
        <v>11152454.057678549</v>
      </c>
    </row>
    <row r="704" spans="1:26" ht="15">
      <c r="A704" s="213" t="s">
        <v>790</v>
      </c>
      <c r="B704" s="478" t="s">
        <v>27</v>
      </c>
      <c r="C704" s="2" t="s">
        <v>790</v>
      </c>
      <c r="D704" s="519" t="s">
        <v>790</v>
      </c>
      <c r="E704" s="520">
        <v>627330.81999999995</v>
      </c>
      <c r="F704" s="521" t="str">
        <f t="shared" si="124"/>
        <v>WA</v>
      </c>
      <c r="G704" s="522" t="str">
        <f>VLOOKUP(F704,Factors!$B$3:$O$96,14,0)</f>
        <v>WA</v>
      </c>
      <c r="H704" s="527" t="s">
        <v>1194</v>
      </c>
      <c r="I704" s="524">
        <v>367</v>
      </c>
      <c r="J704" s="525">
        <f>VLOOKUP(I704,Scenarios!$AU$11:$AZ$132,6,0)</f>
        <v>0.13095104150012638</v>
      </c>
      <c r="K704" s="518">
        <f>SUMIF('Depreciation Exp'!$DH$8:$DH$126,'JAM Inputs'!$H704,'Depreciation Exp'!$DK$8:$DK$126)</f>
        <v>337818.43678867258</v>
      </c>
      <c r="L704" s="518">
        <f t="shared" si="123"/>
        <v>44237.676135421279</v>
      </c>
      <c r="M704" s="474">
        <f>VLOOKUP(G704,Factors!$B$3:$K$96,7,0)</f>
        <v>0</v>
      </c>
      <c r="N704" s="642">
        <v>627330.81999999995</v>
      </c>
      <c r="O704" s="643">
        <v>44024.358866228606</v>
      </c>
      <c r="P704" s="644">
        <f t="shared" si="119"/>
        <v>44237.676135421279</v>
      </c>
      <c r="Q704" s="645">
        <f t="shared" si="120"/>
        <v>213.31726919267385</v>
      </c>
      <c r="S704" s="657">
        <f t="shared" si="111"/>
        <v>0</v>
      </c>
      <c r="T704" s="644">
        <f t="shared" si="112"/>
        <v>0</v>
      </c>
      <c r="U704" s="644">
        <f t="shared" si="113"/>
        <v>0</v>
      </c>
      <c r="V704" s="658">
        <f t="shared" si="114"/>
        <v>0</v>
      </c>
      <c r="W704" s="533"/>
      <c r="X704" s="70"/>
      <c r="Y704" s="850">
        <f t="shared" si="121"/>
        <v>0</v>
      </c>
      <c r="Z704" s="607">
        <f t="shared" si="122"/>
        <v>0</v>
      </c>
    </row>
    <row r="705" spans="1:26" ht="15">
      <c r="A705" s="213" t="s">
        <v>791</v>
      </c>
      <c r="B705" s="478" t="s">
        <v>29</v>
      </c>
      <c r="C705" s="2" t="s">
        <v>791</v>
      </c>
      <c r="D705" s="519" t="s">
        <v>791</v>
      </c>
      <c r="E705" s="520">
        <v>1063285.22</v>
      </c>
      <c r="F705" s="521" t="str">
        <f t="shared" si="124"/>
        <v>WYP</v>
      </c>
      <c r="G705" s="522" t="str">
        <f>VLOOKUP(F705,Factors!$B$3:$O$96,14,0)</f>
        <v>WYP</v>
      </c>
      <c r="H705" s="527" t="s">
        <v>1195</v>
      </c>
      <c r="I705" s="524">
        <v>367</v>
      </c>
      <c r="J705" s="525">
        <f>VLOOKUP(I705,Scenarios!$AU$11:$AZ$132,6,0)</f>
        <v>0.13095104150012638</v>
      </c>
      <c r="K705" s="518">
        <f>SUMIF('Depreciation Exp'!$DH$8:$DH$126,'JAM Inputs'!$H705,'Depreciation Exp'!$DK$8:$DK$126)</f>
        <v>1133549.6008847123</v>
      </c>
      <c r="L705" s="518">
        <f t="shared" si="123"/>
        <v>148439.50082790566</v>
      </c>
      <c r="M705" s="474">
        <f>VLOOKUP(G705,Factors!$B$3:$K$96,7,0)</f>
        <v>0</v>
      </c>
      <c r="N705" s="642">
        <v>1063285.22</v>
      </c>
      <c r="O705" s="643">
        <v>165324.94256058228</v>
      </c>
      <c r="P705" s="644">
        <f t="shared" si="119"/>
        <v>148439.50082790566</v>
      </c>
      <c r="Q705" s="645">
        <f t="shared" si="120"/>
        <v>-16885.441732676612</v>
      </c>
      <c r="S705" s="657">
        <f t="shared" si="111"/>
        <v>0</v>
      </c>
      <c r="T705" s="644">
        <f t="shared" si="112"/>
        <v>0</v>
      </c>
      <c r="U705" s="644">
        <f t="shared" si="113"/>
        <v>0</v>
      </c>
      <c r="V705" s="658">
        <f t="shared" si="114"/>
        <v>0</v>
      </c>
      <c r="W705" s="533"/>
      <c r="X705" s="70"/>
      <c r="Y705" s="850">
        <f t="shared" si="121"/>
        <v>0</v>
      </c>
      <c r="Z705" s="607">
        <f t="shared" si="122"/>
        <v>0</v>
      </c>
    </row>
    <row r="706" spans="1:26" ht="15">
      <c r="A706" s="213" t="s">
        <v>792</v>
      </c>
      <c r="B706" s="478" t="s">
        <v>35</v>
      </c>
      <c r="C706" s="2" t="s">
        <v>792</v>
      </c>
      <c r="D706" s="519" t="s">
        <v>792</v>
      </c>
      <c r="E706" s="520">
        <v>564927.05000000005</v>
      </c>
      <c r="F706" s="521" t="str">
        <f t="shared" si="124"/>
        <v>WYU</v>
      </c>
      <c r="G706" s="522" t="str">
        <f>VLOOKUP(F706,Factors!$B$3:$O$96,14,0)</f>
        <v>WYU</v>
      </c>
      <c r="H706" s="528" t="s">
        <v>1198</v>
      </c>
      <c r="I706" s="524">
        <v>367</v>
      </c>
      <c r="J706" s="525">
        <f>VLOOKUP(I706,Scenarios!$AU$11:$AZ$132,6,0)</f>
        <v>0.13095104150012638</v>
      </c>
      <c r="K706" s="518">
        <f>SUMIF('Depreciation Exp'!$DH$8:$DH$126,'JAM Inputs'!$H706,'Depreciation Exp'!$DK$8:$DK$126)</f>
        <v>0</v>
      </c>
      <c r="L706" s="518">
        <f t="shared" si="123"/>
        <v>0</v>
      </c>
      <c r="M706" s="474">
        <f>VLOOKUP(G706,Factors!$B$3:$K$96,7,0)</f>
        <v>0</v>
      </c>
      <c r="N706" s="642">
        <v>564927.05000000005</v>
      </c>
      <c r="O706" s="643"/>
      <c r="P706" s="644">
        <f t="shared" si="119"/>
        <v>0</v>
      </c>
      <c r="Q706" s="645">
        <f t="shared" si="120"/>
        <v>0</v>
      </c>
      <c r="S706" s="657">
        <f t="shared" si="111"/>
        <v>0</v>
      </c>
      <c r="T706" s="644">
        <f t="shared" si="112"/>
        <v>0</v>
      </c>
      <c r="U706" s="644">
        <f t="shared" si="113"/>
        <v>0</v>
      </c>
      <c r="V706" s="658">
        <f t="shared" si="114"/>
        <v>0</v>
      </c>
      <c r="W706" s="533"/>
      <c r="X706" s="70"/>
      <c r="Y706" s="850">
        <f t="shared" si="121"/>
        <v>0</v>
      </c>
      <c r="Z706" s="607">
        <f t="shared" si="122"/>
        <v>0</v>
      </c>
    </row>
    <row r="707" spans="1:26" ht="15">
      <c r="A707" s="213" t="s">
        <v>793</v>
      </c>
      <c r="B707" s="478" t="s">
        <v>22</v>
      </c>
      <c r="C707" s="2" t="s">
        <v>793</v>
      </c>
      <c r="D707" s="519" t="s">
        <v>793</v>
      </c>
      <c r="E707" s="520">
        <v>1327447.1499999999</v>
      </c>
      <c r="F707" s="521" t="str">
        <f t="shared" si="124"/>
        <v>CA</v>
      </c>
      <c r="G707" s="522" t="str">
        <f>VLOOKUP(F707,Factors!$B$3:$O$96,14,0)</f>
        <v>CA</v>
      </c>
      <c r="H707" s="523" t="s">
        <v>1192</v>
      </c>
      <c r="I707" s="524">
        <v>368</v>
      </c>
      <c r="J707" s="525">
        <f>VLOOKUP(I707,Scenarios!$AU$11:$AZ$132,6,0)</f>
        <v>0.19959086377553936</v>
      </c>
      <c r="K707" s="518">
        <f>SUMIF('Depreciation Exp'!$DH$8:$DH$126,'JAM Inputs'!$H707,'Depreciation Exp'!$DK$8:$DK$126)</f>
        <v>5491004.2449622899</v>
      </c>
      <c r="L707" s="518">
        <f t="shared" si="123"/>
        <v>1095954.2802471768</v>
      </c>
      <c r="M707" s="474">
        <f>VLOOKUP(G707,Factors!$B$3:$K$96,7,0)</f>
        <v>0</v>
      </c>
      <c r="N707" s="642">
        <v>1327447.1499999999</v>
      </c>
      <c r="O707" s="643">
        <v>1105577.2120709352</v>
      </c>
      <c r="P707" s="644">
        <f t="shared" si="119"/>
        <v>1095954.2802471768</v>
      </c>
      <c r="Q707" s="645">
        <f t="shared" si="120"/>
        <v>-9622.9318237584084</v>
      </c>
      <c r="S707" s="657">
        <f t="shared" ref="S707:S770" si="125">N707*M707</f>
        <v>0</v>
      </c>
      <c r="T707" s="644">
        <f t="shared" ref="T707:T770" si="126">O707*M707</f>
        <v>0</v>
      </c>
      <c r="U707" s="644">
        <f t="shared" ref="U707:U770" si="127">P707*M707</f>
        <v>0</v>
      </c>
      <c r="V707" s="658">
        <f t="shared" ref="V707:V770" si="128">Q707*M707</f>
        <v>0</v>
      </c>
      <c r="W707" s="533"/>
      <c r="X707" s="70"/>
      <c r="Y707" s="850">
        <f t="shared" si="121"/>
        <v>0</v>
      </c>
      <c r="Z707" s="607">
        <f t="shared" si="122"/>
        <v>0</v>
      </c>
    </row>
    <row r="708" spans="1:26" ht="15">
      <c r="A708" s="213" t="s">
        <v>794</v>
      </c>
      <c r="B708" s="478" t="s">
        <v>33</v>
      </c>
      <c r="C708" s="2" t="s">
        <v>794</v>
      </c>
      <c r="D708" s="519" t="s">
        <v>794</v>
      </c>
      <c r="E708" s="520">
        <v>1485012.46</v>
      </c>
      <c r="F708" s="521" t="str">
        <f t="shared" si="124"/>
        <v>ID</v>
      </c>
      <c r="G708" s="522" t="str">
        <f>VLOOKUP(F708,Factors!$B$3:$O$96,14,0)</f>
        <v>ID</v>
      </c>
      <c r="H708" s="527" t="s">
        <v>1197</v>
      </c>
      <c r="I708" s="524">
        <v>368</v>
      </c>
      <c r="J708" s="525">
        <f>VLOOKUP(I708,Scenarios!$AU$11:$AZ$132,6,0)</f>
        <v>0.19959086377553936</v>
      </c>
      <c r="K708" s="518">
        <f>SUMIF('Depreciation Exp'!$DH$8:$DH$126,'JAM Inputs'!$H708,'Depreciation Exp'!$DK$8:$DK$126)</f>
        <v>517495.63518967666</v>
      </c>
      <c r="L708" s="518">
        <f t="shared" si="123"/>
        <v>103287.40082757897</v>
      </c>
      <c r="M708" s="474">
        <f>VLOOKUP(G708,Factors!$B$3:$K$96,7,0)</f>
        <v>0</v>
      </c>
      <c r="N708" s="642">
        <v>1485012.46</v>
      </c>
      <c r="O708" s="643">
        <v>99443.347245388461</v>
      </c>
      <c r="P708" s="644">
        <f t="shared" si="119"/>
        <v>103287.40082757897</v>
      </c>
      <c r="Q708" s="645">
        <f t="shared" si="120"/>
        <v>3844.0535821905069</v>
      </c>
      <c r="S708" s="657">
        <f t="shared" si="125"/>
        <v>0</v>
      </c>
      <c r="T708" s="644">
        <f t="shared" si="126"/>
        <v>0</v>
      </c>
      <c r="U708" s="644">
        <f t="shared" si="127"/>
        <v>0</v>
      </c>
      <c r="V708" s="658">
        <f t="shared" si="128"/>
        <v>0</v>
      </c>
      <c r="W708" s="533"/>
      <c r="X708" s="70"/>
      <c r="Y708" s="850">
        <f t="shared" si="121"/>
        <v>0</v>
      </c>
      <c r="Z708" s="607">
        <f t="shared" si="122"/>
        <v>0</v>
      </c>
    </row>
    <row r="709" spans="1:26" ht="15">
      <c r="A709" s="213" t="s">
        <v>795</v>
      </c>
      <c r="B709" s="478" t="s">
        <v>25</v>
      </c>
      <c r="C709" s="2" t="s">
        <v>795</v>
      </c>
      <c r="D709" s="519" t="s">
        <v>795</v>
      </c>
      <c r="E709" s="520">
        <v>11077108.3799999</v>
      </c>
      <c r="F709" s="521" t="str">
        <f t="shared" si="124"/>
        <v>OR</v>
      </c>
      <c r="G709" s="522" t="str">
        <f>VLOOKUP(F709,Factors!$B$3:$O$96,14,0)</f>
        <v>OR</v>
      </c>
      <c r="H709" s="527" t="s">
        <v>1193</v>
      </c>
      <c r="I709" s="524">
        <v>368</v>
      </c>
      <c r="J709" s="525">
        <f>VLOOKUP(I709,Scenarios!$AU$11:$AZ$132,6,0)</f>
        <v>0.19959086377553936</v>
      </c>
      <c r="K709" s="518">
        <f>SUMIF('Depreciation Exp'!$DH$8:$DH$126,'JAM Inputs'!$H709,'Depreciation Exp'!$DK$8:$DK$126)</f>
        <v>2216526.9787381664</v>
      </c>
      <c r="L709" s="518">
        <f t="shared" si="123"/>
        <v>442398.53426813718</v>
      </c>
      <c r="M709" s="474">
        <f>VLOOKUP(G709,Factors!$B$3:$K$96,7,0)</f>
        <v>0</v>
      </c>
      <c r="N709" s="642">
        <v>11077108.3799999</v>
      </c>
      <c r="O709" s="643">
        <v>458151.30319773161</v>
      </c>
      <c r="P709" s="644">
        <f t="shared" si="119"/>
        <v>442398.53426813718</v>
      </c>
      <c r="Q709" s="645">
        <f t="shared" si="120"/>
        <v>-15752.768929594429</v>
      </c>
      <c r="S709" s="657">
        <f t="shared" si="125"/>
        <v>0</v>
      </c>
      <c r="T709" s="644">
        <f t="shared" si="126"/>
        <v>0</v>
      </c>
      <c r="U709" s="644">
        <f t="shared" si="127"/>
        <v>0</v>
      </c>
      <c r="V709" s="658">
        <f t="shared" si="128"/>
        <v>0</v>
      </c>
      <c r="W709" s="533"/>
      <c r="X709" s="70"/>
      <c r="Y709" s="850">
        <f t="shared" si="121"/>
        <v>0</v>
      </c>
      <c r="Z709" s="607">
        <f t="shared" si="122"/>
        <v>0</v>
      </c>
    </row>
    <row r="710" spans="1:26" ht="15">
      <c r="A710" s="213" t="s">
        <v>796</v>
      </c>
      <c r="B710" s="478" t="s">
        <v>31</v>
      </c>
      <c r="C710" s="2" t="s">
        <v>796</v>
      </c>
      <c r="D710" s="519" t="s">
        <v>796</v>
      </c>
      <c r="E710" s="520">
        <v>8613379.6999999899</v>
      </c>
      <c r="F710" s="521" t="str">
        <f t="shared" si="124"/>
        <v>UT</v>
      </c>
      <c r="G710" s="522" t="str">
        <f>VLOOKUP(F710,Factors!$B$3:$O$96,14,0)</f>
        <v>UT</v>
      </c>
      <c r="H710" s="527" t="s">
        <v>1196</v>
      </c>
      <c r="I710" s="524">
        <v>368</v>
      </c>
      <c r="J710" s="525">
        <f>VLOOKUP(I710,Scenarios!$AU$11:$AZ$132,6,0)</f>
        <v>0.19959086377553936</v>
      </c>
      <c r="K710" s="518">
        <f>SUMIF('Depreciation Exp'!$DH$8:$DH$126,'JAM Inputs'!$H710,'Depreciation Exp'!$DK$8:$DK$126)</f>
        <v>3520285.8442191407</v>
      </c>
      <c r="L710" s="518">
        <f t="shared" si="123"/>
        <v>702616.89238450211</v>
      </c>
      <c r="M710" s="474">
        <f>VLOOKUP(G710,Factors!$B$3:$K$96,7,0)</f>
        <v>1</v>
      </c>
      <c r="N710" s="642">
        <v>8613379.6999999899</v>
      </c>
      <c r="O710" s="643">
        <v>649069.32290863618</v>
      </c>
      <c r="P710" s="644">
        <f t="shared" si="119"/>
        <v>702616.89238450211</v>
      </c>
      <c r="Q710" s="645">
        <f t="shared" si="120"/>
        <v>53547.569475865923</v>
      </c>
      <c r="S710" s="657">
        <f t="shared" si="125"/>
        <v>8613379.6999999899</v>
      </c>
      <c r="T710" s="644">
        <f t="shared" si="126"/>
        <v>649069.32290863618</v>
      </c>
      <c r="U710" s="644">
        <f t="shared" si="127"/>
        <v>702616.89238450211</v>
      </c>
      <c r="V710" s="658">
        <f t="shared" si="128"/>
        <v>53547.569475865923</v>
      </c>
      <c r="W710" s="533"/>
      <c r="X710" s="70"/>
      <c r="Y710" s="850">
        <f t="shared" si="121"/>
        <v>8613379.6999999899</v>
      </c>
      <c r="Z710" s="607">
        <f t="shared" si="122"/>
        <v>9315996.5923844911</v>
      </c>
    </row>
    <row r="711" spans="1:26" ht="15">
      <c r="A711" s="213" t="s">
        <v>797</v>
      </c>
      <c r="B711" s="478" t="s">
        <v>27</v>
      </c>
      <c r="C711" s="2" t="s">
        <v>797</v>
      </c>
      <c r="D711" s="519" t="s">
        <v>797</v>
      </c>
      <c r="E711" s="520">
        <v>2771662.86</v>
      </c>
      <c r="F711" s="521" t="str">
        <f t="shared" si="124"/>
        <v>WA</v>
      </c>
      <c r="G711" s="522" t="str">
        <f>VLOOKUP(F711,Factors!$B$3:$O$96,14,0)</f>
        <v>WA</v>
      </c>
      <c r="H711" s="527" t="s">
        <v>1194</v>
      </c>
      <c r="I711" s="524">
        <v>368</v>
      </c>
      <c r="J711" s="525">
        <f>VLOOKUP(I711,Scenarios!$AU$11:$AZ$132,6,0)</f>
        <v>0.19959086377553936</v>
      </c>
      <c r="K711" s="518">
        <f>SUMIF('Depreciation Exp'!$DH$8:$DH$126,'JAM Inputs'!$H711,'Depreciation Exp'!$DK$8:$DK$126)</f>
        <v>337818.43678867258</v>
      </c>
      <c r="L711" s="518">
        <f t="shared" si="123"/>
        <v>67425.473597953605</v>
      </c>
      <c r="M711" s="474">
        <f>VLOOKUP(G711,Factors!$B$3:$K$96,7,0)</f>
        <v>0</v>
      </c>
      <c r="N711" s="642">
        <v>2771662.86</v>
      </c>
      <c r="O711" s="643">
        <v>67100.343094761964</v>
      </c>
      <c r="P711" s="644">
        <f t="shared" si="119"/>
        <v>67425.473597953605</v>
      </c>
      <c r="Q711" s="645">
        <f t="shared" si="120"/>
        <v>325.13050319164176</v>
      </c>
      <c r="S711" s="657">
        <f t="shared" si="125"/>
        <v>0</v>
      </c>
      <c r="T711" s="644">
        <f t="shared" si="126"/>
        <v>0</v>
      </c>
      <c r="U711" s="644">
        <f t="shared" si="127"/>
        <v>0</v>
      </c>
      <c r="V711" s="658">
        <f t="shared" si="128"/>
        <v>0</v>
      </c>
      <c r="W711" s="533"/>
      <c r="X711" s="70"/>
      <c r="Y711" s="850">
        <f t="shared" si="121"/>
        <v>0</v>
      </c>
      <c r="Z711" s="607">
        <f t="shared" si="122"/>
        <v>0</v>
      </c>
    </row>
    <row r="712" spans="1:26" ht="15">
      <c r="A712" s="213" t="s">
        <v>798</v>
      </c>
      <c r="B712" s="478" t="s">
        <v>29</v>
      </c>
      <c r="C712" s="2" t="s">
        <v>798</v>
      </c>
      <c r="D712" s="519" t="s">
        <v>798</v>
      </c>
      <c r="E712" s="520">
        <v>2351774.87</v>
      </c>
      <c r="F712" s="521" t="str">
        <f t="shared" si="124"/>
        <v>WYP</v>
      </c>
      <c r="G712" s="522" t="str">
        <f>VLOOKUP(F712,Factors!$B$3:$O$96,14,0)</f>
        <v>WYP</v>
      </c>
      <c r="H712" s="527" t="s">
        <v>1195</v>
      </c>
      <c r="I712" s="524">
        <v>368</v>
      </c>
      <c r="J712" s="525">
        <f>VLOOKUP(I712,Scenarios!$AU$11:$AZ$132,6,0)</f>
        <v>0.19959086377553936</v>
      </c>
      <c r="K712" s="518">
        <f>SUMIF('Depreciation Exp'!$DH$8:$DH$126,'JAM Inputs'!$H712,'Depreciation Exp'!$DK$8:$DK$126)</f>
        <v>1133549.6008847123</v>
      </c>
      <c r="L712" s="518">
        <f t="shared" si="123"/>
        <v>226246.14397299761</v>
      </c>
      <c r="M712" s="474">
        <f>VLOOKUP(G712,Factors!$B$3:$K$96,7,0)</f>
        <v>0</v>
      </c>
      <c r="N712" s="642">
        <v>2351774.87</v>
      </c>
      <c r="O712" s="643">
        <v>251982.32645806184</v>
      </c>
      <c r="P712" s="644">
        <f t="shared" si="119"/>
        <v>226246.14397299761</v>
      </c>
      <c r="Q712" s="645">
        <f t="shared" si="120"/>
        <v>-25736.18248506423</v>
      </c>
      <c r="S712" s="657">
        <f t="shared" si="125"/>
        <v>0</v>
      </c>
      <c r="T712" s="644">
        <f t="shared" si="126"/>
        <v>0</v>
      </c>
      <c r="U712" s="644">
        <f t="shared" si="127"/>
        <v>0</v>
      </c>
      <c r="V712" s="658">
        <f t="shared" si="128"/>
        <v>0</v>
      </c>
      <c r="W712" s="533"/>
      <c r="X712" s="70"/>
      <c r="Y712" s="850">
        <f t="shared" si="121"/>
        <v>0</v>
      </c>
      <c r="Z712" s="607">
        <f t="shared" si="122"/>
        <v>0</v>
      </c>
    </row>
    <row r="713" spans="1:26" ht="15">
      <c r="A713" s="213" t="s">
        <v>799</v>
      </c>
      <c r="B713" s="478" t="s">
        <v>35</v>
      </c>
      <c r="C713" s="2" t="s">
        <v>799</v>
      </c>
      <c r="D713" s="519" t="s">
        <v>799</v>
      </c>
      <c r="E713" s="520">
        <v>377241.74</v>
      </c>
      <c r="F713" s="521" t="str">
        <f t="shared" si="124"/>
        <v>WYU</v>
      </c>
      <c r="G713" s="522" t="str">
        <f>VLOOKUP(F713,Factors!$B$3:$O$96,14,0)</f>
        <v>WYU</v>
      </c>
      <c r="H713" s="528" t="s">
        <v>1198</v>
      </c>
      <c r="I713" s="524">
        <v>368</v>
      </c>
      <c r="J713" s="525">
        <f>VLOOKUP(I713,Scenarios!$AU$11:$AZ$132,6,0)</f>
        <v>0.19959086377553936</v>
      </c>
      <c r="K713" s="518">
        <f>SUMIF('Depreciation Exp'!$DH$8:$DH$126,'JAM Inputs'!$H713,'Depreciation Exp'!$DK$8:$DK$126)</f>
        <v>0</v>
      </c>
      <c r="L713" s="518">
        <f t="shared" si="123"/>
        <v>0</v>
      </c>
      <c r="M713" s="474">
        <f>VLOOKUP(G713,Factors!$B$3:$K$96,7,0)</f>
        <v>0</v>
      </c>
      <c r="N713" s="642">
        <v>377241.74</v>
      </c>
      <c r="O713" s="643"/>
      <c r="P713" s="644">
        <f t="shared" si="119"/>
        <v>0</v>
      </c>
      <c r="Q713" s="645">
        <f t="shared" si="120"/>
        <v>0</v>
      </c>
      <c r="S713" s="657">
        <f t="shared" si="125"/>
        <v>0</v>
      </c>
      <c r="T713" s="644">
        <f t="shared" si="126"/>
        <v>0</v>
      </c>
      <c r="U713" s="644">
        <f t="shared" si="127"/>
        <v>0</v>
      </c>
      <c r="V713" s="658">
        <f t="shared" si="128"/>
        <v>0</v>
      </c>
      <c r="W713" s="533"/>
      <c r="X713" s="70"/>
      <c r="Y713" s="850">
        <f t="shared" si="121"/>
        <v>0</v>
      </c>
      <c r="Z713" s="607">
        <f t="shared" si="122"/>
        <v>0</v>
      </c>
    </row>
    <row r="714" spans="1:26" ht="15">
      <c r="A714" s="213" t="s">
        <v>800</v>
      </c>
      <c r="B714" s="478" t="s">
        <v>22</v>
      </c>
      <c r="C714" s="2" t="s">
        <v>800</v>
      </c>
      <c r="D714" s="519" t="s">
        <v>800</v>
      </c>
      <c r="E714" s="520">
        <v>622499.80000000005</v>
      </c>
      <c r="F714" s="521" t="str">
        <f t="shared" si="124"/>
        <v>CA</v>
      </c>
      <c r="G714" s="522" t="str">
        <f>VLOOKUP(F714,Factors!$B$3:$O$96,14,0)</f>
        <v>CA</v>
      </c>
      <c r="H714" s="523" t="s">
        <v>1192</v>
      </c>
      <c r="I714" s="524">
        <v>369</v>
      </c>
      <c r="J714" s="525">
        <f>VLOOKUP(I714,Scenarios!$AU$11:$AZ$132,6,0)</f>
        <v>0.10642954319136508</v>
      </c>
      <c r="K714" s="518">
        <f>SUMIF('Depreciation Exp'!$DH$8:$DH$126,'JAM Inputs'!$H714,'Depreciation Exp'!$DK$8:$DK$126)</f>
        <v>5491004.2449622899</v>
      </c>
      <c r="L714" s="518">
        <f t="shared" si="123"/>
        <v>584405.07345318305</v>
      </c>
      <c r="M714" s="474">
        <f>VLOOKUP(G714,Factors!$B$3:$K$96,7,0)</f>
        <v>0</v>
      </c>
      <c r="N714" s="642">
        <v>622499.80000000005</v>
      </c>
      <c r="O714" s="643">
        <v>589536.39168484334</v>
      </c>
      <c r="P714" s="644">
        <f t="shared" si="119"/>
        <v>584405.07345318305</v>
      </c>
      <c r="Q714" s="645">
        <f t="shared" si="120"/>
        <v>-5131.3182316602906</v>
      </c>
      <c r="S714" s="657">
        <f t="shared" si="125"/>
        <v>0</v>
      </c>
      <c r="T714" s="644">
        <f t="shared" si="126"/>
        <v>0</v>
      </c>
      <c r="U714" s="644">
        <f t="shared" si="127"/>
        <v>0</v>
      </c>
      <c r="V714" s="658">
        <f t="shared" si="128"/>
        <v>0</v>
      </c>
      <c r="W714" s="533"/>
      <c r="X714" s="70"/>
      <c r="Y714" s="850">
        <f t="shared" si="121"/>
        <v>0</v>
      </c>
      <c r="Z714" s="607">
        <f t="shared" si="122"/>
        <v>0</v>
      </c>
    </row>
    <row r="715" spans="1:26" ht="15">
      <c r="A715" s="213" t="s">
        <v>801</v>
      </c>
      <c r="B715" s="478" t="s">
        <v>33</v>
      </c>
      <c r="C715" s="2" t="s">
        <v>801</v>
      </c>
      <c r="D715" s="519" t="s">
        <v>801</v>
      </c>
      <c r="E715" s="520">
        <v>552496.56999999995</v>
      </c>
      <c r="F715" s="521" t="str">
        <f t="shared" si="124"/>
        <v>ID</v>
      </c>
      <c r="G715" s="522" t="str">
        <f>VLOOKUP(F715,Factors!$B$3:$O$96,14,0)</f>
        <v>ID</v>
      </c>
      <c r="H715" s="527" t="s">
        <v>1197</v>
      </c>
      <c r="I715" s="524">
        <v>369</v>
      </c>
      <c r="J715" s="525">
        <f>VLOOKUP(I715,Scenarios!$AU$11:$AZ$132,6,0)</f>
        <v>0.10642954319136508</v>
      </c>
      <c r="K715" s="518">
        <f>SUMIF('Depreciation Exp'!$DH$8:$DH$126,'JAM Inputs'!$H715,'Depreciation Exp'!$DK$8:$DK$126)</f>
        <v>517495.63518967666</v>
      </c>
      <c r="L715" s="518">
        <f t="shared" si="123"/>
        <v>55076.824056762598</v>
      </c>
      <c r="M715" s="474">
        <f>VLOOKUP(G715,Factors!$B$3:$K$96,7,0)</f>
        <v>0</v>
      </c>
      <c r="N715" s="642">
        <v>552496.56999999995</v>
      </c>
      <c r="O715" s="643">
        <v>53027.026490799035</v>
      </c>
      <c r="P715" s="644">
        <f t="shared" si="119"/>
        <v>55076.824056762598</v>
      </c>
      <c r="Q715" s="645">
        <f t="shared" si="120"/>
        <v>2049.7975659635631</v>
      </c>
      <c r="S715" s="657">
        <f t="shared" si="125"/>
        <v>0</v>
      </c>
      <c r="T715" s="644">
        <f t="shared" si="126"/>
        <v>0</v>
      </c>
      <c r="U715" s="644">
        <f t="shared" si="127"/>
        <v>0</v>
      </c>
      <c r="V715" s="658">
        <f t="shared" si="128"/>
        <v>0</v>
      </c>
      <c r="W715" s="533"/>
      <c r="X715" s="70"/>
      <c r="Y715" s="850">
        <f t="shared" si="121"/>
        <v>0</v>
      </c>
      <c r="Z715" s="607">
        <f t="shared" si="122"/>
        <v>0</v>
      </c>
    </row>
    <row r="716" spans="1:26" ht="15">
      <c r="A716" s="213" t="s">
        <v>802</v>
      </c>
      <c r="B716" s="478" t="s">
        <v>25</v>
      </c>
      <c r="C716" s="2" t="s">
        <v>802</v>
      </c>
      <c r="D716" s="519" t="s">
        <v>802</v>
      </c>
      <c r="E716" s="520">
        <v>4494872.21</v>
      </c>
      <c r="F716" s="521" t="str">
        <f t="shared" ref="F716:F750" si="129">VLOOKUP(D716,$A$652:$B$795,2,0)</f>
        <v>OR</v>
      </c>
      <c r="G716" s="522" t="str">
        <f>VLOOKUP(F716,Factors!$B$3:$O$96,14,0)</f>
        <v>OR</v>
      </c>
      <c r="H716" s="527" t="s">
        <v>1193</v>
      </c>
      <c r="I716" s="524">
        <v>369</v>
      </c>
      <c r="J716" s="525">
        <f>VLOOKUP(I716,Scenarios!$AU$11:$AZ$132,6,0)</f>
        <v>0.10642954319136508</v>
      </c>
      <c r="K716" s="518">
        <f>SUMIF('Depreciation Exp'!$DH$8:$DH$126,'JAM Inputs'!$H716,'Depreciation Exp'!$DK$8:$DK$126)</f>
        <v>2216526.9787381664</v>
      </c>
      <c r="L716" s="518">
        <f t="shared" si="123"/>
        <v>235903.95381843962</v>
      </c>
      <c r="M716" s="474">
        <f>VLOOKUP(G716,Factors!$B$3:$K$96,7,0)</f>
        <v>0</v>
      </c>
      <c r="N716" s="642">
        <v>4494872.21</v>
      </c>
      <c r="O716" s="643">
        <v>244303.93751238933</v>
      </c>
      <c r="P716" s="644">
        <f t="shared" ref="P716:P779" si="130">L716</f>
        <v>235903.95381843962</v>
      </c>
      <c r="Q716" s="645">
        <f t="shared" ref="Q716:Q779" si="131">P716-O716</f>
        <v>-8399.9836939497036</v>
      </c>
      <c r="S716" s="657">
        <f t="shared" si="125"/>
        <v>0</v>
      </c>
      <c r="T716" s="644">
        <f t="shared" si="126"/>
        <v>0</v>
      </c>
      <c r="U716" s="644">
        <f t="shared" si="127"/>
        <v>0</v>
      </c>
      <c r="V716" s="658">
        <f t="shared" si="128"/>
        <v>0</v>
      </c>
      <c r="W716" s="533"/>
      <c r="X716" s="70"/>
      <c r="Y716" s="850">
        <f t="shared" ref="Y716:Y779" si="132">E716*M716</f>
        <v>0</v>
      </c>
      <c r="Z716" s="607">
        <f t="shared" ref="Z716:Z779" si="133">(N716+P716)*M716</f>
        <v>0</v>
      </c>
    </row>
    <row r="717" spans="1:26" ht="15">
      <c r="A717" s="213" t="s">
        <v>803</v>
      </c>
      <c r="B717" s="478" t="s">
        <v>31</v>
      </c>
      <c r="C717" s="2" t="s">
        <v>803</v>
      </c>
      <c r="D717" s="519" t="s">
        <v>803</v>
      </c>
      <c r="E717" s="520">
        <v>3929291.8</v>
      </c>
      <c r="F717" s="521" t="str">
        <f t="shared" si="129"/>
        <v>UT</v>
      </c>
      <c r="G717" s="522" t="str">
        <f>VLOOKUP(F717,Factors!$B$3:$O$96,14,0)</f>
        <v>UT</v>
      </c>
      <c r="H717" s="527" t="s">
        <v>1196</v>
      </c>
      <c r="I717" s="524">
        <v>369</v>
      </c>
      <c r="J717" s="525">
        <f>VLOOKUP(I717,Scenarios!$AU$11:$AZ$132,6,0)</f>
        <v>0.10642954319136508</v>
      </c>
      <c r="K717" s="518">
        <f>SUMIF('Depreciation Exp'!$DH$8:$DH$126,'JAM Inputs'!$H717,'Depreciation Exp'!$DK$8:$DK$126)</f>
        <v>3520285.8442191407</v>
      </c>
      <c r="L717" s="518">
        <f t="shared" ref="L717:L742" si="134">K717*J717</f>
        <v>374662.41430327209</v>
      </c>
      <c r="M717" s="474">
        <f>VLOOKUP(G717,Factors!$B$3:$K$96,7,0)</f>
        <v>1</v>
      </c>
      <c r="N717" s="642">
        <v>3929291.8</v>
      </c>
      <c r="O717" s="643">
        <v>346108.78589303861</v>
      </c>
      <c r="P717" s="644">
        <f t="shared" si="130"/>
        <v>374662.41430327209</v>
      </c>
      <c r="Q717" s="645">
        <f t="shared" si="131"/>
        <v>28553.628410233476</v>
      </c>
      <c r="S717" s="657">
        <f t="shared" si="125"/>
        <v>3929291.8</v>
      </c>
      <c r="T717" s="644">
        <f t="shared" si="126"/>
        <v>346108.78589303861</v>
      </c>
      <c r="U717" s="644">
        <f t="shared" si="127"/>
        <v>374662.41430327209</v>
      </c>
      <c r="V717" s="658">
        <f t="shared" si="128"/>
        <v>28553.628410233476</v>
      </c>
      <c r="W717" s="533"/>
      <c r="X717" s="70"/>
      <c r="Y717" s="850">
        <f t="shared" si="132"/>
        <v>3929291.8</v>
      </c>
      <c r="Z717" s="607">
        <f t="shared" si="133"/>
        <v>4303954.2143032718</v>
      </c>
    </row>
    <row r="718" spans="1:26" ht="15">
      <c r="A718" s="213" t="s">
        <v>804</v>
      </c>
      <c r="B718" s="478" t="s">
        <v>27</v>
      </c>
      <c r="C718" s="2" t="s">
        <v>804</v>
      </c>
      <c r="D718" s="519" t="s">
        <v>804</v>
      </c>
      <c r="E718" s="520">
        <v>1223326.68</v>
      </c>
      <c r="F718" s="521" t="str">
        <f t="shared" si="129"/>
        <v>WA</v>
      </c>
      <c r="G718" s="522" t="str">
        <f>VLOOKUP(F718,Factors!$B$3:$O$96,14,0)</f>
        <v>WA</v>
      </c>
      <c r="H718" s="527" t="s">
        <v>1194</v>
      </c>
      <c r="I718" s="524">
        <v>369</v>
      </c>
      <c r="J718" s="525">
        <f>VLOOKUP(I718,Scenarios!$AU$11:$AZ$132,6,0)</f>
        <v>0.10642954319136508</v>
      </c>
      <c r="K718" s="518">
        <f>SUMIF('Depreciation Exp'!$DH$8:$DH$126,'JAM Inputs'!$H718,'Depreciation Exp'!$DK$8:$DK$126)</f>
        <v>337818.43678867258</v>
      </c>
      <c r="L718" s="518">
        <f t="shared" si="134"/>
        <v>35953.861909039464</v>
      </c>
      <c r="M718" s="474">
        <f>VLOOKUP(G718,Factors!$B$3:$K$96,7,0)</f>
        <v>0</v>
      </c>
      <c r="N718" s="642">
        <v>1223326.68</v>
      </c>
      <c r="O718" s="643">
        <v>35780.489790307714</v>
      </c>
      <c r="P718" s="644">
        <f t="shared" si="130"/>
        <v>35953.861909039464</v>
      </c>
      <c r="Q718" s="645">
        <f t="shared" si="131"/>
        <v>173.37211873174965</v>
      </c>
      <c r="S718" s="657">
        <f t="shared" si="125"/>
        <v>0</v>
      </c>
      <c r="T718" s="644">
        <f t="shared" si="126"/>
        <v>0</v>
      </c>
      <c r="U718" s="644">
        <f t="shared" si="127"/>
        <v>0</v>
      </c>
      <c r="V718" s="658">
        <f t="shared" si="128"/>
        <v>0</v>
      </c>
      <c r="W718" s="533"/>
      <c r="X718" s="70"/>
      <c r="Y718" s="850">
        <f t="shared" si="132"/>
        <v>0</v>
      </c>
      <c r="Z718" s="607">
        <f t="shared" si="133"/>
        <v>0</v>
      </c>
    </row>
    <row r="719" spans="1:26" ht="15">
      <c r="A719" s="213" t="s">
        <v>805</v>
      </c>
      <c r="B719" s="478" t="s">
        <v>29</v>
      </c>
      <c r="C719" s="2" t="s">
        <v>805</v>
      </c>
      <c r="D719" s="519" t="s">
        <v>805</v>
      </c>
      <c r="E719" s="520">
        <v>947923.47</v>
      </c>
      <c r="F719" s="521" t="str">
        <f t="shared" si="129"/>
        <v>WYP</v>
      </c>
      <c r="G719" s="522" t="str">
        <f>VLOOKUP(F719,Factors!$B$3:$O$96,14,0)</f>
        <v>WYP</v>
      </c>
      <c r="H719" s="527" t="s">
        <v>1195</v>
      </c>
      <c r="I719" s="524">
        <v>369</v>
      </c>
      <c r="J719" s="525">
        <f>VLOOKUP(I719,Scenarios!$AU$11:$AZ$132,6,0)</f>
        <v>0.10642954319136508</v>
      </c>
      <c r="K719" s="518">
        <f>SUMIF('Depreciation Exp'!$DH$8:$DH$126,'JAM Inputs'!$H719,'Depreciation Exp'!$DK$8:$DK$126)</f>
        <v>1133549.6008847123</v>
      </c>
      <c r="L719" s="518">
        <f t="shared" si="134"/>
        <v>120643.16620691413</v>
      </c>
      <c r="M719" s="474">
        <f>VLOOKUP(G719,Factors!$B$3:$K$96,7,0)</f>
        <v>0</v>
      </c>
      <c r="N719" s="642">
        <v>947923.47</v>
      </c>
      <c r="O719" s="643">
        <v>134366.69088916306</v>
      </c>
      <c r="P719" s="644">
        <f t="shared" si="130"/>
        <v>120643.16620691413</v>
      </c>
      <c r="Q719" s="645">
        <f t="shared" si="131"/>
        <v>-13723.524682248928</v>
      </c>
      <c r="S719" s="657">
        <f t="shared" si="125"/>
        <v>0</v>
      </c>
      <c r="T719" s="644">
        <f t="shared" si="126"/>
        <v>0</v>
      </c>
      <c r="U719" s="644">
        <f t="shared" si="127"/>
        <v>0</v>
      </c>
      <c r="V719" s="658">
        <f t="shared" si="128"/>
        <v>0</v>
      </c>
      <c r="W719" s="533"/>
      <c r="X719" s="70"/>
      <c r="Y719" s="850">
        <f t="shared" si="132"/>
        <v>0</v>
      </c>
      <c r="Z719" s="607">
        <f t="shared" si="133"/>
        <v>0</v>
      </c>
    </row>
    <row r="720" spans="1:26" ht="15">
      <c r="A720" s="213" t="s">
        <v>806</v>
      </c>
      <c r="B720" s="478" t="s">
        <v>35</v>
      </c>
      <c r="C720" s="2" t="s">
        <v>806</v>
      </c>
      <c r="D720" s="519" t="s">
        <v>806</v>
      </c>
      <c r="E720" s="520">
        <v>257673.1</v>
      </c>
      <c r="F720" s="521" t="str">
        <f t="shared" si="129"/>
        <v>WYU</v>
      </c>
      <c r="G720" s="522" t="str">
        <f>VLOOKUP(F720,Factors!$B$3:$O$96,14,0)</f>
        <v>WYU</v>
      </c>
      <c r="H720" s="528" t="s">
        <v>1198</v>
      </c>
      <c r="I720" s="524">
        <v>369</v>
      </c>
      <c r="J720" s="525">
        <f>VLOOKUP(I720,Scenarios!$AU$11:$AZ$132,6,0)</f>
        <v>0.10642954319136508</v>
      </c>
      <c r="K720" s="518">
        <f>SUMIF('Depreciation Exp'!$DH$8:$DH$126,'JAM Inputs'!$H720,'Depreciation Exp'!$DK$8:$DK$126)</f>
        <v>0</v>
      </c>
      <c r="L720" s="518">
        <f t="shared" si="134"/>
        <v>0</v>
      </c>
      <c r="M720" s="474">
        <f>VLOOKUP(G720,Factors!$B$3:$K$96,7,0)</f>
        <v>0</v>
      </c>
      <c r="N720" s="642">
        <v>257673.1</v>
      </c>
      <c r="O720" s="643"/>
      <c r="P720" s="644">
        <f t="shared" si="130"/>
        <v>0</v>
      </c>
      <c r="Q720" s="645">
        <f t="shared" si="131"/>
        <v>0</v>
      </c>
      <c r="S720" s="657">
        <f t="shared" si="125"/>
        <v>0</v>
      </c>
      <c r="T720" s="644">
        <f t="shared" si="126"/>
        <v>0</v>
      </c>
      <c r="U720" s="644">
        <f t="shared" si="127"/>
        <v>0</v>
      </c>
      <c r="V720" s="658">
        <f t="shared" si="128"/>
        <v>0</v>
      </c>
      <c r="W720" s="533"/>
      <c r="X720" s="70"/>
      <c r="Y720" s="850">
        <f t="shared" si="132"/>
        <v>0</v>
      </c>
      <c r="Z720" s="607">
        <f t="shared" si="133"/>
        <v>0</v>
      </c>
    </row>
    <row r="721" spans="1:26" ht="15">
      <c r="A721" s="213" t="s">
        <v>807</v>
      </c>
      <c r="B721" s="478" t="s">
        <v>22</v>
      </c>
      <c r="C721" s="2" t="s">
        <v>807</v>
      </c>
      <c r="D721" s="519" t="s">
        <v>807</v>
      </c>
      <c r="E721" s="520">
        <v>179402.9</v>
      </c>
      <c r="F721" s="521" t="str">
        <f t="shared" si="129"/>
        <v>CA</v>
      </c>
      <c r="G721" s="522" t="str">
        <f>VLOOKUP(F721,Factors!$B$3:$O$96,14,0)</f>
        <v>CA</v>
      </c>
      <c r="H721" s="523" t="s">
        <v>1192</v>
      </c>
      <c r="I721" s="524">
        <v>370</v>
      </c>
      <c r="J721" s="525">
        <f>VLOOKUP(I721,Scenarios!$AU$11:$AZ$132,6,0)</f>
        <v>3.3421187090274404E-2</v>
      </c>
      <c r="K721" s="518">
        <f>SUMIF('Depreciation Exp'!$DH$8:$DH$126,'JAM Inputs'!$H721,'Depreciation Exp'!$DK$8:$DK$126)</f>
        <v>5491004.2449622899</v>
      </c>
      <c r="L721" s="518">
        <f t="shared" si="134"/>
        <v>183515.88018437562</v>
      </c>
      <c r="M721" s="474">
        <f>VLOOKUP(G721,Factors!$B$3:$K$96,7,0)</f>
        <v>0</v>
      </c>
      <c r="N721" s="642">
        <v>179402.9</v>
      </c>
      <c r="O721" s="643">
        <v>185127.22550727814</v>
      </c>
      <c r="P721" s="644">
        <f t="shared" si="130"/>
        <v>183515.88018437562</v>
      </c>
      <c r="Q721" s="645">
        <f t="shared" si="131"/>
        <v>-1611.3453229025181</v>
      </c>
      <c r="S721" s="657">
        <f t="shared" si="125"/>
        <v>0</v>
      </c>
      <c r="T721" s="644">
        <f t="shared" si="126"/>
        <v>0</v>
      </c>
      <c r="U721" s="644">
        <f t="shared" si="127"/>
        <v>0</v>
      </c>
      <c r="V721" s="658">
        <f t="shared" si="128"/>
        <v>0</v>
      </c>
      <c r="W721" s="533"/>
      <c r="X721" s="70"/>
      <c r="Y721" s="850">
        <f t="shared" si="132"/>
        <v>0</v>
      </c>
      <c r="Z721" s="607">
        <f t="shared" si="133"/>
        <v>0</v>
      </c>
    </row>
    <row r="722" spans="1:26" ht="15">
      <c r="A722" s="213" t="s">
        <v>808</v>
      </c>
      <c r="B722" s="478" t="s">
        <v>33</v>
      </c>
      <c r="C722" s="2" t="s">
        <v>808</v>
      </c>
      <c r="D722" s="519" t="s">
        <v>808</v>
      </c>
      <c r="E722" s="520">
        <v>449135.57</v>
      </c>
      <c r="F722" s="521" t="str">
        <f t="shared" si="129"/>
        <v>ID</v>
      </c>
      <c r="G722" s="522" t="str">
        <f>VLOOKUP(F722,Factors!$B$3:$O$96,14,0)</f>
        <v>ID</v>
      </c>
      <c r="H722" s="527" t="s">
        <v>1197</v>
      </c>
      <c r="I722" s="524">
        <v>370</v>
      </c>
      <c r="J722" s="525">
        <f>VLOOKUP(I722,Scenarios!$AU$11:$AZ$132,6,0)</f>
        <v>3.3421187090274404E-2</v>
      </c>
      <c r="K722" s="518">
        <f>SUMIF('Depreciation Exp'!$DH$8:$DH$126,'JAM Inputs'!$H722,'Depreciation Exp'!$DK$8:$DK$126)</f>
        <v>517495.63518967666</v>
      </c>
      <c r="L722" s="518">
        <f t="shared" si="134"/>
        <v>17295.318442074575</v>
      </c>
      <c r="M722" s="474">
        <f>VLOOKUP(G722,Factors!$B$3:$K$96,7,0)</f>
        <v>0</v>
      </c>
      <c r="N722" s="642">
        <v>449135.57</v>
      </c>
      <c r="O722" s="643">
        <v>16651.637506358453</v>
      </c>
      <c r="P722" s="644">
        <f t="shared" si="130"/>
        <v>17295.318442074575</v>
      </c>
      <c r="Q722" s="645">
        <f t="shared" si="131"/>
        <v>643.68093571612189</v>
      </c>
      <c r="S722" s="657">
        <f t="shared" si="125"/>
        <v>0</v>
      </c>
      <c r="T722" s="644">
        <f t="shared" si="126"/>
        <v>0</v>
      </c>
      <c r="U722" s="644">
        <f t="shared" si="127"/>
        <v>0</v>
      </c>
      <c r="V722" s="658">
        <f t="shared" si="128"/>
        <v>0</v>
      </c>
      <c r="W722" s="533"/>
      <c r="X722" s="70"/>
      <c r="Y722" s="850">
        <f t="shared" si="132"/>
        <v>0</v>
      </c>
      <c r="Z722" s="607">
        <f t="shared" si="133"/>
        <v>0</v>
      </c>
    </row>
    <row r="723" spans="1:26" ht="15">
      <c r="A723" s="213" t="s">
        <v>809</v>
      </c>
      <c r="B723" s="478" t="s">
        <v>25</v>
      </c>
      <c r="C723" s="2" t="s">
        <v>809</v>
      </c>
      <c r="D723" s="519" t="s">
        <v>809</v>
      </c>
      <c r="E723" s="520">
        <v>2175540.9300000002</v>
      </c>
      <c r="F723" s="521" t="str">
        <f t="shared" si="129"/>
        <v>OR</v>
      </c>
      <c r="G723" s="522" t="str">
        <f>VLOOKUP(F723,Factors!$B$3:$O$96,14,0)</f>
        <v>OR</v>
      </c>
      <c r="H723" s="527" t="s">
        <v>1193</v>
      </c>
      <c r="I723" s="524">
        <v>370</v>
      </c>
      <c r="J723" s="525">
        <f>VLOOKUP(I723,Scenarios!$AU$11:$AZ$132,6,0)</f>
        <v>3.3421187090274404E-2</v>
      </c>
      <c r="K723" s="518">
        <f>SUMIF('Depreciation Exp'!$DH$8:$DH$126,'JAM Inputs'!$H723,'Depreciation Exp'!$DK$8:$DK$126)</f>
        <v>2216526.9787381664</v>
      </c>
      <c r="L723" s="518">
        <f t="shared" si="134"/>
        <v>74078.962847048941</v>
      </c>
      <c r="M723" s="474">
        <f>VLOOKUP(G723,Factors!$B$3:$K$96,7,0)</f>
        <v>0</v>
      </c>
      <c r="N723" s="642">
        <v>2175540.9300000002</v>
      </c>
      <c r="O723" s="643">
        <v>76716.740086080856</v>
      </c>
      <c r="P723" s="644">
        <f t="shared" si="130"/>
        <v>74078.962847048941</v>
      </c>
      <c r="Q723" s="645">
        <f t="shared" si="131"/>
        <v>-2637.7772390319151</v>
      </c>
      <c r="S723" s="657">
        <f t="shared" si="125"/>
        <v>0</v>
      </c>
      <c r="T723" s="644">
        <f t="shared" si="126"/>
        <v>0</v>
      </c>
      <c r="U723" s="644">
        <f t="shared" si="127"/>
        <v>0</v>
      </c>
      <c r="V723" s="658">
        <f t="shared" si="128"/>
        <v>0</v>
      </c>
      <c r="W723" s="533"/>
      <c r="X723" s="70"/>
      <c r="Y723" s="850">
        <f t="shared" si="132"/>
        <v>0</v>
      </c>
      <c r="Z723" s="607">
        <f t="shared" si="133"/>
        <v>0</v>
      </c>
    </row>
    <row r="724" spans="1:26" ht="15">
      <c r="A724" s="213" t="s">
        <v>810</v>
      </c>
      <c r="B724" s="478" t="s">
        <v>31</v>
      </c>
      <c r="C724" s="2" t="s">
        <v>810</v>
      </c>
      <c r="D724" s="519" t="s">
        <v>810</v>
      </c>
      <c r="E724" s="520">
        <v>2477561.66</v>
      </c>
      <c r="F724" s="521" t="str">
        <f t="shared" si="129"/>
        <v>UT</v>
      </c>
      <c r="G724" s="522" t="str">
        <f>VLOOKUP(F724,Factors!$B$3:$O$96,14,0)</f>
        <v>UT</v>
      </c>
      <c r="H724" s="527" t="s">
        <v>1196</v>
      </c>
      <c r="I724" s="524">
        <v>370</v>
      </c>
      <c r="J724" s="525">
        <f>VLOOKUP(I724,Scenarios!$AU$11:$AZ$132,6,0)</f>
        <v>3.3421187090274404E-2</v>
      </c>
      <c r="K724" s="518">
        <f>SUMIF('Depreciation Exp'!$DH$8:$DH$126,'JAM Inputs'!$H724,'Depreciation Exp'!$DK$8:$DK$126)</f>
        <v>3520285.8442191407</v>
      </c>
      <c r="L724" s="518">
        <f t="shared" si="134"/>
        <v>117652.13181089248</v>
      </c>
      <c r="M724" s="474">
        <f>VLOOKUP(G724,Factors!$B$3:$K$96,7,0)</f>
        <v>1</v>
      </c>
      <c r="N724" s="642">
        <v>2477561.66</v>
      </c>
      <c r="O724" s="643">
        <v>108685.67260615154</v>
      </c>
      <c r="P724" s="644">
        <f t="shared" si="130"/>
        <v>117652.13181089248</v>
      </c>
      <c r="Q724" s="645">
        <f t="shared" si="131"/>
        <v>8966.4592047409387</v>
      </c>
      <c r="S724" s="657">
        <f t="shared" si="125"/>
        <v>2477561.66</v>
      </c>
      <c r="T724" s="644">
        <f t="shared" si="126"/>
        <v>108685.67260615154</v>
      </c>
      <c r="U724" s="644">
        <f t="shared" si="127"/>
        <v>117652.13181089248</v>
      </c>
      <c r="V724" s="658">
        <f t="shared" si="128"/>
        <v>8966.4592047409387</v>
      </c>
      <c r="W724" s="533"/>
      <c r="X724" s="70"/>
      <c r="Y724" s="850">
        <f t="shared" si="132"/>
        <v>2477561.66</v>
      </c>
      <c r="Z724" s="607">
        <f t="shared" si="133"/>
        <v>2595213.7918108925</v>
      </c>
    </row>
    <row r="725" spans="1:26" ht="15">
      <c r="A725" s="213" t="s">
        <v>811</v>
      </c>
      <c r="B725" s="478" t="s">
        <v>27</v>
      </c>
      <c r="C725" s="2" t="s">
        <v>811</v>
      </c>
      <c r="D725" s="519" t="s">
        <v>811</v>
      </c>
      <c r="E725" s="520">
        <v>532647.43000000005</v>
      </c>
      <c r="F725" s="521" t="str">
        <f t="shared" si="129"/>
        <v>WA</v>
      </c>
      <c r="G725" s="522" t="str">
        <f>VLOOKUP(F725,Factors!$B$3:$O$96,14,0)</f>
        <v>WA</v>
      </c>
      <c r="H725" s="527" t="s">
        <v>1194</v>
      </c>
      <c r="I725" s="524">
        <v>370</v>
      </c>
      <c r="J725" s="525">
        <f>VLOOKUP(I725,Scenarios!$AU$11:$AZ$132,6,0)</f>
        <v>3.3421187090274404E-2</v>
      </c>
      <c r="K725" s="518">
        <f>SUMIF('Depreciation Exp'!$DH$8:$DH$126,'JAM Inputs'!$H725,'Depreciation Exp'!$DK$8:$DK$126)</f>
        <v>337818.43678867258</v>
      </c>
      <c r="L725" s="518">
        <f t="shared" si="134"/>
        <v>11290.293178458263</v>
      </c>
      <c r="M725" s="474">
        <f>VLOOKUP(G725,Factors!$B$3:$K$96,7,0)</f>
        <v>0</v>
      </c>
      <c r="N725" s="642">
        <v>532647.43000000005</v>
      </c>
      <c r="O725" s="643">
        <v>11235.85056936097</v>
      </c>
      <c r="P725" s="644">
        <f t="shared" si="130"/>
        <v>11290.293178458263</v>
      </c>
      <c r="Q725" s="645">
        <f t="shared" si="131"/>
        <v>54.442609097293825</v>
      </c>
      <c r="S725" s="657">
        <f t="shared" si="125"/>
        <v>0</v>
      </c>
      <c r="T725" s="644">
        <f t="shared" si="126"/>
        <v>0</v>
      </c>
      <c r="U725" s="644">
        <f t="shared" si="127"/>
        <v>0</v>
      </c>
      <c r="V725" s="658">
        <f t="shared" si="128"/>
        <v>0</v>
      </c>
      <c r="W725" s="533"/>
      <c r="X725" s="70"/>
      <c r="Y725" s="850">
        <f t="shared" si="132"/>
        <v>0</v>
      </c>
      <c r="Z725" s="607">
        <f t="shared" si="133"/>
        <v>0</v>
      </c>
    </row>
    <row r="726" spans="1:26" ht="15">
      <c r="A726" s="213" t="s">
        <v>812</v>
      </c>
      <c r="B726" s="478" t="s">
        <v>29</v>
      </c>
      <c r="C726" s="2" t="s">
        <v>812</v>
      </c>
      <c r="D726" s="519" t="s">
        <v>812</v>
      </c>
      <c r="E726" s="520">
        <v>447983.77</v>
      </c>
      <c r="F726" s="521" t="str">
        <f t="shared" si="129"/>
        <v>WYP</v>
      </c>
      <c r="G726" s="522" t="str">
        <f>VLOOKUP(F726,Factors!$B$3:$O$96,14,0)</f>
        <v>WYP</v>
      </c>
      <c r="H726" s="527" t="s">
        <v>1195</v>
      </c>
      <c r="I726" s="524">
        <v>370</v>
      </c>
      <c r="J726" s="525">
        <f>VLOOKUP(I726,Scenarios!$AU$11:$AZ$132,6,0)</f>
        <v>3.3421187090274404E-2</v>
      </c>
      <c r="K726" s="518">
        <f>SUMIF('Depreciation Exp'!$DH$8:$DH$126,'JAM Inputs'!$H726,'Depreciation Exp'!$DK$8:$DK$126)</f>
        <v>1133549.6008847123</v>
      </c>
      <c r="L726" s="518">
        <f t="shared" si="134"/>
        <v>37884.573287273852</v>
      </c>
      <c r="M726" s="474">
        <f>VLOOKUP(G726,Factors!$B$3:$K$96,7,0)</f>
        <v>0</v>
      </c>
      <c r="N726" s="642">
        <v>447983.77</v>
      </c>
      <c r="O726" s="643">
        <v>42194.05796784562</v>
      </c>
      <c r="P726" s="644">
        <f t="shared" si="130"/>
        <v>37884.573287273852</v>
      </c>
      <c r="Q726" s="645">
        <f t="shared" si="131"/>
        <v>-4309.484680571768</v>
      </c>
      <c r="S726" s="657">
        <f t="shared" si="125"/>
        <v>0</v>
      </c>
      <c r="T726" s="644">
        <f t="shared" si="126"/>
        <v>0</v>
      </c>
      <c r="U726" s="644">
        <f t="shared" si="127"/>
        <v>0</v>
      </c>
      <c r="V726" s="658">
        <f t="shared" si="128"/>
        <v>0</v>
      </c>
      <c r="W726" s="533"/>
      <c r="X726" s="70"/>
      <c r="Y726" s="850">
        <f t="shared" si="132"/>
        <v>0</v>
      </c>
      <c r="Z726" s="607">
        <f t="shared" si="133"/>
        <v>0</v>
      </c>
    </row>
    <row r="727" spans="1:26" ht="15">
      <c r="A727" s="213" t="s">
        <v>813</v>
      </c>
      <c r="B727" s="478" t="s">
        <v>35</v>
      </c>
      <c r="C727" s="2" t="s">
        <v>813</v>
      </c>
      <c r="D727" s="519" t="s">
        <v>813</v>
      </c>
      <c r="E727" s="520">
        <v>92543.679999999993</v>
      </c>
      <c r="F727" s="521" t="str">
        <f t="shared" si="129"/>
        <v>WYU</v>
      </c>
      <c r="G727" s="522" t="str">
        <f>VLOOKUP(F727,Factors!$B$3:$O$96,14,0)</f>
        <v>WYU</v>
      </c>
      <c r="H727" s="528" t="s">
        <v>1198</v>
      </c>
      <c r="I727" s="524">
        <v>370</v>
      </c>
      <c r="J727" s="525">
        <f>VLOOKUP(I727,Scenarios!$AU$11:$AZ$132,6,0)</f>
        <v>3.3421187090274404E-2</v>
      </c>
      <c r="K727" s="518">
        <f>SUMIF('Depreciation Exp'!$DH$8:$DH$126,'JAM Inputs'!$H727,'Depreciation Exp'!$DK$8:$DK$126)</f>
        <v>0</v>
      </c>
      <c r="L727" s="518">
        <f t="shared" si="134"/>
        <v>0</v>
      </c>
      <c r="M727" s="474">
        <f>VLOOKUP(G727,Factors!$B$3:$K$96,7,0)</f>
        <v>0</v>
      </c>
      <c r="N727" s="642">
        <v>92543.679999999993</v>
      </c>
      <c r="O727" s="643"/>
      <c r="P727" s="644">
        <f t="shared" si="130"/>
        <v>0</v>
      </c>
      <c r="Q727" s="645">
        <f t="shared" si="131"/>
        <v>0</v>
      </c>
      <c r="S727" s="657">
        <f t="shared" si="125"/>
        <v>0</v>
      </c>
      <c r="T727" s="644">
        <f t="shared" si="126"/>
        <v>0</v>
      </c>
      <c r="U727" s="644">
        <f t="shared" si="127"/>
        <v>0</v>
      </c>
      <c r="V727" s="658">
        <f t="shared" si="128"/>
        <v>0</v>
      </c>
      <c r="W727" s="533"/>
      <c r="X727" s="70"/>
      <c r="Y727" s="850">
        <f t="shared" si="132"/>
        <v>0</v>
      </c>
      <c r="Z727" s="607">
        <f t="shared" si="133"/>
        <v>0</v>
      </c>
    </row>
    <row r="728" spans="1:26" ht="15">
      <c r="A728" s="213" t="s">
        <v>814</v>
      </c>
      <c r="B728" s="478" t="s">
        <v>22</v>
      </c>
      <c r="C728" s="2" t="s">
        <v>814</v>
      </c>
      <c r="D728" s="519" t="s">
        <v>814</v>
      </c>
      <c r="E728" s="520">
        <v>18375.55</v>
      </c>
      <c r="F728" s="521" t="str">
        <f t="shared" si="129"/>
        <v>CA</v>
      </c>
      <c r="G728" s="522" t="str">
        <f>VLOOKUP(F728,Factors!$B$3:$O$96,14,0)</f>
        <v>CA</v>
      </c>
      <c r="H728" s="523" t="s">
        <v>1192</v>
      </c>
      <c r="I728" s="524">
        <v>371</v>
      </c>
      <c r="J728" s="525">
        <f>VLOOKUP(I728,Scenarios!$AU$11:$AZ$132,6,0)</f>
        <v>1.6104578549913217E-3</v>
      </c>
      <c r="K728" s="518">
        <f>SUMIF('Depreciation Exp'!$DH$8:$DH$126,'JAM Inputs'!$H728,'Depreciation Exp'!$DK$8:$DK$126)</f>
        <v>5491004.2449622899</v>
      </c>
      <c r="L728" s="518">
        <f t="shared" si="134"/>
        <v>8843.0309180902113</v>
      </c>
      <c r="M728" s="474">
        <f>VLOOKUP(G728,Factors!$B$3:$K$96,7,0)</f>
        <v>0</v>
      </c>
      <c r="N728" s="642">
        <v>18375.55</v>
      </c>
      <c r="O728" s="643">
        <v>8920.6763866776218</v>
      </c>
      <c r="P728" s="644">
        <f t="shared" si="130"/>
        <v>8843.0309180902113</v>
      </c>
      <c r="Q728" s="645">
        <f t="shared" si="131"/>
        <v>-77.645468587410505</v>
      </c>
      <c r="S728" s="657">
        <f t="shared" si="125"/>
        <v>0</v>
      </c>
      <c r="T728" s="644">
        <f t="shared" si="126"/>
        <v>0</v>
      </c>
      <c r="U728" s="644">
        <f t="shared" si="127"/>
        <v>0</v>
      </c>
      <c r="V728" s="658">
        <f t="shared" si="128"/>
        <v>0</v>
      </c>
      <c r="W728" s="533"/>
      <c r="X728" s="70"/>
      <c r="Y728" s="850">
        <f t="shared" si="132"/>
        <v>0</v>
      </c>
      <c r="Z728" s="607">
        <f t="shared" si="133"/>
        <v>0</v>
      </c>
    </row>
    <row r="729" spans="1:26" ht="15">
      <c r="A729" s="213" t="s">
        <v>815</v>
      </c>
      <c r="B729" s="478" t="s">
        <v>33</v>
      </c>
      <c r="C729" s="2" t="s">
        <v>815</v>
      </c>
      <c r="D729" s="519" t="s">
        <v>815</v>
      </c>
      <c r="E729" s="520">
        <v>7733.91</v>
      </c>
      <c r="F729" s="521" t="str">
        <f t="shared" si="129"/>
        <v>ID</v>
      </c>
      <c r="G729" s="522" t="str">
        <f>VLOOKUP(F729,Factors!$B$3:$O$96,14,0)</f>
        <v>ID</v>
      </c>
      <c r="H729" s="527" t="s">
        <v>1197</v>
      </c>
      <c r="I729" s="524">
        <v>371</v>
      </c>
      <c r="J729" s="525">
        <f>VLOOKUP(I729,Scenarios!$AU$11:$AZ$132,6,0)</f>
        <v>1.6104578549913217E-3</v>
      </c>
      <c r="K729" s="518">
        <f>SUMIF('Depreciation Exp'!$DH$8:$DH$126,'JAM Inputs'!$H729,'Depreciation Exp'!$DK$8:$DK$126)</f>
        <v>517495.63518967666</v>
      </c>
      <c r="L729" s="518">
        <f t="shared" si="134"/>
        <v>833.40491061493822</v>
      </c>
      <c r="M729" s="474">
        <f>VLOOKUP(G729,Factors!$B$3:$K$96,7,0)</f>
        <v>0</v>
      </c>
      <c r="N729" s="642">
        <v>7733.91</v>
      </c>
      <c r="O729" s="643">
        <v>802.38802853255845</v>
      </c>
      <c r="P729" s="644">
        <f t="shared" si="130"/>
        <v>833.40491061493822</v>
      </c>
      <c r="Q729" s="645">
        <f t="shared" si="131"/>
        <v>31.016882082379766</v>
      </c>
      <c r="S729" s="657">
        <f t="shared" si="125"/>
        <v>0</v>
      </c>
      <c r="T729" s="644">
        <f t="shared" si="126"/>
        <v>0</v>
      </c>
      <c r="U729" s="644">
        <f t="shared" si="127"/>
        <v>0</v>
      </c>
      <c r="V729" s="658">
        <f t="shared" si="128"/>
        <v>0</v>
      </c>
      <c r="W729" s="533"/>
      <c r="X729" s="70"/>
      <c r="Y729" s="850">
        <f t="shared" si="132"/>
        <v>0</v>
      </c>
      <c r="Z729" s="607">
        <f t="shared" si="133"/>
        <v>0</v>
      </c>
    </row>
    <row r="730" spans="1:26" ht="15">
      <c r="A730" s="213" t="s">
        <v>816</v>
      </c>
      <c r="B730" s="478" t="s">
        <v>25</v>
      </c>
      <c r="C730" s="2" t="s">
        <v>816</v>
      </c>
      <c r="D730" s="519" t="s">
        <v>816</v>
      </c>
      <c r="E730" s="520">
        <v>118152.07</v>
      </c>
      <c r="F730" s="521" t="str">
        <f t="shared" si="129"/>
        <v>OR</v>
      </c>
      <c r="G730" s="522" t="str">
        <f>VLOOKUP(F730,Factors!$B$3:$O$96,14,0)</f>
        <v>OR</v>
      </c>
      <c r="H730" s="527" t="s">
        <v>1193</v>
      </c>
      <c r="I730" s="524">
        <v>371</v>
      </c>
      <c r="J730" s="525">
        <f>VLOOKUP(I730,Scenarios!$AU$11:$AZ$132,6,0)</f>
        <v>1.6104578549913217E-3</v>
      </c>
      <c r="K730" s="518">
        <f>SUMIF('Depreciation Exp'!$DH$8:$DH$126,'JAM Inputs'!$H730,'Depreciation Exp'!$DK$8:$DK$126)</f>
        <v>2216526.9787381664</v>
      </c>
      <c r="L730" s="518">
        <f t="shared" si="134"/>
        <v>3569.6232837090624</v>
      </c>
      <c r="M730" s="474">
        <f>VLOOKUP(G730,Factors!$B$3:$K$96,7,0)</f>
        <v>0</v>
      </c>
      <c r="N730" s="642">
        <v>118152.07</v>
      </c>
      <c r="O730" s="643">
        <v>3696.7291540912802</v>
      </c>
      <c r="P730" s="644">
        <f t="shared" si="130"/>
        <v>3569.6232837090624</v>
      </c>
      <c r="Q730" s="645">
        <f t="shared" si="131"/>
        <v>-127.10587038221774</v>
      </c>
      <c r="S730" s="657">
        <f t="shared" si="125"/>
        <v>0</v>
      </c>
      <c r="T730" s="644">
        <f t="shared" si="126"/>
        <v>0</v>
      </c>
      <c r="U730" s="644">
        <f t="shared" si="127"/>
        <v>0</v>
      </c>
      <c r="V730" s="658">
        <f t="shared" si="128"/>
        <v>0</v>
      </c>
      <c r="W730" s="533"/>
      <c r="X730" s="70"/>
      <c r="Y730" s="850">
        <f t="shared" si="132"/>
        <v>0</v>
      </c>
      <c r="Z730" s="607">
        <f t="shared" si="133"/>
        <v>0</v>
      </c>
    </row>
    <row r="731" spans="1:26" ht="15">
      <c r="A731" s="213" t="s">
        <v>817</v>
      </c>
      <c r="B731" s="478" t="s">
        <v>31</v>
      </c>
      <c r="C731" s="2" t="s">
        <v>817</v>
      </c>
      <c r="D731" s="519" t="s">
        <v>817</v>
      </c>
      <c r="E731" s="520">
        <v>271070.49</v>
      </c>
      <c r="F731" s="521" t="str">
        <f t="shared" si="129"/>
        <v>UT</v>
      </c>
      <c r="G731" s="522" t="str">
        <f>VLOOKUP(F731,Factors!$B$3:$O$96,14,0)</f>
        <v>UT</v>
      </c>
      <c r="H731" s="527" t="s">
        <v>1196</v>
      </c>
      <c r="I731" s="524">
        <v>371</v>
      </c>
      <c r="J731" s="525">
        <f>VLOOKUP(I731,Scenarios!$AU$11:$AZ$132,6,0)</f>
        <v>1.6104578549913217E-3</v>
      </c>
      <c r="K731" s="518">
        <f>SUMIF('Depreciation Exp'!$DH$8:$DH$126,'JAM Inputs'!$H731,'Depreciation Exp'!$DK$8:$DK$126)</f>
        <v>3520285.8442191407</v>
      </c>
      <c r="L731" s="518">
        <f t="shared" si="134"/>
        <v>5669.2719896374711</v>
      </c>
      <c r="M731" s="474">
        <f>VLOOKUP(G731,Factors!$B$3:$K$96,7,0)</f>
        <v>1</v>
      </c>
      <c r="N731" s="642">
        <v>271070.49</v>
      </c>
      <c r="O731" s="643">
        <v>5237.2076042902381</v>
      </c>
      <c r="P731" s="644">
        <f t="shared" si="130"/>
        <v>5669.2719896374711</v>
      </c>
      <c r="Q731" s="645">
        <f t="shared" si="131"/>
        <v>432.06438534723293</v>
      </c>
      <c r="S731" s="657">
        <f t="shared" si="125"/>
        <v>271070.49</v>
      </c>
      <c r="T731" s="644">
        <f t="shared" si="126"/>
        <v>5237.2076042902381</v>
      </c>
      <c r="U731" s="644">
        <f t="shared" si="127"/>
        <v>5669.2719896374711</v>
      </c>
      <c r="V731" s="658">
        <f t="shared" si="128"/>
        <v>432.06438534723293</v>
      </c>
      <c r="W731" s="533"/>
      <c r="X731" s="70"/>
      <c r="Y731" s="850">
        <f t="shared" si="132"/>
        <v>271070.49</v>
      </c>
      <c r="Z731" s="607">
        <f t="shared" si="133"/>
        <v>276739.76198963745</v>
      </c>
    </row>
    <row r="732" spans="1:26" ht="15">
      <c r="A732" s="213" t="s">
        <v>818</v>
      </c>
      <c r="B732" s="478" t="s">
        <v>27</v>
      </c>
      <c r="C732" s="2" t="s">
        <v>818</v>
      </c>
      <c r="D732" s="519" t="s">
        <v>818</v>
      </c>
      <c r="E732" s="520">
        <v>19343.84</v>
      </c>
      <c r="F732" s="521" t="str">
        <f t="shared" si="129"/>
        <v>WA</v>
      </c>
      <c r="G732" s="522" t="str">
        <f>VLOOKUP(F732,Factors!$B$3:$O$96,14,0)</f>
        <v>WA</v>
      </c>
      <c r="H732" s="527" t="s">
        <v>1194</v>
      </c>
      <c r="I732" s="524">
        <v>371</v>
      </c>
      <c r="J732" s="525">
        <f>VLOOKUP(I732,Scenarios!$AU$11:$AZ$132,6,0)</f>
        <v>1.6104578549913217E-3</v>
      </c>
      <c r="K732" s="518">
        <f>SUMIF('Depreciation Exp'!$DH$8:$DH$126,'JAM Inputs'!$H732,'Depreciation Exp'!$DK$8:$DK$126)</f>
        <v>337818.43678867258</v>
      </c>
      <c r="L732" s="518">
        <f t="shared" si="134"/>
        <v>544.04235508720706</v>
      </c>
      <c r="M732" s="474">
        <f>VLOOKUP(G732,Factors!$B$3:$K$96,7,0)</f>
        <v>0</v>
      </c>
      <c r="N732" s="642">
        <v>19343.84</v>
      </c>
      <c r="O732" s="643">
        <v>541.41894355995839</v>
      </c>
      <c r="P732" s="644">
        <f t="shared" si="130"/>
        <v>544.04235508720706</v>
      </c>
      <c r="Q732" s="645">
        <f t="shared" si="131"/>
        <v>2.6234115272486633</v>
      </c>
      <c r="S732" s="657">
        <f t="shared" si="125"/>
        <v>0</v>
      </c>
      <c r="T732" s="644">
        <f t="shared" si="126"/>
        <v>0</v>
      </c>
      <c r="U732" s="644">
        <f t="shared" si="127"/>
        <v>0</v>
      </c>
      <c r="V732" s="658">
        <f t="shared" si="128"/>
        <v>0</v>
      </c>
      <c r="W732" s="533"/>
      <c r="X732" s="70"/>
      <c r="Y732" s="850">
        <f t="shared" si="132"/>
        <v>0</v>
      </c>
      <c r="Z732" s="607">
        <f t="shared" si="133"/>
        <v>0</v>
      </c>
    </row>
    <row r="733" spans="1:26" ht="15">
      <c r="A733" s="213" t="s">
        <v>819</v>
      </c>
      <c r="B733" s="478" t="s">
        <v>29</v>
      </c>
      <c r="C733" s="2" t="s">
        <v>819</v>
      </c>
      <c r="D733" s="519" t="s">
        <v>819</v>
      </c>
      <c r="E733" s="520">
        <v>46494.48</v>
      </c>
      <c r="F733" s="521" t="str">
        <f t="shared" si="129"/>
        <v>WYP</v>
      </c>
      <c r="G733" s="522" t="str">
        <f>VLOOKUP(F733,Factors!$B$3:$O$96,14,0)</f>
        <v>WYP</v>
      </c>
      <c r="H733" s="527" t="s">
        <v>1195</v>
      </c>
      <c r="I733" s="524">
        <v>371</v>
      </c>
      <c r="J733" s="525">
        <f>VLOOKUP(I733,Scenarios!$AU$11:$AZ$132,6,0)</f>
        <v>1.6104578549913217E-3</v>
      </c>
      <c r="K733" s="518">
        <f>SUMIF('Depreciation Exp'!$DH$8:$DH$126,'JAM Inputs'!$H733,'Depreciation Exp'!$DK$8:$DK$126)</f>
        <v>1133549.6008847123</v>
      </c>
      <c r="L733" s="518">
        <f t="shared" si="134"/>
        <v>1825.5338587670626</v>
      </c>
      <c r="M733" s="474">
        <f>VLOOKUP(G733,Factors!$B$3:$K$96,7,0)</f>
        <v>0</v>
      </c>
      <c r="N733" s="642">
        <v>46494.48</v>
      </c>
      <c r="O733" s="643">
        <v>2033.1938510960363</v>
      </c>
      <c r="P733" s="644">
        <f t="shared" si="130"/>
        <v>1825.5338587670626</v>
      </c>
      <c r="Q733" s="645">
        <f t="shared" si="131"/>
        <v>-207.65999232897366</v>
      </c>
      <c r="S733" s="657">
        <f t="shared" si="125"/>
        <v>0</v>
      </c>
      <c r="T733" s="644">
        <f t="shared" si="126"/>
        <v>0</v>
      </c>
      <c r="U733" s="644">
        <f t="shared" si="127"/>
        <v>0</v>
      </c>
      <c r="V733" s="658">
        <f t="shared" si="128"/>
        <v>0</v>
      </c>
      <c r="W733" s="533"/>
      <c r="X733" s="70"/>
      <c r="Y733" s="850">
        <f t="shared" si="132"/>
        <v>0</v>
      </c>
      <c r="Z733" s="607">
        <f t="shared" si="133"/>
        <v>0</v>
      </c>
    </row>
    <row r="734" spans="1:26" ht="15">
      <c r="A734" s="213" t="s">
        <v>820</v>
      </c>
      <c r="B734" s="478" t="s">
        <v>35</v>
      </c>
      <c r="C734" s="2" t="s">
        <v>820</v>
      </c>
      <c r="D734" s="519" t="s">
        <v>820</v>
      </c>
      <c r="E734" s="520">
        <v>8741.7099999999991</v>
      </c>
      <c r="F734" s="521" t="str">
        <f t="shared" si="129"/>
        <v>WYU</v>
      </c>
      <c r="G734" s="522" t="str">
        <f>VLOOKUP(F734,Factors!$B$3:$O$96,14,0)</f>
        <v>WYU</v>
      </c>
      <c r="H734" s="528" t="s">
        <v>1198</v>
      </c>
      <c r="I734" s="524">
        <v>371</v>
      </c>
      <c r="J734" s="525">
        <f>VLOOKUP(I734,Scenarios!$AU$11:$AZ$132,6,0)</f>
        <v>1.6104578549913217E-3</v>
      </c>
      <c r="K734" s="518">
        <f>SUMIF('Depreciation Exp'!$DH$8:$DH$126,'JAM Inputs'!$H734,'Depreciation Exp'!$DK$8:$DK$126)</f>
        <v>0</v>
      </c>
      <c r="L734" s="518">
        <f t="shared" si="134"/>
        <v>0</v>
      </c>
      <c r="M734" s="474">
        <f>VLOOKUP(G734,Factors!$B$3:$K$96,7,0)</f>
        <v>0</v>
      </c>
      <c r="N734" s="642">
        <v>8741.7099999999991</v>
      </c>
      <c r="O734" s="643"/>
      <c r="P734" s="644">
        <f t="shared" si="130"/>
        <v>0</v>
      </c>
      <c r="Q734" s="645">
        <f t="shared" si="131"/>
        <v>0</v>
      </c>
      <c r="S734" s="657">
        <f t="shared" si="125"/>
        <v>0</v>
      </c>
      <c r="T734" s="644">
        <f t="shared" si="126"/>
        <v>0</v>
      </c>
      <c r="U734" s="644">
        <f t="shared" si="127"/>
        <v>0</v>
      </c>
      <c r="V734" s="658">
        <f t="shared" si="128"/>
        <v>0</v>
      </c>
      <c r="W734" s="533"/>
      <c r="X734" s="70"/>
      <c r="Y734" s="850">
        <f t="shared" si="132"/>
        <v>0</v>
      </c>
      <c r="Z734" s="607">
        <f t="shared" si="133"/>
        <v>0</v>
      </c>
    </row>
    <row r="735" spans="1:26" ht="15">
      <c r="A735" s="213" t="s">
        <v>821</v>
      </c>
      <c r="B735" s="478" t="s">
        <v>22</v>
      </c>
      <c r="C735" s="2" t="s">
        <v>821</v>
      </c>
      <c r="D735" s="519" t="s">
        <v>821</v>
      </c>
      <c r="E735" s="520">
        <v>29057.040000000001</v>
      </c>
      <c r="F735" s="521" t="str">
        <f t="shared" si="129"/>
        <v>CA</v>
      </c>
      <c r="G735" s="522" t="str">
        <f>VLOOKUP(F735,Factors!$B$3:$O$96,14,0)</f>
        <v>CA</v>
      </c>
      <c r="H735" s="523" t="s">
        <v>1192</v>
      </c>
      <c r="I735" s="524">
        <v>373</v>
      </c>
      <c r="J735" s="525">
        <f>VLOOKUP(I735,Scenarios!$AU$11:$AZ$132,6,0)</f>
        <v>1.1089731508308769E-2</v>
      </c>
      <c r="K735" s="518">
        <f>SUMIF('Depreciation Exp'!$DH$8:$DH$126,'JAM Inputs'!$H735,'Depreciation Exp'!$DK$8:$DK$126)</f>
        <v>5491004.2449622899</v>
      </c>
      <c r="L735" s="518">
        <f t="shared" si="134"/>
        <v>60893.762787615509</v>
      </c>
      <c r="M735" s="474">
        <f>VLOOKUP(G735,Factors!$B$3:$K$96,7,0)</f>
        <v>0</v>
      </c>
      <c r="N735" s="642">
        <v>29057.040000000001</v>
      </c>
      <c r="O735" s="643">
        <v>61428.435208133982</v>
      </c>
      <c r="P735" s="644">
        <f t="shared" si="130"/>
        <v>60893.762787615509</v>
      </c>
      <c r="Q735" s="645">
        <f t="shared" si="131"/>
        <v>-534.67242051847279</v>
      </c>
      <c r="S735" s="657">
        <f t="shared" si="125"/>
        <v>0</v>
      </c>
      <c r="T735" s="644">
        <f t="shared" si="126"/>
        <v>0</v>
      </c>
      <c r="U735" s="644">
        <f t="shared" si="127"/>
        <v>0</v>
      </c>
      <c r="V735" s="658">
        <f t="shared" si="128"/>
        <v>0</v>
      </c>
      <c r="W735" s="533"/>
      <c r="X735" s="70"/>
      <c r="Y735" s="850">
        <f t="shared" si="132"/>
        <v>0</v>
      </c>
      <c r="Z735" s="607">
        <f t="shared" si="133"/>
        <v>0</v>
      </c>
    </row>
    <row r="736" spans="1:26" ht="15">
      <c r="A736" s="213" t="s">
        <v>822</v>
      </c>
      <c r="B736" s="478" t="s">
        <v>33</v>
      </c>
      <c r="C736" s="2" t="s">
        <v>822</v>
      </c>
      <c r="D736" s="519" t="s">
        <v>822</v>
      </c>
      <c r="E736" s="520">
        <v>29535.17</v>
      </c>
      <c r="F736" s="521" t="str">
        <f t="shared" si="129"/>
        <v>ID</v>
      </c>
      <c r="G736" s="522" t="str">
        <f>VLOOKUP(F736,Factors!$B$3:$O$96,14,0)</f>
        <v>ID</v>
      </c>
      <c r="H736" s="527" t="s">
        <v>1197</v>
      </c>
      <c r="I736" s="524">
        <v>373</v>
      </c>
      <c r="J736" s="525">
        <f>VLOOKUP(I736,Scenarios!$AU$11:$AZ$132,6,0)</f>
        <v>1.1089731508308769E-2</v>
      </c>
      <c r="K736" s="518">
        <f>SUMIF('Depreciation Exp'!$DH$8:$DH$126,'JAM Inputs'!$H736,'Depreciation Exp'!$DK$8:$DK$126)</f>
        <v>517495.63518967666</v>
      </c>
      <c r="L736" s="518">
        <f t="shared" si="134"/>
        <v>5738.8876509752172</v>
      </c>
      <c r="M736" s="474">
        <f>VLOOKUP(G736,Factors!$B$3:$K$96,7,0)</f>
        <v>0</v>
      </c>
      <c r="N736" s="642">
        <v>29535.17</v>
      </c>
      <c r="O736" s="643">
        <v>5525.3031144706474</v>
      </c>
      <c r="P736" s="644">
        <f t="shared" si="130"/>
        <v>5738.8876509752172</v>
      </c>
      <c r="Q736" s="645">
        <f t="shared" si="131"/>
        <v>213.58453650456977</v>
      </c>
      <c r="S736" s="657">
        <f t="shared" si="125"/>
        <v>0</v>
      </c>
      <c r="T736" s="644">
        <f t="shared" si="126"/>
        <v>0</v>
      </c>
      <c r="U736" s="644">
        <f t="shared" si="127"/>
        <v>0</v>
      </c>
      <c r="V736" s="658">
        <f t="shared" si="128"/>
        <v>0</v>
      </c>
      <c r="W736" s="533"/>
      <c r="X736" s="70"/>
      <c r="Y736" s="850">
        <f t="shared" si="132"/>
        <v>0</v>
      </c>
      <c r="Z736" s="607">
        <f t="shared" si="133"/>
        <v>0</v>
      </c>
    </row>
    <row r="737" spans="1:26" ht="15">
      <c r="A737" s="213" t="s">
        <v>823</v>
      </c>
      <c r="B737" s="478" t="s">
        <v>25</v>
      </c>
      <c r="C737" s="2" t="s">
        <v>823</v>
      </c>
      <c r="D737" s="519" t="s">
        <v>823</v>
      </c>
      <c r="E737" s="520">
        <v>666810.32999999996</v>
      </c>
      <c r="F737" s="521" t="str">
        <f t="shared" si="129"/>
        <v>OR</v>
      </c>
      <c r="G737" s="522" t="str">
        <f>VLOOKUP(F737,Factors!$B$3:$O$96,14,0)</f>
        <v>OR</v>
      </c>
      <c r="H737" s="527" t="s">
        <v>1193</v>
      </c>
      <c r="I737" s="524">
        <v>373</v>
      </c>
      <c r="J737" s="525">
        <f>VLOOKUP(I737,Scenarios!$AU$11:$AZ$132,6,0)</f>
        <v>1.1089731508308769E-2</v>
      </c>
      <c r="K737" s="518">
        <f>SUMIF('Depreciation Exp'!$DH$8:$DH$126,'JAM Inputs'!$H737,'Depreciation Exp'!$DK$8:$DK$126)</f>
        <v>2216526.9787381664</v>
      </c>
      <c r="L737" s="518">
        <f t="shared" si="134"/>
        <v>24580.689075129085</v>
      </c>
      <c r="M737" s="474">
        <f>VLOOKUP(G737,Factors!$B$3:$K$96,7,0)</f>
        <v>0</v>
      </c>
      <c r="N737" s="642">
        <v>666810.32999999996</v>
      </c>
      <c r="O737" s="643">
        <v>25455.949468501058</v>
      </c>
      <c r="P737" s="644">
        <f t="shared" si="130"/>
        <v>24580.689075129085</v>
      </c>
      <c r="Q737" s="645">
        <f t="shared" si="131"/>
        <v>-875.2603933719729</v>
      </c>
      <c r="S737" s="657">
        <f t="shared" si="125"/>
        <v>0</v>
      </c>
      <c r="T737" s="644">
        <f t="shared" si="126"/>
        <v>0</v>
      </c>
      <c r="U737" s="644">
        <f t="shared" si="127"/>
        <v>0</v>
      </c>
      <c r="V737" s="658">
        <f t="shared" si="128"/>
        <v>0</v>
      </c>
      <c r="W737" s="533"/>
      <c r="X737" s="70"/>
      <c r="Y737" s="850">
        <f t="shared" si="132"/>
        <v>0</v>
      </c>
      <c r="Z737" s="607">
        <f t="shared" si="133"/>
        <v>0</v>
      </c>
    </row>
    <row r="738" spans="1:26" ht="15">
      <c r="A738" s="213" t="s">
        <v>824</v>
      </c>
      <c r="B738" s="478" t="s">
        <v>31</v>
      </c>
      <c r="C738" s="2" t="s">
        <v>824</v>
      </c>
      <c r="D738" s="519" t="s">
        <v>824</v>
      </c>
      <c r="E738" s="520">
        <v>1032287.65</v>
      </c>
      <c r="F738" s="521" t="str">
        <f t="shared" si="129"/>
        <v>UT</v>
      </c>
      <c r="G738" s="522" t="str">
        <f>VLOOKUP(F738,Factors!$B$3:$O$96,14,0)</f>
        <v>UT</v>
      </c>
      <c r="H738" s="527" t="s">
        <v>1196</v>
      </c>
      <c r="I738" s="524">
        <v>373</v>
      </c>
      <c r="J738" s="525">
        <f>VLOOKUP(I738,Scenarios!$AU$11:$AZ$132,6,0)</f>
        <v>1.1089731508308769E-2</v>
      </c>
      <c r="K738" s="518">
        <f>SUMIF('Depreciation Exp'!$DH$8:$DH$126,'JAM Inputs'!$H738,'Depreciation Exp'!$DK$8:$DK$126)</f>
        <v>3520285.8442191407</v>
      </c>
      <c r="L738" s="518">
        <f t="shared" si="134"/>
        <v>39039.024844890337</v>
      </c>
      <c r="M738" s="474">
        <f>VLOOKUP(G738,Factors!$B$3:$K$96,7,0)</f>
        <v>1</v>
      </c>
      <c r="N738" s="642">
        <v>1032287.65</v>
      </c>
      <c r="O738" s="643">
        <v>36063.79763670668</v>
      </c>
      <c r="P738" s="644">
        <f t="shared" si="130"/>
        <v>39039.024844890337</v>
      </c>
      <c r="Q738" s="645">
        <f t="shared" si="131"/>
        <v>2975.2272081836563</v>
      </c>
      <c r="S738" s="657">
        <f t="shared" si="125"/>
        <v>1032287.65</v>
      </c>
      <c r="T738" s="644">
        <f t="shared" si="126"/>
        <v>36063.79763670668</v>
      </c>
      <c r="U738" s="644">
        <f t="shared" si="127"/>
        <v>39039.024844890337</v>
      </c>
      <c r="V738" s="658">
        <f t="shared" si="128"/>
        <v>2975.2272081836563</v>
      </c>
      <c r="W738" s="533"/>
      <c r="X738" s="70"/>
      <c r="Y738" s="850">
        <f t="shared" si="132"/>
        <v>1032287.65</v>
      </c>
      <c r="Z738" s="607">
        <f t="shared" si="133"/>
        <v>1071326.6748448904</v>
      </c>
    </row>
    <row r="739" spans="1:26" ht="15">
      <c r="A739" s="213" t="s">
        <v>825</v>
      </c>
      <c r="B739" s="478" t="s">
        <v>27</v>
      </c>
      <c r="C739" s="2" t="s">
        <v>825</v>
      </c>
      <c r="D739" s="519" t="s">
        <v>825</v>
      </c>
      <c r="E739" s="520">
        <v>124798.35</v>
      </c>
      <c r="F739" s="521" t="str">
        <f t="shared" si="129"/>
        <v>WA</v>
      </c>
      <c r="G739" s="522" t="str">
        <f>VLOOKUP(F739,Factors!$B$3:$O$96,14,0)</f>
        <v>WA</v>
      </c>
      <c r="H739" s="527" t="s">
        <v>1194</v>
      </c>
      <c r="I739" s="524">
        <v>373</v>
      </c>
      <c r="J739" s="525">
        <f>VLOOKUP(I739,Scenarios!$AU$11:$AZ$132,6,0)</f>
        <v>1.1089731508308769E-2</v>
      </c>
      <c r="K739" s="518">
        <f>SUMIF('Depreciation Exp'!$DH$8:$DH$126,'JAM Inputs'!$H739,'Depreciation Exp'!$DK$8:$DK$126)</f>
        <v>337818.43678867258</v>
      </c>
      <c r="L739" s="518">
        <f t="shared" si="134"/>
        <v>3746.3157625429562</v>
      </c>
      <c r="M739" s="474">
        <f>VLOOKUP(G739,Factors!$B$3:$K$96,7,0)</f>
        <v>0</v>
      </c>
      <c r="N739" s="642">
        <v>124798.35</v>
      </c>
      <c r="O739" s="643">
        <v>3728.2507573751273</v>
      </c>
      <c r="P739" s="644">
        <f t="shared" si="130"/>
        <v>3746.3157625429562</v>
      </c>
      <c r="Q739" s="645">
        <f t="shared" si="131"/>
        <v>18.065005167828986</v>
      </c>
      <c r="S739" s="657">
        <f t="shared" si="125"/>
        <v>0</v>
      </c>
      <c r="T739" s="644">
        <f t="shared" si="126"/>
        <v>0</v>
      </c>
      <c r="U739" s="644">
        <f t="shared" si="127"/>
        <v>0</v>
      </c>
      <c r="V739" s="658">
        <f t="shared" si="128"/>
        <v>0</v>
      </c>
      <c r="W739" s="533"/>
      <c r="X739" s="70"/>
      <c r="Y739" s="850">
        <f t="shared" si="132"/>
        <v>0</v>
      </c>
      <c r="Z739" s="607">
        <f t="shared" si="133"/>
        <v>0</v>
      </c>
    </row>
    <row r="740" spans="1:26" ht="15">
      <c r="A740" s="213" t="s">
        <v>826</v>
      </c>
      <c r="B740" s="478" t="s">
        <v>29</v>
      </c>
      <c r="C740" s="2" t="s">
        <v>826</v>
      </c>
      <c r="D740" s="519" t="s">
        <v>826</v>
      </c>
      <c r="E740" s="520">
        <v>211783.36</v>
      </c>
      <c r="F740" s="521" t="str">
        <f t="shared" si="129"/>
        <v>WYP</v>
      </c>
      <c r="G740" s="522" t="str">
        <f>VLOOKUP(F740,Factors!$B$3:$O$96,14,0)</f>
        <v>WYP</v>
      </c>
      <c r="H740" s="527" t="s">
        <v>1195</v>
      </c>
      <c r="I740" s="524">
        <v>373</v>
      </c>
      <c r="J740" s="525">
        <f>VLOOKUP(I740,Scenarios!$AU$11:$AZ$132,6,0)</f>
        <v>1.1089731508308769E-2</v>
      </c>
      <c r="K740" s="518">
        <f>SUMIF('Depreciation Exp'!$DH$8:$DH$126,'JAM Inputs'!$H740,'Depreciation Exp'!$DK$8:$DK$126)</f>
        <v>1133549.6008847123</v>
      </c>
      <c r="L740" s="518">
        <f t="shared" si="134"/>
        <v>12570.760725162023</v>
      </c>
      <c r="M740" s="474">
        <f>VLOOKUP(G740,Factors!$B$3:$K$96,7,0)</f>
        <v>0</v>
      </c>
      <c r="N740" s="642">
        <v>211783.36</v>
      </c>
      <c r="O740" s="643">
        <v>14000.722740503423</v>
      </c>
      <c r="P740" s="644">
        <f t="shared" si="130"/>
        <v>12570.760725162023</v>
      </c>
      <c r="Q740" s="645">
        <f t="shared" si="131"/>
        <v>-1429.9620153413998</v>
      </c>
      <c r="S740" s="657">
        <f t="shared" si="125"/>
        <v>0</v>
      </c>
      <c r="T740" s="644">
        <f t="shared" si="126"/>
        <v>0</v>
      </c>
      <c r="U740" s="644">
        <f t="shared" si="127"/>
        <v>0</v>
      </c>
      <c r="V740" s="658">
        <f t="shared" si="128"/>
        <v>0</v>
      </c>
      <c r="W740" s="533"/>
      <c r="X740" s="70"/>
      <c r="Y740" s="850">
        <f t="shared" si="132"/>
        <v>0</v>
      </c>
      <c r="Z740" s="607">
        <f t="shared" si="133"/>
        <v>0</v>
      </c>
    </row>
    <row r="741" spans="1:26" ht="15">
      <c r="A741" s="213" t="s">
        <v>827</v>
      </c>
      <c r="B741" s="478" t="s">
        <v>35</v>
      </c>
      <c r="C741" s="2" t="s">
        <v>827</v>
      </c>
      <c r="D741" s="519" t="s">
        <v>827</v>
      </c>
      <c r="E741" s="520">
        <v>62089.99</v>
      </c>
      <c r="F741" s="521" t="str">
        <f t="shared" si="129"/>
        <v>WYU</v>
      </c>
      <c r="G741" s="522" t="str">
        <f>VLOOKUP(F741,Factors!$B$3:$O$96,14,0)</f>
        <v>WYU</v>
      </c>
      <c r="H741" s="528" t="s">
        <v>1198</v>
      </c>
      <c r="I741" s="524">
        <v>373</v>
      </c>
      <c r="J741" s="525">
        <f>VLOOKUP(I741,Scenarios!$AU$11:$AZ$132,6,0)</f>
        <v>1.1089731508308769E-2</v>
      </c>
      <c r="K741" s="518">
        <f>SUMIF('Depreciation Exp'!$DH$8:$DH$126,'JAM Inputs'!$H741,'Depreciation Exp'!$DK$8:$DK$126)</f>
        <v>0</v>
      </c>
      <c r="L741" s="518">
        <f t="shared" si="134"/>
        <v>0</v>
      </c>
      <c r="M741" s="474">
        <f>VLOOKUP(G741,Factors!$B$3:$K$96,7,0)</f>
        <v>0</v>
      </c>
      <c r="N741" s="642">
        <v>62089.99</v>
      </c>
      <c r="O741" s="643"/>
      <c r="P741" s="644">
        <f t="shared" si="130"/>
        <v>0</v>
      </c>
      <c r="Q741" s="645">
        <f t="shared" si="131"/>
        <v>0</v>
      </c>
      <c r="S741" s="657">
        <f t="shared" si="125"/>
        <v>0</v>
      </c>
      <c r="T741" s="644">
        <f t="shared" si="126"/>
        <v>0</v>
      </c>
      <c r="U741" s="644">
        <f t="shared" si="127"/>
        <v>0</v>
      </c>
      <c r="V741" s="658">
        <f t="shared" si="128"/>
        <v>0</v>
      </c>
      <c r="W741" s="533"/>
      <c r="X741" s="70"/>
      <c r="Y741" s="850">
        <f t="shared" si="132"/>
        <v>0</v>
      </c>
      <c r="Z741" s="607">
        <f t="shared" si="133"/>
        <v>0</v>
      </c>
    </row>
    <row r="742" spans="1:26" ht="15">
      <c r="A742" s="213" t="s">
        <v>828</v>
      </c>
      <c r="B742" s="478" t="s">
        <v>22</v>
      </c>
      <c r="C742" s="2" t="s">
        <v>828</v>
      </c>
      <c r="D742" s="519" t="s">
        <v>828</v>
      </c>
      <c r="E742" s="520">
        <v>237719.63</v>
      </c>
      <c r="F742" s="521" t="str">
        <f t="shared" si="129"/>
        <v>CA</v>
      </c>
      <c r="G742" s="522" t="str">
        <f>VLOOKUP(F742,Factors!$B$3:$O$96,14,0)</f>
        <v>CA</v>
      </c>
      <c r="H742" s="526" t="str">
        <f>D742</f>
        <v>403GPCA</v>
      </c>
      <c r="I742" s="524"/>
      <c r="J742" s="524">
        <v>1</v>
      </c>
      <c r="K742" s="518">
        <f>SUMIF('Depreciation Exp'!$DH$8:$DH$126,'JAM Inputs'!$H742,'Depreciation Exp'!$DK$8:$DK$126)</f>
        <v>75652.075966888922</v>
      </c>
      <c r="L742" s="518">
        <f t="shared" si="134"/>
        <v>75652.075966888922</v>
      </c>
      <c r="M742" s="474">
        <f>VLOOKUP(G742,Factors!$B$3:$K$96,7,0)</f>
        <v>0</v>
      </c>
      <c r="N742" s="642">
        <v>237719.63</v>
      </c>
      <c r="O742" s="643">
        <v>110499.63180870755</v>
      </c>
      <c r="P742" s="644">
        <f t="shared" si="130"/>
        <v>75652.075966888922</v>
      </c>
      <c r="Q742" s="645">
        <f t="shared" si="131"/>
        <v>-34847.555841818627</v>
      </c>
      <c r="S742" s="657">
        <f t="shared" si="125"/>
        <v>0</v>
      </c>
      <c r="T742" s="644">
        <f t="shared" si="126"/>
        <v>0</v>
      </c>
      <c r="U742" s="644">
        <f t="shared" si="127"/>
        <v>0</v>
      </c>
      <c r="V742" s="658">
        <f t="shared" si="128"/>
        <v>0</v>
      </c>
      <c r="W742" s="533"/>
      <c r="X742" s="70"/>
      <c r="Y742" s="850">
        <f t="shared" si="132"/>
        <v>0</v>
      </c>
      <c r="Z742" s="607">
        <f t="shared" si="133"/>
        <v>0</v>
      </c>
    </row>
    <row r="743" spans="1:26" ht="15">
      <c r="A743" s="213" t="s">
        <v>829</v>
      </c>
      <c r="B743" s="478" t="s">
        <v>40</v>
      </c>
      <c r="C743" s="2" t="s">
        <v>829</v>
      </c>
      <c r="D743" s="519" t="s">
        <v>829</v>
      </c>
      <c r="E743" s="520">
        <v>1706446.48</v>
      </c>
      <c r="F743" s="521" t="str">
        <f t="shared" si="129"/>
        <v>CN</v>
      </c>
      <c r="G743" s="522" t="str">
        <f>VLOOKUP(F743,Factors!$B$3:$O$96,14,0)</f>
        <v>CN</v>
      </c>
      <c r="H743" s="526" t="str">
        <f t="shared" ref="H743:H796" si="135">D743</f>
        <v>403GPCN</v>
      </c>
      <c r="I743" s="524"/>
      <c r="J743" s="524">
        <v>1</v>
      </c>
      <c r="K743" s="518">
        <f>SUMIF('Depreciation Exp'!$DH$8:$DH$126,'JAM Inputs'!$H743,'Depreciation Exp'!$DK$8:$DK$126)</f>
        <v>-36820.037012868328</v>
      </c>
      <c r="L743" s="518">
        <f t="shared" ref="L743:L796" si="136">K743*J743</f>
        <v>-36820.037012868328</v>
      </c>
      <c r="M743" s="474">
        <f>VLOOKUP(G743,Factors!$B$3:$K$96,7,0)</f>
        <v>0.49892765457990973</v>
      </c>
      <c r="N743" s="642">
        <v>1706446.48</v>
      </c>
      <c r="O743" s="643">
        <v>-177203.13222111389</v>
      </c>
      <c r="P743" s="644">
        <f t="shared" si="130"/>
        <v>-36820.037012868328</v>
      </c>
      <c r="Q743" s="645">
        <f t="shared" si="131"/>
        <v>140383.09520824556</v>
      </c>
      <c r="S743" s="657">
        <f t="shared" si="125"/>
        <v>851393.33993254288</v>
      </c>
      <c r="T743" s="644">
        <f t="shared" si="126"/>
        <v>-88411.54314329398</v>
      </c>
      <c r="U743" s="644">
        <f t="shared" si="127"/>
        <v>-18370.534708375861</v>
      </c>
      <c r="V743" s="658">
        <f t="shared" si="128"/>
        <v>70041.008434918127</v>
      </c>
      <c r="W743" s="533"/>
      <c r="X743" s="70"/>
      <c r="Y743" s="850">
        <f t="shared" si="132"/>
        <v>851393.33993254288</v>
      </c>
      <c r="Z743" s="607">
        <f t="shared" si="133"/>
        <v>833022.80522416695</v>
      </c>
    </row>
    <row r="744" spans="1:26" ht="15">
      <c r="A744" s="213" t="s">
        <v>830</v>
      </c>
      <c r="B744" s="478" t="s">
        <v>7</v>
      </c>
      <c r="C744" s="2" t="s">
        <v>830</v>
      </c>
      <c r="D744" s="519" t="s">
        <v>830</v>
      </c>
      <c r="E744" s="520">
        <v>248887.42</v>
      </c>
      <c r="F744" s="521" t="str">
        <f t="shared" si="129"/>
        <v>SG</v>
      </c>
      <c r="G744" s="522" t="str">
        <f>VLOOKUP(F744,Factors!$B$3:$O$96,14,0)</f>
        <v>SG</v>
      </c>
      <c r="H744" s="526" t="str">
        <f t="shared" si="135"/>
        <v>403GPDGP</v>
      </c>
      <c r="I744" s="524"/>
      <c r="J744" s="524">
        <v>1</v>
      </c>
      <c r="K744" s="518">
        <f>SUMIF('Depreciation Exp'!$DH$8:$DH$126,'JAM Inputs'!$H744,'Depreciation Exp'!$DK$8:$DK$126)</f>
        <v>-138329.98588672504</v>
      </c>
      <c r="L744" s="518">
        <f t="shared" si="136"/>
        <v>-138329.98588672504</v>
      </c>
      <c r="M744" s="474">
        <f>VLOOKUP(G744,Factors!$B$3:$K$96,7,0)</f>
        <v>0.4315468104876492</v>
      </c>
      <c r="N744" s="642">
        <v>248887.42</v>
      </c>
      <c r="O744" s="643">
        <v>-136979.67441638772</v>
      </c>
      <c r="P744" s="644">
        <f t="shared" si="130"/>
        <v>-138329.98588672504</v>
      </c>
      <c r="Q744" s="645">
        <f t="shared" si="131"/>
        <v>-1350.3114703373285</v>
      </c>
      <c r="S744" s="657">
        <f t="shared" si="125"/>
        <v>107406.57227149996</v>
      </c>
      <c r="T744" s="644">
        <f t="shared" si="126"/>
        <v>-59113.141596028756</v>
      </c>
      <c r="U744" s="644">
        <f t="shared" si="127"/>
        <v>-59695.864204217723</v>
      </c>
      <c r="V744" s="658">
        <f t="shared" si="128"/>
        <v>-582.722608188962</v>
      </c>
      <c r="W744" s="533"/>
      <c r="X744" s="70"/>
      <c r="Y744" s="850">
        <f t="shared" si="132"/>
        <v>107406.57227149996</v>
      </c>
      <c r="Z744" s="607">
        <f t="shared" si="133"/>
        <v>47710.708067282234</v>
      </c>
    </row>
    <row r="745" spans="1:26" ht="15">
      <c r="A745" s="213" t="s">
        <v>831</v>
      </c>
      <c r="B745" s="478" t="s">
        <v>7</v>
      </c>
      <c r="C745" s="2" t="s">
        <v>831</v>
      </c>
      <c r="D745" s="519" t="s">
        <v>831</v>
      </c>
      <c r="E745" s="520">
        <v>376405.82</v>
      </c>
      <c r="F745" s="521" t="str">
        <f t="shared" si="129"/>
        <v>SG</v>
      </c>
      <c r="G745" s="522" t="str">
        <f>VLOOKUP(F745,Factors!$B$3:$O$96,14,0)</f>
        <v>SG</v>
      </c>
      <c r="H745" s="526" t="str">
        <f t="shared" si="135"/>
        <v>403GPDGU</v>
      </c>
      <c r="I745" s="524"/>
      <c r="J745" s="524">
        <v>1</v>
      </c>
      <c r="K745" s="518">
        <f>SUMIF('Depreciation Exp'!$DH$8:$DH$126,'JAM Inputs'!$H745,'Depreciation Exp'!$DK$8:$DK$126)</f>
        <v>-243354.60112982485</v>
      </c>
      <c r="L745" s="518">
        <f t="shared" si="136"/>
        <v>-243354.60112982485</v>
      </c>
      <c r="M745" s="474">
        <f>VLOOKUP(G745,Factors!$B$3:$K$96,7,0)</f>
        <v>0.4315468104876492</v>
      </c>
      <c r="N745" s="642">
        <v>376405.82</v>
      </c>
      <c r="O745" s="643">
        <v>-234354.41880108474</v>
      </c>
      <c r="P745" s="644">
        <f t="shared" si="130"/>
        <v>-243354.60112982485</v>
      </c>
      <c r="Q745" s="645">
        <f t="shared" si="131"/>
        <v>-9000.1823287401057</v>
      </c>
      <c r="S745" s="657">
        <f t="shared" si="125"/>
        <v>162436.73106998819</v>
      </c>
      <c r="T745" s="644">
        <f t="shared" si="126"/>
        <v>-101134.90195729489</v>
      </c>
      <c r="U745" s="644">
        <f t="shared" si="127"/>
        <v>-105018.90193506998</v>
      </c>
      <c r="V745" s="658">
        <f t="shared" si="128"/>
        <v>-3883.9999777750959</v>
      </c>
      <c r="W745" s="533"/>
      <c r="X745" s="70"/>
      <c r="Y745" s="850">
        <f t="shared" si="132"/>
        <v>162436.73106998819</v>
      </c>
      <c r="Z745" s="607">
        <f t="shared" si="133"/>
        <v>57417.829134918211</v>
      </c>
    </row>
    <row r="746" spans="1:26" ht="15">
      <c r="A746" s="213" t="s">
        <v>832</v>
      </c>
      <c r="B746" s="478" t="s">
        <v>33</v>
      </c>
      <c r="C746" s="2" t="s">
        <v>832</v>
      </c>
      <c r="D746" s="519" t="s">
        <v>832</v>
      </c>
      <c r="E746" s="520">
        <v>760904.57</v>
      </c>
      <c r="F746" s="521" t="str">
        <f t="shared" si="129"/>
        <v>ID</v>
      </c>
      <c r="G746" s="522" t="str">
        <f>VLOOKUP(F746,Factors!$B$3:$O$96,14,0)</f>
        <v>ID</v>
      </c>
      <c r="H746" s="526" t="str">
        <f t="shared" si="135"/>
        <v>403GPID</v>
      </c>
      <c r="I746" s="524"/>
      <c r="J746" s="524">
        <v>1</v>
      </c>
      <c r="K746" s="518">
        <f>SUMIF('Depreciation Exp'!$DH$8:$DH$126,'JAM Inputs'!$H746,'Depreciation Exp'!$DK$8:$DK$126)</f>
        <v>105546.30951382162</v>
      </c>
      <c r="L746" s="518">
        <f t="shared" si="136"/>
        <v>105546.30951382162</v>
      </c>
      <c r="M746" s="474">
        <f>VLOOKUP(G746,Factors!$B$3:$K$96,7,0)</f>
        <v>0</v>
      </c>
      <c r="N746" s="642">
        <v>760904.57</v>
      </c>
      <c r="O746" s="643">
        <v>80398.831326998072</v>
      </c>
      <c r="P746" s="644">
        <f t="shared" si="130"/>
        <v>105546.30951382162</v>
      </c>
      <c r="Q746" s="645">
        <f t="shared" si="131"/>
        <v>25147.478186823544</v>
      </c>
      <c r="S746" s="657">
        <f t="shared" si="125"/>
        <v>0</v>
      </c>
      <c r="T746" s="644">
        <f t="shared" si="126"/>
        <v>0</v>
      </c>
      <c r="U746" s="644">
        <f t="shared" si="127"/>
        <v>0</v>
      </c>
      <c r="V746" s="658">
        <f t="shared" si="128"/>
        <v>0</v>
      </c>
      <c r="W746" s="533"/>
      <c r="X746" s="70"/>
      <c r="Y746" s="850">
        <f t="shared" si="132"/>
        <v>0</v>
      </c>
      <c r="Z746" s="607">
        <f t="shared" si="133"/>
        <v>0</v>
      </c>
    </row>
    <row r="747" spans="1:26" ht="15">
      <c r="A747" s="213" t="s">
        <v>833</v>
      </c>
      <c r="B747" s="478" t="s">
        <v>25</v>
      </c>
      <c r="C747" s="2" t="s">
        <v>833</v>
      </c>
      <c r="D747" s="519" t="s">
        <v>833</v>
      </c>
      <c r="E747" s="520">
        <v>3740188.21</v>
      </c>
      <c r="F747" s="521" t="str">
        <f t="shared" si="129"/>
        <v>OR</v>
      </c>
      <c r="G747" s="522" t="str">
        <f>VLOOKUP(F747,Factors!$B$3:$O$96,14,0)</f>
        <v>OR</v>
      </c>
      <c r="H747" s="526" t="str">
        <f t="shared" si="135"/>
        <v>403GPOR</v>
      </c>
      <c r="I747" s="524"/>
      <c r="J747" s="524">
        <v>1</v>
      </c>
      <c r="K747" s="518">
        <f>SUMIF('Depreciation Exp'!$DH$8:$DH$126,'JAM Inputs'!$H747,'Depreciation Exp'!$DK$8:$DK$126)</f>
        <v>312813.19023658894</v>
      </c>
      <c r="L747" s="518">
        <f t="shared" si="136"/>
        <v>312813.19023658894</v>
      </c>
      <c r="M747" s="474">
        <f>VLOOKUP(G747,Factors!$B$3:$K$96,7,0)</f>
        <v>0</v>
      </c>
      <c r="N747" s="642">
        <v>3740188.21</v>
      </c>
      <c r="O747" s="643">
        <v>349750.70441237371</v>
      </c>
      <c r="P747" s="644">
        <f t="shared" si="130"/>
        <v>312813.19023658894</v>
      </c>
      <c r="Q747" s="645">
        <f t="shared" si="131"/>
        <v>-36937.514175784774</v>
      </c>
      <c r="S747" s="657">
        <f t="shared" si="125"/>
        <v>0</v>
      </c>
      <c r="T747" s="644">
        <f t="shared" si="126"/>
        <v>0</v>
      </c>
      <c r="U747" s="644">
        <f t="shared" si="127"/>
        <v>0</v>
      </c>
      <c r="V747" s="658">
        <f t="shared" si="128"/>
        <v>0</v>
      </c>
      <c r="W747" s="533"/>
      <c r="X747" s="70"/>
      <c r="Y747" s="850">
        <f t="shared" si="132"/>
        <v>0</v>
      </c>
      <c r="Z747" s="607">
        <f t="shared" si="133"/>
        <v>0</v>
      </c>
    </row>
    <row r="748" spans="1:26" ht="15">
      <c r="A748" s="213" t="s">
        <v>834</v>
      </c>
      <c r="B748" s="478" t="s">
        <v>42</v>
      </c>
      <c r="C748" s="2" t="s">
        <v>834</v>
      </c>
      <c r="D748" s="519" t="s">
        <v>834</v>
      </c>
      <c r="E748" s="520">
        <v>21245.51</v>
      </c>
      <c r="F748" s="521" t="str">
        <f t="shared" si="129"/>
        <v>SE</v>
      </c>
      <c r="G748" s="522" t="str">
        <f>VLOOKUP(F748,Factors!$B$3:$O$96,14,0)</f>
        <v>SE</v>
      </c>
      <c r="H748" s="526" t="str">
        <f t="shared" si="135"/>
        <v>403GPSE</v>
      </c>
      <c r="I748" s="524"/>
      <c r="J748" s="524">
        <v>1</v>
      </c>
      <c r="K748" s="518">
        <f>SUMIF('Depreciation Exp'!$DH$8:$DH$126,'JAM Inputs'!$H748,'Depreciation Exp'!$DK$8:$DK$126)</f>
        <v>-3795.7050630452177</v>
      </c>
      <c r="L748" s="518">
        <f t="shared" si="136"/>
        <v>-3795.7050630452177</v>
      </c>
      <c r="M748" s="474">
        <f>VLOOKUP(G748,Factors!$B$3:$K$96,7,0)</f>
        <v>0.429533673391716</v>
      </c>
      <c r="N748" s="642">
        <v>21245.51</v>
      </c>
      <c r="O748" s="643">
        <v>-4195.2720022606663</v>
      </c>
      <c r="P748" s="644">
        <f t="shared" si="130"/>
        <v>-3795.7050630452177</v>
      </c>
      <c r="Q748" s="645">
        <f t="shared" si="131"/>
        <v>399.56693921544866</v>
      </c>
      <c r="S748" s="657">
        <f t="shared" si="125"/>
        <v>9125.6619533804351</v>
      </c>
      <c r="T748" s="644">
        <f t="shared" si="126"/>
        <v>-1802.0105940084434</v>
      </c>
      <c r="U748" s="644">
        <f t="shared" si="127"/>
        <v>-1630.3831388413473</v>
      </c>
      <c r="V748" s="658">
        <f t="shared" si="128"/>
        <v>171.62745516709617</v>
      </c>
      <c r="W748" s="533"/>
      <c r="X748" s="70"/>
      <c r="Y748" s="850">
        <f t="shared" si="132"/>
        <v>9125.6619533804351</v>
      </c>
      <c r="Z748" s="607">
        <f t="shared" si="133"/>
        <v>7495.2788145390878</v>
      </c>
    </row>
    <row r="749" spans="1:26" ht="15">
      <c r="A749" s="213" t="s">
        <v>835</v>
      </c>
      <c r="B749" s="478" t="s">
        <v>7</v>
      </c>
      <c r="C749" s="2" t="s">
        <v>835</v>
      </c>
      <c r="D749" s="519" t="s">
        <v>835</v>
      </c>
      <c r="E749" s="520">
        <v>6152698.5099999905</v>
      </c>
      <c r="F749" s="521" t="str">
        <f t="shared" si="129"/>
        <v>SG</v>
      </c>
      <c r="G749" s="522" t="str">
        <f>VLOOKUP(F749,Factors!$B$3:$O$96,14,0)</f>
        <v>SG</v>
      </c>
      <c r="H749" s="526" t="str">
        <f t="shared" si="135"/>
        <v>403GPSG</v>
      </c>
      <c r="I749" s="524"/>
      <c r="J749" s="524">
        <v>1</v>
      </c>
      <c r="K749" s="518">
        <f>SUMIF('Depreciation Exp'!$DH$8:$DH$126,'JAM Inputs'!$H749,'Depreciation Exp'!$DK$8:$DK$126)</f>
        <v>479737.26609784178</v>
      </c>
      <c r="L749" s="518">
        <f t="shared" si="136"/>
        <v>479737.26609784178</v>
      </c>
      <c r="M749" s="474">
        <f>VLOOKUP(G749,Factors!$B$3:$K$96,7,0)</f>
        <v>0.4315468104876492</v>
      </c>
      <c r="N749" s="642">
        <v>6152698.5099999905</v>
      </c>
      <c r="O749" s="643">
        <v>441036.55759510584</v>
      </c>
      <c r="P749" s="644">
        <f t="shared" si="130"/>
        <v>479737.26609784178</v>
      </c>
      <c r="Q749" s="645">
        <f t="shared" si="131"/>
        <v>38700.708502735943</v>
      </c>
      <c r="S749" s="657">
        <f t="shared" si="125"/>
        <v>2655177.4178826073</v>
      </c>
      <c r="T749" s="644">
        <f t="shared" si="126"/>
        <v>190327.91973862032</v>
      </c>
      <c r="U749" s="644">
        <f t="shared" si="127"/>
        <v>207029.08705658827</v>
      </c>
      <c r="V749" s="658">
        <f t="shared" si="128"/>
        <v>16701.167317967942</v>
      </c>
      <c r="W749" s="533"/>
      <c r="X749" s="70"/>
      <c r="Y749" s="850">
        <f t="shared" si="132"/>
        <v>2655177.4178826073</v>
      </c>
      <c r="Z749" s="607">
        <f t="shared" si="133"/>
        <v>2862206.5049391957</v>
      </c>
    </row>
    <row r="750" spans="1:26" ht="15">
      <c r="A750" s="213" t="s">
        <v>836</v>
      </c>
      <c r="B750" s="478" t="s">
        <v>38</v>
      </c>
      <c r="C750" s="2" t="s">
        <v>836</v>
      </c>
      <c r="D750" s="519" t="s">
        <v>836</v>
      </c>
      <c r="E750" s="520">
        <v>14631939.089999963</v>
      </c>
      <c r="F750" s="521" t="str">
        <f t="shared" si="129"/>
        <v>SO</v>
      </c>
      <c r="G750" s="522" t="str">
        <f>VLOOKUP(F750,Factors!$B$3:$O$96,14,0)</f>
        <v>SO</v>
      </c>
      <c r="H750" s="526" t="str">
        <f t="shared" si="135"/>
        <v>403GPSO</v>
      </c>
      <c r="I750" s="524"/>
      <c r="J750" s="524">
        <v>1</v>
      </c>
      <c r="K750" s="518">
        <f>SUMIF('Depreciation Exp'!$DH$8:$DH$126,'JAM Inputs'!$H750,'Depreciation Exp'!$DK$8:$DK$126)</f>
        <v>-51767.701290860772</v>
      </c>
      <c r="L750" s="518">
        <f t="shared" si="136"/>
        <v>-51767.701290860772</v>
      </c>
      <c r="M750" s="474">
        <f>VLOOKUP(G750,Factors!$B$3:$K$96,7,0)</f>
        <v>0.42853606113710269</v>
      </c>
      <c r="N750" s="642">
        <v>14631939.089999963</v>
      </c>
      <c r="O750" s="643">
        <v>-574830.44278419018</v>
      </c>
      <c r="P750" s="644">
        <f t="shared" si="130"/>
        <v>-51767.701290860772</v>
      </c>
      <c r="Q750" s="645">
        <f t="shared" si="131"/>
        <v>523062.74149332941</v>
      </c>
      <c r="S750" s="657">
        <f t="shared" si="125"/>
        <v>6270313.5444265865</v>
      </c>
      <c r="T750" s="644">
        <f t="shared" si="126"/>
        <v>-246335.57377243353</v>
      </c>
      <c r="U750" s="644">
        <f t="shared" si="127"/>
        <v>-22184.326805307581</v>
      </c>
      <c r="V750" s="658">
        <f t="shared" si="128"/>
        <v>224151.24696712595</v>
      </c>
      <c r="W750" s="533"/>
      <c r="X750" s="70"/>
      <c r="Y750" s="850">
        <f t="shared" si="132"/>
        <v>6270313.5444265865</v>
      </c>
      <c r="Z750" s="607">
        <f t="shared" si="133"/>
        <v>6248129.2176212789</v>
      </c>
    </row>
    <row r="751" spans="1:26" ht="15">
      <c r="A751" s="213" t="s">
        <v>837</v>
      </c>
      <c r="B751" s="478" t="s">
        <v>7</v>
      </c>
      <c r="C751" s="2" t="s">
        <v>837</v>
      </c>
      <c r="D751" s="519" t="s">
        <v>837</v>
      </c>
      <c r="E751" s="520">
        <v>139134.07</v>
      </c>
      <c r="F751" s="521" t="s">
        <v>12</v>
      </c>
      <c r="G751" s="521" t="s">
        <v>12</v>
      </c>
      <c r="H751" s="526" t="str">
        <f t="shared" si="135"/>
        <v>403GPSSGCH</v>
      </c>
      <c r="I751" s="524"/>
      <c r="J751" s="524">
        <v>1</v>
      </c>
      <c r="K751" s="518">
        <f>SUMIF('Depreciation Exp'!$DH$8:$DH$126,'JAM Inputs'!$H751,'Depreciation Exp'!$DK$8:$DK$126)</f>
        <v>-26453.713061000919</v>
      </c>
      <c r="L751" s="518">
        <f t="shared" si="136"/>
        <v>-26453.713061000919</v>
      </c>
      <c r="M751" s="474">
        <f>VLOOKUP(G751,Factors!$B$3:$K$96,7,0)</f>
        <v>0.41887921678867224</v>
      </c>
      <c r="N751" s="642">
        <v>139134.07</v>
      </c>
      <c r="O751" s="643">
        <v>-37209.596195610895</v>
      </c>
      <c r="P751" s="644">
        <f t="shared" si="130"/>
        <v>-26453.713061000919</v>
      </c>
      <c r="Q751" s="645">
        <f t="shared" si="131"/>
        <v>10755.883134609976</v>
      </c>
      <c r="S751" s="657">
        <f t="shared" si="125"/>
        <v>58280.370270220301</v>
      </c>
      <c r="T751" s="644">
        <f t="shared" si="126"/>
        <v>-15586.326511440249</v>
      </c>
      <c r="U751" s="644">
        <f t="shared" si="127"/>
        <v>-11080.910608144333</v>
      </c>
      <c r="V751" s="658">
        <f t="shared" si="128"/>
        <v>4505.415903295916</v>
      </c>
      <c r="W751" s="533"/>
      <c r="X751" s="70"/>
      <c r="Y751" s="850">
        <f t="shared" si="132"/>
        <v>58280.370270220301</v>
      </c>
      <c r="Z751" s="607">
        <f t="shared" si="133"/>
        <v>47199.459662075969</v>
      </c>
    </row>
    <row r="752" spans="1:26" ht="15">
      <c r="A752" s="213" t="s">
        <v>838</v>
      </c>
      <c r="B752" s="478" t="s">
        <v>7</v>
      </c>
      <c r="C752" s="2" t="s">
        <v>838</v>
      </c>
      <c r="D752" s="519" t="s">
        <v>838</v>
      </c>
      <c r="E752" s="520">
        <v>6009.94</v>
      </c>
      <c r="F752" s="521" t="s">
        <v>19</v>
      </c>
      <c r="G752" s="521" t="s">
        <v>19</v>
      </c>
      <c r="H752" s="526" t="str">
        <f t="shared" si="135"/>
        <v>403GPSSGCT</v>
      </c>
      <c r="I752" s="524"/>
      <c r="J752" s="524">
        <v>1</v>
      </c>
      <c r="K752" s="518">
        <f>SUMIF('Depreciation Exp'!$DH$8:$DH$126,'JAM Inputs'!$H752,'Depreciation Exp'!$DK$8:$DK$126)</f>
        <v>537.84801785325635</v>
      </c>
      <c r="L752" s="518">
        <f t="shared" si="136"/>
        <v>537.84801785325635</v>
      </c>
      <c r="M752" s="474">
        <f>VLOOKUP(G752,Factors!$B$3:$K$96,7,0)</f>
        <v>0.431819766568593</v>
      </c>
      <c r="N752" s="642">
        <v>6009.94</v>
      </c>
      <c r="O752" s="643">
        <v>340.05293029298718</v>
      </c>
      <c r="P752" s="644">
        <f t="shared" si="130"/>
        <v>537.84801785325635</v>
      </c>
      <c r="Q752" s="645">
        <f t="shared" si="131"/>
        <v>197.79508756026917</v>
      </c>
      <c r="S752" s="657">
        <f t="shared" si="125"/>
        <v>2595.2108878912495</v>
      </c>
      <c r="T752" s="644">
        <f t="shared" si="126"/>
        <v>146.84157698008374</v>
      </c>
      <c r="U752" s="644">
        <f t="shared" si="127"/>
        <v>232.2534055187736</v>
      </c>
      <c r="V752" s="658">
        <f t="shared" si="128"/>
        <v>85.411828538689846</v>
      </c>
      <c r="W752" s="533"/>
      <c r="X752" s="70"/>
      <c r="Y752" s="850">
        <f t="shared" si="132"/>
        <v>2595.2108878912495</v>
      </c>
      <c r="Z752" s="607">
        <f t="shared" si="133"/>
        <v>2827.4642934100234</v>
      </c>
    </row>
    <row r="753" spans="1:26" ht="15">
      <c r="A753" s="213" t="s">
        <v>839</v>
      </c>
      <c r="B753" s="478" t="s">
        <v>31</v>
      </c>
      <c r="C753" s="2" t="s">
        <v>839</v>
      </c>
      <c r="D753" s="519" t="s">
        <v>839</v>
      </c>
      <c r="E753" s="520">
        <v>3820545.99</v>
      </c>
      <c r="F753" s="521" t="s">
        <v>31</v>
      </c>
      <c r="G753" s="522" t="str">
        <f>VLOOKUP(F753,Factors!$B$3:$O$96,14,0)</f>
        <v>UT</v>
      </c>
      <c r="H753" s="526" t="str">
        <f t="shared" si="135"/>
        <v>403GPUT</v>
      </c>
      <c r="I753" s="524"/>
      <c r="J753" s="524">
        <v>1</v>
      </c>
      <c r="K753" s="518">
        <f>SUMIF('Depreciation Exp'!$DH$8:$DH$126,'JAM Inputs'!$H753,'Depreciation Exp'!$DK$8:$DK$126)</f>
        <v>403984.17136584036</v>
      </c>
      <c r="L753" s="518">
        <f t="shared" si="136"/>
        <v>403984.17136584036</v>
      </c>
      <c r="M753" s="474">
        <f>VLOOKUP(G753,Factors!$B$3:$K$96,7,0)</f>
        <v>1</v>
      </c>
      <c r="N753" s="642">
        <v>3820545.99</v>
      </c>
      <c r="O753" s="643">
        <v>440258.19055824168</v>
      </c>
      <c r="P753" s="644">
        <f t="shared" si="130"/>
        <v>403984.17136584036</v>
      </c>
      <c r="Q753" s="645">
        <f t="shared" si="131"/>
        <v>-36274.01919240132</v>
      </c>
      <c r="S753" s="657">
        <f t="shared" si="125"/>
        <v>3820545.99</v>
      </c>
      <c r="T753" s="644">
        <f t="shared" si="126"/>
        <v>440258.19055824168</v>
      </c>
      <c r="U753" s="644">
        <f t="shared" si="127"/>
        <v>403984.17136584036</v>
      </c>
      <c r="V753" s="658">
        <f t="shared" si="128"/>
        <v>-36274.01919240132</v>
      </c>
      <c r="W753" s="533"/>
      <c r="X753" s="70"/>
      <c r="Y753" s="850">
        <f t="shared" si="132"/>
        <v>3820545.99</v>
      </c>
      <c r="Z753" s="607">
        <f t="shared" si="133"/>
        <v>4224530.1613658406</v>
      </c>
    </row>
    <row r="754" spans="1:26" ht="15">
      <c r="A754" s="213" t="s">
        <v>840</v>
      </c>
      <c r="B754" s="478" t="s">
        <v>27</v>
      </c>
      <c r="C754" s="2" t="s">
        <v>840</v>
      </c>
      <c r="D754" s="519" t="s">
        <v>840</v>
      </c>
      <c r="E754" s="520">
        <v>1318137.68</v>
      </c>
      <c r="F754" s="521" t="str">
        <f>VLOOKUP(D754,$A$652:$B$795,2,0)</f>
        <v>WA</v>
      </c>
      <c r="G754" s="522" t="str">
        <f>VLOOKUP(F754,Factors!$B$3:$O$96,14,0)</f>
        <v>WA</v>
      </c>
      <c r="H754" s="526" t="str">
        <f t="shared" si="135"/>
        <v>403GPWA</v>
      </c>
      <c r="I754" s="524"/>
      <c r="J754" s="524">
        <v>1</v>
      </c>
      <c r="K754" s="518">
        <f>SUMIF('Depreciation Exp'!$DH$8:$DH$126,'JAM Inputs'!$H754,'Depreciation Exp'!$DK$8:$DK$126)</f>
        <v>196507.40753155272</v>
      </c>
      <c r="L754" s="518">
        <f t="shared" si="136"/>
        <v>196507.40753155272</v>
      </c>
      <c r="M754" s="474">
        <f>VLOOKUP(G754,Factors!$B$3:$K$96,7,0)</f>
        <v>0</v>
      </c>
      <c r="N754" s="642">
        <v>1318137.68</v>
      </c>
      <c r="O754" s="643">
        <v>181669.46235076897</v>
      </c>
      <c r="P754" s="644">
        <f t="shared" si="130"/>
        <v>196507.40753155272</v>
      </c>
      <c r="Q754" s="645">
        <f t="shared" si="131"/>
        <v>14837.945180783747</v>
      </c>
      <c r="S754" s="657">
        <f t="shared" si="125"/>
        <v>0</v>
      </c>
      <c r="T754" s="644">
        <f t="shared" si="126"/>
        <v>0</v>
      </c>
      <c r="U754" s="644">
        <f t="shared" si="127"/>
        <v>0</v>
      </c>
      <c r="V754" s="658">
        <f t="shared" si="128"/>
        <v>0</v>
      </c>
      <c r="W754" s="533"/>
      <c r="X754" s="70"/>
      <c r="Y754" s="850">
        <f t="shared" si="132"/>
        <v>0</v>
      </c>
      <c r="Z754" s="607">
        <f t="shared" si="133"/>
        <v>0</v>
      </c>
    </row>
    <row r="755" spans="1:26" ht="15">
      <c r="A755" s="213" t="s">
        <v>841</v>
      </c>
      <c r="B755" s="478" t="s">
        <v>29</v>
      </c>
      <c r="C755" s="2" t="s">
        <v>841</v>
      </c>
      <c r="D755" s="519" t="s">
        <v>841</v>
      </c>
      <c r="E755" s="520">
        <v>1898403.27</v>
      </c>
      <c r="F755" s="521" t="str">
        <f>VLOOKUP(D755,$A$652:$B$795,2,0)</f>
        <v>WYP</v>
      </c>
      <c r="G755" s="522" t="str">
        <f>VLOOKUP(F755,Factors!$B$3:$O$96,14,0)</f>
        <v>WYP</v>
      </c>
      <c r="H755" s="526" t="str">
        <f t="shared" si="135"/>
        <v>403GPWYP</v>
      </c>
      <c r="I755" s="524"/>
      <c r="J755" s="524">
        <v>1</v>
      </c>
      <c r="K755" s="518">
        <f>SUMIF('Depreciation Exp'!$DH$8:$DH$126,'JAM Inputs'!$H755,'Depreciation Exp'!$DK$8:$DK$126)</f>
        <v>286935.58770666178</v>
      </c>
      <c r="L755" s="518">
        <f t="shared" si="136"/>
        <v>286935.58770666178</v>
      </c>
      <c r="M755" s="474">
        <f>VLOOKUP(G755,Factors!$B$3:$K$96,7,0)</f>
        <v>0</v>
      </c>
      <c r="N755" s="642">
        <v>1898403.27</v>
      </c>
      <c r="O755" s="643">
        <v>409734.05068290001</v>
      </c>
      <c r="P755" s="644">
        <f t="shared" si="130"/>
        <v>286935.58770666178</v>
      </c>
      <c r="Q755" s="645">
        <f t="shared" si="131"/>
        <v>-122798.46297623822</v>
      </c>
      <c r="S755" s="657">
        <f t="shared" si="125"/>
        <v>0</v>
      </c>
      <c r="T755" s="644">
        <f t="shared" si="126"/>
        <v>0</v>
      </c>
      <c r="U755" s="644">
        <f t="shared" si="127"/>
        <v>0</v>
      </c>
      <c r="V755" s="658">
        <f t="shared" si="128"/>
        <v>0</v>
      </c>
      <c r="W755" s="533"/>
      <c r="X755" s="70"/>
      <c r="Y755" s="850">
        <f t="shared" si="132"/>
        <v>0</v>
      </c>
      <c r="Z755" s="607">
        <f t="shared" si="133"/>
        <v>0</v>
      </c>
    </row>
    <row r="756" spans="1:26" ht="15">
      <c r="A756" s="213" t="s">
        <v>842</v>
      </c>
      <c r="B756" s="478" t="s">
        <v>35</v>
      </c>
      <c r="C756" s="2" t="s">
        <v>842</v>
      </c>
      <c r="D756" s="519" t="s">
        <v>842</v>
      </c>
      <c r="E756" s="520">
        <v>362584.8</v>
      </c>
      <c r="F756" s="521" t="str">
        <f>VLOOKUP(D756,$A$652:$B$795,2,0)</f>
        <v>WYU</v>
      </c>
      <c r="G756" s="522" t="str">
        <f>VLOOKUP(F756,Factors!$B$3:$O$96,14,0)</f>
        <v>WYU</v>
      </c>
      <c r="H756" s="526" t="str">
        <f t="shared" si="135"/>
        <v>403GPWYU</v>
      </c>
      <c r="I756" s="524"/>
      <c r="J756" s="524">
        <v>1</v>
      </c>
      <c r="K756" s="518">
        <f>SUMIF('Depreciation Exp'!$DH$8:$DH$126,'JAM Inputs'!$H756,'Depreciation Exp'!$DK$8:$DK$126)</f>
        <v>-15702.479459102498</v>
      </c>
      <c r="L756" s="518">
        <f t="shared" si="136"/>
        <v>-15702.479459102498</v>
      </c>
      <c r="M756" s="474">
        <f>VLOOKUP(G756,Factors!$B$3:$K$96,7,0)</f>
        <v>0</v>
      </c>
      <c r="N756" s="642">
        <v>362584.8</v>
      </c>
      <c r="O756" s="643">
        <v>-59575.160886517726</v>
      </c>
      <c r="P756" s="644">
        <f t="shared" si="130"/>
        <v>-15702.479459102498</v>
      </c>
      <c r="Q756" s="645">
        <f t="shared" si="131"/>
        <v>43872.681427415228</v>
      </c>
      <c r="S756" s="657">
        <f t="shared" si="125"/>
        <v>0</v>
      </c>
      <c r="T756" s="644">
        <f t="shared" si="126"/>
        <v>0</v>
      </c>
      <c r="U756" s="644">
        <f t="shared" si="127"/>
        <v>0</v>
      </c>
      <c r="V756" s="658">
        <f t="shared" si="128"/>
        <v>0</v>
      </c>
      <c r="W756" s="533"/>
      <c r="X756" s="70"/>
      <c r="Y756" s="850">
        <f t="shared" si="132"/>
        <v>0</v>
      </c>
      <c r="Z756" s="607">
        <f t="shared" si="133"/>
        <v>0</v>
      </c>
    </row>
    <row r="757" spans="1:26" ht="15">
      <c r="A757" s="213" t="s">
        <v>843</v>
      </c>
      <c r="B757" s="478" t="s">
        <v>7</v>
      </c>
      <c r="C757" s="2" t="s">
        <v>843</v>
      </c>
      <c r="D757" s="519" t="s">
        <v>843</v>
      </c>
      <c r="E757" s="520">
        <v>3614050.11</v>
      </c>
      <c r="F757" s="521" t="str">
        <f>VLOOKUP(D757,$A$652:$B$795,2,0)</f>
        <v>SG</v>
      </c>
      <c r="G757" s="522" t="str">
        <f>VLOOKUP(F757,Factors!$B$3:$O$96,14,0)</f>
        <v>SG</v>
      </c>
      <c r="H757" s="526" t="str">
        <f t="shared" si="135"/>
        <v>403HPDGP</v>
      </c>
      <c r="I757" s="524"/>
      <c r="J757" s="524">
        <v>1</v>
      </c>
      <c r="K757" s="518">
        <f>SUMIF('Depreciation Exp'!$DH$8:$DH$126,'JAM Inputs'!$H757,'Depreciation Exp'!$DK$8:$DK$126)</f>
        <v>-23394.548328955192</v>
      </c>
      <c r="L757" s="518">
        <f t="shared" si="136"/>
        <v>-23394.548328955192</v>
      </c>
      <c r="M757" s="474">
        <f>VLOOKUP(G757,Factors!$B$3:$K$96,7,0)</f>
        <v>0.4315468104876492</v>
      </c>
      <c r="N757" s="642">
        <v>3614050.11</v>
      </c>
      <c r="O757" s="643">
        <v>-33765.014598261099</v>
      </c>
      <c r="P757" s="644">
        <f t="shared" si="130"/>
        <v>-23394.548328955192</v>
      </c>
      <c r="Q757" s="645">
        <f t="shared" si="131"/>
        <v>10370.466269305907</v>
      </c>
      <c r="S757" s="657">
        <f t="shared" si="125"/>
        <v>1559631.7979130377</v>
      </c>
      <c r="T757" s="644">
        <f t="shared" si="126"/>
        <v>-14571.184355948491</v>
      </c>
      <c r="U757" s="644">
        <f t="shared" si="127"/>
        <v>-10095.842714159777</v>
      </c>
      <c r="V757" s="658">
        <f t="shared" si="128"/>
        <v>4475.3416417887147</v>
      </c>
      <c r="W757" s="533"/>
      <c r="X757" s="70"/>
      <c r="Y757" s="850">
        <f t="shared" si="132"/>
        <v>1559631.7979130377</v>
      </c>
      <c r="Z757" s="607">
        <f t="shared" si="133"/>
        <v>1549535.955198878</v>
      </c>
    </row>
    <row r="758" spans="1:26" ht="15">
      <c r="A758" s="213" t="s">
        <v>844</v>
      </c>
      <c r="B758" s="478" t="s">
        <v>7</v>
      </c>
      <c r="C758" s="2" t="s">
        <v>844</v>
      </c>
      <c r="D758" s="519" t="s">
        <v>844</v>
      </c>
      <c r="E758" s="520">
        <v>1004088.82</v>
      </c>
      <c r="F758" s="521" t="str">
        <f>VLOOKUP(D758,$A$652:$B$795,2,0)</f>
        <v>SG</v>
      </c>
      <c r="G758" s="522" t="str">
        <f>VLOOKUP(F758,Factors!$B$3:$O$96,14,0)</f>
        <v>SG</v>
      </c>
      <c r="H758" s="526" t="str">
        <f t="shared" si="135"/>
        <v>403HPDGU</v>
      </c>
      <c r="I758" s="524"/>
      <c r="J758" s="524">
        <v>1</v>
      </c>
      <c r="K758" s="518">
        <f>SUMIF('Depreciation Exp'!$DH$8:$DH$126,'JAM Inputs'!$H758,'Depreciation Exp'!$DK$8:$DK$126)</f>
        <v>-46916.245339977439</v>
      </c>
      <c r="L758" s="518">
        <f t="shared" si="136"/>
        <v>-46916.245339977439</v>
      </c>
      <c r="M758" s="474">
        <f>VLOOKUP(G758,Factors!$B$3:$K$96,7,0)</f>
        <v>0.4315468104876492</v>
      </c>
      <c r="N758" s="642">
        <v>1004088.82</v>
      </c>
      <c r="O758" s="643">
        <v>-71193.948753529228</v>
      </c>
      <c r="P758" s="644">
        <f t="shared" si="130"/>
        <v>-46916.245339977439</v>
      </c>
      <c r="Q758" s="645">
        <f t="shared" si="131"/>
        <v>24277.70341355179</v>
      </c>
      <c r="S758" s="657">
        <f t="shared" si="125"/>
        <v>433311.32771730731</v>
      </c>
      <c r="T758" s="644">
        <f t="shared" si="126"/>
        <v>-30723.521510606686</v>
      </c>
      <c r="U758" s="644">
        <f t="shared" si="127"/>
        <v>-20246.5560365233</v>
      </c>
      <c r="V758" s="658">
        <f t="shared" si="128"/>
        <v>10476.965474083388</v>
      </c>
      <c r="W758" s="533"/>
      <c r="X758" s="70"/>
      <c r="Y758" s="850">
        <f t="shared" si="132"/>
        <v>433311.32771730731</v>
      </c>
      <c r="Z758" s="607">
        <f t="shared" si="133"/>
        <v>413064.771680784</v>
      </c>
    </row>
    <row r="759" spans="1:26" ht="15">
      <c r="A759" s="213" t="s">
        <v>845</v>
      </c>
      <c r="B759" s="478" t="s">
        <v>14</v>
      </c>
      <c r="C759" s="2" t="s">
        <v>1430</v>
      </c>
      <c r="D759" s="519" t="s">
        <v>1430</v>
      </c>
      <c r="E759" s="520">
        <v>0</v>
      </c>
      <c r="F759" s="521" t="s">
        <v>7</v>
      </c>
      <c r="G759" s="522" t="str">
        <f>VLOOKUP(F759,Factors!$B$3:$O$96,14,0)</f>
        <v>SG</v>
      </c>
      <c r="H759" s="526" t="str">
        <f t="shared" si="135"/>
        <v>403HPSG</v>
      </c>
      <c r="I759" s="524"/>
      <c r="J759" s="524">
        <v>1</v>
      </c>
      <c r="K759" s="518">
        <f>SUMIF('Depreciation Exp'!$DH$8:$DH$126,'JAM Inputs'!$H759,'Depreciation Exp'!$DK$8:$DK$126)</f>
        <v>0</v>
      </c>
      <c r="L759" s="518">
        <f t="shared" si="136"/>
        <v>0</v>
      </c>
      <c r="M759" s="474">
        <f>VLOOKUP(G759,Factors!$B$3:$K$96,7,0)</f>
        <v>0.4315468104876492</v>
      </c>
      <c r="N759" s="642">
        <v>0</v>
      </c>
      <c r="O759" s="643"/>
      <c r="P759" s="644">
        <f t="shared" si="130"/>
        <v>0</v>
      </c>
      <c r="Q759" s="645">
        <f t="shared" si="131"/>
        <v>0</v>
      </c>
      <c r="S759" s="657">
        <f t="shared" si="125"/>
        <v>0</v>
      </c>
      <c r="T759" s="644">
        <f t="shared" si="126"/>
        <v>0</v>
      </c>
      <c r="U759" s="644">
        <f t="shared" si="127"/>
        <v>0</v>
      </c>
      <c r="V759" s="658">
        <f t="shared" si="128"/>
        <v>0</v>
      </c>
      <c r="W759" s="533"/>
      <c r="X759" s="70"/>
      <c r="Y759" s="850">
        <f t="shared" si="132"/>
        <v>0</v>
      </c>
      <c r="Z759" s="607">
        <f t="shared" si="133"/>
        <v>0</v>
      </c>
    </row>
    <row r="760" spans="1:26" ht="15">
      <c r="A760" s="213" t="s">
        <v>846</v>
      </c>
      <c r="B760" s="478" t="s">
        <v>15</v>
      </c>
      <c r="C760" s="2" t="s">
        <v>845</v>
      </c>
      <c r="D760" s="519" t="s">
        <v>845</v>
      </c>
      <c r="E760" s="520">
        <v>9959592.5499999989</v>
      </c>
      <c r="F760" s="521" t="s">
        <v>14</v>
      </c>
      <c r="G760" s="522" t="str">
        <f>VLOOKUP(F760,Factors!$B$3:$O$96,14,0)</f>
        <v>SG</v>
      </c>
      <c r="H760" s="526" t="str">
        <f t="shared" si="135"/>
        <v>403HPSG-P</v>
      </c>
      <c r="I760" s="524"/>
      <c r="J760" s="524">
        <v>1</v>
      </c>
      <c r="K760" s="518">
        <f>SUMIF('Depreciation Exp'!$DH$8:$DH$126,'JAM Inputs'!$H760,'Depreciation Exp'!$DK$8:$DK$126)</f>
        <v>3223290.0535958409</v>
      </c>
      <c r="L760" s="518">
        <f t="shared" si="136"/>
        <v>3223290.0535958409</v>
      </c>
      <c r="M760" s="474">
        <f>VLOOKUP(G760,Factors!$B$3:$K$96,7,0)</f>
        <v>0.4315468104876492</v>
      </c>
      <c r="N760" s="642">
        <v>9959592.5499999989</v>
      </c>
      <c r="O760" s="643">
        <v>3289901.9922475582</v>
      </c>
      <c r="P760" s="644">
        <f t="shared" si="130"/>
        <v>3223290.0535958409</v>
      </c>
      <c r="Q760" s="645">
        <f t="shared" si="131"/>
        <v>-66611.938651717268</v>
      </c>
      <c r="S760" s="657">
        <f t="shared" si="125"/>
        <v>4298030.3987090522</v>
      </c>
      <c r="T760" s="644">
        <f t="shared" si="126"/>
        <v>1419746.7115713966</v>
      </c>
      <c r="U760" s="644">
        <f t="shared" si="127"/>
        <v>1391000.541905849</v>
      </c>
      <c r="V760" s="658">
        <f t="shared" si="128"/>
        <v>-28746.169665547546</v>
      </c>
      <c r="W760" s="533"/>
      <c r="X760" s="70"/>
      <c r="Y760" s="850">
        <f t="shared" si="132"/>
        <v>4298030.3987090522</v>
      </c>
      <c r="Z760" s="607">
        <f t="shared" si="133"/>
        <v>5689030.9406149015</v>
      </c>
    </row>
    <row r="761" spans="1:26" ht="15">
      <c r="A761" s="213" t="s">
        <v>847</v>
      </c>
      <c r="B761" s="478" t="s">
        <v>7</v>
      </c>
      <c r="C761" s="2" t="s">
        <v>846</v>
      </c>
      <c r="D761" s="519" t="s">
        <v>846</v>
      </c>
      <c r="E761" s="520">
        <v>3695335.44</v>
      </c>
      <c r="F761" s="521" t="s">
        <v>15</v>
      </c>
      <c r="G761" s="522" t="str">
        <f>VLOOKUP(F761,Factors!$B$3:$O$96,14,0)</f>
        <v>SG</v>
      </c>
      <c r="H761" s="526" t="str">
        <f t="shared" si="135"/>
        <v>403HPSG-U</v>
      </c>
      <c r="I761" s="524"/>
      <c r="J761" s="524">
        <v>1</v>
      </c>
      <c r="K761" s="518">
        <f>SUMIF('Depreciation Exp'!$DH$8:$DH$126,'JAM Inputs'!$H761,'Depreciation Exp'!$DK$8:$DK$126)</f>
        <v>698304.8901551431</v>
      </c>
      <c r="L761" s="518">
        <f t="shared" si="136"/>
        <v>698304.8901551431</v>
      </c>
      <c r="M761" s="474">
        <f>VLOOKUP(G761,Factors!$B$3:$K$96,7,0)</f>
        <v>0.4315468104876492</v>
      </c>
      <c r="N761" s="642">
        <v>3695335.44</v>
      </c>
      <c r="O761" s="643">
        <v>660320.04920631554</v>
      </c>
      <c r="P761" s="644">
        <f t="shared" si="130"/>
        <v>698304.8901551431</v>
      </c>
      <c r="Q761" s="645">
        <f t="shared" si="131"/>
        <v>37984.840948827565</v>
      </c>
      <c r="S761" s="657">
        <f t="shared" si="125"/>
        <v>1594710.2228139737</v>
      </c>
      <c r="T761" s="644">
        <f t="shared" si="126"/>
        <v>284959.01113603305</v>
      </c>
      <c r="U761" s="644">
        <f t="shared" si="127"/>
        <v>301351.24809438025</v>
      </c>
      <c r="V761" s="658">
        <f t="shared" si="128"/>
        <v>16392.236958347185</v>
      </c>
      <c r="W761" s="533"/>
      <c r="X761" s="70"/>
      <c r="Y761" s="850">
        <f t="shared" si="132"/>
        <v>1594710.2228139737</v>
      </c>
      <c r="Z761" s="607">
        <f t="shared" si="133"/>
        <v>1896061.4709083543</v>
      </c>
    </row>
    <row r="762" spans="1:26" ht="15">
      <c r="A762" s="213" t="s">
        <v>848</v>
      </c>
      <c r="B762" s="478" t="s">
        <v>7</v>
      </c>
      <c r="C762" s="2" t="s">
        <v>847</v>
      </c>
      <c r="D762" s="519" t="s">
        <v>847</v>
      </c>
      <c r="E762" s="520">
        <v>123593.04</v>
      </c>
      <c r="F762" s="521" t="s">
        <v>5</v>
      </c>
      <c r="G762" s="522" t="str">
        <f>VLOOKUP(F762,Factors!$B$3:$O$96,14,0)</f>
        <v>SG</v>
      </c>
      <c r="H762" s="526" t="str">
        <f t="shared" si="135"/>
        <v>403OPDGU</v>
      </c>
      <c r="I762" s="524"/>
      <c r="J762" s="524">
        <v>1</v>
      </c>
      <c r="K762" s="518">
        <f>SUMIF('Depreciation Exp'!$DH$8:$DH$126,'JAM Inputs'!$H762,'Depreciation Exp'!$DK$8:$DK$126)</f>
        <v>-155453.95361246559</v>
      </c>
      <c r="L762" s="518">
        <f t="shared" si="136"/>
        <v>-155453.95361246559</v>
      </c>
      <c r="M762" s="474">
        <f>VLOOKUP(G762,Factors!$B$3:$K$96,7,0)</f>
        <v>0.4315468104876492</v>
      </c>
      <c r="N762" s="642">
        <v>123593.04</v>
      </c>
      <c r="O762" s="643">
        <v>-90477.969922381308</v>
      </c>
      <c r="P762" s="644">
        <f t="shared" si="130"/>
        <v>-155453.95361246559</v>
      </c>
      <c r="Q762" s="645">
        <f t="shared" si="131"/>
        <v>-64975.983690084278</v>
      </c>
      <c r="S762" s="657">
        <f t="shared" si="125"/>
        <v>53336.182210472442</v>
      </c>
      <c r="T762" s="644">
        <f t="shared" si="126"/>
        <v>-39045.479339401114</v>
      </c>
      <c r="U762" s="644">
        <f t="shared" si="127"/>
        <v>-67085.657859154497</v>
      </c>
      <c r="V762" s="658">
        <f t="shared" si="128"/>
        <v>-28040.178519753386</v>
      </c>
      <c r="W762" s="533"/>
      <c r="X762" s="70"/>
      <c r="Y762" s="850">
        <f t="shared" si="132"/>
        <v>53336.182210472442</v>
      </c>
      <c r="Z762" s="607">
        <f t="shared" si="133"/>
        <v>-13749.475648682052</v>
      </c>
    </row>
    <row r="763" spans="1:26" ht="15">
      <c r="A763" s="213" t="s">
        <v>849</v>
      </c>
      <c r="B763" s="478" t="s">
        <v>7</v>
      </c>
      <c r="C763" s="2" t="s">
        <v>848</v>
      </c>
      <c r="D763" s="519" t="s">
        <v>848</v>
      </c>
      <c r="E763" s="520">
        <v>31909005.960000001</v>
      </c>
      <c r="F763" s="521" t="str">
        <f>VLOOKUP(D763,$A$652:$B$795,2,0)</f>
        <v>SG</v>
      </c>
      <c r="G763" s="522" t="str">
        <f>VLOOKUP(F763,Factors!$B$3:$O$96,14,0)</f>
        <v>SG</v>
      </c>
      <c r="H763" s="526" t="str">
        <f t="shared" si="135"/>
        <v>403OPSG</v>
      </c>
      <c r="I763" s="524"/>
      <c r="J763" s="524">
        <v>1</v>
      </c>
      <c r="K763" s="518">
        <f>SUMIF('Depreciation Exp'!$DH$8:$DH$126,'JAM Inputs'!$H763,'Depreciation Exp'!$DK$8:$DK$126)</f>
        <v>148552.60781027377</v>
      </c>
      <c r="L763" s="518">
        <f t="shared" si="136"/>
        <v>148552.60781027377</v>
      </c>
      <c r="M763" s="474">
        <f>VLOOKUP(G763,Factors!$B$3:$K$96,7,0)</f>
        <v>0.4315468104876492</v>
      </c>
      <c r="N763" s="642">
        <v>31909005.960000001</v>
      </c>
      <c r="O763" s="643">
        <v>-441379.7976167798</v>
      </c>
      <c r="P763" s="644">
        <f t="shared" si="130"/>
        <v>148552.60781027377</v>
      </c>
      <c r="Q763" s="645">
        <f t="shared" si="131"/>
        <v>589932.40542705357</v>
      </c>
      <c r="S763" s="657">
        <f t="shared" si="125"/>
        <v>13770229.747869389</v>
      </c>
      <c r="T763" s="644">
        <f t="shared" si="126"/>
        <v>-190476.04387520545</v>
      </c>
      <c r="U763" s="644">
        <f t="shared" si="127"/>
        <v>64107.404090146287</v>
      </c>
      <c r="V763" s="658">
        <f t="shared" si="128"/>
        <v>254583.44796535172</v>
      </c>
      <c r="W763" s="533"/>
      <c r="X763" s="70"/>
      <c r="Y763" s="850">
        <f t="shared" si="132"/>
        <v>13770229.747869389</v>
      </c>
      <c r="Z763" s="607">
        <f t="shared" si="133"/>
        <v>13834337.151959535</v>
      </c>
    </row>
    <row r="764" spans="1:26" ht="15">
      <c r="A764" s="213" t="s">
        <v>850</v>
      </c>
      <c r="B764" s="478" t="s">
        <v>7</v>
      </c>
      <c r="C764" s="2" t="s">
        <v>849</v>
      </c>
      <c r="D764" s="519" t="s">
        <v>849</v>
      </c>
      <c r="E764" s="520">
        <v>78016379.749999896</v>
      </c>
      <c r="F764" s="521" t="str">
        <f>VLOOKUP(D764,$A$652:$B$795,2,0)</f>
        <v>SG</v>
      </c>
      <c r="G764" s="522" t="str">
        <f>VLOOKUP(F764,Factors!$B$3:$O$96,14,0)</f>
        <v>SG</v>
      </c>
      <c r="H764" s="526" t="str">
        <f t="shared" si="135"/>
        <v>403OPSG-W</v>
      </c>
      <c r="I764" s="524"/>
      <c r="J764" s="524">
        <v>1</v>
      </c>
      <c r="K764" s="518">
        <f>SUMIF('Depreciation Exp'!$DH$8:$DH$126,'JAM Inputs'!$H764,'Depreciation Exp'!$DK$8:$DK$126)</f>
        <v>2931054.6742201</v>
      </c>
      <c r="L764" s="518">
        <f t="shared" si="136"/>
        <v>2931054.6742201</v>
      </c>
      <c r="M764" s="474">
        <f>VLOOKUP(G764,Factors!$B$3:$K$96,7,0)</f>
        <v>0.4315468104876492</v>
      </c>
      <c r="N764" s="642">
        <v>78016379.749999896</v>
      </c>
      <c r="O764" s="643">
        <v>3000210.5653695017</v>
      </c>
      <c r="P764" s="644">
        <f t="shared" si="130"/>
        <v>2931054.6742201</v>
      </c>
      <c r="Q764" s="645">
        <f t="shared" si="131"/>
        <v>-69155.891149401665</v>
      </c>
      <c r="S764" s="657">
        <f t="shared" si="125"/>
        <v>33667719.846905679</v>
      </c>
      <c r="T764" s="644">
        <f t="shared" si="126"/>
        <v>1294731.3002765551</v>
      </c>
      <c r="U764" s="644">
        <f t="shared" si="127"/>
        <v>1264887.2960245998</v>
      </c>
      <c r="V764" s="658">
        <f t="shared" si="128"/>
        <v>-29844.004251955335</v>
      </c>
      <c r="W764" s="533"/>
      <c r="X764" s="70"/>
      <c r="Y764" s="850">
        <f t="shared" si="132"/>
        <v>33667719.846905679</v>
      </c>
      <c r="Z764" s="607">
        <f t="shared" si="133"/>
        <v>34932607.142930277</v>
      </c>
    </row>
    <row r="765" spans="1:26" ht="15">
      <c r="A765" s="213" t="s">
        <v>851</v>
      </c>
      <c r="B765" s="478" t="s">
        <v>7</v>
      </c>
      <c r="C765" s="2" t="s">
        <v>850</v>
      </c>
      <c r="D765" s="519" t="s">
        <v>850</v>
      </c>
      <c r="E765" s="520">
        <v>2625250.44</v>
      </c>
      <c r="F765" s="521" t="s">
        <v>19</v>
      </c>
      <c r="G765" s="521" t="s">
        <v>19</v>
      </c>
      <c r="H765" s="526" t="str">
        <f t="shared" si="135"/>
        <v>403OPSSGCT</v>
      </c>
      <c r="I765" s="524"/>
      <c r="J765" s="524">
        <v>1</v>
      </c>
      <c r="K765" s="518">
        <f>SUMIF('Depreciation Exp'!$DH$8:$DH$126,'JAM Inputs'!$H765,'Depreciation Exp'!$DK$8:$DK$126)</f>
        <v>24415.874422282446</v>
      </c>
      <c r="L765" s="518">
        <f t="shared" si="136"/>
        <v>24415.874422282446</v>
      </c>
      <c r="M765" s="474">
        <f>VLOOKUP(G765,Factors!$B$3:$K$96,7,0)</f>
        <v>0.431819766568593</v>
      </c>
      <c r="N765" s="642">
        <v>2625250.44</v>
      </c>
      <c r="O765" s="643">
        <v>50302.102168451529</v>
      </c>
      <c r="P765" s="644">
        <f t="shared" si="130"/>
        <v>24415.874422282446</v>
      </c>
      <c r="Q765" s="645">
        <f t="shared" si="131"/>
        <v>-25886.227746169083</v>
      </c>
      <c r="S765" s="657">
        <f t="shared" si="125"/>
        <v>1133635.0321848961</v>
      </c>
      <c r="T765" s="644">
        <f t="shared" si="126"/>
        <v>21721.442016290253</v>
      </c>
      <c r="U765" s="644">
        <f t="shared" si="127"/>
        <v>10543.257193598087</v>
      </c>
      <c r="V765" s="658">
        <f t="shared" si="128"/>
        <v>-11178.184822692168</v>
      </c>
      <c r="W765" s="533"/>
      <c r="X765" s="70"/>
      <c r="Y765" s="850">
        <f t="shared" si="132"/>
        <v>1133635.0321848961</v>
      </c>
      <c r="Z765" s="607">
        <f t="shared" si="133"/>
        <v>1144178.289378494</v>
      </c>
    </row>
    <row r="766" spans="1:26" ht="15">
      <c r="A766" s="213" t="s">
        <v>852</v>
      </c>
      <c r="B766" s="478" t="s">
        <v>7</v>
      </c>
      <c r="C766" s="2" t="s">
        <v>851</v>
      </c>
      <c r="D766" s="519" t="s">
        <v>851</v>
      </c>
      <c r="E766" s="520">
        <v>21699384.98</v>
      </c>
      <c r="F766" s="521" t="s">
        <v>1</v>
      </c>
      <c r="G766" s="522" t="str">
        <f>VLOOKUP(F766,Factors!$B$3:$O$96,14,0)</f>
        <v>SG</v>
      </c>
      <c r="H766" s="526" t="str">
        <f t="shared" si="135"/>
        <v>403SPDGP</v>
      </c>
      <c r="I766" s="524"/>
      <c r="J766" s="524">
        <v>1</v>
      </c>
      <c r="K766" s="518">
        <f>SUMIF('Depreciation Exp'!$DH$8:$DH$126,'JAM Inputs'!$H766,'Depreciation Exp'!$DK$8:$DK$126)</f>
        <v>-1259541.8117155693</v>
      </c>
      <c r="L766" s="518">
        <f t="shared" si="136"/>
        <v>-1259541.8117155693</v>
      </c>
      <c r="M766" s="474">
        <f>VLOOKUP(G766,Factors!$B$3:$K$96,7,0)</f>
        <v>0.4315468104876492</v>
      </c>
      <c r="N766" s="642">
        <v>21699384.98</v>
      </c>
      <c r="O766" s="643">
        <v>-1237581.1323839836</v>
      </c>
      <c r="P766" s="644">
        <f t="shared" si="130"/>
        <v>-1259541.8117155693</v>
      </c>
      <c r="Q766" s="645">
        <f t="shared" si="131"/>
        <v>-21960.679331585765</v>
      </c>
      <c r="S766" s="657">
        <f t="shared" si="125"/>
        <v>9364300.3776626009</v>
      </c>
      <c r="T766" s="644">
        <f t="shared" si="126"/>
        <v>-534074.19040000124</v>
      </c>
      <c r="U766" s="644">
        <f t="shared" si="127"/>
        <v>-543551.25152168912</v>
      </c>
      <c r="V766" s="658">
        <f t="shared" si="128"/>
        <v>-9477.0611216878769</v>
      </c>
      <c r="W766" s="533"/>
      <c r="X766" s="70"/>
      <c r="Y766" s="850">
        <f t="shared" si="132"/>
        <v>9364300.3776626009</v>
      </c>
      <c r="Z766" s="607">
        <f t="shared" si="133"/>
        <v>8820749.126140913</v>
      </c>
    </row>
    <row r="767" spans="1:26" ht="15">
      <c r="A767" s="213" t="s">
        <v>853</v>
      </c>
      <c r="B767" s="478" t="s">
        <v>7</v>
      </c>
      <c r="C767" s="2" t="s">
        <v>852</v>
      </c>
      <c r="D767" s="519" t="s">
        <v>852</v>
      </c>
      <c r="E767" s="520">
        <v>25254800.870000001</v>
      </c>
      <c r="F767" s="521" t="s">
        <v>5</v>
      </c>
      <c r="G767" s="522" t="str">
        <f>VLOOKUP(F767,Factors!$B$3:$O$96,14,0)</f>
        <v>SG</v>
      </c>
      <c r="H767" s="526" t="str">
        <f t="shared" si="135"/>
        <v>403SPDGU</v>
      </c>
      <c r="I767" s="524"/>
      <c r="J767" s="524">
        <v>1</v>
      </c>
      <c r="K767" s="518">
        <f>SUMIF('Depreciation Exp'!$DH$8:$DH$126,'JAM Inputs'!$H767,'Depreciation Exp'!$DK$8:$DK$126)</f>
        <v>-1730763.0549563877</v>
      </c>
      <c r="L767" s="518">
        <f t="shared" si="136"/>
        <v>-1730763.0549563877</v>
      </c>
      <c r="M767" s="474">
        <f>VLOOKUP(G767,Factors!$B$3:$K$96,7,0)</f>
        <v>0.4315468104876492</v>
      </c>
      <c r="N767" s="642">
        <v>25254800.870000001</v>
      </c>
      <c r="O767" s="643">
        <v>-1507785.585447114</v>
      </c>
      <c r="P767" s="644">
        <f t="shared" si="130"/>
        <v>-1730763.0549563877</v>
      </c>
      <c r="Q767" s="645">
        <f t="shared" si="131"/>
        <v>-222977.46950927377</v>
      </c>
      <c r="S767" s="657">
        <f t="shared" si="125"/>
        <v>10898628.764949208</v>
      </c>
      <c r="T767" s="644">
        <f t="shared" si="126"/>
        <v>-650680.06029895484</v>
      </c>
      <c r="U767" s="644">
        <f t="shared" si="127"/>
        <v>-746905.27607628901</v>
      </c>
      <c r="V767" s="658">
        <f t="shared" si="128"/>
        <v>-96225.215777334146</v>
      </c>
      <c r="W767" s="533"/>
      <c r="X767" s="70"/>
      <c r="Y767" s="850">
        <f t="shared" si="132"/>
        <v>10898628.764949208</v>
      </c>
      <c r="Z767" s="607">
        <f t="shared" si="133"/>
        <v>10151723.488872919</v>
      </c>
    </row>
    <row r="768" spans="1:26" ht="15">
      <c r="A768" s="213" t="s">
        <v>854</v>
      </c>
      <c r="B768" s="478" t="s">
        <v>7</v>
      </c>
      <c r="C768" s="2" t="s">
        <v>853</v>
      </c>
      <c r="D768" s="519" t="s">
        <v>853</v>
      </c>
      <c r="E768" s="520">
        <v>71555236.230000004</v>
      </c>
      <c r="F768" s="521" t="s">
        <v>7</v>
      </c>
      <c r="G768" s="522" t="str">
        <f>VLOOKUP(F768,Factors!$B$3:$O$96,14,0)</f>
        <v>SG</v>
      </c>
      <c r="H768" s="526" t="str">
        <f t="shared" si="135"/>
        <v>403SPSG</v>
      </c>
      <c r="I768" s="524"/>
      <c r="J768" s="524">
        <v>1</v>
      </c>
      <c r="K768" s="518">
        <f>SUMIF('Depreciation Exp'!$DH$8:$DH$126,'JAM Inputs'!$H768,'Depreciation Exp'!$DK$8:$DK$126)</f>
        <v>21232263.47289519</v>
      </c>
      <c r="L768" s="518">
        <f t="shared" si="136"/>
        <v>21232263.47289519</v>
      </c>
      <c r="M768" s="474">
        <f>VLOOKUP(G768,Factors!$B$3:$K$96,7,0)</f>
        <v>0.4315468104876492</v>
      </c>
      <c r="N768" s="642">
        <v>71555236.230000004</v>
      </c>
      <c r="O768" s="643">
        <v>21677297.964337304</v>
      </c>
      <c r="P768" s="644">
        <f t="shared" si="130"/>
        <v>21232263.47289519</v>
      </c>
      <c r="Q768" s="645">
        <f t="shared" si="131"/>
        <v>-445034.49144211411</v>
      </c>
      <c r="S768" s="657">
        <f t="shared" si="125"/>
        <v>30879433.968746781</v>
      </c>
      <c r="T768" s="644">
        <f t="shared" si="126"/>
        <v>9354768.7965001743</v>
      </c>
      <c r="U768" s="644">
        <f t="shared" si="127"/>
        <v>9162715.581161337</v>
      </c>
      <c r="V768" s="658">
        <f t="shared" si="128"/>
        <v>-192053.21533883736</v>
      </c>
      <c r="W768" s="533"/>
      <c r="X768" s="70"/>
      <c r="Y768" s="850">
        <f t="shared" si="132"/>
        <v>30879433.968746781</v>
      </c>
      <c r="Z768" s="853">
        <f t="shared" si="133"/>
        <v>40042149.549908116</v>
      </c>
    </row>
    <row r="769" spans="1:26" ht="15">
      <c r="A769" s="213" t="s">
        <v>855</v>
      </c>
      <c r="B769" s="478" t="s">
        <v>7</v>
      </c>
      <c r="C769" s="2" t="s">
        <v>854</v>
      </c>
      <c r="D769" s="519" t="s">
        <v>854</v>
      </c>
      <c r="E769" s="520">
        <v>7849359.5399999898</v>
      </c>
      <c r="F769" s="521" t="s">
        <v>12</v>
      </c>
      <c r="G769" s="521" t="s">
        <v>12</v>
      </c>
      <c r="H769" s="526" t="str">
        <f t="shared" si="135"/>
        <v>403SPSSGCH</v>
      </c>
      <c r="I769" s="524"/>
      <c r="J769" s="524">
        <v>1</v>
      </c>
      <c r="K769" s="518">
        <f>SUMIF('Depreciation Exp'!$DH$8:$DH$126,'JAM Inputs'!$H769,'Depreciation Exp'!$DK$8:$DK$126)</f>
        <v>-106761.4176092241</v>
      </c>
      <c r="L769" s="518">
        <f t="shared" si="136"/>
        <v>-106761.4176092241</v>
      </c>
      <c r="M769" s="474">
        <f>VLOOKUP(G769,Factors!$B$3:$K$96,7,0)</f>
        <v>0.41887921678867224</v>
      </c>
      <c r="N769" s="642">
        <v>7849359.5399999898</v>
      </c>
      <c r="O769" s="643">
        <v>-280248.80839648843</v>
      </c>
      <c r="P769" s="644">
        <f t="shared" si="130"/>
        <v>-106761.4176092241</v>
      </c>
      <c r="Q769" s="645">
        <f t="shared" si="131"/>
        <v>173487.39078726433</v>
      </c>
      <c r="S769" s="657">
        <f t="shared" si="125"/>
        <v>3287933.5764078884</v>
      </c>
      <c r="T769" s="644">
        <f t="shared" si="126"/>
        <v>-117390.40136707974</v>
      </c>
      <c r="U769" s="644">
        <f t="shared" si="127"/>
        <v>-44720.138991400148</v>
      </c>
      <c r="V769" s="658">
        <f t="shared" si="128"/>
        <v>72670.262375679595</v>
      </c>
      <c r="W769" s="533"/>
      <c r="X769" s="70"/>
      <c r="Y769" s="850">
        <f t="shared" si="132"/>
        <v>3287933.5764078884</v>
      </c>
      <c r="Z769" s="607">
        <f t="shared" si="133"/>
        <v>3243213.4374164883</v>
      </c>
    </row>
    <row r="770" spans="1:26" ht="15">
      <c r="A770" s="213" t="s">
        <v>856</v>
      </c>
      <c r="B770" s="478" t="s">
        <v>7</v>
      </c>
      <c r="C770" s="2" t="s">
        <v>855</v>
      </c>
      <c r="D770" s="519" t="s">
        <v>855</v>
      </c>
      <c r="E770" s="520">
        <v>11173739.529999901</v>
      </c>
      <c r="F770" s="521" t="s">
        <v>1</v>
      </c>
      <c r="G770" s="522" t="str">
        <f>VLOOKUP(F770,Factors!$B$3:$O$96,14,0)</f>
        <v>SG</v>
      </c>
      <c r="H770" s="526" t="str">
        <f t="shared" si="135"/>
        <v>403TPDGP</v>
      </c>
      <c r="I770" s="524"/>
      <c r="J770" s="524">
        <v>1</v>
      </c>
      <c r="K770" s="518">
        <f>SUMIF('Depreciation Exp'!$DH$8:$DH$126,'JAM Inputs'!$H770,'Depreciation Exp'!$DK$8:$DK$126)</f>
        <v>-370371.21137220785</v>
      </c>
      <c r="L770" s="518">
        <f t="shared" si="136"/>
        <v>-370371.21137220785</v>
      </c>
      <c r="M770" s="474">
        <f>VLOOKUP(G770,Factors!$B$3:$K$96,7,0)</f>
        <v>0.4315468104876492</v>
      </c>
      <c r="N770" s="642">
        <v>11173739.529999901</v>
      </c>
      <c r="O770" s="643">
        <v>-377598.14568869211</v>
      </c>
      <c r="P770" s="644">
        <f t="shared" si="130"/>
        <v>-370371.21137220785</v>
      </c>
      <c r="Q770" s="645">
        <f t="shared" si="131"/>
        <v>7226.9343164842576</v>
      </c>
      <c r="S770" s="657">
        <f t="shared" si="125"/>
        <v>4821991.6553912219</v>
      </c>
      <c r="T770" s="644">
        <f t="shared" si="126"/>
        <v>-162951.27541800577</v>
      </c>
      <c r="U770" s="644">
        <f t="shared" si="127"/>
        <v>-159832.51496412326</v>
      </c>
      <c r="V770" s="658">
        <f t="shared" si="128"/>
        <v>3118.7604538825203</v>
      </c>
      <c r="W770" s="533"/>
      <c r="X770" s="70"/>
      <c r="Y770" s="850">
        <f t="shared" si="132"/>
        <v>4821991.6553912219</v>
      </c>
      <c r="Z770" s="607">
        <f t="shared" si="133"/>
        <v>4662159.1404270986</v>
      </c>
    </row>
    <row r="771" spans="1:26" ht="15">
      <c r="A771" s="213" t="s">
        <v>857</v>
      </c>
      <c r="B771" s="478" t="s">
        <v>7</v>
      </c>
      <c r="C771" s="2" t="s">
        <v>856</v>
      </c>
      <c r="D771" s="519" t="s">
        <v>856</v>
      </c>
      <c r="E771" s="520">
        <v>12421175.779999999</v>
      </c>
      <c r="F771" s="521" t="s">
        <v>5</v>
      </c>
      <c r="G771" s="522" t="str">
        <f>VLOOKUP(F771,Factors!$B$3:$O$96,14,0)</f>
        <v>SG</v>
      </c>
      <c r="H771" s="526" t="str">
        <f t="shared" si="135"/>
        <v>403TPDGU</v>
      </c>
      <c r="I771" s="524"/>
      <c r="J771" s="524">
        <v>1</v>
      </c>
      <c r="K771" s="518">
        <f>SUMIF('Depreciation Exp'!$DH$8:$DH$126,'JAM Inputs'!$H771,'Depreciation Exp'!$DK$8:$DK$126)</f>
        <v>-22041.764838313684</v>
      </c>
      <c r="L771" s="518">
        <f t="shared" si="136"/>
        <v>-22041.764838313684</v>
      </c>
      <c r="M771" s="474">
        <f>VLOOKUP(G771,Factors!$B$3:$K$96,7,0)</f>
        <v>0.4315468104876492</v>
      </c>
      <c r="N771" s="642">
        <v>12421175.779999999</v>
      </c>
      <c r="O771" s="643">
        <v>-17008.467115655541</v>
      </c>
      <c r="P771" s="644">
        <f t="shared" si="130"/>
        <v>-22041.764838313684</v>
      </c>
      <c r="Q771" s="645">
        <f t="shared" si="131"/>
        <v>-5033.2977226581424</v>
      </c>
      <c r="S771" s="657">
        <f t="shared" ref="S771:S831" si="137">N771*M771</f>
        <v>5360318.790365438</v>
      </c>
      <c r="T771" s="644">
        <f t="shared" ref="T771:T831" si="138">O771*M771</f>
        <v>-7339.9497350452157</v>
      </c>
      <c r="U771" s="644">
        <f t="shared" ref="U771:U831" si="139">P771*M771</f>
        <v>-9512.0533134930847</v>
      </c>
      <c r="V771" s="658">
        <f t="shared" ref="V771:V796" si="140">Q771*M771</f>
        <v>-2172.1035784478695</v>
      </c>
      <c r="W771" s="533"/>
      <c r="X771" s="70"/>
      <c r="Y771" s="850">
        <f t="shared" si="132"/>
        <v>5360318.790365438</v>
      </c>
      <c r="Z771" s="607">
        <f t="shared" si="133"/>
        <v>5350806.7370519452</v>
      </c>
    </row>
    <row r="772" spans="1:26" ht="15">
      <c r="A772" s="213" t="s">
        <v>858</v>
      </c>
      <c r="B772" s="478" t="s">
        <v>22</v>
      </c>
      <c r="C772" s="2" t="s">
        <v>1431</v>
      </c>
      <c r="D772" s="519" t="s">
        <v>1431</v>
      </c>
      <c r="E772" s="520">
        <v>0</v>
      </c>
      <c r="F772" s="521" t="s">
        <v>33</v>
      </c>
      <c r="G772" s="522" t="str">
        <f>VLOOKUP(F772,Factors!$B$3:$O$96,14,0)</f>
        <v>ID</v>
      </c>
      <c r="H772" s="526" t="str">
        <f t="shared" si="135"/>
        <v>403TPID</v>
      </c>
      <c r="I772" s="524"/>
      <c r="J772" s="524">
        <v>1</v>
      </c>
      <c r="K772" s="518">
        <f>SUMIF('Depreciation Exp'!$DH$8:$DH$126,'JAM Inputs'!$H772,'Depreciation Exp'!$DK$8:$DK$126)</f>
        <v>0</v>
      </c>
      <c r="L772" s="518">
        <f t="shared" si="136"/>
        <v>0</v>
      </c>
      <c r="M772" s="474">
        <f>VLOOKUP(G772,Factors!$B$3:$K$96,7,0)</f>
        <v>0</v>
      </c>
      <c r="N772" s="642">
        <v>0</v>
      </c>
      <c r="O772" s="643"/>
      <c r="P772" s="644">
        <f t="shared" si="130"/>
        <v>0</v>
      </c>
      <c r="Q772" s="645">
        <f t="shared" si="131"/>
        <v>0</v>
      </c>
      <c r="S772" s="657">
        <f t="shared" si="137"/>
        <v>0</v>
      </c>
      <c r="T772" s="644">
        <f t="shared" si="138"/>
        <v>0</v>
      </c>
      <c r="U772" s="644">
        <f t="shared" si="139"/>
        <v>0</v>
      </c>
      <c r="V772" s="658">
        <f t="shared" si="140"/>
        <v>0</v>
      </c>
      <c r="W772" s="533"/>
      <c r="X772" s="70"/>
      <c r="Y772" s="850">
        <f t="shared" si="132"/>
        <v>0</v>
      </c>
      <c r="Z772" s="607">
        <f t="shared" si="133"/>
        <v>0</v>
      </c>
    </row>
    <row r="773" spans="1:26" ht="15">
      <c r="A773" s="213" t="s">
        <v>859</v>
      </c>
      <c r="B773" s="478" t="s">
        <v>40</v>
      </c>
      <c r="C773" s="2" t="s">
        <v>857</v>
      </c>
      <c r="D773" s="519" t="s">
        <v>857</v>
      </c>
      <c r="E773" s="520">
        <v>55933484.369999997</v>
      </c>
      <c r="F773" s="521" t="str">
        <f t="shared" ref="F773:F784" si="141">VLOOKUP(D773,$A$652:$B$795,2,0)</f>
        <v>SG</v>
      </c>
      <c r="G773" s="522" t="str">
        <f>VLOOKUP(F773,Factors!$B$3:$O$96,14,0)</f>
        <v>SG</v>
      </c>
      <c r="H773" s="526" t="str">
        <f t="shared" si="135"/>
        <v>403TPSG</v>
      </c>
      <c r="I773" s="524"/>
      <c r="J773" s="524">
        <v>1</v>
      </c>
      <c r="K773" s="518">
        <f>SUMIF('Depreciation Exp'!$DH$8:$DH$126,'JAM Inputs'!$H773,'Depreciation Exp'!$DK$8:$DK$126)</f>
        <v>9864261.3143044785</v>
      </c>
      <c r="L773" s="518">
        <f t="shared" si="136"/>
        <v>9864261.3143044785</v>
      </c>
      <c r="M773" s="474">
        <f>VLOOKUP(G773,Factors!$B$3:$K$96,7,0)</f>
        <v>0.4315468104876492</v>
      </c>
      <c r="N773" s="642">
        <v>55933484.369999997</v>
      </c>
      <c r="O773" s="643">
        <v>10022911.55977533</v>
      </c>
      <c r="P773" s="644">
        <f t="shared" si="130"/>
        <v>9864261.3143044785</v>
      </c>
      <c r="Q773" s="645">
        <f t="shared" si="131"/>
        <v>-158650.24547085166</v>
      </c>
      <c r="S773" s="657">
        <f t="shared" si="137"/>
        <v>24137916.779334277</v>
      </c>
      <c r="T773" s="644">
        <f t="shared" si="138"/>
        <v>4325355.5154208327</v>
      </c>
      <c r="U773" s="644">
        <f t="shared" si="139"/>
        <v>4256890.5080048041</v>
      </c>
      <c r="V773" s="658">
        <f t="shared" si="140"/>
        <v>-68465.007416028646</v>
      </c>
      <c r="W773" s="533"/>
      <c r="X773" s="70"/>
      <c r="Y773" s="850">
        <f t="shared" si="132"/>
        <v>24137916.779334277</v>
      </c>
      <c r="Z773" s="607">
        <f t="shared" si="133"/>
        <v>28394807.28733908</v>
      </c>
    </row>
    <row r="774" spans="1:26" ht="15">
      <c r="A774" s="213" t="s">
        <v>860</v>
      </c>
      <c r="B774" s="478" t="s">
        <v>25</v>
      </c>
      <c r="C774" s="2" t="s">
        <v>858</v>
      </c>
      <c r="D774" s="519" t="s">
        <v>858</v>
      </c>
      <c r="E774" s="520">
        <v>236225.24</v>
      </c>
      <c r="F774" s="521" t="str">
        <f t="shared" si="141"/>
        <v>CA</v>
      </c>
      <c r="G774" s="522" t="str">
        <f>VLOOKUP(F774,Factors!$B$3:$O$96,14,0)</f>
        <v>CA</v>
      </c>
      <c r="H774" s="526" t="str">
        <f t="shared" si="135"/>
        <v>404GPCA</v>
      </c>
      <c r="I774" s="524"/>
      <c r="J774" s="524">
        <v>1</v>
      </c>
      <c r="K774" s="518">
        <f>SUMIF('Depreciation Exp'!$DH$8:$DH$126,'JAM Inputs'!$H774,'Depreciation Exp'!$DK$8:$DK$126)</f>
        <v>-160577.047969295</v>
      </c>
      <c r="L774" s="518">
        <f t="shared" si="136"/>
        <v>-160577.047969295</v>
      </c>
      <c r="M774" s="474">
        <f>VLOOKUP(G774,Factors!$B$3:$K$96,7,0)</f>
        <v>0</v>
      </c>
      <c r="N774" s="642">
        <v>236225.24</v>
      </c>
      <c r="O774" s="643">
        <v>-160577.047969295</v>
      </c>
      <c r="P774" s="644">
        <f t="shared" si="130"/>
        <v>-160577.047969295</v>
      </c>
      <c r="Q774" s="645">
        <f t="shared" si="131"/>
        <v>0</v>
      </c>
      <c r="S774" s="657">
        <f t="shared" si="137"/>
        <v>0</v>
      </c>
      <c r="T774" s="644">
        <f t="shared" si="138"/>
        <v>0</v>
      </c>
      <c r="U774" s="644">
        <f t="shared" si="139"/>
        <v>0</v>
      </c>
      <c r="V774" s="658">
        <f t="shared" si="140"/>
        <v>0</v>
      </c>
      <c r="W774" s="533"/>
      <c r="X774" s="70"/>
      <c r="Y774" s="850">
        <f t="shared" si="132"/>
        <v>0</v>
      </c>
      <c r="Z774" s="607">
        <f t="shared" si="133"/>
        <v>0</v>
      </c>
    </row>
    <row r="775" spans="1:26" ht="15">
      <c r="A775" s="213" t="s">
        <v>861</v>
      </c>
      <c r="B775" s="478" t="s">
        <v>38</v>
      </c>
      <c r="C775" s="2" t="s">
        <v>859</v>
      </c>
      <c r="D775" s="519" t="s">
        <v>859</v>
      </c>
      <c r="E775" s="520">
        <v>270081.91999999998</v>
      </c>
      <c r="F775" s="521" t="str">
        <f t="shared" si="141"/>
        <v>CN</v>
      </c>
      <c r="G775" s="522" t="str">
        <f>VLOOKUP(F775,Factors!$B$3:$O$96,14,0)</f>
        <v>CN</v>
      </c>
      <c r="H775" s="526" t="str">
        <f t="shared" si="135"/>
        <v>404GPCN</v>
      </c>
      <c r="I775" s="524"/>
      <c r="J775" s="524">
        <v>1</v>
      </c>
      <c r="K775" s="518">
        <f>SUMIF('Depreciation Exp'!$DH$8:$DH$126,'JAM Inputs'!$H775,'Depreciation Exp'!$DK$8:$DK$126)</f>
        <v>3285.1202733772225</v>
      </c>
      <c r="L775" s="518">
        <f t="shared" si="136"/>
        <v>3285.1202733772225</v>
      </c>
      <c r="M775" s="474">
        <f>VLOOKUP(G775,Factors!$B$3:$K$96,7,0)</f>
        <v>0.49892765457990973</v>
      </c>
      <c r="N775" s="642">
        <v>270081.91999999998</v>
      </c>
      <c r="O775" s="643">
        <v>3285.1202733772225</v>
      </c>
      <c r="P775" s="644">
        <f t="shared" si="130"/>
        <v>3285.1202733772225</v>
      </c>
      <c r="Q775" s="645">
        <f t="shared" si="131"/>
        <v>0</v>
      </c>
      <c r="S775" s="657">
        <f t="shared" si="137"/>
        <v>134751.33889003881</v>
      </c>
      <c r="T775" s="644">
        <f t="shared" si="138"/>
        <v>1639.0373530090094</v>
      </c>
      <c r="U775" s="644">
        <f t="shared" si="139"/>
        <v>1639.0373530090094</v>
      </c>
      <c r="V775" s="658">
        <f t="shared" si="140"/>
        <v>0</v>
      </c>
      <c r="W775" s="533"/>
      <c r="X775" s="70"/>
      <c r="Y775" s="850">
        <f t="shared" si="132"/>
        <v>134751.33889003881</v>
      </c>
      <c r="Z775" s="607">
        <f t="shared" si="133"/>
        <v>136390.37624304782</v>
      </c>
    </row>
    <row r="776" spans="1:26" ht="15">
      <c r="A776" s="213" t="s">
        <v>862</v>
      </c>
      <c r="B776" s="478" t="s">
        <v>31</v>
      </c>
      <c r="C776" s="2" t="s">
        <v>860</v>
      </c>
      <c r="D776" s="519" t="s">
        <v>860</v>
      </c>
      <c r="E776" s="520">
        <v>777880.01</v>
      </c>
      <c r="F776" s="521" t="str">
        <f t="shared" si="141"/>
        <v>OR</v>
      </c>
      <c r="G776" s="522" t="str">
        <f>VLOOKUP(F776,Factors!$B$3:$O$96,14,0)</f>
        <v>OR</v>
      </c>
      <c r="H776" s="526" t="str">
        <f t="shared" si="135"/>
        <v>404GPOR</v>
      </c>
      <c r="I776" s="524"/>
      <c r="J776" s="524">
        <v>1</v>
      </c>
      <c r="K776" s="518">
        <f>SUMIF('Depreciation Exp'!$DH$8:$DH$126,'JAM Inputs'!$H776,'Depreciation Exp'!$DK$8:$DK$126)</f>
        <v>-529812.3129897326</v>
      </c>
      <c r="L776" s="518">
        <f t="shared" si="136"/>
        <v>-529812.3129897326</v>
      </c>
      <c r="M776" s="474">
        <f>VLOOKUP(G776,Factors!$B$3:$K$96,7,0)</f>
        <v>0</v>
      </c>
      <c r="N776" s="642">
        <v>777880.01</v>
      </c>
      <c r="O776" s="643">
        <v>-529812.3129897326</v>
      </c>
      <c r="P776" s="644">
        <f t="shared" si="130"/>
        <v>-529812.3129897326</v>
      </c>
      <c r="Q776" s="645">
        <f t="shared" si="131"/>
        <v>0</v>
      </c>
      <c r="S776" s="657">
        <f t="shared" si="137"/>
        <v>0</v>
      </c>
      <c r="T776" s="644">
        <f t="shared" si="138"/>
        <v>0</v>
      </c>
      <c r="U776" s="644">
        <f t="shared" si="139"/>
        <v>0</v>
      </c>
      <c r="V776" s="658">
        <f t="shared" si="140"/>
        <v>0</v>
      </c>
      <c r="W776" s="533"/>
      <c r="X776" s="70"/>
      <c r="Y776" s="850">
        <f t="shared" si="132"/>
        <v>0</v>
      </c>
      <c r="Z776" s="607">
        <f t="shared" si="133"/>
        <v>0</v>
      </c>
    </row>
    <row r="777" spans="1:26" ht="15">
      <c r="A777" s="213" t="s">
        <v>863</v>
      </c>
      <c r="B777" s="478" t="s">
        <v>27</v>
      </c>
      <c r="C777" s="2" t="s">
        <v>861</v>
      </c>
      <c r="D777" s="519" t="s">
        <v>861</v>
      </c>
      <c r="E777" s="520">
        <v>1265577.4099999999</v>
      </c>
      <c r="F777" s="521" t="str">
        <f t="shared" si="141"/>
        <v>SO</v>
      </c>
      <c r="G777" s="522" t="str">
        <f>VLOOKUP(F777,Factors!$B$3:$O$96,14,0)</f>
        <v>SO</v>
      </c>
      <c r="H777" s="526" t="str">
        <f t="shared" si="135"/>
        <v>404GPSO</v>
      </c>
      <c r="I777" s="524"/>
      <c r="J777" s="524">
        <v>1</v>
      </c>
      <c r="K777" s="518">
        <f>SUMIF('Depreciation Exp'!$DH$8:$DH$126,'JAM Inputs'!$H777,'Depreciation Exp'!$DK$8:$DK$126)</f>
        <v>-6318.9320330824703</v>
      </c>
      <c r="L777" s="518">
        <f t="shared" si="136"/>
        <v>-6318.9320330824703</v>
      </c>
      <c r="M777" s="474">
        <f>VLOOKUP(G777,Factors!$B$3:$K$96,7,0)</f>
        <v>0.42853606113710269</v>
      </c>
      <c r="N777" s="642">
        <v>1265577.4099999999</v>
      </c>
      <c r="O777" s="643">
        <v>-6318.9320330824703</v>
      </c>
      <c r="P777" s="644">
        <f t="shared" si="130"/>
        <v>-6318.9320330824703</v>
      </c>
      <c r="Q777" s="645">
        <f t="shared" si="131"/>
        <v>0</v>
      </c>
      <c r="S777" s="657">
        <f t="shared" si="137"/>
        <v>542345.55834549607</v>
      </c>
      <c r="T777" s="644">
        <f t="shared" si="138"/>
        <v>-2707.8902440502261</v>
      </c>
      <c r="U777" s="644">
        <f t="shared" si="139"/>
        <v>-2707.8902440502261</v>
      </c>
      <c r="V777" s="658">
        <f t="shared" si="140"/>
        <v>0</v>
      </c>
      <c r="W777" s="533"/>
      <c r="X777" s="70"/>
      <c r="Y777" s="850">
        <f t="shared" si="132"/>
        <v>542345.55834549607</v>
      </c>
      <c r="Z777" s="607">
        <f t="shared" si="133"/>
        <v>539637.66810144577</v>
      </c>
    </row>
    <row r="778" spans="1:26" ht="15">
      <c r="A778" s="213" t="s">
        <v>864</v>
      </c>
      <c r="B778" s="478" t="s">
        <v>29</v>
      </c>
      <c r="C778" s="2" t="s">
        <v>862</v>
      </c>
      <c r="D778" s="519" t="s">
        <v>862</v>
      </c>
      <c r="E778" s="520">
        <v>799.41</v>
      </c>
      <c r="F778" s="521" t="str">
        <f t="shared" si="141"/>
        <v>UT</v>
      </c>
      <c r="G778" s="522" t="str">
        <f>VLOOKUP(F778,Factors!$B$3:$O$96,14,0)</f>
        <v>UT</v>
      </c>
      <c r="H778" s="526" t="str">
        <f t="shared" si="135"/>
        <v>404GPUT</v>
      </c>
      <c r="I778" s="524"/>
      <c r="J778" s="524">
        <v>1</v>
      </c>
      <c r="K778" s="518">
        <f>SUMIF('Depreciation Exp'!$DH$8:$DH$126,'JAM Inputs'!$H778,'Depreciation Exp'!$DK$8:$DK$126)</f>
        <v>-71.519999999999982</v>
      </c>
      <c r="L778" s="518">
        <f t="shared" si="136"/>
        <v>-71.519999999999982</v>
      </c>
      <c r="M778" s="474">
        <f>VLOOKUP(G778,Factors!$B$3:$K$96,7,0)</f>
        <v>1</v>
      </c>
      <c r="N778" s="642">
        <v>799.41</v>
      </c>
      <c r="O778" s="643">
        <v>-71.519999999999982</v>
      </c>
      <c r="P778" s="644">
        <f t="shared" si="130"/>
        <v>-71.519999999999982</v>
      </c>
      <c r="Q778" s="645">
        <f t="shared" si="131"/>
        <v>0</v>
      </c>
      <c r="S778" s="657">
        <f t="shared" si="137"/>
        <v>799.41</v>
      </c>
      <c r="T778" s="644">
        <f t="shared" si="138"/>
        <v>-71.519999999999982</v>
      </c>
      <c r="U778" s="644">
        <f t="shared" si="139"/>
        <v>-71.519999999999982</v>
      </c>
      <c r="V778" s="658">
        <f t="shared" si="140"/>
        <v>0</v>
      </c>
      <c r="W778" s="533"/>
      <c r="X778" s="70"/>
      <c r="Y778" s="850">
        <f t="shared" si="132"/>
        <v>799.41</v>
      </c>
      <c r="Z778" s="607">
        <f t="shared" si="133"/>
        <v>727.89</v>
      </c>
    </row>
    <row r="779" spans="1:26" ht="15">
      <c r="A779" s="213" t="s">
        <v>865</v>
      </c>
      <c r="B779" s="478" t="s">
        <v>35</v>
      </c>
      <c r="C779" s="2" t="s">
        <v>863</v>
      </c>
      <c r="D779" s="519" t="s">
        <v>863</v>
      </c>
      <c r="E779" s="520">
        <v>111162.73</v>
      </c>
      <c r="F779" s="521" t="str">
        <f t="shared" si="141"/>
        <v>WA</v>
      </c>
      <c r="G779" s="522" t="str">
        <f>VLOOKUP(F779,Factors!$B$3:$O$96,14,0)</f>
        <v>WA</v>
      </c>
      <c r="H779" s="526" t="str">
        <f t="shared" si="135"/>
        <v>404GPWA</v>
      </c>
      <c r="I779" s="524"/>
      <c r="J779" s="524">
        <v>1</v>
      </c>
      <c r="K779" s="518">
        <f>SUMIF('Depreciation Exp'!$DH$8:$DH$126,'JAM Inputs'!$H779,'Depreciation Exp'!$DK$8:$DK$126)</f>
        <v>10202.3966825307</v>
      </c>
      <c r="L779" s="518">
        <f t="shared" si="136"/>
        <v>10202.3966825307</v>
      </c>
      <c r="M779" s="474">
        <f>VLOOKUP(G779,Factors!$B$3:$K$96,7,0)</f>
        <v>0</v>
      </c>
      <c r="N779" s="642">
        <v>111162.73</v>
      </c>
      <c r="O779" s="643">
        <v>10202.3966825307</v>
      </c>
      <c r="P779" s="644">
        <f t="shared" si="130"/>
        <v>10202.3966825307</v>
      </c>
      <c r="Q779" s="645">
        <f t="shared" si="131"/>
        <v>0</v>
      </c>
      <c r="S779" s="657">
        <f t="shared" si="137"/>
        <v>0</v>
      </c>
      <c r="T779" s="644">
        <f t="shared" si="138"/>
        <v>0</v>
      </c>
      <c r="U779" s="644">
        <f t="shared" si="139"/>
        <v>0</v>
      </c>
      <c r="V779" s="658">
        <f t="shared" si="140"/>
        <v>0</v>
      </c>
      <c r="W779" s="533"/>
      <c r="X779" s="70"/>
      <c r="Y779" s="850">
        <f t="shared" si="132"/>
        <v>0</v>
      </c>
      <c r="Z779" s="607">
        <f t="shared" si="133"/>
        <v>0</v>
      </c>
    </row>
    <row r="780" spans="1:26" ht="15">
      <c r="A780" s="213" t="s">
        <v>866</v>
      </c>
      <c r="B780" s="478" t="s">
        <v>7</v>
      </c>
      <c r="C780" s="2" t="s">
        <v>864</v>
      </c>
      <c r="D780" s="519" t="s">
        <v>864</v>
      </c>
      <c r="E780" s="520">
        <v>541785.71</v>
      </c>
      <c r="F780" s="521" t="str">
        <f t="shared" si="141"/>
        <v>WYP</v>
      </c>
      <c r="G780" s="522" t="str">
        <f>VLOOKUP(F780,Factors!$B$3:$O$96,14,0)</f>
        <v>WYP</v>
      </c>
      <c r="H780" s="526" t="str">
        <f t="shared" si="135"/>
        <v>404GPWYP</v>
      </c>
      <c r="I780" s="524"/>
      <c r="J780" s="524">
        <v>1</v>
      </c>
      <c r="K780" s="518">
        <f>SUMIF('Depreciation Exp'!$DH$8:$DH$126,'JAM Inputs'!$H780,'Depreciation Exp'!$DK$8:$DK$126)</f>
        <v>116386.33871291915</v>
      </c>
      <c r="L780" s="518">
        <f t="shared" si="136"/>
        <v>116386.33871291915</v>
      </c>
      <c r="M780" s="474">
        <f>VLOOKUP(G780,Factors!$B$3:$K$96,7,0)</f>
        <v>0</v>
      </c>
      <c r="N780" s="642">
        <v>541785.71</v>
      </c>
      <c r="O780" s="643">
        <v>116386.33871291904</v>
      </c>
      <c r="P780" s="644">
        <f t="shared" ref="P780:P824" si="142">L780</f>
        <v>116386.33871291915</v>
      </c>
      <c r="Q780" s="645">
        <f t="shared" ref="Q780:Q824" si="143">P780-O780</f>
        <v>1.1641532182693481E-10</v>
      </c>
      <c r="S780" s="657">
        <f t="shared" si="137"/>
        <v>0</v>
      </c>
      <c r="T780" s="644">
        <f t="shared" si="138"/>
        <v>0</v>
      </c>
      <c r="U780" s="644">
        <f t="shared" si="139"/>
        <v>0</v>
      </c>
      <c r="V780" s="658">
        <f t="shared" si="140"/>
        <v>0</v>
      </c>
      <c r="W780" s="533"/>
      <c r="X780" s="70"/>
      <c r="Y780" s="850">
        <f t="shared" ref="Y780:Y796" si="144">E780*M780</f>
        <v>0</v>
      </c>
      <c r="Z780" s="607">
        <f t="shared" ref="Z780:Z796" si="145">(N780+P780)*M780</f>
        <v>0</v>
      </c>
    </row>
    <row r="781" spans="1:26" ht="15">
      <c r="A781" s="213" t="s">
        <v>867</v>
      </c>
      <c r="B781" s="478" t="s">
        <v>14</v>
      </c>
      <c r="C781" s="2" t="s">
        <v>865</v>
      </c>
      <c r="D781" s="519" t="s">
        <v>865</v>
      </c>
      <c r="E781" s="520">
        <v>4741.8999999999996</v>
      </c>
      <c r="F781" s="521" t="str">
        <f t="shared" si="141"/>
        <v>WYU</v>
      </c>
      <c r="G781" s="522" t="str">
        <f>VLOOKUP(F781,Factors!$B$3:$O$96,14,0)</f>
        <v>WYU</v>
      </c>
      <c r="H781" s="526" t="str">
        <f t="shared" si="135"/>
        <v>404GPWYU</v>
      </c>
      <c r="I781" s="524"/>
      <c r="J781" s="524">
        <v>1</v>
      </c>
      <c r="K781" s="518">
        <f>SUMIF('Depreciation Exp'!$DH$8:$DH$126,'JAM Inputs'!$H781,'Depreciation Exp'!$DK$8:$DK$126)</f>
        <v>41.820000000000618</v>
      </c>
      <c r="L781" s="518">
        <f t="shared" si="136"/>
        <v>41.820000000000618</v>
      </c>
      <c r="M781" s="474">
        <f>VLOOKUP(G781,Factors!$B$3:$K$96,7,0)</f>
        <v>0</v>
      </c>
      <c r="N781" s="642">
        <v>4741.8999999999996</v>
      </c>
      <c r="O781" s="643">
        <v>41.820000000000618</v>
      </c>
      <c r="P781" s="644">
        <f t="shared" si="142"/>
        <v>41.820000000000618</v>
      </c>
      <c r="Q781" s="645">
        <f t="shared" si="143"/>
        <v>0</v>
      </c>
      <c r="S781" s="657">
        <f t="shared" si="137"/>
        <v>0</v>
      </c>
      <c r="T781" s="644">
        <f t="shared" si="138"/>
        <v>0</v>
      </c>
      <c r="U781" s="644">
        <f t="shared" si="139"/>
        <v>0</v>
      </c>
      <c r="V781" s="658">
        <f t="shared" si="140"/>
        <v>0</v>
      </c>
      <c r="W781" s="533"/>
      <c r="X781" s="70"/>
      <c r="Y781" s="850">
        <f t="shared" si="144"/>
        <v>0</v>
      </c>
      <c r="Z781" s="607">
        <f t="shared" si="145"/>
        <v>0</v>
      </c>
    </row>
    <row r="782" spans="1:26" ht="15">
      <c r="A782" s="213" t="s">
        <v>868</v>
      </c>
      <c r="B782" s="478" t="s">
        <v>15</v>
      </c>
      <c r="C782" s="2" t="s">
        <v>867</v>
      </c>
      <c r="D782" s="519" t="s">
        <v>867</v>
      </c>
      <c r="E782" s="520">
        <v>168315.09</v>
      </c>
      <c r="F782" s="521" t="str">
        <f t="shared" si="141"/>
        <v>SG-P</v>
      </c>
      <c r="G782" s="522" t="str">
        <f>VLOOKUP(F782,Factors!$B$3:$O$96,14,0)</f>
        <v>SG</v>
      </c>
      <c r="H782" s="526" t="str">
        <f t="shared" si="135"/>
        <v>404HPSG-P</v>
      </c>
      <c r="I782" s="524"/>
      <c r="J782" s="524">
        <v>1</v>
      </c>
      <c r="K782" s="518">
        <f>SUMIF('Depreciation Exp'!$DH$8:$DH$126,'JAM Inputs'!$H782,'Depreciation Exp'!$DK$8:$DK$126)</f>
        <v>80700.270744566078</v>
      </c>
      <c r="L782" s="518">
        <f t="shared" si="136"/>
        <v>80700.270744566078</v>
      </c>
      <c r="M782" s="474">
        <f>VLOOKUP(G782,Factors!$B$3:$K$96,7,0)</f>
        <v>0.4315468104876492</v>
      </c>
      <c r="N782" s="642">
        <v>168315.09</v>
      </c>
      <c r="O782" s="643">
        <v>80700.270744566107</v>
      </c>
      <c r="P782" s="644">
        <f t="shared" si="142"/>
        <v>80700.270744566078</v>
      </c>
      <c r="Q782" s="645">
        <f t="shared" si="143"/>
        <v>0</v>
      </c>
      <c r="S782" s="657">
        <f t="shared" si="137"/>
        <v>72635.840246441614</v>
      </c>
      <c r="T782" s="644">
        <f t="shared" si="138"/>
        <v>34825.94444530725</v>
      </c>
      <c r="U782" s="644">
        <f t="shared" si="139"/>
        <v>34825.944445307236</v>
      </c>
      <c r="V782" s="658">
        <f t="shared" si="140"/>
        <v>0</v>
      </c>
      <c r="W782" s="533"/>
      <c r="X782" s="70"/>
      <c r="Y782" s="850">
        <f t="shared" si="144"/>
        <v>72635.840246441614</v>
      </c>
      <c r="Z782" s="607">
        <f t="shared" si="145"/>
        <v>107461.78469174885</v>
      </c>
    </row>
    <row r="783" spans="1:26" ht="15">
      <c r="A783" s="213" t="s">
        <v>869</v>
      </c>
      <c r="B783" s="478" t="s">
        <v>40</v>
      </c>
      <c r="C783" s="2" t="s">
        <v>868</v>
      </c>
      <c r="D783" s="519" t="s">
        <v>868</v>
      </c>
      <c r="E783" s="520">
        <v>46417.32</v>
      </c>
      <c r="F783" s="521" t="str">
        <f t="shared" si="141"/>
        <v>SG-U</v>
      </c>
      <c r="G783" s="522" t="str">
        <f>VLOOKUP(F783,Factors!$B$3:$O$96,14,0)</f>
        <v>SG</v>
      </c>
      <c r="H783" s="526" t="str">
        <f t="shared" si="135"/>
        <v>404HPSG-U</v>
      </c>
      <c r="I783" s="524"/>
      <c r="J783" s="524">
        <v>1</v>
      </c>
      <c r="K783" s="518">
        <f>SUMIF('Depreciation Exp'!$DH$8:$DH$126,'JAM Inputs'!$H783,'Depreciation Exp'!$DK$8:$DK$126)</f>
        <v>-1884.8211320248665</v>
      </c>
      <c r="L783" s="518">
        <f t="shared" si="136"/>
        <v>-1884.8211320248665</v>
      </c>
      <c r="M783" s="474">
        <f>VLOOKUP(G783,Factors!$B$3:$K$96,7,0)</f>
        <v>0.4315468104876492</v>
      </c>
      <c r="N783" s="642">
        <v>46417.32</v>
      </c>
      <c r="O783" s="643">
        <v>-1884.8211320248665</v>
      </c>
      <c r="P783" s="644">
        <f t="shared" si="142"/>
        <v>-1884.8211320248665</v>
      </c>
      <c r="Q783" s="645">
        <f t="shared" si="143"/>
        <v>0</v>
      </c>
      <c r="S783" s="657">
        <f t="shared" si="137"/>
        <v>20031.24639738457</v>
      </c>
      <c r="T783" s="644">
        <f t="shared" si="138"/>
        <v>-813.38854786505146</v>
      </c>
      <c r="U783" s="644">
        <f t="shared" si="139"/>
        <v>-813.38854786505146</v>
      </c>
      <c r="V783" s="658">
        <f t="shared" si="140"/>
        <v>0</v>
      </c>
      <c r="W783" s="533"/>
      <c r="X783" s="70"/>
      <c r="Y783" s="850">
        <f t="shared" si="144"/>
        <v>20031.24639738457</v>
      </c>
      <c r="Z783" s="607">
        <f t="shared" si="145"/>
        <v>19217.857849519518</v>
      </c>
    </row>
    <row r="784" spans="1:26" ht="15">
      <c r="A784" s="213" t="s">
        <v>870</v>
      </c>
      <c r="B784" s="478" t="s">
        <v>7</v>
      </c>
      <c r="C784" s="2" t="s">
        <v>869</v>
      </c>
      <c r="D784" s="519" t="s">
        <v>869</v>
      </c>
      <c r="E784" s="520">
        <v>5695882.6099999901</v>
      </c>
      <c r="F784" s="521" t="str">
        <f t="shared" si="141"/>
        <v>CN</v>
      </c>
      <c r="G784" s="522" t="str">
        <f>VLOOKUP(F784,Factors!$B$3:$O$96,14,0)</f>
        <v>CN</v>
      </c>
      <c r="H784" s="526" t="str">
        <f t="shared" si="135"/>
        <v>404IPCN</v>
      </c>
      <c r="I784" s="524"/>
      <c r="J784" s="524">
        <v>1</v>
      </c>
      <c r="K784" s="518">
        <f>SUMIF('Depreciation Exp'!$DH$8:$DH$126,'JAM Inputs'!$H784,'Depreciation Exp'!$DK$8:$DK$126)</f>
        <v>183154.23062166292</v>
      </c>
      <c r="L784" s="518">
        <f t="shared" si="136"/>
        <v>183154.23062166292</v>
      </c>
      <c r="M784" s="474">
        <f>VLOOKUP(G784,Factors!$B$3:$K$96,7,0)</f>
        <v>0.49892765457990973</v>
      </c>
      <c r="N784" s="642">
        <v>5695882.6099999901</v>
      </c>
      <c r="O784" s="643">
        <v>106192.93269895297</v>
      </c>
      <c r="P784" s="644">
        <f t="shared" si="142"/>
        <v>183154.23062166292</v>
      </c>
      <c r="Q784" s="645">
        <f t="shared" si="143"/>
        <v>76961.297922709957</v>
      </c>
      <c r="S784" s="657">
        <f t="shared" si="137"/>
        <v>2841833.3513697898</v>
      </c>
      <c r="T784" s="644">
        <f t="shared" si="138"/>
        <v>52982.59084445081</v>
      </c>
      <c r="U784" s="644">
        <f t="shared" si="139"/>
        <v>91380.710710454165</v>
      </c>
      <c r="V784" s="658">
        <f t="shared" si="140"/>
        <v>38398.119866003355</v>
      </c>
      <c r="W784" s="533"/>
      <c r="X784" s="70"/>
      <c r="Y784" s="850">
        <f t="shared" si="144"/>
        <v>2841833.3513697898</v>
      </c>
      <c r="Z784" s="607">
        <f t="shared" si="145"/>
        <v>2933214.0620802441</v>
      </c>
    </row>
    <row r="785" spans="1:26" ht="15">
      <c r="A785" s="213" t="s">
        <v>871</v>
      </c>
      <c r="B785" s="478" t="s">
        <v>33</v>
      </c>
      <c r="C785" s="2" t="s">
        <v>870</v>
      </c>
      <c r="D785" s="519" t="s">
        <v>870</v>
      </c>
      <c r="E785" s="520">
        <v>16758.310000000001</v>
      </c>
      <c r="F785" s="521" t="s">
        <v>5</v>
      </c>
      <c r="G785" s="522" t="str">
        <f>VLOOKUP(F785,Factors!$B$3:$O$96,14,0)</f>
        <v>SG</v>
      </c>
      <c r="H785" s="526" t="str">
        <f t="shared" si="135"/>
        <v>404IPDGU</v>
      </c>
      <c r="I785" s="524"/>
      <c r="J785" s="524">
        <v>1</v>
      </c>
      <c r="K785" s="518">
        <f>SUMIF('Depreciation Exp'!$DH$8:$DH$126,'JAM Inputs'!$H785,'Depreciation Exp'!$DK$8:$DK$126)</f>
        <v>-257.80923922037255</v>
      </c>
      <c r="L785" s="518">
        <f t="shared" si="136"/>
        <v>-257.80923922037255</v>
      </c>
      <c r="M785" s="474">
        <f>VLOOKUP(G785,Factors!$B$3:$K$96,7,0)</f>
        <v>0.4315468104876492</v>
      </c>
      <c r="N785" s="642">
        <v>16758.310000000001</v>
      </c>
      <c r="O785" s="643">
        <v>-572.59818316297242</v>
      </c>
      <c r="P785" s="644">
        <f t="shared" si="142"/>
        <v>-257.80923922037255</v>
      </c>
      <c r="Q785" s="645">
        <f t="shared" si="143"/>
        <v>314.78894394259987</v>
      </c>
      <c r="S785" s="657">
        <f t="shared" si="137"/>
        <v>7231.9952296632773</v>
      </c>
      <c r="T785" s="644">
        <f t="shared" si="138"/>
        <v>-247.1029196350035</v>
      </c>
      <c r="U785" s="644">
        <f t="shared" si="139"/>
        <v>-111.25675489979913</v>
      </c>
      <c r="V785" s="658">
        <f t="shared" si="140"/>
        <v>135.84616473520438</v>
      </c>
      <c r="W785" s="533"/>
      <c r="X785" s="70"/>
      <c r="Y785" s="850">
        <f t="shared" si="144"/>
        <v>7231.9952296632773</v>
      </c>
      <c r="Z785" s="607">
        <f t="shared" si="145"/>
        <v>7120.7384747634778</v>
      </c>
    </row>
    <row r="786" spans="1:26" ht="15">
      <c r="A786" s="213" t="s">
        <v>872</v>
      </c>
      <c r="B786" s="478" t="s">
        <v>25</v>
      </c>
      <c r="C786" s="2" t="s">
        <v>871</v>
      </c>
      <c r="D786" s="519" t="s">
        <v>871</v>
      </c>
      <c r="E786" s="520">
        <v>20531.810000000001</v>
      </c>
      <c r="F786" s="521" t="str">
        <f t="shared" ref="F786:F792" si="146">VLOOKUP(D786,$A$652:$B$795,2,0)</f>
        <v>ID</v>
      </c>
      <c r="G786" s="522" t="str">
        <f>VLOOKUP(F786,Factors!$B$3:$O$96,14,0)</f>
        <v>ID</v>
      </c>
      <c r="H786" s="526" t="str">
        <f t="shared" si="135"/>
        <v>404IPID</v>
      </c>
      <c r="I786" s="524"/>
      <c r="J786" s="524">
        <v>1</v>
      </c>
      <c r="K786" s="518">
        <f>SUMIF('Depreciation Exp'!$DH$8:$DH$126,'JAM Inputs'!$H786,'Depreciation Exp'!$DK$8:$DK$126)</f>
        <v>-45.520886479200271</v>
      </c>
      <c r="L786" s="518">
        <f t="shared" si="136"/>
        <v>-45.520886479200271</v>
      </c>
      <c r="M786" s="474">
        <f>VLOOKUP(G786,Factors!$B$3:$K$96,7,0)</f>
        <v>0</v>
      </c>
      <c r="N786" s="642">
        <v>20531.810000000001</v>
      </c>
      <c r="O786" s="643">
        <v>-16.700000000000728</v>
      </c>
      <c r="P786" s="644">
        <f t="shared" si="142"/>
        <v>-45.520886479200271</v>
      </c>
      <c r="Q786" s="645">
        <f t="shared" si="143"/>
        <v>-28.820886479199544</v>
      </c>
      <c r="S786" s="657">
        <f t="shared" si="137"/>
        <v>0</v>
      </c>
      <c r="T786" s="644">
        <f t="shared" si="138"/>
        <v>0</v>
      </c>
      <c r="U786" s="644">
        <f t="shared" si="139"/>
        <v>0</v>
      </c>
      <c r="V786" s="658">
        <f t="shared" si="140"/>
        <v>0</v>
      </c>
      <c r="W786" s="533"/>
      <c r="X786" s="70"/>
      <c r="Y786" s="850">
        <f t="shared" si="144"/>
        <v>0</v>
      </c>
      <c r="Z786" s="607">
        <f t="shared" si="145"/>
        <v>0</v>
      </c>
    </row>
    <row r="787" spans="1:26" ht="15">
      <c r="A787" s="213" t="s">
        <v>873</v>
      </c>
      <c r="B787" s="478" t="s">
        <v>42</v>
      </c>
      <c r="C787" s="2" t="s">
        <v>872</v>
      </c>
      <c r="D787" s="519" t="s">
        <v>872</v>
      </c>
      <c r="E787" s="520">
        <v>14532.03</v>
      </c>
      <c r="F787" s="521" t="str">
        <f t="shared" si="146"/>
        <v>OR</v>
      </c>
      <c r="G787" s="522" t="str">
        <f>VLOOKUP(F787,Factors!$B$3:$O$96,14,0)</f>
        <v>OR</v>
      </c>
      <c r="H787" s="526" t="str">
        <f t="shared" si="135"/>
        <v>404IPOR</v>
      </c>
      <c r="I787" s="524"/>
      <c r="J787" s="524">
        <v>1</v>
      </c>
      <c r="K787" s="518">
        <f>SUMIF('Depreciation Exp'!$DH$8:$DH$126,'JAM Inputs'!$H787,'Depreciation Exp'!$DK$8:$DK$126)</f>
        <v>-1959.2794929419197</v>
      </c>
      <c r="L787" s="518">
        <f t="shared" si="136"/>
        <v>-1959.2794929419197</v>
      </c>
      <c r="M787" s="474">
        <f>VLOOKUP(G787,Factors!$B$3:$K$96,7,0)</f>
        <v>0</v>
      </c>
      <c r="N787" s="642">
        <v>14532.03</v>
      </c>
      <c r="O787" s="643">
        <v>-5334.5952369705919</v>
      </c>
      <c r="P787" s="644">
        <f t="shared" si="142"/>
        <v>-1959.2794929419197</v>
      </c>
      <c r="Q787" s="645">
        <f t="shared" si="143"/>
        <v>3375.3157440286723</v>
      </c>
      <c r="S787" s="657">
        <f t="shared" si="137"/>
        <v>0</v>
      </c>
      <c r="T787" s="644">
        <f t="shared" si="138"/>
        <v>0</v>
      </c>
      <c r="U787" s="644">
        <f t="shared" si="139"/>
        <v>0</v>
      </c>
      <c r="V787" s="658">
        <f t="shared" si="140"/>
        <v>0</v>
      </c>
      <c r="W787" s="533"/>
      <c r="X787" s="70"/>
      <c r="Y787" s="850">
        <f t="shared" si="144"/>
        <v>0</v>
      </c>
      <c r="Z787" s="607">
        <f t="shared" si="145"/>
        <v>0</v>
      </c>
    </row>
    <row r="788" spans="1:26" ht="15">
      <c r="A788" s="213" t="s">
        <v>874</v>
      </c>
      <c r="B788" s="478" t="s">
        <v>7</v>
      </c>
      <c r="C788" s="2" t="s">
        <v>873</v>
      </c>
      <c r="D788" s="519" t="s">
        <v>873</v>
      </c>
      <c r="E788" s="520">
        <v>13653.26</v>
      </c>
      <c r="F788" s="521" t="str">
        <f t="shared" si="146"/>
        <v>SE</v>
      </c>
      <c r="G788" s="522" t="str">
        <f>VLOOKUP(F788,Factors!$B$3:$O$96,14,0)</f>
        <v>SE</v>
      </c>
      <c r="H788" s="526" t="str">
        <f t="shared" si="135"/>
        <v>404IPSE</v>
      </c>
      <c r="I788" s="524"/>
      <c r="J788" s="524">
        <v>1</v>
      </c>
      <c r="K788" s="518">
        <f>SUMIF('Depreciation Exp'!$DH$8:$DH$126,'JAM Inputs'!$H788,'Depreciation Exp'!$DK$8:$DK$126)</f>
        <v>330235.96974994417</v>
      </c>
      <c r="L788" s="518">
        <f t="shared" si="136"/>
        <v>330235.96974994417</v>
      </c>
      <c r="M788" s="474">
        <f>VLOOKUP(G788,Factors!$B$3:$K$96,7,0)</f>
        <v>0.429533673391716</v>
      </c>
      <c r="N788" s="642">
        <v>13653.26</v>
      </c>
      <c r="O788" s="643">
        <v>323419.42287003878</v>
      </c>
      <c r="P788" s="644">
        <f t="shared" si="142"/>
        <v>330235.96974994417</v>
      </c>
      <c r="Q788" s="645">
        <f t="shared" si="143"/>
        <v>6816.5468799053924</v>
      </c>
      <c r="S788" s="657">
        <f t="shared" si="137"/>
        <v>5864.5349215721808</v>
      </c>
      <c r="T788" s="644">
        <f t="shared" si="138"/>
        <v>138919.53275159653</v>
      </c>
      <c r="U788" s="644">
        <f t="shared" si="139"/>
        <v>141847.46917276911</v>
      </c>
      <c r="V788" s="658">
        <f t="shared" si="140"/>
        <v>2927.9364211726033</v>
      </c>
      <c r="W788" s="533"/>
      <c r="X788" s="70"/>
      <c r="Y788" s="850">
        <f t="shared" si="144"/>
        <v>5864.5349215721808</v>
      </c>
      <c r="Z788" s="607">
        <f t="shared" si="145"/>
        <v>147712.0040943413</v>
      </c>
    </row>
    <row r="789" spans="1:26" ht="15">
      <c r="A789" s="213" t="s">
        <v>875</v>
      </c>
      <c r="B789" s="478" t="s">
        <v>14</v>
      </c>
      <c r="C789" s="2" t="s">
        <v>874</v>
      </c>
      <c r="D789" s="519" t="s">
        <v>874</v>
      </c>
      <c r="E789" s="520">
        <v>9025508.6599999908</v>
      </c>
      <c r="F789" s="521" t="str">
        <f t="shared" si="146"/>
        <v>SG</v>
      </c>
      <c r="G789" s="522" t="str">
        <f>VLOOKUP(F789,Factors!$B$3:$O$96,14,0)</f>
        <v>SG</v>
      </c>
      <c r="H789" s="526" t="str">
        <f t="shared" si="135"/>
        <v>404IPSG</v>
      </c>
      <c r="I789" s="524"/>
      <c r="J789" s="524">
        <v>1</v>
      </c>
      <c r="K789" s="518">
        <f>SUMIF('Depreciation Exp'!$DH$8:$DH$126,'JAM Inputs'!$H789,'Depreciation Exp'!$DK$8:$DK$126)</f>
        <v>-3635118.8721799487</v>
      </c>
      <c r="L789" s="518">
        <f t="shared" si="136"/>
        <v>-3635118.8721799487</v>
      </c>
      <c r="M789" s="474">
        <f>VLOOKUP(G789,Factors!$B$3:$K$96,7,0)</f>
        <v>0.4315468104876492</v>
      </c>
      <c r="N789" s="642">
        <v>9025508.6599999908</v>
      </c>
      <c r="O789" s="643">
        <v>-3828363.5422240645</v>
      </c>
      <c r="P789" s="644">
        <f t="shared" si="142"/>
        <v>-3635118.8721799487</v>
      </c>
      <c r="Q789" s="645">
        <f t="shared" si="143"/>
        <v>193244.67004411574</v>
      </c>
      <c r="S789" s="657">
        <f t="shared" si="137"/>
        <v>3894929.4752516528</v>
      </c>
      <c r="T789" s="644">
        <f t="shared" si="138"/>
        <v>-1652118.0760339939</v>
      </c>
      <c r="U789" s="644">
        <f t="shared" si="139"/>
        <v>-1568723.9550327174</v>
      </c>
      <c r="V789" s="658">
        <f t="shared" si="140"/>
        <v>83394.121001276319</v>
      </c>
      <c r="W789" s="533"/>
      <c r="X789" s="70"/>
      <c r="Y789" s="850">
        <f t="shared" si="144"/>
        <v>3894929.4752516528</v>
      </c>
      <c r="Z789" s="607">
        <f t="shared" si="145"/>
        <v>2326205.5202189353</v>
      </c>
    </row>
    <row r="790" spans="1:26" ht="15">
      <c r="A790" s="213" t="s">
        <v>876</v>
      </c>
      <c r="B790" s="478" t="s">
        <v>15</v>
      </c>
      <c r="C790" s="2" t="s">
        <v>875</v>
      </c>
      <c r="D790" s="519" t="s">
        <v>875</v>
      </c>
      <c r="E790" s="520">
        <v>6752315.5499999998</v>
      </c>
      <c r="F790" s="521" t="str">
        <f t="shared" si="146"/>
        <v>SG-P</v>
      </c>
      <c r="G790" s="522" t="str">
        <f>VLOOKUP(F790,Factors!$B$3:$O$96,14,0)</f>
        <v>SG</v>
      </c>
      <c r="H790" s="526" t="str">
        <f t="shared" si="135"/>
        <v>404IPSG-P</v>
      </c>
      <c r="I790" s="524"/>
      <c r="J790" s="524">
        <v>1</v>
      </c>
      <c r="K790" s="518">
        <f>SUMIF('Depreciation Exp'!$DH$8:$DH$126,'JAM Inputs'!$H790,'Depreciation Exp'!$DK$8:$DK$126)</f>
        <v>-46319.32626493834</v>
      </c>
      <c r="L790" s="518">
        <f t="shared" si="136"/>
        <v>-46319.32626493834</v>
      </c>
      <c r="M790" s="474">
        <f>VLOOKUP(G790,Factors!$B$3:$K$96,7,0)</f>
        <v>0.4315468104876492</v>
      </c>
      <c r="N790" s="642">
        <v>6752315.5499999998</v>
      </c>
      <c r="O790" s="643">
        <v>-102044.26147792302</v>
      </c>
      <c r="P790" s="644">
        <f t="shared" si="142"/>
        <v>-46319.32626493834</v>
      </c>
      <c r="Q790" s="645">
        <f t="shared" si="143"/>
        <v>55724.935212984681</v>
      </c>
      <c r="S790" s="657">
        <f t="shared" si="137"/>
        <v>2913940.2390086567</v>
      </c>
      <c r="T790" s="644">
        <f t="shared" si="138"/>
        <v>-44036.875569365366</v>
      </c>
      <c r="U790" s="644">
        <f t="shared" si="139"/>
        <v>-19988.957513570938</v>
      </c>
      <c r="V790" s="658">
        <f t="shared" si="140"/>
        <v>24047.918055794431</v>
      </c>
      <c r="W790" s="533"/>
      <c r="X790" s="70"/>
      <c r="Y790" s="850">
        <f t="shared" si="144"/>
        <v>2913940.2390086567</v>
      </c>
      <c r="Z790" s="607">
        <f t="shared" si="145"/>
        <v>2893951.2814950859</v>
      </c>
    </row>
    <row r="791" spans="1:26" ht="15">
      <c r="A791" s="213" t="s">
        <v>877</v>
      </c>
      <c r="B791" s="478" t="s">
        <v>38</v>
      </c>
      <c r="C791" s="2" t="s">
        <v>876</v>
      </c>
      <c r="D791" s="519" t="s">
        <v>876</v>
      </c>
      <c r="E791" s="520">
        <v>307800.43</v>
      </c>
      <c r="F791" s="521" t="str">
        <f t="shared" si="146"/>
        <v>SG-U</v>
      </c>
      <c r="G791" s="522" t="str">
        <f>VLOOKUP(F791,Factors!$B$3:$O$96,14,0)</f>
        <v>SG</v>
      </c>
      <c r="H791" s="526" t="str">
        <f t="shared" si="135"/>
        <v>404IPSG-U</v>
      </c>
      <c r="I791" s="524"/>
      <c r="J791" s="524">
        <v>1</v>
      </c>
      <c r="K791" s="518">
        <f>SUMIF('Depreciation Exp'!$DH$8:$DH$126,'JAM Inputs'!$H791,'Depreciation Exp'!$DK$8:$DK$126)</f>
        <v>-3201.2717991803656</v>
      </c>
      <c r="L791" s="518">
        <f t="shared" si="136"/>
        <v>-3201.2717991803656</v>
      </c>
      <c r="M791" s="474">
        <f>VLOOKUP(G791,Factors!$B$3:$K$96,7,0)</f>
        <v>0.4315468104876492</v>
      </c>
      <c r="N791" s="642">
        <v>307800.43</v>
      </c>
      <c r="O791" s="643">
        <v>-5370.1788325034431</v>
      </c>
      <c r="P791" s="644">
        <f t="shared" si="142"/>
        <v>-3201.2717991803656</v>
      </c>
      <c r="Q791" s="645">
        <f t="shared" si="143"/>
        <v>2168.9070333230775</v>
      </c>
      <c r="S791" s="657">
        <f t="shared" si="137"/>
        <v>132830.29383322693</v>
      </c>
      <c r="T791" s="644">
        <f t="shared" si="138"/>
        <v>-2317.4835469151485</v>
      </c>
      <c r="U791" s="644">
        <f t="shared" si="139"/>
        <v>-1381.4986344403451</v>
      </c>
      <c r="V791" s="658">
        <f t="shared" si="140"/>
        <v>935.98491247480354</v>
      </c>
      <c r="W791" s="533"/>
      <c r="X791" s="70"/>
      <c r="Y791" s="850">
        <f t="shared" si="144"/>
        <v>132830.29383322693</v>
      </c>
      <c r="Z791" s="607">
        <f t="shared" si="145"/>
        <v>131448.7951987866</v>
      </c>
    </row>
    <row r="792" spans="1:26" ht="15">
      <c r="A792" s="213" t="s">
        <v>878</v>
      </c>
      <c r="B792" s="478" t="s">
        <v>7</v>
      </c>
      <c r="C792" s="2" t="s">
        <v>877</v>
      </c>
      <c r="D792" s="519" t="s">
        <v>877</v>
      </c>
      <c r="E792" s="520">
        <v>15076510.24</v>
      </c>
      <c r="F792" s="521" t="str">
        <f t="shared" si="146"/>
        <v>SO</v>
      </c>
      <c r="G792" s="522" t="str">
        <f>VLOOKUP(F792,Factors!$B$3:$O$96,14,0)</f>
        <v>SO</v>
      </c>
      <c r="H792" s="526" t="str">
        <f t="shared" si="135"/>
        <v>404IPSO</v>
      </c>
      <c r="I792" s="524"/>
      <c r="J792" s="524">
        <v>1</v>
      </c>
      <c r="K792" s="518">
        <f>SUMIF('Depreciation Exp'!$DH$8:$DH$126,'JAM Inputs'!$H792,'Depreciation Exp'!$DK$8:$DK$126)</f>
        <v>5864466.430574676</v>
      </c>
      <c r="L792" s="518">
        <f t="shared" si="136"/>
        <v>5864466.430574676</v>
      </c>
      <c r="M792" s="474">
        <f>VLOOKUP(G792,Factors!$B$3:$K$96,7,0)</f>
        <v>0.42853606113710269</v>
      </c>
      <c r="N792" s="642">
        <v>15076510.24</v>
      </c>
      <c r="O792" s="643">
        <v>6006154.7757540736</v>
      </c>
      <c r="P792" s="644">
        <f t="shared" si="142"/>
        <v>5864466.430574676</v>
      </c>
      <c r="Q792" s="645">
        <f t="shared" si="143"/>
        <v>-141688.34517939761</v>
      </c>
      <c r="S792" s="657">
        <f t="shared" si="137"/>
        <v>6460828.3139427947</v>
      </c>
      <c r="T792" s="644">
        <f t="shared" si="138"/>
        <v>2573853.9101814488</v>
      </c>
      <c r="U792" s="644">
        <f t="shared" si="139"/>
        <v>2513135.3448292357</v>
      </c>
      <c r="V792" s="658">
        <f t="shared" si="140"/>
        <v>-60718.565352213242</v>
      </c>
      <c r="W792" s="533"/>
      <c r="X792" s="70"/>
      <c r="Y792" s="850">
        <f t="shared" si="144"/>
        <v>6460828.3139427947</v>
      </c>
      <c r="Z792" s="607">
        <f t="shared" si="145"/>
        <v>8973963.6587720308</v>
      </c>
    </row>
    <row r="793" spans="1:26" ht="15">
      <c r="A793" s="213" t="s">
        <v>879</v>
      </c>
      <c r="B793" s="478" t="s">
        <v>31</v>
      </c>
      <c r="C793" s="2" t="s">
        <v>878</v>
      </c>
      <c r="D793" s="519" t="s">
        <v>878</v>
      </c>
      <c r="E793" s="520">
        <v>77055.570000000007</v>
      </c>
      <c r="F793" s="521" t="s">
        <v>12</v>
      </c>
      <c r="G793" s="521" t="s">
        <v>12</v>
      </c>
      <c r="H793" s="526" t="str">
        <f t="shared" si="135"/>
        <v>404IPSSGCH</v>
      </c>
      <c r="I793" s="524"/>
      <c r="J793" s="524">
        <v>1</v>
      </c>
      <c r="K793" s="518">
        <f>SUMIF('Depreciation Exp'!$DH$8:$DH$126,'JAM Inputs'!$H793,'Depreciation Exp'!$DK$8:$DK$126)</f>
        <v>-77055.570000000007</v>
      </c>
      <c r="L793" s="518">
        <f t="shared" si="136"/>
        <v>-77055.570000000007</v>
      </c>
      <c r="M793" s="474">
        <f>VLOOKUP(G793,Factors!$B$3:$K$96,7,0)</f>
        <v>0.41887921678867224</v>
      </c>
      <c r="N793" s="642">
        <v>77055.570000000007</v>
      </c>
      <c r="O793" s="643">
        <v>-77055.570000000007</v>
      </c>
      <c r="P793" s="644">
        <f t="shared" si="142"/>
        <v>-77055.570000000007</v>
      </c>
      <c r="Q793" s="645">
        <f t="shared" si="143"/>
        <v>0</v>
      </c>
      <c r="S793" s="657">
        <f t="shared" si="137"/>
        <v>32276.97681080471</v>
      </c>
      <c r="T793" s="644">
        <f t="shared" si="138"/>
        <v>-32276.97681080471</v>
      </c>
      <c r="U793" s="644">
        <f t="shared" si="139"/>
        <v>-32276.97681080471</v>
      </c>
      <c r="V793" s="658">
        <f t="shared" si="140"/>
        <v>0</v>
      </c>
      <c r="W793" s="533"/>
      <c r="X793" s="70"/>
      <c r="Y793" s="850">
        <f t="shared" si="144"/>
        <v>32276.97681080471</v>
      </c>
      <c r="Z793" s="607">
        <f t="shared" si="145"/>
        <v>0</v>
      </c>
    </row>
    <row r="794" spans="1:26" ht="15">
      <c r="A794" s="213" t="s">
        <v>880</v>
      </c>
      <c r="B794" s="478" t="s">
        <v>27</v>
      </c>
      <c r="C794" s="2" t="s">
        <v>879</v>
      </c>
      <c r="D794" s="519" t="s">
        <v>879</v>
      </c>
      <c r="E794" s="520">
        <v>13250.76</v>
      </c>
      <c r="F794" s="521" t="s">
        <v>31</v>
      </c>
      <c r="G794" s="522" t="str">
        <f>VLOOKUP(F794,Factors!$B$3:$O$96,14,0)</f>
        <v>UT</v>
      </c>
      <c r="H794" s="526" t="str">
        <f t="shared" si="135"/>
        <v>404IPUT</v>
      </c>
      <c r="I794" s="524"/>
      <c r="J794" s="524">
        <v>1</v>
      </c>
      <c r="K794" s="518">
        <f>SUMIF('Depreciation Exp'!$DH$8:$DH$126,'JAM Inputs'!$H794,'Depreciation Exp'!$DK$8:$DK$126)</f>
        <v>-362.21073647868252</v>
      </c>
      <c r="L794" s="518">
        <f t="shared" si="136"/>
        <v>-362.21073647868252</v>
      </c>
      <c r="M794" s="474">
        <f>VLOOKUP(G794,Factors!$B$3:$K$96,7,0)</f>
        <v>1</v>
      </c>
      <c r="N794" s="642">
        <v>13250.76</v>
      </c>
      <c r="O794" s="643">
        <v>-365.71878913023284</v>
      </c>
      <c r="P794" s="644">
        <f t="shared" si="142"/>
        <v>-362.21073647868252</v>
      </c>
      <c r="Q794" s="645">
        <f t="shared" si="143"/>
        <v>3.5080526515503152</v>
      </c>
      <c r="S794" s="657">
        <f t="shared" si="137"/>
        <v>13250.76</v>
      </c>
      <c r="T794" s="644">
        <f t="shared" si="138"/>
        <v>-365.71878913023284</v>
      </c>
      <c r="U794" s="644">
        <f t="shared" si="139"/>
        <v>-362.21073647868252</v>
      </c>
      <c r="V794" s="658">
        <f t="shared" si="140"/>
        <v>3.5080526515503152</v>
      </c>
      <c r="W794" s="533"/>
      <c r="X794" s="70"/>
      <c r="Y794" s="850">
        <f t="shared" si="144"/>
        <v>13250.76</v>
      </c>
      <c r="Z794" s="607">
        <f t="shared" si="145"/>
        <v>12888.549263521318</v>
      </c>
    </row>
    <row r="795" spans="1:26" ht="15">
      <c r="A795" s="213" t="s">
        <v>881</v>
      </c>
      <c r="B795" s="478" t="s">
        <v>29</v>
      </c>
      <c r="C795" s="2" t="s">
        <v>880</v>
      </c>
      <c r="D795" s="519" t="s">
        <v>880</v>
      </c>
      <c r="E795" s="520">
        <v>444.95</v>
      </c>
      <c r="F795" s="521" t="str">
        <f>VLOOKUP(D795,$A$652:$B$795,2,0)</f>
        <v>WA</v>
      </c>
      <c r="G795" s="522" t="str">
        <f>VLOOKUP(F795,Factors!$B$3:$O$96,14,0)</f>
        <v>WA</v>
      </c>
      <c r="H795" s="526" t="str">
        <f t="shared" si="135"/>
        <v>404IPWA</v>
      </c>
      <c r="I795" s="524"/>
      <c r="J795" s="524">
        <v>1</v>
      </c>
      <c r="K795" s="518">
        <f>SUMIF('Depreciation Exp'!$DH$8:$DH$126,'JAM Inputs'!$H795,'Depreciation Exp'!$DK$8:$DK$126)</f>
        <v>-444.95</v>
      </c>
      <c r="L795" s="518">
        <f t="shared" si="136"/>
        <v>-444.95</v>
      </c>
      <c r="M795" s="474">
        <f>VLOOKUP(G795,Factors!$B$3:$K$96,7,0)</f>
        <v>0</v>
      </c>
      <c r="N795" s="642">
        <v>444.95</v>
      </c>
      <c r="O795" s="643">
        <v>-444.95</v>
      </c>
      <c r="P795" s="644">
        <f t="shared" si="142"/>
        <v>-444.95</v>
      </c>
      <c r="Q795" s="645">
        <f t="shared" si="143"/>
        <v>0</v>
      </c>
      <c r="S795" s="657">
        <f t="shared" si="137"/>
        <v>0</v>
      </c>
      <c r="T795" s="644">
        <f t="shared" si="138"/>
        <v>0</v>
      </c>
      <c r="U795" s="644">
        <f t="shared" si="139"/>
        <v>0</v>
      </c>
      <c r="V795" s="658">
        <f t="shared" si="140"/>
        <v>0</v>
      </c>
      <c r="W795" s="533"/>
      <c r="X795" s="70"/>
      <c r="Y795" s="850">
        <f t="shared" si="144"/>
        <v>0</v>
      </c>
      <c r="Z795" s="607">
        <f t="shared" si="145"/>
        <v>0</v>
      </c>
    </row>
    <row r="796" spans="1:26" ht="15">
      <c r="A796" s="14" t="str">
        <f t="shared" ref="A796" si="147">IF(C796=D796,"","No")</f>
        <v/>
      </c>
      <c r="C796" s="2" t="s">
        <v>881</v>
      </c>
      <c r="D796" s="519" t="s">
        <v>881</v>
      </c>
      <c r="E796" s="520">
        <v>147182.32999999999</v>
      </c>
      <c r="F796" s="521" t="str">
        <f>VLOOKUP(D796,$A$652:$B$795,2,0)</f>
        <v>WYP</v>
      </c>
      <c r="G796" s="522" t="str">
        <f>VLOOKUP(F796,Factors!$B$3:$O$96,14,0)</f>
        <v>WYP</v>
      </c>
      <c r="H796" s="526" t="str">
        <f t="shared" si="135"/>
        <v>404IPWYP</v>
      </c>
      <c r="I796" s="524"/>
      <c r="J796" s="524">
        <v>1</v>
      </c>
      <c r="K796" s="518">
        <f>SUMIF('Depreciation Exp'!$DH$8:$DH$126,'JAM Inputs'!$H796,'Depreciation Exp'!$DK$8:$DK$126)</f>
        <v>5641.9137539330113</v>
      </c>
      <c r="L796" s="518">
        <f t="shared" si="136"/>
        <v>5641.9137539330113</v>
      </c>
      <c r="M796" s="474">
        <f>VLOOKUP(G796,Factors!$B$3:$K$96,7,0)</f>
        <v>0</v>
      </c>
      <c r="N796" s="642">
        <v>147182.32999999999</v>
      </c>
      <c r="O796" s="643">
        <v>-3883.1826551980921</v>
      </c>
      <c r="P796" s="644">
        <f t="shared" si="142"/>
        <v>5641.9137539330113</v>
      </c>
      <c r="Q796" s="645">
        <f t="shared" si="143"/>
        <v>9525.0964091311034</v>
      </c>
      <c r="S796" s="657">
        <f t="shared" si="137"/>
        <v>0</v>
      </c>
      <c r="T796" s="644">
        <f t="shared" si="138"/>
        <v>0</v>
      </c>
      <c r="U796" s="644">
        <f t="shared" si="139"/>
        <v>0</v>
      </c>
      <c r="V796" s="658">
        <f t="shared" si="140"/>
        <v>0</v>
      </c>
      <c r="W796" s="533"/>
      <c r="X796" s="70"/>
      <c r="Y796" s="850">
        <f t="shared" si="144"/>
        <v>0</v>
      </c>
      <c r="Z796" s="607">
        <f t="shared" si="145"/>
        <v>0</v>
      </c>
    </row>
    <row r="797" spans="1:26">
      <c r="D797" s="2" t="s">
        <v>1470</v>
      </c>
      <c r="E797" s="394">
        <v>5523969.6900000004</v>
      </c>
      <c r="F797" s="478"/>
      <c r="G797" s="429"/>
      <c r="H797" s="511"/>
      <c r="I797" s="434"/>
      <c r="J797" s="434"/>
      <c r="K797" s="434"/>
      <c r="L797" s="434"/>
      <c r="M797" s="474"/>
      <c r="N797" s="632">
        <v>5523969.6900000004</v>
      </c>
      <c r="O797" s="109"/>
      <c r="P797" s="48"/>
      <c r="Q797" s="607"/>
      <c r="S797" s="652">
        <f t="shared" si="137"/>
        <v>0</v>
      </c>
      <c r="T797" s="48">
        <f t="shared" si="138"/>
        <v>0</v>
      </c>
      <c r="U797" s="48">
        <f t="shared" si="139"/>
        <v>0</v>
      </c>
      <c r="V797" s="636">
        <f t="shared" ref="V797:V831" si="148">Q797*M797</f>
        <v>0</v>
      </c>
      <c r="W797" s="70"/>
      <c r="X797" s="70"/>
      <c r="Y797" s="93"/>
      <c r="Z797" s="807"/>
    </row>
    <row r="798" spans="1:26">
      <c r="D798" s="2" t="s">
        <v>1471</v>
      </c>
      <c r="E798" s="394">
        <v>-39640.01</v>
      </c>
      <c r="F798" s="478"/>
      <c r="G798" s="429"/>
      <c r="H798" s="511"/>
      <c r="I798" s="434"/>
      <c r="J798" s="434"/>
      <c r="K798" s="434"/>
      <c r="L798" s="434"/>
      <c r="M798" s="474"/>
      <c r="N798" s="632">
        <v>-39640.01</v>
      </c>
      <c r="O798" s="109"/>
      <c r="P798" s="48"/>
      <c r="Q798" s="607"/>
      <c r="S798" s="652">
        <f t="shared" si="137"/>
        <v>0</v>
      </c>
      <c r="T798" s="48">
        <f t="shared" si="138"/>
        <v>0</v>
      </c>
      <c r="U798" s="48">
        <f t="shared" si="139"/>
        <v>0</v>
      </c>
      <c r="V798" s="636">
        <f t="shared" si="148"/>
        <v>0</v>
      </c>
      <c r="W798" s="70"/>
      <c r="X798" s="70"/>
      <c r="Y798" s="93"/>
      <c r="Z798" s="807"/>
    </row>
    <row r="799" spans="1:26">
      <c r="D799" s="2" t="s">
        <v>1472</v>
      </c>
      <c r="E799" s="394">
        <v>1327320.8</v>
      </c>
      <c r="F799" s="478"/>
      <c r="G799" s="429"/>
      <c r="H799" s="511"/>
      <c r="I799" s="434"/>
      <c r="J799" s="434"/>
      <c r="K799" s="434"/>
      <c r="L799" s="434"/>
      <c r="M799" s="474"/>
      <c r="N799" s="632">
        <v>1327320.8</v>
      </c>
      <c r="O799" s="109"/>
      <c r="P799" s="48"/>
      <c r="Q799" s="607"/>
      <c r="S799" s="652">
        <f t="shared" si="137"/>
        <v>0</v>
      </c>
      <c r="T799" s="48">
        <f t="shared" si="138"/>
        <v>0</v>
      </c>
      <c r="U799" s="48">
        <f t="shared" si="139"/>
        <v>0</v>
      </c>
      <c r="V799" s="636">
        <f t="shared" si="148"/>
        <v>0</v>
      </c>
      <c r="W799" s="70"/>
      <c r="X799" s="70"/>
      <c r="Y799" s="93"/>
      <c r="Z799" s="807"/>
    </row>
    <row r="800" spans="1:26">
      <c r="D800" s="2" t="s">
        <v>1473</v>
      </c>
      <c r="E800" s="394">
        <v>1163874.18</v>
      </c>
      <c r="F800" s="478"/>
      <c r="G800" s="429"/>
      <c r="H800" s="511"/>
      <c r="I800" s="434"/>
      <c r="J800" s="434"/>
      <c r="K800" s="434"/>
      <c r="L800" s="434"/>
      <c r="M800" s="474"/>
      <c r="N800" s="632">
        <v>1163874.18</v>
      </c>
      <c r="O800" s="109"/>
      <c r="P800" s="48"/>
      <c r="Q800" s="607"/>
      <c r="S800" s="652">
        <f t="shared" si="137"/>
        <v>0</v>
      </c>
      <c r="T800" s="48">
        <f t="shared" si="138"/>
        <v>0</v>
      </c>
      <c r="U800" s="48">
        <f t="shared" si="139"/>
        <v>0</v>
      </c>
      <c r="V800" s="636">
        <f t="shared" si="148"/>
        <v>0</v>
      </c>
      <c r="W800" s="70"/>
      <c r="X800" s="70"/>
      <c r="Y800" s="93"/>
      <c r="Z800" s="807"/>
    </row>
    <row r="801" spans="4:26">
      <c r="D801" s="2" t="s">
        <v>1474</v>
      </c>
      <c r="E801" s="394">
        <v>-160863.96</v>
      </c>
      <c r="F801" s="478"/>
      <c r="G801" s="429"/>
      <c r="H801" s="511"/>
      <c r="I801" s="434"/>
      <c r="J801" s="434"/>
      <c r="K801" s="434"/>
      <c r="L801" s="434"/>
      <c r="M801" s="474"/>
      <c r="N801" s="632">
        <v>-160863.96</v>
      </c>
      <c r="O801" s="109"/>
      <c r="P801" s="48"/>
      <c r="Q801" s="607"/>
      <c r="S801" s="652">
        <f t="shared" si="137"/>
        <v>0</v>
      </c>
      <c r="T801" s="48">
        <f t="shared" si="138"/>
        <v>0</v>
      </c>
      <c r="U801" s="48">
        <f t="shared" si="139"/>
        <v>0</v>
      </c>
      <c r="V801" s="636">
        <f t="shared" si="148"/>
        <v>0</v>
      </c>
      <c r="W801" s="70"/>
      <c r="X801" s="70"/>
      <c r="Y801" s="93"/>
      <c r="Z801" s="807"/>
    </row>
    <row r="802" spans="4:26">
      <c r="D802" s="2" t="s">
        <v>1475</v>
      </c>
      <c r="E802" s="394">
        <v>1137852.7</v>
      </c>
      <c r="F802" s="478"/>
      <c r="G802" s="429"/>
      <c r="H802" s="511"/>
      <c r="I802" s="434"/>
      <c r="J802" s="434"/>
      <c r="K802" s="434"/>
      <c r="L802" s="434"/>
      <c r="M802" s="474"/>
      <c r="N802" s="632">
        <v>1137852.7</v>
      </c>
      <c r="O802" s="109"/>
      <c r="P802" s="48"/>
      <c r="Q802" s="607"/>
      <c r="S802" s="652">
        <f t="shared" si="137"/>
        <v>0</v>
      </c>
      <c r="T802" s="48">
        <f t="shared" si="138"/>
        <v>0</v>
      </c>
      <c r="U802" s="48">
        <f t="shared" si="139"/>
        <v>0</v>
      </c>
      <c r="V802" s="636">
        <f t="shared" si="148"/>
        <v>0</v>
      </c>
      <c r="W802" s="70"/>
      <c r="X802" s="70"/>
      <c r="Y802" s="93"/>
      <c r="Z802" s="807"/>
    </row>
    <row r="803" spans="4:26">
      <c r="D803" s="2" t="s">
        <v>1476</v>
      </c>
      <c r="E803" s="394">
        <v>108846555.889999</v>
      </c>
      <c r="F803" s="478"/>
      <c r="G803" s="429"/>
      <c r="H803" s="511"/>
      <c r="I803" s="434"/>
      <c r="J803" s="434"/>
      <c r="K803" s="434"/>
      <c r="L803" s="434"/>
      <c r="M803" s="474"/>
      <c r="N803" s="632">
        <v>108846555.889999</v>
      </c>
      <c r="O803" s="109"/>
      <c r="P803" s="48"/>
      <c r="Q803" s="607"/>
      <c r="S803" s="652">
        <f t="shared" si="137"/>
        <v>0</v>
      </c>
      <c r="T803" s="48">
        <f t="shared" si="138"/>
        <v>0</v>
      </c>
      <c r="U803" s="48">
        <f t="shared" si="139"/>
        <v>0</v>
      </c>
      <c r="V803" s="636">
        <f t="shared" si="148"/>
        <v>0</v>
      </c>
      <c r="W803" s="70"/>
      <c r="X803" s="70"/>
      <c r="Y803" s="93"/>
      <c r="Z803" s="807"/>
    </row>
    <row r="804" spans="4:26">
      <c r="D804" s="2" t="s">
        <v>1477</v>
      </c>
      <c r="E804" s="394">
        <v>24628660.550000001</v>
      </c>
      <c r="F804" s="478"/>
      <c r="G804" s="429"/>
      <c r="H804" s="511"/>
      <c r="I804" s="434"/>
      <c r="J804" s="434"/>
      <c r="K804" s="434"/>
      <c r="L804" s="434"/>
      <c r="M804" s="474"/>
      <c r="N804" s="632">
        <v>24628660.550000001</v>
      </c>
      <c r="O804" s="109"/>
      <c r="P804" s="48"/>
      <c r="Q804" s="607"/>
      <c r="S804" s="652">
        <f t="shared" si="137"/>
        <v>0</v>
      </c>
      <c r="T804" s="48">
        <f t="shared" si="138"/>
        <v>0</v>
      </c>
      <c r="U804" s="48">
        <f t="shared" si="139"/>
        <v>0</v>
      </c>
      <c r="V804" s="636">
        <f t="shared" si="148"/>
        <v>0</v>
      </c>
      <c r="W804" s="70"/>
      <c r="X804" s="70"/>
      <c r="Y804" s="93"/>
      <c r="Z804" s="807"/>
    </row>
    <row r="805" spans="4:26">
      <c r="D805" s="2" t="s">
        <v>1478</v>
      </c>
      <c r="E805" s="394">
        <v>827315.74</v>
      </c>
      <c r="F805" s="478"/>
      <c r="G805" s="429"/>
      <c r="H805" s="511"/>
      <c r="I805" s="434"/>
      <c r="J805" s="434"/>
      <c r="K805" s="434"/>
      <c r="L805" s="434"/>
      <c r="M805" s="474"/>
      <c r="N805" s="632">
        <v>827315.74</v>
      </c>
      <c r="O805" s="109"/>
      <c r="P805" s="48"/>
      <c r="Q805" s="607"/>
      <c r="S805" s="652">
        <f t="shared" si="137"/>
        <v>0</v>
      </c>
      <c r="T805" s="48">
        <f t="shared" si="138"/>
        <v>0</v>
      </c>
      <c r="U805" s="48">
        <f t="shared" si="139"/>
        <v>0</v>
      </c>
      <c r="V805" s="636">
        <f t="shared" si="148"/>
        <v>0</v>
      </c>
      <c r="W805" s="70"/>
      <c r="X805" s="70"/>
      <c r="Y805" s="93"/>
      <c r="Z805" s="807"/>
    </row>
    <row r="806" spans="4:26">
      <c r="D806" s="2" t="s">
        <v>1479</v>
      </c>
      <c r="E806" s="394">
        <v>0</v>
      </c>
      <c r="F806" s="478"/>
      <c r="G806" s="429"/>
      <c r="H806" s="511"/>
      <c r="I806" s="434"/>
      <c r="J806" s="434"/>
      <c r="K806" s="434"/>
      <c r="L806" s="434"/>
      <c r="M806" s="474"/>
      <c r="N806" s="632">
        <v>0</v>
      </c>
      <c r="O806" s="109"/>
      <c r="P806" s="48"/>
      <c r="Q806" s="607"/>
      <c r="S806" s="652">
        <f t="shared" si="137"/>
        <v>0</v>
      </c>
      <c r="T806" s="48">
        <f t="shared" si="138"/>
        <v>0</v>
      </c>
      <c r="U806" s="48">
        <f t="shared" si="139"/>
        <v>0</v>
      </c>
      <c r="V806" s="636">
        <f t="shared" si="148"/>
        <v>0</v>
      </c>
      <c r="W806" s="70"/>
      <c r="X806" s="70"/>
      <c r="Y806" s="93"/>
      <c r="Z806" s="807"/>
    </row>
    <row r="807" spans="4:26">
      <c r="D807" s="2" t="s">
        <v>1480</v>
      </c>
      <c r="E807" s="394">
        <v>9622895.5</v>
      </c>
      <c r="F807" s="478"/>
      <c r="G807" s="429"/>
      <c r="H807" s="511"/>
      <c r="I807" s="434"/>
      <c r="J807" s="434"/>
      <c r="K807" s="434"/>
      <c r="L807" s="434"/>
      <c r="M807" s="474"/>
      <c r="N807" s="632">
        <v>9622895.5</v>
      </c>
      <c r="O807" s="109"/>
      <c r="P807" s="48"/>
      <c r="Q807" s="607"/>
      <c r="S807" s="652">
        <f t="shared" si="137"/>
        <v>0</v>
      </c>
      <c r="T807" s="48">
        <f t="shared" si="138"/>
        <v>0</v>
      </c>
      <c r="U807" s="48">
        <f t="shared" si="139"/>
        <v>0</v>
      </c>
      <c r="V807" s="636">
        <f t="shared" si="148"/>
        <v>0</v>
      </c>
      <c r="W807" s="70"/>
      <c r="X807" s="70"/>
      <c r="Y807" s="93"/>
      <c r="Z807" s="807"/>
    </row>
    <row r="808" spans="4:26">
      <c r="D808" s="2" t="s">
        <v>1481</v>
      </c>
      <c r="E808" s="394">
        <v>-1214.83</v>
      </c>
      <c r="F808" s="478"/>
      <c r="G808" s="429"/>
      <c r="H808" s="511"/>
      <c r="I808" s="434"/>
      <c r="J808" s="434"/>
      <c r="K808" s="434"/>
      <c r="L808" s="434"/>
      <c r="M808" s="474"/>
      <c r="N808" s="632">
        <v>-1214.83</v>
      </c>
      <c r="O808" s="109"/>
      <c r="P808" s="48"/>
      <c r="Q808" s="607"/>
      <c r="S808" s="652">
        <f t="shared" si="137"/>
        <v>0</v>
      </c>
      <c r="T808" s="48">
        <f t="shared" si="138"/>
        <v>0</v>
      </c>
      <c r="U808" s="48">
        <f t="shared" si="139"/>
        <v>0</v>
      </c>
      <c r="V808" s="636">
        <f t="shared" si="148"/>
        <v>0</v>
      </c>
      <c r="W808" s="70"/>
      <c r="X808" s="70"/>
      <c r="Y808" s="93"/>
      <c r="Z808" s="807"/>
    </row>
    <row r="809" spans="4:26">
      <c r="D809" s="2" t="s">
        <v>1482</v>
      </c>
      <c r="E809" s="394">
        <v>125335.71</v>
      </c>
      <c r="F809" s="478"/>
      <c r="G809" s="429"/>
      <c r="H809" s="511"/>
      <c r="I809" s="434"/>
      <c r="J809" s="434"/>
      <c r="K809" s="434"/>
      <c r="L809" s="434"/>
      <c r="M809" s="474"/>
      <c r="N809" s="632">
        <v>125335.71</v>
      </c>
      <c r="O809" s="109"/>
      <c r="P809" s="48"/>
      <c r="Q809" s="607"/>
      <c r="S809" s="652">
        <f t="shared" si="137"/>
        <v>0</v>
      </c>
      <c r="T809" s="48">
        <f t="shared" si="138"/>
        <v>0</v>
      </c>
      <c r="U809" s="48">
        <f t="shared" si="139"/>
        <v>0</v>
      </c>
      <c r="V809" s="636">
        <f t="shared" si="148"/>
        <v>0</v>
      </c>
      <c r="W809" s="70"/>
      <c r="X809" s="70"/>
      <c r="Y809" s="93"/>
      <c r="Z809" s="807"/>
    </row>
    <row r="810" spans="4:26">
      <c r="D810" s="2" t="s">
        <v>1483</v>
      </c>
      <c r="E810" s="394">
        <v>1655156.64</v>
      </c>
      <c r="F810" s="478"/>
      <c r="G810" s="429"/>
      <c r="H810" s="511"/>
      <c r="I810" s="434"/>
      <c r="J810" s="434"/>
      <c r="K810" s="434"/>
      <c r="L810" s="434"/>
      <c r="M810" s="474"/>
      <c r="N810" s="632">
        <v>1655156.64</v>
      </c>
      <c r="O810" s="109"/>
      <c r="P810" s="48"/>
      <c r="Q810" s="607"/>
      <c r="S810" s="652">
        <f t="shared" si="137"/>
        <v>0</v>
      </c>
      <c r="T810" s="48">
        <f t="shared" si="138"/>
        <v>0</v>
      </c>
      <c r="U810" s="48">
        <f t="shared" si="139"/>
        <v>0</v>
      </c>
      <c r="V810" s="636">
        <f t="shared" si="148"/>
        <v>0</v>
      </c>
      <c r="W810" s="70"/>
      <c r="X810" s="70"/>
      <c r="Y810" s="93"/>
      <c r="Z810" s="807"/>
    </row>
    <row r="811" spans="4:26">
      <c r="D811" s="2" t="s">
        <v>1484</v>
      </c>
      <c r="E811" s="394">
        <v>0</v>
      </c>
      <c r="F811" s="478"/>
      <c r="G811" s="429"/>
      <c r="H811" s="511"/>
      <c r="I811" s="434"/>
      <c r="J811" s="434"/>
      <c r="K811" s="434"/>
      <c r="L811" s="434"/>
      <c r="M811" s="474"/>
      <c r="N811" s="632">
        <v>0</v>
      </c>
      <c r="O811" s="109"/>
      <c r="P811" s="48"/>
      <c r="Q811" s="607"/>
      <c r="S811" s="652">
        <f t="shared" si="137"/>
        <v>0</v>
      </c>
      <c r="T811" s="48">
        <f t="shared" si="138"/>
        <v>0</v>
      </c>
      <c r="U811" s="48">
        <f t="shared" si="139"/>
        <v>0</v>
      </c>
      <c r="V811" s="636">
        <f t="shared" si="148"/>
        <v>0</v>
      </c>
      <c r="W811" s="70"/>
      <c r="X811" s="70"/>
      <c r="Y811" s="93"/>
      <c r="Z811" s="807"/>
    </row>
    <row r="812" spans="4:26">
      <c r="D812" s="2" t="s">
        <v>1485</v>
      </c>
      <c r="E812" s="394">
        <v>-120408.99999999999</v>
      </c>
      <c r="F812" s="478"/>
      <c r="G812" s="429"/>
      <c r="H812" s="511"/>
      <c r="I812" s="434"/>
      <c r="J812" s="434"/>
      <c r="K812" s="434"/>
      <c r="L812" s="434"/>
      <c r="M812" s="474"/>
      <c r="N812" s="632">
        <v>-120408.99999999999</v>
      </c>
      <c r="O812" s="109"/>
      <c r="P812" s="48"/>
      <c r="Q812" s="607"/>
      <c r="S812" s="652">
        <f t="shared" si="137"/>
        <v>0</v>
      </c>
      <c r="T812" s="48">
        <f t="shared" si="138"/>
        <v>0</v>
      </c>
      <c r="U812" s="48">
        <f t="shared" si="139"/>
        <v>0</v>
      </c>
      <c r="V812" s="636">
        <f t="shared" si="148"/>
        <v>0</v>
      </c>
      <c r="W812" s="70"/>
      <c r="X812" s="70"/>
      <c r="Y812" s="93"/>
      <c r="Z812" s="807"/>
    </row>
    <row r="813" spans="4:26">
      <c r="D813" s="2" t="s">
        <v>1486</v>
      </c>
      <c r="E813" s="394">
        <v>-58529910.999999993</v>
      </c>
      <c r="F813" s="478"/>
      <c r="G813" s="429"/>
      <c r="H813" s="511"/>
      <c r="I813" s="434"/>
      <c r="J813" s="434"/>
      <c r="K813" s="434"/>
      <c r="L813" s="434"/>
      <c r="M813" s="474"/>
      <c r="N813" s="632">
        <v>-58529910.999999993</v>
      </c>
      <c r="O813" s="109"/>
      <c r="P813" s="48"/>
      <c r="Q813" s="607"/>
      <c r="S813" s="652">
        <f t="shared" si="137"/>
        <v>0</v>
      </c>
      <c r="T813" s="48">
        <f t="shared" si="138"/>
        <v>0</v>
      </c>
      <c r="U813" s="48">
        <f t="shared" si="139"/>
        <v>0</v>
      </c>
      <c r="V813" s="636">
        <f t="shared" si="148"/>
        <v>0</v>
      </c>
      <c r="W813" s="70"/>
      <c r="X813" s="70"/>
      <c r="Y813" s="93"/>
      <c r="Z813" s="807"/>
    </row>
    <row r="814" spans="4:26">
      <c r="D814" s="2" t="s">
        <v>1487</v>
      </c>
      <c r="E814" s="394">
        <v>-28808</v>
      </c>
      <c r="F814" s="478"/>
      <c r="G814" s="429"/>
      <c r="H814" s="511"/>
      <c r="I814" s="434"/>
      <c r="J814" s="434"/>
      <c r="K814" s="434"/>
      <c r="L814" s="434"/>
      <c r="M814" s="474"/>
      <c r="N814" s="632">
        <v>-28808</v>
      </c>
      <c r="O814" s="109"/>
      <c r="P814" s="48"/>
      <c r="Q814" s="607"/>
      <c r="S814" s="652">
        <f t="shared" si="137"/>
        <v>0</v>
      </c>
      <c r="T814" s="48">
        <f t="shared" si="138"/>
        <v>0</v>
      </c>
      <c r="U814" s="48">
        <f t="shared" si="139"/>
        <v>0</v>
      </c>
      <c r="V814" s="636">
        <f t="shared" si="148"/>
        <v>0</v>
      </c>
      <c r="W814" s="70"/>
      <c r="X814" s="70"/>
      <c r="Y814" s="93"/>
      <c r="Z814" s="807"/>
    </row>
    <row r="815" spans="4:26">
      <c r="D815" s="2" t="s">
        <v>1488</v>
      </c>
      <c r="E815" s="394">
        <v>0</v>
      </c>
      <c r="F815" s="478"/>
      <c r="G815" s="429"/>
      <c r="H815" s="511"/>
      <c r="I815" s="434"/>
      <c r="J815" s="434"/>
      <c r="K815" s="434"/>
      <c r="L815" s="434"/>
      <c r="M815" s="474"/>
      <c r="N815" s="632">
        <v>0</v>
      </c>
      <c r="O815" s="109"/>
      <c r="P815" s="48"/>
      <c r="Q815" s="607"/>
      <c r="S815" s="652">
        <f t="shared" si="137"/>
        <v>0</v>
      </c>
      <c r="T815" s="48">
        <f t="shared" si="138"/>
        <v>0</v>
      </c>
      <c r="U815" s="48">
        <f t="shared" si="139"/>
        <v>0</v>
      </c>
      <c r="V815" s="636">
        <f t="shared" si="148"/>
        <v>0</v>
      </c>
      <c r="W815" s="70"/>
      <c r="X815" s="70"/>
      <c r="Y815" s="93"/>
      <c r="Z815" s="807"/>
    </row>
    <row r="816" spans="4:26">
      <c r="D816" s="2" t="s">
        <v>1489</v>
      </c>
      <c r="E816" s="394">
        <v>-288539</v>
      </c>
      <c r="F816" s="478"/>
      <c r="G816" s="429"/>
      <c r="H816" s="511"/>
      <c r="I816" s="434"/>
      <c r="J816" s="434"/>
      <c r="K816" s="434"/>
      <c r="L816" s="434"/>
      <c r="M816" s="474"/>
      <c r="N816" s="632">
        <v>-288539</v>
      </c>
      <c r="O816" s="109"/>
      <c r="P816" s="48"/>
      <c r="Q816" s="607"/>
      <c r="S816" s="652">
        <f t="shared" si="137"/>
        <v>0</v>
      </c>
      <c r="T816" s="48">
        <f t="shared" si="138"/>
        <v>0</v>
      </c>
      <c r="U816" s="48">
        <f t="shared" si="139"/>
        <v>0</v>
      </c>
      <c r="V816" s="636">
        <f t="shared" si="148"/>
        <v>0</v>
      </c>
      <c r="W816" s="70"/>
      <c r="X816" s="70"/>
      <c r="Y816" s="93"/>
      <c r="Z816" s="807"/>
    </row>
    <row r="817" spans="4:26">
      <c r="D817" s="2" t="s">
        <v>1490</v>
      </c>
      <c r="E817" s="394">
        <v>1813323</v>
      </c>
      <c r="F817" s="478"/>
      <c r="G817" s="429"/>
      <c r="H817" s="511"/>
      <c r="I817" s="434"/>
      <c r="J817" s="434"/>
      <c r="K817" s="434"/>
      <c r="L817" s="434"/>
      <c r="M817" s="474"/>
      <c r="N817" s="632">
        <v>1813323</v>
      </c>
      <c r="O817" s="109"/>
      <c r="P817" s="48"/>
      <c r="Q817" s="607"/>
      <c r="S817" s="652">
        <f t="shared" si="137"/>
        <v>0</v>
      </c>
      <c r="T817" s="48">
        <f t="shared" si="138"/>
        <v>0</v>
      </c>
      <c r="U817" s="48">
        <f t="shared" si="139"/>
        <v>0</v>
      </c>
      <c r="V817" s="636">
        <f t="shared" si="148"/>
        <v>0</v>
      </c>
      <c r="W817" s="70"/>
      <c r="X817" s="70"/>
      <c r="Y817" s="93"/>
      <c r="Z817" s="807"/>
    </row>
    <row r="818" spans="4:26">
      <c r="D818" s="2" t="s">
        <v>1491</v>
      </c>
      <c r="E818" s="394">
        <v>18276.000018000002</v>
      </c>
      <c r="F818" s="478"/>
      <c r="G818" s="429"/>
      <c r="H818" s="511"/>
      <c r="I818" s="434"/>
      <c r="J818" s="434"/>
      <c r="K818" s="434"/>
      <c r="L818" s="434"/>
      <c r="M818" s="474"/>
      <c r="N818" s="632">
        <v>18276.000018000002</v>
      </c>
      <c r="O818" s="109"/>
      <c r="P818" s="48"/>
      <c r="Q818" s="607"/>
      <c r="S818" s="652">
        <f t="shared" si="137"/>
        <v>0</v>
      </c>
      <c r="T818" s="48">
        <f t="shared" si="138"/>
        <v>0</v>
      </c>
      <c r="U818" s="48">
        <f t="shared" si="139"/>
        <v>0</v>
      </c>
      <c r="V818" s="636">
        <f t="shared" si="148"/>
        <v>0</v>
      </c>
      <c r="W818" s="70"/>
      <c r="X818" s="70"/>
      <c r="Y818" s="93"/>
      <c r="Z818" s="807"/>
    </row>
    <row r="819" spans="4:26">
      <c r="D819" s="2" t="s">
        <v>1492</v>
      </c>
      <c r="E819" s="394">
        <v>26018718</v>
      </c>
      <c r="F819" s="478"/>
      <c r="G819" s="429"/>
      <c r="H819" s="511"/>
      <c r="I819" s="434"/>
      <c r="J819" s="434"/>
      <c r="K819" s="434"/>
      <c r="L819" s="434"/>
      <c r="M819" s="474"/>
      <c r="N819" s="632">
        <v>26018718</v>
      </c>
      <c r="O819" s="109"/>
      <c r="P819" s="48"/>
      <c r="Q819" s="607"/>
      <c r="S819" s="652">
        <f t="shared" si="137"/>
        <v>0</v>
      </c>
      <c r="T819" s="48">
        <f t="shared" si="138"/>
        <v>0</v>
      </c>
      <c r="U819" s="48">
        <f t="shared" si="139"/>
        <v>0</v>
      </c>
      <c r="V819" s="636">
        <f t="shared" si="148"/>
        <v>0</v>
      </c>
      <c r="W819" s="70"/>
      <c r="X819" s="70"/>
      <c r="Y819" s="93"/>
      <c r="Z819" s="807"/>
    </row>
    <row r="820" spans="4:26">
      <c r="D820" s="2" t="s">
        <v>1493</v>
      </c>
      <c r="E820" s="394">
        <v>138023</v>
      </c>
      <c r="F820" s="478"/>
      <c r="G820" s="429"/>
      <c r="H820" s="511"/>
      <c r="I820" s="434"/>
      <c r="J820" s="434"/>
      <c r="K820" s="434"/>
      <c r="L820" s="434"/>
      <c r="M820" s="474"/>
      <c r="N820" s="632">
        <v>138023</v>
      </c>
      <c r="O820" s="109"/>
      <c r="P820" s="48"/>
      <c r="Q820" s="607"/>
      <c r="S820" s="652">
        <f t="shared" si="137"/>
        <v>0</v>
      </c>
      <c r="T820" s="48">
        <f t="shared" si="138"/>
        <v>0</v>
      </c>
      <c r="U820" s="48">
        <f t="shared" si="139"/>
        <v>0</v>
      </c>
      <c r="V820" s="636">
        <f t="shared" si="148"/>
        <v>0</v>
      </c>
      <c r="W820" s="70"/>
      <c r="X820" s="70"/>
      <c r="Y820" s="93"/>
      <c r="Z820" s="807"/>
    </row>
    <row r="821" spans="4:26">
      <c r="D821" s="2" t="s">
        <v>1494</v>
      </c>
      <c r="E821" s="394">
        <v>339758.99999999994</v>
      </c>
      <c r="F821" s="478"/>
      <c r="G821" s="429"/>
      <c r="H821" s="511"/>
      <c r="I821" s="434"/>
      <c r="J821" s="434"/>
      <c r="K821" s="434"/>
      <c r="L821" s="434"/>
      <c r="M821" s="474"/>
      <c r="N821" s="632">
        <v>339758.99999999994</v>
      </c>
      <c r="O821" s="109"/>
      <c r="P821" s="48"/>
      <c r="Q821" s="607"/>
      <c r="S821" s="652">
        <f t="shared" si="137"/>
        <v>0</v>
      </c>
      <c r="T821" s="48">
        <f t="shared" si="138"/>
        <v>0</v>
      </c>
      <c r="U821" s="48">
        <f t="shared" si="139"/>
        <v>0</v>
      </c>
      <c r="V821" s="636">
        <f t="shared" si="148"/>
        <v>0</v>
      </c>
      <c r="W821" s="70"/>
      <c r="X821" s="70"/>
      <c r="Y821" s="93"/>
      <c r="Z821" s="807"/>
    </row>
    <row r="822" spans="4:26">
      <c r="D822" s="2" t="s">
        <v>1495</v>
      </c>
      <c r="E822" s="394">
        <v>43778480.999999985</v>
      </c>
      <c r="F822" s="478"/>
      <c r="G822" s="429"/>
      <c r="H822" s="511"/>
      <c r="I822" s="434"/>
      <c r="J822" s="434"/>
      <c r="K822" s="434"/>
      <c r="L822" s="434"/>
      <c r="M822" s="474"/>
      <c r="N822" s="632">
        <v>43778480.999999985</v>
      </c>
      <c r="O822" s="109"/>
      <c r="P822" s="48"/>
      <c r="Q822" s="607"/>
      <c r="S822" s="652">
        <f t="shared" si="137"/>
        <v>0</v>
      </c>
      <c r="T822" s="48">
        <f t="shared" si="138"/>
        <v>0</v>
      </c>
      <c r="U822" s="48">
        <f t="shared" si="139"/>
        <v>0</v>
      </c>
      <c r="V822" s="636">
        <f t="shared" si="148"/>
        <v>0</v>
      </c>
      <c r="W822" s="70"/>
      <c r="X822" s="70"/>
      <c r="Y822" s="93"/>
      <c r="Z822" s="807"/>
    </row>
    <row r="823" spans="4:26">
      <c r="D823" s="2" t="s">
        <v>1496</v>
      </c>
      <c r="E823" s="394">
        <v>18367716</v>
      </c>
      <c r="F823" s="478"/>
      <c r="G823" s="429"/>
      <c r="H823" s="511"/>
      <c r="I823" s="434"/>
      <c r="J823" s="434"/>
      <c r="K823" s="434"/>
      <c r="L823" s="434"/>
      <c r="M823" s="474"/>
      <c r="N823" s="632">
        <v>18367716</v>
      </c>
      <c r="O823" s="109"/>
      <c r="P823" s="48"/>
      <c r="Q823" s="607"/>
      <c r="S823" s="652">
        <f t="shared" si="137"/>
        <v>0</v>
      </c>
      <c r="T823" s="48">
        <f t="shared" si="138"/>
        <v>0</v>
      </c>
      <c r="U823" s="48">
        <f t="shared" si="139"/>
        <v>0</v>
      </c>
      <c r="V823" s="636">
        <f t="shared" si="148"/>
        <v>0</v>
      </c>
      <c r="W823" s="70"/>
      <c r="X823" s="70"/>
      <c r="Y823" s="93"/>
      <c r="Z823" s="807"/>
    </row>
    <row r="824" spans="4:26" ht="15">
      <c r="D824" s="480" t="s">
        <v>1497</v>
      </c>
      <c r="E824" s="400">
        <v>23560496.000000004</v>
      </c>
      <c r="F824" s="659" t="s">
        <v>7</v>
      </c>
      <c r="G824" s="659" t="s">
        <v>7</v>
      </c>
      <c r="H824" s="534" t="s">
        <v>1497</v>
      </c>
      <c r="I824" s="432"/>
      <c r="J824" s="432">
        <v>1</v>
      </c>
      <c r="K824" s="453">
        <f>SUMIF(EPIS!$CF$6:$CF$96,'JAM Inputs'!H824,EPIS!$CI$6:$CI$96)</f>
        <v>2172420</v>
      </c>
      <c r="L824" s="453">
        <f t="shared" ref="L824" si="149">K824*J824</f>
        <v>2172420</v>
      </c>
      <c r="M824" s="474">
        <f>VLOOKUP(G824,Factors!$B$3:$K$96,7,0)</f>
        <v>0.4315468104876492</v>
      </c>
      <c r="N824" s="637">
        <v>23560496.000000004</v>
      </c>
      <c r="O824" s="641">
        <v>2172420</v>
      </c>
      <c r="P824" s="639">
        <f t="shared" si="142"/>
        <v>2172420</v>
      </c>
      <c r="Q824" s="640">
        <f t="shared" si="143"/>
        <v>0</v>
      </c>
      <c r="S824" s="653">
        <f t="shared" si="137"/>
        <v>10167456.902307019</v>
      </c>
      <c r="T824" s="639">
        <f t="shared" si="138"/>
        <v>937500.9220395789</v>
      </c>
      <c r="U824" s="639">
        <f t="shared" si="139"/>
        <v>937500.9220395789</v>
      </c>
      <c r="V824" s="654">
        <f t="shared" si="148"/>
        <v>0</v>
      </c>
      <c r="W824" s="70"/>
      <c r="X824" s="70"/>
      <c r="Y824" s="850">
        <f t="shared" ref="Y824" si="150">E824*M824</f>
        <v>10167456.902307019</v>
      </c>
      <c r="Z824" s="607">
        <f t="shared" ref="Z824" si="151">(N824+P824)*M824</f>
        <v>11104957.824346598</v>
      </c>
    </row>
    <row r="825" spans="4:26">
      <c r="D825" s="2" t="s">
        <v>1498</v>
      </c>
      <c r="E825" s="394">
        <v>33713788</v>
      </c>
      <c r="F825" s="478"/>
      <c r="G825" s="429"/>
      <c r="H825" s="511"/>
      <c r="I825" s="434"/>
      <c r="J825" s="434"/>
      <c r="K825" s="434"/>
      <c r="L825" s="434"/>
      <c r="M825" s="474"/>
      <c r="N825" s="632">
        <v>33713788</v>
      </c>
      <c r="O825" s="109"/>
      <c r="P825" s="48"/>
      <c r="Q825" s="607"/>
      <c r="S825" s="652">
        <f t="shared" si="137"/>
        <v>0</v>
      </c>
      <c r="T825" s="48">
        <f t="shared" si="138"/>
        <v>0</v>
      </c>
      <c r="U825" s="48">
        <f t="shared" si="139"/>
        <v>0</v>
      </c>
      <c r="V825" s="636">
        <f t="shared" si="148"/>
        <v>0</v>
      </c>
      <c r="W825" s="70"/>
      <c r="X825" s="70"/>
      <c r="Y825" s="93"/>
      <c r="Z825" s="807"/>
    </row>
    <row r="826" spans="4:26">
      <c r="D826" s="2" t="s">
        <v>1499</v>
      </c>
      <c r="E826" s="394">
        <v>7830894.9999999991</v>
      </c>
      <c r="F826" s="478"/>
      <c r="G826" s="429"/>
      <c r="H826" s="511"/>
      <c r="I826" s="434"/>
      <c r="J826" s="434"/>
      <c r="K826" s="434"/>
      <c r="L826" s="434"/>
      <c r="M826" s="474"/>
      <c r="N826" s="632">
        <v>7830894.9999999991</v>
      </c>
      <c r="O826" s="109"/>
      <c r="P826" s="48"/>
      <c r="Q826" s="607"/>
      <c r="S826" s="652">
        <f t="shared" si="137"/>
        <v>0</v>
      </c>
      <c r="T826" s="48">
        <f t="shared" si="138"/>
        <v>0</v>
      </c>
      <c r="U826" s="48">
        <f t="shared" si="139"/>
        <v>0</v>
      </c>
      <c r="V826" s="636">
        <f t="shared" si="148"/>
        <v>0</v>
      </c>
      <c r="W826" s="70"/>
      <c r="X826" s="70"/>
      <c r="Y826" s="93"/>
      <c r="Z826" s="807"/>
    </row>
    <row r="827" spans="4:26">
      <c r="D827" s="2" t="s">
        <v>1500</v>
      </c>
      <c r="E827" s="394">
        <v>31324</v>
      </c>
      <c r="F827" s="478"/>
      <c r="G827" s="429"/>
      <c r="H827" s="511"/>
      <c r="I827" s="434"/>
      <c r="J827" s="434"/>
      <c r="K827" s="434"/>
      <c r="L827" s="434"/>
      <c r="M827" s="474"/>
      <c r="N827" s="632">
        <v>31324</v>
      </c>
      <c r="O827" s="109"/>
      <c r="P827" s="48"/>
      <c r="Q827" s="607"/>
      <c r="S827" s="652">
        <f t="shared" si="137"/>
        <v>0</v>
      </c>
      <c r="T827" s="48">
        <f t="shared" si="138"/>
        <v>0</v>
      </c>
      <c r="U827" s="48">
        <f t="shared" si="139"/>
        <v>0</v>
      </c>
      <c r="V827" s="636">
        <f t="shared" si="148"/>
        <v>0</v>
      </c>
      <c r="W827" s="70"/>
      <c r="X827" s="70"/>
      <c r="Y827" s="93"/>
      <c r="Z827" s="807"/>
    </row>
    <row r="828" spans="4:26">
      <c r="D828" s="2" t="s">
        <v>1501</v>
      </c>
      <c r="E828" s="394">
        <v>1080616640</v>
      </c>
      <c r="F828" s="478"/>
      <c r="G828" s="429"/>
      <c r="H828" s="511"/>
      <c r="I828" s="434"/>
      <c r="J828" s="434"/>
      <c r="K828" s="434"/>
      <c r="L828" s="434"/>
      <c r="M828" s="474"/>
      <c r="N828" s="632">
        <v>1080616640</v>
      </c>
      <c r="O828" s="109"/>
      <c r="P828" s="48"/>
      <c r="Q828" s="607"/>
      <c r="S828" s="652">
        <f t="shared" si="137"/>
        <v>0</v>
      </c>
      <c r="T828" s="48">
        <f t="shared" si="138"/>
        <v>0</v>
      </c>
      <c r="U828" s="48">
        <f t="shared" si="139"/>
        <v>0</v>
      </c>
      <c r="V828" s="636">
        <f t="shared" si="148"/>
        <v>0</v>
      </c>
      <c r="W828" s="70"/>
      <c r="X828" s="70"/>
      <c r="Y828" s="93"/>
      <c r="Z828" s="807"/>
    </row>
    <row r="829" spans="4:26">
      <c r="D829" s="2" t="s">
        <v>1502</v>
      </c>
      <c r="E829" s="394">
        <v>79884</v>
      </c>
      <c r="F829" s="478"/>
      <c r="G829" s="429"/>
      <c r="H829" s="511"/>
      <c r="I829" s="434"/>
      <c r="J829" s="434"/>
      <c r="K829" s="434"/>
      <c r="L829" s="434"/>
      <c r="M829" s="474"/>
      <c r="N829" s="632">
        <v>79884</v>
      </c>
      <c r="O829" s="109"/>
      <c r="P829" s="48"/>
      <c r="Q829" s="607"/>
      <c r="S829" s="652">
        <f t="shared" si="137"/>
        <v>0</v>
      </c>
      <c r="T829" s="48">
        <f t="shared" si="138"/>
        <v>0</v>
      </c>
      <c r="U829" s="48">
        <f t="shared" si="139"/>
        <v>0</v>
      </c>
      <c r="V829" s="636">
        <f t="shared" si="148"/>
        <v>0</v>
      </c>
      <c r="W829" s="70"/>
      <c r="X829" s="70"/>
      <c r="Y829" s="93"/>
      <c r="Z829" s="807"/>
    </row>
    <row r="830" spans="4:26">
      <c r="D830" s="2" t="s">
        <v>1503</v>
      </c>
      <c r="E830" s="394">
        <v>467597</v>
      </c>
      <c r="F830" s="478"/>
      <c r="G830" s="429"/>
      <c r="H830" s="511"/>
      <c r="I830" s="434"/>
      <c r="J830" s="434"/>
      <c r="K830" s="434"/>
      <c r="L830" s="434"/>
      <c r="M830" s="474"/>
      <c r="N830" s="632">
        <v>467597</v>
      </c>
      <c r="O830" s="109"/>
      <c r="P830" s="48"/>
      <c r="Q830" s="607"/>
      <c r="S830" s="652">
        <f t="shared" si="137"/>
        <v>0</v>
      </c>
      <c r="T830" s="48">
        <f t="shared" si="138"/>
        <v>0</v>
      </c>
      <c r="U830" s="48">
        <f t="shared" si="139"/>
        <v>0</v>
      </c>
      <c r="V830" s="636">
        <f t="shared" si="148"/>
        <v>0</v>
      </c>
      <c r="W830" s="70"/>
      <c r="X830" s="70"/>
      <c r="Y830" s="93"/>
      <c r="Z830" s="807"/>
    </row>
    <row r="831" spans="4:26">
      <c r="D831" s="2" t="s">
        <v>1504</v>
      </c>
      <c r="E831" s="394">
        <v>823732</v>
      </c>
      <c r="F831" s="478"/>
      <c r="G831" s="429"/>
      <c r="H831" s="511"/>
      <c r="I831" s="434"/>
      <c r="J831" s="434"/>
      <c r="K831" s="434"/>
      <c r="L831" s="434"/>
      <c r="M831" s="474"/>
      <c r="N831" s="632">
        <v>823732</v>
      </c>
      <c r="O831" s="109"/>
      <c r="P831" s="48"/>
      <c r="Q831" s="607"/>
      <c r="S831" s="652">
        <f t="shared" si="137"/>
        <v>0</v>
      </c>
      <c r="T831" s="48">
        <f t="shared" si="138"/>
        <v>0</v>
      </c>
      <c r="U831" s="48">
        <f t="shared" si="139"/>
        <v>0</v>
      </c>
      <c r="V831" s="636">
        <f t="shared" si="148"/>
        <v>0</v>
      </c>
      <c r="W831" s="70"/>
      <c r="X831" s="70"/>
      <c r="Y831" s="93"/>
      <c r="Z831" s="807"/>
    </row>
    <row r="832" spans="4:26">
      <c r="D832" s="2" t="s">
        <v>1505</v>
      </c>
      <c r="E832" s="394">
        <v>-499023</v>
      </c>
      <c r="F832" s="478"/>
      <c r="G832" s="429"/>
      <c r="H832" s="511"/>
      <c r="I832" s="434"/>
      <c r="J832" s="434"/>
      <c r="K832" s="434"/>
      <c r="L832" s="434"/>
      <c r="M832" s="474"/>
      <c r="N832" s="632">
        <v>-499023</v>
      </c>
      <c r="O832" s="109"/>
      <c r="P832" s="48"/>
      <c r="Q832" s="607"/>
      <c r="S832" s="652"/>
      <c r="T832" s="48"/>
      <c r="U832" s="48"/>
      <c r="V832" s="636"/>
      <c r="W832" s="70"/>
      <c r="X832" s="70"/>
      <c r="Y832" s="93"/>
      <c r="Z832" s="807"/>
    </row>
    <row r="833" spans="4:26">
      <c r="D833" s="2" t="s">
        <v>1506</v>
      </c>
      <c r="E833" s="394">
        <v>-1231789.07</v>
      </c>
      <c r="F833" s="478"/>
      <c r="G833" s="429"/>
      <c r="H833" s="511"/>
      <c r="I833" s="434"/>
      <c r="J833" s="434"/>
      <c r="K833" s="434"/>
      <c r="L833" s="434"/>
      <c r="M833" s="474"/>
      <c r="N833" s="632">
        <v>-1231789.07</v>
      </c>
      <c r="O833" s="109"/>
      <c r="P833" s="48"/>
      <c r="Q833" s="607"/>
      <c r="S833" s="652"/>
      <c r="T833" s="48"/>
      <c r="U833" s="48"/>
      <c r="V833" s="636"/>
      <c r="W833" s="70"/>
      <c r="X833" s="70"/>
      <c r="Y833" s="93"/>
      <c r="Z833" s="807"/>
    </row>
    <row r="834" spans="4:26">
      <c r="D834" s="2" t="s">
        <v>1507</v>
      </c>
      <c r="E834" s="394">
        <v>-10561420</v>
      </c>
      <c r="F834" s="478"/>
      <c r="G834" s="429"/>
      <c r="H834" s="511"/>
      <c r="I834" s="434"/>
      <c r="J834" s="434"/>
      <c r="K834" s="434"/>
      <c r="L834" s="434"/>
      <c r="M834" s="474"/>
      <c r="N834" s="632">
        <v>-10561420</v>
      </c>
      <c r="O834" s="109"/>
      <c r="P834" s="48"/>
      <c r="Q834" s="607"/>
      <c r="S834" s="652"/>
      <c r="T834" s="48"/>
      <c r="U834" s="48"/>
      <c r="V834" s="636"/>
      <c r="W834" s="70"/>
      <c r="X834" s="70"/>
      <c r="Y834" s="93"/>
      <c r="Z834" s="807"/>
    </row>
    <row r="835" spans="4:26">
      <c r="D835" s="2" t="s">
        <v>1508</v>
      </c>
      <c r="E835" s="394">
        <v>-57772.639999999999</v>
      </c>
      <c r="F835" s="478"/>
      <c r="G835" s="429"/>
      <c r="H835" s="511"/>
      <c r="I835" s="434"/>
      <c r="J835" s="434"/>
      <c r="K835" s="434"/>
      <c r="L835" s="434"/>
      <c r="M835" s="474"/>
      <c r="N835" s="632">
        <v>-57772.639999999999</v>
      </c>
      <c r="O835" s="109"/>
      <c r="P835" s="48"/>
      <c r="Q835" s="607"/>
      <c r="S835" s="652"/>
      <c r="T835" s="48"/>
      <c r="U835" s="48"/>
      <c r="V835" s="636"/>
      <c r="W835" s="70"/>
      <c r="X835" s="70"/>
      <c r="Y835" s="93"/>
      <c r="Z835" s="807"/>
    </row>
    <row r="836" spans="4:26">
      <c r="D836" s="2" t="s">
        <v>1509</v>
      </c>
      <c r="E836" s="394">
        <v>-1674139.1600000001</v>
      </c>
      <c r="F836" s="478"/>
      <c r="G836" s="429"/>
      <c r="H836" s="511"/>
      <c r="I836" s="434"/>
      <c r="J836" s="434"/>
      <c r="K836" s="434"/>
      <c r="L836" s="434"/>
      <c r="M836" s="474"/>
      <c r="N836" s="632">
        <v>-1674139.1600000001</v>
      </c>
      <c r="O836" s="109"/>
      <c r="P836" s="48"/>
      <c r="Q836" s="607"/>
      <c r="S836" s="652"/>
      <c r="T836" s="48"/>
      <c r="U836" s="48"/>
      <c r="V836" s="636"/>
      <c r="W836" s="70"/>
      <c r="X836" s="70"/>
      <c r="Y836" s="93"/>
      <c r="Z836" s="807"/>
    </row>
    <row r="837" spans="4:26">
      <c r="D837" s="2" t="s">
        <v>1510</v>
      </c>
      <c r="E837" s="394">
        <v>-5015483.6399999997</v>
      </c>
      <c r="F837" s="478"/>
      <c r="G837" s="429"/>
      <c r="H837" s="511"/>
      <c r="I837" s="434"/>
      <c r="J837" s="434"/>
      <c r="K837" s="434"/>
      <c r="L837" s="434"/>
      <c r="M837" s="474"/>
      <c r="N837" s="632">
        <v>-5015483.6399999997</v>
      </c>
      <c r="O837" s="109"/>
      <c r="P837" s="48"/>
      <c r="Q837" s="607"/>
      <c r="S837" s="652"/>
      <c r="T837" s="48"/>
      <c r="U837" s="48"/>
      <c r="V837" s="636"/>
      <c r="W837" s="70"/>
      <c r="X837" s="70"/>
      <c r="Y837" s="93"/>
      <c r="Z837" s="807"/>
    </row>
    <row r="838" spans="4:26">
      <c r="D838" s="2" t="s">
        <v>1511</v>
      </c>
      <c r="E838" s="394">
        <v>-11650051.869999999</v>
      </c>
      <c r="F838" s="478"/>
      <c r="G838" s="429"/>
      <c r="H838" s="511"/>
      <c r="I838" s="434"/>
      <c r="J838" s="434"/>
      <c r="K838" s="434"/>
      <c r="L838" s="434"/>
      <c r="M838" s="474"/>
      <c r="N838" s="632">
        <v>-11650051.869999999</v>
      </c>
      <c r="O838" s="109"/>
      <c r="P838" s="48"/>
      <c r="Q838" s="607"/>
      <c r="S838" s="652"/>
      <c r="T838" s="48"/>
      <c r="U838" s="48"/>
      <c r="V838" s="636"/>
      <c r="W838" s="70"/>
      <c r="X838" s="70"/>
      <c r="Y838" s="93"/>
      <c r="Z838" s="807"/>
    </row>
    <row r="839" spans="4:26">
      <c r="D839" s="2" t="s">
        <v>1512</v>
      </c>
      <c r="E839" s="394">
        <v>-215825162</v>
      </c>
      <c r="F839" s="478"/>
      <c r="G839" s="429"/>
      <c r="H839" s="511"/>
      <c r="I839" s="434"/>
      <c r="J839" s="434"/>
      <c r="K839" s="434"/>
      <c r="L839" s="434"/>
      <c r="M839" s="474"/>
      <c r="N839" s="632">
        <v>-215825162</v>
      </c>
      <c r="O839" s="109"/>
      <c r="P839" s="48"/>
      <c r="Q839" s="607"/>
      <c r="S839" s="652"/>
      <c r="T839" s="48"/>
      <c r="U839" s="48"/>
      <c r="V839" s="636"/>
      <c r="W839" s="70"/>
      <c r="X839" s="70"/>
      <c r="Y839" s="93"/>
      <c r="Z839" s="807"/>
    </row>
    <row r="840" spans="4:26">
      <c r="D840" s="2" t="s">
        <v>1513</v>
      </c>
      <c r="E840" s="394">
        <v>-12433467.999999998</v>
      </c>
      <c r="F840" s="478"/>
      <c r="G840" s="429"/>
      <c r="H840" s="511"/>
      <c r="I840" s="434"/>
      <c r="J840" s="434"/>
      <c r="K840" s="434"/>
      <c r="L840" s="434"/>
      <c r="M840" s="474"/>
      <c r="N840" s="632">
        <v>-12433467.999999998</v>
      </c>
      <c r="O840" s="109"/>
      <c r="P840" s="48"/>
      <c r="Q840" s="607"/>
      <c r="S840" s="652"/>
      <c r="T840" s="48"/>
      <c r="U840" s="48"/>
      <c r="V840" s="636"/>
      <c r="W840" s="70"/>
      <c r="X840" s="70"/>
      <c r="Y840" s="93"/>
      <c r="Z840" s="807"/>
    </row>
    <row r="841" spans="4:26">
      <c r="D841" s="2" t="s">
        <v>1514</v>
      </c>
      <c r="E841" s="394">
        <v>-8206952.2499999981</v>
      </c>
      <c r="F841" s="478"/>
      <c r="G841" s="429"/>
      <c r="H841" s="511"/>
      <c r="I841" s="434"/>
      <c r="J841" s="434"/>
      <c r="K841" s="434"/>
      <c r="L841" s="434"/>
      <c r="M841" s="474"/>
      <c r="N841" s="632">
        <v>-8206952.2499999981</v>
      </c>
      <c r="O841" s="109"/>
      <c r="P841" s="48"/>
      <c r="Q841" s="607"/>
      <c r="S841" s="652"/>
      <c r="T841" s="48"/>
      <c r="U841" s="48"/>
      <c r="V841" s="636"/>
      <c r="W841" s="70"/>
      <c r="X841" s="70"/>
      <c r="Y841" s="93"/>
      <c r="Z841" s="807"/>
    </row>
    <row r="842" spans="4:26">
      <c r="D842" s="2" t="s">
        <v>1515</v>
      </c>
      <c r="E842" s="394">
        <v>-425972</v>
      </c>
      <c r="F842" s="478"/>
      <c r="G842" s="429"/>
      <c r="H842" s="511"/>
      <c r="I842" s="434"/>
      <c r="J842" s="434"/>
      <c r="K842" s="434"/>
      <c r="L842" s="434"/>
      <c r="M842" s="474"/>
      <c r="N842" s="632">
        <v>-425972</v>
      </c>
      <c r="O842" s="109"/>
      <c r="P842" s="48"/>
      <c r="Q842" s="607"/>
      <c r="S842" s="652"/>
      <c r="T842" s="48"/>
      <c r="U842" s="48"/>
      <c r="V842" s="636"/>
      <c r="W842" s="70"/>
      <c r="X842" s="70"/>
      <c r="Y842" s="93"/>
      <c r="Z842" s="807"/>
    </row>
    <row r="843" spans="4:26">
      <c r="D843" s="2" t="s">
        <v>1516</v>
      </c>
      <c r="E843" s="394">
        <v>-19232707</v>
      </c>
      <c r="F843" s="478"/>
      <c r="G843" s="429"/>
      <c r="H843" s="511"/>
      <c r="I843" s="434"/>
      <c r="J843" s="434"/>
      <c r="K843" s="434"/>
      <c r="L843" s="434"/>
      <c r="M843" s="474"/>
      <c r="N843" s="632">
        <v>-19232707</v>
      </c>
      <c r="O843" s="109"/>
      <c r="P843" s="48"/>
      <c r="Q843" s="607"/>
      <c r="S843" s="652"/>
      <c r="T843" s="48"/>
      <c r="U843" s="48"/>
      <c r="V843" s="636"/>
      <c r="W843" s="70"/>
      <c r="X843" s="70"/>
      <c r="Y843" s="93"/>
      <c r="Z843" s="807"/>
    </row>
    <row r="844" spans="4:26">
      <c r="D844" s="2" t="s">
        <v>1517</v>
      </c>
      <c r="E844" s="394">
        <v>-3638499</v>
      </c>
      <c r="F844" s="478"/>
      <c r="G844" s="429"/>
      <c r="H844" s="511"/>
      <c r="I844" s="434"/>
      <c r="J844" s="434"/>
      <c r="K844" s="434"/>
      <c r="L844" s="434"/>
      <c r="M844" s="474"/>
      <c r="N844" s="632">
        <v>-3638499</v>
      </c>
      <c r="O844" s="109"/>
      <c r="P844" s="48"/>
      <c r="Q844" s="607"/>
      <c r="S844" s="652"/>
      <c r="T844" s="48"/>
      <c r="U844" s="48"/>
      <c r="V844" s="636"/>
      <c r="W844" s="70"/>
      <c r="X844" s="70"/>
      <c r="Y844" s="93"/>
      <c r="Z844" s="807"/>
    </row>
    <row r="845" spans="4:26">
      <c r="D845" s="2" t="s">
        <v>1518</v>
      </c>
      <c r="E845" s="394">
        <v>-17184714</v>
      </c>
      <c r="F845" s="478"/>
      <c r="G845" s="429"/>
      <c r="H845" s="511"/>
      <c r="I845" s="434"/>
      <c r="J845" s="434"/>
      <c r="K845" s="434"/>
      <c r="L845" s="434"/>
      <c r="M845" s="474"/>
      <c r="N845" s="632">
        <v>-17184714</v>
      </c>
      <c r="O845" s="109"/>
      <c r="P845" s="48"/>
      <c r="Q845" s="607"/>
      <c r="S845" s="652"/>
      <c r="T845" s="48"/>
      <c r="U845" s="48"/>
      <c r="V845" s="636"/>
      <c r="W845" s="70"/>
      <c r="X845" s="70"/>
      <c r="Y845" s="93"/>
      <c r="Z845" s="807"/>
    </row>
    <row r="846" spans="4:26">
      <c r="D846" s="2" t="s">
        <v>1519</v>
      </c>
      <c r="E846" s="394">
        <v>-510725</v>
      </c>
      <c r="F846" s="478"/>
      <c r="G846" s="429"/>
      <c r="H846" s="511"/>
      <c r="I846" s="434"/>
      <c r="J846" s="434"/>
      <c r="K846" s="434"/>
      <c r="L846" s="434"/>
      <c r="M846" s="474"/>
      <c r="N846" s="632">
        <v>-510725</v>
      </c>
      <c r="O846" s="109"/>
      <c r="P846" s="48"/>
      <c r="Q846" s="607"/>
      <c r="S846" s="652"/>
      <c r="T846" s="48"/>
      <c r="U846" s="48"/>
      <c r="V846" s="636"/>
      <c r="W846" s="70"/>
      <c r="X846" s="70"/>
      <c r="Y846" s="93"/>
      <c r="Z846" s="807"/>
    </row>
    <row r="847" spans="4:26">
      <c r="D847" s="2" t="s">
        <v>1520</v>
      </c>
      <c r="E847" s="394">
        <v>-721757</v>
      </c>
      <c r="F847" s="478"/>
      <c r="G847" s="429"/>
      <c r="H847" s="511"/>
      <c r="I847" s="434"/>
      <c r="J847" s="434"/>
      <c r="K847" s="434"/>
      <c r="L847" s="434"/>
      <c r="M847" s="474"/>
      <c r="N847" s="632">
        <v>-721757</v>
      </c>
      <c r="O847" s="109"/>
      <c r="P847" s="48"/>
      <c r="Q847" s="607"/>
      <c r="S847" s="652"/>
      <c r="T847" s="48"/>
      <c r="U847" s="48"/>
      <c r="V847" s="636"/>
      <c r="W847" s="70"/>
      <c r="X847" s="70"/>
      <c r="Y847" s="93"/>
      <c r="Z847" s="807"/>
    </row>
    <row r="848" spans="4:26">
      <c r="D848" s="2" t="s">
        <v>1521</v>
      </c>
      <c r="E848" s="394">
        <v>-6705845.8499999996</v>
      </c>
      <c r="F848" s="478"/>
      <c r="G848" s="429"/>
      <c r="H848" s="511"/>
      <c r="I848" s="434"/>
      <c r="J848" s="434"/>
      <c r="K848" s="434"/>
      <c r="L848" s="434"/>
      <c r="M848" s="474"/>
      <c r="N848" s="632">
        <v>-6705845.8499999996</v>
      </c>
      <c r="O848" s="109"/>
      <c r="P848" s="48"/>
      <c r="Q848" s="607"/>
      <c r="S848" s="652"/>
      <c r="T848" s="48"/>
      <c r="U848" s="48"/>
      <c r="V848" s="636"/>
      <c r="W848" s="70"/>
      <c r="X848" s="70"/>
      <c r="Y848" s="93"/>
      <c r="Z848" s="807"/>
    </row>
    <row r="849" spans="4:26">
      <c r="D849" s="2" t="s">
        <v>1522</v>
      </c>
      <c r="E849" s="394">
        <v>837740.47999999963</v>
      </c>
      <c r="F849" s="478"/>
      <c r="G849" s="429"/>
      <c r="H849" s="511"/>
      <c r="I849" s="434"/>
      <c r="J849" s="434"/>
      <c r="K849" s="434"/>
      <c r="L849" s="434"/>
      <c r="M849" s="474"/>
      <c r="N849" s="632">
        <v>837740.47999999963</v>
      </c>
      <c r="O849" s="109"/>
      <c r="P849" s="48"/>
      <c r="Q849" s="607"/>
      <c r="S849" s="652"/>
      <c r="T849" s="48"/>
      <c r="U849" s="48"/>
      <c r="V849" s="636"/>
      <c r="W849" s="70"/>
      <c r="X849" s="70"/>
      <c r="Y849" s="93"/>
      <c r="Z849" s="807"/>
    </row>
    <row r="850" spans="4:26">
      <c r="D850" s="2" t="s">
        <v>1523</v>
      </c>
      <c r="E850" s="394">
        <v>-597412.17000000004</v>
      </c>
      <c r="F850" s="478"/>
      <c r="G850" s="429"/>
      <c r="H850" s="511"/>
      <c r="I850" s="434"/>
      <c r="J850" s="434"/>
      <c r="K850" s="434"/>
      <c r="L850" s="434"/>
      <c r="M850" s="474"/>
      <c r="N850" s="632">
        <v>-597412.17000000004</v>
      </c>
      <c r="O850" s="109"/>
      <c r="P850" s="48"/>
      <c r="Q850" s="607"/>
      <c r="S850" s="652"/>
      <c r="T850" s="48"/>
      <c r="U850" s="48"/>
      <c r="V850" s="636"/>
      <c r="W850" s="70"/>
      <c r="X850" s="70"/>
      <c r="Y850" s="93"/>
      <c r="Z850" s="807"/>
    </row>
    <row r="851" spans="4:26">
      <c r="D851" s="2" t="s">
        <v>1524</v>
      </c>
      <c r="E851" s="394">
        <v>-132909.4</v>
      </c>
      <c r="F851" s="478"/>
      <c r="G851" s="429"/>
      <c r="H851" s="511"/>
      <c r="I851" s="434"/>
      <c r="J851" s="434"/>
      <c r="K851" s="434"/>
      <c r="L851" s="434"/>
      <c r="M851" s="474"/>
      <c r="N851" s="632">
        <v>-132909.4</v>
      </c>
      <c r="O851" s="109"/>
      <c r="P851" s="48"/>
      <c r="Q851" s="607"/>
      <c r="S851" s="652"/>
      <c r="T851" s="48"/>
      <c r="U851" s="48"/>
      <c r="V851" s="636"/>
      <c r="W851" s="70"/>
      <c r="X851" s="70"/>
      <c r="Y851" s="93"/>
      <c r="Z851" s="807"/>
    </row>
    <row r="852" spans="4:26">
      <c r="D852" s="2" t="s">
        <v>1525</v>
      </c>
      <c r="E852" s="394">
        <v>-1874204</v>
      </c>
      <c r="F852" s="478"/>
      <c r="G852" s="429"/>
      <c r="H852" s="511"/>
      <c r="I852" s="434"/>
      <c r="J852" s="434"/>
      <c r="K852" s="434"/>
      <c r="L852" s="434"/>
      <c r="M852" s="474"/>
      <c r="N852" s="632">
        <v>-1874204</v>
      </c>
      <c r="O852" s="109"/>
      <c r="P852" s="48"/>
      <c r="Q852" s="607"/>
      <c r="S852" s="652"/>
      <c r="T852" s="48"/>
      <c r="U852" s="48"/>
      <c r="V852" s="636"/>
      <c r="W852" s="70"/>
      <c r="X852" s="70"/>
      <c r="Y852" s="93"/>
      <c r="Z852" s="807"/>
    </row>
    <row r="853" spans="4:26">
      <c r="D853" s="2" t="s">
        <v>1526</v>
      </c>
      <c r="E853" s="394">
        <v>-559750.40000000002</v>
      </c>
      <c r="F853" s="478"/>
      <c r="G853" s="429"/>
      <c r="H853" s="511"/>
      <c r="I853" s="434"/>
      <c r="J853" s="434"/>
      <c r="K853" s="434"/>
      <c r="L853" s="434"/>
      <c r="M853" s="474"/>
      <c r="N853" s="632">
        <v>-559750.40000000002</v>
      </c>
      <c r="O853" s="109"/>
      <c r="P853" s="48"/>
      <c r="Q853" s="607"/>
      <c r="S853" s="652"/>
      <c r="T853" s="48"/>
      <c r="U853" s="48"/>
      <c r="V853" s="636"/>
      <c r="W853" s="70"/>
      <c r="X853" s="70"/>
      <c r="Y853" s="93"/>
      <c r="Z853" s="807"/>
    </row>
    <row r="854" spans="4:26">
      <c r="D854" s="2" t="s">
        <v>1527</v>
      </c>
      <c r="E854" s="394">
        <v>-59310129.210000001</v>
      </c>
      <c r="F854" s="478"/>
      <c r="G854" s="429"/>
      <c r="H854" s="511"/>
      <c r="I854" s="434"/>
      <c r="J854" s="434"/>
      <c r="K854" s="434"/>
      <c r="L854" s="434"/>
      <c r="M854" s="474"/>
      <c r="N854" s="632">
        <v>-59310129.210000001</v>
      </c>
      <c r="O854" s="109"/>
      <c r="P854" s="48"/>
      <c r="Q854" s="607"/>
      <c r="S854" s="652"/>
      <c r="T854" s="48"/>
      <c r="U854" s="48"/>
      <c r="V854" s="636"/>
      <c r="W854" s="70"/>
      <c r="X854" s="70"/>
      <c r="Y854" s="93"/>
      <c r="Z854" s="807"/>
    </row>
    <row r="855" spans="4:26">
      <c r="D855" s="2" t="s">
        <v>1528</v>
      </c>
      <c r="E855" s="394">
        <v>-49943.5</v>
      </c>
      <c r="F855" s="478"/>
      <c r="G855" s="429"/>
      <c r="H855" s="511"/>
      <c r="I855" s="434"/>
      <c r="J855" s="434"/>
      <c r="K855" s="434"/>
      <c r="L855" s="434"/>
      <c r="M855" s="474"/>
      <c r="N855" s="632">
        <v>-49943.5</v>
      </c>
      <c r="O855" s="109"/>
      <c r="P855" s="48"/>
      <c r="Q855" s="607"/>
      <c r="S855" s="652"/>
      <c r="T855" s="48"/>
      <c r="U855" s="48"/>
      <c r="V855" s="636"/>
      <c r="W855" s="70"/>
      <c r="X855" s="70"/>
      <c r="Y855" s="93"/>
      <c r="Z855" s="807"/>
    </row>
    <row r="856" spans="4:26">
      <c r="D856" s="2" t="s">
        <v>1529</v>
      </c>
      <c r="E856" s="394">
        <v>899.16</v>
      </c>
      <c r="F856" s="478"/>
      <c r="G856" s="429"/>
      <c r="H856" s="511"/>
      <c r="I856" s="434"/>
      <c r="J856" s="434"/>
      <c r="K856" s="434"/>
      <c r="L856" s="434"/>
      <c r="M856" s="474"/>
      <c r="N856" s="632">
        <v>899.16</v>
      </c>
      <c r="O856" s="109"/>
      <c r="P856" s="48"/>
      <c r="Q856" s="607"/>
      <c r="S856" s="652"/>
      <c r="T856" s="48"/>
      <c r="U856" s="48"/>
      <c r="V856" s="636"/>
      <c r="W856" s="70"/>
      <c r="X856" s="70"/>
      <c r="Y856" s="93"/>
      <c r="Z856" s="807"/>
    </row>
    <row r="857" spans="4:26">
      <c r="D857" s="2" t="s">
        <v>1530</v>
      </c>
      <c r="E857" s="394">
        <v>-761976.14</v>
      </c>
      <c r="F857" s="478"/>
      <c r="G857" s="429"/>
      <c r="H857" s="511"/>
      <c r="I857" s="434"/>
      <c r="J857" s="434"/>
      <c r="K857" s="434"/>
      <c r="L857" s="434"/>
      <c r="M857" s="474"/>
      <c r="N857" s="632">
        <v>-761976.14</v>
      </c>
      <c r="O857" s="109"/>
      <c r="P857" s="48"/>
      <c r="Q857" s="607"/>
      <c r="S857" s="652"/>
      <c r="T857" s="48"/>
      <c r="U857" s="48"/>
      <c r="V857" s="636"/>
      <c r="W857" s="70"/>
      <c r="X857" s="70"/>
      <c r="Y857" s="93"/>
      <c r="Z857" s="807"/>
    </row>
    <row r="858" spans="4:26">
      <c r="D858" s="2" t="s">
        <v>1531</v>
      </c>
      <c r="E858" s="394">
        <v>-170994.53</v>
      </c>
      <c r="F858" s="478"/>
      <c r="G858" s="429"/>
      <c r="H858" s="511"/>
      <c r="I858" s="434"/>
      <c r="J858" s="434"/>
      <c r="K858" s="434"/>
      <c r="L858" s="434"/>
      <c r="M858" s="474"/>
      <c r="N858" s="632">
        <v>-170994.53</v>
      </c>
      <c r="O858" s="109"/>
      <c r="P858" s="48"/>
      <c r="Q858" s="607"/>
      <c r="S858" s="652"/>
      <c r="T858" s="48"/>
      <c r="U858" s="48"/>
      <c r="V858" s="636"/>
      <c r="W858" s="70"/>
      <c r="X858" s="70"/>
      <c r="Y858" s="93"/>
      <c r="Z858" s="807"/>
    </row>
    <row r="859" spans="4:26" ht="15">
      <c r="D859" s="2" t="s">
        <v>1532</v>
      </c>
      <c r="E859" s="394">
        <v>275200.84000000003</v>
      </c>
      <c r="F859" s="478"/>
      <c r="G859" s="429"/>
      <c r="H859" s="454"/>
      <c r="I859" s="431"/>
      <c r="J859" s="431"/>
      <c r="K859" s="479"/>
      <c r="L859" s="479"/>
      <c r="M859" s="474"/>
      <c r="N859" s="632">
        <v>275200.84000000003</v>
      </c>
      <c r="O859" s="242"/>
      <c r="P859" s="48"/>
      <c r="Q859" s="607"/>
      <c r="S859" s="652"/>
      <c r="T859" s="48"/>
      <c r="U859" s="48"/>
      <c r="V859" s="636"/>
      <c r="W859" s="70"/>
      <c r="X859" s="70"/>
      <c r="Y859" s="93"/>
      <c r="Z859" s="807"/>
    </row>
    <row r="860" spans="4:26">
      <c r="D860" s="2" t="s">
        <v>1533</v>
      </c>
      <c r="E860" s="394">
        <v>-50606.1</v>
      </c>
      <c r="F860" s="478"/>
      <c r="G860" s="429"/>
      <c r="H860" s="511"/>
      <c r="I860" s="434"/>
      <c r="J860" s="434"/>
      <c r="K860" s="434"/>
      <c r="L860" s="434"/>
      <c r="M860" s="474"/>
      <c r="N860" s="632">
        <v>-50606.1</v>
      </c>
      <c r="O860" s="109"/>
      <c r="P860" s="48"/>
      <c r="Q860" s="607"/>
      <c r="S860" s="652"/>
      <c r="T860" s="48"/>
      <c r="U860" s="48"/>
      <c r="V860" s="636"/>
      <c r="W860" s="70"/>
      <c r="X860" s="70"/>
      <c r="Y860" s="93"/>
      <c r="Z860" s="807"/>
    </row>
    <row r="861" spans="4:26">
      <c r="D861" s="2" t="s">
        <v>1534</v>
      </c>
      <c r="E861" s="394">
        <v>-380082.63</v>
      </c>
      <c r="F861" s="478"/>
      <c r="G861" s="429"/>
      <c r="H861" s="511"/>
      <c r="I861" s="434"/>
      <c r="J861" s="434"/>
      <c r="K861" s="434"/>
      <c r="L861" s="434"/>
      <c r="M861" s="474"/>
      <c r="N861" s="632">
        <v>-380082.63</v>
      </c>
      <c r="O861" s="109"/>
      <c r="P861" s="48"/>
      <c r="Q861" s="607"/>
      <c r="S861" s="652"/>
      <c r="T861" s="48"/>
      <c r="U861" s="48"/>
      <c r="V861" s="636"/>
      <c r="W861" s="70"/>
      <c r="X861" s="70"/>
      <c r="Y861" s="93"/>
      <c r="Z861" s="807"/>
    </row>
    <row r="862" spans="4:26">
      <c r="D862" s="2" t="s">
        <v>1535</v>
      </c>
      <c r="E862" s="394">
        <v>0</v>
      </c>
      <c r="F862" s="478"/>
      <c r="G862" s="429"/>
      <c r="H862" s="511"/>
      <c r="I862" s="434"/>
      <c r="J862" s="434"/>
      <c r="K862" s="434"/>
      <c r="L862" s="434"/>
      <c r="M862" s="474"/>
      <c r="N862" s="632">
        <v>0</v>
      </c>
      <c r="O862" s="109"/>
      <c r="P862" s="48"/>
      <c r="Q862" s="607"/>
      <c r="S862" s="652"/>
      <c r="T862" s="48"/>
      <c r="U862" s="48"/>
      <c r="V862" s="636"/>
      <c r="W862" s="70"/>
      <c r="X862" s="70"/>
      <c r="Y862" s="93"/>
      <c r="Z862" s="807"/>
    </row>
    <row r="863" spans="4:26">
      <c r="D863" s="2" t="s">
        <v>1536</v>
      </c>
      <c r="E863" s="394">
        <v>7737.38</v>
      </c>
      <c r="F863" s="478"/>
      <c r="G863" s="429"/>
      <c r="H863" s="511"/>
      <c r="I863" s="434"/>
      <c r="J863" s="434"/>
      <c r="K863" s="434"/>
      <c r="L863" s="434"/>
      <c r="M863" s="474"/>
      <c r="N863" s="632">
        <v>7737.38</v>
      </c>
      <c r="O863" s="109"/>
      <c r="P863" s="48"/>
      <c r="Q863" s="607"/>
      <c r="S863" s="652"/>
      <c r="T863" s="48"/>
      <c r="U863" s="48"/>
      <c r="V863" s="636"/>
      <c r="W863" s="70"/>
      <c r="X863" s="70"/>
      <c r="Y863" s="93"/>
      <c r="Z863" s="807"/>
    </row>
    <row r="864" spans="4:26">
      <c r="D864" s="2" t="s">
        <v>1537</v>
      </c>
      <c r="E864" s="394">
        <v>231.6</v>
      </c>
      <c r="F864" s="478"/>
      <c r="G864" s="429"/>
      <c r="H864" s="511"/>
      <c r="I864" s="434"/>
      <c r="J864" s="434"/>
      <c r="K864" s="434"/>
      <c r="L864" s="434"/>
      <c r="M864" s="474"/>
      <c r="N864" s="632">
        <v>231.6</v>
      </c>
      <c r="O864" s="109"/>
      <c r="P864" s="48"/>
      <c r="Q864" s="607"/>
      <c r="S864" s="652"/>
      <c r="T864" s="48"/>
      <c r="U864" s="48"/>
      <c r="V864" s="636"/>
      <c r="W864" s="70"/>
      <c r="X864" s="70"/>
      <c r="Y864" s="93"/>
      <c r="Z864" s="807"/>
    </row>
    <row r="865" spans="4:26">
      <c r="D865" s="2" t="s">
        <v>1538</v>
      </c>
      <c r="E865" s="394">
        <v>0</v>
      </c>
      <c r="F865" s="478"/>
      <c r="G865" s="429"/>
      <c r="H865" s="511"/>
      <c r="I865" s="434"/>
      <c r="J865" s="434"/>
      <c r="K865" s="434"/>
      <c r="L865" s="434"/>
      <c r="M865" s="474"/>
      <c r="N865" s="632">
        <v>0</v>
      </c>
      <c r="O865" s="109"/>
      <c r="P865" s="48"/>
      <c r="Q865" s="607"/>
      <c r="S865" s="652"/>
      <c r="T865" s="48"/>
      <c r="U865" s="48"/>
      <c r="V865" s="636"/>
      <c r="W865" s="70"/>
      <c r="X865" s="70"/>
      <c r="Y865" s="93"/>
      <c r="Z865" s="807"/>
    </row>
    <row r="866" spans="4:26">
      <c r="D866" s="2" t="s">
        <v>1539</v>
      </c>
      <c r="E866" s="394">
        <v>0</v>
      </c>
      <c r="F866" s="478"/>
      <c r="G866" s="429"/>
      <c r="H866" s="511"/>
      <c r="I866" s="434"/>
      <c r="J866" s="434"/>
      <c r="K866" s="434"/>
      <c r="L866" s="434"/>
      <c r="M866" s="474"/>
      <c r="N866" s="632">
        <v>0</v>
      </c>
      <c r="O866" s="109"/>
      <c r="P866" s="48"/>
      <c r="Q866" s="607"/>
      <c r="S866" s="652"/>
      <c r="T866" s="48"/>
      <c r="U866" s="48"/>
      <c r="V866" s="636"/>
      <c r="W866" s="70"/>
      <c r="X866" s="70"/>
      <c r="Y866" s="93"/>
      <c r="Z866" s="807"/>
    </row>
    <row r="867" spans="4:26">
      <c r="D867" s="2" t="s">
        <v>1540</v>
      </c>
      <c r="E867" s="394">
        <v>0</v>
      </c>
      <c r="F867" s="478"/>
      <c r="G867" s="429"/>
      <c r="H867" s="511"/>
      <c r="I867" s="434"/>
      <c r="J867" s="434"/>
      <c r="K867" s="434"/>
      <c r="L867" s="434"/>
      <c r="M867" s="474"/>
      <c r="N867" s="632">
        <v>0</v>
      </c>
      <c r="O867" s="109"/>
      <c r="P867" s="48"/>
      <c r="Q867" s="607"/>
      <c r="S867" s="652"/>
      <c r="T867" s="48"/>
      <c r="U867" s="48"/>
      <c r="V867" s="636"/>
      <c r="W867" s="70"/>
      <c r="X867" s="70"/>
      <c r="Y867" s="93"/>
      <c r="Z867" s="807"/>
    </row>
    <row r="868" spans="4:26">
      <c r="D868" s="2" t="s">
        <v>1541</v>
      </c>
      <c r="E868" s="394">
        <v>0</v>
      </c>
      <c r="F868" s="478"/>
      <c r="G868" s="429"/>
      <c r="H868" s="511"/>
      <c r="I868" s="434"/>
      <c r="J868" s="434"/>
      <c r="K868" s="434"/>
      <c r="L868" s="434"/>
      <c r="M868" s="474"/>
      <c r="N868" s="632">
        <v>0</v>
      </c>
      <c r="O868" s="109"/>
      <c r="P868" s="48"/>
      <c r="Q868" s="607"/>
      <c r="S868" s="652"/>
      <c r="T868" s="48"/>
      <c r="U868" s="48"/>
      <c r="V868" s="636"/>
      <c r="W868" s="70"/>
      <c r="X868" s="70"/>
      <c r="Y868" s="93"/>
      <c r="Z868" s="807"/>
    </row>
    <row r="869" spans="4:26">
      <c r="D869" s="2" t="s">
        <v>1542</v>
      </c>
      <c r="E869" s="394">
        <v>0</v>
      </c>
      <c r="F869" s="478"/>
      <c r="G869" s="429"/>
      <c r="H869" s="511"/>
      <c r="I869" s="434"/>
      <c r="J869" s="434"/>
      <c r="K869" s="434"/>
      <c r="L869" s="434"/>
      <c r="M869" s="474"/>
      <c r="N869" s="632">
        <v>0</v>
      </c>
      <c r="O869" s="109"/>
      <c r="P869" s="48"/>
      <c r="Q869" s="607"/>
      <c r="S869" s="652"/>
      <c r="T869" s="48"/>
      <c r="U869" s="48"/>
      <c r="V869" s="636"/>
      <c r="W869" s="70"/>
      <c r="X869" s="70"/>
      <c r="Y869" s="93"/>
      <c r="Z869" s="807"/>
    </row>
    <row r="870" spans="4:26">
      <c r="D870" s="2" t="s">
        <v>1543</v>
      </c>
      <c r="E870" s="394">
        <v>0</v>
      </c>
      <c r="F870" s="478"/>
      <c r="G870" s="429"/>
      <c r="H870" s="511"/>
      <c r="I870" s="434"/>
      <c r="J870" s="434"/>
      <c r="K870" s="434"/>
      <c r="L870" s="434"/>
      <c r="M870" s="474"/>
      <c r="N870" s="632">
        <v>0</v>
      </c>
      <c r="O870" s="109"/>
      <c r="P870" s="48"/>
      <c r="Q870" s="607"/>
      <c r="S870" s="652"/>
      <c r="T870" s="48"/>
      <c r="U870" s="48"/>
      <c r="V870" s="636"/>
      <c r="W870" s="70"/>
      <c r="X870" s="70"/>
      <c r="Y870" s="93"/>
      <c r="Z870" s="807"/>
    </row>
    <row r="871" spans="4:26">
      <c r="D871" s="2" t="s">
        <v>1544</v>
      </c>
      <c r="E871" s="394">
        <v>49497735.189999901</v>
      </c>
      <c r="F871" s="478"/>
      <c r="G871" s="429"/>
      <c r="H871" s="511"/>
      <c r="I871" s="434"/>
      <c r="J871" s="434"/>
      <c r="K871" s="434"/>
      <c r="L871" s="434"/>
      <c r="M871" s="474"/>
      <c r="N871" s="632">
        <v>49497735.189999901</v>
      </c>
      <c r="O871" s="109"/>
      <c r="P871" s="48"/>
      <c r="Q871" s="607"/>
      <c r="S871" s="652"/>
      <c r="T871" s="48"/>
      <c r="U871" s="48"/>
      <c r="V871" s="636"/>
      <c r="W871" s="70"/>
      <c r="X871" s="70"/>
      <c r="Y871" s="93"/>
      <c r="Z871" s="807"/>
    </row>
    <row r="872" spans="4:26">
      <c r="D872" s="2" t="s">
        <v>1545</v>
      </c>
      <c r="E872" s="394">
        <v>65182276.520000003</v>
      </c>
      <c r="F872" s="478"/>
      <c r="G872" s="429"/>
      <c r="H872" s="511"/>
      <c r="I872" s="434"/>
      <c r="J872" s="434"/>
      <c r="K872" s="434"/>
      <c r="L872" s="434"/>
      <c r="M872" s="474"/>
      <c r="N872" s="632">
        <v>65182276.520000003</v>
      </c>
      <c r="O872" s="109"/>
      <c r="P872" s="48"/>
      <c r="Q872" s="607"/>
      <c r="S872" s="652"/>
      <c r="T872" s="48"/>
      <c r="U872" s="48"/>
      <c r="V872" s="636"/>
      <c r="W872" s="70"/>
      <c r="X872" s="70"/>
      <c r="Y872" s="93"/>
      <c r="Z872" s="807"/>
    </row>
    <row r="873" spans="4:26">
      <c r="D873" s="2" t="s">
        <v>1546</v>
      </c>
      <c r="E873" s="394">
        <v>525297185.11000001</v>
      </c>
      <c r="F873" s="478"/>
      <c r="G873" s="429"/>
      <c r="H873" s="511"/>
      <c r="I873" s="434"/>
      <c r="J873" s="434"/>
      <c r="K873" s="434"/>
      <c r="L873" s="434"/>
      <c r="M873" s="474"/>
      <c r="N873" s="632">
        <v>525297185.11000001</v>
      </c>
      <c r="O873" s="109"/>
      <c r="P873" s="48"/>
      <c r="Q873" s="607"/>
      <c r="S873" s="652"/>
      <c r="T873" s="48"/>
      <c r="U873" s="48"/>
      <c r="V873" s="636"/>
      <c r="W873" s="70"/>
      <c r="X873" s="70"/>
      <c r="Y873" s="93"/>
      <c r="Z873" s="807"/>
    </row>
    <row r="874" spans="4:26">
      <c r="D874" s="2" t="s">
        <v>1547</v>
      </c>
      <c r="E874" s="394">
        <v>590286230.92999995</v>
      </c>
      <c r="F874" s="478"/>
      <c r="G874" s="429"/>
      <c r="H874" s="511"/>
      <c r="I874" s="434"/>
      <c r="J874" s="434"/>
      <c r="K874" s="434"/>
      <c r="L874" s="434"/>
      <c r="M874" s="474"/>
      <c r="N874" s="632">
        <v>590286230.92999995</v>
      </c>
      <c r="O874" s="109"/>
      <c r="P874" s="48"/>
      <c r="Q874" s="607"/>
      <c r="S874" s="652"/>
      <c r="T874" s="48"/>
      <c r="U874" s="48"/>
      <c r="V874" s="636"/>
      <c r="W874" s="70"/>
      <c r="X874" s="70"/>
      <c r="Y874" s="93"/>
      <c r="Z874" s="807"/>
    </row>
    <row r="875" spans="4:26">
      <c r="D875" s="2" t="s">
        <v>1548</v>
      </c>
      <c r="E875" s="394">
        <v>114387973.58999901</v>
      </c>
      <c r="F875" s="478"/>
      <c r="G875" s="429"/>
      <c r="H875" s="511"/>
      <c r="I875" s="434"/>
      <c r="J875" s="434"/>
      <c r="K875" s="434"/>
      <c r="L875" s="434"/>
      <c r="M875" s="474"/>
      <c r="N875" s="632">
        <v>114387973.58999901</v>
      </c>
      <c r="O875" s="109"/>
      <c r="P875" s="48"/>
      <c r="Q875" s="607"/>
      <c r="S875" s="652"/>
      <c r="T875" s="48"/>
      <c r="U875" s="48"/>
      <c r="V875" s="636"/>
      <c r="W875" s="70"/>
      <c r="X875" s="70"/>
      <c r="Y875" s="93"/>
      <c r="Z875" s="807"/>
    </row>
    <row r="876" spans="4:26">
      <c r="D876" s="2" t="s">
        <v>1549</v>
      </c>
      <c r="E876" s="394">
        <v>81169347</v>
      </c>
      <c r="F876" s="478"/>
      <c r="G876" s="429"/>
      <c r="H876" s="511"/>
      <c r="I876" s="434"/>
      <c r="J876" s="434"/>
      <c r="K876" s="434"/>
      <c r="L876" s="434"/>
      <c r="M876" s="474"/>
      <c r="N876" s="632">
        <v>81169347</v>
      </c>
      <c r="O876" s="109"/>
      <c r="P876" s="48"/>
      <c r="Q876" s="607"/>
      <c r="S876" s="652"/>
      <c r="T876" s="48"/>
      <c r="U876" s="48"/>
      <c r="V876" s="636"/>
      <c r="W876" s="70"/>
      <c r="X876" s="70"/>
      <c r="Y876" s="93"/>
      <c r="Z876" s="807"/>
    </row>
    <row r="877" spans="4:26">
      <c r="D877" s="2" t="s">
        <v>1550</v>
      </c>
      <c r="E877" s="394">
        <v>11662235.4</v>
      </c>
      <c r="F877" s="478"/>
      <c r="G877" s="429"/>
      <c r="H877" s="511"/>
      <c r="I877" s="434"/>
      <c r="J877" s="434"/>
      <c r="K877" s="434"/>
      <c r="L877" s="434"/>
      <c r="M877" s="474"/>
      <c r="N877" s="632">
        <v>11662235.4</v>
      </c>
      <c r="O877" s="109"/>
      <c r="P877" s="48"/>
      <c r="Q877" s="607"/>
      <c r="S877" s="652"/>
      <c r="T877" s="48"/>
      <c r="U877" s="48"/>
      <c r="V877" s="636"/>
      <c r="W877" s="70"/>
      <c r="X877" s="70"/>
      <c r="Y877" s="93"/>
      <c r="Z877" s="807"/>
    </row>
    <row r="878" spans="4:26">
      <c r="D878" s="2" t="s">
        <v>1551</v>
      </c>
      <c r="E878" s="394">
        <v>45088118.359999903</v>
      </c>
      <c r="F878" s="478"/>
      <c r="G878" s="429"/>
      <c r="H878" s="511"/>
      <c r="I878" s="434"/>
      <c r="J878" s="434"/>
      <c r="K878" s="434"/>
      <c r="L878" s="434"/>
      <c r="M878" s="474"/>
      <c r="N878" s="632">
        <v>45088118.359999903</v>
      </c>
      <c r="O878" s="109"/>
      <c r="P878" s="48"/>
      <c r="Q878" s="607"/>
      <c r="S878" s="652"/>
      <c r="T878" s="48"/>
      <c r="U878" s="48"/>
      <c r="V878" s="636"/>
      <c r="W878" s="70"/>
      <c r="X878" s="70"/>
      <c r="Y878" s="93"/>
      <c r="Z878" s="807"/>
    </row>
    <row r="879" spans="4:26">
      <c r="D879" s="2" t="s">
        <v>1552</v>
      </c>
      <c r="E879" s="394">
        <v>148293574.799999</v>
      </c>
      <c r="F879" s="478"/>
      <c r="G879" s="429"/>
      <c r="H879" s="511"/>
      <c r="I879" s="434"/>
      <c r="J879" s="434"/>
      <c r="K879" s="434"/>
      <c r="L879" s="434"/>
      <c r="M879" s="474"/>
      <c r="N879" s="632">
        <v>148293574.799999</v>
      </c>
      <c r="O879" s="109"/>
      <c r="P879" s="48"/>
      <c r="Q879" s="607"/>
      <c r="S879" s="652"/>
      <c r="T879" s="48"/>
      <c r="U879" s="48"/>
      <c r="V879" s="636"/>
      <c r="W879" s="70"/>
      <c r="X879" s="70"/>
      <c r="Y879" s="93"/>
      <c r="Z879" s="807"/>
    </row>
    <row r="880" spans="4:26">
      <c r="D880" s="2" t="s">
        <v>1553</v>
      </c>
      <c r="E880" s="394">
        <v>526413454.78999901</v>
      </c>
      <c r="F880" s="478"/>
      <c r="G880" s="429"/>
      <c r="H880" s="511"/>
      <c r="I880" s="434"/>
      <c r="J880" s="434"/>
      <c r="K880" s="434"/>
      <c r="L880" s="434"/>
      <c r="M880" s="474"/>
      <c r="N880" s="632">
        <v>526413454.78999901</v>
      </c>
      <c r="O880" s="109"/>
      <c r="P880" s="48"/>
      <c r="Q880" s="607"/>
      <c r="S880" s="652"/>
      <c r="T880" s="48"/>
      <c r="U880" s="48"/>
      <c r="V880" s="636"/>
      <c r="W880" s="70"/>
      <c r="X880" s="70"/>
      <c r="Y880" s="93"/>
      <c r="Z880" s="807"/>
    </row>
    <row r="881" spans="4:26">
      <c r="D881" s="2" t="s">
        <v>1554</v>
      </c>
      <c r="E881" s="394">
        <v>953431962.65999997</v>
      </c>
      <c r="F881" s="478"/>
      <c r="G881" s="429"/>
      <c r="H881" s="511"/>
      <c r="I881" s="434"/>
      <c r="J881" s="434"/>
      <c r="K881" s="434"/>
      <c r="L881" s="434"/>
      <c r="M881" s="474"/>
      <c r="N881" s="632">
        <v>953431962.65999997</v>
      </c>
      <c r="O881" s="109"/>
      <c r="P881" s="48"/>
      <c r="Q881" s="607"/>
      <c r="S881" s="652"/>
      <c r="T881" s="48"/>
      <c r="U881" s="48"/>
      <c r="V881" s="636"/>
      <c r="W881" s="70"/>
      <c r="X881" s="70"/>
      <c r="Y881" s="93"/>
      <c r="Z881" s="807"/>
    </row>
    <row r="882" spans="4:26">
      <c r="D882" s="2" t="s">
        <v>1555</v>
      </c>
      <c r="E882" s="394">
        <v>148483175.90000001</v>
      </c>
      <c r="F882" s="478"/>
      <c r="G882" s="429"/>
      <c r="H882" s="511"/>
      <c r="I882" s="434"/>
      <c r="J882" s="434"/>
      <c r="K882" s="434"/>
      <c r="L882" s="434"/>
      <c r="M882" s="474"/>
      <c r="N882" s="632">
        <v>148483175.90000001</v>
      </c>
      <c r="O882" s="109"/>
      <c r="P882" s="48"/>
      <c r="Q882" s="607"/>
      <c r="S882" s="652"/>
      <c r="T882" s="48"/>
      <c r="U882" s="48"/>
      <c r="V882" s="636"/>
      <c r="W882" s="70"/>
      <c r="X882" s="70"/>
      <c r="Y882" s="93"/>
      <c r="Z882" s="807"/>
    </row>
    <row r="883" spans="4:26">
      <c r="D883" s="2" t="s">
        <v>1556</v>
      </c>
      <c r="E883" s="394">
        <v>377284910.55000001</v>
      </c>
      <c r="F883" s="478"/>
      <c r="G883" s="429"/>
      <c r="H883" s="511"/>
      <c r="I883" s="434"/>
      <c r="J883" s="434"/>
      <c r="K883" s="434"/>
      <c r="L883" s="434"/>
      <c r="M883" s="474"/>
      <c r="N883" s="632">
        <v>377284910.55000001</v>
      </c>
      <c r="O883" s="109"/>
      <c r="P883" s="48"/>
      <c r="Q883" s="607"/>
      <c r="S883" s="652"/>
      <c r="T883" s="48"/>
      <c r="U883" s="48"/>
      <c r="V883" s="636"/>
      <c r="W883" s="70"/>
      <c r="X883" s="70"/>
      <c r="Y883" s="93"/>
      <c r="Z883" s="807"/>
    </row>
    <row r="884" spans="4:26">
      <c r="D884" s="2" t="s">
        <v>1557</v>
      </c>
      <c r="E884" s="394">
        <v>85362087.260000005</v>
      </c>
      <c r="F884" s="478"/>
      <c r="G884" s="429"/>
      <c r="H884" s="511"/>
      <c r="I884" s="434"/>
      <c r="J884" s="434"/>
      <c r="K884" s="434"/>
      <c r="L884" s="434"/>
      <c r="M884" s="474"/>
      <c r="N884" s="632">
        <v>85362087.260000005</v>
      </c>
      <c r="O884" s="109"/>
      <c r="P884" s="48"/>
      <c r="Q884" s="607"/>
      <c r="S884" s="652"/>
      <c r="T884" s="48"/>
      <c r="U884" s="48"/>
      <c r="V884" s="636"/>
      <c r="W884" s="70"/>
      <c r="X884" s="70"/>
      <c r="Y884" s="93"/>
      <c r="Z884" s="807"/>
    </row>
    <row r="885" spans="4:26">
      <c r="D885" s="2" t="s">
        <v>1558</v>
      </c>
      <c r="E885" s="394">
        <v>397216.75</v>
      </c>
      <c r="F885" s="478"/>
      <c r="G885" s="429"/>
      <c r="H885" s="511"/>
      <c r="I885" s="434"/>
      <c r="J885" s="434"/>
      <c r="K885" s="434"/>
      <c r="L885" s="434"/>
      <c r="M885" s="474"/>
      <c r="N885" s="632">
        <v>397216.75</v>
      </c>
      <c r="O885" s="109"/>
      <c r="P885" s="48"/>
      <c r="Q885" s="607"/>
      <c r="S885" s="652"/>
      <c r="T885" s="48"/>
      <c r="U885" s="48"/>
      <c r="V885" s="636"/>
      <c r="W885" s="70"/>
      <c r="X885" s="70"/>
      <c r="Y885" s="93"/>
      <c r="Z885" s="807"/>
    </row>
    <row r="886" spans="4:26">
      <c r="D886" s="2" t="s">
        <v>1559</v>
      </c>
      <c r="E886" s="394">
        <v>481849.16</v>
      </c>
      <c r="F886" s="478"/>
      <c r="G886" s="429"/>
      <c r="H886" s="511"/>
      <c r="I886" s="434"/>
      <c r="J886" s="434"/>
      <c r="K886" s="434"/>
      <c r="L886" s="434"/>
      <c r="M886" s="474"/>
      <c r="N886" s="632">
        <v>481849.16</v>
      </c>
      <c r="O886" s="109"/>
      <c r="P886" s="48"/>
      <c r="Q886" s="607"/>
      <c r="S886" s="652"/>
      <c r="T886" s="48"/>
      <c r="U886" s="48"/>
      <c r="V886" s="636"/>
      <c r="W886" s="70"/>
      <c r="X886" s="70"/>
      <c r="Y886" s="93"/>
      <c r="Z886" s="807"/>
    </row>
    <row r="887" spans="4:26">
      <c r="D887" s="2" t="s">
        <v>1560</v>
      </c>
      <c r="E887" s="394">
        <v>5732256.7899999898</v>
      </c>
      <c r="F887" s="478"/>
      <c r="G887" s="429"/>
      <c r="H887" s="511"/>
      <c r="I887" s="434"/>
      <c r="J887" s="434"/>
      <c r="K887" s="434"/>
      <c r="L887" s="434"/>
      <c r="M887" s="474"/>
      <c r="N887" s="632">
        <v>5732256.7899999898</v>
      </c>
      <c r="O887" s="109"/>
      <c r="P887" s="48"/>
      <c r="Q887" s="607"/>
      <c r="S887" s="652"/>
      <c r="T887" s="48"/>
      <c r="U887" s="48"/>
      <c r="V887" s="636"/>
      <c r="W887" s="70"/>
      <c r="X887" s="70"/>
      <c r="Y887" s="93"/>
      <c r="Z887" s="807"/>
    </row>
    <row r="888" spans="4:26">
      <c r="D888" s="2" t="s">
        <v>1561</v>
      </c>
      <c r="E888" s="394">
        <v>10749255.859999999</v>
      </c>
      <c r="F888" s="478"/>
      <c r="G888" s="429"/>
      <c r="H888" s="511"/>
      <c r="I888" s="434"/>
      <c r="J888" s="434"/>
      <c r="K888" s="434"/>
      <c r="L888" s="434"/>
      <c r="M888" s="474"/>
      <c r="N888" s="632">
        <v>10749255.859999999</v>
      </c>
      <c r="O888" s="109"/>
      <c r="P888" s="48"/>
      <c r="Q888" s="607"/>
      <c r="S888" s="652"/>
      <c r="T888" s="48"/>
      <c r="U888" s="48"/>
      <c r="V888" s="636"/>
      <c r="W888" s="70"/>
      <c r="X888" s="70"/>
      <c r="Y888" s="93"/>
      <c r="Z888" s="807"/>
    </row>
    <row r="889" spans="4:26">
      <c r="D889" s="2" t="s">
        <v>1562</v>
      </c>
      <c r="E889" s="394">
        <v>1189585.31</v>
      </c>
      <c r="F889" s="478"/>
      <c r="G889" s="429"/>
      <c r="H889" s="511"/>
      <c r="I889" s="434"/>
      <c r="J889" s="434"/>
      <c r="K889" s="434"/>
      <c r="L889" s="434"/>
      <c r="M889" s="474"/>
      <c r="N889" s="632">
        <v>1189585.31</v>
      </c>
      <c r="O889" s="109"/>
      <c r="P889" s="48"/>
      <c r="Q889" s="607"/>
      <c r="S889" s="652"/>
      <c r="T889" s="48"/>
      <c r="U889" s="48"/>
      <c r="V889" s="636"/>
      <c r="W889" s="70"/>
      <c r="X889" s="70"/>
      <c r="Y889" s="93"/>
      <c r="Z889" s="807"/>
    </row>
    <row r="890" spans="4:26">
      <c r="D890" s="2" t="s">
        <v>1563</v>
      </c>
      <c r="E890" s="394">
        <v>1603892.77</v>
      </c>
      <c r="F890" s="478"/>
      <c r="G890" s="429"/>
      <c r="H890" s="511"/>
      <c r="I890" s="434"/>
      <c r="J890" s="434"/>
      <c r="K890" s="434"/>
      <c r="L890" s="434"/>
      <c r="M890" s="474"/>
      <c r="N890" s="632">
        <v>1603892.77</v>
      </c>
      <c r="O890" s="109"/>
      <c r="P890" s="48"/>
      <c r="Q890" s="607"/>
      <c r="S890" s="652"/>
      <c r="T890" s="48"/>
      <c r="U890" s="48"/>
      <c r="V890" s="636"/>
      <c r="W890" s="70"/>
      <c r="X890" s="70"/>
      <c r="Y890" s="93"/>
      <c r="Z890" s="807"/>
    </row>
    <row r="891" spans="4:26">
      <c r="D891" s="2" t="s">
        <v>1564</v>
      </c>
      <c r="E891" s="394">
        <v>460628.69</v>
      </c>
      <c r="F891" s="478"/>
      <c r="G891" s="429"/>
      <c r="H891" s="511"/>
      <c r="I891" s="434"/>
      <c r="J891" s="434"/>
      <c r="K891" s="434"/>
      <c r="L891" s="434"/>
      <c r="M891" s="474"/>
      <c r="N891" s="632">
        <v>460628.69</v>
      </c>
      <c r="O891" s="109"/>
      <c r="P891" s="48"/>
      <c r="Q891" s="607"/>
      <c r="S891" s="652"/>
      <c r="T891" s="48"/>
      <c r="U891" s="48"/>
      <c r="V891" s="636"/>
      <c r="W891" s="70"/>
      <c r="X891" s="70"/>
      <c r="Y891" s="93"/>
      <c r="Z891" s="807"/>
    </row>
    <row r="892" spans="4:26">
      <c r="D892" s="2" t="s">
        <v>1565</v>
      </c>
      <c r="E892" s="394">
        <v>19771074.920000002</v>
      </c>
      <c r="F892" s="478"/>
      <c r="G892" s="429"/>
      <c r="H892" s="511"/>
      <c r="I892" s="434"/>
      <c r="J892" s="434"/>
      <c r="K892" s="434"/>
      <c r="L892" s="434"/>
      <c r="M892" s="474"/>
      <c r="N892" s="632">
        <v>19771074.920000002</v>
      </c>
      <c r="O892" s="109"/>
      <c r="P892" s="48"/>
      <c r="Q892" s="607"/>
      <c r="S892" s="652"/>
      <c r="T892" s="48"/>
      <c r="U892" s="48"/>
      <c r="V892" s="636"/>
      <c r="W892" s="70"/>
      <c r="X892" s="70"/>
      <c r="Y892" s="93"/>
      <c r="Z892" s="807"/>
    </row>
    <row r="893" spans="4:26">
      <c r="D893" s="2" t="s">
        <v>1566</v>
      </c>
      <c r="E893" s="394">
        <v>8109918.5499999998</v>
      </c>
      <c r="F893" s="478"/>
      <c r="G893" s="429"/>
      <c r="H893" s="511"/>
      <c r="I893" s="434"/>
      <c r="J893" s="434"/>
      <c r="K893" s="434"/>
      <c r="L893" s="434"/>
      <c r="M893" s="474"/>
      <c r="N893" s="632">
        <v>8109918.5499999998</v>
      </c>
      <c r="O893" s="109"/>
      <c r="P893" s="48"/>
      <c r="Q893" s="607"/>
      <c r="S893" s="652"/>
      <c r="T893" s="48"/>
      <c r="U893" s="48"/>
      <c r="V893" s="636"/>
      <c r="W893" s="70"/>
      <c r="X893" s="70"/>
      <c r="Y893" s="93"/>
      <c r="Z893" s="807"/>
    </row>
    <row r="894" spans="4:26">
      <c r="D894" s="2" t="s">
        <v>1567</v>
      </c>
      <c r="E894" s="394">
        <v>975103.9</v>
      </c>
      <c r="F894" s="478"/>
      <c r="G894" s="429"/>
      <c r="H894" s="511"/>
      <c r="I894" s="434"/>
      <c r="J894" s="434"/>
      <c r="K894" s="434"/>
      <c r="L894" s="434"/>
      <c r="M894" s="474"/>
      <c r="N894" s="632">
        <v>975103.9</v>
      </c>
      <c r="O894" s="109"/>
      <c r="P894" s="48"/>
      <c r="Q894" s="607"/>
      <c r="S894" s="652"/>
      <c r="T894" s="48"/>
      <c r="U894" s="48"/>
      <c r="V894" s="636"/>
      <c r="W894" s="70"/>
      <c r="X894" s="70"/>
      <c r="Y894" s="93"/>
      <c r="Z894" s="807"/>
    </row>
    <row r="895" spans="4:26">
      <c r="D895" s="2" t="s">
        <v>1568</v>
      </c>
      <c r="E895" s="394">
        <v>369045838.93000001</v>
      </c>
      <c r="F895" s="478"/>
      <c r="G895" s="429"/>
      <c r="H895" s="511"/>
      <c r="I895" s="434"/>
      <c r="J895" s="434"/>
      <c r="K895" s="434"/>
      <c r="L895" s="434"/>
      <c r="M895" s="474"/>
      <c r="N895" s="632">
        <v>369045838.93000001</v>
      </c>
      <c r="O895" s="109"/>
      <c r="P895" s="48"/>
      <c r="Q895" s="607"/>
      <c r="S895" s="652"/>
      <c r="T895" s="48"/>
      <c r="U895" s="48"/>
      <c r="V895" s="636"/>
      <c r="W895" s="70"/>
      <c r="X895" s="70"/>
      <c r="Y895" s="93"/>
      <c r="Z895" s="807"/>
    </row>
    <row r="896" spans="4:26">
      <c r="D896" s="2" t="s">
        <v>1569</v>
      </c>
      <c r="E896" s="394">
        <v>1018526.44</v>
      </c>
      <c r="F896" s="478"/>
      <c r="G896" s="429"/>
      <c r="H896" s="511"/>
      <c r="I896" s="434"/>
      <c r="J896" s="434"/>
      <c r="K896" s="434"/>
      <c r="L896" s="434"/>
      <c r="M896" s="474"/>
      <c r="N896" s="632">
        <v>1018526.44</v>
      </c>
      <c r="O896" s="109"/>
      <c r="P896" s="48"/>
      <c r="Q896" s="607"/>
      <c r="S896" s="652"/>
      <c r="T896" s="48"/>
      <c r="U896" s="48"/>
      <c r="V896" s="636"/>
      <c r="W896" s="70"/>
      <c r="X896" s="70"/>
      <c r="Y896" s="93"/>
      <c r="Z896" s="807"/>
    </row>
    <row r="897" spans="4:26">
      <c r="D897" s="2" t="s">
        <v>1570</v>
      </c>
      <c r="E897" s="394">
        <v>30106.82</v>
      </c>
      <c r="F897" s="478"/>
      <c r="G897" s="429"/>
      <c r="H897" s="511"/>
      <c r="I897" s="434"/>
      <c r="J897" s="434"/>
      <c r="K897" s="434"/>
      <c r="L897" s="434"/>
      <c r="M897" s="474"/>
      <c r="N897" s="632">
        <v>30106.82</v>
      </c>
      <c r="O897" s="109"/>
      <c r="P897" s="48"/>
      <c r="Q897" s="607"/>
      <c r="S897" s="652"/>
      <c r="T897" s="48"/>
      <c r="U897" s="48"/>
      <c r="V897" s="636"/>
      <c r="W897" s="70"/>
      <c r="X897" s="70"/>
      <c r="Y897" s="93"/>
      <c r="Z897" s="807"/>
    </row>
    <row r="898" spans="4:26">
      <c r="D898" s="2" t="s">
        <v>1571</v>
      </c>
      <c r="E898" s="394">
        <v>278157.33</v>
      </c>
      <c r="F898" s="478"/>
      <c r="G898" s="429"/>
      <c r="H898" s="511"/>
      <c r="I898" s="434"/>
      <c r="J898" s="434"/>
      <c r="K898" s="434"/>
      <c r="L898" s="434"/>
      <c r="M898" s="474"/>
      <c r="N898" s="632">
        <v>278157.33</v>
      </c>
      <c r="O898" s="109"/>
      <c r="P898" s="48"/>
      <c r="Q898" s="607"/>
      <c r="S898" s="652"/>
      <c r="T898" s="48"/>
      <c r="U898" s="48"/>
      <c r="V898" s="636"/>
      <c r="W898" s="70"/>
      <c r="X898" s="70"/>
      <c r="Y898" s="93"/>
      <c r="Z898" s="807"/>
    </row>
    <row r="899" spans="4:26">
      <c r="D899" s="2" t="s">
        <v>1572</v>
      </c>
      <c r="E899" s="394">
        <v>456575.27</v>
      </c>
      <c r="F899" s="478"/>
      <c r="G899" s="429"/>
      <c r="H899" s="511"/>
      <c r="I899" s="434"/>
      <c r="J899" s="434"/>
      <c r="K899" s="434"/>
      <c r="L899" s="434"/>
      <c r="M899" s="474"/>
      <c r="N899" s="632">
        <v>456575.27</v>
      </c>
      <c r="O899" s="109"/>
      <c r="P899" s="48"/>
      <c r="Q899" s="607"/>
      <c r="S899" s="652"/>
      <c r="T899" s="48"/>
      <c r="U899" s="48"/>
      <c r="V899" s="636"/>
      <c r="W899" s="70"/>
      <c r="X899" s="70"/>
      <c r="Y899" s="93"/>
      <c r="Z899" s="807"/>
    </row>
    <row r="900" spans="4:26">
      <c r="D900" s="2" t="s">
        <v>1573</v>
      </c>
      <c r="E900" s="394">
        <v>3149119.36</v>
      </c>
      <c r="F900" s="478"/>
      <c r="G900" s="429"/>
      <c r="H900" s="511"/>
      <c r="I900" s="434"/>
      <c r="J900" s="434"/>
      <c r="K900" s="434"/>
      <c r="L900" s="434"/>
      <c r="M900" s="474"/>
      <c r="N900" s="632">
        <v>3149119.36</v>
      </c>
      <c r="O900" s="109"/>
      <c r="P900" s="48"/>
      <c r="Q900" s="607"/>
      <c r="S900" s="652"/>
      <c r="T900" s="48"/>
      <c r="U900" s="48"/>
      <c r="V900" s="636"/>
      <c r="W900" s="70"/>
      <c r="X900" s="70"/>
      <c r="Y900" s="93"/>
      <c r="Z900" s="807"/>
    </row>
    <row r="901" spans="4:26">
      <c r="D901" s="2" t="s">
        <v>1574</v>
      </c>
      <c r="E901" s="394">
        <v>3004767.94</v>
      </c>
      <c r="F901" s="478"/>
      <c r="G901" s="429"/>
      <c r="H901" s="511"/>
      <c r="I901" s="434"/>
      <c r="J901" s="434"/>
      <c r="K901" s="434"/>
      <c r="L901" s="434"/>
      <c r="M901" s="474"/>
      <c r="N901" s="632">
        <v>3004767.94</v>
      </c>
      <c r="O901" s="109"/>
      <c r="P901" s="48"/>
      <c r="Q901" s="607"/>
      <c r="S901" s="652"/>
      <c r="T901" s="48"/>
      <c r="U901" s="48"/>
      <c r="V901" s="636"/>
      <c r="W901" s="70"/>
      <c r="X901" s="70"/>
      <c r="Y901" s="93"/>
      <c r="Z901" s="807"/>
    </row>
    <row r="902" spans="4:26">
      <c r="D902" s="2" t="s">
        <v>1575</v>
      </c>
      <c r="E902" s="394">
        <v>607794.36</v>
      </c>
      <c r="F902" s="478"/>
      <c r="G902" s="427"/>
      <c r="I902" s="434"/>
      <c r="J902" s="434"/>
      <c r="K902" s="434"/>
      <c r="L902" s="434"/>
      <c r="M902" s="474"/>
      <c r="N902" s="632">
        <v>607794.36</v>
      </c>
      <c r="O902" s="109"/>
      <c r="P902" s="48"/>
      <c r="Q902" s="607"/>
      <c r="S902" s="652"/>
      <c r="T902" s="48"/>
      <c r="U902" s="48"/>
      <c r="V902" s="636"/>
      <c r="W902" s="70"/>
      <c r="X902" s="70"/>
      <c r="Y902" s="93"/>
      <c r="Z902" s="807"/>
    </row>
    <row r="903" spans="4:26">
      <c r="D903" s="2" t="s">
        <v>1576</v>
      </c>
      <c r="E903" s="394">
        <v>476036.83</v>
      </c>
      <c r="F903" s="478"/>
      <c r="G903" s="427"/>
      <c r="I903" s="434"/>
      <c r="J903" s="434"/>
      <c r="K903" s="434"/>
      <c r="L903" s="434"/>
      <c r="M903" s="474"/>
      <c r="N903" s="632">
        <v>476036.83</v>
      </c>
      <c r="O903" s="109"/>
      <c r="P903" s="48"/>
      <c r="Q903" s="607"/>
      <c r="S903" s="652"/>
      <c r="T903" s="48"/>
      <c r="U903" s="48"/>
      <c r="V903" s="636"/>
      <c r="W903" s="70"/>
      <c r="X903" s="70"/>
      <c r="Y903" s="93"/>
      <c r="Z903" s="807"/>
    </row>
    <row r="904" spans="4:26">
      <c r="D904" s="2" t="s">
        <v>1577</v>
      </c>
      <c r="E904" s="394">
        <v>92297.82</v>
      </c>
      <c r="F904" s="478"/>
      <c r="G904" s="427"/>
      <c r="I904" s="434"/>
      <c r="J904" s="434"/>
      <c r="K904" s="434"/>
      <c r="L904" s="434"/>
      <c r="M904" s="474"/>
      <c r="N904" s="632">
        <v>92297.82</v>
      </c>
      <c r="O904" s="109"/>
      <c r="P904" s="48"/>
      <c r="Q904" s="607"/>
      <c r="S904" s="652"/>
      <c r="T904" s="48"/>
      <c r="U904" s="48"/>
      <c r="V904" s="636"/>
      <c r="W904" s="70"/>
      <c r="X904" s="70"/>
      <c r="Y904" s="93"/>
      <c r="Z904" s="807"/>
    </row>
    <row r="905" spans="4:26">
      <c r="D905" s="2" t="s">
        <v>1578</v>
      </c>
      <c r="E905" s="394">
        <v>80670.759999999995</v>
      </c>
      <c r="F905" s="478"/>
      <c r="G905" s="427"/>
      <c r="I905" s="434"/>
      <c r="J905" s="434"/>
      <c r="K905" s="434"/>
      <c r="L905" s="434"/>
      <c r="M905" s="474"/>
      <c r="N905" s="632">
        <v>80670.759999999995</v>
      </c>
      <c r="O905" s="109"/>
      <c r="P905" s="48"/>
      <c r="Q905" s="607"/>
      <c r="S905" s="652"/>
      <c r="T905" s="48"/>
      <c r="U905" s="48"/>
      <c r="V905" s="636"/>
      <c r="W905" s="70"/>
      <c r="X905" s="70"/>
      <c r="Y905" s="93"/>
      <c r="Z905" s="807"/>
    </row>
    <row r="906" spans="4:26">
      <c r="D906" s="2" t="s">
        <v>1579</v>
      </c>
      <c r="E906" s="394">
        <v>106690.58</v>
      </c>
      <c r="F906" s="478"/>
      <c r="G906" s="427"/>
      <c r="I906" s="434"/>
      <c r="J906" s="434"/>
      <c r="K906" s="434"/>
      <c r="L906" s="434"/>
      <c r="M906" s="474"/>
      <c r="N906" s="632">
        <v>106690.58</v>
      </c>
      <c r="O906" s="109"/>
      <c r="P906" s="48"/>
      <c r="Q906" s="607"/>
      <c r="S906" s="652"/>
      <c r="T906" s="48"/>
      <c r="U906" s="48"/>
      <c r="V906" s="636"/>
      <c r="W906" s="70"/>
      <c r="X906" s="70"/>
      <c r="Y906" s="93"/>
      <c r="Z906" s="807"/>
    </row>
    <row r="907" spans="4:26">
      <c r="D907" s="2" t="s">
        <v>1580</v>
      </c>
      <c r="E907" s="394">
        <v>1140451.56</v>
      </c>
      <c r="F907" s="478"/>
      <c r="G907" s="427"/>
      <c r="I907" s="434"/>
      <c r="J907" s="434"/>
      <c r="K907" s="434"/>
      <c r="L907" s="434"/>
      <c r="M907" s="474"/>
      <c r="N907" s="632">
        <v>1140451.56</v>
      </c>
      <c r="O907" s="109"/>
      <c r="P907" s="48"/>
      <c r="Q907" s="607"/>
      <c r="S907" s="652"/>
      <c r="T907" s="48"/>
      <c r="U907" s="48"/>
      <c r="V907" s="636"/>
      <c r="W907" s="70"/>
      <c r="X907" s="70"/>
      <c r="Y907" s="93"/>
      <c r="Z907" s="807"/>
    </row>
    <row r="908" spans="4:26">
      <c r="D908" s="2" t="s">
        <v>1581</v>
      </c>
      <c r="E908" s="394">
        <v>1151.3900000000001</v>
      </c>
      <c r="F908" s="478"/>
      <c r="G908" s="427"/>
      <c r="I908" s="434"/>
      <c r="J908" s="434"/>
      <c r="K908" s="434"/>
      <c r="L908" s="434"/>
      <c r="M908" s="474"/>
      <c r="N908" s="632">
        <v>1151.3900000000001</v>
      </c>
      <c r="O908" s="109"/>
      <c r="P908" s="48"/>
      <c r="Q908" s="607"/>
      <c r="S908" s="652"/>
      <c r="T908" s="48"/>
      <c r="U908" s="48"/>
      <c r="V908" s="636"/>
      <c r="W908" s="70"/>
      <c r="X908" s="70"/>
      <c r="Y908" s="93"/>
      <c r="Z908" s="807"/>
    </row>
    <row r="909" spans="4:26">
      <c r="D909" s="2" t="s">
        <v>1582</v>
      </c>
      <c r="E909" s="394">
        <v>3887173.55</v>
      </c>
      <c r="F909" s="478"/>
      <c r="G909" s="427"/>
      <c r="I909" s="434"/>
      <c r="J909" s="434"/>
      <c r="K909" s="434"/>
      <c r="L909" s="434"/>
      <c r="M909" s="474"/>
      <c r="N909" s="632">
        <v>3887173.55</v>
      </c>
      <c r="O909" s="109"/>
      <c r="P909" s="48"/>
      <c r="Q909" s="607"/>
      <c r="S909" s="652"/>
      <c r="T909" s="48"/>
      <c r="U909" s="48"/>
      <c r="V909" s="636"/>
      <c r="W909" s="70"/>
      <c r="X909" s="70"/>
      <c r="Y909" s="93"/>
      <c r="Z909" s="807"/>
    </row>
    <row r="910" spans="4:26">
      <c r="D910" s="2" t="s">
        <v>1583</v>
      </c>
      <c r="E910" s="394">
        <v>175227.82</v>
      </c>
      <c r="F910" s="478"/>
      <c r="G910" s="427"/>
      <c r="I910" s="434"/>
      <c r="J910" s="434"/>
      <c r="K910" s="434"/>
      <c r="L910" s="434"/>
      <c r="M910" s="474"/>
      <c r="N910" s="632">
        <v>175227.82</v>
      </c>
      <c r="O910" s="109"/>
      <c r="P910" s="48"/>
      <c r="Q910" s="607"/>
      <c r="S910" s="652"/>
      <c r="T910" s="48"/>
      <c r="U910" s="48"/>
      <c r="V910" s="636"/>
      <c r="W910" s="70"/>
      <c r="X910" s="70"/>
      <c r="Y910" s="93"/>
      <c r="Z910" s="807"/>
    </row>
    <row r="911" spans="4:26">
      <c r="D911" s="2" t="s">
        <v>1584</v>
      </c>
      <c r="E911" s="394">
        <v>288255.78999999998</v>
      </c>
      <c r="F911" s="478"/>
      <c r="G911" s="427"/>
      <c r="I911" s="434"/>
      <c r="J911" s="434"/>
      <c r="K911" s="434"/>
      <c r="L911" s="434"/>
      <c r="M911" s="474"/>
      <c r="N911" s="632">
        <v>288255.78999999998</v>
      </c>
      <c r="O911" s="109"/>
      <c r="P911" s="48"/>
      <c r="Q911" s="607"/>
      <c r="S911" s="652"/>
      <c r="T911" s="48"/>
      <c r="U911" s="48"/>
      <c r="V911" s="636"/>
      <c r="W911" s="70"/>
      <c r="X911" s="70"/>
      <c r="Y911" s="93"/>
      <c r="Z911" s="807"/>
    </row>
    <row r="912" spans="4:26">
      <c r="D912" s="2" t="s">
        <v>1585</v>
      </c>
      <c r="E912" s="394">
        <v>262570.81</v>
      </c>
      <c r="F912" s="478"/>
      <c r="G912" s="427"/>
      <c r="I912" s="434"/>
      <c r="J912" s="434"/>
      <c r="K912" s="434"/>
      <c r="L912" s="434"/>
      <c r="M912" s="474"/>
      <c r="N912" s="632">
        <v>262570.81</v>
      </c>
      <c r="O912" s="109"/>
      <c r="P912" s="48"/>
      <c r="Q912" s="607"/>
      <c r="S912" s="652"/>
      <c r="T912" s="48"/>
      <c r="U912" s="48"/>
      <c r="V912" s="636"/>
      <c r="W912" s="70"/>
      <c r="X912" s="70"/>
      <c r="Y912" s="93"/>
      <c r="Z912" s="807"/>
    </row>
    <row r="913" spans="4:26">
      <c r="D913" s="2" t="s">
        <v>1586</v>
      </c>
      <c r="E913" s="394">
        <v>85842.15</v>
      </c>
      <c r="F913" s="478"/>
      <c r="G913" s="427"/>
      <c r="I913" s="434"/>
      <c r="J913" s="434"/>
      <c r="K913" s="434"/>
      <c r="L913" s="434"/>
      <c r="M913" s="474"/>
      <c r="N913" s="632">
        <v>85842.15</v>
      </c>
      <c r="O913" s="109"/>
      <c r="P913" s="48"/>
      <c r="Q913" s="607"/>
      <c r="S913" s="652"/>
      <c r="T913" s="48"/>
      <c r="U913" s="48"/>
      <c r="V913" s="636"/>
      <c r="W913" s="70"/>
      <c r="X913" s="70"/>
      <c r="Y913" s="93"/>
      <c r="Z913" s="807"/>
    </row>
    <row r="914" spans="4:26">
      <c r="D914" s="2" t="s">
        <v>1587</v>
      </c>
      <c r="E914" s="394">
        <v>501569.57</v>
      </c>
      <c r="F914" s="478"/>
      <c r="G914" s="427"/>
      <c r="I914" s="434"/>
      <c r="J914" s="434"/>
      <c r="K914" s="434"/>
      <c r="L914" s="434"/>
      <c r="M914" s="474"/>
      <c r="N914" s="632">
        <v>501569.57</v>
      </c>
      <c r="O914" s="109"/>
      <c r="P914" s="48"/>
      <c r="Q914" s="607"/>
      <c r="S914" s="652"/>
      <c r="T914" s="48"/>
      <c r="U914" s="48"/>
      <c r="V914" s="636"/>
      <c r="W914" s="70"/>
      <c r="X914" s="70"/>
      <c r="Y914" s="93"/>
      <c r="Z914" s="807"/>
    </row>
    <row r="915" spans="4:26">
      <c r="D915" s="2" t="s">
        <v>1588</v>
      </c>
      <c r="E915" s="394">
        <v>190184.05</v>
      </c>
      <c r="F915" s="478"/>
      <c r="G915" s="427"/>
      <c r="I915" s="434"/>
      <c r="J915" s="434"/>
      <c r="K915" s="434"/>
      <c r="L915" s="434"/>
      <c r="M915" s="474"/>
      <c r="N915" s="632">
        <v>190184.05</v>
      </c>
      <c r="O915" s="109"/>
      <c r="P915" s="48"/>
      <c r="Q915" s="607"/>
      <c r="S915" s="652"/>
      <c r="T915" s="48"/>
      <c r="U915" s="48"/>
      <c r="V915" s="636"/>
      <c r="W915" s="70"/>
      <c r="X915" s="70"/>
      <c r="Y915" s="93"/>
      <c r="Z915" s="807"/>
    </row>
    <row r="916" spans="4:26">
      <c r="D916" s="2" t="s">
        <v>1589</v>
      </c>
      <c r="E916" s="394">
        <v>5103257.8</v>
      </c>
      <c r="F916" s="478"/>
      <c r="G916" s="427"/>
      <c r="I916" s="434"/>
      <c r="J916" s="434"/>
      <c r="K916" s="434"/>
      <c r="L916" s="434"/>
      <c r="M916" s="474"/>
      <c r="N916" s="632">
        <v>5103257.8</v>
      </c>
      <c r="O916" s="109"/>
      <c r="P916" s="48"/>
      <c r="Q916" s="607"/>
      <c r="S916" s="652"/>
      <c r="T916" s="48"/>
      <c r="U916" s="48"/>
      <c r="V916" s="636"/>
      <c r="W916" s="70"/>
      <c r="X916" s="70"/>
      <c r="Y916" s="93"/>
      <c r="Z916" s="807"/>
    </row>
    <row r="917" spans="4:26">
      <c r="D917" s="2" t="s">
        <v>1590</v>
      </c>
      <c r="E917" s="394">
        <v>5697493.6299999999</v>
      </c>
      <c r="F917" s="478"/>
      <c r="G917" s="427"/>
      <c r="I917" s="434"/>
      <c r="J917" s="434"/>
      <c r="K917" s="434"/>
      <c r="L917" s="434"/>
      <c r="M917" s="474"/>
      <c r="N917" s="632">
        <v>5697493.6299999999</v>
      </c>
      <c r="O917" s="109"/>
      <c r="P917" s="48"/>
      <c r="Q917" s="607"/>
      <c r="S917" s="652"/>
      <c r="T917" s="48"/>
      <c r="U917" s="48"/>
      <c r="V917" s="636"/>
      <c r="W917" s="70"/>
      <c r="X917" s="70"/>
      <c r="Y917" s="93"/>
      <c r="Z917" s="807"/>
    </row>
    <row r="918" spans="4:26">
      <c r="D918" s="2" t="s">
        <v>1591</v>
      </c>
      <c r="E918" s="394">
        <v>3501221.35</v>
      </c>
      <c r="F918" s="478"/>
      <c r="G918" s="427"/>
      <c r="I918" s="434"/>
      <c r="J918" s="434"/>
      <c r="K918" s="434"/>
      <c r="L918" s="434"/>
      <c r="M918" s="474"/>
      <c r="N918" s="632">
        <v>3501221.35</v>
      </c>
      <c r="O918" s="109"/>
      <c r="P918" s="48"/>
      <c r="Q918" s="607"/>
      <c r="S918" s="652"/>
      <c r="T918" s="48"/>
      <c r="U918" s="48"/>
      <c r="V918" s="636"/>
      <c r="W918" s="70"/>
      <c r="X918" s="70"/>
      <c r="Y918" s="93"/>
      <c r="Z918" s="807"/>
    </row>
    <row r="919" spans="4:26">
      <c r="D919" s="2" t="s">
        <v>1592</v>
      </c>
      <c r="E919" s="394">
        <v>3433544.54</v>
      </c>
      <c r="F919" s="478"/>
      <c r="G919" s="427"/>
      <c r="I919" s="434"/>
      <c r="J919" s="434"/>
      <c r="K919" s="434"/>
      <c r="L919" s="434"/>
      <c r="M919" s="474"/>
      <c r="N919" s="632">
        <v>3433544.54</v>
      </c>
      <c r="O919" s="109"/>
      <c r="P919" s="48"/>
      <c r="Q919" s="607"/>
      <c r="S919" s="652"/>
      <c r="T919" s="48"/>
      <c r="U919" s="48"/>
      <c r="V919" s="636"/>
      <c r="W919" s="70"/>
      <c r="X919" s="70"/>
      <c r="Y919" s="93"/>
      <c r="Z919" s="807"/>
    </row>
    <row r="920" spans="4:26">
      <c r="D920" s="2" t="s">
        <v>1593</v>
      </c>
      <c r="E920" s="394">
        <v>1031107.03</v>
      </c>
      <c r="F920" s="478"/>
      <c r="G920" s="427"/>
      <c r="I920" s="434"/>
      <c r="J920" s="434"/>
      <c r="K920" s="434"/>
      <c r="L920" s="434"/>
      <c r="M920" s="474"/>
      <c r="N920" s="632">
        <v>1031107.03</v>
      </c>
      <c r="O920" s="109"/>
      <c r="P920" s="48"/>
      <c r="Q920" s="607"/>
      <c r="S920" s="652"/>
      <c r="T920" s="48"/>
      <c r="U920" s="48"/>
      <c r="V920" s="636"/>
      <c r="W920" s="70"/>
      <c r="X920" s="70"/>
      <c r="Y920" s="93"/>
      <c r="Z920" s="807"/>
    </row>
    <row r="921" spans="4:26">
      <c r="D921" s="2" t="s">
        <v>1594</v>
      </c>
      <c r="E921" s="394">
        <v>351158.04</v>
      </c>
      <c r="F921" s="478"/>
      <c r="G921" s="427"/>
      <c r="I921" s="434"/>
      <c r="J921" s="434"/>
      <c r="K921" s="434"/>
      <c r="L921" s="434"/>
      <c r="M921" s="474"/>
      <c r="N921" s="632">
        <v>351158.04</v>
      </c>
      <c r="O921" s="109"/>
      <c r="P921" s="48"/>
      <c r="Q921" s="607"/>
      <c r="S921" s="652"/>
      <c r="T921" s="48"/>
      <c r="U921" s="48"/>
      <c r="V921" s="636"/>
      <c r="W921" s="70"/>
      <c r="X921" s="70"/>
      <c r="Y921" s="93"/>
      <c r="Z921" s="807"/>
    </row>
    <row r="922" spans="4:26">
      <c r="D922" s="2" t="s">
        <v>1595</v>
      </c>
      <c r="E922" s="394">
        <v>18297.740000000002</v>
      </c>
      <c r="F922" s="478"/>
      <c r="G922" s="427"/>
      <c r="I922" s="434"/>
      <c r="J922" s="434"/>
      <c r="K922" s="434"/>
      <c r="L922" s="434"/>
      <c r="M922" s="474"/>
      <c r="N922" s="632">
        <v>18297.740000000002</v>
      </c>
      <c r="O922" s="109"/>
      <c r="P922" s="48"/>
      <c r="Q922" s="607"/>
      <c r="S922" s="652"/>
      <c r="T922" s="48"/>
      <c r="U922" s="48"/>
      <c r="V922" s="636"/>
      <c r="W922" s="70"/>
      <c r="X922" s="70"/>
      <c r="Y922" s="93"/>
      <c r="Z922" s="807"/>
    </row>
    <row r="923" spans="4:26">
      <c r="D923" s="2" t="s">
        <v>1596</v>
      </c>
      <c r="E923" s="394">
        <v>1085527.8600000001</v>
      </c>
      <c r="F923" s="478"/>
      <c r="G923" s="427"/>
      <c r="I923" s="434"/>
      <c r="J923" s="434"/>
      <c r="K923" s="434"/>
      <c r="L923" s="434"/>
      <c r="M923" s="474"/>
      <c r="N923" s="632">
        <v>1085527.8600000001</v>
      </c>
      <c r="O923" s="109"/>
      <c r="P923" s="48"/>
      <c r="Q923" s="607"/>
      <c r="S923" s="652"/>
      <c r="T923" s="48"/>
      <c r="U923" s="48"/>
      <c r="V923" s="636"/>
      <c r="W923" s="70"/>
      <c r="X923" s="70"/>
      <c r="Y923" s="93"/>
      <c r="Z923" s="807"/>
    </row>
    <row r="924" spans="4:26">
      <c r="D924" s="2" t="s">
        <v>1597</v>
      </c>
      <c r="E924" s="394">
        <v>6003156.8600000003</v>
      </c>
      <c r="F924" s="478"/>
      <c r="G924" s="427"/>
      <c r="I924" s="434"/>
      <c r="J924" s="434"/>
      <c r="K924" s="434"/>
      <c r="L924" s="434"/>
      <c r="M924" s="474"/>
      <c r="N924" s="632">
        <v>6003156.8600000003</v>
      </c>
      <c r="O924" s="109"/>
      <c r="P924" s="48"/>
      <c r="Q924" s="607"/>
      <c r="S924" s="652"/>
      <c r="T924" s="48"/>
      <c r="U924" s="48"/>
      <c r="V924" s="636"/>
      <c r="W924" s="70"/>
      <c r="X924" s="70"/>
      <c r="Y924" s="93"/>
      <c r="Z924" s="807"/>
    </row>
    <row r="925" spans="4:26">
      <c r="D925" s="2" t="s">
        <v>1598</v>
      </c>
      <c r="E925" s="394">
        <v>21405133.539999999</v>
      </c>
      <c r="F925" s="478"/>
      <c r="G925" s="427"/>
      <c r="I925" s="434"/>
      <c r="J925" s="434"/>
      <c r="K925" s="434"/>
      <c r="L925" s="434"/>
      <c r="M925" s="474"/>
      <c r="N925" s="632">
        <v>21405133.539999999</v>
      </c>
      <c r="O925" s="109"/>
      <c r="P925" s="48"/>
      <c r="Q925" s="607"/>
      <c r="S925" s="652"/>
      <c r="T925" s="48"/>
      <c r="U925" s="48"/>
      <c r="V925" s="636"/>
      <c r="W925" s="70"/>
      <c r="X925" s="70"/>
      <c r="Y925" s="93"/>
      <c r="Z925" s="807"/>
    </row>
    <row r="926" spans="4:26">
      <c r="D926" s="2" t="s">
        <v>1599</v>
      </c>
      <c r="E926" s="394">
        <v>4097368.02</v>
      </c>
      <c r="F926" s="478"/>
      <c r="G926" s="427"/>
      <c r="I926" s="434"/>
      <c r="J926" s="434"/>
      <c r="K926" s="434"/>
      <c r="L926" s="434"/>
      <c r="M926" s="474"/>
      <c r="N926" s="632">
        <v>4097368.02</v>
      </c>
      <c r="O926" s="109"/>
      <c r="P926" s="48"/>
      <c r="Q926" s="607"/>
      <c r="S926" s="652"/>
      <c r="T926" s="48"/>
      <c r="U926" s="48"/>
      <c r="V926" s="636"/>
      <c r="W926" s="70"/>
      <c r="X926" s="70"/>
      <c r="Y926" s="93"/>
      <c r="Z926" s="807"/>
    </row>
    <row r="927" spans="4:26">
      <c r="D927" s="2" t="s">
        <v>1600</v>
      </c>
      <c r="E927" s="394">
        <v>10745276.029999999</v>
      </c>
      <c r="F927" s="478"/>
      <c r="G927" s="427"/>
      <c r="I927" s="434"/>
      <c r="J927" s="434"/>
      <c r="K927" s="434"/>
      <c r="L927" s="434"/>
      <c r="M927" s="474"/>
      <c r="N927" s="632">
        <v>10745276.029999999</v>
      </c>
      <c r="O927" s="109"/>
      <c r="P927" s="48"/>
      <c r="Q927" s="607"/>
      <c r="S927" s="652"/>
      <c r="T927" s="48"/>
      <c r="U927" s="48"/>
      <c r="V927" s="636"/>
      <c r="W927" s="70"/>
      <c r="X927" s="70"/>
      <c r="Y927" s="93"/>
      <c r="Z927" s="807"/>
    </row>
    <row r="928" spans="4:26">
      <c r="D928" s="2" t="s">
        <v>1601</v>
      </c>
      <c r="E928" s="394">
        <v>179963321.09999901</v>
      </c>
      <c r="F928" s="478"/>
      <c r="G928" s="427"/>
      <c r="I928" s="434"/>
      <c r="J928" s="434"/>
      <c r="K928" s="434"/>
      <c r="L928" s="434"/>
      <c r="M928" s="474"/>
      <c r="N928" s="632">
        <v>179963321.09999901</v>
      </c>
      <c r="O928" s="109"/>
      <c r="P928" s="48"/>
      <c r="Q928" s="607"/>
      <c r="S928" s="652"/>
      <c r="T928" s="48"/>
      <c r="U928" s="48"/>
      <c r="V928" s="636"/>
      <c r="W928" s="70"/>
      <c r="X928" s="70"/>
      <c r="Y928" s="93"/>
      <c r="Z928" s="807"/>
    </row>
    <row r="929" spans="4:26">
      <c r="D929" s="2" t="s">
        <v>1602</v>
      </c>
      <c r="E929" s="394">
        <v>285871.81</v>
      </c>
      <c r="F929" s="478"/>
      <c r="G929" s="427"/>
      <c r="I929" s="434"/>
      <c r="J929" s="434"/>
      <c r="K929" s="434"/>
      <c r="L929" s="434"/>
      <c r="M929" s="474"/>
      <c r="N929" s="632">
        <v>285871.81</v>
      </c>
      <c r="O929" s="109"/>
      <c r="P929" s="48"/>
      <c r="Q929" s="607"/>
      <c r="S929" s="652"/>
      <c r="T929" s="48"/>
      <c r="U929" s="48"/>
      <c r="V929" s="636"/>
      <c r="W929" s="70"/>
      <c r="X929" s="70"/>
      <c r="Y929" s="93"/>
      <c r="Z929" s="807"/>
    </row>
    <row r="930" spans="4:26">
      <c r="D930" s="2" t="s">
        <v>1603</v>
      </c>
      <c r="E930" s="394">
        <v>53440798.340000004</v>
      </c>
      <c r="F930" s="478"/>
      <c r="G930" s="427"/>
      <c r="I930" s="434"/>
      <c r="J930" s="434"/>
      <c r="K930" s="434"/>
      <c r="L930" s="434"/>
      <c r="M930" s="474"/>
      <c r="N930" s="632">
        <v>53440798.340000004</v>
      </c>
      <c r="O930" s="109"/>
      <c r="P930" s="48"/>
      <c r="Q930" s="607"/>
      <c r="S930" s="652"/>
      <c r="T930" s="48"/>
      <c r="U930" s="48"/>
      <c r="V930" s="636"/>
      <c r="W930" s="70"/>
      <c r="X930" s="70"/>
      <c r="Y930" s="93"/>
      <c r="Z930" s="807"/>
    </row>
    <row r="931" spans="4:26">
      <c r="D931" s="2" t="s">
        <v>1604</v>
      </c>
      <c r="E931" s="394">
        <v>8710666.1099999901</v>
      </c>
      <c r="F931" s="478"/>
      <c r="G931" s="427"/>
      <c r="I931" s="434"/>
      <c r="J931" s="434"/>
      <c r="K931" s="434"/>
      <c r="L931" s="434"/>
      <c r="M931" s="474"/>
      <c r="N931" s="632">
        <v>8710666.1099999901</v>
      </c>
      <c r="O931" s="109"/>
      <c r="P931" s="48"/>
      <c r="Q931" s="607"/>
      <c r="S931" s="652"/>
      <c r="T931" s="48"/>
      <c r="U931" s="48"/>
      <c r="V931" s="636"/>
      <c r="W931" s="70"/>
      <c r="X931" s="70"/>
      <c r="Y931" s="93"/>
      <c r="Z931" s="807"/>
    </row>
    <row r="932" spans="4:26">
      <c r="D932" s="2" t="s">
        <v>1605</v>
      </c>
      <c r="E932" s="394">
        <v>3245665.47</v>
      </c>
      <c r="F932" s="478"/>
      <c r="G932" s="427"/>
      <c r="I932" s="434"/>
      <c r="J932" s="434"/>
      <c r="K932" s="434"/>
      <c r="L932" s="434"/>
      <c r="M932" s="474"/>
      <c r="N932" s="632">
        <v>3245665.47</v>
      </c>
      <c r="O932" s="109"/>
      <c r="P932" s="48"/>
      <c r="Q932" s="607"/>
      <c r="S932" s="652"/>
      <c r="T932" s="48"/>
      <c r="U932" s="48"/>
      <c r="V932" s="636"/>
      <c r="W932" s="70"/>
      <c r="X932" s="70"/>
      <c r="Y932" s="93"/>
      <c r="Z932" s="807"/>
    </row>
    <row r="933" spans="4:26">
      <c r="D933" s="2" t="s">
        <v>1606</v>
      </c>
      <c r="E933" s="394">
        <v>328425.62</v>
      </c>
      <c r="F933" s="478"/>
      <c r="G933" s="427"/>
      <c r="I933" s="434"/>
      <c r="J933" s="434"/>
      <c r="K933" s="434"/>
      <c r="L933" s="434"/>
      <c r="M933" s="474"/>
      <c r="N933" s="632">
        <v>328425.62</v>
      </c>
      <c r="O933" s="109"/>
      <c r="P933" s="48"/>
      <c r="Q933" s="607"/>
      <c r="S933" s="652"/>
      <c r="T933" s="48"/>
      <c r="U933" s="48"/>
      <c r="V933" s="636"/>
      <c r="W933" s="70"/>
      <c r="X933" s="70"/>
      <c r="Y933" s="93"/>
      <c r="Z933" s="807"/>
    </row>
    <row r="934" spans="4:26">
      <c r="D934" s="2" t="s">
        <v>1607</v>
      </c>
      <c r="E934" s="394">
        <v>17434919.41</v>
      </c>
      <c r="F934" s="478"/>
      <c r="G934" s="427"/>
      <c r="I934" s="434"/>
      <c r="J934" s="434"/>
      <c r="K934" s="434"/>
      <c r="L934" s="434"/>
      <c r="M934" s="474"/>
      <c r="N934" s="632">
        <v>17434919.41</v>
      </c>
      <c r="O934" s="109"/>
      <c r="P934" s="48"/>
      <c r="Q934" s="607"/>
      <c r="S934" s="652"/>
      <c r="T934" s="48"/>
      <c r="U934" s="48"/>
      <c r="V934" s="636"/>
      <c r="W934" s="70"/>
      <c r="X934" s="70"/>
      <c r="Y934" s="93"/>
      <c r="Z934" s="807"/>
    </row>
    <row r="935" spans="4:26">
      <c r="D935" s="2" t="s">
        <v>1608</v>
      </c>
      <c r="E935" s="394">
        <v>2217592.67</v>
      </c>
      <c r="F935" s="478"/>
      <c r="G935" s="427"/>
      <c r="I935" s="434"/>
      <c r="J935" s="434"/>
      <c r="K935" s="434"/>
      <c r="L935" s="434"/>
      <c r="M935" s="474"/>
      <c r="N935" s="632">
        <v>2217592.67</v>
      </c>
      <c r="O935" s="109"/>
      <c r="P935" s="48"/>
      <c r="Q935" s="607"/>
      <c r="S935" s="652"/>
      <c r="T935" s="48"/>
      <c r="U935" s="48"/>
      <c r="V935" s="636"/>
      <c r="W935" s="70"/>
      <c r="X935" s="70"/>
      <c r="Y935" s="93"/>
      <c r="Z935" s="807"/>
    </row>
    <row r="936" spans="4:26">
      <c r="D936" s="2" t="s">
        <v>1609</v>
      </c>
      <c r="E936" s="394">
        <v>-103365.08</v>
      </c>
      <c r="F936" s="478"/>
      <c r="G936" s="427"/>
      <c r="I936" s="434"/>
      <c r="J936" s="434"/>
      <c r="K936" s="434"/>
      <c r="L936" s="434"/>
      <c r="M936" s="474"/>
      <c r="N936" s="632">
        <v>-103365.08</v>
      </c>
      <c r="O936" s="109"/>
      <c r="P936" s="48"/>
      <c r="Q936" s="607"/>
      <c r="S936" s="652"/>
      <c r="T936" s="48"/>
      <c r="U936" s="48"/>
      <c r="V936" s="636"/>
      <c r="W936" s="70"/>
      <c r="X936" s="70"/>
      <c r="Y936" s="93"/>
      <c r="Z936" s="807"/>
    </row>
    <row r="937" spans="4:26">
      <c r="D937" s="2" t="s">
        <v>1610</v>
      </c>
      <c r="E937" s="394">
        <v>614495568.01999903</v>
      </c>
      <c r="F937" s="478"/>
      <c r="G937" s="427"/>
      <c r="I937" s="434"/>
      <c r="J937" s="434"/>
      <c r="K937" s="434"/>
      <c r="L937" s="434"/>
      <c r="M937" s="474"/>
      <c r="N937" s="632">
        <v>614495568.01999903</v>
      </c>
      <c r="O937" s="109"/>
      <c r="P937" s="48"/>
      <c r="Q937" s="607"/>
      <c r="S937" s="652"/>
      <c r="T937" s="48"/>
      <c r="U937" s="48"/>
      <c r="V937" s="636"/>
      <c r="W937" s="70"/>
      <c r="X937" s="70"/>
      <c r="Y937" s="93"/>
      <c r="Z937" s="807"/>
    </row>
    <row r="938" spans="4:26">
      <c r="D938" s="2" t="s">
        <v>1611</v>
      </c>
      <c r="E938" s="394">
        <v>49297564.449999899</v>
      </c>
      <c r="F938" s="478"/>
      <c r="G938" s="427"/>
      <c r="I938" s="434"/>
      <c r="J938" s="434"/>
      <c r="K938" s="434"/>
      <c r="L938" s="434"/>
      <c r="M938" s="474"/>
      <c r="N938" s="632">
        <v>49297564.449999899</v>
      </c>
      <c r="O938" s="109"/>
      <c r="P938" s="48"/>
      <c r="Q938" s="607"/>
      <c r="S938" s="652"/>
      <c r="T938" s="48"/>
      <c r="U938" s="48"/>
      <c r="V938" s="636"/>
      <c r="W938" s="70"/>
      <c r="X938" s="70"/>
      <c r="Y938" s="93"/>
      <c r="Z938" s="807"/>
    </row>
    <row r="939" spans="4:26">
      <c r="D939" s="2" t="s">
        <v>1612</v>
      </c>
      <c r="E939" s="394">
        <v>-305916.84000000003</v>
      </c>
      <c r="F939" s="478"/>
      <c r="G939" s="427"/>
      <c r="I939" s="434"/>
      <c r="J939" s="434"/>
      <c r="K939" s="434"/>
      <c r="L939" s="434"/>
      <c r="M939" s="474"/>
      <c r="N939" s="632">
        <v>-305916.84000000003</v>
      </c>
      <c r="O939" s="109"/>
      <c r="P939" s="48"/>
      <c r="Q939" s="607"/>
      <c r="S939" s="652"/>
      <c r="T939" s="48"/>
      <c r="U939" s="48"/>
      <c r="V939" s="636"/>
      <c r="W939" s="70"/>
      <c r="X939" s="70"/>
      <c r="Y939" s="93"/>
      <c r="Z939" s="807"/>
    </row>
    <row r="940" spans="4:26">
      <c r="D940" s="2" t="s">
        <v>1613</v>
      </c>
      <c r="E940" s="394">
        <v>18028764.550000001</v>
      </c>
      <c r="F940" s="478"/>
      <c r="G940" s="427"/>
      <c r="I940" s="434"/>
      <c r="J940" s="434"/>
      <c r="K940" s="434"/>
      <c r="L940" s="434"/>
      <c r="M940" s="474"/>
      <c r="N940" s="632">
        <v>18028764.550000001</v>
      </c>
      <c r="O940" s="109"/>
      <c r="P940" s="48"/>
      <c r="Q940" s="607"/>
      <c r="S940" s="652"/>
      <c r="T940" s="48"/>
      <c r="U940" s="48"/>
      <c r="V940" s="636"/>
      <c r="W940" s="70"/>
      <c r="X940" s="70"/>
      <c r="Y940" s="93"/>
      <c r="Z940" s="807"/>
    </row>
    <row r="941" spans="4:26">
      <c r="D941" s="2" t="s">
        <v>1614</v>
      </c>
      <c r="E941" s="394">
        <v>3225440.5</v>
      </c>
      <c r="F941" s="478"/>
      <c r="G941" s="427"/>
      <c r="I941" s="434"/>
      <c r="J941" s="434"/>
      <c r="K941" s="434"/>
      <c r="L941" s="434"/>
      <c r="M941" s="474"/>
      <c r="N941" s="632">
        <v>3225440.5</v>
      </c>
      <c r="O941" s="109"/>
      <c r="P941" s="48"/>
      <c r="Q941" s="607"/>
      <c r="S941" s="652"/>
      <c r="T941" s="48"/>
      <c r="U941" s="48"/>
      <c r="V941" s="636"/>
      <c r="W941" s="70"/>
      <c r="X941" s="70"/>
      <c r="Y941" s="93"/>
      <c r="Z941" s="807"/>
    </row>
    <row r="942" spans="4:26">
      <c r="D942" s="2" t="s">
        <v>1615</v>
      </c>
      <c r="E942" s="394">
        <v>31637198.8199999</v>
      </c>
      <c r="F942" s="478"/>
      <c r="G942" s="427"/>
      <c r="I942" s="434"/>
      <c r="J942" s="434"/>
      <c r="K942" s="434"/>
      <c r="L942" s="434"/>
      <c r="M942" s="474"/>
      <c r="N942" s="632">
        <v>31637198.8199999</v>
      </c>
      <c r="O942" s="109"/>
      <c r="P942" s="48"/>
      <c r="Q942" s="607"/>
      <c r="S942" s="652"/>
      <c r="T942" s="48"/>
      <c r="U942" s="48"/>
      <c r="V942" s="636"/>
      <c r="W942" s="70"/>
      <c r="X942" s="70"/>
      <c r="Y942" s="93"/>
      <c r="Z942" s="807"/>
    </row>
    <row r="943" spans="4:26">
      <c r="D943" s="2" t="s">
        <v>1616</v>
      </c>
      <c r="E943" s="394">
        <v>7646027.1799999997</v>
      </c>
      <c r="F943" s="478"/>
      <c r="G943" s="427"/>
      <c r="I943" s="434"/>
      <c r="J943" s="434"/>
      <c r="K943" s="434"/>
      <c r="L943" s="434"/>
      <c r="M943" s="474"/>
      <c r="N943" s="632">
        <v>7646027.1799999997</v>
      </c>
      <c r="O943" s="109"/>
      <c r="P943" s="48"/>
      <c r="Q943" s="607"/>
      <c r="S943" s="652"/>
      <c r="T943" s="48"/>
      <c r="U943" s="48"/>
      <c r="V943" s="636"/>
      <c r="W943" s="70"/>
      <c r="X943" s="70"/>
      <c r="Y943" s="93"/>
      <c r="Z943" s="807"/>
    </row>
    <row r="944" spans="4:26">
      <c r="D944" s="2" t="s">
        <v>1617</v>
      </c>
      <c r="E944" s="394">
        <v>0</v>
      </c>
      <c r="F944" s="478"/>
      <c r="G944" s="427"/>
      <c r="I944" s="434"/>
      <c r="J944" s="434"/>
      <c r="K944" s="434"/>
      <c r="L944" s="434"/>
      <c r="M944" s="474"/>
      <c r="N944" s="632">
        <v>0</v>
      </c>
      <c r="O944" s="109"/>
      <c r="P944" s="48"/>
      <c r="Q944" s="607"/>
      <c r="S944" s="652"/>
      <c r="T944" s="48"/>
      <c r="U944" s="48"/>
      <c r="V944" s="636"/>
      <c r="W944" s="70"/>
      <c r="X944" s="70"/>
      <c r="Y944" s="93"/>
      <c r="Z944" s="807"/>
    </row>
    <row r="945" spans="4:26">
      <c r="D945" s="2" t="s">
        <v>1618</v>
      </c>
      <c r="E945" s="394">
        <v>3321607.72</v>
      </c>
      <c r="F945" s="478"/>
      <c r="G945" s="427"/>
      <c r="I945" s="434"/>
      <c r="J945" s="434"/>
      <c r="K945" s="434"/>
      <c r="L945" s="434"/>
      <c r="M945" s="474"/>
      <c r="N945" s="632">
        <v>3321607.72</v>
      </c>
      <c r="O945" s="109"/>
      <c r="P945" s="48"/>
      <c r="Q945" s="607"/>
      <c r="S945" s="652"/>
      <c r="T945" s="48"/>
      <c r="U945" s="48"/>
      <c r="V945" s="636"/>
      <c r="W945" s="70"/>
      <c r="X945" s="70"/>
      <c r="Y945" s="93"/>
      <c r="Z945" s="807"/>
    </row>
    <row r="946" spans="4:26">
      <c r="D946" s="2" t="s">
        <v>1619</v>
      </c>
      <c r="E946" s="394">
        <v>3108225.72</v>
      </c>
      <c r="F946" s="478"/>
      <c r="G946" s="427"/>
      <c r="I946" s="434"/>
      <c r="J946" s="434"/>
      <c r="K946" s="434"/>
      <c r="L946" s="434"/>
      <c r="M946" s="474"/>
      <c r="N946" s="632">
        <v>3108225.72</v>
      </c>
      <c r="O946" s="109"/>
      <c r="P946" s="48"/>
      <c r="Q946" s="607"/>
      <c r="S946" s="652"/>
      <c r="T946" s="48"/>
      <c r="U946" s="48"/>
      <c r="V946" s="636"/>
      <c r="W946" s="70"/>
      <c r="X946" s="70"/>
      <c r="Y946" s="93"/>
      <c r="Z946" s="807"/>
    </row>
    <row r="947" spans="4:26">
      <c r="D947" s="2" t="s">
        <v>1620</v>
      </c>
      <c r="E947" s="394">
        <v>1137585.74</v>
      </c>
      <c r="F947" s="478"/>
      <c r="G947" s="427"/>
      <c r="I947" s="434"/>
      <c r="J947" s="434"/>
      <c r="K947" s="434"/>
      <c r="L947" s="434"/>
      <c r="M947" s="474"/>
      <c r="N947" s="632">
        <v>1137585.74</v>
      </c>
      <c r="O947" s="109"/>
      <c r="P947" s="48"/>
      <c r="Q947" s="607"/>
      <c r="S947" s="652"/>
      <c r="T947" s="48"/>
      <c r="U947" s="48"/>
      <c r="V947" s="636"/>
      <c r="W947" s="70"/>
      <c r="X947" s="70"/>
      <c r="Y947" s="93"/>
      <c r="Z947" s="807"/>
    </row>
    <row r="948" spans="4:26">
      <c r="D948" s="2" t="s">
        <v>1621</v>
      </c>
      <c r="E948" s="394">
        <v>48802848.390000001</v>
      </c>
      <c r="F948" s="478"/>
      <c r="G948" s="427"/>
      <c r="I948" s="434"/>
      <c r="J948" s="434"/>
      <c r="K948" s="434"/>
      <c r="L948" s="434"/>
      <c r="M948" s="474"/>
      <c r="N948" s="632">
        <v>48802848.390000001</v>
      </c>
      <c r="O948" s="109"/>
      <c r="P948" s="48"/>
      <c r="Q948" s="607"/>
      <c r="S948" s="652"/>
      <c r="T948" s="48"/>
      <c r="U948" s="48"/>
      <c r="V948" s="636"/>
      <c r="W948" s="70"/>
      <c r="X948" s="70"/>
      <c r="Y948" s="93"/>
      <c r="Z948" s="807"/>
    </row>
    <row r="949" spans="4:26">
      <c r="D949" s="2" t="s">
        <v>1622</v>
      </c>
      <c r="E949" s="394">
        <v>1904601.72</v>
      </c>
      <c r="F949" s="478"/>
      <c r="G949" s="427"/>
      <c r="I949" s="434"/>
      <c r="J949" s="434"/>
      <c r="K949" s="434"/>
      <c r="L949" s="434"/>
      <c r="M949" s="474"/>
      <c r="N949" s="632">
        <v>1904601.72</v>
      </c>
      <c r="O949" s="109"/>
      <c r="P949" s="48"/>
      <c r="Q949" s="607"/>
      <c r="S949" s="652"/>
      <c r="T949" s="48"/>
      <c r="U949" s="48"/>
      <c r="V949" s="636"/>
      <c r="W949" s="70"/>
      <c r="X949" s="70"/>
      <c r="Y949" s="93"/>
      <c r="Z949" s="807"/>
    </row>
    <row r="950" spans="4:26">
      <c r="D950" s="2" t="s">
        <v>1623</v>
      </c>
      <c r="E950" s="394">
        <v>286514.49</v>
      </c>
      <c r="F950" s="478"/>
      <c r="G950" s="427"/>
      <c r="I950" s="434"/>
      <c r="J950" s="434"/>
      <c r="K950" s="434"/>
      <c r="L950" s="434"/>
      <c r="M950" s="474"/>
      <c r="N950" s="632">
        <v>286514.49</v>
      </c>
      <c r="O950" s="109"/>
      <c r="P950" s="48"/>
      <c r="Q950" s="607"/>
      <c r="S950" s="652"/>
      <c r="T950" s="48"/>
      <c r="U950" s="48"/>
      <c r="V950" s="636"/>
      <c r="W950" s="70"/>
      <c r="X950" s="70"/>
      <c r="Y950" s="93"/>
      <c r="Z950" s="807"/>
    </row>
    <row r="951" spans="4:26">
      <c r="D951" s="2" t="s">
        <v>1624</v>
      </c>
      <c r="E951" s="394">
        <v>623.22</v>
      </c>
      <c r="F951" s="478"/>
      <c r="G951" s="427"/>
      <c r="I951" s="434"/>
      <c r="J951" s="434"/>
      <c r="K951" s="434"/>
      <c r="L951" s="434"/>
      <c r="M951" s="474"/>
      <c r="N951" s="632">
        <v>623.22</v>
      </c>
      <c r="O951" s="109"/>
      <c r="P951" s="48"/>
      <c r="Q951" s="607"/>
      <c r="S951" s="652"/>
      <c r="T951" s="48"/>
      <c r="U951" s="48"/>
      <c r="V951" s="636"/>
      <c r="W951" s="70"/>
      <c r="X951" s="70"/>
      <c r="Y951" s="93"/>
      <c r="Z951" s="807"/>
    </row>
    <row r="952" spans="4:26">
      <c r="D952" s="2" t="s">
        <v>1625</v>
      </c>
      <c r="E952" s="394">
        <v>4593089.0699999901</v>
      </c>
      <c r="F952" s="478"/>
      <c r="G952" s="427"/>
      <c r="I952" s="434"/>
      <c r="J952" s="434"/>
      <c r="K952" s="434"/>
      <c r="L952" s="434"/>
      <c r="M952" s="474"/>
      <c r="N952" s="632">
        <v>4593089.0699999901</v>
      </c>
      <c r="O952" s="109"/>
      <c r="P952" s="48"/>
      <c r="Q952" s="607"/>
      <c r="S952" s="652"/>
      <c r="T952" s="48"/>
      <c r="U952" s="48"/>
      <c r="V952" s="636"/>
      <c r="W952" s="70"/>
      <c r="X952" s="70"/>
      <c r="Y952" s="93"/>
      <c r="Z952" s="807"/>
    </row>
    <row r="953" spans="4:26">
      <c r="D953" s="2" t="s">
        <v>1626</v>
      </c>
      <c r="E953" s="394">
        <v>1999842.65</v>
      </c>
      <c r="F953" s="478"/>
      <c r="G953" s="427"/>
      <c r="I953" s="434"/>
      <c r="J953" s="434"/>
      <c r="K953" s="434"/>
      <c r="L953" s="434"/>
      <c r="M953" s="474"/>
      <c r="N953" s="632">
        <v>1999842.65</v>
      </c>
      <c r="O953" s="109"/>
      <c r="P953" s="48"/>
      <c r="Q953" s="607"/>
      <c r="S953" s="652"/>
      <c r="T953" s="48"/>
      <c r="U953" s="48"/>
      <c r="V953" s="636"/>
      <c r="W953" s="70"/>
      <c r="X953" s="70"/>
      <c r="Y953" s="93"/>
      <c r="Z953" s="807"/>
    </row>
    <row r="954" spans="4:26">
      <c r="D954" s="2" t="s">
        <v>1627</v>
      </c>
      <c r="E954" s="394">
        <v>23720364.129999898</v>
      </c>
      <c r="F954" s="478"/>
      <c r="G954" s="427"/>
      <c r="I954" s="434"/>
      <c r="J954" s="434"/>
      <c r="K954" s="434"/>
      <c r="L954" s="434"/>
      <c r="M954" s="474"/>
      <c r="N954" s="632">
        <v>23720364.129999898</v>
      </c>
      <c r="O954" s="109"/>
      <c r="P954" s="48"/>
      <c r="Q954" s="607"/>
      <c r="S954" s="652"/>
      <c r="T954" s="48"/>
      <c r="U954" s="48"/>
      <c r="V954" s="636"/>
      <c r="W954" s="70"/>
      <c r="X954" s="70"/>
      <c r="Y954" s="93"/>
      <c r="Z954" s="807"/>
    </row>
    <row r="955" spans="4:26">
      <c r="D955" s="2" t="s">
        <v>1628</v>
      </c>
      <c r="E955" s="394">
        <v>424328.55</v>
      </c>
      <c r="F955" s="478"/>
      <c r="G955" s="427"/>
      <c r="I955" s="434"/>
      <c r="J955" s="434"/>
      <c r="K955" s="434"/>
      <c r="L955" s="434"/>
      <c r="M955" s="474"/>
      <c r="N955" s="632">
        <v>424328.55</v>
      </c>
      <c r="O955" s="109"/>
      <c r="P955" s="48"/>
      <c r="Q955" s="607"/>
      <c r="S955" s="652"/>
      <c r="T955" s="48"/>
      <c r="U955" s="48"/>
      <c r="V955" s="636"/>
      <c r="W955" s="70"/>
      <c r="X955" s="70"/>
      <c r="Y955" s="93"/>
      <c r="Z955" s="807"/>
    </row>
    <row r="956" spans="4:26">
      <c r="D956" s="2" t="s">
        <v>1629</v>
      </c>
      <c r="E956" s="394">
        <v>101673678.23999999</v>
      </c>
      <c r="F956" s="478"/>
      <c r="G956" s="427"/>
      <c r="I956" s="434"/>
      <c r="J956" s="434"/>
      <c r="K956" s="434"/>
      <c r="L956" s="434"/>
      <c r="M956" s="474"/>
      <c r="N956" s="632">
        <v>101673678.23999999</v>
      </c>
      <c r="O956" s="109"/>
      <c r="P956" s="48"/>
      <c r="Q956" s="607"/>
      <c r="S956" s="652"/>
      <c r="T956" s="48"/>
      <c r="U956" s="48"/>
      <c r="V956" s="636"/>
      <c r="W956" s="70"/>
      <c r="X956" s="70"/>
      <c r="Y956" s="93"/>
      <c r="Z956" s="807"/>
    </row>
    <row r="957" spans="4:26">
      <c r="D957" s="2" t="s">
        <v>1630</v>
      </c>
      <c r="E957" s="394">
        <v>4835272</v>
      </c>
      <c r="F957" s="478"/>
      <c r="G957" s="427"/>
      <c r="I957" s="434"/>
      <c r="J957" s="434"/>
      <c r="K957" s="434"/>
      <c r="L957" s="434"/>
      <c r="M957" s="474"/>
      <c r="N957" s="632">
        <v>4835272</v>
      </c>
      <c r="O957" s="109"/>
      <c r="P957" s="48"/>
      <c r="Q957" s="607"/>
      <c r="S957" s="652"/>
      <c r="T957" s="48"/>
      <c r="U957" s="48"/>
      <c r="V957" s="636"/>
      <c r="W957" s="70"/>
      <c r="X957" s="70"/>
      <c r="Y957" s="93"/>
      <c r="Z957" s="807"/>
    </row>
    <row r="958" spans="4:26">
      <c r="D958" s="2" t="s">
        <v>1631</v>
      </c>
      <c r="E958" s="394">
        <v>38873334.609999903</v>
      </c>
      <c r="F958" s="478"/>
      <c r="G958" s="427"/>
      <c r="I958" s="434"/>
      <c r="J958" s="434"/>
      <c r="K958" s="434"/>
      <c r="L958" s="434"/>
      <c r="M958" s="474"/>
      <c r="N958" s="632">
        <v>38873334.609999903</v>
      </c>
      <c r="O958" s="109"/>
      <c r="P958" s="48"/>
      <c r="Q958" s="607"/>
      <c r="S958" s="652"/>
      <c r="T958" s="48"/>
      <c r="U958" s="48"/>
      <c r="V958" s="636"/>
      <c r="W958" s="70"/>
      <c r="X958" s="70"/>
      <c r="Y958" s="93"/>
      <c r="Z958" s="807"/>
    </row>
    <row r="959" spans="4:26">
      <c r="D959" s="2" t="s">
        <v>1632</v>
      </c>
      <c r="E959" s="394">
        <v>643842.37</v>
      </c>
      <c r="F959" s="478"/>
      <c r="G959" s="427"/>
      <c r="I959" s="434"/>
      <c r="J959" s="434"/>
      <c r="K959" s="434"/>
      <c r="L959" s="434"/>
      <c r="M959" s="474"/>
      <c r="N959" s="632">
        <v>643842.37</v>
      </c>
      <c r="O959" s="109"/>
      <c r="P959" s="48"/>
      <c r="Q959" s="607"/>
      <c r="S959" s="652"/>
      <c r="T959" s="48"/>
      <c r="U959" s="48"/>
      <c r="V959" s="636"/>
      <c r="W959" s="70"/>
      <c r="X959" s="70"/>
      <c r="Y959" s="93"/>
      <c r="Z959" s="807"/>
    </row>
    <row r="960" spans="4:26">
      <c r="D960" s="2" t="s">
        <v>1633</v>
      </c>
      <c r="E960" s="394">
        <v>10067965.220000001</v>
      </c>
      <c r="F960" s="478"/>
      <c r="G960" s="427"/>
      <c r="I960" s="434"/>
      <c r="J960" s="434"/>
      <c r="K960" s="434"/>
      <c r="L960" s="434"/>
      <c r="M960" s="474"/>
      <c r="N960" s="632">
        <v>10067965.220000001</v>
      </c>
      <c r="O960" s="109"/>
      <c r="P960" s="48"/>
      <c r="Q960" s="607"/>
      <c r="S960" s="652"/>
      <c r="T960" s="48"/>
      <c r="U960" s="48"/>
      <c r="V960" s="636"/>
      <c r="W960" s="70"/>
      <c r="X960" s="70"/>
      <c r="Y960" s="93"/>
      <c r="Z960" s="807"/>
    </row>
    <row r="961" spans="4:26">
      <c r="D961" s="2" t="s">
        <v>1634</v>
      </c>
      <c r="E961" s="394">
        <v>2034629.39</v>
      </c>
      <c r="F961" s="478"/>
      <c r="G961" s="427"/>
      <c r="I961" s="434"/>
      <c r="J961" s="434"/>
      <c r="K961" s="434"/>
      <c r="L961" s="434"/>
      <c r="M961" s="474"/>
      <c r="N961" s="632">
        <v>2034629.39</v>
      </c>
      <c r="O961" s="109"/>
      <c r="P961" s="48"/>
      <c r="Q961" s="607"/>
      <c r="S961" s="652"/>
      <c r="T961" s="48"/>
      <c r="U961" s="48"/>
      <c r="V961" s="636"/>
      <c r="W961" s="70"/>
      <c r="X961" s="70"/>
      <c r="Y961" s="93"/>
      <c r="Z961" s="807"/>
    </row>
    <row r="962" spans="4:26">
      <c r="D962" s="2" t="s">
        <v>1635</v>
      </c>
      <c r="E962" s="394">
        <v>5436999.0864100009</v>
      </c>
      <c r="F962" s="478"/>
      <c r="G962" s="427"/>
      <c r="I962" s="434"/>
      <c r="J962" s="434"/>
      <c r="K962" s="434"/>
      <c r="L962" s="434"/>
      <c r="M962" s="474"/>
      <c r="N962" s="632">
        <v>5436999.0864100009</v>
      </c>
      <c r="O962" s="109"/>
      <c r="P962" s="48"/>
      <c r="Q962" s="607"/>
      <c r="S962" s="652"/>
      <c r="T962" s="48"/>
      <c r="U962" s="48"/>
      <c r="V962" s="636"/>
      <c r="W962" s="70"/>
      <c r="X962" s="70"/>
      <c r="Y962" s="93"/>
      <c r="Z962" s="807"/>
    </row>
    <row r="963" spans="4:26">
      <c r="D963" s="2" t="s">
        <v>1636</v>
      </c>
      <c r="E963" s="394">
        <v>-924195.86890000012</v>
      </c>
      <c r="F963" s="478"/>
      <c r="G963" s="427"/>
      <c r="I963" s="434"/>
      <c r="J963" s="434"/>
      <c r="K963" s="434"/>
      <c r="L963" s="434"/>
      <c r="M963" s="474"/>
      <c r="N963" s="632">
        <v>-924195.86890000012</v>
      </c>
      <c r="O963" s="109"/>
      <c r="P963" s="48"/>
      <c r="Q963" s="607"/>
      <c r="S963" s="652"/>
      <c r="T963" s="48"/>
      <c r="U963" s="48"/>
      <c r="V963" s="636"/>
      <c r="W963" s="70"/>
      <c r="X963" s="70"/>
      <c r="Y963" s="93"/>
      <c r="Z963" s="807"/>
    </row>
    <row r="964" spans="4:26">
      <c r="D964" s="2" t="s">
        <v>1637</v>
      </c>
      <c r="E964" s="394">
        <v>199929.81</v>
      </c>
      <c r="F964" s="478"/>
      <c r="G964" s="427"/>
      <c r="I964" s="434"/>
      <c r="J964" s="434"/>
      <c r="K964" s="434"/>
      <c r="L964" s="434"/>
      <c r="M964" s="474"/>
      <c r="N964" s="632">
        <v>199929.81</v>
      </c>
      <c r="O964" s="109"/>
      <c r="P964" s="48"/>
      <c r="Q964" s="607"/>
      <c r="S964" s="652"/>
      <c r="T964" s="48"/>
      <c r="U964" s="48"/>
      <c r="V964" s="636"/>
      <c r="W964" s="70"/>
      <c r="X964" s="70"/>
      <c r="Y964" s="93"/>
      <c r="Z964" s="807"/>
    </row>
    <row r="965" spans="4:26">
      <c r="D965" s="2" t="s">
        <v>1638</v>
      </c>
      <c r="E965" s="394">
        <v>3376625.51</v>
      </c>
      <c r="F965" s="478"/>
      <c r="G965" s="427"/>
      <c r="I965" s="434"/>
      <c r="J965" s="434"/>
      <c r="K965" s="434"/>
      <c r="L965" s="434"/>
      <c r="M965" s="474"/>
      <c r="N965" s="632">
        <v>3376625.51</v>
      </c>
      <c r="O965" s="109"/>
      <c r="P965" s="48"/>
      <c r="Q965" s="607"/>
      <c r="S965" s="652"/>
      <c r="T965" s="48"/>
      <c r="U965" s="48"/>
      <c r="V965" s="636"/>
      <c r="W965" s="70"/>
      <c r="X965" s="70"/>
      <c r="Y965" s="93"/>
      <c r="Z965" s="807"/>
    </row>
    <row r="966" spans="4:26">
      <c r="D966" s="2" t="s">
        <v>1639</v>
      </c>
      <c r="E966" s="394">
        <v>259907.14132</v>
      </c>
      <c r="F966" s="478"/>
      <c r="G966" s="427"/>
      <c r="I966" s="434"/>
      <c r="J966" s="434"/>
      <c r="K966" s="434"/>
      <c r="L966" s="434"/>
      <c r="M966" s="474"/>
      <c r="N966" s="632">
        <v>259907.14132</v>
      </c>
      <c r="O966" s="109"/>
      <c r="P966" s="48"/>
      <c r="Q966" s="607"/>
      <c r="S966" s="652"/>
      <c r="T966" s="48"/>
      <c r="U966" s="48"/>
      <c r="V966" s="636"/>
      <c r="W966" s="70"/>
      <c r="X966" s="70"/>
      <c r="Y966" s="93"/>
      <c r="Z966" s="807"/>
    </row>
    <row r="967" spans="4:26">
      <c r="D967" s="2" t="s">
        <v>1640</v>
      </c>
      <c r="E967" s="394">
        <v>19787088.6599999</v>
      </c>
      <c r="F967" s="478"/>
      <c r="G967" s="427"/>
      <c r="I967" s="434"/>
      <c r="J967" s="434"/>
      <c r="K967" s="434"/>
      <c r="L967" s="434"/>
      <c r="M967" s="474"/>
      <c r="N967" s="632">
        <v>19787088.6599999</v>
      </c>
      <c r="O967" s="109"/>
      <c r="P967" s="48"/>
      <c r="Q967" s="607"/>
      <c r="S967" s="652"/>
      <c r="T967" s="48"/>
      <c r="U967" s="48"/>
      <c r="V967" s="636"/>
      <c r="W967" s="70"/>
      <c r="X967" s="70"/>
      <c r="Y967" s="93"/>
      <c r="Z967" s="807"/>
    </row>
    <row r="968" spans="4:26">
      <c r="D968" s="2" t="s">
        <v>1641</v>
      </c>
      <c r="E968" s="394">
        <v>7388752.9332879996</v>
      </c>
      <c r="F968" s="478"/>
      <c r="G968" s="427"/>
      <c r="I968" s="434"/>
      <c r="J968" s="434"/>
      <c r="K968" s="434"/>
      <c r="L968" s="434"/>
      <c r="M968" s="474"/>
      <c r="N968" s="632">
        <v>7388752.9332879996</v>
      </c>
      <c r="O968" s="109"/>
      <c r="P968" s="48"/>
      <c r="Q968" s="607"/>
      <c r="S968" s="652"/>
      <c r="T968" s="48"/>
      <c r="U968" s="48"/>
      <c r="V968" s="636"/>
      <c r="W968" s="70"/>
      <c r="X968" s="70"/>
      <c r="Y968" s="93"/>
      <c r="Z968" s="807"/>
    </row>
    <row r="969" spans="4:26">
      <c r="D969" s="2" t="s">
        <v>1642</v>
      </c>
      <c r="E969" s="394">
        <v>158963.43</v>
      </c>
      <c r="F969" s="478"/>
      <c r="G969" s="427"/>
      <c r="I969" s="434"/>
      <c r="J969" s="434"/>
      <c r="K969" s="434"/>
      <c r="L969" s="434"/>
      <c r="M969" s="474"/>
      <c r="N969" s="632">
        <v>158963.43</v>
      </c>
      <c r="O969" s="109"/>
      <c r="P969" s="48"/>
      <c r="Q969" s="607"/>
      <c r="S969" s="652"/>
      <c r="T969" s="48"/>
      <c r="U969" s="48"/>
      <c r="V969" s="636"/>
      <c r="W969" s="70"/>
      <c r="X969" s="70"/>
      <c r="Y969" s="93"/>
      <c r="Z969" s="807"/>
    </row>
    <row r="970" spans="4:26">
      <c r="D970" s="2" t="s">
        <v>1643</v>
      </c>
      <c r="E970" s="394">
        <v>983.33</v>
      </c>
      <c r="F970" s="478"/>
      <c r="G970" s="427"/>
      <c r="I970" s="434"/>
      <c r="J970" s="434"/>
      <c r="K970" s="434"/>
      <c r="L970" s="434"/>
      <c r="M970" s="474"/>
      <c r="N970" s="632">
        <v>983.33</v>
      </c>
      <c r="O970" s="109"/>
      <c r="P970" s="48"/>
      <c r="Q970" s="607"/>
      <c r="S970" s="652"/>
      <c r="T970" s="48"/>
      <c r="U970" s="48"/>
      <c r="V970" s="636"/>
      <c r="W970" s="70"/>
      <c r="X970" s="70"/>
      <c r="Y970" s="93"/>
      <c r="Z970" s="807"/>
    </row>
    <row r="971" spans="4:26">
      <c r="D971" s="2" t="s">
        <v>1644</v>
      </c>
      <c r="E971" s="394">
        <v>1691.4</v>
      </c>
      <c r="F971" s="478"/>
      <c r="G971" s="427"/>
      <c r="I971" s="434"/>
      <c r="J971" s="434"/>
      <c r="K971" s="434"/>
      <c r="L971" s="434"/>
      <c r="M971" s="474"/>
      <c r="N971" s="632">
        <v>1691.4</v>
      </c>
      <c r="O971" s="109"/>
      <c r="P971" s="48"/>
      <c r="Q971" s="607"/>
      <c r="S971" s="652"/>
      <c r="T971" s="48"/>
      <c r="U971" s="48"/>
      <c r="V971" s="636"/>
      <c r="W971" s="70"/>
      <c r="X971" s="70"/>
      <c r="Y971" s="93"/>
      <c r="Z971" s="807"/>
    </row>
    <row r="972" spans="4:26">
      <c r="D972" s="2" t="s">
        <v>1645</v>
      </c>
      <c r="E972" s="394">
        <v>1028907.6</v>
      </c>
      <c r="F972" s="478"/>
      <c r="G972" s="427"/>
      <c r="I972" s="434"/>
      <c r="J972" s="434"/>
      <c r="K972" s="434"/>
      <c r="L972" s="434"/>
      <c r="M972" s="474"/>
      <c r="N972" s="632">
        <v>1028907.6</v>
      </c>
      <c r="O972" s="109"/>
      <c r="P972" s="48"/>
      <c r="Q972" s="607"/>
      <c r="S972" s="652"/>
      <c r="T972" s="48"/>
      <c r="U972" s="48"/>
      <c r="V972" s="636"/>
      <c r="W972" s="70"/>
      <c r="X972" s="70"/>
      <c r="Y972" s="93"/>
      <c r="Z972" s="807"/>
    </row>
    <row r="973" spans="4:26">
      <c r="D973" s="2" t="s">
        <v>1646</v>
      </c>
      <c r="E973" s="394">
        <v>22385.71</v>
      </c>
      <c r="F973" s="478"/>
      <c r="G973" s="427"/>
      <c r="I973" s="434"/>
      <c r="J973" s="434"/>
      <c r="K973" s="434"/>
      <c r="L973" s="434"/>
      <c r="M973" s="474"/>
      <c r="N973" s="632">
        <v>22385.71</v>
      </c>
      <c r="O973" s="109"/>
      <c r="P973" s="48"/>
      <c r="Q973" s="607"/>
      <c r="S973" s="652"/>
      <c r="T973" s="48"/>
      <c r="U973" s="48"/>
      <c r="V973" s="636"/>
      <c r="W973" s="70"/>
      <c r="X973" s="70"/>
      <c r="Y973" s="93"/>
      <c r="Z973" s="807"/>
    </row>
    <row r="974" spans="4:26">
      <c r="D974" s="2" t="s">
        <v>1647</v>
      </c>
      <c r="E974" s="394">
        <v>1391013.23</v>
      </c>
      <c r="F974" s="478"/>
      <c r="G974" s="427"/>
      <c r="I974" s="434"/>
      <c r="J974" s="434"/>
      <c r="K974" s="434"/>
      <c r="L974" s="434"/>
      <c r="M974" s="474"/>
      <c r="N974" s="632">
        <v>1391013.23</v>
      </c>
      <c r="O974" s="109"/>
      <c r="P974" s="48"/>
      <c r="Q974" s="607"/>
      <c r="S974" s="652"/>
      <c r="T974" s="48"/>
      <c r="U974" s="48"/>
      <c r="V974" s="636"/>
      <c r="W974" s="70"/>
      <c r="X974" s="70"/>
      <c r="Y974" s="93"/>
      <c r="Z974" s="807"/>
    </row>
    <row r="975" spans="4:26">
      <c r="D975" s="2" t="s">
        <v>1648</v>
      </c>
      <c r="E975" s="394">
        <v>637040.91</v>
      </c>
      <c r="F975" s="478"/>
      <c r="G975" s="427"/>
      <c r="I975" s="434"/>
      <c r="J975" s="434"/>
      <c r="K975" s="434"/>
      <c r="L975" s="434"/>
      <c r="M975" s="474"/>
      <c r="N975" s="632">
        <v>637040.91</v>
      </c>
      <c r="O975" s="109"/>
      <c r="P975" s="48"/>
      <c r="Q975" s="607"/>
      <c r="S975" s="652"/>
      <c r="T975" s="48"/>
      <c r="U975" s="48"/>
      <c r="V975" s="636"/>
      <c r="W975" s="70"/>
      <c r="X975" s="70"/>
      <c r="Y975" s="93"/>
      <c r="Z975" s="807"/>
    </row>
    <row r="976" spans="4:26">
      <c r="D976" s="2" t="s">
        <v>1649</v>
      </c>
      <c r="E976" s="394">
        <v>1280143.29</v>
      </c>
      <c r="F976" s="478"/>
      <c r="G976" s="427"/>
      <c r="I976" s="434"/>
      <c r="J976" s="434"/>
      <c r="K976" s="434"/>
      <c r="L976" s="434"/>
      <c r="M976" s="474"/>
      <c r="N976" s="632">
        <v>1280143.29</v>
      </c>
      <c r="O976" s="109"/>
      <c r="P976" s="48"/>
      <c r="Q976" s="607"/>
      <c r="S976" s="652"/>
      <c r="T976" s="48"/>
      <c r="U976" s="48"/>
      <c r="V976" s="636"/>
      <c r="W976" s="70"/>
      <c r="X976" s="70"/>
      <c r="Y976" s="93"/>
      <c r="Z976" s="807"/>
    </row>
    <row r="977" spans="4:26">
      <c r="D977" s="2" t="s">
        <v>1650</v>
      </c>
      <c r="E977" s="394">
        <v>361513.8</v>
      </c>
      <c r="F977" s="478"/>
      <c r="G977" s="427"/>
      <c r="I977" s="434"/>
      <c r="J977" s="434"/>
      <c r="K977" s="434"/>
      <c r="L977" s="434"/>
      <c r="M977" s="474"/>
      <c r="N977" s="632">
        <v>361513.8</v>
      </c>
      <c r="O977" s="109"/>
      <c r="P977" s="48"/>
      <c r="Q977" s="607"/>
      <c r="S977" s="652"/>
      <c r="T977" s="48"/>
      <c r="U977" s="48"/>
      <c r="V977" s="636"/>
      <c r="W977" s="70"/>
      <c r="X977" s="70"/>
      <c r="Y977" s="93"/>
      <c r="Z977" s="807"/>
    </row>
    <row r="978" spans="4:26">
      <c r="D978" s="2" t="s">
        <v>1651</v>
      </c>
      <c r="E978" s="394">
        <v>1978265.22</v>
      </c>
      <c r="F978" s="478"/>
      <c r="G978" s="427"/>
      <c r="I978" s="434"/>
      <c r="J978" s="434"/>
      <c r="K978" s="434"/>
      <c r="L978" s="434"/>
      <c r="M978" s="474"/>
      <c r="N978" s="632">
        <v>1978265.22</v>
      </c>
      <c r="O978" s="109"/>
      <c r="P978" s="48"/>
      <c r="Q978" s="607"/>
      <c r="S978" s="652"/>
      <c r="T978" s="48"/>
      <c r="U978" s="48"/>
      <c r="V978" s="636"/>
      <c r="W978" s="70"/>
      <c r="X978" s="70"/>
      <c r="Y978" s="93"/>
      <c r="Z978" s="807"/>
    </row>
    <row r="979" spans="4:26">
      <c r="D979" s="2" t="s">
        <v>1652</v>
      </c>
      <c r="E979" s="394">
        <v>863439.14788200008</v>
      </c>
      <c r="F979" s="478"/>
      <c r="G979" s="427"/>
      <c r="I979" s="434"/>
      <c r="J979" s="434"/>
      <c r="K979" s="434"/>
      <c r="L979" s="434"/>
      <c r="M979" s="474"/>
      <c r="N979" s="632">
        <v>863439.14788200008</v>
      </c>
      <c r="O979" s="109"/>
      <c r="P979" s="48"/>
      <c r="Q979" s="607"/>
      <c r="S979" s="652"/>
      <c r="T979" s="48"/>
      <c r="U979" s="48"/>
      <c r="V979" s="636"/>
      <c r="W979" s="70"/>
      <c r="X979" s="70"/>
      <c r="Y979" s="93"/>
      <c r="Z979" s="807"/>
    </row>
    <row r="980" spans="4:26">
      <c r="D980" s="2" t="s">
        <v>1653</v>
      </c>
      <c r="E980" s="394">
        <v>398438.84</v>
      </c>
      <c r="F980" s="478"/>
      <c r="G980" s="427"/>
      <c r="I980" s="434"/>
      <c r="J980" s="434"/>
      <c r="K980" s="434"/>
      <c r="L980" s="434"/>
      <c r="M980" s="474"/>
      <c r="N980" s="632">
        <v>398438.84</v>
      </c>
      <c r="O980" s="109"/>
      <c r="P980" s="48"/>
      <c r="Q980" s="607"/>
      <c r="S980" s="652"/>
      <c r="T980" s="48"/>
      <c r="U980" s="48"/>
      <c r="V980" s="636"/>
      <c r="W980" s="70"/>
      <c r="X980" s="70"/>
      <c r="Y980" s="93"/>
      <c r="Z980" s="807"/>
    </row>
    <row r="981" spans="4:26">
      <c r="D981" s="2" t="s">
        <v>1654</v>
      </c>
      <c r="E981" s="394">
        <v>365731150.58999902</v>
      </c>
      <c r="F981" s="478"/>
      <c r="G981" s="427"/>
      <c r="I981" s="434"/>
      <c r="J981" s="434"/>
      <c r="K981" s="434"/>
      <c r="L981" s="434"/>
      <c r="M981" s="474"/>
      <c r="N981" s="632">
        <v>365731150.58999902</v>
      </c>
      <c r="O981" s="109"/>
      <c r="P981" s="48"/>
      <c r="Q981" s="607"/>
      <c r="S981" s="652"/>
      <c r="T981" s="48"/>
      <c r="U981" s="48"/>
      <c r="V981" s="636"/>
      <c r="W981" s="70"/>
      <c r="X981" s="70"/>
      <c r="Y981" s="93"/>
      <c r="Z981" s="807"/>
    </row>
    <row r="982" spans="4:26">
      <c r="D982" s="2" t="s">
        <v>1655</v>
      </c>
      <c r="E982" s="394">
        <v>16065664.24</v>
      </c>
      <c r="F982" s="478"/>
      <c r="G982" s="427"/>
      <c r="I982" s="434"/>
      <c r="J982" s="434"/>
      <c r="K982" s="434"/>
      <c r="L982" s="434"/>
      <c r="M982" s="474"/>
      <c r="N982" s="632">
        <v>16065664.24</v>
      </c>
      <c r="O982" s="109"/>
      <c r="P982" s="48"/>
      <c r="Q982" s="607"/>
      <c r="S982" s="652"/>
      <c r="T982" s="48"/>
      <c r="U982" s="48"/>
      <c r="V982" s="636"/>
      <c r="W982" s="70"/>
      <c r="X982" s="70"/>
      <c r="Y982" s="93"/>
      <c r="Z982" s="807"/>
    </row>
    <row r="983" spans="4:26">
      <c r="D983" s="2" t="s">
        <v>1656</v>
      </c>
      <c r="E983" s="394">
        <v>12707630.51</v>
      </c>
      <c r="F983" s="478"/>
      <c r="G983" s="427"/>
      <c r="I983" s="434"/>
      <c r="J983" s="434"/>
      <c r="K983" s="434"/>
      <c r="L983" s="434"/>
      <c r="M983" s="474"/>
      <c r="N983" s="632">
        <v>12707630.51</v>
      </c>
      <c r="O983" s="109"/>
      <c r="P983" s="48"/>
      <c r="Q983" s="607"/>
      <c r="S983" s="652"/>
      <c r="T983" s="48"/>
      <c r="U983" s="48"/>
      <c r="V983" s="636"/>
      <c r="W983" s="70"/>
      <c r="X983" s="70"/>
      <c r="Y983" s="93"/>
      <c r="Z983" s="807"/>
    </row>
    <row r="984" spans="4:26">
      <c r="D984" s="2" t="s">
        <v>1657</v>
      </c>
      <c r="E984" s="394">
        <v>1195094.8400000001</v>
      </c>
      <c r="F984" s="478"/>
      <c r="G984" s="427"/>
      <c r="I984" s="434"/>
      <c r="J984" s="434"/>
      <c r="K984" s="434"/>
      <c r="L984" s="434"/>
      <c r="M984" s="474"/>
      <c r="N984" s="632">
        <v>1195094.8400000001</v>
      </c>
      <c r="O984" s="109"/>
      <c r="P984" s="48"/>
      <c r="Q984" s="607"/>
      <c r="S984" s="652"/>
      <c r="T984" s="48"/>
      <c r="U984" s="48"/>
      <c r="V984" s="636"/>
      <c r="W984" s="70"/>
      <c r="X984" s="70"/>
      <c r="Y984" s="93"/>
      <c r="Z984" s="807"/>
    </row>
    <row r="985" spans="4:26">
      <c r="D985" s="2" t="s">
        <v>1658</v>
      </c>
      <c r="E985" s="394">
        <v>3963096.73</v>
      </c>
      <c r="F985" s="478"/>
      <c r="G985" s="427"/>
      <c r="I985" s="434"/>
      <c r="J985" s="434"/>
      <c r="K985" s="434"/>
      <c r="L985" s="434"/>
      <c r="M985" s="474"/>
      <c r="N985" s="632">
        <v>3963096.73</v>
      </c>
      <c r="O985" s="109"/>
      <c r="P985" s="48"/>
      <c r="Q985" s="607"/>
      <c r="S985" s="652"/>
      <c r="T985" s="48"/>
      <c r="U985" s="48"/>
      <c r="V985" s="636"/>
      <c r="W985" s="70"/>
      <c r="X985" s="70"/>
      <c r="Y985" s="93"/>
      <c r="Z985" s="807"/>
    </row>
    <row r="986" spans="4:26">
      <c r="D986" s="2" t="s">
        <v>1659</v>
      </c>
      <c r="E986" s="394">
        <v>17518956.52</v>
      </c>
      <c r="F986" s="478"/>
      <c r="G986" s="427"/>
      <c r="I986" s="434"/>
      <c r="J986" s="434"/>
      <c r="K986" s="434"/>
      <c r="L986" s="434"/>
      <c r="M986" s="474"/>
      <c r="N986" s="632">
        <v>17518956.52</v>
      </c>
      <c r="O986" s="109"/>
      <c r="P986" s="48"/>
      <c r="Q986" s="607"/>
      <c r="S986" s="652"/>
      <c r="T986" s="48"/>
      <c r="U986" s="48"/>
      <c r="V986" s="636"/>
      <c r="W986" s="70"/>
      <c r="X986" s="70"/>
      <c r="Y986" s="93"/>
      <c r="Z986" s="807"/>
    </row>
    <row r="987" spans="4:26">
      <c r="D987" s="2" t="s">
        <v>1660</v>
      </c>
      <c r="E987" s="394">
        <v>61133.85</v>
      </c>
      <c r="F987" s="478"/>
      <c r="G987" s="427"/>
      <c r="I987" s="434"/>
      <c r="J987" s="434"/>
      <c r="K987" s="434"/>
      <c r="L987" s="434"/>
      <c r="M987" s="474"/>
      <c r="N987" s="632">
        <v>61133.85</v>
      </c>
      <c r="O987" s="109"/>
      <c r="P987" s="48"/>
      <c r="Q987" s="607"/>
      <c r="S987" s="652"/>
      <c r="T987" s="48"/>
      <c r="U987" s="48"/>
      <c r="V987" s="636"/>
      <c r="W987" s="70"/>
      <c r="X987" s="70"/>
      <c r="Y987" s="93"/>
      <c r="Z987" s="807"/>
    </row>
    <row r="988" spans="4:26">
      <c r="D988" s="2" t="s">
        <v>1661</v>
      </c>
      <c r="E988" s="394">
        <v>3785801.72</v>
      </c>
      <c r="F988" s="478"/>
      <c r="G988" s="427"/>
      <c r="I988" s="434"/>
      <c r="J988" s="434"/>
      <c r="K988" s="434"/>
      <c r="L988" s="434"/>
      <c r="M988" s="474"/>
      <c r="N988" s="632">
        <v>3785801.72</v>
      </c>
      <c r="O988" s="109"/>
      <c r="P988" s="48"/>
      <c r="Q988" s="607"/>
      <c r="S988" s="652"/>
      <c r="T988" s="48"/>
      <c r="U988" s="48"/>
      <c r="V988" s="636"/>
      <c r="W988" s="70"/>
      <c r="X988" s="70"/>
      <c r="Y988" s="93"/>
      <c r="Z988" s="807"/>
    </row>
    <row r="989" spans="4:26">
      <c r="D989" s="2" t="s">
        <v>1662</v>
      </c>
      <c r="E989" s="394">
        <v>2539067.65</v>
      </c>
      <c r="F989" s="478"/>
      <c r="G989" s="427"/>
      <c r="I989" s="434"/>
      <c r="J989" s="434"/>
      <c r="K989" s="434"/>
      <c r="L989" s="434"/>
      <c r="M989" s="474"/>
      <c r="N989" s="632">
        <v>2539067.65</v>
      </c>
      <c r="O989" s="109"/>
      <c r="P989" s="48"/>
      <c r="Q989" s="607"/>
      <c r="S989" s="652"/>
      <c r="T989" s="48"/>
      <c r="U989" s="48"/>
      <c r="V989" s="636"/>
      <c r="W989" s="70"/>
      <c r="X989" s="70"/>
      <c r="Y989" s="93"/>
      <c r="Z989" s="807"/>
    </row>
    <row r="990" spans="4:26">
      <c r="D990" s="2" t="s">
        <v>1663</v>
      </c>
      <c r="E990" s="394">
        <v>141862.53</v>
      </c>
      <c r="F990" s="478"/>
      <c r="G990" s="427"/>
      <c r="I990" s="434"/>
      <c r="J990" s="434"/>
      <c r="K990" s="434"/>
      <c r="L990" s="434"/>
      <c r="M990" s="474"/>
      <c r="N990" s="632">
        <v>141862.53</v>
      </c>
      <c r="O990" s="109"/>
      <c r="P990" s="48"/>
      <c r="Q990" s="607"/>
      <c r="S990" s="652"/>
      <c r="T990" s="48"/>
      <c r="U990" s="48"/>
      <c r="V990" s="636"/>
      <c r="W990" s="70"/>
      <c r="X990" s="70"/>
      <c r="Y990" s="93"/>
      <c r="Z990" s="807"/>
    </row>
    <row r="991" spans="4:26">
      <c r="D991" s="2" t="s">
        <v>1664</v>
      </c>
      <c r="E991" s="394">
        <v>6888102.3799999999</v>
      </c>
      <c r="F991" s="478"/>
      <c r="G991" s="427"/>
      <c r="I991" s="434"/>
      <c r="J991" s="434"/>
      <c r="K991" s="434"/>
      <c r="L991" s="434"/>
      <c r="M991" s="474"/>
      <c r="N991" s="632">
        <v>6888102.3799999999</v>
      </c>
      <c r="O991" s="109"/>
      <c r="P991" s="48"/>
      <c r="Q991" s="607"/>
      <c r="S991" s="652"/>
      <c r="T991" s="48"/>
      <c r="U991" s="48"/>
      <c r="V991" s="636"/>
      <c r="W991" s="70"/>
      <c r="X991" s="70"/>
      <c r="Y991" s="93"/>
      <c r="Z991" s="807"/>
    </row>
    <row r="992" spans="4:26">
      <c r="D992" s="2" t="s">
        <v>1665</v>
      </c>
      <c r="E992" s="394">
        <v>2618036.2200000002</v>
      </c>
      <c r="F992" s="478"/>
      <c r="G992" s="427"/>
      <c r="I992" s="434"/>
      <c r="J992" s="434"/>
      <c r="K992" s="434"/>
      <c r="L992" s="434"/>
      <c r="M992" s="474"/>
      <c r="N992" s="632">
        <v>2618036.2200000002</v>
      </c>
      <c r="O992" s="109"/>
      <c r="P992" s="48"/>
      <c r="Q992" s="607"/>
      <c r="S992" s="652"/>
      <c r="T992" s="48"/>
      <c r="U992" s="48"/>
      <c r="V992" s="636"/>
      <c r="W992" s="70"/>
      <c r="X992" s="70"/>
      <c r="Y992" s="93"/>
      <c r="Z992" s="807"/>
    </row>
    <row r="993" spans="4:26">
      <c r="D993" s="2" t="s">
        <v>1666</v>
      </c>
      <c r="E993" s="394">
        <v>517184.52</v>
      </c>
      <c r="F993" s="478"/>
      <c r="G993" s="427"/>
      <c r="I993" s="434"/>
      <c r="J993" s="434"/>
      <c r="K993" s="434"/>
      <c r="L993" s="434"/>
      <c r="M993" s="474"/>
      <c r="N993" s="632">
        <v>517184.52</v>
      </c>
      <c r="O993" s="109"/>
      <c r="P993" s="48"/>
      <c r="Q993" s="607"/>
      <c r="S993" s="652"/>
      <c r="T993" s="48"/>
      <c r="U993" s="48"/>
      <c r="V993" s="636"/>
      <c r="W993" s="70"/>
      <c r="X993" s="70"/>
      <c r="Y993" s="93"/>
      <c r="Z993" s="807"/>
    </row>
    <row r="994" spans="4:26">
      <c r="D994" s="2" t="s">
        <v>1667</v>
      </c>
      <c r="E994" s="394">
        <v>269227.78000000003</v>
      </c>
      <c r="F994" s="478"/>
      <c r="G994" s="427"/>
      <c r="I994" s="434"/>
      <c r="J994" s="434"/>
      <c r="K994" s="434"/>
      <c r="L994" s="434"/>
      <c r="M994" s="474"/>
      <c r="N994" s="632">
        <v>269227.78000000003</v>
      </c>
      <c r="O994" s="109"/>
      <c r="P994" s="48"/>
      <c r="Q994" s="607"/>
      <c r="S994" s="652"/>
      <c r="T994" s="48"/>
      <c r="U994" s="48"/>
      <c r="V994" s="636"/>
      <c r="W994" s="70"/>
      <c r="X994" s="70"/>
      <c r="Y994" s="93"/>
      <c r="Z994" s="807"/>
    </row>
    <row r="995" spans="4:26">
      <c r="D995" s="2" t="s">
        <v>1668</v>
      </c>
      <c r="E995" s="394">
        <v>2314385.41</v>
      </c>
      <c r="F995" s="478"/>
      <c r="G995" s="427"/>
      <c r="I995" s="434"/>
      <c r="J995" s="434"/>
      <c r="K995" s="434"/>
      <c r="L995" s="434"/>
      <c r="M995" s="474"/>
      <c r="N995" s="632">
        <v>2314385.41</v>
      </c>
      <c r="O995" s="109"/>
      <c r="P995" s="48"/>
      <c r="Q995" s="607"/>
      <c r="S995" s="652"/>
      <c r="T995" s="48"/>
      <c r="U995" s="48"/>
      <c r="V995" s="636"/>
      <c r="W995" s="70"/>
      <c r="X995" s="70"/>
      <c r="Y995" s="93"/>
      <c r="Z995" s="807"/>
    </row>
    <row r="996" spans="4:26">
      <c r="D996" s="2" t="s">
        <v>1669</v>
      </c>
      <c r="E996" s="394">
        <v>133251.47</v>
      </c>
      <c r="F996" s="478"/>
      <c r="G996" s="427"/>
      <c r="I996" s="434"/>
      <c r="J996" s="434"/>
      <c r="K996" s="434"/>
      <c r="L996" s="434"/>
      <c r="M996" s="474"/>
      <c r="N996" s="632">
        <v>133251.47</v>
      </c>
      <c r="O996" s="109"/>
      <c r="P996" s="48"/>
      <c r="Q996" s="607"/>
      <c r="S996" s="652"/>
      <c r="T996" s="48"/>
      <c r="U996" s="48"/>
      <c r="V996" s="636"/>
      <c r="W996" s="70"/>
      <c r="X996" s="70"/>
      <c r="Y996" s="93"/>
      <c r="Z996" s="807"/>
    </row>
    <row r="997" spans="4:26">
      <c r="D997" s="2" t="s">
        <v>1670</v>
      </c>
      <c r="E997" s="394">
        <v>83840.19</v>
      </c>
      <c r="F997" s="478"/>
      <c r="G997" s="427"/>
      <c r="I997" s="434"/>
      <c r="J997" s="434"/>
      <c r="K997" s="434"/>
      <c r="L997" s="434"/>
      <c r="M997" s="474"/>
      <c r="N997" s="632">
        <v>83840.19</v>
      </c>
      <c r="O997" s="109"/>
      <c r="P997" s="48"/>
      <c r="Q997" s="607"/>
      <c r="S997" s="652"/>
      <c r="T997" s="48"/>
      <c r="U997" s="48"/>
      <c r="V997" s="636"/>
      <c r="W997" s="70"/>
      <c r="X997" s="70"/>
      <c r="Y997" s="93"/>
      <c r="Z997" s="807"/>
    </row>
    <row r="998" spans="4:26">
      <c r="D998" s="2" t="s">
        <v>1671</v>
      </c>
      <c r="E998" s="394">
        <v>23644780.1399999</v>
      </c>
      <c r="F998" s="478"/>
      <c r="G998" s="427"/>
      <c r="I998" s="434"/>
      <c r="J998" s="434"/>
      <c r="K998" s="434"/>
      <c r="L998" s="434"/>
      <c r="M998" s="474"/>
      <c r="N998" s="632">
        <v>23644780.1399999</v>
      </c>
      <c r="O998" s="109"/>
      <c r="P998" s="48"/>
      <c r="Q998" s="607"/>
      <c r="S998" s="652"/>
      <c r="T998" s="48"/>
      <c r="U998" s="48"/>
      <c r="V998" s="636"/>
      <c r="W998" s="70"/>
      <c r="X998" s="70"/>
      <c r="Y998" s="93"/>
      <c r="Z998" s="807"/>
    </row>
    <row r="999" spans="4:26">
      <c r="D999" s="2" t="s">
        <v>1672</v>
      </c>
      <c r="E999" s="394">
        <v>402775435.91000003</v>
      </c>
      <c r="F999" s="478"/>
      <c r="G999" s="427"/>
      <c r="I999" s="434"/>
      <c r="J999" s="434"/>
      <c r="K999" s="434"/>
      <c r="L999" s="434"/>
      <c r="M999" s="474"/>
      <c r="N999" s="632">
        <v>402775435.91000003</v>
      </c>
      <c r="O999" s="109"/>
      <c r="P999" s="48"/>
      <c r="Q999" s="607"/>
      <c r="S999" s="652"/>
      <c r="T999" s="48"/>
      <c r="U999" s="48"/>
      <c r="V999" s="636"/>
      <c r="W999" s="70"/>
      <c r="X999" s="70"/>
      <c r="Y999" s="93"/>
      <c r="Z999" s="807"/>
    </row>
    <row r="1000" spans="4:26">
      <c r="D1000" s="2" t="s">
        <v>1673</v>
      </c>
      <c r="E1000" s="394">
        <v>-22356044.34</v>
      </c>
      <c r="F1000" s="478"/>
      <c r="G1000" s="427"/>
      <c r="I1000" s="434"/>
      <c r="J1000" s="434"/>
      <c r="K1000" s="434"/>
      <c r="L1000" s="434"/>
      <c r="M1000" s="474"/>
      <c r="N1000" s="632">
        <v>-22356044.34</v>
      </c>
      <c r="O1000" s="109"/>
      <c r="P1000" s="48"/>
      <c r="Q1000" s="607"/>
      <c r="S1000" s="652"/>
      <c r="T1000" s="48"/>
      <c r="U1000" s="48"/>
      <c r="V1000" s="636"/>
      <c r="W1000" s="70"/>
      <c r="X1000" s="70"/>
      <c r="Y1000" s="93"/>
      <c r="Z1000" s="807"/>
    </row>
    <row r="1001" spans="4:26">
      <c r="D1001" s="2" t="s">
        <v>1674</v>
      </c>
      <c r="E1001" s="394">
        <v>-8714605.3100000005</v>
      </c>
      <c r="F1001" s="478"/>
      <c r="G1001" s="427"/>
      <c r="I1001" s="434"/>
      <c r="J1001" s="434"/>
      <c r="K1001" s="434"/>
      <c r="L1001" s="434"/>
      <c r="M1001" s="474"/>
      <c r="N1001" s="632">
        <v>-8714605.3100000005</v>
      </c>
      <c r="O1001" s="109"/>
      <c r="P1001" s="48"/>
      <c r="Q1001" s="607"/>
      <c r="S1001" s="652"/>
      <c r="T1001" s="48"/>
      <c r="U1001" s="48"/>
      <c r="V1001" s="636"/>
      <c r="W1001" s="70"/>
      <c r="X1001" s="70"/>
      <c r="Y1001" s="93"/>
      <c r="Z1001" s="807"/>
    </row>
    <row r="1002" spans="4:26">
      <c r="D1002" s="2" t="s">
        <v>1675</v>
      </c>
      <c r="E1002" s="394">
        <v>1200429.92</v>
      </c>
      <c r="F1002" s="478"/>
      <c r="G1002" s="427"/>
      <c r="I1002" s="434"/>
      <c r="J1002" s="434"/>
      <c r="K1002" s="434"/>
      <c r="L1002" s="434"/>
      <c r="M1002" s="474"/>
      <c r="N1002" s="632">
        <v>1200429.92</v>
      </c>
      <c r="O1002" s="109"/>
      <c r="P1002" s="48"/>
      <c r="Q1002" s="607"/>
      <c r="S1002" s="652"/>
      <c r="T1002" s="48"/>
      <c r="U1002" s="48"/>
      <c r="V1002" s="636"/>
      <c r="W1002" s="70"/>
      <c r="X1002" s="70"/>
      <c r="Y1002" s="93"/>
      <c r="Z1002" s="807"/>
    </row>
    <row r="1003" spans="4:26">
      <c r="D1003" s="2" t="s">
        <v>1676</v>
      </c>
      <c r="E1003" s="394">
        <v>0</v>
      </c>
      <c r="F1003" s="478"/>
      <c r="G1003" s="427"/>
      <c r="I1003" s="434"/>
      <c r="J1003" s="434"/>
      <c r="K1003" s="434"/>
      <c r="L1003" s="434"/>
      <c r="M1003" s="474"/>
      <c r="N1003" s="632">
        <v>0</v>
      </c>
      <c r="O1003" s="109"/>
      <c r="P1003" s="48"/>
      <c r="Q1003" s="607"/>
      <c r="S1003" s="652"/>
      <c r="T1003" s="48"/>
      <c r="U1003" s="48"/>
      <c r="V1003" s="636"/>
      <c r="W1003" s="70"/>
      <c r="X1003" s="70"/>
      <c r="Y1003" s="93"/>
      <c r="Z1003" s="807"/>
    </row>
    <row r="1004" spans="4:26">
      <c r="D1004" s="2" t="s">
        <v>1677</v>
      </c>
      <c r="E1004" s="394">
        <v>-32973.24</v>
      </c>
      <c r="F1004" s="478"/>
      <c r="G1004" s="427"/>
      <c r="I1004" s="434"/>
      <c r="J1004" s="434"/>
      <c r="K1004" s="434"/>
      <c r="L1004" s="434"/>
      <c r="M1004" s="474"/>
      <c r="N1004" s="632">
        <v>-32973.24</v>
      </c>
      <c r="O1004" s="109"/>
      <c r="P1004" s="48"/>
      <c r="Q1004" s="607"/>
      <c r="S1004" s="652"/>
      <c r="T1004" s="48"/>
      <c r="U1004" s="48"/>
      <c r="V1004" s="636"/>
      <c r="W1004" s="70"/>
      <c r="X1004" s="70"/>
      <c r="Y1004" s="93"/>
      <c r="Z1004" s="807"/>
    </row>
    <row r="1005" spans="4:26">
      <c r="D1005" s="2" t="s">
        <v>1678</v>
      </c>
      <c r="E1005" s="394">
        <v>-53813.04</v>
      </c>
      <c r="F1005" s="478"/>
      <c r="G1005" s="427"/>
      <c r="I1005" s="434"/>
      <c r="J1005" s="434"/>
      <c r="K1005" s="434"/>
      <c r="L1005" s="434"/>
      <c r="M1005" s="474"/>
      <c r="N1005" s="632">
        <v>-53813.04</v>
      </c>
      <c r="O1005" s="109"/>
      <c r="P1005" s="48"/>
      <c r="Q1005" s="607"/>
      <c r="S1005" s="652"/>
      <c r="T1005" s="48"/>
      <c r="U1005" s="48"/>
      <c r="V1005" s="636"/>
      <c r="W1005" s="70"/>
      <c r="X1005" s="70"/>
      <c r="Y1005" s="93"/>
      <c r="Z1005" s="807"/>
    </row>
    <row r="1006" spans="4:26">
      <c r="D1006" s="2" t="s">
        <v>1679</v>
      </c>
      <c r="E1006" s="394">
        <v>4302803</v>
      </c>
      <c r="F1006" s="478"/>
      <c r="G1006" s="427"/>
      <c r="I1006" s="434"/>
      <c r="J1006" s="434"/>
      <c r="K1006" s="434"/>
      <c r="L1006" s="434"/>
      <c r="M1006" s="474"/>
      <c r="N1006" s="632">
        <v>4302803</v>
      </c>
      <c r="O1006" s="109"/>
      <c r="P1006" s="48"/>
      <c r="Q1006" s="607"/>
      <c r="S1006" s="652"/>
      <c r="T1006" s="48"/>
      <c r="U1006" s="48"/>
      <c r="V1006" s="636"/>
      <c r="W1006" s="70"/>
      <c r="X1006" s="70"/>
      <c r="Y1006" s="93"/>
      <c r="Z1006" s="807"/>
    </row>
    <row r="1007" spans="4:26">
      <c r="D1007" s="2" t="s">
        <v>1680</v>
      </c>
      <c r="E1007" s="394">
        <v>62079483.210000001</v>
      </c>
      <c r="F1007" s="478"/>
      <c r="G1007" s="427"/>
      <c r="I1007" s="434"/>
      <c r="J1007" s="434"/>
      <c r="K1007" s="434"/>
      <c r="L1007" s="434"/>
      <c r="M1007" s="474"/>
      <c r="N1007" s="632">
        <v>62079483.210000001</v>
      </c>
      <c r="O1007" s="109"/>
      <c r="P1007" s="48"/>
      <c r="Q1007" s="607"/>
      <c r="S1007" s="652"/>
      <c r="T1007" s="48"/>
      <c r="U1007" s="48"/>
      <c r="V1007" s="636"/>
      <c r="W1007" s="70"/>
      <c r="X1007" s="70"/>
      <c r="Y1007" s="93"/>
      <c r="Z1007" s="807"/>
    </row>
    <row r="1008" spans="4:26">
      <c r="D1008" s="2" t="s">
        <v>1681</v>
      </c>
      <c r="E1008" s="394">
        <v>1122425.04</v>
      </c>
      <c r="F1008" s="478"/>
      <c r="G1008" s="427"/>
      <c r="I1008" s="434"/>
      <c r="J1008" s="434"/>
      <c r="K1008" s="434"/>
      <c r="L1008" s="434"/>
      <c r="M1008" s="474"/>
      <c r="N1008" s="632">
        <v>1122425.04</v>
      </c>
      <c r="O1008" s="109"/>
      <c r="P1008" s="48"/>
      <c r="Q1008" s="607"/>
      <c r="S1008" s="652"/>
      <c r="T1008" s="48"/>
      <c r="U1008" s="48"/>
      <c r="V1008" s="636"/>
      <c r="W1008" s="70"/>
      <c r="X1008" s="70"/>
      <c r="Y1008" s="93"/>
      <c r="Z1008" s="807"/>
    </row>
    <row r="1009" spans="4:26">
      <c r="D1009" s="2" t="s">
        <v>1682</v>
      </c>
      <c r="E1009" s="394">
        <v>-97006.2</v>
      </c>
      <c r="F1009" s="478"/>
      <c r="G1009" s="427"/>
      <c r="I1009" s="434"/>
      <c r="J1009" s="434"/>
      <c r="K1009" s="434"/>
      <c r="L1009" s="434"/>
      <c r="M1009" s="474"/>
      <c r="N1009" s="632">
        <v>-97006.2</v>
      </c>
      <c r="O1009" s="109"/>
      <c r="P1009" s="48"/>
      <c r="Q1009" s="607"/>
      <c r="S1009" s="652"/>
      <c r="T1009" s="48"/>
      <c r="U1009" s="48"/>
      <c r="V1009" s="636"/>
      <c r="W1009" s="70"/>
      <c r="X1009" s="70"/>
      <c r="Y1009" s="93"/>
      <c r="Z1009" s="807"/>
    </row>
    <row r="1010" spans="4:26">
      <c r="D1010" s="2" t="s">
        <v>1683</v>
      </c>
      <c r="E1010" s="394">
        <v>6080103.0499999998</v>
      </c>
      <c r="F1010" s="478"/>
      <c r="G1010" s="427"/>
      <c r="I1010" s="434"/>
      <c r="J1010" s="434"/>
      <c r="K1010" s="434"/>
      <c r="L1010" s="434"/>
      <c r="M1010" s="474"/>
      <c r="N1010" s="632">
        <v>6080103.0499999998</v>
      </c>
      <c r="O1010" s="109"/>
      <c r="P1010" s="48"/>
      <c r="Q1010" s="607"/>
      <c r="S1010" s="652"/>
      <c r="T1010" s="48"/>
      <c r="U1010" s="48"/>
      <c r="V1010" s="636"/>
      <c r="W1010" s="70"/>
      <c r="X1010" s="70"/>
      <c r="Y1010" s="93"/>
      <c r="Z1010" s="807"/>
    </row>
    <row r="1011" spans="4:26">
      <c r="D1011" s="2" t="s">
        <v>1684</v>
      </c>
      <c r="E1011" s="394">
        <v>10809557.07</v>
      </c>
      <c r="F1011" s="478"/>
      <c r="G1011" s="427"/>
      <c r="I1011" s="434"/>
      <c r="J1011" s="434"/>
      <c r="K1011" s="434"/>
      <c r="L1011" s="434"/>
      <c r="M1011" s="474"/>
      <c r="N1011" s="632">
        <v>10809557.07</v>
      </c>
      <c r="O1011" s="109"/>
      <c r="P1011" s="48"/>
      <c r="Q1011" s="607"/>
      <c r="S1011" s="652"/>
      <c r="T1011" s="48"/>
      <c r="U1011" s="48"/>
      <c r="V1011" s="636"/>
      <c r="W1011" s="70"/>
      <c r="X1011" s="70"/>
      <c r="Y1011" s="93"/>
      <c r="Z1011" s="807"/>
    </row>
    <row r="1012" spans="4:26">
      <c r="D1012" s="2" t="s">
        <v>1685</v>
      </c>
      <c r="E1012" s="394">
        <v>2821129.4499999899</v>
      </c>
      <c r="F1012" s="478"/>
      <c r="G1012" s="427"/>
      <c r="I1012" s="434"/>
      <c r="J1012" s="434"/>
      <c r="K1012" s="434"/>
      <c r="L1012" s="434"/>
      <c r="M1012" s="474"/>
      <c r="N1012" s="632">
        <v>2821129.4499999899</v>
      </c>
      <c r="O1012" s="109"/>
      <c r="P1012" s="48"/>
      <c r="Q1012" s="607"/>
      <c r="S1012" s="652"/>
      <c r="T1012" s="48"/>
      <c r="U1012" s="48"/>
      <c r="V1012" s="636"/>
      <c r="W1012" s="70"/>
      <c r="X1012" s="70"/>
      <c r="Y1012" s="93"/>
      <c r="Z1012" s="807"/>
    </row>
    <row r="1013" spans="4:26">
      <c r="D1013" s="2" t="s">
        <v>1686</v>
      </c>
      <c r="E1013" s="394">
        <v>117236.44</v>
      </c>
      <c r="F1013" s="478"/>
      <c r="G1013" s="427"/>
      <c r="I1013" s="434"/>
      <c r="J1013" s="434"/>
      <c r="K1013" s="434"/>
      <c r="L1013" s="434"/>
      <c r="M1013" s="474"/>
      <c r="N1013" s="632">
        <v>117236.44</v>
      </c>
      <c r="O1013" s="109"/>
      <c r="P1013" s="48"/>
      <c r="Q1013" s="607"/>
      <c r="S1013" s="652"/>
      <c r="T1013" s="48"/>
      <c r="U1013" s="48"/>
      <c r="V1013" s="636"/>
      <c r="W1013" s="70"/>
      <c r="X1013" s="70"/>
      <c r="Y1013" s="93"/>
      <c r="Z1013" s="807"/>
    </row>
    <row r="1014" spans="4:26">
      <c r="D1014" s="2" t="s">
        <v>1687</v>
      </c>
      <c r="E1014" s="394">
        <v>6292489.8799999999</v>
      </c>
      <c r="F1014" s="478"/>
      <c r="G1014" s="427"/>
      <c r="I1014" s="434"/>
      <c r="J1014" s="434"/>
      <c r="K1014" s="434"/>
      <c r="L1014" s="434"/>
      <c r="M1014" s="474"/>
      <c r="N1014" s="632">
        <v>6292489.8799999999</v>
      </c>
      <c r="O1014" s="109"/>
      <c r="P1014" s="48"/>
      <c r="Q1014" s="607"/>
      <c r="S1014" s="652"/>
      <c r="T1014" s="48"/>
      <c r="U1014" s="48"/>
      <c r="V1014" s="636"/>
      <c r="W1014" s="70"/>
      <c r="X1014" s="70"/>
      <c r="Y1014" s="93"/>
      <c r="Z1014" s="807"/>
    </row>
    <row r="1015" spans="4:26">
      <c r="D1015" s="2" t="s">
        <v>1688</v>
      </c>
      <c r="E1015" s="394">
        <v>131608085.83</v>
      </c>
      <c r="F1015" s="478"/>
      <c r="G1015" s="427"/>
      <c r="I1015" s="434"/>
      <c r="J1015" s="434"/>
      <c r="K1015" s="434"/>
      <c r="L1015" s="434"/>
      <c r="M1015" s="474"/>
      <c r="N1015" s="632">
        <v>131608085.83</v>
      </c>
      <c r="O1015" s="109"/>
      <c r="P1015" s="48"/>
      <c r="Q1015" s="607"/>
      <c r="S1015" s="652"/>
      <c r="T1015" s="48"/>
      <c r="U1015" s="48"/>
      <c r="V1015" s="636"/>
      <c r="W1015" s="70"/>
      <c r="X1015" s="70"/>
      <c r="Y1015" s="93"/>
      <c r="Z1015" s="807"/>
    </row>
    <row r="1016" spans="4:26">
      <c r="D1016" s="2" t="s">
        <v>1689</v>
      </c>
      <c r="E1016" s="394">
        <v>4256726.84</v>
      </c>
      <c r="F1016" s="478"/>
      <c r="G1016" s="427"/>
      <c r="I1016" s="434"/>
      <c r="J1016" s="434"/>
      <c r="K1016" s="434"/>
      <c r="L1016" s="434"/>
      <c r="M1016" s="474"/>
      <c r="N1016" s="632">
        <v>4256726.84</v>
      </c>
      <c r="O1016" s="109"/>
      <c r="P1016" s="48"/>
      <c r="Q1016" s="607"/>
      <c r="S1016" s="652"/>
      <c r="T1016" s="48"/>
      <c r="U1016" s="48"/>
      <c r="V1016" s="636"/>
      <c r="W1016" s="70"/>
      <c r="X1016" s="70"/>
      <c r="Y1016" s="93"/>
      <c r="Z1016" s="807"/>
    </row>
    <row r="1017" spans="4:26">
      <c r="D1017" s="2" t="s">
        <v>1690</v>
      </c>
      <c r="E1017" s="394">
        <v>1837477.56</v>
      </c>
      <c r="F1017" s="478"/>
      <c r="G1017" s="427"/>
      <c r="I1017" s="434"/>
      <c r="J1017" s="434"/>
      <c r="K1017" s="434"/>
      <c r="L1017" s="434"/>
      <c r="M1017" s="474"/>
      <c r="N1017" s="632">
        <v>1837477.56</v>
      </c>
      <c r="O1017" s="109"/>
      <c r="P1017" s="48"/>
      <c r="Q1017" s="607"/>
      <c r="S1017" s="652"/>
      <c r="T1017" s="48"/>
      <c r="U1017" s="48"/>
      <c r="V1017" s="636"/>
      <c r="W1017" s="70"/>
      <c r="X1017" s="70"/>
      <c r="Y1017" s="93"/>
      <c r="Z1017" s="807"/>
    </row>
    <row r="1018" spans="4:26">
      <c r="D1018" s="2" t="s">
        <v>1691</v>
      </c>
      <c r="E1018" s="394">
        <v>2286817.16</v>
      </c>
      <c r="F1018" s="478"/>
      <c r="G1018" s="427"/>
      <c r="I1018" s="434"/>
      <c r="J1018" s="434"/>
      <c r="K1018" s="434"/>
      <c r="L1018" s="434"/>
      <c r="M1018" s="474"/>
      <c r="N1018" s="632">
        <v>2286817.16</v>
      </c>
      <c r="O1018" s="109"/>
      <c r="P1018" s="48"/>
      <c r="Q1018" s="607"/>
      <c r="S1018" s="652"/>
      <c r="T1018" s="48"/>
      <c r="U1018" s="48"/>
      <c r="V1018" s="636"/>
      <c r="W1018" s="70"/>
      <c r="X1018" s="70"/>
      <c r="Y1018" s="93"/>
      <c r="Z1018" s="807"/>
    </row>
    <row r="1019" spans="4:26">
      <c r="D1019" s="2" t="s">
        <v>1692</v>
      </c>
      <c r="E1019" s="394">
        <v>4806787.97</v>
      </c>
      <c r="F1019" s="478"/>
      <c r="G1019" s="427"/>
      <c r="I1019" s="434"/>
      <c r="J1019" s="434"/>
      <c r="K1019" s="434"/>
      <c r="L1019" s="434"/>
      <c r="M1019" s="474"/>
      <c r="N1019" s="632">
        <v>4806787.97</v>
      </c>
      <c r="O1019" s="109"/>
      <c r="P1019" s="48"/>
      <c r="Q1019" s="607"/>
      <c r="S1019" s="652"/>
      <c r="T1019" s="48"/>
      <c r="U1019" s="48"/>
      <c r="V1019" s="636"/>
      <c r="W1019" s="70"/>
      <c r="X1019" s="70"/>
      <c r="Y1019" s="93"/>
      <c r="Z1019" s="807"/>
    </row>
    <row r="1020" spans="4:26">
      <c r="D1020" s="2" t="s">
        <v>1693</v>
      </c>
      <c r="E1020" s="394">
        <v>11187554.810000001</v>
      </c>
      <c r="F1020" s="478"/>
      <c r="G1020" s="427"/>
      <c r="I1020" s="434"/>
      <c r="J1020" s="434"/>
      <c r="K1020" s="434"/>
      <c r="L1020" s="434"/>
      <c r="M1020" s="474"/>
      <c r="N1020" s="632">
        <v>11187554.810000001</v>
      </c>
      <c r="O1020" s="109"/>
      <c r="P1020" s="48"/>
      <c r="Q1020" s="607"/>
      <c r="S1020" s="652"/>
      <c r="T1020" s="48"/>
      <c r="U1020" s="48"/>
      <c r="V1020" s="636"/>
      <c r="W1020" s="70"/>
      <c r="X1020" s="70"/>
      <c r="Y1020" s="93"/>
      <c r="Z1020" s="807"/>
    </row>
    <row r="1021" spans="4:26">
      <c r="D1021" s="2" t="s">
        <v>1694</v>
      </c>
      <c r="E1021" s="394">
        <v>20881691.759999901</v>
      </c>
      <c r="F1021" s="478"/>
      <c r="G1021" s="427"/>
      <c r="I1021" s="434"/>
      <c r="J1021" s="434"/>
      <c r="K1021" s="434"/>
      <c r="L1021" s="434"/>
      <c r="M1021" s="474"/>
      <c r="N1021" s="632">
        <v>20881691.759999901</v>
      </c>
      <c r="O1021" s="109"/>
      <c r="P1021" s="48"/>
      <c r="Q1021" s="607"/>
      <c r="S1021" s="652"/>
      <c r="T1021" s="48"/>
      <c r="U1021" s="48"/>
      <c r="V1021" s="636"/>
      <c r="W1021" s="70"/>
      <c r="X1021" s="70"/>
      <c r="Y1021" s="93"/>
      <c r="Z1021" s="807"/>
    </row>
    <row r="1022" spans="4:26">
      <c r="D1022" s="2" t="s">
        <v>1695</v>
      </c>
      <c r="E1022" s="394">
        <v>140682.62</v>
      </c>
      <c r="F1022" s="478"/>
      <c r="G1022" s="427"/>
      <c r="I1022" s="434"/>
      <c r="J1022" s="434"/>
      <c r="K1022" s="434"/>
      <c r="L1022" s="434"/>
      <c r="M1022" s="474"/>
      <c r="N1022" s="632">
        <v>140682.62</v>
      </c>
      <c r="O1022" s="109"/>
      <c r="P1022" s="48"/>
      <c r="Q1022" s="607"/>
      <c r="S1022" s="652"/>
      <c r="T1022" s="48"/>
      <c r="U1022" s="48"/>
      <c r="V1022" s="636"/>
      <c r="W1022" s="70"/>
      <c r="X1022" s="70"/>
      <c r="Y1022" s="93"/>
      <c r="Z1022" s="807"/>
    </row>
    <row r="1023" spans="4:26">
      <c r="D1023" s="2" t="s">
        <v>1696</v>
      </c>
      <c r="E1023" s="394">
        <v>269056.34000000003</v>
      </c>
      <c r="F1023" s="478"/>
      <c r="G1023" s="427"/>
      <c r="I1023" s="434"/>
      <c r="J1023" s="434"/>
      <c r="K1023" s="434"/>
      <c r="L1023" s="434"/>
      <c r="M1023" s="474"/>
      <c r="N1023" s="632">
        <v>269056.34000000003</v>
      </c>
      <c r="O1023" s="109"/>
      <c r="P1023" s="48"/>
      <c r="Q1023" s="607"/>
      <c r="S1023" s="652"/>
      <c r="T1023" s="48"/>
      <c r="U1023" s="48"/>
      <c r="V1023" s="636"/>
      <c r="W1023" s="70"/>
      <c r="X1023" s="70"/>
      <c r="Y1023" s="93"/>
      <c r="Z1023" s="807"/>
    </row>
    <row r="1024" spans="4:26">
      <c r="D1024" s="2" t="s">
        <v>1697</v>
      </c>
      <c r="E1024" s="394">
        <v>30479.16</v>
      </c>
      <c r="F1024" s="478"/>
      <c r="G1024" s="427"/>
      <c r="I1024" s="434"/>
      <c r="J1024" s="434"/>
      <c r="K1024" s="434"/>
      <c r="L1024" s="434"/>
      <c r="M1024" s="474"/>
      <c r="N1024" s="632">
        <v>30479.16</v>
      </c>
      <c r="O1024" s="109"/>
      <c r="P1024" s="48"/>
      <c r="Q1024" s="607"/>
      <c r="S1024" s="652"/>
      <c r="T1024" s="48"/>
      <c r="U1024" s="48"/>
      <c r="V1024" s="636"/>
      <c r="W1024" s="70"/>
      <c r="X1024" s="70"/>
      <c r="Y1024" s="93"/>
      <c r="Z1024" s="807"/>
    </row>
    <row r="1025" spans="4:26">
      <c r="D1025" s="2" t="s">
        <v>1698</v>
      </c>
      <c r="E1025" s="394">
        <v>0</v>
      </c>
      <c r="F1025" s="478"/>
      <c r="G1025" s="427"/>
      <c r="I1025" s="434"/>
      <c r="J1025" s="434"/>
      <c r="K1025" s="434"/>
      <c r="L1025" s="434"/>
      <c r="M1025" s="474"/>
      <c r="N1025" s="632">
        <v>0</v>
      </c>
      <c r="O1025" s="109"/>
      <c r="P1025" s="48"/>
      <c r="Q1025" s="607"/>
      <c r="S1025" s="652"/>
      <c r="T1025" s="48"/>
      <c r="U1025" s="48"/>
      <c r="V1025" s="636"/>
      <c r="W1025" s="70"/>
      <c r="X1025" s="70"/>
      <c r="Y1025" s="93"/>
      <c r="Z1025" s="807"/>
    </row>
    <row r="1026" spans="4:26">
      <c r="D1026" s="2" t="s">
        <v>1699</v>
      </c>
      <c r="E1026" s="394">
        <v>-32903.9</v>
      </c>
      <c r="F1026" s="478"/>
      <c r="G1026" s="427"/>
      <c r="I1026" s="434"/>
      <c r="J1026" s="434"/>
      <c r="K1026" s="434"/>
      <c r="L1026" s="434"/>
      <c r="M1026" s="474"/>
      <c r="N1026" s="632">
        <v>-32903.9</v>
      </c>
      <c r="O1026" s="109"/>
      <c r="P1026" s="48"/>
      <c r="Q1026" s="607"/>
      <c r="S1026" s="652"/>
      <c r="T1026" s="48"/>
      <c r="U1026" s="48"/>
      <c r="V1026" s="636"/>
      <c r="W1026" s="70"/>
      <c r="X1026" s="70"/>
      <c r="Y1026" s="93"/>
      <c r="Z1026" s="807"/>
    </row>
    <row r="1027" spans="4:26">
      <c r="D1027" s="2" t="s">
        <v>1700</v>
      </c>
      <c r="E1027" s="394">
        <v>13876911.699999999</v>
      </c>
      <c r="F1027" s="478"/>
      <c r="G1027" s="427"/>
      <c r="I1027" s="434"/>
      <c r="J1027" s="434"/>
      <c r="K1027" s="434"/>
      <c r="L1027" s="434"/>
      <c r="M1027" s="474"/>
      <c r="N1027" s="632">
        <v>13876911.699999999</v>
      </c>
      <c r="O1027" s="109"/>
      <c r="P1027" s="48"/>
      <c r="Q1027" s="607"/>
      <c r="S1027" s="652"/>
      <c r="T1027" s="48"/>
      <c r="U1027" s="48"/>
      <c r="V1027" s="636"/>
      <c r="W1027" s="70"/>
      <c r="X1027" s="70"/>
      <c r="Y1027" s="93"/>
      <c r="Z1027" s="807"/>
    </row>
    <row r="1028" spans="4:26">
      <c r="D1028" s="2" t="s">
        <v>1701</v>
      </c>
      <c r="E1028" s="394">
        <v>45314.45</v>
      </c>
      <c r="F1028" s="478"/>
      <c r="G1028" s="427"/>
      <c r="I1028" s="434"/>
      <c r="J1028" s="434"/>
      <c r="K1028" s="434"/>
      <c r="L1028" s="434"/>
      <c r="M1028" s="474"/>
      <c r="N1028" s="632">
        <v>45314.45</v>
      </c>
      <c r="O1028" s="109"/>
      <c r="P1028" s="48"/>
      <c r="Q1028" s="607"/>
      <c r="S1028" s="652"/>
      <c r="T1028" s="48"/>
      <c r="U1028" s="48"/>
      <c r="V1028" s="636"/>
      <c r="W1028" s="70"/>
      <c r="X1028" s="70"/>
      <c r="Y1028" s="93"/>
      <c r="Z1028" s="807"/>
    </row>
    <row r="1029" spans="4:26">
      <c r="D1029" s="2" t="s">
        <v>1702</v>
      </c>
      <c r="E1029" s="394">
        <v>13985.97</v>
      </c>
      <c r="F1029" s="478"/>
      <c r="G1029" s="427"/>
      <c r="I1029" s="434"/>
      <c r="J1029" s="434"/>
      <c r="K1029" s="434"/>
      <c r="L1029" s="434"/>
      <c r="M1029" s="474"/>
      <c r="N1029" s="632">
        <v>13985.97</v>
      </c>
      <c r="O1029" s="109"/>
      <c r="P1029" s="48"/>
      <c r="Q1029" s="607"/>
      <c r="S1029" s="652"/>
      <c r="T1029" s="48"/>
      <c r="U1029" s="48"/>
      <c r="V1029" s="636"/>
      <c r="W1029" s="70"/>
      <c r="X1029" s="70"/>
      <c r="Y1029" s="93"/>
      <c r="Z1029" s="807"/>
    </row>
    <row r="1030" spans="4:26">
      <c r="D1030" s="2" t="s">
        <v>1703</v>
      </c>
      <c r="E1030" s="394">
        <v>-14871.23</v>
      </c>
      <c r="F1030" s="478"/>
      <c r="G1030" s="427"/>
      <c r="I1030" s="434"/>
      <c r="J1030" s="434"/>
      <c r="K1030" s="434"/>
      <c r="L1030" s="434"/>
      <c r="M1030" s="474"/>
      <c r="N1030" s="632">
        <v>-14871.23</v>
      </c>
      <c r="O1030" s="109"/>
      <c r="P1030" s="48"/>
      <c r="Q1030" s="607"/>
      <c r="S1030" s="652"/>
      <c r="T1030" s="48"/>
      <c r="U1030" s="48"/>
      <c r="V1030" s="636"/>
      <c r="W1030" s="70"/>
      <c r="X1030" s="70"/>
      <c r="Y1030" s="93"/>
      <c r="Z1030" s="807"/>
    </row>
    <row r="1031" spans="4:26">
      <c r="D1031" s="2" t="s">
        <v>1704</v>
      </c>
      <c r="E1031" s="394">
        <v>0</v>
      </c>
      <c r="F1031" s="478"/>
      <c r="G1031" s="427"/>
      <c r="I1031" s="434"/>
      <c r="J1031" s="434"/>
      <c r="K1031" s="434"/>
      <c r="L1031" s="434"/>
      <c r="M1031" s="474"/>
      <c r="N1031" s="632">
        <v>0</v>
      </c>
      <c r="O1031" s="109"/>
      <c r="P1031" s="48"/>
      <c r="Q1031" s="607"/>
      <c r="S1031" s="652"/>
      <c r="T1031" s="48"/>
      <c r="U1031" s="48"/>
      <c r="V1031" s="636"/>
      <c r="W1031" s="70"/>
      <c r="X1031" s="70"/>
      <c r="Y1031" s="93"/>
      <c r="Z1031" s="807"/>
    </row>
    <row r="1032" spans="4:26">
      <c r="D1032" s="2" t="s">
        <v>1705</v>
      </c>
      <c r="E1032" s="394">
        <v>13794409.9</v>
      </c>
      <c r="F1032" s="478"/>
      <c r="G1032" s="427"/>
      <c r="I1032" s="434"/>
      <c r="J1032" s="434"/>
      <c r="K1032" s="434"/>
      <c r="L1032" s="434"/>
      <c r="M1032" s="474"/>
      <c r="N1032" s="632">
        <v>13794409.9</v>
      </c>
      <c r="O1032" s="109"/>
      <c r="P1032" s="48"/>
      <c r="Q1032" s="607"/>
      <c r="S1032" s="652"/>
      <c r="T1032" s="48"/>
      <c r="U1032" s="48"/>
      <c r="V1032" s="636"/>
      <c r="W1032" s="70"/>
      <c r="X1032" s="70"/>
      <c r="Y1032" s="93"/>
      <c r="Z1032" s="807"/>
    </row>
    <row r="1033" spans="4:26">
      <c r="D1033" s="2" t="s">
        <v>1706</v>
      </c>
      <c r="E1033" s="394">
        <v>118135.93</v>
      </c>
      <c r="F1033" s="478"/>
      <c r="G1033" s="427"/>
      <c r="I1033" s="434"/>
      <c r="J1033" s="434"/>
      <c r="K1033" s="434"/>
      <c r="L1033" s="434"/>
      <c r="M1033" s="474"/>
      <c r="N1033" s="632">
        <v>118135.93</v>
      </c>
      <c r="O1033" s="109"/>
      <c r="P1033" s="48"/>
      <c r="Q1033" s="607"/>
      <c r="S1033" s="652"/>
      <c r="T1033" s="48"/>
      <c r="U1033" s="48"/>
      <c r="V1033" s="636"/>
      <c r="W1033" s="70"/>
      <c r="X1033" s="70"/>
      <c r="Y1033" s="93"/>
      <c r="Z1033" s="807"/>
    </row>
    <row r="1034" spans="4:26">
      <c r="D1034" s="2" t="s">
        <v>1707</v>
      </c>
      <c r="E1034" s="394">
        <v>265728.05</v>
      </c>
      <c r="F1034" s="478"/>
      <c r="G1034" s="427"/>
      <c r="I1034" s="434"/>
      <c r="J1034" s="434"/>
      <c r="K1034" s="434"/>
      <c r="L1034" s="434"/>
      <c r="M1034" s="474"/>
      <c r="N1034" s="632">
        <v>265728.05</v>
      </c>
      <c r="O1034" s="109"/>
      <c r="P1034" s="48"/>
      <c r="Q1034" s="607"/>
      <c r="S1034" s="652"/>
      <c r="T1034" s="48"/>
      <c r="U1034" s="48"/>
      <c r="V1034" s="636"/>
      <c r="W1034" s="70"/>
      <c r="X1034" s="70"/>
      <c r="Y1034" s="93"/>
      <c r="Z1034" s="807"/>
    </row>
    <row r="1035" spans="4:26">
      <c r="D1035" s="2" t="s">
        <v>1708</v>
      </c>
      <c r="E1035" s="394">
        <v>1101897.17</v>
      </c>
      <c r="F1035" s="478"/>
      <c r="G1035" s="427"/>
      <c r="I1035" s="434"/>
      <c r="J1035" s="434"/>
      <c r="K1035" s="434"/>
      <c r="L1035" s="434"/>
      <c r="M1035" s="474"/>
      <c r="N1035" s="632">
        <v>1101897.17</v>
      </c>
      <c r="O1035" s="109"/>
      <c r="P1035" s="48"/>
      <c r="Q1035" s="607"/>
      <c r="S1035" s="652"/>
      <c r="T1035" s="48"/>
      <c r="U1035" s="48"/>
      <c r="V1035" s="636"/>
      <c r="W1035" s="70"/>
      <c r="X1035" s="70"/>
      <c r="Y1035" s="93"/>
      <c r="Z1035" s="807"/>
    </row>
    <row r="1036" spans="4:26">
      <c r="D1036" s="2" t="s">
        <v>1709</v>
      </c>
      <c r="E1036" s="394">
        <v>33604.92</v>
      </c>
      <c r="F1036" s="478"/>
      <c r="G1036" s="427"/>
      <c r="I1036" s="434"/>
      <c r="J1036" s="434"/>
      <c r="K1036" s="434"/>
      <c r="L1036" s="434"/>
      <c r="M1036" s="474"/>
      <c r="N1036" s="632">
        <v>33604.92</v>
      </c>
      <c r="O1036" s="109"/>
      <c r="P1036" s="48"/>
      <c r="Q1036" s="607"/>
      <c r="S1036" s="652"/>
      <c r="T1036" s="48"/>
      <c r="U1036" s="48"/>
      <c r="V1036" s="636"/>
      <c r="W1036" s="70"/>
      <c r="X1036" s="70"/>
      <c r="Y1036" s="93"/>
      <c r="Z1036" s="807"/>
    </row>
    <row r="1037" spans="4:26">
      <c r="D1037" s="2" t="s">
        <v>1710</v>
      </c>
      <c r="E1037" s="394">
        <v>1637670.87</v>
      </c>
      <c r="F1037" s="478"/>
      <c r="G1037" s="427"/>
      <c r="I1037" s="434"/>
      <c r="J1037" s="434"/>
      <c r="K1037" s="434"/>
      <c r="L1037" s="434"/>
      <c r="M1037" s="474"/>
      <c r="N1037" s="632">
        <v>1637670.87</v>
      </c>
      <c r="O1037" s="109"/>
      <c r="P1037" s="48"/>
      <c r="Q1037" s="607"/>
      <c r="S1037" s="652"/>
      <c r="T1037" s="48"/>
      <c r="U1037" s="48"/>
      <c r="V1037" s="636"/>
      <c r="W1037" s="70"/>
      <c r="X1037" s="70"/>
      <c r="Y1037" s="93"/>
      <c r="Z1037" s="807"/>
    </row>
    <row r="1038" spans="4:26">
      <c r="D1038" s="2" t="s">
        <v>1711</v>
      </c>
      <c r="E1038" s="394">
        <v>295235.55</v>
      </c>
      <c r="F1038" s="478"/>
      <c r="G1038" s="427"/>
      <c r="I1038" s="434"/>
      <c r="J1038" s="434"/>
      <c r="K1038" s="434"/>
      <c r="L1038" s="434"/>
      <c r="M1038" s="474"/>
      <c r="N1038" s="632">
        <v>295235.55</v>
      </c>
      <c r="O1038" s="109"/>
      <c r="P1038" s="48"/>
      <c r="Q1038" s="607"/>
      <c r="S1038" s="652"/>
      <c r="T1038" s="48"/>
      <c r="U1038" s="48"/>
      <c r="V1038" s="636"/>
      <c r="W1038" s="70"/>
      <c r="X1038" s="70"/>
      <c r="Y1038" s="93"/>
      <c r="Z1038" s="807"/>
    </row>
    <row r="1039" spans="4:26">
      <c r="D1039" s="2" t="s">
        <v>1712</v>
      </c>
      <c r="E1039" s="394">
        <v>621031.31999999995</v>
      </c>
      <c r="F1039" s="478"/>
      <c r="G1039" s="427"/>
      <c r="I1039" s="434"/>
      <c r="J1039" s="434"/>
      <c r="K1039" s="434"/>
      <c r="L1039" s="434"/>
      <c r="M1039" s="474"/>
      <c r="N1039" s="632">
        <v>621031.31999999995</v>
      </c>
      <c r="O1039" s="109"/>
      <c r="P1039" s="48"/>
      <c r="Q1039" s="607"/>
      <c r="S1039" s="652"/>
      <c r="T1039" s="48"/>
      <c r="U1039" s="48"/>
      <c r="V1039" s="636"/>
      <c r="W1039" s="70"/>
      <c r="X1039" s="70"/>
      <c r="Y1039" s="93"/>
      <c r="Z1039" s="807"/>
    </row>
    <row r="1040" spans="4:26">
      <c r="D1040" s="2" t="s">
        <v>1713</v>
      </c>
      <c r="E1040" s="394">
        <v>360382.23</v>
      </c>
      <c r="F1040" s="478"/>
      <c r="G1040" s="427"/>
      <c r="I1040" s="434"/>
      <c r="J1040" s="434"/>
      <c r="K1040" s="434"/>
      <c r="L1040" s="434"/>
      <c r="M1040" s="474"/>
      <c r="N1040" s="632">
        <v>360382.23</v>
      </c>
      <c r="O1040" s="109"/>
      <c r="P1040" s="48"/>
      <c r="Q1040" s="607"/>
      <c r="S1040" s="652"/>
      <c r="T1040" s="48"/>
      <c r="U1040" s="48"/>
      <c r="V1040" s="636"/>
      <c r="W1040" s="70"/>
      <c r="X1040" s="70"/>
      <c r="Y1040" s="93"/>
      <c r="Z1040" s="807"/>
    </row>
    <row r="1041" spans="4:26">
      <c r="D1041" s="2" t="s">
        <v>1714</v>
      </c>
      <c r="E1041" s="394">
        <v>209693.76</v>
      </c>
      <c r="F1041" s="478"/>
      <c r="G1041" s="427"/>
      <c r="I1041" s="434"/>
      <c r="J1041" s="434"/>
      <c r="K1041" s="434"/>
      <c r="L1041" s="434"/>
      <c r="M1041" s="474"/>
      <c r="N1041" s="632">
        <v>209693.76</v>
      </c>
      <c r="O1041" s="109"/>
      <c r="P1041" s="48"/>
      <c r="Q1041" s="607"/>
      <c r="S1041" s="652"/>
      <c r="T1041" s="48"/>
      <c r="U1041" s="48"/>
      <c r="V1041" s="636"/>
      <c r="W1041" s="70"/>
      <c r="X1041" s="70"/>
      <c r="Y1041" s="93"/>
      <c r="Z1041" s="807"/>
    </row>
    <row r="1042" spans="4:26">
      <c r="D1042" s="2" t="s">
        <v>1715</v>
      </c>
      <c r="E1042" s="394">
        <v>2969037.84</v>
      </c>
      <c r="F1042" s="478"/>
      <c r="G1042" s="427"/>
      <c r="I1042" s="434"/>
      <c r="J1042" s="434"/>
      <c r="K1042" s="434"/>
      <c r="L1042" s="434"/>
      <c r="M1042" s="474"/>
      <c r="N1042" s="632">
        <v>2969037.84</v>
      </c>
      <c r="O1042" s="109"/>
      <c r="P1042" s="48"/>
      <c r="Q1042" s="607"/>
      <c r="S1042" s="652"/>
      <c r="T1042" s="48"/>
      <c r="U1042" s="48"/>
      <c r="V1042" s="636"/>
      <c r="W1042" s="70"/>
      <c r="X1042" s="70"/>
      <c r="Y1042" s="93"/>
      <c r="Z1042" s="807"/>
    </row>
    <row r="1043" spans="4:26">
      <c r="D1043" s="2" t="s">
        <v>1716</v>
      </c>
      <c r="E1043" s="394">
        <v>30144.76</v>
      </c>
      <c r="F1043" s="478"/>
      <c r="G1043" s="427"/>
      <c r="I1043" s="434"/>
      <c r="J1043" s="434"/>
      <c r="K1043" s="434"/>
      <c r="L1043" s="434"/>
      <c r="M1043" s="474"/>
      <c r="N1043" s="632">
        <v>30144.76</v>
      </c>
      <c r="O1043" s="109"/>
      <c r="P1043" s="48"/>
      <c r="Q1043" s="607"/>
      <c r="S1043" s="652"/>
      <c r="T1043" s="48"/>
      <c r="U1043" s="48"/>
      <c r="V1043" s="636"/>
      <c r="W1043" s="70"/>
      <c r="X1043" s="70"/>
      <c r="Y1043" s="93"/>
      <c r="Z1043" s="807"/>
    </row>
    <row r="1044" spans="4:26">
      <c r="D1044" s="2" t="s">
        <v>1717</v>
      </c>
      <c r="E1044" s="394">
        <v>1627686.65</v>
      </c>
      <c r="F1044" s="478"/>
      <c r="G1044" s="427"/>
      <c r="I1044" s="434"/>
      <c r="J1044" s="434"/>
      <c r="K1044" s="434"/>
      <c r="L1044" s="434"/>
      <c r="M1044" s="474"/>
      <c r="N1044" s="632">
        <v>1627686.65</v>
      </c>
      <c r="O1044" s="109"/>
      <c r="P1044" s="48"/>
      <c r="Q1044" s="607"/>
      <c r="S1044" s="652"/>
      <c r="T1044" s="48"/>
      <c r="U1044" s="48"/>
      <c r="V1044" s="636"/>
      <c r="W1044" s="70"/>
      <c r="X1044" s="70"/>
      <c r="Y1044" s="93"/>
      <c r="Z1044" s="807"/>
    </row>
    <row r="1045" spans="4:26">
      <c r="D1045" s="2" t="s">
        <v>1718</v>
      </c>
      <c r="E1045" s="394">
        <v>342833.05</v>
      </c>
      <c r="F1045" s="478"/>
      <c r="G1045" s="427"/>
      <c r="I1045" s="434"/>
      <c r="J1045" s="434"/>
      <c r="K1045" s="434"/>
      <c r="L1045" s="434"/>
      <c r="M1045" s="474"/>
      <c r="N1045" s="632">
        <v>342833.05</v>
      </c>
      <c r="O1045" s="109"/>
      <c r="P1045" s="48"/>
      <c r="Q1045" s="607"/>
      <c r="S1045" s="652"/>
      <c r="T1045" s="48"/>
      <c r="U1045" s="48"/>
      <c r="V1045" s="636"/>
      <c r="W1045" s="70"/>
      <c r="X1045" s="70"/>
      <c r="Y1045" s="93"/>
      <c r="Z1045" s="807"/>
    </row>
    <row r="1046" spans="4:26">
      <c r="D1046" s="2" t="s">
        <v>1719</v>
      </c>
      <c r="E1046" s="394">
        <v>294073.03000000003</v>
      </c>
      <c r="F1046" s="478"/>
      <c r="G1046" s="427"/>
      <c r="I1046" s="434"/>
      <c r="J1046" s="434"/>
      <c r="K1046" s="434"/>
      <c r="L1046" s="434"/>
      <c r="M1046" s="474"/>
      <c r="N1046" s="632">
        <v>294073.03000000003</v>
      </c>
      <c r="O1046" s="109"/>
      <c r="P1046" s="48"/>
      <c r="Q1046" s="607"/>
      <c r="S1046" s="652"/>
      <c r="T1046" s="48"/>
      <c r="U1046" s="48"/>
      <c r="V1046" s="636"/>
      <c r="W1046" s="70"/>
      <c r="X1046" s="70"/>
      <c r="Y1046" s="93"/>
      <c r="Z1046" s="807"/>
    </row>
    <row r="1047" spans="4:26">
      <c r="D1047" s="2" t="s">
        <v>1720</v>
      </c>
      <c r="E1047" s="394">
        <v>178420.3</v>
      </c>
      <c r="F1047" s="478"/>
      <c r="G1047" s="427"/>
      <c r="I1047" s="434"/>
      <c r="J1047" s="434"/>
      <c r="K1047" s="434"/>
      <c r="L1047" s="434"/>
      <c r="M1047" s="474"/>
      <c r="N1047" s="632">
        <v>178420.3</v>
      </c>
      <c r="O1047" s="109"/>
      <c r="P1047" s="48"/>
      <c r="Q1047" s="607"/>
      <c r="S1047" s="652"/>
      <c r="T1047" s="48"/>
      <c r="U1047" s="48"/>
      <c r="V1047" s="636"/>
      <c r="W1047" s="70"/>
      <c r="X1047" s="70"/>
      <c r="Y1047" s="93"/>
      <c r="Z1047" s="807"/>
    </row>
    <row r="1048" spans="4:26">
      <c r="D1048" s="2" t="s">
        <v>1721</v>
      </c>
      <c r="E1048" s="394">
        <v>11.46</v>
      </c>
      <c r="F1048" s="478"/>
      <c r="G1048" s="427"/>
      <c r="I1048" s="434"/>
      <c r="J1048" s="434"/>
      <c r="K1048" s="434"/>
      <c r="L1048" s="434"/>
      <c r="M1048" s="474"/>
      <c r="N1048" s="632">
        <v>11.46</v>
      </c>
      <c r="O1048" s="109"/>
      <c r="P1048" s="48"/>
      <c r="Q1048" s="607"/>
      <c r="S1048" s="652"/>
      <c r="T1048" s="48"/>
      <c r="U1048" s="48"/>
      <c r="V1048" s="636"/>
      <c r="W1048" s="70"/>
      <c r="X1048" s="70"/>
      <c r="Y1048" s="93"/>
      <c r="Z1048" s="807"/>
    </row>
    <row r="1049" spans="4:26">
      <c r="D1049" s="2" t="s">
        <v>1722</v>
      </c>
      <c r="E1049" s="394">
        <v>266.29000000000002</v>
      </c>
      <c r="F1049" s="478"/>
      <c r="G1049" s="427"/>
      <c r="I1049" s="434"/>
      <c r="J1049" s="434"/>
      <c r="K1049" s="434"/>
      <c r="L1049" s="434"/>
      <c r="M1049" s="474"/>
      <c r="N1049" s="632">
        <v>266.29000000000002</v>
      </c>
      <c r="O1049" s="109"/>
      <c r="P1049" s="48"/>
      <c r="Q1049" s="607"/>
      <c r="S1049" s="652"/>
      <c r="T1049" s="48"/>
      <c r="U1049" s="48"/>
      <c r="V1049" s="636"/>
      <c r="W1049" s="70"/>
      <c r="X1049" s="70"/>
      <c r="Y1049" s="93"/>
      <c r="Z1049" s="807"/>
    </row>
    <row r="1050" spans="4:26">
      <c r="D1050" s="2" t="s">
        <v>1723</v>
      </c>
      <c r="E1050" s="394">
        <v>221437.93</v>
      </c>
      <c r="F1050" s="478"/>
      <c r="G1050" s="427"/>
      <c r="I1050" s="434"/>
      <c r="J1050" s="434"/>
      <c r="K1050" s="434"/>
      <c r="L1050" s="434"/>
      <c r="M1050" s="474"/>
      <c r="N1050" s="632">
        <v>221437.93</v>
      </c>
      <c r="O1050" s="109"/>
      <c r="P1050" s="48"/>
      <c r="Q1050" s="607"/>
      <c r="S1050" s="652"/>
      <c r="T1050" s="48"/>
      <c r="U1050" s="48"/>
      <c r="V1050" s="636"/>
      <c r="W1050" s="70"/>
      <c r="X1050" s="70"/>
      <c r="Y1050" s="93"/>
      <c r="Z1050" s="807"/>
    </row>
    <row r="1051" spans="4:26">
      <c r="D1051" s="2" t="s">
        <v>1724</v>
      </c>
      <c r="E1051" s="394">
        <v>222911.35</v>
      </c>
      <c r="F1051" s="478"/>
      <c r="G1051" s="427"/>
      <c r="I1051" s="434"/>
      <c r="J1051" s="434"/>
      <c r="K1051" s="434"/>
      <c r="L1051" s="434"/>
      <c r="M1051" s="474"/>
      <c r="N1051" s="632">
        <v>222911.35</v>
      </c>
      <c r="O1051" s="109"/>
      <c r="P1051" s="48"/>
      <c r="Q1051" s="607"/>
      <c r="S1051" s="652"/>
      <c r="T1051" s="48"/>
      <c r="U1051" s="48"/>
      <c r="V1051" s="636"/>
      <c r="W1051" s="70"/>
      <c r="X1051" s="70"/>
      <c r="Y1051" s="93"/>
      <c r="Z1051" s="807"/>
    </row>
    <row r="1052" spans="4:26">
      <c r="D1052" s="2" t="s">
        <v>1725</v>
      </c>
      <c r="E1052" s="394">
        <v>311691.23</v>
      </c>
      <c r="F1052" s="478"/>
      <c r="G1052" s="427"/>
      <c r="I1052" s="434"/>
      <c r="J1052" s="434"/>
      <c r="K1052" s="434"/>
      <c r="L1052" s="434"/>
      <c r="M1052" s="474"/>
      <c r="N1052" s="632">
        <v>311691.23</v>
      </c>
      <c r="O1052" s="109"/>
      <c r="P1052" s="48"/>
      <c r="Q1052" s="607"/>
      <c r="S1052" s="652"/>
      <c r="T1052" s="48"/>
      <c r="U1052" s="48"/>
      <c r="V1052" s="636"/>
      <c r="W1052" s="70"/>
      <c r="X1052" s="70"/>
      <c r="Y1052" s="93"/>
      <c r="Z1052" s="807"/>
    </row>
    <row r="1053" spans="4:26">
      <c r="D1053" s="2" t="s">
        <v>1726</v>
      </c>
      <c r="E1053" s="394">
        <v>2841469.5</v>
      </c>
      <c r="F1053" s="478"/>
      <c r="G1053" s="427"/>
      <c r="I1053" s="434"/>
      <c r="J1053" s="434"/>
      <c r="K1053" s="434"/>
      <c r="L1053" s="434"/>
      <c r="M1053" s="474"/>
      <c r="N1053" s="632">
        <v>2841469.5</v>
      </c>
      <c r="O1053" s="109"/>
      <c r="P1053" s="48"/>
      <c r="Q1053" s="607"/>
      <c r="S1053" s="652"/>
      <c r="T1053" s="48"/>
      <c r="U1053" s="48"/>
      <c r="V1053" s="636"/>
      <c r="W1053" s="70"/>
      <c r="X1053" s="70"/>
      <c r="Y1053" s="93"/>
      <c r="Z1053" s="807"/>
    </row>
    <row r="1054" spans="4:26">
      <c r="D1054" s="2" t="s">
        <v>1727</v>
      </c>
      <c r="E1054" s="394">
        <v>1338371.82</v>
      </c>
      <c r="F1054" s="478"/>
      <c r="G1054" s="427"/>
      <c r="I1054" s="434"/>
      <c r="J1054" s="434"/>
      <c r="K1054" s="434"/>
      <c r="L1054" s="434"/>
      <c r="M1054" s="474"/>
      <c r="N1054" s="632">
        <v>1338371.82</v>
      </c>
      <c r="O1054" s="109"/>
      <c r="P1054" s="48"/>
      <c r="Q1054" s="607"/>
      <c r="S1054" s="652"/>
      <c r="T1054" s="48"/>
      <c r="U1054" s="48"/>
      <c r="V1054" s="636"/>
      <c r="W1054" s="70"/>
      <c r="X1054" s="70"/>
      <c r="Y1054" s="93"/>
      <c r="Z1054" s="807"/>
    </row>
    <row r="1055" spans="4:26">
      <c r="D1055" s="2" t="s">
        <v>1728</v>
      </c>
      <c r="E1055" s="394">
        <v>1391579.68</v>
      </c>
      <c r="F1055" s="478"/>
      <c r="G1055" s="427"/>
      <c r="I1055" s="434"/>
      <c r="J1055" s="434"/>
      <c r="K1055" s="434"/>
      <c r="L1055" s="434"/>
      <c r="M1055" s="474"/>
      <c r="N1055" s="632">
        <v>1391579.68</v>
      </c>
      <c r="O1055" s="109"/>
      <c r="P1055" s="48"/>
      <c r="Q1055" s="607"/>
      <c r="S1055" s="652"/>
      <c r="T1055" s="48"/>
      <c r="U1055" s="48"/>
      <c r="V1055" s="636"/>
      <c r="W1055" s="70"/>
      <c r="X1055" s="70"/>
      <c r="Y1055" s="93"/>
      <c r="Z1055" s="807"/>
    </row>
    <row r="1056" spans="4:26">
      <c r="D1056" s="2" t="s">
        <v>1729</v>
      </c>
      <c r="E1056" s="394">
        <v>431476.24</v>
      </c>
      <c r="F1056" s="478"/>
      <c r="G1056" s="427"/>
      <c r="I1056" s="434"/>
      <c r="J1056" s="434"/>
      <c r="K1056" s="434"/>
      <c r="L1056" s="434"/>
      <c r="M1056" s="474"/>
      <c r="N1056" s="632">
        <v>431476.24</v>
      </c>
      <c r="O1056" s="109"/>
      <c r="P1056" s="48"/>
      <c r="Q1056" s="607"/>
      <c r="S1056" s="652"/>
      <c r="T1056" s="48"/>
      <c r="U1056" s="48"/>
      <c r="V1056" s="636"/>
      <c r="W1056" s="70"/>
      <c r="X1056" s="70"/>
      <c r="Y1056" s="93"/>
      <c r="Z1056" s="807"/>
    </row>
    <row r="1057" spans="4:26">
      <c r="D1057" s="2" t="s">
        <v>1730</v>
      </c>
      <c r="E1057" s="394">
        <v>492158.48</v>
      </c>
      <c r="F1057" s="478"/>
      <c r="G1057" s="427"/>
      <c r="I1057" s="434"/>
      <c r="J1057" s="434"/>
      <c r="K1057" s="434"/>
      <c r="L1057" s="434"/>
      <c r="M1057" s="474"/>
      <c r="N1057" s="632">
        <v>492158.48</v>
      </c>
      <c r="O1057" s="109"/>
      <c r="P1057" s="48"/>
      <c r="Q1057" s="607"/>
      <c r="S1057" s="652"/>
      <c r="T1057" s="48"/>
      <c r="U1057" s="48"/>
      <c r="V1057" s="636"/>
      <c r="W1057" s="70"/>
      <c r="X1057" s="70"/>
      <c r="Y1057" s="93"/>
      <c r="Z1057" s="807"/>
    </row>
    <row r="1058" spans="4:26">
      <c r="D1058" s="2" t="s">
        <v>1731</v>
      </c>
      <c r="E1058" s="394">
        <v>55998.68</v>
      </c>
      <c r="F1058" s="478"/>
      <c r="G1058" s="427"/>
      <c r="I1058" s="434"/>
      <c r="J1058" s="434"/>
      <c r="K1058" s="434"/>
      <c r="L1058" s="434"/>
      <c r="M1058" s="474"/>
      <c r="N1058" s="632">
        <v>55998.68</v>
      </c>
      <c r="O1058" s="109"/>
      <c r="P1058" s="48"/>
      <c r="Q1058" s="607"/>
      <c r="S1058" s="652"/>
      <c r="T1058" s="48"/>
      <c r="U1058" s="48"/>
      <c r="V1058" s="636"/>
      <c r="W1058" s="70"/>
      <c r="X1058" s="70"/>
      <c r="Y1058" s="93"/>
      <c r="Z1058" s="807"/>
    </row>
    <row r="1059" spans="4:26">
      <c r="D1059" s="2" t="s">
        <v>1732</v>
      </c>
      <c r="E1059" s="394">
        <v>596802.21</v>
      </c>
      <c r="F1059" s="478"/>
      <c r="G1059" s="427"/>
      <c r="I1059" s="434"/>
      <c r="J1059" s="434"/>
      <c r="K1059" s="434"/>
      <c r="L1059" s="434"/>
      <c r="M1059" s="474"/>
      <c r="N1059" s="632">
        <v>596802.21</v>
      </c>
      <c r="O1059" s="109"/>
      <c r="P1059" s="48"/>
      <c r="Q1059" s="607"/>
      <c r="S1059" s="652"/>
      <c r="T1059" s="48"/>
      <c r="U1059" s="48"/>
      <c r="V1059" s="636"/>
      <c r="W1059" s="70"/>
      <c r="X1059" s="70"/>
      <c r="Y1059" s="93"/>
      <c r="Z1059" s="807"/>
    </row>
    <row r="1060" spans="4:26">
      <c r="D1060" s="2" t="s">
        <v>1733</v>
      </c>
      <c r="E1060" s="394">
        <v>377949.83</v>
      </c>
      <c r="F1060" s="478"/>
      <c r="G1060" s="427"/>
      <c r="I1060" s="434"/>
      <c r="J1060" s="434"/>
      <c r="K1060" s="434"/>
      <c r="L1060" s="434"/>
      <c r="M1060" s="474"/>
      <c r="N1060" s="632">
        <v>377949.83</v>
      </c>
      <c r="O1060" s="109"/>
      <c r="P1060" s="48"/>
      <c r="Q1060" s="607"/>
      <c r="S1060" s="652"/>
      <c r="T1060" s="48"/>
      <c r="U1060" s="48"/>
      <c r="V1060" s="636"/>
      <c r="W1060" s="70"/>
      <c r="X1060" s="70"/>
      <c r="Y1060" s="93"/>
      <c r="Z1060" s="807"/>
    </row>
    <row r="1061" spans="4:26">
      <c r="D1061" s="2" t="s">
        <v>1734</v>
      </c>
      <c r="E1061" s="394">
        <v>4336385.0599999996</v>
      </c>
      <c r="F1061" s="478"/>
      <c r="G1061" s="427"/>
      <c r="I1061" s="434"/>
      <c r="J1061" s="434"/>
      <c r="K1061" s="434"/>
      <c r="L1061" s="434"/>
      <c r="M1061" s="474"/>
      <c r="N1061" s="632">
        <v>4336385.0599999996</v>
      </c>
      <c r="O1061" s="109"/>
      <c r="P1061" s="48"/>
      <c r="Q1061" s="607"/>
      <c r="S1061" s="652"/>
      <c r="T1061" s="48"/>
      <c r="U1061" s="48"/>
      <c r="V1061" s="636"/>
      <c r="W1061" s="70"/>
      <c r="X1061" s="70"/>
      <c r="Y1061" s="93"/>
      <c r="Z1061" s="807"/>
    </row>
    <row r="1062" spans="4:26">
      <c r="D1062" s="2" t="s">
        <v>1735</v>
      </c>
      <c r="E1062" s="394">
        <v>5412382.5599999996</v>
      </c>
      <c r="F1062" s="478"/>
      <c r="G1062" s="427"/>
      <c r="I1062" s="434"/>
      <c r="J1062" s="434"/>
      <c r="K1062" s="434"/>
      <c r="L1062" s="434"/>
      <c r="M1062" s="474"/>
      <c r="N1062" s="632">
        <v>5412382.5599999996</v>
      </c>
      <c r="O1062" s="109"/>
      <c r="P1062" s="48"/>
      <c r="Q1062" s="607"/>
      <c r="S1062" s="652"/>
      <c r="T1062" s="48"/>
      <c r="U1062" s="48"/>
      <c r="V1062" s="636"/>
      <c r="W1062" s="70"/>
      <c r="X1062" s="70"/>
      <c r="Y1062" s="93"/>
      <c r="Z1062" s="807"/>
    </row>
    <row r="1063" spans="4:26">
      <c r="D1063" s="2" t="s">
        <v>1736</v>
      </c>
      <c r="E1063" s="394">
        <v>1023381.21</v>
      </c>
      <c r="F1063" s="478"/>
      <c r="G1063" s="427"/>
      <c r="I1063" s="434"/>
      <c r="J1063" s="434"/>
      <c r="K1063" s="434"/>
      <c r="L1063" s="434"/>
      <c r="M1063" s="474"/>
      <c r="N1063" s="632">
        <v>1023381.21</v>
      </c>
      <c r="O1063" s="109"/>
      <c r="P1063" s="48"/>
      <c r="Q1063" s="607"/>
      <c r="S1063" s="652"/>
      <c r="T1063" s="48"/>
      <c r="U1063" s="48"/>
      <c r="V1063" s="636"/>
      <c r="W1063" s="70"/>
      <c r="X1063" s="70"/>
      <c r="Y1063" s="93"/>
      <c r="Z1063" s="807"/>
    </row>
    <row r="1064" spans="4:26">
      <c r="D1064" s="2" t="s">
        <v>1737</v>
      </c>
      <c r="E1064" s="394">
        <v>898818.32</v>
      </c>
      <c r="F1064" s="478"/>
      <c r="G1064" s="427"/>
      <c r="I1064" s="434"/>
      <c r="J1064" s="434"/>
      <c r="K1064" s="434"/>
      <c r="L1064" s="434"/>
      <c r="M1064" s="474"/>
      <c r="N1064" s="632">
        <v>898818.32</v>
      </c>
      <c r="O1064" s="109"/>
      <c r="P1064" s="48"/>
      <c r="Q1064" s="607"/>
      <c r="S1064" s="652"/>
      <c r="T1064" s="48"/>
      <c r="U1064" s="48"/>
      <c r="V1064" s="636"/>
      <c r="W1064" s="70"/>
      <c r="X1064" s="70"/>
      <c r="Y1064" s="93"/>
      <c r="Z1064" s="807"/>
    </row>
    <row r="1065" spans="4:26">
      <c r="D1065" s="2" t="s">
        <v>1738</v>
      </c>
      <c r="E1065" s="394">
        <v>61239.64</v>
      </c>
      <c r="F1065" s="478"/>
      <c r="G1065" s="427"/>
      <c r="I1065" s="434"/>
      <c r="J1065" s="434"/>
      <c r="K1065" s="434"/>
      <c r="L1065" s="434"/>
      <c r="M1065" s="474"/>
      <c r="N1065" s="632">
        <v>61239.64</v>
      </c>
      <c r="O1065" s="109"/>
      <c r="P1065" s="48"/>
      <c r="Q1065" s="607"/>
      <c r="S1065" s="652"/>
      <c r="T1065" s="48"/>
      <c r="U1065" s="48"/>
      <c r="V1065" s="636"/>
      <c r="W1065" s="70"/>
      <c r="X1065" s="70"/>
      <c r="Y1065" s="93"/>
      <c r="Z1065" s="807"/>
    </row>
    <row r="1066" spans="4:26">
      <c r="D1066" s="2" t="s">
        <v>1739</v>
      </c>
      <c r="E1066" s="394">
        <v>40018</v>
      </c>
      <c r="F1066" s="478"/>
      <c r="G1066" s="427"/>
      <c r="I1066" s="434"/>
      <c r="J1066" s="434"/>
      <c r="K1066" s="434"/>
      <c r="L1066" s="434"/>
      <c r="M1066" s="474"/>
      <c r="N1066" s="632">
        <v>40018</v>
      </c>
      <c r="O1066" s="109"/>
      <c r="P1066" s="48"/>
      <c r="Q1066" s="607"/>
      <c r="S1066" s="652"/>
      <c r="T1066" s="48"/>
      <c r="U1066" s="48"/>
      <c r="V1066" s="636"/>
      <c r="W1066" s="70"/>
      <c r="X1066" s="70"/>
      <c r="Y1066" s="93"/>
      <c r="Z1066" s="807"/>
    </row>
    <row r="1067" spans="4:26">
      <c r="D1067" s="2" t="s">
        <v>1740</v>
      </c>
      <c r="E1067" s="394">
        <v>-15920.16</v>
      </c>
      <c r="F1067" s="478"/>
      <c r="G1067" s="427"/>
      <c r="I1067" s="434"/>
      <c r="J1067" s="434"/>
      <c r="K1067" s="434"/>
      <c r="L1067" s="434"/>
      <c r="M1067" s="474"/>
      <c r="N1067" s="632">
        <v>-15920.16</v>
      </c>
      <c r="O1067" s="109"/>
      <c r="P1067" s="48"/>
      <c r="Q1067" s="607"/>
      <c r="S1067" s="652"/>
      <c r="T1067" s="48"/>
      <c r="U1067" s="48"/>
      <c r="V1067" s="636"/>
      <c r="W1067" s="70"/>
      <c r="X1067" s="70"/>
      <c r="Y1067" s="93"/>
      <c r="Z1067" s="807"/>
    </row>
    <row r="1068" spans="4:26">
      <c r="D1068" s="2" t="s">
        <v>1741</v>
      </c>
      <c r="E1068" s="394">
        <v>271373.17</v>
      </c>
      <c r="F1068" s="478"/>
      <c r="G1068" s="427"/>
      <c r="I1068" s="434"/>
      <c r="J1068" s="434"/>
      <c r="K1068" s="434"/>
      <c r="L1068" s="434"/>
      <c r="M1068" s="474"/>
      <c r="N1068" s="632">
        <v>271373.17</v>
      </c>
      <c r="O1068" s="109"/>
      <c r="P1068" s="48"/>
      <c r="Q1068" s="607"/>
      <c r="S1068" s="652"/>
      <c r="T1068" s="48"/>
      <c r="U1068" s="48"/>
      <c r="V1068" s="636"/>
      <c r="W1068" s="70"/>
      <c r="X1068" s="70"/>
      <c r="Y1068" s="93"/>
      <c r="Z1068" s="807"/>
    </row>
    <row r="1069" spans="4:26">
      <c r="D1069" s="2" t="s">
        <v>1742</v>
      </c>
      <c r="E1069" s="394">
        <v>4035066.82</v>
      </c>
      <c r="F1069" s="478"/>
      <c r="G1069" s="427"/>
      <c r="I1069" s="434"/>
      <c r="J1069" s="434"/>
      <c r="K1069" s="434"/>
      <c r="L1069" s="434"/>
      <c r="M1069" s="474"/>
      <c r="N1069" s="632">
        <v>4035066.82</v>
      </c>
      <c r="O1069" s="109"/>
      <c r="P1069" s="48"/>
      <c r="Q1069" s="607"/>
      <c r="S1069" s="652"/>
      <c r="T1069" s="48"/>
      <c r="U1069" s="48"/>
      <c r="V1069" s="636"/>
      <c r="W1069" s="70"/>
      <c r="X1069" s="70"/>
      <c r="Y1069" s="93"/>
      <c r="Z1069" s="807"/>
    </row>
    <row r="1070" spans="4:26">
      <c r="D1070" s="2" t="s">
        <v>1743</v>
      </c>
      <c r="E1070" s="394">
        <v>840393.09</v>
      </c>
      <c r="F1070" s="478"/>
      <c r="G1070" s="427"/>
      <c r="I1070" s="434"/>
      <c r="J1070" s="434"/>
      <c r="K1070" s="434"/>
      <c r="L1070" s="434"/>
      <c r="M1070" s="474"/>
      <c r="N1070" s="632">
        <v>840393.09</v>
      </c>
      <c r="O1070" s="109"/>
      <c r="P1070" s="48"/>
      <c r="Q1070" s="607"/>
      <c r="S1070" s="652"/>
      <c r="T1070" s="48"/>
      <c r="U1070" s="48"/>
      <c r="V1070" s="636"/>
      <c r="W1070" s="70"/>
      <c r="X1070" s="70"/>
      <c r="Y1070" s="93"/>
      <c r="Z1070" s="807"/>
    </row>
    <row r="1071" spans="4:26">
      <c r="D1071" s="2" t="s">
        <v>1744</v>
      </c>
      <c r="E1071" s="394">
        <v>51796.9</v>
      </c>
      <c r="F1071" s="478"/>
      <c r="G1071" s="427"/>
      <c r="I1071" s="434"/>
      <c r="J1071" s="434"/>
      <c r="K1071" s="434"/>
      <c r="L1071" s="434"/>
      <c r="M1071" s="474"/>
      <c r="N1071" s="632">
        <v>51796.9</v>
      </c>
      <c r="O1071" s="109"/>
      <c r="P1071" s="48"/>
      <c r="Q1071" s="607"/>
      <c r="S1071" s="652"/>
      <c r="T1071" s="48"/>
      <c r="U1071" s="48"/>
      <c r="V1071" s="636"/>
      <c r="W1071" s="70"/>
      <c r="X1071" s="70"/>
      <c r="Y1071" s="93"/>
      <c r="Z1071" s="807"/>
    </row>
    <row r="1072" spans="4:26">
      <c r="D1072" s="2" t="s">
        <v>1745</v>
      </c>
      <c r="E1072" s="394">
        <v>20975.95</v>
      </c>
      <c r="F1072" s="478"/>
      <c r="G1072" s="427"/>
      <c r="I1072" s="434"/>
      <c r="J1072" s="434"/>
      <c r="K1072" s="434"/>
      <c r="L1072" s="434"/>
      <c r="M1072" s="474"/>
      <c r="N1072" s="632">
        <v>20975.95</v>
      </c>
      <c r="O1072" s="109"/>
      <c r="P1072" s="48"/>
      <c r="Q1072" s="607"/>
      <c r="S1072" s="652"/>
      <c r="T1072" s="48"/>
      <c r="U1072" s="48"/>
      <c r="V1072" s="636"/>
      <c r="W1072" s="70"/>
      <c r="X1072" s="70"/>
      <c r="Y1072" s="93"/>
      <c r="Z1072" s="807"/>
    </row>
    <row r="1073" spans="4:26">
      <c r="D1073" s="2" t="s">
        <v>1746</v>
      </c>
      <c r="E1073" s="394">
        <v>-45266.36</v>
      </c>
      <c r="F1073" s="478"/>
      <c r="G1073" s="427"/>
      <c r="I1073" s="434"/>
      <c r="J1073" s="434"/>
      <c r="K1073" s="434"/>
      <c r="L1073" s="434"/>
      <c r="M1073" s="474"/>
      <c r="N1073" s="632">
        <v>-45266.36</v>
      </c>
      <c r="O1073" s="109"/>
      <c r="P1073" s="48"/>
      <c r="Q1073" s="607"/>
      <c r="S1073" s="652"/>
      <c r="T1073" s="48"/>
      <c r="U1073" s="48"/>
      <c r="V1073" s="636"/>
      <c r="W1073" s="70"/>
      <c r="X1073" s="70"/>
      <c r="Y1073" s="93"/>
      <c r="Z1073" s="807"/>
    </row>
    <row r="1074" spans="4:26">
      <c r="D1074" s="2" t="s">
        <v>1747</v>
      </c>
      <c r="E1074" s="394">
        <v>82403.87</v>
      </c>
      <c r="F1074" s="478"/>
      <c r="G1074" s="427"/>
      <c r="I1074" s="434"/>
      <c r="J1074" s="434"/>
      <c r="K1074" s="434"/>
      <c r="L1074" s="434"/>
      <c r="M1074" s="474"/>
      <c r="N1074" s="632">
        <v>82403.87</v>
      </c>
      <c r="O1074" s="109"/>
      <c r="P1074" s="48"/>
      <c r="Q1074" s="607"/>
      <c r="S1074" s="652"/>
      <c r="T1074" s="48"/>
      <c r="U1074" s="48"/>
      <c r="V1074" s="636"/>
      <c r="W1074" s="70"/>
      <c r="X1074" s="70"/>
      <c r="Y1074" s="93"/>
      <c r="Z1074" s="807"/>
    </row>
    <row r="1075" spans="4:26">
      <c r="D1075" s="2" t="s">
        <v>1748</v>
      </c>
      <c r="E1075" s="394">
        <v>15437.34</v>
      </c>
      <c r="F1075" s="478"/>
      <c r="G1075" s="427"/>
      <c r="I1075" s="434"/>
      <c r="J1075" s="434"/>
      <c r="K1075" s="434"/>
      <c r="L1075" s="434"/>
      <c r="M1075" s="474"/>
      <c r="N1075" s="632">
        <v>15437.34</v>
      </c>
      <c r="O1075" s="109"/>
      <c r="P1075" s="48"/>
      <c r="Q1075" s="607"/>
      <c r="S1075" s="652"/>
      <c r="T1075" s="48"/>
      <c r="U1075" s="48"/>
      <c r="V1075" s="636"/>
      <c r="W1075" s="70"/>
      <c r="X1075" s="70"/>
      <c r="Y1075" s="93"/>
      <c r="Z1075" s="807"/>
    </row>
    <row r="1076" spans="4:26">
      <c r="D1076" s="2" t="s">
        <v>1749</v>
      </c>
      <c r="E1076" s="394">
        <v>1725843.86</v>
      </c>
      <c r="F1076" s="478"/>
      <c r="G1076" s="427"/>
      <c r="I1076" s="434"/>
      <c r="J1076" s="434"/>
      <c r="K1076" s="434"/>
      <c r="L1076" s="434"/>
      <c r="M1076" s="474"/>
      <c r="N1076" s="632">
        <v>1725843.86</v>
      </c>
      <c r="O1076" s="109"/>
      <c r="P1076" s="48"/>
      <c r="Q1076" s="607"/>
      <c r="S1076" s="652"/>
      <c r="T1076" s="48"/>
      <c r="U1076" s="48"/>
      <c r="V1076" s="636"/>
      <c r="W1076" s="70"/>
      <c r="X1076" s="70"/>
      <c r="Y1076" s="93"/>
      <c r="Z1076" s="807"/>
    </row>
    <row r="1077" spans="4:26">
      <c r="D1077" s="2" t="s">
        <v>1750</v>
      </c>
      <c r="E1077" s="394">
        <v>64337.38</v>
      </c>
      <c r="F1077" s="478"/>
      <c r="G1077" s="427"/>
      <c r="I1077" s="434"/>
      <c r="J1077" s="434"/>
      <c r="K1077" s="434"/>
      <c r="L1077" s="434"/>
      <c r="M1077" s="474"/>
      <c r="N1077" s="632">
        <v>64337.38</v>
      </c>
      <c r="O1077" s="109"/>
      <c r="P1077" s="48"/>
      <c r="Q1077" s="607"/>
      <c r="S1077" s="652"/>
      <c r="T1077" s="48"/>
      <c r="U1077" s="48"/>
      <c r="V1077" s="636"/>
      <c r="W1077" s="70"/>
      <c r="X1077" s="70"/>
      <c r="Y1077" s="93"/>
      <c r="Z1077" s="807"/>
    </row>
    <row r="1078" spans="4:26">
      <c r="D1078" s="2" t="s">
        <v>1751</v>
      </c>
      <c r="E1078" s="394">
        <v>588162.68999999994</v>
      </c>
      <c r="F1078" s="478"/>
      <c r="G1078" s="427"/>
      <c r="I1078" s="434"/>
      <c r="J1078" s="434"/>
      <c r="K1078" s="434"/>
      <c r="L1078" s="434"/>
      <c r="M1078" s="474"/>
      <c r="N1078" s="632">
        <v>588162.68999999994</v>
      </c>
      <c r="O1078" s="109"/>
      <c r="P1078" s="48"/>
      <c r="Q1078" s="607"/>
      <c r="S1078" s="652"/>
      <c r="T1078" s="48"/>
      <c r="U1078" s="48"/>
      <c r="V1078" s="636"/>
      <c r="W1078" s="70"/>
      <c r="X1078" s="70"/>
      <c r="Y1078" s="93"/>
      <c r="Z1078" s="807"/>
    </row>
    <row r="1079" spans="4:26">
      <c r="D1079" s="2" t="s">
        <v>1752</v>
      </c>
      <c r="E1079" s="394">
        <v>123051.74</v>
      </c>
      <c r="F1079" s="478"/>
      <c r="G1079" s="427"/>
      <c r="I1079" s="434"/>
      <c r="J1079" s="434"/>
      <c r="K1079" s="434"/>
      <c r="L1079" s="434"/>
      <c r="M1079" s="474"/>
      <c r="N1079" s="632">
        <v>123051.74</v>
      </c>
      <c r="O1079" s="109"/>
      <c r="P1079" s="48"/>
      <c r="Q1079" s="607"/>
      <c r="S1079" s="652"/>
      <c r="T1079" s="48"/>
      <c r="U1079" s="48"/>
      <c r="V1079" s="636"/>
      <c r="W1079" s="70"/>
      <c r="X1079" s="70"/>
      <c r="Y1079" s="93"/>
      <c r="Z1079" s="807"/>
    </row>
    <row r="1080" spans="4:26">
      <c r="D1080" s="2" t="s">
        <v>1753</v>
      </c>
      <c r="E1080" s="394">
        <v>520954.07</v>
      </c>
      <c r="F1080" s="478"/>
      <c r="G1080" s="427"/>
      <c r="I1080" s="434"/>
      <c r="J1080" s="434"/>
      <c r="K1080" s="434"/>
      <c r="L1080" s="434"/>
      <c r="M1080" s="474"/>
      <c r="N1080" s="632">
        <v>520954.07</v>
      </c>
      <c r="O1080" s="109"/>
      <c r="P1080" s="48"/>
      <c r="Q1080" s="607"/>
      <c r="S1080" s="652"/>
      <c r="T1080" s="48"/>
      <c r="U1080" s="48"/>
      <c r="V1080" s="636"/>
      <c r="W1080" s="70"/>
      <c r="X1080" s="70"/>
      <c r="Y1080" s="93"/>
      <c r="Z1080" s="807"/>
    </row>
    <row r="1081" spans="4:26">
      <c r="D1081" s="2" t="s">
        <v>1754</v>
      </c>
      <c r="E1081" s="394">
        <v>50010.29</v>
      </c>
      <c r="F1081" s="478"/>
      <c r="G1081" s="427"/>
      <c r="I1081" s="434"/>
      <c r="J1081" s="434"/>
      <c r="K1081" s="434"/>
      <c r="L1081" s="434"/>
      <c r="M1081" s="474"/>
      <c r="N1081" s="632">
        <v>50010.29</v>
      </c>
      <c r="O1081" s="109"/>
      <c r="P1081" s="48"/>
      <c r="Q1081" s="607"/>
      <c r="S1081" s="652"/>
      <c r="T1081" s="48"/>
      <c r="U1081" s="48"/>
      <c r="V1081" s="636"/>
      <c r="W1081" s="70"/>
      <c r="X1081" s="70"/>
      <c r="Y1081" s="93"/>
      <c r="Z1081" s="807"/>
    </row>
    <row r="1082" spans="4:26">
      <c r="D1082" s="2" t="s">
        <v>1755</v>
      </c>
      <c r="E1082" s="394">
        <v>20807.990000000002</v>
      </c>
      <c r="F1082" s="478"/>
      <c r="G1082" s="427"/>
      <c r="I1082" s="434"/>
      <c r="J1082" s="434"/>
      <c r="K1082" s="434"/>
      <c r="L1082" s="434"/>
      <c r="M1082" s="474"/>
      <c r="N1082" s="632">
        <v>20807.990000000002</v>
      </c>
      <c r="O1082" s="109"/>
      <c r="P1082" s="48"/>
      <c r="Q1082" s="607"/>
      <c r="S1082" s="652"/>
      <c r="T1082" s="48"/>
      <c r="U1082" s="48"/>
      <c r="V1082" s="636"/>
      <c r="W1082" s="70"/>
      <c r="X1082" s="70"/>
      <c r="Y1082" s="93"/>
      <c r="Z1082" s="807"/>
    </row>
    <row r="1083" spans="4:26">
      <c r="D1083" s="2" t="s">
        <v>1756</v>
      </c>
      <c r="E1083" s="394">
        <v>45504.72</v>
      </c>
      <c r="F1083" s="478"/>
      <c r="G1083" s="427"/>
      <c r="I1083" s="434"/>
      <c r="J1083" s="434"/>
      <c r="K1083" s="434"/>
      <c r="L1083" s="434"/>
      <c r="M1083" s="474"/>
      <c r="N1083" s="632">
        <v>45504.72</v>
      </c>
      <c r="O1083" s="109"/>
      <c r="P1083" s="48"/>
      <c r="Q1083" s="607"/>
      <c r="S1083" s="652"/>
      <c r="T1083" s="48"/>
      <c r="U1083" s="48"/>
      <c r="V1083" s="636"/>
      <c r="W1083" s="70"/>
      <c r="X1083" s="70"/>
      <c r="Y1083" s="93"/>
      <c r="Z1083" s="807"/>
    </row>
    <row r="1084" spans="4:26">
      <c r="D1084" s="2" t="s">
        <v>1757</v>
      </c>
      <c r="E1084" s="394">
        <v>318747.21999999997</v>
      </c>
      <c r="F1084" s="478"/>
      <c r="G1084" s="427"/>
      <c r="I1084" s="434"/>
      <c r="J1084" s="434"/>
      <c r="K1084" s="434"/>
      <c r="L1084" s="434"/>
      <c r="M1084" s="474"/>
      <c r="N1084" s="632">
        <v>318747.21999999997</v>
      </c>
      <c r="O1084" s="109"/>
      <c r="P1084" s="48"/>
      <c r="Q1084" s="607"/>
      <c r="S1084" s="652"/>
      <c r="T1084" s="48"/>
      <c r="U1084" s="48"/>
      <c r="V1084" s="636"/>
      <c r="W1084" s="70"/>
      <c r="X1084" s="70"/>
      <c r="Y1084" s="93"/>
      <c r="Z1084" s="807"/>
    </row>
    <row r="1085" spans="4:26">
      <c r="D1085" s="2" t="s">
        <v>1758</v>
      </c>
      <c r="E1085" s="394">
        <v>3963420.27</v>
      </c>
      <c r="F1085" s="478"/>
      <c r="G1085" s="427"/>
      <c r="I1085" s="434"/>
      <c r="J1085" s="434"/>
      <c r="K1085" s="434"/>
      <c r="L1085" s="434"/>
      <c r="M1085" s="474"/>
      <c r="N1085" s="632">
        <v>3963420.27</v>
      </c>
      <c r="O1085" s="109"/>
      <c r="P1085" s="48"/>
      <c r="Q1085" s="607"/>
      <c r="S1085" s="652"/>
      <c r="T1085" s="48"/>
      <c r="U1085" s="48"/>
      <c r="V1085" s="636"/>
      <c r="W1085" s="70"/>
      <c r="X1085" s="70"/>
      <c r="Y1085" s="93"/>
      <c r="Z1085" s="807"/>
    </row>
    <row r="1086" spans="4:26">
      <c r="D1086" s="2" t="s">
        <v>1759</v>
      </c>
      <c r="E1086" s="394">
        <v>323181.87</v>
      </c>
      <c r="F1086" s="478"/>
      <c r="G1086" s="427"/>
      <c r="I1086" s="434"/>
      <c r="J1086" s="434"/>
      <c r="K1086" s="434"/>
      <c r="L1086" s="434"/>
      <c r="M1086" s="474"/>
      <c r="N1086" s="632">
        <v>323181.87</v>
      </c>
      <c r="O1086" s="109"/>
      <c r="P1086" s="48"/>
      <c r="Q1086" s="607"/>
      <c r="S1086" s="652"/>
      <c r="T1086" s="48"/>
      <c r="U1086" s="48"/>
      <c r="V1086" s="636"/>
      <c r="W1086" s="70"/>
      <c r="X1086" s="70"/>
      <c r="Y1086" s="93"/>
      <c r="Z1086" s="807"/>
    </row>
    <row r="1087" spans="4:26">
      <c r="D1087" s="2" t="s">
        <v>1760</v>
      </c>
      <c r="E1087" s="394">
        <v>13853.44</v>
      </c>
      <c r="F1087" s="478"/>
      <c r="G1087" s="427"/>
      <c r="I1087" s="434"/>
      <c r="J1087" s="434"/>
      <c r="K1087" s="434"/>
      <c r="L1087" s="434"/>
      <c r="M1087" s="474"/>
      <c r="N1087" s="632">
        <v>13853.44</v>
      </c>
      <c r="O1087" s="109"/>
      <c r="P1087" s="48"/>
      <c r="Q1087" s="607"/>
      <c r="S1087" s="652"/>
      <c r="T1087" s="48"/>
      <c r="U1087" s="48"/>
      <c r="V1087" s="636"/>
      <c r="W1087" s="70"/>
      <c r="X1087" s="70"/>
      <c r="Y1087" s="93"/>
      <c r="Z1087" s="807"/>
    </row>
    <row r="1088" spans="4:26">
      <c r="D1088" s="2" t="s">
        <v>1761</v>
      </c>
      <c r="E1088" s="394">
        <v>100366.15</v>
      </c>
      <c r="F1088" s="478"/>
      <c r="G1088" s="427"/>
      <c r="I1088" s="434"/>
      <c r="J1088" s="434"/>
      <c r="K1088" s="434"/>
      <c r="L1088" s="434"/>
      <c r="M1088" s="474"/>
      <c r="N1088" s="632">
        <v>100366.15</v>
      </c>
      <c r="O1088" s="109"/>
      <c r="P1088" s="48"/>
      <c r="Q1088" s="607"/>
      <c r="S1088" s="652"/>
      <c r="T1088" s="48"/>
      <c r="U1088" s="48"/>
      <c r="V1088" s="636"/>
      <c r="W1088" s="70"/>
      <c r="X1088" s="70"/>
      <c r="Y1088" s="93"/>
      <c r="Z1088" s="807"/>
    </row>
    <row r="1089" spans="4:26">
      <c r="D1089" s="2" t="s">
        <v>1762</v>
      </c>
      <c r="E1089" s="394">
        <v>25456.880000000001</v>
      </c>
      <c r="F1089" s="478"/>
      <c r="G1089" s="427"/>
      <c r="I1089" s="434"/>
      <c r="J1089" s="434"/>
      <c r="K1089" s="434"/>
      <c r="L1089" s="434"/>
      <c r="M1089" s="474"/>
      <c r="N1089" s="632">
        <v>25456.880000000001</v>
      </c>
      <c r="O1089" s="109"/>
      <c r="P1089" s="48"/>
      <c r="Q1089" s="607"/>
      <c r="S1089" s="652"/>
      <c r="T1089" s="48"/>
      <c r="U1089" s="48"/>
      <c r="V1089" s="636"/>
      <c r="W1089" s="70"/>
      <c r="X1089" s="70"/>
      <c r="Y1089" s="93"/>
      <c r="Z1089" s="807"/>
    </row>
    <row r="1090" spans="4:26">
      <c r="D1090" s="2" t="s">
        <v>1763</v>
      </c>
      <c r="E1090" s="394">
        <v>128761.48</v>
      </c>
      <c r="F1090" s="478"/>
      <c r="G1090" s="427"/>
      <c r="I1090" s="434"/>
      <c r="J1090" s="434"/>
      <c r="K1090" s="434"/>
      <c r="L1090" s="434"/>
      <c r="M1090" s="474"/>
      <c r="N1090" s="632">
        <v>128761.48</v>
      </c>
      <c r="O1090" s="109"/>
      <c r="P1090" s="48"/>
      <c r="Q1090" s="607"/>
      <c r="S1090" s="652"/>
      <c r="T1090" s="48"/>
      <c r="U1090" s="48"/>
      <c r="V1090" s="636"/>
      <c r="W1090" s="70"/>
      <c r="X1090" s="70"/>
      <c r="Y1090" s="93"/>
      <c r="Z1090" s="807"/>
    </row>
    <row r="1091" spans="4:26">
      <c r="D1091" s="2" t="s">
        <v>1764</v>
      </c>
      <c r="E1091" s="394">
        <v>482824.07</v>
      </c>
      <c r="F1091" s="478"/>
      <c r="G1091" s="427"/>
      <c r="I1091" s="434"/>
      <c r="J1091" s="434"/>
      <c r="K1091" s="434"/>
      <c r="L1091" s="434"/>
      <c r="M1091" s="474"/>
      <c r="N1091" s="632">
        <v>482824.07</v>
      </c>
      <c r="O1091" s="109"/>
      <c r="P1091" s="48"/>
      <c r="Q1091" s="607"/>
      <c r="S1091" s="652"/>
      <c r="T1091" s="48"/>
      <c r="U1091" s="48"/>
      <c r="V1091" s="636"/>
      <c r="W1091" s="70"/>
      <c r="X1091" s="70"/>
      <c r="Y1091" s="93"/>
      <c r="Z1091" s="807"/>
    </row>
    <row r="1092" spans="4:26">
      <c r="D1092" s="2" t="s">
        <v>1765</v>
      </c>
      <c r="E1092" s="394">
        <v>81576.56</v>
      </c>
      <c r="F1092" s="478"/>
      <c r="G1092" s="427"/>
      <c r="I1092" s="434"/>
      <c r="J1092" s="434"/>
      <c r="K1092" s="434"/>
      <c r="L1092" s="434"/>
      <c r="M1092" s="474"/>
      <c r="N1092" s="632">
        <v>81576.56</v>
      </c>
      <c r="O1092" s="109"/>
      <c r="P1092" s="48"/>
      <c r="Q1092" s="607"/>
      <c r="S1092" s="652"/>
      <c r="T1092" s="48"/>
      <c r="U1092" s="48"/>
      <c r="V1092" s="636"/>
      <c r="W1092" s="70"/>
      <c r="X1092" s="70"/>
      <c r="Y1092" s="93"/>
      <c r="Z1092" s="807"/>
    </row>
    <row r="1093" spans="4:26">
      <c r="D1093" s="2" t="s">
        <v>1766</v>
      </c>
      <c r="E1093" s="394">
        <v>693206.41</v>
      </c>
      <c r="F1093" s="478"/>
      <c r="G1093" s="427"/>
      <c r="I1093" s="434"/>
      <c r="J1093" s="434"/>
      <c r="K1093" s="434"/>
      <c r="L1093" s="434"/>
      <c r="M1093" s="474"/>
      <c r="N1093" s="632">
        <v>693206.41</v>
      </c>
      <c r="O1093" s="109"/>
      <c r="P1093" s="48"/>
      <c r="Q1093" s="607"/>
      <c r="S1093" s="652"/>
      <c r="T1093" s="48"/>
      <c r="U1093" s="48"/>
      <c r="V1093" s="636"/>
      <c r="W1093" s="70"/>
      <c r="X1093" s="70"/>
      <c r="Y1093" s="93"/>
      <c r="Z1093" s="807"/>
    </row>
    <row r="1094" spans="4:26">
      <c r="D1094" s="2" t="s">
        <v>1767</v>
      </c>
      <c r="E1094" s="394">
        <v>89865.73</v>
      </c>
      <c r="F1094" s="478"/>
      <c r="G1094" s="427"/>
      <c r="I1094" s="434"/>
      <c r="J1094" s="434"/>
      <c r="K1094" s="434"/>
      <c r="L1094" s="434"/>
      <c r="M1094" s="474"/>
      <c r="N1094" s="632">
        <v>89865.73</v>
      </c>
      <c r="O1094" s="109"/>
      <c r="P1094" s="48"/>
      <c r="Q1094" s="607"/>
      <c r="S1094" s="652"/>
      <c r="T1094" s="48"/>
      <c r="U1094" s="48"/>
      <c r="V1094" s="636"/>
      <c r="W1094" s="70"/>
      <c r="X1094" s="70"/>
      <c r="Y1094" s="93"/>
      <c r="Z1094" s="807"/>
    </row>
    <row r="1095" spans="4:26">
      <c r="D1095" s="2" t="s">
        <v>1768</v>
      </c>
      <c r="E1095" s="394">
        <v>191667.61</v>
      </c>
      <c r="F1095" s="478"/>
      <c r="G1095" s="427"/>
      <c r="I1095" s="434"/>
      <c r="J1095" s="434"/>
      <c r="K1095" s="434"/>
      <c r="L1095" s="434"/>
      <c r="M1095" s="474"/>
      <c r="N1095" s="632">
        <v>191667.61</v>
      </c>
      <c r="O1095" s="109"/>
      <c r="P1095" s="48"/>
      <c r="Q1095" s="607"/>
      <c r="S1095" s="652"/>
      <c r="T1095" s="48"/>
      <c r="U1095" s="48"/>
      <c r="V1095" s="636"/>
      <c r="W1095" s="70"/>
      <c r="X1095" s="70"/>
      <c r="Y1095" s="93"/>
      <c r="Z1095" s="807"/>
    </row>
    <row r="1096" spans="4:26">
      <c r="D1096" s="2" t="s">
        <v>1769</v>
      </c>
      <c r="E1096" s="394">
        <v>81760.06</v>
      </c>
      <c r="F1096" s="478"/>
      <c r="G1096" s="427"/>
      <c r="I1096" s="434"/>
      <c r="J1096" s="434"/>
      <c r="K1096" s="434"/>
      <c r="L1096" s="434"/>
      <c r="M1096" s="474"/>
      <c r="N1096" s="632">
        <v>81760.06</v>
      </c>
      <c r="O1096" s="109"/>
      <c r="P1096" s="48"/>
      <c r="Q1096" s="607"/>
      <c r="S1096" s="652"/>
      <c r="T1096" s="48"/>
      <c r="U1096" s="48"/>
      <c r="V1096" s="636"/>
      <c r="W1096" s="70"/>
      <c r="X1096" s="70"/>
      <c r="Y1096" s="93"/>
      <c r="Z1096" s="807"/>
    </row>
    <row r="1097" spans="4:26">
      <c r="D1097" s="2" t="s">
        <v>1770</v>
      </c>
      <c r="E1097" s="394">
        <v>552505.89</v>
      </c>
      <c r="F1097" s="478"/>
      <c r="G1097" s="427"/>
      <c r="I1097" s="434"/>
      <c r="J1097" s="434"/>
      <c r="K1097" s="434"/>
      <c r="L1097" s="434"/>
      <c r="M1097" s="474"/>
      <c r="N1097" s="632">
        <v>552505.89</v>
      </c>
      <c r="O1097" s="109"/>
      <c r="P1097" s="48"/>
      <c r="Q1097" s="607"/>
      <c r="S1097" s="652"/>
      <c r="T1097" s="48"/>
      <c r="U1097" s="48"/>
      <c r="V1097" s="636"/>
      <c r="W1097" s="70"/>
      <c r="X1097" s="70"/>
      <c r="Y1097" s="93"/>
      <c r="Z1097" s="807"/>
    </row>
    <row r="1098" spans="4:26">
      <c r="D1098" s="2" t="s">
        <v>1771</v>
      </c>
      <c r="E1098" s="394">
        <v>789687.47</v>
      </c>
      <c r="F1098" s="478"/>
      <c r="G1098" s="427"/>
      <c r="I1098" s="434"/>
      <c r="J1098" s="434"/>
      <c r="K1098" s="434"/>
      <c r="L1098" s="434"/>
      <c r="M1098" s="474"/>
      <c r="N1098" s="632">
        <v>789687.47</v>
      </c>
      <c r="O1098" s="109"/>
      <c r="P1098" s="48"/>
      <c r="Q1098" s="607"/>
      <c r="S1098" s="652"/>
      <c r="T1098" s="48"/>
      <c r="U1098" s="48"/>
      <c r="V1098" s="636"/>
      <c r="W1098" s="70"/>
      <c r="X1098" s="70"/>
      <c r="Y1098" s="93"/>
      <c r="Z1098" s="807"/>
    </row>
    <row r="1099" spans="4:26">
      <c r="D1099" s="2" t="s">
        <v>1772</v>
      </c>
      <c r="E1099" s="394">
        <v>4794255.2300000004</v>
      </c>
      <c r="F1099" s="478"/>
      <c r="G1099" s="427"/>
      <c r="I1099" s="434"/>
      <c r="J1099" s="434"/>
      <c r="K1099" s="434"/>
      <c r="L1099" s="434"/>
      <c r="M1099" s="474"/>
      <c r="N1099" s="632">
        <v>4794255.2300000004</v>
      </c>
      <c r="O1099" s="109"/>
      <c r="P1099" s="48"/>
      <c r="Q1099" s="607"/>
      <c r="S1099" s="652"/>
      <c r="T1099" s="48"/>
      <c r="U1099" s="48"/>
      <c r="V1099" s="636"/>
      <c r="W1099" s="70"/>
      <c r="X1099" s="70"/>
      <c r="Y1099" s="93"/>
      <c r="Z1099" s="807"/>
    </row>
    <row r="1100" spans="4:26">
      <c r="D1100" s="2" t="s">
        <v>1773</v>
      </c>
      <c r="E1100" s="394">
        <v>1453955.86</v>
      </c>
      <c r="F1100" s="478"/>
      <c r="G1100" s="427"/>
      <c r="I1100" s="434"/>
      <c r="J1100" s="434"/>
      <c r="K1100" s="434"/>
      <c r="L1100" s="434"/>
      <c r="M1100" s="474"/>
      <c r="N1100" s="632">
        <v>1453955.86</v>
      </c>
      <c r="O1100" s="109"/>
      <c r="P1100" s="48"/>
      <c r="Q1100" s="607"/>
      <c r="S1100" s="652"/>
      <c r="T1100" s="48"/>
      <c r="U1100" s="48"/>
      <c r="V1100" s="636"/>
      <c r="W1100" s="70"/>
      <c r="X1100" s="70"/>
      <c r="Y1100" s="93"/>
      <c r="Z1100" s="807"/>
    </row>
    <row r="1101" spans="4:26">
      <c r="D1101" s="2" t="s">
        <v>1774</v>
      </c>
      <c r="E1101" s="394">
        <v>4715160.83</v>
      </c>
      <c r="F1101" s="478"/>
      <c r="G1101" s="427"/>
      <c r="I1101" s="434"/>
      <c r="J1101" s="434"/>
      <c r="K1101" s="434"/>
      <c r="L1101" s="434"/>
      <c r="M1101" s="474"/>
      <c r="N1101" s="632">
        <v>4715160.83</v>
      </c>
      <c r="O1101" s="109"/>
      <c r="P1101" s="48"/>
      <c r="Q1101" s="607"/>
      <c r="S1101" s="652"/>
      <c r="T1101" s="48"/>
      <c r="U1101" s="48"/>
      <c r="V1101" s="636"/>
      <c r="W1101" s="70"/>
      <c r="X1101" s="70"/>
      <c r="Y1101" s="93"/>
      <c r="Z1101" s="807"/>
    </row>
    <row r="1102" spans="4:26">
      <c r="D1102" s="2" t="s">
        <v>1775</v>
      </c>
      <c r="E1102" s="394">
        <v>910883.79</v>
      </c>
      <c r="F1102" s="478"/>
      <c r="G1102" s="427"/>
      <c r="I1102" s="434"/>
      <c r="J1102" s="434"/>
      <c r="K1102" s="434"/>
      <c r="L1102" s="434"/>
      <c r="M1102" s="474"/>
      <c r="N1102" s="632">
        <v>910883.79</v>
      </c>
      <c r="O1102" s="109"/>
      <c r="P1102" s="48"/>
      <c r="Q1102" s="607"/>
      <c r="S1102" s="652"/>
      <c r="T1102" s="48"/>
      <c r="U1102" s="48"/>
      <c r="V1102" s="636"/>
      <c r="W1102" s="70"/>
      <c r="X1102" s="70"/>
      <c r="Y1102" s="93"/>
      <c r="Z1102" s="807"/>
    </row>
    <row r="1103" spans="4:26">
      <c r="D1103" s="2" t="s">
        <v>1776</v>
      </c>
      <c r="E1103" s="394">
        <v>1558706.88</v>
      </c>
      <c r="F1103" s="478"/>
      <c r="G1103" s="427"/>
      <c r="I1103" s="434"/>
      <c r="J1103" s="434"/>
      <c r="K1103" s="434"/>
      <c r="L1103" s="434"/>
      <c r="M1103" s="474"/>
      <c r="N1103" s="632">
        <v>1558706.88</v>
      </c>
      <c r="O1103" s="109"/>
      <c r="P1103" s="48"/>
      <c r="Q1103" s="607"/>
      <c r="S1103" s="652"/>
      <c r="T1103" s="48"/>
      <c r="U1103" s="48"/>
      <c r="V1103" s="636"/>
      <c r="W1103" s="70"/>
      <c r="X1103" s="70"/>
      <c r="Y1103" s="93"/>
      <c r="Z1103" s="807"/>
    </row>
    <row r="1104" spans="4:26">
      <c r="D1104" s="2" t="s">
        <v>1777</v>
      </c>
      <c r="E1104" s="394">
        <v>-91.58</v>
      </c>
      <c r="F1104" s="478"/>
      <c r="G1104" s="427"/>
      <c r="I1104" s="434"/>
      <c r="J1104" s="434"/>
      <c r="K1104" s="434"/>
      <c r="L1104" s="434"/>
      <c r="M1104" s="474"/>
      <c r="N1104" s="632">
        <v>-91.58</v>
      </c>
      <c r="O1104" s="109"/>
      <c r="P1104" s="48"/>
      <c r="Q1104" s="607"/>
      <c r="S1104" s="652"/>
      <c r="T1104" s="48"/>
      <c r="U1104" s="48"/>
      <c r="V1104" s="636"/>
      <c r="W1104" s="70"/>
      <c r="X1104" s="70"/>
      <c r="Y1104" s="93"/>
      <c r="Z1104" s="807"/>
    </row>
    <row r="1105" spans="4:26">
      <c r="D1105" s="2" t="s">
        <v>1778</v>
      </c>
      <c r="E1105" s="394">
        <v>5923078.0599999996</v>
      </c>
      <c r="F1105" s="478"/>
      <c r="G1105" s="427"/>
      <c r="I1105" s="434"/>
      <c r="J1105" s="434"/>
      <c r="K1105" s="434"/>
      <c r="L1105" s="434"/>
      <c r="M1105" s="474"/>
      <c r="N1105" s="632">
        <v>5923078.0599999996</v>
      </c>
      <c r="O1105" s="109"/>
      <c r="P1105" s="48"/>
      <c r="Q1105" s="607"/>
      <c r="S1105" s="652"/>
      <c r="T1105" s="48"/>
      <c r="U1105" s="48"/>
      <c r="V1105" s="636"/>
      <c r="W1105" s="70"/>
      <c r="X1105" s="70"/>
      <c r="Y1105" s="93"/>
      <c r="Z1105" s="807"/>
    </row>
    <row r="1106" spans="4:26">
      <c r="D1106" s="2" t="s">
        <v>1779</v>
      </c>
      <c r="E1106" s="394">
        <v>5198135.25</v>
      </c>
      <c r="F1106" s="478"/>
      <c r="G1106" s="427"/>
      <c r="I1106" s="434"/>
      <c r="J1106" s="434"/>
      <c r="K1106" s="434"/>
      <c r="L1106" s="434"/>
      <c r="M1106" s="474"/>
      <c r="N1106" s="632">
        <v>5198135.25</v>
      </c>
      <c r="O1106" s="109"/>
      <c r="P1106" s="48"/>
      <c r="Q1106" s="607"/>
      <c r="S1106" s="652"/>
      <c r="T1106" s="48"/>
      <c r="U1106" s="48"/>
      <c r="V1106" s="636"/>
      <c r="W1106" s="70"/>
      <c r="X1106" s="70"/>
      <c r="Y1106" s="93"/>
      <c r="Z1106" s="807"/>
    </row>
    <row r="1107" spans="4:26">
      <c r="D1107" s="2" t="s">
        <v>1780</v>
      </c>
      <c r="E1107" s="394">
        <v>28822220.899999902</v>
      </c>
      <c r="F1107" s="478"/>
      <c r="G1107" s="427"/>
      <c r="I1107" s="434"/>
      <c r="J1107" s="434"/>
      <c r="K1107" s="434"/>
      <c r="L1107" s="434"/>
      <c r="M1107" s="474"/>
      <c r="N1107" s="632">
        <v>28822220.899999902</v>
      </c>
      <c r="O1107" s="109"/>
      <c r="P1107" s="48"/>
      <c r="Q1107" s="607"/>
      <c r="S1107" s="652"/>
      <c r="T1107" s="48"/>
      <c r="U1107" s="48"/>
      <c r="V1107" s="636"/>
      <c r="W1107" s="70"/>
      <c r="X1107" s="70"/>
      <c r="Y1107" s="93"/>
      <c r="Z1107" s="807"/>
    </row>
    <row r="1108" spans="4:26">
      <c r="D1108" s="2" t="s">
        <v>1781</v>
      </c>
      <c r="E1108" s="394">
        <v>935244.58</v>
      </c>
      <c r="F1108" s="478"/>
      <c r="G1108" s="427"/>
      <c r="I1108" s="434"/>
      <c r="J1108" s="434"/>
      <c r="K1108" s="434"/>
      <c r="L1108" s="434"/>
      <c r="M1108" s="474"/>
      <c r="N1108" s="632">
        <v>935244.58</v>
      </c>
      <c r="O1108" s="109"/>
      <c r="P1108" s="48"/>
      <c r="Q1108" s="607"/>
      <c r="S1108" s="652"/>
      <c r="T1108" s="48"/>
      <c r="U1108" s="48"/>
      <c r="V1108" s="636"/>
      <c r="W1108" s="70"/>
      <c r="X1108" s="70"/>
      <c r="Y1108" s="93"/>
      <c r="Z1108" s="807"/>
    </row>
    <row r="1109" spans="4:26">
      <c r="D1109" s="2" t="s">
        <v>1782</v>
      </c>
      <c r="E1109" s="394">
        <v>36346704.039999902</v>
      </c>
      <c r="F1109" s="478"/>
      <c r="G1109" s="427"/>
      <c r="I1109" s="434"/>
      <c r="J1109" s="434"/>
      <c r="K1109" s="434"/>
      <c r="L1109" s="434"/>
      <c r="M1109" s="474"/>
      <c r="N1109" s="632">
        <v>36346704.039999902</v>
      </c>
      <c r="O1109" s="109"/>
      <c r="P1109" s="48"/>
      <c r="Q1109" s="607"/>
      <c r="S1109" s="652"/>
      <c r="T1109" s="48"/>
      <c r="U1109" s="48"/>
      <c r="V1109" s="636"/>
      <c r="W1109" s="70"/>
      <c r="X1109" s="70"/>
      <c r="Y1109" s="93"/>
      <c r="Z1109" s="807"/>
    </row>
    <row r="1110" spans="4:26">
      <c r="D1110" s="2" t="s">
        <v>1783</v>
      </c>
      <c r="E1110" s="394">
        <v>4370617.78</v>
      </c>
      <c r="F1110" s="478"/>
      <c r="G1110" s="427"/>
      <c r="I1110" s="434"/>
      <c r="J1110" s="434"/>
      <c r="K1110" s="434"/>
      <c r="L1110" s="434"/>
      <c r="M1110" s="474"/>
      <c r="N1110" s="632">
        <v>4370617.78</v>
      </c>
      <c r="O1110" s="109"/>
      <c r="P1110" s="48"/>
      <c r="Q1110" s="607"/>
      <c r="S1110" s="652"/>
      <c r="T1110" s="48"/>
      <c r="U1110" s="48"/>
      <c r="V1110" s="636"/>
      <c r="W1110" s="70"/>
      <c r="X1110" s="70"/>
      <c r="Y1110" s="93"/>
      <c r="Z1110" s="807"/>
    </row>
    <row r="1111" spans="4:26">
      <c r="D1111" s="2" t="s">
        <v>1784</v>
      </c>
      <c r="E1111" s="394">
        <v>5603644.9699999997</v>
      </c>
      <c r="F1111" s="478"/>
      <c r="G1111" s="427"/>
      <c r="I1111" s="434"/>
      <c r="J1111" s="434"/>
      <c r="K1111" s="434"/>
      <c r="L1111" s="434"/>
      <c r="M1111" s="474"/>
      <c r="N1111" s="632">
        <v>5603644.9699999997</v>
      </c>
      <c r="O1111" s="109"/>
      <c r="P1111" s="48"/>
      <c r="Q1111" s="607"/>
      <c r="S1111" s="652"/>
      <c r="T1111" s="48"/>
      <c r="U1111" s="48"/>
      <c r="V1111" s="636"/>
      <c r="W1111" s="70"/>
      <c r="X1111" s="70"/>
      <c r="Y1111" s="93"/>
      <c r="Z1111" s="807"/>
    </row>
    <row r="1112" spans="4:26">
      <c r="D1112" s="2" t="s">
        <v>1785</v>
      </c>
      <c r="E1112" s="394">
        <v>1303128.71</v>
      </c>
      <c r="F1112" s="478"/>
      <c r="G1112" s="427"/>
      <c r="I1112" s="434"/>
      <c r="J1112" s="434"/>
      <c r="K1112" s="434"/>
      <c r="L1112" s="434"/>
      <c r="M1112" s="474"/>
      <c r="N1112" s="632">
        <v>1303128.71</v>
      </c>
      <c r="O1112" s="109"/>
      <c r="P1112" s="48"/>
      <c r="Q1112" s="607"/>
      <c r="S1112" s="652"/>
      <c r="T1112" s="48"/>
      <c r="U1112" s="48"/>
      <c r="V1112" s="636"/>
      <c r="W1112" s="70"/>
      <c r="X1112" s="70"/>
      <c r="Y1112" s="93"/>
      <c r="Z1112" s="807"/>
    </row>
    <row r="1113" spans="4:26">
      <c r="D1113" s="2" t="s">
        <v>1786</v>
      </c>
      <c r="E1113" s="394">
        <v>474467.84000000003</v>
      </c>
      <c r="F1113" s="478"/>
      <c r="G1113" s="427"/>
      <c r="I1113" s="434"/>
      <c r="J1113" s="434"/>
      <c r="K1113" s="434"/>
      <c r="L1113" s="434"/>
      <c r="M1113" s="474"/>
      <c r="N1113" s="632">
        <v>474467.84000000003</v>
      </c>
      <c r="O1113" s="109"/>
      <c r="P1113" s="48"/>
      <c r="Q1113" s="607"/>
      <c r="S1113" s="652"/>
      <c r="T1113" s="48"/>
      <c r="U1113" s="48"/>
      <c r="V1113" s="636"/>
      <c r="W1113" s="70"/>
      <c r="X1113" s="70"/>
      <c r="Y1113" s="93"/>
      <c r="Z1113" s="807"/>
    </row>
    <row r="1114" spans="4:26">
      <c r="D1114" s="2" t="s">
        <v>1787</v>
      </c>
      <c r="E1114" s="394">
        <v>730522.31</v>
      </c>
      <c r="F1114" s="478"/>
      <c r="G1114" s="427"/>
      <c r="I1114" s="434"/>
      <c r="J1114" s="434"/>
      <c r="K1114" s="434"/>
      <c r="L1114" s="434"/>
      <c r="M1114" s="474"/>
      <c r="N1114" s="632">
        <v>730522.31</v>
      </c>
      <c r="O1114" s="109"/>
      <c r="P1114" s="48"/>
      <c r="Q1114" s="607"/>
      <c r="S1114" s="652"/>
      <c r="T1114" s="48"/>
      <c r="U1114" s="48"/>
      <c r="V1114" s="636"/>
      <c r="W1114" s="70"/>
      <c r="X1114" s="70"/>
      <c r="Y1114" s="93"/>
      <c r="Z1114" s="807"/>
    </row>
    <row r="1115" spans="4:26">
      <c r="D1115" s="2" t="s">
        <v>1788</v>
      </c>
      <c r="E1115" s="394">
        <v>5828439.0199999902</v>
      </c>
      <c r="F1115" s="478"/>
      <c r="G1115" s="427"/>
      <c r="I1115" s="434"/>
      <c r="J1115" s="434"/>
      <c r="K1115" s="434"/>
      <c r="L1115" s="434"/>
      <c r="M1115" s="474"/>
      <c r="N1115" s="632">
        <v>5828439.0199999902</v>
      </c>
      <c r="O1115" s="109"/>
      <c r="P1115" s="48"/>
      <c r="Q1115" s="607"/>
      <c r="S1115" s="652"/>
      <c r="T1115" s="48"/>
      <c r="U1115" s="48"/>
      <c r="V1115" s="636"/>
      <c r="W1115" s="70"/>
      <c r="X1115" s="70"/>
      <c r="Y1115" s="93"/>
      <c r="Z1115" s="807"/>
    </row>
    <row r="1116" spans="4:26">
      <c r="D1116" s="2" t="s">
        <v>1789</v>
      </c>
      <c r="E1116" s="394">
        <v>201.86</v>
      </c>
      <c r="F1116" s="478"/>
      <c r="G1116" s="427"/>
      <c r="I1116" s="434"/>
      <c r="J1116" s="434"/>
      <c r="K1116" s="434"/>
      <c r="L1116" s="434"/>
      <c r="M1116" s="474"/>
      <c r="N1116" s="632">
        <v>201.86</v>
      </c>
      <c r="O1116" s="109"/>
      <c r="P1116" s="48"/>
      <c r="Q1116" s="607"/>
      <c r="S1116" s="652"/>
      <c r="T1116" s="48"/>
      <c r="U1116" s="48"/>
      <c r="V1116" s="636"/>
      <c r="W1116" s="70"/>
      <c r="X1116" s="70"/>
      <c r="Y1116" s="93"/>
      <c r="Z1116" s="807"/>
    </row>
    <row r="1117" spans="4:26">
      <c r="D1117" s="2" t="s">
        <v>1790</v>
      </c>
      <c r="E1117" s="394">
        <v>12774175.079999899</v>
      </c>
      <c r="F1117" s="478"/>
      <c r="G1117" s="427"/>
      <c r="I1117" s="434"/>
      <c r="J1117" s="434"/>
      <c r="K1117" s="434"/>
      <c r="L1117" s="434"/>
      <c r="M1117" s="474"/>
      <c r="N1117" s="632">
        <v>12774175.079999899</v>
      </c>
      <c r="O1117" s="109"/>
      <c r="P1117" s="48"/>
      <c r="Q1117" s="607"/>
      <c r="S1117" s="652"/>
      <c r="T1117" s="48"/>
      <c r="U1117" s="48"/>
      <c r="V1117" s="636"/>
      <c r="W1117" s="70"/>
      <c r="X1117" s="70"/>
      <c r="Y1117" s="93"/>
      <c r="Z1117" s="807"/>
    </row>
    <row r="1118" spans="4:26">
      <c r="D1118" s="2" t="s">
        <v>1791</v>
      </c>
      <c r="E1118" s="394">
        <v>1111744.79</v>
      </c>
      <c r="F1118" s="478"/>
      <c r="G1118" s="427"/>
      <c r="I1118" s="434"/>
      <c r="J1118" s="434"/>
      <c r="K1118" s="434"/>
      <c r="L1118" s="434"/>
      <c r="M1118" s="474"/>
      <c r="N1118" s="632">
        <v>1111744.79</v>
      </c>
      <c r="O1118" s="109"/>
      <c r="P1118" s="48"/>
      <c r="Q1118" s="607"/>
      <c r="S1118" s="652"/>
      <c r="T1118" s="48"/>
      <c r="U1118" s="48"/>
      <c r="V1118" s="636"/>
      <c r="W1118" s="70"/>
      <c r="X1118" s="70"/>
      <c r="Y1118" s="93"/>
      <c r="Z1118" s="807"/>
    </row>
    <row r="1119" spans="4:26">
      <c r="D1119" s="2" t="s">
        <v>1792</v>
      </c>
      <c r="E1119" s="394">
        <v>2186000.7000000002</v>
      </c>
      <c r="F1119" s="478"/>
      <c r="G1119" s="427"/>
      <c r="I1119" s="434"/>
      <c r="J1119" s="434"/>
      <c r="K1119" s="434"/>
      <c r="L1119" s="434"/>
      <c r="M1119" s="474"/>
      <c r="N1119" s="632">
        <v>2186000.7000000002</v>
      </c>
      <c r="O1119" s="109"/>
      <c r="P1119" s="48"/>
      <c r="Q1119" s="607"/>
      <c r="S1119" s="652"/>
      <c r="T1119" s="48"/>
      <c r="U1119" s="48"/>
      <c r="V1119" s="636"/>
      <c r="W1119" s="70"/>
      <c r="X1119" s="70"/>
      <c r="Y1119" s="93"/>
      <c r="Z1119" s="807"/>
    </row>
    <row r="1120" spans="4:26">
      <c r="D1120" s="2" t="s">
        <v>1793</v>
      </c>
      <c r="E1120" s="394">
        <v>261847.5</v>
      </c>
      <c r="F1120" s="478"/>
      <c r="G1120" s="427"/>
      <c r="I1120" s="434"/>
      <c r="J1120" s="434"/>
      <c r="K1120" s="434"/>
      <c r="L1120" s="434"/>
      <c r="M1120" s="474"/>
      <c r="N1120" s="632">
        <v>261847.5</v>
      </c>
      <c r="O1120" s="109"/>
      <c r="P1120" s="48"/>
      <c r="Q1120" s="607"/>
      <c r="S1120" s="652"/>
      <c r="T1120" s="48"/>
      <c r="U1120" s="48"/>
      <c r="V1120" s="636"/>
      <c r="W1120" s="70"/>
      <c r="X1120" s="70"/>
      <c r="Y1120" s="93"/>
      <c r="Z1120" s="807"/>
    </row>
    <row r="1121" spans="4:26">
      <c r="D1121" s="2" t="s">
        <v>1794</v>
      </c>
      <c r="E1121" s="394">
        <v>863978.64</v>
      </c>
      <c r="F1121" s="478"/>
      <c r="G1121" s="427"/>
      <c r="I1121" s="434"/>
      <c r="J1121" s="434"/>
      <c r="K1121" s="434"/>
      <c r="L1121" s="434"/>
      <c r="M1121" s="474"/>
      <c r="N1121" s="632">
        <v>863978.64</v>
      </c>
      <c r="O1121" s="109"/>
      <c r="P1121" s="48"/>
      <c r="Q1121" s="607"/>
      <c r="S1121" s="652"/>
      <c r="T1121" s="48"/>
      <c r="U1121" s="48"/>
      <c r="V1121" s="636"/>
      <c r="W1121" s="70"/>
      <c r="X1121" s="70"/>
      <c r="Y1121" s="93"/>
      <c r="Z1121" s="807"/>
    </row>
    <row r="1122" spans="4:26">
      <c r="D1122" s="2" t="s">
        <v>1795</v>
      </c>
      <c r="E1122" s="394">
        <v>130375.67</v>
      </c>
      <c r="F1122" s="478"/>
      <c r="G1122" s="427"/>
      <c r="I1122" s="434"/>
      <c r="J1122" s="434"/>
      <c r="K1122" s="434"/>
      <c r="L1122" s="434"/>
      <c r="M1122" s="474"/>
      <c r="N1122" s="632">
        <v>130375.67</v>
      </c>
      <c r="O1122" s="109"/>
      <c r="P1122" s="48"/>
      <c r="Q1122" s="607"/>
      <c r="S1122" s="652"/>
      <c r="T1122" s="48"/>
      <c r="U1122" s="48"/>
      <c r="V1122" s="636"/>
      <c r="W1122" s="70"/>
      <c r="X1122" s="70"/>
      <c r="Y1122" s="93"/>
      <c r="Z1122" s="807"/>
    </row>
    <row r="1123" spans="4:26">
      <c r="D1123" s="2" t="s">
        <v>1796</v>
      </c>
      <c r="E1123" s="394">
        <v>160250.15</v>
      </c>
      <c r="F1123" s="478"/>
      <c r="G1123" s="427"/>
      <c r="I1123" s="434"/>
      <c r="J1123" s="434"/>
      <c r="K1123" s="434"/>
      <c r="L1123" s="434"/>
      <c r="M1123" s="474"/>
      <c r="N1123" s="632">
        <v>160250.15</v>
      </c>
      <c r="O1123" s="109"/>
      <c r="P1123" s="48"/>
      <c r="Q1123" s="607"/>
      <c r="S1123" s="652"/>
      <c r="T1123" s="48"/>
      <c r="U1123" s="48"/>
      <c r="V1123" s="636"/>
      <c r="W1123" s="70"/>
      <c r="X1123" s="70"/>
      <c r="Y1123" s="93"/>
      <c r="Z1123" s="807"/>
    </row>
    <row r="1124" spans="4:26">
      <c r="D1124" s="2" t="s">
        <v>1797</v>
      </c>
      <c r="E1124" s="394">
        <v>1172787.44</v>
      </c>
      <c r="F1124" s="478"/>
      <c r="G1124" s="427"/>
      <c r="I1124" s="434"/>
      <c r="J1124" s="434"/>
      <c r="K1124" s="434"/>
      <c r="L1124" s="434"/>
      <c r="M1124" s="474"/>
      <c r="N1124" s="632">
        <v>1172787.44</v>
      </c>
      <c r="O1124" s="109"/>
      <c r="P1124" s="48"/>
      <c r="Q1124" s="607"/>
      <c r="S1124" s="652"/>
      <c r="T1124" s="48"/>
      <c r="U1124" s="48"/>
      <c r="V1124" s="636"/>
      <c r="W1124" s="70"/>
      <c r="X1124" s="70"/>
      <c r="Y1124" s="93"/>
      <c r="Z1124" s="807"/>
    </row>
    <row r="1125" spans="4:26">
      <c r="D1125" s="2" t="s">
        <v>1798</v>
      </c>
      <c r="E1125" s="394">
        <v>1957060.3</v>
      </c>
      <c r="F1125" s="478"/>
      <c r="G1125" s="427"/>
      <c r="I1125" s="434"/>
      <c r="J1125" s="434"/>
      <c r="K1125" s="434"/>
      <c r="L1125" s="434"/>
      <c r="M1125" s="474"/>
      <c r="N1125" s="632">
        <v>1957060.3</v>
      </c>
      <c r="O1125" s="109"/>
      <c r="P1125" s="48"/>
      <c r="Q1125" s="607"/>
      <c r="S1125" s="652"/>
      <c r="T1125" s="48"/>
      <c r="U1125" s="48"/>
      <c r="V1125" s="636"/>
      <c r="W1125" s="70"/>
      <c r="X1125" s="70"/>
      <c r="Y1125" s="93"/>
      <c r="Z1125" s="807"/>
    </row>
    <row r="1126" spans="4:26">
      <c r="D1126" s="2" t="s">
        <v>1799</v>
      </c>
      <c r="E1126" s="394">
        <v>172136.8</v>
      </c>
      <c r="F1126" s="478"/>
      <c r="G1126" s="427"/>
      <c r="I1126" s="434"/>
      <c r="J1126" s="434"/>
      <c r="K1126" s="434"/>
      <c r="L1126" s="434"/>
      <c r="M1126" s="474"/>
      <c r="N1126" s="632">
        <v>172136.8</v>
      </c>
      <c r="O1126" s="109"/>
      <c r="P1126" s="48"/>
      <c r="Q1126" s="607"/>
      <c r="S1126" s="652"/>
      <c r="T1126" s="48"/>
      <c r="U1126" s="48"/>
      <c r="V1126" s="636"/>
      <c r="W1126" s="70"/>
      <c r="X1126" s="70"/>
      <c r="Y1126" s="93"/>
      <c r="Z1126" s="807"/>
    </row>
    <row r="1127" spans="4:26">
      <c r="D1127" s="2" t="s">
        <v>1800</v>
      </c>
      <c r="E1127" s="394">
        <v>382467.46</v>
      </c>
      <c r="F1127" s="478"/>
      <c r="G1127" s="427"/>
      <c r="I1127" s="434"/>
      <c r="J1127" s="434"/>
      <c r="K1127" s="434"/>
      <c r="L1127" s="434"/>
      <c r="M1127" s="474"/>
      <c r="N1127" s="632">
        <v>382467.46</v>
      </c>
      <c r="O1127" s="109"/>
      <c r="P1127" s="48"/>
      <c r="Q1127" s="607"/>
      <c r="S1127" s="652"/>
      <c r="T1127" s="48"/>
      <c r="U1127" s="48"/>
      <c r="V1127" s="636"/>
      <c r="W1127" s="70"/>
      <c r="X1127" s="70"/>
      <c r="Y1127" s="93"/>
      <c r="Z1127" s="807"/>
    </row>
    <row r="1128" spans="4:26">
      <c r="D1128" s="2" t="s">
        <v>1801</v>
      </c>
      <c r="E1128" s="394">
        <v>109016.69</v>
      </c>
      <c r="F1128" s="478"/>
      <c r="G1128" s="427"/>
      <c r="I1128" s="434"/>
      <c r="J1128" s="434"/>
      <c r="K1128" s="434"/>
      <c r="L1128" s="434"/>
      <c r="M1128" s="474"/>
      <c r="N1128" s="632">
        <v>109016.69</v>
      </c>
      <c r="O1128" s="109"/>
      <c r="P1128" s="48"/>
      <c r="Q1128" s="607"/>
      <c r="S1128" s="652"/>
      <c r="T1128" s="48"/>
      <c r="U1128" s="48"/>
      <c r="V1128" s="636"/>
      <c r="W1128" s="70"/>
      <c r="X1128" s="70"/>
      <c r="Y1128" s="93"/>
      <c r="Z1128" s="807"/>
    </row>
    <row r="1129" spans="4:26">
      <c r="D1129" s="2" t="s">
        <v>1802</v>
      </c>
      <c r="E1129" s="394">
        <v>64541.95</v>
      </c>
      <c r="F1129" s="478"/>
      <c r="G1129" s="427"/>
      <c r="I1129" s="434"/>
      <c r="J1129" s="434"/>
      <c r="K1129" s="434"/>
      <c r="L1129" s="434"/>
      <c r="M1129" s="474"/>
      <c r="N1129" s="632">
        <v>64541.95</v>
      </c>
      <c r="O1129" s="109"/>
      <c r="P1129" s="48"/>
      <c r="Q1129" s="607"/>
      <c r="S1129" s="652"/>
      <c r="T1129" s="48"/>
      <c r="U1129" s="48"/>
      <c r="V1129" s="636"/>
      <c r="W1129" s="70"/>
      <c r="X1129" s="70"/>
      <c r="Y1129" s="93"/>
      <c r="Z1129" s="807"/>
    </row>
    <row r="1130" spans="4:26">
      <c r="D1130" s="2" t="s">
        <v>1803</v>
      </c>
      <c r="E1130" s="394">
        <v>310828.08</v>
      </c>
      <c r="F1130" s="478"/>
      <c r="G1130" s="427"/>
      <c r="I1130" s="434"/>
      <c r="J1130" s="434"/>
      <c r="K1130" s="434"/>
      <c r="L1130" s="434"/>
      <c r="M1130" s="474"/>
      <c r="N1130" s="632">
        <v>310828.08</v>
      </c>
      <c r="O1130" s="109"/>
      <c r="P1130" s="48"/>
      <c r="Q1130" s="607"/>
      <c r="S1130" s="652"/>
      <c r="T1130" s="48"/>
      <c r="U1130" s="48"/>
      <c r="V1130" s="636"/>
      <c r="W1130" s="70"/>
      <c r="X1130" s="70"/>
      <c r="Y1130" s="93"/>
      <c r="Z1130" s="807"/>
    </row>
    <row r="1131" spans="4:26">
      <c r="D1131" s="2" t="s">
        <v>1804</v>
      </c>
      <c r="E1131" s="394">
        <v>1020485.37</v>
      </c>
      <c r="F1131" s="478"/>
      <c r="G1131" s="427"/>
      <c r="I1131" s="434"/>
      <c r="J1131" s="434"/>
      <c r="K1131" s="434"/>
      <c r="L1131" s="434"/>
      <c r="M1131" s="474"/>
      <c r="N1131" s="632">
        <v>1020485.37</v>
      </c>
      <c r="O1131" s="109"/>
      <c r="P1131" s="48"/>
      <c r="Q1131" s="607"/>
      <c r="S1131" s="652"/>
      <c r="T1131" s="48"/>
      <c r="U1131" s="48"/>
      <c r="V1131" s="636"/>
      <c r="W1131" s="70"/>
      <c r="X1131" s="70"/>
      <c r="Y1131" s="93"/>
      <c r="Z1131" s="807"/>
    </row>
    <row r="1132" spans="4:26">
      <c r="D1132" s="2" t="s">
        <v>1805</v>
      </c>
      <c r="E1132" s="394">
        <v>1013732.99</v>
      </c>
      <c r="F1132" s="478"/>
      <c r="G1132" s="427"/>
      <c r="I1132" s="434"/>
      <c r="J1132" s="434"/>
      <c r="K1132" s="434"/>
      <c r="L1132" s="434"/>
      <c r="M1132" s="474"/>
      <c r="N1132" s="632">
        <v>1013732.99</v>
      </c>
      <c r="O1132" s="109"/>
      <c r="P1132" s="48"/>
      <c r="Q1132" s="607"/>
      <c r="S1132" s="652"/>
      <c r="T1132" s="48"/>
      <c r="U1132" s="48"/>
      <c r="V1132" s="636"/>
      <c r="W1132" s="70"/>
      <c r="X1132" s="70"/>
      <c r="Y1132" s="93"/>
      <c r="Z1132" s="807"/>
    </row>
    <row r="1133" spans="4:26">
      <c r="D1133" s="2" t="s">
        <v>1806</v>
      </c>
      <c r="E1133" s="394">
        <v>2268918.36</v>
      </c>
      <c r="F1133" s="478"/>
      <c r="G1133" s="427"/>
      <c r="I1133" s="434"/>
      <c r="J1133" s="434"/>
      <c r="K1133" s="434"/>
      <c r="L1133" s="434"/>
      <c r="M1133" s="474"/>
      <c r="N1133" s="632">
        <v>2268918.36</v>
      </c>
      <c r="O1133" s="109"/>
      <c r="P1133" s="48"/>
      <c r="Q1133" s="607"/>
      <c r="S1133" s="652"/>
      <c r="T1133" s="48"/>
      <c r="U1133" s="48"/>
      <c r="V1133" s="636"/>
      <c r="W1133" s="70"/>
      <c r="X1133" s="70"/>
      <c r="Y1133" s="93"/>
      <c r="Z1133" s="807"/>
    </row>
    <row r="1134" spans="4:26">
      <c r="D1134" s="2" t="s">
        <v>1807</v>
      </c>
      <c r="E1134" s="394">
        <v>468071.54</v>
      </c>
      <c r="F1134" s="478"/>
      <c r="G1134" s="427"/>
      <c r="I1134" s="434"/>
      <c r="J1134" s="434"/>
      <c r="K1134" s="434"/>
      <c r="L1134" s="434"/>
      <c r="M1134" s="474"/>
      <c r="N1134" s="632">
        <v>468071.54</v>
      </c>
      <c r="O1134" s="109"/>
      <c r="P1134" s="48"/>
      <c r="Q1134" s="607"/>
      <c r="S1134" s="652"/>
      <c r="T1134" s="48"/>
      <c r="U1134" s="48"/>
      <c r="V1134" s="636"/>
      <c r="W1134" s="70"/>
      <c r="X1134" s="70"/>
      <c r="Y1134" s="93"/>
      <c r="Z1134" s="807"/>
    </row>
    <row r="1135" spans="4:26">
      <c r="D1135" s="2" t="s">
        <v>1808</v>
      </c>
      <c r="E1135" s="394">
        <v>527201.36</v>
      </c>
      <c r="F1135" s="478"/>
      <c r="G1135" s="427"/>
      <c r="I1135" s="434"/>
      <c r="J1135" s="434"/>
      <c r="K1135" s="434"/>
      <c r="L1135" s="434"/>
      <c r="M1135" s="474"/>
      <c r="N1135" s="632">
        <v>527201.36</v>
      </c>
      <c r="O1135" s="109"/>
      <c r="P1135" s="48"/>
      <c r="Q1135" s="607"/>
      <c r="S1135" s="652"/>
      <c r="T1135" s="48"/>
      <c r="U1135" s="48"/>
      <c r="V1135" s="636"/>
      <c r="W1135" s="70"/>
      <c r="X1135" s="70"/>
      <c r="Y1135" s="93"/>
      <c r="Z1135" s="807"/>
    </row>
    <row r="1136" spans="4:26">
      <c r="D1136" s="2" t="s">
        <v>1809</v>
      </c>
      <c r="E1136" s="394">
        <v>96853.09</v>
      </c>
      <c r="F1136" s="478"/>
      <c r="G1136" s="427"/>
      <c r="I1136" s="434"/>
      <c r="J1136" s="434"/>
      <c r="K1136" s="434"/>
      <c r="L1136" s="434"/>
      <c r="M1136" s="474"/>
      <c r="N1136" s="632">
        <v>96853.09</v>
      </c>
      <c r="O1136" s="109"/>
      <c r="P1136" s="48"/>
      <c r="Q1136" s="607"/>
      <c r="S1136" s="652"/>
      <c r="T1136" s="48"/>
      <c r="U1136" s="48"/>
      <c r="V1136" s="636"/>
      <c r="W1136" s="70"/>
      <c r="X1136" s="70"/>
      <c r="Y1136" s="93"/>
      <c r="Z1136" s="807"/>
    </row>
    <row r="1137" spans="4:26">
      <c r="D1137" s="2" t="s">
        <v>1810</v>
      </c>
      <c r="E1137" s="394">
        <v>181467.17</v>
      </c>
      <c r="F1137" s="478"/>
      <c r="G1137" s="427"/>
      <c r="I1137" s="434"/>
      <c r="J1137" s="434"/>
      <c r="K1137" s="434"/>
      <c r="L1137" s="434"/>
      <c r="M1137" s="474"/>
      <c r="N1137" s="632">
        <v>181467.17</v>
      </c>
      <c r="O1137" s="109"/>
      <c r="P1137" s="48"/>
      <c r="Q1137" s="607"/>
      <c r="S1137" s="652"/>
      <c r="T1137" s="48"/>
      <c r="U1137" s="48"/>
      <c r="V1137" s="636"/>
      <c r="W1137" s="70"/>
      <c r="X1137" s="70"/>
      <c r="Y1137" s="93"/>
      <c r="Z1137" s="807"/>
    </row>
    <row r="1138" spans="4:26">
      <c r="D1138" s="2" t="s">
        <v>1811</v>
      </c>
      <c r="E1138" s="394">
        <v>43370.89</v>
      </c>
      <c r="F1138" s="478"/>
      <c r="G1138" s="427"/>
      <c r="I1138" s="434"/>
      <c r="J1138" s="434"/>
      <c r="K1138" s="434"/>
      <c r="L1138" s="434"/>
      <c r="M1138" s="474"/>
      <c r="N1138" s="632">
        <v>43370.89</v>
      </c>
      <c r="O1138" s="109"/>
      <c r="P1138" s="48"/>
      <c r="Q1138" s="607"/>
      <c r="S1138" s="652"/>
      <c r="T1138" s="48"/>
      <c r="U1138" s="48"/>
      <c r="V1138" s="636"/>
      <c r="W1138" s="70"/>
      <c r="X1138" s="70"/>
      <c r="Y1138" s="93"/>
      <c r="Z1138" s="807"/>
    </row>
    <row r="1139" spans="4:26">
      <c r="D1139" s="2" t="s">
        <v>1812</v>
      </c>
      <c r="E1139" s="394">
        <v>450008.01</v>
      </c>
      <c r="F1139" s="478"/>
      <c r="G1139" s="427"/>
      <c r="I1139" s="434"/>
      <c r="J1139" s="434"/>
      <c r="K1139" s="434"/>
      <c r="L1139" s="434"/>
      <c r="M1139" s="474"/>
      <c r="N1139" s="632">
        <v>450008.01</v>
      </c>
      <c r="O1139" s="109"/>
      <c r="P1139" s="48"/>
      <c r="Q1139" s="607"/>
      <c r="S1139" s="652"/>
      <c r="T1139" s="48"/>
      <c r="U1139" s="48"/>
      <c r="V1139" s="636"/>
      <c r="W1139" s="70"/>
      <c r="X1139" s="70"/>
      <c r="Y1139" s="93"/>
      <c r="Z1139" s="807"/>
    </row>
    <row r="1140" spans="4:26">
      <c r="D1140" s="2" t="s">
        <v>1813</v>
      </c>
      <c r="E1140" s="394">
        <v>-292473.36</v>
      </c>
      <c r="F1140" s="478"/>
      <c r="G1140" s="427"/>
      <c r="I1140" s="434"/>
      <c r="J1140" s="434"/>
      <c r="K1140" s="434"/>
      <c r="L1140" s="434"/>
      <c r="M1140" s="474"/>
      <c r="N1140" s="632">
        <v>-292473.36</v>
      </c>
      <c r="O1140" s="109"/>
      <c r="P1140" s="48"/>
      <c r="Q1140" s="607"/>
      <c r="S1140" s="652"/>
      <c r="T1140" s="48"/>
      <c r="U1140" s="48"/>
      <c r="V1140" s="636"/>
      <c r="W1140" s="70"/>
      <c r="X1140" s="70"/>
      <c r="Y1140" s="93"/>
      <c r="Z1140" s="807"/>
    </row>
    <row r="1141" spans="4:26">
      <c r="D1141" s="2" t="s">
        <v>1814</v>
      </c>
      <c r="E1141" s="394">
        <v>1095790.5</v>
      </c>
      <c r="F1141" s="478"/>
      <c r="G1141" s="427"/>
      <c r="I1141" s="434"/>
      <c r="J1141" s="434"/>
      <c r="K1141" s="434"/>
      <c r="L1141" s="434"/>
      <c r="M1141" s="474"/>
      <c r="N1141" s="632">
        <v>1095790.5</v>
      </c>
      <c r="O1141" s="109"/>
      <c r="P1141" s="48"/>
      <c r="Q1141" s="607"/>
      <c r="S1141" s="652"/>
      <c r="T1141" s="48"/>
      <c r="U1141" s="48"/>
      <c r="V1141" s="636"/>
      <c r="W1141" s="70"/>
      <c r="X1141" s="70"/>
      <c r="Y1141" s="93"/>
      <c r="Z1141" s="807"/>
    </row>
    <row r="1142" spans="4:26">
      <c r="D1142" s="2" t="s">
        <v>1815</v>
      </c>
      <c r="E1142" s="394">
        <v>-37374.370000000003</v>
      </c>
      <c r="F1142" s="478"/>
      <c r="G1142" s="427"/>
      <c r="I1142" s="434"/>
      <c r="J1142" s="434"/>
      <c r="K1142" s="434"/>
      <c r="L1142" s="434"/>
      <c r="M1142" s="474"/>
      <c r="N1142" s="632">
        <v>-37374.370000000003</v>
      </c>
      <c r="O1142" s="109"/>
      <c r="P1142" s="48"/>
      <c r="Q1142" s="607"/>
      <c r="S1142" s="652"/>
      <c r="T1142" s="48"/>
      <c r="U1142" s="48"/>
      <c r="V1142" s="636"/>
      <c r="W1142" s="70"/>
      <c r="X1142" s="70"/>
      <c r="Y1142" s="93"/>
      <c r="Z1142" s="807"/>
    </row>
    <row r="1143" spans="4:26">
      <c r="D1143" s="2" t="s">
        <v>1816</v>
      </c>
      <c r="E1143" s="394">
        <v>350579.52</v>
      </c>
      <c r="F1143" s="478"/>
      <c r="G1143" s="427"/>
      <c r="I1143" s="434"/>
      <c r="J1143" s="434"/>
      <c r="K1143" s="434"/>
      <c r="L1143" s="434"/>
      <c r="M1143" s="474"/>
      <c r="N1143" s="632">
        <v>350579.52</v>
      </c>
      <c r="O1143" s="109"/>
      <c r="P1143" s="48"/>
      <c r="Q1143" s="607"/>
      <c r="S1143" s="652"/>
      <c r="T1143" s="48"/>
      <c r="U1143" s="48"/>
      <c r="V1143" s="636"/>
      <c r="W1143" s="70"/>
      <c r="X1143" s="70"/>
      <c r="Y1143" s="93"/>
      <c r="Z1143" s="807"/>
    </row>
    <row r="1144" spans="4:26">
      <c r="D1144" s="2" t="s">
        <v>1817</v>
      </c>
      <c r="E1144" s="394">
        <v>1845.46</v>
      </c>
      <c r="F1144" s="478"/>
      <c r="G1144" s="427"/>
      <c r="I1144" s="434"/>
      <c r="J1144" s="434"/>
      <c r="K1144" s="434"/>
      <c r="L1144" s="434"/>
      <c r="M1144" s="474"/>
      <c r="N1144" s="632">
        <v>1845.46</v>
      </c>
      <c r="O1144" s="109"/>
      <c r="P1144" s="48"/>
      <c r="Q1144" s="607"/>
      <c r="S1144" s="652"/>
      <c r="T1144" s="48"/>
      <c r="U1144" s="48"/>
      <c r="V1144" s="636"/>
      <c r="W1144" s="70"/>
      <c r="X1144" s="70"/>
      <c r="Y1144" s="93"/>
      <c r="Z1144" s="807"/>
    </row>
    <row r="1145" spans="4:26">
      <c r="D1145" s="2" t="s">
        <v>1818</v>
      </c>
      <c r="E1145" s="394">
        <v>2624795.41</v>
      </c>
      <c r="F1145" s="478"/>
      <c r="G1145" s="427"/>
      <c r="I1145" s="434"/>
      <c r="J1145" s="434"/>
      <c r="K1145" s="434"/>
      <c r="L1145" s="434"/>
      <c r="M1145" s="474"/>
      <c r="N1145" s="632">
        <v>2624795.41</v>
      </c>
      <c r="O1145" s="109"/>
      <c r="P1145" s="48"/>
      <c r="Q1145" s="607"/>
      <c r="S1145" s="652"/>
      <c r="T1145" s="48"/>
      <c r="U1145" s="48"/>
      <c r="V1145" s="636"/>
      <c r="W1145" s="70"/>
      <c r="X1145" s="70"/>
      <c r="Y1145" s="93"/>
      <c r="Z1145" s="807"/>
    </row>
    <row r="1146" spans="4:26">
      <c r="D1146" s="2" t="s">
        <v>1819</v>
      </c>
      <c r="E1146" s="394">
        <v>1014.43</v>
      </c>
      <c r="F1146" s="478"/>
      <c r="G1146" s="427"/>
      <c r="I1146" s="434"/>
      <c r="J1146" s="434"/>
      <c r="K1146" s="434"/>
      <c r="L1146" s="434"/>
      <c r="M1146" s="474"/>
      <c r="N1146" s="632">
        <v>1014.43</v>
      </c>
      <c r="O1146" s="109"/>
      <c r="P1146" s="48"/>
      <c r="Q1146" s="607"/>
      <c r="S1146" s="652"/>
      <c r="T1146" s="48"/>
      <c r="U1146" s="48"/>
      <c r="V1146" s="636"/>
      <c r="W1146" s="70"/>
      <c r="X1146" s="70"/>
      <c r="Y1146" s="93"/>
      <c r="Z1146" s="807"/>
    </row>
    <row r="1147" spans="4:26">
      <c r="D1147" s="2" t="s">
        <v>1820</v>
      </c>
      <c r="E1147" s="394">
        <v>1527.37</v>
      </c>
      <c r="F1147" s="478"/>
      <c r="G1147" s="427"/>
      <c r="I1147" s="434"/>
      <c r="J1147" s="434"/>
      <c r="K1147" s="434"/>
      <c r="L1147" s="434"/>
      <c r="M1147" s="474"/>
      <c r="N1147" s="632">
        <v>1527.37</v>
      </c>
      <c r="O1147" s="109"/>
      <c r="P1147" s="48"/>
      <c r="Q1147" s="607"/>
      <c r="S1147" s="652"/>
      <c r="T1147" s="48"/>
      <c r="U1147" s="48"/>
      <c r="V1147" s="636"/>
      <c r="W1147" s="70"/>
      <c r="X1147" s="70"/>
      <c r="Y1147" s="93"/>
      <c r="Z1147" s="807"/>
    </row>
    <row r="1148" spans="4:26">
      <c r="D1148" s="2" t="s">
        <v>1821</v>
      </c>
      <c r="E1148" s="394">
        <v>868420.93</v>
      </c>
      <c r="F1148" s="478"/>
      <c r="G1148" s="427"/>
      <c r="I1148" s="434"/>
      <c r="J1148" s="434"/>
      <c r="K1148" s="434"/>
      <c r="L1148" s="434"/>
      <c r="M1148" s="474"/>
      <c r="N1148" s="632">
        <v>868420.93</v>
      </c>
      <c r="O1148" s="109"/>
      <c r="P1148" s="48"/>
      <c r="Q1148" s="607"/>
      <c r="S1148" s="652"/>
      <c r="T1148" s="48"/>
      <c r="U1148" s="48"/>
      <c r="V1148" s="636"/>
      <c r="W1148" s="70"/>
      <c r="X1148" s="70"/>
      <c r="Y1148" s="93"/>
      <c r="Z1148" s="807"/>
    </row>
    <row r="1149" spans="4:26">
      <c r="D1149" s="2" t="s">
        <v>1822</v>
      </c>
      <c r="E1149" s="394">
        <v>2206146.7400000002</v>
      </c>
      <c r="F1149" s="478"/>
      <c r="G1149" s="427"/>
      <c r="I1149" s="434"/>
      <c r="J1149" s="434"/>
      <c r="K1149" s="434"/>
      <c r="L1149" s="434"/>
      <c r="M1149" s="474"/>
      <c r="N1149" s="632">
        <v>2206146.7400000002</v>
      </c>
      <c r="O1149" s="109"/>
      <c r="P1149" s="48"/>
      <c r="Q1149" s="607"/>
      <c r="S1149" s="652"/>
      <c r="T1149" s="48"/>
      <c r="U1149" s="48"/>
      <c r="V1149" s="636"/>
      <c r="W1149" s="70"/>
      <c r="X1149" s="70"/>
      <c r="Y1149" s="93"/>
      <c r="Z1149" s="807"/>
    </row>
    <row r="1150" spans="4:26">
      <c r="D1150" s="2" t="s">
        <v>1823</v>
      </c>
      <c r="E1150" s="394">
        <v>1637477.92</v>
      </c>
      <c r="F1150" s="478"/>
      <c r="G1150" s="427"/>
      <c r="I1150" s="434"/>
      <c r="J1150" s="434"/>
      <c r="K1150" s="434"/>
      <c r="L1150" s="434"/>
      <c r="M1150" s="474"/>
      <c r="N1150" s="632">
        <v>1637477.92</v>
      </c>
      <c r="O1150" s="109"/>
      <c r="P1150" s="48"/>
      <c r="Q1150" s="607"/>
      <c r="S1150" s="652"/>
      <c r="T1150" s="48"/>
      <c r="U1150" s="48"/>
      <c r="V1150" s="636"/>
      <c r="W1150" s="70"/>
      <c r="X1150" s="70"/>
      <c r="Y1150" s="93"/>
      <c r="Z1150" s="807"/>
    </row>
    <row r="1151" spans="4:26">
      <c r="D1151" s="2" t="s">
        <v>1824</v>
      </c>
      <c r="E1151" s="394">
        <v>9820883.4299999997</v>
      </c>
      <c r="F1151" s="478"/>
      <c r="G1151" s="427"/>
      <c r="I1151" s="434"/>
      <c r="J1151" s="434"/>
      <c r="K1151" s="434"/>
      <c r="L1151" s="434"/>
      <c r="M1151" s="474"/>
      <c r="N1151" s="632">
        <v>9820883.4299999997</v>
      </c>
      <c r="O1151" s="109"/>
      <c r="P1151" s="48"/>
      <c r="Q1151" s="607"/>
      <c r="S1151" s="652"/>
      <c r="T1151" s="48"/>
      <c r="U1151" s="48"/>
      <c r="V1151" s="636"/>
      <c r="W1151" s="70"/>
      <c r="X1151" s="70"/>
      <c r="Y1151" s="93"/>
      <c r="Z1151" s="807"/>
    </row>
    <row r="1152" spans="4:26">
      <c r="D1152" s="2" t="s">
        <v>1825</v>
      </c>
      <c r="E1152" s="394">
        <v>4700626.22</v>
      </c>
      <c r="F1152" s="478"/>
      <c r="G1152" s="427"/>
      <c r="I1152" s="434"/>
      <c r="J1152" s="434"/>
      <c r="K1152" s="434"/>
      <c r="L1152" s="434"/>
      <c r="M1152" s="474"/>
      <c r="N1152" s="632">
        <v>4700626.22</v>
      </c>
      <c r="O1152" s="109"/>
      <c r="P1152" s="48"/>
      <c r="Q1152" s="607"/>
      <c r="S1152" s="652"/>
      <c r="T1152" s="48"/>
      <c r="U1152" s="48"/>
      <c r="V1152" s="636"/>
      <c r="W1152" s="70"/>
      <c r="X1152" s="70"/>
      <c r="Y1152" s="93"/>
      <c r="Z1152" s="807"/>
    </row>
    <row r="1153" spans="4:26">
      <c r="D1153" s="2" t="s">
        <v>1826</v>
      </c>
      <c r="E1153" s="394">
        <v>1546567.94</v>
      </c>
      <c r="F1153" s="478"/>
      <c r="G1153" s="427"/>
      <c r="I1153" s="434"/>
      <c r="J1153" s="434"/>
      <c r="K1153" s="434"/>
      <c r="L1153" s="434"/>
      <c r="M1153" s="474"/>
      <c r="N1153" s="632">
        <v>1546567.94</v>
      </c>
      <c r="O1153" s="109"/>
      <c r="P1153" s="48"/>
      <c r="Q1153" s="607"/>
      <c r="S1153" s="652"/>
      <c r="T1153" s="48"/>
      <c r="U1153" s="48"/>
      <c r="V1153" s="636"/>
      <c r="W1153" s="70"/>
      <c r="X1153" s="70"/>
      <c r="Y1153" s="93"/>
      <c r="Z1153" s="807"/>
    </row>
    <row r="1154" spans="4:26">
      <c r="D1154" s="2" t="s">
        <v>1827</v>
      </c>
      <c r="E1154" s="394">
        <v>1781158.75</v>
      </c>
      <c r="F1154" s="478"/>
      <c r="G1154" s="427"/>
      <c r="I1154" s="434"/>
      <c r="J1154" s="434"/>
      <c r="K1154" s="434"/>
      <c r="L1154" s="434"/>
      <c r="M1154" s="474"/>
      <c r="N1154" s="632">
        <v>1781158.75</v>
      </c>
      <c r="O1154" s="109"/>
      <c r="P1154" s="48"/>
      <c r="Q1154" s="607"/>
      <c r="S1154" s="652"/>
      <c r="T1154" s="48"/>
      <c r="U1154" s="48"/>
      <c r="V1154" s="636"/>
      <c r="W1154" s="70"/>
      <c r="X1154" s="70"/>
      <c r="Y1154" s="93"/>
      <c r="Z1154" s="807"/>
    </row>
    <row r="1155" spans="4:26">
      <c r="D1155" s="2" t="s">
        <v>1828</v>
      </c>
      <c r="E1155" s="394">
        <v>321741.2</v>
      </c>
      <c r="F1155" s="478"/>
      <c r="G1155" s="427"/>
      <c r="I1155" s="434"/>
      <c r="J1155" s="434"/>
      <c r="K1155" s="434"/>
      <c r="L1155" s="434"/>
      <c r="M1155" s="474"/>
      <c r="N1155" s="632">
        <v>321741.2</v>
      </c>
      <c r="O1155" s="109"/>
      <c r="P1155" s="48"/>
      <c r="Q1155" s="607"/>
      <c r="S1155" s="652"/>
      <c r="T1155" s="48"/>
      <c r="U1155" s="48"/>
      <c r="V1155" s="636"/>
      <c r="W1155" s="70"/>
      <c r="X1155" s="70"/>
      <c r="Y1155" s="93"/>
      <c r="Z1155" s="807"/>
    </row>
    <row r="1156" spans="4:26">
      <c r="D1156" s="2" t="s">
        <v>1829</v>
      </c>
      <c r="E1156" s="394">
        <v>218722.07</v>
      </c>
      <c r="F1156" s="478"/>
      <c r="G1156" s="427"/>
      <c r="I1156" s="434"/>
      <c r="J1156" s="434"/>
      <c r="K1156" s="434"/>
      <c r="L1156" s="434"/>
      <c r="M1156" s="474"/>
      <c r="N1156" s="632">
        <v>218722.07</v>
      </c>
      <c r="O1156" s="109"/>
      <c r="P1156" s="48"/>
      <c r="Q1156" s="607"/>
      <c r="S1156" s="652"/>
      <c r="T1156" s="48"/>
      <c r="U1156" s="48"/>
      <c r="V1156" s="636"/>
      <c r="W1156" s="70"/>
      <c r="X1156" s="70"/>
      <c r="Y1156" s="93"/>
      <c r="Z1156" s="807"/>
    </row>
    <row r="1157" spans="4:26">
      <c r="D1157" s="2" t="s">
        <v>1830</v>
      </c>
      <c r="E1157" s="394">
        <v>48674989.189999901</v>
      </c>
      <c r="F1157" s="478"/>
      <c r="G1157" s="427"/>
      <c r="I1157" s="434"/>
      <c r="J1157" s="434"/>
      <c r="K1157" s="434"/>
      <c r="L1157" s="434"/>
      <c r="M1157" s="474"/>
      <c r="N1157" s="632">
        <v>48674989.189999901</v>
      </c>
      <c r="O1157" s="109"/>
      <c r="P1157" s="48"/>
      <c r="Q1157" s="607"/>
      <c r="S1157" s="652"/>
      <c r="T1157" s="48"/>
      <c r="U1157" s="48"/>
      <c r="V1157" s="636"/>
      <c r="W1157" s="70"/>
      <c r="X1157" s="70"/>
      <c r="Y1157" s="93"/>
      <c r="Z1157" s="807"/>
    </row>
    <row r="1158" spans="4:26">
      <c r="D1158" s="2" t="s">
        <v>1831</v>
      </c>
      <c r="E1158" s="394">
        <v>420019.8</v>
      </c>
      <c r="F1158" s="478"/>
      <c r="G1158" s="427"/>
      <c r="I1158" s="434"/>
      <c r="J1158" s="434"/>
      <c r="K1158" s="434"/>
      <c r="L1158" s="434"/>
      <c r="M1158" s="474"/>
      <c r="N1158" s="632">
        <v>420019.8</v>
      </c>
      <c r="O1158" s="109"/>
      <c r="P1158" s="48"/>
      <c r="Q1158" s="607"/>
      <c r="S1158" s="652"/>
      <c r="T1158" s="48"/>
      <c r="U1158" s="48"/>
      <c r="V1158" s="636"/>
      <c r="W1158" s="70"/>
      <c r="X1158" s="70"/>
      <c r="Y1158" s="93"/>
      <c r="Z1158" s="807"/>
    </row>
    <row r="1159" spans="4:26">
      <c r="D1159" s="2" t="s">
        <v>1832</v>
      </c>
      <c r="E1159" s="394">
        <v>2224477.27</v>
      </c>
      <c r="F1159" s="478"/>
      <c r="G1159" s="427"/>
      <c r="I1159" s="434"/>
      <c r="J1159" s="434"/>
      <c r="K1159" s="434"/>
      <c r="L1159" s="434"/>
      <c r="M1159" s="474"/>
      <c r="N1159" s="632">
        <v>2224477.27</v>
      </c>
      <c r="O1159" s="109"/>
      <c r="P1159" s="48"/>
      <c r="Q1159" s="607"/>
      <c r="S1159" s="652"/>
      <c r="T1159" s="48"/>
      <c r="U1159" s="48"/>
      <c r="V1159" s="636"/>
      <c r="W1159" s="70"/>
      <c r="X1159" s="70"/>
      <c r="Y1159" s="93"/>
      <c r="Z1159" s="807"/>
    </row>
    <row r="1160" spans="4:26">
      <c r="D1160" s="2" t="s">
        <v>1833</v>
      </c>
      <c r="E1160" s="394">
        <v>3717135.44</v>
      </c>
      <c r="F1160" s="478"/>
      <c r="G1160" s="427"/>
      <c r="I1160" s="434"/>
      <c r="J1160" s="434"/>
      <c r="K1160" s="434"/>
      <c r="L1160" s="434"/>
      <c r="M1160" s="474"/>
      <c r="N1160" s="632">
        <v>3717135.44</v>
      </c>
      <c r="O1160" s="109"/>
      <c r="P1160" s="48"/>
      <c r="Q1160" s="607"/>
      <c r="S1160" s="652"/>
      <c r="T1160" s="48"/>
      <c r="U1160" s="48"/>
      <c r="V1160" s="636"/>
      <c r="W1160" s="70"/>
      <c r="X1160" s="70"/>
      <c r="Y1160" s="93"/>
      <c r="Z1160" s="807"/>
    </row>
    <row r="1161" spans="4:26">
      <c r="D1161" s="2" t="s">
        <v>1834</v>
      </c>
      <c r="E1161" s="394">
        <v>688092.62</v>
      </c>
      <c r="F1161" s="478"/>
      <c r="G1161" s="427"/>
      <c r="I1161" s="434"/>
      <c r="J1161" s="434"/>
      <c r="K1161" s="434"/>
      <c r="L1161" s="434"/>
      <c r="M1161" s="474"/>
      <c r="N1161" s="632">
        <v>688092.62</v>
      </c>
      <c r="O1161" s="109"/>
      <c r="P1161" s="48"/>
      <c r="Q1161" s="607"/>
      <c r="S1161" s="652"/>
      <c r="T1161" s="48"/>
      <c r="U1161" s="48"/>
      <c r="V1161" s="636"/>
      <c r="W1161" s="70"/>
      <c r="X1161" s="70"/>
      <c r="Y1161" s="93"/>
      <c r="Z1161" s="807"/>
    </row>
    <row r="1162" spans="4:26">
      <c r="D1162" s="2" t="s">
        <v>1835</v>
      </c>
      <c r="E1162" s="394">
        <v>482417.35</v>
      </c>
      <c r="F1162" s="478"/>
      <c r="G1162" s="427"/>
      <c r="I1162" s="434"/>
      <c r="J1162" s="434"/>
      <c r="K1162" s="434"/>
      <c r="L1162" s="434"/>
      <c r="M1162" s="474"/>
      <c r="N1162" s="632">
        <v>482417.35</v>
      </c>
      <c r="O1162" s="109"/>
      <c r="P1162" s="48"/>
      <c r="Q1162" s="607"/>
      <c r="S1162" s="652"/>
      <c r="T1162" s="48"/>
      <c r="U1162" s="48"/>
      <c r="V1162" s="636"/>
      <c r="W1162" s="70"/>
      <c r="X1162" s="70"/>
      <c r="Y1162" s="93"/>
      <c r="Z1162" s="807"/>
    </row>
    <row r="1163" spans="4:26">
      <c r="D1163" s="2" t="s">
        <v>1836</v>
      </c>
      <c r="E1163" s="394">
        <v>86860.29</v>
      </c>
      <c r="F1163" s="478"/>
      <c r="G1163" s="427"/>
      <c r="I1163" s="434"/>
      <c r="J1163" s="434"/>
      <c r="K1163" s="434"/>
      <c r="L1163" s="434"/>
      <c r="M1163" s="474"/>
      <c r="N1163" s="632">
        <v>86860.29</v>
      </c>
      <c r="O1163" s="109"/>
      <c r="P1163" s="48"/>
      <c r="Q1163" s="607"/>
      <c r="S1163" s="652"/>
      <c r="T1163" s="48"/>
      <c r="U1163" s="48"/>
      <c r="V1163" s="636"/>
      <c r="W1163" s="70"/>
      <c r="X1163" s="70"/>
      <c r="Y1163" s="93"/>
      <c r="Z1163" s="807"/>
    </row>
    <row r="1164" spans="4:26">
      <c r="D1164" s="2" t="s">
        <v>1837</v>
      </c>
      <c r="E1164" s="394">
        <v>509900.49</v>
      </c>
      <c r="F1164" s="478"/>
      <c r="G1164" s="427"/>
      <c r="I1164" s="434"/>
      <c r="J1164" s="434"/>
      <c r="K1164" s="434"/>
      <c r="L1164" s="434"/>
      <c r="M1164" s="474"/>
      <c r="N1164" s="632">
        <v>509900.49</v>
      </c>
      <c r="O1164" s="109"/>
      <c r="P1164" s="48"/>
      <c r="Q1164" s="607"/>
      <c r="S1164" s="652"/>
      <c r="T1164" s="48"/>
      <c r="U1164" s="48"/>
      <c r="V1164" s="636"/>
      <c r="W1164" s="70"/>
      <c r="X1164" s="70"/>
      <c r="Y1164" s="93"/>
      <c r="Z1164" s="807"/>
    </row>
    <row r="1165" spans="4:26">
      <c r="D1165" s="2" t="s">
        <v>1838</v>
      </c>
      <c r="E1165" s="394">
        <v>390827.39</v>
      </c>
      <c r="F1165" s="478"/>
      <c r="G1165" s="427"/>
      <c r="I1165" s="434"/>
      <c r="J1165" s="434"/>
      <c r="K1165" s="434"/>
      <c r="L1165" s="434"/>
      <c r="M1165" s="474"/>
      <c r="N1165" s="632">
        <v>390827.39</v>
      </c>
      <c r="O1165" s="109"/>
      <c r="P1165" s="48"/>
      <c r="Q1165" s="607"/>
      <c r="S1165" s="652"/>
      <c r="T1165" s="48"/>
      <c r="U1165" s="48"/>
      <c r="V1165" s="636"/>
      <c r="W1165" s="70"/>
      <c r="X1165" s="70"/>
      <c r="Y1165" s="93"/>
      <c r="Z1165" s="807"/>
    </row>
    <row r="1166" spans="4:26">
      <c r="D1166" s="2" t="s">
        <v>1839</v>
      </c>
      <c r="E1166" s="394">
        <v>419530.19</v>
      </c>
      <c r="F1166" s="478"/>
      <c r="G1166" s="427"/>
      <c r="I1166" s="434"/>
      <c r="J1166" s="434"/>
      <c r="K1166" s="434"/>
      <c r="L1166" s="434"/>
      <c r="M1166" s="474"/>
      <c r="N1166" s="632">
        <v>419530.19</v>
      </c>
      <c r="O1166" s="109"/>
      <c r="P1166" s="48"/>
      <c r="Q1166" s="607"/>
      <c r="S1166" s="652"/>
      <c r="T1166" s="48"/>
      <c r="U1166" s="48"/>
      <c r="V1166" s="636"/>
      <c r="W1166" s="70"/>
      <c r="X1166" s="70"/>
      <c r="Y1166" s="93"/>
      <c r="Z1166" s="807"/>
    </row>
    <row r="1167" spans="4:26">
      <c r="D1167" s="2" t="s">
        <v>1840</v>
      </c>
      <c r="E1167" s="394">
        <v>5996809.9100000001</v>
      </c>
      <c r="F1167" s="478"/>
      <c r="G1167" s="427"/>
      <c r="I1167" s="434"/>
      <c r="J1167" s="434"/>
      <c r="K1167" s="434"/>
      <c r="L1167" s="434"/>
      <c r="M1167" s="474"/>
      <c r="N1167" s="632">
        <v>5996809.9100000001</v>
      </c>
      <c r="O1167" s="109"/>
      <c r="P1167" s="48"/>
      <c r="Q1167" s="607"/>
      <c r="S1167" s="652"/>
      <c r="T1167" s="48"/>
      <c r="U1167" s="48"/>
      <c r="V1167" s="636"/>
      <c r="W1167" s="70"/>
      <c r="X1167" s="70"/>
      <c r="Y1167" s="93"/>
      <c r="Z1167" s="807"/>
    </row>
    <row r="1168" spans="4:26">
      <c r="D1168" s="2" t="s">
        <v>1841</v>
      </c>
      <c r="E1168" s="394">
        <v>3371130.85</v>
      </c>
      <c r="F1168" s="478"/>
      <c r="G1168" s="427"/>
      <c r="I1168" s="434"/>
      <c r="J1168" s="434"/>
      <c r="K1168" s="434"/>
      <c r="L1168" s="434"/>
      <c r="M1168" s="474"/>
      <c r="N1168" s="632">
        <v>3371130.85</v>
      </c>
      <c r="O1168" s="109"/>
      <c r="P1168" s="48"/>
      <c r="Q1168" s="607"/>
      <c r="S1168" s="652"/>
      <c r="T1168" s="48"/>
      <c r="U1168" s="48"/>
      <c r="V1168" s="636"/>
      <c r="W1168" s="70"/>
      <c r="X1168" s="70"/>
      <c r="Y1168" s="93"/>
      <c r="Z1168" s="807"/>
    </row>
    <row r="1169" spans="4:26">
      <c r="D1169" s="2" t="s">
        <v>1842</v>
      </c>
      <c r="E1169" s="394">
        <v>1668075.55</v>
      </c>
      <c r="F1169" s="478"/>
      <c r="G1169" s="427"/>
      <c r="I1169" s="434"/>
      <c r="J1169" s="434"/>
      <c r="K1169" s="434"/>
      <c r="L1169" s="434"/>
      <c r="M1169" s="474"/>
      <c r="N1169" s="632">
        <v>1668075.55</v>
      </c>
      <c r="O1169" s="109"/>
      <c r="P1169" s="48"/>
      <c r="Q1169" s="607"/>
      <c r="S1169" s="652"/>
      <c r="T1169" s="48"/>
      <c r="U1169" s="48"/>
      <c r="V1169" s="636"/>
      <c r="W1169" s="70"/>
      <c r="X1169" s="70"/>
      <c r="Y1169" s="93"/>
      <c r="Z1169" s="807"/>
    </row>
    <row r="1170" spans="4:26">
      <c r="D1170" s="2" t="s">
        <v>1843</v>
      </c>
      <c r="E1170" s="394">
        <v>633211.27</v>
      </c>
      <c r="F1170" s="478"/>
      <c r="G1170" s="427"/>
      <c r="I1170" s="434"/>
      <c r="J1170" s="434"/>
      <c r="K1170" s="434"/>
      <c r="L1170" s="434"/>
      <c r="M1170" s="474"/>
      <c r="N1170" s="632">
        <v>633211.27</v>
      </c>
      <c r="O1170" s="109"/>
      <c r="P1170" s="48"/>
      <c r="Q1170" s="607"/>
      <c r="S1170" s="652"/>
      <c r="T1170" s="48"/>
      <c r="U1170" s="48"/>
      <c r="V1170" s="636"/>
      <c r="W1170" s="70"/>
      <c r="X1170" s="70"/>
      <c r="Y1170" s="93"/>
      <c r="Z1170" s="807"/>
    </row>
    <row r="1171" spans="4:26">
      <c r="D1171" s="2" t="s">
        <v>1844</v>
      </c>
      <c r="E1171" s="394">
        <v>186328.97</v>
      </c>
      <c r="F1171" s="478"/>
      <c r="G1171" s="427"/>
      <c r="I1171" s="434"/>
      <c r="J1171" s="434"/>
      <c r="K1171" s="434"/>
      <c r="L1171" s="434"/>
      <c r="M1171" s="474"/>
      <c r="N1171" s="632">
        <v>186328.97</v>
      </c>
      <c r="O1171" s="109"/>
      <c r="P1171" s="48"/>
      <c r="Q1171" s="607"/>
      <c r="S1171" s="652"/>
      <c r="T1171" s="48"/>
      <c r="U1171" s="48"/>
      <c r="V1171" s="636"/>
      <c r="W1171" s="70"/>
      <c r="X1171" s="70"/>
      <c r="Y1171" s="93"/>
      <c r="Z1171" s="807"/>
    </row>
    <row r="1172" spans="4:26">
      <c r="D1172" s="2" t="s">
        <v>1845</v>
      </c>
      <c r="E1172" s="394">
        <v>10472.75</v>
      </c>
      <c r="F1172" s="478"/>
      <c r="G1172" s="427"/>
      <c r="I1172" s="434"/>
      <c r="J1172" s="434"/>
      <c r="K1172" s="434"/>
      <c r="L1172" s="434"/>
      <c r="M1172" s="474"/>
      <c r="N1172" s="632">
        <v>10472.75</v>
      </c>
      <c r="O1172" s="109"/>
      <c r="P1172" s="48"/>
      <c r="Q1172" s="607"/>
      <c r="S1172" s="652"/>
      <c r="T1172" s="48"/>
      <c r="U1172" s="48"/>
      <c r="V1172" s="636"/>
      <c r="W1172" s="70"/>
      <c r="X1172" s="70"/>
      <c r="Y1172" s="93"/>
      <c r="Z1172" s="807"/>
    </row>
    <row r="1173" spans="4:26">
      <c r="D1173" s="2" t="s">
        <v>1846</v>
      </c>
      <c r="E1173" s="394">
        <v>279526.62</v>
      </c>
      <c r="F1173" s="478"/>
      <c r="G1173" s="427"/>
      <c r="I1173" s="434"/>
      <c r="J1173" s="434"/>
      <c r="K1173" s="434"/>
      <c r="L1173" s="434"/>
      <c r="M1173" s="474"/>
      <c r="N1173" s="632">
        <v>279526.62</v>
      </c>
      <c r="O1173" s="109"/>
      <c r="P1173" s="48"/>
      <c r="Q1173" s="607"/>
      <c r="S1173" s="652"/>
      <c r="T1173" s="48"/>
      <c r="U1173" s="48"/>
      <c r="V1173" s="636"/>
      <c r="W1173" s="70"/>
      <c r="X1173" s="70"/>
      <c r="Y1173" s="93"/>
      <c r="Z1173" s="807"/>
    </row>
    <row r="1174" spans="4:26">
      <c r="D1174" s="2" t="s">
        <v>1847</v>
      </c>
      <c r="E1174" s="394">
        <v>1345110.95</v>
      </c>
      <c r="F1174" s="478"/>
      <c r="G1174" s="427"/>
      <c r="I1174" s="434"/>
      <c r="J1174" s="434"/>
      <c r="K1174" s="434"/>
      <c r="L1174" s="434"/>
      <c r="M1174" s="474"/>
      <c r="N1174" s="632">
        <v>1345110.95</v>
      </c>
      <c r="O1174" s="109"/>
      <c r="P1174" s="48"/>
      <c r="Q1174" s="607"/>
      <c r="S1174" s="652"/>
      <c r="T1174" s="48"/>
      <c r="U1174" s="48"/>
      <c r="V1174" s="636"/>
      <c r="W1174" s="70"/>
      <c r="X1174" s="70"/>
      <c r="Y1174" s="93"/>
      <c r="Z1174" s="807"/>
    </row>
    <row r="1175" spans="4:26">
      <c r="D1175" s="2" t="s">
        <v>1848</v>
      </c>
      <c r="E1175" s="394">
        <v>2500498.21</v>
      </c>
      <c r="F1175" s="478"/>
      <c r="G1175" s="427"/>
      <c r="I1175" s="434"/>
      <c r="J1175" s="434"/>
      <c r="K1175" s="434"/>
      <c r="L1175" s="434"/>
      <c r="M1175" s="474"/>
      <c r="N1175" s="632">
        <v>2500498.21</v>
      </c>
      <c r="O1175" s="109"/>
      <c r="P1175" s="48"/>
      <c r="Q1175" s="607"/>
      <c r="S1175" s="652"/>
      <c r="T1175" s="48"/>
      <c r="U1175" s="48"/>
      <c r="V1175" s="636"/>
      <c r="W1175" s="70"/>
      <c r="X1175" s="70"/>
      <c r="Y1175" s="93"/>
      <c r="Z1175" s="807"/>
    </row>
    <row r="1176" spans="4:26">
      <c r="D1176" s="2" t="s">
        <v>1849</v>
      </c>
      <c r="E1176" s="394">
        <v>6872553.6499999901</v>
      </c>
      <c r="F1176" s="478"/>
      <c r="G1176" s="427"/>
      <c r="I1176" s="434"/>
      <c r="J1176" s="434"/>
      <c r="K1176" s="434"/>
      <c r="L1176" s="434"/>
      <c r="M1176" s="474"/>
      <c r="N1176" s="632">
        <v>6872553.6499999901</v>
      </c>
      <c r="O1176" s="109"/>
      <c r="P1176" s="48"/>
      <c r="Q1176" s="607"/>
      <c r="S1176" s="652"/>
      <c r="T1176" s="48"/>
      <c r="U1176" s="48"/>
      <c r="V1176" s="636"/>
      <c r="W1176" s="70"/>
      <c r="X1176" s="70"/>
      <c r="Y1176" s="93"/>
      <c r="Z1176" s="807"/>
    </row>
    <row r="1177" spans="4:26">
      <c r="D1177" s="2" t="s">
        <v>1850</v>
      </c>
      <c r="E1177" s="394">
        <v>22984962.329999901</v>
      </c>
      <c r="F1177" s="478"/>
      <c r="G1177" s="427"/>
      <c r="I1177" s="434"/>
      <c r="J1177" s="434"/>
      <c r="K1177" s="434"/>
      <c r="L1177" s="434"/>
      <c r="M1177" s="474"/>
      <c r="N1177" s="632">
        <v>22984962.329999901</v>
      </c>
      <c r="O1177" s="109"/>
      <c r="P1177" s="48"/>
      <c r="Q1177" s="607"/>
      <c r="S1177" s="652"/>
      <c r="T1177" s="48"/>
      <c r="U1177" s="48"/>
      <c r="V1177" s="636"/>
      <c r="W1177" s="70"/>
      <c r="X1177" s="70"/>
      <c r="Y1177" s="93"/>
      <c r="Z1177" s="807"/>
    </row>
    <row r="1178" spans="4:26">
      <c r="D1178" s="2" t="s">
        <v>1851</v>
      </c>
      <c r="E1178" s="394">
        <v>4988538.0999999903</v>
      </c>
      <c r="F1178" s="478"/>
      <c r="G1178" s="427"/>
      <c r="I1178" s="434"/>
      <c r="J1178" s="434"/>
      <c r="K1178" s="434"/>
      <c r="L1178" s="434"/>
      <c r="M1178" s="474"/>
      <c r="N1178" s="632">
        <v>4988538.0999999903</v>
      </c>
      <c r="O1178" s="109"/>
      <c r="P1178" s="48"/>
      <c r="Q1178" s="607"/>
      <c r="S1178" s="652"/>
      <c r="T1178" s="48"/>
      <c r="U1178" s="48"/>
      <c r="V1178" s="636"/>
      <c r="W1178" s="70"/>
      <c r="X1178" s="70"/>
      <c r="Y1178" s="93"/>
      <c r="Z1178" s="807"/>
    </row>
    <row r="1179" spans="4:26">
      <c r="D1179" s="2" t="s">
        <v>1852</v>
      </c>
      <c r="E1179" s="394">
        <v>56600108.389999896</v>
      </c>
      <c r="F1179" s="478"/>
      <c r="G1179" s="427"/>
      <c r="I1179" s="434"/>
      <c r="J1179" s="434"/>
      <c r="K1179" s="434"/>
      <c r="L1179" s="434"/>
      <c r="M1179" s="474"/>
      <c r="N1179" s="632">
        <v>56600108.389999896</v>
      </c>
      <c r="O1179" s="109"/>
      <c r="P1179" s="48"/>
      <c r="Q1179" s="607"/>
      <c r="S1179" s="652"/>
      <c r="T1179" s="48"/>
      <c r="U1179" s="48"/>
      <c r="V1179" s="636"/>
      <c r="W1179" s="70"/>
      <c r="X1179" s="70"/>
      <c r="Y1179" s="93"/>
      <c r="Z1179" s="807"/>
    </row>
    <row r="1180" spans="4:26">
      <c r="D1180" s="2" t="s">
        <v>1853</v>
      </c>
      <c r="E1180" s="394">
        <v>9045183.2200000007</v>
      </c>
      <c r="F1180" s="478"/>
      <c r="G1180" s="427"/>
      <c r="I1180" s="434"/>
      <c r="J1180" s="434"/>
      <c r="K1180" s="434"/>
      <c r="L1180" s="434"/>
      <c r="M1180" s="474"/>
      <c r="N1180" s="632">
        <v>9045183.2200000007</v>
      </c>
      <c r="O1180" s="109"/>
      <c r="P1180" s="48"/>
      <c r="Q1180" s="607"/>
      <c r="S1180" s="652"/>
      <c r="T1180" s="48"/>
      <c r="U1180" s="48"/>
      <c r="V1180" s="636"/>
      <c r="W1180" s="70"/>
      <c r="X1180" s="70"/>
      <c r="Y1180" s="93"/>
      <c r="Z1180" s="807"/>
    </row>
    <row r="1181" spans="4:26">
      <c r="D1181" s="2" t="s">
        <v>1854</v>
      </c>
      <c r="E1181" s="394">
        <v>4415337.96</v>
      </c>
      <c r="F1181" s="478"/>
      <c r="G1181" s="427"/>
      <c r="I1181" s="434"/>
      <c r="J1181" s="434"/>
      <c r="K1181" s="434"/>
      <c r="L1181" s="434"/>
      <c r="M1181" s="474"/>
      <c r="N1181" s="632">
        <v>4415337.96</v>
      </c>
      <c r="O1181" s="109"/>
      <c r="P1181" s="48"/>
      <c r="Q1181" s="607"/>
      <c r="S1181" s="652"/>
      <c r="T1181" s="48"/>
      <c r="U1181" s="48"/>
      <c r="V1181" s="636"/>
      <c r="W1181" s="70"/>
      <c r="X1181" s="70"/>
      <c r="Y1181" s="93"/>
      <c r="Z1181" s="807"/>
    </row>
    <row r="1182" spans="4:26">
      <c r="D1182" s="2" t="s">
        <v>1855</v>
      </c>
      <c r="E1182" s="394">
        <v>32076.77</v>
      </c>
      <c r="F1182" s="478"/>
      <c r="G1182" s="427"/>
      <c r="I1182" s="434"/>
      <c r="J1182" s="434"/>
      <c r="K1182" s="434"/>
      <c r="L1182" s="434"/>
      <c r="M1182" s="474"/>
      <c r="N1182" s="632">
        <v>32076.77</v>
      </c>
      <c r="O1182" s="109"/>
      <c r="P1182" s="48"/>
      <c r="Q1182" s="607"/>
      <c r="S1182" s="652"/>
      <c r="T1182" s="48"/>
      <c r="U1182" s="48"/>
      <c r="V1182" s="636"/>
      <c r="W1182" s="70"/>
      <c r="X1182" s="70"/>
      <c r="Y1182" s="93"/>
      <c r="Z1182" s="807"/>
    </row>
    <row r="1183" spans="4:26">
      <c r="D1183" s="2" t="s">
        <v>1856</v>
      </c>
      <c r="E1183" s="394">
        <v>4158695.9</v>
      </c>
      <c r="F1183" s="478"/>
      <c r="G1183" s="427"/>
      <c r="I1183" s="434"/>
      <c r="J1183" s="434"/>
      <c r="K1183" s="434"/>
      <c r="L1183" s="434"/>
      <c r="M1183" s="474"/>
      <c r="N1183" s="632">
        <v>4158695.9</v>
      </c>
      <c r="O1183" s="109"/>
      <c r="P1183" s="48"/>
      <c r="Q1183" s="607"/>
      <c r="S1183" s="652"/>
      <c r="T1183" s="48"/>
      <c r="U1183" s="48"/>
      <c r="V1183" s="636"/>
      <c r="W1183" s="70"/>
      <c r="X1183" s="70"/>
      <c r="Y1183" s="93"/>
      <c r="Z1183" s="807"/>
    </row>
    <row r="1184" spans="4:26">
      <c r="D1184" s="2" t="s">
        <v>1857</v>
      </c>
      <c r="E1184" s="394">
        <v>54325.62</v>
      </c>
      <c r="F1184" s="478"/>
      <c r="G1184" s="427"/>
      <c r="I1184" s="434"/>
      <c r="J1184" s="434"/>
      <c r="K1184" s="434"/>
      <c r="L1184" s="434"/>
      <c r="M1184" s="474"/>
      <c r="N1184" s="632">
        <v>54325.62</v>
      </c>
      <c r="O1184" s="109"/>
      <c r="P1184" s="48"/>
      <c r="Q1184" s="607"/>
      <c r="S1184" s="652"/>
      <c r="T1184" s="48"/>
      <c r="U1184" s="48"/>
      <c r="V1184" s="636"/>
      <c r="W1184" s="70"/>
      <c r="X1184" s="70"/>
      <c r="Y1184" s="93"/>
      <c r="Z1184" s="807"/>
    </row>
    <row r="1185" spans="4:26">
      <c r="D1185" s="2" t="s">
        <v>1858</v>
      </c>
      <c r="E1185" s="394">
        <v>215356.56</v>
      </c>
      <c r="F1185" s="478"/>
      <c r="G1185" s="427"/>
      <c r="I1185" s="434"/>
      <c r="J1185" s="434"/>
      <c r="K1185" s="434"/>
      <c r="L1185" s="434"/>
      <c r="M1185" s="474"/>
      <c r="N1185" s="632">
        <v>215356.56</v>
      </c>
      <c r="O1185" s="109"/>
      <c r="P1185" s="48"/>
      <c r="Q1185" s="607"/>
      <c r="S1185" s="652"/>
      <c r="T1185" s="48"/>
      <c r="U1185" s="48"/>
      <c r="V1185" s="636"/>
      <c r="W1185" s="70"/>
      <c r="X1185" s="70"/>
      <c r="Y1185" s="93"/>
      <c r="Z1185" s="807"/>
    </row>
    <row r="1186" spans="4:26">
      <c r="D1186" s="2" t="s">
        <v>1859</v>
      </c>
      <c r="E1186" s="394">
        <v>71404.509999999995</v>
      </c>
      <c r="F1186" s="478"/>
      <c r="G1186" s="427"/>
      <c r="I1186" s="434"/>
      <c r="J1186" s="434"/>
      <c r="K1186" s="434"/>
      <c r="L1186" s="434"/>
      <c r="M1186" s="474"/>
      <c r="N1186" s="632">
        <v>71404.509999999995</v>
      </c>
      <c r="O1186" s="109"/>
      <c r="P1186" s="48"/>
      <c r="Q1186" s="607"/>
      <c r="S1186" s="652"/>
      <c r="T1186" s="48"/>
      <c r="U1186" s="48"/>
      <c r="V1186" s="636"/>
      <c r="W1186" s="70"/>
      <c r="X1186" s="70"/>
      <c r="Y1186" s="93"/>
      <c r="Z1186" s="807"/>
    </row>
    <row r="1187" spans="4:26">
      <c r="D1187" s="2" t="s">
        <v>1860</v>
      </c>
      <c r="E1187" s="394">
        <v>17901.150000000001</v>
      </c>
      <c r="F1187" s="478"/>
      <c r="G1187" s="427"/>
      <c r="I1187" s="434"/>
      <c r="J1187" s="434"/>
      <c r="K1187" s="434"/>
      <c r="L1187" s="434"/>
      <c r="M1187" s="474"/>
      <c r="N1187" s="632">
        <v>17901.150000000001</v>
      </c>
      <c r="O1187" s="109"/>
      <c r="P1187" s="48"/>
      <c r="Q1187" s="607"/>
      <c r="S1187" s="652"/>
      <c r="T1187" s="48"/>
      <c r="U1187" s="48"/>
      <c r="V1187" s="636"/>
      <c r="W1187" s="70"/>
      <c r="X1187" s="70"/>
      <c r="Y1187" s="93"/>
      <c r="Z1187" s="807"/>
    </row>
    <row r="1188" spans="4:26">
      <c r="D1188" s="2" t="s">
        <v>1861</v>
      </c>
      <c r="E1188" s="394">
        <v>155451.79999999999</v>
      </c>
      <c r="F1188" s="478"/>
      <c r="G1188" s="427"/>
      <c r="I1188" s="434"/>
      <c r="J1188" s="434"/>
      <c r="K1188" s="434"/>
      <c r="L1188" s="434"/>
      <c r="M1188" s="474"/>
      <c r="N1188" s="632">
        <v>155451.79999999999</v>
      </c>
      <c r="O1188" s="109"/>
      <c r="P1188" s="48"/>
      <c r="Q1188" s="607"/>
      <c r="S1188" s="652"/>
      <c r="T1188" s="48"/>
      <c r="U1188" s="48"/>
      <c r="V1188" s="636"/>
      <c r="W1188" s="70"/>
      <c r="X1188" s="70"/>
      <c r="Y1188" s="93"/>
      <c r="Z1188" s="807"/>
    </row>
    <row r="1189" spans="4:26">
      <c r="D1189" s="2" t="s">
        <v>1862</v>
      </c>
      <c r="E1189" s="394">
        <v>232845.3</v>
      </c>
      <c r="F1189" s="478"/>
      <c r="G1189" s="427"/>
      <c r="I1189" s="434"/>
      <c r="J1189" s="434"/>
      <c r="K1189" s="434"/>
      <c r="L1189" s="434"/>
      <c r="M1189" s="474"/>
      <c r="N1189" s="632">
        <v>232845.3</v>
      </c>
      <c r="O1189" s="109"/>
      <c r="P1189" s="48"/>
      <c r="Q1189" s="607"/>
      <c r="S1189" s="652"/>
      <c r="T1189" s="48"/>
      <c r="U1189" s="48"/>
      <c r="V1189" s="636"/>
      <c r="W1189" s="70"/>
      <c r="X1189" s="70"/>
      <c r="Y1189" s="93"/>
      <c r="Z1189" s="807"/>
    </row>
    <row r="1190" spans="4:26">
      <c r="D1190" s="2" t="s">
        <v>1863</v>
      </c>
      <c r="E1190" s="394">
        <v>15665.48</v>
      </c>
      <c r="F1190" s="478"/>
      <c r="G1190" s="427"/>
      <c r="I1190" s="434"/>
      <c r="J1190" s="434"/>
      <c r="K1190" s="434"/>
      <c r="L1190" s="434"/>
      <c r="M1190" s="474"/>
      <c r="N1190" s="632">
        <v>15665.48</v>
      </c>
      <c r="O1190" s="109"/>
      <c r="P1190" s="48"/>
      <c r="Q1190" s="607"/>
      <c r="S1190" s="652"/>
      <c r="T1190" s="48"/>
      <c r="U1190" s="48"/>
      <c r="V1190" s="636"/>
      <c r="W1190" s="70"/>
      <c r="X1190" s="70"/>
      <c r="Y1190" s="93"/>
      <c r="Z1190" s="807"/>
    </row>
    <row r="1191" spans="4:26">
      <c r="D1191" s="2" t="s">
        <v>1864</v>
      </c>
      <c r="E1191" s="394">
        <v>305097.18</v>
      </c>
      <c r="F1191" s="478"/>
      <c r="G1191" s="427"/>
      <c r="I1191" s="434"/>
      <c r="J1191" s="434"/>
      <c r="K1191" s="434"/>
      <c r="L1191" s="434"/>
      <c r="M1191" s="474"/>
      <c r="N1191" s="632">
        <v>305097.18</v>
      </c>
      <c r="O1191" s="109"/>
      <c r="P1191" s="48"/>
      <c r="Q1191" s="607"/>
      <c r="S1191" s="652"/>
      <c r="T1191" s="48"/>
      <c r="U1191" s="48"/>
      <c r="V1191" s="636"/>
      <c r="W1191" s="70"/>
      <c r="X1191" s="70"/>
      <c r="Y1191" s="93"/>
      <c r="Z1191" s="807"/>
    </row>
    <row r="1192" spans="4:26">
      <c r="D1192" s="2" t="s">
        <v>1865</v>
      </c>
      <c r="E1192" s="394">
        <v>1274323.49</v>
      </c>
      <c r="F1192" s="478"/>
      <c r="G1192" s="427"/>
      <c r="I1192" s="434"/>
      <c r="J1192" s="434"/>
      <c r="K1192" s="434"/>
      <c r="L1192" s="434"/>
      <c r="M1192" s="474"/>
      <c r="N1192" s="632">
        <v>1274323.49</v>
      </c>
      <c r="O1192" s="109"/>
      <c r="P1192" s="48"/>
      <c r="Q1192" s="607"/>
      <c r="S1192" s="652"/>
      <c r="T1192" s="48"/>
      <c r="U1192" s="48"/>
      <c r="V1192" s="636"/>
      <c r="W1192" s="70"/>
      <c r="X1192" s="70"/>
      <c r="Y1192" s="93"/>
      <c r="Z1192" s="807"/>
    </row>
    <row r="1193" spans="4:26">
      <c r="D1193" s="2" t="s">
        <v>1866</v>
      </c>
      <c r="E1193" s="394">
        <v>76070258.8699999</v>
      </c>
      <c r="F1193" s="478"/>
      <c r="G1193" s="427"/>
      <c r="I1193" s="434"/>
      <c r="J1193" s="434"/>
      <c r="K1193" s="434"/>
      <c r="L1193" s="434"/>
      <c r="M1193" s="474"/>
      <c r="N1193" s="632">
        <v>76070258.8699999</v>
      </c>
      <c r="O1193" s="109"/>
      <c r="P1193" s="48"/>
      <c r="Q1193" s="607"/>
      <c r="S1193" s="652"/>
      <c r="T1193" s="48"/>
      <c r="U1193" s="48"/>
      <c r="V1193" s="636"/>
      <c r="W1193" s="70"/>
      <c r="X1193" s="70"/>
      <c r="Y1193" s="93"/>
      <c r="Z1193" s="807"/>
    </row>
    <row r="1194" spans="4:26">
      <c r="D1194" s="2" t="s">
        <v>1867</v>
      </c>
      <c r="E1194" s="394">
        <v>-5389468.6299999999</v>
      </c>
      <c r="F1194" s="478"/>
      <c r="G1194" s="427"/>
      <c r="I1194" s="434"/>
      <c r="J1194" s="434"/>
      <c r="K1194" s="434"/>
      <c r="L1194" s="434"/>
      <c r="M1194" s="474"/>
      <c r="N1194" s="632">
        <v>-5389468.6299999999</v>
      </c>
      <c r="O1194" s="109"/>
      <c r="P1194" s="48"/>
      <c r="Q1194" s="607"/>
      <c r="S1194" s="652"/>
      <c r="T1194" s="48"/>
      <c r="U1194" s="48"/>
      <c r="V1194" s="636"/>
      <c r="W1194" s="70"/>
      <c r="X1194" s="70"/>
      <c r="Y1194" s="93"/>
      <c r="Z1194" s="807"/>
    </row>
    <row r="1195" spans="4:26">
      <c r="D1195" s="2" t="s">
        <v>1868</v>
      </c>
      <c r="E1195" s="394">
        <v>-1017958.49</v>
      </c>
      <c r="F1195" s="478"/>
      <c r="G1195" s="427"/>
      <c r="I1195" s="434"/>
      <c r="J1195" s="434"/>
      <c r="K1195" s="434"/>
      <c r="L1195" s="434"/>
      <c r="M1195" s="474"/>
      <c r="N1195" s="632">
        <v>-1017958.49</v>
      </c>
      <c r="O1195" s="109"/>
      <c r="P1195" s="48"/>
      <c r="Q1195" s="607"/>
      <c r="S1195" s="652"/>
      <c r="T1195" s="48"/>
      <c r="U1195" s="48"/>
      <c r="V1195" s="636"/>
      <c r="W1195" s="70"/>
      <c r="X1195" s="70"/>
      <c r="Y1195" s="93"/>
      <c r="Z1195" s="807"/>
    </row>
    <row r="1196" spans="4:26">
      <c r="D1196" s="2" t="s">
        <v>1869</v>
      </c>
      <c r="E1196" s="394">
        <v>-1089716.1299999999</v>
      </c>
      <c r="F1196" s="478"/>
      <c r="G1196" s="427"/>
      <c r="I1196" s="434"/>
      <c r="J1196" s="434"/>
      <c r="K1196" s="434"/>
      <c r="L1196" s="434"/>
      <c r="M1196" s="474"/>
      <c r="N1196" s="632">
        <v>-1089716.1299999999</v>
      </c>
      <c r="O1196" s="109"/>
      <c r="P1196" s="48"/>
      <c r="Q1196" s="607"/>
      <c r="S1196" s="652"/>
      <c r="T1196" s="48"/>
      <c r="U1196" s="48"/>
      <c r="V1196" s="636"/>
      <c r="W1196" s="70"/>
      <c r="X1196" s="70"/>
      <c r="Y1196" s="93"/>
      <c r="Z1196" s="807"/>
    </row>
    <row r="1197" spans="4:26">
      <c r="D1197" s="2" t="s">
        <v>1870</v>
      </c>
      <c r="E1197" s="394">
        <v>21077.79</v>
      </c>
      <c r="F1197" s="478"/>
      <c r="G1197" s="427"/>
      <c r="I1197" s="434"/>
      <c r="J1197" s="434"/>
      <c r="K1197" s="434"/>
      <c r="L1197" s="434"/>
      <c r="M1197" s="474"/>
      <c r="N1197" s="632">
        <v>21077.79</v>
      </c>
      <c r="O1197" s="109"/>
      <c r="P1197" s="48"/>
      <c r="Q1197" s="607"/>
      <c r="S1197" s="652"/>
      <c r="T1197" s="48"/>
      <c r="U1197" s="48"/>
      <c r="V1197" s="636"/>
      <c r="W1197" s="70"/>
      <c r="X1197" s="70"/>
      <c r="Y1197" s="93"/>
      <c r="Z1197" s="807"/>
    </row>
    <row r="1198" spans="4:26">
      <c r="D1198" s="2" t="s">
        <v>1871</v>
      </c>
      <c r="E1198" s="394">
        <v>52934.83</v>
      </c>
      <c r="F1198" s="478"/>
      <c r="G1198" s="427"/>
      <c r="I1198" s="434"/>
      <c r="J1198" s="434"/>
      <c r="K1198" s="434"/>
      <c r="L1198" s="434"/>
      <c r="M1198" s="474"/>
      <c r="N1198" s="632">
        <v>52934.83</v>
      </c>
      <c r="O1198" s="109"/>
      <c r="P1198" s="48"/>
      <c r="Q1198" s="607"/>
      <c r="S1198" s="652"/>
      <c r="T1198" s="48"/>
      <c r="U1198" s="48"/>
      <c r="V1198" s="636"/>
      <c r="W1198" s="70"/>
      <c r="X1198" s="70"/>
      <c r="Y1198" s="93"/>
      <c r="Z1198" s="807"/>
    </row>
    <row r="1199" spans="4:26">
      <c r="D1199" s="2" t="s">
        <v>1872</v>
      </c>
      <c r="E1199" s="394">
        <v>302041.03000000003</v>
      </c>
      <c r="F1199" s="478"/>
      <c r="G1199" s="427"/>
      <c r="I1199" s="434"/>
      <c r="J1199" s="434"/>
      <c r="K1199" s="434"/>
      <c r="L1199" s="434"/>
      <c r="M1199" s="474"/>
      <c r="N1199" s="632">
        <v>302041.03000000003</v>
      </c>
      <c r="O1199" s="109"/>
      <c r="P1199" s="48"/>
      <c r="Q1199" s="607"/>
      <c r="S1199" s="652"/>
      <c r="T1199" s="48"/>
      <c r="U1199" s="48"/>
      <c r="V1199" s="636"/>
      <c r="W1199" s="70"/>
      <c r="X1199" s="70"/>
      <c r="Y1199" s="93"/>
      <c r="Z1199" s="807"/>
    </row>
    <row r="1200" spans="4:26">
      <c r="D1200" s="2" t="s">
        <v>1873</v>
      </c>
      <c r="E1200" s="394">
        <v>8822483.1399999894</v>
      </c>
      <c r="F1200" s="478"/>
      <c r="G1200" s="427"/>
      <c r="I1200" s="434"/>
      <c r="J1200" s="434"/>
      <c r="K1200" s="434"/>
      <c r="L1200" s="434"/>
      <c r="M1200" s="474"/>
      <c r="N1200" s="632">
        <v>8822483.1399999894</v>
      </c>
      <c r="O1200" s="109"/>
      <c r="P1200" s="48"/>
      <c r="Q1200" s="607"/>
      <c r="S1200" s="652"/>
      <c r="T1200" s="48"/>
      <c r="U1200" s="48"/>
      <c r="V1200" s="636"/>
      <c r="W1200" s="70"/>
      <c r="X1200" s="70"/>
      <c r="Y1200" s="93"/>
      <c r="Z1200" s="807"/>
    </row>
    <row r="1201" spans="4:26">
      <c r="D1201" s="2" t="s">
        <v>1874</v>
      </c>
      <c r="E1201" s="394">
        <v>240926.68</v>
      </c>
      <c r="F1201" s="478"/>
      <c r="G1201" s="427"/>
      <c r="I1201" s="434"/>
      <c r="J1201" s="434"/>
      <c r="K1201" s="434"/>
      <c r="L1201" s="434"/>
      <c r="M1201" s="474"/>
      <c r="N1201" s="632">
        <v>240926.68</v>
      </c>
      <c r="O1201" s="109"/>
      <c r="P1201" s="48"/>
      <c r="Q1201" s="607"/>
      <c r="S1201" s="652"/>
      <c r="T1201" s="48"/>
      <c r="U1201" s="48"/>
      <c r="V1201" s="636"/>
      <c r="W1201" s="70"/>
      <c r="X1201" s="70"/>
      <c r="Y1201" s="93"/>
      <c r="Z1201" s="807"/>
    </row>
    <row r="1202" spans="4:26">
      <c r="D1202" s="2" t="s">
        <v>1875</v>
      </c>
      <c r="E1202" s="394">
        <v>57331.94</v>
      </c>
      <c r="F1202" s="478"/>
      <c r="G1202" s="427"/>
      <c r="I1202" s="434"/>
      <c r="J1202" s="434"/>
      <c r="K1202" s="434"/>
      <c r="L1202" s="434"/>
      <c r="M1202" s="474"/>
      <c r="N1202" s="632">
        <v>57331.94</v>
      </c>
      <c r="O1202" s="109"/>
      <c r="P1202" s="48"/>
      <c r="Q1202" s="607"/>
      <c r="S1202" s="652"/>
      <c r="T1202" s="48"/>
      <c r="U1202" s="48"/>
      <c r="V1202" s="636"/>
      <c r="W1202" s="70"/>
      <c r="X1202" s="70"/>
      <c r="Y1202" s="93"/>
      <c r="Z1202" s="807"/>
    </row>
    <row r="1203" spans="4:26">
      <c r="D1203" s="2" t="s">
        <v>1876</v>
      </c>
      <c r="E1203" s="394">
        <v>126981.07</v>
      </c>
      <c r="F1203" s="478"/>
      <c r="G1203" s="427"/>
      <c r="I1203" s="434"/>
      <c r="J1203" s="434"/>
      <c r="K1203" s="434"/>
      <c r="L1203" s="434"/>
      <c r="M1203" s="474"/>
      <c r="N1203" s="632">
        <v>126981.07</v>
      </c>
      <c r="O1203" s="109"/>
      <c r="P1203" s="48"/>
      <c r="Q1203" s="607"/>
      <c r="S1203" s="652"/>
      <c r="T1203" s="48"/>
      <c r="U1203" s="48"/>
      <c r="V1203" s="636"/>
      <c r="W1203" s="70"/>
      <c r="X1203" s="70"/>
      <c r="Y1203" s="93"/>
      <c r="Z1203" s="807"/>
    </row>
    <row r="1204" spans="4:26">
      <c r="D1204" s="2" t="s">
        <v>1877</v>
      </c>
      <c r="E1204" s="394">
        <v>17418.900000000001</v>
      </c>
      <c r="F1204" s="478"/>
      <c r="G1204" s="427"/>
      <c r="I1204" s="434"/>
      <c r="J1204" s="434"/>
      <c r="K1204" s="434"/>
      <c r="L1204" s="434"/>
      <c r="M1204" s="474"/>
      <c r="N1204" s="632">
        <v>17418.900000000001</v>
      </c>
      <c r="O1204" s="109"/>
      <c r="P1204" s="48"/>
      <c r="Q1204" s="607"/>
      <c r="S1204" s="652"/>
      <c r="T1204" s="48"/>
      <c r="U1204" s="48"/>
      <c r="V1204" s="636"/>
      <c r="W1204" s="70"/>
      <c r="X1204" s="70"/>
      <c r="Y1204" s="93"/>
      <c r="Z1204" s="807"/>
    </row>
    <row r="1205" spans="4:26">
      <c r="D1205" s="2" t="s">
        <v>1878</v>
      </c>
      <c r="E1205" s="394">
        <v>-31726904.849999901</v>
      </c>
      <c r="F1205" s="478"/>
      <c r="G1205" s="427"/>
      <c r="I1205" s="434"/>
      <c r="J1205" s="434"/>
      <c r="K1205" s="434"/>
      <c r="L1205" s="434"/>
      <c r="M1205" s="474"/>
      <c r="N1205" s="632">
        <v>-31726904.849999901</v>
      </c>
      <c r="O1205" s="109"/>
      <c r="P1205" s="48"/>
      <c r="Q1205" s="607"/>
      <c r="S1205" s="652"/>
      <c r="T1205" s="48"/>
      <c r="U1205" s="48"/>
      <c r="V1205" s="636"/>
      <c r="W1205" s="70"/>
      <c r="X1205" s="70"/>
      <c r="Y1205" s="93"/>
      <c r="Z1205" s="807"/>
    </row>
    <row r="1206" spans="4:26">
      <c r="D1206" s="2" t="s">
        <v>1879</v>
      </c>
      <c r="E1206" s="394">
        <v>1794.42</v>
      </c>
      <c r="F1206" s="478"/>
      <c r="G1206" s="427"/>
      <c r="I1206" s="434"/>
      <c r="J1206" s="434"/>
      <c r="K1206" s="434"/>
      <c r="L1206" s="434"/>
      <c r="M1206" s="474"/>
      <c r="N1206" s="632">
        <v>1794.42</v>
      </c>
      <c r="O1206" s="109"/>
      <c r="P1206" s="48"/>
      <c r="Q1206" s="607"/>
      <c r="S1206" s="652"/>
      <c r="T1206" s="48"/>
      <c r="U1206" s="48"/>
      <c r="V1206" s="636"/>
      <c r="W1206" s="70"/>
      <c r="X1206" s="70"/>
      <c r="Y1206" s="93"/>
      <c r="Z1206" s="807"/>
    </row>
    <row r="1207" spans="4:26">
      <c r="D1207" s="2" t="s">
        <v>1880</v>
      </c>
      <c r="E1207" s="394">
        <v>162.53</v>
      </c>
      <c r="F1207" s="478"/>
      <c r="G1207" s="427"/>
      <c r="I1207" s="434"/>
      <c r="J1207" s="434"/>
      <c r="K1207" s="434"/>
      <c r="L1207" s="434"/>
      <c r="M1207" s="474"/>
      <c r="N1207" s="632">
        <v>162.53</v>
      </c>
      <c r="O1207" s="109"/>
      <c r="P1207" s="48"/>
      <c r="Q1207" s="607"/>
      <c r="S1207" s="652"/>
      <c r="T1207" s="48"/>
      <c r="U1207" s="48"/>
      <c r="V1207" s="636"/>
      <c r="W1207" s="70"/>
      <c r="X1207" s="70"/>
      <c r="Y1207" s="93"/>
      <c r="Z1207" s="807"/>
    </row>
    <row r="1208" spans="4:26">
      <c r="D1208" s="2" t="s">
        <v>1881</v>
      </c>
      <c r="E1208" s="394">
        <v>12957.91</v>
      </c>
      <c r="F1208" s="478"/>
      <c r="G1208" s="427"/>
      <c r="I1208" s="434"/>
      <c r="J1208" s="434"/>
      <c r="K1208" s="434"/>
      <c r="L1208" s="434"/>
      <c r="M1208" s="474"/>
      <c r="N1208" s="632">
        <v>12957.91</v>
      </c>
      <c r="O1208" s="109"/>
      <c r="P1208" s="48"/>
      <c r="Q1208" s="607"/>
      <c r="S1208" s="652"/>
      <c r="T1208" s="48"/>
      <c r="U1208" s="48"/>
      <c r="V1208" s="636"/>
      <c r="W1208" s="70"/>
      <c r="X1208" s="70"/>
      <c r="Y1208" s="93"/>
      <c r="Z1208" s="807"/>
    </row>
    <row r="1209" spans="4:26">
      <c r="D1209" s="2" t="s">
        <v>1882</v>
      </c>
      <c r="E1209" s="394">
        <v>14126182.310000001</v>
      </c>
      <c r="F1209" s="478"/>
      <c r="G1209" s="427"/>
      <c r="I1209" s="434"/>
      <c r="J1209" s="434"/>
      <c r="K1209" s="434"/>
      <c r="L1209" s="434"/>
      <c r="M1209" s="474"/>
      <c r="N1209" s="632">
        <v>14126182.310000001</v>
      </c>
      <c r="O1209" s="109"/>
      <c r="P1209" s="48"/>
      <c r="Q1209" s="607"/>
      <c r="S1209" s="652"/>
      <c r="T1209" s="48"/>
      <c r="U1209" s="48"/>
      <c r="V1209" s="636"/>
      <c r="W1209" s="70"/>
      <c r="X1209" s="70"/>
      <c r="Y1209" s="93"/>
      <c r="Z1209" s="807"/>
    </row>
    <row r="1210" spans="4:26">
      <c r="D1210" s="2" t="s">
        <v>1883</v>
      </c>
      <c r="E1210" s="394">
        <v>1992.43</v>
      </c>
      <c r="F1210" s="478"/>
      <c r="G1210" s="427"/>
      <c r="I1210" s="434"/>
      <c r="J1210" s="434"/>
      <c r="K1210" s="434"/>
      <c r="L1210" s="434"/>
      <c r="M1210" s="474"/>
      <c r="N1210" s="632">
        <v>1992.43</v>
      </c>
      <c r="O1210" s="109"/>
      <c r="P1210" s="48"/>
      <c r="Q1210" s="607"/>
      <c r="S1210" s="652"/>
      <c r="T1210" s="48"/>
      <c r="U1210" s="48"/>
      <c r="V1210" s="636"/>
      <c r="W1210" s="70"/>
      <c r="X1210" s="70"/>
      <c r="Y1210" s="93"/>
      <c r="Z1210" s="807"/>
    </row>
    <row r="1211" spans="4:26">
      <c r="D1211" s="2" t="s">
        <v>1884</v>
      </c>
      <c r="E1211" s="394">
        <v>453.02</v>
      </c>
      <c r="F1211" s="478"/>
      <c r="G1211" s="427"/>
      <c r="I1211" s="434"/>
      <c r="J1211" s="434"/>
      <c r="K1211" s="434"/>
      <c r="L1211" s="434"/>
      <c r="M1211" s="474"/>
      <c r="N1211" s="632">
        <v>453.02</v>
      </c>
      <c r="O1211" s="109"/>
      <c r="P1211" s="48"/>
      <c r="Q1211" s="607"/>
      <c r="S1211" s="652"/>
      <c r="T1211" s="48"/>
      <c r="U1211" s="48"/>
      <c r="V1211" s="636"/>
      <c r="W1211" s="70"/>
      <c r="X1211" s="70"/>
      <c r="Y1211" s="93"/>
      <c r="Z1211" s="807"/>
    </row>
    <row r="1212" spans="4:26">
      <c r="D1212" s="2" t="s">
        <v>1885</v>
      </c>
      <c r="E1212" s="394">
        <v>2089.48</v>
      </c>
      <c r="F1212" s="478"/>
      <c r="G1212" s="427"/>
      <c r="I1212" s="434"/>
      <c r="J1212" s="434"/>
      <c r="K1212" s="434"/>
      <c r="L1212" s="434"/>
      <c r="M1212" s="474"/>
      <c r="N1212" s="632">
        <v>2089.48</v>
      </c>
      <c r="O1212" s="109"/>
      <c r="P1212" s="48"/>
      <c r="Q1212" s="607"/>
      <c r="S1212" s="652"/>
      <c r="T1212" s="48"/>
      <c r="U1212" s="48"/>
      <c r="V1212" s="636"/>
      <c r="W1212" s="70"/>
      <c r="X1212" s="70"/>
      <c r="Y1212" s="93"/>
      <c r="Z1212" s="807"/>
    </row>
    <row r="1213" spans="4:26">
      <c r="D1213" s="2" t="s">
        <v>1886</v>
      </c>
      <c r="E1213" s="394">
        <v>656.07</v>
      </c>
      <c r="F1213" s="478"/>
      <c r="G1213" s="427"/>
      <c r="I1213" s="434"/>
      <c r="J1213" s="434"/>
      <c r="K1213" s="434"/>
      <c r="L1213" s="434"/>
      <c r="M1213" s="474"/>
      <c r="N1213" s="632">
        <v>656.07</v>
      </c>
      <c r="O1213" s="109"/>
      <c r="P1213" s="48"/>
      <c r="Q1213" s="607"/>
      <c r="S1213" s="652"/>
      <c r="T1213" s="48"/>
      <c r="U1213" s="48"/>
      <c r="V1213" s="636"/>
      <c r="W1213" s="70"/>
      <c r="X1213" s="70"/>
      <c r="Y1213" s="93"/>
      <c r="Z1213" s="807"/>
    </row>
    <row r="1214" spans="4:26">
      <c r="D1214" s="2" t="s">
        <v>1887</v>
      </c>
      <c r="E1214" s="394">
        <v>36106.75</v>
      </c>
      <c r="F1214" s="478"/>
      <c r="G1214" s="427"/>
      <c r="I1214" s="434"/>
      <c r="J1214" s="434"/>
      <c r="K1214" s="434"/>
      <c r="L1214" s="434"/>
      <c r="M1214" s="474"/>
      <c r="N1214" s="632">
        <v>36106.75</v>
      </c>
      <c r="O1214" s="109"/>
      <c r="P1214" s="48"/>
      <c r="Q1214" s="607"/>
      <c r="S1214" s="652"/>
      <c r="T1214" s="48"/>
      <c r="U1214" s="48"/>
      <c r="V1214" s="636"/>
      <c r="W1214" s="70"/>
      <c r="X1214" s="70"/>
      <c r="Y1214" s="93"/>
      <c r="Z1214" s="807"/>
    </row>
    <row r="1215" spans="4:26">
      <c r="D1215" s="2" t="s">
        <v>1888</v>
      </c>
      <c r="E1215" s="394">
        <v>1307800.1000000001</v>
      </c>
      <c r="F1215" s="478"/>
      <c r="G1215" s="427"/>
      <c r="I1215" s="434"/>
      <c r="J1215" s="434"/>
      <c r="K1215" s="434"/>
      <c r="L1215" s="434"/>
      <c r="M1215" s="474"/>
      <c r="N1215" s="632">
        <v>1307800.1000000001</v>
      </c>
      <c r="O1215" s="109"/>
      <c r="P1215" s="48"/>
      <c r="Q1215" s="607"/>
      <c r="S1215" s="652"/>
      <c r="T1215" s="48"/>
      <c r="U1215" s="48"/>
      <c r="V1215" s="636"/>
      <c r="W1215" s="70"/>
      <c r="X1215" s="70"/>
      <c r="Y1215" s="93"/>
      <c r="Z1215" s="807"/>
    </row>
    <row r="1216" spans="4:26">
      <c r="D1216" s="2" t="s">
        <v>1889</v>
      </c>
      <c r="E1216" s="394">
        <v>23348779.879999898</v>
      </c>
      <c r="F1216" s="478"/>
      <c r="G1216" s="427"/>
      <c r="I1216" s="434"/>
      <c r="J1216" s="434"/>
      <c r="K1216" s="434"/>
      <c r="L1216" s="434"/>
      <c r="M1216" s="474"/>
      <c r="N1216" s="632">
        <v>23348779.879999898</v>
      </c>
      <c r="O1216" s="109"/>
      <c r="P1216" s="48"/>
      <c r="Q1216" s="607"/>
      <c r="S1216" s="652"/>
      <c r="T1216" s="48"/>
      <c r="U1216" s="48"/>
      <c r="V1216" s="636"/>
      <c r="W1216" s="70"/>
      <c r="X1216" s="70"/>
      <c r="Y1216" s="93"/>
      <c r="Z1216" s="807"/>
    </row>
    <row r="1217" spans="4:26">
      <c r="D1217" s="2" t="s">
        <v>1890</v>
      </c>
      <c r="E1217" s="394">
        <v>0</v>
      </c>
      <c r="F1217" s="478"/>
      <c r="G1217" s="427"/>
      <c r="I1217" s="434"/>
      <c r="J1217" s="434"/>
      <c r="K1217" s="434"/>
      <c r="L1217" s="434"/>
      <c r="M1217" s="474"/>
      <c r="N1217" s="632">
        <v>0</v>
      </c>
      <c r="O1217" s="109"/>
      <c r="P1217" s="48"/>
      <c r="Q1217" s="607"/>
      <c r="S1217" s="652"/>
      <c r="T1217" s="48"/>
      <c r="U1217" s="48"/>
      <c r="V1217" s="636"/>
      <c r="W1217" s="70"/>
      <c r="X1217" s="70"/>
      <c r="Y1217" s="93"/>
      <c r="Z1217" s="807"/>
    </row>
    <row r="1218" spans="4:26">
      <c r="D1218" s="2" t="s">
        <v>1891</v>
      </c>
      <c r="E1218" s="394">
        <v>595914.81000000006</v>
      </c>
      <c r="F1218" s="478"/>
      <c r="G1218" s="427"/>
      <c r="I1218" s="434"/>
      <c r="J1218" s="434"/>
      <c r="K1218" s="434"/>
      <c r="L1218" s="434"/>
      <c r="M1218" s="474"/>
      <c r="N1218" s="632">
        <v>595914.81000000006</v>
      </c>
      <c r="O1218" s="109"/>
      <c r="P1218" s="48"/>
      <c r="Q1218" s="607"/>
      <c r="S1218" s="652"/>
      <c r="T1218" s="48"/>
      <c r="U1218" s="48"/>
      <c r="V1218" s="636"/>
      <c r="W1218" s="70"/>
      <c r="X1218" s="70"/>
      <c r="Y1218" s="93"/>
      <c r="Z1218" s="807"/>
    </row>
    <row r="1219" spans="4:26">
      <c r="D1219" s="2" t="s">
        <v>1892</v>
      </c>
      <c r="E1219" s="394">
        <v>96855.98</v>
      </c>
      <c r="F1219" s="478"/>
      <c r="G1219" s="427"/>
      <c r="I1219" s="434"/>
      <c r="J1219" s="434"/>
      <c r="K1219" s="434"/>
      <c r="L1219" s="434"/>
      <c r="M1219" s="474"/>
      <c r="N1219" s="632">
        <v>96855.98</v>
      </c>
      <c r="O1219" s="109"/>
      <c r="P1219" s="48"/>
      <c r="Q1219" s="607"/>
      <c r="S1219" s="652"/>
      <c r="T1219" s="48"/>
      <c r="U1219" s="48"/>
      <c r="V1219" s="636"/>
      <c r="W1219" s="70"/>
      <c r="X1219" s="70"/>
      <c r="Y1219" s="93"/>
      <c r="Z1219" s="807"/>
    </row>
    <row r="1220" spans="4:26">
      <c r="D1220" s="2" t="s">
        <v>1893</v>
      </c>
      <c r="E1220" s="394">
        <v>8314977.1900000004</v>
      </c>
      <c r="F1220" s="478"/>
      <c r="G1220" s="427"/>
      <c r="I1220" s="434"/>
      <c r="J1220" s="434"/>
      <c r="K1220" s="434"/>
      <c r="L1220" s="434"/>
      <c r="M1220" s="474"/>
      <c r="N1220" s="632">
        <v>8314977.1900000004</v>
      </c>
      <c r="O1220" s="109"/>
      <c r="P1220" s="48"/>
      <c r="Q1220" s="607"/>
      <c r="S1220" s="652"/>
      <c r="T1220" s="48"/>
      <c r="U1220" s="48"/>
      <c r="V1220" s="636"/>
      <c r="W1220" s="70"/>
      <c r="X1220" s="70"/>
      <c r="Y1220" s="93"/>
      <c r="Z1220" s="807"/>
    </row>
    <row r="1221" spans="4:26">
      <c r="D1221" s="2" t="s">
        <v>1894</v>
      </c>
      <c r="E1221" s="394">
        <v>774516.93</v>
      </c>
      <c r="F1221" s="478"/>
      <c r="G1221" s="427"/>
      <c r="I1221" s="434"/>
      <c r="J1221" s="434"/>
      <c r="K1221" s="434"/>
      <c r="L1221" s="434"/>
      <c r="M1221" s="474"/>
      <c r="N1221" s="632">
        <v>774516.93</v>
      </c>
      <c r="O1221" s="109"/>
      <c r="P1221" s="48"/>
      <c r="Q1221" s="607"/>
      <c r="S1221" s="652"/>
      <c r="T1221" s="48"/>
      <c r="U1221" s="48"/>
      <c r="V1221" s="636"/>
      <c r="W1221" s="70"/>
      <c r="X1221" s="70"/>
      <c r="Y1221" s="93"/>
      <c r="Z1221" s="807"/>
    </row>
    <row r="1222" spans="4:26">
      <c r="D1222" s="2" t="s">
        <v>1895</v>
      </c>
      <c r="E1222" s="394">
        <v>1700566.25</v>
      </c>
      <c r="F1222" s="478"/>
      <c r="G1222" s="427"/>
      <c r="I1222" s="434"/>
      <c r="J1222" s="434"/>
      <c r="K1222" s="434"/>
      <c r="L1222" s="434"/>
      <c r="M1222" s="474"/>
      <c r="N1222" s="632">
        <v>1700566.25</v>
      </c>
      <c r="O1222" s="109"/>
      <c r="P1222" s="48"/>
      <c r="Q1222" s="607"/>
      <c r="S1222" s="652"/>
      <c r="T1222" s="48"/>
      <c r="U1222" s="48"/>
      <c r="V1222" s="636"/>
      <c r="W1222" s="70"/>
      <c r="X1222" s="70"/>
      <c r="Y1222" s="93"/>
      <c r="Z1222" s="807"/>
    </row>
    <row r="1223" spans="4:26">
      <c r="D1223" s="2" t="s">
        <v>1896</v>
      </c>
      <c r="E1223" s="394">
        <v>3046401.66</v>
      </c>
      <c r="F1223" s="478"/>
      <c r="G1223" s="427"/>
      <c r="I1223" s="434"/>
      <c r="J1223" s="434"/>
      <c r="K1223" s="434"/>
      <c r="L1223" s="434"/>
      <c r="M1223" s="474"/>
      <c r="N1223" s="632">
        <v>3046401.66</v>
      </c>
      <c r="O1223" s="109"/>
      <c r="P1223" s="48"/>
      <c r="Q1223" s="607"/>
      <c r="S1223" s="652"/>
      <c r="T1223" s="48"/>
      <c r="U1223" s="48"/>
      <c r="V1223" s="636"/>
      <c r="W1223" s="70"/>
      <c r="X1223" s="70"/>
      <c r="Y1223" s="93"/>
      <c r="Z1223" s="807"/>
    </row>
    <row r="1224" spans="4:26">
      <c r="D1224" s="2" t="s">
        <v>1897</v>
      </c>
      <c r="E1224" s="394">
        <v>1657048.56</v>
      </c>
      <c r="F1224" s="478"/>
      <c r="G1224" s="427"/>
      <c r="I1224" s="434"/>
      <c r="J1224" s="434"/>
      <c r="K1224" s="434"/>
      <c r="L1224" s="434"/>
      <c r="M1224" s="474"/>
      <c r="N1224" s="632">
        <v>1657048.56</v>
      </c>
      <c r="O1224" s="109"/>
      <c r="P1224" s="48"/>
      <c r="Q1224" s="607"/>
      <c r="S1224" s="652"/>
      <c r="T1224" s="48"/>
      <c r="U1224" s="48"/>
      <c r="V1224" s="636"/>
      <c r="W1224" s="70"/>
      <c r="X1224" s="70"/>
      <c r="Y1224" s="93"/>
      <c r="Z1224" s="807"/>
    </row>
    <row r="1225" spans="4:26">
      <c r="D1225" s="2" t="s">
        <v>1898</v>
      </c>
      <c r="E1225" s="394">
        <v>1799757.48</v>
      </c>
      <c r="F1225" s="478"/>
      <c r="G1225" s="427"/>
      <c r="I1225" s="434"/>
      <c r="J1225" s="434"/>
      <c r="K1225" s="434"/>
      <c r="L1225" s="434"/>
      <c r="M1225" s="474"/>
      <c r="N1225" s="632">
        <v>1799757.48</v>
      </c>
      <c r="O1225" s="109"/>
      <c r="P1225" s="48"/>
      <c r="Q1225" s="607"/>
      <c r="S1225" s="652"/>
      <c r="T1225" s="48"/>
      <c r="U1225" s="48"/>
      <c r="V1225" s="636"/>
      <c r="W1225" s="70"/>
      <c r="X1225" s="70"/>
      <c r="Y1225" s="93"/>
      <c r="Z1225" s="807"/>
    </row>
    <row r="1226" spans="4:26">
      <c r="D1226" s="2" t="s">
        <v>1899</v>
      </c>
      <c r="E1226" s="394">
        <v>5308270.68</v>
      </c>
      <c r="F1226" s="478"/>
      <c r="G1226" s="427"/>
      <c r="I1226" s="434"/>
      <c r="J1226" s="434"/>
      <c r="K1226" s="434"/>
      <c r="L1226" s="434"/>
      <c r="M1226" s="474"/>
      <c r="N1226" s="632">
        <v>5308270.68</v>
      </c>
      <c r="O1226" s="109"/>
      <c r="P1226" s="48"/>
      <c r="Q1226" s="607"/>
      <c r="S1226" s="652"/>
      <c r="T1226" s="48"/>
      <c r="U1226" s="48"/>
      <c r="V1226" s="636"/>
      <c r="W1226" s="70"/>
      <c r="X1226" s="70"/>
      <c r="Y1226" s="93"/>
      <c r="Z1226" s="807"/>
    </row>
    <row r="1227" spans="4:26">
      <c r="D1227" s="2" t="s">
        <v>1900</v>
      </c>
      <c r="E1227" s="394">
        <v>1661329.15</v>
      </c>
      <c r="F1227" s="478"/>
      <c r="G1227" s="427"/>
      <c r="I1227" s="434"/>
      <c r="J1227" s="434"/>
      <c r="K1227" s="434"/>
      <c r="L1227" s="434"/>
      <c r="M1227" s="474"/>
      <c r="N1227" s="632">
        <v>1661329.15</v>
      </c>
      <c r="O1227" s="109"/>
      <c r="P1227" s="48"/>
      <c r="Q1227" s="607"/>
      <c r="S1227" s="652"/>
      <c r="T1227" s="48"/>
      <c r="U1227" s="48"/>
      <c r="V1227" s="636"/>
      <c r="W1227" s="70"/>
      <c r="X1227" s="70"/>
      <c r="Y1227" s="93"/>
      <c r="Z1227" s="807"/>
    </row>
    <row r="1228" spans="4:26">
      <c r="D1228" s="2" t="s">
        <v>1901</v>
      </c>
      <c r="E1228" s="394">
        <v>2467993.71</v>
      </c>
      <c r="F1228" s="478"/>
      <c r="G1228" s="427"/>
      <c r="I1228" s="434"/>
      <c r="J1228" s="434"/>
      <c r="K1228" s="434"/>
      <c r="L1228" s="434"/>
      <c r="M1228" s="474"/>
      <c r="N1228" s="632">
        <v>2467993.71</v>
      </c>
      <c r="O1228" s="109"/>
      <c r="P1228" s="48"/>
      <c r="Q1228" s="607"/>
      <c r="S1228" s="652"/>
      <c r="T1228" s="48"/>
      <c r="U1228" s="48"/>
      <c r="V1228" s="636"/>
      <c r="W1228" s="70"/>
      <c r="X1228" s="70"/>
      <c r="Y1228" s="93"/>
      <c r="Z1228" s="807"/>
    </row>
    <row r="1229" spans="4:26">
      <c r="D1229" s="2" t="s">
        <v>1902</v>
      </c>
      <c r="E1229" s="394">
        <v>-6811638.6200000001</v>
      </c>
      <c r="F1229" s="478"/>
      <c r="G1229" s="427"/>
      <c r="I1229" s="434"/>
      <c r="J1229" s="434"/>
      <c r="K1229" s="434"/>
      <c r="L1229" s="434"/>
      <c r="M1229" s="474"/>
      <c r="N1229" s="632">
        <v>-6811638.6200000001</v>
      </c>
      <c r="O1229" s="109"/>
      <c r="P1229" s="48"/>
      <c r="Q1229" s="607"/>
      <c r="S1229" s="652"/>
      <c r="T1229" s="48"/>
      <c r="U1229" s="48"/>
      <c r="V1229" s="636"/>
      <c r="W1229" s="70"/>
      <c r="X1229" s="70"/>
      <c r="Y1229" s="93"/>
      <c r="Z1229" s="807"/>
    </row>
    <row r="1230" spans="4:26">
      <c r="D1230" s="2" t="s">
        <v>1903</v>
      </c>
      <c r="E1230" s="394">
        <v>-727.56</v>
      </c>
      <c r="F1230" s="478"/>
      <c r="G1230" s="427"/>
      <c r="I1230" s="434"/>
      <c r="J1230" s="434"/>
      <c r="K1230" s="434"/>
      <c r="L1230" s="434"/>
      <c r="M1230" s="474"/>
      <c r="N1230" s="632">
        <v>-727.56</v>
      </c>
      <c r="O1230" s="109"/>
      <c r="P1230" s="48"/>
      <c r="Q1230" s="607"/>
      <c r="S1230" s="652"/>
      <c r="T1230" s="48"/>
      <c r="U1230" s="48"/>
      <c r="V1230" s="636"/>
      <c r="W1230" s="70"/>
      <c r="X1230" s="70"/>
      <c r="Y1230" s="93"/>
      <c r="Z1230" s="807"/>
    </row>
    <row r="1231" spans="4:26">
      <c r="D1231" s="2" t="s">
        <v>1904</v>
      </c>
      <c r="E1231" s="394">
        <v>6250</v>
      </c>
      <c r="F1231" s="478"/>
      <c r="G1231" s="427"/>
      <c r="I1231" s="434"/>
      <c r="J1231" s="434"/>
      <c r="K1231" s="434"/>
      <c r="L1231" s="434"/>
      <c r="M1231" s="474"/>
      <c r="N1231" s="632">
        <v>6250</v>
      </c>
      <c r="O1231" s="109"/>
      <c r="P1231" s="48"/>
      <c r="Q1231" s="607"/>
      <c r="S1231" s="652"/>
      <c r="T1231" s="48"/>
      <c r="U1231" s="48"/>
      <c r="V1231" s="636"/>
      <c r="W1231" s="70"/>
      <c r="X1231" s="70"/>
      <c r="Y1231" s="93"/>
      <c r="Z1231" s="807"/>
    </row>
    <row r="1232" spans="4:26">
      <c r="D1232" s="2" t="s">
        <v>1905</v>
      </c>
      <c r="E1232" s="394">
        <v>1359479.12</v>
      </c>
      <c r="F1232" s="478"/>
      <c r="G1232" s="427"/>
      <c r="I1232" s="434"/>
      <c r="J1232" s="434"/>
      <c r="K1232" s="434"/>
      <c r="L1232" s="434"/>
      <c r="M1232" s="474"/>
      <c r="N1232" s="632">
        <v>1359479.12</v>
      </c>
      <c r="O1232" s="109"/>
      <c r="P1232" s="48"/>
      <c r="Q1232" s="607"/>
      <c r="S1232" s="652"/>
      <c r="T1232" s="48"/>
      <c r="U1232" s="48"/>
      <c r="V1232" s="636"/>
      <c r="W1232" s="70"/>
      <c r="X1232" s="70"/>
      <c r="Y1232" s="93"/>
      <c r="Z1232" s="807"/>
    </row>
    <row r="1233" spans="4:26">
      <c r="D1233" s="2" t="s">
        <v>1906</v>
      </c>
      <c r="E1233" s="394">
        <v>0</v>
      </c>
      <c r="F1233" s="478"/>
      <c r="G1233" s="427"/>
      <c r="I1233" s="434"/>
      <c r="J1233" s="434"/>
      <c r="K1233" s="434"/>
      <c r="L1233" s="434"/>
      <c r="M1233" s="474"/>
      <c r="N1233" s="632">
        <v>0</v>
      </c>
      <c r="O1233" s="109"/>
      <c r="P1233" s="48"/>
      <c r="Q1233" s="607"/>
      <c r="S1233" s="652"/>
      <c r="T1233" s="48"/>
      <c r="U1233" s="48"/>
      <c r="V1233" s="636"/>
      <c r="W1233" s="70"/>
      <c r="X1233" s="70"/>
      <c r="Y1233" s="93"/>
      <c r="Z1233" s="807"/>
    </row>
    <row r="1234" spans="4:26">
      <c r="D1234" s="2" t="s">
        <v>1907</v>
      </c>
      <c r="E1234" s="394">
        <v>14551845.2299999</v>
      </c>
      <c r="F1234" s="478"/>
      <c r="G1234" s="427"/>
      <c r="I1234" s="434"/>
      <c r="J1234" s="434"/>
      <c r="K1234" s="434"/>
      <c r="L1234" s="434"/>
      <c r="M1234" s="474"/>
      <c r="N1234" s="632">
        <v>14551845.2299999</v>
      </c>
      <c r="O1234" s="109"/>
      <c r="P1234" s="48"/>
      <c r="Q1234" s="607"/>
      <c r="S1234" s="652"/>
      <c r="T1234" s="48"/>
      <c r="U1234" s="48"/>
      <c r="V1234" s="636"/>
      <c r="W1234" s="70"/>
      <c r="X1234" s="70"/>
      <c r="Y1234" s="93"/>
      <c r="Z1234" s="807"/>
    </row>
    <row r="1235" spans="4:26">
      <c r="D1235" s="2" t="s">
        <v>1908</v>
      </c>
      <c r="E1235" s="394">
        <v>213320.06</v>
      </c>
      <c r="F1235" s="478"/>
      <c r="G1235" s="427"/>
      <c r="I1235" s="434"/>
      <c r="J1235" s="434"/>
      <c r="K1235" s="434"/>
      <c r="L1235" s="434"/>
      <c r="M1235" s="474"/>
      <c r="N1235" s="632">
        <v>213320.06</v>
      </c>
      <c r="O1235" s="109"/>
      <c r="P1235" s="48"/>
      <c r="Q1235" s="607"/>
      <c r="S1235" s="652"/>
      <c r="T1235" s="48"/>
      <c r="U1235" s="48"/>
      <c r="V1235" s="636"/>
      <c r="W1235" s="70"/>
      <c r="X1235" s="70"/>
      <c r="Y1235" s="93"/>
      <c r="Z1235" s="807"/>
    </row>
    <row r="1236" spans="4:26">
      <c r="D1236" s="2" t="s">
        <v>1909</v>
      </c>
      <c r="E1236" s="394">
        <v>5000</v>
      </c>
      <c r="F1236" s="478"/>
      <c r="G1236" s="427"/>
      <c r="I1236" s="434"/>
      <c r="J1236" s="434"/>
      <c r="K1236" s="434"/>
      <c r="L1236" s="434"/>
      <c r="M1236" s="474"/>
      <c r="N1236" s="632">
        <v>5000</v>
      </c>
      <c r="O1236" s="109"/>
      <c r="P1236" s="48"/>
      <c r="Q1236" s="607"/>
      <c r="S1236" s="652"/>
      <c r="T1236" s="48"/>
      <c r="U1236" s="48"/>
      <c r="V1236" s="636"/>
      <c r="W1236" s="70"/>
      <c r="X1236" s="70"/>
      <c r="Y1236" s="93"/>
      <c r="Z1236" s="807"/>
    </row>
    <row r="1237" spans="4:26">
      <c r="D1237" s="2" t="s">
        <v>1910</v>
      </c>
      <c r="E1237" s="394">
        <v>71045.490000000005</v>
      </c>
      <c r="F1237" s="478"/>
      <c r="G1237" s="427"/>
      <c r="I1237" s="434"/>
      <c r="J1237" s="434"/>
      <c r="K1237" s="434"/>
      <c r="L1237" s="434"/>
      <c r="M1237" s="474"/>
      <c r="N1237" s="632">
        <v>71045.490000000005</v>
      </c>
      <c r="O1237" s="109"/>
      <c r="P1237" s="48"/>
      <c r="Q1237" s="607"/>
      <c r="S1237" s="652"/>
      <c r="T1237" s="48"/>
      <c r="U1237" s="48"/>
      <c r="V1237" s="636"/>
      <c r="W1237" s="70"/>
      <c r="X1237" s="70"/>
      <c r="Y1237" s="93"/>
      <c r="Z1237" s="807"/>
    </row>
    <row r="1238" spans="4:26">
      <c r="D1238" s="2" t="s">
        <v>1911</v>
      </c>
      <c r="E1238" s="394">
        <v>2447.48</v>
      </c>
      <c r="F1238" s="478"/>
      <c r="G1238" s="427"/>
      <c r="I1238" s="434"/>
      <c r="J1238" s="434"/>
      <c r="K1238" s="434"/>
      <c r="L1238" s="434"/>
      <c r="M1238" s="474"/>
      <c r="N1238" s="632">
        <v>2447.48</v>
      </c>
      <c r="O1238" s="109"/>
      <c r="P1238" s="48"/>
      <c r="Q1238" s="607"/>
      <c r="S1238" s="652"/>
      <c r="T1238" s="48"/>
      <c r="U1238" s="48"/>
      <c r="V1238" s="636"/>
      <c r="W1238" s="70"/>
      <c r="X1238" s="70"/>
      <c r="Y1238" s="93"/>
      <c r="Z1238" s="807"/>
    </row>
    <row r="1239" spans="4:26">
      <c r="D1239" s="2" t="s">
        <v>1912</v>
      </c>
      <c r="E1239" s="394">
        <v>432</v>
      </c>
      <c r="F1239" s="478"/>
      <c r="G1239" s="427"/>
      <c r="I1239" s="434"/>
      <c r="J1239" s="434"/>
      <c r="K1239" s="434"/>
      <c r="L1239" s="434"/>
      <c r="M1239" s="474"/>
      <c r="N1239" s="632">
        <v>432</v>
      </c>
      <c r="O1239" s="109"/>
      <c r="P1239" s="48"/>
      <c r="Q1239" s="607"/>
      <c r="S1239" s="652"/>
      <c r="T1239" s="48"/>
      <c r="U1239" s="48"/>
      <c r="V1239" s="636"/>
      <c r="W1239" s="70"/>
      <c r="X1239" s="70"/>
      <c r="Y1239" s="93"/>
      <c r="Z1239" s="807"/>
    </row>
    <row r="1240" spans="4:26">
      <c r="D1240" s="2" t="s">
        <v>1913</v>
      </c>
      <c r="E1240" s="394">
        <v>1056225</v>
      </c>
      <c r="F1240" s="478"/>
      <c r="G1240" s="427"/>
      <c r="I1240" s="434"/>
      <c r="J1240" s="434"/>
      <c r="K1240" s="434"/>
      <c r="L1240" s="434"/>
      <c r="M1240" s="474"/>
      <c r="N1240" s="632">
        <v>1056225</v>
      </c>
      <c r="O1240" s="109"/>
      <c r="P1240" s="48"/>
      <c r="Q1240" s="607"/>
      <c r="S1240" s="652"/>
      <c r="T1240" s="48"/>
      <c r="U1240" s="48"/>
      <c r="V1240" s="636"/>
      <c r="W1240" s="70"/>
      <c r="X1240" s="70"/>
      <c r="Y1240" s="93"/>
      <c r="Z1240" s="807"/>
    </row>
    <row r="1241" spans="4:26">
      <c r="D1241" s="2" t="s">
        <v>1914</v>
      </c>
      <c r="E1241" s="394">
        <v>5322451.0799999898</v>
      </c>
      <c r="F1241" s="478"/>
      <c r="G1241" s="427"/>
      <c r="I1241" s="434"/>
      <c r="J1241" s="434"/>
      <c r="K1241" s="434"/>
      <c r="L1241" s="434"/>
      <c r="M1241" s="474"/>
      <c r="N1241" s="632">
        <v>5322451.0799999898</v>
      </c>
      <c r="O1241" s="109"/>
      <c r="P1241" s="48"/>
      <c r="Q1241" s="607"/>
      <c r="S1241" s="652"/>
      <c r="T1241" s="48"/>
      <c r="U1241" s="48"/>
      <c r="V1241" s="636"/>
      <c r="W1241" s="70"/>
      <c r="X1241" s="70"/>
      <c r="Y1241" s="93"/>
      <c r="Z1241" s="807"/>
    </row>
    <row r="1242" spans="4:26">
      <c r="D1242" s="2" t="s">
        <v>1915</v>
      </c>
      <c r="E1242" s="394">
        <v>3675.03</v>
      </c>
      <c r="F1242" s="478"/>
      <c r="G1242" s="427"/>
      <c r="I1242" s="434"/>
      <c r="J1242" s="434"/>
      <c r="K1242" s="434"/>
      <c r="L1242" s="434"/>
      <c r="M1242" s="474"/>
      <c r="N1242" s="632">
        <v>3675.03</v>
      </c>
      <c r="O1242" s="109"/>
      <c r="P1242" s="48"/>
      <c r="Q1242" s="607"/>
      <c r="S1242" s="652"/>
      <c r="T1242" s="48"/>
      <c r="U1242" s="48"/>
      <c r="V1242" s="636"/>
      <c r="W1242" s="70"/>
      <c r="X1242" s="70"/>
      <c r="Y1242" s="93"/>
      <c r="Z1242" s="807"/>
    </row>
    <row r="1243" spans="4:26">
      <c r="D1243" s="2" t="s">
        <v>1916</v>
      </c>
      <c r="E1243" s="394">
        <v>4989.24</v>
      </c>
      <c r="F1243" s="478"/>
      <c r="G1243" s="427"/>
      <c r="I1243" s="434"/>
      <c r="J1243" s="434"/>
      <c r="K1243" s="434"/>
      <c r="L1243" s="434"/>
      <c r="M1243" s="474"/>
      <c r="N1243" s="632">
        <v>4989.24</v>
      </c>
      <c r="O1243" s="109"/>
      <c r="P1243" s="48"/>
      <c r="Q1243" s="607"/>
      <c r="S1243" s="652"/>
      <c r="T1243" s="48"/>
      <c r="U1243" s="48"/>
      <c r="V1243" s="636"/>
      <c r="W1243" s="70"/>
      <c r="X1243" s="70"/>
      <c r="Y1243" s="93"/>
      <c r="Z1243" s="807"/>
    </row>
    <row r="1244" spans="4:26">
      <c r="D1244" s="2" t="s">
        <v>1917</v>
      </c>
      <c r="E1244" s="394">
        <v>18083.73</v>
      </c>
      <c r="F1244" s="478"/>
      <c r="G1244" s="427"/>
      <c r="I1244" s="434"/>
      <c r="J1244" s="434"/>
      <c r="K1244" s="434"/>
      <c r="L1244" s="434"/>
      <c r="M1244" s="474"/>
      <c r="N1244" s="632">
        <v>18083.73</v>
      </c>
      <c r="O1244" s="109"/>
      <c r="P1244" s="48"/>
      <c r="Q1244" s="607"/>
      <c r="S1244" s="652"/>
      <c r="T1244" s="48"/>
      <c r="U1244" s="48"/>
      <c r="V1244" s="636"/>
      <c r="W1244" s="70"/>
      <c r="X1244" s="70"/>
      <c r="Y1244" s="93"/>
      <c r="Z1244" s="807"/>
    </row>
    <row r="1245" spans="4:26">
      <c r="D1245" s="2" t="s">
        <v>1918</v>
      </c>
      <c r="E1245" s="394">
        <v>4348.24</v>
      </c>
      <c r="F1245" s="478"/>
      <c r="G1245" s="427"/>
      <c r="I1245" s="434"/>
      <c r="J1245" s="434"/>
      <c r="K1245" s="434"/>
      <c r="L1245" s="434"/>
      <c r="M1245" s="474"/>
      <c r="N1245" s="632">
        <v>4348.24</v>
      </c>
      <c r="O1245" s="109"/>
      <c r="P1245" s="48"/>
      <c r="Q1245" s="607"/>
      <c r="S1245" s="652"/>
      <c r="T1245" s="48"/>
      <c r="U1245" s="48"/>
      <c r="V1245" s="636"/>
      <c r="W1245" s="70"/>
      <c r="X1245" s="70"/>
      <c r="Y1245" s="93"/>
      <c r="Z1245" s="807"/>
    </row>
    <row r="1246" spans="4:26">
      <c r="D1246" s="2" t="s">
        <v>1919</v>
      </c>
      <c r="E1246" s="394">
        <v>18768.47</v>
      </c>
      <c r="F1246" s="478"/>
      <c r="G1246" s="427"/>
      <c r="I1246" s="434"/>
      <c r="J1246" s="434"/>
      <c r="K1246" s="434"/>
      <c r="L1246" s="434"/>
      <c r="M1246" s="474"/>
      <c r="N1246" s="632">
        <v>18768.47</v>
      </c>
      <c r="O1246" s="109"/>
      <c r="P1246" s="48"/>
      <c r="Q1246" s="607"/>
      <c r="S1246" s="652"/>
      <c r="T1246" s="48"/>
      <c r="U1246" s="48"/>
      <c r="V1246" s="636"/>
      <c r="W1246" s="70"/>
      <c r="X1246" s="70"/>
      <c r="Y1246" s="93"/>
      <c r="Z1246" s="807"/>
    </row>
    <row r="1247" spans="4:26">
      <c r="D1247" s="2" t="s">
        <v>1920</v>
      </c>
      <c r="E1247" s="394">
        <v>90070.82</v>
      </c>
      <c r="F1247" s="478"/>
      <c r="G1247" s="427"/>
      <c r="I1247" s="434"/>
      <c r="J1247" s="434"/>
      <c r="K1247" s="434"/>
      <c r="L1247" s="434"/>
      <c r="M1247" s="474"/>
      <c r="N1247" s="632">
        <v>90070.82</v>
      </c>
      <c r="O1247" s="109"/>
      <c r="P1247" s="48"/>
      <c r="Q1247" s="607"/>
      <c r="S1247" s="652"/>
      <c r="T1247" s="48"/>
      <c r="U1247" s="48"/>
      <c r="V1247" s="636"/>
      <c r="W1247" s="70"/>
      <c r="X1247" s="70"/>
      <c r="Y1247" s="93"/>
      <c r="Z1247" s="807"/>
    </row>
    <row r="1248" spans="4:26">
      <c r="D1248" s="2" t="s">
        <v>1921</v>
      </c>
      <c r="E1248" s="394">
        <v>23578792.440000001</v>
      </c>
      <c r="F1248" s="478"/>
      <c r="G1248" s="427"/>
      <c r="I1248" s="434"/>
      <c r="J1248" s="434"/>
      <c r="K1248" s="434"/>
      <c r="L1248" s="434"/>
      <c r="M1248" s="474"/>
      <c r="N1248" s="632">
        <v>23578792.440000001</v>
      </c>
      <c r="O1248" s="109"/>
      <c r="P1248" s="48"/>
      <c r="Q1248" s="607"/>
      <c r="S1248" s="652"/>
      <c r="T1248" s="48"/>
      <c r="U1248" s="48"/>
      <c r="V1248" s="636"/>
      <c r="W1248" s="70"/>
      <c r="X1248" s="70"/>
      <c r="Y1248" s="93"/>
      <c r="Z1248" s="807"/>
    </row>
    <row r="1249" spans="4:26">
      <c r="D1249" s="2" t="s">
        <v>1922</v>
      </c>
      <c r="E1249" s="394">
        <v>64439.69</v>
      </c>
      <c r="F1249" s="478"/>
      <c r="G1249" s="427"/>
      <c r="I1249" s="434"/>
      <c r="J1249" s="434"/>
      <c r="K1249" s="434"/>
      <c r="L1249" s="434"/>
      <c r="M1249" s="474"/>
      <c r="N1249" s="632">
        <v>64439.69</v>
      </c>
      <c r="O1249" s="109"/>
      <c r="P1249" s="48"/>
      <c r="Q1249" s="607"/>
      <c r="S1249" s="652"/>
      <c r="T1249" s="48"/>
      <c r="U1249" s="48"/>
      <c r="V1249" s="636"/>
      <c r="W1249" s="70"/>
      <c r="X1249" s="70"/>
      <c r="Y1249" s="93"/>
      <c r="Z1249" s="807"/>
    </row>
    <row r="1250" spans="4:26">
      <c r="D1250" s="2" t="s">
        <v>1923</v>
      </c>
      <c r="E1250" s="394">
        <v>16431.27</v>
      </c>
      <c r="F1250" s="478"/>
      <c r="G1250" s="427"/>
      <c r="I1250" s="434"/>
      <c r="J1250" s="434"/>
      <c r="K1250" s="434"/>
      <c r="L1250" s="434"/>
      <c r="M1250" s="474"/>
      <c r="N1250" s="632">
        <v>16431.27</v>
      </c>
      <c r="O1250" s="109"/>
      <c r="P1250" s="48"/>
      <c r="Q1250" s="607"/>
      <c r="S1250" s="652"/>
      <c r="T1250" s="48"/>
      <c r="U1250" s="48"/>
      <c r="V1250" s="636"/>
      <c r="W1250" s="70"/>
      <c r="X1250" s="70"/>
      <c r="Y1250" s="93"/>
      <c r="Z1250" s="807"/>
    </row>
    <row r="1251" spans="4:26">
      <c r="D1251" s="2" t="s">
        <v>1924</v>
      </c>
      <c r="E1251" s="394">
        <v>28440.59</v>
      </c>
      <c r="F1251" s="478"/>
      <c r="G1251" s="427"/>
      <c r="I1251" s="434"/>
      <c r="J1251" s="434"/>
      <c r="K1251" s="434"/>
      <c r="L1251" s="434"/>
      <c r="M1251" s="474"/>
      <c r="N1251" s="632">
        <v>28440.59</v>
      </c>
      <c r="O1251" s="109"/>
      <c r="P1251" s="48"/>
      <c r="Q1251" s="607"/>
      <c r="S1251" s="652"/>
      <c r="T1251" s="48"/>
      <c r="U1251" s="48"/>
      <c r="V1251" s="636"/>
      <c r="W1251" s="70"/>
      <c r="X1251" s="70"/>
      <c r="Y1251" s="93"/>
      <c r="Z1251" s="807"/>
    </row>
    <row r="1252" spans="4:26">
      <c r="D1252" s="2" t="s">
        <v>1925</v>
      </c>
      <c r="E1252" s="394">
        <v>13180.34</v>
      </c>
      <c r="F1252" s="478"/>
      <c r="G1252" s="427"/>
      <c r="I1252" s="434"/>
      <c r="J1252" s="434"/>
      <c r="K1252" s="434"/>
      <c r="L1252" s="434"/>
      <c r="M1252" s="474"/>
      <c r="N1252" s="632">
        <v>13180.34</v>
      </c>
      <c r="O1252" s="109"/>
      <c r="P1252" s="48"/>
      <c r="Q1252" s="607"/>
      <c r="S1252" s="652"/>
      <c r="T1252" s="48"/>
      <c r="U1252" s="48"/>
      <c r="V1252" s="636"/>
      <c r="W1252" s="70"/>
      <c r="X1252" s="70"/>
      <c r="Y1252" s="93"/>
      <c r="Z1252" s="807"/>
    </row>
    <row r="1253" spans="4:26">
      <c r="D1253" s="2" t="s">
        <v>1926</v>
      </c>
      <c r="E1253" s="394">
        <v>650478.625</v>
      </c>
      <c r="F1253" s="478"/>
      <c r="G1253" s="427"/>
      <c r="I1253" s="434"/>
      <c r="J1253" s="434"/>
      <c r="K1253" s="434"/>
      <c r="L1253" s="434"/>
      <c r="M1253" s="474"/>
      <c r="N1253" s="632">
        <v>650478.625</v>
      </c>
      <c r="O1253" s="109"/>
      <c r="P1253" s="48"/>
      <c r="Q1253" s="607"/>
      <c r="S1253" s="652"/>
      <c r="T1253" s="48"/>
      <c r="U1253" s="48"/>
      <c r="V1253" s="636"/>
      <c r="W1253" s="70"/>
      <c r="X1253" s="70"/>
      <c r="Y1253" s="93"/>
      <c r="Z1253" s="807"/>
    </row>
    <row r="1254" spans="4:26">
      <c r="D1254" s="2" t="s">
        <v>1927</v>
      </c>
      <c r="E1254" s="394">
        <v>1523516.76</v>
      </c>
      <c r="F1254" s="478"/>
      <c r="G1254" s="427"/>
      <c r="I1254" s="434"/>
      <c r="J1254" s="434"/>
      <c r="K1254" s="434"/>
      <c r="L1254" s="434"/>
      <c r="M1254" s="474"/>
      <c r="N1254" s="632">
        <v>1523516.76</v>
      </c>
      <c r="O1254" s="109"/>
      <c r="P1254" s="48"/>
      <c r="Q1254" s="607"/>
      <c r="S1254" s="652"/>
      <c r="T1254" s="48"/>
      <c r="U1254" s="48"/>
      <c r="V1254" s="636"/>
      <c r="W1254" s="70"/>
      <c r="X1254" s="70"/>
      <c r="Y1254" s="93"/>
      <c r="Z1254" s="807"/>
    </row>
    <row r="1255" spans="4:26">
      <c r="D1255" s="2" t="s">
        <v>1928</v>
      </c>
      <c r="E1255" s="394">
        <v>4773443.2949999999</v>
      </c>
      <c r="F1255" s="478"/>
      <c r="G1255" s="427"/>
      <c r="I1255" s="434"/>
      <c r="J1255" s="434"/>
      <c r="K1255" s="434"/>
      <c r="L1255" s="434"/>
      <c r="M1255" s="474"/>
      <c r="N1255" s="632">
        <v>4773443.2949999999</v>
      </c>
      <c r="O1255" s="109"/>
      <c r="P1255" s="48"/>
      <c r="Q1255" s="607"/>
      <c r="S1255" s="652"/>
      <c r="T1255" s="48"/>
      <c r="U1255" s="48"/>
      <c r="V1255" s="636"/>
      <c r="W1255" s="70"/>
      <c r="X1255" s="70"/>
      <c r="Y1255" s="93"/>
      <c r="Z1255" s="807"/>
    </row>
    <row r="1256" spans="4:26">
      <c r="D1256" s="2" t="s">
        <v>1929</v>
      </c>
      <c r="E1256" s="394">
        <v>11735635.560000001</v>
      </c>
      <c r="F1256" s="478"/>
      <c r="G1256" s="427"/>
      <c r="I1256" s="434"/>
      <c r="J1256" s="434"/>
      <c r="K1256" s="434"/>
      <c r="L1256" s="434"/>
      <c r="M1256" s="474"/>
      <c r="N1256" s="632">
        <v>11735635.560000001</v>
      </c>
      <c r="O1256" s="109"/>
      <c r="P1256" s="48"/>
      <c r="Q1256" s="607"/>
      <c r="S1256" s="652"/>
      <c r="T1256" s="48"/>
      <c r="U1256" s="48"/>
      <c r="V1256" s="636"/>
      <c r="W1256" s="70"/>
      <c r="X1256" s="70"/>
      <c r="Y1256" s="93"/>
      <c r="Z1256" s="807"/>
    </row>
    <row r="1257" spans="4:26">
      <c r="D1257" s="2" t="s">
        <v>1930</v>
      </c>
      <c r="E1257" s="394">
        <v>1067482.79</v>
      </c>
      <c r="F1257" s="478"/>
      <c r="G1257" s="427"/>
      <c r="I1257" s="434"/>
      <c r="J1257" s="434"/>
      <c r="K1257" s="434"/>
      <c r="L1257" s="434"/>
      <c r="M1257" s="474"/>
      <c r="N1257" s="632">
        <v>1067482.79</v>
      </c>
      <c r="O1257" s="109"/>
      <c r="P1257" s="48"/>
      <c r="Q1257" s="607"/>
      <c r="S1257" s="652"/>
      <c r="T1257" s="48"/>
      <c r="U1257" s="48"/>
      <c r="V1257" s="636"/>
      <c r="W1257" s="70"/>
      <c r="X1257" s="70"/>
      <c r="Y1257" s="93"/>
      <c r="Z1257" s="807"/>
    </row>
    <row r="1258" spans="4:26">
      <c r="D1258" s="2" t="s">
        <v>1931</v>
      </c>
      <c r="E1258" s="394">
        <v>3682405.7450000001</v>
      </c>
      <c r="F1258" s="478"/>
      <c r="G1258" s="427"/>
      <c r="I1258" s="434"/>
      <c r="J1258" s="434"/>
      <c r="K1258" s="434"/>
      <c r="L1258" s="434"/>
      <c r="M1258" s="474"/>
      <c r="N1258" s="632">
        <v>3682405.7450000001</v>
      </c>
      <c r="O1258" s="109"/>
      <c r="P1258" s="48"/>
      <c r="Q1258" s="607"/>
      <c r="S1258" s="652"/>
      <c r="T1258" s="48"/>
      <c r="U1258" s="48"/>
      <c r="V1258" s="636"/>
      <c r="W1258" s="70"/>
      <c r="X1258" s="70"/>
      <c r="Y1258" s="93"/>
      <c r="Z1258" s="807"/>
    </row>
    <row r="1259" spans="4:26">
      <c r="D1259" s="2" t="s">
        <v>1932</v>
      </c>
      <c r="E1259" s="394">
        <v>-26761</v>
      </c>
      <c r="F1259" s="478"/>
      <c r="G1259" s="427"/>
      <c r="I1259" s="434"/>
      <c r="J1259" s="434"/>
      <c r="K1259" s="434"/>
      <c r="L1259" s="434"/>
      <c r="M1259" s="474"/>
      <c r="N1259" s="632">
        <v>-26761</v>
      </c>
      <c r="O1259" s="109"/>
      <c r="P1259" s="48"/>
      <c r="Q1259" s="607"/>
      <c r="S1259" s="652"/>
      <c r="T1259" s="48"/>
      <c r="U1259" s="48"/>
      <c r="V1259" s="636"/>
      <c r="W1259" s="70"/>
      <c r="X1259" s="70"/>
      <c r="Y1259" s="93"/>
      <c r="Z1259" s="807"/>
    </row>
    <row r="1260" spans="4:26">
      <c r="D1260" s="2" t="s">
        <v>1933</v>
      </c>
      <c r="E1260" s="394">
        <v>-198783.07500000001</v>
      </c>
      <c r="F1260" s="478"/>
      <c r="G1260" s="427"/>
      <c r="I1260" s="434"/>
      <c r="J1260" s="434"/>
      <c r="K1260" s="434"/>
      <c r="L1260" s="434"/>
      <c r="M1260" s="474"/>
      <c r="N1260" s="632">
        <v>-198783.07500000001</v>
      </c>
      <c r="O1260" s="109"/>
      <c r="P1260" s="48"/>
      <c r="Q1260" s="607"/>
      <c r="S1260" s="652"/>
      <c r="T1260" s="48"/>
      <c r="U1260" s="48"/>
      <c r="V1260" s="636"/>
      <c r="W1260" s="70"/>
      <c r="X1260" s="70"/>
      <c r="Y1260" s="93"/>
      <c r="Z1260" s="807"/>
    </row>
    <row r="1261" spans="4:26">
      <c r="D1261" s="2" t="s">
        <v>1934</v>
      </c>
      <c r="E1261" s="394">
        <v>28808</v>
      </c>
      <c r="F1261" s="478"/>
      <c r="G1261" s="427"/>
      <c r="I1261" s="434"/>
      <c r="J1261" s="434"/>
      <c r="K1261" s="434"/>
      <c r="L1261" s="434"/>
      <c r="M1261" s="474"/>
      <c r="N1261" s="632">
        <v>28808</v>
      </c>
      <c r="O1261" s="109"/>
      <c r="P1261" s="48"/>
      <c r="Q1261" s="607"/>
      <c r="S1261" s="652"/>
      <c r="T1261" s="48"/>
      <c r="U1261" s="48"/>
      <c r="V1261" s="636"/>
      <c r="W1261" s="70"/>
      <c r="X1261" s="70"/>
      <c r="Y1261" s="93"/>
      <c r="Z1261" s="807"/>
    </row>
    <row r="1262" spans="4:26">
      <c r="D1262" s="2" t="s">
        <v>1935</v>
      </c>
      <c r="E1262" s="394">
        <v>-535912</v>
      </c>
      <c r="F1262" s="478"/>
      <c r="G1262" s="427"/>
      <c r="I1262" s="434"/>
      <c r="J1262" s="434"/>
      <c r="K1262" s="434"/>
      <c r="L1262" s="434"/>
      <c r="M1262" s="474"/>
      <c r="N1262" s="632">
        <v>-535912</v>
      </c>
      <c r="O1262" s="109"/>
      <c r="P1262" s="48"/>
      <c r="Q1262" s="607"/>
      <c r="S1262" s="652"/>
      <c r="T1262" s="48"/>
      <c r="U1262" s="48"/>
      <c r="V1262" s="636"/>
      <c r="W1262" s="70"/>
      <c r="X1262" s="70"/>
      <c r="Y1262" s="93"/>
      <c r="Z1262" s="807"/>
    </row>
    <row r="1263" spans="4:26">
      <c r="D1263" s="2" t="s">
        <v>1936</v>
      </c>
      <c r="E1263" s="394">
        <v>130031</v>
      </c>
      <c r="F1263" s="478"/>
      <c r="G1263" s="427"/>
      <c r="I1263" s="434"/>
      <c r="J1263" s="434"/>
      <c r="K1263" s="434"/>
      <c r="L1263" s="434"/>
      <c r="M1263" s="474"/>
      <c r="N1263" s="632">
        <v>130031</v>
      </c>
      <c r="O1263" s="109"/>
      <c r="P1263" s="48"/>
      <c r="Q1263" s="607"/>
      <c r="S1263" s="652"/>
      <c r="T1263" s="48"/>
      <c r="U1263" s="48"/>
      <c r="V1263" s="636"/>
      <c r="W1263" s="70"/>
      <c r="X1263" s="70"/>
      <c r="Y1263" s="93"/>
      <c r="Z1263" s="807"/>
    </row>
    <row r="1264" spans="4:26">
      <c r="D1264" s="2" t="s">
        <v>1937</v>
      </c>
      <c r="E1264" s="394">
        <v>14206873</v>
      </c>
      <c r="F1264" s="478"/>
      <c r="G1264" s="427"/>
      <c r="I1264" s="434"/>
      <c r="J1264" s="434"/>
      <c r="K1264" s="434"/>
      <c r="L1264" s="434"/>
      <c r="M1264" s="474"/>
      <c r="N1264" s="632">
        <v>14206873</v>
      </c>
      <c r="O1264" s="109"/>
      <c r="P1264" s="48"/>
      <c r="Q1264" s="607"/>
      <c r="S1264" s="652"/>
      <c r="T1264" s="48"/>
      <c r="U1264" s="48"/>
      <c r="V1264" s="636"/>
      <c r="W1264" s="70"/>
      <c r="X1264" s="70"/>
      <c r="Y1264" s="93"/>
      <c r="Z1264" s="807"/>
    </row>
    <row r="1265" spans="4:26">
      <c r="D1265" s="2" t="s">
        <v>1938</v>
      </c>
      <c r="E1265" s="394">
        <v>1314913</v>
      </c>
      <c r="F1265" s="478"/>
      <c r="G1265" s="427"/>
      <c r="I1265" s="434"/>
      <c r="J1265" s="434"/>
      <c r="K1265" s="434"/>
      <c r="L1265" s="434"/>
      <c r="M1265" s="474"/>
      <c r="N1265" s="632">
        <v>1314913</v>
      </c>
      <c r="O1265" s="109"/>
      <c r="P1265" s="48"/>
      <c r="Q1265" s="607"/>
      <c r="S1265" s="652"/>
      <c r="T1265" s="48"/>
      <c r="U1265" s="48"/>
      <c r="V1265" s="636"/>
      <c r="W1265" s="70"/>
      <c r="X1265" s="70"/>
      <c r="Y1265" s="93"/>
      <c r="Z1265" s="807"/>
    </row>
    <row r="1266" spans="4:26">
      <c r="D1266" s="2" t="s">
        <v>1939</v>
      </c>
      <c r="E1266" s="394">
        <v>1142586</v>
      </c>
      <c r="F1266" s="478"/>
      <c r="G1266" s="427"/>
      <c r="I1266" s="434"/>
      <c r="J1266" s="434"/>
      <c r="K1266" s="434"/>
      <c r="L1266" s="434"/>
      <c r="M1266" s="474"/>
      <c r="N1266" s="632">
        <v>1142586</v>
      </c>
      <c r="O1266" s="109"/>
      <c r="P1266" s="48"/>
      <c r="Q1266" s="607"/>
      <c r="S1266" s="652"/>
      <c r="T1266" s="48"/>
      <c r="U1266" s="48"/>
      <c r="V1266" s="636"/>
      <c r="W1266" s="70"/>
      <c r="X1266" s="70"/>
      <c r="Y1266" s="93"/>
      <c r="Z1266" s="807"/>
    </row>
    <row r="1267" spans="4:26">
      <c r="D1267" s="2" t="s">
        <v>1940</v>
      </c>
      <c r="E1267" s="394">
        <v>27829092</v>
      </c>
      <c r="F1267" s="478"/>
      <c r="G1267" s="427"/>
      <c r="I1267" s="434"/>
      <c r="J1267" s="434"/>
      <c r="K1267" s="434"/>
      <c r="L1267" s="434"/>
      <c r="M1267" s="474"/>
      <c r="N1267" s="632">
        <v>27829092</v>
      </c>
      <c r="O1267" s="109"/>
      <c r="P1267" s="48"/>
      <c r="Q1267" s="607"/>
      <c r="S1267" s="652"/>
      <c r="T1267" s="48"/>
      <c r="U1267" s="48"/>
      <c r="V1267" s="636"/>
      <c r="W1267" s="70"/>
      <c r="X1267" s="70"/>
      <c r="Y1267" s="93"/>
      <c r="Z1267" s="807"/>
    </row>
    <row r="1268" spans="4:26">
      <c r="D1268" s="2" t="s">
        <v>1941</v>
      </c>
      <c r="E1268" s="394">
        <v>654936</v>
      </c>
      <c r="F1268" s="478"/>
      <c r="G1268" s="427"/>
      <c r="I1268" s="434"/>
      <c r="J1268" s="434"/>
      <c r="K1268" s="434"/>
      <c r="L1268" s="434"/>
      <c r="M1268" s="474"/>
      <c r="N1268" s="632">
        <v>654936</v>
      </c>
      <c r="O1268" s="109"/>
      <c r="P1268" s="48"/>
      <c r="Q1268" s="607"/>
      <c r="S1268" s="652"/>
      <c r="T1268" s="48"/>
      <c r="U1268" s="48"/>
      <c r="V1268" s="636"/>
      <c r="W1268" s="70"/>
      <c r="X1268" s="70"/>
      <c r="Y1268" s="93"/>
      <c r="Z1268" s="807"/>
    </row>
    <row r="1269" spans="4:26">
      <c r="D1269" s="2" t="s">
        <v>1942</v>
      </c>
      <c r="E1269" s="394">
        <v>11691014</v>
      </c>
      <c r="F1269" s="478"/>
      <c r="G1269" s="427"/>
      <c r="I1269" s="434"/>
      <c r="J1269" s="434"/>
      <c r="K1269" s="434"/>
      <c r="L1269" s="434"/>
      <c r="M1269" s="474"/>
      <c r="N1269" s="632">
        <v>11691014</v>
      </c>
      <c r="O1269" s="109"/>
      <c r="P1269" s="48"/>
      <c r="Q1269" s="607"/>
      <c r="S1269" s="652"/>
      <c r="T1269" s="48"/>
      <c r="U1269" s="48"/>
      <c r="V1269" s="636"/>
      <c r="W1269" s="70"/>
      <c r="X1269" s="70"/>
      <c r="Y1269" s="93"/>
      <c r="Z1269" s="807"/>
    </row>
    <row r="1270" spans="4:26">
      <c r="D1270" s="2" t="s">
        <v>1943</v>
      </c>
      <c r="E1270" s="394">
        <v>30712271.999999996</v>
      </c>
      <c r="F1270" s="478"/>
      <c r="G1270" s="427"/>
      <c r="I1270" s="434"/>
      <c r="J1270" s="434"/>
      <c r="K1270" s="434"/>
      <c r="L1270" s="434"/>
      <c r="M1270" s="474"/>
      <c r="N1270" s="632">
        <v>30712271.999999996</v>
      </c>
      <c r="O1270" s="109"/>
      <c r="P1270" s="48"/>
      <c r="Q1270" s="607"/>
      <c r="S1270" s="652"/>
      <c r="T1270" s="48"/>
      <c r="U1270" s="48"/>
      <c r="V1270" s="636"/>
      <c r="W1270" s="70"/>
      <c r="X1270" s="70"/>
      <c r="Y1270" s="93"/>
      <c r="Z1270" s="807"/>
    </row>
    <row r="1271" spans="4:26">
      <c r="D1271" s="2" t="s">
        <v>1944</v>
      </c>
      <c r="E1271" s="394">
        <v>568694270</v>
      </c>
      <c r="F1271" s="478"/>
      <c r="G1271" s="427"/>
      <c r="I1271" s="434"/>
      <c r="J1271" s="434"/>
      <c r="K1271" s="434"/>
      <c r="L1271" s="434"/>
      <c r="M1271" s="474"/>
      <c r="N1271" s="632">
        <v>568694270</v>
      </c>
      <c r="O1271" s="109"/>
      <c r="P1271" s="48"/>
      <c r="Q1271" s="607"/>
      <c r="S1271" s="652"/>
      <c r="T1271" s="48"/>
      <c r="U1271" s="48"/>
      <c r="V1271" s="636"/>
      <c r="W1271" s="70"/>
      <c r="X1271" s="70"/>
      <c r="Y1271" s="93"/>
      <c r="Z1271" s="807"/>
    </row>
    <row r="1272" spans="4:26">
      <c r="D1272" s="2" t="s">
        <v>1945</v>
      </c>
      <c r="E1272" s="394">
        <v>32761899.999999996</v>
      </c>
      <c r="F1272" s="478"/>
      <c r="G1272" s="427"/>
      <c r="I1272" s="434"/>
      <c r="J1272" s="434"/>
      <c r="K1272" s="434"/>
      <c r="L1272" s="434"/>
      <c r="M1272" s="474"/>
      <c r="N1272" s="632">
        <v>32761899.999999996</v>
      </c>
      <c r="O1272" s="109"/>
      <c r="P1272" s="48"/>
      <c r="Q1272" s="607"/>
      <c r="S1272" s="652"/>
      <c r="T1272" s="48"/>
      <c r="U1272" s="48"/>
      <c r="V1272" s="636"/>
      <c r="W1272" s="70"/>
      <c r="X1272" s="70"/>
      <c r="Y1272" s="93"/>
      <c r="Z1272" s="807"/>
    </row>
    <row r="1273" spans="4:26">
      <c r="D1273" s="2" t="s">
        <v>1946</v>
      </c>
      <c r="E1273" s="394">
        <v>16882886</v>
      </c>
      <c r="F1273" s="478"/>
      <c r="G1273" s="427"/>
      <c r="I1273" s="434"/>
      <c r="J1273" s="434"/>
      <c r="K1273" s="434"/>
      <c r="L1273" s="434"/>
      <c r="M1273" s="474"/>
      <c r="N1273" s="632">
        <v>16882886</v>
      </c>
      <c r="O1273" s="109"/>
      <c r="P1273" s="48"/>
      <c r="Q1273" s="607"/>
      <c r="S1273" s="652"/>
      <c r="T1273" s="48"/>
      <c r="U1273" s="48"/>
      <c r="V1273" s="636"/>
      <c r="W1273" s="70"/>
      <c r="X1273" s="70"/>
      <c r="Y1273" s="93"/>
      <c r="Z1273" s="807"/>
    </row>
    <row r="1274" spans="4:26">
      <c r="D1274" s="2" t="s">
        <v>1947</v>
      </c>
      <c r="E1274" s="394">
        <v>1122425</v>
      </c>
      <c r="F1274" s="478"/>
      <c r="G1274" s="427"/>
      <c r="I1274" s="434"/>
      <c r="J1274" s="434"/>
      <c r="K1274" s="434"/>
      <c r="L1274" s="434"/>
      <c r="M1274" s="474"/>
      <c r="N1274" s="632">
        <v>1122425</v>
      </c>
      <c r="O1274" s="109"/>
      <c r="P1274" s="48"/>
      <c r="Q1274" s="607"/>
      <c r="S1274" s="652"/>
      <c r="T1274" s="48"/>
      <c r="U1274" s="48"/>
      <c r="V1274" s="636"/>
      <c r="W1274" s="70"/>
      <c r="X1274" s="70"/>
      <c r="Y1274" s="93"/>
      <c r="Z1274" s="807"/>
    </row>
    <row r="1275" spans="4:26">
      <c r="D1275" s="2" t="s">
        <v>1948</v>
      </c>
      <c r="E1275" s="394">
        <v>50677736</v>
      </c>
      <c r="F1275" s="478"/>
      <c r="G1275" s="427"/>
      <c r="I1275" s="434"/>
      <c r="J1275" s="434"/>
      <c r="K1275" s="434"/>
      <c r="L1275" s="434"/>
      <c r="M1275" s="474"/>
      <c r="N1275" s="632">
        <v>50677736</v>
      </c>
      <c r="O1275" s="109"/>
      <c r="P1275" s="48"/>
      <c r="Q1275" s="607"/>
      <c r="S1275" s="652"/>
      <c r="T1275" s="48"/>
      <c r="U1275" s="48"/>
      <c r="V1275" s="636"/>
      <c r="W1275" s="70"/>
      <c r="X1275" s="70"/>
      <c r="Y1275" s="93"/>
      <c r="Z1275" s="807"/>
    </row>
    <row r="1276" spans="4:26">
      <c r="D1276" s="2" t="s">
        <v>1949</v>
      </c>
      <c r="E1276" s="394">
        <v>9587358</v>
      </c>
      <c r="F1276" s="478"/>
      <c r="G1276" s="427"/>
      <c r="I1276" s="434"/>
      <c r="J1276" s="434"/>
      <c r="K1276" s="434"/>
      <c r="L1276" s="434"/>
      <c r="M1276" s="474"/>
      <c r="N1276" s="632">
        <v>9587358</v>
      </c>
      <c r="O1276" s="109"/>
      <c r="P1276" s="48"/>
      <c r="Q1276" s="607"/>
      <c r="S1276" s="652"/>
      <c r="T1276" s="48"/>
      <c r="U1276" s="48"/>
      <c r="V1276" s="636"/>
      <c r="W1276" s="70"/>
      <c r="X1276" s="70"/>
      <c r="Y1276" s="93"/>
      <c r="Z1276" s="807"/>
    </row>
    <row r="1277" spans="4:26">
      <c r="D1277" s="2" t="s">
        <v>1950</v>
      </c>
      <c r="E1277" s="394">
        <v>45281318</v>
      </c>
      <c r="F1277" s="478"/>
      <c r="G1277" s="427"/>
      <c r="I1277" s="434"/>
      <c r="J1277" s="434"/>
      <c r="K1277" s="434"/>
      <c r="L1277" s="434"/>
      <c r="M1277" s="474"/>
      <c r="N1277" s="632">
        <v>45281318</v>
      </c>
      <c r="O1277" s="109"/>
      <c r="P1277" s="48"/>
      <c r="Q1277" s="607"/>
      <c r="S1277" s="652"/>
      <c r="T1277" s="48"/>
      <c r="U1277" s="48"/>
      <c r="V1277" s="636"/>
      <c r="W1277" s="70"/>
      <c r="X1277" s="70"/>
      <c r="Y1277" s="93"/>
      <c r="Z1277" s="807"/>
    </row>
    <row r="1278" spans="4:26">
      <c r="D1278" s="2" t="s">
        <v>1951</v>
      </c>
      <c r="E1278" s="394">
        <v>1901813</v>
      </c>
      <c r="F1278" s="478"/>
      <c r="G1278" s="427"/>
      <c r="I1278" s="434"/>
      <c r="J1278" s="434"/>
      <c r="K1278" s="434"/>
      <c r="L1278" s="434"/>
      <c r="M1278" s="474"/>
      <c r="N1278" s="632">
        <v>1901813</v>
      </c>
      <c r="O1278" s="109"/>
      <c r="P1278" s="48"/>
      <c r="Q1278" s="607"/>
      <c r="S1278" s="652"/>
      <c r="T1278" s="48"/>
      <c r="U1278" s="48"/>
      <c r="V1278" s="636"/>
      <c r="W1278" s="70"/>
      <c r="X1278" s="70"/>
      <c r="Y1278" s="93"/>
      <c r="Z1278" s="807"/>
    </row>
    <row r="1279" spans="4:26">
      <c r="D1279" s="2" t="s">
        <v>1952</v>
      </c>
      <c r="E1279" s="394">
        <v>1015471</v>
      </c>
      <c r="F1279" s="478"/>
      <c r="G1279" s="427"/>
      <c r="I1279" s="434"/>
      <c r="J1279" s="434"/>
      <c r="K1279" s="434"/>
      <c r="L1279" s="434"/>
      <c r="M1279" s="474"/>
      <c r="N1279" s="632">
        <v>1015471</v>
      </c>
      <c r="O1279" s="109"/>
      <c r="P1279" s="48"/>
      <c r="Q1279" s="607"/>
      <c r="S1279" s="652"/>
      <c r="T1279" s="48"/>
      <c r="U1279" s="48"/>
      <c r="V1279" s="636"/>
      <c r="W1279" s="70"/>
      <c r="X1279" s="70"/>
      <c r="Y1279" s="93"/>
      <c r="Z1279" s="807"/>
    </row>
    <row r="1280" spans="4:26">
      <c r="D1280" s="2" t="s">
        <v>1953</v>
      </c>
      <c r="E1280" s="394">
        <v>5411555</v>
      </c>
      <c r="F1280" s="478"/>
      <c r="G1280" s="427"/>
      <c r="I1280" s="434"/>
      <c r="J1280" s="434"/>
      <c r="K1280" s="434"/>
      <c r="L1280" s="434"/>
      <c r="M1280" s="474"/>
      <c r="N1280" s="632">
        <v>5411555</v>
      </c>
      <c r="O1280" s="109"/>
      <c r="P1280" s="48"/>
      <c r="Q1280" s="607"/>
      <c r="S1280" s="652"/>
      <c r="T1280" s="48"/>
      <c r="U1280" s="48"/>
      <c r="V1280" s="636"/>
      <c r="W1280" s="70"/>
      <c r="X1280" s="70"/>
      <c r="Y1280" s="93"/>
      <c r="Z1280" s="807"/>
    </row>
    <row r="1281" spans="4:26">
      <c r="D1281" s="2" t="s">
        <v>1954</v>
      </c>
      <c r="E1281" s="394">
        <v>1511763</v>
      </c>
      <c r="F1281" s="478"/>
      <c r="G1281" s="427"/>
      <c r="I1281" s="434"/>
      <c r="J1281" s="434"/>
      <c r="K1281" s="434"/>
      <c r="L1281" s="434"/>
      <c r="M1281" s="474"/>
      <c r="N1281" s="632">
        <v>1511763</v>
      </c>
      <c r="O1281" s="109"/>
      <c r="P1281" s="48"/>
      <c r="Q1281" s="607"/>
      <c r="S1281" s="652"/>
      <c r="T1281" s="48"/>
      <c r="U1281" s="48"/>
      <c r="V1281" s="636"/>
      <c r="W1281" s="70"/>
      <c r="X1281" s="70"/>
      <c r="Y1281" s="93"/>
      <c r="Z1281" s="807"/>
    </row>
    <row r="1282" spans="4:26">
      <c r="D1282" s="2" t="s">
        <v>1955</v>
      </c>
      <c r="E1282" s="394">
        <v>109247</v>
      </c>
      <c r="F1282" s="478"/>
      <c r="G1282" s="427"/>
      <c r="I1282" s="434"/>
      <c r="J1282" s="434"/>
      <c r="K1282" s="434"/>
      <c r="L1282" s="434"/>
      <c r="M1282" s="474"/>
      <c r="N1282" s="632">
        <v>109247</v>
      </c>
      <c r="O1282" s="109"/>
      <c r="P1282" s="48"/>
      <c r="Q1282" s="607"/>
      <c r="S1282" s="652"/>
      <c r="T1282" s="48"/>
      <c r="U1282" s="48"/>
      <c r="V1282" s="636"/>
      <c r="W1282" s="70"/>
      <c r="X1282" s="70"/>
      <c r="Y1282" s="93"/>
      <c r="Z1282" s="807"/>
    </row>
    <row r="1283" spans="4:26">
      <c r="D1283" s="2" t="s">
        <v>1956</v>
      </c>
      <c r="E1283" s="394">
        <v>574264</v>
      </c>
      <c r="F1283" s="478"/>
      <c r="G1283" s="427"/>
      <c r="I1283" s="434"/>
      <c r="J1283" s="434"/>
      <c r="K1283" s="434"/>
      <c r="L1283" s="434"/>
      <c r="M1283" s="474"/>
      <c r="N1283" s="632">
        <v>574264</v>
      </c>
      <c r="O1283" s="109"/>
      <c r="P1283" s="48"/>
      <c r="Q1283" s="607"/>
      <c r="S1283" s="652"/>
      <c r="T1283" s="48"/>
      <c r="U1283" s="48"/>
      <c r="V1283" s="636"/>
      <c r="W1283" s="70"/>
      <c r="X1283" s="70"/>
      <c r="Y1283" s="93"/>
      <c r="Z1283" s="807"/>
    </row>
    <row r="1284" spans="4:26">
      <c r="D1284" s="2" t="s">
        <v>1957</v>
      </c>
      <c r="E1284" s="394">
        <v>361498</v>
      </c>
      <c r="F1284" s="478"/>
      <c r="G1284" s="427"/>
      <c r="I1284" s="434"/>
      <c r="J1284" s="434"/>
      <c r="K1284" s="434"/>
      <c r="L1284" s="434"/>
      <c r="M1284" s="474"/>
      <c r="N1284" s="632">
        <v>361498</v>
      </c>
      <c r="O1284" s="109"/>
      <c r="P1284" s="48"/>
      <c r="Q1284" s="607"/>
      <c r="S1284" s="652"/>
      <c r="T1284" s="48"/>
      <c r="U1284" s="48"/>
      <c r="V1284" s="636"/>
      <c r="W1284" s="70"/>
      <c r="X1284" s="70"/>
      <c r="Y1284" s="93"/>
      <c r="Z1284" s="807"/>
    </row>
    <row r="1285" spans="4:26">
      <c r="D1285" s="2" t="s">
        <v>1958</v>
      </c>
      <c r="E1285" s="394">
        <v>20811550</v>
      </c>
      <c r="F1285" s="478"/>
      <c r="G1285" s="427"/>
      <c r="I1285" s="434"/>
      <c r="J1285" s="434"/>
      <c r="K1285" s="434"/>
      <c r="L1285" s="434"/>
      <c r="M1285" s="474"/>
      <c r="N1285" s="632">
        <v>20811550</v>
      </c>
      <c r="O1285" s="109"/>
      <c r="P1285" s="48"/>
      <c r="Q1285" s="607"/>
      <c r="S1285" s="652"/>
      <c r="T1285" s="48"/>
      <c r="U1285" s="48"/>
      <c r="V1285" s="636"/>
      <c r="W1285" s="70"/>
      <c r="X1285" s="70"/>
      <c r="Y1285" s="93"/>
      <c r="Z1285" s="807"/>
    </row>
    <row r="1286" spans="4:26">
      <c r="D1286" s="2" t="s">
        <v>1959</v>
      </c>
      <c r="E1286" s="394">
        <v>4778066</v>
      </c>
      <c r="F1286" s="478"/>
      <c r="G1286" s="427"/>
      <c r="I1286" s="434"/>
      <c r="J1286" s="434"/>
      <c r="K1286" s="434"/>
      <c r="L1286" s="434"/>
      <c r="M1286" s="474"/>
      <c r="N1286" s="632">
        <v>4778066</v>
      </c>
      <c r="O1286" s="109"/>
      <c r="P1286" s="48"/>
      <c r="Q1286" s="607"/>
      <c r="S1286" s="652"/>
      <c r="T1286" s="48"/>
      <c r="U1286" s="48"/>
      <c r="V1286" s="636"/>
      <c r="W1286" s="70"/>
      <c r="X1286" s="70"/>
      <c r="Y1286" s="93"/>
      <c r="Z1286" s="807"/>
    </row>
    <row r="1287" spans="4:26">
      <c r="D1287" s="2" t="s">
        <v>1960</v>
      </c>
      <c r="E1287" s="394">
        <v>48156.000048000002</v>
      </c>
      <c r="F1287" s="478"/>
      <c r="G1287" s="427"/>
      <c r="I1287" s="434"/>
      <c r="J1287" s="434"/>
      <c r="K1287" s="434"/>
      <c r="L1287" s="434"/>
      <c r="M1287" s="474"/>
      <c r="N1287" s="632">
        <v>48156.000048000002</v>
      </c>
      <c r="O1287" s="109"/>
      <c r="P1287" s="48"/>
      <c r="Q1287" s="607"/>
      <c r="S1287" s="652"/>
      <c r="T1287" s="48"/>
      <c r="U1287" s="48"/>
      <c r="V1287" s="636"/>
      <c r="W1287" s="70"/>
      <c r="X1287" s="70"/>
      <c r="Y1287" s="93"/>
      <c r="Z1287" s="807"/>
    </row>
    <row r="1288" spans="4:26">
      <c r="D1288" s="2" t="s">
        <v>1961</v>
      </c>
      <c r="E1288" s="394">
        <v>68558717</v>
      </c>
      <c r="F1288" s="478"/>
      <c r="G1288" s="427"/>
      <c r="I1288" s="434"/>
      <c r="J1288" s="434"/>
      <c r="K1288" s="434"/>
      <c r="L1288" s="434"/>
      <c r="M1288" s="474"/>
      <c r="N1288" s="632">
        <v>68558717</v>
      </c>
      <c r="O1288" s="109"/>
      <c r="P1288" s="48"/>
      <c r="Q1288" s="607"/>
      <c r="S1288" s="652"/>
      <c r="T1288" s="48"/>
      <c r="U1288" s="48"/>
      <c r="V1288" s="636"/>
      <c r="W1288" s="70"/>
      <c r="X1288" s="70"/>
      <c r="Y1288" s="93"/>
      <c r="Z1288" s="807"/>
    </row>
    <row r="1289" spans="4:26">
      <c r="D1289" s="2" t="s">
        <v>1962</v>
      </c>
      <c r="E1289" s="394">
        <v>363685</v>
      </c>
      <c r="F1289" s="478"/>
      <c r="G1289" s="427"/>
      <c r="I1289" s="434"/>
      <c r="J1289" s="434"/>
      <c r="K1289" s="434"/>
      <c r="L1289" s="434"/>
      <c r="M1289" s="474"/>
      <c r="N1289" s="632">
        <v>363685</v>
      </c>
      <c r="O1289" s="109"/>
      <c r="P1289" s="48"/>
      <c r="Q1289" s="607"/>
      <c r="S1289" s="652"/>
      <c r="T1289" s="48"/>
      <c r="U1289" s="48"/>
      <c r="V1289" s="636"/>
      <c r="W1289" s="70"/>
      <c r="X1289" s="70"/>
      <c r="Y1289" s="93"/>
      <c r="Z1289" s="807"/>
    </row>
    <row r="1290" spans="4:26">
      <c r="D1290" s="2" t="s">
        <v>1963</v>
      </c>
      <c r="E1290" s="394">
        <v>895255</v>
      </c>
      <c r="F1290" s="478"/>
      <c r="G1290" s="427"/>
      <c r="I1290" s="434"/>
      <c r="J1290" s="434"/>
      <c r="K1290" s="434"/>
      <c r="L1290" s="434"/>
      <c r="M1290" s="474"/>
      <c r="N1290" s="632">
        <v>895255</v>
      </c>
      <c r="O1290" s="109"/>
      <c r="P1290" s="48"/>
      <c r="Q1290" s="607"/>
      <c r="S1290" s="652"/>
      <c r="T1290" s="48"/>
      <c r="U1290" s="48"/>
      <c r="V1290" s="636"/>
      <c r="W1290" s="70"/>
      <c r="X1290" s="70"/>
      <c r="Y1290" s="93"/>
      <c r="Z1290" s="807"/>
    </row>
    <row r="1291" spans="4:26">
      <c r="D1291" s="2" t="s">
        <v>1964</v>
      </c>
      <c r="E1291" s="394">
        <v>115355280.99999999</v>
      </c>
      <c r="F1291" s="478"/>
      <c r="G1291" s="427"/>
      <c r="I1291" s="434"/>
      <c r="J1291" s="434"/>
      <c r="K1291" s="434"/>
      <c r="L1291" s="434"/>
      <c r="M1291" s="474"/>
      <c r="N1291" s="632">
        <v>115355280.99999999</v>
      </c>
      <c r="O1291" s="109"/>
      <c r="P1291" s="48"/>
      <c r="Q1291" s="607"/>
      <c r="S1291" s="652"/>
      <c r="T1291" s="48"/>
      <c r="U1291" s="48"/>
      <c r="V1291" s="636"/>
      <c r="W1291" s="70"/>
      <c r="X1291" s="70"/>
      <c r="Y1291" s="93"/>
      <c r="Z1291" s="807"/>
    </row>
    <row r="1292" spans="4:26">
      <c r="D1292" s="2" t="s">
        <v>1965</v>
      </c>
      <c r="E1292" s="394">
        <v>48398501.000000007</v>
      </c>
      <c r="F1292" s="478"/>
      <c r="G1292" s="427"/>
      <c r="I1292" s="434"/>
      <c r="J1292" s="434"/>
      <c r="K1292" s="434"/>
      <c r="L1292" s="434"/>
      <c r="M1292" s="474"/>
      <c r="N1292" s="632">
        <v>48398501.000000007</v>
      </c>
      <c r="O1292" s="109"/>
      <c r="P1292" s="48"/>
      <c r="Q1292" s="607"/>
      <c r="S1292" s="652"/>
      <c r="T1292" s="48"/>
      <c r="U1292" s="48"/>
      <c r="V1292" s="636"/>
      <c r="W1292" s="70"/>
      <c r="X1292" s="70"/>
      <c r="Y1292" s="93"/>
      <c r="Z1292" s="807"/>
    </row>
    <row r="1293" spans="4:26" ht="15">
      <c r="D1293" s="480" t="s">
        <v>1966</v>
      </c>
      <c r="E1293" s="400">
        <v>62081357</v>
      </c>
      <c r="F1293" s="211" t="s">
        <v>7</v>
      </c>
      <c r="G1293" s="211" t="s">
        <v>7</v>
      </c>
      <c r="H1293" s="480" t="s">
        <v>1966</v>
      </c>
      <c r="I1293" s="432"/>
      <c r="J1293" s="432">
        <v>1</v>
      </c>
      <c r="K1293" s="453">
        <f>SUMIF(EPIS!$CF$6:$CF$96,'JAM Inputs'!H1293,EPIS!$CI$6:$CI$96)</f>
        <v>5724279.362588902</v>
      </c>
      <c r="L1293" s="453">
        <f t="shared" ref="L1293" si="152">K1293*J1293</f>
        <v>5724279.362588902</v>
      </c>
      <c r="M1293" s="474">
        <f>VLOOKUP(G1293,Factors!$B$3:$K$96,7,0)</f>
        <v>0.4315468104876492</v>
      </c>
      <c r="N1293" s="637">
        <v>62081357</v>
      </c>
      <c r="O1293" s="641">
        <v>5724279.362588902</v>
      </c>
      <c r="P1293" s="639">
        <f t="shared" ref="P1293:P1302" si="153">L1293</f>
        <v>5724279.362588902</v>
      </c>
      <c r="Q1293" s="640">
        <f t="shared" ref="Q1293:Q1302" si="154">P1293-O1293</f>
        <v>0</v>
      </c>
      <c r="S1293" s="653">
        <f t="shared" ref="S1293" si="155">N1293*M1293</f>
        <v>26791011.604095094</v>
      </c>
      <c r="T1293" s="639">
        <f t="shared" ref="T1293" si="156">O1293*M1293</f>
        <v>2470294.5012655142</v>
      </c>
      <c r="U1293" s="639">
        <f t="shared" ref="U1293" si="157">P1293*M1293</f>
        <v>2470294.5012655142</v>
      </c>
      <c r="V1293" s="654">
        <f t="shared" ref="V1293" si="158">Q1293*M1293</f>
        <v>0</v>
      </c>
      <c r="W1293" s="70"/>
      <c r="X1293" s="70"/>
      <c r="Y1293" s="850">
        <f t="shared" ref="Y1293" si="159">E1293*M1293</f>
        <v>26791011.604095094</v>
      </c>
      <c r="Z1293" s="607">
        <f t="shared" ref="Z1293" si="160">(N1293+P1293)*M1293</f>
        <v>29261306.105360605</v>
      </c>
    </row>
    <row r="1294" spans="4:26">
      <c r="D1294" s="2" t="s">
        <v>1967</v>
      </c>
      <c r="E1294" s="394">
        <v>88835043</v>
      </c>
      <c r="F1294" s="478"/>
      <c r="G1294" s="427"/>
      <c r="I1294" s="434"/>
      <c r="J1294" s="434"/>
      <c r="K1294" s="434"/>
      <c r="L1294" s="434"/>
      <c r="M1294" s="474"/>
      <c r="N1294" s="632">
        <v>88835043</v>
      </c>
      <c r="O1294" s="109"/>
      <c r="P1294" s="48">
        <f t="shared" si="153"/>
        <v>0</v>
      </c>
      <c r="Q1294" s="607">
        <f t="shared" si="154"/>
        <v>0</v>
      </c>
      <c r="S1294" s="652"/>
      <c r="T1294" s="48"/>
      <c r="U1294" s="48"/>
      <c r="V1294" s="636"/>
      <c r="W1294" s="70"/>
      <c r="X1294" s="70"/>
      <c r="Y1294" s="93"/>
      <c r="Z1294" s="807"/>
    </row>
    <row r="1295" spans="4:26">
      <c r="D1295" s="2" t="s">
        <v>1968</v>
      </c>
      <c r="E1295" s="394">
        <v>23344457.999999996</v>
      </c>
      <c r="F1295" s="478"/>
      <c r="G1295" s="427"/>
      <c r="I1295" s="434"/>
      <c r="J1295" s="434"/>
      <c r="K1295" s="434"/>
      <c r="L1295" s="434"/>
      <c r="M1295" s="474"/>
      <c r="N1295" s="632">
        <v>23344457.999999996</v>
      </c>
      <c r="O1295" s="109"/>
      <c r="P1295" s="48">
        <f t="shared" si="153"/>
        <v>0</v>
      </c>
      <c r="Q1295" s="607">
        <f t="shared" si="154"/>
        <v>0</v>
      </c>
      <c r="S1295" s="652"/>
      <c r="T1295" s="48"/>
      <c r="U1295" s="48"/>
      <c r="V1295" s="636"/>
      <c r="W1295" s="70"/>
      <c r="X1295" s="70"/>
      <c r="Y1295" s="93"/>
      <c r="Z1295" s="807"/>
    </row>
    <row r="1296" spans="4:26">
      <c r="D1296" s="2" t="s">
        <v>1969</v>
      </c>
      <c r="E1296" s="394">
        <v>82539</v>
      </c>
      <c r="F1296" s="478"/>
      <c r="G1296" s="427"/>
      <c r="I1296" s="434"/>
      <c r="J1296" s="434"/>
      <c r="K1296" s="434"/>
      <c r="L1296" s="434"/>
      <c r="M1296" s="474"/>
      <c r="N1296" s="632">
        <v>82539</v>
      </c>
      <c r="O1296" s="109"/>
      <c r="P1296" s="48">
        <f t="shared" si="153"/>
        <v>0</v>
      </c>
      <c r="Q1296" s="607">
        <f t="shared" si="154"/>
        <v>0</v>
      </c>
      <c r="S1296" s="652"/>
      <c r="T1296" s="48"/>
      <c r="U1296" s="48"/>
      <c r="V1296" s="636"/>
      <c r="W1296" s="70"/>
      <c r="X1296" s="70"/>
      <c r="Y1296" s="93"/>
      <c r="Z1296" s="807"/>
    </row>
    <row r="1297" spans="4:27">
      <c r="D1297" s="2" t="s">
        <v>1970</v>
      </c>
      <c r="E1297" s="394">
        <v>2847399646.99999</v>
      </c>
      <c r="F1297" s="478"/>
      <c r="G1297" s="427"/>
      <c r="I1297" s="434"/>
      <c r="J1297" s="434"/>
      <c r="K1297" s="434"/>
      <c r="L1297" s="434"/>
      <c r="M1297" s="474"/>
      <c r="N1297" s="632">
        <v>2847399646.99999</v>
      </c>
      <c r="O1297" s="109"/>
      <c r="P1297" s="48">
        <f t="shared" si="153"/>
        <v>0</v>
      </c>
      <c r="Q1297" s="607">
        <f t="shared" si="154"/>
        <v>0</v>
      </c>
      <c r="S1297" s="652"/>
      <c r="T1297" s="48"/>
      <c r="U1297" s="48"/>
      <c r="V1297" s="636"/>
      <c r="W1297" s="70"/>
      <c r="X1297" s="70"/>
      <c r="Y1297" s="93"/>
      <c r="Z1297" s="807"/>
    </row>
    <row r="1298" spans="4:27">
      <c r="D1298" s="2" t="s">
        <v>1971</v>
      </c>
      <c r="E1298" s="394">
        <v>210493</v>
      </c>
      <c r="F1298" s="478"/>
      <c r="G1298" s="427"/>
      <c r="I1298" s="434"/>
      <c r="J1298" s="434"/>
      <c r="K1298" s="434"/>
      <c r="L1298" s="434"/>
      <c r="M1298" s="474"/>
      <c r="N1298" s="632">
        <v>210493</v>
      </c>
      <c r="O1298" s="109"/>
      <c r="P1298" s="48">
        <f t="shared" si="153"/>
        <v>0</v>
      </c>
      <c r="Q1298" s="607">
        <f t="shared" si="154"/>
        <v>0</v>
      </c>
      <c r="S1298" s="652"/>
      <c r="T1298" s="48"/>
      <c r="U1298" s="48"/>
      <c r="V1298" s="636"/>
      <c r="W1298" s="70"/>
      <c r="X1298" s="70"/>
      <c r="Y1298" s="93"/>
      <c r="Z1298" s="807"/>
    </row>
    <row r="1299" spans="4:27">
      <c r="D1299" s="2" t="s">
        <v>1972</v>
      </c>
      <c r="E1299" s="394">
        <v>1232106</v>
      </c>
      <c r="F1299" s="478"/>
      <c r="G1299" s="427"/>
      <c r="I1299" s="434"/>
      <c r="J1299" s="434"/>
      <c r="K1299" s="434"/>
      <c r="L1299" s="434"/>
      <c r="M1299" s="474"/>
      <c r="N1299" s="632">
        <v>1232106</v>
      </c>
      <c r="O1299" s="109"/>
      <c r="P1299" s="48">
        <f t="shared" si="153"/>
        <v>0</v>
      </c>
      <c r="Q1299" s="607">
        <f t="shared" si="154"/>
        <v>0</v>
      </c>
      <c r="S1299" s="652"/>
      <c r="T1299" s="48"/>
      <c r="U1299" s="48"/>
      <c r="V1299" s="636"/>
      <c r="W1299" s="70"/>
      <c r="X1299" s="70"/>
      <c r="Y1299" s="93"/>
      <c r="Z1299" s="807"/>
    </row>
    <row r="1300" spans="4:27">
      <c r="D1300" s="2" t="s">
        <v>1973</v>
      </c>
      <c r="E1300" s="394">
        <v>2170515</v>
      </c>
      <c r="F1300" s="478"/>
      <c r="G1300" s="427"/>
      <c r="I1300" s="434"/>
      <c r="J1300" s="434"/>
      <c r="K1300" s="434"/>
      <c r="L1300" s="434"/>
      <c r="M1300" s="474"/>
      <c r="N1300" s="632">
        <v>2170515</v>
      </c>
      <c r="O1300" s="109"/>
      <c r="P1300" s="48">
        <f t="shared" si="153"/>
        <v>0</v>
      </c>
      <c r="Q1300" s="607">
        <f t="shared" si="154"/>
        <v>0</v>
      </c>
      <c r="S1300" s="652"/>
      <c r="T1300" s="48"/>
      <c r="U1300" s="48"/>
      <c r="V1300" s="636"/>
      <c r="W1300" s="70"/>
      <c r="X1300" s="70"/>
      <c r="Y1300" s="93"/>
      <c r="Z1300" s="807"/>
    </row>
    <row r="1301" spans="4:27">
      <c r="D1301" s="2" t="s">
        <v>1974</v>
      </c>
      <c r="E1301" s="394">
        <v>2995028.6949999998</v>
      </c>
      <c r="F1301" s="478"/>
      <c r="G1301" s="427"/>
      <c r="I1301" s="434"/>
      <c r="J1301" s="434"/>
      <c r="K1301" s="434"/>
      <c r="L1301" s="434"/>
      <c r="M1301" s="474"/>
      <c r="N1301" s="632">
        <v>2995028.6949999998</v>
      </c>
      <c r="O1301" s="109"/>
      <c r="P1301" s="48">
        <f t="shared" si="153"/>
        <v>0</v>
      </c>
      <c r="Q1301" s="607">
        <f t="shared" si="154"/>
        <v>0</v>
      </c>
      <c r="S1301" s="652"/>
      <c r="T1301" s="48"/>
      <c r="U1301" s="48"/>
      <c r="V1301" s="636"/>
      <c r="W1301" s="70"/>
      <c r="X1301" s="70"/>
      <c r="Y1301" s="93"/>
      <c r="Z1301" s="807"/>
    </row>
    <row r="1302" spans="4:27" ht="13.5" thickBot="1">
      <c r="D1302" s="2" t="s">
        <v>1975</v>
      </c>
      <c r="E1302" s="394">
        <v>70590244.519999906</v>
      </c>
      <c r="F1302" s="478"/>
      <c r="G1302" s="427"/>
      <c r="I1302" s="434"/>
      <c r="J1302" s="434"/>
      <c r="K1302" s="434"/>
      <c r="L1302" s="434"/>
      <c r="M1302" s="474"/>
      <c r="N1302" s="646">
        <v>70590244.519999906</v>
      </c>
      <c r="O1302" s="380"/>
      <c r="P1302" s="647">
        <f t="shared" si="153"/>
        <v>0</v>
      </c>
      <c r="Q1302" s="608">
        <f t="shared" si="154"/>
        <v>0</v>
      </c>
      <c r="S1302" s="655"/>
      <c r="T1302" s="647"/>
      <c r="U1302" s="647"/>
      <c r="V1302" s="656"/>
      <c r="W1302" s="70"/>
      <c r="X1302" s="70"/>
      <c r="Y1302" s="582"/>
      <c r="Z1302" s="851"/>
    </row>
    <row r="1303" spans="4:27">
      <c r="D1303" s="213"/>
      <c r="E1303" s="16"/>
      <c r="F1303" s="478"/>
      <c r="G1303" s="427"/>
      <c r="I1303" s="434"/>
      <c r="J1303" s="434"/>
      <c r="K1303" s="434"/>
      <c r="L1303" s="434"/>
      <c r="M1303" s="474"/>
      <c r="N1303" s="16"/>
      <c r="O1303" s="16"/>
      <c r="P1303" s="16"/>
      <c r="Q1303" s="16"/>
      <c r="S1303" s="70"/>
      <c r="T1303" s="70"/>
      <c r="U1303" s="70"/>
      <c r="V1303" s="70"/>
      <c r="W1303" s="70"/>
      <c r="X1303" s="70"/>
    </row>
    <row r="1304" spans="4:27" ht="13.5" thickBot="1"/>
    <row r="1305" spans="4:27">
      <c r="D1305" s="609" t="s">
        <v>1986</v>
      </c>
      <c r="E1305" s="610">
        <f>SUM(E652:E796)</f>
        <v>556148745.94999945</v>
      </c>
      <c r="F1305" s="611"/>
      <c r="G1305" s="612"/>
      <c r="H1305" s="612"/>
      <c r="I1305" s="612"/>
      <c r="J1305" s="612"/>
      <c r="K1305" s="612"/>
      <c r="L1305" s="612"/>
      <c r="M1305" s="613"/>
      <c r="N1305" s="610">
        <f t="shared" ref="N1305:Q1305" si="161">SUM(N652:N796)</f>
        <v>556148745.94999945</v>
      </c>
      <c r="O1305" s="610">
        <f t="shared" si="161"/>
        <v>50541100.987145014</v>
      </c>
      <c r="P1305" s="610">
        <f t="shared" si="161"/>
        <v>51099754.300336771</v>
      </c>
      <c r="Q1305" s="610">
        <f t="shared" si="161"/>
        <v>558653.31319174659</v>
      </c>
      <c r="S1305" s="624">
        <f t="shared" ref="S1305:V1305" si="162">SUM(S652:S796)</f>
        <v>234279583.01212335</v>
      </c>
      <c r="T1305" s="610">
        <f t="shared" si="162"/>
        <v>19391645.275885027</v>
      </c>
      <c r="U1305" s="610">
        <f t="shared" si="162"/>
        <v>19919487.831880961</v>
      </c>
      <c r="V1305" s="846">
        <f t="shared" si="162"/>
        <v>527842.55599593406</v>
      </c>
      <c r="W1305" s="215"/>
      <c r="Y1305" s="610">
        <f t="shared" ref="Y1305:Z1305" si="163">SUM(Y652:Y796)</f>
        <v>234279583.01212335</v>
      </c>
      <c r="Z1305" s="610">
        <f t="shared" si="163"/>
        <v>254199070.8440043</v>
      </c>
      <c r="AA1305" s="215"/>
    </row>
    <row r="1306" spans="4:27">
      <c r="D1306" s="614" t="s">
        <v>3693</v>
      </c>
      <c r="E1306" s="615">
        <f>(SUM(E315:E651))+E299+E824+E1293</f>
        <v>21256129253.529938</v>
      </c>
      <c r="F1306" s="616"/>
      <c r="G1306" s="617"/>
      <c r="H1306" s="617"/>
      <c r="I1306" s="617"/>
      <c r="J1306" s="617"/>
      <c r="K1306" s="617"/>
      <c r="L1306" s="617"/>
      <c r="M1306" s="618"/>
      <c r="N1306" s="615">
        <f t="shared" ref="N1306:Q1306" si="164">(SUM(N315:N651))+N299+N824+N1293</f>
        <v>21256129253.529938</v>
      </c>
      <c r="O1306" s="615">
        <f t="shared" si="164"/>
        <v>2192576431.7326794</v>
      </c>
      <c r="P1306" s="615">
        <f t="shared" si="164"/>
        <v>2202948203.9280481</v>
      </c>
      <c r="Q1306" s="615">
        <f t="shared" si="164"/>
        <v>10371772.195368236</v>
      </c>
      <c r="S1306" s="625">
        <f t="shared" ref="S1306:V1306" si="165">(SUM(S315:S651))+S299+S824+S1293</f>
        <v>9102006486.6812477</v>
      </c>
      <c r="T1306" s="615">
        <f t="shared" si="165"/>
        <v>938257713.96288598</v>
      </c>
      <c r="U1306" s="615">
        <f t="shared" si="165"/>
        <v>950491309.53383434</v>
      </c>
      <c r="V1306" s="847">
        <f t="shared" si="165"/>
        <v>12233595.570948254</v>
      </c>
      <c r="W1306" s="215"/>
      <c r="Y1306" s="615">
        <f t="shared" ref="Y1306:Z1306" si="166">(SUM(Y315:Y651))+Y299+Y824+Y1293</f>
        <v>9102006486.6812477</v>
      </c>
      <c r="Z1306" s="615">
        <f t="shared" si="166"/>
        <v>10052497796.215086</v>
      </c>
      <c r="AA1306" s="16"/>
    </row>
    <row r="1307" spans="4:27" s="39" customFormat="1" ht="13.5" thickBot="1">
      <c r="D1307" s="619" t="s">
        <v>1384</v>
      </c>
      <c r="E1307" s="620">
        <f>SUM(E4:E160)</f>
        <v>-7275718647.0449924</v>
      </c>
      <c r="F1307" s="621"/>
      <c r="G1307" s="622"/>
      <c r="H1307" s="622"/>
      <c r="I1307" s="622"/>
      <c r="J1307" s="622"/>
      <c r="K1307" s="622"/>
      <c r="L1307" s="622"/>
      <c r="M1307" s="623"/>
      <c r="N1307" s="620">
        <f t="shared" ref="N1307:Q1307" si="167">SUM(N4:N160)</f>
        <v>-7275718647.0449924</v>
      </c>
      <c r="O1307" s="620">
        <f t="shared" si="167"/>
        <v>-488422609.65906221</v>
      </c>
      <c r="P1307" s="620">
        <f t="shared" si="167"/>
        <v>-484699061.41316688</v>
      </c>
      <c r="Q1307" s="620">
        <f t="shared" si="167"/>
        <v>3723548.2458954193</v>
      </c>
      <c r="R1307" s="109"/>
      <c r="S1307" s="626">
        <f t="shared" ref="S1307:V1307" si="168">SUM(S4:S160)</f>
        <v>-2946954101.9916878</v>
      </c>
      <c r="T1307" s="620">
        <f t="shared" si="168"/>
        <v>-187020053.0728994</v>
      </c>
      <c r="U1307" s="620">
        <f t="shared" si="168"/>
        <v>-192605622.22085479</v>
      </c>
      <c r="V1307" s="627">
        <f t="shared" si="168"/>
        <v>-5585569.147955386</v>
      </c>
      <c r="W1307" s="37"/>
      <c r="Y1307" s="620">
        <f t="shared" ref="Y1307:Z1307" si="169">SUM(Y4:Y160)</f>
        <v>-2946954101.9916878</v>
      </c>
      <c r="Z1307" s="620">
        <f t="shared" si="169"/>
        <v>-3139559724.2125421</v>
      </c>
      <c r="AA1307" s="16"/>
    </row>
    <row r="1308" spans="4:27">
      <c r="E1308" s="14"/>
      <c r="N1308" s="14"/>
      <c r="O1308" s="14"/>
      <c r="P1308" s="14"/>
      <c r="Q1308" s="16"/>
      <c r="R1308" s="14"/>
      <c r="S1308" s="14"/>
      <c r="T1308" s="14"/>
      <c r="U1308" s="14"/>
      <c r="V1308" s="14"/>
      <c r="W1308" s="14"/>
      <c r="X1308" s="14"/>
    </row>
    <row r="1309" spans="4:27">
      <c r="D1309" s="616"/>
      <c r="O1309" s="13"/>
      <c r="P1309" s="13"/>
      <c r="R1309" s="13"/>
      <c r="W1309" s="13"/>
      <c r="X1309" s="84"/>
    </row>
    <row r="1310" spans="4:27">
      <c r="O1310" s="13"/>
      <c r="P1310" s="13"/>
      <c r="R1310" s="13"/>
      <c r="W1310" s="13"/>
    </row>
    <row r="1311" spans="4:27">
      <c r="D1311" s="5"/>
      <c r="F1311" s="2"/>
      <c r="G1311" s="57"/>
      <c r="H1311" s="57"/>
      <c r="I1311" s="32"/>
      <c r="J1311" s="32"/>
      <c r="K1311" s="32"/>
      <c r="L1311" s="32"/>
      <c r="M1311" s="474"/>
    </row>
    <row r="1312" spans="4:27">
      <c r="D1312" s="5"/>
      <c r="F1312" s="2"/>
      <c r="G1312" s="57"/>
      <c r="H1312" s="57"/>
      <c r="I1312" s="32"/>
      <c r="J1312" s="32"/>
      <c r="K1312" s="32"/>
      <c r="L1312" s="32"/>
      <c r="M1312" s="474"/>
    </row>
    <row r="1313" spans="4:16">
      <c r="D1313" s="5"/>
      <c r="F1313" s="2"/>
      <c r="G1313" s="57"/>
      <c r="H1313" s="57"/>
      <c r="I1313" s="32"/>
      <c r="J1313" s="32"/>
      <c r="K1313" s="32"/>
      <c r="L1313" s="32"/>
      <c r="M1313" s="474"/>
      <c r="O1313" s="13"/>
      <c r="P1313" s="13"/>
    </row>
    <row r="1314" spans="4:16">
      <c r="O1314" s="13"/>
      <c r="P1314" s="13"/>
    </row>
    <row r="1315" spans="4:16">
      <c r="O1315" s="13"/>
      <c r="P1315" s="13"/>
    </row>
    <row r="1316" spans="4:16">
      <c r="O1316" s="13"/>
      <c r="P1316" s="13"/>
    </row>
    <row r="1317" spans="4:16">
      <c r="O1317" s="13"/>
      <c r="P1317" s="13"/>
    </row>
    <row r="1318" spans="4:16">
      <c r="O1318" s="13"/>
      <c r="P1318" s="13"/>
    </row>
    <row r="1319" spans="4:16">
      <c r="O1319" s="13"/>
      <c r="P1319" s="13"/>
    </row>
    <row r="1320" spans="4:16">
      <c r="O1320" s="13"/>
      <c r="P1320" s="13"/>
    </row>
    <row r="1321" spans="4:16">
      <c r="O1321" s="13"/>
      <c r="P1321" s="13"/>
    </row>
    <row r="1322" spans="4:16">
      <c r="O1322" s="13"/>
      <c r="P1322" s="13"/>
    </row>
  </sheetData>
  <mergeCells count="2">
    <mergeCell ref="N2:Q2"/>
    <mergeCell ref="S2:V2"/>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sheetPr codeName="Sheet6"/>
  <dimension ref="A1:CQ200"/>
  <sheetViews>
    <sheetView zoomScale="70" zoomScaleNormal="70" workbookViewId="0">
      <pane xSplit="6" ySplit="5" topLeftCell="BX6" activePane="bottomRight" state="frozen"/>
      <selection pane="topRight" activeCell="F1" sqref="F1"/>
      <selection pane="bottomLeft" activeCell="A6" sqref="A6"/>
      <selection pane="bottomRight" activeCell="CA53" sqref="CA53"/>
    </sheetView>
  </sheetViews>
  <sheetFormatPr defaultRowHeight="12.75"/>
  <cols>
    <col min="1" max="1" width="25.42578125" bestFit="1" customWidth="1"/>
    <col min="2" max="3" width="7.85546875" bestFit="1" customWidth="1"/>
    <col min="4" max="4" width="15.28515625" bestFit="1" customWidth="1"/>
    <col min="5" max="5" width="16" bestFit="1" customWidth="1"/>
    <col min="7" max="7" width="10.5703125" bestFit="1" customWidth="1"/>
    <col min="8" max="30" width="27.140625" bestFit="1" customWidth="1"/>
    <col min="31" max="31" width="14.42578125" bestFit="1" customWidth="1"/>
    <col min="32" max="32" width="11.42578125" customWidth="1"/>
    <col min="33" max="33" width="12.85546875" bestFit="1" customWidth="1"/>
    <col min="34" max="34" width="12.5703125" bestFit="1" customWidth="1"/>
    <col min="35" max="35" width="12.85546875" bestFit="1" customWidth="1"/>
    <col min="36" max="37" width="12.5703125" bestFit="1" customWidth="1"/>
    <col min="38" max="38" width="12.85546875" bestFit="1" customWidth="1"/>
    <col min="39" max="39" width="12.5703125" bestFit="1" customWidth="1"/>
    <col min="40" max="50" width="12.85546875" bestFit="1" customWidth="1"/>
    <col min="51" max="55" width="12.5703125" bestFit="1" customWidth="1"/>
    <col min="56" max="56" width="16" bestFit="1" customWidth="1"/>
    <col min="57" max="57" width="9.140625" style="14"/>
    <col min="58" max="58" width="18" bestFit="1" customWidth="1"/>
    <col min="59" max="70" width="15.28515625" bestFit="1" customWidth="1"/>
    <col min="71" max="81" width="15.28515625" customWidth="1"/>
    <col min="82" max="82" width="4.5703125" customWidth="1"/>
    <col min="83" max="83" width="10.5703125" style="169" bestFit="1" customWidth="1"/>
    <col min="84" max="84" width="11.5703125" style="169" bestFit="1" customWidth="1"/>
    <col min="85" max="86" width="15.28515625" customWidth="1"/>
    <col min="87" max="87" width="15.28515625" style="34" customWidth="1"/>
    <col min="88" max="88" width="5.85546875" style="34" customWidth="1"/>
    <col min="89" max="89" width="18.28515625" style="34" bestFit="1" customWidth="1"/>
    <col min="90" max="90" width="15.28515625" bestFit="1" customWidth="1"/>
    <col min="91" max="91" width="16.85546875" bestFit="1" customWidth="1"/>
    <col min="93" max="93" width="9.7109375" bestFit="1" customWidth="1"/>
    <col min="95" max="95" width="15" bestFit="1" customWidth="1"/>
  </cols>
  <sheetData>
    <row r="1" spans="1:95" ht="13.5" thickBot="1"/>
    <row r="2" spans="1:95" ht="13.5" thickBot="1">
      <c r="H2" s="81" t="s">
        <v>3522</v>
      </c>
      <c r="I2" s="81" t="s">
        <v>3522</v>
      </c>
      <c r="J2" s="81" t="s">
        <v>3522</v>
      </c>
      <c r="K2" s="81" t="s">
        <v>3522</v>
      </c>
      <c r="L2" s="81" t="s">
        <v>3522</v>
      </c>
      <c r="M2" s="81" t="s">
        <v>3522</v>
      </c>
      <c r="N2" s="81" t="s">
        <v>3522</v>
      </c>
      <c r="O2" s="81" t="s">
        <v>3522</v>
      </c>
      <c r="P2" s="81" t="s">
        <v>3522</v>
      </c>
      <c r="Q2" s="81" t="s">
        <v>3522</v>
      </c>
      <c r="R2" s="81" t="s">
        <v>3522</v>
      </c>
      <c r="S2" s="81" t="s">
        <v>3522</v>
      </c>
      <c r="T2" s="81" t="s">
        <v>3522</v>
      </c>
      <c r="U2" s="81" t="s">
        <v>3522</v>
      </c>
      <c r="V2" s="81" t="s">
        <v>3522</v>
      </c>
      <c r="W2" s="81" t="s">
        <v>3522</v>
      </c>
      <c r="X2" s="81" t="s">
        <v>3522</v>
      </c>
      <c r="Y2" s="81" t="s">
        <v>3522</v>
      </c>
      <c r="Z2" s="81" t="s">
        <v>3522</v>
      </c>
      <c r="AA2" s="81" t="s">
        <v>3522</v>
      </c>
      <c r="AB2" s="81" t="s">
        <v>3522</v>
      </c>
      <c r="AC2" s="81" t="s">
        <v>3522</v>
      </c>
      <c r="AD2" s="81" t="s">
        <v>3522</v>
      </c>
      <c r="CE2" s="40"/>
      <c r="CF2" s="40"/>
      <c r="CG2" s="1147" t="s">
        <v>1222</v>
      </c>
      <c r="CH2" s="1148"/>
      <c r="CI2" s="1149"/>
      <c r="CK2" s="1144" t="s">
        <v>1223</v>
      </c>
      <c r="CL2" s="1145"/>
      <c r="CM2" s="1146"/>
      <c r="CO2" s="1144" t="s">
        <v>1440</v>
      </c>
      <c r="CP2" s="1145"/>
      <c r="CQ2" s="1146"/>
    </row>
    <row r="3" spans="1:95" ht="13.5" thickBot="1">
      <c r="H3" s="99" t="str">
        <f>VLOOKUP(H5,Scenarios!$G$14:$I$37,3,0)</f>
        <v>Actuals</v>
      </c>
      <c r="I3" s="99" t="str">
        <f>VLOOKUP(I5,Scenarios!$G$14:$I$37,3,0)</f>
        <v>Actuals</v>
      </c>
      <c r="J3" s="99" t="str">
        <f>VLOOKUP(J5,Scenarios!$G$14:$I$37,3,0)</f>
        <v>Actuals</v>
      </c>
      <c r="K3" s="99" t="str">
        <f>VLOOKUP(K5,Scenarios!$G$14:$I$37,3,0)</f>
        <v>Actuals</v>
      </c>
      <c r="L3" s="99" t="str">
        <f>VLOOKUP(L5,Scenarios!$G$14:$I$37,3,0)</f>
        <v>Actuals</v>
      </c>
      <c r="M3" s="99" t="str">
        <f>VLOOKUP(M5,Scenarios!$G$14:$I$37,3,0)</f>
        <v>Actuals</v>
      </c>
      <c r="N3" s="99" t="str">
        <f>VLOOKUP(N5,Scenarios!$G$14:$I$37,3,0)</f>
        <v>Actuals</v>
      </c>
      <c r="O3" s="99" t="str">
        <f>VLOOKUP(O5,Scenarios!$G$14:$I$37,3,0)</f>
        <v>Actuals</v>
      </c>
      <c r="P3" s="99" t="str">
        <f>VLOOKUP(P5,Scenarios!$G$14:$I$37,3,0)</f>
        <v>Actuals</v>
      </c>
      <c r="Q3" s="99" t="str">
        <f>VLOOKUP(Q5,Scenarios!$G$14:$I$37,3,0)</f>
        <v>Revised Apr 12 to May 13</v>
      </c>
      <c r="R3" s="99" t="str">
        <f>VLOOKUP(R5,Scenarios!$G$14:$I$37,3,0)</f>
        <v>Revised Apr 12 to May 13</v>
      </c>
      <c r="S3" s="99" t="str">
        <f>VLOOKUP(S5,Scenarios!$G$14:$I$37,3,0)</f>
        <v>Revised Apr 12 to May 13</v>
      </c>
      <c r="T3" s="99" t="str">
        <f>VLOOKUP(T5,Scenarios!$G$14:$I$37,3,0)</f>
        <v>Revised Apr 12 to May 13</v>
      </c>
      <c r="U3" s="99" t="str">
        <f>VLOOKUP(U5,Scenarios!$G$14:$I$37,3,0)</f>
        <v>Revised Apr 12 to May 13</v>
      </c>
      <c r="V3" s="99" t="str">
        <f>VLOOKUP(V5,Scenarios!$G$14:$I$37,3,0)</f>
        <v>Revised Apr 12 to May 13</v>
      </c>
      <c r="W3" s="99" t="str">
        <f>VLOOKUP(W5,Scenarios!$G$14:$I$37,3,0)</f>
        <v>Revised Apr 12 to May 13</v>
      </c>
      <c r="X3" s="99" t="str">
        <f>VLOOKUP(X5,Scenarios!$G$14:$I$37,3,0)</f>
        <v>Revised Apr 12 to May 13</v>
      </c>
      <c r="Y3" s="99" t="str">
        <f>VLOOKUP(Y5,Scenarios!$G$14:$I$37,3,0)</f>
        <v>Revised Apr 12 to May 13</v>
      </c>
      <c r="Z3" s="99" t="str">
        <f>VLOOKUP(Z5,Scenarios!$G$14:$I$37,3,0)</f>
        <v>Revised Apr 12 to May 13</v>
      </c>
      <c r="AA3" s="99" t="str">
        <f>VLOOKUP(AA5,Scenarios!$G$14:$I$37,3,0)</f>
        <v>Revised Apr 12 to May 13</v>
      </c>
      <c r="AB3" s="99" t="str">
        <f>VLOOKUP(AB5,Scenarios!$G$14:$I$37,3,0)</f>
        <v>Revised Apr 12 to May 13</v>
      </c>
      <c r="AC3" s="99" t="str">
        <f>VLOOKUP(AC5,Scenarios!$G$14:$I$37,3,0)</f>
        <v>Revised Apr 12 to May 13</v>
      </c>
      <c r="AD3" s="99" t="str">
        <f>VLOOKUP(AD5,Scenarios!$G$14:$I$37,3,0)</f>
        <v>Revised Apr 12 to May 13</v>
      </c>
      <c r="AE3" s="142" t="s">
        <v>200</v>
      </c>
      <c r="BD3" s="142"/>
      <c r="BF3" s="383" t="s">
        <v>1415</v>
      </c>
      <c r="BQ3" s="235" t="s">
        <v>1416</v>
      </c>
      <c r="BR3" s="235" t="s">
        <v>1416</v>
      </c>
      <c r="BS3" s="235" t="s">
        <v>1416</v>
      </c>
      <c r="BT3" s="235" t="s">
        <v>1416</v>
      </c>
      <c r="BU3" s="235" t="s">
        <v>1416</v>
      </c>
      <c r="BV3" s="235" t="s">
        <v>1416</v>
      </c>
      <c r="BW3" s="235" t="s">
        <v>1416</v>
      </c>
      <c r="BX3" s="235" t="s">
        <v>1416</v>
      </c>
      <c r="BY3" s="235" t="s">
        <v>1416</v>
      </c>
      <c r="BZ3" s="235" t="s">
        <v>1416</v>
      </c>
      <c r="CA3" s="235" t="s">
        <v>1416</v>
      </c>
      <c r="CB3" s="235" t="s">
        <v>1416</v>
      </c>
      <c r="CC3" s="235" t="s">
        <v>1416</v>
      </c>
      <c r="CE3" s="186"/>
      <c r="CF3" s="186"/>
      <c r="CG3" s="192" t="s">
        <v>1995</v>
      </c>
      <c r="CH3" s="163" t="s">
        <v>1996</v>
      </c>
      <c r="CI3" s="151" t="s">
        <v>734</v>
      </c>
      <c r="CK3" s="194" t="s">
        <v>1994</v>
      </c>
      <c r="CL3" s="153" t="s">
        <v>1997</v>
      </c>
      <c r="CM3" s="153" t="s">
        <v>736</v>
      </c>
      <c r="CO3" s="550"/>
      <c r="CP3" s="551"/>
      <c r="CQ3" s="552"/>
    </row>
    <row r="4" spans="1:95">
      <c r="H4" s="55" t="s">
        <v>354</v>
      </c>
      <c r="I4" s="55" t="s">
        <v>354</v>
      </c>
      <c r="J4" s="55" t="s">
        <v>354</v>
      </c>
      <c r="K4" s="55" t="s">
        <v>354</v>
      </c>
      <c r="L4" s="55" t="s">
        <v>354</v>
      </c>
      <c r="M4" s="55" t="s">
        <v>354</v>
      </c>
      <c r="N4" s="55" t="s">
        <v>354</v>
      </c>
      <c r="O4" s="55" t="s">
        <v>354</v>
      </c>
      <c r="P4" s="55" t="s">
        <v>354</v>
      </c>
      <c r="Q4" s="55" t="s">
        <v>354</v>
      </c>
      <c r="R4" s="55" t="s">
        <v>354</v>
      </c>
      <c r="S4" s="55" t="s">
        <v>354</v>
      </c>
      <c r="T4" s="55" t="s">
        <v>354</v>
      </c>
      <c r="U4" s="55" t="s">
        <v>354</v>
      </c>
      <c r="V4" s="55" t="s">
        <v>354</v>
      </c>
      <c r="W4" s="55" t="s">
        <v>354</v>
      </c>
      <c r="X4" s="55" t="s">
        <v>354</v>
      </c>
      <c r="Y4" s="55" t="s">
        <v>354</v>
      </c>
      <c r="Z4" s="55" t="s">
        <v>354</v>
      </c>
      <c r="AA4" s="55" t="s">
        <v>354</v>
      </c>
      <c r="AB4" s="55" t="s">
        <v>354</v>
      </c>
      <c r="AC4" s="55" t="s">
        <v>354</v>
      </c>
      <c r="AD4" s="55" t="s">
        <v>354</v>
      </c>
      <c r="AE4" s="126" t="s">
        <v>728</v>
      </c>
      <c r="AG4" s="28" t="s">
        <v>48</v>
      </c>
      <c r="AH4" s="28" t="s">
        <v>48</v>
      </c>
      <c r="AI4" s="28" t="s">
        <v>48</v>
      </c>
      <c r="AJ4" s="28" t="s">
        <v>48</v>
      </c>
      <c r="AK4" s="28" t="s">
        <v>48</v>
      </c>
      <c r="AL4" s="28" t="s">
        <v>48</v>
      </c>
      <c r="AM4" s="28" t="s">
        <v>48</v>
      </c>
      <c r="AN4" s="28" t="s">
        <v>48</v>
      </c>
      <c r="AO4" s="28" t="s">
        <v>48</v>
      </c>
      <c r="AP4" s="28" t="s">
        <v>48</v>
      </c>
      <c r="AQ4" s="28" t="s">
        <v>48</v>
      </c>
      <c r="AR4" s="28" t="s">
        <v>48</v>
      </c>
      <c r="AS4" s="28" t="s">
        <v>48</v>
      </c>
      <c r="AT4" s="28" t="s">
        <v>48</v>
      </c>
      <c r="AU4" s="28" t="s">
        <v>48</v>
      </c>
      <c r="AV4" s="28" t="s">
        <v>48</v>
      </c>
      <c r="AW4" s="28" t="s">
        <v>48</v>
      </c>
      <c r="AX4" s="28" t="s">
        <v>48</v>
      </c>
      <c r="AY4" s="28" t="s">
        <v>48</v>
      </c>
      <c r="AZ4" s="28" t="s">
        <v>48</v>
      </c>
      <c r="BA4" s="28" t="s">
        <v>48</v>
      </c>
      <c r="BB4" s="28" t="s">
        <v>48</v>
      </c>
      <c r="BC4" s="28" t="s">
        <v>48</v>
      </c>
      <c r="BD4" s="126" t="s">
        <v>200</v>
      </c>
      <c r="BF4" s="384" t="s">
        <v>727</v>
      </c>
      <c r="BG4" s="28" t="s">
        <v>727</v>
      </c>
      <c r="BH4" s="28" t="s">
        <v>727</v>
      </c>
      <c r="BI4" s="28" t="s">
        <v>727</v>
      </c>
      <c r="BJ4" s="28" t="s">
        <v>727</v>
      </c>
      <c r="BK4" s="28" t="s">
        <v>727</v>
      </c>
      <c r="BL4" s="28" t="s">
        <v>727</v>
      </c>
      <c r="BM4" s="28" t="s">
        <v>727</v>
      </c>
      <c r="BN4" s="28" t="s">
        <v>727</v>
      </c>
      <c r="BO4" s="28" t="s">
        <v>727</v>
      </c>
      <c r="BP4" s="28" t="s">
        <v>727</v>
      </c>
      <c r="BQ4" s="28" t="s">
        <v>727</v>
      </c>
      <c r="BR4" s="28" t="s">
        <v>727</v>
      </c>
      <c r="BS4" s="28" t="s">
        <v>727</v>
      </c>
      <c r="BT4" s="28" t="s">
        <v>727</v>
      </c>
      <c r="BU4" s="28" t="s">
        <v>727</v>
      </c>
      <c r="BV4" s="28" t="s">
        <v>727</v>
      </c>
      <c r="BW4" s="28" t="s">
        <v>727</v>
      </c>
      <c r="BX4" s="28" t="s">
        <v>727</v>
      </c>
      <c r="BY4" s="28" t="s">
        <v>727</v>
      </c>
      <c r="BZ4" s="28" t="s">
        <v>727</v>
      </c>
      <c r="CA4" s="28" t="s">
        <v>727</v>
      </c>
      <c r="CB4" s="28" t="s">
        <v>727</v>
      </c>
      <c r="CC4" s="28" t="s">
        <v>727</v>
      </c>
      <c r="CD4" s="28"/>
      <c r="CE4" s="196"/>
      <c r="CF4" s="460" t="s">
        <v>1460</v>
      </c>
      <c r="CG4" s="146" t="s">
        <v>731</v>
      </c>
      <c r="CH4" s="190" t="s">
        <v>1221</v>
      </c>
      <c r="CI4" s="146" t="s">
        <v>731</v>
      </c>
      <c r="CJ4" s="28"/>
      <c r="CK4" s="154" t="s">
        <v>731</v>
      </c>
      <c r="CL4" s="185" t="s">
        <v>1221</v>
      </c>
      <c r="CM4" s="154" t="s">
        <v>731</v>
      </c>
      <c r="CO4" s="154" t="s">
        <v>731</v>
      </c>
      <c r="CP4" s="185" t="s">
        <v>1221</v>
      </c>
      <c r="CQ4" s="154" t="s">
        <v>731</v>
      </c>
    </row>
    <row r="5" spans="1:95" ht="13.5" thickBot="1">
      <c r="A5" s="136" t="s">
        <v>180</v>
      </c>
      <c r="B5" s="136" t="s">
        <v>176</v>
      </c>
      <c r="C5" s="136" t="s">
        <v>176</v>
      </c>
      <c r="D5" s="136" t="s">
        <v>3549</v>
      </c>
      <c r="E5" s="43" t="s">
        <v>726</v>
      </c>
      <c r="F5" s="43" t="s">
        <v>361</v>
      </c>
      <c r="G5" s="159" t="s">
        <v>362</v>
      </c>
      <c r="H5" s="352">
        <f>BG5</f>
        <v>40755</v>
      </c>
      <c r="I5" s="352">
        <f>EOMONTH(H5,1)</f>
        <v>40786</v>
      </c>
      <c r="J5" s="352">
        <f t="shared" ref="J5:AD5" si="0">EOMONTH(I5,1)</f>
        <v>40816</v>
      </c>
      <c r="K5" s="352">
        <f t="shared" si="0"/>
        <v>40847</v>
      </c>
      <c r="L5" s="352">
        <f t="shared" si="0"/>
        <v>40877</v>
      </c>
      <c r="M5" s="352">
        <f t="shared" si="0"/>
        <v>40908</v>
      </c>
      <c r="N5" s="352">
        <f t="shared" si="0"/>
        <v>40939</v>
      </c>
      <c r="O5" s="352">
        <f t="shared" si="0"/>
        <v>40968</v>
      </c>
      <c r="P5" s="352">
        <f t="shared" si="0"/>
        <v>40999</v>
      </c>
      <c r="Q5" s="352">
        <f t="shared" si="0"/>
        <v>41029</v>
      </c>
      <c r="R5" s="352">
        <f t="shared" si="0"/>
        <v>41060</v>
      </c>
      <c r="S5" s="352">
        <f t="shared" si="0"/>
        <v>41090</v>
      </c>
      <c r="T5" s="352">
        <f t="shared" si="0"/>
        <v>41121</v>
      </c>
      <c r="U5" s="352">
        <f t="shared" si="0"/>
        <v>41152</v>
      </c>
      <c r="V5" s="352">
        <f t="shared" si="0"/>
        <v>41182</v>
      </c>
      <c r="W5" s="352">
        <f t="shared" si="0"/>
        <v>41213</v>
      </c>
      <c r="X5" s="352">
        <f t="shared" si="0"/>
        <v>41243</v>
      </c>
      <c r="Y5" s="352">
        <f t="shared" si="0"/>
        <v>41274</v>
      </c>
      <c r="Z5" s="352">
        <f t="shared" si="0"/>
        <v>41305</v>
      </c>
      <c r="AA5" s="352">
        <f t="shared" si="0"/>
        <v>41333</v>
      </c>
      <c r="AB5" s="352">
        <f t="shared" si="0"/>
        <v>41364</v>
      </c>
      <c r="AC5" s="352">
        <f t="shared" si="0"/>
        <v>41394</v>
      </c>
      <c r="AD5" s="352">
        <f t="shared" si="0"/>
        <v>41425</v>
      </c>
      <c r="AE5" s="126" t="s">
        <v>729</v>
      </c>
      <c r="AG5" s="350">
        <f t="shared" ref="AG5:BC5" si="1">BF5</f>
        <v>40724</v>
      </c>
      <c r="AH5" s="350">
        <f t="shared" si="1"/>
        <v>40755</v>
      </c>
      <c r="AI5" s="350">
        <f t="shared" si="1"/>
        <v>40786</v>
      </c>
      <c r="AJ5" s="350">
        <f t="shared" si="1"/>
        <v>40816</v>
      </c>
      <c r="AK5" s="350">
        <f t="shared" si="1"/>
        <v>40847</v>
      </c>
      <c r="AL5" s="350">
        <f t="shared" si="1"/>
        <v>40877</v>
      </c>
      <c r="AM5" s="350">
        <f t="shared" si="1"/>
        <v>40908</v>
      </c>
      <c r="AN5" s="350">
        <f t="shared" si="1"/>
        <v>40939</v>
      </c>
      <c r="AO5" s="350">
        <f t="shared" si="1"/>
        <v>40968</v>
      </c>
      <c r="AP5" s="350">
        <f t="shared" si="1"/>
        <v>40999</v>
      </c>
      <c r="AQ5" s="350">
        <f t="shared" si="1"/>
        <v>41029</v>
      </c>
      <c r="AR5" s="350">
        <f t="shared" si="1"/>
        <v>41060</v>
      </c>
      <c r="AS5" s="350">
        <f t="shared" si="1"/>
        <v>41090</v>
      </c>
      <c r="AT5" s="350">
        <f t="shared" si="1"/>
        <v>41121</v>
      </c>
      <c r="AU5" s="350">
        <f t="shared" si="1"/>
        <v>41152</v>
      </c>
      <c r="AV5" s="350">
        <f t="shared" si="1"/>
        <v>41182</v>
      </c>
      <c r="AW5" s="350">
        <f t="shared" si="1"/>
        <v>41213</v>
      </c>
      <c r="AX5" s="350">
        <f t="shared" si="1"/>
        <v>41243</v>
      </c>
      <c r="AY5" s="350">
        <f t="shared" si="1"/>
        <v>41274</v>
      </c>
      <c r="AZ5" s="350">
        <f t="shared" si="1"/>
        <v>41305</v>
      </c>
      <c r="BA5" s="350">
        <f t="shared" si="1"/>
        <v>41333</v>
      </c>
      <c r="BB5" s="350">
        <f t="shared" si="1"/>
        <v>41364</v>
      </c>
      <c r="BC5" s="350">
        <f t="shared" si="1"/>
        <v>41394</v>
      </c>
      <c r="BD5" s="126" t="s">
        <v>48</v>
      </c>
      <c r="BF5" s="385">
        <f>Scenarios!E7</f>
        <v>40724</v>
      </c>
      <c r="BG5" s="328">
        <f>EOMONTH(BF5,1)</f>
        <v>40755</v>
      </c>
      <c r="BH5" s="328">
        <f t="shared" ref="BH5:CC5" si="2">EOMONTH(BG5,1)</f>
        <v>40786</v>
      </c>
      <c r="BI5" s="328">
        <f t="shared" si="2"/>
        <v>40816</v>
      </c>
      <c r="BJ5" s="328">
        <f t="shared" si="2"/>
        <v>40847</v>
      </c>
      <c r="BK5" s="328">
        <f t="shared" si="2"/>
        <v>40877</v>
      </c>
      <c r="BL5" s="328">
        <f t="shared" si="2"/>
        <v>40908</v>
      </c>
      <c r="BM5" s="328">
        <f t="shared" si="2"/>
        <v>40939</v>
      </c>
      <c r="BN5" s="328">
        <f t="shared" si="2"/>
        <v>40968</v>
      </c>
      <c r="BO5" s="328">
        <f t="shared" si="2"/>
        <v>40999</v>
      </c>
      <c r="BP5" s="328">
        <f t="shared" si="2"/>
        <v>41029</v>
      </c>
      <c r="BQ5" s="328">
        <f t="shared" si="2"/>
        <v>41060</v>
      </c>
      <c r="BR5" s="328">
        <f t="shared" si="2"/>
        <v>41090</v>
      </c>
      <c r="BS5" s="328">
        <f t="shared" si="2"/>
        <v>41121</v>
      </c>
      <c r="BT5" s="328">
        <f t="shared" si="2"/>
        <v>41152</v>
      </c>
      <c r="BU5" s="328">
        <f t="shared" si="2"/>
        <v>41182</v>
      </c>
      <c r="BV5" s="328">
        <f t="shared" si="2"/>
        <v>41213</v>
      </c>
      <c r="BW5" s="328">
        <f t="shared" si="2"/>
        <v>41243</v>
      </c>
      <c r="BX5" s="328">
        <f t="shared" si="2"/>
        <v>41274</v>
      </c>
      <c r="BY5" s="328">
        <f t="shared" si="2"/>
        <v>41305</v>
      </c>
      <c r="BZ5" s="328">
        <f t="shared" si="2"/>
        <v>41333</v>
      </c>
      <c r="CA5" s="328">
        <f t="shared" si="2"/>
        <v>41364</v>
      </c>
      <c r="CB5" s="328">
        <f t="shared" si="2"/>
        <v>41394</v>
      </c>
      <c r="CC5" s="328">
        <f t="shared" si="2"/>
        <v>41425</v>
      </c>
      <c r="CD5" s="328"/>
      <c r="CE5" s="197" t="s">
        <v>362</v>
      </c>
      <c r="CF5" s="197" t="s">
        <v>1461</v>
      </c>
      <c r="CG5" s="189" t="s">
        <v>730</v>
      </c>
      <c r="CH5" s="191" t="s">
        <v>730</v>
      </c>
      <c r="CI5" s="188" t="s">
        <v>730</v>
      </c>
      <c r="CJ5" s="152"/>
      <c r="CK5" s="195" t="s">
        <v>730</v>
      </c>
      <c r="CL5" s="187" t="s">
        <v>730</v>
      </c>
      <c r="CM5" s="195" t="s">
        <v>730</v>
      </c>
      <c r="CO5" s="195" t="s">
        <v>730</v>
      </c>
      <c r="CP5" s="187" t="s">
        <v>730</v>
      </c>
      <c r="CQ5" s="195" t="s">
        <v>730</v>
      </c>
    </row>
    <row r="6" spans="1:95">
      <c r="A6" s="137"/>
      <c r="B6" s="137"/>
      <c r="C6" s="137"/>
      <c r="D6" s="137"/>
      <c r="AE6" s="61"/>
      <c r="AG6" s="48"/>
      <c r="AH6" s="48"/>
      <c r="AI6" s="48"/>
      <c r="AJ6" s="48"/>
      <c r="AK6" s="48"/>
      <c r="AL6" s="48"/>
      <c r="AM6" s="48"/>
      <c r="AN6" s="48"/>
      <c r="AO6" s="48"/>
      <c r="AP6" s="48"/>
      <c r="AQ6" s="48"/>
      <c r="AR6" s="48"/>
      <c r="AS6" s="48"/>
      <c r="AT6" s="48"/>
      <c r="AU6" s="48"/>
      <c r="AV6" s="48"/>
      <c r="AW6" s="48"/>
      <c r="AX6" s="48"/>
      <c r="AY6" s="48"/>
      <c r="AZ6" s="48"/>
      <c r="BA6" s="48"/>
      <c r="BB6" s="48"/>
      <c r="BC6" s="48"/>
      <c r="BD6" s="61"/>
      <c r="BE6" s="109"/>
      <c r="BF6" s="357"/>
      <c r="CE6" s="170"/>
      <c r="CF6" s="170"/>
      <c r="CG6" s="147"/>
      <c r="CH6" s="155"/>
      <c r="CI6" s="147"/>
      <c r="CK6" s="155"/>
      <c r="CL6" s="164"/>
      <c r="CM6" s="155"/>
      <c r="CO6" s="155"/>
      <c r="CP6" s="155"/>
      <c r="CQ6" s="155"/>
    </row>
    <row r="7" spans="1:95">
      <c r="A7" s="138" t="s">
        <v>184</v>
      </c>
      <c r="B7" s="138"/>
      <c r="C7" s="137"/>
      <c r="D7" s="137"/>
      <c r="E7" s="5"/>
      <c r="F7" s="5"/>
      <c r="G7" s="5"/>
      <c r="I7" s="5"/>
      <c r="J7" s="5"/>
      <c r="K7" s="5"/>
      <c r="L7" s="5"/>
      <c r="M7" s="5"/>
      <c r="N7" s="5"/>
      <c r="O7" s="5"/>
      <c r="P7" s="5"/>
      <c r="Q7" s="5"/>
      <c r="R7" s="5"/>
      <c r="S7" s="5"/>
      <c r="T7" s="5"/>
      <c r="U7" s="5"/>
      <c r="V7" s="5"/>
      <c r="W7" s="5"/>
      <c r="X7" s="5"/>
      <c r="Y7" s="5"/>
      <c r="Z7" s="5"/>
      <c r="AA7" s="5"/>
      <c r="AB7" s="5"/>
      <c r="AC7" s="5"/>
      <c r="AE7" s="61"/>
      <c r="AG7" s="48"/>
      <c r="AH7" s="48"/>
      <c r="AI7" s="48"/>
      <c r="AJ7" s="48"/>
      <c r="AK7" s="48"/>
      <c r="AL7" s="48"/>
      <c r="AM7" s="48"/>
      <c r="AN7" s="48"/>
      <c r="AO7" s="48"/>
      <c r="AP7" s="48"/>
      <c r="AQ7" s="48"/>
      <c r="AR7" s="48"/>
      <c r="AS7" s="48"/>
      <c r="AT7" s="48"/>
      <c r="AU7" s="48"/>
      <c r="AV7" s="48"/>
      <c r="AW7" s="48"/>
      <c r="AX7" s="48"/>
      <c r="AY7" s="48"/>
      <c r="AZ7" s="48"/>
      <c r="BA7" s="48"/>
      <c r="BB7" s="48"/>
      <c r="BC7" s="48"/>
      <c r="BD7" s="61"/>
      <c r="BE7" s="109"/>
      <c r="BF7" s="357"/>
      <c r="CE7" s="170"/>
      <c r="CF7" s="170"/>
      <c r="CG7" s="147"/>
      <c r="CH7" s="155"/>
      <c r="CI7" s="147"/>
      <c r="CK7" s="155"/>
      <c r="CL7" s="164"/>
      <c r="CM7" s="155"/>
      <c r="CO7" s="155"/>
      <c r="CP7" s="155"/>
      <c r="CQ7" s="155"/>
    </row>
    <row r="8" spans="1:95">
      <c r="A8" s="137" t="s">
        <v>0</v>
      </c>
      <c r="B8" s="137" t="s">
        <v>7</v>
      </c>
      <c r="C8" s="137" t="s">
        <v>1</v>
      </c>
      <c r="D8" s="137" t="str">
        <f>"D"&amp;E8</f>
        <v>DSTMPDGP</v>
      </c>
      <c r="E8" s="5" t="s">
        <v>49</v>
      </c>
      <c r="F8" s="32">
        <v>312</v>
      </c>
      <c r="G8" s="32" t="str">
        <f>F8&amp;C8</f>
        <v>312DGP</v>
      </c>
      <c r="H8" s="27">
        <f>SUMIF(Adjustments!$J$4:$J$921,(EPIS!$D8&amp;"/"&amp;EPIS!H$4&amp;"/"&amp;EPIS!H$3&amp;"/"&amp;EPIS!H$2),Adjustments!L$4:L$921)</f>
        <v>0</v>
      </c>
      <c r="I8" s="27">
        <f>SUMIF(Adjustments!$J$4:$J$921,(EPIS!$D8&amp;"/"&amp;EPIS!I$4&amp;"/"&amp;EPIS!I$3&amp;"/"&amp;EPIS!I$2),Adjustments!M$4:M$921)</f>
        <v>0</v>
      </c>
      <c r="J8" s="27">
        <f>SUMIF(Adjustments!$J$4:$J$921,(EPIS!$D8&amp;"/"&amp;EPIS!J$4&amp;"/"&amp;EPIS!J$3&amp;"/"&amp;EPIS!J$2),Adjustments!N$4:N$921)</f>
        <v>0</v>
      </c>
      <c r="K8" s="27">
        <f>SUMIF(Adjustments!$J$4:$J$921,(EPIS!$D8&amp;"/"&amp;EPIS!K$4&amp;"/"&amp;EPIS!K$3&amp;"/"&amp;EPIS!K$2),Adjustments!O$4:O$921)</f>
        <v>0</v>
      </c>
      <c r="L8" s="27">
        <f>SUMIF(Adjustments!$J$4:$J$921,(EPIS!$D8&amp;"/"&amp;EPIS!L$4&amp;"/"&amp;EPIS!L$3&amp;"/"&amp;EPIS!L$2),Adjustments!P$4:P$921)</f>
        <v>0</v>
      </c>
      <c r="M8" s="27">
        <f>SUMIF(Adjustments!$J$4:$J$921,(EPIS!$D8&amp;"/"&amp;EPIS!M$4&amp;"/"&amp;EPIS!M$3&amp;"/"&amp;EPIS!M$2),Adjustments!Q$4:Q$921)</f>
        <v>0</v>
      </c>
      <c r="N8" s="27">
        <f>SUMIF(Adjustments!$J$4:$J$921,(EPIS!$D8&amp;"/"&amp;EPIS!N$4&amp;"/"&amp;EPIS!N$3&amp;"/"&amp;EPIS!N$2),Adjustments!R$4:R$921)</f>
        <v>0</v>
      </c>
      <c r="O8" s="27">
        <f>SUMIF(Adjustments!$J$4:$J$921,(EPIS!$D8&amp;"/"&amp;EPIS!O$4&amp;"/"&amp;EPIS!O$3&amp;"/"&amp;EPIS!O$2),Adjustments!S$4:S$921)</f>
        <v>0</v>
      </c>
      <c r="P8" s="27">
        <f>SUMIF(Adjustments!$J$4:$J$921,(EPIS!$D8&amp;"/"&amp;EPIS!P$4&amp;"/"&amp;EPIS!P$3&amp;"/"&amp;EPIS!P$2),Adjustments!T$4:T$921)</f>
        <v>0</v>
      </c>
      <c r="Q8" s="27">
        <f>SUMIF(Adjustments!$J$4:$J$921,(EPIS!$D8&amp;"/"&amp;EPIS!Q$4&amp;"/"&amp;EPIS!Q$3&amp;"/"&amp;EPIS!Q$2),Adjustments!U$4:U$921)</f>
        <v>0</v>
      </c>
      <c r="R8" s="27">
        <f>SUMIF(Adjustments!$J$4:$J$921,(EPIS!$D8&amp;"/"&amp;EPIS!R$4&amp;"/"&amp;EPIS!R$3&amp;"/"&amp;EPIS!R$2),Adjustments!V$4:V$921)</f>
        <v>0</v>
      </c>
      <c r="S8" s="27">
        <f>SUMIF(Adjustments!$J$4:$J$921,(EPIS!$D8&amp;"/"&amp;EPIS!S$4&amp;"/"&amp;EPIS!S$3&amp;"/"&amp;EPIS!S$2),Adjustments!W$4:W$921)</f>
        <v>0</v>
      </c>
      <c r="T8" s="27">
        <f>SUMIF(Adjustments!$J$4:$J$921,(EPIS!$D8&amp;"/"&amp;EPIS!T$4&amp;"/"&amp;EPIS!T$3&amp;"/"&amp;EPIS!T$2),Adjustments!X$4:X$921)</f>
        <v>0</v>
      </c>
      <c r="U8" s="27">
        <f>SUMIF(Adjustments!$J$4:$J$921,(EPIS!$D8&amp;"/"&amp;EPIS!U$4&amp;"/"&amp;EPIS!U$3&amp;"/"&amp;EPIS!U$2),Adjustments!Y$4:Y$921)</f>
        <v>0</v>
      </c>
      <c r="V8" s="27">
        <f>SUMIF(Adjustments!$J$4:$J$921,(EPIS!$D8&amp;"/"&amp;EPIS!V$4&amp;"/"&amp;EPIS!V$3&amp;"/"&amp;EPIS!V$2),Adjustments!Z$4:Z$921)</f>
        <v>0</v>
      </c>
      <c r="W8" s="27">
        <f>SUMIF(Adjustments!$J$4:$J$921,(EPIS!$D8&amp;"/"&amp;EPIS!W$4&amp;"/"&amp;EPIS!W$3&amp;"/"&amp;EPIS!W$2),Adjustments!AA$4:AA$921)</f>
        <v>0</v>
      </c>
      <c r="X8" s="27">
        <f>SUMIF(Adjustments!$J$4:$J$921,(EPIS!$D8&amp;"/"&amp;EPIS!X$4&amp;"/"&amp;EPIS!X$3&amp;"/"&amp;EPIS!X$2),Adjustments!AB$4:AB$921)</f>
        <v>0</v>
      </c>
      <c r="Y8" s="27">
        <f>SUMIF(Adjustments!$J$4:$J$921,(EPIS!$D8&amp;"/"&amp;EPIS!Y$4&amp;"/"&amp;EPIS!Y$3&amp;"/"&amp;EPIS!Y$2),Adjustments!AC$4:AC$921)</f>
        <v>0</v>
      </c>
      <c r="Z8" s="27">
        <f>SUMIF(Adjustments!$J$4:$J$921,(EPIS!$D8&amp;"/"&amp;EPIS!Z$4&amp;"/"&amp;EPIS!Z$3&amp;"/"&amp;EPIS!Z$2),Adjustments!AD$4:AD$921)</f>
        <v>0</v>
      </c>
      <c r="AA8" s="27">
        <f>SUMIF(Adjustments!$J$4:$J$921,(EPIS!$D8&amp;"/"&amp;EPIS!AA$4&amp;"/"&amp;EPIS!AA$3&amp;"/"&amp;EPIS!AA$2),Adjustments!AE$4:AE$921)</f>
        <v>0</v>
      </c>
      <c r="AB8" s="27">
        <f>SUMIF(Adjustments!$J$4:$J$921,(EPIS!$D8&amp;"/"&amp;EPIS!AB$4&amp;"/"&amp;EPIS!AB$3&amp;"/"&amp;EPIS!AB$2),Adjustments!AF$4:AF$921)</f>
        <v>0</v>
      </c>
      <c r="AC8" s="27">
        <f>SUMIF(Adjustments!$J$4:$J$921,(EPIS!$D8&amp;"/"&amp;EPIS!AC$4&amp;"/"&amp;EPIS!AC$3&amp;"/"&amp;EPIS!AC$2),Adjustments!AG$4:AG$921)</f>
        <v>0</v>
      </c>
      <c r="AD8" s="27">
        <f>SUMIF(Adjustments!$J$4:$J$921,(EPIS!$D8&amp;"/"&amp;EPIS!AD$4&amp;"/"&amp;EPIS!AD$3&amp;"/"&amp;EPIS!AD$2),Adjustments!AH$4:AH$921)</f>
        <v>0</v>
      </c>
      <c r="AE8" s="143">
        <f t="shared" ref="AE8:AE14" si="3">SUM(H8:AD8)</f>
        <v>0</v>
      </c>
      <c r="AG8" s="27">
        <f>SUMIF(Retirements!$E$12:$E$95,EPIS!$D8,Retirements!ED$12:ED$95)</f>
        <v>-140096.20000000001</v>
      </c>
      <c r="AH8" s="27">
        <f>SUMIF(Retirements!$E$12:$E$95,EPIS!$D8,Retirements!EE$12:EE$95)</f>
        <v>-714639.73</v>
      </c>
      <c r="AI8" s="27">
        <f>SUMIF(Retirements!$E$12:$E$95,EPIS!$D8,Retirements!EF$12:EF$95)</f>
        <v>-7622807.8300000001</v>
      </c>
      <c r="AJ8" s="27">
        <f>SUMIF(Retirements!$E$12:$E$95,EPIS!$D8,Retirements!EG$12:EG$95)</f>
        <v>-263159.38</v>
      </c>
      <c r="AK8" s="27">
        <f>SUMIF(Retirements!$E$12:$E$95,EPIS!$D8,Retirements!EH$12:EH$95)</f>
        <v>-1547438.7400000002</v>
      </c>
      <c r="AL8" s="27">
        <f>SUMIF(Retirements!$E$12:$E$95,EPIS!$D8,Retirements!EI$12:EI$95)</f>
        <v>-319731.53999999998</v>
      </c>
      <c r="AM8" s="27">
        <f>SUMIF(Retirements!$E$12:$E$95,EPIS!$D8,Retirements!EJ$12:EJ$95)</f>
        <v>-94956.64</v>
      </c>
      <c r="AN8" s="27">
        <f>SUMIF(Retirements!$E$12:$E$95,EPIS!$D8,Retirements!EK$12:EK$95)</f>
        <v>-360089.01</v>
      </c>
      <c r="AO8" s="27">
        <f>SUMIF(Retirements!$E$12:$E$95,EPIS!$D8,Retirements!EL$12:EL$95)</f>
        <v>-618789.7699999999</v>
      </c>
      <c r="AP8" s="27">
        <f>SUMIF(Retirements!$E$12:$E$95,EPIS!$D8,Retirements!EM$12:EM$95)</f>
        <v>-2248636.6705400352</v>
      </c>
      <c r="AQ8" s="27">
        <f>SUMIF(Retirements!$E$12:$E$95,EPIS!$D8,Retirements!EN$12:EN$95)</f>
        <v>-2248636.6705400352</v>
      </c>
      <c r="AR8" s="27">
        <f>SUMIF(Retirements!$E$12:$E$95,EPIS!$D8,Retirements!EO$12:EO$95)</f>
        <v>-2248636.6705400352</v>
      </c>
      <c r="AS8" s="27">
        <f>SUMIF(Retirements!$E$12:$E$95,EPIS!$D8,Retirements!EP$12:EP$95)</f>
        <v>-2248636.6705400352</v>
      </c>
      <c r="AT8" s="27">
        <f>SUMIF(Retirements!$E$12:$E$95,EPIS!$D8,Retirements!EQ$12:EQ$95)</f>
        <v>-2248636.6705400352</v>
      </c>
      <c r="AU8" s="27">
        <f>SUMIF(Retirements!$E$12:$E$95,EPIS!$D8,Retirements!ER$12:ER$95)</f>
        <v>-2248636.6705400352</v>
      </c>
      <c r="AV8" s="27">
        <f>SUMIF(Retirements!$E$12:$E$95,EPIS!$D8,Retirements!ES$12:ES$95)</f>
        <v>-2248636.6705400352</v>
      </c>
      <c r="AW8" s="27">
        <f>SUMIF(Retirements!$E$12:$E$95,EPIS!$D8,Retirements!ET$12:ET$95)</f>
        <v>-2248636.6705400352</v>
      </c>
      <c r="AX8" s="27">
        <f>SUMIF(Retirements!$E$12:$E$95,EPIS!$D8,Retirements!EU$12:EU$95)</f>
        <v>-2248636.6705400352</v>
      </c>
      <c r="AY8" s="27">
        <f>SUMIF(Retirements!$E$12:$E$95,EPIS!$D8,Retirements!EV$12:EV$95)</f>
        <v>-2204241.3531743973</v>
      </c>
      <c r="AZ8" s="27">
        <f>SUMIF(Retirements!$E$12:$E$95,EPIS!$D8,Retirements!EW$12:EW$95)</f>
        <v>-2204241.3531743973</v>
      </c>
      <c r="BA8" s="27">
        <f>SUMIF(Retirements!$E$12:$E$95,EPIS!$D8,Retirements!EX$12:EX$95)</f>
        <v>-2204241.3531743973</v>
      </c>
      <c r="BB8" s="27">
        <f>SUMIF(Retirements!$E$12:$E$95,EPIS!$D8,Retirements!EY$12:EY$95)</f>
        <v>-2204241.3531743973</v>
      </c>
      <c r="BC8" s="27">
        <f>SUMIF(Retirements!$E$12:$E$95,EPIS!$D8,Retirements!EZ$12:EZ$95)</f>
        <v>-2204241.3531743973</v>
      </c>
      <c r="BD8" s="143">
        <f t="shared" ref="BD8:BD14" si="4">SUM(AG8:BC8)</f>
        <v>-42940645.640732296</v>
      </c>
      <c r="BE8" s="109"/>
      <c r="BF8" s="358">
        <f>VLOOKUP(E8,Scenarios!$AK$11:$AN$132,3,0)</f>
        <v>1090045310.3400002</v>
      </c>
      <c r="BG8" s="36">
        <f t="shared" ref="BG8:BP14" si="5">BF8+H8+AG8</f>
        <v>1089905214.1400001</v>
      </c>
      <c r="BH8" s="36">
        <f t="shared" si="5"/>
        <v>1089190574.4100001</v>
      </c>
      <c r="BI8" s="36">
        <f t="shared" si="5"/>
        <v>1081567766.5800002</v>
      </c>
      <c r="BJ8" s="36">
        <f t="shared" si="5"/>
        <v>1081304607.2</v>
      </c>
      <c r="BK8" s="36">
        <f t="shared" si="5"/>
        <v>1079757168.46</v>
      </c>
      <c r="BL8" s="36">
        <f t="shared" si="5"/>
        <v>1079437436.9200001</v>
      </c>
      <c r="BM8" s="36">
        <f t="shared" si="5"/>
        <v>1079342480.28</v>
      </c>
      <c r="BN8" s="36">
        <f t="shared" si="5"/>
        <v>1078982391.27</v>
      </c>
      <c r="BO8" s="36">
        <f t="shared" si="5"/>
        <v>1078363601.5</v>
      </c>
      <c r="BP8" s="36">
        <f t="shared" si="5"/>
        <v>1076114964.8294599</v>
      </c>
      <c r="BQ8" s="36">
        <f t="shared" ref="BQ8:BZ14" si="6">BP8+R8+AQ8</f>
        <v>1073866328.1589198</v>
      </c>
      <c r="BR8" s="36">
        <f t="shared" si="6"/>
        <v>1071617691.4883797</v>
      </c>
      <c r="BS8" s="36">
        <f t="shared" si="6"/>
        <v>1069369054.8178396</v>
      </c>
      <c r="BT8" s="36">
        <f t="shared" si="6"/>
        <v>1067120418.1472995</v>
      </c>
      <c r="BU8" s="36">
        <f t="shared" si="6"/>
        <v>1064871781.4767594</v>
      </c>
      <c r="BV8" s="36">
        <f t="shared" si="6"/>
        <v>1062623144.8062193</v>
      </c>
      <c r="BW8" s="36">
        <f t="shared" si="6"/>
        <v>1060374508.1356792</v>
      </c>
      <c r="BX8" s="36">
        <f t="shared" si="6"/>
        <v>1058125871.4651392</v>
      </c>
      <c r="BY8" s="36">
        <f t="shared" si="6"/>
        <v>1055921630.1119647</v>
      </c>
      <c r="BZ8" s="36">
        <f t="shared" si="6"/>
        <v>1053717388.7587903</v>
      </c>
      <c r="CA8" s="36">
        <f t="shared" ref="CA8:CC14" si="7">BZ8+AB8+BA8</f>
        <v>1051513147.4056158</v>
      </c>
      <c r="CB8" s="36">
        <f t="shared" si="7"/>
        <v>1049308906.0524414</v>
      </c>
      <c r="CC8" s="36">
        <f t="shared" si="7"/>
        <v>1047104664.6992669</v>
      </c>
      <c r="CD8" s="36"/>
      <c r="CE8" s="170" t="str">
        <f>G8</f>
        <v>312DGP</v>
      </c>
      <c r="CF8" s="170" t="str">
        <f>CE8</f>
        <v>312DGP</v>
      </c>
      <c r="CG8" s="148">
        <f>SUM(BQ8:CC8)/13</f>
        <v>1060425733.5018705</v>
      </c>
      <c r="CH8" s="161">
        <f>VLOOKUP(CE8,Scenarios!$AO$11:$AR$132,3,0)</f>
        <v>1117210814.7899988</v>
      </c>
      <c r="CI8" s="161">
        <f>CG8-CH8</f>
        <v>-56785081.288128257</v>
      </c>
      <c r="CJ8" s="35"/>
      <c r="CK8" s="193">
        <f>VLOOKUP(CE8,Scenarios!$AS$11:$AT$132,2,0)</f>
        <v>1061563559.7858378</v>
      </c>
      <c r="CL8" s="156">
        <f>VLOOKUP(CE8,Scenarios!$AO$11:$AR$132,3,0)</f>
        <v>1117210814.7899988</v>
      </c>
      <c r="CM8" s="156">
        <f>CK8-CL8</f>
        <v>-55647255.004161</v>
      </c>
      <c r="CO8" s="156">
        <f>CK8-CG8</f>
        <v>1137826.2839672565</v>
      </c>
      <c r="CP8" s="156">
        <f t="shared" ref="CP8" si="8">CL8-CH8</f>
        <v>0</v>
      </c>
      <c r="CQ8" s="156">
        <f>CM8-CI8</f>
        <v>1137826.2839672565</v>
      </c>
    </row>
    <row r="9" spans="1:95">
      <c r="A9" s="137" t="s">
        <v>4</v>
      </c>
      <c r="B9" s="137" t="s">
        <v>7</v>
      </c>
      <c r="C9" s="137" t="s">
        <v>5</v>
      </c>
      <c r="D9" s="137" t="str">
        <f t="shared" ref="D9:D14" si="9">"D"&amp;E9</f>
        <v>DSTMPDGU</v>
      </c>
      <c r="E9" s="5" t="s">
        <v>50</v>
      </c>
      <c r="F9" s="32">
        <v>312</v>
      </c>
      <c r="G9" s="32" t="str">
        <f t="shared" ref="G9:G72" si="10">F9&amp;C9</f>
        <v>312DGU</v>
      </c>
      <c r="H9" s="27">
        <f>SUMIF(Adjustments!$J$4:$J$921,(EPIS!$D9&amp;"/"&amp;EPIS!H$4&amp;"/"&amp;EPIS!H$3&amp;"/"&amp;EPIS!H$2),Adjustments!L$4:L$921)</f>
        <v>0</v>
      </c>
      <c r="I9" s="27">
        <f>SUMIF(Adjustments!$J$4:$J$921,(EPIS!$D9&amp;"/"&amp;EPIS!I$4&amp;"/"&amp;EPIS!I$3&amp;"/"&amp;EPIS!I$2),Adjustments!M$4:M$921)</f>
        <v>0</v>
      </c>
      <c r="J9" s="27">
        <f>SUMIF(Adjustments!$J$4:$J$921,(EPIS!$D9&amp;"/"&amp;EPIS!J$4&amp;"/"&amp;EPIS!J$3&amp;"/"&amp;EPIS!J$2),Adjustments!N$4:N$921)</f>
        <v>0</v>
      </c>
      <c r="K9" s="27">
        <f>SUMIF(Adjustments!$J$4:$J$921,(EPIS!$D9&amp;"/"&amp;EPIS!K$4&amp;"/"&amp;EPIS!K$3&amp;"/"&amp;EPIS!K$2),Adjustments!O$4:O$921)</f>
        <v>0</v>
      </c>
      <c r="L9" s="27">
        <f>SUMIF(Adjustments!$J$4:$J$921,(EPIS!$D9&amp;"/"&amp;EPIS!L$4&amp;"/"&amp;EPIS!L$3&amp;"/"&amp;EPIS!L$2),Adjustments!P$4:P$921)</f>
        <v>0</v>
      </c>
      <c r="M9" s="27">
        <f>SUMIF(Adjustments!$J$4:$J$921,(EPIS!$D9&amp;"/"&amp;EPIS!M$4&amp;"/"&amp;EPIS!M$3&amp;"/"&amp;EPIS!M$2),Adjustments!Q$4:Q$921)</f>
        <v>0</v>
      </c>
      <c r="N9" s="27">
        <f>SUMIF(Adjustments!$J$4:$J$921,(EPIS!$D9&amp;"/"&amp;EPIS!N$4&amp;"/"&amp;EPIS!N$3&amp;"/"&amp;EPIS!N$2),Adjustments!R$4:R$921)</f>
        <v>0</v>
      </c>
      <c r="O9" s="27">
        <f>SUMIF(Adjustments!$J$4:$J$921,(EPIS!$D9&amp;"/"&amp;EPIS!O$4&amp;"/"&amp;EPIS!O$3&amp;"/"&amp;EPIS!O$2),Adjustments!S$4:S$921)</f>
        <v>0</v>
      </c>
      <c r="P9" s="27">
        <f>SUMIF(Adjustments!$J$4:$J$921,(EPIS!$D9&amp;"/"&amp;EPIS!P$4&amp;"/"&amp;EPIS!P$3&amp;"/"&amp;EPIS!P$2),Adjustments!T$4:T$921)</f>
        <v>0</v>
      </c>
      <c r="Q9" s="27">
        <f>SUMIF(Adjustments!$J$4:$J$921,(EPIS!$D9&amp;"/"&amp;EPIS!Q$4&amp;"/"&amp;EPIS!Q$3&amp;"/"&amp;EPIS!Q$2),Adjustments!U$4:U$921)</f>
        <v>0</v>
      </c>
      <c r="R9" s="27">
        <f>SUMIF(Adjustments!$J$4:$J$921,(EPIS!$D9&amp;"/"&amp;EPIS!R$4&amp;"/"&amp;EPIS!R$3&amp;"/"&amp;EPIS!R$2),Adjustments!V$4:V$921)</f>
        <v>0</v>
      </c>
      <c r="S9" s="27">
        <f>SUMIF(Adjustments!$J$4:$J$921,(EPIS!$D9&amp;"/"&amp;EPIS!S$4&amp;"/"&amp;EPIS!S$3&amp;"/"&amp;EPIS!S$2),Adjustments!W$4:W$921)</f>
        <v>0</v>
      </c>
      <c r="T9" s="27">
        <f>SUMIF(Adjustments!$J$4:$J$921,(EPIS!$D9&amp;"/"&amp;EPIS!T$4&amp;"/"&amp;EPIS!T$3&amp;"/"&amp;EPIS!T$2),Adjustments!X$4:X$921)</f>
        <v>0</v>
      </c>
      <c r="U9" s="27">
        <f>SUMIF(Adjustments!$J$4:$J$921,(EPIS!$D9&amp;"/"&amp;EPIS!U$4&amp;"/"&amp;EPIS!U$3&amp;"/"&amp;EPIS!U$2),Adjustments!Y$4:Y$921)</f>
        <v>0</v>
      </c>
      <c r="V9" s="27">
        <f>SUMIF(Adjustments!$J$4:$J$921,(EPIS!$D9&amp;"/"&amp;EPIS!V$4&amp;"/"&amp;EPIS!V$3&amp;"/"&amp;EPIS!V$2),Adjustments!Z$4:Z$921)</f>
        <v>0</v>
      </c>
      <c r="W9" s="27">
        <f>SUMIF(Adjustments!$J$4:$J$921,(EPIS!$D9&amp;"/"&amp;EPIS!W$4&amp;"/"&amp;EPIS!W$3&amp;"/"&amp;EPIS!W$2),Adjustments!AA$4:AA$921)</f>
        <v>0</v>
      </c>
      <c r="X9" s="27">
        <f>SUMIF(Adjustments!$J$4:$J$921,(EPIS!$D9&amp;"/"&amp;EPIS!X$4&amp;"/"&amp;EPIS!X$3&amp;"/"&amp;EPIS!X$2),Adjustments!AB$4:AB$921)</f>
        <v>0</v>
      </c>
      <c r="Y9" s="27">
        <f>SUMIF(Adjustments!$J$4:$J$921,(EPIS!$D9&amp;"/"&amp;EPIS!Y$4&amp;"/"&amp;EPIS!Y$3&amp;"/"&amp;EPIS!Y$2),Adjustments!AC$4:AC$921)</f>
        <v>0</v>
      </c>
      <c r="Z9" s="27">
        <f>SUMIF(Adjustments!$J$4:$J$921,(EPIS!$D9&amp;"/"&amp;EPIS!Z$4&amp;"/"&amp;EPIS!Z$3&amp;"/"&amp;EPIS!Z$2),Adjustments!AD$4:AD$921)</f>
        <v>0</v>
      </c>
      <c r="AA9" s="27">
        <f>SUMIF(Adjustments!$J$4:$J$921,(EPIS!$D9&amp;"/"&amp;EPIS!AA$4&amp;"/"&amp;EPIS!AA$3&amp;"/"&amp;EPIS!AA$2),Adjustments!AE$4:AE$921)</f>
        <v>0</v>
      </c>
      <c r="AB9" s="27">
        <f>SUMIF(Adjustments!$J$4:$J$921,(EPIS!$D9&amp;"/"&amp;EPIS!AB$4&amp;"/"&amp;EPIS!AB$3&amp;"/"&amp;EPIS!AB$2),Adjustments!AF$4:AF$921)</f>
        <v>0</v>
      </c>
      <c r="AC9" s="27">
        <f>SUMIF(Adjustments!$J$4:$J$921,(EPIS!$D9&amp;"/"&amp;EPIS!AC$4&amp;"/"&amp;EPIS!AC$3&amp;"/"&amp;EPIS!AC$2),Adjustments!AG$4:AG$921)</f>
        <v>0</v>
      </c>
      <c r="AD9" s="27">
        <f>SUMIF(Adjustments!$J$4:$J$921,(EPIS!$D9&amp;"/"&amp;EPIS!AD$4&amp;"/"&amp;EPIS!AD$3&amp;"/"&amp;EPIS!AD$2),Adjustments!AH$4:AH$921)</f>
        <v>0</v>
      </c>
      <c r="AE9" s="143">
        <f t="shared" si="3"/>
        <v>0</v>
      </c>
      <c r="AG9" s="27">
        <f>SUMIF(Retirements!$E$12:$E$95,EPIS!$D9,Retirements!ED$12:ED$95)</f>
        <v>-608936.05000000005</v>
      </c>
      <c r="AH9" s="27">
        <f>SUMIF(Retirements!$E$12:$E$95,EPIS!$D9,Retirements!EE$12:EE$95)</f>
        <v>-217038.59000000003</v>
      </c>
      <c r="AI9" s="27">
        <f>SUMIF(Retirements!$E$12:$E$95,EPIS!$D9,Retirements!EF$12:EF$95)</f>
        <v>-301249.36</v>
      </c>
      <c r="AJ9" s="27">
        <f>SUMIF(Retirements!$E$12:$E$95,EPIS!$D9,Retirements!EG$12:EG$95)</f>
        <v>-4383078.21</v>
      </c>
      <c r="AK9" s="27">
        <f>SUMIF(Retirements!$E$12:$E$95,EPIS!$D9,Retirements!EH$12:EH$95)</f>
        <v>-1399001.13</v>
      </c>
      <c r="AL9" s="27">
        <f>SUMIF(Retirements!$E$12:$E$95,EPIS!$D9,Retirements!EI$12:EI$95)</f>
        <v>-3921606.8000000003</v>
      </c>
      <c r="AM9" s="27">
        <f>SUMIF(Retirements!$E$12:$E$95,EPIS!$D9,Retirements!EJ$12:EJ$95)</f>
        <v>-116666.48999999999</v>
      </c>
      <c r="AN9" s="27">
        <f>SUMIF(Retirements!$E$12:$E$95,EPIS!$D9,Retirements!EK$12:EK$95)</f>
        <v>-2210168.4199999995</v>
      </c>
      <c r="AO9" s="27">
        <f>SUMIF(Retirements!$E$12:$E$95,EPIS!$D9,Retirements!EL$12:EL$95)</f>
        <v>-2804179.9699999997</v>
      </c>
      <c r="AP9" s="27">
        <f>SUMIF(Retirements!$E$12:$E$95,EPIS!$D9,Retirements!EM$12:EM$95)</f>
        <v>-2043544.7165372465</v>
      </c>
      <c r="AQ9" s="27">
        <f>SUMIF(Retirements!$E$12:$E$95,EPIS!$D9,Retirements!EN$12:EN$95)</f>
        <v>-2043544.7165372465</v>
      </c>
      <c r="AR9" s="27">
        <f>SUMIF(Retirements!$E$12:$E$95,EPIS!$D9,Retirements!EO$12:EO$95)</f>
        <v>-2043544.7165372465</v>
      </c>
      <c r="AS9" s="27">
        <f>SUMIF(Retirements!$E$12:$E$95,EPIS!$D9,Retirements!EP$12:EP$95)</f>
        <v>-2043544.7165372465</v>
      </c>
      <c r="AT9" s="27">
        <f>SUMIF(Retirements!$E$12:$E$95,EPIS!$D9,Retirements!EQ$12:EQ$95)</f>
        <v>-2043544.7165372465</v>
      </c>
      <c r="AU9" s="27">
        <f>SUMIF(Retirements!$E$12:$E$95,EPIS!$D9,Retirements!ER$12:ER$95)</f>
        <v>-2043544.7165372465</v>
      </c>
      <c r="AV9" s="27">
        <f>SUMIF(Retirements!$E$12:$E$95,EPIS!$D9,Retirements!ES$12:ES$95)</f>
        <v>-2043544.7165372465</v>
      </c>
      <c r="AW9" s="27">
        <f>SUMIF(Retirements!$E$12:$E$95,EPIS!$D9,Retirements!ET$12:ET$95)</f>
        <v>-2043544.7165372465</v>
      </c>
      <c r="AX9" s="27">
        <f>SUMIF(Retirements!$E$12:$E$95,EPIS!$D9,Retirements!EU$12:EU$95)</f>
        <v>-2043544.7165372465</v>
      </c>
      <c r="AY9" s="27">
        <f>SUMIF(Retirements!$E$12:$E$95,EPIS!$D9,Retirements!EV$12:EV$95)</f>
        <v>-2004193.6999507674</v>
      </c>
      <c r="AZ9" s="27">
        <f>SUMIF(Retirements!$E$12:$E$95,EPIS!$D9,Retirements!EW$12:EW$95)</f>
        <v>-2004193.6999507674</v>
      </c>
      <c r="BA9" s="27">
        <f>SUMIF(Retirements!$E$12:$E$95,EPIS!$D9,Retirements!EX$12:EX$95)</f>
        <v>-2004193.6999507674</v>
      </c>
      <c r="BB9" s="27">
        <f>SUMIF(Retirements!$E$12:$E$95,EPIS!$D9,Retirements!EY$12:EY$95)</f>
        <v>-2004193.6999507674</v>
      </c>
      <c r="BC9" s="27">
        <f>SUMIF(Retirements!$E$12:$E$95,EPIS!$D9,Retirements!EZ$12:EZ$95)</f>
        <v>-2004193.6999507674</v>
      </c>
      <c r="BD9" s="143">
        <f t="shared" si="4"/>
        <v>-44374795.968589053</v>
      </c>
      <c r="BE9" s="109"/>
      <c r="BF9" s="358">
        <f>VLOOKUP(E9,Scenarios!$AK$11:$AN$132,3,0)</f>
        <v>1232403758.6900003</v>
      </c>
      <c r="BG9" s="36">
        <f t="shared" si="5"/>
        <v>1231794822.6400003</v>
      </c>
      <c r="BH9" s="36">
        <f t="shared" si="5"/>
        <v>1231577784.0500004</v>
      </c>
      <c r="BI9" s="36">
        <f t="shared" si="5"/>
        <v>1231276534.6900005</v>
      </c>
      <c r="BJ9" s="36">
        <f t="shared" si="5"/>
        <v>1226893456.4800005</v>
      </c>
      <c r="BK9" s="36">
        <f t="shared" si="5"/>
        <v>1225494455.3500004</v>
      </c>
      <c r="BL9" s="36">
        <f t="shared" si="5"/>
        <v>1221572848.5500004</v>
      </c>
      <c r="BM9" s="36">
        <f t="shared" si="5"/>
        <v>1221456182.0600004</v>
      </c>
      <c r="BN9" s="36">
        <f t="shared" si="5"/>
        <v>1219246013.6400003</v>
      </c>
      <c r="BO9" s="36">
        <f t="shared" si="5"/>
        <v>1216441833.6700003</v>
      </c>
      <c r="BP9" s="36">
        <f t="shared" si="5"/>
        <v>1214398288.9534631</v>
      </c>
      <c r="BQ9" s="36">
        <f t="shared" si="6"/>
        <v>1212354744.2369258</v>
      </c>
      <c r="BR9" s="36">
        <f t="shared" si="6"/>
        <v>1210311199.5203886</v>
      </c>
      <c r="BS9" s="36">
        <f t="shared" si="6"/>
        <v>1208267654.8038514</v>
      </c>
      <c r="BT9" s="36">
        <f t="shared" si="6"/>
        <v>1206224110.0873141</v>
      </c>
      <c r="BU9" s="36">
        <f t="shared" si="6"/>
        <v>1204180565.3707769</v>
      </c>
      <c r="BV9" s="36">
        <f t="shared" si="6"/>
        <v>1202137020.6542397</v>
      </c>
      <c r="BW9" s="36">
        <f t="shared" si="6"/>
        <v>1200093475.9377024</v>
      </c>
      <c r="BX9" s="36">
        <f t="shared" si="6"/>
        <v>1198049931.2211652</v>
      </c>
      <c r="BY9" s="36">
        <f t="shared" si="6"/>
        <v>1196045737.5212145</v>
      </c>
      <c r="BZ9" s="36">
        <f t="shared" si="6"/>
        <v>1194041543.8212638</v>
      </c>
      <c r="CA9" s="36">
        <f t="shared" si="7"/>
        <v>1192037350.1213131</v>
      </c>
      <c r="CB9" s="36">
        <f t="shared" si="7"/>
        <v>1190033156.4213624</v>
      </c>
      <c r="CC9" s="36">
        <f t="shared" si="7"/>
        <v>1188028962.7214117</v>
      </c>
      <c r="CD9" s="36"/>
      <c r="CE9" s="170" t="str">
        <f t="shared" ref="CE9:CE72" si="11">G9</f>
        <v>312DGU</v>
      </c>
      <c r="CF9" s="170" t="str">
        <f t="shared" ref="CF9:CF35" si="12">CE9</f>
        <v>312DGU</v>
      </c>
      <c r="CG9" s="148">
        <f>SUM(BQ9:CC9)/13</f>
        <v>1200138880.9568405</v>
      </c>
      <c r="CH9" s="161">
        <f>VLOOKUP(CE9,Scenarios!$AO$11:$AR$132,3,0)</f>
        <v>1267626841.7849982</v>
      </c>
      <c r="CI9" s="161">
        <f>CG9-CH9</f>
        <v>-67487960.828157663</v>
      </c>
      <c r="CJ9" s="35"/>
      <c r="CK9" s="193">
        <f>VLOOKUP(CE9,Scenarios!$AS$11:$AT$132,2,0)</f>
        <v>1211511845.2284138</v>
      </c>
      <c r="CL9" s="156">
        <f>VLOOKUP(CE9,Scenarios!$AO$11:$AR$132,3,0)</f>
        <v>1267626841.7849982</v>
      </c>
      <c r="CM9" s="156">
        <f>CK9-CL9</f>
        <v>-56114996.556584358</v>
      </c>
      <c r="CO9" s="156">
        <f t="shared" ref="CO9:CO72" si="13">CK9-CG9</f>
        <v>11372964.271573305</v>
      </c>
      <c r="CP9" s="156">
        <f t="shared" ref="CP9:CP72" si="14">CL9-CH9</f>
        <v>0</v>
      </c>
      <c r="CQ9" s="156">
        <f t="shared" ref="CQ9:CQ72" si="15">CM9-CI9</f>
        <v>11372964.271573305</v>
      </c>
    </row>
    <row r="10" spans="1:95">
      <c r="A10" s="137" t="s">
        <v>6</v>
      </c>
      <c r="B10" s="137" t="s">
        <v>7</v>
      </c>
      <c r="C10" s="137" t="s">
        <v>7</v>
      </c>
      <c r="D10" s="137" t="str">
        <f t="shared" si="9"/>
        <v>DSTMPSG</v>
      </c>
      <c r="E10" s="5" t="s">
        <v>51</v>
      </c>
      <c r="F10" s="32">
        <v>312</v>
      </c>
      <c r="G10" s="32" t="str">
        <f t="shared" si="10"/>
        <v>312SG</v>
      </c>
      <c r="H10" s="27">
        <f>SUMIF(Adjustments!$J$4:$J$921,(EPIS!$D10&amp;"/"&amp;EPIS!H$4&amp;"/"&amp;EPIS!H$3&amp;"/"&amp;EPIS!H$2),Adjustments!L$4:L$921)</f>
        <v>14018806.929999994</v>
      </c>
      <c r="I10" s="27">
        <f>SUMIF(Adjustments!$J$4:$J$921,(EPIS!$D10&amp;"/"&amp;EPIS!I$4&amp;"/"&amp;EPIS!I$3&amp;"/"&amp;EPIS!I$2),Adjustments!M$4:M$921)</f>
        <v>25385313.699999999</v>
      </c>
      <c r="J10" s="27">
        <f>SUMIF(Adjustments!$J$4:$J$921,(EPIS!$D10&amp;"/"&amp;EPIS!J$4&amp;"/"&amp;EPIS!J$3&amp;"/"&amp;EPIS!J$2),Adjustments!N$4:N$921)</f>
        <v>-6980954.9699999932</v>
      </c>
      <c r="K10" s="27">
        <f>SUMIF(Adjustments!$J$4:$J$921,(EPIS!$D10&amp;"/"&amp;EPIS!K$4&amp;"/"&amp;EPIS!K$3&amp;"/"&amp;EPIS!K$2),Adjustments!O$4:O$921)</f>
        <v>14542922.409999996</v>
      </c>
      <c r="L10" s="27">
        <f>SUMIF(Adjustments!$J$4:$J$921,(EPIS!$D10&amp;"/"&amp;EPIS!L$4&amp;"/"&amp;EPIS!L$3&amp;"/"&amp;EPIS!L$2),Adjustments!P$4:P$921)</f>
        <v>202646375.91999993</v>
      </c>
      <c r="M10" s="27">
        <f>SUMIF(Adjustments!$J$4:$J$921,(EPIS!$D10&amp;"/"&amp;EPIS!M$4&amp;"/"&amp;EPIS!M$3&amp;"/"&amp;EPIS!M$2),Adjustments!Q$4:Q$921)</f>
        <v>32587135.920000017</v>
      </c>
      <c r="N10" s="27">
        <f>SUMIF(Adjustments!$J$4:$J$921,(EPIS!$D10&amp;"/"&amp;EPIS!N$4&amp;"/"&amp;EPIS!N$3&amp;"/"&amp;EPIS!N$2),Adjustments!R$4:R$921)</f>
        <v>-4454975.990000017</v>
      </c>
      <c r="O10" s="27">
        <f>SUMIF(Adjustments!$J$4:$J$921,(EPIS!$D10&amp;"/"&amp;EPIS!O$4&amp;"/"&amp;EPIS!O$3&amp;"/"&amp;EPIS!O$2),Adjustments!S$4:S$921)</f>
        <v>1343122.06</v>
      </c>
      <c r="P10" s="27">
        <f>SUMIF(Adjustments!$J$4:$J$921,(EPIS!$D10&amp;"/"&amp;EPIS!P$4&amp;"/"&amp;EPIS!P$3&amp;"/"&amp;EPIS!P$2),Adjustments!T$4:T$921)</f>
        <v>95815640.430000067</v>
      </c>
      <c r="Q10" s="27">
        <f>SUMIF(Adjustments!$J$4:$J$921,(EPIS!$D10&amp;"/"&amp;EPIS!Q$4&amp;"/"&amp;EPIS!Q$3&amp;"/"&amp;EPIS!Q$2),Adjustments!U$4:U$921)</f>
        <v>18951010.689999998</v>
      </c>
      <c r="R10" s="27">
        <f>SUMIF(Adjustments!$J$4:$J$921,(EPIS!$D10&amp;"/"&amp;EPIS!R$4&amp;"/"&amp;EPIS!R$3&amp;"/"&amp;EPIS!R$2),Adjustments!V$4:V$921)</f>
        <v>21805889.580000002</v>
      </c>
      <c r="S10" s="27">
        <f>SUMIF(Adjustments!$J$4:$J$921,(EPIS!$D10&amp;"/"&amp;EPIS!S$4&amp;"/"&amp;EPIS!S$3&amp;"/"&amp;EPIS!S$2),Adjustments!W$4:W$921)</f>
        <v>19739199.060000002</v>
      </c>
      <c r="T10" s="27">
        <f>SUMIF(Adjustments!$J$4:$J$921,(EPIS!$D10&amp;"/"&amp;EPIS!T$4&amp;"/"&amp;EPIS!T$3&amp;"/"&amp;EPIS!T$2),Adjustments!X$4:X$921)</f>
        <v>16045220.649999999</v>
      </c>
      <c r="U10" s="27">
        <f>SUMIF(Adjustments!$J$4:$J$921,(EPIS!$D10&amp;"/"&amp;EPIS!U$4&amp;"/"&amp;EPIS!U$3&amp;"/"&amp;EPIS!U$2),Adjustments!Y$4:Y$921)</f>
        <v>4332094.290000001</v>
      </c>
      <c r="V10" s="27">
        <f>SUMIF(Adjustments!$J$4:$J$921,(EPIS!$D10&amp;"/"&amp;EPIS!V$4&amp;"/"&amp;EPIS!V$3&amp;"/"&amp;EPIS!V$2),Adjustments!Z$4:Z$921)</f>
        <v>3378170.1799999997</v>
      </c>
      <c r="W10" s="27">
        <f>SUMIF(Adjustments!$J$4:$J$921,(EPIS!$D10&amp;"/"&amp;EPIS!W$4&amp;"/"&amp;EPIS!W$3&amp;"/"&amp;EPIS!W$2),Adjustments!AA$4:AA$921)</f>
        <v>7651449.0200000023</v>
      </c>
      <c r="X10" s="27">
        <f>SUMIF(Adjustments!$J$4:$J$921,(EPIS!$D10&amp;"/"&amp;EPIS!X$4&amp;"/"&amp;EPIS!X$3&amp;"/"&amp;EPIS!X$2),Adjustments!AB$4:AB$921)</f>
        <v>10665172.210000001</v>
      </c>
      <c r="Y10" s="27">
        <f>SUMIF(Adjustments!$J$4:$J$921,(EPIS!$D10&amp;"/"&amp;EPIS!Y$4&amp;"/"&amp;EPIS!Y$3&amp;"/"&amp;EPIS!Y$2),Adjustments!AC$4:AC$921)</f>
        <v>31276613.409999996</v>
      </c>
      <c r="Z10" s="27">
        <f>SUMIF(Adjustments!$J$4:$J$921,(EPIS!$D10&amp;"/"&amp;EPIS!Z$4&amp;"/"&amp;EPIS!Z$3&amp;"/"&amp;EPIS!Z$2),Adjustments!AD$4:AD$921)</f>
        <v>0</v>
      </c>
      <c r="AA10" s="27">
        <f>SUMIF(Adjustments!$J$4:$J$921,(EPIS!$D10&amp;"/"&amp;EPIS!AA$4&amp;"/"&amp;EPIS!AA$3&amp;"/"&amp;EPIS!AA$2),Adjustments!AE$4:AE$921)</f>
        <v>0</v>
      </c>
      <c r="AB10" s="27">
        <f>SUMIF(Adjustments!$J$4:$J$921,(EPIS!$D10&amp;"/"&amp;EPIS!AB$4&amp;"/"&amp;EPIS!AB$3&amp;"/"&amp;EPIS!AB$2),Adjustments!AF$4:AF$921)</f>
        <v>0</v>
      </c>
      <c r="AC10" s="27">
        <f>SUMIF(Adjustments!$J$4:$J$921,(EPIS!$D10&amp;"/"&amp;EPIS!AC$4&amp;"/"&amp;EPIS!AC$3&amp;"/"&amp;EPIS!AC$2),Adjustments!AG$4:AG$921)</f>
        <v>15639687.939999999</v>
      </c>
      <c r="AD10" s="27">
        <f>SUMIF(Adjustments!$J$4:$J$921,(EPIS!$D10&amp;"/"&amp;EPIS!AD$4&amp;"/"&amp;EPIS!AD$3&amp;"/"&amp;EPIS!AD$2),Adjustments!AH$4:AH$921)</f>
        <v>53046837.160000004</v>
      </c>
      <c r="AE10" s="143">
        <f t="shared" si="3"/>
        <v>577434730.60000002</v>
      </c>
      <c r="AG10" s="27">
        <f>SUMIF(Retirements!$E$12:$E$95,EPIS!$D10,Retirements!ED$12:ED$95)</f>
        <v>-2879580.69</v>
      </c>
      <c r="AH10" s="27">
        <f>SUMIF(Retirements!$E$12:$E$95,EPIS!$D10,Retirements!EE$12:EE$95)</f>
        <v>-270749.94</v>
      </c>
      <c r="AI10" s="27">
        <f>SUMIF(Retirements!$E$12:$E$95,EPIS!$D10,Retirements!EF$12:EF$95)</f>
        <v>-9373012.4300000016</v>
      </c>
      <c r="AJ10" s="27">
        <f>SUMIF(Retirements!$E$12:$E$95,EPIS!$D10,Retirements!EG$12:EG$95)</f>
        <v>-1317350.33</v>
      </c>
      <c r="AK10" s="27">
        <f>SUMIF(Retirements!$E$12:$E$95,EPIS!$D10,Retirements!EH$12:EH$95)</f>
        <v>-2096886.6099999999</v>
      </c>
      <c r="AL10" s="27">
        <f>SUMIF(Retirements!$E$12:$E$95,EPIS!$D10,Retirements!EI$12:EI$95)</f>
        <v>-1052796.2099999997</v>
      </c>
      <c r="AM10" s="27">
        <f>SUMIF(Retirements!$E$12:$E$95,EPIS!$D10,Retirements!EJ$12:EJ$95)</f>
        <v>-2957961.5400000005</v>
      </c>
      <c r="AN10" s="27">
        <f>SUMIF(Retirements!$E$12:$E$95,EPIS!$D10,Retirements!EK$12:EK$95)</f>
        <v>-1552065.51</v>
      </c>
      <c r="AO10" s="27">
        <f>SUMIF(Retirements!$E$12:$E$95,EPIS!$D10,Retirements!EL$12:EL$95)</f>
        <v>-4015054.8499999996</v>
      </c>
      <c r="AP10" s="27">
        <f>SUMIF(Retirements!$E$12:$E$95,EPIS!$D10,Retirements!EM$12:EM$95)</f>
        <v>-2688390.526837904</v>
      </c>
      <c r="AQ10" s="27">
        <f>SUMIF(Retirements!$E$12:$E$95,EPIS!$D10,Retirements!EN$12:EN$95)</f>
        <v>-2688390.526837904</v>
      </c>
      <c r="AR10" s="27">
        <f>SUMIF(Retirements!$E$12:$E$95,EPIS!$D10,Retirements!EO$12:EO$95)</f>
        <v>-2688390.526837904</v>
      </c>
      <c r="AS10" s="27">
        <f>SUMIF(Retirements!$E$12:$E$95,EPIS!$D10,Retirements!EP$12:EP$95)</f>
        <v>-2688390.526837904</v>
      </c>
      <c r="AT10" s="27">
        <f>SUMIF(Retirements!$E$12:$E$95,EPIS!$D10,Retirements!EQ$12:EQ$95)</f>
        <v>-2688390.526837904</v>
      </c>
      <c r="AU10" s="27">
        <f>SUMIF(Retirements!$E$12:$E$95,EPIS!$D10,Retirements!ER$12:ER$95)</f>
        <v>-2688390.526837904</v>
      </c>
      <c r="AV10" s="27">
        <f>SUMIF(Retirements!$E$12:$E$95,EPIS!$D10,Retirements!ES$12:ES$95)</f>
        <v>-2688390.526837904</v>
      </c>
      <c r="AW10" s="27">
        <f>SUMIF(Retirements!$E$12:$E$95,EPIS!$D10,Retirements!ET$12:ET$95)</f>
        <v>-2688390.526837904</v>
      </c>
      <c r="AX10" s="27">
        <f>SUMIF(Retirements!$E$12:$E$95,EPIS!$D10,Retirements!EU$12:EU$95)</f>
        <v>-2688390.526837904</v>
      </c>
      <c r="AY10" s="27">
        <f>SUMIF(Retirements!$E$12:$E$95,EPIS!$D10,Retirements!EV$12:EV$95)</f>
        <v>-2836490.2999389279</v>
      </c>
      <c r="AZ10" s="27">
        <f>SUMIF(Retirements!$E$12:$E$95,EPIS!$D10,Retirements!EW$12:EW$95)</f>
        <v>-2836490.2999389279</v>
      </c>
      <c r="BA10" s="27">
        <f>SUMIF(Retirements!$E$12:$E$95,EPIS!$D10,Retirements!EX$12:EX$95)</f>
        <v>-2836490.2999389279</v>
      </c>
      <c r="BB10" s="27">
        <f>SUMIF(Retirements!$E$12:$E$95,EPIS!$D10,Retirements!EY$12:EY$95)</f>
        <v>-2836490.2999389279</v>
      </c>
      <c r="BC10" s="27">
        <f>SUMIF(Retirements!$E$12:$E$95,EPIS!$D10,Retirements!EZ$12:EZ$95)</f>
        <v>-2836490.2999389279</v>
      </c>
      <c r="BD10" s="143">
        <f t="shared" si="4"/>
        <v>-63893424.35123574</v>
      </c>
      <c r="BE10" s="109"/>
      <c r="BF10" s="358">
        <f>VLOOKUP(E10,Scenarios!$AK$11:$AN$132,3,0)</f>
        <v>3207396998.2600002</v>
      </c>
      <c r="BG10" s="36">
        <f t="shared" si="5"/>
        <v>3218536224.5</v>
      </c>
      <c r="BH10" s="36">
        <f t="shared" si="5"/>
        <v>3243650788.2599998</v>
      </c>
      <c r="BI10" s="36">
        <f t="shared" si="5"/>
        <v>3227296820.8600001</v>
      </c>
      <c r="BJ10" s="36">
        <f t="shared" si="5"/>
        <v>3240522392.9400001</v>
      </c>
      <c r="BK10" s="36">
        <f t="shared" si="5"/>
        <v>3441071882.25</v>
      </c>
      <c r="BL10" s="36">
        <f t="shared" si="5"/>
        <v>3472606221.96</v>
      </c>
      <c r="BM10" s="36">
        <f t="shared" si="5"/>
        <v>3465193284.4299998</v>
      </c>
      <c r="BN10" s="36">
        <f t="shared" si="5"/>
        <v>3464984340.9799995</v>
      </c>
      <c r="BO10" s="36">
        <f t="shared" si="5"/>
        <v>3556784926.5599999</v>
      </c>
      <c r="BP10" s="36">
        <f t="shared" si="5"/>
        <v>3573047546.7231622</v>
      </c>
      <c r="BQ10" s="36">
        <f t="shared" si="6"/>
        <v>3592165045.7763243</v>
      </c>
      <c r="BR10" s="36">
        <f t="shared" si="6"/>
        <v>3609215854.3094864</v>
      </c>
      <c r="BS10" s="36">
        <f t="shared" si="6"/>
        <v>3622572684.4326487</v>
      </c>
      <c r="BT10" s="36">
        <f t="shared" si="6"/>
        <v>3624216388.1958108</v>
      </c>
      <c r="BU10" s="36">
        <f t="shared" si="6"/>
        <v>3624906167.8489728</v>
      </c>
      <c r="BV10" s="36">
        <f t="shared" si="6"/>
        <v>3629869226.342135</v>
      </c>
      <c r="BW10" s="36">
        <f t="shared" si="6"/>
        <v>3637846008.0252972</v>
      </c>
      <c r="BX10" s="36">
        <f t="shared" si="6"/>
        <v>3666434230.9084592</v>
      </c>
      <c r="BY10" s="36">
        <f t="shared" si="6"/>
        <v>3663597740.60852</v>
      </c>
      <c r="BZ10" s="36">
        <f t="shared" si="6"/>
        <v>3660761250.3085809</v>
      </c>
      <c r="CA10" s="36">
        <f t="shared" si="7"/>
        <v>3657924760.0086417</v>
      </c>
      <c r="CB10" s="36">
        <f t="shared" si="7"/>
        <v>3670727957.6487026</v>
      </c>
      <c r="CC10" s="36">
        <f t="shared" si="7"/>
        <v>3720938304.5087633</v>
      </c>
      <c r="CD10" s="36"/>
      <c r="CE10" s="329" t="str">
        <f t="shared" si="11"/>
        <v>312SG</v>
      </c>
      <c r="CF10" s="170" t="str">
        <f t="shared" si="12"/>
        <v>312SG</v>
      </c>
      <c r="CG10" s="148">
        <f>SUM(BQ10:CC12)/13</f>
        <v>3915345011.6991091</v>
      </c>
      <c r="CH10" s="161">
        <f>VLOOKUP(CE10,Scenarios!$AO$11:$AR$132,3,0)</f>
        <v>2996167842.7749982</v>
      </c>
      <c r="CI10" s="246">
        <f>CG12+CG11+CG10-CH10</f>
        <v>919177168.92411089</v>
      </c>
      <c r="CJ10" s="35"/>
      <c r="CK10" s="193">
        <f>VLOOKUP(CE10,Scenarios!$AS$11:$AT$132,2,0)</f>
        <v>3932317150.5653286</v>
      </c>
      <c r="CL10" s="156">
        <f>VLOOKUP(CE10,Scenarios!$AO$11:$AR$132,3,0)</f>
        <v>2996167842.7749982</v>
      </c>
      <c r="CM10" s="344">
        <f>CK10-CL10</f>
        <v>936149307.79033041</v>
      </c>
      <c r="CO10" s="344">
        <f t="shared" si="13"/>
        <v>16972138.866219521</v>
      </c>
      <c r="CP10" s="344">
        <f t="shared" si="14"/>
        <v>0</v>
      </c>
      <c r="CQ10" s="344">
        <f t="shared" si="15"/>
        <v>16972138.866219521</v>
      </c>
    </row>
    <row r="11" spans="1:95">
      <c r="A11" s="139" t="s">
        <v>350</v>
      </c>
      <c r="B11" s="139" t="s">
        <v>7</v>
      </c>
      <c r="C11" s="137" t="s">
        <v>7</v>
      </c>
      <c r="D11" s="137" t="str">
        <f t="shared" si="9"/>
        <v>DSTMPRSG</v>
      </c>
      <c r="E11" s="5" t="s">
        <v>52</v>
      </c>
      <c r="F11" s="32">
        <v>312</v>
      </c>
      <c r="G11" s="32" t="str">
        <f t="shared" si="10"/>
        <v>312SG</v>
      </c>
      <c r="H11" s="27">
        <f>SUMIF(Adjustments!$J$4:$J$921,(EPIS!$D11&amp;"/"&amp;EPIS!H$4&amp;"/"&amp;EPIS!H$3&amp;"/"&amp;EPIS!H$2),Adjustments!L$4:L$921)</f>
        <v>0</v>
      </c>
      <c r="I11" s="27">
        <f>SUMIF(Adjustments!$J$4:$J$921,(EPIS!$D11&amp;"/"&amp;EPIS!I$4&amp;"/"&amp;EPIS!I$3&amp;"/"&amp;EPIS!I$2),Adjustments!M$4:M$921)</f>
        <v>0</v>
      </c>
      <c r="J11" s="27">
        <f>SUMIF(Adjustments!$J$4:$J$921,(EPIS!$D11&amp;"/"&amp;EPIS!J$4&amp;"/"&amp;EPIS!J$3&amp;"/"&amp;EPIS!J$2),Adjustments!N$4:N$921)</f>
        <v>0</v>
      </c>
      <c r="K11" s="27">
        <f>SUMIF(Adjustments!$J$4:$J$921,(EPIS!$D11&amp;"/"&amp;EPIS!K$4&amp;"/"&amp;EPIS!K$3&amp;"/"&amp;EPIS!K$2),Adjustments!O$4:O$921)</f>
        <v>0</v>
      </c>
      <c r="L11" s="27">
        <f>SUMIF(Adjustments!$J$4:$J$921,(EPIS!$D11&amp;"/"&amp;EPIS!L$4&amp;"/"&amp;EPIS!L$3&amp;"/"&amp;EPIS!L$2),Adjustments!P$4:P$921)</f>
        <v>0</v>
      </c>
      <c r="M11" s="27">
        <f>SUMIF(Adjustments!$J$4:$J$921,(EPIS!$D11&amp;"/"&amp;EPIS!M$4&amp;"/"&amp;EPIS!M$3&amp;"/"&amp;EPIS!M$2),Adjustments!Q$4:Q$921)</f>
        <v>0</v>
      </c>
      <c r="N11" s="27">
        <f>SUMIF(Adjustments!$J$4:$J$921,(EPIS!$D11&amp;"/"&amp;EPIS!N$4&amp;"/"&amp;EPIS!N$3&amp;"/"&amp;EPIS!N$2),Adjustments!R$4:R$921)</f>
        <v>0</v>
      </c>
      <c r="O11" s="27">
        <f>SUMIF(Adjustments!$J$4:$J$921,(EPIS!$D11&amp;"/"&amp;EPIS!O$4&amp;"/"&amp;EPIS!O$3&amp;"/"&amp;EPIS!O$2),Adjustments!S$4:S$921)</f>
        <v>0</v>
      </c>
      <c r="P11" s="27">
        <f>SUMIF(Adjustments!$J$4:$J$921,(EPIS!$D11&amp;"/"&amp;EPIS!P$4&amp;"/"&amp;EPIS!P$3&amp;"/"&amp;EPIS!P$2),Adjustments!T$4:T$921)</f>
        <v>0</v>
      </c>
      <c r="Q11" s="27">
        <f>SUMIF(Adjustments!$J$4:$J$921,(EPIS!$D11&amp;"/"&amp;EPIS!Q$4&amp;"/"&amp;EPIS!Q$3&amp;"/"&amp;EPIS!Q$2),Adjustments!U$4:U$921)</f>
        <v>0</v>
      </c>
      <c r="R11" s="27">
        <f>SUMIF(Adjustments!$J$4:$J$921,(EPIS!$D11&amp;"/"&amp;EPIS!R$4&amp;"/"&amp;EPIS!R$3&amp;"/"&amp;EPIS!R$2),Adjustments!V$4:V$921)</f>
        <v>0</v>
      </c>
      <c r="S11" s="27">
        <f>SUMIF(Adjustments!$J$4:$J$921,(EPIS!$D11&amp;"/"&amp;EPIS!S$4&amp;"/"&amp;EPIS!S$3&amp;"/"&amp;EPIS!S$2),Adjustments!W$4:W$921)</f>
        <v>0</v>
      </c>
      <c r="T11" s="27">
        <f>SUMIF(Adjustments!$J$4:$J$921,(EPIS!$D11&amp;"/"&amp;EPIS!T$4&amp;"/"&amp;EPIS!T$3&amp;"/"&amp;EPIS!T$2),Adjustments!X$4:X$921)</f>
        <v>0</v>
      </c>
      <c r="U11" s="27">
        <f>SUMIF(Adjustments!$J$4:$J$921,(EPIS!$D11&amp;"/"&amp;EPIS!U$4&amp;"/"&amp;EPIS!U$3&amp;"/"&amp;EPIS!U$2),Adjustments!Y$4:Y$921)</f>
        <v>0</v>
      </c>
      <c r="V11" s="27">
        <f>SUMIF(Adjustments!$J$4:$J$921,(EPIS!$D11&amp;"/"&amp;EPIS!V$4&amp;"/"&amp;EPIS!V$3&amp;"/"&amp;EPIS!V$2),Adjustments!Z$4:Z$921)</f>
        <v>0</v>
      </c>
      <c r="W11" s="27">
        <f>SUMIF(Adjustments!$J$4:$J$921,(EPIS!$D11&amp;"/"&amp;EPIS!W$4&amp;"/"&amp;EPIS!W$3&amp;"/"&amp;EPIS!W$2),Adjustments!AA$4:AA$921)</f>
        <v>210072.00000000003</v>
      </c>
      <c r="X11" s="27">
        <f>SUMIF(Adjustments!$J$4:$J$921,(EPIS!$D11&amp;"/"&amp;EPIS!X$4&amp;"/"&amp;EPIS!X$3&amp;"/"&amp;EPIS!X$2),Adjustments!AB$4:AB$921)</f>
        <v>0</v>
      </c>
      <c r="Y11" s="27">
        <f>SUMIF(Adjustments!$J$4:$J$921,(EPIS!$D11&amp;"/"&amp;EPIS!Y$4&amp;"/"&amp;EPIS!Y$3&amp;"/"&amp;EPIS!Y$2),Adjustments!AC$4:AC$921)</f>
        <v>112028</v>
      </c>
      <c r="Z11" s="27">
        <f>SUMIF(Adjustments!$J$4:$J$921,(EPIS!$D11&amp;"/"&amp;EPIS!Z$4&amp;"/"&amp;EPIS!Z$3&amp;"/"&amp;EPIS!Z$2),Adjustments!AD$4:AD$921)</f>
        <v>0</v>
      </c>
      <c r="AA11" s="27">
        <f>SUMIF(Adjustments!$J$4:$J$921,(EPIS!$D11&amp;"/"&amp;EPIS!AA$4&amp;"/"&amp;EPIS!AA$3&amp;"/"&amp;EPIS!AA$2),Adjustments!AE$4:AE$921)</f>
        <v>0</v>
      </c>
      <c r="AB11" s="27">
        <f>SUMIF(Adjustments!$J$4:$J$921,(EPIS!$D11&amp;"/"&amp;EPIS!AB$4&amp;"/"&amp;EPIS!AB$3&amp;"/"&amp;EPIS!AB$2),Adjustments!AF$4:AF$921)</f>
        <v>0</v>
      </c>
      <c r="AC11" s="27">
        <f>SUMIF(Adjustments!$J$4:$J$921,(EPIS!$D11&amp;"/"&amp;EPIS!AC$4&amp;"/"&amp;EPIS!AC$3&amp;"/"&amp;EPIS!AC$2),Adjustments!AG$4:AG$921)</f>
        <v>0</v>
      </c>
      <c r="AD11" s="27">
        <f>SUMIF(Adjustments!$J$4:$J$921,(EPIS!$D11&amp;"/"&amp;EPIS!AD$4&amp;"/"&amp;EPIS!AD$3&amp;"/"&amp;EPIS!AD$2),Adjustments!AH$4:AH$921)</f>
        <v>0</v>
      </c>
      <c r="AE11" s="143">
        <f t="shared" si="3"/>
        <v>322100</v>
      </c>
      <c r="AG11" s="27">
        <f>SUMIF(Retirements!$E$12:$E$95,EPIS!$D11,Retirements!ED$12:ED$95)</f>
        <v>0</v>
      </c>
      <c r="AH11" s="27">
        <f>SUMIF(Retirements!$E$12:$E$95,EPIS!$D11,Retirements!EE$12:EE$95)</f>
        <v>0</v>
      </c>
      <c r="AI11" s="27">
        <f>SUMIF(Retirements!$E$12:$E$95,EPIS!$D11,Retirements!EF$12:EF$95)</f>
        <v>0</v>
      </c>
      <c r="AJ11" s="27">
        <f>SUMIF(Retirements!$E$12:$E$95,EPIS!$D11,Retirements!EG$12:EG$95)</f>
        <v>0</v>
      </c>
      <c r="AK11" s="27">
        <f>SUMIF(Retirements!$E$12:$E$95,EPIS!$D11,Retirements!EH$12:EH$95)</f>
        <v>0</v>
      </c>
      <c r="AL11" s="27">
        <f>SUMIF(Retirements!$E$12:$E$95,EPIS!$D11,Retirements!EI$12:EI$95)</f>
        <v>0</v>
      </c>
      <c r="AM11" s="27">
        <f>SUMIF(Retirements!$E$12:$E$95,EPIS!$D11,Retirements!EJ$12:EJ$95)</f>
        <v>0</v>
      </c>
      <c r="AN11" s="27">
        <f>SUMIF(Retirements!$E$12:$E$95,EPIS!$D11,Retirements!EK$12:EK$95)</f>
        <v>0</v>
      </c>
      <c r="AO11" s="27">
        <f>SUMIF(Retirements!$E$12:$E$95,EPIS!$D11,Retirements!EL$12:EL$95)</f>
        <v>0</v>
      </c>
      <c r="AP11" s="27">
        <f>SUMIF(Retirements!$E$12:$E$95,EPIS!$D11,Retirements!EM$12:EM$95)</f>
        <v>-20339.910613876837</v>
      </c>
      <c r="AQ11" s="27">
        <f>SUMIF(Retirements!$E$12:$E$95,EPIS!$D11,Retirements!EN$12:EN$95)</f>
        <v>-20339.910613876837</v>
      </c>
      <c r="AR11" s="27">
        <f>SUMIF(Retirements!$E$12:$E$95,EPIS!$D11,Retirements!EO$12:EO$95)</f>
        <v>-20339.910613876837</v>
      </c>
      <c r="AS11" s="27">
        <f>SUMIF(Retirements!$E$12:$E$95,EPIS!$D11,Retirements!EP$12:EP$95)</f>
        <v>-20339.910613876837</v>
      </c>
      <c r="AT11" s="27">
        <f>SUMIF(Retirements!$E$12:$E$95,EPIS!$D11,Retirements!EQ$12:EQ$95)</f>
        <v>-20339.910613876837</v>
      </c>
      <c r="AU11" s="27">
        <f>SUMIF(Retirements!$E$12:$E$95,EPIS!$D11,Retirements!ER$12:ER$95)</f>
        <v>-20339.910613876837</v>
      </c>
      <c r="AV11" s="27">
        <f>SUMIF(Retirements!$E$12:$E$95,EPIS!$D11,Retirements!ES$12:ES$95)</f>
        <v>-20339.910613876837</v>
      </c>
      <c r="AW11" s="27">
        <f>SUMIF(Retirements!$E$12:$E$95,EPIS!$D11,Retirements!ET$12:ET$95)</f>
        <v>-20339.910613876837</v>
      </c>
      <c r="AX11" s="27">
        <f>SUMIF(Retirements!$E$12:$E$95,EPIS!$D11,Retirements!EU$12:EU$95)</f>
        <v>-20339.910613876837</v>
      </c>
      <c r="AY11" s="27">
        <f>SUMIF(Retirements!$E$12:$E$95,EPIS!$D11,Retirements!EV$12:EV$95)</f>
        <v>-20447.551952313373</v>
      </c>
      <c r="AZ11" s="27">
        <f>SUMIF(Retirements!$E$12:$E$95,EPIS!$D11,Retirements!EW$12:EW$95)</f>
        <v>-20447.551952313373</v>
      </c>
      <c r="BA11" s="27">
        <f>SUMIF(Retirements!$E$12:$E$95,EPIS!$D11,Retirements!EX$12:EX$95)</f>
        <v>-20447.551952313373</v>
      </c>
      <c r="BB11" s="27">
        <f>SUMIF(Retirements!$E$12:$E$95,EPIS!$D11,Retirements!EY$12:EY$95)</f>
        <v>-20447.551952313373</v>
      </c>
      <c r="BC11" s="27">
        <f>SUMIF(Retirements!$E$12:$E$95,EPIS!$D11,Retirements!EZ$12:EZ$95)</f>
        <v>-20447.551952313373</v>
      </c>
      <c r="BD11" s="143">
        <f t="shared" si="4"/>
        <v>-285296.95528645843</v>
      </c>
      <c r="BE11" s="109"/>
      <c r="BF11" s="358">
        <f>VLOOKUP(E11,Scenarios!$AK$11:$AN$132,3,0)</f>
        <v>26273154.68</v>
      </c>
      <c r="BG11" s="36">
        <f t="shared" si="5"/>
        <v>26273154.68</v>
      </c>
      <c r="BH11" s="36">
        <f t="shared" si="5"/>
        <v>26273154.68</v>
      </c>
      <c r="BI11" s="36">
        <f t="shared" si="5"/>
        <v>26273154.68</v>
      </c>
      <c r="BJ11" s="36">
        <f t="shared" si="5"/>
        <v>26273154.68</v>
      </c>
      <c r="BK11" s="36">
        <f t="shared" si="5"/>
        <v>26273154.68</v>
      </c>
      <c r="BL11" s="36">
        <f t="shared" si="5"/>
        <v>26273154.68</v>
      </c>
      <c r="BM11" s="36">
        <f t="shared" si="5"/>
        <v>26273154.68</v>
      </c>
      <c r="BN11" s="36">
        <f t="shared" si="5"/>
        <v>26273154.68</v>
      </c>
      <c r="BO11" s="36">
        <f t="shared" si="5"/>
        <v>26273154.68</v>
      </c>
      <c r="BP11" s="36">
        <f t="shared" si="5"/>
        <v>26252814.769386124</v>
      </c>
      <c r="BQ11" s="36">
        <f t="shared" si="6"/>
        <v>26232474.858772248</v>
      </c>
      <c r="BR11" s="36">
        <f t="shared" si="6"/>
        <v>26212134.948158372</v>
      </c>
      <c r="BS11" s="36">
        <f t="shared" si="6"/>
        <v>26191795.037544496</v>
      </c>
      <c r="BT11" s="36">
        <f t="shared" si="6"/>
        <v>26171455.126930621</v>
      </c>
      <c r="BU11" s="36">
        <f t="shared" si="6"/>
        <v>26151115.216316745</v>
      </c>
      <c r="BV11" s="36">
        <f t="shared" si="6"/>
        <v>26340847.305702869</v>
      </c>
      <c r="BW11" s="36">
        <f t="shared" si="6"/>
        <v>26320507.395088993</v>
      </c>
      <c r="BX11" s="36">
        <f t="shared" si="6"/>
        <v>26412195.484475117</v>
      </c>
      <c r="BY11" s="36">
        <f t="shared" si="6"/>
        <v>26391747.932522804</v>
      </c>
      <c r="BZ11" s="36">
        <f t="shared" si="6"/>
        <v>26371300.38057049</v>
      </c>
      <c r="CA11" s="36">
        <f t="shared" si="7"/>
        <v>26350852.828618176</v>
      </c>
      <c r="CB11" s="36">
        <f t="shared" si="7"/>
        <v>26330405.276665863</v>
      </c>
      <c r="CC11" s="36">
        <f t="shared" si="7"/>
        <v>26309957.724713549</v>
      </c>
      <c r="CD11" s="36"/>
      <c r="CE11" s="343"/>
      <c r="CF11" s="466"/>
      <c r="CG11" s="342"/>
      <c r="CH11" s="330"/>
      <c r="CI11" s="330"/>
      <c r="CJ11" s="35"/>
      <c r="CK11" s="345"/>
      <c r="CL11" s="345"/>
      <c r="CM11" s="345"/>
      <c r="CO11" s="345">
        <f t="shared" si="13"/>
        <v>0</v>
      </c>
      <c r="CP11" s="345">
        <f t="shared" si="14"/>
        <v>0</v>
      </c>
      <c r="CQ11" s="345">
        <f t="shared" si="15"/>
        <v>0</v>
      </c>
    </row>
    <row r="12" spans="1:95">
      <c r="A12" s="137" t="s">
        <v>10</v>
      </c>
      <c r="B12" s="137" t="s">
        <v>7</v>
      </c>
      <c r="C12" s="137" t="s">
        <v>7</v>
      </c>
      <c r="D12" s="137" t="str">
        <f t="shared" si="9"/>
        <v>DSTMPPCSG</v>
      </c>
      <c r="E12" s="5" t="s">
        <v>53</v>
      </c>
      <c r="F12" s="32">
        <v>312</v>
      </c>
      <c r="G12" s="32" t="str">
        <f t="shared" si="10"/>
        <v>312SG</v>
      </c>
      <c r="H12" s="27">
        <f>SUMIF(Adjustments!$J$4:$J$921,(EPIS!$D12&amp;"/"&amp;EPIS!H$4&amp;"/"&amp;EPIS!H$3&amp;"/"&amp;EPIS!H$2),Adjustments!L$4:L$921)</f>
        <v>0</v>
      </c>
      <c r="I12" s="27">
        <f>SUMIF(Adjustments!$J$4:$J$921,(EPIS!$D12&amp;"/"&amp;EPIS!I$4&amp;"/"&amp;EPIS!I$3&amp;"/"&amp;EPIS!I$2),Adjustments!M$4:M$921)</f>
        <v>0</v>
      </c>
      <c r="J12" s="27">
        <f>SUMIF(Adjustments!$J$4:$J$921,(EPIS!$D12&amp;"/"&amp;EPIS!J$4&amp;"/"&amp;EPIS!J$3&amp;"/"&amp;EPIS!J$2),Adjustments!N$4:N$921)</f>
        <v>0</v>
      </c>
      <c r="K12" s="27">
        <f>SUMIF(Adjustments!$J$4:$J$921,(EPIS!$D12&amp;"/"&amp;EPIS!K$4&amp;"/"&amp;EPIS!K$3&amp;"/"&amp;EPIS!K$2),Adjustments!O$4:O$921)</f>
        <v>0</v>
      </c>
      <c r="L12" s="27">
        <f>SUMIF(Adjustments!$J$4:$J$921,(EPIS!$D12&amp;"/"&amp;EPIS!L$4&amp;"/"&amp;EPIS!L$3&amp;"/"&amp;EPIS!L$2),Adjustments!P$4:P$921)</f>
        <v>0</v>
      </c>
      <c r="M12" s="27">
        <f>SUMIF(Adjustments!$J$4:$J$921,(EPIS!$D12&amp;"/"&amp;EPIS!M$4&amp;"/"&amp;EPIS!M$3&amp;"/"&amp;EPIS!M$2),Adjustments!Q$4:Q$921)</f>
        <v>0</v>
      </c>
      <c r="N12" s="27">
        <f>SUMIF(Adjustments!$J$4:$J$921,(EPIS!$D12&amp;"/"&amp;EPIS!N$4&amp;"/"&amp;EPIS!N$3&amp;"/"&amp;EPIS!N$2),Adjustments!R$4:R$921)</f>
        <v>0</v>
      </c>
      <c r="O12" s="27">
        <f>SUMIF(Adjustments!$J$4:$J$921,(EPIS!$D12&amp;"/"&amp;EPIS!O$4&amp;"/"&amp;EPIS!O$3&amp;"/"&amp;EPIS!O$2),Adjustments!S$4:S$921)</f>
        <v>0</v>
      </c>
      <c r="P12" s="27">
        <f>SUMIF(Adjustments!$J$4:$J$921,(EPIS!$D12&amp;"/"&amp;EPIS!P$4&amp;"/"&amp;EPIS!P$3&amp;"/"&amp;EPIS!P$2),Adjustments!T$4:T$921)</f>
        <v>0</v>
      </c>
      <c r="Q12" s="27">
        <f>SUMIF(Adjustments!$J$4:$J$921,(EPIS!$D12&amp;"/"&amp;EPIS!Q$4&amp;"/"&amp;EPIS!Q$3&amp;"/"&amp;EPIS!Q$2),Adjustments!U$4:U$921)</f>
        <v>100157465.78000002</v>
      </c>
      <c r="R12" s="27">
        <f>SUMIF(Adjustments!$J$4:$J$921,(EPIS!$D12&amp;"/"&amp;EPIS!R$4&amp;"/"&amp;EPIS!R$3&amp;"/"&amp;EPIS!R$2),Adjustments!V$4:V$921)</f>
        <v>129580472.66</v>
      </c>
      <c r="S12" s="27">
        <f>SUMIF(Adjustments!$J$4:$J$921,(EPIS!$D12&amp;"/"&amp;EPIS!S$4&amp;"/"&amp;EPIS!S$3&amp;"/"&amp;EPIS!S$2),Adjustments!W$4:W$921)</f>
        <v>3746770.8300000122</v>
      </c>
      <c r="T12" s="27">
        <f>SUMIF(Adjustments!$J$4:$J$921,(EPIS!$D12&amp;"/"&amp;EPIS!T$4&amp;"/"&amp;EPIS!T$3&amp;"/"&amp;EPIS!T$2),Adjustments!X$4:X$921)</f>
        <v>2024509.9400000125</v>
      </c>
      <c r="U12" s="27">
        <f>SUMIF(Adjustments!$J$4:$J$921,(EPIS!$D12&amp;"/"&amp;EPIS!U$4&amp;"/"&amp;EPIS!U$3&amp;"/"&amp;EPIS!U$2),Adjustments!Y$4:Y$921)</f>
        <v>4158421.790000001</v>
      </c>
      <c r="V12" s="27">
        <f>SUMIF(Adjustments!$J$4:$J$921,(EPIS!$D12&amp;"/"&amp;EPIS!V$4&amp;"/"&amp;EPIS!V$3&amp;"/"&amp;EPIS!V$2),Adjustments!Z$4:Z$921)</f>
        <v>864053.00999999046</v>
      </c>
      <c r="W12" s="27">
        <f>SUMIF(Adjustments!$J$4:$J$921,(EPIS!$D12&amp;"/"&amp;EPIS!W$4&amp;"/"&amp;EPIS!W$3&amp;"/"&amp;EPIS!W$2),Adjustments!AA$4:AA$921)</f>
        <v>816629.46999999881</v>
      </c>
      <c r="X12" s="27">
        <f>SUMIF(Adjustments!$J$4:$J$921,(EPIS!$D12&amp;"/"&amp;EPIS!X$4&amp;"/"&amp;EPIS!X$3&amp;"/"&amp;EPIS!X$2),Adjustments!AB$4:AB$921)</f>
        <v>58450.460000008345</v>
      </c>
      <c r="Y12" s="27">
        <f>SUMIF(Adjustments!$J$4:$J$921,(EPIS!$D12&amp;"/"&amp;EPIS!Y$4&amp;"/"&amp;EPIS!Y$3&amp;"/"&amp;EPIS!Y$2),Adjustments!AC$4:AC$921)</f>
        <v>8818016.6600000113</v>
      </c>
      <c r="Z12" s="27">
        <f>SUMIF(Adjustments!$J$4:$J$921,(EPIS!$D12&amp;"/"&amp;EPIS!Z$4&amp;"/"&amp;EPIS!Z$3&amp;"/"&amp;EPIS!Z$2),Adjustments!AD$4:AD$921)</f>
        <v>46833</v>
      </c>
      <c r="AA12" s="27">
        <f>SUMIF(Adjustments!$J$4:$J$921,(EPIS!$D12&amp;"/"&amp;EPIS!AA$4&amp;"/"&amp;EPIS!AA$3&amp;"/"&amp;EPIS!AA$2),Adjustments!AE$4:AE$921)</f>
        <v>3987079.2700000107</v>
      </c>
      <c r="AB12" s="27">
        <f>SUMIF(Adjustments!$J$4:$J$921,(EPIS!$D12&amp;"/"&amp;EPIS!AB$4&amp;"/"&amp;EPIS!AB$3&amp;"/"&amp;EPIS!AB$2),Adjustments!AF$4:AF$921)</f>
        <v>38833</v>
      </c>
      <c r="AC12" s="27">
        <f>SUMIF(Adjustments!$J$4:$J$921,(EPIS!$D12&amp;"/"&amp;EPIS!AC$4&amp;"/"&amp;EPIS!AC$3&amp;"/"&amp;EPIS!AC$2),Adjustments!AG$4:AG$921)</f>
        <v>38833.360000014305</v>
      </c>
      <c r="AD12" s="27">
        <f>SUMIF(Adjustments!$J$4:$J$921,(EPIS!$D12&amp;"/"&amp;EPIS!AD$4&amp;"/"&amp;EPIS!AD$3&amp;"/"&amp;EPIS!AD$2),Adjustments!AH$4:AH$921)</f>
        <v>16804</v>
      </c>
      <c r="AE12" s="143">
        <f t="shared" si="3"/>
        <v>254353173.23000005</v>
      </c>
      <c r="AG12" s="27">
        <f>SUMIF(Retirements!$E$12:$E$95,EPIS!$D12,Retirements!ED$12:ED$95)</f>
        <v>0</v>
      </c>
      <c r="AH12" s="27">
        <f>SUMIF(Retirements!$E$12:$E$95,EPIS!$D12,Retirements!EE$12:EE$95)</f>
        <v>0</v>
      </c>
      <c r="AI12" s="27">
        <f>SUMIF(Retirements!$E$12:$E$95,EPIS!$D12,Retirements!EF$12:EF$95)</f>
        <v>0</v>
      </c>
      <c r="AJ12" s="27">
        <f>SUMIF(Retirements!$E$12:$E$95,EPIS!$D12,Retirements!EG$12:EG$95)</f>
        <v>0</v>
      </c>
      <c r="AK12" s="27">
        <f>SUMIF(Retirements!$E$12:$E$95,EPIS!$D12,Retirements!EH$12:EH$95)</f>
        <v>0</v>
      </c>
      <c r="AL12" s="27">
        <f>SUMIF(Retirements!$E$12:$E$95,EPIS!$D12,Retirements!EI$12:EI$95)</f>
        <v>0</v>
      </c>
      <c r="AM12" s="27">
        <f>SUMIF(Retirements!$E$12:$E$95,EPIS!$D12,Retirements!EJ$12:EJ$95)</f>
        <v>0</v>
      </c>
      <c r="AN12" s="27">
        <f>SUMIF(Retirements!$E$12:$E$95,EPIS!$D12,Retirements!EK$12:EK$95)</f>
        <v>0</v>
      </c>
      <c r="AO12" s="27">
        <f>SUMIF(Retirements!$E$12:$E$95,EPIS!$D12,Retirements!EL$12:EL$95)</f>
        <v>0</v>
      </c>
      <c r="AP12" s="27">
        <f>SUMIF(Retirements!$E$12:$E$95,EPIS!$D12,Retirements!EM$12:EM$95)</f>
        <v>0</v>
      </c>
      <c r="AQ12" s="27">
        <f>SUMIF(Retirements!$E$12:$E$95,EPIS!$D12,Retirements!EN$12:EN$95)</f>
        <v>0</v>
      </c>
      <c r="AR12" s="27">
        <f>SUMIF(Retirements!$E$12:$E$95,EPIS!$D12,Retirements!EO$12:EO$95)</f>
        <v>0</v>
      </c>
      <c r="AS12" s="27">
        <f>SUMIF(Retirements!$E$12:$E$95,EPIS!$D12,Retirements!EP$12:EP$95)</f>
        <v>0</v>
      </c>
      <c r="AT12" s="27">
        <f>SUMIF(Retirements!$E$12:$E$95,EPIS!$D12,Retirements!EQ$12:EQ$95)</f>
        <v>0</v>
      </c>
      <c r="AU12" s="27">
        <f>SUMIF(Retirements!$E$12:$E$95,EPIS!$D12,Retirements!ER$12:ER$95)</f>
        <v>0</v>
      </c>
      <c r="AV12" s="27">
        <f>SUMIF(Retirements!$E$12:$E$95,EPIS!$D12,Retirements!ES$12:ES$95)</f>
        <v>0</v>
      </c>
      <c r="AW12" s="27">
        <f>SUMIF(Retirements!$E$12:$E$95,EPIS!$D12,Retirements!ET$12:ET$95)</f>
        <v>0</v>
      </c>
      <c r="AX12" s="27">
        <f>SUMIF(Retirements!$E$12:$E$95,EPIS!$D12,Retirements!EU$12:EU$95)</f>
        <v>0</v>
      </c>
      <c r="AY12" s="27">
        <f>SUMIF(Retirements!$E$12:$E$95,EPIS!$D12,Retirements!EV$12:EV$95)</f>
        <v>-193716.7400020822</v>
      </c>
      <c r="AZ12" s="27">
        <f>SUMIF(Retirements!$E$12:$E$95,EPIS!$D12,Retirements!EW$12:EW$95)</f>
        <v>-193716.7400020822</v>
      </c>
      <c r="BA12" s="27">
        <f>SUMIF(Retirements!$E$12:$E$95,EPIS!$D12,Retirements!EX$12:EX$95)</f>
        <v>-193716.7400020822</v>
      </c>
      <c r="BB12" s="27">
        <f>SUMIF(Retirements!$E$12:$E$95,EPIS!$D12,Retirements!EY$12:EY$95)</f>
        <v>-193716.7400020822</v>
      </c>
      <c r="BC12" s="27">
        <f>SUMIF(Retirements!$E$12:$E$95,EPIS!$D12,Retirements!EZ$12:EZ$95)</f>
        <v>-193716.7400020822</v>
      </c>
      <c r="BD12" s="143">
        <f t="shared" si="4"/>
        <v>-968583.70001041098</v>
      </c>
      <c r="BE12" s="109"/>
      <c r="BF12" s="358">
        <f>VLOOKUP(E12,Scenarios!$AK$11:$AN$132,3,0)</f>
        <v>0</v>
      </c>
      <c r="BG12" s="36">
        <f t="shared" si="5"/>
        <v>0</v>
      </c>
      <c r="BH12" s="36">
        <f t="shared" si="5"/>
        <v>0</v>
      </c>
      <c r="BI12" s="36">
        <f t="shared" si="5"/>
        <v>0</v>
      </c>
      <c r="BJ12" s="36">
        <f t="shared" si="5"/>
        <v>0</v>
      </c>
      <c r="BK12" s="36">
        <f t="shared" si="5"/>
        <v>0</v>
      </c>
      <c r="BL12" s="36">
        <f t="shared" si="5"/>
        <v>0</v>
      </c>
      <c r="BM12" s="36">
        <f t="shared" si="5"/>
        <v>0</v>
      </c>
      <c r="BN12" s="36">
        <f t="shared" si="5"/>
        <v>0</v>
      </c>
      <c r="BO12" s="36">
        <f t="shared" si="5"/>
        <v>0</v>
      </c>
      <c r="BP12" s="36">
        <f t="shared" si="5"/>
        <v>100157465.78000002</v>
      </c>
      <c r="BQ12" s="36">
        <f t="shared" si="6"/>
        <v>229737938.44</v>
      </c>
      <c r="BR12" s="36">
        <f t="shared" si="6"/>
        <v>233484709.27000001</v>
      </c>
      <c r="BS12" s="36">
        <f t="shared" si="6"/>
        <v>235509219.21000004</v>
      </c>
      <c r="BT12" s="36">
        <f t="shared" si="6"/>
        <v>239667641.00000003</v>
      </c>
      <c r="BU12" s="36">
        <f t="shared" si="6"/>
        <v>240531694.01000002</v>
      </c>
      <c r="BV12" s="36">
        <f t="shared" si="6"/>
        <v>241348323.48000002</v>
      </c>
      <c r="BW12" s="36">
        <f t="shared" si="6"/>
        <v>241406773.94000003</v>
      </c>
      <c r="BX12" s="36">
        <f t="shared" si="6"/>
        <v>250224790.60000002</v>
      </c>
      <c r="BY12" s="36">
        <f t="shared" si="6"/>
        <v>250077906.85999793</v>
      </c>
      <c r="BZ12" s="36">
        <f t="shared" si="6"/>
        <v>253871269.38999584</v>
      </c>
      <c r="CA12" s="36">
        <f t="shared" si="7"/>
        <v>253716385.64999375</v>
      </c>
      <c r="CB12" s="36">
        <f t="shared" si="7"/>
        <v>253561502.26999167</v>
      </c>
      <c r="CC12" s="36">
        <f t="shared" si="7"/>
        <v>253384589.52998957</v>
      </c>
      <c r="CD12" s="36"/>
      <c r="CE12" s="343"/>
      <c r="CF12" s="466"/>
      <c r="CG12" s="342"/>
      <c r="CH12" s="330"/>
      <c r="CI12" s="330"/>
      <c r="CJ12" s="35"/>
      <c r="CK12" s="345"/>
      <c r="CL12" s="345"/>
      <c r="CM12" s="345"/>
      <c r="CO12" s="345">
        <f t="shared" si="13"/>
        <v>0</v>
      </c>
      <c r="CP12" s="345">
        <f t="shared" si="14"/>
        <v>0</v>
      </c>
      <c r="CQ12" s="345">
        <f t="shared" si="15"/>
        <v>0</v>
      </c>
    </row>
    <row r="13" spans="1:95">
      <c r="A13" s="137" t="s">
        <v>10</v>
      </c>
      <c r="B13" s="137" t="s">
        <v>12</v>
      </c>
      <c r="C13" s="137" t="s">
        <v>12</v>
      </c>
      <c r="D13" s="137" t="str">
        <f t="shared" si="9"/>
        <v>DSTMPPCSSGCH</v>
      </c>
      <c r="E13" s="5" t="s">
        <v>54</v>
      </c>
      <c r="F13" s="32">
        <v>312</v>
      </c>
      <c r="G13" s="32" t="str">
        <f t="shared" si="10"/>
        <v>312SSGCH</v>
      </c>
      <c r="H13" s="27">
        <f>SUMIF(Adjustments!$J$4:$J$921,(EPIS!$D13&amp;"/"&amp;EPIS!H$4&amp;"/"&amp;EPIS!H$3&amp;"/"&amp;EPIS!H$2),Adjustments!L$4:L$921)</f>
        <v>0</v>
      </c>
      <c r="I13" s="27">
        <f>SUMIF(Adjustments!$J$4:$J$921,(EPIS!$D13&amp;"/"&amp;EPIS!I$4&amp;"/"&amp;EPIS!I$3&amp;"/"&amp;EPIS!I$2),Adjustments!M$4:M$921)</f>
        <v>0</v>
      </c>
      <c r="J13" s="27">
        <f>SUMIF(Adjustments!$J$4:$J$921,(EPIS!$D13&amp;"/"&amp;EPIS!J$4&amp;"/"&amp;EPIS!J$3&amp;"/"&amp;EPIS!J$2),Adjustments!N$4:N$921)</f>
        <v>0</v>
      </c>
      <c r="K13" s="27">
        <f>SUMIF(Adjustments!$J$4:$J$921,(EPIS!$D13&amp;"/"&amp;EPIS!K$4&amp;"/"&amp;EPIS!K$3&amp;"/"&amp;EPIS!K$2),Adjustments!O$4:O$921)</f>
        <v>0</v>
      </c>
      <c r="L13" s="27">
        <f>SUMIF(Adjustments!$J$4:$J$921,(EPIS!$D13&amp;"/"&amp;EPIS!L$4&amp;"/"&amp;EPIS!L$3&amp;"/"&amp;EPIS!L$2),Adjustments!P$4:P$921)</f>
        <v>0</v>
      </c>
      <c r="M13" s="27">
        <f>SUMIF(Adjustments!$J$4:$J$921,(EPIS!$D13&amp;"/"&amp;EPIS!M$4&amp;"/"&amp;EPIS!M$3&amp;"/"&amp;EPIS!M$2),Adjustments!Q$4:Q$921)</f>
        <v>0</v>
      </c>
      <c r="N13" s="27">
        <f>SUMIF(Adjustments!$J$4:$J$921,(EPIS!$D13&amp;"/"&amp;EPIS!N$4&amp;"/"&amp;EPIS!N$3&amp;"/"&amp;EPIS!N$2),Adjustments!R$4:R$921)</f>
        <v>0</v>
      </c>
      <c r="O13" s="27">
        <f>SUMIF(Adjustments!$J$4:$J$921,(EPIS!$D13&amp;"/"&amp;EPIS!O$4&amp;"/"&amp;EPIS!O$3&amp;"/"&amp;EPIS!O$2),Adjustments!S$4:S$921)</f>
        <v>0</v>
      </c>
      <c r="P13" s="27">
        <f>SUMIF(Adjustments!$J$4:$J$921,(EPIS!$D13&amp;"/"&amp;EPIS!P$4&amp;"/"&amp;EPIS!P$3&amp;"/"&amp;EPIS!P$2),Adjustments!T$4:T$921)</f>
        <v>0</v>
      </c>
      <c r="Q13" s="27">
        <f>SUMIF(Adjustments!$J$4:$J$921,(EPIS!$D13&amp;"/"&amp;EPIS!Q$4&amp;"/"&amp;EPIS!Q$3&amp;"/"&amp;EPIS!Q$2),Adjustments!U$4:U$921)</f>
        <v>0</v>
      </c>
      <c r="R13" s="27">
        <f>SUMIF(Adjustments!$J$4:$J$921,(EPIS!$D13&amp;"/"&amp;EPIS!R$4&amp;"/"&amp;EPIS!R$3&amp;"/"&amp;EPIS!R$2),Adjustments!V$4:V$921)</f>
        <v>0</v>
      </c>
      <c r="S13" s="27">
        <f>SUMIF(Adjustments!$J$4:$J$921,(EPIS!$D13&amp;"/"&amp;EPIS!S$4&amp;"/"&amp;EPIS!S$3&amp;"/"&amp;EPIS!S$2),Adjustments!W$4:W$921)</f>
        <v>0</v>
      </c>
      <c r="T13" s="27">
        <f>SUMIF(Adjustments!$J$4:$J$921,(EPIS!$D13&amp;"/"&amp;EPIS!T$4&amp;"/"&amp;EPIS!T$3&amp;"/"&amp;EPIS!T$2),Adjustments!X$4:X$921)</f>
        <v>0</v>
      </c>
      <c r="U13" s="27">
        <f>SUMIF(Adjustments!$J$4:$J$921,(EPIS!$D13&amp;"/"&amp;EPIS!U$4&amp;"/"&amp;EPIS!U$3&amp;"/"&amp;EPIS!U$2),Adjustments!Y$4:Y$921)</f>
        <v>0</v>
      </c>
      <c r="V13" s="27">
        <f>SUMIF(Adjustments!$J$4:$J$921,(EPIS!$D13&amp;"/"&amp;EPIS!V$4&amp;"/"&amp;EPIS!V$3&amp;"/"&amp;EPIS!V$2),Adjustments!Z$4:Z$921)</f>
        <v>0</v>
      </c>
      <c r="W13" s="27">
        <f>SUMIF(Adjustments!$J$4:$J$921,(EPIS!$D13&amp;"/"&amp;EPIS!W$4&amp;"/"&amp;EPIS!W$3&amp;"/"&amp;EPIS!W$2),Adjustments!AA$4:AA$921)</f>
        <v>0</v>
      </c>
      <c r="X13" s="27">
        <f>SUMIF(Adjustments!$J$4:$J$921,(EPIS!$D13&amp;"/"&amp;EPIS!X$4&amp;"/"&amp;EPIS!X$3&amp;"/"&amp;EPIS!X$2),Adjustments!AB$4:AB$921)</f>
        <v>0</v>
      </c>
      <c r="Y13" s="27">
        <f>SUMIF(Adjustments!$J$4:$J$921,(EPIS!$D13&amp;"/"&amp;EPIS!Y$4&amp;"/"&amp;EPIS!Y$3&amp;"/"&amp;EPIS!Y$2),Adjustments!AC$4:AC$921)</f>
        <v>0</v>
      </c>
      <c r="Z13" s="27">
        <f>SUMIF(Adjustments!$J$4:$J$921,(EPIS!$D13&amp;"/"&amp;EPIS!Z$4&amp;"/"&amp;EPIS!Z$3&amp;"/"&amp;EPIS!Z$2),Adjustments!AD$4:AD$921)</f>
        <v>0</v>
      </c>
      <c r="AA13" s="27">
        <f>SUMIF(Adjustments!$J$4:$J$921,(EPIS!$D13&amp;"/"&amp;EPIS!AA$4&amp;"/"&amp;EPIS!AA$3&amp;"/"&amp;EPIS!AA$2),Adjustments!AE$4:AE$921)</f>
        <v>0</v>
      </c>
      <c r="AB13" s="27">
        <f>SUMIF(Adjustments!$J$4:$J$921,(EPIS!$D13&amp;"/"&amp;EPIS!AB$4&amp;"/"&amp;EPIS!AB$3&amp;"/"&amp;EPIS!AB$2),Adjustments!AF$4:AF$921)</f>
        <v>0</v>
      </c>
      <c r="AC13" s="27">
        <f>SUMIF(Adjustments!$J$4:$J$921,(EPIS!$D13&amp;"/"&amp;EPIS!AC$4&amp;"/"&amp;EPIS!AC$3&amp;"/"&amp;EPIS!AC$2),Adjustments!AG$4:AG$921)</f>
        <v>0</v>
      </c>
      <c r="AD13" s="27">
        <f>SUMIF(Adjustments!$J$4:$J$921,(EPIS!$D13&amp;"/"&amp;EPIS!AD$4&amp;"/"&amp;EPIS!AD$3&amp;"/"&amp;EPIS!AD$2),Adjustments!AH$4:AH$921)</f>
        <v>0</v>
      </c>
      <c r="AE13" s="143">
        <f t="shared" si="3"/>
        <v>0</v>
      </c>
      <c r="AG13" s="27">
        <f>SUMIF(Retirements!$E$12:$E$95,EPIS!$D13,Retirements!ED$12:ED$95)</f>
        <v>0</v>
      </c>
      <c r="AH13" s="27">
        <f>SUMIF(Retirements!$E$12:$E$95,EPIS!$D13,Retirements!EE$12:EE$95)</f>
        <v>0</v>
      </c>
      <c r="AI13" s="27">
        <f>SUMIF(Retirements!$E$12:$E$95,EPIS!$D13,Retirements!EF$12:EF$95)</f>
        <v>0</v>
      </c>
      <c r="AJ13" s="27">
        <f>SUMIF(Retirements!$E$12:$E$95,EPIS!$D13,Retirements!EG$12:EG$95)</f>
        <v>0</v>
      </c>
      <c r="AK13" s="27">
        <f>SUMIF(Retirements!$E$12:$E$95,EPIS!$D13,Retirements!EH$12:EH$95)</f>
        <v>0</v>
      </c>
      <c r="AL13" s="27">
        <f>SUMIF(Retirements!$E$12:$E$95,EPIS!$D13,Retirements!EI$12:EI$95)</f>
        <v>0</v>
      </c>
      <c r="AM13" s="27">
        <f>SUMIF(Retirements!$E$12:$E$95,EPIS!$D13,Retirements!EJ$12:EJ$95)</f>
        <v>0</v>
      </c>
      <c r="AN13" s="27">
        <f>SUMIF(Retirements!$E$12:$E$95,EPIS!$D13,Retirements!EK$12:EK$95)</f>
        <v>0</v>
      </c>
      <c r="AO13" s="27">
        <f>SUMIF(Retirements!$E$12:$E$95,EPIS!$D13,Retirements!EL$12:EL$95)</f>
        <v>0</v>
      </c>
      <c r="AP13" s="27">
        <f>SUMIF(Retirements!$E$12:$E$95,EPIS!$D13,Retirements!EM$12:EM$95)</f>
        <v>0</v>
      </c>
      <c r="AQ13" s="27">
        <f>SUMIF(Retirements!$E$12:$E$95,EPIS!$D13,Retirements!EN$12:EN$95)</f>
        <v>0</v>
      </c>
      <c r="AR13" s="27">
        <f>SUMIF(Retirements!$E$12:$E$95,EPIS!$D13,Retirements!EO$12:EO$95)</f>
        <v>0</v>
      </c>
      <c r="AS13" s="27">
        <f>SUMIF(Retirements!$E$12:$E$95,EPIS!$D13,Retirements!EP$12:EP$95)</f>
        <v>0</v>
      </c>
      <c r="AT13" s="27">
        <f>SUMIF(Retirements!$E$12:$E$95,EPIS!$D13,Retirements!EQ$12:EQ$95)</f>
        <v>0</v>
      </c>
      <c r="AU13" s="27">
        <f>SUMIF(Retirements!$E$12:$E$95,EPIS!$D13,Retirements!ER$12:ER$95)</f>
        <v>0</v>
      </c>
      <c r="AV13" s="27">
        <f>SUMIF(Retirements!$E$12:$E$95,EPIS!$D13,Retirements!ES$12:ES$95)</f>
        <v>0</v>
      </c>
      <c r="AW13" s="27">
        <f>SUMIF(Retirements!$E$12:$E$95,EPIS!$D13,Retirements!ET$12:ET$95)</f>
        <v>0</v>
      </c>
      <c r="AX13" s="27">
        <f>SUMIF(Retirements!$E$12:$E$95,EPIS!$D13,Retirements!EU$12:EU$95)</f>
        <v>0</v>
      </c>
      <c r="AY13" s="27">
        <f>SUMIF(Retirements!$E$12:$E$95,EPIS!$D13,Retirements!EV$12:EV$95)</f>
        <v>0</v>
      </c>
      <c r="AZ13" s="27">
        <f>SUMIF(Retirements!$E$12:$E$95,EPIS!$D13,Retirements!EW$12:EW$95)</f>
        <v>0</v>
      </c>
      <c r="BA13" s="27">
        <f>SUMIF(Retirements!$E$12:$E$95,EPIS!$D13,Retirements!EX$12:EX$95)</f>
        <v>0</v>
      </c>
      <c r="BB13" s="27">
        <f>SUMIF(Retirements!$E$12:$E$95,EPIS!$D13,Retirements!EY$12:EY$95)</f>
        <v>0</v>
      </c>
      <c r="BC13" s="27">
        <f>SUMIF(Retirements!$E$12:$E$95,EPIS!$D13,Retirements!EZ$12:EZ$95)</f>
        <v>0</v>
      </c>
      <c r="BD13" s="143">
        <f t="shared" si="4"/>
        <v>0</v>
      </c>
      <c r="BE13" s="48"/>
      <c r="BF13" s="358">
        <f>VLOOKUP(E13,Scenarios!$AK$11:$AN$132,3,0)</f>
        <v>0</v>
      </c>
      <c r="BG13" s="36">
        <f t="shared" si="5"/>
        <v>0</v>
      </c>
      <c r="BH13" s="36">
        <f t="shared" si="5"/>
        <v>0</v>
      </c>
      <c r="BI13" s="36">
        <f t="shared" si="5"/>
        <v>0</v>
      </c>
      <c r="BJ13" s="36">
        <f t="shared" si="5"/>
        <v>0</v>
      </c>
      <c r="BK13" s="36">
        <f t="shared" si="5"/>
        <v>0</v>
      </c>
      <c r="BL13" s="36">
        <f t="shared" si="5"/>
        <v>0</v>
      </c>
      <c r="BM13" s="36">
        <f t="shared" si="5"/>
        <v>0</v>
      </c>
      <c r="BN13" s="36">
        <f t="shared" si="5"/>
        <v>0</v>
      </c>
      <c r="BO13" s="36">
        <f t="shared" si="5"/>
        <v>0</v>
      </c>
      <c r="BP13" s="36">
        <f t="shared" si="5"/>
        <v>0</v>
      </c>
      <c r="BQ13" s="36">
        <f t="shared" si="6"/>
        <v>0</v>
      </c>
      <c r="BR13" s="36">
        <f t="shared" si="6"/>
        <v>0</v>
      </c>
      <c r="BS13" s="36">
        <f t="shared" si="6"/>
        <v>0</v>
      </c>
      <c r="BT13" s="36">
        <f t="shared" si="6"/>
        <v>0</v>
      </c>
      <c r="BU13" s="36">
        <f t="shared" si="6"/>
        <v>0</v>
      </c>
      <c r="BV13" s="36">
        <f t="shared" si="6"/>
        <v>0</v>
      </c>
      <c r="BW13" s="36">
        <f t="shared" si="6"/>
        <v>0</v>
      </c>
      <c r="BX13" s="36">
        <f t="shared" si="6"/>
        <v>0</v>
      </c>
      <c r="BY13" s="36">
        <f t="shared" si="6"/>
        <v>0</v>
      </c>
      <c r="BZ13" s="36">
        <f t="shared" si="6"/>
        <v>0</v>
      </c>
      <c r="CA13" s="36">
        <f t="shared" si="7"/>
        <v>0</v>
      </c>
      <c r="CB13" s="36">
        <f t="shared" si="7"/>
        <v>0</v>
      </c>
      <c r="CC13" s="36">
        <f t="shared" si="7"/>
        <v>0</v>
      </c>
      <c r="CD13" s="36"/>
      <c r="CE13" s="329" t="str">
        <f t="shared" si="11"/>
        <v>312SSGCH</v>
      </c>
      <c r="CF13" s="170" t="str">
        <f t="shared" si="12"/>
        <v>312SSGCH</v>
      </c>
      <c r="CG13" s="148">
        <f>SUM(BQ13:CC14)/13</f>
        <v>513785085.41077656</v>
      </c>
      <c r="CH13" s="161">
        <f>VLOOKUP(CE13,Scenarios!$AO$11:$AR$132,3,0)</f>
        <v>520659048.75</v>
      </c>
      <c r="CI13" s="161">
        <f>CG13-CH13</f>
        <v>-6873963.3392234445</v>
      </c>
      <c r="CJ13" s="35"/>
      <c r="CK13" s="193">
        <f>VLOOKUP(CE13,Scenarios!$AS$11:$AT$132,2,0)</f>
        <v>502281770.79760957</v>
      </c>
      <c r="CL13" s="156">
        <f>VLOOKUP(CE13,Scenarios!$AO$11:$AR$132,3,0)</f>
        <v>520659048.75</v>
      </c>
      <c r="CM13" s="344">
        <f>CK13-CL13</f>
        <v>-18377277.952390432</v>
      </c>
      <c r="CO13" s="344">
        <f t="shared" si="13"/>
        <v>-11503314.613166988</v>
      </c>
      <c r="CP13" s="344">
        <f t="shared" si="14"/>
        <v>0</v>
      </c>
      <c r="CQ13" s="344">
        <f t="shared" si="15"/>
        <v>-11503314.613166988</v>
      </c>
    </row>
    <row r="14" spans="1:95">
      <c r="A14" s="137" t="s">
        <v>6</v>
      </c>
      <c r="B14" s="137" t="s">
        <v>12</v>
      </c>
      <c r="C14" s="137" t="s">
        <v>12</v>
      </c>
      <c r="D14" s="137" t="str">
        <f t="shared" si="9"/>
        <v>DSTMPSSGCH</v>
      </c>
      <c r="E14" s="5" t="s">
        <v>55</v>
      </c>
      <c r="F14" s="32">
        <v>312</v>
      </c>
      <c r="G14" s="32" t="str">
        <f t="shared" si="10"/>
        <v>312SSGCH</v>
      </c>
      <c r="H14" s="27">
        <f>SUMIF(Adjustments!$J$4:$J$921,(EPIS!$D14&amp;"/"&amp;EPIS!H$4&amp;"/"&amp;EPIS!H$3&amp;"/"&amp;EPIS!H$2),Adjustments!L$4:L$921)</f>
        <v>2689.7</v>
      </c>
      <c r="I14" s="27">
        <f>SUMIF(Adjustments!$J$4:$J$921,(EPIS!$D14&amp;"/"&amp;EPIS!I$4&amp;"/"&amp;EPIS!I$3&amp;"/"&amp;EPIS!I$2),Adjustments!M$4:M$921)</f>
        <v>6554.1600000000008</v>
      </c>
      <c r="J14" s="27">
        <f>SUMIF(Adjustments!$J$4:$J$921,(EPIS!$D14&amp;"/"&amp;EPIS!J$4&amp;"/"&amp;EPIS!J$3&amp;"/"&amp;EPIS!J$2),Adjustments!N$4:N$921)</f>
        <v>1613.7899999999997</v>
      </c>
      <c r="K14" s="27">
        <f>SUMIF(Adjustments!$J$4:$J$921,(EPIS!$D14&amp;"/"&amp;EPIS!K$4&amp;"/"&amp;EPIS!K$3&amp;"/"&amp;EPIS!K$2),Adjustments!O$4:O$921)</f>
        <v>233917.60000000003</v>
      </c>
      <c r="L14" s="27">
        <f>SUMIF(Adjustments!$J$4:$J$921,(EPIS!$D14&amp;"/"&amp;EPIS!L$4&amp;"/"&amp;EPIS!L$3&amp;"/"&amp;EPIS!L$2),Adjustments!P$4:P$921)</f>
        <v>6997517.0000000009</v>
      </c>
      <c r="M14" s="27">
        <f>SUMIF(Adjustments!$J$4:$J$921,(EPIS!$D14&amp;"/"&amp;EPIS!M$4&amp;"/"&amp;EPIS!M$3&amp;"/"&amp;EPIS!M$2),Adjustments!Q$4:Q$921)</f>
        <v>-48651.890000000021</v>
      </c>
      <c r="N14" s="27">
        <f>SUMIF(Adjustments!$J$4:$J$921,(EPIS!$D14&amp;"/"&amp;EPIS!N$4&amp;"/"&amp;EPIS!N$3&amp;"/"&amp;EPIS!N$2),Adjustments!R$4:R$921)</f>
        <v>97119.049999999988</v>
      </c>
      <c r="O14" s="27">
        <f>SUMIF(Adjustments!$J$4:$J$921,(EPIS!$D14&amp;"/"&amp;EPIS!O$4&amp;"/"&amp;EPIS!O$3&amp;"/"&amp;EPIS!O$2),Adjustments!S$4:S$921)</f>
        <v>191066.27000000002</v>
      </c>
      <c r="P14" s="27">
        <f>SUMIF(Adjustments!$J$4:$J$921,(EPIS!$D14&amp;"/"&amp;EPIS!P$4&amp;"/"&amp;EPIS!P$3&amp;"/"&amp;EPIS!P$2),Adjustments!T$4:T$921)</f>
        <v>2324.2000000000003</v>
      </c>
      <c r="Q14" s="27">
        <f>SUMIF(Adjustments!$J$4:$J$921,(EPIS!$D14&amp;"/"&amp;EPIS!Q$4&amp;"/"&amp;EPIS!Q$3&amp;"/"&amp;EPIS!Q$2),Adjustments!U$4:U$921)</f>
        <v>0</v>
      </c>
      <c r="R14" s="27">
        <f>SUMIF(Adjustments!$J$4:$J$921,(EPIS!$D14&amp;"/"&amp;EPIS!R$4&amp;"/"&amp;EPIS!R$3&amp;"/"&amp;EPIS!R$2),Adjustments!V$4:V$921)</f>
        <v>0</v>
      </c>
      <c r="S14" s="27">
        <f>SUMIF(Adjustments!$J$4:$J$921,(EPIS!$D14&amp;"/"&amp;EPIS!S$4&amp;"/"&amp;EPIS!S$3&amp;"/"&amp;EPIS!S$2),Adjustments!W$4:W$921)</f>
        <v>316942.75</v>
      </c>
      <c r="T14" s="27">
        <f>SUMIF(Adjustments!$J$4:$J$921,(EPIS!$D14&amp;"/"&amp;EPIS!T$4&amp;"/"&amp;EPIS!T$3&amp;"/"&amp;EPIS!T$2),Adjustments!X$4:X$921)</f>
        <v>52486.679999999993</v>
      </c>
      <c r="U14" s="27">
        <f>SUMIF(Adjustments!$J$4:$J$921,(EPIS!$D14&amp;"/"&amp;EPIS!U$4&amp;"/"&amp;EPIS!U$3&amp;"/"&amp;EPIS!U$2),Adjustments!Y$4:Y$921)</f>
        <v>58654.679999999993</v>
      </c>
      <c r="V14" s="27">
        <f>SUMIF(Adjustments!$J$4:$J$921,(EPIS!$D14&amp;"/"&amp;EPIS!V$4&amp;"/"&amp;EPIS!V$3&amp;"/"&amp;EPIS!V$2),Adjustments!Z$4:Z$921)</f>
        <v>59682.679999999993</v>
      </c>
      <c r="W14" s="27">
        <f>SUMIF(Adjustments!$J$4:$J$921,(EPIS!$D14&amp;"/"&amp;EPIS!W$4&amp;"/"&amp;EPIS!W$3&amp;"/"&amp;EPIS!W$2),Adjustments!AA$4:AA$921)</f>
        <v>60710.679999999993</v>
      </c>
      <c r="X14" s="27">
        <f>SUMIF(Adjustments!$J$4:$J$921,(EPIS!$D14&amp;"/"&amp;EPIS!X$4&amp;"/"&amp;EPIS!X$3&amp;"/"&amp;EPIS!X$2),Adjustments!AB$4:AB$921)</f>
        <v>54542.680000000051</v>
      </c>
      <c r="Y14" s="27">
        <f>SUMIF(Adjustments!$J$4:$J$921,(EPIS!$D14&amp;"/"&amp;EPIS!Y$4&amp;"/"&amp;EPIS!Y$3&amp;"/"&amp;EPIS!Y$2),Adjustments!AC$4:AC$921)</f>
        <v>3487113.9799999995</v>
      </c>
      <c r="Z14" s="27">
        <f>SUMIF(Adjustments!$J$4:$J$921,(EPIS!$D14&amp;"/"&amp;EPIS!Z$4&amp;"/"&amp;EPIS!Z$3&amp;"/"&amp;EPIS!Z$2),Adjustments!AD$4:AD$921)</f>
        <v>0</v>
      </c>
      <c r="AA14" s="27">
        <f>SUMIF(Adjustments!$J$4:$J$921,(EPIS!$D14&amp;"/"&amp;EPIS!AA$4&amp;"/"&amp;EPIS!AA$3&amp;"/"&amp;EPIS!AA$2),Adjustments!AE$4:AE$921)</f>
        <v>0</v>
      </c>
      <c r="AB14" s="27">
        <f>SUMIF(Adjustments!$J$4:$J$921,(EPIS!$D14&amp;"/"&amp;EPIS!AB$4&amp;"/"&amp;EPIS!AB$3&amp;"/"&amp;EPIS!AB$2),Adjustments!AF$4:AF$921)</f>
        <v>0</v>
      </c>
      <c r="AC14" s="27">
        <f>SUMIF(Adjustments!$J$4:$J$921,(EPIS!$D14&amp;"/"&amp;EPIS!AC$4&amp;"/"&amp;EPIS!AC$3&amp;"/"&amp;EPIS!AC$2),Adjustments!AG$4:AG$921)</f>
        <v>0</v>
      </c>
      <c r="AD14" s="27">
        <f>SUMIF(Adjustments!$J$4:$J$921,(EPIS!$D14&amp;"/"&amp;EPIS!AD$4&amp;"/"&amp;EPIS!AD$3&amp;"/"&amp;EPIS!AD$2),Adjustments!AH$4:AH$921)</f>
        <v>8389972.3100000005</v>
      </c>
      <c r="AE14" s="143">
        <f t="shared" si="3"/>
        <v>19964256.32</v>
      </c>
      <c r="AG14" s="27">
        <f>SUMIF(Retirements!$E$12:$E$95,EPIS!$D14,Retirements!ED$12:ED$95)</f>
        <v>0</v>
      </c>
      <c r="AH14" s="27">
        <f>SUMIF(Retirements!$E$12:$E$95,EPIS!$D14,Retirements!EE$12:EE$95)</f>
        <v>0</v>
      </c>
      <c r="AI14" s="27">
        <f>SUMIF(Retirements!$E$12:$E$95,EPIS!$D14,Retirements!EF$12:EF$95)</f>
        <v>0</v>
      </c>
      <c r="AJ14" s="27">
        <f>SUMIF(Retirements!$E$12:$E$95,EPIS!$D14,Retirements!EG$12:EG$95)</f>
        <v>0</v>
      </c>
      <c r="AK14" s="27">
        <f>SUMIF(Retirements!$E$12:$E$95,EPIS!$D14,Retirements!EH$12:EH$95)</f>
        <v>-85827.839999999997</v>
      </c>
      <c r="AL14" s="27">
        <f>SUMIF(Retirements!$E$12:$E$95,EPIS!$D14,Retirements!EI$12:EI$95)</f>
        <v>-2855966.41</v>
      </c>
      <c r="AM14" s="27">
        <f>SUMIF(Retirements!$E$12:$E$95,EPIS!$D14,Retirements!EJ$12:EJ$95)</f>
        <v>0</v>
      </c>
      <c r="AN14" s="27">
        <f>SUMIF(Retirements!$E$12:$E$95,EPIS!$D14,Retirements!EK$12:EK$95)</f>
        <v>-242206</v>
      </c>
      <c r="AO14" s="27">
        <f>SUMIF(Retirements!$E$12:$E$95,EPIS!$D14,Retirements!EL$12:EL$95)</f>
        <v>0</v>
      </c>
      <c r="AP14" s="27">
        <f>SUMIF(Retirements!$E$12:$E$95,EPIS!$D14,Retirements!EM$12:EM$95)</f>
        <v>-1768620.5297612876</v>
      </c>
      <c r="AQ14" s="27">
        <f>SUMIF(Retirements!$E$12:$E$95,EPIS!$D14,Retirements!EN$12:EN$95)</f>
        <v>-1768620.5297612876</v>
      </c>
      <c r="AR14" s="27">
        <f>SUMIF(Retirements!$E$12:$E$95,EPIS!$D14,Retirements!EO$12:EO$95)</f>
        <v>-1768620.5297612876</v>
      </c>
      <c r="AS14" s="27">
        <f>SUMIF(Retirements!$E$12:$E$95,EPIS!$D14,Retirements!EP$12:EP$95)</f>
        <v>-1768620.5297612876</v>
      </c>
      <c r="AT14" s="27">
        <f>SUMIF(Retirements!$E$12:$E$95,EPIS!$D14,Retirements!EQ$12:EQ$95)</f>
        <v>-1768620.5297612876</v>
      </c>
      <c r="AU14" s="27">
        <f>SUMIF(Retirements!$E$12:$E$95,EPIS!$D14,Retirements!ER$12:ER$95)</f>
        <v>-1768620.5297612876</v>
      </c>
      <c r="AV14" s="27">
        <f>SUMIF(Retirements!$E$12:$E$95,EPIS!$D14,Retirements!ES$12:ES$95)</f>
        <v>-1768620.5297612876</v>
      </c>
      <c r="AW14" s="27">
        <f>SUMIF(Retirements!$E$12:$E$95,EPIS!$D14,Retirements!ET$12:ET$95)</f>
        <v>-1768620.5297612876</v>
      </c>
      <c r="AX14" s="27">
        <f>SUMIF(Retirements!$E$12:$E$95,EPIS!$D14,Retirements!EU$12:EU$95)</f>
        <v>-1768620.5297612876</v>
      </c>
      <c r="AY14" s="27">
        <f>SUMIF(Retirements!$E$12:$E$95,EPIS!$D14,Retirements!EV$12:EV$95)</f>
        <v>-1728946.1067432556</v>
      </c>
      <c r="AZ14" s="27">
        <f>SUMIF(Retirements!$E$12:$E$95,EPIS!$D14,Retirements!EW$12:EW$95)</f>
        <v>-1728946.1067432556</v>
      </c>
      <c r="BA14" s="27">
        <f>SUMIF(Retirements!$E$12:$E$95,EPIS!$D14,Retirements!EX$12:EX$95)</f>
        <v>-1728946.1067432556</v>
      </c>
      <c r="BB14" s="27">
        <f>SUMIF(Retirements!$E$12:$E$95,EPIS!$D14,Retirements!EY$12:EY$95)</f>
        <v>-1728946.1067432556</v>
      </c>
      <c r="BC14" s="27">
        <f>SUMIF(Retirements!$E$12:$E$95,EPIS!$D14,Retirements!EZ$12:EZ$95)</f>
        <v>-1728946.1067432556</v>
      </c>
      <c r="BD14" s="143">
        <f t="shared" si="4"/>
        <v>-27746315.55156786</v>
      </c>
      <c r="BE14" s="109"/>
      <c r="BF14" s="358">
        <f>VLOOKUP(E14,Scenarios!$AK$11:$AN$132,3,0)</f>
        <v>520843160.47000003</v>
      </c>
      <c r="BG14" s="36">
        <f t="shared" si="5"/>
        <v>520845850.17000002</v>
      </c>
      <c r="BH14" s="36">
        <f t="shared" si="5"/>
        <v>520852404.33000004</v>
      </c>
      <c r="BI14" s="36">
        <f t="shared" si="5"/>
        <v>520854018.12000006</v>
      </c>
      <c r="BJ14" s="36">
        <f t="shared" si="5"/>
        <v>521087935.72000009</v>
      </c>
      <c r="BK14" s="36">
        <f t="shared" si="5"/>
        <v>527999624.88000011</v>
      </c>
      <c r="BL14" s="36">
        <f t="shared" si="5"/>
        <v>525095006.5800001</v>
      </c>
      <c r="BM14" s="36">
        <f t="shared" si="5"/>
        <v>525192125.63000011</v>
      </c>
      <c r="BN14" s="36">
        <f t="shared" si="5"/>
        <v>525140985.9000001</v>
      </c>
      <c r="BO14" s="36">
        <f t="shared" si="5"/>
        <v>525143310.10000008</v>
      </c>
      <c r="BP14" s="36">
        <f t="shared" si="5"/>
        <v>523374689.57023877</v>
      </c>
      <c r="BQ14" s="36">
        <f t="shared" si="6"/>
        <v>521606069.04047745</v>
      </c>
      <c r="BR14" s="36">
        <f t="shared" si="6"/>
        <v>520154391.26071614</v>
      </c>
      <c r="BS14" s="36">
        <f t="shared" si="6"/>
        <v>518438257.41095483</v>
      </c>
      <c r="BT14" s="36">
        <f t="shared" si="6"/>
        <v>516728291.56119353</v>
      </c>
      <c r="BU14" s="36">
        <f t="shared" si="6"/>
        <v>515019353.71143222</v>
      </c>
      <c r="BV14" s="36">
        <f t="shared" si="6"/>
        <v>513311443.86167091</v>
      </c>
      <c r="BW14" s="36">
        <f t="shared" si="6"/>
        <v>511597366.0119096</v>
      </c>
      <c r="BX14" s="36">
        <f t="shared" si="6"/>
        <v>513315859.46214831</v>
      </c>
      <c r="BY14" s="36">
        <f t="shared" si="6"/>
        <v>511586913.35540503</v>
      </c>
      <c r="BZ14" s="36">
        <f t="shared" si="6"/>
        <v>509857967.24866176</v>
      </c>
      <c r="CA14" s="36">
        <f t="shared" si="7"/>
        <v>508129021.14191848</v>
      </c>
      <c r="CB14" s="36">
        <f t="shared" si="7"/>
        <v>506400075.0351752</v>
      </c>
      <c r="CC14" s="36">
        <f t="shared" si="7"/>
        <v>513061101.23843193</v>
      </c>
      <c r="CD14" s="36"/>
      <c r="CE14" s="343"/>
      <c r="CF14" s="466"/>
      <c r="CG14" s="219"/>
      <c r="CH14" s="331"/>
      <c r="CI14" s="331"/>
      <c r="CJ14" s="35"/>
      <c r="CK14" s="348"/>
      <c r="CL14" s="349"/>
      <c r="CM14" s="349"/>
      <c r="CO14" s="349">
        <f t="shared" si="13"/>
        <v>0</v>
      </c>
      <c r="CP14" s="349">
        <f t="shared" si="14"/>
        <v>0</v>
      </c>
      <c r="CQ14" s="349">
        <f t="shared" si="15"/>
        <v>0</v>
      </c>
    </row>
    <row r="15" spans="1:95" ht="13.5" thickBot="1">
      <c r="A15" s="137" t="s">
        <v>185</v>
      </c>
      <c r="B15" s="137"/>
      <c r="C15" s="137"/>
      <c r="D15" s="137"/>
      <c r="E15" s="5"/>
      <c r="F15" s="32"/>
      <c r="G15" s="32"/>
      <c r="H15" s="50">
        <f>SUM(H8:H14)</f>
        <v>14021496.629999993</v>
      </c>
      <c r="I15" s="50">
        <f t="shared" ref="I15:AD15" si="16">SUM(I8:I14)</f>
        <v>25391867.859999999</v>
      </c>
      <c r="J15" s="50">
        <f t="shared" si="16"/>
        <v>-6979341.1799999932</v>
      </c>
      <c r="K15" s="50">
        <f t="shared" si="16"/>
        <v>14776840.009999996</v>
      </c>
      <c r="L15" s="50">
        <f t="shared" si="16"/>
        <v>209643892.91999993</v>
      </c>
      <c r="M15" s="50">
        <f t="shared" si="16"/>
        <v>32538484.030000016</v>
      </c>
      <c r="N15" s="50">
        <f t="shared" si="16"/>
        <v>-4357856.9400000172</v>
      </c>
      <c r="O15" s="50">
        <f t="shared" si="16"/>
        <v>1534188.33</v>
      </c>
      <c r="P15" s="50">
        <f t="shared" si="16"/>
        <v>95817964.63000007</v>
      </c>
      <c r="Q15" s="50">
        <f t="shared" si="16"/>
        <v>119108476.47000001</v>
      </c>
      <c r="R15" s="50">
        <f t="shared" si="16"/>
        <v>151386362.24000001</v>
      </c>
      <c r="S15" s="50">
        <f t="shared" si="16"/>
        <v>23802912.640000015</v>
      </c>
      <c r="T15" s="50">
        <f t="shared" si="16"/>
        <v>18122217.270000011</v>
      </c>
      <c r="U15" s="50">
        <f t="shared" si="16"/>
        <v>8549170.7600000016</v>
      </c>
      <c r="V15" s="50">
        <f t="shared" si="16"/>
        <v>4301905.8699999899</v>
      </c>
      <c r="W15" s="50">
        <f t="shared" si="16"/>
        <v>8738861.1700000018</v>
      </c>
      <c r="X15" s="50">
        <f t="shared" si="16"/>
        <v>10778165.350000009</v>
      </c>
      <c r="Y15" s="50">
        <f t="shared" si="16"/>
        <v>43693772.050000004</v>
      </c>
      <c r="Z15" s="50">
        <f t="shared" si="16"/>
        <v>46833</v>
      </c>
      <c r="AA15" s="50">
        <f t="shared" si="16"/>
        <v>3987079.2700000107</v>
      </c>
      <c r="AB15" s="50">
        <f t="shared" si="16"/>
        <v>38833</v>
      </c>
      <c r="AC15" s="50">
        <f t="shared" si="16"/>
        <v>15678521.300000014</v>
      </c>
      <c r="AD15" s="50">
        <f t="shared" si="16"/>
        <v>61453613.470000006</v>
      </c>
      <c r="AE15" s="144">
        <f t="shared" ref="AE15" si="17">SUM(AE8:AE14)</f>
        <v>852074260.1500001</v>
      </c>
      <c r="AG15" s="71">
        <f>SUM(AG8:AG14)</f>
        <v>-3628612.94</v>
      </c>
      <c r="AH15" s="71">
        <f t="shared" ref="AH15:BC15" si="18">SUM(AH8:AH14)</f>
        <v>-1202428.26</v>
      </c>
      <c r="AI15" s="71">
        <f t="shared" si="18"/>
        <v>-17297069.620000001</v>
      </c>
      <c r="AJ15" s="71">
        <f t="shared" si="18"/>
        <v>-5963587.9199999999</v>
      </c>
      <c r="AK15" s="71">
        <f t="shared" si="18"/>
        <v>-5129154.32</v>
      </c>
      <c r="AL15" s="71">
        <f t="shared" si="18"/>
        <v>-8150100.96</v>
      </c>
      <c r="AM15" s="71">
        <f t="shared" si="18"/>
        <v>-3169584.6700000004</v>
      </c>
      <c r="AN15" s="71">
        <f t="shared" si="18"/>
        <v>-4364528.9399999995</v>
      </c>
      <c r="AO15" s="71">
        <f t="shared" si="18"/>
        <v>-7438024.5899999999</v>
      </c>
      <c r="AP15" s="71">
        <f t="shared" si="18"/>
        <v>-8769532.3542903494</v>
      </c>
      <c r="AQ15" s="71">
        <f t="shared" si="18"/>
        <v>-8769532.3542903494</v>
      </c>
      <c r="AR15" s="71">
        <f t="shared" si="18"/>
        <v>-8769532.3542903494</v>
      </c>
      <c r="AS15" s="71">
        <f t="shared" si="18"/>
        <v>-8769532.3542903494</v>
      </c>
      <c r="AT15" s="71">
        <f t="shared" si="18"/>
        <v>-8769532.3542903494</v>
      </c>
      <c r="AU15" s="71">
        <f t="shared" si="18"/>
        <v>-8769532.3542903494</v>
      </c>
      <c r="AV15" s="71">
        <f t="shared" si="18"/>
        <v>-8769532.3542903494</v>
      </c>
      <c r="AW15" s="71">
        <f t="shared" si="18"/>
        <v>-8769532.3542903494</v>
      </c>
      <c r="AX15" s="71">
        <f t="shared" si="18"/>
        <v>-8769532.3542903494</v>
      </c>
      <c r="AY15" s="71">
        <f t="shared" si="18"/>
        <v>-8988035.7517617438</v>
      </c>
      <c r="AZ15" s="71">
        <f t="shared" si="18"/>
        <v>-8988035.7517617438</v>
      </c>
      <c r="BA15" s="71">
        <f t="shared" si="18"/>
        <v>-8988035.7517617438</v>
      </c>
      <c r="BB15" s="71">
        <f t="shared" si="18"/>
        <v>-8988035.7517617438</v>
      </c>
      <c r="BC15" s="71">
        <f t="shared" si="18"/>
        <v>-8988035.7517617438</v>
      </c>
      <c r="BD15" s="144">
        <f t="shared" ref="BD15" si="19">SUM(BD8:BD14)</f>
        <v>-180209062.16742185</v>
      </c>
      <c r="BE15" s="109"/>
      <c r="BF15" s="360">
        <f>SUM(BF8:BF14)</f>
        <v>6076962382.4400015</v>
      </c>
      <c r="BG15" s="71">
        <f t="shared" ref="BG15" si="20">SUM(BG8:BG14)</f>
        <v>6087355266.1300011</v>
      </c>
      <c r="BH15" s="71">
        <f t="shared" ref="BH15" si="21">SUM(BH8:BH14)</f>
        <v>6111544705.7300005</v>
      </c>
      <c r="BI15" s="71">
        <f t="shared" ref="BI15" si="22">SUM(BI8:BI14)</f>
        <v>6087268294.9300013</v>
      </c>
      <c r="BJ15" s="71">
        <f t="shared" ref="BJ15" si="23">SUM(BJ8:BJ14)</f>
        <v>6096081547.0200014</v>
      </c>
      <c r="BK15" s="71">
        <f t="shared" ref="BK15" si="24">SUM(BK8:BK14)</f>
        <v>6300596285.6200008</v>
      </c>
      <c r="BL15" s="71">
        <f t="shared" ref="BL15" si="25">SUM(BL8:BL14)</f>
        <v>6324984668.6900005</v>
      </c>
      <c r="BM15" s="71">
        <f t="shared" ref="BM15" si="26">SUM(BM8:BM14)</f>
        <v>6317457227.0800009</v>
      </c>
      <c r="BN15" s="71">
        <f t="shared" ref="BN15" si="27">SUM(BN8:BN14)</f>
        <v>6314626886.4699993</v>
      </c>
      <c r="BO15" s="71">
        <f t="shared" ref="BO15" si="28">SUM(BO8:BO14)</f>
        <v>6403006826.5100002</v>
      </c>
      <c r="BP15" s="71">
        <f t="shared" ref="BP15" si="29">SUM(BP8:BP14)</f>
        <v>6513345770.6257095</v>
      </c>
      <c r="BQ15" s="71">
        <f t="shared" ref="BQ15" si="30">SUM(BQ8:BQ14)</f>
        <v>6655962600.5114193</v>
      </c>
      <c r="BR15" s="71">
        <f t="shared" ref="BR15" si="31">SUM(BR8:BR14)</f>
        <v>6670995980.7971296</v>
      </c>
      <c r="BS15" s="71">
        <f t="shared" ref="BS15" si="32">SUM(BS8:BS14)</f>
        <v>6680348665.7128382</v>
      </c>
      <c r="BT15" s="71">
        <f t="shared" ref="BT15" si="33">SUM(BT8:BT14)</f>
        <v>6680128304.1185474</v>
      </c>
      <c r="BU15" s="71">
        <f t="shared" ref="BU15" si="34">SUM(BU8:BU14)</f>
        <v>6675660677.6342583</v>
      </c>
      <c r="BV15" s="71">
        <f t="shared" ref="BV15" si="35">SUM(BV8:BV14)</f>
        <v>6675630006.4499674</v>
      </c>
      <c r="BW15" s="71">
        <f t="shared" ref="BW15" si="36">SUM(BW8:BW14)</f>
        <v>6677638639.4456768</v>
      </c>
      <c r="BX15" s="71">
        <f t="shared" ref="BX15" si="37">SUM(BX8:BX14)</f>
        <v>6712562879.141387</v>
      </c>
      <c r="BY15" s="71">
        <f t="shared" ref="BY15" si="38">SUM(BY8:BY14)</f>
        <v>6703621676.3896246</v>
      </c>
      <c r="BZ15" s="71">
        <f t="shared" ref="BZ15" si="39">SUM(BZ8:BZ14)</f>
        <v>6698620719.9078636</v>
      </c>
      <c r="CA15" s="71">
        <f t="shared" ref="CA15" si="40">SUM(CA8:CA14)</f>
        <v>6689671517.1561003</v>
      </c>
      <c r="CB15" s="71">
        <f t="shared" ref="CB15" si="41">SUM(CB8:CB14)</f>
        <v>6696362002.704339</v>
      </c>
      <c r="CC15" s="71">
        <f t="shared" ref="CC15" si="42">SUM(CC8:CC14)</f>
        <v>6748827580.422576</v>
      </c>
      <c r="CD15" s="48"/>
      <c r="CE15" s="170"/>
      <c r="CF15" s="170"/>
      <c r="CG15" s="150">
        <f t="shared" ref="CG15" si="43">SUM(BQ15:CC15)/13</f>
        <v>6689694711.5685949</v>
      </c>
      <c r="CH15" s="149">
        <f>CH8+CH9+CH10+CH13</f>
        <v>5901664548.0999947</v>
      </c>
      <c r="CI15" s="149">
        <f t="shared" ref="CI15:CI72" si="44">CG15-CH15</f>
        <v>788030163.46860027</v>
      </c>
      <c r="CJ15" s="48"/>
      <c r="CK15" s="157">
        <f>CK13+CK10+CK9+CK8</f>
        <v>6707674326.3771896</v>
      </c>
      <c r="CL15" s="158">
        <f>CL13+CL10+CL9+CL8</f>
        <v>5901664548.0999956</v>
      </c>
      <c r="CM15" s="157">
        <f t="shared" ref="CM15" si="45">CK15-CL15</f>
        <v>806009778.27719402</v>
      </c>
      <c r="CO15" s="157">
        <f t="shared" si="13"/>
        <v>17979614.808594704</v>
      </c>
      <c r="CP15" s="157">
        <f t="shared" si="14"/>
        <v>0</v>
      </c>
      <c r="CQ15" s="157">
        <f t="shared" si="15"/>
        <v>17979614.80859375</v>
      </c>
    </row>
    <row r="16" spans="1:95" ht="13.5" thickTop="1">
      <c r="A16" s="137"/>
      <c r="B16" s="137"/>
      <c r="C16" s="137"/>
      <c r="D16" s="137"/>
      <c r="E16" s="5"/>
      <c r="F16" s="32"/>
      <c r="G16" s="32"/>
      <c r="AE16" s="61"/>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61"/>
      <c r="BE16" s="109"/>
      <c r="BF16" s="358"/>
      <c r="CE16" s="170"/>
      <c r="CF16" s="170"/>
      <c r="CG16" s="147"/>
      <c r="CH16" s="161"/>
      <c r="CI16" s="161"/>
      <c r="CK16" s="156"/>
      <c r="CL16" s="165"/>
      <c r="CM16" s="156"/>
      <c r="CO16" s="156">
        <f t="shared" si="13"/>
        <v>0</v>
      </c>
      <c r="CP16" s="156">
        <f t="shared" si="14"/>
        <v>0</v>
      </c>
      <c r="CQ16" s="156">
        <f t="shared" si="15"/>
        <v>0</v>
      </c>
    </row>
    <row r="17" spans="1:95">
      <c r="A17" s="138" t="s">
        <v>186</v>
      </c>
      <c r="B17" s="138"/>
      <c r="C17" s="137"/>
      <c r="D17" s="137"/>
      <c r="E17" s="5"/>
      <c r="F17" s="32"/>
      <c r="G17" s="32"/>
      <c r="AE17" s="61"/>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61"/>
      <c r="BE17" s="109"/>
      <c r="BF17" s="358"/>
      <c r="CE17" s="170"/>
      <c r="CF17" s="170"/>
      <c r="CG17" s="147"/>
      <c r="CH17" s="161"/>
      <c r="CI17" s="161"/>
      <c r="CK17" s="156"/>
      <c r="CL17" s="165"/>
      <c r="CM17" s="156"/>
      <c r="CO17" s="156">
        <f t="shared" si="13"/>
        <v>0</v>
      </c>
      <c r="CP17" s="156">
        <f t="shared" si="14"/>
        <v>0</v>
      </c>
      <c r="CQ17" s="156">
        <f t="shared" si="15"/>
        <v>0</v>
      </c>
    </row>
    <row r="18" spans="1:95">
      <c r="A18" s="137" t="s">
        <v>0</v>
      </c>
      <c r="B18" s="137" t="s">
        <v>7</v>
      </c>
      <c r="C18" s="137" t="s">
        <v>1</v>
      </c>
      <c r="D18" s="137" t="str">
        <f t="shared" ref="D18:D21" si="46">"D"&amp;E18</f>
        <v>DHYDPDGP</v>
      </c>
      <c r="E18" s="5" t="s">
        <v>56</v>
      </c>
      <c r="F18" s="32">
        <v>332</v>
      </c>
      <c r="G18" s="32" t="str">
        <f t="shared" si="10"/>
        <v>332DGP</v>
      </c>
      <c r="H18" s="27">
        <f>SUMIF(Adjustments!$J$4:$J$921,(EPIS!$D18&amp;"/"&amp;EPIS!H$4&amp;"/"&amp;EPIS!H$3&amp;"/"&amp;EPIS!H$2),Adjustments!L$4:L$921)</f>
        <v>0</v>
      </c>
      <c r="I18" s="27">
        <f>SUMIF(Adjustments!$J$4:$J$921,(EPIS!$D18&amp;"/"&amp;EPIS!I$4&amp;"/"&amp;EPIS!I$3&amp;"/"&amp;EPIS!I$2),Adjustments!M$4:M$921)</f>
        <v>0</v>
      </c>
      <c r="J18" s="27">
        <f>SUMIF(Adjustments!$J$4:$J$921,(EPIS!$D18&amp;"/"&amp;EPIS!J$4&amp;"/"&amp;EPIS!J$3&amp;"/"&amp;EPIS!J$2),Adjustments!N$4:N$921)</f>
        <v>0</v>
      </c>
      <c r="K18" s="27">
        <f>SUMIF(Adjustments!$J$4:$J$921,(EPIS!$D18&amp;"/"&amp;EPIS!K$4&amp;"/"&amp;EPIS!K$3&amp;"/"&amp;EPIS!K$2),Adjustments!O$4:O$921)</f>
        <v>0</v>
      </c>
      <c r="L18" s="27">
        <f>SUMIF(Adjustments!$J$4:$J$921,(EPIS!$D18&amp;"/"&amp;EPIS!L$4&amp;"/"&amp;EPIS!L$3&amp;"/"&amp;EPIS!L$2),Adjustments!P$4:P$921)</f>
        <v>0</v>
      </c>
      <c r="M18" s="27">
        <f>SUMIF(Adjustments!$J$4:$J$921,(EPIS!$D18&amp;"/"&amp;EPIS!M$4&amp;"/"&amp;EPIS!M$3&amp;"/"&amp;EPIS!M$2),Adjustments!Q$4:Q$921)</f>
        <v>0</v>
      </c>
      <c r="N18" s="27">
        <f>SUMIF(Adjustments!$J$4:$J$921,(EPIS!$D18&amp;"/"&amp;EPIS!N$4&amp;"/"&amp;EPIS!N$3&amp;"/"&amp;EPIS!N$2),Adjustments!R$4:R$921)</f>
        <v>0</v>
      </c>
      <c r="O18" s="27">
        <f>SUMIF(Adjustments!$J$4:$J$921,(EPIS!$D18&amp;"/"&amp;EPIS!O$4&amp;"/"&amp;EPIS!O$3&amp;"/"&amp;EPIS!O$2),Adjustments!S$4:S$921)</f>
        <v>0</v>
      </c>
      <c r="P18" s="27">
        <f>SUMIF(Adjustments!$J$4:$J$921,(EPIS!$D18&amp;"/"&amp;EPIS!P$4&amp;"/"&amp;EPIS!P$3&amp;"/"&amp;EPIS!P$2),Adjustments!T$4:T$921)</f>
        <v>0</v>
      </c>
      <c r="Q18" s="27">
        <f>SUMIF(Adjustments!$J$4:$J$921,(EPIS!$D18&amp;"/"&amp;EPIS!Q$4&amp;"/"&amp;EPIS!Q$3&amp;"/"&amp;EPIS!Q$2),Adjustments!U$4:U$921)</f>
        <v>0</v>
      </c>
      <c r="R18" s="27">
        <f>SUMIF(Adjustments!$J$4:$J$921,(EPIS!$D18&amp;"/"&amp;EPIS!R$4&amp;"/"&amp;EPIS!R$3&amp;"/"&amp;EPIS!R$2),Adjustments!V$4:V$921)</f>
        <v>0</v>
      </c>
      <c r="S18" s="27">
        <f>SUMIF(Adjustments!$J$4:$J$921,(EPIS!$D18&amp;"/"&amp;EPIS!S$4&amp;"/"&amp;EPIS!S$3&amp;"/"&amp;EPIS!S$2),Adjustments!W$4:W$921)</f>
        <v>0</v>
      </c>
      <c r="T18" s="27">
        <f>SUMIF(Adjustments!$J$4:$J$921,(EPIS!$D18&amp;"/"&amp;EPIS!T$4&amp;"/"&amp;EPIS!T$3&amp;"/"&amp;EPIS!T$2),Adjustments!X$4:X$921)</f>
        <v>0</v>
      </c>
      <c r="U18" s="27">
        <f>SUMIF(Adjustments!$J$4:$J$921,(EPIS!$D18&amp;"/"&amp;EPIS!U$4&amp;"/"&amp;EPIS!U$3&amp;"/"&amp;EPIS!U$2),Adjustments!Y$4:Y$921)</f>
        <v>0</v>
      </c>
      <c r="V18" s="27">
        <f>SUMIF(Adjustments!$J$4:$J$921,(EPIS!$D18&amp;"/"&amp;EPIS!V$4&amp;"/"&amp;EPIS!V$3&amp;"/"&amp;EPIS!V$2),Adjustments!Z$4:Z$921)</f>
        <v>0</v>
      </c>
      <c r="W18" s="27">
        <f>SUMIF(Adjustments!$J$4:$J$921,(EPIS!$D18&amp;"/"&amp;EPIS!W$4&amp;"/"&amp;EPIS!W$3&amp;"/"&amp;EPIS!W$2),Adjustments!AA$4:AA$921)</f>
        <v>0</v>
      </c>
      <c r="X18" s="27">
        <f>SUMIF(Adjustments!$J$4:$J$921,(EPIS!$D18&amp;"/"&amp;EPIS!X$4&amp;"/"&amp;EPIS!X$3&amp;"/"&amp;EPIS!X$2),Adjustments!AB$4:AB$921)</f>
        <v>0</v>
      </c>
      <c r="Y18" s="27">
        <f>SUMIF(Adjustments!$J$4:$J$921,(EPIS!$D18&amp;"/"&amp;EPIS!Y$4&amp;"/"&amp;EPIS!Y$3&amp;"/"&amp;EPIS!Y$2),Adjustments!AC$4:AC$921)</f>
        <v>0</v>
      </c>
      <c r="Z18" s="27">
        <f>SUMIF(Adjustments!$J$4:$J$921,(EPIS!$D18&amp;"/"&amp;EPIS!Z$4&amp;"/"&amp;EPIS!Z$3&amp;"/"&amp;EPIS!Z$2),Adjustments!AD$4:AD$921)</f>
        <v>0</v>
      </c>
      <c r="AA18" s="27">
        <f>SUMIF(Adjustments!$J$4:$J$921,(EPIS!$D18&amp;"/"&amp;EPIS!AA$4&amp;"/"&amp;EPIS!AA$3&amp;"/"&amp;EPIS!AA$2),Adjustments!AE$4:AE$921)</f>
        <v>0</v>
      </c>
      <c r="AB18" s="27">
        <f>SUMIF(Adjustments!$J$4:$J$921,(EPIS!$D18&amp;"/"&amp;EPIS!AB$4&amp;"/"&amp;EPIS!AB$3&amp;"/"&amp;EPIS!AB$2),Adjustments!AF$4:AF$921)</f>
        <v>0</v>
      </c>
      <c r="AC18" s="27">
        <f>SUMIF(Adjustments!$J$4:$J$921,(EPIS!$D18&amp;"/"&amp;EPIS!AC$4&amp;"/"&amp;EPIS!AC$3&amp;"/"&amp;EPIS!AC$2),Adjustments!AG$4:AG$921)</f>
        <v>0</v>
      </c>
      <c r="AD18" s="27">
        <f>SUMIF(Adjustments!$J$4:$J$921,(EPIS!$D18&amp;"/"&amp;EPIS!AD$4&amp;"/"&amp;EPIS!AD$3&amp;"/"&amp;EPIS!AD$2),Adjustments!AH$4:AH$921)</f>
        <v>0</v>
      </c>
      <c r="AE18" s="143">
        <f>SUM(H18:AD18)</f>
        <v>0</v>
      </c>
      <c r="AG18" s="27">
        <f>SUMIF(Retirements!$E$12:$E$95,EPIS!$D18,Retirements!ED$12:ED$95)</f>
        <v>-12658</v>
      </c>
      <c r="AH18" s="27">
        <f>SUMIF(Retirements!$E$12:$E$95,EPIS!$D18,Retirements!EE$12:EE$95)</f>
        <v>-7403.75</v>
      </c>
      <c r="AI18" s="27">
        <f>SUMIF(Retirements!$E$12:$E$95,EPIS!$D18,Retirements!EF$12:EF$95)</f>
        <v>-6639</v>
      </c>
      <c r="AJ18" s="27">
        <f>SUMIF(Retirements!$E$12:$E$95,EPIS!$D18,Retirements!EG$12:EG$95)</f>
        <v>-2844667.7299999995</v>
      </c>
      <c r="AK18" s="27">
        <f>SUMIF(Retirements!$E$12:$E$95,EPIS!$D18,Retirements!EH$12:EH$95)</f>
        <v>-29479.739999999998</v>
      </c>
      <c r="AL18" s="27">
        <f>SUMIF(Retirements!$E$12:$E$95,EPIS!$D18,Retirements!EI$12:EI$95)</f>
        <v>-761870.15999999968</v>
      </c>
      <c r="AM18" s="27">
        <f>SUMIF(Retirements!$E$12:$E$95,EPIS!$D18,Retirements!EJ$12:EJ$95)</f>
        <v>-268961</v>
      </c>
      <c r="AN18" s="27">
        <f>SUMIF(Retirements!$E$12:$E$95,EPIS!$D18,Retirements!EK$12:EK$95)</f>
        <v>-3570</v>
      </c>
      <c r="AO18" s="27">
        <f>SUMIF(Retirements!$E$12:$E$95,EPIS!$D18,Retirements!EL$12:EL$95)</f>
        <v>-89611.81</v>
      </c>
      <c r="AP18" s="27">
        <f>SUMIF(Retirements!$E$12:$E$95,EPIS!$D18,Retirements!EM$12:EM$95)</f>
        <v>-206052.22917653376</v>
      </c>
      <c r="AQ18" s="27">
        <f>SUMIF(Retirements!$E$12:$E$95,EPIS!$D18,Retirements!EN$12:EN$95)</f>
        <v>-206052.22917653376</v>
      </c>
      <c r="AR18" s="27">
        <f>SUMIF(Retirements!$E$12:$E$95,EPIS!$D18,Retirements!EO$12:EO$95)</f>
        <v>-206052.22917653376</v>
      </c>
      <c r="AS18" s="27">
        <f>SUMIF(Retirements!$E$12:$E$95,EPIS!$D18,Retirements!EP$12:EP$95)</f>
        <v>-206052.22917653376</v>
      </c>
      <c r="AT18" s="27">
        <f>SUMIF(Retirements!$E$12:$E$95,EPIS!$D18,Retirements!EQ$12:EQ$95)</f>
        <v>-206052.22917653376</v>
      </c>
      <c r="AU18" s="27">
        <f>SUMIF(Retirements!$E$12:$E$95,EPIS!$D18,Retirements!ER$12:ER$95)</f>
        <v>-206052.22917653376</v>
      </c>
      <c r="AV18" s="27">
        <f>SUMIF(Retirements!$E$12:$E$95,EPIS!$D18,Retirements!ES$12:ES$95)</f>
        <v>-206052.22917653376</v>
      </c>
      <c r="AW18" s="27">
        <f>SUMIF(Retirements!$E$12:$E$95,EPIS!$D18,Retirements!ET$12:ET$95)</f>
        <v>-206052.22917653376</v>
      </c>
      <c r="AX18" s="27">
        <f>SUMIF(Retirements!$E$12:$E$95,EPIS!$D18,Retirements!EU$12:EU$95)</f>
        <v>-206052.22917653376</v>
      </c>
      <c r="AY18" s="27">
        <f>SUMIF(Retirements!$E$12:$E$95,EPIS!$D18,Retirements!EV$12:EV$95)</f>
        <v>-203648.21106353324</v>
      </c>
      <c r="AZ18" s="27">
        <f>SUMIF(Retirements!$E$12:$E$95,EPIS!$D18,Retirements!EW$12:EW$95)</f>
        <v>-203648.21106353324</v>
      </c>
      <c r="BA18" s="27">
        <f>SUMIF(Retirements!$E$12:$E$95,EPIS!$D18,Retirements!EX$12:EX$95)</f>
        <v>-203648.21106353324</v>
      </c>
      <c r="BB18" s="27">
        <f>SUMIF(Retirements!$E$12:$E$95,EPIS!$D18,Retirements!EY$12:EY$95)</f>
        <v>-203648.21106353324</v>
      </c>
      <c r="BC18" s="27">
        <f>SUMIF(Retirements!$E$12:$E$95,EPIS!$D18,Retirements!EZ$12:EZ$95)</f>
        <v>-203648.21106353324</v>
      </c>
      <c r="BD18" s="143">
        <f>SUM(AG18:BC18)</f>
        <v>-6897572.3079064656</v>
      </c>
      <c r="BE18" s="109"/>
      <c r="BF18" s="358">
        <f>VLOOKUP(E18,Scenarios!$AK$11:$AN$132,3,0)</f>
        <v>193652145.31</v>
      </c>
      <c r="BG18" s="36">
        <f t="shared" ref="BG18:BP21" si="47">BF18+H18+AG18</f>
        <v>193639487.31</v>
      </c>
      <c r="BH18" s="36">
        <f t="shared" si="47"/>
        <v>193632083.56</v>
      </c>
      <c r="BI18" s="36">
        <f t="shared" si="47"/>
        <v>193625444.56</v>
      </c>
      <c r="BJ18" s="36">
        <f t="shared" si="47"/>
        <v>190780776.83000001</v>
      </c>
      <c r="BK18" s="36">
        <f t="shared" si="47"/>
        <v>190751297.09</v>
      </c>
      <c r="BL18" s="36">
        <f t="shared" si="47"/>
        <v>189989426.93000001</v>
      </c>
      <c r="BM18" s="36">
        <f t="shared" si="47"/>
        <v>189720465.93000001</v>
      </c>
      <c r="BN18" s="36">
        <f t="shared" si="47"/>
        <v>189716895.93000001</v>
      </c>
      <c r="BO18" s="36">
        <f t="shared" si="47"/>
        <v>189627284.12</v>
      </c>
      <c r="BP18" s="36">
        <f t="shared" si="47"/>
        <v>189421231.89082348</v>
      </c>
      <c r="BQ18" s="36">
        <f t="shared" ref="BQ18:BZ21" si="48">BP18+R18+AQ18</f>
        <v>189215179.66164696</v>
      </c>
      <c r="BR18" s="36">
        <f t="shared" si="48"/>
        <v>189009127.43247044</v>
      </c>
      <c r="BS18" s="36">
        <f t="shared" si="48"/>
        <v>188803075.20329392</v>
      </c>
      <c r="BT18" s="36">
        <f t="shared" si="48"/>
        <v>188597022.9741174</v>
      </c>
      <c r="BU18" s="36">
        <f t="shared" si="48"/>
        <v>188390970.74494088</v>
      </c>
      <c r="BV18" s="36">
        <f t="shared" si="48"/>
        <v>188184918.51576436</v>
      </c>
      <c r="BW18" s="36">
        <f t="shared" si="48"/>
        <v>187978866.28658783</v>
      </c>
      <c r="BX18" s="36">
        <f t="shared" si="48"/>
        <v>187772814.05741131</v>
      </c>
      <c r="BY18" s="36">
        <f t="shared" si="48"/>
        <v>187569165.84634778</v>
      </c>
      <c r="BZ18" s="36">
        <f t="shared" si="48"/>
        <v>187365517.63528425</v>
      </c>
      <c r="CA18" s="36">
        <f t="shared" ref="CA18:CC21" si="49">BZ18+AB18+BA18</f>
        <v>187161869.42422071</v>
      </c>
      <c r="CB18" s="36">
        <f t="shared" si="49"/>
        <v>186958221.21315718</v>
      </c>
      <c r="CC18" s="36">
        <f t="shared" si="49"/>
        <v>186754573.00209364</v>
      </c>
      <c r="CD18" s="36"/>
      <c r="CE18" s="170" t="str">
        <f t="shared" si="11"/>
        <v>332DGP</v>
      </c>
      <c r="CF18" s="170" t="str">
        <f t="shared" si="12"/>
        <v>332DGP</v>
      </c>
      <c r="CG18" s="148">
        <f t="shared" ref="CG18:CG21" si="50">SUM(BQ18:CC18)/13</f>
        <v>187981640.15364128</v>
      </c>
      <c r="CH18" s="161">
        <f>VLOOKUP(CE18,Scenarios!$AO$11:$AR$132,3,0)</f>
        <v>193945990.64499989</v>
      </c>
      <c r="CI18" s="161">
        <f t="shared" si="44"/>
        <v>-5964350.491358608</v>
      </c>
      <c r="CJ18" s="35"/>
      <c r="CK18" s="193">
        <f>VLOOKUP(CE18,Scenarios!$AS$11:$AT$132,2,0)</f>
        <v>187310803.93078926</v>
      </c>
      <c r="CL18" s="156">
        <f>VLOOKUP(CE18,Scenarios!$AO$11:$AR$132,3,0)</f>
        <v>193945990.64499989</v>
      </c>
      <c r="CM18" s="156">
        <f>CK18-CL18</f>
        <v>-6635186.7142106295</v>
      </c>
      <c r="CO18" s="156">
        <f t="shared" si="13"/>
        <v>-670836.22285202146</v>
      </c>
      <c r="CP18" s="156">
        <f t="shared" si="14"/>
        <v>0</v>
      </c>
      <c r="CQ18" s="156">
        <f t="shared" si="15"/>
        <v>-670836.22285202146</v>
      </c>
    </row>
    <row r="19" spans="1:95">
      <c r="A19" s="137" t="s">
        <v>4</v>
      </c>
      <c r="B19" s="137" t="s">
        <v>7</v>
      </c>
      <c r="C19" s="137" t="s">
        <v>5</v>
      </c>
      <c r="D19" s="137" t="str">
        <f t="shared" si="46"/>
        <v>DHYDPDGU</v>
      </c>
      <c r="E19" s="5" t="s">
        <v>57</v>
      </c>
      <c r="F19" s="32">
        <v>332</v>
      </c>
      <c r="G19" s="32" t="str">
        <f t="shared" si="10"/>
        <v>332DGU</v>
      </c>
      <c r="H19" s="27">
        <f>SUMIF(Adjustments!$J$4:$J$921,(EPIS!$D19&amp;"/"&amp;EPIS!H$4&amp;"/"&amp;EPIS!H$3&amp;"/"&amp;EPIS!H$2),Adjustments!L$4:L$921)</f>
        <v>0</v>
      </c>
      <c r="I19" s="27">
        <f>SUMIF(Adjustments!$J$4:$J$921,(EPIS!$D19&amp;"/"&amp;EPIS!I$4&amp;"/"&amp;EPIS!I$3&amp;"/"&amp;EPIS!I$2),Adjustments!M$4:M$921)</f>
        <v>0</v>
      </c>
      <c r="J19" s="27">
        <f>SUMIF(Adjustments!$J$4:$J$921,(EPIS!$D19&amp;"/"&amp;EPIS!J$4&amp;"/"&amp;EPIS!J$3&amp;"/"&amp;EPIS!J$2),Adjustments!N$4:N$921)</f>
        <v>0</v>
      </c>
      <c r="K19" s="27">
        <f>SUMIF(Adjustments!$J$4:$J$921,(EPIS!$D19&amp;"/"&amp;EPIS!K$4&amp;"/"&amp;EPIS!K$3&amp;"/"&amp;EPIS!K$2),Adjustments!O$4:O$921)</f>
        <v>0</v>
      </c>
      <c r="L19" s="27">
        <f>SUMIF(Adjustments!$J$4:$J$921,(EPIS!$D19&amp;"/"&amp;EPIS!L$4&amp;"/"&amp;EPIS!L$3&amp;"/"&amp;EPIS!L$2),Adjustments!P$4:P$921)</f>
        <v>0</v>
      </c>
      <c r="M19" s="27">
        <f>SUMIF(Adjustments!$J$4:$J$921,(EPIS!$D19&amp;"/"&amp;EPIS!M$4&amp;"/"&amp;EPIS!M$3&amp;"/"&amp;EPIS!M$2),Adjustments!Q$4:Q$921)</f>
        <v>0</v>
      </c>
      <c r="N19" s="27">
        <f>SUMIF(Adjustments!$J$4:$J$921,(EPIS!$D19&amp;"/"&amp;EPIS!N$4&amp;"/"&amp;EPIS!N$3&amp;"/"&amp;EPIS!N$2),Adjustments!R$4:R$921)</f>
        <v>0</v>
      </c>
      <c r="O19" s="27">
        <f>SUMIF(Adjustments!$J$4:$J$921,(EPIS!$D19&amp;"/"&amp;EPIS!O$4&amp;"/"&amp;EPIS!O$3&amp;"/"&amp;EPIS!O$2),Adjustments!S$4:S$921)</f>
        <v>0</v>
      </c>
      <c r="P19" s="27">
        <f>SUMIF(Adjustments!$J$4:$J$921,(EPIS!$D19&amp;"/"&amp;EPIS!P$4&amp;"/"&amp;EPIS!P$3&amp;"/"&amp;EPIS!P$2),Adjustments!T$4:T$921)</f>
        <v>0</v>
      </c>
      <c r="Q19" s="27">
        <f>SUMIF(Adjustments!$J$4:$J$921,(EPIS!$D19&amp;"/"&amp;EPIS!Q$4&amp;"/"&amp;EPIS!Q$3&amp;"/"&amp;EPIS!Q$2),Adjustments!U$4:U$921)</f>
        <v>0</v>
      </c>
      <c r="R19" s="27">
        <f>SUMIF(Adjustments!$J$4:$J$921,(EPIS!$D19&amp;"/"&amp;EPIS!R$4&amp;"/"&amp;EPIS!R$3&amp;"/"&amp;EPIS!R$2),Adjustments!V$4:V$921)</f>
        <v>0</v>
      </c>
      <c r="S19" s="27">
        <f>SUMIF(Adjustments!$J$4:$J$921,(EPIS!$D19&amp;"/"&amp;EPIS!S$4&amp;"/"&amp;EPIS!S$3&amp;"/"&amp;EPIS!S$2),Adjustments!W$4:W$921)</f>
        <v>0</v>
      </c>
      <c r="T19" s="27">
        <f>SUMIF(Adjustments!$J$4:$J$921,(EPIS!$D19&amp;"/"&amp;EPIS!T$4&amp;"/"&amp;EPIS!T$3&amp;"/"&amp;EPIS!T$2),Adjustments!X$4:X$921)</f>
        <v>0</v>
      </c>
      <c r="U19" s="27">
        <f>SUMIF(Adjustments!$J$4:$J$921,(EPIS!$D19&amp;"/"&amp;EPIS!U$4&amp;"/"&amp;EPIS!U$3&amp;"/"&amp;EPIS!U$2),Adjustments!Y$4:Y$921)</f>
        <v>0</v>
      </c>
      <c r="V19" s="27">
        <f>SUMIF(Adjustments!$J$4:$J$921,(EPIS!$D19&amp;"/"&amp;EPIS!V$4&amp;"/"&amp;EPIS!V$3&amp;"/"&amp;EPIS!V$2),Adjustments!Z$4:Z$921)</f>
        <v>0</v>
      </c>
      <c r="W19" s="27">
        <f>SUMIF(Adjustments!$J$4:$J$921,(EPIS!$D19&amp;"/"&amp;EPIS!W$4&amp;"/"&amp;EPIS!W$3&amp;"/"&amp;EPIS!W$2),Adjustments!AA$4:AA$921)</f>
        <v>0</v>
      </c>
      <c r="X19" s="27">
        <f>SUMIF(Adjustments!$J$4:$J$921,(EPIS!$D19&amp;"/"&amp;EPIS!X$4&amp;"/"&amp;EPIS!X$3&amp;"/"&amp;EPIS!X$2),Adjustments!AB$4:AB$921)</f>
        <v>0</v>
      </c>
      <c r="Y19" s="27">
        <f>SUMIF(Adjustments!$J$4:$J$921,(EPIS!$D19&amp;"/"&amp;EPIS!Y$4&amp;"/"&amp;EPIS!Y$3&amp;"/"&amp;EPIS!Y$2),Adjustments!AC$4:AC$921)</f>
        <v>0</v>
      </c>
      <c r="Z19" s="27">
        <f>SUMIF(Adjustments!$J$4:$J$921,(EPIS!$D19&amp;"/"&amp;EPIS!Z$4&amp;"/"&amp;EPIS!Z$3&amp;"/"&amp;EPIS!Z$2),Adjustments!AD$4:AD$921)</f>
        <v>0</v>
      </c>
      <c r="AA19" s="27">
        <f>SUMIF(Adjustments!$J$4:$J$921,(EPIS!$D19&amp;"/"&amp;EPIS!AA$4&amp;"/"&amp;EPIS!AA$3&amp;"/"&amp;EPIS!AA$2),Adjustments!AE$4:AE$921)</f>
        <v>0</v>
      </c>
      <c r="AB19" s="27">
        <f>SUMIF(Adjustments!$J$4:$J$921,(EPIS!$D19&amp;"/"&amp;EPIS!AB$4&amp;"/"&amp;EPIS!AB$3&amp;"/"&amp;EPIS!AB$2),Adjustments!AF$4:AF$921)</f>
        <v>0</v>
      </c>
      <c r="AC19" s="27">
        <f>SUMIF(Adjustments!$J$4:$J$921,(EPIS!$D19&amp;"/"&amp;EPIS!AC$4&amp;"/"&amp;EPIS!AC$3&amp;"/"&amp;EPIS!AC$2),Adjustments!AG$4:AG$921)</f>
        <v>0</v>
      </c>
      <c r="AD19" s="27">
        <f>SUMIF(Adjustments!$J$4:$J$921,(EPIS!$D19&amp;"/"&amp;EPIS!AD$4&amp;"/"&amp;EPIS!AD$3&amp;"/"&amp;EPIS!AD$2),Adjustments!AH$4:AH$921)</f>
        <v>0</v>
      </c>
      <c r="AE19" s="143">
        <f>SUM(H19:AD19)</f>
        <v>0</v>
      </c>
      <c r="AG19" s="27">
        <f>SUMIF(Retirements!$E$12:$E$95,EPIS!$D19,Retirements!ED$12:ED$95)</f>
        <v>0</v>
      </c>
      <c r="AH19" s="27">
        <f>SUMIF(Retirements!$E$12:$E$95,EPIS!$D19,Retirements!EE$12:EE$95)</f>
        <v>-18344.100000000002</v>
      </c>
      <c r="AI19" s="27">
        <f>SUMIF(Retirements!$E$12:$E$95,EPIS!$D19,Retirements!EF$12:EF$95)</f>
        <v>-166142.34000000003</v>
      </c>
      <c r="AJ19" s="27">
        <f>SUMIF(Retirements!$E$12:$E$95,EPIS!$D19,Retirements!EG$12:EG$95)</f>
        <v>0</v>
      </c>
      <c r="AK19" s="27">
        <f>SUMIF(Retirements!$E$12:$E$95,EPIS!$D19,Retirements!EH$12:EH$95)</f>
        <v>0</v>
      </c>
      <c r="AL19" s="27">
        <f>SUMIF(Retirements!$E$12:$E$95,EPIS!$D19,Retirements!EI$12:EI$95)</f>
        <v>-47654</v>
      </c>
      <c r="AM19" s="27">
        <f>SUMIF(Retirements!$E$12:$E$95,EPIS!$D19,Retirements!EJ$12:EJ$95)</f>
        <v>0</v>
      </c>
      <c r="AN19" s="27">
        <f>SUMIF(Retirements!$E$12:$E$95,EPIS!$D19,Retirements!EK$12:EK$95)</f>
        <v>-6180.6</v>
      </c>
      <c r="AO19" s="27">
        <f>SUMIF(Retirements!$E$12:$E$95,EPIS!$D19,Retirements!EL$12:EL$95)</f>
        <v>-38661.24</v>
      </c>
      <c r="AP19" s="27">
        <f>SUMIF(Retirements!$E$12:$E$95,EPIS!$D19,Retirements!EM$12:EM$95)</f>
        <v>-65122.737768057938</v>
      </c>
      <c r="AQ19" s="27">
        <f>SUMIF(Retirements!$E$12:$E$95,EPIS!$D19,Retirements!EN$12:EN$95)</f>
        <v>-65122.737768057938</v>
      </c>
      <c r="AR19" s="27">
        <f>SUMIF(Retirements!$E$12:$E$95,EPIS!$D19,Retirements!EO$12:EO$95)</f>
        <v>-65122.737768057938</v>
      </c>
      <c r="AS19" s="27">
        <f>SUMIF(Retirements!$E$12:$E$95,EPIS!$D19,Retirements!EP$12:EP$95)</f>
        <v>-65122.737768057938</v>
      </c>
      <c r="AT19" s="27">
        <f>SUMIF(Retirements!$E$12:$E$95,EPIS!$D19,Retirements!EQ$12:EQ$95)</f>
        <v>-65122.737768057938</v>
      </c>
      <c r="AU19" s="27">
        <f>SUMIF(Retirements!$E$12:$E$95,EPIS!$D19,Retirements!ER$12:ER$95)</f>
        <v>-65122.737768057938</v>
      </c>
      <c r="AV19" s="27">
        <f>SUMIF(Retirements!$E$12:$E$95,EPIS!$D19,Retirements!ES$12:ES$95)</f>
        <v>-65122.737768057938</v>
      </c>
      <c r="AW19" s="27">
        <f>SUMIF(Retirements!$E$12:$E$95,EPIS!$D19,Retirements!ET$12:ET$95)</f>
        <v>-65122.737768057938</v>
      </c>
      <c r="AX19" s="27">
        <f>SUMIF(Retirements!$E$12:$E$95,EPIS!$D19,Retirements!EU$12:EU$95)</f>
        <v>-65122.737768057938</v>
      </c>
      <c r="AY19" s="27">
        <f>SUMIF(Retirements!$E$12:$E$95,EPIS!$D19,Retirements!EV$12:EV$95)</f>
        <v>-64177.941173824016</v>
      </c>
      <c r="AZ19" s="27">
        <f>SUMIF(Retirements!$E$12:$E$95,EPIS!$D19,Retirements!EW$12:EW$95)</f>
        <v>-64177.941173824016</v>
      </c>
      <c r="BA19" s="27">
        <f>SUMIF(Retirements!$E$12:$E$95,EPIS!$D19,Retirements!EX$12:EX$95)</f>
        <v>-64177.941173824016</v>
      </c>
      <c r="BB19" s="27">
        <f>SUMIF(Retirements!$E$12:$E$95,EPIS!$D19,Retirements!EY$12:EY$95)</f>
        <v>-64177.941173824016</v>
      </c>
      <c r="BC19" s="27">
        <f>SUMIF(Retirements!$E$12:$E$95,EPIS!$D19,Retirements!EZ$12:EZ$95)</f>
        <v>-64177.941173824016</v>
      </c>
      <c r="BD19" s="143">
        <f>SUM(AG19:BC19)</f>
        <v>-1183976.6257816418</v>
      </c>
      <c r="BE19" s="109"/>
      <c r="BF19" s="358">
        <f>VLOOKUP(E19,Scenarios!$AK$11:$AN$132,3,0)</f>
        <v>43721884.589999996</v>
      </c>
      <c r="BG19" s="36">
        <f t="shared" si="47"/>
        <v>43721884.589999996</v>
      </c>
      <c r="BH19" s="36">
        <f t="shared" si="47"/>
        <v>43703540.489999995</v>
      </c>
      <c r="BI19" s="36">
        <f t="shared" si="47"/>
        <v>43537398.149999991</v>
      </c>
      <c r="BJ19" s="36">
        <f t="shared" si="47"/>
        <v>43537398.149999991</v>
      </c>
      <c r="BK19" s="36">
        <f t="shared" si="47"/>
        <v>43537398.149999991</v>
      </c>
      <c r="BL19" s="36">
        <f t="shared" si="47"/>
        <v>43489744.149999991</v>
      </c>
      <c r="BM19" s="36">
        <f t="shared" si="47"/>
        <v>43489744.149999991</v>
      </c>
      <c r="BN19" s="36">
        <f t="shared" si="47"/>
        <v>43483563.54999999</v>
      </c>
      <c r="BO19" s="36">
        <f t="shared" si="47"/>
        <v>43444902.309999987</v>
      </c>
      <c r="BP19" s="36">
        <f t="shared" si="47"/>
        <v>43379779.572231926</v>
      </c>
      <c r="BQ19" s="36">
        <f t="shared" si="48"/>
        <v>43314656.834463865</v>
      </c>
      <c r="BR19" s="36">
        <f t="shared" si="48"/>
        <v>43249534.096695803</v>
      </c>
      <c r="BS19" s="36">
        <f t="shared" si="48"/>
        <v>43184411.358927742</v>
      </c>
      <c r="BT19" s="36">
        <f t="shared" si="48"/>
        <v>43119288.62115968</v>
      </c>
      <c r="BU19" s="36">
        <f t="shared" si="48"/>
        <v>43054165.883391619</v>
      </c>
      <c r="BV19" s="36">
        <f t="shared" si="48"/>
        <v>42989043.145623557</v>
      </c>
      <c r="BW19" s="36">
        <f t="shared" si="48"/>
        <v>42923920.407855496</v>
      </c>
      <c r="BX19" s="36">
        <f t="shared" si="48"/>
        <v>42858797.670087434</v>
      </c>
      <c r="BY19" s="36">
        <f t="shared" si="48"/>
        <v>42794619.728913613</v>
      </c>
      <c r="BZ19" s="36">
        <f t="shared" si="48"/>
        <v>42730441.787739791</v>
      </c>
      <c r="CA19" s="36">
        <f t="shared" si="49"/>
        <v>42666263.846565969</v>
      </c>
      <c r="CB19" s="36">
        <f t="shared" si="49"/>
        <v>42602085.905392148</v>
      </c>
      <c r="CC19" s="36">
        <f t="shared" si="49"/>
        <v>42537907.964218326</v>
      </c>
      <c r="CD19" s="36"/>
      <c r="CE19" s="170" t="str">
        <f t="shared" si="11"/>
        <v>332DGU</v>
      </c>
      <c r="CF19" s="170" t="str">
        <f t="shared" si="12"/>
        <v>332DGU</v>
      </c>
      <c r="CG19" s="148">
        <f t="shared" si="50"/>
        <v>42925010.557771929</v>
      </c>
      <c r="CH19" s="161">
        <f>VLOOKUP(CE19,Scenarios!$AO$11:$AR$132,3,0)</f>
        <v>43862600.709999993</v>
      </c>
      <c r="CI19" s="161">
        <f t="shared" si="44"/>
        <v>-937590.15222806484</v>
      </c>
      <c r="CJ19" s="35"/>
      <c r="CK19" s="193">
        <f>VLOOKUP(CE19,Scenarios!$AS$11:$AT$132,2,0)</f>
        <v>41836315.995137654</v>
      </c>
      <c r="CL19" s="156">
        <f>VLOOKUP(CE19,Scenarios!$AO$11:$AR$132,3,0)</f>
        <v>43862600.709999993</v>
      </c>
      <c r="CM19" s="156">
        <f>CK19-CL19</f>
        <v>-2026284.7148623392</v>
      </c>
      <c r="CO19" s="156">
        <f t="shared" si="13"/>
        <v>-1088694.5626342744</v>
      </c>
      <c r="CP19" s="156">
        <f t="shared" si="14"/>
        <v>0</v>
      </c>
      <c r="CQ19" s="156">
        <f t="shared" si="15"/>
        <v>-1088694.5626342744</v>
      </c>
    </row>
    <row r="20" spans="1:95">
      <c r="A20" s="137" t="s">
        <v>6</v>
      </c>
      <c r="B20" s="137" t="s">
        <v>14</v>
      </c>
      <c r="C20" s="137" t="s">
        <v>14</v>
      </c>
      <c r="D20" s="137" t="str">
        <f t="shared" si="46"/>
        <v>DHYDPSG-P</v>
      </c>
      <c r="E20" s="5" t="s">
        <v>58</v>
      </c>
      <c r="F20" s="32">
        <v>332</v>
      </c>
      <c r="G20" s="32" t="str">
        <f t="shared" si="10"/>
        <v>332SG-P</v>
      </c>
      <c r="H20" s="27">
        <f>SUMIF(Adjustments!$J$4:$J$921,(EPIS!$D20&amp;"/"&amp;EPIS!H$4&amp;"/"&amp;EPIS!H$3&amp;"/"&amp;EPIS!H$2),Adjustments!L$4:L$921)</f>
        <v>505384.49000000011</v>
      </c>
      <c r="I20" s="27">
        <f>SUMIF(Adjustments!$J$4:$J$921,(EPIS!$D20&amp;"/"&amp;EPIS!I$4&amp;"/"&amp;EPIS!I$3&amp;"/"&amp;EPIS!I$2),Adjustments!M$4:M$921)</f>
        <v>317514.32999999996</v>
      </c>
      <c r="J20" s="27">
        <f>SUMIF(Adjustments!$J$4:$J$921,(EPIS!$D20&amp;"/"&amp;EPIS!J$4&amp;"/"&amp;EPIS!J$3&amp;"/"&amp;EPIS!J$2),Adjustments!N$4:N$921)</f>
        <v>321003.09000000003</v>
      </c>
      <c r="K20" s="27">
        <f>SUMIF(Adjustments!$J$4:$J$921,(EPIS!$D20&amp;"/"&amp;EPIS!K$4&amp;"/"&amp;EPIS!K$3&amp;"/"&amp;EPIS!K$2),Adjustments!O$4:O$921)</f>
        <v>1607170.7299999997</v>
      </c>
      <c r="L20" s="27">
        <f>SUMIF(Adjustments!$J$4:$J$921,(EPIS!$D20&amp;"/"&amp;EPIS!L$4&amp;"/"&amp;EPIS!L$3&amp;"/"&amp;EPIS!L$2),Adjustments!P$4:P$921)</f>
        <v>10840662.599999996</v>
      </c>
      <c r="M20" s="27">
        <f>SUMIF(Adjustments!$J$4:$J$921,(EPIS!$D20&amp;"/"&amp;EPIS!M$4&amp;"/"&amp;EPIS!M$3&amp;"/"&amp;EPIS!M$2),Adjustments!Q$4:Q$921)</f>
        <v>43703964.359999999</v>
      </c>
      <c r="N20" s="27">
        <f>SUMIF(Adjustments!$J$4:$J$921,(EPIS!$D20&amp;"/"&amp;EPIS!N$4&amp;"/"&amp;EPIS!N$3&amp;"/"&amp;EPIS!N$2),Adjustments!R$4:R$921)</f>
        <v>1778042.8399999996</v>
      </c>
      <c r="O20" s="27">
        <f>SUMIF(Adjustments!$J$4:$J$921,(EPIS!$D20&amp;"/"&amp;EPIS!O$4&amp;"/"&amp;EPIS!O$3&amp;"/"&amp;EPIS!O$2),Adjustments!S$4:S$921)</f>
        <v>336553.71000000025</v>
      </c>
      <c r="P20" s="27">
        <f>SUMIF(Adjustments!$J$4:$J$921,(EPIS!$D20&amp;"/"&amp;EPIS!P$4&amp;"/"&amp;EPIS!P$3&amp;"/"&amp;EPIS!P$2),Adjustments!T$4:T$921)</f>
        <v>-241866.75999999951</v>
      </c>
      <c r="Q20" s="27">
        <f>SUMIF(Adjustments!$J$4:$J$921,(EPIS!$D20&amp;"/"&amp;EPIS!Q$4&amp;"/"&amp;EPIS!Q$3&amp;"/"&amp;EPIS!Q$2),Adjustments!U$4:U$921)</f>
        <v>65261.64</v>
      </c>
      <c r="R20" s="27">
        <f>SUMIF(Adjustments!$J$4:$J$921,(EPIS!$D20&amp;"/"&amp;EPIS!R$4&amp;"/"&amp;EPIS!R$3&amp;"/"&amp;EPIS!R$2),Adjustments!V$4:V$921)</f>
        <v>928913.62000000023</v>
      </c>
      <c r="S20" s="27">
        <f>SUMIF(Adjustments!$J$4:$J$921,(EPIS!$D20&amp;"/"&amp;EPIS!S$4&amp;"/"&amp;EPIS!S$3&amp;"/"&amp;EPIS!S$2),Adjustments!W$4:W$921)</f>
        <v>580138.22000000009</v>
      </c>
      <c r="T20" s="27">
        <f>SUMIF(Adjustments!$J$4:$J$921,(EPIS!$D20&amp;"/"&amp;EPIS!T$4&amp;"/"&amp;EPIS!T$3&amp;"/"&amp;EPIS!T$2),Adjustments!X$4:X$921)</f>
        <v>31043081.330000002</v>
      </c>
      <c r="U20" s="27">
        <f>SUMIF(Adjustments!$J$4:$J$921,(EPIS!$D20&amp;"/"&amp;EPIS!U$4&amp;"/"&amp;EPIS!U$3&amp;"/"&amp;EPIS!U$2),Adjustments!Y$4:Y$921)</f>
        <v>8884127.4199999999</v>
      </c>
      <c r="V20" s="27">
        <f>SUMIF(Adjustments!$J$4:$J$921,(EPIS!$D20&amp;"/"&amp;EPIS!V$4&amp;"/"&amp;EPIS!V$3&amp;"/"&amp;EPIS!V$2),Adjustments!Z$4:Z$921)</f>
        <v>73908074.370000005</v>
      </c>
      <c r="W20" s="27">
        <f>SUMIF(Adjustments!$J$4:$J$921,(EPIS!$D20&amp;"/"&amp;EPIS!W$4&amp;"/"&amp;EPIS!W$3&amp;"/"&amp;EPIS!W$2),Adjustments!AA$4:AA$921)</f>
        <v>5391677.2999999989</v>
      </c>
      <c r="X20" s="27">
        <f>SUMIF(Adjustments!$J$4:$J$921,(EPIS!$D20&amp;"/"&amp;EPIS!X$4&amp;"/"&amp;EPIS!X$3&amp;"/"&amp;EPIS!X$2),Adjustments!AB$4:AB$921)</f>
        <v>23269746.940000001</v>
      </c>
      <c r="Y20" s="27">
        <f>SUMIF(Adjustments!$J$4:$J$921,(EPIS!$D20&amp;"/"&amp;EPIS!Y$4&amp;"/"&amp;EPIS!Y$3&amp;"/"&amp;EPIS!Y$2),Adjustments!AC$4:AC$921)</f>
        <v>14707293.890000001</v>
      </c>
      <c r="Z20" s="27">
        <f>SUMIF(Adjustments!$J$4:$J$921,(EPIS!$D20&amp;"/"&amp;EPIS!Z$4&amp;"/"&amp;EPIS!Z$3&amp;"/"&amp;EPIS!Z$2),Adjustments!AD$4:AD$921)</f>
        <v>130944.83000000007</v>
      </c>
      <c r="AA20" s="27">
        <f>SUMIF(Adjustments!$J$4:$J$921,(EPIS!$D20&amp;"/"&amp;EPIS!AA$4&amp;"/"&amp;EPIS!AA$3&amp;"/"&amp;EPIS!AA$2),Adjustments!AE$4:AE$921)</f>
        <v>118902</v>
      </c>
      <c r="AB20" s="27">
        <f>SUMIF(Adjustments!$J$4:$J$921,(EPIS!$D20&amp;"/"&amp;EPIS!AB$4&amp;"/"&amp;EPIS!AB$3&amp;"/"&amp;EPIS!AB$2),Adjustments!AF$4:AF$921)</f>
        <v>13871.900000000373</v>
      </c>
      <c r="AC20" s="27">
        <f>SUMIF(Adjustments!$J$4:$J$921,(EPIS!$D20&amp;"/"&amp;EPIS!AC$4&amp;"/"&amp;EPIS!AC$3&amp;"/"&amp;EPIS!AC$2),Adjustments!AG$4:AG$921)</f>
        <v>0</v>
      </c>
      <c r="AD20" s="27">
        <f>SUMIF(Adjustments!$J$4:$J$921,(EPIS!$D20&amp;"/"&amp;EPIS!AD$4&amp;"/"&amp;EPIS!AD$3&amp;"/"&amp;EPIS!AD$2),Adjustments!AH$4:AH$921)</f>
        <v>1092372.0599999996</v>
      </c>
      <c r="AE20" s="143">
        <f>SUM(H20:AD20)</f>
        <v>219302834.91000003</v>
      </c>
      <c r="AG20" s="27">
        <f>SUMIF(Retirements!$E$12:$E$95,EPIS!$D20,Retirements!ED$12:ED$95)</f>
        <v>-21924.989999999998</v>
      </c>
      <c r="AH20" s="27">
        <f>SUMIF(Retirements!$E$12:$E$95,EPIS!$D20,Retirements!EE$12:EE$95)</f>
        <v>-73624.149999999994</v>
      </c>
      <c r="AI20" s="27">
        <f>SUMIF(Retirements!$E$12:$E$95,EPIS!$D20,Retirements!EF$12:EF$95)</f>
        <v>-3346</v>
      </c>
      <c r="AJ20" s="27">
        <f>SUMIF(Retirements!$E$12:$E$95,EPIS!$D20,Retirements!EG$12:EG$95)</f>
        <v>-2665701.92</v>
      </c>
      <c r="AK20" s="27">
        <f>SUMIF(Retirements!$E$12:$E$95,EPIS!$D20,Retirements!EH$12:EH$95)</f>
        <v>-22585.65</v>
      </c>
      <c r="AL20" s="27">
        <f>SUMIF(Retirements!$E$12:$E$95,EPIS!$D20,Retirements!EI$12:EI$95)</f>
        <v>-102447.84999999999</v>
      </c>
      <c r="AM20" s="27">
        <f>SUMIF(Retirements!$E$12:$E$95,EPIS!$D20,Retirements!EJ$12:EJ$95)</f>
        <v>-52105.01</v>
      </c>
      <c r="AN20" s="27">
        <f>SUMIF(Retirements!$E$12:$E$95,EPIS!$D20,Retirements!EK$12:EK$95)</f>
        <v>-38193</v>
      </c>
      <c r="AO20" s="27">
        <f>SUMIF(Retirements!$E$12:$E$95,EPIS!$D20,Retirements!EL$12:EL$95)</f>
        <v>-126130.98</v>
      </c>
      <c r="AP20" s="27">
        <f>SUMIF(Retirements!$E$12:$E$95,EPIS!$D20,Retirements!EM$12:EM$95)</f>
        <v>-294960.45982024964</v>
      </c>
      <c r="AQ20" s="27">
        <f>SUMIF(Retirements!$E$12:$E$95,EPIS!$D20,Retirements!EN$12:EN$95)</f>
        <v>-294960.45982024964</v>
      </c>
      <c r="AR20" s="27">
        <f>SUMIF(Retirements!$E$12:$E$95,EPIS!$D20,Retirements!EO$12:EO$95)</f>
        <v>-294960.45982024964</v>
      </c>
      <c r="AS20" s="27">
        <f>SUMIF(Retirements!$E$12:$E$95,EPIS!$D20,Retirements!EP$12:EP$95)</f>
        <v>-294960.45982024964</v>
      </c>
      <c r="AT20" s="27">
        <f>SUMIF(Retirements!$E$12:$E$95,EPIS!$D20,Retirements!EQ$12:EQ$95)</f>
        <v>-294960.45982024964</v>
      </c>
      <c r="AU20" s="27">
        <f>SUMIF(Retirements!$E$12:$E$95,EPIS!$D20,Retirements!ER$12:ER$95)</f>
        <v>-294960.45982024964</v>
      </c>
      <c r="AV20" s="27">
        <f>SUMIF(Retirements!$E$12:$E$95,EPIS!$D20,Retirements!ES$12:ES$95)</f>
        <v>-294960.45982024964</v>
      </c>
      <c r="AW20" s="27">
        <f>SUMIF(Retirements!$E$12:$E$95,EPIS!$D20,Retirements!ET$12:ET$95)</f>
        <v>-294960.45982024964</v>
      </c>
      <c r="AX20" s="27">
        <f>SUMIF(Retirements!$E$12:$E$95,EPIS!$D20,Retirements!EU$12:EU$95)</f>
        <v>-294960.45982024964</v>
      </c>
      <c r="AY20" s="27">
        <f>SUMIF(Retirements!$E$12:$E$95,EPIS!$D20,Retirements!EV$12:EV$95)</f>
        <v>-445431.35552156233</v>
      </c>
      <c r="AZ20" s="27">
        <f>SUMIF(Retirements!$E$12:$E$95,EPIS!$D20,Retirements!EW$12:EW$95)</f>
        <v>-445431.35552156233</v>
      </c>
      <c r="BA20" s="27">
        <f>SUMIF(Retirements!$E$12:$E$95,EPIS!$D20,Retirements!EX$12:EX$95)</f>
        <v>-445431.35552156233</v>
      </c>
      <c r="BB20" s="27">
        <f>SUMIF(Retirements!$E$12:$E$95,EPIS!$D20,Retirements!EY$12:EY$95)</f>
        <v>-445431.35552156233</v>
      </c>
      <c r="BC20" s="27">
        <f>SUMIF(Retirements!$E$12:$E$95,EPIS!$D20,Retirements!EZ$12:EZ$95)</f>
        <v>-445431.35552156233</v>
      </c>
      <c r="BD20" s="143">
        <f>SUM(AG20:BC20)</f>
        <v>-7987860.4659900609</v>
      </c>
      <c r="BE20" s="109"/>
      <c r="BF20" s="358">
        <f>VLOOKUP(E20,Scenarios!$AK$11:$AN$132,3,0)</f>
        <v>254882000.88999999</v>
      </c>
      <c r="BG20" s="36">
        <f t="shared" si="47"/>
        <v>255365460.38999999</v>
      </c>
      <c r="BH20" s="36">
        <f t="shared" si="47"/>
        <v>255609350.56999999</v>
      </c>
      <c r="BI20" s="36">
        <f t="shared" si="47"/>
        <v>255927007.66</v>
      </c>
      <c r="BJ20" s="36">
        <f t="shared" si="47"/>
        <v>254868476.47</v>
      </c>
      <c r="BK20" s="36">
        <f t="shared" si="47"/>
        <v>265686553.41999999</v>
      </c>
      <c r="BL20" s="36">
        <f t="shared" si="47"/>
        <v>309288069.92999995</v>
      </c>
      <c r="BM20" s="36">
        <f t="shared" si="47"/>
        <v>311014007.75999993</v>
      </c>
      <c r="BN20" s="36">
        <f t="shared" si="47"/>
        <v>311312368.46999991</v>
      </c>
      <c r="BO20" s="36">
        <f t="shared" si="47"/>
        <v>310944370.7299999</v>
      </c>
      <c r="BP20" s="36">
        <f t="shared" si="47"/>
        <v>310714671.91017962</v>
      </c>
      <c r="BQ20" s="36">
        <f t="shared" si="48"/>
        <v>311348625.07035935</v>
      </c>
      <c r="BR20" s="36">
        <f t="shared" si="48"/>
        <v>311633802.83053911</v>
      </c>
      <c r="BS20" s="36">
        <f t="shared" si="48"/>
        <v>342381923.70071882</v>
      </c>
      <c r="BT20" s="36">
        <f t="shared" si="48"/>
        <v>350971090.66089857</v>
      </c>
      <c r="BU20" s="36">
        <f t="shared" si="48"/>
        <v>424584204.5710783</v>
      </c>
      <c r="BV20" s="36">
        <f t="shared" si="48"/>
        <v>429680921.41125804</v>
      </c>
      <c r="BW20" s="36">
        <f t="shared" si="48"/>
        <v>452655707.89143777</v>
      </c>
      <c r="BX20" s="36">
        <f t="shared" si="48"/>
        <v>467068041.32161748</v>
      </c>
      <c r="BY20" s="36">
        <f t="shared" si="48"/>
        <v>466753554.79609591</v>
      </c>
      <c r="BZ20" s="36">
        <f t="shared" si="48"/>
        <v>466427025.44057435</v>
      </c>
      <c r="CA20" s="36">
        <f t="shared" si="49"/>
        <v>465995465.98505276</v>
      </c>
      <c r="CB20" s="36">
        <f t="shared" si="49"/>
        <v>465550034.6295312</v>
      </c>
      <c r="CC20" s="36">
        <f t="shared" si="49"/>
        <v>466196975.33400965</v>
      </c>
      <c r="CD20" s="36"/>
      <c r="CE20" s="170" t="str">
        <f t="shared" si="11"/>
        <v>332SG-P</v>
      </c>
      <c r="CF20" s="170" t="str">
        <f t="shared" si="12"/>
        <v>332SG-P</v>
      </c>
      <c r="CG20" s="148">
        <f t="shared" si="50"/>
        <v>417019028.74178243</v>
      </c>
      <c r="CH20" s="161">
        <f>VLOOKUP(CE20,Scenarios!$AO$11:$AR$132,3,0)</f>
        <v>242873622.80499977</v>
      </c>
      <c r="CI20" s="161">
        <f t="shared" si="44"/>
        <v>174145405.93678266</v>
      </c>
      <c r="CJ20" s="35"/>
      <c r="CK20" s="193">
        <f>VLOOKUP(CE20,Scenarios!$AS$11:$AT$132,2,0)</f>
        <v>421779435.78847253</v>
      </c>
      <c r="CL20" s="156">
        <f>VLOOKUP(CE20,Scenarios!$AO$11:$AR$132,3,0)</f>
        <v>242873622.80499977</v>
      </c>
      <c r="CM20" s="156">
        <f>CK20-CL20</f>
        <v>178905812.98347276</v>
      </c>
      <c r="CO20" s="156">
        <f t="shared" si="13"/>
        <v>4760407.0466901064</v>
      </c>
      <c r="CP20" s="156">
        <f t="shared" si="14"/>
        <v>0</v>
      </c>
      <c r="CQ20" s="156">
        <f t="shared" si="15"/>
        <v>4760407.0466901064</v>
      </c>
    </row>
    <row r="21" spans="1:95">
      <c r="A21" s="137" t="s">
        <v>6</v>
      </c>
      <c r="B21" s="137" t="s">
        <v>15</v>
      </c>
      <c r="C21" s="137" t="s">
        <v>15</v>
      </c>
      <c r="D21" s="137" t="str">
        <f t="shared" si="46"/>
        <v>DHYDPSG-U</v>
      </c>
      <c r="E21" s="5" t="s">
        <v>59</v>
      </c>
      <c r="F21" s="32">
        <v>332</v>
      </c>
      <c r="G21" s="32" t="str">
        <f t="shared" si="10"/>
        <v>332SG-U</v>
      </c>
      <c r="H21" s="27">
        <f>SUMIF(Adjustments!$J$4:$J$921,(EPIS!$D21&amp;"/"&amp;EPIS!H$4&amp;"/"&amp;EPIS!H$3&amp;"/"&amp;EPIS!H$2),Adjustments!L$4:L$921)</f>
        <v>1119454.73</v>
      </c>
      <c r="I21" s="27">
        <f>SUMIF(Adjustments!$J$4:$J$921,(EPIS!$D21&amp;"/"&amp;EPIS!I$4&amp;"/"&amp;EPIS!I$3&amp;"/"&amp;EPIS!I$2),Adjustments!M$4:M$921)</f>
        <v>353675.00999999995</v>
      </c>
      <c r="J21" s="27">
        <f>SUMIF(Adjustments!$J$4:$J$921,(EPIS!$D21&amp;"/"&amp;EPIS!J$4&amp;"/"&amp;EPIS!J$3&amp;"/"&amp;EPIS!J$2),Adjustments!N$4:N$921)</f>
        <v>128816.63</v>
      </c>
      <c r="K21" s="27">
        <f>SUMIF(Adjustments!$J$4:$J$921,(EPIS!$D21&amp;"/"&amp;EPIS!K$4&amp;"/"&amp;EPIS!K$3&amp;"/"&amp;EPIS!K$2),Adjustments!O$4:O$921)</f>
        <v>220844.33000000002</v>
      </c>
      <c r="L21" s="27">
        <f>SUMIF(Adjustments!$J$4:$J$921,(EPIS!$D21&amp;"/"&amp;EPIS!L$4&amp;"/"&amp;EPIS!L$3&amp;"/"&amp;EPIS!L$2),Adjustments!P$4:P$921)</f>
        <v>166287.13000000006</v>
      </c>
      <c r="M21" s="27">
        <f>SUMIF(Adjustments!$J$4:$J$921,(EPIS!$D21&amp;"/"&amp;EPIS!M$4&amp;"/"&amp;EPIS!M$3&amp;"/"&amp;EPIS!M$2),Adjustments!Q$4:Q$921)</f>
        <v>2768933.9899999993</v>
      </c>
      <c r="N21" s="27">
        <f>SUMIF(Adjustments!$J$4:$J$921,(EPIS!$D21&amp;"/"&amp;EPIS!N$4&amp;"/"&amp;EPIS!N$3&amp;"/"&amp;EPIS!N$2),Adjustments!R$4:R$921)</f>
        <v>741879.01999999979</v>
      </c>
      <c r="O21" s="27">
        <f>SUMIF(Adjustments!$J$4:$J$921,(EPIS!$D21&amp;"/"&amp;EPIS!O$4&amp;"/"&amp;EPIS!O$3&amp;"/"&amp;EPIS!O$2),Adjustments!S$4:S$921)</f>
        <v>69178.599999999948</v>
      </c>
      <c r="P21" s="27">
        <f>SUMIF(Adjustments!$J$4:$J$921,(EPIS!$D21&amp;"/"&amp;EPIS!P$4&amp;"/"&amp;EPIS!P$3&amp;"/"&amp;EPIS!P$2),Adjustments!T$4:T$921)</f>
        <v>-276046.19999999995</v>
      </c>
      <c r="Q21" s="27">
        <f>SUMIF(Adjustments!$J$4:$J$921,(EPIS!$D21&amp;"/"&amp;EPIS!Q$4&amp;"/"&amp;EPIS!Q$3&amp;"/"&amp;EPIS!Q$2),Adjustments!U$4:U$921)</f>
        <v>170379.97000000003</v>
      </c>
      <c r="R21" s="27">
        <f>SUMIF(Adjustments!$J$4:$J$921,(EPIS!$D21&amp;"/"&amp;EPIS!R$4&amp;"/"&amp;EPIS!R$3&amp;"/"&amp;EPIS!R$2),Adjustments!V$4:V$921)</f>
        <v>0</v>
      </c>
      <c r="S21" s="27">
        <f>SUMIF(Adjustments!$J$4:$J$921,(EPIS!$D21&amp;"/"&amp;EPIS!S$4&amp;"/"&amp;EPIS!S$3&amp;"/"&amp;EPIS!S$2),Adjustments!W$4:W$921)</f>
        <v>0</v>
      </c>
      <c r="T21" s="27">
        <f>SUMIF(Adjustments!$J$4:$J$921,(EPIS!$D21&amp;"/"&amp;EPIS!T$4&amp;"/"&amp;EPIS!T$3&amp;"/"&amp;EPIS!T$2),Adjustments!X$4:X$921)</f>
        <v>0</v>
      </c>
      <c r="U21" s="27">
        <f>SUMIF(Adjustments!$J$4:$J$921,(EPIS!$D21&amp;"/"&amp;EPIS!U$4&amp;"/"&amp;EPIS!U$3&amp;"/"&amp;EPIS!U$2),Adjustments!Y$4:Y$921)</f>
        <v>0</v>
      </c>
      <c r="V21" s="27">
        <f>SUMIF(Adjustments!$J$4:$J$921,(EPIS!$D21&amp;"/"&amp;EPIS!V$4&amp;"/"&amp;EPIS!V$3&amp;"/"&amp;EPIS!V$2),Adjustments!Z$4:Z$921)</f>
        <v>0</v>
      </c>
      <c r="W21" s="27">
        <f>SUMIF(Adjustments!$J$4:$J$921,(EPIS!$D21&amp;"/"&amp;EPIS!W$4&amp;"/"&amp;EPIS!W$3&amp;"/"&amp;EPIS!W$2),Adjustments!AA$4:AA$921)</f>
        <v>0</v>
      </c>
      <c r="X21" s="27">
        <f>SUMIF(Adjustments!$J$4:$J$921,(EPIS!$D21&amp;"/"&amp;EPIS!X$4&amp;"/"&amp;EPIS!X$3&amp;"/"&amp;EPIS!X$2),Adjustments!AB$4:AB$921)</f>
        <v>18444586.530000001</v>
      </c>
      <c r="Y21" s="27">
        <f>SUMIF(Adjustments!$J$4:$J$921,(EPIS!$D21&amp;"/"&amp;EPIS!Y$4&amp;"/"&amp;EPIS!Y$3&amp;"/"&amp;EPIS!Y$2),Adjustments!AC$4:AC$921)</f>
        <v>1172334.0099999998</v>
      </c>
      <c r="Z21" s="27">
        <f>SUMIF(Adjustments!$J$4:$J$921,(EPIS!$D21&amp;"/"&amp;EPIS!Z$4&amp;"/"&amp;EPIS!Z$3&amp;"/"&amp;EPIS!Z$2),Adjustments!AD$4:AD$921)</f>
        <v>0</v>
      </c>
      <c r="AA21" s="27">
        <f>SUMIF(Adjustments!$J$4:$J$921,(EPIS!$D21&amp;"/"&amp;EPIS!AA$4&amp;"/"&amp;EPIS!AA$3&amp;"/"&amp;EPIS!AA$2),Adjustments!AE$4:AE$921)</f>
        <v>0</v>
      </c>
      <c r="AB21" s="27">
        <f>SUMIF(Adjustments!$J$4:$J$921,(EPIS!$D21&amp;"/"&amp;EPIS!AB$4&amp;"/"&amp;EPIS!AB$3&amp;"/"&amp;EPIS!AB$2),Adjustments!AF$4:AF$921)</f>
        <v>0</v>
      </c>
      <c r="AC21" s="27">
        <f>SUMIF(Adjustments!$J$4:$J$921,(EPIS!$D21&amp;"/"&amp;EPIS!AC$4&amp;"/"&amp;EPIS!AC$3&amp;"/"&amp;EPIS!AC$2),Adjustments!AG$4:AG$921)</f>
        <v>0</v>
      </c>
      <c r="AD21" s="27">
        <f>SUMIF(Adjustments!$J$4:$J$921,(EPIS!$D21&amp;"/"&amp;EPIS!AD$4&amp;"/"&amp;EPIS!AD$3&amp;"/"&amp;EPIS!AD$2),Adjustments!AH$4:AH$921)</f>
        <v>0</v>
      </c>
      <c r="AE21" s="143">
        <f>SUM(H21:AD21)</f>
        <v>25080323.75</v>
      </c>
      <c r="AG21" s="27">
        <f>SUMIF(Retirements!$E$12:$E$95,EPIS!$D21,Retirements!ED$12:ED$95)</f>
        <v>0</v>
      </c>
      <c r="AH21" s="27">
        <f>SUMIF(Retirements!$E$12:$E$95,EPIS!$D21,Retirements!EE$12:EE$95)</f>
        <v>-87294.04</v>
      </c>
      <c r="AI21" s="27">
        <f>SUMIF(Retirements!$E$12:$E$95,EPIS!$D21,Retirements!EF$12:EF$95)</f>
        <v>-826480.41000000027</v>
      </c>
      <c r="AJ21" s="27">
        <f>SUMIF(Retirements!$E$12:$E$95,EPIS!$D21,Retirements!EG$12:EG$95)</f>
        <v>0</v>
      </c>
      <c r="AK21" s="27">
        <f>SUMIF(Retirements!$E$12:$E$95,EPIS!$D21,Retirements!EH$12:EH$95)</f>
        <v>0</v>
      </c>
      <c r="AL21" s="27">
        <f>SUMIF(Retirements!$E$12:$E$95,EPIS!$D21,Retirements!EI$12:EI$95)</f>
        <v>-24388.71</v>
      </c>
      <c r="AM21" s="27">
        <f>SUMIF(Retirements!$E$12:$E$95,EPIS!$D21,Retirements!EJ$12:EJ$95)</f>
        <v>-16541</v>
      </c>
      <c r="AN21" s="27">
        <f>SUMIF(Retirements!$E$12:$E$95,EPIS!$D21,Retirements!EK$12:EK$95)</f>
        <v>-7456</v>
      </c>
      <c r="AO21" s="27">
        <f>SUMIF(Retirements!$E$12:$E$95,EPIS!$D21,Retirements!EL$12:EL$95)</f>
        <v>-9981.17</v>
      </c>
      <c r="AP21" s="27">
        <f>SUMIF(Retirements!$E$12:$E$95,EPIS!$D21,Retirements!EM$12:EM$95)</f>
        <v>-87889.362337556071</v>
      </c>
      <c r="AQ21" s="27">
        <f>SUMIF(Retirements!$E$12:$E$95,EPIS!$D21,Retirements!EN$12:EN$95)</f>
        <v>-87889.362337556071</v>
      </c>
      <c r="AR21" s="27">
        <f>SUMIF(Retirements!$E$12:$E$95,EPIS!$D21,Retirements!EO$12:EO$95)</f>
        <v>-87889.362337556071</v>
      </c>
      <c r="AS21" s="27">
        <f>SUMIF(Retirements!$E$12:$E$95,EPIS!$D21,Retirements!EP$12:EP$95)</f>
        <v>-87889.362337556071</v>
      </c>
      <c r="AT21" s="27">
        <f>SUMIF(Retirements!$E$12:$E$95,EPIS!$D21,Retirements!EQ$12:EQ$95)</f>
        <v>-87889.362337556071</v>
      </c>
      <c r="AU21" s="27">
        <f>SUMIF(Retirements!$E$12:$E$95,EPIS!$D21,Retirements!ER$12:ER$95)</f>
        <v>-87889.362337556071</v>
      </c>
      <c r="AV21" s="27">
        <f>SUMIF(Retirements!$E$12:$E$95,EPIS!$D21,Retirements!ES$12:ES$95)</f>
        <v>-87889.362337556071</v>
      </c>
      <c r="AW21" s="27">
        <f>SUMIF(Retirements!$E$12:$E$95,EPIS!$D21,Retirements!ET$12:ET$95)</f>
        <v>-87889.362337556071</v>
      </c>
      <c r="AX21" s="27">
        <f>SUMIF(Retirements!$E$12:$E$95,EPIS!$D21,Retirements!EU$12:EU$95)</f>
        <v>-87889.362337556071</v>
      </c>
      <c r="AY21" s="27">
        <f>SUMIF(Retirements!$E$12:$E$95,EPIS!$D21,Retirements!EV$12:EV$95)</f>
        <v>-104869.8475224743</v>
      </c>
      <c r="AZ21" s="27">
        <f>SUMIF(Retirements!$E$12:$E$95,EPIS!$D21,Retirements!EW$12:EW$95)</f>
        <v>-104869.8475224743</v>
      </c>
      <c r="BA21" s="27">
        <f>SUMIF(Retirements!$E$12:$E$95,EPIS!$D21,Retirements!EX$12:EX$95)</f>
        <v>-104869.8475224743</v>
      </c>
      <c r="BB21" s="27">
        <f>SUMIF(Retirements!$E$12:$E$95,EPIS!$D21,Retirements!EY$12:EY$95)</f>
        <v>-104869.8475224743</v>
      </c>
      <c r="BC21" s="27">
        <f>SUMIF(Retirements!$E$12:$E$95,EPIS!$D21,Retirements!EZ$12:EZ$95)</f>
        <v>-104869.8475224743</v>
      </c>
      <c r="BD21" s="143">
        <f>SUM(AG21:BC21)</f>
        <v>-2287494.8286503758</v>
      </c>
      <c r="BE21" s="109"/>
      <c r="BF21" s="358">
        <f>VLOOKUP(E21,Scenarios!$AK$11:$AN$132,3,0)</f>
        <v>97096458.399999991</v>
      </c>
      <c r="BG21" s="36">
        <f t="shared" si="47"/>
        <v>98215913.129999995</v>
      </c>
      <c r="BH21" s="36">
        <f t="shared" si="47"/>
        <v>98482294.099999994</v>
      </c>
      <c r="BI21" s="36">
        <f t="shared" si="47"/>
        <v>97784630.319999993</v>
      </c>
      <c r="BJ21" s="36">
        <f t="shared" si="47"/>
        <v>98005474.649999991</v>
      </c>
      <c r="BK21" s="36">
        <f t="shared" si="47"/>
        <v>98171761.779999986</v>
      </c>
      <c r="BL21" s="36">
        <f t="shared" si="47"/>
        <v>100916307.05999999</v>
      </c>
      <c r="BM21" s="36">
        <f t="shared" si="47"/>
        <v>101641645.07999998</v>
      </c>
      <c r="BN21" s="36">
        <f t="shared" si="47"/>
        <v>101703367.67999998</v>
      </c>
      <c r="BO21" s="36">
        <f t="shared" si="47"/>
        <v>101417340.30999997</v>
      </c>
      <c r="BP21" s="36">
        <f t="shared" si="47"/>
        <v>101499830.91766241</v>
      </c>
      <c r="BQ21" s="36">
        <f t="shared" si="48"/>
        <v>101411941.55532485</v>
      </c>
      <c r="BR21" s="36">
        <f t="shared" si="48"/>
        <v>101324052.19298729</v>
      </c>
      <c r="BS21" s="36">
        <f t="shared" si="48"/>
        <v>101236162.83064973</v>
      </c>
      <c r="BT21" s="36">
        <f t="shared" si="48"/>
        <v>101148273.46831217</v>
      </c>
      <c r="BU21" s="36">
        <f t="shared" si="48"/>
        <v>101060384.10597461</v>
      </c>
      <c r="BV21" s="36">
        <f t="shared" si="48"/>
        <v>100972494.74363706</v>
      </c>
      <c r="BW21" s="36">
        <f t="shared" si="48"/>
        <v>119329191.9112995</v>
      </c>
      <c r="BX21" s="36">
        <f t="shared" si="48"/>
        <v>120413636.55896194</v>
      </c>
      <c r="BY21" s="36">
        <f t="shared" si="48"/>
        <v>120308766.71143948</v>
      </c>
      <c r="BZ21" s="36">
        <f t="shared" si="48"/>
        <v>120203896.86391701</v>
      </c>
      <c r="CA21" s="36">
        <f t="shared" si="49"/>
        <v>120099027.01639454</v>
      </c>
      <c r="CB21" s="36">
        <f t="shared" si="49"/>
        <v>119994157.16887207</v>
      </c>
      <c r="CC21" s="36">
        <f t="shared" si="49"/>
        <v>119889287.32134961</v>
      </c>
      <c r="CD21" s="36"/>
      <c r="CE21" s="170" t="str">
        <f t="shared" si="11"/>
        <v>332SG-U</v>
      </c>
      <c r="CF21" s="170" t="str">
        <f t="shared" si="12"/>
        <v>332SG-U</v>
      </c>
      <c r="CG21" s="148">
        <f t="shared" si="50"/>
        <v>111337790.18839385</v>
      </c>
      <c r="CH21" s="161">
        <f>VLOOKUP(CE21,Scenarios!$AO$11:$AR$132,3,0)</f>
        <v>89016429.10999988</v>
      </c>
      <c r="CI21" s="161">
        <f t="shared" si="44"/>
        <v>22321361.078393966</v>
      </c>
      <c r="CJ21" s="35"/>
      <c r="CK21" s="193">
        <f>VLOOKUP(CE21,Scenarios!$AS$11:$AT$132,2,0)</f>
        <v>109955729.04754145</v>
      </c>
      <c r="CL21" s="156">
        <f>VLOOKUP(CE21,Scenarios!$AO$11:$AR$132,3,0)</f>
        <v>89016429.10999988</v>
      </c>
      <c r="CM21" s="156">
        <f>CK21-CL21</f>
        <v>20939299.937541574</v>
      </c>
      <c r="CO21" s="156">
        <f t="shared" si="13"/>
        <v>-1382061.1408523917</v>
      </c>
      <c r="CP21" s="156">
        <f t="shared" si="14"/>
        <v>0</v>
      </c>
      <c r="CQ21" s="156">
        <f t="shared" si="15"/>
        <v>-1382061.1408523917</v>
      </c>
    </row>
    <row r="22" spans="1:95">
      <c r="A22" s="139"/>
      <c r="B22" s="139"/>
      <c r="C22" s="139"/>
      <c r="D22" s="139"/>
      <c r="E22" s="2"/>
      <c r="F22" s="32"/>
      <c r="G22" s="32"/>
      <c r="AE22" s="143">
        <f>SUM(H22:AD22)</f>
        <v>0</v>
      </c>
      <c r="AG22" s="27">
        <f>SUMIF(Retirements!$E$12:$E$95,EPIS!$D22,Retirements!ED$12:ED$95)</f>
        <v>0</v>
      </c>
      <c r="AH22" s="27">
        <f>SUMIF(Retirements!$E$12:$E$95,EPIS!$D22,Retirements!EE$12:EE$95)</f>
        <v>0</v>
      </c>
      <c r="AI22" s="27">
        <f>SUMIF(Retirements!$E$12:$E$95,EPIS!$D22,Retirements!EF$12:EF$95)</f>
        <v>0</v>
      </c>
      <c r="AJ22" s="27">
        <f>SUMIF(Retirements!$E$12:$E$95,EPIS!$D22,Retirements!EG$12:EG$95)</f>
        <v>0</v>
      </c>
      <c r="AK22" s="27">
        <f>SUMIF(Retirements!$E$12:$E$95,EPIS!$D22,Retirements!EH$12:EH$95)</f>
        <v>0</v>
      </c>
      <c r="AL22" s="27">
        <f>SUMIF(Retirements!$E$12:$E$95,EPIS!$D22,Retirements!EI$12:EI$95)</f>
        <v>0</v>
      </c>
      <c r="AM22" s="27">
        <f>SUMIF(Retirements!$E$12:$E$95,EPIS!$D22,Retirements!EJ$12:EJ$95)</f>
        <v>0</v>
      </c>
      <c r="AN22" s="27">
        <f>SUMIF(Retirements!$E$12:$E$95,EPIS!$D22,Retirements!EK$12:EK$95)</f>
        <v>0</v>
      </c>
      <c r="AO22" s="27">
        <f>SUMIF(Retirements!$E$12:$E$95,EPIS!$D22,Retirements!EL$12:EL$95)</f>
        <v>0</v>
      </c>
      <c r="AP22" s="27">
        <f>SUMIF(Retirements!$E$12:$E$95,EPIS!$D22,Retirements!EM$12:EM$95)</f>
        <v>0</v>
      </c>
      <c r="AQ22" s="27">
        <f>SUMIF(Retirements!$E$12:$E$95,EPIS!$D22,Retirements!EN$12:EN$95)</f>
        <v>0</v>
      </c>
      <c r="AR22" s="27">
        <f>SUMIF(Retirements!$E$12:$E$95,EPIS!$D22,Retirements!EO$12:EO$95)</f>
        <v>0</v>
      </c>
      <c r="AS22" s="27">
        <f>SUMIF(Retirements!$E$12:$E$95,EPIS!$D22,Retirements!EP$12:EP$95)</f>
        <v>0</v>
      </c>
      <c r="AT22" s="27">
        <f>SUMIF(Retirements!$E$12:$E$95,EPIS!$D22,Retirements!EQ$12:EQ$95)</f>
        <v>0</v>
      </c>
      <c r="AU22" s="27">
        <f>SUMIF(Retirements!$E$12:$E$95,EPIS!$D22,Retirements!ER$12:ER$95)</f>
        <v>0</v>
      </c>
      <c r="AV22" s="27">
        <f>SUMIF(Retirements!$E$12:$E$95,EPIS!$D22,Retirements!ES$12:ES$95)</f>
        <v>0</v>
      </c>
      <c r="AW22" s="27">
        <f>SUMIF(Retirements!$E$12:$E$95,EPIS!$D22,Retirements!ET$12:ET$95)</f>
        <v>0</v>
      </c>
      <c r="AX22" s="27">
        <f>SUMIF(Retirements!$E$12:$E$95,EPIS!$D22,Retirements!EU$12:EU$95)</f>
        <v>0</v>
      </c>
      <c r="AY22" s="27">
        <f>SUMIF(Retirements!$E$12:$E$95,EPIS!$D22,Retirements!EV$12:EV$95)</f>
        <v>0</v>
      </c>
      <c r="AZ22" s="27">
        <f>SUMIF(Retirements!$E$12:$E$95,EPIS!$D22,Retirements!EW$12:EW$95)</f>
        <v>0</v>
      </c>
      <c r="BA22" s="27">
        <f>SUMIF(Retirements!$E$12:$E$95,EPIS!$D22,Retirements!EX$12:EX$95)</f>
        <v>0</v>
      </c>
      <c r="BB22" s="27">
        <f>SUMIF(Retirements!$E$12:$E$95,EPIS!$D22,Retirements!EY$12:EY$95)</f>
        <v>0</v>
      </c>
      <c r="BC22" s="27">
        <f>SUMIF(Retirements!$E$12:$E$95,EPIS!$D22,Retirements!EZ$12:EZ$95)</f>
        <v>0</v>
      </c>
      <c r="BD22" s="143">
        <f>SUM(AG22:BC22)</f>
        <v>0</v>
      </c>
      <c r="BE22" s="48"/>
      <c r="BF22" s="358"/>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170"/>
      <c r="CF22" s="170"/>
      <c r="CG22" s="148"/>
      <c r="CH22" s="161"/>
      <c r="CI22" s="161"/>
      <c r="CJ22" s="35"/>
      <c r="CK22" s="156"/>
      <c r="CL22" s="165"/>
      <c r="CM22" s="156">
        <f t="shared" ref="CM22" si="51">CL22-CK22</f>
        <v>0</v>
      </c>
      <c r="CO22" s="156">
        <f t="shared" si="13"/>
        <v>0</v>
      </c>
      <c r="CP22" s="156">
        <f t="shared" si="14"/>
        <v>0</v>
      </c>
      <c r="CQ22" s="156">
        <f t="shared" si="15"/>
        <v>0</v>
      </c>
    </row>
    <row r="23" spans="1:95" ht="13.5" thickBot="1">
      <c r="A23" s="137" t="s">
        <v>187</v>
      </c>
      <c r="B23" s="137"/>
      <c r="C23" s="137"/>
      <c r="D23" s="137"/>
      <c r="E23" s="2"/>
      <c r="F23" s="32"/>
      <c r="G23" s="32"/>
      <c r="H23" s="50">
        <f>SUM(H18:H21)</f>
        <v>1624839.2200000002</v>
      </c>
      <c r="I23" s="50">
        <f t="shared" ref="I23:AD23" si="52">SUM(I18:I21)</f>
        <v>671189.33999999985</v>
      </c>
      <c r="J23" s="50">
        <f t="shared" si="52"/>
        <v>449819.72000000003</v>
      </c>
      <c r="K23" s="50">
        <f t="shared" si="52"/>
        <v>1828015.0599999998</v>
      </c>
      <c r="L23" s="50">
        <f t="shared" si="52"/>
        <v>11006949.729999997</v>
      </c>
      <c r="M23" s="50">
        <f t="shared" si="52"/>
        <v>46472898.350000001</v>
      </c>
      <c r="N23" s="50">
        <f t="shared" si="52"/>
        <v>2519921.8599999994</v>
      </c>
      <c r="O23" s="50">
        <f t="shared" si="52"/>
        <v>405732.31000000017</v>
      </c>
      <c r="P23" s="50">
        <f t="shared" si="52"/>
        <v>-517912.9599999995</v>
      </c>
      <c r="Q23" s="50">
        <f t="shared" si="52"/>
        <v>235641.61000000004</v>
      </c>
      <c r="R23" s="50">
        <f t="shared" si="52"/>
        <v>928913.62000000023</v>
      </c>
      <c r="S23" s="50">
        <f t="shared" si="52"/>
        <v>580138.22000000009</v>
      </c>
      <c r="T23" s="50">
        <f t="shared" si="52"/>
        <v>31043081.330000002</v>
      </c>
      <c r="U23" s="50">
        <f t="shared" si="52"/>
        <v>8884127.4199999999</v>
      </c>
      <c r="V23" s="50">
        <f t="shared" si="52"/>
        <v>73908074.370000005</v>
      </c>
      <c r="W23" s="50">
        <f t="shared" si="52"/>
        <v>5391677.2999999989</v>
      </c>
      <c r="X23" s="50">
        <f t="shared" si="52"/>
        <v>41714333.469999999</v>
      </c>
      <c r="Y23" s="50">
        <f t="shared" si="52"/>
        <v>15879627.9</v>
      </c>
      <c r="Z23" s="50">
        <f t="shared" si="52"/>
        <v>130944.83000000007</v>
      </c>
      <c r="AA23" s="50">
        <f t="shared" si="52"/>
        <v>118902</v>
      </c>
      <c r="AB23" s="50">
        <f t="shared" si="52"/>
        <v>13871.900000000373</v>
      </c>
      <c r="AC23" s="50">
        <f t="shared" si="52"/>
        <v>0</v>
      </c>
      <c r="AD23" s="50">
        <f t="shared" si="52"/>
        <v>1092372.0599999996</v>
      </c>
      <c r="AE23" s="144">
        <f t="shared" ref="AE23:AG23" si="53">SUM(AE18:AE21)</f>
        <v>244383158.66000003</v>
      </c>
      <c r="AG23" s="50">
        <f t="shared" si="53"/>
        <v>-34582.99</v>
      </c>
      <c r="AH23" s="50">
        <f t="shared" ref="AH23:BC23" si="54">SUM(AH18:AH21)</f>
        <v>-186666.03999999998</v>
      </c>
      <c r="AI23" s="50">
        <f t="shared" si="54"/>
        <v>-1002607.7500000002</v>
      </c>
      <c r="AJ23" s="50">
        <f t="shared" si="54"/>
        <v>-5510369.6499999994</v>
      </c>
      <c r="AK23" s="50">
        <f t="shared" si="54"/>
        <v>-52065.39</v>
      </c>
      <c r="AL23" s="50">
        <f t="shared" si="54"/>
        <v>-936360.71999999962</v>
      </c>
      <c r="AM23" s="50">
        <f t="shared" si="54"/>
        <v>-337607.01</v>
      </c>
      <c r="AN23" s="50">
        <f t="shared" si="54"/>
        <v>-55399.6</v>
      </c>
      <c r="AO23" s="50">
        <f t="shared" si="54"/>
        <v>-264385.19999999995</v>
      </c>
      <c r="AP23" s="50">
        <f t="shared" si="54"/>
        <v>-654024.78910239751</v>
      </c>
      <c r="AQ23" s="50">
        <f t="shared" si="54"/>
        <v>-654024.78910239751</v>
      </c>
      <c r="AR23" s="50">
        <f t="shared" si="54"/>
        <v>-654024.78910239751</v>
      </c>
      <c r="AS23" s="50">
        <f t="shared" si="54"/>
        <v>-654024.78910239751</v>
      </c>
      <c r="AT23" s="50">
        <f t="shared" si="54"/>
        <v>-654024.78910239751</v>
      </c>
      <c r="AU23" s="50">
        <f t="shared" si="54"/>
        <v>-654024.78910239751</v>
      </c>
      <c r="AV23" s="50">
        <f t="shared" si="54"/>
        <v>-654024.78910239751</v>
      </c>
      <c r="AW23" s="50">
        <f t="shared" si="54"/>
        <v>-654024.78910239751</v>
      </c>
      <c r="AX23" s="50">
        <f t="shared" si="54"/>
        <v>-654024.78910239751</v>
      </c>
      <c r="AY23" s="50">
        <f t="shared" si="54"/>
        <v>-818127.35528139398</v>
      </c>
      <c r="AZ23" s="50">
        <f t="shared" si="54"/>
        <v>-818127.35528139398</v>
      </c>
      <c r="BA23" s="50">
        <f t="shared" si="54"/>
        <v>-818127.35528139398</v>
      </c>
      <c r="BB23" s="50">
        <f t="shared" si="54"/>
        <v>-818127.35528139398</v>
      </c>
      <c r="BC23" s="50">
        <f t="shared" si="54"/>
        <v>-818127.35528139398</v>
      </c>
      <c r="BD23" s="144">
        <f t="shared" ref="BD23" si="55">SUM(BD18:BD21)</f>
        <v>-18356904.228328545</v>
      </c>
      <c r="BE23" s="109"/>
      <c r="BF23" s="386">
        <f>SUM(BF18:BF21)</f>
        <v>589352489.18999994</v>
      </c>
      <c r="BG23" s="50">
        <f>SUM(BG18:BG21)</f>
        <v>590942745.41999996</v>
      </c>
      <c r="BH23" s="50">
        <f t="shared" ref="BH23:BR23" si="56">SUM(BH18:BH21)</f>
        <v>591427268.72000003</v>
      </c>
      <c r="BI23" s="50">
        <f t="shared" si="56"/>
        <v>590874480.69000006</v>
      </c>
      <c r="BJ23" s="50">
        <f t="shared" si="56"/>
        <v>587192126.10000002</v>
      </c>
      <c r="BK23" s="50">
        <f t="shared" si="56"/>
        <v>598147010.43999994</v>
      </c>
      <c r="BL23" s="50">
        <f t="shared" si="56"/>
        <v>643683548.06999993</v>
      </c>
      <c r="BM23" s="50">
        <f t="shared" si="56"/>
        <v>645865862.91999984</v>
      </c>
      <c r="BN23" s="50">
        <f t="shared" si="56"/>
        <v>646216195.62999988</v>
      </c>
      <c r="BO23" s="50">
        <f t="shared" si="56"/>
        <v>645433897.46999979</v>
      </c>
      <c r="BP23" s="50">
        <f t="shared" si="56"/>
        <v>645015514.29089737</v>
      </c>
      <c r="BQ23" s="50">
        <f t="shared" si="56"/>
        <v>645290403.12179494</v>
      </c>
      <c r="BR23" s="50">
        <f t="shared" si="56"/>
        <v>645216516.55269265</v>
      </c>
      <c r="BS23" s="50">
        <f t="shared" ref="BS23:CC23" si="57">SUM(BS18:BS21)</f>
        <v>675605573.09359014</v>
      </c>
      <c r="BT23" s="50">
        <f t="shared" si="57"/>
        <v>683835675.72448778</v>
      </c>
      <c r="BU23" s="50">
        <f t="shared" si="57"/>
        <v>757089725.30538535</v>
      </c>
      <c r="BV23" s="50">
        <f t="shared" si="57"/>
        <v>761827377.81628299</v>
      </c>
      <c r="BW23" s="50">
        <f t="shared" si="57"/>
        <v>802887686.49718058</v>
      </c>
      <c r="BX23" s="50">
        <f t="shared" si="57"/>
        <v>818113289.60807824</v>
      </c>
      <c r="BY23" s="50">
        <f t="shared" si="57"/>
        <v>817426107.08279681</v>
      </c>
      <c r="BZ23" s="50">
        <f t="shared" si="57"/>
        <v>816726881.72751534</v>
      </c>
      <c r="CA23" s="50">
        <f t="shared" si="57"/>
        <v>815922626.27223396</v>
      </c>
      <c r="CB23" s="50">
        <f t="shared" si="57"/>
        <v>815104498.91695261</v>
      </c>
      <c r="CC23" s="50">
        <f t="shared" si="57"/>
        <v>815378743.6216712</v>
      </c>
      <c r="CD23" s="35"/>
      <c r="CE23" s="170"/>
      <c r="CF23" s="170"/>
      <c r="CG23" s="150">
        <f t="shared" ref="CG23" si="58">SUM(BQ23:CC23)/13</f>
        <v>759263469.64158952</v>
      </c>
      <c r="CH23" s="162">
        <f>SUM(CH18:CH21)</f>
        <v>569698643.2699995</v>
      </c>
      <c r="CI23" s="162">
        <f t="shared" si="44"/>
        <v>189564826.37159002</v>
      </c>
      <c r="CJ23" s="35"/>
      <c r="CK23" s="158">
        <f>SUM(CK18:CK21)</f>
        <v>760882284.76194096</v>
      </c>
      <c r="CL23" s="158">
        <f>SUM(CL18:CL21)</f>
        <v>569698643.2699995</v>
      </c>
      <c r="CM23" s="158">
        <f>SUM(CM18:CM21)</f>
        <v>191183641.49194136</v>
      </c>
      <c r="CO23" s="158">
        <f t="shared" si="13"/>
        <v>1618815.1203514338</v>
      </c>
      <c r="CP23" s="158">
        <f t="shared" si="14"/>
        <v>0</v>
      </c>
      <c r="CQ23" s="158">
        <f t="shared" si="15"/>
        <v>1618815.1203513443</v>
      </c>
    </row>
    <row r="24" spans="1:95" ht="13.5" thickTop="1">
      <c r="A24" s="137"/>
      <c r="B24" s="137"/>
      <c r="C24" s="137"/>
      <c r="D24" s="137"/>
      <c r="E24" s="5"/>
      <c r="F24" s="32"/>
      <c r="G24" s="32"/>
      <c r="AE24" s="143">
        <f t="shared" ref="AE24:AE29" si="59">SUM(H24:AD24)</f>
        <v>0</v>
      </c>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143">
        <f t="shared" ref="BD24:BD29" si="60">SUM(AG24:BC24)</f>
        <v>0</v>
      </c>
      <c r="BE24" s="109"/>
      <c r="BF24" s="358"/>
      <c r="CE24" s="170"/>
      <c r="CF24" s="170"/>
      <c r="CG24" s="147"/>
      <c r="CH24" s="161"/>
      <c r="CI24" s="161"/>
      <c r="CK24" s="156"/>
      <c r="CL24" s="165"/>
      <c r="CM24" s="156"/>
      <c r="CO24" s="156">
        <f t="shared" si="13"/>
        <v>0</v>
      </c>
      <c r="CP24" s="156">
        <f t="shared" si="14"/>
        <v>0</v>
      </c>
      <c r="CQ24" s="156">
        <f t="shared" si="15"/>
        <v>0</v>
      </c>
    </row>
    <row r="25" spans="1:95">
      <c r="A25" s="138" t="s">
        <v>188</v>
      </c>
      <c r="B25" s="138"/>
      <c r="C25" s="137"/>
      <c r="D25" s="137"/>
      <c r="E25" s="5"/>
      <c r="F25" s="32"/>
      <c r="G25" s="32"/>
      <c r="AE25" s="143">
        <f t="shared" si="59"/>
        <v>0</v>
      </c>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143">
        <f t="shared" si="60"/>
        <v>0</v>
      </c>
      <c r="BE25" s="109"/>
      <c r="BF25" s="358"/>
      <c r="CE25" s="170"/>
      <c r="CF25" s="170"/>
      <c r="CG25" s="147"/>
      <c r="CH25" s="161"/>
      <c r="CI25" s="161"/>
      <c r="CK25" s="156"/>
      <c r="CL25" s="165"/>
      <c r="CM25" s="156"/>
      <c r="CO25" s="156">
        <f t="shared" si="13"/>
        <v>0</v>
      </c>
      <c r="CP25" s="156">
        <f t="shared" si="14"/>
        <v>0</v>
      </c>
      <c r="CQ25" s="156">
        <f t="shared" si="15"/>
        <v>0</v>
      </c>
    </row>
    <row r="26" spans="1:95">
      <c r="A26" s="137" t="s">
        <v>4</v>
      </c>
      <c r="B26" s="137" t="s">
        <v>7</v>
      </c>
      <c r="C26" s="137" t="s">
        <v>5</v>
      </c>
      <c r="D26" s="137" t="str">
        <f t="shared" ref="D26:D29" si="61">"D"&amp;E26</f>
        <v>DOTHPDGU</v>
      </c>
      <c r="E26" s="5" t="s">
        <v>60</v>
      </c>
      <c r="F26" s="32">
        <v>343</v>
      </c>
      <c r="G26" s="32" t="str">
        <f t="shared" si="10"/>
        <v>343DGU</v>
      </c>
      <c r="H26" s="27">
        <f>SUMIF(Adjustments!$J$4:$J$921,(EPIS!$D26&amp;"/"&amp;EPIS!H$4&amp;"/"&amp;EPIS!H$3&amp;"/"&amp;EPIS!H$2),Adjustments!L$4:L$921)</f>
        <v>0</v>
      </c>
      <c r="I26" s="27">
        <f>SUMIF(Adjustments!$J$4:$J$921,(EPIS!$D26&amp;"/"&amp;EPIS!I$4&amp;"/"&amp;EPIS!I$3&amp;"/"&amp;EPIS!I$2),Adjustments!M$4:M$921)</f>
        <v>0</v>
      </c>
      <c r="J26" s="27">
        <f>SUMIF(Adjustments!$J$4:$J$921,(EPIS!$D26&amp;"/"&amp;EPIS!J$4&amp;"/"&amp;EPIS!J$3&amp;"/"&amp;EPIS!J$2),Adjustments!N$4:N$921)</f>
        <v>0</v>
      </c>
      <c r="K26" s="27">
        <f>SUMIF(Adjustments!$J$4:$J$921,(EPIS!$D26&amp;"/"&amp;EPIS!K$4&amp;"/"&amp;EPIS!K$3&amp;"/"&amp;EPIS!K$2),Adjustments!O$4:O$921)</f>
        <v>0</v>
      </c>
      <c r="L26" s="27">
        <f>SUMIF(Adjustments!$J$4:$J$921,(EPIS!$D26&amp;"/"&amp;EPIS!L$4&amp;"/"&amp;EPIS!L$3&amp;"/"&amp;EPIS!L$2),Adjustments!P$4:P$921)</f>
        <v>0</v>
      </c>
      <c r="M26" s="27">
        <f>SUMIF(Adjustments!$J$4:$J$921,(EPIS!$D26&amp;"/"&amp;EPIS!M$4&amp;"/"&amp;EPIS!M$3&amp;"/"&amp;EPIS!M$2),Adjustments!Q$4:Q$921)</f>
        <v>0</v>
      </c>
      <c r="N26" s="27">
        <f>SUMIF(Adjustments!$J$4:$J$921,(EPIS!$D26&amp;"/"&amp;EPIS!N$4&amp;"/"&amp;EPIS!N$3&amp;"/"&amp;EPIS!N$2),Adjustments!R$4:R$921)</f>
        <v>0</v>
      </c>
      <c r="O26" s="27">
        <f>SUMIF(Adjustments!$J$4:$J$921,(EPIS!$D26&amp;"/"&amp;EPIS!O$4&amp;"/"&amp;EPIS!O$3&amp;"/"&amp;EPIS!O$2),Adjustments!S$4:S$921)</f>
        <v>0</v>
      </c>
      <c r="P26" s="27">
        <f>SUMIF(Adjustments!$J$4:$J$921,(EPIS!$D26&amp;"/"&amp;EPIS!P$4&amp;"/"&amp;EPIS!P$3&amp;"/"&amp;EPIS!P$2),Adjustments!T$4:T$921)</f>
        <v>0</v>
      </c>
      <c r="Q26" s="27">
        <f>SUMIF(Adjustments!$J$4:$J$921,(EPIS!$D26&amp;"/"&amp;EPIS!Q$4&amp;"/"&amp;EPIS!Q$3&amp;"/"&amp;EPIS!Q$2),Adjustments!U$4:U$921)</f>
        <v>0</v>
      </c>
      <c r="R26" s="27">
        <f>SUMIF(Adjustments!$J$4:$J$921,(EPIS!$D26&amp;"/"&amp;EPIS!R$4&amp;"/"&amp;EPIS!R$3&amp;"/"&amp;EPIS!R$2),Adjustments!V$4:V$921)</f>
        <v>0</v>
      </c>
      <c r="S26" s="27">
        <f>SUMIF(Adjustments!$J$4:$J$921,(EPIS!$D26&amp;"/"&amp;EPIS!S$4&amp;"/"&amp;EPIS!S$3&amp;"/"&amp;EPIS!S$2),Adjustments!W$4:W$921)</f>
        <v>0</v>
      </c>
      <c r="T26" s="27">
        <f>SUMIF(Adjustments!$J$4:$J$921,(EPIS!$D26&amp;"/"&amp;EPIS!T$4&amp;"/"&amp;EPIS!T$3&amp;"/"&amp;EPIS!T$2),Adjustments!X$4:X$921)</f>
        <v>0</v>
      </c>
      <c r="U26" s="27">
        <f>SUMIF(Adjustments!$J$4:$J$921,(EPIS!$D26&amp;"/"&amp;EPIS!U$4&amp;"/"&amp;EPIS!U$3&amp;"/"&amp;EPIS!U$2),Adjustments!Y$4:Y$921)</f>
        <v>0</v>
      </c>
      <c r="V26" s="27">
        <f>SUMIF(Adjustments!$J$4:$J$921,(EPIS!$D26&amp;"/"&amp;EPIS!V$4&amp;"/"&amp;EPIS!V$3&amp;"/"&amp;EPIS!V$2),Adjustments!Z$4:Z$921)</f>
        <v>0</v>
      </c>
      <c r="W26" s="27">
        <f>SUMIF(Adjustments!$J$4:$J$921,(EPIS!$D26&amp;"/"&amp;EPIS!W$4&amp;"/"&amp;EPIS!W$3&amp;"/"&amp;EPIS!W$2),Adjustments!AA$4:AA$921)</f>
        <v>0</v>
      </c>
      <c r="X26" s="27">
        <f>SUMIF(Adjustments!$J$4:$J$921,(EPIS!$D26&amp;"/"&amp;EPIS!X$4&amp;"/"&amp;EPIS!X$3&amp;"/"&amp;EPIS!X$2),Adjustments!AB$4:AB$921)</f>
        <v>0</v>
      </c>
      <c r="Y26" s="27">
        <f>SUMIF(Adjustments!$J$4:$J$921,(EPIS!$D26&amp;"/"&amp;EPIS!Y$4&amp;"/"&amp;EPIS!Y$3&amp;"/"&amp;EPIS!Y$2),Adjustments!AC$4:AC$921)</f>
        <v>0</v>
      </c>
      <c r="Z26" s="27">
        <f>SUMIF(Adjustments!$J$4:$J$921,(EPIS!$D26&amp;"/"&amp;EPIS!Z$4&amp;"/"&amp;EPIS!Z$3&amp;"/"&amp;EPIS!Z$2),Adjustments!AD$4:AD$921)</f>
        <v>0</v>
      </c>
      <c r="AA26" s="27">
        <f>SUMIF(Adjustments!$J$4:$J$921,(EPIS!$D26&amp;"/"&amp;EPIS!AA$4&amp;"/"&amp;EPIS!AA$3&amp;"/"&amp;EPIS!AA$2),Adjustments!AE$4:AE$921)</f>
        <v>0</v>
      </c>
      <c r="AB26" s="27">
        <f>SUMIF(Adjustments!$J$4:$J$921,(EPIS!$D26&amp;"/"&amp;EPIS!AB$4&amp;"/"&amp;EPIS!AB$3&amp;"/"&amp;EPIS!AB$2),Adjustments!AF$4:AF$921)</f>
        <v>0</v>
      </c>
      <c r="AC26" s="27">
        <f>SUMIF(Adjustments!$J$4:$J$921,(EPIS!$D26&amp;"/"&amp;EPIS!AC$4&amp;"/"&amp;EPIS!AC$3&amp;"/"&amp;EPIS!AC$2),Adjustments!AG$4:AG$921)</f>
        <v>0</v>
      </c>
      <c r="AD26" s="27">
        <f>SUMIF(Adjustments!$J$4:$J$921,(EPIS!$D26&amp;"/"&amp;EPIS!AD$4&amp;"/"&amp;EPIS!AD$3&amp;"/"&amp;EPIS!AD$2),Adjustments!AH$4:AH$921)</f>
        <v>0</v>
      </c>
      <c r="AE26" s="143">
        <f t="shared" si="59"/>
        <v>0</v>
      </c>
      <c r="AG26" s="27">
        <f>SUMIF(Retirements!$E$12:$E$95,EPIS!$D26,Retirements!ED$12:ED$95)</f>
        <v>0</v>
      </c>
      <c r="AH26" s="27">
        <f>SUMIF(Retirements!$E$12:$E$95,EPIS!$D26,Retirements!EE$12:EE$95)</f>
        <v>0</v>
      </c>
      <c r="AI26" s="27">
        <f>SUMIF(Retirements!$E$12:$E$95,EPIS!$D26,Retirements!EF$12:EF$95)</f>
        <v>0</v>
      </c>
      <c r="AJ26" s="27">
        <f>SUMIF(Retirements!$E$12:$E$95,EPIS!$D26,Retirements!EG$12:EG$95)</f>
        <v>0</v>
      </c>
      <c r="AK26" s="27">
        <f>SUMIF(Retirements!$E$12:$E$95,EPIS!$D26,Retirements!EH$12:EH$95)</f>
        <v>0</v>
      </c>
      <c r="AL26" s="27">
        <f>SUMIF(Retirements!$E$12:$E$95,EPIS!$D26,Retirements!EI$12:EI$95)</f>
        <v>-633637.30000000005</v>
      </c>
      <c r="AM26" s="27">
        <f>SUMIF(Retirements!$E$12:$E$95,EPIS!$D26,Retirements!EJ$12:EJ$95)</f>
        <v>0</v>
      </c>
      <c r="AN26" s="27">
        <f>SUMIF(Retirements!$E$12:$E$95,EPIS!$D26,Retirements!EK$12:EK$95)</f>
        <v>0</v>
      </c>
      <c r="AO26" s="27">
        <f>SUMIF(Retirements!$E$12:$E$95,EPIS!$D26,Retirements!EL$12:EL$95)</f>
        <v>0</v>
      </c>
      <c r="AP26" s="27">
        <f>SUMIF(Retirements!$E$12:$E$95,EPIS!$D26,Retirements!EM$12:EM$95)</f>
        <v>-5230.9820601720548</v>
      </c>
      <c r="AQ26" s="27">
        <f>SUMIF(Retirements!$E$12:$E$95,EPIS!$D26,Retirements!EN$12:EN$95)</f>
        <v>-5230.9820601720548</v>
      </c>
      <c r="AR26" s="27">
        <f>SUMIF(Retirements!$E$12:$E$95,EPIS!$D26,Retirements!EO$12:EO$95)</f>
        <v>-5230.9820601720548</v>
      </c>
      <c r="AS26" s="27">
        <f>SUMIF(Retirements!$E$12:$E$95,EPIS!$D26,Retirements!EP$12:EP$95)</f>
        <v>-5230.9820601720548</v>
      </c>
      <c r="AT26" s="27">
        <f>SUMIF(Retirements!$E$12:$E$95,EPIS!$D26,Retirements!EQ$12:EQ$95)</f>
        <v>-5230.9820601720548</v>
      </c>
      <c r="AU26" s="27">
        <f>SUMIF(Retirements!$E$12:$E$95,EPIS!$D26,Retirements!ER$12:ER$95)</f>
        <v>-1212920.5920601722</v>
      </c>
      <c r="AV26" s="27">
        <f>SUMIF(Retirements!$E$12:$E$95,EPIS!$D26,Retirements!ES$12:ES$95)</f>
        <v>-5230.9820601720548</v>
      </c>
      <c r="AW26" s="27">
        <f>SUMIF(Retirements!$E$12:$E$95,EPIS!$D26,Retirements!ET$12:ET$95)</f>
        <v>-5230.9820601720548</v>
      </c>
      <c r="AX26" s="27">
        <f>SUMIF(Retirements!$E$12:$E$95,EPIS!$D26,Retirements!EU$12:EU$95)</f>
        <v>-5230.9820601720548</v>
      </c>
      <c r="AY26" s="27">
        <f>SUMIF(Retirements!$E$12:$E$95,EPIS!$D26,Retirements!EV$12:EV$95)</f>
        <v>6202.9432627497545</v>
      </c>
      <c r="AZ26" s="27">
        <f>SUMIF(Retirements!$E$12:$E$95,EPIS!$D26,Retirements!EW$12:EW$95)</f>
        <v>6202.9432627497545</v>
      </c>
      <c r="BA26" s="27">
        <f>SUMIF(Retirements!$E$12:$E$95,EPIS!$D26,Retirements!EX$12:EX$95)</f>
        <v>6202.9432627497545</v>
      </c>
      <c r="BB26" s="27">
        <f>SUMIF(Retirements!$E$12:$E$95,EPIS!$D26,Retirements!EY$12:EY$95)</f>
        <v>6202.9432627497545</v>
      </c>
      <c r="BC26" s="27">
        <f>SUMIF(Retirements!$E$12:$E$95,EPIS!$D26,Retirements!EZ$12:EZ$95)</f>
        <v>6202.9432627497545</v>
      </c>
      <c r="BD26" s="143">
        <f t="shared" si="60"/>
        <v>-1857391.0322277998</v>
      </c>
      <c r="BE26" s="109"/>
      <c r="BF26" s="358">
        <f>VLOOKUP(E26,Scenarios!$AK$11:$AN$132,3,0)</f>
        <v>1207689.6100000001</v>
      </c>
      <c r="BG26" s="36">
        <f t="shared" ref="BG26:BP29" si="62">BF26+H26+AG26</f>
        <v>1207689.6100000001</v>
      </c>
      <c r="BH26" s="36">
        <f t="shared" si="62"/>
        <v>1207689.6100000001</v>
      </c>
      <c r="BI26" s="36">
        <f t="shared" si="62"/>
        <v>1207689.6100000001</v>
      </c>
      <c r="BJ26" s="36">
        <f t="shared" si="62"/>
        <v>1207689.6100000001</v>
      </c>
      <c r="BK26" s="36">
        <f t="shared" si="62"/>
        <v>1207689.6100000001</v>
      </c>
      <c r="BL26" s="36">
        <f t="shared" si="62"/>
        <v>574052.31000000006</v>
      </c>
      <c r="BM26" s="36">
        <f t="shared" si="62"/>
        <v>574052.31000000006</v>
      </c>
      <c r="BN26" s="36">
        <f t="shared" si="62"/>
        <v>574052.31000000006</v>
      </c>
      <c r="BO26" s="36">
        <f t="shared" si="62"/>
        <v>574052.31000000006</v>
      </c>
      <c r="BP26" s="36">
        <f t="shared" si="62"/>
        <v>568821.32793982804</v>
      </c>
      <c r="BQ26" s="36">
        <f t="shared" ref="BQ26:BZ29" si="63">BP26+R26+AQ26</f>
        <v>563590.34587965603</v>
      </c>
      <c r="BR26" s="36">
        <f t="shared" si="63"/>
        <v>558359.36381948402</v>
      </c>
      <c r="BS26" s="36">
        <f t="shared" si="63"/>
        <v>553128.381759312</v>
      </c>
      <c r="BT26" s="36">
        <f t="shared" si="63"/>
        <v>547897.39969913999</v>
      </c>
      <c r="BU26" s="36">
        <f t="shared" si="63"/>
        <v>-665023.19236103224</v>
      </c>
      <c r="BV26" s="36">
        <f t="shared" si="63"/>
        <v>-670254.17442120425</v>
      </c>
      <c r="BW26" s="36">
        <f t="shared" si="63"/>
        <v>-675485.15648137627</v>
      </c>
      <c r="BX26" s="36">
        <f t="shared" si="63"/>
        <v>-680716.13854154828</v>
      </c>
      <c r="BY26" s="36">
        <f t="shared" si="63"/>
        <v>-674513.19527879858</v>
      </c>
      <c r="BZ26" s="36">
        <f t="shared" si="63"/>
        <v>-668310.25201604888</v>
      </c>
      <c r="CA26" s="36">
        <f t="shared" ref="CA26:CC29" si="64">BZ26+AB26+BA26</f>
        <v>-662107.30875329918</v>
      </c>
      <c r="CB26" s="36">
        <f t="shared" si="64"/>
        <v>-655904.36549054948</v>
      </c>
      <c r="CC26" s="36">
        <f t="shared" si="64"/>
        <v>-649701.42222779978</v>
      </c>
      <c r="CD26" s="36"/>
      <c r="CE26" s="170" t="str">
        <f t="shared" si="11"/>
        <v>343DGU</v>
      </c>
      <c r="CF26" s="170" t="str">
        <f t="shared" si="12"/>
        <v>343DGU</v>
      </c>
      <c r="CG26" s="148">
        <f t="shared" ref="CG26:CG30" si="65">SUM(BQ26:CC26)/13</f>
        <v>-290695.36264723574</v>
      </c>
      <c r="CH26" s="161">
        <f>VLOOKUP(CE26,Scenarios!$AO$11:$AR$132,3,0)</f>
        <v>1207702.6100000001</v>
      </c>
      <c r="CI26" s="161">
        <f t="shared" si="44"/>
        <v>-1498397.9726472357</v>
      </c>
      <c r="CJ26" s="35"/>
      <c r="CK26" s="193">
        <f>VLOOKUP(CE26,Scenarios!$AS$11:$AT$132,2,0)</f>
        <v>343147.67025617097</v>
      </c>
      <c r="CL26" s="156">
        <f>VLOOKUP(CE26,Scenarios!$AO$11:$AR$132,3,0)</f>
        <v>1207702.6100000001</v>
      </c>
      <c r="CM26" s="156">
        <f>CK26-CL26</f>
        <v>-864554.93974382919</v>
      </c>
      <c r="CO26" s="156">
        <f t="shared" si="13"/>
        <v>633843.03290340677</v>
      </c>
      <c r="CP26" s="156">
        <f t="shared" si="14"/>
        <v>0</v>
      </c>
      <c r="CQ26" s="156">
        <f t="shared" si="15"/>
        <v>633843.03290340654</v>
      </c>
    </row>
    <row r="27" spans="1:95">
      <c r="A27" s="137" t="s">
        <v>6</v>
      </c>
      <c r="B27" s="137" t="s">
        <v>7</v>
      </c>
      <c r="C27" s="137" t="s">
        <v>7</v>
      </c>
      <c r="D27" s="137" t="str">
        <f t="shared" si="61"/>
        <v>DOTHPSG</v>
      </c>
      <c r="E27" s="5" t="s">
        <v>61</v>
      </c>
      <c r="F27" s="32">
        <v>343</v>
      </c>
      <c r="G27" s="32" t="str">
        <f t="shared" si="10"/>
        <v>343SG</v>
      </c>
      <c r="H27" s="27">
        <f>SUMIF(Adjustments!$J$4:$J$921,(EPIS!$D27&amp;"/"&amp;EPIS!H$4&amp;"/"&amp;EPIS!H$3&amp;"/"&amp;EPIS!H$2),Adjustments!L$4:L$921)</f>
        <v>1956172.12</v>
      </c>
      <c r="I27" s="27">
        <f>SUMIF(Adjustments!$J$4:$J$921,(EPIS!$D27&amp;"/"&amp;EPIS!I$4&amp;"/"&amp;EPIS!I$3&amp;"/"&amp;EPIS!I$2),Adjustments!M$4:M$921)</f>
        <v>1512164.3299999998</v>
      </c>
      <c r="J27" s="27">
        <f>SUMIF(Adjustments!$J$4:$J$921,(EPIS!$D27&amp;"/"&amp;EPIS!J$4&amp;"/"&amp;EPIS!J$3&amp;"/"&amp;EPIS!J$2),Adjustments!N$4:N$921)</f>
        <v>37067.42</v>
      </c>
      <c r="K27" s="27">
        <f>SUMIF(Adjustments!$J$4:$J$921,(EPIS!$D27&amp;"/"&amp;EPIS!K$4&amp;"/"&amp;EPIS!K$3&amp;"/"&amp;EPIS!K$2),Adjustments!O$4:O$921)</f>
        <v>168597.8</v>
      </c>
      <c r="L27" s="27">
        <f>SUMIF(Adjustments!$J$4:$J$921,(EPIS!$D27&amp;"/"&amp;EPIS!L$4&amp;"/"&amp;EPIS!L$3&amp;"/"&amp;EPIS!L$2),Adjustments!P$4:P$921)</f>
        <v>24173.22</v>
      </c>
      <c r="M27" s="27">
        <f>SUMIF(Adjustments!$J$4:$J$921,(EPIS!$D27&amp;"/"&amp;EPIS!M$4&amp;"/"&amp;EPIS!M$3&amp;"/"&amp;EPIS!M$2),Adjustments!Q$4:Q$921)</f>
        <v>384191.51</v>
      </c>
      <c r="N27" s="27">
        <f>SUMIF(Adjustments!$J$4:$J$921,(EPIS!$D27&amp;"/"&amp;EPIS!N$4&amp;"/"&amp;EPIS!N$3&amp;"/"&amp;EPIS!N$2),Adjustments!R$4:R$921)</f>
        <v>798445.42999999993</v>
      </c>
      <c r="O27" s="27">
        <f>SUMIF(Adjustments!$J$4:$J$921,(EPIS!$D27&amp;"/"&amp;EPIS!O$4&amp;"/"&amp;EPIS!O$3&amp;"/"&amp;EPIS!O$2),Adjustments!S$4:S$921)</f>
        <v>871189.35</v>
      </c>
      <c r="P27" s="27">
        <f>SUMIF(Adjustments!$J$4:$J$921,(EPIS!$D27&amp;"/"&amp;EPIS!P$4&amp;"/"&amp;EPIS!P$3&amp;"/"&amp;EPIS!P$2),Adjustments!T$4:T$921)</f>
        <v>3214.8099999999995</v>
      </c>
      <c r="Q27" s="27">
        <f>SUMIF(Adjustments!$J$4:$J$921,(EPIS!$D27&amp;"/"&amp;EPIS!Q$4&amp;"/"&amp;EPIS!Q$3&amp;"/"&amp;EPIS!Q$2),Adjustments!U$4:U$921)</f>
        <v>0</v>
      </c>
      <c r="R27" s="27">
        <f>SUMIF(Adjustments!$J$4:$J$921,(EPIS!$D27&amp;"/"&amp;EPIS!R$4&amp;"/"&amp;EPIS!R$3&amp;"/"&amp;EPIS!R$2),Adjustments!V$4:V$921)</f>
        <v>254259.26</v>
      </c>
      <c r="S27" s="27">
        <f>SUMIF(Adjustments!$J$4:$J$921,(EPIS!$D27&amp;"/"&amp;EPIS!S$4&amp;"/"&amp;EPIS!S$3&amp;"/"&amp;EPIS!S$2),Adjustments!W$4:W$921)</f>
        <v>672282.02</v>
      </c>
      <c r="T27" s="27">
        <f>SUMIF(Adjustments!$J$4:$J$921,(EPIS!$D27&amp;"/"&amp;EPIS!T$4&amp;"/"&amp;EPIS!T$3&amp;"/"&amp;EPIS!T$2),Adjustments!X$4:X$921)</f>
        <v>571712.88</v>
      </c>
      <c r="U27" s="27">
        <f>SUMIF(Adjustments!$J$4:$J$921,(EPIS!$D27&amp;"/"&amp;EPIS!U$4&amp;"/"&amp;EPIS!U$3&amp;"/"&amp;EPIS!U$2),Adjustments!Y$4:Y$921)</f>
        <v>0</v>
      </c>
      <c r="V27" s="27">
        <f>SUMIF(Adjustments!$J$4:$J$921,(EPIS!$D27&amp;"/"&amp;EPIS!V$4&amp;"/"&amp;EPIS!V$3&amp;"/"&amp;EPIS!V$2),Adjustments!Z$4:Z$921)</f>
        <v>0</v>
      </c>
      <c r="W27" s="27">
        <f>SUMIF(Adjustments!$J$4:$J$921,(EPIS!$D27&amp;"/"&amp;EPIS!W$4&amp;"/"&amp;EPIS!W$3&amp;"/"&amp;EPIS!W$2),Adjustments!AA$4:AA$921)</f>
        <v>17641071.979999997</v>
      </c>
      <c r="X27" s="27">
        <f>SUMIF(Adjustments!$J$4:$J$921,(EPIS!$D27&amp;"/"&amp;EPIS!X$4&amp;"/"&amp;EPIS!X$3&amp;"/"&amp;EPIS!X$2),Adjustments!AB$4:AB$921)</f>
        <v>0</v>
      </c>
      <c r="Y27" s="27">
        <f>SUMIF(Adjustments!$J$4:$J$921,(EPIS!$D27&amp;"/"&amp;EPIS!Y$4&amp;"/"&amp;EPIS!Y$3&amp;"/"&amp;EPIS!Y$2),Adjustments!AC$4:AC$921)</f>
        <v>3990411.0199999996</v>
      </c>
      <c r="Z27" s="27">
        <f>SUMIF(Adjustments!$J$4:$J$921,(EPIS!$D27&amp;"/"&amp;EPIS!Z$4&amp;"/"&amp;EPIS!Z$3&amp;"/"&amp;EPIS!Z$2),Adjustments!AD$4:AD$921)</f>
        <v>0</v>
      </c>
      <c r="AA27" s="27">
        <f>SUMIF(Adjustments!$J$4:$J$921,(EPIS!$D27&amp;"/"&amp;EPIS!AA$4&amp;"/"&amp;EPIS!AA$3&amp;"/"&amp;EPIS!AA$2),Adjustments!AE$4:AE$921)</f>
        <v>0</v>
      </c>
      <c r="AB27" s="27">
        <f>SUMIF(Adjustments!$J$4:$J$921,(EPIS!$D27&amp;"/"&amp;EPIS!AB$4&amp;"/"&amp;EPIS!AB$3&amp;"/"&amp;EPIS!AB$2),Adjustments!AF$4:AF$921)</f>
        <v>2921306.7</v>
      </c>
      <c r="AC27" s="27">
        <f>SUMIF(Adjustments!$J$4:$J$921,(EPIS!$D27&amp;"/"&amp;EPIS!AC$4&amp;"/"&amp;EPIS!AC$3&amp;"/"&amp;EPIS!AC$2),Adjustments!AG$4:AG$921)</f>
        <v>2902285.71</v>
      </c>
      <c r="AD27" s="27">
        <f>SUMIF(Adjustments!$J$4:$J$921,(EPIS!$D27&amp;"/"&amp;EPIS!AD$4&amp;"/"&amp;EPIS!AD$3&amp;"/"&amp;EPIS!AD$2),Adjustments!AH$4:AH$921)</f>
        <v>156887.25</v>
      </c>
      <c r="AE27" s="143">
        <f t="shared" si="59"/>
        <v>34865432.809999995</v>
      </c>
      <c r="AG27" s="27">
        <f>SUMIF(Retirements!$E$12:$E$95,EPIS!$D27,Retirements!ED$12:ED$95)</f>
        <v>-678021</v>
      </c>
      <c r="AH27" s="27">
        <f>SUMIF(Retirements!$E$12:$E$95,EPIS!$D27,Retirements!EE$12:EE$95)</f>
        <v>-772103</v>
      </c>
      <c r="AI27" s="27">
        <f>SUMIF(Retirements!$E$12:$E$95,EPIS!$D27,Retirements!EF$12:EF$95)</f>
        <v>-85385</v>
      </c>
      <c r="AJ27" s="27">
        <f>SUMIF(Retirements!$E$12:$E$95,EPIS!$D27,Retirements!EG$12:EG$95)</f>
        <v>-539821.41999999993</v>
      </c>
      <c r="AK27" s="27">
        <f>SUMIF(Retirements!$E$12:$E$95,EPIS!$D27,Retirements!EH$12:EH$95)</f>
        <v>-61081.919999999998</v>
      </c>
      <c r="AL27" s="27">
        <f>SUMIF(Retirements!$E$12:$E$95,EPIS!$D27,Retirements!EI$12:EI$95)</f>
        <v>-3380065.9900000007</v>
      </c>
      <c r="AM27" s="27">
        <f>SUMIF(Retirements!$E$12:$E$95,EPIS!$D27,Retirements!EJ$12:EJ$95)</f>
        <v>0</v>
      </c>
      <c r="AN27" s="27">
        <f>SUMIF(Retirements!$E$12:$E$95,EPIS!$D27,Retirements!EK$12:EK$95)</f>
        <v>-13277</v>
      </c>
      <c r="AO27" s="27">
        <f>SUMIF(Retirements!$E$12:$E$95,EPIS!$D27,Retirements!EL$12:EL$95)</f>
        <v>-195733</v>
      </c>
      <c r="AP27" s="27">
        <f>SUMIF(Retirements!$E$12:$E$95,EPIS!$D27,Retirements!EM$12:EM$95)</f>
        <v>-1641576.2051169556</v>
      </c>
      <c r="AQ27" s="27">
        <f>SUMIF(Retirements!$E$12:$E$95,EPIS!$D27,Retirements!EN$12:EN$95)</f>
        <v>-1641576.2051169556</v>
      </c>
      <c r="AR27" s="27">
        <f>SUMIF(Retirements!$E$12:$E$95,EPIS!$D27,Retirements!EO$12:EO$95)</f>
        <v>-1641576.2051169556</v>
      </c>
      <c r="AS27" s="27">
        <f>SUMIF(Retirements!$E$12:$E$95,EPIS!$D27,Retirements!EP$12:EP$95)</f>
        <v>-1641576.2051169556</v>
      </c>
      <c r="AT27" s="27">
        <f>SUMIF(Retirements!$E$12:$E$95,EPIS!$D27,Retirements!EQ$12:EQ$95)</f>
        <v>-1641576.2051169556</v>
      </c>
      <c r="AU27" s="27">
        <f>SUMIF(Retirements!$E$12:$E$95,EPIS!$D27,Retirements!ER$12:ER$95)</f>
        <v>-2166183.6351169543</v>
      </c>
      <c r="AV27" s="27">
        <f>SUMIF(Retirements!$E$12:$E$95,EPIS!$D27,Retirements!ES$12:ES$95)</f>
        <v>-1641576.2051169556</v>
      </c>
      <c r="AW27" s="27">
        <f>SUMIF(Retirements!$E$12:$E$95,EPIS!$D27,Retirements!ET$12:ET$95)</f>
        <v>-1641576.2051169556</v>
      </c>
      <c r="AX27" s="27">
        <f>SUMIF(Retirements!$E$12:$E$95,EPIS!$D27,Retirements!EU$12:EU$95)</f>
        <v>-1641576.2051169556</v>
      </c>
      <c r="AY27" s="27">
        <f>SUMIF(Retirements!$E$12:$E$95,EPIS!$D27,Retirements!EV$12:EV$95)</f>
        <v>-1653991.5302227931</v>
      </c>
      <c r="AZ27" s="27">
        <f>SUMIF(Retirements!$E$12:$E$95,EPIS!$D27,Retirements!EW$12:EW$95)</f>
        <v>-1653991.5302227931</v>
      </c>
      <c r="BA27" s="27">
        <f>SUMIF(Retirements!$E$12:$E$95,EPIS!$D27,Retirements!EX$12:EX$95)</f>
        <v>-1653991.5302227931</v>
      </c>
      <c r="BB27" s="27">
        <f>SUMIF(Retirements!$E$12:$E$95,EPIS!$D27,Retirements!EY$12:EY$95)</f>
        <v>-1653991.5302227931</v>
      </c>
      <c r="BC27" s="27">
        <f>SUMIF(Retirements!$E$12:$E$95,EPIS!$D27,Retirements!EZ$12:EZ$95)</f>
        <v>-1653991.5302227931</v>
      </c>
      <c r="BD27" s="143">
        <f t="shared" si="60"/>
        <v>-29294239.257166561</v>
      </c>
      <c r="BE27" s="109"/>
      <c r="BF27" s="358">
        <f>VLOOKUP(E27,Scenarios!$AK$11:$AN$132,3,0)</f>
        <v>1230406793.0699999</v>
      </c>
      <c r="BG27" s="36">
        <f t="shared" si="62"/>
        <v>1231684944.1899998</v>
      </c>
      <c r="BH27" s="36">
        <f t="shared" si="62"/>
        <v>1232425005.5199997</v>
      </c>
      <c r="BI27" s="36">
        <f t="shared" si="62"/>
        <v>1232376687.9399998</v>
      </c>
      <c r="BJ27" s="36">
        <f t="shared" si="62"/>
        <v>1232005464.3199997</v>
      </c>
      <c r="BK27" s="36">
        <f t="shared" si="62"/>
        <v>1231968555.6199996</v>
      </c>
      <c r="BL27" s="36">
        <f t="shared" si="62"/>
        <v>1228972681.1399996</v>
      </c>
      <c r="BM27" s="36">
        <f t="shared" si="62"/>
        <v>1229771126.5699997</v>
      </c>
      <c r="BN27" s="36">
        <f t="shared" si="62"/>
        <v>1230629038.9199996</v>
      </c>
      <c r="BO27" s="36">
        <f t="shared" si="62"/>
        <v>1230436520.7299995</v>
      </c>
      <c r="BP27" s="36">
        <f t="shared" si="62"/>
        <v>1228794944.5248826</v>
      </c>
      <c r="BQ27" s="36">
        <f t="shared" si="63"/>
        <v>1227407627.5797656</v>
      </c>
      <c r="BR27" s="36">
        <f t="shared" si="63"/>
        <v>1226438333.3946486</v>
      </c>
      <c r="BS27" s="36">
        <f t="shared" si="63"/>
        <v>1225368470.0695317</v>
      </c>
      <c r="BT27" s="36">
        <f t="shared" si="63"/>
        <v>1223726893.8644147</v>
      </c>
      <c r="BU27" s="36">
        <f t="shared" si="63"/>
        <v>1221560710.2292976</v>
      </c>
      <c r="BV27" s="36">
        <f t="shared" si="63"/>
        <v>1237560206.0041807</v>
      </c>
      <c r="BW27" s="36">
        <f t="shared" si="63"/>
        <v>1235918629.7990637</v>
      </c>
      <c r="BX27" s="36">
        <f t="shared" si="63"/>
        <v>1238267464.6139467</v>
      </c>
      <c r="BY27" s="36">
        <f t="shared" si="63"/>
        <v>1236613473.0837238</v>
      </c>
      <c r="BZ27" s="36">
        <f t="shared" si="63"/>
        <v>1234959481.5535009</v>
      </c>
      <c r="CA27" s="36">
        <f t="shared" si="64"/>
        <v>1236226796.723278</v>
      </c>
      <c r="CB27" s="36">
        <f t="shared" si="64"/>
        <v>1237475090.9030552</v>
      </c>
      <c r="CC27" s="36">
        <f t="shared" si="64"/>
        <v>1235977986.6228323</v>
      </c>
      <c r="CD27" s="36"/>
      <c r="CE27" s="170" t="str">
        <f t="shared" si="11"/>
        <v>343SG</v>
      </c>
      <c r="CF27" s="170" t="str">
        <f t="shared" si="12"/>
        <v>343SG</v>
      </c>
      <c r="CG27" s="148">
        <f t="shared" si="65"/>
        <v>1232115474.1877875</v>
      </c>
      <c r="CH27" s="161">
        <f>VLOOKUP(CE27,Scenarios!$AO$11:$AR$132,3,0)</f>
        <v>1226310746.1600001</v>
      </c>
      <c r="CI27" s="161">
        <f t="shared" si="44"/>
        <v>5804728.027787447</v>
      </c>
      <c r="CJ27" s="35"/>
      <c r="CK27" s="193">
        <f>VLOOKUP(CE27,Scenarios!$AS$11:$AT$132,2,0)</f>
        <v>1209443867.0013087</v>
      </c>
      <c r="CL27" s="156">
        <f>VLOOKUP(CE27,Scenarios!$AO$11:$AR$132,3,0)</f>
        <v>1226310746.1600001</v>
      </c>
      <c r="CM27" s="156">
        <f>CK27-CL27</f>
        <v>-16866879.158691406</v>
      </c>
      <c r="CO27" s="156">
        <f t="shared" si="13"/>
        <v>-22671607.186478853</v>
      </c>
      <c r="CP27" s="156">
        <f t="shared" si="14"/>
        <v>0</v>
      </c>
      <c r="CQ27" s="156">
        <f t="shared" si="15"/>
        <v>-22671607.186478853</v>
      </c>
    </row>
    <row r="28" spans="1:95">
      <c r="A28" s="139" t="s">
        <v>17</v>
      </c>
      <c r="B28" s="139" t="s">
        <v>18</v>
      </c>
      <c r="C28" s="139" t="s">
        <v>18</v>
      </c>
      <c r="D28" s="137" t="str">
        <f t="shared" si="61"/>
        <v>DOTHPSG-W</v>
      </c>
      <c r="E28" s="5" t="s">
        <v>62</v>
      </c>
      <c r="F28" s="32">
        <v>343</v>
      </c>
      <c r="G28" s="32" t="str">
        <f t="shared" si="10"/>
        <v>343SG-W</v>
      </c>
      <c r="H28" s="27">
        <f>SUMIF(Adjustments!$J$4:$J$921,(EPIS!$D28&amp;"/"&amp;EPIS!H$4&amp;"/"&amp;EPIS!H$3&amp;"/"&amp;EPIS!H$2),Adjustments!L$4:L$921)</f>
        <v>125107.51</v>
      </c>
      <c r="I28" s="27">
        <f>SUMIF(Adjustments!$J$4:$J$921,(EPIS!$D28&amp;"/"&amp;EPIS!I$4&amp;"/"&amp;EPIS!I$3&amp;"/"&amp;EPIS!I$2),Adjustments!M$4:M$921)</f>
        <v>148260.66999999998</v>
      </c>
      <c r="J28" s="27">
        <f>SUMIF(Adjustments!$J$4:$J$921,(EPIS!$D28&amp;"/"&amp;EPIS!J$4&amp;"/"&amp;EPIS!J$3&amp;"/"&amp;EPIS!J$2),Adjustments!N$4:N$921)</f>
        <v>77145.64</v>
      </c>
      <c r="K28" s="27">
        <f>SUMIF(Adjustments!$J$4:$J$921,(EPIS!$D28&amp;"/"&amp;EPIS!K$4&amp;"/"&amp;EPIS!K$3&amp;"/"&amp;EPIS!K$2),Adjustments!O$4:O$921)</f>
        <v>1549033.9600000002</v>
      </c>
      <c r="L28" s="27">
        <f>SUMIF(Adjustments!$J$4:$J$921,(EPIS!$D28&amp;"/"&amp;EPIS!L$4&amp;"/"&amp;EPIS!L$3&amp;"/"&amp;EPIS!L$2),Adjustments!P$4:P$921)</f>
        <v>2390462.12</v>
      </c>
      <c r="M28" s="27">
        <f>SUMIF(Adjustments!$J$4:$J$921,(EPIS!$D28&amp;"/"&amp;EPIS!M$4&amp;"/"&amp;EPIS!M$3&amp;"/"&amp;EPIS!M$2),Adjustments!Q$4:Q$921)</f>
        <v>361613.7699999999</v>
      </c>
      <c r="N28" s="27">
        <f>SUMIF(Adjustments!$J$4:$J$921,(EPIS!$D28&amp;"/"&amp;EPIS!N$4&amp;"/"&amp;EPIS!N$3&amp;"/"&amp;EPIS!N$2),Adjustments!R$4:R$921)</f>
        <v>1849348.13</v>
      </c>
      <c r="O28" s="27">
        <f>SUMIF(Adjustments!$J$4:$J$921,(EPIS!$D28&amp;"/"&amp;EPIS!O$4&amp;"/"&amp;EPIS!O$3&amp;"/"&amp;EPIS!O$2),Adjustments!S$4:S$921)</f>
        <v>652579.04999999993</v>
      </c>
      <c r="P28" s="27">
        <f>SUMIF(Adjustments!$J$4:$J$921,(EPIS!$D28&amp;"/"&amp;EPIS!P$4&amp;"/"&amp;EPIS!P$3&amp;"/"&amp;EPIS!P$2),Adjustments!T$4:T$921)</f>
        <v>87911.66</v>
      </c>
      <c r="Q28" s="27">
        <f>SUMIF(Adjustments!$J$4:$J$921,(EPIS!$D28&amp;"/"&amp;EPIS!Q$4&amp;"/"&amp;EPIS!Q$3&amp;"/"&amp;EPIS!Q$2),Adjustments!U$4:U$921)</f>
        <v>0</v>
      </c>
      <c r="R28" s="27">
        <f>SUMIF(Adjustments!$J$4:$J$921,(EPIS!$D28&amp;"/"&amp;EPIS!R$4&amp;"/"&amp;EPIS!R$3&amp;"/"&amp;EPIS!R$2),Adjustments!V$4:V$921)</f>
        <v>0</v>
      </c>
      <c r="S28" s="27">
        <f>SUMIF(Adjustments!$J$4:$J$921,(EPIS!$D28&amp;"/"&amp;EPIS!S$4&amp;"/"&amp;EPIS!S$3&amp;"/"&amp;EPIS!S$2),Adjustments!W$4:W$921)</f>
        <v>0</v>
      </c>
      <c r="T28" s="27">
        <f>SUMIF(Adjustments!$J$4:$J$921,(EPIS!$D28&amp;"/"&amp;EPIS!T$4&amp;"/"&amp;EPIS!T$3&amp;"/"&amp;EPIS!T$2),Adjustments!X$4:X$921)</f>
        <v>0</v>
      </c>
      <c r="U28" s="27">
        <f>SUMIF(Adjustments!$J$4:$J$921,(EPIS!$D28&amp;"/"&amp;EPIS!U$4&amp;"/"&amp;EPIS!U$3&amp;"/"&amp;EPIS!U$2),Adjustments!Y$4:Y$921)</f>
        <v>0</v>
      </c>
      <c r="V28" s="27">
        <f>SUMIF(Adjustments!$J$4:$J$921,(EPIS!$D28&amp;"/"&amp;EPIS!V$4&amp;"/"&amp;EPIS!V$3&amp;"/"&amp;EPIS!V$2),Adjustments!Z$4:Z$921)</f>
        <v>0</v>
      </c>
      <c r="W28" s="27">
        <f>SUMIF(Adjustments!$J$4:$J$921,(EPIS!$D28&amp;"/"&amp;EPIS!W$4&amp;"/"&amp;EPIS!W$3&amp;"/"&amp;EPIS!W$2),Adjustments!AA$4:AA$921)</f>
        <v>0</v>
      </c>
      <c r="X28" s="27">
        <f>SUMIF(Adjustments!$J$4:$J$921,(EPIS!$D28&amp;"/"&amp;EPIS!X$4&amp;"/"&amp;EPIS!X$3&amp;"/"&amp;EPIS!X$2),Adjustments!AB$4:AB$921)</f>
        <v>0</v>
      </c>
      <c r="Y28" s="27">
        <f>SUMIF(Adjustments!$J$4:$J$921,(EPIS!$D28&amp;"/"&amp;EPIS!Y$4&amp;"/"&amp;EPIS!Y$3&amp;"/"&amp;EPIS!Y$2),Adjustments!AC$4:AC$921)</f>
        <v>2551624.0699999998</v>
      </c>
      <c r="Z28" s="27">
        <f>SUMIF(Adjustments!$J$4:$J$921,(EPIS!$D28&amp;"/"&amp;EPIS!Z$4&amp;"/"&amp;EPIS!Z$3&amp;"/"&amp;EPIS!Z$2),Adjustments!AD$4:AD$921)</f>
        <v>0</v>
      </c>
      <c r="AA28" s="27">
        <f>SUMIF(Adjustments!$J$4:$J$921,(EPIS!$D28&amp;"/"&amp;EPIS!AA$4&amp;"/"&amp;EPIS!AA$3&amp;"/"&amp;EPIS!AA$2),Adjustments!AE$4:AE$921)</f>
        <v>849713.23000000045</v>
      </c>
      <c r="AB28" s="27">
        <f>SUMIF(Adjustments!$J$4:$J$921,(EPIS!$D28&amp;"/"&amp;EPIS!AB$4&amp;"/"&amp;EPIS!AB$3&amp;"/"&amp;EPIS!AB$2),Adjustments!AF$4:AF$921)</f>
        <v>375253.54</v>
      </c>
      <c r="AC28" s="27">
        <f>SUMIF(Adjustments!$J$4:$J$921,(EPIS!$D28&amp;"/"&amp;EPIS!AC$4&amp;"/"&amp;EPIS!AC$3&amp;"/"&amp;EPIS!AC$2),Adjustments!AG$4:AG$921)</f>
        <v>0</v>
      </c>
      <c r="AD28" s="27">
        <f>SUMIF(Adjustments!$J$4:$J$921,(EPIS!$D28&amp;"/"&amp;EPIS!AD$4&amp;"/"&amp;EPIS!AD$3&amp;"/"&amp;EPIS!AD$2),Adjustments!AH$4:AH$921)</f>
        <v>0</v>
      </c>
      <c r="AE28" s="143">
        <f t="shared" si="59"/>
        <v>11018053.35</v>
      </c>
      <c r="AG28" s="27">
        <f>SUMIF(Retirements!$E$12:$E$95,EPIS!$D28,Retirements!ED$12:ED$95)</f>
        <v>-463135</v>
      </c>
      <c r="AH28" s="27">
        <f>SUMIF(Retirements!$E$12:$E$95,EPIS!$D28,Retirements!EE$12:EE$95)</f>
        <v>-1498</v>
      </c>
      <c r="AI28" s="27">
        <f>SUMIF(Retirements!$E$12:$E$95,EPIS!$D28,Retirements!EF$12:EF$95)</f>
        <v>-353549</v>
      </c>
      <c r="AJ28" s="27">
        <f>SUMIF(Retirements!$E$12:$E$95,EPIS!$D28,Retirements!EG$12:EG$95)</f>
        <v>-73903</v>
      </c>
      <c r="AK28" s="27">
        <f>SUMIF(Retirements!$E$12:$E$95,EPIS!$D28,Retirements!EH$12:EH$95)</f>
        <v>-338940</v>
      </c>
      <c r="AL28" s="27">
        <f>SUMIF(Retirements!$E$12:$E$95,EPIS!$D28,Retirements!EI$12:EI$95)</f>
        <v>-891498</v>
      </c>
      <c r="AM28" s="27">
        <f>SUMIF(Retirements!$E$12:$E$95,EPIS!$D28,Retirements!EJ$12:EJ$95)</f>
        <v>-517738</v>
      </c>
      <c r="AN28" s="27">
        <f>SUMIF(Retirements!$E$12:$E$95,EPIS!$D28,Retirements!EK$12:EK$95)</f>
        <v>-460726</v>
      </c>
      <c r="AO28" s="27">
        <f>SUMIF(Retirements!$E$12:$E$95,EPIS!$D28,Retirements!EL$12:EL$95)</f>
        <v>-942481</v>
      </c>
      <c r="AP28" s="27">
        <f>SUMIF(Retirements!$E$12:$E$95,EPIS!$D28,Retirements!EM$12:EM$95)</f>
        <v>-108589.5408827254</v>
      </c>
      <c r="AQ28" s="27">
        <f>SUMIF(Retirements!$E$12:$E$95,EPIS!$D28,Retirements!EN$12:EN$95)</f>
        <v>-108589.5408827254</v>
      </c>
      <c r="AR28" s="27">
        <f>SUMIF(Retirements!$E$12:$E$95,EPIS!$D28,Retirements!EO$12:EO$95)</f>
        <v>-108589.5408827254</v>
      </c>
      <c r="AS28" s="27">
        <f>SUMIF(Retirements!$E$12:$E$95,EPIS!$D28,Retirements!EP$12:EP$95)</f>
        <v>-108589.5408827254</v>
      </c>
      <c r="AT28" s="27">
        <f>SUMIF(Retirements!$E$12:$E$95,EPIS!$D28,Retirements!EQ$12:EQ$95)</f>
        <v>-108589.5408827254</v>
      </c>
      <c r="AU28" s="27">
        <f>SUMIF(Retirements!$E$12:$E$95,EPIS!$D28,Retirements!ER$12:ER$95)</f>
        <v>-108589.5408827254</v>
      </c>
      <c r="AV28" s="27">
        <f>SUMIF(Retirements!$E$12:$E$95,EPIS!$D28,Retirements!ES$12:ES$95)</f>
        <v>-108589.5408827254</v>
      </c>
      <c r="AW28" s="27">
        <f>SUMIF(Retirements!$E$12:$E$95,EPIS!$D28,Retirements!ET$12:ET$95)</f>
        <v>-108589.5408827254</v>
      </c>
      <c r="AX28" s="27">
        <f>SUMIF(Retirements!$E$12:$E$95,EPIS!$D28,Retirements!EU$12:EU$95)</f>
        <v>-108589.5408827254</v>
      </c>
      <c r="AY28" s="27">
        <f>SUMIF(Retirements!$E$12:$E$95,EPIS!$D28,Retirements!EV$12:EV$95)</f>
        <v>-108753.35799091688</v>
      </c>
      <c r="AZ28" s="27">
        <f>SUMIF(Retirements!$E$12:$E$95,EPIS!$D28,Retirements!EW$12:EW$95)</f>
        <v>-108753.35799091688</v>
      </c>
      <c r="BA28" s="27">
        <f>SUMIF(Retirements!$E$12:$E$95,EPIS!$D28,Retirements!EX$12:EX$95)</f>
        <v>-108753.35799091688</v>
      </c>
      <c r="BB28" s="27">
        <f>SUMIF(Retirements!$E$12:$E$95,EPIS!$D28,Retirements!EY$12:EY$95)</f>
        <v>-108753.35799091688</v>
      </c>
      <c r="BC28" s="27">
        <f>SUMIF(Retirements!$E$12:$E$95,EPIS!$D28,Retirements!EZ$12:EZ$95)</f>
        <v>-108753.35799091688</v>
      </c>
      <c r="BD28" s="143">
        <f t="shared" si="60"/>
        <v>-5564540.6578991115</v>
      </c>
      <c r="BE28" s="109"/>
      <c r="BF28" s="358">
        <f>VLOOKUP(E28,Scenarios!$AK$11:$AN$132,3,0)</f>
        <v>1998989689.4300001</v>
      </c>
      <c r="BG28" s="36">
        <f t="shared" si="62"/>
        <v>1998651661.9400001</v>
      </c>
      <c r="BH28" s="36">
        <f t="shared" si="62"/>
        <v>1998798424.6100001</v>
      </c>
      <c r="BI28" s="36">
        <f t="shared" si="62"/>
        <v>1998522021.2500002</v>
      </c>
      <c r="BJ28" s="36">
        <f t="shared" si="62"/>
        <v>1999997152.2100003</v>
      </c>
      <c r="BK28" s="36">
        <f t="shared" si="62"/>
        <v>2002048674.3300002</v>
      </c>
      <c r="BL28" s="36">
        <f t="shared" si="62"/>
        <v>2001518790.1000001</v>
      </c>
      <c r="BM28" s="36">
        <f t="shared" si="62"/>
        <v>2002850400.2300003</v>
      </c>
      <c r="BN28" s="36">
        <f t="shared" si="62"/>
        <v>2003042253.2800002</v>
      </c>
      <c r="BO28" s="36">
        <f t="shared" si="62"/>
        <v>2002187683.9400003</v>
      </c>
      <c r="BP28" s="36">
        <f t="shared" si="62"/>
        <v>2002079094.3991175</v>
      </c>
      <c r="BQ28" s="36">
        <f t="shared" si="63"/>
        <v>2001970504.8582346</v>
      </c>
      <c r="BR28" s="36">
        <f t="shared" si="63"/>
        <v>2001861915.3173518</v>
      </c>
      <c r="BS28" s="36">
        <f t="shared" si="63"/>
        <v>2001753325.776469</v>
      </c>
      <c r="BT28" s="36">
        <f t="shared" si="63"/>
        <v>2001644736.2355862</v>
      </c>
      <c r="BU28" s="36">
        <f t="shared" si="63"/>
        <v>2001536146.6947033</v>
      </c>
      <c r="BV28" s="36">
        <f t="shared" si="63"/>
        <v>2001427557.1538205</v>
      </c>
      <c r="BW28" s="36">
        <f t="shared" si="63"/>
        <v>2001318967.6129377</v>
      </c>
      <c r="BX28" s="36">
        <f t="shared" si="63"/>
        <v>2003762002.1420548</v>
      </c>
      <c r="BY28" s="36">
        <f t="shared" si="63"/>
        <v>2003653248.7840638</v>
      </c>
      <c r="BZ28" s="36">
        <f t="shared" si="63"/>
        <v>2004394208.6560729</v>
      </c>
      <c r="CA28" s="36">
        <f t="shared" si="64"/>
        <v>2004660708.8380818</v>
      </c>
      <c r="CB28" s="36">
        <f t="shared" si="64"/>
        <v>2004551955.4800909</v>
      </c>
      <c r="CC28" s="36">
        <f t="shared" si="64"/>
        <v>2004443202.1220999</v>
      </c>
      <c r="CD28" s="36"/>
      <c r="CE28" s="170" t="str">
        <f t="shared" si="11"/>
        <v>343SG-W</v>
      </c>
      <c r="CF28" s="170" t="str">
        <f t="shared" si="12"/>
        <v>343SG-W</v>
      </c>
      <c r="CG28" s="148">
        <f t="shared" si="65"/>
        <v>2002844498.4362745</v>
      </c>
      <c r="CH28" s="161">
        <f>VLOOKUP(CE28,Scenarios!$AO$11:$AR$132,3,0)</f>
        <v>1879006963.6649897</v>
      </c>
      <c r="CI28" s="161">
        <f t="shared" si="44"/>
        <v>123837534.77128482</v>
      </c>
      <c r="CJ28" s="35"/>
      <c r="CK28" s="193">
        <f>VLOOKUP(CE28,Scenarios!$AS$11:$AT$132,2,0)</f>
        <v>2004555569.9646873</v>
      </c>
      <c r="CL28" s="156">
        <f>VLOOKUP(CE28,Scenarios!$AO$11:$AR$132,3,0)</f>
        <v>1879006963.6649897</v>
      </c>
      <c r="CM28" s="156">
        <f>CK28-CL28</f>
        <v>125548606.29969764</v>
      </c>
      <c r="CO28" s="156">
        <f t="shared" si="13"/>
        <v>1711071.5284128189</v>
      </c>
      <c r="CP28" s="156">
        <f t="shared" si="14"/>
        <v>0</v>
      </c>
      <c r="CQ28" s="156">
        <f t="shared" si="15"/>
        <v>1711071.5284128189</v>
      </c>
    </row>
    <row r="29" spans="1:95">
      <c r="A29" s="137" t="s">
        <v>6</v>
      </c>
      <c r="B29" s="137" t="s">
        <v>19</v>
      </c>
      <c r="C29" s="137" t="s">
        <v>19</v>
      </c>
      <c r="D29" s="137" t="str">
        <f t="shared" si="61"/>
        <v>DOTHPSSGCT</v>
      </c>
      <c r="E29" s="5" t="s">
        <v>63</v>
      </c>
      <c r="F29" s="32">
        <v>343</v>
      </c>
      <c r="G29" s="32" t="str">
        <f t="shared" si="10"/>
        <v>343SSGCT</v>
      </c>
      <c r="H29" s="27">
        <f>SUMIF(Adjustments!$J$4:$J$921,(EPIS!$D29&amp;"/"&amp;EPIS!H$4&amp;"/"&amp;EPIS!H$3&amp;"/"&amp;EPIS!H$2),Adjustments!L$4:L$921)</f>
        <v>0</v>
      </c>
      <c r="I29" s="27">
        <f>SUMIF(Adjustments!$J$4:$J$921,(EPIS!$D29&amp;"/"&amp;EPIS!I$4&amp;"/"&amp;EPIS!I$3&amp;"/"&amp;EPIS!I$2),Adjustments!M$4:M$921)</f>
        <v>0</v>
      </c>
      <c r="J29" s="27">
        <f>SUMIF(Adjustments!$J$4:$J$921,(EPIS!$D29&amp;"/"&amp;EPIS!J$4&amp;"/"&amp;EPIS!J$3&amp;"/"&amp;EPIS!J$2),Adjustments!N$4:N$921)</f>
        <v>0</v>
      </c>
      <c r="K29" s="27">
        <f>SUMIF(Adjustments!$J$4:$J$921,(EPIS!$D29&amp;"/"&amp;EPIS!K$4&amp;"/"&amp;EPIS!K$3&amp;"/"&amp;EPIS!K$2),Adjustments!O$4:O$921)</f>
        <v>0</v>
      </c>
      <c r="L29" s="27">
        <f>SUMIF(Adjustments!$J$4:$J$921,(EPIS!$D29&amp;"/"&amp;EPIS!L$4&amp;"/"&amp;EPIS!L$3&amp;"/"&amp;EPIS!L$2),Adjustments!P$4:P$921)</f>
        <v>244915.53</v>
      </c>
      <c r="M29" s="27">
        <f>SUMIF(Adjustments!$J$4:$J$921,(EPIS!$D29&amp;"/"&amp;EPIS!M$4&amp;"/"&amp;EPIS!M$3&amp;"/"&amp;EPIS!M$2),Adjustments!Q$4:Q$921)</f>
        <v>-59065.11</v>
      </c>
      <c r="N29" s="27">
        <f>SUMIF(Adjustments!$J$4:$J$921,(EPIS!$D29&amp;"/"&amp;EPIS!N$4&amp;"/"&amp;EPIS!N$3&amp;"/"&amp;EPIS!N$2),Adjustments!R$4:R$921)</f>
        <v>2836098.6599999997</v>
      </c>
      <c r="O29" s="27">
        <f>SUMIF(Adjustments!$J$4:$J$921,(EPIS!$D29&amp;"/"&amp;EPIS!O$4&amp;"/"&amp;EPIS!O$3&amp;"/"&amp;EPIS!O$2),Adjustments!S$4:S$921)</f>
        <v>-121405.95999999999</v>
      </c>
      <c r="P29" s="27">
        <f>SUMIF(Adjustments!$J$4:$J$921,(EPIS!$D29&amp;"/"&amp;EPIS!P$4&amp;"/"&amp;EPIS!P$3&amp;"/"&amp;EPIS!P$2),Adjustments!T$4:T$921)</f>
        <v>-773064.3600000001</v>
      </c>
      <c r="Q29" s="27">
        <f>SUMIF(Adjustments!$J$4:$J$921,(EPIS!$D29&amp;"/"&amp;EPIS!Q$4&amp;"/"&amp;EPIS!Q$3&amp;"/"&amp;EPIS!Q$2),Adjustments!U$4:U$921)</f>
        <v>0</v>
      </c>
      <c r="R29" s="27">
        <f>SUMIF(Adjustments!$J$4:$J$921,(EPIS!$D29&amp;"/"&amp;EPIS!R$4&amp;"/"&amp;EPIS!R$3&amp;"/"&amp;EPIS!R$2),Adjustments!V$4:V$921)</f>
        <v>0</v>
      </c>
      <c r="S29" s="27">
        <f>SUMIF(Adjustments!$J$4:$J$921,(EPIS!$D29&amp;"/"&amp;EPIS!S$4&amp;"/"&amp;EPIS!S$3&amp;"/"&amp;EPIS!S$2),Adjustments!W$4:W$921)</f>
        <v>0</v>
      </c>
      <c r="T29" s="27">
        <f>SUMIF(Adjustments!$J$4:$J$921,(EPIS!$D29&amp;"/"&amp;EPIS!T$4&amp;"/"&amp;EPIS!T$3&amp;"/"&amp;EPIS!T$2),Adjustments!X$4:X$921)</f>
        <v>0</v>
      </c>
      <c r="U29" s="27">
        <f>SUMIF(Adjustments!$J$4:$J$921,(EPIS!$D29&amp;"/"&amp;EPIS!U$4&amp;"/"&amp;EPIS!U$3&amp;"/"&amp;EPIS!U$2),Adjustments!Y$4:Y$921)</f>
        <v>0</v>
      </c>
      <c r="V29" s="27">
        <f>SUMIF(Adjustments!$J$4:$J$921,(EPIS!$D29&amp;"/"&amp;EPIS!V$4&amp;"/"&amp;EPIS!V$3&amp;"/"&amp;EPIS!V$2),Adjustments!Z$4:Z$921)</f>
        <v>0</v>
      </c>
      <c r="W29" s="27">
        <f>SUMIF(Adjustments!$J$4:$J$921,(EPIS!$D29&amp;"/"&amp;EPIS!W$4&amp;"/"&amp;EPIS!W$3&amp;"/"&amp;EPIS!W$2),Adjustments!AA$4:AA$921)</f>
        <v>0</v>
      </c>
      <c r="X29" s="27">
        <f>SUMIF(Adjustments!$J$4:$J$921,(EPIS!$D29&amp;"/"&amp;EPIS!X$4&amp;"/"&amp;EPIS!X$3&amp;"/"&amp;EPIS!X$2),Adjustments!AB$4:AB$921)</f>
        <v>0</v>
      </c>
      <c r="Y29" s="27">
        <f>SUMIF(Adjustments!$J$4:$J$921,(EPIS!$D29&amp;"/"&amp;EPIS!Y$4&amp;"/"&amp;EPIS!Y$3&amp;"/"&amp;EPIS!Y$2),Adjustments!AC$4:AC$921)</f>
        <v>106246.59000000001</v>
      </c>
      <c r="Z29" s="27">
        <f>SUMIF(Adjustments!$J$4:$J$921,(EPIS!$D29&amp;"/"&amp;EPIS!Z$4&amp;"/"&amp;EPIS!Z$3&amp;"/"&amp;EPIS!Z$2),Adjustments!AD$4:AD$921)</f>
        <v>0</v>
      </c>
      <c r="AA29" s="27">
        <f>SUMIF(Adjustments!$J$4:$J$921,(EPIS!$D29&amp;"/"&amp;EPIS!AA$4&amp;"/"&amp;EPIS!AA$3&amp;"/"&amp;EPIS!AA$2),Adjustments!AE$4:AE$921)</f>
        <v>0</v>
      </c>
      <c r="AB29" s="27">
        <f>SUMIF(Adjustments!$J$4:$J$921,(EPIS!$D29&amp;"/"&amp;EPIS!AB$4&amp;"/"&amp;EPIS!AB$3&amp;"/"&amp;EPIS!AB$2),Adjustments!AF$4:AF$921)</f>
        <v>0</v>
      </c>
      <c r="AC29" s="27">
        <f>SUMIF(Adjustments!$J$4:$J$921,(EPIS!$D29&amp;"/"&amp;EPIS!AC$4&amp;"/"&amp;EPIS!AC$3&amp;"/"&amp;EPIS!AC$2),Adjustments!AG$4:AG$921)</f>
        <v>0</v>
      </c>
      <c r="AD29" s="27">
        <f>SUMIF(Adjustments!$J$4:$J$921,(EPIS!$D29&amp;"/"&amp;EPIS!AD$4&amp;"/"&amp;EPIS!AD$3&amp;"/"&amp;EPIS!AD$2),Adjustments!AH$4:AH$921)</f>
        <v>0</v>
      </c>
      <c r="AE29" s="143">
        <f t="shared" si="59"/>
        <v>2233725.3499999996</v>
      </c>
      <c r="AG29" s="27">
        <f>SUMIF(Retirements!$E$12:$E$95,EPIS!$D29,Retirements!ED$12:ED$95)</f>
        <v>0</v>
      </c>
      <c r="AH29" s="27">
        <f>SUMIF(Retirements!$E$12:$E$95,EPIS!$D29,Retirements!EE$12:EE$95)</f>
        <v>0</v>
      </c>
      <c r="AI29" s="27">
        <f>SUMIF(Retirements!$E$12:$E$95,EPIS!$D29,Retirements!EF$12:EF$95)</f>
        <v>0</v>
      </c>
      <c r="AJ29" s="27">
        <f>SUMIF(Retirements!$E$12:$E$95,EPIS!$D29,Retirements!EG$12:EG$95)</f>
        <v>0</v>
      </c>
      <c r="AK29" s="27">
        <f>SUMIF(Retirements!$E$12:$E$95,EPIS!$D29,Retirements!EH$12:EH$95)</f>
        <v>0</v>
      </c>
      <c r="AL29" s="27">
        <f>SUMIF(Retirements!$E$12:$E$95,EPIS!$D29,Retirements!EI$12:EI$95)</f>
        <v>0</v>
      </c>
      <c r="AM29" s="27">
        <f>SUMIF(Retirements!$E$12:$E$95,EPIS!$D29,Retirements!EJ$12:EJ$95)</f>
        <v>0</v>
      </c>
      <c r="AN29" s="27">
        <f>SUMIF(Retirements!$E$12:$E$95,EPIS!$D29,Retirements!EK$12:EK$95)</f>
        <v>-108802.37</v>
      </c>
      <c r="AO29" s="27">
        <f>SUMIF(Retirements!$E$12:$E$95,EPIS!$D29,Retirements!EL$12:EL$95)</f>
        <v>-746396.51</v>
      </c>
      <c r="AP29" s="27">
        <f>SUMIF(Retirements!$E$12:$E$95,EPIS!$D29,Retirements!EM$12:EM$95)</f>
        <v>-61550.552668637167</v>
      </c>
      <c r="AQ29" s="27">
        <f>SUMIF(Retirements!$E$12:$E$95,EPIS!$D29,Retirements!EN$12:EN$95)</f>
        <v>-61550.552668637167</v>
      </c>
      <c r="AR29" s="27">
        <f>SUMIF(Retirements!$E$12:$E$95,EPIS!$D29,Retirements!EO$12:EO$95)</f>
        <v>-61550.552668637167</v>
      </c>
      <c r="AS29" s="27">
        <f>SUMIF(Retirements!$E$12:$E$95,EPIS!$D29,Retirements!EP$12:EP$95)</f>
        <v>-61550.552668637167</v>
      </c>
      <c r="AT29" s="27">
        <f>SUMIF(Retirements!$E$12:$E$95,EPIS!$D29,Retirements!EQ$12:EQ$95)</f>
        <v>-61550.552668637167</v>
      </c>
      <c r="AU29" s="27">
        <f>SUMIF(Retirements!$E$12:$E$95,EPIS!$D29,Retirements!ER$12:ER$95)</f>
        <v>-61550.552668637167</v>
      </c>
      <c r="AV29" s="27">
        <f>SUMIF(Retirements!$E$12:$E$95,EPIS!$D29,Retirements!ES$12:ES$95)</f>
        <v>-61550.552668637167</v>
      </c>
      <c r="AW29" s="27">
        <f>SUMIF(Retirements!$E$12:$E$95,EPIS!$D29,Retirements!ET$12:ET$95)</f>
        <v>-61550.552668637167</v>
      </c>
      <c r="AX29" s="27">
        <f>SUMIF(Retirements!$E$12:$E$95,EPIS!$D29,Retirements!EU$12:EU$95)</f>
        <v>-61550.552668637167</v>
      </c>
      <c r="AY29" s="27">
        <f>SUMIF(Retirements!$E$12:$E$95,EPIS!$D29,Retirements!EV$12:EV$95)</f>
        <v>-62047.234677248365</v>
      </c>
      <c r="AZ29" s="27">
        <f>SUMIF(Retirements!$E$12:$E$95,EPIS!$D29,Retirements!EW$12:EW$95)</f>
        <v>-62047.234677248365</v>
      </c>
      <c r="BA29" s="27">
        <f>SUMIF(Retirements!$E$12:$E$95,EPIS!$D29,Retirements!EX$12:EX$95)</f>
        <v>-62047.234677248365</v>
      </c>
      <c r="BB29" s="27">
        <f>SUMIF(Retirements!$E$12:$E$95,EPIS!$D29,Retirements!EY$12:EY$95)</f>
        <v>-62047.234677248365</v>
      </c>
      <c r="BC29" s="27">
        <f>SUMIF(Retirements!$E$12:$E$95,EPIS!$D29,Retirements!EZ$12:EZ$95)</f>
        <v>-62047.234677248365</v>
      </c>
      <c r="BD29" s="143">
        <f t="shared" si="60"/>
        <v>-1719390.0274039763</v>
      </c>
      <c r="BE29" s="48"/>
      <c r="BF29" s="358">
        <f>VLOOKUP(E29,Scenarios!$AK$11:$AN$132,3,0)</f>
        <v>78966674.829999998</v>
      </c>
      <c r="BG29" s="36">
        <f t="shared" si="62"/>
        <v>78966674.829999998</v>
      </c>
      <c r="BH29" s="36">
        <f t="shared" si="62"/>
        <v>78966674.829999998</v>
      </c>
      <c r="BI29" s="36">
        <f t="shared" si="62"/>
        <v>78966674.829999998</v>
      </c>
      <c r="BJ29" s="36">
        <f t="shared" si="62"/>
        <v>78966674.829999998</v>
      </c>
      <c r="BK29" s="36">
        <f t="shared" si="62"/>
        <v>79211590.359999999</v>
      </c>
      <c r="BL29" s="36">
        <f t="shared" si="62"/>
        <v>79152525.25</v>
      </c>
      <c r="BM29" s="36">
        <f t="shared" si="62"/>
        <v>81988623.909999996</v>
      </c>
      <c r="BN29" s="36">
        <f t="shared" si="62"/>
        <v>81758415.579999998</v>
      </c>
      <c r="BO29" s="36">
        <f t="shared" si="62"/>
        <v>80238954.709999993</v>
      </c>
      <c r="BP29" s="36">
        <f t="shared" si="62"/>
        <v>80177404.157331362</v>
      </c>
      <c r="BQ29" s="36">
        <f t="shared" si="63"/>
        <v>80115853.604662731</v>
      </c>
      <c r="BR29" s="36">
        <f t="shared" si="63"/>
        <v>80054303.0519941</v>
      </c>
      <c r="BS29" s="36">
        <f t="shared" si="63"/>
        <v>79992752.499325469</v>
      </c>
      <c r="BT29" s="36">
        <f t="shared" si="63"/>
        <v>79931201.946656838</v>
      </c>
      <c r="BU29" s="36">
        <f t="shared" si="63"/>
        <v>79869651.393988207</v>
      </c>
      <c r="BV29" s="36">
        <f t="shared" si="63"/>
        <v>79808100.841319576</v>
      </c>
      <c r="BW29" s="36">
        <f t="shared" si="63"/>
        <v>79746550.288650945</v>
      </c>
      <c r="BX29" s="36">
        <f t="shared" si="63"/>
        <v>79791246.325982317</v>
      </c>
      <c r="BY29" s="36">
        <f t="shared" si="63"/>
        <v>79729199.091305062</v>
      </c>
      <c r="BZ29" s="36">
        <f t="shared" si="63"/>
        <v>79667151.856627807</v>
      </c>
      <c r="CA29" s="36">
        <f t="shared" si="64"/>
        <v>79605104.621950552</v>
      </c>
      <c r="CB29" s="36">
        <f t="shared" si="64"/>
        <v>79543057.387273297</v>
      </c>
      <c r="CC29" s="36">
        <f t="shared" si="64"/>
        <v>79481010.152596042</v>
      </c>
      <c r="CD29" s="36"/>
      <c r="CE29" s="170" t="str">
        <f t="shared" si="11"/>
        <v>343SSGCT</v>
      </c>
      <c r="CF29" s="170" t="str">
        <f t="shared" si="12"/>
        <v>343SSGCT</v>
      </c>
      <c r="CG29" s="148">
        <f t="shared" si="65"/>
        <v>79795014.081717908</v>
      </c>
      <c r="CH29" s="161">
        <f>VLOOKUP(CE29,Scenarios!$AO$11:$AR$132,3,0)</f>
        <v>78918066.719999999</v>
      </c>
      <c r="CI29" s="161">
        <f t="shared" si="44"/>
        <v>876947.36171790957</v>
      </c>
      <c r="CJ29" s="35"/>
      <c r="CK29" s="193">
        <f>VLOOKUP(CE29,Scenarios!$AS$11:$AT$132,2,0)</f>
        <v>80574706.429211929</v>
      </c>
      <c r="CL29" s="156">
        <f>VLOOKUP(CE29,Scenarios!$AO$11:$AR$132,3,0)</f>
        <v>78918066.719999999</v>
      </c>
      <c r="CM29" s="156">
        <f>CK29-CL29</f>
        <v>1656639.7092119306</v>
      </c>
      <c r="CO29" s="156">
        <f t="shared" si="13"/>
        <v>779692.34749402106</v>
      </c>
      <c r="CP29" s="156">
        <f t="shared" si="14"/>
        <v>0</v>
      </c>
      <c r="CQ29" s="156">
        <f t="shared" si="15"/>
        <v>779692.34749402106</v>
      </c>
    </row>
    <row r="30" spans="1:95" ht="13.5" thickBot="1">
      <c r="A30" s="137" t="s">
        <v>189</v>
      </c>
      <c r="B30" s="137"/>
      <c r="C30" s="137"/>
      <c r="D30" s="137"/>
      <c r="G30" s="32"/>
      <c r="H30" s="50">
        <f>SUM(H26:H29)</f>
        <v>2081279.6300000001</v>
      </c>
      <c r="I30" s="50">
        <f t="shared" ref="I30:AD30" si="66">SUM(I26:I29)</f>
        <v>1660424.9999999998</v>
      </c>
      <c r="J30" s="50">
        <f t="shared" si="66"/>
        <v>114213.06</v>
      </c>
      <c r="K30" s="50">
        <f t="shared" si="66"/>
        <v>1717631.7600000002</v>
      </c>
      <c r="L30" s="50">
        <f t="shared" si="66"/>
        <v>2659550.87</v>
      </c>
      <c r="M30" s="50">
        <f t="shared" si="66"/>
        <v>686740.16999999993</v>
      </c>
      <c r="N30" s="50">
        <f t="shared" si="66"/>
        <v>5483892.2199999988</v>
      </c>
      <c r="O30" s="50">
        <f t="shared" si="66"/>
        <v>1402362.44</v>
      </c>
      <c r="P30" s="50">
        <f t="shared" si="66"/>
        <v>-681937.89000000013</v>
      </c>
      <c r="Q30" s="50">
        <f t="shared" si="66"/>
        <v>0</v>
      </c>
      <c r="R30" s="50">
        <f t="shared" si="66"/>
        <v>254259.26</v>
      </c>
      <c r="S30" s="50">
        <f t="shared" si="66"/>
        <v>672282.02</v>
      </c>
      <c r="T30" s="50">
        <f t="shared" si="66"/>
        <v>571712.88</v>
      </c>
      <c r="U30" s="50">
        <f t="shared" si="66"/>
        <v>0</v>
      </c>
      <c r="V30" s="50">
        <f t="shared" si="66"/>
        <v>0</v>
      </c>
      <c r="W30" s="50">
        <f t="shared" si="66"/>
        <v>17641071.979999997</v>
      </c>
      <c r="X30" s="50">
        <f t="shared" si="66"/>
        <v>0</v>
      </c>
      <c r="Y30" s="50">
        <f t="shared" si="66"/>
        <v>6648281.6799999997</v>
      </c>
      <c r="Z30" s="50">
        <f t="shared" si="66"/>
        <v>0</v>
      </c>
      <c r="AA30" s="50">
        <f t="shared" si="66"/>
        <v>849713.23000000045</v>
      </c>
      <c r="AB30" s="50">
        <f t="shared" si="66"/>
        <v>3296560.24</v>
      </c>
      <c r="AC30" s="50">
        <f t="shared" si="66"/>
        <v>2902285.71</v>
      </c>
      <c r="AD30" s="50">
        <f t="shared" si="66"/>
        <v>156887.25</v>
      </c>
      <c r="AE30" s="144">
        <f t="shared" ref="AE30:AG30" si="67">SUM(AE26:AE29)</f>
        <v>48117211.509999998</v>
      </c>
      <c r="AG30" s="50">
        <f t="shared" si="67"/>
        <v>-1141156</v>
      </c>
      <c r="AH30" s="50">
        <f t="shared" ref="AH30:BC30" si="68">SUM(AH26:AH29)</f>
        <v>-773601</v>
      </c>
      <c r="AI30" s="50">
        <f t="shared" si="68"/>
        <v>-438934</v>
      </c>
      <c r="AJ30" s="50">
        <f t="shared" si="68"/>
        <v>-613724.41999999993</v>
      </c>
      <c r="AK30" s="50">
        <f t="shared" si="68"/>
        <v>-400021.92</v>
      </c>
      <c r="AL30" s="50">
        <f t="shared" si="68"/>
        <v>-4905201.290000001</v>
      </c>
      <c r="AM30" s="50">
        <f t="shared" si="68"/>
        <v>-517738</v>
      </c>
      <c r="AN30" s="50">
        <f t="shared" si="68"/>
        <v>-582805.37</v>
      </c>
      <c r="AO30" s="50">
        <f t="shared" si="68"/>
        <v>-1884610.51</v>
      </c>
      <c r="AP30" s="50">
        <f t="shared" si="68"/>
        <v>-1816947.2807284903</v>
      </c>
      <c r="AQ30" s="50">
        <f t="shared" si="68"/>
        <v>-1816947.2807284903</v>
      </c>
      <c r="AR30" s="50">
        <f t="shared" si="68"/>
        <v>-1816947.2807284903</v>
      </c>
      <c r="AS30" s="50">
        <f t="shared" si="68"/>
        <v>-1816947.2807284903</v>
      </c>
      <c r="AT30" s="50">
        <f t="shared" si="68"/>
        <v>-1816947.2807284903</v>
      </c>
      <c r="AU30" s="50">
        <f t="shared" si="68"/>
        <v>-3549244.3207284887</v>
      </c>
      <c r="AV30" s="50">
        <f t="shared" si="68"/>
        <v>-1816947.2807284903</v>
      </c>
      <c r="AW30" s="50">
        <f t="shared" si="68"/>
        <v>-1816947.2807284903</v>
      </c>
      <c r="AX30" s="50">
        <f t="shared" si="68"/>
        <v>-1816947.2807284903</v>
      </c>
      <c r="AY30" s="50">
        <f t="shared" si="68"/>
        <v>-1818589.1796282085</v>
      </c>
      <c r="AZ30" s="50">
        <f t="shared" si="68"/>
        <v>-1818589.1796282085</v>
      </c>
      <c r="BA30" s="50">
        <f t="shared" si="68"/>
        <v>-1818589.1796282085</v>
      </c>
      <c r="BB30" s="50">
        <f t="shared" si="68"/>
        <v>-1818589.1796282085</v>
      </c>
      <c r="BC30" s="50">
        <f t="shared" si="68"/>
        <v>-1818589.1796282085</v>
      </c>
      <c r="BD30" s="144">
        <f t="shared" ref="BD30" si="69">SUM(BD26:BD29)</f>
        <v>-38435560.974697448</v>
      </c>
      <c r="BE30" s="109"/>
      <c r="BF30" s="386">
        <f>SUM(BF26:BF29)</f>
        <v>3309570846.9399996</v>
      </c>
      <c r="BG30" s="50">
        <f>SUM(BG26:BG29)</f>
        <v>3310510970.5699997</v>
      </c>
      <c r="BH30" s="50">
        <f t="shared" ref="BH30:BR30" si="70">SUM(BH26:BH29)</f>
        <v>3311397794.5699997</v>
      </c>
      <c r="BI30" s="50">
        <f t="shared" si="70"/>
        <v>3311073073.6300001</v>
      </c>
      <c r="BJ30" s="50">
        <f t="shared" si="70"/>
        <v>3312176980.9699998</v>
      </c>
      <c r="BK30" s="50">
        <f t="shared" si="70"/>
        <v>3314436509.9199996</v>
      </c>
      <c r="BL30" s="50">
        <f t="shared" si="70"/>
        <v>3310218048.7999997</v>
      </c>
      <c r="BM30" s="50">
        <f t="shared" si="70"/>
        <v>3315184203.0199995</v>
      </c>
      <c r="BN30" s="50">
        <f t="shared" si="70"/>
        <v>3316003760.0899997</v>
      </c>
      <c r="BO30" s="50">
        <f t="shared" si="70"/>
        <v>3313437211.6899996</v>
      </c>
      <c r="BP30" s="50">
        <f t="shared" si="70"/>
        <v>3311620264.4092712</v>
      </c>
      <c r="BQ30" s="50">
        <f t="shared" si="70"/>
        <v>3310057576.3885427</v>
      </c>
      <c r="BR30" s="50">
        <f t="shared" si="70"/>
        <v>3308912911.1278143</v>
      </c>
      <c r="BS30" s="50">
        <f t="shared" ref="BS30" si="71">SUM(BS26:BS29)</f>
        <v>3307667676.7270856</v>
      </c>
      <c r="BT30" s="50">
        <f t="shared" ref="BT30" si="72">SUM(BT26:BT29)</f>
        <v>3305850729.4463568</v>
      </c>
      <c r="BU30" s="50">
        <f t="shared" ref="BU30" si="73">SUM(BU26:BU29)</f>
        <v>3302301485.125628</v>
      </c>
      <c r="BV30" s="50">
        <f t="shared" ref="BV30" si="74">SUM(BV26:BV29)</f>
        <v>3318125609.8248992</v>
      </c>
      <c r="BW30" s="50">
        <f t="shared" ref="BW30" si="75">SUM(BW26:BW29)</f>
        <v>3316308662.5441709</v>
      </c>
      <c r="BX30" s="50">
        <f t="shared" ref="BX30" si="76">SUM(BX26:BX29)</f>
        <v>3321139996.9434423</v>
      </c>
      <c r="BY30" s="50">
        <f t="shared" ref="BY30" si="77">SUM(BY26:BY29)</f>
        <v>3319321407.763814</v>
      </c>
      <c r="BZ30" s="50">
        <f t="shared" ref="BZ30" si="78">SUM(BZ26:BZ29)</f>
        <v>3318352531.8141856</v>
      </c>
      <c r="CA30" s="50">
        <f t="shared" ref="CA30" si="79">SUM(CA26:CA29)</f>
        <v>3319830502.874557</v>
      </c>
      <c r="CB30" s="50">
        <f t="shared" ref="CB30" si="80">SUM(CB26:CB29)</f>
        <v>3320914199.4049287</v>
      </c>
      <c r="CC30" s="50">
        <f t="shared" ref="CC30" si="81">SUM(CC26:CC29)</f>
        <v>3319252497.4753003</v>
      </c>
      <c r="CD30" s="35"/>
      <c r="CE30" s="170"/>
      <c r="CF30" s="170"/>
      <c r="CG30" s="150">
        <f t="shared" si="65"/>
        <v>3314464291.343133</v>
      </c>
      <c r="CH30" s="162">
        <f>SUM(CH26:CH29)</f>
        <v>3185443479.1549897</v>
      </c>
      <c r="CI30" s="162">
        <f t="shared" si="44"/>
        <v>129020812.18814325</v>
      </c>
      <c r="CJ30" s="35"/>
      <c r="CK30" s="158">
        <f>SUM(CK26:CK29)</f>
        <v>3294917291.0654645</v>
      </c>
      <c r="CL30" s="166">
        <f>SUM(CL26:CL29)</f>
        <v>3185443479.1549897</v>
      </c>
      <c r="CM30" s="158">
        <f t="shared" ref="CM30" si="82">CK30-CL30</f>
        <v>109473811.91047478</v>
      </c>
      <c r="CO30" s="158">
        <f t="shared" si="13"/>
        <v>-19547000.277668476</v>
      </c>
      <c r="CP30" s="158">
        <f t="shared" si="14"/>
        <v>0</v>
      </c>
      <c r="CQ30" s="158">
        <f t="shared" si="15"/>
        <v>-19547000.277668476</v>
      </c>
    </row>
    <row r="31" spans="1:95" ht="13.5" thickTop="1">
      <c r="A31" s="137"/>
      <c r="B31" s="137"/>
      <c r="C31" s="137"/>
      <c r="D31" s="137"/>
      <c r="E31" s="5"/>
      <c r="F31" s="32"/>
      <c r="G31" s="32"/>
      <c r="AE31" s="143">
        <f>SUM(H31:AD31)</f>
        <v>0</v>
      </c>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143">
        <f>SUM(AG31:BC31)</f>
        <v>0</v>
      </c>
      <c r="BE31" s="109"/>
      <c r="BF31" s="358"/>
      <c r="CE31" s="170"/>
      <c r="CF31" s="170"/>
      <c r="CG31" s="147"/>
      <c r="CH31" s="161"/>
      <c r="CI31" s="161"/>
      <c r="CK31" s="156"/>
      <c r="CL31" s="165"/>
      <c r="CM31" s="156"/>
      <c r="CO31" s="156">
        <f t="shared" si="13"/>
        <v>0</v>
      </c>
      <c r="CP31" s="156">
        <f t="shared" si="14"/>
        <v>0</v>
      </c>
      <c r="CQ31" s="156">
        <f t="shared" si="15"/>
        <v>0</v>
      </c>
    </row>
    <row r="32" spans="1:95">
      <c r="A32" s="138" t="s">
        <v>190</v>
      </c>
      <c r="B32" s="138"/>
      <c r="C32" s="137"/>
      <c r="D32" s="137"/>
      <c r="E32" s="5"/>
      <c r="F32" s="32"/>
      <c r="G32" s="32"/>
      <c r="AE32" s="143">
        <f>SUM(H32:AD32)</f>
        <v>0</v>
      </c>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143">
        <f>SUM(AG32:BC32)</f>
        <v>0</v>
      </c>
      <c r="BE32" s="109"/>
      <c r="BF32" s="358"/>
      <c r="CE32" s="170"/>
      <c r="CF32" s="170"/>
      <c r="CG32" s="147"/>
      <c r="CH32" s="161"/>
      <c r="CI32" s="161"/>
      <c r="CK32" s="156"/>
      <c r="CL32" s="165"/>
      <c r="CM32" s="156"/>
      <c r="CO32" s="156">
        <f t="shared" si="13"/>
        <v>0</v>
      </c>
      <c r="CP32" s="156">
        <f t="shared" si="14"/>
        <v>0</v>
      </c>
      <c r="CQ32" s="156">
        <f t="shared" si="15"/>
        <v>0</v>
      </c>
    </row>
    <row r="33" spans="1:95">
      <c r="A33" s="137" t="s">
        <v>0</v>
      </c>
      <c r="B33" s="137" t="s">
        <v>7</v>
      </c>
      <c r="C33" s="137" t="s">
        <v>1</v>
      </c>
      <c r="D33" s="137" t="str">
        <f t="shared" ref="D33:D35" si="83">"D"&amp;E33</f>
        <v>DTRNPDGP</v>
      </c>
      <c r="E33" s="5" t="s">
        <v>64</v>
      </c>
      <c r="F33" s="32">
        <v>355</v>
      </c>
      <c r="G33" s="32" t="str">
        <f t="shared" si="10"/>
        <v>355DGP</v>
      </c>
      <c r="H33" s="27">
        <f>SUMIF(Adjustments!$J$4:$J$921,(EPIS!$D33&amp;"/"&amp;EPIS!H$4&amp;"/"&amp;EPIS!H$3&amp;"/"&amp;EPIS!H$2),Adjustments!L$4:L$921)</f>
        <v>0</v>
      </c>
      <c r="I33" s="27">
        <f>SUMIF(Adjustments!$J$4:$J$921,(EPIS!$D33&amp;"/"&amp;EPIS!I$4&amp;"/"&amp;EPIS!I$3&amp;"/"&amp;EPIS!I$2),Adjustments!M$4:M$921)</f>
        <v>0</v>
      </c>
      <c r="J33" s="27">
        <f>SUMIF(Adjustments!$J$4:$J$921,(EPIS!$D33&amp;"/"&amp;EPIS!J$4&amp;"/"&amp;EPIS!J$3&amp;"/"&amp;EPIS!J$2),Adjustments!N$4:N$921)</f>
        <v>0</v>
      </c>
      <c r="K33" s="27">
        <f>SUMIF(Adjustments!$J$4:$J$921,(EPIS!$D33&amp;"/"&amp;EPIS!K$4&amp;"/"&amp;EPIS!K$3&amp;"/"&amp;EPIS!K$2),Adjustments!O$4:O$921)</f>
        <v>0</v>
      </c>
      <c r="L33" s="27">
        <f>SUMIF(Adjustments!$J$4:$J$921,(EPIS!$D33&amp;"/"&amp;EPIS!L$4&amp;"/"&amp;EPIS!L$3&amp;"/"&amp;EPIS!L$2),Adjustments!P$4:P$921)</f>
        <v>0</v>
      </c>
      <c r="M33" s="27">
        <f>SUMIF(Adjustments!$J$4:$J$921,(EPIS!$D33&amp;"/"&amp;EPIS!M$4&amp;"/"&amp;EPIS!M$3&amp;"/"&amp;EPIS!M$2),Adjustments!Q$4:Q$921)</f>
        <v>0</v>
      </c>
      <c r="N33" s="27">
        <f>SUMIF(Adjustments!$J$4:$J$921,(EPIS!$D33&amp;"/"&amp;EPIS!N$4&amp;"/"&amp;EPIS!N$3&amp;"/"&amp;EPIS!N$2),Adjustments!R$4:R$921)</f>
        <v>0</v>
      </c>
      <c r="O33" s="27">
        <f>SUMIF(Adjustments!$J$4:$J$921,(EPIS!$D33&amp;"/"&amp;EPIS!O$4&amp;"/"&amp;EPIS!O$3&amp;"/"&amp;EPIS!O$2),Adjustments!S$4:S$921)</f>
        <v>0</v>
      </c>
      <c r="P33" s="27">
        <f>SUMIF(Adjustments!$J$4:$J$921,(EPIS!$D33&amp;"/"&amp;EPIS!P$4&amp;"/"&amp;EPIS!P$3&amp;"/"&amp;EPIS!P$2),Adjustments!T$4:T$921)</f>
        <v>0</v>
      </c>
      <c r="Q33" s="27">
        <f>SUMIF(Adjustments!$J$4:$J$921,(EPIS!$D33&amp;"/"&amp;EPIS!Q$4&amp;"/"&amp;EPIS!Q$3&amp;"/"&amp;EPIS!Q$2),Adjustments!U$4:U$921)</f>
        <v>0</v>
      </c>
      <c r="R33" s="27">
        <f>SUMIF(Adjustments!$J$4:$J$921,(EPIS!$D33&amp;"/"&amp;EPIS!R$4&amp;"/"&amp;EPIS!R$3&amp;"/"&amp;EPIS!R$2),Adjustments!V$4:V$921)</f>
        <v>0</v>
      </c>
      <c r="S33" s="27">
        <f>SUMIF(Adjustments!$J$4:$J$921,(EPIS!$D33&amp;"/"&amp;EPIS!S$4&amp;"/"&amp;EPIS!S$3&amp;"/"&amp;EPIS!S$2),Adjustments!W$4:W$921)</f>
        <v>0</v>
      </c>
      <c r="T33" s="27">
        <f>SUMIF(Adjustments!$J$4:$J$921,(EPIS!$D33&amp;"/"&amp;EPIS!T$4&amp;"/"&amp;EPIS!T$3&amp;"/"&amp;EPIS!T$2),Adjustments!X$4:X$921)</f>
        <v>0</v>
      </c>
      <c r="U33" s="27">
        <f>SUMIF(Adjustments!$J$4:$J$921,(EPIS!$D33&amp;"/"&amp;EPIS!U$4&amp;"/"&amp;EPIS!U$3&amp;"/"&amp;EPIS!U$2),Adjustments!Y$4:Y$921)</f>
        <v>0</v>
      </c>
      <c r="V33" s="27">
        <f>SUMIF(Adjustments!$J$4:$J$921,(EPIS!$D33&amp;"/"&amp;EPIS!V$4&amp;"/"&amp;EPIS!V$3&amp;"/"&amp;EPIS!V$2),Adjustments!Z$4:Z$921)</f>
        <v>0</v>
      </c>
      <c r="W33" s="27">
        <f>SUMIF(Adjustments!$J$4:$J$921,(EPIS!$D33&amp;"/"&amp;EPIS!W$4&amp;"/"&amp;EPIS!W$3&amp;"/"&amp;EPIS!W$2),Adjustments!AA$4:AA$921)</f>
        <v>0</v>
      </c>
      <c r="X33" s="27">
        <f>SUMIF(Adjustments!$J$4:$J$921,(EPIS!$D33&amp;"/"&amp;EPIS!X$4&amp;"/"&amp;EPIS!X$3&amp;"/"&amp;EPIS!X$2),Adjustments!AB$4:AB$921)</f>
        <v>0</v>
      </c>
      <c r="Y33" s="27">
        <f>SUMIF(Adjustments!$J$4:$J$921,(EPIS!$D33&amp;"/"&amp;EPIS!Y$4&amp;"/"&amp;EPIS!Y$3&amp;"/"&amp;EPIS!Y$2),Adjustments!AC$4:AC$921)</f>
        <v>0</v>
      </c>
      <c r="Z33" s="27">
        <f>SUMIF(Adjustments!$J$4:$J$921,(EPIS!$D33&amp;"/"&amp;EPIS!Z$4&amp;"/"&amp;EPIS!Z$3&amp;"/"&amp;EPIS!Z$2),Adjustments!AD$4:AD$921)</f>
        <v>0</v>
      </c>
      <c r="AA33" s="27">
        <f>SUMIF(Adjustments!$J$4:$J$921,(EPIS!$D33&amp;"/"&amp;EPIS!AA$4&amp;"/"&amp;EPIS!AA$3&amp;"/"&amp;EPIS!AA$2),Adjustments!AE$4:AE$921)</f>
        <v>0</v>
      </c>
      <c r="AB33" s="27">
        <f>SUMIF(Adjustments!$J$4:$J$921,(EPIS!$D33&amp;"/"&amp;EPIS!AB$4&amp;"/"&amp;EPIS!AB$3&amp;"/"&amp;EPIS!AB$2),Adjustments!AF$4:AF$921)</f>
        <v>0</v>
      </c>
      <c r="AC33" s="27">
        <f>SUMIF(Adjustments!$J$4:$J$921,(EPIS!$D33&amp;"/"&amp;EPIS!AC$4&amp;"/"&amp;EPIS!AC$3&amp;"/"&amp;EPIS!AC$2),Adjustments!AG$4:AG$921)</f>
        <v>0</v>
      </c>
      <c r="AD33" s="27">
        <f>SUMIF(Adjustments!$J$4:$J$921,(EPIS!$D33&amp;"/"&amp;EPIS!AD$4&amp;"/"&amp;EPIS!AD$3&amp;"/"&amp;EPIS!AD$2),Adjustments!AH$4:AH$921)</f>
        <v>0</v>
      </c>
      <c r="AE33" s="143">
        <f>SUM(H33:AD33)</f>
        <v>0</v>
      </c>
      <c r="AG33" s="27">
        <f>SUMIF(Retirements!$E$12:$E$95,EPIS!$D33,Retirements!ED$12:ED$95)</f>
        <v>-227162.40000000002</v>
      </c>
      <c r="AH33" s="27">
        <f>SUMIF(Retirements!$E$12:$E$95,EPIS!$D33,Retirements!EE$12:EE$95)</f>
        <v>-121261.65999999999</v>
      </c>
      <c r="AI33" s="27">
        <f>SUMIF(Retirements!$E$12:$E$95,EPIS!$D33,Retirements!EF$12:EF$95)</f>
        <v>-39238.299999999988</v>
      </c>
      <c r="AJ33" s="27">
        <f>SUMIF(Retirements!$E$12:$E$95,EPIS!$D33,Retirements!EG$12:EG$95)</f>
        <v>-635151.29999999981</v>
      </c>
      <c r="AK33" s="27">
        <f>SUMIF(Retirements!$E$12:$E$95,EPIS!$D33,Retirements!EH$12:EH$95)</f>
        <v>-74147.260000000038</v>
      </c>
      <c r="AL33" s="27">
        <f>SUMIF(Retirements!$E$12:$E$95,EPIS!$D33,Retirements!EI$12:EI$95)</f>
        <v>-1580671.2699999989</v>
      </c>
      <c r="AM33" s="27">
        <f>SUMIF(Retirements!$E$12:$E$95,EPIS!$D33,Retirements!EJ$12:EJ$95)</f>
        <v>-107621.62000000001</v>
      </c>
      <c r="AN33" s="27">
        <f>SUMIF(Retirements!$E$12:$E$95,EPIS!$D33,Retirements!EK$12:EK$95)</f>
        <v>-131432.99</v>
      </c>
      <c r="AO33" s="27">
        <f>SUMIF(Retirements!$E$12:$E$95,EPIS!$D33,Retirements!EL$12:EL$95)</f>
        <v>-233858.72999999992</v>
      </c>
      <c r="AP33" s="27">
        <f>SUMIF(Retirements!$E$12:$E$95,EPIS!$D33,Retirements!EM$12:EM$95)</f>
        <v>-438331.55890103133</v>
      </c>
      <c r="AQ33" s="27">
        <f>SUMIF(Retirements!$E$12:$E$95,EPIS!$D33,Retirements!EN$12:EN$95)</f>
        <v>-438331.55890103133</v>
      </c>
      <c r="AR33" s="27">
        <f>SUMIF(Retirements!$E$12:$E$95,EPIS!$D33,Retirements!EO$12:EO$95)</f>
        <v>-438331.55890103133</v>
      </c>
      <c r="AS33" s="27">
        <f>SUMIF(Retirements!$E$12:$E$95,EPIS!$D33,Retirements!EP$12:EP$95)</f>
        <v>-438331.55890103133</v>
      </c>
      <c r="AT33" s="27">
        <f>SUMIF(Retirements!$E$12:$E$95,EPIS!$D33,Retirements!EQ$12:EQ$95)</f>
        <v>-438331.55890103133</v>
      </c>
      <c r="AU33" s="27">
        <f>SUMIF(Retirements!$E$12:$E$95,EPIS!$D33,Retirements!ER$12:ER$95)</f>
        <v>-438331.55890103133</v>
      </c>
      <c r="AV33" s="27">
        <f>SUMIF(Retirements!$E$12:$E$95,EPIS!$D33,Retirements!ES$12:ES$95)</f>
        <v>-438331.55890103133</v>
      </c>
      <c r="AW33" s="27">
        <f>SUMIF(Retirements!$E$12:$E$95,EPIS!$D33,Retirements!ET$12:ET$95)</f>
        <v>-438331.55890103133</v>
      </c>
      <c r="AX33" s="27">
        <f>SUMIF(Retirements!$E$12:$E$95,EPIS!$D33,Retirements!EU$12:EU$95)</f>
        <v>-438331.55890103133</v>
      </c>
      <c r="AY33" s="27">
        <f>SUMIF(Retirements!$E$12:$E$95,EPIS!$D33,Retirements!EV$12:EV$95)</f>
        <v>-434872.47026779986</v>
      </c>
      <c r="AZ33" s="27">
        <f>SUMIF(Retirements!$E$12:$E$95,EPIS!$D33,Retirements!EW$12:EW$95)</f>
        <v>-434872.47026779986</v>
      </c>
      <c r="BA33" s="27">
        <f>SUMIF(Retirements!$E$12:$E$95,EPIS!$D33,Retirements!EX$12:EX$95)</f>
        <v>-434872.47026779986</v>
      </c>
      <c r="BB33" s="27">
        <f>SUMIF(Retirements!$E$12:$E$95,EPIS!$D33,Retirements!EY$12:EY$95)</f>
        <v>-434872.47026779986</v>
      </c>
      <c r="BC33" s="27">
        <f>SUMIF(Retirements!$E$12:$E$95,EPIS!$D33,Retirements!EZ$12:EZ$95)</f>
        <v>-434872.47026779986</v>
      </c>
      <c r="BD33" s="143">
        <f>SUM(AG33:BC33)</f>
        <v>-9269891.9114482831</v>
      </c>
      <c r="BE33" s="109"/>
      <c r="BF33" s="358">
        <f>VLOOKUP(E33,Scenarios!$AK$11:$AN$132,3,0)</f>
        <v>562508283.15999997</v>
      </c>
      <c r="BG33" s="36">
        <f t="shared" ref="BG33:BP35" si="84">BF33+H33+AG33</f>
        <v>562281120.75999999</v>
      </c>
      <c r="BH33" s="36">
        <f t="shared" si="84"/>
        <v>562159859.10000002</v>
      </c>
      <c r="BI33" s="36">
        <f t="shared" si="84"/>
        <v>562120620.80000007</v>
      </c>
      <c r="BJ33" s="36">
        <f t="shared" si="84"/>
        <v>561485469.50000012</v>
      </c>
      <c r="BK33" s="36">
        <f t="shared" si="84"/>
        <v>561411322.24000013</v>
      </c>
      <c r="BL33" s="36">
        <f t="shared" si="84"/>
        <v>559830650.97000015</v>
      </c>
      <c r="BM33" s="36">
        <f t="shared" si="84"/>
        <v>559723029.35000014</v>
      </c>
      <c r="BN33" s="36">
        <f t="shared" si="84"/>
        <v>559591596.36000013</v>
      </c>
      <c r="BO33" s="36">
        <f t="shared" si="84"/>
        <v>559357737.63000011</v>
      </c>
      <c r="BP33" s="36">
        <f t="shared" si="84"/>
        <v>558919406.07109904</v>
      </c>
      <c r="BQ33" s="36">
        <f t="shared" ref="BQ33:BZ35" si="85">BP33+R33+AQ33</f>
        <v>558481074.51219797</v>
      </c>
      <c r="BR33" s="36">
        <f t="shared" si="85"/>
        <v>558042742.9532969</v>
      </c>
      <c r="BS33" s="36">
        <f t="shared" si="85"/>
        <v>557604411.39439583</v>
      </c>
      <c r="BT33" s="36">
        <f t="shared" si="85"/>
        <v>557166079.83549476</v>
      </c>
      <c r="BU33" s="36">
        <f t="shared" si="85"/>
        <v>556727748.27659369</v>
      </c>
      <c r="BV33" s="36">
        <f t="shared" si="85"/>
        <v>556289416.71769261</v>
      </c>
      <c r="BW33" s="36">
        <f t="shared" si="85"/>
        <v>555851085.15879154</v>
      </c>
      <c r="BX33" s="36">
        <f t="shared" si="85"/>
        <v>555412753.59989047</v>
      </c>
      <c r="BY33" s="36">
        <f t="shared" si="85"/>
        <v>554977881.1296227</v>
      </c>
      <c r="BZ33" s="36">
        <f t="shared" si="85"/>
        <v>554543008.65935493</v>
      </c>
      <c r="CA33" s="36">
        <f t="shared" ref="CA33:CC35" si="86">BZ33+AB33+BA33</f>
        <v>554108136.18908715</v>
      </c>
      <c r="CB33" s="36">
        <f t="shared" si="86"/>
        <v>553673263.71881938</v>
      </c>
      <c r="CC33" s="36">
        <f t="shared" si="86"/>
        <v>553238391.24855161</v>
      </c>
      <c r="CD33" s="36"/>
      <c r="CE33" s="170" t="str">
        <f t="shared" si="11"/>
        <v>355DGP</v>
      </c>
      <c r="CF33" s="170" t="str">
        <f t="shared" si="12"/>
        <v>355DGP</v>
      </c>
      <c r="CG33" s="148">
        <f t="shared" ref="CG33:CG36" si="87">SUM(BQ33:CC33)/13</f>
        <v>555855076.41490686</v>
      </c>
      <c r="CH33" s="161">
        <f>VLOOKUP(CE33,Scenarios!$AO$11:$AR$132,3,0)</f>
        <v>569561653.25999999</v>
      </c>
      <c r="CI33" s="161">
        <f t="shared" si="44"/>
        <v>-13706576.845093131</v>
      </c>
      <c r="CJ33" s="35"/>
      <c r="CK33" s="193">
        <f>VLOOKUP(CE33,Scenarios!$AS$11:$AT$132,2,0)</f>
        <v>555483234.41155052</v>
      </c>
      <c r="CL33" s="156">
        <f>VLOOKUP(CE33,Scenarios!$AO$11:$AR$132,3,0)</f>
        <v>569561653.25999999</v>
      </c>
      <c r="CM33" s="156">
        <f>CK33-CL33</f>
        <v>-14078418.848449469</v>
      </c>
      <c r="CO33" s="156">
        <f t="shared" si="13"/>
        <v>-371842.00335633755</v>
      </c>
      <c r="CP33" s="156">
        <f t="shared" si="14"/>
        <v>0</v>
      </c>
      <c r="CQ33" s="156">
        <f t="shared" si="15"/>
        <v>-371842.00335633755</v>
      </c>
    </row>
    <row r="34" spans="1:95">
      <c r="A34" s="137" t="s">
        <v>4</v>
      </c>
      <c r="B34" s="137" t="s">
        <v>7</v>
      </c>
      <c r="C34" s="137" t="s">
        <v>5</v>
      </c>
      <c r="D34" s="137" t="str">
        <f t="shared" si="83"/>
        <v>DTRNPDGU</v>
      </c>
      <c r="E34" s="5" t="s">
        <v>65</v>
      </c>
      <c r="F34" s="32">
        <v>355</v>
      </c>
      <c r="G34" s="32" t="str">
        <f t="shared" si="10"/>
        <v>355DGU</v>
      </c>
      <c r="H34" s="27">
        <f>SUMIF(Adjustments!$J$4:$J$921,(EPIS!$D34&amp;"/"&amp;EPIS!H$4&amp;"/"&amp;EPIS!H$3&amp;"/"&amp;EPIS!H$2),Adjustments!L$4:L$921)</f>
        <v>0</v>
      </c>
      <c r="I34" s="27">
        <f>SUMIF(Adjustments!$J$4:$J$921,(EPIS!$D34&amp;"/"&amp;EPIS!I$4&amp;"/"&amp;EPIS!I$3&amp;"/"&amp;EPIS!I$2),Adjustments!M$4:M$921)</f>
        <v>0</v>
      </c>
      <c r="J34" s="27">
        <f>SUMIF(Adjustments!$J$4:$J$921,(EPIS!$D34&amp;"/"&amp;EPIS!J$4&amp;"/"&amp;EPIS!J$3&amp;"/"&amp;EPIS!J$2),Adjustments!N$4:N$921)</f>
        <v>0</v>
      </c>
      <c r="K34" s="27">
        <f>SUMIF(Adjustments!$J$4:$J$921,(EPIS!$D34&amp;"/"&amp;EPIS!K$4&amp;"/"&amp;EPIS!K$3&amp;"/"&amp;EPIS!K$2),Adjustments!O$4:O$921)</f>
        <v>0</v>
      </c>
      <c r="L34" s="27">
        <f>SUMIF(Adjustments!$J$4:$J$921,(EPIS!$D34&amp;"/"&amp;EPIS!L$4&amp;"/"&amp;EPIS!L$3&amp;"/"&amp;EPIS!L$2),Adjustments!P$4:P$921)</f>
        <v>0</v>
      </c>
      <c r="M34" s="27">
        <f>SUMIF(Adjustments!$J$4:$J$921,(EPIS!$D34&amp;"/"&amp;EPIS!M$4&amp;"/"&amp;EPIS!M$3&amp;"/"&amp;EPIS!M$2),Adjustments!Q$4:Q$921)</f>
        <v>0</v>
      </c>
      <c r="N34" s="27">
        <f>SUMIF(Adjustments!$J$4:$J$921,(EPIS!$D34&amp;"/"&amp;EPIS!N$4&amp;"/"&amp;EPIS!N$3&amp;"/"&amp;EPIS!N$2),Adjustments!R$4:R$921)</f>
        <v>0</v>
      </c>
      <c r="O34" s="27">
        <f>SUMIF(Adjustments!$J$4:$J$921,(EPIS!$D34&amp;"/"&amp;EPIS!O$4&amp;"/"&amp;EPIS!O$3&amp;"/"&amp;EPIS!O$2),Adjustments!S$4:S$921)</f>
        <v>0</v>
      </c>
      <c r="P34" s="27">
        <f>SUMIF(Adjustments!$J$4:$J$921,(EPIS!$D34&amp;"/"&amp;EPIS!P$4&amp;"/"&amp;EPIS!P$3&amp;"/"&amp;EPIS!P$2),Adjustments!T$4:T$921)</f>
        <v>0</v>
      </c>
      <c r="Q34" s="27">
        <f>SUMIF(Adjustments!$J$4:$J$921,(EPIS!$D34&amp;"/"&amp;EPIS!Q$4&amp;"/"&amp;EPIS!Q$3&amp;"/"&amp;EPIS!Q$2),Adjustments!U$4:U$921)</f>
        <v>0</v>
      </c>
      <c r="R34" s="27">
        <f>SUMIF(Adjustments!$J$4:$J$921,(EPIS!$D34&amp;"/"&amp;EPIS!R$4&amp;"/"&amp;EPIS!R$3&amp;"/"&amp;EPIS!R$2),Adjustments!V$4:V$921)</f>
        <v>0</v>
      </c>
      <c r="S34" s="27">
        <f>SUMIF(Adjustments!$J$4:$J$921,(EPIS!$D34&amp;"/"&amp;EPIS!S$4&amp;"/"&amp;EPIS!S$3&amp;"/"&amp;EPIS!S$2),Adjustments!W$4:W$921)</f>
        <v>0</v>
      </c>
      <c r="T34" s="27">
        <f>SUMIF(Adjustments!$J$4:$J$921,(EPIS!$D34&amp;"/"&amp;EPIS!T$4&amp;"/"&amp;EPIS!T$3&amp;"/"&amp;EPIS!T$2),Adjustments!X$4:X$921)</f>
        <v>0</v>
      </c>
      <c r="U34" s="27">
        <f>SUMIF(Adjustments!$J$4:$J$921,(EPIS!$D34&amp;"/"&amp;EPIS!U$4&amp;"/"&amp;EPIS!U$3&amp;"/"&amp;EPIS!U$2),Adjustments!Y$4:Y$921)</f>
        <v>0</v>
      </c>
      <c r="V34" s="27">
        <f>SUMIF(Adjustments!$J$4:$J$921,(EPIS!$D34&amp;"/"&amp;EPIS!V$4&amp;"/"&amp;EPIS!V$3&amp;"/"&amp;EPIS!V$2),Adjustments!Z$4:Z$921)</f>
        <v>0</v>
      </c>
      <c r="W34" s="27">
        <f>SUMIF(Adjustments!$J$4:$J$921,(EPIS!$D34&amp;"/"&amp;EPIS!W$4&amp;"/"&amp;EPIS!W$3&amp;"/"&amp;EPIS!W$2),Adjustments!AA$4:AA$921)</f>
        <v>0</v>
      </c>
      <c r="X34" s="27">
        <f>SUMIF(Adjustments!$J$4:$J$921,(EPIS!$D34&amp;"/"&amp;EPIS!X$4&amp;"/"&amp;EPIS!X$3&amp;"/"&amp;EPIS!X$2),Adjustments!AB$4:AB$921)</f>
        <v>0</v>
      </c>
      <c r="Y34" s="27">
        <f>SUMIF(Adjustments!$J$4:$J$921,(EPIS!$D34&amp;"/"&amp;EPIS!Y$4&amp;"/"&amp;EPIS!Y$3&amp;"/"&amp;EPIS!Y$2),Adjustments!AC$4:AC$921)</f>
        <v>0</v>
      </c>
      <c r="Z34" s="27">
        <f>SUMIF(Adjustments!$J$4:$J$921,(EPIS!$D34&amp;"/"&amp;EPIS!Z$4&amp;"/"&amp;EPIS!Z$3&amp;"/"&amp;EPIS!Z$2),Adjustments!AD$4:AD$921)</f>
        <v>0</v>
      </c>
      <c r="AA34" s="27">
        <f>SUMIF(Adjustments!$J$4:$J$921,(EPIS!$D34&amp;"/"&amp;EPIS!AA$4&amp;"/"&amp;EPIS!AA$3&amp;"/"&amp;EPIS!AA$2),Adjustments!AE$4:AE$921)</f>
        <v>0</v>
      </c>
      <c r="AB34" s="27">
        <f>SUMIF(Adjustments!$J$4:$J$921,(EPIS!$D34&amp;"/"&amp;EPIS!AB$4&amp;"/"&amp;EPIS!AB$3&amp;"/"&amp;EPIS!AB$2),Adjustments!AF$4:AF$921)</f>
        <v>0</v>
      </c>
      <c r="AC34" s="27">
        <f>SUMIF(Adjustments!$J$4:$J$921,(EPIS!$D34&amp;"/"&amp;EPIS!AC$4&amp;"/"&amp;EPIS!AC$3&amp;"/"&amp;EPIS!AC$2),Adjustments!AG$4:AG$921)</f>
        <v>0</v>
      </c>
      <c r="AD34" s="27">
        <f>SUMIF(Adjustments!$J$4:$J$921,(EPIS!$D34&amp;"/"&amp;EPIS!AD$4&amp;"/"&amp;EPIS!AD$3&amp;"/"&amp;EPIS!AD$2),Adjustments!AH$4:AH$921)</f>
        <v>0</v>
      </c>
      <c r="AE34" s="143">
        <f>SUM(H34:AD34)</f>
        <v>0</v>
      </c>
      <c r="AG34" s="27">
        <f>SUMIF(Retirements!$E$12:$E$95,EPIS!$D34,Retirements!ED$12:ED$95)</f>
        <v>-157733.55999999988</v>
      </c>
      <c r="AH34" s="27">
        <f>SUMIF(Retirements!$E$12:$E$95,EPIS!$D34,Retirements!EE$12:EE$95)</f>
        <v>-87143.76999999999</v>
      </c>
      <c r="AI34" s="27">
        <f>SUMIF(Retirements!$E$12:$E$95,EPIS!$D34,Retirements!EF$12:EF$95)</f>
        <v>-78277.490000000005</v>
      </c>
      <c r="AJ34" s="27">
        <f>SUMIF(Retirements!$E$12:$E$95,EPIS!$D34,Retirements!EG$12:EG$95)</f>
        <v>-63334.33</v>
      </c>
      <c r="AK34" s="27">
        <f>SUMIF(Retirements!$E$12:$E$95,EPIS!$D34,Retirements!EH$12:EH$95)</f>
        <v>-132649.31000000006</v>
      </c>
      <c r="AL34" s="27">
        <f>SUMIF(Retirements!$E$12:$E$95,EPIS!$D34,Retirements!EI$12:EI$95)</f>
        <v>-47795.780000000079</v>
      </c>
      <c r="AM34" s="27">
        <f>SUMIF(Retirements!$E$12:$E$95,EPIS!$D34,Retirements!EJ$12:EJ$95)</f>
        <v>-297166.81999999989</v>
      </c>
      <c r="AN34" s="27">
        <f>SUMIF(Retirements!$E$12:$E$95,EPIS!$D34,Retirements!EK$12:EK$95)</f>
        <v>-102823.20999999999</v>
      </c>
      <c r="AO34" s="27">
        <f>SUMIF(Retirements!$E$12:$E$95,EPIS!$D34,Retirements!EL$12:EL$95)</f>
        <v>-1512455.0199999998</v>
      </c>
      <c r="AP34" s="27">
        <f>SUMIF(Retirements!$E$12:$E$95,EPIS!$D34,Retirements!EM$12:EM$95)</f>
        <v>-355521.34902193415</v>
      </c>
      <c r="AQ34" s="27">
        <f>SUMIF(Retirements!$E$12:$E$95,EPIS!$D34,Retirements!EN$12:EN$95)</f>
        <v>-355521.34902193415</v>
      </c>
      <c r="AR34" s="27">
        <f>SUMIF(Retirements!$E$12:$E$95,EPIS!$D34,Retirements!EO$12:EO$95)</f>
        <v>-355521.34902193415</v>
      </c>
      <c r="AS34" s="27">
        <f>SUMIF(Retirements!$E$12:$E$95,EPIS!$D34,Retirements!EP$12:EP$95)</f>
        <v>-355521.34902193415</v>
      </c>
      <c r="AT34" s="27">
        <f>SUMIF(Retirements!$E$12:$E$95,EPIS!$D34,Retirements!EQ$12:EQ$95)</f>
        <v>-355521.34902193415</v>
      </c>
      <c r="AU34" s="27">
        <f>SUMIF(Retirements!$E$12:$E$95,EPIS!$D34,Retirements!ER$12:ER$95)</f>
        <v>-355521.34902193415</v>
      </c>
      <c r="AV34" s="27">
        <f>SUMIF(Retirements!$E$12:$E$95,EPIS!$D34,Retirements!ES$12:ES$95)</f>
        <v>-355521.34902193415</v>
      </c>
      <c r="AW34" s="27">
        <f>SUMIF(Retirements!$E$12:$E$95,EPIS!$D34,Retirements!ET$12:ET$95)</f>
        <v>-355521.34902193415</v>
      </c>
      <c r="AX34" s="27">
        <f>SUMIF(Retirements!$E$12:$E$95,EPIS!$D34,Retirements!EU$12:EU$95)</f>
        <v>-355521.34902193415</v>
      </c>
      <c r="AY34" s="27">
        <f>SUMIF(Retirements!$E$12:$E$95,EPIS!$D34,Retirements!EV$12:EV$95)</f>
        <v>-352761.09523963678</v>
      </c>
      <c r="AZ34" s="27">
        <f>SUMIF(Retirements!$E$12:$E$95,EPIS!$D34,Retirements!EW$12:EW$95)</f>
        <v>-352761.09523963678</v>
      </c>
      <c r="BA34" s="27">
        <f>SUMIF(Retirements!$E$12:$E$95,EPIS!$D34,Retirements!EX$12:EX$95)</f>
        <v>-352761.09523963678</v>
      </c>
      <c r="BB34" s="27">
        <f>SUMIF(Retirements!$E$12:$E$95,EPIS!$D34,Retirements!EY$12:EY$95)</f>
        <v>-352761.09523963678</v>
      </c>
      <c r="BC34" s="27">
        <f>SUMIF(Retirements!$E$12:$E$95,EPIS!$D34,Retirements!EZ$12:EZ$95)</f>
        <v>-352761.09523963678</v>
      </c>
      <c r="BD34" s="143">
        <f>SUM(AG34:BC34)</f>
        <v>-7442876.9073955882</v>
      </c>
      <c r="BE34" s="109"/>
      <c r="BF34" s="358">
        <f>VLOOKUP(E34,Scenarios!$AK$11:$AN$132,3,0)</f>
        <v>659011430.26999998</v>
      </c>
      <c r="BG34" s="36">
        <f t="shared" si="84"/>
        <v>658853696.71000004</v>
      </c>
      <c r="BH34" s="36">
        <f t="shared" si="84"/>
        <v>658766552.94000006</v>
      </c>
      <c r="BI34" s="36">
        <f t="shared" si="84"/>
        <v>658688275.45000005</v>
      </c>
      <c r="BJ34" s="36">
        <f t="shared" si="84"/>
        <v>658624941.12</v>
      </c>
      <c r="BK34" s="36">
        <f t="shared" si="84"/>
        <v>658492291.81000006</v>
      </c>
      <c r="BL34" s="36">
        <f t="shared" si="84"/>
        <v>658444496.03000009</v>
      </c>
      <c r="BM34" s="36">
        <f t="shared" si="84"/>
        <v>658147329.21000004</v>
      </c>
      <c r="BN34" s="36">
        <f t="shared" si="84"/>
        <v>658044506</v>
      </c>
      <c r="BO34" s="36">
        <f t="shared" si="84"/>
        <v>656532050.98000002</v>
      </c>
      <c r="BP34" s="36">
        <f t="shared" si="84"/>
        <v>656176529.63097811</v>
      </c>
      <c r="BQ34" s="36">
        <f t="shared" si="85"/>
        <v>655821008.2819562</v>
      </c>
      <c r="BR34" s="36">
        <f t="shared" si="85"/>
        <v>655465486.93293428</v>
      </c>
      <c r="BS34" s="36">
        <f t="shared" si="85"/>
        <v>655109965.58391237</v>
      </c>
      <c r="BT34" s="36">
        <f t="shared" si="85"/>
        <v>654754444.23489046</v>
      </c>
      <c r="BU34" s="36">
        <f t="shared" si="85"/>
        <v>654398922.88586855</v>
      </c>
      <c r="BV34" s="36">
        <f t="shared" si="85"/>
        <v>654043401.53684664</v>
      </c>
      <c r="BW34" s="36">
        <f t="shared" si="85"/>
        <v>653687880.18782473</v>
      </c>
      <c r="BX34" s="36">
        <f t="shared" si="85"/>
        <v>653332358.83880281</v>
      </c>
      <c r="BY34" s="36">
        <f t="shared" si="85"/>
        <v>652979597.74356318</v>
      </c>
      <c r="BZ34" s="36">
        <f t="shared" si="85"/>
        <v>652626836.64832354</v>
      </c>
      <c r="CA34" s="36">
        <f t="shared" si="86"/>
        <v>652274075.5530839</v>
      </c>
      <c r="CB34" s="36">
        <f t="shared" si="86"/>
        <v>651921314.45784426</v>
      </c>
      <c r="CC34" s="36">
        <f t="shared" si="86"/>
        <v>651568553.36260462</v>
      </c>
      <c r="CD34" s="36"/>
      <c r="CE34" s="170" t="str">
        <f t="shared" si="11"/>
        <v>355DGU</v>
      </c>
      <c r="CF34" s="170" t="str">
        <f t="shared" si="12"/>
        <v>355DGU</v>
      </c>
      <c r="CG34" s="148">
        <f t="shared" si="87"/>
        <v>653691065.09603488</v>
      </c>
      <c r="CH34" s="161">
        <f>VLOOKUP(CE34,Scenarios!$AO$11:$AR$132,3,0)</f>
        <v>658402685.36999893</v>
      </c>
      <c r="CI34" s="161">
        <f t="shared" si="44"/>
        <v>-4711620.2739640474</v>
      </c>
      <c r="CJ34" s="35"/>
      <c r="CK34" s="193">
        <f>VLOOKUP(CE34,Scenarios!$AS$11:$AT$132,2,0)</f>
        <v>653956295.22080958</v>
      </c>
      <c r="CL34" s="156">
        <f>VLOOKUP(CE34,Scenarios!$AO$11:$AR$132,3,0)</f>
        <v>658402685.36999893</v>
      </c>
      <c r="CM34" s="156">
        <f>CK34-CL34</f>
        <v>-4446390.149189353</v>
      </c>
      <c r="CO34" s="156">
        <f t="shared" si="13"/>
        <v>265230.12477469444</v>
      </c>
      <c r="CP34" s="156">
        <f t="shared" si="14"/>
        <v>0</v>
      </c>
      <c r="CQ34" s="156">
        <f t="shared" si="15"/>
        <v>265230.12477469444</v>
      </c>
    </row>
    <row r="35" spans="1:95">
      <c r="A35" s="137" t="s">
        <v>6</v>
      </c>
      <c r="B35" s="137" t="s">
        <v>7</v>
      </c>
      <c r="C35" s="137" t="s">
        <v>7</v>
      </c>
      <c r="D35" s="137" t="str">
        <f t="shared" si="83"/>
        <v>DTRNPSG</v>
      </c>
      <c r="E35" s="5" t="s">
        <v>66</v>
      </c>
      <c r="F35" s="32">
        <v>355</v>
      </c>
      <c r="G35" s="32" t="str">
        <f t="shared" si="10"/>
        <v>355SG</v>
      </c>
      <c r="H35" s="27">
        <f>SUMIF(Adjustments!$J$4:$J$921,(EPIS!$D35&amp;"/"&amp;EPIS!H$4&amp;"/"&amp;EPIS!H$3&amp;"/"&amp;EPIS!H$2),Adjustments!L$4:L$921)</f>
        <v>11139895.349999988</v>
      </c>
      <c r="I35" s="27">
        <f>SUMIF(Adjustments!$J$4:$J$921,(EPIS!$D35&amp;"/"&amp;EPIS!I$4&amp;"/"&amp;EPIS!I$3&amp;"/"&amp;EPIS!I$2),Adjustments!M$4:M$921)</f>
        <v>12099162.90000003</v>
      </c>
      <c r="J35" s="27">
        <f>SUMIF(Adjustments!$J$4:$J$921,(EPIS!$D35&amp;"/"&amp;EPIS!J$4&amp;"/"&amp;EPIS!J$3&amp;"/"&amp;EPIS!J$2),Adjustments!N$4:N$921)</f>
        <v>8092570.1500000041</v>
      </c>
      <c r="K35" s="27">
        <f>SUMIF(Adjustments!$J$4:$J$921,(EPIS!$D35&amp;"/"&amp;EPIS!K$4&amp;"/"&amp;EPIS!K$3&amp;"/"&amp;EPIS!K$2),Adjustments!O$4:O$921)</f>
        <v>7130971.6899999883</v>
      </c>
      <c r="L35" s="27">
        <f>SUMIF(Adjustments!$J$4:$J$921,(EPIS!$D35&amp;"/"&amp;EPIS!L$4&amp;"/"&amp;EPIS!L$3&amp;"/"&amp;EPIS!L$2),Adjustments!P$4:P$921)</f>
        <v>10014355.829999994</v>
      </c>
      <c r="M35" s="27">
        <f>SUMIF(Adjustments!$J$4:$J$921,(EPIS!$D35&amp;"/"&amp;EPIS!M$4&amp;"/"&amp;EPIS!M$3&amp;"/"&amp;EPIS!M$2),Adjustments!Q$4:Q$921)</f>
        <v>16803199.810000028</v>
      </c>
      <c r="N35" s="27">
        <f>SUMIF(Adjustments!$J$4:$J$921,(EPIS!$D35&amp;"/"&amp;EPIS!N$4&amp;"/"&amp;EPIS!N$3&amp;"/"&amp;EPIS!N$2),Adjustments!R$4:R$921)</f>
        <v>15448050.979999997</v>
      </c>
      <c r="O35" s="27">
        <f>SUMIF(Adjustments!$J$4:$J$921,(EPIS!$D35&amp;"/"&amp;EPIS!O$4&amp;"/"&amp;EPIS!O$3&amp;"/"&amp;EPIS!O$2),Adjustments!S$4:S$921)</f>
        <v>4758059.7800000096</v>
      </c>
      <c r="P35" s="27">
        <f>SUMIF(Adjustments!$J$4:$J$921,(EPIS!$D35&amp;"/"&amp;EPIS!P$4&amp;"/"&amp;EPIS!P$3&amp;"/"&amp;EPIS!P$2),Adjustments!T$4:T$921)</f>
        <v>8320367.8899999987</v>
      </c>
      <c r="Q35" s="27">
        <f>SUMIF(Adjustments!$J$4:$J$921,(EPIS!$D35&amp;"/"&amp;EPIS!Q$4&amp;"/"&amp;EPIS!Q$3&amp;"/"&amp;EPIS!Q$2),Adjustments!U$4:U$921)</f>
        <v>8096481.9365000036</v>
      </c>
      <c r="R35" s="27">
        <f>SUMIF(Adjustments!$J$4:$J$921,(EPIS!$D35&amp;"/"&amp;EPIS!R$4&amp;"/"&amp;EPIS!R$3&amp;"/"&amp;EPIS!R$2),Adjustments!V$4:V$921)</f>
        <v>55259532.801499993</v>
      </c>
      <c r="S35" s="27">
        <f>SUMIF(Adjustments!$J$4:$J$921,(EPIS!$D35&amp;"/"&amp;EPIS!S$4&amp;"/"&amp;EPIS!S$3&amp;"/"&amp;EPIS!S$2),Adjustments!W$4:W$921)</f>
        <v>16888642.123</v>
      </c>
      <c r="T35" s="27">
        <f>SUMIF(Adjustments!$J$4:$J$921,(EPIS!$D35&amp;"/"&amp;EPIS!T$4&amp;"/"&amp;EPIS!T$3&amp;"/"&amp;EPIS!T$2),Adjustments!X$4:X$921)</f>
        <v>5845248.8255000003</v>
      </c>
      <c r="U35" s="27">
        <f>SUMIF(Adjustments!$J$4:$J$921,(EPIS!$D35&amp;"/"&amp;EPIS!U$4&amp;"/"&amp;EPIS!U$3&amp;"/"&amp;EPIS!U$2),Adjustments!Y$4:Y$921)</f>
        <v>20495572.726499997</v>
      </c>
      <c r="V35" s="27">
        <f>SUMIF(Adjustments!$J$4:$J$921,(EPIS!$D35&amp;"/"&amp;EPIS!V$4&amp;"/"&amp;EPIS!V$3&amp;"/"&amp;EPIS!V$2),Adjustments!Z$4:Z$921)</f>
        <v>22424364.462000001</v>
      </c>
      <c r="W35" s="27">
        <f>SUMIF(Adjustments!$J$4:$J$921,(EPIS!$D35&amp;"/"&amp;EPIS!W$4&amp;"/"&amp;EPIS!W$3&amp;"/"&amp;EPIS!W$2),Adjustments!AA$4:AA$921)</f>
        <v>10385274.317499999</v>
      </c>
      <c r="X35" s="27">
        <f>SUMIF(Adjustments!$J$4:$J$921,(EPIS!$D35&amp;"/"&amp;EPIS!X$4&amp;"/"&amp;EPIS!X$3&amp;"/"&amp;EPIS!X$2),Adjustments!AB$4:AB$921)</f>
        <v>10683183.542499999</v>
      </c>
      <c r="Y35" s="27">
        <f>SUMIF(Adjustments!$J$4:$J$921,(EPIS!$D35&amp;"/"&amp;EPIS!Y$4&amp;"/"&amp;EPIS!Y$3&amp;"/"&amp;EPIS!Y$2),Adjustments!AC$4:AC$921)</f>
        <v>77824506.135999978</v>
      </c>
      <c r="Z35" s="27">
        <f>SUMIF(Adjustments!$J$4:$J$921,(EPIS!$D35&amp;"/"&amp;EPIS!Z$4&amp;"/"&amp;EPIS!Z$3&amp;"/"&amp;EPIS!Z$2),Adjustments!AD$4:AD$921)</f>
        <v>7718373.3204479991</v>
      </c>
      <c r="AA35" s="27">
        <f>SUMIF(Adjustments!$J$4:$J$921,(EPIS!$D35&amp;"/"&amp;EPIS!AA$4&amp;"/"&amp;EPIS!AA$3&amp;"/"&amp;EPIS!AA$2),Adjustments!AE$4:AE$921)</f>
        <v>5930627.6858300008</v>
      </c>
      <c r="AB35" s="27">
        <f>SUMIF(Adjustments!$J$4:$J$921,(EPIS!$D35&amp;"/"&amp;EPIS!AB$4&amp;"/"&amp;EPIS!AB$3&amp;"/"&amp;EPIS!AB$2),Adjustments!AF$4:AF$921)</f>
        <v>24419831.203535989</v>
      </c>
      <c r="AC35" s="27">
        <f>SUMIF(Adjustments!$J$4:$J$921,(EPIS!$D35&amp;"/"&amp;EPIS!AC$4&amp;"/"&amp;EPIS!AC$3&amp;"/"&amp;EPIS!AC$2),Adjustments!AG$4:AG$921)</f>
        <v>6163251.6201679995</v>
      </c>
      <c r="AD35" s="27">
        <f>SUMIF(Adjustments!$J$4:$J$921,(EPIS!$D35&amp;"/"&amp;EPIS!AD$4&amp;"/"&amp;EPIS!AD$3&amp;"/"&amp;EPIS!AD$2),Adjustments!AH$4:AH$921)</f>
        <v>415429870.97054005</v>
      </c>
      <c r="AE35" s="143">
        <f>SUM(H35:AD35)</f>
        <v>781371396.05152202</v>
      </c>
      <c r="AG35" s="27">
        <f>SUMIF(Retirements!$E$12:$E$95,EPIS!$D35,Retirements!ED$12:ED$95)</f>
        <v>-1427248.0900000003</v>
      </c>
      <c r="AH35" s="27">
        <f>SUMIF(Retirements!$E$12:$E$95,EPIS!$D35,Retirements!EE$12:EE$95)</f>
        <v>-6974378.3499999987</v>
      </c>
      <c r="AI35" s="27">
        <f>SUMIF(Retirements!$E$12:$E$95,EPIS!$D35,Retirements!EF$12:EF$95)</f>
        <v>-3422931.0699999994</v>
      </c>
      <c r="AJ35" s="27">
        <f>SUMIF(Retirements!$E$12:$E$95,EPIS!$D35,Retirements!EG$12:EG$95)</f>
        <v>-1764275.1700000002</v>
      </c>
      <c r="AK35" s="27">
        <f>SUMIF(Retirements!$E$12:$E$95,EPIS!$D35,Retirements!EH$12:EH$95)</f>
        <v>-389419.31999999995</v>
      </c>
      <c r="AL35" s="27">
        <f>SUMIF(Retirements!$E$12:$E$95,EPIS!$D35,Retirements!EI$12:EI$95)</f>
        <v>-3061799.6</v>
      </c>
      <c r="AM35" s="27">
        <f>SUMIF(Retirements!$E$12:$E$95,EPIS!$D35,Retirements!EJ$12:EJ$95)</f>
        <v>-317769.91000000003</v>
      </c>
      <c r="AN35" s="27">
        <f>SUMIF(Retirements!$E$12:$E$95,EPIS!$D35,Retirements!EK$12:EK$95)</f>
        <v>-302853.5</v>
      </c>
      <c r="AO35" s="27">
        <f>SUMIF(Retirements!$E$12:$E$95,EPIS!$D35,Retirements!EL$12:EL$95)</f>
        <v>-3115049.56</v>
      </c>
      <c r="AP35" s="27">
        <f>SUMIF(Retirements!$E$12:$E$95,EPIS!$D35,Retirements!EM$12:EM$95)</f>
        <v>-2181390.5862092697</v>
      </c>
      <c r="AQ35" s="27">
        <f>SUMIF(Retirements!$E$12:$E$95,EPIS!$D35,Retirements!EN$12:EN$95)</f>
        <v>-2181390.5862092697</v>
      </c>
      <c r="AR35" s="27">
        <f>SUMIF(Retirements!$E$12:$E$95,EPIS!$D35,Retirements!EO$12:EO$95)</f>
        <v>-2181390.5862092697</v>
      </c>
      <c r="AS35" s="27">
        <f>SUMIF(Retirements!$E$12:$E$95,EPIS!$D35,Retirements!EP$12:EP$95)</f>
        <v>-2181390.5862092697</v>
      </c>
      <c r="AT35" s="27">
        <f>SUMIF(Retirements!$E$12:$E$95,EPIS!$D35,Retirements!EQ$12:EQ$95)</f>
        <v>-2181390.5862092697</v>
      </c>
      <c r="AU35" s="27">
        <f>SUMIF(Retirements!$E$12:$E$95,EPIS!$D35,Retirements!ER$12:ER$95)</f>
        <v>-2181390.5862092697</v>
      </c>
      <c r="AV35" s="27">
        <f>SUMIF(Retirements!$E$12:$E$95,EPIS!$D35,Retirements!ES$12:ES$95)</f>
        <v>-2181390.5862092697</v>
      </c>
      <c r="AW35" s="27">
        <f>SUMIF(Retirements!$E$12:$E$95,EPIS!$D35,Retirements!ET$12:ET$95)</f>
        <v>-2181390.5862092697</v>
      </c>
      <c r="AX35" s="27">
        <f>SUMIF(Retirements!$E$12:$E$95,EPIS!$D35,Retirements!EU$12:EU$95)</f>
        <v>-2181390.5862092697</v>
      </c>
      <c r="AY35" s="27">
        <f>SUMIF(Retirements!$E$12:$E$95,EPIS!$D35,Retirements!EV$12:EV$95)</f>
        <v>-2333517.7123589353</v>
      </c>
      <c r="AZ35" s="27">
        <f>SUMIF(Retirements!$E$12:$E$95,EPIS!$D35,Retirements!EW$12:EW$95)</f>
        <v>-2333517.7123589353</v>
      </c>
      <c r="BA35" s="27">
        <f>SUMIF(Retirements!$E$12:$E$95,EPIS!$D35,Retirements!EX$12:EX$95)</f>
        <v>-2333517.7123589353</v>
      </c>
      <c r="BB35" s="27">
        <f>SUMIF(Retirements!$E$12:$E$95,EPIS!$D35,Retirements!EY$12:EY$95)</f>
        <v>-2333517.7123589353</v>
      </c>
      <c r="BC35" s="27">
        <f>SUMIF(Retirements!$E$12:$E$95,EPIS!$D35,Retirements!EZ$12:EZ$95)</f>
        <v>-2333517.7123589353</v>
      </c>
      <c r="BD35" s="143">
        <f>SUM(AG35:BC35)</f>
        <v>-52075828.407678105</v>
      </c>
      <c r="BE35" s="48"/>
      <c r="BF35" s="358">
        <f>VLOOKUP(E35,Scenarios!$AK$11:$AN$132,3,0)</f>
        <v>3233142263.04</v>
      </c>
      <c r="BG35" s="36">
        <f t="shared" si="84"/>
        <v>3242854910.2999997</v>
      </c>
      <c r="BH35" s="36">
        <f t="shared" si="84"/>
        <v>3247979694.8499999</v>
      </c>
      <c r="BI35" s="36">
        <f t="shared" si="84"/>
        <v>3252649333.9299998</v>
      </c>
      <c r="BJ35" s="36">
        <f t="shared" si="84"/>
        <v>3258016030.4499998</v>
      </c>
      <c r="BK35" s="36">
        <f t="shared" si="84"/>
        <v>3267640966.9599996</v>
      </c>
      <c r="BL35" s="36">
        <f t="shared" si="84"/>
        <v>3281382367.1699996</v>
      </c>
      <c r="BM35" s="36">
        <f t="shared" si="84"/>
        <v>3296512648.2399998</v>
      </c>
      <c r="BN35" s="36">
        <f t="shared" si="84"/>
        <v>3300967854.52</v>
      </c>
      <c r="BO35" s="36">
        <f t="shared" si="84"/>
        <v>3306173172.8499999</v>
      </c>
      <c r="BP35" s="36">
        <f t="shared" si="84"/>
        <v>3312088264.2002907</v>
      </c>
      <c r="BQ35" s="36">
        <f t="shared" si="85"/>
        <v>3365166406.4155812</v>
      </c>
      <c r="BR35" s="36">
        <f t="shared" si="85"/>
        <v>3379873657.9523721</v>
      </c>
      <c r="BS35" s="36">
        <f t="shared" si="85"/>
        <v>3383537516.1916628</v>
      </c>
      <c r="BT35" s="36">
        <f t="shared" si="85"/>
        <v>3401851698.3319535</v>
      </c>
      <c r="BU35" s="36">
        <f t="shared" si="85"/>
        <v>3422094672.2077441</v>
      </c>
      <c r="BV35" s="36">
        <f t="shared" si="85"/>
        <v>3430298555.9390349</v>
      </c>
      <c r="BW35" s="36">
        <f t="shared" si="85"/>
        <v>3438800348.8953257</v>
      </c>
      <c r="BX35" s="36">
        <f t="shared" si="85"/>
        <v>3514443464.4451165</v>
      </c>
      <c r="BY35" s="36">
        <f t="shared" si="85"/>
        <v>3519828320.0532055</v>
      </c>
      <c r="BZ35" s="36">
        <f t="shared" si="85"/>
        <v>3523425430.0266767</v>
      </c>
      <c r="CA35" s="36">
        <f t="shared" si="86"/>
        <v>3545511743.5178537</v>
      </c>
      <c r="CB35" s="36">
        <f t="shared" si="86"/>
        <v>3549341477.425663</v>
      </c>
      <c r="CC35" s="36">
        <f t="shared" si="86"/>
        <v>3962437830.6838441</v>
      </c>
      <c r="CD35" s="36"/>
      <c r="CE35" s="170" t="str">
        <f t="shared" si="11"/>
        <v>355SG</v>
      </c>
      <c r="CF35" s="170" t="str">
        <f t="shared" si="12"/>
        <v>355SG</v>
      </c>
      <c r="CG35" s="148">
        <f t="shared" si="87"/>
        <v>3495123932.4681568</v>
      </c>
      <c r="CH35" s="161">
        <f>VLOOKUP(CE35,Scenarios!$AO$11:$AR$132,3,0)</f>
        <v>2819210326.1999993</v>
      </c>
      <c r="CI35" s="161">
        <f t="shared" si="44"/>
        <v>675913606.26815748</v>
      </c>
      <c r="CJ35" s="35"/>
      <c r="CK35" s="193">
        <f>VLOOKUP(CE35,Scenarios!$AS$11:$AT$132,2,0)</f>
        <v>3503173580.2646136</v>
      </c>
      <c r="CL35" s="156">
        <f>VLOOKUP(CE35,Scenarios!$AO$11:$AR$132,3,0)</f>
        <v>2819210326.1999993</v>
      </c>
      <c r="CM35" s="156">
        <f>CK35-CL35</f>
        <v>683963254.0646143</v>
      </c>
      <c r="CO35" s="156">
        <f t="shared" si="13"/>
        <v>8049647.7964568138</v>
      </c>
      <c r="CP35" s="156">
        <f t="shared" si="14"/>
        <v>0</v>
      </c>
      <c r="CQ35" s="156">
        <f t="shared" si="15"/>
        <v>8049647.7964568138</v>
      </c>
    </row>
    <row r="36" spans="1:95" ht="13.5" thickBot="1">
      <c r="A36" s="137" t="s">
        <v>191</v>
      </c>
      <c r="B36" s="137"/>
      <c r="C36" s="137"/>
      <c r="D36" s="137"/>
      <c r="F36" s="32"/>
      <c r="G36" s="32"/>
      <c r="H36" s="50">
        <f>SUM(H33:H35)</f>
        <v>11139895.349999988</v>
      </c>
      <c r="I36" s="50">
        <f t="shared" ref="I36:AD36" si="88">SUM(I33:I35)</f>
        <v>12099162.90000003</v>
      </c>
      <c r="J36" s="50">
        <f t="shared" si="88"/>
        <v>8092570.1500000041</v>
      </c>
      <c r="K36" s="50">
        <f t="shared" si="88"/>
        <v>7130971.6899999883</v>
      </c>
      <c r="L36" s="50">
        <f t="shared" si="88"/>
        <v>10014355.829999994</v>
      </c>
      <c r="M36" s="50">
        <f t="shared" si="88"/>
        <v>16803199.810000028</v>
      </c>
      <c r="N36" s="50">
        <f t="shared" si="88"/>
        <v>15448050.979999997</v>
      </c>
      <c r="O36" s="50">
        <f t="shared" si="88"/>
        <v>4758059.7800000096</v>
      </c>
      <c r="P36" s="50">
        <f t="shared" si="88"/>
        <v>8320367.8899999987</v>
      </c>
      <c r="Q36" s="50">
        <f t="shared" si="88"/>
        <v>8096481.9365000036</v>
      </c>
      <c r="R36" s="50">
        <f t="shared" si="88"/>
        <v>55259532.801499993</v>
      </c>
      <c r="S36" s="50">
        <f t="shared" si="88"/>
        <v>16888642.123</v>
      </c>
      <c r="T36" s="50">
        <f t="shared" si="88"/>
        <v>5845248.8255000003</v>
      </c>
      <c r="U36" s="50">
        <f t="shared" si="88"/>
        <v>20495572.726499997</v>
      </c>
      <c r="V36" s="50">
        <f t="shared" si="88"/>
        <v>22424364.462000001</v>
      </c>
      <c r="W36" s="50">
        <f t="shared" si="88"/>
        <v>10385274.317499999</v>
      </c>
      <c r="X36" s="50">
        <f t="shared" si="88"/>
        <v>10683183.542499999</v>
      </c>
      <c r="Y36" s="50">
        <f t="shared" si="88"/>
        <v>77824506.135999978</v>
      </c>
      <c r="Z36" s="50">
        <f t="shared" si="88"/>
        <v>7718373.3204479991</v>
      </c>
      <c r="AA36" s="50">
        <f t="shared" si="88"/>
        <v>5930627.6858300008</v>
      </c>
      <c r="AB36" s="50">
        <f t="shared" si="88"/>
        <v>24419831.203535989</v>
      </c>
      <c r="AC36" s="50">
        <f t="shared" si="88"/>
        <v>6163251.6201679995</v>
      </c>
      <c r="AD36" s="50">
        <f t="shared" si="88"/>
        <v>415429870.97054005</v>
      </c>
      <c r="AE36" s="144">
        <f t="shared" ref="AE36:AG36" si="89">SUM(AE33:AE35)</f>
        <v>781371396.05152202</v>
      </c>
      <c r="AG36" s="50">
        <f t="shared" si="89"/>
        <v>-1812144.0500000003</v>
      </c>
      <c r="AH36" s="50">
        <f t="shared" ref="AH36:BC36" si="90">SUM(AH33:AH35)</f>
        <v>-7182783.7799999984</v>
      </c>
      <c r="AI36" s="50">
        <f t="shared" si="90"/>
        <v>-3540446.8599999994</v>
      </c>
      <c r="AJ36" s="50">
        <f t="shared" si="90"/>
        <v>-2462760.7999999998</v>
      </c>
      <c r="AK36" s="50">
        <f t="shared" si="90"/>
        <v>-596215.89</v>
      </c>
      <c r="AL36" s="50">
        <f t="shared" si="90"/>
        <v>-4690266.6499999985</v>
      </c>
      <c r="AM36" s="50">
        <f t="shared" si="90"/>
        <v>-722558.34999999986</v>
      </c>
      <c r="AN36" s="50">
        <f t="shared" si="90"/>
        <v>-537109.69999999995</v>
      </c>
      <c r="AO36" s="50">
        <f t="shared" si="90"/>
        <v>-4861363.3099999996</v>
      </c>
      <c r="AP36" s="50">
        <f t="shared" si="90"/>
        <v>-2975243.4941322352</v>
      </c>
      <c r="AQ36" s="50">
        <f t="shared" si="90"/>
        <v>-2975243.4941322352</v>
      </c>
      <c r="AR36" s="50">
        <f t="shared" si="90"/>
        <v>-2975243.4941322352</v>
      </c>
      <c r="AS36" s="50">
        <f t="shared" si="90"/>
        <v>-2975243.4941322352</v>
      </c>
      <c r="AT36" s="50">
        <f t="shared" si="90"/>
        <v>-2975243.4941322352</v>
      </c>
      <c r="AU36" s="50">
        <f t="shared" si="90"/>
        <v>-2975243.4941322352</v>
      </c>
      <c r="AV36" s="50">
        <f t="shared" si="90"/>
        <v>-2975243.4941322352</v>
      </c>
      <c r="AW36" s="50">
        <f t="shared" si="90"/>
        <v>-2975243.4941322352</v>
      </c>
      <c r="AX36" s="50">
        <f t="shared" si="90"/>
        <v>-2975243.4941322352</v>
      </c>
      <c r="AY36" s="50">
        <f t="shared" si="90"/>
        <v>-3121151.2778663719</v>
      </c>
      <c r="AZ36" s="50">
        <f t="shared" si="90"/>
        <v>-3121151.2778663719</v>
      </c>
      <c r="BA36" s="50">
        <f t="shared" si="90"/>
        <v>-3121151.2778663719</v>
      </c>
      <c r="BB36" s="50">
        <f t="shared" si="90"/>
        <v>-3121151.2778663719</v>
      </c>
      <c r="BC36" s="50">
        <f t="shared" si="90"/>
        <v>-3121151.2778663719</v>
      </c>
      <c r="BD36" s="144">
        <f t="shared" ref="BD36" si="91">SUM(BD33:BD35)</f>
        <v>-68788597.226521969</v>
      </c>
      <c r="BE36" s="109"/>
      <c r="BF36" s="386">
        <f>SUM(BF33:BF35)</f>
        <v>4454661976.4699993</v>
      </c>
      <c r="BG36" s="50">
        <f>SUM(BG33:BG35)</f>
        <v>4463989727.7699995</v>
      </c>
      <c r="BH36" s="50">
        <f t="shared" ref="BH36:BR36" si="92">SUM(BH33:BH35)</f>
        <v>4468906106.8899994</v>
      </c>
      <c r="BI36" s="50">
        <f t="shared" si="92"/>
        <v>4473458230.1800003</v>
      </c>
      <c r="BJ36" s="50">
        <f t="shared" si="92"/>
        <v>4478126441.0699997</v>
      </c>
      <c r="BK36" s="50">
        <f t="shared" si="92"/>
        <v>4487544581.0100002</v>
      </c>
      <c r="BL36" s="50">
        <f t="shared" si="92"/>
        <v>4499657514.1700001</v>
      </c>
      <c r="BM36" s="50">
        <f t="shared" si="92"/>
        <v>4514383006.8000002</v>
      </c>
      <c r="BN36" s="50">
        <f t="shared" si="92"/>
        <v>4518603956.8800001</v>
      </c>
      <c r="BO36" s="50">
        <f t="shared" si="92"/>
        <v>4522062961.46</v>
      </c>
      <c r="BP36" s="50">
        <f t="shared" si="92"/>
        <v>4527184199.9023676</v>
      </c>
      <c r="BQ36" s="50">
        <f t="shared" si="92"/>
        <v>4579468489.2097359</v>
      </c>
      <c r="BR36" s="50">
        <f t="shared" si="92"/>
        <v>4593381887.838603</v>
      </c>
      <c r="BS36" s="50">
        <f t="shared" ref="BS36" si="93">SUM(BS33:BS35)</f>
        <v>4596251893.1699715</v>
      </c>
      <c r="BT36" s="50">
        <f t="shared" ref="BT36" si="94">SUM(BT33:BT35)</f>
        <v>4613772222.402339</v>
      </c>
      <c r="BU36" s="50">
        <f t="shared" ref="BU36" si="95">SUM(BU33:BU35)</f>
        <v>4633221343.3702068</v>
      </c>
      <c r="BV36" s="50">
        <f t="shared" ref="BV36" si="96">SUM(BV33:BV35)</f>
        <v>4640631374.193574</v>
      </c>
      <c r="BW36" s="50">
        <f t="shared" ref="BW36" si="97">SUM(BW33:BW35)</f>
        <v>4648339314.2419415</v>
      </c>
      <c r="BX36" s="50">
        <f t="shared" ref="BX36" si="98">SUM(BX33:BX35)</f>
        <v>4723188576.88381</v>
      </c>
      <c r="BY36" s="50">
        <f t="shared" ref="BY36" si="99">SUM(BY33:BY35)</f>
        <v>4727785798.9263916</v>
      </c>
      <c r="BZ36" s="50">
        <f t="shared" ref="BZ36" si="100">SUM(BZ33:BZ35)</f>
        <v>4730595275.3343554</v>
      </c>
      <c r="CA36" s="50">
        <f t="shared" ref="CA36" si="101">SUM(CA33:CA35)</f>
        <v>4751893955.260025</v>
      </c>
      <c r="CB36" s="50">
        <f t="shared" ref="CB36" si="102">SUM(CB33:CB35)</f>
        <v>4754936055.6023264</v>
      </c>
      <c r="CC36" s="50">
        <f t="shared" ref="CC36" si="103">SUM(CC33:CC35)</f>
        <v>5167244775.2950001</v>
      </c>
      <c r="CD36" s="35"/>
      <c r="CE36" s="170"/>
      <c r="CF36" s="170"/>
      <c r="CG36" s="150">
        <f t="shared" si="87"/>
        <v>4704670073.9790993</v>
      </c>
      <c r="CH36" s="162">
        <f>SUM(CH33:CH35)</f>
        <v>4047174664.829998</v>
      </c>
      <c r="CI36" s="162">
        <f t="shared" si="44"/>
        <v>657495409.14910126</v>
      </c>
      <c r="CJ36" s="35"/>
      <c r="CK36" s="158">
        <f>SUM(CK33:CK35)</f>
        <v>4712613109.8969736</v>
      </c>
      <c r="CL36" s="166">
        <f>SUM(CL33:CL35)</f>
        <v>4047174664.829998</v>
      </c>
      <c r="CM36" s="158">
        <f t="shared" ref="CM36" si="104">CK36-CL36</f>
        <v>665438445.06697559</v>
      </c>
      <c r="CO36" s="158">
        <f t="shared" si="13"/>
        <v>7943035.9178743362</v>
      </c>
      <c r="CP36" s="158">
        <f t="shared" si="14"/>
        <v>0</v>
      </c>
      <c r="CQ36" s="158">
        <f t="shared" si="15"/>
        <v>7943035.9178743362</v>
      </c>
    </row>
    <row r="37" spans="1:95" ht="13.5" thickTop="1">
      <c r="A37" s="137"/>
      <c r="B37" s="137"/>
      <c r="C37" s="137"/>
      <c r="D37" s="137"/>
      <c r="E37" s="5"/>
      <c r="F37" s="32"/>
      <c r="G37" s="32"/>
      <c r="AE37" s="143">
        <f t="shared" ref="AE37:AE45" si="105">SUM(H37:AD37)</f>
        <v>0</v>
      </c>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143">
        <f t="shared" ref="BD37:BD45" si="106">SUM(AG37:BC37)</f>
        <v>0</v>
      </c>
      <c r="BE37" s="109"/>
      <c r="BF37" s="358"/>
      <c r="CE37" s="170"/>
      <c r="CF37" s="170"/>
      <c r="CG37" s="147"/>
      <c r="CH37" s="161"/>
      <c r="CI37" s="161"/>
      <c r="CK37" s="156"/>
      <c r="CL37" s="165"/>
      <c r="CM37" s="156"/>
      <c r="CO37" s="156">
        <f t="shared" si="13"/>
        <v>0</v>
      </c>
      <c r="CP37" s="156">
        <f t="shared" si="14"/>
        <v>0</v>
      </c>
      <c r="CQ37" s="156">
        <f t="shared" si="15"/>
        <v>0</v>
      </c>
    </row>
    <row r="38" spans="1:95">
      <c r="A38" s="138" t="s">
        <v>192</v>
      </c>
      <c r="B38" s="138"/>
      <c r="C38" s="137"/>
      <c r="D38" s="137"/>
      <c r="E38" s="5"/>
      <c r="F38" s="32"/>
      <c r="G38" s="32"/>
      <c r="AE38" s="143">
        <f t="shared" si="105"/>
        <v>0</v>
      </c>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143">
        <f t="shared" si="106"/>
        <v>0</v>
      </c>
      <c r="BE38" s="109"/>
      <c r="BF38" s="358"/>
      <c r="CE38" s="170"/>
      <c r="CF38" s="170"/>
      <c r="CG38" s="147"/>
      <c r="CH38" s="161"/>
      <c r="CI38" s="161"/>
      <c r="CK38" s="156"/>
      <c r="CL38" s="165"/>
      <c r="CM38" s="156"/>
      <c r="CO38" s="156">
        <f t="shared" si="13"/>
        <v>0</v>
      </c>
      <c r="CP38" s="156">
        <f t="shared" si="14"/>
        <v>0</v>
      </c>
      <c r="CQ38" s="156">
        <f t="shared" si="15"/>
        <v>0</v>
      </c>
    </row>
    <row r="39" spans="1:95">
      <c r="A39" s="137" t="s">
        <v>21</v>
      </c>
      <c r="B39" s="137" t="s">
        <v>22</v>
      </c>
      <c r="C39" s="137" t="s">
        <v>22</v>
      </c>
      <c r="D39" s="137" t="str">
        <f t="shared" ref="D39:D45" si="107">"D"&amp;E39</f>
        <v>DDSTPCA</v>
      </c>
      <c r="E39" s="5" t="s">
        <v>67</v>
      </c>
      <c r="F39" s="32">
        <v>364</v>
      </c>
      <c r="G39" s="32" t="str">
        <f t="shared" si="10"/>
        <v>364CA</v>
      </c>
      <c r="H39" s="27">
        <f>SUMIF(Adjustments!$J$4:$J$921,(EPIS!$D39&amp;"/"&amp;EPIS!H$4&amp;"/"&amp;EPIS!H$3&amp;"/"&amp;EPIS!H$2),Adjustments!L$4:L$921)</f>
        <v>480181.89999999997</v>
      </c>
      <c r="I39" s="27">
        <f>SUMIF(Adjustments!$J$4:$J$921,(EPIS!$D39&amp;"/"&amp;EPIS!I$4&amp;"/"&amp;EPIS!I$3&amp;"/"&amp;EPIS!I$2),Adjustments!M$4:M$921)</f>
        <v>726746.24999999965</v>
      </c>
      <c r="J39" s="27">
        <f>SUMIF(Adjustments!$J$4:$J$921,(EPIS!$D39&amp;"/"&amp;EPIS!J$4&amp;"/"&amp;EPIS!J$3&amp;"/"&amp;EPIS!J$2),Adjustments!N$4:N$921)</f>
        <v>1861635.8200000012</v>
      </c>
      <c r="K39" s="27">
        <f>SUMIF(Adjustments!$J$4:$J$921,(EPIS!$D39&amp;"/"&amp;EPIS!K$4&amp;"/"&amp;EPIS!K$3&amp;"/"&amp;EPIS!K$2),Adjustments!O$4:O$921)</f>
        <v>972906.76999999955</v>
      </c>
      <c r="L39" s="27">
        <f>SUMIF(Adjustments!$J$4:$J$921,(EPIS!$D39&amp;"/"&amp;EPIS!L$4&amp;"/"&amp;EPIS!L$3&amp;"/"&amp;EPIS!L$2),Adjustments!P$4:P$921)</f>
        <v>1225253.08</v>
      </c>
      <c r="M39" s="27">
        <f>SUMIF(Adjustments!$J$4:$J$921,(EPIS!$D39&amp;"/"&amp;EPIS!M$4&amp;"/"&amp;EPIS!M$3&amp;"/"&amp;EPIS!M$2),Adjustments!Q$4:Q$921)</f>
        <v>916291.6100000001</v>
      </c>
      <c r="N39" s="27">
        <f>SUMIF(Adjustments!$J$4:$J$921,(EPIS!$D39&amp;"/"&amp;EPIS!N$4&amp;"/"&amp;EPIS!N$3&amp;"/"&amp;EPIS!N$2),Adjustments!R$4:R$921)</f>
        <v>559631.6</v>
      </c>
      <c r="O39" s="27">
        <f>SUMIF(Adjustments!$J$4:$J$921,(EPIS!$D39&amp;"/"&amp;EPIS!O$4&amp;"/"&amp;EPIS!O$3&amp;"/"&amp;EPIS!O$2),Adjustments!S$4:S$921)</f>
        <v>304825.4099999998</v>
      </c>
      <c r="P39" s="27">
        <f>SUMIF(Adjustments!$J$4:$J$921,(EPIS!$D39&amp;"/"&amp;EPIS!P$4&amp;"/"&amp;EPIS!P$3&amp;"/"&amp;EPIS!P$2),Adjustments!T$4:T$921)</f>
        <v>331101.58000000037</v>
      </c>
      <c r="Q39" s="27">
        <f>SUMIF(Adjustments!$J$4:$J$921,(EPIS!$D39&amp;"/"&amp;EPIS!Q$4&amp;"/"&amp;EPIS!Q$3&amp;"/"&amp;EPIS!Q$2),Adjustments!U$4:U$921)</f>
        <v>572783.50699999998</v>
      </c>
      <c r="R39" s="27">
        <f>SUMIF(Adjustments!$J$4:$J$921,(EPIS!$D39&amp;"/"&amp;EPIS!R$4&amp;"/"&amp;EPIS!R$3&amp;"/"&amp;EPIS!R$2),Adjustments!V$4:V$921)</f>
        <v>572159.93900000001</v>
      </c>
      <c r="S39" s="27">
        <f>SUMIF(Adjustments!$J$4:$J$921,(EPIS!$D39&amp;"/"&amp;EPIS!S$4&amp;"/"&amp;EPIS!S$3&amp;"/"&amp;EPIS!S$2),Adjustments!W$4:W$921)</f>
        <v>593011.59</v>
      </c>
      <c r="T39" s="27">
        <f>SUMIF(Adjustments!$J$4:$J$921,(EPIS!$D39&amp;"/"&amp;EPIS!T$4&amp;"/"&amp;EPIS!T$3&amp;"/"&amp;EPIS!T$2),Adjustments!X$4:X$921)</f>
        <v>568145.82499999995</v>
      </c>
      <c r="U39" s="27">
        <f>SUMIF(Adjustments!$J$4:$J$921,(EPIS!$D39&amp;"/"&amp;EPIS!U$4&amp;"/"&amp;EPIS!U$3&amp;"/"&amp;EPIS!U$2),Adjustments!Y$4:Y$921)</f>
        <v>673203.90699999989</v>
      </c>
      <c r="V39" s="27">
        <f>SUMIF(Adjustments!$J$4:$J$921,(EPIS!$D39&amp;"/"&amp;EPIS!V$4&amp;"/"&amp;EPIS!V$3&amp;"/"&amp;EPIS!V$2),Adjustments!Z$4:Z$921)</f>
        <v>585271.74399999995</v>
      </c>
      <c r="W39" s="27">
        <f>SUMIF(Adjustments!$J$4:$J$921,(EPIS!$D39&amp;"/"&amp;EPIS!W$4&amp;"/"&amp;EPIS!W$3&amp;"/"&amp;EPIS!W$2),Adjustments!AA$4:AA$921)</f>
        <v>535640.23600000003</v>
      </c>
      <c r="X39" s="27">
        <f>SUMIF(Adjustments!$J$4:$J$921,(EPIS!$D39&amp;"/"&amp;EPIS!X$4&amp;"/"&amp;EPIS!X$3&amp;"/"&amp;EPIS!X$2),Adjustments!AB$4:AB$921)</f>
        <v>499857.91799999995</v>
      </c>
      <c r="Y39" s="27">
        <f>SUMIF(Adjustments!$J$4:$J$921,(EPIS!$D39&amp;"/"&amp;EPIS!Y$4&amp;"/"&amp;EPIS!Y$3&amp;"/"&amp;EPIS!Y$2),Adjustments!AC$4:AC$921)</f>
        <v>620983.59400000004</v>
      </c>
      <c r="Z39" s="27">
        <f>SUMIF(Adjustments!$J$4:$J$921,(EPIS!$D39&amp;"/"&amp;EPIS!Z$4&amp;"/"&amp;EPIS!Z$3&amp;"/"&amp;EPIS!Z$2),Adjustments!AD$4:AD$921)</f>
        <v>485509.85563599999</v>
      </c>
      <c r="AA39" s="27">
        <f>SUMIF(Adjustments!$J$4:$J$921,(EPIS!$D39&amp;"/"&amp;EPIS!AA$4&amp;"/"&amp;EPIS!AA$3&amp;"/"&amp;EPIS!AA$2),Adjustments!AE$4:AE$921)</f>
        <v>489334.89189000003</v>
      </c>
      <c r="AB39" s="27">
        <f>SUMIF(Adjustments!$J$4:$J$921,(EPIS!$D39&amp;"/"&amp;EPIS!AB$4&amp;"/"&amp;EPIS!AB$3&amp;"/"&amp;EPIS!AB$2),Adjustments!AF$4:AF$921)</f>
        <v>537423.37338200002</v>
      </c>
      <c r="AC39" s="27">
        <f>SUMIF(Adjustments!$J$4:$J$921,(EPIS!$D39&amp;"/"&amp;EPIS!AC$4&amp;"/"&amp;EPIS!AC$3&amp;"/"&amp;EPIS!AC$2),Adjustments!AG$4:AG$921)</f>
        <v>468290.01610200002</v>
      </c>
      <c r="AD39" s="27">
        <f>SUMIF(Adjustments!$J$4:$J$921,(EPIS!$D39&amp;"/"&amp;EPIS!AD$4&amp;"/"&amp;EPIS!AD$3&amp;"/"&amp;EPIS!AD$2),Adjustments!AH$4:AH$921)</f>
        <v>478879.913802</v>
      </c>
      <c r="AE39" s="143">
        <f t="shared" si="105"/>
        <v>15059070.330811998</v>
      </c>
      <c r="AG39" s="27">
        <f>SUMIF(Retirements!$E$12:$E$95,EPIS!$D39,Retirements!ED$12:ED$95)</f>
        <v>-100042.81000000004</v>
      </c>
      <c r="AH39" s="27">
        <f>SUMIF(Retirements!$E$12:$E$95,EPIS!$D39,Retirements!EE$12:EE$95)</f>
        <v>-66033.739999999962</v>
      </c>
      <c r="AI39" s="27">
        <f>SUMIF(Retirements!$E$12:$E$95,EPIS!$D39,Retirements!EF$12:EF$95)</f>
        <v>-119928.24000000008</v>
      </c>
      <c r="AJ39" s="27">
        <f>SUMIF(Retirements!$E$12:$E$95,EPIS!$D39,Retirements!EG$12:EG$95)</f>
        <v>-107077.72000000006</v>
      </c>
      <c r="AK39" s="27">
        <f>SUMIF(Retirements!$E$12:$E$95,EPIS!$D39,Retirements!EH$12:EH$95)</f>
        <v>-45481.899999999972</v>
      </c>
      <c r="AL39" s="27">
        <f>SUMIF(Retirements!$E$12:$E$95,EPIS!$D39,Retirements!EI$12:EI$95)</f>
        <v>-78339.939999999988</v>
      </c>
      <c r="AM39" s="27">
        <f>SUMIF(Retirements!$E$12:$E$95,EPIS!$D39,Retirements!EJ$12:EJ$95)</f>
        <v>-116397.64999999994</v>
      </c>
      <c r="AN39" s="27">
        <f>SUMIF(Retirements!$E$12:$E$95,EPIS!$D39,Retirements!EK$12:EK$95)</f>
        <v>-59790.860000000008</v>
      </c>
      <c r="AO39" s="27">
        <f>SUMIF(Retirements!$E$12:$E$95,EPIS!$D39,Retirements!EL$12:EL$95)</f>
        <v>-141222.85999999984</v>
      </c>
      <c r="AP39" s="27">
        <f>SUMIF(Retirements!$E$12:$E$95,EPIS!$D39,Retirements!EM$12:EM$95)</f>
        <v>-90450.238974885608</v>
      </c>
      <c r="AQ39" s="27">
        <f>SUMIF(Retirements!$E$12:$E$95,EPIS!$D39,Retirements!EN$12:EN$95)</f>
        <v>-90450.238974885608</v>
      </c>
      <c r="AR39" s="27">
        <f>SUMIF(Retirements!$E$12:$E$95,EPIS!$D39,Retirements!EO$12:EO$95)</f>
        <v>-90450.238974885608</v>
      </c>
      <c r="AS39" s="27">
        <f>SUMIF(Retirements!$E$12:$E$95,EPIS!$D39,Retirements!EP$12:EP$95)</f>
        <v>-90450.238974885608</v>
      </c>
      <c r="AT39" s="27">
        <f>SUMIF(Retirements!$E$12:$E$95,EPIS!$D39,Retirements!EQ$12:EQ$95)</f>
        <v>-90450.238974885608</v>
      </c>
      <c r="AU39" s="27">
        <f>SUMIF(Retirements!$E$12:$E$95,EPIS!$D39,Retirements!ER$12:ER$95)</f>
        <v>-90450.238974885608</v>
      </c>
      <c r="AV39" s="27">
        <f>SUMIF(Retirements!$E$12:$E$95,EPIS!$D39,Retirements!ES$12:ES$95)</f>
        <v>-90450.238974885608</v>
      </c>
      <c r="AW39" s="27">
        <f>SUMIF(Retirements!$E$12:$E$95,EPIS!$D39,Retirements!ET$12:ET$95)</f>
        <v>-90450.238974885608</v>
      </c>
      <c r="AX39" s="27">
        <f>SUMIF(Retirements!$E$12:$E$95,EPIS!$D39,Retirements!EU$12:EU$95)</f>
        <v>-90450.238974885608</v>
      </c>
      <c r="AY39" s="27">
        <f>SUMIF(Retirements!$E$12:$E$95,EPIS!$D39,Retirements!EV$12:EV$95)</f>
        <v>-92568.798018235408</v>
      </c>
      <c r="AZ39" s="27">
        <f>SUMIF(Retirements!$E$12:$E$95,EPIS!$D39,Retirements!EW$12:EW$95)</f>
        <v>-92568.798018235408</v>
      </c>
      <c r="BA39" s="27">
        <f>SUMIF(Retirements!$E$12:$E$95,EPIS!$D39,Retirements!EX$12:EX$95)</f>
        <v>-92568.798018235408</v>
      </c>
      <c r="BB39" s="27">
        <f>SUMIF(Retirements!$E$12:$E$95,EPIS!$D39,Retirements!EY$12:EY$95)</f>
        <v>-92568.798018235408</v>
      </c>
      <c r="BC39" s="27">
        <f>SUMIF(Retirements!$E$12:$E$95,EPIS!$D39,Retirements!EZ$12:EZ$95)</f>
        <v>-92568.798018235408</v>
      </c>
      <c r="BD39" s="143">
        <f t="shared" si="106"/>
        <v>-2111211.8608651473</v>
      </c>
      <c r="BE39" s="109"/>
      <c r="BF39" s="358">
        <f>VLOOKUP(E39,Scenarios!$AK$11:$AN$132,3,0)</f>
        <v>219979420.56000003</v>
      </c>
      <c r="BG39" s="36">
        <f t="shared" ref="BG39:BP45" si="108">BF39+H39+AG39</f>
        <v>220359559.65000004</v>
      </c>
      <c r="BH39" s="36">
        <f t="shared" si="108"/>
        <v>221020272.16000003</v>
      </c>
      <c r="BI39" s="36">
        <f t="shared" si="108"/>
        <v>222761979.74000001</v>
      </c>
      <c r="BJ39" s="36">
        <f t="shared" si="108"/>
        <v>223627808.79000002</v>
      </c>
      <c r="BK39" s="36">
        <f t="shared" si="108"/>
        <v>224807579.97000003</v>
      </c>
      <c r="BL39" s="36">
        <f t="shared" si="108"/>
        <v>225645531.64000005</v>
      </c>
      <c r="BM39" s="36">
        <f t="shared" si="108"/>
        <v>226088765.59000003</v>
      </c>
      <c r="BN39" s="36">
        <f t="shared" si="108"/>
        <v>226333800.14000002</v>
      </c>
      <c r="BO39" s="36">
        <f t="shared" si="108"/>
        <v>226523678.86000001</v>
      </c>
      <c r="BP39" s="36">
        <f t="shared" si="108"/>
        <v>227006012.12802511</v>
      </c>
      <c r="BQ39" s="36">
        <f t="shared" ref="BQ39:BZ45" si="109">BP39+R39+AQ39</f>
        <v>227487721.82805023</v>
      </c>
      <c r="BR39" s="36">
        <f t="shared" si="109"/>
        <v>227990283.17907533</v>
      </c>
      <c r="BS39" s="36">
        <f t="shared" si="109"/>
        <v>228467978.76510042</v>
      </c>
      <c r="BT39" s="36">
        <f t="shared" si="109"/>
        <v>229050732.43312553</v>
      </c>
      <c r="BU39" s="36">
        <f t="shared" si="109"/>
        <v>229545553.93815061</v>
      </c>
      <c r="BV39" s="36">
        <f t="shared" si="109"/>
        <v>229990743.93517572</v>
      </c>
      <c r="BW39" s="36">
        <f t="shared" si="109"/>
        <v>230400151.61420083</v>
      </c>
      <c r="BX39" s="36">
        <f t="shared" si="109"/>
        <v>230930684.96922594</v>
      </c>
      <c r="BY39" s="36">
        <f t="shared" si="109"/>
        <v>231323626.0268437</v>
      </c>
      <c r="BZ39" s="36">
        <f t="shared" si="109"/>
        <v>231720392.12071544</v>
      </c>
      <c r="CA39" s="36">
        <f t="shared" ref="CA39:CC45" si="110">BZ39+AB39+BA39</f>
        <v>232165246.69607919</v>
      </c>
      <c r="CB39" s="36">
        <f t="shared" si="110"/>
        <v>232540967.91416293</v>
      </c>
      <c r="CC39" s="36">
        <f t="shared" si="110"/>
        <v>232927279.02994668</v>
      </c>
      <c r="CD39" s="36"/>
      <c r="CE39" s="170" t="str">
        <f t="shared" si="11"/>
        <v>364CA</v>
      </c>
      <c r="CF39" s="170" t="str">
        <f>CE39</f>
        <v>364CA</v>
      </c>
      <c r="CG39" s="148">
        <f t="shared" ref="CG39:CG46" si="111">SUM(BQ39:CC39)/13</f>
        <v>230349335.57306561</v>
      </c>
      <c r="CH39" s="161">
        <f>VLOOKUP(CE39,Scenarios!$AO$11:$AR$132,3,0)</f>
        <v>217505587.07499978</v>
      </c>
      <c r="CI39" s="161">
        <f t="shared" si="44"/>
        <v>12843748.498065829</v>
      </c>
      <c r="CJ39" s="35"/>
      <c r="CK39" s="193">
        <f>VLOOKUP(CE39,Scenarios!$AS$11:$AT$132,2,0)</f>
        <v>232022939.87099412</v>
      </c>
      <c r="CL39" s="156">
        <f>VLOOKUP(CE39,Scenarios!$AO$11:$AR$132,3,0)</f>
        <v>217505587.07499978</v>
      </c>
      <c r="CM39" s="156">
        <f t="shared" ref="CM39:CM45" si="112">CK39-CL39</f>
        <v>14517352.795994341</v>
      </c>
      <c r="CO39" s="156">
        <f t="shared" si="13"/>
        <v>1673604.2979285121</v>
      </c>
      <c r="CP39" s="156">
        <f t="shared" si="14"/>
        <v>0</v>
      </c>
      <c r="CQ39" s="156">
        <f t="shared" si="15"/>
        <v>1673604.2979285121</v>
      </c>
    </row>
    <row r="40" spans="1:95">
      <c r="A40" s="137" t="s">
        <v>24</v>
      </c>
      <c r="B40" s="137" t="s">
        <v>25</v>
      </c>
      <c r="C40" s="137" t="s">
        <v>25</v>
      </c>
      <c r="D40" s="137" t="str">
        <f t="shared" si="107"/>
        <v>DDSTPOR</v>
      </c>
      <c r="E40" s="5" t="s">
        <v>68</v>
      </c>
      <c r="F40" s="32">
        <v>364</v>
      </c>
      <c r="G40" s="32" t="str">
        <f t="shared" si="10"/>
        <v>364OR</v>
      </c>
      <c r="H40" s="27">
        <f>SUMIF(Adjustments!$J$4:$J$921,(EPIS!$D40&amp;"/"&amp;EPIS!H$4&amp;"/"&amp;EPIS!H$3&amp;"/"&amp;EPIS!H$2),Adjustments!L$4:L$921)</f>
        <v>5815972.1300000008</v>
      </c>
      <c r="I40" s="27">
        <f>SUMIF(Adjustments!$J$4:$J$921,(EPIS!$D40&amp;"/"&amp;EPIS!I$4&amp;"/"&amp;EPIS!I$3&amp;"/"&amp;EPIS!I$2),Adjustments!M$4:M$921)</f>
        <v>8137670.5400000243</v>
      </c>
      <c r="J40" s="27">
        <f>SUMIF(Adjustments!$J$4:$J$921,(EPIS!$D40&amp;"/"&amp;EPIS!J$4&amp;"/"&amp;EPIS!J$3&amp;"/"&amp;EPIS!J$2),Adjustments!N$4:N$921)</f>
        <v>3952698.7299999841</v>
      </c>
      <c r="K40" s="27">
        <f>SUMIF(Adjustments!$J$4:$J$921,(EPIS!$D40&amp;"/"&amp;EPIS!K$4&amp;"/"&amp;EPIS!K$3&amp;"/"&amp;EPIS!K$2),Adjustments!O$4:O$921)</f>
        <v>3310876.0500000068</v>
      </c>
      <c r="L40" s="27">
        <f>SUMIF(Adjustments!$J$4:$J$921,(EPIS!$D40&amp;"/"&amp;EPIS!L$4&amp;"/"&amp;EPIS!L$3&amp;"/"&amp;EPIS!L$2),Adjustments!P$4:P$921)</f>
        <v>7092513.7799999947</v>
      </c>
      <c r="M40" s="27">
        <f>SUMIF(Adjustments!$J$4:$J$921,(EPIS!$D40&amp;"/"&amp;EPIS!M$4&amp;"/"&amp;EPIS!M$3&amp;"/"&amp;EPIS!M$2),Adjustments!Q$4:Q$921)</f>
        <v>9666393.7300000042</v>
      </c>
      <c r="N40" s="27">
        <f>SUMIF(Adjustments!$J$4:$J$921,(EPIS!$D40&amp;"/"&amp;EPIS!N$4&amp;"/"&amp;EPIS!N$3&amp;"/"&amp;EPIS!N$2),Adjustments!R$4:R$921)</f>
        <v>5252645.0100000007</v>
      </c>
      <c r="O40" s="27">
        <f>SUMIF(Adjustments!$J$4:$J$921,(EPIS!$D40&amp;"/"&amp;EPIS!O$4&amp;"/"&amp;EPIS!O$3&amp;"/"&amp;EPIS!O$2),Adjustments!S$4:S$921)</f>
        <v>3395354.9600000111</v>
      </c>
      <c r="P40" s="27">
        <f>SUMIF(Adjustments!$J$4:$J$921,(EPIS!$D40&amp;"/"&amp;EPIS!P$4&amp;"/"&amp;EPIS!P$3&amp;"/"&amp;EPIS!P$2),Adjustments!T$4:T$921)</f>
        <v>3722918.4499999927</v>
      </c>
      <c r="Q40" s="27">
        <f>SUMIF(Adjustments!$J$4:$J$921,(EPIS!$D40&amp;"/"&amp;EPIS!Q$4&amp;"/"&amp;EPIS!Q$3&amp;"/"&amp;EPIS!Q$2),Adjustments!U$4:U$921)</f>
        <v>2963543.7439999995</v>
      </c>
      <c r="R40" s="27">
        <f>SUMIF(Adjustments!$J$4:$J$921,(EPIS!$D40&amp;"/"&amp;EPIS!R$4&amp;"/"&amp;EPIS!R$3&amp;"/"&amp;EPIS!R$2),Adjustments!V$4:V$921)</f>
        <v>2847799.0040000002</v>
      </c>
      <c r="S40" s="27">
        <f>SUMIF(Adjustments!$J$4:$J$921,(EPIS!$D40&amp;"/"&amp;EPIS!S$4&amp;"/"&amp;EPIS!S$3&amp;"/"&amp;EPIS!S$2),Adjustments!W$4:W$921)</f>
        <v>3041600.085</v>
      </c>
      <c r="T40" s="27">
        <f>SUMIF(Adjustments!$J$4:$J$921,(EPIS!$D40&amp;"/"&amp;EPIS!T$4&amp;"/"&amp;EPIS!T$3&amp;"/"&amp;EPIS!T$2),Adjustments!X$4:X$921)</f>
        <v>2757217.926</v>
      </c>
      <c r="U40" s="27">
        <f>SUMIF(Adjustments!$J$4:$J$921,(EPIS!$D40&amp;"/"&amp;EPIS!U$4&amp;"/"&amp;EPIS!U$3&amp;"/"&amp;EPIS!U$2),Adjustments!Y$4:Y$921)</f>
        <v>3094388.0179999997</v>
      </c>
      <c r="V40" s="27">
        <f>SUMIF(Adjustments!$J$4:$J$921,(EPIS!$D40&amp;"/"&amp;EPIS!V$4&amp;"/"&amp;EPIS!V$3&amp;"/"&amp;EPIS!V$2),Adjustments!Z$4:Z$921)</f>
        <v>2593819.0029999996</v>
      </c>
      <c r="W40" s="27">
        <f>SUMIF(Adjustments!$J$4:$J$921,(EPIS!$D40&amp;"/"&amp;EPIS!W$4&amp;"/"&amp;EPIS!W$3&amp;"/"&amp;EPIS!W$2),Adjustments!AA$4:AA$921)</f>
        <v>2531154.0899999994</v>
      </c>
      <c r="X40" s="27">
        <f>SUMIF(Adjustments!$J$4:$J$921,(EPIS!$D40&amp;"/"&amp;EPIS!X$4&amp;"/"&amp;EPIS!X$3&amp;"/"&amp;EPIS!X$2),Adjustments!AB$4:AB$921)</f>
        <v>2448738.7349999999</v>
      </c>
      <c r="Y40" s="27">
        <f>SUMIF(Adjustments!$J$4:$J$921,(EPIS!$D40&amp;"/"&amp;EPIS!Y$4&amp;"/"&amp;EPIS!Y$3&amp;"/"&amp;EPIS!Y$2),Adjustments!AC$4:AC$921)</f>
        <v>2992036.4850000003</v>
      </c>
      <c r="Z40" s="27">
        <f>SUMIF(Adjustments!$J$4:$J$921,(EPIS!$D40&amp;"/"&amp;EPIS!Z$4&amp;"/"&amp;EPIS!Z$3&amp;"/"&amp;EPIS!Z$2),Adjustments!AD$4:AD$921)</f>
        <v>3254707.0984999989</v>
      </c>
      <c r="AA40" s="27">
        <f>SUMIF(Adjustments!$J$4:$J$921,(EPIS!$D40&amp;"/"&amp;EPIS!AA$4&amp;"/"&amp;EPIS!AA$3&amp;"/"&amp;EPIS!AA$2),Adjustments!AE$4:AE$921)</f>
        <v>5972641.5559219988</v>
      </c>
      <c r="AB40" s="27">
        <f>SUMIF(Adjustments!$J$4:$J$921,(EPIS!$D40&amp;"/"&amp;EPIS!AB$4&amp;"/"&amp;EPIS!AB$3&amp;"/"&amp;EPIS!AB$2),Adjustments!AF$4:AF$921)</f>
        <v>3716226.1003639996</v>
      </c>
      <c r="AC40" s="27">
        <f>SUMIF(Adjustments!$J$4:$J$921,(EPIS!$D40&amp;"/"&amp;EPIS!AC$4&amp;"/"&amp;EPIS!AC$3&amp;"/"&amp;EPIS!AC$2),Adjustments!AG$4:AG$921)</f>
        <v>3484775.6614539996</v>
      </c>
      <c r="AD40" s="27">
        <f>SUMIF(Adjustments!$J$4:$J$921,(EPIS!$D40&amp;"/"&amp;EPIS!AD$4&amp;"/"&amp;EPIS!AD$3&amp;"/"&amp;EPIS!AD$2),Adjustments!AH$4:AH$921)</f>
        <v>3384299.274216</v>
      </c>
      <c r="AE40" s="143">
        <f t="shared" si="105"/>
        <v>95429990.160456032</v>
      </c>
      <c r="AG40" s="27">
        <f>SUMIF(Retirements!$E$12:$E$95,EPIS!$D40,Retirements!ED$12:ED$95)</f>
        <v>-1028794.0299999987</v>
      </c>
      <c r="AH40" s="27">
        <f>SUMIF(Retirements!$E$12:$E$95,EPIS!$D40,Retirements!EE$12:EE$95)</f>
        <v>-685836.44999999949</v>
      </c>
      <c r="AI40" s="27">
        <f>SUMIF(Retirements!$E$12:$E$95,EPIS!$D40,Retirements!EF$12:EF$95)</f>
        <v>-801120.01999999909</v>
      </c>
      <c r="AJ40" s="27">
        <f>SUMIF(Retirements!$E$12:$E$95,EPIS!$D40,Retirements!EG$12:EG$95)</f>
        <v>-881162.34999999905</v>
      </c>
      <c r="AK40" s="27">
        <f>SUMIF(Retirements!$E$12:$E$95,EPIS!$D40,Retirements!EH$12:EH$95)</f>
        <v>-770543.96999999927</v>
      </c>
      <c r="AL40" s="27">
        <f>SUMIF(Retirements!$E$12:$E$95,EPIS!$D40,Retirements!EI$12:EI$95)</f>
        <v>-855229.71999999846</v>
      </c>
      <c r="AM40" s="27">
        <f>SUMIF(Retirements!$E$12:$E$95,EPIS!$D40,Retirements!EJ$12:EJ$95)</f>
        <v>-777321.21999999706</v>
      </c>
      <c r="AN40" s="27">
        <f>SUMIF(Retirements!$E$12:$E$95,EPIS!$D40,Retirements!EK$12:EK$95)</f>
        <v>-758409.83999999973</v>
      </c>
      <c r="AO40" s="27">
        <f>SUMIF(Retirements!$E$12:$E$95,EPIS!$D40,Retirements!EL$12:EL$95)</f>
        <v>-820365.19000000088</v>
      </c>
      <c r="AP40" s="27">
        <f>SUMIF(Retirements!$E$12:$E$95,EPIS!$D40,Retirements!EM$12:EM$95)</f>
        <v>-822761.68443347944</v>
      </c>
      <c r="AQ40" s="27">
        <f>SUMIF(Retirements!$E$12:$E$95,EPIS!$D40,Retirements!EN$12:EN$95)</f>
        <v>-822761.68443347944</v>
      </c>
      <c r="AR40" s="27">
        <f>SUMIF(Retirements!$E$12:$E$95,EPIS!$D40,Retirements!EO$12:EO$95)</f>
        <v>-822761.68443347944</v>
      </c>
      <c r="AS40" s="27">
        <f>SUMIF(Retirements!$E$12:$E$95,EPIS!$D40,Retirements!EP$12:EP$95)</f>
        <v>-822761.68443347944</v>
      </c>
      <c r="AT40" s="27">
        <f>SUMIF(Retirements!$E$12:$E$95,EPIS!$D40,Retirements!EQ$12:EQ$95)</f>
        <v>-822761.68443347944</v>
      </c>
      <c r="AU40" s="27">
        <f>SUMIF(Retirements!$E$12:$E$95,EPIS!$D40,Retirements!ER$12:ER$95)</f>
        <v>-822761.68443347944</v>
      </c>
      <c r="AV40" s="27">
        <f>SUMIF(Retirements!$E$12:$E$95,EPIS!$D40,Retirements!ES$12:ES$95)</f>
        <v>-822761.68443347944</v>
      </c>
      <c r="AW40" s="27">
        <f>SUMIF(Retirements!$E$12:$E$95,EPIS!$D40,Retirements!ET$12:ET$95)</f>
        <v>-822761.68443347944</v>
      </c>
      <c r="AX40" s="27">
        <f>SUMIF(Retirements!$E$12:$E$95,EPIS!$D40,Retirements!EU$12:EU$95)</f>
        <v>-822761.68443347944</v>
      </c>
      <c r="AY40" s="27">
        <f>SUMIF(Retirements!$E$12:$E$95,EPIS!$D40,Retirements!EV$12:EV$95)</f>
        <v>-835819.86466174212</v>
      </c>
      <c r="AZ40" s="27">
        <f>SUMIF(Retirements!$E$12:$E$95,EPIS!$D40,Retirements!EW$12:EW$95)</f>
        <v>-835819.86466174212</v>
      </c>
      <c r="BA40" s="27">
        <f>SUMIF(Retirements!$E$12:$E$95,EPIS!$D40,Retirements!EX$12:EX$95)</f>
        <v>-835819.86466174212</v>
      </c>
      <c r="BB40" s="27">
        <f>SUMIF(Retirements!$E$12:$E$95,EPIS!$D40,Retirements!EY$12:EY$95)</f>
        <v>-835819.86466174212</v>
      </c>
      <c r="BC40" s="27">
        <f>SUMIF(Retirements!$E$12:$E$95,EPIS!$D40,Retirements!EZ$12:EZ$95)</f>
        <v>-835819.86466174212</v>
      </c>
      <c r="BD40" s="143">
        <f t="shared" si="106"/>
        <v>-18962737.273210015</v>
      </c>
      <c r="BE40" s="109"/>
      <c r="BF40" s="358">
        <f>VLOOKUP(E40,Scenarios!$AK$11:$AN$132,3,0)</f>
        <v>1723708872.29</v>
      </c>
      <c r="BG40" s="36">
        <f t="shared" si="108"/>
        <v>1728496050.3900001</v>
      </c>
      <c r="BH40" s="36">
        <f t="shared" si="108"/>
        <v>1735947884.48</v>
      </c>
      <c r="BI40" s="36">
        <f t="shared" si="108"/>
        <v>1739099463.1900001</v>
      </c>
      <c r="BJ40" s="36">
        <f t="shared" si="108"/>
        <v>1741529176.8900001</v>
      </c>
      <c r="BK40" s="36">
        <f t="shared" si="108"/>
        <v>1747851146.7</v>
      </c>
      <c r="BL40" s="36">
        <f t="shared" si="108"/>
        <v>1756662310.71</v>
      </c>
      <c r="BM40" s="36">
        <f t="shared" si="108"/>
        <v>1761137634.5</v>
      </c>
      <c r="BN40" s="36">
        <f t="shared" si="108"/>
        <v>1763774579.6200001</v>
      </c>
      <c r="BO40" s="36">
        <f t="shared" si="108"/>
        <v>1766677132.8800001</v>
      </c>
      <c r="BP40" s="36">
        <f t="shared" si="108"/>
        <v>1768817914.9395666</v>
      </c>
      <c r="BQ40" s="36">
        <f t="shared" si="109"/>
        <v>1770842952.2591331</v>
      </c>
      <c r="BR40" s="36">
        <f t="shared" si="109"/>
        <v>1773061790.6596997</v>
      </c>
      <c r="BS40" s="36">
        <f t="shared" si="109"/>
        <v>1774996246.9012663</v>
      </c>
      <c r="BT40" s="36">
        <f t="shared" si="109"/>
        <v>1777267873.2348328</v>
      </c>
      <c r="BU40" s="36">
        <f t="shared" si="109"/>
        <v>1779038930.5533993</v>
      </c>
      <c r="BV40" s="36">
        <f t="shared" si="109"/>
        <v>1780747322.9589658</v>
      </c>
      <c r="BW40" s="36">
        <f t="shared" si="109"/>
        <v>1782373300.0095322</v>
      </c>
      <c r="BX40" s="36">
        <f t="shared" si="109"/>
        <v>1784542574.8100986</v>
      </c>
      <c r="BY40" s="36">
        <f t="shared" si="109"/>
        <v>1786961462.043937</v>
      </c>
      <c r="BZ40" s="36">
        <f t="shared" si="109"/>
        <v>1792098283.7351973</v>
      </c>
      <c r="CA40" s="36">
        <f t="shared" si="110"/>
        <v>1794978689.9708996</v>
      </c>
      <c r="CB40" s="36">
        <f t="shared" si="110"/>
        <v>1797627645.7676919</v>
      </c>
      <c r="CC40" s="36">
        <f t="shared" si="110"/>
        <v>1800176125.1772461</v>
      </c>
      <c r="CD40" s="36"/>
      <c r="CE40" s="170" t="str">
        <f t="shared" si="11"/>
        <v>364OR</v>
      </c>
      <c r="CF40" s="170" t="str">
        <f t="shared" ref="CF40:CF44" si="113">CE40</f>
        <v>364OR</v>
      </c>
      <c r="CG40" s="148">
        <f t="shared" si="111"/>
        <v>1784208707.5447617</v>
      </c>
      <c r="CH40" s="161">
        <f>VLOOKUP(CE40,Scenarios!$AO$11:$AR$132,3,0)</f>
        <v>1704627964.2399964</v>
      </c>
      <c r="CI40" s="161">
        <f t="shared" si="44"/>
        <v>79580743.304765224</v>
      </c>
      <c r="CJ40" s="35"/>
      <c r="CK40" s="193">
        <f>VLOOKUP(CE40,Scenarios!$AS$11:$AT$132,2,0)</f>
        <v>1786980891.070329</v>
      </c>
      <c r="CL40" s="156">
        <f>VLOOKUP(CE40,Scenarios!$AO$11:$AR$132,3,0)</f>
        <v>1704627964.2399964</v>
      </c>
      <c r="CM40" s="156">
        <f t="shared" si="112"/>
        <v>82352926.830332518</v>
      </c>
      <c r="CO40" s="156">
        <f t="shared" si="13"/>
        <v>2772183.5255672932</v>
      </c>
      <c r="CP40" s="156">
        <f t="shared" si="14"/>
        <v>0</v>
      </c>
      <c r="CQ40" s="156">
        <f t="shared" si="15"/>
        <v>2772183.5255672932</v>
      </c>
    </row>
    <row r="41" spans="1:95">
      <c r="A41" s="137" t="s">
        <v>26</v>
      </c>
      <c r="B41" s="137" t="s">
        <v>27</v>
      </c>
      <c r="C41" s="137" t="s">
        <v>27</v>
      </c>
      <c r="D41" s="137" t="str">
        <f t="shared" si="107"/>
        <v>DDSTPWA</v>
      </c>
      <c r="E41" s="5" t="s">
        <v>69</v>
      </c>
      <c r="F41" s="32">
        <v>364</v>
      </c>
      <c r="G41" s="32" t="str">
        <f t="shared" si="10"/>
        <v>364WA</v>
      </c>
      <c r="H41" s="27">
        <f>SUMIF(Adjustments!$J$4:$J$921,(EPIS!$D41&amp;"/"&amp;EPIS!H$4&amp;"/"&amp;EPIS!H$3&amp;"/"&amp;EPIS!H$2),Adjustments!L$4:L$921)</f>
        <v>1187191.650000002</v>
      </c>
      <c r="I41" s="27">
        <f>SUMIF(Adjustments!$J$4:$J$921,(EPIS!$D41&amp;"/"&amp;EPIS!I$4&amp;"/"&amp;EPIS!I$3&amp;"/"&amp;EPIS!I$2),Adjustments!M$4:M$921)</f>
        <v>705117.35000000033</v>
      </c>
      <c r="J41" s="27">
        <f>SUMIF(Adjustments!$J$4:$J$921,(EPIS!$D41&amp;"/"&amp;EPIS!J$4&amp;"/"&amp;EPIS!J$3&amp;"/"&amp;EPIS!J$2),Adjustments!N$4:N$921)</f>
        <v>1107431.7999999998</v>
      </c>
      <c r="K41" s="27">
        <f>SUMIF(Adjustments!$J$4:$J$921,(EPIS!$D41&amp;"/"&amp;EPIS!K$4&amp;"/"&amp;EPIS!K$3&amp;"/"&amp;EPIS!K$2),Adjustments!O$4:O$921)</f>
        <v>44872.510000000504</v>
      </c>
      <c r="L41" s="27">
        <f>SUMIF(Adjustments!$J$4:$J$921,(EPIS!$D41&amp;"/"&amp;EPIS!L$4&amp;"/"&amp;EPIS!L$3&amp;"/"&amp;EPIS!L$2),Adjustments!P$4:P$921)</f>
        <v>1714869.8200000008</v>
      </c>
      <c r="M41" s="27">
        <f>SUMIF(Adjustments!$J$4:$J$921,(EPIS!$D41&amp;"/"&amp;EPIS!M$4&amp;"/"&amp;EPIS!M$3&amp;"/"&amp;EPIS!M$2),Adjustments!Q$4:Q$921)</f>
        <v>2059438.4999999988</v>
      </c>
      <c r="N41" s="27">
        <f>SUMIF(Adjustments!$J$4:$J$921,(EPIS!$D41&amp;"/"&amp;EPIS!N$4&amp;"/"&amp;EPIS!N$3&amp;"/"&amp;EPIS!N$2),Adjustments!R$4:R$921)</f>
        <v>1457133.9400000002</v>
      </c>
      <c r="O41" s="27">
        <f>SUMIF(Adjustments!$J$4:$J$921,(EPIS!$D41&amp;"/"&amp;EPIS!O$4&amp;"/"&amp;EPIS!O$3&amp;"/"&amp;EPIS!O$2),Adjustments!S$4:S$921)</f>
        <v>627021.12999999942</v>
      </c>
      <c r="P41" s="27">
        <f>SUMIF(Adjustments!$J$4:$J$921,(EPIS!$D41&amp;"/"&amp;EPIS!P$4&amp;"/"&amp;EPIS!P$3&amp;"/"&amp;EPIS!P$2),Adjustments!T$4:T$921)</f>
        <v>902917.41</v>
      </c>
      <c r="Q41" s="27">
        <f>SUMIF(Adjustments!$J$4:$J$921,(EPIS!$D41&amp;"/"&amp;EPIS!Q$4&amp;"/"&amp;EPIS!Q$3&amp;"/"&amp;EPIS!Q$2),Adjustments!U$4:U$921)</f>
        <v>849882.72699999996</v>
      </c>
      <c r="R41" s="27">
        <f>SUMIF(Adjustments!$J$4:$J$921,(EPIS!$D41&amp;"/"&amp;EPIS!R$4&amp;"/"&amp;EPIS!R$3&amp;"/"&amp;EPIS!R$2),Adjustments!V$4:V$921)</f>
        <v>846904.1399999999</v>
      </c>
      <c r="S41" s="27">
        <f>SUMIF(Adjustments!$J$4:$J$921,(EPIS!$D41&amp;"/"&amp;EPIS!S$4&amp;"/"&amp;EPIS!S$3&amp;"/"&amp;EPIS!S$2),Adjustments!W$4:W$921)</f>
        <v>879300.02899999998</v>
      </c>
      <c r="T41" s="27">
        <f>SUMIF(Adjustments!$J$4:$J$921,(EPIS!$D41&amp;"/"&amp;EPIS!T$4&amp;"/"&amp;EPIS!T$3&amp;"/"&amp;EPIS!T$2),Adjustments!X$4:X$921)</f>
        <v>825679.93200000003</v>
      </c>
      <c r="U41" s="27">
        <f>SUMIF(Adjustments!$J$4:$J$921,(EPIS!$D41&amp;"/"&amp;EPIS!U$4&amp;"/"&amp;EPIS!U$3&amp;"/"&amp;EPIS!U$2),Adjustments!Y$4:Y$921)</f>
        <v>922703.35799999989</v>
      </c>
      <c r="V41" s="27">
        <f>SUMIF(Adjustments!$J$4:$J$921,(EPIS!$D41&amp;"/"&amp;EPIS!V$4&amp;"/"&amp;EPIS!V$3&amp;"/"&amp;EPIS!V$2),Adjustments!Z$4:Z$921)</f>
        <v>796813.93799999985</v>
      </c>
      <c r="W41" s="27">
        <f>SUMIF(Adjustments!$J$4:$J$921,(EPIS!$D41&amp;"/"&amp;EPIS!W$4&amp;"/"&amp;EPIS!W$3&amp;"/"&amp;EPIS!W$2),Adjustments!AA$4:AA$921)</f>
        <v>751548.79499999993</v>
      </c>
      <c r="X41" s="27">
        <f>SUMIF(Adjustments!$J$4:$J$921,(EPIS!$D41&amp;"/"&amp;EPIS!X$4&amp;"/"&amp;EPIS!X$3&amp;"/"&amp;EPIS!X$2),Adjustments!AB$4:AB$921)</f>
        <v>619745.07399999991</v>
      </c>
      <c r="Y41" s="27">
        <f>SUMIF(Adjustments!$J$4:$J$921,(EPIS!$D41&amp;"/"&amp;EPIS!Y$4&amp;"/"&amp;EPIS!Y$3&amp;"/"&amp;EPIS!Y$2),Adjustments!AC$4:AC$921)</f>
        <v>813463.09199999995</v>
      </c>
      <c r="Z41" s="27">
        <f>SUMIF(Adjustments!$J$4:$J$921,(EPIS!$D41&amp;"/"&amp;EPIS!Z$4&amp;"/"&amp;EPIS!Z$3&amp;"/"&amp;EPIS!Z$2),Adjustments!AD$4:AD$921)</f>
        <v>743080.20776999998</v>
      </c>
      <c r="AA41" s="27">
        <f>SUMIF(Adjustments!$J$4:$J$921,(EPIS!$D41&amp;"/"&amp;EPIS!AA$4&amp;"/"&amp;EPIS!AA$3&amp;"/"&amp;EPIS!AA$2),Adjustments!AE$4:AE$921)</f>
        <v>767596.51445799996</v>
      </c>
      <c r="AB41" s="27">
        <f>SUMIF(Adjustments!$J$4:$J$921,(EPIS!$D41&amp;"/"&amp;EPIS!AB$4&amp;"/"&amp;EPIS!AB$3&amp;"/"&amp;EPIS!AB$2),Adjustments!AF$4:AF$921)</f>
        <v>899154.54284799984</v>
      </c>
      <c r="AC41" s="27">
        <f>SUMIF(Adjustments!$J$4:$J$921,(EPIS!$D41&amp;"/"&amp;EPIS!AC$4&amp;"/"&amp;EPIS!AC$3&amp;"/"&amp;EPIS!AC$2),Adjustments!AG$4:AG$921)</f>
        <v>805337.36799799989</v>
      </c>
      <c r="AD41" s="27">
        <f>SUMIF(Adjustments!$J$4:$J$921,(EPIS!$D41&amp;"/"&amp;EPIS!AD$4&amp;"/"&amp;EPIS!AD$3&amp;"/"&amp;EPIS!AD$2),Adjustments!AH$4:AH$921)</f>
        <v>1818845.1378260001</v>
      </c>
      <c r="AE41" s="143">
        <f t="shared" si="105"/>
        <v>22146048.9659</v>
      </c>
      <c r="AG41" s="27">
        <f>SUMIF(Retirements!$E$12:$E$95,EPIS!$D41,Retirements!ED$12:ED$95)</f>
        <v>-188901.82000000041</v>
      </c>
      <c r="AH41" s="27">
        <f>SUMIF(Retirements!$E$12:$E$95,EPIS!$D41,Retirements!EE$12:EE$95)</f>
        <v>-228207.2900000003</v>
      </c>
      <c r="AI41" s="27">
        <f>SUMIF(Retirements!$E$12:$E$95,EPIS!$D41,Retirements!EF$12:EF$95)</f>
        <v>-177717.8300000001</v>
      </c>
      <c r="AJ41" s="27">
        <f>SUMIF(Retirements!$E$12:$E$95,EPIS!$D41,Retirements!EG$12:EG$95)</f>
        <v>-2189201.5300000086</v>
      </c>
      <c r="AK41" s="27">
        <f>SUMIF(Retirements!$E$12:$E$95,EPIS!$D41,Retirements!EH$12:EH$95)</f>
        <v>-239594.27000000031</v>
      </c>
      <c r="AL41" s="27">
        <f>SUMIF(Retirements!$E$12:$E$95,EPIS!$D41,Retirements!EI$12:EI$95)</f>
        <v>-169373.08000000007</v>
      </c>
      <c r="AM41" s="27">
        <f>SUMIF(Retirements!$E$12:$E$95,EPIS!$D41,Retirements!EJ$12:EJ$95)</f>
        <v>-141278.60999999984</v>
      </c>
      <c r="AN41" s="27">
        <f>SUMIF(Retirements!$E$12:$E$95,EPIS!$D41,Retirements!EK$12:EK$95)</f>
        <v>-186647.33000000007</v>
      </c>
      <c r="AO41" s="27">
        <f>SUMIF(Retirements!$E$12:$E$95,EPIS!$D41,Retirements!EL$12:EL$95)</f>
        <v>-134295.44000000009</v>
      </c>
      <c r="AP41" s="27">
        <f>SUMIF(Retirements!$E$12:$E$95,EPIS!$D41,Retirements!EM$12:EM$95)</f>
        <v>-408219.36650922103</v>
      </c>
      <c r="AQ41" s="27">
        <f>SUMIF(Retirements!$E$12:$E$95,EPIS!$D41,Retirements!EN$12:EN$95)</f>
        <v>-408219.36650922103</v>
      </c>
      <c r="AR41" s="27">
        <f>SUMIF(Retirements!$E$12:$E$95,EPIS!$D41,Retirements!EO$12:EO$95)</f>
        <v>-408219.36650922103</v>
      </c>
      <c r="AS41" s="27">
        <f>SUMIF(Retirements!$E$12:$E$95,EPIS!$D41,Retirements!EP$12:EP$95)</f>
        <v>-408219.36650922103</v>
      </c>
      <c r="AT41" s="27">
        <f>SUMIF(Retirements!$E$12:$E$95,EPIS!$D41,Retirements!EQ$12:EQ$95)</f>
        <v>-408219.36650922103</v>
      </c>
      <c r="AU41" s="27">
        <f>SUMIF(Retirements!$E$12:$E$95,EPIS!$D41,Retirements!ER$12:ER$95)</f>
        <v>-408219.36650922103</v>
      </c>
      <c r="AV41" s="27">
        <f>SUMIF(Retirements!$E$12:$E$95,EPIS!$D41,Retirements!ES$12:ES$95)</f>
        <v>-408219.36650922103</v>
      </c>
      <c r="AW41" s="27">
        <f>SUMIF(Retirements!$E$12:$E$95,EPIS!$D41,Retirements!ET$12:ET$95)</f>
        <v>-408219.36650922103</v>
      </c>
      <c r="AX41" s="27">
        <f>SUMIF(Retirements!$E$12:$E$95,EPIS!$D41,Retirements!EU$12:EU$95)</f>
        <v>-408219.36650922103</v>
      </c>
      <c r="AY41" s="27">
        <f>SUMIF(Retirements!$E$12:$E$95,EPIS!$D41,Retirements!EV$12:EV$95)</f>
        <v>-414420.81622319255</v>
      </c>
      <c r="AZ41" s="27">
        <f>SUMIF(Retirements!$E$12:$E$95,EPIS!$D41,Retirements!EW$12:EW$95)</f>
        <v>-414420.81622319255</v>
      </c>
      <c r="BA41" s="27">
        <f>SUMIF(Retirements!$E$12:$E$95,EPIS!$D41,Retirements!EX$12:EX$95)</f>
        <v>-414420.81622319255</v>
      </c>
      <c r="BB41" s="27">
        <f>SUMIF(Retirements!$E$12:$E$95,EPIS!$D41,Retirements!EY$12:EY$95)</f>
        <v>-414420.81622319255</v>
      </c>
      <c r="BC41" s="27">
        <f>SUMIF(Retirements!$E$12:$E$95,EPIS!$D41,Retirements!EZ$12:EZ$95)</f>
        <v>-414420.81622319255</v>
      </c>
      <c r="BD41" s="143">
        <f t="shared" si="106"/>
        <v>-9401295.5796989668</v>
      </c>
      <c r="BE41" s="109"/>
      <c r="BF41" s="358">
        <f>VLOOKUP(E41,Scenarios!$AK$11:$AN$132,3,0)</f>
        <v>401662068.95999992</v>
      </c>
      <c r="BG41" s="36">
        <f t="shared" si="108"/>
        <v>402660358.7899999</v>
      </c>
      <c r="BH41" s="36">
        <f t="shared" si="108"/>
        <v>403137268.8499999</v>
      </c>
      <c r="BI41" s="36">
        <f t="shared" si="108"/>
        <v>404066982.81999993</v>
      </c>
      <c r="BJ41" s="36">
        <f t="shared" si="108"/>
        <v>401922653.79999989</v>
      </c>
      <c r="BK41" s="36">
        <f t="shared" si="108"/>
        <v>403397929.3499999</v>
      </c>
      <c r="BL41" s="36">
        <f t="shared" si="108"/>
        <v>405287994.76999992</v>
      </c>
      <c r="BM41" s="36">
        <f t="shared" si="108"/>
        <v>406603850.0999999</v>
      </c>
      <c r="BN41" s="36">
        <f t="shared" si="108"/>
        <v>407044223.89999992</v>
      </c>
      <c r="BO41" s="36">
        <f t="shared" si="108"/>
        <v>407812845.86999995</v>
      </c>
      <c r="BP41" s="36">
        <f t="shared" si="108"/>
        <v>408254509.23049074</v>
      </c>
      <c r="BQ41" s="36">
        <f t="shared" si="109"/>
        <v>408693194.00398153</v>
      </c>
      <c r="BR41" s="36">
        <f t="shared" si="109"/>
        <v>409164274.66647232</v>
      </c>
      <c r="BS41" s="36">
        <f t="shared" si="109"/>
        <v>409581735.2319631</v>
      </c>
      <c r="BT41" s="36">
        <f t="shared" si="109"/>
        <v>410096219.22345388</v>
      </c>
      <c r="BU41" s="36">
        <f t="shared" si="109"/>
        <v>410484813.7949447</v>
      </c>
      <c r="BV41" s="36">
        <f t="shared" si="109"/>
        <v>410828143.22343552</v>
      </c>
      <c r="BW41" s="36">
        <f t="shared" si="109"/>
        <v>411039668.93092632</v>
      </c>
      <c r="BX41" s="36">
        <f t="shared" si="109"/>
        <v>411444912.65641713</v>
      </c>
      <c r="BY41" s="36">
        <f t="shared" si="109"/>
        <v>411773572.04796392</v>
      </c>
      <c r="BZ41" s="36">
        <f t="shared" si="109"/>
        <v>412126747.74619871</v>
      </c>
      <c r="CA41" s="36">
        <f t="shared" si="110"/>
        <v>412611481.4728235</v>
      </c>
      <c r="CB41" s="36">
        <f t="shared" si="110"/>
        <v>413002398.0245983</v>
      </c>
      <c r="CC41" s="36">
        <f t="shared" si="110"/>
        <v>414406822.34620112</v>
      </c>
      <c r="CD41" s="36"/>
      <c r="CE41" s="170" t="str">
        <f t="shared" si="11"/>
        <v>364WA</v>
      </c>
      <c r="CF41" s="170" t="str">
        <f t="shared" si="113"/>
        <v>364WA</v>
      </c>
      <c r="CG41" s="148">
        <f t="shared" si="111"/>
        <v>411173383.33610606</v>
      </c>
      <c r="CH41" s="161">
        <f>VLOOKUP(CE41,Scenarios!$AO$11:$AR$132,3,0)</f>
        <v>397761374.25499946</v>
      </c>
      <c r="CI41" s="161">
        <f t="shared" si="44"/>
        <v>13412009.081106603</v>
      </c>
      <c r="CJ41" s="35"/>
      <c r="CK41" s="193">
        <f>VLOOKUP(CE41,Scenarios!$AS$11:$AT$132,2,0)</f>
        <v>411121330.40428513</v>
      </c>
      <c r="CL41" s="156">
        <f>VLOOKUP(CE41,Scenarios!$AO$11:$AR$132,3,0)</f>
        <v>397761374.25499946</v>
      </c>
      <c r="CM41" s="156">
        <f t="shared" si="112"/>
        <v>13359956.149285674</v>
      </c>
      <c r="CO41" s="156">
        <f t="shared" si="13"/>
        <v>-52052.93182092905</v>
      </c>
      <c r="CP41" s="156">
        <f t="shared" si="14"/>
        <v>0</v>
      </c>
      <c r="CQ41" s="156">
        <f t="shared" si="15"/>
        <v>-52052.93182092905</v>
      </c>
    </row>
    <row r="42" spans="1:95">
      <c r="A42" s="137" t="s">
        <v>28</v>
      </c>
      <c r="B42" s="137" t="s">
        <v>29</v>
      </c>
      <c r="C42" s="137" t="s">
        <v>29</v>
      </c>
      <c r="D42" s="137" t="str">
        <f t="shared" si="107"/>
        <v>DDSTPWYP</v>
      </c>
      <c r="E42" s="5" t="s">
        <v>70</v>
      </c>
      <c r="F42" s="32">
        <v>364</v>
      </c>
      <c r="G42" s="32" t="str">
        <f t="shared" si="10"/>
        <v>364WYP</v>
      </c>
      <c r="H42" s="27">
        <f>SUMIF(Adjustments!$J$4:$J$921,(EPIS!$D42&amp;"/"&amp;EPIS!H$4&amp;"/"&amp;EPIS!H$3&amp;"/"&amp;EPIS!H$2),Adjustments!L$4:L$921)</f>
        <v>4028377.8200000008</v>
      </c>
      <c r="I42" s="27">
        <f>SUMIF(Adjustments!$J$4:$J$921,(EPIS!$D42&amp;"/"&amp;EPIS!I$4&amp;"/"&amp;EPIS!I$3&amp;"/"&amp;EPIS!I$2),Adjustments!M$4:M$921)</f>
        <v>6934341.2999999933</v>
      </c>
      <c r="J42" s="27">
        <f>SUMIF(Adjustments!$J$4:$J$921,(EPIS!$D42&amp;"/"&amp;EPIS!J$4&amp;"/"&amp;EPIS!J$3&amp;"/"&amp;EPIS!J$2),Adjustments!N$4:N$921)</f>
        <v>2145989.5499999938</v>
      </c>
      <c r="K42" s="27">
        <f>SUMIF(Adjustments!$J$4:$J$921,(EPIS!$D42&amp;"/"&amp;EPIS!K$4&amp;"/"&amp;EPIS!K$3&amp;"/"&amp;EPIS!K$2),Adjustments!O$4:O$921)</f>
        <v>5617177.0799999991</v>
      </c>
      <c r="L42" s="27">
        <f>SUMIF(Adjustments!$J$4:$J$921,(EPIS!$D42&amp;"/"&amp;EPIS!L$4&amp;"/"&amp;EPIS!L$3&amp;"/"&amp;EPIS!L$2),Adjustments!P$4:P$921)</f>
        <v>440954.25999999978</v>
      </c>
      <c r="M42" s="27">
        <f>SUMIF(Adjustments!$J$4:$J$921,(EPIS!$D42&amp;"/"&amp;EPIS!M$4&amp;"/"&amp;EPIS!M$3&amp;"/"&amp;EPIS!M$2),Adjustments!Q$4:Q$921)</f>
        <v>4108894.0699999994</v>
      </c>
      <c r="N42" s="27">
        <f>SUMIF(Adjustments!$J$4:$J$921,(EPIS!$D42&amp;"/"&amp;EPIS!N$4&amp;"/"&amp;EPIS!N$3&amp;"/"&amp;EPIS!N$2),Adjustments!R$4:R$921)</f>
        <v>1730345.9100000006</v>
      </c>
      <c r="O42" s="27">
        <f>SUMIF(Adjustments!$J$4:$J$921,(EPIS!$D42&amp;"/"&amp;EPIS!O$4&amp;"/"&amp;EPIS!O$3&amp;"/"&amp;EPIS!O$2),Adjustments!S$4:S$921)</f>
        <v>1995407.6100000027</v>
      </c>
      <c r="P42" s="27">
        <f>SUMIF(Adjustments!$J$4:$J$921,(EPIS!$D42&amp;"/"&amp;EPIS!P$4&amp;"/"&amp;EPIS!P$3&amp;"/"&amp;EPIS!P$2),Adjustments!T$4:T$921)</f>
        <v>1504820.2599999993</v>
      </c>
      <c r="Q42" s="27">
        <f>SUMIF(Adjustments!$J$4:$J$921,(EPIS!$D42&amp;"/"&amp;EPIS!Q$4&amp;"/"&amp;EPIS!Q$3&amp;"/"&amp;EPIS!Q$2),Adjustments!U$4:U$921)</f>
        <v>1432755.669</v>
      </c>
      <c r="R42" s="27">
        <f>SUMIF(Adjustments!$J$4:$J$921,(EPIS!$D42&amp;"/"&amp;EPIS!R$4&amp;"/"&amp;EPIS!R$3&amp;"/"&amp;EPIS!R$2),Adjustments!V$4:V$921)</f>
        <v>1429209.9980000001</v>
      </c>
      <c r="S42" s="27">
        <f>SUMIF(Adjustments!$J$4:$J$921,(EPIS!$D42&amp;"/"&amp;EPIS!S$4&amp;"/"&amp;EPIS!S$3&amp;"/"&amp;EPIS!S$2),Adjustments!W$4:W$921)</f>
        <v>1483218.3530000001</v>
      </c>
      <c r="T42" s="27">
        <f>SUMIF(Adjustments!$J$4:$J$921,(EPIS!$D42&amp;"/"&amp;EPIS!T$4&amp;"/"&amp;EPIS!T$3&amp;"/"&amp;EPIS!T$2),Adjustments!X$4:X$921)</f>
        <v>1595717.9780000004</v>
      </c>
      <c r="U42" s="27">
        <f>SUMIF(Adjustments!$J$4:$J$921,(EPIS!$D42&amp;"/"&amp;EPIS!U$4&amp;"/"&amp;EPIS!U$3&amp;"/"&amp;EPIS!U$2),Adjustments!Y$4:Y$921)</f>
        <v>1704720.4129999999</v>
      </c>
      <c r="V42" s="27">
        <f>SUMIF(Adjustments!$J$4:$J$921,(EPIS!$D42&amp;"/"&amp;EPIS!V$4&amp;"/"&amp;EPIS!V$3&amp;"/"&amp;EPIS!V$2),Adjustments!Z$4:Z$921)</f>
        <v>1544873.8090000001</v>
      </c>
      <c r="W42" s="27">
        <f>SUMIF(Adjustments!$J$4:$J$921,(EPIS!$D42&amp;"/"&amp;EPIS!W$4&amp;"/"&amp;EPIS!W$3&amp;"/"&amp;EPIS!W$2),Adjustments!AA$4:AA$921)</f>
        <v>1489718.5730000001</v>
      </c>
      <c r="X42" s="27">
        <f>SUMIF(Adjustments!$J$4:$J$921,(EPIS!$D42&amp;"/"&amp;EPIS!X$4&amp;"/"&amp;EPIS!X$3&amp;"/"&amp;EPIS!X$2),Adjustments!AB$4:AB$921)</f>
        <v>1402017.649</v>
      </c>
      <c r="Y42" s="27">
        <f>SUMIF(Adjustments!$J$4:$J$921,(EPIS!$D42&amp;"/"&amp;EPIS!Y$4&amp;"/"&amp;EPIS!Y$3&amp;"/"&amp;EPIS!Y$2),Adjustments!AC$4:AC$921)</f>
        <v>2624687.7730000005</v>
      </c>
      <c r="Z42" s="27">
        <f>SUMIF(Adjustments!$J$4:$J$921,(EPIS!$D42&amp;"/"&amp;EPIS!Z$4&amp;"/"&amp;EPIS!Z$3&amp;"/"&amp;EPIS!Z$2),Adjustments!AD$4:AD$921)</f>
        <v>1164054.51636</v>
      </c>
      <c r="AA42" s="27">
        <f>SUMIF(Adjustments!$J$4:$J$921,(EPIS!$D42&amp;"/"&amp;EPIS!AA$4&amp;"/"&amp;EPIS!AA$3&amp;"/"&amp;EPIS!AA$2),Adjustments!AE$4:AE$921)</f>
        <v>1206736.0537319998</v>
      </c>
      <c r="AB42" s="27">
        <f>SUMIF(Adjustments!$J$4:$J$921,(EPIS!$D42&amp;"/"&amp;EPIS!AB$4&amp;"/"&amp;EPIS!AB$3&amp;"/"&amp;EPIS!AB$2),Adjustments!AF$4:AF$921)</f>
        <v>1260167.5509800001</v>
      </c>
      <c r="AC42" s="27">
        <f>SUMIF(Adjustments!$J$4:$J$921,(EPIS!$D42&amp;"/"&amp;EPIS!AC$4&amp;"/"&amp;EPIS!AC$3&amp;"/"&amp;EPIS!AC$2),Adjustments!AG$4:AG$921)</f>
        <v>1387133.777372</v>
      </c>
      <c r="AD42" s="27">
        <f>SUMIF(Adjustments!$J$4:$J$921,(EPIS!$D42&amp;"/"&amp;EPIS!AD$4&amp;"/"&amp;EPIS!AD$3&amp;"/"&amp;EPIS!AD$2),Adjustments!AH$4:AH$921)</f>
        <v>1443636.5297199998</v>
      </c>
      <c r="AE42" s="143">
        <f t="shared" si="105"/>
        <v>49674956.503163993</v>
      </c>
      <c r="AG42" s="27">
        <f>SUMIF(Retirements!$E$12:$E$95,EPIS!$D42,Retirements!ED$12:ED$95)</f>
        <v>-1978181.4400000009</v>
      </c>
      <c r="AH42" s="27">
        <f>SUMIF(Retirements!$E$12:$E$95,EPIS!$D42,Retirements!EE$12:EE$95)</f>
        <v>-1098866.6099999966</v>
      </c>
      <c r="AI42" s="27">
        <f>SUMIF(Retirements!$E$12:$E$95,EPIS!$D42,Retirements!EF$12:EF$95)</f>
        <v>-298322.08999999968</v>
      </c>
      <c r="AJ42" s="27">
        <f>SUMIF(Retirements!$E$12:$E$95,EPIS!$D42,Retirements!EG$12:EG$95)</f>
        <v>-750923.37000000686</v>
      </c>
      <c r="AK42" s="27">
        <f>SUMIF(Retirements!$E$12:$E$95,EPIS!$D42,Retirements!EH$12:EH$95)</f>
        <v>-659411.93000001006</v>
      </c>
      <c r="AL42" s="27">
        <f>SUMIF(Retirements!$E$12:$E$95,EPIS!$D42,Retirements!EI$12:EI$95)</f>
        <v>-402481.10000000038</v>
      </c>
      <c r="AM42" s="27">
        <f>SUMIF(Retirements!$E$12:$E$95,EPIS!$D42,Retirements!EJ$12:EJ$95)</f>
        <v>-453732.05000000191</v>
      </c>
      <c r="AN42" s="27">
        <f>SUMIF(Retirements!$E$12:$E$95,EPIS!$D42,Retirements!EK$12:EK$95)</f>
        <v>-375853.73999999976</v>
      </c>
      <c r="AO42" s="27">
        <f>SUMIF(Retirements!$E$12:$E$95,EPIS!$D42,Retirements!EL$12:EL$95)</f>
        <v>-326265.69000000006</v>
      </c>
      <c r="AP42" s="27">
        <f>SUMIF(Retirements!$E$12:$E$95,EPIS!$D42,Retirements!EM$12:EM$95)</f>
        <v>-478140.07593663229</v>
      </c>
      <c r="AQ42" s="27">
        <f>SUMIF(Retirements!$E$12:$E$95,EPIS!$D42,Retirements!EN$12:EN$95)</f>
        <v>-478140.07593663229</v>
      </c>
      <c r="AR42" s="27">
        <f>SUMIF(Retirements!$E$12:$E$95,EPIS!$D42,Retirements!EO$12:EO$95)</f>
        <v>-478140.07593663229</v>
      </c>
      <c r="AS42" s="27">
        <f>SUMIF(Retirements!$E$12:$E$95,EPIS!$D42,Retirements!EP$12:EP$95)</f>
        <v>-478140.07593663229</v>
      </c>
      <c r="AT42" s="27">
        <f>SUMIF(Retirements!$E$12:$E$95,EPIS!$D42,Retirements!EQ$12:EQ$95)</f>
        <v>-478140.07593663229</v>
      </c>
      <c r="AU42" s="27">
        <f>SUMIF(Retirements!$E$12:$E$95,EPIS!$D42,Retirements!ER$12:ER$95)</f>
        <v>-478140.07593663229</v>
      </c>
      <c r="AV42" s="27">
        <f>SUMIF(Retirements!$E$12:$E$95,EPIS!$D42,Retirements!ES$12:ES$95)</f>
        <v>-478140.07593663229</v>
      </c>
      <c r="AW42" s="27">
        <f>SUMIF(Retirements!$E$12:$E$95,EPIS!$D42,Retirements!ET$12:ET$95)</f>
        <v>-478140.07593663229</v>
      </c>
      <c r="AX42" s="27">
        <f>SUMIF(Retirements!$E$12:$E$95,EPIS!$D42,Retirements!EU$12:EU$95)</f>
        <v>-478140.07593663229</v>
      </c>
      <c r="AY42" s="27">
        <f>SUMIF(Retirements!$E$12:$E$95,EPIS!$D42,Retirements!EV$12:EV$95)</f>
        <v>-492105.70318843104</v>
      </c>
      <c r="AZ42" s="27">
        <f>SUMIF(Retirements!$E$12:$E$95,EPIS!$D42,Retirements!EW$12:EW$95)</f>
        <v>-492105.70318843104</v>
      </c>
      <c r="BA42" s="27">
        <f>SUMIF(Retirements!$E$12:$E$95,EPIS!$D42,Retirements!EX$12:EX$95)</f>
        <v>-492105.70318843104</v>
      </c>
      <c r="BB42" s="27">
        <f>SUMIF(Retirements!$E$12:$E$95,EPIS!$D42,Retirements!EY$12:EY$95)</f>
        <v>-492105.70318843104</v>
      </c>
      <c r="BC42" s="27">
        <f>SUMIF(Retirements!$E$12:$E$95,EPIS!$D42,Retirements!EZ$12:EZ$95)</f>
        <v>-492105.70318843104</v>
      </c>
      <c r="BD42" s="143">
        <f t="shared" si="106"/>
        <v>-13107827.219371861</v>
      </c>
      <c r="BE42" s="109"/>
      <c r="BF42" s="358">
        <f>VLOOKUP(E42,Scenarios!$AK$11:$AN$132,3,0)</f>
        <v>477607666.39999998</v>
      </c>
      <c r="BG42" s="36">
        <f t="shared" si="108"/>
        <v>479657862.77999997</v>
      </c>
      <c r="BH42" s="36">
        <f t="shared" si="108"/>
        <v>485493337.46999997</v>
      </c>
      <c r="BI42" s="36">
        <f t="shared" si="108"/>
        <v>487341004.93000001</v>
      </c>
      <c r="BJ42" s="36">
        <f t="shared" si="108"/>
        <v>492207258.63999999</v>
      </c>
      <c r="BK42" s="36">
        <f t="shared" si="108"/>
        <v>491988800.96999997</v>
      </c>
      <c r="BL42" s="36">
        <f t="shared" si="108"/>
        <v>495695213.93999994</v>
      </c>
      <c r="BM42" s="36">
        <f t="shared" si="108"/>
        <v>496971827.79999995</v>
      </c>
      <c r="BN42" s="36">
        <f t="shared" si="108"/>
        <v>498591381.66999996</v>
      </c>
      <c r="BO42" s="36">
        <f t="shared" si="108"/>
        <v>499769936.23999995</v>
      </c>
      <c r="BP42" s="36">
        <f t="shared" si="108"/>
        <v>500724551.83306336</v>
      </c>
      <c r="BQ42" s="36">
        <f t="shared" si="109"/>
        <v>501675621.75512677</v>
      </c>
      <c r="BR42" s="36">
        <f t="shared" si="109"/>
        <v>502680700.03219014</v>
      </c>
      <c r="BS42" s="36">
        <f t="shared" si="109"/>
        <v>503798277.93425351</v>
      </c>
      <c r="BT42" s="36">
        <f t="shared" si="109"/>
        <v>505024858.27131689</v>
      </c>
      <c r="BU42" s="36">
        <f t="shared" si="109"/>
        <v>506091592.00438029</v>
      </c>
      <c r="BV42" s="36">
        <f t="shared" si="109"/>
        <v>507103170.50144368</v>
      </c>
      <c r="BW42" s="36">
        <f t="shared" si="109"/>
        <v>508027048.07450706</v>
      </c>
      <c r="BX42" s="36">
        <f t="shared" si="109"/>
        <v>510173595.77157044</v>
      </c>
      <c r="BY42" s="36">
        <f t="shared" si="109"/>
        <v>510845544.58474201</v>
      </c>
      <c r="BZ42" s="36">
        <f t="shared" si="109"/>
        <v>511560174.93528557</v>
      </c>
      <c r="CA42" s="36">
        <f t="shared" si="110"/>
        <v>512328236.78307712</v>
      </c>
      <c r="CB42" s="36">
        <f t="shared" si="110"/>
        <v>513223264.8572607</v>
      </c>
      <c r="CC42" s="36">
        <f t="shared" si="110"/>
        <v>514174795.68379229</v>
      </c>
      <c r="CD42" s="36"/>
      <c r="CE42" s="170" t="str">
        <f t="shared" si="11"/>
        <v>364WYP</v>
      </c>
      <c r="CF42" s="170" t="str">
        <f t="shared" si="113"/>
        <v>364WYP</v>
      </c>
      <c r="CG42" s="148">
        <f t="shared" si="111"/>
        <v>508208221.62991899</v>
      </c>
      <c r="CH42" s="161">
        <f>VLOOKUP(CE42,Scenarios!$AO$11:$AR$132,3,0)</f>
        <v>467004252.38999993</v>
      </c>
      <c r="CI42" s="161">
        <f t="shared" si="44"/>
        <v>41203969.239919066</v>
      </c>
      <c r="CJ42" s="35"/>
      <c r="CK42" s="193">
        <f>VLOOKUP(CE42,Scenarios!$AS$11:$AT$132,2,0)</f>
        <v>511099559.30826497</v>
      </c>
      <c r="CL42" s="156">
        <f>VLOOKUP(CE42,Scenarios!$AO$11:$AR$132,3,0)</f>
        <v>467004252.38999993</v>
      </c>
      <c r="CM42" s="156">
        <f t="shared" si="112"/>
        <v>44095306.918265045</v>
      </c>
      <c r="CO42" s="156">
        <f t="shared" si="13"/>
        <v>2891337.6783459783</v>
      </c>
      <c r="CP42" s="156">
        <f t="shared" si="14"/>
        <v>0</v>
      </c>
      <c r="CQ42" s="156">
        <f t="shared" si="15"/>
        <v>2891337.6783459783</v>
      </c>
    </row>
    <row r="43" spans="1:95">
      <c r="A43" s="137" t="s">
        <v>30</v>
      </c>
      <c r="B43" s="137" t="s">
        <v>31</v>
      </c>
      <c r="C43" s="137" t="s">
        <v>31</v>
      </c>
      <c r="D43" s="137" t="str">
        <f t="shared" si="107"/>
        <v>DDSTPUT</v>
      </c>
      <c r="E43" s="5" t="s">
        <v>71</v>
      </c>
      <c r="F43" s="32">
        <v>364</v>
      </c>
      <c r="G43" s="32" t="str">
        <f t="shared" si="10"/>
        <v>364UT</v>
      </c>
      <c r="H43" s="27">
        <f>SUMIF(Adjustments!$J$4:$J$921,(EPIS!$D43&amp;"/"&amp;EPIS!H$4&amp;"/"&amp;EPIS!H$3&amp;"/"&amp;EPIS!H$2),Adjustments!L$4:L$921)</f>
        <v>6407531.6700000251</v>
      </c>
      <c r="I43" s="27">
        <f>SUMIF(Adjustments!$J$4:$J$921,(EPIS!$D43&amp;"/"&amp;EPIS!I$4&amp;"/"&amp;EPIS!I$3&amp;"/"&amp;EPIS!I$2),Adjustments!M$4:M$921)</f>
        <v>6901848.3900000127</v>
      </c>
      <c r="J43" s="27">
        <f>SUMIF(Adjustments!$J$4:$J$921,(EPIS!$D43&amp;"/"&amp;EPIS!J$4&amp;"/"&amp;EPIS!J$3&amp;"/"&amp;EPIS!J$2),Adjustments!N$4:N$921)</f>
        <v>9577708.1400000267</v>
      </c>
      <c r="K43" s="27">
        <f>SUMIF(Adjustments!$J$4:$J$921,(EPIS!$D43&amp;"/"&amp;EPIS!K$4&amp;"/"&amp;EPIS!K$3&amp;"/"&amp;EPIS!K$2),Adjustments!O$4:O$921)</f>
        <v>10201830.04000001</v>
      </c>
      <c r="L43" s="27">
        <f>SUMIF(Adjustments!$J$4:$J$921,(EPIS!$D43&amp;"/"&amp;EPIS!L$4&amp;"/"&amp;EPIS!L$3&amp;"/"&amp;EPIS!L$2),Adjustments!P$4:P$921)</f>
        <v>8101981.7600000035</v>
      </c>
      <c r="M43" s="27">
        <f>SUMIF(Adjustments!$J$4:$J$921,(EPIS!$D43&amp;"/"&amp;EPIS!M$4&amp;"/"&amp;EPIS!M$3&amp;"/"&amp;EPIS!M$2),Adjustments!Q$4:Q$921)</f>
        <v>22043195.239999939</v>
      </c>
      <c r="N43" s="27">
        <f>SUMIF(Adjustments!$J$4:$J$921,(EPIS!$D43&amp;"/"&amp;EPIS!N$4&amp;"/"&amp;EPIS!N$3&amp;"/"&amp;EPIS!N$2),Adjustments!R$4:R$921)</f>
        <v>8613760.3899999764</v>
      </c>
      <c r="O43" s="27">
        <f>SUMIF(Adjustments!$J$4:$J$921,(EPIS!$D43&amp;"/"&amp;EPIS!O$4&amp;"/"&amp;EPIS!O$3&amp;"/"&amp;EPIS!O$2),Adjustments!S$4:S$921)</f>
        <v>7276370.6599999508</v>
      </c>
      <c r="P43" s="27">
        <f>SUMIF(Adjustments!$J$4:$J$921,(EPIS!$D43&amp;"/"&amp;EPIS!P$4&amp;"/"&amp;EPIS!P$3&amp;"/"&amp;EPIS!P$2),Adjustments!T$4:T$921)</f>
        <v>7846723.8900000099</v>
      </c>
      <c r="Q43" s="27">
        <f>SUMIF(Adjustments!$J$4:$J$921,(EPIS!$D43&amp;"/"&amp;EPIS!Q$4&amp;"/"&amp;EPIS!Q$3&amp;"/"&amp;EPIS!Q$2),Adjustments!U$4:U$921)</f>
        <v>3831907.3815000006</v>
      </c>
      <c r="R43" s="27">
        <f>SUMIF(Adjustments!$J$4:$J$921,(EPIS!$D43&amp;"/"&amp;EPIS!R$4&amp;"/"&amp;EPIS!R$3&amp;"/"&amp;EPIS!R$2),Adjustments!V$4:V$921)</f>
        <v>28452244.495499998</v>
      </c>
      <c r="S43" s="27">
        <f>SUMIF(Adjustments!$J$4:$J$921,(EPIS!$D43&amp;"/"&amp;EPIS!S$4&amp;"/"&amp;EPIS!S$3&amp;"/"&amp;EPIS!S$2),Adjustments!W$4:W$921)</f>
        <v>11573784.402999999</v>
      </c>
      <c r="T43" s="27">
        <f>SUMIF(Adjustments!$J$4:$J$921,(EPIS!$D43&amp;"/"&amp;EPIS!T$4&amp;"/"&amp;EPIS!T$3&amp;"/"&amp;EPIS!T$2),Adjustments!X$4:X$921)</f>
        <v>4702684.7555</v>
      </c>
      <c r="U43" s="27">
        <f>SUMIF(Adjustments!$J$4:$J$921,(EPIS!$D43&amp;"/"&amp;EPIS!U$4&amp;"/"&amp;EPIS!U$3&amp;"/"&amp;EPIS!U$2),Adjustments!Y$4:Y$921)</f>
        <v>5115272.0055000018</v>
      </c>
      <c r="V43" s="27">
        <f>SUMIF(Adjustments!$J$4:$J$921,(EPIS!$D43&amp;"/"&amp;EPIS!V$4&amp;"/"&amp;EPIS!V$3&amp;"/"&amp;EPIS!V$2),Adjustments!Z$4:Z$921)</f>
        <v>4598330.9989999998</v>
      </c>
      <c r="W43" s="27">
        <f>SUMIF(Adjustments!$J$4:$J$921,(EPIS!$D43&amp;"/"&amp;EPIS!W$4&amp;"/"&amp;EPIS!W$3&amp;"/"&amp;EPIS!W$2),Adjustments!AA$4:AA$921)</f>
        <v>4350740.3454999998</v>
      </c>
      <c r="X43" s="27">
        <f>SUMIF(Adjustments!$J$4:$J$921,(EPIS!$D43&amp;"/"&amp;EPIS!X$4&amp;"/"&amp;EPIS!X$3&amp;"/"&amp;EPIS!X$2),Adjustments!AB$4:AB$921)</f>
        <v>3962755.3215000001</v>
      </c>
      <c r="Y43" s="27">
        <f>SUMIF(Adjustments!$J$4:$J$921,(EPIS!$D43&amp;"/"&amp;EPIS!Y$4&amp;"/"&amp;EPIS!Y$3&amp;"/"&amp;EPIS!Y$2),Adjustments!AC$4:AC$921)</f>
        <v>4623498.2129999995</v>
      </c>
      <c r="Z43" s="27">
        <f>SUMIF(Adjustments!$J$4:$J$921,(EPIS!$D43&amp;"/"&amp;EPIS!Z$4&amp;"/"&amp;EPIS!Z$3&amp;"/"&amp;EPIS!Z$2),Adjustments!AD$4:AD$921)</f>
        <v>3624030.7644300009</v>
      </c>
      <c r="AA43" s="27">
        <f>SUMIF(Adjustments!$J$4:$J$921,(EPIS!$D43&amp;"/"&amp;EPIS!AA$4&amp;"/"&amp;EPIS!AA$3&amp;"/"&amp;EPIS!AA$2),Adjustments!AE$4:AE$921)</f>
        <v>3449732.2310180003</v>
      </c>
      <c r="AB43" s="27">
        <f>SUMIF(Adjustments!$J$4:$J$921,(EPIS!$D43&amp;"/"&amp;EPIS!AB$4&amp;"/"&amp;EPIS!AB$3&amp;"/"&amp;EPIS!AB$2),Adjustments!AF$4:AF$921)</f>
        <v>3675134.4662300004</v>
      </c>
      <c r="AC43" s="27">
        <f>SUMIF(Adjustments!$J$4:$J$921,(EPIS!$D43&amp;"/"&amp;EPIS!AC$4&amp;"/"&amp;EPIS!AC$3&amp;"/"&amp;EPIS!AC$2),Adjustments!AG$4:AG$921)</f>
        <v>3920555.0932179997</v>
      </c>
      <c r="AD43" s="27">
        <f>SUMIF(Adjustments!$J$4:$J$921,(EPIS!$D43&amp;"/"&amp;EPIS!AD$4&amp;"/"&amp;EPIS!AD$3&amp;"/"&amp;EPIS!AD$2),Adjustments!AH$4:AH$921)</f>
        <v>11001728.60203</v>
      </c>
      <c r="AE43" s="143">
        <f t="shared" si="105"/>
        <v>183853349.25692594</v>
      </c>
      <c r="AG43" s="27">
        <f>SUMIF(Retirements!$E$12:$E$95,EPIS!$D43,Retirements!ED$12:ED$95)</f>
        <v>-1294440.5299999963</v>
      </c>
      <c r="AH43" s="27">
        <f>SUMIF(Retirements!$E$12:$E$95,EPIS!$D43,Retirements!EE$12:EE$95)</f>
        <v>-1071493.7599999993</v>
      </c>
      <c r="AI43" s="27">
        <f>SUMIF(Retirements!$E$12:$E$95,EPIS!$D43,Retirements!EF$12:EF$95)</f>
        <v>-4393459.2399999676</v>
      </c>
      <c r="AJ43" s="27">
        <f>SUMIF(Retirements!$E$12:$E$95,EPIS!$D43,Retirements!EG$12:EG$95)</f>
        <v>-3321892.1899999795</v>
      </c>
      <c r="AK43" s="27">
        <f>SUMIF(Retirements!$E$12:$E$95,EPIS!$D43,Retirements!EH$12:EH$95)</f>
        <v>-1330363.0300000119</v>
      </c>
      <c r="AL43" s="27">
        <f>SUMIF(Retirements!$E$12:$E$95,EPIS!$D43,Retirements!EI$12:EI$95)</f>
        <v>-1298040.9999999972</v>
      </c>
      <c r="AM43" s="27">
        <f>SUMIF(Retirements!$E$12:$E$95,EPIS!$D43,Retirements!EJ$12:EJ$95)</f>
        <v>-1111110.7100000021</v>
      </c>
      <c r="AN43" s="27">
        <f>SUMIF(Retirements!$E$12:$E$95,EPIS!$D43,Retirements!EK$12:EK$95)</f>
        <v>-1196695.2899999951</v>
      </c>
      <c r="AO43" s="27">
        <f>SUMIF(Retirements!$E$12:$E$95,EPIS!$D43,Retirements!EL$12:EL$95)</f>
        <v>-1261265.8099999982</v>
      </c>
      <c r="AP43" s="27">
        <f>SUMIF(Retirements!$E$12:$E$95,EPIS!$D43,Retirements!EM$12:EM$95)</f>
        <v>-2721209.6310919253</v>
      </c>
      <c r="AQ43" s="27">
        <f>SUMIF(Retirements!$E$12:$E$95,EPIS!$D43,Retirements!EN$12:EN$95)</f>
        <v>-2721209.6310919253</v>
      </c>
      <c r="AR43" s="27">
        <f>SUMIF(Retirements!$E$12:$E$95,EPIS!$D43,Retirements!EO$12:EO$95)</f>
        <v>-2721209.6310919253</v>
      </c>
      <c r="AS43" s="27">
        <f>SUMIF(Retirements!$E$12:$E$95,EPIS!$D43,Retirements!EP$12:EP$95)</f>
        <v>-2721209.6310919253</v>
      </c>
      <c r="AT43" s="27">
        <f>SUMIF(Retirements!$E$12:$E$95,EPIS!$D43,Retirements!EQ$12:EQ$95)</f>
        <v>-2721209.6310919253</v>
      </c>
      <c r="AU43" s="27">
        <f>SUMIF(Retirements!$E$12:$E$95,EPIS!$D43,Retirements!ER$12:ER$95)</f>
        <v>-2988186.1510919253</v>
      </c>
      <c r="AV43" s="27">
        <f>SUMIF(Retirements!$E$12:$E$95,EPIS!$D43,Retirements!ES$12:ES$95)</f>
        <v>-2721209.6310919253</v>
      </c>
      <c r="AW43" s="27">
        <f>SUMIF(Retirements!$E$12:$E$95,EPIS!$D43,Retirements!ET$12:ET$95)</f>
        <v>-2721209.6310919253</v>
      </c>
      <c r="AX43" s="27">
        <f>SUMIF(Retirements!$E$12:$E$95,EPIS!$D43,Retirements!EU$12:EU$95)</f>
        <v>-2721209.6310919253</v>
      </c>
      <c r="AY43" s="27">
        <f>SUMIF(Retirements!$E$12:$E$95,EPIS!$D43,Retirements!EV$12:EV$95)</f>
        <v>-2796293.8516450543</v>
      </c>
      <c r="AZ43" s="27">
        <f>SUMIF(Retirements!$E$12:$E$95,EPIS!$D43,Retirements!EW$12:EW$95)</f>
        <v>-2796293.8516450543</v>
      </c>
      <c r="BA43" s="27">
        <f>SUMIF(Retirements!$E$12:$E$95,EPIS!$D43,Retirements!EX$12:EX$95)</f>
        <v>-2796293.8516450543</v>
      </c>
      <c r="BB43" s="27">
        <f>SUMIF(Retirements!$E$12:$E$95,EPIS!$D43,Retirements!EY$12:EY$95)</f>
        <v>-2796293.8516450543</v>
      </c>
      <c r="BC43" s="27">
        <f>SUMIF(Retirements!$E$12:$E$95,EPIS!$D43,Retirements!EZ$12:EZ$95)</f>
        <v>-2796293.8516450543</v>
      </c>
      <c r="BD43" s="143">
        <f t="shared" si="106"/>
        <v>-55018094.018052533</v>
      </c>
      <c r="BE43" s="109"/>
      <c r="BF43" s="358">
        <f>VLOOKUP(E43,Scenarios!$AK$11:$AN$132,3,0)</f>
        <v>2363965358.3599997</v>
      </c>
      <c r="BG43" s="36">
        <f t="shared" si="108"/>
        <v>2369078449.4999995</v>
      </c>
      <c r="BH43" s="36">
        <f t="shared" si="108"/>
        <v>2374908804.1299992</v>
      </c>
      <c r="BI43" s="36">
        <f t="shared" si="108"/>
        <v>2380093053.0299993</v>
      </c>
      <c r="BJ43" s="36">
        <f t="shared" si="108"/>
        <v>2386972990.8799992</v>
      </c>
      <c r="BK43" s="36">
        <f t="shared" si="108"/>
        <v>2393744609.6099992</v>
      </c>
      <c r="BL43" s="36">
        <f t="shared" si="108"/>
        <v>2414489763.849999</v>
      </c>
      <c r="BM43" s="36">
        <f t="shared" si="108"/>
        <v>2421992413.5299988</v>
      </c>
      <c r="BN43" s="36">
        <f t="shared" si="108"/>
        <v>2428072088.8999987</v>
      </c>
      <c r="BO43" s="36">
        <f t="shared" si="108"/>
        <v>2434657546.9799986</v>
      </c>
      <c r="BP43" s="36">
        <f t="shared" si="108"/>
        <v>2435768244.7304063</v>
      </c>
      <c r="BQ43" s="36">
        <f t="shared" si="109"/>
        <v>2461499279.5948143</v>
      </c>
      <c r="BR43" s="36">
        <f t="shared" si="109"/>
        <v>2470351854.3667221</v>
      </c>
      <c r="BS43" s="36">
        <f t="shared" si="109"/>
        <v>2472333329.4911299</v>
      </c>
      <c r="BT43" s="36">
        <f t="shared" si="109"/>
        <v>2474727391.8655376</v>
      </c>
      <c r="BU43" s="36">
        <f t="shared" si="109"/>
        <v>2476337536.7134457</v>
      </c>
      <c r="BV43" s="36">
        <f t="shared" si="109"/>
        <v>2477967067.4278536</v>
      </c>
      <c r="BW43" s="36">
        <f t="shared" si="109"/>
        <v>2479208613.1182613</v>
      </c>
      <c r="BX43" s="36">
        <f t="shared" si="109"/>
        <v>2481110901.7001691</v>
      </c>
      <c r="BY43" s="36">
        <f t="shared" si="109"/>
        <v>2481938638.6129541</v>
      </c>
      <c r="BZ43" s="36">
        <f t="shared" si="109"/>
        <v>2482592076.9923272</v>
      </c>
      <c r="CA43" s="36">
        <f t="shared" si="110"/>
        <v>2483470917.6069121</v>
      </c>
      <c r="CB43" s="36">
        <f t="shared" si="110"/>
        <v>2484595178.848485</v>
      </c>
      <c r="CC43" s="36">
        <f t="shared" si="110"/>
        <v>2492800613.5988698</v>
      </c>
      <c r="CD43" s="36"/>
      <c r="CE43" s="170" t="str">
        <f t="shared" si="11"/>
        <v>364UT</v>
      </c>
      <c r="CF43" s="170" t="str">
        <f t="shared" si="113"/>
        <v>364UT</v>
      </c>
      <c r="CG43" s="148">
        <f t="shared" si="111"/>
        <v>2478379492.3028831</v>
      </c>
      <c r="CH43" s="161">
        <f>VLOOKUP(CE43,Scenarios!$AO$11:$AR$132,3,0)</f>
        <v>2335996107.534996</v>
      </c>
      <c r="CI43" s="161">
        <f t="shared" si="44"/>
        <v>142383384.76788712</v>
      </c>
      <c r="CJ43" s="35"/>
      <c r="CK43" s="193">
        <f>VLOOKUP(CE43,Scenarios!$AS$11:$AT$132,2,0)</f>
        <v>2467573722.399879</v>
      </c>
      <c r="CL43" s="156">
        <f>VLOOKUP(CE43,Scenarios!$AO$11:$AR$132,3,0)</f>
        <v>2335996107.534996</v>
      </c>
      <c r="CM43" s="156">
        <f t="shared" si="112"/>
        <v>131577614.86488295</v>
      </c>
      <c r="CO43" s="156">
        <f t="shared" si="13"/>
        <v>-10805769.903004169</v>
      </c>
      <c r="CP43" s="156">
        <f t="shared" si="14"/>
        <v>0</v>
      </c>
      <c r="CQ43" s="156">
        <f t="shared" si="15"/>
        <v>-10805769.903004169</v>
      </c>
    </row>
    <row r="44" spans="1:95">
      <c r="A44" s="137" t="s">
        <v>32</v>
      </c>
      <c r="B44" s="137" t="s">
        <v>33</v>
      </c>
      <c r="C44" s="137" t="s">
        <v>33</v>
      </c>
      <c r="D44" s="137" t="str">
        <f t="shared" si="107"/>
        <v>DDSTPID</v>
      </c>
      <c r="E44" s="5" t="s">
        <v>72</v>
      </c>
      <c r="F44" s="32">
        <v>364</v>
      </c>
      <c r="G44" s="32" t="str">
        <f t="shared" si="10"/>
        <v>364ID</v>
      </c>
      <c r="H44" s="27">
        <f>SUMIF(Adjustments!$J$4:$J$921,(EPIS!$D44&amp;"/"&amp;EPIS!H$4&amp;"/"&amp;EPIS!H$3&amp;"/"&amp;EPIS!H$2),Adjustments!L$4:L$921)</f>
        <v>622268.62000000058</v>
      </c>
      <c r="I44" s="27">
        <f>SUMIF(Adjustments!$J$4:$J$921,(EPIS!$D44&amp;"/"&amp;EPIS!I$4&amp;"/"&amp;EPIS!I$3&amp;"/"&amp;EPIS!I$2),Adjustments!M$4:M$921)</f>
        <v>808791.98000000045</v>
      </c>
      <c r="J44" s="27">
        <f>SUMIF(Adjustments!$J$4:$J$921,(EPIS!$D44&amp;"/"&amp;EPIS!J$4&amp;"/"&amp;EPIS!J$3&amp;"/"&amp;EPIS!J$2),Adjustments!N$4:N$921)</f>
        <v>950602.63</v>
      </c>
      <c r="K44" s="27">
        <f>SUMIF(Adjustments!$J$4:$J$921,(EPIS!$D44&amp;"/"&amp;EPIS!K$4&amp;"/"&amp;EPIS!K$3&amp;"/"&amp;EPIS!K$2),Adjustments!O$4:O$921)</f>
        <v>1180630.2000000007</v>
      </c>
      <c r="L44" s="27">
        <f>SUMIF(Adjustments!$J$4:$J$921,(EPIS!$D44&amp;"/"&amp;EPIS!L$4&amp;"/"&amp;EPIS!L$3&amp;"/"&amp;EPIS!L$2),Adjustments!P$4:P$921)</f>
        <v>968438.76999999979</v>
      </c>
      <c r="M44" s="27">
        <f>SUMIF(Adjustments!$J$4:$J$921,(EPIS!$D44&amp;"/"&amp;EPIS!M$4&amp;"/"&amp;EPIS!M$3&amp;"/"&amp;EPIS!M$2),Adjustments!Q$4:Q$921)</f>
        <v>1097529.0999999996</v>
      </c>
      <c r="N44" s="27">
        <f>SUMIF(Adjustments!$J$4:$J$921,(EPIS!$D44&amp;"/"&amp;EPIS!N$4&amp;"/"&amp;EPIS!N$3&amp;"/"&amp;EPIS!N$2),Adjustments!R$4:R$921)</f>
        <v>1238310.8099999996</v>
      </c>
      <c r="O44" s="27">
        <f>SUMIF(Adjustments!$J$4:$J$921,(EPIS!$D44&amp;"/"&amp;EPIS!O$4&amp;"/"&amp;EPIS!O$3&amp;"/"&amp;EPIS!O$2),Adjustments!S$4:S$921)</f>
        <v>760333.61</v>
      </c>
      <c r="P44" s="27">
        <f>SUMIF(Adjustments!$J$4:$J$921,(EPIS!$D44&amp;"/"&amp;EPIS!P$4&amp;"/"&amp;EPIS!P$3&amp;"/"&amp;EPIS!P$2),Adjustments!T$4:T$921)</f>
        <v>1501609.46</v>
      </c>
      <c r="Q44" s="27">
        <f>SUMIF(Adjustments!$J$4:$J$921,(EPIS!$D44&amp;"/"&amp;EPIS!Q$4&amp;"/"&amp;EPIS!Q$3&amp;"/"&amp;EPIS!Q$2),Adjustments!U$4:U$921)</f>
        <v>1225836.1470000001</v>
      </c>
      <c r="R44" s="27">
        <f>SUMIF(Adjustments!$J$4:$J$921,(EPIS!$D44&amp;"/"&amp;EPIS!R$4&amp;"/"&amp;EPIS!R$3&amp;"/"&amp;EPIS!R$2),Adjustments!V$4:V$921)</f>
        <v>1204658.851</v>
      </c>
      <c r="S44" s="27">
        <f>SUMIF(Adjustments!$J$4:$J$921,(EPIS!$D44&amp;"/"&amp;EPIS!S$4&amp;"/"&amp;EPIS!S$3&amp;"/"&amp;EPIS!S$2),Adjustments!W$4:W$921)</f>
        <v>1255135.6780000003</v>
      </c>
      <c r="T44" s="27">
        <f>SUMIF(Adjustments!$J$4:$J$921,(EPIS!$D44&amp;"/"&amp;EPIS!T$4&amp;"/"&amp;EPIS!T$3&amp;"/"&amp;EPIS!T$2),Adjustments!X$4:X$921)</f>
        <v>1255091.2509999999</v>
      </c>
      <c r="U44" s="27">
        <f>SUMIF(Adjustments!$J$4:$J$921,(EPIS!$D44&amp;"/"&amp;EPIS!U$4&amp;"/"&amp;EPIS!U$3&amp;"/"&amp;EPIS!U$2),Adjustments!Y$4:Y$921)</f>
        <v>1326390.882</v>
      </c>
      <c r="V44" s="27">
        <f>SUMIF(Adjustments!$J$4:$J$921,(EPIS!$D44&amp;"/"&amp;EPIS!V$4&amp;"/"&amp;EPIS!V$3&amp;"/"&amp;EPIS!V$2),Adjustments!Z$4:Z$921)</f>
        <v>1237361.3970000001</v>
      </c>
      <c r="W44" s="27">
        <f>SUMIF(Adjustments!$J$4:$J$921,(EPIS!$D44&amp;"/"&amp;EPIS!W$4&amp;"/"&amp;EPIS!W$3&amp;"/"&amp;EPIS!W$2),Adjustments!AA$4:AA$921)</f>
        <v>1168521.142</v>
      </c>
      <c r="X44" s="27">
        <f>SUMIF(Adjustments!$J$4:$J$921,(EPIS!$D44&amp;"/"&amp;EPIS!X$4&amp;"/"&amp;EPIS!X$3&amp;"/"&amp;EPIS!X$2),Adjustments!AB$4:AB$921)</f>
        <v>1131123.6410000001</v>
      </c>
      <c r="Y44" s="27">
        <f>SUMIF(Adjustments!$J$4:$J$921,(EPIS!$D44&amp;"/"&amp;EPIS!Y$4&amp;"/"&amp;EPIS!Y$3&amp;"/"&amp;EPIS!Y$2),Adjustments!AC$4:AC$921)</f>
        <v>1195153.402</v>
      </c>
      <c r="Z44" s="27">
        <f>SUMIF(Adjustments!$J$4:$J$921,(EPIS!$D44&amp;"/"&amp;EPIS!Z$4&amp;"/"&amp;EPIS!Z$3&amp;"/"&amp;EPIS!Z$2),Adjustments!AD$4:AD$921)</f>
        <v>546348.75658799999</v>
      </c>
      <c r="AA44" s="27">
        <f>SUMIF(Adjustments!$J$4:$J$921,(EPIS!$D44&amp;"/"&amp;EPIS!AA$4&amp;"/"&amp;EPIS!AA$3&amp;"/"&amp;EPIS!AA$2),Adjustments!AE$4:AE$921)</f>
        <v>522228.39692799991</v>
      </c>
      <c r="AB44" s="27">
        <f>SUMIF(Adjustments!$J$4:$J$921,(EPIS!$D44&amp;"/"&amp;EPIS!AB$4&amp;"/"&amp;EPIS!AB$3&amp;"/"&amp;EPIS!AB$2),Adjustments!AF$4:AF$921)</f>
        <v>593625.47164599993</v>
      </c>
      <c r="AC44" s="27">
        <f>SUMIF(Adjustments!$J$4:$J$921,(EPIS!$D44&amp;"/"&amp;EPIS!AC$4&amp;"/"&amp;EPIS!AC$3&amp;"/"&amp;EPIS!AC$2),Adjustments!AG$4:AG$921)</f>
        <v>683421.14947599987</v>
      </c>
      <c r="AD44" s="27">
        <f>SUMIF(Adjustments!$J$4:$J$921,(EPIS!$D44&amp;"/"&amp;EPIS!AD$4&amp;"/"&amp;EPIS!AD$3&amp;"/"&amp;EPIS!AD$2),Adjustments!AH$4:AH$921)</f>
        <v>663141.62644800008</v>
      </c>
      <c r="AE44" s="143">
        <f t="shared" si="105"/>
        <v>23136552.972085997</v>
      </c>
      <c r="AG44" s="27">
        <f>SUMIF(Retirements!$E$12:$E$95,EPIS!$D44,Retirements!ED$12:ED$95)</f>
        <v>-267195.9699999998</v>
      </c>
      <c r="AH44" s="27">
        <f>SUMIF(Retirements!$E$12:$E$95,EPIS!$D44,Retirements!EE$12:EE$95)</f>
        <v>-288521.02999999991</v>
      </c>
      <c r="AI44" s="27">
        <f>SUMIF(Retirements!$E$12:$E$95,EPIS!$D44,Retirements!EF$12:EF$95)</f>
        <v>-158880.80999999994</v>
      </c>
      <c r="AJ44" s="27">
        <f>SUMIF(Retirements!$E$12:$E$95,EPIS!$D44,Retirements!EG$12:EG$95)</f>
        <v>-1289915.030000004</v>
      </c>
      <c r="AK44" s="27">
        <f>SUMIF(Retirements!$E$12:$E$95,EPIS!$D44,Retirements!EH$12:EH$95)</f>
        <v>-154127.87000000002</v>
      </c>
      <c r="AL44" s="27">
        <f>SUMIF(Retirements!$E$12:$E$95,EPIS!$D44,Retirements!EI$12:EI$95)</f>
        <v>-123845.01000000004</v>
      </c>
      <c r="AM44" s="27">
        <f>SUMIF(Retirements!$E$12:$E$95,EPIS!$D44,Retirements!EJ$12:EJ$95)</f>
        <v>-329938.96999999974</v>
      </c>
      <c r="AN44" s="27">
        <f>SUMIF(Retirements!$E$12:$E$95,EPIS!$D44,Retirements!EK$12:EK$95)</f>
        <v>-231177.16</v>
      </c>
      <c r="AO44" s="27">
        <f>SUMIF(Retirements!$E$12:$E$95,EPIS!$D44,Retirements!EL$12:EL$95)</f>
        <v>-264954.15000000002</v>
      </c>
      <c r="AP44" s="27">
        <f>SUMIF(Retirements!$E$12:$E$95,EPIS!$D44,Retirements!EM$12:EM$95)</f>
        <v>0</v>
      </c>
      <c r="AQ44" s="27">
        <f>SUMIF(Retirements!$E$12:$E$95,EPIS!$D44,Retirements!EN$12:EN$95)</f>
        <v>0</v>
      </c>
      <c r="AR44" s="27">
        <f>SUMIF(Retirements!$E$12:$E$95,EPIS!$D44,Retirements!EO$12:EO$95)</f>
        <v>0</v>
      </c>
      <c r="AS44" s="27">
        <f>SUMIF(Retirements!$E$12:$E$95,EPIS!$D44,Retirements!EP$12:EP$95)</f>
        <v>0</v>
      </c>
      <c r="AT44" s="27">
        <f>SUMIF(Retirements!$E$12:$E$95,EPIS!$D44,Retirements!EQ$12:EQ$95)</f>
        <v>0</v>
      </c>
      <c r="AU44" s="27">
        <f>SUMIF(Retirements!$E$12:$E$95,EPIS!$D44,Retirements!ER$12:ER$95)</f>
        <v>0</v>
      </c>
      <c r="AV44" s="27">
        <f>SUMIF(Retirements!$E$12:$E$95,EPIS!$D44,Retirements!ES$12:ES$95)</f>
        <v>0</v>
      </c>
      <c r="AW44" s="27">
        <f>SUMIF(Retirements!$E$12:$E$95,EPIS!$D44,Retirements!ET$12:ET$95)</f>
        <v>0</v>
      </c>
      <c r="AX44" s="27">
        <f>SUMIF(Retirements!$E$12:$E$95,EPIS!$D44,Retirements!EU$12:EU$95)</f>
        <v>0</v>
      </c>
      <c r="AY44" s="27">
        <f>SUMIF(Retirements!$E$12:$E$95,EPIS!$D44,Retirements!EV$12:EV$95)</f>
        <v>0</v>
      </c>
      <c r="AZ44" s="27">
        <f>SUMIF(Retirements!$E$12:$E$95,EPIS!$D44,Retirements!EW$12:EW$95)</f>
        <v>0</v>
      </c>
      <c r="BA44" s="27">
        <f>SUMIF(Retirements!$E$12:$E$95,EPIS!$D44,Retirements!EX$12:EX$95)</f>
        <v>0</v>
      </c>
      <c r="BB44" s="27">
        <f>SUMIF(Retirements!$E$12:$E$95,EPIS!$D44,Retirements!EY$12:EY$95)</f>
        <v>0</v>
      </c>
      <c r="BC44" s="27">
        <f>SUMIF(Retirements!$E$12:$E$95,EPIS!$D44,Retirements!EZ$12:EZ$95)</f>
        <v>0</v>
      </c>
      <c r="BD44" s="143">
        <f t="shared" si="106"/>
        <v>-3108556.0000000037</v>
      </c>
      <c r="BE44" s="109"/>
      <c r="BF44" s="358">
        <f>VLOOKUP(E44,Scenarios!$AK$11:$AN$132,3,0)</f>
        <v>279009730.01000005</v>
      </c>
      <c r="BG44" s="36">
        <f t="shared" si="108"/>
        <v>279364802.66000003</v>
      </c>
      <c r="BH44" s="36">
        <f t="shared" si="108"/>
        <v>279885073.61000007</v>
      </c>
      <c r="BI44" s="36">
        <f t="shared" si="108"/>
        <v>280676795.43000007</v>
      </c>
      <c r="BJ44" s="36">
        <f t="shared" si="108"/>
        <v>280567510.60000002</v>
      </c>
      <c r="BK44" s="36">
        <f t="shared" si="108"/>
        <v>281381821.5</v>
      </c>
      <c r="BL44" s="36">
        <f t="shared" si="108"/>
        <v>282355505.59000003</v>
      </c>
      <c r="BM44" s="36">
        <f t="shared" si="108"/>
        <v>283263877.43000001</v>
      </c>
      <c r="BN44" s="36">
        <f t="shared" si="108"/>
        <v>283793033.88</v>
      </c>
      <c r="BO44" s="36">
        <f t="shared" si="108"/>
        <v>285029689.19</v>
      </c>
      <c r="BP44" s="36">
        <f t="shared" si="108"/>
        <v>286255525.33700001</v>
      </c>
      <c r="BQ44" s="36">
        <f t="shared" si="109"/>
        <v>287460184.18800002</v>
      </c>
      <c r="BR44" s="36">
        <f t="shared" si="109"/>
        <v>288715319.866</v>
      </c>
      <c r="BS44" s="36">
        <f t="shared" si="109"/>
        <v>289970411.11699998</v>
      </c>
      <c r="BT44" s="36">
        <f t="shared" si="109"/>
        <v>291296801.99900001</v>
      </c>
      <c r="BU44" s="36">
        <f t="shared" si="109"/>
        <v>292534163.39600003</v>
      </c>
      <c r="BV44" s="36">
        <f t="shared" si="109"/>
        <v>293702684.53800005</v>
      </c>
      <c r="BW44" s="36">
        <f t="shared" si="109"/>
        <v>294833808.17900002</v>
      </c>
      <c r="BX44" s="36">
        <f t="shared" si="109"/>
        <v>296028961.58100003</v>
      </c>
      <c r="BY44" s="36">
        <f t="shared" si="109"/>
        <v>296575310.33758801</v>
      </c>
      <c r="BZ44" s="36">
        <f t="shared" si="109"/>
        <v>297097538.73451602</v>
      </c>
      <c r="CA44" s="36">
        <f t="shared" si="110"/>
        <v>297691164.20616204</v>
      </c>
      <c r="CB44" s="36">
        <f t="shared" si="110"/>
        <v>298374585.35563803</v>
      </c>
      <c r="CC44" s="36">
        <f t="shared" si="110"/>
        <v>299037726.982086</v>
      </c>
      <c r="CD44" s="36"/>
      <c r="CE44" s="170" t="str">
        <f t="shared" si="11"/>
        <v>364ID</v>
      </c>
      <c r="CF44" s="170" t="str">
        <f t="shared" si="113"/>
        <v>364ID</v>
      </c>
      <c r="CG44" s="148">
        <f t="shared" si="111"/>
        <v>294101435.4215377</v>
      </c>
      <c r="CH44" s="161">
        <f>VLOOKUP(CE44,Scenarios!$AO$11:$AR$132,3,0)</f>
        <v>273699598.15499955</v>
      </c>
      <c r="CI44" s="161">
        <f t="shared" si="44"/>
        <v>20401837.266538143</v>
      </c>
      <c r="CJ44" s="35"/>
      <c r="CK44" s="193">
        <f>VLOOKUP(CE44,Scenarios!$AS$11:$AT$132,2,0)</f>
        <v>293351212.28684819</v>
      </c>
      <c r="CL44" s="156">
        <f>VLOOKUP(CE44,Scenarios!$AO$11:$AR$132,3,0)</f>
        <v>273699598.15499955</v>
      </c>
      <c r="CM44" s="156">
        <f t="shared" si="112"/>
        <v>19651614.131848633</v>
      </c>
      <c r="CO44" s="156">
        <f t="shared" si="13"/>
        <v>-750223.13468950987</v>
      </c>
      <c r="CP44" s="156">
        <f t="shared" si="14"/>
        <v>0</v>
      </c>
      <c r="CQ44" s="156">
        <f t="shared" si="15"/>
        <v>-750223.13468950987</v>
      </c>
    </row>
    <row r="45" spans="1:95">
      <c r="A45" s="137" t="s">
        <v>34</v>
      </c>
      <c r="B45" s="137" t="s">
        <v>35</v>
      </c>
      <c r="C45" s="137" t="s">
        <v>35</v>
      </c>
      <c r="D45" s="137" t="str">
        <f t="shared" si="107"/>
        <v>DDSTPWYU</v>
      </c>
      <c r="E45" s="5" t="s">
        <v>73</v>
      </c>
      <c r="F45" s="32">
        <v>364</v>
      </c>
      <c r="G45" s="32" t="str">
        <f t="shared" si="10"/>
        <v>364WYU</v>
      </c>
      <c r="H45" s="27">
        <f>SUMIF(Adjustments!$J$4:$J$921,(EPIS!$D45&amp;"/"&amp;EPIS!H$4&amp;"/"&amp;EPIS!H$3&amp;"/"&amp;EPIS!H$2),Adjustments!L$4:L$921)</f>
        <v>342979.55</v>
      </c>
      <c r="I45" s="27">
        <f>SUMIF(Adjustments!$J$4:$J$921,(EPIS!$D45&amp;"/"&amp;EPIS!I$4&amp;"/"&amp;EPIS!I$3&amp;"/"&amp;EPIS!I$2),Adjustments!M$4:M$921)</f>
        <v>615514.20000000007</v>
      </c>
      <c r="J45" s="27">
        <f>SUMIF(Adjustments!$J$4:$J$921,(EPIS!$D45&amp;"/"&amp;EPIS!J$4&amp;"/"&amp;EPIS!J$3&amp;"/"&amp;EPIS!J$2),Adjustments!N$4:N$921)</f>
        <v>1151689.4999999998</v>
      </c>
      <c r="K45" s="27">
        <f>SUMIF(Adjustments!$J$4:$J$921,(EPIS!$D45&amp;"/"&amp;EPIS!K$4&amp;"/"&amp;EPIS!K$3&amp;"/"&amp;EPIS!K$2),Adjustments!O$4:O$921)</f>
        <v>409023.44</v>
      </c>
      <c r="L45" s="27">
        <f>SUMIF(Adjustments!$J$4:$J$921,(EPIS!$D45&amp;"/"&amp;EPIS!L$4&amp;"/"&amp;EPIS!L$3&amp;"/"&amp;EPIS!L$2),Adjustments!P$4:P$921)</f>
        <v>467360.73999999993</v>
      </c>
      <c r="M45" s="27">
        <f>SUMIF(Adjustments!$J$4:$J$921,(EPIS!$D45&amp;"/"&amp;EPIS!M$4&amp;"/"&amp;EPIS!M$3&amp;"/"&amp;EPIS!M$2),Adjustments!Q$4:Q$921)</f>
        <v>654964.73</v>
      </c>
      <c r="N45" s="27">
        <f>SUMIF(Adjustments!$J$4:$J$921,(EPIS!$D45&amp;"/"&amp;EPIS!N$4&amp;"/"&amp;EPIS!N$3&amp;"/"&amp;EPIS!N$2),Adjustments!R$4:R$921)</f>
        <v>608839.24000000057</v>
      </c>
      <c r="O45" s="27">
        <f>SUMIF(Adjustments!$J$4:$J$921,(EPIS!$D45&amp;"/"&amp;EPIS!O$4&amp;"/"&amp;EPIS!O$3&amp;"/"&amp;EPIS!O$2),Adjustments!S$4:S$921)</f>
        <v>228251.90999999995</v>
      </c>
      <c r="P45" s="27">
        <f>SUMIF(Adjustments!$J$4:$J$921,(EPIS!$D45&amp;"/"&amp;EPIS!P$4&amp;"/"&amp;EPIS!P$3&amp;"/"&amp;EPIS!P$2),Adjustments!T$4:T$921)</f>
        <v>306562.86</v>
      </c>
      <c r="Q45" s="27">
        <f>SUMIF(Adjustments!$J$4:$J$921,(EPIS!$D45&amp;"/"&amp;EPIS!Q$4&amp;"/"&amp;EPIS!Q$3&amp;"/"&amp;EPIS!Q$2),Adjustments!U$4:U$921)</f>
        <v>0</v>
      </c>
      <c r="R45" s="27">
        <f>SUMIF(Adjustments!$J$4:$J$921,(EPIS!$D45&amp;"/"&amp;EPIS!R$4&amp;"/"&amp;EPIS!R$3&amp;"/"&amp;EPIS!R$2),Adjustments!V$4:V$921)</f>
        <v>0</v>
      </c>
      <c r="S45" s="27">
        <f>SUMIF(Adjustments!$J$4:$J$921,(EPIS!$D45&amp;"/"&amp;EPIS!S$4&amp;"/"&amp;EPIS!S$3&amp;"/"&amp;EPIS!S$2),Adjustments!W$4:W$921)</f>
        <v>0</v>
      </c>
      <c r="T45" s="27">
        <f>SUMIF(Adjustments!$J$4:$J$921,(EPIS!$D45&amp;"/"&amp;EPIS!T$4&amp;"/"&amp;EPIS!T$3&amp;"/"&amp;EPIS!T$2),Adjustments!X$4:X$921)</f>
        <v>0</v>
      </c>
      <c r="U45" s="27">
        <f>SUMIF(Adjustments!$J$4:$J$921,(EPIS!$D45&amp;"/"&amp;EPIS!U$4&amp;"/"&amp;EPIS!U$3&amp;"/"&amp;EPIS!U$2),Adjustments!Y$4:Y$921)</f>
        <v>0</v>
      </c>
      <c r="V45" s="27">
        <f>SUMIF(Adjustments!$J$4:$J$921,(EPIS!$D45&amp;"/"&amp;EPIS!V$4&amp;"/"&amp;EPIS!V$3&amp;"/"&amp;EPIS!V$2),Adjustments!Z$4:Z$921)</f>
        <v>0</v>
      </c>
      <c r="W45" s="27">
        <f>SUMIF(Adjustments!$J$4:$J$921,(EPIS!$D45&amp;"/"&amp;EPIS!W$4&amp;"/"&amp;EPIS!W$3&amp;"/"&amp;EPIS!W$2),Adjustments!AA$4:AA$921)</f>
        <v>0</v>
      </c>
      <c r="X45" s="27">
        <f>SUMIF(Adjustments!$J$4:$J$921,(EPIS!$D45&amp;"/"&amp;EPIS!X$4&amp;"/"&amp;EPIS!X$3&amp;"/"&amp;EPIS!X$2),Adjustments!AB$4:AB$921)</f>
        <v>0</v>
      </c>
      <c r="Y45" s="27">
        <f>SUMIF(Adjustments!$J$4:$J$921,(EPIS!$D45&amp;"/"&amp;EPIS!Y$4&amp;"/"&amp;EPIS!Y$3&amp;"/"&amp;EPIS!Y$2),Adjustments!AC$4:AC$921)</f>
        <v>0</v>
      </c>
      <c r="Z45" s="27">
        <f>SUMIF(Adjustments!$J$4:$J$921,(EPIS!$D45&amp;"/"&amp;EPIS!Z$4&amp;"/"&amp;EPIS!Z$3&amp;"/"&amp;EPIS!Z$2),Adjustments!AD$4:AD$921)</f>
        <v>0</v>
      </c>
      <c r="AA45" s="27">
        <f>SUMIF(Adjustments!$J$4:$J$921,(EPIS!$D45&amp;"/"&amp;EPIS!AA$4&amp;"/"&amp;EPIS!AA$3&amp;"/"&amp;EPIS!AA$2),Adjustments!AE$4:AE$921)</f>
        <v>0</v>
      </c>
      <c r="AB45" s="27">
        <f>SUMIF(Adjustments!$J$4:$J$921,(EPIS!$D45&amp;"/"&amp;EPIS!AB$4&amp;"/"&amp;EPIS!AB$3&amp;"/"&amp;EPIS!AB$2),Adjustments!AF$4:AF$921)</f>
        <v>0</v>
      </c>
      <c r="AC45" s="27">
        <f>SUMIF(Adjustments!$J$4:$J$921,(EPIS!$D45&amp;"/"&amp;EPIS!AC$4&amp;"/"&amp;EPIS!AC$3&amp;"/"&amp;EPIS!AC$2),Adjustments!AG$4:AG$921)</f>
        <v>0</v>
      </c>
      <c r="AD45" s="27">
        <f>SUMIF(Adjustments!$J$4:$J$921,(EPIS!$D45&amp;"/"&amp;EPIS!AD$4&amp;"/"&amp;EPIS!AD$3&amp;"/"&amp;EPIS!AD$2),Adjustments!AH$4:AH$921)</f>
        <v>0</v>
      </c>
      <c r="AE45" s="143">
        <f t="shared" si="105"/>
        <v>4785186.1700000009</v>
      </c>
      <c r="AG45" s="27">
        <f>SUMIF(Retirements!$E$12:$E$95,EPIS!$D45,Retirements!ED$12:ED$95)</f>
        <v>-51916.56</v>
      </c>
      <c r="AH45" s="27">
        <f>SUMIF(Retirements!$E$12:$E$95,EPIS!$D45,Retirements!EE$12:EE$95)</f>
        <v>-1068576.5500000014</v>
      </c>
      <c r="AI45" s="27">
        <f>SUMIF(Retirements!$E$12:$E$95,EPIS!$D45,Retirements!EF$12:EF$95)</f>
        <v>-100307.15000000011</v>
      </c>
      <c r="AJ45" s="27">
        <f>SUMIF(Retirements!$E$12:$E$95,EPIS!$D45,Retirements!EG$12:EG$95)</f>
        <v>-224256.01000000047</v>
      </c>
      <c r="AK45" s="27">
        <f>SUMIF(Retirements!$E$12:$E$95,EPIS!$D45,Retirements!EH$12:EH$95)</f>
        <v>-259832.78000000055</v>
      </c>
      <c r="AL45" s="27">
        <f>SUMIF(Retirements!$E$12:$E$95,EPIS!$D45,Retirements!EI$12:EI$95)</f>
        <v>-159828.89000000001</v>
      </c>
      <c r="AM45" s="27">
        <f>SUMIF(Retirements!$E$12:$E$95,EPIS!$D45,Retirements!EJ$12:EJ$95)</f>
        <v>-62987.659999999996</v>
      </c>
      <c r="AN45" s="27">
        <f>SUMIF(Retirements!$E$12:$E$95,EPIS!$D45,Retirements!EK$12:EK$95)</f>
        <v>-34956.150000000009</v>
      </c>
      <c r="AO45" s="27">
        <f>SUMIF(Retirements!$E$12:$E$95,EPIS!$D45,Retirements!EL$12:EL$95)</f>
        <v>-10174.39</v>
      </c>
      <c r="AP45" s="27">
        <f>SUMIF(Retirements!$E$12:$E$95,EPIS!$D45,Retirements!EM$12:EM$95)</f>
        <v>-95654.264129647621</v>
      </c>
      <c r="AQ45" s="27">
        <f>SUMIF(Retirements!$E$12:$E$95,EPIS!$D45,Retirements!EN$12:EN$95)</f>
        <v>-95654.264129647621</v>
      </c>
      <c r="AR45" s="27">
        <f>SUMIF(Retirements!$E$12:$E$95,EPIS!$D45,Retirements!EO$12:EO$95)</f>
        <v>-95654.264129647621</v>
      </c>
      <c r="AS45" s="27">
        <f>SUMIF(Retirements!$E$12:$E$95,EPIS!$D45,Retirements!EP$12:EP$95)</f>
        <v>-95654.264129647621</v>
      </c>
      <c r="AT45" s="27">
        <f>SUMIF(Retirements!$E$12:$E$95,EPIS!$D45,Retirements!EQ$12:EQ$95)</f>
        <v>-95654.264129647621</v>
      </c>
      <c r="AU45" s="27">
        <f>SUMIF(Retirements!$E$12:$E$95,EPIS!$D45,Retirements!ER$12:ER$95)</f>
        <v>-95654.264129647621</v>
      </c>
      <c r="AV45" s="27">
        <f>SUMIF(Retirements!$E$12:$E$95,EPIS!$D45,Retirements!ES$12:ES$95)</f>
        <v>-95654.264129647621</v>
      </c>
      <c r="AW45" s="27">
        <f>SUMIF(Retirements!$E$12:$E$95,EPIS!$D45,Retirements!ET$12:ET$95)</f>
        <v>-95654.264129647621</v>
      </c>
      <c r="AX45" s="27">
        <f>SUMIF(Retirements!$E$12:$E$95,EPIS!$D45,Retirements!EU$12:EU$95)</f>
        <v>-95654.264129647621</v>
      </c>
      <c r="AY45" s="27">
        <f>SUMIF(Retirements!$E$12:$E$95,EPIS!$D45,Retirements!EV$12:EV$95)</f>
        <v>-95824.312015524993</v>
      </c>
      <c r="AZ45" s="27">
        <f>SUMIF(Retirements!$E$12:$E$95,EPIS!$D45,Retirements!EW$12:EW$95)</f>
        <v>-95824.312015524993</v>
      </c>
      <c r="BA45" s="27">
        <f>SUMIF(Retirements!$E$12:$E$95,EPIS!$D45,Retirements!EX$12:EX$95)</f>
        <v>-95824.312015524993</v>
      </c>
      <c r="BB45" s="27">
        <f>SUMIF(Retirements!$E$12:$E$95,EPIS!$D45,Retirements!EY$12:EY$95)</f>
        <v>-95824.312015524993</v>
      </c>
      <c r="BC45" s="27">
        <f>SUMIF(Retirements!$E$12:$E$95,EPIS!$D45,Retirements!EZ$12:EZ$95)</f>
        <v>-95824.312015524993</v>
      </c>
      <c r="BD45" s="143">
        <f t="shared" si="106"/>
        <v>-3312846.0772444555</v>
      </c>
      <c r="BE45" s="48"/>
      <c r="BF45" s="358">
        <f>VLOOKUP(E45,Scenarios!$AK$11:$AN$132,3,0)</f>
        <v>96464758.050000012</v>
      </c>
      <c r="BG45" s="36">
        <f t="shared" si="108"/>
        <v>96755821.040000007</v>
      </c>
      <c r="BH45" s="36">
        <f t="shared" si="108"/>
        <v>96302758.690000013</v>
      </c>
      <c r="BI45" s="36">
        <f t="shared" si="108"/>
        <v>97354141.040000007</v>
      </c>
      <c r="BJ45" s="36">
        <f t="shared" si="108"/>
        <v>97538908.469999999</v>
      </c>
      <c r="BK45" s="36">
        <f t="shared" si="108"/>
        <v>97746436.429999992</v>
      </c>
      <c r="BL45" s="36">
        <f t="shared" si="108"/>
        <v>98241572.269999996</v>
      </c>
      <c r="BM45" s="36">
        <f t="shared" si="108"/>
        <v>98787423.849999994</v>
      </c>
      <c r="BN45" s="36">
        <f t="shared" si="108"/>
        <v>98980719.609999985</v>
      </c>
      <c r="BO45" s="36">
        <f t="shared" si="108"/>
        <v>99277108.079999983</v>
      </c>
      <c r="BP45" s="36">
        <f t="shared" si="108"/>
        <v>99181453.81587033</v>
      </c>
      <c r="BQ45" s="36">
        <f t="shared" si="109"/>
        <v>99085799.551740676</v>
      </c>
      <c r="BR45" s="36">
        <f t="shared" si="109"/>
        <v>98990145.287611023</v>
      </c>
      <c r="BS45" s="36">
        <f t="shared" si="109"/>
        <v>98894491.023481369</v>
      </c>
      <c r="BT45" s="36">
        <f t="shared" si="109"/>
        <v>98798836.759351715</v>
      </c>
      <c r="BU45" s="36">
        <f t="shared" si="109"/>
        <v>98703182.495222062</v>
      </c>
      <c r="BV45" s="36">
        <f t="shared" si="109"/>
        <v>98607528.231092408</v>
      </c>
      <c r="BW45" s="36">
        <f t="shared" si="109"/>
        <v>98511873.966962755</v>
      </c>
      <c r="BX45" s="36">
        <f t="shared" si="109"/>
        <v>98416219.702833101</v>
      </c>
      <c r="BY45" s="36">
        <f t="shared" si="109"/>
        <v>98320395.390817583</v>
      </c>
      <c r="BZ45" s="36">
        <f t="shared" si="109"/>
        <v>98224571.078802064</v>
      </c>
      <c r="CA45" s="36">
        <f t="shared" si="110"/>
        <v>98128746.766786546</v>
      </c>
      <c r="CB45" s="36">
        <f t="shared" si="110"/>
        <v>98032922.454771027</v>
      </c>
      <c r="CC45" s="36">
        <f t="shared" si="110"/>
        <v>97937098.142755508</v>
      </c>
      <c r="CD45" s="36"/>
      <c r="CE45" s="170" t="str">
        <f t="shared" si="11"/>
        <v>364WYU</v>
      </c>
      <c r="CF45" s="170" t="str">
        <f>CF42</f>
        <v>364WYP</v>
      </c>
      <c r="CG45" s="148">
        <f t="shared" si="111"/>
        <v>98511677.757863685</v>
      </c>
      <c r="CH45" s="161">
        <f>VLOOKUP(CE45,Scenarios!$AO$11:$AR$132,3,0)</f>
        <v>91220715.85499981</v>
      </c>
      <c r="CI45" s="161">
        <f t="shared" si="44"/>
        <v>7290961.902863875</v>
      </c>
      <c r="CJ45" s="35"/>
      <c r="CK45" s="193">
        <f>VLOOKUP(CE45,Scenarios!$AS$11:$AT$132,2,0)</f>
        <v>95305174.812988371</v>
      </c>
      <c r="CL45" s="156">
        <f>VLOOKUP(CE45,Scenarios!$AO$11:$AR$132,3,0)</f>
        <v>91220715.85499981</v>
      </c>
      <c r="CM45" s="156">
        <f t="shared" si="112"/>
        <v>4084458.9579885602</v>
      </c>
      <c r="CO45" s="156">
        <f t="shared" si="13"/>
        <v>-3206502.9448753148</v>
      </c>
      <c r="CP45" s="156">
        <f t="shared" si="14"/>
        <v>0</v>
      </c>
      <c r="CQ45" s="156">
        <f t="shared" si="15"/>
        <v>-3206502.9448753148</v>
      </c>
    </row>
    <row r="46" spans="1:95" ht="13.5" thickBot="1">
      <c r="A46" s="137" t="s">
        <v>193</v>
      </c>
      <c r="B46" s="137"/>
      <c r="C46" s="137"/>
      <c r="D46" s="137"/>
      <c r="F46" s="32"/>
      <c r="G46" s="32"/>
      <c r="H46" s="50">
        <f>SUM(H39:H45)</f>
        <v>18884503.34000003</v>
      </c>
      <c r="I46" s="50">
        <f t="shared" ref="I46:AD46" si="114">SUM(I39:I45)</f>
        <v>24830030.010000028</v>
      </c>
      <c r="J46" s="50">
        <f t="shared" si="114"/>
        <v>20747756.170000006</v>
      </c>
      <c r="K46" s="50">
        <f t="shared" si="114"/>
        <v>21737316.090000018</v>
      </c>
      <c r="L46" s="50">
        <f t="shared" si="114"/>
        <v>20011372.209999997</v>
      </c>
      <c r="M46" s="50">
        <f t="shared" si="114"/>
        <v>40546706.979999937</v>
      </c>
      <c r="N46" s="50">
        <f t="shared" si="114"/>
        <v>19460666.89999998</v>
      </c>
      <c r="O46" s="50">
        <f t="shared" si="114"/>
        <v>14587565.289999962</v>
      </c>
      <c r="P46" s="50">
        <f t="shared" si="114"/>
        <v>16116653.91</v>
      </c>
      <c r="Q46" s="50">
        <f t="shared" si="114"/>
        <v>10876709.1755</v>
      </c>
      <c r="R46" s="50">
        <f t="shared" si="114"/>
        <v>35352976.427500002</v>
      </c>
      <c r="S46" s="50">
        <f t="shared" si="114"/>
        <v>18826050.138</v>
      </c>
      <c r="T46" s="50">
        <f t="shared" si="114"/>
        <v>11704537.6675</v>
      </c>
      <c r="U46" s="50">
        <f t="shared" si="114"/>
        <v>12836678.583500002</v>
      </c>
      <c r="V46" s="50">
        <f t="shared" si="114"/>
        <v>11356470.890000001</v>
      </c>
      <c r="W46" s="50">
        <f t="shared" si="114"/>
        <v>10827323.181499999</v>
      </c>
      <c r="X46" s="50">
        <f t="shared" si="114"/>
        <v>10064238.338500001</v>
      </c>
      <c r="Y46" s="50">
        <f t="shared" si="114"/>
        <v>12869822.559</v>
      </c>
      <c r="Z46" s="50">
        <f t="shared" si="114"/>
        <v>9817731.1992840003</v>
      </c>
      <c r="AA46" s="50">
        <f t="shared" si="114"/>
        <v>12408269.643947998</v>
      </c>
      <c r="AB46" s="50">
        <f t="shared" si="114"/>
        <v>10681731.505449999</v>
      </c>
      <c r="AC46" s="50">
        <f t="shared" si="114"/>
        <v>10749513.065619998</v>
      </c>
      <c r="AD46" s="50">
        <f t="shared" si="114"/>
        <v>18790531.084042002</v>
      </c>
      <c r="AE46" s="144">
        <f t="shared" ref="AE46:AG46" si="115">SUM(AE39:AE45)</f>
        <v>394085154.35934401</v>
      </c>
      <c r="AG46" s="50">
        <f t="shared" si="115"/>
        <v>-4909473.1599999955</v>
      </c>
      <c r="AH46" s="50">
        <f t="shared" ref="AH46:BC46" si="116">SUM(AH39:AH45)</f>
        <v>-4507535.4299999969</v>
      </c>
      <c r="AI46" s="50">
        <f t="shared" si="116"/>
        <v>-6049735.3799999664</v>
      </c>
      <c r="AJ46" s="50">
        <f t="shared" si="116"/>
        <v>-8764428.1999999974</v>
      </c>
      <c r="AK46" s="50">
        <f t="shared" si="116"/>
        <v>-3459355.7500000224</v>
      </c>
      <c r="AL46" s="50">
        <f t="shared" si="116"/>
        <v>-3087138.7399999965</v>
      </c>
      <c r="AM46" s="50">
        <f t="shared" si="116"/>
        <v>-2992766.870000001</v>
      </c>
      <c r="AN46" s="50">
        <f t="shared" si="116"/>
        <v>-2843530.369999995</v>
      </c>
      <c r="AO46" s="50">
        <f t="shared" si="116"/>
        <v>-2958543.5299999993</v>
      </c>
      <c r="AP46" s="50">
        <f t="shared" si="116"/>
        <v>-4616435.2610757919</v>
      </c>
      <c r="AQ46" s="50">
        <f t="shared" si="116"/>
        <v>-4616435.2610757919</v>
      </c>
      <c r="AR46" s="50">
        <f t="shared" si="116"/>
        <v>-4616435.2610757919</v>
      </c>
      <c r="AS46" s="50">
        <f t="shared" si="116"/>
        <v>-4616435.2610757919</v>
      </c>
      <c r="AT46" s="50">
        <f t="shared" si="116"/>
        <v>-4616435.2610757919</v>
      </c>
      <c r="AU46" s="50">
        <f t="shared" si="116"/>
        <v>-4883411.7810757915</v>
      </c>
      <c r="AV46" s="50">
        <f t="shared" si="116"/>
        <v>-4616435.2610757919</v>
      </c>
      <c r="AW46" s="50">
        <f t="shared" si="116"/>
        <v>-4616435.2610757919</v>
      </c>
      <c r="AX46" s="50">
        <f t="shared" si="116"/>
        <v>-4616435.2610757919</v>
      </c>
      <c r="AY46" s="50">
        <f t="shared" si="116"/>
        <v>-4727033.3457521806</v>
      </c>
      <c r="AZ46" s="50">
        <f t="shared" si="116"/>
        <v>-4727033.3457521806</v>
      </c>
      <c r="BA46" s="50">
        <f t="shared" si="116"/>
        <v>-4727033.3457521806</v>
      </c>
      <c r="BB46" s="50">
        <f t="shared" si="116"/>
        <v>-4727033.3457521806</v>
      </c>
      <c r="BC46" s="50">
        <f t="shared" si="116"/>
        <v>-4727033.3457521806</v>
      </c>
      <c r="BD46" s="144">
        <f t="shared" ref="BD46" si="117">SUM(BD39:BD45)</f>
        <v>-105022568.02844298</v>
      </c>
      <c r="BE46" s="109"/>
      <c r="BF46" s="386">
        <f>SUM(BF39:BF45)</f>
        <v>5562397874.6300001</v>
      </c>
      <c r="BG46" s="50">
        <f>SUM(BG39:BG45)</f>
        <v>5576372904.8099985</v>
      </c>
      <c r="BH46" s="50">
        <f t="shared" ref="BH46:BR46" si="118">SUM(BH39:BH45)</f>
        <v>5596695399.3899975</v>
      </c>
      <c r="BI46" s="50">
        <f t="shared" si="118"/>
        <v>5611393420.1799994</v>
      </c>
      <c r="BJ46" s="50">
        <f t="shared" si="118"/>
        <v>5624366308.0699997</v>
      </c>
      <c r="BK46" s="50">
        <f t="shared" si="118"/>
        <v>5640918324.5299988</v>
      </c>
      <c r="BL46" s="50">
        <f t="shared" si="118"/>
        <v>5678377892.7699995</v>
      </c>
      <c r="BM46" s="50">
        <f t="shared" si="118"/>
        <v>5694845792.7999992</v>
      </c>
      <c r="BN46" s="50">
        <f t="shared" si="118"/>
        <v>5706589827.7199993</v>
      </c>
      <c r="BO46" s="50">
        <f t="shared" si="118"/>
        <v>5719747938.0999975</v>
      </c>
      <c r="BP46" s="50">
        <f t="shared" si="118"/>
        <v>5726008212.0144215</v>
      </c>
      <c r="BQ46" s="50">
        <f t="shared" si="118"/>
        <v>5756744753.1808462</v>
      </c>
      <c r="BR46" s="50">
        <f t="shared" si="118"/>
        <v>5770954368.0577707</v>
      </c>
      <c r="BS46" s="50">
        <f t="shared" ref="BS46" si="119">SUM(BS39:BS45)</f>
        <v>5778042470.4641943</v>
      </c>
      <c r="BT46" s="50">
        <f t="shared" ref="BT46" si="120">SUM(BT39:BT45)</f>
        <v>5786262713.7866182</v>
      </c>
      <c r="BU46" s="50">
        <f t="shared" ref="BU46" si="121">SUM(BU39:BU45)</f>
        <v>5792735772.8955421</v>
      </c>
      <c r="BV46" s="50">
        <f t="shared" ref="BV46" si="122">SUM(BV39:BV45)</f>
        <v>5798946660.8159676</v>
      </c>
      <c r="BW46" s="50">
        <f t="shared" ref="BW46" si="123">SUM(BW39:BW45)</f>
        <v>5804394463.8933907</v>
      </c>
      <c r="BX46" s="50">
        <f t="shared" ref="BX46" si="124">SUM(BX39:BX45)</f>
        <v>5812647851.1913137</v>
      </c>
      <c r="BY46" s="50">
        <f t="shared" ref="BY46" si="125">SUM(BY39:BY45)</f>
        <v>5817738549.0448465</v>
      </c>
      <c r="BZ46" s="50">
        <f t="shared" ref="BZ46" si="126">SUM(BZ39:BZ45)</f>
        <v>5825419785.3430424</v>
      </c>
      <c r="CA46" s="50">
        <f t="shared" ref="CA46" si="127">SUM(CA39:CA45)</f>
        <v>5831374483.5027409</v>
      </c>
      <c r="CB46" s="50">
        <f t="shared" ref="CB46" si="128">SUM(CB39:CB45)</f>
        <v>5837396963.2226086</v>
      </c>
      <c r="CC46" s="50">
        <f t="shared" ref="CC46" si="129">SUM(CC39:CC45)</f>
        <v>5851460460.9608974</v>
      </c>
      <c r="CD46" s="35"/>
      <c r="CE46" s="170" t="s">
        <v>1456</v>
      </c>
      <c r="CF46" s="170"/>
      <c r="CG46" s="150">
        <f t="shared" si="111"/>
        <v>5804932253.5661364</v>
      </c>
      <c r="CH46" s="162">
        <f>SUM(CH39:CH45)</f>
        <v>5487815599.5049906</v>
      </c>
      <c r="CI46" s="162">
        <f t="shared" si="44"/>
        <v>317116654.06114578</v>
      </c>
      <c r="CJ46" s="35"/>
      <c r="CK46" s="158">
        <f>SUM(CK39:CK45)</f>
        <v>5797454830.1535892</v>
      </c>
      <c r="CL46" s="166">
        <f>SUM(CL39:CL45)</f>
        <v>5487815599.5049906</v>
      </c>
      <c r="CM46" s="158">
        <f t="shared" ref="CM46" si="130">CK46-CL46</f>
        <v>309639230.64859867</v>
      </c>
      <c r="CO46" s="158">
        <f t="shared" si="13"/>
        <v>-7477423.4125471115</v>
      </c>
      <c r="CP46" s="158">
        <f t="shared" si="14"/>
        <v>0</v>
      </c>
      <c r="CQ46" s="158">
        <f t="shared" si="15"/>
        <v>-7477423.4125471115</v>
      </c>
    </row>
    <row r="47" spans="1:95" ht="13.5" thickTop="1">
      <c r="A47" s="137"/>
      <c r="B47" s="137"/>
      <c r="C47" s="137"/>
      <c r="D47" s="137"/>
      <c r="E47" s="5"/>
      <c r="F47" s="32"/>
      <c r="G47" s="32"/>
      <c r="AE47" s="143">
        <f t="shared" ref="AE47:AE64" si="131">SUM(H47:AD47)</f>
        <v>0</v>
      </c>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143">
        <f t="shared" ref="BD47:BD64" si="132">SUM(AG47:BC47)</f>
        <v>0</v>
      </c>
      <c r="BE47" s="109"/>
      <c r="BF47" s="358"/>
      <c r="CE47" s="170"/>
      <c r="CF47" s="170"/>
      <c r="CG47" s="147"/>
      <c r="CH47" s="161"/>
      <c r="CI47" s="161"/>
      <c r="CK47" s="156"/>
      <c r="CL47" s="165"/>
      <c r="CM47" s="156"/>
      <c r="CO47" s="156">
        <f t="shared" si="13"/>
        <v>0</v>
      </c>
      <c r="CP47" s="156">
        <f t="shared" si="14"/>
        <v>0</v>
      </c>
      <c r="CQ47" s="156">
        <f t="shared" si="15"/>
        <v>0</v>
      </c>
    </row>
    <row r="48" spans="1:95">
      <c r="A48" s="137"/>
      <c r="B48" s="137"/>
      <c r="C48" s="137"/>
      <c r="D48" s="137"/>
      <c r="E48" s="5"/>
      <c r="F48" s="32"/>
      <c r="G48" s="32"/>
      <c r="AE48" s="143">
        <f t="shared" si="131"/>
        <v>0</v>
      </c>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143">
        <f t="shared" si="132"/>
        <v>0</v>
      </c>
      <c r="BE48" s="109"/>
      <c r="BF48" s="358"/>
      <c r="CE48" s="170"/>
      <c r="CF48" s="170"/>
      <c r="CG48" s="147"/>
      <c r="CH48" s="161"/>
      <c r="CI48" s="161"/>
      <c r="CK48" s="156"/>
      <c r="CL48" s="165"/>
      <c r="CM48" s="156"/>
      <c r="CO48" s="156">
        <f t="shared" si="13"/>
        <v>0</v>
      </c>
      <c r="CP48" s="156">
        <f t="shared" si="14"/>
        <v>0</v>
      </c>
      <c r="CQ48" s="156">
        <f t="shared" si="15"/>
        <v>0</v>
      </c>
    </row>
    <row r="49" spans="1:95">
      <c r="A49" s="138" t="s">
        <v>194</v>
      </c>
      <c r="B49" s="138"/>
      <c r="C49" s="137"/>
      <c r="D49" s="137"/>
      <c r="E49" s="5"/>
      <c r="G49" s="32"/>
      <c r="AE49" s="143">
        <f t="shared" si="131"/>
        <v>0</v>
      </c>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143">
        <f t="shared" si="132"/>
        <v>0</v>
      </c>
      <c r="BE49" s="109"/>
      <c r="BF49" s="358"/>
      <c r="CE49" s="170"/>
      <c r="CF49" s="170"/>
      <c r="CG49" s="147"/>
      <c r="CH49" s="161"/>
      <c r="CI49" s="161"/>
      <c r="CK49" s="156"/>
      <c r="CL49" s="165"/>
      <c r="CM49" s="156"/>
      <c r="CO49" s="156">
        <f t="shared" si="13"/>
        <v>0</v>
      </c>
      <c r="CP49" s="156">
        <f t="shared" si="14"/>
        <v>0</v>
      </c>
      <c r="CQ49" s="156">
        <f t="shared" si="15"/>
        <v>0</v>
      </c>
    </row>
    <row r="50" spans="1:95">
      <c r="A50" s="137" t="s">
        <v>21</v>
      </c>
      <c r="B50" s="137" t="s">
        <v>22</v>
      </c>
      <c r="C50" s="137" t="s">
        <v>22</v>
      </c>
      <c r="D50" s="137" t="str">
        <f t="shared" ref="D50:D64" si="133">"D"&amp;E50</f>
        <v>DGNLPCA</v>
      </c>
      <c r="E50" s="5" t="s">
        <v>74</v>
      </c>
      <c r="F50" s="32">
        <v>397</v>
      </c>
      <c r="G50" s="32" t="str">
        <f t="shared" si="10"/>
        <v>397CA</v>
      </c>
      <c r="H50" s="27">
        <f>SUMIF(Adjustments!$J$4:$J$921,(EPIS!$D50&amp;"/"&amp;EPIS!H$4&amp;"/"&amp;EPIS!H$3&amp;"/"&amp;EPIS!H$2),Adjustments!L$4:L$921)</f>
        <v>16394.22</v>
      </c>
      <c r="I50" s="27">
        <f>SUMIF(Adjustments!$J$4:$J$921,(EPIS!$D50&amp;"/"&amp;EPIS!I$4&amp;"/"&amp;EPIS!I$3&amp;"/"&amp;EPIS!I$2),Adjustments!M$4:M$921)</f>
        <v>36096.549999999996</v>
      </c>
      <c r="J50" s="27">
        <f>SUMIF(Adjustments!$J$4:$J$921,(EPIS!$D50&amp;"/"&amp;EPIS!J$4&amp;"/"&amp;EPIS!J$3&amp;"/"&amp;EPIS!J$2),Adjustments!N$4:N$921)</f>
        <v>245324.89</v>
      </c>
      <c r="K50" s="27">
        <f>SUMIF(Adjustments!$J$4:$J$921,(EPIS!$D50&amp;"/"&amp;EPIS!K$4&amp;"/"&amp;EPIS!K$3&amp;"/"&amp;EPIS!K$2),Adjustments!O$4:O$921)</f>
        <v>227340.34</v>
      </c>
      <c r="L50" s="27">
        <f>SUMIF(Adjustments!$J$4:$J$921,(EPIS!$D50&amp;"/"&amp;EPIS!L$4&amp;"/"&amp;EPIS!L$3&amp;"/"&amp;EPIS!L$2),Adjustments!P$4:P$921)</f>
        <v>82959.91</v>
      </c>
      <c r="M50" s="27">
        <f>SUMIF(Adjustments!$J$4:$J$921,(EPIS!$D50&amp;"/"&amp;EPIS!M$4&amp;"/"&amp;EPIS!M$3&amp;"/"&amp;EPIS!M$2),Adjustments!Q$4:Q$921)</f>
        <v>1548624.63</v>
      </c>
      <c r="N50" s="27">
        <f>SUMIF(Adjustments!$J$4:$J$921,(EPIS!$D50&amp;"/"&amp;EPIS!N$4&amp;"/"&amp;EPIS!N$3&amp;"/"&amp;EPIS!N$2),Adjustments!R$4:R$921)</f>
        <v>145144.76999999999</v>
      </c>
      <c r="O50" s="27">
        <f>SUMIF(Adjustments!$J$4:$J$921,(EPIS!$D50&amp;"/"&amp;EPIS!O$4&amp;"/"&amp;EPIS!O$3&amp;"/"&amp;EPIS!O$2),Adjustments!S$4:S$921)</f>
        <v>216772.11999999997</v>
      </c>
      <c r="P50" s="27">
        <f>SUMIF(Adjustments!$J$4:$J$921,(EPIS!$D50&amp;"/"&amp;EPIS!P$4&amp;"/"&amp;EPIS!P$3&amp;"/"&amp;EPIS!P$2),Adjustments!T$4:T$921)</f>
        <v>58708.04</v>
      </c>
      <c r="Q50" s="27">
        <f>SUMIF(Adjustments!$J$4:$J$921,(EPIS!$D50&amp;"/"&amp;EPIS!Q$4&amp;"/"&amp;EPIS!Q$3&amp;"/"&amp;EPIS!Q$2),Adjustments!U$4:U$921)</f>
        <v>288001.587</v>
      </c>
      <c r="R50" s="27">
        <f>SUMIF(Adjustments!$J$4:$J$921,(EPIS!$D50&amp;"/"&amp;EPIS!R$4&amp;"/"&amp;EPIS!R$3&amp;"/"&amp;EPIS!R$2),Adjustments!V$4:V$921)</f>
        <v>53612.581000000006</v>
      </c>
      <c r="S50" s="27">
        <f>SUMIF(Adjustments!$J$4:$J$921,(EPIS!$D50&amp;"/"&amp;EPIS!S$4&amp;"/"&amp;EPIS!S$3&amp;"/"&amp;EPIS!S$2),Adjustments!W$4:W$921)</f>
        <v>609254.20212000003</v>
      </c>
      <c r="T50" s="27">
        <f>SUMIF(Adjustments!$J$4:$J$921,(EPIS!$D50&amp;"/"&amp;EPIS!T$4&amp;"/"&amp;EPIS!T$3&amp;"/"&amp;EPIS!T$2),Adjustments!X$4:X$921)</f>
        <v>53296.721000000005</v>
      </c>
      <c r="U50" s="27">
        <f>SUMIF(Adjustments!$J$4:$J$921,(EPIS!$D50&amp;"/"&amp;EPIS!U$4&amp;"/"&amp;EPIS!U$3&amp;"/"&amp;EPIS!U$2),Adjustments!Y$4:Y$921)</f>
        <v>53903.182000000001</v>
      </c>
      <c r="V50" s="27">
        <f>SUMIF(Adjustments!$J$4:$J$921,(EPIS!$D50&amp;"/"&amp;EPIS!V$4&amp;"/"&amp;EPIS!V$3&amp;"/"&amp;EPIS!V$2),Adjustments!Z$4:Z$921)</f>
        <v>457850.19200000004</v>
      </c>
      <c r="W50" s="27">
        <f>SUMIF(Adjustments!$J$4:$J$921,(EPIS!$D50&amp;"/"&amp;EPIS!W$4&amp;"/"&amp;EPIS!W$3&amp;"/"&amp;EPIS!W$2),Adjustments!AA$4:AA$921)</f>
        <v>82431.462</v>
      </c>
      <c r="X50" s="27">
        <f>SUMIF(Adjustments!$J$4:$J$921,(EPIS!$D50&amp;"/"&amp;EPIS!X$4&amp;"/"&amp;EPIS!X$3&amp;"/"&amp;EPIS!X$2),Adjustments!AB$4:AB$921)</f>
        <v>53127.650999999998</v>
      </c>
      <c r="Y50" s="27">
        <f>SUMIF(Adjustments!$J$4:$J$921,(EPIS!$D50&amp;"/"&amp;EPIS!Y$4&amp;"/"&amp;EPIS!Y$3&amp;"/"&amp;EPIS!Y$2),Adjustments!AC$4:AC$921)</f>
        <v>52560.777000000002</v>
      </c>
      <c r="Z50" s="27">
        <f>SUMIF(Adjustments!$J$4:$J$921,(EPIS!$D50&amp;"/"&amp;EPIS!Z$4&amp;"/"&amp;EPIS!Z$3&amp;"/"&amp;EPIS!Z$2),Adjustments!AD$4:AD$921)</f>
        <v>102262.63009999999</v>
      </c>
      <c r="AA50" s="27">
        <f>SUMIF(Adjustments!$J$4:$J$921,(EPIS!$D50&amp;"/"&amp;EPIS!AA$4&amp;"/"&amp;EPIS!AA$3&amp;"/"&amp;EPIS!AA$2),Adjustments!AE$4:AE$921)</f>
        <v>108401.31771</v>
      </c>
      <c r="AB50" s="27">
        <f>SUMIF(Adjustments!$J$4:$J$921,(EPIS!$D50&amp;"/"&amp;EPIS!AB$4&amp;"/"&amp;EPIS!AB$3&amp;"/"&amp;EPIS!AB$2),Adjustments!AF$4:AF$921)</f>
        <v>153425.35554000002</v>
      </c>
      <c r="AC50" s="27">
        <f>SUMIF(Adjustments!$J$4:$J$921,(EPIS!$D50&amp;"/"&amp;EPIS!AC$4&amp;"/"&amp;EPIS!AC$3&amp;"/"&amp;EPIS!AC$2),Adjustments!AG$4:AG$921)</f>
        <v>133289.94466400001</v>
      </c>
      <c r="AD50" s="27">
        <f>SUMIF(Adjustments!$J$4:$J$921,(EPIS!$D50&amp;"/"&amp;EPIS!AD$4&amp;"/"&amp;EPIS!AD$3&amp;"/"&amp;EPIS!AD$2),Adjustments!AH$4:AH$921)</f>
        <v>127358.16249999999</v>
      </c>
      <c r="AE50" s="143">
        <f t="shared" si="131"/>
        <v>4906141.2356339991</v>
      </c>
      <c r="AG50" s="27">
        <f>SUMIF(Retirements!$E$12:$E$95,EPIS!$D50,Retirements!ED$12:ED$95)</f>
        <v>0</v>
      </c>
      <c r="AH50" s="27">
        <f>SUMIF(Retirements!$E$12:$E$95,EPIS!$D50,Retirements!EE$12:EE$95)</f>
        <v>0</v>
      </c>
      <c r="AI50" s="27">
        <f>SUMIF(Retirements!$E$12:$E$95,EPIS!$D50,Retirements!EF$12:EF$95)</f>
        <v>-215.18</v>
      </c>
      <c r="AJ50" s="27">
        <f>SUMIF(Retirements!$E$12:$E$95,EPIS!$D50,Retirements!EG$12:EG$95)</f>
        <v>0</v>
      </c>
      <c r="AK50" s="27">
        <f>SUMIF(Retirements!$E$12:$E$95,EPIS!$D50,Retirements!EH$12:EH$95)</f>
        <v>0</v>
      </c>
      <c r="AL50" s="27">
        <f>SUMIF(Retirements!$E$12:$E$95,EPIS!$D50,Retirements!EI$12:EI$95)</f>
        <v>-3541.6000000000004</v>
      </c>
      <c r="AM50" s="27">
        <f>SUMIF(Retirements!$E$12:$E$95,EPIS!$D50,Retirements!EJ$12:EJ$95)</f>
        <v>-223652.13999999998</v>
      </c>
      <c r="AN50" s="27">
        <f>SUMIF(Retirements!$E$12:$E$95,EPIS!$D50,Retirements!EK$12:EK$95)</f>
        <v>-1115.0700000000002</v>
      </c>
      <c r="AO50" s="27">
        <f>SUMIF(Retirements!$E$12:$E$95,EPIS!$D50,Retirements!EL$12:EL$95)</f>
        <v>-1115712.8399999999</v>
      </c>
      <c r="AP50" s="27">
        <f>SUMIF(Retirements!$E$12:$E$95,EPIS!$D50,Retirements!EM$12:EM$95)</f>
        <v>-54704.152858291964</v>
      </c>
      <c r="AQ50" s="27">
        <f>SUMIF(Retirements!$E$12:$E$95,EPIS!$D50,Retirements!EN$12:EN$95)</f>
        <v>-54704.152858291964</v>
      </c>
      <c r="AR50" s="27">
        <f>SUMIF(Retirements!$E$12:$E$95,EPIS!$D50,Retirements!EO$12:EO$95)</f>
        <v>-54704.152858291964</v>
      </c>
      <c r="AS50" s="27">
        <f>SUMIF(Retirements!$E$12:$E$95,EPIS!$D50,Retirements!EP$12:EP$95)</f>
        <v>-54704.152858291964</v>
      </c>
      <c r="AT50" s="27">
        <f>SUMIF(Retirements!$E$12:$E$95,EPIS!$D50,Retirements!EQ$12:EQ$95)</f>
        <v>-54704.152858291964</v>
      </c>
      <c r="AU50" s="27">
        <f>SUMIF(Retirements!$E$12:$E$95,EPIS!$D50,Retirements!ER$12:ER$95)</f>
        <v>-54704.152858291964</v>
      </c>
      <c r="AV50" s="27">
        <f>SUMIF(Retirements!$E$12:$E$95,EPIS!$D50,Retirements!ES$12:ES$95)</f>
        <v>-54704.152858291964</v>
      </c>
      <c r="AW50" s="27">
        <f>SUMIF(Retirements!$E$12:$E$95,EPIS!$D50,Retirements!ET$12:ET$95)</f>
        <v>-54704.152858291964</v>
      </c>
      <c r="AX50" s="27">
        <f>SUMIF(Retirements!$E$12:$E$95,EPIS!$D50,Retirements!EU$12:EU$95)</f>
        <v>-54704.152858291964</v>
      </c>
      <c r="AY50" s="27">
        <f>SUMIF(Retirements!$E$12:$E$95,EPIS!$D50,Retirements!EV$12:EV$95)</f>
        <v>-55733.958224357841</v>
      </c>
      <c r="AZ50" s="27">
        <f>SUMIF(Retirements!$E$12:$E$95,EPIS!$D50,Retirements!EW$12:EW$95)</f>
        <v>-55733.958224357841</v>
      </c>
      <c r="BA50" s="27">
        <f>SUMIF(Retirements!$E$12:$E$95,EPIS!$D50,Retirements!EX$12:EX$95)</f>
        <v>-55733.958224357841</v>
      </c>
      <c r="BB50" s="27">
        <f>SUMIF(Retirements!$E$12:$E$95,EPIS!$D50,Retirements!EY$12:EY$95)</f>
        <v>-55733.958224357841</v>
      </c>
      <c r="BC50" s="27">
        <f>SUMIF(Retirements!$E$12:$E$95,EPIS!$D50,Retirements!EZ$12:EZ$95)</f>
        <v>-55733.958224357841</v>
      </c>
      <c r="BD50" s="143">
        <f t="shared" si="132"/>
        <v>-2115243.996846417</v>
      </c>
      <c r="BE50" s="109"/>
      <c r="BF50" s="358">
        <f>VLOOKUP(E50,Scenarios!$AK$11:$AN$132,3,0)</f>
        <v>13350121.030000001</v>
      </c>
      <c r="BG50" s="36">
        <f t="shared" ref="BG50:BG64" si="134">BF50+H50+AG50</f>
        <v>13366515.250000002</v>
      </c>
      <c r="BH50" s="36">
        <f t="shared" ref="BH50:BH64" si="135">BG50+I50+AH50</f>
        <v>13402611.800000003</v>
      </c>
      <c r="BI50" s="36">
        <f t="shared" ref="BI50:BI64" si="136">BH50+J50+AI50</f>
        <v>13647721.510000004</v>
      </c>
      <c r="BJ50" s="36">
        <f t="shared" ref="BJ50:BJ64" si="137">BI50+K50+AJ50</f>
        <v>13875061.850000003</v>
      </c>
      <c r="BK50" s="36">
        <f t="shared" ref="BK50:BK64" si="138">BJ50+L50+AK50</f>
        <v>13958021.760000004</v>
      </c>
      <c r="BL50" s="36">
        <f t="shared" ref="BL50:BL64" si="139">BK50+M50+AL50</f>
        <v>15503104.790000005</v>
      </c>
      <c r="BM50" s="36">
        <f t="shared" ref="BM50:BM64" si="140">BL50+N50+AM50</f>
        <v>15424597.420000004</v>
      </c>
      <c r="BN50" s="36">
        <f t="shared" ref="BN50:BN64" si="141">BM50+O50+AN50</f>
        <v>15640254.470000003</v>
      </c>
      <c r="BO50" s="36">
        <f t="shared" ref="BO50:BO64" si="142">BN50+P50+AO50</f>
        <v>14583249.670000002</v>
      </c>
      <c r="BP50" s="36">
        <f t="shared" ref="BP50:BP64" si="143">BO50+Q50+AP50</f>
        <v>14816547.104141708</v>
      </c>
      <c r="BQ50" s="36">
        <f t="shared" ref="BQ50:BQ64" si="144">BP50+R50+AQ50</f>
        <v>14815455.532283416</v>
      </c>
      <c r="BR50" s="36">
        <f t="shared" ref="BR50:BR64" si="145">BQ50+S50+AR50</f>
        <v>15370005.581545124</v>
      </c>
      <c r="BS50" s="36">
        <f t="shared" ref="BS50:BS64" si="146">BR50+T50+AS50</f>
        <v>15368598.149686832</v>
      </c>
      <c r="BT50" s="36">
        <f t="shared" ref="BT50:BT64" si="147">BS50+U50+AT50</f>
        <v>15367797.178828539</v>
      </c>
      <c r="BU50" s="36">
        <f t="shared" ref="BU50:BU64" si="148">BT50+V50+AU50</f>
        <v>15770943.217970246</v>
      </c>
      <c r="BV50" s="36">
        <f t="shared" ref="BV50:BV64" si="149">BU50+W50+AV50</f>
        <v>15798670.527111953</v>
      </c>
      <c r="BW50" s="36">
        <f t="shared" ref="BW50:BW64" si="150">BV50+X50+AW50</f>
        <v>15797094.025253661</v>
      </c>
      <c r="BX50" s="36">
        <f t="shared" ref="BX50:BX64" si="151">BW50+Y50+AX50</f>
        <v>15794950.649395369</v>
      </c>
      <c r="BY50" s="36">
        <f t="shared" ref="BY50:BY64" si="152">BX50+Z50+AY50</f>
        <v>15841479.321271012</v>
      </c>
      <c r="BZ50" s="36">
        <f t="shared" ref="BZ50:BZ64" si="153">BY50+AA50+AZ50</f>
        <v>15894146.680756653</v>
      </c>
      <c r="CA50" s="36">
        <f t="shared" ref="CA50:CA64" si="154">BZ50+AB50+BA50</f>
        <v>15991838.078072295</v>
      </c>
      <c r="CB50" s="36">
        <f t="shared" ref="CB50:CB64" si="155">CA50+AC50+BB50</f>
        <v>16069394.064511936</v>
      </c>
      <c r="CC50" s="36">
        <f t="shared" ref="CC50:CC64" si="156">CB50+AD50+BC50</f>
        <v>16141018.268787578</v>
      </c>
      <c r="CD50" s="36"/>
      <c r="CE50" s="170" t="str">
        <f t="shared" si="11"/>
        <v>397CA</v>
      </c>
      <c r="CF50" s="170" t="str">
        <f t="shared" ref="CF50:CF96" si="157">CE50</f>
        <v>397CA</v>
      </c>
      <c r="CG50" s="148">
        <f t="shared" ref="CG50:CG65" si="158">SUM(BQ50:CC50)/13</f>
        <v>15693953.175036509</v>
      </c>
      <c r="CH50" s="161">
        <f>VLOOKUP(CE50,Scenarios!$AO$11:$AR$132,3,0)</f>
        <v>13081522.785</v>
      </c>
      <c r="CI50" s="161">
        <f t="shared" si="44"/>
        <v>2612430.3900365084</v>
      </c>
      <c r="CJ50" s="35"/>
      <c r="CK50" s="193">
        <f>VLOOKUP(CE50,Scenarios!$AS$11:$AT$132,2,0)</f>
        <v>17282984.681229502</v>
      </c>
      <c r="CL50" s="156">
        <f>VLOOKUP(CE50,Scenarios!$AO$11:$AR$132,3,0)</f>
        <v>13081522.785</v>
      </c>
      <c r="CM50" s="156">
        <f t="shared" ref="CM50:CM64" si="159">CK50-CL50</f>
        <v>4201461.8962295018</v>
      </c>
      <c r="CO50" s="156">
        <f t="shared" si="13"/>
        <v>1589031.5061929934</v>
      </c>
      <c r="CP50" s="156">
        <f t="shared" si="14"/>
        <v>0</v>
      </c>
      <c r="CQ50" s="156">
        <f t="shared" si="15"/>
        <v>1589031.5061929934</v>
      </c>
    </row>
    <row r="51" spans="1:95">
      <c r="A51" s="137" t="s">
        <v>24</v>
      </c>
      <c r="B51" s="137" t="s">
        <v>25</v>
      </c>
      <c r="C51" s="137" t="s">
        <v>25</v>
      </c>
      <c r="D51" s="137" t="str">
        <f t="shared" si="133"/>
        <v>DGNLPOR</v>
      </c>
      <c r="E51" s="5" t="s">
        <v>75</v>
      </c>
      <c r="F51" s="32">
        <v>397</v>
      </c>
      <c r="G51" s="32" t="str">
        <f t="shared" si="10"/>
        <v>397OR</v>
      </c>
      <c r="H51" s="27">
        <f>SUMIF(Adjustments!$J$4:$J$921,(EPIS!$D51&amp;"/"&amp;EPIS!H$4&amp;"/"&amp;EPIS!H$3&amp;"/"&amp;EPIS!H$2),Adjustments!L$4:L$921)</f>
        <v>484879.35999999999</v>
      </c>
      <c r="I51" s="27">
        <f>SUMIF(Adjustments!$J$4:$J$921,(EPIS!$D51&amp;"/"&amp;EPIS!I$4&amp;"/"&amp;EPIS!I$3&amp;"/"&amp;EPIS!I$2),Adjustments!M$4:M$921)</f>
        <v>436901.92</v>
      </c>
      <c r="J51" s="27">
        <f>SUMIF(Adjustments!$J$4:$J$921,(EPIS!$D51&amp;"/"&amp;EPIS!J$4&amp;"/"&amp;EPIS!J$3&amp;"/"&amp;EPIS!J$2),Adjustments!N$4:N$921)</f>
        <v>4203100.6900000004</v>
      </c>
      <c r="K51" s="27">
        <f>SUMIF(Adjustments!$J$4:$J$921,(EPIS!$D51&amp;"/"&amp;EPIS!K$4&amp;"/"&amp;EPIS!K$3&amp;"/"&amp;EPIS!K$2),Adjustments!O$4:O$921)</f>
        <v>3006741.52</v>
      </c>
      <c r="L51" s="27">
        <f>SUMIF(Adjustments!$J$4:$J$921,(EPIS!$D51&amp;"/"&amp;EPIS!L$4&amp;"/"&amp;EPIS!L$3&amp;"/"&amp;EPIS!L$2),Adjustments!P$4:P$921)</f>
        <v>1437122.2800000012</v>
      </c>
      <c r="M51" s="27">
        <f>SUMIF(Adjustments!$J$4:$J$921,(EPIS!$D51&amp;"/"&amp;EPIS!M$4&amp;"/"&amp;EPIS!M$3&amp;"/"&amp;EPIS!M$2),Adjustments!Q$4:Q$921)</f>
        <v>7903441.4200000009</v>
      </c>
      <c r="N51" s="27">
        <f>SUMIF(Adjustments!$J$4:$J$921,(EPIS!$D51&amp;"/"&amp;EPIS!N$4&amp;"/"&amp;EPIS!N$3&amp;"/"&amp;EPIS!N$2),Adjustments!R$4:R$921)</f>
        <v>3296631.0800000005</v>
      </c>
      <c r="O51" s="27">
        <f>SUMIF(Adjustments!$J$4:$J$921,(EPIS!$D51&amp;"/"&amp;EPIS!O$4&amp;"/"&amp;EPIS!O$3&amp;"/"&amp;EPIS!O$2),Adjustments!S$4:S$921)</f>
        <v>1204786.2100000007</v>
      </c>
      <c r="P51" s="27">
        <f>SUMIF(Adjustments!$J$4:$J$921,(EPIS!$D51&amp;"/"&amp;EPIS!P$4&amp;"/"&amp;EPIS!P$3&amp;"/"&amp;EPIS!P$2),Adjustments!T$4:T$921)</f>
        <v>1029102.2499999995</v>
      </c>
      <c r="Q51" s="27">
        <f>SUMIF(Adjustments!$J$4:$J$921,(EPIS!$D51&amp;"/"&amp;EPIS!Q$4&amp;"/"&amp;EPIS!Q$3&amp;"/"&amp;EPIS!Q$2),Adjustments!U$4:U$921)</f>
        <v>918619.47699999984</v>
      </c>
      <c r="R51" s="27">
        <f>SUMIF(Adjustments!$J$4:$J$921,(EPIS!$D51&amp;"/"&amp;EPIS!R$4&amp;"/"&amp;EPIS!R$3&amp;"/"&amp;EPIS!R$2),Adjustments!V$4:V$921)</f>
        <v>2049151.4040000001</v>
      </c>
      <c r="S51" s="27">
        <f>SUMIF(Adjustments!$J$4:$J$921,(EPIS!$D51&amp;"/"&amp;EPIS!S$4&amp;"/"&amp;EPIS!S$3&amp;"/"&amp;EPIS!S$2),Adjustments!W$4:W$921)</f>
        <v>3169797.9896600004</v>
      </c>
      <c r="T51" s="27">
        <f>SUMIF(Adjustments!$J$4:$J$921,(EPIS!$D51&amp;"/"&amp;EPIS!T$4&amp;"/"&amp;EPIS!T$3&amp;"/"&amp;EPIS!T$2),Adjustments!X$4:X$921)</f>
        <v>319521.28400000004</v>
      </c>
      <c r="U51" s="27">
        <f>SUMIF(Adjustments!$J$4:$J$921,(EPIS!$D51&amp;"/"&amp;EPIS!U$4&amp;"/"&amp;EPIS!U$3&amp;"/"&amp;EPIS!U$2),Adjustments!Y$4:Y$921)</f>
        <v>1056182.5789999999</v>
      </c>
      <c r="V51" s="27">
        <f>SUMIF(Adjustments!$J$4:$J$921,(EPIS!$D51&amp;"/"&amp;EPIS!V$4&amp;"/"&amp;EPIS!V$3&amp;"/"&amp;EPIS!V$2),Adjustments!Z$4:Z$921)</f>
        <v>2231318.0070000002</v>
      </c>
      <c r="W51" s="27">
        <f>SUMIF(Adjustments!$J$4:$J$921,(EPIS!$D51&amp;"/"&amp;EPIS!W$4&amp;"/"&amp;EPIS!W$3&amp;"/"&amp;EPIS!W$2),Adjustments!AA$4:AA$921)</f>
        <v>299410.299</v>
      </c>
      <c r="X51" s="27">
        <f>SUMIF(Adjustments!$J$4:$J$921,(EPIS!$D51&amp;"/"&amp;EPIS!X$4&amp;"/"&amp;EPIS!X$3&amp;"/"&amp;EPIS!X$2),Adjustments!AB$4:AB$921)</f>
        <v>499811.17699999991</v>
      </c>
      <c r="Y51" s="27">
        <f>SUMIF(Adjustments!$J$4:$J$921,(EPIS!$D51&amp;"/"&amp;EPIS!Y$4&amp;"/"&amp;EPIS!Y$3&amp;"/"&amp;EPIS!Y$2),Adjustments!AC$4:AC$921)</f>
        <v>795836.04899999988</v>
      </c>
      <c r="Z51" s="27">
        <f>SUMIF(Adjustments!$J$4:$J$921,(EPIS!$D51&amp;"/"&amp;EPIS!Z$4&amp;"/"&amp;EPIS!Z$3&amp;"/"&amp;EPIS!Z$2),Adjustments!AD$4:AD$921)</f>
        <v>685949.07354400004</v>
      </c>
      <c r="AA51" s="27">
        <f>SUMIF(Adjustments!$J$4:$J$921,(EPIS!$D51&amp;"/"&amp;EPIS!AA$4&amp;"/"&amp;EPIS!AA$3&amp;"/"&amp;EPIS!AA$2),Adjustments!AE$4:AE$921)</f>
        <v>693456.97726200009</v>
      </c>
      <c r="AB51" s="27">
        <f>SUMIF(Adjustments!$J$4:$J$921,(EPIS!$D51&amp;"/"&amp;EPIS!AB$4&amp;"/"&amp;EPIS!AB$3&amp;"/"&amp;EPIS!AB$2),Adjustments!AF$4:AF$921)</f>
        <v>704382.93610400008</v>
      </c>
      <c r="AC51" s="27">
        <f>SUMIF(Adjustments!$J$4:$J$921,(EPIS!$D51&amp;"/"&amp;EPIS!AC$4&amp;"/"&amp;EPIS!AC$3&amp;"/"&amp;EPIS!AC$2),Adjustments!AG$4:AG$921)</f>
        <v>700616.57838800002</v>
      </c>
      <c r="AD51" s="27">
        <f>SUMIF(Adjustments!$J$4:$J$921,(EPIS!$D51&amp;"/"&amp;EPIS!AD$4&amp;"/"&amp;EPIS!AD$3&amp;"/"&amp;EPIS!AD$2),Adjustments!AH$4:AH$921)</f>
        <v>695980.40482400008</v>
      </c>
      <c r="AE51" s="143">
        <f t="shared" si="131"/>
        <v>37822740.965782009</v>
      </c>
      <c r="AG51" s="27">
        <f>SUMIF(Retirements!$E$12:$E$95,EPIS!$D51,Retirements!ED$12:ED$95)</f>
        <v>-82769.61</v>
      </c>
      <c r="AH51" s="27">
        <f>SUMIF(Retirements!$E$12:$E$95,EPIS!$D51,Retirements!EE$12:EE$95)</f>
        <v>-2470.3700000000003</v>
      </c>
      <c r="AI51" s="27">
        <f>SUMIF(Retirements!$E$12:$E$95,EPIS!$D51,Retirements!EF$12:EF$95)</f>
        <v>-14985.48</v>
      </c>
      <c r="AJ51" s="27">
        <f>SUMIF(Retirements!$E$12:$E$95,EPIS!$D51,Retirements!EG$12:EG$95)</f>
        <v>-18500.28</v>
      </c>
      <c r="AK51" s="27">
        <f>SUMIF(Retirements!$E$12:$E$95,EPIS!$D51,Retirements!EH$12:EH$95)</f>
        <v>-183448.19000000003</v>
      </c>
      <c r="AL51" s="27">
        <f>SUMIF(Retirements!$E$12:$E$95,EPIS!$D51,Retirements!EI$12:EI$95)</f>
        <v>-545342.12000000011</v>
      </c>
      <c r="AM51" s="27">
        <f>SUMIF(Retirements!$E$12:$E$95,EPIS!$D51,Retirements!EJ$12:EJ$95)</f>
        <v>-1275862.7799999993</v>
      </c>
      <c r="AN51" s="27">
        <f>SUMIF(Retirements!$E$12:$E$95,EPIS!$D51,Retirements!EK$12:EK$95)</f>
        <v>-190306.11000000002</v>
      </c>
      <c r="AO51" s="27">
        <f>SUMIF(Retirements!$E$12:$E$95,EPIS!$D51,Retirements!EL$12:EL$95)</f>
        <v>-3681257.01</v>
      </c>
      <c r="AP51" s="27">
        <f>SUMIF(Retirements!$E$12:$E$95,EPIS!$D51,Retirements!EM$12:EM$95)</f>
        <v>-667613.24572073878</v>
      </c>
      <c r="AQ51" s="27">
        <f>SUMIF(Retirements!$E$12:$E$95,EPIS!$D51,Retirements!EN$12:EN$95)</f>
        <v>-667613.24572073878</v>
      </c>
      <c r="AR51" s="27">
        <f>SUMIF(Retirements!$E$12:$E$95,EPIS!$D51,Retirements!EO$12:EO$95)</f>
        <v>-667613.24572073878</v>
      </c>
      <c r="AS51" s="27">
        <f>SUMIF(Retirements!$E$12:$E$95,EPIS!$D51,Retirements!EP$12:EP$95)</f>
        <v>-667613.24572073878</v>
      </c>
      <c r="AT51" s="27">
        <f>SUMIF(Retirements!$E$12:$E$95,EPIS!$D51,Retirements!EQ$12:EQ$95)</f>
        <v>-667613.24572073878</v>
      </c>
      <c r="AU51" s="27">
        <f>SUMIF(Retirements!$E$12:$E$95,EPIS!$D51,Retirements!ER$12:ER$95)</f>
        <v>-667613.24572073878</v>
      </c>
      <c r="AV51" s="27">
        <f>SUMIF(Retirements!$E$12:$E$95,EPIS!$D51,Retirements!ES$12:ES$95)</f>
        <v>-667613.24572073878</v>
      </c>
      <c r="AW51" s="27">
        <f>SUMIF(Retirements!$E$12:$E$95,EPIS!$D51,Retirements!ET$12:ET$95)</f>
        <v>-667613.24572073878</v>
      </c>
      <c r="AX51" s="27">
        <f>SUMIF(Retirements!$E$12:$E$95,EPIS!$D51,Retirements!EU$12:EU$95)</f>
        <v>-667613.24572073878</v>
      </c>
      <c r="AY51" s="27">
        <f>SUMIF(Retirements!$E$12:$E$95,EPIS!$D51,Retirements!EV$12:EV$95)</f>
        <v>-690387.42069850548</v>
      </c>
      <c r="AZ51" s="27">
        <f>SUMIF(Retirements!$E$12:$E$95,EPIS!$D51,Retirements!EW$12:EW$95)</f>
        <v>-690387.42069850548</v>
      </c>
      <c r="BA51" s="27">
        <f>SUMIF(Retirements!$E$12:$E$95,EPIS!$D51,Retirements!EX$12:EX$95)</f>
        <v>-690387.42069850548</v>
      </c>
      <c r="BB51" s="27">
        <f>SUMIF(Retirements!$E$12:$E$95,EPIS!$D51,Retirements!EY$12:EY$95)</f>
        <v>-690387.42069850548</v>
      </c>
      <c r="BC51" s="27">
        <f>SUMIF(Retirements!$E$12:$E$95,EPIS!$D51,Retirements!EZ$12:EZ$95)</f>
        <v>-690387.42069850548</v>
      </c>
      <c r="BD51" s="143">
        <f t="shared" si="132"/>
        <v>-15455398.264979171</v>
      </c>
      <c r="BE51" s="109"/>
      <c r="BF51" s="358">
        <f>VLOOKUP(E51,Scenarios!$AK$11:$AN$132,3,0)</f>
        <v>150027310.47999999</v>
      </c>
      <c r="BG51" s="36">
        <f t="shared" si="134"/>
        <v>150429420.22999999</v>
      </c>
      <c r="BH51" s="36">
        <f t="shared" si="135"/>
        <v>150863851.77999997</v>
      </c>
      <c r="BI51" s="36">
        <f t="shared" si="136"/>
        <v>155051966.98999998</v>
      </c>
      <c r="BJ51" s="36">
        <f t="shared" si="137"/>
        <v>158040208.22999999</v>
      </c>
      <c r="BK51" s="36">
        <f t="shared" si="138"/>
        <v>159293882.31999999</v>
      </c>
      <c r="BL51" s="36">
        <f t="shared" si="139"/>
        <v>166651981.61999997</v>
      </c>
      <c r="BM51" s="36">
        <f t="shared" si="140"/>
        <v>168672749.91999999</v>
      </c>
      <c r="BN51" s="36">
        <f t="shared" si="141"/>
        <v>169687230.01999998</v>
      </c>
      <c r="BO51" s="36">
        <f t="shared" si="142"/>
        <v>167035075.25999999</v>
      </c>
      <c r="BP51" s="36">
        <f t="shared" si="143"/>
        <v>167286081.49127924</v>
      </c>
      <c r="BQ51" s="36">
        <f t="shared" si="144"/>
        <v>168667619.64955851</v>
      </c>
      <c r="BR51" s="36">
        <f t="shared" si="145"/>
        <v>171169804.39349777</v>
      </c>
      <c r="BS51" s="36">
        <f t="shared" si="146"/>
        <v>170821712.43177703</v>
      </c>
      <c r="BT51" s="36">
        <f t="shared" si="147"/>
        <v>171210281.76505628</v>
      </c>
      <c r="BU51" s="36">
        <f t="shared" si="148"/>
        <v>172773986.52633554</v>
      </c>
      <c r="BV51" s="36">
        <f t="shared" si="149"/>
        <v>172405783.57961479</v>
      </c>
      <c r="BW51" s="36">
        <f t="shared" si="150"/>
        <v>172237981.51089403</v>
      </c>
      <c r="BX51" s="36">
        <f t="shared" si="151"/>
        <v>172366204.31417328</v>
      </c>
      <c r="BY51" s="36">
        <f t="shared" si="152"/>
        <v>172361765.96701878</v>
      </c>
      <c r="BZ51" s="36">
        <f t="shared" si="153"/>
        <v>172364835.52358228</v>
      </c>
      <c r="CA51" s="36">
        <f t="shared" si="154"/>
        <v>172378831.03898779</v>
      </c>
      <c r="CB51" s="36">
        <f t="shared" si="155"/>
        <v>172389060.1966773</v>
      </c>
      <c r="CC51" s="36">
        <f t="shared" si="156"/>
        <v>172394653.18080279</v>
      </c>
      <c r="CD51" s="36"/>
      <c r="CE51" s="170" t="str">
        <f t="shared" si="11"/>
        <v>397OR</v>
      </c>
      <c r="CF51" s="170" t="str">
        <f t="shared" si="157"/>
        <v>397OR</v>
      </c>
      <c r="CG51" s="148">
        <f t="shared" si="158"/>
        <v>171810963.08292121</v>
      </c>
      <c r="CH51" s="161">
        <f>VLOOKUP(CE51,Scenarios!$AO$11:$AR$132,3,0)</f>
        <v>149114132.47999969</v>
      </c>
      <c r="CI51" s="161">
        <f t="shared" si="44"/>
        <v>22696830.602921516</v>
      </c>
      <c r="CJ51" s="35"/>
      <c r="CK51" s="193">
        <f>VLOOKUP(CE51,Scenarios!$AS$11:$AT$132,2,0)</f>
        <v>173303880.01495653</v>
      </c>
      <c r="CL51" s="156">
        <f>VLOOKUP(CE51,Scenarios!$AO$11:$AR$132,3,0)</f>
        <v>149114132.47999969</v>
      </c>
      <c r="CM51" s="156">
        <f t="shared" si="159"/>
        <v>24189747.534956843</v>
      </c>
      <c r="CO51" s="156">
        <f t="shared" si="13"/>
        <v>1492916.932035327</v>
      </c>
      <c r="CP51" s="156">
        <f t="shared" si="14"/>
        <v>0</v>
      </c>
      <c r="CQ51" s="156">
        <f t="shared" si="15"/>
        <v>1492916.932035327</v>
      </c>
    </row>
    <row r="52" spans="1:95">
      <c r="A52" s="137" t="s">
        <v>26</v>
      </c>
      <c r="B52" s="137" t="s">
        <v>27</v>
      </c>
      <c r="C52" s="137" t="s">
        <v>27</v>
      </c>
      <c r="D52" s="137" t="str">
        <f t="shared" si="133"/>
        <v>DGNLPWA</v>
      </c>
      <c r="E52" s="5" t="s">
        <v>76</v>
      </c>
      <c r="F52" s="32">
        <v>397</v>
      </c>
      <c r="G52" s="32" t="str">
        <f t="shared" si="10"/>
        <v>397WA</v>
      </c>
      <c r="H52" s="27">
        <f>SUMIF(Adjustments!$J$4:$J$921,(EPIS!$D52&amp;"/"&amp;EPIS!H$4&amp;"/"&amp;EPIS!H$3&amp;"/"&amp;EPIS!H$2),Adjustments!L$4:L$921)</f>
        <v>179946.28</v>
      </c>
      <c r="I52" s="27">
        <f>SUMIF(Adjustments!$J$4:$J$921,(EPIS!$D52&amp;"/"&amp;EPIS!I$4&amp;"/"&amp;EPIS!I$3&amp;"/"&amp;EPIS!I$2),Adjustments!M$4:M$921)</f>
        <v>340787.37</v>
      </c>
      <c r="J52" s="27">
        <f>SUMIF(Adjustments!$J$4:$J$921,(EPIS!$D52&amp;"/"&amp;EPIS!J$4&amp;"/"&amp;EPIS!J$3&amp;"/"&amp;EPIS!J$2),Adjustments!N$4:N$921)</f>
        <v>1694349.3199999996</v>
      </c>
      <c r="K52" s="27">
        <f>SUMIF(Adjustments!$J$4:$J$921,(EPIS!$D52&amp;"/"&amp;EPIS!K$4&amp;"/"&amp;EPIS!K$3&amp;"/"&amp;EPIS!K$2),Adjustments!O$4:O$921)</f>
        <v>773955.93999999983</v>
      </c>
      <c r="L52" s="27">
        <f>SUMIF(Adjustments!$J$4:$J$921,(EPIS!$D52&amp;"/"&amp;EPIS!L$4&amp;"/"&amp;EPIS!L$3&amp;"/"&amp;EPIS!L$2),Adjustments!P$4:P$921)</f>
        <v>273154.53000000009</v>
      </c>
      <c r="M52" s="27">
        <f>SUMIF(Adjustments!$J$4:$J$921,(EPIS!$D52&amp;"/"&amp;EPIS!M$4&amp;"/"&amp;EPIS!M$3&amp;"/"&amp;EPIS!M$2),Adjustments!Q$4:Q$921)</f>
        <v>1405153.2800000003</v>
      </c>
      <c r="N52" s="27">
        <f>SUMIF(Adjustments!$J$4:$J$921,(EPIS!$D52&amp;"/"&amp;EPIS!N$4&amp;"/"&amp;EPIS!N$3&amp;"/"&amp;EPIS!N$2),Adjustments!R$4:R$921)</f>
        <v>211807.90000000002</v>
      </c>
      <c r="O52" s="27">
        <f>SUMIF(Adjustments!$J$4:$J$921,(EPIS!$D52&amp;"/"&amp;EPIS!O$4&amp;"/"&amp;EPIS!O$3&amp;"/"&amp;EPIS!O$2),Adjustments!S$4:S$921)</f>
        <v>423924.62000000011</v>
      </c>
      <c r="P52" s="27">
        <f>SUMIF(Adjustments!$J$4:$J$921,(EPIS!$D52&amp;"/"&amp;EPIS!P$4&amp;"/"&amp;EPIS!P$3&amp;"/"&amp;EPIS!P$2),Adjustments!T$4:T$921)</f>
        <v>225100.73</v>
      </c>
      <c r="Q52" s="27">
        <f>SUMIF(Adjustments!$J$4:$J$921,(EPIS!$D52&amp;"/"&amp;EPIS!Q$4&amp;"/"&amp;EPIS!Q$3&amp;"/"&amp;EPIS!Q$2),Adjustments!U$4:U$921)</f>
        <v>66957.553</v>
      </c>
      <c r="R52" s="27">
        <f>SUMIF(Adjustments!$J$4:$J$921,(EPIS!$D52&amp;"/"&amp;EPIS!R$4&amp;"/"&amp;EPIS!R$3&amp;"/"&amp;EPIS!R$2),Adjustments!V$4:V$921)</f>
        <v>67127.129000000015</v>
      </c>
      <c r="S52" s="27">
        <f>SUMIF(Adjustments!$J$4:$J$921,(EPIS!$D52&amp;"/"&amp;EPIS!S$4&amp;"/"&amp;EPIS!S$3&amp;"/"&amp;EPIS!S$2),Adjustments!W$4:W$921)</f>
        <v>403909.11222000001</v>
      </c>
      <c r="T52" s="27">
        <f>SUMIF(Adjustments!$J$4:$J$921,(EPIS!$D52&amp;"/"&amp;EPIS!T$4&amp;"/"&amp;EPIS!T$3&amp;"/"&amp;EPIS!T$2),Adjustments!X$4:X$921)</f>
        <v>67477.52900000001</v>
      </c>
      <c r="U52" s="27">
        <f>SUMIF(Adjustments!$J$4:$J$921,(EPIS!$D52&amp;"/"&amp;EPIS!U$4&amp;"/"&amp;EPIS!U$3&amp;"/"&amp;EPIS!U$2),Adjustments!Y$4:Y$921)</f>
        <v>67681.508000000002</v>
      </c>
      <c r="V52" s="27">
        <f>SUMIF(Adjustments!$J$4:$J$921,(EPIS!$D52&amp;"/"&amp;EPIS!V$4&amp;"/"&amp;EPIS!V$3&amp;"/"&amp;EPIS!V$2),Adjustments!Z$4:Z$921)</f>
        <v>65220.213000000003</v>
      </c>
      <c r="W52" s="27">
        <f>SUMIF(Adjustments!$J$4:$J$921,(EPIS!$D52&amp;"/"&amp;EPIS!W$4&amp;"/"&amp;EPIS!W$3&amp;"/"&amp;EPIS!W$2),Adjustments!AA$4:AA$921)</f>
        <v>64944.748000000007</v>
      </c>
      <c r="X52" s="27">
        <f>SUMIF(Adjustments!$J$4:$J$921,(EPIS!$D52&amp;"/"&amp;EPIS!X$4&amp;"/"&amp;EPIS!X$3&amp;"/"&amp;EPIS!X$2),Adjustments!AB$4:AB$921)</f>
        <v>301927.13699999999</v>
      </c>
      <c r="Y52" s="27">
        <f>SUMIF(Adjustments!$J$4:$J$921,(EPIS!$D52&amp;"/"&amp;EPIS!Y$4&amp;"/"&amp;EPIS!Y$3&amp;"/"&amp;EPIS!Y$2),Adjustments!AC$4:AC$921)</f>
        <v>63277.748000000007</v>
      </c>
      <c r="Z52" s="27">
        <f>SUMIF(Adjustments!$J$4:$J$921,(EPIS!$D52&amp;"/"&amp;EPIS!Z$4&amp;"/"&amp;EPIS!Z$3&amp;"/"&amp;EPIS!Z$2),Adjustments!AD$4:AD$921)</f>
        <v>125413.00373000001</v>
      </c>
      <c r="AA52" s="27">
        <f>SUMIF(Adjustments!$J$4:$J$921,(EPIS!$D52&amp;"/"&amp;EPIS!AA$4&amp;"/"&amp;EPIS!AA$3&amp;"/"&amp;EPIS!AA$2),Adjustments!AE$4:AE$921)</f>
        <v>126924.62887599999</v>
      </c>
      <c r="AB52" s="27">
        <f>SUMIF(Adjustments!$J$4:$J$921,(EPIS!$D52&amp;"/"&amp;EPIS!AB$4&amp;"/"&amp;EPIS!AB$3&amp;"/"&amp;EPIS!AB$2),Adjustments!AF$4:AF$921)</f>
        <v>130557.89429000003</v>
      </c>
      <c r="AC52" s="27">
        <f>SUMIF(Adjustments!$J$4:$J$921,(EPIS!$D52&amp;"/"&amp;EPIS!AC$4&amp;"/"&amp;EPIS!AC$3&amp;"/"&amp;EPIS!AC$2),Adjustments!AG$4:AG$921)</f>
        <v>129690.007552</v>
      </c>
      <c r="AD52" s="27">
        <f>SUMIF(Adjustments!$J$4:$J$921,(EPIS!$D52&amp;"/"&amp;EPIS!AD$4&amp;"/"&amp;EPIS!AD$3&amp;"/"&amp;EPIS!AD$2),Adjustments!AH$4:AH$921)</f>
        <v>127985.44901000003</v>
      </c>
      <c r="AE52" s="143">
        <f t="shared" si="131"/>
        <v>7337273.6306780009</v>
      </c>
      <c r="AG52" s="27">
        <f>SUMIF(Retirements!$E$12:$E$95,EPIS!$D52,Retirements!ED$12:ED$95)</f>
        <v>0</v>
      </c>
      <c r="AH52" s="27">
        <f>SUMIF(Retirements!$E$12:$E$95,EPIS!$D52,Retirements!EE$12:EE$95)</f>
        <v>-302.07</v>
      </c>
      <c r="AI52" s="27">
        <f>SUMIF(Retirements!$E$12:$E$95,EPIS!$D52,Retirements!EF$12:EF$95)</f>
        <v>-131834.89000000001</v>
      </c>
      <c r="AJ52" s="27">
        <f>SUMIF(Retirements!$E$12:$E$95,EPIS!$D52,Retirements!EG$12:EG$95)</f>
        <v>-266286.07</v>
      </c>
      <c r="AK52" s="27">
        <f>SUMIF(Retirements!$E$12:$E$95,EPIS!$D52,Retirements!EH$12:EH$95)</f>
        <v>-41372.479999999996</v>
      </c>
      <c r="AL52" s="27">
        <f>SUMIF(Retirements!$E$12:$E$95,EPIS!$D52,Retirements!EI$12:EI$95)</f>
        <v>-132427.63</v>
      </c>
      <c r="AM52" s="27">
        <f>SUMIF(Retirements!$E$12:$E$95,EPIS!$D52,Retirements!EJ$12:EJ$95)</f>
        <v>-185781.06000000003</v>
      </c>
      <c r="AN52" s="27">
        <f>SUMIF(Retirements!$E$12:$E$95,EPIS!$D52,Retirements!EK$12:EK$95)</f>
        <v>0</v>
      </c>
      <c r="AO52" s="27">
        <f>SUMIF(Retirements!$E$12:$E$95,EPIS!$D52,Retirements!EL$12:EL$95)</f>
        <v>-31967.84</v>
      </c>
      <c r="AP52" s="27">
        <f>SUMIF(Retirements!$E$12:$E$95,EPIS!$D52,Retirements!EM$12:EM$95)</f>
        <v>-138703.83656525338</v>
      </c>
      <c r="AQ52" s="27">
        <f>SUMIF(Retirements!$E$12:$E$95,EPIS!$D52,Retirements!EN$12:EN$95)</f>
        <v>-138703.83656525338</v>
      </c>
      <c r="AR52" s="27">
        <f>SUMIF(Retirements!$E$12:$E$95,EPIS!$D52,Retirements!EO$12:EO$95)</f>
        <v>-138703.83656525338</v>
      </c>
      <c r="AS52" s="27">
        <f>SUMIF(Retirements!$E$12:$E$95,EPIS!$D52,Retirements!EP$12:EP$95)</f>
        <v>-138703.83656525338</v>
      </c>
      <c r="AT52" s="27">
        <f>SUMIF(Retirements!$E$12:$E$95,EPIS!$D52,Retirements!EQ$12:EQ$95)</f>
        <v>-138703.83656525338</v>
      </c>
      <c r="AU52" s="27">
        <f>SUMIF(Retirements!$E$12:$E$95,EPIS!$D52,Retirements!ER$12:ER$95)</f>
        <v>-138703.83656525338</v>
      </c>
      <c r="AV52" s="27">
        <f>SUMIF(Retirements!$E$12:$E$95,EPIS!$D52,Retirements!ES$12:ES$95)</f>
        <v>-138703.83656525338</v>
      </c>
      <c r="AW52" s="27">
        <f>SUMIF(Retirements!$E$12:$E$95,EPIS!$D52,Retirements!ET$12:ET$95)</f>
        <v>-138703.83656525338</v>
      </c>
      <c r="AX52" s="27">
        <f>SUMIF(Retirements!$E$12:$E$95,EPIS!$D52,Retirements!EU$12:EU$95)</f>
        <v>-138703.83656525338</v>
      </c>
      <c r="AY52" s="27">
        <f>SUMIF(Retirements!$E$12:$E$95,EPIS!$D52,Retirements!EV$12:EV$95)</f>
        <v>-140390.50280363834</v>
      </c>
      <c r="AZ52" s="27">
        <f>SUMIF(Retirements!$E$12:$E$95,EPIS!$D52,Retirements!EW$12:EW$95)</f>
        <v>-140390.50280363834</v>
      </c>
      <c r="BA52" s="27">
        <f>SUMIF(Retirements!$E$12:$E$95,EPIS!$D52,Retirements!EX$12:EX$95)</f>
        <v>-140390.50280363834</v>
      </c>
      <c r="BB52" s="27">
        <f>SUMIF(Retirements!$E$12:$E$95,EPIS!$D52,Retirements!EY$12:EY$95)</f>
        <v>-140390.50280363834</v>
      </c>
      <c r="BC52" s="27">
        <f>SUMIF(Retirements!$E$12:$E$95,EPIS!$D52,Retirements!EZ$12:EZ$95)</f>
        <v>-140390.50280363834</v>
      </c>
      <c r="BD52" s="143">
        <f t="shared" si="132"/>
        <v>-2740259.0831054728</v>
      </c>
      <c r="BE52" s="109"/>
      <c r="BF52" s="358">
        <f>VLOOKUP(E52,Scenarios!$AK$11:$AN$132,3,0)</f>
        <v>42225870.309999995</v>
      </c>
      <c r="BG52" s="36">
        <f t="shared" si="134"/>
        <v>42405816.589999996</v>
      </c>
      <c r="BH52" s="36">
        <f t="shared" si="135"/>
        <v>42746301.889999993</v>
      </c>
      <c r="BI52" s="36">
        <f t="shared" si="136"/>
        <v>44308816.319999993</v>
      </c>
      <c r="BJ52" s="36">
        <f t="shared" si="137"/>
        <v>44816486.18999999</v>
      </c>
      <c r="BK52" s="36">
        <f t="shared" si="138"/>
        <v>45048268.239999995</v>
      </c>
      <c r="BL52" s="36">
        <f t="shared" si="139"/>
        <v>46320993.889999993</v>
      </c>
      <c r="BM52" s="36">
        <f t="shared" si="140"/>
        <v>46347020.729999989</v>
      </c>
      <c r="BN52" s="36">
        <f t="shared" si="141"/>
        <v>46770945.349999987</v>
      </c>
      <c r="BO52" s="36">
        <f t="shared" si="142"/>
        <v>46964078.23999998</v>
      </c>
      <c r="BP52" s="36">
        <f t="shared" si="143"/>
        <v>46892331.956434727</v>
      </c>
      <c r="BQ52" s="36">
        <f t="shared" si="144"/>
        <v>46820755.248869471</v>
      </c>
      <c r="BR52" s="36">
        <f t="shared" si="145"/>
        <v>47085960.524524212</v>
      </c>
      <c r="BS52" s="36">
        <f t="shared" si="146"/>
        <v>47014734.216958955</v>
      </c>
      <c r="BT52" s="36">
        <f t="shared" si="147"/>
        <v>46943711.8883937</v>
      </c>
      <c r="BU52" s="36">
        <f t="shared" si="148"/>
        <v>46870228.264828444</v>
      </c>
      <c r="BV52" s="36">
        <f t="shared" si="149"/>
        <v>46796469.176263191</v>
      </c>
      <c r="BW52" s="36">
        <f t="shared" si="150"/>
        <v>46959692.476697937</v>
      </c>
      <c r="BX52" s="36">
        <f t="shared" si="151"/>
        <v>46884266.388132684</v>
      </c>
      <c r="BY52" s="36">
        <f t="shared" si="152"/>
        <v>46869288.889059044</v>
      </c>
      <c r="BZ52" s="36">
        <f t="shared" si="153"/>
        <v>46855823.015131406</v>
      </c>
      <c r="CA52" s="36">
        <f t="shared" si="154"/>
        <v>46845990.406617768</v>
      </c>
      <c r="CB52" s="36">
        <f t="shared" si="155"/>
        <v>46835289.911366127</v>
      </c>
      <c r="CC52" s="36">
        <f t="shared" si="156"/>
        <v>46822884.857572488</v>
      </c>
      <c r="CD52" s="36"/>
      <c r="CE52" s="170" t="str">
        <f t="shared" si="11"/>
        <v>397WA</v>
      </c>
      <c r="CF52" s="170" t="str">
        <f t="shared" si="157"/>
        <v>397WA</v>
      </c>
      <c r="CG52" s="148">
        <f t="shared" si="158"/>
        <v>46892699.635724261</v>
      </c>
      <c r="CH52" s="161">
        <f>VLOOKUP(CE52,Scenarios!$AO$11:$AR$132,3,0)</f>
        <v>42171693.764999993</v>
      </c>
      <c r="CI52" s="161">
        <f t="shared" si="44"/>
        <v>4721005.8707242683</v>
      </c>
      <c r="CJ52" s="35"/>
      <c r="CK52" s="193">
        <f>VLOOKUP(CE52,Scenarios!$AS$11:$AT$132,2,0)</f>
        <v>46460960.590894714</v>
      </c>
      <c r="CL52" s="156">
        <f>VLOOKUP(CE52,Scenarios!$AO$11:$AR$132,3,0)</f>
        <v>42171693.764999993</v>
      </c>
      <c r="CM52" s="156">
        <f t="shared" si="159"/>
        <v>4289266.8258947209</v>
      </c>
      <c r="CO52" s="156">
        <f t="shared" si="13"/>
        <v>-431739.04482954741</v>
      </c>
      <c r="CP52" s="156">
        <f t="shared" si="14"/>
        <v>0</v>
      </c>
      <c r="CQ52" s="156">
        <f t="shared" si="15"/>
        <v>-431739.04482954741</v>
      </c>
    </row>
    <row r="53" spans="1:95">
      <c r="A53" s="137" t="s">
        <v>28</v>
      </c>
      <c r="B53" s="137" t="s">
        <v>29</v>
      </c>
      <c r="C53" s="137" t="s">
        <v>29</v>
      </c>
      <c r="D53" s="137" t="str">
        <f t="shared" si="133"/>
        <v>DGNLPWYP</v>
      </c>
      <c r="E53" s="5" t="s">
        <v>77</v>
      </c>
      <c r="F53" s="32">
        <v>397</v>
      </c>
      <c r="G53" s="32" t="str">
        <f t="shared" si="10"/>
        <v>397WYP</v>
      </c>
      <c r="H53" s="27">
        <f>SUMIF(Adjustments!$J$4:$J$921,(EPIS!$D53&amp;"/"&amp;EPIS!H$4&amp;"/"&amp;EPIS!H$3&amp;"/"&amp;EPIS!H$2),Adjustments!L$4:L$921)</f>
        <v>1621971.26</v>
      </c>
      <c r="I53" s="27">
        <f>SUMIF(Adjustments!$J$4:$J$921,(EPIS!$D53&amp;"/"&amp;EPIS!I$4&amp;"/"&amp;EPIS!I$3&amp;"/"&amp;EPIS!I$2),Adjustments!M$4:M$921)</f>
        <v>315487.86000000004</v>
      </c>
      <c r="J53" s="27">
        <f>SUMIF(Adjustments!$J$4:$J$921,(EPIS!$D53&amp;"/"&amp;EPIS!J$4&amp;"/"&amp;EPIS!J$3&amp;"/"&amp;EPIS!J$2),Adjustments!N$4:N$921)</f>
        <v>1108254.1599999999</v>
      </c>
      <c r="K53" s="27">
        <f>SUMIF(Adjustments!$J$4:$J$921,(EPIS!$D53&amp;"/"&amp;EPIS!K$4&amp;"/"&amp;EPIS!K$3&amp;"/"&amp;EPIS!K$2),Adjustments!O$4:O$921)</f>
        <v>1040471.4099999998</v>
      </c>
      <c r="L53" s="27">
        <f>SUMIF(Adjustments!$J$4:$J$921,(EPIS!$D53&amp;"/"&amp;EPIS!L$4&amp;"/"&amp;EPIS!L$3&amp;"/"&amp;EPIS!L$2),Adjustments!P$4:P$921)</f>
        <v>731398.42999999982</v>
      </c>
      <c r="M53" s="27">
        <f>SUMIF(Adjustments!$J$4:$J$921,(EPIS!$D53&amp;"/"&amp;EPIS!M$4&amp;"/"&amp;EPIS!M$3&amp;"/"&amp;EPIS!M$2),Adjustments!Q$4:Q$921)</f>
        <v>4691842.9000000004</v>
      </c>
      <c r="N53" s="27">
        <f>SUMIF(Adjustments!$J$4:$J$921,(EPIS!$D53&amp;"/"&amp;EPIS!N$4&amp;"/"&amp;EPIS!N$3&amp;"/"&amp;EPIS!N$2),Adjustments!R$4:R$921)</f>
        <v>452020.14999999991</v>
      </c>
      <c r="O53" s="27">
        <f>SUMIF(Adjustments!$J$4:$J$921,(EPIS!$D53&amp;"/"&amp;EPIS!O$4&amp;"/"&amp;EPIS!O$3&amp;"/"&amp;EPIS!O$2),Adjustments!S$4:S$921)</f>
        <v>633053.6100000001</v>
      </c>
      <c r="P53" s="27">
        <f>SUMIF(Adjustments!$J$4:$J$921,(EPIS!$D53&amp;"/"&amp;EPIS!P$4&amp;"/"&amp;EPIS!P$3&amp;"/"&amp;EPIS!P$2),Adjustments!T$4:T$921)</f>
        <v>786806.64999999979</v>
      </c>
      <c r="Q53" s="27">
        <f>SUMIF(Adjustments!$J$4:$J$921,(EPIS!$D53&amp;"/"&amp;EPIS!Q$4&amp;"/"&amp;EPIS!Q$3&amp;"/"&amp;EPIS!Q$2),Adjustments!U$4:U$921)</f>
        <v>236818.91600000003</v>
      </c>
      <c r="R53" s="27">
        <f>SUMIF(Adjustments!$J$4:$J$921,(EPIS!$D53&amp;"/"&amp;EPIS!R$4&amp;"/"&amp;EPIS!R$3&amp;"/"&amp;EPIS!R$2),Adjustments!V$4:V$921)</f>
        <v>240581.29300000003</v>
      </c>
      <c r="S53" s="27">
        <f>SUMIF(Adjustments!$J$4:$J$921,(EPIS!$D53&amp;"/"&amp;EPIS!S$4&amp;"/"&amp;EPIS!S$3&amp;"/"&amp;EPIS!S$2),Adjustments!W$4:W$921)</f>
        <v>469183.36100000003</v>
      </c>
      <c r="T53" s="27">
        <f>SUMIF(Adjustments!$J$4:$J$921,(EPIS!$D53&amp;"/"&amp;EPIS!T$4&amp;"/"&amp;EPIS!T$3&amp;"/"&amp;EPIS!T$2),Adjustments!X$4:X$921)</f>
        <v>517104.29300000001</v>
      </c>
      <c r="U53" s="27">
        <f>SUMIF(Adjustments!$J$4:$J$921,(EPIS!$D53&amp;"/"&amp;EPIS!U$4&amp;"/"&amp;EPIS!U$3&amp;"/"&amp;EPIS!U$2),Adjustments!Y$4:Y$921)</f>
        <v>298489.86100000003</v>
      </c>
      <c r="V53" s="27">
        <f>SUMIF(Adjustments!$J$4:$J$921,(EPIS!$D53&amp;"/"&amp;EPIS!V$4&amp;"/"&amp;EPIS!V$3&amp;"/"&amp;EPIS!V$2),Adjustments!Z$4:Z$921)</f>
        <v>627583.35600000003</v>
      </c>
      <c r="W53" s="27">
        <f>SUMIF(Adjustments!$J$4:$J$921,(EPIS!$D53&amp;"/"&amp;EPIS!W$4&amp;"/"&amp;EPIS!W$3&amp;"/"&amp;EPIS!W$2),Adjustments!AA$4:AA$921)</f>
        <v>419959.90099999995</v>
      </c>
      <c r="X53" s="27">
        <f>SUMIF(Adjustments!$J$4:$J$921,(EPIS!$D53&amp;"/"&amp;EPIS!X$4&amp;"/"&amp;EPIS!X$3&amp;"/"&amp;EPIS!X$2),Adjustments!AB$4:AB$921)</f>
        <v>634838.51600000006</v>
      </c>
      <c r="Y53" s="27">
        <f>SUMIF(Adjustments!$J$4:$J$921,(EPIS!$D53&amp;"/"&amp;EPIS!Y$4&amp;"/"&amp;EPIS!Y$3&amp;"/"&amp;EPIS!Y$2),Adjustments!AC$4:AC$921)</f>
        <v>671443.86100000003</v>
      </c>
      <c r="Z53" s="27">
        <f>SUMIF(Adjustments!$J$4:$J$921,(EPIS!$D53&amp;"/"&amp;EPIS!Z$4&amp;"/"&amp;EPIS!Z$3&amp;"/"&amp;EPIS!Z$2),Adjustments!AD$4:AD$921)</f>
        <v>284442.57652</v>
      </c>
      <c r="AA53" s="27">
        <f>SUMIF(Adjustments!$J$4:$J$921,(EPIS!$D53&amp;"/"&amp;EPIS!AA$4&amp;"/"&amp;EPIS!AA$3&amp;"/"&amp;EPIS!AA$2),Adjustments!AE$4:AE$921)</f>
        <v>307401.330992</v>
      </c>
      <c r="AB53" s="27">
        <f>SUMIF(Adjustments!$J$4:$J$921,(EPIS!$D53&amp;"/"&amp;EPIS!AB$4&amp;"/"&amp;EPIS!AB$3&amp;"/"&amp;EPIS!AB$2),Adjustments!AF$4:AF$921)</f>
        <v>265439.35674000002</v>
      </c>
      <c r="AC53" s="27">
        <f>SUMIF(Adjustments!$J$4:$J$921,(EPIS!$D53&amp;"/"&amp;EPIS!AC$4&amp;"/"&amp;EPIS!AC$3&amp;"/"&amp;EPIS!AC$2),Adjustments!AG$4:AG$921)</f>
        <v>263114.39133200003</v>
      </c>
      <c r="AD53" s="27">
        <f>SUMIF(Adjustments!$J$4:$J$921,(EPIS!$D53&amp;"/"&amp;EPIS!AD$4&amp;"/"&amp;EPIS!AD$3&amp;"/"&amp;EPIS!AD$2),Adjustments!AH$4:AH$921)</f>
        <v>266999.51300000004</v>
      </c>
      <c r="AE53" s="143">
        <f t="shared" si="131"/>
        <v>16884706.956583999</v>
      </c>
      <c r="AG53" s="27">
        <f>SUMIF(Retirements!$E$12:$E$95,EPIS!$D53,Retirements!ED$12:ED$95)</f>
        <v>-293676.82</v>
      </c>
      <c r="AH53" s="27">
        <f>SUMIF(Retirements!$E$12:$E$95,EPIS!$D53,Retirements!EE$12:EE$95)</f>
        <v>-91722.77</v>
      </c>
      <c r="AI53" s="27">
        <f>SUMIF(Retirements!$E$12:$E$95,EPIS!$D53,Retirements!EF$12:EF$95)</f>
        <v>-299875.25999999995</v>
      </c>
      <c r="AJ53" s="27">
        <f>SUMIF(Retirements!$E$12:$E$95,EPIS!$D53,Retirements!EG$12:EG$95)</f>
        <v>-139755.03</v>
      </c>
      <c r="AK53" s="27">
        <f>SUMIF(Retirements!$E$12:$E$95,EPIS!$D53,Retirements!EH$12:EH$95)</f>
        <v>-95245.819999999992</v>
      </c>
      <c r="AL53" s="27">
        <f>SUMIF(Retirements!$E$12:$E$95,EPIS!$D53,Retirements!EI$12:EI$95)</f>
        <v>-11634.65</v>
      </c>
      <c r="AM53" s="27">
        <f>SUMIF(Retirements!$E$12:$E$95,EPIS!$D53,Retirements!EJ$12:EJ$95)</f>
        <v>-589177.73</v>
      </c>
      <c r="AN53" s="27">
        <f>SUMIF(Retirements!$E$12:$E$95,EPIS!$D53,Retirements!EK$12:EK$95)</f>
        <v>-3882.23</v>
      </c>
      <c r="AO53" s="27">
        <f>SUMIF(Retirements!$E$12:$E$95,EPIS!$D53,Retirements!EL$12:EL$95)</f>
        <v>-3852417.3500000015</v>
      </c>
      <c r="AP53" s="27">
        <f>SUMIF(Retirements!$E$12:$E$95,EPIS!$D53,Retirements!EM$12:EM$95)</f>
        <v>-246945.15192270582</v>
      </c>
      <c r="AQ53" s="27">
        <f>SUMIF(Retirements!$E$12:$E$95,EPIS!$D53,Retirements!EN$12:EN$95)</f>
        <v>-246945.15192270582</v>
      </c>
      <c r="AR53" s="27">
        <f>SUMIF(Retirements!$E$12:$E$95,EPIS!$D53,Retirements!EO$12:EO$95)</f>
        <v>-246945.15192270582</v>
      </c>
      <c r="AS53" s="27">
        <f>SUMIF(Retirements!$E$12:$E$95,EPIS!$D53,Retirements!EP$12:EP$95)</f>
        <v>-246945.15192270582</v>
      </c>
      <c r="AT53" s="27">
        <f>SUMIF(Retirements!$E$12:$E$95,EPIS!$D53,Retirements!EQ$12:EQ$95)</f>
        <v>-246945.15192270582</v>
      </c>
      <c r="AU53" s="27">
        <f>SUMIF(Retirements!$E$12:$E$95,EPIS!$D53,Retirements!ER$12:ER$95)</f>
        <v>-246945.15192270582</v>
      </c>
      <c r="AV53" s="27">
        <f>SUMIF(Retirements!$E$12:$E$95,EPIS!$D53,Retirements!ES$12:ES$95)</f>
        <v>-246945.15192270582</v>
      </c>
      <c r="AW53" s="27">
        <f>SUMIF(Retirements!$E$12:$E$95,EPIS!$D53,Retirements!ET$12:ET$95)</f>
        <v>-246945.15192270582</v>
      </c>
      <c r="AX53" s="27">
        <f>SUMIF(Retirements!$E$12:$E$95,EPIS!$D53,Retirements!EU$12:EU$95)</f>
        <v>-246945.15192270582</v>
      </c>
      <c r="AY53" s="27">
        <f>SUMIF(Retirements!$E$12:$E$95,EPIS!$D53,Retirements!EV$12:EV$95)</f>
        <v>-244423.25148602994</v>
      </c>
      <c r="AZ53" s="27">
        <f>SUMIF(Retirements!$E$12:$E$95,EPIS!$D53,Retirements!EW$12:EW$95)</f>
        <v>-244423.25148602994</v>
      </c>
      <c r="BA53" s="27">
        <f>SUMIF(Retirements!$E$12:$E$95,EPIS!$D53,Retirements!EX$12:EX$95)</f>
        <v>-244423.25148602994</v>
      </c>
      <c r="BB53" s="27">
        <f>SUMIF(Retirements!$E$12:$E$95,EPIS!$D53,Retirements!EY$12:EY$95)</f>
        <v>-244423.25148602994</v>
      </c>
      <c r="BC53" s="27">
        <f>SUMIF(Retirements!$E$12:$E$95,EPIS!$D53,Retirements!EZ$12:EZ$95)</f>
        <v>-244423.25148602994</v>
      </c>
      <c r="BD53" s="143">
        <f t="shared" si="132"/>
        <v>-8822010.2847345006</v>
      </c>
      <c r="BE53" s="109"/>
      <c r="BF53" s="358">
        <f>VLOOKUP(E53,Scenarios!$AK$11:$AN$132,3,0)</f>
        <v>58018045.750000007</v>
      </c>
      <c r="BG53" s="36">
        <f t="shared" si="134"/>
        <v>59346340.190000005</v>
      </c>
      <c r="BH53" s="36">
        <f t="shared" si="135"/>
        <v>59570105.280000001</v>
      </c>
      <c r="BI53" s="36">
        <f t="shared" si="136"/>
        <v>60378484.18</v>
      </c>
      <c r="BJ53" s="36">
        <f t="shared" si="137"/>
        <v>61279200.559999995</v>
      </c>
      <c r="BK53" s="36">
        <f t="shared" si="138"/>
        <v>61915353.169999994</v>
      </c>
      <c r="BL53" s="36">
        <f t="shared" si="139"/>
        <v>66595561.419999994</v>
      </c>
      <c r="BM53" s="36">
        <f t="shared" si="140"/>
        <v>66458403.839999996</v>
      </c>
      <c r="BN53" s="36">
        <f t="shared" si="141"/>
        <v>67087575.219999999</v>
      </c>
      <c r="BO53" s="36">
        <f t="shared" si="142"/>
        <v>64021964.520000003</v>
      </c>
      <c r="BP53" s="36">
        <f t="shared" si="143"/>
        <v>64011838.284077302</v>
      </c>
      <c r="BQ53" s="36">
        <f t="shared" si="144"/>
        <v>64005474.425154597</v>
      </c>
      <c r="BR53" s="36">
        <f t="shared" si="145"/>
        <v>64227712.634231895</v>
      </c>
      <c r="BS53" s="36">
        <f t="shared" si="146"/>
        <v>64497871.77530919</v>
      </c>
      <c r="BT53" s="36">
        <f t="shared" si="147"/>
        <v>64549416.484386489</v>
      </c>
      <c r="BU53" s="36">
        <f t="shared" si="148"/>
        <v>64930054.688463785</v>
      </c>
      <c r="BV53" s="36">
        <f t="shared" si="149"/>
        <v>65103069.437541083</v>
      </c>
      <c r="BW53" s="36">
        <f t="shared" si="150"/>
        <v>65490962.801618382</v>
      </c>
      <c r="BX53" s="36">
        <f t="shared" si="151"/>
        <v>65915461.510695681</v>
      </c>
      <c r="BY53" s="36">
        <f t="shared" si="152"/>
        <v>65955480.835729651</v>
      </c>
      <c r="BZ53" s="36">
        <f t="shared" si="153"/>
        <v>66018458.915235616</v>
      </c>
      <c r="CA53" s="36">
        <f t="shared" si="154"/>
        <v>66039475.020489581</v>
      </c>
      <c r="CB53" s="36">
        <f t="shared" si="155"/>
        <v>66058166.160335548</v>
      </c>
      <c r="CC53" s="36">
        <f t="shared" si="156"/>
        <v>66080742.421849512</v>
      </c>
      <c r="CD53" s="36"/>
      <c r="CE53" s="170" t="str">
        <f t="shared" si="11"/>
        <v>397WYP</v>
      </c>
      <c r="CF53" s="170" t="str">
        <f t="shared" si="157"/>
        <v>397WYP</v>
      </c>
      <c r="CG53" s="148">
        <f t="shared" si="158"/>
        <v>65297872.854695469</v>
      </c>
      <c r="CH53" s="161">
        <f>VLOOKUP(CE53,Scenarios!$AO$11:$AR$132,3,0)</f>
        <v>57162651.944999799</v>
      </c>
      <c r="CI53" s="161">
        <f t="shared" si="44"/>
        <v>8135220.90969567</v>
      </c>
      <c r="CJ53" s="35"/>
      <c r="CK53" s="193">
        <f>VLOOKUP(CE53,Scenarios!$AS$11:$AT$132,2,0)</f>
        <v>68500668.871349499</v>
      </c>
      <c r="CL53" s="156">
        <f>VLOOKUP(CE53,Scenarios!$AO$11:$AR$132,3,0)</f>
        <v>57162651.944999799</v>
      </c>
      <c r="CM53" s="156">
        <f t="shared" si="159"/>
        <v>11338016.926349699</v>
      </c>
      <c r="CO53" s="156">
        <f t="shared" si="13"/>
        <v>3202796.0166540295</v>
      </c>
      <c r="CP53" s="156">
        <f t="shared" si="14"/>
        <v>0</v>
      </c>
      <c r="CQ53" s="156">
        <f t="shared" si="15"/>
        <v>3202796.0166540295</v>
      </c>
    </row>
    <row r="54" spans="1:95">
      <c r="A54" s="137" t="s">
        <v>30</v>
      </c>
      <c r="B54" s="137" t="s">
        <v>31</v>
      </c>
      <c r="C54" s="137" t="s">
        <v>31</v>
      </c>
      <c r="D54" s="137" t="str">
        <f t="shared" si="133"/>
        <v>DGNLPUT</v>
      </c>
      <c r="E54" s="5" t="s">
        <v>78</v>
      </c>
      <c r="F54" s="32">
        <v>397</v>
      </c>
      <c r="G54" s="32" t="str">
        <f t="shared" si="10"/>
        <v>397UT</v>
      </c>
      <c r="H54" s="27">
        <f>SUMIF(Adjustments!$J$4:$J$921,(EPIS!$D54&amp;"/"&amp;EPIS!H$4&amp;"/"&amp;EPIS!H$3&amp;"/"&amp;EPIS!H$2),Adjustments!L$4:L$921)</f>
        <v>9284573.7800000068</v>
      </c>
      <c r="I54" s="27">
        <f>SUMIF(Adjustments!$J$4:$J$921,(EPIS!$D54&amp;"/"&amp;EPIS!I$4&amp;"/"&amp;EPIS!I$3&amp;"/"&amp;EPIS!I$2),Adjustments!M$4:M$921)</f>
        <v>2157523.6300000004</v>
      </c>
      <c r="J54" s="27">
        <f>SUMIF(Adjustments!$J$4:$J$921,(EPIS!$D54&amp;"/"&amp;EPIS!J$4&amp;"/"&amp;EPIS!J$3&amp;"/"&amp;EPIS!J$2),Adjustments!N$4:N$921)</f>
        <v>1124291.27</v>
      </c>
      <c r="K54" s="27">
        <f>SUMIF(Adjustments!$J$4:$J$921,(EPIS!$D54&amp;"/"&amp;EPIS!K$4&amp;"/"&amp;EPIS!K$3&amp;"/"&amp;EPIS!K$2),Adjustments!O$4:O$921)</f>
        <v>1416603.35</v>
      </c>
      <c r="L54" s="27">
        <f>SUMIF(Adjustments!$J$4:$J$921,(EPIS!$D54&amp;"/"&amp;EPIS!L$4&amp;"/"&amp;EPIS!L$3&amp;"/"&amp;EPIS!L$2),Adjustments!P$4:P$921)</f>
        <v>1536256.8300000005</v>
      </c>
      <c r="M54" s="27">
        <f>SUMIF(Adjustments!$J$4:$J$921,(EPIS!$D54&amp;"/"&amp;EPIS!M$4&amp;"/"&amp;EPIS!M$3&amp;"/"&amp;EPIS!M$2),Adjustments!Q$4:Q$921)</f>
        <v>3331966.8299999973</v>
      </c>
      <c r="N54" s="27">
        <f>SUMIF(Adjustments!$J$4:$J$921,(EPIS!$D54&amp;"/"&amp;EPIS!N$4&amp;"/"&amp;EPIS!N$3&amp;"/"&amp;EPIS!N$2),Adjustments!R$4:R$921)</f>
        <v>243896.68</v>
      </c>
      <c r="O54" s="27">
        <f>SUMIF(Adjustments!$J$4:$J$921,(EPIS!$D54&amp;"/"&amp;EPIS!O$4&amp;"/"&amp;EPIS!O$3&amp;"/"&amp;EPIS!O$2),Adjustments!S$4:S$921)</f>
        <v>3559603.4099999988</v>
      </c>
      <c r="P54" s="27">
        <f>SUMIF(Adjustments!$J$4:$J$921,(EPIS!$D54&amp;"/"&amp;EPIS!P$4&amp;"/"&amp;EPIS!P$3&amp;"/"&amp;EPIS!P$2),Adjustments!T$4:T$921)</f>
        <v>105217.97000000006</v>
      </c>
      <c r="Q54" s="27">
        <f>SUMIF(Adjustments!$J$4:$J$921,(EPIS!$D54&amp;"/"&amp;EPIS!Q$4&amp;"/"&amp;EPIS!Q$3&amp;"/"&amp;EPIS!Q$2),Adjustments!U$4:U$921)</f>
        <v>1370292.6380000003</v>
      </c>
      <c r="R54" s="27">
        <f>SUMIF(Adjustments!$J$4:$J$921,(EPIS!$D54&amp;"/"&amp;EPIS!R$4&amp;"/"&amp;EPIS!R$3&amp;"/"&amp;EPIS!R$2),Adjustments!V$4:V$921)</f>
        <v>789260.33699999994</v>
      </c>
      <c r="S54" s="27">
        <f>SUMIF(Adjustments!$J$4:$J$921,(EPIS!$D54&amp;"/"&amp;EPIS!S$4&amp;"/"&amp;EPIS!S$3&amp;"/"&amp;EPIS!S$2),Adjustments!W$4:W$921)</f>
        <v>2877773.2629999993</v>
      </c>
      <c r="T54" s="27">
        <f>SUMIF(Adjustments!$J$4:$J$921,(EPIS!$D54&amp;"/"&amp;EPIS!T$4&amp;"/"&amp;EPIS!T$3&amp;"/"&amp;EPIS!T$2),Adjustments!X$4:X$921)</f>
        <v>1019509.197</v>
      </c>
      <c r="U54" s="27">
        <f>SUMIF(Adjustments!$J$4:$J$921,(EPIS!$D54&amp;"/"&amp;EPIS!U$4&amp;"/"&amp;EPIS!U$3&amp;"/"&amp;EPIS!U$2),Adjustments!Y$4:Y$921)</f>
        <v>672729.44500000007</v>
      </c>
      <c r="V54" s="27">
        <f>SUMIF(Adjustments!$J$4:$J$921,(EPIS!$D54&amp;"/"&amp;EPIS!V$4&amp;"/"&amp;EPIS!V$3&amp;"/"&amp;EPIS!V$2),Adjustments!Z$4:Z$921)</f>
        <v>654154.30800000008</v>
      </c>
      <c r="W54" s="27">
        <f>SUMIF(Adjustments!$J$4:$J$921,(EPIS!$D54&amp;"/"&amp;EPIS!W$4&amp;"/"&amp;EPIS!W$3&amp;"/"&amp;EPIS!W$2),Adjustments!AA$4:AA$921)</f>
        <v>1242511.825</v>
      </c>
      <c r="X54" s="27">
        <f>SUMIF(Adjustments!$J$4:$J$921,(EPIS!$D54&amp;"/"&amp;EPIS!X$4&amp;"/"&amp;EPIS!X$3&amp;"/"&amp;EPIS!X$2),Adjustments!AB$4:AB$921)</f>
        <v>695795.99800000014</v>
      </c>
      <c r="Y54" s="27">
        <f>SUMIF(Adjustments!$J$4:$J$921,(EPIS!$D54&amp;"/"&amp;EPIS!Y$4&amp;"/"&amp;EPIS!Y$3&amp;"/"&amp;EPIS!Y$2),Adjustments!AC$4:AC$921)</f>
        <v>1984399.8650000002</v>
      </c>
      <c r="Z54" s="27">
        <f>SUMIF(Adjustments!$J$4:$J$921,(EPIS!$D54&amp;"/"&amp;EPIS!Z$4&amp;"/"&amp;EPIS!Z$3&amp;"/"&amp;EPIS!Z$2),Adjustments!AD$4:AD$921)</f>
        <v>974149.07114200003</v>
      </c>
      <c r="AA54" s="27">
        <f>SUMIF(Adjustments!$J$4:$J$921,(EPIS!$D54&amp;"/"&amp;EPIS!AA$4&amp;"/"&amp;EPIS!AA$3&amp;"/"&amp;EPIS!AA$2),Adjustments!AE$4:AE$921)</f>
        <v>558719.01005599997</v>
      </c>
      <c r="AB54" s="27">
        <f>SUMIF(Adjustments!$J$4:$J$921,(EPIS!$D54&amp;"/"&amp;EPIS!AB$4&amp;"/"&amp;EPIS!AB$3&amp;"/"&amp;EPIS!AB$2),Adjustments!AF$4:AF$921)</f>
        <v>506768.15614199999</v>
      </c>
      <c r="AC54" s="27">
        <f>SUMIF(Adjustments!$J$4:$J$921,(EPIS!$D54&amp;"/"&amp;EPIS!AC$4&amp;"/"&amp;EPIS!AC$3&amp;"/"&amp;EPIS!AC$2),Adjustments!AG$4:AG$921)</f>
        <v>497665.51877600001</v>
      </c>
      <c r="AD54" s="27">
        <f>SUMIF(Adjustments!$J$4:$J$921,(EPIS!$D54&amp;"/"&amp;EPIS!AD$4&amp;"/"&amp;EPIS!AD$3&amp;"/"&amp;EPIS!AD$2),Adjustments!AH$4:AH$921)</f>
        <v>538193.51154200011</v>
      </c>
      <c r="AE54" s="143">
        <f t="shared" si="131"/>
        <v>37141855.893657997</v>
      </c>
      <c r="AG54" s="27">
        <f>SUMIF(Retirements!$E$12:$E$95,EPIS!$D54,Retirements!ED$12:ED$95)</f>
        <v>-2209469.4</v>
      </c>
      <c r="AH54" s="27">
        <f>SUMIF(Retirements!$E$12:$E$95,EPIS!$D54,Retirements!EE$12:EE$95)</f>
        <v>0</v>
      </c>
      <c r="AI54" s="27">
        <f>SUMIF(Retirements!$E$12:$E$95,EPIS!$D54,Retirements!EF$12:EF$95)</f>
        <v>-69100.91</v>
      </c>
      <c r="AJ54" s="27">
        <f>SUMIF(Retirements!$E$12:$E$95,EPIS!$D54,Retirements!EG$12:EG$95)</f>
        <v>-117670.42</v>
      </c>
      <c r="AK54" s="27">
        <f>SUMIF(Retirements!$E$12:$E$95,EPIS!$D54,Retirements!EH$12:EH$95)</f>
        <v>-190749.76</v>
      </c>
      <c r="AL54" s="27">
        <f>SUMIF(Retirements!$E$12:$E$95,EPIS!$D54,Retirements!EI$12:EI$95)</f>
        <v>-145003.90000000002</v>
      </c>
      <c r="AM54" s="27">
        <f>SUMIF(Retirements!$E$12:$E$95,EPIS!$D54,Retirements!EJ$12:EJ$95)</f>
        <v>-1392396.610000001</v>
      </c>
      <c r="AN54" s="27">
        <f>SUMIF(Retirements!$E$12:$E$95,EPIS!$D54,Retirements!EK$12:EK$95)</f>
        <v>-207621.14000000004</v>
      </c>
      <c r="AO54" s="27">
        <f>SUMIF(Retirements!$E$12:$E$95,EPIS!$D54,Retirements!EL$12:EL$95)</f>
        <v>-264738.31999999995</v>
      </c>
      <c r="AP54" s="27">
        <f>SUMIF(Retirements!$E$12:$E$95,EPIS!$D54,Retirements!EM$12:EM$95)</f>
        <v>-618664.56907817535</v>
      </c>
      <c r="AQ54" s="27">
        <f>SUMIF(Retirements!$E$12:$E$95,EPIS!$D54,Retirements!EN$12:EN$95)</f>
        <v>-618664.56907817535</v>
      </c>
      <c r="AR54" s="27">
        <f>SUMIF(Retirements!$E$12:$E$95,EPIS!$D54,Retirements!EO$12:EO$95)</f>
        <v>-618664.56907817535</v>
      </c>
      <c r="AS54" s="27">
        <f>SUMIF(Retirements!$E$12:$E$95,EPIS!$D54,Retirements!EP$12:EP$95)</f>
        <v>-618664.56907817535</v>
      </c>
      <c r="AT54" s="27">
        <f>SUMIF(Retirements!$E$12:$E$95,EPIS!$D54,Retirements!EQ$12:EQ$95)</f>
        <v>-618664.56907817535</v>
      </c>
      <c r="AU54" s="27">
        <f>SUMIF(Retirements!$E$12:$E$95,EPIS!$D54,Retirements!ER$12:ER$95)</f>
        <v>-618664.56907817535</v>
      </c>
      <c r="AV54" s="27">
        <f>SUMIF(Retirements!$E$12:$E$95,EPIS!$D54,Retirements!ES$12:ES$95)</f>
        <v>-618664.56907817535</v>
      </c>
      <c r="AW54" s="27">
        <f>SUMIF(Retirements!$E$12:$E$95,EPIS!$D54,Retirements!ET$12:ET$95)</f>
        <v>-618664.56907817535</v>
      </c>
      <c r="AX54" s="27">
        <f>SUMIF(Retirements!$E$12:$E$95,EPIS!$D54,Retirements!EU$12:EU$95)</f>
        <v>-618664.56907817535</v>
      </c>
      <c r="AY54" s="27">
        <f>SUMIF(Retirements!$E$12:$E$95,EPIS!$D54,Retirements!EV$12:EV$95)</f>
        <v>-644861.67163220129</v>
      </c>
      <c r="AZ54" s="27">
        <f>SUMIF(Retirements!$E$12:$E$95,EPIS!$D54,Retirements!EW$12:EW$95)</f>
        <v>-644861.67163220129</v>
      </c>
      <c r="BA54" s="27">
        <f>SUMIF(Retirements!$E$12:$E$95,EPIS!$D54,Retirements!EX$12:EX$95)</f>
        <v>-644861.67163220129</v>
      </c>
      <c r="BB54" s="27">
        <f>SUMIF(Retirements!$E$12:$E$95,EPIS!$D54,Retirements!EY$12:EY$95)</f>
        <v>-644861.67163220129</v>
      </c>
      <c r="BC54" s="27">
        <f>SUMIF(Retirements!$E$12:$E$95,EPIS!$D54,Retirements!EZ$12:EZ$95)</f>
        <v>-644861.67163220129</v>
      </c>
      <c r="BD54" s="143">
        <f t="shared" si="132"/>
        <v>-13389039.939864581</v>
      </c>
      <c r="BE54" s="109"/>
      <c r="BF54" s="358">
        <f>VLOOKUP(E54,Scenarios!$AK$11:$AN$132,3,0)</f>
        <v>167668276.71000001</v>
      </c>
      <c r="BG54" s="36">
        <f t="shared" si="134"/>
        <v>174743381.09</v>
      </c>
      <c r="BH54" s="36">
        <f t="shared" si="135"/>
        <v>176900904.72</v>
      </c>
      <c r="BI54" s="36">
        <f t="shared" si="136"/>
        <v>177956095.08000001</v>
      </c>
      <c r="BJ54" s="36">
        <f t="shared" si="137"/>
        <v>179255028.01000002</v>
      </c>
      <c r="BK54" s="36">
        <f t="shared" si="138"/>
        <v>180600535.08000004</v>
      </c>
      <c r="BL54" s="36">
        <f t="shared" si="139"/>
        <v>183787498.01000002</v>
      </c>
      <c r="BM54" s="36">
        <f t="shared" si="140"/>
        <v>182638998.08000001</v>
      </c>
      <c r="BN54" s="36">
        <f t="shared" si="141"/>
        <v>185990980.35000002</v>
      </c>
      <c r="BO54" s="36">
        <f t="shared" si="142"/>
        <v>185831460.00000003</v>
      </c>
      <c r="BP54" s="36">
        <f t="shared" si="143"/>
        <v>186583088.06892186</v>
      </c>
      <c r="BQ54" s="36">
        <f t="shared" si="144"/>
        <v>186753683.8368437</v>
      </c>
      <c r="BR54" s="36">
        <f t="shared" si="145"/>
        <v>189012792.53076553</v>
      </c>
      <c r="BS54" s="36">
        <f t="shared" si="146"/>
        <v>189413637.15868735</v>
      </c>
      <c r="BT54" s="36">
        <f t="shared" si="147"/>
        <v>189467702.03460917</v>
      </c>
      <c r="BU54" s="36">
        <f t="shared" si="148"/>
        <v>189503191.77353099</v>
      </c>
      <c r="BV54" s="36">
        <f t="shared" si="149"/>
        <v>190127039.0294528</v>
      </c>
      <c r="BW54" s="36">
        <f t="shared" si="150"/>
        <v>190204170.45837462</v>
      </c>
      <c r="BX54" s="36">
        <f t="shared" si="151"/>
        <v>191569905.75429645</v>
      </c>
      <c r="BY54" s="36">
        <f t="shared" si="152"/>
        <v>191899193.15380624</v>
      </c>
      <c r="BZ54" s="36">
        <f t="shared" si="153"/>
        <v>191813050.49223003</v>
      </c>
      <c r="CA54" s="36">
        <f t="shared" si="154"/>
        <v>191674956.97673982</v>
      </c>
      <c r="CB54" s="36">
        <f t="shared" si="155"/>
        <v>191527760.82388362</v>
      </c>
      <c r="CC54" s="36">
        <f t="shared" si="156"/>
        <v>191421092.66379341</v>
      </c>
      <c r="CD54" s="36"/>
      <c r="CE54" s="170" t="str">
        <f t="shared" si="11"/>
        <v>397UT</v>
      </c>
      <c r="CF54" s="170" t="str">
        <f t="shared" si="157"/>
        <v>397UT</v>
      </c>
      <c r="CG54" s="148">
        <f t="shared" si="158"/>
        <v>190337552.05284724</v>
      </c>
      <c r="CH54" s="161">
        <f>VLOOKUP(CE54,Scenarios!$AO$11:$AR$132,3,0)</f>
        <v>166846415.5999997</v>
      </c>
      <c r="CI54" s="161">
        <f t="shared" si="44"/>
        <v>23491136.45284754</v>
      </c>
      <c r="CJ54" s="35"/>
      <c r="CK54" s="193">
        <f>VLOOKUP(CE54,Scenarios!$AS$11:$AT$132,2,0)</f>
        <v>191972426.64566338</v>
      </c>
      <c r="CL54" s="156">
        <f>VLOOKUP(CE54,Scenarios!$AO$11:$AR$132,3,0)</f>
        <v>166846415.5999997</v>
      </c>
      <c r="CM54" s="156">
        <f t="shared" si="159"/>
        <v>25126011.045663685</v>
      </c>
      <c r="CO54" s="156">
        <f t="shared" si="13"/>
        <v>1634874.5928161442</v>
      </c>
      <c r="CP54" s="156">
        <f t="shared" si="14"/>
        <v>0</v>
      </c>
      <c r="CQ54" s="156">
        <f t="shared" si="15"/>
        <v>1634874.5928161442</v>
      </c>
    </row>
    <row r="55" spans="1:95">
      <c r="A55" s="137" t="s">
        <v>32</v>
      </c>
      <c r="B55" s="137" t="s">
        <v>33</v>
      </c>
      <c r="C55" s="137" t="s">
        <v>33</v>
      </c>
      <c r="D55" s="137" t="str">
        <f t="shared" si="133"/>
        <v>DGNLPID</v>
      </c>
      <c r="E55" s="5" t="s">
        <v>79</v>
      </c>
      <c r="F55" s="32">
        <v>397</v>
      </c>
      <c r="G55" s="32" t="str">
        <f t="shared" si="10"/>
        <v>397ID</v>
      </c>
      <c r="H55" s="27">
        <f>SUMIF(Adjustments!$J$4:$J$921,(EPIS!$D55&amp;"/"&amp;EPIS!H$4&amp;"/"&amp;EPIS!H$3&amp;"/"&amp;EPIS!H$2),Adjustments!L$4:L$921)</f>
        <v>1866386.7500000002</v>
      </c>
      <c r="I55" s="27">
        <f>SUMIF(Adjustments!$J$4:$J$921,(EPIS!$D55&amp;"/"&amp;EPIS!I$4&amp;"/"&amp;EPIS!I$3&amp;"/"&amp;EPIS!I$2),Adjustments!M$4:M$921)</f>
        <v>-12033.009999999989</v>
      </c>
      <c r="J55" s="27">
        <f>SUMIF(Adjustments!$J$4:$J$921,(EPIS!$D55&amp;"/"&amp;EPIS!J$4&amp;"/"&amp;EPIS!J$3&amp;"/"&amp;EPIS!J$2),Adjustments!N$4:N$921)</f>
        <v>72942.489999999976</v>
      </c>
      <c r="K55" s="27">
        <f>SUMIF(Adjustments!$J$4:$J$921,(EPIS!$D55&amp;"/"&amp;EPIS!K$4&amp;"/"&amp;EPIS!K$3&amp;"/"&amp;EPIS!K$2),Adjustments!O$4:O$921)</f>
        <v>395123.52999999991</v>
      </c>
      <c r="L55" s="27">
        <f>SUMIF(Adjustments!$J$4:$J$921,(EPIS!$D55&amp;"/"&amp;EPIS!L$4&amp;"/"&amp;EPIS!L$3&amp;"/"&amp;EPIS!L$2),Adjustments!P$4:P$921)</f>
        <v>312453.4200000001</v>
      </c>
      <c r="M55" s="27">
        <f>SUMIF(Adjustments!$J$4:$J$921,(EPIS!$D55&amp;"/"&amp;EPIS!M$4&amp;"/"&amp;EPIS!M$3&amp;"/"&amp;EPIS!M$2),Adjustments!Q$4:Q$921)</f>
        <v>274378.87</v>
      </c>
      <c r="N55" s="27">
        <f>SUMIF(Adjustments!$J$4:$J$921,(EPIS!$D55&amp;"/"&amp;EPIS!N$4&amp;"/"&amp;EPIS!N$3&amp;"/"&amp;EPIS!N$2),Adjustments!R$4:R$921)</f>
        <v>23237.4</v>
      </c>
      <c r="O55" s="27">
        <f>SUMIF(Adjustments!$J$4:$J$921,(EPIS!$D55&amp;"/"&amp;EPIS!O$4&amp;"/"&amp;EPIS!O$3&amp;"/"&amp;EPIS!O$2),Adjustments!S$4:S$921)</f>
        <v>198948.01999999996</v>
      </c>
      <c r="P55" s="27">
        <f>SUMIF(Adjustments!$J$4:$J$921,(EPIS!$D55&amp;"/"&amp;EPIS!P$4&amp;"/"&amp;EPIS!P$3&amp;"/"&amp;EPIS!P$2),Adjustments!T$4:T$921)</f>
        <v>296845.8299999999</v>
      </c>
      <c r="Q55" s="27">
        <f>SUMIF(Adjustments!$J$4:$J$921,(EPIS!$D55&amp;"/"&amp;EPIS!Q$4&amp;"/"&amp;EPIS!Q$3&amp;"/"&amp;EPIS!Q$2),Adjustments!U$4:U$921)</f>
        <v>1097622.906</v>
      </c>
      <c r="R55" s="27">
        <f>SUMIF(Adjustments!$J$4:$J$921,(EPIS!$D55&amp;"/"&amp;EPIS!R$4&amp;"/"&amp;EPIS!R$3&amp;"/"&amp;EPIS!R$2),Adjustments!V$4:V$921)</f>
        <v>150984.60999999999</v>
      </c>
      <c r="S55" s="27">
        <f>SUMIF(Adjustments!$J$4:$J$921,(EPIS!$D55&amp;"/"&amp;EPIS!S$4&amp;"/"&amp;EPIS!S$3&amp;"/"&amp;EPIS!S$2),Adjustments!W$4:W$921)</f>
        <v>152408.59399999998</v>
      </c>
      <c r="T55" s="27">
        <f>SUMIF(Adjustments!$J$4:$J$921,(EPIS!$D55&amp;"/"&amp;EPIS!T$4&amp;"/"&amp;EPIS!T$3&amp;"/"&amp;EPIS!T$2),Adjustments!X$4:X$921)</f>
        <v>242861.14</v>
      </c>
      <c r="U55" s="27">
        <f>SUMIF(Adjustments!$J$4:$J$921,(EPIS!$D55&amp;"/"&amp;EPIS!U$4&amp;"/"&amp;EPIS!U$3&amp;"/"&amp;EPIS!U$2),Adjustments!Y$4:Y$921)</f>
        <v>375825.45400000003</v>
      </c>
      <c r="V55" s="27">
        <f>SUMIF(Adjustments!$J$4:$J$921,(EPIS!$D55&amp;"/"&amp;EPIS!V$4&amp;"/"&amp;EPIS!V$3&amp;"/"&amp;EPIS!V$2),Adjustments!Z$4:Z$921)</f>
        <v>232714.71600000001</v>
      </c>
      <c r="W55" s="27">
        <f>SUMIF(Adjustments!$J$4:$J$921,(EPIS!$D55&amp;"/"&amp;EPIS!W$4&amp;"/"&amp;EPIS!W$3&amp;"/"&amp;EPIS!W$2),Adjustments!AA$4:AA$921)</f>
        <v>157612.90399999998</v>
      </c>
      <c r="X55" s="27">
        <f>SUMIF(Adjustments!$J$4:$J$921,(EPIS!$D55&amp;"/"&amp;EPIS!X$4&amp;"/"&amp;EPIS!X$3&amp;"/"&amp;EPIS!X$2),Adjustments!AB$4:AB$921)</f>
        <v>331503.576</v>
      </c>
      <c r="Y55" s="27">
        <f>SUMIF(Adjustments!$J$4:$J$921,(EPIS!$D55&amp;"/"&amp;EPIS!Y$4&amp;"/"&amp;EPIS!Y$3&amp;"/"&amp;EPIS!Y$2),Adjustments!AC$4:AC$921)</f>
        <v>169223.85399999999</v>
      </c>
      <c r="Z55" s="27">
        <f>SUMIF(Adjustments!$J$4:$J$921,(EPIS!$D55&amp;"/"&amp;EPIS!Z$4&amp;"/"&amp;EPIS!Z$3&amp;"/"&amp;EPIS!Z$2),Adjustments!AD$4:AD$921)</f>
        <v>148566.67975200003</v>
      </c>
      <c r="AA55" s="27">
        <f>SUMIF(Adjustments!$J$4:$J$921,(EPIS!$D55&amp;"/"&amp;EPIS!AA$4&amp;"/"&amp;EPIS!AA$3&amp;"/"&amp;EPIS!AA$2),Adjustments!AE$4:AE$921)</f>
        <v>155865.58094400002</v>
      </c>
      <c r="AB55" s="27">
        <f>SUMIF(Adjustments!$J$4:$J$921,(EPIS!$D55&amp;"/"&amp;EPIS!AB$4&amp;"/"&amp;EPIS!AB$3&amp;"/"&amp;EPIS!AB$2),Adjustments!AF$4:AF$921)</f>
        <v>147156.26111200001</v>
      </c>
      <c r="AC55" s="27">
        <f>SUMIF(Adjustments!$J$4:$J$921,(EPIS!$D55&amp;"/"&amp;EPIS!AC$4&amp;"/"&amp;EPIS!AC$3&amp;"/"&amp;EPIS!AC$2),Adjustments!AG$4:AG$921)</f>
        <v>145204.04658400003</v>
      </c>
      <c r="AD55" s="27">
        <f>SUMIF(Adjustments!$J$4:$J$921,(EPIS!$D55&amp;"/"&amp;EPIS!AD$4&amp;"/"&amp;EPIS!AD$3&amp;"/"&amp;EPIS!AD$2),Adjustments!AH$4:AH$921)</f>
        <v>148856.28039200002</v>
      </c>
      <c r="AE55" s="143">
        <f t="shared" si="131"/>
        <v>7084689.9027840002</v>
      </c>
      <c r="AG55" s="27">
        <f>SUMIF(Retirements!$E$12:$E$95,EPIS!$D55,Retirements!ED$12:ED$95)</f>
        <v>-603849.57999999996</v>
      </c>
      <c r="AH55" s="27">
        <f>SUMIF(Retirements!$E$12:$E$95,EPIS!$D55,Retirements!EE$12:EE$95)</f>
        <v>0</v>
      </c>
      <c r="AI55" s="27">
        <f>SUMIF(Retirements!$E$12:$E$95,EPIS!$D55,Retirements!EF$12:EF$95)</f>
        <v>-3657.04</v>
      </c>
      <c r="AJ55" s="27">
        <f>SUMIF(Retirements!$E$12:$E$95,EPIS!$D55,Retirements!EG$12:EG$95)</f>
        <v>-124329.93000000001</v>
      </c>
      <c r="AK55" s="27">
        <f>SUMIF(Retirements!$E$12:$E$95,EPIS!$D55,Retirements!EH$12:EH$95)</f>
        <v>-61897.93</v>
      </c>
      <c r="AL55" s="27">
        <f>SUMIF(Retirements!$E$12:$E$95,EPIS!$D55,Retirements!EI$12:EI$95)</f>
        <v>-25471.190000000002</v>
      </c>
      <c r="AM55" s="27">
        <f>SUMIF(Retirements!$E$12:$E$95,EPIS!$D55,Retirements!EJ$12:EJ$95)</f>
        <v>-196496.06999999998</v>
      </c>
      <c r="AN55" s="27">
        <f>SUMIF(Retirements!$E$12:$E$95,EPIS!$D55,Retirements!EK$12:EK$95)</f>
        <v>-8646.6700000000019</v>
      </c>
      <c r="AO55" s="27">
        <f>SUMIF(Retirements!$E$12:$E$95,EPIS!$D55,Retirements!EL$12:EL$95)</f>
        <v>-155562.02000000002</v>
      </c>
      <c r="AP55" s="27">
        <f>SUMIF(Retirements!$E$12:$E$95,EPIS!$D55,Retirements!EM$12:EM$95)</f>
        <v>0</v>
      </c>
      <c r="AQ55" s="27">
        <f>SUMIF(Retirements!$E$12:$E$95,EPIS!$D55,Retirements!EN$12:EN$95)</f>
        <v>0</v>
      </c>
      <c r="AR55" s="27">
        <f>SUMIF(Retirements!$E$12:$E$95,EPIS!$D55,Retirements!EO$12:EO$95)</f>
        <v>0</v>
      </c>
      <c r="AS55" s="27">
        <f>SUMIF(Retirements!$E$12:$E$95,EPIS!$D55,Retirements!EP$12:EP$95)</f>
        <v>0</v>
      </c>
      <c r="AT55" s="27">
        <f>SUMIF(Retirements!$E$12:$E$95,EPIS!$D55,Retirements!EQ$12:EQ$95)</f>
        <v>0</v>
      </c>
      <c r="AU55" s="27">
        <f>SUMIF(Retirements!$E$12:$E$95,EPIS!$D55,Retirements!ER$12:ER$95)</f>
        <v>0</v>
      </c>
      <c r="AV55" s="27">
        <f>SUMIF(Retirements!$E$12:$E$95,EPIS!$D55,Retirements!ES$12:ES$95)</f>
        <v>0</v>
      </c>
      <c r="AW55" s="27">
        <f>SUMIF(Retirements!$E$12:$E$95,EPIS!$D55,Retirements!ET$12:ET$95)</f>
        <v>0</v>
      </c>
      <c r="AX55" s="27">
        <f>SUMIF(Retirements!$E$12:$E$95,EPIS!$D55,Retirements!EU$12:EU$95)</f>
        <v>0</v>
      </c>
      <c r="AY55" s="27">
        <f>SUMIF(Retirements!$E$12:$E$95,EPIS!$D55,Retirements!EV$12:EV$95)</f>
        <v>0</v>
      </c>
      <c r="AZ55" s="27">
        <f>SUMIF(Retirements!$E$12:$E$95,EPIS!$D55,Retirements!EW$12:EW$95)</f>
        <v>0</v>
      </c>
      <c r="BA55" s="27">
        <f>SUMIF(Retirements!$E$12:$E$95,EPIS!$D55,Retirements!EX$12:EX$95)</f>
        <v>0</v>
      </c>
      <c r="BB55" s="27">
        <f>SUMIF(Retirements!$E$12:$E$95,EPIS!$D55,Retirements!EY$12:EY$95)</f>
        <v>0</v>
      </c>
      <c r="BC55" s="27">
        <f>SUMIF(Retirements!$E$12:$E$95,EPIS!$D55,Retirements!EZ$12:EZ$95)</f>
        <v>0</v>
      </c>
      <c r="BD55" s="143">
        <f t="shared" si="132"/>
        <v>-1179910.4300000002</v>
      </c>
      <c r="BE55" s="109"/>
      <c r="BF55" s="358">
        <f>VLOOKUP(E55,Scenarios!$AK$11:$AN$132,3,0)</f>
        <v>33117527.960000005</v>
      </c>
      <c r="BG55" s="36">
        <f t="shared" si="134"/>
        <v>34380065.13000001</v>
      </c>
      <c r="BH55" s="36">
        <f t="shared" si="135"/>
        <v>34368032.120000012</v>
      </c>
      <c r="BI55" s="36">
        <f t="shared" si="136"/>
        <v>34437317.570000015</v>
      </c>
      <c r="BJ55" s="36">
        <f t="shared" si="137"/>
        <v>34708111.170000017</v>
      </c>
      <c r="BK55" s="36">
        <f t="shared" si="138"/>
        <v>34958666.660000019</v>
      </c>
      <c r="BL55" s="36">
        <f t="shared" si="139"/>
        <v>35207574.340000018</v>
      </c>
      <c r="BM55" s="36">
        <f t="shared" si="140"/>
        <v>35034315.670000017</v>
      </c>
      <c r="BN55" s="36">
        <f t="shared" si="141"/>
        <v>35224617.020000018</v>
      </c>
      <c r="BO55" s="36">
        <f t="shared" si="142"/>
        <v>35365900.830000013</v>
      </c>
      <c r="BP55" s="36">
        <f t="shared" si="143"/>
        <v>36463523.736000016</v>
      </c>
      <c r="BQ55" s="36">
        <f t="shared" si="144"/>
        <v>36614508.346000016</v>
      </c>
      <c r="BR55" s="36">
        <f t="shared" si="145"/>
        <v>36766916.940000013</v>
      </c>
      <c r="BS55" s="36">
        <f t="shared" si="146"/>
        <v>37009778.080000013</v>
      </c>
      <c r="BT55" s="36">
        <f t="shared" si="147"/>
        <v>37385603.534000017</v>
      </c>
      <c r="BU55" s="36">
        <f t="shared" si="148"/>
        <v>37618318.250000015</v>
      </c>
      <c r="BV55" s="36">
        <f t="shared" si="149"/>
        <v>37775931.154000014</v>
      </c>
      <c r="BW55" s="36">
        <f t="shared" si="150"/>
        <v>38107434.730000012</v>
      </c>
      <c r="BX55" s="36">
        <f t="shared" si="151"/>
        <v>38276658.584000014</v>
      </c>
      <c r="BY55" s="36">
        <f t="shared" si="152"/>
        <v>38425225.263752013</v>
      </c>
      <c r="BZ55" s="36">
        <f t="shared" si="153"/>
        <v>38581090.844696015</v>
      </c>
      <c r="CA55" s="36">
        <f t="shared" si="154"/>
        <v>38728247.105808012</v>
      </c>
      <c r="CB55" s="36">
        <f t="shared" si="155"/>
        <v>38873451.152392015</v>
      </c>
      <c r="CC55" s="36">
        <f t="shared" si="156"/>
        <v>39022307.432784013</v>
      </c>
      <c r="CD55" s="36"/>
      <c r="CE55" s="170" t="str">
        <f t="shared" si="11"/>
        <v>397ID</v>
      </c>
      <c r="CF55" s="170" t="str">
        <f t="shared" si="157"/>
        <v>397ID</v>
      </c>
      <c r="CG55" s="148">
        <f t="shared" si="158"/>
        <v>37937343.955187097</v>
      </c>
      <c r="CH55" s="161">
        <f>VLOOKUP(CE55,Scenarios!$AO$11:$AR$132,3,0)</f>
        <v>32412487.244999997</v>
      </c>
      <c r="CI55" s="161">
        <f t="shared" si="44"/>
        <v>5524856.7101870999</v>
      </c>
      <c r="CJ55" s="35"/>
      <c r="CK55" s="193">
        <f>VLOOKUP(CE55,Scenarios!$AS$11:$AT$132,2,0)</f>
        <v>36835039.483400367</v>
      </c>
      <c r="CL55" s="156">
        <f>VLOOKUP(CE55,Scenarios!$AO$11:$AR$132,3,0)</f>
        <v>32412487.244999997</v>
      </c>
      <c r="CM55" s="156">
        <f t="shared" si="159"/>
        <v>4422552.2384003699</v>
      </c>
      <c r="CO55" s="156">
        <f t="shared" si="13"/>
        <v>-1102304.47178673</v>
      </c>
      <c r="CP55" s="156">
        <f t="shared" si="14"/>
        <v>0</v>
      </c>
      <c r="CQ55" s="156">
        <f t="shared" si="15"/>
        <v>-1102304.47178673</v>
      </c>
    </row>
    <row r="56" spans="1:95">
      <c r="A56" s="137" t="s">
        <v>34</v>
      </c>
      <c r="B56" s="137" t="s">
        <v>35</v>
      </c>
      <c r="C56" s="137" t="s">
        <v>35</v>
      </c>
      <c r="D56" s="137" t="str">
        <f t="shared" si="133"/>
        <v>DGNLPWYU</v>
      </c>
      <c r="E56" s="5" t="s">
        <v>80</v>
      </c>
      <c r="F56" s="32">
        <v>397</v>
      </c>
      <c r="G56" s="32" t="str">
        <f t="shared" si="10"/>
        <v>397WYU</v>
      </c>
      <c r="H56" s="27">
        <f>SUMIF(Adjustments!$J$4:$J$921,(EPIS!$D56&amp;"/"&amp;EPIS!H$4&amp;"/"&amp;EPIS!H$3&amp;"/"&amp;EPIS!H$2),Adjustments!L$4:L$921)</f>
        <v>389050.8</v>
      </c>
      <c r="I56" s="27">
        <f>SUMIF(Adjustments!$J$4:$J$921,(EPIS!$D56&amp;"/"&amp;EPIS!I$4&amp;"/"&amp;EPIS!I$3&amp;"/"&amp;EPIS!I$2),Adjustments!M$4:M$921)</f>
        <v>159983.63</v>
      </c>
      <c r="J56" s="27">
        <f>SUMIF(Adjustments!$J$4:$J$921,(EPIS!$D56&amp;"/"&amp;EPIS!J$4&amp;"/"&amp;EPIS!J$3&amp;"/"&amp;EPIS!J$2),Adjustments!N$4:N$921)</f>
        <v>45000.779999999992</v>
      </c>
      <c r="K56" s="27">
        <f>SUMIF(Adjustments!$J$4:$J$921,(EPIS!$D56&amp;"/"&amp;EPIS!K$4&amp;"/"&amp;EPIS!K$3&amp;"/"&amp;EPIS!K$2),Adjustments!O$4:O$921)</f>
        <v>53434.43</v>
      </c>
      <c r="L56" s="27">
        <f>SUMIF(Adjustments!$J$4:$J$921,(EPIS!$D56&amp;"/"&amp;EPIS!L$4&amp;"/"&amp;EPIS!L$3&amp;"/"&amp;EPIS!L$2),Adjustments!P$4:P$921)</f>
        <v>178078.42999999996</v>
      </c>
      <c r="M56" s="27">
        <f>SUMIF(Adjustments!$J$4:$J$921,(EPIS!$D56&amp;"/"&amp;EPIS!M$4&amp;"/"&amp;EPIS!M$3&amp;"/"&amp;EPIS!M$2),Adjustments!Q$4:Q$921)</f>
        <v>9388.7100000000009</v>
      </c>
      <c r="N56" s="27">
        <f>SUMIF(Adjustments!$J$4:$J$921,(EPIS!$D56&amp;"/"&amp;EPIS!N$4&amp;"/"&amp;EPIS!N$3&amp;"/"&amp;EPIS!N$2),Adjustments!R$4:R$921)</f>
        <v>16734.32</v>
      </c>
      <c r="O56" s="27">
        <f>SUMIF(Adjustments!$J$4:$J$921,(EPIS!$D56&amp;"/"&amp;EPIS!O$4&amp;"/"&amp;EPIS!O$3&amp;"/"&amp;EPIS!O$2),Adjustments!S$4:S$921)</f>
        <v>661970.22000000009</v>
      </c>
      <c r="P56" s="27">
        <f>SUMIF(Adjustments!$J$4:$J$921,(EPIS!$D56&amp;"/"&amp;EPIS!P$4&amp;"/"&amp;EPIS!P$3&amp;"/"&amp;EPIS!P$2),Adjustments!T$4:T$921)</f>
        <v>29891.35</v>
      </c>
      <c r="Q56" s="27">
        <f>SUMIF(Adjustments!$J$4:$J$921,(EPIS!$D56&amp;"/"&amp;EPIS!Q$4&amp;"/"&amp;EPIS!Q$3&amp;"/"&amp;EPIS!Q$2),Adjustments!U$4:U$921)</f>
        <v>0</v>
      </c>
      <c r="R56" s="27">
        <f>SUMIF(Adjustments!$J$4:$J$921,(EPIS!$D56&amp;"/"&amp;EPIS!R$4&amp;"/"&amp;EPIS!R$3&amp;"/"&amp;EPIS!R$2),Adjustments!V$4:V$921)</f>
        <v>0</v>
      </c>
      <c r="S56" s="27">
        <f>SUMIF(Adjustments!$J$4:$J$921,(EPIS!$D56&amp;"/"&amp;EPIS!S$4&amp;"/"&amp;EPIS!S$3&amp;"/"&amp;EPIS!S$2),Adjustments!W$4:W$921)</f>
        <v>0</v>
      </c>
      <c r="T56" s="27">
        <f>SUMIF(Adjustments!$J$4:$J$921,(EPIS!$D56&amp;"/"&amp;EPIS!T$4&amp;"/"&amp;EPIS!T$3&amp;"/"&amp;EPIS!T$2),Adjustments!X$4:X$921)</f>
        <v>0</v>
      </c>
      <c r="U56" s="27">
        <f>SUMIF(Adjustments!$J$4:$J$921,(EPIS!$D56&amp;"/"&amp;EPIS!U$4&amp;"/"&amp;EPIS!U$3&amp;"/"&amp;EPIS!U$2),Adjustments!Y$4:Y$921)</f>
        <v>0</v>
      </c>
      <c r="V56" s="27">
        <f>SUMIF(Adjustments!$J$4:$J$921,(EPIS!$D56&amp;"/"&amp;EPIS!V$4&amp;"/"&amp;EPIS!V$3&amp;"/"&amp;EPIS!V$2),Adjustments!Z$4:Z$921)</f>
        <v>0</v>
      </c>
      <c r="W56" s="27">
        <f>SUMIF(Adjustments!$J$4:$J$921,(EPIS!$D56&amp;"/"&amp;EPIS!W$4&amp;"/"&amp;EPIS!W$3&amp;"/"&amp;EPIS!W$2),Adjustments!AA$4:AA$921)</f>
        <v>0</v>
      </c>
      <c r="X56" s="27">
        <f>SUMIF(Adjustments!$J$4:$J$921,(EPIS!$D56&amp;"/"&amp;EPIS!X$4&amp;"/"&amp;EPIS!X$3&amp;"/"&amp;EPIS!X$2),Adjustments!AB$4:AB$921)</f>
        <v>0</v>
      </c>
      <c r="Y56" s="27">
        <f>SUMIF(Adjustments!$J$4:$J$921,(EPIS!$D56&amp;"/"&amp;EPIS!Y$4&amp;"/"&amp;EPIS!Y$3&amp;"/"&amp;EPIS!Y$2),Adjustments!AC$4:AC$921)</f>
        <v>0</v>
      </c>
      <c r="Z56" s="27">
        <f>SUMIF(Adjustments!$J$4:$J$921,(EPIS!$D56&amp;"/"&amp;EPIS!Z$4&amp;"/"&amp;EPIS!Z$3&amp;"/"&amp;EPIS!Z$2),Adjustments!AD$4:AD$921)</f>
        <v>0</v>
      </c>
      <c r="AA56" s="27">
        <f>SUMIF(Adjustments!$J$4:$J$921,(EPIS!$D56&amp;"/"&amp;EPIS!AA$4&amp;"/"&amp;EPIS!AA$3&amp;"/"&amp;EPIS!AA$2),Adjustments!AE$4:AE$921)</f>
        <v>0</v>
      </c>
      <c r="AB56" s="27">
        <f>SUMIF(Adjustments!$J$4:$J$921,(EPIS!$D56&amp;"/"&amp;EPIS!AB$4&amp;"/"&amp;EPIS!AB$3&amp;"/"&amp;EPIS!AB$2),Adjustments!AF$4:AF$921)</f>
        <v>0</v>
      </c>
      <c r="AC56" s="27">
        <f>SUMIF(Adjustments!$J$4:$J$921,(EPIS!$D56&amp;"/"&amp;EPIS!AC$4&amp;"/"&amp;EPIS!AC$3&amp;"/"&amp;EPIS!AC$2),Adjustments!AG$4:AG$921)</f>
        <v>0</v>
      </c>
      <c r="AD56" s="27">
        <f>SUMIF(Adjustments!$J$4:$J$921,(EPIS!$D56&amp;"/"&amp;EPIS!AD$4&amp;"/"&amp;EPIS!AD$3&amp;"/"&amp;EPIS!AD$2),Adjustments!AH$4:AH$921)</f>
        <v>0</v>
      </c>
      <c r="AE56" s="143">
        <f t="shared" si="131"/>
        <v>1543532.67</v>
      </c>
      <c r="AG56" s="27">
        <f>SUMIF(Retirements!$E$12:$E$95,EPIS!$D56,Retirements!ED$12:ED$95)</f>
        <v>-175781.13999999998</v>
      </c>
      <c r="AH56" s="27">
        <f>SUMIF(Retirements!$E$12:$E$95,EPIS!$D56,Retirements!EE$12:EE$95)</f>
        <v>0</v>
      </c>
      <c r="AI56" s="27">
        <f>SUMIF(Retirements!$E$12:$E$95,EPIS!$D56,Retirements!EF$12:EF$95)</f>
        <v>-23142.06</v>
      </c>
      <c r="AJ56" s="27">
        <f>SUMIF(Retirements!$E$12:$E$95,EPIS!$D56,Retirements!EG$12:EG$95)</f>
        <v>-1270.1600000000001</v>
      </c>
      <c r="AK56" s="27">
        <f>SUMIF(Retirements!$E$12:$E$95,EPIS!$D56,Retirements!EH$12:EH$95)</f>
        <v>-2094.61</v>
      </c>
      <c r="AL56" s="27">
        <f>SUMIF(Retirements!$E$12:$E$95,EPIS!$D56,Retirements!EI$12:EI$95)</f>
        <v>0</v>
      </c>
      <c r="AM56" s="27">
        <f>SUMIF(Retirements!$E$12:$E$95,EPIS!$D56,Retirements!EJ$12:EJ$95)</f>
        <v>-146142.82</v>
      </c>
      <c r="AN56" s="27">
        <f>SUMIF(Retirements!$E$12:$E$95,EPIS!$D56,Retirements!EK$12:EK$95)</f>
        <v>0</v>
      </c>
      <c r="AO56" s="27">
        <f>SUMIF(Retirements!$E$12:$E$95,EPIS!$D56,Retirements!EL$12:EL$95)</f>
        <v>-1046.99</v>
      </c>
      <c r="AP56" s="27">
        <f>SUMIF(Retirements!$E$12:$E$95,EPIS!$D56,Retirements!EM$12:EM$95)</f>
        <v>-48825.716007619405</v>
      </c>
      <c r="AQ56" s="27">
        <f>SUMIF(Retirements!$E$12:$E$95,EPIS!$D56,Retirements!EN$12:EN$95)</f>
        <v>-48825.716007619405</v>
      </c>
      <c r="AR56" s="27">
        <f>SUMIF(Retirements!$E$12:$E$95,EPIS!$D56,Retirements!EO$12:EO$95)</f>
        <v>-48825.716007619405</v>
      </c>
      <c r="AS56" s="27">
        <f>SUMIF(Retirements!$E$12:$E$95,EPIS!$D56,Retirements!EP$12:EP$95)</f>
        <v>-48825.716007619405</v>
      </c>
      <c r="AT56" s="27">
        <f>SUMIF(Retirements!$E$12:$E$95,EPIS!$D56,Retirements!EQ$12:EQ$95)</f>
        <v>-48825.716007619405</v>
      </c>
      <c r="AU56" s="27">
        <f>SUMIF(Retirements!$E$12:$E$95,EPIS!$D56,Retirements!ER$12:ER$95)</f>
        <v>-48825.716007619405</v>
      </c>
      <c r="AV56" s="27">
        <f>SUMIF(Retirements!$E$12:$E$95,EPIS!$D56,Retirements!ES$12:ES$95)</f>
        <v>-48825.716007619405</v>
      </c>
      <c r="AW56" s="27">
        <f>SUMIF(Retirements!$E$12:$E$95,EPIS!$D56,Retirements!ET$12:ET$95)</f>
        <v>-48825.716007619405</v>
      </c>
      <c r="AX56" s="27">
        <f>SUMIF(Retirements!$E$12:$E$95,EPIS!$D56,Retirements!EU$12:EU$95)</f>
        <v>-48825.716007619405</v>
      </c>
      <c r="AY56" s="27">
        <f>SUMIF(Retirements!$E$12:$E$95,EPIS!$D56,Retirements!EV$12:EV$95)</f>
        <v>-49298.702652530374</v>
      </c>
      <c r="AZ56" s="27">
        <f>SUMIF(Retirements!$E$12:$E$95,EPIS!$D56,Retirements!EW$12:EW$95)</f>
        <v>-49298.702652530374</v>
      </c>
      <c r="BA56" s="27">
        <f>SUMIF(Retirements!$E$12:$E$95,EPIS!$D56,Retirements!EX$12:EX$95)</f>
        <v>-49298.702652530374</v>
      </c>
      <c r="BB56" s="27">
        <f>SUMIF(Retirements!$E$12:$E$95,EPIS!$D56,Retirements!EY$12:EY$95)</f>
        <v>-49298.702652530374</v>
      </c>
      <c r="BC56" s="27">
        <f>SUMIF(Retirements!$E$12:$E$95,EPIS!$D56,Retirements!EZ$12:EZ$95)</f>
        <v>-49298.702652530374</v>
      </c>
      <c r="BD56" s="143">
        <f t="shared" si="132"/>
        <v>-1035402.7373312266</v>
      </c>
      <c r="BE56" s="109"/>
      <c r="BF56" s="358">
        <f>VLOOKUP(E56,Scenarios!$AK$11:$AN$132,3,0)</f>
        <v>11958613.540000001</v>
      </c>
      <c r="BG56" s="36">
        <f t="shared" si="134"/>
        <v>12171883.200000001</v>
      </c>
      <c r="BH56" s="36">
        <f t="shared" si="135"/>
        <v>12331866.830000002</v>
      </c>
      <c r="BI56" s="36">
        <f t="shared" si="136"/>
        <v>12353725.550000001</v>
      </c>
      <c r="BJ56" s="36">
        <f t="shared" si="137"/>
        <v>12405889.82</v>
      </c>
      <c r="BK56" s="36">
        <f t="shared" si="138"/>
        <v>12581873.640000001</v>
      </c>
      <c r="BL56" s="36">
        <f t="shared" si="139"/>
        <v>12591262.350000001</v>
      </c>
      <c r="BM56" s="36">
        <f t="shared" si="140"/>
        <v>12461853.850000001</v>
      </c>
      <c r="BN56" s="36">
        <f t="shared" si="141"/>
        <v>13123824.070000002</v>
      </c>
      <c r="BO56" s="36">
        <f t="shared" si="142"/>
        <v>13152668.430000002</v>
      </c>
      <c r="BP56" s="36">
        <f t="shared" si="143"/>
        <v>13103842.713992381</v>
      </c>
      <c r="BQ56" s="36">
        <f t="shared" si="144"/>
        <v>13055016.997984761</v>
      </c>
      <c r="BR56" s="36">
        <f t="shared" si="145"/>
        <v>13006191.281977141</v>
      </c>
      <c r="BS56" s="36">
        <f t="shared" si="146"/>
        <v>12957365.565969521</v>
      </c>
      <c r="BT56" s="36">
        <f t="shared" si="147"/>
        <v>12908539.849961901</v>
      </c>
      <c r="BU56" s="36">
        <f t="shared" si="148"/>
        <v>12859714.133954281</v>
      </c>
      <c r="BV56" s="36">
        <f t="shared" si="149"/>
        <v>12810888.417946661</v>
      </c>
      <c r="BW56" s="36">
        <f t="shared" si="150"/>
        <v>12762062.701939041</v>
      </c>
      <c r="BX56" s="36">
        <f t="shared" si="151"/>
        <v>12713236.985931421</v>
      </c>
      <c r="BY56" s="36">
        <f t="shared" si="152"/>
        <v>12663938.28327889</v>
      </c>
      <c r="BZ56" s="36">
        <f t="shared" si="153"/>
        <v>12614639.580626359</v>
      </c>
      <c r="CA56" s="36">
        <f t="shared" si="154"/>
        <v>12565340.877973828</v>
      </c>
      <c r="CB56" s="36">
        <f t="shared" si="155"/>
        <v>12516042.175321298</v>
      </c>
      <c r="CC56" s="36">
        <f t="shared" si="156"/>
        <v>12466743.472668767</v>
      </c>
      <c r="CD56" s="36"/>
      <c r="CE56" s="170" t="str">
        <f t="shared" si="11"/>
        <v>397WYU</v>
      </c>
      <c r="CF56" s="170" t="str">
        <f t="shared" si="157"/>
        <v>397WYU</v>
      </c>
      <c r="CG56" s="148">
        <f t="shared" si="158"/>
        <v>12761516.948117992</v>
      </c>
      <c r="CH56" s="161">
        <f>VLOOKUP(CE56,Scenarios!$AO$11:$AR$132,3,0)</f>
        <v>12119122.970000001</v>
      </c>
      <c r="CI56" s="161">
        <f t="shared" si="44"/>
        <v>642393.97811799124</v>
      </c>
      <c r="CJ56" s="35"/>
      <c r="CK56" s="193">
        <f>VLOOKUP(CE56,Scenarios!$AS$11:$AT$132,2,0)</f>
        <v>11154817.285882631</v>
      </c>
      <c r="CL56" s="156">
        <f>VLOOKUP(CE56,Scenarios!$AO$11:$AR$132,3,0)</f>
        <v>12119122.970000001</v>
      </c>
      <c r="CM56" s="156">
        <f t="shared" si="159"/>
        <v>-964305.68411736935</v>
      </c>
      <c r="CO56" s="156">
        <f t="shared" si="13"/>
        <v>-1606699.6622353606</v>
      </c>
      <c r="CP56" s="156">
        <f t="shared" si="14"/>
        <v>0</v>
      </c>
      <c r="CQ56" s="156">
        <f t="shared" si="15"/>
        <v>-1606699.6622353606</v>
      </c>
    </row>
    <row r="57" spans="1:95">
      <c r="A57" s="137" t="s">
        <v>0</v>
      </c>
      <c r="B57" s="137" t="s">
        <v>7</v>
      </c>
      <c r="C57" s="137" t="s">
        <v>1</v>
      </c>
      <c r="D57" s="137" t="str">
        <f t="shared" si="133"/>
        <v>DGNLPDGP</v>
      </c>
      <c r="E57" s="5" t="s">
        <v>81</v>
      </c>
      <c r="F57" s="32">
        <v>397</v>
      </c>
      <c r="G57" s="32" t="str">
        <f t="shared" si="10"/>
        <v>397DGP</v>
      </c>
      <c r="H57" s="27">
        <f>SUMIF(Adjustments!$J$4:$J$921,(EPIS!$D57&amp;"/"&amp;EPIS!H$4&amp;"/"&amp;EPIS!H$3&amp;"/"&amp;EPIS!H$2),Adjustments!L$4:L$921)</f>
        <v>0</v>
      </c>
      <c r="I57" s="27">
        <f>SUMIF(Adjustments!$J$4:$J$921,(EPIS!$D57&amp;"/"&amp;EPIS!I$4&amp;"/"&amp;EPIS!I$3&amp;"/"&amp;EPIS!I$2),Adjustments!M$4:M$921)</f>
        <v>0</v>
      </c>
      <c r="J57" s="27">
        <f>SUMIF(Adjustments!$J$4:$J$921,(EPIS!$D57&amp;"/"&amp;EPIS!J$4&amp;"/"&amp;EPIS!J$3&amp;"/"&amp;EPIS!J$2),Adjustments!N$4:N$921)</f>
        <v>0</v>
      </c>
      <c r="K57" s="27">
        <f>SUMIF(Adjustments!$J$4:$J$921,(EPIS!$D57&amp;"/"&amp;EPIS!K$4&amp;"/"&amp;EPIS!K$3&amp;"/"&amp;EPIS!K$2),Adjustments!O$4:O$921)</f>
        <v>0</v>
      </c>
      <c r="L57" s="27">
        <f>SUMIF(Adjustments!$J$4:$J$921,(EPIS!$D57&amp;"/"&amp;EPIS!L$4&amp;"/"&amp;EPIS!L$3&amp;"/"&amp;EPIS!L$2),Adjustments!P$4:P$921)</f>
        <v>0</v>
      </c>
      <c r="M57" s="27">
        <f>SUMIF(Adjustments!$J$4:$J$921,(EPIS!$D57&amp;"/"&amp;EPIS!M$4&amp;"/"&amp;EPIS!M$3&amp;"/"&amp;EPIS!M$2),Adjustments!Q$4:Q$921)</f>
        <v>0</v>
      </c>
      <c r="N57" s="27">
        <f>SUMIF(Adjustments!$J$4:$J$921,(EPIS!$D57&amp;"/"&amp;EPIS!N$4&amp;"/"&amp;EPIS!N$3&amp;"/"&amp;EPIS!N$2),Adjustments!R$4:R$921)</f>
        <v>0</v>
      </c>
      <c r="O57" s="27">
        <f>SUMIF(Adjustments!$J$4:$J$921,(EPIS!$D57&amp;"/"&amp;EPIS!O$4&amp;"/"&amp;EPIS!O$3&amp;"/"&amp;EPIS!O$2),Adjustments!S$4:S$921)</f>
        <v>0</v>
      </c>
      <c r="P57" s="27">
        <f>SUMIF(Adjustments!$J$4:$J$921,(EPIS!$D57&amp;"/"&amp;EPIS!P$4&amp;"/"&amp;EPIS!P$3&amp;"/"&amp;EPIS!P$2),Adjustments!T$4:T$921)</f>
        <v>0</v>
      </c>
      <c r="Q57" s="27">
        <f>SUMIF(Adjustments!$J$4:$J$921,(EPIS!$D57&amp;"/"&amp;EPIS!Q$4&amp;"/"&amp;EPIS!Q$3&amp;"/"&amp;EPIS!Q$2),Adjustments!U$4:U$921)</f>
        <v>0</v>
      </c>
      <c r="R57" s="27">
        <f>SUMIF(Adjustments!$J$4:$J$921,(EPIS!$D57&amp;"/"&amp;EPIS!R$4&amp;"/"&amp;EPIS!R$3&amp;"/"&amp;EPIS!R$2),Adjustments!V$4:V$921)</f>
        <v>0</v>
      </c>
      <c r="S57" s="27">
        <f>SUMIF(Adjustments!$J$4:$J$921,(EPIS!$D57&amp;"/"&amp;EPIS!S$4&amp;"/"&amp;EPIS!S$3&amp;"/"&amp;EPIS!S$2),Adjustments!W$4:W$921)</f>
        <v>0</v>
      </c>
      <c r="T57" s="27">
        <f>SUMIF(Adjustments!$J$4:$J$921,(EPIS!$D57&amp;"/"&amp;EPIS!T$4&amp;"/"&amp;EPIS!T$3&amp;"/"&amp;EPIS!T$2),Adjustments!X$4:X$921)</f>
        <v>0</v>
      </c>
      <c r="U57" s="27">
        <f>SUMIF(Adjustments!$J$4:$J$921,(EPIS!$D57&amp;"/"&amp;EPIS!U$4&amp;"/"&amp;EPIS!U$3&amp;"/"&amp;EPIS!U$2),Adjustments!Y$4:Y$921)</f>
        <v>0</v>
      </c>
      <c r="V57" s="27">
        <f>SUMIF(Adjustments!$J$4:$J$921,(EPIS!$D57&amp;"/"&amp;EPIS!V$4&amp;"/"&amp;EPIS!V$3&amp;"/"&amp;EPIS!V$2),Adjustments!Z$4:Z$921)</f>
        <v>0</v>
      </c>
      <c r="W57" s="27">
        <f>SUMIF(Adjustments!$J$4:$J$921,(EPIS!$D57&amp;"/"&amp;EPIS!W$4&amp;"/"&amp;EPIS!W$3&amp;"/"&amp;EPIS!W$2),Adjustments!AA$4:AA$921)</f>
        <v>0</v>
      </c>
      <c r="X57" s="27">
        <f>SUMIF(Adjustments!$J$4:$J$921,(EPIS!$D57&amp;"/"&amp;EPIS!X$4&amp;"/"&amp;EPIS!X$3&amp;"/"&amp;EPIS!X$2),Adjustments!AB$4:AB$921)</f>
        <v>0</v>
      </c>
      <c r="Y57" s="27">
        <f>SUMIF(Adjustments!$J$4:$J$921,(EPIS!$D57&amp;"/"&amp;EPIS!Y$4&amp;"/"&amp;EPIS!Y$3&amp;"/"&amp;EPIS!Y$2),Adjustments!AC$4:AC$921)</f>
        <v>0</v>
      </c>
      <c r="Z57" s="27">
        <f>SUMIF(Adjustments!$J$4:$J$921,(EPIS!$D57&amp;"/"&amp;EPIS!Z$4&amp;"/"&amp;EPIS!Z$3&amp;"/"&amp;EPIS!Z$2),Adjustments!AD$4:AD$921)</f>
        <v>0</v>
      </c>
      <c r="AA57" s="27">
        <f>SUMIF(Adjustments!$J$4:$J$921,(EPIS!$D57&amp;"/"&amp;EPIS!AA$4&amp;"/"&amp;EPIS!AA$3&amp;"/"&amp;EPIS!AA$2),Adjustments!AE$4:AE$921)</f>
        <v>0</v>
      </c>
      <c r="AB57" s="27">
        <f>SUMIF(Adjustments!$J$4:$J$921,(EPIS!$D57&amp;"/"&amp;EPIS!AB$4&amp;"/"&amp;EPIS!AB$3&amp;"/"&amp;EPIS!AB$2),Adjustments!AF$4:AF$921)</f>
        <v>0</v>
      </c>
      <c r="AC57" s="27">
        <f>SUMIF(Adjustments!$J$4:$J$921,(EPIS!$D57&amp;"/"&amp;EPIS!AC$4&amp;"/"&amp;EPIS!AC$3&amp;"/"&amp;EPIS!AC$2),Adjustments!AG$4:AG$921)</f>
        <v>0</v>
      </c>
      <c r="AD57" s="27">
        <f>SUMIF(Adjustments!$J$4:$J$921,(EPIS!$D57&amp;"/"&amp;EPIS!AD$4&amp;"/"&amp;EPIS!AD$3&amp;"/"&amp;EPIS!AD$2),Adjustments!AH$4:AH$921)</f>
        <v>0</v>
      </c>
      <c r="AE57" s="143">
        <f t="shared" si="131"/>
        <v>0</v>
      </c>
      <c r="AG57" s="27">
        <f>SUMIF(Retirements!$E$12:$E$95,EPIS!$D57,Retirements!ED$12:ED$95)</f>
        <v>0</v>
      </c>
      <c r="AH57" s="27">
        <f>SUMIF(Retirements!$E$12:$E$95,EPIS!$D57,Retirements!EE$12:EE$95)</f>
        <v>0</v>
      </c>
      <c r="AI57" s="27">
        <f>SUMIF(Retirements!$E$12:$E$95,EPIS!$D57,Retirements!EF$12:EF$95)</f>
        <v>0</v>
      </c>
      <c r="AJ57" s="27">
        <f>SUMIF(Retirements!$E$12:$E$95,EPIS!$D57,Retirements!EG$12:EG$95)</f>
        <v>-441.55999999999995</v>
      </c>
      <c r="AK57" s="27">
        <f>SUMIF(Retirements!$E$12:$E$95,EPIS!$D57,Retirements!EH$12:EH$95)</f>
        <v>0</v>
      </c>
      <c r="AL57" s="27">
        <f>SUMIF(Retirements!$E$12:$E$95,EPIS!$D57,Retirements!EI$12:EI$95)</f>
        <v>-1170</v>
      </c>
      <c r="AM57" s="27">
        <f>SUMIF(Retirements!$E$12:$E$95,EPIS!$D57,Retirements!EJ$12:EJ$95)</f>
        <v>-433712.59999999992</v>
      </c>
      <c r="AN57" s="27">
        <f>SUMIF(Retirements!$E$12:$E$95,EPIS!$D57,Retirements!EK$12:EK$95)</f>
        <v>-400.57</v>
      </c>
      <c r="AO57" s="27">
        <f>SUMIF(Retirements!$E$12:$E$95,EPIS!$D57,Retirements!EL$12:EL$95)</f>
        <v>-331.76</v>
      </c>
      <c r="AP57" s="27">
        <f>SUMIF(Retirements!$E$12:$E$95,EPIS!$D57,Retirements!EM$12:EM$95)</f>
        <v>-59748.448975999643</v>
      </c>
      <c r="AQ57" s="27">
        <f>SUMIF(Retirements!$E$12:$E$95,EPIS!$D57,Retirements!EN$12:EN$95)</f>
        <v>-59748.448975999643</v>
      </c>
      <c r="AR57" s="27">
        <f>SUMIF(Retirements!$E$12:$E$95,EPIS!$D57,Retirements!EO$12:EO$95)</f>
        <v>-59748.448975999643</v>
      </c>
      <c r="AS57" s="27">
        <f>SUMIF(Retirements!$E$12:$E$95,EPIS!$D57,Retirements!EP$12:EP$95)</f>
        <v>-59748.448975999643</v>
      </c>
      <c r="AT57" s="27">
        <f>SUMIF(Retirements!$E$12:$E$95,EPIS!$D57,Retirements!EQ$12:EQ$95)</f>
        <v>-59748.448975999643</v>
      </c>
      <c r="AU57" s="27">
        <f>SUMIF(Retirements!$E$12:$E$95,EPIS!$D57,Retirements!ER$12:ER$95)</f>
        <v>-59748.448975999643</v>
      </c>
      <c r="AV57" s="27">
        <f>SUMIF(Retirements!$E$12:$E$95,EPIS!$D57,Retirements!ES$12:ES$95)</f>
        <v>-59748.448975999643</v>
      </c>
      <c r="AW57" s="27">
        <f>SUMIF(Retirements!$E$12:$E$95,EPIS!$D57,Retirements!ET$12:ET$95)</f>
        <v>-59748.448975999643</v>
      </c>
      <c r="AX57" s="27">
        <f>SUMIF(Retirements!$E$12:$E$95,EPIS!$D57,Retirements!EU$12:EU$95)</f>
        <v>-59748.448975999643</v>
      </c>
      <c r="AY57" s="27">
        <f>SUMIF(Retirements!$E$12:$E$95,EPIS!$D57,Retirements!EV$12:EV$95)</f>
        <v>-44548.784144478755</v>
      </c>
      <c r="AZ57" s="27">
        <f>SUMIF(Retirements!$E$12:$E$95,EPIS!$D57,Retirements!EW$12:EW$95)</f>
        <v>-44548.784144478755</v>
      </c>
      <c r="BA57" s="27">
        <f>SUMIF(Retirements!$E$12:$E$95,EPIS!$D57,Retirements!EX$12:EX$95)</f>
        <v>-44548.784144478755</v>
      </c>
      <c r="BB57" s="27">
        <f>SUMIF(Retirements!$E$12:$E$95,EPIS!$D57,Retirements!EY$12:EY$95)</f>
        <v>-44548.784144478755</v>
      </c>
      <c r="BC57" s="27">
        <f>SUMIF(Retirements!$E$12:$E$95,EPIS!$D57,Retirements!EZ$12:EZ$95)</f>
        <v>-44548.784144478755</v>
      </c>
      <c r="BD57" s="143">
        <f t="shared" si="132"/>
        <v>-1196536.4515063905</v>
      </c>
      <c r="BE57" s="109"/>
      <c r="BF57" s="358">
        <f>VLOOKUP(E57,Scenarios!$AK$11:$AN$132,3,0)</f>
        <v>3823163.27</v>
      </c>
      <c r="BG57" s="36">
        <f t="shared" si="134"/>
        <v>3823163.27</v>
      </c>
      <c r="BH57" s="36">
        <f t="shared" si="135"/>
        <v>3823163.27</v>
      </c>
      <c r="BI57" s="36">
        <f t="shared" si="136"/>
        <v>3823163.27</v>
      </c>
      <c r="BJ57" s="36">
        <f t="shared" si="137"/>
        <v>3822721.71</v>
      </c>
      <c r="BK57" s="36">
        <f t="shared" si="138"/>
        <v>3822721.71</v>
      </c>
      <c r="BL57" s="36">
        <f t="shared" si="139"/>
        <v>3821551.71</v>
      </c>
      <c r="BM57" s="36">
        <f t="shared" si="140"/>
        <v>3387839.11</v>
      </c>
      <c r="BN57" s="36">
        <f t="shared" si="141"/>
        <v>3387438.54</v>
      </c>
      <c r="BO57" s="36">
        <f t="shared" si="142"/>
        <v>3387106.7800000003</v>
      </c>
      <c r="BP57" s="36">
        <f t="shared" si="143"/>
        <v>3327358.3310240004</v>
      </c>
      <c r="BQ57" s="36">
        <f t="shared" si="144"/>
        <v>3267609.8820480006</v>
      </c>
      <c r="BR57" s="36">
        <f t="shared" si="145"/>
        <v>3207861.4330720007</v>
      </c>
      <c r="BS57" s="36">
        <f t="shared" si="146"/>
        <v>3148112.9840960009</v>
      </c>
      <c r="BT57" s="36">
        <f t="shared" si="147"/>
        <v>3088364.5351200011</v>
      </c>
      <c r="BU57" s="36">
        <f t="shared" si="148"/>
        <v>3028616.0861440012</v>
      </c>
      <c r="BV57" s="36">
        <f t="shared" si="149"/>
        <v>2968867.6371680014</v>
      </c>
      <c r="BW57" s="36">
        <f t="shared" si="150"/>
        <v>2909119.1881920015</v>
      </c>
      <c r="BX57" s="36">
        <f t="shared" si="151"/>
        <v>2849370.7392160017</v>
      </c>
      <c r="BY57" s="36">
        <f t="shared" si="152"/>
        <v>2804821.9550715229</v>
      </c>
      <c r="BZ57" s="36">
        <f t="shared" si="153"/>
        <v>2760273.170927044</v>
      </c>
      <c r="CA57" s="36">
        <f t="shared" si="154"/>
        <v>2715724.3867825652</v>
      </c>
      <c r="CB57" s="36">
        <f t="shared" si="155"/>
        <v>2671175.6026380863</v>
      </c>
      <c r="CC57" s="36">
        <f t="shared" si="156"/>
        <v>2626626.8184936075</v>
      </c>
      <c r="CD57" s="36"/>
      <c r="CE57" s="170" t="str">
        <f t="shared" si="11"/>
        <v>397DGP</v>
      </c>
      <c r="CF57" s="170" t="str">
        <f t="shared" si="157"/>
        <v>397DGP</v>
      </c>
      <c r="CG57" s="148">
        <f t="shared" si="158"/>
        <v>2926657.2629976026</v>
      </c>
      <c r="CH57" s="161">
        <f>VLOOKUP(CE57,Scenarios!$AO$11:$AR$132,3,0)</f>
        <v>5587382.6749999998</v>
      </c>
      <c r="CI57" s="161">
        <f t="shared" si="44"/>
        <v>-2660725.4120023972</v>
      </c>
      <c r="CJ57" s="35"/>
      <c r="CK57" s="193">
        <f>VLOOKUP(CE57,Scenarios!$AS$11:$AT$132,2,0)</f>
        <v>2969049.9326108154</v>
      </c>
      <c r="CL57" s="156">
        <f>VLOOKUP(CE57,Scenarios!$AO$11:$AR$132,3,0)</f>
        <v>5587382.6749999998</v>
      </c>
      <c r="CM57" s="156">
        <f t="shared" si="159"/>
        <v>-2618332.7423891844</v>
      </c>
      <c r="CO57" s="156">
        <f t="shared" si="13"/>
        <v>42392.669613212813</v>
      </c>
      <c r="CP57" s="156">
        <f t="shared" si="14"/>
        <v>0</v>
      </c>
      <c r="CQ57" s="156">
        <f t="shared" si="15"/>
        <v>42392.669613212813</v>
      </c>
    </row>
    <row r="58" spans="1:95">
      <c r="A58" s="137" t="s">
        <v>4</v>
      </c>
      <c r="B58" s="137" t="s">
        <v>7</v>
      </c>
      <c r="C58" s="137" t="s">
        <v>5</v>
      </c>
      <c r="D58" s="137" t="str">
        <f t="shared" si="133"/>
        <v>DGNLPDGU</v>
      </c>
      <c r="E58" s="5" t="s">
        <v>82</v>
      </c>
      <c r="F58" s="32">
        <v>397</v>
      </c>
      <c r="G58" s="32" t="str">
        <f t="shared" si="10"/>
        <v>397DGU</v>
      </c>
      <c r="H58" s="27">
        <f>SUMIF(Adjustments!$J$4:$J$921,(EPIS!$D58&amp;"/"&amp;EPIS!H$4&amp;"/"&amp;EPIS!H$3&amp;"/"&amp;EPIS!H$2),Adjustments!L$4:L$921)</f>
        <v>0</v>
      </c>
      <c r="I58" s="27">
        <f>SUMIF(Adjustments!$J$4:$J$921,(EPIS!$D58&amp;"/"&amp;EPIS!I$4&amp;"/"&amp;EPIS!I$3&amp;"/"&amp;EPIS!I$2),Adjustments!M$4:M$921)</f>
        <v>0</v>
      </c>
      <c r="J58" s="27">
        <f>SUMIF(Adjustments!$J$4:$J$921,(EPIS!$D58&amp;"/"&amp;EPIS!J$4&amp;"/"&amp;EPIS!J$3&amp;"/"&amp;EPIS!J$2),Adjustments!N$4:N$921)</f>
        <v>0</v>
      </c>
      <c r="K58" s="27">
        <f>SUMIF(Adjustments!$J$4:$J$921,(EPIS!$D58&amp;"/"&amp;EPIS!K$4&amp;"/"&amp;EPIS!K$3&amp;"/"&amp;EPIS!K$2),Adjustments!O$4:O$921)</f>
        <v>0</v>
      </c>
      <c r="L58" s="27">
        <f>SUMIF(Adjustments!$J$4:$J$921,(EPIS!$D58&amp;"/"&amp;EPIS!L$4&amp;"/"&amp;EPIS!L$3&amp;"/"&amp;EPIS!L$2),Adjustments!P$4:P$921)</f>
        <v>0</v>
      </c>
      <c r="M58" s="27">
        <f>SUMIF(Adjustments!$J$4:$J$921,(EPIS!$D58&amp;"/"&amp;EPIS!M$4&amp;"/"&amp;EPIS!M$3&amp;"/"&amp;EPIS!M$2),Adjustments!Q$4:Q$921)</f>
        <v>0</v>
      </c>
      <c r="N58" s="27">
        <f>SUMIF(Adjustments!$J$4:$J$921,(EPIS!$D58&amp;"/"&amp;EPIS!N$4&amp;"/"&amp;EPIS!N$3&amp;"/"&amp;EPIS!N$2),Adjustments!R$4:R$921)</f>
        <v>0</v>
      </c>
      <c r="O58" s="27">
        <f>SUMIF(Adjustments!$J$4:$J$921,(EPIS!$D58&amp;"/"&amp;EPIS!O$4&amp;"/"&amp;EPIS!O$3&amp;"/"&amp;EPIS!O$2),Adjustments!S$4:S$921)</f>
        <v>0</v>
      </c>
      <c r="P58" s="27">
        <f>SUMIF(Adjustments!$J$4:$J$921,(EPIS!$D58&amp;"/"&amp;EPIS!P$4&amp;"/"&amp;EPIS!P$3&amp;"/"&amp;EPIS!P$2),Adjustments!T$4:T$921)</f>
        <v>0</v>
      </c>
      <c r="Q58" s="27">
        <f>SUMIF(Adjustments!$J$4:$J$921,(EPIS!$D58&amp;"/"&amp;EPIS!Q$4&amp;"/"&amp;EPIS!Q$3&amp;"/"&amp;EPIS!Q$2),Adjustments!U$4:U$921)</f>
        <v>0</v>
      </c>
      <c r="R58" s="27">
        <f>SUMIF(Adjustments!$J$4:$J$921,(EPIS!$D58&amp;"/"&amp;EPIS!R$4&amp;"/"&amp;EPIS!R$3&amp;"/"&amp;EPIS!R$2),Adjustments!V$4:V$921)</f>
        <v>0</v>
      </c>
      <c r="S58" s="27">
        <f>SUMIF(Adjustments!$J$4:$J$921,(EPIS!$D58&amp;"/"&amp;EPIS!S$4&amp;"/"&amp;EPIS!S$3&amp;"/"&amp;EPIS!S$2),Adjustments!W$4:W$921)</f>
        <v>0</v>
      </c>
      <c r="T58" s="27">
        <f>SUMIF(Adjustments!$J$4:$J$921,(EPIS!$D58&amp;"/"&amp;EPIS!T$4&amp;"/"&amp;EPIS!T$3&amp;"/"&amp;EPIS!T$2),Adjustments!X$4:X$921)</f>
        <v>0</v>
      </c>
      <c r="U58" s="27">
        <f>SUMIF(Adjustments!$J$4:$J$921,(EPIS!$D58&amp;"/"&amp;EPIS!U$4&amp;"/"&amp;EPIS!U$3&amp;"/"&amp;EPIS!U$2),Adjustments!Y$4:Y$921)</f>
        <v>0</v>
      </c>
      <c r="V58" s="27">
        <f>SUMIF(Adjustments!$J$4:$J$921,(EPIS!$D58&amp;"/"&amp;EPIS!V$4&amp;"/"&amp;EPIS!V$3&amp;"/"&amp;EPIS!V$2),Adjustments!Z$4:Z$921)</f>
        <v>0</v>
      </c>
      <c r="W58" s="27">
        <f>SUMIF(Adjustments!$J$4:$J$921,(EPIS!$D58&amp;"/"&amp;EPIS!W$4&amp;"/"&amp;EPIS!W$3&amp;"/"&amp;EPIS!W$2),Adjustments!AA$4:AA$921)</f>
        <v>0</v>
      </c>
      <c r="X58" s="27">
        <f>SUMIF(Adjustments!$J$4:$J$921,(EPIS!$D58&amp;"/"&amp;EPIS!X$4&amp;"/"&amp;EPIS!X$3&amp;"/"&amp;EPIS!X$2),Adjustments!AB$4:AB$921)</f>
        <v>0</v>
      </c>
      <c r="Y58" s="27">
        <f>SUMIF(Adjustments!$J$4:$J$921,(EPIS!$D58&amp;"/"&amp;EPIS!Y$4&amp;"/"&amp;EPIS!Y$3&amp;"/"&amp;EPIS!Y$2),Adjustments!AC$4:AC$921)</f>
        <v>0</v>
      </c>
      <c r="Z58" s="27">
        <f>SUMIF(Adjustments!$J$4:$J$921,(EPIS!$D58&amp;"/"&amp;EPIS!Z$4&amp;"/"&amp;EPIS!Z$3&amp;"/"&amp;EPIS!Z$2),Adjustments!AD$4:AD$921)</f>
        <v>0</v>
      </c>
      <c r="AA58" s="27">
        <f>SUMIF(Adjustments!$J$4:$J$921,(EPIS!$D58&amp;"/"&amp;EPIS!AA$4&amp;"/"&amp;EPIS!AA$3&amp;"/"&amp;EPIS!AA$2),Adjustments!AE$4:AE$921)</f>
        <v>0</v>
      </c>
      <c r="AB58" s="27">
        <f>SUMIF(Adjustments!$J$4:$J$921,(EPIS!$D58&amp;"/"&amp;EPIS!AB$4&amp;"/"&amp;EPIS!AB$3&amp;"/"&amp;EPIS!AB$2),Adjustments!AF$4:AF$921)</f>
        <v>0</v>
      </c>
      <c r="AC58" s="27">
        <f>SUMIF(Adjustments!$J$4:$J$921,(EPIS!$D58&amp;"/"&amp;EPIS!AC$4&amp;"/"&amp;EPIS!AC$3&amp;"/"&amp;EPIS!AC$2),Adjustments!AG$4:AG$921)</f>
        <v>0</v>
      </c>
      <c r="AD58" s="27">
        <f>SUMIF(Adjustments!$J$4:$J$921,(EPIS!$D58&amp;"/"&amp;EPIS!AD$4&amp;"/"&amp;EPIS!AD$3&amp;"/"&amp;EPIS!AD$2),Adjustments!AH$4:AH$921)</f>
        <v>0</v>
      </c>
      <c r="AE58" s="143">
        <f t="shared" si="131"/>
        <v>0</v>
      </c>
      <c r="AG58" s="27">
        <f>SUMIF(Retirements!$E$12:$E$95,EPIS!$D58,Retirements!ED$12:ED$95)</f>
        <v>0</v>
      </c>
      <c r="AH58" s="27">
        <f>SUMIF(Retirements!$E$12:$E$95,EPIS!$D58,Retirements!EE$12:EE$95)</f>
        <v>0</v>
      </c>
      <c r="AI58" s="27">
        <f>SUMIF(Retirements!$E$12:$E$95,EPIS!$D58,Retirements!EF$12:EF$95)</f>
        <v>0</v>
      </c>
      <c r="AJ58" s="27">
        <f>SUMIF(Retirements!$E$12:$E$95,EPIS!$D58,Retirements!EG$12:EG$95)</f>
        <v>0</v>
      </c>
      <c r="AK58" s="27">
        <f>SUMIF(Retirements!$E$12:$E$95,EPIS!$D58,Retirements!EH$12:EH$95)</f>
        <v>0</v>
      </c>
      <c r="AL58" s="27">
        <f>SUMIF(Retirements!$E$12:$E$95,EPIS!$D58,Retirements!EI$12:EI$95)</f>
        <v>0</v>
      </c>
      <c r="AM58" s="27">
        <f>SUMIF(Retirements!$E$12:$E$95,EPIS!$D58,Retirements!EJ$12:EJ$95)</f>
        <v>-1311165.7700000003</v>
      </c>
      <c r="AN58" s="27">
        <f>SUMIF(Retirements!$E$12:$E$95,EPIS!$D58,Retirements!EK$12:EK$95)</f>
        <v>0</v>
      </c>
      <c r="AO58" s="27">
        <f>SUMIF(Retirements!$E$12:$E$95,EPIS!$D58,Retirements!EL$12:EL$95)</f>
        <v>0</v>
      </c>
      <c r="AP58" s="27">
        <f>SUMIF(Retirements!$E$12:$E$95,EPIS!$D58,Retirements!EM$12:EM$95)</f>
        <v>-121797.92878068436</v>
      </c>
      <c r="AQ58" s="27">
        <f>SUMIF(Retirements!$E$12:$E$95,EPIS!$D58,Retirements!EN$12:EN$95)</f>
        <v>-121797.92878068436</v>
      </c>
      <c r="AR58" s="27">
        <f>SUMIF(Retirements!$E$12:$E$95,EPIS!$D58,Retirements!EO$12:EO$95)</f>
        <v>-121797.92878068436</v>
      </c>
      <c r="AS58" s="27">
        <f>SUMIF(Retirements!$E$12:$E$95,EPIS!$D58,Retirements!EP$12:EP$95)</f>
        <v>-121797.92878068436</v>
      </c>
      <c r="AT58" s="27">
        <f>SUMIF(Retirements!$E$12:$E$95,EPIS!$D58,Retirements!EQ$12:EQ$95)</f>
        <v>-121797.92878068436</v>
      </c>
      <c r="AU58" s="27">
        <f>SUMIF(Retirements!$E$12:$E$95,EPIS!$D58,Retirements!ER$12:ER$95)</f>
        <v>-147424.74878068437</v>
      </c>
      <c r="AV58" s="27">
        <f>SUMIF(Retirements!$E$12:$E$95,EPIS!$D58,Retirements!ES$12:ES$95)</f>
        <v>-121797.92878068436</v>
      </c>
      <c r="AW58" s="27">
        <f>SUMIF(Retirements!$E$12:$E$95,EPIS!$D58,Retirements!ET$12:ET$95)</f>
        <v>-121797.92878068436</v>
      </c>
      <c r="AX58" s="27">
        <f>SUMIF(Retirements!$E$12:$E$95,EPIS!$D58,Retirements!EU$12:EU$95)</f>
        <v>-121797.92878068436</v>
      </c>
      <c r="AY58" s="27">
        <f>SUMIF(Retirements!$E$12:$E$95,EPIS!$D58,Retirements!EV$12:EV$95)</f>
        <v>-82908.749709361538</v>
      </c>
      <c r="AZ58" s="27">
        <f>SUMIF(Retirements!$E$12:$E$95,EPIS!$D58,Retirements!EW$12:EW$95)</f>
        <v>-82908.749709361538</v>
      </c>
      <c r="BA58" s="27">
        <f>SUMIF(Retirements!$E$12:$E$95,EPIS!$D58,Retirements!EX$12:EX$95)</f>
        <v>-82908.749709361538</v>
      </c>
      <c r="BB58" s="27">
        <f>SUMIF(Retirements!$E$12:$E$95,EPIS!$D58,Retirements!EY$12:EY$95)</f>
        <v>-82908.749709361538</v>
      </c>
      <c r="BC58" s="27">
        <f>SUMIF(Retirements!$E$12:$E$95,EPIS!$D58,Retirements!EZ$12:EZ$95)</f>
        <v>-82908.749709361538</v>
      </c>
      <c r="BD58" s="143">
        <f t="shared" si="132"/>
        <v>-2847517.6975729675</v>
      </c>
      <c r="BE58" s="109"/>
      <c r="BF58" s="358">
        <f>VLOOKUP(E58,Scenarios!$AK$11:$AN$132,3,0)</f>
        <v>7619887.9700000007</v>
      </c>
      <c r="BG58" s="36">
        <f t="shared" si="134"/>
        <v>7619887.9700000007</v>
      </c>
      <c r="BH58" s="36">
        <f t="shared" si="135"/>
        <v>7619887.9700000007</v>
      </c>
      <c r="BI58" s="36">
        <f t="shared" si="136"/>
        <v>7619887.9700000007</v>
      </c>
      <c r="BJ58" s="36">
        <f t="shared" si="137"/>
        <v>7619887.9700000007</v>
      </c>
      <c r="BK58" s="36">
        <f t="shared" si="138"/>
        <v>7619887.9700000007</v>
      </c>
      <c r="BL58" s="36">
        <f t="shared" si="139"/>
        <v>7619887.9700000007</v>
      </c>
      <c r="BM58" s="36">
        <f t="shared" si="140"/>
        <v>6308722.2000000002</v>
      </c>
      <c r="BN58" s="36">
        <f t="shared" si="141"/>
        <v>6308722.2000000002</v>
      </c>
      <c r="BO58" s="36">
        <f t="shared" si="142"/>
        <v>6308722.2000000002</v>
      </c>
      <c r="BP58" s="36">
        <f t="shared" si="143"/>
        <v>6186924.2712193159</v>
      </c>
      <c r="BQ58" s="36">
        <f t="shared" si="144"/>
        <v>6065126.3424386317</v>
      </c>
      <c r="BR58" s="36">
        <f t="shared" si="145"/>
        <v>5943328.4136579474</v>
      </c>
      <c r="BS58" s="36">
        <f t="shared" si="146"/>
        <v>5821530.4848772632</v>
      </c>
      <c r="BT58" s="36">
        <f t="shared" si="147"/>
        <v>5699732.5560965789</v>
      </c>
      <c r="BU58" s="36">
        <f t="shared" si="148"/>
        <v>5552307.8073158944</v>
      </c>
      <c r="BV58" s="36">
        <f t="shared" si="149"/>
        <v>5430509.8785352102</v>
      </c>
      <c r="BW58" s="36">
        <f t="shared" si="150"/>
        <v>5308711.9497545259</v>
      </c>
      <c r="BX58" s="36">
        <f t="shared" si="151"/>
        <v>5186914.0209738417</v>
      </c>
      <c r="BY58" s="36">
        <f t="shared" si="152"/>
        <v>5104005.2712644804</v>
      </c>
      <c r="BZ58" s="36">
        <f t="shared" si="153"/>
        <v>5021096.5215551192</v>
      </c>
      <c r="CA58" s="36">
        <f t="shared" si="154"/>
        <v>4938187.771845758</v>
      </c>
      <c r="CB58" s="36">
        <f t="shared" si="155"/>
        <v>4855279.0221363967</v>
      </c>
      <c r="CC58" s="36">
        <f t="shared" si="156"/>
        <v>4772370.2724270355</v>
      </c>
      <c r="CD58" s="36"/>
      <c r="CE58" s="170" t="str">
        <f t="shared" si="11"/>
        <v>397DGU</v>
      </c>
      <c r="CF58" s="170" t="str">
        <f t="shared" si="157"/>
        <v>397DGU</v>
      </c>
      <c r="CG58" s="148">
        <f t="shared" si="158"/>
        <v>5361469.2548368219</v>
      </c>
      <c r="CH58" s="161">
        <f>VLOOKUP(CE58,Scenarios!$AO$11:$AR$132,3,0)</f>
        <v>11638946.465</v>
      </c>
      <c r="CI58" s="161">
        <f t="shared" si="44"/>
        <v>-6277477.2101631779</v>
      </c>
      <c r="CJ58" s="35"/>
      <c r="CK58" s="193">
        <f>VLOOKUP(CE58,Scenarios!$AS$11:$AT$132,2,0)</f>
        <v>5721779.433842564</v>
      </c>
      <c r="CL58" s="156">
        <f>VLOOKUP(CE58,Scenarios!$AO$11:$AR$132,3,0)</f>
        <v>11638946.465</v>
      </c>
      <c r="CM58" s="156">
        <f t="shared" si="159"/>
        <v>-5917167.0311574358</v>
      </c>
      <c r="CO58" s="156">
        <f t="shared" si="13"/>
        <v>360310.17900574207</v>
      </c>
      <c r="CP58" s="156">
        <f t="shared" si="14"/>
        <v>0</v>
      </c>
      <c r="CQ58" s="156">
        <f t="shared" si="15"/>
        <v>360310.17900574207</v>
      </c>
    </row>
    <row r="59" spans="1:95">
      <c r="A59" s="137" t="s">
        <v>6</v>
      </c>
      <c r="B59" s="137" t="s">
        <v>7</v>
      </c>
      <c r="C59" s="137" t="s">
        <v>7</v>
      </c>
      <c r="D59" s="137" t="str">
        <f t="shared" si="133"/>
        <v>DGNLPSG</v>
      </c>
      <c r="E59" s="5" t="s">
        <v>83</v>
      </c>
      <c r="F59" s="32">
        <v>397</v>
      </c>
      <c r="G59" s="32" t="str">
        <f t="shared" si="10"/>
        <v>397SG</v>
      </c>
      <c r="H59" s="27">
        <f>SUMIF(Adjustments!$J$4:$J$921,(EPIS!$D59&amp;"/"&amp;EPIS!H$4&amp;"/"&amp;EPIS!H$3&amp;"/"&amp;EPIS!H$2),Adjustments!L$4:L$921)</f>
        <v>116158.95000000001</v>
      </c>
      <c r="I59" s="27">
        <f>SUMIF(Adjustments!$J$4:$J$921,(EPIS!$D59&amp;"/"&amp;EPIS!I$4&amp;"/"&amp;EPIS!I$3&amp;"/"&amp;EPIS!I$2),Adjustments!M$4:M$921)</f>
        <v>453562.56999999995</v>
      </c>
      <c r="J59" s="27">
        <f>SUMIF(Adjustments!$J$4:$J$921,(EPIS!$D59&amp;"/"&amp;EPIS!J$4&amp;"/"&amp;EPIS!J$3&amp;"/"&amp;EPIS!J$2),Adjustments!N$4:N$921)</f>
        <v>2199056.8199999989</v>
      </c>
      <c r="K59" s="27">
        <f>SUMIF(Adjustments!$J$4:$J$921,(EPIS!$D59&amp;"/"&amp;EPIS!K$4&amp;"/"&amp;EPIS!K$3&amp;"/"&amp;EPIS!K$2),Adjustments!O$4:O$921)</f>
        <v>367692.4599999999</v>
      </c>
      <c r="L59" s="27">
        <f>SUMIF(Adjustments!$J$4:$J$921,(EPIS!$D59&amp;"/"&amp;EPIS!L$4&amp;"/"&amp;EPIS!L$3&amp;"/"&amp;EPIS!L$2),Adjustments!P$4:P$921)</f>
        <v>1781600.6700000006</v>
      </c>
      <c r="M59" s="27">
        <f>SUMIF(Adjustments!$J$4:$J$921,(EPIS!$D59&amp;"/"&amp;EPIS!M$4&amp;"/"&amp;EPIS!M$3&amp;"/"&amp;EPIS!M$2),Adjustments!Q$4:Q$921)</f>
        <v>3937999.4200000009</v>
      </c>
      <c r="N59" s="27">
        <f>SUMIF(Adjustments!$J$4:$J$921,(EPIS!$D59&amp;"/"&amp;EPIS!N$4&amp;"/"&amp;EPIS!N$3&amp;"/"&amp;EPIS!N$2),Adjustments!R$4:R$921)</f>
        <v>1452230.0399999996</v>
      </c>
      <c r="O59" s="27">
        <f>SUMIF(Adjustments!$J$4:$J$921,(EPIS!$D59&amp;"/"&amp;EPIS!O$4&amp;"/"&amp;EPIS!O$3&amp;"/"&amp;EPIS!O$2),Adjustments!S$4:S$921)</f>
        <v>1123114.8500000006</v>
      </c>
      <c r="P59" s="27">
        <f>SUMIF(Adjustments!$J$4:$J$921,(EPIS!$D59&amp;"/"&amp;EPIS!P$4&amp;"/"&amp;EPIS!P$3&amp;"/"&amp;EPIS!P$2),Adjustments!T$4:T$921)</f>
        <v>1437584.3299999996</v>
      </c>
      <c r="Q59" s="27">
        <f>SUMIF(Adjustments!$J$4:$J$921,(EPIS!$D59&amp;"/"&amp;EPIS!Q$4&amp;"/"&amp;EPIS!Q$3&amp;"/"&amp;EPIS!Q$2),Adjustments!U$4:U$921)</f>
        <v>2250</v>
      </c>
      <c r="R59" s="27">
        <f>SUMIF(Adjustments!$J$4:$J$921,(EPIS!$D59&amp;"/"&amp;EPIS!R$4&amp;"/"&amp;EPIS!R$3&amp;"/"&amp;EPIS!R$2),Adjustments!V$4:V$921)</f>
        <v>177935.76</v>
      </c>
      <c r="S59" s="27">
        <f>SUMIF(Adjustments!$J$4:$J$921,(EPIS!$D59&amp;"/"&amp;EPIS!S$4&amp;"/"&amp;EPIS!S$3&amp;"/"&amp;EPIS!S$2),Adjustments!W$4:W$921)</f>
        <v>631915.13</v>
      </c>
      <c r="T59" s="27">
        <f>SUMIF(Adjustments!$J$4:$J$921,(EPIS!$D59&amp;"/"&amp;EPIS!T$4&amp;"/"&amp;EPIS!T$3&amp;"/"&amp;EPIS!T$2),Adjustments!X$4:X$921)</f>
        <v>226560</v>
      </c>
      <c r="U59" s="27">
        <f>SUMIF(Adjustments!$J$4:$J$921,(EPIS!$D59&amp;"/"&amp;EPIS!U$4&amp;"/"&amp;EPIS!U$3&amp;"/"&amp;EPIS!U$2),Adjustments!Y$4:Y$921)</f>
        <v>959550</v>
      </c>
      <c r="V59" s="27">
        <f>SUMIF(Adjustments!$J$4:$J$921,(EPIS!$D59&amp;"/"&amp;EPIS!V$4&amp;"/"&amp;EPIS!V$3&amp;"/"&amp;EPIS!V$2),Adjustments!Z$4:Z$921)</f>
        <v>1145209.1000000001</v>
      </c>
      <c r="W59" s="27">
        <f>SUMIF(Adjustments!$J$4:$J$921,(EPIS!$D59&amp;"/"&amp;EPIS!W$4&amp;"/"&amp;EPIS!W$3&amp;"/"&amp;EPIS!W$2),Adjustments!AA$4:AA$921)</f>
        <v>1623004</v>
      </c>
      <c r="X59" s="27">
        <f>SUMIF(Adjustments!$J$4:$J$921,(EPIS!$D59&amp;"/"&amp;EPIS!X$4&amp;"/"&amp;EPIS!X$3&amp;"/"&amp;EPIS!X$2),Adjustments!AB$4:AB$921)</f>
        <v>12000</v>
      </c>
      <c r="Y59" s="27">
        <f>SUMIF(Adjustments!$J$4:$J$921,(EPIS!$D59&amp;"/"&amp;EPIS!Y$4&amp;"/"&amp;EPIS!Y$3&amp;"/"&amp;EPIS!Y$2),Adjustments!AC$4:AC$921)</f>
        <v>3670632.45</v>
      </c>
      <c r="Z59" s="27">
        <f>SUMIF(Adjustments!$J$4:$J$921,(EPIS!$D59&amp;"/"&amp;EPIS!Z$4&amp;"/"&amp;EPIS!Z$3&amp;"/"&amp;EPIS!Z$2),Adjustments!AD$4:AD$921)</f>
        <v>6108</v>
      </c>
      <c r="AA59" s="27">
        <f>SUMIF(Adjustments!$J$4:$J$921,(EPIS!$D59&amp;"/"&amp;EPIS!AA$4&amp;"/"&amp;EPIS!AA$3&amp;"/"&amp;EPIS!AA$2),Adjustments!AE$4:AE$921)</f>
        <v>5090</v>
      </c>
      <c r="AB59" s="27">
        <f>SUMIF(Adjustments!$J$4:$J$921,(EPIS!$D59&amp;"/"&amp;EPIS!AB$4&amp;"/"&amp;EPIS!AB$3&amp;"/"&amp;EPIS!AB$2),Adjustments!AF$4:AF$921)</f>
        <v>2036</v>
      </c>
      <c r="AC59" s="27">
        <f>SUMIF(Adjustments!$J$4:$J$921,(EPIS!$D59&amp;"/"&amp;EPIS!AC$4&amp;"/"&amp;EPIS!AC$3&amp;"/"&amp;EPIS!AC$2),Adjustments!AG$4:AG$921)</f>
        <v>1527</v>
      </c>
      <c r="AD59" s="27">
        <f>SUMIF(Adjustments!$J$4:$J$921,(EPIS!$D59&amp;"/"&amp;EPIS!AD$4&amp;"/"&amp;EPIS!AD$3&amp;"/"&amp;EPIS!AD$2),Adjustments!AH$4:AH$921)</f>
        <v>1527</v>
      </c>
      <c r="AE59" s="143">
        <f t="shared" si="131"/>
        <v>21334344.550000001</v>
      </c>
      <c r="AG59" s="27">
        <f>SUMIF(Retirements!$E$12:$E$95,EPIS!$D59,Retirements!ED$12:ED$95)</f>
        <v>-257196.25000000003</v>
      </c>
      <c r="AH59" s="27">
        <f>SUMIF(Retirements!$E$12:$E$95,EPIS!$D59,Retirements!EE$12:EE$95)</f>
        <v>0</v>
      </c>
      <c r="AI59" s="27">
        <f>SUMIF(Retirements!$E$12:$E$95,EPIS!$D59,Retirements!EF$12:EF$95)</f>
        <v>-66428.290000000008</v>
      </c>
      <c r="AJ59" s="27">
        <f>SUMIF(Retirements!$E$12:$E$95,EPIS!$D59,Retirements!EG$12:EG$95)</f>
        <v>-94963.5</v>
      </c>
      <c r="AK59" s="27">
        <f>SUMIF(Retirements!$E$12:$E$95,EPIS!$D59,Retirements!EH$12:EH$95)</f>
        <v>-107524.75</v>
      </c>
      <c r="AL59" s="27">
        <f>SUMIF(Retirements!$E$12:$E$95,EPIS!$D59,Retirements!EI$12:EI$95)</f>
        <v>-269765.46999999997</v>
      </c>
      <c r="AM59" s="27">
        <f>SUMIF(Retirements!$E$12:$E$95,EPIS!$D59,Retirements!EJ$12:EJ$95)</f>
        <v>-457338.97000000003</v>
      </c>
      <c r="AN59" s="27">
        <f>SUMIF(Retirements!$E$12:$E$95,EPIS!$D59,Retirements!EK$12:EK$95)</f>
        <v>-859191.05</v>
      </c>
      <c r="AO59" s="27">
        <f>SUMIF(Retirements!$E$12:$E$95,EPIS!$D59,Retirements!EL$12:EL$95)</f>
        <v>-53788.54</v>
      </c>
      <c r="AP59" s="27">
        <f>SUMIF(Retirements!$E$12:$E$95,EPIS!$D59,Retirements!EM$12:EM$95)</f>
        <v>-580699.14430145756</v>
      </c>
      <c r="AQ59" s="27">
        <f>SUMIF(Retirements!$E$12:$E$95,EPIS!$D59,Retirements!EN$12:EN$95)</f>
        <v>-580699.14430145756</v>
      </c>
      <c r="AR59" s="27">
        <f>SUMIF(Retirements!$E$12:$E$95,EPIS!$D59,Retirements!EO$12:EO$95)</f>
        <v>-580699.14430145756</v>
      </c>
      <c r="AS59" s="27">
        <f>SUMIF(Retirements!$E$12:$E$95,EPIS!$D59,Retirements!EP$12:EP$95)</f>
        <v>-580699.14430145756</v>
      </c>
      <c r="AT59" s="27">
        <f>SUMIF(Retirements!$E$12:$E$95,EPIS!$D59,Retirements!EQ$12:EQ$95)</f>
        <v>-580699.14430145756</v>
      </c>
      <c r="AU59" s="27">
        <f>SUMIF(Retirements!$E$12:$E$95,EPIS!$D59,Retirements!ER$12:ER$95)</f>
        <v>-820386.87430145754</v>
      </c>
      <c r="AV59" s="27">
        <f>SUMIF(Retirements!$E$12:$E$95,EPIS!$D59,Retirements!ES$12:ES$95)</f>
        <v>-580699.14430145756</v>
      </c>
      <c r="AW59" s="27">
        <f>SUMIF(Retirements!$E$12:$E$95,EPIS!$D59,Retirements!ET$12:ET$95)</f>
        <v>-580699.14430145756</v>
      </c>
      <c r="AX59" s="27">
        <f>SUMIF(Retirements!$E$12:$E$95,EPIS!$D59,Retirements!EU$12:EU$95)</f>
        <v>-580699.14430145756</v>
      </c>
      <c r="AY59" s="27">
        <f>SUMIF(Retirements!$E$12:$E$95,EPIS!$D59,Retirements!EV$12:EV$95)</f>
        <v>-597515.30901042954</v>
      </c>
      <c r="AZ59" s="27">
        <f>SUMIF(Retirements!$E$12:$E$95,EPIS!$D59,Retirements!EW$12:EW$95)</f>
        <v>-597515.30901042954</v>
      </c>
      <c r="BA59" s="27">
        <f>SUMIF(Retirements!$E$12:$E$95,EPIS!$D59,Retirements!EX$12:EX$95)</f>
        <v>-597515.30901042954</v>
      </c>
      <c r="BB59" s="27">
        <f>SUMIF(Retirements!$E$12:$E$95,EPIS!$D59,Retirements!EY$12:EY$95)</f>
        <v>-597515.30901042954</v>
      </c>
      <c r="BC59" s="27">
        <f>SUMIF(Retirements!$E$12:$E$95,EPIS!$D59,Retirements!EZ$12:EZ$95)</f>
        <v>-597515.30901042954</v>
      </c>
      <c r="BD59" s="143">
        <f t="shared" si="132"/>
        <v>-10619753.393765263</v>
      </c>
      <c r="BE59" s="109"/>
      <c r="BF59" s="358">
        <f>VLOOKUP(E59,Scenarios!$AK$11:$AN$132,3,0)</f>
        <v>186207152.21000001</v>
      </c>
      <c r="BG59" s="36">
        <f t="shared" si="134"/>
        <v>186066114.91</v>
      </c>
      <c r="BH59" s="36">
        <f t="shared" si="135"/>
        <v>186519677.47999999</v>
      </c>
      <c r="BI59" s="36">
        <f t="shared" si="136"/>
        <v>188652306.00999999</v>
      </c>
      <c r="BJ59" s="36">
        <f t="shared" si="137"/>
        <v>188925034.97</v>
      </c>
      <c r="BK59" s="36">
        <f t="shared" si="138"/>
        <v>190599110.88999999</v>
      </c>
      <c r="BL59" s="36">
        <f t="shared" si="139"/>
        <v>194267344.83999997</v>
      </c>
      <c r="BM59" s="36">
        <f t="shared" si="140"/>
        <v>195262235.90999997</v>
      </c>
      <c r="BN59" s="36">
        <f t="shared" si="141"/>
        <v>195526159.70999995</v>
      </c>
      <c r="BO59" s="36">
        <f t="shared" si="142"/>
        <v>196909955.49999997</v>
      </c>
      <c r="BP59" s="36">
        <f t="shared" si="143"/>
        <v>196331506.35569853</v>
      </c>
      <c r="BQ59" s="36">
        <f t="shared" si="144"/>
        <v>195928742.97139707</v>
      </c>
      <c r="BR59" s="36">
        <f t="shared" si="145"/>
        <v>195979958.95709562</v>
      </c>
      <c r="BS59" s="36">
        <f t="shared" si="146"/>
        <v>195625819.81279418</v>
      </c>
      <c r="BT59" s="36">
        <f t="shared" si="147"/>
        <v>196004670.66849273</v>
      </c>
      <c r="BU59" s="36">
        <f t="shared" si="148"/>
        <v>196329492.89419127</v>
      </c>
      <c r="BV59" s="36">
        <f t="shared" si="149"/>
        <v>197371797.74988982</v>
      </c>
      <c r="BW59" s="36">
        <f t="shared" si="150"/>
        <v>196803098.60558838</v>
      </c>
      <c r="BX59" s="36">
        <f t="shared" si="151"/>
        <v>199893031.91128692</v>
      </c>
      <c r="BY59" s="36">
        <f t="shared" si="152"/>
        <v>199301624.6022765</v>
      </c>
      <c r="BZ59" s="36">
        <f t="shared" si="153"/>
        <v>198709199.29326609</v>
      </c>
      <c r="CA59" s="36">
        <f t="shared" si="154"/>
        <v>198113719.98425567</v>
      </c>
      <c r="CB59" s="36">
        <f t="shared" si="155"/>
        <v>197517731.67524526</v>
      </c>
      <c r="CC59" s="36">
        <f t="shared" si="156"/>
        <v>196921743.36623484</v>
      </c>
      <c r="CD59" s="36"/>
      <c r="CE59" s="170" t="str">
        <f t="shared" si="11"/>
        <v>397SG</v>
      </c>
      <c r="CF59" s="170" t="str">
        <f t="shared" si="157"/>
        <v>397SG</v>
      </c>
      <c r="CG59" s="148">
        <f t="shared" si="158"/>
        <v>197269279.42246264</v>
      </c>
      <c r="CH59" s="161">
        <f>VLOOKUP(CE59,Scenarios!$AO$11:$AR$132,3,0)</f>
        <v>178126398.44000003</v>
      </c>
      <c r="CI59" s="161">
        <f t="shared" si="44"/>
        <v>19142880.982462615</v>
      </c>
      <c r="CJ59" s="35"/>
      <c r="CK59" s="193">
        <f>VLOOKUP(CE59,Scenarios!$AS$11:$AT$132,2,0)</f>
        <v>196105365.3960858</v>
      </c>
      <c r="CL59" s="156">
        <f>VLOOKUP(CE59,Scenarios!$AO$11:$AR$132,3,0)</f>
        <v>178126398.44000003</v>
      </c>
      <c r="CM59" s="156">
        <f t="shared" si="159"/>
        <v>17978966.956085771</v>
      </c>
      <c r="CO59" s="156">
        <f t="shared" si="13"/>
        <v>-1163914.0263768435</v>
      </c>
      <c r="CP59" s="156">
        <f t="shared" si="14"/>
        <v>0</v>
      </c>
      <c r="CQ59" s="156">
        <f t="shared" si="15"/>
        <v>-1163914.0263768435</v>
      </c>
    </row>
    <row r="60" spans="1:95">
      <c r="A60" s="137" t="s">
        <v>37</v>
      </c>
      <c r="B60" s="137" t="s">
        <v>38</v>
      </c>
      <c r="C60" s="137" t="s">
        <v>38</v>
      </c>
      <c r="D60" s="137" t="str">
        <f t="shared" si="133"/>
        <v>DGNLPSO</v>
      </c>
      <c r="E60" s="5" t="s">
        <v>84</v>
      </c>
      <c r="F60" s="32">
        <v>397</v>
      </c>
      <c r="G60" s="32" t="str">
        <f t="shared" si="10"/>
        <v>397SO</v>
      </c>
      <c r="H60" s="27">
        <f>SUMIF(Adjustments!$J$4:$J$921,(EPIS!$D60&amp;"/"&amp;EPIS!H$4&amp;"/"&amp;EPIS!H$3&amp;"/"&amp;EPIS!H$2),Adjustments!L$4:L$921)</f>
        <v>-1666382.8800000006</v>
      </c>
      <c r="I60" s="27">
        <f>SUMIF(Adjustments!$J$4:$J$921,(EPIS!$D60&amp;"/"&amp;EPIS!I$4&amp;"/"&amp;EPIS!I$3&amp;"/"&amp;EPIS!I$2),Adjustments!M$4:M$921)</f>
        <v>-472931.61000000028</v>
      </c>
      <c r="J60" s="27">
        <f>SUMIF(Adjustments!$J$4:$J$921,(EPIS!$D60&amp;"/"&amp;EPIS!J$4&amp;"/"&amp;EPIS!J$3&amp;"/"&amp;EPIS!J$2),Adjustments!N$4:N$921)</f>
        <v>1865128.7600000005</v>
      </c>
      <c r="K60" s="27">
        <f>SUMIF(Adjustments!$J$4:$J$921,(EPIS!$D60&amp;"/"&amp;EPIS!K$4&amp;"/"&amp;EPIS!K$3&amp;"/"&amp;EPIS!K$2),Adjustments!O$4:O$921)</f>
        <v>4158369.6499999994</v>
      </c>
      <c r="L60" s="27">
        <f>SUMIF(Adjustments!$J$4:$J$921,(EPIS!$D60&amp;"/"&amp;EPIS!L$4&amp;"/"&amp;EPIS!L$3&amp;"/"&amp;EPIS!L$2),Adjustments!P$4:P$921)</f>
        <v>3065604.2200000011</v>
      </c>
      <c r="M60" s="27">
        <f>SUMIF(Adjustments!$J$4:$J$921,(EPIS!$D60&amp;"/"&amp;EPIS!M$4&amp;"/"&amp;EPIS!M$3&amp;"/"&amp;EPIS!M$2),Adjustments!Q$4:Q$921)</f>
        <v>10431321.199999996</v>
      </c>
      <c r="N60" s="27">
        <f>SUMIF(Adjustments!$J$4:$J$921,(EPIS!$D60&amp;"/"&amp;EPIS!N$4&amp;"/"&amp;EPIS!N$3&amp;"/"&amp;EPIS!N$2),Adjustments!R$4:R$921)</f>
        <v>-3998233.0199999991</v>
      </c>
      <c r="O60" s="27">
        <f>SUMIF(Adjustments!$J$4:$J$921,(EPIS!$D60&amp;"/"&amp;EPIS!O$4&amp;"/"&amp;EPIS!O$3&amp;"/"&amp;EPIS!O$2),Adjustments!S$4:S$921)</f>
        <v>704594.41999999853</v>
      </c>
      <c r="P60" s="27">
        <f>SUMIF(Adjustments!$J$4:$J$921,(EPIS!$D60&amp;"/"&amp;EPIS!P$4&amp;"/"&amp;EPIS!P$3&amp;"/"&amp;EPIS!P$2),Adjustments!T$4:T$921)</f>
        <v>1563906.2600000002</v>
      </c>
      <c r="Q60" s="27">
        <f>SUMIF(Adjustments!$J$4:$J$921,(EPIS!$D60&amp;"/"&amp;EPIS!Q$4&amp;"/"&amp;EPIS!Q$3&amp;"/"&amp;EPIS!Q$2),Adjustments!U$4:U$921)</f>
        <v>289879.62221361289</v>
      </c>
      <c r="R60" s="27">
        <f>SUMIF(Adjustments!$J$4:$J$921,(EPIS!$D60&amp;"/"&amp;EPIS!R$4&amp;"/"&amp;EPIS!R$3&amp;"/"&amp;EPIS!R$2),Adjustments!V$4:V$921)</f>
        <v>247734.36890299115</v>
      </c>
      <c r="S60" s="27">
        <f>SUMIF(Adjustments!$J$4:$J$921,(EPIS!$D60&amp;"/"&amp;EPIS!S$4&amp;"/"&amp;EPIS!S$3&amp;"/"&amp;EPIS!S$2),Adjustments!W$4:W$921)</f>
        <v>668839.72105190856</v>
      </c>
      <c r="T60" s="27">
        <f>SUMIF(Adjustments!$J$4:$J$921,(EPIS!$D60&amp;"/"&amp;EPIS!T$4&amp;"/"&amp;EPIS!T$3&amp;"/"&amp;EPIS!T$2),Adjustments!X$4:X$921)</f>
        <v>1022994.7665300252</v>
      </c>
      <c r="U60" s="27">
        <f>SUMIF(Adjustments!$J$4:$J$921,(EPIS!$D60&amp;"/"&amp;EPIS!U$4&amp;"/"&amp;EPIS!U$3&amp;"/"&amp;EPIS!U$2),Adjustments!Y$4:Y$921)</f>
        <v>676991.18107037758</v>
      </c>
      <c r="V60" s="27">
        <f>SUMIF(Adjustments!$J$4:$J$921,(EPIS!$D60&amp;"/"&amp;EPIS!V$4&amp;"/"&amp;EPIS!V$3&amp;"/"&amp;EPIS!V$2),Adjustments!Z$4:Z$921)</f>
        <v>890289.32139617065</v>
      </c>
      <c r="W60" s="27">
        <f>SUMIF(Adjustments!$J$4:$J$921,(EPIS!$D60&amp;"/"&amp;EPIS!W$4&amp;"/"&amp;EPIS!W$3&amp;"/"&amp;EPIS!W$2),Adjustments!AA$4:AA$921)</f>
        <v>1635593.1359218899</v>
      </c>
      <c r="X60" s="27">
        <f>SUMIF(Adjustments!$J$4:$J$921,(EPIS!$D60&amp;"/"&amp;EPIS!X$4&amp;"/"&amp;EPIS!X$3&amp;"/"&amp;EPIS!X$2),Adjustments!AB$4:AB$921)</f>
        <v>1923891.7556727405</v>
      </c>
      <c r="Y60" s="27">
        <f>SUMIF(Adjustments!$J$4:$J$921,(EPIS!$D60&amp;"/"&amp;EPIS!Y$4&amp;"/"&amp;EPIS!Y$3&amp;"/"&amp;EPIS!Y$2),Adjustments!AC$4:AC$921)</f>
        <v>2309634.5959177325</v>
      </c>
      <c r="Z60" s="27">
        <f>SUMIF(Adjustments!$J$4:$J$921,(EPIS!$D60&amp;"/"&amp;EPIS!Z$4&amp;"/"&amp;EPIS!Z$3&amp;"/"&amp;EPIS!Z$2),Adjustments!AD$4:AD$921)</f>
        <v>1615254.1822045813</v>
      </c>
      <c r="AA60" s="27">
        <f>SUMIF(Adjustments!$J$4:$J$921,(EPIS!$D60&amp;"/"&amp;EPIS!AA$4&amp;"/"&amp;EPIS!AA$3&amp;"/"&amp;EPIS!AA$2),Adjustments!AE$4:AE$921)</f>
        <v>383931.79868707765</v>
      </c>
      <c r="AB60" s="27">
        <f>SUMIF(Adjustments!$J$4:$J$921,(EPIS!$D60&amp;"/"&amp;EPIS!AB$4&amp;"/"&amp;EPIS!AB$3&amp;"/"&amp;EPIS!AB$2),Adjustments!AF$4:AF$921)</f>
        <v>320077.51805613679</v>
      </c>
      <c r="AC60" s="27">
        <f>SUMIF(Adjustments!$J$4:$J$921,(EPIS!$D60&amp;"/"&amp;EPIS!AC$4&amp;"/"&amp;EPIS!AC$3&amp;"/"&amp;EPIS!AC$2),Adjustments!AG$4:AG$921)</f>
        <v>328171.17483676423</v>
      </c>
      <c r="AD60" s="27">
        <f>SUMIF(Adjustments!$J$4:$J$921,(EPIS!$D60&amp;"/"&amp;EPIS!AD$4&amp;"/"&amp;EPIS!AD$3&amp;"/"&amp;EPIS!AD$2),Adjustments!AH$4:AH$921)</f>
        <v>1145714.9913776247</v>
      </c>
      <c r="AE60" s="143">
        <f t="shared" si="131"/>
        <v>29110375.13383963</v>
      </c>
      <c r="AG60" s="27">
        <f>SUMIF(Retirements!$E$12:$E$95,EPIS!$D60,Retirements!ED$12:ED$95)</f>
        <v>-1497894.1900000002</v>
      </c>
      <c r="AH60" s="27">
        <f>SUMIF(Retirements!$E$12:$E$95,EPIS!$D60,Retirements!EE$12:EE$95)</f>
        <v>-584785.41</v>
      </c>
      <c r="AI60" s="27">
        <f>SUMIF(Retirements!$E$12:$E$95,EPIS!$D60,Retirements!EF$12:EF$95)</f>
        <v>-1645369.04</v>
      </c>
      <c r="AJ60" s="27">
        <f>SUMIF(Retirements!$E$12:$E$95,EPIS!$D60,Retirements!EG$12:EG$95)</f>
        <v>-1083247.5300000005</v>
      </c>
      <c r="AK60" s="27">
        <f>SUMIF(Retirements!$E$12:$E$95,EPIS!$D60,Retirements!EH$12:EH$95)</f>
        <v>-541671.59000000032</v>
      </c>
      <c r="AL60" s="27">
        <f>SUMIF(Retirements!$E$12:$E$95,EPIS!$D60,Retirements!EI$12:EI$95)</f>
        <v>-818880.5</v>
      </c>
      <c r="AM60" s="27">
        <f>SUMIF(Retirements!$E$12:$E$95,EPIS!$D60,Retirements!EJ$12:EJ$95)</f>
        <v>-2084177.7900000012</v>
      </c>
      <c r="AN60" s="27">
        <f>SUMIF(Retirements!$E$12:$E$95,EPIS!$D60,Retirements!EK$12:EK$95)</f>
        <v>-2012701.62</v>
      </c>
      <c r="AO60" s="27">
        <f>SUMIF(Retirements!$E$12:$E$95,EPIS!$D60,Retirements!EL$12:EL$95)</f>
        <v>-888185.17</v>
      </c>
      <c r="AP60" s="27">
        <f>SUMIF(Retirements!$E$12:$E$95,EPIS!$D60,Retirements!EM$12:EM$95)</f>
        <v>-1712252.0752379987</v>
      </c>
      <c r="AQ60" s="27">
        <f>SUMIF(Retirements!$E$12:$E$95,EPIS!$D60,Retirements!EN$12:EN$95)</f>
        <v>-1712252.0752379987</v>
      </c>
      <c r="AR60" s="27">
        <f>SUMIF(Retirements!$E$12:$E$95,EPIS!$D60,Retirements!EO$12:EO$95)</f>
        <v>-1712252.0752379987</v>
      </c>
      <c r="AS60" s="27">
        <f>SUMIF(Retirements!$E$12:$E$95,EPIS!$D60,Retirements!EP$12:EP$95)</f>
        <v>-1712252.0752379987</v>
      </c>
      <c r="AT60" s="27">
        <f>SUMIF(Retirements!$E$12:$E$95,EPIS!$D60,Retirements!EQ$12:EQ$95)</f>
        <v>-1712252.0752379987</v>
      </c>
      <c r="AU60" s="27">
        <f>SUMIF(Retirements!$E$12:$E$95,EPIS!$D60,Retirements!ER$12:ER$95)</f>
        <v>-1712252.0752379987</v>
      </c>
      <c r="AV60" s="27">
        <f>SUMIF(Retirements!$E$12:$E$95,EPIS!$D60,Retirements!ES$12:ES$95)</f>
        <v>-1712252.0752379987</v>
      </c>
      <c r="AW60" s="27">
        <f>SUMIF(Retirements!$E$12:$E$95,EPIS!$D60,Retirements!ET$12:ET$95)</f>
        <v>-1712252.0752379987</v>
      </c>
      <c r="AX60" s="27">
        <f>SUMIF(Retirements!$E$12:$E$95,EPIS!$D60,Retirements!EU$12:EU$95)</f>
        <v>-1712252.0752379987</v>
      </c>
      <c r="AY60" s="27">
        <f>SUMIF(Retirements!$E$12:$E$95,EPIS!$D60,Retirements!EV$12:EV$95)</f>
        <v>-1628956.4128175403</v>
      </c>
      <c r="AZ60" s="27">
        <f>SUMIF(Retirements!$E$12:$E$95,EPIS!$D60,Retirements!EW$12:EW$95)</f>
        <v>-1628956.4128175403</v>
      </c>
      <c r="BA60" s="27">
        <f>SUMIF(Retirements!$E$12:$E$95,EPIS!$D60,Retirements!EX$12:EX$95)</f>
        <v>-1628956.4128175403</v>
      </c>
      <c r="BB60" s="27">
        <f>SUMIF(Retirements!$E$12:$E$95,EPIS!$D60,Retirements!EY$12:EY$95)</f>
        <v>-1628956.4128175403</v>
      </c>
      <c r="BC60" s="27">
        <f>SUMIF(Retirements!$E$12:$E$95,EPIS!$D60,Retirements!EZ$12:EZ$95)</f>
        <v>-1628956.4128175403</v>
      </c>
      <c r="BD60" s="143">
        <f t="shared" si="132"/>
        <v>-34711963.581229687</v>
      </c>
      <c r="BE60" s="109"/>
      <c r="BF60" s="358">
        <f>VLOOKUP(E60,Scenarios!$AK$11:$AN$132,3,0)</f>
        <v>244906360.84</v>
      </c>
      <c r="BG60" s="36">
        <f t="shared" si="134"/>
        <v>241742083.77000001</v>
      </c>
      <c r="BH60" s="36">
        <f t="shared" si="135"/>
        <v>240684366.75</v>
      </c>
      <c r="BI60" s="36">
        <f t="shared" si="136"/>
        <v>240904126.47</v>
      </c>
      <c r="BJ60" s="36">
        <f t="shared" si="137"/>
        <v>243979248.59</v>
      </c>
      <c r="BK60" s="36">
        <f t="shared" si="138"/>
        <v>246503181.22</v>
      </c>
      <c r="BL60" s="36">
        <f t="shared" si="139"/>
        <v>256115621.91999999</v>
      </c>
      <c r="BM60" s="36">
        <f t="shared" si="140"/>
        <v>250033211.10999998</v>
      </c>
      <c r="BN60" s="36">
        <f t="shared" si="141"/>
        <v>248725103.90999997</v>
      </c>
      <c r="BO60" s="36">
        <f t="shared" si="142"/>
        <v>249400824.99999997</v>
      </c>
      <c r="BP60" s="36">
        <f t="shared" si="143"/>
        <v>247978452.54697558</v>
      </c>
      <c r="BQ60" s="36">
        <f t="shared" si="144"/>
        <v>246513934.84064057</v>
      </c>
      <c r="BR60" s="36">
        <f t="shared" si="145"/>
        <v>245470522.48645449</v>
      </c>
      <c r="BS60" s="36">
        <f t="shared" si="146"/>
        <v>244781265.17774653</v>
      </c>
      <c r="BT60" s="36">
        <f t="shared" si="147"/>
        <v>243746004.28357893</v>
      </c>
      <c r="BU60" s="36">
        <f t="shared" si="148"/>
        <v>242924041.52973711</v>
      </c>
      <c r="BV60" s="36">
        <f t="shared" si="149"/>
        <v>242847382.59042102</v>
      </c>
      <c r="BW60" s="36">
        <f t="shared" si="150"/>
        <v>243059022.27085578</v>
      </c>
      <c r="BX60" s="36">
        <f t="shared" si="151"/>
        <v>243656404.79153553</v>
      </c>
      <c r="BY60" s="36">
        <f t="shared" si="152"/>
        <v>243642702.56092256</v>
      </c>
      <c r="BZ60" s="36">
        <f t="shared" si="153"/>
        <v>242397677.9467921</v>
      </c>
      <c r="CA60" s="36">
        <f t="shared" si="154"/>
        <v>241088799.05203068</v>
      </c>
      <c r="CB60" s="36">
        <f t="shared" si="155"/>
        <v>239788013.8140499</v>
      </c>
      <c r="CC60" s="36">
        <f t="shared" si="156"/>
        <v>239304772.39260998</v>
      </c>
      <c r="CD60" s="36"/>
      <c r="CE60" s="170" t="str">
        <f t="shared" si="11"/>
        <v>397SO</v>
      </c>
      <c r="CF60" s="170" t="str">
        <f t="shared" si="157"/>
        <v>397SO</v>
      </c>
      <c r="CG60" s="148">
        <f t="shared" si="158"/>
        <v>243016964.90287498</v>
      </c>
      <c r="CH60" s="161">
        <f>VLOOKUP(CE60,Scenarios!$AO$11:$AR$132,3,0)</f>
        <v>236754458.46499991</v>
      </c>
      <c r="CI60" s="161">
        <f t="shared" si="44"/>
        <v>6262506.4378750622</v>
      </c>
      <c r="CJ60" s="35"/>
      <c r="CK60" s="193">
        <f>VLOOKUP(CE60,Scenarios!$AS$11:$AT$132,2,0)</f>
        <v>234894113.56750768</v>
      </c>
      <c r="CL60" s="156">
        <f>VLOOKUP(CE60,Scenarios!$AO$11:$AR$132,3,0)</f>
        <v>236754458.46499991</v>
      </c>
      <c r="CM60" s="156">
        <f t="shared" si="159"/>
        <v>-1860344.8974922299</v>
      </c>
      <c r="CO60" s="156">
        <f t="shared" si="13"/>
        <v>-8122851.3353672922</v>
      </c>
      <c r="CP60" s="156">
        <f t="shared" si="14"/>
        <v>0</v>
      </c>
      <c r="CQ60" s="156">
        <f t="shared" si="15"/>
        <v>-8122851.3353672922</v>
      </c>
    </row>
    <row r="61" spans="1:95">
      <c r="A61" s="137" t="s">
        <v>37</v>
      </c>
      <c r="B61" s="137" t="s">
        <v>12</v>
      </c>
      <c r="C61" s="137" t="s">
        <v>12</v>
      </c>
      <c r="D61" s="137" t="str">
        <f t="shared" si="133"/>
        <v>DGNLPSSGCH</v>
      </c>
      <c r="E61" s="5" t="s">
        <v>85</v>
      </c>
      <c r="F61" s="32">
        <v>397</v>
      </c>
      <c r="G61" s="32" t="str">
        <f t="shared" si="10"/>
        <v>397SSGCH</v>
      </c>
      <c r="H61" s="27">
        <f>SUMIF(Adjustments!$J$4:$J$921,(EPIS!$D61&amp;"/"&amp;EPIS!H$4&amp;"/"&amp;EPIS!H$3&amp;"/"&amp;EPIS!H$2),Adjustments!L$4:L$921)</f>
        <v>0</v>
      </c>
      <c r="I61" s="27">
        <f>SUMIF(Adjustments!$J$4:$J$921,(EPIS!$D61&amp;"/"&amp;EPIS!I$4&amp;"/"&amp;EPIS!I$3&amp;"/"&amp;EPIS!I$2),Adjustments!M$4:M$921)</f>
        <v>0</v>
      </c>
      <c r="J61" s="27">
        <f>SUMIF(Adjustments!$J$4:$J$921,(EPIS!$D61&amp;"/"&amp;EPIS!J$4&amp;"/"&amp;EPIS!J$3&amp;"/"&amp;EPIS!J$2),Adjustments!N$4:N$921)</f>
        <v>3.67</v>
      </c>
      <c r="K61" s="27">
        <f>SUMIF(Adjustments!$J$4:$J$921,(EPIS!$D61&amp;"/"&amp;EPIS!K$4&amp;"/"&amp;EPIS!K$3&amp;"/"&amp;EPIS!K$2),Adjustments!O$4:O$921)</f>
        <v>120909.85</v>
      </c>
      <c r="L61" s="27">
        <f>SUMIF(Adjustments!$J$4:$J$921,(EPIS!$D61&amp;"/"&amp;EPIS!L$4&amp;"/"&amp;EPIS!L$3&amp;"/"&amp;EPIS!L$2),Adjustments!P$4:P$921)</f>
        <v>78.41</v>
      </c>
      <c r="M61" s="27">
        <f>SUMIF(Adjustments!$J$4:$J$921,(EPIS!$D61&amp;"/"&amp;EPIS!M$4&amp;"/"&amp;EPIS!M$3&amp;"/"&amp;EPIS!M$2),Adjustments!Q$4:Q$921)</f>
        <v>0</v>
      </c>
      <c r="N61" s="27">
        <f>SUMIF(Adjustments!$J$4:$J$921,(EPIS!$D61&amp;"/"&amp;EPIS!N$4&amp;"/"&amp;EPIS!N$3&amp;"/"&amp;EPIS!N$2),Adjustments!R$4:R$921)</f>
        <v>0</v>
      </c>
      <c r="O61" s="27">
        <f>SUMIF(Adjustments!$J$4:$J$921,(EPIS!$D61&amp;"/"&amp;EPIS!O$4&amp;"/"&amp;EPIS!O$3&amp;"/"&amp;EPIS!O$2),Adjustments!S$4:S$921)</f>
        <v>0</v>
      </c>
      <c r="P61" s="27">
        <f>SUMIF(Adjustments!$J$4:$J$921,(EPIS!$D61&amp;"/"&amp;EPIS!P$4&amp;"/"&amp;EPIS!P$3&amp;"/"&amp;EPIS!P$2),Adjustments!T$4:T$921)</f>
        <v>28.94</v>
      </c>
      <c r="Q61" s="27">
        <f>SUMIF(Adjustments!$J$4:$J$921,(EPIS!$D61&amp;"/"&amp;EPIS!Q$4&amp;"/"&amp;EPIS!Q$3&amp;"/"&amp;EPIS!Q$2),Adjustments!U$4:U$921)</f>
        <v>0</v>
      </c>
      <c r="R61" s="27">
        <f>SUMIF(Adjustments!$J$4:$J$921,(EPIS!$D61&amp;"/"&amp;EPIS!R$4&amp;"/"&amp;EPIS!R$3&amp;"/"&amp;EPIS!R$2),Adjustments!V$4:V$921)</f>
        <v>0</v>
      </c>
      <c r="S61" s="27">
        <f>SUMIF(Adjustments!$J$4:$J$921,(EPIS!$D61&amp;"/"&amp;EPIS!S$4&amp;"/"&amp;EPIS!S$3&amp;"/"&amp;EPIS!S$2),Adjustments!W$4:W$921)</f>
        <v>0</v>
      </c>
      <c r="T61" s="27">
        <f>SUMIF(Adjustments!$J$4:$J$921,(EPIS!$D61&amp;"/"&amp;EPIS!T$4&amp;"/"&amp;EPIS!T$3&amp;"/"&amp;EPIS!T$2),Adjustments!X$4:X$921)</f>
        <v>0</v>
      </c>
      <c r="U61" s="27">
        <f>SUMIF(Adjustments!$J$4:$J$921,(EPIS!$D61&amp;"/"&amp;EPIS!U$4&amp;"/"&amp;EPIS!U$3&amp;"/"&amp;EPIS!U$2),Adjustments!Y$4:Y$921)</f>
        <v>0</v>
      </c>
      <c r="V61" s="27">
        <f>SUMIF(Adjustments!$J$4:$J$921,(EPIS!$D61&amp;"/"&amp;EPIS!V$4&amp;"/"&amp;EPIS!V$3&amp;"/"&amp;EPIS!V$2),Adjustments!Z$4:Z$921)</f>
        <v>0</v>
      </c>
      <c r="W61" s="27">
        <f>SUMIF(Adjustments!$J$4:$J$921,(EPIS!$D61&amp;"/"&amp;EPIS!W$4&amp;"/"&amp;EPIS!W$3&amp;"/"&amp;EPIS!W$2),Adjustments!AA$4:AA$921)</f>
        <v>0</v>
      </c>
      <c r="X61" s="27">
        <f>SUMIF(Adjustments!$J$4:$J$921,(EPIS!$D61&amp;"/"&amp;EPIS!X$4&amp;"/"&amp;EPIS!X$3&amp;"/"&amp;EPIS!X$2),Adjustments!AB$4:AB$921)</f>
        <v>0</v>
      </c>
      <c r="Y61" s="27">
        <f>SUMIF(Adjustments!$J$4:$J$921,(EPIS!$D61&amp;"/"&amp;EPIS!Y$4&amp;"/"&amp;EPIS!Y$3&amp;"/"&amp;EPIS!Y$2),Adjustments!AC$4:AC$921)</f>
        <v>0</v>
      </c>
      <c r="Z61" s="27">
        <f>SUMIF(Adjustments!$J$4:$J$921,(EPIS!$D61&amp;"/"&amp;EPIS!Z$4&amp;"/"&amp;EPIS!Z$3&amp;"/"&amp;EPIS!Z$2),Adjustments!AD$4:AD$921)</f>
        <v>0</v>
      </c>
      <c r="AA61" s="27">
        <f>SUMIF(Adjustments!$J$4:$J$921,(EPIS!$D61&amp;"/"&amp;EPIS!AA$4&amp;"/"&amp;EPIS!AA$3&amp;"/"&amp;EPIS!AA$2),Adjustments!AE$4:AE$921)</f>
        <v>0</v>
      </c>
      <c r="AB61" s="27">
        <f>SUMIF(Adjustments!$J$4:$J$921,(EPIS!$D61&amp;"/"&amp;EPIS!AB$4&amp;"/"&amp;EPIS!AB$3&amp;"/"&amp;EPIS!AB$2),Adjustments!AF$4:AF$921)</f>
        <v>0</v>
      </c>
      <c r="AC61" s="27">
        <f>SUMIF(Adjustments!$J$4:$J$921,(EPIS!$D61&amp;"/"&amp;EPIS!AC$4&amp;"/"&amp;EPIS!AC$3&amp;"/"&amp;EPIS!AC$2),Adjustments!AG$4:AG$921)</f>
        <v>0</v>
      </c>
      <c r="AD61" s="27">
        <f>SUMIF(Adjustments!$J$4:$J$921,(EPIS!$D61&amp;"/"&amp;EPIS!AD$4&amp;"/"&amp;EPIS!AD$3&amp;"/"&amp;EPIS!AD$2),Adjustments!AH$4:AH$921)</f>
        <v>0</v>
      </c>
      <c r="AE61" s="143">
        <f t="shared" si="131"/>
        <v>121020.87000000001</v>
      </c>
      <c r="AG61" s="27">
        <f>SUMIF(Retirements!$E$12:$E$95,EPIS!$D61,Retirements!ED$12:ED$95)</f>
        <v>0</v>
      </c>
      <c r="AH61" s="27">
        <f>SUMIF(Retirements!$E$12:$E$95,EPIS!$D61,Retirements!EE$12:EE$95)</f>
        <v>0</v>
      </c>
      <c r="AI61" s="27">
        <f>SUMIF(Retirements!$E$12:$E$95,EPIS!$D61,Retirements!EF$12:EF$95)</f>
        <v>0</v>
      </c>
      <c r="AJ61" s="27">
        <f>SUMIF(Retirements!$E$12:$E$95,EPIS!$D61,Retirements!EG$12:EG$95)</f>
        <v>0</v>
      </c>
      <c r="AK61" s="27">
        <f>SUMIF(Retirements!$E$12:$E$95,EPIS!$D61,Retirements!EH$12:EH$95)</f>
        <v>0</v>
      </c>
      <c r="AL61" s="27">
        <f>SUMIF(Retirements!$E$12:$E$95,EPIS!$D61,Retirements!EI$12:EI$95)</f>
        <v>0</v>
      </c>
      <c r="AM61" s="27">
        <f>SUMIF(Retirements!$E$12:$E$95,EPIS!$D61,Retirements!EJ$12:EJ$95)</f>
        <v>-23354.09</v>
      </c>
      <c r="AN61" s="27">
        <f>SUMIF(Retirements!$E$12:$E$95,EPIS!$D61,Retirements!EK$12:EK$95)</f>
        <v>0</v>
      </c>
      <c r="AO61" s="27">
        <f>SUMIF(Retirements!$E$12:$E$95,EPIS!$D61,Retirements!EL$12:EL$95)</f>
        <v>0</v>
      </c>
      <c r="AP61" s="27">
        <f>SUMIF(Retirements!$E$12:$E$95,EPIS!$D61,Retirements!EM$12:EM$95)</f>
        <v>-29633.25953705264</v>
      </c>
      <c r="AQ61" s="27">
        <f>SUMIF(Retirements!$E$12:$E$95,EPIS!$D61,Retirements!EN$12:EN$95)</f>
        <v>-29633.25953705264</v>
      </c>
      <c r="AR61" s="27">
        <f>SUMIF(Retirements!$E$12:$E$95,EPIS!$D61,Retirements!EO$12:EO$95)</f>
        <v>-29633.25953705264</v>
      </c>
      <c r="AS61" s="27">
        <f>SUMIF(Retirements!$E$12:$E$95,EPIS!$D61,Retirements!EP$12:EP$95)</f>
        <v>-29633.25953705264</v>
      </c>
      <c r="AT61" s="27">
        <f>SUMIF(Retirements!$E$12:$E$95,EPIS!$D61,Retirements!EQ$12:EQ$95)</f>
        <v>-29633.25953705264</v>
      </c>
      <c r="AU61" s="27">
        <f>SUMIF(Retirements!$E$12:$E$95,EPIS!$D61,Retirements!ER$12:ER$95)</f>
        <v>-29633.25953705264</v>
      </c>
      <c r="AV61" s="27">
        <f>SUMIF(Retirements!$E$12:$E$95,EPIS!$D61,Retirements!ES$12:ES$95)</f>
        <v>-29633.25953705264</v>
      </c>
      <c r="AW61" s="27">
        <f>SUMIF(Retirements!$E$12:$E$95,EPIS!$D61,Retirements!ET$12:ET$95)</f>
        <v>-29633.25953705264</v>
      </c>
      <c r="AX61" s="27">
        <f>SUMIF(Retirements!$E$12:$E$95,EPIS!$D61,Retirements!EU$12:EU$95)</f>
        <v>-29633.25953705264</v>
      </c>
      <c r="AY61" s="27">
        <f>SUMIF(Retirements!$E$12:$E$95,EPIS!$D61,Retirements!EV$12:EV$95)</f>
        <v>-27549.20391303446</v>
      </c>
      <c r="AZ61" s="27">
        <f>SUMIF(Retirements!$E$12:$E$95,EPIS!$D61,Retirements!EW$12:EW$95)</f>
        <v>-27549.20391303446</v>
      </c>
      <c r="BA61" s="27">
        <f>SUMIF(Retirements!$E$12:$E$95,EPIS!$D61,Retirements!EX$12:EX$95)</f>
        <v>-27549.20391303446</v>
      </c>
      <c r="BB61" s="27">
        <f>SUMIF(Retirements!$E$12:$E$95,EPIS!$D61,Retirements!EY$12:EY$95)</f>
        <v>-27549.20391303446</v>
      </c>
      <c r="BC61" s="27">
        <f>SUMIF(Retirements!$E$12:$E$95,EPIS!$D61,Retirements!EZ$12:EZ$95)</f>
        <v>-27549.20391303446</v>
      </c>
      <c r="BD61" s="143">
        <f t="shared" si="132"/>
        <v>-427799.44539864612</v>
      </c>
      <c r="BE61" s="109"/>
      <c r="BF61" s="358">
        <f>VLOOKUP(E61,Scenarios!$AK$11:$AN$132,3,0)</f>
        <v>4002876.34</v>
      </c>
      <c r="BG61" s="36">
        <f t="shared" si="134"/>
        <v>4002876.34</v>
      </c>
      <c r="BH61" s="36">
        <f t="shared" si="135"/>
        <v>4002876.34</v>
      </c>
      <c r="BI61" s="36">
        <f t="shared" si="136"/>
        <v>4002880.01</v>
      </c>
      <c r="BJ61" s="36">
        <f t="shared" si="137"/>
        <v>4123789.86</v>
      </c>
      <c r="BK61" s="36">
        <f t="shared" si="138"/>
        <v>4123868.27</v>
      </c>
      <c r="BL61" s="36">
        <f t="shared" si="139"/>
        <v>4123868.27</v>
      </c>
      <c r="BM61" s="36">
        <f t="shared" si="140"/>
        <v>4100514.18</v>
      </c>
      <c r="BN61" s="36">
        <f t="shared" si="141"/>
        <v>4100514.18</v>
      </c>
      <c r="BO61" s="36">
        <f t="shared" si="142"/>
        <v>4100543.12</v>
      </c>
      <c r="BP61" s="36">
        <f t="shared" si="143"/>
        <v>4070909.8604629473</v>
      </c>
      <c r="BQ61" s="36">
        <f t="shared" si="144"/>
        <v>4041276.6009258945</v>
      </c>
      <c r="BR61" s="36">
        <f t="shared" si="145"/>
        <v>4011643.3413888416</v>
      </c>
      <c r="BS61" s="36">
        <f t="shared" si="146"/>
        <v>3982010.0818517888</v>
      </c>
      <c r="BT61" s="36">
        <f t="shared" si="147"/>
        <v>3952376.822314736</v>
      </c>
      <c r="BU61" s="36">
        <f t="shared" si="148"/>
        <v>3922743.5627776831</v>
      </c>
      <c r="BV61" s="36">
        <f t="shared" si="149"/>
        <v>3893110.3032406303</v>
      </c>
      <c r="BW61" s="36">
        <f t="shared" si="150"/>
        <v>3863477.0437035775</v>
      </c>
      <c r="BX61" s="36">
        <f t="shared" si="151"/>
        <v>3833843.7841665247</v>
      </c>
      <c r="BY61" s="36">
        <f t="shared" si="152"/>
        <v>3806294.5802534902</v>
      </c>
      <c r="BZ61" s="36">
        <f t="shared" si="153"/>
        <v>3778745.3763404558</v>
      </c>
      <c r="CA61" s="36">
        <f t="shared" si="154"/>
        <v>3751196.1724274214</v>
      </c>
      <c r="CB61" s="36">
        <f t="shared" si="155"/>
        <v>3723646.968514387</v>
      </c>
      <c r="CC61" s="36">
        <f t="shared" si="156"/>
        <v>3696097.7646013526</v>
      </c>
      <c r="CD61" s="36"/>
      <c r="CE61" s="170" t="str">
        <f t="shared" si="11"/>
        <v>397SSGCH</v>
      </c>
      <c r="CF61" s="170" t="str">
        <f t="shared" si="157"/>
        <v>397SSGCH</v>
      </c>
      <c r="CG61" s="148">
        <f t="shared" si="158"/>
        <v>3865881.7232697532</v>
      </c>
      <c r="CH61" s="161">
        <f>VLOOKUP(CE61,Scenarios!$AO$11:$AR$132,3,0)</f>
        <v>4232203.6849999996</v>
      </c>
      <c r="CI61" s="161">
        <f t="shared" si="44"/>
        <v>-366321.96173024643</v>
      </c>
      <c r="CJ61" s="35"/>
      <c r="CK61" s="193">
        <f>VLOOKUP(CE61,Scenarios!$AS$11:$AT$132,2,0)</f>
        <v>3496958.836405796</v>
      </c>
      <c r="CL61" s="156">
        <f>VLOOKUP(CE61,Scenarios!$AO$11:$AR$132,3,0)</f>
        <v>4232203.6849999996</v>
      </c>
      <c r="CM61" s="156">
        <f t="shared" si="159"/>
        <v>-735244.84859420359</v>
      </c>
      <c r="CO61" s="156">
        <f t="shared" si="13"/>
        <v>-368922.88686395716</v>
      </c>
      <c r="CP61" s="156">
        <f t="shared" si="14"/>
        <v>0</v>
      </c>
      <c r="CQ61" s="156">
        <f t="shared" si="15"/>
        <v>-368922.88686395716</v>
      </c>
    </row>
    <row r="62" spans="1:95">
      <c r="A62" s="137" t="s">
        <v>37</v>
      </c>
      <c r="B62" s="137" t="s">
        <v>19</v>
      </c>
      <c r="C62" s="137" t="s">
        <v>19</v>
      </c>
      <c r="D62" s="137" t="str">
        <f t="shared" si="133"/>
        <v>DGNLPSSGCT</v>
      </c>
      <c r="E62" s="5" t="s">
        <v>86</v>
      </c>
      <c r="F62" s="32">
        <v>397</v>
      </c>
      <c r="G62" s="32" t="str">
        <f t="shared" si="10"/>
        <v>397SSGCT</v>
      </c>
      <c r="H62" s="27">
        <f>SUMIF(Adjustments!$J$4:$J$921,(EPIS!$D62&amp;"/"&amp;EPIS!H$4&amp;"/"&amp;EPIS!H$3&amp;"/"&amp;EPIS!H$2),Adjustments!L$4:L$921)</f>
        <v>0</v>
      </c>
      <c r="I62" s="27">
        <f>SUMIF(Adjustments!$J$4:$J$921,(EPIS!$D62&amp;"/"&amp;EPIS!I$4&amp;"/"&amp;EPIS!I$3&amp;"/"&amp;EPIS!I$2),Adjustments!M$4:M$921)</f>
        <v>0</v>
      </c>
      <c r="J62" s="27">
        <f>SUMIF(Adjustments!$J$4:$J$921,(EPIS!$D62&amp;"/"&amp;EPIS!J$4&amp;"/"&amp;EPIS!J$3&amp;"/"&amp;EPIS!J$2),Adjustments!N$4:N$921)</f>
        <v>0</v>
      </c>
      <c r="K62" s="27">
        <f>SUMIF(Adjustments!$J$4:$J$921,(EPIS!$D62&amp;"/"&amp;EPIS!K$4&amp;"/"&amp;EPIS!K$3&amp;"/"&amp;EPIS!K$2),Adjustments!O$4:O$921)</f>
        <v>0</v>
      </c>
      <c r="L62" s="27">
        <f>SUMIF(Adjustments!$J$4:$J$921,(EPIS!$D62&amp;"/"&amp;EPIS!L$4&amp;"/"&amp;EPIS!L$3&amp;"/"&amp;EPIS!L$2),Adjustments!P$4:P$921)</f>
        <v>0</v>
      </c>
      <c r="M62" s="27">
        <f>SUMIF(Adjustments!$J$4:$J$921,(EPIS!$D62&amp;"/"&amp;EPIS!M$4&amp;"/"&amp;EPIS!M$3&amp;"/"&amp;EPIS!M$2),Adjustments!Q$4:Q$921)</f>
        <v>0</v>
      </c>
      <c r="N62" s="27">
        <f>SUMIF(Adjustments!$J$4:$J$921,(EPIS!$D62&amp;"/"&amp;EPIS!N$4&amp;"/"&amp;EPIS!N$3&amp;"/"&amp;EPIS!N$2),Adjustments!R$4:R$921)</f>
        <v>0</v>
      </c>
      <c r="O62" s="27">
        <f>SUMIF(Adjustments!$J$4:$J$921,(EPIS!$D62&amp;"/"&amp;EPIS!O$4&amp;"/"&amp;EPIS!O$3&amp;"/"&amp;EPIS!O$2),Adjustments!S$4:S$921)</f>
        <v>0</v>
      </c>
      <c r="P62" s="27">
        <f>SUMIF(Adjustments!$J$4:$J$921,(EPIS!$D62&amp;"/"&amp;EPIS!P$4&amp;"/"&amp;EPIS!P$3&amp;"/"&amp;EPIS!P$2),Adjustments!T$4:T$921)</f>
        <v>0</v>
      </c>
      <c r="Q62" s="27">
        <f>SUMIF(Adjustments!$J$4:$J$921,(EPIS!$D62&amp;"/"&amp;EPIS!Q$4&amp;"/"&amp;EPIS!Q$3&amp;"/"&amp;EPIS!Q$2),Adjustments!U$4:U$921)</f>
        <v>0</v>
      </c>
      <c r="R62" s="27">
        <f>SUMIF(Adjustments!$J$4:$J$921,(EPIS!$D62&amp;"/"&amp;EPIS!R$4&amp;"/"&amp;EPIS!R$3&amp;"/"&amp;EPIS!R$2),Adjustments!V$4:V$921)</f>
        <v>0</v>
      </c>
      <c r="S62" s="27">
        <f>SUMIF(Adjustments!$J$4:$J$921,(EPIS!$D62&amp;"/"&amp;EPIS!S$4&amp;"/"&amp;EPIS!S$3&amp;"/"&amp;EPIS!S$2),Adjustments!W$4:W$921)</f>
        <v>0</v>
      </c>
      <c r="T62" s="27">
        <f>SUMIF(Adjustments!$J$4:$J$921,(EPIS!$D62&amp;"/"&amp;EPIS!T$4&amp;"/"&amp;EPIS!T$3&amp;"/"&amp;EPIS!T$2),Adjustments!X$4:X$921)</f>
        <v>0</v>
      </c>
      <c r="U62" s="27">
        <f>SUMIF(Adjustments!$J$4:$J$921,(EPIS!$D62&amp;"/"&amp;EPIS!U$4&amp;"/"&amp;EPIS!U$3&amp;"/"&amp;EPIS!U$2),Adjustments!Y$4:Y$921)</f>
        <v>0</v>
      </c>
      <c r="V62" s="27">
        <f>SUMIF(Adjustments!$J$4:$J$921,(EPIS!$D62&amp;"/"&amp;EPIS!V$4&amp;"/"&amp;EPIS!V$3&amp;"/"&amp;EPIS!V$2),Adjustments!Z$4:Z$921)</f>
        <v>0</v>
      </c>
      <c r="W62" s="27">
        <f>SUMIF(Adjustments!$J$4:$J$921,(EPIS!$D62&amp;"/"&amp;EPIS!W$4&amp;"/"&amp;EPIS!W$3&amp;"/"&amp;EPIS!W$2),Adjustments!AA$4:AA$921)</f>
        <v>0</v>
      </c>
      <c r="X62" s="27">
        <f>SUMIF(Adjustments!$J$4:$J$921,(EPIS!$D62&amp;"/"&amp;EPIS!X$4&amp;"/"&amp;EPIS!X$3&amp;"/"&amp;EPIS!X$2),Adjustments!AB$4:AB$921)</f>
        <v>0</v>
      </c>
      <c r="Y62" s="27">
        <f>SUMIF(Adjustments!$J$4:$J$921,(EPIS!$D62&amp;"/"&amp;EPIS!Y$4&amp;"/"&amp;EPIS!Y$3&amp;"/"&amp;EPIS!Y$2),Adjustments!AC$4:AC$921)</f>
        <v>0</v>
      </c>
      <c r="Z62" s="27">
        <f>SUMIF(Adjustments!$J$4:$J$921,(EPIS!$D62&amp;"/"&amp;EPIS!Z$4&amp;"/"&amp;EPIS!Z$3&amp;"/"&amp;EPIS!Z$2),Adjustments!AD$4:AD$921)</f>
        <v>0</v>
      </c>
      <c r="AA62" s="27">
        <f>SUMIF(Adjustments!$J$4:$J$921,(EPIS!$D62&amp;"/"&amp;EPIS!AA$4&amp;"/"&amp;EPIS!AA$3&amp;"/"&amp;EPIS!AA$2),Adjustments!AE$4:AE$921)</f>
        <v>0</v>
      </c>
      <c r="AB62" s="27">
        <f>SUMIF(Adjustments!$J$4:$J$921,(EPIS!$D62&amp;"/"&amp;EPIS!AB$4&amp;"/"&amp;EPIS!AB$3&amp;"/"&amp;EPIS!AB$2),Adjustments!AF$4:AF$921)</f>
        <v>0</v>
      </c>
      <c r="AC62" s="27">
        <f>SUMIF(Adjustments!$J$4:$J$921,(EPIS!$D62&amp;"/"&amp;EPIS!AC$4&amp;"/"&amp;EPIS!AC$3&amp;"/"&amp;EPIS!AC$2),Adjustments!AG$4:AG$921)</f>
        <v>0</v>
      </c>
      <c r="AD62" s="27">
        <f>SUMIF(Adjustments!$J$4:$J$921,(EPIS!$D62&amp;"/"&amp;EPIS!AD$4&amp;"/"&amp;EPIS!AD$3&amp;"/"&amp;EPIS!AD$2),Adjustments!AH$4:AH$921)</f>
        <v>0</v>
      </c>
      <c r="AE62" s="143">
        <f t="shared" si="131"/>
        <v>0</v>
      </c>
      <c r="AG62" s="27">
        <f>SUMIF(Retirements!$E$12:$E$95,EPIS!$D62,Retirements!ED$12:ED$95)</f>
        <v>0</v>
      </c>
      <c r="AH62" s="27">
        <f>SUMIF(Retirements!$E$12:$E$95,EPIS!$D62,Retirements!EE$12:EE$95)</f>
        <v>0</v>
      </c>
      <c r="AI62" s="27">
        <f>SUMIF(Retirements!$E$12:$E$95,EPIS!$D62,Retirements!EF$12:EF$95)</f>
        <v>0</v>
      </c>
      <c r="AJ62" s="27">
        <f>SUMIF(Retirements!$E$12:$E$95,EPIS!$D62,Retirements!EG$12:EG$95)</f>
        <v>0</v>
      </c>
      <c r="AK62" s="27">
        <f>SUMIF(Retirements!$E$12:$E$95,EPIS!$D62,Retirements!EH$12:EH$95)</f>
        <v>0</v>
      </c>
      <c r="AL62" s="27">
        <f>SUMIF(Retirements!$E$12:$E$95,EPIS!$D62,Retirements!EI$12:EI$95)</f>
        <v>0</v>
      </c>
      <c r="AM62" s="27">
        <f>SUMIF(Retirements!$E$12:$E$95,EPIS!$D62,Retirements!EJ$12:EJ$95)</f>
        <v>0</v>
      </c>
      <c r="AN62" s="27">
        <f>SUMIF(Retirements!$E$12:$E$95,EPIS!$D62,Retirements!EK$12:EK$95)</f>
        <v>0</v>
      </c>
      <c r="AO62" s="27">
        <f>SUMIF(Retirements!$E$12:$E$95,EPIS!$D62,Retirements!EL$12:EL$95)</f>
        <v>0</v>
      </c>
      <c r="AP62" s="27">
        <f>SUMIF(Retirements!$E$12:$E$95,EPIS!$D62,Retirements!EM$12:EM$95)</f>
        <v>-622.95564000809406</v>
      </c>
      <c r="AQ62" s="27">
        <f>SUMIF(Retirements!$E$12:$E$95,EPIS!$D62,Retirements!EN$12:EN$95)</f>
        <v>-622.95564000809406</v>
      </c>
      <c r="AR62" s="27">
        <f>SUMIF(Retirements!$E$12:$E$95,EPIS!$D62,Retirements!EO$12:EO$95)</f>
        <v>-622.95564000809406</v>
      </c>
      <c r="AS62" s="27">
        <f>SUMIF(Retirements!$E$12:$E$95,EPIS!$D62,Retirements!EP$12:EP$95)</f>
        <v>-622.95564000809406</v>
      </c>
      <c r="AT62" s="27">
        <f>SUMIF(Retirements!$E$12:$E$95,EPIS!$D62,Retirements!EQ$12:EQ$95)</f>
        <v>-622.95564000809406</v>
      </c>
      <c r="AU62" s="27">
        <f>SUMIF(Retirements!$E$12:$E$95,EPIS!$D62,Retirements!ER$12:ER$95)</f>
        <v>-622.95564000809406</v>
      </c>
      <c r="AV62" s="27">
        <f>SUMIF(Retirements!$E$12:$E$95,EPIS!$D62,Retirements!ES$12:ES$95)</f>
        <v>-622.95564000809406</v>
      </c>
      <c r="AW62" s="27">
        <f>SUMIF(Retirements!$E$12:$E$95,EPIS!$D62,Retirements!ET$12:ET$95)</f>
        <v>-622.95564000809406</v>
      </c>
      <c r="AX62" s="27">
        <f>SUMIF(Retirements!$E$12:$E$95,EPIS!$D62,Retirements!EU$12:EU$95)</f>
        <v>-622.95564000809406</v>
      </c>
      <c r="AY62" s="27">
        <f>SUMIF(Retirements!$E$12:$E$95,EPIS!$D62,Retirements!EV$12:EV$95)</f>
        <v>-605.84739525011821</v>
      </c>
      <c r="AZ62" s="27">
        <f>SUMIF(Retirements!$E$12:$E$95,EPIS!$D62,Retirements!EW$12:EW$95)</f>
        <v>-605.84739525011821</v>
      </c>
      <c r="BA62" s="27">
        <f>SUMIF(Retirements!$E$12:$E$95,EPIS!$D62,Retirements!EX$12:EX$95)</f>
        <v>-605.84739525011821</v>
      </c>
      <c r="BB62" s="27">
        <f>SUMIF(Retirements!$E$12:$E$95,EPIS!$D62,Retirements!EY$12:EY$95)</f>
        <v>-605.84739525011821</v>
      </c>
      <c r="BC62" s="27">
        <f>SUMIF(Retirements!$E$12:$E$95,EPIS!$D62,Retirements!EZ$12:EZ$95)</f>
        <v>-605.84739525011821</v>
      </c>
      <c r="BD62" s="143">
        <f t="shared" si="132"/>
        <v>-8635.8377363234376</v>
      </c>
      <c r="BE62" s="109"/>
      <c r="BF62" s="358">
        <f>VLOOKUP(E62,Scenarios!$AK$11:$AN$132,3,0)</f>
        <v>204150.90000000002</v>
      </c>
      <c r="BG62" s="36">
        <f t="shared" si="134"/>
        <v>204150.90000000002</v>
      </c>
      <c r="BH62" s="36">
        <f t="shared" si="135"/>
        <v>204150.90000000002</v>
      </c>
      <c r="BI62" s="36">
        <f t="shared" si="136"/>
        <v>204150.90000000002</v>
      </c>
      <c r="BJ62" s="36">
        <f t="shared" si="137"/>
        <v>204150.90000000002</v>
      </c>
      <c r="BK62" s="36">
        <f t="shared" si="138"/>
        <v>204150.90000000002</v>
      </c>
      <c r="BL62" s="36">
        <f t="shared" si="139"/>
        <v>204150.90000000002</v>
      </c>
      <c r="BM62" s="36">
        <f t="shared" si="140"/>
        <v>204150.90000000002</v>
      </c>
      <c r="BN62" s="36">
        <f t="shared" si="141"/>
        <v>204150.90000000002</v>
      </c>
      <c r="BO62" s="36">
        <f t="shared" si="142"/>
        <v>204150.90000000002</v>
      </c>
      <c r="BP62" s="36">
        <f t="shared" si="143"/>
        <v>203527.94435999193</v>
      </c>
      <c r="BQ62" s="36">
        <f t="shared" si="144"/>
        <v>202904.98871998384</v>
      </c>
      <c r="BR62" s="36">
        <f t="shared" si="145"/>
        <v>202282.03307997575</v>
      </c>
      <c r="BS62" s="36">
        <f t="shared" si="146"/>
        <v>201659.07743996766</v>
      </c>
      <c r="BT62" s="36">
        <f t="shared" si="147"/>
        <v>201036.12179995957</v>
      </c>
      <c r="BU62" s="36">
        <f t="shared" si="148"/>
        <v>200413.16615995148</v>
      </c>
      <c r="BV62" s="36">
        <f t="shared" si="149"/>
        <v>199790.21051994339</v>
      </c>
      <c r="BW62" s="36">
        <f t="shared" si="150"/>
        <v>199167.2548799353</v>
      </c>
      <c r="BX62" s="36">
        <f t="shared" si="151"/>
        <v>198544.2992399272</v>
      </c>
      <c r="BY62" s="36">
        <f t="shared" si="152"/>
        <v>197938.4518446771</v>
      </c>
      <c r="BZ62" s="36">
        <f t="shared" si="153"/>
        <v>197332.60444942699</v>
      </c>
      <c r="CA62" s="36">
        <f t="shared" si="154"/>
        <v>196726.75705417688</v>
      </c>
      <c r="CB62" s="36">
        <f t="shared" si="155"/>
        <v>196120.90965892677</v>
      </c>
      <c r="CC62" s="36">
        <f t="shared" si="156"/>
        <v>195515.06226367666</v>
      </c>
      <c r="CD62" s="36"/>
      <c r="CE62" s="170" t="str">
        <f t="shared" si="11"/>
        <v>397SSGCT</v>
      </c>
      <c r="CF62" s="170" t="str">
        <f t="shared" si="157"/>
        <v>397SSGCT</v>
      </c>
      <c r="CG62" s="148">
        <f t="shared" si="158"/>
        <v>199186.99516234832</v>
      </c>
      <c r="CH62" s="161">
        <f>VLOOKUP(CE62,Scenarios!$AO$11:$AR$132,3,0)</f>
        <v>204150.90000000002</v>
      </c>
      <c r="CI62" s="161">
        <f t="shared" si="44"/>
        <v>-4963.9048376517021</v>
      </c>
      <c r="CJ62" s="35"/>
      <c r="CK62" s="193">
        <f>VLOOKUP(CE62,Scenarios!$AS$11:$AT$132,2,0)</f>
        <v>193170.88891731625</v>
      </c>
      <c r="CL62" s="156">
        <f>VLOOKUP(CE62,Scenarios!$AO$11:$AR$132,3,0)</f>
        <v>204150.90000000002</v>
      </c>
      <c r="CM62" s="156">
        <f t="shared" si="159"/>
        <v>-10980.011082683777</v>
      </c>
      <c r="CO62" s="156">
        <f t="shared" si="13"/>
        <v>-6016.1062450320751</v>
      </c>
      <c r="CP62" s="156">
        <f t="shared" si="14"/>
        <v>0</v>
      </c>
      <c r="CQ62" s="156">
        <f t="shared" si="15"/>
        <v>-6016.1062450320751</v>
      </c>
    </row>
    <row r="63" spans="1:95">
      <c r="A63" s="137" t="s">
        <v>39</v>
      </c>
      <c r="B63" s="137" t="s">
        <v>40</v>
      </c>
      <c r="C63" s="137" t="s">
        <v>40</v>
      </c>
      <c r="D63" s="137" t="str">
        <f t="shared" si="133"/>
        <v>DGNLPCN</v>
      </c>
      <c r="E63" s="5" t="s">
        <v>87</v>
      </c>
      <c r="F63" s="32">
        <v>397</v>
      </c>
      <c r="G63" s="32" t="str">
        <f t="shared" si="10"/>
        <v>397CN</v>
      </c>
      <c r="H63" s="27">
        <f>SUMIF(Adjustments!$J$4:$J$921,(EPIS!$D63&amp;"/"&amp;EPIS!H$4&amp;"/"&amp;EPIS!H$3&amp;"/"&amp;EPIS!H$2),Adjustments!L$4:L$921)</f>
        <v>157558.68000000002</v>
      </c>
      <c r="I63" s="27">
        <f>SUMIF(Adjustments!$J$4:$J$921,(EPIS!$D63&amp;"/"&amp;EPIS!I$4&amp;"/"&amp;EPIS!I$3&amp;"/"&amp;EPIS!I$2),Adjustments!M$4:M$921)</f>
        <v>36275.22</v>
      </c>
      <c r="J63" s="27">
        <f>SUMIF(Adjustments!$J$4:$J$921,(EPIS!$D63&amp;"/"&amp;EPIS!J$4&amp;"/"&amp;EPIS!J$3&amp;"/"&amp;EPIS!J$2),Adjustments!N$4:N$921)</f>
        <v>91622.099999999991</v>
      </c>
      <c r="K63" s="27">
        <f>SUMIF(Adjustments!$J$4:$J$921,(EPIS!$D63&amp;"/"&amp;EPIS!K$4&amp;"/"&amp;EPIS!K$3&amp;"/"&amp;EPIS!K$2),Adjustments!O$4:O$921)</f>
        <v>169251.46999999997</v>
      </c>
      <c r="L63" s="27">
        <f>SUMIF(Adjustments!$J$4:$J$921,(EPIS!$D63&amp;"/"&amp;EPIS!L$4&amp;"/"&amp;EPIS!L$3&amp;"/"&amp;EPIS!L$2),Adjustments!P$4:P$921)</f>
        <v>142337.21000000002</v>
      </c>
      <c r="M63" s="27">
        <f>SUMIF(Adjustments!$J$4:$J$921,(EPIS!$D63&amp;"/"&amp;EPIS!M$4&amp;"/"&amp;EPIS!M$3&amp;"/"&amp;EPIS!M$2),Adjustments!Q$4:Q$921)</f>
        <v>117228.78</v>
      </c>
      <c r="N63" s="27">
        <f>SUMIF(Adjustments!$J$4:$J$921,(EPIS!$D63&amp;"/"&amp;EPIS!N$4&amp;"/"&amp;EPIS!N$3&amp;"/"&amp;EPIS!N$2),Adjustments!R$4:R$921)</f>
        <v>20430.18</v>
      </c>
      <c r="O63" s="27">
        <f>SUMIF(Adjustments!$J$4:$J$921,(EPIS!$D63&amp;"/"&amp;EPIS!O$4&amp;"/"&amp;EPIS!O$3&amp;"/"&amp;EPIS!O$2),Adjustments!S$4:S$921)</f>
        <v>59967.140000000007</v>
      </c>
      <c r="P63" s="27">
        <f>SUMIF(Adjustments!$J$4:$J$921,(EPIS!$D63&amp;"/"&amp;EPIS!P$4&amp;"/"&amp;EPIS!P$3&amp;"/"&amp;EPIS!P$2),Adjustments!T$4:T$921)</f>
        <v>45760.159999999996</v>
      </c>
      <c r="Q63" s="27">
        <f>SUMIF(Adjustments!$J$4:$J$921,(EPIS!$D63&amp;"/"&amp;EPIS!Q$4&amp;"/"&amp;EPIS!Q$3&amp;"/"&amp;EPIS!Q$2),Adjustments!U$4:U$921)</f>
        <v>0</v>
      </c>
      <c r="R63" s="27">
        <f>SUMIF(Adjustments!$J$4:$J$921,(EPIS!$D63&amp;"/"&amp;EPIS!R$4&amp;"/"&amp;EPIS!R$3&amp;"/"&amp;EPIS!R$2),Adjustments!V$4:V$921)</f>
        <v>0</v>
      </c>
      <c r="S63" s="27">
        <f>SUMIF(Adjustments!$J$4:$J$921,(EPIS!$D63&amp;"/"&amp;EPIS!S$4&amp;"/"&amp;EPIS!S$3&amp;"/"&amp;EPIS!S$2),Adjustments!W$4:W$921)</f>
        <v>0</v>
      </c>
      <c r="T63" s="27">
        <f>SUMIF(Adjustments!$J$4:$J$921,(EPIS!$D63&amp;"/"&amp;EPIS!T$4&amp;"/"&amp;EPIS!T$3&amp;"/"&amp;EPIS!T$2),Adjustments!X$4:X$921)</f>
        <v>0</v>
      </c>
      <c r="U63" s="27">
        <f>SUMIF(Adjustments!$J$4:$J$921,(EPIS!$D63&amp;"/"&amp;EPIS!U$4&amp;"/"&amp;EPIS!U$3&amp;"/"&amp;EPIS!U$2),Adjustments!Y$4:Y$921)</f>
        <v>0</v>
      </c>
      <c r="V63" s="27">
        <f>SUMIF(Adjustments!$J$4:$J$921,(EPIS!$D63&amp;"/"&amp;EPIS!V$4&amp;"/"&amp;EPIS!V$3&amp;"/"&amp;EPIS!V$2),Adjustments!Z$4:Z$921)</f>
        <v>0</v>
      </c>
      <c r="W63" s="27">
        <f>SUMIF(Adjustments!$J$4:$J$921,(EPIS!$D63&amp;"/"&amp;EPIS!W$4&amp;"/"&amp;EPIS!W$3&amp;"/"&amp;EPIS!W$2),Adjustments!AA$4:AA$921)</f>
        <v>0</v>
      </c>
      <c r="X63" s="27">
        <f>SUMIF(Adjustments!$J$4:$J$921,(EPIS!$D63&amp;"/"&amp;EPIS!X$4&amp;"/"&amp;EPIS!X$3&amp;"/"&amp;EPIS!X$2),Adjustments!AB$4:AB$921)</f>
        <v>0</v>
      </c>
      <c r="Y63" s="27">
        <f>SUMIF(Adjustments!$J$4:$J$921,(EPIS!$D63&amp;"/"&amp;EPIS!Y$4&amp;"/"&amp;EPIS!Y$3&amp;"/"&amp;EPIS!Y$2),Adjustments!AC$4:AC$921)</f>
        <v>0</v>
      </c>
      <c r="Z63" s="27">
        <f>SUMIF(Adjustments!$J$4:$J$921,(EPIS!$D63&amp;"/"&amp;EPIS!Z$4&amp;"/"&amp;EPIS!Z$3&amp;"/"&amp;EPIS!Z$2),Adjustments!AD$4:AD$921)</f>
        <v>0</v>
      </c>
      <c r="AA63" s="27">
        <f>SUMIF(Adjustments!$J$4:$J$921,(EPIS!$D63&amp;"/"&amp;EPIS!AA$4&amp;"/"&amp;EPIS!AA$3&amp;"/"&amp;EPIS!AA$2),Adjustments!AE$4:AE$921)</f>
        <v>0</v>
      </c>
      <c r="AB63" s="27">
        <f>SUMIF(Adjustments!$J$4:$J$921,(EPIS!$D63&amp;"/"&amp;EPIS!AB$4&amp;"/"&amp;EPIS!AB$3&amp;"/"&amp;EPIS!AB$2),Adjustments!AF$4:AF$921)</f>
        <v>0</v>
      </c>
      <c r="AC63" s="27">
        <f>SUMIF(Adjustments!$J$4:$J$921,(EPIS!$D63&amp;"/"&amp;EPIS!AC$4&amp;"/"&amp;EPIS!AC$3&amp;"/"&amp;EPIS!AC$2),Adjustments!AG$4:AG$921)</f>
        <v>0</v>
      </c>
      <c r="AD63" s="27">
        <f>SUMIF(Adjustments!$J$4:$J$921,(EPIS!$D63&amp;"/"&amp;EPIS!AD$4&amp;"/"&amp;EPIS!AD$3&amp;"/"&amp;EPIS!AD$2),Adjustments!AH$4:AH$921)</f>
        <v>0</v>
      </c>
      <c r="AE63" s="143">
        <f t="shared" si="131"/>
        <v>840430.94000000006</v>
      </c>
      <c r="AG63" s="27">
        <f>SUMIF(Retirements!$E$12:$E$95,EPIS!$D63,Retirements!ED$12:ED$95)</f>
        <v>0</v>
      </c>
      <c r="AH63" s="27">
        <f>SUMIF(Retirements!$E$12:$E$95,EPIS!$D63,Retirements!EE$12:EE$95)</f>
        <v>-18067.88</v>
      </c>
      <c r="AI63" s="27">
        <f>SUMIF(Retirements!$E$12:$E$95,EPIS!$D63,Retirements!EF$12:EF$95)</f>
        <v>-326967.52</v>
      </c>
      <c r="AJ63" s="27">
        <f>SUMIF(Retirements!$E$12:$E$95,EPIS!$D63,Retirements!EG$12:EG$95)</f>
        <v>-194937.41</v>
      </c>
      <c r="AK63" s="27">
        <f>SUMIF(Retirements!$E$12:$E$95,EPIS!$D63,Retirements!EH$12:EH$95)</f>
        <v>-17778.38</v>
      </c>
      <c r="AL63" s="27">
        <f>SUMIF(Retirements!$E$12:$E$95,EPIS!$D63,Retirements!EI$12:EI$95)</f>
        <v>-19955.300000000003</v>
      </c>
      <c r="AM63" s="27">
        <f>SUMIF(Retirements!$E$12:$E$95,EPIS!$D63,Retirements!EJ$12:EJ$95)</f>
        <v>0</v>
      </c>
      <c r="AN63" s="27">
        <f>SUMIF(Retirements!$E$12:$E$95,EPIS!$D63,Retirements!EK$12:EK$95)</f>
        <v>-80692.52</v>
      </c>
      <c r="AO63" s="27">
        <f>SUMIF(Retirements!$E$12:$E$95,EPIS!$D63,Retirements!EL$12:EL$95)</f>
        <v>0</v>
      </c>
      <c r="AP63" s="27">
        <f>SUMIF(Retirements!$E$12:$E$95,EPIS!$D63,Retirements!EM$12:EM$95)</f>
        <v>-113626.30634602444</v>
      </c>
      <c r="AQ63" s="27">
        <f>SUMIF(Retirements!$E$12:$E$95,EPIS!$D63,Retirements!EN$12:EN$95)</f>
        <v>-113626.30634602444</v>
      </c>
      <c r="AR63" s="27">
        <f>SUMIF(Retirements!$E$12:$E$95,EPIS!$D63,Retirements!EO$12:EO$95)</f>
        <v>-113626.30634602444</v>
      </c>
      <c r="AS63" s="27">
        <f>SUMIF(Retirements!$E$12:$E$95,EPIS!$D63,Retirements!EP$12:EP$95)</f>
        <v>-113626.30634602444</v>
      </c>
      <c r="AT63" s="27">
        <f>SUMIF(Retirements!$E$12:$E$95,EPIS!$D63,Retirements!EQ$12:EQ$95)</f>
        <v>-113626.30634602444</v>
      </c>
      <c r="AU63" s="27">
        <f>SUMIF(Retirements!$E$12:$E$95,EPIS!$D63,Retirements!ER$12:ER$95)</f>
        <v>-113626.30634602444</v>
      </c>
      <c r="AV63" s="27">
        <f>SUMIF(Retirements!$E$12:$E$95,EPIS!$D63,Retirements!ES$12:ES$95)</f>
        <v>-113626.30634602444</v>
      </c>
      <c r="AW63" s="27">
        <f>SUMIF(Retirements!$E$12:$E$95,EPIS!$D63,Retirements!ET$12:ET$95)</f>
        <v>-113626.30634602444</v>
      </c>
      <c r="AX63" s="27">
        <f>SUMIF(Retirements!$E$12:$E$95,EPIS!$D63,Retirements!EU$12:EU$95)</f>
        <v>-113626.30634602444</v>
      </c>
      <c r="AY63" s="27">
        <f>SUMIF(Retirements!$E$12:$E$95,EPIS!$D63,Retirements!EV$12:EV$95)</f>
        <v>-109178.40664367296</v>
      </c>
      <c r="AZ63" s="27">
        <f>SUMIF(Retirements!$E$12:$E$95,EPIS!$D63,Retirements!EW$12:EW$95)</f>
        <v>-109178.40664367296</v>
      </c>
      <c r="BA63" s="27">
        <f>SUMIF(Retirements!$E$12:$E$95,EPIS!$D63,Retirements!EX$12:EX$95)</f>
        <v>-109178.40664367296</v>
      </c>
      <c r="BB63" s="27">
        <f>SUMIF(Retirements!$E$12:$E$95,EPIS!$D63,Retirements!EY$12:EY$95)</f>
        <v>-109178.40664367296</v>
      </c>
      <c r="BC63" s="27">
        <f>SUMIF(Retirements!$E$12:$E$95,EPIS!$D63,Retirements!EZ$12:EZ$95)</f>
        <v>-109178.40664367296</v>
      </c>
      <c r="BD63" s="143">
        <f t="shared" si="132"/>
        <v>-2226927.800332584</v>
      </c>
      <c r="BE63" s="48"/>
      <c r="BF63" s="358">
        <f>VLOOKUP(E63,Scenarios!$AK$11:$AN$132,3,0)</f>
        <v>24826321.000000004</v>
      </c>
      <c r="BG63" s="36">
        <f t="shared" si="134"/>
        <v>24983879.680000003</v>
      </c>
      <c r="BH63" s="36">
        <f t="shared" si="135"/>
        <v>25002087.020000003</v>
      </c>
      <c r="BI63" s="36">
        <f t="shared" si="136"/>
        <v>24766741.600000005</v>
      </c>
      <c r="BJ63" s="36">
        <f t="shared" si="137"/>
        <v>24741055.660000004</v>
      </c>
      <c r="BK63" s="36">
        <f t="shared" si="138"/>
        <v>24865614.490000006</v>
      </c>
      <c r="BL63" s="36">
        <f t="shared" si="139"/>
        <v>24962887.970000006</v>
      </c>
      <c r="BM63" s="36">
        <f t="shared" si="140"/>
        <v>24983318.150000006</v>
      </c>
      <c r="BN63" s="36">
        <f t="shared" si="141"/>
        <v>24962592.770000007</v>
      </c>
      <c r="BO63" s="36">
        <f t="shared" si="142"/>
        <v>25008352.930000007</v>
      </c>
      <c r="BP63" s="36">
        <f t="shared" si="143"/>
        <v>24894726.623653982</v>
      </c>
      <c r="BQ63" s="36">
        <f t="shared" si="144"/>
        <v>24781100.317307957</v>
      </c>
      <c r="BR63" s="36">
        <f t="shared" si="145"/>
        <v>24667474.010961931</v>
      </c>
      <c r="BS63" s="36">
        <f t="shared" si="146"/>
        <v>24553847.704615906</v>
      </c>
      <c r="BT63" s="36">
        <f t="shared" si="147"/>
        <v>24440221.398269881</v>
      </c>
      <c r="BU63" s="36">
        <f t="shared" si="148"/>
        <v>24326595.091923855</v>
      </c>
      <c r="BV63" s="36">
        <f t="shared" si="149"/>
        <v>24212968.78557783</v>
      </c>
      <c r="BW63" s="36">
        <f t="shared" si="150"/>
        <v>24099342.479231805</v>
      </c>
      <c r="BX63" s="36">
        <f t="shared" si="151"/>
        <v>23985716.172885779</v>
      </c>
      <c r="BY63" s="36">
        <f t="shared" si="152"/>
        <v>23876537.766242106</v>
      </c>
      <c r="BZ63" s="36">
        <f t="shared" si="153"/>
        <v>23767359.359598432</v>
      </c>
      <c r="CA63" s="36">
        <f t="shared" si="154"/>
        <v>23658180.952954758</v>
      </c>
      <c r="CB63" s="36">
        <f t="shared" si="155"/>
        <v>23549002.546311084</v>
      </c>
      <c r="CC63" s="36">
        <f t="shared" si="156"/>
        <v>23439824.13966741</v>
      </c>
      <c r="CD63" s="36"/>
      <c r="CE63" s="170" t="str">
        <f t="shared" si="11"/>
        <v>397CN</v>
      </c>
      <c r="CF63" s="170" t="str">
        <f t="shared" si="157"/>
        <v>397CN</v>
      </c>
      <c r="CG63" s="148">
        <f t="shared" si="158"/>
        <v>24104474.671196058</v>
      </c>
      <c r="CH63" s="161">
        <f>VLOOKUP(CE63,Scenarios!$AO$11:$AR$132,3,0)</f>
        <v>24848864.864999902</v>
      </c>
      <c r="CI63" s="161">
        <f t="shared" si="44"/>
        <v>-744390.19380384311</v>
      </c>
      <c r="CJ63" s="35"/>
      <c r="CK63" s="193">
        <f>VLOOKUP(CE63,Scenarios!$AS$11:$AT$132,2,0)</f>
        <v>22364407.971539333</v>
      </c>
      <c r="CL63" s="156">
        <f>VLOOKUP(CE63,Scenarios!$AO$11:$AR$132,3,0)</f>
        <v>24848864.864999902</v>
      </c>
      <c r="CM63" s="156">
        <f t="shared" si="159"/>
        <v>-2484456.893460568</v>
      </c>
      <c r="CO63" s="156">
        <f t="shared" si="13"/>
        <v>-1740066.6996567249</v>
      </c>
      <c r="CP63" s="156">
        <f t="shared" si="14"/>
        <v>0</v>
      </c>
      <c r="CQ63" s="156">
        <f t="shared" si="15"/>
        <v>-1740066.6996567249</v>
      </c>
    </row>
    <row r="64" spans="1:95">
      <c r="A64" s="137" t="s">
        <v>41</v>
      </c>
      <c r="B64" s="137" t="s">
        <v>42</v>
      </c>
      <c r="C64" s="137" t="s">
        <v>42</v>
      </c>
      <c r="D64" s="137" t="str">
        <f t="shared" si="133"/>
        <v>DGNLPSE</v>
      </c>
      <c r="E64" s="5" t="s">
        <v>88</v>
      </c>
      <c r="F64" s="32">
        <v>397</v>
      </c>
      <c r="G64" s="32" t="str">
        <f t="shared" si="10"/>
        <v>397SE</v>
      </c>
      <c r="H64" s="27">
        <f>SUMIF(Adjustments!$J$4:$J$921,(EPIS!$D64&amp;"/"&amp;EPIS!H$4&amp;"/"&amp;EPIS!H$3&amp;"/"&amp;EPIS!H$2),Adjustments!L$4:L$921)</f>
        <v>0</v>
      </c>
      <c r="I64" s="27">
        <f>SUMIF(Adjustments!$J$4:$J$921,(EPIS!$D64&amp;"/"&amp;EPIS!I$4&amp;"/"&amp;EPIS!I$3&amp;"/"&amp;EPIS!I$2),Adjustments!M$4:M$921)</f>
        <v>0</v>
      </c>
      <c r="J64" s="27">
        <f>SUMIF(Adjustments!$J$4:$J$921,(EPIS!$D64&amp;"/"&amp;EPIS!J$4&amp;"/"&amp;EPIS!J$3&amp;"/"&amp;EPIS!J$2),Adjustments!N$4:N$921)</f>
        <v>0</v>
      </c>
      <c r="K64" s="27">
        <f>SUMIF(Adjustments!$J$4:$J$921,(EPIS!$D64&amp;"/"&amp;EPIS!K$4&amp;"/"&amp;EPIS!K$3&amp;"/"&amp;EPIS!K$2),Adjustments!O$4:O$921)</f>
        <v>0</v>
      </c>
      <c r="L64" s="27">
        <f>SUMIF(Adjustments!$J$4:$J$921,(EPIS!$D64&amp;"/"&amp;EPIS!L$4&amp;"/"&amp;EPIS!L$3&amp;"/"&amp;EPIS!L$2),Adjustments!P$4:P$921)</f>
        <v>0</v>
      </c>
      <c r="M64" s="27">
        <f>SUMIF(Adjustments!$J$4:$J$921,(EPIS!$D64&amp;"/"&amp;EPIS!M$4&amp;"/"&amp;EPIS!M$3&amp;"/"&amp;EPIS!M$2),Adjustments!Q$4:Q$921)</f>
        <v>0</v>
      </c>
      <c r="N64" s="27">
        <f>SUMIF(Adjustments!$J$4:$J$921,(EPIS!$D64&amp;"/"&amp;EPIS!N$4&amp;"/"&amp;EPIS!N$3&amp;"/"&amp;EPIS!N$2),Adjustments!R$4:R$921)</f>
        <v>0</v>
      </c>
      <c r="O64" s="27">
        <f>SUMIF(Adjustments!$J$4:$J$921,(EPIS!$D64&amp;"/"&amp;EPIS!O$4&amp;"/"&amp;EPIS!O$3&amp;"/"&amp;EPIS!O$2),Adjustments!S$4:S$921)</f>
        <v>0</v>
      </c>
      <c r="P64" s="27">
        <f>SUMIF(Adjustments!$J$4:$J$921,(EPIS!$D64&amp;"/"&amp;EPIS!P$4&amp;"/"&amp;EPIS!P$3&amp;"/"&amp;EPIS!P$2),Adjustments!T$4:T$921)</f>
        <v>0</v>
      </c>
      <c r="Q64" s="27">
        <f>SUMIF(Adjustments!$J$4:$J$921,(EPIS!$D64&amp;"/"&amp;EPIS!Q$4&amp;"/"&amp;EPIS!Q$3&amp;"/"&amp;EPIS!Q$2),Adjustments!U$4:U$921)</f>
        <v>0</v>
      </c>
      <c r="R64" s="27">
        <f>SUMIF(Adjustments!$J$4:$J$921,(EPIS!$D64&amp;"/"&amp;EPIS!R$4&amp;"/"&amp;EPIS!R$3&amp;"/"&amp;EPIS!R$2),Adjustments!V$4:V$921)</f>
        <v>0</v>
      </c>
      <c r="S64" s="27">
        <f>SUMIF(Adjustments!$J$4:$J$921,(EPIS!$D64&amp;"/"&amp;EPIS!S$4&amp;"/"&amp;EPIS!S$3&amp;"/"&amp;EPIS!S$2),Adjustments!W$4:W$921)</f>
        <v>0</v>
      </c>
      <c r="T64" s="27">
        <f>SUMIF(Adjustments!$J$4:$J$921,(EPIS!$D64&amp;"/"&amp;EPIS!T$4&amp;"/"&amp;EPIS!T$3&amp;"/"&amp;EPIS!T$2),Adjustments!X$4:X$921)</f>
        <v>0</v>
      </c>
      <c r="U64" s="27">
        <f>SUMIF(Adjustments!$J$4:$J$921,(EPIS!$D64&amp;"/"&amp;EPIS!U$4&amp;"/"&amp;EPIS!U$3&amp;"/"&amp;EPIS!U$2),Adjustments!Y$4:Y$921)</f>
        <v>0</v>
      </c>
      <c r="V64" s="27">
        <f>SUMIF(Adjustments!$J$4:$J$921,(EPIS!$D64&amp;"/"&amp;EPIS!V$4&amp;"/"&amp;EPIS!V$3&amp;"/"&amp;EPIS!V$2),Adjustments!Z$4:Z$921)</f>
        <v>0</v>
      </c>
      <c r="W64" s="27">
        <f>SUMIF(Adjustments!$J$4:$J$921,(EPIS!$D64&amp;"/"&amp;EPIS!W$4&amp;"/"&amp;EPIS!W$3&amp;"/"&amp;EPIS!W$2),Adjustments!AA$4:AA$921)</f>
        <v>0</v>
      </c>
      <c r="X64" s="27">
        <f>SUMIF(Adjustments!$J$4:$J$921,(EPIS!$D64&amp;"/"&amp;EPIS!X$4&amp;"/"&amp;EPIS!X$3&amp;"/"&amp;EPIS!X$2),Adjustments!AB$4:AB$921)</f>
        <v>0</v>
      </c>
      <c r="Y64" s="27">
        <f>SUMIF(Adjustments!$J$4:$J$921,(EPIS!$D64&amp;"/"&amp;EPIS!Y$4&amp;"/"&amp;EPIS!Y$3&amp;"/"&amp;EPIS!Y$2),Adjustments!AC$4:AC$921)</f>
        <v>0</v>
      </c>
      <c r="Z64" s="27">
        <f>SUMIF(Adjustments!$J$4:$J$921,(EPIS!$D64&amp;"/"&amp;EPIS!Z$4&amp;"/"&amp;EPIS!Z$3&amp;"/"&amp;EPIS!Z$2),Adjustments!AD$4:AD$921)</f>
        <v>0</v>
      </c>
      <c r="AA64" s="27">
        <f>SUMIF(Adjustments!$J$4:$J$921,(EPIS!$D64&amp;"/"&amp;EPIS!AA$4&amp;"/"&amp;EPIS!AA$3&amp;"/"&amp;EPIS!AA$2),Adjustments!AE$4:AE$921)</f>
        <v>0</v>
      </c>
      <c r="AB64" s="27">
        <f>SUMIF(Adjustments!$J$4:$J$921,(EPIS!$D64&amp;"/"&amp;EPIS!AB$4&amp;"/"&amp;EPIS!AB$3&amp;"/"&amp;EPIS!AB$2),Adjustments!AF$4:AF$921)</f>
        <v>0</v>
      </c>
      <c r="AC64" s="27">
        <f>SUMIF(Adjustments!$J$4:$J$921,(EPIS!$D64&amp;"/"&amp;EPIS!AC$4&amp;"/"&amp;EPIS!AC$3&amp;"/"&amp;EPIS!AC$2),Adjustments!AG$4:AG$921)</f>
        <v>0</v>
      </c>
      <c r="AD64" s="27">
        <f>SUMIF(Adjustments!$J$4:$J$921,(EPIS!$D64&amp;"/"&amp;EPIS!AD$4&amp;"/"&amp;EPIS!AD$3&amp;"/"&amp;EPIS!AD$2),Adjustments!AH$4:AH$921)</f>
        <v>0</v>
      </c>
      <c r="AE64" s="143">
        <f t="shared" si="131"/>
        <v>0</v>
      </c>
      <c r="AG64" s="27">
        <f>SUMIF(Retirements!$E$12:$E$95,EPIS!$D64,Retirements!ED$12:ED$95)</f>
        <v>0</v>
      </c>
      <c r="AH64" s="27">
        <f>SUMIF(Retirements!$E$12:$E$95,EPIS!$D64,Retirements!EE$12:EE$95)</f>
        <v>0</v>
      </c>
      <c r="AI64" s="27">
        <f>SUMIF(Retirements!$E$12:$E$95,EPIS!$D64,Retirements!EF$12:EF$95)</f>
        <v>-6512.06</v>
      </c>
      <c r="AJ64" s="27">
        <f>SUMIF(Retirements!$E$12:$E$95,EPIS!$D64,Retirements!EG$12:EG$95)</f>
        <v>0</v>
      </c>
      <c r="AK64" s="27">
        <f>SUMIF(Retirements!$E$12:$E$95,EPIS!$D64,Retirements!EH$12:EH$95)</f>
        <v>0</v>
      </c>
      <c r="AL64" s="27">
        <f>SUMIF(Retirements!$E$12:$E$95,EPIS!$D64,Retirements!EI$12:EI$95)</f>
        <v>0</v>
      </c>
      <c r="AM64" s="27">
        <f>SUMIF(Retirements!$E$12:$E$95,EPIS!$D64,Retirements!EJ$12:EJ$95)</f>
        <v>-27904.059999999998</v>
      </c>
      <c r="AN64" s="27">
        <f>SUMIF(Retirements!$E$12:$E$95,EPIS!$D64,Retirements!EK$12:EK$95)</f>
        <v>-557.6</v>
      </c>
      <c r="AO64" s="27">
        <f>SUMIF(Retirements!$E$12:$E$95,EPIS!$D64,Retirements!EL$12:EL$95)</f>
        <v>-5289.83</v>
      </c>
      <c r="AP64" s="27">
        <f>SUMIF(Retirements!$E$12:$E$95,EPIS!$D64,Retirements!EM$12:EM$95)</f>
        <v>-4591.5082910078318</v>
      </c>
      <c r="AQ64" s="27">
        <f>SUMIF(Retirements!$E$12:$E$95,EPIS!$D64,Retirements!EN$12:EN$95)</f>
        <v>-4591.5082910078318</v>
      </c>
      <c r="AR64" s="27">
        <f>SUMIF(Retirements!$E$12:$E$95,EPIS!$D64,Retirements!EO$12:EO$95)</f>
        <v>-4591.5082910078318</v>
      </c>
      <c r="AS64" s="27">
        <f>SUMIF(Retirements!$E$12:$E$95,EPIS!$D64,Retirements!EP$12:EP$95)</f>
        <v>-4591.5082910078318</v>
      </c>
      <c r="AT64" s="27">
        <f>SUMIF(Retirements!$E$12:$E$95,EPIS!$D64,Retirements!EQ$12:EQ$95)</f>
        <v>-4591.5082910078318</v>
      </c>
      <c r="AU64" s="27">
        <f>SUMIF(Retirements!$E$12:$E$95,EPIS!$D64,Retirements!ER$12:ER$95)</f>
        <v>-4591.5082910078318</v>
      </c>
      <c r="AV64" s="27">
        <f>SUMIF(Retirements!$E$12:$E$95,EPIS!$D64,Retirements!ES$12:ES$95)</f>
        <v>-4591.5082910078318</v>
      </c>
      <c r="AW64" s="27">
        <f>SUMIF(Retirements!$E$12:$E$95,EPIS!$D64,Retirements!ET$12:ET$95)</f>
        <v>-4591.5082910078318</v>
      </c>
      <c r="AX64" s="27">
        <f>SUMIF(Retirements!$E$12:$E$95,EPIS!$D64,Retirements!EU$12:EU$95)</f>
        <v>-4591.5082910078318</v>
      </c>
      <c r="AY64" s="27">
        <f>SUMIF(Retirements!$E$12:$E$95,EPIS!$D64,Retirements!EV$12:EV$95)</f>
        <v>-4064.1759403644087</v>
      </c>
      <c r="AZ64" s="27">
        <f>SUMIF(Retirements!$E$12:$E$95,EPIS!$D64,Retirements!EW$12:EW$95)</f>
        <v>-4064.1759403644087</v>
      </c>
      <c r="BA64" s="27">
        <f>SUMIF(Retirements!$E$12:$E$95,EPIS!$D64,Retirements!EX$12:EX$95)</f>
        <v>-4064.1759403644087</v>
      </c>
      <c r="BB64" s="27">
        <f>SUMIF(Retirements!$E$12:$E$95,EPIS!$D64,Retirements!EY$12:EY$95)</f>
        <v>-4064.1759403644087</v>
      </c>
      <c r="BC64" s="27">
        <f>SUMIF(Retirements!$E$12:$E$95,EPIS!$D64,Retirements!EZ$12:EZ$95)</f>
        <v>-4064.1759403644087</v>
      </c>
      <c r="BD64" s="143">
        <f t="shared" si="132"/>
        <v>-101908.00432089255</v>
      </c>
      <c r="BE64" s="109"/>
      <c r="BF64" s="358">
        <f>VLOOKUP(E64,Scenarios!$AK$11:$AN$132,3,0)</f>
        <v>660194.28</v>
      </c>
      <c r="BG64" s="36">
        <f t="shared" si="134"/>
        <v>660194.28</v>
      </c>
      <c r="BH64" s="36">
        <f t="shared" si="135"/>
        <v>660194.28</v>
      </c>
      <c r="BI64" s="36">
        <f t="shared" si="136"/>
        <v>653682.22</v>
      </c>
      <c r="BJ64" s="36">
        <f t="shared" si="137"/>
        <v>653682.22</v>
      </c>
      <c r="BK64" s="36">
        <f t="shared" si="138"/>
        <v>653682.22</v>
      </c>
      <c r="BL64" s="36">
        <f t="shared" si="139"/>
        <v>653682.22</v>
      </c>
      <c r="BM64" s="36">
        <f t="shared" si="140"/>
        <v>625778.15999999992</v>
      </c>
      <c r="BN64" s="36">
        <f t="shared" si="141"/>
        <v>625220.55999999994</v>
      </c>
      <c r="BO64" s="36">
        <f t="shared" si="142"/>
        <v>619930.73</v>
      </c>
      <c r="BP64" s="36">
        <f t="shared" si="143"/>
        <v>615339.22170899215</v>
      </c>
      <c r="BQ64" s="36">
        <f t="shared" si="144"/>
        <v>610747.71341798431</v>
      </c>
      <c r="BR64" s="36">
        <f t="shared" si="145"/>
        <v>606156.20512697648</v>
      </c>
      <c r="BS64" s="36">
        <f t="shared" si="146"/>
        <v>601564.69683596864</v>
      </c>
      <c r="BT64" s="36">
        <f t="shared" si="147"/>
        <v>596973.18854496081</v>
      </c>
      <c r="BU64" s="36">
        <f t="shared" si="148"/>
        <v>592381.68025395297</v>
      </c>
      <c r="BV64" s="36">
        <f t="shared" si="149"/>
        <v>587790.17196294514</v>
      </c>
      <c r="BW64" s="36">
        <f t="shared" si="150"/>
        <v>583198.66367193731</v>
      </c>
      <c r="BX64" s="36">
        <f t="shared" si="151"/>
        <v>578607.15538092947</v>
      </c>
      <c r="BY64" s="36">
        <f t="shared" si="152"/>
        <v>574542.9794405651</v>
      </c>
      <c r="BZ64" s="36">
        <f t="shared" si="153"/>
        <v>570478.80350020074</v>
      </c>
      <c r="CA64" s="36">
        <f t="shared" si="154"/>
        <v>566414.62755983637</v>
      </c>
      <c r="CB64" s="36">
        <f t="shared" si="155"/>
        <v>562350.45161947201</v>
      </c>
      <c r="CC64" s="36">
        <f t="shared" si="156"/>
        <v>558286.27567910764</v>
      </c>
      <c r="CD64" s="36"/>
      <c r="CE64" s="170" t="str">
        <f t="shared" si="11"/>
        <v>397SE</v>
      </c>
      <c r="CF64" s="170" t="str">
        <f t="shared" si="157"/>
        <v>397SE</v>
      </c>
      <c r="CG64" s="148">
        <f t="shared" si="158"/>
        <v>583807.12407652591</v>
      </c>
      <c r="CH64" s="161">
        <f>VLOOKUP(CE64,Scenarios!$AO$11:$AR$132,3,0)</f>
        <v>674615.10499999998</v>
      </c>
      <c r="CI64" s="161">
        <f t="shared" si="44"/>
        <v>-90807.980923474068</v>
      </c>
      <c r="CJ64" s="35"/>
      <c r="CK64" s="193">
        <f>VLOOKUP(CE64,Scenarios!$AS$11:$AT$132,2,0)</f>
        <v>570439.70423683384</v>
      </c>
      <c r="CL64" s="156">
        <f>VLOOKUP(CE64,Scenarios!$AO$11:$AR$132,3,0)</f>
        <v>674615.10499999998</v>
      </c>
      <c r="CM64" s="156">
        <f t="shared" si="159"/>
        <v>-104175.40076316614</v>
      </c>
      <c r="CO64" s="156">
        <f t="shared" si="13"/>
        <v>-13367.419839692069</v>
      </c>
      <c r="CP64" s="156">
        <f t="shared" si="14"/>
        <v>0</v>
      </c>
      <c r="CQ64" s="156">
        <f t="shared" si="15"/>
        <v>-13367.419839692069</v>
      </c>
    </row>
    <row r="65" spans="1:95" ht="13.5" thickBot="1">
      <c r="A65" s="137" t="s">
        <v>195</v>
      </c>
      <c r="B65" s="137"/>
      <c r="C65" s="137"/>
      <c r="D65" s="137"/>
      <c r="E65" s="5"/>
      <c r="F65" s="32"/>
      <c r="G65" s="32"/>
      <c r="H65" s="50">
        <f>SUM(H50:H64)</f>
        <v>12450537.200000005</v>
      </c>
      <c r="I65" s="50">
        <f t="shared" ref="I65:AD65" si="160">SUM(I50:I64)</f>
        <v>3451654.13</v>
      </c>
      <c r="J65" s="50">
        <f t="shared" si="160"/>
        <v>12649074.949999997</v>
      </c>
      <c r="K65" s="50">
        <f t="shared" si="160"/>
        <v>11729893.949999999</v>
      </c>
      <c r="L65" s="50">
        <f t="shared" si="160"/>
        <v>9541044.3400000036</v>
      </c>
      <c r="M65" s="50">
        <f t="shared" si="160"/>
        <v>33651346.039999999</v>
      </c>
      <c r="N65" s="50">
        <f t="shared" si="160"/>
        <v>1863899.5000000007</v>
      </c>
      <c r="O65" s="50">
        <f t="shared" si="160"/>
        <v>8786734.6199999973</v>
      </c>
      <c r="P65" s="50">
        <f t="shared" si="160"/>
        <v>5578952.5100000007</v>
      </c>
      <c r="Q65" s="50">
        <f t="shared" si="160"/>
        <v>4270442.6992136128</v>
      </c>
      <c r="R65" s="50">
        <f t="shared" si="160"/>
        <v>3776387.4829029911</v>
      </c>
      <c r="S65" s="50">
        <f t="shared" si="160"/>
        <v>8983081.3730519079</v>
      </c>
      <c r="T65" s="50">
        <f t="shared" si="160"/>
        <v>3469324.9305300256</v>
      </c>
      <c r="U65" s="50">
        <f t="shared" si="160"/>
        <v>4161353.2100703777</v>
      </c>
      <c r="V65" s="50">
        <f t="shared" si="160"/>
        <v>6304339.2133961711</v>
      </c>
      <c r="W65" s="50">
        <f t="shared" si="160"/>
        <v>5525468.2749218903</v>
      </c>
      <c r="X65" s="50">
        <f t="shared" si="160"/>
        <v>4452895.8106727405</v>
      </c>
      <c r="Y65" s="50">
        <f t="shared" si="160"/>
        <v>9717009.1999177337</v>
      </c>
      <c r="Z65" s="50">
        <f t="shared" si="160"/>
        <v>3942145.2169925817</v>
      </c>
      <c r="AA65" s="50">
        <f t="shared" si="160"/>
        <v>2339790.6445270777</v>
      </c>
      <c r="AB65" s="50">
        <f t="shared" si="160"/>
        <v>2229843.4779841369</v>
      </c>
      <c r="AC65" s="50">
        <f t="shared" si="160"/>
        <v>2199278.6621327642</v>
      </c>
      <c r="AD65" s="50">
        <f t="shared" si="160"/>
        <v>3052615.3126456249</v>
      </c>
      <c r="AE65" s="144">
        <f t="shared" ref="AE65:AG65" si="161">SUM(AE50:AE64)</f>
        <v>164127112.74895963</v>
      </c>
      <c r="AG65" s="50">
        <f t="shared" si="161"/>
        <v>-5120636.99</v>
      </c>
      <c r="AH65" s="50">
        <f t="shared" ref="AH65:BC65" si="162">SUM(AH50:AH64)</f>
        <v>-697348.5</v>
      </c>
      <c r="AI65" s="50">
        <f t="shared" si="162"/>
        <v>-2588087.73</v>
      </c>
      <c r="AJ65" s="50">
        <f t="shared" si="162"/>
        <v>-2041401.8900000006</v>
      </c>
      <c r="AK65" s="50">
        <f t="shared" si="162"/>
        <v>-1241783.5100000002</v>
      </c>
      <c r="AL65" s="50">
        <f t="shared" si="162"/>
        <v>-1973192.36</v>
      </c>
      <c r="AM65" s="50">
        <f t="shared" si="162"/>
        <v>-8347162.4900000002</v>
      </c>
      <c r="AN65" s="50">
        <f t="shared" si="162"/>
        <v>-3365114.58</v>
      </c>
      <c r="AO65" s="50">
        <f t="shared" si="162"/>
        <v>-10050297.67</v>
      </c>
      <c r="AP65" s="50">
        <f t="shared" si="162"/>
        <v>-4398428.2992630173</v>
      </c>
      <c r="AQ65" s="50">
        <f t="shared" si="162"/>
        <v>-4398428.2992630173</v>
      </c>
      <c r="AR65" s="50">
        <f t="shared" si="162"/>
        <v>-4398428.2992630173</v>
      </c>
      <c r="AS65" s="50">
        <f t="shared" si="162"/>
        <v>-4398428.2992630173</v>
      </c>
      <c r="AT65" s="50">
        <f t="shared" si="162"/>
        <v>-4398428.2992630173</v>
      </c>
      <c r="AU65" s="50">
        <f t="shared" si="162"/>
        <v>-4663742.8492630171</v>
      </c>
      <c r="AV65" s="50">
        <f t="shared" si="162"/>
        <v>-4398428.2992630173</v>
      </c>
      <c r="AW65" s="50">
        <f t="shared" si="162"/>
        <v>-4398428.2992630173</v>
      </c>
      <c r="AX65" s="50">
        <f t="shared" si="162"/>
        <v>-4398428.2992630173</v>
      </c>
      <c r="AY65" s="50">
        <f t="shared" si="162"/>
        <v>-4320422.397071396</v>
      </c>
      <c r="AZ65" s="50">
        <f t="shared" si="162"/>
        <v>-4320422.397071396</v>
      </c>
      <c r="BA65" s="50">
        <f t="shared" si="162"/>
        <v>-4320422.397071396</v>
      </c>
      <c r="BB65" s="50">
        <f t="shared" si="162"/>
        <v>-4320422.397071396</v>
      </c>
      <c r="BC65" s="50">
        <f t="shared" si="162"/>
        <v>-4320422.397071396</v>
      </c>
      <c r="BD65" s="144">
        <f t="shared" ref="BD65" si="163">SUM(BD50:BD64)</f>
        <v>-96878306.948724136</v>
      </c>
      <c r="BE65" s="109"/>
      <c r="BF65" s="386">
        <f>SUM(BF50:BF64)</f>
        <v>948615872.59000003</v>
      </c>
      <c r="BG65" s="50">
        <f>SUM(BG50:BG64)</f>
        <v>955945772.79999995</v>
      </c>
      <c r="BH65" s="50">
        <f t="shared" ref="BH65:BR65" si="164">SUM(BH50:BH64)</f>
        <v>958700078.42999995</v>
      </c>
      <c r="BI65" s="50">
        <f t="shared" si="164"/>
        <v>968761065.64999998</v>
      </c>
      <c r="BJ65" s="50">
        <f t="shared" si="164"/>
        <v>978449557.71000004</v>
      </c>
      <c r="BK65" s="50">
        <f t="shared" si="164"/>
        <v>986748818.54000008</v>
      </c>
      <c r="BL65" s="50">
        <f t="shared" si="164"/>
        <v>1018426972.22</v>
      </c>
      <c r="BM65" s="50">
        <f t="shared" si="164"/>
        <v>1011943709.2299999</v>
      </c>
      <c r="BN65" s="50">
        <f t="shared" si="164"/>
        <v>1017365329.2699997</v>
      </c>
      <c r="BO65" s="50">
        <f t="shared" si="164"/>
        <v>1012893984.1100001</v>
      </c>
      <c r="BP65" s="50">
        <f t="shared" si="164"/>
        <v>1012765998.5099505</v>
      </c>
      <c r="BQ65" s="50">
        <f t="shared" si="164"/>
        <v>1012143957.6935905</v>
      </c>
      <c r="BR65" s="50">
        <f t="shared" si="164"/>
        <v>1016728610.7673793</v>
      </c>
      <c r="BS65" s="50">
        <f t="shared" ref="BS65" si="165">SUM(BS50:BS64)</f>
        <v>1015799507.3986467</v>
      </c>
      <c r="BT65" s="50">
        <f t="shared" ref="BT65" si="166">SUM(BT50:BT64)</f>
        <v>1015562432.3094537</v>
      </c>
      <c r="BU65" s="50">
        <f t="shared" ref="BU65" si="167">SUM(BU50:BU64)</f>
        <v>1017203028.6735871</v>
      </c>
      <c r="BV65" s="50">
        <f t="shared" ref="BV65" si="168">SUM(BV50:BV64)</f>
        <v>1018330068.649246</v>
      </c>
      <c r="BW65" s="50">
        <f t="shared" ref="BW65" si="169">SUM(BW50:BW64)</f>
        <v>1018384536.1606556</v>
      </c>
      <c r="BX65" s="50">
        <f t="shared" ref="BX65" si="170">SUM(BX50:BX64)</f>
        <v>1023703117.0613103</v>
      </c>
      <c r="BY65" s="50">
        <f t="shared" ref="BY65" si="171">SUM(BY50:BY64)</f>
        <v>1023324839.8812317</v>
      </c>
      <c r="BZ65" s="50">
        <f t="shared" ref="BZ65" si="172">SUM(BZ50:BZ64)</f>
        <v>1021344208.1286871</v>
      </c>
      <c r="CA65" s="50">
        <f t="shared" ref="CA65" si="173">SUM(CA50:CA64)</f>
        <v>1019253629.2096</v>
      </c>
      <c r="CB65" s="50">
        <f t="shared" ref="CB65" si="174">SUM(CB50:CB64)</f>
        <v>1017132485.4746617</v>
      </c>
      <c r="CC65" s="50">
        <f t="shared" ref="CC65" si="175">SUM(CC50:CC64)</f>
        <v>1015864678.3902355</v>
      </c>
      <c r="CD65" s="35"/>
      <c r="CE65" s="170"/>
      <c r="CF65" s="170"/>
      <c r="CG65" s="150">
        <f t="shared" si="158"/>
        <v>1018059623.0614065</v>
      </c>
      <c r="CH65" s="162">
        <f>SUM(CH50:CH64)</f>
        <v>934975047.38999903</v>
      </c>
      <c r="CI65" s="162">
        <f t="shared" si="44"/>
        <v>83084575.671407461</v>
      </c>
      <c r="CJ65" s="35"/>
      <c r="CK65" s="158">
        <f>SUM(CK50:CK64)</f>
        <v>1011826063.3045229</v>
      </c>
      <c r="CL65" s="166">
        <f>SUM(CL50:CL64)</f>
        <v>934975047.38999903</v>
      </c>
      <c r="CM65" s="158">
        <f>SUM(CM50:CM64)</f>
        <v>76851015.914523736</v>
      </c>
      <c r="CO65" s="158">
        <f t="shared" si="13"/>
        <v>-6233559.7568836212</v>
      </c>
      <c r="CP65" s="158">
        <f t="shared" si="14"/>
        <v>0</v>
      </c>
      <c r="CQ65" s="158">
        <f t="shared" si="15"/>
        <v>-6233559.7568837255</v>
      </c>
    </row>
    <row r="66" spans="1:95" ht="13.5" thickTop="1">
      <c r="A66" s="137"/>
      <c r="B66" s="137"/>
      <c r="C66" s="137"/>
      <c r="D66" s="137"/>
      <c r="E66" s="5"/>
      <c r="F66" s="32"/>
      <c r="G66" s="32"/>
      <c r="AE66" s="143">
        <f>SUM(H66:AD66)</f>
        <v>0</v>
      </c>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143">
        <f>SUM(AG66:BC66)</f>
        <v>0</v>
      </c>
      <c r="BE66" s="109"/>
      <c r="BF66" s="358"/>
      <c r="CE66" s="170"/>
      <c r="CF66" s="170"/>
      <c r="CG66" s="147"/>
      <c r="CH66" s="161"/>
      <c r="CI66" s="161"/>
      <c r="CK66" s="156"/>
      <c r="CL66" s="165"/>
      <c r="CM66" s="156"/>
      <c r="CO66" s="156">
        <f t="shared" si="13"/>
        <v>0</v>
      </c>
      <c r="CP66" s="156">
        <f t="shared" si="14"/>
        <v>0</v>
      </c>
      <c r="CQ66" s="156">
        <f t="shared" si="15"/>
        <v>0</v>
      </c>
    </row>
    <row r="67" spans="1:95">
      <c r="A67" s="138" t="s">
        <v>196</v>
      </c>
      <c r="B67" s="138"/>
      <c r="C67" s="137"/>
      <c r="D67" s="137"/>
      <c r="E67" s="5"/>
      <c r="G67" s="32"/>
      <c r="AE67" s="143">
        <f>SUM(H67:AD67)</f>
        <v>0</v>
      </c>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143">
        <f>SUM(AG67:BC67)</f>
        <v>0</v>
      </c>
      <c r="BE67" s="48"/>
      <c r="BF67" s="358"/>
      <c r="CE67" s="170"/>
      <c r="CF67" s="170"/>
      <c r="CG67" s="147"/>
      <c r="CH67" s="161"/>
      <c r="CI67" s="161"/>
      <c r="CK67" s="156"/>
      <c r="CL67" s="165"/>
      <c r="CM67" s="156"/>
      <c r="CO67" s="156">
        <f t="shared" si="13"/>
        <v>0</v>
      </c>
      <c r="CP67" s="156">
        <f t="shared" si="14"/>
        <v>0</v>
      </c>
      <c r="CQ67" s="156">
        <f t="shared" si="15"/>
        <v>0</v>
      </c>
    </row>
    <row r="68" spans="1:95">
      <c r="A68" s="137" t="s">
        <v>43</v>
      </c>
      <c r="B68" s="137" t="s">
        <v>42</v>
      </c>
      <c r="C68" s="137" t="s">
        <v>42</v>
      </c>
      <c r="D68" s="137" t="str">
        <f t="shared" ref="D68" si="176">"D"&amp;E68</f>
        <v>DMNGPSE</v>
      </c>
      <c r="E68" s="5" t="s">
        <v>89</v>
      </c>
      <c r="F68" s="32">
        <v>399</v>
      </c>
      <c r="G68" s="32" t="str">
        <f t="shared" si="10"/>
        <v>399SE</v>
      </c>
      <c r="H68" s="27">
        <f>SUMIF(Adjustments!$J$4:$J$921,(EPIS!$D68&amp;"/"&amp;EPIS!H$4&amp;"/"&amp;EPIS!H$3&amp;"/"&amp;EPIS!H$2),Adjustments!L$4:L$921)</f>
        <v>1104679.72</v>
      </c>
      <c r="I68" s="27">
        <f>SUMIF(Adjustments!$J$4:$J$921,(EPIS!$D68&amp;"/"&amp;EPIS!I$4&amp;"/"&amp;EPIS!I$3&amp;"/"&amp;EPIS!I$2),Adjustments!M$4:M$921)</f>
        <v>1928080.7500000002</v>
      </c>
      <c r="J68" s="27">
        <f>SUMIF(Adjustments!$J$4:$J$921,(EPIS!$D68&amp;"/"&amp;EPIS!J$4&amp;"/"&amp;EPIS!J$3&amp;"/"&amp;EPIS!J$2),Adjustments!N$4:N$921)</f>
        <v>215566.45</v>
      </c>
      <c r="K68" s="27">
        <f>SUMIF(Adjustments!$J$4:$J$921,(EPIS!$D68&amp;"/"&amp;EPIS!K$4&amp;"/"&amp;EPIS!K$3&amp;"/"&amp;EPIS!K$2),Adjustments!O$4:O$921)</f>
        <v>2354696.46</v>
      </c>
      <c r="L68" s="27">
        <f>SUMIF(Adjustments!$J$4:$J$921,(EPIS!$D68&amp;"/"&amp;EPIS!L$4&amp;"/"&amp;EPIS!L$3&amp;"/"&amp;EPIS!L$2),Adjustments!P$4:P$921)</f>
        <v>348486.61999999994</v>
      </c>
      <c r="M68" s="27">
        <f>SUMIF(Adjustments!$J$4:$J$921,(EPIS!$D68&amp;"/"&amp;EPIS!M$4&amp;"/"&amp;EPIS!M$3&amp;"/"&amp;EPIS!M$2),Adjustments!Q$4:Q$921)</f>
        <v>2130377.96</v>
      </c>
      <c r="N68" s="27">
        <f>SUMIF(Adjustments!$J$4:$J$921,(EPIS!$D68&amp;"/"&amp;EPIS!N$4&amp;"/"&amp;EPIS!N$3&amp;"/"&amp;EPIS!N$2),Adjustments!R$4:R$921)</f>
        <v>744288.50999999989</v>
      </c>
      <c r="O68" s="27">
        <f>SUMIF(Adjustments!$J$4:$J$921,(EPIS!$D68&amp;"/"&amp;EPIS!O$4&amp;"/"&amp;EPIS!O$3&amp;"/"&amp;EPIS!O$2),Adjustments!S$4:S$921)</f>
        <v>136188.45000000001</v>
      </c>
      <c r="P68" s="27">
        <f>SUMIF(Adjustments!$J$4:$J$921,(EPIS!$D68&amp;"/"&amp;EPIS!P$4&amp;"/"&amp;EPIS!P$3&amp;"/"&amp;EPIS!P$2),Adjustments!T$4:T$921)</f>
        <v>360327.17000000004</v>
      </c>
      <c r="Q68" s="27">
        <f>SUMIF(Adjustments!$J$4:$J$921,(EPIS!$D68&amp;"/"&amp;EPIS!Q$4&amp;"/"&amp;EPIS!Q$3&amp;"/"&amp;EPIS!Q$2),Adjustments!U$4:U$921)</f>
        <v>189000</v>
      </c>
      <c r="R68" s="27">
        <f>SUMIF(Adjustments!$J$4:$J$921,(EPIS!$D68&amp;"/"&amp;EPIS!R$4&amp;"/"&amp;EPIS!R$3&amp;"/"&amp;EPIS!R$2),Adjustments!V$4:V$921)</f>
        <v>997000</v>
      </c>
      <c r="S68" s="27">
        <f>SUMIF(Adjustments!$J$4:$J$921,(EPIS!$D68&amp;"/"&amp;EPIS!S$4&amp;"/"&amp;EPIS!S$3&amp;"/"&amp;EPIS!S$2),Adjustments!W$4:W$921)</f>
        <v>1203000</v>
      </c>
      <c r="T68" s="27">
        <f>SUMIF(Adjustments!$J$4:$J$921,(EPIS!$D68&amp;"/"&amp;EPIS!T$4&amp;"/"&amp;EPIS!T$3&amp;"/"&amp;EPIS!T$2),Adjustments!X$4:X$921)</f>
        <v>1417000</v>
      </c>
      <c r="U68" s="27">
        <f>SUMIF(Adjustments!$J$4:$J$921,(EPIS!$D68&amp;"/"&amp;EPIS!U$4&amp;"/"&amp;EPIS!U$3&amp;"/"&amp;EPIS!U$2),Adjustments!Y$4:Y$921)</f>
        <v>487000</v>
      </c>
      <c r="V68" s="27">
        <f>SUMIF(Adjustments!$J$4:$J$921,(EPIS!$D68&amp;"/"&amp;EPIS!V$4&amp;"/"&amp;EPIS!V$3&amp;"/"&amp;EPIS!V$2),Adjustments!Z$4:Z$921)</f>
        <v>282000</v>
      </c>
      <c r="W68" s="27">
        <f>SUMIF(Adjustments!$J$4:$J$921,(EPIS!$D68&amp;"/"&amp;EPIS!W$4&amp;"/"&amp;EPIS!W$3&amp;"/"&amp;EPIS!W$2),Adjustments!AA$4:AA$921)</f>
        <v>367000</v>
      </c>
      <c r="X68" s="27">
        <f>SUMIF(Adjustments!$J$4:$J$921,(EPIS!$D68&amp;"/"&amp;EPIS!X$4&amp;"/"&amp;EPIS!X$3&amp;"/"&amp;EPIS!X$2),Adjustments!AB$4:AB$921)</f>
        <v>401000</v>
      </c>
      <c r="Y68" s="27">
        <f>SUMIF(Adjustments!$J$4:$J$921,(EPIS!$D68&amp;"/"&amp;EPIS!Y$4&amp;"/"&amp;EPIS!Y$3&amp;"/"&amp;EPIS!Y$2),Adjustments!AC$4:AC$921)</f>
        <v>4268263.0999999996</v>
      </c>
      <c r="Z68" s="27">
        <f>SUMIF(Adjustments!$J$4:$J$921,(EPIS!$D68&amp;"/"&amp;EPIS!Z$4&amp;"/"&amp;EPIS!Z$3&amp;"/"&amp;EPIS!Z$2),Adjustments!AD$4:AD$921)</f>
        <v>15000</v>
      </c>
      <c r="AA68" s="27">
        <f>SUMIF(Adjustments!$J$4:$J$921,(EPIS!$D68&amp;"/"&amp;EPIS!AA$4&amp;"/"&amp;EPIS!AA$3&amp;"/"&amp;EPIS!AA$2),Adjustments!AE$4:AE$921)</f>
        <v>48000</v>
      </c>
      <c r="AB68" s="27">
        <f>SUMIF(Adjustments!$J$4:$J$921,(EPIS!$D68&amp;"/"&amp;EPIS!AB$4&amp;"/"&amp;EPIS!AB$3&amp;"/"&amp;EPIS!AB$2),Adjustments!AF$4:AF$921)</f>
        <v>225000</v>
      </c>
      <c r="AC68" s="27">
        <f>SUMIF(Adjustments!$J$4:$J$921,(EPIS!$D68&amp;"/"&amp;EPIS!AC$4&amp;"/"&amp;EPIS!AC$3&amp;"/"&amp;EPIS!AC$2),Adjustments!AG$4:AG$921)</f>
        <v>48000</v>
      </c>
      <c r="AD68" s="27">
        <f>SUMIF(Adjustments!$J$4:$J$921,(EPIS!$D68&amp;"/"&amp;EPIS!AD$4&amp;"/"&amp;EPIS!AD$3&amp;"/"&amp;EPIS!AD$2),Adjustments!AH$4:AH$921)</f>
        <v>488000</v>
      </c>
      <c r="AE68" s="143">
        <f>SUM(H68:AD68)</f>
        <v>19757955.189999998</v>
      </c>
      <c r="AG68" s="27">
        <f>SUMIF(Retirements!$E$12:$E$95,EPIS!$D68,Retirements!ED$12:ED$95)</f>
        <v>152961.53</v>
      </c>
      <c r="AH68" s="27">
        <f>SUMIF(Retirements!$E$12:$E$95,EPIS!$D68,Retirements!EE$12:EE$95)</f>
        <v>-535162.86</v>
      </c>
      <c r="AI68" s="27">
        <f>SUMIF(Retirements!$E$12:$E$95,EPIS!$D68,Retirements!EF$12:EF$95)</f>
        <v>-56490.649999999994</v>
      </c>
      <c r="AJ68" s="27">
        <f>SUMIF(Retirements!$E$12:$E$95,EPIS!$D68,Retirements!EG$12:EG$95)</f>
        <v>-1516485.76</v>
      </c>
      <c r="AK68" s="27">
        <f>SUMIF(Retirements!$E$12:$E$95,EPIS!$D68,Retirements!EH$12:EH$95)</f>
        <v>-838289.25000000012</v>
      </c>
      <c r="AL68" s="27">
        <f>SUMIF(Retirements!$E$12:$E$95,EPIS!$D68,Retirements!EI$12:EI$95)</f>
        <v>-1110361.9500000002</v>
      </c>
      <c r="AM68" s="27">
        <f>SUMIF(Retirements!$E$12:$E$95,EPIS!$D68,Retirements!EJ$12:EJ$95)</f>
        <v>-38313.61</v>
      </c>
      <c r="AN68" s="27">
        <f>SUMIF(Retirements!$E$12:$E$95,EPIS!$D68,Retirements!EK$12:EK$95)</f>
        <v>-61045.89</v>
      </c>
      <c r="AO68" s="27">
        <f>SUMIF(Retirements!$E$12:$E$95,EPIS!$D68,Retirements!EL$12:EL$95)</f>
        <v>-469761.38999999996</v>
      </c>
      <c r="AP68" s="27">
        <f>SUMIF(Retirements!$E$12:$E$95,EPIS!$D68,Retirements!EM$12:EM$95)</f>
        <v>-895950.32063395192</v>
      </c>
      <c r="AQ68" s="27">
        <f>SUMIF(Retirements!$E$12:$E$95,EPIS!$D68,Retirements!EN$12:EN$95)</f>
        <v>-895950.32063395192</v>
      </c>
      <c r="AR68" s="27">
        <f>SUMIF(Retirements!$E$12:$E$95,EPIS!$D68,Retirements!EO$12:EO$95)</f>
        <v>-895950.32063395192</v>
      </c>
      <c r="AS68" s="27">
        <f>SUMIF(Retirements!$E$12:$E$95,EPIS!$D68,Retirements!EP$12:EP$95)</f>
        <v>-895950.32063395192</v>
      </c>
      <c r="AT68" s="27">
        <f>SUMIF(Retirements!$E$12:$E$95,EPIS!$D68,Retirements!EQ$12:EQ$95)</f>
        <v>-895950.32063395192</v>
      </c>
      <c r="AU68" s="27">
        <f>SUMIF(Retirements!$E$12:$E$95,EPIS!$D68,Retirements!ER$12:ER$95)</f>
        <v>-895950.32063395192</v>
      </c>
      <c r="AV68" s="27">
        <f>SUMIF(Retirements!$E$12:$E$95,EPIS!$D68,Retirements!ES$12:ES$95)</f>
        <v>-895950.32063395192</v>
      </c>
      <c r="AW68" s="27">
        <f>SUMIF(Retirements!$E$12:$E$95,EPIS!$D68,Retirements!ET$12:ET$95)</f>
        <v>-895950.32063395192</v>
      </c>
      <c r="AX68" s="27">
        <f>SUMIF(Retirements!$E$12:$E$95,EPIS!$D68,Retirements!EU$12:EU$95)</f>
        <v>-895950.32063395192</v>
      </c>
      <c r="AY68" s="27">
        <f>SUMIF(Retirements!$E$12:$E$95,EPIS!$D68,Retirements!EV$12:EV$95)</f>
        <v>-902787.29812317109</v>
      </c>
      <c r="AZ68" s="27">
        <f>SUMIF(Retirements!$E$12:$E$95,EPIS!$D68,Retirements!EW$12:EW$95)</f>
        <v>-902787.29812317109</v>
      </c>
      <c r="BA68" s="27">
        <f>SUMIF(Retirements!$E$12:$E$95,EPIS!$D68,Retirements!EX$12:EX$95)</f>
        <v>-902787.29812317109</v>
      </c>
      <c r="BB68" s="27">
        <f>SUMIF(Retirements!$E$12:$E$95,EPIS!$D68,Retirements!EY$12:EY$95)</f>
        <v>-902787.29812317109</v>
      </c>
      <c r="BC68" s="27">
        <f>SUMIF(Retirements!$E$12:$E$95,EPIS!$D68,Retirements!EZ$12:EZ$95)</f>
        <v>-902787.29812317109</v>
      </c>
      <c r="BD68" s="143">
        <f>SUM(AG68:BC68)</f>
        <v>-17050439.206321422</v>
      </c>
      <c r="BE68" s="109"/>
      <c r="BF68" s="358">
        <f>VLOOKUP(E68,Scenarios!$AK$11:$AN$132,3,0)</f>
        <v>286661903.54000002</v>
      </c>
      <c r="BG68" s="36">
        <f t="shared" ref="BG68:CC68" si="177">BF68+H68+AG68</f>
        <v>287919544.79000002</v>
      </c>
      <c r="BH68" s="36">
        <f t="shared" si="177"/>
        <v>289312462.68000001</v>
      </c>
      <c r="BI68" s="36">
        <f t="shared" si="177"/>
        <v>289471538.48000002</v>
      </c>
      <c r="BJ68" s="36">
        <f t="shared" si="177"/>
        <v>290309749.18000001</v>
      </c>
      <c r="BK68" s="36">
        <f t="shared" si="177"/>
        <v>289819946.55000001</v>
      </c>
      <c r="BL68" s="36">
        <f t="shared" si="177"/>
        <v>290839962.56</v>
      </c>
      <c r="BM68" s="36">
        <f t="shared" si="177"/>
        <v>291545937.45999998</v>
      </c>
      <c r="BN68" s="36">
        <f t="shared" si="177"/>
        <v>291621080.01999998</v>
      </c>
      <c r="BO68" s="36">
        <f t="shared" si="177"/>
        <v>291511645.80000001</v>
      </c>
      <c r="BP68" s="36">
        <f t="shared" si="177"/>
        <v>290804695.47936606</v>
      </c>
      <c r="BQ68" s="36">
        <f t="shared" si="177"/>
        <v>290905745.15873212</v>
      </c>
      <c r="BR68" s="36">
        <f t="shared" si="177"/>
        <v>291212794.83809817</v>
      </c>
      <c r="BS68" s="36">
        <f t="shared" si="177"/>
        <v>291733844.51746422</v>
      </c>
      <c r="BT68" s="36">
        <f t="shared" si="177"/>
        <v>291324894.19683027</v>
      </c>
      <c r="BU68" s="36">
        <f t="shared" si="177"/>
        <v>290710943.87619632</v>
      </c>
      <c r="BV68" s="36">
        <f t="shared" si="177"/>
        <v>290181993.55556238</v>
      </c>
      <c r="BW68" s="36">
        <f t="shared" si="177"/>
        <v>289687043.23492843</v>
      </c>
      <c r="BX68" s="36">
        <f t="shared" si="177"/>
        <v>293059356.01429451</v>
      </c>
      <c r="BY68" s="36">
        <f t="shared" si="177"/>
        <v>292171568.71617132</v>
      </c>
      <c r="BZ68" s="36">
        <f t="shared" si="177"/>
        <v>291316781.41804814</v>
      </c>
      <c r="CA68" s="36">
        <f t="shared" si="177"/>
        <v>290638994.11992496</v>
      </c>
      <c r="CB68" s="36">
        <f t="shared" si="177"/>
        <v>289784206.82180178</v>
      </c>
      <c r="CC68" s="36">
        <f t="shared" si="177"/>
        <v>289369419.5236786</v>
      </c>
      <c r="CD68" s="36"/>
      <c r="CE68" s="170" t="str">
        <f t="shared" si="11"/>
        <v>399SE</v>
      </c>
      <c r="CF68" s="170" t="str">
        <f t="shared" si="157"/>
        <v>399SE</v>
      </c>
      <c r="CG68" s="148">
        <f t="shared" ref="CG68:CG69" si="178">SUM(BQ68:CC68)/13</f>
        <v>290930583.53782547</v>
      </c>
      <c r="CH68" s="161">
        <f>VLOOKUP(CE68,Scenarios!$AO$11:$AR$132,3,0)</f>
        <v>282745776.28500003</v>
      </c>
      <c r="CI68" s="161">
        <f t="shared" si="44"/>
        <v>8184807.252825439</v>
      </c>
      <c r="CJ68" s="35"/>
      <c r="CK68" s="193">
        <f>VLOOKUP(CE68,Scenarios!$AS$11:$AT$132,2,0)</f>
        <v>293214794.77483451</v>
      </c>
      <c r="CL68" s="156">
        <f>VLOOKUP(CE68,Scenarios!$AO$11:$AR$132,3,0)</f>
        <v>282745776.28500003</v>
      </c>
      <c r="CM68" s="156">
        <f>CK68-CL68</f>
        <v>10469018.489834487</v>
      </c>
      <c r="CO68" s="156">
        <f t="shared" si="13"/>
        <v>2284211.2370090485</v>
      </c>
      <c r="CP68" s="156">
        <f t="shared" si="14"/>
        <v>0</v>
      </c>
      <c r="CQ68" s="156">
        <f t="shared" si="15"/>
        <v>2284211.2370090485</v>
      </c>
    </row>
    <row r="69" spans="1:95" ht="13.5" thickBot="1">
      <c r="A69" s="137" t="s">
        <v>197</v>
      </c>
      <c r="B69" s="137"/>
      <c r="C69" s="137"/>
      <c r="D69" s="137"/>
      <c r="E69" s="5"/>
      <c r="F69" s="32"/>
      <c r="G69" s="32"/>
      <c r="H69" s="50">
        <f>SUM(H68)</f>
        <v>1104679.72</v>
      </c>
      <c r="I69" s="50">
        <f t="shared" ref="I69:AD69" si="179">SUM(I68)</f>
        <v>1928080.7500000002</v>
      </c>
      <c r="J69" s="50">
        <f t="shared" si="179"/>
        <v>215566.45</v>
      </c>
      <c r="K69" s="50">
        <f t="shared" si="179"/>
        <v>2354696.46</v>
      </c>
      <c r="L69" s="50">
        <f t="shared" si="179"/>
        <v>348486.61999999994</v>
      </c>
      <c r="M69" s="50">
        <f t="shared" si="179"/>
        <v>2130377.96</v>
      </c>
      <c r="N69" s="50">
        <f t="shared" si="179"/>
        <v>744288.50999999989</v>
      </c>
      <c r="O69" s="50">
        <f t="shared" si="179"/>
        <v>136188.45000000001</v>
      </c>
      <c r="P69" s="50">
        <f t="shared" si="179"/>
        <v>360327.17000000004</v>
      </c>
      <c r="Q69" s="50">
        <f t="shared" si="179"/>
        <v>189000</v>
      </c>
      <c r="R69" s="50">
        <f t="shared" si="179"/>
        <v>997000</v>
      </c>
      <c r="S69" s="50">
        <f t="shared" si="179"/>
        <v>1203000</v>
      </c>
      <c r="T69" s="50">
        <f t="shared" si="179"/>
        <v>1417000</v>
      </c>
      <c r="U69" s="50">
        <f t="shared" si="179"/>
        <v>487000</v>
      </c>
      <c r="V69" s="50">
        <f t="shared" si="179"/>
        <v>282000</v>
      </c>
      <c r="W69" s="50">
        <f t="shared" si="179"/>
        <v>367000</v>
      </c>
      <c r="X69" s="50">
        <f t="shared" si="179"/>
        <v>401000</v>
      </c>
      <c r="Y69" s="50">
        <f t="shared" si="179"/>
        <v>4268263.0999999996</v>
      </c>
      <c r="Z69" s="50">
        <f t="shared" si="179"/>
        <v>15000</v>
      </c>
      <c r="AA69" s="50">
        <f t="shared" si="179"/>
        <v>48000</v>
      </c>
      <c r="AB69" s="50">
        <f t="shared" si="179"/>
        <v>225000</v>
      </c>
      <c r="AC69" s="50">
        <f t="shared" si="179"/>
        <v>48000</v>
      </c>
      <c r="AD69" s="50">
        <f t="shared" si="179"/>
        <v>488000</v>
      </c>
      <c r="AE69" s="144">
        <f t="shared" ref="AE69:AG69" si="180">SUM(AE68)</f>
        <v>19757955.189999998</v>
      </c>
      <c r="AG69" s="50">
        <f t="shared" si="180"/>
        <v>152961.53</v>
      </c>
      <c r="AH69" s="50">
        <f t="shared" ref="AH69:BC69" si="181">SUM(AH68)</f>
        <v>-535162.86</v>
      </c>
      <c r="AI69" s="50">
        <f t="shared" si="181"/>
        <v>-56490.649999999994</v>
      </c>
      <c r="AJ69" s="50">
        <f t="shared" si="181"/>
        <v>-1516485.76</v>
      </c>
      <c r="AK69" s="50">
        <f t="shared" si="181"/>
        <v>-838289.25000000012</v>
      </c>
      <c r="AL69" s="50">
        <f t="shared" si="181"/>
        <v>-1110361.9500000002</v>
      </c>
      <c r="AM69" s="50">
        <f t="shared" si="181"/>
        <v>-38313.61</v>
      </c>
      <c r="AN69" s="50">
        <f t="shared" si="181"/>
        <v>-61045.89</v>
      </c>
      <c r="AO69" s="50">
        <f t="shared" si="181"/>
        <v>-469761.38999999996</v>
      </c>
      <c r="AP69" s="50">
        <f t="shared" si="181"/>
        <v>-895950.32063395192</v>
      </c>
      <c r="AQ69" s="50">
        <f t="shared" si="181"/>
        <v>-895950.32063395192</v>
      </c>
      <c r="AR69" s="50">
        <f t="shared" si="181"/>
        <v>-895950.32063395192</v>
      </c>
      <c r="AS69" s="50">
        <f t="shared" si="181"/>
        <v>-895950.32063395192</v>
      </c>
      <c r="AT69" s="50">
        <f t="shared" si="181"/>
        <v>-895950.32063395192</v>
      </c>
      <c r="AU69" s="50">
        <f t="shared" si="181"/>
        <v>-895950.32063395192</v>
      </c>
      <c r="AV69" s="50">
        <f t="shared" si="181"/>
        <v>-895950.32063395192</v>
      </c>
      <c r="AW69" s="50">
        <f t="shared" si="181"/>
        <v>-895950.32063395192</v>
      </c>
      <c r="AX69" s="50">
        <f t="shared" si="181"/>
        <v>-895950.32063395192</v>
      </c>
      <c r="AY69" s="50">
        <f t="shared" si="181"/>
        <v>-902787.29812317109</v>
      </c>
      <c r="AZ69" s="50">
        <f t="shared" si="181"/>
        <v>-902787.29812317109</v>
      </c>
      <c r="BA69" s="50">
        <f t="shared" si="181"/>
        <v>-902787.29812317109</v>
      </c>
      <c r="BB69" s="50">
        <f t="shared" si="181"/>
        <v>-902787.29812317109</v>
      </c>
      <c r="BC69" s="50">
        <f t="shared" si="181"/>
        <v>-902787.29812317109</v>
      </c>
      <c r="BD69" s="144">
        <f t="shared" ref="BD69" si="182">SUM(BD68)</f>
        <v>-17050439.206321422</v>
      </c>
      <c r="BE69" s="109"/>
      <c r="BF69" s="386">
        <f>SUM(BF68)</f>
        <v>286661903.54000002</v>
      </c>
      <c r="BG69" s="50">
        <f>SUM(BG68)</f>
        <v>287919544.79000002</v>
      </c>
      <c r="BH69" s="50">
        <f t="shared" ref="BH69:BR69" si="183">SUM(BH68)</f>
        <v>289312462.68000001</v>
      </c>
      <c r="BI69" s="50">
        <f t="shared" si="183"/>
        <v>289471538.48000002</v>
      </c>
      <c r="BJ69" s="50">
        <f t="shared" si="183"/>
        <v>290309749.18000001</v>
      </c>
      <c r="BK69" s="50">
        <f t="shared" si="183"/>
        <v>289819946.55000001</v>
      </c>
      <c r="BL69" s="50">
        <f t="shared" si="183"/>
        <v>290839962.56</v>
      </c>
      <c r="BM69" s="50">
        <f t="shared" si="183"/>
        <v>291545937.45999998</v>
      </c>
      <c r="BN69" s="50">
        <f t="shared" si="183"/>
        <v>291621080.01999998</v>
      </c>
      <c r="BO69" s="50">
        <f t="shared" si="183"/>
        <v>291511645.80000001</v>
      </c>
      <c r="BP69" s="50">
        <f t="shared" si="183"/>
        <v>290804695.47936606</v>
      </c>
      <c r="BQ69" s="50">
        <f t="shared" si="183"/>
        <v>290905745.15873212</v>
      </c>
      <c r="BR69" s="50">
        <f t="shared" si="183"/>
        <v>291212794.83809817</v>
      </c>
      <c r="BS69" s="50">
        <f t="shared" ref="BS69" si="184">SUM(BS68)</f>
        <v>291733844.51746422</v>
      </c>
      <c r="BT69" s="50">
        <f t="shared" ref="BT69" si="185">SUM(BT68)</f>
        <v>291324894.19683027</v>
      </c>
      <c r="BU69" s="50">
        <f t="shared" ref="BU69" si="186">SUM(BU68)</f>
        <v>290710943.87619632</v>
      </c>
      <c r="BV69" s="50">
        <f t="shared" ref="BV69" si="187">SUM(BV68)</f>
        <v>290181993.55556238</v>
      </c>
      <c r="BW69" s="50">
        <f t="shared" ref="BW69" si="188">SUM(BW68)</f>
        <v>289687043.23492843</v>
      </c>
      <c r="BX69" s="50">
        <f t="shared" ref="BX69" si="189">SUM(BX68)</f>
        <v>293059356.01429451</v>
      </c>
      <c r="BY69" s="50">
        <f t="shared" ref="BY69" si="190">SUM(BY68)</f>
        <v>292171568.71617132</v>
      </c>
      <c r="BZ69" s="50">
        <f t="shared" ref="BZ69" si="191">SUM(BZ68)</f>
        <v>291316781.41804814</v>
      </c>
      <c r="CA69" s="50">
        <f t="shared" ref="CA69" si="192">SUM(CA68)</f>
        <v>290638994.11992496</v>
      </c>
      <c r="CB69" s="50">
        <f t="shared" ref="CB69" si="193">SUM(CB68)</f>
        <v>289784206.82180178</v>
      </c>
      <c r="CC69" s="50">
        <f t="shared" ref="CC69" si="194">SUM(CC68)</f>
        <v>289369419.5236786</v>
      </c>
      <c r="CD69" s="35"/>
      <c r="CE69" s="170"/>
      <c r="CF69" s="170"/>
      <c r="CG69" s="150">
        <f t="shared" si="178"/>
        <v>290930583.53782547</v>
      </c>
      <c r="CH69" s="162">
        <f>SUM(CH68)</f>
        <v>282745776.28500003</v>
      </c>
      <c r="CI69" s="162">
        <f t="shared" si="44"/>
        <v>8184807.252825439</v>
      </c>
      <c r="CJ69" s="35"/>
      <c r="CK69" s="158">
        <f>SUM(CK68)</f>
        <v>293214794.77483451</v>
      </c>
      <c r="CL69" s="166">
        <f>SUM(CL68)</f>
        <v>282745776.28500003</v>
      </c>
      <c r="CM69" s="158">
        <f t="shared" ref="CM69" si="195">CK69-CL69</f>
        <v>10469018.489834487</v>
      </c>
      <c r="CO69" s="158">
        <f t="shared" si="13"/>
        <v>2284211.2370090485</v>
      </c>
      <c r="CP69" s="158">
        <f t="shared" si="14"/>
        <v>0</v>
      </c>
      <c r="CQ69" s="158">
        <f t="shared" si="15"/>
        <v>2284211.2370090485</v>
      </c>
    </row>
    <row r="70" spans="1:95" ht="13.5" thickTop="1">
      <c r="A70" s="137"/>
      <c r="B70" s="137"/>
      <c r="C70" s="137"/>
      <c r="D70" s="137"/>
      <c r="E70" s="5"/>
      <c r="F70" s="32"/>
      <c r="G70" s="32"/>
      <c r="AE70" s="143">
        <f t="shared" ref="AE70:AE85" si="196">SUM(H70:AD70)</f>
        <v>0</v>
      </c>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143">
        <f t="shared" ref="BD70:BD85" si="197">SUM(AG70:BC70)</f>
        <v>0</v>
      </c>
      <c r="BE70" s="109"/>
      <c r="BF70" s="358"/>
      <c r="CE70" s="170"/>
      <c r="CF70" s="170"/>
      <c r="CG70" s="147"/>
      <c r="CH70" s="161"/>
      <c r="CI70" s="161"/>
      <c r="CK70" s="156"/>
      <c r="CL70" s="165"/>
      <c r="CM70" s="156"/>
      <c r="CO70" s="156">
        <f t="shared" si="13"/>
        <v>0</v>
      </c>
      <c r="CP70" s="156">
        <f t="shared" si="14"/>
        <v>0</v>
      </c>
      <c r="CQ70" s="156">
        <f t="shared" si="15"/>
        <v>0</v>
      </c>
    </row>
    <row r="71" spans="1:95">
      <c r="A71" s="138" t="s">
        <v>198</v>
      </c>
      <c r="B71" s="138"/>
      <c r="C71" s="137"/>
      <c r="D71" s="137"/>
      <c r="E71" s="5"/>
      <c r="G71" s="32"/>
      <c r="AE71" s="143">
        <f t="shared" si="196"/>
        <v>0</v>
      </c>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143">
        <f t="shared" si="197"/>
        <v>0</v>
      </c>
      <c r="BE71" s="109"/>
      <c r="BF71" s="358"/>
      <c r="CE71" s="170"/>
      <c r="CF71" s="170"/>
      <c r="CG71" s="147"/>
      <c r="CH71" s="161"/>
      <c r="CI71" s="161"/>
      <c r="CK71" s="156"/>
      <c r="CL71" s="165"/>
      <c r="CM71" s="156"/>
      <c r="CO71" s="156">
        <f t="shared" si="13"/>
        <v>0</v>
      </c>
      <c r="CP71" s="156">
        <f t="shared" si="14"/>
        <v>0</v>
      </c>
      <c r="CQ71" s="156">
        <f t="shared" si="15"/>
        <v>0</v>
      </c>
    </row>
    <row r="72" spans="1:95">
      <c r="A72" s="139" t="s">
        <v>21</v>
      </c>
      <c r="B72" s="139" t="s">
        <v>22</v>
      </c>
      <c r="C72" s="140" t="s">
        <v>22</v>
      </c>
      <c r="D72" s="137" t="str">
        <f>"A"&amp;E72</f>
        <v>AINTPCA</v>
      </c>
      <c r="E72" t="s">
        <v>90</v>
      </c>
      <c r="F72" s="32">
        <v>303</v>
      </c>
      <c r="G72" s="32" t="str">
        <f t="shared" si="10"/>
        <v>303CA</v>
      </c>
      <c r="H72" s="27">
        <f>SUMIF(Adjustments!$J$4:$J$921,(EPIS!$D72&amp;"/"&amp;EPIS!H$4&amp;"/"&amp;EPIS!H$3&amp;"/"&amp;EPIS!H$2),Adjustments!L$4:L$921)</f>
        <v>0</v>
      </c>
      <c r="I72" s="27">
        <f>SUMIF(Adjustments!$J$4:$J$921,(EPIS!$D72&amp;"/"&amp;EPIS!I$4&amp;"/"&amp;EPIS!I$3&amp;"/"&amp;EPIS!I$2),Adjustments!M$4:M$921)</f>
        <v>0</v>
      </c>
      <c r="J72" s="27">
        <f>SUMIF(Adjustments!$J$4:$J$921,(EPIS!$D72&amp;"/"&amp;EPIS!J$4&amp;"/"&amp;EPIS!J$3&amp;"/"&amp;EPIS!J$2),Adjustments!N$4:N$921)</f>
        <v>0</v>
      </c>
      <c r="K72" s="27">
        <f>SUMIF(Adjustments!$J$4:$J$921,(EPIS!$D72&amp;"/"&amp;EPIS!K$4&amp;"/"&amp;EPIS!K$3&amp;"/"&amp;EPIS!K$2),Adjustments!O$4:O$921)</f>
        <v>0</v>
      </c>
      <c r="L72" s="27">
        <f>SUMIF(Adjustments!$J$4:$J$921,(EPIS!$D72&amp;"/"&amp;EPIS!L$4&amp;"/"&amp;EPIS!L$3&amp;"/"&amp;EPIS!L$2),Adjustments!P$4:P$921)</f>
        <v>0</v>
      </c>
      <c r="M72" s="27">
        <f>SUMIF(Adjustments!$J$4:$J$921,(EPIS!$D72&amp;"/"&amp;EPIS!M$4&amp;"/"&amp;EPIS!M$3&amp;"/"&amp;EPIS!M$2),Adjustments!Q$4:Q$921)</f>
        <v>0</v>
      </c>
      <c r="N72" s="27">
        <f>SUMIF(Adjustments!$J$4:$J$921,(EPIS!$D72&amp;"/"&amp;EPIS!N$4&amp;"/"&amp;EPIS!N$3&amp;"/"&amp;EPIS!N$2),Adjustments!R$4:R$921)</f>
        <v>0</v>
      </c>
      <c r="O72" s="27">
        <f>SUMIF(Adjustments!$J$4:$J$921,(EPIS!$D72&amp;"/"&amp;EPIS!O$4&amp;"/"&amp;EPIS!O$3&amp;"/"&amp;EPIS!O$2),Adjustments!S$4:S$921)</f>
        <v>0</v>
      </c>
      <c r="P72" s="27">
        <f>SUMIF(Adjustments!$J$4:$J$921,(EPIS!$D72&amp;"/"&amp;EPIS!P$4&amp;"/"&amp;EPIS!P$3&amp;"/"&amp;EPIS!P$2),Adjustments!T$4:T$921)</f>
        <v>0</v>
      </c>
      <c r="Q72" s="27">
        <f>SUMIF(Adjustments!$J$4:$J$921,(EPIS!$D72&amp;"/"&amp;EPIS!Q$4&amp;"/"&amp;EPIS!Q$3&amp;"/"&amp;EPIS!Q$2),Adjustments!U$4:U$921)</f>
        <v>0</v>
      </c>
      <c r="R72" s="27">
        <f>SUMIF(Adjustments!$J$4:$J$921,(EPIS!$D72&amp;"/"&amp;EPIS!R$4&amp;"/"&amp;EPIS!R$3&amp;"/"&amp;EPIS!R$2),Adjustments!V$4:V$921)</f>
        <v>0</v>
      </c>
      <c r="S72" s="27">
        <f>SUMIF(Adjustments!$J$4:$J$921,(EPIS!$D72&amp;"/"&amp;EPIS!S$4&amp;"/"&amp;EPIS!S$3&amp;"/"&amp;EPIS!S$2),Adjustments!W$4:W$921)</f>
        <v>0</v>
      </c>
      <c r="T72" s="27">
        <f>SUMIF(Adjustments!$J$4:$J$921,(EPIS!$D72&amp;"/"&amp;EPIS!T$4&amp;"/"&amp;EPIS!T$3&amp;"/"&amp;EPIS!T$2),Adjustments!X$4:X$921)</f>
        <v>0</v>
      </c>
      <c r="U72" s="27">
        <f>SUMIF(Adjustments!$J$4:$J$921,(EPIS!$D72&amp;"/"&amp;EPIS!U$4&amp;"/"&amp;EPIS!U$3&amp;"/"&amp;EPIS!U$2),Adjustments!Y$4:Y$921)</f>
        <v>0</v>
      </c>
      <c r="V72" s="27">
        <f>SUMIF(Adjustments!$J$4:$J$921,(EPIS!$D72&amp;"/"&amp;EPIS!V$4&amp;"/"&amp;EPIS!V$3&amp;"/"&amp;EPIS!V$2),Adjustments!Z$4:Z$921)</f>
        <v>0</v>
      </c>
      <c r="W72" s="27">
        <f>SUMIF(Adjustments!$J$4:$J$921,(EPIS!$D72&amp;"/"&amp;EPIS!W$4&amp;"/"&amp;EPIS!W$3&amp;"/"&amp;EPIS!W$2),Adjustments!AA$4:AA$921)</f>
        <v>0</v>
      </c>
      <c r="X72" s="27">
        <f>SUMIF(Adjustments!$J$4:$J$921,(EPIS!$D72&amp;"/"&amp;EPIS!X$4&amp;"/"&amp;EPIS!X$3&amp;"/"&amp;EPIS!X$2),Adjustments!AB$4:AB$921)</f>
        <v>0</v>
      </c>
      <c r="Y72" s="27">
        <f>SUMIF(Adjustments!$J$4:$J$921,(EPIS!$D72&amp;"/"&amp;EPIS!Y$4&amp;"/"&amp;EPIS!Y$3&amp;"/"&amp;EPIS!Y$2),Adjustments!AC$4:AC$921)</f>
        <v>0</v>
      </c>
      <c r="Z72" s="27">
        <f>SUMIF(Adjustments!$J$4:$J$921,(EPIS!$D72&amp;"/"&amp;EPIS!Z$4&amp;"/"&amp;EPIS!Z$3&amp;"/"&amp;EPIS!Z$2),Adjustments!AD$4:AD$921)</f>
        <v>0</v>
      </c>
      <c r="AA72" s="27">
        <f>SUMIF(Adjustments!$J$4:$J$921,(EPIS!$D72&amp;"/"&amp;EPIS!AA$4&amp;"/"&amp;EPIS!AA$3&amp;"/"&amp;EPIS!AA$2),Adjustments!AE$4:AE$921)</f>
        <v>0</v>
      </c>
      <c r="AB72" s="27">
        <f>SUMIF(Adjustments!$J$4:$J$921,(EPIS!$D72&amp;"/"&amp;EPIS!AB$4&amp;"/"&amp;EPIS!AB$3&amp;"/"&amp;EPIS!AB$2),Adjustments!AF$4:AF$921)</f>
        <v>0</v>
      </c>
      <c r="AC72" s="27">
        <f>SUMIF(Adjustments!$J$4:$J$921,(EPIS!$D72&amp;"/"&amp;EPIS!AC$4&amp;"/"&amp;EPIS!AC$3&amp;"/"&amp;EPIS!AC$2),Adjustments!AG$4:AG$921)</f>
        <v>0</v>
      </c>
      <c r="AD72" s="27">
        <f>SUMIF(Adjustments!$J$4:$J$921,(EPIS!$D72&amp;"/"&amp;EPIS!AD$4&amp;"/"&amp;EPIS!AD$3&amp;"/"&amp;EPIS!AD$2),Adjustments!AH$4:AH$921)</f>
        <v>0</v>
      </c>
      <c r="AE72" s="143">
        <f t="shared" si="196"/>
        <v>0</v>
      </c>
      <c r="AG72" s="27">
        <f>SUMIF(Retirements!$E$12:$E$95,EPIS!$D72,Retirements!ED$12:ED$95)</f>
        <v>0</v>
      </c>
      <c r="AH72" s="27">
        <f>SUMIF(Retirements!$E$12:$E$95,EPIS!$D72,Retirements!EE$12:EE$95)</f>
        <v>0</v>
      </c>
      <c r="AI72" s="27">
        <f>SUMIF(Retirements!$E$12:$E$95,EPIS!$D72,Retirements!EF$12:EF$95)</f>
        <v>0</v>
      </c>
      <c r="AJ72" s="27">
        <f>SUMIF(Retirements!$E$12:$E$95,EPIS!$D72,Retirements!EG$12:EG$95)</f>
        <v>0</v>
      </c>
      <c r="AK72" s="27">
        <f>SUMIF(Retirements!$E$12:$E$95,EPIS!$D72,Retirements!EH$12:EH$95)</f>
        <v>0</v>
      </c>
      <c r="AL72" s="27">
        <f>SUMIF(Retirements!$E$12:$E$95,EPIS!$D72,Retirements!EI$12:EI$95)</f>
        <v>0</v>
      </c>
      <c r="AM72" s="27">
        <f>SUMIF(Retirements!$E$12:$E$95,EPIS!$D72,Retirements!EJ$12:EJ$95)</f>
        <v>0</v>
      </c>
      <c r="AN72" s="27">
        <f>SUMIF(Retirements!$E$12:$E$95,EPIS!$D72,Retirements!EK$12:EK$95)</f>
        <v>0</v>
      </c>
      <c r="AO72" s="27">
        <f>SUMIF(Retirements!$E$12:$E$95,EPIS!$D72,Retirements!EL$12:EL$95)</f>
        <v>0</v>
      </c>
      <c r="AP72" s="27">
        <f>SUMIF(Retirements!$E$12:$E$95,EPIS!$D72,Retirements!EM$12:EM$95)</f>
        <v>0</v>
      </c>
      <c r="AQ72" s="27">
        <f>SUMIF(Retirements!$E$12:$E$95,EPIS!$D72,Retirements!EN$12:EN$95)</f>
        <v>0</v>
      </c>
      <c r="AR72" s="27">
        <f>SUMIF(Retirements!$E$12:$E$95,EPIS!$D72,Retirements!EO$12:EO$95)</f>
        <v>0</v>
      </c>
      <c r="AS72" s="27">
        <f>SUMIF(Retirements!$E$12:$E$95,EPIS!$D72,Retirements!EP$12:EP$95)</f>
        <v>0</v>
      </c>
      <c r="AT72" s="27">
        <f>SUMIF(Retirements!$E$12:$E$95,EPIS!$D72,Retirements!EQ$12:EQ$95)</f>
        <v>0</v>
      </c>
      <c r="AU72" s="27">
        <f>SUMIF(Retirements!$E$12:$E$95,EPIS!$D72,Retirements!ER$12:ER$95)</f>
        <v>0</v>
      </c>
      <c r="AV72" s="27">
        <f>SUMIF(Retirements!$E$12:$E$95,EPIS!$D72,Retirements!ES$12:ES$95)</f>
        <v>0</v>
      </c>
      <c r="AW72" s="27">
        <f>SUMIF(Retirements!$E$12:$E$95,EPIS!$D72,Retirements!ET$12:ET$95)</f>
        <v>0</v>
      </c>
      <c r="AX72" s="27">
        <f>SUMIF(Retirements!$E$12:$E$95,EPIS!$D72,Retirements!EU$12:EU$95)</f>
        <v>0</v>
      </c>
      <c r="AY72" s="27">
        <f>SUMIF(Retirements!$E$12:$E$95,EPIS!$D72,Retirements!EV$12:EV$95)</f>
        <v>0</v>
      </c>
      <c r="AZ72" s="27">
        <f>SUMIF(Retirements!$E$12:$E$95,EPIS!$D72,Retirements!EW$12:EW$95)</f>
        <v>0</v>
      </c>
      <c r="BA72" s="27">
        <f>SUMIF(Retirements!$E$12:$E$95,EPIS!$D72,Retirements!EX$12:EX$95)</f>
        <v>0</v>
      </c>
      <c r="BB72" s="27">
        <f>SUMIF(Retirements!$E$12:$E$95,EPIS!$D72,Retirements!EY$12:EY$95)</f>
        <v>0</v>
      </c>
      <c r="BC72" s="27">
        <f>SUMIF(Retirements!$E$12:$E$95,EPIS!$D72,Retirements!EZ$12:EZ$95)</f>
        <v>0</v>
      </c>
      <c r="BD72" s="143">
        <f t="shared" si="197"/>
        <v>0</v>
      </c>
      <c r="BE72" s="109"/>
      <c r="BF72" s="358">
        <f>VLOOKUP(E72,Scenarios!$AK$11:$AN$132,3,0)</f>
        <v>216406.51</v>
      </c>
      <c r="BG72" s="36">
        <f t="shared" ref="BG72:BG85" si="198">BF72+H72+AG72</f>
        <v>216406.51</v>
      </c>
      <c r="BH72" s="36">
        <f t="shared" ref="BH72:BH85" si="199">BG72+I72+AH72</f>
        <v>216406.51</v>
      </c>
      <c r="BI72" s="36">
        <f t="shared" ref="BI72:BI85" si="200">BH72+J72+AI72</f>
        <v>216406.51</v>
      </c>
      <c r="BJ72" s="36">
        <f t="shared" ref="BJ72:BJ85" si="201">BI72+K72+AJ72</f>
        <v>216406.51</v>
      </c>
      <c r="BK72" s="36">
        <f t="shared" ref="BK72:BK85" si="202">BJ72+L72+AK72</f>
        <v>216406.51</v>
      </c>
      <c r="BL72" s="36">
        <f t="shared" ref="BL72:BL85" si="203">BK72+M72+AL72</f>
        <v>216406.51</v>
      </c>
      <c r="BM72" s="36">
        <f t="shared" ref="BM72:BM85" si="204">BL72+N72+AM72</f>
        <v>216406.51</v>
      </c>
      <c r="BN72" s="36">
        <f t="shared" ref="BN72:BN85" si="205">BM72+O72+AN72</f>
        <v>216406.51</v>
      </c>
      <c r="BO72" s="36">
        <f t="shared" ref="BO72:BO85" si="206">BN72+P72+AO72</f>
        <v>216406.51</v>
      </c>
      <c r="BP72" s="36">
        <f t="shared" ref="BP72:BP85" si="207">BO72+Q72+AP72</f>
        <v>216406.51</v>
      </c>
      <c r="BQ72" s="36">
        <f t="shared" ref="BQ72:BQ85" si="208">BP72+R72+AQ72</f>
        <v>216406.51</v>
      </c>
      <c r="BR72" s="36">
        <f t="shared" ref="BR72:BR85" si="209">BQ72+S72+AR72</f>
        <v>216406.51</v>
      </c>
      <c r="BS72" s="36">
        <f t="shared" ref="BS72:BS85" si="210">BR72+T72+AS72</f>
        <v>216406.51</v>
      </c>
      <c r="BT72" s="36">
        <f t="shared" ref="BT72:BT85" si="211">BS72+U72+AT72</f>
        <v>216406.51</v>
      </c>
      <c r="BU72" s="36">
        <f t="shared" ref="BU72:BU85" si="212">BT72+V72+AU72</f>
        <v>216406.51</v>
      </c>
      <c r="BV72" s="36">
        <f t="shared" ref="BV72:BV85" si="213">BU72+W72+AV72</f>
        <v>216406.51</v>
      </c>
      <c r="BW72" s="36">
        <f t="shared" ref="BW72:BW85" si="214">BV72+X72+AW72</f>
        <v>216406.51</v>
      </c>
      <c r="BX72" s="36">
        <f t="shared" ref="BX72:BX85" si="215">BW72+Y72+AX72</f>
        <v>216406.51</v>
      </c>
      <c r="BY72" s="36">
        <f t="shared" ref="BY72:BY85" si="216">BX72+Z72+AY72</f>
        <v>216406.51</v>
      </c>
      <c r="BZ72" s="36">
        <f t="shared" ref="BZ72:BZ85" si="217">BY72+AA72+AZ72</f>
        <v>216406.51</v>
      </c>
      <c r="CA72" s="36">
        <f t="shared" ref="CA72:CA85" si="218">BZ72+AB72+BA72</f>
        <v>216406.51</v>
      </c>
      <c r="CB72" s="36">
        <f t="shared" ref="CB72:CB85" si="219">CA72+AC72+BB72</f>
        <v>216406.51</v>
      </c>
      <c r="CC72" s="36">
        <f t="shared" ref="CC72:CC85" si="220">CB72+AD72+BC72</f>
        <v>216406.51</v>
      </c>
      <c r="CD72" s="36"/>
      <c r="CE72" s="170" t="str">
        <f t="shared" si="11"/>
        <v>303CA</v>
      </c>
      <c r="CF72" s="170" t="str">
        <f t="shared" si="157"/>
        <v>303CA</v>
      </c>
      <c r="CG72" s="148">
        <f t="shared" ref="CG72:CG86" si="221">SUM(BQ72:CC72)/13</f>
        <v>216406.50999999998</v>
      </c>
      <c r="CH72" s="161">
        <f>VLOOKUP(CE72,Scenarios!$AO$11:$AR$132,3,0)</f>
        <v>168900.86</v>
      </c>
      <c r="CI72" s="161">
        <f t="shared" si="44"/>
        <v>47505.649999999994</v>
      </c>
      <c r="CJ72" s="35"/>
      <c r="CK72" s="193">
        <f>VLOOKUP(CE72,Scenarios!$AS$11:$AT$132,2,0)</f>
        <v>216406.50999999998</v>
      </c>
      <c r="CL72" s="156">
        <f>VLOOKUP(CE72,Scenarios!$AO$11:$AR$132,3,0)</f>
        <v>168900.86</v>
      </c>
      <c r="CM72" s="156">
        <f>CK72-CL72</f>
        <v>47505.649999999994</v>
      </c>
      <c r="CO72" s="156">
        <f t="shared" si="13"/>
        <v>0</v>
      </c>
      <c r="CP72" s="156">
        <f t="shared" si="14"/>
        <v>0</v>
      </c>
      <c r="CQ72" s="156">
        <f t="shared" si="15"/>
        <v>0</v>
      </c>
    </row>
    <row r="73" spans="1:95">
      <c r="A73" s="137" t="s">
        <v>39</v>
      </c>
      <c r="B73" s="137" t="s">
        <v>40</v>
      </c>
      <c r="C73" s="140" t="s">
        <v>40</v>
      </c>
      <c r="D73" s="137" t="str">
        <f t="shared" ref="D73:D85" si="222">"A"&amp;E73</f>
        <v>AINTPCN</v>
      </c>
      <c r="E73" t="s">
        <v>91</v>
      </c>
      <c r="F73" s="32">
        <v>303</v>
      </c>
      <c r="G73" s="32" t="str">
        <f t="shared" ref="G73:G85" si="223">F73&amp;C73</f>
        <v>303CN</v>
      </c>
      <c r="H73" s="27">
        <f>SUMIF(Adjustments!$J$4:$J$921,(EPIS!$D73&amp;"/"&amp;EPIS!H$4&amp;"/"&amp;EPIS!H$3&amp;"/"&amp;EPIS!H$2),Adjustments!L$4:L$921)</f>
        <v>-6500</v>
      </c>
      <c r="I73" s="27">
        <f>SUMIF(Adjustments!$J$4:$J$921,(EPIS!$D73&amp;"/"&amp;EPIS!I$4&amp;"/"&amp;EPIS!I$3&amp;"/"&amp;EPIS!I$2),Adjustments!M$4:M$921)</f>
        <v>68107.33</v>
      </c>
      <c r="J73" s="27">
        <f>SUMIF(Adjustments!$J$4:$J$921,(EPIS!$D73&amp;"/"&amp;EPIS!J$4&amp;"/"&amp;EPIS!J$3&amp;"/"&amp;EPIS!J$2),Adjustments!N$4:N$921)</f>
        <v>-1005.96</v>
      </c>
      <c r="K73" s="27">
        <f>SUMIF(Adjustments!$J$4:$J$921,(EPIS!$D73&amp;"/"&amp;EPIS!K$4&amp;"/"&amp;EPIS!K$3&amp;"/"&amp;EPIS!K$2),Adjustments!O$4:O$921)</f>
        <v>636.82000000000005</v>
      </c>
      <c r="L73" s="27">
        <f>SUMIF(Adjustments!$J$4:$J$921,(EPIS!$D73&amp;"/"&amp;EPIS!L$4&amp;"/"&amp;EPIS!L$3&amp;"/"&amp;EPIS!L$2),Adjustments!P$4:P$921)</f>
        <v>-9623.77</v>
      </c>
      <c r="M73" s="27">
        <f>SUMIF(Adjustments!$J$4:$J$921,(EPIS!$D73&amp;"/"&amp;EPIS!M$4&amp;"/"&amp;EPIS!M$3&amp;"/"&amp;EPIS!M$2),Adjustments!Q$4:Q$921)</f>
        <v>1286333.76</v>
      </c>
      <c r="N73" s="27">
        <f>SUMIF(Adjustments!$J$4:$J$921,(EPIS!$D73&amp;"/"&amp;EPIS!N$4&amp;"/"&amp;EPIS!N$3&amp;"/"&amp;EPIS!N$2),Adjustments!R$4:R$921)</f>
        <v>0</v>
      </c>
      <c r="O73" s="27">
        <f>SUMIF(Adjustments!$J$4:$J$921,(EPIS!$D73&amp;"/"&amp;EPIS!O$4&amp;"/"&amp;EPIS!O$3&amp;"/"&amp;EPIS!O$2),Adjustments!S$4:S$921)</f>
        <v>64105.74</v>
      </c>
      <c r="P73" s="27">
        <f>SUMIF(Adjustments!$J$4:$J$921,(EPIS!$D73&amp;"/"&amp;EPIS!P$4&amp;"/"&amp;EPIS!P$3&amp;"/"&amp;EPIS!P$2),Adjustments!T$4:T$921)</f>
        <v>0</v>
      </c>
      <c r="Q73" s="27">
        <f>SUMIF(Adjustments!$J$4:$J$921,(EPIS!$D73&amp;"/"&amp;EPIS!Q$4&amp;"/"&amp;EPIS!Q$3&amp;"/"&amp;EPIS!Q$2),Adjustments!U$4:U$921)</f>
        <v>0</v>
      </c>
      <c r="R73" s="27">
        <f>SUMIF(Adjustments!$J$4:$J$921,(EPIS!$D73&amp;"/"&amp;EPIS!R$4&amp;"/"&amp;EPIS!R$3&amp;"/"&amp;EPIS!R$2),Adjustments!V$4:V$921)</f>
        <v>0</v>
      </c>
      <c r="S73" s="27">
        <f>SUMIF(Adjustments!$J$4:$J$921,(EPIS!$D73&amp;"/"&amp;EPIS!S$4&amp;"/"&amp;EPIS!S$3&amp;"/"&amp;EPIS!S$2),Adjustments!W$4:W$921)</f>
        <v>0</v>
      </c>
      <c r="T73" s="27">
        <f>SUMIF(Adjustments!$J$4:$J$921,(EPIS!$D73&amp;"/"&amp;EPIS!T$4&amp;"/"&amp;EPIS!T$3&amp;"/"&amp;EPIS!T$2),Adjustments!X$4:X$921)</f>
        <v>0</v>
      </c>
      <c r="U73" s="27">
        <f>SUMIF(Adjustments!$J$4:$J$921,(EPIS!$D73&amp;"/"&amp;EPIS!U$4&amp;"/"&amp;EPIS!U$3&amp;"/"&amp;EPIS!U$2),Adjustments!Y$4:Y$921)</f>
        <v>0</v>
      </c>
      <c r="V73" s="27">
        <f>SUMIF(Adjustments!$J$4:$J$921,(EPIS!$D73&amp;"/"&amp;EPIS!V$4&amp;"/"&amp;EPIS!V$3&amp;"/"&amp;EPIS!V$2),Adjustments!Z$4:Z$921)</f>
        <v>0</v>
      </c>
      <c r="W73" s="27">
        <f>SUMIF(Adjustments!$J$4:$J$921,(EPIS!$D73&amp;"/"&amp;EPIS!W$4&amp;"/"&amp;EPIS!W$3&amp;"/"&amp;EPIS!W$2),Adjustments!AA$4:AA$921)</f>
        <v>0</v>
      </c>
      <c r="X73" s="27">
        <f>SUMIF(Adjustments!$J$4:$J$921,(EPIS!$D73&amp;"/"&amp;EPIS!X$4&amp;"/"&amp;EPIS!X$3&amp;"/"&amp;EPIS!X$2),Adjustments!AB$4:AB$921)</f>
        <v>0</v>
      </c>
      <c r="Y73" s="27">
        <f>SUMIF(Adjustments!$J$4:$J$921,(EPIS!$D73&amp;"/"&amp;EPIS!Y$4&amp;"/"&amp;EPIS!Y$3&amp;"/"&amp;EPIS!Y$2),Adjustments!AC$4:AC$921)</f>
        <v>0</v>
      </c>
      <c r="Z73" s="27">
        <f>SUMIF(Adjustments!$J$4:$J$921,(EPIS!$D73&amp;"/"&amp;EPIS!Z$4&amp;"/"&amp;EPIS!Z$3&amp;"/"&amp;EPIS!Z$2),Adjustments!AD$4:AD$921)</f>
        <v>0</v>
      </c>
      <c r="AA73" s="27">
        <f>SUMIF(Adjustments!$J$4:$J$921,(EPIS!$D73&amp;"/"&amp;EPIS!AA$4&amp;"/"&amp;EPIS!AA$3&amp;"/"&amp;EPIS!AA$2),Adjustments!AE$4:AE$921)</f>
        <v>0</v>
      </c>
      <c r="AB73" s="27">
        <f>SUMIF(Adjustments!$J$4:$J$921,(EPIS!$D73&amp;"/"&amp;EPIS!AB$4&amp;"/"&amp;EPIS!AB$3&amp;"/"&amp;EPIS!AB$2),Adjustments!AF$4:AF$921)</f>
        <v>0</v>
      </c>
      <c r="AC73" s="27">
        <f>SUMIF(Adjustments!$J$4:$J$921,(EPIS!$D73&amp;"/"&amp;EPIS!AC$4&amp;"/"&amp;EPIS!AC$3&amp;"/"&amp;EPIS!AC$2),Adjustments!AG$4:AG$921)</f>
        <v>0</v>
      </c>
      <c r="AD73" s="27">
        <f>SUMIF(Adjustments!$J$4:$J$921,(EPIS!$D73&amp;"/"&amp;EPIS!AD$4&amp;"/"&amp;EPIS!AD$3&amp;"/"&amp;EPIS!AD$2),Adjustments!AH$4:AH$921)</f>
        <v>0</v>
      </c>
      <c r="AE73" s="143">
        <f t="shared" si="196"/>
        <v>1402053.92</v>
      </c>
      <c r="AG73" s="27">
        <f>SUMIF(Retirements!$E$12:$E$95,EPIS!$D73,Retirements!ED$12:ED$95)</f>
        <v>0</v>
      </c>
      <c r="AH73" s="27">
        <f>SUMIF(Retirements!$E$12:$E$95,EPIS!$D73,Retirements!EE$12:EE$95)</f>
        <v>0</v>
      </c>
      <c r="AI73" s="27">
        <f>SUMIF(Retirements!$E$12:$E$95,EPIS!$D73,Retirements!EF$12:EF$95)</f>
        <v>0</v>
      </c>
      <c r="AJ73" s="27">
        <f>SUMIF(Retirements!$E$12:$E$95,EPIS!$D73,Retirements!EG$12:EG$95)</f>
        <v>0</v>
      </c>
      <c r="AK73" s="27">
        <f>SUMIF(Retirements!$E$12:$E$95,EPIS!$D73,Retirements!EH$12:EH$95)</f>
        <v>0</v>
      </c>
      <c r="AL73" s="27">
        <f>SUMIF(Retirements!$E$12:$E$95,EPIS!$D73,Retirements!EI$12:EI$95)</f>
        <v>0</v>
      </c>
      <c r="AM73" s="27">
        <f>SUMIF(Retirements!$E$12:$E$95,EPIS!$D73,Retirements!EJ$12:EJ$95)</f>
        <v>0</v>
      </c>
      <c r="AN73" s="27">
        <f>SUMIF(Retirements!$E$12:$E$95,EPIS!$D73,Retirements!EK$12:EK$95)</f>
        <v>0</v>
      </c>
      <c r="AO73" s="27">
        <f>SUMIF(Retirements!$E$12:$E$95,EPIS!$D73,Retirements!EL$12:EL$95)</f>
        <v>0</v>
      </c>
      <c r="AP73" s="27">
        <f>SUMIF(Retirements!$E$12:$E$95,EPIS!$D73,Retirements!EM$12:EM$95)</f>
        <v>-19963.689559295639</v>
      </c>
      <c r="AQ73" s="27">
        <f>SUMIF(Retirements!$E$12:$E$95,EPIS!$D73,Retirements!EN$12:EN$95)</f>
        <v>-19963.689559295639</v>
      </c>
      <c r="AR73" s="27">
        <f>SUMIF(Retirements!$E$12:$E$95,EPIS!$D73,Retirements!EO$12:EO$95)</f>
        <v>-19963.689559295639</v>
      </c>
      <c r="AS73" s="27">
        <f>SUMIF(Retirements!$E$12:$E$95,EPIS!$D73,Retirements!EP$12:EP$95)</f>
        <v>-19963.689559295639</v>
      </c>
      <c r="AT73" s="27">
        <f>SUMIF(Retirements!$E$12:$E$95,EPIS!$D73,Retirements!EQ$12:EQ$95)</f>
        <v>-19963.689559295639</v>
      </c>
      <c r="AU73" s="27">
        <f>SUMIF(Retirements!$E$12:$E$95,EPIS!$D73,Retirements!ER$12:ER$95)</f>
        <v>-19963.689559295639</v>
      </c>
      <c r="AV73" s="27">
        <f>SUMIF(Retirements!$E$12:$E$95,EPIS!$D73,Retirements!ES$12:ES$95)</f>
        <v>-19963.689559295639</v>
      </c>
      <c r="AW73" s="27">
        <f>SUMIF(Retirements!$E$12:$E$95,EPIS!$D73,Retirements!ET$12:ET$95)</f>
        <v>-19963.689559295639</v>
      </c>
      <c r="AX73" s="27">
        <f>SUMIF(Retirements!$E$12:$E$95,EPIS!$D73,Retirements!EU$12:EU$95)</f>
        <v>-19963.689559295639</v>
      </c>
      <c r="AY73" s="27">
        <f>SUMIF(Retirements!$E$12:$E$95,EPIS!$D73,Retirements!EV$12:EV$95)</f>
        <v>-19944.842595624574</v>
      </c>
      <c r="AZ73" s="27">
        <f>SUMIF(Retirements!$E$12:$E$95,EPIS!$D73,Retirements!EW$12:EW$95)</f>
        <v>-19944.842595624574</v>
      </c>
      <c r="BA73" s="27">
        <f>SUMIF(Retirements!$E$12:$E$95,EPIS!$D73,Retirements!EX$12:EX$95)</f>
        <v>-19944.842595624574</v>
      </c>
      <c r="BB73" s="27">
        <f>SUMIF(Retirements!$E$12:$E$95,EPIS!$D73,Retirements!EY$12:EY$95)</f>
        <v>-19944.842595624574</v>
      </c>
      <c r="BC73" s="27">
        <f>SUMIF(Retirements!$E$12:$E$95,EPIS!$D73,Retirements!EZ$12:EZ$95)</f>
        <v>-19944.842595624574</v>
      </c>
      <c r="BD73" s="143">
        <f t="shared" si="197"/>
        <v>-279397.41901178355</v>
      </c>
      <c r="BE73" s="109"/>
      <c r="BF73" s="358">
        <f>VLOOKUP(E73,Scenarios!$AK$11:$AN$132,3,0)</f>
        <v>121077155.67</v>
      </c>
      <c r="BG73" s="36">
        <f t="shared" si="198"/>
        <v>121070655.67</v>
      </c>
      <c r="BH73" s="36">
        <f t="shared" si="199"/>
        <v>121138763</v>
      </c>
      <c r="BI73" s="36">
        <f t="shared" si="200"/>
        <v>121137757.04000001</v>
      </c>
      <c r="BJ73" s="36">
        <f t="shared" si="201"/>
        <v>121138393.86</v>
      </c>
      <c r="BK73" s="36">
        <f t="shared" si="202"/>
        <v>121128770.09</v>
      </c>
      <c r="BL73" s="36">
        <f t="shared" si="203"/>
        <v>122415103.85000001</v>
      </c>
      <c r="BM73" s="36">
        <f t="shared" si="204"/>
        <v>122415103.85000001</v>
      </c>
      <c r="BN73" s="36">
        <f t="shared" si="205"/>
        <v>122479209.59</v>
      </c>
      <c r="BO73" s="36">
        <f t="shared" si="206"/>
        <v>122479209.59</v>
      </c>
      <c r="BP73" s="36">
        <f t="shared" si="207"/>
        <v>122459245.90044071</v>
      </c>
      <c r="BQ73" s="36">
        <f t="shared" si="208"/>
        <v>122439282.21088141</v>
      </c>
      <c r="BR73" s="36">
        <f t="shared" si="209"/>
        <v>122419318.52132212</v>
      </c>
      <c r="BS73" s="36">
        <f t="shared" si="210"/>
        <v>122399354.83176282</v>
      </c>
      <c r="BT73" s="36">
        <f t="shared" si="211"/>
        <v>122379391.14220352</v>
      </c>
      <c r="BU73" s="36">
        <f t="shared" si="212"/>
        <v>122359427.45264423</v>
      </c>
      <c r="BV73" s="36">
        <f t="shared" si="213"/>
        <v>122339463.76308493</v>
      </c>
      <c r="BW73" s="36">
        <f t="shared" si="214"/>
        <v>122319500.07352564</v>
      </c>
      <c r="BX73" s="36">
        <f t="shared" si="215"/>
        <v>122299536.38396634</v>
      </c>
      <c r="BY73" s="36">
        <f t="shared" si="216"/>
        <v>122279591.54137072</v>
      </c>
      <c r="BZ73" s="36">
        <f t="shared" si="217"/>
        <v>122259646.6987751</v>
      </c>
      <c r="CA73" s="36">
        <f t="shared" si="218"/>
        <v>122239701.85617948</v>
      </c>
      <c r="CB73" s="36">
        <f t="shared" si="219"/>
        <v>122219757.01358385</v>
      </c>
      <c r="CC73" s="36">
        <f t="shared" si="220"/>
        <v>122199812.17098823</v>
      </c>
      <c r="CD73" s="36"/>
      <c r="CE73" s="170" t="str">
        <f t="shared" ref="CE73:CE85" si="224">G73</f>
        <v>303CN</v>
      </c>
      <c r="CF73" s="170" t="str">
        <f t="shared" si="157"/>
        <v>303CN</v>
      </c>
      <c r="CG73" s="148">
        <f t="shared" si="221"/>
        <v>122319521.8200222</v>
      </c>
      <c r="CH73" s="161">
        <f>VLOOKUP(CE73,Scenarios!$AO$11:$AR$132,3,0)</f>
        <v>120301314.145</v>
      </c>
      <c r="CI73" s="161">
        <f t="shared" ref="CI73:CI89" si="225">CG73-CH73</f>
        <v>2018207.6750221997</v>
      </c>
      <c r="CJ73" s="35"/>
      <c r="CK73" s="193">
        <f>VLOOKUP(CE73,Scenarios!$AS$11:$AT$132,2,0)</f>
        <v>120718264.24438086</v>
      </c>
      <c r="CL73" s="156">
        <f>VLOOKUP(CE73,Scenarios!$AO$11:$AR$132,3,0)</f>
        <v>120301314.145</v>
      </c>
      <c r="CM73" s="156">
        <f>CK73-CL73</f>
        <v>416950.09938086569</v>
      </c>
      <c r="CO73" s="156">
        <f t="shared" ref="CO73:CO89" si="226">CK73-CG73</f>
        <v>-1601257.5756413341</v>
      </c>
      <c r="CP73" s="156">
        <f t="shared" ref="CP73:CP89" si="227">CL73-CH73</f>
        <v>0</v>
      </c>
      <c r="CQ73" s="156">
        <f t="shared" ref="CQ73:CQ89" si="228">CM73-CI73</f>
        <v>-1601257.5756413341</v>
      </c>
    </row>
    <row r="74" spans="1:95">
      <c r="A74" s="137" t="s">
        <v>4</v>
      </c>
      <c r="B74" s="137" t="s">
        <v>7</v>
      </c>
      <c r="C74" s="141" t="s">
        <v>5</v>
      </c>
      <c r="D74" s="137" t="str">
        <f t="shared" si="222"/>
        <v>AINTPDGU</v>
      </c>
      <c r="E74" s="5" t="s">
        <v>93</v>
      </c>
      <c r="F74" s="32">
        <v>302</v>
      </c>
      <c r="G74" s="32" t="str">
        <f t="shared" si="223"/>
        <v>302DGU</v>
      </c>
      <c r="H74" s="27">
        <f>SUMIF(Adjustments!$J$4:$J$921,(EPIS!$D74&amp;"/"&amp;EPIS!H$4&amp;"/"&amp;EPIS!H$3&amp;"/"&amp;EPIS!H$2),Adjustments!L$4:L$921)</f>
        <v>0</v>
      </c>
      <c r="I74" s="27">
        <f>SUMIF(Adjustments!$J$4:$J$921,(EPIS!$D74&amp;"/"&amp;EPIS!I$4&amp;"/"&amp;EPIS!I$3&amp;"/"&amp;EPIS!I$2),Adjustments!M$4:M$921)</f>
        <v>0</v>
      </c>
      <c r="J74" s="27">
        <f>SUMIF(Adjustments!$J$4:$J$921,(EPIS!$D74&amp;"/"&amp;EPIS!J$4&amp;"/"&amp;EPIS!J$3&amp;"/"&amp;EPIS!J$2),Adjustments!N$4:N$921)</f>
        <v>0</v>
      </c>
      <c r="K74" s="27">
        <f>SUMIF(Adjustments!$J$4:$J$921,(EPIS!$D74&amp;"/"&amp;EPIS!K$4&amp;"/"&amp;EPIS!K$3&amp;"/"&amp;EPIS!K$2),Adjustments!O$4:O$921)</f>
        <v>0</v>
      </c>
      <c r="L74" s="27">
        <f>SUMIF(Adjustments!$J$4:$J$921,(EPIS!$D74&amp;"/"&amp;EPIS!L$4&amp;"/"&amp;EPIS!L$3&amp;"/"&amp;EPIS!L$2),Adjustments!P$4:P$921)</f>
        <v>0</v>
      </c>
      <c r="M74" s="27">
        <f>SUMIF(Adjustments!$J$4:$J$921,(EPIS!$D74&amp;"/"&amp;EPIS!M$4&amp;"/"&amp;EPIS!M$3&amp;"/"&amp;EPIS!M$2),Adjustments!Q$4:Q$921)</f>
        <v>0</v>
      </c>
      <c r="N74" s="27">
        <f>SUMIF(Adjustments!$J$4:$J$921,(EPIS!$D74&amp;"/"&amp;EPIS!N$4&amp;"/"&amp;EPIS!N$3&amp;"/"&amp;EPIS!N$2),Adjustments!R$4:R$921)</f>
        <v>0</v>
      </c>
      <c r="O74" s="27">
        <f>SUMIF(Adjustments!$J$4:$J$921,(EPIS!$D74&amp;"/"&amp;EPIS!O$4&amp;"/"&amp;EPIS!O$3&amp;"/"&amp;EPIS!O$2),Adjustments!S$4:S$921)</f>
        <v>0</v>
      </c>
      <c r="P74" s="27">
        <f>SUMIF(Adjustments!$J$4:$J$921,(EPIS!$D74&amp;"/"&amp;EPIS!P$4&amp;"/"&amp;EPIS!P$3&amp;"/"&amp;EPIS!P$2),Adjustments!T$4:T$921)</f>
        <v>0</v>
      </c>
      <c r="Q74" s="27">
        <f>SUMIF(Adjustments!$J$4:$J$921,(EPIS!$D74&amp;"/"&amp;EPIS!Q$4&amp;"/"&amp;EPIS!Q$3&amp;"/"&amp;EPIS!Q$2),Adjustments!U$4:U$921)</f>
        <v>0</v>
      </c>
      <c r="R74" s="27">
        <f>SUMIF(Adjustments!$J$4:$J$921,(EPIS!$D74&amp;"/"&amp;EPIS!R$4&amp;"/"&amp;EPIS!R$3&amp;"/"&amp;EPIS!R$2),Adjustments!V$4:V$921)</f>
        <v>0</v>
      </c>
      <c r="S74" s="27">
        <f>SUMIF(Adjustments!$J$4:$J$921,(EPIS!$D74&amp;"/"&amp;EPIS!S$4&amp;"/"&amp;EPIS!S$3&amp;"/"&amp;EPIS!S$2),Adjustments!W$4:W$921)</f>
        <v>0</v>
      </c>
      <c r="T74" s="27">
        <f>SUMIF(Adjustments!$J$4:$J$921,(EPIS!$D74&amp;"/"&amp;EPIS!T$4&amp;"/"&amp;EPIS!T$3&amp;"/"&amp;EPIS!T$2),Adjustments!X$4:X$921)</f>
        <v>0</v>
      </c>
      <c r="U74" s="27">
        <f>SUMIF(Adjustments!$J$4:$J$921,(EPIS!$D74&amp;"/"&amp;EPIS!U$4&amp;"/"&amp;EPIS!U$3&amp;"/"&amp;EPIS!U$2),Adjustments!Y$4:Y$921)</f>
        <v>0</v>
      </c>
      <c r="V74" s="27">
        <f>SUMIF(Adjustments!$J$4:$J$921,(EPIS!$D74&amp;"/"&amp;EPIS!V$4&amp;"/"&amp;EPIS!V$3&amp;"/"&amp;EPIS!V$2),Adjustments!Z$4:Z$921)</f>
        <v>0</v>
      </c>
      <c r="W74" s="27">
        <f>SUMIF(Adjustments!$J$4:$J$921,(EPIS!$D74&amp;"/"&amp;EPIS!W$4&amp;"/"&amp;EPIS!W$3&amp;"/"&amp;EPIS!W$2),Adjustments!AA$4:AA$921)</f>
        <v>0</v>
      </c>
      <c r="X74" s="27">
        <f>SUMIF(Adjustments!$J$4:$J$921,(EPIS!$D74&amp;"/"&amp;EPIS!X$4&amp;"/"&amp;EPIS!X$3&amp;"/"&amp;EPIS!X$2),Adjustments!AB$4:AB$921)</f>
        <v>0</v>
      </c>
      <c r="Y74" s="27">
        <f>SUMIF(Adjustments!$J$4:$J$921,(EPIS!$D74&amp;"/"&amp;EPIS!Y$4&amp;"/"&amp;EPIS!Y$3&amp;"/"&amp;EPIS!Y$2),Adjustments!AC$4:AC$921)</f>
        <v>0</v>
      </c>
      <c r="Z74" s="27">
        <f>SUMIF(Adjustments!$J$4:$J$921,(EPIS!$D74&amp;"/"&amp;EPIS!Z$4&amp;"/"&amp;EPIS!Z$3&amp;"/"&amp;EPIS!Z$2),Adjustments!AD$4:AD$921)</f>
        <v>0</v>
      </c>
      <c r="AA74" s="27">
        <f>SUMIF(Adjustments!$J$4:$J$921,(EPIS!$D74&amp;"/"&amp;EPIS!AA$4&amp;"/"&amp;EPIS!AA$3&amp;"/"&amp;EPIS!AA$2),Adjustments!AE$4:AE$921)</f>
        <v>0</v>
      </c>
      <c r="AB74" s="27">
        <f>SUMIF(Adjustments!$J$4:$J$921,(EPIS!$D74&amp;"/"&amp;EPIS!AB$4&amp;"/"&amp;EPIS!AB$3&amp;"/"&amp;EPIS!AB$2),Adjustments!AF$4:AF$921)</f>
        <v>0</v>
      </c>
      <c r="AC74" s="27">
        <f>SUMIF(Adjustments!$J$4:$J$921,(EPIS!$D74&amp;"/"&amp;EPIS!AC$4&amp;"/"&amp;EPIS!AC$3&amp;"/"&amp;EPIS!AC$2),Adjustments!AG$4:AG$921)</f>
        <v>0</v>
      </c>
      <c r="AD74" s="27">
        <f>SUMIF(Adjustments!$J$4:$J$921,(EPIS!$D74&amp;"/"&amp;EPIS!AD$4&amp;"/"&amp;EPIS!AD$3&amp;"/"&amp;EPIS!AD$2),Adjustments!AH$4:AH$921)</f>
        <v>0</v>
      </c>
      <c r="AE74" s="143">
        <f t="shared" si="196"/>
        <v>0</v>
      </c>
      <c r="AG74" s="27">
        <f>SUMIF(Retirements!$E$12:$E$95,EPIS!$D74,Retirements!ED$12:ED$95)</f>
        <v>0</v>
      </c>
      <c r="AH74" s="27">
        <f>SUMIF(Retirements!$E$12:$E$95,EPIS!$D74,Retirements!EE$12:EE$95)</f>
        <v>0</v>
      </c>
      <c r="AI74" s="27">
        <f>SUMIF(Retirements!$E$12:$E$95,EPIS!$D74,Retirements!EF$12:EF$95)</f>
        <v>0</v>
      </c>
      <c r="AJ74" s="27">
        <f>SUMIF(Retirements!$E$12:$E$95,EPIS!$D74,Retirements!EG$12:EG$95)</f>
        <v>0</v>
      </c>
      <c r="AK74" s="27">
        <f>SUMIF(Retirements!$E$12:$E$95,EPIS!$D74,Retirements!EH$12:EH$95)</f>
        <v>0</v>
      </c>
      <c r="AL74" s="27">
        <f>SUMIF(Retirements!$E$12:$E$95,EPIS!$D74,Retirements!EI$12:EI$95)</f>
        <v>0</v>
      </c>
      <c r="AM74" s="27">
        <f>SUMIF(Retirements!$E$12:$E$95,EPIS!$D74,Retirements!EJ$12:EJ$95)</f>
        <v>0</v>
      </c>
      <c r="AN74" s="27">
        <f>SUMIF(Retirements!$E$12:$E$95,EPIS!$D74,Retirements!EK$12:EK$95)</f>
        <v>0</v>
      </c>
      <c r="AO74" s="27">
        <f>SUMIF(Retirements!$E$12:$E$95,EPIS!$D74,Retirements!EL$12:EL$95)</f>
        <v>0</v>
      </c>
      <c r="AP74" s="27">
        <f>SUMIF(Retirements!$E$12:$E$95,EPIS!$D74,Retirements!EM$12:EM$95)</f>
        <v>-1158.3907194694586</v>
      </c>
      <c r="AQ74" s="27">
        <f>SUMIF(Retirements!$E$12:$E$95,EPIS!$D74,Retirements!EN$12:EN$95)</f>
        <v>-1158.3907194694586</v>
      </c>
      <c r="AR74" s="27">
        <f>SUMIF(Retirements!$E$12:$E$95,EPIS!$D74,Retirements!EO$12:EO$95)</f>
        <v>-1158.3907194694586</v>
      </c>
      <c r="AS74" s="27">
        <f>SUMIF(Retirements!$E$12:$E$95,EPIS!$D74,Retirements!EP$12:EP$95)</f>
        <v>-1158.3907194694586</v>
      </c>
      <c r="AT74" s="27">
        <f>SUMIF(Retirements!$E$12:$E$95,EPIS!$D74,Retirements!EQ$12:EQ$95)</f>
        <v>-1158.3907194694586</v>
      </c>
      <c r="AU74" s="27">
        <f>SUMIF(Retirements!$E$12:$E$95,EPIS!$D74,Retirements!ER$12:ER$95)</f>
        <v>-1158.3907194694586</v>
      </c>
      <c r="AV74" s="27">
        <f>SUMIF(Retirements!$E$12:$E$95,EPIS!$D74,Retirements!ES$12:ES$95)</f>
        <v>-1158.3907194694586</v>
      </c>
      <c r="AW74" s="27">
        <f>SUMIF(Retirements!$E$12:$E$95,EPIS!$D74,Retirements!ET$12:ET$95)</f>
        <v>-1158.3907194694586</v>
      </c>
      <c r="AX74" s="27">
        <f>SUMIF(Retirements!$E$12:$E$95,EPIS!$D74,Retirements!EU$12:EU$95)</f>
        <v>-1158.3907194694586</v>
      </c>
      <c r="AY74" s="27">
        <f>SUMIF(Retirements!$E$12:$E$95,EPIS!$D74,Retirements!EV$12:EV$95)</f>
        <v>-1138.2959421162493</v>
      </c>
      <c r="AZ74" s="27">
        <f>SUMIF(Retirements!$E$12:$E$95,EPIS!$D74,Retirements!EW$12:EW$95)</f>
        <v>-1138.2959421162493</v>
      </c>
      <c r="BA74" s="27">
        <f>SUMIF(Retirements!$E$12:$E$95,EPIS!$D74,Retirements!EX$12:EX$95)</f>
        <v>-1138.2959421162493</v>
      </c>
      <c r="BB74" s="27">
        <f>SUMIF(Retirements!$E$12:$E$95,EPIS!$D74,Retirements!EY$12:EY$95)</f>
        <v>-1138.2959421162493</v>
      </c>
      <c r="BC74" s="27">
        <f>SUMIF(Retirements!$E$12:$E$95,EPIS!$D74,Retirements!EZ$12:EZ$95)</f>
        <v>-1138.2959421162493</v>
      </c>
      <c r="BD74" s="143">
        <f t="shared" si="197"/>
        <v>-16116.996185806371</v>
      </c>
      <c r="BE74" s="109"/>
      <c r="BF74" s="358">
        <f>VLOOKUP(E74,Scenarios!$AK$11:$AN$132,3,0)</f>
        <v>600993.05000000005</v>
      </c>
      <c r="BG74" s="36">
        <f t="shared" si="198"/>
        <v>600993.05000000005</v>
      </c>
      <c r="BH74" s="36">
        <f t="shared" si="199"/>
        <v>600993.05000000005</v>
      </c>
      <c r="BI74" s="36">
        <f t="shared" si="200"/>
        <v>600993.05000000005</v>
      </c>
      <c r="BJ74" s="36">
        <f t="shared" si="201"/>
        <v>600993.05000000005</v>
      </c>
      <c r="BK74" s="36">
        <f t="shared" si="202"/>
        <v>600993.05000000005</v>
      </c>
      <c r="BL74" s="36">
        <f t="shared" si="203"/>
        <v>600993.05000000005</v>
      </c>
      <c r="BM74" s="36">
        <f t="shared" si="204"/>
        <v>600993.05000000005</v>
      </c>
      <c r="BN74" s="36">
        <f t="shared" si="205"/>
        <v>600993.05000000005</v>
      </c>
      <c r="BO74" s="36">
        <f t="shared" si="206"/>
        <v>600993.05000000005</v>
      </c>
      <c r="BP74" s="36">
        <f t="shared" si="207"/>
        <v>599834.65928053064</v>
      </c>
      <c r="BQ74" s="36">
        <f t="shared" si="208"/>
        <v>598676.26856106124</v>
      </c>
      <c r="BR74" s="36">
        <f t="shared" si="209"/>
        <v>597517.87784159184</v>
      </c>
      <c r="BS74" s="36">
        <f t="shared" si="210"/>
        <v>596359.48712212243</v>
      </c>
      <c r="BT74" s="36">
        <f t="shared" si="211"/>
        <v>595201.09640265303</v>
      </c>
      <c r="BU74" s="36">
        <f t="shared" si="212"/>
        <v>594042.70568318362</v>
      </c>
      <c r="BV74" s="36">
        <f t="shared" si="213"/>
        <v>592884.31496371422</v>
      </c>
      <c r="BW74" s="36">
        <f t="shared" si="214"/>
        <v>591725.92424424482</v>
      </c>
      <c r="BX74" s="36">
        <f t="shared" si="215"/>
        <v>590567.53352477541</v>
      </c>
      <c r="BY74" s="36">
        <f t="shared" si="216"/>
        <v>589429.23758265912</v>
      </c>
      <c r="BZ74" s="36">
        <f t="shared" si="217"/>
        <v>588290.94164054282</v>
      </c>
      <c r="CA74" s="36">
        <f t="shared" si="218"/>
        <v>587152.64569842652</v>
      </c>
      <c r="CB74" s="36">
        <f t="shared" si="219"/>
        <v>586014.34975631023</v>
      </c>
      <c r="CC74" s="36">
        <f t="shared" si="220"/>
        <v>584876.05381419393</v>
      </c>
      <c r="CD74" s="36"/>
      <c r="CE74" s="170" t="str">
        <f t="shared" si="224"/>
        <v>302DGU</v>
      </c>
      <c r="CF74" s="170" t="str">
        <f t="shared" si="157"/>
        <v>302DGU</v>
      </c>
      <c r="CG74" s="148">
        <f t="shared" si="221"/>
        <v>591749.11052580597</v>
      </c>
      <c r="CH74" s="161">
        <f>VLOOKUP(CE74,Scenarios!$AO$11:$AR$132,3,0)</f>
        <v>600993.05000000005</v>
      </c>
      <c r="CI74" s="161">
        <f t="shared" si="225"/>
        <v>-9243.9394741940778</v>
      </c>
      <c r="CJ74" s="35"/>
      <c r="CK74" s="193">
        <f>VLOOKUP(CE74,Scenarios!$AS$11:$AT$132,2,0)</f>
        <v>580461.07247188676</v>
      </c>
      <c r="CL74" s="156">
        <f>VLOOKUP(CE74,Scenarios!$AO$11:$AR$132,3,0)</f>
        <v>600993.05000000005</v>
      </c>
      <c r="CM74" s="156">
        <f>CK74-CL74</f>
        <v>-20531.97752811329</v>
      </c>
      <c r="CO74" s="156">
        <f t="shared" si="226"/>
        <v>-11288.038053919212</v>
      </c>
      <c r="CP74" s="156">
        <f t="shared" si="227"/>
        <v>0</v>
      </c>
      <c r="CQ74" s="156">
        <f t="shared" si="228"/>
        <v>-11288.038053919212</v>
      </c>
    </row>
    <row r="75" spans="1:95">
      <c r="A75" s="137" t="s">
        <v>0</v>
      </c>
      <c r="B75" s="137" t="s">
        <v>7</v>
      </c>
      <c r="C75" s="141" t="s">
        <v>1</v>
      </c>
      <c r="D75" s="137" t="str">
        <f t="shared" si="222"/>
        <v>AINTPDGP</v>
      </c>
      <c r="E75" s="5" t="s">
        <v>92</v>
      </c>
      <c r="F75" s="32">
        <v>302</v>
      </c>
      <c r="G75" s="32" t="str">
        <f t="shared" si="223"/>
        <v>302DGP</v>
      </c>
      <c r="H75" s="27">
        <f>SUMIF(Adjustments!$J$4:$J$921,(EPIS!$D75&amp;"/"&amp;EPIS!H$4&amp;"/"&amp;EPIS!H$3&amp;"/"&amp;EPIS!H$2),Adjustments!L$4:L$921)</f>
        <v>0</v>
      </c>
      <c r="I75" s="27">
        <f>SUMIF(Adjustments!$J$4:$J$921,(EPIS!$D75&amp;"/"&amp;EPIS!I$4&amp;"/"&amp;EPIS!I$3&amp;"/"&amp;EPIS!I$2),Adjustments!M$4:M$921)</f>
        <v>0</v>
      </c>
      <c r="J75" s="27">
        <f>SUMIF(Adjustments!$J$4:$J$921,(EPIS!$D75&amp;"/"&amp;EPIS!J$4&amp;"/"&amp;EPIS!J$3&amp;"/"&amp;EPIS!J$2),Adjustments!N$4:N$921)</f>
        <v>0</v>
      </c>
      <c r="K75" s="27">
        <f>SUMIF(Adjustments!$J$4:$J$921,(EPIS!$D75&amp;"/"&amp;EPIS!K$4&amp;"/"&amp;EPIS!K$3&amp;"/"&amp;EPIS!K$2),Adjustments!O$4:O$921)</f>
        <v>0</v>
      </c>
      <c r="L75" s="27">
        <f>SUMIF(Adjustments!$J$4:$J$921,(EPIS!$D75&amp;"/"&amp;EPIS!L$4&amp;"/"&amp;EPIS!L$3&amp;"/"&amp;EPIS!L$2),Adjustments!P$4:P$921)</f>
        <v>0</v>
      </c>
      <c r="M75" s="27">
        <f>SUMIF(Adjustments!$J$4:$J$921,(EPIS!$D75&amp;"/"&amp;EPIS!M$4&amp;"/"&amp;EPIS!M$3&amp;"/"&amp;EPIS!M$2),Adjustments!Q$4:Q$921)</f>
        <v>0</v>
      </c>
      <c r="N75" s="27">
        <f>SUMIF(Adjustments!$J$4:$J$921,(EPIS!$D75&amp;"/"&amp;EPIS!N$4&amp;"/"&amp;EPIS!N$3&amp;"/"&amp;EPIS!N$2),Adjustments!R$4:R$921)</f>
        <v>0</v>
      </c>
      <c r="O75" s="27">
        <f>SUMIF(Adjustments!$J$4:$J$921,(EPIS!$D75&amp;"/"&amp;EPIS!O$4&amp;"/"&amp;EPIS!O$3&amp;"/"&amp;EPIS!O$2),Adjustments!S$4:S$921)</f>
        <v>0</v>
      </c>
      <c r="P75" s="27">
        <f>SUMIF(Adjustments!$J$4:$J$921,(EPIS!$D75&amp;"/"&amp;EPIS!P$4&amp;"/"&amp;EPIS!P$3&amp;"/"&amp;EPIS!P$2),Adjustments!T$4:T$921)</f>
        <v>0</v>
      </c>
      <c r="Q75" s="27">
        <f>SUMIF(Adjustments!$J$4:$J$921,(EPIS!$D75&amp;"/"&amp;EPIS!Q$4&amp;"/"&amp;EPIS!Q$3&amp;"/"&amp;EPIS!Q$2),Adjustments!U$4:U$921)</f>
        <v>0</v>
      </c>
      <c r="R75" s="27">
        <f>SUMIF(Adjustments!$J$4:$J$921,(EPIS!$D75&amp;"/"&amp;EPIS!R$4&amp;"/"&amp;EPIS!R$3&amp;"/"&amp;EPIS!R$2),Adjustments!V$4:V$921)</f>
        <v>0</v>
      </c>
      <c r="S75" s="27">
        <f>SUMIF(Adjustments!$J$4:$J$921,(EPIS!$D75&amp;"/"&amp;EPIS!S$4&amp;"/"&amp;EPIS!S$3&amp;"/"&amp;EPIS!S$2),Adjustments!W$4:W$921)</f>
        <v>0</v>
      </c>
      <c r="T75" s="27">
        <f>SUMIF(Adjustments!$J$4:$J$921,(EPIS!$D75&amp;"/"&amp;EPIS!T$4&amp;"/"&amp;EPIS!T$3&amp;"/"&amp;EPIS!T$2),Adjustments!X$4:X$921)</f>
        <v>0</v>
      </c>
      <c r="U75" s="27">
        <f>SUMIF(Adjustments!$J$4:$J$921,(EPIS!$D75&amp;"/"&amp;EPIS!U$4&amp;"/"&amp;EPIS!U$3&amp;"/"&amp;EPIS!U$2),Adjustments!Y$4:Y$921)</f>
        <v>0</v>
      </c>
      <c r="V75" s="27">
        <f>SUMIF(Adjustments!$J$4:$J$921,(EPIS!$D75&amp;"/"&amp;EPIS!V$4&amp;"/"&amp;EPIS!V$3&amp;"/"&amp;EPIS!V$2),Adjustments!Z$4:Z$921)</f>
        <v>0</v>
      </c>
      <c r="W75" s="27">
        <f>SUMIF(Adjustments!$J$4:$J$921,(EPIS!$D75&amp;"/"&amp;EPIS!W$4&amp;"/"&amp;EPIS!W$3&amp;"/"&amp;EPIS!W$2),Adjustments!AA$4:AA$921)</f>
        <v>0</v>
      </c>
      <c r="X75" s="27">
        <f>SUMIF(Adjustments!$J$4:$J$921,(EPIS!$D75&amp;"/"&amp;EPIS!X$4&amp;"/"&amp;EPIS!X$3&amp;"/"&amp;EPIS!X$2),Adjustments!AB$4:AB$921)</f>
        <v>0</v>
      </c>
      <c r="Y75" s="27">
        <f>SUMIF(Adjustments!$J$4:$J$921,(EPIS!$D75&amp;"/"&amp;EPIS!Y$4&amp;"/"&amp;EPIS!Y$3&amp;"/"&amp;EPIS!Y$2),Adjustments!AC$4:AC$921)</f>
        <v>0</v>
      </c>
      <c r="Z75" s="27">
        <f>SUMIF(Adjustments!$J$4:$J$921,(EPIS!$D75&amp;"/"&amp;EPIS!Z$4&amp;"/"&amp;EPIS!Z$3&amp;"/"&amp;EPIS!Z$2),Adjustments!AD$4:AD$921)</f>
        <v>0</v>
      </c>
      <c r="AA75" s="27">
        <f>SUMIF(Adjustments!$J$4:$J$921,(EPIS!$D75&amp;"/"&amp;EPIS!AA$4&amp;"/"&amp;EPIS!AA$3&amp;"/"&amp;EPIS!AA$2),Adjustments!AE$4:AE$921)</f>
        <v>0</v>
      </c>
      <c r="AB75" s="27">
        <f>SUMIF(Adjustments!$J$4:$J$921,(EPIS!$D75&amp;"/"&amp;EPIS!AB$4&amp;"/"&amp;EPIS!AB$3&amp;"/"&amp;EPIS!AB$2),Adjustments!AF$4:AF$921)</f>
        <v>0</v>
      </c>
      <c r="AC75" s="27">
        <f>SUMIF(Adjustments!$J$4:$J$921,(EPIS!$D75&amp;"/"&amp;EPIS!AC$4&amp;"/"&amp;EPIS!AC$3&amp;"/"&amp;EPIS!AC$2),Adjustments!AG$4:AG$921)</f>
        <v>0</v>
      </c>
      <c r="AD75" s="27">
        <f>SUMIF(Adjustments!$J$4:$J$921,(EPIS!$D75&amp;"/"&amp;EPIS!AD$4&amp;"/"&amp;EPIS!AD$3&amp;"/"&amp;EPIS!AD$2),Adjustments!AH$4:AH$921)</f>
        <v>0</v>
      </c>
      <c r="AE75" s="143">
        <f t="shared" si="196"/>
        <v>0</v>
      </c>
      <c r="AG75" s="27">
        <f>SUMIF(Retirements!$E$12:$E$95,EPIS!$D75,Retirements!ED$12:ED$95)</f>
        <v>0</v>
      </c>
      <c r="AH75" s="27">
        <f>SUMIF(Retirements!$E$12:$E$95,EPIS!$D75,Retirements!EE$12:EE$95)</f>
        <v>0</v>
      </c>
      <c r="AI75" s="27">
        <f>SUMIF(Retirements!$E$12:$E$95,EPIS!$D75,Retirements!EF$12:EF$95)</f>
        <v>0</v>
      </c>
      <c r="AJ75" s="27">
        <f>SUMIF(Retirements!$E$12:$E$95,EPIS!$D75,Retirements!EG$12:EG$95)</f>
        <v>0</v>
      </c>
      <c r="AK75" s="27">
        <f>SUMIF(Retirements!$E$12:$E$95,EPIS!$D75,Retirements!EH$12:EH$95)</f>
        <v>0</v>
      </c>
      <c r="AL75" s="27">
        <f>SUMIF(Retirements!$E$12:$E$95,EPIS!$D75,Retirements!EI$12:EI$95)</f>
        <v>0</v>
      </c>
      <c r="AM75" s="27">
        <f>SUMIF(Retirements!$E$12:$E$95,EPIS!$D75,Retirements!EJ$12:EJ$95)</f>
        <v>0</v>
      </c>
      <c r="AN75" s="27">
        <f>SUMIF(Retirements!$E$12:$E$95,EPIS!$D75,Retirements!EK$12:EK$95)</f>
        <v>0</v>
      </c>
      <c r="AO75" s="27">
        <f>SUMIF(Retirements!$E$12:$E$95,EPIS!$D75,Retirements!EL$12:EL$95)</f>
        <v>0</v>
      </c>
      <c r="AP75" s="27">
        <f>SUMIF(Retirements!$E$12:$E$95,EPIS!$D75,Retirements!EM$12:EM$95)</f>
        <v>0</v>
      </c>
      <c r="AQ75" s="27">
        <f>SUMIF(Retirements!$E$12:$E$95,EPIS!$D75,Retirements!EN$12:EN$95)</f>
        <v>0</v>
      </c>
      <c r="AR75" s="27">
        <f>SUMIF(Retirements!$E$12:$E$95,EPIS!$D75,Retirements!EO$12:EO$95)</f>
        <v>0</v>
      </c>
      <c r="AS75" s="27">
        <f>SUMIF(Retirements!$E$12:$E$95,EPIS!$D75,Retirements!EP$12:EP$95)</f>
        <v>0</v>
      </c>
      <c r="AT75" s="27">
        <f>SUMIF(Retirements!$E$12:$E$95,EPIS!$D75,Retirements!EQ$12:EQ$95)</f>
        <v>0</v>
      </c>
      <c r="AU75" s="27">
        <f>SUMIF(Retirements!$E$12:$E$95,EPIS!$D75,Retirements!ER$12:ER$95)</f>
        <v>0</v>
      </c>
      <c r="AV75" s="27">
        <f>SUMIF(Retirements!$E$12:$E$95,EPIS!$D75,Retirements!ES$12:ES$95)</f>
        <v>0</v>
      </c>
      <c r="AW75" s="27">
        <f>SUMIF(Retirements!$E$12:$E$95,EPIS!$D75,Retirements!ET$12:ET$95)</f>
        <v>0</v>
      </c>
      <c r="AX75" s="27">
        <f>SUMIF(Retirements!$E$12:$E$95,EPIS!$D75,Retirements!EU$12:EU$95)</f>
        <v>0</v>
      </c>
      <c r="AY75" s="27">
        <f>SUMIF(Retirements!$E$12:$E$95,EPIS!$D75,Retirements!EV$12:EV$95)</f>
        <v>0</v>
      </c>
      <c r="AZ75" s="27">
        <f>SUMIF(Retirements!$E$12:$E$95,EPIS!$D75,Retirements!EW$12:EW$95)</f>
        <v>0</v>
      </c>
      <c r="BA75" s="27">
        <f>SUMIF(Retirements!$E$12:$E$95,EPIS!$D75,Retirements!EX$12:EX$95)</f>
        <v>0</v>
      </c>
      <c r="BB75" s="27">
        <f>SUMIF(Retirements!$E$12:$E$95,EPIS!$D75,Retirements!EY$12:EY$95)</f>
        <v>0</v>
      </c>
      <c r="BC75" s="27">
        <f>SUMIF(Retirements!$E$12:$E$95,EPIS!$D75,Retirements!EZ$12:EZ$95)</f>
        <v>0</v>
      </c>
      <c r="BD75" s="143">
        <f t="shared" si="197"/>
        <v>0</v>
      </c>
      <c r="BE75" s="109"/>
      <c r="BF75" s="358">
        <f>VLOOKUP(E75,Scenarios!$AK$11:$AN$132,3,0)</f>
        <v>0</v>
      </c>
      <c r="BG75" s="36">
        <f t="shared" si="198"/>
        <v>0</v>
      </c>
      <c r="BH75" s="36">
        <f t="shared" si="199"/>
        <v>0</v>
      </c>
      <c r="BI75" s="36">
        <f t="shared" si="200"/>
        <v>0</v>
      </c>
      <c r="BJ75" s="36">
        <f t="shared" si="201"/>
        <v>0</v>
      </c>
      <c r="BK75" s="36">
        <f t="shared" si="202"/>
        <v>0</v>
      </c>
      <c r="BL75" s="36">
        <f t="shared" si="203"/>
        <v>0</v>
      </c>
      <c r="BM75" s="36">
        <f t="shared" si="204"/>
        <v>0</v>
      </c>
      <c r="BN75" s="36">
        <f t="shared" si="205"/>
        <v>0</v>
      </c>
      <c r="BO75" s="36">
        <f t="shared" si="206"/>
        <v>0</v>
      </c>
      <c r="BP75" s="36">
        <f t="shared" si="207"/>
        <v>0</v>
      </c>
      <c r="BQ75" s="36">
        <f t="shared" si="208"/>
        <v>0</v>
      </c>
      <c r="BR75" s="36">
        <f t="shared" si="209"/>
        <v>0</v>
      </c>
      <c r="BS75" s="36">
        <f t="shared" si="210"/>
        <v>0</v>
      </c>
      <c r="BT75" s="36">
        <f t="shared" si="211"/>
        <v>0</v>
      </c>
      <c r="BU75" s="36">
        <f t="shared" si="212"/>
        <v>0</v>
      </c>
      <c r="BV75" s="36">
        <f t="shared" si="213"/>
        <v>0</v>
      </c>
      <c r="BW75" s="36">
        <f t="shared" si="214"/>
        <v>0</v>
      </c>
      <c r="BX75" s="36">
        <f t="shared" si="215"/>
        <v>0</v>
      </c>
      <c r="BY75" s="36">
        <f t="shared" si="216"/>
        <v>0</v>
      </c>
      <c r="BZ75" s="36">
        <f t="shared" si="217"/>
        <v>0</v>
      </c>
      <c r="CA75" s="36">
        <f t="shared" si="218"/>
        <v>0</v>
      </c>
      <c r="CB75" s="36">
        <f t="shared" si="219"/>
        <v>0</v>
      </c>
      <c r="CC75" s="36">
        <f t="shared" si="220"/>
        <v>0</v>
      </c>
      <c r="CD75" s="36"/>
      <c r="CE75" s="170" t="str">
        <f t="shared" si="224"/>
        <v>302DGP</v>
      </c>
      <c r="CF75" s="170" t="str">
        <f t="shared" si="157"/>
        <v>302DGP</v>
      </c>
      <c r="CG75" s="148">
        <f t="shared" si="221"/>
        <v>0</v>
      </c>
      <c r="CH75" s="161">
        <f>VLOOKUP(CE75,Scenarios!$AO$11:$AR$132,3,0)</f>
        <v>0</v>
      </c>
      <c r="CI75" s="161">
        <f t="shared" si="225"/>
        <v>0</v>
      </c>
      <c r="CJ75" s="35"/>
      <c r="CK75" s="193">
        <f>VLOOKUP(CE75,Scenarios!$AS$11:$AT$132,2,0)</f>
        <v>0</v>
      </c>
      <c r="CL75" s="156">
        <f>VLOOKUP(CE75,Scenarios!$AO$11:$AR$132,3,0)</f>
        <v>0</v>
      </c>
      <c r="CM75" s="156">
        <f>CK75-CL75</f>
        <v>0</v>
      </c>
      <c r="CO75" s="156">
        <f t="shared" si="226"/>
        <v>0</v>
      </c>
      <c r="CP75" s="156">
        <f t="shared" si="227"/>
        <v>0</v>
      </c>
      <c r="CQ75" s="156">
        <f t="shared" si="228"/>
        <v>0</v>
      </c>
    </row>
    <row r="76" spans="1:95">
      <c r="A76" s="137" t="s">
        <v>32</v>
      </c>
      <c r="B76" s="137" t="s">
        <v>33</v>
      </c>
      <c r="C76" s="141" t="s">
        <v>33</v>
      </c>
      <c r="D76" s="137" t="str">
        <f t="shared" si="222"/>
        <v>AINTPID</v>
      </c>
      <c r="E76" s="5" t="s">
        <v>94</v>
      </c>
      <c r="F76" s="32">
        <v>303</v>
      </c>
      <c r="G76" s="32" t="str">
        <f t="shared" si="223"/>
        <v>303ID</v>
      </c>
      <c r="H76" s="27">
        <f>SUMIF(Adjustments!$J$4:$J$921,(EPIS!$D76&amp;"/"&amp;EPIS!H$4&amp;"/"&amp;EPIS!H$3&amp;"/"&amp;EPIS!H$2),Adjustments!L$4:L$921)</f>
        <v>0</v>
      </c>
      <c r="I76" s="27">
        <f>SUMIF(Adjustments!$J$4:$J$921,(EPIS!$D76&amp;"/"&amp;EPIS!I$4&amp;"/"&amp;EPIS!I$3&amp;"/"&amp;EPIS!I$2),Adjustments!M$4:M$921)</f>
        <v>0</v>
      </c>
      <c r="J76" s="27">
        <f>SUMIF(Adjustments!$J$4:$J$921,(EPIS!$D76&amp;"/"&amp;EPIS!J$4&amp;"/"&amp;EPIS!J$3&amp;"/"&amp;EPIS!J$2),Adjustments!N$4:N$921)</f>
        <v>0</v>
      </c>
      <c r="K76" s="27">
        <f>SUMIF(Adjustments!$J$4:$J$921,(EPIS!$D76&amp;"/"&amp;EPIS!K$4&amp;"/"&amp;EPIS!K$3&amp;"/"&amp;EPIS!K$2),Adjustments!O$4:O$921)</f>
        <v>0</v>
      </c>
      <c r="L76" s="27">
        <f>SUMIF(Adjustments!$J$4:$J$921,(EPIS!$D76&amp;"/"&amp;EPIS!L$4&amp;"/"&amp;EPIS!L$3&amp;"/"&amp;EPIS!L$2),Adjustments!P$4:P$921)</f>
        <v>0</v>
      </c>
      <c r="M76" s="27">
        <f>SUMIF(Adjustments!$J$4:$J$921,(EPIS!$D76&amp;"/"&amp;EPIS!M$4&amp;"/"&amp;EPIS!M$3&amp;"/"&amp;EPIS!M$2),Adjustments!Q$4:Q$921)</f>
        <v>0</v>
      </c>
      <c r="N76" s="27">
        <f>SUMIF(Adjustments!$J$4:$J$921,(EPIS!$D76&amp;"/"&amp;EPIS!N$4&amp;"/"&amp;EPIS!N$3&amp;"/"&amp;EPIS!N$2),Adjustments!R$4:R$921)</f>
        <v>0</v>
      </c>
      <c r="O76" s="27">
        <f>SUMIF(Adjustments!$J$4:$J$921,(EPIS!$D76&amp;"/"&amp;EPIS!O$4&amp;"/"&amp;EPIS!O$3&amp;"/"&amp;EPIS!O$2),Adjustments!S$4:S$921)</f>
        <v>0</v>
      </c>
      <c r="P76" s="27">
        <f>SUMIF(Adjustments!$J$4:$J$921,(EPIS!$D76&amp;"/"&amp;EPIS!P$4&amp;"/"&amp;EPIS!P$3&amp;"/"&amp;EPIS!P$2),Adjustments!T$4:T$921)</f>
        <v>0</v>
      </c>
      <c r="Q76" s="27">
        <f>SUMIF(Adjustments!$J$4:$J$921,(EPIS!$D76&amp;"/"&amp;EPIS!Q$4&amp;"/"&amp;EPIS!Q$3&amp;"/"&amp;EPIS!Q$2),Adjustments!U$4:U$921)</f>
        <v>0</v>
      </c>
      <c r="R76" s="27">
        <f>SUMIF(Adjustments!$J$4:$J$921,(EPIS!$D76&amp;"/"&amp;EPIS!R$4&amp;"/"&amp;EPIS!R$3&amp;"/"&amp;EPIS!R$2),Adjustments!V$4:V$921)</f>
        <v>0</v>
      </c>
      <c r="S76" s="27">
        <f>SUMIF(Adjustments!$J$4:$J$921,(EPIS!$D76&amp;"/"&amp;EPIS!S$4&amp;"/"&amp;EPIS!S$3&amp;"/"&amp;EPIS!S$2),Adjustments!W$4:W$921)</f>
        <v>0</v>
      </c>
      <c r="T76" s="27">
        <f>SUMIF(Adjustments!$J$4:$J$921,(EPIS!$D76&amp;"/"&amp;EPIS!T$4&amp;"/"&amp;EPIS!T$3&amp;"/"&amp;EPIS!T$2),Adjustments!X$4:X$921)</f>
        <v>0</v>
      </c>
      <c r="U76" s="27">
        <f>SUMIF(Adjustments!$J$4:$J$921,(EPIS!$D76&amp;"/"&amp;EPIS!U$4&amp;"/"&amp;EPIS!U$3&amp;"/"&amp;EPIS!U$2),Adjustments!Y$4:Y$921)</f>
        <v>0</v>
      </c>
      <c r="V76" s="27">
        <f>SUMIF(Adjustments!$J$4:$J$921,(EPIS!$D76&amp;"/"&amp;EPIS!V$4&amp;"/"&amp;EPIS!V$3&amp;"/"&amp;EPIS!V$2),Adjustments!Z$4:Z$921)</f>
        <v>0</v>
      </c>
      <c r="W76" s="27">
        <f>SUMIF(Adjustments!$J$4:$J$921,(EPIS!$D76&amp;"/"&amp;EPIS!W$4&amp;"/"&amp;EPIS!W$3&amp;"/"&amp;EPIS!W$2),Adjustments!AA$4:AA$921)</f>
        <v>0</v>
      </c>
      <c r="X76" s="27">
        <f>SUMIF(Adjustments!$J$4:$J$921,(EPIS!$D76&amp;"/"&amp;EPIS!X$4&amp;"/"&amp;EPIS!X$3&amp;"/"&amp;EPIS!X$2),Adjustments!AB$4:AB$921)</f>
        <v>0</v>
      </c>
      <c r="Y76" s="27">
        <f>SUMIF(Adjustments!$J$4:$J$921,(EPIS!$D76&amp;"/"&amp;EPIS!Y$4&amp;"/"&amp;EPIS!Y$3&amp;"/"&amp;EPIS!Y$2),Adjustments!AC$4:AC$921)</f>
        <v>0</v>
      </c>
      <c r="Z76" s="27">
        <f>SUMIF(Adjustments!$J$4:$J$921,(EPIS!$D76&amp;"/"&amp;EPIS!Z$4&amp;"/"&amp;EPIS!Z$3&amp;"/"&amp;EPIS!Z$2),Adjustments!AD$4:AD$921)</f>
        <v>0</v>
      </c>
      <c r="AA76" s="27">
        <f>SUMIF(Adjustments!$J$4:$J$921,(EPIS!$D76&amp;"/"&amp;EPIS!AA$4&amp;"/"&amp;EPIS!AA$3&amp;"/"&amp;EPIS!AA$2),Adjustments!AE$4:AE$921)</f>
        <v>0</v>
      </c>
      <c r="AB76" s="27">
        <f>SUMIF(Adjustments!$J$4:$J$921,(EPIS!$D76&amp;"/"&amp;EPIS!AB$4&amp;"/"&amp;EPIS!AB$3&amp;"/"&amp;EPIS!AB$2),Adjustments!AF$4:AF$921)</f>
        <v>0</v>
      </c>
      <c r="AC76" s="27">
        <f>SUMIF(Adjustments!$J$4:$J$921,(EPIS!$D76&amp;"/"&amp;EPIS!AC$4&amp;"/"&amp;EPIS!AC$3&amp;"/"&amp;EPIS!AC$2),Adjustments!AG$4:AG$921)</f>
        <v>0</v>
      </c>
      <c r="AD76" s="27">
        <f>SUMIF(Adjustments!$J$4:$J$921,(EPIS!$D76&amp;"/"&amp;EPIS!AD$4&amp;"/"&amp;EPIS!AD$3&amp;"/"&amp;EPIS!AD$2),Adjustments!AH$4:AH$921)</f>
        <v>0</v>
      </c>
      <c r="AE76" s="143">
        <f t="shared" si="196"/>
        <v>0</v>
      </c>
      <c r="AG76" s="27">
        <f>SUMIF(Retirements!$E$12:$E$95,EPIS!$D76,Retirements!ED$12:ED$95)</f>
        <v>0</v>
      </c>
      <c r="AH76" s="27">
        <f>SUMIF(Retirements!$E$12:$E$95,EPIS!$D76,Retirements!EE$12:EE$95)</f>
        <v>0</v>
      </c>
      <c r="AI76" s="27">
        <f>SUMIF(Retirements!$E$12:$E$95,EPIS!$D76,Retirements!EF$12:EF$95)</f>
        <v>0</v>
      </c>
      <c r="AJ76" s="27">
        <f>SUMIF(Retirements!$E$12:$E$95,EPIS!$D76,Retirements!EG$12:EG$95)</f>
        <v>0</v>
      </c>
      <c r="AK76" s="27">
        <f>SUMIF(Retirements!$E$12:$E$95,EPIS!$D76,Retirements!EH$12:EH$95)</f>
        <v>0</v>
      </c>
      <c r="AL76" s="27">
        <f>SUMIF(Retirements!$E$12:$E$95,EPIS!$D76,Retirements!EI$12:EI$95)</f>
        <v>0</v>
      </c>
      <c r="AM76" s="27">
        <f>SUMIF(Retirements!$E$12:$E$95,EPIS!$D76,Retirements!EJ$12:EJ$95)</f>
        <v>-2005.57</v>
      </c>
      <c r="AN76" s="27">
        <f>SUMIF(Retirements!$E$12:$E$95,EPIS!$D76,Retirements!EK$12:EK$95)</f>
        <v>0</v>
      </c>
      <c r="AO76" s="27">
        <f>SUMIF(Retirements!$E$12:$E$95,EPIS!$D76,Retirements!EL$12:EL$95)</f>
        <v>0</v>
      </c>
      <c r="AP76" s="27">
        <f>SUMIF(Retirements!$E$12:$E$95,EPIS!$D76,Retirements!EM$12:EM$95)</f>
        <v>0</v>
      </c>
      <c r="AQ76" s="27">
        <f>SUMIF(Retirements!$E$12:$E$95,EPIS!$D76,Retirements!EN$12:EN$95)</f>
        <v>0</v>
      </c>
      <c r="AR76" s="27">
        <f>SUMIF(Retirements!$E$12:$E$95,EPIS!$D76,Retirements!EO$12:EO$95)</f>
        <v>0</v>
      </c>
      <c r="AS76" s="27">
        <f>SUMIF(Retirements!$E$12:$E$95,EPIS!$D76,Retirements!EP$12:EP$95)</f>
        <v>0</v>
      </c>
      <c r="AT76" s="27">
        <f>SUMIF(Retirements!$E$12:$E$95,EPIS!$D76,Retirements!EQ$12:EQ$95)</f>
        <v>0</v>
      </c>
      <c r="AU76" s="27">
        <f>SUMIF(Retirements!$E$12:$E$95,EPIS!$D76,Retirements!ER$12:ER$95)</f>
        <v>0</v>
      </c>
      <c r="AV76" s="27">
        <f>SUMIF(Retirements!$E$12:$E$95,EPIS!$D76,Retirements!ES$12:ES$95)</f>
        <v>0</v>
      </c>
      <c r="AW76" s="27">
        <f>SUMIF(Retirements!$E$12:$E$95,EPIS!$D76,Retirements!ET$12:ET$95)</f>
        <v>0</v>
      </c>
      <c r="AX76" s="27">
        <f>SUMIF(Retirements!$E$12:$E$95,EPIS!$D76,Retirements!EU$12:EU$95)</f>
        <v>0</v>
      </c>
      <c r="AY76" s="27">
        <f>SUMIF(Retirements!$E$12:$E$95,EPIS!$D76,Retirements!EV$12:EV$95)</f>
        <v>0</v>
      </c>
      <c r="AZ76" s="27">
        <f>SUMIF(Retirements!$E$12:$E$95,EPIS!$D76,Retirements!EW$12:EW$95)</f>
        <v>0</v>
      </c>
      <c r="BA76" s="27">
        <f>SUMIF(Retirements!$E$12:$E$95,EPIS!$D76,Retirements!EX$12:EX$95)</f>
        <v>0</v>
      </c>
      <c r="BB76" s="27">
        <f>SUMIF(Retirements!$E$12:$E$95,EPIS!$D76,Retirements!EY$12:EY$95)</f>
        <v>0</v>
      </c>
      <c r="BC76" s="27">
        <f>SUMIF(Retirements!$E$12:$E$95,EPIS!$D76,Retirements!EZ$12:EZ$95)</f>
        <v>0</v>
      </c>
      <c r="BD76" s="143">
        <f t="shared" si="197"/>
        <v>-2005.57</v>
      </c>
      <c r="BE76" s="109"/>
      <c r="BF76" s="358">
        <f>VLOOKUP(E76,Scenarios!$AK$11:$AN$132,3,0)</f>
        <v>1427592.77</v>
      </c>
      <c r="BG76" s="36">
        <f t="shared" si="198"/>
        <v>1427592.77</v>
      </c>
      <c r="BH76" s="36">
        <f t="shared" si="199"/>
        <v>1427592.77</v>
      </c>
      <c r="BI76" s="36">
        <f t="shared" si="200"/>
        <v>1427592.77</v>
      </c>
      <c r="BJ76" s="36">
        <f t="shared" si="201"/>
        <v>1427592.77</v>
      </c>
      <c r="BK76" s="36">
        <f t="shared" si="202"/>
        <v>1427592.77</v>
      </c>
      <c r="BL76" s="36">
        <f t="shared" si="203"/>
        <v>1427592.77</v>
      </c>
      <c r="BM76" s="36">
        <f t="shared" si="204"/>
        <v>1425587.2</v>
      </c>
      <c r="BN76" s="36">
        <f t="shared" si="205"/>
        <v>1425587.2</v>
      </c>
      <c r="BO76" s="36">
        <f t="shared" si="206"/>
        <v>1425587.2</v>
      </c>
      <c r="BP76" s="36">
        <f t="shared" si="207"/>
        <v>1425587.2</v>
      </c>
      <c r="BQ76" s="36">
        <f t="shared" si="208"/>
        <v>1425587.2</v>
      </c>
      <c r="BR76" s="36">
        <f t="shared" si="209"/>
        <v>1425587.2</v>
      </c>
      <c r="BS76" s="36">
        <f t="shared" si="210"/>
        <v>1425587.2</v>
      </c>
      <c r="BT76" s="36">
        <f t="shared" si="211"/>
        <v>1425587.2</v>
      </c>
      <c r="BU76" s="36">
        <f t="shared" si="212"/>
        <v>1425587.2</v>
      </c>
      <c r="BV76" s="36">
        <f t="shared" si="213"/>
        <v>1425587.2</v>
      </c>
      <c r="BW76" s="36">
        <f t="shared" si="214"/>
        <v>1425587.2</v>
      </c>
      <c r="BX76" s="36">
        <f t="shared" si="215"/>
        <v>1425587.2</v>
      </c>
      <c r="BY76" s="36">
        <f t="shared" si="216"/>
        <v>1425587.2</v>
      </c>
      <c r="BZ76" s="36">
        <f t="shared" si="217"/>
        <v>1425587.2</v>
      </c>
      <c r="CA76" s="36">
        <f t="shared" si="218"/>
        <v>1425587.2</v>
      </c>
      <c r="CB76" s="36">
        <f t="shared" si="219"/>
        <v>1425587.2</v>
      </c>
      <c r="CC76" s="36">
        <f t="shared" si="220"/>
        <v>1425587.2</v>
      </c>
      <c r="CD76" s="36"/>
      <c r="CE76" s="170" t="str">
        <f t="shared" si="224"/>
        <v>303ID</v>
      </c>
      <c r="CF76" s="170" t="str">
        <f t="shared" si="157"/>
        <v>303ID</v>
      </c>
      <c r="CG76" s="148">
        <f t="shared" si="221"/>
        <v>1425587.1999999995</v>
      </c>
      <c r="CH76" s="161">
        <f>VLOOKUP(CE76,Scenarios!$AO$11:$AR$132,3,0)</f>
        <v>1426061.895</v>
      </c>
      <c r="CI76" s="161">
        <f t="shared" si="225"/>
        <v>-474.69500000053085</v>
      </c>
      <c r="CJ76" s="35"/>
      <c r="CK76" s="193">
        <f>VLOOKUP(CE76,Scenarios!$AS$11:$AT$132,2,0)</f>
        <v>1427592.7699999998</v>
      </c>
      <c r="CL76" s="156">
        <f>VLOOKUP(CE76,Scenarios!$AO$11:$AR$132,3,0)</f>
        <v>1426061.895</v>
      </c>
      <c r="CM76" s="156">
        <f t="shared" ref="CM76:CM86" si="229">CK76-CL76</f>
        <v>1530.8749999997672</v>
      </c>
      <c r="CO76" s="156">
        <f t="shared" si="226"/>
        <v>2005.570000000298</v>
      </c>
      <c r="CP76" s="156">
        <f t="shared" si="227"/>
        <v>0</v>
      </c>
      <c r="CQ76" s="156">
        <f t="shared" si="228"/>
        <v>2005.570000000298</v>
      </c>
    </row>
    <row r="77" spans="1:95">
      <c r="A77" s="137" t="s">
        <v>24</v>
      </c>
      <c r="B77" s="137" t="s">
        <v>25</v>
      </c>
      <c r="C77" s="140" t="s">
        <v>25</v>
      </c>
      <c r="D77" s="137" t="str">
        <f t="shared" si="222"/>
        <v>AINTPOR</v>
      </c>
      <c r="E77" s="5" t="s">
        <v>95</v>
      </c>
      <c r="F77" s="32">
        <v>303</v>
      </c>
      <c r="G77" s="32" t="str">
        <f t="shared" si="223"/>
        <v>303OR</v>
      </c>
      <c r="H77" s="27">
        <f>SUMIF(Adjustments!$J$4:$J$921,(EPIS!$D77&amp;"/"&amp;EPIS!H$4&amp;"/"&amp;EPIS!H$3&amp;"/"&amp;EPIS!H$2),Adjustments!L$4:L$921)</f>
        <v>0</v>
      </c>
      <c r="I77" s="27">
        <f>SUMIF(Adjustments!$J$4:$J$921,(EPIS!$D77&amp;"/"&amp;EPIS!I$4&amp;"/"&amp;EPIS!I$3&amp;"/"&amp;EPIS!I$2),Adjustments!M$4:M$921)</f>
        <v>0</v>
      </c>
      <c r="J77" s="27">
        <f>SUMIF(Adjustments!$J$4:$J$921,(EPIS!$D77&amp;"/"&amp;EPIS!J$4&amp;"/"&amp;EPIS!J$3&amp;"/"&amp;EPIS!J$2),Adjustments!N$4:N$921)</f>
        <v>0</v>
      </c>
      <c r="K77" s="27">
        <f>SUMIF(Adjustments!$J$4:$J$921,(EPIS!$D77&amp;"/"&amp;EPIS!K$4&amp;"/"&amp;EPIS!K$3&amp;"/"&amp;EPIS!K$2),Adjustments!O$4:O$921)</f>
        <v>0</v>
      </c>
      <c r="L77" s="27">
        <f>SUMIF(Adjustments!$J$4:$J$921,(EPIS!$D77&amp;"/"&amp;EPIS!L$4&amp;"/"&amp;EPIS!L$3&amp;"/"&amp;EPIS!L$2),Adjustments!P$4:P$921)</f>
        <v>0</v>
      </c>
      <c r="M77" s="27">
        <f>SUMIF(Adjustments!$J$4:$J$921,(EPIS!$D77&amp;"/"&amp;EPIS!M$4&amp;"/"&amp;EPIS!M$3&amp;"/"&amp;EPIS!M$2),Adjustments!Q$4:Q$921)</f>
        <v>0</v>
      </c>
      <c r="N77" s="27">
        <f>SUMIF(Adjustments!$J$4:$J$921,(EPIS!$D77&amp;"/"&amp;EPIS!N$4&amp;"/"&amp;EPIS!N$3&amp;"/"&amp;EPIS!N$2),Adjustments!R$4:R$921)</f>
        <v>0</v>
      </c>
      <c r="O77" s="27">
        <f>SUMIF(Adjustments!$J$4:$J$921,(EPIS!$D77&amp;"/"&amp;EPIS!O$4&amp;"/"&amp;EPIS!O$3&amp;"/"&amp;EPIS!O$2),Adjustments!S$4:S$921)</f>
        <v>0</v>
      </c>
      <c r="P77" s="27">
        <f>SUMIF(Adjustments!$J$4:$J$921,(EPIS!$D77&amp;"/"&amp;EPIS!P$4&amp;"/"&amp;EPIS!P$3&amp;"/"&amp;EPIS!P$2),Adjustments!T$4:T$921)</f>
        <v>0</v>
      </c>
      <c r="Q77" s="27">
        <f>SUMIF(Adjustments!$J$4:$J$921,(EPIS!$D77&amp;"/"&amp;EPIS!Q$4&amp;"/"&amp;EPIS!Q$3&amp;"/"&amp;EPIS!Q$2),Adjustments!U$4:U$921)</f>
        <v>0</v>
      </c>
      <c r="R77" s="27">
        <f>SUMIF(Adjustments!$J$4:$J$921,(EPIS!$D77&amp;"/"&amp;EPIS!R$4&amp;"/"&amp;EPIS!R$3&amp;"/"&amp;EPIS!R$2),Adjustments!V$4:V$921)</f>
        <v>0</v>
      </c>
      <c r="S77" s="27">
        <f>SUMIF(Adjustments!$J$4:$J$921,(EPIS!$D77&amp;"/"&amp;EPIS!S$4&amp;"/"&amp;EPIS!S$3&amp;"/"&amp;EPIS!S$2),Adjustments!W$4:W$921)</f>
        <v>0</v>
      </c>
      <c r="T77" s="27">
        <f>SUMIF(Adjustments!$J$4:$J$921,(EPIS!$D77&amp;"/"&amp;EPIS!T$4&amp;"/"&amp;EPIS!T$3&amp;"/"&amp;EPIS!T$2),Adjustments!X$4:X$921)</f>
        <v>0</v>
      </c>
      <c r="U77" s="27">
        <f>SUMIF(Adjustments!$J$4:$J$921,(EPIS!$D77&amp;"/"&amp;EPIS!U$4&amp;"/"&amp;EPIS!U$3&amp;"/"&amp;EPIS!U$2),Adjustments!Y$4:Y$921)</f>
        <v>0</v>
      </c>
      <c r="V77" s="27">
        <f>SUMIF(Adjustments!$J$4:$J$921,(EPIS!$D77&amp;"/"&amp;EPIS!V$4&amp;"/"&amp;EPIS!V$3&amp;"/"&amp;EPIS!V$2),Adjustments!Z$4:Z$921)</f>
        <v>0</v>
      </c>
      <c r="W77" s="27">
        <f>SUMIF(Adjustments!$J$4:$J$921,(EPIS!$D77&amp;"/"&amp;EPIS!W$4&amp;"/"&amp;EPIS!W$3&amp;"/"&amp;EPIS!W$2),Adjustments!AA$4:AA$921)</f>
        <v>0</v>
      </c>
      <c r="X77" s="27">
        <f>SUMIF(Adjustments!$J$4:$J$921,(EPIS!$D77&amp;"/"&amp;EPIS!X$4&amp;"/"&amp;EPIS!X$3&amp;"/"&amp;EPIS!X$2),Adjustments!AB$4:AB$921)</f>
        <v>0</v>
      </c>
      <c r="Y77" s="27">
        <f>SUMIF(Adjustments!$J$4:$J$921,(EPIS!$D77&amp;"/"&amp;EPIS!Y$4&amp;"/"&amp;EPIS!Y$3&amp;"/"&amp;EPIS!Y$2),Adjustments!AC$4:AC$921)</f>
        <v>0</v>
      </c>
      <c r="Z77" s="27">
        <f>SUMIF(Adjustments!$J$4:$J$921,(EPIS!$D77&amp;"/"&amp;EPIS!Z$4&amp;"/"&amp;EPIS!Z$3&amp;"/"&amp;EPIS!Z$2),Adjustments!AD$4:AD$921)</f>
        <v>0</v>
      </c>
      <c r="AA77" s="27">
        <f>SUMIF(Adjustments!$J$4:$J$921,(EPIS!$D77&amp;"/"&amp;EPIS!AA$4&amp;"/"&amp;EPIS!AA$3&amp;"/"&amp;EPIS!AA$2),Adjustments!AE$4:AE$921)</f>
        <v>0</v>
      </c>
      <c r="AB77" s="27">
        <f>SUMIF(Adjustments!$J$4:$J$921,(EPIS!$D77&amp;"/"&amp;EPIS!AB$4&amp;"/"&amp;EPIS!AB$3&amp;"/"&amp;EPIS!AB$2),Adjustments!AF$4:AF$921)</f>
        <v>0</v>
      </c>
      <c r="AC77" s="27">
        <f>SUMIF(Adjustments!$J$4:$J$921,(EPIS!$D77&amp;"/"&amp;EPIS!AC$4&amp;"/"&amp;EPIS!AC$3&amp;"/"&amp;EPIS!AC$2),Adjustments!AG$4:AG$921)</f>
        <v>0</v>
      </c>
      <c r="AD77" s="27">
        <f>SUMIF(Adjustments!$J$4:$J$921,(EPIS!$D77&amp;"/"&amp;EPIS!AD$4&amp;"/"&amp;EPIS!AD$3&amp;"/"&amp;EPIS!AD$2),Adjustments!AH$4:AH$921)</f>
        <v>0</v>
      </c>
      <c r="AE77" s="143">
        <f t="shared" si="196"/>
        <v>0</v>
      </c>
      <c r="AG77" s="27">
        <f>SUMIF(Retirements!$E$12:$E$95,EPIS!$D77,Retirements!ED$12:ED$95)</f>
        <v>0</v>
      </c>
      <c r="AH77" s="27">
        <f>SUMIF(Retirements!$E$12:$E$95,EPIS!$D77,Retirements!EE$12:EE$95)</f>
        <v>0</v>
      </c>
      <c r="AI77" s="27">
        <f>SUMIF(Retirements!$E$12:$E$95,EPIS!$D77,Retirements!EF$12:EF$95)</f>
        <v>0</v>
      </c>
      <c r="AJ77" s="27">
        <f>SUMIF(Retirements!$E$12:$E$95,EPIS!$D77,Retirements!EG$12:EG$95)</f>
        <v>0</v>
      </c>
      <c r="AK77" s="27">
        <f>SUMIF(Retirements!$E$12:$E$95,EPIS!$D77,Retirements!EH$12:EH$95)</f>
        <v>0</v>
      </c>
      <c r="AL77" s="27">
        <f>SUMIF(Retirements!$E$12:$E$95,EPIS!$D77,Retirements!EI$12:EI$95)</f>
        <v>0</v>
      </c>
      <c r="AM77" s="27">
        <f>SUMIF(Retirements!$E$12:$E$95,EPIS!$D77,Retirements!EJ$12:EJ$95)</f>
        <v>0</v>
      </c>
      <c r="AN77" s="27">
        <f>SUMIF(Retirements!$E$12:$E$95,EPIS!$D77,Retirements!EK$12:EK$95)</f>
        <v>0</v>
      </c>
      <c r="AO77" s="27">
        <f>SUMIF(Retirements!$E$12:$E$95,EPIS!$D77,Retirements!EL$12:EL$95)</f>
        <v>0</v>
      </c>
      <c r="AP77" s="27">
        <f>SUMIF(Retirements!$E$12:$E$95,EPIS!$D77,Retirements!EM$12:EM$95)</f>
        <v>-134.64591356911046</v>
      </c>
      <c r="AQ77" s="27">
        <f>SUMIF(Retirements!$E$12:$E$95,EPIS!$D77,Retirements!EN$12:EN$95)</f>
        <v>-134.64591356911046</v>
      </c>
      <c r="AR77" s="27">
        <f>SUMIF(Retirements!$E$12:$E$95,EPIS!$D77,Retirements!EO$12:EO$95)</f>
        <v>-134.64591356911046</v>
      </c>
      <c r="AS77" s="27">
        <f>SUMIF(Retirements!$E$12:$E$95,EPIS!$D77,Retirements!EP$12:EP$95)</f>
        <v>-134.64591356911046</v>
      </c>
      <c r="AT77" s="27">
        <f>SUMIF(Retirements!$E$12:$E$95,EPIS!$D77,Retirements!EQ$12:EQ$95)</f>
        <v>-134.64591356911046</v>
      </c>
      <c r="AU77" s="27">
        <f>SUMIF(Retirements!$E$12:$E$95,EPIS!$D77,Retirements!ER$12:ER$95)</f>
        <v>-134.64591356911046</v>
      </c>
      <c r="AV77" s="27">
        <f>SUMIF(Retirements!$E$12:$E$95,EPIS!$D77,Retirements!ES$12:ES$95)</f>
        <v>-134.64591356911046</v>
      </c>
      <c r="AW77" s="27">
        <f>SUMIF(Retirements!$E$12:$E$95,EPIS!$D77,Retirements!ET$12:ET$95)</f>
        <v>-134.64591356911046</v>
      </c>
      <c r="AX77" s="27">
        <f>SUMIF(Retirements!$E$12:$E$95,EPIS!$D77,Retirements!EU$12:EU$95)</f>
        <v>-134.64591356911046</v>
      </c>
      <c r="AY77" s="27">
        <f>SUMIF(Retirements!$E$12:$E$95,EPIS!$D77,Retirements!EV$12:EV$95)</f>
        <v>-134.55789238487998</v>
      </c>
      <c r="AZ77" s="27">
        <f>SUMIF(Retirements!$E$12:$E$95,EPIS!$D77,Retirements!EW$12:EW$95)</f>
        <v>-134.55789238487998</v>
      </c>
      <c r="BA77" s="27">
        <f>SUMIF(Retirements!$E$12:$E$95,EPIS!$D77,Retirements!EX$12:EX$95)</f>
        <v>-134.55789238487998</v>
      </c>
      <c r="BB77" s="27">
        <f>SUMIF(Retirements!$E$12:$E$95,EPIS!$D77,Retirements!EY$12:EY$95)</f>
        <v>-134.55789238487998</v>
      </c>
      <c r="BC77" s="27">
        <f>SUMIF(Retirements!$E$12:$E$95,EPIS!$D77,Retirements!EZ$12:EZ$95)</f>
        <v>-134.55789238487998</v>
      </c>
      <c r="BD77" s="143">
        <f t="shared" si="197"/>
        <v>-1884.6026840463942</v>
      </c>
      <c r="BE77" s="109"/>
      <c r="BF77" s="358">
        <f>VLOOKUP(E77,Scenarios!$AK$11:$AN$132,3,0)</f>
        <v>1853709.42</v>
      </c>
      <c r="BG77" s="36">
        <f t="shared" si="198"/>
        <v>1853709.42</v>
      </c>
      <c r="BH77" s="36">
        <f t="shared" si="199"/>
        <v>1853709.42</v>
      </c>
      <c r="BI77" s="36">
        <f t="shared" si="200"/>
        <v>1853709.42</v>
      </c>
      <c r="BJ77" s="36">
        <f t="shared" si="201"/>
        <v>1853709.42</v>
      </c>
      <c r="BK77" s="36">
        <f t="shared" si="202"/>
        <v>1853709.42</v>
      </c>
      <c r="BL77" s="36">
        <f t="shared" si="203"/>
        <v>1853709.42</v>
      </c>
      <c r="BM77" s="36">
        <f t="shared" si="204"/>
        <v>1853709.42</v>
      </c>
      <c r="BN77" s="36">
        <f t="shared" si="205"/>
        <v>1853709.42</v>
      </c>
      <c r="BO77" s="36">
        <f t="shared" si="206"/>
        <v>1853709.42</v>
      </c>
      <c r="BP77" s="36">
        <f t="shared" si="207"/>
        <v>1853574.7740864309</v>
      </c>
      <c r="BQ77" s="36">
        <f t="shared" si="208"/>
        <v>1853440.1281728619</v>
      </c>
      <c r="BR77" s="36">
        <f t="shared" si="209"/>
        <v>1853305.4822592929</v>
      </c>
      <c r="BS77" s="36">
        <f t="shared" si="210"/>
        <v>1853170.8363457238</v>
      </c>
      <c r="BT77" s="36">
        <f t="shared" si="211"/>
        <v>1853036.1904321548</v>
      </c>
      <c r="BU77" s="36">
        <f t="shared" si="212"/>
        <v>1852901.5445185858</v>
      </c>
      <c r="BV77" s="36">
        <f t="shared" si="213"/>
        <v>1852766.8986050168</v>
      </c>
      <c r="BW77" s="36">
        <f t="shared" si="214"/>
        <v>1852632.2526914477</v>
      </c>
      <c r="BX77" s="36">
        <f t="shared" si="215"/>
        <v>1852497.6067778787</v>
      </c>
      <c r="BY77" s="36">
        <f t="shared" si="216"/>
        <v>1852363.0488854938</v>
      </c>
      <c r="BZ77" s="36">
        <f t="shared" si="217"/>
        <v>1852228.4909931088</v>
      </c>
      <c r="CA77" s="36">
        <f t="shared" si="218"/>
        <v>1852093.9331007239</v>
      </c>
      <c r="CB77" s="36">
        <f t="shared" si="219"/>
        <v>1851959.375208339</v>
      </c>
      <c r="CC77" s="36">
        <f t="shared" si="220"/>
        <v>1851824.817315954</v>
      </c>
      <c r="CD77" s="36"/>
      <c r="CE77" s="170" t="str">
        <f t="shared" si="224"/>
        <v>303OR</v>
      </c>
      <c r="CF77" s="170" t="str">
        <f t="shared" si="157"/>
        <v>303OR</v>
      </c>
      <c r="CG77" s="148">
        <f t="shared" si="221"/>
        <v>1852632.3542543526</v>
      </c>
      <c r="CH77" s="161">
        <f>VLOOKUP(CE77,Scenarios!$AO$11:$AR$132,3,0)</f>
        <v>1770381.04</v>
      </c>
      <c r="CI77" s="161">
        <f t="shared" si="225"/>
        <v>82251.31425435259</v>
      </c>
      <c r="CJ77" s="35"/>
      <c r="CK77" s="193">
        <f>VLOOKUP(CE77,Scenarios!$AS$11:$AT$132,2,0)</f>
        <v>1355928.1529776319</v>
      </c>
      <c r="CL77" s="156">
        <f>VLOOKUP(CE77,Scenarios!$AO$11:$AR$132,3,0)</f>
        <v>1770381.04</v>
      </c>
      <c r="CM77" s="156">
        <f t="shared" si="229"/>
        <v>-414452.88702236814</v>
      </c>
      <c r="CO77" s="156">
        <f t="shared" si="226"/>
        <v>-496704.20127672073</v>
      </c>
      <c r="CP77" s="156">
        <f t="shared" si="227"/>
        <v>0</v>
      </c>
      <c r="CQ77" s="156">
        <f t="shared" si="228"/>
        <v>-496704.20127672073</v>
      </c>
    </row>
    <row r="78" spans="1:95">
      <c r="A78" s="137" t="s">
        <v>41</v>
      </c>
      <c r="B78" s="137" t="s">
        <v>42</v>
      </c>
      <c r="C78" s="140" t="s">
        <v>42</v>
      </c>
      <c r="D78" s="137" t="str">
        <f t="shared" si="222"/>
        <v>AINTPSE</v>
      </c>
      <c r="E78" s="5" t="s">
        <v>96</v>
      </c>
      <c r="F78" s="32">
        <v>303</v>
      </c>
      <c r="G78" s="32" t="str">
        <f t="shared" si="223"/>
        <v>303SE</v>
      </c>
      <c r="H78" s="27">
        <f>SUMIF(Adjustments!$J$4:$J$921,(EPIS!$D78&amp;"/"&amp;EPIS!H$4&amp;"/"&amp;EPIS!H$3&amp;"/"&amp;EPIS!H$2),Adjustments!L$4:L$921)</f>
        <v>0</v>
      </c>
      <c r="I78" s="27">
        <f>SUMIF(Adjustments!$J$4:$J$921,(EPIS!$D78&amp;"/"&amp;EPIS!I$4&amp;"/"&amp;EPIS!I$3&amp;"/"&amp;EPIS!I$2),Adjustments!M$4:M$921)</f>
        <v>7791.43</v>
      </c>
      <c r="J78" s="27">
        <f>SUMIF(Adjustments!$J$4:$J$921,(EPIS!$D78&amp;"/"&amp;EPIS!J$4&amp;"/"&amp;EPIS!J$3&amp;"/"&amp;EPIS!J$2),Adjustments!N$4:N$921)</f>
        <v>0</v>
      </c>
      <c r="K78" s="27">
        <f>SUMIF(Adjustments!$J$4:$J$921,(EPIS!$D78&amp;"/"&amp;EPIS!K$4&amp;"/"&amp;EPIS!K$3&amp;"/"&amp;EPIS!K$2),Adjustments!O$4:O$921)</f>
        <v>0</v>
      </c>
      <c r="L78" s="27">
        <f>SUMIF(Adjustments!$J$4:$J$921,(EPIS!$D78&amp;"/"&amp;EPIS!L$4&amp;"/"&amp;EPIS!L$3&amp;"/"&amp;EPIS!L$2),Adjustments!P$4:P$921)</f>
        <v>0</v>
      </c>
      <c r="M78" s="27">
        <f>SUMIF(Adjustments!$J$4:$J$921,(EPIS!$D78&amp;"/"&amp;EPIS!M$4&amp;"/"&amp;EPIS!M$3&amp;"/"&amp;EPIS!M$2),Adjustments!Q$4:Q$921)</f>
        <v>0</v>
      </c>
      <c r="N78" s="27">
        <f>SUMIF(Adjustments!$J$4:$J$921,(EPIS!$D78&amp;"/"&amp;EPIS!N$4&amp;"/"&amp;EPIS!N$3&amp;"/"&amp;EPIS!N$2),Adjustments!R$4:R$921)</f>
        <v>0</v>
      </c>
      <c r="O78" s="27">
        <f>SUMIF(Adjustments!$J$4:$J$921,(EPIS!$D78&amp;"/"&amp;EPIS!O$4&amp;"/"&amp;EPIS!O$3&amp;"/"&amp;EPIS!O$2),Adjustments!S$4:S$921)</f>
        <v>8646.25</v>
      </c>
      <c r="P78" s="27">
        <f>SUMIF(Adjustments!$J$4:$J$921,(EPIS!$D78&amp;"/"&amp;EPIS!P$4&amp;"/"&amp;EPIS!P$3&amp;"/"&amp;EPIS!P$2),Adjustments!T$4:T$921)</f>
        <v>0</v>
      </c>
      <c r="Q78" s="27">
        <f>SUMIF(Adjustments!$J$4:$J$921,(EPIS!$D78&amp;"/"&amp;EPIS!Q$4&amp;"/"&amp;EPIS!Q$3&amp;"/"&amp;EPIS!Q$2),Adjustments!U$4:U$921)</f>
        <v>0</v>
      </c>
      <c r="R78" s="27">
        <f>SUMIF(Adjustments!$J$4:$J$921,(EPIS!$D78&amp;"/"&amp;EPIS!R$4&amp;"/"&amp;EPIS!R$3&amp;"/"&amp;EPIS!R$2),Adjustments!V$4:V$921)</f>
        <v>0</v>
      </c>
      <c r="S78" s="27">
        <f>SUMIF(Adjustments!$J$4:$J$921,(EPIS!$D78&amp;"/"&amp;EPIS!S$4&amp;"/"&amp;EPIS!S$3&amp;"/"&amp;EPIS!S$2),Adjustments!W$4:W$921)</f>
        <v>0</v>
      </c>
      <c r="T78" s="27">
        <f>SUMIF(Adjustments!$J$4:$J$921,(EPIS!$D78&amp;"/"&amp;EPIS!T$4&amp;"/"&amp;EPIS!T$3&amp;"/"&amp;EPIS!T$2),Adjustments!X$4:X$921)</f>
        <v>0</v>
      </c>
      <c r="U78" s="27">
        <f>SUMIF(Adjustments!$J$4:$J$921,(EPIS!$D78&amp;"/"&amp;EPIS!U$4&amp;"/"&amp;EPIS!U$3&amp;"/"&amp;EPIS!U$2),Adjustments!Y$4:Y$921)</f>
        <v>0</v>
      </c>
      <c r="V78" s="27">
        <f>SUMIF(Adjustments!$J$4:$J$921,(EPIS!$D78&amp;"/"&amp;EPIS!V$4&amp;"/"&amp;EPIS!V$3&amp;"/"&amp;EPIS!V$2),Adjustments!Z$4:Z$921)</f>
        <v>0</v>
      </c>
      <c r="W78" s="27">
        <f>SUMIF(Adjustments!$J$4:$J$921,(EPIS!$D78&amp;"/"&amp;EPIS!W$4&amp;"/"&amp;EPIS!W$3&amp;"/"&amp;EPIS!W$2),Adjustments!AA$4:AA$921)</f>
        <v>0</v>
      </c>
      <c r="X78" s="27">
        <f>SUMIF(Adjustments!$J$4:$J$921,(EPIS!$D78&amp;"/"&amp;EPIS!X$4&amp;"/"&amp;EPIS!X$3&amp;"/"&amp;EPIS!X$2),Adjustments!AB$4:AB$921)</f>
        <v>0</v>
      </c>
      <c r="Y78" s="27">
        <f>SUMIF(Adjustments!$J$4:$J$921,(EPIS!$D78&amp;"/"&amp;EPIS!Y$4&amp;"/"&amp;EPIS!Y$3&amp;"/"&amp;EPIS!Y$2),Adjustments!AC$4:AC$921)</f>
        <v>0</v>
      </c>
      <c r="Z78" s="27">
        <f>SUMIF(Adjustments!$J$4:$J$921,(EPIS!$D78&amp;"/"&amp;EPIS!Z$4&amp;"/"&amp;EPIS!Z$3&amp;"/"&amp;EPIS!Z$2),Adjustments!AD$4:AD$921)</f>
        <v>0</v>
      </c>
      <c r="AA78" s="27">
        <f>SUMIF(Adjustments!$J$4:$J$921,(EPIS!$D78&amp;"/"&amp;EPIS!AA$4&amp;"/"&amp;EPIS!AA$3&amp;"/"&amp;EPIS!AA$2),Adjustments!AE$4:AE$921)</f>
        <v>0</v>
      </c>
      <c r="AB78" s="27">
        <f>SUMIF(Adjustments!$J$4:$J$921,(EPIS!$D78&amp;"/"&amp;EPIS!AB$4&amp;"/"&amp;EPIS!AB$3&amp;"/"&amp;EPIS!AB$2),Adjustments!AF$4:AF$921)</f>
        <v>0</v>
      </c>
      <c r="AC78" s="27">
        <f>SUMIF(Adjustments!$J$4:$J$921,(EPIS!$D78&amp;"/"&amp;EPIS!AC$4&amp;"/"&amp;EPIS!AC$3&amp;"/"&amp;EPIS!AC$2),Adjustments!AG$4:AG$921)</f>
        <v>0</v>
      </c>
      <c r="AD78" s="27">
        <f>SUMIF(Adjustments!$J$4:$J$921,(EPIS!$D78&amp;"/"&amp;EPIS!AD$4&amp;"/"&amp;EPIS!AD$3&amp;"/"&amp;EPIS!AD$2),Adjustments!AH$4:AH$921)</f>
        <v>0</v>
      </c>
      <c r="AE78" s="143">
        <f t="shared" si="196"/>
        <v>16437.68</v>
      </c>
      <c r="AG78" s="27">
        <f>SUMIF(Retirements!$E$12:$E$95,EPIS!$D78,Retirements!ED$12:ED$95)</f>
        <v>0</v>
      </c>
      <c r="AH78" s="27">
        <f>SUMIF(Retirements!$E$12:$E$95,EPIS!$D78,Retirements!EE$12:EE$95)</f>
        <v>0</v>
      </c>
      <c r="AI78" s="27">
        <f>SUMIF(Retirements!$E$12:$E$95,EPIS!$D78,Retirements!EF$12:EF$95)</f>
        <v>0</v>
      </c>
      <c r="AJ78" s="27">
        <f>SUMIF(Retirements!$E$12:$E$95,EPIS!$D78,Retirements!EG$12:EG$95)</f>
        <v>0</v>
      </c>
      <c r="AK78" s="27">
        <f>SUMIF(Retirements!$E$12:$E$95,EPIS!$D78,Retirements!EH$12:EH$95)</f>
        <v>-4392.24</v>
      </c>
      <c r="AL78" s="27">
        <f>SUMIF(Retirements!$E$12:$E$95,EPIS!$D78,Retirements!EI$12:EI$95)</f>
        <v>0</v>
      </c>
      <c r="AM78" s="27">
        <f>SUMIF(Retirements!$E$12:$E$95,EPIS!$D78,Retirements!EJ$12:EJ$95)</f>
        <v>0</v>
      </c>
      <c r="AN78" s="27">
        <f>SUMIF(Retirements!$E$12:$E$95,EPIS!$D78,Retirements!EK$12:EK$95)</f>
        <v>0</v>
      </c>
      <c r="AO78" s="27">
        <f>SUMIF(Retirements!$E$12:$E$95,EPIS!$D78,Retirements!EL$12:EL$95)</f>
        <v>0</v>
      </c>
      <c r="AP78" s="27">
        <f>SUMIF(Retirements!$E$12:$E$95,EPIS!$D78,Retirements!EM$12:EM$95)</f>
        <v>-6261.6035289147439</v>
      </c>
      <c r="AQ78" s="27">
        <f>SUMIF(Retirements!$E$12:$E$95,EPIS!$D78,Retirements!EN$12:EN$95)</f>
        <v>-6261.6035289147439</v>
      </c>
      <c r="AR78" s="27">
        <f>SUMIF(Retirements!$E$12:$E$95,EPIS!$D78,Retirements!EO$12:EO$95)</f>
        <v>-6261.6035289147439</v>
      </c>
      <c r="AS78" s="27">
        <f>SUMIF(Retirements!$E$12:$E$95,EPIS!$D78,Retirements!EP$12:EP$95)</f>
        <v>-6261.6035289147439</v>
      </c>
      <c r="AT78" s="27">
        <f>SUMIF(Retirements!$E$12:$E$95,EPIS!$D78,Retirements!EQ$12:EQ$95)</f>
        <v>-6261.6035289147439</v>
      </c>
      <c r="AU78" s="27">
        <f>SUMIF(Retirements!$E$12:$E$95,EPIS!$D78,Retirements!ER$12:ER$95)</f>
        <v>-6261.6035289147439</v>
      </c>
      <c r="AV78" s="27">
        <f>SUMIF(Retirements!$E$12:$E$95,EPIS!$D78,Retirements!ES$12:ES$95)</f>
        <v>-6261.6035289147439</v>
      </c>
      <c r="AW78" s="27">
        <f>SUMIF(Retirements!$E$12:$E$95,EPIS!$D78,Retirements!ET$12:ET$95)</f>
        <v>-6261.6035289147439</v>
      </c>
      <c r="AX78" s="27">
        <f>SUMIF(Retirements!$E$12:$E$95,EPIS!$D78,Retirements!EU$12:EU$95)</f>
        <v>-6261.6035289147439</v>
      </c>
      <c r="AY78" s="27">
        <f>SUMIF(Retirements!$E$12:$E$95,EPIS!$D78,Retirements!EV$12:EV$95)</f>
        <v>-6179.934630929285</v>
      </c>
      <c r="AZ78" s="27">
        <f>SUMIF(Retirements!$E$12:$E$95,EPIS!$D78,Retirements!EW$12:EW$95)</f>
        <v>-6179.934630929285</v>
      </c>
      <c r="BA78" s="27">
        <f>SUMIF(Retirements!$E$12:$E$95,EPIS!$D78,Retirements!EX$12:EX$95)</f>
        <v>-6179.934630929285</v>
      </c>
      <c r="BB78" s="27">
        <f>SUMIF(Retirements!$E$12:$E$95,EPIS!$D78,Retirements!EY$12:EY$95)</f>
        <v>-6179.934630929285</v>
      </c>
      <c r="BC78" s="27">
        <f>SUMIF(Retirements!$E$12:$E$95,EPIS!$D78,Retirements!EZ$12:EZ$95)</f>
        <v>-6179.934630929285</v>
      </c>
      <c r="BD78" s="143">
        <f t="shared" si="197"/>
        <v>-91646.344914879126</v>
      </c>
      <c r="BE78" s="109"/>
      <c r="BF78" s="358">
        <f>VLOOKUP(E78,Scenarios!$AK$11:$AN$132,3,0)</f>
        <v>3654415.8</v>
      </c>
      <c r="BG78" s="36">
        <f t="shared" si="198"/>
        <v>3654415.8</v>
      </c>
      <c r="BH78" s="36">
        <f t="shared" si="199"/>
        <v>3662207.23</v>
      </c>
      <c r="BI78" s="36">
        <f t="shared" si="200"/>
        <v>3662207.23</v>
      </c>
      <c r="BJ78" s="36">
        <f t="shared" si="201"/>
        <v>3662207.23</v>
      </c>
      <c r="BK78" s="36">
        <f t="shared" si="202"/>
        <v>3657814.9899999998</v>
      </c>
      <c r="BL78" s="36">
        <f t="shared" si="203"/>
        <v>3657814.9899999998</v>
      </c>
      <c r="BM78" s="36">
        <f t="shared" si="204"/>
        <v>3657814.9899999998</v>
      </c>
      <c r="BN78" s="36">
        <f t="shared" si="205"/>
        <v>3666461.2399999998</v>
      </c>
      <c r="BO78" s="36">
        <f t="shared" si="206"/>
        <v>3666461.2399999998</v>
      </c>
      <c r="BP78" s="36">
        <f t="shared" si="207"/>
        <v>3660199.6364710848</v>
      </c>
      <c r="BQ78" s="36">
        <f t="shared" si="208"/>
        <v>3653938.0329421698</v>
      </c>
      <c r="BR78" s="36">
        <f t="shared" si="209"/>
        <v>3647676.4294132548</v>
      </c>
      <c r="BS78" s="36">
        <f t="shared" si="210"/>
        <v>3641414.8258843399</v>
      </c>
      <c r="BT78" s="36">
        <f t="shared" si="211"/>
        <v>3635153.2223554249</v>
      </c>
      <c r="BU78" s="36">
        <f t="shared" si="212"/>
        <v>3628891.6188265099</v>
      </c>
      <c r="BV78" s="36">
        <f t="shared" si="213"/>
        <v>3622630.0152975949</v>
      </c>
      <c r="BW78" s="36">
        <f t="shared" si="214"/>
        <v>3616368.41176868</v>
      </c>
      <c r="BX78" s="36">
        <f t="shared" si="215"/>
        <v>3610106.808239765</v>
      </c>
      <c r="BY78" s="36">
        <f t="shared" si="216"/>
        <v>3603926.8736088355</v>
      </c>
      <c r="BZ78" s="36">
        <f t="shared" si="217"/>
        <v>3597746.938977906</v>
      </c>
      <c r="CA78" s="36">
        <f t="shared" si="218"/>
        <v>3591567.0043469765</v>
      </c>
      <c r="CB78" s="36">
        <f t="shared" si="219"/>
        <v>3585387.069716047</v>
      </c>
      <c r="CC78" s="36">
        <f t="shared" si="220"/>
        <v>3579207.1350851175</v>
      </c>
      <c r="CD78" s="36"/>
      <c r="CE78" s="170" t="str">
        <f t="shared" si="224"/>
        <v>303SE</v>
      </c>
      <c r="CF78" s="170" t="str">
        <f t="shared" si="157"/>
        <v>303SE</v>
      </c>
      <c r="CG78" s="148">
        <f t="shared" si="221"/>
        <v>3616462.6451125094</v>
      </c>
      <c r="CH78" s="161">
        <f>VLOOKUP(CE78,Scenarios!$AO$11:$AR$132,3,0)</f>
        <v>3547579.67</v>
      </c>
      <c r="CI78" s="161">
        <f t="shared" si="225"/>
        <v>68882.975112509448</v>
      </c>
      <c r="CJ78" s="35"/>
      <c r="CK78" s="193">
        <f>VLOOKUP(CE78,Scenarios!$AS$11:$AT$132,2,0)</f>
        <v>3544783.822366416</v>
      </c>
      <c r="CL78" s="156">
        <f>VLOOKUP(CE78,Scenarios!$AO$11:$AR$132,3,0)</f>
        <v>3547579.67</v>
      </c>
      <c r="CM78" s="156">
        <f t="shared" si="229"/>
        <v>-2795.8476335839368</v>
      </c>
      <c r="CO78" s="156">
        <f t="shared" si="226"/>
        <v>-71678.822746093385</v>
      </c>
      <c r="CP78" s="156">
        <f t="shared" si="227"/>
        <v>0</v>
      </c>
      <c r="CQ78" s="156">
        <f t="shared" si="228"/>
        <v>-71678.822746093385</v>
      </c>
    </row>
    <row r="79" spans="1:95">
      <c r="A79" s="137" t="s">
        <v>6</v>
      </c>
      <c r="B79" s="137" t="s">
        <v>7</v>
      </c>
      <c r="C79" s="140" t="s">
        <v>7</v>
      </c>
      <c r="D79" s="137" t="str">
        <f t="shared" si="222"/>
        <v>AINTPSG</v>
      </c>
      <c r="E79" s="5" t="s">
        <v>97</v>
      </c>
      <c r="F79" s="32">
        <v>302</v>
      </c>
      <c r="G79" s="32" t="str">
        <f t="shared" si="223"/>
        <v>302SG</v>
      </c>
      <c r="H79" s="27">
        <f>SUMIF(Adjustments!$J$4:$J$921,(EPIS!$D79&amp;"/"&amp;EPIS!H$4&amp;"/"&amp;EPIS!H$3&amp;"/"&amp;EPIS!H$2),Adjustments!L$4:L$921)</f>
        <v>2593315.3300000005</v>
      </c>
      <c r="I79" s="27">
        <f>SUMIF(Adjustments!$J$4:$J$921,(EPIS!$D79&amp;"/"&amp;EPIS!I$4&amp;"/"&amp;EPIS!I$3&amp;"/"&amp;EPIS!I$2),Adjustments!M$4:M$921)</f>
        <v>60073.13</v>
      </c>
      <c r="J79" s="27">
        <f>SUMIF(Adjustments!$J$4:$J$921,(EPIS!$D79&amp;"/"&amp;EPIS!J$4&amp;"/"&amp;EPIS!J$3&amp;"/"&amp;EPIS!J$2),Adjustments!N$4:N$921)</f>
        <v>214786.02000000005</v>
      </c>
      <c r="K79" s="27">
        <f>SUMIF(Adjustments!$J$4:$J$921,(EPIS!$D79&amp;"/"&amp;EPIS!K$4&amp;"/"&amp;EPIS!K$3&amp;"/"&amp;EPIS!K$2),Adjustments!O$4:O$921)</f>
        <v>94234.300000000076</v>
      </c>
      <c r="L79" s="27">
        <f>SUMIF(Adjustments!$J$4:$J$921,(EPIS!$D79&amp;"/"&amp;EPIS!L$4&amp;"/"&amp;EPIS!L$3&amp;"/"&amp;EPIS!L$2),Adjustments!P$4:P$921)</f>
        <v>4770.340000000002</v>
      </c>
      <c r="M79" s="27">
        <f>SUMIF(Adjustments!$J$4:$J$921,(EPIS!$D79&amp;"/"&amp;EPIS!M$4&amp;"/"&amp;EPIS!M$3&amp;"/"&amp;EPIS!M$2),Adjustments!Q$4:Q$921)</f>
        <v>583831.64</v>
      </c>
      <c r="N79" s="27">
        <f>SUMIF(Adjustments!$J$4:$J$921,(EPIS!$D79&amp;"/"&amp;EPIS!N$4&amp;"/"&amp;EPIS!N$3&amp;"/"&amp;EPIS!N$2),Adjustments!R$4:R$921)</f>
        <v>-169897.09</v>
      </c>
      <c r="O79" s="27">
        <f>SUMIF(Adjustments!$J$4:$J$921,(EPIS!$D79&amp;"/"&amp;EPIS!O$4&amp;"/"&amp;EPIS!O$3&amp;"/"&amp;EPIS!O$2),Adjustments!S$4:S$921)</f>
        <v>-1471.7699999999495</v>
      </c>
      <c r="P79" s="27">
        <f>SUMIF(Adjustments!$J$4:$J$921,(EPIS!$D79&amp;"/"&amp;EPIS!P$4&amp;"/"&amp;EPIS!P$3&amp;"/"&amp;EPIS!P$2),Adjustments!T$4:T$921)</f>
        <v>22420.639999999999</v>
      </c>
      <c r="Q79" s="27">
        <f>SUMIF(Adjustments!$J$4:$J$921,(EPIS!$D79&amp;"/"&amp;EPIS!Q$4&amp;"/"&amp;EPIS!Q$3&amp;"/"&amp;EPIS!Q$2),Adjustments!U$4:U$921)</f>
        <v>0</v>
      </c>
      <c r="R79" s="27">
        <f>SUMIF(Adjustments!$J$4:$J$921,(EPIS!$D79&amp;"/"&amp;EPIS!R$4&amp;"/"&amp;EPIS!R$3&amp;"/"&amp;EPIS!R$2),Adjustments!V$4:V$921)</f>
        <v>0</v>
      </c>
      <c r="S79" s="27">
        <f>SUMIF(Adjustments!$J$4:$J$921,(EPIS!$D79&amp;"/"&amp;EPIS!S$4&amp;"/"&amp;EPIS!S$3&amp;"/"&amp;EPIS!S$2),Adjustments!W$4:W$921)</f>
        <v>0</v>
      </c>
      <c r="T79" s="27">
        <f>SUMIF(Adjustments!$J$4:$J$921,(EPIS!$D79&amp;"/"&amp;EPIS!T$4&amp;"/"&amp;EPIS!T$3&amp;"/"&amp;EPIS!T$2),Adjustments!X$4:X$921)</f>
        <v>0</v>
      </c>
      <c r="U79" s="27">
        <f>SUMIF(Adjustments!$J$4:$J$921,(EPIS!$D79&amp;"/"&amp;EPIS!U$4&amp;"/"&amp;EPIS!U$3&amp;"/"&amp;EPIS!U$2),Adjustments!Y$4:Y$921)</f>
        <v>0</v>
      </c>
      <c r="V79" s="27">
        <f>SUMIF(Adjustments!$J$4:$J$921,(EPIS!$D79&amp;"/"&amp;EPIS!V$4&amp;"/"&amp;EPIS!V$3&amp;"/"&amp;EPIS!V$2),Adjustments!Z$4:Z$921)</f>
        <v>0</v>
      </c>
      <c r="W79" s="27">
        <f>SUMIF(Adjustments!$J$4:$J$921,(EPIS!$D79&amp;"/"&amp;EPIS!W$4&amp;"/"&amp;EPIS!W$3&amp;"/"&amp;EPIS!W$2),Adjustments!AA$4:AA$921)</f>
        <v>751161.51</v>
      </c>
      <c r="X79" s="27">
        <f>SUMIF(Adjustments!$J$4:$J$921,(EPIS!$D79&amp;"/"&amp;EPIS!X$4&amp;"/"&amp;EPIS!X$3&amp;"/"&amp;EPIS!X$2),Adjustments!AB$4:AB$921)</f>
        <v>2576838.41</v>
      </c>
      <c r="Y79" s="27">
        <f>SUMIF(Adjustments!$J$4:$J$921,(EPIS!$D79&amp;"/"&amp;EPIS!Y$4&amp;"/"&amp;EPIS!Y$3&amp;"/"&amp;EPIS!Y$2),Adjustments!AC$4:AC$921)</f>
        <v>1489410.6799999997</v>
      </c>
      <c r="Z79" s="27">
        <f>SUMIF(Adjustments!$J$4:$J$921,(EPIS!$D79&amp;"/"&amp;EPIS!Z$4&amp;"/"&amp;EPIS!Z$3&amp;"/"&amp;EPIS!Z$2),Adjustments!AD$4:AD$921)</f>
        <v>0</v>
      </c>
      <c r="AA79" s="27">
        <f>SUMIF(Adjustments!$J$4:$J$921,(EPIS!$D79&amp;"/"&amp;EPIS!AA$4&amp;"/"&amp;EPIS!AA$3&amp;"/"&amp;EPIS!AA$2),Adjustments!AE$4:AE$921)</f>
        <v>0</v>
      </c>
      <c r="AB79" s="27">
        <f>SUMIF(Adjustments!$J$4:$J$921,(EPIS!$D79&amp;"/"&amp;EPIS!AB$4&amp;"/"&amp;EPIS!AB$3&amp;"/"&amp;EPIS!AB$2),Adjustments!AF$4:AF$921)</f>
        <v>0</v>
      </c>
      <c r="AC79" s="27">
        <f>SUMIF(Adjustments!$J$4:$J$921,(EPIS!$D79&amp;"/"&amp;EPIS!AC$4&amp;"/"&amp;EPIS!AC$3&amp;"/"&amp;EPIS!AC$2),Adjustments!AG$4:AG$921)</f>
        <v>0</v>
      </c>
      <c r="AD79" s="27">
        <f>SUMIF(Adjustments!$J$4:$J$921,(EPIS!$D79&amp;"/"&amp;EPIS!AD$4&amp;"/"&amp;EPIS!AD$3&amp;"/"&amp;EPIS!AD$2),Adjustments!AH$4:AH$921)</f>
        <v>0</v>
      </c>
      <c r="AE79" s="143">
        <f t="shared" si="196"/>
        <v>8219473.1400000006</v>
      </c>
      <c r="AG79" s="27">
        <f>SUMIF(Retirements!$E$12:$E$95,EPIS!$D79,Retirements!ED$12:ED$95)</f>
        <v>0</v>
      </c>
      <c r="AH79" s="27">
        <f>SUMIF(Retirements!$E$12:$E$95,EPIS!$D79,Retirements!EE$12:EE$95)</f>
        <v>-3079.88</v>
      </c>
      <c r="AI79" s="27">
        <f>SUMIF(Retirements!$E$12:$E$95,EPIS!$D79,Retirements!EF$12:EF$95)</f>
        <v>0</v>
      </c>
      <c r="AJ79" s="27">
        <f>SUMIF(Retirements!$E$12:$E$95,EPIS!$D79,Retirements!EG$12:EG$95)</f>
        <v>0</v>
      </c>
      <c r="AK79" s="27">
        <f>SUMIF(Retirements!$E$12:$E$95,EPIS!$D79,Retirements!EH$12:EH$95)</f>
        <v>-6189.0400000000009</v>
      </c>
      <c r="AL79" s="27">
        <f>SUMIF(Retirements!$E$12:$E$95,EPIS!$D79,Retirements!EI$12:EI$95)</f>
        <v>-2944363.75</v>
      </c>
      <c r="AM79" s="27">
        <f>SUMIF(Retirements!$E$12:$E$95,EPIS!$D79,Retirements!EJ$12:EJ$95)</f>
        <v>-3038.11</v>
      </c>
      <c r="AN79" s="27">
        <f>SUMIF(Retirements!$E$12:$E$95,EPIS!$D79,Retirements!EK$12:EK$95)</f>
        <v>0</v>
      </c>
      <c r="AO79" s="27">
        <f>SUMIF(Retirements!$E$12:$E$95,EPIS!$D79,Retirements!EL$12:EL$95)</f>
        <v>-1623.58</v>
      </c>
      <c r="AP79" s="27">
        <f>SUMIF(Retirements!$E$12:$E$95,EPIS!$D79,Retirements!EM$12:EM$95)</f>
        <v>-890910.11040213052</v>
      </c>
      <c r="AQ79" s="27">
        <f>SUMIF(Retirements!$E$12:$E$95,EPIS!$D79,Retirements!EN$12:EN$95)</f>
        <v>-890910.11040213052</v>
      </c>
      <c r="AR79" s="27">
        <f>SUMIF(Retirements!$E$12:$E$95,EPIS!$D79,Retirements!EO$12:EO$95)</f>
        <v>-890910.11040213052</v>
      </c>
      <c r="AS79" s="27">
        <f>SUMIF(Retirements!$E$12:$E$95,EPIS!$D79,Retirements!EP$12:EP$95)</f>
        <v>-890910.11040213052</v>
      </c>
      <c r="AT79" s="27">
        <f>SUMIF(Retirements!$E$12:$E$95,EPIS!$D79,Retirements!EQ$12:EQ$95)</f>
        <v>-890910.11040213052</v>
      </c>
      <c r="AU79" s="27">
        <f>SUMIF(Retirements!$E$12:$E$95,EPIS!$D79,Retirements!ER$12:ER$95)</f>
        <v>-890910.11040213052</v>
      </c>
      <c r="AV79" s="27">
        <f>SUMIF(Retirements!$E$12:$E$95,EPIS!$D79,Retirements!ES$12:ES$95)</f>
        <v>-890910.11040213052</v>
      </c>
      <c r="AW79" s="27">
        <f>SUMIF(Retirements!$E$12:$E$95,EPIS!$D79,Retirements!ET$12:ET$95)</f>
        <v>-890910.11040213052</v>
      </c>
      <c r="AX79" s="27">
        <f>SUMIF(Retirements!$E$12:$E$95,EPIS!$D79,Retirements!EU$12:EU$95)</f>
        <v>-890910.11040213052</v>
      </c>
      <c r="AY79" s="27">
        <f>SUMIF(Retirements!$E$12:$E$95,EPIS!$D79,Retirements!EV$12:EV$95)</f>
        <v>-869863.82301810104</v>
      </c>
      <c r="AZ79" s="27">
        <f>SUMIF(Retirements!$E$12:$E$95,EPIS!$D79,Retirements!EW$12:EW$95)</f>
        <v>-869863.82301810104</v>
      </c>
      <c r="BA79" s="27">
        <f>SUMIF(Retirements!$E$12:$E$95,EPIS!$D79,Retirements!EX$12:EX$95)</f>
        <v>-869863.82301810104</v>
      </c>
      <c r="BB79" s="27">
        <f>SUMIF(Retirements!$E$12:$E$95,EPIS!$D79,Retirements!EY$12:EY$95)</f>
        <v>-869863.82301810104</v>
      </c>
      <c r="BC79" s="27">
        <f>SUMIF(Retirements!$E$12:$E$95,EPIS!$D79,Retirements!EZ$12:EZ$95)</f>
        <v>-869863.82301810104</v>
      </c>
      <c r="BD79" s="143">
        <f t="shared" si="197"/>
        <v>-15325804.468709674</v>
      </c>
      <c r="BE79" s="109"/>
      <c r="BF79" s="358">
        <f>VLOOKUP(E79,Scenarios!$AK$11:$AN$132,3,0)</f>
        <v>141397273.09</v>
      </c>
      <c r="BG79" s="36">
        <f t="shared" si="198"/>
        <v>143990588.42000002</v>
      </c>
      <c r="BH79" s="36">
        <f t="shared" si="199"/>
        <v>144047581.67000002</v>
      </c>
      <c r="BI79" s="36">
        <f t="shared" si="200"/>
        <v>144262367.69000003</v>
      </c>
      <c r="BJ79" s="36">
        <f t="shared" si="201"/>
        <v>144356601.99000004</v>
      </c>
      <c r="BK79" s="36">
        <f t="shared" si="202"/>
        <v>144355183.29000005</v>
      </c>
      <c r="BL79" s="36">
        <f t="shared" si="203"/>
        <v>141994651.18000004</v>
      </c>
      <c r="BM79" s="36">
        <f t="shared" si="204"/>
        <v>141821715.98000002</v>
      </c>
      <c r="BN79" s="36">
        <f t="shared" si="205"/>
        <v>141820244.21000001</v>
      </c>
      <c r="BO79" s="36">
        <f t="shared" si="206"/>
        <v>141841041.26999998</v>
      </c>
      <c r="BP79" s="36">
        <f t="shared" si="207"/>
        <v>140950131.15959784</v>
      </c>
      <c r="BQ79" s="36">
        <f t="shared" si="208"/>
        <v>140059221.04919571</v>
      </c>
      <c r="BR79" s="36">
        <f t="shared" si="209"/>
        <v>139168310.93879357</v>
      </c>
      <c r="BS79" s="36">
        <f t="shared" si="210"/>
        <v>138277400.82839143</v>
      </c>
      <c r="BT79" s="36">
        <f t="shared" si="211"/>
        <v>137386490.7179893</v>
      </c>
      <c r="BU79" s="36">
        <f t="shared" si="212"/>
        <v>136495580.60758716</v>
      </c>
      <c r="BV79" s="36">
        <f t="shared" si="213"/>
        <v>136355832.00718501</v>
      </c>
      <c r="BW79" s="36">
        <f t="shared" si="214"/>
        <v>138041760.30678287</v>
      </c>
      <c r="BX79" s="36">
        <f t="shared" si="215"/>
        <v>138640260.87638074</v>
      </c>
      <c r="BY79" s="36">
        <f t="shared" si="216"/>
        <v>137770397.05336264</v>
      </c>
      <c r="BZ79" s="36">
        <f t="shared" si="217"/>
        <v>136900533.23034453</v>
      </c>
      <c r="CA79" s="36">
        <f t="shared" si="218"/>
        <v>136030669.40732643</v>
      </c>
      <c r="CB79" s="36">
        <f t="shared" si="219"/>
        <v>135160805.58430833</v>
      </c>
      <c r="CC79" s="36">
        <f t="shared" si="220"/>
        <v>134290941.76129022</v>
      </c>
      <c r="CD79" s="36"/>
      <c r="CE79" s="170" t="str">
        <f t="shared" si="224"/>
        <v>302SG</v>
      </c>
      <c r="CF79" s="170" t="str">
        <f t="shared" si="157"/>
        <v>302SG</v>
      </c>
      <c r="CG79" s="148">
        <f t="shared" si="221"/>
        <v>137275246.48991832</v>
      </c>
      <c r="CH79" s="161">
        <f>VLOOKUP(CE79,Scenarios!$AO$11:$AR$132,3,0)</f>
        <v>125252098.875</v>
      </c>
      <c r="CI79" s="161">
        <f t="shared" si="225"/>
        <v>12023147.614918321</v>
      </c>
      <c r="CJ79" s="35"/>
      <c r="CK79" s="193">
        <f>VLOOKUP(CE79,Scenarios!$AS$11:$AT$132,2,0)</f>
        <v>132361150.36431766</v>
      </c>
      <c r="CL79" s="156">
        <f>VLOOKUP(CE79,Scenarios!$AO$11:$AR$132,3,0)</f>
        <v>125252098.875</v>
      </c>
      <c r="CM79" s="156">
        <f t="shared" si="229"/>
        <v>7109051.4893176556</v>
      </c>
      <c r="CO79" s="156">
        <f t="shared" si="226"/>
        <v>-4914096.1256006658</v>
      </c>
      <c r="CP79" s="156">
        <f t="shared" si="227"/>
        <v>0</v>
      </c>
      <c r="CQ79" s="156">
        <f t="shared" si="228"/>
        <v>-4914096.1256006658</v>
      </c>
    </row>
    <row r="80" spans="1:95">
      <c r="A80" s="137" t="s">
        <v>46</v>
      </c>
      <c r="B80" s="137" t="s">
        <v>14</v>
      </c>
      <c r="C80" s="140" t="s">
        <v>14</v>
      </c>
      <c r="D80" s="137" t="str">
        <f t="shared" si="222"/>
        <v>AINTPSG-P</v>
      </c>
      <c r="E80" s="5" t="s">
        <v>98</v>
      </c>
      <c r="F80" s="32">
        <v>302</v>
      </c>
      <c r="G80" s="32" t="str">
        <f t="shared" si="223"/>
        <v>302SG-P</v>
      </c>
      <c r="H80" s="27">
        <f>SUMIF(Adjustments!$J$4:$J$921,(EPIS!$D80&amp;"/"&amp;EPIS!H$4&amp;"/"&amp;EPIS!H$3&amp;"/"&amp;EPIS!H$2),Adjustments!L$4:L$921)</f>
        <v>0</v>
      </c>
      <c r="I80" s="27">
        <f>SUMIF(Adjustments!$J$4:$J$921,(EPIS!$D80&amp;"/"&amp;EPIS!I$4&amp;"/"&amp;EPIS!I$3&amp;"/"&amp;EPIS!I$2),Adjustments!M$4:M$921)</f>
        <v>0</v>
      </c>
      <c r="J80" s="27">
        <f>SUMIF(Adjustments!$J$4:$J$921,(EPIS!$D80&amp;"/"&amp;EPIS!J$4&amp;"/"&amp;EPIS!J$3&amp;"/"&amp;EPIS!J$2),Adjustments!N$4:N$921)</f>
        <v>0</v>
      </c>
      <c r="K80" s="27">
        <f>SUMIF(Adjustments!$J$4:$J$921,(EPIS!$D80&amp;"/"&amp;EPIS!K$4&amp;"/"&amp;EPIS!K$3&amp;"/"&amp;EPIS!K$2),Adjustments!O$4:O$921)</f>
        <v>0</v>
      </c>
      <c r="L80" s="27">
        <f>SUMIF(Adjustments!$J$4:$J$921,(EPIS!$D80&amp;"/"&amp;EPIS!L$4&amp;"/"&amp;EPIS!L$3&amp;"/"&amp;EPIS!L$2),Adjustments!P$4:P$921)</f>
        <v>0</v>
      </c>
      <c r="M80" s="27">
        <f>SUMIF(Adjustments!$J$4:$J$921,(EPIS!$D80&amp;"/"&amp;EPIS!M$4&amp;"/"&amp;EPIS!M$3&amp;"/"&amp;EPIS!M$2),Adjustments!Q$4:Q$921)</f>
        <v>0</v>
      </c>
      <c r="N80" s="27">
        <f>SUMIF(Adjustments!$J$4:$J$921,(EPIS!$D80&amp;"/"&amp;EPIS!N$4&amp;"/"&amp;EPIS!N$3&amp;"/"&amp;EPIS!N$2),Adjustments!R$4:R$921)</f>
        <v>0</v>
      </c>
      <c r="O80" s="27">
        <f>SUMIF(Adjustments!$J$4:$J$921,(EPIS!$D80&amp;"/"&amp;EPIS!O$4&amp;"/"&amp;EPIS!O$3&amp;"/"&amp;EPIS!O$2),Adjustments!S$4:S$921)</f>
        <v>0</v>
      </c>
      <c r="P80" s="27">
        <f>SUMIF(Adjustments!$J$4:$J$921,(EPIS!$D80&amp;"/"&amp;EPIS!P$4&amp;"/"&amp;EPIS!P$3&amp;"/"&amp;EPIS!P$2),Adjustments!T$4:T$921)</f>
        <v>0</v>
      </c>
      <c r="Q80" s="27">
        <f>SUMIF(Adjustments!$J$4:$J$921,(EPIS!$D80&amp;"/"&amp;EPIS!Q$4&amp;"/"&amp;EPIS!Q$3&amp;"/"&amp;EPIS!Q$2),Adjustments!U$4:U$921)</f>
        <v>0</v>
      </c>
      <c r="R80" s="27">
        <f>SUMIF(Adjustments!$J$4:$J$921,(EPIS!$D80&amp;"/"&amp;EPIS!R$4&amp;"/"&amp;EPIS!R$3&amp;"/"&amp;EPIS!R$2),Adjustments!V$4:V$921)</f>
        <v>0</v>
      </c>
      <c r="S80" s="27">
        <f>SUMIF(Adjustments!$J$4:$J$921,(EPIS!$D80&amp;"/"&amp;EPIS!S$4&amp;"/"&amp;EPIS!S$3&amp;"/"&amp;EPIS!S$2),Adjustments!W$4:W$921)</f>
        <v>0</v>
      </c>
      <c r="T80" s="27">
        <f>SUMIF(Adjustments!$J$4:$J$921,(EPIS!$D80&amp;"/"&amp;EPIS!T$4&amp;"/"&amp;EPIS!T$3&amp;"/"&amp;EPIS!T$2),Adjustments!X$4:X$921)</f>
        <v>0</v>
      </c>
      <c r="U80" s="27">
        <f>SUMIF(Adjustments!$J$4:$J$921,(EPIS!$D80&amp;"/"&amp;EPIS!U$4&amp;"/"&amp;EPIS!U$3&amp;"/"&amp;EPIS!U$2),Adjustments!Y$4:Y$921)</f>
        <v>0</v>
      </c>
      <c r="V80" s="27">
        <f>SUMIF(Adjustments!$J$4:$J$921,(EPIS!$D80&amp;"/"&amp;EPIS!V$4&amp;"/"&amp;EPIS!V$3&amp;"/"&amp;EPIS!V$2),Adjustments!Z$4:Z$921)</f>
        <v>0</v>
      </c>
      <c r="W80" s="27">
        <f>SUMIF(Adjustments!$J$4:$J$921,(EPIS!$D80&amp;"/"&amp;EPIS!W$4&amp;"/"&amp;EPIS!W$3&amp;"/"&amp;EPIS!W$2),Adjustments!AA$4:AA$921)</f>
        <v>0</v>
      </c>
      <c r="X80" s="27">
        <f>SUMIF(Adjustments!$J$4:$J$921,(EPIS!$D80&amp;"/"&amp;EPIS!X$4&amp;"/"&amp;EPIS!X$3&amp;"/"&amp;EPIS!X$2),Adjustments!AB$4:AB$921)</f>
        <v>0</v>
      </c>
      <c r="Y80" s="27">
        <f>SUMIF(Adjustments!$J$4:$J$921,(EPIS!$D80&amp;"/"&amp;EPIS!Y$4&amp;"/"&amp;EPIS!Y$3&amp;"/"&amp;EPIS!Y$2),Adjustments!AC$4:AC$921)</f>
        <v>0</v>
      </c>
      <c r="Z80" s="27">
        <f>SUMIF(Adjustments!$J$4:$J$921,(EPIS!$D80&amp;"/"&amp;EPIS!Z$4&amp;"/"&amp;EPIS!Z$3&amp;"/"&amp;EPIS!Z$2),Adjustments!AD$4:AD$921)</f>
        <v>0</v>
      </c>
      <c r="AA80" s="27">
        <f>SUMIF(Adjustments!$J$4:$J$921,(EPIS!$D80&amp;"/"&amp;EPIS!AA$4&amp;"/"&amp;EPIS!AA$3&amp;"/"&amp;EPIS!AA$2),Adjustments!AE$4:AE$921)</f>
        <v>0</v>
      </c>
      <c r="AB80" s="27">
        <f>SUMIF(Adjustments!$J$4:$J$921,(EPIS!$D80&amp;"/"&amp;EPIS!AB$4&amp;"/"&amp;EPIS!AB$3&amp;"/"&amp;EPIS!AB$2),Adjustments!AF$4:AF$921)</f>
        <v>0</v>
      </c>
      <c r="AC80" s="27">
        <f>SUMIF(Adjustments!$J$4:$J$921,(EPIS!$D80&amp;"/"&amp;EPIS!AC$4&amp;"/"&amp;EPIS!AC$3&amp;"/"&amp;EPIS!AC$2),Adjustments!AG$4:AG$921)</f>
        <v>0</v>
      </c>
      <c r="AD80" s="27">
        <f>SUMIF(Adjustments!$J$4:$J$921,(EPIS!$D80&amp;"/"&amp;EPIS!AD$4&amp;"/"&amp;EPIS!AD$3&amp;"/"&amp;EPIS!AD$2),Adjustments!AH$4:AH$921)</f>
        <v>0</v>
      </c>
      <c r="AE80" s="143">
        <f t="shared" si="196"/>
        <v>0</v>
      </c>
      <c r="AG80" s="27">
        <f>SUMIF(Retirements!$E$12:$E$95,EPIS!$D80,Retirements!ED$12:ED$95)</f>
        <v>0</v>
      </c>
      <c r="AH80" s="27">
        <f>SUMIF(Retirements!$E$12:$E$95,EPIS!$D80,Retirements!EE$12:EE$95)</f>
        <v>0</v>
      </c>
      <c r="AI80" s="27">
        <f>SUMIF(Retirements!$E$12:$E$95,EPIS!$D80,Retirements!EF$12:EF$95)</f>
        <v>0</v>
      </c>
      <c r="AJ80" s="27">
        <f>SUMIF(Retirements!$E$12:$E$95,EPIS!$D80,Retirements!EG$12:EG$95)</f>
        <v>0</v>
      </c>
      <c r="AK80" s="27">
        <f>SUMIF(Retirements!$E$12:$E$95,EPIS!$D80,Retirements!EH$12:EH$95)</f>
        <v>0</v>
      </c>
      <c r="AL80" s="27">
        <f>SUMIF(Retirements!$E$12:$E$95,EPIS!$D80,Retirements!EI$12:EI$95)</f>
        <v>0</v>
      </c>
      <c r="AM80" s="27">
        <f>SUMIF(Retirements!$E$12:$E$95,EPIS!$D80,Retirements!EJ$12:EJ$95)</f>
        <v>0</v>
      </c>
      <c r="AN80" s="27">
        <f>SUMIF(Retirements!$E$12:$E$95,EPIS!$D80,Retirements!EK$12:EK$95)</f>
        <v>0</v>
      </c>
      <c r="AO80" s="27">
        <f>SUMIF(Retirements!$E$12:$E$95,EPIS!$D80,Retirements!EL$12:EL$95)</f>
        <v>0</v>
      </c>
      <c r="AP80" s="27">
        <f>SUMIF(Retirements!$E$12:$E$95,EPIS!$D80,Retirements!EM$12:EM$95)</f>
        <v>-218053.03780673421</v>
      </c>
      <c r="AQ80" s="27">
        <f>SUMIF(Retirements!$E$12:$E$95,EPIS!$D80,Retirements!EN$12:EN$95)</f>
        <v>-218053.03780673421</v>
      </c>
      <c r="AR80" s="27">
        <f>SUMIF(Retirements!$E$12:$E$95,EPIS!$D80,Retirements!EO$12:EO$95)</f>
        <v>-218053.03780673421</v>
      </c>
      <c r="AS80" s="27">
        <f>SUMIF(Retirements!$E$12:$E$95,EPIS!$D80,Retirements!EP$12:EP$95)</f>
        <v>-218053.03780673421</v>
      </c>
      <c r="AT80" s="27">
        <f>SUMIF(Retirements!$E$12:$E$95,EPIS!$D80,Retirements!EQ$12:EQ$95)</f>
        <v>-218053.03780673421</v>
      </c>
      <c r="AU80" s="27">
        <f>SUMIF(Retirements!$E$12:$E$95,EPIS!$D80,Retirements!ER$12:ER$95)</f>
        <v>-218053.03780673421</v>
      </c>
      <c r="AV80" s="27">
        <f>SUMIF(Retirements!$E$12:$E$95,EPIS!$D80,Retirements!ES$12:ES$95)</f>
        <v>-218053.03780673421</v>
      </c>
      <c r="AW80" s="27">
        <f>SUMIF(Retirements!$E$12:$E$95,EPIS!$D80,Retirements!ET$12:ET$95)</f>
        <v>-218053.03780673421</v>
      </c>
      <c r="AX80" s="27">
        <f>SUMIF(Retirements!$E$12:$E$95,EPIS!$D80,Retirements!EU$12:EU$95)</f>
        <v>-218053.03780673421</v>
      </c>
      <c r="AY80" s="27">
        <f>SUMIF(Retirements!$E$12:$E$95,EPIS!$D80,Retirements!EV$12:EV$95)</f>
        <v>-213752.74530704555</v>
      </c>
      <c r="AZ80" s="27">
        <f>SUMIF(Retirements!$E$12:$E$95,EPIS!$D80,Retirements!EW$12:EW$95)</f>
        <v>-213752.74530704555</v>
      </c>
      <c r="BA80" s="27">
        <f>SUMIF(Retirements!$E$12:$E$95,EPIS!$D80,Retirements!EX$12:EX$95)</f>
        <v>-213752.74530704555</v>
      </c>
      <c r="BB80" s="27">
        <f>SUMIF(Retirements!$E$12:$E$95,EPIS!$D80,Retirements!EY$12:EY$95)</f>
        <v>-213752.74530704555</v>
      </c>
      <c r="BC80" s="27">
        <f>SUMIF(Retirements!$E$12:$E$95,EPIS!$D80,Retirements!EZ$12:EZ$95)</f>
        <v>-213752.74530704555</v>
      </c>
      <c r="BD80" s="143">
        <f t="shared" si="197"/>
        <v>-3031241.0667958357</v>
      </c>
      <c r="BE80" s="109"/>
      <c r="BF80" s="358">
        <f>VLOOKUP(E80,Scenarios!$AK$11:$AN$132,3,0)</f>
        <v>99510474.160000011</v>
      </c>
      <c r="BG80" s="36">
        <f t="shared" si="198"/>
        <v>99510474.160000011</v>
      </c>
      <c r="BH80" s="36">
        <f t="shared" si="199"/>
        <v>99510474.160000011</v>
      </c>
      <c r="BI80" s="36">
        <f t="shared" si="200"/>
        <v>99510474.160000011</v>
      </c>
      <c r="BJ80" s="36">
        <f t="shared" si="201"/>
        <v>99510474.160000011</v>
      </c>
      <c r="BK80" s="36">
        <f t="shared" si="202"/>
        <v>99510474.160000011</v>
      </c>
      <c r="BL80" s="36">
        <f t="shared" si="203"/>
        <v>99510474.160000011</v>
      </c>
      <c r="BM80" s="36">
        <f t="shared" si="204"/>
        <v>99510474.160000011</v>
      </c>
      <c r="BN80" s="36">
        <f t="shared" si="205"/>
        <v>99510474.160000011</v>
      </c>
      <c r="BO80" s="36">
        <f t="shared" si="206"/>
        <v>99510474.160000011</v>
      </c>
      <c r="BP80" s="36">
        <f t="shared" si="207"/>
        <v>99292421.122193277</v>
      </c>
      <c r="BQ80" s="36">
        <f t="shared" si="208"/>
        <v>99074368.084386542</v>
      </c>
      <c r="BR80" s="36">
        <f t="shared" si="209"/>
        <v>98856315.046579808</v>
      </c>
      <c r="BS80" s="36">
        <f t="shared" si="210"/>
        <v>98638262.008773074</v>
      </c>
      <c r="BT80" s="36">
        <f t="shared" si="211"/>
        <v>98420208.970966339</v>
      </c>
      <c r="BU80" s="36">
        <f t="shared" si="212"/>
        <v>98202155.933159605</v>
      </c>
      <c r="BV80" s="36">
        <f t="shared" si="213"/>
        <v>97984102.89535287</v>
      </c>
      <c r="BW80" s="36">
        <f t="shared" si="214"/>
        <v>97766049.857546136</v>
      </c>
      <c r="BX80" s="36">
        <f t="shared" si="215"/>
        <v>97547996.819739401</v>
      </c>
      <c r="BY80" s="36">
        <f t="shared" si="216"/>
        <v>97334244.074432358</v>
      </c>
      <c r="BZ80" s="36">
        <f t="shared" si="217"/>
        <v>97120491.329125315</v>
      </c>
      <c r="CA80" s="36">
        <f t="shared" si="218"/>
        <v>96906738.583818272</v>
      </c>
      <c r="CB80" s="36">
        <f t="shared" si="219"/>
        <v>96692985.838511229</v>
      </c>
      <c r="CC80" s="36">
        <f t="shared" si="220"/>
        <v>96479233.093204185</v>
      </c>
      <c r="CD80" s="36"/>
      <c r="CE80" s="170" t="str">
        <f t="shared" si="224"/>
        <v>302SG-P</v>
      </c>
      <c r="CF80" s="170" t="str">
        <f t="shared" si="157"/>
        <v>302SG-P</v>
      </c>
      <c r="CG80" s="148">
        <f t="shared" si="221"/>
        <v>97771011.73350732</v>
      </c>
      <c r="CH80" s="161">
        <f>VLOOKUP(CE80,Scenarios!$AO$11:$AR$132,3,0)</f>
        <v>99510474.159999996</v>
      </c>
      <c r="CI80" s="161">
        <f t="shared" si="225"/>
        <v>-1739462.4264926761</v>
      </c>
      <c r="CJ80" s="35"/>
      <c r="CK80" s="193">
        <f>VLOOKUP(CE80,Scenarios!$AS$11:$AT$132,2,0)</f>
        <v>95650643.902270973</v>
      </c>
      <c r="CL80" s="156">
        <f>VLOOKUP(CE80,Scenarios!$AO$11:$AR$132,3,0)</f>
        <v>99510474.159999996</v>
      </c>
      <c r="CM80" s="156">
        <f t="shared" si="229"/>
        <v>-3859830.2577290237</v>
      </c>
      <c r="CO80" s="156">
        <f t="shared" si="226"/>
        <v>-2120367.8312363476</v>
      </c>
      <c r="CP80" s="156">
        <f t="shared" si="227"/>
        <v>0</v>
      </c>
      <c r="CQ80" s="156">
        <f t="shared" si="228"/>
        <v>-2120367.8312363476</v>
      </c>
    </row>
    <row r="81" spans="1:95">
      <c r="A81" s="137" t="s">
        <v>46</v>
      </c>
      <c r="B81" s="137" t="s">
        <v>15</v>
      </c>
      <c r="C81" s="140" t="s">
        <v>15</v>
      </c>
      <c r="D81" s="137" t="str">
        <f t="shared" si="222"/>
        <v>AINTPSG-U</v>
      </c>
      <c r="E81" s="5" t="s">
        <v>99</v>
      </c>
      <c r="F81" s="32">
        <v>302</v>
      </c>
      <c r="G81" s="32" t="str">
        <f t="shared" si="223"/>
        <v>302SG-U</v>
      </c>
      <c r="H81" s="27">
        <f>SUMIF(Adjustments!$J$4:$J$921,(EPIS!$D81&amp;"/"&amp;EPIS!H$4&amp;"/"&amp;EPIS!H$3&amp;"/"&amp;EPIS!H$2),Adjustments!L$4:L$921)</f>
        <v>0</v>
      </c>
      <c r="I81" s="27">
        <f>SUMIF(Adjustments!$J$4:$J$921,(EPIS!$D81&amp;"/"&amp;EPIS!I$4&amp;"/"&amp;EPIS!I$3&amp;"/"&amp;EPIS!I$2),Adjustments!M$4:M$921)</f>
        <v>0</v>
      </c>
      <c r="J81" s="27">
        <f>SUMIF(Adjustments!$J$4:$J$921,(EPIS!$D81&amp;"/"&amp;EPIS!J$4&amp;"/"&amp;EPIS!J$3&amp;"/"&amp;EPIS!J$2),Adjustments!N$4:N$921)</f>
        <v>0</v>
      </c>
      <c r="K81" s="27">
        <f>SUMIF(Adjustments!$J$4:$J$921,(EPIS!$D81&amp;"/"&amp;EPIS!K$4&amp;"/"&amp;EPIS!K$3&amp;"/"&amp;EPIS!K$2),Adjustments!O$4:O$921)</f>
        <v>0</v>
      </c>
      <c r="L81" s="27">
        <f>SUMIF(Adjustments!$J$4:$J$921,(EPIS!$D81&amp;"/"&amp;EPIS!L$4&amp;"/"&amp;EPIS!L$3&amp;"/"&amp;EPIS!L$2),Adjustments!P$4:P$921)</f>
        <v>0</v>
      </c>
      <c r="M81" s="27">
        <f>SUMIF(Adjustments!$J$4:$J$921,(EPIS!$D81&amp;"/"&amp;EPIS!M$4&amp;"/"&amp;EPIS!M$3&amp;"/"&amp;EPIS!M$2),Adjustments!Q$4:Q$921)</f>
        <v>0</v>
      </c>
      <c r="N81" s="27">
        <f>SUMIF(Adjustments!$J$4:$J$921,(EPIS!$D81&amp;"/"&amp;EPIS!N$4&amp;"/"&amp;EPIS!N$3&amp;"/"&amp;EPIS!N$2),Adjustments!R$4:R$921)</f>
        <v>0</v>
      </c>
      <c r="O81" s="27">
        <f>SUMIF(Adjustments!$J$4:$J$921,(EPIS!$D81&amp;"/"&amp;EPIS!O$4&amp;"/"&amp;EPIS!O$3&amp;"/"&amp;EPIS!O$2),Adjustments!S$4:S$921)</f>
        <v>0</v>
      </c>
      <c r="P81" s="27">
        <f>SUMIF(Adjustments!$J$4:$J$921,(EPIS!$D81&amp;"/"&amp;EPIS!P$4&amp;"/"&amp;EPIS!P$3&amp;"/"&amp;EPIS!P$2),Adjustments!T$4:T$921)</f>
        <v>0</v>
      </c>
      <c r="Q81" s="27">
        <f>SUMIF(Adjustments!$J$4:$J$921,(EPIS!$D81&amp;"/"&amp;EPIS!Q$4&amp;"/"&amp;EPIS!Q$3&amp;"/"&amp;EPIS!Q$2),Adjustments!U$4:U$921)</f>
        <v>0</v>
      </c>
      <c r="R81" s="27">
        <f>SUMIF(Adjustments!$J$4:$J$921,(EPIS!$D81&amp;"/"&amp;EPIS!R$4&amp;"/"&amp;EPIS!R$3&amp;"/"&amp;EPIS!R$2),Adjustments!V$4:V$921)</f>
        <v>0</v>
      </c>
      <c r="S81" s="27">
        <f>SUMIF(Adjustments!$J$4:$J$921,(EPIS!$D81&amp;"/"&amp;EPIS!S$4&amp;"/"&amp;EPIS!S$3&amp;"/"&amp;EPIS!S$2),Adjustments!W$4:W$921)</f>
        <v>0</v>
      </c>
      <c r="T81" s="27">
        <f>SUMIF(Adjustments!$J$4:$J$921,(EPIS!$D81&amp;"/"&amp;EPIS!T$4&amp;"/"&amp;EPIS!T$3&amp;"/"&amp;EPIS!T$2),Adjustments!X$4:X$921)</f>
        <v>0</v>
      </c>
      <c r="U81" s="27">
        <f>SUMIF(Adjustments!$J$4:$J$921,(EPIS!$D81&amp;"/"&amp;EPIS!U$4&amp;"/"&amp;EPIS!U$3&amp;"/"&amp;EPIS!U$2),Adjustments!Y$4:Y$921)</f>
        <v>0</v>
      </c>
      <c r="V81" s="27">
        <f>SUMIF(Adjustments!$J$4:$J$921,(EPIS!$D81&amp;"/"&amp;EPIS!V$4&amp;"/"&amp;EPIS!V$3&amp;"/"&amp;EPIS!V$2),Adjustments!Z$4:Z$921)</f>
        <v>0</v>
      </c>
      <c r="W81" s="27">
        <f>SUMIF(Adjustments!$J$4:$J$921,(EPIS!$D81&amp;"/"&amp;EPIS!W$4&amp;"/"&amp;EPIS!W$3&amp;"/"&amp;EPIS!W$2),Adjustments!AA$4:AA$921)</f>
        <v>0</v>
      </c>
      <c r="X81" s="27">
        <f>SUMIF(Adjustments!$J$4:$J$921,(EPIS!$D81&amp;"/"&amp;EPIS!X$4&amp;"/"&amp;EPIS!X$3&amp;"/"&amp;EPIS!X$2),Adjustments!AB$4:AB$921)</f>
        <v>0</v>
      </c>
      <c r="Y81" s="27">
        <f>SUMIF(Adjustments!$J$4:$J$921,(EPIS!$D81&amp;"/"&amp;EPIS!Y$4&amp;"/"&amp;EPIS!Y$3&amp;"/"&amp;EPIS!Y$2),Adjustments!AC$4:AC$921)</f>
        <v>0</v>
      </c>
      <c r="Z81" s="27">
        <f>SUMIF(Adjustments!$J$4:$J$921,(EPIS!$D81&amp;"/"&amp;EPIS!Z$4&amp;"/"&amp;EPIS!Z$3&amp;"/"&amp;EPIS!Z$2),Adjustments!AD$4:AD$921)</f>
        <v>0</v>
      </c>
      <c r="AA81" s="27">
        <f>SUMIF(Adjustments!$J$4:$J$921,(EPIS!$D81&amp;"/"&amp;EPIS!AA$4&amp;"/"&amp;EPIS!AA$3&amp;"/"&amp;EPIS!AA$2),Adjustments!AE$4:AE$921)</f>
        <v>0</v>
      </c>
      <c r="AB81" s="27">
        <f>SUMIF(Adjustments!$J$4:$J$921,(EPIS!$D81&amp;"/"&amp;EPIS!AB$4&amp;"/"&amp;EPIS!AB$3&amp;"/"&amp;EPIS!AB$2),Adjustments!AF$4:AF$921)</f>
        <v>0</v>
      </c>
      <c r="AC81" s="27">
        <f>SUMIF(Adjustments!$J$4:$J$921,(EPIS!$D81&amp;"/"&amp;EPIS!AC$4&amp;"/"&amp;EPIS!AC$3&amp;"/"&amp;EPIS!AC$2),Adjustments!AG$4:AG$921)</f>
        <v>0</v>
      </c>
      <c r="AD81" s="27">
        <f>SUMIF(Adjustments!$J$4:$J$921,(EPIS!$D81&amp;"/"&amp;EPIS!AD$4&amp;"/"&amp;EPIS!AD$3&amp;"/"&amp;EPIS!AD$2),Adjustments!AH$4:AH$921)</f>
        <v>0</v>
      </c>
      <c r="AE81" s="143">
        <f t="shared" si="196"/>
        <v>0</v>
      </c>
      <c r="AG81" s="27">
        <f>SUMIF(Retirements!$E$12:$E$95,EPIS!$D81,Retirements!ED$12:ED$95)</f>
        <v>0</v>
      </c>
      <c r="AH81" s="27">
        <f>SUMIF(Retirements!$E$12:$E$95,EPIS!$D81,Retirements!EE$12:EE$95)</f>
        <v>0</v>
      </c>
      <c r="AI81" s="27">
        <f>SUMIF(Retirements!$E$12:$E$95,EPIS!$D81,Retirements!EF$12:EF$95)</f>
        <v>0</v>
      </c>
      <c r="AJ81" s="27">
        <f>SUMIF(Retirements!$E$12:$E$95,EPIS!$D81,Retirements!EG$12:EG$95)</f>
        <v>0</v>
      </c>
      <c r="AK81" s="27">
        <f>SUMIF(Retirements!$E$12:$E$95,EPIS!$D81,Retirements!EH$12:EH$95)</f>
        <v>0</v>
      </c>
      <c r="AL81" s="27">
        <f>SUMIF(Retirements!$E$12:$E$95,EPIS!$D81,Retirements!EI$12:EI$95)</f>
        <v>0</v>
      </c>
      <c r="AM81" s="27">
        <f>SUMIF(Retirements!$E$12:$E$95,EPIS!$D81,Retirements!EJ$12:EJ$95)</f>
        <v>0</v>
      </c>
      <c r="AN81" s="27">
        <f>SUMIF(Retirements!$E$12:$E$95,EPIS!$D81,Retirements!EK$12:EK$95)</f>
        <v>0</v>
      </c>
      <c r="AO81" s="27">
        <f>SUMIF(Retirements!$E$12:$E$95,EPIS!$D81,Retirements!EL$12:EL$95)</f>
        <v>0</v>
      </c>
      <c r="AP81" s="27">
        <f>SUMIF(Retirements!$E$12:$E$95,EPIS!$D81,Retirements!EM$12:EM$95)</f>
        <v>-8150.1553533343576</v>
      </c>
      <c r="AQ81" s="27">
        <f>SUMIF(Retirements!$E$12:$E$95,EPIS!$D81,Retirements!EN$12:EN$95)</f>
        <v>-8150.1553533343576</v>
      </c>
      <c r="AR81" s="27">
        <f>SUMIF(Retirements!$E$12:$E$95,EPIS!$D81,Retirements!EO$12:EO$95)</f>
        <v>-8150.1553533343576</v>
      </c>
      <c r="AS81" s="27">
        <f>SUMIF(Retirements!$E$12:$E$95,EPIS!$D81,Retirements!EP$12:EP$95)</f>
        <v>-8150.1553533343576</v>
      </c>
      <c r="AT81" s="27">
        <f>SUMIF(Retirements!$E$12:$E$95,EPIS!$D81,Retirements!EQ$12:EQ$95)</f>
        <v>-8150.1553533343576</v>
      </c>
      <c r="AU81" s="27">
        <f>SUMIF(Retirements!$E$12:$E$95,EPIS!$D81,Retirements!ER$12:ER$95)</f>
        <v>-8150.1553533343576</v>
      </c>
      <c r="AV81" s="27">
        <f>SUMIF(Retirements!$E$12:$E$95,EPIS!$D81,Retirements!ES$12:ES$95)</f>
        <v>-8150.1553533343576</v>
      </c>
      <c r="AW81" s="27">
        <f>SUMIF(Retirements!$E$12:$E$95,EPIS!$D81,Retirements!ET$12:ET$95)</f>
        <v>-8150.1553533343576</v>
      </c>
      <c r="AX81" s="27">
        <f>SUMIF(Retirements!$E$12:$E$95,EPIS!$D81,Retirements!EU$12:EU$95)</f>
        <v>-8150.1553533343576</v>
      </c>
      <c r="AY81" s="27">
        <f>SUMIF(Retirements!$E$12:$E$95,EPIS!$D81,Retirements!EV$12:EV$95)</f>
        <v>-8085.0991254811788</v>
      </c>
      <c r="AZ81" s="27">
        <f>SUMIF(Retirements!$E$12:$E$95,EPIS!$D81,Retirements!EW$12:EW$95)</f>
        <v>-8085.0991254811788</v>
      </c>
      <c r="BA81" s="27">
        <f>SUMIF(Retirements!$E$12:$E$95,EPIS!$D81,Retirements!EX$12:EX$95)</f>
        <v>-8085.0991254811788</v>
      </c>
      <c r="BB81" s="27">
        <f>SUMIF(Retirements!$E$12:$E$95,EPIS!$D81,Retirements!EY$12:EY$95)</f>
        <v>-8085.0991254811788</v>
      </c>
      <c r="BC81" s="27">
        <f>SUMIF(Retirements!$E$12:$E$95,EPIS!$D81,Retirements!EZ$12:EZ$95)</f>
        <v>-8085.0991254811788</v>
      </c>
      <c r="BD81" s="143">
        <f t="shared" si="197"/>
        <v>-113776.89380741511</v>
      </c>
      <c r="BE81" s="109"/>
      <c r="BF81" s="358">
        <f>VLOOKUP(E81,Scenarios!$AK$11:$AN$132,3,0)</f>
        <v>9189362.9600000009</v>
      </c>
      <c r="BG81" s="36">
        <f t="shared" si="198"/>
        <v>9189362.9600000009</v>
      </c>
      <c r="BH81" s="36">
        <f t="shared" si="199"/>
        <v>9189362.9600000009</v>
      </c>
      <c r="BI81" s="36">
        <f t="shared" si="200"/>
        <v>9189362.9600000009</v>
      </c>
      <c r="BJ81" s="36">
        <f t="shared" si="201"/>
        <v>9189362.9600000009</v>
      </c>
      <c r="BK81" s="36">
        <f t="shared" si="202"/>
        <v>9189362.9600000009</v>
      </c>
      <c r="BL81" s="36">
        <f t="shared" si="203"/>
        <v>9189362.9600000009</v>
      </c>
      <c r="BM81" s="36">
        <f t="shared" si="204"/>
        <v>9189362.9600000009</v>
      </c>
      <c r="BN81" s="36">
        <f t="shared" si="205"/>
        <v>9189362.9600000009</v>
      </c>
      <c r="BO81" s="36">
        <f t="shared" si="206"/>
        <v>9189362.9600000009</v>
      </c>
      <c r="BP81" s="36">
        <f t="shared" si="207"/>
        <v>9181212.8046466671</v>
      </c>
      <c r="BQ81" s="36">
        <f t="shared" si="208"/>
        <v>9173062.6492933333</v>
      </c>
      <c r="BR81" s="36">
        <f t="shared" si="209"/>
        <v>9164912.4939399995</v>
      </c>
      <c r="BS81" s="36">
        <f t="shared" si="210"/>
        <v>9156762.3385866657</v>
      </c>
      <c r="BT81" s="36">
        <f t="shared" si="211"/>
        <v>9148612.1832333319</v>
      </c>
      <c r="BU81" s="36">
        <f t="shared" si="212"/>
        <v>9140462.0278799981</v>
      </c>
      <c r="BV81" s="36">
        <f t="shared" si="213"/>
        <v>9132311.8725266643</v>
      </c>
      <c r="BW81" s="36">
        <f t="shared" si="214"/>
        <v>9124161.7171733305</v>
      </c>
      <c r="BX81" s="36">
        <f t="shared" si="215"/>
        <v>9116011.5618199967</v>
      </c>
      <c r="BY81" s="36">
        <f t="shared" si="216"/>
        <v>9107926.4626945164</v>
      </c>
      <c r="BZ81" s="36">
        <f t="shared" si="217"/>
        <v>9099841.3635690361</v>
      </c>
      <c r="CA81" s="36">
        <f t="shared" si="218"/>
        <v>9091756.2644435558</v>
      </c>
      <c r="CB81" s="36">
        <f t="shared" si="219"/>
        <v>9083671.1653180756</v>
      </c>
      <c r="CC81" s="36">
        <f t="shared" si="220"/>
        <v>9075586.0661925953</v>
      </c>
      <c r="CD81" s="36"/>
      <c r="CE81" s="170" t="str">
        <f t="shared" si="224"/>
        <v>302SG-U</v>
      </c>
      <c r="CF81" s="170" t="str">
        <f t="shared" si="157"/>
        <v>302SG-U</v>
      </c>
      <c r="CG81" s="148">
        <f t="shared" si="221"/>
        <v>9124236.7820516229</v>
      </c>
      <c r="CH81" s="161">
        <f>VLOOKUP(CE81,Scenarios!$AO$11:$AR$132,3,0)</f>
        <v>9215052.2850000001</v>
      </c>
      <c r="CI81" s="161">
        <f t="shared" si="225"/>
        <v>-90815.502948377281</v>
      </c>
      <c r="CJ81" s="35"/>
      <c r="CK81" s="193">
        <f>VLOOKUP(CE81,Scenarios!$AS$11:$AT$132,2,0)</f>
        <v>9059268.7497661598</v>
      </c>
      <c r="CL81" s="156">
        <f>VLOOKUP(CE81,Scenarios!$AO$11:$AR$132,3,0)</f>
        <v>9215052.2850000001</v>
      </c>
      <c r="CM81" s="156">
        <f t="shared" si="229"/>
        <v>-155783.53523384035</v>
      </c>
      <c r="CO81" s="156">
        <f t="shared" si="226"/>
        <v>-64968.032285463065</v>
      </c>
      <c r="CP81" s="156">
        <f t="shared" si="227"/>
        <v>0</v>
      </c>
      <c r="CQ81" s="156">
        <f t="shared" si="228"/>
        <v>-64968.032285463065</v>
      </c>
    </row>
    <row r="82" spans="1:95">
      <c r="A82" s="137" t="s">
        <v>37</v>
      </c>
      <c r="B82" s="137" t="s">
        <v>38</v>
      </c>
      <c r="C82" s="140" t="s">
        <v>38</v>
      </c>
      <c r="D82" s="137" t="str">
        <f t="shared" si="222"/>
        <v>AINTPSO</v>
      </c>
      <c r="E82" s="5" t="s">
        <v>100</v>
      </c>
      <c r="F82" s="32">
        <v>303</v>
      </c>
      <c r="G82" s="32" t="str">
        <f t="shared" si="223"/>
        <v>303SO</v>
      </c>
      <c r="H82" s="27">
        <f>SUMIF(Adjustments!$J$4:$J$921,(EPIS!$D82&amp;"/"&amp;EPIS!H$4&amp;"/"&amp;EPIS!H$3&amp;"/"&amp;EPIS!H$2),Adjustments!L$4:L$921)</f>
        <v>606869.86999999988</v>
      </c>
      <c r="I82" s="27">
        <f>SUMIF(Adjustments!$J$4:$J$921,(EPIS!$D82&amp;"/"&amp;EPIS!I$4&amp;"/"&amp;EPIS!I$3&amp;"/"&amp;EPIS!I$2),Adjustments!M$4:M$921)</f>
        <v>108514.97</v>
      </c>
      <c r="J82" s="27">
        <f>SUMIF(Adjustments!$J$4:$J$921,(EPIS!$D82&amp;"/"&amp;EPIS!J$4&amp;"/"&amp;EPIS!J$3&amp;"/"&amp;EPIS!J$2),Adjustments!N$4:N$921)</f>
        <v>1157640.31</v>
      </c>
      <c r="K82" s="27">
        <f>SUMIF(Adjustments!$J$4:$J$921,(EPIS!$D82&amp;"/"&amp;EPIS!K$4&amp;"/"&amp;EPIS!K$3&amp;"/"&amp;EPIS!K$2),Adjustments!O$4:O$921)</f>
        <v>306297.73</v>
      </c>
      <c r="L82" s="27">
        <f>SUMIF(Adjustments!$J$4:$J$921,(EPIS!$D82&amp;"/"&amp;EPIS!L$4&amp;"/"&amp;EPIS!L$3&amp;"/"&amp;EPIS!L$2),Adjustments!P$4:P$921)</f>
        <v>750828.64000000013</v>
      </c>
      <c r="M82" s="27">
        <f>SUMIF(Adjustments!$J$4:$J$921,(EPIS!$D82&amp;"/"&amp;EPIS!M$4&amp;"/"&amp;EPIS!M$3&amp;"/"&amp;EPIS!M$2),Adjustments!Q$4:Q$921)</f>
        <v>5011506.59</v>
      </c>
      <c r="N82" s="27">
        <f>SUMIF(Adjustments!$J$4:$J$921,(EPIS!$D82&amp;"/"&amp;EPIS!N$4&amp;"/"&amp;EPIS!N$3&amp;"/"&amp;EPIS!N$2),Adjustments!R$4:R$921)</f>
        <v>186718.24000000002</v>
      </c>
      <c r="O82" s="27">
        <f>SUMIF(Adjustments!$J$4:$J$921,(EPIS!$D82&amp;"/"&amp;EPIS!O$4&amp;"/"&amp;EPIS!O$3&amp;"/"&amp;EPIS!O$2),Adjustments!S$4:S$921)</f>
        <v>583272.1100000001</v>
      </c>
      <c r="P82" s="27">
        <f>SUMIF(Adjustments!$J$4:$J$921,(EPIS!$D82&amp;"/"&amp;EPIS!P$4&amp;"/"&amp;EPIS!P$3&amp;"/"&amp;EPIS!P$2),Adjustments!T$4:T$921)</f>
        <v>59564.280000000006</v>
      </c>
      <c r="Q82" s="27">
        <f>SUMIF(Adjustments!$J$4:$J$921,(EPIS!$D82&amp;"/"&amp;EPIS!Q$4&amp;"/"&amp;EPIS!Q$3&amp;"/"&amp;EPIS!Q$2),Adjustments!U$4:U$921)</f>
        <v>444295</v>
      </c>
      <c r="R82" s="27">
        <f>SUMIF(Adjustments!$J$4:$J$921,(EPIS!$D82&amp;"/"&amp;EPIS!R$4&amp;"/"&amp;EPIS!R$3&amp;"/"&amp;EPIS!R$2),Adjustments!V$4:V$921)</f>
        <v>379865</v>
      </c>
      <c r="S82" s="27">
        <f>SUMIF(Adjustments!$J$4:$J$921,(EPIS!$D82&amp;"/"&amp;EPIS!S$4&amp;"/"&amp;EPIS!S$3&amp;"/"&amp;EPIS!S$2),Adjustments!W$4:W$921)</f>
        <v>2397174.89</v>
      </c>
      <c r="T82" s="27">
        <f>SUMIF(Adjustments!$J$4:$J$921,(EPIS!$D82&amp;"/"&amp;EPIS!T$4&amp;"/"&amp;EPIS!T$3&amp;"/"&amp;EPIS!T$2),Adjustments!X$4:X$921)</f>
        <v>698445.00000000012</v>
      </c>
      <c r="U82" s="27">
        <f>SUMIF(Adjustments!$J$4:$J$921,(EPIS!$D82&amp;"/"&amp;EPIS!U$4&amp;"/"&amp;EPIS!U$3&amp;"/"&amp;EPIS!U$2),Adjustments!Y$4:Y$921)</f>
        <v>456195</v>
      </c>
      <c r="V82" s="27">
        <f>SUMIF(Adjustments!$J$4:$J$921,(EPIS!$D82&amp;"/"&amp;EPIS!V$4&amp;"/"&amp;EPIS!V$3&amp;"/"&amp;EPIS!V$2),Adjustments!Z$4:Z$921)</f>
        <v>604605.00000000012</v>
      </c>
      <c r="W82" s="27">
        <f>SUMIF(Adjustments!$J$4:$J$921,(EPIS!$D82&amp;"/"&amp;EPIS!W$4&amp;"/"&amp;EPIS!W$3&amp;"/"&amp;EPIS!W$2),Adjustments!AA$4:AA$921)</f>
        <v>1125655</v>
      </c>
      <c r="X82" s="27">
        <f>SUMIF(Adjustments!$J$4:$J$921,(EPIS!$D82&amp;"/"&amp;EPIS!X$4&amp;"/"&amp;EPIS!X$3&amp;"/"&amp;EPIS!X$2),Adjustments!AB$4:AB$921)</f>
        <v>1329910.0000000002</v>
      </c>
      <c r="Y82" s="27">
        <f>SUMIF(Adjustments!$J$4:$J$921,(EPIS!$D82&amp;"/"&amp;EPIS!Y$4&amp;"/"&amp;EPIS!Y$3&amp;"/"&amp;EPIS!Y$2),Adjustments!AC$4:AC$921)</f>
        <v>2363255</v>
      </c>
      <c r="Z82" s="27">
        <f>SUMIF(Adjustments!$J$4:$J$921,(EPIS!$D82&amp;"/"&amp;EPIS!Z$4&amp;"/"&amp;EPIS!Z$3&amp;"/"&amp;EPIS!Z$2),Adjustments!AD$4:AD$921)</f>
        <v>1131120.1599999999</v>
      </c>
      <c r="AA82" s="27">
        <f>SUMIF(Adjustments!$J$4:$J$921,(EPIS!$D82&amp;"/"&amp;EPIS!AA$4&amp;"/"&amp;EPIS!AA$3&amp;"/"&amp;EPIS!AA$2),Adjustments!AE$4:AE$921)</f>
        <v>274040.50999999995</v>
      </c>
      <c r="AB82" s="27">
        <f>SUMIF(Adjustments!$J$4:$J$921,(EPIS!$D82&amp;"/"&amp;EPIS!AB$4&amp;"/"&amp;EPIS!AB$3&amp;"/"&amp;EPIS!AB$2),Adjustments!AF$4:AF$921)</f>
        <v>320853.24000000005</v>
      </c>
      <c r="AC82" s="27">
        <f>SUMIF(Adjustments!$J$4:$J$921,(EPIS!$D82&amp;"/"&amp;EPIS!AC$4&amp;"/"&amp;EPIS!AC$3&amp;"/"&amp;EPIS!AC$2),Adjustments!AG$4:AG$921)</f>
        <v>462812.91820088518</v>
      </c>
      <c r="AD82" s="27">
        <f>SUMIF(Adjustments!$J$4:$J$921,(EPIS!$D82&amp;"/"&amp;EPIS!AD$4&amp;"/"&amp;EPIS!AD$3&amp;"/"&amp;EPIS!AD$2),Adjustments!AH$4:AH$921)</f>
        <v>395738.18417035922</v>
      </c>
      <c r="AE82" s="143">
        <f t="shared" si="196"/>
        <v>21155177.642371241</v>
      </c>
      <c r="AG82" s="27">
        <f>SUMIF(Retirements!$E$12:$E$95,EPIS!$D82,Retirements!ED$12:ED$95)</f>
        <v>-687348.24</v>
      </c>
      <c r="AH82" s="27">
        <f>SUMIF(Retirements!$E$12:$E$95,EPIS!$D82,Retirements!EE$12:EE$95)</f>
        <v>-1823036.4000000001</v>
      </c>
      <c r="AI82" s="27">
        <f>SUMIF(Retirements!$E$12:$E$95,EPIS!$D82,Retirements!EF$12:EF$95)</f>
        <v>-360826.86000000004</v>
      </c>
      <c r="AJ82" s="27">
        <f>SUMIF(Retirements!$E$12:$E$95,EPIS!$D82,Retirements!EG$12:EG$95)</f>
        <v>-707241.75999999989</v>
      </c>
      <c r="AK82" s="27">
        <f>SUMIF(Retirements!$E$12:$E$95,EPIS!$D82,Retirements!EH$12:EH$95)</f>
        <v>-1419365.4799999997</v>
      </c>
      <c r="AL82" s="27">
        <f>SUMIF(Retirements!$E$12:$E$95,EPIS!$D82,Retirements!EI$12:EI$95)</f>
        <v>-39025.22</v>
      </c>
      <c r="AM82" s="27">
        <f>SUMIF(Retirements!$E$12:$E$95,EPIS!$D82,Retirements!EJ$12:EJ$95)</f>
        <v>-227988.53000000003</v>
      </c>
      <c r="AN82" s="27">
        <f>SUMIF(Retirements!$E$12:$E$95,EPIS!$D82,Retirements!EK$12:EK$95)</f>
        <v>0</v>
      </c>
      <c r="AO82" s="27">
        <f>SUMIF(Retirements!$E$12:$E$95,EPIS!$D82,Retirements!EL$12:EL$95)</f>
        <v>-7365.83</v>
      </c>
      <c r="AP82" s="27">
        <f>SUMIF(Retirements!$E$12:$E$95,EPIS!$D82,Retirements!EM$12:EM$95)</f>
        <v>-766686.12198912667</v>
      </c>
      <c r="AQ82" s="27">
        <f>SUMIF(Retirements!$E$12:$E$95,EPIS!$D82,Retirements!EN$12:EN$95)</f>
        <v>-766686.12198912667</v>
      </c>
      <c r="AR82" s="27">
        <f>SUMIF(Retirements!$E$12:$E$95,EPIS!$D82,Retirements!EO$12:EO$95)</f>
        <v>-766686.12198912667</v>
      </c>
      <c r="AS82" s="27">
        <f>SUMIF(Retirements!$E$12:$E$95,EPIS!$D82,Retirements!EP$12:EP$95)</f>
        <v>-766686.12198912667</v>
      </c>
      <c r="AT82" s="27">
        <f>SUMIF(Retirements!$E$12:$E$95,EPIS!$D82,Retirements!EQ$12:EQ$95)</f>
        <v>-766686.12198912667</v>
      </c>
      <c r="AU82" s="27">
        <f>SUMIF(Retirements!$E$12:$E$95,EPIS!$D82,Retirements!ER$12:ER$95)</f>
        <v>-766686.12198912667</v>
      </c>
      <c r="AV82" s="27">
        <f>SUMIF(Retirements!$E$12:$E$95,EPIS!$D82,Retirements!ES$12:ES$95)</f>
        <v>-766686.12198912667</v>
      </c>
      <c r="AW82" s="27">
        <f>SUMIF(Retirements!$E$12:$E$95,EPIS!$D82,Retirements!ET$12:ET$95)</f>
        <v>-766686.12198912667</v>
      </c>
      <c r="AX82" s="27">
        <f>SUMIF(Retirements!$E$12:$E$95,EPIS!$D82,Retirements!EU$12:EU$95)</f>
        <v>-766686.12198912667</v>
      </c>
      <c r="AY82" s="27">
        <f>SUMIF(Retirements!$E$12:$E$95,EPIS!$D82,Retirements!EV$12:EV$95)</f>
        <v>-770864.17948697507</v>
      </c>
      <c r="AZ82" s="27">
        <f>SUMIF(Retirements!$E$12:$E$95,EPIS!$D82,Retirements!EW$12:EW$95)</f>
        <v>-770864.17948697507</v>
      </c>
      <c r="BA82" s="27">
        <f>SUMIF(Retirements!$E$12:$E$95,EPIS!$D82,Retirements!EX$12:EX$95)</f>
        <v>-770864.17948697507</v>
      </c>
      <c r="BB82" s="27">
        <f>SUMIF(Retirements!$E$12:$E$95,EPIS!$D82,Retirements!EY$12:EY$95)</f>
        <v>-770864.17948697507</v>
      </c>
      <c r="BC82" s="27">
        <f>SUMIF(Retirements!$E$12:$E$95,EPIS!$D82,Retirements!EZ$12:EZ$95)</f>
        <v>-770864.17948697507</v>
      </c>
      <c r="BD82" s="143">
        <f t="shared" si="197"/>
        <v>-16026694.315337015</v>
      </c>
      <c r="BE82" s="109"/>
      <c r="BF82" s="358">
        <f>VLOOKUP(E82,Scenarios!$AK$11:$AN$132,3,0)</f>
        <v>375888954.18000001</v>
      </c>
      <c r="BG82" s="36">
        <f t="shared" si="198"/>
        <v>375808475.81</v>
      </c>
      <c r="BH82" s="36">
        <f t="shared" si="199"/>
        <v>374093954.38000005</v>
      </c>
      <c r="BI82" s="36">
        <f t="shared" si="200"/>
        <v>374890767.83000004</v>
      </c>
      <c r="BJ82" s="36">
        <f t="shared" si="201"/>
        <v>374489823.80000007</v>
      </c>
      <c r="BK82" s="36">
        <f t="shared" si="202"/>
        <v>373821286.96000004</v>
      </c>
      <c r="BL82" s="36">
        <f t="shared" si="203"/>
        <v>378793768.32999998</v>
      </c>
      <c r="BM82" s="36">
        <f t="shared" si="204"/>
        <v>378752498.04000002</v>
      </c>
      <c r="BN82" s="36">
        <f t="shared" si="205"/>
        <v>379335770.15000004</v>
      </c>
      <c r="BO82" s="36">
        <f t="shared" si="206"/>
        <v>379387968.60000002</v>
      </c>
      <c r="BP82" s="36">
        <f t="shared" si="207"/>
        <v>379065577.47801089</v>
      </c>
      <c r="BQ82" s="36">
        <f t="shared" si="208"/>
        <v>378678756.35602176</v>
      </c>
      <c r="BR82" s="36">
        <f t="shared" si="209"/>
        <v>380309245.12403262</v>
      </c>
      <c r="BS82" s="36">
        <f t="shared" si="210"/>
        <v>380241004.00204349</v>
      </c>
      <c r="BT82" s="36">
        <f t="shared" si="211"/>
        <v>379930512.88005435</v>
      </c>
      <c r="BU82" s="36">
        <f t="shared" si="212"/>
        <v>379768431.75806522</v>
      </c>
      <c r="BV82" s="36">
        <f t="shared" si="213"/>
        <v>380127400.63607609</v>
      </c>
      <c r="BW82" s="36">
        <f t="shared" si="214"/>
        <v>380690624.51408696</v>
      </c>
      <c r="BX82" s="36">
        <f t="shared" si="215"/>
        <v>382287193.39209783</v>
      </c>
      <c r="BY82" s="36">
        <f t="shared" si="216"/>
        <v>382647449.37261087</v>
      </c>
      <c r="BZ82" s="36">
        <f t="shared" si="217"/>
        <v>382150625.70312387</v>
      </c>
      <c r="CA82" s="36">
        <f t="shared" si="218"/>
        <v>381700614.76363689</v>
      </c>
      <c r="CB82" s="36">
        <f t="shared" si="219"/>
        <v>381392563.50235081</v>
      </c>
      <c r="CC82" s="36">
        <f t="shared" si="220"/>
        <v>381017437.50703418</v>
      </c>
      <c r="CD82" s="36"/>
      <c r="CE82" s="170" t="str">
        <f t="shared" si="224"/>
        <v>303SO</v>
      </c>
      <c r="CF82" s="170" t="str">
        <f t="shared" si="157"/>
        <v>303SO</v>
      </c>
      <c r="CG82" s="148">
        <f t="shared" si="221"/>
        <v>380841681.50086427</v>
      </c>
      <c r="CH82" s="161">
        <f>VLOOKUP(CE82,Scenarios!$AO$11:$AR$132,3,0)</f>
        <v>370415398.60000002</v>
      </c>
      <c r="CI82" s="161">
        <f t="shared" si="225"/>
        <v>10426282.900864244</v>
      </c>
      <c r="CJ82" s="35"/>
      <c r="CK82" s="193">
        <f>VLOOKUP(CE82,Scenarios!$AS$11:$AT$132,2,0)</f>
        <v>383419080.11376369</v>
      </c>
      <c r="CL82" s="156">
        <f>VLOOKUP(CE82,Scenarios!$AO$11:$AR$132,3,0)</f>
        <v>370415398.60000002</v>
      </c>
      <c r="CM82" s="156">
        <f t="shared" si="229"/>
        <v>13003681.513763666</v>
      </c>
      <c r="CO82" s="156">
        <f t="shared" si="226"/>
        <v>2577398.6128994226</v>
      </c>
      <c r="CP82" s="156">
        <f t="shared" si="227"/>
        <v>0</v>
      </c>
      <c r="CQ82" s="156">
        <f t="shared" si="228"/>
        <v>2577398.6128994226</v>
      </c>
    </row>
    <row r="83" spans="1:95">
      <c r="A83" s="137" t="s">
        <v>30</v>
      </c>
      <c r="B83" s="137" t="s">
        <v>31</v>
      </c>
      <c r="C83" s="140" t="s">
        <v>31</v>
      </c>
      <c r="D83" s="137" t="str">
        <f t="shared" si="222"/>
        <v>AINTPUT</v>
      </c>
      <c r="E83" s="5" t="s">
        <v>102</v>
      </c>
      <c r="F83" s="32">
        <v>303</v>
      </c>
      <c r="G83" s="32" t="str">
        <f t="shared" si="223"/>
        <v>303UT</v>
      </c>
      <c r="H83" s="27">
        <f>SUMIF(Adjustments!$J$4:$J$921,(EPIS!$D83&amp;"/"&amp;EPIS!H$4&amp;"/"&amp;EPIS!H$3&amp;"/"&amp;EPIS!H$2),Adjustments!L$4:L$921)</f>
        <v>0</v>
      </c>
      <c r="I83" s="27">
        <f>SUMIF(Adjustments!$J$4:$J$921,(EPIS!$D83&amp;"/"&amp;EPIS!I$4&amp;"/"&amp;EPIS!I$3&amp;"/"&amp;EPIS!I$2),Adjustments!M$4:M$921)</f>
        <v>0</v>
      </c>
      <c r="J83" s="27">
        <f>SUMIF(Adjustments!$J$4:$J$921,(EPIS!$D83&amp;"/"&amp;EPIS!J$4&amp;"/"&amp;EPIS!J$3&amp;"/"&amp;EPIS!J$2),Adjustments!N$4:N$921)</f>
        <v>0</v>
      </c>
      <c r="K83" s="27">
        <f>SUMIF(Adjustments!$J$4:$J$921,(EPIS!$D83&amp;"/"&amp;EPIS!K$4&amp;"/"&amp;EPIS!K$3&amp;"/"&amp;EPIS!K$2),Adjustments!O$4:O$921)</f>
        <v>0</v>
      </c>
      <c r="L83" s="27">
        <f>SUMIF(Adjustments!$J$4:$J$921,(EPIS!$D83&amp;"/"&amp;EPIS!L$4&amp;"/"&amp;EPIS!L$3&amp;"/"&amp;EPIS!L$2),Adjustments!P$4:P$921)</f>
        <v>0</v>
      </c>
      <c r="M83" s="27">
        <f>SUMIF(Adjustments!$J$4:$J$921,(EPIS!$D83&amp;"/"&amp;EPIS!M$4&amp;"/"&amp;EPIS!M$3&amp;"/"&amp;EPIS!M$2),Adjustments!Q$4:Q$921)</f>
        <v>0</v>
      </c>
      <c r="N83" s="27">
        <f>SUMIF(Adjustments!$J$4:$J$921,(EPIS!$D83&amp;"/"&amp;EPIS!N$4&amp;"/"&amp;EPIS!N$3&amp;"/"&amp;EPIS!N$2),Adjustments!R$4:R$921)</f>
        <v>0</v>
      </c>
      <c r="O83" s="27">
        <f>SUMIF(Adjustments!$J$4:$J$921,(EPIS!$D83&amp;"/"&amp;EPIS!O$4&amp;"/"&amp;EPIS!O$3&amp;"/"&amp;EPIS!O$2),Adjustments!S$4:S$921)</f>
        <v>0</v>
      </c>
      <c r="P83" s="27">
        <f>SUMIF(Adjustments!$J$4:$J$921,(EPIS!$D83&amp;"/"&amp;EPIS!P$4&amp;"/"&amp;EPIS!P$3&amp;"/"&amp;EPIS!P$2),Adjustments!T$4:T$921)</f>
        <v>4922.7</v>
      </c>
      <c r="Q83" s="27">
        <f>SUMIF(Adjustments!$J$4:$J$921,(EPIS!$D83&amp;"/"&amp;EPIS!Q$4&amp;"/"&amp;EPIS!Q$3&amp;"/"&amp;EPIS!Q$2),Adjustments!U$4:U$921)</f>
        <v>0</v>
      </c>
      <c r="R83" s="27">
        <f>SUMIF(Adjustments!$J$4:$J$921,(EPIS!$D83&amp;"/"&amp;EPIS!R$4&amp;"/"&amp;EPIS!R$3&amp;"/"&amp;EPIS!R$2),Adjustments!V$4:V$921)</f>
        <v>0</v>
      </c>
      <c r="S83" s="27">
        <f>SUMIF(Adjustments!$J$4:$J$921,(EPIS!$D83&amp;"/"&amp;EPIS!S$4&amp;"/"&amp;EPIS!S$3&amp;"/"&amp;EPIS!S$2),Adjustments!W$4:W$921)</f>
        <v>0</v>
      </c>
      <c r="T83" s="27">
        <f>SUMIF(Adjustments!$J$4:$J$921,(EPIS!$D83&amp;"/"&amp;EPIS!T$4&amp;"/"&amp;EPIS!T$3&amp;"/"&amp;EPIS!T$2),Adjustments!X$4:X$921)</f>
        <v>0</v>
      </c>
      <c r="U83" s="27">
        <f>SUMIF(Adjustments!$J$4:$J$921,(EPIS!$D83&amp;"/"&amp;EPIS!U$4&amp;"/"&amp;EPIS!U$3&amp;"/"&amp;EPIS!U$2),Adjustments!Y$4:Y$921)</f>
        <v>0</v>
      </c>
      <c r="V83" s="27">
        <f>SUMIF(Adjustments!$J$4:$J$921,(EPIS!$D83&amp;"/"&amp;EPIS!V$4&amp;"/"&amp;EPIS!V$3&amp;"/"&amp;EPIS!V$2),Adjustments!Z$4:Z$921)</f>
        <v>0</v>
      </c>
      <c r="W83" s="27">
        <f>SUMIF(Adjustments!$J$4:$J$921,(EPIS!$D83&amp;"/"&amp;EPIS!W$4&amp;"/"&amp;EPIS!W$3&amp;"/"&amp;EPIS!W$2),Adjustments!AA$4:AA$921)</f>
        <v>0</v>
      </c>
      <c r="X83" s="27">
        <f>SUMIF(Adjustments!$J$4:$J$921,(EPIS!$D83&amp;"/"&amp;EPIS!X$4&amp;"/"&amp;EPIS!X$3&amp;"/"&amp;EPIS!X$2),Adjustments!AB$4:AB$921)</f>
        <v>0</v>
      </c>
      <c r="Y83" s="27">
        <f>SUMIF(Adjustments!$J$4:$J$921,(EPIS!$D83&amp;"/"&amp;EPIS!Y$4&amp;"/"&amp;EPIS!Y$3&amp;"/"&amp;EPIS!Y$2),Adjustments!AC$4:AC$921)</f>
        <v>0</v>
      </c>
      <c r="Z83" s="27">
        <f>SUMIF(Adjustments!$J$4:$J$921,(EPIS!$D83&amp;"/"&amp;EPIS!Z$4&amp;"/"&amp;EPIS!Z$3&amp;"/"&amp;EPIS!Z$2),Adjustments!AD$4:AD$921)</f>
        <v>0</v>
      </c>
      <c r="AA83" s="27">
        <f>SUMIF(Adjustments!$J$4:$J$921,(EPIS!$D83&amp;"/"&amp;EPIS!AA$4&amp;"/"&amp;EPIS!AA$3&amp;"/"&amp;EPIS!AA$2),Adjustments!AE$4:AE$921)</f>
        <v>0</v>
      </c>
      <c r="AB83" s="27">
        <f>SUMIF(Adjustments!$J$4:$J$921,(EPIS!$D83&amp;"/"&amp;EPIS!AB$4&amp;"/"&amp;EPIS!AB$3&amp;"/"&amp;EPIS!AB$2),Adjustments!AF$4:AF$921)</f>
        <v>0</v>
      </c>
      <c r="AC83" s="27">
        <f>SUMIF(Adjustments!$J$4:$J$921,(EPIS!$D83&amp;"/"&amp;EPIS!AC$4&amp;"/"&amp;EPIS!AC$3&amp;"/"&amp;EPIS!AC$2),Adjustments!AG$4:AG$921)</f>
        <v>0</v>
      </c>
      <c r="AD83" s="27">
        <f>SUMIF(Adjustments!$J$4:$J$921,(EPIS!$D83&amp;"/"&amp;EPIS!AD$4&amp;"/"&amp;EPIS!AD$3&amp;"/"&amp;EPIS!AD$2),Adjustments!AH$4:AH$921)</f>
        <v>0</v>
      </c>
      <c r="AE83" s="143">
        <f t="shared" si="196"/>
        <v>4922.7</v>
      </c>
      <c r="AG83" s="27">
        <f>SUMIF(Retirements!$E$12:$E$95,EPIS!$D83,Retirements!ED$12:ED$95)</f>
        <v>0</v>
      </c>
      <c r="AH83" s="27">
        <f>SUMIF(Retirements!$E$12:$E$95,EPIS!$D83,Retirements!EE$12:EE$95)</f>
        <v>0</v>
      </c>
      <c r="AI83" s="27">
        <f>SUMIF(Retirements!$E$12:$E$95,EPIS!$D83,Retirements!EF$12:EF$95)</f>
        <v>0</v>
      </c>
      <c r="AJ83" s="27">
        <f>SUMIF(Retirements!$E$12:$E$95,EPIS!$D83,Retirements!EG$12:EG$95)</f>
        <v>0</v>
      </c>
      <c r="AK83" s="27">
        <f>SUMIF(Retirements!$E$12:$E$95,EPIS!$D83,Retirements!EH$12:EH$95)</f>
        <v>-83.68</v>
      </c>
      <c r="AL83" s="27">
        <f>SUMIF(Retirements!$E$12:$E$95,EPIS!$D83,Retirements!EI$12:EI$95)</f>
        <v>-3971.45</v>
      </c>
      <c r="AM83" s="27">
        <f>SUMIF(Retirements!$E$12:$E$95,EPIS!$D83,Retirements!EJ$12:EJ$95)</f>
        <v>0</v>
      </c>
      <c r="AN83" s="27">
        <f>SUMIF(Retirements!$E$12:$E$95,EPIS!$D83,Retirements!EK$12:EK$95)</f>
        <v>0</v>
      </c>
      <c r="AO83" s="27">
        <f>SUMIF(Retirements!$E$12:$E$95,EPIS!$D83,Retirements!EL$12:EL$95)</f>
        <v>0</v>
      </c>
      <c r="AP83" s="27">
        <f>SUMIF(Retirements!$E$12:$E$95,EPIS!$D83,Retirements!EM$12:EM$95)</f>
        <v>-116.89439531436734</v>
      </c>
      <c r="AQ83" s="27">
        <f>SUMIF(Retirements!$E$12:$E$95,EPIS!$D83,Retirements!EN$12:EN$95)</f>
        <v>-116.89439531436734</v>
      </c>
      <c r="AR83" s="27">
        <f>SUMIF(Retirements!$E$12:$E$95,EPIS!$D83,Retirements!EO$12:EO$95)</f>
        <v>-116.89439531436734</v>
      </c>
      <c r="AS83" s="27">
        <f>SUMIF(Retirements!$E$12:$E$95,EPIS!$D83,Retirements!EP$12:EP$95)</f>
        <v>-116.89439531436734</v>
      </c>
      <c r="AT83" s="27">
        <f>SUMIF(Retirements!$E$12:$E$95,EPIS!$D83,Retirements!EQ$12:EQ$95)</f>
        <v>-116.89439531436734</v>
      </c>
      <c r="AU83" s="27">
        <f>SUMIF(Retirements!$E$12:$E$95,EPIS!$D83,Retirements!ER$12:ER$95)</f>
        <v>-116.89439531436734</v>
      </c>
      <c r="AV83" s="27">
        <f>SUMIF(Retirements!$E$12:$E$95,EPIS!$D83,Retirements!ES$12:ES$95)</f>
        <v>-116.89439531436734</v>
      </c>
      <c r="AW83" s="27">
        <f>SUMIF(Retirements!$E$12:$E$95,EPIS!$D83,Retirements!ET$12:ET$95)</f>
        <v>-116.89439531436734</v>
      </c>
      <c r="AX83" s="27">
        <f>SUMIF(Retirements!$E$12:$E$95,EPIS!$D83,Retirements!EU$12:EU$95)</f>
        <v>-116.89439531436734</v>
      </c>
      <c r="AY83" s="27">
        <f>SUMIF(Retirements!$E$12:$E$95,EPIS!$D83,Retirements!EV$12:EV$95)</f>
        <v>-117.04526088168789</v>
      </c>
      <c r="AZ83" s="27">
        <f>SUMIF(Retirements!$E$12:$E$95,EPIS!$D83,Retirements!EW$12:EW$95)</f>
        <v>-117.04526088168789</v>
      </c>
      <c r="BA83" s="27">
        <f>SUMIF(Retirements!$E$12:$E$95,EPIS!$D83,Retirements!EX$12:EX$95)</f>
        <v>-117.04526088168789</v>
      </c>
      <c r="BB83" s="27">
        <f>SUMIF(Retirements!$E$12:$E$95,EPIS!$D83,Retirements!EY$12:EY$95)</f>
        <v>-117.04526088168789</v>
      </c>
      <c r="BC83" s="27">
        <f>SUMIF(Retirements!$E$12:$E$95,EPIS!$D83,Retirements!EZ$12:EZ$95)</f>
        <v>-117.04526088168789</v>
      </c>
      <c r="BD83" s="143">
        <f t="shared" si="197"/>
        <v>-5692.4058622377424</v>
      </c>
      <c r="BE83" s="109"/>
      <c r="BF83" s="358">
        <f>VLOOKUP(E83,Scenarios!$AK$11:$AN$132,3,0)</f>
        <v>3003131.4</v>
      </c>
      <c r="BG83" s="36">
        <f t="shared" si="198"/>
        <v>3003131.4</v>
      </c>
      <c r="BH83" s="36">
        <f t="shared" si="199"/>
        <v>3003131.4</v>
      </c>
      <c r="BI83" s="36">
        <f t="shared" si="200"/>
        <v>3003131.4</v>
      </c>
      <c r="BJ83" s="36">
        <f t="shared" si="201"/>
        <v>3003131.4</v>
      </c>
      <c r="BK83" s="36">
        <f t="shared" si="202"/>
        <v>3003047.7199999997</v>
      </c>
      <c r="BL83" s="36">
        <f t="shared" si="203"/>
        <v>2999076.2699999996</v>
      </c>
      <c r="BM83" s="36">
        <f t="shared" si="204"/>
        <v>2999076.2699999996</v>
      </c>
      <c r="BN83" s="36">
        <f t="shared" si="205"/>
        <v>2999076.2699999996</v>
      </c>
      <c r="BO83" s="36">
        <f t="shared" si="206"/>
        <v>3003998.9699999997</v>
      </c>
      <c r="BP83" s="36">
        <f t="shared" si="207"/>
        <v>3003882.0756046856</v>
      </c>
      <c r="BQ83" s="36">
        <f t="shared" si="208"/>
        <v>3003765.1812093714</v>
      </c>
      <c r="BR83" s="36">
        <f t="shared" si="209"/>
        <v>3003648.2868140573</v>
      </c>
      <c r="BS83" s="36">
        <f t="shared" si="210"/>
        <v>3003531.3924187431</v>
      </c>
      <c r="BT83" s="36">
        <f t="shared" si="211"/>
        <v>3003414.498023429</v>
      </c>
      <c r="BU83" s="36">
        <f t="shared" si="212"/>
        <v>3003297.6036281148</v>
      </c>
      <c r="BV83" s="36">
        <f t="shared" si="213"/>
        <v>3003180.7092328006</v>
      </c>
      <c r="BW83" s="36">
        <f t="shared" si="214"/>
        <v>3003063.8148374865</v>
      </c>
      <c r="BX83" s="36">
        <f t="shared" si="215"/>
        <v>3002946.9204421723</v>
      </c>
      <c r="BY83" s="36">
        <f t="shared" si="216"/>
        <v>3002829.8751812908</v>
      </c>
      <c r="BZ83" s="36">
        <f t="shared" si="217"/>
        <v>3002712.8299204092</v>
      </c>
      <c r="CA83" s="36">
        <f t="shared" si="218"/>
        <v>3002595.7846595277</v>
      </c>
      <c r="CB83" s="36">
        <f t="shared" si="219"/>
        <v>3002478.7393986462</v>
      </c>
      <c r="CC83" s="36">
        <f t="shared" si="220"/>
        <v>3002361.6941377646</v>
      </c>
      <c r="CD83" s="36"/>
      <c r="CE83" s="170" t="str">
        <f t="shared" si="224"/>
        <v>303UT</v>
      </c>
      <c r="CF83" s="170" t="str">
        <f t="shared" si="157"/>
        <v>303UT</v>
      </c>
      <c r="CG83" s="148">
        <f t="shared" si="221"/>
        <v>3003063.6407618318</v>
      </c>
      <c r="CH83" s="161">
        <f>VLOOKUP(CE83,Scenarios!$AO$11:$AR$132,3,0)</f>
        <v>2887721.4</v>
      </c>
      <c r="CI83" s="161">
        <f t="shared" si="225"/>
        <v>115342.24076183187</v>
      </c>
      <c r="CJ83" s="35"/>
      <c r="CK83" s="193">
        <f>VLOOKUP(CE83,Scenarios!$AS$11:$AT$132,2,0)</f>
        <v>3002246.2740106881</v>
      </c>
      <c r="CL83" s="156">
        <f>VLOOKUP(CE83,Scenarios!$AO$11:$AR$132,3,0)</f>
        <v>2887721.4</v>
      </c>
      <c r="CM83" s="156">
        <f t="shared" si="229"/>
        <v>114524.87401068816</v>
      </c>
      <c r="CO83" s="156">
        <f t="shared" si="226"/>
        <v>-817.36675114370883</v>
      </c>
      <c r="CP83" s="156">
        <f t="shared" si="227"/>
        <v>0</v>
      </c>
      <c r="CQ83" s="156">
        <f t="shared" si="228"/>
        <v>-817.36675114370883</v>
      </c>
    </row>
    <row r="84" spans="1:95">
      <c r="A84" s="137" t="s">
        <v>26</v>
      </c>
      <c r="B84" s="137" t="s">
        <v>27</v>
      </c>
      <c r="C84" s="140" t="s">
        <v>27</v>
      </c>
      <c r="D84" s="137" t="str">
        <f t="shared" si="222"/>
        <v>AINTPWA</v>
      </c>
      <c r="E84" s="5" t="s">
        <v>103</v>
      </c>
      <c r="F84" s="32">
        <v>303</v>
      </c>
      <c r="G84" s="32" t="str">
        <f t="shared" si="223"/>
        <v>303WA</v>
      </c>
      <c r="H84" s="27">
        <f>SUMIF(Adjustments!$J$4:$J$921,(EPIS!$D84&amp;"/"&amp;EPIS!H$4&amp;"/"&amp;EPIS!H$3&amp;"/"&amp;EPIS!H$2),Adjustments!L$4:L$921)</f>
        <v>0</v>
      </c>
      <c r="I84" s="27">
        <f>SUMIF(Adjustments!$J$4:$J$921,(EPIS!$D84&amp;"/"&amp;EPIS!I$4&amp;"/"&amp;EPIS!I$3&amp;"/"&amp;EPIS!I$2),Adjustments!M$4:M$921)</f>
        <v>0</v>
      </c>
      <c r="J84" s="27">
        <f>SUMIF(Adjustments!$J$4:$J$921,(EPIS!$D84&amp;"/"&amp;EPIS!J$4&amp;"/"&amp;EPIS!J$3&amp;"/"&amp;EPIS!J$2),Adjustments!N$4:N$921)</f>
        <v>0</v>
      </c>
      <c r="K84" s="27">
        <f>SUMIF(Adjustments!$J$4:$J$921,(EPIS!$D84&amp;"/"&amp;EPIS!K$4&amp;"/"&amp;EPIS!K$3&amp;"/"&amp;EPIS!K$2),Adjustments!O$4:O$921)</f>
        <v>0</v>
      </c>
      <c r="L84" s="27">
        <f>SUMIF(Adjustments!$J$4:$J$921,(EPIS!$D84&amp;"/"&amp;EPIS!L$4&amp;"/"&amp;EPIS!L$3&amp;"/"&amp;EPIS!L$2),Adjustments!P$4:P$921)</f>
        <v>0</v>
      </c>
      <c r="M84" s="27">
        <f>SUMIF(Adjustments!$J$4:$J$921,(EPIS!$D84&amp;"/"&amp;EPIS!M$4&amp;"/"&amp;EPIS!M$3&amp;"/"&amp;EPIS!M$2),Adjustments!Q$4:Q$921)</f>
        <v>0</v>
      </c>
      <c r="N84" s="27">
        <f>SUMIF(Adjustments!$J$4:$J$921,(EPIS!$D84&amp;"/"&amp;EPIS!N$4&amp;"/"&amp;EPIS!N$3&amp;"/"&amp;EPIS!N$2),Adjustments!R$4:R$921)</f>
        <v>0</v>
      </c>
      <c r="O84" s="27">
        <f>SUMIF(Adjustments!$J$4:$J$921,(EPIS!$D84&amp;"/"&amp;EPIS!O$4&amp;"/"&amp;EPIS!O$3&amp;"/"&amp;EPIS!O$2),Adjustments!S$4:S$921)</f>
        <v>0</v>
      </c>
      <c r="P84" s="27">
        <f>SUMIF(Adjustments!$J$4:$J$921,(EPIS!$D84&amp;"/"&amp;EPIS!P$4&amp;"/"&amp;EPIS!P$3&amp;"/"&amp;EPIS!P$2),Adjustments!T$4:T$921)</f>
        <v>0</v>
      </c>
      <c r="Q84" s="27">
        <f>SUMIF(Adjustments!$J$4:$J$921,(EPIS!$D84&amp;"/"&amp;EPIS!Q$4&amp;"/"&amp;EPIS!Q$3&amp;"/"&amp;EPIS!Q$2),Adjustments!U$4:U$921)</f>
        <v>0</v>
      </c>
      <c r="R84" s="27">
        <f>SUMIF(Adjustments!$J$4:$J$921,(EPIS!$D84&amp;"/"&amp;EPIS!R$4&amp;"/"&amp;EPIS!R$3&amp;"/"&amp;EPIS!R$2),Adjustments!V$4:V$921)</f>
        <v>0</v>
      </c>
      <c r="S84" s="27">
        <f>SUMIF(Adjustments!$J$4:$J$921,(EPIS!$D84&amp;"/"&amp;EPIS!S$4&amp;"/"&amp;EPIS!S$3&amp;"/"&amp;EPIS!S$2),Adjustments!W$4:W$921)</f>
        <v>0</v>
      </c>
      <c r="T84" s="27">
        <f>SUMIF(Adjustments!$J$4:$J$921,(EPIS!$D84&amp;"/"&amp;EPIS!T$4&amp;"/"&amp;EPIS!T$3&amp;"/"&amp;EPIS!T$2),Adjustments!X$4:X$921)</f>
        <v>0</v>
      </c>
      <c r="U84" s="27">
        <f>SUMIF(Adjustments!$J$4:$J$921,(EPIS!$D84&amp;"/"&amp;EPIS!U$4&amp;"/"&amp;EPIS!U$3&amp;"/"&amp;EPIS!U$2),Adjustments!Y$4:Y$921)</f>
        <v>0</v>
      </c>
      <c r="V84" s="27">
        <f>SUMIF(Adjustments!$J$4:$J$921,(EPIS!$D84&amp;"/"&amp;EPIS!V$4&amp;"/"&amp;EPIS!V$3&amp;"/"&amp;EPIS!V$2),Adjustments!Z$4:Z$921)</f>
        <v>0</v>
      </c>
      <c r="W84" s="27">
        <f>SUMIF(Adjustments!$J$4:$J$921,(EPIS!$D84&amp;"/"&amp;EPIS!W$4&amp;"/"&amp;EPIS!W$3&amp;"/"&amp;EPIS!W$2),Adjustments!AA$4:AA$921)</f>
        <v>0</v>
      </c>
      <c r="X84" s="27">
        <f>SUMIF(Adjustments!$J$4:$J$921,(EPIS!$D84&amp;"/"&amp;EPIS!X$4&amp;"/"&amp;EPIS!X$3&amp;"/"&amp;EPIS!X$2),Adjustments!AB$4:AB$921)</f>
        <v>0</v>
      </c>
      <c r="Y84" s="27">
        <f>SUMIF(Adjustments!$J$4:$J$921,(EPIS!$D84&amp;"/"&amp;EPIS!Y$4&amp;"/"&amp;EPIS!Y$3&amp;"/"&amp;EPIS!Y$2),Adjustments!AC$4:AC$921)</f>
        <v>0</v>
      </c>
      <c r="Z84" s="27">
        <f>SUMIF(Adjustments!$J$4:$J$921,(EPIS!$D84&amp;"/"&amp;EPIS!Z$4&amp;"/"&amp;EPIS!Z$3&amp;"/"&amp;EPIS!Z$2),Adjustments!AD$4:AD$921)</f>
        <v>0</v>
      </c>
      <c r="AA84" s="27">
        <f>SUMIF(Adjustments!$J$4:$J$921,(EPIS!$D84&amp;"/"&amp;EPIS!AA$4&amp;"/"&amp;EPIS!AA$3&amp;"/"&amp;EPIS!AA$2),Adjustments!AE$4:AE$921)</f>
        <v>0</v>
      </c>
      <c r="AB84" s="27">
        <f>SUMIF(Adjustments!$J$4:$J$921,(EPIS!$D84&amp;"/"&amp;EPIS!AB$4&amp;"/"&amp;EPIS!AB$3&amp;"/"&amp;EPIS!AB$2),Adjustments!AF$4:AF$921)</f>
        <v>0</v>
      </c>
      <c r="AC84" s="27">
        <f>SUMIF(Adjustments!$J$4:$J$921,(EPIS!$D84&amp;"/"&amp;EPIS!AC$4&amp;"/"&amp;EPIS!AC$3&amp;"/"&amp;EPIS!AC$2),Adjustments!AG$4:AG$921)</f>
        <v>0</v>
      </c>
      <c r="AD84" s="27">
        <f>SUMIF(Adjustments!$J$4:$J$921,(EPIS!$D84&amp;"/"&amp;EPIS!AD$4&amp;"/"&amp;EPIS!AD$3&amp;"/"&amp;EPIS!AD$2),Adjustments!AH$4:AH$921)</f>
        <v>0</v>
      </c>
      <c r="AE84" s="143">
        <f t="shared" si="196"/>
        <v>0</v>
      </c>
      <c r="AG84" s="27">
        <f>SUMIF(Retirements!$E$12:$E$95,EPIS!$D84,Retirements!ED$12:ED$95)</f>
        <v>0</v>
      </c>
      <c r="AH84" s="27">
        <f>SUMIF(Retirements!$E$12:$E$95,EPIS!$D84,Retirements!EE$12:EE$95)</f>
        <v>0</v>
      </c>
      <c r="AI84" s="27">
        <f>SUMIF(Retirements!$E$12:$E$95,EPIS!$D84,Retirements!EF$12:EF$95)</f>
        <v>0</v>
      </c>
      <c r="AJ84" s="27">
        <f>SUMIF(Retirements!$E$12:$E$95,EPIS!$D84,Retirements!EG$12:EG$95)</f>
        <v>0</v>
      </c>
      <c r="AK84" s="27">
        <f>SUMIF(Retirements!$E$12:$E$95,EPIS!$D84,Retirements!EH$12:EH$95)</f>
        <v>0</v>
      </c>
      <c r="AL84" s="27">
        <f>SUMIF(Retirements!$E$12:$E$95,EPIS!$D84,Retirements!EI$12:EI$95)</f>
        <v>0</v>
      </c>
      <c r="AM84" s="27">
        <f>SUMIF(Retirements!$E$12:$E$95,EPIS!$D84,Retirements!EJ$12:EJ$95)</f>
        <v>-2005.57</v>
      </c>
      <c r="AN84" s="27">
        <f>SUMIF(Retirements!$E$12:$E$95,EPIS!$D84,Retirements!EK$12:EK$95)</f>
        <v>0</v>
      </c>
      <c r="AO84" s="27">
        <f>SUMIF(Retirements!$E$12:$E$95,EPIS!$D84,Retirements!EL$12:EL$95)</f>
        <v>0</v>
      </c>
      <c r="AP84" s="27">
        <f>SUMIF(Retirements!$E$12:$E$95,EPIS!$D84,Retirements!EM$12:EM$95)</f>
        <v>-1980.4102881415529</v>
      </c>
      <c r="AQ84" s="27">
        <f>SUMIF(Retirements!$E$12:$E$95,EPIS!$D84,Retirements!EN$12:EN$95)</f>
        <v>-1980.4102881415529</v>
      </c>
      <c r="AR84" s="27">
        <f>SUMIF(Retirements!$E$12:$E$95,EPIS!$D84,Retirements!EO$12:EO$95)</f>
        <v>-1980.4102881415529</v>
      </c>
      <c r="AS84" s="27">
        <f>SUMIF(Retirements!$E$12:$E$95,EPIS!$D84,Retirements!EP$12:EP$95)</f>
        <v>-1980.4102881415529</v>
      </c>
      <c r="AT84" s="27">
        <f>SUMIF(Retirements!$E$12:$E$95,EPIS!$D84,Retirements!EQ$12:EQ$95)</f>
        <v>-1980.4102881415529</v>
      </c>
      <c r="AU84" s="27">
        <f>SUMIF(Retirements!$E$12:$E$95,EPIS!$D84,Retirements!ER$12:ER$95)</f>
        <v>-1980.4102881415529</v>
      </c>
      <c r="AV84" s="27">
        <f>SUMIF(Retirements!$E$12:$E$95,EPIS!$D84,Retirements!ES$12:ES$95)</f>
        <v>-1980.4102881415529</v>
      </c>
      <c r="AW84" s="27">
        <f>SUMIF(Retirements!$E$12:$E$95,EPIS!$D84,Retirements!ET$12:ET$95)</f>
        <v>-1980.4102881415529</v>
      </c>
      <c r="AX84" s="27">
        <f>SUMIF(Retirements!$E$12:$E$95,EPIS!$D84,Retirements!EU$12:EU$95)</f>
        <v>-1980.4102881415529</v>
      </c>
      <c r="AY84" s="27">
        <f>SUMIF(Retirements!$E$12:$E$95,EPIS!$D84,Retirements!EV$12:EV$95)</f>
        <v>-1917.7999379770945</v>
      </c>
      <c r="AZ84" s="27">
        <f>SUMIF(Retirements!$E$12:$E$95,EPIS!$D84,Retirements!EW$12:EW$95)</f>
        <v>-1917.7999379770945</v>
      </c>
      <c r="BA84" s="27">
        <f>SUMIF(Retirements!$E$12:$E$95,EPIS!$D84,Retirements!EX$12:EX$95)</f>
        <v>-1917.7999379770945</v>
      </c>
      <c r="BB84" s="27">
        <f>SUMIF(Retirements!$E$12:$E$95,EPIS!$D84,Retirements!EY$12:EY$95)</f>
        <v>-1917.7999379770945</v>
      </c>
      <c r="BC84" s="27">
        <f>SUMIF(Retirements!$E$12:$E$95,EPIS!$D84,Retirements!EZ$12:EZ$95)</f>
        <v>-1917.7999379770945</v>
      </c>
      <c r="BD84" s="143">
        <f t="shared" si="197"/>
        <v>-29418.262283159453</v>
      </c>
      <c r="BE84" s="109"/>
      <c r="BF84" s="358">
        <f>VLOOKUP(E84,Scenarios!$AK$11:$AN$132,3,0)</f>
        <v>627213.80000000005</v>
      </c>
      <c r="BG84" s="36">
        <f t="shared" si="198"/>
        <v>627213.80000000005</v>
      </c>
      <c r="BH84" s="36">
        <f t="shared" si="199"/>
        <v>627213.80000000005</v>
      </c>
      <c r="BI84" s="36">
        <f t="shared" si="200"/>
        <v>627213.80000000005</v>
      </c>
      <c r="BJ84" s="36">
        <f t="shared" si="201"/>
        <v>627213.80000000005</v>
      </c>
      <c r="BK84" s="36">
        <f t="shared" si="202"/>
        <v>627213.80000000005</v>
      </c>
      <c r="BL84" s="36">
        <f t="shared" si="203"/>
        <v>627213.80000000005</v>
      </c>
      <c r="BM84" s="36">
        <f t="shared" si="204"/>
        <v>625208.2300000001</v>
      </c>
      <c r="BN84" s="36">
        <f t="shared" si="205"/>
        <v>625208.2300000001</v>
      </c>
      <c r="BO84" s="36">
        <f t="shared" si="206"/>
        <v>625208.2300000001</v>
      </c>
      <c r="BP84" s="36">
        <f t="shared" si="207"/>
        <v>623227.81971185852</v>
      </c>
      <c r="BQ84" s="36">
        <f t="shared" si="208"/>
        <v>621247.40942371695</v>
      </c>
      <c r="BR84" s="36">
        <f t="shared" si="209"/>
        <v>619266.99913557537</v>
      </c>
      <c r="BS84" s="36">
        <f t="shared" si="210"/>
        <v>617286.5888474338</v>
      </c>
      <c r="BT84" s="36">
        <f t="shared" si="211"/>
        <v>615306.17855929222</v>
      </c>
      <c r="BU84" s="36">
        <f t="shared" si="212"/>
        <v>613325.76827115065</v>
      </c>
      <c r="BV84" s="36">
        <f t="shared" si="213"/>
        <v>611345.35798300907</v>
      </c>
      <c r="BW84" s="36">
        <f t="shared" si="214"/>
        <v>609364.9476948675</v>
      </c>
      <c r="BX84" s="36">
        <f t="shared" si="215"/>
        <v>607384.53740672593</v>
      </c>
      <c r="BY84" s="36">
        <f t="shared" si="216"/>
        <v>605466.73746874882</v>
      </c>
      <c r="BZ84" s="36">
        <f t="shared" si="217"/>
        <v>603548.93753077171</v>
      </c>
      <c r="CA84" s="36">
        <f t="shared" si="218"/>
        <v>601631.13759279461</v>
      </c>
      <c r="CB84" s="36">
        <f t="shared" si="219"/>
        <v>599713.3376548175</v>
      </c>
      <c r="CC84" s="36">
        <f t="shared" si="220"/>
        <v>597795.53771684039</v>
      </c>
      <c r="CD84" s="36"/>
      <c r="CE84" s="170" t="str">
        <f t="shared" si="224"/>
        <v>303WA</v>
      </c>
      <c r="CF84" s="170" t="str">
        <f t="shared" si="157"/>
        <v>303WA</v>
      </c>
      <c r="CG84" s="148">
        <f t="shared" si="221"/>
        <v>609437.19040659571</v>
      </c>
      <c r="CH84" s="161">
        <f>VLOOKUP(CE84,Scenarios!$AO$11:$AR$132,3,0)</f>
        <v>593150.27500000002</v>
      </c>
      <c r="CI84" s="161">
        <f t="shared" si="225"/>
        <v>16286.915406595683</v>
      </c>
      <c r="CJ84" s="35"/>
      <c r="CK84" s="193">
        <f>VLOOKUP(CE84,Scenarios!$AS$11:$AT$132,2,0)</f>
        <v>463450.40429694398</v>
      </c>
      <c r="CL84" s="156">
        <f>VLOOKUP(CE84,Scenarios!$AO$11:$AR$132,3,0)</f>
        <v>593150.27500000002</v>
      </c>
      <c r="CM84" s="156">
        <f t="shared" si="229"/>
        <v>-129699.87070305605</v>
      </c>
      <c r="CO84" s="156">
        <f t="shared" si="226"/>
        <v>-145986.78610965173</v>
      </c>
      <c r="CP84" s="156">
        <f t="shared" si="227"/>
        <v>0</v>
      </c>
      <c r="CQ84" s="156">
        <f t="shared" si="228"/>
        <v>-145986.78610965173</v>
      </c>
    </row>
    <row r="85" spans="1:95">
      <c r="A85" s="137" t="s">
        <v>28</v>
      </c>
      <c r="B85" s="137" t="s">
        <v>29</v>
      </c>
      <c r="C85" s="140" t="s">
        <v>29</v>
      </c>
      <c r="D85" s="137" t="str">
        <f t="shared" si="222"/>
        <v>AINTPWYP</v>
      </c>
      <c r="E85" s="5" t="s">
        <v>104</v>
      </c>
      <c r="F85" s="32">
        <v>303</v>
      </c>
      <c r="G85" s="32" t="str">
        <f t="shared" si="223"/>
        <v>303WYP</v>
      </c>
      <c r="H85" s="27">
        <f>SUMIF(Adjustments!$J$4:$J$921,(EPIS!$D85&amp;"/"&amp;EPIS!H$4&amp;"/"&amp;EPIS!H$3&amp;"/"&amp;EPIS!H$2),Adjustments!L$4:L$921)</f>
        <v>0</v>
      </c>
      <c r="I85" s="27">
        <f>SUMIF(Adjustments!$J$4:$J$921,(EPIS!$D85&amp;"/"&amp;EPIS!I$4&amp;"/"&amp;EPIS!I$3&amp;"/"&amp;EPIS!I$2),Adjustments!M$4:M$921)</f>
        <v>0</v>
      </c>
      <c r="J85" s="27">
        <f>SUMIF(Adjustments!$J$4:$J$921,(EPIS!$D85&amp;"/"&amp;EPIS!J$4&amp;"/"&amp;EPIS!J$3&amp;"/"&amp;EPIS!J$2),Adjustments!N$4:N$921)</f>
        <v>121265.8</v>
      </c>
      <c r="K85" s="27">
        <f>SUMIF(Adjustments!$J$4:$J$921,(EPIS!$D85&amp;"/"&amp;EPIS!K$4&amp;"/"&amp;EPIS!K$3&amp;"/"&amp;EPIS!K$2),Adjustments!O$4:O$921)</f>
        <v>0</v>
      </c>
      <c r="L85" s="27">
        <f>SUMIF(Adjustments!$J$4:$J$921,(EPIS!$D85&amp;"/"&amp;EPIS!L$4&amp;"/"&amp;EPIS!L$3&amp;"/"&amp;EPIS!L$2),Adjustments!P$4:P$921)</f>
        <v>7542.56</v>
      </c>
      <c r="M85" s="27">
        <f>SUMIF(Adjustments!$J$4:$J$921,(EPIS!$D85&amp;"/"&amp;EPIS!M$4&amp;"/"&amp;EPIS!M$3&amp;"/"&amp;EPIS!M$2),Adjustments!Q$4:Q$921)</f>
        <v>0</v>
      </c>
      <c r="N85" s="27">
        <f>SUMIF(Adjustments!$J$4:$J$921,(EPIS!$D85&amp;"/"&amp;EPIS!N$4&amp;"/"&amp;EPIS!N$3&amp;"/"&amp;EPIS!N$2),Adjustments!R$4:R$921)</f>
        <v>12888.73</v>
      </c>
      <c r="O85" s="27">
        <f>SUMIF(Adjustments!$J$4:$J$921,(EPIS!$D85&amp;"/"&amp;EPIS!O$4&amp;"/"&amp;EPIS!O$3&amp;"/"&amp;EPIS!O$2),Adjustments!S$4:S$921)</f>
        <v>0</v>
      </c>
      <c r="P85" s="27">
        <f>SUMIF(Adjustments!$J$4:$J$921,(EPIS!$D85&amp;"/"&amp;EPIS!P$4&amp;"/"&amp;EPIS!P$3&amp;"/"&amp;EPIS!P$2),Adjustments!T$4:T$921)</f>
        <v>0</v>
      </c>
      <c r="Q85" s="27">
        <f>SUMIF(Adjustments!$J$4:$J$921,(EPIS!$D85&amp;"/"&amp;EPIS!Q$4&amp;"/"&amp;EPIS!Q$3&amp;"/"&amp;EPIS!Q$2),Adjustments!U$4:U$921)</f>
        <v>0</v>
      </c>
      <c r="R85" s="27">
        <f>SUMIF(Adjustments!$J$4:$J$921,(EPIS!$D85&amp;"/"&amp;EPIS!R$4&amp;"/"&amp;EPIS!R$3&amp;"/"&amp;EPIS!R$2),Adjustments!V$4:V$921)</f>
        <v>0</v>
      </c>
      <c r="S85" s="27">
        <f>SUMIF(Adjustments!$J$4:$J$921,(EPIS!$D85&amp;"/"&amp;EPIS!S$4&amp;"/"&amp;EPIS!S$3&amp;"/"&amp;EPIS!S$2),Adjustments!W$4:W$921)</f>
        <v>0</v>
      </c>
      <c r="T85" s="27">
        <f>SUMIF(Adjustments!$J$4:$J$921,(EPIS!$D85&amp;"/"&amp;EPIS!T$4&amp;"/"&amp;EPIS!T$3&amp;"/"&amp;EPIS!T$2),Adjustments!X$4:X$921)</f>
        <v>0</v>
      </c>
      <c r="U85" s="27">
        <f>SUMIF(Adjustments!$J$4:$J$921,(EPIS!$D85&amp;"/"&amp;EPIS!U$4&amp;"/"&amp;EPIS!U$3&amp;"/"&amp;EPIS!U$2),Adjustments!Y$4:Y$921)</f>
        <v>0</v>
      </c>
      <c r="V85" s="27">
        <f>SUMIF(Adjustments!$J$4:$J$921,(EPIS!$D85&amp;"/"&amp;EPIS!V$4&amp;"/"&amp;EPIS!V$3&amp;"/"&amp;EPIS!V$2),Adjustments!Z$4:Z$921)</f>
        <v>0</v>
      </c>
      <c r="W85" s="27">
        <f>SUMIF(Adjustments!$J$4:$J$921,(EPIS!$D85&amp;"/"&amp;EPIS!W$4&amp;"/"&amp;EPIS!W$3&amp;"/"&amp;EPIS!W$2),Adjustments!AA$4:AA$921)</f>
        <v>0</v>
      </c>
      <c r="X85" s="27">
        <f>SUMIF(Adjustments!$J$4:$J$921,(EPIS!$D85&amp;"/"&amp;EPIS!X$4&amp;"/"&amp;EPIS!X$3&amp;"/"&amp;EPIS!X$2),Adjustments!AB$4:AB$921)</f>
        <v>0</v>
      </c>
      <c r="Y85" s="27">
        <f>SUMIF(Adjustments!$J$4:$J$921,(EPIS!$D85&amp;"/"&amp;EPIS!Y$4&amp;"/"&amp;EPIS!Y$3&amp;"/"&amp;EPIS!Y$2),Adjustments!AC$4:AC$921)</f>
        <v>0</v>
      </c>
      <c r="Z85" s="27">
        <f>SUMIF(Adjustments!$J$4:$J$921,(EPIS!$D85&amp;"/"&amp;EPIS!Z$4&amp;"/"&amp;EPIS!Z$3&amp;"/"&amp;EPIS!Z$2),Adjustments!AD$4:AD$921)</f>
        <v>0</v>
      </c>
      <c r="AA85" s="27">
        <f>SUMIF(Adjustments!$J$4:$J$921,(EPIS!$D85&amp;"/"&amp;EPIS!AA$4&amp;"/"&amp;EPIS!AA$3&amp;"/"&amp;EPIS!AA$2),Adjustments!AE$4:AE$921)</f>
        <v>0</v>
      </c>
      <c r="AB85" s="27">
        <f>SUMIF(Adjustments!$J$4:$J$921,(EPIS!$D85&amp;"/"&amp;EPIS!AB$4&amp;"/"&amp;EPIS!AB$3&amp;"/"&amp;EPIS!AB$2),Adjustments!AF$4:AF$921)</f>
        <v>0</v>
      </c>
      <c r="AC85" s="27">
        <f>SUMIF(Adjustments!$J$4:$J$921,(EPIS!$D85&amp;"/"&amp;EPIS!AC$4&amp;"/"&amp;EPIS!AC$3&amp;"/"&amp;EPIS!AC$2),Adjustments!AG$4:AG$921)</f>
        <v>0</v>
      </c>
      <c r="AD85" s="27">
        <f>SUMIF(Adjustments!$J$4:$J$921,(EPIS!$D85&amp;"/"&amp;EPIS!AD$4&amp;"/"&amp;EPIS!AD$3&amp;"/"&amp;EPIS!AD$2),Adjustments!AH$4:AH$921)</f>
        <v>0</v>
      </c>
      <c r="AE85" s="143">
        <f t="shared" si="196"/>
        <v>141697.09</v>
      </c>
      <c r="AG85" s="27">
        <f>SUMIF(Retirements!$E$12:$E$95,EPIS!$D85,Retirements!ED$12:ED$95)</f>
        <v>0</v>
      </c>
      <c r="AH85" s="27">
        <f>SUMIF(Retirements!$E$12:$E$95,EPIS!$D85,Retirements!EE$12:EE$95)</f>
        <v>0</v>
      </c>
      <c r="AI85" s="27">
        <f>SUMIF(Retirements!$E$12:$E$95,EPIS!$D85,Retirements!EF$12:EF$95)</f>
        <v>-40745.99</v>
      </c>
      <c r="AJ85" s="27">
        <f>SUMIF(Retirements!$E$12:$E$95,EPIS!$D85,Retirements!EG$12:EG$95)</f>
        <v>0</v>
      </c>
      <c r="AK85" s="27">
        <f>SUMIF(Retirements!$E$12:$E$95,EPIS!$D85,Retirements!EH$12:EH$95)</f>
        <v>0</v>
      </c>
      <c r="AL85" s="27">
        <f>SUMIF(Retirements!$E$12:$E$95,EPIS!$D85,Retirements!EI$12:EI$95)</f>
        <v>0</v>
      </c>
      <c r="AM85" s="27">
        <f>SUMIF(Retirements!$E$12:$E$95,EPIS!$D85,Retirements!EJ$12:EJ$95)</f>
        <v>-2005.57</v>
      </c>
      <c r="AN85" s="27">
        <f>SUMIF(Retirements!$E$12:$E$95,EPIS!$D85,Retirements!EK$12:EK$95)</f>
        <v>0</v>
      </c>
      <c r="AO85" s="27">
        <f>SUMIF(Retirements!$E$12:$E$95,EPIS!$D85,Retirements!EL$12:EL$95)</f>
        <v>0</v>
      </c>
      <c r="AP85" s="27">
        <f>SUMIF(Retirements!$E$12:$E$95,EPIS!$D85,Retirements!EM$12:EM$95)</f>
        <v>-904.85407191174852</v>
      </c>
      <c r="AQ85" s="27">
        <f>SUMIF(Retirements!$E$12:$E$95,EPIS!$D85,Retirements!EN$12:EN$95)</f>
        <v>-904.85407191174852</v>
      </c>
      <c r="AR85" s="27">
        <f>SUMIF(Retirements!$E$12:$E$95,EPIS!$D85,Retirements!EO$12:EO$95)</f>
        <v>-904.85407191174852</v>
      </c>
      <c r="AS85" s="27">
        <f>SUMIF(Retirements!$E$12:$E$95,EPIS!$D85,Retirements!EP$12:EP$95)</f>
        <v>-904.85407191174852</v>
      </c>
      <c r="AT85" s="27">
        <f>SUMIF(Retirements!$E$12:$E$95,EPIS!$D85,Retirements!EQ$12:EQ$95)</f>
        <v>-904.85407191174852</v>
      </c>
      <c r="AU85" s="27">
        <f>SUMIF(Retirements!$E$12:$E$95,EPIS!$D85,Retirements!ER$12:ER$95)</f>
        <v>-904.85407191174852</v>
      </c>
      <c r="AV85" s="27">
        <f>SUMIF(Retirements!$E$12:$E$95,EPIS!$D85,Retirements!ES$12:ES$95)</f>
        <v>-904.85407191174852</v>
      </c>
      <c r="AW85" s="27">
        <f>SUMIF(Retirements!$E$12:$E$95,EPIS!$D85,Retirements!ET$12:ET$95)</f>
        <v>-904.85407191174852</v>
      </c>
      <c r="AX85" s="27">
        <f>SUMIF(Retirements!$E$12:$E$95,EPIS!$D85,Retirements!EU$12:EU$95)</f>
        <v>-904.85407191174852</v>
      </c>
      <c r="AY85" s="27">
        <f>SUMIF(Retirements!$E$12:$E$95,EPIS!$D85,Retirements!EV$12:EV$95)</f>
        <v>-906.54298199739799</v>
      </c>
      <c r="AZ85" s="27">
        <f>SUMIF(Retirements!$E$12:$E$95,EPIS!$D85,Retirements!EW$12:EW$95)</f>
        <v>-906.54298199739799</v>
      </c>
      <c r="BA85" s="27">
        <f>SUMIF(Retirements!$E$12:$E$95,EPIS!$D85,Retirements!EX$12:EX$95)</f>
        <v>-906.54298199739799</v>
      </c>
      <c r="BB85" s="27">
        <f>SUMIF(Retirements!$E$12:$E$95,EPIS!$D85,Retirements!EY$12:EY$95)</f>
        <v>-906.54298199739799</v>
      </c>
      <c r="BC85" s="27">
        <f>SUMIF(Retirements!$E$12:$E$95,EPIS!$D85,Retirements!EZ$12:EZ$95)</f>
        <v>-906.54298199739799</v>
      </c>
      <c r="BD85" s="143">
        <f t="shared" si="197"/>
        <v>-55427.961557192772</v>
      </c>
      <c r="BE85" s="109"/>
      <c r="BF85" s="358">
        <f>VLOOKUP(E85,Scenarios!$AK$11:$AN$132,3,0)</f>
        <v>1379643.72</v>
      </c>
      <c r="BG85" s="36">
        <f t="shared" si="198"/>
        <v>1379643.72</v>
      </c>
      <c r="BH85" s="36">
        <f t="shared" si="199"/>
        <v>1379643.72</v>
      </c>
      <c r="BI85" s="36">
        <f t="shared" si="200"/>
        <v>1460163.53</v>
      </c>
      <c r="BJ85" s="36">
        <f t="shared" si="201"/>
        <v>1460163.53</v>
      </c>
      <c r="BK85" s="36">
        <f t="shared" si="202"/>
        <v>1467706.09</v>
      </c>
      <c r="BL85" s="36">
        <f t="shared" si="203"/>
        <v>1467706.09</v>
      </c>
      <c r="BM85" s="36">
        <f t="shared" si="204"/>
        <v>1478589.25</v>
      </c>
      <c r="BN85" s="36">
        <f t="shared" si="205"/>
        <v>1478589.25</v>
      </c>
      <c r="BO85" s="36">
        <f t="shared" si="206"/>
        <v>1478589.25</v>
      </c>
      <c r="BP85" s="36">
        <f t="shared" si="207"/>
        <v>1477684.3959280883</v>
      </c>
      <c r="BQ85" s="36">
        <f t="shared" si="208"/>
        <v>1476779.5418561767</v>
      </c>
      <c r="BR85" s="36">
        <f t="shared" si="209"/>
        <v>1475874.687784265</v>
      </c>
      <c r="BS85" s="36">
        <f t="shared" si="210"/>
        <v>1474969.8337123534</v>
      </c>
      <c r="BT85" s="36">
        <f t="shared" si="211"/>
        <v>1474064.9796404417</v>
      </c>
      <c r="BU85" s="36">
        <f t="shared" si="212"/>
        <v>1473160.1255685301</v>
      </c>
      <c r="BV85" s="36">
        <f t="shared" si="213"/>
        <v>1472255.2714966184</v>
      </c>
      <c r="BW85" s="36">
        <f t="shared" si="214"/>
        <v>1471350.4174247067</v>
      </c>
      <c r="BX85" s="36">
        <f t="shared" si="215"/>
        <v>1470445.5633527951</v>
      </c>
      <c r="BY85" s="36">
        <f t="shared" si="216"/>
        <v>1469539.0203707977</v>
      </c>
      <c r="BZ85" s="36">
        <f t="shared" si="217"/>
        <v>1468632.4773888004</v>
      </c>
      <c r="CA85" s="36">
        <f t="shared" si="218"/>
        <v>1467725.934406803</v>
      </c>
      <c r="CB85" s="36">
        <f t="shared" si="219"/>
        <v>1466819.3914248056</v>
      </c>
      <c r="CC85" s="36">
        <f t="shared" si="220"/>
        <v>1465912.8484428083</v>
      </c>
      <c r="CD85" s="36"/>
      <c r="CE85" s="170" t="str">
        <f t="shared" si="224"/>
        <v>303WYP</v>
      </c>
      <c r="CF85" s="170" t="str">
        <f t="shared" si="157"/>
        <v>303WYP</v>
      </c>
      <c r="CG85" s="148">
        <f t="shared" si="221"/>
        <v>1471348.4686823003</v>
      </c>
      <c r="CH85" s="161">
        <f>VLOOKUP(CE85,Scenarios!$AO$11:$AR$132,3,0)</f>
        <v>1360491.25</v>
      </c>
      <c r="CI85" s="161">
        <f t="shared" si="225"/>
        <v>110857.2186823003</v>
      </c>
      <c r="CJ85" s="35"/>
      <c r="CK85" s="193">
        <f>VLOOKUP(CE85,Scenarios!$AS$11:$AT$132,2,0)</f>
        <v>1379643.7200000002</v>
      </c>
      <c r="CL85" s="156">
        <f>VLOOKUP(CE85,Scenarios!$AO$11:$AR$132,3,0)</f>
        <v>1360491.25</v>
      </c>
      <c r="CM85" s="156">
        <f t="shared" si="229"/>
        <v>19152.470000000205</v>
      </c>
      <c r="CO85" s="156">
        <f t="shared" si="226"/>
        <v>-91704.748682300095</v>
      </c>
      <c r="CP85" s="156">
        <f t="shared" si="227"/>
        <v>0</v>
      </c>
      <c r="CQ85" s="156">
        <f t="shared" si="228"/>
        <v>-91704.748682300095</v>
      </c>
    </row>
    <row r="86" spans="1:95" ht="13.5" thickBot="1">
      <c r="A86" s="137" t="s">
        <v>199</v>
      </c>
      <c r="H86" s="19">
        <f t="shared" ref="H86:AE86" si="230">SUM(H72:H85)</f>
        <v>3193685.2</v>
      </c>
      <c r="I86" s="19">
        <f t="shared" ref="I86:AD86" si="231">SUM(I72:I85)</f>
        <v>244486.86000000002</v>
      </c>
      <c r="J86" s="19">
        <f t="shared" si="231"/>
        <v>1492686.1700000002</v>
      </c>
      <c r="K86" s="19">
        <f t="shared" si="231"/>
        <v>401168.85000000009</v>
      </c>
      <c r="L86" s="19">
        <f t="shared" si="231"/>
        <v>753517.77000000014</v>
      </c>
      <c r="M86" s="19">
        <f t="shared" si="231"/>
        <v>6881671.9900000002</v>
      </c>
      <c r="N86" s="19">
        <f t="shared" si="231"/>
        <v>29709.880000000023</v>
      </c>
      <c r="O86" s="19">
        <f t="shared" si="231"/>
        <v>654552.33000000019</v>
      </c>
      <c r="P86" s="19">
        <f t="shared" si="231"/>
        <v>86907.62000000001</v>
      </c>
      <c r="Q86" s="19">
        <f t="shared" si="231"/>
        <v>444295</v>
      </c>
      <c r="R86" s="19">
        <f t="shared" si="231"/>
        <v>379865</v>
      </c>
      <c r="S86" s="19">
        <f t="shared" si="231"/>
        <v>2397174.89</v>
      </c>
      <c r="T86" s="19">
        <f t="shared" si="231"/>
        <v>698445.00000000012</v>
      </c>
      <c r="U86" s="19">
        <f t="shared" si="231"/>
        <v>456195</v>
      </c>
      <c r="V86" s="19">
        <f t="shared" si="231"/>
        <v>604605.00000000012</v>
      </c>
      <c r="W86" s="19">
        <f t="shared" si="231"/>
        <v>1876816.51</v>
      </c>
      <c r="X86" s="19">
        <f t="shared" si="231"/>
        <v>3906748.41</v>
      </c>
      <c r="Y86" s="19">
        <f t="shared" si="231"/>
        <v>3852665.6799999997</v>
      </c>
      <c r="Z86" s="19">
        <f t="shared" si="231"/>
        <v>1131120.1599999999</v>
      </c>
      <c r="AA86" s="19">
        <f t="shared" si="231"/>
        <v>274040.50999999995</v>
      </c>
      <c r="AB86" s="19">
        <f t="shared" si="231"/>
        <v>320853.24000000005</v>
      </c>
      <c r="AC86" s="19">
        <f t="shared" si="231"/>
        <v>462812.91820088518</v>
      </c>
      <c r="AD86" s="19">
        <f t="shared" si="231"/>
        <v>395738.18417035922</v>
      </c>
      <c r="AE86" s="145">
        <f t="shared" si="230"/>
        <v>30939762.172371238</v>
      </c>
      <c r="AG86" s="19">
        <f t="shared" ref="AG86:BD86" si="232">SUM(AG72:AG85)</f>
        <v>-687348.24</v>
      </c>
      <c r="AH86" s="19">
        <f t="shared" ref="AH86:BC86" si="233">SUM(AH72:AH85)</f>
        <v>-1826116.28</v>
      </c>
      <c r="AI86" s="19">
        <f t="shared" si="233"/>
        <v>-401572.85000000003</v>
      </c>
      <c r="AJ86" s="19">
        <f t="shared" si="233"/>
        <v>-707241.75999999989</v>
      </c>
      <c r="AK86" s="19">
        <f t="shared" si="233"/>
        <v>-1430030.4399999997</v>
      </c>
      <c r="AL86" s="19">
        <f t="shared" si="233"/>
        <v>-2987360.4200000004</v>
      </c>
      <c r="AM86" s="19">
        <f t="shared" si="233"/>
        <v>-237043.35000000003</v>
      </c>
      <c r="AN86" s="19">
        <f t="shared" si="233"/>
        <v>0</v>
      </c>
      <c r="AO86" s="19">
        <f t="shared" si="233"/>
        <v>-8989.41</v>
      </c>
      <c r="AP86" s="19">
        <f t="shared" si="233"/>
        <v>-1914319.9140279423</v>
      </c>
      <c r="AQ86" s="19">
        <f t="shared" si="233"/>
        <v>-1914319.9140279423</v>
      </c>
      <c r="AR86" s="19">
        <f t="shared" si="233"/>
        <v>-1914319.9140279423</v>
      </c>
      <c r="AS86" s="19">
        <f t="shared" si="233"/>
        <v>-1914319.9140279423</v>
      </c>
      <c r="AT86" s="19">
        <f t="shared" si="233"/>
        <v>-1914319.9140279423</v>
      </c>
      <c r="AU86" s="19">
        <f t="shared" si="233"/>
        <v>-1914319.9140279423</v>
      </c>
      <c r="AV86" s="19">
        <f t="shared" si="233"/>
        <v>-1914319.9140279423</v>
      </c>
      <c r="AW86" s="19">
        <f t="shared" si="233"/>
        <v>-1914319.9140279423</v>
      </c>
      <c r="AX86" s="19">
        <f t="shared" si="233"/>
        <v>-1914319.9140279423</v>
      </c>
      <c r="AY86" s="19">
        <f t="shared" si="233"/>
        <v>-1892904.866179514</v>
      </c>
      <c r="AZ86" s="19">
        <f t="shared" si="233"/>
        <v>-1892904.866179514</v>
      </c>
      <c r="BA86" s="19">
        <f t="shared" si="233"/>
        <v>-1892904.866179514</v>
      </c>
      <c r="BB86" s="19">
        <f t="shared" si="233"/>
        <v>-1892904.866179514</v>
      </c>
      <c r="BC86" s="19">
        <f t="shared" si="233"/>
        <v>-1892904.866179514</v>
      </c>
      <c r="BD86" s="145">
        <f t="shared" si="232"/>
        <v>-34979106.307149045</v>
      </c>
      <c r="BE86" s="39"/>
      <c r="BF86" s="360">
        <f t="shared" ref="BF86:CC86" si="234">SUM(BF72:BF85)</f>
        <v>759826326.52999997</v>
      </c>
      <c r="BG86" s="19">
        <f t="shared" si="234"/>
        <v>762332663.48999989</v>
      </c>
      <c r="BH86" s="19">
        <f t="shared" si="234"/>
        <v>760751034.07000005</v>
      </c>
      <c r="BI86" s="19">
        <f t="shared" si="234"/>
        <v>761842147.38999999</v>
      </c>
      <c r="BJ86" s="19">
        <f t="shared" si="234"/>
        <v>761536074.48000002</v>
      </c>
      <c r="BK86" s="19">
        <f t="shared" si="234"/>
        <v>760859561.81000006</v>
      </c>
      <c r="BL86" s="19">
        <f t="shared" si="234"/>
        <v>764753873.38</v>
      </c>
      <c r="BM86" s="19">
        <f t="shared" si="234"/>
        <v>764546539.91000009</v>
      </c>
      <c r="BN86" s="19">
        <f t="shared" si="234"/>
        <v>765201092.24000001</v>
      </c>
      <c r="BO86" s="19">
        <f t="shared" si="234"/>
        <v>765279010.45000005</v>
      </c>
      <c r="BP86" s="19">
        <f t="shared" si="234"/>
        <v>763808985.535972</v>
      </c>
      <c r="BQ86" s="19">
        <f t="shared" si="234"/>
        <v>762274530.62194407</v>
      </c>
      <c r="BR86" s="19">
        <f t="shared" si="234"/>
        <v>762757385.59791625</v>
      </c>
      <c r="BS86" s="19">
        <f t="shared" si="234"/>
        <v>761541510.6838882</v>
      </c>
      <c r="BT86" s="19">
        <f t="shared" si="234"/>
        <v>760083385.76986027</v>
      </c>
      <c r="BU86" s="19">
        <f t="shared" si="234"/>
        <v>758773670.85583246</v>
      </c>
      <c r="BV86" s="19">
        <f t="shared" si="234"/>
        <v>758736167.4518044</v>
      </c>
      <c r="BW86" s="19">
        <f t="shared" si="234"/>
        <v>760728595.94777644</v>
      </c>
      <c r="BX86" s="19">
        <f t="shared" si="234"/>
        <v>762666941.71374846</v>
      </c>
      <c r="BY86" s="19">
        <f t="shared" si="234"/>
        <v>761905157.00756907</v>
      </c>
      <c r="BZ86" s="19">
        <f t="shared" si="234"/>
        <v>760286292.65138948</v>
      </c>
      <c r="CA86" s="19">
        <f t="shared" si="234"/>
        <v>758714241.02520978</v>
      </c>
      <c r="CB86" s="19">
        <f t="shared" si="234"/>
        <v>757284149.07723117</v>
      </c>
      <c r="CC86" s="19">
        <f t="shared" si="234"/>
        <v>755786982.39522219</v>
      </c>
      <c r="CD86" s="90"/>
      <c r="CE86" s="170"/>
      <c r="CF86" s="170"/>
      <c r="CG86" s="150">
        <f t="shared" si="221"/>
        <v>760118385.44610703</v>
      </c>
      <c r="CH86" s="149">
        <f>SUM(CH72:CH85)</f>
        <v>737049617.505</v>
      </c>
      <c r="CI86" s="149">
        <f t="shared" si="225"/>
        <v>23068767.941107035</v>
      </c>
      <c r="CJ86" s="90"/>
      <c r="CK86" s="157">
        <f>SUM(CK72:CK85)</f>
        <v>753178920.10062301</v>
      </c>
      <c r="CL86" s="157">
        <f>SUM(CL72:CL85)</f>
        <v>737049617.505</v>
      </c>
      <c r="CM86" s="157">
        <f t="shared" si="229"/>
        <v>16129302.595623016</v>
      </c>
      <c r="CO86" s="157">
        <f t="shared" si="226"/>
        <v>-6939465.3454840183</v>
      </c>
      <c r="CP86" s="157">
        <f t="shared" si="227"/>
        <v>0</v>
      </c>
      <c r="CQ86" s="157">
        <f t="shared" si="228"/>
        <v>-6939465.3454840183</v>
      </c>
    </row>
    <row r="87" spans="1:95" ht="13.5" thickTop="1">
      <c r="A87" s="137"/>
      <c r="B87" s="5"/>
      <c r="C87" s="5"/>
      <c r="D87" s="5"/>
      <c r="E87" s="5"/>
      <c r="F87" s="5"/>
      <c r="G87" s="5"/>
      <c r="AE87" s="143">
        <f>SUM(H87:AD87)</f>
        <v>0</v>
      </c>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143">
        <f>SUM(AG87:BC87)</f>
        <v>0</v>
      </c>
      <c r="BE87" s="39"/>
      <c r="BF87" s="358"/>
      <c r="CE87" s="170"/>
      <c r="CF87" s="170"/>
      <c r="CG87" s="147"/>
      <c r="CH87" s="161"/>
      <c r="CI87" s="161"/>
      <c r="CK87" s="156"/>
      <c r="CL87" s="165"/>
      <c r="CM87" s="156"/>
      <c r="CO87" s="156">
        <f t="shared" si="226"/>
        <v>0</v>
      </c>
      <c r="CP87" s="156">
        <f t="shared" si="227"/>
        <v>0</v>
      </c>
      <c r="CQ87" s="156">
        <f t="shared" si="228"/>
        <v>0</v>
      </c>
    </row>
    <row r="88" spans="1:95">
      <c r="A88" s="138"/>
      <c r="AE88" s="143">
        <f>SUM(H88:AD88)</f>
        <v>0</v>
      </c>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143">
        <f>SUM(AG88:BC88)</f>
        <v>0</v>
      </c>
      <c r="BE88" s="48"/>
      <c r="BF88" s="358"/>
      <c r="CE88" s="170"/>
      <c r="CF88" s="170"/>
      <c r="CG88" s="147"/>
      <c r="CH88" s="161"/>
      <c r="CI88" s="161"/>
      <c r="CK88" s="156"/>
      <c r="CL88" s="165"/>
      <c r="CM88" s="156"/>
      <c r="CO88" s="156">
        <f t="shared" si="226"/>
        <v>0</v>
      </c>
      <c r="CP88" s="156">
        <f t="shared" si="227"/>
        <v>0</v>
      </c>
      <c r="CQ88" s="156">
        <f t="shared" si="228"/>
        <v>0</v>
      </c>
    </row>
    <row r="89" spans="1:95" ht="13.5" thickBot="1">
      <c r="A89" s="138" t="s">
        <v>368</v>
      </c>
      <c r="H89" s="19">
        <f t="shared" ref="H89:AE89" si="235">H86+H69+H65+H46+H36+H30+H23+H15</f>
        <v>64500916.290000021</v>
      </c>
      <c r="I89" s="19">
        <f t="shared" ref="I89:AD89" si="236">I86+I69+I65+I46+I36+I30+I23+I15</f>
        <v>70276896.850000054</v>
      </c>
      <c r="J89" s="19">
        <f t="shared" si="236"/>
        <v>36782345.490000017</v>
      </c>
      <c r="K89" s="19">
        <f t="shared" si="236"/>
        <v>61676533.870000005</v>
      </c>
      <c r="L89" s="19">
        <f t="shared" si="236"/>
        <v>263979170.2899999</v>
      </c>
      <c r="M89" s="19">
        <f t="shared" si="236"/>
        <v>179711425.32999998</v>
      </c>
      <c r="N89" s="19">
        <f t="shared" si="236"/>
        <v>41192572.909999959</v>
      </c>
      <c r="O89" s="19">
        <f t="shared" si="236"/>
        <v>32265383.549999967</v>
      </c>
      <c r="P89" s="19">
        <f t="shared" si="236"/>
        <v>125081322.88000007</v>
      </c>
      <c r="Q89" s="19">
        <f t="shared" si="236"/>
        <v>143221046.89121363</v>
      </c>
      <c r="R89" s="19">
        <f t="shared" si="236"/>
        <v>248335296.83190298</v>
      </c>
      <c r="S89" s="19">
        <f t="shared" si="236"/>
        <v>73353281.40405193</v>
      </c>
      <c r="T89" s="19">
        <f t="shared" si="236"/>
        <v>72871567.903530031</v>
      </c>
      <c r="U89" s="19">
        <f t="shared" si="236"/>
        <v>55870097.700070381</v>
      </c>
      <c r="V89" s="19">
        <f t="shared" si="236"/>
        <v>119181759.80539617</v>
      </c>
      <c r="W89" s="19">
        <f t="shared" si="236"/>
        <v>60753492.733921885</v>
      </c>
      <c r="X89" s="19">
        <f t="shared" si="236"/>
        <v>82000564.921672747</v>
      </c>
      <c r="Y89" s="19">
        <f t="shared" si="236"/>
        <v>174753948.30491772</v>
      </c>
      <c r="Z89" s="19">
        <f t="shared" si="236"/>
        <v>22802147.72672458</v>
      </c>
      <c r="AA89" s="19">
        <f t="shared" si="236"/>
        <v>25956422.984305087</v>
      </c>
      <c r="AB89" s="19">
        <f t="shared" si="236"/>
        <v>41226524.566970125</v>
      </c>
      <c r="AC89" s="19">
        <f t="shared" si="236"/>
        <v>38203663.276121661</v>
      </c>
      <c r="AD89" s="19">
        <f t="shared" si="236"/>
        <v>500859628.33139807</v>
      </c>
      <c r="AE89" s="145">
        <f t="shared" si="235"/>
        <v>2534856010.8421969</v>
      </c>
      <c r="AG89" s="19">
        <f t="shared" ref="AG89" si="237">AG86+AG69+AG65+AG46+AG36+AG30+AG23+AG15</f>
        <v>-17180992.839999996</v>
      </c>
      <c r="AH89" s="19">
        <f t="shared" ref="AH89:BD89" si="238">AH86+AH69+AH65+AH46+AH36+AH30+AH23+AH15</f>
        <v>-16911642.149999995</v>
      </c>
      <c r="AI89" s="19">
        <f t="shared" si="238"/>
        <v>-31374944.839999966</v>
      </c>
      <c r="AJ89" s="19">
        <f t="shared" si="238"/>
        <v>-27580000.399999999</v>
      </c>
      <c r="AK89" s="19">
        <f t="shared" si="238"/>
        <v>-13146916.470000021</v>
      </c>
      <c r="AL89" s="19">
        <f t="shared" si="238"/>
        <v>-27839983.089999996</v>
      </c>
      <c r="AM89" s="19">
        <f t="shared" si="238"/>
        <v>-16362774.350000001</v>
      </c>
      <c r="AN89" s="19">
        <f t="shared" si="238"/>
        <v>-11809534.449999996</v>
      </c>
      <c r="AO89" s="19">
        <f t="shared" si="238"/>
        <v>-27935975.609999999</v>
      </c>
      <c r="AP89" s="19">
        <f t="shared" si="238"/>
        <v>-26040881.713254176</v>
      </c>
      <c r="AQ89" s="19">
        <f t="shared" si="238"/>
        <v>-26040881.713254176</v>
      </c>
      <c r="AR89" s="19">
        <f t="shared" si="238"/>
        <v>-26040881.713254176</v>
      </c>
      <c r="AS89" s="19">
        <f t="shared" si="238"/>
        <v>-26040881.713254176</v>
      </c>
      <c r="AT89" s="19">
        <f t="shared" si="238"/>
        <v>-26040881.713254176</v>
      </c>
      <c r="AU89" s="19">
        <f t="shared" si="238"/>
        <v>-28305469.823254175</v>
      </c>
      <c r="AV89" s="19">
        <f t="shared" si="238"/>
        <v>-26040881.713254176</v>
      </c>
      <c r="AW89" s="19">
        <f t="shared" si="238"/>
        <v>-26040881.713254176</v>
      </c>
      <c r="AX89" s="19">
        <f t="shared" si="238"/>
        <v>-26040881.713254176</v>
      </c>
      <c r="AY89" s="19">
        <f t="shared" si="238"/>
        <v>-26589051.471663982</v>
      </c>
      <c r="AZ89" s="19">
        <f t="shared" si="238"/>
        <v>-26589051.471663982</v>
      </c>
      <c r="BA89" s="19">
        <f t="shared" si="238"/>
        <v>-26589051.471663982</v>
      </c>
      <c r="BB89" s="19">
        <f t="shared" si="238"/>
        <v>-26589051.471663982</v>
      </c>
      <c r="BC89" s="19">
        <f t="shared" si="238"/>
        <v>-26589051.471663982</v>
      </c>
      <c r="BD89" s="19">
        <f t="shared" si="238"/>
        <v>-559720545.08760738</v>
      </c>
      <c r="BE89" s="39"/>
      <c r="BF89" s="360">
        <f t="shared" ref="BF89:CC89" si="239">BF86+BF69+BF65+BF46+BF36+BF30+BF23+BF15</f>
        <v>21988049672.329998</v>
      </c>
      <c r="BG89" s="19">
        <f t="shared" si="239"/>
        <v>22035369595.779999</v>
      </c>
      <c r="BH89" s="19">
        <f t="shared" si="239"/>
        <v>22088734850.479996</v>
      </c>
      <c r="BI89" s="19">
        <f t="shared" si="239"/>
        <v>22094142251.130001</v>
      </c>
      <c r="BJ89" s="19">
        <f t="shared" si="239"/>
        <v>22128238784.599998</v>
      </c>
      <c r="BK89" s="19">
        <f t="shared" si="239"/>
        <v>22379071038.419998</v>
      </c>
      <c r="BL89" s="19">
        <f t="shared" si="239"/>
        <v>22530942480.659996</v>
      </c>
      <c r="BM89" s="19">
        <f t="shared" si="239"/>
        <v>22555772279.220001</v>
      </c>
      <c r="BN89" s="19">
        <f t="shared" si="239"/>
        <v>22576228128.32</v>
      </c>
      <c r="BO89" s="19">
        <f t="shared" si="239"/>
        <v>22673373475.589996</v>
      </c>
      <c r="BP89" s="19">
        <f t="shared" si="239"/>
        <v>22790553640.767956</v>
      </c>
      <c r="BQ89" s="19">
        <f t="shared" si="239"/>
        <v>23012848055.886604</v>
      </c>
      <c r="BR89" s="19">
        <f t="shared" si="239"/>
        <v>23060160455.577404</v>
      </c>
      <c r="BS89" s="19">
        <f t="shared" si="239"/>
        <v>23106991141.767677</v>
      </c>
      <c r="BT89" s="19">
        <f t="shared" si="239"/>
        <v>23136820357.754494</v>
      </c>
      <c r="BU89" s="19">
        <f t="shared" si="239"/>
        <v>23227696647.736633</v>
      </c>
      <c r="BV89" s="19">
        <f t="shared" si="239"/>
        <v>23262409258.757301</v>
      </c>
      <c r="BW89" s="19">
        <f t="shared" si="239"/>
        <v>23318368941.965721</v>
      </c>
      <c r="BX89" s="19">
        <f t="shared" si="239"/>
        <v>23467082008.557384</v>
      </c>
      <c r="BY89" s="19">
        <f t="shared" si="239"/>
        <v>23463295104.812443</v>
      </c>
      <c r="BZ89" s="19">
        <f t="shared" si="239"/>
        <v>23462662476.325089</v>
      </c>
      <c r="CA89" s="19">
        <f t="shared" si="239"/>
        <v>23477299949.420391</v>
      </c>
      <c r="CB89" s="19">
        <f t="shared" si="239"/>
        <v>23488914561.22485</v>
      </c>
      <c r="CC89" s="19">
        <f t="shared" si="239"/>
        <v>23963185138.084579</v>
      </c>
      <c r="CD89" s="90"/>
      <c r="CE89" s="171"/>
      <c r="CF89" s="171"/>
      <c r="CG89" s="150">
        <f t="shared" ref="CG89" si="240">SUM(BQ89:CC89)/13</f>
        <v>23342133392.143887</v>
      </c>
      <c r="CH89" s="149">
        <f>CH86+CH69+CH65+CH46+CH36+CH30+CH23+CH15</f>
        <v>21146567376.03997</v>
      </c>
      <c r="CI89" s="149">
        <f t="shared" si="225"/>
        <v>2195566016.1039162</v>
      </c>
      <c r="CJ89" s="90"/>
      <c r="CK89" s="157">
        <f>CK86+CK69+CK65+CK46+CK36+CK30+CK23+CK15</f>
        <v>23331761620.435139</v>
      </c>
      <c r="CL89" s="157">
        <f>CL86+CL69+CL65+CL46+CL36+CL30+CL23+CL15</f>
        <v>21146567376.03997</v>
      </c>
      <c r="CM89" s="157">
        <f>CM86+CM69+CM65+CM46+CM36+CM30+CM23+CM15</f>
        <v>2185194244.3951654</v>
      </c>
      <c r="CO89" s="157">
        <f t="shared" si="226"/>
        <v>-10371771.708747864</v>
      </c>
      <c r="CP89" s="157">
        <f t="shared" si="227"/>
        <v>0</v>
      </c>
      <c r="CQ89" s="157">
        <f t="shared" si="228"/>
        <v>-10371771.708750725</v>
      </c>
    </row>
    <row r="90" spans="1:95" ht="14.25" thickTop="1" thickBot="1">
      <c r="A90" s="139" t="s">
        <v>201</v>
      </c>
      <c r="H90" s="52">
        <v>62065603.110000007</v>
      </c>
      <c r="I90" s="52">
        <v>62289598.940000013</v>
      </c>
      <c r="J90" s="52">
        <v>46962357.82</v>
      </c>
      <c r="K90" s="52">
        <v>74272883.821423173</v>
      </c>
      <c r="L90" s="52">
        <v>281074239.21704775</v>
      </c>
      <c r="M90" s="52">
        <v>163962031.00524488</v>
      </c>
      <c r="N90" s="52">
        <v>25208423.885253921</v>
      </c>
      <c r="O90" s="52">
        <v>30636425.139080916</v>
      </c>
      <c r="P90" s="52">
        <v>44589903.613987483</v>
      </c>
      <c r="Q90" s="52">
        <v>181908296.38121364</v>
      </c>
      <c r="R90" s="52">
        <v>252321895.69190308</v>
      </c>
      <c r="S90" s="52">
        <v>131895383.80405192</v>
      </c>
      <c r="T90" s="52">
        <v>46628539.783530034</v>
      </c>
      <c r="U90" s="52">
        <v>56940994.020070396</v>
      </c>
      <c r="V90" s="52">
        <v>103432734.97539617</v>
      </c>
      <c r="W90" s="52">
        <v>62254672.243921876</v>
      </c>
      <c r="X90" s="52">
        <v>80969374.221672744</v>
      </c>
      <c r="Y90" s="52">
        <v>280867128.09491783</v>
      </c>
      <c r="Z90" s="52">
        <v>23568923.666724578</v>
      </c>
      <c r="AA90" s="52">
        <v>26709660.394305091</v>
      </c>
      <c r="AB90" s="52">
        <v>41002743.566970132</v>
      </c>
      <c r="AC90" s="52">
        <v>38506533.276121661</v>
      </c>
      <c r="AD90" s="52">
        <v>499732895.79139811</v>
      </c>
      <c r="AE90" s="52">
        <f>SUM(H90:AD90)</f>
        <v>2617801242.4642353</v>
      </c>
      <c r="AG90" s="160">
        <f>Retirements!ED95</f>
        <v>-17180992.839999996</v>
      </c>
      <c r="AH90" s="160">
        <f>Retirements!EE95</f>
        <v>-16911642.149999995</v>
      </c>
      <c r="AI90" s="160">
        <f>Retirements!EF95</f>
        <v>-31374944.839999966</v>
      </c>
      <c r="AJ90" s="160">
        <f>Retirements!EG95</f>
        <v>-27580000.399999999</v>
      </c>
      <c r="AK90" s="160">
        <f>Retirements!EH95</f>
        <v>-13146916.470000021</v>
      </c>
      <c r="AL90" s="160">
        <f>Retirements!EI95</f>
        <v>-27839983.089999996</v>
      </c>
      <c r="AM90" s="160">
        <f>Retirements!EJ95</f>
        <v>-16362774.350000001</v>
      </c>
      <c r="AN90" s="160">
        <f>Retirements!EK95</f>
        <v>-11809534.449999996</v>
      </c>
      <c r="AO90" s="160">
        <f>Retirements!EL95</f>
        <v>-27935975.609999999</v>
      </c>
      <c r="AP90" s="160">
        <f>Retirements!EM95</f>
        <v>-26040881.713254176</v>
      </c>
      <c r="AQ90" s="160">
        <f>Retirements!EN95</f>
        <v>-26040881.713254176</v>
      </c>
      <c r="AR90" s="160">
        <f>Retirements!EO95</f>
        <v>-26040881.713254176</v>
      </c>
      <c r="AS90" s="160">
        <f>Retirements!EP95</f>
        <v>-26040881.713254176</v>
      </c>
      <c r="AT90" s="160">
        <f>Retirements!EQ95</f>
        <v>-26040881.713254176</v>
      </c>
      <c r="AU90" s="160">
        <f>Retirements!ER95</f>
        <v>-28305469.823254175</v>
      </c>
      <c r="AV90" s="160">
        <f>Retirements!ES95</f>
        <v>-26040881.713254176</v>
      </c>
      <c r="AW90" s="160">
        <f>Retirements!ET95</f>
        <v>-26040881.713254176</v>
      </c>
      <c r="AX90" s="160">
        <f>Retirements!EU95</f>
        <v>-26040881.713254176</v>
      </c>
      <c r="AY90" s="160">
        <f>Retirements!EV95</f>
        <v>-26589051.471663982</v>
      </c>
      <c r="AZ90" s="160">
        <f>Retirements!EW95</f>
        <v>-26589051.471663982</v>
      </c>
      <c r="BA90" s="160">
        <f>Retirements!EX95</f>
        <v>-26589051.471663982</v>
      </c>
      <c r="BB90" s="160">
        <f>Retirements!EY95</f>
        <v>-26589051.471663982</v>
      </c>
      <c r="BC90" s="160">
        <f>Retirements!EZ95</f>
        <v>-26589051.471663982</v>
      </c>
      <c r="BD90" s="160">
        <f>SUM(AG90:BC90)</f>
        <v>-559720545.08760726</v>
      </c>
      <c r="BE90" s="39"/>
      <c r="BF90" s="387">
        <f>Scenarios!AL93</f>
        <v>21988049672.329994</v>
      </c>
      <c r="CE90" s="468"/>
      <c r="CF90" s="468"/>
      <c r="CH90" s="13"/>
    </row>
    <row r="91" spans="1:95">
      <c r="H91" s="52"/>
      <c r="I91" s="52"/>
      <c r="J91" s="52"/>
      <c r="K91" s="52"/>
      <c r="L91" s="52"/>
      <c r="M91" s="52"/>
      <c r="N91" s="52"/>
      <c r="O91" s="52"/>
      <c r="P91" s="52"/>
      <c r="Q91" s="52"/>
      <c r="R91" s="52"/>
      <c r="S91" s="52"/>
      <c r="T91" s="52"/>
      <c r="U91" s="52"/>
      <c r="V91" s="52"/>
      <c r="W91" s="52"/>
      <c r="X91" s="52"/>
      <c r="Y91" s="52"/>
      <c r="Z91" s="52"/>
      <c r="AA91" s="52"/>
      <c r="AB91" s="52"/>
      <c r="AC91" s="52"/>
      <c r="AD91" s="52"/>
      <c r="AE91" s="52"/>
      <c r="AG91" s="160">
        <f t="shared" ref="AG91:BB91" si="241">AG90-AG89</f>
        <v>0</v>
      </c>
      <c r="AH91" s="160">
        <f t="shared" si="241"/>
        <v>0</v>
      </c>
      <c r="AI91" s="160">
        <f t="shared" si="241"/>
        <v>0</v>
      </c>
      <c r="AJ91" s="160">
        <f t="shared" si="241"/>
        <v>0</v>
      </c>
      <c r="AK91" s="160">
        <f t="shared" si="241"/>
        <v>0</v>
      </c>
      <c r="AL91" s="160">
        <f t="shared" si="241"/>
        <v>0</v>
      </c>
      <c r="AM91" s="160">
        <f t="shared" si="241"/>
        <v>0</v>
      </c>
      <c r="AN91" s="160">
        <f t="shared" si="241"/>
        <v>0</v>
      </c>
      <c r="AO91" s="160">
        <f t="shared" si="241"/>
        <v>0</v>
      </c>
      <c r="AP91" s="160">
        <f t="shared" si="241"/>
        <v>0</v>
      </c>
      <c r="AQ91" s="160">
        <f t="shared" si="241"/>
        <v>0</v>
      </c>
      <c r="AR91" s="160">
        <f t="shared" si="241"/>
        <v>0</v>
      </c>
      <c r="AS91" s="160">
        <f t="shared" si="241"/>
        <v>0</v>
      </c>
      <c r="AT91" s="160">
        <f t="shared" si="241"/>
        <v>0</v>
      </c>
      <c r="AU91" s="160">
        <f t="shared" si="241"/>
        <v>0</v>
      </c>
      <c r="AV91" s="160">
        <f t="shared" si="241"/>
        <v>0</v>
      </c>
      <c r="AW91" s="160">
        <f t="shared" si="241"/>
        <v>0</v>
      </c>
      <c r="AX91" s="160">
        <f t="shared" si="241"/>
        <v>0</v>
      </c>
      <c r="AY91" s="160">
        <f t="shared" si="241"/>
        <v>0</v>
      </c>
      <c r="AZ91" s="160">
        <f t="shared" si="241"/>
        <v>0</v>
      </c>
      <c r="BA91" s="160">
        <f t="shared" si="241"/>
        <v>0</v>
      </c>
      <c r="BB91" s="160">
        <f t="shared" si="241"/>
        <v>0</v>
      </c>
      <c r="BC91" s="160">
        <f>BC90-BC89</f>
        <v>0</v>
      </c>
      <c r="BD91" s="160"/>
      <c r="BE91" s="39"/>
      <c r="BF91" s="752"/>
      <c r="CE91" s="468"/>
      <c r="CF91" s="468"/>
      <c r="CH91" s="13"/>
    </row>
    <row r="92" spans="1:95">
      <c r="H92" s="52"/>
      <c r="I92" s="52"/>
      <c r="J92" s="52"/>
      <c r="K92" s="52"/>
      <c r="L92" s="52"/>
      <c r="M92" s="52"/>
      <c r="N92" s="52"/>
      <c r="O92" s="52"/>
      <c r="P92" s="52"/>
      <c r="Q92" s="52"/>
      <c r="R92" s="52"/>
      <c r="S92" s="52"/>
      <c r="T92" s="52"/>
      <c r="U92" s="52"/>
      <c r="V92" s="52"/>
      <c r="W92" s="52"/>
      <c r="X92" s="52"/>
      <c r="Y92" s="52"/>
      <c r="Z92" s="52"/>
      <c r="AA92" s="52"/>
      <c r="AB92" s="52"/>
      <c r="AC92" s="52"/>
      <c r="AD92" s="52"/>
      <c r="AE92" s="52"/>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39"/>
      <c r="BF92" s="752"/>
      <c r="CE92" s="468"/>
      <c r="CF92" s="468"/>
      <c r="CH92" s="13"/>
    </row>
    <row r="93" spans="1:95" ht="13.5" thickBot="1">
      <c r="A93" s="461" t="s">
        <v>1466</v>
      </c>
      <c r="AG93" s="35"/>
      <c r="AH93" s="34"/>
      <c r="AI93" s="34"/>
      <c r="AJ93" s="34"/>
      <c r="AK93" s="34"/>
      <c r="AL93" s="34"/>
      <c r="AM93" s="34"/>
      <c r="AN93" s="34"/>
      <c r="AO93" s="34"/>
      <c r="AP93" s="34"/>
      <c r="AQ93" s="34"/>
      <c r="AR93" s="34"/>
      <c r="AS93" s="34"/>
      <c r="AT93" s="34"/>
      <c r="AU93" s="34"/>
      <c r="AV93" s="34"/>
      <c r="AW93" s="34"/>
      <c r="AX93" s="34"/>
      <c r="AY93" s="34"/>
      <c r="AZ93" s="34"/>
      <c r="BA93" s="34"/>
      <c r="BB93" s="34"/>
      <c r="BC93" s="34"/>
      <c r="BD93" s="35"/>
      <c r="BE93" s="39"/>
      <c r="BF93" s="34"/>
      <c r="CE93" s="468"/>
      <c r="CF93" s="468"/>
    </row>
    <row r="94" spans="1:95">
      <c r="A94" s="462" t="s">
        <v>1462</v>
      </c>
      <c r="F94" s="463" t="s">
        <v>1465</v>
      </c>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9"/>
      <c r="BF94" s="34"/>
      <c r="CE94" s="660" t="s">
        <v>1966</v>
      </c>
      <c r="CF94" s="465" t="str">
        <f t="shared" si="157"/>
        <v>SCHMDTSG</v>
      </c>
      <c r="CG94" s="103"/>
      <c r="CH94" s="377"/>
      <c r="CI94" s="464">
        <v>5724279.362588902</v>
      </c>
      <c r="CK94" s="103"/>
      <c r="CL94" s="377"/>
      <c r="CM94" s="464">
        <v>5724279.362588902</v>
      </c>
    </row>
    <row r="95" spans="1:95">
      <c r="A95" s="462" t="s">
        <v>1463</v>
      </c>
      <c r="F95" s="463">
        <v>41010</v>
      </c>
      <c r="AG95" s="70"/>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9"/>
      <c r="BF95" s="34"/>
      <c r="CE95" s="170" t="s">
        <v>1497</v>
      </c>
      <c r="CF95" s="170" t="str">
        <f t="shared" si="157"/>
        <v>41010SG</v>
      </c>
      <c r="CG95" s="410"/>
      <c r="CH95" s="34"/>
      <c r="CI95" s="106">
        <v>2172420</v>
      </c>
      <c r="CK95" s="410"/>
      <c r="CL95" s="34"/>
      <c r="CM95" s="106">
        <v>2172420</v>
      </c>
    </row>
    <row r="96" spans="1:95" ht="13.5" thickBot="1">
      <c r="A96" s="462" t="s">
        <v>1464</v>
      </c>
      <c r="F96" s="463">
        <v>282</v>
      </c>
      <c r="AG96" s="70"/>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9"/>
      <c r="BF96" s="34"/>
      <c r="CE96" s="171" t="s">
        <v>1173</v>
      </c>
      <c r="CF96" s="171" t="str">
        <f t="shared" si="157"/>
        <v>282SG</v>
      </c>
      <c r="CG96" s="96"/>
      <c r="CH96" s="97"/>
      <c r="CI96" s="111">
        <v>-514511.53846153844</v>
      </c>
      <c r="CK96" s="467"/>
      <c r="CL96" s="97"/>
      <c r="CM96" s="111">
        <v>-514511.53846153844</v>
      </c>
    </row>
    <row r="97" spans="1:58">
      <c r="AG97" s="70"/>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9"/>
      <c r="BF97" s="34"/>
    </row>
    <row r="98" spans="1:58" ht="12.75" customHeight="1">
      <c r="A98" s="1150" t="s">
        <v>2011</v>
      </c>
      <c r="B98" s="1150"/>
      <c r="C98" s="1150"/>
      <c r="D98" s="1150"/>
      <c r="E98" s="1150"/>
      <c r="AG98" s="70"/>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9"/>
      <c r="BF98" s="34"/>
    </row>
    <row r="99" spans="1:58">
      <c r="A99" s="1150"/>
      <c r="B99" s="1150"/>
      <c r="C99" s="1150"/>
      <c r="D99" s="1150"/>
      <c r="E99" s="1150"/>
      <c r="AG99" s="70"/>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9"/>
      <c r="BF99" s="34"/>
    </row>
    <row r="100" spans="1:58">
      <c r="A100" s="1150"/>
      <c r="B100" s="1150"/>
      <c r="C100" s="1150"/>
      <c r="D100" s="1150"/>
      <c r="E100" s="1150"/>
      <c r="AG100" s="70"/>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9"/>
      <c r="BF100" s="34"/>
    </row>
    <row r="101" spans="1:58">
      <c r="A101" s="1150"/>
      <c r="B101" s="1150"/>
      <c r="C101" s="1150"/>
      <c r="D101" s="1150"/>
      <c r="E101" s="1150"/>
      <c r="AG101" s="70"/>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9"/>
      <c r="BF101" s="34"/>
    </row>
    <row r="102" spans="1:58">
      <c r="AG102" s="70"/>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9"/>
      <c r="BF102" s="34"/>
    </row>
    <row r="103" spans="1:58">
      <c r="AG103" s="70"/>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9"/>
      <c r="BF103" s="34"/>
    </row>
    <row r="104" spans="1:58">
      <c r="AG104" s="70"/>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9"/>
      <c r="BF104" s="34"/>
    </row>
    <row r="105" spans="1:58">
      <c r="AG105" s="70"/>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9"/>
      <c r="BF105" s="34"/>
    </row>
    <row r="106" spans="1:58">
      <c r="AG106" s="70"/>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9"/>
      <c r="BF106" s="34"/>
    </row>
    <row r="107" spans="1:58">
      <c r="AG107" s="70"/>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9"/>
      <c r="BF107" s="34"/>
    </row>
    <row r="108" spans="1:58">
      <c r="AG108" s="70"/>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9"/>
      <c r="BF108" s="34"/>
    </row>
    <row r="109" spans="1:58">
      <c r="AG109" s="70"/>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9"/>
      <c r="BF109" s="34"/>
    </row>
    <row r="110" spans="1:58">
      <c r="AG110" s="70"/>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9"/>
      <c r="BF110" s="34"/>
    </row>
    <row r="111" spans="1:58">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9"/>
      <c r="BF111" s="34"/>
    </row>
    <row r="112" spans="1:58">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9"/>
      <c r="BF112" s="34"/>
    </row>
    <row r="113" spans="33:58">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9"/>
      <c r="BF113" s="34"/>
    </row>
    <row r="114" spans="33:58">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9"/>
      <c r="BF114" s="34"/>
    </row>
    <row r="115" spans="33:58">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9"/>
      <c r="BF115" s="34"/>
    </row>
    <row r="116" spans="33:58">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9"/>
      <c r="BF116" s="34"/>
    </row>
    <row r="117" spans="33:58">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9"/>
      <c r="BF117" s="34"/>
    </row>
    <row r="118" spans="33:58">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9"/>
      <c r="BF118" s="34"/>
    </row>
    <row r="119" spans="33:58">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9"/>
      <c r="BF119" s="34"/>
    </row>
    <row r="120" spans="33:58">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9"/>
      <c r="BF120" s="34"/>
    </row>
    <row r="121" spans="33:58">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9"/>
      <c r="BF121" s="34"/>
    </row>
    <row r="122" spans="33:58">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9"/>
      <c r="BF122" s="34"/>
    </row>
    <row r="123" spans="33:58">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9"/>
      <c r="BF123" s="34"/>
    </row>
    <row r="124" spans="33:58">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9"/>
      <c r="BF124" s="34"/>
    </row>
    <row r="125" spans="33:58">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9"/>
      <c r="BF125" s="34"/>
    </row>
    <row r="126" spans="33:58">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9"/>
      <c r="BF126" s="34"/>
    </row>
    <row r="127" spans="33:58">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9"/>
      <c r="BF127" s="34"/>
    </row>
    <row r="128" spans="33:58">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9"/>
      <c r="BF128" s="34"/>
    </row>
    <row r="129" spans="33:58">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9"/>
      <c r="BF129" s="34"/>
    </row>
    <row r="130" spans="33:58">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9"/>
      <c r="BF130" s="34"/>
    </row>
    <row r="131" spans="33:58">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9"/>
      <c r="BF131" s="34"/>
    </row>
    <row r="132" spans="33:58">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9"/>
      <c r="BF132" s="34"/>
    </row>
    <row r="133" spans="33:58">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9"/>
      <c r="BF133" s="34"/>
    </row>
    <row r="134" spans="33:58">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9"/>
      <c r="BF134" s="34"/>
    </row>
    <row r="135" spans="33:58">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9"/>
      <c r="BF135" s="34"/>
    </row>
    <row r="136" spans="33:58">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9"/>
      <c r="BF136" s="34"/>
    </row>
    <row r="137" spans="33:58">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9"/>
      <c r="BF137" s="34"/>
    </row>
    <row r="138" spans="33:58">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9"/>
      <c r="BF138" s="34"/>
    </row>
    <row r="139" spans="33:58">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9"/>
      <c r="BF139" s="34"/>
    </row>
    <row r="140" spans="33:58">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9"/>
      <c r="BF140" s="34"/>
    </row>
    <row r="141" spans="33:58">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9"/>
      <c r="BF141" s="34"/>
    </row>
    <row r="142" spans="33:58">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9"/>
      <c r="BF142" s="34"/>
    </row>
    <row r="143" spans="33:58">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9"/>
      <c r="BF143" s="34"/>
    </row>
    <row r="144" spans="33:58">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9"/>
      <c r="BF144" s="34"/>
    </row>
    <row r="145" spans="33:58">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9"/>
      <c r="BF145" s="34"/>
    </row>
    <row r="146" spans="33:58">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9"/>
      <c r="BF146" s="34"/>
    </row>
    <row r="147" spans="33:58">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9"/>
      <c r="BF147" s="34"/>
    </row>
    <row r="148" spans="33:58">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9"/>
      <c r="BF148" s="34"/>
    </row>
    <row r="149" spans="33:58">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9"/>
      <c r="BF149" s="34"/>
    </row>
    <row r="150" spans="33:58">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9"/>
      <c r="BF150" s="34"/>
    </row>
    <row r="151" spans="33:58">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9"/>
      <c r="BF151" s="34"/>
    </row>
    <row r="152" spans="33:58">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9"/>
      <c r="BF152" s="34"/>
    </row>
    <row r="153" spans="33:58">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9"/>
      <c r="BF153" s="34"/>
    </row>
    <row r="154" spans="33:58">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9"/>
      <c r="BF154" s="34"/>
    </row>
    <row r="155" spans="33:58">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9"/>
      <c r="BF155" s="34"/>
    </row>
    <row r="156" spans="33:58">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9"/>
      <c r="BF156" s="34"/>
    </row>
    <row r="157" spans="33:58">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9"/>
      <c r="BF157" s="34"/>
    </row>
    <row r="158" spans="33:58">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9"/>
      <c r="BF158" s="34"/>
    </row>
    <row r="159" spans="33:58">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9"/>
      <c r="BF159" s="34"/>
    </row>
    <row r="160" spans="33:58">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9"/>
      <c r="BF160" s="34"/>
    </row>
    <row r="161" spans="33:58">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9"/>
      <c r="BF161" s="34"/>
    </row>
    <row r="162" spans="33:58">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9"/>
      <c r="BF162" s="34"/>
    </row>
    <row r="163" spans="33:58">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9"/>
      <c r="BF163" s="34"/>
    </row>
    <row r="164" spans="33:58">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9"/>
      <c r="BF164" s="34"/>
    </row>
    <row r="165" spans="33:58">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9"/>
      <c r="BF165" s="34"/>
    </row>
    <row r="166" spans="33:58">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9"/>
      <c r="BF166" s="34"/>
    </row>
    <row r="167" spans="33:58">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9"/>
      <c r="BF167" s="34"/>
    </row>
    <row r="168" spans="33:58">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9"/>
      <c r="BF168" s="34"/>
    </row>
    <row r="169" spans="33:58">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9"/>
      <c r="BF169" s="34"/>
    </row>
    <row r="170" spans="33:58">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9"/>
      <c r="BF170" s="34"/>
    </row>
    <row r="171" spans="33:58">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9"/>
      <c r="BF171" s="34"/>
    </row>
    <row r="172" spans="33:58">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9"/>
      <c r="BF172" s="34"/>
    </row>
    <row r="173" spans="33:58">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9"/>
      <c r="BF173" s="34"/>
    </row>
    <row r="174" spans="33:58">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9"/>
      <c r="BF174" s="34"/>
    </row>
    <row r="175" spans="33:58">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9"/>
      <c r="BF175" s="34"/>
    </row>
    <row r="176" spans="33:58">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9"/>
      <c r="BF176" s="34"/>
    </row>
    <row r="177" spans="33:58">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9"/>
      <c r="BF177" s="34"/>
    </row>
    <row r="178" spans="33:58">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9"/>
      <c r="BF178" s="34"/>
    </row>
    <row r="179" spans="33:58">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9"/>
      <c r="BF179" s="34"/>
    </row>
    <row r="180" spans="33:58">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9"/>
      <c r="BF180" s="34"/>
    </row>
    <row r="181" spans="33:58">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9"/>
      <c r="BF181" s="34"/>
    </row>
    <row r="182" spans="33:58">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9"/>
      <c r="BF182" s="34"/>
    </row>
    <row r="183" spans="33:58">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9"/>
      <c r="BF183" s="34"/>
    </row>
    <row r="184" spans="33:58">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9"/>
      <c r="BF184" s="34"/>
    </row>
    <row r="185" spans="33:58">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9"/>
      <c r="BF185" s="34"/>
    </row>
    <row r="186" spans="33:58">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9"/>
      <c r="BF186" s="34"/>
    </row>
    <row r="187" spans="33:58">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9"/>
      <c r="BF187" s="34"/>
    </row>
    <row r="188" spans="33:58">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9"/>
      <c r="BF188" s="34"/>
    </row>
    <row r="189" spans="33:58">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9"/>
      <c r="BF189" s="34"/>
    </row>
    <row r="190" spans="33:58">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9"/>
      <c r="BF190" s="34"/>
    </row>
    <row r="191" spans="33:58">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9"/>
      <c r="BF191" s="34"/>
    </row>
    <row r="192" spans="33:58">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9"/>
      <c r="BF192" s="34"/>
    </row>
    <row r="193" spans="33:58">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9"/>
      <c r="BF193" s="34"/>
    </row>
    <row r="194" spans="33:58">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9"/>
      <c r="BF194" s="34"/>
    </row>
    <row r="195" spans="33:58">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9"/>
      <c r="BF195" s="34"/>
    </row>
    <row r="196" spans="33:58">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9"/>
      <c r="BF196" s="34"/>
    </row>
    <row r="197" spans="33:58">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9"/>
      <c r="BF197" s="34"/>
    </row>
    <row r="198" spans="33:58">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9"/>
      <c r="BF198" s="34"/>
    </row>
    <row r="199" spans="33:58">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9"/>
      <c r="BF199" s="34"/>
    </row>
    <row r="200" spans="33:58">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9"/>
      <c r="BF200" s="34"/>
    </row>
  </sheetData>
  <mergeCells count="4">
    <mergeCell ref="CK2:CM2"/>
    <mergeCell ref="CG2:CI2"/>
    <mergeCell ref="CO2:CQ2"/>
    <mergeCell ref="A98:E101"/>
  </mergeCells>
  <dataValidations disablePrompts="1" count="1">
    <dataValidation type="list" errorStyle="warning" allowBlank="1" showInputMessage="1" showErrorMessage="1" errorTitle="FERC ACCOUNT" error="This FERC Account is not included in the drop-down list. Is this the account you want to use?" sqref="F94:F96">
      <formula1>$E$80:$E$416</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7"/>
  <dimension ref="A1:GY100"/>
  <sheetViews>
    <sheetView zoomScale="70" zoomScaleNormal="70" workbookViewId="0">
      <pane xSplit="10" ySplit="9" topLeftCell="EH28" activePane="bottomRight" state="frozen"/>
      <selection pane="topRight" activeCell="I1" sqref="I1"/>
      <selection pane="bottomLeft" activeCell="A9" sqref="A9"/>
      <selection pane="bottomRight" activeCell="ED99" sqref="EC99:ED99"/>
    </sheetView>
  </sheetViews>
  <sheetFormatPr defaultRowHeight="12.75"/>
  <cols>
    <col min="1" max="1" width="24.42578125" bestFit="1" customWidth="1"/>
    <col min="2" max="4" width="9.140625" customWidth="1"/>
    <col min="5" max="5" width="19" customWidth="1"/>
    <col min="6" max="6" width="15.42578125" bestFit="1" customWidth="1"/>
    <col min="7" max="7" width="6" style="8" bestFit="1" customWidth="1"/>
    <col min="8" max="8" width="15.42578125" customWidth="1"/>
    <col min="9" max="9" width="10.5703125" bestFit="1" customWidth="1"/>
    <col min="10" max="10" width="18.5703125" customWidth="1"/>
    <col min="11" max="11" width="15.28515625" style="5" bestFit="1" customWidth="1"/>
    <col min="12" max="34" width="15" style="5" customWidth="1"/>
    <col min="35" max="35" width="15" style="34" customWidth="1"/>
    <col min="36" max="36" width="18.85546875" style="34" bestFit="1" customWidth="1"/>
    <col min="37" max="57" width="15" style="34" customWidth="1"/>
    <col min="58" max="58" width="18.85546875" style="34" bestFit="1" customWidth="1"/>
    <col min="59" max="59" width="18.85546875" style="34" customWidth="1"/>
    <col min="60" max="60" width="4.5703125" style="34" bestFit="1" customWidth="1"/>
    <col min="61" max="83" width="27.140625" style="34" bestFit="1" customWidth="1"/>
    <col min="84" max="84" width="15" style="34" customWidth="1"/>
    <col min="85" max="85" width="18.85546875" style="2" customWidth="1"/>
    <col min="86" max="107" width="18.85546875" style="2" bestFit="1" customWidth="1"/>
    <col min="108" max="108" width="16.28515625" style="5" bestFit="1" customWidth="1"/>
    <col min="109" max="109" width="11.85546875" style="7" customWidth="1"/>
    <col min="110" max="110" width="26.42578125" style="7" bestFit="1" customWidth="1"/>
    <col min="111" max="132" width="18.85546875" style="7" bestFit="1" customWidth="1"/>
    <col min="133" max="133" width="11.85546875" style="7" customWidth="1"/>
    <col min="134" max="134" width="16.7109375" style="7" customWidth="1"/>
    <col min="135" max="153" width="16.7109375" style="7" bestFit="1" customWidth="1"/>
    <col min="154" max="154" width="16.7109375" style="7" customWidth="1"/>
    <col min="155" max="156" width="16.7109375" style="7" bestFit="1" customWidth="1"/>
    <col min="157" max="157" width="13.140625" style="7" bestFit="1" customWidth="1"/>
    <col min="158" max="158" width="11.85546875" style="7" customWidth="1"/>
    <col min="159" max="181" width="18.85546875" bestFit="1" customWidth="1"/>
    <col min="182" max="182" width="16.28515625" bestFit="1" customWidth="1"/>
    <col min="183" max="183" width="12.5703125" bestFit="1" customWidth="1"/>
  </cols>
  <sheetData>
    <row r="1" spans="1:207" ht="13.5" thickBot="1">
      <c r="A1" s="20"/>
      <c r="B1" s="21"/>
      <c r="C1" s="21"/>
      <c r="D1" s="21"/>
      <c r="E1" s="21"/>
      <c r="F1" s="21"/>
      <c r="G1" s="76"/>
      <c r="H1" s="21"/>
      <c r="I1" s="21"/>
      <c r="J1" s="22"/>
    </row>
    <row r="2" spans="1:207">
      <c r="A2" s="30"/>
      <c r="B2" s="30"/>
      <c r="C2" s="30"/>
      <c r="D2" s="30"/>
      <c r="E2" s="30"/>
      <c r="F2" s="30"/>
      <c r="G2" s="31"/>
      <c r="H2" s="30"/>
      <c r="I2" s="30"/>
      <c r="J2" s="30"/>
    </row>
    <row r="3" spans="1:207">
      <c r="A3" s="30"/>
      <c r="B3" s="30"/>
      <c r="C3" s="30"/>
      <c r="D3" s="30"/>
      <c r="E3" s="30"/>
      <c r="F3" s="30"/>
      <c r="G3" s="31"/>
      <c r="H3" s="30"/>
      <c r="I3" s="30"/>
      <c r="J3" s="30"/>
    </row>
    <row r="4" spans="1:207" ht="13.5" thickBot="1">
      <c r="A4" s="30"/>
      <c r="B4" s="30"/>
      <c r="C4" s="30"/>
      <c r="D4" s="30"/>
      <c r="E4" s="30"/>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row>
    <row r="5" spans="1:207">
      <c r="A5" s="30"/>
      <c r="B5" s="30"/>
      <c r="C5" s="30"/>
      <c r="D5" s="30"/>
      <c r="E5" s="30"/>
      <c r="F5" s="30"/>
      <c r="G5" s="31"/>
      <c r="H5" s="30"/>
      <c r="I5" s="30"/>
      <c r="J5" s="31"/>
      <c r="K5" s="32"/>
      <c r="L5" s="32"/>
      <c r="M5" s="32"/>
      <c r="N5" s="32"/>
      <c r="O5" s="32"/>
      <c r="P5" s="32"/>
      <c r="Q5" s="32"/>
      <c r="R5" s="32"/>
      <c r="S5" s="32"/>
      <c r="T5" s="32"/>
      <c r="U5" s="32"/>
      <c r="V5" s="32"/>
      <c r="W5" s="32"/>
      <c r="X5" s="32"/>
      <c r="Y5" s="32"/>
      <c r="Z5" s="32"/>
      <c r="AA5" s="32"/>
      <c r="AB5" s="32"/>
      <c r="AC5" s="32"/>
      <c r="AD5" s="32"/>
      <c r="AE5" s="32"/>
      <c r="AF5" s="32"/>
      <c r="AG5" s="32"/>
      <c r="AH5" s="32"/>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DD5" s="60"/>
      <c r="FA5" s="60"/>
      <c r="FC5" s="31"/>
      <c r="FD5" s="31"/>
      <c r="FE5" s="31"/>
      <c r="FF5" s="31"/>
      <c r="FG5" s="31"/>
      <c r="FH5" s="31"/>
      <c r="FI5" s="31"/>
      <c r="FJ5" s="31"/>
      <c r="FK5" s="31"/>
      <c r="FL5" s="31"/>
      <c r="FM5" s="31"/>
      <c r="FN5" s="31"/>
      <c r="FO5" s="31"/>
      <c r="FP5" s="31"/>
      <c r="FQ5" s="31"/>
      <c r="FR5" s="31"/>
      <c r="FS5" s="31"/>
      <c r="FT5" s="31"/>
      <c r="FU5" s="31"/>
      <c r="FV5" s="31"/>
      <c r="FW5" s="31"/>
      <c r="FX5" s="31"/>
      <c r="FY5" s="31"/>
      <c r="FZ5" s="759"/>
    </row>
    <row r="6" spans="1:207">
      <c r="A6" s="30"/>
      <c r="B6" s="30"/>
      <c r="C6" s="30"/>
      <c r="D6" s="30"/>
      <c r="E6" s="30"/>
      <c r="F6" s="30"/>
      <c r="G6" s="31"/>
      <c r="H6" s="30"/>
      <c r="I6" s="30"/>
      <c r="J6" s="31"/>
      <c r="K6" s="32"/>
      <c r="L6" s="32"/>
      <c r="M6" s="32"/>
      <c r="N6" s="32"/>
      <c r="O6" s="32"/>
      <c r="P6" s="32"/>
      <c r="Q6" s="32"/>
      <c r="R6" s="32"/>
      <c r="S6" s="32"/>
      <c r="T6" s="32"/>
      <c r="U6" s="32"/>
      <c r="V6" s="32"/>
      <c r="W6" s="32"/>
      <c r="X6" s="32"/>
      <c r="Y6" s="32"/>
      <c r="Z6" s="32"/>
      <c r="AA6" s="32"/>
      <c r="AB6" s="32"/>
      <c r="AC6" s="32"/>
      <c r="AD6" s="32"/>
      <c r="AE6" s="32"/>
      <c r="AF6" s="32"/>
      <c r="AG6" s="32"/>
      <c r="AH6" s="32"/>
      <c r="AI6" s="31"/>
      <c r="AJ6" s="754" t="s">
        <v>3523</v>
      </c>
      <c r="AK6" s="754" t="s">
        <v>3523</v>
      </c>
      <c r="AL6" s="754" t="s">
        <v>3523</v>
      </c>
      <c r="AM6" s="754" t="s">
        <v>3523</v>
      </c>
      <c r="AN6" s="754" t="s">
        <v>3523</v>
      </c>
      <c r="AO6" s="754" t="s">
        <v>3523</v>
      </c>
      <c r="AP6" s="754" t="s">
        <v>3523</v>
      </c>
      <c r="AQ6" s="754" t="s">
        <v>3523</v>
      </c>
      <c r="AR6" s="754" t="s">
        <v>3523</v>
      </c>
      <c r="AS6" s="754" t="s">
        <v>3523</v>
      </c>
      <c r="AT6" s="754" t="s">
        <v>3523</v>
      </c>
      <c r="AU6" s="754" t="s">
        <v>3523</v>
      </c>
      <c r="AV6" s="754" t="s">
        <v>3523</v>
      </c>
      <c r="AW6" s="754" t="s">
        <v>3523</v>
      </c>
      <c r="AX6" s="754" t="s">
        <v>3523</v>
      </c>
      <c r="AY6" s="754" t="s">
        <v>3523</v>
      </c>
      <c r="AZ6" s="754" t="s">
        <v>3523</v>
      </c>
      <c r="BA6" s="754" t="s">
        <v>3523</v>
      </c>
      <c r="BB6" s="754" t="s">
        <v>3523</v>
      </c>
      <c r="BC6" s="754" t="s">
        <v>3523</v>
      </c>
      <c r="BD6" s="754" t="s">
        <v>3523</v>
      </c>
      <c r="BE6" s="754" t="s">
        <v>3523</v>
      </c>
      <c r="BF6" s="754" t="s">
        <v>3523</v>
      </c>
      <c r="BG6" s="754"/>
      <c r="BH6" s="31"/>
      <c r="BI6" s="754" t="s">
        <v>3523</v>
      </c>
      <c r="BJ6" s="754" t="s">
        <v>3523</v>
      </c>
      <c r="BK6" s="754" t="s">
        <v>3523</v>
      </c>
      <c r="BL6" s="754" t="s">
        <v>3523</v>
      </c>
      <c r="BM6" s="754" t="s">
        <v>3523</v>
      </c>
      <c r="BN6" s="754" t="s">
        <v>3523</v>
      </c>
      <c r="BO6" s="754" t="s">
        <v>3523</v>
      </c>
      <c r="BP6" s="754" t="s">
        <v>3523</v>
      </c>
      <c r="BQ6" s="754" t="s">
        <v>3523</v>
      </c>
      <c r="BR6" s="754" t="s">
        <v>3523</v>
      </c>
      <c r="BS6" s="754" t="s">
        <v>3523</v>
      </c>
      <c r="BT6" s="754" t="s">
        <v>3523</v>
      </c>
      <c r="BU6" s="754" t="s">
        <v>3523</v>
      </c>
      <c r="BV6" s="754" t="s">
        <v>3523</v>
      </c>
      <c r="BW6" s="754" t="s">
        <v>3523</v>
      </c>
      <c r="BX6" s="754" t="s">
        <v>3523</v>
      </c>
      <c r="BY6" s="754" t="s">
        <v>3523</v>
      </c>
      <c r="BZ6" s="754" t="s">
        <v>3523</v>
      </c>
      <c r="CA6" s="754" t="s">
        <v>3523</v>
      </c>
      <c r="CB6" s="754" t="s">
        <v>3523</v>
      </c>
      <c r="CC6" s="754" t="s">
        <v>3523</v>
      </c>
      <c r="CD6" s="754" t="s">
        <v>3523</v>
      </c>
      <c r="CE6" s="754" t="s">
        <v>3523</v>
      </c>
      <c r="CF6" s="31"/>
      <c r="CG6" s="1" t="s">
        <v>3523</v>
      </c>
      <c r="CH6" s="1" t="s">
        <v>3523</v>
      </c>
      <c r="CI6" s="1" t="s">
        <v>3523</v>
      </c>
      <c r="CJ6" s="1" t="s">
        <v>3523</v>
      </c>
      <c r="CK6" s="1" t="s">
        <v>3523</v>
      </c>
      <c r="CL6" s="1" t="s">
        <v>3523</v>
      </c>
      <c r="CM6" s="1" t="s">
        <v>3523</v>
      </c>
      <c r="CN6" s="1" t="s">
        <v>3523</v>
      </c>
      <c r="CO6" s="1" t="s">
        <v>3523</v>
      </c>
      <c r="CP6" s="1" t="s">
        <v>3523</v>
      </c>
      <c r="CQ6" s="1" t="s">
        <v>3523</v>
      </c>
      <c r="CR6" s="1" t="s">
        <v>3523</v>
      </c>
      <c r="CS6" s="1" t="s">
        <v>3523</v>
      </c>
      <c r="CT6" s="1" t="s">
        <v>3523</v>
      </c>
      <c r="CU6" s="1" t="s">
        <v>3523</v>
      </c>
      <c r="CV6" s="1" t="s">
        <v>3523</v>
      </c>
      <c r="CW6" s="1" t="s">
        <v>3523</v>
      </c>
      <c r="CX6" s="1" t="s">
        <v>3523</v>
      </c>
      <c r="CY6" s="1" t="s">
        <v>3523</v>
      </c>
      <c r="CZ6" s="1" t="s">
        <v>3523</v>
      </c>
      <c r="DA6" s="1" t="s">
        <v>3523</v>
      </c>
      <c r="DB6" s="1" t="s">
        <v>3523</v>
      </c>
      <c r="DC6" s="1" t="s">
        <v>3523</v>
      </c>
      <c r="DD6" s="61"/>
      <c r="DF6" s="47" t="s">
        <v>3523</v>
      </c>
      <c r="DG6" s="47" t="s">
        <v>3523</v>
      </c>
      <c r="DH6" s="47" t="s">
        <v>3523</v>
      </c>
      <c r="DI6" s="47" t="s">
        <v>3523</v>
      </c>
      <c r="DJ6" s="47" t="s">
        <v>3523</v>
      </c>
      <c r="DK6" s="47" t="s">
        <v>3523</v>
      </c>
      <c r="DL6" s="47" t="s">
        <v>3523</v>
      </c>
      <c r="DM6" s="47" t="s">
        <v>3523</v>
      </c>
      <c r="DN6" s="47" t="s">
        <v>3523</v>
      </c>
      <c r="DO6" s="47" t="s">
        <v>3523</v>
      </c>
      <c r="DP6" s="47" t="s">
        <v>3523</v>
      </c>
      <c r="DQ6" s="47" t="s">
        <v>3523</v>
      </c>
      <c r="DR6" s="47" t="s">
        <v>3523</v>
      </c>
      <c r="DS6" s="47" t="s">
        <v>3523</v>
      </c>
      <c r="DT6" s="47" t="s">
        <v>3523</v>
      </c>
      <c r="DU6" s="47" t="s">
        <v>3523</v>
      </c>
      <c r="DV6" s="47" t="s">
        <v>3523</v>
      </c>
      <c r="DW6" s="47" t="s">
        <v>3523</v>
      </c>
      <c r="DX6" s="47" t="s">
        <v>3523</v>
      </c>
      <c r="DY6" s="47" t="s">
        <v>3523</v>
      </c>
      <c r="DZ6" s="47" t="s">
        <v>3523</v>
      </c>
      <c r="EA6" s="47" t="s">
        <v>3523</v>
      </c>
      <c r="EB6" s="47" t="s">
        <v>3523</v>
      </c>
      <c r="FA6" s="61"/>
      <c r="FC6" s="47" t="s">
        <v>3523</v>
      </c>
      <c r="FD6" s="47" t="s">
        <v>3523</v>
      </c>
      <c r="FE6" s="47" t="s">
        <v>3523</v>
      </c>
      <c r="FF6" s="47" t="s">
        <v>3523</v>
      </c>
      <c r="FG6" s="47" t="s">
        <v>3523</v>
      </c>
      <c r="FH6" s="47" t="s">
        <v>3523</v>
      </c>
      <c r="FI6" s="47" t="s">
        <v>3523</v>
      </c>
      <c r="FJ6" s="47" t="s">
        <v>3523</v>
      </c>
      <c r="FK6" s="47" t="s">
        <v>3523</v>
      </c>
      <c r="FL6" s="47" t="s">
        <v>3523</v>
      </c>
      <c r="FM6" s="47" t="s">
        <v>3523</v>
      </c>
      <c r="FN6" s="47" t="s">
        <v>3523</v>
      </c>
      <c r="FO6" s="47" t="s">
        <v>3523</v>
      </c>
      <c r="FP6" s="47" t="s">
        <v>3523</v>
      </c>
      <c r="FQ6" s="47" t="s">
        <v>3523</v>
      </c>
      <c r="FR6" s="47" t="s">
        <v>3523</v>
      </c>
      <c r="FS6" s="47" t="s">
        <v>3523</v>
      </c>
      <c r="FT6" s="47" t="s">
        <v>3523</v>
      </c>
      <c r="FU6" s="47" t="s">
        <v>3523</v>
      </c>
      <c r="FV6" s="47" t="s">
        <v>3523</v>
      </c>
      <c r="FW6" s="47" t="s">
        <v>3523</v>
      </c>
      <c r="FX6" s="47" t="s">
        <v>3523</v>
      </c>
      <c r="FY6" s="47" t="s">
        <v>3523</v>
      </c>
      <c r="FZ6" s="61"/>
    </row>
    <row r="7" spans="1:207" ht="13.5" thickBot="1">
      <c r="A7" s="30"/>
      <c r="B7" s="30"/>
      <c r="C7" s="30"/>
      <c r="D7" s="30"/>
      <c r="E7" s="30"/>
      <c r="F7" s="30"/>
      <c r="G7" s="31"/>
      <c r="H7" s="30"/>
      <c r="I7" s="30"/>
      <c r="J7" s="31"/>
      <c r="AJ7" s="754" t="s">
        <v>358</v>
      </c>
      <c r="AK7" s="754" t="s">
        <v>358</v>
      </c>
      <c r="AL7" s="754" t="s">
        <v>358</v>
      </c>
      <c r="AM7" s="754" t="s">
        <v>358</v>
      </c>
      <c r="AN7" s="754" t="s">
        <v>358</v>
      </c>
      <c r="AO7" s="754" t="s">
        <v>358</v>
      </c>
      <c r="AP7" s="754" t="s">
        <v>358</v>
      </c>
      <c r="AQ7" s="754" t="s">
        <v>358</v>
      </c>
      <c r="AR7" s="754" t="s">
        <v>358</v>
      </c>
      <c r="AS7" s="754" t="s">
        <v>358</v>
      </c>
      <c r="AT7" s="754" t="s">
        <v>358</v>
      </c>
      <c r="AU7" s="754" t="s">
        <v>358</v>
      </c>
      <c r="AV7" s="754" t="s">
        <v>358</v>
      </c>
      <c r="AW7" s="754" t="s">
        <v>358</v>
      </c>
      <c r="AX7" s="754" t="s">
        <v>358</v>
      </c>
      <c r="AY7" s="754" t="s">
        <v>358</v>
      </c>
      <c r="AZ7" s="754" t="s">
        <v>358</v>
      </c>
      <c r="BA7" s="754" t="s">
        <v>358</v>
      </c>
      <c r="BB7" s="754" t="s">
        <v>358</v>
      </c>
      <c r="BC7" s="754" t="s">
        <v>358</v>
      </c>
      <c r="BD7" s="754" t="s">
        <v>358</v>
      </c>
      <c r="BE7" s="754" t="s">
        <v>358</v>
      </c>
      <c r="BF7" s="754" t="s">
        <v>358</v>
      </c>
      <c r="BG7" s="754"/>
      <c r="BI7" s="47" t="s">
        <v>3550</v>
      </c>
      <c r="BJ7" s="47" t="s">
        <v>3550</v>
      </c>
      <c r="BK7" s="47" t="s">
        <v>3550</v>
      </c>
      <c r="BL7" s="47" t="s">
        <v>3550</v>
      </c>
      <c r="BM7" s="47" t="s">
        <v>3550</v>
      </c>
      <c r="BN7" s="47" t="s">
        <v>3550</v>
      </c>
      <c r="BO7" s="47" t="s">
        <v>3550</v>
      </c>
      <c r="BP7" s="47" t="s">
        <v>3550</v>
      </c>
      <c r="BQ7" s="47" t="s">
        <v>3550</v>
      </c>
      <c r="BR7" s="47" t="s">
        <v>3550</v>
      </c>
      <c r="BS7" s="47" t="s">
        <v>3550</v>
      </c>
      <c r="BT7" s="47" t="s">
        <v>3550</v>
      </c>
      <c r="BU7" s="47" t="s">
        <v>3550</v>
      </c>
      <c r="BV7" s="47" t="s">
        <v>3550</v>
      </c>
      <c r="BW7" s="47" t="s">
        <v>3550</v>
      </c>
      <c r="BX7" s="47" t="s">
        <v>3550</v>
      </c>
      <c r="BY7" s="47" t="s">
        <v>3550</v>
      </c>
      <c r="BZ7" s="47" t="s">
        <v>3550</v>
      </c>
      <c r="CA7" s="47" t="s">
        <v>3550</v>
      </c>
      <c r="CB7" s="47" t="s">
        <v>3550</v>
      </c>
      <c r="CC7" s="47" t="s">
        <v>3550</v>
      </c>
      <c r="CD7" s="47" t="s">
        <v>3550</v>
      </c>
      <c r="CE7" s="47" t="s">
        <v>3550</v>
      </c>
      <c r="CG7" s="81" t="str">
        <f>VLOOKUP(CG9,Scenarios!$BM$11:$BO$35,3,0)</f>
        <v>Actuals</v>
      </c>
      <c r="CH7" s="81" t="str">
        <f>VLOOKUP(CH9,Scenarios!$BM$11:$BO$35,3,0)</f>
        <v>Actuals</v>
      </c>
      <c r="CI7" s="81" t="str">
        <f>VLOOKUP(CI9,Scenarios!$BM$11:$BO$35,3,0)</f>
        <v>Actuals</v>
      </c>
      <c r="CJ7" s="81" t="str">
        <f>VLOOKUP(CJ9,Scenarios!$BM$11:$BO$35,3,0)</f>
        <v>Actuals</v>
      </c>
      <c r="CK7" s="81" t="str">
        <f>VLOOKUP(CK9,Scenarios!$BM$11:$BO$35,3,0)</f>
        <v>Actuals</v>
      </c>
      <c r="CL7" s="81" t="str">
        <f>VLOOKUP(CL9,Scenarios!$BM$11:$BO$35,3,0)</f>
        <v>Actuals</v>
      </c>
      <c r="CM7" s="81" t="str">
        <f>VLOOKUP(CM9,Scenarios!$BM$11:$BO$35,3,0)</f>
        <v>Actuals</v>
      </c>
      <c r="CN7" s="81" t="str">
        <f>VLOOKUP(CN9,Scenarios!$BM$11:$BO$35,3,0)</f>
        <v>Actuals</v>
      </c>
      <c r="CO7" s="81" t="str">
        <f>VLOOKUP(CO9,Scenarios!$BM$11:$BO$35,3,0)</f>
        <v>Actuals</v>
      </c>
      <c r="CP7" s="81" t="str">
        <f>VLOOKUP(CP9,Scenarios!$BM$11:$BO$35,3,0)</f>
        <v>Filed Formula</v>
      </c>
      <c r="CQ7" s="81" t="str">
        <f>VLOOKUP(CQ9,Scenarios!$BM$11:$BO$35,3,0)</f>
        <v>Filed Formula</v>
      </c>
      <c r="CR7" s="81" t="str">
        <f>VLOOKUP(CR9,Scenarios!$BM$11:$BO$35,3,0)</f>
        <v>Filed Formula</v>
      </c>
      <c r="CS7" s="81" t="str">
        <f>VLOOKUP(CS9,Scenarios!$BM$11:$BO$35,3,0)</f>
        <v>Filed Formula</v>
      </c>
      <c r="CT7" s="81" t="str">
        <f>VLOOKUP(CT9,Scenarios!$BM$11:$BO$35,3,0)</f>
        <v>Filed Formula</v>
      </c>
      <c r="CU7" s="81" t="str">
        <f>VLOOKUP(CU9,Scenarios!$BM$11:$BO$35,3,0)</f>
        <v>Filed Formula</v>
      </c>
      <c r="CV7" s="81" t="str">
        <f>VLOOKUP(CV9,Scenarios!$BM$11:$BO$35,3,0)</f>
        <v>Filed Formula</v>
      </c>
      <c r="CW7" s="81" t="str">
        <f>VLOOKUP(CW9,Scenarios!$BM$11:$BO$35,3,0)</f>
        <v>Filed Formula</v>
      </c>
      <c r="CX7" s="81" t="str">
        <f>VLOOKUP(CX9,Scenarios!$BM$11:$BO$35,3,0)</f>
        <v>Filed Formula</v>
      </c>
      <c r="CY7" s="81" t="str">
        <f>VLOOKUP(CY9,Scenarios!$BM$11:$BO$35,3,0)</f>
        <v>Filed Formula</v>
      </c>
      <c r="CZ7" s="81" t="str">
        <f>VLOOKUP(CZ9,Scenarios!$BM$11:$BO$35,3,0)</f>
        <v>Filed Formula</v>
      </c>
      <c r="DA7" s="81" t="str">
        <f>VLOOKUP(DA9,Scenarios!$BM$11:$BO$35,3,0)</f>
        <v>Filed Formula</v>
      </c>
      <c r="DB7" s="81" t="str">
        <f>VLOOKUP(DB9,Scenarios!$BM$11:$BO$35,3,0)</f>
        <v>Filed Formula</v>
      </c>
      <c r="DC7" s="81" t="str">
        <f>VLOOKUP(DC9,Scenarios!$BM$11:$BO$35,3,0)</f>
        <v>Filed Formula</v>
      </c>
      <c r="DD7" s="694"/>
      <c r="DF7" s="47" t="s">
        <v>201</v>
      </c>
      <c r="DG7" s="47" t="s">
        <v>201</v>
      </c>
      <c r="DH7" s="47" t="s">
        <v>201</v>
      </c>
      <c r="DI7" s="47" t="s">
        <v>201</v>
      </c>
      <c r="DJ7" s="47" t="s">
        <v>201</v>
      </c>
      <c r="DK7" s="47" t="s">
        <v>201</v>
      </c>
      <c r="DL7" s="47" t="s">
        <v>201</v>
      </c>
      <c r="DM7" s="47" t="s">
        <v>201</v>
      </c>
      <c r="DN7" s="47" t="s">
        <v>201</v>
      </c>
      <c r="DO7" s="47" t="s">
        <v>201</v>
      </c>
      <c r="DP7" s="47" t="s">
        <v>201</v>
      </c>
      <c r="DQ7" s="47" t="s">
        <v>201</v>
      </c>
      <c r="DR7" s="47" t="s">
        <v>201</v>
      </c>
      <c r="DS7" s="47" t="s">
        <v>201</v>
      </c>
      <c r="DT7" s="47" t="s">
        <v>201</v>
      </c>
      <c r="DU7" s="47" t="s">
        <v>201</v>
      </c>
      <c r="DV7" s="47" t="s">
        <v>201</v>
      </c>
      <c r="DW7" s="47" t="s">
        <v>201</v>
      </c>
      <c r="DX7" s="47" t="s">
        <v>201</v>
      </c>
      <c r="DY7" s="47" t="s">
        <v>201</v>
      </c>
      <c r="DZ7" s="47" t="s">
        <v>201</v>
      </c>
      <c r="EA7" s="47" t="s">
        <v>201</v>
      </c>
      <c r="EB7" s="47" t="s">
        <v>201</v>
      </c>
      <c r="ED7" s="754" t="str">
        <f>CG7</f>
        <v>Actuals</v>
      </c>
      <c r="EE7" s="754" t="str">
        <f t="shared" ref="EE7:EZ7" si="0">CH7</f>
        <v>Actuals</v>
      </c>
      <c r="EF7" s="754" t="str">
        <f t="shared" si="0"/>
        <v>Actuals</v>
      </c>
      <c r="EG7" s="754" t="str">
        <f t="shared" si="0"/>
        <v>Actuals</v>
      </c>
      <c r="EH7" s="754" t="str">
        <f t="shared" si="0"/>
        <v>Actuals</v>
      </c>
      <c r="EI7" s="754" t="str">
        <f t="shared" si="0"/>
        <v>Actuals</v>
      </c>
      <c r="EJ7" s="754" t="str">
        <f t="shared" si="0"/>
        <v>Actuals</v>
      </c>
      <c r="EK7" s="754" t="str">
        <f t="shared" si="0"/>
        <v>Actuals</v>
      </c>
      <c r="EL7" s="754" t="str">
        <f t="shared" si="0"/>
        <v>Actuals</v>
      </c>
      <c r="EM7" s="754" t="str">
        <f t="shared" si="0"/>
        <v>Filed Formula</v>
      </c>
      <c r="EN7" s="754" t="str">
        <f t="shared" si="0"/>
        <v>Filed Formula</v>
      </c>
      <c r="EO7" s="754" t="str">
        <f t="shared" si="0"/>
        <v>Filed Formula</v>
      </c>
      <c r="EP7" s="754" t="str">
        <f t="shared" si="0"/>
        <v>Filed Formula</v>
      </c>
      <c r="EQ7" s="754" t="str">
        <f t="shared" si="0"/>
        <v>Filed Formula</v>
      </c>
      <c r="ER7" s="754" t="str">
        <f t="shared" si="0"/>
        <v>Filed Formula</v>
      </c>
      <c r="ES7" s="754" t="str">
        <f t="shared" si="0"/>
        <v>Filed Formula</v>
      </c>
      <c r="ET7" s="754" t="str">
        <f t="shared" si="0"/>
        <v>Filed Formula</v>
      </c>
      <c r="EU7" s="754" t="str">
        <f t="shared" si="0"/>
        <v>Filed Formula</v>
      </c>
      <c r="EV7" s="754" t="str">
        <f t="shared" si="0"/>
        <v>Filed Formula</v>
      </c>
      <c r="EW7" s="754" t="str">
        <f t="shared" si="0"/>
        <v>Filed Formula</v>
      </c>
      <c r="EX7" s="754" t="str">
        <f t="shared" si="0"/>
        <v>Filed Formula</v>
      </c>
      <c r="EY7" s="754" t="str">
        <f t="shared" si="0"/>
        <v>Filed Formula</v>
      </c>
      <c r="EZ7" s="754" t="str">
        <f t="shared" si="0"/>
        <v>Filed Formula</v>
      </c>
      <c r="FA7" s="694"/>
      <c r="FC7" s="47" t="str">
        <f>VLOOKUP(FC9,Scenarios!$G$14:$I$36,3,0)</f>
        <v>Actuals</v>
      </c>
      <c r="FD7" s="47" t="str">
        <f>VLOOKUP(FD9,Scenarios!$G$14:$I$36,3,0)</f>
        <v>Actuals</v>
      </c>
      <c r="FE7" s="47" t="str">
        <f>VLOOKUP(FE9,Scenarios!$G$14:$I$36,3,0)</f>
        <v>Actuals</v>
      </c>
      <c r="FF7" s="47" t="str">
        <f>VLOOKUP(FF9,Scenarios!$G$14:$I$36,3,0)</f>
        <v>Actuals</v>
      </c>
      <c r="FG7" s="47" t="str">
        <f>VLOOKUP(FG9,Scenarios!$G$14:$I$36,3,0)</f>
        <v>Actuals</v>
      </c>
      <c r="FH7" s="47" t="str">
        <f>VLOOKUP(FH9,Scenarios!$G$14:$I$36,3,0)</f>
        <v>Actuals</v>
      </c>
      <c r="FI7" s="47" t="str">
        <f>VLOOKUP(FI9,Scenarios!$G$14:$I$36,3,0)</f>
        <v>Actuals</v>
      </c>
      <c r="FJ7" s="47" t="str">
        <f>VLOOKUP(FJ9,Scenarios!$G$14:$I$36,3,0)</f>
        <v>Actuals</v>
      </c>
      <c r="FK7" s="47" t="str">
        <f>VLOOKUP(FK9,Scenarios!$G$14:$I$36,3,0)</f>
        <v>Actuals</v>
      </c>
      <c r="FL7" s="47" t="str">
        <f>VLOOKUP(FL9,Scenarios!$G$14:$I$36,3,0)</f>
        <v>Revised Apr 12 to May 13</v>
      </c>
      <c r="FM7" s="47" t="str">
        <f>VLOOKUP(FM9,Scenarios!$G$14:$I$36,3,0)</f>
        <v>Revised Apr 12 to May 13</v>
      </c>
      <c r="FN7" s="47" t="str">
        <f>VLOOKUP(FN9,Scenarios!$G$14:$I$36,3,0)</f>
        <v>Revised Apr 12 to May 13</v>
      </c>
      <c r="FO7" s="47" t="str">
        <f>VLOOKUP(FO9,Scenarios!$G$14:$I$36,3,0)</f>
        <v>Revised Apr 12 to May 13</v>
      </c>
      <c r="FP7" s="47" t="str">
        <f>VLOOKUP(FP9,Scenarios!$G$14:$I$36,3,0)</f>
        <v>Revised Apr 12 to May 13</v>
      </c>
      <c r="FQ7" s="47" t="str">
        <f>VLOOKUP(FQ9,Scenarios!$G$14:$I$36,3,0)</f>
        <v>Revised Apr 12 to May 13</v>
      </c>
      <c r="FR7" s="47" t="str">
        <f>VLOOKUP(FR9,Scenarios!$G$14:$I$36,3,0)</f>
        <v>Revised Apr 12 to May 13</v>
      </c>
      <c r="FS7" s="47" t="str">
        <f>VLOOKUP(FS9,Scenarios!$G$14:$I$36,3,0)</f>
        <v>Revised Apr 12 to May 13</v>
      </c>
      <c r="FT7" s="47" t="str">
        <f>VLOOKUP(FT9,Scenarios!$G$14:$I$36,3,0)</f>
        <v>Revised Apr 12 to May 13</v>
      </c>
      <c r="FU7" s="47" t="str">
        <f>VLOOKUP(FU9,Scenarios!$G$14:$I$36,3,0)</f>
        <v>Revised Apr 12 to May 13</v>
      </c>
      <c r="FV7" s="47" t="str">
        <f>VLOOKUP(FV9,Scenarios!$G$14:$I$36,3,0)</f>
        <v>Revised Apr 12 to May 13</v>
      </c>
      <c r="FW7" s="47" t="str">
        <f>VLOOKUP(FW9,Scenarios!$G$14:$I$36,3,0)</f>
        <v>Revised Apr 12 to May 13</v>
      </c>
      <c r="FX7" s="47" t="str">
        <f>VLOOKUP(FX9,Scenarios!$G$14:$I$36,3,0)</f>
        <v>Revised Apr 12 to May 13</v>
      </c>
      <c r="FY7" s="47" t="str">
        <f>VLOOKUP(FY9,Scenarios!$G$14:$I$36,3,0)</f>
        <v>Revised Apr 12 to May 13</v>
      </c>
      <c r="FZ7" s="61"/>
    </row>
    <row r="8" spans="1:207" ht="25.5">
      <c r="A8" s="23"/>
      <c r="B8" s="23"/>
      <c r="C8" s="23"/>
      <c r="D8" s="23"/>
      <c r="E8" s="23"/>
      <c r="F8" s="23"/>
      <c r="G8" s="77"/>
      <c r="H8" s="23"/>
      <c r="I8" s="23"/>
      <c r="J8" s="99" t="s">
        <v>178</v>
      </c>
      <c r="K8" s="355" t="s">
        <v>179</v>
      </c>
      <c r="L8" s="9" t="s">
        <v>179</v>
      </c>
      <c r="M8" s="9" t="s">
        <v>179</v>
      </c>
      <c r="N8" s="9" t="s">
        <v>179</v>
      </c>
      <c r="O8" s="9" t="s">
        <v>179</v>
      </c>
      <c r="P8" s="9" t="s">
        <v>179</v>
      </c>
      <c r="Q8" s="9" t="s">
        <v>179</v>
      </c>
      <c r="R8" s="9" t="s">
        <v>179</v>
      </c>
      <c r="S8" s="9" t="s">
        <v>179</v>
      </c>
      <c r="T8" s="9" t="s">
        <v>179</v>
      </c>
      <c r="U8" s="9" t="s">
        <v>179</v>
      </c>
      <c r="V8" s="9" t="s">
        <v>179</v>
      </c>
      <c r="W8" s="9" t="s">
        <v>179</v>
      </c>
      <c r="X8" s="9" t="s">
        <v>179</v>
      </c>
      <c r="Y8" s="9" t="s">
        <v>179</v>
      </c>
      <c r="Z8" s="9" t="s">
        <v>179</v>
      </c>
      <c r="AA8" s="9" t="s">
        <v>179</v>
      </c>
      <c r="AB8" s="9" t="s">
        <v>179</v>
      </c>
      <c r="AC8" s="9" t="s">
        <v>179</v>
      </c>
      <c r="AD8" s="9" t="s">
        <v>179</v>
      </c>
      <c r="AE8" s="9" t="s">
        <v>179</v>
      </c>
      <c r="AF8" s="9" t="s">
        <v>179</v>
      </c>
      <c r="AG8" s="9" t="s">
        <v>179</v>
      </c>
      <c r="AH8" s="9" t="s">
        <v>179</v>
      </c>
      <c r="AI8" s="65"/>
      <c r="AJ8" s="750" t="s">
        <v>48</v>
      </c>
      <c r="AK8" s="750" t="s">
        <v>48</v>
      </c>
      <c r="AL8" s="750" t="s">
        <v>48</v>
      </c>
      <c r="AM8" s="750" t="s">
        <v>48</v>
      </c>
      <c r="AN8" s="750" t="s">
        <v>48</v>
      </c>
      <c r="AO8" s="750" t="s">
        <v>48</v>
      </c>
      <c r="AP8" s="750" t="s">
        <v>48</v>
      </c>
      <c r="AQ8" s="750" t="s">
        <v>48</v>
      </c>
      <c r="AR8" s="750" t="s">
        <v>48</v>
      </c>
      <c r="AS8" s="750" t="s">
        <v>48</v>
      </c>
      <c r="AT8" s="750" t="s">
        <v>48</v>
      </c>
      <c r="AU8" s="750" t="s">
        <v>48</v>
      </c>
      <c r="AV8" s="750" t="s">
        <v>48</v>
      </c>
      <c r="AW8" s="750" t="s">
        <v>48</v>
      </c>
      <c r="AX8" s="750" t="s">
        <v>48</v>
      </c>
      <c r="AY8" s="750" t="s">
        <v>48</v>
      </c>
      <c r="AZ8" s="750" t="s">
        <v>48</v>
      </c>
      <c r="BA8" s="750" t="s">
        <v>48</v>
      </c>
      <c r="BB8" s="750" t="s">
        <v>48</v>
      </c>
      <c r="BC8" s="750" t="s">
        <v>48</v>
      </c>
      <c r="BD8" s="750" t="s">
        <v>48</v>
      </c>
      <c r="BE8" s="750" t="s">
        <v>48</v>
      </c>
      <c r="BF8" s="750" t="s">
        <v>48</v>
      </c>
      <c r="BG8" s="750"/>
      <c r="BH8" s="65"/>
      <c r="BI8" s="757">
        <v>40724</v>
      </c>
      <c r="BJ8" s="758">
        <f>BI8</f>
        <v>40724</v>
      </c>
      <c r="BK8" s="758">
        <f>BJ8</f>
        <v>40724</v>
      </c>
      <c r="BL8" s="758">
        <f t="shared" ref="BL8:BN8" si="1">BK8</f>
        <v>40724</v>
      </c>
      <c r="BM8" s="758">
        <f t="shared" si="1"/>
        <v>40724</v>
      </c>
      <c r="BN8" s="758">
        <f t="shared" si="1"/>
        <v>40724</v>
      </c>
      <c r="BO8" s="758">
        <v>40908</v>
      </c>
      <c r="BP8" s="758">
        <v>40908</v>
      </c>
      <c r="BQ8" s="758">
        <v>40908</v>
      </c>
      <c r="BR8" s="758">
        <v>40908</v>
      </c>
      <c r="BS8" s="758">
        <v>40908</v>
      </c>
      <c r="BT8" s="758">
        <v>40908</v>
      </c>
      <c r="BU8" s="758">
        <v>40908</v>
      </c>
      <c r="BV8" s="758">
        <v>40908</v>
      </c>
      <c r="BW8" s="758">
        <v>40908</v>
      </c>
      <c r="BX8" s="758">
        <v>40908</v>
      </c>
      <c r="BY8" s="758">
        <v>40908</v>
      </c>
      <c r="BZ8" s="758">
        <v>40908</v>
      </c>
      <c r="CA8" s="758">
        <v>41274</v>
      </c>
      <c r="CB8" s="758">
        <v>41274</v>
      </c>
      <c r="CC8" s="758">
        <v>41274</v>
      </c>
      <c r="CD8" s="758">
        <v>41274</v>
      </c>
      <c r="CE8" s="758">
        <v>41274</v>
      </c>
      <c r="CF8" s="65"/>
      <c r="CG8" s="47" t="s">
        <v>48</v>
      </c>
      <c r="CH8" s="47" t="s">
        <v>48</v>
      </c>
      <c r="CI8" s="47" t="s">
        <v>48</v>
      </c>
      <c r="CJ8" s="47" t="s">
        <v>48</v>
      </c>
      <c r="CK8" s="47" t="s">
        <v>48</v>
      </c>
      <c r="CL8" s="47" t="s">
        <v>48</v>
      </c>
      <c r="CM8" s="47" t="s">
        <v>48</v>
      </c>
      <c r="CN8" s="47" t="s">
        <v>48</v>
      </c>
      <c r="CO8" s="47" t="s">
        <v>48</v>
      </c>
      <c r="CP8" s="47" t="s">
        <v>48</v>
      </c>
      <c r="CQ8" s="47" t="s">
        <v>48</v>
      </c>
      <c r="CR8" s="47" t="s">
        <v>48</v>
      </c>
      <c r="CS8" s="47" t="s">
        <v>48</v>
      </c>
      <c r="CT8" s="47" t="s">
        <v>48</v>
      </c>
      <c r="CU8" s="47" t="s">
        <v>48</v>
      </c>
      <c r="CV8" s="47" t="s">
        <v>48</v>
      </c>
      <c r="CW8" s="47" t="s">
        <v>48</v>
      </c>
      <c r="CX8" s="47" t="s">
        <v>48</v>
      </c>
      <c r="CY8" s="47" t="s">
        <v>48</v>
      </c>
      <c r="CZ8" s="47" t="s">
        <v>48</v>
      </c>
      <c r="DA8" s="47" t="s">
        <v>48</v>
      </c>
      <c r="DB8" s="47" t="s">
        <v>48</v>
      </c>
      <c r="DC8" s="47" t="s">
        <v>48</v>
      </c>
      <c r="DD8" s="694"/>
      <c r="DE8" s="28"/>
      <c r="DF8" s="750" t="s">
        <v>360</v>
      </c>
      <c r="DG8" s="750" t="s">
        <v>360</v>
      </c>
      <c r="DH8" s="750" t="s">
        <v>360</v>
      </c>
      <c r="DI8" s="750" t="s">
        <v>360</v>
      </c>
      <c r="DJ8" s="750" t="s">
        <v>360</v>
      </c>
      <c r="DK8" s="750" t="s">
        <v>360</v>
      </c>
      <c r="DL8" s="750" t="s">
        <v>360</v>
      </c>
      <c r="DM8" s="750" t="s">
        <v>360</v>
      </c>
      <c r="DN8" s="750" t="s">
        <v>360</v>
      </c>
      <c r="DO8" s="750" t="s">
        <v>360</v>
      </c>
      <c r="DP8" s="750" t="s">
        <v>360</v>
      </c>
      <c r="DQ8" s="750" t="s">
        <v>360</v>
      </c>
      <c r="DR8" s="750" t="s">
        <v>360</v>
      </c>
      <c r="DS8" s="750" t="s">
        <v>360</v>
      </c>
      <c r="DT8" s="750" t="s">
        <v>360</v>
      </c>
      <c r="DU8" s="750" t="s">
        <v>360</v>
      </c>
      <c r="DV8" s="750" t="s">
        <v>360</v>
      </c>
      <c r="DW8" s="750" t="s">
        <v>360</v>
      </c>
      <c r="DX8" s="750" t="s">
        <v>360</v>
      </c>
      <c r="DY8" s="750" t="s">
        <v>360</v>
      </c>
      <c r="DZ8" s="750" t="s">
        <v>360</v>
      </c>
      <c r="EA8" s="750" t="s">
        <v>360</v>
      </c>
      <c r="EB8" s="750" t="s">
        <v>360</v>
      </c>
      <c r="EC8" s="28"/>
      <c r="ED8" s="85" t="s">
        <v>3548</v>
      </c>
      <c r="EE8" s="85" t="s">
        <v>3548</v>
      </c>
      <c r="EF8" s="85" t="s">
        <v>3548</v>
      </c>
      <c r="EG8" s="85" t="s">
        <v>3548</v>
      </c>
      <c r="EH8" s="85" t="s">
        <v>3548</v>
      </c>
      <c r="EI8" s="85" t="s">
        <v>3548</v>
      </c>
      <c r="EJ8" s="85" t="s">
        <v>3548</v>
      </c>
      <c r="EK8" s="85" t="s">
        <v>3548</v>
      </c>
      <c r="EL8" s="85" t="s">
        <v>3548</v>
      </c>
      <c r="EM8" s="85" t="s">
        <v>3548</v>
      </c>
      <c r="EN8" s="85" t="s">
        <v>3548</v>
      </c>
      <c r="EO8" s="85" t="s">
        <v>3548</v>
      </c>
      <c r="EP8" s="85" t="s">
        <v>3548</v>
      </c>
      <c r="EQ8" s="85" t="s">
        <v>3548</v>
      </c>
      <c r="ER8" s="85" t="s">
        <v>3548</v>
      </c>
      <c r="ES8" s="85" t="s">
        <v>3548</v>
      </c>
      <c r="ET8" s="85" t="s">
        <v>3548</v>
      </c>
      <c r="EU8" s="85" t="s">
        <v>3548</v>
      </c>
      <c r="EV8" s="85" t="s">
        <v>3548</v>
      </c>
      <c r="EW8" s="85" t="s">
        <v>3548</v>
      </c>
      <c r="EX8" s="85" t="s">
        <v>3548</v>
      </c>
      <c r="EY8" s="85" t="s">
        <v>3548</v>
      </c>
      <c r="EZ8" s="85" t="s">
        <v>3548</v>
      </c>
      <c r="FA8" s="694"/>
      <c r="FB8" s="28"/>
      <c r="FC8" s="750" t="s">
        <v>354</v>
      </c>
      <c r="FD8" s="750" t="s">
        <v>354</v>
      </c>
      <c r="FE8" s="750" t="s">
        <v>354</v>
      </c>
      <c r="FF8" s="750" t="s">
        <v>354</v>
      </c>
      <c r="FG8" s="750" t="s">
        <v>354</v>
      </c>
      <c r="FH8" s="750" t="s">
        <v>354</v>
      </c>
      <c r="FI8" s="750" t="s">
        <v>354</v>
      </c>
      <c r="FJ8" s="750" t="s">
        <v>354</v>
      </c>
      <c r="FK8" s="750" t="s">
        <v>354</v>
      </c>
      <c r="FL8" s="750" t="s">
        <v>354</v>
      </c>
      <c r="FM8" s="750" t="s">
        <v>354</v>
      </c>
      <c r="FN8" s="750" t="s">
        <v>354</v>
      </c>
      <c r="FO8" s="750" t="s">
        <v>354</v>
      </c>
      <c r="FP8" s="750" t="s">
        <v>354</v>
      </c>
      <c r="FQ8" s="750" t="s">
        <v>354</v>
      </c>
      <c r="FR8" s="750" t="s">
        <v>354</v>
      </c>
      <c r="FS8" s="750" t="s">
        <v>354</v>
      </c>
      <c r="FT8" s="750" t="s">
        <v>354</v>
      </c>
      <c r="FU8" s="750" t="s">
        <v>354</v>
      </c>
      <c r="FV8" s="750" t="s">
        <v>354</v>
      </c>
      <c r="FW8" s="750" t="s">
        <v>354</v>
      </c>
      <c r="FX8" s="750" t="s">
        <v>354</v>
      </c>
      <c r="FY8" s="750" t="s">
        <v>354</v>
      </c>
      <c r="FZ8" s="61"/>
    </row>
    <row r="9" spans="1:207">
      <c r="A9" s="10" t="s">
        <v>180</v>
      </c>
      <c r="B9" s="10" t="s">
        <v>176</v>
      </c>
      <c r="C9" s="11" t="s">
        <v>181</v>
      </c>
      <c r="D9" s="11" t="s">
        <v>175</v>
      </c>
      <c r="E9" s="12" t="s">
        <v>182</v>
      </c>
      <c r="F9" s="12" t="s">
        <v>183</v>
      </c>
      <c r="G9" s="78" t="s">
        <v>361</v>
      </c>
      <c r="H9" s="12" t="s">
        <v>176</v>
      </c>
      <c r="I9" s="12" t="s">
        <v>362</v>
      </c>
      <c r="J9" s="100" t="s">
        <v>177</v>
      </c>
      <c r="K9" s="356">
        <f>Scenarios!E7</f>
        <v>40724</v>
      </c>
      <c r="L9" s="353">
        <f>EOMONTH(K9,1)</f>
        <v>40755</v>
      </c>
      <c r="M9" s="353">
        <f t="shared" ref="M9:AH9" si="2">EOMONTH(L9,1)</f>
        <v>40786</v>
      </c>
      <c r="N9" s="353">
        <f t="shared" si="2"/>
        <v>40816</v>
      </c>
      <c r="O9" s="353">
        <f t="shared" si="2"/>
        <v>40847</v>
      </c>
      <c r="P9" s="353">
        <f t="shared" si="2"/>
        <v>40877</v>
      </c>
      <c r="Q9" s="353">
        <f t="shared" si="2"/>
        <v>40908</v>
      </c>
      <c r="R9" s="353">
        <f t="shared" si="2"/>
        <v>40939</v>
      </c>
      <c r="S9" s="353">
        <f t="shared" si="2"/>
        <v>40968</v>
      </c>
      <c r="T9" s="353">
        <f t="shared" si="2"/>
        <v>40999</v>
      </c>
      <c r="U9" s="353">
        <f t="shared" si="2"/>
        <v>41029</v>
      </c>
      <c r="V9" s="353">
        <f t="shared" si="2"/>
        <v>41060</v>
      </c>
      <c r="W9" s="353">
        <f t="shared" si="2"/>
        <v>41090</v>
      </c>
      <c r="X9" s="353">
        <f t="shared" si="2"/>
        <v>41121</v>
      </c>
      <c r="Y9" s="353">
        <f t="shared" si="2"/>
        <v>41152</v>
      </c>
      <c r="Z9" s="353">
        <f t="shared" si="2"/>
        <v>41182</v>
      </c>
      <c r="AA9" s="353">
        <f t="shared" si="2"/>
        <v>41213</v>
      </c>
      <c r="AB9" s="353">
        <f t="shared" si="2"/>
        <v>41243</v>
      </c>
      <c r="AC9" s="353">
        <f t="shared" si="2"/>
        <v>41274</v>
      </c>
      <c r="AD9" s="353">
        <f t="shared" si="2"/>
        <v>41305</v>
      </c>
      <c r="AE9" s="353">
        <f t="shared" si="2"/>
        <v>41333</v>
      </c>
      <c r="AF9" s="353">
        <f t="shared" si="2"/>
        <v>41364</v>
      </c>
      <c r="AG9" s="353">
        <f t="shared" si="2"/>
        <v>41394</v>
      </c>
      <c r="AH9" s="353">
        <f t="shared" si="2"/>
        <v>41425</v>
      </c>
      <c r="AI9" s="66"/>
      <c r="AJ9" s="753">
        <f>K9</f>
        <v>40724</v>
      </c>
      <c r="AK9" s="753">
        <f t="shared" ref="AK9:AU9" si="3">L9</f>
        <v>40755</v>
      </c>
      <c r="AL9" s="753">
        <f t="shared" si="3"/>
        <v>40786</v>
      </c>
      <c r="AM9" s="753">
        <f t="shared" si="3"/>
        <v>40816</v>
      </c>
      <c r="AN9" s="753">
        <f t="shared" si="3"/>
        <v>40847</v>
      </c>
      <c r="AO9" s="753">
        <f t="shared" si="3"/>
        <v>40877</v>
      </c>
      <c r="AP9" s="753">
        <f t="shared" si="3"/>
        <v>40908</v>
      </c>
      <c r="AQ9" s="753">
        <f t="shared" si="3"/>
        <v>40939</v>
      </c>
      <c r="AR9" s="753">
        <f t="shared" si="3"/>
        <v>40968</v>
      </c>
      <c r="AS9" s="753">
        <f t="shared" si="3"/>
        <v>40999</v>
      </c>
      <c r="AT9" s="753">
        <f t="shared" si="3"/>
        <v>41029</v>
      </c>
      <c r="AU9" s="753">
        <f t="shared" si="3"/>
        <v>41060</v>
      </c>
      <c r="AV9" s="753">
        <f>W9</f>
        <v>41090</v>
      </c>
      <c r="AW9" s="753">
        <f t="shared" ref="AW9" si="4">X9</f>
        <v>41121</v>
      </c>
      <c r="AX9" s="753">
        <f t="shared" ref="AX9" si="5">Y9</f>
        <v>41152</v>
      </c>
      <c r="AY9" s="753">
        <f t="shared" ref="AY9" si="6">Z9</f>
        <v>41182</v>
      </c>
      <c r="AZ9" s="753">
        <f t="shared" ref="AZ9" si="7">AA9</f>
        <v>41213</v>
      </c>
      <c r="BA9" s="753">
        <f t="shared" ref="BA9" si="8">AB9</f>
        <v>41243</v>
      </c>
      <c r="BB9" s="753">
        <f t="shared" ref="BB9" si="9">AC9</f>
        <v>41274</v>
      </c>
      <c r="BC9" s="753">
        <f t="shared" ref="BC9" si="10">AD9</f>
        <v>41305</v>
      </c>
      <c r="BD9" s="753">
        <f t="shared" ref="BD9" si="11">AE9</f>
        <v>41333</v>
      </c>
      <c r="BE9" s="753">
        <f t="shared" ref="BE9" si="12">AF9</f>
        <v>41364</v>
      </c>
      <c r="BF9" s="753">
        <f t="shared" ref="BF9" si="13">AG9</f>
        <v>41394</v>
      </c>
      <c r="BG9" s="753"/>
      <c r="BH9" s="755">
        <v>1</v>
      </c>
      <c r="BI9" s="753">
        <f>K9</f>
        <v>40724</v>
      </c>
      <c r="BJ9" s="753">
        <f t="shared" ref="BJ9:CE9" si="14">L9</f>
        <v>40755</v>
      </c>
      <c r="BK9" s="753">
        <f t="shared" si="14"/>
        <v>40786</v>
      </c>
      <c r="BL9" s="753">
        <f t="shared" si="14"/>
        <v>40816</v>
      </c>
      <c r="BM9" s="753">
        <f t="shared" si="14"/>
        <v>40847</v>
      </c>
      <c r="BN9" s="753">
        <f t="shared" si="14"/>
        <v>40877</v>
      </c>
      <c r="BO9" s="753">
        <f t="shared" si="14"/>
        <v>40908</v>
      </c>
      <c r="BP9" s="753">
        <f t="shared" si="14"/>
        <v>40939</v>
      </c>
      <c r="BQ9" s="753">
        <f t="shared" si="14"/>
        <v>40968</v>
      </c>
      <c r="BR9" s="753">
        <f t="shared" si="14"/>
        <v>40999</v>
      </c>
      <c r="BS9" s="753">
        <f t="shared" si="14"/>
        <v>41029</v>
      </c>
      <c r="BT9" s="753">
        <f t="shared" si="14"/>
        <v>41060</v>
      </c>
      <c r="BU9" s="753">
        <f t="shared" si="14"/>
        <v>41090</v>
      </c>
      <c r="BV9" s="753">
        <f t="shared" si="14"/>
        <v>41121</v>
      </c>
      <c r="BW9" s="753">
        <f t="shared" si="14"/>
        <v>41152</v>
      </c>
      <c r="BX9" s="753">
        <f t="shared" si="14"/>
        <v>41182</v>
      </c>
      <c r="BY9" s="753">
        <f t="shared" si="14"/>
        <v>41213</v>
      </c>
      <c r="BZ9" s="753">
        <f t="shared" si="14"/>
        <v>41243</v>
      </c>
      <c r="CA9" s="753">
        <f t="shared" si="14"/>
        <v>41274</v>
      </c>
      <c r="CB9" s="753">
        <f t="shared" si="14"/>
        <v>41305</v>
      </c>
      <c r="CC9" s="753">
        <f t="shared" si="14"/>
        <v>41333</v>
      </c>
      <c r="CD9" s="753">
        <f t="shared" si="14"/>
        <v>41364</v>
      </c>
      <c r="CE9" s="753">
        <f t="shared" si="14"/>
        <v>41394</v>
      </c>
      <c r="CF9" s="66"/>
      <c r="CG9" s="695">
        <f>K9</f>
        <v>40724</v>
      </c>
      <c r="CH9" s="695">
        <f t="shared" ref="CH9:DC9" si="15">L9</f>
        <v>40755</v>
      </c>
      <c r="CI9" s="695">
        <f t="shared" si="15"/>
        <v>40786</v>
      </c>
      <c r="CJ9" s="695">
        <f t="shared" si="15"/>
        <v>40816</v>
      </c>
      <c r="CK9" s="695">
        <f t="shared" si="15"/>
        <v>40847</v>
      </c>
      <c r="CL9" s="695">
        <f t="shared" si="15"/>
        <v>40877</v>
      </c>
      <c r="CM9" s="695">
        <f t="shared" si="15"/>
        <v>40908</v>
      </c>
      <c r="CN9" s="695">
        <f t="shared" si="15"/>
        <v>40939</v>
      </c>
      <c r="CO9" s="695">
        <f t="shared" si="15"/>
        <v>40968</v>
      </c>
      <c r="CP9" s="695">
        <f t="shared" si="15"/>
        <v>40999</v>
      </c>
      <c r="CQ9" s="695">
        <f t="shared" si="15"/>
        <v>41029</v>
      </c>
      <c r="CR9" s="695">
        <f t="shared" si="15"/>
        <v>41060</v>
      </c>
      <c r="CS9" s="695">
        <f t="shared" si="15"/>
        <v>41090</v>
      </c>
      <c r="CT9" s="695">
        <f t="shared" si="15"/>
        <v>41121</v>
      </c>
      <c r="CU9" s="695">
        <f t="shared" si="15"/>
        <v>41152</v>
      </c>
      <c r="CV9" s="695">
        <f t="shared" si="15"/>
        <v>41182</v>
      </c>
      <c r="CW9" s="695">
        <f t="shared" si="15"/>
        <v>41213</v>
      </c>
      <c r="CX9" s="695">
        <f t="shared" si="15"/>
        <v>41243</v>
      </c>
      <c r="CY9" s="695">
        <f t="shared" si="15"/>
        <v>41274</v>
      </c>
      <c r="CZ9" s="695">
        <f t="shared" si="15"/>
        <v>41305</v>
      </c>
      <c r="DA9" s="695">
        <f t="shared" si="15"/>
        <v>41333</v>
      </c>
      <c r="DB9" s="695">
        <f t="shared" si="15"/>
        <v>41364</v>
      </c>
      <c r="DC9" s="695">
        <f t="shared" si="15"/>
        <v>41394</v>
      </c>
      <c r="DD9" s="696" t="s">
        <v>200</v>
      </c>
      <c r="DE9" s="74"/>
      <c r="DF9" s="751">
        <f>CG9</f>
        <v>40724</v>
      </c>
      <c r="DG9" s="751">
        <f t="shared" ref="DG9:DO9" si="16">CH9</f>
        <v>40755</v>
      </c>
      <c r="DH9" s="751">
        <f t="shared" si="16"/>
        <v>40786</v>
      </c>
      <c r="DI9" s="751">
        <f t="shared" si="16"/>
        <v>40816</v>
      </c>
      <c r="DJ9" s="751">
        <f t="shared" si="16"/>
        <v>40847</v>
      </c>
      <c r="DK9" s="751">
        <f t="shared" si="16"/>
        <v>40877</v>
      </c>
      <c r="DL9" s="751">
        <f t="shared" si="16"/>
        <v>40908</v>
      </c>
      <c r="DM9" s="751">
        <f t="shared" si="16"/>
        <v>40939</v>
      </c>
      <c r="DN9" s="751">
        <f t="shared" si="16"/>
        <v>40968</v>
      </c>
      <c r="DO9" s="751">
        <f t="shared" si="16"/>
        <v>40999</v>
      </c>
      <c r="DP9" s="751">
        <f t="shared" ref="DP9" si="17">CQ9</f>
        <v>41029</v>
      </c>
      <c r="DQ9" s="751">
        <f t="shared" ref="DQ9" si="18">CR9</f>
        <v>41060</v>
      </c>
      <c r="DR9" s="751">
        <f t="shared" ref="DR9" si="19">CS9</f>
        <v>41090</v>
      </c>
      <c r="DS9" s="751">
        <f t="shared" ref="DS9" si="20">CT9</f>
        <v>41121</v>
      </c>
      <c r="DT9" s="751">
        <f t="shared" ref="DT9" si="21">CU9</f>
        <v>41152</v>
      </c>
      <c r="DU9" s="751">
        <f t="shared" ref="DU9" si="22">CV9</f>
        <v>41182</v>
      </c>
      <c r="DV9" s="751">
        <f t="shared" ref="DV9" si="23">CW9</f>
        <v>41213</v>
      </c>
      <c r="DW9" s="751">
        <f t="shared" ref="DW9:DX9" si="24">CX9</f>
        <v>41243</v>
      </c>
      <c r="DX9" s="751">
        <f t="shared" si="24"/>
        <v>41274</v>
      </c>
      <c r="DY9" s="751">
        <f t="shared" ref="DY9" si="25">CZ9</f>
        <v>41305</v>
      </c>
      <c r="DZ9" s="751">
        <f t="shared" ref="DZ9" si="26">DA9</f>
        <v>41333</v>
      </c>
      <c r="EA9" s="751">
        <f t="shared" ref="EA9" si="27">DB9</f>
        <v>41364</v>
      </c>
      <c r="EB9" s="751">
        <f t="shared" ref="EB9" si="28">DC9</f>
        <v>41394</v>
      </c>
      <c r="EC9" s="74"/>
      <c r="ED9" s="751">
        <f>DF9</f>
        <v>40724</v>
      </c>
      <c r="EE9" s="751">
        <f t="shared" ref="EE9:EU9" si="29">DG9</f>
        <v>40755</v>
      </c>
      <c r="EF9" s="751">
        <f t="shared" si="29"/>
        <v>40786</v>
      </c>
      <c r="EG9" s="751">
        <f t="shared" si="29"/>
        <v>40816</v>
      </c>
      <c r="EH9" s="751">
        <f t="shared" si="29"/>
        <v>40847</v>
      </c>
      <c r="EI9" s="751">
        <f t="shared" si="29"/>
        <v>40877</v>
      </c>
      <c r="EJ9" s="751">
        <f t="shared" si="29"/>
        <v>40908</v>
      </c>
      <c r="EK9" s="751">
        <f t="shared" si="29"/>
        <v>40939</v>
      </c>
      <c r="EL9" s="751">
        <f t="shared" si="29"/>
        <v>40968</v>
      </c>
      <c r="EM9" s="751">
        <f t="shared" si="29"/>
        <v>40999</v>
      </c>
      <c r="EN9" s="751">
        <f t="shared" si="29"/>
        <v>41029</v>
      </c>
      <c r="EO9" s="751">
        <f t="shared" si="29"/>
        <v>41060</v>
      </c>
      <c r="EP9" s="751">
        <f t="shared" si="29"/>
        <v>41090</v>
      </c>
      <c r="EQ9" s="751">
        <f t="shared" si="29"/>
        <v>41121</v>
      </c>
      <c r="ER9" s="751">
        <f t="shared" si="29"/>
        <v>41152</v>
      </c>
      <c r="ES9" s="751">
        <f t="shared" si="29"/>
        <v>41182</v>
      </c>
      <c r="ET9" s="751">
        <f t="shared" si="29"/>
        <v>41213</v>
      </c>
      <c r="EU9" s="751">
        <f t="shared" si="29"/>
        <v>41243</v>
      </c>
      <c r="EV9" s="751">
        <f>DX9</f>
        <v>41274</v>
      </c>
      <c r="EW9" s="751">
        <f t="shared" ref="EW9" si="30">DY9</f>
        <v>41305</v>
      </c>
      <c r="EX9" s="751">
        <f t="shared" ref="EX9" si="31">DZ9</f>
        <v>41333</v>
      </c>
      <c r="EY9" s="751">
        <f t="shared" ref="EY9" si="32">EA9</f>
        <v>41364</v>
      </c>
      <c r="EZ9" s="751">
        <f t="shared" ref="EZ9" si="33">EB9</f>
        <v>41394</v>
      </c>
      <c r="FA9" s="696" t="s">
        <v>200</v>
      </c>
      <c r="FB9" s="74"/>
      <c r="FC9" s="381">
        <f>L9</f>
        <v>40755</v>
      </c>
      <c r="FD9" s="381">
        <f t="shared" ref="FD9:FY9" si="34">M9</f>
        <v>40786</v>
      </c>
      <c r="FE9" s="381">
        <f t="shared" si="34"/>
        <v>40816</v>
      </c>
      <c r="FF9" s="381">
        <f t="shared" si="34"/>
        <v>40847</v>
      </c>
      <c r="FG9" s="381">
        <f t="shared" si="34"/>
        <v>40877</v>
      </c>
      <c r="FH9" s="381">
        <f t="shared" si="34"/>
        <v>40908</v>
      </c>
      <c r="FI9" s="381">
        <f t="shared" si="34"/>
        <v>40939</v>
      </c>
      <c r="FJ9" s="381">
        <f t="shared" si="34"/>
        <v>40968</v>
      </c>
      <c r="FK9" s="381">
        <f t="shared" si="34"/>
        <v>40999</v>
      </c>
      <c r="FL9" s="381">
        <f t="shared" si="34"/>
        <v>41029</v>
      </c>
      <c r="FM9" s="381">
        <f t="shared" si="34"/>
        <v>41060</v>
      </c>
      <c r="FN9" s="381">
        <f t="shared" si="34"/>
        <v>41090</v>
      </c>
      <c r="FO9" s="381">
        <f t="shared" si="34"/>
        <v>41121</v>
      </c>
      <c r="FP9" s="381">
        <f t="shared" si="34"/>
        <v>41152</v>
      </c>
      <c r="FQ9" s="381">
        <f t="shared" si="34"/>
        <v>41182</v>
      </c>
      <c r="FR9" s="381">
        <f t="shared" si="34"/>
        <v>41213</v>
      </c>
      <c r="FS9" s="381">
        <f t="shared" si="34"/>
        <v>41243</v>
      </c>
      <c r="FT9" s="381">
        <f t="shared" si="34"/>
        <v>41274</v>
      </c>
      <c r="FU9" s="381">
        <f t="shared" si="34"/>
        <v>41305</v>
      </c>
      <c r="FV9" s="381">
        <f t="shared" si="34"/>
        <v>41333</v>
      </c>
      <c r="FW9" s="381">
        <f t="shared" si="34"/>
        <v>41364</v>
      </c>
      <c r="FX9" s="381">
        <f t="shared" si="34"/>
        <v>41394</v>
      </c>
      <c r="FY9" s="381">
        <f t="shared" si="34"/>
        <v>41425</v>
      </c>
      <c r="FZ9" s="62" t="s">
        <v>200</v>
      </c>
      <c r="GB9" s="29"/>
      <c r="GC9" s="29"/>
      <c r="GD9" s="29"/>
      <c r="GE9" s="29"/>
      <c r="GF9" s="29"/>
      <c r="GG9" s="29"/>
      <c r="GH9" s="29"/>
      <c r="GI9" s="29"/>
      <c r="GJ9" s="29"/>
      <c r="GK9" s="29"/>
      <c r="GL9" s="29"/>
      <c r="GM9" s="29"/>
      <c r="GN9" s="29"/>
      <c r="GO9" s="29"/>
      <c r="GP9" s="29"/>
      <c r="GQ9" s="29"/>
      <c r="GR9" s="29"/>
      <c r="GS9" s="29"/>
      <c r="GT9" s="29"/>
      <c r="GU9" s="29"/>
      <c r="GV9" s="29"/>
      <c r="GW9" s="29"/>
      <c r="GX9" s="29"/>
      <c r="GY9" s="29"/>
    </row>
    <row r="10" spans="1:207">
      <c r="A10" s="5"/>
      <c r="B10" s="5"/>
      <c r="C10" s="5"/>
      <c r="D10" s="5"/>
      <c r="E10" s="5"/>
      <c r="F10" s="5"/>
      <c r="G10" s="32"/>
      <c r="H10" s="5"/>
      <c r="I10" s="5"/>
      <c r="J10" s="5"/>
      <c r="K10" s="35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756">
        <f>BH9+1</f>
        <v>2</v>
      </c>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DD10" s="61"/>
      <c r="FA10" s="61"/>
      <c r="FZ10" s="61"/>
    </row>
    <row r="11" spans="1:207">
      <c r="A11" s="6" t="s">
        <v>184</v>
      </c>
      <c r="B11" s="5"/>
      <c r="C11" s="5"/>
      <c r="D11" s="5"/>
      <c r="E11" s="5"/>
      <c r="F11" s="5"/>
      <c r="G11" s="32"/>
      <c r="H11" s="5"/>
      <c r="I11" s="5"/>
      <c r="J11" s="5"/>
      <c r="K11" s="357"/>
      <c r="AI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756">
        <f t="shared" ref="BH11:BH74" si="35">BH10+1</f>
        <v>3</v>
      </c>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DD11" s="61"/>
      <c r="FA11" s="61"/>
      <c r="FZ11" s="61"/>
    </row>
    <row r="12" spans="1:207">
      <c r="A12" s="5" t="s">
        <v>0</v>
      </c>
      <c r="B12" s="5" t="s">
        <v>1</v>
      </c>
      <c r="C12" s="5" t="s">
        <v>2</v>
      </c>
      <c r="D12" s="5" t="s">
        <v>3</v>
      </c>
      <c r="E12" s="5" t="s">
        <v>107</v>
      </c>
      <c r="F12" s="5" t="s">
        <v>49</v>
      </c>
      <c r="G12" s="32">
        <v>312</v>
      </c>
      <c r="H12" s="5" t="s">
        <v>1</v>
      </c>
      <c r="I12" s="5" t="str">
        <f>G12&amp;H12</f>
        <v>312DGP</v>
      </c>
      <c r="J12" s="374">
        <f>VLOOKUP(F12,Scenarios!$BI$11:$BL$121,4,0)</f>
        <v>-2.4997873080513003E-2</v>
      </c>
      <c r="K12" s="358">
        <f>VLOOKUP(F12,Scenarios!$AG$11:$AJ$132,4,0)</f>
        <v>1090045310.3400002</v>
      </c>
      <c r="L12" s="27">
        <f t="shared" ref="L12:U18" si="36">K12+ED12+FC12</f>
        <v>1089905214.1400001</v>
      </c>
      <c r="M12" s="27">
        <f t="shared" si="36"/>
        <v>1089190574.4100001</v>
      </c>
      <c r="N12" s="27">
        <f t="shared" si="36"/>
        <v>1081567766.5800002</v>
      </c>
      <c r="O12" s="27">
        <f t="shared" si="36"/>
        <v>1081304607.2</v>
      </c>
      <c r="P12" s="27">
        <f t="shared" si="36"/>
        <v>1079757168.46</v>
      </c>
      <c r="Q12" s="27">
        <f t="shared" si="36"/>
        <v>1079437436.9200001</v>
      </c>
      <c r="R12" s="27">
        <f t="shared" si="36"/>
        <v>1079342480.28</v>
      </c>
      <c r="S12" s="27">
        <f t="shared" si="36"/>
        <v>1078982391.27</v>
      </c>
      <c r="T12" s="27">
        <f t="shared" si="36"/>
        <v>1078363601.5</v>
      </c>
      <c r="U12" s="27">
        <f t="shared" si="36"/>
        <v>1076114964.8294599</v>
      </c>
      <c r="V12" s="27">
        <f t="shared" ref="V12:AE18" si="37">U12+EN12+FM12</f>
        <v>1073866328.1589198</v>
      </c>
      <c r="W12" s="27">
        <f t="shared" si="37"/>
        <v>1071617691.4883797</v>
      </c>
      <c r="X12" s="27">
        <f t="shared" si="37"/>
        <v>1069369054.8178396</v>
      </c>
      <c r="Y12" s="27">
        <f t="shared" si="37"/>
        <v>1067120418.1472995</v>
      </c>
      <c r="Z12" s="27">
        <f t="shared" si="37"/>
        <v>1064871781.4767594</v>
      </c>
      <c r="AA12" s="27">
        <f t="shared" si="37"/>
        <v>1062623144.8062193</v>
      </c>
      <c r="AB12" s="27">
        <f t="shared" si="37"/>
        <v>1060374508.1356792</v>
      </c>
      <c r="AC12" s="27">
        <f t="shared" si="37"/>
        <v>1058125871.4651392</v>
      </c>
      <c r="AD12" s="27">
        <f t="shared" si="37"/>
        <v>1055921630.1119647</v>
      </c>
      <c r="AE12" s="27">
        <f t="shared" si="37"/>
        <v>1053717388.7587903</v>
      </c>
      <c r="AF12" s="27">
        <f t="shared" ref="AF12:AH18" si="38">AE12+EX12+FW12</f>
        <v>1051513147.4056158</v>
      </c>
      <c r="AG12" s="27">
        <f t="shared" si="38"/>
        <v>1049308906.0524414</v>
      </c>
      <c r="AH12" s="27">
        <f t="shared" si="38"/>
        <v>1047104664.6992669</v>
      </c>
      <c r="AI12" s="68"/>
      <c r="AJ12" s="59">
        <f>SUMIF(Adjustments!$J$4:$J$921,(Retirements!$E12&amp;"/"&amp;Retirements!AJ$8&amp;"/"&amp;Retirements!AJ$7&amp;"/"&amp;Retirements!AJ$6),Adjustments!K$4:K$921)</f>
        <v>-140096.20000000001</v>
      </c>
      <c r="AK12" s="59">
        <f>SUMIF(Adjustments!$J$4:$J$921,(Retirements!$E12&amp;"/"&amp;Retirements!AK$8&amp;"/"&amp;Retirements!AK$7&amp;"/"&amp;Retirements!AK$6),Adjustments!L$4:L$921)</f>
        <v>-714639.73</v>
      </c>
      <c r="AL12" s="59">
        <f>SUMIF(Adjustments!$J$4:$J$921,(Retirements!$E12&amp;"/"&amp;Retirements!AL$8&amp;"/"&amp;Retirements!AL$7&amp;"/"&amp;Retirements!AL$6),Adjustments!M$4:M$921)</f>
        <v>-7622807.8300000001</v>
      </c>
      <c r="AM12" s="59">
        <f>SUMIF(Adjustments!$J$4:$J$921,(Retirements!$E12&amp;"/"&amp;Retirements!AM$8&amp;"/"&amp;Retirements!AM$7&amp;"/"&amp;Retirements!AM$6),Adjustments!N$4:N$921)</f>
        <v>-263159.38</v>
      </c>
      <c r="AN12" s="59">
        <f>SUMIF(Adjustments!$J$4:$J$921,(Retirements!$E12&amp;"/"&amp;Retirements!AN$8&amp;"/"&amp;Retirements!AN$7&amp;"/"&amp;Retirements!AN$6),Adjustments!O$4:O$921)</f>
        <v>-1547438.7400000002</v>
      </c>
      <c r="AO12" s="59">
        <f>SUMIF(Adjustments!$J$4:$J$921,(Retirements!$E12&amp;"/"&amp;Retirements!AO$8&amp;"/"&amp;Retirements!AO$7&amp;"/"&amp;Retirements!AO$6),Adjustments!P$4:P$921)</f>
        <v>-319731.53999999998</v>
      </c>
      <c r="AP12" s="59">
        <f>SUMIF(Adjustments!$J$4:$J$921,(Retirements!$E12&amp;"/"&amp;Retirements!AP$8&amp;"/"&amp;Retirements!AP$7&amp;"/"&amp;Retirements!AP$6),Adjustments!Q$4:Q$921)</f>
        <v>-94956.64</v>
      </c>
      <c r="AQ12" s="59">
        <f>SUMIF(Adjustments!$J$4:$J$921,(Retirements!$E12&amp;"/"&amp;Retirements!AQ$8&amp;"/"&amp;Retirements!AQ$7&amp;"/"&amp;Retirements!AQ$6),Adjustments!R$4:R$921)</f>
        <v>-360089.01</v>
      </c>
      <c r="AR12" s="59">
        <f>SUMIF(Adjustments!$J$4:$J$921,(Retirements!$E12&amp;"/"&amp;Retirements!AR$8&amp;"/"&amp;Retirements!AR$7&amp;"/"&amp;Retirements!AR$6),Adjustments!S$4:S$921)</f>
        <v>-618789.7699999999</v>
      </c>
      <c r="AS12" s="59">
        <f>SUMIF(Adjustments!$J$4:$J$921,(Retirements!$E12&amp;"/"&amp;Retirements!AS$8&amp;"/"&amp;Retirements!AS$7&amp;"/"&amp;Retirements!AS$6),Adjustments!T$4:T$921)</f>
        <v>0</v>
      </c>
      <c r="AT12" s="59">
        <f>SUMIF(Adjustments!$J$4:$J$921,(Retirements!$E12&amp;"/"&amp;Retirements!AT$8&amp;"/"&amp;Retirements!AT$7&amp;"/"&amp;Retirements!AT$6),Adjustments!U$4:U$921)</f>
        <v>0</v>
      </c>
      <c r="AU12" s="59">
        <f>SUMIF(Adjustments!$J$4:$J$921,(Retirements!$E12&amp;"/"&amp;Retirements!AU$8&amp;"/"&amp;Retirements!AU$7&amp;"/"&amp;Retirements!AU$6),Adjustments!V$4:V$921)</f>
        <v>0</v>
      </c>
      <c r="AV12" s="59">
        <f>SUMIF(Adjustments!$J$4:$J$921,(Retirements!$E12&amp;"/"&amp;Retirements!AV$8&amp;"/"&amp;Retirements!AV$7&amp;"/"&amp;Retirements!AV$6),Adjustments!W$4:W$921)</f>
        <v>0</v>
      </c>
      <c r="AW12" s="59">
        <f>SUMIF(Adjustments!$J$4:$J$921,(Retirements!$E12&amp;"/"&amp;Retirements!AW$8&amp;"/"&amp;Retirements!AW$7&amp;"/"&amp;Retirements!AW$6),Adjustments!X$4:X$921)</f>
        <v>0</v>
      </c>
      <c r="AX12" s="59">
        <f>SUMIF(Adjustments!$J$4:$J$921,(Retirements!$E12&amp;"/"&amp;Retirements!AX$8&amp;"/"&amp;Retirements!AX$7&amp;"/"&amp;Retirements!AX$6),Adjustments!Y$4:Y$921)</f>
        <v>0</v>
      </c>
      <c r="AY12" s="59">
        <f>SUMIF(Adjustments!$J$4:$J$921,(Retirements!$E12&amp;"/"&amp;Retirements!AY$8&amp;"/"&amp;Retirements!AY$7&amp;"/"&amp;Retirements!AY$6),Adjustments!Z$4:Z$921)</f>
        <v>0</v>
      </c>
      <c r="AZ12" s="59">
        <f>SUMIF(Adjustments!$J$4:$J$921,(Retirements!$E12&amp;"/"&amp;Retirements!AZ$8&amp;"/"&amp;Retirements!AZ$7&amp;"/"&amp;Retirements!AZ$6),Adjustments!AA$4:AA$921)</f>
        <v>0</v>
      </c>
      <c r="BA12" s="59">
        <f>SUMIF(Adjustments!$J$4:$J$921,(Retirements!$E12&amp;"/"&amp;Retirements!BA$8&amp;"/"&amp;Retirements!BA$7&amp;"/"&amp;Retirements!BA$6),Adjustments!AB$4:AB$921)</f>
        <v>0</v>
      </c>
      <c r="BB12" s="59">
        <f>SUMIF(Adjustments!$J$4:$J$921,(Retirements!$E12&amp;"/"&amp;Retirements!BB$8&amp;"/"&amp;Retirements!BB$7&amp;"/"&amp;Retirements!BB$6),Adjustments!AC$4:AC$921)</f>
        <v>0</v>
      </c>
      <c r="BC12" s="59">
        <f>SUMIF(Adjustments!$J$4:$J$921,(Retirements!$E12&amp;"/"&amp;Retirements!BC$8&amp;"/"&amp;Retirements!BC$7&amp;"/"&amp;Retirements!BC$6),Adjustments!AD$4:AD$921)</f>
        <v>0</v>
      </c>
      <c r="BD12" s="59">
        <f>SUMIF(Adjustments!$J$4:$J$921,(Retirements!$E12&amp;"/"&amp;Retirements!BD$8&amp;"/"&amp;Retirements!BD$7&amp;"/"&amp;Retirements!BD$6),Adjustments!AE$4:AE$921)</f>
        <v>0</v>
      </c>
      <c r="BE12" s="59">
        <f>SUMIF(Adjustments!$J$4:$J$921,(Retirements!$E12&amp;"/"&amp;Retirements!BE$8&amp;"/"&amp;Retirements!BE$7&amp;"/"&amp;Retirements!BE$6),Adjustments!AF$4:AF$921)</f>
        <v>0</v>
      </c>
      <c r="BF12" s="59">
        <f>SUMIF(Adjustments!$J$4:$J$921,(Retirements!$E12&amp;"/"&amp;Retirements!BF$8&amp;"/"&amp;Retirements!BF$7&amp;"/"&amp;Retirements!BF$6),Adjustments!AG$4:AG$921)</f>
        <v>0</v>
      </c>
      <c r="BG12" s="59"/>
      <c r="BH12" s="756">
        <f t="shared" si="35"/>
        <v>4</v>
      </c>
      <c r="BI12" s="59">
        <f>HLOOKUP(BI$8,$K$9:$AH$95,$BH12,0)</f>
        <v>1090045310.3400002</v>
      </c>
      <c r="BJ12" s="59">
        <f t="shared" ref="BJ12:CD24" si="39">HLOOKUP(BJ$8,$K$9:$AH$95,$BH12,0)</f>
        <v>1090045310.3400002</v>
      </c>
      <c r="BK12" s="59">
        <f t="shared" si="39"/>
        <v>1090045310.3400002</v>
      </c>
      <c r="BL12" s="59">
        <f t="shared" si="39"/>
        <v>1090045310.3400002</v>
      </c>
      <c r="BM12" s="59">
        <f t="shared" si="39"/>
        <v>1090045310.3400002</v>
      </c>
      <c r="BN12" s="59">
        <f t="shared" si="39"/>
        <v>1090045310.3400002</v>
      </c>
      <c r="BO12" s="59">
        <f t="shared" si="39"/>
        <v>1079437436.9200001</v>
      </c>
      <c r="BP12" s="59">
        <f t="shared" si="39"/>
        <v>1079437436.9200001</v>
      </c>
      <c r="BQ12" s="59">
        <f t="shared" si="39"/>
        <v>1079437436.9200001</v>
      </c>
      <c r="BR12" s="59">
        <f t="shared" si="39"/>
        <v>1079437436.9200001</v>
      </c>
      <c r="BS12" s="59">
        <f t="shared" si="39"/>
        <v>1079437436.9200001</v>
      </c>
      <c r="BT12" s="59">
        <f t="shared" si="39"/>
        <v>1079437436.9200001</v>
      </c>
      <c r="BU12" s="59">
        <f t="shared" si="39"/>
        <v>1079437436.9200001</v>
      </c>
      <c r="BV12" s="59">
        <f t="shared" si="39"/>
        <v>1079437436.9200001</v>
      </c>
      <c r="BW12" s="59">
        <f t="shared" si="39"/>
        <v>1079437436.9200001</v>
      </c>
      <c r="BX12" s="59">
        <f t="shared" si="39"/>
        <v>1079437436.9200001</v>
      </c>
      <c r="BY12" s="59">
        <f t="shared" si="39"/>
        <v>1079437436.9200001</v>
      </c>
      <c r="BZ12" s="59">
        <f t="shared" si="39"/>
        <v>1079437436.9200001</v>
      </c>
      <c r="CA12" s="59">
        <f t="shared" si="39"/>
        <v>1058125871.4651392</v>
      </c>
      <c r="CB12" s="59">
        <f t="shared" si="39"/>
        <v>1058125871.4651392</v>
      </c>
      <c r="CC12" s="59">
        <f t="shared" si="39"/>
        <v>1058125871.4651392</v>
      </c>
      <c r="CD12" s="59">
        <f t="shared" si="39"/>
        <v>1058125871.4651392</v>
      </c>
      <c r="CE12" s="59">
        <f t="shared" ref="CE12:CE75" si="40">HLOOKUP(CE$8,$K$9:$AH$95,$BH12,0)</f>
        <v>1058125871.4651392</v>
      </c>
      <c r="CF12" s="68"/>
      <c r="CG12" s="70">
        <f>IF(CG$7="Actuals",AJ12,((BI12*$J12)/12))</f>
        <v>-140096.20000000001</v>
      </c>
      <c r="CH12" s="70">
        <f t="shared" ref="CH12:DC12" si="41">IF(CH$7="Actuals",AK12,((BJ12*$J12)/12))</f>
        <v>-714639.73</v>
      </c>
      <c r="CI12" s="70">
        <f t="shared" si="41"/>
        <v>-7622807.8300000001</v>
      </c>
      <c r="CJ12" s="70">
        <f t="shared" si="41"/>
        <v>-263159.38</v>
      </c>
      <c r="CK12" s="70">
        <f t="shared" si="41"/>
        <v>-1547438.7400000002</v>
      </c>
      <c r="CL12" s="70">
        <f t="shared" si="41"/>
        <v>-319731.53999999998</v>
      </c>
      <c r="CM12" s="70">
        <f t="shared" si="41"/>
        <v>-94956.64</v>
      </c>
      <c r="CN12" s="70">
        <f t="shared" si="41"/>
        <v>-360089.01</v>
      </c>
      <c r="CO12" s="70">
        <f t="shared" si="41"/>
        <v>-618789.7699999999</v>
      </c>
      <c r="CP12" s="70">
        <f t="shared" si="41"/>
        <v>-2248636.6705400352</v>
      </c>
      <c r="CQ12" s="70">
        <f t="shared" si="41"/>
        <v>-2248636.6705400352</v>
      </c>
      <c r="CR12" s="70">
        <f t="shared" si="41"/>
        <v>-2248636.6705400352</v>
      </c>
      <c r="CS12" s="70">
        <f t="shared" si="41"/>
        <v>-2248636.6705400352</v>
      </c>
      <c r="CT12" s="70">
        <f t="shared" si="41"/>
        <v>-2248636.6705400352</v>
      </c>
      <c r="CU12" s="70">
        <f t="shared" si="41"/>
        <v>-2248636.6705400352</v>
      </c>
      <c r="CV12" s="70">
        <f t="shared" si="41"/>
        <v>-2248636.6705400352</v>
      </c>
      <c r="CW12" s="70">
        <f t="shared" si="41"/>
        <v>-2248636.6705400352</v>
      </c>
      <c r="CX12" s="70">
        <f t="shared" si="41"/>
        <v>-2248636.6705400352</v>
      </c>
      <c r="CY12" s="70">
        <f t="shared" si="41"/>
        <v>-2204241.3531743973</v>
      </c>
      <c r="CZ12" s="70">
        <f t="shared" si="41"/>
        <v>-2204241.3531743973</v>
      </c>
      <c r="DA12" s="70">
        <f t="shared" si="41"/>
        <v>-2204241.3531743973</v>
      </c>
      <c r="DB12" s="70">
        <f t="shared" si="41"/>
        <v>-2204241.3531743973</v>
      </c>
      <c r="DC12" s="70">
        <f t="shared" si="41"/>
        <v>-2204241.3531743973</v>
      </c>
      <c r="DD12" s="63">
        <f t="shared" ref="DD12:DD18" si="42">SUM(CG12:DC12)</f>
        <v>-42940645.640732296</v>
      </c>
      <c r="DE12" s="59"/>
      <c r="DF12" s="70">
        <f>SUMIF(Adjustments!$J$4:$J$921,(Retirements!$E12&amp;"/"&amp;Retirements!DF$8&amp;"/"&amp;Retirements!DF$7&amp;"/"&amp;Retirements!DF$6),Adjustments!K$4:K$921)</f>
        <v>0</v>
      </c>
      <c r="DG12" s="70">
        <f>SUMIF(Adjustments!$J$4:$J$921,(Retirements!$E12&amp;"/"&amp;Retirements!DG$8&amp;"/"&amp;Retirements!DG$7&amp;"/"&amp;Retirements!DG$6),Adjustments!L$4:L$921)</f>
        <v>0</v>
      </c>
      <c r="DH12" s="70">
        <f>SUMIF(Adjustments!$J$4:$J$921,(Retirements!$E12&amp;"/"&amp;Retirements!DH$8&amp;"/"&amp;Retirements!DH$7&amp;"/"&amp;Retirements!DH$6),Adjustments!M$4:M$921)</f>
        <v>0</v>
      </c>
      <c r="DI12" s="70">
        <f>SUMIF(Adjustments!$J$4:$J$921,(Retirements!$E12&amp;"/"&amp;Retirements!DI$8&amp;"/"&amp;Retirements!DI$7&amp;"/"&amp;Retirements!DI$6),Adjustments!N$4:N$921)</f>
        <v>0</v>
      </c>
      <c r="DJ12" s="70">
        <f>SUMIF(Adjustments!$J$4:$J$921,(Retirements!$E12&amp;"/"&amp;Retirements!DJ$8&amp;"/"&amp;Retirements!DJ$7&amp;"/"&amp;Retirements!DJ$6),Adjustments!O$4:O$921)</f>
        <v>0</v>
      </c>
      <c r="DK12" s="70">
        <f>SUMIF(Adjustments!$J$4:$J$921,(Retirements!$E12&amp;"/"&amp;Retirements!DK$8&amp;"/"&amp;Retirements!DK$7&amp;"/"&amp;Retirements!DK$6),Adjustments!P$4:P$921)</f>
        <v>0</v>
      </c>
      <c r="DL12" s="70">
        <f>SUMIF(Adjustments!$J$4:$J$921,(Retirements!$E12&amp;"/"&amp;Retirements!DL$8&amp;"/"&amp;Retirements!DL$7&amp;"/"&amp;Retirements!DL$6),Adjustments!Q$4:Q$921)</f>
        <v>0</v>
      </c>
      <c r="DM12" s="70">
        <f>SUMIF(Adjustments!$J$4:$J$921,(Retirements!$E12&amp;"/"&amp;Retirements!DM$8&amp;"/"&amp;Retirements!DM$7&amp;"/"&amp;Retirements!DM$6),Adjustments!R$4:R$921)</f>
        <v>0</v>
      </c>
      <c r="DN12" s="70">
        <f>SUMIF(Adjustments!$J$4:$J$921,(Retirements!$E12&amp;"/"&amp;Retirements!DN$8&amp;"/"&amp;Retirements!DN$7&amp;"/"&amp;Retirements!DN$6),Adjustments!S$4:S$921)</f>
        <v>0</v>
      </c>
      <c r="DO12" s="70">
        <f>SUMIF(Adjustments!$J$4:$J$921,(Retirements!$E12&amp;"/"&amp;Retirements!DO$8&amp;"/"&amp;Retirements!DO$7&amp;"/"&amp;Retirements!DO$6),Adjustments!T$4:T$921)</f>
        <v>0</v>
      </c>
      <c r="DP12" s="70">
        <f>SUMIF(Adjustments!$J$4:$J$921,(Retirements!$E12&amp;"/"&amp;Retirements!DP$8&amp;"/"&amp;Retirements!DP$7&amp;"/"&amp;Retirements!DP$6),Adjustments!U$4:U$921)</f>
        <v>0</v>
      </c>
      <c r="DQ12" s="70">
        <f>SUMIF(Adjustments!$J$4:$J$921,(Retirements!$E12&amp;"/"&amp;Retirements!DQ$8&amp;"/"&amp;Retirements!DQ$7&amp;"/"&amp;Retirements!DQ$6),Adjustments!V$4:V$921)</f>
        <v>0</v>
      </c>
      <c r="DR12" s="70">
        <f>SUMIF(Adjustments!$J$4:$J$921,(Retirements!$E12&amp;"/"&amp;Retirements!DR$8&amp;"/"&amp;Retirements!DR$7&amp;"/"&amp;Retirements!DR$6),Adjustments!W$4:W$921)</f>
        <v>0</v>
      </c>
      <c r="DS12" s="70">
        <f>SUMIF(Adjustments!$J$4:$J$921,(Retirements!$E12&amp;"/"&amp;Retirements!DS$8&amp;"/"&amp;Retirements!DS$7&amp;"/"&amp;Retirements!DS$6),Adjustments!X$4:X$921)</f>
        <v>0</v>
      </c>
      <c r="DT12" s="70">
        <f>SUMIF(Adjustments!$J$4:$J$921,(Retirements!$E12&amp;"/"&amp;Retirements!DT$8&amp;"/"&amp;Retirements!DT$7&amp;"/"&amp;Retirements!DT$6),Adjustments!Y$4:Y$921)</f>
        <v>0</v>
      </c>
      <c r="DU12" s="70">
        <f>SUMIF(Adjustments!$J$4:$J$921,(Retirements!$E12&amp;"/"&amp;Retirements!DU$8&amp;"/"&amp;Retirements!DU$7&amp;"/"&amp;Retirements!DU$6),Adjustments!Z$4:Z$921)</f>
        <v>0</v>
      </c>
      <c r="DV12" s="70">
        <f>SUMIF(Adjustments!$J$4:$J$921,(Retirements!$E12&amp;"/"&amp;Retirements!DV$8&amp;"/"&amp;Retirements!DV$7&amp;"/"&amp;Retirements!DV$6),Adjustments!AA$4:AA$921)</f>
        <v>0</v>
      </c>
      <c r="DW12" s="70">
        <f>SUMIF(Adjustments!$J$4:$J$921,(Retirements!$E12&amp;"/"&amp;Retirements!DW$8&amp;"/"&amp;Retirements!DW$7&amp;"/"&amp;Retirements!DW$6),Adjustments!AB$4:AB$921)</f>
        <v>0</v>
      </c>
      <c r="DX12" s="70">
        <f>SUMIF(Adjustments!$J$4:$J$921,(Retirements!$E12&amp;"/"&amp;Retirements!DX$8&amp;"/"&amp;Retirements!DX$7&amp;"/"&amp;Retirements!DX$6),Adjustments!AC$4:AC$921)</f>
        <v>0</v>
      </c>
      <c r="DY12" s="70">
        <f>SUMIF(Adjustments!$J$4:$J$921,(Retirements!$E12&amp;"/"&amp;Retirements!DY$8&amp;"/"&amp;Retirements!DY$7&amp;"/"&amp;Retirements!DY$6),Adjustments!AD$4:AD$921)</f>
        <v>0</v>
      </c>
      <c r="DZ12" s="70">
        <f>SUMIF(Adjustments!$J$4:$J$921,(Retirements!$E12&amp;"/"&amp;Retirements!DZ$8&amp;"/"&amp;Retirements!DZ$7&amp;"/"&amp;Retirements!DZ$6),Adjustments!AE$4:AE$921)</f>
        <v>0</v>
      </c>
      <c r="EA12" s="70">
        <f>SUMIF(Adjustments!$J$4:$J$921,(Retirements!$E12&amp;"/"&amp;Retirements!EA$8&amp;"/"&amp;Retirements!EA$7&amp;"/"&amp;Retirements!EA$6),Adjustments!AF$4:AF$921)</f>
        <v>0</v>
      </c>
      <c r="EB12" s="70">
        <f>SUMIF(Adjustments!$J$4:$J$921,(Retirements!$E12&amp;"/"&amp;Retirements!EB$8&amp;"/"&amp;Retirements!EB$7&amp;"/"&amp;Retirements!EB$6),Adjustments!AG$4:AG$921)</f>
        <v>0</v>
      </c>
      <c r="EC12" s="59"/>
      <c r="ED12" s="59">
        <f>IF(ED$7="Actuals",CG12,(DF12+CG12))</f>
        <v>-140096.20000000001</v>
      </c>
      <c r="EE12" s="59">
        <f t="shared" ref="EE12:EZ18" si="43">IF(EE$7="Actuals",CH12,(DG12+CH12))</f>
        <v>-714639.73</v>
      </c>
      <c r="EF12" s="59">
        <f t="shared" si="43"/>
        <v>-7622807.8300000001</v>
      </c>
      <c r="EG12" s="59">
        <f t="shared" si="43"/>
        <v>-263159.38</v>
      </c>
      <c r="EH12" s="59">
        <f t="shared" si="43"/>
        <v>-1547438.7400000002</v>
      </c>
      <c r="EI12" s="59">
        <f t="shared" si="43"/>
        <v>-319731.53999999998</v>
      </c>
      <c r="EJ12" s="59">
        <f t="shared" si="43"/>
        <v>-94956.64</v>
      </c>
      <c r="EK12" s="59">
        <f t="shared" si="43"/>
        <v>-360089.01</v>
      </c>
      <c r="EL12" s="59">
        <f t="shared" si="43"/>
        <v>-618789.7699999999</v>
      </c>
      <c r="EM12" s="59">
        <f t="shared" si="43"/>
        <v>-2248636.6705400352</v>
      </c>
      <c r="EN12" s="59">
        <f t="shared" si="43"/>
        <v>-2248636.6705400352</v>
      </c>
      <c r="EO12" s="59">
        <f t="shared" si="43"/>
        <v>-2248636.6705400352</v>
      </c>
      <c r="EP12" s="59">
        <f t="shared" si="43"/>
        <v>-2248636.6705400352</v>
      </c>
      <c r="EQ12" s="59">
        <f t="shared" si="43"/>
        <v>-2248636.6705400352</v>
      </c>
      <c r="ER12" s="59">
        <f t="shared" si="43"/>
        <v>-2248636.6705400352</v>
      </c>
      <c r="ES12" s="59">
        <f t="shared" si="43"/>
        <v>-2248636.6705400352</v>
      </c>
      <c r="ET12" s="59">
        <f t="shared" si="43"/>
        <v>-2248636.6705400352</v>
      </c>
      <c r="EU12" s="59">
        <f t="shared" si="43"/>
        <v>-2248636.6705400352</v>
      </c>
      <c r="EV12" s="59">
        <f t="shared" si="43"/>
        <v>-2204241.3531743973</v>
      </c>
      <c r="EW12" s="59">
        <f t="shared" si="43"/>
        <v>-2204241.3531743973</v>
      </c>
      <c r="EX12" s="59">
        <f t="shared" si="43"/>
        <v>-2204241.3531743973</v>
      </c>
      <c r="EY12" s="59">
        <f t="shared" si="43"/>
        <v>-2204241.3531743973</v>
      </c>
      <c r="EZ12" s="59">
        <f t="shared" si="43"/>
        <v>-2204241.3531743973</v>
      </c>
      <c r="FA12" s="127">
        <f>SUM(ED12:EZ12)</f>
        <v>-42940645.640732296</v>
      </c>
      <c r="FB12" s="59"/>
      <c r="FC12" s="70">
        <f>SUMIF(Adjustments!$J$4:$J$921,(Retirements!$E12&amp;"/"&amp;Retirements!FC$8&amp;"/"&amp;Retirements!FC$7&amp;"/"&amp;Retirements!FC$6),Adjustments!L$4:L$921)</f>
        <v>0</v>
      </c>
      <c r="FD12" s="70">
        <f>SUMIF(Adjustments!$J$4:$J$921,(Retirements!$E12&amp;"/"&amp;Retirements!FD$8&amp;"/"&amp;Retirements!FD$7&amp;"/"&amp;Retirements!FD$6),Adjustments!M$4:M$921)</f>
        <v>0</v>
      </c>
      <c r="FE12" s="70">
        <f>SUMIF(Adjustments!$J$4:$J$921,(Retirements!$E12&amp;"/"&amp;Retirements!FE$8&amp;"/"&amp;Retirements!FE$7&amp;"/"&amp;Retirements!FE$6),Adjustments!N$4:N$921)</f>
        <v>0</v>
      </c>
      <c r="FF12" s="70">
        <f>SUMIF(Adjustments!$J$4:$J$921,(Retirements!$E12&amp;"/"&amp;Retirements!FF$8&amp;"/"&amp;Retirements!FF$7&amp;"/"&amp;Retirements!FF$6),Adjustments!O$4:O$921)</f>
        <v>0</v>
      </c>
      <c r="FG12" s="70">
        <f>SUMIF(Adjustments!$J$4:$J$921,(Retirements!$E12&amp;"/"&amp;Retirements!FG$8&amp;"/"&amp;Retirements!FG$7&amp;"/"&amp;Retirements!FG$6),Adjustments!P$4:P$921)</f>
        <v>0</v>
      </c>
      <c r="FH12" s="70">
        <f>SUMIF(Adjustments!$J$4:$J$921,(Retirements!$E12&amp;"/"&amp;Retirements!FH$8&amp;"/"&amp;Retirements!FH$7&amp;"/"&amp;Retirements!FH$6),Adjustments!Q$4:Q$921)</f>
        <v>0</v>
      </c>
      <c r="FI12" s="70">
        <f>SUMIF(Adjustments!$J$4:$J$921,(Retirements!$E12&amp;"/"&amp;Retirements!FI$8&amp;"/"&amp;Retirements!FI$7&amp;"/"&amp;Retirements!FI$6),Adjustments!R$4:R$921)</f>
        <v>0</v>
      </c>
      <c r="FJ12" s="70">
        <f>SUMIF(Adjustments!$J$4:$J$921,(Retirements!$E12&amp;"/"&amp;Retirements!FJ$8&amp;"/"&amp;Retirements!FJ$7&amp;"/"&amp;Retirements!FJ$6),Adjustments!S$4:S$921)</f>
        <v>0</v>
      </c>
      <c r="FK12" s="70">
        <f>SUMIF(Adjustments!$J$4:$J$921,(Retirements!$E12&amp;"/"&amp;Retirements!FK$8&amp;"/"&amp;Retirements!FK$7&amp;"/"&amp;Retirements!FK$6),Adjustments!T$4:T$921)</f>
        <v>0</v>
      </c>
      <c r="FL12" s="70">
        <f>SUMIF(Adjustments!$J$4:$J$921,(Retirements!$E12&amp;"/"&amp;Retirements!FL$8&amp;"/"&amp;Retirements!FL$7&amp;"/"&amp;Retirements!FL$6),Adjustments!U$4:U$921)</f>
        <v>0</v>
      </c>
      <c r="FM12" s="70">
        <f>SUMIF(Adjustments!$J$4:$J$921,(Retirements!$E12&amp;"/"&amp;Retirements!FM$8&amp;"/"&amp;Retirements!FM$7&amp;"/"&amp;Retirements!FM$6),Adjustments!V$4:V$921)</f>
        <v>0</v>
      </c>
      <c r="FN12" s="70">
        <f>SUMIF(Adjustments!$J$4:$J$921,(Retirements!$E12&amp;"/"&amp;Retirements!FN$8&amp;"/"&amp;Retirements!FN$7&amp;"/"&amp;Retirements!FN$6),Adjustments!W$4:W$921)</f>
        <v>0</v>
      </c>
      <c r="FO12" s="70">
        <f>SUMIF(Adjustments!$J$4:$J$921,(Retirements!$E12&amp;"/"&amp;Retirements!FO$8&amp;"/"&amp;Retirements!FO$7&amp;"/"&amp;Retirements!FO$6),Adjustments!X$4:X$921)</f>
        <v>0</v>
      </c>
      <c r="FP12" s="70">
        <f>SUMIF(Adjustments!$J$4:$J$921,(Retirements!$E12&amp;"/"&amp;Retirements!FP$8&amp;"/"&amp;Retirements!FP$7&amp;"/"&amp;Retirements!FP$6),Adjustments!Y$4:Y$921)</f>
        <v>0</v>
      </c>
      <c r="FQ12" s="70">
        <f>SUMIF(Adjustments!$J$4:$J$921,(Retirements!$E12&amp;"/"&amp;Retirements!FQ$8&amp;"/"&amp;Retirements!FQ$7&amp;"/"&amp;Retirements!FQ$6),Adjustments!Z$4:Z$921)</f>
        <v>0</v>
      </c>
      <c r="FR12" s="70">
        <f>SUMIF(Adjustments!$J$4:$J$921,(Retirements!$E12&amp;"/"&amp;Retirements!FR$8&amp;"/"&amp;Retirements!FR$7&amp;"/"&amp;Retirements!FR$6),Adjustments!AA$4:AA$921)</f>
        <v>0</v>
      </c>
      <c r="FS12" s="70">
        <f>SUMIF(Adjustments!$J$4:$J$921,(Retirements!$E12&amp;"/"&amp;Retirements!FS$8&amp;"/"&amp;Retirements!FS$7&amp;"/"&amp;Retirements!FS$6),Adjustments!AB$4:AB$921)</f>
        <v>0</v>
      </c>
      <c r="FT12" s="70">
        <f>SUMIF(Adjustments!$J$4:$J$921,(Retirements!$E12&amp;"/"&amp;Retirements!FT$8&amp;"/"&amp;Retirements!FT$7&amp;"/"&amp;Retirements!FT$6),Adjustments!AC$4:AC$921)</f>
        <v>0</v>
      </c>
      <c r="FU12" s="70">
        <f>SUMIF(Adjustments!$J$4:$J$921,(Retirements!$E12&amp;"/"&amp;Retirements!FU$8&amp;"/"&amp;Retirements!FU$7&amp;"/"&amp;Retirements!FU$6),Adjustments!AD$4:AD$921)</f>
        <v>0</v>
      </c>
      <c r="FV12" s="70">
        <f>SUMIF(Adjustments!$J$4:$J$921,(Retirements!$E12&amp;"/"&amp;Retirements!FV$8&amp;"/"&amp;Retirements!FV$7&amp;"/"&amp;Retirements!FV$6),Adjustments!AE$4:AE$921)</f>
        <v>0</v>
      </c>
      <c r="FW12" s="70">
        <f>SUMIF(Adjustments!$J$4:$J$921,(Retirements!$E12&amp;"/"&amp;Retirements!FW$8&amp;"/"&amp;Retirements!FW$7&amp;"/"&amp;Retirements!FW$6),Adjustments!AF$4:AF$921)</f>
        <v>0</v>
      </c>
      <c r="FX12" s="70">
        <f>SUMIF(Adjustments!$J$4:$J$921,(Retirements!$E12&amp;"/"&amp;Retirements!FX$8&amp;"/"&amp;Retirements!FX$7&amp;"/"&amp;Retirements!FX$6),Adjustments!AG$4:AG$921)</f>
        <v>0</v>
      </c>
      <c r="FY12" s="70">
        <f>SUMIF(Adjustments!$J$4:$J$921,(Retirements!$E12&amp;"/"&amp;Retirements!FY$8&amp;"/"&amp;Retirements!FY$7&amp;"/"&amp;Retirements!FY$6),Adjustments!AH$4:AH$921)</f>
        <v>0</v>
      </c>
      <c r="FZ12" s="63">
        <f t="shared" ref="FZ12:FZ18" si="44">SUM(FC12:FY12)</f>
        <v>0</v>
      </c>
      <c r="GA12" s="36"/>
    </row>
    <row r="13" spans="1:207">
      <c r="A13" s="5" t="s">
        <v>4</v>
      </c>
      <c r="B13" s="5" t="s">
        <v>5</v>
      </c>
      <c r="C13" s="5" t="s">
        <v>2</v>
      </c>
      <c r="D13" s="5" t="s">
        <v>3</v>
      </c>
      <c r="E13" s="5" t="s">
        <v>108</v>
      </c>
      <c r="F13" s="5" t="s">
        <v>50</v>
      </c>
      <c r="G13" s="32">
        <v>312</v>
      </c>
      <c r="H13" s="5" t="s">
        <v>5</v>
      </c>
      <c r="I13" s="5" t="str">
        <f t="shared" ref="I13:I76" si="45">G13&amp;H13</f>
        <v>312DGU</v>
      </c>
      <c r="J13" s="374">
        <f>VLOOKUP(F13,Scenarios!$BI$11:$BL$121,4,0)</f>
        <v>-2.0074559308972086E-2</v>
      </c>
      <c r="K13" s="358">
        <f>VLOOKUP(F13,Scenarios!$AG$11:$AJ$132,4,0)</f>
        <v>1232403758.6900003</v>
      </c>
      <c r="L13" s="27">
        <f t="shared" si="36"/>
        <v>1231794822.6400003</v>
      </c>
      <c r="M13" s="27">
        <f t="shared" si="36"/>
        <v>1231577784.0500004</v>
      </c>
      <c r="N13" s="27">
        <f t="shared" si="36"/>
        <v>1231276534.6900005</v>
      </c>
      <c r="O13" s="27">
        <f t="shared" si="36"/>
        <v>1226893456.4800005</v>
      </c>
      <c r="P13" s="27">
        <f t="shared" si="36"/>
        <v>1225494455.3500004</v>
      </c>
      <c r="Q13" s="27">
        <f t="shared" si="36"/>
        <v>1221572848.5500004</v>
      </c>
      <c r="R13" s="27">
        <f t="shared" si="36"/>
        <v>1221456182.0600004</v>
      </c>
      <c r="S13" s="27">
        <f t="shared" si="36"/>
        <v>1219246013.6400003</v>
      </c>
      <c r="T13" s="27">
        <f t="shared" si="36"/>
        <v>1216441833.6700003</v>
      </c>
      <c r="U13" s="27">
        <f t="shared" si="36"/>
        <v>1214398288.9534631</v>
      </c>
      <c r="V13" s="27">
        <f t="shared" si="37"/>
        <v>1212354744.2369258</v>
      </c>
      <c r="W13" s="27">
        <f t="shared" si="37"/>
        <v>1210311199.5203886</v>
      </c>
      <c r="X13" s="27">
        <f t="shared" si="37"/>
        <v>1208267654.8038514</v>
      </c>
      <c r="Y13" s="27">
        <f t="shared" si="37"/>
        <v>1206224110.0873141</v>
      </c>
      <c r="Z13" s="27">
        <f t="shared" si="37"/>
        <v>1204180565.3707769</v>
      </c>
      <c r="AA13" s="27">
        <f t="shared" si="37"/>
        <v>1202137020.6542397</v>
      </c>
      <c r="AB13" s="27">
        <f t="shared" si="37"/>
        <v>1200093475.9377024</v>
      </c>
      <c r="AC13" s="27">
        <f t="shared" si="37"/>
        <v>1198049931.2211652</v>
      </c>
      <c r="AD13" s="27">
        <f t="shared" si="37"/>
        <v>1196045737.5212145</v>
      </c>
      <c r="AE13" s="27">
        <f t="shared" si="37"/>
        <v>1194041543.8212638</v>
      </c>
      <c r="AF13" s="27">
        <f t="shared" si="38"/>
        <v>1192037350.1213131</v>
      </c>
      <c r="AG13" s="27">
        <f t="shared" si="38"/>
        <v>1190033156.4213624</v>
      </c>
      <c r="AH13" s="27">
        <f t="shared" si="38"/>
        <v>1188028962.7214117</v>
      </c>
      <c r="AI13" s="68"/>
      <c r="AJ13" s="59">
        <f>SUMIF(Adjustments!$J$4:$J$921,(Retirements!$E13&amp;"/"&amp;Retirements!AJ$8&amp;"/"&amp;Retirements!AJ$7&amp;"/"&amp;Retirements!AJ$6),Adjustments!K$4:K$921)</f>
        <v>-608936.05000000005</v>
      </c>
      <c r="AK13" s="59">
        <f>SUMIF(Adjustments!$J$4:$J$921,(Retirements!$E13&amp;"/"&amp;Retirements!AK$8&amp;"/"&amp;Retirements!AK$7&amp;"/"&amp;Retirements!AK$6),Adjustments!L$4:L$921)</f>
        <v>-217038.59000000003</v>
      </c>
      <c r="AL13" s="59">
        <f>SUMIF(Adjustments!$J$4:$J$921,(Retirements!$E13&amp;"/"&amp;Retirements!AL$8&amp;"/"&amp;Retirements!AL$7&amp;"/"&amp;Retirements!AL$6),Adjustments!M$4:M$921)</f>
        <v>-301249.36</v>
      </c>
      <c r="AM13" s="59">
        <f>SUMIF(Adjustments!$J$4:$J$921,(Retirements!$E13&amp;"/"&amp;Retirements!AM$8&amp;"/"&amp;Retirements!AM$7&amp;"/"&amp;Retirements!AM$6),Adjustments!N$4:N$921)</f>
        <v>-4383078.21</v>
      </c>
      <c r="AN13" s="59">
        <f>SUMIF(Adjustments!$J$4:$J$921,(Retirements!$E13&amp;"/"&amp;Retirements!AN$8&amp;"/"&amp;Retirements!AN$7&amp;"/"&amp;Retirements!AN$6),Adjustments!O$4:O$921)</f>
        <v>-1399001.13</v>
      </c>
      <c r="AO13" s="59">
        <f>SUMIF(Adjustments!$J$4:$J$921,(Retirements!$E13&amp;"/"&amp;Retirements!AO$8&amp;"/"&amp;Retirements!AO$7&amp;"/"&amp;Retirements!AO$6),Adjustments!P$4:P$921)</f>
        <v>-3921606.8000000003</v>
      </c>
      <c r="AP13" s="59">
        <f>SUMIF(Adjustments!$J$4:$J$921,(Retirements!$E13&amp;"/"&amp;Retirements!AP$8&amp;"/"&amp;Retirements!AP$7&amp;"/"&amp;Retirements!AP$6),Adjustments!Q$4:Q$921)</f>
        <v>-116666.48999999999</v>
      </c>
      <c r="AQ13" s="59">
        <f>SUMIF(Adjustments!$J$4:$J$921,(Retirements!$E13&amp;"/"&amp;Retirements!AQ$8&amp;"/"&amp;Retirements!AQ$7&amp;"/"&amp;Retirements!AQ$6),Adjustments!R$4:R$921)</f>
        <v>-2210168.4199999995</v>
      </c>
      <c r="AR13" s="59">
        <f>SUMIF(Adjustments!$J$4:$J$921,(Retirements!$E13&amp;"/"&amp;Retirements!AR$8&amp;"/"&amp;Retirements!AR$7&amp;"/"&amp;Retirements!AR$6),Adjustments!S$4:S$921)</f>
        <v>-2804179.9699999997</v>
      </c>
      <c r="AS13" s="59">
        <f>SUMIF(Adjustments!$J$4:$J$921,(Retirements!$E13&amp;"/"&amp;Retirements!AS$8&amp;"/"&amp;Retirements!AS$7&amp;"/"&amp;Retirements!AS$6),Adjustments!T$4:T$921)</f>
        <v>0</v>
      </c>
      <c r="AT13" s="59">
        <f>SUMIF(Adjustments!$J$4:$J$921,(Retirements!$E13&amp;"/"&amp;Retirements!AT$8&amp;"/"&amp;Retirements!AT$7&amp;"/"&amp;Retirements!AT$6),Adjustments!U$4:U$921)</f>
        <v>0</v>
      </c>
      <c r="AU13" s="59">
        <f>SUMIF(Adjustments!$J$4:$J$921,(Retirements!$E13&amp;"/"&amp;Retirements!AU$8&amp;"/"&amp;Retirements!AU$7&amp;"/"&amp;Retirements!AU$6),Adjustments!V$4:V$921)</f>
        <v>0</v>
      </c>
      <c r="AV13" s="59">
        <f>SUMIF(Adjustments!$J$4:$J$921,(Retirements!$E13&amp;"/"&amp;Retirements!AV$8&amp;"/"&amp;Retirements!AV$7&amp;"/"&amp;Retirements!AV$6),Adjustments!W$4:W$921)</f>
        <v>0</v>
      </c>
      <c r="AW13" s="59">
        <f>SUMIF(Adjustments!$J$4:$J$921,(Retirements!$E13&amp;"/"&amp;Retirements!AW$8&amp;"/"&amp;Retirements!AW$7&amp;"/"&amp;Retirements!AW$6),Adjustments!X$4:X$921)</f>
        <v>0</v>
      </c>
      <c r="AX13" s="59">
        <f>SUMIF(Adjustments!$J$4:$J$921,(Retirements!$E13&amp;"/"&amp;Retirements!AX$8&amp;"/"&amp;Retirements!AX$7&amp;"/"&amp;Retirements!AX$6),Adjustments!Y$4:Y$921)</f>
        <v>0</v>
      </c>
      <c r="AY13" s="59">
        <f>SUMIF(Adjustments!$J$4:$J$921,(Retirements!$E13&amp;"/"&amp;Retirements!AY$8&amp;"/"&amp;Retirements!AY$7&amp;"/"&amp;Retirements!AY$6),Adjustments!Z$4:Z$921)</f>
        <v>0</v>
      </c>
      <c r="AZ13" s="59">
        <f>SUMIF(Adjustments!$J$4:$J$921,(Retirements!$E13&amp;"/"&amp;Retirements!AZ$8&amp;"/"&amp;Retirements!AZ$7&amp;"/"&amp;Retirements!AZ$6),Adjustments!AA$4:AA$921)</f>
        <v>0</v>
      </c>
      <c r="BA13" s="59">
        <f>SUMIF(Adjustments!$J$4:$J$921,(Retirements!$E13&amp;"/"&amp;Retirements!BA$8&amp;"/"&amp;Retirements!BA$7&amp;"/"&amp;Retirements!BA$6),Adjustments!AB$4:AB$921)</f>
        <v>0</v>
      </c>
      <c r="BB13" s="59">
        <f>SUMIF(Adjustments!$J$4:$J$921,(Retirements!$E13&amp;"/"&amp;Retirements!BB$8&amp;"/"&amp;Retirements!BB$7&amp;"/"&amp;Retirements!BB$6),Adjustments!AC$4:AC$921)</f>
        <v>0</v>
      </c>
      <c r="BC13" s="59">
        <f>SUMIF(Adjustments!$J$4:$J$921,(Retirements!$E13&amp;"/"&amp;Retirements!BC$8&amp;"/"&amp;Retirements!BC$7&amp;"/"&amp;Retirements!BC$6),Adjustments!AD$4:AD$921)</f>
        <v>0</v>
      </c>
      <c r="BD13" s="59">
        <f>SUMIF(Adjustments!$J$4:$J$921,(Retirements!$E13&amp;"/"&amp;Retirements!BD$8&amp;"/"&amp;Retirements!BD$7&amp;"/"&amp;Retirements!BD$6),Adjustments!AE$4:AE$921)</f>
        <v>0</v>
      </c>
      <c r="BE13" s="59">
        <f>SUMIF(Adjustments!$J$4:$J$921,(Retirements!$E13&amp;"/"&amp;Retirements!BE$8&amp;"/"&amp;Retirements!BE$7&amp;"/"&amp;Retirements!BE$6),Adjustments!AF$4:AF$921)</f>
        <v>0</v>
      </c>
      <c r="BF13" s="59">
        <f>SUMIF(Adjustments!$J$4:$J$921,(Retirements!$E13&amp;"/"&amp;Retirements!BF$8&amp;"/"&amp;Retirements!BF$7&amp;"/"&amp;Retirements!BF$6),Adjustments!AG$4:AG$921)</f>
        <v>0</v>
      </c>
      <c r="BG13" s="59"/>
      <c r="BH13" s="756">
        <f t="shared" si="35"/>
        <v>5</v>
      </c>
      <c r="BI13" s="59">
        <f t="shared" ref="BI13:BX76" si="46">HLOOKUP(BI$8,$K$9:$AH$95,$BH13,0)</f>
        <v>1232403758.6900003</v>
      </c>
      <c r="BJ13" s="59">
        <f t="shared" si="46"/>
        <v>1232403758.6900003</v>
      </c>
      <c r="BK13" s="59">
        <f t="shared" si="46"/>
        <v>1232403758.6900003</v>
      </c>
      <c r="BL13" s="59">
        <f t="shared" si="46"/>
        <v>1232403758.6900003</v>
      </c>
      <c r="BM13" s="59">
        <f t="shared" si="46"/>
        <v>1232403758.6900003</v>
      </c>
      <c r="BN13" s="59">
        <f t="shared" si="46"/>
        <v>1232403758.6900003</v>
      </c>
      <c r="BO13" s="59">
        <f t="shared" si="46"/>
        <v>1221572848.5500004</v>
      </c>
      <c r="BP13" s="59">
        <f t="shared" si="46"/>
        <v>1221572848.5500004</v>
      </c>
      <c r="BQ13" s="59">
        <f t="shared" si="46"/>
        <v>1221572848.5500004</v>
      </c>
      <c r="BR13" s="59">
        <f t="shared" si="46"/>
        <v>1221572848.5500004</v>
      </c>
      <c r="BS13" s="59">
        <f t="shared" si="46"/>
        <v>1221572848.5500004</v>
      </c>
      <c r="BT13" s="59">
        <f t="shared" si="46"/>
        <v>1221572848.5500004</v>
      </c>
      <c r="BU13" s="59">
        <f t="shared" si="46"/>
        <v>1221572848.5500004</v>
      </c>
      <c r="BV13" s="59">
        <f t="shared" si="46"/>
        <v>1221572848.5500004</v>
      </c>
      <c r="BW13" s="59">
        <f t="shared" si="46"/>
        <v>1221572848.5500004</v>
      </c>
      <c r="BX13" s="59">
        <f t="shared" si="46"/>
        <v>1221572848.5500004</v>
      </c>
      <c r="BY13" s="59">
        <f t="shared" si="39"/>
        <v>1221572848.5500004</v>
      </c>
      <c r="BZ13" s="59">
        <f t="shared" si="39"/>
        <v>1221572848.5500004</v>
      </c>
      <c r="CA13" s="59">
        <f t="shared" si="39"/>
        <v>1198049931.2211652</v>
      </c>
      <c r="CB13" s="59">
        <f t="shared" si="39"/>
        <v>1198049931.2211652</v>
      </c>
      <c r="CC13" s="59">
        <f t="shared" si="39"/>
        <v>1198049931.2211652</v>
      </c>
      <c r="CD13" s="59">
        <f t="shared" si="39"/>
        <v>1198049931.2211652</v>
      </c>
      <c r="CE13" s="59">
        <f t="shared" si="40"/>
        <v>1198049931.2211652</v>
      </c>
      <c r="CF13" s="68"/>
      <c r="CG13" s="70">
        <f t="shared" ref="CG13:CG18" si="47">IF(CG$7="Actuals",AJ13,((BI13*$J13)/12))</f>
        <v>-608936.05000000005</v>
      </c>
      <c r="CH13" s="70">
        <f t="shared" ref="CH13:CQ18" si="48">IF(CH$7="Actuals",AK13,((BJ13*$J13)/12))</f>
        <v>-217038.59000000003</v>
      </c>
      <c r="CI13" s="70">
        <f t="shared" si="48"/>
        <v>-301249.36</v>
      </c>
      <c r="CJ13" s="70">
        <f t="shared" si="48"/>
        <v>-4383078.21</v>
      </c>
      <c r="CK13" s="70">
        <f t="shared" si="48"/>
        <v>-1399001.13</v>
      </c>
      <c r="CL13" s="70">
        <f t="shared" si="48"/>
        <v>-3921606.8000000003</v>
      </c>
      <c r="CM13" s="70">
        <f t="shared" si="48"/>
        <v>-116666.48999999999</v>
      </c>
      <c r="CN13" s="70">
        <f t="shared" si="48"/>
        <v>-2210168.4199999995</v>
      </c>
      <c r="CO13" s="70">
        <f t="shared" si="48"/>
        <v>-2804179.9699999997</v>
      </c>
      <c r="CP13" s="70">
        <f t="shared" si="48"/>
        <v>-2043544.7165372465</v>
      </c>
      <c r="CQ13" s="70">
        <f t="shared" si="48"/>
        <v>-2043544.7165372465</v>
      </c>
      <c r="CR13" s="70">
        <f t="shared" ref="CR13:DA18" si="49">IF(CR$7="Actuals",AU13,((BT13*$J13)/12))</f>
        <v>-2043544.7165372465</v>
      </c>
      <c r="CS13" s="70">
        <f t="shared" si="49"/>
        <v>-2043544.7165372465</v>
      </c>
      <c r="CT13" s="70">
        <f t="shared" si="49"/>
        <v>-2043544.7165372465</v>
      </c>
      <c r="CU13" s="70">
        <f t="shared" si="49"/>
        <v>-2043544.7165372465</v>
      </c>
      <c r="CV13" s="70">
        <f t="shared" si="49"/>
        <v>-2043544.7165372465</v>
      </c>
      <c r="CW13" s="70">
        <f t="shared" si="49"/>
        <v>-2043544.7165372465</v>
      </c>
      <c r="CX13" s="70">
        <f t="shared" si="49"/>
        <v>-2043544.7165372465</v>
      </c>
      <c r="CY13" s="70">
        <f t="shared" si="49"/>
        <v>-2004193.6999507674</v>
      </c>
      <c r="CZ13" s="70">
        <f t="shared" si="49"/>
        <v>-2004193.6999507674</v>
      </c>
      <c r="DA13" s="70">
        <f t="shared" si="49"/>
        <v>-2004193.6999507674</v>
      </c>
      <c r="DB13" s="70">
        <f t="shared" ref="DB13:DC18" si="50">IF(DB$7="Actuals",BE13,((CD13*$J13)/12))</f>
        <v>-2004193.6999507674</v>
      </c>
      <c r="DC13" s="70">
        <f t="shared" si="50"/>
        <v>-2004193.6999507674</v>
      </c>
      <c r="DD13" s="63">
        <f t="shared" si="42"/>
        <v>-44374795.968589053</v>
      </c>
      <c r="DE13" s="59"/>
      <c r="DF13" s="70">
        <f>SUMIF(Adjustments!$J$4:$J$921,(Retirements!$E13&amp;"/"&amp;Retirements!DF$8&amp;"/"&amp;Retirements!DF$7&amp;"/"&amp;Retirements!DF$6),Adjustments!K$4:K$921)</f>
        <v>0</v>
      </c>
      <c r="DG13" s="70">
        <f>SUMIF(Adjustments!$J$4:$J$921,(Retirements!$E13&amp;"/"&amp;Retirements!DG$8&amp;"/"&amp;Retirements!DG$7&amp;"/"&amp;Retirements!DG$6),Adjustments!L$4:L$921)</f>
        <v>0</v>
      </c>
      <c r="DH13" s="70">
        <f>SUMIF(Adjustments!$J$4:$J$921,(Retirements!$E13&amp;"/"&amp;Retirements!DH$8&amp;"/"&amp;Retirements!DH$7&amp;"/"&amp;Retirements!DH$6),Adjustments!M$4:M$921)</f>
        <v>0</v>
      </c>
      <c r="DI13" s="70">
        <f>SUMIF(Adjustments!$J$4:$J$921,(Retirements!$E13&amp;"/"&amp;Retirements!DI$8&amp;"/"&amp;Retirements!DI$7&amp;"/"&amp;Retirements!DI$6),Adjustments!N$4:N$921)</f>
        <v>0</v>
      </c>
      <c r="DJ13" s="70">
        <f>SUMIF(Adjustments!$J$4:$J$921,(Retirements!$E13&amp;"/"&amp;Retirements!DJ$8&amp;"/"&amp;Retirements!DJ$7&amp;"/"&amp;Retirements!DJ$6),Adjustments!O$4:O$921)</f>
        <v>0</v>
      </c>
      <c r="DK13" s="70">
        <f>SUMIF(Adjustments!$J$4:$J$921,(Retirements!$E13&amp;"/"&amp;Retirements!DK$8&amp;"/"&amp;Retirements!DK$7&amp;"/"&amp;Retirements!DK$6),Adjustments!P$4:P$921)</f>
        <v>0</v>
      </c>
      <c r="DL13" s="70">
        <f>SUMIF(Adjustments!$J$4:$J$921,(Retirements!$E13&amp;"/"&amp;Retirements!DL$8&amp;"/"&amp;Retirements!DL$7&amp;"/"&amp;Retirements!DL$6),Adjustments!Q$4:Q$921)</f>
        <v>0</v>
      </c>
      <c r="DM13" s="70">
        <f>SUMIF(Adjustments!$J$4:$J$921,(Retirements!$E13&amp;"/"&amp;Retirements!DM$8&amp;"/"&amp;Retirements!DM$7&amp;"/"&amp;Retirements!DM$6),Adjustments!R$4:R$921)</f>
        <v>0</v>
      </c>
      <c r="DN13" s="70">
        <f>SUMIF(Adjustments!$J$4:$J$921,(Retirements!$E13&amp;"/"&amp;Retirements!DN$8&amp;"/"&amp;Retirements!DN$7&amp;"/"&amp;Retirements!DN$6),Adjustments!S$4:S$921)</f>
        <v>0</v>
      </c>
      <c r="DO13" s="70">
        <f>SUMIF(Adjustments!$J$4:$J$921,(Retirements!$E13&amp;"/"&amp;Retirements!DO$8&amp;"/"&amp;Retirements!DO$7&amp;"/"&amp;Retirements!DO$6),Adjustments!T$4:T$921)</f>
        <v>0</v>
      </c>
      <c r="DP13" s="70">
        <f>SUMIF(Adjustments!$J$4:$J$921,(Retirements!$E13&amp;"/"&amp;Retirements!DP$8&amp;"/"&amp;Retirements!DP$7&amp;"/"&amp;Retirements!DP$6),Adjustments!U$4:U$921)</f>
        <v>0</v>
      </c>
      <c r="DQ13" s="70">
        <f>SUMIF(Adjustments!$J$4:$J$921,(Retirements!$E13&amp;"/"&amp;Retirements!DQ$8&amp;"/"&amp;Retirements!DQ$7&amp;"/"&amp;Retirements!DQ$6),Adjustments!V$4:V$921)</f>
        <v>0</v>
      </c>
      <c r="DR13" s="70">
        <f>SUMIF(Adjustments!$J$4:$J$921,(Retirements!$E13&amp;"/"&amp;Retirements!DR$8&amp;"/"&amp;Retirements!DR$7&amp;"/"&amp;Retirements!DR$6),Adjustments!W$4:W$921)</f>
        <v>0</v>
      </c>
      <c r="DS13" s="70">
        <f>SUMIF(Adjustments!$J$4:$J$921,(Retirements!$E13&amp;"/"&amp;Retirements!DS$8&amp;"/"&amp;Retirements!DS$7&amp;"/"&amp;Retirements!DS$6),Adjustments!X$4:X$921)</f>
        <v>0</v>
      </c>
      <c r="DT13" s="70">
        <f>SUMIF(Adjustments!$J$4:$J$921,(Retirements!$E13&amp;"/"&amp;Retirements!DT$8&amp;"/"&amp;Retirements!DT$7&amp;"/"&amp;Retirements!DT$6),Adjustments!Y$4:Y$921)</f>
        <v>0</v>
      </c>
      <c r="DU13" s="70">
        <f>SUMIF(Adjustments!$J$4:$J$921,(Retirements!$E13&amp;"/"&amp;Retirements!DU$8&amp;"/"&amp;Retirements!DU$7&amp;"/"&amp;Retirements!DU$6),Adjustments!Z$4:Z$921)</f>
        <v>0</v>
      </c>
      <c r="DV13" s="70">
        <f>SUMIF(Adjustments!$J$4:$J$921,(Retirements!$E13&amp;"/"&amp;Retirements!DV$8&amp;"/"&amp;Retirements!DV$7&amp;"/"&amp;Retirements!DV$6),Adjustments!AA$4:AA$921)</f>
        <v>0</v>
      </c>
      <c r="DW13" s="70">
        <f>SUMIF(Adjustments!$J$4:$J$921,(Retirements!$E13&amp;"/"&amp;Retirements!DW$8&amp;"/"&amp;Retirements!DW$7&amp;"/"&amp;Retirements!DW$6),Adjustments!AB$4:AB$921)</f>
        <v>0</v>
      </c>
      <c r="DX13" s="70">
        <f>SUMIF(Adjustments!$J$4:$J$921,(Retirements!$E13&amp;"/"&amp;Retirements!DX$8&amp;"/"&amp;Retirements!DX$7&amp;"/"&amp;Retirements!DX$6),Adjustments!AC$4:AC$921)</f>
        <v>0</v>
      </c>
      <c r="DY13" s="70">
        <f>SUMIF(Adjustments!$J$4:$J$921,(Retirements!$E13&amp;"/"&amp;Retirements!DY$8&amp;"/"&amp;Retirements!DY$7&amp;"/"&amp;Retirements!DY$6),Adjustments!AD$4:AD$921)</f>
        <v>0</v>
      </c>
      <c r="DZ13" s="70">
        <f>SUMIF(Adjustments!$J$4:$J$921,(Retirements!$E13&amp;"/"&amp;Retirements!DZ$8&amp;"/"&amp;Retirements!DZ$7&amp;"/"&amp;Retirements!DZ$6),Adjustments!AE$4:AE$921)</f>
        <v>0</v>
      </c>
      <c r="EA13" s="70">
        <f>SUMIF(Adjustments!$J$4:$J$921,(Retirements!$E13&amp;"/"&amp;Retirements!EA$8&amp;"/"&amp;Retirements!EA$7&amp;"/"&amp;Retirements!EA$6),Adjustments!AF$4:AF$921)</f>
        <v>0</v>
      </c>
      <c r="EB13" s="70">
        <f>SUMIF(Adjustments!$J$4:$J$921,(Retirements!$E13&amp;"/"&amp;Retirements!EB$8&amp;"/"&amp;Retirements!EB$7&amp;"/"&amp;Retirements!EB$6),Adjustments!AG$4:AG$921)</f>
        <v>0</v>
      </c>
      <c r="EC13" s="59"/>
      <c r="ED13" s="59">
        <f t="shared" ref="ED13:ED18" si="51">IF(ED$7="Actuals",CG13,(DF13+CG13))</f>
        <v>-608936.05000000005</v>
      </c>
      <c r="EE13" s="59">
        <f t="shared" si="43"/>
        <v>-217038.59000000003</v>
      </c>
      <c r="EF13" s="59">
        <f t="shared" si="43"/>
        <v>-301249.36</v>
      </c>
      <c r="EG13" s="59">
        <f t="shared" si="43"/>
        <v>-4383078.21</v>
      </c>
      <c r="EH13" s="59">
        <f t="shared" si="43"/>
        <v>-1399001.13</v>
      </c>
      <c r="EI13" s="59">
        <f t="shared" si="43"/>
        <v>-3921606.8000000003</v>
      </c>
      <c r="EJ13" s="59">
        <f t="shared" si="43"/>
        <v>-116666.48999999999</v>
      </c>
      <c r="EK13" s="59">
        <f t="shared" si="43"/>
        <v>-2210168.4199999995</v>
      </c>
      <c r="EL13" s="59">
        <f t="shared" si="43"/>
        <v>-2804179.9699999997</v>
      </c>
      <c r="EM13" s="59">
        <f t="shared" si="43"/>
        <v>-2043544.7165372465</v>
      </c>
      <c r="EN13" s="59">
        <f t="shared" si="43"/>
        <v>-2043544.7165372465</v>
      </c>
      <c r="EO13" s="59">
        <f t="shared" si="43"/>
        <v>-2043544.7165372465</v>
      </c>
      <c r="EP13" s="59">
        <f t="shared" si="43"/>
        <v>-2043544.7165372465</v>
      </c>
      <c r="EQ13" s="59">
        <f t="shared" si="43"/>
        <v>-2043544.7165372465</v>
      </c>
      <c r="ER13" s="59">
        <f t="shared" si="43"/>
        <v>-2043544.7165372465</v>
      </c>
      <c r="ES13" s="59">
        <f t="shared" si="43"/>
        <v>-2043544.7165372465</v>
      </c>
      <c r="ET13" s="59">
        <f t="shared" si="43"/>
        <v>-2043544.7165372465</v>
      </c>
      <c r="EU13" s="59">
        <f t="shared" si="43"/>
        <v>-2043544.7165372465</v>
      </c>
      <c r="EV13" s="59">
        <f t="shared" si="43"/>
        <v>-2004193.6999507674</v>
      </c>
      <c r="EW13" s="59">
        <f t="shared" si="43"/>
        <v>-2004193.6999507674</v>
      </c>
      <c r="EX13" s="59">
        <f t="shared" si="43"/>
        <v>-2004193.6999507674</v>
      </c>
      <c r="EY13" s="59">
        <f t="shared" si="43"/>
        <v>-2004193.6999507674</v>
      </c>
      <c r="EZ13" s="59">
        <f t="shared" si="43"/>
        <v>-2004193.6999507674</v>
      </c>
      <c r="FA13" s="127">
        <f t="shared" ref="FA13:FA76" si="52">SUM(ED13:EZ13)</f>
        <v>-44374795.968589053</v>
      </c>
      <c r="FB13" s="59"/>
      <c r="FC13" s="70">
        <f>SUMIF(Adjustments!$J$4:$J$921,(Retirements!$E13&amp;"/"&amp;Retirements!FC$8&amp;"/"&amp;Retirements!FC$7&amp;"/"&amp;Retirements!FC$6),Adjustments!L$4:L$921)</f>
        <v>0</v>
      </c>
      <c r="FD13" s="70">
        <f>SUMIF(Adjustments!$J$4:$J$921,(Retirements!$E13&amp;"/"&amp;Retirements!FD$8&amp;"/"&amp;Retirements!FD$7&amp;"/"&amp;Retirements!FD$6),Adjustments!M$4:M$921)</f>
        <v>0</v>
      </c>
      <c r="FE13" s="70">
        <f>SUMIF(Adjustments!$J$4:$J$921,(Retirements!$E13&amp;"/"&amp;Retirements!FE$8&amp;"/"&amp;Retirements!FE$7&amp;"/"&amp;Retirements!FE$6),Adjustments!N$4:N$921)</f>
        <v>0</v>
      </c>
      <c r="FF13" s="70">
        <f>SUMIF(Adjustments!$J$4:$J$921,(Retirements!$E13&amp;"/"&amp;Retirements!FF$8&amp;"/"&amp;Retirements!FF$7&amp;"/"&amp;Retirements!FF$6),Adjustments!O$4:O$921)</f>
        <v>0</v>
      </c>
      <c r="FG13" s="70">
        <f>SUMIF(Adjustments!$J$4:$J$921,(Retirements!$E13&amp;"/"&amp;Retirements!FG$8&amp;"/"&amp;Retirements!FG$7&amp;"/"&amp;Retirements!FG$6),Adjustments!P$4:P$921)</f>
        <v>0</v>
      </c>
      <c r="FH13" s="70">
        <f>SUMIF(Adjustments!$J$4:$J$921,(Retirements!$E13&amp;"/"&amp;Retirements!FH$8&amp;"/"&amp;Retirements!FH$7&amp;"/"&amp;Retirements!FH$6),Adjustments!Q$4:Q$921)</f>
        <v>0</v>
      </c>
      <c r="FI13" s="70">
        <f>SUMIF(Adjustments!$J$4:$J$921,(Retirements!$E13&amp;"/"&amp;Retirements!FI$8&amp;"/"&amp;Retirements!FI$7&amp;"/"&amp;Retirements!FI$6),Adjustments!R$4:R$921)</f>
        <v>0</v>
      </c>
      <c r="FJ13" s="70">
        <f>SUMIF(Adjustments!$J$4:$J$921,(Retirements!$E13&amp;"/"&amp;Retirements!FJ$8&amp;"/"&amp;Retirements!FJ$7&amp;"/"&amp;Retirements!FJ$6),Adjustments!S$4:S$921)</f>
        <v>0</v>
      </c>
      <c r="FK13" s="70">
        <f>SUMIF(Adjustments!$J$4:$J$921,(Retirements!$E13&amp;"/"&amp;Retirements!FK$8&amp;"/"&amp;Retirements!FK$7&amp;"/"&amp;Retirements!FK$6),Adjustments!T$4:T$921)</f>
        <v>0</v>
      </c>
      <c r="FL13" s="70">
        <f>SUMIF(Adjustments!$J$4:$J$921,(Retirements!$E13&amp;"/"&amp;Retirements!FL$8&amp;"/"&amp;Retirements!FL$7&amp;"/"&amp;Retirements!FL$6),Adjustments!U$4:U$921)</f>
        <v>0</v>
      </c>
      <c r="FM13" s="70">
        <f>SUMIF(Adjustments!$J$4:$J$921,(Retirements!$E13&amp;"/"&amp;Retirements!FM$8&amp;"/"&amp;Retirements!FM$7&amp;"/"&amp;Retirements!FM$6),Adjustments!V$4:V$921)</f>
        <v>0</v>
      </c>
      <c r="FN13" s="70">
        <f>SUMIF(Adjustments!$J$4:$J$921,(Retirements!$E13&amp;"/"&amp;Retirements!FN$8&amp;"/"&amp;Retirements!FN$7&amp;"/"&amp;Retirements!FN$6),Adjustments!W$4:W$921)</f>
        <v>0</v>
      </c>
      <c r="FO13" s="70">
        <f>SUMIF(Adjustments!$J$4:$J$921,(Retirements!$E13&amp;"/"&amp;Retirements!FO$8&amp;"/"&amp;Retirements!FO$7&amp;"/"&amp;Retirements!FO$6),Adjustments!X$4:X$921)</f>
        <v>0</v>
      </c>
      <c r="FP13" s="70">
        <f>SUMIF(Adjustments!$J$4:$J$921,(Retirements!$E13&amp;"/"&amp;Retirements!FP$8&amp;"/"&amp;Retirements!FP$7&amp;"/"&amp;Retirements!FP$6),Adjustments!Y$4:Y$921)</f>
        <v>0</v>
      </c>
      <c r="FQ13" s="70">
        <f>SUMIF(Adjustments!$J$4:$J$921,(Retirements!$E13&amp;"/"&amp;Retirements!FQ$8&amp;"/"&amp;Retirements!FQ$7&amp;"/"&amp;Retirements!FQ$6),Adjustments!Z$4:Z$921)</f>
        <v>0</v>
      </c>
      <c r="FR13" s="70">
        <f>SUMIF(Adjustments!$J$4:$J$921,(Retirements!$E13&amp;"/"&amp;Retirements!FR$8&amp;"/"&amp;Retirements!FR$7&amp;"/"&amp;Retirements!FR$6),Adjustments!AA$4:AA$921)</f>
        <v>0</v>
      </c>
      <c r="FS13" s="70">
        <f>SUMIF(Adjustments!$J$4:$J$921,(Retirements!$E13&amp;"/"&amp;Retirements!FS$8&amp;"/"&amp;Retirements!FS$7&amp;"/"&amp;Retirements!FS$6),Adjustments!AB$4:AB$921)</f>
        <v>0</v>
      </c>
      <c r="FT13" s="70">
        <f>SUMIF(Adjustments!$J$4:$J$921,(Retirements!$E13&amp;"/"&amp;Retirements!FT$8&amp;"/"&amp;Retirements!FT$7&amp;"/"&amp;Retirements!FT$6),Adjustments!AC$4:AC$921)</f>
        <v>0</v>
      </c>
      <c r="FU13" s="70">
        <f>SUMIF(Adjustments!$J$4:$J$921,(Retirements!$E13&amp;"/"&amp;Retirements!FU$8&amp;"/"&amp;Retirements!FU$7&amp;"/"&amp;Retirements!FU$6),Adjustments!AD$4:AD$921)</f>
        <v>0</v>
      </c>
      <c r="FV13" s="70">
        <f>SUMIF(Adjustments!$J$4:$J$921,(Retirements!$E13&amp;"/"&amp;Retirements!FV$8&amp;"/"&amp;Retirements!FV$7&amp;"/"&amp;Retirements!FV$6),Adjustments!AE$4:AE$921)</f>
        <v>0</v>
      </c>
      <c r="FW13" s="70">
        <f>SUMIF(Adjustments!$J$4:$J$921,(Retirements!$E13&amp;"/"&amp;Retirements!FW$8&amp;"/"&amp;Retirements!FW$7&amp;"/"&amp;Retirements!FW$6),Adjustments!AF$4:AF$921)</f>
        <v>0</v>
      </c>
      <c r="FX13" s="70">
        <f>SUMIF(Adjustments!$J$4:$J$921,(Retirements!$E13&amp;"/"&amp;Retirements!FX$8&amp;"/"&amp;Retirements!FX$7&amp;"/"&amp;Retirements!FX$6),Adjustments!AG$4:AG$921)</f>
        <v>0</v>
      </c>
      <c r="FY13" s="70">
        <f>SUMIF(Adjustments!$J$4:$J$921,(Retirements!$E13&amp;"/"&amp;Retirements!FY$8&amp;"/"&amp;Retirements!FY$7&amp;"/"&amp;Retirements!FY$6),Adjustments!AH$4:AH$921)</f>
        <v>0</v>
      </c>
      <c r="FZ13" s="63">
        <f t="shared" si="44"/>
        <v>0</v>
      </c>
      <c r="GA13" s="36"/>
    </row>
    <row r="14" spans="1:207" ht="13.5" thickBot="1">
      <c r="A14" s="2" t="s">
        <v>6</v>
      </c>
      <c r="B14" s="5" t="s">
        <v>7</v>
      </c>
      <c r="C14" s="5" t="s">
        <v>2</v>
      </c>
      <c r="D14" s="5" t="s">
        <v>3</v>
      </c>
      <c r="E14" s="5" t="s">
        <v>109</v>
      </c>
      <c r="F14" s="5" t="s">
        <v>51</v>
      </c>
      <c r="G14" s="32">
        <v>312</v>
      </c>
      <c r="H14" s="5" t="s">
        <v>7</v>
      </c>
      <c r="I14" s="5" t="str">
        <f t="shared" si="45"/>
        <v>312SG</v>
      </c>
      <c r="J14" s="374">
        <f>VLOOKUP(F14,Scenarios!$BI$11:$BL$121,4,0)</f>
        <v>-9.2900502562154458E-3</v>
      </c>
      <c r="K14" s="358">
        <f>VLOOKUP(F14,Scenarios!$AG$11:$AJ$132,4,0)</f>
        <v>3207396998.2600002</v>
      </c>
      <c r="L14" s="27">
        <f t="shared" si="36"/>
        <v>3218536224.5</v>
      </c>
      <c r="M14" s="27">
        <f t="shared" si="36"/>
        <v>3243650788.2599998</v>
      </c>
      <c r="N14" s="27">
        <f t="shared" si="36"/>
        <v>3227296820.8600001</v>
      </c>
      <c r="O14" s="27">
        <f t="shared" si="36"/>
        <v>3240522392.9400001</v>
      </c>
      <c r="P14" s="27">
        <f t="shared" si="36"/>
        <v>3441071882.25</v>
      </c>
      <c r="Q14" s="27">
        <f t="shared" si="36"/>
        <v>3472606221.96</v>
      </c>
      <c r="R14" s="27">
        <f t="shared" si="36"/>
        <v>3465193284.4299998</v>
      </c>
      <c r="S14" s="27">
        <f t="shared" si="36"/>
        <v>3464984340.9799995</v>
      </c>
      <c r="T14" s="27">
        <f t="shared" si="36"/>
        <v>3556784926.5599995</v>
      </c>
      <c r="U14" s="27">
        <f t="shared" si="36"/>
        <v>3573047546.7231617</v>
      </c>
      <c r="V14" s="27">
        <f t="shared" si="37"/>
        <v>3590020833.6363239</v>
      </c>
      <c r="W14" s="27">
        <f t="shared" si="37"/>
        <v>3606877870.169486</v>
      </c>
      <c r="X14" s="27">
        <f t="shared" si="37"/>
        <v>3620234700.2926483</v>
      </c>
      <c r="Y14" s="27">
        <f t="shared" si="37"/>
        <v>3621878404.0558105</v>
      </c>
      <c r="Z14" s="27">
        <f t="shared" si="37"/>
        <v>3622568183.7089725</v>
      </c>
      <c r="AA14" s="27">
        <f t="shared" si="37"/>
        <v>3627531242.2021346</v>
      </c>
      <c r="AB14" s="27">
        <f t="shared" si="37"/>
        <v>3635508023.8852968</v>
      </c>
      <c r="AC14" s="27">
        <f t="shared" si="37"/>
        <v>3663907369.7684588</v>
      </c>
      <c r="AD14" s="27">
        <f t="shared" si="37"/>
        <v>3661070879.4685197</v>
      </c>
      <c r="AE14" s="27">
        <f t="shared" si="37"/>
        <v>3658234389.1685805</v>
      </c>
      <c r="AF14" s="27">
        <f t="shared" si="38"/>
        <v>3655397898.8686414</v>
      </c>
      <c r="AG14" s="27">
        <f t="shared" si="38"/>
        <v>3668201096.5087023</v>
      </c>
      <c r="AH14" s="27">
        <f t="shared" si="38"/>
        <v>3718411443.368763</v>
      </c>
      <c r="AI14" s="68"/>
      <c r="AJ14" s="59">
        <f>SUMIF(Adjustments!$J$4:$J$921,(Retirements!$E14&amp;"/"&amp;Retirements!AJ$8&amp;"/"&amp;Retirements!AJ$7&amp;"/"&amp;Retirements!AJ$6),Adjustments!K$4:K$921)</f>
        <v>-2879580.69</v>
      </c>
      <c r="AK14" s="59">
        <f>SUMIF(Adjustments!$J$4:$J$921,(Retirements!$E14&amp;"/"&amp;Retirements!AK$8&amp;"/"&amp;Retirements!AK$7&amp;"/"&amp;Retirements!AK$6),Adjustments!L$4:L$921)</f>
        <v>-270749.94</v>
      </c>
      <c r="AL14" s="59">
        <f>SUMIF(Adjustments!$J$4:$J$921,(Retirements!$E14&amp;"/"&amp;Retirements!AL$8&amp;"/"&amp;Retirements!AL$7&amp;"/"&amp;Retirements!AL$6),Adjustments!M$4:M$921)</f>
        <v>-9373012.4300000016</v>
      </c>
      <c r="AM14" s="59">
        <f>SUMIF(Adjustments!$J$4:$J$921,(Retirements!$E14&amp;"/"&amp;Retirements!AM$8&amp;"/"&amp;Retirements!AM$7&amp;"/"&amp;Retirements!AM$6),Adjustments!N$4:N$921)</f>
        <v>-1317350.33</v>
      </c>
      <c r="AN14" s="59">
        <f>SUMIF(Adjustments!$J$4:$J$921,(Retirements!$E14&amp;"/"&amp;Retirements!AN$8&amp;"/"&amp;Retirements!AN$7&amp;"/"&amp;Retirements!AN$6),Adjustments!O$4:O$921)</f>
        <v>-2096886.6099999999</v>
      </c>
      <c r="AO14" s="59">
        <f>SUMIF(Adjustments!$J$4:$J$921,(Retirements!$E14&amp;"/"&amp;Retirements!AO$8&amp;"/"&amp;Retirements!AO$7&amp;"/"&amp;Retirements!AO$6),Adjustments!P$4:P$921)</f>
        <v>-1052796.2099999997</v>
      </c>
      <c r="AP14" s="59">
        <f>SUMIF(Adjustments!$J$4:$J$921,(Retirements!$E14&amp;"/"&amp;Retirements!AP$8&amp;"/"&amp;Retirements!AP$7&amp;"/"&amp;Retirements!AP$6),Adjustments!Q$4:Q$921)</f>
        <v>-2957961.5400000005</v>
      </c>
      <c r="AQ14" s="59">
        <f>SUMIF(Adjustments!$J$4:$J$921,(Retirements!$E14&amp;"/"&amp;Retirements!AQ$8&amp;"/"&amp;Retirements!AQ$7&amp;"/"&amp;Retirements!AQ$6),Adjustments!R$4:R$921)</f>
        <v>-1552065.51</v>
      </c>
      <c r="AR14" s="59">
        <f>SUMIF(Adjustments!$J$4:$J$921,(Retirements!$E14&amp;"/"&amp;Retirements!AR$8&amp;"/"&amp;Retirements!AR$7&amp;"/"&amp;Retirements!AR$6),Adjustments!S$4:S$921)</f>
        <v>-4015054.8499999996</v>
      </c>
      <c r="AS14" s="59">
        <f>SUMIF(Adjustments!$J$4:$J$921,(Retirements!$E14&amp;"/"&amp;Retirements!AS$8&amp;"/"&amp;Retirements!AS$7&amp;"/"&amp;Retirements!AS$6),Adjustments!T$4:T$921)</f>
        <v>0</v>
      </c>
      <c r="AT14" s="59">
        <f>SUMIF(Adjustments!$J$4:$J$921,(Retirements!$E14&amp;"/"&amp;Retirements!AT$8&amp;"/"&amp;Retirements!AT$7&amp;"/"&amp;Retirements!AT$6),Adjustments!U$4:U$921)</f>
        <v>0</v>
      </c>
      <c r="AU14" s="59">
        <f>SUMIF(Adjustments!$J$4:$J$921,(Retirements!$E14&amp;"/"&amp;Retirements!AU$8&amp;"/"&amp;Retirements!AU$7&amp;"/"&amp;Retirements!AU$6),Adjustments!V$4:V$921)</f>
        <v>0</v>
      </c>
      <c r="AV14" s="59">
        <f>SUMIF(Adjustments!$J$4:$J$921,(Retirements!$E14&amp;"/"&amp;Retirements!AV$8&amp;"/"&amp;Retirements!AV$7&amp;"/"&amp;Retirements!AV$6),Adjustments!W$4:W$921)</f>
        <v>0</v>
      </c>
      <c r="AW14" s="59">
        <f>SUMIF(Adjustments!$J$4:$J$921,(Retirements!$E14&amp;"/"&amp;Retirements!AW$8&amp;"/"&amp;Retirements!AW$7&amp;"/"&amp;Retirements!AW$6),Adjustments!X$4:X$921)</f>
        <v>0</v>
      </c>
      <c r="AX14" s="59">
        <f>SUMIF(Adjustments!$J$4:$J$921,(Retirements!$E14&amp;"/"&amp;Retirements!AX$8&amp;"/"&amp;Retirements!AX$7&amp;"/"&amp;Retirements!AX$6),Adjustments!Y$4:Y$921)</f>
        <v>0</v>
      </c>
      <c r="AY14" s="59">
        <f>SUMIF(Adjustments!$J$4:$J$921,(Retirements!$E14&amp;"/"&amp;Retirements!AY$8&amp;"/"&amp;Retirements!AY$7&amp;"/"&amp;Retirements!AY$6),Adjustments!Z$4:Z$921)</f>
        <v>0</v>
      </c>
      <c r="AZ14" s="59">
        <f>SUMIF(Adjustments!$J$4:$J$921,(Retirements!$E14&amp;"/"&amp;Retirements!AZ$8&amp;"/"&amp;Retirements!AZ$7&amp;"/"&amp;Retirements!AZ$6),Adjustments!AA$4:AA$921)</f>
        <v>0</v>
      </c>
      <c r="BA14" s="59">
        <f>SUMIF(Adjustments!$J$4:$J$921,(Retirements!$E14&amp;"/"&amp;Retirements!BA$8&amp;"/"&amp;Retirements!BA$7&amp;"/"&amp;Retirements!BA$6),Adjustments!AB$4:AB$921)</f>
        <v>0</v>
      </c>
      <c r="BB14" s="59">
        <f>SUMIF(Adjustments!$J$4:$J$921,(Retirements!$E14&amp;"/"&amp;Retirements!BB$8&amp;"/"&amp;Retirements!BB$7&amp;"/"&amp;Retirements!BB$6),Adjustments!AC$4:AC$921)</f>
        <v>0</v>
      </c>
      <c r="BC14" s="59">
        <f>SUMIF(Adjustments!$J$4:$J$921,(Retirements!$E14&amp;"/"&amp;Retirements!BC$8&amp;"/"&amp;Retirements!BC$7&amp;"/"&amp;Retirements!BC$6),Adjustments!AD$4:AD$921)</f>
        <v>0</v>
      </c>
      <c r="BD14" s="59">
        <f>SUMIF(Adjustments!$J$4:$J$921,(Retirements!$E14&amp;"/"&amp;Retirements!BD$8&amp;"/"&amp;Retirements!BD$7&amp;"/"&amp;Retirements!BD$6),Adjustments!AE$4:AE$921)</f>
        <v>0</v>
      </c>
      <c r="BE14" s="59">
        <f>SUMIF(Adjustments!$J$4:$J$921,(Retirements!$E14&amp;"/"&amp;Retirements!BE$8&amp;"/"&amp;Retirements!BE$7&amp;"/"&amp;Retirements!BE$6),Adjustments!AF$4:AF$921)</f>
        <v>0</v>
      </c>
      <c r="BF14" s="59">
        <f>SUMIF(Adjustments!$J$4:$J$921,(Retirements!$E14&amp;"/"&amp;Retirements!BF$8&amp;"/"&amp;Retirements!BF$7&amp;"/"&amp;Retirements!BF$6),Adjustments!AG$4:AG$921)</f>
        <v>0</v>
      </c>
      <c r="BG14" s="59"/>
      <c r="BH14" s="756">
        <f t="shared" si="35"/>
        <v>6</v>
      </c>
      <c r="BI14" s="59">
        <f t="shared" si="46"/>
        <v>3207396998.2600002</v>
      </c>
      <c r="BJ14" s="59">
        <f t="shared" si="39"/>
        <v>3207396998.2600002</v>
      </c>
      <c r="BK14" s="59">
        <f t="shared" si="39"/>
        <v>3207396998.2600002</v>
      </c>
      <c r="BL14" s="59">
        <f t="shared" si="39"/>
        <v>3207396998.2600002</v>
      </c>
      <c r="BM14" s="59">
        <f t="shared" si="39"/>
        <v>3207396998.2600002</v>
      </c>
      <c r="BN14" s="59">
        <f t="shared" si="39"/>
        <v>3207396998.2600002</v>
      </c>
      <c r="BO14" s="59">
        <f t="shared" si="39"/>
        <v>3472606221.96</v>
      </c>
      <c r="BP14" s="59">
        <f t="shared" si="39"/>
        <v>3472606221.96</v>
      </c>
      <c r="BQ14" s="59">
        <f t="shared" si="39"/>
        <v>3472606221.96</v>
      </c>
      <c r="BR14" s="59">
        <f t="shared" si="39"/>
        <v>3472606221.96</v>
      </c>
      <c r="BS14" s="59">
        <f t="shared" si="39"/>
        <v>3472606221.96</v>
      </c>
      <c r="BT14" s="59">
        <f t="shared" si="39"/>
        <v>3472606221.96</v>
      </c>
      <c r="BU14" s="59">
        <f t="shared" si="39"/>
        <v>3472606221.96</v>
      </c>
      <c r="BV14" s="59">
        <f t="shared" si="39"/>
        <v>3472606221.96</v>
      </c>
      <c r="BW14" s="59">
        <f t="shared" si="39"/>
        <v>3472606221.96</v>
      </c>
      <c r="BX14" s="59">
        <f t="shared" si="39"/>
        <v>3472606221.96</v>
      </c>
      <c r="BY14" s="59">
        <f t="shared" si="39"/>
        <v>3472606221.96</v>
      </c>
      <c r="BZ14" s="59">
        <f t="shared" si="39"/>
        <v>3472606221.96</v>
      </c>
      <c r="CA14" s="59">
        <f t="shared" si="39"/>
        <v>3663907369.7684588</v>
      </c>
      <c r="CB14" s="59">
        <f t="shared" si="39"/>
        <v>3663907369.7684588</v>
      </c>
      <c r="CC14" s="59">
        <f t="shared" si="39"/>
        <v>3663907369.7684588</v>
      </c>
      <c r="CD14" s="59">
        <f t="shared" si="39"/>
        <v>3663907369.7684588</v>
      </c>
      <c r="CE14" s="59">
        <f t="shared" si="40"/>
        <v>3663907369.7684588</v>
      </c>
      <c r="CF14" s="68"/>
      <c r="CG14" s="70">
        <f t="shared" si="47"/>
        <v>-2879580.69</v>
      </c>
      <c r="CH14" s="70">
        <f t="shared" si="48"/>
        <v>-270749.94</v>
      </c>
      <c r="CI14" s="70">
        <f t="shared" si="48"/>
        <v>-9373012.4300000016</v>
      </c>
      <c r="CJ14" s="70">
        <f t="shared" si="48"/>
        <v>-1317350.33</v>
      </c>
      <c r="CK14" s="70">
        <f t="shared" si="48"/>
        <v>-2096886.6099999999</v>
      </c>
      <c r="CL14" s="70">
        <f t="shared" si="48"/>
        <v>-1052796.2099999997</v>
      </c>
      <c r="CM14" s="70">
        <f t="shared" si="48"/>
        <v>-2957961.5400000005</v>
      </c>
      <c r="CN14" s="70">
        <f t="shared" si="48"/>
        <v>-1552065.51</v>
      </c>
      <c r="CO14" s="70">
        <f t="shared" si="48"/>
        <v>-4015054.8499999996</v>
      </c>
      <c r="CP14" s="70">
        <f t="shared" si="48"/>
        <v>-2688390.526837904</v>
      </c>
      <c r="CQ14" s="70">
        <f t="shared" si="48"/>
        <v>-2688390.526837904</v>
      </c>
      <c r="CR14" s="70">
        <f t="shared" si="49"/>
        <v>-2688390.526837904</v>
      </c>
      <c r="CS14" s="70">
        <f t="shared" si="49"/>
        <v>-2688390.526837904</v>
      </c>
      <c r="CT14" s="70">
        <f t="shared" si="49"/>
        <v>-2688390.526837904</v>
      </c>
      <c r="CU14" s="70">
        <f t="shared" si="49"/>
        <v>-2688390.526837904</v>
      </c>
      <c r="CV14" s="70">
        <f t="shared" si="49"/>
        <v>-2688390.526837904</v>
      </c>
      <c r="CW14" s="70">
        <f t="shared" si="49"/>
        <v>-2688390.526837904</v>
      </c>
      <c r="CX14" s="70">
        <f t="shared" si="49"/>
        <v>-2688390.526837904</v>
      </c>
      <c r="CY14" s="70">
        <f t="shared" si="49"/>
        <v>-2836490.2999389279</v>
      </c>
      <c r="CZ14" s="70">
        <f t="shared" si="49"/>
        <v>-2836490.2999389279</v>
      </c>
      <c r="DA14" s="70">
        <f t="shared" si="49"/>
        <v>-2836490.2999389279</v>
      </c>
      <c r="DB14" s="70">
        <f t="shared" si="50"/>
        <v>-2836490.2999389279</v>
      </c>
      <c r="DC14" s="70">
        <f t="shared" si="50"/>
        <v>-2836490.2999389279</v>
      </c>
      <c r="DD14" s="63">
        <f t="shared" si="42"/>
        <v>-63893424.35123574</v>
      </c>
      <c r="DE14" s="59"/>
      <c r="DF14" s="70">
        <f>SUMIF(Adjustments!$J$4:$J$921,(Retirements!$E14&amp;"/"&amp;Retirements!DF$8&amp;"/"&amp;Retirements!DF$7&amp;"/"&amp;Retirements!DF$6),Adjustments!K$4:K$921)</f>
        <v>0</v>
      </c>
      <c r="DG14" s="70">
        <f>SUMIF(Adjustments!$J$4:$J$921,(Retirements!$E14&amp;"/"&amp;Retirements!DG$8&amp;"/"&amp;Retirements!DG$7&amp;"/"&amp;Retirements!DG$6),Adjustments!L$4:L$921)</f>
        <v>0</v>
      </c>
      <c r="DH14" s="70">
        <f>SUMIF(Adjustments!$J$4:$J$921,(Retirements!$E14&amp;"/"&amp;Retirements!DH$8&amp;"/"&amp;Retirements!DH$7&amp;"/"&amp;Retirements!DH$6),Adjustments!M$4:M$921)</f>
        <v>0</v>
      </c>
      <c r="DI14" s="70">
        <f>SUMIF(Adjustments!$J$4:$J$921,(Retirements!$E14&amp;"/"&amp;Retirements!DI$8&amp;"/"&amp;Retirements!DI$7&amp;"/"&amp;Retirements!DI$6),Adjustments!N$4:N$921)</f>
        <v>0</v>
      </c>
      <c r="DJ14" s="70">
        <f>SUMIF(Adjustments!$J$4:$J$921,(Retirements!$E14&amp;"/"&amp;Retirements!DJ$8&amp;"/"&amp;Retirements!DJ$7&amp;"/"&amp;Retirements!DJ$6),Adjustments!O$4:O$921)</f>
        <v>0</v>
      </c>
      <c r="DK14" s="70">
        <f>SUMIF(Adjustments!$J$4:$J$921,(Retirements!$E14&amp;"/"&amp;Retirements!DK$8&amp;"/"&amp;Retirements!DK$7&amp;"/"&amp;Retirements!DK$6),Adjustments!P$4:P$921)</f>
        <v>0</v>
      </c>
      <c r="DL14" s="70">
        <f>SUMIF(Adjustments!$J$4:$J$921,(Retirements!$E14&amp;"/"&amp;Retirements!DL$8&amp;"/"&amp;Retirements!DL$7&amp;"/"&amp;Retirements!DL$6),Adjustments!Q$4:Q$921)</f>
        <v>0</v>
      </c>
      <c r="DM14" s="70">
        <f>SUMIF(Adjustments!$J$4:$J$921,(Retirements!$E14&amp;"/"&amp;Retirements!DM$8&amp;"/"&amp;Retirements!DM$7&amp;"/"&amp;Retirements!DM$6),Adjustments!R$4:R$921)</f>
        <v>0</v>
      </c>
      <c r="DN14" s="70">
        <f>SUMIF(Adjustments!$J$4:$J$921,(Retirements!$E14&amp;"/"&amp;Retirements!DN$8&amp;"/"&amp;Retirements!DN$7&amp;"/"&amp;Retirements!DN$6),Adjustments!S$4:S$921)</f>
        <v>0</v>
      </c>
      <c r="DO14" s="70">
        <f>SUMIF(Adjustments!$J$4:$J$921,(Retirements!$E14&amp;"/"&amp;Retirements!DO$8&amp;"/"&amp;Retirements!DO$7&amp;"/"&amp;Retirements!DO$6),Adjustments!T$4:T$921)</f>
        <v>0</v>
      </c>
      <c r="DP14" s="70">
        <f>SUMIF(Adjustments!$J$4:$J$921,(Retirements!$E14&amp;"/"&amp;Retirements!DP$8&amp;"/"&amp;Retirements!DP$7&amp;"/"&amp;Retirements!DP$6),Adjustments!U$4:U$921)</f>
        <v>0</v>
      </c>
      <c r="DQ14" s="70">
        <f>SUMIF(Adjustments!$J$4:$J$921,(Retirements!$E14&amp;"/"&amp;Retirements!DQ$8&amp;"/"&amp;Retirements!DQ$7&amp;"/"&amp;Retirements!DQ$6),Adjustments!V$4:V$921)</f>
        <v>0</v>
      </c>
      <c r="DR14" s="70">
        <f>SUMIF(Adjustments!$J$4:$J$921,(Retirements!$E14&amp;"/"&amp;Retirements!DR$8&amp;"/"&amp;Retirements!DR$7&amp;"/"&amp;Retirements!DR$6),Adjustments!W$4:W$921)</f>
        <v>0</v>
      </c>
      <c r="DS14" s="70">
        <f>SUMIF(Adjustments!$J$4:$J$921,(Retirements!$E14&amp;"/"&amp;Retirements!DS$8&amp;"/"&amp;Retirements!DS$7&amp;"/"&amp;Retirements!DS$6),Adjustments!X$4:X$921)</f>
        <v>0</v>
      </c>
      <c r="DT14" s="70">
        <f>SUMIF(Adjustments!$J$4:$J$921,(Retirements!$E14&amp;"/"&amp;Retirements!DT$8&amp;"/"&amp;Retirements!DT$7&amp;"/"&amp;Retirements!DT$6),Adjustments!Y$4:Y$921)</f>
        <v>0</v>
      </c>
      <c r="DU14" s="70">
        <f>SUMIF(Adjustments!$J$4:$J$921,(Retirements!$E14&amp;"/"&amp;Retirements!DU$8&amp;"/"&amp;Retirements!DU$7&amp;"/"&amp;Retirements!DU$6),Adjustments!Z$4:Z$921)</f>
        <v>0</v>
      </c>
      <c r="DV14" s="70">
        <f>SUMIF(Adjustments!$J$4:$J$921,(Retirements!$E14&amp;"/"&amp;Retirements!DV$8&amp;"/"&amp;Retirements!DV$7&amp;"/"&amp;Retirements!DV$6),Adjustments!AA$4:AA$921)</f>
        <v>0</v>
      </c>
      <c r="DW14" s="70">
        <f>SUMIF(Adjustments!$J$4:$J$921,(Retirements!$E14&amp;"/"&amp;Retirements!DW$8&amp;"/"&amp;Retirements!DW$7&amp;"/"&amp;Retirements!DW$6),Adjustments!AB$4:AB$921)</f>
        <v>0</v>
      </c>
      <c r="DX14" s="70">
        <f>SUMIF(Adjustments!$J$4:$J$921,(Retirements!$E14&amp;"/"&amp;Retirements!DX$8&amp;"/"&amp;Retirements!DX$7&amp;"/"&amp;Retirements!DX$6),Adjustments!AC$4:AC$921)</f>
        <v>0</v>
      </c>
      <c r="DY14" s="70">
        <f>SUMIF(Adjustments!$J$4:$J$921,(Retirements!$E14&amp;"/"&amp;Retirements!DY$8&amp;"/"&amp;Retirements!DY$7&amp;"/"&amp;Retirements!DY$6),Adjustments!AD$4:AD$921)</f>
        <v>0</v>
      </c>
      <c r="DZ14" s="70">
        <f>SUMIF(Adjustments!$J$4:$J$921,(Retirements!$E14&amp;"/"&amp;Retirements!DZ$8&amp;"/"&amp;Retirements!DZ$7&amp;"/"&amp;Retirements!DZ$6),Adjustments!AE$4:AE$921)</f>
        <v>0</v>
      </c>
      <c r="EA14" s="70">
        <f>SUMIF(Adjustments!$J$4:$J$921,(Retirements!$E14&amp;"/"&amp;Retirements!EA$8&amp;"/"&amp;Retirements!EA$7&amp;"/"&amp;Retirements!EA$6),Adjustments!AF$4:AF$921)</f>
        <v>0</v>
      </c>
      <c r="EB14" s="70">
        <f>SUMIF(Adjustments!$J$4:$J$921,(Retirements!$E14&amp;"/"&amp;Retirements!EB$8&amp;"/"&amp;Retirements!EB$7&amp;"/"&amp;Retirements!EB$6),Adjustments!AG$4:AG$921)</f>
        <v>0</v>
      </c>
      <c r="EC14" s="59"/>
      <c r="ED14" s="59">
        <f t="shared" si="51"/>
        <v>-2879580.69</v>
      </c>
      <c r="EE14" s="59">
        <f t="shared" si="43"/>
        <v>-270749.94</v>
      </c>
      <c r="EF14" s="59">
        <f t="shared" si="43"/>
        <v>-9373012.4300000016</v>
      </c>
      <c r="EG14" s="59">
        <f t="shared" si="43"/>
        <v>-1317350.33</v>
      </c>
      <c r="EH14" s="59">
        <f t="shared" si="43"/>
        <v>-2096886.6099999999</v>
      </c>
      <c r="EI14" s="59">
        <f t="shared" si="43"/>
        <v>-1052796.2099999997</v>
      </c>
      <c r="EJ14" s="59">
        <f t="shared" si="43"/>
        <v>-2957961.5400000005</v>
      </c>
      <c r="EK14" s="59">
        <f t="shared" si="43"/>
        <v>-1552065.51</v>
      </c>
      <c r="EL14" s="59">
        <f t="shared" si="43"/>
        <v>-4015054.8499999996</v>
      </c>
      <c r="EM14" s="59">
        <f t="shared" si="43"/>
        <v>-2688390.526837904</v>
      </c>
      <c r="EN14" s="59">
        <f t="shared" si="43"/>
        <v>-2688390.526837904</v>
      </c>
      <c r="EO14" s="59">
        <f t="shared" si="43"/>
        <v>-2688390.526837904</v>
      </c>
      <c r="EP14" s="59">
        <f t="shared" si="43"/>
        <v>-2688390.526837904</v>
      </c>
      <c r="EQ14" s="59">
        <f t="shared" si="43"/>
        <v>-2688390.526837904</v>
      </c>
      <c r="ER14" s="59">
        <f t="shared" si="43"/>
        <v>-2688390.526837904</v>
      </c>
      <c r="ES14" s="59">
        <f t="shared" si="43"/>
        <v>-2688390.526837904</v>
      </c>
      <c r="ET14" s="59">
        <f t="shared" si="43"/>
        <v>-2688390.526837904</v>
      </c>
      <c r="EU14" s="59">
        <f t="shared" si="43"/>
        <v>-2688390.526837904</v>
      </c>
      <c r="EV14" s="59">
        <f t="shared" si="43"/>
        <v>-2836490.2999389279</v>
      </c>
      <c r="EW14" s="59">
        <f t="shared" si="43"/>
        <v>-2836490.2999389279</v>
      </c>
      <c r="EX14" s="59">
        <f t="shared" si="43"/>
        <v>-2836490.2999389279</v>
      </c>
      <c r="EY14" s="59">
        <f t="shared" si="43"/>
        <v>-2836490.2999389279</v>
      </c>
      <c r="EZ14" s="59">
        <f t="shared" si="43"/>
        <v>-2836490.2999389279</v>
      </c>
      <c r="FA14" s="127">
        <f t="shared" si="52"/>
        <v>-63893424.35123574</v>
      </c>
      <c r="FB14" s="59"/>
      <c r="FC14" s="70">
        <f>SUMIF(Adjustments!$J$4:$J$921,(Retirements!$E14&amp;"/"&amp;Retirements!FC$8&amp;"/"&amp;Retirements!FC$7&amp;"/"&amp;Retirements!FC$6),Adjustments!L$4:L$921)</f>
        <v>14018806.929999994</v>
      </c>
      <c r="FD14" s="70">
        <f>SUMIF(Adjustments!$J$4:$J$921,(Retirements!$E14&amp;"/"&amp;Retirements!FD$8&amp;"/"&amp;Retirements!FD$7&amp;"/"&amp;Retirements!FD$6),Adjustments!M$4:M$921)</f>
        <v>25385313.699999999</v>
      </c>
      <c r="FE14" s="70">
        <f>SUMIF(Adjustments!$J$4:$J$921,(Retirements!$E14&amp;"/"&amp;Retirements!FE$8&amp;"/"&amp;Retirements!FE$7&amp;"/"&amp;Retirements!FE$6),Adjustments!N$4:N$921)</f>
        <v>-6980954.9699999932</v>
      </c>
      <c r="FF14" s="70">
        <f>SUMIF(Adjustments!$J$4:$J$921,(Retirements!$E14&amp;"/"&amp;Retirements!FF$8&amp;"/"&amp;Retirements!FF$7&amp;"/"&amp;Retirements!FF$6),Adjustments!O$4:O$921)</f>
        <v>14542922.409999996</v>
      </c>
      <c r="FG14" s="70">
        <f>SUMIF(Adjustments!$J$4:$J$921,(Retirements!$E14&amp;"/"&amp;Retirements!FG$8&amp;"/"&amp;Retirements!FG$7&amp;"/"&amp;Retirements!FG$6),Adjustments!P$4:P$921)</f>
        <v>202646375.91999993</v>
      </c>
      <c r="FH14" s="70">
        <f>SUMIF(Adjustments!$J$4:$J$921,(Retirements!$E14&amp;"/"&amp;Retirements!FH$8&amp;"/"&amp;Retirements!FH$7&amp;"/"&amp;Retirements!FH$6),Adjustments!Q$4:Q$921)</f>
        <v>32587135.920000017</v>
      </c>
      <c r="FI14" s="70">
        <f>SUMIF(Adjustments!$J$4:$J$921,(Retirements!$E14&amp;"/"&amp;Retirements!FI$8&amp;"/"&amp;Retirements!FI$7&amp;"/"&amp;Retirements!FI$6),Adjustments!R$4:R$921)</f>
        <v>-4454975.990000017</v>
      </c>
      <c r="FJ14" s="70">
        <f>SUMIF(Adjustments!$J$4:$J$921,(Retirements!$E14&amp;"/"&amp;Retirements!FJ$8&amp;"/"&amp;Retirements!FJ$7&amp;"/"&amp;Retirements!FJ$6),Adjustments!S$4:S$921)</f>
        <v>1343122.06</v>
      </c>
      <c r="FK14" s="70">
        <f>SUMIF(Adjustments!$J$4:$J$921,(Retirements!$E14&amp;"/"&amp;Retirements!FK$8&amp;"/"&amp;Retirements!FK$7&amp;"/"&amp;Retirements!FK$6),Adjustments!T$4:T$921)</f>
        <v>95815640.430000067</v>
      </c>
      <c r="FL14" s="70">
        <f>SUMIF(Adjustments!$J$4:$J$921,(Retirements!$E14&amp;"/"&amp;Retirements!FL$8&amp;"/"&amp;Retirements!FL$7&amp;"/"&amp;Retirements!FL$6),Adjustments!U$4:U$921)</f>
        <v>18951010.689999998</v>
      </c>
      <c r="FM14" s="70">
        <f>SUMIF(Adjustments!$J$4:$J$921,(Retirements!$E14&amp;"/"&amp;Retirements!FM$8&amp;"/"&amp;Retirements!FM$7&amp;"/"&amp;Retirements!FM$6),Adjustments!V$4:V$921)</f>
        <v>19661677.440000001</v>
      </c>
      <c r="FN14" s="70">
        <f>SUMIF(Adjustments!$J$4:$J$921,(Retirements!$E14&amp;"/"&amp;Retirements!FN$8&amp;"/"&amp;Retirements!FN$7&amp;"/"&amp;Retirements!FN$6),Adjustments!W$4:W$921)</f>
        <v>19545427.060000002</v>
      </c>
      <c r="FO14" s="70">
        <f>SUMIF(Adjustments!$J$4:$J$921,(Retirements!$E14&amp;"/"&amp;Retirements!FO$8&amp;"/"&amp;Retirements!FO$7&amp;"/"&amp;Retirements!FO$6),Adjustments!X$4:X$921)</f>
        <v>16045220.649999999</v>
      </c>
      <c r="FP14" s="70">
        <f>SUMIF(Adjustments!$J$4:$J$921,(Retirements!$E14&amp;"/"&amp;Retirements!FP$8&amp;"/"&amp;Retirements!FP$7&amp;"/"&amp;Retirements!FP$6),Adjustments!Y$4:Y$921)</f>
        <v>4332094.290000001</v>
      </c>
      <c r="FQ14" s="70">
        <f>SUMIF(Adjustments!$J$4:$J$921,(Retirements!$E14&amp;"/"&amp;Retirements!FQ$8&amp;"/"&amp;Retirements!FQ$7&amp;"/"&amp;Retirements!FQ$6),Adjustments!Z$4:Z$921)</f>
        <v>3378170.1799999997</v>
      </c>
      <c r="FR14" s="70">
        <f>SUMIF(Adjustments!$J$4:$J$921,(Retirements!$E14&amp;"/"&amp;Retirements!FR$8&amp;"/"&amp;Retirements!FR$7&amp;"/"&amp;Retirements!FR$6),Adjustments!AA$4:AA$921)</f>
        <v>7651449.0200000023</v>
      </c>
      <c r="FS14" s="70">
        <f>SUMIF(Adjustments!$J$4:$J$921,(Retirements!$E14&amp;"/"&amp;Retirements!FS$8&amp;"/"&amp;Retirements!FS$7&amp;"/"&amp;Retirements!FS$6),Adjustments!AB$4:AB$921)</f>
        <v>10665172.210000001</v>
      </c>
      <c r="FT14" s="70">
        <f>SUMIF(Adjustments!$J$4:$J$921,(Retirements!$E14&amp;"/"&amp;Retirements!FT$8&amp;"/"&amp;Retirements!FT$7&amp;"/"&amp;Retirements!FT$6),Adjustments!AC$4:AC$921)</f>
        <v>31087736.409999996</v>
      </c>
      <c r="FU14" s="70">
        <f>SUMIF(Adjustments!$J$4:$J$921,(Retirements!$E14&amp;"/"&amp;Retirements!FU$8&amp;"/"&amp;Retirements!FU$7&amp;"/"&amp;Retirements!FU$6),Adjustments!AD$4:AD$921)</f>
        <v>0</v>
      </c>
      <c r="FV14" s="70">
        <f>SUMIF(Adjustments!$J$4:$J$921,(Retirements!$E14&amp;"/"&amp;Retirements!FV$8&amp;"/"&amp;Retirements!FV$7&amp;"/"&amp;Retirements!FV$6),Adjustments!AE$4:AE$921)</f>
        <v>0</v>
      </c>
      <c r="FW14" s="70">
        <f>SUMIF(Adjustments!$J$4:$J$921,(Retirements!$E14&amp;"/"&amp;Retirements!FW$8&amp;"/"&amp;Retirements!FW$7&amp;"/"&amp;Retirements!FW$6),Adjustments!AF$4:AF$921)</f>
        <v>0</v>
      </c>
      <c r="FX14" s="70">
        <f>SUMIF(Adjustments!$J$4:$J$921,(Retirements!$E14&amp;"/"&amp;Retirements!FX$8&amp;"/"&amp;Retirements!FX$7&amp;"/"&amp;Retirements!FX$6),Adjustments!AG$4:AG$921)</f>
        <v>15639687.939999999</v>
      </c>
      <c r="FY14" s="70">
        <f>SUMIF(Adjustments!$J$4:$J$921,(Retirements!$E14&amp;"/"&amp;Retirements!FY$8&amp;"/"&amp;Retirements!FY$7&amp;"/"&amp;Retirements!FY$6),Adjustments!AH$4:AH$921)</f>
        <v>53046837.160000004</v>
      </c>
      <c r="FZ14" s="63">
        <f t="shared" si="44"/>
        <v>574907869.46000004</v>
      </c>
      <c r="GA14" s="36"/>
    </row>
    <row r="15" spans="1:207" ht="13.5" thickBot="1">
      <c r="A15" s="2" t="s">
        <v>8</v>
      </c>
      <c r="B15" s="5" t="s">
        <v>7</v>
      </c>
      <c r="C15" s="5" t="s">
        <v>2</v>
      </c>
      <c r="D15" s="5" t="s">
        <v>9</v>
      </c>
      <c r="E15" s="5" t="s">
        <v>110</v>
      </c>
      <c r="F15" s="5" t="s">
        <v>52</v>
      </c>
      <c r="G15" s="32">
        <v>312</v>
      </c>
      <c r="H15" s="5" t="s">
        <v>7</v>
      </c>
      <c r="I15" s="5" t="str">
        <f t="shared" si="45"/>
        <v>312SG</v>
      </c>
      <c r="J15" s="375">
        <f>J14</f>
        <v>-9.2900502562154458E-3</v>
      </c>
      <c r="K15" s="358">
        <f>VLOOKUP(F15,Scenarios!$AG$11:$AJ$132,4,0)</f>
        <v>26273154.68</v>
      </c>
      <c r="L15" s="27">
        <f t="shared" si="36"/>
        <v>26273154.68</v>
      </c>
      <c r="M15" s="27">
        <f t="shared" si="36"/>
        <v>26273154.68</v>
      </c>
      <c r="N15" s="27">
        <f t="shared" si="36"/>
        <v>26273154.68</v>
      </c>
      <c r="O15" s="27">
        <f t="shared" si="36"/>
        <v>26273154.68</v>
      </c>
      <c r="P15" s="27">
        <f t="shared" si="36"/>
        <v>26273154.68</v>
      </c>
      <c r="Q15" s="27">
        <f t="shared" si="36"/>
        <v>26273154.68</v>
      </c>
      <c r="R15" s="27">
        <f t="shared" si="36"/>
        <v>26273154.68</v>
      </c>
      <c r="S15" s="27">
        <f t="shared" si="36"/>
        <v>26273154.68</v>
      </c>
      <c r="T15" s="27">
        <f t="shared" si="36"/>
        <v>26273154.68</v>
      </c>
      <c r="U15" s="27">
        <f t="shared" si="36"/>
        <v>26252814.769386124</v>
      </c>
      <c r="V15" s="27">
        <f t="shared" si="37"/>
        <v>26232474.858772248</v>
      </c>
      <c r="W15" s="27">
        <f t="shared" si="37"/>
        <v>26212134.948158372</v>
      </c>
      <c r="X15" s="27">
        <f t="shared" si="37"/>
        <v>26191795.037544496</v>
      </c>
      <c r="Y15" s="27">
        <f t="shared" si="37"/>
        <v>26171455.126930621</v>
      </c>
      <c r="Z15" s="27">
        <f t="shared" si="37"/>
        <v>26151115.216316745</v>
      </c>
      <c r="AA15" s="27">
        <f t="shared" si="37"/>
        <v>26340847.305702869</v>
      </c>
      <c r="AB15" s="27">
        <f t="shared" si="37"/>
        <v>26320507.395088993</v>
      </c>
      <c r="AC15" s="27">
        <f t="shared" si="37"/>
        <v>26412195.484475117</v>
      </c>
      <c r="AD15" s="27">
        <f t="shared" si="37"/>
        <v>26391747.932522804</v>
      </c>
      <c r="AE15" s="27">
        <f t="shared" si="37"/>
        <v>26371300.38057049</v>
      </c>
      <c r="AF15" s="27">
        <f t="shared" si="38"/>
        <v>26350852.828618176</v>
      </c>
      <c r="AG15" s="27">
        <f t="shared" si="38"/>
        <v>26330405.276665863</v>
      </c>
      <c r="AH15" s="27">
        <f t="shared" si="38"/>
        <v>26309957.724713549</v>
      </c>
      <c r="AI15" s="68"/>
      <c r="AJ15" s="59">
        <f>SUMIF(Adjustments!$J$4:$J$921,(Retirements!$E15&amp;"/"&amp;Retirements!AJ$8&amp;"/"&amp;Retirements!AJ$7&amp;"/"&amp;Retirements!AJ$6),Adjustments!K$4:K$921)</f>
        <v>0</v>
      </c>
      <c r="AK15" s="59">
        <f>SUMIF(Adjustments!$J$4:$J$921,(Retirements!$E15&amp;"/"&amp;Retirements!AK$8&amp;"/"&amp;Retirements!AK$7&amp;"/"&amp;Retirements!AK$6),Adjustments!L$4:L$921)</f>
        <v>0</v>
      </c>
      <c r="AL15" s="59">
        <f>SUMIF(Adjustments!$J$4:$J$921,(Retirements!$E15&amp;"/"&amp;Retirements!AL$8&amp;"/"&amp;Retirements!AL$7&amp;"/"&amp;Retirements!AL$6),Adjustments!M$4:M$921)</f>
        <v>0</v>
      </c>
      <c r="AM15" s="59">
        <f>SUMIF(Adjustments!$J$4:$J$921,(Retirements!$E15&amp;"/"&amp;Retirements!AM$8&amp;"/"&amp;Retirements!AM$7&amp;"/"&amp;Retirements!AM$6),Adjustments!N$4:N$921)</f>
        <v>0</v>
      </c>
      <c r="AN15" s="59">
        <f>SUMIF(Adjustments!$J$4:$J$921,(Retirements!$E15&amp;"/"&amp;Retirements!AN$8&amp;"/"&amp;Retirements!AN$7&amp;"/"&amp;Retirements!AN$6),Adjustments!O$4:O$921)</f>
        <v>0</v>
      </c>
      <c r="AO15" s="59">
        <f>SUMIF(Adjustments!$J$4:$J$921,(Retirements!$E15&amp;"/"&amp;Retirements!AO$8&amp;"/"&amp;Retirements!AO$7&amp;"/"&amp;Retirements!AO$6),Adjustments!P$4:P$921)</f>
        <v>0</v>
      </c>
      <c r="AP15" s="59">
        <f>SUMIF(Adjustments!$J$4:$J$921,(Retirements!$E15&amp;"/"&amp;Retirements!AP$8&amp;"/"&amp;Retirements!AP$7&amp;"/"&amp;Retirements!AP$6),Adjustments!Q$4:Q$921)</f>
        <v>0</v>
      </c>
      <c r="AQ15" s="59">
        <f>SUMIF(Adjustments!$J$4:$J$921,(Retirements!$E15&amp;"/"&amp;Retirements!AQ$8&amp;"/"&amp;Retirements!AQ$7&amp;"/"&amp;Retirements!AQ$6),Adjustments!R$4:R$921)</f>
        <v>0</v>
      </c>
      <c r="AR15" s="59">
        <f>SUMIF(Adjustments!$J$4:$J$921,(Retirements!$E15&amp;"/"&amp;Retirements!AR$8&amp;"/"&amp;Retirements!AR$7&amp;"/"&amp;Retirements!AR$6),Adjustments!S$4:S$921)</f>
        <v>0</v>
      </c>
      <c r="AS15" s="59">
        <f>SUMIF(Adjustments!$J$4:$J$921,(Retirements!$E15&amp;"/"&amp;Retirements!AS$8&amp;"/"&amp;Retirements!AS$7&amp;"/"&amp;Retirements!AS$6),Adjustments!T$4:T$921)</f>
        <v>0</v>
      </c>
      <c r="AT15" s="59">
        <f>SUMIF(Adjustments!$J$4:$J$921,(Retirements!$E15&amp;"/"&amp;Retirements!AT$8&amp;"/"&amp;Retirements!AT$7&amp;"/"&amp;Retirements!AT$6),Adjustments!U$4:U$921)</f>
        <v>0</v>
      </c>
      <c r="AU15" s="59">
        <f>SUMIF(Adjustments!$J$4:$J$921,(Retirements!$E15&amp;"/"&amp;Retirements!AU$8&amp;"/"&amp;Retirements!AU$7&amp;"/"&amp;Retirements!AU$6),Adjustments!V$4:V$921)</f>
        <v>0</v>
      </c>
      <c r="AV15" s="59">
        <f>SUMIF(Adjustments!$J$4:$J$921,(Retirements!$E15&amp;"/"&amp;Retirements!AV$8&amp;"/"&amp;Retirements!AV$7&amp;"/"&amp;Retirements!AV$6),Adjustments!W$4:W$921)</f>
        <v>0</v>
      </c>
      <c r="AW15" s="59">
        <f>SUMIF(Adjustments!$J$4:$J$921,(Retirements!$E15&amp;"/"&amp;Retirements!AW$8&amp;"/"&amp;Retirements!AW$7&amp;"/"&amp;Retirements!AW$6),Adjustments!X$4:X$921)</f>
        <v>0</v>
      </c>
      <c r="AX15" s="59">
        <f>SUMIF(Adjustments!$J$4:$J$921,(Retirements!$E15&amp;"/"&amp;Retirements!AX$8&amp;"/"&amp;Retirements!AX$7&amp;"/"&amp;Retirements!AX$6),Adjustments!Y$4:Y$921)</f>
        <v>0</v>
      </c>
      <c r="AY15" s="59">
        <f>SUMIF(Adjustments!$J$4:$J$921,(Retirements!$E15&amp;"/"&amp;Retirements!AY$8&amp;"/"&amp;Retirements!AY$7&amp;"/"&amp;Retirements!AY$6),Adjustments!Z$4:Z$921)</f>
        <v>0</v>
      </c>
      <c r="AZ15" s="59">
        <f>SUMIF(Adjustments!$J$4:$J$921,(Retirements!$E15&amp;"/"&amp;Retirements!AZ$8&amp;"/"&amp;Retirements!AZ$7&amp;"/"&amp;Retirements!AZ$6),Adjustments!AA$4:AA$921)</f>
        <v>0</v>
      </c>
      <c r="BA15" s="59">
        <f>SUMIF(Adjustments!$J$4:$J$921,(Retirements!$E15&amp;"/"&amp;Retirements!BA$8&amp;"/"&amp;Retirements!BA$7&amp;"/"&amp;Retirements!BA$6),Adjustments!AB$4:AB$921)</f>
        <v>0</v>
      </c>
      <c r="BB15" s="59">
        <f>SUMIF(Adjustments!$J$4:$J$921,(Retirements!$E15&amp;"/"&amp;Retirements!BB$8&amp;"/"&amp;Retirements!BB$7&amp;"/"&amp;Retirements!BB$6),Adjustments!AC$4:AC$921)</f>
        <v>0</v>
      </c>
      <c r="BC15" s="59">
        <f>SUMIF(Adjustments!$J$4:$J$921,(Retirements!$E15&amp;"/"&amp;Retirements!BC$8&amp;"/"&amp;Retirements!BC$7&amp;"/"&amp;Retirements!BC$6),Adjustments!AD$4:AD$921)</f>
        <v>0</v>
      </c>
      <c r="BD15" s="59">
        <f>SUMIF(Adjustments!$J$4:$J$921,(Retirements!$E15&amp;"/"&amp;Retirements!BD$8&amp;"/"&amp;Retirements!BD$7&amp;"/"&amp;Retirements!BD$6),Adjustments!AE$4:AE$921)</f>
        <v>0</v>
      </c>
      <c r="BE15" s="59">
        <f>SUMIF(Adjustments!$J$4:$J$921,(Retirements!$E15&amp;"/"&amp;Retirements!BE$8&amp;"/"&amp;Retirements!BE$7&amp;"/"&amp;Retirements!BE$6),Adjustments!AF$4:AF$921)</f>
        <v>0</v>
      </c>
      <c r="BF15" s="59">
        <f>SUMIF(Adjustments!$J$4:$J$921,(Retirements!$E15&amp;"/"&amp;Retirements!BF$8&amp;"/"&amp;Retirements!BF$7&amp;"/"&amp;Retirements!BF$6),Adjustments!AG$4:AG$921)</f>
        <v>0</v>
      </c>
      <c r="BG15" s="59"/>
      <c r="BH15" s="756">
        <f t="shared" si="35"/>
        <v>7</v>
      </c>
      <c r="BI15" s="59">
        <f t="shared" si="46"/>
        <v>26273154.68</v>
      </c>
      <c r="BJ15" s="59">
        <f t="shared" si="39"/>
        <v>26273154.68</v>
      </c>
      <c r="BK15" s="59">
        <f t="shared" si="39"/>
        <v>26273154.68</v>
      </c>
      <c r="BL15" s="59">
        <f t="shared" si="39"/>
        <v>26273154.68</v>
      </c>
      <c r="BM15" s="59">
        <f t="shared" si="39"/>
        <v>26273154.68</v>
      </c>
      <c r="BN15" s="59">
        <f t="shared" si="39"/>
        <v>26273154.68</v>
      </c>
      <c r="BO15" s="59">
        <f t="shared" si="39"/>
        <v>26273154.68</v>
      </c>
      <c r="BP15" s="59">
        <f t="shared" si="39"/>
        <v>26273154.68</v>
      </c>
      <c r="BQ15" s="59">
        <f t="shared" si="39"/>
        <v>26273154.68</v>
      </c>
      <c r="BR15" s="59">
        <f t="shared" si="39"/>
        <v>26273154.68</v>
      </c>
      <c r="BS15" s="59">
        <f t="shared" si="39"/>
        <v>26273154.68</v>
      </c>
      <c r="BT15" s="59">
        <f t="shared" si="39"/>
        <v>26273154.68</v>
      </c>
      <c r="BU15" s="59">
        <f t="shared" si="39"/>
        <v>26273154.68</v>
      </c>
      <c r="BV15" s="59">
        <f t="shared" si="39"/>
        <v>26273154.68</v>
      </c>
      <c r="BW15" s="59">
        <f t="shared" si="39"/>
        <v>26273154.68</v>
      </c>
      <c r="BX15" s="59">
        <f t="shared" si="39"/>
        <v>26273154.68</v>
      </c>
      <c r="BY15" s="59">
        <f t="shared" si="39"/>
        <v>26273154.68</v>
      </c>
      <c r="BZ15" s="59">
        <f t="shared" si="39"/>
        <v>26273154.68</v>
      </c>
      <c r="CA15" s="59">
        <f t="shared" si="39"/>
        <v>26412195.484475117</v>
      </c>
      <c r="CB15" s="59">
        <f t="shared" si="39"/>
        <v>26412195.484475117</v>
      </c>
      <c r="CC15" s="59">
        <f t="shared" si="39"/>
        <v>26412195.484475117</v>
      </c>
      <c r="CD15" s="59">
        <f t="shared" si="39"/>
        <v>26412195.484475117</v>
      </c>
      <c r="CE15" s="59">
        <f t="shared" si="40"/>
        <v>26412195.484475117</v>
      </c>
      <c r="CF15" s="68"/>
      <c r="CG15" s="70">
        <f t="shared" si="47"/>
        <v>0</v>
      </c>
      <c r="CH15" s="70">
        <f t="shared" si="48"/>
        <v>0</v>
      </c>
      <c r="CI15" s="70">
        <f t="shared" si="48"/>
        <v>0</v>
      </c>
      <c r="CJ15" s="70">
        <f t="shared" si="48"/>
        <v>0</v>
      </c>
      <c r="CK15" s="70">
        <f t="shared" si="48"/>
        <v>0</v>
      </c>
      <c r="CL15" s="70">
        <f t="shared" si="48"/>
        <v>0</v>
      </c>
      <c r="CM15" s="70">
        <f t="shared" si="48"/>
        <v>0</v>
      </c>
      <c r="CN15" s="70">
        <f t="shared" si="48"/>
        <v>0</v>
      </c>
      <c r="CO15" s="70">
        <f t="shared" si="48"/>
        <v>0</v>
      </c>
      <c r="CP15" s="70">
        <f t="shared" si="48"/>
        <v>-20339.910613876837</v>
      </c>
      <c r="CQ15" s="70">
        <f t="shared" si="48"/>
        <v>-20339.910613876837</v>
      </c>
      <c r="CR15" s="70">
        <f t="shared" si="49"/>
        <v>-20339.910613876837</v>
      </c>
      <c r="CS15" s="70">
        <f t="shared" si="49"/>
        <v>-20339.910613876837</v>
      </c>
      <c r="CT15" s="70">
        <f t="shared" si="49"/>
        <v>-20339.910613876837</v>
      </c>
      <c r="CU15" s="70">
        <f t="shared" si="49"/>
        <v>-20339.910613876837</v>
      </c>
      <c r="CV15" s="70">
        <f t="shared" si="49"/>
        <v>-20339.910613876837</v>
      </c>
      <c r="CW15" s="70">
        <f t="shared" si="49"/>
        <v>-20339.910613876837</v>
      </c>
      <c r="CX15" s="70">
        <f t="shared" si="49"/>
        <v>-20339.910613876837</v>
      </c>
      <c r="CY15" s="70">
        <f t="shared" si="49"/>
        <v>-20447.551952313373</v>
      </c>
      <c r="CZ15" s="70">
        <f t="shared" si="49"/>
        <v>-20447.551952313373</v>
      </c>
      <c r="DA15" s="70">
        <f t="shared" si="49"/>
        <v>-20447.551952313373</v>
      </c>
      <c r="DB15" s="70">
        <f t="shared" si="50"/>
        <v>-20447.551952313373</v>
      </c>
      <c r="DC15" s="70">
        <f t="shared" si="50"/>
        <v>-20447.551952313373</v>
      </c>
      <c r="DD15" s="63">
        <f t="shared" si="42"/>
        <v>-285296.95528645843</v>
      </c>
      <c r="DE15" s="59"/>
      <c r="DF15" s="70">
        <f>SUMIF(Adjustments!$J$4:$J$921,(Retirements!$E15&amp;"/"&amp;Retirements!DF$8&amp;"/"&amp;Retirements!DF$7&amp;"/"&amp;Retirements!DF$6),Adjustments!K$4:K$921)</f>
        <v>0</v>
      </c>
      <c r="DG15" s="70">
        <f>SUMIF(Adjustments!$J$4:$J$921,(Retirements!$E15&amp;"/"&amp;Retirements!DG$8&amp;"/"&amp;Retirements!DG$7&amp;"/"&amp;Retirements!DG$6),Adjustments!L$4:L$921)</f>
        <v>0</v>
      </c>
      <c r="DH15" s="70">
        <f>SUMIF(Adjustments!$J$4:$J$921,(Retirements!$E15&amp;"/"&amp;Retirements!DH$8&amp;"/"&amp;Retirements!DH$7&amp;"/"&amp;Retirements!DH$6),Adjustments!M$4:M$921)</f>
        <v>0</v>
      </c>
      <c r="DI15" s="70">
        <f>SUMIF(Adjustments!$J$4:$J$921,(Retirements!$E15&amp;"/"&amp;Retirements!DI$8&amp;"/"&amp;Retirements!DI$7&amp;"/"&amp;Retirements!DI$6),Adjustments!N$4:N$921)</f>
        <v>0</v>
      </c>
      <c r="DJ15" s="70">
        <f>SUMIF(Adjustments!$J$4:$J$921,(Retirements!$E15&amp;"/"&amp;Retirements!DJ$8&amp;"/"&amp;Retirements!DJ$7&amp;"/"&amp;Retirements!DJ$6),Adjustments!O$4:O$921)</f>
        <v>0</v>
      </c>
      <c r="DK15" s="70">
        <f>SUMIF(Adjustments!$J$4:$J$921,(Retirements!$E15&amp;"/"&amp;Retirements!DK$8&amp;"/"&amp;Retirements!DK$7&amp;"/"&amp;Retirements!DK$6),Adjustments!P$4:P$921)</f>
        <v>0</v>
      </c>
      <c r="DL15" s="70">
        <f>SUMIF(Adjustments!$J$4:$J$921,(Retirements!$E15&amp;"/"&amp;Retirements!DL$8&amp;"/"&amp;Retirements!DL$7&amp;"/"&amp;Retirements!DL$6),Adjustments!Q$4:Q$921)</f>
        <v>0</v>
      </c>
      <c r="DM15" s="70">
        <f>SUMIF(Adjustments!$J$4:$J$921,(Retirements!$E15&amp;"/"&amp;Retirements!DM$8&amp;"/"&amp;Retirements!DM$7&amp;"/"&amp;Retirements!DM$6),Adjustments!R$4:R$921)</f>
        <v>0</v>
      </c>
      <c r="DN15" s="70">
        <f>SUMIF(Adjustments!$J$4:$J$921,(Retirements!$E15&amp;"/"&amp;Retirements!DN$8&amp;"/"&amp;Retirements!DN$7&amp;"/"&amp;Retirements!DN$6),Adjustments!S$4:S$921)</f>
        <v>0</v>
      </c>
      <c r="DO15" s="70">
        <f>SUMIF(Adjustments!$J$4:$J$921,(Retirements!$E15&amp;"/"&amp;Retirements!DO$8&amp;"/"&amp;Retirements!DO$7&amp;"/"&amp;Retirements!DO$6),Adjustments!T$4:T$921)</f>
        <v>0</v>
      </c>
      <c r="DP15" s="70">
        <f>SUMIF(Adjustments!$J$4:$J$921,(Retirements!$E15&amp;"/"&amp;Retirements!DP$8&amp;"/"&amp;Retirements!DP$7&amp;"/"&amp;Retirements!DP$6),Adjustments!U$4:U$921)</f>
        <v>0</v>
      </c>
      <c r="DQ15" s="70">
        <f>SUMIF(Adjustments!$J$4:$J$921,(Retirements!$E15&amp;"/"&amp;Retirements!DQ$8&amp;"/"&amp;Retirements!DQ$7&amp;"/"&amp;Retirements!DQ$6),Adjustments!V$4:V$921)</f>
        <v>0</v>
      </c>
      <c r="DR15" s="70">
        <f>SUMIF(Adjustments!$J$4:$J$921,(Retirements!$E15&amp;"/"&amp;Retirements!DR$8&amp;"/"&amp;Retirements!DR$7&amp;"/"&amp;Retirements!DR$6),Adjustments!W$4:W$921)</f>
        <v>0</v>
      </c>
      <c r="DS15" s="70">
        <f>SUMIF(Adjustments!$J$4:$J$921,(Retirements!$E15&amp;"/"&amp;Retirements!DS$8&amp;"/"&amp;Retirements!DS$7&amp;"/"&amp;Retirements!DS$6),Adjustments!X$4:X$921)</f>
        <v>0</v>
      </c>
      <c r="DT15" s="70">
        <f>SUMIF(Adjustments!$J$4:$J$921,(Retirements!$E15&amp;"/"&amp;Retirements!DT$8&amp;"/"&amp;Retirements!DT$7&amp;"/"&amp;Retirements!DT$6),Adjustments!Y$4:Y$921)</f>
        <v>0</v>
      </c>
      <c r="DU15" s="70">
        <f>SUMIF(Adjustments!$J$4:$J$921,(Retirements!$E15&amp;"/"&amp;Retirements!DU$8&amp;"/"&amp;Retirements!DU$7&amp;"/"&amp;Retirements!DU$6),Adjustments!Z$4:Z$921)</f>
        <v>0</v>
      </c>
      <c r="DV15" s="70">
        <f>SUMIF(Adjustments!$J$4:$J$921,(Retirements!$E15&amp;"/"&amp;Retirements!DV$8&amp;"/"&amp;Retirements!DV$7&amp;"/"&amp;Retirements!DV$6),Adjustments!AA$4:AA$921)</f>
        <v>0</v>
      </c>
      <c r="DW15" s="70">
        <f>SUMIF(Adjustments!$J$4:$J$921,(Retirements!$E15&amp;"/"&amp;Retirements!DW$8&amp;"/"&amp;Retirements!DW$7&amp;"/"&amp;Retirements!DW$6),Adjustments!AB$4:AB$921)</f>
        <v>0</v>
      </c>
      <c r="DX15" s="70">
        <f>SUMIF(Adjustments!$J$4:$J$921,(Retirements!$E15&amp;"/"&amp;Retirements!DX$8&amp;"/"&amp;Retirements!DX$7&amp;"/"&amp;Retirements!DX$6),Adjustments!AC$4:AC$921)</f>
        <v>0</v>
      </c>
      <c r="DY15" s="70">
        <f>SUMIF(Adjustments!$J$4:$J$921,(Retirements!$E15&amp;"/"&amp;Retirements!DY$8&amp;"/"&amp;Retirements!DY$7&amp;"/"&amp;Retirements!DY$6),Adjustments!AD$4:AD$921)</f>
        <v>0</v>
      </c>
      <c r="DZ15" s="70">
        <f>SUMIF(Adjustments!$J$4:$J$921,(Retirements!$E15&amp;"/"&amp;Retirements!DZ$8&amp;"/"&amp;Retirements!DZ$7&amp;"/"&amp;Retirements!DZ$6),Adjustments!AE$4:AE$921)</f>
        <v>0</v>
      </c>
      <c r="EA15" s="70">
        <f>SUMIF(Adjustments!$J$4:$J$921,(Retirements!$E15&amp;"/"&amp;Retirements!EA$8&amp;"/"&amp;Retirements!EA$7&amp;"/"&amp;Retirements!EA$6),Adjustments!AF$4:AF$921)</f>
        <v>0</v>
      </c>
      <c r="EB15" s="70">
        <f>SUMIF(Adjustments!$J$4:$J$921,(Retirements!$E15&amp;"/"&amp;Retirements!EB$8&amp;"/"&amp;Retirements!EB$7&amp;"/"&amp;Retirements!EB$6),Adjustments!AG$4:AG$921)</f>
        <v>0</v>
      </c>
      <c r="EC15" s="59"/>
      <c r="ED15" s="59">
        <f t="shared" si="51"/>
        <v>0</v>
      </c>
      <c r="EE15" s="59">
        <f t="shared" si="43"/>
        <v>0</v>
      </c>
      <c r="EF15" s="59">
        <f t="shared" si="43"/>
        <v>0</v>
      </c>
      <c r="EG15" s="59">
        <f t="shared" si="43"/>
        <v>0</v>
      </c>
      <c r="EH15" s="59">
        <f t="shared" si="43"/>
        <v>0</v>
      </c>
      <c r="EI15" s="59">
        <f t="shared" si="43"/>
        <v>0</v>
      </c>
      <c r="EJ15" s="59">
        <f t="shared" si="43"/>
        <v>0</v>
      </c>
      <c r="EK15" s="59">
        <f t="shared" si="43"/>
        <v>0</v>
      </c>
      <c r="EL15" s="59">
        <f t="shared" si="43"/>
        <v>0</v>
      </c>
      <c r="EM15" s="59">
        <f t="shared" si="43"/>
        <v>-20339.910613876837</v>
      </c>
      <c r="EN15" s="59">
        <f t="shared" si="43"/>
        <v>-20339.910613876837</v>
      </c>
      <c r="EO15" s="59">
        <f t="shared" si="43"/>
        <v>-20339.910613876837</v>
      </c>
      <c r="EP15" s="59">
        <f t="shared" si="43"/>
        <v>-20339.910613876837</v>
      </c>
      <c r="EQ15" s="59">
        <f t="shared" si="43"/>
        <v>-20339.910613876837</v>
      </c>
      <c r="ER15" s="59">
        <f t="shared" si="43"/>
        <v>-20339.910613876837</v>
      </c>
      <c r="ES15" s="59">
        <f t="shared" si="43"/>
        <v>-20339.910613876837</v>
      </c>
      <c r="ET15" s="59">
        <f t="shared" si="43"/>
        <v>-20339.910613876837</v>
      </c>
      <c r="EU15" s="59">
        <f t="shared" si="43"/>
        <v>-20339.910613876837</v>
      </c>
      <c r="EV15" s="59">
        <f t="shared" si="43"/>
        <v>-20447.551952313373</v>
      </c>
      <c r="EW15" s="59">
        <f t="shared" si="43"/>
        <v>-20447.551952313373</v>
      </c>
      <c r="EX15" s="59">
        <f t="shared" si="43"/>
        <v>-20447.551952313373</v>
      </c>
      <c r="EY15" s="59">
        <f t="shared" si="43"/>
        <v>-20447.551952313373</v>
      </c>
      <c r="EZ15" s="59">
        <f t="shared" si="43"/>
        <v>-20447.551952313373</v>
      </c>
      <c r="FA15" s="127">
        <f t="shared" si="52"/>
        <v>-285296.95528645843</v>
      </c>
      <c r="FB15" s="59"/>
      <c r="FC15" s="70">
        <f>SUMIF(Adjustments!$J$4:$J$921,(Retirements!$E15&amp;"/"&amp;Retirements!FC$8&amp;"/"&amp;Retirements!FC$7&amp;"/"&amp;Retirements!FC$6),Adjustments!L$4:L$921)</f>
        <v>0</v>
      </c>
      <c r="FD15" s="70">
        <f>SUMIF(Adjustments!$J$4:$J$921,(Retirements!$E15&amp;"/"&amp;Retirements!FD$8&amp;"/"&amp;Retirements!FD$7&amp;"/"&amp;Retirements!FD$6),Adjustments!M$4:M$921)</f>
        <v>0</v>
      </c>
      <c r="FE15" s="70">
        <f>SUMIF(Adjustments!$J$4:$J$921,(Retirements!$E15&amp;"/"&amp;Retirements!FE$8&amp;"/"&amp;Retirements!FE$7&amp;"/"&amp;Retirements!FE$6),Adjustments!N$4:N$921)</f>
        <v>0</v>
      </c>
      <c r="FF15" s="70">
        <f>SUMIF(Adjustments!$J$4:$J$921,(Retirements!$E15&amp;"/"&amp;Retirements!FF$8&amp;"/"&amp;Retirements!FF$7&amp;"/"&amp;Retirements!FF$6),Adjustments!O$4:O$921)</f>
        <v>0</v>
      </c>
      <c r="FG15" s="70">
        <f>SUMIF(Adjustments!$J$4:$J$921,(Retirements!$E15&amp;"/"&amp;Retirements!FG$8&amp;"/"&amp;Retirements!FG$7&amp;"/"&amp;Retirements!FG$6),Adjustments!P$4:P$921)</f>
        <v>0</v>
      </c>
      <c r="FH15" s="70">
        <f>SUMIF(Adjustments!$J$4:$J$921,(Retirements!$E15&amp;"/"&amp;Retirements!FH$8&amp;"/"&amp;Retirements!FH$7&amp;"/"&amp;Retirements!FH$6),Adjustments!Q$4:Q$921)</f>
        <v>0</v>
      </c>
      <c r="FI15" s="70">
        <f>SUMIF(Adjustments!$J$4:$J$921,(Retirements!$E15&amp;"/"&amp;Retirements!FI$8&amp;"/"&amp;Retirements!FI$7&amp;"/"&amp;Retirements!FI$6),Adjustments!R$4:R$921)</f>
        <v>0</v>
      </c>
      <c r="FJ15" s="70">
        <f>SUMIF(Adjustments!$J$4:$J$921,(Retirements!$E15&amp;"/"&amp;Retirements!FJ$8&amp;"/"&amp;Retirements!FJ$7&amp;"/"&amp;Retirements!FJ$6),Adjustments!S$4:S$921)</f>
        <v>0</v>
      </c>
      <c r="FK15" s="70">
        <f>SUMIF(Adjustments!$J$4:$J$921,(Retirements!$E15&amp;"/"&amp;Retirements!FK$8&amp;"/"&amp;Retirements!FK$7&amp;"/"&amp;Retirements!FK$6),Adjustments!T$4:T$921)</f>
        <v>0</v>
      </c>
      <c r="FL15" s="70">
        <f>SUMIF(Adjustments!$J$4:$J$921,(Retirements!$E15&amp;"/"&amp;Retirements!FL$8&amp;"/"&amp;Retirements!FL$7&amp;"/"&amp;Retirements!FL$6),Adjustments!U$4:U$921)</f>
        <v>0</v>
      </c>
      <c r="FM15" s="70">
        <f>SUMIF(Adjustments!$J$4:$J$921,(Retirements!$E15&amp;"/"&amp;Retirements!FM$8&amp;"/"&amp;Retirements!FM$7&amp;"/"&amp;Retirements!FM$6),Adjustments!V$4:V$921)</f>
        <v>0</v>
      </c>
      <c r="FN15" s="70">
        <f>SUMIF(Adjustments!$J$4:$J$921,(Retirements!$E15&amp;"/"&amp;Retirements!FN$8&amp;"/"&amp;Retirements!FN$7&amp;"/"&amp;Retirements!FN$6),Adjustments!W$4:W$921)</f>
        <v>0</v>
      </c>
      <c r="FO15" s="70">
        <f>SUMIF(Adjustments!$J$4:$J$921,(Retirements!$E15&amp;"/"&amp;Retirements!FO$8&amp;"/"&amp;Retirements!FO$7&amp;"/"&amp;Retirements!FO$6),Adjustments!X$4:X$921)</f>
        <v>0</v>
      </c>
      <c r="FP15" s="70">
        <f>SUMIF(Adjustments!$J$4:$J$921,(Retirements!$E15&amp;"/"&amp;Retirements!FP$8&amp;"/"&amp;Retirements!FP$7&amp;"/"&amp;Retirements!FP$6),Adjustments!Y$4:Y$921)</f>
        <v>0</v>
      </c>
      <c r="FQ15" s="70">
        <f>SUMIF(Adjustments!$J$4:$J$921,(Retirements!$E15&amp;"/"&amp;Retirements!FQ$8&amp;"/"&amp;Retirements!FQ$7&amp;"/"&amp;Retirements!FQ$6),Adjustments!Z$4:Z$921)</f>
        <v>0</v>
      </c>
      <c r="FR15" s="70">
        <f>SUMIF(Adjustments!$J$4:$J$921,(Retirements!$E15&amp;"/"&amp;Retirements!FR$8&amp;"/"&amp;Retirements!FR$7&amp;"/"&amp;Retirements!FR$6),Adjustments!AA$4:AA$921)</f>
        <v>210072.00000000003</v>
      </c>
      <c r="FS15" s="70">
        <f>SUMIF(Adjustments!$J$4:$J$921,(Retirements!$E15&amp;"/"&amp;Retirements!FS$8&amp;"/"&amp;Retirements!FS$7&amp;"/"&amp;Retirements!FS$6),Adjustments!AB$4:AB$921)</f>
        <v>0</v>
      </c>
      <c r="FT15" s="70">
        <f>SUMIF(Adjustments!$J$4:$J$921,(Retirements!$E15&amp;"/"&amp;Retirements!FT$8&amp;"/"&amp;Retirements!FT$7&amp;"/"&amp;Retirements!FT$6),Adjustments!AC$4:AC$921)</f>
        <v>112028</v>
      </c>
      <c r="FU15" s="70">
        <f>SUMIF(Adjustments!$J$4:$J$921,(Retirements!$E15&amp;"/"&amp;Retirements!FU$8&amp;"/"&amp;Retirements!FU$7&amp;"/"&amp;Retirements!FU$6),Adjustments!AD$4:AD$921)</f>
        <v>0</v>
      </c>
      <c r="FV15" s="70">
        <f>SUMIF(Adjustments!$J$4:$J$921,(Retirements!$E15&amp;"/"&amp;Retirements!FV$8&amp;"/"&amp;Retirements!FV$7&amp;"/"&amp;Retirements!FV$6),Adjustments!AE$4:AE$921)</f>
        <v>0</v>
      </c>
      <c r="FW15" s="70">
        <f>SUMIF(Adjustments!$J$4:$J$921,(Retirements!$E15&amp;"/"&amp;Retirements!FW$8&amp;"/"&amp;Retirements!FW$7&amp;"/"&amp;Retirements!FW$6),Adjustments!AF$4:AF$921)</f>
        <v>0</v>
      </c>
      <c r="FX15" s="70">
        <f>SUMIF(Adjustments!$J$4:$J$921,(Retirements!$E15&amp;"/"&amp;Retirements!FX$8&amp;"/"&amp;Retirements!FX$7&amp;"/"&amp;Retirements!FX$6),Adjustments!AG$4:AG$921)</f>
        <v>0</v>
      </c>
      <c r="FY15" s="70">
        <f>SUMIF(Adjustments!$J$4:$J$921,(Retirements!$E15&amp;"/"&amp;Retirements!FY$8&amp;"/"&amp;Retirements!FY$7&amp;"/"&amp;Retirements!FY$6),Adjustments!AH$4:AH$921)</f>
        <v>0</v>
      </c>
      <c r="FZ15" s="63">
        <f t="shared" si="44"/>
        <v>322100</v>
      </c>
      <c r="GA15" s="36"/>
    </row>
    <row r="16" spans="1:207" ht="13.5" thickBot="1">
      <c r="A16" s="5" t="s">
        <v>10</v>
      </c>
      <c r="B16" s="5" t="s">
        <v>7</v>
      </c>
      <c r="C16" s="5" t="s">
        <v>2</v>
      </c>
      <c r="D16" s="5" t="s">
        <v>11</v>
      </c>
      <c r="E16" s="5" t="s">
        <v>111</v>
      </c>
      <c r="F16" s="5" t="s">
        <v>53</v>
      </c>
      <c r="G16" s="32">
        <v>312</v>
      </c>
      <c r="H16" s="5" t="s">
        <v>7</v>
      </c>
      <c r="I16" s="5" t="str">
        <f t="shared" si="45"/>
        <v>312SG</v>
      </c>
      <c r="J16" s="375">
        <f>J15</f>
        <v>-9.2900502562154458E-3</v>
      </c>
      <c r="K16" s="358">
        <f>VLOOKUP(F16,Scenarios!$AG$11:$AJ$132,4,0)</f>
        <v>0</v>
      </c>
      <c r="L16" s="27">
        <f t="shared" si="36"/>
        <v>0</v>
      </c>
      <c r="M16" s="27">
        <f t="shared" si="36"/>
        <v>0</v>
      </c>
      <c r="N16" s="27">
        <f t="shared" si="36"/>
        <v>0</v>
      </c>
      <c r="O16" s="27">
        <f t="shared" si="36"/>
        <v>0</v>
      </c>
      <c r="P16" s="27">
        <f t="shared" si="36"/>
        <v>0</v>
      </c>
      <c r="Q16" s="27">
        <f t="shared" si="36"/>
        <v>0</v>
      </c>
      <c r="R16" s="27">
        <f t="shared" si="36"/>
        <v>0</v>
      </c>
      <c r="S16" s="27">
        <f t="shared" si="36"/>
        <v>0</v>
      </c>
      <c r="T16" s="27">
        <f t="shared" si="36"/>
        <v>0</v>
      </c>
      <c r="U16" s="27">
        <f t="shared" si="36"/>
        <v>100157465.78000002</v>
      </c>
      <c r="V16" s="27">
        <f t="shared" si="37"/>
        <v>229737938.44</v>
      </c>
      <c r="W16" s="27">
        <f t="shared" si="37"/>
        <v>233484709.27000001</v>
      </c>
      <c r="X16" s="27">
        <f t="shared" si="37"/>
        <v>235509219.21000004</v>
      </c>
      <c r="Y16" s="27">
        <f t="shared" si="37"/>
        <v>239667641.00000003</v>
      </c>
      <c r="Z16" s="27">
        <f t="shared" si="37"/>
        <v>240531694.01000002</v>
      </c>
      <c r="AA16" s="27">
        <f t="shared" si="37"/>
        <v>241348323.48000002</v>
      </c>
      <c r="AB16" s="27">
        <f t="shared" si="37"/>
        <v>241406773.94000003</v>
      </c>
      <c r="AC16" s="27">
        <f t="shared" si="37"/>
        <v>250224790.60000002</v>
      </c>
      <c r="AD16" s="27">
        <f t="shared" si="37"/>
        <v>250077906.85999793</v>
      </c>
      <c r="AE16" s="27">
        <f t="shared" si="37"/>
        <v>253871269.38999584</v>
      </c>
      <c r="AF16" s="27">
        <f t="shared" si="38"/>
        <v>253716385.64999375</v>
      </c>
      <c r="AG16" s="27">
        <f t="shared" si="38"/>
        <v>253561502.26999167</v>
      </c>
      <c r="AH16" s="27">
        <f t="shared" si="38"/>
        <v>253384589.52998957</v>
      </c>
      <c r="AI16" s="68"/>
      <c r="AJ16" s="59">
        <f>SUMIF(Adjustments!$J$4:$J$921,(Retirements!$E16&amp;"/"&amp;Retirements!AJ$8&amp;"/"&amp;Retirements!AJ$7&amp;"/"&amp;Retirements!AJ$6),Adjustments!K$4:K$921)</f>
        <v>0</v>
      </c>
      <c r="AK16" s="59">
        <f>SUMIF(Adjustments!$J$4:$J$921,(Retirements!$E16&amp;"/"&amp;Retirements!AK$8&amp;"/"&amp;Retirements!AK$7&amp;"/"&amp;Retirements!AK$6),Adjustments!L$4:L$921)</f>
        <v>0</v>
      </c>
      <c r="AL16" s="59">
        <f>SUMIF(Adjustments!$J$4:$J$921,(Retirements!$E16&amp;"/"&amp;Retirements!AL$8&amp;"/"&amp;Retirements!AL$7&amp;"/"&amp;Retirements!AL$6),Adjustments!M$4:M$921)</f>
        <v>0</v>
      </c>
      <c r="AM16" s="59">
        <f>SUMIF(Adjustments!$J$4:$J$921,(Retirements!$E16&amp;"/"&amp;Retirements!AM$8&amp;"/"&amp;Retirements!AM$7&amp;"/"&amp;Retirements!AM$6),Adjustments!N$4:N$921)</f>
        <v>0</v>
      </c>
      <c r="AN16" s="59">
        <f>SUMIF(Adjustments!$J$4:$J$921,(Retirements!$E16&amp;"/"&amp;Retirements!AN$8&amp;"/"&amp;Retirements!AN$7&amp;"/"&amp;Retirements!AN$6),Adjustments!O$4:O$921)</f>
        <v>0</v>
      </c>
      <c r="AO16" s="59">
        <f>SUMIF(Adjustments!$J$4:$J$921,(Retirements!$E16&amp;"/"&amp;Retirements!AO$8&amp;"/"&amp;Retirements!AO$7&amp;"/"&amp;Retirements!AO$6),Adjustments!P$4:P$921)</f>
        <v>0</v>
      </c>
      <c r="AP16" s="59">
        <f>SUMIF(Adjustments!$J$4:$J$921,(Retirements!$E16&amp;"/"&amp;Retirements!AP$8&amp;"/"&amp;Retirements!AP$7&amp;"/"&amp;Retirements!AP$6),Adjustments!Q$4:Q$921)</f>
        <v>0</v>
      </c>
      <c r="AQ16" s="59">
        <f>SUMIF(Adjustments!$J$4:$J$921,(Retirements!$E16&amp;"/"&amp;Retirements!AQ$8&amp;"/"&amp;Retirements!AQ$7&amp;"/"&amp;Retirements!AQ$6),Adjustments!R$4:R$921)</f>
        <v>0</v>
      </c>
      <c r="AR16" s="59">
        <f>SUMIF(Adjustments!$J$4:$J$921,(Retirements!$E16&amp;"/"&amp;Retirements!AR$8&amp;"/"&amp;Retirements!AR$7&amp;"/"&amp;Retirements!AR$6),Adjustments!S$4:S$921)</f>
        <v>0</v>
      </c>
      <c r="AS16" s="59">
        <f>SUMIF(Adjustments!$J$4:$J$921,(Retirements!$E16&amp;"/"&amp;Retirements!AS$8&amp;"/"&amp;Retirements!AS$7&amp;"/"&amp;Retirements!AS$6),Adjustments!T$4:T$921)</f>
        <v>0</v>
      </c>
      <c r="AT16" s="59">
        <f>SUMIF(Adjustments!$J$4:$J$921,(Retirements!$E16&amp;"/"&amp;Retirements!AT$8&amp;"/"&amp;Retirements!AT$7&amp;"/"&amp;Retirements!AT$6),Adjustments!U$4:U$921)</f>
        <v>0</v>
      </c>
      <c r="AU16" s="59">
        <f>SUMIF(Adjustments!$J$4:$J$921,(Retirements!$E16&amp;"/"&amp;Retirements!AU$8&amp;"/"&amp;Retirements!AU$7&amp;"/"&amp;Retirements!AU$6),Adjustments!V$4:V$921)</f>
        <v>0</v>
      </c>
      <c r="AV16" s="59">
        <f>SUMIF(Adjustments!$J$4:$J$921,(Retirements!$E16&amp;"/"&amp;Retirements!AV$8&amp;"/"&amp;Retirements!AV$7&amp;"/"&amp;Retirements!AV$6),Adjustments!W$4:W$921)</f>
        <v>0</v>
      </c>
      <c r="AW16" s="59">
        <f>SUMIF(Adjustments!$J$4:$J$921,(Retirements!$E16&amp;"/"&amp;Retirements!AW$8&amp;"/"&amp;Retirements!AW$7&amp;"/"&amp;Retirements!AW$6),Adjustments!X$4:X$921)</f>
        <v>0</v>
      </c>
      <c r="AX16" s="59">
        <f>SUMIF(Adjustments!$J$4:$J$921,(Retirements!$E16&amp;"/"&amp;Retirements!AX$8&amp;"/"&amp;Retirements!AX$7&amp;"/"&amp;Retirements!AX$6),Adjustments!Y$4:Y$921)</f>
        <v>0</v>
      </c>
      <c r="AY16" s="59">
        <f>SUMIF(Adjustments!$J$4:$J$921,(Retirements!$E16&amp;"/"&amp;Retirements!AY$8&amp;"/"&amp;Retirements!AY$7&amp;"/"&amp;Retirements!AY$6),Adjustments!Z$4:Z$921)</f>
        <v>0</v>
      </c>
      <c r="AZ16" s="59">
        <f>SUMIF(Adjustments!$J$4:$J$921,(Retirements!$E16&amp;"/"&amp;Retirements!AZ$8&amp;"/"&amp;Retirements!AZ$7&amp;"/"&amp;Retirements!AZ$6),Adjustments!AA$4:AA$921)</f>
        <v>0</v>
      </c>
      <c r="BA16" s="59">
        <f>SUMIF(Adjustments!$J$4:$J$921,(Retirements!$E16&amp;"/"&amp;Retirements!BA$8&amp;"/"&amp;Retirements!BA$7&amp;"/"&amp;Retirements!BA$6),Adjustments!AB$4:AB$921)</f>
        <v>0</v>
      </c>
      <c r="BB16" s="59">
        <f>SUMIF(Adjustments!$J$4:$J$921,(Retirements!$E16&amp;"/"&amp;Retirements!BB$8&amp;"/"&amp;Retirements!BB$7&amp;"/"&amp;Retirements!BB$6),Adjustments!AC$4:AC$921)</f>
        <v>0</v>
      </c>
      <c r="BC16" s="59">
        <f>SUMIF(Adjustments!$J$4:$J$921,(Retirements!$E16&amp;"/"&amp;Retirements!BC$8&amp;"/"&amp;Retirements!BC$7&amp;"/"&amp;Retirements!BC$6),Adjustments!AD$4:AD$921)</f>
        <v>0</v>
      </c>
      <c r="BD16" s="59">
        <f>SUMIF(Adjustments!$J$4:$J$921,(Retirements!$E16&amp;"/"&amp;Retirements!BD$8&amp;"/"&amp;Retirements!BD$7&amp;"/"&amp;Retirements!BD$6),Adjustments!AE$4:AE$921)</f>
        <v>0</v>
      </c>
      <c r="BE16" s="59">
        <f>SUMIF(Adjustments!$J$4:$J$921,(Retirements!$E16&amp;"/"&amp;Retirements!BE$8&amp;"/"&amp;Retirements!BE$7&amp;"/"&amp;Retirements!BE$6),Adjustments!AF$4:AF$921)</f>
        <v>0</v>
      </c>
      <c r="BF16" s="59">
        <f>SUMIF(Adjustments!$J$4:$J$921,(Retirements!$E16&amp;"/"&amp;Retirements!BF$8&amp;"/"&amp;Retirements!BF$7&amp;"/"&amp;Retirements!BF$6),Adjustments!AG$4:AG$921)</f>
        <v>0</v>
      </c>
      <c r="BG16" s="59"/>
      <c r="BH16" s="756">
        <f t="shared" si="35"/>
        <v>8</v>
      </c>
      <c r="BI16" s="59">
        <f t="shared" si="46"/>
        <v>0</v>
      </c>
      <c r="BJ16" s="59">
        <f t="shared" si="39"/>
        <v>0</v>
      </c>
      <c r="BK16" s="59">
        <f t="shared" si="39"/>
        <v>0</v>
      </c>
      <c r="BL16" s="59">
        <f t="shared" si="39"/>
        <v>0</v>
      </c>
      <c r="BM16" s="59">
        <f t="shared" si="39"/>
        <v>0</v>
      </c>
      <c r="BN16" s="59">
        <f t="shared" si="39"/>
        <v>0</v>
      </c>
      <c r="BO16" s="59">
        <f t="shared" si="39"/>
        <v>0</v>
      </c>
      <c r="BP16" s="59">
        <f t="shared" si="39"/>
        <v>0</v>
      </c>
      <c r="BQ16" s="59">
        <f t="shared" si="39"/>
        <v>0</v>
      </c>
      <c r="BR16" s="59">
        <f t="shared" si="39"/>
        <v>0</v>
      </c>
      <c r="BS16" s="59">
        <f t="shared" si="39"/>
        <v>0</v>
      </c>
      <c r="BT16" s="59">
        <f t="shared" si="39"/>
        <v>0</v>
      </c>
      <c r="BU16" s="59">
        <f t="shared" si="39"/>
        <v>0</v>
      </c>
      <c r="BV16" s="59">
        <f t="shared" si="39"/>
        <v>0</v>
      </c>
      <c r="BW16" s="59">
        <f t="shared" si="39"/>
        <v>0</v>
      </c>
      <c r="BX16" s="59">
        <f t="shared" si="39"/>
        <v>0</v>
      </c>
      <c r="BY16" s="59">
        <f t="shared" si="39"/>
        <v>0</v>
      </c>
      <c r="BZ16" s="59">
        <f t="shared" si="39"/>
        <v>0</v>
      </c>
      <c r="CA16" s="59">
        <f t="shared" si="39"/>
        <v>250224790.60000002</v>
      </c>
      <c r="CB16" s="59">
        <f t="shared" si="39"/>
        <v>250224790.60000002</v>
      </c>
      <c r="CC16" s="59">
        <f t="shared" si="39"/>
        <v>250224790.60000002</v>
      </c>
      <c r="CD16" s="59">
        <f t="shared" si="39"/>
        <v>250224790.60000002</v>
      </c>
      <c r="CE16" s="59">
        <f t="shared" si="40"/>
        <v>250224790.60000002</v>
      </c>
      <c r="CF16" s="68"/>
      <c r="CG16" s="70">
        <f t="shared" si="47"/>
        <v>0</v>
      </c>
      <c r="CH16" s="70">
        <f t="shared" si="48"/>
        <v>0</v>
      </c>
      <c r="CI16" s="70">
        <f t="shared" si="48"/>
        <v>0</v>
      </c>
      <c r="CJ16" s="70">
        <f t="shared" si="48"/>
        <v>0</v>
      </c>
      <c r="CK16" s="70">
        <f t="shared" si="48"/>
        <v>0</v>
      </c>
      <c r="CL16" s="70">
        <f t="shared" si="48"/>
        <v>0</v>
      </c>
      <c r="CM16" s="70">
        <f t="shared" si="48"/>
        <v>0</v>
      </c>
      <c r="CN16" s="70">
        <f t="shared" si="48"/>
        <v>0</v>
      </c>
      <c r="CO16" s="70">
        <f t="shared" si="48"/>
        <v>0</v>
      </c>
      <c r="CP16" s="70">
        <f t="shared" si="48"/>
        <v>0</v>
      </c>
      <c r="CQ16" s="70">
        <f t="shared" si="48"/>
        <v>0</v>
      </c>
      <c r="CR16" s="70">
        <f t="shared" si="49"/>
        <v>0</v>
      </c>
      <c r="CS16" s="70">
        <f t="shared" si="49"/>
        <v>0</v>
      </c>
      <c r="CT16" s="70">
        <f t="shared" si="49"/>
        <v>0</v>
      </c>
      <c r="CU16" s="70">
        <f t="shared" si="49"/>
        <v>0</v>
      </c>
      <c r="CV16" s="70">
        <f t="shared" si="49"/>
        <v>0</v>
      </c>
      <c r="CW16" s="70">
        <f t="shared" si="49"/>
        <v>0</v>
      </c>
      <c r="CX16" s="70">
        <f t="shared" si="49"/>
        <v>0</v>
      </c>
      <c r="CY16" s="70">
        <f t="shared" si="49"/>
        <v>-193716.7400020822</v>
      </c>
      <c r="CZ16" s="70">
        <f t="shared" si="49"/>
        <v>-193716.7400020822</v>
      </c>
      <c r="DA16" s="70">
        <f t="shared" si="49"/>
        <v>-193716.7400020822</v>
      </c>
      <c r="DB16" s="70">
        <f t="shared" si="50"/>
        <v>-193716.7400020822</v>
      </c>
      <c r="DC16" s="70">
        <f t="shared" si="50"/>
        <v>-193716.7400020822</v>
      </c>
      <c r="DD16" s="63">
        <f t="shared" si="42"/>
        <v>-968583.70001041098</v>
      </c>
      <c r="DE16" s="59"/>
      <c r="DF16" s="70">
        <f>SUMIF(Adjustments!$J$4:$J$921,(Retirements!$E16&amp;"/"&amp;Retirements!DF$8&amp;"/"&amp;Retirements!DF$7&amp;"/"&amp;Retirements!DF$6),Adjustments!K$4:K$921)</f>
        <v>0</v>
      </c>
      <c r="DG16" s="70">
        <f>SUMIF(Adjustments!$J$4:$J$921,(Retirements!$E16&amp;"/"&amp;Retirements!DG$8&amp;"/"&amp;Retirements!DG$7&amp;"/"&amp;Retirements!DG$6),Adjustments!L$4:L$921)</f>
        <v>0</v>
      </c>
      <c r="DH16" s="70">
        <f>SUMIF(Adjustments!$J$4:$J$921,(Retirements!$E16&amp;"/"&amp;Retirements!DH$8&amp;"/"&amp;Retirements!DH$7&amp;"/"&amp;Retirements!DH$6),Adjustments!M$4:M$921)</f>
        <v>0</v>
      </c>
      <c r="DI16" s="70">
        <f>SUMIF(Adjustments!$J$4:$J$921,(Retirements!$E16&amp;"/"&amp;Retirements!DI$8&amp;"/"&amp;Retirements!DI$7&amp;"/"&amp;Retirements!DI$6),Adjustments!N$4:N$921)</f>
        <v>0</v>
      </c>
      <c r="DJ16" s="70">
        <f>SUMIF(Adjustments!$J$4:$J$921,(Retirements!$E16&amp;"/"&amp;Retirements!DJ$8&amp;"/"&amp;Retirements!DJ$7&amp;"/"&amp;Retirements!DJ$6),Adjustments!O$4:O$921)</f>
        <v>0</v>
      </c>
      <c r="DK16" s="70">
        <f>SUMIF(Adjustments!$J$4:$J$921,(Retirements!$E16&amp;"/"&amp;Retirements!DK$8&amp;"/"&amp;Retirements!DK$7&amp;"/"&amp;Retirements!DK$6),Adjustments!P$4:P$921)</f>
        <v>0</v>
      </c>
      <c r="DL16" s="70">
        <f>SUMIF(Adjustments!$J$4:$J$921,(Retirements!$E16&amp;"/"&amp;Retirements!DL$8&amp;"/"&amp;Retirements!DL$7&amp;"/"&amp;Retirements!DL$6),Adjustments!Q$4:Q$921)</f>
        <v>0</v>
      </c>
      <c r="DM16" s="70">
        <f>SUMIF(Adjustments!$J$4:$J$921,(Retirements!$E16&amp;"/"&amp;Retirements!DM$8&amp;"/"&amp;Retirements!DM$7&amp;"/"&amp;Retirements!DM$6),Adjustments!R$4:R$921)</f>
        <v>0</v>
      </c>
      <c r="DN16" s="70">
        <f>SUMIF(Adjustments!$J$4:$J$921,(Retirements!$E16&amp;"/"&amp;Retirements!DN$8&amp;"/"&amp;Retirements!DN$7&amp;"/"&amp;Retirements!DN$6),Adjustments!S$4:S$921)</f>
        <v>0</v>
      </c>
      <c r="DO16" s="70">
        <f>SUMIF(Adjustments!$J$4:$J$921,(Retirements!$E16&amp;"/"&amp;Retirements!DO$8&amp;"/"&amp;Retirements!DO$7&amp;"/"&amp;Retirements!DO$6),Adjustments!T$4:T$921)</f>
        <v>0</v>
      </c>
      <c r="DP16" s="70">
        <f>SUMIF(Adjustments!$J$4:$J$921,(Retirements!$E16&amp;"/"&amp;Retirements!DP$8&amp;"/"&amp;Retirements!DP$7&amp;"/"&amp;Retirements!DP$6),Adjustments!U$4:U$921)</f>
        <v>0</v>
      </c>
      <c r="DQ16" s="70">
        <f>SUMIF(Adjustments!$J$4:$J$921,(Retirements!$E16&amp;"/"&amp;Retirements!DQ$8&amp;"/"&amp;Retirements!DQ$7&amp;"/"&amp;Retirements!DQ$6),Adjustments!V$4:V$921)</f>
        <v>0</v>
      </c>
      <c r="DR16" s="70">
        <f>SUMIF(Adjustments!$J$4:$J$921,(Retirements!$E16&amp;"/"&amp;Retirements!DR$8&amp;"/"&amp;Retirements!DR$7&amp;"/"&amp;Retirements!DR$6),Adjustments!W$4:W$921)</f>
        <v>0</v>
      </c>
      <c r="DS16" s="70">
        <f>SUMIF(Adjustments!$J$4:$J$921,(Retirements!$E16&amp;"/"&amp;Retirements!DS$8&amp;"/"&amp;Retirements!DS$7&amp;"/"&amp;Retirements!DS$6),Adjustments!X$4:X$921)</f>
        <v>0</v>
      </c>
      <c r="DT16" s="70">
        <f>SUMIF(Adjustments!$J$4:$J$921,(Retirements!$E16&amp;"/"&amp;Retirements!DT$8&amp;"/"&amp;Retirements!DT$7&amp;"/"&amp;Retirements!DT$6),Adjustments!Y$4:Y$921)</f>
        <v>0</v>
      </c>
      <c r="DU16" s="70">
        <f>SUMIF(Adjustments!$J$4:$J$921,(Retirements!$E16&amp;"/"&amp;Retirements!DU$8&amp;"/"&amp;Retirements!DU$7&amp;"/"&amp;Retirements!DU$6),Adjustments!Z$4:Z$921)</f>
        <v>0</v>
      </c>
      <c r="DV16" s="70">
        <f>SUMIF(Adjustments!$J$4:$J$921,(Retirements!$E16&amp;"/"&amp;Retirements!DV$8&amp;"/"&amp;Retirements!DV$7&amp;"/"&amp;Retirements!DV$6),Adjustments!AA$4:AA$921)</f>
        <v>0</v>
      </c>
      <c r="DW16" s="70">
        <f>SUMIF(Adjustments!$J$4:$J$921,(Retirements!$E16&amp;"/"&amp;Retirements!DW$8&amp;"/"&amp;Retirements!DW$7&amp;"/"&amp;Retirements!DW$6),Adjustments!AB$4:AB$921)</f>
        <v>0</v>
      </c>
      <c r="DX16" s="70">
        <f>SUMIF(Adjustments!$J$4:$J$921,(Retirements!$E16&amp;"/"&amp;Retirements!DX$8&amp;"/"&amp;Retirements!DX$7&amp;"/"&amp;Retirements!DX$6),Adjustments!AC$4:AC$921)</f>
        <v>0</v>
      </c>
      <c r="DY16" s="70">
        <f>SUMIF(Adjustments!$J$4:$J$921,(Retirements!$E16&amp;"/"&amp;Retirements!DY$8&amp;"/"&amp;Retirements!DY$7&amp;"/"&amp;Retirements!DY$6),Adjustments!AD$4:AD$921)</f>
        <v>0</v>
      </c>
      <c r="DZ16" s="70">
        <f>SUMIF(Adjustments!$J$4:$J$921,(Retirements!$E16&amp;"/"&amp;Retirements!DZ$8&amp;"/"&amp;Retirements!DZ$7&amp;"/"&amp;Retirements!DZ$6),Adjustments!AE$4:AE$921)</f>
        <v>0</v>
      </c>
      <c r="EA16" s="70">
        <f>SUMIF(Adjustments!$J$4:$J$921,(Retirements!$E16&amp;"/"&amp;Retirements!EA$8&amp;"/"&amp;Retirements!EA$7&amp;"/"&amp;Retirements!EA$6),Adjustments!AF$4:AF$921)</f>
        <v>0</v>
      </c>
      <c r="EB16" s="70">
        <f>SUMIF(Adjustments!$J$4:$J$921,(Retirements!$E16&amp;"/"&amp;Retirements!EB$8&amp;"/"&amp;Retirements!EB$7&amp;"/"&amp;Retirements!EB$6),Adjustments!AG$4:AG$921)</f>
        <v>0</v>
      </c>
      <c r="EC16" s="59"/>
      <c r="ED16" s="59">
        <f t="shared" si="51"/>
        <v>0</v>
      </c>
      <c r="EE16" s="59">
        <f t="shared" si="43"/>
        <v>0</v>
      </c>
      <c r="EF16" s="59">
        <f t="shared" si="43"/>
        <v>0</v>
      </c>
      <c r="EG16" s="59">
        <f t="shared" si="43"/>
        <v>0</v>
      </c>
      <c r="EH16" s="59">
        <f t="shared" si="43"/>
        <v>0</v>
      </c>
      <c r="EI16" s="59">
        <f t="shared" si="43"/>
        <v>0</v>
      </c>
      <c r="EJ16" s="59">
        <f t="shared" si="43"/>
        <v>0</v>
      </c>
      <c r="EK16" s="59">
        <f t="shared" si="43"/>
        <v>0</v>
      </c>
      <c r="EL16" s="59">
        <f t="shared" si="43"/>
        <v>0</v>
      </c>
      <c r="EM16" s="59">
        <f t="shared" si="43"/>
        <v>0</v>
      </c>
      <c r="EN16" s="59">
        <f t="shared" si="43"/>
        <v>0</v>
      </c>
      <c r="EO16" s="59">
        <f t="shared" si="43"/>
        <v>0</v>
      </c>
      <c r="EP16" s="59">
        <f t="shared" si="43"/>
        <v>0</v>
      </c>
      <c r="EQ16" s="59">
        <f t="shared" si="43"/>
        <v>0</v>
      </c>
      <c r="ER16" s="59">
        <f t="shared" si="43"/>
        <v>0</v>
      </c>
      <c r="ES16" s="59">
        <f t="shared" si="43"/>
        <v>0</v>
      </c>
      <c r="ET16" s="59">
        <f t="shared" si="43"/>
        <v>0</v>
      </c>
      <c r="EU16" s="59">
        <f t="shared" si="43"/>
        <v>0</v>
      </c>
      <c r="EV16" s="59">
        <f t="shared" si="43"/>
        <v>-193716.7400020822</v>
      </c>
      <c r="EW16" s="59">
        <f t="shared" si="43"/>
        <v>-193716.7400020822</v>
      </c>
      <c r="EX16" s="59">
        <f t="shared" si="43"/>
        <v>-193716.7400020822</v>
      </c>
      <c r="EY16" s="59">
        <f t="shared" si="43"/>
        <v>-193716.7400020822</v>
      </c>
      <c r="EZ16" s="59">
        <f t="shared" si="43"/>
        <v>-193716.7400020822</v>
      </c>
      <c r="FA16" s="127">
        <f t="shared" si="52"/>
        <v>-968583.70001041098</v>
      </c>
      <c r="FB16" s="59"/>
      <c r="FC16" s="70">
        <f>SUMIF(Adjustments!$J$4:$J$921,(Retirements!$E16&amp;"/"&amp;Retirements!FC$8&amp;"/"&amp;Retirements!FC$7&amp;"/"&amp;Retirements!FC$6),Adjustments!L$4:L$921)</f>
        <v>0</v>
      </c>
      <c r="FD16" s="70">
        <f>SUMIF(Adjustments!$J$4:$J$921,(Retirements!$E16&amp;"/"&amp;Retirements!FD$8&amp;"/"&amp;Retirements!FD$7&amp;"/"&amp;Retirements!FD$6),Adjustments!M$4:M$921)</f>
        <v>0</v>
      </c>
      <c r="FE16" s="70">
        <f>SUMIF(Adjustments!$J$4:$J$921,(Retirements!$E16&amp;"/"&amp;Retirements!FE$8&amp;"/"&amp;Retirements!FE$7&amp;"/"&amp;Retirements!FE$6),Adjustments!N$4:N$921)</f>
        <v>0</v>
      </c>
      <c r="FF16" s="70">
        <f>SUMIF(Adjustments!$J$4:$J$921,(Retirements!$E16&amp;"/"&amp;Retirements!FF$8&amp;"/"&amp;Retirements!FF$7&amp;"/"&amp;Retirements!FF$6),Adjustments!O$4:O$921)</f>
        <v>0</v>
      </c>
      <c r="FG16" s="70">
        <f>SUMIF(Adjustments!$J$4:$J$921,(Retirements!$E16&amp;"/"&amp;Retirements!FG$8&amp;"/"&amp;Retirements!FG$7&amp;"/"&amp;Retirements!FG$6),Adjustments!P$4:P$921)</f>
        <v>0</v>
      </c>
      <c r="FH16" s="70">
        <f>SUMIF(Adjustments!$J$4:$J$921,(Retirements!$E16&amp;"/"&amp;Retirements!FH$8&amp;"/"&amp;Retirements!FH$7&amp;"/"&amp;Retirements!FH$6),Adjustments!Q$4:Q$921)</f>
        <v>0</v>
      </c>
      <c r="FI16" s="70">
        <f>SUMIF(Adjustments!$J$4:$J$921,(Retirements!$E16&amp;"/"&amp;Retirements!FI$8&amp;"/"&amp;Retirements!FI$7&amp;"/"&amp;Retirements!FI$6),Adjustments!R$4:R$921)</f>
        <v>0</v>
      </c>
      <c r="FJ16" s="70">
        <f>SUMIF(Adjustments!$J$4:$J$921,(Retirements!$E16&amp;"/"&amp;Retirements!FJ$8&amp;"/"&amp;Retirements!FJ$7&amp;"/"&amp;Retirements!FJ$6),Adjustments!S$4:S$921)</f>
        <v>0</v>
      </c>
      <c r="FK16" s="70">
        <f>SUMIF(Adjustments!$J$4:$J$921,(Retirements!$E16&amp;"/"&amp;Retirements!FK$8&amp;"/"&amp;Retirements!FK$7&amp;"/"&amp;Retirements!FK$6),Adjustments!T$4:T$921)</f>
        <v>0</v>
      </c>
      <c r="FL16" s="70">
        <f>SUMIF(Adjustments!$J$4:$J$921,(Retirements!$E16&amp;"/"&amp;Retirements!FL$8&amp;"/"&amp;Retirements!FL$7&amp;"/"&amp;Retirements!FL$6),Adjustments!U$4:U$921)</f>
        <v>100157465.78000002</v>
      </c>
      <c r="FM16" s="70">
        <f>SUMIF(Adjustments!$J$4:$J$921,(Retirements!$E16&amp;"/"&amp;Retirements!FM$8&amp;"/"&amp;Retirements!FM$7&amp;"/"&amp;Retirements!FM$6),Adjustments!V$4:V$921)</f>
        <v>129580472.66</v>
      </c>
      <c r="FN16" s="70">
        <f>SUMIF(Adjustments!$J$4:$J$921,(Retirements!$E16&amp;"/"&amp;Retirements!FN$8&amp;"/"&amp;Retirements!FN$7&amp;"/"&amp;Retirements!FN$6),Adjustments!W$4:W$921)</f>
        <v>3746770.8300000122</v>
      </c>
      <c r="FO16" s="70">
        <f>SUMIF(Adjustments!$J$4:$J$921,(Retirements!$E16&amp;"/"&amp;Retirements!FO$8&amp;"/"&amp;Retirements!FO$7&amp;"/"&amp;Retirements!FO$6),Adjustments!X$4:X$921)</f>
        <v>2024509.9400000125</v>
      </c>
      <c r="FP16" s="70">
        <f>SUMIF(Adjustments!$J$4:$J$921,(Retirements!$E16&amp;"/"&amp;Retirements!FP$8&amp;"/"&amp;Retirements!FP$7&amp;"/"&amp;Retirements!FP$6),Adjustments!Y$4:Y$921)</f>
        <v>4158421.790000001</v>
      </c>
      <c r="FQ16" s="70">
        <f>SUMIF(Adjustments!$J$4:$J$921,(Retirements!$E16&amp;"/"&amp;Retirements!FQ$8&amp;"/"&amp;Retirements!FQ$7&amp;"/"&amp;Retirements!FQ$6),Adjustments!Z$4:Z$921)</f>
        <v>864053.00999999046</v>
      </c>
      <c r="FR16" s="70">
        <f>SUMIF(Adjustments!$J$4:$J$921,(Retirements!$E16&amp;"/"&amp;Retirements!FR$8&amp;"/"&amp;Retirements!FR$7&amp;"/"&amp;Retirements!FR$6),Adjustments!AA$4:AA$921)</f>
        <v>816629.46999999881</v>
      </c>
      <c r="FS16" s="70">
        <f>SUMIF(Adjustments!$J$4:$J$921,(Retirements!$E16&amp;"/"&amp;Retirements!FS$8&amp;"/"&amp;Retirements!FS$7&amp;"/"&amp;Retirements!FS$6),Adjustments!AB$4:AB$921)</f>
        <v>58450.460000008345</v>
      </c>
      <c r="FT16" s="70">
        <f>SUMIF(Adjustments!$J$4:$J$921,(Retirements!$E16&amp;"/"&amp;Retirements!FT$8&amp;"/"&amp;Retirements!FT$7&amp;"/"&amp;Retirements!FT$6),Adjustments!AC$4:AC$921)</f>
        <v>8818016.6600000113</v>
      </c>
      <c r="FU16" s="70">
        <f>SUMIF(Adjustments!$J$4:$J$921,(Retirements!$E16&amp;"/"&amp;Retirements!FU$8&amp;"/"&amp;Retirements!FU$7&amp;"/"&amp;Retirements!FU$6),Adjustments!AD$4:AD$921)</f>
        <v>46833</v>
      </c>
      <c r="FV16" s="70">
        <f>SUMIF(Adjustments!$J$4:$J$921,(Retirements!$E16&amp;"/"&amp;Retirements!FV$8&amp;"/"&amp;Retirements!FV$7&amp;"/"&amp;Retirements!FV$6),Adjustments!AE$4:AE$921)</f>
        <v>3987079.2700000107</v>
      </c>
      <c r="FW16" s="70">
        <f>SUMIF(Adjustments!$J$4:$J$921,(Retirements!$E16&amp;"/"&amp;Retirements!FW$8&amp;"/"&amp;Retirements!FW$7&amp;"/"&amp;Retirements!FW$6),Adjustments!AF$4:AF$921)</f>
        <v>38833</v>
      </c>
      <c r="FX16" s="70">
        <f>SUMIF(Adjustments!$J$4:$J$921,(Retirements!$E16&amp;"/"&amp;Retirements!FX$8&amp;"/"&amp;Retirements!FX$7&amp;"/"&amp;Retirements!FX$6),Adjustments!AG$4:AG$921)</f>
        <v>38833.360000014305</v>
      </c>
      <c r="FY16" s="70">
        <f>SUMIF(Adjustments!$J$4:$J$921,(Retirements!$E16&amp;"/"&amp;Retirements!FY$8&amp;"/"&amp;Retirements!FY$7&amp;"/"&amp;Retirements!FY$6),Adjustments!AH$4:AH$921)</f>
        <v>16804</v>
      </c>
      <c r="FZ16" s="63">
        <f t="shared" si="44"/>
        <v>254353173.23000005</v>
      </c>
      <c r="GA16" s="36"/>
    </row>
    <row r="17" spans="1:183" ht="13.5" thickBot="1">
      <c r="A17" s="5" t="s">
        <v>10</v>
      </c>
      <c r="B17" s="5" t="s">
        <v>12</v>
      </c>
      <c r="C17" s="5" t="s">
        <v>2</v>
      </c>
      <c r="D17" s="5" t="s">
        <v>11</v>
      </c>
      <c r="E17" s="5" t="s">
        <v>112</v>
      </c>
      <c r="F17" s="5" t="s">
        <v>54</v>
      </c>
      <c r="G17" s="32">
        <v>312</v>
      </c>
      <c r="H17" s="5" t="s">
        <v>12</v>
      </c>
      <c r="I17" s="5" t="str">
        <f t="shared" si="45"/>
        <v>312SSGCH</v>
      </c>
      <c r="J17" s="375">
        <f>J18</f>
        <v>-4.0418297815029751E-2</v>
      </c>
      <c r="K17" s="358">
        <f>VLOOKUP(F17,Scenarios!$AG$11:$AJ$132,4,0)</f>
        <v>0</v>
      </c>
      <c r="L17" s="27">
        <f t="shared" si="36"/>
        <v>0</v>
      </c>
      <c r="M17" s="27">
        <f t="shared" si="36"/>
        <v>0</v>
      </c>
      <c r="N17" s="27">
        <f t="shared" si="36"/>
        <v>0</v>
      </c>
      <c r="O17" s="27">
        <f t="shared" si="36"/>
        <v>0</v>
      </c>
      <c r="P17" s="27">
        <f t="shared" si="36"/>
        <v>0</v>
      </c>
      <c r="Q17" s="27">
        <f t="shared" si="36"/>
        <v>0</v>
      </c>
      <c r="R17" s="27">
        <f t="shared" si="36"/>
        <v>0</v>
      </c>
      <c r="S17" s="27">
        <f t="shared" si="36"/>
        <v>0</v>
      </c>
      <c r="T17" s="27">
        <f t="shared" si="36"/>
        <v>0</v>
      </c>
      <c r="U17" s="27">
        <f t="shared" si="36"/>
        <v>0</v>
      </c>
      <c r="V17" s="27">
        <f t="shared" si="37"/>
        <v>0</v>
      </c>
      <c r="W17" s="27">
        <f t="shared" si="37"/>
        <v>0</v>
      </c>
      <c r="X17" s="27">
        <f t="shared" si="37"/>
        <v>0</v>
      </c>
      <c r="Y17" s="27">
        <f t="shared" si="37"/>
        <v>0</v>
      </c>
      <c r="Z17" s="27">
        <f t="shared" si="37"/>
        <v>0</v>
      </c>
      <c r="AA17" s="27">
        <f t="shared" si="37"/>
        <v>0</v>
      </c>
      <c r="AB17" s="27">
        <f t="shared" si="37"/>
        <v>0</v>
      </c>
      <c r="AC17" s="27">
        <f t="shared" si="37"/>
        <v>0</v>
      </c>
      <c r="AD17" s="27">
        <f t="shared" si="37"/>
        <v>0</v>
      </c>
      <c r="AE17" s="27">
        <f t="shared" si="37"/>
        <v>0</v>
      </c>
      <c r="AF17" s="27">
        <f t="shared" si="38"/>
        <v>0</v>
      </c>
      <c r="AG17" s="27">
        <f t="shared" si="38"/>
        <v>0</v>
      </c>
      <c r="AH17" s="27">
        <f t="shared" si="38"/>
        <v>0</v>
      </c>
      <c r="AI17" s="68"/>
      <c r="AJ17" s="59">
        <f>SUMIF(Adjustments!$J$4:$J$921,(Retirements!$E17&amp;"/"&amp;Retirements!AJ$8&amp;"/"&amp;Retirements!AJ$7&amp;"/"&amp;Retirements!AJ$6),Adjustments!K$4:K$921)</f>
        <v>0</v>
      </c>
      <c r="AK17" s="59">
        <f>SUMIF(Adjustments!$J$4:$J$921,(Retirements!$E17&amp;"/"&amp;Retirements!AK$8&amp;"/"&amp;Retirements!AK$7&amp;"/"&amp;Retirements!AK$6),Adjustments!L$4:L$921)</f>
        <v>0</v>
      </c>
      <c r="AL17" s="59">
        <f>SUMIF(Adjustments!$J$4:$J$921,(Retirements!$E17&amp;"/"&amp;Retirements!AL$8&amp;"/"&amp;Retirements!AL$7&amp;"/"&amp;Retirements!AL$6),Adjustments!M$4:M$921)</f>
        <v>0</v>
      </c>
      <c r="AM17" s="59">
        <f>SUMIF(Adjustments!$J$4:$J$921,(Retirements!$E17&amp;"/"&amp;Retirements!AM$8&amp;"/"&amp;Retirements!AM$7&amp;"/"&amp;Retirements!AM$6),Adjustments!N$4:N$921)</f>
        <v>0</v>
      </c>
      <c r="AN17" s="59">
        <f>SUMIF(Adjustments!$J$4:$J$921,(Retirements!$E17&amp;"/"&amp;Retirements!AN$8&amp;"/"&amp;Retirements!AN$7&amp;"/"&amp;Retirements!AN$6),Adjustments!O$4:O$921)</f>
        <v>0</v>
      </c>
      <c r="AO17" s="59">
        <f>SUMIF(Adjustments!$J$4:$J$921,(Retirements!$E17&amp;"/"&amp;Retirements!AO$8&amp;"/"&amp;Retirements!AO$7&amp;"/"&amp;Retirements!AO$6),Adjustments!P$4:P$921)</f>
        <v>0</v>
      </c>
      <c r="AP17" s="59">
        <f>SUMIF(Adjustments!$J$4:$J$921,(Retirements!$E17&amp;"/"&amp;Retirements!AP$8&amp;"/"&amp;Retirements!AP$7&amp;"/"&amp;Retirements!AP$6),Adjustments!Q$4:Q$921)</f>
        <v>0</v>
      </c>
      <c r="AQ17" s="59">
        <f>SUMIF(Adjustments!$J$4:$J$921,(Retirements!$E17&amp;"/"&amp;Retirements!AQ$8&amp;"/"&amp;Retirements!AQ$7&amp;"/"&amp;Retirements!AQ$6),Adjustments!R$4:R$921)</f>
        <v>0</v>
      </c>
      <c r="AR17" s="59">
        <f>SUMIF(Adjustments!$J$4:$J$921,(Retirements!$E17&amp;"/"&amp;Retirements!AR$8&amp;"/"&amp;Retirements!AR$7&amp;"/"&amp;Retirements!AR$6),Adjustments!S$4:S$921)</f>
        <v>0</v>
      </c>
      <c r="AS17" s="59">
        <f>SUMIF(Adjustments!$J$4:$J$921,(Retirements!$E17&amp;"/"&amp;Retirements!AS$8&amp;"/"&amp;Retirements!AS$7&amp;"/"&amp;Retirements!AS$6),Adjustments!T$4:T$921)</f>
        <v>0</v>
      </c>
      <c r="AT17" s="59">
        <f>SUMIF(Adjustments!$J$4:$J$921,(Retirements!$E17&amp;"/"&amp;Retirements!AT$8&amp;"/"&amp;Retirements!AT$7&amp;"/"&amp;Retirements!AT$6),Adjustments!U$4:U$921)</f>
        <v>0</v>
      </c>
      <c r="AU17" s="59">
        <f>SUMIF(Adjustments!$J$4:$J$921,(Retirements!$E17&amp;"/"&amp;Retirements!AU$8&amp;"/"&amp;Retirements!AU$7&amp;"/"&amp;Retirements!AU$6),Adjustments!V$4:V$921)</f>
        <v>0</v>
      </c>
      <c r="AV17" s="59">
        <f>SUMIF(Adjustments!$J$4:$J$921,(Retirements!$E17&amp;"/"&amp;Retirements!AV$8&amp;"/"&amp;Retirements!AV$7&amp;"/"&amp;Retirements!AV$6),Adjustments!W$4:W$921)</f>
        <v>0</v>
      </c>
      <c r="AW17" s="59">
        <f>SUMIF(Adjustments!$J$4:$J$921,(Retirements!$E17&amp;"/"&amp;Retirements!AW$8&amp;"/"&amp;Retirements!AW$7&amp;"/"&amp;Retirements!AW$6),Adjustments!X$4:X$921)</f>
        <v>0</v>
      </c>
      <c r="AX17" s="59">
        <f>SUMIF(Adjustments!$J$4:$J$921,(Retirements!$E17&amp;"/"&amp;Retirements!AX$8&amp;"/"&amp;Retirements!AX$7&amp;"/"&amp;Retirements!AX$6),Adjustments!Y$4:Y$921)</f>
        <v>0</v>
      </c>
      <c r="AY17" s="59">
        <f>SUMIF(Adjustments!$J$4:$J$921,(Retirements!$E17&amp;"/"&amp;Retirements!AY$8&amp;"/"&amp;Retirements!AY$7&amp;"/"&amp;Retirements!AY$6),Adjustments!Z$4:Z$921)</f>
        <v>0</v>
      </c>
      <c r="AZ17" s="59">
        <f>SUMIF(Adjustments!$J$4:$J$921,(Retirements!$E17&amp;"/"&amp;Retirements!AZ$8&amp;"/"&amp;Retirements!AZ$7&amp;"/"&amp;Retirements!AZ$6),Adjustments!AA$4:AA$921)</f>
        <v>0</v>
      </c>
      <c r="BA17" s="59">
        <f>SUMIF(Adjustments!$J$4:$J$921,(Retirements!$E17&amp;"/"&amp;Retirements!BA$8&amp;"/"&amp;Retirements!BA$7&amp;"/"&amp;Retirements!BA$6),Adjustments!AB$4:AB$921)</f>
        <v>0</v>
      </c>
      <c r="BB17" s="59">
        <f>SUMIF(Adjustments!$J$4:$J$921,(Retirements!$E17&amp;"/"&amp;Retirements!BB$8&amp;"/"&amp;Retirements!BB$7&amp;"/"&amp;Retirements!BB$6),Adjustments!AC$4:AC$921)</f>
        <v>0</v>
      </c>
      <c r="BC17" s="59">
        <f>SUMIF(Adjustments!$J$4:$J$921,(Retirements!$E17&amp;"/"&amp;Retirements!BC$8&amp;"/"&amp;Retirements!BC$7&amp;"/"&amp;Retirements!BC$6),Adjustments!AD$4:AD$921)</f>
        <v>0</v>
      </c>
      <c r="BD17" s="59">
        <f>SUMIF(Adjustments!$J$4:$J$921,(Retirements!$E17&amp;"/"&amp;Retirements!BD$8&amp;"/"&amp;Retirements!BD$7&amp;"/"&amp;Retirements!BD$6),Adjustments!AE$4:AE$921)</f>
        <v>0</v>
      </c>
      <c r="BE17" s="59">
        <f>SUMIF(Adjustments!$J$4:$J$921,(Retirements!$E17&amp;"/"&amp;Retirements!BE$8&amp;"/"&amp;Retirements!BE$7&amp;"/"&amp;Retirements!BE$6),Adjustments!AF$4:AF$921)</f>
        <v>0</v>
      </c>
      <c r="BF17" s="59">
        <f>SUMIF(Adjustments!$J$4:$J$921,(Retirements!$E17&amp;"/"&amp;Retirements!BF$8&amp;"/"&amp;Retirements!BF$7&amp;"/"&amp;Retirements!BF$6),Adjustments!AG$4:AG$921)</f>
        <v>0</v>
      </c>
      <c r="BG17" s="59"/>
      <c r="BH17" s="756">
        <f t="shared" si="35"/>
        <v>9</v>
      </c>
      <c r="BI17" s="59">
        <f t="shared" si="46"/>
        <v>0</v>
      </c>
      <c r="BJ17" s="59">
        <f t="shared" si="39"/>
        <v>0</v>
      </c>
      <c r="BK17" s="59">
        <f t="shared" si="39"/>
        <v>0</v>
      </c>
      <c r="BL17" s="59">
        <f t="shared" si="39"/>
        <v>0</v>
      </c>
      <c r="BM17" s="59">
        <f t="shared" si="39"/>
        <v>0</v>
      </c>
      <c r="BN17" s="59">
        <f t="shared" si="39"/>
        <v>0</v>
      </c>
      <c r="BO17" s="59">
        <f t="shared" si="39"/>
        <v>0</v>
      </c>
      <c r="BP17" s="59">
        <f t="shared" si="39"/>
        <v>0</v>
      </c>
      <c r="BQ17" s="59">
        <f t="shared" si="39"/>
        <v>0</v>
      </c>
      <c r="BR17" s="59">
        <f t="shared" si="39"/>
        <v>0</v>
      </c>
      <c r="BS17" s="59">
        <f t="shared" si="39"/>
        <v>0</v>
      </c>
      <c r="BT17" s="59">
        <f t="shared" si="39"/>
        <v>0</v>
      </c>
      <c r="BU17" s="59">
        <f t="shared" si="39"/>
        <v>0</v>
      </c>
      <c r="BV17" s="59">
        <f t="shared" si="39"/>
        <v>0</v>
      </c>
      <c r="BW17" s="59">
        <f t="shared" si="39"/>
        <v>0</v>
      </c>
      <c r="BX17" s="59">
        <f t="shared" si="39"/>
        <v>0</v>
      </c>
      <c r="BY17" s="59">
        <f t="shared" si="39"/>
        <v>0</v>
      </c>
      <c r="BZ17" s="59">
        <f t="shared" si="39"/>
        <v>0</v>
      </c>
      <c r="CA17" s="59">
        <f t="shared" si="39"/>
        <v>0</v>
      </c>
      <c r="CB17" s="59">
        <f t="shared" si="39"/>
        <v>0</v>
      </c>
      <c r="CC17" s="59">
        <f t="shared" si="39"/>
        <v>0</v>
      </c>
      <c r="CD17" s="59">
        <f t="shared" si="39"/>
        <v>0</v>
      </c>
      <c r="CE17" s="59">
        <f t="shared" si="40"/>
        <v>0</v>
      </c>
      <c r="CF17" s="68"/>
      <c r="CG17" s="70">
        <f t="shared" si="47"/>
        <v>0</v>
      </c>
      <c r="CH17" s="70">
        <f t="shared" si="48"/>
        <v>0</v>
      </c>
      <c r="CI17" s="70">
        <f t="shared" si="48"/>
        <v>0</v>
      </c>
      <c r="CJ17" s="70">
        <f t="shared" si="48"/>
        <v>0</v>
      </c>
      <c r="CK17" s="70">
        <f t="shared" si="48"/>
        <v>0</v>
      </c>
      <c r="CL17" s="70">
        <f t="shared" si="48"/>
        <v>0</v>
      </c>
      <c r="CM17" s="70">
        <f t="shared" si="48"/>
        <v>0</v>
      </c>
      <c r="CN17" s="70">
        <f t="shared" si="48"/>
        <v>0</v>
      </c>
      <c r="CO17" s="70">
        <f t="shared" si="48"/>
        <v>0</v>
      </c>
      <c r="CP17" s="70">
        <f t="shared" si="48"/>
        <v>0</v>
      </c>
      <c r="CQ17" s="70">
        <f t="shared" si="48"/>
        <v>0</v>
      </c>
      <c r="CR17" s="70">
        <f t="shared" si="49"/>
        <v>0</v>
      </c>
      <c r="CS17" s="70">
        <f t="shared" si="49"/>
        <v>0</v>
      </c>
      <c r="CT17" s="70">
        <f t="shared" si="49"/>
        <v>0</v>
      </c>
      <c r="CU17" s="70">
        <f t="shared" si="49"/>
        <v>0</v>
      </c>
      <c r="CV17" s="70">
        <f t="shared" si="49"/>
        <v>0</v>
      </c>
      <c r="CW17" s="70">
        <f t="shared" si="49"/>
        <v>0</v>
      </c>
      <c r="CX17" s="70">
        <f t="shared" si="49"/>
        <v>0</v>
      </c>
      <c r="CY17" s="70">
        <f t="shared" si="49"/>
        <v>0</v>
      </c>
      <c r="CZ17" s="70">
        <f t="shared" si="49"/>
        <v>0</v>
      </c>
      <c r="DA17" s="70">
        <f t="shared" si="49"/>
        <v>0</v>
      </c>
      <c r="DB17" s="70">
        <f t="shared" si="50"/>
        <v>0</v>
      </c>
      <c r="DC17" s="70">
        <f t="shared" si="50"/>
        <v>0</v>
      </c>
      <c r="DD17" s="63">
        <f t="shared" si="42"/>
        <v>0</v>
      </c>
      <c r="DE17" s="59"/>
      <c r="DF17" s="70">
        <f>SUMIF(Adjustments!$J$4:$J$921,(Retirements!$E17&amp;"/"&amp;Retirements!DF$8&amp;"/"&amp;Retirements!DF$7&amp;"/"&amp;Retirements!DF$6),Adjustments!K$4:K$921)</f>
        <v>0</v>
      </c>
      <c r="DG17" s="70">
        <f>SUMIF(Adjustments!$J$4:$J$921,(Retirements!$E17&amp;"/"&amp;Retirements!DG$8&amp;"/"&amp;Retirements!DG$7&amp;"/"&amp;Retirements!DG$6),Adjustments!L$4:L$921)</f>
        <v>0</v>
      </c>
      <c r="DH17" s="70">
        <f>SUMIF(Adjustments!$J$4:$J$921,(Retirements!$E17&amp;"/"&amp;Retirements!DH$8&amp;"/"&amp;Retirements!DH$7&amp;"/"&amp;Retirements!DH$6),Adjustments!M$4:M$921)</f>
        <v>0</v>
      </c>
      <c r="DI17" s="70">
        <f>SUMIF(Adjustments!$J$4:$J$921,(Retirements!$E17&amp;"/"&amp;Retirements!DI$8&amp;"/"&amp;Retirements!DI$7&amp;"/"&amp;Retirements!DI$6),Adjustments!N$4:N$921)</f>
        <v>0</v>
      </c>
      <c r="DJ17" s="70">
        <f>SUMIF(Adjustments!$J$4:$J$921,(Retirements!$E17&amp;"/"&amp;Retirements!DJ$8&amp;"/"&amp;Retirements!DJ$7&amp;"/"&amp;Retirements!DJ$6),Adjustments!O$4:O$921)</f>
        <v>0</v>
      </c>
      <c r="DK17" s="70">
        <f>SUMIF(Adjustments!$J$4:$J$921,(Retirements!$E17&amp;"/"&amp;Retirements!DK$8&amp;"/"&amp;Retirements!DK$7&amp;"/"&amp;Retirements!DK$6),Adjustments!P$4:P$921)</f>
        <v>0</v>
      </c>
      <c r="DL17" s="70">
        <f>SUMIF(Adjustments!$J$4:$J$921,(Retirements!$E17&amp;"/"&amp;Retirements!DL$8&amp;"/"&amp;Retirements!DL$7&amp;"/"&amp;Retirements!DL$6),Adjustments!Q$4:Q$921)</f>
        <v>0</v>
      </c>
      <c r="DM17" s="70">
        <f>SUMIF(Adjustments!$J$4:$J$921,(Retirements!$E17&amp;"/"&amp;Retirements!DM$8&amp;"/"&amp;Retirements!DM$7&amp;"/"&amp;Retirements!DM$6),Adjustments!R$4:R$921)</f>
        <v>0</v>
      </c>
      <c r="DN17" s="70">
        <f>SUMIF(Adjustments!$J$4:$J$921,(Retirements!$E17&amp;"/"&amp;Retirements!DN$8&amp;"/"&amp;Retirements!DN$7&amp;"/"&amp;Retirements!DN$6),Adjustments!S$4:S$921)</f>
        <v>0</v>
      </c>
      <c r="DO17" s="70">
        <f>SUMIF(Adjustments!$J$4:$J$921,(Retirements!$E17&amp;"/"&amp;Retirements!DO$8&amp;"/"&amp;Retirements!DO$7&amp;"/"&amp;Retirements!DO$6),Adjustments!T$4:T$921)</f>
        <v>0</v>
      </c>
      <c r="DP17" s="70">
        <f>SUMIF(Adjustments!$J$4:$J$921,(Retirements!$E17&amp;"/"&amp;Retirements!DP$8&amp;"/"&amp;Retirements!DP$7&amp;"/"&amp;Retirements!DP$6),Adjustments!U$4:U$921)</f>
        <v>0</v>
      </c>
      <c r="DQ17" s="70">
        <f>SUMIF(Adjustments!$J$4:$J$921,(Retirements!$E17&amp;"/"&amp;Retirements!DQ$8&amp;"/"&amp;Retirements!DQ$7&amp;"/"&amp;Retirements!DQ$6),Adjustments!V$4:V$921)</f>
        <v>0</v>
      </c>
      <c r="DR17" s="70">
        <f>SUMIF(Adjustments!$J$4:$J$921,(Retirements!$E17&amp;"/"&amp;Retirements!DR$8&amp;"/"&amp;Retirements!DR$7&amp;"/"&amp;Retirements!DR$6),Adjustments!W$4:W$921)</f>
        <v>0</v>
      </c>
      <c r="DS17" s="70">
        <f>SUMIF(Adjustments!$J$4:$J$921,(Retirements!$E17&amp;"/"&amp;Retirements!DS$8&amp;"/"&amp;Retirements!DS$7&amp;"/"&amp;Retirements!DS$6),Adjustments!X$4:X$921)</f>
        <v>0</v>
      </c>
      <c r="DT17" s="70">
        <f>SUMIF(Adjustments!$J$4:$J$921,(Retirements!$E17&amp;"/"&amp;Retirements!DT$8&amp;"/"&amp;Retirements!DT$7&amp;"/"&amp;Retirements!DT$6),Adjustments!Y$4:Y$921)</f>
        <v>0</v>
      </c>
      <c r="DU17" s="70">
        <f>SUMIF(Adjustments!$J$4:$J$921,(Retirements!$E17&amp;"/"&amp;Retirements!DU$8&amp;"/"&amp;Retirements!DU$7&amp;"/"&amp;Retirements!DU$6),Adjustments!Z$4:Z$921)</f>
        <v>0</v>
      </c>
      <c r="DV17" s="70">
        <f>SUMIF(Adjustments!$J$4:$J$921,(Retirements!$E17&amp;"/"&amp;Retirements!DV$8&amp;"/"&amp;Retirements!DV$7&amp;"/"&amp;Retirements!DV$6),Adjustments!AA$4:AA$921)</f>
        <v>0</v>
      </c>
      <c r="DW17" s="70">
        <f>SUMIF(Adjustments!$J$4:$J$921,(Retirements!$E17&amp;"/"&amp;Retirements!DW$8&amp;"/"&amp;Retirements!DW$7&amp;"/"&amp;Retirements!DW$6),Adjustments!AB$4:AB$921)</f>
        <v>0</v>
      </c>
      <c r="DX17" s="70">
        <f>SUMIF(Adjustments!$J$4:$J$921,(Retirements!$E17&amp;"/"&amp;Retirements!DX$8&amp;"/"&amp;Retirements!DX$7&amp;"/"&amp;Retirements!DX$6),Adjustments!AC$4:AC$921)</f>
        <v>0</v>
      </c>
      <c r="DY17" s="70">
        <f>SUMIF(Adjustments!$J$4:$J$921,(Retirements!$E17&amp;"/"&amp;Retirements!DY$8&amp;"/"&amp;Retirements!DY$7&amp;"/"&amp;Retirements!DY$6),Adjustments!AD$4:AD$921)</f>
        <v>0</v>
      </c>
      <c r="DZ17" s="70">
        <f>SUMIF(Adjustments!$J$4:$J$921,(Retirements!$E17&amp;"/"&amp;Retirements!DZ$8&amp;"/"&amp;Retirements!DZ$7&amp;"/"&amp;Retirements!DZ$6),Adjustments!AE$4:AE$921)</f>
        <v>0</v>
      </c>
      <c r="EA17" s="70">
        <f>SUMIF(Adjustments!$J$4:$J$921,(Retirements!$E17&amp;"/"&amp;Retirements!EA$8&amp;"/"&amp;Retirements!EA$7&amp;"/"&amp;Retirements!EA$6),Adjustments!AF$4:AF$921)</f>
        <v>0</v>
      </c>
      <c r="EB17" s="70">
        <f>SUMIF(Adjustments!$J$4:$J$921,(Retirements!$E17&amp;"/"&amp;Retirements!EB$8&amp;"/"&amp;Retirements!EB$7&amp;"/"&amp;Retirements!EB$6),Adjustments!AG$4:AG$921)</f>
        <v>0</v>
      </c>
      <c r="EC17" s="59"/>
      <c r="ED17" s="59">
        <f t="shared" si="51"/>
        <v>0</v>
      </c>
      <c r="EE17" s="59">
        <f t="shared" si="43"/>
        <v>0</v>
      </c>
      <c r="EF17" s="59">
        <f t="shared" si="43"/>
        <v>0</v>
      </c>
      <c r="EG17" s="59">
        <f t="shared" si="43"/>
        <v>0</v>
      </c>
      <c r="EH17" s="59">
        <f t="shared" si="43"/>
        <v>0</v>
      </c>
      <c r="EI17" s="59">
        <f t="shared" si="43"/>
        <v>0</v>
      </c>
      <c r="EJ17" s="59">
        <f t="shared" si="43"/>
        <v>0</v>
      </c>
      <c r="EK17" s="59">
        <f t="shared" si="43"/>
        <v>0</v>
      </c>
      <c r="EL17" s="59">
        <f t="shared" si="43"/>
        <v>0</v>
      </c>
      <c r="EM17" s="59">
        <f t="shared" si="43"/>
        <v>0</v>
      </c>
      <c r="EN17" s="59">
        <f t="shared" si="43"/>
        <v>0</v>
      </c>
      <c r="EO17" s="59">
        <f t="shared" si="43"/>
        <v>0</v>
      </c>
      <c r="EP17" s="59">
        <f t="shared" si="43"/>
        <v>0</v>
      </c>
      <c r="EQ17" s="59">
        <f t="shared" si="43"/>
        <v>0</v>
      </c>
      <c r="ER17" s="59">
        <f t="shared" si="43"/>
        <v>0</v>
      </c>
      <c r="ES17" s="59">
        <f t="shared" si="43"/>
        <v>0</v>
      </c>
      <c r="ET17" s="59">
        <f t="shared" si="43"/>
        <v>0</v>
      </c>
      <c r="EU17" s="59">
        <f t="shared" si="43"/>
        <v>0</v>
      </c>
      <c r="EV17" s="59">
        <f t="shared" si="43"/>
        <v>0</v>
      </c>
      <c r="EW17" s="59">
        <f t="shared" si="43"/>
        <v>0</v>
      </c>
      <c r="EX17" s="59">
        <f t="shared" si="43"/>
        <v>0</v>
      </c>
      <c r="EY17" s="59">
        <f t="shared" si="43"/>
        <v>0</v>
      </c>
      <c r="EZ17" s="59">
        <f t="shared" si="43"/>
        <v>0</v>
      </c>
      <c r="FA17" s="127">
        <f t="shared" si="52"/>
        <v>0</v>
      </c>
      <c r="FB17" s="59"/>
      <c r="FC17" s="70">
        <f>SUMIF(Adjustments!$J$4:$J$921,(Retirements!$E17&amp;"/"&amp;Retirements!FC$8&amp;"/"&amp;Retirements!FC$7&amp;"/"&amp;Retirements!FC$6),Adjustments!L$4:L$921)</f>
        <v>0</v>
      </c>
      <c r="FD17" s="70">
        <f>SUMIF(Adjustments!$J$4:$J$921,(Retirements!$E17&amp;"/"&amp;Retirements!FD$8&amp;"/"&amp;Retirements!FD$7&amp;"/"&amp;Retirements!FD$6),Adjustments!M$4:M$921)</f>
        <v>0</v>
      </c>
      <c r="FE17" s="70">
        <f>SUMIF(Adjustments!$J$4:$J$921,(Retirements!$E17&amp;"/"&amp;Retirements!FE$8&amp;"/"&amp;Retirements!FE$7&amp;"/"&amp;Retirements!FE$6),Adjustments!N$4:N$921)</f>
        <v>0</v>
      </c>
      <c r="FF17" s="70">
        <f>SUMIF(Adjustments!$J$4:$J$921,(Retirements!$E17&amp;"/"&amp;Retirements!FF$8&amp;"/"&amp;Retirements!FF$7&amp;"/"&amp;Retirements!FF$6),Adjustments!O$4:O$921)</f>
        <v>0</v>
      </c>
      <c r="FG17" s="70">
        <f>SUMIF(Adjustments!$J$4:$J$921,(Retirements!$E17&amp;"/"&amp;Retirements!FG$8&amp;"/"&amp;Retirements!FG$7&amp;"/"&amp;Retirements!FG$6),Adjustments!P$4:P$921)</f>
        <v>0</v>
      </c>
      <c r="FH17" s="70">
        <f>SUMIF(Adjustments!$J$4:$J$921,(Retirements!$E17&amp;"/"&amp;Retirements!FH$8&amp;"/"&amp;Retirements!FH$7&amp;"/"&amp;Retirements!FH$6),Adjustments!Q$4:Q$921)</f>
        <v>0</v>
      </c>
      <c r="FI17" s="70">
        <f>SUMIF(Adjustments!$J$4:$J$921,(Retirements!$E17&amp;"/"&amp;Retirements!FI$8&amp;"/"&amp;Retirements!FI$7&amp;"/"&amp;Retirements!FI$6),Adjustments!R$4:R$921)</f>
        <v>0</v>
      </c>
      <c r="FJ17" s="70">
        <f>SUMIF(Adjustments!$J$4:$J$921,(Retirements!$E17&amp;"/"&amp;Retirements!FJ$8&amp;"/"&amp;Retirements!FJ$7&amp;"/"&amp;Retirements!FJ$6),Adjustments!S$4:S$921)</f>
        <v>0</v>
      </c>
      <c r="FK17" s="70">
        <f>SUMIF(Adjustments!$J$4:$J$921,(Retirements!$E17&amp;"/"&amp;Retirements!FK$8&amp;"/"&amp;Retirements!FK$7&amp;"/"&amp;Retirements!FK$6),Adjustments!T$4:T$921)</f>
        <v>0</v>
      </c>
      <c r="FL17" s="70">
        <f>SUMIF(Adjustments!$J$4:$J$921,(Retirements!$E17&amp;"/"&amp;Retirements!FL$8&amp;"/"&amp;Retirements!FL$7&amp;"/"&amp;Retirements!FL$6),Adjustments!U$4:U$921)</f>
        <v>0</v>
      </c>
      <c r="FM17" s="70">
        <f>SUMIF(Adjustments!$J$4:$J$921,(Retirements!$E17&amp;"/"&amp;Retirements!FM$8&amp;"/"&amp;Retirements!FM$7&amp;"/"&amp;Retirements!FM$6),Adjustments!V$4:V$921)</f>
        <v>0</v>
      </c>
      <c r="FN17" s="70">
        <f>SUMIF(Adjustments!$J$4:$J$921,(Retirements!$E17&amp;"/"&amp;Retirements!FN$8&amp;"/"&amp;Retirements!FN$7&amp;"/"&amp;Retirements!FN$6),Adjustments!W$4:W$921)</f>
        <v>0</v>
      </c>
      <c r="FO17" s="70">
        <f>SUMIF(Adjustments!$J$4:$J$921,(Retirements!$E17&amp;"/"&amp;Retirements!FO$8&amp;"/"&amp;Retirements!FO$7&amp;"/"&amp;Retirements!FO$6),Adjustments!X$4:X$921)</f>
        <v>0</v>
      </c>
      <c r="FP17" s="70">
        <f>SUMIF(Adjustments!$J$4:$J$921,(Retirements!$E17&amp;"/"&amp;Retirements!FP$8&amp;"/"&amp;Retirements!FP$7&amp;"/"&amp;Retirements!FP$6),Adjustments!Y$4:Y$921)</f>
        <v>0</v>
      </c>
      <c r="FQ17" s="70">
        <f>SUMIF(Adjustments!$J$4:$J$921,(Retirements!$E17&amp;"/"&amp;Retirements!FQ$8&amp;"/"&amp;Retirements!FQ$7&amp;"/"&amp;Retirements!FQ$6),Adjustments!Z$4:Z$921)</f>
        <v>0</v>
      </c>
      <c r="FR17" s="70">
        <f>SUMIF(Adjustments!$J$4:$J$921,(Retirements!$E17&amp;"/"&amp;Retirements!FR$8&amp;"/"&amp;Retirements!FR$7&amp;"/"&amp;Retirements!FR$6),Adjustments!AA$4:AA$921)</f>
        <v>0</v>
      </c>
      <c r="FS17" s="70">
        <f>SUMIF(Adjustments!$J$4:$J$921,(Retirements!$E17&amp;"/"&amp;Retirements!FS$8&amp;"/"&amp;Retirements!FS$7&amp;"/"&amp;Retirements!FS$6),Adjustments!AB$4:AB$921)</f>
        <v>0</v>
      </c>
      <c r="FT17" s="70">
        <f>SUMIF(Adjustments!$J$4:$J$921,(Retirements!$E17&amp;"/"&amp;Retirements!FT$8&amp;"/"&amp;Retirements!FT$7&amp;"/"&amp;Retirements!FT$6),Adjustments!AC$4:AC$921)</f>
        <v>0</v>
      </c>
      <c r="FU17" s="70">
        <f>SUMIF(Adjustments!$J$4:$J$921,(Retirements!$E17&amp;"/"&amp;Retirements!FU$8&amp;"/"&amp;Retirements!FU$7&amp;"/"&amp;Retirements!FU$6),Adjustments!AD$4:AD$921)</f>
        <v>0</v>
      </c>
      <c r="FV17" s="70">
        <f>SUMIF(Adjustments!$J$4:$J$921,(Retirements!$E17&amp;"/"&amp;Retirements!FV$8&amp;"/"&amp;Retirements!FV$7&amp;"/"&amp;Retirements!FV$6),Adjustments!AE$4:AE$921)</f>
        <v>0</v>
      </c>
      <c r="FW17" s="70">
        <f>SUMIF(Adjustments!$J$4:$J$921,(Retirements!$E17&amp;"/"&amp;Retirements!FW$8&amp;"/"&amp;Retirements!FW$7&amp;"/"&amp;Retirements!FW$6),Adjustments!AF$4:AF$921)</f>
        <v>0</v>
      </c>
      <c r="FX17" s="70">
        <f>SUMIF(Adjustments!$J$4:$J$921,(Retirements!$E17&amp;"/"&amp;Retirements!FX$8&amp;"/"&amp;Retirements!FX$7&amp;"/"&amp;Retirements!FX$6),Adjustments!AG$4:AG$921)</f>
        <v>0</v>
      </c>
      <c r="FY17" s="70">
        <f>SUMIF(Adjustments!$J$4:$J$921,(Retirements!$E17&amp;"/"&amp;Retirements!FY$8&amp;"/"&amp;Retirements!FY$7&amp;"/"&amp;Retirements!FY$6),Adjustments!AH$4:AH$921)</f>
        <v>0</v>
      </c>
      <c r="FZ17" s="63">
        <f t="shared" si="44"/>
        <v>0</v>
      </c>
      <c r="GA17" s="36"/>
    </row>
    <row r="18" spans="1:183">
      <c r="A18" s="5" t="s">
        <v>6</v>
      </c>
      <c r="B18" s="5" t="s">
        <v>12</v>
      </c>
      <c r="C18" s="5" t="s">
        <v>2</v>
      </c>
      <c r="D18" s="5" t="s">
        <v>3</v>
      </c>
      <c r="E18" s="5" t="s">
        <v>113</v>
      </c>
      <c r="F18" s="5" t="s">
        <v>55</v>
      </c>
      <c r="G18" s="32">
        <v>312</v>
      </c>
      <c r="H18" s="5" t="s">
        <v>12</v>
      </c>
      <c r="I18" s="5" t="str">
        <f t="shared" si="45"/>
        <v>312SSGCH</v>
      </c>
      <c r="J18" s="374">
        <f>VLOOKUP(F18,Scenarios!$BI$11:$BL$121,4,0)</f>
        <v>-4.0418297815029751E-2</v>
      </c>
      <c r="K18" s="358">
        <f>VLOOKUP(F18,Scenarios!$AG$11:$AJ$132,4,0)</f>
        <v>520843160.47000003</v>
      </c>
      <c r="L18" s="27">
        <f t="shared" si="36"/>
        <v>520845850.17000002</v>
      </c>
      <c r="M18" s="27">
        <f t="shared" si="36"/>
        <v>520852404.33000004</v>
      </c>
      <c r="N18" s="27">
        <f t="shared" si="36"/>
        <v>520854018.12000006</v>
      </c>
      <c r="O18" s="27">
        <f t="shared" si="36"/>
        <v>521087935.72000009</v>
      </c>
      <c r="P18" s="27">
        <f t="shared" si="36"/>
        <v>527999624.88000011</v>
      </c>
      <c r="Q18" s="27">
        <f t="shared" si="36"/>
        <v>525095006.5800001</v>
      </c>
      <c r="R18" s="27">
        <f t="shared" si="36"/>
        <v>525192125.63000011</v>
      </c>
      <c r="S18" s="27">
        <f t="shared" si="36"/>
        <v>525140985.9000001</v>
      </c>
      <c r="T18" s="27">
        <f t="shared" si="36"/>
        <v>525143310.10000008</v>
      </c>
      <c r="U18" s="27">
        <f t="shared" si="36"/>
        <v>523374689.57023877</v>
      </c>
      <c r="V18" s="27">
        <f t="shared" si="37"/>
        <v>521606069.04047745</v>
      </c>
      <c r="W18" s="27">
        <f t="shared" si="37"/>
        <v>520154391.26071614</v>
      </c>
      <c r="X18" s="27">
        <f t="shared" si="37"/>
        <v>518438257.41095483</v>
      </c>
      <c r="Y18" s="27">
        <f t="shared" si="37"/>
        <v>516728291.56119353</v>
      </c>
      <c r="Z18" s="27">
        <f t="shared" si="37"/>
        <v>515019353.71143222</v>
      </c>
      <c r="AA18" s="27">
        <f t="shared" si="37"/>
        <v>513311443.86167091</v>
      </c>
      <c r="AB18" s="27">
        <f t="shared" si="37"/>
        <v>511597366.0119096</v>
      </c>
      <c r="AC18" s="27">
        <f t="shared" si="37"/>
        <v>513315859.46214831</v>
      </c>
      <c r="AD18" s="27">
        <f t="shared" si="37"/>
        <v>511586913.35540503</v>
      </c>
      <c r="AE18" s="27">
        <f t="shared" si="37"/>
        <v>509857967.24866176</v>
      </c>
      <c r="AF18" s="27">
        <f t="shared" si="38"/>
        <v>508129021.14191848</v>
      </c>
      <c r="AG18" s="27">
        <f t="shared" si="38"/>
        <v>506400075.0351752</v>
      </c>
      <c r="AH18" s="27">
        <f t="shared" si="38"/>
        <v>513061101.23843193</v>
      </c>
      <c r="AI18" s="68"/>
      <c r="AJ18" s="59">
        <f>SUMIF(Adjustments!$J$4:$J$921,(Retirements!$E18&amp;"/"&amp;Retirements!AJ$8&amp;"/"&amp;Retirements!AJ$7&amp;"/"&amp;Retirements!AJ$6),Adjustments!K$4:K$921)</f>
        <v>0</v>
      </c>
      <c r="AK18" s="59">
        <f>SUMIF(Adjustments!$J$4:$J$921,(Retirements!$E18&amp;"/"&amp;Retirements!AK$8&amp;"/"&amp;Retirements!AK$7&amp;"/"&amp;Retirements!AK$6),Adjustments!L$4:L$921)</f>
        <v>0</v>
      </c>
      <c r="AL18" s="59">
        <f>SUMIF(Adjustments!$J$4:$J$921,(Retirements!$E18&amp;"/"&amp;Retirements!AL$8&amp;"/"&amp;Retirements!AL$7&amp;"/"&amp;Retirements!AL$6),Adjustments!M$4:M$921)</f>
        <v>0</v>
      </c>
      <c r="AM18" s="59">
        <f>SUMIF(Adjustments!$J$4:$J$921,(Retirements!$E18&amp;"/"&amp;Retirements!AM$8&amp;"/"&amp;Retirements!AM$7&amp;"/"&amp;Retirements!AM$6),Adjustments!N$4:N$921)</f>
        <v>0</v>
      </c>
      <c r="AN18" s="59">
        <f>SUMIF(Adjustments!$J$4:$J$921,(Retirements!$E18&amp;"/"&amp;Retirements!AN$8&amp;"/"&amp;Retirements!AN$7&amp;"/"&amp;Retirements!AN$6),Adjustments!O$4:O$921)</f>
        <v>-85827.839999999997</v>
      </c>
      <c r="AO18" s="59">
        <f>SUMIF(Adjustments!$J$4:$J$921,(Retirements!$E18&amp;"/"&amp;Retirements!AO$8&amp;"/"&amp;Retirements!AO$7&amp;"/"&amp;Retirements!AO$6),Adjustments!P$4:P$921)</f>
        <v>-2855966.41</v>
      </c>
      <c r="AP18" s="59">
        <f>SUMIF(Adjustments!$J$4:$J$921,(Retirements!$E18&amp;"/"&amp;Retirements!AP$8&amp;"/"&amp;Retirements!AP$7&amp;"/"&amp;Retirements!AP$6),Adjustments!Q$4:Q$921)</f>
        <v>0</v>
      </c>
      <c r="AQ18" s="59">
        <f>SUMIF(Adjustments!$J$4:$J$921,(Retirements!$E18&amp;"/"&amp;Retirements!AQ$8&amp;"/"&amp;Retirements!AQ$7&amp;"/"&amp;Retirements!AQ$6),Adjustments!R$4:R$921)</f>
        <v>-242206</v>
      </c>
      <c r="AR18" s="59">
        <f>SUMIF(Adjustments!$J$4:$J$921,(Retirements!$E18&amp;"/"&amp;Retirements!AR$8&amp;"/"&amp;Retirements!AR$7&amp;"/"&amp;Retirements!AR$6),Adjustments!S$4:S$921)</f>
        <v>0</v>
      </c>
      <c r="AS18" s="59">
        <f>SUMIF(Adjustments!$J$4:$J$921,(Retirements!$E18&amp;"/"&amp;Retirements!AS$8&amp;"/"&amp;Retirements!AS$7&amp;"/"&amp;Retirements!AS$6),Adjustments!T$4:T$921)</f>
        <v>0</v>
      </c>
      <c r="AT18" s="59">
        <f>SUMIF(Adjustments!$J$4:$J$921,(Retirements!$E18&amp;"/"&amp;Retirements!AT$8&amp;"/"&amp;Retirements!AT$7&amp;"/"&amp;Retirements!AT$6),Adjustments!U$4:U$921)</f>
        <v>0</v>
      </c>
      <c r="AU18" s="59">
        <f>SUMIF(Adjustments!$J$4:$J$921,(Retirements!$E18&amp;"/"&amp;Retirements!AU$8&amp;"/"&amp;Retirements!AU$7&amp;"/"&amp;Retirements!AU$6),Adjustments!V$4:V$921)</f>
        <v>0</v>
      </c>
      <c r="AV18" s="59">
        <f>SUMIF(Adjustments!$J$4:$J$921,(Retirements!$E18&amp;"/"&amp;Retirements!AV$8&amp;"/"&amp;Retirements!AV$7&amp;"/"&amp;Retirements!AV$6),Adjustments!W$4:W$921)</f>
        <v>0</v>
      </c>
      <c r="AW18" s="59">
        <f>SUMIF(Adjustments!$J$4:$J$921,(Retirements!$E18&amp;"/"&amp;Retirements!AW$8&amp;"/"&amp;Retirements!AW$7&amp;"/"&amp;Retirements!AW$6),Adjustments!X$4:X$921)</f>
        <v>0</v>
      </c>
      <c r="AX18" s="59">
        <f>SUMIF(Adjustments!$J$4:$J$921,(Retirements!$E18&amp;"/"&amp;Retirements!AX$8&amp;"/"&amp;Retirements!AX$7&amp;"/"&amp;Retirements!AX$6),Adjustments!Y$4:Y$921)</f>
        <v>0</v>
      </c>
      <c r="AY18" s="59">
        <f>SUMIF(Adjustments!$J$4:$J$921,(Retirements!$E18&amp;"/"&amp;Retirements!AY$8&amp;"/"&amp;Retirements!AY$7&amp;"/"&amp;Retirements!AY$6),Adjustments!Z$4:Z$921)</f>
        <v>0</v>
      </c>
      <c r="AZ18" s="59">
        <f>SUMIF(Adjustments!$J$4:$J$921,(Retirements!$E18&amp;"/"&amp;Retirements!AZ$8&amp;"/"&amp;Retirements!AZ$7&amp;"/"&amp;Retirements!AZ$6),Adjustments!AA$4:AA$921)</f>
        <v>0</v>
      </c>
      <c r="BA18" s="59">
        <f>SUMIF(Adjustments!$J$4:$J$921,(Retirements!$E18&amp;"/"&amp;Retirements!BA$8&amp;"/"&amp;Retirements!BA$7&amp;"/"&amp;Retirements!BA$6),Adjustments!AB$4:AB$921)</f>
        <v>0</v>
      </c>
      <c r="BB18" s="59">
        <f>SUMIF(Adjustments!$J$4:$J$921,(Retirements!$E18&amp;"/"&amp;Retirements!BB$8&amp;"/"&amp;Retirements!BB$7&amp;"/"&amp;Retirements!BB$6),Adjustments!AC$4:AC$921)</f>
        <v>0</v>
      </c>
      <c r="BC18" s="59">
        <f>SUMIF(Adjustments!$J$4:$J$921,(Retirements!$E18&amp;"/"&amp;Retirements!BC$8&amp;"/"&amp;Retirements!BC$7&amp;"/"&amp;Retirements!BC$6),Adjustments!AD$4:AD$921)</f>
        <v>0</v>
      </c>
      <c r="BD18" s="59">
        <f>SUMIF(Adjustments!$J$4:$J$921,(Retirements!$E18&amp;"/"&amp;Retirements!BD$8&amp;"/"&amp;Retirements!BD$7&amp;"/"&amp;Retirements!BD$6),Adjustments!AE$4:AE$921)</f>
        <v>0</v>
      </c>
      <c r="BE18" s="59">
        <f>SUMIF(Adjustments!$J$4:$J$921,(Retirements!$E18&amp;"/"&amp;Retirements!BE$8&amp;"/"&amp;Retirements!BE$7&amp;"/"&amp;Retirements!BE$6),Adjustments!AF$4:AF$921)</f>
        <v>0</v>
      </c>
      <c r="BF18" s="59">
        <f>SUMIF(Adjustments!$J$4:$J$921,(Retirements!$E18&amp;"/"&amp;Retirements!BF$8&amp;"/"&amp;Retirements!BF$7&amp;"/"&amp;Retirements!BF$6),Adjustments!AG$4:AG$921)</f>
        <v>0</v>
      </c>
      <c r="BG18" s="59"/>
      <c r="BH18" s="756">
        <f t="shared" si="35"/>
        <v>10</v>
      </c>
      <c r="BI18" s="59">
        <f t="shared" si="46"/>
        <v>520843160.47000003</v>
      </c>
      <c r="BJ18" s="59">
        <f t="shared" si="39"/>
        <v>520843160.47000003</v>
      </c>
      <c r="BK18" s="59">
        <f t="shared" si="39"/>
        <v>520843160.47000003</v>
      </c>
      <c r="BL18" s="59">
        <f t="shared" si="39"/>
        <v>520843160.47000003</v>
      </c>
      <c r="BM18" s="59">
        <f t="shared" si="39"/>
        <v>520843160.47000003</v>
      </c>
      <c r="BN18" s="59">
        <f t="shared" si="39"/>
        <v>520843160.47000003</v>
      </c>
      <c r="BO18" s="59">
        <f t="shared" si="39"/>
        <v>525095006.5800001</v>
      </c>
      <c r="BP18" s="59">
        <f t="shared" si="39"/>
        <v>525095006.5800001</v>
      </c>
      <c r="BQ18" s="59">
        <f t="shared" si="39"/>
        <v>525095006.5800001</v>
      </c>
      <c r="BR18" s="59">
        <f t="shared" si="39"/>
        <v>525095006.5800001</v>
      </c>
      <c r="BS18" s="59">
        <f t="shared" si="39"/>
        <v>525095006.5800001</v>
      </c>
      <c r="BT18" s="59">
        <f t="shared" si="39"/>
        <v>525095006.5800001</v>
      </c>
      <c r="BU18" s="59">
        <f t="shared" si="39"/>
        <v>525095006.5800001</v>
      </c>
      <c r="BV18" s="59">
        <f t="shared" si="39"/>
        <v>525095006.5800001</v>
      </c>
      <c r="BW18" s="59">
        <f t="shared" si="39"/>
        <v>525095006.5800001</v>
      </c>
      <c r="BX18" s="59">
        <f t="shared" si="39"/>
        <v>525095006.5800001</v>
      </c>
      <c r="BY18" s="59">
        <f t="shared" si="39"/>
        <v>525095006.5800001</v>
      </c>
      <c r="BZ18" s="59">
        <f t="shared" si="39"/>
        <v>525095006.5800001</v>
      </c>
      <c r="CA18" s="59">
        <f t="shared" si="39"/>
        <v>513315859.46214831</v>
      </c>
      <c r="CB18" s="59">
        <f t="shared" si="39"/>
        <v>513315859.46214831</v>
      </c>
      <c r="CC18" s="59">
        <f t="shared" si="39"/>
        <v>513315859.46214831</v>
      </c>
      <c r="CD18" s="59">
        <f t="shared" si="39"/>
        <v>513315859.46214831</v>
      </c>
      <c r="CE18" s="59">
        <f t="shared" si="40"/>
        <v>513315859.46214831</v>
      </c>
      <c r="CF18" s="68"/>
      <c r="CG18" s="70">
        <f t="shared" si="47"/>
        <v>0</v>
      </c>
      <c r="CH18" s="70">
        <f t="shared" si="48"/>
        <v>0</v>
      </c>
      <c r="CI18" s="70">
        <f t="shared" si="48"/>
        <v>0</v>
      </c>
      <c r="CJ18" s="70">
        <f t="shared" si="48"/>
        <v>0</v>
      </c>
      <c r="CK18" s="70">
        <f t="shared" si="48"/>
        <v>-85827.839999999997</v>
      </c>
      <c r="CL18" s="70">
        <f t="shared" si="48"/>
        <v>-2855966.41</v>
      </c>
      <c r="CM18" s="70">
        <f t="shared" si="48"/>
        <v>0</v>
      </c>
      <c r="CN18" s="70">
        <f t="shared" si="48"/>
        <v>-242206</v>
      </c>
      <c r="CO18" s="70">
        <f t="shared" si="48"/>
        <v>0</v>
      </c>
      <c r="CP18" s="70">
        <f t="shared" si="48"/>
        <v>-1768620.5297612876</v>
      </c>
      <c r="CQ18" s="70">
        <f t="shared" si="48"/>
        <v>-1768620.5297612876</v>
      </c>
      <c r="CR18" s="70">
        <f t="shared" si="49"/>
        <v>-1768620.5297612876</v>
      </c>
      <c r="CS18" s="70">
        <f t="shared" si="49"/>
        <v>-1768620.5297612876</v>
      </c>
      <c r="CT18" s="70">
        <f t="shared" si="49"/>
        <v>-1768620.5297612876</v>
      </c>
      <c r="CU18" s="70">
        <f t="shared" si="49"/>
        <v>-1768620.5297612876</v>
      </c>
      <c r="CV18" s="70">
        <f t="shared" si="49"/>
        <v>-1768620.5297612876</v>
      </c>
      <c r="CW18" s="70">
        <f t="shared" si="49"/>
        <v>-1768620.5297612876</v>
      </c>
      <c r="CX18" s="70">
        <f t="shared" si="49"/>
        <v>-1768620.5297612876</v>
      </c>
      <c r="CY18" s="70">
        <f t="shared" si="49"/>
        <v>-1728946.1067432556</v>
      </c>
      <c r="CZ18" s="70">
        <f t="shared" si="49"/>
        <v>-1728946.1067432556</v>
      </c>
      <c r="DA18" s="70">
        <f t="shared" si="49"/>
        <v>-1728946.1067432556</v>
      </c>
      <c r="DB18" s="70">
        <f t="shared" si="50"/>
        <v>-1728946.1067432556</v>
      </c>
      <c r="DC18" s="70">
        <f t="shared" si="50"/>
        <v>-1728946.1067432556</v>
      </c>
      <c r="DD18" s="63">
        <f t="shared" si="42"/>
        <v>-27746315.55156786</v>
      </c>
      <c r="DE18" s="59"/>
      <c r="DF18" s="70">
        <f>SUMIF(Adjustments!$J$4:$J$921,(Retirements!$E18&amp;"/"&amp;Retirements!DF$8&amp;"/"&amp;Retirements!DF$7&amp;"/"&amp;Retirements!DF$6),Adjustments!K$4:K$921)</f>
        <v>0</v>
      </c>
      <c r="DG18" s="70">
        <f>SUMIF(Adjustments!$J$4:$J$921,(Retirements!$E18&amp;"/"&amp;Retirements!DG$8&amp;"/"&amp;Retirements!DG$7&amp;"/"&amp;Retirements!DG$6),Adjustments!L$4:L$921)</f>
        <v>0</v>
      </c>
      <c r="DH18" s="70">
        <f>SUMIF(Adjustments!$J$4:$J$921,(Retirements!$E18&amp;"/"&amp;Retirements!DH$8&amp;"/"&amp;Retirements!DH$7&amp;"/"&amp;Retirements!DH$6),Adjustments!M$4:M$921)</f>
        <v>0</v>
      </c>
      <c r="DI18" s="70">
        <f>SUMIF(Adjustments!$J$4:$J$921,(Retirements!$E18&amp;"/"&amp;Retirements!DI$8&amp;"/"&amp;Retirements!DI$7&amp;"/"&amp;Retirements!DI$6),Adjustments!N$4:N$921)</f>
        <v>0</v>
      </c>
      <c r="DJ18" s="70">
        <f>SUMIF(Adjustments!$J$4:$J$921,(Retirements!$E18&amp;"/"&amp;Retirements!DJ$8&amp;"/"&amp;Retirements!DJ$7&amp;"/"&amp;Retirements!DJ$6),Adjustments!O$4:O$921)</f>
        <v>0</v>
      </c>
      <c r="DK18" s="70">
        <f>SUMIF(Adjustments!$J$4:$J$921,(Retirements!$E18&amp;"/"&amp;Retirements!DK$8&amp;"/"&amp;Retirements!DK$7&amp;"/"&amp;Retirements!DK$6),Adjustments!P$4:P$921)</f>
        <v>0</v>
      </c>
      <c r="DL18" s="70">
        <f>SUMIF(Adjustments!$J$4:$J$921,(Retirements!$E18&amp;"/"&amp;Retirements!DL$8&amp;"/"&amp;Retirements!DL$7&amp;"/"&amp;Retirements!DL$6),Adjustments!Q$4:Q$921)</f>
        <v>0</v>
      </c>
      <c r="DM18" s="70">
        <f>SUMIF(Adjustments!$J$4:$J$921,(Retirements!$E18&amp;"/"&amp;Retirements!DM$8&amp;"/"&amp;Retirements!DM$7&amp;"/"&amp;Retirements!DM$6),Adjustments!R$4:R$921)</f>
        <v>0</v>
      </c>
      <c r="DN18" s="70">
        <f>SUMIF(Adjustments!$J$4:$J$921,(Retirements!$E18&amp;"/"&amp;Retirements!DN$8&amp;"/"&amp;Retirements!DN$7&amp;"/"&amp;Retirements!DN$6),Adjustments!S$4:S$921)</f>
        <v>0</v>
      </c>
      <c r="DO18" s="70">
        <f>SUMIF(Adjustments!$J$4:$J$921,(Retirements!$E18&amp;"/"&amp;Retirements!DO$8&amp;"/"&amp;Retirements!DO$7&amp;"/"&amp;Retirements!DO$6),Adjustments!T$4:T$921)</f>
        <v>0</v>
      </c>
      <c r="DP18" s="70">
        <f>SUMIF(Adjustments!$J$4:$J$921,(Retirements!$E18&amp;"/"&amp;Retirements!DP$8&amp;"/"&amp;Retirements!DP$7&amp;"/"&amp;Retirements!DP$6),Adjustments!U$4:U$921)</f>
        <v>0</v>
      </c>
      <c r="DQ18" s="70">
        <f>SUMIF(Adjustments!$J$4:$J$921,(Retirements!$E18&amp;"/"&amp;Retirements!DQ$8&amp;"/"&amp;Retirements!DQ$7&amp;"/"&amp;Retirements!DQ$6),Adjustments!V$4:V$921)</f>
        <v>0</v>
      </c>
      <c r="DR18" s="70">
        <f>SUMIF(Adjustments!$J$4:$J$921,(Retirements!$E18&amp;"/"&amp;Retirements!DR$8&amp;"/"&amp;Retirements!DR$7&amp;"/"&amp;Retirements!DR$6),Adjustments!W$4:W$921)</f>
        <v>0</v>
      </c>
      <c r="DS18" s="70">
        <f>SUMIF(Adjustments!$J$4:$J$921,(Retirements!$E18&amp;"/"&amp;Retirements!DS$8&amp;"/"&amp;Retirements!DS$7&amp;"/"&amp;Retirements!DS$6),Adjustments!X$4:X$921)</f>
        <v>0</v>
      </c>
      <c r="DT18" s="70">
        <f>SUMIF(Adjustments!$J$4:$J$921,(Retirements!$E18&amp;"/"&amp;Retirements!DT$8&amp;"/"&amp;Retirements!DT$7&amp;"/"&amp;Retirements!DT$6),Adjustments!Y$4:Y$921)</f>
        <v>0</v>
      </c>
      <c r="DU18" s="70">
        <f>SUMIF(Adjustments!$J$4:$J$921,(Retirements!$E18&amp;"/"&amp;Retirements!DU$8&amp;"/"&amp;Retirements!DU$7&amp;"/"&amp;Retirements!DU$6),Adjustments!Z$4:Z$921)</f>
        <v>0</v>
      </c>
      <c r="DV18" s="70">
        <f>SUMIF(Adjustments!$J$4:$J$921,(Retirements!$E18&amp;"/"&amp;Retirements!DV$8&amp;"/"&amp;Retirements!DV$7&amp;"/"&amp;Retirements!DV$6),Adjustments!AA$4:AA$921)</f>
        <v>0</v>
      </c>
      <c r="DW18" s="70">
        <f>SUMIF(Adjustments!$J$4:$J$921,(Retirements!$E18&amp;"/"&amp;Retirements!DW$8&amp;"/"&amp;Retirements!DW$7&amp;"/"&amp;Retirements!DW$6),Adjustments!AB$4:AB$921)</f>
        <v>0</v>
      </c>
      <c r="DX18" s="70">
        <f>SUMIF(Adjustments!$J$4:$J$921,(Retirements!$E18&amp;"/"&amp;Retirements!DX$8&amp;"/"&amp;Retirements!DX$7&amp;"/"&amp;Retirements!DX$6),Adjustments!AC$4:AC$921)</f>
        <v>0</v>
      </c>
      <c r="DY18" s="70">
        <f>SUMIF(Adjustments!$J$4:$J$921,(Retirements!$E18&amp;"/"&amp;Retirements!DY$8&amp;"/"&amp;Retirements!DY$7&amp;"/"&amp;Retirements!DY$6),Adjustments!AD$4:AD$921)</f>
        <v>0</v>
      </c>
      <c r="DZ18" s="70">
        <f>SUMIF(Adjustments!$J$4:$J$921,(Retirements!$E18&amp;"/"&amp;Retirements!DZ$8&amp;"/"&amp;Retirements!DZ$7&amp;"/"&amp;Retirements!DZ$6),Adjustments!AE$4:AE$921)</f>
        <v>0</v>
      </c>
      <c r="EA18" s="70">
        <f>SUMIF(Adjustments!$J$4:$J$921,(Retirements!$E18&amp;"/"&amp;Retirements!EA$8&amp;"/"&amp;Retirements!EA$7&amp;"/"&amp;Retirements!EA$6),Adjustments!AF$4:AF$921)</f>
        <v>0</v>
      </c>
      <c r="EB18" s="70">
        <f>SUMIF(Adjustments!$J$4:$J$921,(Retirements!$E18&amp;"/"&amp;Retirements!EB$8&amp;"/"&amp;Retirements!EB$7&amp;"/"&amp;Retirements!EB$6),Adjustments!AG$4:AG$921)</f>
        <v>0</v>
      </c>
      <c r="EC18" s="59"/>
      <c r="ED18" s="59">
        <f t="shared" si="51"/>
        <v>0</v>
      </c>
      <c r="EE18" s="59">
        <f t="shared" si="43"/>
        <v>0</v>
      </c>
      <c r="EF18" s="59">
        <f t="shared" si="43"/>
        <v>0</v>
      </c>
      <c r="EG18" s="59">
        <f t="shared" si="43"/>
        <v>0</v>
      </c>
      <c r="EH18" s="59">
        <f t="shared" si="43"/>
        <v>-85827.839999999997</v>
      </c>
      <c r="EI18" s="59">
        <f t="shared" si="43"/>
        <v>-2855966.41</v>
      </c>
      <c r="EJ18" s="59">
        <f t="shared" si="43"/>
        <v>0</v>
      </c>
      <c r="EK18" s="59">
        <f t="shared" si="43"/>
        <v>-242206</v>
      </c>
      <c r="EL18" s="59">
        <f t="shared" si="43"/>
        <v>0</v>
      </c>
      <c r="EM18" s="59">
        <f t="shared" si="43"/>
        <v>-1768620.5297612876</v>
      </c>
      <c r="EN18" s="59">
        <f t="shared" si="43"/>
        <v>-1768620.5297612876</v>
      </c>
      <c r="EO18" s="59">
        <f t="shared" si="43"/>
        <v>-1768620.5297612876</v>
      </c>
      <c r="EP18" s="59">
        <f t="shared" si="43"/>
        <v>-1768620.5297612876</v>
      </c>
      <c r="EQ18" s="59">
        <f t="shared" si="43"/>
        <v>-1768620.5297612876</v>
      </c>
      <c r="ER18" s="59">
        <f t="shared" si="43"/>
        <v>-1768620.5297612876</v>
      </c>
      <c r="ES18" s="59">
        <f t="shared" si="43"/>
        <v>-1768620.5297612876</v>
      </c>
      <c r="ET18" s="59">
        <f t="shared" si="43"/>
        <v>-1768620.5297612876</v>
      </c>
      <c r="EU18" s="59">
        <f t="shared" si="43"/>
        <v>-1768620.5297612876</v>
      </c>
      <c r="EV18" s="59">
        <f t="shared" si="43"/>
        <v>-1728946.1067432556</v>
      </c>
      <c r="EW18" s="59">
        <f t="shared" si="43"/>
        <v>-1728946.1067432556</v>
      </c>
      <c r="EX18" s="59">
        <f t="shared" si="43"/>
        <v>-1728946.1067432556</v>
      </c>
      <c r="EY18" s="59">
        <f t="shared" si="43"/>
        <v>-1728946.1067432556</v>
      </c>
      <c r="EZ18" s="59">
        <f t="shared" si="43"/>
        <v>-1728946.1067432556</v>
      </c>
      <c r="FA18" s="127">
        <f t="shared" si="52"/>
        <v>-27746315.55156786</v>
      </c>
      <c r="FB18" s="59"/>
      <c r="FC18" s="70">
        <f>SUMIF(Adjustments!$J$4:$J$921,(Retirements!$E18&amp;"/"&amp;Retirements!FC$8&amp;"/"&amp;Retirements!FC$7&amp;"/"&amp;Retirements!FC$6),Adjustments!L$4:L$921)</f>
        <v>2689.7</v>
      </c>
      <c r="FD18" s="70">
        <f>SUMIF(Adjustments!$J$4:$J$921,(Retirements!$E18&amp;"/"&amp;Retirements!FD$8&amp;"/"&amp;Retirements!FD$7&amp;"/"&amp;Retirements!FD$6),Adjustments!M$4:M$921)</f>
        <v>6554.1600000000008</v>
      </c>
      <c r="FE18" s="70">
        <f>SUMIF(Adjustments!$J$4:$J$921,(Retirements!$E18&amp;"/"&amp;Retirements!FE$8&amp;"/"&amp;Retirements!FE$7&amp;"/"&amp;Retirements!FE$6),Adjustments!N$4:N$921)</f>
        <v>1613.7899999999997</v>
      </c>
      <c r="FF18" s="70">
        <f>SUMIF(Adjustments!$J$4:$J$921,(Retirements!$E18&amp;"/"&amp;Retirements!FF$8&amp;"/"&amp;Retirements!FF$7&amp;"/"&amp;Retirements!FF$6),Adjustments!O$4:O$921)</f>
        <v>233917.60000000003</v>
      </c>
      <c r="FG18" s="70">
        <f>SUMIF(Adjustments!$J$4:$J$921,(Retirements!$E18&amp;"/"&amp;Retirements!FG$8&amp;"/"&amp;Retirements!FG$7&amp;"/"&amp;Retirements!FG$6),Adjustments!P$4:P$921)</f>
        <v>6997517.0000000009</v>
      </c>
      <c r="FH18" s="70">
        <f>SUMIF(Adjustments!$J$4:$J$921,(Retirements!$E18&amp;"/"&amp;Retirements!FH$8&amp;"/"&amp;Retirements!FH$7&amp;"/"&amp;Retirements!FH$6),Adjustments!Q$4:Q$921)</f>
        <v>-48651.890000000021</v>
      </c>
      <c r="FI18" s="70">
        <f>SUMIF(Adjustments!$J$4:$J$921,(Retirements!$E18&amp;"/"&amp;Retirements!FI$8&amp;"/"&amp;Retirements!FI$7&amp;"/"&amp;Retirements!FI$6),Adjustments!R$4:R$921)</f>
        <v>97119.049999999988</v>
      </c>
      <c r="FJ18" s="70">
        <f>SUMIF(Adjustments!$J$4:$J$921,(Retirements!$E18&amp;"/"&amp;Retirements!FJ$8&amp;"/"&amp;Retirements!FJ$7&amp;"/"&amp;Retirements!FJ$6),Adjustments!S$4:S$921)</f>
        <v>191066.27000000002</v>
      </c>
      <c r="FK18" s="70">
        <f>SUMIF(Adjustments!$J$4:$J$921,(Retirements!$E18&amp;"/"&amp;Retirements!FK$8&amp;"/"&amp;Retirements!FK$7&amp;"/"&amp;Retirements!FK$6),Adjustments!T$4:T$921)</f>
        <v>2324.2000000000003</v>
      </c>
      <c r="FL18" s="70">
        <f>SUMIF(Adjustments!$J$4:$J$921,(Retirements!$E18&amp;"/"&amp;Retirements!FL$8&amp;"/"&amp;Retirements!FL$7&amp;"/"&amp;Retirements!FL$6),Adjustments!U$4:U$921)</f>
        <v>0</v>
      </c>
      <c r="FM18" s="70">
        <f>SUMIF(Adjustments!$J$4:$J$921,(Retirements!$E18&amp;"/"&amp;Retirements!FM$8&amp;"/"&amp;Retirements!FM$7&amp;"/"&amp;Retirements!FM$6),Adjustments!V$4:V$921)</f>
        <v>0</v>
      </c>
      <c r="FN18" s="70">
        <f>SUMIF(Adjustments!$J$4:$J$921,(Retirements!$E18&amp;"/"&amp;Retirements!FN$8&amp;"/"&amp;Retirements!FN$7&amp;"/"&amp;Retirements!FN$6),Adjustments!W$4:W$921)</f>
        <v>316942.75</v>
      </c>
      <c r="FO18" s="70">
        <f>SUMIF(Adjustments!$J$4:$J$921,(Retirements!$E18&amp;"/"&amp;Retirements!FO$8&amp;"/"&amp;Retirements!FO$7&amp;"/"&amp;Retirements!FO$6),Adjustments!X$4:X$921)</f>
        <v>52486.679999999993</v>
      </c>
      <c r="FP18" s="70">
        <f>SUMIF(Adjustments!$J$4:$J$921,(Retirements!$E18&amp;"/"&amp;Retirements!FP$8&amp;"/"&amp;Retirements!FP$7&amp;"/"&amp;Retirements!FP$6),Adjustments!Y$4:Y$921)</f>
        <v>58654.679999999993</v>
      </c>
      <c r="FQ18" s="70">
        <f>SUMIF(Adjustments!$J$4:$J$921,(Retirements!$E18&amp;"/"&amp;Retirements!FQ$8&amp;"/"&amp;Retirements!FQ$7&amp;"/"&amp;Retirements!FQ$6),Adjustments!Z$4:Z$921)</f>
        <v>59682.679999999993</v>
      </c>
      <c r="FR18" s="70">
        <f>SUMIF(Adjustments!$J$4:$J$921,(Retirements!$E18&amp;"/"&amp;Retirements!FR$8&amp;"/"&amp;Retirements!FR$7&amp;"/"&amp;Retirements!FR$6),Adjustments!AA$4:AA$921)</f>
        <v>60710.679999999993</v>
      </c>
      <c r="FS18" s="70">
        <f>SUMIF(Adjustments!$J$4:$J$921,(Retirements!$E18&amp;"/"&amp;Retirements!FS$8&amp;"/"&amp;Retirements!FS$7&amp;"/"&amp;Retirements!FS$6),Adjustments!AB$4:AB$921)</f>
        <v>54542.680000000051</v>
      </c>
      <c r="FT18" s="70">
        <f>SUMIF(Adjustments!$J$4:$J$921,(Retirements!$E18&amp;"/"&amp;Retirements!FT$8&amp;"/"&amp;Retirements!FT$7&amp;"/"&amp;Retirements!FT$6),Adjustments!AC$4:AC$921)</f>
        <v>3487113.9799999995</v>
      </c>
      <c r="FU18" s="70">
        <f>SUMIF(Adjustments!$J$4:$J$921,(Retirements!$E18&amp;"/"&amp;Retirements!FU$8&amp;"/"&amp;Retirements!FU$7&amp;"/"&amp;Retirements!FU$6),Adjustments!AD$4:AD$921)</f>
        <v>0</v>
      </c>
      <c r="FV18" s="70">
        <f>SUMIF(Adjustments!$J$4:$J$921,(Retirements!$E18&amp;"/"&amp;Retirements!FV$8&amp;"/"&amp;Retirements!FV$7&amp;"/"&amp;Retirements!FV$6),Adjustments!AE$4:AE$921)</f>
        <v>0</v>
      </c>
      <c r="FW18" s="70">
        <f>SUMIF(Adjustments!$J$4:$J$921,(Retirements!$E18&amp;"/"&amp;Retirements!FW$8&amp;"/"&amp;Retirements!FW$7&amp;"/"&amp;Retirements!FW$6),Adjustments!AF$4:AF$921)</f>
        <v>0</v>
      </c>
      <c r="FX18" s="70">
        <f>SUMIF(Adjustments!$J$4:$J$921,(Retirements!$E18&amp;"/"&amp;Retirements!FX$8&amp;"/"&amp;Retirements!FX$7&amp;"/"&amp;Retirements!FX$6),Adjustments!AG$4:AG$921)</f>
        <v>0</v>
      </c>
      <c r="FY18" s="70">
        <f>SUMIF(Adjustments!$J$4:$J$921,(Retirements!$E18&amp;"/"&amp;Retirements!FY$8&amp;"/"&amp;Retirements!FY$7&amp;"/"&amp;Retirements!FY$6),Adjustments!AH$4:AH$921)</f>
        <v>8389972.3100000005</v>
      </c>
      <c r="FZ18" s="63">
        <f t="shared" si="44"/>
        <v>19964256.32</v>
      </c>
      <c r="GA18" s="36"/>
    </row>
    <row r="19" spans="1:183">
      <c r="A19" s="5" t="s">
        <v>185</v>
      </c>
      <c r="B19" s="5"/>
      <c r="C19" s="5"/>
      <c r="D19" s="5"/>
      <c r="F19" s="5"/>
      <c r="G19" s="32"/>
      <c r="H19" s="5"/>
      <c r="I19" s="5" t="str">
        <f t="shared" si="45"/>
        <v/>
      </c>
      <c r="J19" s="101"/>
      <c r="K19" s="359">
        <f>SUM(K12:K18)</f>
        <v>6076962382.4400015</v>
      </c>
      <c r="L19" s="56">
        <f>SUM(L12:L18)</f>
        <v>6087355266.1300011</v>
      </c>
      <c r="M19" s="56">
        <f t="shared" ref="M19:AJ19" si="53">SUM(M12:M18)</f>
        <v>6111544705.7300005</v>
      </c>
      <c r="N19" s="56">
        <f t="shared" si="53"/>
        <v>6087268294.9300013</v>
      </c>
      <c r="O19" s="56">
        <f t="shared" si="53"/>
        <v>6096081547.0200014</v>
      </c>
      <c r="P19" s="56">
        <f t="shared" si="53"/>
        <v>6300596285.6200008</v>
      </c>
      <c r="Q19" s="56">
        <f t="shared" si="53"/>
        <v>6324984668.6900005</v>
      </c>
      <c r="R19" s="56">
        <f t="shared" si="53"/>
        <v>6317457227.0800009</v>
      </c>
      <c r="S19" s="56">
        <f t="shared" si="53"/>
        <v>6314626886.4699993</v>
      </c>
      <c r="T19" s="56">
        <f t="shared" si="53"/>
        <v>6403006826.5100002</v>
      </c>
      <c r="U19" s="56">
        <f t="shared" si="53"/>
        <v>6513345770.6257095</v>
      </c>
      <c r="V19" s="56">
        <f t="shared" si="53"/>
        <v>6653818388.371419</v>
      </c>
      <c r="W19" s="56">
        <f t="shared" si="53"/>
        <v>6668657996.6571293</v>
      </c>
      <c r="X19" s="56">
        <f t="shared" si="53"/>
        <v>6678010681.5728378</v>
      </c>
      <c r="Y19" s="56">
        <f t="shared" si="53"/>
        <v>6677790319.978548</v>
      </c>
      <c r="Z19" s="56">
        <f t="shared" si="53"/>
        <v>6673322693.4942589</v>
      </c>
      <c r="AA19" s="56">
        <f t="shared" si="53"/>
        <v>6673292022.309968</v>
      </c>
      <c r="AB19" s="56">
        <f t="shared" si="53"/>
        <v>6675300655.3056765</v>
      </c>
      <c r="AC19" s="56">
        <f t="shared" si="53"/>
        <v>6710036018.0013876</v>
      </c>
      <c r="AD19" s="56">
        <f t="shared" si="53"/>
        <v>6701094815.2496243</v>
      </c>
      <c r="AE19" s="56">
        <f t="shared" si="53"/>
        <v>6696093858.7678623</v>
      </c>
      <c r="AF19" s="56">
        <f t="shared" si="53"/>
        <v>6687144656.0161009</v>
      </c>
      <c r="AG19" s="56">
        <f t="shared" si="53"/>
        <v>6693835141.5643387</v>
      </c>
      <c r="AH19" s="56">
        <f t="shared" si="53"/>
        <v>6746300719.2825766</v>
      </c>
      <c r="AI19" s="59"/>
      <c r="AJ19" s="56">
        <f t="shared" si="53"/>
        <v>-3628612.94</v>
      </c>
      <c r="AK19" s="56">
        <f t="shared" ref="AK19" si="54">SUM(AK12:AK18)</f>
        <v>-1202428.26</v>
      </c>
      <c r="AL19" s="56">
        <f t="shared" ref="AL19" si="55">SUM(AL12:AL18)</f>
        <v>-17297069.620000001</v>
      </c>
      <c r="AM19" s="56">
        <f t="shared" ref="AM19" si="56">SUM(AM12:AM18)</f>
        <v>-5963587.9199999999</v>
      </c>
      <c r="AN19" s="56">
        <f t="shared" ref="AN19" si="57">SUM(AN12:AN18)</f>
        <v>-5129154.32</v>
      </c>
      <c r="AO19" s="56">
        <f t="shared" ref="AO19" si="58">SUM(AO12:AO18)</f>
        <v>-8150100.96</v>
      </c>
      <c r="AP19" s="56">
        <f t="shared" ref="AP19" si="59">SUM(AP12:AP18)</f>
        <v>-3169584.6700000004</v>
      </c>
      <c r="AQ19" s="56">
        <f t="shared" ref="AQ19" si="60">SUM(AQ12:AQ18)</f>
        <v>-4364528.9399999995</v>
      </c>
      <c r="AR19" s="56">
        <f t="shared" ref="AR19" si="61">SUM(AR12:AR18)</f>
        <v>-7438024.5899999999</v>
      </c>
      <c r="AS19" s="56">
        <f t="shared" ref="AS19" si="62">SUM(AS12:AS18)</f>
        <v>0</v>
      </c>
      <c r="AT19" s="56">
        <f t="shared" ref="AT19" si="63">SUM(AT12:AT18)</f>
        <v>0</v>
      </c>
      <c r="AU19" s="56">
        <f t="shared" ref="AU19" si="64">SUM(AU12:AU18)</f>
        <v>0</v>
      </c>
      <c r="AV19" s="56">
        <f t="shared" ref="AV19" si="65">SUM(AV12:AV18)</f>
        <v>0</v>
      </c>
      <c r="AW19" s="56">
        <f t="shared" ref="AW19" si="66">SUM(AW12:AW18)</f>
        <v>0</v>
      </c>
      <c r="AX19" s="56">
        <f t="shared" ref="AX19" si="67">SUM(AX12:AX18)</f>
        <v>0</v>
      </c>
      <c r="AY19" s="56">
        <f t="shared" ref="AY19" si="68">SUM(AY12:AY18)</f>
        <v>0</v>
      </c>
      <c r="AZ19" s="56">
        <f t="shared" ref="AZ19" si="69">SUM(AZ12:AZ18)</f>
        <v>0</v>
      </c>
      <c r="BA19" s="56">
        <f t="shared" ref="BA19" si="70">SUM(BA12:BA18)</f>
        <v>0</v>
      </c>
      <c r="BB19" s="56">
        <f t="shared" ref="BB19" si="71">SUM(BB12:BB18)</f>
        <v>0</v>
      </c>
      <c r="BC19" s="56">
        <f t="shared" ref="BC19" si="72">SUM(BC12:BC18)</f>
        <v>0</v>
      </c>
      <c r="BD19" s="56">
        <f t="shared" ref="BD19" si="73">SUM(BD12:BD18)</f>
        <v>0</v>
      </c>
      <c r="BE19" s="56">
        <f t="shared" ref="BE19" si="74">SUM(BE12:BE18)</f>
        <v>0</v>
      </c>
      <c r="BF19" s="56">
        <f t="shared" ref="BF19" si="75">SUM(BF12:BF18)</f>
        <v>0</v>
      </c>
      <c r="BG19" s="59"/>
      <c r="BH19" s="756">
        <f t="shared" si="35"/>
        <v>11</v>
      </c>
      <c r="BI19" s="56">
        <f t="shared" si="46"/>
        <v>6076962382.4400015</v>
      </c>
      <c r="BJ19" s="56">
        <f t="shared" si="39"/>
        <v>6076962382.4400015</v>
      </c>
      <c r="BK19" s="56">
        <f t="shared" si="39"/>
        <v>6076962382.4400015</v>
      </c>
      <c r="BL19" s="56">
        <f t="shared" si="39"/>
        <v>6076962382.4400015</v>
      </c>
      <c r="BM19" s="56">
        <f t="shared" si="39"/>
        <v>6076962382.4400015</v>
      </c>
      <c r="BN19" s="56">
        <f t="shared" si="39"/>
        <v>6076962382.4400015</v>
      </c>
      <c r="BO19" s="56">
        <f t="shared" si="39"/>
        <v>6324984668.6900005</v>
      </c>
      <c r="BP19" s="56">
        <f t="shared" si="39"/>
        <v>6324984668.6900005</v>
      </c>
      <c r="BQ19" s="56">
        <f t="shared" si="39"/>
        <v>6324984668.6900005</v>
      </c>
      <c r="BR19" s="56">
        <f t="shared" si="39"/>
        <v>6324984668.6900005</v>
      </c>
      <c r="BS19" s="56">
        <f t="shared" si="39"/>
        <v>6324984668.6900005</v>
      </c>
      <c r="BT19" s="56">
        <f t="shared" si="39"/>
        <v>6324984668.6900005</v>
      </c>
      <c r="BU19" s="56">
        <f t="shared" si="39"/>
        <v>6324984668.6900005</v>
      </c>
      <c r="BV19" s="56">
        <f t="shared" si="39"/>
        <v>6324984668.6900005</v>
      </c>
      <c r="BW19" s="56">
        <f t="shared" si="39"/>
        <v>6324984668.6900005</v>
      </c>
      <c r="BX19" s="56">
        <f t="shared" si="39"/>
        <v>6324984668.6900005</v>
      </c>
      <c r="BY19" s="56">
        <f t="shared" si="39"/>
        <v>6324984668.6900005</v>
      </c>
      <c r="BZ19" s="56">
        <f t="shared" si="39"/>
        <v>6324984668.6900005</v>
      </c>
      <c r="CA19" s="56">
        <f t="shared" si="39"/>
        <v>6710036018.0013876</v>
      </c>
      <c r="CB19" s="56">
        <f t="shared" si="39"/>
        <v>6710036018.0013876</v>
      </c>
      <c r="CC19" s="56">
        <f t="shared" si="39"/>
        <v>6710036018.0013876</v>
      </c>
      <c r="CD19" s="56">
        <f t="shared" si="39"/>
        <v>6710036018.0013876</v>
      </c>
      <c r="CE19" s="56">
        <f t="shared" si="40"/>
        <v>6710036018.0013876</v>
      </c>
      <c r="CF19" s="59"/>
      <c r="CG19" s="42">
        <f t="shared" ref="CG19:FC19" si="76">SUM(CG12:CG18)</f>
        <v>-3628612.94</v>
      </c>
      <c r="CH19" s="42">
        <f t="shared" ref="CH19:DC19" si="77">SUM(CH12:CH18)</f>
        <v>-1202428.26</v>
      </c>
      <c r="CI19" s="42">
        <f t="shared" si="77"/>
        <v>-17297069.620000001</v>
      </c>
      <c r="CJ19" s="42">
        <f t="shared" si="77"/>
        <v>-5963587.9199999999</v>
      </c>
      <c r="CK19" s="42">
        <f t="shared" si="77"/>
        <v>-5129154.32</v>
      </c>
      <c r="CL19" s="42">
        <f t="shared" si="77"/>
        <v>-8150100.96</v>
      </c>
      <c r="CM19" s="42">
        <f t="shared" si="77"/>
        <v>-3169584.6700000004</v>
      </c>
      <c r="CN19" s="42">
        <f t="shared" si="77"/>
        <v>-4364528.9399999995</v>
      </c>
      <c r="CO19" s="42">
        <f t="shared" si="77"/>
        <v>-7438024.5899999999</v>
      </c>
      <c r="CP19" s="42">
        <f t="shared" si="77"/>
        <v>-8769532.3542903494</v>
      </c>
      <c r="CQ19" s="42">
        <f t="shared" si="77"/>
        <v>-8769532.3542903494</v>
      </c>
      <c r="CR19" s="42">
        <f t="shared" si="77"/>
        <v>-8769532.3542903494</v>
      </c>
      <c r="CS19" s="42">
        <f t="shared" si="77"/>
        <v>-8769532.3542903494</v>
      </c>
      <c r="CT19" s="42">
        <f t="shared" si="77"/>
        <v>-8769532.3542903494</v>
      </c>
      <c r="CU19" s="42">
        <f t="shared" si="77"/>
        <v>-8769532.3542903494</v>
      </c>
      <c r="CV19" s="42">
        <f t="shared" si="77"/>
        <v>-8769532.3542903494</v>
      </c>
      <c r="CW19" s="42">
        <f t="shared" si="77"/>
        <v>-8769532.3542903494</v>
      </c>
      <c r="CX19" s="42">
        <f t="shared" si="77"/>
        <v>-8769532.3542903494</v>
      </c>
      <c r="CY19" s="42">
        <f t="shared" si="77"/>
        <v>-8988035.7517617438</v>
      </c>
      <c r="CZ19" s="42">
        <f t="shared" si="77"/>
        <v>-8988035.7517617438</v>
      </c>
      <c r="DA19" s="42">
        <f t="shared" si="77"/>
        <v>-8988035.7517617438</v>
      </c>
      <c r="DB19" s="42">
        <f t="shared" si="77"/>
        <v>-8988035.7517617438</v>
      </c>
      <c r="DC19" s="42">
        <f t="shared" si="77"/>
        <v>-8988035.7517617438</v>
      </c>
      <c r="DD19" s="64">
        <f>SUM(DD12:DD18)</f>
        <v>-180209062.16742185</v>
      </c>
      <c r="DE19" s="59"/>
      <c r="DF19" s="42">
        <f>SUM(DF12:DF18)</f>
        <v>0</v>
      </c>
      <c r="DG19" s="42">
        <f t="shared" ref="DG19:ED19" si="78">SUM(DG12:DG18)</f>
        <v>0</v>
      </c>
      <c r="DH19" s="42">
        <f t="shared" si="78"/>
        <v>0</v>
      </c>
      <c r="DI19" s="42">
        <f t="shared" si="78"/>
        <v>0</v>
      </c>
      <c r="DJ19" s="42">
        <f t="shared" si="78"/>
        <v>0</v>
      </c>
      <c r="DK19" s="42">
        <f t="shared" si="78"/>
        <v>0</v>
      </c>
      <c r="DL19" s="42">
        <f t="shared" si="78"/>
        <v>0</v>
      </c>
      <c r="DM19" s="42">
        <f t="shared" si="78"/>
        <v>0</v>
      </c>
      <c r="DN19" s="42">
        <f t="shared" si="78"/>
        <v>0</v>
      </c>
      <c r="DO19" s="42">
        <f t="shared" si="78"/>
        <v>0</v>
      </c>
      <c r="DP19" s="42">
        <f t="shared" si="78"/>
        <v>0</v>
      </c>
      <c r="DQ19" s="42">
        <f t="shared" si="78"/>
        <v>0</v>
      </c>
      <c r="DR19" s="42">
        <f t="shared" si="78"/>
        <v>0</v>
      </c>
      <c r="DS19" s="42">
        <f t="shared" si="78"/>
        <v>0</v>
      </c>
      <c r="DT19" s="42">
        <f t="shared" si="78"/>
        <v>0</v>
      </c>
      <c r="DU19" s="42">
        <f t="shared" si="78"/>
        <v>0</v>
      </c>
      <c r="DV19" s="42">
        <f t="shared" si="78"/>
        <v>0</v>
      </c>
      <c r="DW19" s="42">
        <f t="shared" si="78"/>
        <v>0</v>
      </c>
      <c r="DX19" s="42">
        <f t="shared" si="78"/>
        <v>0</v>
      </c>
      <c r="DY19" s="42">
        <f t="shared" si="78"/>
        <v>0</v>
      </c>
      <c r="DZ19" s="42">
        <f t="shared" si="78"/>
        <v>0</v>
      </c>
      <c r="EA19" s="42">
        <f t="shared" si="78"/>
        <v>0</v>
      </c>
      <c r="EB19" s="42">
        <f t="shared" si="78"/>
        <v>0</v>
      </c>
      <c r="EC19" s="59"/>
      <c r="ED19" s="42">
        <f t="shared" si="78"/>
        <v>-3628612.94</v>
      </c>
      <c r="EE19" s="42">
        <f t="shared" ref="EE19:EZ19" si="79">SUM(EE12:EE18)</f>
        <v>-1202428.26</v>
      </c>
      <c r="EF19" s="42">
        <f t="shared" si="79"/>
        <v>-17297069.620000001</v>
      </c>
      <c r="EG19" s="42">
        <f t="shared" si="79"/>
        <v>-5963587.9199999999</v>
      </c>
      <c r="EH19" s="42">
        <f t="shared" si="79"/>
        <v>-5129154.32</v>
      </c>
      <c r="EI19" s="42">
        <f t="shared" si="79"/>
        <v>-8150100.96</v>
      </c>
      <c r="EJ19" s="42">
        <f t="shared" si="79"/>
        <v>-3169584.6700000004</v>
      </c>
      <c r="EK19" s="42">
        <f t="shared" si="79"/>
        <v>-4364528.9399999995</v>
      </c>
      <c r="EL19" s="42">
        <f t="shared" si="79"/>
        <v>-7438024.5899999999</v>
      </c>
      <c r="EM19" s="42">
        <f t="shared" si="79"/>
        <v>-8769532.3542903494</v>
      </c>
      <c r="EN19" s="42">
        <f t="shared" si="79"/>
        <v>-8769532.3542903494</v>
      </c>
      <c r="EO19" s="42">
        <f t="shared" si="79"/>
        <v>-8769532.3542903494</v>
      </c>
      <c r="EP19" s="42">
        <f t="shared" si="79"/>
        <v>-8769532.3542903494</v>
      </c>
      <c r="EQ19" s="42">
        <f t="shared" si="79"/>
        <v>-8769532.3542903494</v>
      </c>
      <c r="ER19" s="42">
        <f t="shared" si="79"/>
        <v>-8769532.3542903494</v>
      </c>
      <c r="ES19" s="42">
        <f t="shared" si="79"/>
        <v>-8769532.3542903494</v>
      </c>
      <c r="ET19" s="42">
        <f t="shared" si="79"/>
        <v>-8769532.3542903494</v>
      </c>
      <c r="EU19" s="42">
        <f t="shared" si="79"/>
        <v>-8769532.3542903494</v>
      </c>
      <c r="EV19" s="42">
        <f t="shared" si="79"/>
        <v>-8988035.7517617438</v>
      </c>
      <c r="EW19" s="42">
        <f t="shared" si="79"/>
        <v>-8988035.7517617438</v>
      </c>
      <c r="EX19" s="42">
        <f t="shared" si="79"/>
        <v>-8988035.7517617438</v>
      </c>
      <c r="EY19" s="42">
        <f t="shared" si="79"/>
        <v>-8988035.7517617438</v>
      </c>
      <c r="EZ19" s="42">
        <f t="shared" si="79"/>
        <v>-8988035.7517617438</v>
      </c>
      <c r="FA19" s="64">
        <f t="shared" si="52"/>
        <v>-180209062.16742182</v>
      </c>
      <c r="FB19" s="59"/>
      <c r="FC19" s="56">
        <f t="shared" si="76"/>
        <v>14021496.629999993</v>
      </c>
      <c r="FD19" s="56">
        <f t="shared" ref="FD19:FY19" si="80">SUM(FD12:FD18)</f>
        <v>25391867.859999999</v>
      </c>
      <c r="FE19" s="56">
        <f t="shared" si="80"/>
        <v>-6979341.1799999932</v>
      </c>
      <c r="FF19" s="56">
        <f t="shared" si="80"/>
        <v>14776840.009999996</v>
      </c>
      <c r="FG19" s="56">
        <f t="shared" si="80"/>
        <v>209643892.91999993</v>
      </c>
      <c r="FH19" s="56">
        <f t="shared" si="80"/>
        <v>32538484.030000016</v>
      </c>
      <c r="FI19" s="56">
        <f t="shared" si="80"/>
        <v>-4357856.9400000172</v>
      </c>
      <c r="FJ19" s="56">
        <f t="shared" si="80"/>
        <v>1534188.33</v>
      </c>
      <c r="FK19" s="56">
        <f t="shared" si="80"/>
        <v>95817964.63000007</v>
      </c>
      <c r="FL19" s="56">
        <f t="shared" si="80"/>
        <v>119108476.47000001</v>
      </c>
      <c r="FM19" s="56">
        <f t="shared" si="80"/>
        <v>149242150.09999999</v>
      </c>
      <c r="FN19" s="56">
        <f t="shared" si="80"/>
        <v>23609140.640000015</v>
      </c>
      <c r="FO19" s="56">
        <f t="shared" si="80"/>
        <v>18122217.270000011</v>
      </c>
      <c r="FP19" s="56">
        <f t="shared" si="80"/>
        <v>8549170.7600000016</v>
      </c>
      <c r="FQ19" s="56">
        <f t="shared" si="80"/>
        <v>4301905.8699999899</v>
      </c>
      <c r="FR19" s="56">
        <f t="shared" si="80"/>
        <v>8738861.1700000018</v>
      </c>
      <c r="FS19" s="56">
        <f t="shared" si="80"/>
        <v>10778165.350000009</v>
      </c>
      <c r="FT19" s="56">
        <f t="shared" si="80"/>
        <v>43504895.050000004</v>
      </c>
      <c r="FU19" s="56">
        <f t="shared" si="80"/>
        <v>46833</v>
      </c>
      <c r="FV19" s="56">
        <f t="shared" si="80"/>
        <v>3987079.2700000107</v>
      </c>
      <c r="FW19" s="56">
        <f t="shared" si="80"/>
        <v>38833</v>
      </c>
      <c r="FX19" s="56">
        <f t="shared" si="80"/>
        <v>15678521.300000014</v>
      </c>
      <c r="FY19" s="56">
        <f t="shared" si="80"/>
        <v>61453613.470000006</v>
      </c>
      <c r="FZ19" s="64">
        <f>SUM(FZ12:FZ18)</f>
        <v>849547399.01000011</v>
      </c>
    </row>
    <row r="20" spans="1:183">
      <c r="A20" s="5"/>
      <c r="B20" s="5"/>
      <c r="C20" s="5"/>
      <c r="D20" s="5"/>
      <c r="F20" s="5"/>
      <c r="G20" s="32"/>
      <c r="H20" s="5"/>
      <c r="I20" s="5" t="str">
        <f t="shared" si="45"/>
        <v/>
      </c>
      <c r="J20" s="101"/>
      <c r="K20" s="358"/>
      <c r="L20" s="27"/>
      <c r="M20" s="27"/>
      <c r="N20" s="27"/>
      <c r="O20" s="27"/>
      <c r="P20" s="27"/>
      <c r="Q20" s="27"/>
      <c r="R20" s="27"/>
      <c r="S20" s="27"/>
      <c r="T20" s="27"/>
      <c r="U20" s="27"/>
      <c r="V20" s="27"/>
      <c r="W20" s="27"/>
      <c r="X20" s="27"/>
      <c r="Y20" s="27"/>
      <c r="Z20" s="27"/>
      <c r="AA20" s="27"/>
      <c r="AB20" s="27"/>
      <c r="AC20" s="27"/>
      <c r="AD20" s="27"/>
      <c r="AE20" s="27"/>
      <c r="AF20" s="27"/>
      <c r="AG20" s="27"/>
      <c r="AH20" s="27"/>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756">
        <f t="shared" si="35"/>
        <v>12</v>
      </c>
      <c r="BI20" s="59">
        <f t="shared" si="46"/>
        <v>0</v>
      </c>
      <c r="BJ20" s="59">
        <f t="shared" si="39"/>
        <v>0</v>
      </c>
      <c r="BK20" s="59">
        <f t="shared" si="39"/>
        <v>0</v>
      </c>
      <c r="BL20" s="59">
        <f t="shared" si="39"/>
        <v>0</v>
      </c>
      <c r="BM20" s="59">
        <f t="shared" si="39"/>
        <v>0</v>
      </c>
      <c r="BN20" s="59">
        <f t="shared" si="39"/>
        <v>0</v>
      </c>
      <c r="BO20" s="59">
        <f t="shared" si="39"/>
        <v>0</v>
      </c>
      <c r="BP20" s="59">
        <f t="shared" si="39"/>
        <v>0</v>
      </c>
      <c r="BQ20" s="59">
        <f t="shared" si="39"/>
        <v>0</v>
      </c>
      <c r="BR20" s="59">
        <f t="shared" si="39"/>
        <v>0</v>
      </c>
      <c r="BS20" s="59">
        <f t="shared" si="39"/>
        <v>0</v>
      </c>
      <c r="BT20" s="59">
        <f t="shared" si="39"/>
        <v>0</v>
      </c>
      <c r="BU20" s="59">
        <f t="shared" si="39"/>
        <v>0</v>
      </c>
      <c r="BV20" s="59">
        <f t="shared" si="39"/>
        <v>0</v>
      </c>
      <c r="BW20" s="59">
        <f t="shared" si="39"/>
        <v>0</v>
      </c>
      <c r="BX20" s="59">
        <f t="shared" si="39"/>
        <v>0</v>
      </c>
      <c r="BY20" s="59">
        <f t="shared" si="39"/>
        <v>0</v>
      </c>
      <c r="BZ20" s="59">
        <f t="shared" si="39"/>
        <v>0</v>
      </c>
      <c r="CA20" s="59">
        <f t="shared" si="39"/>
        <v>0</v>
      </c>
      <c r="CB20" s="59">
        <f t="shared" si="39"/>
        <v>0</v>
      </c>
      <c r="CC20" s="59">
        <f t="shared" si="39"/>
        <v>0</v>
      </c>
      <c r="CD20" s="59">
        <f t="shared" si="39"/>
        <v>0</v>
      </c>
      <c r="CE20" s="59">
        <f t="shared" si="40"/>
        <v>0</v>
      </c>
      <c r="CF20" s="68"/>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63"/>
      <c r="DE20" s="59"/>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127">
        <f t="shared" si="52"/>
        <v>0</v>
      </c>
      <c r="FB20" s="59"/>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63"/>
    </row>
    <row r="21" spans="1:183">
      <c r="A21" s="6" t="s">
        <v>186</v>
      </c>
      <c r="B21" s="5"/>
      <c r="C21" s="5"/>
      <c r="D21" s="5"/>
      <c r="F21" s="5"/>
      <c r="G21" s="32"/>
      <c r="H21" s="5"/>
      <c r="I21" s="5" t="str">
        <f t="shared" si="45"/>
        <v/>
      </c>
      <c r="J21" s="101"/>
      <c r="K21" s="358"/>
      <c r="L21" s="27"/>
      <c r="M21" s="27"/>
      <c r="N21" s="27"/>
      <c r="O21" s="27"/>
      <c r="P21" s="27"/>
      <c r="Q21" s="27"/>
      <c r="R21" s="27"/>
      <c r="S21" s="27"/>
      <c r="T21" s="27"/>
      <c r="U21" s="27"/>
      <c r="V21" s="27"/>
      <c r="W21" s="27"/>
      <c r="X21" s="27"/>
      <c r="Y21" s="27"/>
      <c r="Z21" s="27"/>
      <c r="AA21" s="27"/>
      <c r="AB21" s="27"/>
      <c r="AC21" s="27"/>
      <c r="AD21" s="27"/>
      <c r="AE21" s="27"/>
      <c r="AF21" s="27"/>
      <c r="AG21" s="27"/>
      <c r="AH21" s="27"/>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756">
        <f t="shared" si="35"/>
        <v>13</v>
      </c>
      <c r="BI21" s="59">
        <f t="shared" si="46"/>
        <v>0</v>
      </c>
      <c r="BJ21" s="59">
        <f t="shared" si="39"/>
        <v>0</v>
      </c>
      <c r="BK21" s="59">
        <f t="shared" si="39"/>
        <v>0</v>
      </c>
      <c r="BL21" s="59">
        <f t="shared" si="39"/>
        <v>0</v>
      </c>
      <c r="BM21" s="59">
        <f t="shared" si="39"/>
        <v>0</v>
      </c>
      <c r="BN21" s="59">
        <f t="shared" si="39"/>
        <v>0</v>
      </c>
      <c r="BO21" s="59">
        <f t="shared" si="39"/>
        <v>0</v>
      </c>
      <c r="BP21" s="59">
        <f t="shared" si="39"/>
        <v>0</v>
      </c>
      <c r="BQ21" s="59">
        <f t="shared" si="39"/>
        <v>0</v>
      </c>
      <c r="BR21" s="59">
        <f t="shared" si="39"/>
        <v>0</v>
      </c>
      <c r="BS21" s="59">
        <f t="shared" si="39"/>
        <v>0</v>
      </c>
      <c r="BT21" s="59">
        <f t="shared" si="39"/>
        <v>0</v>
      </c>
      <c r="BU21" s="59">
        <f t="shared" si="39"/>
        <v>0</v>
      </c>
      <c r="BV21" s="59">
        <f t="shared" si="39"/>
        <v>0</v>
      </c>
      <c r="BW21" s="59">
        <f t="shared" si="39"/>
        <v>0</v>
      </c>
      <c r="BX21" s="59">
        <f t="shared" si="39"/>
        <v>0</v>
      </c>
      <c r="BY21" s="59">
        <f t="shared" si="39"/>
        <v>0</v>
      </c>
      <c r="BZ21" s="59">
        <f t="shared" si="39"/>
        <v>0</v>
      </c>
      <c r="CA21" s="59">
        <f t="shared" si="39"/>
        <v>0</v>
      </c>
      <c r="CB21" s="59">
        <f t="shared" si="39"/>
        <v>0</v>
      </c>
      <c r="CC21" s="59">
        <f t="shared" si="39"/>
        <v>0</v>
      </c>
      <c r="CD21" s="59">
        <f t="shared" si="39"/>
        <v>0</v>
      </c>
      <c r="CE21" s="59">
        <f t="shared" si="40"/>
        <v>0</v>
      </c>
      <c r="CF21" s="68"/>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63"/>
      <c r="DE21" s="59"/>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127">
        <f t="shared" si="52"/>
        <v>0</v>
      </c>
      <c r="FB21" s="59"/>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63"/>
    </row>
    <row r="22" spans="1:183">
      <c r="A22" s="5" t="s">
        <v>0</v>
      </c>
      <c r="B22" s="5" t="s">
        <v>1</v>
      </c>
      <c r="C22" s="5" t="s">
        <v>2</v>
      </c>
      <c r="D22" s="5" t="s">
        <v>13</v>
      </c>
      <c r="E22" s="5" t="s">
        <v>114</v>
      </c>
      <c r="F22" s="5" t="s">
        <v>56</v>
      </c>
      <c r="G22" s="32">
        <v>332</v>
      </c>
      <c r="H22" s="5" t="s">
        <v>1</v>
      </c>
      <c r="I22" s="5" t="str">
        <f t="shared" si="45"/>
        <v>332DGP</v>
      </c>
      <c r="J22" s="374">
        <f>VLOOKUP(F22,Scenarios!$BI$11:$BL$121,4,0)</f>
        <v>-1.3014549230833899E-2</v>
      </c>
      <c r="K22" s="358">
        <f>VLOOKUP(F22,Scenarios!$AG$11:$AJ$132,4,0)</f>
        <v>193652145.31</v>
      </c>
      <c r="L22" s="27">
        <f t="shared" ref="L22:U25" si="81">K22+ED22+FC22</f>
        <v>193639487.31</v>
      </c>
      <c r="M22" s="27">
        <f t="shared" si="81"/>
        <v>193632083.56</v>
      </c>
      <c r="N22" s="27">
        <f t="shared" si="81"/>
        <v>193625444.56</v>
      </c>
      <c r="O22" s="27">
        <f t="shared" si="81"/>
        <v>190780776.83000001</v>
      </c>
      <c r="P22" s="27">
        <f t="shared" si="81"/>
        <v>190751297.09</v>
      </c>
      <c r="Q22" s="27">
        <f t="shared" si="81"/>
        <v>189989426.93000001</v>
      </c>
      <c r="R22" s="27">
        <f t="shared" si="81"/>
        <v>189720465.93000001</v>
      </c>
      <c r="S22" s="27">
        <f t="shared" si="81"/>
        <v>189716895.93000001</v>
      </c>
      <c r="T22" s="27">
        <f t="shared" si="81"/>
        <v>189627284.12</v>
      </c>
      <c r="U22" s="27">
        <f t="shared" si="81"/>
        <v>189421231.89082348</v>
      </c>
      <c r="V22" s="27">
        <f t="shared" ref="V22:AE25" si="82">U22+EN22+FM22</f>
        <v>189215179.66164696</v>
      </c>
      <c r="W22" s="27">
        <f t="shared" si="82"/>
        <v>189009127.43247044</v>
      </c>
      <c r="X22" s="27">
        <f t="shared" si="82"/>
        <v>188803075.20329392</v>
      </c>
      <c r="Y22" s="27">
        <f t="shared" si="82"/>
        <v>188597022.9741174</v>
      </c>
      <c r="Z22" s="27">
        <f t="shared" si="82"/>
        <v>188390970.74494088</v>
      </c>
      <c r="AA22" s="27">
        <f t="shared" si="82"/>
        <v>188184918.51576436</v>
      </c>
      <c r="AB22" s="27">
        <f t="shared" si="82"/>
        <v>187978866.28658783</v>
      </c>
      <c r="AC22" s="27">
        <f t="shared" si="82"/>
        <v>187772814.05741131</v>
      </c>
      <c r="AD22" s="27">
        <f t="shared" si="82"/>
        <v>187569165.84634778</v>
      </c>
      <c r="AE22" s="27">
        <f t="shared" si="82"/>
        <v>187365517.63528425</v>
      </c>
      <c r="AF22" s="27">
        <f t="shared" ref="AF22:AH25" si="83">AE22+EX22+FW22</f>
        <v>187161869.42422071</v>
      </c>
      <c r="AG22" s="27">
        <f t="shared" si="83"/>
        <v>186958221.21315718</v>
      </c>
      <c r="AH22" s="27">
        <f t="shared" si="83"/>
        <v>186754573.00209364</v>
      </c>
      <c r="AI22" s="68"/>
      <c r="AJ22" s="59">
        <f>SUMIF(Adjustments!$J$4:$J$921,(Retirements!$E22&amp;"/"&amp;Retirements!AJ$8&amp;"/"&amp;Retirements!AJ$7&amp;"/"&amp;Retirements!AJ$6),Adjustments!K$4:K$921)</f>
        <v>-12658</v>
      </c>
      <c r="AK22" s="59">
        <f>SUMIF(Adjustments!$J$4:$J$921,(Retirements!$E22&amp;"/"&amp;Retirements!AK$8&amp;"/"&amp;Retirements!AK$7&amp;"/"&amp;Retirements!AK$6),Adjustments!L$4:L$921)</f>
        <v>-7403.75</v>
      </c>
      <c r="AL22" s="59">
        <f>SUMIF(Adjustments!$J$4:$J$921,(Retirements!$E22&amp;"/"&amp;Retirements!AL$8&amp;"/"&amp;Retirements!AL$7&amp;"/"&amp;Retirements!AL$6),Adjustments!M$4:M$921)</f>
        <v>-6639</v>
      </c>
      <c r="AM22" s="59">
        <f>SUMIF(Adjustments!$J$4:$J$921,(Retirements!$E22&amp;"/"&amp;Retirements!AM$8&amp;"/"&amp;Retirements!AM$7&amp;"/"&amp;Retirements!AM$6),Adjustments!N$4:N$921)</f>
        <v>-2844667.7299999995</v>
      </c>
      <c r="AN22" s="59">
        <f>SUMIF(Adjustments!$J$4:$J$921,(Retirements!$E22&amp;"/"&amp;Retirements!AN$8&amp;"/"&amp;Retirements!AN$7&amp;"/"&amp;Retirements!AN$6),Adjustments!O$4:O$921)</f>
        <v>-29479.739999999998</v>
      </c>
      <c r="AO22" s="59">
        <f>SUMIF(Adjustments!$J$4:$J$921,(Retirements!$E22&amp;"/"&amp;Retirements!AO$8&amp;"/"&amp;Retirements!AO$7&amp;"/"&amp;Retirements!AO$6),Adjustments!P$4:P$921)</f>
        <v>-761870.15999999968</v>
      </c>
      <c r="AP22" s="59">
        <f>SUMIF(Adjustments!$J$4:$J$921,(Retirements!$E22&amp;"/"&amp;Retirements!AP$8&amp;"/"&amp;Retirements!AP$7&amp;"/"&amp;Retirements!AP$6),Adjustments!Q$4:Q$921)</f>
        <v>-268961</v>
      </c>
      <c r="AQ22" s="59">
        <f>SUMIF(Adjustments!$J$4:$J$921,(Retirements!$E22&amp;"/"&amp;Retirements!AQ$8&amp;"/"&amp;Retirements!AQ$7&amp;"/"&amp;Retirements!AQ$6),Adjustments!R$4:R$921)</f>
        <v>-3570</v>
      </c>
      <c r="AR22" s="59">
        <f>SUMIF(Adjustments!$J$4:$J$921,(Retirements!$E22&amp;"/"&amp;Retirements!AR$8&amp;"/"&amp;Retirements!AR$7&amp;"/"&amp;Retirements!AR$6),Adjustments!S$4:S$921)</f>
        <v>-89611.81</v>
      </c>
      <c r="AS22" s="59">
        <f>SUMIF(Adjustments!$J$4:$J$921,(Retirements!$E22&amp;"/"&amp;Retirements!AS$8&amp;"/"&amp;Retirements!AS$7&amp;"/"&amp;Retirements!AS$6),Adjustments!T$4:T$921)</f>
        <v>0</v>
      </c>
      <c r="AT22" s="59">
        <f>SUMIF(Adjustments!$J$4:$J$921,(Retirements!$E22&amp;"/"&amp;Retirements!AT$8&amp;"/"&amp;Retirements!AT$7&amp;"/"&amp;Retirements!AT$6),Adjustments!U$4:U$921)</f>
        <v>0</v>
      </c>
      <c r="AU22" s="59">
        <f>SUMIF(Adjustments!$J$4:$J$921,(Retirements!$E22&amp;"/"&amp;Retirements!AU$8&amp;"/"&amp;Retirements!AU$7&amp;"/"&amp;Retirements!AU$6),Adjustments!V$4:V$921)</f>
        <v>0</v>
      </c>
      <c r="AV22" s="59">
        <f>SUMIF(Adjustments!$J$4:$J$921,(Retirements!$E22&amp;"/"&amp;Retirements!AV$8&amp;"/"&amp;Retirements!AV$7&amp;"/"&amp;Retirements!AV$6),Adjustments!W$4:W$921)</f>
        <v>0</v>
      </c>
      <c r="AW22" s="59">
        <f>SUMIF(Adjustments!$J$4:$J$921,(Retirements!$E22&amp;"/"&amp;Retirements!AW$8&amp;"/"&amp;Retirements!AW$7&amp;"/"&amp;Retirements!AW$6),Adjustments!X$4:X$921)</f>
        <v>0</v>
      </c>
      <c r="AX22" s="59">
        <f>SUMIF(Adjustments!$J$4:$J$921,(Retirements!$E22&amp;"/"&amp;Retirements!AX$8&amp;"/"&amp;Retirements!AX$7&amp;"/"&amp;Retirements!AX$6),Adjustments!Y$4:Y$921)</f>
        <v>0</v>
      </c>
      <c r="AY22" s="59">
        <f>SUMIF(Adjustments!$J$4:$J$921,(Retirements!$E22&amp;"/"&amp;Retirements!AY$8&amp;"/"&amp;Retirements!AY$7&amp;"/"&amp;Retirements!AY$6),Adjustments!Z$4:Z$921)</f>
        <v>0</v>
      </c>
      <c r="AZ22" s="59">
        <f>SUMIF(Adjustments!$J$4:$J$921,(Retirements!$E22&amp;"/"&amp;Retirements!AZ$8&amp;"/"&amp;Retirements!AZ$7&amp;"/"&amp;Retirements!AZ$6),Adjustments!AA$4:AA$921)</f>
        <v>0</v>
      </c>
      <c r="BA22" s="59">
        <f>SUMIF(Adjustments!$J$4:$J$921,(Retirements!$E22&amp;"/"&amp;Retirements!BA$8&amp;"/"&amp;Retirements!BA$7&amp;"/"&amp;Retirements!BA$6),Adjustments!AB$4:AB$921)</f>
        <v>0</v>
      </c>
      <c r="BB22" s="59">
        <f>SUMIF(Adjustments!$J$4:$J$921,(Retirements!$E22&amp;"/"&amp;Retirements!BB$8&amp;"/"&amp;Retirements!BB$7&amp;"/"&amp;Retirements!BB$6),Adjustments!AC$4:AC$921)</f>
        <v>0</v>
      </c>
      <c r="BC22" s="59">
        <f>SUMIF(Adjustments!$J$4:$J$921,(Retirements!$E22&amp;"/"&amp;Retirements!BC$8&amp;"/"&amp;Retirements!BC$7&amp;"/"&amp;Retirements!BC$6),Adjustments!AD$4:AD$921)</f>
        <v>0</v>
      </c>
      <c r="BD22" s="59">
        <f>SUMIF(Adjustments!$J$4:$J$921,(Retirements!$E22&amp;"/"&amp;Retirements!BD$8&amp;"/"&amp;Retirements!BD$7&amp;"/"&amp;Retirements!BD$6),Adjustments!AE$4:AE$921)</f>
        <v>0</v>
      </c>
      <c r="BE22" s="59">
        <f>SUMIF(Adjustments!$J$4:$J$921,(Retirements!$E22&amp;"/"&amp;Retirements!BE$8&amp;"/"&amp;Retirements!BE$7&amp;"/"&amp;Retirements!BE$6),Adjustments!AF$4:AF$921)</f>
        <v>0</v>
      </c>
      <c r="BF22" s="59">
        <f>SUMIF(Adjustments!$J$4:$J$921,(Retirements!$E22&amp;"/"&amp;Retirements!BF$8&amp;"/"&amp;Retirements!BF$7&amp;"/"&amp;Retirements!BF$6),Adjustments!AG$4:AG$921)</f>
        <v>0</v>
      </c>
      <c r="BG22" s="59"/>
      <c r="BH22" s="756">
        <f t="shared" si="35"/>
        <v>14</v>
      </c>
      <c r="BI22" s="59">
        <f t="shared" si="46"/>
        <v>193652145.31</v>
      </c>
      <c r="BJ22" s="59">
        <f t="shared" si="39"/>
        <v>193652145.31</v>
      </c>
      <c r="BK22" s="59">
        <f t="shared" si="39"/>
        <v>193652145.31</v>
      </c>
      <c r="BL22" s="59">
        <f t="shared" si="39"/>
        <v>193652145.31</v>
      </c>
      <c r="BM22" s="59">
        <f t="shared" si="39"/>
        <v>193652145.31</v>
      </c>
      <c r="BN22" s="59">
        <f t="shared" si="39"/>
        <v>193652145.31</v>
      </c>
      <c r="BO22" s="59">
        <f t="shared" si="39"/>
        <v>189989426.93000001</v>
      </c>
      <c r="BP22" s="59">
        <f t="shared" si="39"/>
        <v>189989426.93000001</v>
      </c>
      <c r="BQ22" s="59">
        <f t="shared" si="39"/>
        <v>189989426.93000001</v>
      </c>
      <c r="BR22" s="59">
        <f t="shared" si="39"/>
        <v>189989426.93000001</v>
      </c>
      <c r="BS22" s="59">
        <f t="shared" si="39"/>
        <v>189989426.93000001</v>
      </c>
      <c r="BT22" s="59">
        <f t="shared" si="39"/>
        <v>189989426.93000001</v>
      </c>
      <c r="BU22" s="59">
        <f t="shared" si="39"/>
        <v>189989426.93000001</v>
      </c>
      <c r="BV22" s="59">
        <f t="shared" si="39"/>
        <v>189989426.93000001</v>
      </c>
      <c r="BW22" s="59">
        <f t="shared" si="39"/>
        <v>189989426.93000001</v>
      </c>
      <c r="BX22" s="59">
        <f t="shared" si="39"/>
        <v>189989426.93000001</v>
      </c>
      <c r="BY22" s="59">
        <f t="shared" si="39"/>
        <v>189989426.93000001</v>
      </c>
      <c r="BZ22" s="59">
        <f t="shared" si="39"/>
        <v>189989426.93000001</v>
      </c>
      <c r="CA22" s="59">
        <f t="shared" si="39"/>
        <v>187772814.05741131</v>
      </c>
      <c r="CB22" s="59">
        <f t="shared" si="39"/>
        <v>187772814.05741131</v>
      </c>
      <c r="CC22" s="59">
        <f t="shared" si="39"/>
        <v>187772814.05741131</v>
      </c>
      <c r="CD22" s="59">
        <f t="shared" si="39"/>
        <v>187772814.05741131</v>
      </c>
      <c r="CE22" s="59">
        <f t="shared" si="40"/>
        <v>187772814.05741131</v>
      </c>
      <c r="CF22" s="68"/>
      <c r="CG22" s="70">
        <f t="shared" ref="CG22:CG25" si="84">IF(CG$7="Actuals",AJ22,((BI22*$J22)/12))</f>
        <v>-12658</v>
      </c>
      <c r="CH22" s="70">
        <f t="shared" ref="CH22:CH25" si="85">IF(CH$7="Actuals",AK22,((BJ22*$J22)/12))</f>
        <v>-7403.75</v>
      </c>
      <c r="CI22" s="70">
        <f t="shared" ref="CI22:CI25" si="86">IF(CI$7="Actuals",AL22,((BK22*$J22)/12))</f>
        <v>-6639</v>
      </c>
      <c r="CJ22" s="70">
        <f t="shared" ref="CJ22:CJ25" si="87">IF(CJ$7="Actuals",AM22,((BL22*$J22)/12))</f>
        <v>-2844667.7299999995</v>
      </c>
      <c r="CK22" s="70">
        <f t="shared" ref="CK22:CK25" si="88">IF(CK$7="Actuals",AN22,((BM22*$J22)/12))</f>
        <v>-29479.739999999998</v>
      </c>
      <c r="CL22" s="70">
        <f t="shared" ref="CL22:CL25" si="89">IF(CL$7="Actuals",AO22,((BN22*$J22)/12))</f>
        <v>-761870.15999999968</v>
      </c>
      <c r="CM22" s="70">
        <f t="shared" ref="CM22:CM25" si="90">IF(CM$7="Actuals",AP22,((BO22*$J22)/12))</f>
        <v>-268961</v>
      </c>
      <c r="CN22" s="70">
        <f t="shared" ref="CN22:CN25" si="91">IF(CN$7="Actuals",AQ22,((BP22*$J22)/12))</f>
        <v>-3570</v>
      </c>
      <c r="CO22" s="70">
        <f t="shared" ref="CO22:CO25" si="92">IF(CO$7="Actuals",AR22,((BQ22*$J22)/12))</f>
        <v>-89611.81</v>
      </c>
      <c r="CP22" s="70">
        <f t="shared" ref="CP22:CP25" si="93">IF(CP$7="Actuals",AS22,((BR22*$J22)/12))</f>
        <v>-206052.22917653376</v>
      </c>
      <c r="CQ22" s="70">
        <f t="shared" ref="CQ22:CQ25" si="94">IF(CQ$7="Actuals",AT22,((BS22*$J22)/12))</f>
        <v>-206052.22917653376</v>
      </c>
      <c r="CR22" s="70">
        <f t="shared" ref="CR22:CR25" si="95">IF(CR$7="Actuals",AU22,((BT22*$J22)/12))</f>
        <v>-206052.22917653376</v>
      </c>
      <c r="CS22" s="70">
        <f t="shared" ref="CS22:CS25" si="96">IF(CS$7="Actuals",AV22,((BU22*$J22)/12))</f>
        <v>-206052.22917653376</v>
      </c>
      <c r="CT22" s="70">
        <f t="shared" ref="CT22:CT25" si="97">IF(CT$7="Actuals",AW22,((BV22*$J22)/12))</f>
        <v>-206052.22917653376</v>
      </c>
      <c r="CU22" s="70">
        <f t="shared" ref="CU22:CU25" si="98">IF(CU$7="Actuals",AX22,((BW22*$J22)/12))</f>
        <v>-206052.22917653376</v>
      </c>
      <c r="CV22" s="70">
        <f t="shared" ref="CV22:CV25" si="99">IF(CV$7="Actuals",AY22,((BX22*$J22)/12))</f>
        <v>-206052.22917653376</v>
      </c>
      <c r="CW22" s="70">
        <f t="shared" ref="CW22:CW25" si="100">IF(CW$7="Actuals",AZ22,((BY22*$J22)/12))</f>
        <v>-206052.22917653376</v>
      </c>
      <c r="CX22" s="70">
        <f t="shared" ref="CX22:CX25" si="101">IF(CX$7="Actuals",BA22,((BZ22*$J22)/12))</f>
        <v>-206052.22917653376</v>
      </c>
      <c r="CY22" s="70">
        <f t="shared" ref="CY22:CY25" si="102">IF(CY$7="Actuals",BB22,((CA22*$J22)/12))</f>
        <v>-203648.21106353324</v>
      </c>
      <c r="CZ22" s="70">
        <f t="shared" ref="CZ22:CZ25" si="103">IF(CZ$7="Actuals",BC22,((CB22*$J22)/12))</f>
        <v>-203648.21106353324</v>
      </c>
      <c r="DA22" s="70">
        <f t="shared" ref="DA22:DA25" si="104">IF(DA$7="Actuals",BD22,((CC22*$J22)/12))</f>
        <v>-203648.21106353324</v>
      </c>
      <c r="DB22" s="70">
        <f t="shared" ref="DB22:DB25" si="105">IF(DB$7="Actuals",BE22,((CD22*$J22)/12))</f>
        <v>-203648.21106353324</v>
      </c>
      <c r="DC22" s="70">
        <f t="shared" ref="DC22:DC25" si="106">IF(DC$7="Actuals",BF22,((CE22*$J22)/12))</f>
        <v>-203648.21106353324</v>
      </c>
      <c r="DD22" s="63">
        <f>SUM(CG22:DC22)</f>
        <v>-6897572.3079064656</v>
      </c>
      <c r="DE22" s="59"/>
      <c r="DF22" s="70">
        <f>SUMIF(Adjustments!$J$4:$J$921,(Retirements!$E22&amp;"/"&amp;Retirements!DF$8&amp;"/"&amp;Retirements!DF$7&amp;"/"&amp;Retirements!DF$6),Adjustments!K$4:K$921)</f>
        <v>0</v>
      </c>
      <c r="DG22" s="70">
        <f>SUMIF(Adjustments!$J$4:$J$921,(Retirements!$E22&amp;"/"&amp;Retirements!DG$8&amp;"/"&amp;Retirements!DG$7&amp;"/"&amp;Retirements!DG$6),Adjustments!L$4:L$921)</f>
        <v>0</v>
      </c>
      <c r="DH22" s="70">
        <f>SUMIF(Adjustments!$J$4:$J$921,(Retirements!$E22&amp;"/"&amp;Retirements!DH$8&amp;"/"&amp;Retirements!DH$7&amp;"/"&amp;Retirements!DH$6),Adjustments!M$4:M$921)</f>
        <v>0</v>
      </c>
      <c r="DI22" s="70">
        <f>SUMIF(Adjustments!$J$4:$J$921,(Retirements!$E22&amp;"/"&amp;Retirements!DI$8&amp;"/"&amp;Retirements!DI$7&amp;"/"&amp;Retirements!DI$6),Adjustments!N$4:N$921)</f>
        <v>0</v>
      </c>
      <c r="DJ22" s="70">
        <f>SUMIF(Adjustments!$J$4:$J$921,(Retirements!$E22&amp;"/"&amp;Retirements!DJ$8&amp;"/"&amp;Retirements!DJ$7&amp;"/"&amp;Retirements!DJ$6),Adjustments!O$4:O$921)</f>
        <v>-3609679.37</v>
      </c>
      <c r="DK22" s="70">
        <f>SUMIF(Adjustments!$J$4:$J$921,(Retirements!$E22&amp;"/"&amp;Retirements!DK$8&amp;"/"&amp;Retirements!DK$7&amp;"/"&amp;Retirements!DK$6),Adjustments!P$4:P$921)</f>
        <v>0</v>
      </c>
      <c r="DL22" s="70">
        <f>SUMIF(Adjustments!$J$4:$J$921,(Retirements!$E22&amp;"/"&amp;Retirements!DL$8&amp;"/"&amp;Retirements!DL$7&amp;"/"&amp;Retirements!DL$6),Adjustments!Q$4:Q$921)</f>
        <v>0</v>
      </c>
      <c r="DM22" s="70">
        <f>SUMIF(Adjustments!$J$4:$J$921,(Retirements!$E22&amp;"/"&amp;Retirements!DM$8&amp;"/"&amp;Retirements!DM$7&amp;"/"&amp;Retirements!DM$6),Adjustments!R$4:R$921)</f>
        <v>0</v>
      </c>
      <c r="DN22" s="70">
        <f>SUMIF(Adjustments!$J$4:$J$921,(Retirements!$E22&amp;"/"&amp;Retirements!DN$8&amp;"/"&amp;Retirements!DN$7&amp;"/"&amp;Retirements!DN$6),Adjustments!S$4:S$921)</f>
        <v>0</v>
      </c>
      <c r="DO22" s="70">
        <f>SUMIF(Adjustments!$J$4:$J$921,(Retirements!$E22&amp;"/"&amp;Retirements!DO$8&amp;"/"&amp;Retirements!DO$7&amp;"/"&amp;Retirements!DO$6),Adjustments!T$4:T$921)</f>
        <v>0</v>
      </c>
      <c r="DP22" s="70">
        <f>SUMIF(Adjustments!$J$4:$J$921,(Retirements!$E22&amp;"/"&amp;Retirements!DP$8&amp;"/"&amp;Retirements!DP$7&amp;"/"&amp;Retirements!DP$6),Adjustments!U$4:U$921)</f>
        <v>0</v>
      </c>
      <c r="DQ22" s="70">
        <f>SUMIF(Adjustments!$J$4:$J$921,(Retirements!$E22&amp;"/"&amp;Retirements!DQ$8&amp;"/"&amp;Retirements!DQ$7&amp;"/"&amp;Retirements!DQ$6),Adjustments!V$4:V$921)</f>
        <v>0</v>
      </c>
      <c r="DR22" s="70">
        <f>SUMIF(Adjustments!$J$4:$J$921,(Retirements!$E22&amp;"/"&amp;Retirements!DR$8&amp;"/"&amp;Retirements!DR$7&amp;"/"&amp;Retirements!DR$6),Adjustments!W$4:W$921)</f>
        <v>0</v>
      </c>
      <c r="DS22" s="70">
        <f>SUMIF(Adjustments!$J$4:$J$921,(Retirements!$E22&amp;"/"&amp;Retirements!DS$8&amp;"/"&amp;Retirements!DS$7&amp;"/"&amp;Retirements!DS$6),Adjustments!X$4:X$921)</f>
        <v>0</v>
      </c>
      <c r="DT22" s="70">
        <f>SUMIF(Adjustments!$J$4:$J$921,(Retirements!$E22&amp;"/"&amp;Retirements!DT$8&amp;"/"&amp;Retirements!DT$7&amp;"/"&amp;Retirements!DT$6),Adjustments!Y$4:Y$921)</f>
        <v>0</v>
      </c>
      <c r="DU22" s="70">
        <f>SUMIF(Adjustments!$J$4:$J$921,(Retirements!$E22&amp;"/"&amp;Retirements!DU$8&amp;"/"&amp;Retirements!DU$7&amp;"/"&amp;Retirements!DU$6),Adjustments!Z$4:Z$921)</f>
        <v>0</v>
      </c>
      <c r="DV22" s="70">
        <f>SUMIF(Adjustments!$J$4:$J$921,(Retirements!$E22&amp;"/"&amp;Retirements!DV$8&amp;"/"&amp;Retirements!DV$7&amp;"/"&amp;Retirements!DV$6),Adjustments!AA$4:AA$921)</f>
        <v>0</v>
      </c>
      <c r="DW22" s="70">
        <f>SUMIF(Adjustments!$J$4:$J$921,(Retirements!$E22&amp;"/"&amp;Retirements!DW$8&amp;"/"&amp;Retirements!DW$7&amp;"/"&amp;Retirements!DW$6),Adjustments!AB$4:AB$921)</f>
        <v>0</v>
      </c>
      <c r="DX22" s="70">
        <f>SUMIF(Adjustments!$J$4:$J$921,(Retirements!$E22&amp;"/"&amp;Retirements!DX$8&amp;"/"&amp;Retirements!DX$7&amp;"/"&amp;Retirements!DX$6),Adjustments!AC$4:AC$921)</f>
        <v>0</v>
      </c>
      <c r="DY22" s="70">
        <f>SUMIF(Adjustments!$J$4:$J$921,(Retirements!$E22&amp;"/"&amp;Retirements!DY$8&amp;"/"&amp;Retirements!DY$7&amp;"/"&amp;Retirements!DY$6),Adjustments!AD$4:AD$921)</f>
        <v>0</v>
      </c>
      <c r="DZ22" s="70">
        <f>SUMIF(Adjustments!$J$4:$J$921,(Retirements!$E22&amp;"/"&amp;Retirements!DZ$8&amp;"/"&amp;Retirements!DZ$7&amp;"/"&amp;Retirements!DZ$6),Adjustments!AE$4:AE$921)</f>
        <v>0</v>
      </c>
      <c r="EA22" s="70">
        <f>SUMIF(Adjustments!$J$4:$J$921,(Retirements!$E22&amp;"/"&amp;Retirements!EA$8&amp;"/"&amp;Retirements!EA$7&amp;"/"&amp;Retirements!EA$6),Adjustments!AF$4:AF$921)</f>
        <v>0</v>
      </c>
      <c r="EB22" s="70">
        <f>SUMIF(Adjustments!$J$4:$J$921,(Retirements!$E22&amp;"/"&amp;Retirements!EB$8&amp;"/"&amp;Retirements!EB$7&amp;"/"&amp;Retirements!EB$6),Adjustments!AG$4:AG$921)</f>
        <v>0</v>
      </c>
      <c r="EC22" s="59"/>
      <c r="ED22" s="59">
        <f t="shared" ref="ED22:ED25" si="107">IF(ED$7="Actuals",CG22,(DF22+CG22))</f>
        <v>-12658</v>
      </c>
      <c r="EE22" s="59">
        <f t="shared" ref="EE22:EE25" si="108">IF(EE$7="Actuals",CH22,(DG22+CH22))</f>
        <v>-7403.75</v>
      </c>
      <c r="EF22" s="59">
        <f t="shared" ref="EF22:EF25" si="109">IF(EF$7="Actuals",CI22,(DH22+CI22))</f>
        <v>-6639</v>
      </c>
      <c r="EG22" s="59">
        <f t="shared" ref="EG22:EG25" si="110">IF(EG$7="Actuals",CJ22,(DI22+CJ22))</f>
        <v>-2844667.7299999995</v>
      </c>
      <c r="EH22" s="59">
        <f t="shared" ref="EH22:EH25" si="111">IF(EH$7="Actuals",CK22,(DJ22+CK22))</f>
        <v>-29479.739999999998</v>
      </c>
      <c r="EI22" s="59">
        <f t="shared" ref="EI22:EI25" si="112">IF(EI$7="Actuals",CL22,(DK22+CL22))</f>
        <v>-761870.15999999968</v>
      </c>
      <c r="EJ22" s="59">
        <f t="shared" ref="EJ22:EJ25" si="113">IF(EJ$7="Actuals",CM22,(DL22+CM22))</f>
        <v>-268961</v>
      </c>
      <c r="EK22" s="59">
        <f t="shared" ref="EK22:EK25" si="114">IF(EK$7="Actuals",CN22,(DM22+CN22))</f>
        <v>-3570</v>
      </c>
      <c r="EL22" s="59">
        <f t="shared" ref="EL22:EL25" si="115">IF(EL$7="Actuals",CO22,(DN22+CO22))</f>
        <v>-89611.81</v>
      </c>
      <c r="EM22" s="59">
        <f t="shared" ref="EM22:EM25" si="116">IF(EM$7="Actuals",CP22,(DO22+CP22))</f>
        <v>-206052.22917653376</v>
      </c>
      <c r="EN22" s="59">
        <f t="shared" ref="EN22:EN25" si="117">IF(EN$7="Actuals",CQ22,(DP22+CQ22))</f>
        <v>-206052.22917653376</v>
      </c>
      <c r="EO22" s="59">
        <f t="shared" ref="EO22:EO25" si="118">IF(EO$7="Actuals",CR22,(DQ22+CR22))</f>
        <v>-206052.22917653376</v>
      </c>
      <c r="EP22" s="59">
        <f t="shared" ref="EP22:EP25" si="119">IF(EP$7="Actuals",CS22,(DR22+CS22))</f>
        <v>-206052.22917653376</v>
      </c>
      <c r="EQ22" s="59">
        <f t="shared" ref="EQ22:EQ25" si="120">IF(EQ$7="Actuals",CT22,(DS22+CT22))</f>
        <v>-206052.22917653376</v>
      </c>
      <c r="ER22" s="59">
        <f t="shared" ref="ER22:ER25" si="121">IF(ER$7="Actuals",CU22,(DT22+CU22))</f>
        <v>-206052.22917653376</v>
      </c>
      <c r="ES22" s="59">
        <f t="shared" ref="ES22:ES25" si="122">IF(ES$7="Actuals",CV22,(DU22+CV22))</f>
        <v>-206052.22917653376</v>
      </c>
      <c r="ET22" s="59">
        <f t="shared" ref="ET22:ET25" si="123">IF(ET$7="Actuals",CW22,(DV22+CW22))</f>
        <v>-206052.22917653376</v>
      </c>
      <c r="EU22" s="59">
        <f t="shared" ref="EU22:EU25" si="124">IF(EU$7="Actuals",CX22,(DW22+CX22))</f>
        <v>-206052.22917653376</v>
      </c>
      <c r="EV22" s="59">
        <f t="shared" ref="EV22:EV25" si="125">IF(EV$7="Actuals",CY22,(DX22+CY22))</f>
        <v>-203648.21106353324</v>
      </c>
      <c r="EW22" s="59">
        <f t="shared" ref="EW22:EW25" si="126">IF(EW$7="Actuals",CZ22,(DY22+CZ22))</f>
        <v>-203648.21106353324</v>
      </c>
      <c r="EX22" s="59">
        <f t="shared" ref="EX22:EX25" si="127">IF(EX$7="Actuals",DA22,(DZ22+DA22))</f>
        <v>-203648.21106353324</v>
      </c>
      <c r="EY22" s="59">
        <f t="shared" ref="EY22:EY25" si="128">IF(EY$7="Actuals",DB22,(EA22+DB22))</f>
        <v>-203648.21106353324</v>
      </c>
      <c r="EZ22" s="59">
        <f t="shared" ref="EZ22:EZ25" si="129">IF(EZ$7="Actuals",DC22,(EB22+DC22))</f>
        <v>-203648.21106353324</v>
      </c>
      <c r="FA22" s="127">
        <f t="shared" si="52"/>
        <v>-6897572.3079064656</v>
      </c>
      <c r="FB22" s="59"/>
      <c r="FC22" s="70">
        <f>SUMIF(Adjustments!$J$4:$J$921,(Retirements!$E22&amp;"/"&amp;Retirements!FC$8&amp;"/"&amp;Retirements!FC$7&amp;"/"&amp;Retirements!FC$6),Adjustments!L$4:L$921)</f>
        <v>0</v>
      </c>
      <c r="FD22" s="70">
        <f>SUMIF(Adjustments!$J$4:$J$921,(Retirements!$E22&amp;"/"&amp;Retirements!FD$8&amp;"/"&amp;Retirements!FD$7&amp;"/"&amp;Retirements!FD$6),Adjustments!M$4:M$921)</f>
        <v>0</v>
      </c>
      <c r="FE22" s="70">
        <f>SUMIF(Adjustments!$J$4:$J$921,(Retirements!$E22&amp;"/"&amp;Retirements!FE$8&amp;"/"&amp;Retirements!FE$7&amp;"/"&amp;Retirements!FE$6),Adjustments!N$4:N$921)</f>
        <v>0</v>
      </c>
      <c r="FF22" s="70">
        <f>SUMIF(Adjustments!$J$4:$J$921,(Retirements!$E22&amp;"/"&amp;Retirements!FF$8&amp;"/"&amp;Retirements!FF$7&amp;"/"&amp;Retirements!FF$6),Adjustments!O$4:O$921)</f>
        <v>0</v>
      </c>
      <c r="FG22" s="70">
        <f>SUMIF(Adjustments!$J$4:$J$921,(Retirements!$E22&amp;"/"&amp;Retirements!FG$8&amp;"/"&amp;Retirements!FG$7&amp;"/"&amp;Retirements!FG$6),Adjustments!P$4:P$921)</f>
        <v>0</v>
      </c>
      <c r="FH22" s="70">
        <f>SUMIF(Adjustments!$J$4:$J$921,(Retirements!$E22&amp;"/"&amp;Retirements!FH$8&amp;"/"&amp;Retirements!FH$7&amp;"/"&amp;Retirements!FH$6),Adjustments!Q$4:Q$921)</f>
        <v>0</v>
      </c>
      <c r="FI22" s="70">
        <f>SUMIF(Adjustments!$J$4:$J$921,(Retirements!$E22&amp;"/"&amp;Retirements!FI$8&amp;"/"&amp;Retirements!FI$7&amp;"/"&amp;Retirements!FI$6),Adjustments!R$4:R$921)</f>
        <v>0</v>
      </c>
      <c r="FJ22" s="70">
        <f>SUMIF(Adjustments!$J$4:$J$921,(Retirements!$E22&amp;"/"&amp;Retirements!FJ$8&amp;"/"&amp;Retirements!FJ$7&amp;"/"&amp;Retirements!FJ$6),Adjustments!S$4:S$921)</f>
        <v>0</v>
      </c>
      <c r="FK22" s="70">
        <f>SUMIF(Adjustments!$J$4:$J$921,(Retirements!$E22&amp;"/"&amp;Retirements!FK$8&amp;"/"&amp;Retirements!FK$7&amp;"/"&amp;Retirements!FK$6),Adjustments!T$4:T$921)</f>
        <v>0</v>
      </c>
      <c r="FL22" s="70">
        <f>SUMIF(Adjustments!$J$4:$J$921,(Retirements!$E22&amp;"/"&amp;Retirements!FL$8&amp;"/"&amp;Retirements!FL$7&amp;"/"&amp;Retirements!FL$6),Adjustments!U$4:U$921)</f>
        <v>0</v>
      </c>
      <c r="FM22" s="70">
        <f>SUMIF(Adjustments!$J$4:$J$921,(Retirements!$E22&amp;"/"&amp;Retirements!FM$8&amp;"/"&amp;Retirements!FM$7&amp;"/"&amp;Retirements!FM$6),Adjustments!V$4:V$921)</f>
        <v>0</v>
      </c>
      <c r="FN22" s="70">
        <f>SUMIF(Adjustments!$J$4:$J$921,(Retirements!$E22&amp;"/"&amp;Retirements!FN$8&amp;"/"&amp;Retirements!FN$7&amp;"/"&amp;Retirements!FN$6),Adjustments!W$4:W$921)</f>
        <v>0</v>
      </c>
      <c r="FO22" s="70">
        <f>SUMIF(Adjustments!$J$4:$J$921,(Retirements!$E22&amp;"/"&amp;Retirements!FO$8&amp;"/"&amp;Retirements!FO$7&amp;"/"&amp;Retirements!FO$6),Adjustments!X$4:X$921)</f>
        <v>0</v>
      </c>
      <c r="FP22" s="70">
        <f>SUMIF(Adjustments!$J$4:$J$921,(Retirements!$E22&amp;"/"&amp;Retirements!FP$8&amp;"/"&amp;Retirements!FP$7&amp;"/"&amp;Retirements!FP$6),Adjustments!Y$4:Y$921)</f>
        <v>0</v>
      </c>
      <c r="FQ22" s="70">
        <f>SUMIF(Adjustments!$J$4:$J$921,(Retirements!$E22&amp;"/"&amp;Retirements!FQ$8&amp;"/"&amp;Retirements!FQ$7&amp;"/"&amp;Retirements!FQ$6),Adjustments!Z$4:Z$921)</f>
        <v>0</v>
      </c>
      <c r="FR22" s="70">
        <f>SUMIF(Adjustments!$J$4:$J$921,(Retirements!$E22&amp;"/"&amp;Retirements!FR$8&amp;"/"&amp;Retirements!FR$7&amp;"/"&amp;Retirements!FR$6),Adjustments!AA$4:AA$921)</f>
        <v>0</v>
      </c>
      <c r="FS22" s="70">
        <f>SUMIF(Adjustments!$J$4:$J$921,(Retirements!$E22&amp;"/"&amp;Retirements!FS$8&amp;"/"&amp;Retirements!FS$7&amp;"/"&amp;Retirements!FS$6),Adjustments!AB$4:AB$921)</f>
        <v>0</v>
      </c>
      <c r="FT22" s="70">
        <f>SUMIF(Adjustments!$J$4:$J$921,(Retirements!$E22&amp;"/"&amp;Retirements!FT$8&amp;"/"&amp;Retirements!FT$7&amp;"/"&amp;Retirements!FT$6),Adjustments!AC$4:AC$921)</f>
        <v>0</v>
      </c>
      <c r="FU22" s="70">
        <f>SUMIF(Adjustments!$J$4:$J$921,(Retirements!$E22&amp;"/"&amp;Retirements!FU$8&amp;"/"&amp;Retirements!FU$7&amp;"/"&amp;Retirements!FU$6),Adjustments!AD$4:AD$921)</f>
        <v>0</v>
      </c>
      <c r="FV22" s="70">
        <f>SUMIF(Adjustments!$J$4:$J$921,(Retirements!$E22&amp;"/"&amp;Retirements!FV$8&amp;"/"&amp;Retirements!FV$7&amp;"/"&amp;Retirements!FV$6),Adjustments!AE$4:AE$921)</f>
        <v>0</v>
      </c>
      <c r="FW22" s="70">
        <f>SUMIF(Adjustments!$J$4:$J$921,(Retirements!$E22&amp;"/"&amp;Retirements!FW$8&amp;"/"&amp;Retirements!FW$7&amp;"/"&amp;Retirements!FW$6),Adjustments!AF$4:AF$921)</f>
        <v>0</v>
      </c>
      <c r="FX22" s="70">
        <f>SUMIF(Adjustments!$J$4:$J$921,(Retirements!$E22&amp;"/"&amp;Retirements!FX$8&amp;"/"&amp;Retirements!FX$7&amp;"/"&amp;Retirements!FX$6),Adjustments!AG$4:AG$921)</f>
        <v>0</v>
      </c>
      <c r="FY22" s="70">
        <f>SUMIF(Adjustments!$J$4:$J$921,(Retirements!$E22&amp;"/"&amp;Retirements!FY$8&amp;"/"&amp;Retirements!FY$7&amp;"/"&amp;Retirements!FY$6),Adjustments!AH$4:AH$921)</f>
        <v>0</v>
      </c>
      <c r="FZ22" s="63">
        <f>SUM(FC22:FY22)</f>
        <v>0</v>
      </c>
    </row>
    <row r="23" spans="1:183">
      <c r="A23" s="5" t="s">
        <v>4</v>
      </c>
      <c r="B23" s="5" t="s">
        <v>5</v>
      </c>
      <c r="C23" s="5" t="s">
        <v>2</v>
      </c>
      <c r="D23" s="5" t="s">
        <v>13</v>
      </c>
      <c r="E23" s="5" t="s">
        <v>115</v>
      </c>
      <c r="F23" s="5" t="s">
        <v>57</v>
      </c>
      <c r="G23" s="32">
        <v>332</v>
      </c>
      <c r="H23" s="5" t="s">
        <v>5</v>
      </c>
      <c r="I23" s="5" t="str">
        <f t="shared" si="45"/>
        <v>332DGU</v>
      </c>
      <c r="J23" s="374">
        <f>VLOOKUP(F23,Scenarios!$BI$11:$BL$121,4,0)</f>
        <v>-1.796912969920738E-2</v>
      </c>
      <c r="K23" s="358">
        <f>VLOOKUP(F23,Scenarios!$AG$11:$AJ$132,4,0)</f>
        <v>43721884.589999996</v>
      </c>
      <c r="L23" s="27">
        <f t="shared" si="81"/>
        <v>43721884.589999996</v>
      </c>
      <c r="M23" s="27">
        <f t="shared" si="81"/>
        <v>43703540.489999995</v>
      </c>
      <c r="N23" s="27">
        <f t="shared" si="81"/>
        <v>43537398.149999991</v>
      </c>
      <c r="O23" s="27">
        <f t="shared" si="81"/>
        <v>43537398.149999991</v>
      </c>
      <c r="P23" s="27">
        <f t="shared" si="81"/>
        <v>43537398.149999991</v>
      </c>
      <c r="Q23" s="27">
        <f t="shared" si="81"/>
        <v>43489744.149999991</v>
      </c>
      <c r="R23" s="27">
        <f t="shared" si="81"/>
        <v>43489744.149999991</v>
      </c>
      <c r="S23" s="27">
        <f t="shared" si="81"/>
        <v>43483563.54999999</v>
      </c>
      <c r="T23" s="27">
        <f t="shared" si="81"/>
        <v>43444902.309999987</v>
      </c>
      <c r="U23" s="27">
        <f t="shared" si="81"/>
        <v>43379779.572231926</v>
      </c>
      <c r="V23" s="27">
        <f t="shared" si="82"/>
        <v>43314656.834463865</v>
      </c>
      <c r="W23" s="27">
        <f t="shared" si="82"/>
        <v>43249534.096695803</v>
      </c>
      <c r="X23" s="27">
        <f t="shared" si="82"/>
        <v>43184411.358927742</v>
      </c>
      <c r="Y23" s="27">
        <f t="shared" si="82"/>
        <v>43119288.62115968</v>
      </c>
      <c r="Z23" s="27">
        <f t="shared" si="82"/>
        <v>43054165.883391619</v>
      </c>
      <c r="AA23" s="27">
        <f t="shared" si="82"/>
        <v>42989043.145623557</v>
      </c>
      <c r="AB23" s="27">
        <f t="shared" si="82"/>
        <v>42923920.407855496</v>
      </c>
      <c r="AC23" s="27">
        <f t="shared" si="82"/>
        <v>42858797.670087434</v>
      </c>
      <c r="AD23" s="27">
        <f t="shared" si="82"/>
        <v>42794619.728913613</v>
      </c>
      <c r="AE23" s="27">
        <f t="shared" si="82"/>
        <v>42730441.787739791</v>
      </c>
      <c r="AF23" s="27">
        <f t="shared" si="83"/>
        <v>42666263.846565969</v>
      </c>
      <c r="AG23" s="27">
        <f t="shared" si="83"/>
        <v>42602085.905392148</v>
      </c>
      <c r="AH23" s="27">
        <f t="shared" si="83"/>
        <v>42537907.964218326</v>
      </c>
      <c r="AI23" s="68"/>
      <c r="AJ23" s="59">
        <f>SUMIF(Adjustments!$J$4:$J$921,(Retirements!$E23&amp;"/"&amp;Retirements!AJ$8&amp;"/"&amp;Retirements!AJ$7&amp;"/"&amp;Retirements!AJ$6),Adjustments!K$4:K$921)</f>
        <v>0</v>
      </c>
      <c r="AK23" s="59">
        <f>SUMIF(Adjustments!$J$4:$J$921,(Retirements!$E23&amp;"/"&amp;Retirements!AK$8&amp;"/"&amp;Retirements!AK$7&amp;"/"&amp;Retirements!AK$6),Adjustments!L$4:L$921)</f>
        <v>-18344.100000000002</v>
      </c>
      <c r="AL23" s="59">
        <f>SUMIF(Adjustments!$J$4:$J$921,(Retirements!$E23&amp;"/"&amp;Retirements!AL$8&amp;"/"&amp;Retirements!AL$7&amp;"/"&amp;Retirements!AL$6),Adjustments!M$4:M$921)</f>
        <v>-166142.34000000003</v>
      </c>
      <c r="AM23" s="59">
        <f>SUMIF(Adjustments!$J$4:$J$921,(Retirements!$E23&amp;"/"&amp;Retirements!AM$8&amp;"/"&amp;Retirements!AM$7&amp;"/"&amp;Retirements!AM$6),Adjustments!N$4:N$921)</f>
        <v>0</v>
      </c>
      <c r="AN23" s="59">
        <f>SUMIF(Adjustments!$J$4:$J$921,(Retirements!$E23&amp;"/"&amp;Retirements!AN$8&amp;"/"&amp;Retirements!AN$7&amp;"/"&amp;Retirements!AN$6),Adjustments!O$4:O$921)</f>
        <v>0</v>
      </c>
      <c r="AO23" s="59">
        <f>SUMIF(Adjustments!$J$4:$J$921,(Retirements!$E23&amp;"/"&amp;Retirements!AO$8&amp;"/"&amp;Retirements!AO$7&amp;"/"&amp;Retirements!AO$6),Adjustments!P$4:P$921)</f>
        <v>-47654</v>
      </c>
      <c r="AP23" s="59">
        <f>SUMIF(Adjustments!$J$4:$J$921,(Retirements!$E23&amp;"/"&amp;Retirements!AP$8&amp;"/"&amp;Retirements!AP$7&amp;"/"&amp;Retirements!AP$6),Adjustments!Q$4:Q$921)</f>
        <v>0</v>
      </c>
      <c r="AQ23" s="59">
        <f>SUMIF(Adjustments!$J$4:$J$921,(Retirements!$E23&amp;"/"&amp;Retirements!AQ$8&amp;"/"&amp;Retirements!AQ$7&amp;"/"&amp;Retirements!AQ$6),Adjustments!R$4:R$921)</f>
        <v>-6180.6</v>
      </c>
      <c r="AR23" s="59">
        <f>SUMIF(Adjustments!$J$4:$J$921,(Retirements!$E23&amp;"/"&amp;Retirements!AR$8&amp;"/"&amp;Retirements!AR$7&amp;"/"&amp;Retirements!AR$6),Adjustments!S$4:S$921)</f>
        <v>-38661.24</v>
      </c>
      <c r="AS23" s="59">
        <f>SUMIF(Adjustments!$J$4:$J$921,(Retirements!$E23&amp;"/"&amp;Retirements!AS$8&amp;"/"&amp;Retirements!AS$7&amp;"/"&amp;Retirements!AS$6),Adjustments!T$4:T$921)</f>
        <v>0</v>
      </c>
      <c r="AT23" s="59">
        <f>SUMIF(Adjustments!$J$4:$J$921,(Retirements!$E23&amp;"/"&amp;Retirements!AT$8&amp;"/"&amp;Retirements!AT$7&amp;"/"&amp;Retirements!AT$6),Adjustments!U$4:U$921)</f>
        <v>0</v>
      </c>
      <c r="AU23" s="59">
        <f>SUMIF(Adjustments!$J$4:$J$921,(Retirements!$E23&amp;"/"&amp;Retirements!AU$8&amp;"/"&amp;Retirements!AU$7&amp;"/"&amp;Retirements!AU$6),Adjustments!V$4:V$921)</f>
        <v>0</v>
      </c>
      <c r="AV23" s="59">
        <f>SUMIF(Adjustments!$J$4:$J$921,(Retirements!$E23&amp;"/"&amp;Retirements!AV$8&amp;"/"&amp;Retirements!AV$7&amp;"/"&amp;Retirements!AV$6),Adjustments!W$4:W$921)</f>
        <v>0</v>
      </c>
      <c r="AW23" s="59">
        <f>SUMIF(Adjustments!$J$4:$J$921,(Retirements!$E23&amp;"/"&amp;Retirements!AW$8&amp;"/"&amp;Retirements!AW$7&amp;"/"&amp;Retirements!AW$6),Adjustments!X$4:X$921)</f>
        <v>0</v>
      </c>
      <c r="AX23" s="59">
        <f>SUMIF(Adjustments!$J$4:$J$921,(Retirements!$E23&amp;"/"&amp;Retirements!AX$8&amp;"/"&amp;Retirements!AX$7&amp;"/"&amp;Retirements!AX$6),Adjustments!Y$4:Y$921)</f>
        <v>0</v>
      </c>
      <c r="AY23" s="59">
        <f>SUMIF(Adjustments!$J$4:$J$921,(Retirements!$E23&amp;"/"&amp;Retirements!AY$8&amp;"/"&amp;Retirements!AY$7&amp;"/"&amp;Retirements!AY$6),Adjustments!Z$4:Z$921)</f>
        <v>0</v>
      </c>
      <c r="AZ23" s="59">
        <f>SUMIF(Adjustments!$J$4:$J$921,(Retirements!$E23&amp;"/"&amp;Retirements!AZ$8&amp;"/"&amp;Retirements!AZ$7&amp;"/"&amp;Retirements!AZ$6),Adjustments!AA$4:AA$921)</f>
        <v>0</v>
      </c>
      <c r="BA23" s="59">
        <f>SUMIF(Adjustments!$J$4:$J$921,(Retirements!$E23&amp;"/"&amp;Retirements!BA$8&amp;"/"&amp;Retirements!BA$7&amp;"/"&amp;Retirements!BA$6),Adjustments!AB$4:AB$921)</f>
        <v>0</v>
      </c>
      <c r="BB23" s="59">
        <f>SUMIF(Adjustments!$J$4:$J$921,(Retirements!$E23&amp;"/"&amp;Retirements!BB$8&amp;"/"&amp;Retirements!BB$7&amp;"/"&amp;Retirements!BB$6),Adjustments!AC$4:AC$921)</f>
        <v>0</v>
      </c>
      <c r="BC23" s="59">
        <f>SUMIF(Adjustments!$J$4:$J$921,(Retirements!$E23&amp;"/"&amp;Retirements!BC$8&amp;"/"&amp;Retirements!BC$7&amp;"/"&amp;Retirements!BC$6),Adjustments!AD$4:AD$921)</f>
        <v>0</v>
      </c>
      <c r="BD23" s="59">
        <f>SUMIF(Adjustments!$J$4:$J$921,(Retirements!$E23&amp;"/"&amp;Retirements!BD$8&amp;"/"&amp;Retirements!BD$7&amp;"/"&amp;Retirements!BD$6),Adjustments!AE$4:AE$921)</f>
        <v>0</v>
      </c>
      <c r="BE23" s="59">
        <f>SUMIF(Adjustments!$J$4:$J$921,(Retirements!$E23&amp;"/"&amp;Retirements!BE$8&amp;"/"&amp;Retirements!BE$7&amp;"/"&amp;Retirements!BE$6),Adjustments!AF$4:AF$921)</f>
        <v>0</v>
      </c>
      <c r="BF23" s="59">
        <f>SUMIF(Adjustments!$J$4:$J$921,(Retirements!$E23&amp;"/"&amp;Retirements!BF$8&amp;"/"&amp;Retirements!BF$7&amp;"/"&amp;Retirements!BF$6),Adjustments!AG$4:AG$921)</f>
        <v>0</v>
      </c>
      <c r="BG23" s="59"/>
      <c r="BH23" s="756">
        <f t="shared" si="35"/>
        <v>15</v>
      </c>
      <c r="BI23" s="59">
        <f t="shared" si="46"/>
        <v>43721884.589999996</v>
      </c>
      <c r="BJ23" s="59">
        <f t="shared" si="39"/>
        <v>43721884.589999996</v>
      </c>
      <c r="BK23" s="59">
        <f t="shared" si="39"/>
        <v>43721884.589999996</v>
      </c>
      <c r="BL23" s="59">
        <f t="shared" si="39"/>
        <v>43721884.589999996</v>
      </c>
      <c r="BM23" s="59">
        <f t="shared" si="39"/>
        <v>43721884.589999996</v>
      </c>
      <c r="BN23" s="59">
        <f t="shared" si="39"/>
        <v>43721884.589999996</v>
      </c>
      <c r="BO23" s="59">
        <f t="shared" si="39"/>
        <v>43489744.149999991</v>
      </c>
      <c r="BP23" s="59">
        <f t="shared" si="39"/>
        <v>43489744.149999991</v>
      </c>
      <c r="BQ23" s="59">
        <f t="shared" si="39"/>
        <v>43489744.149999991</v>
      </c>
      <c r="BR23" s="59">
        <f t="shared" si="39"/>
        <v>43489744.149999991</v>
      </c>
      <c r="BS23" s="59">
        <f t="shared" si="39"/>
        <v>43489744.149999991</v>
      </c>
      <c r="BT23" s="59">
        <f t="shared" si="39"/>
        <v>43489744.149999991</v>
      </c>
      <c r="BU23" s="59">
        <f t="shared" si="39"/>
        <v>43489744.149999991</v>
      </c>
      <c r="BV23" s="59">
        <f t="shared" si="39"/>
        <v>43489744.149999991</v>
      </c>
      <c r="BW23" s="59">
        <f t="shared" si="39"/>
        <v>43489744.149999991</v>
      </c>
      <c r="BX23" s="59">
        <f t="shared" si="39"/>
        <v>43489744.149999991</v>
      </c>
      <c r="BY23" s="59">
        <f t="shared" si="39"/>
        <v>43489744.149999991</v>
      </c>
      <c r="BZ23" s="59">
        <f t="shared" si="39"/>
        <v>43489744.149999991</v>
      </c>
      <c r="CA23" s="59">
        <f t="shared" si="39"/>
        <v>42858797.670087434</v>
      </c>
      <c r="CB23" s="59">
        <f t="shared" si="39"/>
        <v>42858797.670087434</v>
      </c>
      <c r="CC23" s="59">
        <f t="shared" si="39"/>
        <v>42858797.670087434</v>
      </c>
      <c r="CD23" s="59">
        <f t="shared" si="39"/>
        <v>42858797.670087434</v>
      </c>
      <c r="CE23" s="59">
        <f t="shared" si="40"/>
        <v>42858797.670087434</v>
      </c>
      <c r="CF23" s="68"/>
      <c r="CG23" s="70">
        <f t="shared" si="84"/>
        <v>0</v>
      </c>
      <c r="CH23" s="70">
        <f t="shared" si="85"/>
        <v>-18344.100000000002</v>
      </c>
      <c r="CI23" s="70">
        <f t="shared" si="86"/>
        <v>-166142.34000000003</v>
      </c>
      <c r="CJ23" s="70">
        <f t="shared" si="87"/>
        <v>0</v>
      </c>
      <c r="CK23" s="70">
        <f t="shared" si="88"/>
        <v>0</v>
      </c>
      <c r="CL23" s="70">
        <f t="shared" si="89"/>
        <v>-47654</v>
      </c>
      <c r="CM23" s="70">
        <f t="shared" si="90"/>
        <v>0</v>
      </c>
      <c r="CN23" s="70">
        <f t="shared" si="91"/>
        <v>-6180.6</v>
      </c>
      <c r="CO23" s="70">
        <f t="shared" si="92"/>
        <v>-38661.24</v>
      </c>
      <c r="CP23" s="70">
        <f t="shared" si="93"/>
        <v>-65122.737768057938</v>
      </c>
      <c r="CQ23" s="70">
        <f t="shared" si="94"/>
        <v>-65122.737768057938</v>
      </c>
      <c r="CR23" s="70">
        <f t="shared" si="95"/>
        <v>-65122.737768057938</v>
      </c>
      <c r="CS23" s="70">
        <f t="shared" si="96"/>
        <v>-65122.737768057938</v>
      </c>
      <c r="CT23" s="70">
        <f t="shared" si="97"/>
        <v>-65122.737768057938</v>
      </c>
      <c r="CU23" s="70">
        <f t="shared" si="98"/>
        <v>-65122.737768057938</v>
      </c>
      <c r="CV23" s="70">
        <f t="shared" si="99"/>
        <v>-65122.737768057938</v>
      </c>
      <c r="CW23" s="70">
        <f t="shared" si="100"/>
        <v>-65122.737768057938</v>
      </c>
      <c r="CX23" s="70">
        <f t="shared" si="101"/>
        <v>-65122.737768057938</v>
      </c>
      <c r="CY23" s="70">
        <f t="shared" si="102"/>
        <v>-64177.941173824016</v>
      </c>
      <c r="CZ23" s="70">
        <f t="shared" si="103"/>
        <v>-64177.941173824016</v>
      </c>
      <c r="DA23" s="70">
        <f t="shared" si="104"/>
        <v>-64177.941173824016</v>
      </c>
      <c r="DB23" s="70">
        <f t="shared" si="105"/>
        <v>-64177.941173824016</v>
      </c>
      <c r="DC23" s="70">
        <f t="shared" si="106"/>
        <v>-64177.941173824016</v>
      </c>
      <c r="DD23" s="63">
        <f>SUM(CG23:DC23)</f>
        <v>-1183976.6257816418</v>
      </c>
      <c r="DE23" s="59"/>
      <c r="DF23" s="70">
        <f>SUMIF(Adjustments!$J$4:$J$921,(Retirements!$E23&amp;"/"&amp;Retirements!DF$8&amp;"/"&amp;Retirements!DF$7&amp;"/"&amp;Retirements!DF$6),Adjustments!K$4:K$921)</f>
        <v>0</v>
      </c>
      <c r="DG23" s="70">
        <f>SUMIF(Adjustments!$J$4:$J$921,(Retirements!$E23&amp;"/"&amp;Retirements!DG$8&amp;"/"&amp;Retirements!DG$7&amp;"/"&amp;Retirements!DG$6),Adjustments!L$4:L$921)</f>
        <v>0</v>
      </c>
      <c r="DH23" s="70">
        <f>SUMIF(Adjustments!$J$4:$J$921,(Retirements!$E23&amp;"/"&amp;Retirements!DH$8&amp;"/"&amp;Retirements!DH$7&amp;"/"&amp;Retirements!DH$6),Adjustments!M$4:M$921)</f>
        <v>0</v>
      </c>
      <c r="DI23" s="70">
        <f>SUMIF(Adjustments!$J$4:$J$921,(Retirements!$E23&amp;"/"&amp;Retirements!DI$8&amp;"/"&amp;Retirements!DI$7&amp;"/"&amp;Retirements!DI$6),Adjustments!N$4:N$921)</f>
        <v>-674932.55999999994</v>
      </c>
      <c r="DJ23" s="70">
        <f>SUMIF(Adjustments!$J$4:$J$921,(Retirements!$E23&amp;"/"&amp;Retirements!DJ$8&amp;"/"&amp;Retirements!DJ$7&amp;"/"&amp;Retirements!DJ$6),Adjustments!O$4:O$921)</f>
        <v>0</v>
      </c>
      <c r="DK23" s="70">
        <f>SUMIF(Adjustments!$J$4:$J$921,(Retirements!$E23&amp;"/"&amp;Retirements!DK$8&amp;"/"&amp;Retirements!DK$7&amp;"/"&amp;Retirements!DK$6),Adjustments!P$4:P$921)</f>
        <v>0</v>
      </c>
      <c r="DL23" s="70">
        <f>SUMIF(Adjustments!$J$4:$J$921,(Retirements!$E23&amp;"/"&amp;Retirements!DL$8&amp;"/"&amp;Retirements!DL$7&amp;"/"&amp;Retirements!DL$6),Adjustments!Q$4:Q$921)</f>
        <v>0</v>
      </c>
      <c r="DM23" s="70">
        <f>SUMIF(Adjustments!$J$4:$J$921,(Retirements!$E23&amp;"/"&amp;Retirements!DM$8&amp;"/"&amp;Retirements!DM$7&amp;"/"&amp;Retirements!DM$6),Adjustments!R$4:R$921)</f>
        <v>0</v>
      </c>
      <c r="DN23" s="70">
        <f>SUMIF(Adjustments!$J$4:$J$921,(Retirements!$E23&amp;"/"&amp;Retirements!DN$8&amp;"/"&amp;Retirements!DN$7&amp;"/"&amp;Retirements!DN$6),Adjustments!S$4:S$921)</f>
        <v>0</v>
      </c>
      <c r="DO23" s="70">
        <f>SUMIF(Adjustments!$J$4:$J$921,(Retirements!$E23&amp;"/"&amp;Retirements!DO$8&amp;"/"&amp;Retirements!DO$7&amp;"/"&amp;Retirements!DO$6),Adjustments!T$4:T$921)</f>
        <v>0</v>
      </c>
      <c r="DP23" s="70">
        <f>SUMIF(Adjustments!$J$4:$J$921,(Retirements!$E23&amp;"/"&amp;Retirements!DP$8&amp;"/"&amp;Retirements!DP$7&amp;"/"&amp;Retirements!DP$6),Adjustments!U$4:U$921)</f>
        <v>0</v>
      </c>
      <c r="DQ23" s="70">
        <f>SUMIF(Adjustments!$J$4:$J$921,(Retirements!$E23&amp;"/"&amp;Retirements!DQ$8&amp;"/"&amp;Retirements!DQ$7&amp;"/"&amp;Retirements!DQ$6),Adjustments!V$4:V$921)</f>
        <v>0</v>
      </c>
      <c r="DR23" s="70">
        <f>SUMIF(Adjustments!$J$4:$J$921,(Retirements!$E23&amp;"/"&amp;Retirements!DR$8&amp;"/"&amp;Retirements!DR$7&amp;"/"&amp;Retirements!DR$6),Adjustments!W$4:W$921)</f>
        <v>0</v>
      </c>
      <c r="DS23" s="70">
        <f>SUMIF(Adjustments!$J$4:$J$921,(Retirements!$E23&amp;"/"&amp;Retirements!DS$8&amp;"/"&amp;Retirements!DS$7&amp;"/"&amp;Retirements!DS$6),Adjustments!X$4:X$921)</f>
        <v>0</v>
      </c>
      <c r="DT23" s="70">
        <f>SUMIF(Adjustments!$J$4:$J$921,(Retirements!$E23&amp;"/"&amp;Retirements!DT$8&amp;"/"&amp;Retirements!DT$7&amp;"/"&amp;Retirements!DT$6),Adjustments!Y$4:Y$921)</f>
        <v>0</v>
      </c>
      <c r="DU23" s="70">
        <f>SUMIF(Adjustments!$J$4:$J$921,(Retirements!$E23&amp;"/"&amp;Retirements!DU$8&amp;"/"&amp;Retirements!DU$7&amp;"/"&amp;Retirements!DU$6),Adjustments!Z$4:Z$921)</f>
        <v>0</v>
      </c>
      <c r="DV23" s="70">
        <f>SUMIF(Adjustments!$J$4:$J$921,(Retirements!$E23&amp;"/"&amp;Retirements!DV$8&amp;"/"&amp;Retirements!DV$7&amp;"/"&amp;Retirements!DV$6),Adjustments!AA$4:AA$921)</f>
        <v>0</v>
      </c>
      <c r="DW23" s="70">
        <f>SUMIF(Adjustments!$J$4:$J$921,(Retirements!$E23&amp;"/"&amp;Retirements!DW$8&amp;"/"&amp;Retirements!DW$7&amp;"/"&amp;Retirements!DW$6),Adjustments!AB$4:AB$921)</f>
        <v>0</v>
      </c>
      <c r="DX23" s="70">
        <f>SUMIF(Adjustments!$J$4:$J$921,(Retirements!$E23&amp;"/"&amp;Retirements!DX$8&amp;"/"&amp;Retirements!DX$7&amp;"/"&amp;Retirements!DX$6),Adjustments!AC$4:AC$921)</f>
        <v>0</v>
      </c>
      <c r="DY23" s="70">
        <f>SUMIF(Adjustments!$J$4:$J$921,(Retirements!$E23&amp;"/"&amp;Retirements!DY$8&amp;"/"&amp;Retirements!DY$7&amp;"/"&amp;Retirements!DY$6),Adjustments!AD$4:AD$921)</f>
        <v>0</v>
      </c>
      <c r="DZ23" s="70">
        <f>SUMIF(Adjustments!$J$4:$J$921,(Retirements!$E23&amp;"/"&amp;Retirements!DZ$8&amp;"/"&amp;Retirements!DZ$7&amp;"/"&amp;Retirements!DZ$6),Adjustments!AE$4:AE$921)</f>
        <v>0</v>
      </c>
      <c r="EA23" s="70">
        <f>SUMIF(Adjustments!$J$4:$J$921,(Retirements!$E23&amp;"/"&amp;Retirements!EA$8&amp;"/"&amp;Retirements!EA$7&amp;"/"&amp;Retirements!EA$6),Adjustments!AF$4:AF$921)</f>
        <v>0</v>
      </c>
      <c r="EB23" s="70">
        <f>SUMIF(Adjustments!$J$4:$J$921,(Retirements!$E23&amp;"/"&amp;Retirements!EB$8&amp;"/"&amp;Retirements!EB$7&amp;"/"&amp;Retirements!EB$6),Adjustments!AG$4:AG$921)</f>
        <v>0</v>
      </c>
      <c r="EC23" s="59"/>
      <c r="ED23" s="59">
        <f t="shared" si="107"/>
        <v>0</v>
      </c>
      <c r="EE23" s="59">
        <f t="shared" si="108"/>
        <v>-18344.100000000002</v>
      </c>
      <c r="EF23" s="59">
        <f t="shared" si="109"/>
        <v>-166142.34000000003</v>
      </c>
      <c r="EG23" s="59">
        <f t="shared" si="110"/>
        <v>0</v>
      </c>
      <c r="EH23" s="59">
        <f t="shared" si="111"/>
        <v>0</v>
      </c>
      <c r="EI23" s="59">
        <f t="shared" si="112"/>
        <v>-47654</v>
      </c>
      <c r="EJ23" s="59">
        <f t="shared" si="113"/>
        <v>0</v>
      </c>
      <c r="EK23" s="59">
        <f t="shared" si="114"/>
        <v>-6180.6</v>
      </c>
      <c r="EL23" s="59">
        <f t="shared" si="115"/>
        <v>-38661.24</v>
      </c>
      <c r="EM23" s="59">
        <f t="shared" si="116"/>
        <v>-65122.737768057938</v>
      </c>
      <c r="EN23" s="59">
        <f t="shared" si="117"/>
        <v>-65122.737768057938</v>
      </c>
      <c r="EO23" s="59">
        <f t="shared" si="118"/>
        <v>-65122.737768057938</v>
      </c>
      <c r="EP23" s="59">
        <f t="shared" si="119"/>
        <v>-65122.737768057938</v>
      </c>
      <c r="EQ23" s="59">
        <f t="shared" si="120"/>
        <v>-65122.737768057938</v>
      </c>
      <c r="ER23" s="59">
        <f t="shared" si="121"/>
        <v>-65122.737768057938</v>
      </c>
      <c r="ES23" s="59">
        <f t="shared" si="122"/>
        <v>-65122.737768057938</v>
      </c>
      <c r="ET23" s="59">
        <f t="shared" si="123"/>
        <v>-65122.737768057938</v>
      </c>
      <c r="EU23" s="59">
        <f t="shared" si="124"/>
        <v>-65122.737768057938</v>
      </c>
      <c r="EV23" s="59">
        <f t="shared" si="125"/>
        <v>-64177.941173824016</v>
      </c>
      <c r="EW23" s="59">
        <f t="shared" si="126"/>
        <v>-64177.941173824016</v>
      </c>
      <c r="EX23" s="59">
        <f t="shared" si="127"/>
        <v>-64177.941173824016</v>
      </c>
      <c r="EY23" s="59">
        <f t="shared" si="128"/>
        <v>-64177.941173824016</v>
      </c>
      <c r="EZ23" s="59">
        <f t="shared" si="129"/>
        <v>-64177.941173824016</v>
      </c>
      <c r="FA23" s="127">
        <f t="shared" si="52"/>
        <v>-1183976.6257816418</v>
      </c>
      <c r="FB23" s="59"/>
      <c r="FC23" s="70">
        <f>SUMIF(Adjustments!$J$4:$J$921,(Retirements!$E23&amp;"/"&amp;Retirements!FC$8&amp;"/"&amp;Retirements!FC$7&amp;"/"&amp;Retirements!FC$6),Adjustments!L$4:L$921)</f>
        <v>0</v>
      </c>
      <c r="FD23" s="70">
        <f>SUMIF(Adjustments!$J$4:$J$921,(Retirements!$E23&amp;"/"&amp;Retirements!FD$8&amp;"/"&amp;Retirements!FD$7&amp;"/"&amp;Retirements!FD$6),Adjustments!M$4:M$921)</f>
        <v>0</v>
      </c>
      <c r="FE23" s="70">
        <f>SUMIF(Adjustments!$J$4:$J$921,(Retirements!$E23&amp;"/"&amp;Retirements!FE$8&amp;"/"&amp;Retirements!FE$7&amp;"/"&amp;Retirements!FE$6),Adjustments!N$4:N$921)</f>
        <v>0</v>
      </c>
      <c r="FF23" s="70">
        <f>SUMIF(Adjustments!$J$4:$J$921,(Retirements!$E23&amp;"/"&amp;Retirements!FF$8&amp;"/"&amp;Retirements!FF$7&amp;"/"&amp;Retirements!FF$6),Adjustments!O$4:O$921)</f>
        <v>0</v>
      </c>
      <c r="FG23" s="70">
        <f>SUMIF(Adjustments!$J$4:$J$921,(Retirements!$E23&amp;"/"&amp;Retirements!FG$8&amp;"/"&amp;Retirements!FG$7&amp;"/"&amp;Retirements!FG$6),Adjustments!P$4:P$921)</f>
        <v>0</v>
      </c>
      <c r="FH23" s="70">
        <f>SUMIF(Adjustments!$J$4:$J$921,(Retirements!$E23&amp;"/"&amp;Retirements!FH$8&amp;"/"&amp;Retirements!FH$7&amp;"/"&amp;Retirements!FH$6),Adjustments!Q$4:Q$921)</f>
        <v>0</v>
      </c>
      <c r="FI23" s="70">
        <f>SUMIF(Adjustments!$J$4:$J$921,(Retirements!$E23&amp;"/"&amp;Retirements!FI$8&amp;"/"&amp;Retirements!FI$7&amp;"/"&amp;Retirements!FI$6),Adjustments!R$4:R$921)</f>
        <v>0</v>
      </c>
      <c r="FJ23" s="70">
        <f>SUMIF(Adjustments!$J$4:$J$921,(Retirements!$E23&amp;"/"&amp;Retirements!FJ$8&amp;"/"&amp;Retirements!FJ$7&amp;"/"&amp;Retirements!FJ$6),Adjustments!S$4:S$921)</f>
        <v>0</v>
      </c>
      <c r="FK23" s="70">
        <f>SUMIF(Adjustments!$J$4:$J$921,(Retirements!$E23&amp;"/"&amp;Retirements!FK$8&amp;"/"&amp;Retirements!FK$7&amp;"/"&amp;Retirements!FK$6),Adjustments!T$4:T$921)</f>
        <v>0</v>
      </c>
      <c r="FL23" s="70">
        <f>SUMIF(Adjustments!$J$4:$J$921,(Retirements!$E23&amp;"/"&amp;Retirements!FL$8&amp;"/"&amp;Retirements!FL$7&amp;"/"&amp;Retirements!FL$6),Adjustments!U$4:U$921)</f>
        <v>0</v>
      </c>
      <c r="FM23" s="70">
        <f>SUMIF(Adjustments!$J$4:$J$921,(Retirements!$E23&amp;"/"&amp;Retirements!FM$8&amp;"/"&amp;Retirements!FM$7&amp;"/"&amp;Retirements!FM$6),Adjustments!V$4:V$921)</f>
        <v>0</v>
      </c>
      <c r="FN23" s="70">
        <f>SUMIF(Adjustments!$J$4:$J$921,(Retirements!$E23&amp;"/"&amp;Retirements!FN$8&amp;"/"&amp;Retirements!FN$7&amp;"/"&amp;Retirements!FN$6),Adjustments!W$4:W$921)</f>
        <v>0</v>
      </c>
      <c r="FO23" s="70">
        <f>SUMIF(Adjustments!$J$4:$J$921,(Retirements!$E23&amp;"/"&amp;Retirements!FO$8&amp;"/"&amp;Retirements!FO$7&amp;"/"&amp;Retirements!FO$6),Adjustments!X$4:X$921)</f>
        <v>0</v>
      </c>
      <c r="FP23" s="70">
        <f>SUMIF(Adjustments!$J$4:$J$921,(Retirements!$E23&amp;"/"&amp;Retirements!FP$8&amp;"/"&amp;Retirements!FP$7&amp;"/"&amp;Retirements!FP$6),Adjustments!Y$4:Y$921)</f>
        <v>0</v>
      </c>
      <c r="FQ23" s="70">
        <f>SUMIF(Adjustments!$J$4:$J$921,(Retirements!$E23&amp;"/"&amp;Retirements!FQ$8&amp;"/"&amp;Retirements!FQ$7&amp;"/"&amp;Retirements!FQ$6),Adjustments!Z$4:Z$921)</f>
        <v>0</v>
      </c>
      <c r="FR23" s="70">
        <f>SUMIF(Adjustments!$J$4:$J$921,(Retirements!$E23&amp;"/"&amp;Retirements!FR$8&amp;"/"&amp;Retirements!FR$7&amp;"/"&amp;Retirements!FR$6),Adjustments!AA$4:AA$921)</f>
        <v>0</v>
      </c>
      <c r="FS23" s="70">
        <f>SUMIF(Adjustments!$J$4:$J$921,(Retirements!$E23&amp;"/"&amp;Retirements!FS$8&amp;"/"&amp;Retirements!FS$7&amp;"/"&amp;Retirements!FS$6),Adjustments!AB$4:AB$921)</f>
        <v>0</v>
      </c>
      <c r="FT23" s="70">
        <f>SUMIF(Adjustments!$J$4:$J$921,(Retirements!$E23&amp;"/"&amp;Retirements!FT$8&amp;"/"&amp;Retirements!FT$7&amp;"/"&amp;Retirements!FT$6),Adjustments!AC$4:AC$921)</f>
        <v>0</v>
      </c>
      <c r="FU23" s="70">
        <f>SUMIF(Adjustments!$J$4:$J$921,(Retirements!$E23&amp;"/"&amp;Retirements!FU$8&amp;"/"&amp;Retirements!FU$7&amp;"/"&amp;Retirements!FU$6),Adjustments!AD$4:AD$921)</f>
        <v>0</v>
      </c>
      <c r="FV23" s="70">
        <f>SUMIF(Adjustments!$J$4:$J$921,(Retirements!$E23&amp;"/"&amp;Retirements!FV$8&amp;"/"&amp;Retirements!FV$7&amp;"/"&amp;Retirements!FV$6),Adjustments!AE$4:AE$921)</f>
        <v>0</v>
      </c>
      <c r="FW23" s="70">
        <f>SUMIF(Adjustments!$J$4:$J$921,(Retirements!$E23&amp;"/"&amp;Retirements!FW$8&amp;"/"&amp;Retirements!FW$7&amp;"/"&amp;Retirements!FW$6),Adjustments!AF$4:AF$921)</f>
        <v>0</v>
      </c>
      <c r="FX23" s="70">
        <f>SUMIF(Adjustments!$J$4:$J$921,(Retirements!$E23&amp;"/"&amp;Retirements!FX$8&amp;"/"&amp;Retirements!FX$7&amp;"/"&amp;Retirements!FX$6),Adjustments!AG$4:AG$921)</f>
        <v>0</v>
      </c>
      <c r="FY23" s="70">
        <f>SUMIF(Adjustments!$J$4:$J$921,(Retirements!$E23&amp;"/"&amp;Retirements!FY$8&amp;"/"&amp;Retirements!FY$7&amp;"/"&amp;Retirements!FY$6),Adjustments!AH$4:AH$921)</f>
        <v>0</v>
      </c>
      <c r="FZ23" s="63">
        <f>SUM(FC23:FY23)</f>
        <v>0</v>
      </c>
    </row>
    <row r="24" spans="1:183">
      <c r="A24" s="5" t="s">
        <v>6</v>
      </c>
      <c r="B24" s="5" t="s">
        <v>14</v>
      </c>
      <c r="C24" s="5" t="s">
        <v>2</v>
      </c>
      <c r="D24" s="5" t="s">
        <v>13</v>
      </c>
      <c r="E24" s="5" t="s">
        <v>116</v>
      </c>
      <c r="F24" s="5" t="s">
        <v>58</v>
      </c>
      <c r="G24" s="32">
        <v>332</v>
      </c>
      <c r="H24" s="5" t="s">
        <v>14</v>
      </c>
      <c r="I24" s="5" t="str">
        <f t="shared" si="45"/>
        <v>332SG-P</v>
      </c>
      <c r="J24" s="374">
        <f>VLOOKUP(F24,Scenarios!$BI$11:$BL$121,4,0)</f>
        <v>-1.1444106197319809E-2</v>
      </c>
      <c r="K24" s="358">
        <f>VLOOKUP(F24,Scenarios!$AG$11:$AJ$132,4,0)</f>
        <v>254882000.88999999</v>
      </c>
      <c r="L24" s="27">
        <f t="shared" si="81"/>
        <v>255365460.38999999</v>
      </c>
      <c r="M24" s="27">
        <f t="shared" si="81"/>
        <v>255609350.56999999</v>
      </c>
      <c r="N24" s="27">
        <f t="shared" si="81"/>
        <v>255927007.66</v>
      </c>
      <c r="O24" s="27">
        <f t="shared" si="81"/>
        <v>254868476.47</v>
      </c>
      <c r="P24" s="27">
        <f t="shared" si="81"/>
        <v>265686553.41999999</v>
      </c>
      <c r="Q24" s="27">
        <f t="shared" si="81"/>
        <v>309288069.93000001</v>
      </c>
      <c r="R24" s="27">
        <f t="shared" si="81"/>
        <v>311014007.75999999</v>
      </c>
      <c r="S24" s="27">
        <f t="shared" si="81"/>
        <v>311312368.46999997</v>
      </c>
      <c r="T24" s="27">
        <f t="shared" si="81"/>
        <v>310944370.72999996</v>
      </c>
      <c r="U24" s="27">
        <f t="shared" si="81"/>
        <v>310714671.91017967</v>
      </c>
      <c r="V24" s="27">
        <f t="shared" si="82"/>
        <v>311348625.07035941</v>
      </c>
      <c r="W24" s="27">
        <f t="shared" si="82"/>
        <v>311633802.83053917</v>
      </c>
      <c r="X24" s="27">
        <f t="shared" si="82"/>
        <v>342381923.70071888</v>
      </c>
      <c r="Y24" s="27">
        <f t="shared" si="82"/>
        <v>350971090.66089863</v>
      </c>
      <c r="Z24" s="27">
        <f t="shared" si="82"/>
        <v>424584204.57107836</v>
      </c>
      <c r="AA24" s="27">
        <f t="shared" si="82"/>
        <v>429680921.4112581</v>
      </c>
      <c r="AB24" s="27">
        <f t="shared" si="82"/>
        <v>452655707.89143783</v>
      </c>
      <c r="AC24" s="27">
        <f t="shared" si="82"/>
        <v>467068041.32161754</v>
      </c>
      <c r="AD24" s="27">
        <f t="shared" si="82"/>
        <v>466753554.79609597</v>
      </c>
      <c r="AE24" s="27">
        <f t="shared" si="82"/>
        <v>466427025.44057441</v>
      </c>
      <c r="AF24" s="27">
        <f t="shared" si="83"/>
        <v>465995465.98505282</v>
      </c>
      <c r="AG24" s="27">
        <f t="shared" si="83"/>
        <v>465550034.62953126</v>
      </c>
      <c r="AH24" s="27">
        <f t="shared" si="83"/>
        <v>465104603.2740097</v>
      </c>
      <c r="AI24" s="68"/>
      <c r="AJ24" s="59">
        <f>SUMIF(Adjustments!$J$4:$J$921,(Retirements!$E24&amp;"/"&amp;Retirements!AJ$8&amp;"/"&amp;Retirements!AJ$7&amp;"/"&amp;Retirements!AJ$6),Adjustments!K$4:K$921)</f>
        <v>-21924.989999999998</v>
      </c>
      <c r="AK24" s="59">
        <f>SUMIF(Adjustments!$J$4:$J$921,(Retirements!$E24&amp;"/"&amp;Retirements!AK$8&amp;"/"&amp;Retirements!AK$7&amp;"/"&amp;Retirements!AK$6),Adjustments!L$4:L$921)</f>
        <v>-73624.149999999994</v>
      </c>
      <c r="AL24" s="59">
        <f>SUMIF(Adjustments!$J$4:$J$921,(Retirements!$E24&amp;"/"&amp;Retirements!AL$8&amp;"/"&amp;Retirements!AL$7&amp;"/"&amp;Retirements!AL$6),Adjustments!M$4:M$921)</f>
        <v>-3346</v>
      </c>
      <c r="AM24" s="59">
        <f>SUMIF(Adjustments!$J$4:$J$921,(Retirements!$E24&amp;"/"&amp;Retirements!AM$8&amp;"/"&amp;Retirements!AM$7&amp;"/"&amp;Retirements!AM$6),Adjustments!N$4:N$921)</f>
        <v>-2665701.92</v>
      </c>
      <c r="AN24" s="59">
        <f>SUMIF(Adjustments!$J$4:$J$921,(Retirements!$E24&amp;"/"&amp;Retirements!AN$8&amp;"/"&amp;Retirements!AN$7&amp;"/"&amp;Retirements!AN$6),Adjustments!O$4:O$921)</f>
        <v>-22585.65</v>
      </c>
      <c r="AO24" s="59">
        <f>SUMIF(Adjustments!$J$4:$J$921,(Retirements!$E24&amp;"/"&amp;Retirements!AO$8&amp;"/"&amp;Retirements!AO$7&amp;"/"&amp;Retirements!AO$6),Adjustments!P$4:P$921)</f>
        <v>-102447.84999999999</v>
      </c>
      <c r="AP24" s="59">
        <f>SUMIF(Adjustments!$J$4:$J$921,(Retirements!$E24&amp;"/"&amp;Retirements!AP$8&amp;"/"&amp;Retirements!AP$7&amp;"/"&amp;Retirements!AP$6),Adjustments!Q$4:Q$921)</f>
        <v>-52105.01</v>
      </c>
      <c r="AQ24" s="59">
        <f>SUMIF(Adjustments!$J$4:$J$921,(Retirements!$E24&amp;"/"&amp;Retirements!AQ$8&amp;"/"&amp;Retirements!AQ$7&amp;"/"&amp;Retirements!AQ$6),Adjustments!R$4:R$921)</f>
        <v>-38193</v>
      </c>
      <c r="AR24" s="59">
        <f>SUMIF(Adjustments!$J$4:$J$921,(Retirements!$E24&amp;"/"&amp;Retirements!AR$8&amp;"/"&amp;Retirements!AR$7&amp;"/"&amp;Retirements!AR$6),Adjustments!S$4:S$921)</f>
        <v>-126130.98</v>
      </c>
      <c r="AS24" s="59">
        <f>SUMIF(Adjustments!$J$4:$J$921,(Retirements!$E24&amp;"/"&amp;Retirements!AS$8&amp;"/"&amp;Retirements!AS$7&amp;"/"&amp;Retirements!AS$6),Adjustments!T$4:T$921)</f>
        <v>0</v>
      </c>
      <c r="AT24" s="59">
        <f>SUMIF(Adjustments!$J$4:$J$921,(Retirements!$E24&amp;"/"&amp;Retirements!AT$8&amp;"/"&amp;Retirements!AT$7&amp;"/"&amp;Retirements!AT$6),Adjustments!U$4:U$921)</f>
        <v>0</v>
      </c>
      <c r="AU24" s="59">
        <f>SUMIF(Adjustments!$J$4:$J$921,(Retirements!$E24&amp;"/"&amp;Retirements!AU$8&amp;"/"&amp;Retirements!AU$7&amp;"/"&amp;Retirements!AU$6),Adjustments!V$4:V$921)</f>
        <v>0</v>
      </c>
      <c r="AV24" s="59">
        <f>SUMIF(Adjustments!$J$4:$J$921,(Retirements!$E24&amp;"/"&amp;Retirements!AV$8&amp;"/"&amp;Retirements!AV$7&amp;"/"&amp;Retirements!AV$6),Adjustments!W$4:W$921)</f>
        <v>0</v>
      </c>
      <c r="AW24" s="59">
        <f>SUMIF(Adjustments!$J$4:$J$921,(Retirements!$E24&amp;"/"&amp;Retirements!AW$8&amp;"/"&amp;Retirements!AW$7&amp;"/"&amp;Retirements!AW$6),Adjustments!X$4:X$921)</f>
        <v>0</v>
      </c>
      <c r="AX24" s="59">
        <f>SUMIF(Adjustments!$J$4:$J$921,(Retirements!$E24&amp;"/"&amp;Retirements!AX$8&amp;"/"&amp;Retirements!AX$7&amp;"/"&amp;Retirements!AX$6),Adjustments!Y$4:Y$921)</f>
        <v>0</v>
      </c>
      <c r="AY24" s="59">
        <f>SUMIF(Adjustments!$J$4:$J$921,(Retirements!$E24&amp;"/"&amp;Retirements!AY$8&amp;"/"&amp;Retirements!AY$7&amp;"/"&amp;Retirements!AY$6),Adjustments!Z$4:Z$921)</f>
        <v>0</v>
      </c>
      <c r="AZ24" s="59">
        <f>SUMIF(Adjustments!$J$4:$J$921,(Retirements!$E24&amp;"/"&amp;Retirements!AZ$8&amp;"/"&amp;Retirements!AZ$7&amp;"/"&amp;Retirements!AZ$6),Adjustments!AA$4:AA$921)</f>
        <v>0</v>
      </c>
      <c r="BA24" s="59">
        <f>SUMIF(Adjustments!$J$4:$J$921,(Retirements!$E24&amp;"/"&amp;Retirements!BA$8&amp;"/"&amp;Retirements!BA$7&amp;"/"&amp;Retirements!BA$6),Adjustments!AB$4:AB$921)</f>
        <v>0</v>
      </c>
      <c r="BB24" s="59">
        <f>SUMIF(Adjustments!$J$4:$J$921,(Retirements!$E24&amp;"/"&amp;Retirements!BB$8&amp;"/"&amp;Retirements!BB$7&amp;"/"&amp;Retirements!BB$6),Adjustments!AC$4:AC$921)</f>
        <v>0</v>
      </c>
      <c r="BC24" s="59">
        <f>SUMIF(Adjustments!$J$4:$J$921,(Retirements!$E24&amp;"/"&amp;Retirements!BC$8&amp;"/"&amp;Retirements!BC$7&amp;"/"&amp;Retirements!BC$6),Adjustments!AD$4:AD$921)</f>
        <v>0</v>
      </c>
      <c r="BD24" s="59">
        <f>SUMIF(Adjustments!$J$4:$J$921,(Retirements!$E24&amp;"/"&amp;Retirements!BD$8&amp;"/"&amp;Retirements!BD$7&amp;"/"&amp;Retirements!BD$6),Adjustments!AE$4:AE$921)</f>
        <v>0</v>
      </c>
      <c r="BE24" s="59">
        <f>SUMIF(Adjustments!$J$4:$J$921,(Retirements!$E24&amp;"/"&amp;Retirements!BE$8&amp;"/"&amp;Retirements!BE$7&amp;"/"&amp;Retirements!BE$6),Adjustments!AF$4:AF$921)</f>
        <v>0</v>
      </c>
      <c r="BF24" s="59">
        <f>SUMIF(Adjustments!$J$4:$J$921,(Retirements!$E24&amp;"/"&amp;Retirements!BF$8&amp;"/"&amp;Retirements!BF$7&amp;"/"&amp;Retirements!BF$6),Adjustments!AG$4:AG$921)</f>
        <v>0</v>
      </c>
      <c r="BG24" s="59"/>
      <c r="BH24" s="756">
        <f t="shared" si="35"/>
        <v>16</v>
      </c>
      <c r="BI24" s="59">
        <f t="shared" si="46"/>
        <v>254882000.88999999</v>
      </c>
      <c r="BJ24" s="59">
        <f t="shared" si="39"/>
        <v>254882000.88999999</v>
      </c>
      <c r="BK24" s="59">
        <f t="shared" si="39"/>
        <v>254882000.88999999</v>
      </c>
      <c r="BL24" s="59">
        <f t="shared" si="39"/>
        <v>254882000.88999999</v>
      </c>
      <c r="BM24" s="59">
        <f t="shared" si="39"/>
        <v>254882000.88999999</v>
      </c>
      <c r="BN24" s="59">
        <f t="shared" si="39"/>
        <v>254882000.88999999</v>
      </c>
      <c r="BO24" s="59">
        <f t="shared" si="39"/>
        <v>309288069.93000001</v>
      </c>
      <c r="BP24" s="59">
        <f t="shared" si="39"/>
        <v>309288069.93000001</v>
      </c>
      <c r="BQ24" s="59">
        <f t="shared" si="39"/>
        <v>309288069.93000001</v>
      </c>
      <c r="BR24" s="59">
        <f t="shared" si="39"/>
        <v>309288069.93000001</v>
      </c>
      <c r="BS24" s="59">
        <f t="shared" si="39"/>
        <v>309288069.93000001</v>
      </c>
      <c r="BT24" s="59">
        <f t="shared" si="39"/>
        <v>309288069.93000001</v>
      </c>
      <c r="BU24" s="59">
        <f t="shared" si="39"/>
        <v>309288069.93000001</v>
      </c>
      <c r="BV24" s="59">
        <f t="shared" si="39"/>
        <v>309288069.93000001</v>
      </c>
      <c r="BW24" s="59">
        <f t="shared" si="39"/>
        <v>309288069.93000001</v>
      </c>
      <c r="BX24" s="59">
        <f t="shared" si="39"/>
        <v>309288069.93000001</v>
      </c>
      <c r="BY24" s="59">
        <f t="shared" si="39"/>
        <v>309288069.93000001</v>
      </c>
      <c r="BZ24" s="59">
        <f t="shared" si="39"/>
        <v>309288069.93000001</v>
      </c>
      <c r="CA24" s="59">
        <f t="shared" si="39"/>
        <v>467068041.32161754</v>
      </c>
      <c r="CB24" s="59">
        <f t="shared" ref="BJ24:CD36" si="130">HLOOKUP(CB$8,$K$9:$AH$95,$BH24,0)</f>
        <v>467068041.32161754</v>
      </c>
      <c r="CC24" s="59">
        <f t="shared" si="130"/>
        <v>467068041.32161754</v>
      </c>
      <c r="CD24" s="59">
        <f t="shared" si="130"/>
        <v>467068041.32161754</v>
      </c>
      <c r="CE24" s="59">
        <f t="shared" si="40"/>
        <v>467068041.32161754</v>
      </c>
      <c r="CF24" s="68"/>
      <c r="CG24" s="70">
        <f t="shared" si="84"/>
        <v>-21924.989999999998</v>
      </c>
      <c r="CH24" s="70">
        <f t="shared" si="85"/>
        <v>-73624.149999999994</v>
      </c>
      <c r="CI24" s="70">
        <f t="shared" si="86"/>
        <v>-3346</v>
      </c>
      <c r="CJ24" s="70">
        <f t="shared" si="87"/>
        <v>-2665701.92</v>
      </c>
      <c r="CK24" s="70">
        <f t="shared" si="88"/>
        <v>-22585.65</v>
      </c>
      <c r="CL24" s="70">
        <f t="shared" si="89"/>
        <v>-102447.84999999999</v>
      </c>
      <c r="CM24" s="70">
        <f t="shared" si="90"/>
        <v>-52105.01</v>
      </c>
      <c r="CN24" s="70">
        <f t="shared" si="91"/>
        <v>-38193</v>
      </c>
      <c r="CO24" s="70">
        <f t="shared" si="92"/>
        <v>-126130.98</v>
      </c>
      <c r="CP24" s="70">
        <f t="shared" si="93"/>
        <v>-294960.45982024964</v>
      </c>
      <c r="CQ24" s="70">
        <f t="shared" si="94"/>
        <v>-294960.45982024964</v>
      </c>
      <c r="CR24" s="70">
        <f t="shared" si="95"/>
        <v>-294960.45982024964</v>
      </c>
      <c r="CS24" s="70">
        <f t="shared" si="96"/>
        <v>-294960.45982024964</v>
      </c>
      <c r="CT24" s="70">
        <f t="shared" si="97"/>
        <v>-294960.45982024964</v>
      </c>
      <c r="CU24" s="70">
        <f t="shared" si="98"/>
        <v>-294960.45982024964</v>
      </c>
      <c r="CV24" s="70">
        <f t="shared" si="99"/>
        <v>-294960.45982024964</v>
      </c>
      <c r="CW24" s="70">
        <f t="shared" si="100"/>
        <v>-294960.45982024964</v>
      </c>
      <c r="CX24" s="70">
        <f t="shared" si="101"/>
        <v>-294960.45982024964</v>
      </c>
      <c r="CY24" s="70">
        <f t="shared" si="102"/>
        <v>-445431.35552156233</v>
      </c>
      <c r="CZ24" s="70">
        <f t="shared" si="103"/>
        <v>-445431.35552156233</v>
      </c>
      <c r="DA24" s="70">
        <f t="shared" si="104"/>
        <v>-445431.35552156233</v>
      </c>
      <c r="DB24" s="70">
        <f t="shared" si="105"/>
        <v>-445431.35552156233</v>
      </c>
      <c r="DC24" s="70">
        <f t="shared" si="106"/>
        <v>-445431.35552156233</v>
      </c>
      <c r="DD24" s="63">
        <f>SUM(CG24:DC24)</f>
        <v>-7987860.4659900609</v>
      </c>
      <c r="DE24" s="59"/>
      <c r="DF24" s="70">
        <f>SUMIF(Adjustments!$J$4:$J$921,(Retirements!$E24&amp;"/"&amp;Retirements!DF$8&amp;"/"&amp;Retirements!DF$7&amp;"/"&amp;Retirements!DF$6),Adjustments!K$4:K$921)</f>
        <v>0</v>
      </c>
      <c r="DG24" s="70">
        <f>SUMIF(Adjustments!$J$4:$J$921,(Retirements!$E24&amp;"/"&amp;Retirements!DG$8&amp;"/"&amp;Retirements!DG$7&amp;"/"&amp;Retirements!DG$6),Adjustments!L$4:L$921)</f>
        <v>0</v>
      </c>
      <c r="DH24" s="70">
        <f>SUMIF(Adjustments!$J$4:$J$921,(Retirements!$E24&amp;"/"&amp;Retirements!DH$8&amp;"/"&amp;Retirements!DH$7&amp;"/"&amp;Retirements!DH$6),Adjustments!M$4:M$921)</f>
        <v>0</v>
      </c>
      <c r="DI24" s="70">
        <f>SUMIF(Adjustments!$J$4:$J$921,(Retirements!$E24&amp;"/"&amp;Retirements!DI$8&amp;"/"&amp;Retirements!DI$7&amp;"/"&amp;Retirements!DI$6),Adjustments!N$4:N$921)</f>
        <v>0</v>
      </c>
      <c r="DJ24" s="70">
        <f>SUMIF(Adjustments!$J$4:$J$921,(Retirements!$E24&amp;"/"&amp;Retirements!DJ$8&amp;"/"&amp;Retirements!DJ$7&amp;"/"&amp;Retirements!DJ$6),Adjustments!O$4:O$921)</f>
        <v>-3325590.1500000004</v>
      </c>
      <c r="DK24" s="70">
        <f>SUMIF(Adjustments!$J$4:$J$921,(Retirements!$E24&amp;"/"&amp;Retirements!DK$8&amp;"/"&amp;Retirements!DK$7&amp;"/"&amp;Retirements!DK$6),Adjustments!P$4:P$921)</f>
        <v>0</v>
      </c>
      <c r="DL24" s="70">
        <f>SUMIF(Adjustments!$J$4:$J$921,(Retirements!$E24&amp;"/"&amp;Retirements!DL$8&amp;"/"&amp;Retirements!DL$7&amp;"/"&amp;Retirements!DL$6),Adjustments!Q$4:Q$921)</f>
        <v>0</v>
      </c>
      <c r="DM24" s="70">
        <f>SUMIF(Adjustments!$J$4:$J$921,(Retirements!$E24&amp;"/"&amp;Retirements!DM$8&amp;"/"&amp;Retirements!DM$7&amp;"/"&amp;Retirements!DM$6),Adjustments!R$4:R$921)</f>
        <v>0</v>
      </c>
      <c r="DN24" s="70">
        <f>SUMIF(Adjustments!$J$4:$J$921,(Retirements!$E24&amp;"/"&amp;Retirements!DN$8&amp;"/"&amp;Retirements!DN$7&amp;"/"&amp;Retirements!DN$6),Adjustments!S$4:S$921)</f>
        <v>0</v>
      </c>
      <c r="DO24" s="70">
        <f>SUMIF(Adjustments!$J$4:$J$921,(Retirements!$E24&amp;"/"&amp;Retirements!DO$8&amp;"/"&amp;Retirements!DO$7&amp;"/"&amp;Retirements!DO$6),Adjustments!T$4:T$921)</f>
        <v>0</v>
      </c>
      <c r="DP24" s="70">
        <f>SUMIF(Adjustments!$J$4:$J$921,(Retirements!$E24&amp;"/"&amp;Retirements!DP$8&amp;"/"&amp;Retirements!DP$7&amp;"/"&amp;Retirements!DP$6),Adjustments!U$4:U$921)</f>
        <v>0</v>
      </c>
      <c r="DQ24" s="70">
        <f>SUMIF(Adjustments!$J$4:$J$921,(Retirements!$E24&amp;"/"&amp;Retirements!DQ$8&amp;"/"&amp;Retirements!DQ$7&amp;"/"&amp;Retirements!DQ$6),Adjustments!V$4:V$921)</f>
        <v>0</v>
      </c>
      <c r="DR24" s="70">
        <f>SUMIF(Adjustments!$J$4:$J$921,(Retirements!$E24&amp;"/"&amp;Retirements!DR$8&amp;"/"&amp;Retirements!DR$7&amp;"/"&amp;Retirements!DR$6),Adjustments!W$4:W$921)</f>
        <v>0</v>
      </c>
      <c r="DS24" s="70">
        <f>SUMIF(Adjustments!$J$4:$J$921,(Retirements!$E24&amp;"/"&amp;Retirements!DS$8&amp;"/"&amp;Retirements!DS$7&amp;"/"&amp;Retirements!DS$6),Adjustments!X$4:X$921)</f>
        <v>0</v>
      </c>
      <c r="DT24" s="70">
        <f>SUMIF(Adjustments!$J$4:$J$921,(Retirements!$E24&amp;"/"&amp;Retirements!DT$8&amp;"/"&amp;Retirements!DT$7&amp;"/"&amp;Retirements!DT$6),Adjustments!Y$4:Y$921)</f>
        <v>0</v>
      </c>
      <c r="DU24" s="70">
        <f>SUMIF(Adjustments!$J$4:$J$921,(Retirements!$E24&amp;"/"&amp;Retirements!DU$8&amp;"/"&amp;Retirements!DU$7&amp;"/"&amp;Retirements!DU$6),Adjustments!Z$4:Z$921)</f>
        <v>0</v>
      </c>
      <c r="DV24" s="70">
        <f>SUMIF(Adjustments!$J$4:$J$921,(Retirements!$E24&amp;"/"&amp;Retirements!DV$8&amp;"/"&amp;Retirements!DV$7&amp;"/"&amp;Retirements!DV$6),Adjustments!AA$4:AA$921)</f>
        <v>0</v>
      </c>
      <c r="DW24" s="70">
        <f>SUMIF(Adjustments!$J$4:$J$921,(Retirements!$E24&amp;"/"&amp;Retirements!DW$8&amp;"/"&amp;Retirements!DW$7&amp;"/"&amp;Retirements!DW$6),Adjustments!AB$4:AB$921)</f>
        <v>0</v>
      </c>
      <c r="DX24" s="70">
        <f>SUMIF(Adjustments!$J$4:$J$921,(Retirements!$E24&amp;"/"&amp;Retirements!DX$8&amp;"/"&amp;Retirements!DX$7&amp;"/"&amp;Retirements!DX$6),Adjustments!AC$4:AC$921)</f>
        <v>0</v>
      </c>
      <c r="DY24" s="70">
        <f>SUMIF(Adjustments!$J$4:$J$921,(Retirements!$E24&amp;"/"&amp;Retirements!DY$8&amp;"/"&amp;Retirements!DY$7&amp;"/"&amp;Retirements!DY$6),Adjustments!AD$4:AD$921)</f>
        <v>0</v>
      </c>
      <c r="DZ24" s="70">
        <f>SUMIF(Adjustments!$J$4:$J$921,(Retirements!$E24&amp;"/"&amp;Retirements!DZ$8&amp;"/"&amp;Retirements!DZ$7&amp;"/"&amp;Retirements!DZ$6),Adjustments!AE$4:AE$921)</f>
        <v>0</v>
      </c>
      <c r="EA24" s="70">
        <f>SUMIF(Adjustments!$J$4:$J$921,(Retirements!$E24&amp;"/"&amp;Retirements!EA$8&amp;"/"&amp;Retirements!EA$7&amp;"/"&amp;Retirements!EA$6),Adjustments!AF$4:AF$921)</f>
        <v>0</v>
      </c>
      <c r="EB24" s="70">
        <f>SUMIF(Adjustments!$J$4:$J$921,(Retirements!$E24&amp;"/"&amp;Retirements!EB$8&amp;"/"&amp;Retirements!EB$7&amp;"/"&amp;Retirements!EB$6),Adjustments!AG$4:AG$921)</f>
        <v>0</v>
      </c>
      <c r="EC24" s="59"/>
      <c r="ED24" s="59">
        <f t="shared" si="107"/>
        <v>-21924.989999999998</v>
      </c>
      <c r="EE24" s="59">
        <f t="shared" si="108"/>
        <v>-73624.149999999994</v>
      </c>
      <c r="EF24" s="59">
        <f t="shared" si="109"/>
        <v>-3346</v>
      </c>
      <c r="EG24" s="59">
        <f t="shared" si="110"/>
        <v>-2665701.92</v>
      </c>
      <c r="EH24" s="59">
        <f t="shared" si="111"/>
        <v>-22585.65</v>
      </c>
      <c r="EI24" s="59">
        <f t="shared" si="112"/>
        <v>-102447.84999999999</v>
      </c>
      <c r="EJ24" s="59">
        <f t="shared" si="113"/>
        <v>-52105.01</v>
      </c>
      <c r="EK24" s="59">
        <f t="shared" si="114"/>
        <v>-38193</v>
      </c>
      <c r="EL24" s="59">
        <f t="shared" si="115"/>
        <v>-126130.98</v>
      </c>
      <c r="EM24" s="59">
        <f t="shared" si="116"/>
        <v>-294960.45982024964</v>
      </c>
      <c r="EN24" s="59">
        <f t="shared" si="117"/>
        <v>-294960.45982024964</v>
      </c>
      <c r="EO24" s="59">
        <f t="shared" si="118"/>
        <v>-294960.45982024964</v>
      </c>
      <c r="EP24" s="59">
        <f t="shared" si="119"/>
        <v>-294960.45982024964</v>
      </c>
      <c r="EQ24" s="59">
        <f t="shared" si="120"/>
        <v>-294960.45982024964</v>
      </c>
      <c r="ER24" s="59">
        <f t="shared" si="121"/>
        <v>-294960.45982024964</v>
      </c>
      <c r="ES24" s="59">
        <f t="shared" si="122"/>
        <v>-294960.45982024964</v>
      </c>
      <c r="ET24" s="59">
        <f t="shared" si="123"/>
        <v>-294960.45982024964</v>
      </c>
      <c r="EU24" s="59">
        <f t="shared" si="124"/>
        <v>-294960.45982024964</v>
      </c>
      <c r="EV24" s="59">
        <f t="shared" si="125"/>
        <v>-445431.35552156233</v>
      </c>
      <c r="EW24" s="59">
        <f t="shared" si="126"/>
        <v>-445431.35552156233</v>
      </c>
      <c r="EX24" s="59">
        <f t="shared" si="127"/>
        <v>-445431.35552156233</v>
      </c>
      <c r="EY24" s="59">
        <f t="shared" si="128"/>
        <v>-445431.35552156233</v>
      </c>
      <c r="EZ24" s="59">
        <f t="shared" si="129"/>
        <v>-445431.35552156233</v>
      </c>
      <c r="FA24" s="127">
        <f t="shared" si="52"/>
        <v>-7987860.4659900609</v>
      </c>
      <c r="FB24" s="59"/>
      <c r="FC24" s="70">
        <f>SUMIF(Adjustments!$J$4:$J$921,(Retirements!$E24&amp;"/"&amp;Retirements!FC$8&amp;"/"&amp;Retirements!FC$7&amp;"/"&amp;Retirements!FC$6),Adjustments!L$4:L$921)</f>
        <v>505384.49000000011</v>
      </c>
      <c r="FD24" s="70">
        <f>SUMIF(Adjustments!$J$4:$J$921,(Retirements!$E24&amp;"/"&amp;Retirements!FD$8&amp;"/"&amp;Retirements!FD$7&amp;"/"&amp;Retirements!FD$6),Adjustments!M$4:M$921)</f>
        <v>317514.32999999996</v>
      </c>
      <c r="FE24" s="70">
        <f>SUMIF(Adjustments!$J$4:$J$921,(Retirements!$E24&amp;"/"&amp;Retirements!FE$8&amp;"/"&amp;Retirements!FE$7&amp;"/"&amp;Retirements!FE$6),Adjustments!N$4:N$921)</f>
        <v>321003.09000000003</v>
      </c>
      <c r="FF24" s="70">
        <f>SUMIF(Adjustments!$J$4:$J$921,(Retirements!$E24&amp;"/"&amp;Retirements!FF$8&amp;"/"&amp;Retirements!FF$7&amp;"/"&amp;Retirements!FF$6),Adjustments!O$4:O$921)</f>
        <v>1607170.7299999997</v>
      </c>
      <c r="FG24" s="70">
        <f>SUMIF(Adjustments!$J$4:$J$921,(Retirements!$E24&amp;"/"&amp;Retirements!FG$8&amp;"/"&amp;Retirements!FG$7&amp;"/"&amp;Retirements!FG$6),Adjustments!P$4:P$921)</f>
        <v>10840662.599999996</v>
      </c>
      <c r="FH24" s="70">
        <f>SUMIF(Adjustments!$J$4:$J$921,(Retirements!$E24&amp;"/"&amp;Retirements!FH$8&amp;"/"&amp;Retirements!FH$7&amp;"/"&amp;Retirements!FH$6),Adjustments!Q$4:Q$921)</f>
        <v>43703964.359999999</v>
      </c>
      <c r="FI24" s="70">
        <f>SUMIF(Adjustments!$J$4:$J$921,(Retirements!$E24&amp;"/"&amp;Retirements!FI$8&amp;"/"&amp;Retirements!FI$7&amp;"/"&amp;Retirements!FI$6),Adjustments!R$4:R$921)</f>
        <v>1778042.8399999996</v>
      </c>
      <c r="FJ24" s="70">
        <f>SUMIF(Adjustments!$J$4:$J$921,(Retirements!$E24&amp;"/"&amp;Retirements!FJ$8&amp;"/"&amp;Retirements!FJ$7&amp;"/"&amp;Retirements!FJ$6),Adjustments!S$4:S$921)</f>
        <v>336553.71000000025</v>
      </c>
      <c r="FK24" s="70">
        <f>SUMIF(Adjustments!$J$4:$J$921,(Retirements!$E24&amp;"/"&amp;Retirements!FK$8&amp;"/"&amp;Retirements!FK$7&amp;"/"&amp;Retirements!FK$6),Adjustments!T$4:T$921)</f>
        <v>-241866.75999999951</v>
      </c>
      <c r="FL24" s="70">
        <f>SUMIF(Adjustments!$J$4:$J$921,(Retirements!$E24&amp;"/"&amp;Retirements!FL$8&amp;"/"&amp;Retirements!FL$7&amp;"/"&amp;Retirements!FL$6),Adjustments!U$4:U$921)</f>
        <v>65261.64</v>
      </c>
      <c r="FM24" s="70">
        <f>SUMIF(Adjustments!$J$4:$J$921,(Retirements!$E24&amp;"/"&amp;Retirements!FM$8&amp;"/"&amp;Retirements!FM$7&amp;"/"&amp;Retirements!FM$6),Adjustments!V$4:V$921)</f>
        <v>928913.62000000023</v>
      </c>
      <c r="FN24" s="70">
        <f>SUMIF(Adjustments!$J$4:$J$921,(Retirements!$E24&amp;"/"&amp;Retirements!FN$8&amp;"/"&amp;Retirements!FN$7&amp;"/"&amp;Retirements!FN$6),Adjustments!W$4:W$921)</f>
        <v>580138.22000000009</v>
      </c>
      <c r="FO24" s="70">
        <f>SUMIF(Adjustments!$J$4:$J$921,(Retirements!$E24&amp;"/"&amp;Retirements!FO$8&amp;"/"&amp;Retirements!FO$7&amp;"/"&amp;Retirements!FO$6),Adjustments!X$4:X$921)</f>
        <v>31043081.330000002</v>
      </c>
      <c r="FP24" s="70">
        <f>SUMIF(Adjustments!$J$4:$J$921,(Retirements!$E24&amp;"/"&amp;Retirements!FP$8&amp;"/"&amp;Retirements!FP$7&amp;"/"&amp;Retirements!FP$6),Adjustments!Y$4:Y$921)</f>
        <v>8884127.4199999999</v>
      </c>
      <c r="FQ24" s="70">
        <f>SUMIF(Adjustments!$J$4:$J$921,(Retirements!$E24&amp;"/"&amp;Retirements!FQ$8&amp;"/"&amp;Retirements!FQ$7&amp;"/"&amp;Retirements!FQ$6),Adjustments!Z$4:Z$921)</f>
        <v>73908074.370000005</v>
      </c>
      <c r="FR24" s="70">
        <f>SUMIF(Adjustments!$J$4:$J$921,(Retirements!$E24&amp;"/"&amp;Retirements!FR$8&amp;"/"&amp;Retirements!FR$7&amp;"/"&amp;Retirements!FR$6),Adjustments!AA$4:AA$921)</f>
        <v>5391677.2999999989</v>
      </c>
      <c r="FS24" s="70">
        <f>SUMIF(Adjustments!$J$4:$J$921,(Retirements!$E24&amp;"/"&amp;Retirements!FS$8&amp;"/"&amp;Retirements!FS$7&amp;"/"&amp;Retirements!FS$6),Adjustments!AB$4:AB$921)</f>
        <v>23269746.940000001</v>
      </c>
      <c r="FT24" s="70">
        <f>SUMIF(Adjustments!$J$4:$J$921,(Retirements!$E24&amp;"/"&amp;Retirements!FT$8&amp;"/"&amp;Retirements!FT$7&amp;"/"&amp;Retirements!FT$6),Adjustments!AC$4:AC$921)</f>
        <v>14707293.890000001</v>
      </c>
      <c r="FU24" s="70">
        <f>SUMIF(Adjustments!$J$4:$J$921,(Retirements!$E24&amp;"/"&amp;Retirements!FU$8&amp;"/"&amp;Retirements!FU$7&amp;"/"&amp;Retirements!FU$6),Adjustments!AD$4:AD$921)</f>
        <v>130944.83000000007</v>
      </c>
      <c r="FV24" s="70">
        <f>SUMIF(Adjustments!$J$4:$J$921,(Retirements!$E24&amp;"/"&amp;Retirements!FV$8&amp;"/"&amp;Retirements!FV$7&amp;"/"&amp;Retirements!FV$6),Adjustments!AE$4:AE$921)</f>
        <v>118902</v>
      </c>
      <c r="FW24" s="70">
        <f>SUMIF(Adjustments!$J$4:$J$921,(Retirements!$E24&amp;"/"&amp;Retirements!FW$8&amp;"/"&amp;Retirements!FW$7&amp;"/"&amp;Retirements!FW$6),Adjustments!AF$4:AF$921)</f>
        <v>13871.900000000373</v>
      </c>
      <c r="FX24" s="70">
        <f>SUMIF(Adjustments!$J$4:$J$921,(Retirements!$E24&amp;"/"&amp;Retirements!FX$8&amp;"/"&amp;Retirements!FX$7&amp;"/"&amp;Retirements!FX$6),Adjustments!AG$4:AG$921)</f>
        <v>0</v>
      </c>
      <c r="FY24" s="70">
        <f>SUMIF(Adjustments!$J$4:$J$921,(Retirements!$E24&amp;"/"&amp;Retirements!FY$8&amp;"/"&amp;Retirements!FY$7&amp;"/"&amp;Retirements!FY$6),Adjustments!AH$4:AH$921)</f>
        <v>0</v>
      </c>
      <c r="FZ24" s="63">
        <f>SUM(FC24:FY24)</f>
        <v>218210462.85000002</v>
      </c>
    </row>
    <row r="25" spans="1:183">
      <c r="A25" s="5" t="s">
        <v>6</v>
      </c>
      <c r="B25" s="5" t="s">
        <v>15</v>
      </c>
      <c r="C25" s="5" t="s">
        <v>2</v>
      </c>
      <c r="D25" s="5" t="s">
        <v>13</v>
      </c>
      <c r="E25" s="5" t="s">
        <v>117</v>
      </c>
      <c r="F25" s="5" t="s">
        <v>59</v>
      </c>
      <c r="G25" s="32">
        <v>332</v>
      </c>
      <c r="H25" s="5" t="s">
        <v>15</v>
      </c>
      <c r="I25" s="5" t="str">
        <f t="shared" si="45"/>
        <v>332SG-U</v>
      </c>
      <c r="J25" s="374">
        <f>VLOOKUP(F25,Scenarios!$BI$11:$BL$121,4,0)</f>
        <v>-1.0450960590775635E-2</v>
      </c>
      <c r="K25" s="358">
        <f>VLOOKUP(F25,Scenarios!$AG$11:$AJ$132,4,0)</f>
        <v>97096458.399999991</v>
      </c>
      <c r="L25" s="27">
        <f t="shared" si="81"/>
        <v>98215913.129999995</v>
      </c>
      <c r="M25" s="27">
        <f t="shared" si="81"/>
        <v>98482294.099999994</v>
      </c>
      <c r="N25" s="27">
        <f t="shared" si="81"/>
        <v>97784630.319999993</v>
      </c>
      <c r="O25" s="27">
        <f t="shared" si="81"/>
        <v>98005474.649999991</v>
      </c>
      <c r="P25" s="27">
        <f t="shared" si="81"/>
        <v>98171761.779999986</v>
      </c>
      <c r="Q25" s="27">
        <f t="shared" si="81"/>
        <v>100916307.05999999</v>
      </c>
      <c r="R25" s="27">
        <f t="shared" si="81"/>
        <v>101641645.07999998</v>
      </c>
      <c r="S25" s="27">
        <f t="shared" si="81"/>
        <v>101703367.67999998</v>
      </c>
      <c r="T25" s="27">
        <f t="shared" si="81"/>
        <v>101417340.30999997</v>
      </c>
      <c r="U25" s="27">
        <f t="shared" si="81"/>
        <v>101499830.91766241</v>
      </c>
      <c r="V25" s="27">
        <f t="shared" si="82"/>
        <v>101411941.55532485</v>
      </c>
      <c r="W25" s="27">
        <f t="shared" si="82"/>
        <v>101324052.19298729</v>
      </c>
      <c r="X25" s="27">
        <f t="shared" si="82"/>
        <v>101236162.83064973</v>
      </c>
      <c r="Y25" s="27">
        <f t="shared" si="82"/>
        <v>101148273.46831217</v>
      </c>
      <c r="Z25" s="27">
        <f t="shared" si="82"/>
        <v>101060384.10597461</v>
      </c>
      <c r="AA25" s="27">
        <f t="shared" si="82"/>
        <v>100972494.74363706</v>
      </c>
      <c r="AB25" s="27">
        <f t="shared" si="82"/>
        <v>119329191.9112995</v>
      </c>
      <c r="AC25" s="27">
        <f t="shared" si="82"/>
        <v>120413636.55896194</v>
      </c>
      <c r="AD25" s="27">
        <f t="shared" si="82"/>
        <v>120308766.71143948</v>
      </c>
      <c r="AE25" s="27">
        <f t="shared" si="82"/>
        <v>120203896.86391701</v>
      </c>
      <c r="AF25" s="27">
        <f t="shared" si="83"/>
        <v>120099027.01639454</v>
      </c>
      <c r="AG25" s="27">
        <f t="shared" si="83"/>
        <v>119994157.16887207</v>
      </c>
      <c r="AH25" s="27">
        <f t="shared" si="83"/>
        <v>119889287.32134961</v>
      </c>
      <c r="AI25" s="68"/>
      <c r="AJ25" s="59">
        <f>SUMIF(Adjustments!$J$4:$J$921,(Retirements!$E25&amp;"/"&amp;Retirements!AJ$8&amp;"/"&amp;Retirements!AJ$7&amp;"/"&amp;Retirements!AJ$6),Adjustments!K$4:K$921)</f>
        <v>0</v>
      </c>
      <c r="AK25" s="59">
        <f>SUMIF(Adjustments!$J$4:$J$921,(Retirements!$E25&amp;"/"&amp;Retirements!AK$8&amp;"/"&amp;Retirements!AK$7&amp;"/"&amp;Retirements!AK$6),Adjustments!L$4:L$921)</f>
        <v>-87294.04</v>
      </c>
      <c r="AL25" s="59">
        <f>SUMIF(Adjustments!$J$4:$J$921,(Retirements!$E25&amp;"/"&amp;Retirements!AL$8&amp;"/"&amp;Retirements!AL$7&amp;"/"&amp;Retirements!AL$6),Adjustments!M$4:M$921)</f>
        <v>-826480.41000000027</v>
      </c>
      <c r="AM25" s="59">
        <f>SUMIF(Adjustments!$J$4:$J$921,(Retirements!$E25&amp;"/"&amp;Retirements!AM$8&amp;"/"&amp;Retirements!AM$7&amp;"/"&amp;Retirements!AM$6),Adjustments!N$4:N$921)</f>
        <v>0</v>
      </c>
      <c r="AN25" s="59">
        <f>SUMIF(Adjustments!$J$4:$J$921,(Retirements!$E25&amp;"/"&amp;Retirements!AN$8&amp;"/"&amp;Retirements!AN$7&amp;"/"&amp;Retirements!AN$6),Adjustments!O$4:O$921)</f>
        <v>0</v>
      </c>
      <c r="AO25" s="59">
        <f>SUMIF(Adjustments!$J$4:$J$921,(Retirements!$E25&amp;"/"&amp;Retirements!AO$8&amp;"/"&amp;Retirements!AO$7&amp;"/"&amp;Retirements!AO$6),Adjustments!P$4:P$921)</f>
        <v>-24388.71</v>
      </c>
      <c r="AP25" s="59">
        <f>SUMIF(Adjustments!$J$4:$J$921,(Retirements!$E25&amp;"/"&amp;Retirements!AP$8&amp;"/"&amp;Retirements!AP$7&amp;"/"&amp;Retirements!AP$6),Adjustments!Q$4:Q$921)</f>
        <v>-16541</v>
      </c>
      <c r="AQ25" s="59">
        <f>SUMIF(Adjustments!$J$4:$J$921,(Retirements!$E25&amp;"/"&amp;Retirements!AQ$8&amp;"/"&amp;Retirements!AQ$7&amp;"/"&amp;Retirements!AQ$6),Adjustments!R$4:R$921)</f>
        <v>-7456</v>
      </c>
      <c r="AR25" s="59">
        <f>SUMIF(Adjustments!$J$4:$J$921,(Retirements!$E25&amp;"/"&amp;Retirements!AR$8&amp;"/"&amp;Retirements!AR$7&amp;"/"&amp;Retirements!AR$6),Adjustments!S$4:S$921)</f>
        <v>-9981.17</v>
      </c>
      <c r="AS25" s="59">
        <f>SUMIF(Adjustments!$J$4:$J$921,(Retirements!$E25&amp;"/"&amp;Retirements!AS$8&amp;"/"&amp;Retirements!AS$7&amp;"/"&amp;Retirements!AS$6),Adjustments!T$4:T$921)</f>
        <v>0</v>
      </c>
      <c r="AT25" s="59">
        <f>SUMIF(Adjustments!$J$4:$J$921,(Retirements!$E25&amp;"/"&amp;Retirements!AT$8&amp;"/"&amp;Retirements!AT$7&amp;"/"&amp;Retirements!AT$6),Adjustments!U$4:U$921)</f>
        <v>0</v>
      </c>
      <c r="AU25" s="59">
        <f>SUMIF(Adjustments!$J$4:$J$921,(Retirements!$E25&amp;"/"&amp;Retirements!AU$8&amp;"/"&amp;Retirements!AU$7&amp;"/"&amp;Retirements!AU$6),Adjustments!V$4:V$921)</f>
        <v>0</v>
      </c>
      <c r="AV25" s="59">
        <f>SUMIF(Adjustments!$J$4:$J$921,(Retirements!$E25&amp;"/"&amp;Retirements!AV$8&amp;"/"&amp;Retirements!AV$7&amp;"/"&amp;Retirements!AV$6),Adjustments!W$4:W$921)</f>
        <v>0</v>
      </c>
      <c r="AW25" s="59">
        <f>SUMIF(Adjustments!$J$4:$J$921,(Retirements!$E25&amp;"/"&amp;Retirements!AW$8&amp;"/"&amp;Retirements!AW$7&amp;"/"&amp;Retirements!AW$6),Adjustments!X$4:X$921)</f>
        <v>0</v>
      </c>
      <c r="AX25" s="59">
        <f>SUMIF(Adjustments!$J$4:$J$921,(Retirements!$E25&amp;"/"&amp;Retirements!AX$8&amp;"/"&amp;Retirements!AX$7&amp;"/"&amp;Retirements!AX$6),Adjustments!Y$4:Y$921)</f>
        <v>0</v>
      </c>
      <c r="AY25" s="59">
        <f>SUMIF(Adjustments!$J$4:$J$921,(Retirements!$E25&amp;"/"&amp;Retirements!AY$8&amp;"/"&amp;Retirements!AY$7&amp;"/"&amp;Retirements!AY$6),Adjustments!Z$4:Z$921)</f>
        <v>0</v>
      </c>
      <c r="AZ25" s="59">
        <f>SUMIF(Adjustments!$J$4:$J$921,(Retirements!$E25&amp;"/"&amp;Retirements!AZ$8&amp;"/"&amp;Retirements!AZ$7&amp;"/"&amp;Retirements!AZ$6),Adjustments!AA$4:AA$921)</f>
        <v>0</v>
      </c>
      <c r="BA25" s="59">
        <f>SUMIF(Adjustments!$J$4:$J$921,(Retirements!$E25&amp;"/"&amp;Retirements!BA$8&amp;"/"&amp;Retirements!BA$7&amp;"/"&amp;Retirements!BA$6),Adjustments!AB$4:AB$921)</f>
        <v>0</v>
      </c>
      <c r="BB25" s="59">
        <f>SUMIF(Adjustments!$J$4:$J$921,(Retirements!$E25&amp;"/"&amp;Retirements!BB$8&amp;"/"&amp;Retirements!BB$7&amp;"/"&amp;Retirements!BB$6),Adjustments!AC$4:AC$921)</f>
        <v>0</v>
      </c>
      <c r="BC25" s="59">
        <f>SUMIF(Adjustments!$J$4:$J$921,(Retirements!$E25&amp;"/"&amp;Retirements!BC$8&amp;"/"&amp;Retirements!BC$7&amp;"/"&amp;Retirements!BC$6),Adjustments!AD$4:AD$921)</f>
        <v>0</v>
      </c>
      <c r="BD25" s="59">
        <f>SUMIF(Adjustments!$J$4:$J$921,(Retirements!$E25&amp;"/"&amp;Retirements!BD$8&amp;"/"&amp;Retirements!BD$7&amp;"/"&amp;Retirements!BD$6),Adjustments!AE$4:AE$921)</f>
        <v>0</v>
      </c>
      <c r="BE25" s="59">
        <f>SUMIF(Adjustments!$J$4:$J$921,(Retirements!$E25&amp;"/"&amp;Retirements!BE$8&amp;"/"&amp;Retirements!BE$7&amp;"/"&amp;Retirements!BE$6),Adjustments!AF$4:AF$921)</f>
        <v>0</v>
      </c>
      <c r="BF25" s="59">
        <f>SUMIF(Adjustments!$J$4:$J$921,(Retirements!$E25&amp;"/"&amp;Retirements!BF$8&amp;"/"&amp;Retirements!BF$7&amp;"/"&amp;Retirements!BF$6),Adjustments!AG$4:AG$921)</f>
        <v>0</v>
      </c>
      <c r="BG25" s="59"/>
      <c r="BH25" s="756">
        <f t="shared" si="35"/>
        <v>17</v>
      </c>
      <c r="BI25" s="59">
        <f t="shared" si="46"/>
        <v>97096458.399999991</v>
      </c>
      <c r="BJ25" s="59">
        <f t="shared" si="130"/>
        <v>97096458.399999991</v>
      </c>
      <c r="BK25" s="59">
        <f t="shared" si="130"/>
        <v>97096458.399999991</v>
      </c>
      <c r="BL25" s="59">
        <f t="shared" si="130"/>
        <v>97096458.399999991</v>
      </c>
      <c r="BM25" s="59">
        <f t="shared" si="130"/>
        <v>97096458.399999991</v>
      </c>
      <c r="BN25" s="59">
        <f t="shared" si="130"/>
        <v>97096458.399999991</v>
      </c>
      <c r="BO25" s="59">
        <f t="shared" si="130"/>
        <v>100916307.05999999</v>
      </c>
      <c r="BP25" s="59">
        <f t="shared" si="130"/>
        <v>100916307.05999999</v>
      </c>
      <c r="BQ25" s="59">
        <f t="shared" si="130"/>
        <v>100916307.05999999</v>
      </c>
      <c r="BR25" s="59">
        <f t="shared" si="130"/>
        <v>100916307.05999999</v>
      </c>
      <c r="BS25" s="59">
        <f t="shared" si="130"/>
        <v>100916307.05999999</v>
      </c>
      <c r="BT25" s="59">
        <f t="shared" si="130"/>
        <v>100916307.05999999</v>
      </c>
      <c r="BU25" s="59">
        <f t="shared" si="130"/>
        <v>100916307.05999999</v>
      </c>
      <c r="BV25" s="59">
        <f t="shared" si="130"/>
        <v>100916307.05999999</v>
      </c>
      <c r="BW25" s="59">
        <f t="shared" si="130"/>
        <v>100916307.05999999</v>
      </c>
      <c r="BX25" s="59">
        <f t="shared" si="130"/>
        <v>100916307.05999999</v>
      </c>
      <c r="BY25" s="59">
        <f t="shared" si="130"/>
        <v>100916307.05999999</v>
      </c>
      <c r="BZ25" s="59">
        <f t="shared" si="130"/>
        <v>100916307.05999999</v>
      </c>
      <c r="CA25" s="59">
        <f t="shared" si="130"/>
        <v>120413636.55896194</v>
      </c>
      <c r="CB25" s="59">
        <f t="shared" si="130"/>
        <v>120413636.55896194</v>
      </c>
      <c r="CC25" s="59">
        <f t="shared" si="130"/>
        <v>120413636.55896194</v>
      </c>
      <c r="CD25" s="59">
        <f t="shared" si="130"/>
        <v>120413636.55896194</v>
      </c>
      <c r="CE25" s="59">
        <f t="shared" si="40"/>
        <v>120413636.55896194</v>
      </c>
      <c r="CF25" s="68"/>
      <c r="CG25" s="70">
        <f t="shared" si="84"/>
        <v>0</v>
      </c>
      <c r="CH25" s="70">
        <f t="shared" si="85"/>
        <v>-87294.04</v>
      </c>
      <c r="CI25" s="70">
        <f t="shared" si="86"/>
        <v>-826480.41000000027</v>
      </c>
      <c r="CJ25" s="70">
        <f t="shared" si="87"/>
        <v>0</v>
      </c>
      <c r="CK25" s="70">
        <f t="shared" si="88"/>
        <v>0</v>
      </c>
      <c r="CL25" s="70">
        <f t="shared" si="89"/>
        <v>-24388.71</v>
      </c>
      <c r="CM25" s="70">
        <f t="shared" si="90"/>
        <v>-16541</v>
      </c>
      <c r="CN25" s="70">
        <f t="shared" si="91"/>
        <v>-7456</v>
      </c>
      <c r="CO25" s="70">
        <f t="shared" si="92"/>
        <v>-9981.17</v>
      </c>
      <c r="CP25" s="70">
        <f t="shared" si="93"/>
        <v>-87889.362337556071</v>
      </c>
      <c r="CQ25" s="70">
        <f t="shared" si="94"/>
        <v>-87889.362337556071</v>
      </c>
      <c r="CR25" s="70">
        <f t="shared" si="95"/>
        <v>-87889.362337556071</v>
      </c>
      <c r="CS25" s="70">
        <f t="shared" si="96"/>
        <v>-87889.362337556071</v>
      </c>
      <c r="CT25" s="70">
        <f t="shared" si="97"/>
        <v>-87889.362337556071</v>
      </c>
      <c r="CU25" s="70">
        <f t="shared" si="98"/>
        <v>-87889.362337556071</v>
      </c>
      <c r="CV25" s="70">
        <f t="shared" si="99"/>
        <v>-87889.362337556071</v>
      </c>
      <c r="CW25" s="70">
        <f t="shared" si="100"/>
        <v>-87889.362337556071</v>
      </c>
      <c r="CX25" s="70">
        <f t="shared" si="101"/>
        <v>-87889.362337556071</v>
      </c>
      <c r="CY25" s="70">
        <f t="shared" si="102"/>
        <v>-104869.8475224743</v>
      </c>
      <c r="CZ25" s="70">
        <f t="shared" si="103"/>
        <v>-104869.8475224743</v>
      </c>
      <c r="DA25" s="70">
        <f t="shared" si="104"/>
        <v>-104869.8475224743</v>
      </c>
      <c r="DB25" s="70">
        <f t="shared" si="105"/>
        <v>-104869.8475224743</v>
      </c>
      <c r="DC25" s="70">
        <f t="shared" si="106"/>
        <v>-104869.8475224743</v>
      </c>
      <c r="DD25" s="63">
        <f>SUM(CG25:DC25)</f>
        <v>-2287494.8286503758</v>
      </c>
      <c r="DE25" s="59"/>
      <c r="DF25" s="70">
        <f>SUMIF(Adjustments!$J$4:$J$921,(Retirements!$E25&amp;"/"&amp;Retirements!DF$8&amp;"/"&amp;Retirements!DF$7&amp;"/"&amp;Retirements!DF$6),Adjustments!K$4:K$921)</f>
        <v>0</v>
      </c>
      <c r="DG25" s="70">
        <f>SUMIF(Adjustments!$J$4:$J$921,(Retirements!$E25&amp;"/"&amp;Retirements!DG$8&amp;"/"&amp;Retirements!DG$7&amp;"/"&amp;Retirements!DG$6),Adjustments!L$4:L$921)</f>
        <v>0</v>
      </c>
      <c r="DH25" s="70">
        <f>SUMIF(Adjustments!$J$4:$J$921,(Retirements!$E25&amp;"/"&amp;Retirements!DH$8&amp;"/"&amp;Retirements!DH$7&amp;"/"&amp;Retirements!DH$6),Adjustments!M$4:M$921)</f>
        <v>0</v>
      </c>
      <c r="DI25" s="70">
        <f>SUMIF(Adjustments!$J$4:$J$921,(Retirements!$E25&amp;"/"&amp;Retirements!DI$8&amp;"/"&amp;Retirements!DI$7&amp;"/"&amp;Retirements!DI$6),Adjustments!N$4:N$921)</f>
        <v>-317690.19</v>
      </c>
      <c r="DJ25" s="70">
        <f>SUMIF(Adjustments!$J$4:$J$921,(Retirements!$E25&amp;"/"&amp;Retirements!DJ$8&amp;"/"&amp;Retirements!DJ$7&amp;"/"&amp;Retirements!DJ$6),Adjustments!O$4:O$921)</f>
        <v>0</v>
      </c>
      <c r="DK25" s="70">
        <f>SUMIF(Adjustments!$J$4:$J$921,(Retirements!$E25&amp;"/"&amp;Retirements!DK$8&amp;"/"&amp;Retirements!DK$7&amp;"/"&amp;Retirements!DK$6),Adjustments!P$4:P$921)</f>
        <v>0</v>
      </c>
      <c r="DL25" s="70">
        <f>SUMIF(Adjustments!$J$4:$J$921,(Retirements!$E25&amp;"/"&amp;Retirements!DL$8&amp;"/"&amp;Retirements!DL$7&amp;"/"&amp;Retirements!DL$6),Adjustments!Q$4:Q$921)</f>
        <v>0</v>
      </c>
      <c r="DM25" s="70">
        <f>SUMIF(Adjustments!$J$4:$J$921,(Retirements!$E25&amp;"/"&amp;Retirements!DM$8&amp;"/"&amp;Retirements!DM$7&amp;"/"&amp;Retirements!DM$6),Adjustments!R$4:R$921)</f>
        <v>0</v>
      </c>
      <c r="DN25" s="70">
        <f>SUMIF(Adjustments!$J$4:$J$921,(Retirements!$E25&amp;"/"&amp;Retirements!DN$8&amp;"/"&amp;Retirements!DN$7&amp;"/"&amp;Retirements!DN$6),Adjustments!S$4:S$921)</f>
        <v>0</v>
      </c>
      <c r="DO25" s="70">
        <f>SUMIF(Adjustments!$J$4:$J$921,(Retirements!$E25&amp;"/"&amp;Retirements!DO$8&amp;"/"&amp;Retirements!DO$7&amp;"/"&amp;Retirements!DO$6),Adjustments!T$4:T$921)</f>
        <v>0</v>
      </c>
      <c r="DP25" s="70">
        <f>SUMIF(Adjustments!$J$4:$J$921,(Retirements!$E25&amp;"/"&amp;Retirements!DP$8&amp;"/"&amp;Retirements!DP$7&amp;"/"&amp;Retirements!DP$6),Adjustments!U$4:U$921)</f>
        <v>0</v>
      </c>
      <c r="DQ25" s="70">
        <f>SUMIF(Adjustments!$J$4:$J$921,(Retirements!$E25&amp;"/"&amp;Retirements!DQ$8&amp;"/"&amp;Retirements!DQ$7&amp;"/"&amp;Retirements!DQ$6),Adjustments!V$4:V$921)</f>
        <v>0</v>
      </c>
      <c r="DR25" s="70">
        <f>SUMIF(Adjustments!$J$4:$J$921,(Retirements!$E25&amp;"/"&amp;Retirements!DR$8&amp;"/"&amp;Retirements!DR$7&amp;"/"&amp;Retirements!DR$6),Adjustments!W$4:W$921)</f>
        <v>0</v>
      </c>
      <c r="DS25" s="70">
        <f>SUMIF(Adjustments!$J$4:$J$921,(Retirements!$E25&amp;"/"&amp;Retirements!DS$8&amp;"/"&amp;Retirements!DS$7&amp;"/"&amp;Retirements!DS$6),Adjustments!X$4:X$921)</f>
        <v>0</v>
      </c>
      <c r="DT25" s="70">
        <f>SUMIF(Adjustments!$J$4:$J$921,(Retirements!$E25&amp;"/"&amp;Retirements!DT$8&amp;"/"&amp;Retirements!DT$7&amp;"/"&amp;Retirements!DT$6),Adjustments!Y$4:Y$921)</f>
        <v>0</v>
      </c>
      <c r="DU25" s="70">
        <f>SUMIF(Adjustments!$J$4:$J$921,(Retirements!$E25&amp;"/"&amp;Retirements!DU$8&amp;"/"&amp;Retirements!DU$7&amp;"/"&amp;Retirements!DU$6),Adjustments!Z$4:Z$921)</f>
        <v>0</v>
      </c>
      <c r="DV25" s="70">
        <f>SUMIF(Adjustments!$J$4:$J$921,(Retirements!$E25&amp;"/"&amp;Retirements!DV$8&amp;"/"&amp;Retirements!DV$7&amp;"/"&amp;Retirements!DV$6),Adjustments!AA$4:AA$921)</f>
        <v>0</v>
      </c>
      <c r="DW25" s="70">
        <f>SUMIF(Adjustments!$J$4:$J$921,(Retirements!$E25&amp;"/"&amp;Retirements!DW$8&amp;"/"&amp;Retirements!DW$7&amp;"/"&amp;Retirements!DW$6),Adjustments!AB$4:AB$921)</f>
        <v>0</v>
      </c>
      <c r="DX25" s="70">
        <f>SUMIF(Adjustments!$J$4:$J$921,(Retirements!$E25&amp;"/"&amp;Retirements!DX$8&amp;"/"&amp;Retirements!DX$7&amp;"/"&amp;Retirements!DX$6),Adjustments!AC$4:AC$921)</f>
        <v>0</v>
      </c>
      <c r="DY25" s="70">
        <f>SUMIF(Adjustments!$J$4:$J$921,(Retirements!$E25&amp;"/"&amp;Retirements!DY$8&amp;"/"&amp;Retirements!DY$7&amp;"/"&amp;Retirements!DY$6),Adjustments!AD$4:AD$921)</f>
        <v>0</v>
      </c>
      <c r="DZ25" s="70">
        <f>SUMIF(Adjustments!$J$4:$J$921,(Retirements!$E25&amp;"/"&amp;Retirements!DZ$8&amp;"/"&amp;Retirements!DZ$7&amp;"/"&amp;Retirements!DZ$6),Adjustments!AE$4:AE$921)</f>
        <v>0</v>
      </c>
      <c r="EA25" s="70">
        <f>SUMIF(Adjustments!$J$4:$J$921,(Retirements!$E25&amp;"/"&amp;Retirements!EA$8&amp;"/"&amp;Retirements!EA$7&amp;"/"&amp;Retirements!EA$6),Adjustments!AF$4:AF$921)</f>
        <v>0</v>
      </c>
      <c r="EB25" s="70">
        <f>SUMIF(Adjustments!$J$4:$J$921,(Retirements!$E25&amp;"/"&amp;Retirements!EB$8&amp;"/"&amp;Retirements!EB$7&amp;"/"&amp;Retirements!EB$6),Adjustments!AG$4:AG$921)</f>
        <v>0</v>
      </c>
      <c r="EC25" s="59"/>
      <c r="ED25" s="59">
        <f t="shared" si="107"/>
        <v>0</v>
      </c>
      <c r="EE25" s="59">
        <f t="shared" si="108"/>
        <v>-87294.04</v>
      </c>
      <c r="EF25" s="59">
        <f t="shared" si="109"/>
        <v>-826480.41000000027</v>
      </c>
      <c r="EG25" s="59">
        <f t="shared" si="110"/>
        <v>0</v>
      </c>
      <c r="EH25" s="59">
        <f t="shared" si="111"/>
        <v>0</v>
      </c>
      <c r="EI25" s="59">
        <f t="shared" si="112"/>
        <v>-24388.71</v>
      </c>
      <c r="EJ25" s="59">
        <f t="shared" si="113"/>
        <v>-16541</v>
      </c>
      <c r="EK25" s="59">
        <f t="shared" si="114"/>
        <v>-7456</v>
      </c>
      <c r="EL25" s="59">
        <f t="shared" si="115"/>
        <v>-9981.17</v>
      </c>
      <c r="EM25" s="59">
        <f t="shared" si="116"/>
        <v>-87889.362337556071</v>
      </c>
      <c r="EN25" s="59">
        <f t="shared" si="117"/>
        <v>-87889.362337556071</v>
      </c>
      <c r="EO25" s="59">
        <f t="shared" si="118"/>
        <v>-87889.362337556071</v>
      </c>
      <c r="EP25" s="59">
        <f t="shared" si="119"/>
        <v>-87889.362337556071</v>
      </c>
      <c r="EQ25" s="59">
        <f t="shared" si="120"/>
        <v>-87889.362337556071</v>
      </c>
      <c r="ER25" s="59">
        <f t="shared" si="121"/>
        <v>-87889.362337556071</v>
      </c>
      <c r="ES25" s="59">
        <f t="shared" si="122"/>
        <v>-87889.362337556071</v>
      </c>
      <c r="ET25" s="59">
        <f t="shared" si="123"/>
        <v>-87889.362337556071</v>
      </c>
      <c r="EU25" s="59">
        <f t="shared" si="124"/>
        <v>-87889.362337556071</v>
      </c>
      <c r="EV25" s="59">
        <f t="shared" si="125"/>
        <v>-104869.8475224743</v>
      </c>
      <c r="EW25" s="59">
        <f t="shared" si="126"/>
        <v>-104869.8475224743</v>
      </c>
      <c r="EX25" s="59">
        <f t="shared" si="127"/>
        <v>-104869.8475224743</v>
      </c>
      <c r="EY25" s="59">
        <f t="shared" si="128"/>
        <v>-104869.8475224743</v>
      </c>
      <c r="EZ25" s="59">
        <f t="shared" si="129"/>
        <v>-104869.8475224743</v>
      </c>
      <c r="FA25" s="127">
        <f t="shared" si="52"/>
        <v>-2287494.8286503758</v>
      </c>
      <c r="FB25" s="59"/>
      <c r="FC25" s="70">
        <f>SUMIF(Adjustments!$J$4:$J$921,(Retirements!$E25&amp;"/"&amp;Retirements!FC$8&amp;"/"&amp;Retirements!FC$7&amp;"/"&amp;Retirements!FC$6),Adjustments!L$4:L$921)</f>
        <v>1119454.73</v>
      </c>
      <c r="FD25" s="70">
        <f>SUMIF(Adjustments!$J$4:$J$921,(Retirements!$E25&amp;"/"&amp;Retirements!FD$8&amp;"/"&amp;Retirements!FD$7&amp;"/"&amp;Retirements!FD$6),Adjustments!M$4:M$921)</f>
        <v>353675.00999999995</v>
      </c>
      <c r="FE25" s="70">
        <f>SUMIF(Adjustments!$J$4:$J$921,(Retirements!$E25&amp;"/"&amp;Retirements!FE$8&amp;"/"&amp;Retirements!FE$7&amp;"/"&amp;Retirements!FE$6),Adjustments!N$4:N$921)</f>
        <v>128816.63</v>
      </c>
      <c r="FF25" s="70">
        <f>SUMIF(Adjustments!$J$4:$J$921,(Retirements!$E25&amp;"/"&amp;Retirements!FF$8&amp;"/"&amp;Retirements!FF$7&amp;"/"&amp;Retirements!FF$6),Adjustments!O$4:O$921)</f>
        <v>220844.33000000002</v>
      </c>
      <c r="FG25" s="70">
        <f>SUMIF(Adjustments!$J$4:$J$921,(Retirements!$E25&amp;"/"&amp;Retirements!FG$8&amp;"/"&amp;Retirements!FG$7&amp;"/"&amp;Retirements!FG$6),Adjustments!P$4:P$921)</f>
        <v>166287.13000000006</v>
      </c>
      <c r="FH25" s="70">
        <f>SUMIF(Adjustments!$J$4:$J$921,(Retirements!$E25&amp;"/"&amp;Retirements!FH$8&amp;"/"&amp;Retirements!FH$7&amp;"/"&amp;Retirements!FH$6),Adjustments!Q$4:Q$921)</f>
        <v>2768933.9899999993</v>
      </c>
      <c r="FI25" s="70">
        <f>SUMIF(Adjustments!$J$4:$J$921,(Retirements!$E25&amp;"/"&amp;Retirements!FI$8&amp;"/"&amp;Retirements!FI$7&amp;"/"&amp;Retirements!FI$6),Adjustments!R$4:R$921)</f>
        <v>741879.01999999979</v>
      </c>
      <c r="FJ25" s="70">
        <f>SUMIF(Adjustments!$J$4:$J$921,(Retirements!$E25&amp;"/"&amp;Retirements!FJ$8&amp;"/"&amp;Retirements!FJ$7&amp;"/"&amp;Retirements!FJ$6),Adjustments!S$4:S$921)</f>
        <v>69178.599999999948</v>
      </c>
      <c r="FK25" s="70">
        <f>SUMIF(Adjustments!$J$4:$J$921,(Retirements!$E25&amp;"/"&amp;Retirements!FK$8&amp;"/"&amp;Retirements!FK$7&amp;"/"&amp;Retirements!FK$6),Adjustments!T$4:T$921)</f>
        <v>-276046.19999999995</v>
      </c>
      <c r="FL25" s="70">
        <f>SUMIF(Adjustments!$J$4:$J$921,(Retirements!$E25&amp;"/"&amp;Retirements!FL$8&amp;"/"&amp;Retirements!FL$7&amp;"/"&amp;Retirements!FL$6),Adjustments!U$4:U$921)</f>
        <v>170379.97000000003</v>
      </c>
      <c r="FM25" s="70">
        <f>SUMIF(Adjustments!$J$4:$J$921,(Retirements!$E25&amp;"/"&amp;Retirements!FM$8&amp;"/"&amp;Retirements!FM$7&amp;"/"&amp;Retirements!FM$6),Adjustments!V$4:V$921)</f>
        <v>0</v>
      </c>
      <c r="FN25" s="70">
        <f>SUMIF(Adjustments!$J$4:$J$921,(Retirements!$E25&amp;"/"&amp;Retirements!FN$8&amp;"/"&amp;Retirements!FN$7&amp;"/"&amp;Retirements!FN$6),Adjustments!W$4:W$921)</f>
        <v>0</v>
      </c>
      <c r="FO25" s="70">
        <f>SUMIF(Adjustments!$J$4:$J$921,(Retirements!$E25&amp;"/"&amp;Retirements!FO$8&amp;"/"&amp;Retirements!FO$7&amp;"/"&amp;Retirements!FO$6),Adjustments!X$4:X$921)</f>
        <v>0</v>
      </c>
      <c r="FP25" s="70">
        <f>SUMIF(Adjustments!$J$4:$J$921,(Retirements!$E25&amp;"/"&amp;Retirements!FP$8&amp;"/"&amp;Retirements!FP$7&amp;"/"&amp;Retirements!FP$6),Adjustments!Y$4:Y$921)</f>
        <v>0</v>
      </c>
      <c r="FQ25" s="70">
        <f>SUMIF(Adjustments!$J$4:$J$921,(Retirements!$E25&amp;"/"&amp;Retirements!FQ$8&amp;"/"&amp;Retirements!FQ$7&amp;"/"&amp;Retirements!FQ$6),Adjustments!Z$4:Z$921)</f>
        <v>0</v>
      </c>
      <c r="FR25" s="70">
        <f>SUMIF(Adjustments!$J$4:$J$921,(Retirements!$E25&amp;"/"&amp;Retirements!FR$8&amp;"/"&amp;Retirements!FR$7&amp;"/"&amp;Retirements!FR$6),Adjustments!AA$4:AA$921)</f>
        <v>0</v>
      </c>
      <c r="FS25" s="70">
        <f>SUMIF(Adjustments!$J$4:$J$921,(Retirements!$E25&amp;"/"&amp;Retirements!FS$8&amp;"/"&amp;Retirements!FS$7&amp;"/"&amp;Retirements!FS$6),Adjustments!AB$4:AB$921)</f>
        <v>18444586.530000001</v>
      </c>
      <c r="FT25" s="70">
        <f>SUMIF(Adjustments!$J$4:$J$921,(Retirements!$E25&amp;"/"&amp;Retirements!FT$8&amp;"/"&amp;Retirements!FT$7&amp;"/"&amp;Retirements!FT$6),Adjustments!AC$4:AC$921)</f>
        <v>1172334.0099999998</v>
      </c>
      <c r="FU25" s="70">
        <f>SUMIF(Adjustments!$J$4:$J$921,(Retirements!$E25&amp;"/"&amp;Retirements!FU$8&amp;"/"&amp;Retirements!FU$7&amp;"/"&amp;Retirements!FU$6),Adjustments!AD$4:AD$921)</f>
        <v>0</v>
      </c>
      <c r="FV25" s="70">
        <f>SUMIF(Adjustments!$J$4:$J$921,(Retirements!$E25&amp;"/"&amp;Retirements!FV$8&amp;"/"&amp;Retirements!FV$7&amp;"/"&amp;Retirements!FV$6),Adjustments!AE$4:AE$921)</f>
        <v>0</v>
      </c>
      <c r="FW25" s="70">
        <f>SUMIF(Adjustments!$J$4:$J$921,(Retirements!$E25&amp;"/"&amp;Retirements!FW$8&amp;"/"&amp;Retirements!FW$7&amp;"/"&amp;Retirements!FW$6),Adjustments!AF$4:AF$921)</f>
        <v>0</v>
      </c>
      <c r="FX25" s="70">
        <f>SUMIF(Adjustments!$J$4:$J$921,(Retirements!$E25&amp;"/"&amp;Retirements!FX$8&amp;"/"&amp;Retirements!FX$7&amp;"/"&amp;Retirements!FX$6),Adjustments!AG$4:AG$921)</f>
        <v>0</v>
      </c>
      <c r="FY25" s="70">
        <f>SUMIF(Adjustments!$J$4:$J$921,(Retirements!$E25&amp;"/"&amp;Retirements!FY$8&amp;"/"&amp;Retirements!FY$7&amp;"/"&amp;Retirements!FY$6),Adjustments!AH$4:AH$921)</f>
        <v>0</v>
      </c>
      <c r="FZ25" s="63">
        <f>SUM(FC25:FY25)</f>
        <v>25080323.75</v>
      </c>
    </row>
    <row r="26" spans="1:183">
      <c r="A26" s="2"/>
      <c r="B26" s="2"/>
      <c r="C26" s="2"/>
      <c r="D26" s="2"/>
      <c r="E26" s="5"/>
      <c r="F26" s="2"/>
      <c r="G26" s="32"/>
      <c r="H26" s="5"/>
      <c r="I26" s="5" t="str">
        <f t="shared" si="45"/>
        <v/>
      </c>
      <c r="J26" s="101"/>
      <c r="K26" s="358"/>
      <c r="L26" s="70"/>
      <c r="M26" s="70"/>
      <c r="N26" s="70"/>
      <c r="O26" s="70"/>
      <c r="P26" s="70"/>
      <c r="Q26" s="70"/>
      <c r="R26" s="70"/>
      <c r="S26" s="70"/>
      <c r="T26" s="70"/>
      <c r="U26" s="70"/>
      <c r="V26" s="70"/>
      <c r="W26" s="70"/>
      <c r="X26" s="70"/>
      <c r="Y26" s="70"/>
      <c r="Z26" s="70"/>
      <c r="AA26" s="70"/>
      <c r="AB26" s="70"/>
      <c r="AC26" s="70"/>
      <c r="AD26" s="70"/>
      <c r="AE26" s="70"/>
      <c r="AF26" s="70"/>
      <c r="AG26" s="70"/>
      <c r="AH26" s="70"/>
      <c r="AI26" s="69"/>
      <c r="AJ26" s="59">
        <f>SUMIF(Adjustments!$J$4:$J$921,(Retirements!$E26&amp;"/"&amp;Retirements!AJ$8&amp;"/"&amp;Retirements!AJ$7&amp;"/"&amp;Retirements!AJ$6),Adjustments!K$4:K$921)</f>
        <v>0</v>
      </c>
      <c r="AK26" s="59">
        <f>SUMIF(Adjustments!$J$4:$J$921,(Retirements!$E26&amp;"/"&amp;Retirements!AK$8&amp;"/"&amp;Retirements!AK$7&amp;"/"&amp;Retirements!AK$6),Adjustments!L$4:L$921)</f>
        <v>0</v>
      </c>
      <c r="AL26" s="59">
        <f>SUMIF(Adjustments!$J$4:$J$921,(Retirements!$E26&amp;"/"&amp;Retirements!AL$8&amp;"/"&amp;Retirements!AL$7&amp;"/"&amp;Retirements!AL$6),Adjustments!M$4:M$921)</f>
        <v>0</v>
      </c>
      <c r="AM26" s="59">
        <f>SUMIF(Adjustments!$J$4:$J$921,(Retirements!$E26&amp;"/"&amp;Retirements!AM$8&amp;"/"&amp;Retirements!AM$7&amp;"/"&amp;Retirements!AM$6),Adjustments!N$4:N$921)</f>
        <v>0</v>
      </c>
      <c r="AN26" s="59">
        <f>SUMIF(Adjustments!$J$4:$J$921,(Retirements!$E26&amp;"/"&amp;Retirements!AN$8&amp;"/"&amp;Retirements!AN$7&amp;"/"&amp;Retirements!AN$6),Adjustments!O$4:O$921)</f>
        <v>0</v>
      </c>
      <c r="AO26" s="59">
        <f>SUMIF(Adjustments!$J$4:$J$921,(Retirements!$E26&amp;"/"&amp;Retirements!AO$8&amp;"/"&amp;Retirements!AO$7&amp;"/"&amp;Retirements!AO$6),Adjustments!P$4:P$921)</f>
        <v>0</v>
      </c>
      <c r="AP26" s="59">
        <f>SUMIF(Adjustments!$J$4:$J$921,(Retirements!$E26&amp;"/"&amp;Retirements!AP$8&amp;"/"&amp;Retirements!AP$7&amp;"/"&amp;Retirements!AP$6),Adjustments!Q$4:Q$921)</f>
        <v>0</v>
      </c>
      <c r="AQ26" s="59">
        <f>SUMIF(Adjustments!$J$4:$J$921,(Retirements!$E26&amp;"/"&amp;Retirements!AQ$8&amp;"/"&amp;Retirements!AQ$7&amp;"/"&amp;Retirements!AQ$6),Adjustments!R$4:R$921)</f>
        <v>0</v>
      </c>
      <c r="AR26" s="59">
        <f>SUMIF(Adjustments!$J$4:$J$921,(Retirements!$E26&amp;"/"&amp;Retirements!AR$8&amp;"/"&amp;Retirements!AR$7&amp;"/"&amp;Retirements!AR$6),Adjustments!S$4:S$921)</f>
        <v>0</v>
      </c>
      <c r="AS26" s="59">
        <f>SUMIF(Adjustments!$J$4:$J$921,(Retirements!$E26&amp;"/"&amp;Retirements!AS$8&amp;"/"&amp;Retirements!AS$7&amp;"/"&amp;Retirements!AS$6),Adjustments!T$4:T$921)</f>
        <v>0</v>
      </c>
      <c r="AT26" s="59">
        <f>SUMIF(Adjustments!$J$4:$J$921,(Retirements!$E26&amp;"/"&amp;Retirements!AT$8&amp;"/"&amp;Retirements!AT$7&amp;"/"&amp;Retirements!AT$6),Adjustments!U$4:U$921)</f>
        <v>0</v>
      </c>
      <c r="AU26" s="59">
        <f>SUMIF(Adjustments!$J$4:$J$921,(Retirements!$E26&amp;"/"&amp;Retirements!AU$8&amp;"/"&amp;Retirements!AU$7&amp;"/"&amp;Retirements!AU$6),Adjustments!V$4:V$921)</f>
        <v>0</v>
      </c>
      <c r="AV26" s="59">
        <f>SUMIF(Adjustments!$J$4:$J$921,(Retirements!$E26&amp;"/"&amp;Retirements!AV$8&amp;"/"&amp;Retirements!AV$7&amp;"/"&amp;Retirements!AV$6),Adjustments!W$4:W$921)</f>
        <v>0</v>
      </c>
      <c r="AW26" s="59">
        <f>SUMIF(Adjustments!$J$4:$J$921,(Retirements!$E26&amp;"/"&amp;Retirements!AW$8&amp;"/"&amp;Retirements!AW$7&amp;"/"&amp;Retirements!AW$6),Adjustments!X$4:X$921)</f>
        <v>0</v>
      </c>
      <c r="AX26" s="59">
        <f>SUMIF(Adjustments!$J$4:$J$921,(Retirements!$E26&amp;"/"&amp;Retirements!AX$8&amp;"/"&amp;Retirements!AX$7&amp;"/"&amp;Retirements!AX$6),Adjustments!Y$4:Y$921)</f>
        <v>0</v>
      </c>
      <c r="AY26" s="59">
        <f>SUMIF(Adjustments!$J$4:$J$921,(Retirements!$E26&amp;"/"&amp;Retirements!AY$8&amp;"/"&amp;Retirements!AY$7&amp;"/"&amp;Retirements!AY$6),Adjustments!Z$4:Z$921)</f>
        <v>0</v>
      </c>
      <c r="AZ26" s="59">
        <f>SUMIF(Adjustments!$J$4:$J$921,(Retirements!$E26&amp;"/"&amp;Retirements!AZ$8&amp;"/"&amp;Retirements!AZ$7&amp;"/"&amp;Retirements!AZ$6),Adjustments!AA$4:AA$921)</f>
        <v>0</v>
      </c>
      <c r="BA26" s="59">
        <f>SUMIF(Adjustments!$J$4:$J$921,(Retirements!$E26&amp;"/"&amp;Retirements!BA$8&amp;"/"&amp;Retirements!BA$7&amp;"/"&amp;Retirements!BA$6),Adjustments!AB$4:AB$921)</f>
        <v>0</v>
      </c>
      <c r="BB26" s="59">
        <f>SUMIF(Adjustments!$J$4:$J$921,(Retirements!$E26&amp;"/"&amp;Retirements!BB$8&amp;"/"&amp;Retirements!BB$7&amp;"/"&amp;Retirements!BB$6),Adjustments!AC$4:AC$921)</f>
        <v>0</v>
      </c>
      <c r="BC26" s="59">
        <f>SUMIF(Adjustments!$J$4:$J$921,(Retirements!$E26&amp;"/"&amp;Retirements!BC$8&amp;"/"&amp;Retirements!BC$7&amp;"/"&amp;Retirements!BC$6),Adjustments!AD$4:AD$921)</f>
        <v>0</v>
      </c>
      <c r="BD26" s="59">
        <f>SUMIF(Adjustments!$J$4:$J$921,(Retirements!$E26&amp;"/"&amp;Retirements!BD$8&amp;"/"&amp;Retirements!BD$7&amp;"/"&amp;Retirements!BD$6),Adjustments!AE$4:AE$921)</f>
        <v>0</v>
      </c>
      <c r="BE26" s="59">
        <f>SUMIF(Adjustments!$J$4:$J$921,(Retirements!$E26&amp;"/"&amp;Retirements!BE$8&amp;"/"&amp;Retirements!BE$7&amp;"/"&amp;Retirements!BE$6),Adjustments!AF$4:AF$921)</f>
        <v>0</v>
      </c>
      <c r="BF26" s="59">
        <f>SUMIF(Adjustments!$J$4:$J$921,(Retirements!$E26&amp;"/"&amp;Retirements!BF$8&amp;"/"&amp;Retirements!BF$7&amp;"/"&amp;Retirements!BF$6),Adjustments!AG$4:AG$921)</f>
        <v>0</v>
      </c>
      <c r="BG26" s="59"/>
      <c r="BH26" s="756">
        <f t="shared" si="35"/>
        <v>18</v>
      </c>
      <c r="BI26" s="59">
        <f t="shared" si="46"/>
        <v>0</v>
      </c>
      <c r="BJ26" s="59">
        <f t="shared" si="130"/>
        <v>0</v>
      </c>
      <c r="BK26" s="59">
        <f t="shared" si="130"/>
        <v>0</v>
      </c>
      <c r="BL26" s="59">
        <f t="shared" si="130"/>
        <v>0</v>
      </c>
      <c r="BM26" s="59">
        <f t="shared" si="130"/>
        <v>0</v>
      </c>
      <c r="BN26" s="59">
        <f t="shared" si="130"/>
        <v>0</v>
      </c>
      <c r="BO26" s="59">
        <f t="shared" si="130"/>
        <v>0</v>
      </c>
      <c r="BP26" s="59">
        <f t="shared" si="130"/>
        <v>0</v>
      </c>
      <c r="BQ26" s="59">
        <f t="shared" si="130"/>
        <v>0</v>
      </c>
      <c r="BR26" s="59">
        <f t="shared" si="130"/>
        <v>0</v>
      </c>
      <c r="BS26" s="59">
        <f t="shared" si="130"/>
        <v>0</v>
      </c>
      <c r="BT26" s="59">
        <f t="shared" si="130"/>
        <v>0</v>
      </c>
      <c r="BU26" s="59">
        <f t="shared" si="130"/>
        <v>0</v>
      </c>
      <c r="BV26" s="59">
        <f t="shared" si="130"/>
        <v>0</v>
      </c>
      <c r="BW26" s="59">
        <f t="shared" si="130"/>
        <v>0</v>
      </c>
      <c r="BX26" s="59">
        <f t="shared" si="130"/>
        <v>0</v>
      </c>
      <c r="BY26" s="59">
        <f t="shared" si="130"/>
        <v>0</v>
      </c>
      <c r="BZ26" s="59">
        <f t="shared" si="130"/>
        <v>0</v>
      </c>
      <c r="CA26" s="59">
        <f t="shared" si="130"/>
        <v>0</v>
      </c>
      <c r="CB26" s="59">
        <f t="shared" si="130"/>
        <v>0</v>
      </c>
      <c r="CC26" s="59">
        <f t="shared" si="130"/>
        <v>0</v>
      </c>
      <c r="CD26" s="59">
        <f t="shared" si="130"/>
        <v>0</v>
      </c>
      <c r="CE26" s="59">
        <f t="shared" si="40"/>
        <v>0</v>
      </c>
      <c r="CF26" s="69"/>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63"/>
      <c r="DE26" s="59"/>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127">
        <f t="shared" si="52"/>
        <v>0</v>
      </c>
      <c r="FB26" s="59"/>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63"/>
    </row>
    <row r="27" spans="1:183">
      <c r="A27" s="2"/>
      <c r="B27" s="2"/>
      <c r="C27" s="2"/>
      <c r="D27" s="2"/>
      <c r="E27" s="5"/>
      <c r="F27" s="2"/>
      <c r="G27" s="32"/>
      <c r="H27" s="5"/>
      <c r="I27" s="5" t="str">
        <f t="shared" si="45"/>
        <v/>
      </c>
      <c r="J27" s="101"/>
      <c r="K27" s="358"/>
      <c r="L27" s="70"/>
      <c r="M27" s="70"/>
      <c r="N27" s="70"/>
      <c r="O27" s="70"/>
      <c r="P27" s="70"/>
      <c r="Q27" s="70"/>
      <c r="R27" s="70"/>
      <c r="S27" s="70"/>
      <c r="T27" s="70"/>
      <c r="U27" s="70"/>
      <c r="V27" s="70"/>
      <c r="W27" s="70"/>
      <c r="X27" s="70"/>
      <c r="Y27" s="70"/>
      <c r="Z27" s="70"/>
      <c r="AA27" s="70"/>
      <c r="AB27" s="70"/>
      <c r="AC27" s="70"/>
      <c r="AD27" s="70"/>
      <c r="AE27" s="70"/>
      <c r="AF27" s="70"/>
      <c r="AG27" s="70"/>
      <c r="AH27" s="70"/>
      <c r="AI27" s="69"/>
      <c r="AJ27" s="59">
        <f>SUMIF(Adjustments!$J$4:$J$921,(Retirements!$E27&amp;"/"&amp;Retirements!AJ$8&amp;"/"&amp;Retirements!AJ$7&amp;"/"&amp;Retirements!AJ$6),Adjustments!K$4:K$921)</f>
        <v>0</v>
      </c>
      <c r="AK27" s="59">
        <f>SUMIF(Adjustments!$J$4:$J$921,(Retirements!$E27&amp;"/"&amp;Retirements!AK$8&amp;"/"&amp;Retirements!AK$7&amp;"/"&amp;Retirements!AK$6),Adjustments!L$4:L$921)</f>
        <v>0</v>
      </c>
      <c r="AL27" s="59">
        <f>SUMIF(Adjustments!$J$4:$J$921,(Retirements!$E27&amp;"/"&amp;Retirements!AL$8&amp;"/"&amp;Retirements!AL$7&amp;"/"&amp;Retirements!AL$6),Adjustments!M$4:M$921)</f>
        <v>0</v>
      </c>
      <c r="AM27" s="59">
        <f>SUMIF(Adjustments!$J$4:$J$921,(Retirements!$E27&amp;"/"&amp;Retirements!AM$8&amp;"/"&amp;Retirements!AM$7&amp;"/"&amp;Retirements!AM$6),Adjustments!N$4:N$921)</f>
        <v>0</v>
      </c>
      <c r="AN27" s="59">
        <f>SUMIF(Adjustments!$J$4:$J$921,(Retirements!$E27&amp;"/"&amp;Retirements!AN$8&amp;"/"&amp;Retirements!AN$7&amp;"/"&amp;Retirements!AN$6),Adjustments!O$4:O$921)</f>
        <v>0</v>
      </c>
      <c r="AO27" s="59">
        <f>SUMIF(Adjustments!$J$4:$J$921,(Retirements!$E27&amp;"/"&amp;Retirements!AO$8&amp;"/"&amp;Retirements!AO$7&amp;"/"&amp;Retirements!AO$6),Adjustments!P$4:P$921)</f>
        <v>0</v>
      </c>
      <c r="AP27" s="59">
        <f>SUMIF(Adjustments!$J$4:$J$921,(Retirements!$E27&amp;"/"&amp;Retirements!AP$8&amp;"/"&amp;Retirements!AP$7&amp;"/"&amp;Retirements!AP$6),Adjustments!Q$4:Q$921)</f>
        <v>0</v>
      </c>
      <c r="AQ27" s="59">
        <f>SUMIF(Adjustments!$J$4:$J$921,(Retirements!$E27&amp;"/"&amp;Retirements!AQ$8&amp;"/"&amp;Retirements!AQ$7&amp;"/"&amp;Retirements!AQ$6),Adjustments!R$4:R$921)</f>
        <v>0</v>
      </c>
      <c r="AR27" s="59">
        <f>SUMIF(Adjustments!$J$4:$J$921,(Retirements!$E27&amp;"/"&amp;Retirements!AR$8&amp;"/"&amp;Retirements!AR$7&amp;"/"&amp;Retirements!AR$6),Adjustments!S$4:S$921)</f>
        <v>0</v>
      </c>
      <c r="AS27" s="59">
        <f>SUMIF(Adjustments!$J$4:$J$921,(Retirements!$E27&amp;"/"&amp;Retirements!AS$8&amp;"/"&amp;Retirements!AS$7&amp;"/"&amp;Retirements!AS$6),Adjustments!T$4:T$921)</f>
        <v>0</v>
      </c>
      <c r="AT27" s="59">
        <f>SUMIF(Adjustments!$J$4:$J$921,(Retirements!$E27&amp;"/"&amp;Retirements!AT$8&amp;"/"&amp;Retirements!AT$7&amp;"/"&amp;Retirements!AT$6),Adjustments!U$4:U$921)</f>
        <v>0</v>
      </c>
      <c r="AU27" s="59">
        <f>SUMIF(Adjustments!$J$4:$J$921,(Retirements!$E27&amp;"/"&amp;Retirements!AU$8&amp;"/"&amp;Retirements!AU$7&amp;"/"&amp;Retirements!AU$6),Adjustments!V$4:V$921)</f>
        <v>0</v>
      </c>
      <c r="AV27" s="59">
        <f>SUMIF(Adjustments!$J$4:$J$921,(Retirements!$E27&amp;"/"&amp;Retirements!AV$8&amp;"/"&amp;Retirements!AV$7&amp;"/"&amp;Retirements!AV$6),Adjustments!W$4:W$921)</f>
        <v>0</v>
      </c>
      <c r="AW27" s="59">
        <f>SUMIF(Adjustments!$J$4:$J$921,(Retirements!$E27&amp;"/"&amp;Retirements!AW$8&amp;"/"&amp;Retirements!AW$7&amp;"/"&amp;Retirements!AW$6),Adjustments!X$4:X$921)</f>
        <v>0</v>
      </c>
      <c r="AX27" s="59">
        <f>SUMIF(Adjustments!$J$4:$J$921,(Retirements!$E27&amp;"/"&amp;Retirements!AX$8&amp;"/"&amp;Retirements!AX$7&amp;"/"&amp;Retirements!AX$6),Adjustments!Y$4:Y$921)</f>
        <v>0</v>
      </c>
      <c r="AY27" s="59">
        <f>SUMIF(Adjustments!$J$4:$J$921,(Retirements!$E27&amp;"/"&amp;Retirements!AY$8&amp;"/"&amp;Retirements!AY$7&amp;"/"&amp;Retirements!AY$6),Adjustments!Z$4:Z$921)</f>
        <v>0</v>
      </c>
      <c r="AZ27" s="59">
        <f>SUMIF(Adjustments!$J$4:$J$921,(Retirements!$E27&amp;"/"&amp;Retirements!AZ$8&amp;"/"&amp;Retirements!AZ$7&amp;"/"&amp;Retirements!AZ$6),Adjustments!AA$4:AA$921)</f>
        <v>0</v>
      </c>
      <c r="BA27" s="59">
        <f>SUMIF(Adjustments!$J$4:$J$921,(Retirements!$E27&amp;"/"&amp;Retirements!BA$8&amp;"/"&amp;Retirements!BA$7&amp;"/"&amp;Retirements!BA$6),Adjustments!AB$4:AB$921)</f>
        <v>0</v>
      </c>
      <c r="BB27" s="59">
        <f>SUMIF(Adjustments!$J$4:$J$921,(Retirements!$E27&amp;"/"&amp;Retirements!BB$8&amp;"/"&amp;Retirements!BB$7&amp;"/"&amp;Retirements!BB$6),Adjustments!AC$4:AC$921)</f>
        <v>0</v>
      </c>
      <c r="BC27" s="59">
        <f>SUMIF(Adjustments!$J$4:$J$921,(Retirements!$E27&amp;"/"&amp;Retirements!BC$8&amp;"/"&amp;Retirements!BC$7&amp;"/"&amp;Retirements!BC$6),Adjustments!AD$4:AD$921)</f>
        <v>0</v>
      </c>
      <c r="BD27" s="59">
        <f>SUMIF(Adjustments!$J$4:$J$921,(Retirements!$E27&amp;"/"&amp;Retirements!BD$8&amp;"/"&amp;Retirements!BD$7&amp;"/"&amp;Retirements!BD$6),Adjustments!AE$4:AE$921)</f>
        <v>0</v>
      </c>
      <c r="BE27" s="59">
        <f>SUMIF(Adjustments!$J$4:$J$921,(Retirements!$E27&amp;"/"&amp;Retirements!BE$8&amp;"/"&amp;Retirements!BE$7&amp;"/"&amp;Retirements!BE$6),Adjustments!AF$4:AF$921)</f>
        <v>0</v>
      </c>
      <c r="BF27" s="59">
        <f>SUMIF(Adjustments!$J$4:$J$921,(Retirements!$E27&amp;"/"&amp;Retirements!BF$8&amp;"/"&amp;Retirements!BF$7&amp;"/"&amp;Retirements!BF$6),Adjustments!AG$4:AG$921)</f>
        <v>0</v>
      </c>
      <c r="BG27" s="59"/>
      <c r="BH27" s="756">
        <f t="shared" si="35"/>
        <v>19</v>
      </c>
      <c r="BI27" s="59">
        <f t="shared" si="46"/>
        <v>0</v>
      </c>
      <c r="BJ27" s="59">
        <f t="shared" si="130"/>
        <v>0</v>
      </c>
      <c r="BK27" s="59">
        <f t="shared" si="130"/>
        <v>0</v>
      </c>
      <c r="BL27" s="59">
        <f t="shared" si="130"/>
        <v>0</v>
      </c>
      <c r="BM27" s="59">
        <f t="shared" si="130"/>
        <v>0</v>
      </c>
      <c r="BN27" s="59">
        <f t="shared" si="130"/>
        <v>0</v>
      </c>
      <c r="BO27" s="59">
        <f t="shared" si="130"/>
        <v>0</v>
      </c>
      <c r="BP27" s="59">
        <f t="shared" si="130"/>
        <v>0</v>
      </c>
      <c r="BQ27" s="59">
        <f t="shared" si="130"/>
        <v>0</v>
      </c>
      <c r="BR27" s="59">
        <f t="shared" si="130"/>
        <v>0</v>
      </c>
      <c r="BS27" s="59">
        <f t="shared" si="130"/>
        <v>0</v>
      </c>
      <c r="BT27" s="59">
        <f t="shared" si="130"/>
        <v>0</v>
      </c>
      <c r="BU27" s="59">
        <f t="shared" si="130"/>
        <v>0</v>
      </c>
      <c r="BV27" s="59">
        <f t="shared" si="130"/>
        <v>0</v>
      </c>
      <c r="BW27" s="59">
        <f t="shared" si="130"/>
        <v>0</v>
      </c>
      <c r="BX27" s="59">
        <f t="shared" si="130"/>
        <v>0</v>
      </c>
      <c r="BY27" s="59">
        <f t="shared" si="130"/>
        <v>0</v>
      </c>
      <c r="BZ27" s="59">
        <f t="shared" si="130"/>
        <v>0</v>
      </c>
      <c r="CA27" s="59">
        <f t="shared" si="130"/>
        <v>0</v>
      </c>
      <c r="CB27" s="59">
        <f t="shared" si="130"/>
        <v>0</v>
      </c>
      <c r="CC27" s="59">
        <f t="shared" si="130"/>
        <v>0</v>
      </c>
      <c r="CD27" s="59">
        <f t="shared" si="130"/>
        <v>0</v>
      </c>
      <c r="CE27" s="59">
        <f t="shared" si="40"/>
        <v>0</v>
      </c>
      <c r="CF27" s="69"/>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63"/>
      <c r="DE27" s="59"/>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127">
        <f t="shared" si="52"/>
        <v>0</v>
      </c>
      <c r="FB27" s="59"/>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63"/>
    </row>
    <row r="28" spans="1:183">
      <c r="A28" s="5" t="s">
        <v>187</v>
      </c>
      <c r="B28" s="5"/>
      <c r="C28" s="5"/>
      <c r="D28" s="5"/>
      <c r="F28" s="5"/>
      <c r="G28" s="32"/>
      <c r="H28" s="5"/>
      <c r="I28" s="5" t="str">
        <f t="shared" si="45"/>
        <v/>
      </c>
      <c r="J28" s="101"/>
      <c r="K28" s="359">
        <f>SUM(K22:K25)</f>
        <v>589352489.18999994</v>
      </c>
      <c r="L28" s="56">
        <f>SUM(L22:L25)</f>
        <v>590942745.41999996</v>
      </c>
      <c r="M28" s="56">
        <f t="shared" ref="M28:AJ28" si="131">SUM(M22:M25)</f>
        <v>591427268.72000003</v>
      </c>
      <c r="N28" s="56">
        <f t="shared" si="131"/>
        <v>590874480.69000006</v>
      </c>
      <c r="O28" s="56">
        <f t="shared" si="131"/>
        <v>587192126.10000002</v>
      </c>
      <c r="P28" s="56">
        <f t="shared" si="131"/>
        <v>598147010.43999994</v>
      </c>
      <c r="Q28" s="56">
        <f t="shared" si="131"/>
        <v>643683548.06999993</v>
      </c>
      <c r="R28" s="56">
        <f t="shared" si="131"/>
        <v>645865862.91999984</v>
      </c>
      <c r="S28" s="56">
        <f t="shared" si="131"/>
        <v>646216195.62999988</v>
      </c>
      <c r="T28" s="56">
        <f t="shared" si="131"/>
        <v>645433897.46999991</v>
      </c>
      <c r="U28" s="56">
        <f t="shared" si="131"/>
        <v>645015514.29089749</v>
      </c>
      <c r="V28" s="56">
        <f t="shared" si="131"/>
        <v>645290403.12179518</v>
      </c>
      <c r="W28" s="56">
        <f t="shared" si="131"/>
        <v>645216516.55269277</v>
      </c>
      <c r="X28" s="56">
        <f t="shared" si="131"/>
        <v>675605573.09359026</v>
      </c>
      <c r="Y28" s="56">
        <f t="shared" si="131"/>
        <v>683835675.7244879</v>
      </c>
      <c r="Z28" s="56">
        <f t="shared" si="131"/>
        <v>757089725.30538559</v>
      </c>
      <c r="AA28" s="56">
        <f t="shared" si="131"/>
        <v>761827377.81628311</v>
      </c>
      <c r="AB28" s="56">
        <f t="shared" si="131"/>
        <v>802887686.4971807</v>
      </c>
      <c r="AC28" s="56">
        <f t="shared" si="131"/>
        <v>818113289.60807824</v>
      </c>
      <c r="AD28" s="56">
        <f t="shared" si="131"/>
        <v>817426107.08279681</v>
      </c>
      <c r="AE28" s="56">
        <f t="shared" si="131"/>
        <v>816726881.72751546</v>
      </c>
      <c r="AF28" s="56">
        <f t="shared" si="131"/>
        <v>815922626.27223396</v>
      </c>
      <c r="AG28" s="56">
        <f t="shared" si="131"/>
        <v>815104498.91695273</v>
      </c>
      <c r="AH28" s="56">
        <f t="shared" si="131"/>
        <v>814286371.56167126</v>
      </c>
      <c r="AI28" s="59"/>
      <c r="AJ28" s="56">
        <f t="shared" si="131"/>
        <v>-34582.99</v>
      </c>
      <c r="AK28" s="56">
        <f t="shared" ref="AK28:BF28" si="132">SUM(AK22:AK25)</f>
        <v>-186666.03999999998</v>
      </c>
      <c r="AL28" s="56">
        <f t="shared" si="132"/>
        <v>-1002607.7500000002</v>
      </c>
      <c r="AM28" s="56">
        <f t="shared" si="132"/>
        <v>-5510369.6499999994</v>
      </c>
      <c r="AN28" s="56">
        <f t="shared" si="132"/>
        <v>-52065.39</v>
      </c>
      <c r="AO28" s="56">
        <f t="shared" si="132"/>
        <v>-936360.71999999962</v>
      </c>
      <c r="AP28" s="56">
        <f t="shared" si="132"/>
        <v>-337607.01</v>
      </c>
      <c r="AQ28" s="56">
        <f t="shared" si="132"/>
        <v>-55399.6</v>
      </c>
      <c r="AR28" s="56">
        <f t="shared" si="132"/>
        <v>-264385.19999999995</v>
      </c>
      <c r="AS28" s="56">
        <f t="shared" si="132"/>
        <v>0</v>
      </c>
      <c r="AT28" s="56">
        <f t="shared" si="132"/>
        <v>0</v>
      </c>
      <c r="AU28" s="56">
        <f t="shared" si="132"/>
        <v>0</v>
      </c>
      <c r="AV28" s="56">
        <f t="shared" si="132"/>
        <v>0</v>
      </c>
      <c r="AW28" s="56">
        <f t="shared" si="132"/>
        <v>0</v>
      </c>
      <c r="AX28" s="56">
        <f t="shared" si="132"/>
        <v>0</v>
      </c>
      <c r="AY28" s="56">
        <f t="shared" si="132"/>
        <v>0</v>
      </c>
      <c r="AZ28" s="56">
        <f t="shared" si="132"/>
        <v>0</v>
      </c>
      <c r="BA28" s="56">
        <f t="shared" si="132"/>
        <v>0</v>
      </c>
      <c r="BB28" s="56">
        <f t="shared" si="132"/>
        <v>0</v>
      </c>
      <c r="BC28" s="56">
        <f t="shared" si="132"/>
        <v>0</v>
      </c>
      <c r="BD28" s="56">
        <f t="shared" si="132"/>
        <v>0</v>
      </c>
      <c r="BE28" s="56">
        <f t="shared" si="132"/>
        <v>0</v>
      </c>
      <c r="BF28" s="56">
        <f t="shared" si="132"/>
        <v>0</v>
      </c>
      <c r="BG28" s="59"/>
      <c r="BH28" s="756">
        <f t="shared" si="35"/>
        <v>20</v>
      </c>
      <c r="BI28" s="56">
        <f t="shared" si="46"/>
        <v>589352489.18999994</v>
      </c>
      <c r="BJ28" s="56">
        <f t="shared" si="130"/>
        <v>589352489.18999994</v>
      </c>
      <c r="BK28" s="56">
        <f t="shared" si="130"/>
        <v>589352489.18999994</v>
      </c>
      <c r="BL28" s="56">
        <f t="shared" si="130"/>
        <v>589352489.18999994</v>
      </c>
      <c r="BM28" s="56">
        <f t="shared" si="130"/>
        <v>589352489.18999994</v>
      </c>
      <c r="BN28" s="56">
        <f t="shared" si="130"/>
        <v>589352489.18999994</v>
      </c>
      <c r="BO28" s="56">
        <f t="shared" si="130"/>
        <v>643683548.06999993</v>
      </c>
      <c r="BP28" s="56">
        <f t="shared" si="130"/>
        <v>643683548.06999993</v>
      </c>
      <c r="BQ28" s="56">
        <f t="shared" si="130"/>
        <v>643683548.06999993</v>
      </c>
      <c r="BR28" s="56">
        <f t="shared" si="130"/>
        <v>643683548.06999993</v>
      </c>
      <c r="BS28" s="56">
        <f t="shared" si="130"/>
        <v>643683548.06999993</v>
      </c>
      <c r="BT28" s="56">
        <f t="shared" si="130"/>
        <v>643683548.06999993</v>
      </c>
      <c r="BU28" s="56">
        <f t="shared" si="130"/>
        <v>643683548.06999993</v>
      </c>
      <c r="BV28" s="56">
        <f t="shared" si="130"/>
        <v>643683548.06999993</v>
      </c>
      <c r="BW28" s="56">
        <f t="shared" si="130"/>
        <v>643683548.06999993</v>
      </c>
      <c r="BX28" s="56">
        <f t="shared" si="130"/>
        <v>643683548.06999993</v>
      </c>
      <c r="BY28" s="56">
        <f t="shared" si="130"/>
        <v>643683548.06999993</v>
      </c>
      <c r="BZ28" s="56">
        <f t="shared" si="130"/>
        <v>643683548.06999993</v>
      </c>
      <c r="CA28" s="56">
        <f t="shared" si="130"/>
        <v>818113289.60807824</v>
      </c>
      <c r="CB28" s="56">
        <f t="shared" si="130"/>
        <v>818113289.60807824</v>
      </c>
      <c r="CC28" s="56">
        <f t="shared" si="130"/>
        <v>818113289.60807824</v>
      </c>
      <c r="CD28" s="56">
        <f t="shared" si="130"/>
        <v>818113289.60807824</v>
      </c>
      <c r="CE28" s="56">
        <f t="shared" si="40"/>
        <v>818113289.60807824</v>
      </c>
      <c r="CF28" s="59"/>
      <c r="CG28" s="42">
        <f t="shared" ref="CG28:FC28" si="133">SUM(CG22:CG25)</f>
        <v>-34582.99</v>
      </c>
      <c r="CH28" s="42">
        <f t="shared" ref="CH28:DC28" si="134">SUM(CH22:CH25)</f>
        <v>-186666.03999999998</v>
      </c>
      <c r="CI28" s="42">
        <f t="shared" si="134"/>
        <v>-1002607.7500000002</v>
      </c>
      <c r="CJ28" s="42">
        <f t="shared" si="134"/>
        <v>-5510369.6499999994</v>
      </c>
      <c r="CK28" s="42">
        <f t="shared" si="134"/>
        <v>-52065.39</v>
      </c>
      <c r="CL28" s="42">
        <f t="shared" si="134"/>
        <v>-936360.71999999962</v>
      </c>
      <c r="CM28" s="42">
        <f t="shared" si="134"/>
        <v>-337607.01</v>
      </c>
      <c r="CN28" s="42">
        <f t="shared" si="134"/>
        <v>-55399.6</v>
      </c>
      <c r="CO28" s="42">
        <f t="shared" si="134"/>
        <v>-264385.19999999995</v>
      </c>
      <c r="CP28" s="42">
        <f t="shared" si="134"/>
        <v>-654024.78910239751</v>
      </c>
      <c r="CQ28" s="42">
        <f t="shared" si="134"/>
        <v>-654024.78910239751</v>
      </c>
      <c r="CR28" s="42">
        <f t="shared" si="134"/>
        <v>-654024.78910239751</v>
      </c>
      <c r="CS28" s="42">
        <f t="shared" si="134"/>
        <v>-654024.78910239751</v>
      </c>
      <c r="CT28" s="42">
        <f t="shared" si="134"/>
        <v>-654024.78910239751</v>
      </c>
      <c r="CU28" s="42">
        <f t="shared" si="134"/>
        <v>-654024.78910239751</v>
      </c>
      <c r="CV28" s="42">
        <f t="shared" si="134"/>
        <v>-654024.78910239751</v>
      </c>
      <c r="CW28" s="42">
        <f t="shared" si="134"/>
        <v>-654024.78910239751</v>
      </c>
      <c r="CX28" s="42">
        <f t="shared" si="134"/>
        <v>-654024.78910239751</v>
      </c>
      <c r="CY28" s="42">
        <f t="shared" si="134"/>
        <v>-818127.35528139398</v>
      </c>
      <c r="CZ28" s="42">
        <f t="shared" si="134"/>
        <v>-818127.35528139398</v>
      </c>
      <c r="DA28" s="42">
        <f t="shared" si="134"/>
        <v>-818127.35528139398</v>
      </c>
      <c r="DB28" s="42">
        <f t="shared" si="134"/>
        <v>-818127.35528139398</v>
      </c>
      <c r="DC28" s="42">
        <f t="shared" si="134"/>
        <v>-818127.35528139398</v>
      </c>
      <c r="DD28" s="64">
        <f t="shared" ref="DD28" si="135">SUM(DD22:DD25)</f>
        <v>-18356904.228328545</v>
      </c>
      <c r="DE28" s="59"/>
      <c r="DF28" s="42">
        <f t="shared" si="133"/>
        <v>0</v>
      </c>
      <c r="DG28" s="42">
        <f t="shared" ref="DG28:ED28" si="136">SUM(DG22:DG25)</f>
        <v>0</v>
      </c>
      <c r="DH28" s="42">
        <f t="shared" si="136"/>
        <v>0</v>
      </c>
      <c r="DI28" s="42">
        <f t="shared" si="136"/>
        <v>-992622.75</v>
      </c>
      <c r="DJ28" s="42">
        <f t="shared" si="136"/>
        <v>-6935269.5200000005</v>
      </c>
      <c r="DK28" s="42">
        <f t="shared" si="136"/>
        <v>0</v>
      </c>
      <c r="DL28" s="42">
        <f t="shared" si="136"/>
        <v>0</v>
      </c>
      <c r="DM28" s="42">
        <f t="shared" si="136"/>
        <v>0</v>
      </c>
      <c r="DN28" s="42">
        <f t="shared" si="136"/>
        <v>0</v>
      </c>
      <c r="DO28" s="42">
        <f t="shared" si="136"/>
        <v>0</v>
      </c>
      <c r="DP28" s="42">
        <f t="shared" si="136"/>
        <v>0</v>
      </c>
      <c r="DQ28" s="42">
        <f t="shared" si="136"/>
        <v>0</v>
      </c>
      <c r="DR28" s="42">
        <f t="shared" si="136"/>
        <v>0</v>
      </c>
      <c r="DS28" s="42">
        <f t="shared" si="136"/>
        <v>0</v>
      </c>
      <c r="DT28" s="42">
        <f t="shared" si="136"/>
        <v>0</v>
      </c>
      <c r="DU28" s="42">
        <f t="shared" si="136"/>
        <v>0</v>
      </c>
      <c r="DV28" s="42">
        <f t="shared" si="136"/>
        <v>0</v>
      </c>
      <c r="DW28" s="42">
        <f t="shared" si="136"/>
        <v>0</v>
      </c>
      <c r="DX28" s="42">
        <f t="shared" si="136"/>
        <v>0</v>
      </c>
      <c r="DY28" s="42">
        <f t="shared" si="136"/>
        <v>0</v>
      </c>
      <c r="DZ28" s="42">
        <f t="shared" si="136"/>
        <v>0</v>
      </c>
      <c r="EA28" s="42">
        <f t="shared" si="136"/>
        <v>0</v>
      </c>
      <c r="EB28" s="42">
        <f t="shared" si="136"/>
        <v>0</v>
      </c>
      <c r="EC28" s="59"/>
      <c r="ED28" s="42">
        <f t="shared" si="136"/>
        <v>-34582.99</v>
      </c>
      <c r="EE28" s="42">
        <f t="shared" ref="EE28:EZ28" si="137">SUM(EE22:EE25)</f>
        <v>-186666.03999999998</v>
      </c>
      <c r="EF28" s="42">
        <f t="shared" si="137"/>
        <v>-1002607.7500000002</v>
      </c>
      <c r="EG28" s="42">
        <f t="shared" si="137"/>
        <v>-5510369.6499999994</v>
      </c>
      <c r="EH28" s="42">
        <f t="shared" si="137"/>
        <v>-52065.39</v>
      </c>
      <c r="EI28" s="42">
        <f t="shared" si="137"/>
        <v>-936360.71999999962</v>
      </c>
      <c r="EJ28" s="42">
        <f t="shared" si="137"/>
        <v>-337607.01</v>
      </c>
      <c r="EK28" s="42">
        <f t="shared" si="137"/>
        <v>-55399.6</v>
      </c>
      <c r="EL28" s="42">
        <f t="shared" si="137"/>
        <v>-264385.19999999995</v>
      </c>
      <c r="EM28" s="42">
        <f t="shared" si="137"/>
        <v>-654024.78910239751</v>
      </c>
      <c r="EN28" s="42">
        <f t="shared" si="137"/>
        <v>-654024.78910239751</v>
      </c>
      <c r="EO28" s="42">
        <f t="shared" si="137"/>
        <v>-654024.78910239751</v>
      </c>
      <c r="EP28" s="42">
        <f t="shared" si="137"/>
        <v>-654024.78910239751</v>
      </c>
      <c r="EQ28" s="42">
        <f t="shared" si="137"/>
        <v>-654024.78910239751</v>
      </c>
      <c r="ER28" s="42">
        <f t="shared" si="137"/>
        <v>-654024.78910239751</v>
      </c>
      <c r="ES28" s="42">
        <f t="shared" si="137"/>
        <v>-654024.78910239751</v>
      </c>
      <c r="ET28" s="42">
        <f t="shared" si="137"/>
        <v>-654024.78910239751</v>
      </c>
      <c r="EU28" s="42">
        <f t="shared" si="137"/>
        <v>-654024.78910239751</v>
      </c>
      <c r="EV28" s="42">
        <f t="shared" si="137"/>
        <v>-818127.35528139398</v>
      </c>
      <c r="EW28" s="42">
        <f t="shared" si="137"/>
        <v>-818127.35528139398</v>
      </c>
      <c r="EX28" s="42">
        <f t="shared" si="137"/>
        <v>-818127.35528139398</v>
      </c>
      <c r="EY28" s="42">
        <f t="shared" si="137"/>
        <v>-818127.35528139398</v>
      </c>
      <c r="EZ28" s="42">
        <f t="shared" si="137"/>
        <v>-818127.35528139398</v>
      </c>
      <c r="FA28" s="64">
        <f t="shared" si="52"/>
        <v>-18356904.228328548</v>
      </c>
      <c r="FB28" s="59"/>
      <c r="FC28" s="56">
        <f t="shared" si="133"/>
        <v>1624839.2200000002</v>
      </c>
      <c r="FD28" s="56">
        <f t="shared" ref="FD28:FY28" si="138">SUM(FD22:FD25)</f>
        <v>671189.33999999985</v>
      </c>
      <c r="FE28" s="56">
        <f t="shared" si="138"/>
        <v>449819.72000000003</v>
      </c>
      <c r="FF28" s="56">
        <f t="shared" si="138"/>
        <v>1828015.0599999998</v>
      </c>
      <c r="FG28" s="56">
        <f t="shared" si="138"/>
        <v>11006949.729999997</v>
      </c>
      <c r="FH28" s="56">
        <f t="shared" si="138"/>
        <v>46472898.350000001</v>
      </c>
      <c r="FI28" s="56">
        <f t="shared" si="138"/>
        <v>2519921.8599999994</v>
      </c>
      <c r="FJ28" s="56">
        <f t="shared" si="138"/>
        <v>405732.31000000017</v>
      </c>
      <c r="FK28" s="56">
        <f t="shared" si="138"/>
        <v>-517912.9599999995</v>
      </c>
      <c r="FL28" s="56">
        <f t="shared" si="138"/>
        <v>235641.61000000004</v>
      </c>
      <c r="FM28" s="56">
        <f t="shared" si="138"/>
        <v>928913.62000000023</v>
      </c>
      <c r="FN28" s="56">
        <f t="shared" si="138"/>
        <v>580138.22000000009</v>
      </c>
      <c r="FO28" s="56">
        <f t="shared" si="138"/>
        <v>31043081.330000002</v>
      </c>
      <c r="FP28" s="56">
        <f t="shared" si="138"/>
        <v>8884127.4199999999</v>
      </c>
      <c r="FQ28" s="56">
        <f t="shared" si="138"/>
        <v>73908074.370000005</v>
      </c>
      <c r="FR28" s="56">
        <f t="shared" si="138"/>
        <v>5391677.2999999989</v>
      </c>
      <c r="FS28" s="56">
        <f t="shared" si="138"/>
        <v>41714333.469999999</v>
      </c>
      <c r="FT28" s="56">
        <f t="shared" si="138"/>
        <v>15879627.9</v>
      </c>
      <c r="FU28" s="56">
        <f t="shared" si="138"/>
        <v>130944.83000000007</v>
      </c>
      <c r="FV28" s="56">
        <f t="shared" si="138"/>
        <v>118902</v>
      </c>
      <c r="FW28" s="56">
        <f t="shared" si="138"/>
        <v>13871.900000000373</v>
      </c>
      <c r="FX28" s="56">
        <f t="shared" si="138"/>
        <v>0</v>
      </c>
      <c r="FY28" s="56">
        <f t="shared" si="138"/>
        <v>0</v>
      </c>
      <c r="FZ28" s="64">
        <f t="shared" ref="FZ28" si="139">SUM(FZ22:FZ25)</f>
        <v>243290786.60000002</v>
      </c>
    </row>
    <row r="29" spans="1:183">
      <c r="A29" s="5"/>
      <c r="B29" s="5"/>
      <c r="C29" s="5"/>
      <c r="D29" s="5"/>
      <c r="F29" s="5"/>
      <c r="G29" s="32"/>
      <c r="H29" s="5"/>
      <c r="I29" s="5" t="str">
        <f t="shared" si="45"/>
        <v/>
      </c>
      <c r="J29" s="101"/>
      <c r="K29" s="358"/>
      <c r="L29" s="27"/>
      <c r="M29" s="27"/>
      <c r="N29" s="27"/>
      <c r="O29" s="27"/>
      <c r="P29" s="27"/>
      <c r="Q29" s="27"/>
      <c r="R29" s="27"/>
      <c r="S29" s="27"/>
      <c r="T29" s="27"/>
      <c r="U29" s="27"/>
      <c r="V29" s="27"/>
      <c r="W29" s="27"/>
      <c r="X29" s="27"/>
      <c r="Y29" s="27"/>
      <c r="Z29" s="27"/>
      <c r="AA29" s="27"/>
      <c r="AB29" s="27"/>
      <c r="AC29" s="27"/>
      <c r="AD29" s="27"/>
      <c r="AE29" s="27"/>
      <c r="AF29" s="27"/>
      <c r="AG29" s="27"/>
      <c r="AH29" s="27"/>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756">
        <f t="shared" si="35"/>
        <v>21</v>
      </c>
      <c r="BI29" s="59">
        <f t="shared" si="46"/>
        <v>0</v>
      </c>
      <c r="BJ29" s="59">
        <f t="shared" si="130"/>
        <v>0</v>
      </c>
      <c r="BK29" s="59">
        <f t="shared" si="130"/>
        <v>0</v>
      </c>
      <c r="BL29" s="59">
        <f t="shared" si="130"/>
        <v>0</v>
      </c>
      <c r="BM29" s="59">
        <f t="shared" si="130"/>
        <v>0</v>
      </c>
      <c r="BN29" s="59">
        <f t="shared" si="130"/>
        <v>0</v>
      </c>
      <c r="BO29" s="59">
        <f t="shared" si="130"/>
        <v>0</v>
      </c>
      <c r="BP29" s="59">
        <f t="shared" si="130"/>
        <v>0</v>
      </c>
      <c r="BQ29" s="59">
        <f t="shared" si="130"/>
        <v>0</v>
      </c>
      <c r="BR29" s="59">
        <f t="shared" si="130"/>
        <v>0</v>
      </c>
      <c r="BS29" s="59">
        <f t="shared" si="130"/>
        <v>0</v>
      </c>
      <c r="BT29" s="59">
        <f t="shared" si="130"/>
        <v>0</v>
      </c>
      <c r="BU29" s="59">
        <f t="shared" si="130"/>
        <v>0</v>
      </c>
      <c r="BV29" s="59">
        <f t="shared" si="130"/>
        <v>0</v>
      </c>
      <c r="BW29" s="59">
        <f t="shared" si="130"/>
        <v>0</v>
      </c>
      <c r="BX29" s="59">
        <f t="shared" si="130"/>
        <v>0</v>
      </c>
      <c r="BY29" s="59">
        <f t="shared" si="130"/>
        <v>0</v>
      </c>
      <c r="BZ29" s="59">
        <f t="shared" si="130"/>
        <v>0</v>
      </c>
      <c r="CA29" s="59">
        <f t="shared" si="130"/>
        <v>0</v>
      </c>
      <c r="CB29" s="59">
        <f t="shared" si="130"/>
        <v>0</v>
      </c>
      <c r="CC29" s="59">
        <f t="shared" si="130"/>
        <v>0</v>
      </c>
      <c r="CD29" s="59">
        <f t="shared" si="130"/>
        <v>0</v>
      </c>
      <c r="CE29" s="59">
        <f t="shared" si="40"/>
        <v>0</v>
      </c>
      <c r="CF29" s="68"/>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63"/>
      <c r="DE29" s="59"/>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127">
        <f t="shared" si="52"/>
        <v>0</v>
      </c>
      <c r="FB29" s="59"/>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63"/>
    </row>
    <row r="30" spans="1:183">
      <c r="A30" s="6" t="s">
        <v>188</v>
      </c>
      <c r="B30" s="5"/>
      <c r="C30" s="5"/>
      <c r="D30" s="5"/>
      <c r="F30" s="5"/>
      <c r="G30" s="32"/>
      <c r="H30" s="5"/>
      <c r="I30" s="5" t="str">
        <f t="shared" si="45"/>
        <v/>
      </c>
      <c r="J30" s="101"/>
      <c r="K30" s="358"/>
      <c r="L30" s="27"/>
      <c r="M30" s="27"/>
      <c r="N30" s="27"/>
      <c r="O30" s="27"/>
      <c r="P30" s="27"/>
      <c r="Q30" s="27"/>
      <c r="R30" s="27"/>
      <c r="S30" s="27"/>
      <c r="T30" s="27"/>
      <c r="U30" s="27"/>
      <c r="V30" s="27"/>
      <c r="W30" s="27"/>
      <c r="X30" s="27"/>
      <c r="Y30" s="27"/>
      <c r="Z30" s="27"/>
      <c r="AA30" s="27"/>
      <c r="AB30" s="27"/>
      <c r="AC30" s="27"/>
      <c r="AD30" s="27"/>
      <c r="AE30" s="27"/>
      <c r="AF30" s="27"/>
      <c r="AG30" s="27"/>
      <c r="AH30" s="27"/>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756">
        <f t="shared" si="35"/>
        <v>22</v>
      </c>
      <c r="BI30" s="59">
        <f t="shared" si="46"/>
        <v>0</v>
      </c>
      <c r="BJ30" s="59">
        <f t="shared" si="130"/>
        <v>0</v>
      </c>
      <c r="BK30" s="59">
        <f t="shared" si="130"/>
        <v>0</v>
      </c>
      <c r="BL30" s="59">
        <f t="shared" si="130"/>
        <v>0</v>
      </c>
      <c r="BM30" s="59">
        <f t="shared" si="130"/>
        <v>0</v>
      </c>
      <c r="BN30" s="59">
        <f t="shared" si="130"/>
        <v>0</v>
      </c>
      <c r="BO30" s="59">
        <f t="shared" si="130"/>
        <v>0</v>
      </c>
      <c r="BP30" s="59">
        <f t="shared" si="130"/>
        <v>0</v>
      </c>
      <c r="BQ30" s="59">
        <f t="shared" si="130"/>
        <v>0</v>
      </c>
      <c r="BR30" s="59">
        <f t="shared" si="130"/>
        <v>0</v>
      </c>
      <c r="BS30" s="59">
        <f t="shared" si="130"/>
        <v>0</v>
      </c>
      <c r="BT30" s="59">
        <f t="shared" si="130"/>
        <v>0</v>
      </c>
      <c r="BU30" s="59">
        <f t="shared" si="130"/>
        <v>0</v>
      </c>
      <c r="BV30" s="59">
        <f t="shared" si="130"/>
        <v>0</v>
      </c>
      <c r="BW30" s="59">
        <f t="shared" si="130"/>
        <v>0</v>
      </c>
      <c r="BX30" s="59">
        <f t="shared" si="130"/>
        <v>0</v>
      </c>
      <c r="BY30" s="59">
        <f t="shared" si="130"/>
        <v>0</v>
      </c>
      <c r="BZ30" s="59">
        <f t="shared" si="130"/>
        <v>0</v>
      </c>
      <c r="CA30" s="59">
        <f t="shared" si="130"/>
        <v>0</v>
      </c>
      <c r="CB30" s="59">
        <f t="shared" si="130"/>
        <v>0</v>
      </c>
      <c r="CC30" s="59">
        <f t="shared" si="130"/>
        <v>0</v>
      </c>
      <c r="CD30" s="59">
        <f t="shared" si="130"/>
        <v>0</v>
      </c>
      <c r="CE30" s="59">
        <f t="shared" si="40"/>
        <v>0</v>
      </c>
      <c r="CF30" s="68"/>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63"/>
      <c r="DE30" s="59"/>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127">
        <f t="shared" si="52"/>
        <v>0</v>
      </c>
      <c r="FB30" s="59"/>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63"/>
    </row>
    <row r="31" spans="1:183">
      <c r="A31" s="5" t="s">
        <v>4</v>
      </c>
      <c r="B31" s="5" t="s">
        <v>5</v>
      </c>
      <c r="C31" s="5" t="s">
        <v>2</v>
      </c>
      <c r="D31" s="5" t="s">
        <v>16</v>
      </c>
      <c r="E31" s="5" t="s">
        <v>118</v>
      </c>
      <c r="F31" s="5" t="s">
        <v>60</v>
      </c>
      <c r="G31" s="32">
        <v>343</v>
      </c>
      <c r="H31" s="5" t="s">
        <v>5</v>
      </c>
      <c r="I31" s="5" t="str">
        <f t="shared" si="45"/>
        <v>343DGU</v>
      </c>
      <c r="J31" s="374">
        <f>VLOOKUP(F31,Scenarios!$BI$11:$BL$121,4,0)</f>
        <v>-0.10934854477297487</v>
      </c>
      <c r="K31" s="358">
        <f>VLOOKUP(F31,Scenarios!$AG$11:$AJ$132,4,0)</f>
        <v>1207689.6100000001</v>
      </c>
      <c r="L31" s="27">
        <f t="shared" ref="L31:U34" si="140">K31+ED31+FC31</f>
        <v>1207689.6100000001</v>
      </c>
      <c r="M31" s="27">
        <f t="shared" si="140"/>
        <v>1207689.6100000001</v>
      </c>
      <c r="N31" s="27">
        <f t="shared" si="140"/>
        <v>1207689.6100000001</v>
      </c>
      <c r="O31" s="27">
        <f t="shared" si="140"/>
        <v>1207689.6100000001</v>
      </c>
      <c r="P31" s="27">
        <f t="shared" si="140"/>
        <v>1207689.6100000001</v>
      </c>
      <c r="Q31" s="27">
        <f t="shared" si="140"/>
        <v>574052.31000000006</v>
      </c>
      <c r="R31" s="27">
        <f t="shared" si="140"/>
        <v>574052.31000000006</v>
      </c>
      <c r="S31" s="27">
        <f t="shared" si="140"/>
        <v>574052.31000000006</v>
      </c>
      <c r="T31" s="27">
        <f t="shared" si="140"/>
        <v>574052.31000000006</v>
      </c>
      <c r="U31" s="27">
        <f t="shared" si="140"/>
        <v>568821.32793982804</v>
      </c>
      <c r="V31" s="27">
        <f t="shared" ref="V31:AE34" si="141">U31+EN31+FM31</f>
        <v>563590.34587965603</v>
      </c>
      <c r="W31" s="27">
        <f t="shared" si="141"/>
        <v>558359.36381948402</v>
      </c>
      <c r="X31" s="27">
        <f t="shared" si="141"/>
        <v>553128.381759312</v>
      </c>
      <c r="Y31" s="27">
        <f t="shared" si="141"/>
        <v>547897.39969913999</v>
      </c>
      <c r="Z31" s="27">
        <f t="shared" si="141"/>
        <v>-665023.19236103224</v>
      </c>
      <c r="AA31" s="27">
        <f t="shared" si="141"/>
        <v>-670254.17442120425</v>
      </c>
      <c r="AB31" s="27">
        <f t="shared" si="141"/>
        <v>-675485.15648137627</v>
      </c>
      <c r="AC31" s="27">
        <f t="shared" si="141"/>
        <v>-680716.13854154828</v>
      </c>
      <c r="AD31" s="27">
        <f t="shared" si="141"/>
        <v>-674513.19527879858</v>
      </c>
      <c r="AE31" s="27">
        <f t="shared" si="141"/>
        <v>-668310.25201604888</v>
      </c>
      <c r="AF31" s="27">
        <f t="shared" ref="AF31:AH34" si="142">AE31+EX31+FW31</f>
        <v>-662107.30875329918</v>
      </c>
      <c r="AG31" s="27">
        <f t="shared" si="142"/>
        <v>-655904.36549054948</v>
      </c>
      <c r="AH31" s="27">
        <f t="shared" si="142"/>
        <v>-649701.42222779978</v>
      </c>
      <c r="AI31" s="68"/>
      <c r="AJ31" s="59">
        <f>SUMIF(Adjustments!$J$4:$J$921,(Retirements!$E31&amp;"/"&amp;Retirements!AJ$8&amp;"/"&amp;Retirements!AJ$7&amp;"/"&amp;Retirements!AJ$6),Adjustments!K$4:K$921)</f>
        <v>0</v>
      </c>
      <c r="AK31" s="59">
        <f>SUMIF(Adjustments!$J$4:$J$921,(Retirements!$E31&amp;"/"&amp;Retirements!AK$8&amp;"/"&amp;Retirements!AK$7&amp;"/"&amp;Retirements!AK$6),Adjustments!L$4:L$921)</f>
        <v>0</v>
      </c>
      <c r="AL31" s="59">
        <f>SUMIF(Adjustments!$J$4:$J$921,(Retirements!$E31&amp;"/"&amp;Retirements!AL$8&amp;"/"&amp;Retirements!AL$7&amp;"/"&amp;Retirements!AL$6),Adjustments!M$4:M$921)</f>
        <v>0</v>
      </c>
      <c r="AM31" s="59">
        <f>SUMIF(Adjustments!$J$4:$J$921,(Retirements!$E31&amp;"/"&amp;Retirements!AM$8&amp;"/"&amp;Retirements!AM$7&amp;"/"&amp;Retirements!AM$6),Adjustments!N$4:N$921)</f>
        <v>0</v>
      </c>
      <c r="AN31" s="59">
        <f>SUMIF(Adjustments!$J$4:$J$921,(Retirements!$E31&amp;"/"&amp;Retirements!AN$8&amp;"/"&amp;Retirements!AN$7&amp;"/"&amp;Retirements!AN$6),Adjustments!O$4:O$921)</f>
        <v>0</v>
      </c>
      <c r="AO31" s="59">
        <f>SUMIF(Adjustments!$J$4:$J$921,(Retirements!$E31&amp;"/"&amp;Retirements!AO$8&amp;"/"&amp;Retirements!AO$7&amp;"/"&amp;Retirements!AO$6),Adjustments!P$4:P$921)</f>
        <v>-633637.30000000005</v>
      </c>
      <c r="AP31" s="59">
        <f>SUMIF(Adjustments!$J$4:$J$921,(Retirements!$E31&amp;"/"&amp;Retirements!AP$8&amp;"/"&amp;Retirements!AP$7&amp;"/"&amp;Retirements!AP$6),Adjustments!Q$4:Q$921)</f>
        <v>0</v>
      </c>
      <c r="AQ31" s="59">
        <f>SUMIF(Adjustments!$J$4:$J$921,(Retirements!$E31&amp;"/"&amp;Retirements!AQ$8&amp;"/"&amp;Retirements!AQ$7&amp;"/"&amp;Retirements!AQ$6),Adjustments!R$4:R$921)</f>
        <v>0</v>
      </c>
      <c r="AR31" s="59">
        <f>SUMIF(Adjustments!$J$4:$J$921,(Retirements!$E31&amp;"/"&amp;Retirements!AR$8&amp;"/"&amp;Retirements!AR$7&amp;"/"&amp;Retirements!AR$6),Adjustments!S$4:S$921)</f>
        <v>0</v>
      </c>
      <c r="AS31" s="59">
        <f>SUMIF(Adjustments!$J$4:$J$921,(Retirements!$E31&amp;"/"&amp;Retirements!AS$8&amp;"/"&amp;Retirements!AS$7&amp;"/"&amp;Retirements!AS$6),Adjustments!T$4:T$921)</f>
        <v>0</v>
      </c>
      <c r="AT31" s="59">
        <f>SUMIF(Adjustments!$J$4:$J$921,(Retirements!$E31&amp;"/"&amp;Retirements!AT$8&amp;"/"&amp;Retirements!AT$7&amp;"/"&amp;Retirements!AT$6),Adjustments!U$4:U$921)</f>
        <v>0</v>
      </c>
      <c r="AU31" s="59">
        <f>SUMIF(Adjustments!$J$4:$J$921,(Retirements!$E31&amp;"/"&amp;Retirements!AU$8&amp;"/"&amp;Retirements!AU$7&amp;"/"&amp;Retirements!AU$6),Adjustments!V$4:V$921)</f>
        <v>0</v>
      </c>
      <c r="AV31" s="59">
        <f>SUMIF(Adjustments!$J$4:$J$921,(Retirements!$E31&amp;"/"&amp;Retirements!AV$8&amp;"/"&amp;Retirements!AV$7&amp;"/"&amp;Retirements!AV$6),Adjustments!W$4:W$921)</f>
        <v>0</v>
      </c>
      <c r="AW31" s="59">
        <f>SUMIF(Adjustments!$J$4:$J$921,(Retirements!$E31&amp;"/"&amp;Retirements!AW$8&amp;"/"&amp;Retirements!AW$7&amp;"/"&amp;Retirements!AW$6),Adjustments!X$4:X$921)</f>
        <v>0</v>
      </c>
      <c r="AX31" s="59">
        <f>SUMIF(Adjustments!$J$4:$J$921,(Retirements!$E31&amp;"/"&amp;Retirements!AX$8&amp;"/"&amp;Retirements!AX$7&amp;"/"&amp;Retirements!AX$6),Adjustments!Y$4:Y$921)</f>
        <v>0</v>
      </c>
      <c r="AY31" s="59">
        <f>SUMIF(Adjustments!$J$4:$J$921,(Retirements!$E31&amp;"/"&amp;Retirements!AY$8&amp;"/"&amp;Retirements!AY$7&amp;"/"&amp;Retirements!AY$6),Adjustments!Z$4:Z$921)</f>
        <v>0</v>
      </c>
      <c r="AZ31" s="59">
        <f>SUMIF(Adjustments!$J$4:$J$921,(Retirements!$E31&amp;"/"&amp;Retirements!AZ$8&amp;"/"&amp;Retirements!AZ$7&amp;"/"&amp;Retirements!AZ$6),Adjustments!AA$4:AA$921)</f>
        <v>0</v>
      </c>
      <c r="BA31" s="59">
        <f>SUMIF(Adjustments!$J$4:$J$921,(Retirements!$E31&amp;"/"&amp;Retirements!BA$8&amp;"/"&amp;Retirements!BA$7&amp;"/"&amp;Retirements!BA$6),Adjustments!AB$4:AB$921)</f>
        <v>0</v>
      </c>
      <c r="BB31" s="59">
        <f>SUMIF(Adjustments!$J$4:$J$921,(Retirements!$E31&amp;"/"&amp;Retirements!BB$8&amp;"/"&amp;Retirements!BB$7&amp;"/"&amp;Retirements!BB$6),Adjustments!AC$4:AC$921)</f>
        <v>0</v>
      </c>
      <c r="BC31" s="59">
        <f>SUMIF(Adjustments!$J$4:$J$921,(Retirements!$E31&amp;"/"&amp;Retirements!BC$8&amp;"/"&amp;Retirements!BC$7&amp;"/"&amp;Retirements!BC$6),Adjustments!AD$4:AD$921)</f>
        <v>0</v>
      </c>
      <c r="BD31" s="59">
        <f>SUMIF(Adjustments!$J$4:$J$921,(Retirements!$E31&amp;"/"&amp;Retirements!BD$8&amp;"/"&amp;Retirements!BD$7&amp;"/"&amp;Retirements!BD$6),Adjustments!AE$4:AE$921)</f>
        <v>0</v>
      </c>
      <c r="BE31" s="59">
        <f>SUMIF(Adjustments!$J$4:$J$921,(Retirements!$E31&amp;"/"&amp;Retirements!BE$8&amp;"/"&amp;Retirements!BE$7&amp;"/"&amp;Retirements!BE$6),Adjustments!AF$4:AF$921)</f>
        <v>0</v>
      </c>
      <c r="BF31" s="59">
        <f>SUMIF(Adjustments!$J$4:$J$921,(Retirements!$E31&amp;"/"&amp;Retirements!BF$8&amp;"/"&amp;Retirements!BF$7&amp;"/"&amp;Retirements!BF$6),Adjustments!AG$4:AG$921)</f>
        <v>0</v>
      </c>
      <c r="BG31" s="59"/>
      <c r="BH31" s="756">
        <f t="shared" si="35"/>
        <v>23</v>
      </c>
      <c r="BI31" s="59">
        <f t="shared" si="46"/>
        <v>1207689.6100000001</v>
      </c>
      <c r="BJ31" s="59">
        <f t="shared" si="130"/>
        <v>1207689.6100000001</v>
      </c>
      <c r="BK31" s="59">
        <f t="shared" si="130"/>
        <v>1207689.6100000001</v>
      </c>
      <c r="BL31" s="59">
        <f t="shared" si="130"/>
        <v>1207689.6100000001</v>
      </c>
      <c r="BM31" s="59">
        <f t="shared" si="130"/>
        <v>1207689.6100000001</v>
      </c>
      <c r="BN31" s="59">
        <f t="shared" si="130"/>
        <v>1207689.6100000001</v>
      </c>
      <c r="BO31" s="59">
        <f t="shared" si="130"/>
        <v>574052.31000000006</v>
      </c>
      <c r="BP31" s="59">
        <f t="shared" si="130"/>
        <v>574052.31000000006</v>
      </c>
      <c r="BQ31" s="59">
        <f t="shared" si="130"/>
        <v>574052.31000000006</v>
      </c>
      <c r="BR31" s="59">
        <f t="shared" si="130"/>
        <v>574052.31000000006</v>
      </c>
      <c r="BS31" s="59">
        <f t="shared" si="130"/>
        <v>574052.31000000006</v>
      </c>
      <c r="BT31" s="59">
        <f t="shared" si="130"/>
        <v>574052.31000000006</v>
      </c>
      <c r="BU31" s="59">
        <f t="shared" si="130"/>
        <v>574052.31000000006</v>
      </c>
      <c r="BV31" s="59">
        <f t="shared" si="130"/>
        <v>574052.31000000006</v>
      </c>
      <c r="BW31" s="59">
        <f t="shared" si="130"/>
        <v>574052.31000000006</v>
      </c>
      <c r="BX31" s="59">
        <f t="shared" si="130"/>
        <v>574052.31000000006</v>
      </c>
      <c r="BY31" s="59">
        <f t="shared" si="130"/>
        <v>574052.31000000006</v>
      </c>
      <c r="BZ31" s="59">
        <f t="shared" si="130"/>
        <v>574052.31000000006</v>
      </c>
      <c r="CA31" s="59">
        <f t="shared" si="130"/>
        <v>-680716.13854154828</v>
      </c>
      <c r="CB31" s="59">
        <f t="shared" si="130"/>
        <v>-680716.13854154828</v>
      </c>
      <c r="CC31" s="59">
        <f t="shared" si="130"/>
        <v>-680716.13854154828</v>
      </c>
      <c r="CD31" s="59">
        <f t="shared" si="130"/>
        <v>-680716.13854154828</v>
      </c>
      <c r="CE31" s="59">
        <f t="shared" si="40"/>
        <v>-680716.13854154828</v>
      </c>
      <c r="CF31" s="68"/>
      <c r="CG31" s="70">
        <f t="shared" ref="CG31:CG34" si="143">IF(CG$7="Actuals",AJ31,((BI31*$J31)/12))</f>
        <v>0</v>
      </c>
      <c r="CH31" s="70">
        <f t="shared" ref="CH31:CH34" si="144">IF(CH$7="Actuals",AK31,((BJ31*$J31)/12))</f>
        <v>0</v>
      </c>
      <c r="CI31" s="70">
        <f t="shared" ref="CI31:CI34" si="145">IF(CI$7="Actuals",AL31,((BK31*$J31)/12))</f>
        <v>0</v>
      </c>
      <c r="CJ31" s="70">
        <f t="shared" ref="CJ31:CJ34" si="146">IF(CJ$7="Actuals",AM31,((BL31*$J31)/12))</f>
        <v>0</v>
      </c>
      <c r="CK31" s="70">
        <f t="shared" ref="CK31:CK34" si="147">IF(CK$7="Actuals",AN31,((BM31*$J31)/12))</f>
        <v>0</v>
      </c>
      <c r="CL31" s="70">
        <f t="shared" ref="CL31:CL34" si="148">IF(CL$7="Actuals",AO31,((BN31*$J31)/12))</f>
        <v>-633637.30000000005</v>
      </c>
      <c r="CM31" s="70">
        <f t="shared" ref="CM31:CM34" si="149">IF(CM$7="Actuals",AP31,((BO31*$J31)/12))</f>
        <v>0</v>
      </c>
      <c r="CN31" s="70">
        <f t="shared" ref="CN31:CN34" si="150">IF(CN$7="Actuals",AQ31,((BP31*$J31)/12))</f>
        <v>0</v>
      </c>
      <c r="CO31" s="70">
        <f t="shared" ref="CO31:CO34" si="151">IF(CO$7="Actuals",AR31,((BQ31*$J31)/12))</f>
        <v>0</v>
      </c>
      <c r="CP31" s="70">
        <f t="shared" ref="CP31:CP34" si="152">IF(CP$7="Actuals",AS31,((BR31*$J31)/12))</f>
        <v>-5230.9820601720548</v>
      </c>
      <c r="CQ31" s="70">
        <f t="shared" ref="CQ31:CQ34" si="153">IF(CQ$7="Actuals",AT31,((BS31*$J31)/12))</f>
        <v>-5230.9820601720548</v>
      </c>
      <c r="CR31" s="70">
        <f t="shared" ref="CR31:CR34" si="154">IF(CR$7="Actuals",AU31,((BT31*$J31)/12))</f>
        <v>-5230.9820601720548</v>
      </c>
      <c r="CS31" s="70">
        <f t="shared" ref="CS31:CS34" si="155">IF(CS$7="Actuals",AV31,((BU31*$J31)/12))</f>
        <v>-5230.9820601720548</v>
      </c>
      <c r="CT31" s="70">
        <f t="shared" ref="CT31:CT34" si="156">IF(CT$7="Actuals",AW31,((BV31*$J31)/12))</f>
        <v>-5230.9820601720548</v>
      </c>
      <c r="CU31" s="70">
        <f t="shared" ref="CU31:CU34" si="157">IF(CU$7="Actuals",AX31,((BW31*$J31)/12))</f>
        <v>-5230.9820601720548</v>
      </c>
      <c r="CV31" s="70">
        <f t="shared" ref="CV31:CV34" si="158">IF(CV$7="Actuals",AY31,((BX31*$J31)/12))</f>
        <v>-5230.9820601720548</v>
      </c>
      <c r="CW31" s="70">
        <f t="shared" ref="CW31:CW34" si="159">IF(CW$7="Actuals",AZ31,((BY31*$J31)/12))</f>
        <v>-5230.9820601720548</v>
      </c>
      <c r="CX31" s="70">
        <f t="shared" ref="CX31:CX34" si="160">IF(CX$7="Actuals",BA31,((BZ31*$J31)/12))</f>
        <v>-5230.9820601720548</v>
      </c>
      <c r="CY31" s="70">
        <f t="shared" ref="CY31:CY34" si="161">IF(CY$7="Actuals",BB31,((CA31*$J31)/12))</f>
        <v>6202.9432627497545</v>
      </c>
      <c r="CZ31" s="70">
        <f t="shared" ref="CZ31:CZ34" si="162">IF(CZ$7="Actuals",BC31,((CB31*$J31)/12))</f>
        <v>6202.9432627497545</v>
      </c>
      <c r="DA31" s="70">
        <f t="shared" ref="DA31:DA34" si="163">IF(DA$7="Actuals",BD31,((CC31*$J31)/12))</f>
        <v>6202.9432627497545</v>
      </c>
      <c r="DB31" s="70">
        <f t="shared" ref="DB31:DB34" si="164">IF(DB$7="Actuals",BE31,((CD31*$J31)/12))</f>
        <v>6202.9432627497545</v>
      </c>
      <c r="DC31" s="70">
        <f t="shared" ref="DC31:DC34" si="165">IF(DC$7="Actuals",BF31,((CE31*$J31)/12))</f>
        <v>6202.9432627497545</v>
      </c>
      <c r="DD31" s="63">
        <f>SUM(CG31:DC31)</f>
        <v>-649701.42222779966</v>
      </c>
      <c r="DE31" s="59"/>
      <c r="DF31" s="70">
        <f>SUMIF(Adjustments!$J$4:$J$921,(Retirements!$E31&amp;"/"&amp;Retirements!DF$8&amp;"/"&amp;Retirements!DF$7&amp;"/"&amp;Retirements!DF$6),Adjustments!K$4:K$921)</f>
        <v>0</v>
      </c>
      <c r="DG31" s="70">
        <f>SUMIF(Adjustments!$J$4:$J$921,(Retirements!$E31&amp;"/"&amp;Retirements!DG$8&amp;"/"&amp;Retirements!DG$7&amp;"/"&amp;Retirements!DG$6),Adjustments!L$4:L$921)</f>
        <v>0</v>
      </c>
      <c r="DH31" s="70">
        <f>SUMIF(Adjustments!$J$4:$J$921,(Retirements!$E31&amp;"/"&amp;Retirements!DH$8&amp;"/"&amp;Retirements!DH$7&amp;"/"&amp;Retirements!DH$6),Adjustments!M$4:M$921)</f>
        <v>0</v>
      </c>
      <c r="DI31" s="70">
        <f>SUMIF(Adjustments!$J$4:$J$921,(Retirements!$E31&amp;"/"&amp;Retirements!DI$8&amp;"/"&amp;Retirements!DI$7&amp;"/"&amp;Retirements!DI$6),Adjustments!N$4:N$921)</f>
        <v>0</v>
      </c>
      <c r="DJ31" s="70">
        <f>SUMIF(Adjustments!$J$4:$J$921,(Retirements!$E31&amp;"/"&amp;Retirements!DJ$8&amp;"/"&amp;Retirements!DJ$7&amp;"/"&amp;Retirements!DJ$6),Adjustments!O$4:O$921)</f>
        <v>0</v>
      </c>
      <c r="DK31" s="70">
        <f>SUMIF(Adjustments!$J$4:$J$921,(Retirements!$E31&amp;"/"&amp;Retirements!DK$8&amp;"/"&amp;Retirements!DK$7&amp;"/"&amp;Retirements!DK$6),Adjustments!P$4:P$921)</f>
        <v>0</v>
      </c>
      <c r="DL31" s="70">
        <f>SUMIF(Adjustments!$J$4:$J$921,(Retirements!$E31&amp;"/"&amp;Retirements!DL$8&amp;"/"&amp;Retirements!DL$7&amp;"/"&amp;Retirements!DL$6),Adjustments!Q$4:Q$921)</f>
        <v>0</v>
      </c>
      <c r="DM31" s="70">
        <f>SUMIF(Adjustments!$J$4:$J$921,(Retirements!$E31&amp;"/"&amp;Retirements!DM$8&amp;"/"&amp;Retirements!DM$7&amp;"/"&amp;Retirements!DM$6),Adjustments!R$4:R$921)</f>
        <v>0</v>
      </c>
      <c r="DN31" s="70">
        <f>SUMIF(Adjustments!$J$4:$J$921,(Retirements!$E31&amp;"/"&amp;Retirements!DN$8&amp;"/"&amp;Retirements!DN$7&amp;"/"&amp;Retirements!DN$6),Adjustments!S$4:S$921)</f>
        <v>0</v>
      </c>
      <c r="DO31" s="70">
        <f>SUMIF(Adjustments!$J$4:$J$921,(Retirements!$E31&amp;"/"&amp;Retirements!DO$8&amp;"/"&amp;Retirements!DO$7&amp;"/"&amp;Retirements!DO$6),Adjustments!T$4:T$921)</f>
        <v>0</v>
      </c>
      <c r="DP31" s="70">
        <f>SUMIF(Adjustments!$J$4:$J$921,(Retirements!$E31&amp;"/"&amp;Retirements!DP$8&amp;"/"&amp;Retirements!DP$7&amp;"/"&amp;Retirements!DP$6),Adjustments!U$4:U$921)</f>
        <v>0</v>
      </c>
      <c r="DQ31" s="70">
        <f>SUMIF(Adjustments!$J$4:$J$921,(Retirements!$E31&amp;"/"&amp;Retirements!DQ$8&amp;"/"&amp;Retirements!DQ$7&amp;"/"&amp;Retirements!DQ$6),Adjustments!V$4:V$921)</f>
        <v>0</v>
      </c>
      <c r="DR31" s="70">
        <f>SUMIF(Adjustments!$J$4:$J$921,(Retirements!$E31&amp;"/"&amp;Retirements!DR$8&amp;"/"&amp;Retirements!DR$7&amp;"/"&amp;Retirements!DR$6),Adjustments!W$4:W$921)</f>
        <v>0</v>
      </c>
      <c r="DS31" s="70">
        <f>SUMIF(Adjustments!$J$4:$J$921,(Retirements!$E31&amp;"/"&amp;Retirements!DS$8&amp;"/"&amp;Retirements!DS$7&amp;"/"&amp;Retirements!DS$6),Adjustments!X$4:X$921)</f>
        <v>0</v>
      </c>
      <c r="DT31" s="70">
        <f>SUMIF(Adjustments!$J$4:$J$921,(Retirements!$E31&amp;"/"&amp;Retirements!DT$8&amp;"/"&amp;Retirements!DT$7&amp;"/"&amp;Retirements!DT$6),Adjustments!Y$4:Y$921)</f>
        <v>-1207689.6100000001</v>
      </c>
      <c r="DU31" s="70">
        <f>SUMIF(Adjustments!$J$4:$J$921,(Retirements!$E31&amp;"/"&amp;Retirements!DU$8&amp;"/"&amp;Retirements!DU$7&amp;"/"&amp;Retirements!DU$6),Adjustments!Z$4:Z$921)</f>
        <v>0</v>
      </c>
      <c r="DV31" s="70">
        <f>SUMIF(Adjustments!$J$4:$J$921,(Retirements!$E31&amp;"/"&amp;Retirements!DV$8&amp;"/"&amp;Retirements!DV$7&amp;"/"&amp;Retirements!DV$6),Adjustments!AA$4:AA$921)</f>
        <v>0</v>
      </c>
      <c r="DW31" s="70">
        <f>SUMIF(Adjustments!$J$4:$J$921,(Retirements!$E31&amp;"/"&amp;Retirements!DW$8&amp;"/"&amp;Retirements!DW$7&amp;"/"&amp;Retirements!DW$6),Adjustments!AB$4:AB$921)</f>
        <v>0</v>
      </c>
      <c r="DX31" s="70">
        <f>SUMIF(Adjustments!$J$4:$J$921,(Retirements!$E31&amp;"/"&amp;Retirements!DX$8&amp;"/"&amp;Retirements!DX$7&amp;"/"&amp;Retirements!DX$6),Adjustments!AC$4:AC$921)</f>
        <v>0</v>
      </c>
      <c r="DY31" s="70">
        <f>SUMIF(Adjustments!$J$4:$J$921,(Retirements!$E31&amp;"/"&amp;Retirements!DY$8&amp;"/"&amp;Retirements!DY$7&amp;"/"&amp;Retirements!DY$6),Adjustments!AD$4:AD$921)</f>
        <v>0</v>
      </c>
      <c r="DZ31" s="70">
        <f>SUMIF(Adjustments!$J$4:$J$921,(Retirements!$E31&amp;"/"&amp;Retirements!DZ$8&amp;"/"&amp;Retirements!DZ$7&amp;"/"&amp;Retirements!DZ$6),Adjustments!AE$4:AE$921)</f>
        <v>0</v>
      </c>
      <c r="EA31" s="70">
        <f>SUMIF(Adjustments!$J$4:$J$921,(Retirements!$E31&amp;"/"&amp;Retirements!EA$8&amp;"/"&amp;Retirements!EA$7&amp;"/"&amp;Retirements!EA$6),Adjustments!AF$4:AF$921)</f>
        <v>0</v>
      </c>
      <c r="EB31" s="70">
        <f>SUMIF(Adjustments!$J$4:$J$921,(Retirements!$E31&amp;"/"&amp;Retirements!EB$8&amp;"/"&amp;Retirements!EB$7&amp;"/"&amp;Retirements!EB$6),Adjustments!AG$4:AG$921)</f>
        <v>0</v>
      </c>
      <c r="EC31" s="59"/>
      <c r="ED31" s="59">
        <f t="shared" ref="ED31:ED34" si="166">IF(ED$7="Actuals",CG31,(DF31+CG31))</f>
        <v>0</v>
      </c>
      <c r="EE31" s="59">
        <f t="shared" ref="EE31:EE34" si="167">IF(EE$7="Actuals",CH31,(DG31+CH31))</f>
        <v>0</v>
      </c>
      <c r="EF31" s="59">
        <f t="shared" ref="EF31:EF34" si="168">IF(EF$7="Actuals",CI31,(DH31+CI31))</f>
        <v>0</v>
      </c>
      <c r="EG31" s="59">
        <f t="shared" ref="EG31:EG34" si="169">IF(EG$7="Actuals",CJ31,(DI31+CJ31))</f>
        <v>0</v>
      </c>
      <c r="EH31" s="59">
        <f t="shared" ref="EH31:EH34" si="170">IF(EH$7="Actuals",CK31,(DJ31+CK31))</f>
        <v>0</v>
      </c>
      <c r="EI31" s="59">
        <f t="shared" ref="EI31:EI34" si="171">IF(EI$7="Actuals",CL31,(DK31+CL31))</f>
        <v>-633637.30000000005</v>
      </c>
      <c r="EJ31" s="59">
        <f t="shared" ref="EJ31:EJ34" si="172">IF(EJ$7="Actuals",CM31,(DL31+CM31))</f>
        <v>0</v>
      </c>
      <c r="EK31" s="59">
        <f t="shared" ref="EK31:EK34" si="173">IF(EK$7="Actuals",CN31,(DM31+CN31))</f>
        <v>0</v>
      </c>
      <c r="EL31" s="59">
        <f t="shared" ref="EL31:EL34" si="174">IF(EL$7="Actuals",CO31,(DN31+CO31))</f>
        <v>0</v>
      </c>
      <c r="EM31" s="59">
        <f t="shared" ref="EM31:EM34" si="175">IF(EM$7="Actuals",CP31,(DO31+CP31))</f>
        <v>-5230.9820601720548</v>
      </c>
      <c r="EN31" s="59">
        <f t="shared" ref="EN31:EN34" si="176">IF(EN$7="Actuals",CQ31,(DP31+CQ31))</f>
        <v>-5230.9820601720548</v>
      </c>
      <c r="EO31" s="59">
        <f t="shared" ref="EO31:EO34" si="177">IF(EO$7="Actuals",CR31,(DQ31+CR31))</f>
        <v>-5230.9820601720548</v>
      </c>
      <c r="EP31" s="59">
        <f t="shared" ref="EP31:EP34" si="178">IF(EP$7="Actuals",CS31,(DR31+CS31))</f>
        <v>-5230.9820601720548</v>
      </c>
      <c r="EQ31" s="59">
        <f t="shared" ref="EQ31:EQ34" si="179">IF(EQ$7="Actuals",CT31,(DS31+CT31))</f>
        <v>-5230.9820601720548</v>
      </c>
      <c r="ER31" s="59">
        <f t="shared" ref="ER31:ER34" si="180">IF(ER$7="Actuals",CU31,(DT31+CU31))</f>
        <v>-1212920.5920601722</v>
      </c>
      <c r="ES31" s="59">
        <f t="shared" ref="ES31:ES34" si="181">IF(ES$7="Actuals",CV31,(DU31+CV31))</f>
        <v>-5230.9820601720548</v>
      </c>
      <c r="ET31" s="59">
        <f t="shared" ref="ET31:ET34" si="182">IF(ET$7="Actuals",CW31,(DV31+CW31))</f>
        <v>-5230.9820601720548</v>
      </c>
      <c r="EU31" s="59">
        <f t="shared" ref="EU31:EU34" si="183">IF(EU$7="Actuals",CX31,(DW31+CX31))</f>
        <v>-5230.9820601720548</v>
      </c>
      <c r="EV31" s="59">
        <f t="shared" ref="EV31:EV34" si="184">IF(EV$7="Actuals",CY31,(DX31+CY31))</f>
        <v>6202.9432627497545</v>
      </c>
      <c r="EW31" s="59">
        <f t="shared" ref="EW31:EW34" si="185">IF(EW$7="Actuals",CZ31,(DY31+CZ31))</f>
        <v>6202.9432627497545</v>
      </c>
      <c r="EX31" s="59">
        <f t="shared" ref="EX31:EX34" si="186">IF(EX$7="Actuals",DA31,(DZ31+DA31))</f>
        <v>6202.9432627497545</v>
      </c>
      <c r="EY31" s="59">
        <f t="shared" ref="EY31:EY34" si="187">IF(EY$7="Actuals",DB31,(EA31+DB31))</f>
        <v>6202.9432627497545</v>
      </c>
      <c r="EZ31" s="59">
        <f t="shared" ref="EZ31:EZ34" si="188">IF(EZ$7="Actuals",DC31,(EB31+DC31))</f>
        <v>6202.9432627497545</v>
      </c>
      <c r="FA31" s="127">
        <f t="shared" si="52"/>
        <v>-1857391.0322277998</v>
      </c>
      <c r="FB31" s="59"/>
      <c r="FC31" s="70">
        <f>SUMIF(Adjustments!$J$4:$J$921,(Retirements!$E31&amp;"/"&amp;Retirements!FC$8&amp;"/"&amp;Retirements!FC$7&amp;"/"&amp;Retirements!FC$6),Adjustments!L$4:L$921)</f>
        <v>0</v>
      </c>
      <c r="FD31" s="70">
        <f>SUMIF(Adjustments!$J$4:$J$921,(Retirements!$E31&amp;"/"&amp;Retirements!FD$8&amp;"/"&amp;Retirements!FD$7&amp;"/"&amp;Retirements!FD$6),Adjustments!M$4:M$921)</f>
        <v>0</v>
      </c>
      <c r="FE31" s="70">
        <f>SUMIF(Adjustments!$J$4:$J$921,(Retirements!$E31&amp;"/"&amp;Retirements!FE$8&amp;"/"&amp;Retirements!FE$7&amp;"/"&amp;Retirements!FE$6),Adjustments!N$4:N$921)</f>
        <v>0</v>
      </c>
      <c r="FF31" s="70">
        <f>SUMIF(Adjustments!$J$4:$J$921,(Retirements!$E31&amp;"/"&amp;Retirements!FF$8&amp;"/"&amp;Retirements!FF$7&amp;"/"&amp;Retirements!FF$6),Adjustments!O$4:O$921)</f>
        <v>0</v>
      </c>
      <c r="FG31" s="70">
        <f>SUMIF(Adjustments!$J$4:$J$921,(Retirements!$E31&amp;"/"&amp;Retirements!FG$8&amp;"/"&amp;Retirements!FG$7&amp;"/"&amp;Retirements!FG$6),Adjustments!P$4:P$921)</f>
        <v>0</v>
      </c>
      <c r="FH31" s="70">
        <f>SUMIF(Adjustments!$J$4:$J$921,(Retirements!$E31&amp;"/"&amp;Retirements!FH$8&amp;"/"&amp;Retirements!FH$7&amp;"/"&amp;Retirements!FH$6),Adjustments!Q$4:Q$921)</f>
        <v>0</v>
      </c>
      <c r="FI31" s="70">
        <f>SUMIF(Adjustments!$J$4:$J$921,(Retirements!$E31&amp;"/"&amp;Retirements!FI$8&amp;"/"&amp;Retirements!FI$7&amp;"/"&amp;Retirements!FI$6),Adjustments!R$4:R$921)</f>
        <v>0</v>
      </c>
      <c r="FJ31" s="70">
        <f>SUMIF(Adjustments!$J$4:$J$921,(Retirements!$E31&amp;"/"&amp;Retirements!FJ$8&amp;"/"&amp;Retirements!FJ$7&amp;"/"&amp;Retirements!FJ$6),Adjustments!S$4:S$921)</f>
        <v>0</v>
      </c>
      <c r="FK31" s="70">
        <f>SUMIF(Adjustments!$J$4:$J$921,(Retirements!$E31&amp;"/"&amp;Retirements!FK$8&amp;"/"&amp;Retirements!FK$7&amp;"/"&amp;Retirements!FK$6),Adjustments!T$4:T$921)</f>
        <v>0</v>
      </c>
      <c r="FL31" s="70">
        <f>SUMIF(Adjustments!$J$4:$J$921,(Retirements!$E31&amp;"/"&amp;Retirements!FL$8&amp;"/"&amp;Retirements!FL$7&amp;"/"&amp;Retirements!FL$6),Adjustments!U$4:U$921)</f>
        <v>0</v>
      </c>
      <c r="FM31" s="70">
        <f>SUMIF(Adjustments!$J$4:$J$921,(Retirements!$E31&amp;"/"&amp;Retirements!FM$8&amp;"/"&amp;Retirements!FM$7&amp;"/"&amp;Retirements!FM$6),Adjustments!V$4:V$921)</f>
        <v>0</v>
      </c>
      <c r="FN31" s="70">
        <f>SUMIF(Adjustments!$J$4:$J$921,(Retirements!$E31&amp;"/"&amp;Retirements!FN$8&amp;"/"&amp;Retirements!FN$7&amp;"/"&amp;Retirements!FN$6),Adjustments!W$4:W$921)</f>
        <v>0</v>
      </c>
      <c r="FO31" s="70">
        <f>SUMIF(Adjustments!$J$4:$J$921,(Retirements!$E31&amp;"/"&amp;Retirements!FO$8&amp;"/"&amp;Retirements!FO$7&amp;"/"&amp;Retirements!FO$6),Adjustments!X$4:X$921)</f>
        <v>0</v>
      </c>
      <c r="FP31" s="70">
        <f>SUMIF(Adjustments!$J$4:$J$921,(Retirements!$E31&amp;"/"&amp;Retirements!FP$8&amp;"/"&amp;Retirements!FP$7&amp;"/"&amp;Retirements!FP$6),Adjustments!Y$4:Y$921)</f>
        <v>0</v>
      </c>
      <c r="FQ31" s="70">
        <f>SUMIF(Adjustments!$J$4:$J$921,(Retirements!$E31&amp;"/"&amp;Retirements!FQ$8&amp;"/"&amp;Retirements!FQ$7&amp;"/"&amp;Retirements!FQ$6),Adjustments!Z$4:Z$921)</f>
        <v>0</v>
      </c>
      <c r="FR31" s="70">
        <f>SUMIF(Adjustments!$J$4:$J$921,(Retirements!$E31&amp;"/"&amp;Retirements!FR$8&amp;"/"&amp;Retirements!FR$7&amp;"/"&amp;Retirements!FR$6),Adjustments!AA$4:AA$921)</f>
        <v>0</v>
      </c>
      <c r="FS31" s="70">
        <f>SUMIF(Adjustments!$J$4:$J$921,(Retirements!$E31&amp;"/"&amp;Retirements!FS$8&amp;"/"&amp;Retirements!FS$7&amp;"/"&amp;Retirements!FS$6),Adjustments!AB$4:AB$921)</f>
        <v>0</v>
      </c>
      <c r="FT31" s="70">
        <f>SUMIF(Adjustments!$J$4:$J$921,(Retirements!$E31&amp;"/"&amp;Retirements!FT$8&amp;"/"&amp;Retirements!FT$7&amp;"/"&amp;Retirements!FT$6),Adjustments!AC$4:AC$921)</f>
        <v>0</v>
      </c>
      <c r="FU31" s="70">
        <f>SUMIF(Adjustments!$J$4:$J$921,(Retirements!$E31&amp;"/"&amp;Retirements!FU$8&amp;"/"&amp;Retirements!FU$7&amp;"/"&amp;Retirements!FU$6),Adjustments!AD$4:AD$921)</f>
        <v>0</v>
      </c>
      <c r="FV31" s="70">
        <f>SUMIF(Adjustments!$J$4:$J$921,(Retirements!$E31&amp;"/"&amp;Retirements!FV$8&amp;"/"&amp;Retirements!FV$7&amp;"/"&amp;Retirements!FV$6),Adjustments!AE$4:AE$921)</f>
        <v>0</v>
      </c>
      <c r="FW31" s="70">
        <f>SUMIF(Adjustments!$J$4:$J$921,(Retirements!$E31&amp;"/"&amp;Retirements!FW$8&amp;"/"&amp;Retirements!FW$7&amp;"/"&amp;Retirements!FW$6),Adjustments!AF$4:AF$921)</f>
        <v>0</v>
      </c>
      <c r="FX31" s="70">
        <f>SUMIF(Adjustments!$J$4:$J$921,(Retirements!$E31&amp;"/"&amp;Retirements!FX$8&amp;"/"&amp;Retirements!FX$7&amp;"/"&amp;Retirements!FX$6),Adjustments!AG$4:AG$921)</f>
        <v>0</v>
      </c>
      <c r="FY31" s="70">
        <f>SUMIF(Adjustments!$J$4:$J$921,(Retirements!$E31&amp;"/"&amp;Retirements!FY$8&amp;"/"&amp;Retirements!FY$7&amp;"/"&amp;Retirements!FY$6),Adjustments!AH$4:AH$921)</f>
        <v>0</v>
      </c>
      <c r="FZ31" s="63">
        <f>SUM(FC31:FY31)</f>
        <v>0</v>
      </c>
    </row>
    <row r="32" spans="1:183">
      <c r="A32" s="5" t="s">
        <v>6</v>
      </c>
      <c r="B32" s="5" t="s">
        <v>7</v>
      </c>
      <c r="C32" s="5" t="s">
        <v>2</v>
      </c>
      <c r="D32" s="5" t="s">
        <v>16</v>
      </c>
      <c r="E32" s="2" t="s">
        <v>119</v>
      </c>
      <c r="F32" s="5" t="s">
        <v>61</v>
      </c>
      <c r="G32" s="32">
        <v>343</v>
      </c>
      <c r="H32" s="5" t="s">
        <v>7</v>
      </c>
      <c r="I32" s="5" t="str">
        <f t="shared" si="45"/>
        <v>343SG</v>
      </c>
      <c r="J32" s="374">
        <f>VLOOKUP(F32,Scenarios!$BI$11:$BL$121,4,0)</f>
        <v>-1.6028765133437043E-2</v>
      </c>
      <c r="K32" s="358">
        <f>VLOOKUP(F32,Scenarios!$AG$11:$AJ$132,4,0)</f>
        <v>1230406793.0699999</v>
      </c>
      <c r="L32" s="27">
        <f t="shared" si="140"/>
        <v>1231684944.1899998</v>
      </c>
      <c r="M32" s="27">
        <f t="shared" si="140"/>
        <v>1232425005.5199997</v>
      </c>
      <c r="N32" s="27">
        <f t="shared" si="140"/>
        <v>1232376687.9399998</v>
      </c>
      <c r="O32" s="27">
        <f t="shared" si="140"/>
        <v>1232005464.3199997</v>
      </c>
      <c r="P32" s="27">
        <f t="shared" si="140"/>
        <v>1231968555.6199996</v>
      </c>
      <c r="Q32" s="27">
        <f t="shared" si="140"/>
        <v>1228972681.1399996</v>
      </c>
      <c r="R32" s="27">
        <f t="shared" si="140"/>
        <v>1229771126.5699997</v>
      </c>
      <c r="S32" s="27">
        <f t="shared" si="140"/>
        <v>1230629038.9199996</v>
      </c>
      <c r="T32" s="27">
        <f t="shared" si="140"/>
        <v>1230436520.7299995</v>
      </c>
      <c r="U32" s="27">
        <f t="shared" si="140"/>
        <v>1228794944.5248826</v>
      </c>
      <c r="V32" s="27">
        <f t="shared" si="141"/>
        <v>1227407627.5797656</v>
      </c>
      <c r="W32" s="27">
        <f t="shared" si="141"/>
        <v>1226438333.3946486</v>
      </c>
      <c r="X32" s="27">
        <f t="shared" si="141"/>
        <v>1225368470.0695317</v>
      </c>
      <c r="Y32" s="27">
        <f t="shared" si="141"/>
        <v>1223726893.8644147</v>
      </c>
      <c r="Z32" s="27">
        <f t="shared" si="141"/>
        <v>1221560710.2292976</v>
      </c>
      <c r="AA32" s="27">
        <f t="shared" si="141"/>
        <v>1237560206.0041807</v>
      </c>
      <c r="AB32" s="27">
        <f t="shared" si="141"/>
        <v>1235918629.7990637</v>
      </c>
      <c r="AC32" s="27">
        <f t="shared" si="141"/>
        <v>1238267464.6139467</v>
      </c>
      <c r="AD32" s="27">
        <f t="shared" si="141"/>
        <v>1236613473.0837238</v>
      </c>
      <c r="AE32" s="27">
        <f t="shared" si="141"/>
        <v>1234959481.5535009</v>
      </c>
      <c r="AF32" s="27">
        <f t="shared" si="142"/>
        <v>1236226796.723278</v>
      </c>
      <c r="AG32" s="27">
        <f t="shared" si="142"/>
        <v>1237475090.9030552</v>
      </c>
      <c r="AH32" s="27">
        <f t="shared" si="142"/>
        <v>1235977986.6228323</v>
      </c>
      <c r="AI32" s="68"/>
      <c r="AJ32" s="59">
        <f>SUMIF(Adjustments!$J$4:$J$921,(Retirements!$E32&amp;"/"&amp;Retirements!AJ$8&amp;"/"&amp;Retirements!AJ$7&amp;"/"&amp;Retirements!AJ$6),Adjustments!K$4:K$921)</f>
        <v>-678021</v>
      </c>
      <c r="AK32" s="59">
        <f>SUMIF(Adjustments!$J$4:$J$921,(Retirements!$E32&amp;"/"&amp;Retirements!AK$8&amp;"/"&amp;Retirements!AK$7&amp;"/"&amp;Retirements!AK$6),Adjustments!L$4:L$921)</f>
        <v>-772103</v>
      </c>
      <c r="AL32" s="59">
        <f>SUMIF(Adjustments!$J$4:$J$921,(Retirements!$E32&amp;"/"&amp;Retirements!AL$8&amp;"/"&amp;Retirements!AL$7&amp;"/"&amp;Retirements!AL$6),Adjustments!M$4:M$921)</f>
        <v>-85385</v>
      </c>
      <c r="AM32" s="59">
        <f>SUMIF(Adjustments!$J$4:$J$921,(Retirements!$E32&amp;"/"&amp;Retirements!AM$8&amp;"/"&amp;Retirements!AM$7&amp;"/"&amp;Retirements!AM$6),Adjustments!N$4:N$921)</f>
        <v>-539821.41999999993</v>
      </c>
      <c r="AN32" s="59">
        <f>SUMIF(Adjustments!$J$4:$J$921,(Retirements!$E32&amp;"/"&amp;Retirements!AN$8&amp;"/"&amp;Retirements!AN$7&amp;"/"&amp;Retirements!AN$6),Adjustments!O$4:O$921)</f>
        <v>-61081.919999999998</v>
      </c>
      <c r="AO32" s="59">
        <f>SUMIF(Adjustments!$J$4:$J$921,(Retirements!$E32&amp;"/"&amp;Retirements!AO$8&amp;"/"&amp;Retirements!AO$7&amp;"/"&amp;Retirements!AO$6),Adjustments!P$4:P$921)</f>
        <v>-3380065.9900000007</v>
      </c>
      <c r="AP32" s="59">
        <f>SUMIF(Adjustments!$J$4:$J$921,(Retirements!$E32&amp;"/"&amp;Retirements!AP$8&amp;"/"&amp;Retirements!AP$7&amp;"/"&amp;Retirements!AP$6),Adjustments!Q$4:Q$921)</f>
        <v>0</v>
      </c>
      <c r="AQ32" s="59">
        <f>SUMIF(Adjustments!$J$4:$J$921,(Retirements!$E32&amp;"/"&amp;Retirements!AQ$8&amp;"/"&amp;Retirements!AQ$7&amp;"/"&amp;Retirements!AQ$6),Adjustments!R$4:R$921)</f>
        <v>-13277</v>
      </c>
      <c r="AR32" s="59">
        <f>SUMIF(Adjustments!$J$4:$J$921,(Retirements!$E32&amp;"/"&amp;Retirements!AR$8&amp;"/"&amp;Retirements!AR$7&amp;"/"&amp;Retirements!AR$6),Adjustments!S$4:S$921)</f>
        <v>-195733</v>
      </c>
      <c r="AS32" s="59">
        <f>SUMIF(Adjustments!$J$4:$J$921,(Retirements!$E32&amp;"/"&amp;Retirements!AS$8&amp;"/"&amp;Retirements!AS$7&amp;"/"&amp;Retirements!AS$6),Adjustments!T$4:T$921)</f>
        <v>0</v>
      </c>
      <c r="AT32" s="59">
        <f>SUMIF(Adjustments!$J$4:$J$921,(Retirements!$E32&amp;"/"&amp;Retirements!AT$8&amp;"/"&amp;Retirements!AT$7&amp;"/"&amp;Retirements!AT$6),Adjustments!U$4:U$921)</f>
        <v>0</v>
      </c>
      <c r="AU32" s="59">
        <f>SUMIF(Adjustments!$J$4:$J$921,(Retirements!$E32&amp;"/"&amp;Retirements!AU$8&amp;"/"&amp;Retirements!AU$7&amp;"/"&amp;Retirements!AU$6),Adjustments!V$4:V$921)</f>
        <v>0</v>
      </c>
      <c r="AV32" s="59">
        <f>SUMIF(Adjustments!$J$4:$J$921,(Retirements!$E32&amp;"/"&amp;Retirements!AV$8&amp;"/"&amp;Retirements!AV$7&amp;"/"&amp;Retirements!AV$6),Adjustments!W$4:W$921)</f>
        <v>0</v>
      </c>
      <c r="AW32" s="59">
        <f>SUMIF(Adjustments!$J$4:$J$921,(Retirements!$E32&amp;"/"&amp;Retirements!AW$8&amp;"/"&amp;Retirements!AW$7&amp;"/"&amp;Retirements!AW$6),Adjustments!X$4:X$921)</f>
        <v>0</v>
      </c>
      <c r="AX32" s="59">
        <f>SUMIF(Adjustments!$J$4:$J$921,(Retirements!$E32&amp;"/"&amp;Retirements!AX$8&amp;"/"&amp;Retirements!AX$7&amp;"/"&amp;Retirements!AX$6),Adjustments!Y$4:Y$921)</f>
        <v>0</v>
      </c>
      <c r="AY32" s="59">
        <f>SUMIF(Adjustments!$J$4:$J$921,(Retirements!$E32&amp;"/"&amp;Retirements!AY$8&amp;"/"&amp;Retirements!AY$7&amp;"/"&amp;Retirements!AY$6),Adjustments!Z$4:Z$921)</f>
        <v>0</v>
      </c>
      <c r="AZ32" s="59">
        <f>SUMIF(Adjustments!$J$4:$J$921,(Retirements!$E32&amp;"/"&amp;Retirements!AZ$8&amp;"/"&amp;Retirements!AZ$7&amp;"/"&amp;Retirements!AZ$6),Adjustments!AA$4:AA$921)</f>
        <v>0</v>
      </c>
      <c r="BA32" s="59">
        <f>SUMIF(Adjustments!$J$4:$J$921,(Retirements!$E32&amp;"/"&amp;Retirements!BA$8&amp;"/"&amp;Retirements!BA$7&amp;"/"&amp;Retirements!BA$6),Adjustments!AB$4:AB$921)</f>
        <v>0</v>
      </c>
      <c r="BB32" s="59">
        <f>SUMIF(Adjustments!$J$4:$J$921,(Retirements!$E32&amp;"/"&amp;Retirements!BB$8&amp;"/"&amp;Retirements!BB$7&amp;"/"&amp;Retirements!BB$6),Adjustments!AC$4:AC$921)</f>
        <v>0</v>
      </c>
      <c r="BC32" s="59">
        <f>SUMIF(Adjustments!$J$4:$J$921,(Retirements!$E32&amp;"/"&amp;Retirements!BC$8&amp;"/"&amp;Retirements!BC$7&amp;"/"&amp;Retirements!BC$6),Adjustments!AD$4:AD$921)</f>
        <v>0</v>
      </c>
      <c r="BD32" s="59">
        <f>SUMIF(Adjustments!$J$4:$J$921,(Retirements!$E32&amp;"/"&amp;Retirements!BD$8&amp;"/"&amp;Retirements!BD$7&amp;"/"&amp;Retirements!BD$6),Adjustments!AE$4:AE$921)</f>
        <v>0</v>
      </c>
      <c r="BE32" s="59">
        <f>SUMIF(Adjustments!$J$4:$J$921,(Retirements!$E32&amp;"/"&amp;Retirements!BE$8&amp;"/"&amp;Retirements!BE$7&amp;"/"&amp;Retirements!BE$6),Adjustments!AF$4:AF$921)</f>
        <v>0</v>
      </c>
      <c r="BF32" s="59">
        <f>SUMIF(Adjustments!$J$4:$J$921,(Retirements!$E32&amp;"/"&amp;Retirements!BF$8&amp;"/"&amp;Retirements!BF$7&amp;"/"&amp;Retirements!BF$6),Adjustments!AG$4:AG$921)</f>
        <v>0</v>
      </c>
      <c r="BG32" s="59"/>
      <c r="BH32" s="756">
        <f t="shared" si="35"/>
        <v>24</v>
      </c>
      <c r="BI32" s="59">
        <f t="shared" si="46"/>
        <v>1230406793.0699999</v>
      </c>
      <c r="BJ32" s="59">
        <f t="shared" si="130"/>
        <v>1230406793.0699999</v>
      </c>
      <c r="BK32" s="59">
        <f t="shared" si="130"/>
        <v>1230406793.0699999</v>
      </c>
      <c r="BL32" s="59">
        <f t="shared" si="130"/>
        <v>1230406793.0699999</v>
      </c>
      <c r="BM32" s="59">
        <f t="shared" si="130"/>
        <v>1230406793.0699999</v>
      </c>
      <c r="BN32" s="59">
        <f t="shared" si="130"/>
        <v>1230406793.0699999</v>
      </c>
      <c r="BO32" s="59">
        <f t="shared" si="130"/>
        <v>1228972681.1399996</v>
      </c>
      <c r="BP32" s="59">
        <f t="shared" si="130"/>
        <v>1228972681.1399996</v>
      </c>
      <c r="BQ32" s="59">
        <f t="shared" si="130"/>
        <v>1228972681.1399996</v>
      </c>
      <c r="BR32" s="59">
        <f t="shared" si="130"/>
        <v>1228972681.1399996</v>
      </c>
      <c r="BS32" s="59">
        <f t="shared" si="130"/>
        <v>1228972681.1399996</v>
      </c>
      <c r="BT32" s="59">
        <f t="shared" si="130"/>
        <v>1228972681.1399996</v>
      </c>
      <c r="BU32" s="59">
        <f t="shared" si="130"/>
        <v>1228972681.1399996</v>
      </c>
      <c r="BV32" s="59">
        <f t="shared" si="130"/>
        <v>1228972681.1399996</v>
      </c>
      <c r="BW32" s="59">
        <f t="shared" si="130"/>
        <v>1228972681.1399996</v>
      </c>
      <c r="BX32" s="59">
        <f t="shared" si="130"/>
        <v>1228972681.1399996</v>
      </c>
      <c r="BY32" s="59">
        <f t="shared" si="130"/>
        <v>1228972681.1399996</v>
      </c>
      <c r="BZ32" s="59">
        <f t="shared" si="130"/>
        <v>1228972681.1399996</v>
      </c>
      <c r="CA32" s="59">
        <f t="shared" si="130"/>
        <v>1238267464.6139467</v>
      </c>
      <c r="CB32" s="59">
        <f t="shared" si="130"/>
        <v>1238267464.6139467</v>
      </c>
      <c r="CC32" s="59">
        <f t="shared" si="130"/>
        <v>1238267464.6139467</v>
      </c>
      <c r="CD32" s="59">
        <f t="shared" si="130"/>
        <v>1238267464.6139467</v>
      </c>
      <c r="CE32" s="59">
        <f t="shared" si="40"/>
        <v>1238267464.6139467</v>
      </c>
      <c r="CF32" s="68"/>
      <c r="CG32" s="70">
        <f t="shared" si="143"/>
        <v>-678021</v>
      </c>
      <c r="CH32" s="70">
        <f t="shared" si="144"/>
        <v>-772103</v>
      </c>
      <c r="CI32" s="70">
        <f t="shared" si="145"/>
        <v>-85385</v>
      </c>
      <c r="CJ32" s="70">
        <f t="shared" si="146"/>
        <v>-539821.41999999993</v>
      </c>
      <c r="CK32" s="70">
        <f t="shared" si="147"/>
        <v>-61081.919999999998</v>
      </c>
      <c r="CL32" s="70">
        <f t="shared" si="148"/>
        <v>-3380065.9900000007</v>
      </c>
      <c r="CM32" s="70">
        <f t="shared" si="149"/>
        <v>0</v>
      </c>
      <c r="CN32" s="70">
        <f t="shared" si="150"/>
        <v>-13277</v>
      </c>
      <c r="CO32" s="70">
        <f t="shared" si="151"/>
        <v>-195733</v>
      </c>
      <c r="CP32" s="70">
        <f t="shared" si="152"/>
        <v>-1641576.2051169556</v>
      </c>
      <c r="CQ32" s="70">
        <f t="shared" si="153"/>
        <v>-1641576.2051169556</v>
      </c>
      <c r="CR32" s="70">
        <f t="shared" si="154"/>
        <v>-1641576.2051169556</v>
      </c>
      <c r="CS32" s="70">
        <f t="shared" si="155"/>
        <v>-1641576.2051169556</v>
      </c>
      <c r="CT32" s="70">
        <f t="shared" si="156"/>
        <v>-1641576.2051169556</v>
      </c>
      <c r="CU32" s="70">
        <f t="shared" si="157"/>
        <v>-1641576.2051169556</v>
      </c>
      <c r="CV32" s="70">
        <f t="shared" si="158"/>
        <v>-1641576.2051169556</v>
      </c>
      <c r="CW32" s="70">
        <f t="shared" si="159"/>
        <v>-1641576.2051169556</v>
      </c>
      <c r="CX32" s="70">
        <f t="shared" si="160"/>
        <v>-1641576.2051169556</v>
      </c>
      <c r="CY32" s="70">
        <f t="shared" si="161"/>
        <v>-1653991.5302227931</v>
      </c>
      <c r="CZ32" s="70">
        <f t="shared" si="162"/>
        <v>-1653991.5302227931</v>
      </c>
      <c r="DA32" s="70">
        <f t="shared" si="163"/>
        <v>-1653991.5302227931</v>
      </c>
      <c r="DB32" s="70">
        <f t="shared" si="164"/>
        <v>-1653991.5302227931</v>
      </c>
      <c r="DC32" s="70">
        <f t="shared" si="165"/>
        <v>-1653991.5302227931</v>
      </c>
      <c r="DD32" s="63">
        <f>SUM(CG32:DC32)</f>
        <v>-28769631.827166561</v>
      </c>
      <c r="DE32" s="59"/>
      <c r="DF32" s="70">
        <f>SUMIF(Adjustments!$J$4:$J$921,(Retirements!$E32&amp;"/"&amp;Retirements!DF$8&amp;"/"&amp;Retirements!DF$7&amp;"/"&amp;Retirements!DF$6),Adjustments!K$4:K$921)</f>
        <v>0</v>
      </c>
      <c r="DG32" s="70">
        <f>SUMIF(Adjustments!$J$4:$J$921,(Retirements!$E32&amp;"/"&amp;Retirements!DG$8&amp;"/"&amp;Retirements!DG$7&amp;"/"&amp;Retirements!DG$6),Adjustments!L$4:L$921)</f>
        <v>0</v>
      </c>
      <c r="DH32" s="70">
        <f>SUMIF(Adjustments!$J$4:$J$921,(Retirements!$E32&amp;"/"&amp;Retirements!DH$8&amp;"/"&amp;Retirements!DH$7&amp;"/"&amp;Retirements!DH$6),Adjustments!M$4:M$921)</f>
        <v>0</v>
      </c>
      <c r="DI32" s="70">
        <f>SUMIF(Adjustments!$J$4:$J$921,(Retirements!$E32&amp;"/"&amp;Retirements!DI$8&amp;"/"&amp;Retirements!DI$7&amp;"/"&amp;Retirements!DI$6),Adjustments!N$4:N$921)</f>
        <v>0</v>
      </c>
      <c r="DJ32" s="70">
        <f>SUMIF(Adjustments!$J$4:$J$921,(Retirements!$E32&amp;"/"&amp;Retirements!DJ$8&amp;"/"&amp;Retirements!DJ$7&amp;"/"&amp;Retirements!DJ$6),Adjustments!O$4:O$921)</f>
        <v>0</v>
      </c>
      <c r="DK32" s="70">
        <f>SUMIF(Adjustments!$J$4:$J$921,(Retirements!$E32&amp;"/"&amp;Retirements!DK$8&amp;"/"&amp;Retirements!DK$7&amp;"/"&amp;Retirements!DK$6),Adjustments!P$4:P$921)</f>
        <v>0</v>
      </c>
      <c r="DL32" s="70">
        <f>SUMIF(Adjustments!$J$4:$J$921,(Retirements!$E32&amp;"/"&amp;Retirements!DL$8&amp;"/"&amp;Retirements!DL$7&amp;"/"&amp;Retirements!DL$6),Adjustments!Q$4:Q$921)</f>
        <v>-3825353.29</v>
      </c>
      <c r="DM32" s="70">
        <f>SUMIF(Adjustments!$J$4:$J$921,(Retirements!$E32&amp;"/"&amp;Retirements!DM$8&amp;"/"&amp;Retirements!DM$7&amp;"/"&amp;Retirements!DM$6),Adjustments!R$4:R$921)</f>
        <v>0</v>
      </c>
      <c r="DN32" s="70">
        <f>SUMIF(Adjustments!$J$4:$J$921,(Retirements!$E32&amp;"/"&amp;Retirements!DN$8&amp;"/"&amp;Retirements!DN$7&amp;"/"&amp;Retirements!DN$6),Adjustments!S$4:S$921)</f>
        <v>0</v>
      </c>
      <c r="DO32" s="70">
        <f>SUMIF(Adjustments!$J$4:$J$921,(Retirements!$E32&amp;"/"&amp;Retirements!DO$8&amp;"/"&amp;Retirements!DO$7&amp;"/"&amp;Retirements!DO$6),Adjustments!T$4:T$921)</f>
        <v>0</v>
      </c>
      <c r="DP32" s="70">
        <f>SUMIF(Adjustments!$J$4:$J$921,(Retirements!$E32&amp;"/"&amp;Retirements!DP$8&amp;"/"&amp;Retirements!DP$7&amp;"/"&amp;Retirements!DP$6),Adjustments!U$4:U$921)</f>
        <v>0</v>
      </c>
      <c r="DQ32" s="70">
        <f>SUMIF(Adjustments!$J$4:$J$921,(Retirements!$E32&amp;"/"&amp;Retirements!DQ$8&amp;"/"&amp;Retirements!DQ$7&amp;"/"&amp;Retirements!DQ$6),Adjustments!V$4:V$921)</f>
        <v>0</v>
      </c>
      <c r="DR32" s="70">
        <f>SUMIF(Adjustments!$J$4:$J$921,(Retirements!$E32&amp;"/"&amp;Retirements!DR$8&amp;"/"&amp;Retirements!DR$7&amp;"/"&amp;Retirements!DR$6),Adjustments!W$4:W$921)</f>
        <v>0</v>
      </c>
      <c r="DS32" s="70">
        <f>SUMIF(Adjustments!$J$4:$J$921,(Retirements!$E32&amp;"/"&amp;Retirements!DS$8&amp;"/"&amp;Retirements!DS$7&amp;"/"&amp;Retirements!DS$6),Adjustments!X$4:X$921)</f>
        <v>0</v>
      </c>
      <c r="DT32" s="70">
        <f>SUMIF(Adjustments!$J$4:$J$921,(Retirements!$E32&amp;"/"&amp;Retirements!DT$8&amp;"/"&amp;Retirements!DT$7&amp;"/"&amp;Retirements!DT$6),Adjustments!Y$4:Y$921)</f>
        <v>-524607.42999999877</v>
      </c>
      <c r="DU32" s="70">
        <f>SUMIF(Adjustments!$J$4:$J$921,(Retirements!$E32&amp;"/"&amp;Retirements!DU$8&amp;"/"&amp;Retirements!DU$7&amp;"/"&amp;Retirements!DU$6),Adjustments!Z$4:Z$921)</f>
        <v>0</v>
      </c>
      <c r="DV32" s="70">
        <f>SUMIF(Adjustments!$J$4:$J$921,(Retirements!$E32&amp;"/"&amp;Retirements!DV$8&amp;"/"&amp;Retirements!DV$7&amp;"/"&amp;Retirements!DV$6),Adjustments!AA$4:AA$921)</f>
        <v>0</v>
      </c>
      <c r="DW32" s="70">
        <f>SUMIF(Adjustments!$J$4:$J$921,(Retirements!$E32&amp;"/"&amp;Retirements!DW$8&amp;"/"&amp;Retirements!DW$7&amp;"/"&amp;Retirements!DW$6),Adjustments!AB$4:AB$921)</f>
        <v>0</v>
      </c>
      <c r="DX32" s="70">
        <f>SUMIF(Adjustments!$J$4:$J$921,(Retirements!$E32&amp;"/"&amp;Retirements!DX$8&amp;"/"&amp;Retirements!DX$7&amp;"/"&amp;Retirements!DX$6),Adjustments!AC$4:AC$921)</f>
        <v>0</v>
      </c>
      <c r="DY32" s="70">
        <f>SUMIF(Adjustments!$J$4:$J$921,(Retirements!$E32&amp;"/"&amp;Retirements!DY$8&amp;"/"&amp;Retirements!DY$7&amp;"/"&amp;Retirements!DY$6),Adjustments!AD$4:AD$921)</f>
        <v>0</v>
      </c>
      <c r="DZ32" s="70">
        <f>SUMIF(Adjustments!$J$4:$J$921,(Retirements!$E32&amp;"/"&amp;Retirements!DZ$8&amp;"/"&amp;Retirements!DZ$7&amp;"/"&amp;Retirements!DZ$6),Adjustments!AE$4:AE$921)</f>
        <v>0</v>
      </c>
      <c r="EA32" s="70">
        <f>SUMIF(Adjustments!$J$4:$J$921,(Retirements!$E32&amp;"/"&amp;Retirements!EA$8&amp;"/"&amp;Retirements!EA$7&amp;"/"&amp;Retirements!EA$6),Adjustments!AF$4:AF$921)</f>
        <v>0</v>
      </c>
      <c r="EB32" s="70">
        <f>SUMIF(Adjustments!$J$4:$J$921,(Retirements!$E32&amp;"/"&amp;Retirements!EB$8&amp;"/"&amp;Retirements!EB$7&amp;"/"&amp;Retirements!EB$6),Adjustments!AG$4:AG$921)</f>
        <v>0</v>
      </c>
      <c r="EC32" s="59"/>
      <c r="ED32" s="59">
        <f t="shared" si="166"/>
        <v>-678021</v>
      </c>
      <c r="EE32" s="59">
        <f t="shared" si="167"/>
        <v>-772103</v>
      </c>
      <c r="EF32" s="59">
        <f t="shared" si="168"/>
        <v>-85385</v>
      </c>
      <c r="EG32" s="59">
        <f t="shared" si="169"/>
        <v>-539821.41999999993</v>
      </c>
      <c r="EH32" s="59">
        <f t="shared" si="170"/>
        <v>-61081.919999999998</v>
      </c>
      <c r="EI32" s="59">
        <f t="shared" si="171"/>
        <v>-3380065.9900000007</v>
      </c>
      <c r="EJ32" s="59">
        <f t="shared" si="172"/>
        <v>0</v>
      </c>
      <c r="EK32" s="59">
        <f t="shared" si="173"/>
        <v>-13277</v>
      </c>
      <c r="EL32" s="59">
        <f t="shared" si="174"/>
        <v>-195733</v>
      </c>
      <c r="EM32" s="59">
        <f t="shared" si="175"/>
        <v>-1641576.2051169556</v>
      </c>
      <c r="EN32" s="59">
        <f t="shared" si="176"/>
        <v>-1641576.2051169556</v>
      </c>
      <c r="EO32" s="59">
        <f t="shared" si="177"/>
        <v>-1641576.2051169556</v>
      </c>
      <c r="EP32" s="59">
        <f t="shared" si="178"/>
        <v>-1641576.2051169556</v>
      </c>
      <c r="EQ32" s="59">
        <f t="shared" si="179"/>
        <v>-1641576.2051169556</v>
      </c>
      <c r="ER32" s="59">
        <f t="shared" si="180"/>
        <v>-2166183.6351169543</v>
      </c>
      <c r="ES32" s="59">
        <f t="shared" si="181"/>
        <v>-1641576.2051169556</v>
      </c>
      <c r="ET32" s="59">
        <f t="shared" si="182"/>
        <v>-1641576.2051169556</v>
      </c>
      <c r="EU32" s="59">
        <f t="shared" si="183"/>
        <v>-1641576.2051169556</v>
      </c>
      <c r="EV32" s="59">
        <f t="shared" si="184"/>
        <v>-1653991.5302227931</v>
      </c>
      <c r="EW32" s="59">
        <f t="shared" si="185"/>
        <v>-1653991.5302227931</v>
      </c>
      <c r="EX32" s="59">
        <f t="shared" si="186"/>
        <v>-1653991.5302227931</v>
      </c>
      <c r="EY32" s="59">
        <f t="shared" si="187"/>
        <v>-1653991.5302227931</v>
      </c>
      <c r="EZ32" s="59">
        <f t="shared" si="188"/>
        <v>-1653991.5302227931</v>
      </c>
      <c r="FA32" s="127">
        <f t="shared" si="52"/>
        <v>-29294239.257166561</v>
      </c>
      <c r="FB32" s="59"/>
      <c r="FC32" s="70">
        <f>SUMIF(Adjustments!$J$4:$J$921,(Retirements!$E32&amp;"/"&amp;Retirements!FC$8&amp;"/"&amp;Retirements!FC$7&amp;"/"&amp;Retirements!FC$6),Adjustments!L$4:L$921)</f>
        <v>1956172.12</v>
      </c>
      <c r="FD32" s="70">
        <f>SUMIF(Adjustments!$J$4:$J$921,(Retirements!$E32&amp;"/"&amp;Retirements!FD$8&amp;"/"&amp;Retirements!FD$7&amp;"/"&amp;Retirements!FD$6),Adjustments!M$4:M$921)</f>
        <v>1512164.3299999998</v>
      </c>
      <c r="FE32" s="70">
        <f>SUMIF(Adjustments!$J$4:$J$921,(Retirements!$E32&amp;"/"&amp;Retirements!FE$8&amp;"/"&amp;Retirements!FE$7&amp;"/"&amp;Retirements!FE$6),Adjustments!N$4:N$921)</f>
        <v>37067.42</v>
      </c>
      <c r="FF32" s="70">
        <f>SUMIF(Adjustments!$J$4:$J$921,(Retirements!$E32&amp;"/"&amp;Retirements!FF$8&amp;"/"&amp;Retirements!FF$7&amp;"/"&amp;Retirements!FF$6),Adjustments!O$4:O$921)</f>
        <v>168597.8</v>
      </c>
      <c r="FG32" s="70">
        <f>SUMIF(Adjustments!$J$4:$J$921,(Retirements!$E32&amp;"/"&amp;Retirements!FG$8&amp;"/"&amp;Retirements!FG$7&amp;"/"&amp;Retirements!FG$6),Adjustments!P$4:P$921)</f>
        <v>24173.22</v>
      </c>
      <c r="FH32" s="70">
        <f>SUMIF(Adjustments!$J$4:$J$921,(Retirements!$E32&amp;"/"&amp;Retirements!FH$8&amp;"/"&amp;Retirements!FH$7&amp;"/"&amp;Retirements!FH$6),Adjustments!Q$4:Q$921)</f>
        <v>384191.51</v>
      </c>
      <c r="FI32" s="70">
        <f>SUMIF(Adjustments!$J$4:$J$921,(Retirements!$E32&amp;"/"&amp;Retirements!FI$8&amp;"/"&amp;Retirements!FI$7&amp;"/"&amp;Retirements!FI$6),Adjustments!R$4:R$921)</f>
        <v>798445.42999999993</v>
      </c>
      <c r="FJ32" s="70">
        <f>SUMIF(Adjustments!$J$4:$J$921,(Retirements!$E32&amp;"/"&amp;Retirements!FJ$8&amp;"/"&amp;Retirements!FJ$7&amp;"/"&amp;Retirements!FJ$6),Adjustments!S$4:S$921)</f>
        <v>871189.35</v>
      </c>
      <c r="FK32" s="70">
        <f>SUMIF(Adjustments!$J$4:$J$921,(Retirements!$E32&amp;"/"&amp;Retirements!FK$8&amp;"/"&amp;Retirements!FK$7&amp;"/"&amp;Retirements!FK$6),Adjustments!T$4:T$921)</f>
        <v>3214.8099999999995</v>
      </c>
      <c r="FL32" s="70">
        <f>SUMIF(Adjustments!$J$4:$J$921,(Retirements!$E32&amp;"/"&amp;Retirements!FL$8&amp;"/"&amp;Retirements!FL$7&amp;"/"&amp;Retirements!FL$6),Adjustments!U$4:U$921)</f>
        <v>0</v>
      </c>
      <c r="FM32" s="70">
        <f>SUMIF(Adjustments!$J$4:$J$921,(Retirements!$E32&amp;"/"&amp;Retirements!FM$8&amp;"/"&amp;Retirements!FM$7&amp;"/"&amp;Retirements!FM$6),Adjustments!V$4:V$921)</f>
        <v>254259.26</v>
      </c>
      <c r="FN32" s="70">
        <f>SUMIF(Adjustments!$J$4:$J$921,(Retirements!$E32&amp;"/"&amp;Retirements!FN$8&amp;"/"&amp;Retirements!FN$7&amp;"/"&amp;Retirements!FN$6),Adjustments!W$4:W$921)</f>
        <v>672282.02</v>
      </c>
      <c r="FO32" s="70">
        <f>SUMIF(Adjustments!$J$4:$J$921,(Retirements!$E32&amp;"/"&amp;Retirements!FO$8&amp;"/"&amp;Retirements!FO$7&amp;"/"&amp;Retirements!FO$6),Adjustments!X$4:X$921)</f>
        <v>571712.88</v>
      </c>
      <c r="FP32" s="70">
        <f>SUMIF(Adjustments!$J$4:$J$921,(Retirements!$E32&amp;"/"&amp;Retirements!FP$8&amp;"/"&amp;Retirements!FP$7&amp;"/"&amp;Retirements!FP$6),Adjustments!Y$4:Y$921)</f>
        <v>0</v>
      </c>
      <c r="FQ32" s="70">
        <f>SUMIF(Adjustments!$J$4:$J$921,(Retirements!$E32&amp;"/"&amp;Retirements!FQ$8&amp;"/"&amp;Retirements!FQ$7&amp;"/"&amp;Retirements!FQ$6),Adjustments!Z$4:Z$921)</f>
        <v>0</v>
      </c>
      <c r="FR32" s="70">
        <f>SUMIF(Adjustments!$J$4:$J$921,(Retirements!$E32&amp;"/"&amp;Retirements!FR$8&amp;"/"&amp;Retirements!FR$7&amp;"/"&amp;Retirements!FR$6),Adjustments!AA$4:AA$921)</f>
        <v>17641071.979999997</v>
      </c>
      <c r="FS32" s="70">
        <f>SUMIF(Adjustments!$J$4:$J$921,(Retirements!$E32&amp;"/"&amp;Retirements!FS$8&amp;"/"&amp;Retirements!FS$7&amp;"/"&amp;Retirements!FS$6),Adjustments!AB$4:AB$921)</f>
        <v>0</v>
      </c>
      <c r="FT32" s="70">
        <f>SUMIF(Adjustments!$J$4:$J$921,(Retirements!$E32&amp;"/"&amp;Retirements!FT$8&amp;"/"&amp;Retirements!FT$7&amp;"/"&amp;Retirements!FT$6),Adjustments!AC$4:AC$921)</f>
        <v>3990411.0199999996</v>
      </c>
      <c r="FU32" s="70">
        <f>SUMIF(Adjustments!$J$4:$J$921,(Retirements!$E32&amp;"/"&amp;Retirements!FU$8&amp;"/"&amp;Retirements!FU$7&amp;"/"&amp;Retirements!FU$6),Adjustments!AD$4:AD$921)</f>
        <v>0</v>
      </c>
      <c r="FV32" s="70">
        <f>SUMIF(Adjustments!$J$4:$J$921,(Retirements!$E32&amp;"/"&amp;Retirements!FV$8&amp;"/"&amp;Retirements!FV$7&amp;"/"&amp;Retirements!FV$6),Adjustments!AE$4:AE$921)</f>
        <v>0</v>
      </c>
      <c r="FW32" s="70">
        <f>SUMIF(Adjustments!$J$4:$J$921,(Retirements!$E32&amp;"/"&amp;Retirements!FW$8&amp;"/"&amp;Retirements!FW$7&amp;"/"&amp;Retirements!FW$6),Adjustments!AF$4:AF$921)</f>
        <v>2921306.7</v>
      </c>
      <c r="FX32" s="70">
        <f>SUMIF(Adjustments!$J$4:$J$921,(Retirements!$E32&amp;"/"&amp;Retirements!FX$8&amp;"/"&amp;Retirements!FX$7&amp;"/"&amp;Retirements!FX$6),Adjustments!AG$4:AG$921)</f>
        <v>2902285.71</v>
      </c>
      <c r="FY32" s="70">
        <f>SUMIF(Adjustments!$J$4:$J$921,(Retirements!$E32&amp;"/"&amp;Retirements!FY$8&amp;"/"&amp;Retirements!FY$7&amp;"/"&amp;Retirements!FY$6),Adjustments!AH$4:AH$921)</f>
        <v>156887.25</v>
      </c>
      <c r="FZ32" s="63">
        <f>SUM(FC32:FY32)</f>
        <v>34865432.809999995</v>
      </c>
    </row>
    <row r="33" spans="1:182">
      <c r="A33" s="5" t="s">
        <v>17</v>
      </c>
      <c r="B33" s="5" t="s">
        <v>18</v>
      </c>
      <c r="C33" s="5" t="s">
        <v>2</v>
      </c>
      <c r="D33" s="5" t="s">
        <v>16</v>
      </c>
      <c r="E33" s="2" t="s">
        <v>120</v>
      </c>
      <c r="F33" s="5" t="s">
        <v>62</v>
      </c>
      <c r="G33" s="32">
        <v>343</v>
      </c>
      <c r="H33" s="5" t="s">
        <v>18</v>
      </c>
      <c r="I33" s="5" t="str">
        <f t="shared" si="45"/>
        <v>343SG-W</v>
      </c>
      <c r="J33" s="374">
        <f>VLOOKUP(F33,Scenarios!$BI$11:$BL$121,4,0)</f>
        <v>-8.7555963656489317E-4</v>
      </c>
      <c r="K33" s="358">
        <f>VLOOKUP(F33,Scenarios!$AG$11:$AJ$132,4,0)</f>
        <v>1485721179.9300001</v>
      </c>
      <c r="L33" s="27">
        <f t="shared" si="140"/>
        <v>1485373270.5700002</v>
      </c>
      <c r="M33" s="27">
        <f t="shared" si="140"/>
        <v>1485525507.6200001</v>
      </c>
      <c r="N33" s="27">
        <f t="shared" si="140"/>
        <v>1485239392.7700002</v>
      </c>
      <c r="O33" s="27">
        <f t="shared" si="140"/>
        <v>1486709560.3600001</v>
      </c>
      <c r="P33" s="27">
        <f t="shared" si="140"/>
        <v>1487854952.1300001</v>
      </c>
      <c r="Q33" s="27">
        <f t="shared" si="140"/>
        <v>1488276110.7</v>
      </c>
      <c r="R33" s="27">
        <f t="shared" si="140"/>
        <v>1489596887.1000001</v>
      </c>
      <c r="S33" s="27">
        <f t="shared" si="140"/>
        <v>1489787752.45</v>
      </c>
      <c r="T33" s="27">
        <f t="shared" si="140"/>
        <v>1488946991.1300001</v>
      </c>
      <c r="U33" s="27">
        <f t="shared" si="140"/>
        <v>1488838401.5891173</v>
      </c>
      <c r="V33" s="27">
        <f t="shared" si="141"/>
        <v>1488729812.0482345</v>
      </c>
      <c r="W33" s="27">
        <f t="shared" si="141"/>
        <v>1488621222.5073516</v>
      </c>
      <c r="X33" s="27">
        <f t="shared" si="141"/>
        <v>1488512632.9664688</v>
      </c>
      <c r="Y33" s="27">
        <f t="shared" si="141"/>
        <v>1488404043.425586</v>
      </c>
      <c r="Z33" s="27">
        <f t="shared" si="141"/>
        <v>1488295453.8847032</v>
      </c>
      <c r="AA33" s="27">
        <f t="shared" si="141"/>
        <v>1488186864.3438203</v>
      </c>
      <c r="AB33" s="27">
        <f t="shared" si="141"/>
        <v>1488078274.8029375</v>
      </c>
      <c r="AC33" s="27">
        <f t="shared" si="141"/>
        <v>1490521309.3320546</v>
      </c>
      <c r="AD33" s="27">
        <f t="shared" si="141"/>
        <v>1490412555.9740636</v>
      </c>
      <c r="AE33" s="27">
        <f t="shared" si="141"/>
        <v>1491153515.8460727</v>
      </c>
      <c r="AF33" s="27">
        <f t="shared" si="142"/>
        <v>1491420016.0280817</v>
      </c>
      <c r="AG33" s="27">
        <f t="shared" si="142"/>
        <v>1491311262.6700907</v>
      </c>
      <c r="AH33" s="27">
        <f t="shared" si="142"/>
        <v>1491202509.3120997</v>
      </c>
      <c r="AI33" s="68"/>
      <c r="AJ33" s="59">
        <f>SUMIF(Adjustments!$J$4:$J$921,(Retirements!$E33&amp;"/"&amp;Retirements!AJ$8&amp;"/"&amp;Retirements!AJ$7&amp;"/"&amp;Retirements!AJ$6),Adjustments!K$4:K$921)</f>
        <v>-463135</v>
      </c>
      <c r="AK33" s="59">
        <f>SUMIF(Adjustments!$J$4:$J$921,(Retirements!$E33&amp;"/"&amp;Retirements!AK$8&amp;"/"&amp;Retirements!AK$7&amp;"/"&amp;Retirements!AK$6),Adjustments!L$4:L$921)</f>
        <v>-1498</v>
      </c>
      <c r="AL33" s="59">
        <f>SUMIF(Adjustments!$J$4:$J$921,(Retirements!$E33&amp;"/"&amp;Retirements!AL$8&amp;"/"&amp;Retirements!AL$7&amp;"/"&amp;Retirements!AL$6),Adjustments!M$4:M$921)</f>
        <v>-353549</v>
      </c>
      <c r="AM33" s="59">
        <f>SUMIF(Adjustments!$J$4:$J$921,(Retirements!$E33&amp;"/"&amp;Retirements!AM$8&amp;"/"&amp;Retirements!AM$7&amp;"/"&amp;Retirements!AM$6),Adjustments!N$4:N$921)</f>
        <v>-73903</v>
      </c>
      <c r="AN33" s="59">
        <f>SUMIF(Adjustments!$J$4:$J$921,(Retirements!$E33&amp;"/"&amp;Retirements!AN$8&amp;"/"&amp;Retirements!AN$7&amp;"/"&amp;Retirements!AN$6),Adjustments!O$4:O$921)</f>
        <v>-338940</v>
      </c>
      <c r="AO33" s="59">
        <f>SUMIF(Adjustments!$J$4:$J$921,(Retirements!$E33&amp;"/"&amp;Retirements!AO$8&amp;"/"&amp;Retirements!AO$7&amp;"/"&amp;Retirements!AO$6),Adjustments!P$4:P$921)</f>
        <v>-891498</v>
      </c>
      <c r="AP33" s="59">
        <f>SUMIF(Adjustments!$J$4:$J$921,(Retirements!$E33&amp;"/"&amp;Retirements!AP$8&amp;"/"&amp;Retirements!AP$7&amp;"/"&amp;Retirements!AP$6),Adjustments!Q$4:Q$921)</f>
        <v>-517738</v>
      </c>
      <c r="AQ33" s="59">
        <f>SUMIF(Adjustments!$J$4:$J$921,(Retirements!$E33&amp;"/"&amp;Retirements!AQ$8&amp;"/"&amp;Retirements!AQ$7&amp;"/"&amp;Retirements!AQ$6),Adjustments!R$4:R$921)</f>
        <v>-460726</v>
      </c>
      <c r="AR33" s="59">
        <f>SUMIF(Adjustments!$J$4:$J$921,(Retirements!$E33&amp;"/"&amp;Retirements!AR$8&amp;"/"&amp;Retirements!AR$7&amp;"/"&amp;Retirements!AR$6),Adjustments!S$4:S$921)</f>
        <v>-942481</v>
      </c>
      <c r="AS33" s="59">
        <f>SUMIF(Adjustments!$J$4:$J$921,(Retirements!$E33&amp;"/"&amp;Retirements!AS$8&amp;"/"&amp;Retirements!AS$7&amp;"/"&amp;Retirements!AS$6),Adjustments!T$4:T$921)</f>
        <v>0</v>
      </c>
      <c r="AT33" s="59">
        <f>SUMIF(Adjustments!$J$4:$J$921,(Retirements!$E33&amp;"/"&amp;Retirements!AT$8&amp;"/"&amp;Retirements!AT$7&amp;"/"&amp;Retirements!AT$6),Adjustments!U$4:U$921)</f>
        <v>0</v>
      </c>
      <c r="AU33" s="59">
        <f>SUMIF(Adjustments!$J$4:$J$921,(Retirements!$E33&amp;"/"&amp;Retirements!AU$8&amp;"/"&amp;Retirements!AU$7&amp;"/"&amp;Retirements!AU$6),Adjustments!V$4:V$921)</f>
        <v>0</v>
      </c>
      <c r="AV33" s="59">
        <f>SUMIF(Adjustments!$J$4:$J$921,(Retirements!$E33&amp;"/"&amp;Retirements!AV$8&amp;"/"&amp;Retirements!AV$7&amp;"/"&amp;Retirements!AV$6),Adjustments!W$4:W$921)</f>
        <v>0</v>
      </c>
      <c r="AW33" s="59">
        <f>SUMIF(Adjustments!$J$4:$J$921,(Retirements!$E33&amp;"/"&amp;Retirements!AW$8&amp;"/"&amp;Retirements!AW$7&amp;"/"&amp;Retirements!AW$6),Adjustments!X$4:X$921)</f>
        <v>0</v>
      </c>
      <c r="AX33" s="59">
        <f>SUMIF(Adjustments!$J$4:$J$921,(Retirements!$E33&amp;"/"&amp;Retirements!AX$8&amp;"/"&amp;Retirements!AX$7&amp;"/"&amp;Retirements!AX$6),Adjustments!Y$4:Y$921)</f>
        <v>0</v>
      </c>
      <c r="AY33" s="59">
        <f>SUMIF(Adjustments!$J$4:$J$921,(Retirements!$E33&amp;"/"&amp;Retirements!AY$8&amp;"/"&amp;Retirements!AY$7&amp;"/"&amp;Retirements!AY$6),Adjustments!Z$4:Z$921)</f>
        <v>0</v>
      </c>
      <c r="AZ33" s="59">
        <f>SUMIF(Adjustments!$J$4:$J$921,(Retirements!$E33&amp;"/"&amp;Retirements!AZ$8&amp;"/"&amp;Retirements!AZ$7&amp;"/"&amp;Retirements!AZ$6),Adjustments!AA$4:AA$921)</f>
        <v>0</v>
      </c>
      <c r="BA33" s="59">
        <f>SUMIF(Adjustments!$J$4:$J$921,(Retirements!$E33&amp;"/"&amp;Retirements!BA$8&amp;"/"&amp;Retirements!BA$7&amp;"/"&amp;Retirements!BA$6),Adjustments!AB$4:AB$921)</f>
        <v>0</v>
      </c>
      <c r="BB33" s="59">
        <f>SUMIF(Adjustments!$J$4:$J$921,(Retirements!$E33&amp;"/"&amp;Retirements!BB$8&amp;"/"&amp;Retirements!BB$7&amp;"/"&amp;Retirements!BB$6),Adjustments!AC$4:AC$921)</f>
        <v>0</v>
      </c>
      <c r="BC33" s="59">
        <f>SUMIF(Adjustments!$J$4:$J$921,(Retirements!$E33&amp;"/"&amp;Retirements!BC$8&amp;"/"&amp;Retirements!BC$7&amp;"/"&amp;Retirements!BC$6),Adjustments!AD$4:AD$921)</f>
        <v>0</v>
      </c>
      <c r="BD33" s="59">
        <f>SUMIF(Adjustments!$J$4:$J$921,(Retirements!$E33&amp;"/"&amp;Retirements!BD$8&amp;"/"&amp;Retirements!BD$7&amp;"/"&amp;Retirements!BD$6),Adjustments!AE$4:AE$921)</f>
        <v>0</v>
      </c>
      <c r="BE33" s="59">
        <f>SUMIF(Adjustments!$J$4:$J$921,(Retirements!$E33&amp;"/"&amp;Retirements!BE$8&amp;"/"&amp;Retirements!BE$7&amp;"/"&amp;Retirements!BE$6),Adjustments!AF$4:AF$921)</f>
        <v>0</v>
      </c>
      <c r="BF33" s="59">
        <f>SUMIF(Adjustments!$J$4:$J$921,(Retirements!$E33&amp;"/"&amp;Retirements!BF$8&amp;"/"&amp;Retirements!BF$7&amp;"/"&amp;Retirements!BF$6),Adjustments!AG$4:AG$921)</f>
        <v>0</v>
      </c>
      <c r="BG33" s="59"/>
      <c r="BH33" s="756">
        <f t="shared" si="35"/>
        <v>25</v>
      </c>
      <c r="BI33" s="59">
        <f t="shared" si="46"/>
        <v>1485721179.9300001</v>
      </c>
      <c r="BJ33" s="59">
        <f t="shared" si="130"/>
        <v>1485721179.9300001</v>
      </c>
      <c r="BK33" s="59">
        <f t="shared" si="130"/>
        <v>1485721179.9300001</v>
      </c>
      <c r="BL33" s="59">
        <f t="shared" si="130"/>
        <v>1485721179.9300001</v>
      </c>
      <c r="BM33" s="59">
        <f t="shared" si="130"/>
        <v>1485721179.9300001</v>
      </c>
      <c r="BN33" s="59">
        <f t="shared" si="130"/>
        <v>1485721179.9300001</v>
      </c>
      <c r="BO33" s="59">
        <f t="shared" si="130"/>
        <v>1488276110.7</v>
      </c>
      <c r="BP33" s="59">
        <f t="shared" si="130"/>
        <v>1488276110.7</v>
      </c>
      <c r="BQ33" s="59">
        <f t="shared" si="130"/>
        <v>1488276110.7</v>
      </c>
      <c r="BR33" s="59">
        <f t="shared" si="130"/>
        <v>1488276110.7</v>
      </c>
      <c r="BS33" s="59">
        <f t="shared" si="130"/>
        <v>1488276110.7</v>
      </c>
      <c r="BT33" s="59">
        <f t="shared" si="130"/>
        <v>1488276110.7</v>
      </c>
      <c r="BU33" s="59">
        <f t="shared" si="130"/>
        <v>1488276110.7</v>
      </c>
      <c r="BV33" s="59">
        <f t="shared" si="130"/>
        <v>1488276110.7</v>
      </c>
      <c r="BW33" s="59">
        <f t="shared" si="130"/>
        <v>1488276110.7</v>
      </c>
      <c r="BX33" s="59">
        <f t="shared" si="130"/>
        <v>1488276110.7</v>
      </c>
      <c r="BY33" s="59">
        <f t="shared" si="130"/>
        <v>1488276110.7</v>
      </c>
      <c r="BZ33" s="59">
        <f t="shared" si="130"/>
        <v>1488276110.7</v>
      </c>
      <c r="CA33" s="59">
        <f t="shared" si="130"/>
        <v>1490521309.3320546</v>
      </c>
      <c r="CB33" s="59">
        <f t="shared" si="130"/>
        <v>1490521309.3320546</v>
      </c>
      <c r="CC33" s="59">
        <f t="shared" si="130"/>
        <v>1490521309.3320546</v>
      </c>
      <c r="CD33" s="59">
        <f t="shared" si="130"/>
        <v>1490521309.3320546</v>
      </c>
      <c r="CE33" s="59">
        <f t="shared" si="40"/>
        <v>1490521309.3320546</v>
      </c>
      <c r="CF33" s="68"/>
      <c r="CG33" s="70">
        <f t="shared" si="143"/>
        <v>-463135</v>
      </c>
      <c r="CH33" s="70">
        <f t="shared" si="144"/>
        <v>-1498</v>
      </c>
      <c r="CI33" s="70">
        <f t="shared" si="145"/>
        <v>-353549</v>
      </c>
      <c r="CJ33" s="70">
        <f t="shared" si="146"/>
        <v>-73903</v>
      </c>
      <c r="CK33" s="70">
        <f t="shared" si="147"/>
        <v>-338940</v>
      </c>
      <c r="CL33" s="70">
        <f t="shared" si="148"/>
        <v>-891498</v>
      </c>
      <c r="CM33" s="70">
        <f t="shared" si="149"/>
        <v>-517738</v>
      </c>
      <c r="CN33" s="70">
        <f t="shared" si="150"/>
        <v>-460726</v>
      </c>
      <c r="CO33" s="70">
        <f t="shared" si="151"/>
        <v>-942481</v>
      </c>
      <c r="CP33" s="70">
        <f t="shared" si="152"/>
        <v>-108589.5408827254</v>
      </c>
      <c r="CQ33" s="70">
        <f t="shared" si="153"/>
        <v>-108589.5408827254</v>
      </c>
      <c r="CR33" s="70">
        <f t="shared" si="154"/>
        <v>-108589.5408827254</v>
      </c>
      <c r="CS33" s="70">
        <f t="shared" si="155"/>
        <v>-108589.5408827254</v>
      </c>
      <c r="CT33" s="70">
        <f t="shared" si="156"/>
        <v>-108589.5408827254</v>
      </c>
      <c r="CU33" s="70">
        <f t="shared" si="157"/>
        <v>-108589.5408827254</v>
      </c>
      <c r="CV33" s="70">
        <f t="shared" si="158"/>
        <v>-108589.5408827254</v>
      </c>
      <c r="CW33" s="70">
        <f t="shared" si="159"/>
        <v>-108589.5408827254</v>
      </c>
      <c r="CX33" s="70">
        <f t="shared" si="160"/>
        <v>-108589.5408827254</v>
      </c>
      <c r="CY33" s="70">
        <f t="shared" si="161"/>
        <v>-108753.35799091688</v>
      </c>
      <c r="CZ33" s="70">
        <f t="shared" si="162"/>
        <v>-108753.35799091688</v>
      </c>
      <c r="DA33" s="70">
        <f t="shared" si="163"/>
        <v>-108753.35799091688</v>
      </c>
      <c r="DB33" s="70">
        <f t="shared" si="164"/>
        <v>-108753.35799091688</v>
      </c>
      <c r="DC33" s="70">
        <f t="shared" si="165"/>
        <v>-108753.35799091688</v>
      </c>
      <c r="DD33" s="63">
        <f>SUM(CG33:DC33)</f>
        <v>-5564540.6578991115</v>
      </c>
      <c r="DE33" s="59"/>
      <c r="DF33" s="70">
        <f>SUMIF(Adjustments!$J$4:$J$921,(Retirements!$E33&amp;"/"&amp;Retirements!DF$8&amp;"/"&amp;Retirements!DF$7&amp;"/"&amp;Retirements!DF$6),Adjustments!K$4:K$921)</f>
        <v>0</v>
      </c>
      <c r="DG33" s="70">
        <f>SUMIF(Adjustments!$J$4:$J$921,(Retirements!$E33&amp;"/"&amp;Retirements!DG$8&amp;"/"&amp;Retirements!DG$7&amp;"/"&amp;Retirements!DG$6),Adjustments!L$4:L$921)</f>
        <v>-463135</v>
      </c>
      <c r="DH33" s="70">
        <f>SUMIF(Adjustments!$J$4:$J$921,(Retirements!$E33&amp;"/"&amp;Retirements!DH$8&amp;"/"&amp;Retirements!DH$7&amp;"/"&amp;Retirements!DH$6),Adjustments!M$4:M$921)</f>
        <v>0</v>
      </c>
      <c r="DI33" s="70">
        <f>SUMIF(Adjustments!$J$4:$J$921,(Retirements!$E33&amp;"/"&amp;Retirements!DI$8&amp;"/"&amp;Retirements!DI$7&amp;"/"&amp;Retirements!DI$6),Adjustments!N$4:N$921)</f>
        <v>0</v>
      </c>
      <c r="DJ33" s="70">
        <f>SUMIF(Adjustments!$J$4:$J$921,(Retirements!$E33&amp;"/"&amp;Retirements!DJ$8&amp;"/"&amp;Retirements!DJ$7&amp;"/"&amp;Retirements!DJ$6),Adjustments!O$4:O$921)</f>
        <v>0</v>
      </c>
      <c r="DK33" s="70">
        <f>SUMIF(Adjustments!$J$4:$J$921,(Retirements!$E33&amp;"/"&amp;Retirements!DK$8&amp;"/"&amp;Retirements!DK$7&amp;"/"&amp;Retirements!DK$6),Adjustments!P$4:P$921)</f>
        <v>0</v>
      </c>
      <c r="DL33" s="70">
        <f>SUMIF(Adjustments!$J$4:$J$921,(Retirements!$E33&amp;"/"&amp;Retirements!DL$8&amp;"/"&amp;Retirements!DL$7&amp;"/"&amp;Retirements!DL$6),Adjustments!Q$4:Q$921)</f>
        <v>0</v>
      </c>
      <c r="DM33" s="70">
        <f>SUMIF(Adjustments!$J$4:$J$921,(Retirements!$E33&amp;"/"&amp;Retirements!DM$8&amp;"/"&amp;Retirements!DM$7&amp;"/"&amp;Retirements!DM$6),Adjustments!R$4:R$921)</f>
        <v>0</v>
      </c>
      <c r="DN33" s="70">
        <f>SUMIF(Adjustments!$J$4:$J$921,(Retirements!$E33&amp;"/"&amp;Retirements!DN$8&amp;"/"&amp;Retirements!DN$7&amp;"/"&amp;Retirements!DN$6),Adjustments!S$4:S$921)</f>
        <v>0</v>
      </c>
      <c r="DO33" s="70">
        <f>SUMIF(Adjustments!$J$4:$J$921,(Retirements!$E33&amp;"/"&amp;Retirements!DO$8&amp;"/"&amp;Retirements!DO$7&amp;"/"&amp;Retirements!DO$6),Adjustments!T$4:T$921)</f>
        <v>0</v>
      </c>
      <c r="DP33" s="70">
        <f>SUMIF(Adjustments!$J$4:$J$921,(Retirements!$E33&amp;"/"&amp;Retirements!DP$8&amp;"/"&amp;Retirements!DP$7&amp;"/"&amp;Retirements!DP$6),Adjustments!U$4:U$921)</f>
        <v>0</v>
      </c>
      <c r="DQ33" s="70">
        <f>SUMIF(Adjustments!$J$4:$J$921,(Retirements!$E33&amp;"/"&amp;Retirements!DQ$8&amp;"/"&amp;Retirements!DQ$7&amp;"/"&amp;Retirements!DQ$6),Adjustments!V$4:V$921)</f>
        <v>0</v>
      </c>
      <c r="DR33" s="70">
        <f>SUMIF(Adjustments!$J$4:$J$921,(Retirements!$E33&amp;"/"&amp;Retirements!DR$8&amp;"/"&amp;Retirements!DR$7&amp;"/"&amp;Retirements!DR$6),Adjustments!W$4:W$921)</f>
        <v>0</v>
      </c>
      <c r="DS33" s="70">
        <f>SUMIF(Adjustments!$J$4:$J$921,(Retirements!$E33&amp;"/"&amp;Retirements!DS$8&amp;"/"&amp;Retirements!DS$7&amp;"/"&amp;Retirements!DS$6),Adjustments!X$4:X$921)</f>
        <v>0</v>
      </c>
      <c r="DT33" s="70">
        <f>SUMIF(Adjustments!$J$4:$J$921,(Retirements!$E33&amp;"/"&amp;Retirements!DT$8&amp;"/"&amp;Retirements!DT$7&amp;"/"&amp;Retirements!DT$6),Adjustments!Y$4:Y$921)</f>
        <v>0</v>
      </c>
      <c r="DU33" s="70">
        <f>SUMIF(Adjustments!$J$4:$J$921,(Retirements!$E33&amp;"/"&amp;Retirements!DU$8&amp;"/"&amp;Retirements!DU$7&amp;"/"&amp;Retirements!DU$6),Adjustments!Z$4:Z$921)</f>
        <v>0</v>
      </c>
      <c r="DV33" s="70">
        <f>SUMIF(Adjustments!$J$4:$J$921,(Retirements!$E33&amp;"/"&amp;Retirements!DV$8&amp;"/"&amp;Retirements!DV$7&amp;"/"&amp;Retirements!DV$6),Adjustments!AA$4:AA$921)</f>
        <v>0</v>
      </c>
      <c r="DW33" s="70">
        <f>SUMIF(Adjustments!$J$4:$J$921,(Retirements!$E33&amp;"/"&amp;Retirements!DW$8&amp;"/"&amp;Retirements!DW$7&amp;"/"&amp;Retirements!DW$6),Adjustments!AB$4:AB$921)</f>
        <v>0</v>
      </c>
      <c r="DX33" s="70">
        <f>SUMIF(Adjustments!$J$4:$J$921,(Retirements!$E33&amp;"/"&amp;Retirements!DX$8&amp;"/"&amp;Retirements!DX$7&amp;"/"&amp;Retirements!DX$6),Adjustments!AC$4:AC$921)</f>
        <v>0</v>
      </c>
      <c r="DY33" s="70">
        <f>SUMIF(Adjustments!$J$4:$J$921,(Retirements!$E33&amp;"/"&amp;Retirements!DY$8&amp;"/"&amp;Retirements!DY$7&amp;"/"&amp;Retirements!DY$6),Adjustments!AD$4:AD$921)</f>
        <v>0</v>
      </c>
      <c r="DZ33" s="70">
        <f>SUMIF(Adjustments!$J$4:$J$921,(Retirements!$E33&amp;"/"&amp;Retirements!DZ$8&amp;"/"&amp;Retirements!DZ$7&amp;"/"&amp;Retirements!DZ$6),Adjustments!AE$4:AE$921)</f>
        <v>0</v>
      </c>
      <c r="EA33" s="70">
        <f>SUMIF(Adjustments!$J$4:$J$921,(Retirements!$E33&amp;"/"&amp;Retirements!EA$8&amp;"/"&amp;Retirements!EA$7&amp;"/"&amp;Retirements!EA$6),Adjustments!AF$4:AF$921)</f>
        <v>0</v>
      </c>
      <c r="EB33" s="70">
        <f>SUMIF(Adjustments!$J$4:$J$921,(Retirements!$E33&amp;"/"&amp;Retirements!EB$8&amp;"/"&amp;Retirements!EB$7&amp;"/"&amp;Retirements!EB$6),Adjustments!AG$4:AG$921)</f>
        <v>0</v>
      </c>
      <c r="EC33" s="59"/>
      <c r="ED33" s="59">
        <f t="shared" si="166"/>
        <v>-463135</v>
      </c>
      <c r="EE33" s="59">
        <f t="shared" si="167"/>
        <v>-1498</v>
      </c>
      <c r="EF33" s="59">
        <f t="shared" si="168"/>
        <v>-353549</v>
      </c>
      <c r="EG33" s="59">
        <f t="shared" si="169"/>
        <v>-73903</v>
      </c>
      <c r="EH33" s="59">
        <f t="shared" si="170"/>
        <v>-338940</v>
      </c>
      <c r="EI33" s="59">
        <f t="shared" si="171"/>
        <v>-891498</v>
      </c>
      <c r="EJ33" s="59">
        <f t="shared" si="172"/>
        <v>-517738</v>
      </c>
      <c r="EK33" s="59">
        <f t="shared" si="173"/>
        <v>-460726</v>
      </c>
      <c r="EL33" s="59">
        <f t="shared" si="174"/>
        <v>-942481</v>
      </c>
      <c r="EM33" s="59">
        <f t="shared" si="175"/>
        <v>-108589.5408827254</v>
      </c>
      <c r="EN33" s="59">
        <f t="shared" si="176"/>
        <v>-108589.5408827254</v>
      </c>
      <c r="EO33" s="59">
        <f t="shared" si="177"/>
        <v>-108589.5408827254</v>
      </c>
      <c r="EP33" s="59">
        <f t="shared" si="178"/>
        <v>-108589.5408827254</v>
      </c>
      <c r="EQ33" s="59">
        <f t="shared" si="179"/>
        <v>-108589.5408827254</v>
      </c>
      <c r="ER33" s="59">
        <f t="shared" si="180"/>
        <v>-108589.5408827254</v>
      </c>
      <c r="ES33" s="59">
        <f t="shared" si="181"/>
        <v>-108589.5408827254</v>
      </c>
      <c r="ET33" s="59">
        <f t="shared" si="182"/>
        <v>-108589.5408827254</v>
      </c>
      <c r="EU33" s="59">
        <f t="shared" si="183"/>
        <v>-108589.5408827254</v>
      </c>
      <c r="EV33" s="59">
        <f t="shared" si="184"/>
        <v>-108753.35799091688</v>
      </c>
      <c r="EW33" s="59">
        <f t="shared" si="185"/>
        <v>-108753.35799091688</v>
      </c>
      <c r="EX33" s="59">
        <f t="shared" si="186"/>
        <v>-108753.35799091688</v>
      </c>
      <c r="EY33" s="59">
        <f t="shared" si="187"/>
        <v>-108753.35799091688</v>
      </c>
      <c r="EZ33" s="59">
        <f t="shared" si="188"/>
        <v>-108753.35799091688</v>
      </c>
      <c r="FA33" s="127">
        <f t="shared" si="52"/>
        <v>-5564540.6578991115</v>
      </c>
      <c r="FB33" s="59"/>
      <c r="FC33" s="70">
        <f>SUMIF(Adjustments!$J$4:$J$921,(Retirements!$E33&amp;"/"&amp;Retirements!FC$8&amp;"/"&amp;Retirements!FC$7&amp;"/"&amp;Retirements!FC$6),Adjustments!L$4:L$921)</f>
        <v>115225.64</v>
      </c>
      <c r="FD33" s="70">
        <f>SUMIF(Adjustments!$J$4:$J$921,(Retirements!$E33&amp;"/"&amp;Retirements!FD$8&amp;"/"&amp;Retirements!FD$7&amp;"/"&amp;Retirements!FD$6),Adjustments!M$4:M$921)</f>
        <v>153735.04999999999</v>
      </c>
      <c r="FE33" s="70">
        <f>SUMIF(Adjustments!$J$4:$J$921,(Retirements!$E33&amp;"/"&amp;Retirements!FE$8&amp;"/"&amp;Retirements!FE$7&amp;"/"&amp;Retirements!FE$6),Adjustments!N$4:N$921)</f>
        <v>67434.149999999994</v>
      </c>
      <c r="FF33" s="70">
        <f>SUMIF(Adjustments!$J$4:$J$921,(Retirements!$E33&amp;"/"&amp;Retirements!FF$8&amp;"/"&amp;Retirements!FF$7&amp;"/"&amp;Retirements!FF$6),Adjustments!O$4:O$921)</f>
        <v>1544070.59</v>
      </c>
      <c r="FG33" s="70">
        <f>SUMIF(Adjustments!$J$4:$J$921,(Retirements!$E33&amp;"/"&amp;Retirements!FG$8&amp;"/"&amp;Retirements!FG$7&amp;"/"&amp;Retirements!FG$6),Adjustments!P$4:P$921)</f>
        <v>1484331.77</v>
      </c>
      <c r="FH33" s="70">
        <f>SUMIF(Adjustments!$J$4:$J$921,(Retirements!$E33&amp;"/"&amp;Retirements!FH$8&amp;"/"&amp;Retirements!FH$7&amp;"/"&amp;Retirements!FH$6),Adjustments!Q$4:Q$921)</f>
        <v>1312656.5699999998</v>
      </c>
      <c r="FI33" s="70">
        <f>SUMIF(Adjustments!$J$4:$J$921,(Retirements!$E33&amp;"/"&amp;Retirements!FI$8&amp;"/"&amp;Retirements!FI$7&amp;"/"&amp;Retirements!FI$6),Adjustments!R$4:R$921)</f>
        <v>1838514.4</v>
      </c>
      <c r="FJ33" s="70">
        <f>SUMIF(Adjustments!$J$4:$J$921,(Retirements!$E33&amp;"/"&amp;Retirements!FJ$8&amp;"/"&amp;Retirements!FJ$7&amp;"/"&amp;Retirements!FJ$6),Adjustments!S$4:S$921)</f>
        <v>651591.35</v>
      </c>
      <c r="FK33" s="70">
        <f>SUMIF(Adjustments!$J$4:$J$921,(Retirements!$E33&amp;"/"&amp;Retirements!FK$8&amp;"/"&amp;Retirements!FK$7&amp;"/"&amp;Retirements!FK$6),Adjustments!T$4:T$921)</f>
        <v>101719.68000000001</v>
      </c>
      <c r="FL33" s="70">
        <f>SUMIF(Adjustments!$J$4:$J$921,(Retirements!$E33&amp;"/"&amp;Retirements!FL$8&amp;"/"&amp;Retirements!FL$7&amp;"/"&amp;Retirements!FL$6),Adjustments!U$4:U$921)</f>
        <v>0</v>
      </c>
      <c r="FM33" s="70">
        <f>SUMIF(Adjustments!$J$4:$J$921,(Retirements!$E33&amp;"/"&amp;Retirements!FM$8&amp;"/"&amp;Retirements!FM$7&amp;"/"&amp;Retirements!FM$6),Adjustments!V$4:V$921)</f>
        <v>0</v>
      </c>
      <c r="FN33" s="70">
        <f>SUMIF(Adjustments!$J$4:$J$921,(Retirements!$E33&amp;"/"&amp;Retirements!FN$8&amp;"/"&amp;Retirements!FN$7&amp;"/"&amp;Retirements!FN$6),Adjustments!W$4:W$921)</f>
        <v>0</v>
      </c>
      <c r="FO33" s="70">
        <f>SUMIF(Adjustments!$J$4:$J$921,(Retirements!$E33&amp;"/"&amp;Retirements!FO$8&amp;"/"&amp;Retirements!FO$7&amp;"/"&amp;Retirements!FO$6),Adjustments!X$4:X$921)</f>
        <v>0</v>
      </c>
      <c r="FP33" s="70">
        <f>SUMIF(Adjustments!$J$4:$J$921,(Retirements!$E33&amp;"/"&amp;Retirements!FP$8&amp;"/"&amp;Retirements!FP$7&amp;"/"&amp;Retirements!FP$6),Adjustments!Y$4:Y$921)</f>
        <v>0</v>
      </c>
      <c r="FQ33" s="70">
        <f>SUMIF(Adjustments!$J$4:$J$921,(Retirements!$E33&amp;"/"&amp;Retirements!FQ$8&amp;"/"&amp;Retirements!FQ$7&amp;"/"&amp;Retirements!FQ$6),Adjustments!Z$4:Z$921)</f>
        <v>0</v>
      </c>
      <c r="FR33" s="70">
        <f>SUMIF(Adjustments!$J$4:$J$921,(Retirements!$E33&amp;"/"&amp;Retirements!FR$8&amp;"/"&amp;Retirements!FR$7&amp;"/"&amp;Retirements!FR$6),Adjustments!AA$4:AA$921)</f>
        <v>0</v>
      </c>
      <c r="FS33" s="70">
        <f>SUMIF(Adjustments!$J$4:$J$921,(Retirements!$E33&amp;"/"&amp;Retirements!FS$8&amp;"/"&amp;Retirements!FS$7&amp;"/"&amp;Retirements!FS$6),Adjustments!AB$4:AB$921)</f>
        <v>0</v>
      </c>
      <c r="FT33" s="70">
        <f>SUMIF(Adjustments!$J$4:$J$921,(Retirements!$E33&amp;"/"&amp;Retirements!FT$8&amp;"/"&amp;Retirements!FT$7&amp;"/"&amp;Retirements!FT$6),Adjustments!AC$4:AC$921)</f>
        <v>2551624.0699999998</v>
      </c>
      <c r="FU33" s="70">
        <f>SUMIF(Adjustments!$J$4:$J$921,(Retirements!$E33&amp;"/"&amp;Retirements!FU$8&amp;"/"&amp;Retirements!FU$7&amp;"/"&amp;Retirements!FU$6),Adjustments!AD$4:AD$921)</f>
        <v>0</v>
      </c>
      <c r="FV33" s="70">
        <f>SUMIF(Adjustments!$J$4:$J$921,(Retirements!$E33&amp;"/"&amp;Retirements!FV$8&amp;"/"&amp;Retirements!FV$7&amp;"/"&amp;Retirements!FV$6),Adjustments!AE$4:AE$921)</f>
        <v>849713.23000000045</v>
      </c>
      <c r="FW33" s="70">
        <f>SUMIF(Adjustments!$J$4:$J$921,(Retirements!$E33&amp;"/"&amp;Retirements!FW$8&amp;"/"&amp;Retirements!FW$7&amp;"/"&amp;Retirements!FW$6),Adjustments!AF$4:AF$921)</f>
        <v>375253.54</v>
      </c>
      <c r="FX33" s="70">
        <f>SUMIF(Adjustments!$J$4:$J$921,(Retirements!$E33&amp;"/"&amp;Retirements!FX$8&amp;"/"&amp;Retirements!FX$7&amp;"/"&amp;Retirements!FX$6),Adjustments!AG$4:AG$921)</f>
        <v>0</v>
      </c>
      <c r="FY33" s="70">
        <f>SUMIF(Adjustments!$J$4:$J$921,(Retirements!$E33&amp;"/"&amp;Retirements!FY$8&amp;"/"&amp;Retirements!FY$7&amp;"/"&amp;Retirements!FY$6),Adjustments!AH$4:AH$921)</f>
        <v>0</v>
      </c>
      <c r="FZ33" s="63">
        <f>SUM(FC33:FY33)</f>
        <v>11045870.039999999</v>
      </c>
    </row>
    <row r="34" spans="1:182">
      <c r="A34" s="5" t="s">
        <v>6</v>
      </c>
      <c r="B34" s="5" t="s">
        <v>19</v>
      </c>
      <c r="C34" s="5" t="s">
        <v>2</v>
      </c>
      <c r="D34" s="5" t="s">
        <v>16</v>
      </c>
      <c r="E34" s="5" t="s">
        <v>121</v>
      </c>
      <c r="F34" s="5" t="s">
        <v>63</v>
      </c>
      <c r="G34" s="32">
        <v>343</v>
      </c>
      <c r="H34" s="5" t="s">
        <v>19</v>
      </c>
      <c r="I34" s="5" t="str">
        <f t="shared" si="45"/>
        <v>343SSGCT</v>
      </c>
      <c r="J34" s="374">
        <f>VLOOKUP(F34,Scenarios!$BI$11:$BL$121,4,0)</f>
        <v>-9.3314348429287299E-3</v>
      </c>
      <c r="K34" s="358">
        <f>VLOOKUP(F34,Scenarios!$AG$11:$AJ$132,4,0)</f>
        <v>78966674.829999998</v>
      </c>
      <c r="L34" s="27">
        <f t="shared" si="140"/>
        <v>78966674.829999998</v>
      </c>
      <c r="M34" s="27">
        <f t="shared" si="140"/>
        <v>78966674.829999998</v>
      </c>
      <c r="N34" s="27">
        <f t="shared" si="140"/>
        <v>78966674.829999998</v>
      </c>
      <c r="O34" s="27">
        <f t="shared" si="140"/>
        <v>78966674.829999998</v>
      </c>
      <c r="P34" s="27">
        <f t="shared" si="140"/>
        <v>79211590.359999999</v>
      </c>
      <c r="Q34" s="27">
        <f t="shared" si="140"/>
        <v>79152525.25</v>
      </c>
      <c r="R34" s="27">
        <f t="shared" si="140"/>
        <v>81988623.909999996</v>
      </c>
      <c r="S34" s="27">
        <f t="shared" si="140"/>
        <v>81758415.579999998</v>
      </c>
      <c r="T34" s="27">
        <f t="shared" si="140"/>
        <v>80238954.709999993</v>
      </c>
      <c r="U34" s="27">
        <f t="shared" si="140"/>
        <v>80177404.157331362</v>
      </c>
      <c r="V34" s="27">
        <f t="shared" si="141"/>
        <v>80115853.604662731</v>
      </c>
      <c r="W34" s="27">
        <f t="shared" si="141"/>
        <v>80054303.0519941</v>
      </c>
      <c r="X34" s="27">
        <f t="shared" si="141"/>
        <v>79992752.499325469</v>
      </c>
      <c r="Y34" s="27">
        <f t="shared" si="141"/>
        <v>79931201.946656838</v>
      </c>
      <c r="Z34" s="27">
        <f t="shared" si="141"/>
        <v>79869651.393988207</v>
      </c>
      <c r="AA34" s="27">
        <f t="shared" si="141"/>
        <v>79808100.841319576</v>
      </c>
      <c r="AB34" s="27">
        <f t="shared" si="141"/>
        <v>79746550.288650945</v>
      </c>
      <c r="AC34" s="27">
        <f t="shared" si="141"/>
        <v>79791246.325982317</v>
      </c>
      <c r="AD34" s="27">
        <f t="shared" si="141"/>
        <v>79729199.091305062</v>
      </c>
      <c r="AE34" s="27">
        <f t="shared" si="141"/>
        <v>79667151.856627807</v>
      </c>
      <c r="AF34" s="27">
        <f t="shared" si="142"/>
        <v>79605104.621950552</v>
      </c>
      <c r="AG34" s="27">
        <f t="shared" si="142"/>
        <v>79543057.387273297</v>
      </c>
      <c r="AH34" s="27">
        <f t="shared" si="142"/>
        <v>79481010.152596042</v>
      </c>
      <c r="AI34" s="68"/>
      <c r="AJ34" s="59">
        <f>SUMIF(Adjustments!$J$4:$J$921,(Retirements!$E34&amp;"/"&amp;Retirements!AJ$8&amp;"/"&amp;Retirements!AJ$7&amp;"/"&amp;Retirements!AJ$6),Adjustments!K$4:K$921)</f>
        <v>0</v>
      </c>
      <c r="AK34" s="59">
        <f>SUMIF(Adjustments!$J$4:$J$921,(Retirements!$E34&amp;"/"&amp;Retirements!AK$8&amp;"/"&amp;Retirements!AK$7&amp;"/"&amp;Retirements!AK$6),Adjustments!L$4:L$921)</f>
        <v>0</v>
      </c>
      <c r="AL34" s="59">
        <f>SUMIF(Adjustments!$J$4:$J$921,(Retirements!$E34&amp;"/"&amp;Retirements!AL$8&amp;"/"&amp;Retirements!AL$7&amp;"/"&amp;Retirements!AL$6),Adjustments!M$4:M$921)</f>
        <v>0</v>
      </c>
      <c r="AM34" s="59">
        <f>SUMIF(Adjustments!$J$4:$J$921,(Retirements!$E34&amp;"/"&amp;Retirements!AM$8&amp;"/"&amp;Retirements!AM$7&amp;"/"&amp;Retirements!AM$6),Adjustments!N$4:N$921)</f>
        <v>0</v>
      </c>
      <c r="AN34" s="59">
        <f>SUMIF(Adjustments!$J$4:$J$921,(Retirements!$E34&amp;"/"&amp;Retirements!AN$8&amp;"/"&amp;Retirements!AN$7&amp;"/"&amp;Retirements!AN$6),Adjustments!O$4:O$921)</f>
        <v>0</v>
      </c>
      <c r="AO34" s="59">
        <f>SUMIF(Adjustments!$J$4:$J$921,(Retirements!$E34&amp;"/"&amp;Retirements!AO$8&amp;"/"&amp;Retirements!AO$7&amp;"/"&amp;Retirements!AO$6),Adjustments!P$4:P$921)</f>
        <v>0</v>
      </c>
      <c r="AP34" s="59">
        <f>SUMIF(Adjustments!$J$4:$J$921,(Retirements!$E34&amp;"/"&amp;Retirements!AP$8&amp;"/"&amp;Retirements!AP$7&amp;"/"&amp;Retirements!AP$6),Adjustments!Q$4:Q$921)</f>
        <v>0</v>
      </c>
      <c r="AQ34" s="59">
        <f>SUMIF(Adjustments!$J$4:$J$921,(Retirements!$E34&amp;"/"&amp;Retirements!AQ$8&amp;"/"&amp;Retirements!AQ$7&amp;"/"&amp;Retirements!AQ$6),Adjustments!R$4:R$921)</f>
        <v>-108802.37</v>
      </c>
      <c r="AR34" s="59">
        <f>SUMIF(Adjustments!$J$4:$J$921,(Retirements!$E34&amp;"/"&amp;Retirements!AR$8&amp;"/"&amp;Retirements!AR$7&amp;"/"&amp;Retirements!AR$6),Adjustments!S$4:S$921)</f>
        <v>-746396.51</v>
      </c>
      <c r="AS34" s="59">
        <f>SUMIF(Adjustments!$J$4:$J$921,(Retirements!$E34&amp;"/"&amp;Retirements!AS$8&amp;"/"&amp;Retirements!AS$7&amp;"/"&amp;Retirements!AS$6),Adjustments!T$4:T$921)</f>
        <v>0</v>
      </c>
      <c r="AT34" s="59">
        <f>SUMIF(Adjustments!$J$4:$J$921,(Retirements!$E34&amp;"/"&amp;Retirements!AT$8&amp;"/"&amp;Retirements!AT$7&amp;"/"&amp;Retirements!AT$6),Adjustments!U$4:U$921)</f>
        <v>0</v>
      </c>
      <c r="AU34" s="59">
        <f>SUMIF(Adjustments!$J$4:$J$921,(Retirements!$E34&amp;"/"&amp;Retirements!AU$8&amp;"/"&amp;Retirements!AU$7&amp;"/"&amp;Retirements!AU$6),Adjustments!V$4:V$921)</f>
        <v>0</v>
      </c>
      <c r="AV34" s="59">
        <f>SUMIF(Adjustments!$J$4:$J$921,(Retirements!$E34&amp;"/"&amp;Retirements!AV$8&amp;"/"&amp;Retirements!AV$7&amp;"/"&amp;Retirements!AV$6),Adjustments!W$4:W$921)</f>
        <v>0</v>
      </c>
      <c r="AW34" s="59">
        <f>SUMIF(Adjustments!$J$4:$J$921,(Retirements!$E34&amp;"/"&amp;Retirements!AW$8&amp;"/"&amp;Retirements!AW$7&amp;"/"&amp;Retirements!AW$6),Adjustments!X$4:X$921)</f>
        <v>0</v>
      </c>
      <c r="AX34" s="59">
        <f>SUMIF(Adjustments!$J$4:$J$921,(Retirements!$E34&amp;"/"&amp;Retirements!AX$8&amp;"/"&amp;Retirements!AX$7&amp;"/"&amp;Retirements!AX$6),Adjustments!Y$4:Y$921)</f>
        <v>0</v>
      </c>
      <c r="AY34" s="59">
        <f>SUMIF(Adjustments!$J$4:$J$921,(Retirements!$E34&amp;"/"&amp;Retirements!AY$8&amp;"/"&amp;Retirements!AY$7&amp;"/"&amp;Retirements!AY$6),Adjustments!Z$4:Z$921)</f>
        <v>0</v>
      </c>
      <c r="AZ34" s="59">
        <f>SUMIF(Adjustments!$J$4:$J$921,(Retirements!$E34&amp;"/"&amp;Retirements!AZ$8&amp;"/"&amp;Retirements!AZ$7&amp;"/"&amp;Retirements!AZ$6),Adjustments!AA$4:AA$921)</f>
        <v>0</v>
      </c>
      <c r="BA34" s="59">
        <f>SUMIF(Adjustments!$J$4:$J$921,(Retirements!$E34&amp;"/"&amp;Retirements!BA$8&amp;"/"&amp;Retirements!BA$7&amp;"/"&amp;Retirements!BA$6),Adjustments!AB$4:AB$921)</f>
        <v>0</v>
      </c>
      <c r="BB34" s="59">
        <f>SUMIF(Adjustments!$J$4:$J$921,(Retirements!$E34&amp;"/"&amp;Retirements!BB$8&amp;"/"&amp;Retirements!BB$7&amp;"/"&amp;Retirements!BB$6),Adjustments!AC$4:AC$921)</f>
        <v>0</v>
      </c>
      <c r="BC34" s="59">
        <f>SUMIF(Adjustments!$J$4:$J$921,(Retirements!$E34&amp;"/"&amp;Retirements!BC$8&amp;"/"&amp;Retirements!BC$7&amp;"/"&amp;Retirements!BC$6),Adjustments!AD$4:AD$921)</f>
        <v>0</v>
      </c>
      <c r="BD34" s="59">
        <f>SUMIF(Adjustments!$J$4:$J$921,(Retirements!$E34&amp;"/"&amp;Retirements!BD$8&amp;"/"&amp;Retirements!BD$7&amp;"/"&amp;Retirements!BD$6),Adjustments!AE$4:AE$921)</f>
        <v>0</v>
      </c>
      <c r="BE34" s="59">
        <f>SUMIF(Adjustments!$J$4:$J$921,(Retirements!$E34&amp;"/"&amp;Retirements!BE$8&amp;"/"&amp;Retirements!BE$7&amp;"/"&amp;Retirements!BE$6),Adjustments!AF$4:AF$921)</f>
        <v>0</v>
      </c>
      <c r="BF34" s="59">
        <f>SUMIF(Adjustments!$J$4:$J$921,(Retirements!$E34&amp;"/"&amp;Retirements!BF$8&amp;"/"&amp;Retirements!BF$7&amp;"/"&amp;Retirements!BF$6),Adjustments!AG$4:AG$921)</f>
        <v>0</v>
      </c>
      <c r="BG34" s="59"/>
      <c r="BH34" s="756">
        <f t="shared" si="35"/>
        <v>26</v>
      </c>
      <c r="BI34" s="59">
        <f t="shared" si="46"/>
        <v>78966674.829999998</v>
      </c>
      <c r="BJ34" s="59">
        <f t="shared" si="130"/>
        <v>78966674.829999998</v>
      </c>
      <c r="BK34" s="59">
        <f t="shared" si="130"/>
        <v>78966674.829999998</v>
      </c>
      <c r="BL34" s="59">
        <f t="shared" si="130"/>
        <v>78966674.829999998</v>
      </c>
      <c r="BM34" s="59">
        <f t="shared" si="130"/>
        <v>78966674.829999998</v>
      </c>
      <c r="BN34" s="59">
        <f t="shared" si="130"/>
        <v>78966674.829999998</v>
      </c>
      <c r="BO34" s="59">
        <f t="shared" si="130"/>
        <v>79152525.25</v>
      </c>
      <c r="BP34" s="59">
        <f t="shared" si="130"/>
        <v>79152525.25</v>
      </c>
      <c r="BQ34" s="59">
        <f t="shared" si="130"/>
        <v>79152525.25</v>
      </c>
      <c r="BR34" s="59">
        <f t="shared" si="130"/>
        <v>79152525.25</v>
      </c>
      <c r="BS34" s="59">
        <f t="shared" si="130"/>
        <v>79152525.25</v>
      </c>
      <c r="BT34" s="59">
        <f t="shared" si="130"/>
        <v>79152525.25</v>
      </c>
      <c r="BU34" s="59">
        <f t="shared" si="130"/>
        <v>79152525.25</v>
      </c>
      <c r="BV34" s="59">
        <f t="shared" si="130"/>
        <v>79152525.25</v>
      </c>
      <c r="BW34" s="59">
        <f t="shared" si="130"/>
        <v>79152525.25</v>
      </c>
      <c r="BX34" s="59">
        <f t="shared" si="130"/>
        <v>79152525.25</v>
      </c>
      <c r="BY34" s="59">
        <f t="shared" si="130"/>
        <v>79152525.25</v>
      </c>
      <c r="BZ34" s="59">
        <f t="shared" si="130"/>
        <v>79152525.25</v>
      </c>
      <c r="CA34" s="59">
        <f t="shared" si="130"/>
        <v>79791246.325982317</v>
      </c>
      <c r="CB34" s="59">
        <f t="shared" si="130"/>
        <v>79791246.325982317</v>
      </c>
      <c r="CC34" s="59">
        <f t="shared" si="130"/>
        <v>79791246.325982317</v>
      </c>
      <c r="CD34" s="59">
        <f t="shared" si="130"/>
        <v>79791246.325982317</v>
      </c>
      <c r="CE34" s="59">
        <f t="shared" si="40"/>
        <v>79791246.325982317</v>
      </c>
      <c r="CF34" s="68"/>
      <c r="CG34" s="70">
        <f t="shared" si="143"/>
        <v>0</v>
      </c>
      <c r="CH34" s="70">
        <f t="shared" si="144"/>
        <v>0</v>
      </c>
      <c r="CI34" s="70">
        <f t="shared" si="145"/>
        <v>0</v>
      </c>
      <c r="CJ34" s="70">
        <f t="shared" si="146"/>
        <v>0</v>
      </c>
      <c r="CK34" s="70">
        <f t="shared" si="147"/>
        <v>0</v>
      </c>
      <c r="CL34" s="70">
        <f t="shared" si="148"/>
        <v>0</v>
      </c>
      <c r="CM34" s="70">
        <f t="shared" si="149"/>
        <v>0</v>
      </c>
      <c r="CN34" s="70">
        <f t="shared" si="150"/>
        <v>-108802.37</v>
      </c>
      <c r="CO34" s="70">
        <f t="shared" si="151"/>
        <v>-746396.51</v>
      </c>
      <c r="CP34" s="70">
        <f t="shared" si="152"/>
        <v>-61550.552668637167</v>
      </c>
      <c r="CQ34" s="70">
        <f t="shared" si="153"/>
        <v>-61550.552668637167</v>
      </c>
      <c r="CR34" s="70">
        <f t="shared" si="154"/>
        <v>-61550.552668637167</v>
      </c>
      <c r="CS34" s="70">
        <f t="shared" si="155"/>
        <v>-61550.552668637167</v>
      </c>
      <c r="CT34" s="70">
        <f t="shared" si="156"/>
        <v>-61550.552668637167</v>
      </c>
      <c r="CU34" s="70">
        <f t="shared" si="157"/>
        <v>-61550.552668637167</v>
      </c>
      <c r="CV34" s="70">
        <f t="shared" si="158"/>
        <v>-61550.552668637167</v>
      </c>
      <c r="CW34" s="70">
        <f t="shared" si="159"/>
        <v>-61550.552668637167</v>
      </c>
      <c r="CX34" s="70">
        <f t="shared" si="160"/>
        <v>-61550.552668637167</v>
      </c>
      <c r="CY34" s="70">
        <f t="shared" si="161"/>
        <v>-62047.234677248365</v>
      </c>
      <c r="CZ34" s="70">
        <f t="shared" si="162"/>
        <v>-62047.234677248365</v>
      </c>
      <c r="DA34" s="70">
        <f t="shared" si="163"/>
        <v>-62047.234677248365</v>
      </c>
      <c r="DB34" s="70">
        <f t="shared" si="164"/>
        <v>-62047.234677248365</v>
      </c>
      <c r="DC34" s="70">
        <f t="shared" si="165"/>
        <v>-62047.234677248365</v>
      </c>
      <c r="DD34" s="63">
        <f>SUM(CG34:DC34)</f>
        <v>-1719390.0274039763</v>
      </c>
      <c r="DE34" s="59"/>
      <c r="DF34" s="70">
        <f>SUMIF(Adjustments!$J$4:$J$921,(Retirements!$E34&amp;"/"&amp;Retirements!DF$8&amp;"/"&amp;Retirements!DF$7&amp;"/"&amp;Retirements!DF$6),Adjustments!K$4:K$921)</f>
        <v>0</v>
      </c>
      <c r="DG34" s="70">
        <f>SUMIF(Adjustments!$J$4:$J$921,(Retirements!$E34&amp;"/"&amp;Retirements!DG$8&amp;"/"&amp;Retirements!DG$7&amp;"/"&amp;Retirements!DG$6),Adjustments!L$4:L$921)</f>
        <v>0</v>
      </c>
      <c r="DH34" s="70">
        <f>SUMIF(Adjustments!$J$4:$J$921,(Retirements!$E34&amp;"/"&amp;Retirements!DH$8&amp;"/"&amp;Retirements!DH$7&amp;"/"&amp;Retirements!DH$6),Adjustments!M$4:M$921)</f>
        <v>0</v>
      </c>
      <c r="DI34" s="70">
        <f>SUMIF(Adjustments!$J$4:$J$921,(Retirements!$E34&amp;"/"&amp;Retirements!DI$8&amp;"/"&amp;Retirements!DI$7&amp;"/"&amp;Retirements!DI$6),Adjustments!N$4:N$921)</f>
        <v>0</v>
      </c>
      <c r="DJ34" s="70">
        <f>SUMIF(Adjustments!$J$4:$J$921,(Retirements!$E34&amp;"/"&amp;Retirements!DJ$8&amp;"/"&amp;Retirements!DJ$7&amp;"/"&amp;Retirements!DJ$6),Adjustments!O$4:O$921)</f>
        <v>0</v>
      </c>
      <c r="DK34" s="70">
        <f>SUMIF(Adjustments!$J$4:$J$921,(Retirements!$E34&amp;"/"&amp;Retirements!DK$8&amp;"/"&amp;Retirements!DK$7&amp;"/"&amp;Retirements!DK$6),Adjustments!P$4:P$921)</f>
        <v>0</v>
      </c>
      <c r="DL34" s="70">
        <f>SUMIF(Adjustments!$J$4:$J$921,(Retirements!$E34&amp;"/"&amp;Retirements!DL$8&amp;"/"&amp;Retirements!DL$7&amp;"/"&amp;Retirements!DL$6),Adjustments!Q$4:Q$921)</f>
        <v>0</v>
      </c>
      <c r="DM34" s="70">
        <f>SUMIF(Adjustments!$J$4:$J$921,(Retirements!$E34&amp;"/"&amp;Retirements!DM$8&amp;"/"&amp;Retirements!DM$7&amp;"/"&amp;Retirements!DM$6),Adjustments!R$4:R$921)</f>
        <v>0</v>
      </c>
      <c r="DN34" s="70">
        <f>SUMIF(Adjustments!$J$4:$J$921,(Retirements!$E34&amp;"/"&amp;Retirements!DN$8&amp;"/"&amp;Retirements!DN$7&amp;"/"&amp;Retirements!DN$6),Adjustments!S$4:S$921)</f>
        <v>0</v>
      </c>
      <c r="DO34" s="70">
        <f>SUMIF(Adjustments!$J$4:$J$921,(Retirements!$E34&amp;"/"&amp;Retirements!DO$8&amp;"/"&amp;Retirements!DO$7&amp;"/"&amp;Retirements!DO$6),Adjustments!T$4:T$921)</f>
        <v>0</v>
      </c>
      <c r="DP34" s="70">
        <f>SUMIF(Adjustments!$J$4:$J$921,(Retirements!$E34&amp;"/"&amp;Retirements!DP$8&amp;"/"&amp;Retirements!DP$7&amp;"/"&amp;Retirements!DP$6),Adjustments!U$4:U$921)</f>
        <v>0</v>
      </c>
      <c r="DQ34" s="70">
        <f>SUMIF(Adjustments!$J$4:$J$921,(Retirements!$E34&amp;"/"&amp;Retirements!DQ$8&amp;"/"&amp;Retirements!DQ$7&amp;"/"&amp;Retirements!DQ$6),Adjustments!V$4:V$921)</f>
        <v>0</v>
      </c>
      <c r="DR34" s="70">
        <f>SUMIF(Adjustments!$J$4:$J$921,(Retirements!$E34&amp;"/"&amp;Retirements!DR$8&amp;"/"&amp;Retirements!DR$7&amp;"/"&amp;Retirements!DR$6),Adjustments!W$4:W$921)</f>
        <v>0</v>
      </c>
      <c r="DS34" s="70">
        <f>SUMIF(Adjustments!$J$4:$J$921,(Retirements!$E34&amp;"/"&amp;Retirements!DS$8&amp;"/"&amp;Retirements!DS$7&amp;"/"&amp;Retirements!DS$6),Adjustments!X$4:X$921)</f>
        <v>0</v>
      </c>
      <c r="DT34" s="70">
        <f>SUMIF(Adjustments!$J$4:$J$921,(Retirements!$E34&amp;"/"&amp;Retirements!DT$8&amp;"/"&amp;Retirements!DT$7&amp;"/"&amp;Retirements!DT$6),Adjustments!Y$4:Y$921)</f>
        <v>0</v>
      </c>
      <c r="DU34" s="70">
        <f>SUMIF(Adjustments!$J$4:$J$921,(Retirements!$E34&amp;"/"&amp;Retirements!DU$8&amp;"/"&amp;Retirements!DU$7&amp;"/"&amp;Retirements!DU$6),Adjustments!Z$4:Z$921)</f>
        <v>0</v>
      </c>
      <c r="DV34" s="70">
        <f>SUMIF(Adjustments!$J$4:$J$921,(Retirements!$E34&amp;"/"&amp;Retirements!DV$8&amp;"/"&amp;Retirements!DV$7&amp;"/"&amp;Retirements!DV$6),Adjustments!AA$4:AA$921)</f>
        <v>0</v>
      </c>
      <c r="DW34" s="70">
        <f>SUMIF(Adjustments!$J$4:$J$921,(Retirements!$E34&amp;"/"&amp;Retirements!DW$8&amp;"/"&amp;Retirements!DW$7&amp;"/"&amp;Retirements!DW$6),Adjustments!AB$4:AB$921)</f>
        <v>0</v>
      </c>
      <c r="DX34" s="70">
        <f>SUMIF(Adjustments!$J$4:$J$921,(Retirements!$E34&amp;"/"&amp;Retirements!DX$8&amp;"/"&amp;Retirements!DX$7&amp;"/"&amp;Retirements!DX$6),Adjustments!AC$4:AC$921)</f>
        <v>0</v>
      </c>
      <c r="DY34" s="70">
        <f>SUMIF(Adjustments!$J$4:$J$921,(Retirements!$E34&amp;"/"&amp;Retirements!DY$8&amp;"/"&amp;Retirements!DY$7&amp;"/"&amp;Retirements!DY$6),Adjustments!AD$4:AD$921)</f>
        <v>0</v>
      </c>
      <c r="DZ34" s="70">
        <f>SUMIF(Adjustments!$J$4:$J$921,(Retirements!$E34&amp;"/"&amp;Retirements!DZ$8&amp;"/"&amp;Retirements!DZ$7&amp;"/"&amp;Retirements!DZ$6),Adjustments!AE$4:AE$921)</f>
        <v>0</v>
      </c>
      <c r="EA34" s="70">
        <f>SUMIF(Adjustments!$J$4:$J$921,(Retirements!$E34&amp;"/"&amp;Retirements!EA$8&amp;"/"&amp;Retirements!EA$7&amp;"/"&amp;Retirements!EA$6),Adjustments!AF$4:AF$921)</f>
        <v>0</v>
      </c>
      <c r="EB34" s="70">
        <f>SUMIF(Adjustments!$J$4:$J$921,(Retirements!$E34&amp;"/"&amp;Retirements!EB$8&amp;"/"&amp;Retirements!EB$7&amp;"/"&amp;Retirements!EB$6),Adjustments!AG$4:AG$921)</f>
        <v>0</v>
      </c>
      <c r="EC34" s="59"/>
      <c r="ED34" s="59">
        <f t="shared" si="166"/>
        <v>0</v>
      </c>
      <c r="EE34" s="59">
        <f t="shared" si="167"/>
        <v>0</v>
      </c>
      <c r="EF34" s="59">
        <f t="shared" si="168"/>
        <v>0</v>
      </c>
      <c r="EG34" s="59">
        <f t="shared" si="169"/>
        <v>0</v>
      </c>
      <c r="EH34" s="59">
        <f t="shared" si="170"/>
        <v>0</v>
      </c>
      <c r="EI34" s="59">
        <f t="shared" si="171"/>
        <v>0</v>
      </c>
      <c r="EJ34" s="59">
        <f t="shared" si="172"/>
        <v>0</v>
      </c>
      <c r="EK34" s="59">
        <f t="shared" si="173"/>
        <v>-108802.37</v>
      </c>
      <c r="EL34" s="59">
        <f t="shared" si="174"/>
        <v>-746396.51</v>
      </c>
      <c r="EM34" s="59">
        <f t="shared" si="175"/>
        <v>-61550.552668637167</v>
      </c>
      <c r="EN34" s="59">
        <f t="shared" si="176"/>
        <v>-61550.552668637167</v>
      </c>
      <c r="EO34" s="59">
        <f t="shared" si="177"/>
        <v>-61550.552668637167</v>
      </c>
      <c r="EP34" s="59">
        <f t="shared" si="178"/>
        <v>-61550.552668637167</v>
      </c>
      <c r="EQ34" s="59">
        <f t="shared" si="179"/>
        <v>-61550.552668637167</v>
      </c>
      <c r="ER34" s="59">
        <f t="shared" si="180"/>
        <v>-61550.552668637167</v>
      </c>
      <c r="ES34" s="59">
        <f t="shared" si="181"/>
        <v>-61550.552668637167</v>
      </c>
      <c r="ET34" s="59">
        <f t="shared" si="182"/>
        <v>-61550.552668637167</v>
      </c>
      <c r="EU34" s="59">
        <f t="shared" si="183"/>
        <v>-61550.552668637167</v>
      </c>
      <c r="EV34" s="59">
        <f t="shared" si="184"/>
        <v>-62047.234677248365</v>
      </c>
      <c r="EW34" s="59">
        <f t="shared" si="185"/>
        <v>-62047.234677248365</v>
      </c>
      <c r="EX34" s="59">
        <f t="shared" si="186"/>
        <v>-62047.234677248365</v>
      </c>
      <c r="EY34" s="59">
        <f t="shared" si="187"/>
        <v>-62047.234677248365</v>
      </c>
      <c r="EZ34" s="59">
        <f t="shared" si="188"/>
        <v>-62047.234677248365</v>
      </c>
      <c r="FA34" s="127">
        <f t="shared" si="52"/>
        <v>-1719390.0274039763</v>
      </c>
      <c r="FB34" s="59"/>
      <c r="FC34" s="70">
        <f>SUMIF(Adjustments!$J$4:$J$921,(Retirements!$E34&amp;"/"&amp;Retirements!FC$8&amp;"/"&amp;Retirements!FC$7&amp;"/"&amp;Retirements!FC$6),Adjustments!L$4:L$921)</f>
        <v>0</v>
      </c>
      <c r="FD34" s="70">
        <f>SUMIF(Adjustments!$J$4:$J$921,(Retirements!$E34&amp;"/"&amp;Retirements!FD$8&amp;"/"&amp;Retirements!FD$7&amp;"/"&amp;Retirements!FD$6),Adjustments!M$4:M$921)</f>
        <v>0</v>
      </c>
      <c r="FE34" s="70">
        <f>SUMIF(Adjustments!$J$4:$J$921,(Retirements!$E34&amp;"/"&amp;Retirements!FE$8&amp;"/"&amp;Retirements!FE$7&amp;"/"&amp;Retirements!FE$6),Adjustments!N$4:N$921)</f>
        <v>0</v>
      </c>
      <c r="FF34" s="70">
        <f>SUMIF(Adjustments!$J$4:$J$921,(Retirements!$E34&amp;"/"&amp;Retirements!FF$8&amp;"/"&amp;Retirements!FF$7&amp;"/"&amp;Retirements!FF$6),Adjustments!O$4:O$921)</f>
        <v>0</v>
      </c>
      <c r="FG34" s="70">
        <f>SUMIF(Adjustments!$J$4:$J$921,(Retirements!$E34&amp;"/"&amp;Retirements!FG$8&amp;"/"&amp;Retirements!FG$7&amp;"/"&amp;Retirements!FG$6),Adjustments!P$4:P$921)</f>
        <v>244915.53</v>
      </c>
      <c r="FH34" s="70">
        <f>SUMIF(Adjustments!$J$4:$J$921,(Retirements!$E34&amp;"/"&amp;Retirements!FH$8&amp;"/"&amp;Retirements!FH$7&amp;"/"&amp;Retirements!FH$6),Adjustments!Q$4:Q$921)</f>
        <v>-59065.11</v>
      </c>
      <c r="FI34" s="70">
        <f>SUMIF(Adjustments!$J$4:$J$921,(Retirements!$E34&amp;"/"&amp;Retirements!FI$8&amp;"/"&amp;Retirements!FI$7&amp;"/"&amp;Retirements!FI$6),Adjustments!R$4:R$921)</f>
        <v>2836098.6599999997</v>
      </c>
      <c r="FJ34" s="70">
        <f>SUMIF(Adjustments!$J$4:$J$921,(Retirements!$E34&amp;"/"&amp;Retirements!FJ$8&amp;"/"&amp;Retirements!FJ$7&amp;"/"&amp;Retirements!FJ$6),Adjustments!S$4:S$921)</f>
        <v>-121405.95999999999</v>
      </c>
      <c r="FK34" s="70">
        <f>SUMIF(Adjustments!$J$4:$J$921,(Retirements!$E34&amp;"/"&amp;Retirements!FK$8&amp;"/"&amp;Retirements!FK$7&amp;"/"&amp;Retirements!FK$6),Adjustments!T$4:T$921)</f>
        <v>-773064.3600000001</v>
      </c>
      <c r="FL34" s="70">
        <f>SUMIF(Adjustments!$J$4:$J$921,(Retirements!$E34&amp;"/"&amp;Retirements!FL$8&amp;"/"&amp;Retirements!FL$7&amp;"/"&amp;Retirements!FL$6),Adjustments!U$4:U$921)</f>
        <v>0</v>
      </c>
      <c r="FM34" s="70">
        <f>SUMIF(Adjustments!$J$4:$J$921,(Retirements!$E34&amp;"/"&amp;Retirements!FM$8&amp;"/"&amp;Retirements!FM$7&amp;"/"&amp;Retirements!FM$6),Adjustments!V$4:V$921)</f>
        <v>0</v>
      </c>
      <c r="FN34" s="70">
        <f>SUMIF(Adjustments!$J$4:$J$921,(Retirements!$E34&amp;"/"&amp;Retirements!FN$8&amp;"/"&amp;Retirements!FN$7&amp;"/"&amp;Retirements!FN$6),Adjustments!W$4:W$921)</f>
        <v>0</v>
      </c>
      <c r="FO34" s="70">
        <f>SUMIF(Adjustments!$J$4:$J$921,(Retirements!$E34&amp;"/"&amp;Retirements!FO$8&amp;"/"&amp;Retirements!FO$7&amp;"/"&amp;Retirements!FO$6),Adjustments!X$4:X$921)</f>
        <v>0</v>
      </c>
      <c r="FP34" s="70">
        <f>SUMIF(Adjustments!$J$4:$J$921,(Retirements!$E34&amp;"/"&amp;Retirements!FP$8&amp;"/"&amp;Retirements!FP$7&amp;"/"&amp;Retirements!FP$6),Adjustments!Y$4:Y$921)</f>
        <v>0</v>
      </c>
      <c r="FQ34" s="70">
        <f>SUMIF(Adjustments!$J$4:$J$921,(Retirements!$E34&amp;"/"&amp;Retirements!FQ$8&amp;"/"&amp;Retirements!FQ$7&amp;"/"&amp;Retirements!FQ$6),Adjustments!Z$4:Z$921)</f>
        <v>0</v>
      </c>
      <c r="FR34" s="70">
        <f>SUMIF(Adjustments!$J$4:$J$921,(Retirements!$E34&amp;"/"&amp;Retirements!FR$8&amp;"/"&amp;Retirements!FR$7&amp;"/"&amp;Retirements!FR$6),Adjustments!AA$4:AA$921)</f>
        <v>0</v>
      </c>
      <c r="FS34" s="70">
        <f>SUMIF(Adjustments!$J$4:$J$921,(Retirements!$E34&amp;"/"&amp;Retirements!FS$8&amp;"/"&amp;Retirements!FS$7&amp;"/"&amp;Retirements!FS$6),Adjustments!AB$4:AB$921)</f>
        <v>0</v>
      </c>
      <c r="FT34" s="70">
        <f>SUMIF(Adjustments!$J$4:$J$921,(Retirements!$E34&amp;"/"&amp;Retirements!FT$8&amp;"/"&amp;Retirements!FT$7&amp;"/"&amp;Retirements!FT$6),Adjustments!AC$4:AC$921)</f>
        <v>106246.59000000001</v>
      </c>
      <c r="FU34" s="70">
        <f>SUMIF(Adjustments!$J$4:$J$921,(Retirements!$E34&amp;"/"&amp;Retirements!FU$8&amp;"/"&amp;Retirements!FU$7&amp;"/"&amp;Retirements!FU$6),Adjustments!AD$4:AD$921)</f>
        <v>0</v>
      </c>
      <c r="FV34" s="70">
        <f>SUMIF(Adjustments!$J$4:$J$921,(Retirements!$E34&amp;"/"&amp;Retirements!FV$8&amp;"/"&amp;Retirements!FV$7&amp;"/"&amp;Retirements!FV$6),Adjustments!AE$4:AE$921)</f>
        <v>0</v>
      </c>
      <c r="FW34" s="70">
        <f>SUMIF(Adjustments!$J$4:$J$921,(Retirements!$E34&amp;"/"&amp;Retirements!FW$8&amp;"/"&amp;Retirements!FW$7&amp;"/"&amp;Retirements!FW$6),Adjustments!AF$4:AF$921)</f>
        <v>0</v>
      </c>
      <c r="FX34" s="70">
        <f>SUMIF(Adjustments!$J$4:$J$921,(Retirements!$E34&amp;"/"&amp;Retirements!FX$8&amp;"/"&amp;Retirements!FX$7&amp;"/"&amp;Retirements!FX$6),Adjustments!AG$4:AG$921)</f>
        <v>0</v>
      </c>
      <c r="FY34" s="70">
        <f>SUMIF(Adjustments!$J$4:$J$921,(Retirements!$E34&amp;"/"&amp;Retirements!FY$8&amp;"/"&amp;Retirements!FY$7&amp;"/"&amp;Retirements!FY$6),Adjustments!AH$4:AH$921)</f>
        <v>0</v>
      </c>
      <c r="FZ34" s="63">
        <f>SUM(FC34:FY34)</f>
        <v>2233725.3499999996</v>
      </c>
    </row>
    <row r="35" spans="1:182">
      <c r="A35" s="5" t="s">
        <v>189</v>
      </c>
      <c r="B35" s="5"/>
      <c r="C35" s="5"/>
      <c r="D35" s="5"/>
      <c r="F35" s="5"/>
      <c r="G35" s="32"/>
      <c r="H35" s="5"/>
      <c r="I35" s="5" t="str">
        <f t="shared" si="45"/>
        <v/>
      </c>
      <c r="J35" s="101"/>
      <c r="K35" s="359">
        <f>SUM(K31:K34)</f>
        <v>2796302337.4399996</v>
      </c>
      <c r="L35" s="56">
        <f>SUM(L31:L34)</f>
        <v>2797232579.1999998</v>
      </c>
      <c r="M35" s="56">
        <f t="shared" ref="M35:AJ35" si="189">SUM(M31:M34)</f>
        <v>2798124877.5799999</v>
      </c>
      <c r="N35" s="56">
        <f t="shared" si="189"/>
        <v>2797790445.1499996</v>
      </c>
      <c r="O35" s="56">
        <f t="shared" si="189"/>
        <v>2798889389.1199999</v>
      </c>
      <c r="P35" s="56">
        <f t="shared" si="189"/>
        <v>2800242787.7199998</v>
      </c>
      <c r="Q35" s="56">
        <f t="shared" si="189"/>
        <v>2796975369.3999996</v>
      </c>
      <c r="R35" s="56">
        <f t="shared" si="189"/>
        <v>2801930689.8899994</v>
      </c>
      <c r="S35" s="56">
        <f t="shared" si="189"/>
        <v>2802749259.2599993</v>
      </c>
      <c r="T35" s="56">
        <f t="shared" si="189"/>
        <v>2800196518.8799996</v>
      </c>
      <c r="U35" s="56">
        <f t="shared" si="189"/>
        <v>2798379571.5992708</v>
      </c>
      <c r="V35" s="56">
        <f t="shared" si="189"/>
        <v>2796816883.5785427</v>
      </c>
      <c r="W35" s="56">
        <f t="shared" si="189"/>
        <v>2795672218.3178139</v>
      </c>
      <c r="X35" s="56">
        <f t="shared" si="189"/>
        <v>2794426983.9170852</v>
      </c>
      <c r="Y35" s="56">
        <f t="shared" si="189"/>
        <v>2792610036.6363568</v>
      </c>
      <c r="Z35" s="56">
        <f t="shared" si="189"/>
        <v>2789060792.3156276</v>
      </c>
      <c r="AA35" s="56">
        <f t="shared" si="189"/>
        <v>2804884917.0148993</v>
      </c>
      <c r="AB35" s="56">
        <f t="shared" si="189"/>
        <v>2803067969.7341709</v>
      </c>
      <c r="AC35" s="56">
        <f t="shared" si="189"/>
        <v>2807899304.1334419</v>
      </c>
      <c r="AD35" s="56">
        <f t="shared" si="189"/>
        <v>2806080714.953814</v>
      </c>
      <c r="AE35" s="56">
        <f t="shared" si="189"/>
        <v>2805111839.0041852</v>
      </c>
      <c r="AF35" s="56">
        <f t="shared" si="189"/>
        <v>2806589810.0645571</v>
      </c>
      <c r="AG35" s="56">
        <f t="shared" si="189"/>
        <v>2807673506.5949287</v>
      </c>
      <c r="AH35" s="56">
        <f t="shared" si="189"/>
        <v>2806011804.6652999</v>
      </c>
      <c r="AI35" s="59"/>
      <c r="AJ35" s="56">
        <f t="shared" si="189"/>
        <v>-1141156</v>
      </c>
      <c r="AK35" s="56">
        <f t="shared" ref="AK35" si="190">SUM(AK31:AK34)</f>
        <v>-773601</v>
      </c>
      <c r="AL35" s="56">
        <f t="shared" ref="AL35" si="191">SUM(AL31:AL34)</f>
        <v>-438934</v>
      </c>
      <c r="AM35" s="56">
        <f t="shared" ref="AM35" si="192">SUM(AM31:AM34)</f>
        <v>-613724.41999999993</v>
      </c>
      <c r="AN35" s="56">
        <f t="shared" ref="AN35" si="193">SUM(AN31:AN34)</f>
        <v>-400021.92</v>
      </c>
      <c r="AO35" s="56">
        <f t="shared" ref="AO35" si="194">SUM(AO31:AO34)</f>
        <v>-4905201.290000001</v>
      </c>
      <c r="AP35" s="56">
        <f t="shared" ref="AP35" si="195">SUM(AP31:AP34)</f>
        <v>-517738</v>
      </c>
      <c r="AQ35" s="56">
        <f t="shared" ref="AQ35" si="196">SUM(AQ31:AQ34)</f>
        <v>-582805.37</v>
      </c>
      <c r="AR35" s="56">
        <f t="shared" ref="AR35" si="197">SUM(AR31:AR34)</f>
        <v>-1884610.51</v>
      </c>
      <c r="AS35" s="56">
        <f t="shared" ref="AS35" si="198">SUM(AS31:AS34)</f>
        <v>0</v>
      </c>
      <c r="AT35" s="56">
        <f t="shared" ref="AT35" si="199">SUM(AT31:AT34)</f>
        <v>0</v>
      </c>
      <c r="AU35" s="56">
        <f t="shared" ref="AU35" si="200">SUM(AU31:AU34)</f>
        <v>0</v>
      </c>
      <c r="AV35" s="56">
        <f t="shared" ref="AV35" si="201">SUM(AV31:AV34)</f>
        <v>0</v>
      </c>
      <c r="AW35" s="56">
        <f t="shared" ref="AW35" si="202">SUM(AW31:AW34)</f>
        <v>0</v>
      </c>
      <c r="AX35" s="56">
        <f t="shared" ref="AX35" si="203">SUM(AX31:AX34)</f>
        <v>0</v>
      </c>
      <c r="AY35" s="56">
        <f t="shared" ref="AY35" si="204">SUM(AY31:AY34)</f>
        <v>0</v>
      </c>
      <c r="AZ35" s="56">
        <f t="shared" ref="AZ35" si="205">SUM(AZ31:AZ34)</f>
        <v>0</v>
      </c>
      <c r="BA35" s="56">
        <f t="shared" ref="BA35" si="206">SUM(BA31:BA34)</f>
        <v>0</v>
      </c>
      <c r="BB35" s="56">
        <f t="shared" ref="BB35" si="207">SUM(BB31:BB34)</f>
        <v>0</v>
      </c>
      <c r="BC35" s="56">
        <f t="shared" ref="BC35" si="208">SUM(BC31:BC34)</f>
        <v>0</v>
      </c>
      <c r="BD35" s="56">
        <f t="shared" ref="BD35" si="209">SUM(BD31:BD34)</f>
        <v>0</v>
      </c>
      <c r="BE35" s="56">
        <f t="shared" ref="BE35" si="210">SUM(BE31:BE34)</f>
        <v>0</v>
      </c>
      <c r="BF35" s="56">
        <f t="shared" ref="BF35" si="211">SUM(BF31:BF34)</f>
        <v>0</v>
      </c>
      <c r="BG35" s="59"/>
      <c r="BH35" s="756">
        <f t="shared" si="35"/>
        <v>27</v>
      </c>
      <c r="BI35" s="56">
        <f t="shared" si="46"/>
        <v>2796302337.4399996</v>
      </c>
      <c r="BJ35" s="56">
        <f t="shared" si="130"/>
        <v>2796302337.4399996</v>
      </c>
      <c r="BK35" s="56">
        <f t="shared" si="130"/>
        <v>2796302337.4399996</v>
      </c>
      <c r="BL35" s="56">
        <f t="shared" si="130"/>
        <v>2796302337.4399996</v>
      </c>
      <c r="BM35" s="56">
        <f t="shared" si="130"/>
        <v>2796302337.4399996</v>
      </c>
      <c r="BN35" s="56">
        <f t="shared" si="130"/>
        <v>2796302337.4399996</v>
      </c>
      <c r="BO35" s="56">
        <f t="shared" si="130"/>
        <v>2796975369.3999996</v>
      </c>
      <c r="BP35" s="56">
        <f t="shared" si="130"/>
        <v>2796975369.3999996</v>
      </c>
      <c r="BQ35" s="56">
        <f t="shared" si="130"/>
        <v>2796975369.3999996</v>
      </c>
      <c r="BR35" s="56">
        <f t="shared" si="130"/>
        <v>2796975369.3999996</v>
      </c>
      <c r="BS35" s="56">
        <f t="shared" si="130"/>
        <v>2796975369.3999996</v>
      </c>
      <c r="BT35" s="56">
        <f t="shared" si="130"/>
        <v>2796975369.3999996</v>
      </c>
      <c r="BU35" s="56">
        <f t="shared" si="130"/>
        <v>2796975369.3999996</v>
      </c>
      <c r="BV35" s="56">
        <f t="shared" si="130"/>
        <v>2796975369.3999996</v>
      </c>
      <c r="BW35" s="56">
        <f t="shared" si="130"/>
        <v>2796975369.3999996</v>
      </c>
      <c r="BX35" s="56">
        <f t="shared" si="130"/>
        <v>2796975369.3999996</v>
      </c>
      <c r="BY35" s="56">
        <f t="shared" si="130"/>
        <v>2796975369.3999996</v>
      </c>
      <c r="BZ35" s="56">
        <f t="shared" si="130"/>
        <v>2796975369.3999996</v>
      </c>
      <c r="CA35" s="56">
        <f t="shared" si="130"/>
        <v>2807899304.1334419</v>
      </c>
      <c r="CB35" s="56">
        <f t="shared" si="130"/>
        <v>2807899304.1334419</v>
      </c>
      <c r="CC35" s="56">
        <f t="shared" si="130"/>
        <v>2807899304.1334419</v>
      </c>
      <c r="CD35" s="56">
        <f t="shared" si="130"/>
        <v>2807899304.1334419</v>
      </c>
      <c r="CE35" s="56">
        <f t="shared" si="40"/>
        <v>2807899304.1334419</v>
      </c>
      <c r="CF35" s="59"/>
      <c r="CG35" s="42">
        <f t="shared" ref="CG35:FC35" si="212">SUM(CG31:CG34)</f>
        <v>-1141156</v>
      </c>
      <c r="CH35" s="42">
        <f t="shared" ref="CH35:DC35" si="213">SUM(CH31:CH34)</f>
        <v>-773601</v>
      </c>
      <c r="CI35" s="42">
        <f t="shared" si="213"/>
        <v>-438934</v>
      </c>
      <c r="CJ35" s="42">
        <f t="shared" si="213"/>
        <v>-613724.41999999993</v>
      </c>
      <c r="CK35" s="42">
        <f t="shared" si="213"/>
        <v>-400021.92</v>
      </c>
      <c r="CL35" s="42">
        <f t="shared" si="213"/>
        <v>-4905201.290000001</v>
      </c>
      <c r="CM35" s="42">
        <f t="shared" si="213"/>
        <v>-517738</v>
      </c>
      <c r="CN35" s="42">
        <f t="shared" si="213"/>
        <v>-582805.37</v>
      </c>
      <c r="CO35" s="42">
        <f t="shared" si="213"/>
        <v>-1884610.51</v>
      </c>
      <c r="CP35" s="42">
        <f t="shared" si="213"/>
        <v>-1816947.2807284903</v>
      </c>
      <c r="CQ35" s="42">
        <f t="shared" si="213"/>
        <v>-1816947.2807284903</v>
      </c>
      <c r="CR35" s="42">
        <f t="shared" si="213"/>
        <v>-1816947.2807284903</v>
      </c>
      <c r="CS35" s="42">
        <f t="shared" si="213"/>
        <v>-1816947.2807284903</v>
      </c>
      <c r="CT35" s="42">
        <f t="shared" si="213"/>
        <v>-1816947.2807284903</v>
      </c>
      <c r="CU35" s="42">
        <f t="shared" si="213"/>
        <v>-1816947.2807284903</v>
      </c>
      <c r="CV35" s="42">
        <f t="shared" si="213"/>
        <v>-1816947.2807284903</v>
      </c>
      <c r="CW35" s="42">
        <f t="shared" si="213"/>
        <v>-1816947.2807284903</v>
      </c>
      <c r="CX35" s="42">
        <f t="shared" si="213"/>
        <v>-1816947.2807284903</v>
      </c>
      <c r="CY35" s="42">
        <f t="shared" si="213"/>
        <v>-1818589.1796282085</v>
      </c>
      <c r="CZ35" s="42">
        <f t="shared" si="213"/>
        <v>-1818589.1796282085</v>
      </c>
      <c r="DA35" s="42">
        <f t="shared" si="213"/>
        <v>-1818589.1796282085</v>
      </c>
      <c r="DB35" s="42">
        <f t="shared" si="213"/>
        <v>-1818589.1796282085</v>
      </c>
      <c r="DC35" s="42">
        <f t="shared" si="213"/>
        <v>-1818589.1796282085</v>
      </c>
      <c r="DD35" s="64">
        <f t="shared" si="212"/>
        <v>-36703263.934697442</v>
      </c>
      <c r="DE35" s="59"/>
      <c r="DF35" s="42">
        <f t="shared" si="212"/>
        <v>0</v>
      </c>
      <c r="DG35" s="42">
        <f t="shared" ref="DG35:ED35" si="214">SUM(DG31:DG34)</f>
        <v>-463135</v>
      </c>
      <c r="DH35" s="42">
        <f t="shared" si="214"/>
        <v>0</v>
      </c>
      <c r="DI35" s="42">
        <f t="shared" si="214"/>
        <v>0</v>
      </c>
      <c r="DJ35" s="42">
        <f t="shared" si="214"/>
        <v>0</v>
      </c>
      <c r="DK35" s="42">
        <f t="shared" si="214"/>
        <v>0</v>
      </c>
      <c r="DL35" s="42">
        <f t="shared" si="214"/>
        <v>-3825353.29</v>
      </c>
      <c r="DM35" s="42">
        <f t="shared" si="214"/>
        <v>0</v>
      </c>
      <c r="DN35" s="42">
        <f t="shared" si="214"/>
        <v>0</v>
      </c>
      <c r="DO35" s="42">
        <f t="shared" si="214"/>
        <v>0</v>
      </c>
      <c r="DP35" s="42">
        <f t="shared" si="214"/>
        <v>0</v>
      </c>
      <c r="DQ35" s="42">
        <f t="shared" si="214"/>
        <v>0</v>
      </c>
      <c r="DR35" s="42">
        <f t="shared" si="214"/>
        <v>0</v>
      </c>
      <c r="DS35" s="42">
        <f t="shared" si="214"/>
        <v>0</v>
      </c>
      <c r="DT35" s="42">
        <f t="shared" si="214"/>
        <v>-1732297.0399999989</v>
      </c>
      <c r="DU35" s="42">
        <f t="shared" si="214"/>
        <v>0</v>
      </c>
      <c r="DV35" s="42">
        <f t="shared" si="214"/>
        <v>0</v>
      </c>
      <c r="DW35" s="42">
        <f t="shared" si="214"/>
        <v>0</v>
      </c>
      <c r="DX35" s="42">
        <f t="shared" si="214"/>
        <v>0</v>
      </c>
      <c r="DY35" s="42">
        <f t="shared" si="214"/>
        <v>0</v>
      </c>
      <c r="DZ35" s="42">
        <f t="shared" si="214"/>
        <v>0</v>
      </c>
      <c r="EA35" s="42">
        <f t="shared" si="214"/>
        <v>0</v>
      </c>
      <c r="EB35" s="42">
        <f t="shared" si="214"/>
        <v>0</v>
      </c>
      <c r="EC35" s="59"/>
      <c r="ED35" s="42">
        <f t="shared" si="214"/>
        <v>-1141156</v>
      </c>
      <c r="EE35" s="42">
        <f t="shared" ref="EE35:EZ35" si="215">SUM(EE31:EE34)</f>
        <v>-773601</v>
      </c>
      <c r="EF35" s="42">
        <f t="shared" si="215"/>
        <v>-438934</v>
      </c>
      <c r="EG35" s="42">
        <f t="shared" si="215"/>
        <v>-613724.41999999993</v>
      </c>
      <c r="EH35" s="42">
        <f t="shared" si="215"/>
        <v>-400021.92</v>
      </c>
      <c r="EI35" s="42">
        <f t="shared" si="215"/>
        <v>-4905201.290000001</v>
      </c>
      <c r="EJ35" s="42">
        <f t="shared" si="215"/>
        <v>-517738</v>
      </c>
      <c r="EK35" s="42">
        <f t="shared" si="215"/>
        <v>-582805.37</v>
      </c>
      <c r="EL35" s="42">
        <f t="shared" si="215"/>
        <v>-1884610.51</v>
      </c>
      <c r="EM35" s="42">
        <f t="shared" si="215"/>
        <v>-1816947.2807284903</v>
      </c>
      <c r="EN35" s="42">
        <f t="shared" si="215"/>
        <v>-1816947.2807284903</v>
      </c>
      <c r="EO35" s="42">
        <f t="shared" si="215"/>
        <v>-1816947.2807284903</v>
      </c>
      <c r="EP35" s="42">
        <f t="shared" si="215"/>
        <v>-1816947.2807284903</v>
      </c>
      <c r="EQ35" s="42">
        <f t="shared" si="215"/>
        <v>-1816947.2807284903</v>
      </c>
      <c r="ER35" s="42">
        <f t="shared" si="215"/>
        <v>-3549244.3207284887</v>
      </c>
      <c r="ES35" s="42">
        <f t="shared" si="215"/>
        <v>-1816947.2807284903</v>
      </c>
      <c r="ET35" s="42">
        <f t="shared" si="215"/>
        <v>-1816947.2807284903</v>
      </c>
      <c r="EU35" s="42">
        <f t="shared" si="215"/>
        <v>-1816947.2807284903</v>
      </c>
      <c r="EV35" s="42">
        <f t="shared" si="215"/>
        <v>-1818589.1796282085</v>
      </c>
      <c r="EW35" s="42">
        <f t="shared" si="215"/>
        <v>-1818589.1796282085</v>
      </c>
      <c r="EX35" s="42">
        <f t="shared" si="215"/>
        <v>-1818589.1796282085</v>
      </c>
      <c r="EY35" s="42">
        <f t="shared" si="215"/>
        <v>-1818589.1796282085</v>
      </c>
      <c r="EZ35" s="42">
        <f t="shared" si="215"/>
        <v>-1818589.1796282085</v>
      </c>
      <c r="FA35" s="64">
        <f t="shared" si="52"/>
        <v>-38435560.974697448</v>
      </c>
      <c r="FB35" s="59"/>
      <c r="FC35" s="56">
        <f t="shared" si="212"/>
        <v>2071397.76</v>
      </c>
      <c r="FD35" s="56">
        <f t="shared" ref="FD35:FY35" si="216">SUM(FD31:FD34)</f>
        <v>1665899.38</v>
      </c>
      <c r="FE35" s="56">
        <f t="shared" si="216"/>
        <v>104501.56999999999</v>
      </c>
      <c r="FF35" s="56">
        <f t="shared" si="216"/>
        <v>1712668.3900000001</v>
      </c>
      <c r="FG35" s="56">
        <f t="shared" si="216"/>
        <v>1753420.52</v>
      </c>
      <c r="FH35" s="56">
        <f t="shared" si="216"/>
        <v>1637782.9699999997</v>
      </c>
      <c r="FI35" s="56">
        <f t="shared" si="216"/>
        <v>5473058.4900000002</v>
      </c>
      <c r="FJ35" s="56">
        <f t="shared" si="216"/>
        <v>1401374.74</v>
      </c>
      <c r="FK35" s="56">
        <f t="shared" si="216"/>
        <v>-668129.87000000011</v>
      </c>
      <c r="FL35" s="56">
        <f t="shared" si="216"/>
        <v>0</v>
      </c>
      <c r="FM35" s="56">
        <f t="shared" si="216"/>
        <v>254259.26</v>
      </c>
      <c r="FN35" s="56">
        <f t="shared" si="216"/>
        <v>672282.02</v>
      </c>
      <c r="FO35" s="56">
        <f t="shared" si="216"/>
        <v>571712.88</v>
      </c>
      <c r="FP35" s="56">
        <f t="shared" si="216"/>
        <v>0</v>
      </c>
      <c r="FQ35" s="56">
        <f t="shared" si="216"/>
        <v>0</v>
      </c>
      <c r="FR35" s="56">
        <f t="shared" si="216"/>
        <v>17641071.979999997</v>
      </c>
      <c r="FS35" s="56">
        <f t="shared" si="216"/>
        <v>0</v>
      </c>
      <c r="FT35" s="56">
        <f t="shared" si="216"/>
        <v>6648281.6799999997</v>
      </c>
      <c r="FU35" s="56">
        <f t="shared" si="216"/>
        <v>0</v>
      </c>
      <c r="FV35" s="56">
        <f t="shared" si="216"/>
        <v>849713.23000000045</v>
      </c>
      <c r="FW35" s="56">
        <f t="shared" si="216"/>
        <v>3296560.24</v>
      </c>
      <c r="FX35" s="56">
        <f t="shared" si="216"/>
        <v>2902285.71</v>
      </c>
      <c r="FY35" s="56">
        <f t="shared" si="216"/>
        <v>156887.25</v>
      </c>
      <c r="FZ35" s="64">
        <f t="shared" ref="FZ35" si="217">SUM(FZ31:FZ34)</f>
        <v>48145028.199999996</v>
      </c>
    </row>
    <row r="36" spans="1:182">
      <c r="A36" s="5"/>
      <c r="B36" s="5"/>
      <c r="C36" s="5"/>
      <c r="D36" s="5"/>
      <c r="F36" s="5"/>
      <c r="G36" s="32"/>
      <c r="H36" s="5"/>
      <c r="I36" s="5" t="str">
        <f t="shared" si="45"/>
        <v/>
      </c>
      <c r="J36" s="101"/>
      <c r="K36" s="358"/>
      <c r="L36" s="27"/>
      <c r="M36" s="27"/>
      <c r="N36" s="27"/>
      <c r="O36" s="27"/>
      <c r="P36" s="27"/>
      <c r="Q36" s="27"/>
      <c r="R36" s="27"/>
      <c r="S36" s="27"/>
      <c r="T36" s="27"/>
      <c r="U36" s="27"/>
      <c r="V36" s="27"/>
      <c r="W36" s="27"/>
      <c r="X36" s="27"/>
      <c r="Y36" s="27"/>
      <c r="Z36" s="27"/>
      <c r="AA36" s="27"/>
      <c r="AB36" s="27"/>
      <c r="AC36" s="27"/>
      <c r="AD36" s="27"/>
      <c r="AE36" s="27"/>
      <c r="AF36" s="27"/>
      <c r="AG36" s="27"/>
      <c r="AH36" s="27"/>
      <c r="AI36" s="68"/>
      <c r="AJ36" s="59">
        <f>SUMIF(Adjustments!$J$4:$J$921,(Retirements!$E36&amp;"/"&amp;Retirements!AJ$8&amp;"/"&amp;Retirements!AJ$7&amp;"/"&amp;Retirements!AJ$6),Adjustments!K$4:K$921)</f>
        <v>0</v>
      </c>
      <c r="AK36" s="59">
        <f>SUMIF(Adjustments!$J$4:$J$921,(Retirements!$E36&amp;"/"&amp;Retirements!AK$8&amp;"/"&amp;Retirements!AK$7&amp;"/"&amp;Retirements!AK$6),Adjustments!L$4:L$921)</f>
        <v>0</v>
      </c>
      <c r="AL36" s="59">
        <f>SUMIF(Adjustments!$J$4:$J$921,(Retirements!$E36&amp;"/"&amp;Retirements!AL$8&amp;"/"&amp;Retirements!AL$7&amp;"/"&amp;Retirements!AL$6),Adjustments!M$4:M$921)</f>
        <v>0</v>
      </c>
      <c r="AM36" s="59">
        <f>SUMIF(Adjustments!$J$4:$J$921,(Retirements!$E36&amp;"/"&amp;Retirements!AM$8&amp;"/"&amp;Retirements!AM$7&amp;"/"&amp;Retirements!AM$6),Adjustments!N$4:N$921)</f>
        <v>0</v>
      </c>
      <c r="AN36" s="59">
        <f>SUMIF(Adjustments!$J$4:$J$921,(Retirements!$E36&amp;"/"&amp;Retirements!AN$8&amp;"/"&amp;Retirements!AN$7&amp;"/"&amp;Retirements!AN$6),Adjustments!O$4:O$921)</f>
        <v>0</v>
      </c>
      <c r="AO36" s="59">
        <f>SUMIF(Adjustments!$J$4:$J$921,(Retirements!$E36&amp;"/"&amp;Retirements!AO$8&amp;"/"&amp;Retirements!AO$7&amp;"/"&amp;Retirements!AO$6),Adjustments!P$4:P$921)</f>
        <v>0</v>
      </c>
      <c r="AP36" s="59">
        <f>SUMIF(Adjustments!$J$4:$J$921,(Retirements!$E36&amp;"/"&amp;Retirements!AP$8&amp;"/"&amp;Retirements!AP$7&amp;"/"&amp;Retirements!AP$6),Adjustments!Q$4:Q$921)</f>
        <v>0</v>
      </c>
      <c r="AQ36" s="59">
        <f>SUMIF(Adjustments!$J$4:$J$921,(Retirements!$E36&amp;"/"&amp;Retirements!AQ$8&amp;"/"&amp;Retirements!AQ$7&amp;"/"&amp;Retirements!AQ$6),Adjustments!R$4:R$921)</f>
        <v>0</v>
      </c>
      <c r="AR36" s="59">
        <f>SUMIF(Adjustments!$J$4:$J$921,(Retirements!$E36&amp;"/"&amp;Retirements!AR$8&amp;"/"&amp;Retirements!AR$7&amp;"/"&amp;Retirements!AR$6),Adjustments!S$4:S$921)</f>
        <v>0</v>
      </c>
      <c r="AS36" s="59">
        <f>SUMIF(Adjustments!$J$4:$J$921,(Retirements!$E36&amp;"/"&amp;Retirements!AS$8&amp;"/"&amp;Retirements!AS$7&amp;"/"&amp;Retirements!AS$6),Adjustments!T$4:T$921)</f>
        <v>0</v>
      </c>
      <c r="AT36" s="59">
        <f>SUMIF(Adjustments!$J$4:$J$921,(Retirements!$E36&amp;"/"&amp;Retirements!AT$8&amp;"/"&amp;Retirements!AT$7&amp;"/"&amp;Retirements!AT$6),Adjustments!U$4:U$921)</f>
        <v>0</v>
      </c>
      <c r="AU36" s="59">
        <f>SUMIF(Adjustments!$J$4:$J$921,(Retirements!$E36&amp;"/"&amp;Retirements!AU$8&amp;"/"&amp;Retirements!AU$7&amp;"/"&amp;Retirements!AU$6),Adjustments!V$4:V$921)</f>
        <v>0</v>
      </c>
      <c r="AV36" s="59">
        <f>SUMIF(Adjustments!$J$4:$J$921,(Retirements!$E36&amp;"/"&amp;Retirements!AV$8&amp;"/"&amp;Retirements!AV$7&amp;"/"&amp;Retirements!AV$6),Adjustments!W$4:W$921)</f>
        <v>0</v>
      </c>
      <c r="AW36" s="59">
        <f>SUMIF(Adjustments!$J$4:$J$921,(Retirements!$E36&amp;"/"&amp;Retirements!AW$8&amp;"/"&amp;Retirements!AW$7&amp;"/"&amp;Retirements!AW$6),Adjustments!X$4:X$921)</f>
        <v>0</v>
      </c>
      <c r="AX36" s="59">
        <f>SUMIF(Adjustments!$J$4:$J$921,(Retirements!$E36&amp;"/"&amp;Retirements!AX$8&amp;"/"&amp;Retirements!AX$7&amp;"/"&amp;Retirements!AX$6),Adjustments!Y$4:Y$921)</f>
        <v>0</v>
      </c>
      <c r="AY36" s="59">
        <f>SUMIF(Adjustments!$J$4:$J$921,(Retirements!$E36&amp;"/"&amp;Retirements!AY$8&amp;"/"&amp;Retirements!AY$7&amp;"/"&amp;Retirements!AY$6),Adjustments!Z$4:Z$921)</f>
        <v>0</v>
      </c>
      <c r="AZ36" s="59">
        <f>SUMIF(Adjustments!$J$4:$J$921,(Retirements!$E36&amp;"/"&amp;Retirements!AZ$8&amp;"/"&amp;Retirements!AZ$7&amp;"/"&amp;Retirements!AZ$6),Adjustments!AA$4:AA$921)</f>
        <v>0</v>
      </c>
      <c r="BA36" s="59">
        <f>SUMIF(Adjustments!$J$4:$J$921,(Retirements!$E36&amp;"/"&amp;Retirements!BA$8&amp;"/"&amp;Retirements!BA$7&amp;"/"&amp;Retirements!BA$6),Adjustments!AB$4:AB$921)</f>
        <v>0</v>
      </c>
      <c r="BB36" s="59">
        <f>SUMIF(Adjustments!$J$4:$J$921,(Retirements!$E36&amp;"/"&amp;Retirements!BB$8&amp;"/"&amp;Retirements!BB$7&amp;"/"&amp;Retirements!BB$6),Adjustments!AC$4:AC$921)</f>
        <v>0</v>
      </c>
      <c r="BC36" s="59">
        <f>SUMIF(Adjustments!$J$4:$J$921,(Retirements!$E36&amp;"/"&amp;Retirements!BC$8&amp;"/"&amp;Retirements!BC$7&amp;"/"&amp;Retirements!BC$6),Adjustments!AD$4:AD$921)</f>
        <v>0</v>
      </c>
      <c r="BD36" s="59">
        <f>SUMIF(Adjustments!$J$4:$J$921,(Retirements!$E36&amp;"/"&amp;Retirements!BD$8&amp;"/"&amp;Retirements!BD$7&amp;"/"&amp;Retirements!BD$6),Adjustments!AE$4:AE$921)</f>
        <v>0</v>
      </c>
      <c r="BE36" s="59">
        <f>SUMIF(Adjustments!$J$4:$J$921,(Retirements!$E36&amp;"/"&amp;Retirements!BE$8&amp;"/"&amp;Retirements!BE$7&amp;"/"&amp;Retirements!BE$6),Adjustments!AF$4:AF$921)</f>
        <v>0</v>
      </c>
      <c r="BF36" s="59">
        <f>SUMIF(Adjustments!$J$4:$J$921,(Retirements!$E36&amp;"/"&amp;Retirements!BF$8&amp;"/"&amp;Retirements!BF$7&amp;"/"&amp;Retirements!BF$6),Adjustments!AG$4:AG$921)</f>
        <v>0</v>
      </c>
      <c r="BG36" s="59"/>
      <c r="BH36" s="756">
        <f t="shared" si="35"/>
        <v>28</v>
      </c>
      <c r="BI36" s="59">
        <f t="shared" si="46"/>
        <v>0</v>
      </c>
      <c r="BJ36" s="59">
        <f t="shared" si="130"/>
        <v>0</v>
      </c>
      <c r="BK36" s="59">
        <f t="shared" si="130"/>
        <v>0</v>
      </c>
      <c r="BL36" s="59">
        <f t="shared" si="130"/>
        <v>0</v>
      </c>
      <c r="BM36" s="59">
        <f t="shared" si="130"/>
        <v>0</v>
      </c>
      <c r="BN36" s="59">
        <f t="shared" si="130"/>
        <v>0</v>
      </c>
      <c r="BO36" s="59">
        <f t="shared" si="130"/>
        <v>0</v>
      </c>
      <c r="BP36" s="59">
        <f t="shared" si="130"/>
        <v>0</v>
      </c>
      <c r="BQ36" s="59">
        <f t="shared" si="130"/>
        <v>0</v>
      </c>
      <c r="BR36" s="59">
        <f t="shared" si="130"/>
        <v>0</v>
      </c>
      <c r="BS36" s="59">
        <f t="shared" si="130"/>
        <v>0</v>
      </c>
      <c r="BT36" s="59">
        <f t="shared" si="130"/>
        <v>0</v>
      </c>
      <c r="BU36" s="59">
        <f t="shared" si="130"/>
        <v>0</v>
      </c>
      <c r="BV36" s="59">
        <f t="shared" si="130"/>
        <v>0</v>
      </c>
      <c r="BW36" s="59">
        <f t="shared" si="130"/>
        <v>0</v>
      </c>
      <c r="BX36" s="59">
        <f t="shared" si="130"/>
        <v>0</v>
      </c>
      <c r="BY36" s="59">
        <f t="shared" si="130"/>
        <v>0</v>
      </c>
      <c r="BZ36" s="59">
        <f t="shared" si="130"/>
        <v>0</v>
      </c>
      <c r="CA36" s="59">
        <f t="shared" si="130"/>
        <v>0</v>
      </c>
      <c r="CB36" s="59">
        <f t="shared" si="130"/>
        <v>0</v>
      </c>
      <c r="CC36" s="59">
        <f t="shared" si="130"/>
        <v>0</v>
      </c>
      <c r="CD36" s="59">
        <f t="shared" si="130"/>
        <v>0</v>
      </c>
      <c r="CE36" s="59">
        <f t="shared" si="40"/>
        <v>0</v>
      </c>
      <c r="CF36" s="68"/>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63"/>
      <c r="DE36" s="59"/>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127">
        <f t="shared" si="52"/>
        <v>0</v>
      </c>
      <c r="FB36" s="59"/>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63"/>
    </row>
    <row r="37" spans="1:182">
      <c r="A37" s="6" t="s">
        <v>190</v>
      </c>
      <c r="B37" s="5"/>
      <c r="C37" s="5"/>
      <c r="D37" s="5"/>
      <c r="F37" s="5"/>
      <c r="G37" s="32"/>
      <c r="H37" s="5"/>
      <c r="I37" s="5" t="str">
        <f t="shared" si="45"/>
        <v/>
      </c>
      <c r="J37" s="101"/>
      <c r="K37" s="358"/>
      <c r="L37" s="27"/>
      <c r="M37" s="27"/>
      <c r="N37" s="27"/>
      <c r="O37" s="27"/>
      <c r="P37" s="27"/>
      <c r="Q37" s="27"/>
      <c r="R37" s="27"/>
      <c r="S37" s="27"/>
      <c r="T37" s="27"/>
      <c r="U37" s="27"/>
      <c r="V37" s="27"/>
      <c r="W37" s="27"/>
      <c r="X37" s="27"/>
      <c r="Y37" s="27"/>
      <c r="Z37" s="27"/>
      <c r="AA37" s="27"/>
      <c r="AB37" s="27"/>
      <c r="AC37" s="27"/>
      <c r="AD37" s="27"/>
      <c r="AE37" s="27"/>
      <c r="AF37" s="27"/>
      <c r="AG37" s="27"/>
      <c r="AH37" s="27"/>
      <c r="AI37" s="68"/>
      <c r="AJ37" s="59">
        <f>SUMIF(Adjustments!$J$4:$J$921,(Retirements!$E37&amp;"/"&amp;Retirements!AJ$8&amp;"/"&amp;Retirements!AJ$7&amp;"/"&amp;Retirements!AJ$6),Adjustments!K$4:K$921)</f>
        <v>0</v>
      </c>
      <c r="AK37" s="59">
        <f>SUMIF(Adjustments!$J$4:$J$921,(Retirements!$E37&amp;"/"&amp;Retirements!AK$8&amp;"/"&amp;Retirements!AK$7&amp;"/"&amp;Retirements!AK$6),Adjustments!L$4:L$921)</f>
        <v>0</v>
      </c>
      <c r="AL37" s="59">
        <f>SUMIF(Adjustments!$J$4:$J$921,(Retirements!$E37&amp;"/"&amp;Retirements!AL$8&amp;"/"&amp;Retirements!AL$7&amp;"/"&amp;Retirements!AL$6),Adjustments!M$4:M$921)</f>
        <v>0</v>
      </c>
      <c r="AM37" s="59">
        <f>SUMIF(Adjustments!$J$4:$J$921,(Retirements!$E37&amp;"/"&amp;Retirements!AM$8&amp;"/"&amp;Retirements!AM$7&amp;"/"&amp;Retirements!AM$6),Adjustments!N$4:N$921)</f>
        <v>0</v>
      </c>
      <c r="AN37" s="59">
        <f>SUMIF(Adjustments!$J$4:$J$921,(Retirements!$E37&amp;"/"&amp;Retirements!AN$8&amp;"/"&amp;Retirements!AN$7&amp;"/"&amp;Retirements!AN$6),Adjustments!O$4:O$921)</f>
        <v>0</v>
      </c>
      <c r="AO37" s="59">
        <f>SUMIF(Adjustments!$J$4:$J$921,(Retirements!$E37&amp;"/"&amp;Retirements!AO$8&amp;"/"&amp;Retirements!AO$7&amp;"/"&amp;Retirements!AO$6),Adjustments!P$4:P$921)</f>
        <v>0</v>
      </c>
      <c r="AP37" s="59">
        <f>SUMIF(Adjustments!$J$4:$J$921,(Retirements!$E37&amp;"/"&amp;Retirements!AP$8&amp;"/"&amp;Retirements!AP$7&amp;"/"&amp;Retirements!AP$6),Adjustments!Q$4:Q$921)</f>
        <v>0</v>
      </c>
      <c r="AQ37" s="59">
        <f>SUMIF(Adjustments!$J$4:$J$921,(Retirements!$E37&amp;"/"&amp;Retirements!AQ$8&amp;"/"&amp;Retirements!AQ$7&amp;"/"&amp;Retirements!AQ$6),Adjustments!R$4:R$921)</f>
        <v>0</v>
      </c>
      <c r="AR37" s="59">
        <f>SUMIF(Adjustments!$J$4:$J$921,(Retirements!$E37&amp;"/"&amp;Retirements!AR$8&amp;"/"&amp;Retirements!AR$7&amp;"/"&amp;Retirements!AR$6),Adjustments!S$4:S$921)</f>
        <v>0</v>
      </c>
      <c r="AS37" s="59">
        <f>SUMIF(Adjustments!$J$4:$J$921,(Retirements!$E37&amp;"/"&amp;Retirements!AS$8&amp;"/"&amp;Retirements!AS$7&amp;"/"&amp;Retirements!AS$6),Adjustments!T$4:T$921)</f>
        <v>0</v>
      </c>
      <c r="AT37" s="59">
        <f>SUMIF(Adjustments!$J$4:$J$921,(Retirements!$E37&amp;"/"&amp;Retirements!AT$8&amp;"/"&amp;Retirements!AT$7&amp;"/"&amp;Retirements!AT$6),Adjustments!U$4:U$921)</f>
        <v>0</v>
      </c>
      <c r="AU37" s="59">
        <f>SUMIF(Adjustments!$J$4:$J$921,(Retirements!$E37&amp;"/"&amp;Retirements!AU$8&amp;"/"&amp;Retirements!AU$7&amp;"/"&amp;Retirements!AU$6),Adjustments!V$4:V$921)</f>
        <v>0</v>
      </c>
      <c r="AV37" s="59">
        <f>SUMIF(Adjustments!$J$4:$J$921,(Retirements!$E37&amp;"/"&amp;Retirements!AV$8&amp;"/"&amp;Retirements!AV$7&amp;"/"&amp;Retirements!AV$6),Adjustments!W$4:W$921)</f>
        <v>0</v>
      </c>
      <c r="AW37" s="59">
        <f>SUMIF(Adjustments!$J$4:$J$921,(Retirements!$E37&amp;"/"&amp;Retirements!AW$8&amp;"/"&amp;Retirements!AW$7&amp;"/"&amp;Retirements!AW$6),Adjustments!X$4:X$921)</f>
        <v>0</v>
      </c>
      <c r="AX37" s="59">
        <f>SUMIF(Adjustments!$J$4:$J$921,(Retirements!$E37&amp;"/"&amp;Retirements!AX$8&amp;"/"&amp;Retirements!AX$7&amp;"/"&amp;Retirements!AX$6),Adjustments!Y$4:Y$921)</f>
        <v>0</v>
      </c>
      <c r="AY37" s="59">
        <f>SUMIF(Adjustments!$J$4:$J$921,(Retirements!$E37&amp;"/"&amp;Retirements!AY$8&amp;"/"&amp;Retirements!AY$7&amp;"/"&amp;Retirements!AY$6),Adjustments!Z$4:Z$921)</f>
        <v>0</v>
      </c>
      <c r="AZ37" s="59">
        <f>SUMIF(Adjustments!$J$4:$J$921,(Retirements!$E37&amp;"/"&amp;Retirements!AZ$8&amp;"/"&amp;Retirements!AZ$7&amp;"/"&amp;Retirements!AZ$6),Adjustments!AA$4:AA$921)</f>
        <v>0</v>
      </c>
      <c r="BA37" s="59">
        <f>SUMIF(Adjustments!$J$4:$J$921,(Retirements!$E37&amp;"/"&amp;Retirements!BA$8&amp;"/"&amp;Retirements!BA$7&amp;"/"&amp;Retirements!BA$6),Adjustments!AB$4:AB$921)</f>
        <v>0</v>
      </c>
      <c r="BB37" s="59">
        <f>SUMIF(Adjustments!$J$4:$J$921,(Retirements!$E37&amp;"/"&amp;Retirements!BB$8&amp;"/"&amp;Retirements!BB$7&amp;"/"&amp;Retirements!BB$6),Adjustments!AC$4:AC$921)</f>
        <v>0</v>
      </c>
      <c r="BC37" s="59">
        <f>SUMIF(Adjustments!$J$4:$J$921,(Retirements!$E37&amp;"/"&amp;Retirements!BC$8&amp;"/"&amp;Retirements!BC$7&amp;"/"&amp;Retirements!BC$6),Adjustments!AD$4:AD$921)</f>
        <v>0</v>
      </c>
      <c r="BD37" s="59">
        <f>SUMIF(Adjustments!$J$4:$J$921,(Retirements!$E37&amp;"/"&amp;Retirements!BD$8&amp;"/"&amp;Retirements!BD$7&amp;"/"&amp;Retirements!BD$6),Adjustments!AE$4:AE$921)</f>
        <v>0</v>
      </c>
      <c r="BE37" s="59">
        <f>SUMIF(Adjustments!$J$4:$J$921,(Retirements!$E37&amp;"/"&amp;Retirements!BE$8&amp;"/"&amp;Retirements!BE$7&amp;"/"&amp;Retirements!BE$6),Adjustments!AF$4:AF$921)</f>
        <v>0</v>
      </c>
      <c r="BF37" s="59">
        <f>SUMIF(Adjustments!$J$4:$J$921,(Retirements!$E37&amp;"/"&amp;Retirements!BF$8&amp;"/"&amp;Retirements!BF$7&amp;"/"&amp;Retirements!BF$6),Adjustments!AG$4:AG$921)</f>
        <v>0</v>
      </c>
      <c r="BG37" s="59"/>
      <c r="BH37" s="756">
        <f t="shared" si="35"/>
        <v>29</v>
      </c>
      <c r="BI37" s="59">
        <f t="shared" si="46"/>
        <v>0</v>
      </c>
      <c r="BJ37" s="59">
        <f t="shared" ref="BJ37:CD49" si="218">HLOOKUP(BJ$8,$K$9:$AH$95,$BH37,0)</f>
        <v>0</v>
      </c>
      <c r="BK37" s="59">
        <f t="shared" si="218"/>
        <v>0</v>
      </c>
      <c r="BL37" s="59">
        <f t="shared" si="218"/>
        <v>0</v>
      </c>
      <c r="BM37" s="59">
        <f t="shared" si="218"/>
        <v>0</v>
      </c>
      <c r="BN37" s="59">
        <f t="shared" si="218"/>
        <v>0</v>
      </c>
      <c r="BO37" s="59">
        <f t="shared" si="218"/>
        <v>0</v>
      </c>
      <c r="BP37" s="59">
        <f t="shared" si="218"/>
        <v>0</v>
      </c>
      <c r="BQ37" s="59">
        <f t="shared" si="218"/>
        <v>0</v>
      </c>
      <c r="BR37" s="59">
        <f t="shared" si="218"/>
        <v>0</v>
      </c>
      <c r="BS37" s="59">
        <f t="shared" si="218"/>
        <v>0</v>
      </c>
      <c r="BT37" s="59">
        <f t="shared" si="218"/>
        <v>0</v>
      </c>
      <c r="BU37" s="59">
        <f t="shared" si="218"/>
        <v>0</v>
      </c>
      <c r="BV37" s="59">
        <f t="shared" si="218"/>
        <v>0</v>
      </c>
      <c r="BW37" s="59">
        <f t="shared" si="218"/>
        <v>0</v>
      </c>
      <c r="BX37" s="59">
        <f t="shared" si="218"/>
        <v>0</v>
      </c>
      <c r="BY37" s="59">
        <f t="shared" si="218"/>
        <v>0</v>
      </c>
      <c r="BZ37" s="59">
        <f t="shared" si="218"/>
        <v>0</v>
      </c>
      <c r="CA37" s="59">
        <f t="shared" si="218"/>
        <v>0</v>
      </c>
      <c r="CB37" s="59">
        <f t="shared" si="218"/>
        <v>0</v>
      </c>
      <c r="CC37" s="59">
        <f t="shared" si="218"/>
        <v>0</v>
      </c>
      <c r="CD37" s="59">
        <f t="shared" si="218"/>
        <v>0</v>
      </c>
      <c r="CE37" s="59">
        <f t="shared" si="40"/>
        <v>0</v>
      </c>
      <c r="CF37" s="68"/>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63"/>
      <c r="DE37" s="59"/>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127">
        <f t="shared" si="52"/>
        <v>0</v>
      </c>
      <c r="FB37" s="59"/>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63"/>
    </row>
    <row r="38" spans="1:182">
      <c r="A38" s="5" t="s">
        <v>0</v>
      </c>
      <c r="B38" s="5" t="s">
        <v>1</v>
      </c>
      <c r="C38" s="5" t="s">
        <v>2</v>
      </c>
      <c r="D38" s="5" t="s">
        <v>20</v>
      </c>
      <c r="E38" s="5" t="s">
        <v>122</v>
      </c>
      <c r="F38" s="5" t="s">
        <v>64</v>
      </c>
      <c r="G38" s="32">
        <v>355</v>
      </c>
      <c r="H38" s="5" t="s">
        <v>1</v>
      </c>
      <c r="I38" s="5" t="str">
        <f t="shared" si="45"/>
        <v>355DGP</v>
      </c>
      <c r="J38" s="374">
        <f>VLOOKUP(F38,Scenarios!$BI$11:$BL$121,4,0)</f>
        <v>-9.3956604514214871E-3</v>
      </c>
      <c r="K38" s="358">
        <f>VLOOKUP(F38,Scenarios!$AG$11:$AJ$132,4,0)</f>
        <v>562508283.15999997</v>
      </c>
      <c r="L38" s="27">
        <f t="shared" ref="L38:U40" si="219">K38+ED38+FC38</f>
        <v>562281120.75999999</v>
      </c>
      <c r="M38" s="27">
        <f t="shared" si="219"/>
        <v>562159859.10000002</v>
      </c>
      <c r="N38" s="27">
        <f t="shared" si="219"/>
        <v>562120620.80000007</v>
      </c>
      <c r="O38" s="27">
        <f t="shared" si="219"/>
        <v>561485469.50000012</v>
      </c>
      <c r="P38" s="27">
        <f t="shared" si="219"/>
        <v>561411322.24000013</v>
      </c>
      <c r="Q38" s="27">
        <f t="shared" si="219"/>
        <v>559830650.97000015</v>
      </c>
      <c r="R38" s="27">
        <f t="shared" si="219"/>
        <v>559723029.35000014</v>
      </c>
      <c r="S38" s="27">
        <f t="shared" si="219"/>
        <v>559591596.36000013</v>
      </c>
      <c r="T38" s="27">
        <f t="shared" si="219"/>
        <v>559357737.63000011</v>
      </c>
      <c r="U38" s="27">
        <f t="shared" si="219"/>
        <v>558919406.07109904</v>
      </c>
      <c r="V38" s="27">
        <f t="shared" ref="V38:AE40" si="220">U38+EN38+FM38</f>
        <v>558481074.51219797</v>
      </c>
      <c r="W38" s="27">
        <f t="shared" si="220"/>
        <v>558042742.9532969</v>
      </c>
      <c r="X38" s="27">
        <f t="shared" si="220"/>
        <v>557604411.39439583</v>
      </c>
      <c r="Y38" s="27">
        <f t="shared" si="220"/>
        <v>557166079.83549476</v>
      </c>
      <c r="Z38" s="27">
        <f t="shared" si="220"/>
        <v>556727748.27659369</v>
      </c>
      <c r="AA38" s="27">
        <f t="shared" si="220"/>
        <v>556289416.71769261</v>
      </c>
      <c r="AB38" s="27">
        <f t="shared" si="220"/>
        <v>555851085.15879154</v>
      </c>
      <c r="AC38" s="27">
        <f t="shared" si="220"/>
        <v>555412753.59989047</v>
      </c>
      <c r="AD38" s="27">
        <f t="shared" si="220"/>
        <v>554977881.1296227</v>
      </c>
      <c r="AE38" s="27">
        <f t="shared" si="220"/>
        <v>554543008.65935493</v>
      </c>
      <c r="AF38" s="27">
        <f t="shared" ref="AF38:AH40" si="221">AE38+EX38+FW38</f>
        <v>554108136.18908715</v>
      </c>
      <c r="AG38" s="27">
        <f t="shared" si="221"/>
        <v>553673263.71881938</v>
      </c>
      <c r="AH38" s="27">
        <f t="shared" si="221"/>
        <v>553238391.24855161</v>
      </c>
      <c r="AI38" s="68"/>
      <c r="AJ38" s="59">
        <f>SUMIF(Adjustments!$J$4:$J$921,(Retirements!$E38&amp;"/"&amp;Retirements!AJ$8&amp;"/"&amp;Retirements!AJ$7&amp;"/"&amp;Retirements!AJ$6),Adjustments!K$4:K$921)</f>
        <v>-227162.40000000002</v>
      </c>
      <c r="AK38" s="59">
        <f>SUMIF(Adjustments!$J$4:$J$921,(Retirements!$E38&amp;"/"&amp;Retirements!AK$8&amp;"/"&amp;Retirements!AK$7&amp;"/"&amp;Retirements!AK$6),Adjustments!L$4:L$921)</f>
        <v>-121261.65999999999</v>
      </c>
      <c r="AL38" s="59">
        <f>SUMIF(Adjustments!$J$4:$J$921,(Retirements!$E38&amp;"/"&amp;Retirements!AL$8&amp;"/"&amp;Retirements!AL$7&amp;"/"&amp;Retirements!AL$6),Adjustments!M$4:M$921)</f>
        <v>-39238.299999999988</v>
      </c>
      <c r="AM38" s="59">
        <f>SUMIF(Adjustments!$J$4:$J$921,(Retirements!$E38&amp;"/"&amp;Retirements!AM$8&amp;"/"&amp;Retirements!AM$7&amp;"/"&amp;Retirements!AM$6),Adjustments!N$4:N$921)</f>
        <v>-635151.29999999981</v>
      </c>
      <c r="AN38" s="59">
        <f>SUMIF(Adjustments!$J$4:$J$921,(Retirements!$E38&amp;"/"&amp;Retirements!AN$8&amp;"/"&amp;Retirements!AN$7&amp;"/"&amp;Retirements!AN$6),Adjustments!O$4:O$921)</f>
        <v>-74147.260000000038</v>
      </c>
      <c r="AO38" s="59">
        <f>SUMIF(Adjustments!$J$4:$J$921,(Retirements!$E38&amp;"/"&amp;Retirements!AO$8&amp;"/"&amp;Retirements!AO$7&amp;"/"&amp;Retirements!AO$6),Adjustments!P$4:P$921)</f>
        <v>-1580671.2699999989</v>
      </c>
      <c r="AP38" s="59">
        <f>SUMIF(Adjustments!$J$4:$J$921,(Retirements!$E38&amp;"/"&amp;Retirements!AP$8&amp;"/"&amp;Retirements!AP$7&amp;"/"&amp;Retirements!AP$6),Adjustments!Q$4:Q$921)</f>
        <v>-107621.62000000001</v>
      </c>
      <c r="AQ38" s="59">
        <f>SUMIF(Adjustments!$J$4:$J$921,(Retirements!$E38&amp;"/"&amp;Retirements!AQ$8&amp;"/"&amp;Retirements!AQ$7&amp;"/"&amp;Retirements!AQ$6),Adjustments!R$4:R$921)</f>
        <v>-131432.99</v>
      </c>
      <c r="AR38" s="59">
        <f>SUMIF(Adjustments!$J$4:$J$921,(Retirements!$E38&amp;"/"&amp;Retirements!AR$8&amp;"/"&amp;Retirements!AR$7&amp;"/"&amp;Retirements!AR$6),Adjustments!S$4:S$921)</f>
        <v>-233858.72999999992</v>
      </c>
      <c r="AS38" s="59">
        <f>SUMIF(Adjustments!$J$4:$J$921,(Retirements!$E38&amp;"/"&amp;Retirements!AS$8&amp;"/"&amp;Retirements!AS$7&amp;"/"&amp;Retirements!AS$6),Adjustments!T$4:T$921)</f>
        <v>0</v>
      </c>
      <c r="AT38" s="59">
        <f>SUMIF(Adjustments!$J$4:$J$921,(Retirements!$E38&amp;"/"&amp;Retirements!AT$8&amp;"/"&amp;Retirements!AT$7&amp;"/"&amp;Retirements!AT$6),Adjustments!U$4:U$921)</f>
        <v>0</v>
      </c>
      <c r="AU38" s="59">
        <f>SUMIF(Adjustments!$J$4:$J$921,(Retirements!$E38&amp;"/"&amp;Retirements!AU$8&amp;"/"&amp;Retirements!AU$7&amp;"/"&amp;Retirements!AU$6),Adjustments!V$4:V$921)</f>
        <v>0</v>
      </c>
      <c r="AV38" s="59">
        <f>SUMIF(Adjustments!$J$4:$J$921,(Retirements!$E38&amp;"/"&amp;Retirements!AV$8&amp;"/"&amp;Retirements!AV$7&amp;"/"&amp;Retirements!AV$6),Adjustments!W$4:W$921)</f>
        <v>0</v>
      </c>
      <c r="AW38" s="59">
        <f>SUMIF(Adjustments!$J$4:$J$921,(Retirements!$E38&amp;"/"&amp;Retirements!AW$8&amp;"/"&amp;Retirements!AW$7&amp;"/"&amp;Retirements!AW$6),Adjustments!X$4:X$921)</f>
        <v>0</v>
      </c>
      <c r="AX38" s="59">
        <f>SUMIF(Adjustments!$J$4:$J$921,(Retirements!$E38&amp;"/"&amp;Retirements!AX$8&amp;"/"&amp;Retirements!AX$7&amp;"/"&amp;Retirements!AX$6),Adjustments!Y$4:Y$921)</f>
        <v>0</v>
      </c>
      <c r="AY38" s="59">
        <f>SUMIF(Adjustments!$J$4:$J$921,(Retirements!$E38&amp;"/"&amp;Retirements!AY$8&amp;"/"&amp;Retirements!AY$7&amp;"/"&amp;Retirements!AY$6),Adjustments!Z$4:Z$921)</f>
        <v>0</v>
      </c>
      <c r="AZ38" s="59">
        <f>SUMIF(Adjustments!$J$4:$J$921,(Retirements!$E38&amp;"/"&amp;Retirements!AZ$8&amp;"/"&amp;Retirements!AZ$7&amp;"/"&amp;Retirements!AZ$6),Adjustments!AA$4:AA$921)</f>
        <v>0</v>
      </c>
      <c r="BA38" s="59">
        <f>SUMIF(Adjustments!$J$4:$J$921,(Retirements!$E38&amp;"/"&amp;Retirements!BA$8&amp;"/"&amp;Retirements!BA$7&amp;"/"&amp;Retirements!BA$6),Adjustments!AB$4:AB$921)</f>
        <v>0</v>
      </c>
      <c r="BB38" s="59">
        <f>SUMIF(Adjustments!$J$4:$J$921,(Retirements!$E38&amp;"/"&amp;Retirements!BB$8&amp;"/"&amp;Retirements!BB$7&amp;"/"&amp;Retirements!BB$6),Adjustments!AC$4:AC$921)</f>
        <v>0</v>
      </c>
      <c r="BC38" s="59">
        <f>SUMIF(Adjustments!$J$4:$J$921,(Retirements!$E38&amp;"/"&amp;Retirements!BC$8&amp;"/"&amp;Retirements!BC$7&amp;"/"&amp;Retirements!BC$6),Adjustments!AD$4:AD$921)</f>
        <v>0</v>
      </c>
      <c r="BD38" s="59">
        <f>SUMIF(Adjustments!$J$4:$J$921,(Retirements!$E38&amp;"/"&amp;Retirements!BD$8&amp;"/"&amp;Retirements!BD$7&amp;"/"&amp;Retirements!BD$6),Adjustments!AE$4:AE$921)</f>
        <v>0</v>
      </c>
      <c r="BE38" s="59">
        <f>SUMIF(Adjustments!$J$4:$J$921,(Retirements!$E38&amp;"/"&amp;Retirements!BE$8&amp;"/"&amp;Retirements!BE$7&amp;"/"&amp;Retirements!BE$6),Adjustments!AF$4:AF$921)</f>
        <v>0</v>
      </c>
      <c r="BF38" s="59">
        <f>SUMIF(Adjustments!$J$4:$J$921,(Retirements!$E38&amp;"/"&amp;Retirements!BF$8&amp;"/"&amp;Retirements!BF$7&amp;"/"&amp;Retirements!BF$6),Adjustments!AG$4:AG$921)</f>
        <v>0</v>
      </c>
      <c r="BG38" s="59"/>
      <c r="BH38" s="756">
        <f t="shared" si="35"/>
        <v>30</v>
      </c>
      <c r="BI38" s="59">
        <f t="shared" si="46"/>
        <v>562508283.15999997</v>
      </c>
      <c r="BJ38" s="59">
        <f t="shared" si="218"/>
        <v>562508283.15999997</v>
      </c>
      <c r="BK38" s="59">
        <f t="shared" si="218"/>
        <v>562508283.15999997</v>
      </c>
      <c r="BL38" s="59">
        <f t="shared" si="218"/>
        <v>562508283.15999997</v>
      </c>
      <c r="BM38" s="59">
        <f t="shared" si="218"/>
        <v>562508283.15999997</v>
      </c>
      <c r="BN38" s="59">
        <f t="shared" si="218"/>
        <v>562508283.15999997</v>
      </c>
      <c r="BO38" s="59">
        <f t="shared" si="218"/>
        <v>559830650.97000015</v>
      </c>
      <c r="BP38" s="59">
        <f t="shared" si="218"/>
        <v>559830650.97000015</v>
      </c>
      <c r="BQ38" s="59">
        <f t="shared" si="218"/>
        <v>559830650.97000015</v>
      </c>
      <c r="BR38" s="59">
        <f t="shared" si="218"/>
        <v>559830650.97000015</v>
      </c>
      <c r="BS38" s="59">
        <f t="shared" si="218"/>
        <v>559830650.97000015</v>
      </c>
      <c r="BT38" s="59">
        <f t="shared" si="218"/>
        <v>559830650.97000015</v>
      </c>
      <c r="BU38" s="59">
        <f t="shared" si="218"/>
        <v>559830650.97000015</v>
      </c>
      <c r="BV38" s="59">
        <f t="shared" si="218"/>
        <v>559830650.97000015</v>
      </c>
      <c r="BW38" s="59">
        <f t="shared" si="218"/>
        <v>559830650.97000015</v>
      </c>
      <c r="BX38" s="59">
        <f t="shared" si="218"/>
        <v>559830650.97000015</v>
      </c>
      <c r="BY38" s="59">
        <f t="shared" si="218"/>
        <v>559830650.97000015</v>
      </c>
      <c r="BZ38" s="59">
        <f t="shared" si="218"/>
        <v>559830650.97000015</v>
      </c>
      <c r="CA38" s="59">
        <f t="shared" si="218"/>
        <v>555412753.59989047</v>
      </c>
      <c r="CB38" s="59">
        <f t="shared" si="218"/>
        <v>555412753.59989047</v>
      </c>
      <c r="CC38" s="59">
        <f t="shared" si="218"/>
        <v>555412753.59989047</v>
      </c>
      <c r="CD38" s="59">
        <f t="shared" si="218"/>
        <v>555412753.59989047</v>
      </c>
      <c r="CE38" s="59">
        <f t="shared" si="40"/>
        <v>555412753.59989047</v>
      </c>
      <c r="CF38" s="68"/>
      <c r="CG38" s="70">
        <f t="shared" ref="CG38:CG40" si="222">IF(CG$7="Actuals",AJ38,((BI38*$J38)/12))</f>
        <v>-227162.40000000002</v>
      </c>
      <c r="CH38" s="70">
        <f t="shared" ref="CH38:CH40" si="223">IF(CH$7="Actuals",AK38,((BJ38*$J38)/12))</f>
        <v>-121261.65999999999</v>
      </c>
      <c r="CI38" s="70">
        <f t="shared" ref="CI38:CI40" si="224">IF(CI$7="Actuals",AL38,((BK38*$J38)/12))</f>
        <v>-39238.299999999988</v>
      </c>
      <c r="CJ38" s="70">
        <f t="shared" ref="CJ38:CJ40" si="225">IF(CJ$7="Actuals",AM38,((BL38*$J38)/12))</f>
        <v>-635151.29999999981</v>
      </c>
      <c r="CK38" s="70">
        <f t="shared" ref="CK38:CK40" si="226">IF(CK$7="Actuals",AN38,((BM38*$J38)/12))</f>
        <v>-74147.260000000038</v>
      </c>
      <c r="CL38" s="70">
        <f t="shared" ref="CL38:CL40" si="227">IF(CL$7="Actuals",AO38,((BN38*$J38)/12))</f>
        <v>-1580671.2699999989</v>
      </c>
      <c r="CM38" s="70">
        <f t="shared" ref="CM38:CM40" si="228">IF(CM$7="Actuals",AP38,((BO38*$J38)/12))</f>
        <v>-107621.62000000001</v>
      </c>
      <c r="CN38" s="70">
        <f t="shared" ref="CN38:CN40" si="229">IF(CN$7="Actuals",AQ38,((BP38*$J38)/12))</f>
        <v>-131432.99</v>
      </c>
      <c r="CO38" s="70">
        <f t="shared" ref="CO38:CO40" si="230">IF(CO$7="Actuals",AR38,((BQ38*$J38)/12))</f>
        <v>-233858.72999999992</v>
      </c>
      <c r="CP38" s="70">
        <f t="shared" ref="CP38:CP40" si="231">IF(CP$7="Actuals",AS38,((BR38*$J38)/12))</f>
        <v>-438331.55890103133</v>
      </c>
      <c r="CQ38" s="70">
        <f t="shared" ref="CQ38:CQ40" si="232">IF(CQ$7="Actuals",AT38,((BS38*$J38)/12))</f>
        <v>-438331.55890103133</v>
      </c>
      <c r="CR38" s="70">
        <f t="shared" ref="CR38:CR40" si="233">IF(CR$7="Actuals",AU38,((BT38*$J38)/12))</f>
        <v>-438331.55890103133</v>
      </c>
      <c r="CS38" s="70">
        <f t="shared" ref="CS38:CS40" si="234">IF(CS$7="Actuals",AV38,((BU38*$J38)/12))</f>
        <v>-438331.55890103133</v>
      </c>
      <c r="CT38" s="70">
        <f t="shared" ref="CT38:CT40" si="235">IF(CT$7="Actuals",AW38,((BV38*$J38)/12))</f>
        <v>-438331.55890103133</v>
      </c>
      <c r="CU38" s="70">
        <f t="shared" ref="CU38:CU40" si="236">IF(CU$7="Actuals",AX38,((BW38*$J38)/12))</f>
        <v>-438331.55890103133</v>
      </c>
      <c r="CV38" s="70">
        <f t="shared" ref="CV38:CV40" si="237">IF(CV$7="Actuals",AY38,((BX38*$J38)/12))</f>
        <v>-438331.55890103133</v>
      </c>
      <c r="CW38" s="70">
        <f t="shared" ref="CW38:CW40" si="238">IF(CW$7="Actuals",AZ38,((BY38*$J38)/12))</f>
        <v>-438331.55890103133</v>
      </c>
      <c r="CX38" s="70">
        <f t="shared" ref="CX38:CX40" si="239">IF(CX$7="Actuals",BA38,((BZ38*$J38)/12))</f>
        <v>-438331.55890103133</v>
      </c>
      <c r="CY38" s="70">
        <f t="shared" ref="CY38:CY40" si="240">IF(CY$7="Actuals",BB38,((CA38*$J38)/12))</f>
        <v>-434872.47026779986</v>
      </c>
      <c r="CZ38" s="70">
        <f t="shared" ref="CZ38:CZ40" si="241">IF(CZ$7="Actuals",BC38,((CB38*$J38)/12))</f>
        <v>-434872.47026779986</v>
      </c>
      <c r="DA38" s="70">
        <f t="shared" ref="DA38:DA40" si="242">IF(DA$7="Actuals",BD38,((CC38*$J38)/12))</f>
        <v>-434872.47026779986</v>
      </c>
      <c r="DB38" s="70">
        <f t="shared" ref="DB38:DB40" si="243">IF(DB$7="Actuals",BE38,((CD38*$J38)/12))</f>
        <v>-434872.47026779986</v>
      </c>
      <c r="DC38" s="70">
        <f t="shared" ref="DC38:DC40" si="244">IF(DC$7="Actuals",BF38,((CE38*$J38)/12))</f>
        <v>-434872.47026779986</v>
      </c>
      <c r="DD38" s="63">
        <f>SUM(CG38:DC38)</f>
        <v>-9269891.9114482831</v>
      </c>
      <c r="DE38" s="59"/>
      <c r="DF38" s="70">
        <f>SUMIF(Adjustments!$J$4:$J$921,(Retirements!$E38&amp;"/"&amp;Retirements!DF$8&amp;"/"&amp;Retirements!DF$7&amp;"/"&amp;Retirements!DF$6),Adjustments!K$4:K$921)</f>
        <v>0</v>
      </c>
      <c r="DG38" s="70">
        <f>SUMIF(Adjustments!$J$4:$J$921,(Retirements!$E38&amp;"/"&amp;Retirements!DG$8&amp;"/"&amp;Retirements!DG$7&amp;"/"&amp;Retirements!DG$6),Adjustments!L$4:L$921)</f>
        <v>0</v>
      </c>
      <c r="DH38" s="70">
        <f>SUMIF(Adjustments!$J$4:$J$921,(Retirements!$E38&amp;"/"&amp;Retirements!DH$8&amp;"/"&amp;Retirements!DH$7&amp;"/"&amp;Retirements!DH$6),Adjustments!M$4:M$921)</f>
        <v>0</v>
      </c>
      <c r="DI38" s="70">
        <f>SUMIF(Adjustments!$J$4:$J$921,(Retirements!$E38&amp;"/"&amp;Retirements!DI$8&amp;"/"&amp;Retirements!DI$7&amp;"/"&amp;Retirements!DI$6),Adjustments!N$4:N$921)</f>
        <v>0</v>
      </c>
      <c r="DJ38" s="70">
        <f>SUMIF(Adjustments!$J$4:$J$921,(Retirements!$E38&amp;"/"&amp;Retirements!DJ$8&amp;"/"&amp;Retirements!DJ$7&amp;"/"&amp;Retirements!DJ$6),Adjustments!O$4:O$921)</f>
        <v>-205216.64000000001</v>
      </c>
      <c r="DK38" s="70">
        <f>SUMIF(Adjustments!$J$4:$J$921,(Retirements!$E38&amp;"/"&amp;Retirements!DK$8&amp;"/"&amp;Retirements!DK$7&amp;"/"&amp;Retirements!DK$6),Adjustments!P$4:P$921)</f>
        <v>0</v>
      </c>
      <c r="DL38" s="70">
        <f>SUMIF(Adjustments!$J$4:$J$921,(Retirements!$E38&amp;"/"&amp;Retirements!DL$8&amp;"/"&amp;Retirements!DL$7&amp;"/"&amp;Retirements!DL$6),Adjustments!Q$4:Q$921)</f>
        <v>0</v>
      </c>
      <c r="DM38" s="70">
        <f>SUMIF(Adjustments!$J$4:$J$921,(Retirements!$E38&amp;"/"&amp;Retirements!DM$8&amp;"/"&amp;Retirements!DM$7&amp;"/"&amp;Retirements!DM$6),Adjustments!R$4:R$921)</f>
        <v>0</v>
      </c>
      <c r="DN38" s="70">
        <f>SUMIF(Adjustments!$J$4:$J$921,(Retirements!$E38&amp;"/"&amp;Retirements!DN$8&amp;"/"&amp;Retirements!DN$7&amp;"/"&amp;Retirements!DN$6),Adjustments!S$4:S$921)</f>
        <v>0</v>
      </c>
      <c r="DO38" s="70">
        <f>SUMIF(Adjustments!$J$4:$J$921,(Retirements!$E38&amp;"/"&amp;Retirements!DO$8&amp;"/"&amp;Retirements!DO$7&amp;"/"&amp;Retirements!DO$6),Adjustments!T$4:T$921)</f>
        <v>0</v>
      </c>
      <c r="DP38" s="70">
        <f>SUMIF(Adjustments!$J$4:$J$921,(Retirements!$E38&amp;"/"&amp;Retirements!DP$8&amp;"/"&amp;Retirements!DP$7&amp;"/"&amp;Retirements!DP$6),Adjustments!U$4:U$921)</f>
        <v>0</v>
      </c>
      <c r="DQ38" s="70">
        <f>SUMIF(Adjustments!$J$4:$J$921,(Retirements!$E38&amp;"/"&amp;Retirements!DQ$8&amp;"/"&amp;Retirements!DQ$7&amp;"/"&amp;Retirements!DQ$6),Adjustments!V$4:V$921)</f>
        <v>0</v>
      </c>
      <c r="DR38" s="70">
        <f>SUMIF(Adjustments!$J$4:$J$921,(Retirements!$E38&amp;"/"&amp;Retirements!DR$8&amp;"/"&amp;Retirements!DR$7&amp;"/"&amp;Retirements!DR$6),Adjustments!W$4:W$921)</f>
        <v>0</v>
      </c>
      <c r="DS38" s="70">
        <f>SUMIF(Adjustments!$J$4:$J$921,(Retirements!$E38&amp;"/"&amp;Retirements!DS$8&amp;"/"&amp;Retirements!DS$7&amp;"/"&amp;Retirements!DS$6),Adjustments!X$4:X$921)</f>
        <v>0</v>
      </c>
      <c r="DT38" s="70">
        <f>SUMIF(Adjustments!$J$4:$J$921,(Retirements!$E38&amp;"/"&amp;Retirements!DT$8&amp;"/"&amp;Retirements!DT$7&amp;"/"&amp;Retirements!DT$6),Adjustments!Y$4:Y$921)</f>
        <v>0</v>
      </c>
      <c r="DU38" s="70">
        <f>SUMIF(Adjustments!$J$4:$J$921,(Retirements!$E38&amp;"/"&amp;Retirements!DU$8&amp;"/"&amp;Retirements!DU$7&amp;"/"&amp;Retirements!DU$6),Adjustments!Z$4:Z$921)</f>
        <v>0</v>
      </c>
      <c r="DV38" s="70">
        <f>SUMIF(Adjustments!$J$4:$J$921,(Retirements!$E38&amp;"/"&amp;Retirements!DV$8&amp;"/"&amp;Retirements!DV$7&amp;"/"&amp;Retirements!DV$6),Adjustments!AA$4:AA$921)</f>
        <v>0</v>
      </c>
      <c r="DW38" s="70">
        <f>SUMIF(Adjustments!$J$4:$J$921,(Retirements!$E38&amp;"/"&amp;Retirements!DW$8&amp;"/"&amp;Retirements!DW$7&amp;"/"&amp;Retirements!DW$6),Adjustments!AB$4:AB$921)</f>
        <v>0</v>
      </c>
      <c r="DX38" s="70">
        <f>SUMIF(Adjustments!$J$4:$J$921,(Retirements!$E38&amp;"/"&amp;Retirements!DX$8&amp;"/"&amp;Retirements!DX$7&amp;"/"&amp;Retirements!DX$6),Adjustments!AC$4:AC$921)</f>
        <v>0</v>
      </c>
      <c r="DY38" s="70">
        <f>SUMIF(Adjustments!$J$4:$J$921,(Retirements!$E38&amp;"/"&amp;Retirements!DY$8&amp;"/"&amp;Retirements!DY$7&amp;"/"&amp;Retirements!DY$6),Adjustments!AD$4:AD$921)</f>
        <v>0</v>
      </c>
      <c r="DZ38" s="70">
        <f>SUMIF(Adjustments!$J$4:$J$921,(Retirements!$E38&amp;"/"&amp;Retirements!DZ$8&amp;"/"&amp;Retirements!DZ$7&amp;"/"&amp;Retirements!DZ$6),Adjustments!AE$4:AE$921)</f>
        <v>0</v>
      </c>
      <c r="EA38" s="70">
        <f>SUMIF(Adjustments!$J$4:$J$921,(Retirements!$E38&amp;"/"&amp;Retirements!EA$8&amp;"/"&amp;Retirements!EA$7&amp;"/"&amp;Retirements!EA$6),Adjustments!AF$4:AF$921)</f>
        <v>0</v>
      </c>
      <c r="EB38" s="70">
        <f>SUMIF(Adjustments!$J$4:$J$921,(Retirements!$E38&amp;"/"&amp;Retirements!EB$8&amp;"/"&amp;Retirements!EB$7&amp;"/"&amp;Retirements!EB$6),Adjustments!AG$4:AG$921)</f>
        <v>0</v>
      </c>
      <c r="EC38" s="59"/>
      <c r="ED38" s="59">
        <f t="shared" ref="ED38:ED40" si="245">IF(ED$7="Actuals",CG38,(DF38+CG38))</f>
        <v>-227162.40000000002</v>
      </c>
      <c r="EE38" s="59">
        <f t="shared" ref="EE38:EE40" si="246">IF(EE$7="Actuals",CH38,(DG38+CH38))</f>
        <v>-121261.65999999999</v>
      </c>
      <c r="EF38" s="59">
        <f t="shared" ref="EF38:EF40" si="247">IF(EF$7="Actuals",CI38,(DH38+CI38))</f>
        <v>-39238.299999999988</v>
      </c>
      <c r="EG38" s="59">
        <f t="shared" ref="EG38:EG40" si="248">IF(EG$7="Actuals",CJ38,(DI38+CJ38))</f>
        <v>-635151.29999999981</v>
      </c>
      <c r="EH38" s="59">
        <f t="shared" ref="EH38:EH40" si="249">IF(EH$7="Actuals",CK38,(DJ38+CK38))</f>
        <v>-74147.260000000038</v>
      </c>
      <c r="EI38" s="59">
        <f t="shared" ref="EI38:EI40" si="250">IF(EI$7="Actuals",CL38,(DK38+CL38))</f>
        <v>-1580671.2699999989</v>
      </c>
      <c r="EJ38" s="59">
        <f t="shared" ref="EJ38:EJ40" si="251">IF(EJ$7="Actuals",CM38,(DL38+CM38))</f>
        <v>-107621.62000000001</v>
      </c>
      <c r="EK38" s="59">
        <f t="shared" ref="EK38:EK40" si="252">IF(EK$7="Actuals",CN38,(DM38+CN38))</f>
        <v>-131432.99</v>
      </c>
      <c r="EL38" s="59">
        <f t="shared" ref="EL38:EL40" si="253">IF(EL$7="Actuals",CO38,(DN38+CO38))</f>
        <v>-233858.72999999992</v>
      </c>
      <c r="EM38" s="59">
        <f t="shared" ref="EM38:EM40" si="254">IF(EM$7="Actuals",CP38,(DO38+CP38))</f>
        <v>-438331.55890103133</v>
      </c>
      <c r="EN38" s="59">
        <f t="shared" ref="EN38:EN40" si="255">IF(EN$7="Actuals",CQ38,(DP38+CQ38))</f>
        <v>-438331.55890103133</v>
      </c>
      <c r="EO38" s="59">
        <f t="shared" ref="EO38:EO40" si="256">IF(EO$7="Actuals",CR38,(DQ38+CR38))</f>
        <v>-438331.55890103133</v>
      </c>
      <c r="EP38" s="59">
        <f t="shared" ref="EP38:EP40" si="257">IF(EP$7="Actuals",CS38,(DR38+CS38))</f>
        <v>-438331.55890103133</v>
      </c>
      <c r="EQ38" s="59">
        <f t="shared" ref="EQ38:EQ40" si="258">IF(EQ$7="Actuals",CT38,(DS38+CT38))</f>
        <v>-438331.55890103133</v>
      </c>
      <c r="ER38" s="59">
        <f t="shared" ref="ER38:ER40" si="259">IF(ER$7="Actuals",CU38,(DT38+CU38))</f>
        <v>-438331.55890103133</v>
      </c>
      <c r="ES38" s="59">
        <f t="shared" ref="ES38:ES40" si="260">IF(ES$7="Actuals",CV38,(DU38+CV38))</f>
        <v>-438331.55890103133</v>
      </c>
      <c r="ET38" s="59">
        <f t="shared" ref="ET38:ET40" si="261">IF(ET$7="Actuals",CW38,(DV38+CW38))</f>
        <v>-438331.55890103133</v>
      </c>
      <c r="EU38" s="59">
        <f t="shared" ref="EU38:EU40" si="262">IF(EU$7="Actuals",CX38,(DW38+CX38))</f>
        <v>-438331.55890103133</v>
      </c>
      <c r="EV38" s="59">
        <f t="shared" ref="EV38:EV40" si="263">IF(EV$7="Actuals",CY38,(DX38+CY38))</f>
        <v>-434872.47026779986</v>
      </c>
      <c r="EW38" s="59">
        <f t="shared" ref="EW38:EW40" si="264">IF(EW$7="Actuals",CZ38,(DY38+CZ38))</f>
        <v>-434872.47026779986</v>
      </c>
      <c r="EX38" s="59">
        <f t="shared" ref="EX38:EX40" si="265">IF(EX$7="Actuals",DA38,(DZ38+DA38))</f>
        <v>-434872.47026779986</v>
      </c>
      <c r="EY38" s="59">
        <f t="shared" ref="EY38:EY40" si="266">IF(EY$7="Actuals",DB38,(EA38+DB38))</f>
        <v>-434872.47026779986</v>
      </c>
      <c r="EZ38" s="59">
        <f t="shared" ref="EZ38:EZ40" si="267">IF(EZ$7="Actuals",DC38,(EB38+DC38))</f>
        <v>-434872.47026779986</v>
      </c>
      <c r="FA38" s="127">
        <f t="shared" si="52"/>
        <v>-9269891.9114482831</v>
      </c>
      <c r="FB38" s="59"/>
      <c r="FC38" s="70">
        <f>SUMIF(Adjustments!$J$4:$J$921,(Retirements!$E38&amp;"/"&amp;Retirements!FC$8&amp;"/"&amp;Retirements!FC$7&amp;"/"&amp;Retirements!FC$6),Adjustments!L$4:L$921)</f>
        <v>0</v>
      </c>
      <c r="FD38" s="70">
        <f>SUMIF(Adjustments!$J$4:$J$921,(Retirements!$E38&amp;"/"&amp;Retirements!FD$8&amp;"/"&amp;Retirements!FD$7&amp;"/"&amp;Retirements!FD$6),Adjustments!M$4:M$921)</f>
        <v>0</v>
      </c>
      <c r="FE38" s="70">
        <f>SUMIF(Adjustments!$J$4:$J$921,(Retirements!$E38&amp;"/"&amp;Retirements!FE$8&amp;"/"&amp;Retirements!FE$7&amp;"/"&amp;Retirements!FE$6),Adjustments!N$4:N$921)</f>
        <v>0</v>
      </c>
      <c r="FF38" s="70">
        <f>SUMIF(Adjustments!$J$4:$J$921,(Retirements!$E38&amp;"/"&amp;Retirements!FF$8&amp;"/"&amp;Retirements!FF$7&amp;"/"&amp;Retirements!FF$6),Adjustments!O$4:O$921)</f>
        <v>0</v>
      </c>
      <c r="FG38" s="70">
        <f>SUMIF(Adjustments!$J$4:$J$921,(Retirements!$E38&amp;"/"&amp;Retirements!FG$8&amp;"/"&amp;Retirements!FG$7&amp;"/"&amp;Retirements!FG$6),Adjustments!P$4:P$921)</f>
        <v>0</v>
      </c>
      <c r="FH38" s="70">
        <f>SUMIF(Adjustments!$J$4:$J$921,(Retirements!$E38&amp;"/"&amp;Retirements!FH$8&amp;"/"&amp;Retirements!FH$7&amp;"/"&amp;Retirements!FH$6),Adjustments!Q$4:Q$921)</f>
        <v>0</v>
      </c>
      <c r="FI38" s="70">
        <f>SUMIF(Adjustments!$J$4:$J$921,(Retirements!$E38&amp;"/"&amp;Retirements!FI$8&amp;"/"&amp;Retirements!FI$7&amp;"/"&amp;Retirements!FI$6),Adjustments!R$4:R$921)</f>
        <v>0</v>
      </c>
      <c r="FJ38" s="70">
        <f>SUMIF(Adjustments!$J$4:$J$921,(Retirements!$E38&amp;"/"&amp;Retirements!FJ$8&amp;"/"&amp;Retirements!FJ$7&amp;"/"&amp;Retirements!FJ$6),Adjustments!S$4:S$921)</f>
        <v>0</v>
      </c>
      <c r="FK38" s="70">
        <f>SUMIF(Adjustments!$J$4:$J$921,(Retirements!$E38&amp;"/"&amp;Retirements!FK$8&amp;"/"&amp;Retirements!FK$7&amp;"/"&amp;Retirements!FK$6),Adjustments!T$4:T$921)</f>
        <v>0</v>
      </c>
      <c r="FL38" s="70">
        <f>SUMIF(Adjustments!$J$4:$J$921,(Retirements!$E38&amp;"/"&amp;Retirements!FL$8&amp;"/"&amp;Retirements!FL$7&amp;"/"&amp;Retirements!FL$6),Adjustments!U$4:U$921)</f>
        <v>0</v>
      </c>
      <c r="FM38" s="70">
        <f>SUMIF(Adjustments!$J$4:$J$921,(Retirements!$E38&amp;"/"&amp;Retirements!FM$8&amp;"/"&amp;Retirements!FM$7&amp;"/"&amp;Retirements!FM$6),Adjustments!V$4:V$921)</f>
        <v>0</v>
      </c>
      <c r="FN38" s="70">
        <f>SUMIF(Adjustments!$J$4:$J$921,(Retirements!$E38&amp;"/"&amp;Retirements!FN$8&amp;"/"&amp;Retirements!FN$7&amp;"/"&amp;Retirements!FN$6),Adjustments!W$4:W$921)</f>
        <v>0</v>
      </c>
      <c r="FO38" s="70">
        <f>SUMIF(Adjustments!$J$4:$J$921,(Retirements!$E38&amp;"/"&amp;Retirements!FO$8&amp;"/"&amp;Retirements!FO$7&amp;"/"&amp;Retirements!FO$6),Adjustments!X$4:X$921)</f>
        <v>0</v>
      </c>
      <c r="FP38" s="70">
        <f>SUMIF(Adjustments!$J$4:$J$921,(Retirements!$E38&amp;"/"&amp;Retirements!FP$8&amp;"/"&amp;Retirements!FP$7&amp;"/"&amp;Retirements!FP$6),Adjustments!Y$4:Y$921)</f>
        <v>0</v>
      </c>
      <c r="FQ38" s="70">
        <f>SUMIF(Adjustments!$J$4:$J$921,(Retirements!$E38&amp;"/"&amp;Retirements!FQ$8&amp;"/"&amp;Retirements!FQ$7&amp;"/"&amp;Retirements!FQ$6),Adjustments!Z$4:Z$921)</f>
        <v>0</v>
      </c>
      <c r="FR38" s="70">
        <f>SUMIF(Adjustments!$J$4:$J$921,(Retirements!$E38&amp;"/"&amp;Retirements!FR$8&amp;"/"&amp;Retirements!FR$7&amp;"/"&amp;Retirements!FR$6),Adjustments!AA$4:AA$921)</f>
        <v>0</v>
      </c>
      <c r="FS38" s="70">
        <f>SUMIF(Adjustments!$J$4:$J$921,(Retirements!$E38&amp;"/"&amp;Retirements!FS$8&amp;"/"&amp;Retirements!FS$7&amp;"/"&amp;Retirements!FS$6),Adjustments!AB$4:AB$921)</f>
        <v>0</v>
      </c>
      <c r="FT38" s="70">
        <f>SUMIF(Adjustments!$J$4:$J$921,(Retirements!$E38&amp;"/"&amp;Retirements!FT$8&amp;"/"&amp;Retirements!FT$7&amp;"/"&amp;Retirements!FT$6),Adjustments!AC$4:AC$921)</f>
        <v>0</v>
      </c>
      <c r="FU38" s="70">
        <f>SUMIF(Adjustments!$J$4:$J$921,(Retirements!$E38&amp;"/"&amp;Retirements!FU$8&amp;"/"&amp;Retirements!FU$7&amp;"/"&amp;Retirements!FU$6),Adjustments!AD$4:AD$921)</f>
        <v>0</v>
      </c>
      <c r="FV38" s="70">
        <f>SUMIF(Adjustments!$J$4:$J$921,(Retirements!$E38&amp;"/"&amp;Retirements!FV$8&amp;"/"&amp;Retirements!FV$7&amp;"/"&amp;Retirements!FV$6),Adjustments!AE$4:AE$921)</f>
        <v>0</v>
      </c>
      <c r="FW38" s="70">
        <f>SUMIF(Adjustments!$J$4:$J$921,(Retirements!$E38&amp;"/"&amp;Retirements!FW$8&amp;"/"&amp;Retirements!FW$7&amp;"/"&amp;Retirements!FW$6),Adjustments!AF$4:AF$921)</f>
        <v>0</v>
      </c>
      <c r="FX38" s="70">
        <f>SUMIF(Adjustments!$J$4:$J$921,(Retirements!$E38&amp;"/"&amp;Retirements!FX$8&amp;"/"&amp;Retirements!FX$7&amp;"/"&amp;Retirements!FX$6),Adjustments!AG$4:AG$921)</f>
        <v>0</v>
      </c>
      <c r="FY38" s="70">
        <f>SUMIF(Adjustments!$J$4:$J$921,(Retirements!$E38&amp;"/"&amp;Retirements!FY$8&amp;"/"&amp;Retirements!FY$7&amp;"/"&amp;Retirements!FY$6),Adjustments!AH$4:AH$921)</f>
        <v>0</v>
      </c>
      <c r="FZ38" s="63">
        <f>SUM(FC38:FY38)</f>
        <v>0</v>
      </c>
    </row>
    <row r="39" spans="1:182">
      <c r="A39" s="5" t="s">
        <v>4</v>
      </c>
      <c r="B39" s="5" t="s">
        <v>5</v>
      </c>
      <c r="C39" s="5" t="s">
        <v>2</v>
      </c>
      <c r="D39" s="5" t="s">
        <v>20</v>
      </c>
      <c r="E39" s="5" t="s">
        <v>123</v>
      </c>
      <c r="F39" s="5" t="s">
        <v>65</v>
      </c>
      <c r="G39" s="32">
        <v>355</v>
      </c>
      <c r="H39" s="5" t="s">
        <v>5</v>
      </c>
      <c r="I39" s="5" t="str">
        <f t="shared" si="45"/>
        <v>355DGU</v>
      </c>
      <c r="J39" s="374">
        <f>VLOOKUP(F39,Scenarios!$BI$11:$BL$121,4,0)</f>
        <v>-6.4792950871121417E-3</v>
      </c>
      <c r="K39" s="358">
        <f>VLOOKUP(F39,Scenarios!$AG$11:$AJ$132,4,0)</f>
        <v>659011430.26999998</v>
      </c>
      <c r="L39" s="27">
        <f t="shared" si="219"/>
        <v>658853696.71000004</v>
      </c>
      <c r="M39" s="27">
        <f t="shared" si="219"/>
        <v>658766552.94000006</v>
      </c>
      <c r="N39" s="27">
        <f t="shared" si="219"/>
        <v>658688275.45000005</v>
      </c>
      <c r="O39" s="27">
        <f t="shared" si="219"/>
        <v>658624941.12</v>
      </c>
      <c r="P39" s="27">
        <f t="shared" si="219"/>
        <v>658492291.81000006</v>
      </c>
      <c r="Q39" s="27">
        <f t="shared" si="219"/>
        <v>658444496.03000009</v>
      </c>
      <c r="R39" s="27">
        <f t="shared" si="219"/>
        <v>658147329.21000004</v>
      </c>
      <c r="S39" s="27">
        <f t="shared" si="219"/>
        <v>658044506</v>
      </c>
      <c r="T39" s="27">
        <f t="shared" si="219"/>
        <v>656532050.98000002</v>
      </c>
      <c r="U39" s="27">
        <f t="shared" si="219"/>
        <v>656176529.63097811</v>
      </c>
      <c r="V39" s="27">
        <f t="shared" si="220"/>
        <v>655821008.2819562</v>
      </c>
      <c r="W39" s="27">
        <f t="shared" si="220"/>
        <v>655465486.93293428</v>
      </c>
      <c r="X39" s="27">
        <f t="shared" si="220"/>
        <v>655109965.58391237</v>
      </c>
      <c r="Y39" s="27">
        <f t="shared" si="220"/>
        <v>654754444.23489046</v>
      </c>
      <c r="Z39" s="27">
        <f t="shared" si="220"/>
        <v>654398922.88586855</v>
      </c>
      <c r="AA39" s="27">
        <f t="shared" si="220"/>
        <v>654043401.53684664</v>
      </c>
      <c r="AB39" s="27">
        <f t="shared" si="220"/>
        <v>653687880.18782473</v>
      </c>
      <c r="AC39" s="27">
        <f t="shared" si="220"/>
        <v>653332358.83880281</v>
      </c>
      <c r="AD39" s="27">
        <f t="shared" si="220"/>
        <v>652979597.74356318</v>
      </c>
      <c r="AE39" s="27">
        <f t="shared" si="220"/>
        <v>652626836.64832354</v>
      </c>
      <c r="AF39" s="27">
        <f t="shared" si="221"/>
        <v>652274075.5530839</v>
      </c>
      <c r="AG39" s="27">
        <f t="shared" si="221"/>
        <v>651921314.45784426</v>
      </c>
      <c r="AH39" s="27">
        <f t="shared" si="221"/>
        <v>651568553.36260462</v>
      </c>
      <c r="AI39" s="68"/>
      <c r="AJ39" s="59">
        <f>SUMIF(Adjustments!$J$4:$J$921,(Retirements!$E39&amp;"/"&amp;Retirements!AJ$8&amp;"/"&amp;Retirements!AJ$7&amp;"/"&amp;Retirements!AJ$6),Adjustments!K$4:K$921)</f>
        <v>-157733.55999999988</v>
      </c>
      <c r="AK39" s="59">
        <f>SUMIF(Adjustments!$J$4:$J$921,(Retirements!$E39&amp;"/"&amp;Retirements!AK$8&amp;"/"&amp;Retirements!AK$7&amp;"/"&amp;Retirements!AK$6),Adjustments!L$4:L$921)</f>
        <v>-87143.76999999999</v>
      </c>
      <c r="AL39" s="59">
        <f>SUMIF(Adjustments!$J$4:$J$921,(Retirements!$E39&amp;"/"&amp;Retirements!AL$8&amp;"/"&amp;Retirements!AL$7&amp;"/"&amp;Retirements!AL$6),Adjustments!M$4:M$921)</f>
        <v>-78277.490000000005</v>
      </c>
      <c r="AM39" s="59">
        <f>SUMIF(Adjustments!$J$4:$J$921,(Retirements!$E39&amp;"/"&amp;Retirements!AM$8&amp;"/"&amp;Retirements!AM$7&amp;"/"&amp;Retirements!AM$6),Adjustments!N$4:N$921)</f>
        <v>-63334.33</v>
      </c>
      <c r="AN39" s="59">
        <f>SUMIF(Adjustments!$J$4:$J$921,(Retirements!$E39&amp;"/"&amp;Retirements!AN$8&amp;"/"&amp;Retirements!AN$7&amp;"/"&amp;Retirements!AN$6),Adjustments!O$4:O$921)</f>
        <v>-132649.31000000006</v>
      </c>
      <c r="AO39" s="59">
        <f>SUMIF(Adjustments!$J$4:$J$921,(Retirements!$E39&amp;"/"&amp;Retirements!AO$8&amp;"/"&amp;Retirements!AO$7&amp;"/"&amp;Retirements!AO$6),Adjustments!P$4:P$921)</f>
        <v>-47795.780000000079</v>
      </c>
      <c r="AP39" s="59">
        <f>SUMIF(Adjustments!$J$4:$J$921,(Retirements!$E39&amp;"/"&amp;Retirements!AP$8&amp;"/"&amp;Retirements!AP$7&amp;"/"&amp;Retirements!AP$6),Adjustments!Q$4:Q$921)</f>
        <v>-297166.81999999989</v>
      </c>
      <c r="AQ39" s="59">
        <f>SUMIF(Adjustments!$J$4:$J$921,(Retirements!$E39&amp;"/"&amp;Retirements!AQ$8&amp;"/"&amp;Retirements!AQ$7&amp;"/"&amp;Retirements!AQ$6),Adjustments!R$4:R$921)</f>
        <v>-102823.20999999999</v>
      </c>
      <c r="AR39" s="59">
        <f>SUMIF(Adjustments!$J$4:$J$921,(Retirements!$E39&amp;"/"&amp;Retirements!AR$8&amp;"/"&amp;Retirements!AR$7&amp;"/"&amp;Retirements!AR$6),Adjustments!S$4:S$921)</f>
        <v>-1512455.0199999998</v>
      </c>
      <c r="AS39" s="59">
        <f>SUMIF(Adjustments!$J$4:$J$921,(Retirements!$E39&amp;"/"&amp;Retirements!AS$8&amp;"/"&amp;Retirements!AS$7&amp;"/"&amp;Retirements!AS$6),Adjustments!T$4:T$921)</f>
        <v>0</v>
      </c>
      <c r="AT39" s="59">
        <f>SUMIF(Adjustments!$J$4:$J$921,(Retirements!$E39&amp;"/"&amp;Retirements!AT$8&amp;"/"&amp;Retirements!AT$7&amp;"/"&amp;Retirements!AT$6),Adjustments!U$4:U$921)</f>
        <v>0</v>
      </c>
      <c r="AU39" s="59">
        <f>SUMIF(Adjustments!$J$4:$J$921,(Retirements!$E39&amp;"/"&amp;Retirements!AU$8&amp;"/"&amp;Retirements!AU$7&amp;"/"&amp;Retirements!AU$6),Adjustments!V$4:V$921)</f>
        <v>0</v>
      </c>
      <c r="AV39" s="59">
        <f>SUMIF(Adjustments!$J$4:$J$921,(Retirements!$E39&amp;"/"&amp;Retirements!AV$8&amp;"/"&amp;Retirements!AV$7&amp;"/"&amp;Retirements!AV$6),Adjustments!W$4:W$921)</f>
        <v>0</v>
      </c>
      <c r="AW39" s="59">
        <f>SUMIF(Adjustments!$J$4:$J$921,(Retirements!$E39&amp;"/"&amp;Retirements!AW$8&amp;"/"&amp;Retirements!AW$7&amp;"/"&amp;Retirements!AW$6),Adjustments!X$4:X$921)</f>
        <v>0</v>
      </c>
      <c r="AX39" s="59">
        <f>SUMIF(Adjustments!$J$4:$J$921,(Retirements!$E39&amp;"/"&amp;Retirements!AX$8&amp;"/"&amp;Retirements!AX$7&amp;"/"&amp;Retirements!AX$6),Adjustments!Y$4:Y$921)</f>
        <v>0</v>
      </c>
      <c r="AY39" s="59">
        <f>SUMIF(Adjustments!$J$4:$J$921,(Retirements!$E39&amp;"/"&amp;Retirements!AY$8&amp;"/"&amp;Retirements!AY$7&amp;"/"&amp;Retirements!AY$6),Adjustments!Z$4:Z$921)</f>
        <v>0</v>
      </c>
      <c r="AZ39" s="59">
        <f>SUMIF(Adjustments!$J$4:$J$921,(Retirements!$E39&amp;"/"&amp;Retirements!AZ$8&amp;"/"&amp;Retirements!AZ$7&amp;"/"&amp;Retirements!AZ$6),Adjustments!AA$4:AA$921)</f>
        <v>0</v>
      </c>
      <c r="BA39" s="59">
        <f>SUMIF(Adjustments!$J$4:$J$921,(Retirements!$E39&amp;"/"&amp;Retirements!BA$8&amp;"/"&amp;Retirements!BA$7&amp;"/"&amp;Retirements!BA$6),Adjustments!AB$4:AB$921)</f>
        <v>0</v>
      </c>
      <c r="BB39" s="59">
        <f>SUMIF(Adjustments!$J$4:$J$921,(Retirements!$E39&amp;"/"&amp;Retirements!BB$8&amp;"/"&amp;Retirements!BB$7&amp;"/"&amp;Retirements!BB$6),Adjustments!AC$4:AC$921)</f>
        <v>0</v>
      </c>
      <c r="BC39" s="59">
        <f>SUMIF(Adjustments!$J$4:$J$921,(Retirements!$E39&amp;"/"&amp;Retirements!BC$8&amp;"/"&amp;Retirements!BC$7&amp;"/"&amp;Retirements!BC$6),Adjustments!AD$4:AD$921)</f>
        <v>0</v>
      </c>
      <c r="BD39" s="59">
        <f>SUMIF(Adjustments!$J$4:$J$921,(Retirements!$E39&amp;"/"&amp;Retirements!BD$8&amp;"/"&amp;Retirements!BD$7&amp;"/"&amp;Retirements!BD$6),Adjustments!AE$4:AE$921)</f>
        <v>0</v>
      </c>
      <c r="BE39" s="59">
        <f>SUMIF(Adjustments!$J$4:$J$921,(Retirements!$E39&amp;"/"&amp;Retirements!BE$8&amp;"/"&amp;Retirements!BE$7&amp;"/"&amp;Retirements!BE$6),Adjustments!AF$4:AF$921)</f>
        <v>0</v>
      </c>
      <c r="BF39" s="59">
        <f>SUMIF(Adjustments!$J$4:$J$921,(Retirements!$E39&amp;"/"&amp;Retirements!BF$8&amp;"/"&amp;Retirements!BF$7&amp;"/"&amp;Retirements!BF$6),Adjustments!AG$4:AG$921)</f>
        <v>0</v>
      </c>
      <c r="BG39" s="59"/>
      <c r="BH39" s="756">
        <f t="shared" si="35"/>
        <v>31</v>
      </c>
      <c r="BI39" s="59">
        <f t="shared" si="46"/>
        <v>659011430.26999998</v>
      </c>
      <c r="BJ39" s="59">
        <f t="shared" si="218"/>
        <v>659011430.26999998</v>
      </c>
      <c r="BK39" s="59">
        <f t="shared" si="218"/>
        <v>659011430.26999998</v>
      </c>
      <c r="BL39" s="59">
        <f t="shared" si="218"/>
        <v>659011430.26999998</v>
      </c>
      <c r="BM39" s="59">
        <f t="shared" si="218"/>
        <v>659011430.26999998</v>
      </c>
      <c r="BN39" s="59">
        <f t="shared" si="218"/>
        <v>659011430.26999998</v>
      </c>
      <c r="BO39" s="59">
        <f t="shared" si="218"/>
        <v>658444496.03000009</v>
      </c>
      <c r="BP39" s="59">
        <f t="shared" si="218"/>
        <v>658444496.03000009</v>
      </c>
      <c r="BQ39" s="59">
        <f t="shared" si="218"/>
        <v>658444496.03000009</v>
      </c>
      <c r="BR39" s="59">
        <f t="shared" si="218"/>
        <v>658444496.03000009</v>
      </c>
      <c r="BS39" s="59">
        <f t="shared" si="218"/>
        <v>658444496.03000009</v>
      </c>
      <c r="BT39" s="59">
        <f t="shared" si="218"/>
        <v>658444496.03000009</v>
      </c>
      <c r="BU39" s="59">
        <f t="shared" si="218"/>
        <v>658444496.03000009</v>
      </c>
      <c r="BV39" s="59">
        <f t="shared" si="218"/>
        <v>658444496.03000009</v>
      </c>
      <c r="BW39" s="59">
        <f t="shared" si="218"/>
        <v>658444496.03000009</v>
      </c>
      <c r="BX39" s="59">
        <f t="shared" si="218"/>
        <v>658444496.03000009</v>
      </c>
      <c r="BY39" s="59">
        <f t="shared" si="218"/>
        <v>658444496.03000009</v>
      </c>
      <c r="BZ39" s="59">
        <f t="shared" si="218"/>
        <v>658444496.03000009</v>
      </c>
      <c r="CA39" s="59">
        <f t="shared" si="218"/>
        <v>653332358.83880281</v>
      </c>
      <c r="CB39" s="59">
        <f t="shared" si="218"/>
        <v>653332358.83880281</v>
      </c>
      <c r="CC39" s="59">
        <f t="shared" si="218"/>
        <v>653332358.83880281</v>
      </c>
      <c r="CD39" s="59">
        <f t="shared" si="218"/>
        <v>653332358.83880281</v>
      </c>
      <c r="CE39" s="59">
        <f t="shared" si="40"/>
        <v>653332358.83880281</v>
      </c>
      <c r="CF39" s="68"/>
      <c r="CG39" s="70">
        <f t="shared" si="222"/>
        <v>-157733.55999999988</v>
      </c>
      <c r="CH39" s="70">
        <f t="shared" si="223"/>
        <v>-87143.76999999999</v>
      </c>
      <c r="CI39" s="70">
        <f t="shared" si="224"/>
        <v>-78277.490000000005</v>
      </c>
      <c r="CJ39" s="70">
        <f t="shared" si="225"/>
        <v>-63334.33</v>
      </c>
      <c r="CK39" s="70">
        <f t="shared" si="226"/>
        <v>-132649.31000000006</v>
      </c>
      <c r="CL39" s="70">
        <f t="shared" si="227"/>
        <v>-47795.780000000079</v>
      </c>
      <c r="CM39" s="70">
        <f t="shared" si="228"/>
        <v>-297166.81999999989</v>
      </c>
      <c r="CN39" s="70">
        <f t="shared" si="229"/>
        <v>-102823.20999999999</v>
      </c>
      <c r="CO39" s="70">
        <f t="shared" si="230"/>
        <v>-1512455.0199999998</v>
      </c>
      <c r="CP39" s="70">
        <f t="shared" si="231"/>
        <v>-355521.34902193415</v>
      </c>
      <c r="CQ39" s="70">
        <f t="shared" si="232"/>
        <v>-355521.34902193415</v>
      </c>
      <c r="CR39" s="70">
        <f t="shared" si="233"/>
        <v>-355521.34902193415</v>
      </c>
      <c r="CS39" s="70">
        <f t="shared" si="234"/>
        <v>-355521.34902193415</v>
      </c>
      <c r="CT39" s="70">
        <f t="shared" si="235"/>
        <v>-355521.34902193415</v>
      </c>
      <c r="CU39" s="70">
        <f t="shared" si="236"/>
        <v>-355521.34902193415</v>
      </c>
      <c r="CV39" s="70">
        <f t="shared" si="237"/>
        <v>-355521.34902193415</v>
      </c>
      <c r="CW39" s="70">
        <f t="shared" si="238"/>
        <v>-355521.34902193415</v>
      </c>
      <c r="CX39" s="70">
        <f t="shared" si="239"/>
        <v>-355521.34902193415</v>
      </c>
      <c r="CY39" s="70">
        <f t="shared" si="240"/>
        <v>-352761.09523963678</v>
      </c>
      <c r="CZ39" s="70">
        <f t="shared" si="241"/>
        <v>-352761.09523963678</v>
      </c>
      <c r="DA39" s="70">
        <f t="shared" si="242"/>
        <v>-352761.09523963678</v>
      </c>
      <c r="DB39" s="70">
        <f t="shared" si="243"/>
        <v>-352761.09523963678</v>
      </c>
      <c r="DC39" s="70">
        <f t="shared" si="244"/>
        <v>-352761.09523963678</v>
      </c>
      <c r="DD39" s="63">
        <f>SUM(CG39:DC39)</f>
        <v>-7442876.9073955882</v>
      </c>
      <c r="DE39" s="59"/>
      <c r="DF39" s="70">
        <f>SUMIF(Adjustments!$J$4:$J$921,(Retirements!$E39&amp;"/"&amp;Retirements!DF$8&amp;"/"&amp;Retirements!DF$7&amp;"/"&amp;Retirements!DF$6),Adjustments!K$4:K$921)</f>
        <v>0</v>
      </c>
      <c r="DG39" s="70">
        <f>SUMIF(Adjustments!$J$4:$J$921,(Retirements!$E39&amp;"/"&amp;Retirements!DG$8&amp;"/"&amp;Retirements!DG$7&amp;"/"&amp;Retirements!DG$6),Adjustments!L$4:L$921)</f>
        <v>0</v>
      </c>
      <c r="DH39" s="70">
        <f>SUMIF(Adjustments!$J$4:$J$921,(Retirements!$E39&amp;"/"&amp;Retirements!DH$8&amp;"/"&amp;Retirements!DH$7&amp;"/"&amp;Retirements!DH$6),Adjustments!M$4:M$921)</f>
        <v>0</v>
      </c>
      <c r="DI39" s="70">
        <f>SUMIF(Adjustments!$J$4:$J$921,(Retirements!$E39&amp;"/"&amp;Retirements!DI$8&amp;"/"&amp;Retirements!DI$7&amp;"/"&amp;Retirements!DI$6),Adjustments!N$4:N$921)</f>
        <v>0</v>
      </c>
      <c r="DJ39" s="70">
        <f>SUMIF(Adjustments!$J$4:$J$921,(Retirements!$E39&amp;"/"&amp;Retirements!DJ$8&amp;"/"&amp;Retirements!DJ$7&amp;"/"&amp;Retirements!DJ$6),Adjustments!O$4:O$921)</f>
        <v>0</v>
      </c>
      <c r="DK39" s="70">
        <f>SUMIF(Adjustments!$J$4:$J$921,(Retirements!$E39&amp;"/"&amp;Retirements!DK$8&amp;"/"&amp;Retirements!DK$7&amp;"/"&amp;Retirements!DK$6),Adjustments!P$4:P$921)</f>
        <v>0</v>
      </c>
      <c r="DL39" s="70">
        <f>SUMIF(Adjustments!$J$4:$J$921,(Retirements!$E39&amp;"/"&amp;Retirements!DL$8&amp;"/"&amp;Retirements!DL$7&amp;"/"&amp;Retirements!DL$6),Adjustments!Q$4:Q$921)</f>
        <v>0</v>
      </c>
      <c r="DM39" s="70">
        <f>SUMIF(Adjustments!$J$4:$J$921,(Retirements!$E39&amp;"/"&amp;Retirements!DM$8&amp;"/"&amp;Retirements!DM$7&amp;"/"&amp;Retirements!DM$6),Adjustments!R$4:R$921)</f>
        <v>0</v>
      </c>
      <c r="DN39" s="70">
        <f>SUMIF(Adjustments!$J$4:$J$921,(Retirements!$E39&amp;"/"&amp;Retirements!DN$8&amp;"/"&amp;Retirements!DN$7&amp;"/"&amp;Retirements!DN$6),Adjustments!S$4:S$921)</f>
        <v>0</v>
      </c>
      <c r="DO39" s="70">
        <f>SUMIF(Adjustments!$J$4:$J$921,(Retirements!$E39&amp;"/"&amp;Retirements!DO$8&amp;"/"&amp;Retirements!DO$7&amp;"/"&amp;Retirements!DO$6),Adjustments!T$4:T$921)</f>
        <v>0</v>
      </c>
      <c r="DP39" s="70">
        <f>SUMIF(Adjustments!$J$4:$J$921,(Retirements!$E39&amp;"/"&amp;Retirements!DP$8&amp;"/"&amp;Retirements!DP$7&amp;"/"&amp;Retirements!DP$6),Adjustments!U$4:U$921)</f>
        <v>0</v>
      </c>
      <c r="DQ39" s="70">
        <f>SUMIF(Adjustments!$J$4:$J$921,(Retirements!$E39&amp;"/"&amp;Retirements!DQ$8&amp;"/"&amp;Retirements!DQ$7&amp;"/"&amp;Retirements!DQ$6),Adjustments!V$4:V$921)</f>
        <v>0</v>
      </c>
      <c r="DR39" s="70">
        <f>SUMIF(Adjustments!$J$4:$J$921,(Retirements!$E39&amp;"/"&amp;Retirements!DR$8&amp;"/"&amp;Retirements!DR$7&amp;"/"&amp;Retirements!DR$6),Adjustments!W$4:W$921)</f>
        <v>0</v>
      </c>
      <c r="DS39" s="70">
        <f>SUMIF(Adjustments!$J$4:$J$921,(Retirements!$E39&amp;"/"&amp;Retirements!DS$8&amp;"/"&amp;Retirements!DS$7&amp;"/"&amp;Retirements!DS$6),Adjustments!X$4:X$921)</f>
        <v>0</v>
      </c>
      <c r="DT39" s="70">
        <f>SUMIF(Adjustments!$J$4:$J$921,(Retirements!$E39&amp;"/"&amp;Retirements!DT$8&amp;"/"&amp;Retirements!DT$7&amp;"/"&amp;Retirements!DT$6),Adjustments!Y$4:Y$921)</f>
        <v>0</v>
      </c>
      <c r="DU39" s="70">
        <f>SUMIF(Adjustments!$J$4:$J$921,(Retirements!$E39&amp;"/"&amp;Retirements!DU$8&amp;"/"&amp;Retirements!DU$7&amp;"/"&amp;Retirements!DU$6),Adjustments!Z$4:Z$921)</f>
        <v>0</v>
      </c>
      <c r="DV39" s="70">
        <f>SUMIF(Adjustments!$J$4:$J$921,(Retirements!$E39&amp;"/"&amp;Retirements!DV$8&amp;"/"&amp;Retirements!DV$7&amp;"/"&amp;Retirements!DV$6),Adjustments!AA$4:AA$921)</f>
        <v>0</v>
      </c>
      <c r="DW39" s="70">
        <f>SUMIF(Adjustments!$J$4:$J$921,(Retirements!$E39&amp;"/"&amp;Retirements!DW$8&amp;"/"&amp;Retirements!DW$7&amp;"/"&amp;Retirements!DW$6),Adjustments!AB$4:AB$921)</f>
        <v>0</v>
      </c>
      <c r="DX39" s="70">
        <f>SUMIF(Adjustments!$J$4:$J$921,(Retirements!$E39&amp;"/"&amp;Retirements!DX$8&amp;"/"&amp;Retirements!DX$7&amp;"/"&amp;Retirements!DX$6),Adjustments!AC$4:AC$921)</f>
        <v>0</v>
      </c>
      <c r="DY39" s="70">
        <f>SUMIF(Adjustments!$J$4:$J$921,(Retirements!$E39&amp;"/"&amp;Retirements!DY$8&amp;"/"&amp;Retirements!DY$7&amp;"/"&amp;Retirements!DY$6),Adjustments!AD$4:AD$921)</f>
        <v>0</v>
      </c>
      <c r="DZ39" s="70">
        <f>SUMIF(Adjustments!$J$4:$J$921,(Retirements!$E39&amp;"/"&amp;Retirements!DZ$8&amp;"/"&amp;Retirements!DZ$7&amp;"/"&amp;Retirements!DZ$6),Adjustments!AE$4:AE$921)</f>
        <v>0</v>
      </c>
      <c r="EA39" s="70">
        <f>SUMIF(Adjustments!$J$4:$J$921,(Retirements!$E39&amp;"/"&amp;Retirements!EA$8&amp;"/"&amp;Retirements!EA$7&amp;"/"&amp;Retirements!EA$6),Adjustments!AF$4:AF$921)</f>
        <v>0</v>
      </c>
      <c r="EB39" s="70">
        <f>SUMIF(Adjustments!$J$4:$J$921,(Retirements!$E39&amp;"/"&amp;Retirements!EB$8&amp;"/"&amp;Retirements!EB$7&amp;"/"&amp;Retirements!EB$6),Adjustments!AG$4:AG$921)</f>
        <v>0</v>
      </c>
      <c r="EC39" s="59"/>
      <c r="ED39" s="59">
        <f t="shared" si="245"/>
        <v>-157733.55999999988</v>
      </c>
      <c r="EE39" s="59">
        <f t="shared" si="246"/>
        <v>-87143.76999999999</v>
      </c>
      <c r="EF39" s="59">
        <f t="shared" si="247"/>
        <v>-78277.490000000005</v>
      </c>
      <c r="EG39" s="59">
        <f t="shared" si="248"/>
        <v>-63334.33</v>
      </c>
      <c r="EH39" s="59">
        <f t="shared" si="249"/>
        <v>-132649.31000000006</v>
      </c>
      <c r="EI39" s="59">
        <f t="shared" si="250"/>
        <v>-47795.780000000079</v>
      </c>
      <c r="EJ39" s="59">
        <f t="shared" si="251"/>
        <v>-297166.81999999989</v>
      </c>
      <c r="EK39" s="59">
        <f t="shared" si="252"/>
        <v>-102823.20999999999</v>
      </c>
      <c r="EL39" s="59">
        <f t="shared" si="253"/>
        <v>-1512455.0199999998</v>
      </c>
      <c r="EM39" s="59">
        <f t="shared" si="254"/>
        <v>-355521.34902193415</v>
      </c>
      <c r="EN39" s="59">
        <f t="shared" si="255"/>
        <v>-355521.34902193415</v>
      </c>
      <c r="EO39" s="59">
        <f t="shared" si="256"/>
        <v>-355521.34902193415</v>
      </c>
      <c r="EP39" s="59">
        <f t="shared" si="257"/>
        <v>-355521.34902193415</v>
      </c>
      <c r="EQ39" s="59">
        <f t="shared" si="258"/>
        <v>-355521.34902193415</v>
      </c>
      <c r="ER39" s="59">
        <f t="shared" si="259"/>
        <v>-355521.34902193415</v>
      </c>
      <c r="ES39" s="59">
        <f t="shared" si="260"/>
        <v>-355521.34902193415</v>
      </c>
      <c r="ET39" s="59">
        <f t="shared" si="261"/>
        <v>-355521.34902193415</v>
      </c>
      <c r="EU39" s="59">
        <f t="shared" si="262"/>
        <v>-355521.34902193415</v>
      </c>
      <c r="EV39" s="59">
        <f t="shared" si="263"/>
        <v>-352761.09523963678</v>
      </c>
      <c r="EW39" s="59">
        <f t="shared" si="264"/>
        <v>-352761.09523963678</v>
      </c>
      <c r="EX39" s="59">
        <f t="shared" si="265"/>
        <v>-352761.09523963678</v>
      </c>
      <c r="EY39" s="59">
        <f t="shared" si="266"/>
        <v>-352761.09523963678</v>
      </c>
      <c r="EZ39" s="59">
        <f t="shared" si="267"/>
        <v>-352761.09523963678</v>
      </c>
      <c r="FA39" s="127">
        <f t="shared" si="52"/>
        <v>-7442876.9073955882</v>
      </c>
      <c r="FB39" s="59"/>
      <c r="FC39" s="70">
        <f>SUMIF(Adjustments!$J$4:$J$921,(Retirements!$E39&amp;"/"&amp;Retirements!FC$8&amp;"/"&amp;Retirements!FC$7&amp;"/"&amp;Retirements!FC$6),Adjustments!L$4:L$921)</f>
        <v>0</v>
      </c>
      <c r="FD39" s="70">
        <f>SUMIF(Adjustments!$J$4:$J$921,(Retirements!$E39&amp;"/"&amp;Retirements!FD$8&amp;"/"&amp;Retirements!FD$7&amp;"/"&amp;Retirements!FD$6),Adjustments!M$4:M$921)</f>
        <v>0</v>
      </c>
      <c r="FE39" s="70">
        <f>SUMIF(Adjustments!$J$4:$J$921,(Retirements!$E39&amp;"/"&amp;Retirements!FE$8&amp;"/"&amp;Retirements!FE$7&amp;"/"&amp;Retirements!FE$6),Adjustments!N$4:N$921)</f>
        <v>0</v>
      </c>
      <c r="FF39" s="70">
        <f>SUMIF(Adjustments!$J$4:$J$921,(Retirements!$E39&amp;"/"&amp;Retirements!FF$8&amp;"/"&amp;Retirements!FF$7&amp;"/"&amp;Retirements!FF$6),Adjustments!O$4:O$921)</f>
        <v>0</v>
      </c>
      <c r="FG39" s="70">
        <f>SUMIF(Adjustments!$J$4:$J$921,(Retirements!$E39&amp;"/"&amp;Retirements!FG$8&amp;"/"&amp;Retirements!FG$7&amp;"/"&amp;Retirements!FG$6),Adjustments!P$4:P$921)</f>
        <v>0</v>
      </c>
      <c r="FH39" s="70">
        <f>SUMIF(Adjustments!$J$4:$J$921,(Retirements!$E39&amp;"/"&amp;Retirements!FH$8&amp;"/"&amp;Retirements!FH$7&amp;"/"&amp;Retirements!FH$6),Adjustments!Q$4:Q$921)</f>
        <v>0</v>
      </c>
      <c r="FI39" s="70">
        <f>SUMIF(Adjustments!$J$4:$J$921,(Retirements!$E39&amp;"/"&amp;Retirements!FI$8&amp;"/"&amp;Retirements!FI$7&amp;"/"&amp;Retirements!FI$6),Adjustments!R$4:R$921)</f>
        <v>0</v>
      </c>
      <c r="FJ39" s="70">
        <f>SUMIF(Adjustments!$J$4:$J$921,(Retirements!$E39&amp;"/"&amp;Retirements!FJ$8&amp;"/"&amp;Retirements!FJ$7&amp;"/"&amp;Retirements!FJ$6),Adjustments!S$4:S$921)</f>
        <v>0</v>
      </c>
      <c r="FK39" s="70">
        <f>SUMIF(Adjustments!$J$4:$J$921,(Retirements!$E39&amp;"/"&amp;Retirements!FK$8&amp;"/"&amp;Retirements!FK$7&amp;"/"&amp;Retirements!FK$6),Adjustments!T$4:T$921)</f>
        <v>0</v>
      </c>
      <c r="FL39" s="70">
        <f>SUMIF(Adjustments!$J$4:$J$921,(Retirements!$E39&amp;"/"&amp;Retirements!FL$8&amp;"/"&amp;Retirements!FL$7&amp;"/"&amp;Retirements!FL$6),Adjustments!U$4:U$921)</f>
        <v>0</v>
      </c>
      <c r="FM39" s="70">
        <f>SUMIF(Adjustments!$J$4:$J$921,(Retirements!$E39&amp;"/"&amp;Retirements!FM$8&amp;"/"&amp;Retirements!FM$7&amp;"/"&amp;Retirements!FM$6),Adjustments!V$4:V$921)</f>
        <v>0</v>
      </c>
      <c r="FN39" s="70">
        <f>SUMIF(Adjustments!$J$4:$J$921,(Retirements!$E39&amp;"/"&amp;Retirements!FN$8&amp;"/"&amp;Retirements!FN$7&amp;"/"&amp;Retirements!FN$6),Adjustments!W$4:W$921)</f>
        <v>0</v>
      </c>
      <c r="FO39" s="70">
        <f>SUMIF(Adjustments!$J$4:$J$921,(Retirements!$E39&amp;"/"&amp;Retirements!FO$8&amp;"/"&amp;Retirements!FO$7&amp;"/"&amp;Retirements!FO$6),Adjustments!X$4:X$921)</f>
        <v>0</v>
      </c>
      <c r="FP39" s="70">
        <f>SUMIF(Adjustments!$J$4:$J$921,(Retirements!$E39&amp;"/"&amp;Retirements!FP$8&amp;"/"&amp;Retirements!FP$7&amp;"/"&amp;Retirements!FP$6),Adjustments!Y$4:Y$921)</f>
        <v>0</v>
      </c>
      <c r="FQ39" s="70">
        <f>SUMIF(Adjustments!$J$4:$J$921,(Retirements!$E39&amp;"/"&amp;Retirements!FQ$8&amp;"/"&amp;Retirements!FQ$7&amp;"/"&amp;Retirements!FQ$6),Adjustments!Z$4:Z$921)</f>
        <v>0</v>
      </c>
      <c r="FR39" s="70">
        <f>SUMIF(Adjustments!$J$4:$J$921,(Retirements!$E39&amp;"/"&amp;Retirements!FR$8&amp;"/"&amp;Retirements!FR$7&amp;"/"&amp;Retirements!FR$6),Adjustments!AA$4:AA$921)</f>
        <v>0</v>
      </c>
      <c r="FS39" s="70">
        <f>SUMIF(Adjustments!$J$4:$J$921,(Retirements!$E39&amp;"/"&amp;Retirements!FS$8&amp;"/"&amp;Retirements!FS$7&amp;"/"&amp;Retirements!FS$6),Adjustments!AB$4:AB$921)</f>
        <v>0</v>
      </c>
      <c r="FT39" s="70">
        <f>SUMIF(Adjustments!$J$4:$J$921,(Retirements!$E39&amp;"/"&amp;Retirements!FT$8&amp;"/"&amp;Retirements!FT$7&amp;"/"&amp;Retirements!FT$6),Adjustments!AC$4:AC$921)</f>
        <v>0</v>
      </c>
      <c r="FU39" s="70">
        <f>SUMIF(Adjustments!$J$4:$J$921,(Retirements!$E39&amp;"/"&amp;Retirements!FU$8&amp;"/"&amp;Retirements!FU$7&amp;"/"&amp;Retirements!FU$6),Adjustments!AD$4:AD$921)</f>
        <v>0</v>
      </c>
      <c r="FV39" s="70">
        <f>SUMIF(Adjustments!$J$4:$J$921,(Retirements!$E39&amp;"/"&amp;Retirements!FV$8&amp;"/"&amp;Retirements!FV$7&amp;"/"&amp;Retirements!FV$6),Adjustments!AE$4:AE$921)</f>
        <v>0</v>
      </c>
      <c r="FW39" s="70">
        <f>SUMIF(Adjustments!$J$4:$J$921,(Retirements!$E39&amp;"/"&amp;Retirements!FW$8&amp;"/"&amp;Retirements!FW$7&amp;"/"&amp;Retirements!FW$6),Adjustments!AF$4:AF$921)</f>
        <v>0</v>
      </c>
      <c r="FX39" s="70">
        <f>SUMIF(Adjustments!$J$4:$J$921,(Retirements!$E39&amp;"/"&amp;Retirements!FX$8&amp;"/"&amp;Retirements!FX$7&amp;"/"&amp;Retirements!FX$6),Adjustments!AG$4:AG$921)</f>
        <v>0</v>
      </c>
      <c r="FY39" s="70">
        <f>SUMIF(Adjustments!$J$4:$J$921,(Retirements!$E39&amp;"/"&amp;Retirements!FY$8&amp;"/"&amp;Retirements!FY$7&amp;"/"&amp;Retirements!FY$6),Adjustments!AH$4:AH$921)</f>
        <v>0</v>
      </c>
      <c r="FZ39" s="63">
        <f>SUM(FC39:FY39)</f>
        <v>0</v>
      </c>
    </row>
    <row r="40" spans="1:182">
      <c r="A40" s="5" t="s">
        <v>6</v>
      </c>
      <c r="B40" s="5" t="s">
        <v>7</v>
      </c>
      <c r="C40" s="5" t="s">
        <v>2</v>
      </c>
      <c r="D40" s="5" t="s">
        <v>20</v>
      </c>
      <c r="E40" s="5" t="s">
        <v>124</v>
      </c>
      <c r="F40" s="5" t="s">
        <v>66</v>
      </c>
      <c r="G40" s="32">
        <v>355</v>
      </c>
      <c r="H40" s="5" t="s">
        <v>7</v>
      </c>
      <c r="I40" s="5" t="str">
        <f t="shared" si="45"/>
        <v>355SG</v>
      </c>
      <c r="J40" s="374">
        <f>VLOOKUP(F40,Scenarios!$BI$11:$BL$121,4,0)</f>
        <v>-7.9773351915360894E-3</v>
      </c>
      <c r="K40" s="358">
        <f>VLOOKUP(F40,Scenarios!$AG$11:$AJ$132,4,0)</f>
        <v>3233142263.04</v>
      </c>
      <c r="L40" s="27">
        <f t="shared" si="219"/>
        <v>3242854910.2999997</v>
      </c>
      <c r="M40" s="27">
        <f t="shared" si="219"/>
        <v>3247979694.8499999</v>
      </c>
      <c r="N40" s="27">
        <f t="shared" si="219"/>
        <v>3252649333.9299998</v>
      </c>
      <c r="O40" s="27">
        <f t="shared" si="219"/>
        <v>3258016030.4499998</v>
      </c>
      <c r="P40" s="27">
        <f t="shared" si="219"/>
        <v>3267640966.9599996</v>
      </c>
      <c r="Q40" s="27">
        <f t="shared" si="219"/>
        <v>3281382367.1699996</v>
      </c>
      <c r="R40" s="27">
        <f t="shared" si="219"/>
        <v>3296512648.2399998</v>
      </c>
      <c r="S40" s="27">
        <f t="shared" si="219"/>
        <v>3300967854.52</v>
      </c>
      <c r="T40" s="27">
        <f t="shared" si="219"/>
        <v>3306173172.8499999</v>
      </c>
      <c r="U40" s="27">
        <f t="shared" si="219"/>
        <v>3312005764.2002907</v>
      </c>
      <c r="V40" s="27">
        <f t="shared" si="220"/>
        <v>3364978906.4155812</v>
      </c>
      <c r="W40" s="27">
        <f t="shared" si="220"/>
        <v>3379566157.9523721</v>
      </c>
      <c r="X40" s="27">
        <f t="shared" si="220"/>
        <v>3383065016.1916628</v>
      </c>
      <c r="Y40" s="27">
        <f t="shared" si="220"/>
        <v>3399100614.3319535</v>
      </c>
      <c r="Z40" s="27">
        <f t="shared" si="220"/>
        <v>3419118588.2077441</v>
      </c>
      <c r="AA40" s="27">
        <f t="shared" si="220"/>
        <v>3427157471.9390349</v>
      </c>
      <c r="AB40" s="27">
        <f t="shared" si="220"/>
        <v>3435554264.8953257</v>
      </c>
      <c r="AC40" s="27">
        <f t="shared" si="220"/>
        <v>3510221380.4451165</v>
      </c>
      <c r="AD40" s="27">
        <f t="shared" si="220"/>
        <v>3515545156.0532055</v>
      </c>
      <c r="AE40" s="27">
        <f t="shared" si="220"/>
        <v>3519081186.0266767</v>
      </c>
      <c r="AF40" s="27">
        <f t="shared" si="221"/>
        <v>3540283514.5178537</v>
      </c>
      <c r="AG40" s="27">
        <f t="shared" si="221"/>
        <v>3544029263.425663</v>
      </c>
      <c r="AH40" s="27">
        <f t="shared" si="221"/>
        <v>3954538438.3938441</v>
      </c>
      <c r="AI40" s="68"/>
      <c r="AJ40" s="59">
        <f>SUMIF(Adjustments!$J$4:$J$921,(Retirements!$E40&amp;"/"&amp;Retirements!AJ$8&amp;"/"&amp;Retirements!AJ$7&amp;"/"&amp;Retirements!AJ$6),Adjustments!K$4:K$921)</f>
        <v>-1427248.0900000003</v>
      </c>
      <c r="AK40" s="59">
        <f>SUMIF(Adjustments!$J$4:$J$921,(Retirements!$E40&amp;"/"&amp;Retirements!AK$8&amp;"/"&amp;Retirements!AK$7&amp;"/"&amp;Retirements!AK$6),Adjustments!L$4:L$921)</f>
        <v>-6974378.3499999987</v>
      </c>
      <c r="AL40" s="59">
        <f>SUMIF(Adjustments!$J$4:$J$921,(Retirements!$E40&amp;"/"&amp;Retirements!AL$8&amp;"/"&amp;Retirements!AL$7&amp;"/"&amp;Retirements!AL$6),Adjustments!M$4:M$921)</f>
        <v>-3422931.0699999994</v>
      </c>
      <c r="AM40" s="59">
        <f>SUMIF(Adjustments!$J$4:$J$921,(Retirements!$E40&amp;"/"&amp;Retirements!AM$8&amp;"/"&amp;Retirements!AM$7&amp;"/"&amp;Retirements!AM$6),Adjustments!N$4:N$921)</f>
        <v>-1764275.1700000002</v>
      </c>
      <c r="AN40" s="59">
        <f>SUMIF(Adjustments!$J$4:$J$921,(Retirements!$E40&amp;"/"&amp;Retirements!AN$8&amp;"/"&amp;Retirements!AN$7&amp;"/"&amp;Retirements!AN$6),Adjustments!O$4:O$921)</f>
        <v>-389419.31999999995</v>
      </c>
      <c r="AO40" s="59">
        <f>SUMIF(Adjustments!$J$4:$J$921,(Retirements!$E40&amp;"/"&amp;Retirements!AO$8&amp;"/"&amp;Retirements!AO$7&amp;"/"&amp;Retirements!AO$6),Adjustments!P$4:P$921)</f>
        <v>-3061799.6</v>
      </c>
      <c r="AP40" s="59">
        <f>SUMIF(Adjustments!$J$4:$J$921,(Retirements!$E40&amp;"/"&amp;Retirements!AP$8&amp;"/"&amp;Retirements!AP$7&amp;"/"&amp;Retirements!AP$6),Adjustments!Q$4:Q$921)</f>
        <v>-317769.91000000003</v>
      </c>
      <c r="AQ40" s="59">
        <f>SUMIF(Adjustments!$J$4:$J$921,(Retirements!$E40&amp;"/"&amp;Retirements!AQ$8&amp;"/"&amp;Retirements!AQ$7&amp;"/"&amp;Retirements!AQ$6),Adjustments!R$4:R$921)</f>
        <v>-302853.5</v>
      </c>
      <c r="AR40" s="59">
        <f>SUMIF(Adjustments!$J$4:$J$921,(Retirements!$E40&amp;"/"&amp;Retirements!AR$8&amp;"/"&amp;Retirements!AR$7&amp;"/"&amp;Retirements!AR$6),Adjustments!S$4:S$921)</f>
        <v>-3115049.56</v>
      </c>
      <c r="AS40" s="59">
        <f>SUMIF(Adjustments!$J$4:$J$921,(Retirements!$E40&amp;"/"&amp;Retirements!AS$8&amp;"/"&amp;Retirements!AS$7&amp;"/"&amp;Retirements!AS$6),Adjustments!T$4:T$921)</f>
        <v>0</v>
      </c>
      <c r="AT40" s="59">
        <f>SUMIF(Adjustments!$J$4:$J$921,(Retirements!$E40&amp;"/"&amp;Retirements!AT$8&amp;"/"&amp;Retirements!AT$7&amp;"/"&amp;Retirements!AT$6),Adjustments!U$4:U$921)</f>
        <v>0</v>
      </c>
      <c r="AU40" s="59">
        <f>SUMIF(Adjustments!$J$4:$J$921,(Retirements!$E40&amp;"/"&amp;Retirements!AU$8&amp;"/"&amp;Retirements!AU$7&amp;"/"&amp;Retirements!AU$6),Adjustments!V$4:V$921)</f>
        <v>0</v>
      </c>
      <c r="AV40" s="59">
        <f>SUMIF(Adjustments!$J$4:$J$921,(Retirements!$E40&amp;"/"&amp;Retirements!AV$8&amp;"/"&amp;Retirements!AV$7&amp;"/"&amp;Retirements!AV$6),Adjustments!W$4:W$921)</f>
        <v>0</v>
      </c>
      <c r="AW40" s="59">
        <f>SUMIF(Adjustments!$J$4:$J$921,(Retirements!$E40&amp;"/"&amp;Retirements!AW$8&amp;"/"&amp;Retirements!AW$7&amp;"/"&amp;Retirements!AW$6),Adjustments!X$4:X$921)</f>
        <v>0</v>
      </c>
      <c r="AX40" s="59">
        <f>SUMIF(Adjustments!$J$4:$J$921,(Retirements!$E40&amp;"/"&amp;Retirements!AX$8&amp;"/"&amp;Retirements!AX$7&amp;"/"&amp;Retirements!AX$6),Adjustments!Y$4:Y$921)</f>
        <v>0</v>
      </c>
      <c r="AY40" s="59">
        <f>SUMIF(Adjustments!$J$4:$J$921,(Retirements!$E40&amp;"/"&amp;Retirements!AY$8&amp;"/"&amp;Retirements!AY$7&amp;"/"&amp;Retirements!AY$6),Adjustments!Z$4:Z$921)</f>
        <v>0</v>
      </c>
      <c r="AZ40" s="59">
        <f>SUMIF(Adjustments!$J$4:$J$921,(Retirements!$E40&amp;"/"&amp;Retirements!AZ$8&amp;"/"&amp;Retirements!AZ$7&amp;"/"&amp;Retirements!AZ$6),Adjustments!AA$4:AA$921)</f>
        <v>0</v>
      </c>
      <c r="BA40" s="59">
        <f>SUMIF(Adjustments!$J$4:$J$921,(Retirements!$E40&amp;"/"&amp;Retirements!BA$8&amp;"/"&amp;Retirements!BA$7&amp;"/"&amp;Retirements!BA$6),Adjustments!AB$4:AB$921)</f>
        <v>0</v>
      </c>
      <c r="BB40" s="59">
        <f>SUMIF(Adjustments!$J$4:$J$921,(Retirements!$E40&amp;"/"&amp;Retirements!BB$8&amp;"/"&amp;Retirements!BB$7&amp;"/"&amp;Retirements!BB$6),Adjustments!AC$4:AC$921)</f>
        <v>0</v>
      </c>
      <c r="BC40" s="59">
        <f>SUMIF(Adjustments!$J$4:$J$921,(Retirements!$E40&amp;"/"&amp;Retirements!BC$8&amp;"/"&amp;Retirements!BC$7&amp;"/"&amp;Retirements!BC$6),Adjustments!AD$4:AD$921)</f>
        <v>0</v>
      </c>
      <c r="BD40" s="59">
        <f>SUMIF(Adjustments!$J$4:$J$921,(Retirements!$E40&amp;"/"&amp;Retirements!BD$8&amp;"/"&amp;Retirements!BD$7&amp;"/"&amp;Retirements!BD$6),Adjustments!AE$4:AE$921)</f>
        <v>0</v>
      </c>
      <c r="BE40" s="59">
        <f>SUMIF(Adjustments!$J$4:$J$921,(Retirements!$E40&amp;"/"&amp;Retirements!BE$8&amp;"/"&amp;Retirements!BE$7&amp;"/"&amp;Retirements!BE$6),Adjustments!AF$4:AF$921)</f>
        <v>0</v>
      </c>
      <c r="BF40" s="59">
        <f>SUMIF(Adjustments!$J$4:$J$921,(Retirements!$E40&amp;"/"&amp;Retirements!BF$8&amp;"/"&amp;Retirements!BF$7&amp;"/"&amp;Retirements!BF$6),Adjustments!AG$4:AG$921)</f>
        <v>0</v>
      </c>
      <c r="BG40" s="59"/>
      <c r="BH40" s="756">
        <f t="shared" si="35"/>
        <v>32</v>
      </c>
      <c r="BI40" s="59">
        <f t="shared" si="46"/>
        <v>3233142263.04</v>
      </c>
      <c r="BJ40" s="59">
        <f t="shared" si="218"/>
        <v>3233142263.04</v>
      </c>
      <c r="BK40" s="59">
        <f t="shared" si="218"/>
        <v>3233142263.04</v>
      </c>
      <c r="BL40" s="59">
        <f t="shared" si="218"/>
        <v>3233142263.04</v>
      </c>
      <c r="BM40" s="59">
        <f t="shared" si="218"/>
        <v>3233142263.04</v>
      </c>
      <c r="BN40" s="59">
        <f t="shared" si="218"/>
        <v>3233142263.04</v>
      </c>
      <c r="BO40" s="59">
        <f t="shared" si="218"/>
        <v>3281382367.1699996</v>
      </c>
      <c r="BP40" s="59">
        <f t="shared" si="218"/>
        <v>3281382367.1699996</v>
      </c>
      <c r="BQ40" s="59">
        <f t="shared" si="218"/>
        <v>3281382367.1699996</v>
      </c>
      <c r="BR40" s="59">
        <f t="shared" si="218"/>
        <v>3281382367.1699996</v>
      </c>
      <c r="BS40" s="59">
        <f t="shared" si="218"/>
        <v>3281382367.1699996</v>
      </c>
      <c r="BT40" s="59">
        <f t="shared" si="218"/>
        <v>3281382367.1699996</v>
      </c>
      <c r="BU40" s="59">
        <f t="shared" si="218"/>
        <v>3281382367.1699996</v>
      </c>
      <c r="BV40" s="59">
        <f t="shared" si="218"/>
        <v>3281382367.1699996</v>
      </c>
      <c r="BW40" s="59">
        <f t="shared" si="218"/>
        <v>3281382367.1699996</v>
      </c>
      <c r="BX40" s="59">
        <f t="shared" si="218"/>
        <v>3281382367.1699996</v>
      </c>
      <c r="BY40" s="59">
        <f t="shared" si="218"/>
        <v>3281382367.1699996</v>
      </c>
      <c r="BZ40" s="59">
        <f t="shared" si="218"/>
        <v>3281382367.1699996</v>
      </c>
      <c r="CA40" s="59">
        <f t="shared" si="218"/>
        <v>3510221380.4451165</v>
      </c>
      <c r="CB40" s="59">
        <f t="shared" si="218"/>
        <v>3510221380.4451165</v>
      </c>
      <c r="CC40" s="59">
        <f t="shared" si="218"/>
        <v>3510221380.4451165</v>
      </c>
      <c r="CD40" s="59">
        <f t="shared" si="218"/>
        <v>3510221380.4451165</v>
      </c>
      <c r="CE40" s="59">
        <f t="shared" si="40"/>
        <v>3510221380.4451165</v>
      </c>
      <c r="CF40" s="68"/>
      <c r="CG40" s="70">
        <f t="shared" si="222"/>
        <v>-1427248.0900000003</v>
      </c>
      <c r="CH40" s="70">
        <f t="shared" si="223"/>
        <v>-6974378.3499999987</v>
      </c>
      <c r="CI40" s="70">
        <f t="shared" si="224"/>
        <v>-3422931.0699999994</v>
      </c>
      <c r="CJ40" s="70">
        <f t="shared" si="225"/>
        <v>-1764275.1700000002</v>
      </c>
      <c r="CK40" s="70">
        <f t="shared" si="226"/>
        <v>-389419.31999999995</v>
      </c>
      <c r="CL40" s="70">
        <f t="shared" si="227"/>
        <v>-3061799.6</v>
      </c>
      <c r="CM40" s="70">
        <f t="shared" si="228"/>
        <v>-317769.91000000003</v>
      </c>
      <c r="CN40" s="70">
        <f t="shared" si="229"/>
        <v>-302853.5</v>
      </c>
      <c r="CO40" s="70">
        <f t="shared" si="230"/>
        <v>-3115049.56</v>
      </c>
      <c r="CP40" s="70">
        <f t="shared" si="231"/>
        <v>-2181390.5862092697</v>
      </c>
      <c r="CQ40" s="70">
        <f t="shared" si="232"/>
        <v>-2181390.5862092697</v>
      </c>
      <c r="CR40" s="70">
        <f t="shared" si="233"/>
        <v>-2181390.5862092697</v>
      </c>
      <c r="CS40" s="70">
        <f t="shared" si="234"/>
        <v>-2181390.5862092697</v>
      </c>
      <c r="CT40" s="70">
        <f t="shared" si="235"/>
        <v>-2181390.5862092697</v>
      </c>
      <c r="CU40" s="70">
        <f t="shared" si="236"/>
        <v>-2181390.5862092697</v>
      </c>
      <c r="CV40" s="70">
        <f t="shared" si="237"/>
        <v>-2181390.5862092697</v>
      </c>
      <c r="CW40" s="70">
        <f t="shared" si="238"/>
        <v>-2181390.5862092697</v>
      </c>
      <c r="CX40" s="70">
        <f t="shared" si="239"/>
        <v>-2181390.5862092697</v>
      </c>
      <c r="CY40" s="70">
        <f t="shared" si="240"/>
        <v>-2333517.7123589353</v>
      </c>
      <c r="CZ40" s="70">
        <f t="shared" si="241"/>
        <v>-2333517.7123589353</v>
      </c>
      <c r="DA40" s="70">
        <f t="shared" si="242"/>
        <v>-2333517.7123589353</v>
      </c>
      <c r="DB40" s="70">
        <f t="shared" si="243"/>
        <v>-2333517.7123589353</v>
      </c>
      <c r="DC40" s="70">
        <f t="shared" si="244"/>
        <v>-2333517.7123589353</v>
      </c>
      <c r="DD40" s="63">
        <f>SUM(CG40:DC40)</f>
        <v>-52075828.407678105</v>
      </c>
      <c r="DE40" s="59"/>
      <c r="DF40" s="70">
        <f>SUMIF(Adjustments!$J$4:$J$921,(Retirements!$E40&amp;"/"&amp;Retirements!DF$8&amp;"/"&amp;Retirements!DF$7&amp;"/"&amp;Retirements!DF$6),Adjustments!K$4:K$921)</f>
        <v>0</v>
      </c>
      <c r="DG40" s="70">
        <f>SUMIF(Adjustments!$J$4:$J$921,(Retirements!$E40&amp;"/"&amp;Retirements!DG$8&amp;"/"&amp;Retirements!DG$7&amp;"/"&amp;Retirements!DG$6),Adjustments!L$4:L$921)</f>
        <v>0</v>
      </c>
      <c r="DH40" s="70">
        <f>SUMIF(Adjustments!$J$4:$J$921,(Retirements!$E40&amp;"/"&amp;Retirements!DH$8&amp;"/"&amp;Retirements!DH$7&amp;"/"&amp;Retirements!DH$6),Adjustments!M$4:M$921)</f>
        <v>0</v>
      </c>
      <c r="DI40" s="70">
        <f>SUMIF(Adjustments!$J$4:$J$921,(Retirements!$E40&amp;"/"&amp;Retirements!DI$8&amp;"/"&amp;Retirements!DI$7&amp;"/"&amp;Retirements!DI$6),Adjustments!N$4:N$921)</f>
        <v>0</v>
      </c>
      <c r="DJ40" s="70">
        <f>SUMIF(Adjustments!$J$4:$J$921,(Retirements!$E40&amp;"/"&amp;Retirements!DJ$8&amp;"/"&amp;Retirements!DJ$7&amp;"/"&amp;Retirements!DJ$6),Adjustments!O$4:O$921)</f>
        <v>-52206.99</v>
      </c>
      <c r="DK40" s="70">
        <f>SUMIF(Adjustments!$J$4:$J$921,(Retirements!$E40&amp;"/"&amp;Retirements!DK$8&amp;"/"&amp;Retirements!DK$7&amp;"/"&amp;Retirements!DK$6),Adjustments!P$4:P$921)</f>
        <v>0</v>
      </c>
      <c r="DL40" s="70">
        <f>SUMIF(Adjustments!$J$4:$J$921,(Retirements!$E40&amp;"/"&amp;Retirements!DL$8&amp;"/"&amp;Retirements!DL$7&amp;"/"&amp;Retirements!DL$6),Adjustments!Q$4:Q$921)</f>
        <v>0</v>
      </c>
      <c r="DM40" s="70">
        <f>SUMIF(Adjustments!$J$4:$J$921,(Retirements!$E40&amp;"/"&amp;Retirements!DM$8&amp;"/"&amp;Retirements!DM$7&amp;"/"&amp;Retirements!DM$6),Adjustments!R$4:R$921)</f>
        <v>0</v>
      </c>
      <c r="DN40" s="70">
        <f>SUMIF(Adjustments!$J$4:$J$921,(Retirements!$E40&amp;"/"&amp;Retirements!DN$8&amp;"/"&amp;Retirements!DN$7&amp;"/"&amp;Retirements!DN$6),Adjustments!S$4:S$921)</f>
        <v>0</v>
      </c>
      <c r="DO40" s="70">
        <f>SUMIF(Adjustments!$J$4:$J$921,(Retirements!$E40&amp;"/"&amp;Retirements!DO$8&amp;"/"&amp;Retirements!DO$7&amp;"/"&amp;Retirements!DO$6),Adjustments!T$4:T$921)</f>
        <v>0</v>
      </c>
      <c r="DP40" s="70">
        <f>SUMIF(Adjustments!$J$4:$J$921,(Retirements!$E40&amp;"/"&amp;Retirements!DP$8&amp;"/"&amp;Retirements!DP$7&amp;"/"&amp;Retirements!DP$6),Adjustments!U$4:U$921)</f>
        <v>0</v>
      </c>
      <c r="DQ40" s="70">
        <f>SUMIF(Adjustments!$J$4:$J$921,(Retirements!$E40&amp;"/"&amp;Retirements!DQ$8&amp;"/"&amp;Retirements!DQ$7&amp;"/"&amp;Retirements!DQ$6),Adjustments!V$4:V$921)</f>
        <v>0</v>
      </c>
      <c r="DR40" s="70">
        <f>SUMIF(Adjustments!$J$4:$J$921,(Retirements!$E40&amp;"/"&amp;Retirements!DR$8&amp;"/"&amp;Retirements!DR$7&amp;"/"&amp;Retirements!DR$6),Adjustments!W$4:W$921)</f>
        <v>0</v>
      </c>
      <c r="DS40" s="70">
        <f>SUMIF(Adjustments!$J$4:$J$921,(Retirements!$E40&amp;"/"&amp;Retirements!DS$8&amp;"/"&amp;Retirements!DS$7&amp;"/"&amp;Retirements!DS$6),Adjustments!X$4:X$921)</f>
        <v>0</v>
      </c>
      <c r="DT40" s="70">
        <f>SUMIF(Adjustments!$J$4:$J$921,(Retirements!$E40&amp;"/"&amp;Retirements!DT$8&amp;"/"&amp;Retirements!DT$7&amp;"/"&amp;Retirements!DT$6),Adjustments!Y$4:Y$921)</f>
        <v>0</v>
      </c>
      <c r="DU40" s="70">
        <f>SUMIF(Adjustments!$J$4:$J$921,(Retirements!$E40&amp;"/"&amp;Retirements!DU$8&amp;"/"&amp;Retirements!DU$7&amp;"/"&amp;Retirements!DU$6),Adjustments!Z$4:Z$921)</f>
        <v>0</v>
      </c>
      <c r="DV40" s="70">
        <f>SUMIF(Adjustments!$J$4:$J$921,(Retirements!$E40&amp;"/"&amp;Retirements!DV$8&amp;"/"&amp;Retirements!DV$7&amp;"/"&amp;Retirements!DV$6),Adjustments!AA$4:AA$921)</f>
        <v>0</v>
      </c>
      <c r="DW40" s="70">
        <f>SUMIF(Adjustments!$J$4:$J$921,(Retirements!$E40&amp;"/"&amp;Retirements!DW$8&amp;"/"&amp;Retirements!DW$7&amp;"/"&amp;Retirements!DW$6),Adjustments!AB$4:AB$921)</f>
        <v>0</v>
      </c>
      <c r="DX40" s="70">
        <f>SUMIF(Adjustments!$J$4:$J$921,(Retirements!$E40&amp;"/"&amp;Retirements!DX$8&amp;"/"&amp;Retirements!DX$7&amp;"/"&amp;Retirements!DX$6),Adjustments!AC$4:AC$921)</f>
        <v>0</v>
      </c>
      <c r="DY40" s="70">
        <f>SUMIF(Adjustments!$J$4:$J$921,(Retirements!$E40&amp;"/"&amp;Retirements!DY$8&amp;"/"&amp;Retirements!DY$7&amp;"/"&amp;Retirements!DY$6),Adjustments!AD$4:AD$921)</f>
        <v>0</v>
      </c>
      <c r="DZ40" s="70">
        <f>SUMIF(Adjustments!$J$4:$J$921,(Retirements!$E40&amp;"/"&amp;Retirements!DZ$8&amp;"/"&amp;Retirements!DZ$7&amp;"/"&amp;Retirements!DZ$6),Adjustments!AE$4:AE$921)</f>
        <v>0</v>
      </c>
      <c r="EA40" s="70">
        <f>SUMIF(Adjustments!$J$4:$J$921,(Retirements!$E40&amp;"/"&amp;Retirements!EA$8&amp;"/"&amp;Retirements!EA$7&amp;"/"&amp;Retirements!EA$6),Adjustments!AF$4:AF$921)</f>
        <v>0</v>
      </c>
      <c r="EB40" s="70">
        <f>SUMIF(Adjustments!$J$4:$J$921,(Retirements!$E40&amp;"/"&amp;Retirements!EB$8&amp;"/"&amp;Retirements!EB$7&amp;"/"&amp;Retirements!EB$6),Adjustments!AG$4:AG$921)</f>
        <v>0</v>
      </c>
      <c r="EC40" s="59"/>
      <c r="ED40" s="59">
        <f t="shared" si="245"/>
        <v>-1427248.0900000003</v>
      </c>
      <c r="EE40" s="59">
        <f t="shared" si="246"/>
        <v>-6974378.3499999987</v>
      </c>
      <c r="EF40" s="59">
        <f t="shared" si="247"/>
        <v>-3422931.0699999994</v>
      </c>
      <c r="EG40" s="59">
        <f t="shared" si="248"/>
        <v>-1764275.1700000002</v>
      </c>
      <c r="EH40" s="59">
        <f t="shared" si="249"/>
        <v>-389419.31999999995</v>
      </c>
      <c r="EI40" s="59">
        <f t="shared" si="250"/>
        <v>-3061799.6</v>
      </c>
      <c r="EJ40" s="59">
        <f t="shared" si="251"/>
        <v>-317769.91000000003</v>
      </c>
      <c r="EK40" s="59">
        <f t="shared" si="252"/>
        <v>-302853.5</v>
      </c>
      <c r="EL40" s="59">
        <f t="shared" si="253"/>
        <v>-3115049.56</v>
      </c>
      <c r="EM40" s="59">
        <f t="shared" si="254"/>
        <v>-2181390.5862092697</v>
      </c>
      <c r="EN40" s="59">
        <f t="shared" si="255"/>
        <v>-2181390.5862092697</v>
      </c>
      <c r="EO40" s="59">
        <f t="shared" si="256"/>
        <v>-2181390.5862092697</v>
      </c>
      <c r="EP40" s="59">
        <f t="shared" si="257"/>
        <v>-2181390.5862092697</v>
      </c>
      <c r="EQ40" s="59">
        <f t="shared" si="258"/>
        <v>-2181390.5862092697</v>
      </c>
      <c r="ER40" s="59">
        <f t="shared" si="259"/>
        <v>-2181390.5862092697</v>
      </c>
      <c r="ES40" s="59">
        <f t="shared" si="260"/>
        <v>-2181390.5862092697</v>
      </c>
      <c r="ET40" s="59">
        <f t="shared" si="261"/>
        <v>-2181390.5862092697</v>
      </c>
      <c r="EU40" s="59">
        <f t="shared" si="262"/>
        <v>-2181390.5862092697</v>
      </c>
      <c r="EV40" s="59">
        <f t="shared" si="263"/>
        <v>-2333517.7123589353</v>
      </c>
      <c r="EW40" s="59">
        <f t="shared" si="264"/>
        <v>-2333517.7123589353</v>
      </c>
      <c r="EX40" s="59">
        <f t="shared" si="265"/>
        <v>-2333517.7123589353</v>
      </c>
      <c r="EY40" s="59">
        <f t="shared" si="266"/>
        <v>-2333517.7123589353</v>
      </c>
      <c r="EZ40" s="59">
        <f t="shared" si="267"/>
        <v>-2333517.7123589353</v>
      </c>
      <c r="FA40" s="127">
        <f t="shared" si="52"/>
        <v>-52075828.407678105</v>
      </c>
      <c r="FB40" s="59"/>
      <c r="FC40" s="70">
        <f>SUMIF(Adjustments!$J$4:$J$921,(Retirements!$E40&amp;"/"&amp;Retirements!FC$8&amp;"/"&amp;Retirements!FC$7&amp;"/"&amp;Retirements!FC$6),Adjustments!L$4:L$921)</f>
        <v>11139895.349999988</v>
      </c>
      <c r="FD40" s="70">
        <f>SUMIF(Adjustments!$J$4:$J$921,(Retirements!$E40&amp;"/"&amp;Retirements!FD$8&amp;"/"&amp;Retirements!FD$7&amp;"/"&amp;Retirements!FD$6),Adjustments!M$4:M$921)</f>
        <v>12099162.90000003</v>
      </c>
      <c r="FE40" s="70">
        <f>SUMIF(Adjustments!$J$4:$J$921,(Retirements!$E40&amp;"/"&amp;Retirements!FE$8&amp;"/"&amp;Retirements!FE$7&amp;"/"&amp;Retirements!FE$6),Adjustments!N$4:N$921)</f>
        <v>8092570.1500000041</v>
      </c>
      <c r="FF40" s="70">
        <f>SUMIF(Adjustments!$J$4:$J$921,(Retirements!$E40&amp;"/"&amp;Retirements!FF$8&amp;"/"&amp;Retirements!FF$7&amp;"/"&amp;Retirements!FF$6),Adjustments!O$4:O$921)</f>
        <v>7130971.6899999883</v>
      </c>
      <c r="FG40" s="70">
        <f>SUMIF(Adjustments!$J$4:$J$921,(Retirements!$E40&amp;"/"&amp;Retirements!FG$8&amp;"/"&amp;Retirements!FG$7&amp;"/"&amp;Retirements!FG$6),Adjustments!P$4:P$921)</f>
        <v>10014355.829999994</v>
      </c>
      <c r="FH40" s="70">
        <f>SUMIF(Adjustments!$J$4:$J$921,(Retirements!$E40&amp;"/"&amp;Retirements!FH$8&amp;"/"&amp;Retirements!FH$7&amp;"/"&amp;Retirements!FH$6),Adjustments!Q$4:Q$921)</f>
        <v>16803199.810000028</v>
      </c>
      <c r="FI40" s="70">
        <f>SUMIF(Adjustments!$J$4:$J$921,(Retirements!$E40&amp;"/"&amp;Retirements!FI$8&amp;"/"&amp;Retirements!FI$7&amp;"/"&amp;Retirements!FI$6),Adjustments!R$4:R$921)</f>
        <v>15448050.979999997</v>
      </c>
      <c r="FJ40" s="70">
        <f>SUMIF(Adjustments!$J$4:$J$921,(Retirements!$E40&amp;"/"&amp;Retirements!FJ$8&amp;"/"&amp;Retirements!FJ$7&amp;"/"&amp;Retirements!FJ$6),Adjustments!S$4:S$921)</f>
        <v>4758059.7800000096</v>
      </c>
      <c r="FK40" s="70">
        <f>SUMIF(Adjustments!$J$4:$J$921,(Retirements!$E40&amp;"/"&amp;Retirements!FK$8&amp;"/"&amp;Retirements!FK$7&amp;"/"&amp;Retirements!FK$6),Adjustments!T$4:T$921)</f>
        <v>8320367.8899999987</v>
      </c>
      <c r="FL40" s="70">
        <f>SUMIF(Adjustments!$J$4:$J$921,(Retirements!$E40&amp;"/"&amp;Retirements!FL$8&amp;"/"&amp;Retirements!FL$7&amp;"/"&amp;Retirements!FL$6),Adjustments!U$4:U$921)</f>
        <v>8013981.9365000036</v>
      </c>
      <c r="FM40" s="70">
        <f>SUMIF(Adjustments!$J$4:$J$921,(Retirements!$E40&amp;"/"&amp;Retirements!FM$8&amp;"/"&amp;Retirements!FM$7&amp;"/"&amp;Retirements!FM$6),Adjustments!V$4:V$921)</f>
        <v>55154532.801499993</v>
      </c>
      <c r="FN40" s="70">
        <f>SUMIF(Adjustments!$J$4:$J$921,(Retirements!$E40&amp;"/"&amp;Retirements!FN$8&amp;"/"&amp;Retirements!FN$7&amp;"/"&amp;Retirements!FN$6),Adjustments!W$4:W$921)</f>
        <v>16768642.123</v>
      </c>
      <c r="FO40" s="70">
        <f>SUMIF(Adjustments!$J$4:$J$921,(Retirements!$E40&amp;"/"&amp;Retirements!FO$8&amp;"/"&amp;Retirements!FO$7&amp;"/"&amp;Retirements!FO$6),Adjustments!X$4:X$921)</f>
        <v>5680248.8255000003</v>
      </c>
      <c r="FP40" s="70">
        <f>SUMIF(Adjustments!$J$4:$J$921,(Retirements!$E40&amp;"/"&amp;Retirements!FP$8&amp;"/"&amp;Retirements!FP$7&amp;"/"&amp;Retirements!FP$6),Adjustments!Y$4:Y$921)</f>
        <v>18216988.726499997</v>
      </c>
      <c r="FQ40" s="70">
        <f>SUMIF(Adjustments!$J$4:$J$921,(Retirements!$E40&amp;"/"&amp;Retirements!FQ$8&amp;"/"&amp;Retirements!FQ$7&amp;"/"&amp;Retirements!FQ$6),Adjustments!Z$4:Z$921)</f>
        <v>22199364.462000001</v>
      </c>
      <c r="FR40" s="70">
        <f>SUMIF(Adjustments!$J$4:$J$921,(Retirements!$E40&amp;"/"&amp;Retirements!FR$8&amp;"/"&amp;Retirements!FR$7&amp;"/"&amp;Retirements!FR$6),Adjustments!AA$4:AA$921)</f>
        <v>10220274.317499999</v>
      </c>
      <c r="FS40" s="70">
        <f>SUMIF(Adjustments!$J$4:$J$921,(Retirements!$E40&amp;"/"&amp;Retirements!FS$8&amp;"/"&amp;Retirements!FS$7&amp;"/"&amp;Retirements!FS$6),Adjustments!AB$4:AB$921)</f>
        <v>10578183.542499999</v>
      </c>
      <c r="FT40" s="70">
        <f>SUMIF(Adjustments!$J$4:$J$921,(Retirements!$E40&amp;"/"&amp;Retirements!FT$8&amp;"/"&amp;Retirements!FT$7&amp;"/"&amp;Retirements!FT$6),Adjustments!AC$4:AC$921)</f>
        <v>76848506.135999978</v>
      </c>
      <c r="FU40" s="70">
        <f>SUMIF(Adjustments!$J$4:$J$921,(Retirements!$E40&amp;"/"&amp;Retirements!FU$8&amp;"/"&amp;Retirements!FU$7&amp;"/"&amp;Retirements!FU$6),Adjustments!AD$4:AD$921)</f>
        <v>7657293.3204479991</v>
      </c>
      <c r="FV40" s="70">
        <f>SUMIF(Adjustments!$J$4:$J$921,(Retirements!$E40&amp;"/"&amp;Retirements!FV$8&amp;"/"&amp;Retirements!FV$7&amp;"/"&amp;Retirements!FV$6),Adjustments!AE$4:AE$921)</f>
        <v>5869547.6858300008</v>
      </c>
      <c r="FW40" s="70">
        <f>SUMIF(Adjustments!$J$4:$J$921,(Retirements!$E40&amp;"/"&amp;Retirements!FW$8&amp;"/"&amp;Retirements!FW$7&amp;"/"&amp;Retirements!FW$6),Adjustments!AF$4:AF$921)</f>
        <v>23535846.203535989</v>
      </c>
      <c r="FX40" s="70">
        <f>SUMIF(Adjustments!$J$4:$J$921,(Retirements!$E40&amp;"/"&amp;Retirements!FX$8&amp;"/"&amp;Retirements!FX$7&amp;"/"&amp;Retirements!FX$6),Adjustments!AG$4:AG$921)</f>
        <v>6079266.6201679995</v>
      </c>
      <c r="FY40" s="70">
        <f>SUMIF(Adjustments!$J$4:$J$921,(Retirements!$E40&amp;"/"&amp;Retirements!FY$8&amp;"/"&amp;Retirements!FY$7&amp;"/"&amp;Retirements!FY$6),Adjustments!AH$4:AH$921)</f>
        <v>412842692.68054003</v>
      </c>
      <c r="FZ40" s="63">
        <f>SUM(FC40:FY40)</f>
        <v>773472003.76152205</v>
      </c>
    </row>
    <row r="41" spans="1:182">
      <c r="A41" s="5" t="s">
        <v>191</v>
      </c>
      <c r="B41" s="5"/>
      <c r="C41" s="5"/>
      <c r="D41" s="5"/>
      <c r="F41" s="5"/>
      <c r="G41" s="32"/>
      <c r="H41" s="5"/>
      <c r="I41" s="5" t="str">
        <f t="shared" si="45"/>
        <v/>
      </c>
      <c r="J41" s="101"/>
      <c r="K41" s="359">
        <f>SUM(K38:K40)</f>
        <v>4454661976.4699993</v>
      </c>
      <c r="L41" s="56">
        <f>SUM(L38:L40)</f>
        <v>4463989727.7699995</v>
      </c>
      <c r="M41" s="56">
        <f t="shared" ref="M41:AJ41" si="268">SUM(M38:M40)</f>
        <v>4468906106.8899994</v>
      </c>
      <c r="N41" s="56">
        <f t="shared" si="268"/>
        <v>4473458230.1800003</v>
      </c>
      <c r="O41" s="56">
        <f t="shared" si="268"/>
        <v>4478126441.0699997</v>
      </c>
      <c r="P41" s="56">
        <f t="shared" si="268"/>
        <v>4487544581.0100002</v>
      </c>
      <c r="Q41" s="56">
        <f t="shared" si="268"/>
        <v>4499657514.1700001</v>
      </c>
      <c r="R41" s="56">
        <f t="shared" si="268"/>
        <v>4514383006.8000002</v>
      </c>
      <c r="S41" s="56">
        <f t="shared" si="268"/>
        <v>4518603956.8800001</v>
      </c>
      <c r="T41" s="56">
        <f t="shared" si="268"/>
        <v>4522062961.46</v>
      </c>
      <c r="U41" s="56">
        <f t="shared" si="268"/>
        <v>4527101699.9023676</v>
      </c>
      <c r="V41" s="56">
        <f t="shared" si="268"/>
        <v>4579280989.2097359</v>
      </c>
      <c r="W41" s="56">
        <f t="shared" si="268"/>
        <v>4593074387.838603</v>
      </c>
      <c r="X41" s="56">
        <f t="shared" si="268"/>
        <v>4595779393.1699715</v>
      </c>
      <c r="Y41" s="56">
        <f t="shared" si="268"/>
        <v>4611021138.402339</v>
      </c>
      <c r="Z41" s="56">
        <f t="shared" si="268"/>
        <v>4630245259.3702068</v>
      </c>
      <c r="AA41" s="56">
        <f t="shared" si="268"/>
        <v>4637490290.193574</v>
      </c>
      <c r="AB41" s="56">
        <f t="shared" si="268"/>
        <v>4645093230.2419415</v>
      </c>
      <c r="AC41" s="56">
        <f t="shared" si="268"/>
        <v>4718966492.88381</v>
      </c>
      <c r="AD41" s="56">
        <f t="shared" si="268"/>
        <v>4723502634.9263916</v>
      </c>
      <c r="AE41" s="56">
        <f t="shared" si="268"/>
        <v>4726251031.3343554</v>
      </c>
      <c r="AF41" s="56">
        <f t="shared" si="268"/>
        <v>4746665726.260025</v>
      </c>
      <c r="AG41" s="56">
        <f t="shared" si="268"/>
        <v>4749623841.6023264</v>
      </c>
      <c r="AH41" s="56">
        <f t="shared" si="268"/>
        <v>5159345383.0050001</v>
      </c>
      <c r="AI41" s="59"/>
      <c r="AJ41" s="56">
        <f t="shared" si="268"/>
        <v>-1812144.0500000003</v>
      </c>
      <c r="AK41" s="56">
        <f t="shared" ref="AK41" si="269">SUM(AK38:AK40)</f>
        <v>-7182783.7799999984</v>
      </c>
      <c r="AL41" s="56">
        <f t="shared" ref="AL41" si="270">SUM(AL38:AL40)</f>
        <v>-3540446.8599999994</v>
      </c>
      <c r="AM41" s="56">
        <f t="shared" ref="AM41" si="271">SUM(AM38:AM40)</f>
        <v>-2462760.7999999998</v>
      </c>
      <c r="AN41" s="56">
        <f t="shared" ref="AN41" si="272">SUM(AN38:AN40)</f>
        <v>-596215.89</v>
      </c>
      <c r="AO41" s="56">
        <f t="shared" ref="AO41" si="273">SUM(AO38:AO40)</f>
        <v>-4690266.6499999985</v>
      </c>
      <c r="AP41" s="56">
        <f t="shared" ref="AP41" si="274">SUM(AP38:AP40)</f>
        <v>-722558.34999999986</v>
      </c>
      <c r="AQ41" s="56">
        <f t="shared" ref="AQ41" si="275">SUM(AQ38:AQ40)</f>
        <v>-537109.69999999995</v>
      </c>
      <c r="AR41" s="56">
        <f t="shared" ref="AR41" si="276">SUM(AR38:AR40)</f>
        <v>-4861363.3099999996</v>
      </c>
      <c r="AS41" s="56">
        <f t="shared" ref="AS41" si="277">SUM(AS38:AS40)</f>
        <v>0</v>
      </c>
      <c r="AT41" s="56">
        <f t="shared" ref="AT41" si="278">SUM(AT38:AT40)</f>
        <v>0</v>
      </c>
      <c r="AU41" s="56">
        <f t="shared" ref="AU41" si="279">SUM(AU38:AU40)</f>
        <v>0</v>
      </c>
      <c r="AV41" s="56">
        <f t="shared" ref="AV41" si="280">SUM(AV38:AV40)</f>
        <v>0</v>
      </c>
      <c r="AW41" s="56">
        <f t="shared" ref="AW41" si="281">SUM(AW38:AW40)</f>
        <v>0</v>
      </c>
      <c r="AX41" s="56">
        <f t="shared" ref="AX41" si="282">SUM(AX38:AX40)</f>
        <v>0</v>
      </c>
      <c r="AY41" s="56">
        <f t="shared" ref="AY41" si="283">SUM(AY38:AY40)</f>
        <v>0</v>
      </c>
      <c r="AZ41" s="56">
        <f t="shared" ref="AZ41" si="284">SUM(AZ38:AZ40)</f>
        <v>0</v>
      </c>
      <c r="BA41" s="56">
        <f t="shared" ref="BA41" si="285">SUM(BA38:BA40)</f>
        <v>0</v>
      </c>
      <c r="BB41" s="56">
        <f t="shared" ref="BB41" si="286">SUM(BB38:BB40)</f>
        <v>0</v>
      </c>
      <c r="BC41" s="56">
        <f t="shared" ref="BC41" si="287">SUM(BC38:BC40)</f>
        <v>0</v>
      </c>
      <c r="BD41" s="56">
        <f t="shared" ref="BD41" si="288">SUM(BD38:BD40)</f>
        <v>0</v>
      </c>
      <c r="BE41" s="56">
        <f t="shared" ref="BE41" si="289">SUM(BE38:BE40)</f>
        <v>0</v>
      </c>
      <c r="BF41" s="56">
        <f t="shared" ref="BF41" si="290">SUM(BF38:BF40)</f>
        <v>0</v>
      </c>
      <c r="BG41" s="59"/>
      <c r="BH41" s="756">
        <f t="shared" si="35"/>
        <v>33</v>
      </c>
      <c r="BI41" s="56">
        <f t="shared" si="46"/>
        <v>4454661976.4699993</v>
      </c>
      <c r="BJ41" s="56">
        <f t="shared" si="218"/>
        <v>4454661976.4699993</v>
      </c>
      <c r="BK41" s="56">
        <f t="shared" si="218"/>
        <v>4454661976.4699993</v>
      </c>
      <c r="BL41" s="56">
        <f t="shared" si="218"/>
        <v>4454661976.4699993</v>
      </c>
      <c r="BM41" s="56">
        <f t="shared" si="218"/>
        <v>4454661976.4699993</v>
      </c>
      <c r="BN41" s="56">
        <f t="shared" si="218"/>
        <v>4454661976.4699993</v>
      </c>
      <c r="BO41" s="56">
        <f t="shared" si="218"/>
        <v>4499657514.1700001</v>
      </c>
      <c r="BP41" s="56">
        <f t="shared" si="218"/>
        <v>4499657514.1700001</v>
      </c>
      <c r="BQ41" s="56">
        <f t="shared" si="218"/>
        <v>4499657514.1700001</v>
      </c>
      <c r="BR41" s="56">
        <f t="shared" si="218"/>
        <v>4499657514.1700001</v>
      </c>
      <c r="BS41" s="56">
        <f t="shared" si="218"/>
        <v>4499657514.1700001</v>
      </c>
      <c r="BT41" s="56">
        <f t="shared" si="218"/>
        <v>4499657514.1700001</v>
      </c>
      <c r="BU41" s="56">
        <f t="shared" si="218"/>
        <v>4499657514.1700001</v>
      </c>
      <c r="BV41" s="56">
        <f t="shared" si="218"/>
        <v>4499657514.1700001</v>
      </c>
      <c r="BW41" s="56">
        <f t="shared" si="218"/>
        <v>4499657514.1700001</v>
      </c>
      <c r="BX41" s="56">
        <f t="shared" si="218"/>
        <v>4499657514.1700001</v>
      </c>
      <c r="BY41" s="56">
        <f t="shared" si="218"/>
        <v>4499657514.1700001</v>
      </c>
      <c r="BZ41" s="56">
        <f t="shared" si="218"/>
        <v>4499657514.1700001</v>
      </c>
      <c r="CA41" s="56">
        <f t="shared" si="218"/>
        <v>4718966492.88381</v>
      </c>
      <c r="CB41" s="56">
        <f t="shared" si="218"/>
        <v>4718966492.88381</v>
      </c>
      <c r="CC41" s="56">
        <f t="shared" si="218"/>
        <v>4718966492.88381</v>
      </c>
      <c r="CD41" s="56">
        <f t="shared" si="218"/>
        <v>4718966492.88381</v>
      </c>
      <c r="CE41" s="56">
        <f t="shared" si="40"/>
        <v>4718966492.88381</v>
      </c>
      <c r="CF41" s="59"/>
      <c r="CG41" s="42">
        <f t="shared" ref="CG41:FC41" si="291">SUM(CG38:CG40)</f>
        <v>-1812144.0500000003</v>
      </c>
      <c r="CH41" s="42">
        <f t="shared" ref="CH41:DC41" si="292">SUM(CH38:CH40)</f>
        <v>-7182783.7799999984</v>
      </c>
      <c r="CI41" s="42">
        <f t="shared" si="292"/>
        <v>-3540446.8599999994</v>
      </c>
      <c r="CJ41" s="42">
        <f t="shared" si="292"/>
        <v>-2462760.7999999998</v>
      </c>
      <c r="CK41" s="42">
        <f t="shared" si="292"/>
        <v>-596215.89</v>
      </c>
      <c r="CL41" s="42">
        <f t="shared" si="292"/>
        <v>-4690266.6499999985</v>
      </c>
      <c r="CM41" s="42">
        <f t="shared" si="292"/>
        <v>-722558.34999999986</v>
      </c>
      <c r="CN41" s="42">
        <f t="shared" si="292"/>
        <v>-537109.69999999995</v>
      </c>
      <c r="CO41" s="42">
        <f t="shared" si="292"/>
        <v>-4861363.3099999996</v>
      </c>
      <c r="CP41" s="42">
        <f t="shared" si="292"/>
        <v>-2975243.4941322352</v>
      </c>
      <c r="CQ41" s="42">
        <f t="shared" si="292"/>
        <v>-2975243.4941322352</v>
      </c>
      <c r="CR41" s="42">
        <f t="shared" si="292"/>
        <v>-2975243.4941322352</v>
      </c>
      <c r="CS41" s="42">
        <f t="shared" si="292"/>
        <v>-2975243.4941322352</v>
      </c>
      <c r="CT41" s="42">
        <f t="shared" si="292"/>
        <v>-2975243.4941322352</v>
      </c>
      <c r="CU41" s="42">
        <f t="shared" si="292"/>
        <v>-2975243.4941322352</v>
      </c>
      <c r="CV41" s="42">
        <f t="shared" si="292"/>
        <v>-2975243.4941322352</v>
      </c>
      <c r="CW41" s="42">
        <f t="shared" si="292"/>
        <v>-2975243.4941322352</v>
      </c>
      <c r="CX41" s="42">
        <f t="shared" si="292"/>
        <v>-2975243.4941322352</v>
      </c>
      <c r="CY41" s="42">
        <f t="shared" si="292"/>
        <v>-3121151.2778663719</v>
      </c>
      <c r="CZ41" s="42">
        <f t="shared" si="292"/>
        <v>-3121151.2778663719</v>
      </c>
      <c r="DA41" s="42">
        <f t="shared" si="292"/>
        <v>-3121151.2778663719</v>
      </c>
      <c r="DB41" s="42">
        <f t="shared" si="292"/>
        <v>-3121151.2778663719</v>
      </c>
      <c r="DC41" s="42">
        <f t="shared" si="292"/>
        <v>-3121151.2778663719</v>
      </c>
      <c r="DD41" s="64">
        <f t="shared" si="291"/>
        <v>-68788597.226521969</v>
      </c>
      <c r="DE41" s="59"/>
      <c r="DF41" s="42">
        <f t="shared" si="291"/>
        <v>0</v>
      </c>
      <c r="DG41" s="42">
        <f t="shared" ref="DG41:ED41" si="293">SUM(DG38:DG40)</f>
        <v>0</v>
      </c>
      <c r="DH41" s="42">
        <f t="shared" si="293"/>
        <v>0</v>
      </c>
      <c r="DI41" s="42">
        <f t="shared" si="293"/>
        <v>0</v>
      </c>
      <c r="DJ41" s="42">
        <f t="shared" si="293"/>
        <v>-257423.63</v>
      </c>
      <c r="DK41" s="42">
        <f t="shared" si="293"/>
        <v>0</v>
      </c>
      <c r="DL41" s="42">
        <f t="shared" si="293"/>
        <v>0</v>
      </c>
      <c r="DM41" s="42">
        <f t="shared" si="293"/>
        <v>0</v>
      </c>
      <c r="DN41" s="42">
        <f t="shared" si="293"/>
        <v>0</v>
      </c>
      <c r="DO41" s="42">
        <f t="shared" si="293"/>
        <v>0</v>
      </c>
      <c r="DP41" s="42">
        <f t="shared" si="293"/>
        <v>0</v>
      </c>
      <c r="DQ41" s="42">
        <f t="shared" si="293"/>
        <v>0</v>
      </c>
      <c r="DR41" s="42">
        <f t="shared" si="293"/>
        <v>0</v>
      </c>
      <c r="DS41" s="42">
        <f t="shared" si="293"/>
        <v>0</v>
      </c>
      <c r="DT41" s="42">
        <f t="shared" si="293"/>
        <v>0</v>
      </c>
      <c r="DU41" s="42">
        <f t="shared" si="293"/>
        <v>0</v>
      </c>
      <c r="DV41" s="42">
        <f t="shared" si="293"/>
        <v>0</v>
      </c>
      <c r="DW41" s="42">
        <f t="shared" si="293"/>
        <v>0</v>
      </c>
      <c r="DX41" s="42">
        <f t="shared" si="293"/>
        <v>0</v>
      </c>
      <c r="DY41" s="42">
        <f t="shared" si="293"/>
        <v>0</v>
      </c>
      <c r="DZ41" s="42">
        <f t="shared" si="293"/>
        <v>0</v>
      </c>
      <c r="EA41" s="42">
        <f t="shared" si="293"/>
        <v>0</v>
      </c>
      <c r="EB41" s="42">
        <f t="shared" si="293"/>
        <v>0</v>
      </c>
      <c r="EC41" s="59"/>
      <c r="ED41" s="42">
        <f t="shared" si="293"/>
        <v>-1812144.0500000003</v>
      </c>
      <c r="EE41" s="42">
        <f t="shared" ref="EE41:EZ41" si="294">SUM(EE38:EE40)</f>
        <v>-7182783.7799999984</v>
      </c>
      <c r="EF41" s="42">
        <f t="shared" si="294"/>
        <v>-3540446.8599999994</v>
      </c>
      <c r="EG41" s="42">
        <f t="shared" si="294"/>
        <v>-2462760.7999999998</v>
      </c>
      <c r="EH41" s="42">
        <f t="shared" si="294"/>
        <v>-596215.89</v>
      </c>
      <c r="EI41" s="42">
        <f t="shared" si="294"/>
        <v>-4690266.6499999985</v>
      </c>
      <c r="EJ41" s="42">
        <f t="shared" si="294"/>
        <v>-722558.34999999986</v>
      </c>
      <c r="EK41" s="42">
        <f t="shared" si="294"/>
        <v>-537109.69999999995</v>
      </c>
      <c r="EL41" s="42">
        <f t="shared" si="294"/>
        <v>-4861363.3099999996</v>
      </c>
      <c r="EM41" s="42">
        <f t="shared" si="294"/>
        <v>-2975243.4941322352</v>
      </c>
      <c r="EN41" s="42">
        <f t="shared" si="294"/>
        <v>-2975243.4941322352</v>
      </c>
      <c r="EO41" s="42">
        <f t="shared" si="294"/>
        <v>-2975243.4941322352</v>
      </c>
      <c r="EP41" s="42">
        <f t="shared" si="294"/>
        <v>-2975243.4941322352</v>
      </c>
      <c r="EQ41" s="42">
        <f t="shared" si="294"/>
        <v>-2975243.4941322352</v>
      </c>
      <c r="ER41" s="42">
        <f t="shared" si="294"/>
        <v>-2975243.4941322352</v>
      </c>
      <c r="ES41" s="42">
        <f t="shared" si="294"/>
        <v>-2975243.4941322352</v>
      </c>
      <c r="ET41" s="42">
        <f t="shared" si="294"/>
        <v>-2975243.4941322352</v>
      </c>
      <c r="EU41" s="42">
        <f t="shared" si="294"/>
        <v>-2975243.4941322352</v>
      </c>
      <c r="EV41" s="42">
        <f t="shared" si="294"/>
        <v>-3121151.2778663719</v>
      </c>
      <c r="EW41" s="42">
        <f t="shared" si="294"/>
        <v>-3121151.2778663719</v>
      </c>
      <c r="EX41" s="42">
        <f t="shared" si="294"/>
        <v>-3121151.2778663719</v>
      </c>
      <c r="EY41" s="42">
        <f t="shared" si="294"/>
        <v>-3121151.2778663719</v>
      </c>
      <c r="EZ41" s="42">
        <f t="shared" si="294"/>
        <v>-3121151.2778663719</v>
      </c>
      <c r="FA41" s="64">
        <f t="shared" si="52"/>
        <v>-68788597.226521969</v>
      </c>
      <c r="FB41" s="59"/>
      <c r="FC41" s="56">
        <f t="shared" si="291"/>
        <v>11139895.349999988</v>
      </c>
      <c r="FD41" s="56">
        <f t="shared" ref="FD41:FY41" si="295">SUM(FD38:FD40)</f>
        <v>12099162.90000003</v>
      </c>
      <c r="FE41" s="56">
        <f t="shared" si="295"/>
        <v>8092570.1500000041</v>
      </c>
      <c r="FF41" s="56">
        <f t="shared" si="295"/>
        <v>7130971.6899999883</v>
      </c>
      <c r="FG41" s="56">
        <f t="shared" si="295"/>
        <v>10014355.829999994</v>
      </c>
      <c r="FH41" s="56">
        <f t="shared" si="295"/>
        <v>16803199.810000028</v>
      </c>
      <c r="FI41" s="56">
        <f t="shared" si="295"/>
        <v>15448050.979999997</v>
      </c>
      <c r="FJ41" s="56">
        <f t="shared" si="295"/>
        <v>4758059.7800000096</v>
      </c>
      <c r="FK41" s="56">
        <f t="shared" si="295"/>
        <v>8320367.8899999987</v>
      </c>
      <c r="FL41" s="56">
        <f t="shared" si="295"/>
        <v>8013981.9365000036</v>
      </c>
      <c r="FM41" s="56">
        <f t="shared" si="295"/>
        <v>55154532.801499993</v>
      </c>
      <c r="FN41" s="56">
        <f t="shared" si="295"/>
        <v>16768642.123</v>
      </c>
      <c r="FO41" s="56">
        <f t="shared" si="295"/>
        <v>5680248.8255000003</v>
      </c>
      <c r="FP41" s="56">
        <f t="shared" si="295"/>
        <v>18216988.726499997</v>
      </c>
      <c r="FQ41" s="56">
        <f t="shared" si="295"/>
        <v>22199364.462000001</v>
      </c>
      <c r="FR41" s="56">
        <f t="shared" si="295"/>
        <v>10220274.317499999</v>
      </c>
      <c r="FS41" s="56">
        <f t="shared" si="295"/>
        <v>10578183.542499999</v>
      </c>
      <c r="FT41" s="56">
        <f t="shared" si="295"/>
        <v>76848506.135999978</v>
      </c>
      <c r="FU41" s="56">
        <f t="shared" si="295"/>
        <v>7657293.3204479991</v>
      </c>
      <c r="FV41" s="56">
        <f t="shared" si="295"/>
        <v>5869547.6858300008</v>
      </c>
      <c r="FW41" s="56">
        <f t="shared" si="295"/>
        <v>23535846.203535989</v>
      </c>
      <c r="FX41" s="56">
        <f t="shared" si="295"/>
        <v>6079266.6201679995</v>
      </c>
      <c r="FY41" s="56">
        <f t="shared" si="295"/>
        <v>412842692.68054003</v>
      </c>
      <c r="FZ41" s="64">
        <f t="shared" ref="FZ41" si="296">SUM(FZ38:FZ40)</f>
        <v>773472003.76152205</v>
      </c>
    </row>
    <row r="42" spans="1:182">
      <c r="A42" s="5"/>
      <c r="B42" s="5"/>
      <c r="C42" s="5"/>
      <c r="D42" s="5"/>
      <c r="F42" s="5"/>
      <c r="G42" s="32"/>
      <c r="H42" s="5"/>
      <c r="I42" s="5" t="str">
        <f t="shared" si="45"/>
        <v/>
      </c>
      <c r="J42" s="101"/>
      <c r="K42" s="358"/>
      <c r="L42" s="27"/>
      <c r="M42" s="27"/>
      <c r="N42" s="27"/>
      <c r="O42" s="27"/>
      <c r="P42" s="27"/>
      <c r="Q42" s="27"/>
      <c r="R42" s="27"/>
      <c r="S42" s="27"/>
      <c r="T42" s="27"/>
      <c r="U42" s="27"/>
      <c r="V42" s="27"/>
      <c r="W42" s="27"/>
      <c r="X42" s="27"/>
      <c r="Y42" s="27"/>
      <c r="Z42" s="27"/>
      <c r="AA42" s="27"/>
      <c r="AB42" s="27"/>
      <c r="AC42" s="27"/>
      <c r="AD42" s="27"/>
      <c r="AE42" s="27"/>
      <c r="AF42" s="27"/>
      <c r="AG42" s="27"/>
      <c r="AH42" s="27"/>
      <c r="AI42" s="68"/>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756">
        <f t="shared" si="35"/>
        <v>34</v>
      </c>
      <c r="BI42" s="59">
        <f t="shared" si="46"/>
        <v>0</v>
      </c>
      <c r="BJ42" s="59">
        <f t="shared" si="218"/>
        <v>0</v>
      </c>
      <c r="BK42" s="59">
        <f t="shared" si="218"/>
        <v>0</v>
      </c>
      <c r="BL42" s="59">
        <f t="shared" si="218"/>
        <v>0</v>
      </c>
      <c r="BM42" s="59">
        <f t="shared" si="218"/>
        <v>0</v>
      </c>
      <c r="BN42" s="59">
        <f t="shared" si="218"/>
        <v>0</v>
      </c>
      <c r="BO42" s="59">
        <f t="shared" si="218"/>
        <v>0</v>
      </c>
      <c r="BP42" s="59">
        <f t="shared" si="218"/>
        <v>0</v>
      </c>
      <c r="BQ42" s="59">
        <f t="shared" si="218"/>
        <v>0</v>
      </c>
      <c r="BR42" s="59">
        <f t="shared" si="218"/>
        <v>0</v>
      </c>
      <c r="BS42" s="59">
        <f t="shared" si="218"/>
        <v>0</v>
      </c>
      <c r="BT42" s="59">
        <f t="shared" si="218"/>
        <v>0</v>
      </c>
      <c r="BU42" s="59">
        <f t="shared" si="218"/>
        <v>0</v>
      </c>
      <c r="BV42" s="59">
        <f t="shared" si="218"/>
        <v>0</v>
      </c>
      <c r="BW42" s="59">
        <f t="shared" si="218"/>
        <v>0</v>
      </c>
      <c r="BX42" s="59">
        <f t="shared" si="218"/>
        <v>0</v>
      </c>
      <c r="BY42" s="59">
        <f t="shared" si="218"/>
        <v>0</v>
      </c>
      <c r="BZ42" s="59">
        <f t="shared" si="218"/>
        <v>0</v>
      </c>
      <c r="CA42" s="59">
        <f t="shared" si="218"/>
        <v>0</v>
      </c>
      <c r="CB42" s="59">
        <f t="shared" si="218"/>
        <v>0</v>
      </c>
      <c r="CC42" s="59">
        <f t="shared" si="218"/>
        <v>0</v>
      </c>
      <c r="CD42" s="59">
        <f t="shared" si="218"/>
        <v>0</v>
      </c>
      <c r="CE42" s="59">
        <f t="shared" si="40"/>
        <v>0</v>
      </c>
      <c r="CF42" s="68"/>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63"/>
      <c r="DE42" s="59"/>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127">
        <f t="shared" si="52"/>
        <v>0</v>
      </c>
      <c r="FB42" s="59"/>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63"/>
    </row>
    <row r="43" spans="1:182">
      <c r="A43" s="6" t="s">
        <v>192</v>
      </c>
      <c r="B43" s="5"/>
      <c r="C43" s="5"/>
      <c r="D43" s="5"/>
      <c r="F43" s="5"/>
      <c r="G43" s="32"/>
      <c r="H43" s="5"/>
      <c r="I43" s="5" t="str">
        <f t="shared" si="45"/>
        <v/>
      </c>
      <c r="J43" s="101"/>
      <c r="K43" s="358"/>
      <c r="L43" s="27"/>
      <c r="M43" s="27"/>
      <c r="N43" s="27"/>
      <c r="O43" s="27"/>
      <c r="P43" s="27"/>
      <c r="Q43" s="27"/>
      <c r="R43" s="27"/>
      <c r="S43" s="27"/>
      <c r="T43" s="27"/>
      <c r="U43" s="27"/>
      <c r="V43" s="27"/>
      <c r="W43" s="27"/>
      <c r="X43" s="27"/>
      <c r="Y43" s="27"/>
      <c r="Z43" s="27"/>
      <c r="AA43" s="27"/>
      <c r="AB43" s="27"/>
      <c r="AC43" s="27"/>
      <c r="AD43" s="27"/>
      <c r="AE43" s="27"/>
      <c r="AF43" s="27"/>
      <c r="AG43" s="27"/>
      <c r="AH43" s="27"/>
      <c r="AI43" s="68"/>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756">
        <f t="shared" si="35"/>
        <v>35</v>
      </c>
      <c r="BI43" s="59">
        <f t="shared" si="46"/>
        <v>0</v>
      </c>
      <c r="BJ43" s="59">
        <f t="shared" si="218"/>
        <v>0</v>
      </c>
      <c r="BK43" s="59">
        <f t="shared" si="218"/>
        <v>0</v>
      </c>
      <c r="BL43" s="59">
        <f t="shared" si="218"/>
        <v>0</v>
      </c>
      <c r="BM43" s="59">
        <f t="shared" si="218"/>
        <v>0</v>
      </c>
      <c r="BN43" s="59">
        <f t="shared" si="218"/>
        <v>0</v>
      </c>
      <c r="BO43" s="59">
        <f t="shared" si="218"/>
        <v>0</v>
      </c>
      <c r="BP43" s="59">
        <f t="shared" si="218"/>
        <v>0</v>
      </c>
      <c r="BQ43" s="59">
        <f t="shared" si="218"/>
        <v>0</v>
      </c>
      <c r="BR43" s="59">
        <f t="shared" si="218"/>
        <v>0</v>
      </c>
      <c r="BS43" s="59">
        <f t="shared" si="218"/>
        <v>0</v>
      </c>
      <c r="BT43" s="59">
        <f t="shared" si="218"/>
        <v>0</v>
      </c>
      <c r="BU43" s="59">
        <f t="shared" si="218"/>
        <v>0</v>
      </c>
      <c r="BV43" s="59">
        <f t="shared" si="218"/>
        <v>0</v>
      </c>
      <c r="BW43" s="59">
        <f t="shared" si="218"/>
        <v>0</v>
      </c>
      <c r="BX43" s="59">
        <f t="shared" si="218"/>
        <v>0</v>
      </c>
      <c r="BY43" s="59">
        <f t="shared" si="218"/>
        <v>0</v>
      </c>
      <c r="BZ43" s="59">
        <f t="shared" si="218"/>
        <v>0</v>
      </c>
      <c r="CA43" s="59">
        <f t="shared" si="218"/>
        <v>0</v>
      </c>
      <c r="CB43" s="59">
        <f t="shared" si="218"/>
        <v>0</v>
      </c>
      <c r="CC43" s="59">
        <f t="shared" si="218"/>
        <v>0</v>
      </c>
      <c r="CD43" s="59">
        <f t="shared" si="218"/>
        <v>0</v>
      </c>
      <c r="CE43" s="59">
        <f t="shared" si="40"/>
        <v>0</v>
      </c>
      <c r="CF43" s="68"/>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63"/>
      <c r="DE43" s="59"/>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127">
        <f t="shared" si="52"/>
        <v>0</v>
      </c>
      <c r="FB43" s="59"/>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63"/>
    </row>
    <row r="44" spans="1:182">
      <c r="A44" s="5" t="s">
        <v>21</v>
      </c>
      <c r="B44" s="5" t="s">
        <v>22</v>
      </c>
      <c r="C44" s="5" t="s">
        <v>2</v>
      </c>
      <c r="D44" s="5" t="s">
        <v>23</v>
      </c>
      <c r="E44" s="5" t="s">
        <v>125</v>
      </c>
      <c r="F44" s="5" t="s">
        <v>67</v>
      </c>
      <c r="G44" s="32">
        <v>364</v>
      </c>
      <c r="H44" s="5" t="s">
        <v>22</v>
      </c>
      <c r="I44" s="5" t="str">
        <f t="shared" si="45"/>
        <v>364CA</v>
      </c>
      <c r="J44" s="374">
        <f>VLOOKUP(F44,Scenarios!$BI$11:$BL$121,4,0)</f>
        <v>-4.8102121048437304E-3</v>
      </c>
      <c r="K44" s="358">
        <f>VLOOKUP(F44,Scenarios!$AG$11:$AJ$132,4,0)</f>
        <v>219979420.56000003</v>
      </c>
      <c r="L44" s="27">
        <f t="shared" ref="L44:U50" si="297">K44+ED44+FC44</f>
        <v>220359559.65000004</v>
      </c>
      <c r="M44" s="27">
        <f t="shared" si="297"/>
        <v>221020272.16000003</v>
      </c>
      <c r="N44" s="27">
        <f t="shared" si="297"/>
        <v>222761979.74000001</v>
      </c>
      <c r="O44" s="27">
        <f t="shared" si="297"/>
        <v>223627808.79000002</v>
      </c>
      <c r="P44" s="27">
        <f t="shared" si="297"/>
        <v>224807579.97000003</v>
      </c>
      <c r="Q44" s="27">
        <f t="shared" si="297"/>
        <v>225645531.64000005</v>
      </c>
      <c r="R44" s="27">
        <f t="shared" si="297"/>
        <v>226088765.59000003</v>
      </c>
      <c r="S44" s="27">
        <f t="shared" si="297"/>
        <v>226333800.14000002</v>
      </c>
      <c r="T44" s="27">
        <f t="shared" si="297"/>
        <v>226523678.86000001</v>
      </c>
      <c r="U44" s="27">
        <f t="shared" si="297"/>
        <v>227006012.12802511</v>
      </c>
      <c r="V44" s="27">
        <f t="shared" ref="V44:AE50" si="298">U44+EN44+FM44</f>
        <v>227487721.82805023</v>
      </c>
      <c r="W44" s="27">
        <f t="shared" si="298"/>
        <v>227990283.17907533</v>
      </c>
      <c r="X44" s="27">
        <f t="shared" si="298"/>
        <v>228467978.76510042</v>
      </c>
      <c r="Y44" s="27">
        <f t="shared" si="298"/>
        <v>229050732.43312553</v>
      </c>
      <c r="Z44" s="27">
        <f t="shared" si="298"/>
        <v>229545553.93815061</v>
      </c>
      <c r="AA44" s="27">
        <f t="shared" si="298"/>
        <v>229990743.93517572</v>
      </c>
      <c r="AB44" s="27">
        <f t="shared" si="298"/>
        <v>230400151.61420083</v>
      </c>
      <c r="AC44" s="27">
        <f t="shared" si="298"/>
        <v>230930684.96922594</v>
      </c>
      <c r="AD44" s="27">
        <f t="shared" si="298"/>
        <v>231323626.0268437</v>
      </c>
      <c r="AE44" s="27">
        <f t="shared" si="298"/>
        <v>231720392.12071544</v>
      </c>
      <c r="AF44" s="27">
        <f t="shared" ref="AF44:AH50" si="299">AE44+EX44+FW44</f>
        <v>232165246.69607919</v>
      </c>
      <c r="AG44" s="27">
        <f t="shared" si="299"/>
        <v>232540967.91416293</v>
      </c>
      <c r="AH44" s="27">
        <f t="shared" si="299"/>
        <v>232927279.02994668</v>
      </c>
      <c r="AI44" s="68"/>
      <c r="AJ44" s="59">
        <f>SUMIF(Adjustments!$J$4:$J$921,(Retirements!$E44&amp;"/"&amp;Retirements!AJ$8&amp;"/"&amp;Retirements!AJ$7&amp;"/"&amp;Retirements!AJ$6),Adjustments!K$4:K$921)</f>
        <v>-100042.81000000004</v>
      </c>
      <c r="AK44" s="59">
        <f>SUMIF(Adjustments!$J$4:$J$921,(Retirements!$E44&amp;"/"&amp;Retirements!AK$8&amp;"/"&amp;Retirements!AK$7&amp;"/"&amp;Retirements!AK$6),Adjustments!L$4:L$921)</f>
        <v>-66033.739999999962</v>
      </c>
      <c r="AL44" s="59">
        <f>SUMIF(Adjustments!$J$4:$J$921,(Retirements!$E44&amp;"/"&amp;Retirements!AL$8&amp;"/"&amp;Retirements!AL$7&amp;"/"&amp;Retirements!AL$6),Adjustments!M$4:M$921)</f>
        <v>-119928.24000000008</v>
      </c>
      <c r="AM44" s="59">
        <f>SUMIF(Adjustments!$J$4:$J$921,(Retirements!$E44&amp;"/"&amp;Retirements!AM$8&amp;"/"&amp;Retirements!AM$7&amp;"/"&amp;Retirements!AM$6),Adjustments!N$4:N$921)</f>
        <v>-107077.72000000006</v>
      </c>
      <c r="AN44" s="59">
        <f>SUMIF(Adjustments!$J$4:$J$921,(Retirements!$E44&amp;"/"&amp;Retirements!AN$8&amp;"/"&amp;Retirements!AN$7&amp;"/"&amp;Retirements!AN$6),Adjustments!O$4:O$921)</f>
        <v>-45481.899999999972</v>
      </c>
      <c r="AO44" s="59">
        <f>SUMIF(Adjustments!$J$4:$J$921,(Retirements!$E44&amp;"/"&amp;Retirements!AO$8&amp;"/"&amp;Retirements!AO$7&amp;"/"&amp;Retirements!AO$6),Adjustments!P$4:P$921)</f>
        <v>-78339.939999999988</v>
      </c>
      <c r="AP44" s="59">
        <f>SUMIF(Adjustments!$J$4:$J$921,(Retirements!$E44&amp;"/"&amp;Retirements!AP$8&amp;"/"&amp;Retirements!AP$7&amp;"/"&amp;Retirements!AP$6),Adjustments!Q$4:Q$921)</f>
        <v>-116397.64999999994</v>
      </c>
      <c r="AQ44" s="59">
        <f>SUMIF(Adjustments!$J$4:$J$921,(Retirements!$E44&amp;"/"&amp;Retirements!AQ$8&amp;"/"&amp;Retirements!AQ$7&amp;"/"&amp;Retirements!AQ$6),Adjustments!R$4:R$921)</f>
        <v>-59790.860000000008</v>
      </c>
      <c r="AR44" s="59">
        <f>SUMIF(Adjustments!$J$4:$J$921,(Retirements!$E44&amp;"/"&amp;Retirements!AR$8&amp;"/"&amp;Retirements!AR$7&amp;"/"&amp;Retirements!AR$6),Adjustments!S$4:S$921)</f>
        <v>-141222.85999999984</v>
      </c>
      <c r="AS44" s="59">
        <f>SUMIF(Adjustments!$J$4:$J$921,(Retirements!$E44&amp;"/"&amp;Retirements!AS$8&amp;"/"&amp;Retirements!AS$7&amp;"/"&amp;Retirements!AS$6),Adjustments!T$4:T$921)</f>
        <v>0</v>
      </c>
      <c r="AT44" s="59">
        <f>SUMIF(Adjustments!$J$4:$J$921,(Retirements!$E44&amp;"/"&amp;Retirements!AT$8&amp;"/"&amp;Retirements!AT$7&amp;"/"&amp;Retirements!AT$6),Adjustments!U$4:U$921)</f>
        <v>0</v>
      </c>
      <c r="AU44" s="59">
        <f>SUMIF(Adjustments!$J$4:$J$921,(Retirements!$E44&amp;"/"&amp;Retirements!AU$8&amp;"/"&amp;Retirements!AU$7&amp;"/"&amp;Retirements!AU$6),Adjustments!V$4:V$921)</f>
        <v>0</v>
      </c>
      <c r="AV44" s="59">
        <f>SUMIF(Adjustments!$J$4:$J$921,(Retirements!$E44&amp;"/"&amp;Retirements!AV$8&amp;"/"&amp;Retirements!AV$7&amp;"/"&amp;Retirements!AV$6),Adjustments!W$4:W$921)</f>
        <v>0</v>
      </c>
      <c r="AW44" s="59">
        <f>SUMIF(Adjustments!$J$4:$J$921,(Retirements!$E44&amp;"/"&amp;Retirements!AW$8&amp;"/"&amp;Retirements!AW$7&amp;"/"&amp;Retirements!AW$6),Adjustments!X$4:X$921)</f>
        <v>0</v>
      </c>
      <c r="AX44" s="59">
        <f>SUMIF(Adjustments!$J$4:$J$921,(Retirements!$E44&amp;"/"&amp;Retirements!AX$8&amp;"/"&amp;Retirements!AX$7&amp;"/"&amp;Retirements!AX$6),Adjustments!Y$4:Y$921)</f>
        <v>0</v>
      </c>
      <c r="AY44" s="59">
        <f>SUMIF(Adjustments!$J$4:$J$921,(Retirements!$E44&amp;"/"&amp;Retirements!AY$8&amp;"/"&amp;Retirements!AY$7&amp;"/"&amp;Retirements!AY$6),Adjustments!Z$4:Z$921)</f>
        <v>0</v>
      </c>
      <c r="AZ44" s="59">
        <f>SUMIF(Adjustments!$J$4:$J$921,(Retirements!$E44&amp;"/"&amp;Retirements!AZ$8&amp;"/"&amp;Retirements!AZ$7&amp;"/"&amp;Retirements!AZ$6),Adjustments!AA$4:AA$921)</f>
        <v>0</v>
      </c>
      <c r="BA44" s="59">
        <f>SUMIF(Adjustments!$J$4:$J$921,(Retirements!$E44&amp;"/"&amp;Retirements!BA$8&amp;"/"&amp;Retirements!BA$7&amp;"/"&amp;Retirements!BA$6),Adjustments!AB$4:AB$921)</f>
        <v>0</v>
      </c>
      <c r="BB44" s="59">
        <f>SUMIF(Adjustments!$J$4:$J$921,(Retirements!$E44&amp;"/"&amp;Retirements!BB$8&amp;"/"&amp;Retirements!BB$7&amp;"/"&amp;Retirements!BB$6),Adjustments!AC$4:AC$921)</f>
        <v>0</v>
      </c>
      <c r="BC44" s="59">
        <f>SUMIF(Adjustments!$J$4:$J$921,(Retirements!$E44&amp;"/"&amp;Retirements!BC$8&amp;"/"&amp;Retirements!BC$7&amp;"/"&amp;Retirements!BC$6),Adjustments!AD$4:AD$921)</f>
        <v>0</v>
      </c>
      <c r="BD44" s="59">
        <f>SUMIF(Adjustments!$J$4:$J$921,(Retirements!$E44&amp;"/"&amp;Retirements!BD$8&amp;"/"&amp;Retirements!BD$7&amp;"/"&amp;Retirements!BD$6),Adjustments!AE$4:AE$921)</f>
        <v>0</v>
      </c>
      <c r="BE44" s="59">
        <f>SUMIF(Adjustments!$J$4:$J$921,(Retirements!$E44&amp;"/"&amp;Retirements!BE$8&amp;"/"&amp;Retirements!BE$7&amp;"/"&amp;Retirements!BE$6),Adjustments!AF$4:AF$921)</f>
        <v>0</v>
      </c>
      <c r="BF44" s="59">
        <f>SUMIF(Adjustments!$J$4:$J$921,(Retirements!$E44&amp;"/"&amp;Retirements!BF$8&amp;"/"&amp;Retirements!BF$7&amp;"/"&amp;Retirements!BF$6),Adjustments!AG$4:AG$921)</f>
        <v>0</v>
      </c>
      <c r="BG44" s="59"/>
      <c r="BH44" s="756">
        <f t="shared" si="35"/>
        <v>36</v>
      </c>
      <c r="BI44" s="59">
        <f t="shared" si="46"/>
        <v>219979420.56000003</v>
      </c>
      <c r="BJ44" s="59">
        <f t="shared" si="218"/>
        <v>219979420.56000003</v>
      </c>
      <c r="BK44" s="59">
        <f t="shared" si="218"/>
        <v>219979420.56000003</v>
      </c>
      <c r="BL44" s="59">
        <f t="shared" si="218"/>
        <v>219979420.56000003</v>
      </c>
      <c r="BM44" s="59">
        <f t="shared" si="218"/>
        <v>219979420.56000003</v>
      </c>
      <c r="BN44" s="59">
        <f t="shared" si="218"/>
        <v>219979420.56000003</v>
      </c>
      <c r="BO44" s="59">
        <f t="shared" si="218"/>
        <v>225645531.64000005</v>
      </c>
      <c r="BP44" s="59">
        <f t="shared" si="218"/>
        <v>225645531.64000005</v>
      </c>
      <c r="BQ44" s="59">
        <f t="shared" si="218"/>
        <v>225645531.64000005</v>
      </c>
      <c r="BR44" s="59">
        <f t="shared" si="218"/>
        <v>225645531.64000005</v>
      </c>
      <c r="BS44" s="59">
        <f t="shared" si="218"/>
        <v>225645531.64000005</v>
      </c>
      <c r="BT44" s="59">
        <f t="shared" si="218"/>
        <v>225645531.64000005</v>
      </c>
      <c r="BU44" s="59">
        <f t="shared" si="218"/>
        <v>225645531.64000005</v>
      </c>
      <c r="BV44" s="59">
        <f t="shared" si="218"/>
        <v>225645531.64000005</v>
      </c>
      <c r="BW44" s="59">
        <f t="shared" si="218"/>
        <v>225645531.64000005</v>
      </c>
      <c r="BX44" s="59">
        <f t="shared" si="218"/>
        <v>225645531.64000005</v>
      </c>
      <c r="BY44" s="59">
        <f t="shared" si="218"/>
        <v>225645531.64000005</v>
      </c>
      <c r="BZ44" s="59">
        <f t="shared" si="218"/>
        <v>225645531.64000005</v>
      </c>
      <c r="CA44" s="59">
        <f t="shared" si="218"/>
        <v>230930684.96922594</v>
      </c>
      <c r="CB44" s="59">
        <f t="shared" si="218"/>
        <v>230930684.96922594</v>
      </c>
      <c r="CC44" s="59">
        <f t="shared" si="218"/>
        <v>230930684.96922594</v>
      </c>
      <c r="CD44" s="59">
        <f t="shared" si="218"/>
        <v>230930684.96922594</v>
      </c>
      <c r="CE44" s="59">
        <f t="shared" si="40"/>
        <v>230930684.96922594</v>
      </c>
      <c r="CF44" s="68"/>
      <c r="CG44" s="70">
        <f t="shared" ref="CG44:CG50" si="300">IF(CG$7="Actuals",AJ44,((BI44*$J44)/12))</f>
        <v>-100042.81000000004</v>
      </c>
      <c r="CH44" s="70">
        <f t="shared" ref="CH44:CH50" si="301">IF(CH$7="Actuals",AK44,((BJ44*$J44)/12))</f>
        <v>-66033.739999999962</v>
      </c>
      <c r="CI44" s="70">
        <f t="shared" ref="CI44:CI50" si="302">IF(CI$7="Actuals",AL44,((BK44*$J44)/12))</f>
        <v>-119928.24000000008</v>
      </c>
      <c r="CJ44" s="70">
        <f t="shared" ref="CJ44:CJ50" si="303">IF(CJ$7="Actuals",AM44,((BL44*$J44)/12))</f>
        <v>-107077.72000000006</v>
      </c>
      <c r="CK44" s="70">
        <f t="shared" ref="CK44:CK50" si="304">IF(CK$7="Actuals",AN44,((BM44*$J44)/12))</f>
        <v>-45481.899999999972</v>
      </c>
      <c r="CL44" s="70">
        <f t="shared" ref="CL44:CL50" si="305">IF(CL$7="Actuals",AO44,((BN44*$J44)/12))</f>
        <v>-78339.939999999988</v>
      </c>
      <c r="CM44" s="70">
        <f t="shared" ref="CM44:CM50" si="306">IF(CM$7="Actuals",AP44,((BO44*$J44)/12))</f>
        <v>-116397.64999999994</v>
      </c>
      <c r="CN44" s="70">
        <f t="shared" ref="CN44:CN50" si="307">IF(CN$7="Actuals",AQ44,((BP44*$J44)/12))</f>
        <v>-59790.860000000008</v>
      </c>
      <c r="CO44" s="70">
        <f t="shared" ref="CO44:CO50" si="308">IF(CO$7="Actuals",AR44,((BQ44*$J44)/12))</f>
        <v>-141222.85999999984</v>
      </c>
      <c r="CP44" s="70">
        <f t="shared" ref="CP44:CP50" si="309">IF(CP$7="Actuals",AS44,((BR44*$J44)/12))</f>
        <v>-90450.238974885608</v>
      </c>
      <c r="CQ44" s="70">
        <f t="shared" ref="CQ44:CQ50" si="310">IF(CQ$7="Actuals",AT44,((BS44*$J44)/12))</f>
        <v>-90450.238974885608</v>
      </c>
      <c r="CR44" s="70">
        <f t="shared" ref="CR44:CR50" si="311">IF(CR$7="Actuals",AU44,((BT44*$J44)/12))</f>
        <v>-90450.238974885608</v>
      </c>
      <c r="CS44" s="70">
        <f t="shared" ref="CS44:CS50" si="312">IF(CS$7="Actuals",AV44,((BU44*$J44)/12))</f>
        <v>-90450.238974885608</v>
      </c>
      <c r="CT44" s="70">
        <f t="shared" ref="CT44:CT50" si="313">IF(CT$7="Actuals",AW44,((BV44*$J44)/12))</f>
        <v>-90450.238974885608</v>
      </c>
      <c r="CU44" s="70">
        <f t="shared" ref="CU44:CU50" si="314">IF(CU$7="Actuals",AX44,((BW44*$J44)/12))</f>
        <v>-90450.238974885608</v>
      </c>
      <c r="CV44" s="70">
        <f t="shared" ref="CV44:CV50" si="315">IF(CV$7="Actuals",AY44,((BX44*$J44)/12))</f>
        <v>-90450.238974885608</v>
      </c>
      <c r="CW44" s="70">
        <f t="shared" ref="CW44:CW50" si="316">IF(CW$7="Actuals",AZ44,((BY44*$J44)/12))</f>
        <v>-90450.238974885608</v>
      </c>
      <c r="CX44" s="70">
        <f t="shared" ref="CX44:CX50" si="317">IF(CX$7="Actuals",BA44,((BZ44*$J44)/12))</f>
        <v>-90450.238974885608</v>
      </c>
      <c r="CY44" s="70">
        <f t="shared" ref="CY44:CY50" si="318">IF(CY$7="Actuals",BB44,((CA44*$J44)/12))</f>
        <v>-92568.798018235408</v>
      </c>
      <c r="CZ44" s="70">
        <f t="shared" ref="CZ44:CZ50" si="319">IF(CZ$7="Actuals",BC44,((CB44*$J44)/12))</f>
        <v>-92568.798018235408</v>
      </c>
      <c r="DA44" s="70">
        <f t="shared" ref="DA44:DA50" si="320">IF(DA$7="Actuals",BD44,((CC44*$J44)/12))</f>
        <v>-92568.798018235408</v>
      </c>
      <c r="DB44" s="70">
        <f t="shared" ref="DB44:DB50" si="321">IF(DB$7="Actuals",BE44,((CD44*$J44)/12))</f>
        <v>-92568.798018235408</v>
      </c>
      <c r="DC44" s="70">
        <f t="shared" ref="DC44:DC50" si="322">IF(DC$7="Actuals",BF44,((CE44*$J44)/12))</f>
        <v>-92568.798018235408</v>
      </c>
      <c r="DD44" s="63">
        <f t="shared" ref="DD44:DD50" si="323">SUM(CG44:DC44)</f>
        <v>-2111211.8608651473</v>
      </c>
      <c r="DE44" s="59"/>
      <c r="DF44" s="70">
        <f>SUMIF(Adjustments!$J$4:$J$921,(Retirements!$E44&amp;"/"&amp;Retirements!DF$8&amp;"/"&amp;Retirements!DF$7&amp;"/"&amp;Retirements!DF$6),Adjustments!K$4:K$921)</f>
        <v>0</v>
      </c>
      <c r="DG44" s="70">
        <f>SUMIF(Adjustments!$J$4:$J$921,(Retirements!$E44&amp;"/"&amp;Retirements!DG$8&amp;"/"&amp;Retirements!DG$7&amp;"/"&amp;Retirements!DG$6),Adjustments!L$4:L$921)</f>
        <v>0</v>
      </c>
      <c r="DH44" s="70">
        <f>SUMIF(Adjustments!$J$4:$J$921,(Retirements!$E44&amp;"/"&amp;Retirements!DH$8&amp;"/"&amp;Retirements!DH$7&amp;"/"&amp;Retirements!DH$6),Adjustments!M$4:M$921)</f>
        <v>0</v>
      </c>
      <c r="DI44" s="70">
        <f>SUMIF(Adjustments!$J$4:$J$921,(Retirements!$E44&amp;"/"&amp;Retirements!DI$8&amp;"/"&amp;Retirements!DI$7&amp;"/"&amp;Retirements!DI$6),Adjustments!N$4:N$921)</f>
        <v>0</v>
      </c>
      <c r="DJ44" s="70">
        <f>SUMIF(Adjustments!$J$4:$J$921,(Retirements!$E44&amp;"/"&amp;Retirements!DJ$8&amp;"/"&amp;Retirements!DJ$7&amp;"/"&amp;Retirements!DJ$6),Adjustments!O$4:O$921)</f>
        <v>0</v>
      </c>
      <c r="DK44" s="70">
        <f>SUMIF(Adjustments!$J$4:$J$921,(Retirements!$E44&amp;"/"&amp;Retirements!DK$8&amp;"/"&amp;Retirements!DK$7&amp;"/"&amp;Retirements!DK$6),Adjustments!P$4:P$921)</f>
        <v>0</v>
      </c>
      <c r="DL44" s="70">
        <f>SUMIF(Adjustments!$J$4:$J$921,(Retirements!$E44&amp;"/"&amp;Retirements!DL$8&amp;"/"&amp;Retirements!DL$7&amp;"/"&amp;Retirements!DL$6),Adjustments!Q$4:Q$921)</f>
        <v>0</v>
      </c>
      <c r="DM44" s="70">
        <f>SUMIF(Adjustments!$J$4:$J$921,(Retirements!$E44&amp;"/"&amp;Retirements!DM$8&amp;"/"&amp;Retirements!DM$7&amp;"/"&amp;Retirements!DM$6),Adjustments!R$4:R$921)</f>
        <v>0</v>
      </c>
      <c r="DN44" s="70">
        <f>SUMIF(Adjustments!$J$4:$J$921,(Retirements!$E44&amp;"/"&amp;Retirements!DN$8&amp;"/"&amp;Retirements!DN$7&amp;"/"&amp;Retirements!DN$6),Adjustments!S$4:S$921)</f>
        <v>0</v>
      </c>
      <c r="DO44" s="70">
        <f>SUMIF(Adjustments!$J$4:$J$921,(Retirements!$E44&amp;"/"&amp;Retirements!DO$8&amp;"/"&amp;Retirements!DO$7&amp;"/"&amp;Retirements!DO$6),Adjustments!T$4:T$921)</f>
        <v>0</v>
      </c>
      <c r="DP44" s="70">
        <f>SUMIF(Adjustments!$J$4:$J$921,(Retirements!$E44&amp;"/"&amp;Retirements!DP$8&amp;"/"&amp;Retirements!DP$7&amp;"/"&amp;Retirements!DP$6),Adjustments!U$4:U$921)</f>
        <v>0</v>
      </c>
      <c r="DQ44" s="70">
        <f>SUMIF(Adjustments!$J$4:$J$921,(Retirements!$E44&amp;"/"&amp;Retirements!DQ$8&amp;"/"&amp;Retirements!DQ$7&amp;"/"&amp;Retirements!DQ$6),Adjustments!V$4:V$921)</f>
        <v>0</v>
      </c>
      <c r="DR44" s="70">
        <f>SUMIF(Adjustments!$J$4:$J$921,(Retirements!$E44&amp;"/"&amp;Retirements!DR$8&amp;"/"&amp;Retirements!DR$7&amp;"/"&amp;Retirements!DR$6),Adjustments!W$4:W$921)</f>
        <v>0</v>
      </c>
      <c r="DS44" s="70">
        <f>SUMIF(Adjustments!$J$4:$J$921,(Retirements!$E44&amp;"/"&amp;Retirements!DS$8&amp;"/"&amp;Retirements!DS$7&amp;"/"&amp;Retirements!DS$6),Adjustments!X$4:X$921)</f>
        <v>0</v>
      </c>
      <c r="DT44" s="70">
        <f>SUMIF(Adjustments!$J$4:$J$921,(Retirements!$E44&amp;"/"&amp;Retirements!DT$8&amp;"/"&amp;Retirements!DT$7&amp;"/"&amp;Retirements!DT$6),Adjustments!Y$4:Y$921)</f>
        <v>0</v>
      </c>
      <c r="DU44" s="70">
        <f>SUMIF(Adjustments!$J$4:$J$921,(Retirements!$E44&amp;"/"&amp;Retirements!DU$8&amp;"/"&amp;Retirements!DU$7&amp;"/"&amp;Retirements!DU$6),Adjustments!Z$4:Z$921)</f>
        <v>0</v>
      </c>
      <c r="DV44" s="70">
        <f>SUMIF(Adjustments!$J$4:$J$921,(Retirements!$E44&amp;"/"&amp;Retirements!DV$8&amp;"/"&amp;Retirements!DV$7&amp;"/"&amp;Retirements!DV$6),Adjustments!AA$4:AA$921)</f>
        <v>0</v>
      </c>
      <c r="DW44" s="70">
        <f>SUMIF(Adjustments!$J$4:$J$921,(Retirements!$E44&amp;"/"&amp;Retirements!DW$8&amp;"/"&amp;Retirements!DW$7&amp;"/"&amp;Retirements!DW$6),Adjustments!AB$4:AB$921)</f>
        <v>0</v>
      </c>
      <c r="DX44" s="70">
        <f>SUMIF(Adjustments!$J$4:$J$921,(Retirements!$E44&amp;"/"&amp;Retirements!DX$8&amp;"/"&amp;Retirements!DX$7&amp;"/"&amp;Retirements!DX$6),Adjustments!AC$4:AC$921)</f>
        <v>0</v>
      </c>
      <c r="DY44" s="70">
        <f>SUMIF(Adjustments!$J$4:$J$921,(Retirements!$E44&amp;"/"&amp;Retirements!DY$8&amp;"/"&amp;Retirements!DY$7&amp;"/"&amp;Retirements!DY$6),Adjustments!AD$4:AD$921)</f>
        <v>0</v>
      </c>
      <c r="DZ44" s="70">
        <f>SUMIF(Adjustments!$J$4:$J$921,(Retirements!$E44&amp;"/"&amp;Retirements!DZ$8&amp;"/"&amp;Retirements!DZ$7&amp;"/"&amp;Retirements!DZ$6),Adjustments!AE$4:AE$921)</f>
        <v>0</v>
      </c>
      <c r="EA44" s="70">
        <f>SUMIF(Adjustments!$J$4:$J$921,(Retirements!$E44&amp;"/"&amp;Retirements!EA$8&amp;"/"&amp;Retirements!EA$7&amp;"/"&amp;Retirements!EA$6),Adjustments!AF$4:AF$921)</f>
        <v>0</v>
      </c>
      <c r="EB44" s="70">
        <f>SUMIF(Adjustments!$J$4:$J$921,(Retirements!$E44&amp;"/"&amp;Retirements!EB$8&amp;"/"&amp;Retirements!EB$7&amp;"/"&amp;Retirements!EB$6),Adjustments!AG$4:AG$921)</f>
        <v>0</v>
      </c>
      <c r="EC44" s="59"/>
      <c r="ED44" s="59">
        <f t="shared" ref="ED44:ED50" si="324">IF(ED$7="Actuals",CG44,(DF44+CG44))</f>
        <v>-100042.81000000004</v>
      </c>
      <c r="EE44" s="59">
        <f t="shared" ref="EE44:EE50" si="325">IF(EE$7="Actuals",CH44,(DG44+CH44))</f>
        <v>-66033.739999999962</v>
      </c>
      <c r="EF44" s="59">
        <f t="shared" ref="EF44:EF50" si="326">IF(EF$7="Actuals",CI44,(DH44+CI44))</f>
        <v>-119928.24000000008</v>
      </c>
      <c r="EG44" s="59">
        <f t="shared" ref="EG44:EG50" si="327">IF(EG$7="Actuals",CJ44,(DI44+CJ44))</f>
        <v>-107077.72000000006</v>
      </c>
      <c r="EH44" s="59">
        <f t="shared" ref="EH44:EH50" si="328">IF(EH$7="Actuals",CK44,(DJ44+CK44))</f>
        <v>-45481.899999999972</v>
      </c>
      <c r="EI44" s="59">
        <f t="shared" ref="EI44:EI50" si="329">IF(EI$7="Actuals",CL44,(DK44+CL44))</f>
        <v>-78339.939999999988</v>
      </c>
      <c r="EJ44" s="59">
        <f t="shared" ref="EJ44:EJ50" si="330">IF(EJ$7="Actuals",CM44,(DL44+CM44))</f>
        <v>-116397.64999999994</v>
      </c>
      <c r="EK44" s="59">
        <f t="shared" ref="EK44:EK50" si="331">IF(EK$7="Actuals",CN44,(DM44+CN44))</f>
        <v>-59790.860000000008</v>
      </c>
      <c r="EL44" s="59">
        <f t="shared" ref="EL44:EL50" si="332">IF(EL$7="Actuals",CO44,(DN44+CO44))</f>
        <v>-141222.85999999984</v>
      </c>
      <c r="EM44" s="59">
        <f t="shared" ref="EM44:EM50" si="333">IF(EM$7="Actuals",CP44,(DO44+CP44))</f>
        <v>-90450.238974885608</v>
      </c>
      <c r="EN44" s="59">
        <f t="shared" ref="EN44:EN50" si="334">IF(EN$7="Actuals",CQ44,(DP44+CQ44))</f>
        <v>-90450.238974885608</v>
      </c>
      <c r="EO44" s="59">
        <f t="shared" ref="EO44:EO50" si="335">IF(EO$7="Actuals",CR44,(DQ44+CR44))</f>
        <v>-90450.238974885608</v>
      </c>
      <c r="EP44" s="59">
        <f t="shared" ref="EP44:EP50" si="336">IF(EP$7="Actuals",CS44,(DR44+CS44))</f>
        <v>-90450.238974885608</v>
      </c>
      <c r="EQ44" s="59">
        <f t="shared" ref="EQ44:EQ50" si="337">IF(EQ$7="Actuals",CT44,(DS44+CT44))</f>
        <v>-90450.238974885608</v>
      </c>
      <c r="ER44" s="59">
        <f t="shared" ref="ER44:ER50" si="338">IF(ER$7="Actuals",CU44,(DT44+CU44))</f>
        <v>-90450.238974885608</v>
      </c>
      <c r="ES44" s="59">
        <f t="shared" ref="ES44:ES50" si="339">IF(ES$7="Actuals",CV44,(DU44+CV44))</f>
        <v>-90450.238974885608</v>
      </c>
      <c r="ET44" s="59">
        <f t="shared" ref="ET44:ET50" si="340">IF(ET$7="Actuals",CW44,(DV44+CW44))</f>
        <v>-90450.238974885608</v>
      </c>
      <c r="EU44" s="59">
        <f t="shared" ref="EU44:EU50" si="341">IF(EU$7="Actuals",CX44,(DW44+CX44))</f>
        <v>-90450.238974885608</v>
      </c>
      <c r="EV44" s="59">
        <f t="shared" ref="EV44:EV50" si="342">IF(EV$7="Actuals",CY44,(DX44+CY44))</f>
        <v>-92568.798018235408</v>
      </c>
      <c r="EW44" s="59">
        <f t="shared" ref="EW44:EW50" si="343">IF(EW$7="Actuals",CZ44,(DY44+CZ44))</f>
        <v>-92568.798018235408</v>
      </c>
      <c r="EX44" s="59">
        <f t="shared" ref="EX44:EX50" si="344">IF(EX$7="Actuals",DA44,(DZ44+DA44))</f>
        <v>-92568.798018235408</v>
      </c>
      <c r="EY44" s="59">
        <f t="shared" ref="EY44:EY50" si="345">IF(EY$7="Actuals",DB44,(EA44+DB44))</f>
        <v>-92568.798018235408</v>
      </c>
      <c r="EZ44" s="59">
        <f t="shared" ref="EZ44:EZ50" si="346">IF(EZ$7="Actuals",DC44,(EB44+DC44))</f>
        <v>-92568.798018235408</v>
      </c>
      <c r="FA44" s="127">
        <f t="shared" si="52"/>
        <v>-2111211.8608651473</v>
      </c>
      <c r="FB44" s="59"/>
      <c r="FC44" s="70">
        <f>SUMIF(Adjustments!$J$4:$J$921,(Retirements!$E44&amp;"/"&amp;Retirements!FC$8&amp;"/"&amp;Retirements!FC$7&amp;"/"&amp;Retirements!FC$6),Adjustments!L$4:L$921)</f>
        <v>480181.89999999997</v>
      </c>
      <c r="FD44" s="70">
        <f>SUMIF(Adjustments!$J$4:$J$921,(Retirements!$E44&amp;"/"&amp;Retirements!FD$8&amp;"/"&amp;Retirements!FD$7&amp;"/"&amp;Retirements!FD$6),Adjustments!M$4:M$921)</f>
        <v>726746.24999999965</v>
      </c>
      <c r="FE44" s="70">
        <f>SUMIF(Adjustments!$J$4:$J$921,(Retirements!$E44&amp;"/"&amp;Retirements!FE$8&amp;"/"&amp;Retirements!FE$7&amp;"/"&amp;Retirements!FE$6),Adjustments!N$4:N$921)</f>
        <v>1861635.8200000012</v>
      </c>
      <c r="FF44" s="70">
        <f>SUMIF(Adjustments!$J$4:$J$921,(Retirements!$E44&amp;"/"&amp;Retirements!FF$8&amp;"/"&amp;Retirements!FF$7&amp;"/"&amp;Retirements!FF$6),Adjustments!O$4:O$921)</f>
        <v>972906.76999999955</v>
      </c>
      <c r="FG44" s="70">
        <f>SUMIF(Adjustments!$J$4:$J$921,(Retirements!$E44&amp;"/"&amp;Retirements!FG$8&amp;"/"&amp;Retirements!FG$7&amp;"/"&amp;Retirements!FG$6),Adjustments!P$4:P$921)</f>
        <v>1225253.08</v>
      </c>
      <c r="FH44" s="70">
        <f>SUMIF(Adjustments!$J$4:$J$921,(Retirements!$E44&amp;"/"&amp;Retirements!FH$8&amp;"/"&amp;Retirements!FH$7&amp;"/"&amp;Retirements!FH$6),Adjustments!Q$4:Q$921)</f>
        <v>916291.6100000001</v>
      </c>
      <c r="FI44" s="70">
        <f>SUMIF(Adjustments!$J$4:$J$921,(Retirements!$E44&amp;"/"&amp;Retirements!FI$8&amp;"/"&amp;Retirements!FI$7&amp;"/"&amp;Retirements!FI$6),Adjustments!R$4:R$921)</f>
        <v>559631.6</v>
      </c>
      <c r="FJ44" s="70">
        <f>SUMIF(Adjustments!$J$4:$J$921,(Retirements!$E44&amp;"/"&amp;Retirements!FJ$8&amp;"/"&amp;Retirements!FJ$7&amp;"/"&amp;Retirements!FJ$6),Adjustments!S$4:S$921)</f>
        <v>304825.4099999998</v>
      </c>
      <c r="FK44" s="70">
        <f>SUMIF(Adjustments!$J$4:$J$921,(Retirements!$E44&amp;"/"&amp;Retirements!FK$8&amp;"/"&amp;Retirements!FK$7&amp;"/"&amp;Retirements!FK$6),Adjustments!T$4:T$921)</f>
        <v>331101.58000000037</v>
      </c>
      <c r="FL44" s="70">
        <f>SUMIF(Adjustments!$J$4:$J$921,(Retirements!$E44&amp;"/"&amp;Retirements!FL$8&amp;"/"&amp;Retirements!FL$7&amp;"/"&amp;Retirements!FL$6),Adjustments!U$4:U$921)</f>
        <v>572783.50699999998</v>
      </c>
      <c r="FM44" s="70">
        <f>SUMIF(Adjustments!$J$4:$J$921,(Retirements!$E44&amp;"/"&amp;Retirements!FM$8&amp;"/"&amp;Retirements!FM$7&amp;"/"&amp;Retirements!FM$6),Adjustments!V$4:V$921)</f>
        <v>572159.93900000001</v>
      </c>
      <c r="FN44" s="70">
        <f>SUMIF(Adjustments!$J$4:$J$921,(Retirements!$E44&amp;"/"&amp;Retirements!FN$8&amp;"/"&amp;Retirements!FN$7&amp;"/"&amp;Retirements!FN$6),Adjustments!W$4:W$921)</f>
        <v>593011.59</v>
      </c>
      <c r="FO44" s="70">
        <f>SUMIF(Adjustments!$J$4:$J$921,(Retirements!$E44&amp;"/"&amp;Retirements!FO$8&amp;"/"&amp;Retirements!FO$7&amp;"/"&amp;Retirements!FO$6),Adjustments!X$4:X$921)</f>
        <v>568145.82499999995</v>
      </c>
      <c r="FP44" s="70">
        <f>SUMIF(Adjustments!$J$4:$J$921,(Retirements!$E44&amp;"/"&amp;Retirements!FP$8&amp;"/"&amp;Retirements!FP$7&amp;"/"&amp;Retirements!FP$6),Adjustments!Y$4:Y$921)</f>
        <v>673203.90699999989</v>
      </c>
      <c r="FQ44" s="70">
        <f>SUMIF(Adjustments!$J$4:$J$921,(Retirements!$E44&amp;"/"&amp;Retirements!FQ$8&amp;"/"&amp;Retirements!FQ$7&amp;"/"&amp;Retirements!FQ$6),Adjustments!Z$4:Z$921)</f>
        <v>585271.74399999995</v>
      </c>
      <c r="FR44" s="70">
        <f>SUMIF(Adjustments!$J$4:$J$921,(Retirements!$E44&amp;"/"&amp;Retirements!FR$8&amp;"/"&amp;Retirements!FR$7&amp;"/"&amp;Retirements!FR$6),Adjustments!AA$4:AA$921)</f>
        <v>535640.23600000003</v>
      </c>
      <c r="FS44" s="70">
        <f>SUMIF(Adjustments!$J$4:$J$921,(Retirements!$E44&amp;"/"&amp;Retirements!FS$8&amp;"/"&amp;Retirements!FS$7&amp;"/"&amp;Retirements!FS$6),Adjustments!AB$4:AB$921)</f>
        <v>499857.91799999995</v>
      </c>
      <c r="FT44" s="70">
        <f>SUMIF(Adjustments!$J$4:$J$921,(Retirements!$E44&amp;"/"&amp;Retirements!FT$8&amp;"/"&amp;Retirements!FT$7&amp;"/"&amp;Retirements!FT$6),Adjustments!AC$4:AC$921)</f>
        <v>620983.59400000004</v>
      </c>
      <c r="FU44" s="70">
        <f>SUMIF(Adjustments!$J$4:$J$921,(Retirements!$E44&amp;"/"&amp;Retirements!FU$8&amp;"/"&amp;Retirements!FU$7&amp;"/"&amp;Retirements!FU$6),Adjustments!AD$4:AD$921)</f>
        <v>485509.85563599999</v>
      </c>
      <c r="FV44" s="70">
        <f>SUMIF(Adjustments!$J$4:$J$921,(Retirements!$E44&amp;"/"&amp;Retirements!FV$8&amp;"/"&amp;Retirements!FV$7&amp;"/"&amp;Retirements!FV$6),Adjustments!AE$4:AE$921)</f>
        <v>489334.89189000003</v>
      </c>
      <c r="FW44" s="70">
        <f>SUMIF(Adjustments!$J$4:$J$921,(Retirements!$E44&amp;"/"&amp;Retirements!FW$8&amp;"/"&amp;Retirements!FW$7&amp;"/"&amp;Retirements!FW$6),Adjustments!AF$4:AF$921)</f>
        <v>537423.37338200002</v>
      </c>
      <c r="FX44" s="70">
        <f>SUMIF(Adjustments!$J$4:$J$921,(Retirements!$E44&amp;"/"&amp;Retirements!FX$8&amp;"/"&amp;Retirements!FX$7&amp;"/"&amp;Retirements!FX$6),Adjustments!AG$4:AG$921)</f>
        <v>468290.01610200002</v>
      </c>
      <c r="FY44" s="70">
        <f>SUMIF(Adjustments!$J$4:$J$921,(Retirements!$E44&amp;"/"&amp;Retirements!FY$8&amp;"/"&amp;Retirements!FY$7&amp;"/"&amp;Retirements!FY$6),Adjustments!AH$4:AH$921)</f>
        <v>478879.913802</v>
      </c>
      <c r="FZ44" s="63">
        <f t="shared" ref="FZ44:FZ50" si="347">SUM(FC44:FY44)</f>
        <v>15059070.330811998</v>
      </c>
    </row>
    <row r="45" spans="1:182">
      <c r="A45" s="5" t="s">
        <v>24</v>
      </c>
      <c r="B45" s="5" t="s">
        <v>25</v>
      </c>
      <c r="C45" s="5" t="s">
        <v>2</v>
      </c>
      <c r="D45" s="5" t="s">
        <v>23</v>
      </c>
      <c r="E45" s="5" t="s">
        <v>126</v>
      </c>
      <c r="F45" s="5" t="s">
        <v>68</v>
      </c>
      <c r="G45" s="32">
        <v>364</v>
      </c>
      <c r="H45" s="5" t="s">
        <v>25</v>
      </c>
      <c r="I45" s="5" t="str">
        <f t="shared" si="45"/>
        <v>364OR</v>
      </c>
      <c r="J45" s="374">
        <f>VLOOKUP(F45,Scenarios!$BI$11:$BL$121,4,0)</f>
        <v>-5.6203973598154284E-3</v>
      </c>
      <c r="K45" s="358">
        <f>VLOOKUP(F45,Scenarios!$AG$11:$AJ$132,4,0)</f>
        <v>1723708872.29</v>
      </c>
      <c r="L45" s="27">
        <f t="shared" si="297"/>
        <v>1728496050.3900001</v>
      </c>
      <c r="M45" s="27">
        <f t="shared" si="297"/>
        <v>1735947884.48</v>
      </c>
      <c r="N45" s="27">
        <f t="shared" si="297"/>
        <v>1739099463.1900001</v>
      </c>
      <c r="O45" s="27">
        <f t="shared" si="297"/>
        <v>1741529176.8900001</v>
      </c>
      <c r="P45" s="27">
        <f t="shared" si="297"/>
        <v>1747851146.7</v>
      </c>
      <c r="Q45" s="27">
        <f t="shared" si="297"/>
        <v>1756662310.71</v>
      </c>
      <c r="R45" s="27">
        <f t="shared" si="297"/>
        <v>1761137634.5</v>
      </c>
      <c r="S45" s="27">
        <f t="shared" si="297"/>
        <v>1763774579.6200001</v>
      </c>
      <c r="T45" s="27">
        <f t="shared" si="297"/>
        <v>1766677132.8800001</v>
      </c>
      <c r="U45" s="27">
        <f t="shared" si="297"/>
        <v>1768817914.9395666</v>
      </c>
      <c r="V45" s="27">
        <f t="shared" si="298"/>
        <v>1770842952.2591331</v>
      </c>
      <c r="W45" s="27">
        <f t="shared" si="298"/>
        <v>1773061790.6596997</v>
      </c>
      <c r="X45" s="27">
        <f t="shared" si="298"/>
        <v>1774996246.9012663</v>
      </c>
      <c r="Y45" s="27">
        <f t="shared" si="298"/>
        <v>1777267873.2348328</v>
      </c>
      <c r="Z45" s="27">
        <f t="shared" si="298"/>
        <v>1779038930.5533993</v>
      </c>
      <c r="AA45" s="27">
        <f t="shared" si="298"/>
        <v>1780747322.9589658</v>
      </c>
      <c r="AB45" s="27">
        <f t="shared" si="298"/>
        <v>1782373300.0095322</v>
      </c>
      <c r="AC45" s="27">
        <f t="shared" si="298"/>
        <v>1784542574.8100986</v>
      </c>
      <c r="AD45" s="27">
        <f t="shared" si="298"/>
        <v>1786961462.043937</v>
      </c>
      <c r="AE45" s="27">
        <f t="shared" si="298"/>
        <v>1792098283.7351973</v>
      </c>
      <c r="AF45" s="27">
        <f t="shared" si="299"/>
        <v>1794978689.9708996</v>
      </c>
      <c r="AG45" s="27">
        <f t="shared" si="299"/>
        <v>1797627645.7676919</v>
      </c>
      <c r="AH45" s="27">
        <f t="shared" si="299"/>
        <v>1800176125.1772461</v>
      </c>
      <c r="AI45" s="68"/>
      <c r="AJ45" s="59">
        <f>SUMIF(Adjustments!$J$4:$J$921,(Retirements!$E45&amp;"/"&amp;Retirements!AJ$8&amp;"/"&amp;Retirements!AJ$7&amp;"/"&amp;Retirements!AJ$6),Adjustments!K$4:K$921)</f>
        <v>-1028794.0299999987</v>
      </c>
      <c r="AK45" s="59">
        <f>SUMIF(Adjustments!$J$4:$J$921,(Retirements!$E45&amp;"/"&amp;Retirements!AK$8&amp;"/"&amp;Retirements!AK$7&amp;"/"&amp;Retirements!AK$6),Adjustments!L$4:L$921)</f>
        <v>-685836.44999999949</v>
      </c>
      <c r="AL45" s="59">
        <f>SUMIF(Adjustments!$J$4:$J$921,(Retirements!$E45&amp;"/"&amp;Retirements!AL$8&amp;"/"&amp;Retirements!AL$7&amp;"/"&amp;Retirements!AL$6),Adjustments!M$4:M$921)</f>
        <v>-801120.01999999909</v>
      </c>
      <c r="AM45" s="59">
        <f>SUMIF(Adjustments!$J$4:$J$921,(Retirements!$E45&amp;"/"&amp;Retirements!AM$8&amp;"/"&amp;Retirements!AM$7&amp;"/"&amp;Retirements!AM$6),Adjustments!N$4:N$921)</f>
        <v>-881162.34999999905</v>
      </c>
      <c r="AN45" s="59">
        <f>SUMIF(Adjustments!$J$4:$J$921,(Retirements!$E45&amp;"/"&amp;Retirements!AN$8&amp;"/"&amp;Retirements!AN$7&amp;"/"&amp;Retirements!AN$6),Adjustments!O$4:O$921)</f>
        <v>-770543.96999999927</v>
      </c>
      <c r="AO45" s="59">
        <f>SUMIF(Adjustments!$J$4:$J$921,(Retirements!$E45&amp;"/"&amp;Retirements!AO$8&amp;"/"&amp;Retirements!AO$7&amp;"/"&amp;Retirements!AO$6),Adjustments!P$4:P$921)</f>
        <v>-855229.71999999846</v>
      </c>
      <c r="AP45" s="59">
        <f>SUMIF(Adjustments!$J$4:$J$921,(Retirements!$E45&amp;"/"&amp;Retirements!AP$8&amp;"/"&amp;Retirements!AP$7&amp;"/"&amp;Retirements!AP$6),Adjustments!Q$4:Q$921)</f>
        <v>-777321.21999999706</v>
      </c>
      <c r="AQ45" s="59">
        <f>SUMIF(Adjustments!$J$4:$J$921,(Retirements!$E45&amp;"/"&amp;Retirements!AQ$8&amp;"/"&amp;Retirements!AQ$7&amp;"/"&amp;Retirements!AQ$6),Adjustments!R$4:R$921)</f>
        <v>-758409.83999999973</v>
      </c>
      <c r="AR45" s="59">
        <f>SUMIF(Adjustments!$J$4:$J$921,(Retirements!$E45&amp;"/"&amp;Retirements!AR$8&amp;"/"&amp;Retirements!AR$7&amp;"/"&amp;Retirements!AR$6),Adjustments!S$4:S$921)</f>
        <v>-820365.19000000088</v>
      </c>
      <c r="AS45" s="59">
        <f>SUMIF(Adjustments!$J$4:$J$921,(Retirements!$E45&amp;"/"&amp;Retirements!AS$8&amp;"/"&amp;Retirements!AS$7&amp;"/"&amp;Retirements!AS$6),Adjustments!T$4:T$921)</f>
        <v>0</v>
      </c>
      <c r="AT45" s="59">
        <f>SUMIF(Adjustments!$J$4:$J$921,(Retirements!$E45&amp;"/"&amp;Retirements!AT$8&amp;"/"&amp;Retirements!AT$7&amp;"/"&amp;Retirements!AT$6),Adjustments!U$4:U$921)</f>
        <v>0</v>
      </c>
      <c r="AU45" s="59">
        <f>SUMIF(Adjustments!$J$4:$J$921,(Retirements!$E45&amp;"/"&amp;Retirements!AU$8&amp;"/"&amp;Retirements!AU$7&amp;"/"&amp;Retirements!AU$6),Adjustments!V$4:V$921)</f>
        <v>0</v>
      </c>
      <c r="AV45" s="59">
        <f>SUMIF(Adjustments!$J$4:$J$921,(Retirements!$E45&amp;"/"&amp;Retirements!AV$8&amp;"/"&amp;Retirements!AV$7&amp;"/"&amp;Retirements!AV$6),Adjustments!W$4:W$921)</f>
        <v>0</v>
      </c>
      <c r="AW45" s="59">
        <f>SUMIF(Adjustments!$J$4:$J$921,(Retirements!$E45&amp;"/"&amp;Retirements!AW$8&amp;"/"&amp;Retirements!AW$7&amp;"/"&amp;Retirements!AW$6),Adjustments!X$4:X$921)</f>
        <v>0</v>
      </c>
      <c r="AX45" s="59">
        <f>SUMIF(Adjustments!$J$4:$J$921,(Retirements!$E45&amp;"/"&amp;Retirements!AX$8&amp;"/"&amp;Retirements!AX$7&amp;"/"&amp;Retirements!AX$6),Adjustments!Y$4:Y$921)</f>
        <v>0</v>
      </c>
      <c r="AY45" s="59">
        <f>SUMIF(Adjustments!$J$4:$J$921,(Retirements!$E45&amp;"/"&amp;Retirements!AY$8&amp;"/"&amp;Retirements!AY$7&amp;"/"&amp;Retirements!AY$6),Adjustments!Z$4:Z$921)</f>
        <v>0</v>
      </c>
      <c r="AZ45" s="59">
        <f>SUMIF(Adjustments!$J$4:$J$921,(Retirements!$E45&amp;"/"&amp;Retirements!AZ$8&amp;"/"&amp;Retirements!AZ$7&amp;"/"&amp;Retirements!AZ$6),Adjustments!AA$4:AA$921)</f>
        <v>0</v>
      </c>
      <c r="BA45" s="59">
        <f>SUMIF(Adjustments!$J$4:$J$921,(Retirements!$E45&amp;"/"&amp;Retirements!BA$8&amp;"/"&amp;Retirements!BA$7&amp;"/"&amp;Retirements!BA$6),Adjustments!AB$4:AB$921)</f>
        <v>0</v>
      </c>
      <c r="BB45" s="59">
        <f>SUMIF(Adjustments!$J$4:$J$921,(Retirements!$E45&amp;"/"&amp;Retirements!BB$8&amp;"/"&amp;Retirements!BB$7&amp;"/"&amp;Retirements!BB$6),Adjustments!AC$4:AC$921)</f>
        <v>0</v>
      </c>
      <c r="BC45" s="59">
        <f>SUMIF(Adjustments!$J$4:$J$921,(Retirements!$E45&amp;"/"&amp;Retirements!BC$8&amp;"/"&amp;Retirements!BC$7&amp;"/"&amp;Retirements!BC$6),Adjustments!AD$4:AD$921)</f>
        <v>0</v>
      </c>
      <c r="BD45" s="59">
        <f>SUMIF(Adjustments!$J$4:$J$921,(Retirements!$E45&amp;"/"&amp;Retirements!BD$8&amp;"/"&amp;Retirements!BD$7&amp;"/"&amp;Retirements!BD$6),Adjustments!AE$4:AE$921)</f>
        <v>0</v>
      </c>
      <c r="BE45" s="59">
        <f>SUMIF(Adjustments!$J$4:$J$921,(Retirements!$E45&amp;"/"&amp;Retirements!BE$8&amp;"/"&amp;Retirements!BE$7&amp;"/"&amp;Retirements!BE$6),Adjustments!AF$4:AF$921)</f>
        <v>0</v>
      </c>
      <c r="BF45" s="59">
        <f>SUMIF(Adjustments!$J$4:$J$921,(Retirements!$E45&amp;"/"&amp;Retirements!BF$8&amp;"/"&amp;Retirements!BF$7&amp;"/"&amp;Retirements!BF$6),Adjustments!AG$4:AG$921)</f>
        <v>0</v>
      </c>
      <c r="BG45" s="59"/>
      <c r="BH45" s="756">
        <f t="shared" si="35"/>
        <v>37</v>
      </c>
      <c r="BI45" s="59">
        <f t="shared" si="46"/>
        <v>1723708872.29</v>
      </c>
      <c r="BJ45" s="59">
        <f t="shared" si="218"/>
        <v>1723708872.29</v>
      </c>
      <c r="BK45" s="59">
        <f t="shared" si="218"/>
        <v>1723708872.29</v>
      </c>
      <c r="BL45" s="59">
        <f t="shared" si="218"/>
        <v>1723708872.29</v>
      </c>
      <c r="BM45" s="59">
        <f t="shared" si="218"/>
        <v>1723708872.29</v>
      </c>
      <c r="BN45" s="59">
        <f t="shared" si="218"/>
        <v>1723708872.29</v>
      </c>
      <c r="BO45" s="59">
        <f t="shared" si="218"/>
        <v>1756662310.71</v>
      </c>
      <c r="BP45" s="59">
        <f t="shared" si="218"/>
        <v>1756662310.71</v>
      </c>
      <c r="BQ45" s="59">
        <f t="shared" si="218"/>
        <v>1756662310.71</v>
      </c>
      <c r="BR45" s="59">
        <f t="shared" si="218"/>
        <v>1756662310.71</v>
      </c>
      <c r="BS45" s="59">
        <f t="shared" si="218"/>
        <v>1756662310.71</v>
      </c>
      <c r="BT45" s="59">
        <f t="shared" si="218"/>
        <v>1756662310.71</v>
      </c>
      <c r="BU45" s="59">
        <f t="shared" si="218"/>
        <v>1756662310.71</v>
      </c>
      <c r="BV45" s="59">
        <f t="shared" si="218"/>
        <v>1756662310.71</v>
      </c>
      <c r="BW45" s="59">
        <f t="shared" si="218"/>
        <v>1756662310.71</v>
      </c>
      <c r="BX45" s="59">
        <f t="shared" si="218"/>
        <v>1756662310.71</v>
      </c>
      <c r="BY45" s="59">
        <f t="shared" si="218"/>
        <v>1756662310.71</v>
      </c>
      <c r="BZ45" s="59">
        <f t="shared" si="218"/>
        <v>1756662310.71</v>
      </c>
      <c r="CA45" s="59">
        <f t="shared" si="218"/>
        <v>1784542574.8100986</v>
      </c>
      <c r="CB45" s="59">
        <f t="shared" si="218"/>
        <v>1784542574.8100986</v>
      </c>
      <c r="CC45" s="59">
        <f t="shared" si="218"/>
        <v>1784542574.8100986</v>
      </c>
      <c r="CD45" s="59">
        <f t="shared" si="218"/>
        <v>1784542574.8100986</v>
      </c>
      <c r="CE45" s="59">
        <f t="shared" si="40"/>
        <v>1784542574.8100986</v>
      </c>
      <c r="CF45" s="68"/>
      <c r="CG45" s="70">
        <f t="shared" si="300"/>
        <v>-1028794.0299999987</v>
      </c>
      <c r="CH45" s="70">
        <f t="shared" si="301"/>
        <v>-685836.44999999949</v>
      </c>
      <c r="CI45" s="70">
        <f t="shared" si="302"/>
        <v>-801120.01999999909</v>
      </c>
      <c r="CJ45" s="70">
        <f t="shared" si="303"/>
        <v>-881162.34999999905</v>
      </c>
      <c r="CK45" s="70">
        <f t="shared" si="304"/>
        <v>-770543.96999999927</v>
      </c>
      <c r="CL45" s="70">
        <f t="shared" si="305"/>
        <v>-855229.71999999846</v>
      </c>
      <c r="CM45" s="70">
        <f t="shared" si="306"/>
        <v>-777321.21999999706</v>
      </c>
      <c r="CN45" s="70">
        <f t="shared" si="307"/>
        <v>-758409.83999999973</v>
      </c>
      <c r="CO45" s="70">
        <f t="shared" si="308"/>
        <v>-820365.19000000088</v>
      </c>
      <c r="CP45" s="70">
        <f t="shared" si="309"/>
        <v>-822761.68443347944</v>
      </c>
      <c r="CQ45" s="70">
        <f t="shared" si="310"/>
        <v>-822761.68443347944</v>
      </c>
      <c r="CR45" s="70">
        <f t="shared" si="311"/>
        <v>-822761.68443347944</v>
      </c>
      <c r="CS45" s="70">
        <f t="shared" si="312"/>
        <v>-822761.68443347944</v>
      </c>
      <c r="CT45" s="70">
        <f t="shared" si="313"/>
        <v>-822761.68443347944</v>
      </c>
      <c r="CU45" s="70">
        <f t="shared" si="314"/>
        <v>-822761.68443347944</v>
      </c>
      <c r="CV45" s="70">
        <f t="shared" si="315"/>
        <v>-822761.68443347944</v>
      </c>
      <c r="CW45" s="70">
        <f t="shared" si="316"/>
        <v>-822761.68443347944</v>
      </c>
      <c r="CX45" s="70">
        <f t="shared" si="317"/>
        <v>-822761.68443347944</v>
      </c>
      <c r="CY45" s="70">
        <f t="shared" si="318"/>
        <v>-835819.86466174212</v>
      </c>
      <c r="CZ45" s="70">
        <f t="shared" si="319"/>
        <v>-835819.86466174212</v>
      </c>
      <c r="DA45" s="70">
        <f t="shared" si="320"/>
        <v>-835819.86466174212</v>
      </c>
      <c r="DB45" s="70">
        <f t="shared" si="321"/>
        <v>-835819.86466174212</v>
      </c>
      <c r="DC45" s="70">
        <f t="shared" si="322"/>
        <v>-835819.86466174212</v>
      </c>
      <c r="DD45" s="63">
        <f t="shared" si="323"/>
        <v>-18962737.273210015</v>
      </c>
      <c r="DE45" s="59"/>
      <c r="DF45" s="70">
        <f>SUMIF(Adjustments!$J$4:$J$921,(Retirements!$E45&amp;"/"&amp;Retirements!DF$8&amp;"/"&amp;Retirements!DF$7&amp;"/"&amp;Retirements!DF$6),Adjustments!K$4:K$921)</f>
        <v>0</v>
      </c>
      <c r="DG45" s="70">
        <f>SUMIF(Adjustments!$J$4:$J$921,(Retirements!$E45&amp;"/"&amp;Retirements!DG$8&amp;"/"&amp;Retirements!DG$7&amp;"/"&amp;Retirements!DG$6),Adjustments!L$4:L$921)</f>
        <v>0</v>
      </c>
      <c r="DH45" s="70">
        <f>SUMIF(Adjustments!$J$4:$J$921,(Retirements!$E45&amp;"/"&amp;Retirements!DH$8&amp;"/"&amp;Retirements!DH$7&amp;"/"&amp;Retirements!DH$6),Adjustments!M$4:M$921)</f>
        <v>0</v>
      </c>
      <c r="DI45" s="70">
        <f>SUMIF(Adjustments!$J$4:$J$921,(Retirements!$E45&amp;"/"&amp;Retirements!DI$8&amp;"/"&amp;Retirements!DI$7&amp;"/"&amp;Retirements!DI$6),Adjustments!N$4:N$921)</f>
        <v>0</v>
      </c>
      <c r="DJ45" s="70">
        <f>SUMIF(Adjustments!$J$4:$J$921,(Retirements!$E45&amp;"/"&amp;Retirements!DJ$8&amp;"/"&amp;Retirements!DJ$7&amp;"/"&amp;Retirements!DJ$6),Adjustments!O$4:O$921)</f>
        <v>0</v>
      </c>
      <c r="DK45" s="70">
        <f>SUMIF(Adjustments!$J$4:$J$921,(Retirements!$E45&amp;"/"&amp;Retirements!DK$8&amp;"/"&amp;Retirements!DK$7&amp;"/"&amp;Retirements!DK$6),Adjustments!P$4:P$921)</f>
        <v>0</v>
      </c>
      <c r="DL45" s="70">
        <f>SUMIF(Adjustments!$J$4:$J$921,(Retirements!$E45&amp;"/"&amp;Retirements!DL$8&amp;"/"&amp;Retirements!DL$7&amp;"/"&amp;Retirements!DL$6),Adjustments!Q$4:Q$921)</f>
        <v>0</v>
      </c>
      <c r="DM45" s="70">
        <f>SUMIF(Adjustments!$J$4:$J$921,(Retirements!$E45&amp;"/"&amp;Retirements!DM$8&amp;"/"&amp;Retirements!DM$7&amp;"/"&amp;Retirements!DM$6),Adjustments!R$4:R$921)</f>
        <v>0</v>
      </c>
      <c r="DN45" s="70">
        <f>SUMIF(Adjustments!$J$4:$J$921,(Retirements!$E45&amp;"/"&amp;Retirements!DN$8&amp;"/"&amp;Retirements!DN$7&amp;"/"&amp;Retirements!DN$6),Adjustments!S$4:S$921)</f>
        <v>0</v>
      </c>
      <c r="DO45" s="70">
        <f>SUMIF(Adjustments!$J$4:$J$921,(Retirements!$E45&amp;"/"&amp;Retirements!DO$8&amp;"/"&amp;Retirements!DO$7&amp;"/"&amp;Retirements!DO$6),Adjustments!T$4:T$921)</f>
        <v>0</v>
      </c>
      <c r="DP45" s="70">
        <f>SUMIF(Adjustments!$J$4:$J$921,(Retirements!$E45&amp;"/"&amp;Retirements!DP$8&amp;"/"&amp;Retirements!DP$7&amp;"/"&amp;Retirements!DP$6),Adjustments!U$4:U$921)</f>
        <v>0</v>
      </c>
      <c r="DQ45" s="70">
        <f>SUMIF(Adjustments!$J$4:$J$921,(Retirements!$E45&amp;"/"&amp;Retirements!DQ$8&amp;"/"&amp;Retirements!DQ$7&amp;"/"&amp;Retirements!DQ$6),Adjustments!V$4:V$921)</f>
        <v>0</v>
      </c>
      <c r="DR45" s="70">
        <f>SUMIF(Adjustments!$J$4:$J$921,(Retirements!$E45&amp;"/"&amp;Retirements!DR$8&amp;"/"&amp;Retirements!DR$7&amp;"/"&amp;Retirements!DR$6),Adjustments!W$4:W$921)</f>
        <v>0</v>
      </c>
      <c r="DS45" s="70">
        <f>SUMIF(Adjustments!$J$4:$J$921,(Retirements!$E45&amp;"/"&amp;Retirements!DS$8&amp;"/"&amp;Retirements!DS$7&amp;"/"&amp;Retirements!DS$6),Adjustments!X$4:X$921)</f>
        <v>0</v>
      </c>
      <c r="DT45" s="70">
        <f>SUMIF(Adjustments!$J$4:$J$921,(Retirements!$E45&amp;"/"&amp;Retirements!DT$8&amp;"/"&amp;Retirements!DT$7&amp;"/"&amp;Retirements!DT$6),Adjustments!Y$4:Y$921)</f>
        <v>0</v>
      </c>
      <c r="DU45" s="70">
        <f>SUMIF(Adjustments!$J$4:$J$921,(Retirements!$E45&amp;"/"&amp;Retirements!DU$8&amp;"/"&amp;Retirements!DU$7&amp;"/"&amp;Retirements!DU$6),Adjustments!Z$4:Z$921)</f>
        <v>0</v>
      </c>
      <c r="DV45" s="70">
        <f>SUMIF(Adjustments!$J$4:$J$921,(Retirements!$E45&amp;"/"&amp;Retirements!DV$8&amp;"/"&amp;Retirements!DV$7&amp;"/"&amp;Retirements!DV$6),Adjustments!AA$4:AA$921)</f>
        <v>0</v>
      </c>
      <c r="DW45" s="70">
        <f>SUMIF(Adjustments!$J$4:$J$921,(Retirements!$E45&amp;"/"&amp;Retirements!DW$8&amp;"/"&amp;Retirements!DW$7&amp;"/"&amp;Retirements!DW$6),Adjustments!AB$4:AB$921)</f>
        <v>0</v>
      </c>
      <c r="DX45" s="70">
        <f>SUMIF(Adjustments!$J$4:$J$921,(Retirements!$E45&amp;"/"&amp;Retirements!DX$8&amp;"/"&amp;Retirements!DX$7&amp;"/"&amp;Retirements!DX$6),Adjustments!AC$4:AC$921)</f>
        <v>0</v>
      </c>
      <c r="DY45" s="70">
        <f>SUMIF(Adjustments!$J$4:$J$921,(Retirements!$E45&amp;"/"&amp;Retirements!DY$8&amp;"/"&amp;Retirements!DY$7&amp;"/"&amp;Retirements!DY$6),Adjustments!AD$4:AD$921)</f>
        <v>0</v>
      </c>
      <c r="DZ45" s="70">
        <f>SUMIF(Adjustments!$J$4:$J$921,(Retirements!$E45&amp;"/"&amp;Retirements!DZ$8&amp;"/"&amp;Retirements!DZ$7&amp;"/"&amp;Retirements!DZ$6),Adjustments!AE$4:AE$921)</f>
        <v>0</v>
      </c>
      <c r="EA45" s="70">
        <f>SUMIF(Adjustments!$J$4:$J$921,(Retirements!$E45&amp;"/"&amp;Retirements!EA$8&amp;"/"&amp;Retirements!EA$7&amp;"/"&amp;Retirements!EA$6),Adjustments!AF$4:AF$921)</f>
        <v>0</v>
      </c>
      <c r="EB45" s="70">
        <f>SUMIF(Adjustments!$J$4:$J$921,(Retirements!$E45&amp;"/"&amp;Retirements!EB$8&amp;"/"&amp;Retirements!EB$7&amp;"/"&amp;Retirements!EB$6),Adjustments!AG$4:AG$921)</f>
        <v>0</v>
      </c>
      <c r="EC45" s="59"/>
      <c r="ED45" s="59">
        <f t="shared" si="324"/>
        <v>-1028794.0299999987</v>
      </c>
      <c r="EE45" s="59">
        <f t="shared" si="325"/>
        <v>-685836.44999999949</v>
      </c>
      <c r="EF45" s="59">
        <f t="shared" si="326"/>
        <v>-801120.01999999909</v>
      </c>
      <c r="EG45" s="59">
        <f t="shared" si="327"/>
        <v>-881162.34999999905</v>
      </c>
      <c r="EH45" s="59">
        <f t="shared" si="328"/>
        <v>-770543.96999999927</v>
      </c>
      <c r="EI45" s="59">
        <f t="shared" si="329"/>
        <v>-855229.71999999846</v>
      </c>
      <c r="EJ45" s="59">
        <f t="shared" si="330"/>
        <v>-777321.21999999706</v>
      </c>
      <c r="EK45" s="59">
        <f t="shared" si="331"/>
        <v>-758409.83999999973</v>
      </c>
      <c r="EL45" s="59">
        <f t="shared" si="332"/>
        <v>-820365.19000000088</v>
      </c>
      <c r="EM45" s="59">
        <f t="shared" si="333"/>
        <v>-822761.68443347944</v>
      </c>
      <c r="EN45" s="59">
        <f t="shared" si="334"/>
        <v>-822761.68443347944</v>
      </c>
      <c r="EO45" s="59">
        <f t="shared" si="335"/>
        <v>-822761.68443347944</v>
      </c>
      <c r="EP45" s="59">
        <f t="shared" si="336"/>
        <v>-822761.68443347944</v>
      </c>
      <c r="EQ45" s="59">
        <f t="shared" si="337"/>
        <v>-822761.68443347944</v>
      </c>
      <c r="ER45" s="59">
        <f t="shared" si="338"/>
        <v>-822761.68443347944</v>
      </c>
      <c r="ES45" s="59">
        <f t="shared" si="339"/>
        <v>-822761.68443347944</v>
      </c>
      <c r="ET45" s="59">
        <f t="shared" si="340"/>
        <v>-822761.68443347944</v>
      </c>
      <c r="EU45" s="59">
        <f t="shared" si="341"/>
        <v>-822761.68443347944</v>
      </c>
      <c r="EV45" s="59">
        <f t="shared" si="342"/>
        <v>-835819.86466174212</v>
      </c>
      <c r="EW45" s="59">
        <f t="shared" si="343"/>
        <v>-835819.86466174212</v>
      </c>
      <c r="EX45" s="59">
        <f t="shared" si="344"/>
        <v>-835819.86466174212</v>
      </c>
      <c r="EY45" s="59">
        <f t="shared" si="345"/>
        <v>-835819.86466174212</v>
      </c>
      <c r="EZ45" s="59">
        <f t="shared" si="346"/>
        <v>-835819.86466174212</v>
      </c>
      <c r="FA45" s="127">
        <f t="shared" si="52"/>
        <v>-18962737.273210015</v>
      </c>
      <c r="FB45" s="59"/>
      <c r="FC45" s="70">
        <f>SUMIF(Adjustments!$J$4:$J$921,(Retirements!$E45&amp;"/"&amp;Retirements!FC$8&amp;"/"&amp;Retirements!FC$7&amp;"/"&amp;Retirements!FC$6),Adjustments!L$4:L$921)</f>
        <v>5815972.1300000008</v>
      </c>
      <c r="FD45" s="70">
        <f>SUMIF(Adjustments!$J$4:$J$921,(Retirements!$E45&amp;"/"&amp;Retirements!FD$8&amp;"/"&amp;Retirements!FD$7&amp;"/"&amp;Retirements!FD$6),Adjustments!M$4:M$921)</f>
        <v>8137670.5400000243</v>
      </c>
      <c r="FE45" s="70">
        <f>SUMIF(Adjustments!$J$4:$J$921,(Retirements!$E45&amp;"/"&amp;Retirements!FE$8&amp;"/"&amp;Retirements!FE$7&amp;"/"&amp;Retirements!FE$6),Adjustments!N$4:N$921)</f>
        <v>3952698.7299999841</v>
      </c>
      <c r="FF45" s="70">
        <f>SUMIF(Adjustments!$J$4:$J$921,(Retirements!$E45&amp;"/"&amp;Retirements!FF$8&amp;"/"&amp;Retirements!FF$7&amp;"/"&amp;Retirements!FF$6),Adjustments!O$4:O$921)</f>
        <v>3310876.0500000068</v>
      </c>
      <c r="FG45" s="70">
        <f>SUMIF(Adjustments!$J$4:$J$921,(Retirements!$E45&amp;"/"&amp;Retirements!FG$8&amp;"/"&amp;Retirements!FG$7&amp;"/"&amp;Retirements!FG$6),Adjustments!P$4:P$921)</f>
        <v>7092513.7799999947</v>
      </c>
      <c r="FH45" s="70">
        <f>SUMIF(Adjustments!$J$4:$J$921,(Retirements!$E45&amp;"/"&amp;Retirements!FH$8&amp;"/"&amp;Retirements!FH$7&amp;"/"&amp;Retirements!FH$6),Adjustments!Q$4:Q$921)</f>
        <v>9666393.7300000042</v>
      </c>
      <c r="FI45" s="70">
        <f>SUMIF(Adjustments!$J$4:$J$921,(Retirements!$E45&amp;"/"&amp;Retirements!FI$8&amp;"/"&amp;Retirements!FI$7&amp;"/"&amp;Retirements!FI$6),Adjustments!R$4:R$921)</f>
        <v>5252645.0100000007</v>
      </c>
      <c r="FJ45" s="70">
        <f>SUMIF(Adjustments!$J$4:$J$921,(Retirements!$E45&amp;"/"&amp;Retirements!FJ$8&amp;"/"&amp;Retirements!FJ$7&amp;"/"&amp;Retirements!FJ$6),Adjustments!S$4:S$921)</f>
        <v>3395354.9600000111</v>
      </c>
      <c r="FK45" s="70">
        <f>SUMIF(Adjustments!$J$4:$J$921,(Retirements!$E45&amp;"/"&amp;Retirements!FK$8&amp;"/"&amp;Retirements!FK$7&amp;"/"&amp;Retirements!FK$6),Adjustments!T$4:T$921)</f>
        <v>3722918.4499999927</v>
      </c>
      <c r="FL45" s="70">
        <f>SUMIF(Adjustments!$J$4:$J$921,(Retirements!$E45&amp;"/"&amp;Retirements!FL$8&amp;"/"&amp;Retirements!FL$7&amp;"/"&amp;Retirements!FL$6),Adjustments!U$4:U$921)</f>
        <v>2963543.7439999995</v>
      </c>
      <c r="FM45" s="70">
        <f>SUMIF(Adjustments!$J$4:$J$921,(Retirements!$E45&amp;"/"&amp;Retirements!FM$8&amp;"/"&amp;Retirements!FM$7&amp;"/"&amp;Retirements!FM$6),Adjustments!V$4:V$921)</f>
        <v>2847799.0040000002</v>
      </c>
      <c r="FN45" s="70">
        <f>SUMIF(Adjustments!$J$4:$J$921,(Retirements!$E45&amp;"/"&amp;Retirements!FN$8&amp;"/"&amp;Retirements!FN$7&amp;"/"&amp;Retirements!FN$6),Adjustments!W$4:W$921)</f>
        <v>3041600.085</v>
      </c>
      <c r="FO45" s="70">
        <f>SUMIF(Adjustments!$J$4:$J$921,(Retirements!$E45&amp;"/"&amp;Retirements!FO$8&amp;"/"&amp;Retirements!FO$7&amp;"/"&amp;Retirements!FO$6),Adjustments!X$4:X$921)</f>
        <v>2757217.926</v>
      </c>
      <c r="FP45" s="70">
        <f>SUMIF(Adjustments!$J$4:$J$921,(Retirements!$E45&amp;"/"&amp;Retirements!FP$8&amp;"/"&amp;Retirements!FP$7&amp;"/"&amp;Retirements!FP$6),Adjustments!Y$4:Y$921)</f>
        <v>3094388.0179999997</v>
      </c>
      <c r="FQ45" s="70">
        <f>SUMIF(Adjustments!$J$4:$J$921,(Retirements!$E45&amp;"/"&amp;Retirements!FQ$8&amp;"/"&amp;Retirements!FQ$7&amp;"/"&amp;Retirements!FQ$6),Adjustments!Z$4:Z$921)</f>
        <v>2593819.0029999996</v>
      </c>
      <c r="FR45" s="70">
        <f>SUMIF(Adjustments!$J$4:$J$921,(Retirements!$E45&amp;"/"&amp;Retirements!FR$8&amp;"/"&amp;Retirements!FR$7&amp;"/"&amp;Retirements!FR$6),Adjustments!AA$4:AA$921)</f>
        <v>2531154.0899999994</v>
      </c>
      <c r="FS45" s="70">
        <f>SUMIF(Adjustments!$J$4:$J$921,(Retirements!$E45&amp;"/"&amp;Retirements!FS$8&amp;"/"&amp;Retirements!FS$7&amp;"/"&amp;Retirements!FS$6),Adjustments!AB$4:AB$921)</f>
        <v>2448738.7349999999</v>
      </c>
      <c r="FT45" s="70">
        <f>SUMIF(Adjustments!$J$4:$J$921,(Retirements!$E45&amp;"/"&amp;Retirements!FT$8&amp;"/"&amp;Retirements!FT$7&amp;"/"&amp;Retirements!FT$6),Adjustments!AC$4:AC$921)</f>
        <v>2992036.4850000003</v>
      </c>
      <c r="FU45" s="70">
        <f>SUMIF(Adjustments!$J$4:$J$921,(Retirements!$E45&amp;"/"&amp;Retirements!FU$8&amp;"/"&amp;Retirements!FU$7&amp;"/"&amp;Retirements!FU$6),Adjustments!AD$4:AD$921)</f>
        <v>3254707.0984999989</v>
      </c>
      <c r="FV45" s="70">
        <f>SUMIF(Adjustments!$J$4:$J$921,(Retirements!$E45&amp;"/"&amp;Retirements!FV$8&amp;"/"&amp;Retirements!FV$7&amp;"/"&amp;Retirements!FV$6),Adjustments!AE$4:AE$921)</f>
        <v>5972641.5559219988</v>
      </c>
      <c r="FW45" s="70">
        <f>SUMIF(Adjustments!$J$4:$J$921,(Retirements!$E45&amp;"/"&amp;Retirements!FW$8&amp;"/"&amp;Retirements!FW$7&amp;"/"&amp;Retirements!FW$6),Adjustments!AF$4:AF$921)</f>
        <v>3716226.1003639996</v>
      </c>
      <c r="FX45" s="70">
        <f>SUMIF(Adjustments!$J$4:$J$921,(Retirements!$E45&amp;"/"&amp;Retirements!FX$8&amp;"/"&amp;Retirements!FX$7&amp;"/"&amp;Retirements!FX$6),Adjustments!AG$4:AG$921)</f>
        <v>3484775.6614539996</v>
      </c>
      <c r="FY45" s="70">
        <f>SUMIF(Adjustments!$J$4:$J$921,(Retirements!$E45&amp;"/"&amp;Retirements!FY$8&amp;"/"&amp;Retirements!FY$7&amp;"/"&amp;Retirements!FY$6),Adjustments!AH$4:AH$921)</f>
        <v>3384299.274216</v>
      </c>
      <c r="FZ45" s="63">
        <f t="shared" si="347"/>
        <v>95429990.160456032</v>
      </c>
    </row>
    <row r="46" spans="1:182">
      <c r="A46" s="5" t="s">
        <v>26</v>
      </c>
      <c r="B46" s="5" t="s">
        <v>27</v>
      </c>
      <c r="C46" s="5" t="s">
        <v>2</v>
      </c>
      <c r="D46" s="5" t="s">
        <v>23</v>
      </c>
      <c r="E46" s="5" t="s">
        <v>127</v>
      </c>
      <c r="F46" s="5" t="s">
        <v>69</v>
      </c>
      <c r="G46" s="32">
        <v>364</v>
      </c>
      <c r="H46" s="5" t="s">
        <v>27</v>
      </c>
      <c r="I46" s="5" t="str">
        <f t="shared" si="45"/>
        <v>364WA</v>
      </c>
      <c r="J46" s="374">
        <f>VLOOKUP(F46,Scenarios!$BI$11:$BL$121,4,0)</f>
        <v>-1.2086793740067766E-2</v>
      </c>
      <c r="K46" s="358">
        <f>VLOOKUP(F46,Scenarios!$AG$11:$AJ$132,4,0)</f>
        <v>401662068.95999992</v>
      </c>
      <c r="L46" s="27">
        <f t="shared" si="297"/>
        <v>402660358.7899999</v>
      </c>
      <c r="M46" s="27">
        <f t="shared" si="297"/>
        <v>403137268.8499999</v>
      </c>
      <c r="N46" s="27">
        <f t="shared" si="297"/>
        <v>404066982.81999993</v>
      </c>
      <c r="O46" s="27">
        <f t="shared" si="297"/>
        <v>401922653.79999989</v>
      </c>
      <c r="P46" s="27">
        <f t="shared" si="297"/>
        <v>403397929.3499999</v>
      </c>
      <c r="Q46" s="27">
        <f t="shared" si="297"/>
        <v>405287994.76999992</v>
      </c>
      <c r="R46" s="27">
        <f t="shared" si="297"/>
        <v>406603850.0999999</v>
      </c>
      <c r="S46" s="27">
        <f t="shared" si="297"/>
        <v>407044223.89999992</v>
      </c>
      <c r="T46" s="27">
        <f t="shared" si="297"/>
        <v>407812845.86999995</v>
      </c>
      <c r="U46" s="27">
        <f t="shared" si="297"/>
        <v>408254509.23049074</v>
      </c>
      <c r="V46" s="27">
        <f t="shared" si="298"/>
        <v>408693194.00398153</v>
      </c>
      <c r="W46" s="27">
        <f t="shared" si="298"/>
        <v>409164274.66647232</v>
      </c>
      <c r="X46" s="27">
        <f t="shared" si="298"/>
        <v>409581735.2319631</v>
      </c>
      <c r="Y46" s="27">
        <f t="shared" si="298"/>
        <v>410096219.22345388</v>
      </c>
      <c r="Z46" s="27">
        <f t="shared" si="298"/>
        <v>410484813.7949447</v>
      </c>
      <c r="AA46" s="27">
        <f t="shared" si="298"/>
        <v>410828143.22343552</v>
      </c>
      <c r="AB46" s="27">
        <f t="shared" si="298"/>
        <v>411039668.93092632</v>
      </c>
      <c r="AC46" s="27">
        <f t="shared" si="298"/>
        <v>411444912.65641713</v>
      </c>
      <c r="AD46" s="27">
        <f t="shared" si="298"/>
        <v>411773572.04796392</v>
      </c>
      <c r="AE46" s="27">
        <f t="shared" si="298"/>
        <v>412126747.74619871</v>
      </c>
      <c r="AF46" s="27">
        <f t="shared" si="299"/>
        <v>412611481.4728235</v>
      </c>
      <c r="AG46" s="27">
        <f t="shared" si="299"/>
        <v>413002398.0245983</v>
      </c>
      <c r="AH46" s="27">
        <f t="shared" si="299"/>
        <v>414406822.34620112</v>
      </c>
      <c r="AI46" s="68"/>
      <c r="AJ46" s="59">
        <f>SUMIF(Adjustments!$J$4:$J$921,(Retirements!$E46&amp;"/"&amp;Retirements!AJ$8&amp;"/"&amp;Retirements!AJ$7&amp;"/"&amp;Retirements!AJ$6),Adjustments!K$4:K$921)</f>
        <v>-188901.82000000041</v>
      </c>
      <c r="AK46" s="59">
        <f>SUMIF(Adjustments!$J$4:$J$921,(Retirements!$E46&amp;"/"&amp;Retirements!AK$8&amp;"/"&amp;Retirements!AK$7&amp;"/"&amp;Retirements!AK$6),Adjustments!L$4:L$921)</f>
        <v>-228207.2900000003</v>
      </c>
      <c r="AL46" s="59">
        <f>SUMIF(Adjustments!$J$4:$J$921,(Retirements!$E46&amp;"/"&amp;Retirements!AL$8&amp;"/"&amp;Retirements!AL$7&amp;"/"&amp;Retirements!AL$6),Adjustments!M$4:M$921)</f>
        <v>-177717.8300000001</v>
      </c>
      <c r="AM46" s="59">
        <f>SUMIF(Adjustments!$J$4:$J$921,(Retirements!$E46&amp;"/"&amp;Retirements!AM$8&amp;"/"&amp;Retirements!AM$7&amp;"/"&amp;Retirements!AM$6),Adjustments!N$4:N$921)</f>
        <v>-2189201.5300000086</v>
      </c>
      <c r="AN46" s="59">
        <f>SUMIF(Adjustments!$J$4:$J$921,(Retirements!$E46&amp;"/"&amp;Retirements!AN$8&amp;"/"&amp;Retirements!AN$7&amp;"/"&amp;Retirements!AN$6),Adjustments!O$4:O$921)</f>
        <v>-239594.27000000031</v>
      </c>
      <c r="AO46" s="59">
        <f>SUMIF(Adjustments!$J$4:$J$921,(Retirements!$E46&amp;"/"&amp;Retirements!AO$8&amp;"/"&amp;Retirements!AO$7&amp;"/"&amp;Retirements!AO$6),Adjustments!P$4:P$921)</f>
        <v>-169373.08000000007</v>
      </c>
      <c r="AP46" s="59">
        <f>SUMIF(Adjustments!$J$4:$J$921,(Retirements!$E46&amp;"/"&amp;Retirements!AP$8&amp;"/"&amp;Retirements!AP$7&amp;"/"&amp;Retirements!AP$6),Adjustments!Q$4:Q$921)</f>
        <v>-141278.60999999984</v>
      </c>
      <c r="AQ46" s="59">
        <f>SUMIF(Adjustments!$J$4:$J$921,(Retirements!$E46&amp;"/"&amp;Retirements!AQ$8&amp;"/"&amp;Retirements!AQ$7&amp;"/"&amp;Retirements!AQ$6),Adjustments!R$4:R$921)</f>
        <v>-186647.33000000007</v>
      </c>
      <c r="AR46" s="59">
        <f>SUMIF(Adjustments!$J$4:$J$921,(Retirements!$E46&amp;"/"&amp;Retirements!AR$8&amp;"/"&amp;Retirements!AR$7&amp;"/"&amp;Retirements!AR$6),Adjustments!S$4:S$921)</f>
        <v>-134295.44000000009</v>
      </c>
      <c r="AS46" s="59">
        <f>SUMIF(Adjustments!$J$4:$J$921,(Retirements!$E46&amp;"/"&amp;Retirements!AS$8&amp;"/"&amp;Retirements!AS$7&amp;"/"&amp;Retirements!AS$6),Adjustments!T$4:T$921)</f>
        <v>0</v>
      </c>
      <c r="AT46" s="59">
        <f>SUMIF(Adjustments!$J$4:$J$921,(Retirements!$E46&amp;"/"&amp;Retirements!AT$8&amp;"/"&amp;Retirements!AT$7&amp;"/"&amp;Retirements!AT$6),Adjustments!U$4:U$921)</f>
        <v>0</v>
      </c>
      <c r="AU46" s="59">
        <f>SUMIF(Adjustments!$J$4:$J$921,(Retirements!$E46&amp;"/"&amp;Retirements!AU$8&amp;"/"&amp;Retirements!AU$7&amp;"/"&amp;Retirements!AU$6),Adjustments!V$4:V$921)</f>
        <v>0</v>
      </c>
      <c r="AV46" s="59">
        <f>SUMIF(Adjustments!$J$4:$J$921,(Retirements!$E46&amp;"/"&amp;Retirements!AV$8&amp;"/"&amp;Retirements!AV$7&amp;"/"&amp;Retirements!AV$6),Adjustments!W$4:W$921)</f>
        <v>0</v>
      </c>
      <c r="AW46" s="59">
        <f>SUMIF(Adjustments!$J$4:$J$921,(Retirements!$E46&amp;"/"&amp;Retirements!AW$8&amp;"/"&amp;Retirements!AW$7&amp;"/"&amp;Retirements!AW$6),Adjustments!X$4:X$921)</f>
        <v>0</v>
      </c>
      <c r="AX46" s="59">
        <f>SUMIF(Adjustments!$J$4:$J$921,(Retirements!$E46&amp;"/"&amp;Retirements!AX$8&amp;"/"&amp;Retirements!AX$7&amp;"/"&amp;Retirements!AX$6),Adjustments!Y$4:Y$921)</f>
        <v>0</v>
      </c>
      <c r="AY46" s="59">
        <f>SUMIF(Adjustments!$J$4:$J$921,(Retirements!$E46&amp;"/"&amp;Retirements!AY$8&amp;"/"&amp;Retirements!AY$7&amp;"/"&amp;Retirements!AY$6),Adjustments!Z$4:Z$921)</f>
        <v>0</v>
      </c>
      <c r="AZ46" s="59">
        <f>SUMIF(Adjustments!$J$4:$J$921,(Retirements!$E46&amp;"/"&amp;Retirements!AZ$8&amp;"/"&amp;Retirements!AZ$7&amp;"/"&amp;Retirements!AZ$6),Adjustments!AA$4:AA$921)</f>
        <v>0</v>
      </c>
      <c r="BA46" s="59">
        <f>SUMIF(Adjustments!$J$4:$J$921,(Retirements!$E46&amp;"/"&amp;Retirements!BA$8&amp;"/"&amp;Retirements!BA$7&amp;"/"&amp;Retirements!BA$6),Adjustments!AB$4:AB$921)</f>
        <v>0</v>
      </c>
      <c r="BB46" s="59">
        <f>SUMIF(Adjustments!$J$4:$J$921,(Retirements!$E46&amp;"/"&amp;Retirements!BB$8&amp;"/"&amp;Retirements!BB$7&amp;"/"&amp;Retirements!BB$6),Adjustments!AC$4:AC$921)</f>
        <v>0</v>
      </c>
      <c r="BC46" s="59">
        <f>SUMIF(Adjustments!$J$4:$J$921,(Retirements!$E46&amp;"/"&amp;Retirements!BC$8&amp;"/"&amp;Retirements!BC$7&amp;"/"&amp;Retirements!BC$6),Adjustments!AD$4:AD$921)</f>
        <v>0</v>
      </c>
      <c r="BD46" s="59">
        <f>SUMIF(Adjustments!$J$4:$J$921,(Retirements!$E46&amp;"/"&amp;Retirements!BD$8&amp;"/"&amp;Retirements!BD$7&amp;"/"&amp;Retirements!BD$6),Adjustments!AE$4:AE$921)</f>
        <v>0</v>
      </c>
      <c r="BE46" s="59">
        <f>SUMIF(Adjustments!$J$4:$J$921,(Retirements!$E46&amp;"/"&amp;Retirements!BE$8&amp;"/"&amp;Retirements!BE$7&amp;"/"&amp;Retirements!BE$6),Adjustments!AF$4:AF$921)</f>
        <v>0</v>
      </c>
      <c r="BF46" s="59">
        <f>SUMIF(Adjustments!$J$4:$J$921,(Retirements!$E46&amp;"/"&amp;Retirements!BF$8&amp;"/"&amp;Retirements!BF$7&amp;"/"&amp;Retirements!BF$6),Adjustments!AG$4:AG$921)</f>
        <v>0</v>
      </c>
      <c r="BG46" s="59"/>
      <c r="BH46" s="756">
        <f t="shared" si="35"/>
        <v>38</v>
      </c>
      <c r="BI46" s="59">
        <f t="shared" si="46"/>
        <v>401662068.95999992</v>
      </c>
      <c r="BJ46" s="59">
        <f t="shared" si="218"/>
        <v>401662068.95999992</v>
      </c>
      <c r="BK46" s="59">
        <f t="shared" si="218"/>
        <v>401662068.95999992</v>
      </c>
      <c r="BL46" s="59">
        <f t="shared" si="218"/>
        <v>401662068.95999992</v>
      </c>
      <c r="BM46" s="59">
        <f t="shared" si="218"/>
        <v>401662068.95999992</v>
      </c>
      <c r="BN46" s="59">
        <f t="shared" si="218"/>
        <v>401662068.95999992</v>
      </c>
      <c r="BO46" s="59">
        <f t="shared" si="218"/>
        <v>405287994.76999992</v>
      </c>
      <c r="BP46" s="59">
        <f t="shared" si="218"/>
        <v>405287994.76999992</v>
      </c>
      <c r="BQ46" s="59">
        <f t="shared" si="218"/>
        <v>405287994.76999992</v>
      </c>
      <c r="BR46" s="59">
        <f t="shared" si="218"/>
        <v>405287994.76999992</v>
      </c>
      <c r="BS46" s="59">
        <f t="shared" si="218"/>
        <v>405287994.76999992</v>
      </c>
      <c r="BT46" s="59">
        <f t="shared" si="218"/>
        <v>405287994.76999992</v>
      </c>
      <c r="BU46" s="59">
        <f t="shared" si="218"/>
        <v>405287994.76999992</v>
      </c>
      <c r="BV46" s="59">
        <f t="shared" si="218"/>
        <v>405287994.76999992</v>
      </c>
      <c r="BW46" s="59">
        <f t="shared" si="218"/>
        <v>405287994.76999992</v>
      </c>
      <c r="BX46" s="59">
        <f t="shared" si="218"/>
        <v>405287994.76999992</v>
      </c>
      <c r="BY46" s="59">
        <f t="shared" si="218"/>
        <v>405287994.76999992</v>
      </c>
      <c r="BZ46" s="59">
        <f t="shared" si="218"/>
        <v>405287994.76999992</v>
      </c>
      <c r="CA46" s="59">
        <f t="shared" si="218"/>
        <v>411444912.65641713</v>
      </c>
      <c r="CB46" s="59">
        <f t="shared" si="218"/>
        <v>411444912.65641713</v>
      </c>
      <c r="CC46" s="59">
        <f t="shared" si="218"/>
        <v>411444912.65641713</v>
      </c>
      <c r="CD46" s="59">
        <f t="shared" si="218"/>
        <v>411444912.65641713</v>
      </c>
      <c r="CE46" s="59">
        <f t="shared" si="40"/>
        <v>411444912.65641713</v>
      </c>
      <c r="CF46" s="68"/>
      <c r="CG46" s="70">
        <f t="shared" si="300"/>
        <v>-188901.82000000041</v>
      </c>
      <c r="CH46" s="70">
        <f t="shared" si="301"/>
        <v>-228207.2900000003</v>
      </c>
      <c r="CI46" s="70">
        <f t="shared" si="302"/>
        <v>-177717.8300000001</v>
      </c>
      <c r="CJ46" s="70">
        <f t="shared" si="303"/>
        <v>-2189201.5300000086</v>
      </c>
      <c r="CK46" s="70">
        <f t="shared" si="304"/>
        <v>-239594.27000000031</v>
      </c>
      <c r="CL46" s="70">
        <f t="shared" si="305"/>
        <v>-169373.08000000007</v>
      </c>
      <c r="CM46" s="70">
        <f t="shared" si="306"/>
        <v>-141278.60999999984</v>
      </c>
      <c r="CN46" s="70">
        <f t="shared" si="307"/>
        <v>-186647.33000000007</v>
      </c>
      <c r="CO46" s="70">
        <f t="shared" si="308"/>
        <v>-134295.44000000009</v>
      </c>
      <c r="CP46" s="70">
        <f t="shared" si="309"/>
        <v>-408219.36650922103</v>
      </c>
      <c r="CQ46" s="70">
        <f t="shared" si="310"/>
        <v>-408219.36650922103</v>
      </c>
      <c r="CR46" s="70">
        <f t="shared" si="311"/>
        <v>-408219.36650922103</v>
      </c>
      <c r="CS46" s="70">
        <f t="shared" si="312"/>
        <v>-408219.36650922103</v>
      </c>
      <c r="CT46" s="70">
        <f t="shared" si="313"/>
        <v>-408219.36650922103</v>
      </c>
      <c r="CU46" s="70">
        <f t="shared" si="314"/>
        <v>-408219.36650922103</v>
      </c>
      <c r="CV46" s="70">
        <f t="shared" si="315"/>
        <v>-408219.36650922103</v>
      </c>
      <c r="CW46" s="70">
        <f t="shared" si="316"/>
        <v>-408219.36650922103</v>
      </c>
      <c r="CX46" s="70">
        <f t="shared" si="317"/>
        <v>-408219.36650922103</v>
      </c>
      <c r="CY46" s="70">
        <f t="shared" si="318"/>
        <v>-414420.81622319255</v>
      </c>
      <c r="CZ46" s="70">
        <f t="shared" si="319"/>
        <v>-414420.81622319255</v>
      </c>
      <c r="DA46" s="70">
        <f t="shared" si="320"/>
        <v>-414420.81622319255</v>
      </c>
      <c r="DB46" s="70">
        <f t="shared" si="321"/>
        <v>-414420.81622319255</v>
      </c>
      <c r="DC46" s="70">
        <f t="shared" si="322"/>
        <v>-414420.81622319255</v>
      </c>
      <c r="DD46" s="63">
        <f t="shared" si="323"/>
        <v>-9401295.5796989668</v>
      </c>
      <c r="DE46" s="59"/>
      <c r="DF46" s="70">
        <f>SUMIF(Adjustments!$J$4:$J$921,(Retirements!$E46&amp;"/"&amp;Retirements!DF$8&amp;"/"&amp;Retirements!DF$7&amp;"/"&amp;Retirements!DF$6),Adjustments!K$4:K$921)</f>
        <v>0</v>
      </c>
      <c r="DG46" s="70">
        <f>SUMIF(Adjustments!$J$4:$J$921,(Retirements!$E46&amp;"/"&amp;Retirements!DG$8&amp;"/"&amp;Retirements!DG$7&amp;"/"&amp;Retirements!DG$6),Adjustments!L$4:L$921)</f>
        <v>0</v>
      </c>
      <c r="DH46" s="70">
        <f>SUMIF(Adjustments!$J$4:$J$921,(Retirements!$E46&amp;"/"&amp;Retirements!DH$8&amp;"/"&amp;Retirements!DH$7&amp;"/"&amp;Retirements!DH$6),Adjustments!M$4:M$921)</f>
        <v>0</v>
      </c>
      <c r="DI46" s="70">
        <f>SUMIF(Adjustments!$J$4:$J$921,(Retirements!$E46&amp;"/"&amp;Retirements!DI$8&amp;"/"&amp;Retirements!DI$7&amp;"/"&amp;Retirements!DI$6),Adjustments!N$4:N$921)</f>
        <v>0</v>
      </c>
      <c r="DJ46" s="70">
        <f>SUMIF(Adjustments!$J$4:$J$921,(Retirements!$E46&amp;"/"&amp;Retirements!DJ$8&amp;"/"&amp;Retirements!DJ$7&amp;"/"&amp;Retirements!DJ$6),Adjustments!O$4:O$921)</f>
        <v>0</v>
      </c>
      <c r="DK46" s="70">
        <f>SUMIF(Adjustments!$J$4:$J$921,(Retirements!$E46&amp;"/"&amp;Retirements!DK$8&amp;"/"&amp;Retirements!DK$7&amp;"/"&amp;Retirements!DK$6),Adjustments!P$4:P$921)</f>
        <v>0</v>
      </c>
      <c r="DL46" s="70">
        <f>SUMIF(Adjustments!$J$4:$J$921,(Retirements!$E46&amp;"/"&amp;Retirements!DL$8&amp;"/"&amp;Retirements!DL$7&amp;"/"&amp;Retirements!DL$6),Adjustments!Q$4:Q$921)</f>
        <v>0</v>
      </c>
      <c r="DM46" s="70">
        <f>SUMIF(Adjustments!$J$4:$J$921,(Retirements!$E46&amp;"/"&amp;Retirements!DM$8&amp;"/"&amp;Retirements!DM$7&amp;"/"&amp;Retirements!DM$6),Adjustments!R$4:R$921)</f>
        <v>0</v>
      </c>
      <c r="DN46" s="70">
        <f>SUMIF(Adjustments!$J$4:$J$921,(Retirements!$E46&amp;"/"&amp;Retirements!DN$8&amp;"/"&amp;Retirements!DN$7&amp;"/"&amp;Retirements!DN$6),Adjustments!S$4:S$921)</f>
        <v>0</v>
      </c>
      <c r="DO46" s="70">
        <f>SUMIF(Adjustments!$J$4:$J$921,(Retirements!$E46&amp;"/"&amp;Retirements!DO$8&amp;"/"&amp;Retirements!DO$7&amp;"/"&amp;Retirements!DO$6),Adjustments!T$4:T$921)</f>
        <v>0</v>
      </c>
      <c r="DP46" s="70">
        <f>SUMIF(Adjustments!$J$4:$J$921,(Retirements!$E46&amp;"/"&amp;Retirements!DP$8&amp;"/"&amp;Retirements!DP$7&amp;"/"&amp;Retirements!DP$6),Adjustments!U$4:U$921)</f>
        <v>0</v>
      </c>
      <c r="DQ46" s="70">
        <f>SUMIF(Adjustments!$J$4:$J$921,(Retirements!$E46&amp;"/"&amp;Retirements!DQ$8&amp;"/"&amp;Retirements!DQ$7&amp;"/"&amp;Retirements!DQ$6),Adjustments!V$4:V$921)</f>
        <v>0</v>
      </c>
      <c r="DR46" s="70">
        <f>SUMIF(Adjustments!$J$4:$J$921,(Retirements!$E46&amp;"/"&amp;Retirements!DR$8&amp;"/"&amp;Retirements!DR$7&amp;"/"&amp;Retirements!DR$6),Adjustments!W$4:W$921)</f>
        <v>0</v>
      </c>
      <c r="DS46" s="70">
        <f>SUMIF(Adjustments!$J$4:$J$921,(Retirements!$E46&amp;"/"&amp;Retirements!DS$8&amp;"/"&amp;Retirements!DS$7&amp;"/"&amp;Retirements!DS$6),Adjustments!X$4:X$921)</f>
        <v>0</v>
      </c>
      <c r="DT46" s="70">
        <f>SUMIF(Adjustments!$J$4:$J$921,(Retirements!$E46&amp;"/"&amp;Retirements!DT$8&amp;"/"&amp;Retirements!DT$7&amp;"/"&amp;Retirements!DT$6),Adjustments!Y$4:Y$921)</f>
        <v>0</v>
      </c>
      <c r="DU46" s="70">
        <f>SUMIF(Adjustments!$J$4:$J$921,(Retirements!$E46&amp;"/"&amp;Retirements!DU$8&amp;"/"&amp;Retirements!DU$7&amp;"/"&amp;Retirements!DU$6),Adjustments!Z$4:Z$921)</f>
        <v>0</v>
      </c>
      <c r="DV46" s="70">
        <f>SUMIF(Adjustments!$J$4:$J$921,(Retirements!$E46&amp;"/"&amp;Retirements!DV$8&amp;"/"&amp;Retirements!DV$7&amp;"/"&amp;Retirements!DV$6),Adjustments!AA$4:AA$921)</f>
        <v>0</v>
      </c>
      <c r="DW46" s="70">
        <f>SUMIF(Adjustments!$J$4:$J$921,(Retirements!$E46&amp;"/"&amp;Retirements!DW$8&amp;"/"&amp;Retirements!DW$7&amp;"/"&amp;Retirements!DW$6),Adjustments!AB$4:AB$921)</f>
        <v>0</v>
      </c>
      <c r="DX46" s="70">
        <f>SUMIF(Adjustments!$J$4:$J$921,(Retirements!$E46&amp;"/"&amp;Retirements!DX$8&amp;"/"&amp;Retirements!DX$7&amp;"/"&amp;Retirements!DX$6),Adjustments!AC$4:AC$921)</f>
        <v>0</v>
      </c>
      <c r="DY46" s="70">
        <f>SUMIF(Adjustments!$J$4:$J$921,(Retirements!$E46&amp;"/"&amp;Retirements!DY$8&amp;"/"&amp;Retirements!DY$7&amp;"/"&amp;Retirements!DY$6),Adjustments!AD$4:AD$921)</f>
        <v>0</v>
      </c>
      <c r="DZ46" s="70">
        <f>SUMIF(Adjustments!$J$4:$J$921,(Retirements!$E46&amp;"/"&amp;Retirements!DZ$8&amp;"/"&amp;Retirements!DZ$7&amp;"/"&amp;Retirements!DZ$6),Adjustments!AE$4:AE$921)</f>
        <v>0</v>
      </c>
      <c r="EA46" s="70">
        <f>SUMIF(Adjustments!$J$4:$J$921,(Retirements!$E46&amp;"/"&amp;Retirements!EA$8&amp;"/"&amp;Retirements!EA$7&amp;"/"&amp;Retirements!EA$6),Adjustments!AF$4:AF$921)</f>
        <v>0</v>
      </c>
      <c r="EB46" s="70">
        <f>SUMIF(Adjustments!$J$4:$J$921,(Retirements!$E46&amp;"/"&amp;Retirements!EB$8&amp;"/"&amp;Retirements!EB$7&amp;"/"&amp;Retirements!EB$6),Adjustments!AG$4:AG$921)</f>
        <v>0</v>
      </c>
      <c r="EC46" s="59"/>
      <c r="ED46" s="59">
        <f t="shared" si="324"/>
        <v>-188901.82000000041</v>
      </c>
      <c r="EE46" s="59">
        <f t="shared" si="325"/>
        <v>-228207.2900000003</v>
      </c>
      <c r="EF46" s="59">
        <f t="shared" si="326"/>
        <v>-177717.8300000001</v>
      </c>
      <c r="EG46" s="59">
        <f t="shared" si="327"/>
        <v>-2189201.5300000086</v>
      </c>
      <c r="EH46" s="59">
        <f t="shared" si="328"/>
        <v>-239594.27000000031</v>
      </c>
      <c r="EI46" s="59">
        <f t="shared" si="329"/>
        <v>-169373.08000000007</v>
      </c>
      <c r="EJ46" s="59">
        <f t="shared" si="330"/>
        <v>-141278.60999999984</v>
      </c>
      <c r="EK46" s="59">
        <f t="shared" si="331"/>
        <v>-186647.33000000007</v>
      </c>
      <c r="EL46" s="59">
        <f t="shared" si="332"/>
        <v>-134295.44000000009</v>
      </c>
      <c r="EM46" s="59">
        <f t="shared" si="333"/>
        <v>-408219.36650922103</v>
      </c>
      <c r="EN46" s="59">
        <f t="shared" si="334"/>
        <v>-408219.36650922103</v>
      </c>
      <c r="EO46" s="59">
        <f t="shared" si="335"/>
        <v>-408219.36650922103</v>
      </c>
      <c r="EP46" s="59">
        <f t="shared" si="336"/>
        <v>-408219.36650922103</v>
      </c>
      <c r="EQ46" s="59">
        <f t="shared" si="337"/>
        <v>-408219.36650922103</v>
      </c>
      <c r="ER46" s="59">
        <f t="shared" si="338"/>
        <v>-408219.36650922103</v>
      </c>
      <c r="ES46" s="59">
        <f t="shared" si="339"/>
        <v>-408219.36650922103</v>
      </c>
      <c r="ET46" s="59">
        <f t="shared" si="340"/>
        <v>-408219.36650922103</v>
      </c>
      <c r="EU46" s="59">
        <f t="shared" si="341"/>
        <v>-408219.36650922103</v>
      </c>
      <c r="EV46" s="59">
        <f t="shared" si="342"/>
        <v>-414420.81622319255</v>
      </c>
      <c r="EW46" s="59">
        <f t="shared" si="343"/>
        <v>-414420.81622319255</v>
      </c>
      <c r="EX46" s="59">
        <f t="shared" si="344"/>
        <v>-414420.81622319255</v>
      </c>
      <c r="EY46" s="59">
        <f t="shared" si="345"/>
        <v>-414420.81622319255</v>
      </c>
      <c r="EZ46" s="59">
        <f t="shared" si="346"/>
        <v>-414420.81622319255</v>
      </c>
      <c r="FA46" s="127">
        <f t="shared" si="52"/>
        <v>-9401295.5796989668</v>
      </c>
      <c r="FB46" s="59"/>
      <c r="FC46" s="70">
        <f>SUMIF(Adjustments!$J$4:$J$921,(Retirements!$E46&amp;"/"&amp;Retirements!FC$8&amp;"/"&amp;Retirements!FC$7&amp;"/"&amp;Retirements!FC$6),Adjustments!L$4:L$921)</f>
        <v>1187191.650000002</v>
      </c>
      <c r="FD46" s="70">
        <f>SUMIF(Adjustments!$J$4:$J$921,(Retirements!$E46&amp;"/"&amp;Retirements!FD$8&amp;"/"&amp;Retirements!FD$7&amp;"/"&amp;Retirements!FD$6),Adjustments!M$4:M$921)</f>
        <v>705117.35000000033</v>
      </c>
      <c r="FE46" s="70">
        <f>SUMIF(Adjustments!$J$4:$J$921,(Retirements!$E46&amp;"/"&amp;Retirements!FE$8&amp;"/"&amp;Retirements!FE$7&amp;"/"&amp;Retirements!FE$6),Adjustments!N$4:N$921)</f>
        <v>1107431.7999999998</v>
      </c>
      <c r="FF46" s="70">
        <f>SUMIF(Adjustments!$J$4:$J$921,(Retirements!$E46&amp;"/"&amp;Retirements!FF$8&amp;"/"&amp;Retirements!FF$7&amp;"/"&amp;Retirements!FF$6),Adjustments!O$4:O$921)</f>
        <v>44872.510000000504</v>
      </c>
      <c r="FG46" s="70">
        <f>SUMIF(Adjustments!$J$4:$J$921,(Retirements!$E46&amp;"/"&amp;Retirements!FG$8&amp;"/"&amp;Retirements!FG$7&amp;"/"&amp;Retirements!FG$6),Adjustments!P$4:P$921)</f>
        <v>1714869.8200000008</v>
      </c>
      <c r="FH46" s="70">
        <f>SUMIF(Adjustments!$J$4:$J$921,(Retirements!$E46&amp;"/"&amp;Retirements!FH$8&amp;"/"&amp;Retirements!FH$7&amp;"/"&amp;Retirements!FH$6),Adjustments!Q$4:Q$921)</f>
        <v>2059438.4999999988</v>
      </c>
      <c r="FI46" s="70">
        <f>SUMIF(Adjustments!$J$4:$J$921,(Retirements!$E46&amp;"/"&amp;Retirements!FI$8&amp;"/"&amp;Retirements!FI$7&amp;"/"&amp;Retirements!FI$6),Adjustments!R$4:R$921)</f>
        <v>1457133.9400000002</v>
      </c>
      <c r="FJ46" s="70">
        <f>SUMIF(Adjustments!$J$4:$J$921,(Retirements!$E46&amp;"/"&amp;Retirements!FJ$8&amp;"/"&amp;Retirements!FJ$7&amp;"/"&amp;Retirements!FJ$6),Adjustments!S$4:S$921)</f>
        <v>627021.12999999942</v>
      </c>
      <c r="FK46" s="70">
        <f>SUMIF(Adjustments!$J$4:$J$921,(Retirements!$E46&amp;"/"&amp;Retirements!FK$8&amp;"/"&amp;Retirements!FK$7&amp;"/"&amp;Retirements!FK$6),Adjustments!T$4:T$921)</f>
        <v>902917.41</v>
      </c>
      <c r="FL46" s="70">
        <f>SUMIF(Adjustments!$J$4:$J$921,(Retirements!$E46&amp;"/"&amp;Retirements!FL$8&amp;"/"&amp;Retirements!FL$7&amp;"/"&amp;Retirements!FL$6),Adjustments!U$4:U$921)</f>
        <v>849882.72699999996</v>
      </c>
      <c r="FM46" s="70">
        <f>SUMIF(Adjustments!$J$4:$J$921,(Retirements!$E46&amp;"/"&amp;Retirements!FM$8&amp;"/"&amp;Retirements!FM$7&amp;"/"&amp;Retirements!FM$6),Adjustments!V$4:V$921)</f>
        <v>846904.1399999999</v>
      </c>
      <c r="FN46" s="70">
        <f>SUMIF(Adjustments!$J$4:$J$921,(Retirements!$E46&amp;"/"&amp;Retirements!FN$8&amp;"/"&amp;Retirements!FN$7&amp;"/"&amp;Retirements!FN$6),Adjustments!W$4:W$921)</f>
        <v>879300.02899999998</v>
      </c>
      <c r="FO46" s="70">
        <f>SUMIF(Adjustments!$J$4:$J$921,(Retirements!$E46&amp;"/"&amp;Retirements!FO$8&amp;"/"&amp;Retirements!FO$7&amp;"/"&amp;Retirements!FO$6),Adjustments!X$4:X$921)</f>
        <v>825679.93200000003</v>
      </c>
      <c r="FP46" s="70">
        <f>SUMIF(Adjustments!$J$4:$J$921,(Retirements!$E46&amp;"/"&amp;Retirements!FP$8&amp;"/"&amp;Retirements!FP$7&amp;"/"&amp;Retirements!FP$6),Adjustments!Y$4:Y$921)</f>
        <v>922703.35799999989</v>
      </c>
      <c r="FQ46" s="70">
        <f>SUMIF(Adjustments!$J$4:$J$921,(Retirements!$E46&amp;"/"&amp;Retirements!FQ$8&amp;"/"&amp;Retirements!FQ$7&amp;"/"&amp;Retirements!FQ$6),Adjustments!Z$4:Z$921)</f>
        <v>796813.93799999985</v>
      </c>
      <c r="FR46" s="70">
        <f>SUMIF(Adjustments!$J$4:$J$921,(Retirements!$E46&amp;"/"&amp;Retirements!FR$8&amp;"/"&amp;Retirements!FR$7&amp;"/"&amp;Retirements!FR$6),Adjustments!AA$4:AA$921)</f>
        <v>751548.79499999993</v>
      </c>
      <c r="FS46" s="70">
        <f>SUMIF(Adjustments!$J$4:$J$921,(Retirements!$E46&amp;"/"&amp;Retirements!FS$8&amp;"/"&amp;Retirements!FS$7&amp;"/"&amp;Retirements!FS$6),Adjustments!AB$4:AB$921)</f>
        <v>619745.07399999991</v>
      </c>
      <c r="FT46" s="70">
        <f>SUMIF(Adjustments!$J$4:$J$921,(Retirements!$E46&amp;"/"&amp;Retirements!FT$8&amp;"/"&amp;Retirements!FT$7&amp;"/"&amp;Retirements!FT$6),Adjustments!AC$4:AC$921)</f>
        <v>813463.09199999995</v>
      </c>
      <c r="FU46" s="70">
        <f>SUMIF(Adjustments!$J$4:$J$921,(Retirements!$E46&amp;"/"&amp;Retirements!FU$8&amp;"/"&amp;Retirements!FU$7&amp;"/"&amp;Retirements!FU$6),Adjustments!AD$4:AD$921)</f>
        <v>743080.20776999998</v>
      </c>
      <c r="FV46" s="70">
        <f>SUMIF(Adjustments!$J$4:$J$921,(Retirements!$E46&amp;"/"&amp;Retirements!FV$8&amp;"/"&amp;Retirements!FV$7&amp;"/"&amp;Retirements!FV$6),Adjustments!AE$4:AE$921)</f>
        <v>767596.51445799996</v>
      </c>
      <c r="FW46" s="70">
        <f>SUMIF(Adjustments!$J$4:$J$921,(Retirements!$E46&amp;"/"&amp;Retirements!FW$8&amp;"/"&amp;Retirements!FW$7&amp;"/"&amp;Retirements!FW$6),Adjustments!AF$4:AF$921)</f>
        <v>899154.54284799984</v>
      </c>
      <c r="FX46" s="70">
        <f>SUMIF(Adjustments!$J$4:$J$921,(Retirements!$E46&amp;"/"&amp;Retirements!FX$8&amp;"/"&amp;Retirements!FX$7&amp;"/"&amp;Retirements!FX$6),Adjustments!AG$4:AG$921)</f>
        <v>805337.36799799989</v>
      </c>
      <c r="FY46" s="70">
        <f>SUMIF(Adjustments!$J$4:$J$921,(Retirements!$E46&amp;"/"&amp;Retirements!FY$8&amp;"/"&amp;Retirements!FY$7&amp;"/"&amp;Retirements!FY$6),Adjustments!AH$4:AH$921)</f>
        <v>1818845.1378260001</v>
      </c>
      <c r="FZ46" s="63">
        <f t="shared" si="347"/>
        <v>22146048.9659</v>
      </c>
    </row>
    <row r="47" spans="1:182">
      <c r="A47" s="5" t="s">
        <v>28</v>
      </c>
      <c r="B47" s="5" t="s">
        <v>29</v>
      </c>
      <c r="C47" s="5" t="s">
        <v>2</v>
      </c>
      <c r="D47" s="5" t="s">
        <v>23</v>
      </c>
      <c r="E47" s="5" t="s">
        <v>128</v>
      </c>
      <c r="F47" s="5" t="s">
        <v>70</v>
      </c>
      <c r="G47" s="32">
        <v>364</v>
      </c>
      <c r="H47" s="5" t="s">
        <v>29</v>
      </c>
      <c r="I47" s="5" t="str">
        <f t="shared" si="45"/>
        <v>364WYP</v>
      </c>
      <c r="J47" s="374">
        <f>VLOOKUP(F47,Scenarios!$BI$11:$BL$121,4,0)</f>
        <v>-1.1575017772784245E-2</v>
      </c>
      <c r="K47" s="358">
        <f>VLOOKUP(F47,Scenarios!$AG$11:$AJ$132,4,0)</f>
        <v>477607666.39999998</v>
      </c>
      <c r="L47" s="27">
        <f t="shared" si="297"/>
        <v>479657862.77999997</v>
      </c>
      <c r="M47" s="27">
        <f t="shared" si="297"/>
        <v>485493337.46999997</v>
      </c>
      <c r="N47" s="27">
        <f t="shared" si="297"/>
        <v>487341004.93000001</v>
      </c>
      <c r="O47" s="27">
        <f t="shared" si="297"/>
        <v>492207258.63999999</v>
      </c>
      <c r="P47" s="27">
        <f t="shared" si="297"/>
        <v>491988800.96999997</v>
      </c>
      <c r="Q47" s="27">
        <f t="shared" si="297"/>
        <v>495695213.93999994</v>
      </c>
      <c r="R47" s="27">
        <f t="shared" si="297"/>
        <v>496971827.79999995</v>
      </c>
      <c r="S47" s="27">
        <f t="shared" si="297"/>
        <v>498591381.66999996</v>
      </c>
      <c r="T47" s="27">
        <f t="shared" si="297"/>
        <v>499769936.23999995</v>
      </c>
      <c r="U47" s="27">
        <f t="shared" si="297"/>
        <v>500724551.83306336</v>
      </c>
      <c r="V47" s="27">
        <f t="shared" si="298"/>
        <v>501675621.75512677</v>
      </c>
      <c r="W47" s="27">
        <f t="shared" si="298"/>
        <v>502680700.03219014</v>
      </c>
      <c r="X47" s="27">
        <f t="shared" si="298"/>
        <v>503798277.93425351</v>
      </c>
      <c r="Y47" s="27">
        <f t="shared" si="298"/>
        <v>505024858.27131689</v>
      </c>
      <c r="Z47" s="27">
        <f t="shared" si="298"/>
        <v>506091592.00438029</v>
      </c>
      <c r="AA47" s="27">
        <f t="shared" si="298"/>
        <v>507103170.50144368</v>
      </c>
      <c r="AB47" s="27">
        <f t="shared" si="298"/>
        <v>508027048.07450706</v>
      </c>
      <c r="AC47" s="27">
        <f t="shared" si="298"/>
        <v>510173595.77157044</v>
      </c>
      <c r="AD47" s="27">
        <f t="shared" si="298"/>
        <v>510845544.58474201</v>
      </c>
      <c r="AE47" s="27">
        <f t="shared" si="298"/>
        <v>511560174.93528557</v>
      </c>
      <c r="AF47" s="27">
        <f t="shared" si="299"/>
        <v>512328236.78307712</v>
      </c>
      <c r="AG47" s="27">
        <f t="shared" si="299"/>
        <v>513223264.8572607</v>
      </c>
      <c r="AH47" s="27">
        <f t="shared" si="299"/>
        <v>514174795.68379229</v>
      </c>
      <c r="AI47" s="68"/>
      <c r="AJ47" s="59">
        <f>SUMIF(Adjustments!$J$4:$J$921,(Retirements!$E47&amp;"/"&amp;Retirements!AJ$8&amp;"/"&amp;Retirements!AJ$7&amp;"/"&amp;Retirements!AJ$6),Adjustments!K$4:K$921)</f>
        <v>-1978181.4400000009</v>
      </c>
      <c r="AK47" s="59">
        <f>SUMIF(Adjustments!$J$4:$J$921,(Retirements!$E47&amp;"/"&amp;Retirements!AK$8&amp;"/"&amp;Retirements!AK$7&amp;"/"&amp;Retirements!AK$6),Adjustments!L$4:L$921)</f>
        <v>-1098866.6099999966</v>
      </c>
      <c r="AL47" s="59">
        <f>SUMIF(Adjustments!$J$4:$J$921,(Retirements!$E47&amp;"/"&amp;Retirements!AL$8&amp;"/"&amp;Retirements!AL$7&amp;"/"&amp;Retirements!AL$6),Adjustments!M$4:M$921)</f>
        <v>-298322.08999999968</v>
      </c>
      <c r="AM47" s="59">
        <f>SUMIF(Adjustments!$J$4:$J$921,(Retirements!$E47&amp;"/"&amp;Retirements!AM$8&amp;"/"&amp;Retirements!AM$7&amp;"/"&amp;Retirements!AM$6),Adjustments!N$4:N$921)</f>
        <v>-750923.37000000686</v>
      </c>
      <c r="AN47" s="59">
        <f>SUMIF(Adjustments!$J$4:$J$921,(Retirements!$E47&amp;"/"&amp;Retirements!AN$8&amp;"/"&amp;Retirements!AN$7&amp;"/"&amp;Retirements!AN$6),Adjustments!O$4:O$921)</f>
        <v>-659411.93000001006</v>
      </c>
      <c r="AO47" s="59">
        <f>SUMIF(Adjustments!$J$4:$J$921,(Retirements!$E47&amp;"/"&amp;Retirements!AO$8&amp;"/"&amp;Retirements!AO$7&amp;"/"&amp;Retirements!AO$6),Adjustments!P$4:P$921)</f>
        <v>-402481.10000000038</v>
      </c>
      <c r="AP47" s="59">
        <f>SUMIF(Adjustments!$J$4:$J$921,(Retirements!$E47&amp;"/"&amp;Retirements!AP$8&amp;"/"&amp;Retirements!AP$7&amp;"/"&amp;Retirements!AP$6),Adjustments!Q$4:Q$921)</f>
        <v>-453732.05000000191</v>
      </c>
      <c r="AQ47" s="59">
        <f>SUMIF(Adjustments!$J$4:$J$921,(Retirements!$E47&amp;"/"&amp;Retirements!AQ$8&amp;"/"&amp;Retirements!AQ$7&amp;"/"&amp;Retirements!AQ$6),Adjustments!R$4:R$921)</f>
        <v>-375853.73999999976</v>
      </c>
      <c r="AR47" s="59">
        <f>SUMIF(Adjustments!$J$4:$J$921,(Retirements!$E47&amp;"/"&amp;Retirements!AR$8&amp;"/"&amp;Retirements!AR$7&amp;"/"&amp;Retirements!AR$6),Adjustments!S$4:S$921)</f>
        <v>-326265.69000000006</v>
      </c>
      <c r="AS47" s="59">
        <f>SUMIF(Adjustments!$J$4:$J$921,(Retirements!$E47&amp;"/"&amp;Retirements!AS$8&amp;"/"&amp;Retirements!AS$7&amp;"/"&amp;Retirements!AS$6),Adjustments!T$4:T$921)</f>
        <v>0</v>
      </c>
      <c r="AT47" s="59">
        <f>SUMIF(Adjustments!$J$4:$J$921,(Retirements!$E47&amp;"/"&amp;Retirements!AT$8&amp;"/"&amp;Retirements!AT$7&amp;"/"&amp;Retirements!AT$6),Adjustments!U$4:U$921)</f>
        <v>0</v>
      </c>
      <c r="AU47" s="59">
        <f>SUMIF(Adjustments!$J$4:$J$921,(Retirements!$E47&amp;"/"&amp;Retirements!AU$8&amp;"/"&amp;Retirements!AU$7&amp;"/"&amp;Retirements!AU$6),Adjustments!V$4:V$921)</f>
        <v>0</v>
      </c>
      <c r="AV47" s="59">
        <f>SUMIF(Adjustments!$J$4:$J$921,(Retirements!$E47&amp;"/"&amp;Retirements!AV$8&amp;"/"&amp;Retirements!AV$7&amp;"/"&amp;Retirements!AV$6),Adjustments!W$4:W$921)</f>
        <v>0</v>
      </c>
      <c r="AW47" s="59">
        <f>SUMIF(Adjustments!$J$4:$J$921,(Retirements!$E47&amp;"/"&amp;Retirements!AW$8&amp;"/"&amp;Retirements!AW$7&amp;"/"&amp;Retirements!AW$6),Adjustments!X$4:X$921)</f>
        <v>0</v>
      </c>
      <c r="AX47" s="59">
        <f>SUMIF(Adjustments!$J$4:$J$921,(Retirements!$E47&amp;"/"&amp;Retirements!AX$8&amp;"/"&amp;Retirements!AX$7&amp;"/"&amp;Retirements!AX$6),Adjustments!Y$4:Y$921)</f>
        <v>0</v>
      </c>
      <c r="AY47" s="59">
        <f>SUMIF(Adjustments!$J$4:$J$921,(Retirements!$E47&amp;"/"&amp;Retirements!AY$8&amp;"/"&amp;Retirements!AY$7&amp;"/"&amp;Retirements!AY$6),Adjustments!Z$4:Z$921)</f>
        <v>0</v>
      </c>
      <c r="AZ47" s="59">
        <f>SUMIF(Adjustments!$J$4:$J$921,(Retirements!$E47&amp;"/"&amp;Retirements!AZ$8&amp;"/"&amp;Retirements!AZ$7&amp;"/"&amp;Retirements!AZ$6),Adjustments!AA$4:AA$921)</f>
        <v>0</v>
      </c>
      <c r="BA47" s="59">
        <f>SUMIF(Adjustments!$J$4:$J$921,(Retirements!$E47&amp;"/"&amp;Retirements!BA$8&amp;"/"&amp;Retirements!BA$7&amp;"/"&amp;Retirements!BA$6),Adjustments!AB$4:AB$921)</f>
        <v>0</v>
      </c>
      <c r="BB47" s="59">
        <f>SUMIF(Adjustments!$J$4:$J$921,(Retirements!$E47&amp;"/"&amp;Retirements!BB$8&amp;"/"&amp;Retirements!BB$7&amp;"/"&amp;Retirements!BB$6),Adjustments!AC$4:AC$921)</f>
        <v>0</v>
      </c>
      <c r="BC47" s="59">
        <f>SUMIF(Adjustments!$J$4:$J$921,(Retirements!$E47&amp;"/"&amp;Retirements!BC$8&amp;"/"&amp;Retirements!BC$7&amp;"/"&amp;Retirements!BC$6),Adjustments!AD$4:AD$921)</f>
        <v>0</v>
      </c>
      <c r="BD47" s="59">
        <f>SUMIF(Adjustments!$J$4:$J$921,(Retirements!$E47&amp;"/"&amp;Retirements!BD$8&amp;"/"&amp;Retirements!BD$7&amp;"/"&amp;Retirements!BD$6),Adjustments!AE$4:AE$921)</f>
        <v>0</v>
      </c>
      <c r="BE47" s="59">
        <f>SUMIF(Adjustments!$J$4:$J$921,(Retirements!$E47&amp;"/"&amp;Retirements!BE$8&amp;"/"&amp;Retirements!BE$7&amp;"/"&amp;Retirements!BE$6),Adjustments!AF$4:AF$921)</f>
        <v>0</v>
      </c>
      <c r="BF47" s="59">
        <f>SUMIF(Adjustments!$J$4:$J$921,(Retirements!$E47&amp;"/"&amp;Retirements!BF$8&amp;"/"&amp;Retirements!BF$7&amp;"/"&amp;Retirements!BF$6),Adjustments!AG$4:AG$921)</f>
        <v>0</v>
      </c>
      <c r="BG47" s="59"/>
      <c r="BH47" s="756">
        <f t="shared" si="35"/>
        <v>39</v>
      </c>
      <c r="BI47" s="59">
        <f t="shared" si="46"/>
        <v>477607666.39999998</v>
      </c>
      <c r="BJ47" s="59">
        <f t="shared" si="218"/>
        <v>477607666.39999998</v>
      </c>
      <c r="BK47" s="59">
        <f t="shared" si="218"/>
        <v>477607666.39999998</v>
      </c>
      <c r="BL47" s="59">
        <f t="shared" si="218"/>
        <v>477607666.39999998</v>
      </c>
      <c r="BM47" s="59">
        <f t="shared" si="218"/>
        <v>477607666.39999998</v>
      </c>
      <c r="BN47" s="59">
        <f t="shared" si="218"/>
        <v>477607666.39999998</v>
      </c>
      <c r="BO47" s="59">
        <f t="shared" si="218"/>
        <v>495695213.93999994</v>
      </c>
      <c r="BP47" s="59">
        <f t="shared" si="218"/>
        <v>495695213.93999994</v>
      </c>
      <c r="BQ47" s="59">
        <f t="shared" si="218"/>
        <v>495695213.93999994</v>
      </c>
      <c r="BR47" s="59">
        <f t="shared" si="218"/>
        <v>495695213.93999994</v>
      </c>
      <c r="BS47" s="59">
        <f t="shared" si="218"/>
        <v>495695213.93999994</v>
      </c>
      <c r="BT47" s="59">
        <f t="shared" si="218"/>
        <v>495695213.93999994</v>
      </c>
      <c r="BU47" s="59">
        <f t="shared" si="218"/>
        <v>495695213.93999994</v>
      </c>
      <c r="BV47" s="59">
        <f t="shared" si="218"/>
        <v>495695213.93999994</v>
      </c>
      <c r="BW47" s="59">
        <f t="shared" si="218"/>
        <v>495695213.93999994</v>
      </c>
      <c r="BX47" s="59">
        <f t="shared" si="218"/>
        <v>495695213.93999994</v>
      </c>
      <c r="BY47" s="59">
        <f t="shared" si="218"/>
        <v>495695213.93999994</v>
      </c>
      <c r="BZ47" s="59">
        <f t="shared" si="218"/>
        <v>495695213.93999994</v>
      </c>
      <c r="CA47" s="59">
        <f t="shared" si="218"/>
        <v>510173595.77157044</v>
      </c>
      <c r="CB47" s="59">
        <f t="shared" si="218"/>
        <v>510173595.77157044</v>
      </c>
      <c r="CC47" s="59">
        <f t="shared" si="218"/>
        <v>510173595.77157044</v>
      </c>
      <c r="CD47" s="59">
        <f t="shared" si="218"/>
        <v>510173595.77157044</v>
      </c>
      <c r="CE47" s="59">
        <f t="shared" si="40"/>
        <v>510173595.77157044</v>
      </c>
      <c r="CF47" s="68"/>
      <c r="CG47" s="70">
        <f t="shared" si="300"/>
        <v>-1978181.4400000009</v>
      </c>
      <c r="CH47" s="70">
        <f t="shared" si="301"/>
        <v>-1098866.6099999966</v>
      </c>
      <c r="CI47" s="70">
        <f t="shared" si="302"/>
        <v>-298322.08999999968</v>
      </c>
      <c r="CJ47" s="70">
        <f t="shared" si="303"/>
        <v>-750923.37000000686</v>
      </c>
      <c r="CK47" s="70">
        <f t="shared" si="304"/>
        <v>-659411.93000001006</v>
      </c>
      <c r="CL47" s="70">
        <f t="shared" si="305"/>
        <v>-402481.10000000038</v>
      </c>
      <c r="CM47" s="70">
        <f t="shared" si="306"/>
        <v>-453732.05000000191</v>
      </c>
      <c r="CN47" s="70">
        <f t="shared" si="307"/>
        <v>-375853.73999999976</v>
      </c>
      <c r="CO47" s="70">
        <f t="shared" si="308"/>
        <v>-326265.69000000006</v>
      </c>
      <c r="CP47" s="70">
        <f t="shared" si="309"/>
        <v>-478140.07593663229</v>
      </c>
      <c r="CQ47" s="70">
        <f t="shared" si="310"/>
        <v>-478140.07593663229</v>
      </c>
      <c r="CR47" s="70">
        <f t="shared" si="311"/>
        <v>-478140.07593663229</v>
      </c>
      <c r="CS47" s="70">
        <f t="shared" si="312"/>
        <v>-478140.07593663229</v>
      </c>
      <c r="CT47" s="70">
        <f t="shared" si="313"/>
        <v>-478140.07593663229</v>
      </c>
      <c r="CU47" s="70">
        <f t="shared" si="314"/>
        <v>-478140.07593663229</v>
      </c>
      <c r="CV47" s="70">
        <f t="shared" si="315"/>
        <v>-478140.07593663229</v>
      </c>
      <c r="CW47" s="70">
        <f t="shared" si="316"/>
        <v>-478140.07593663229</v>
      </c>
      <c r="CX47" s="70">
        <f t="shared" si="317"/>
        <v>-478140.07593663229</v>
      </c>
      <c r="CY47" s="70">
        <f t="shared" si="318"/>
        <v>-492105.70318843104</v>
      </c>
      <c r="CZ47" s="70">
        <f t="shared" si="319"/>
        <v>-492105.70318843104</v>
      </c>
      <c r="DA47" s="70">
        <f t="shared" si="320"/>
        <v>-492105.70318843104</v>
      </c>
      <c r="DB47" s="70">
        <f t="shared" si="321"/>
        <v>-492105.70318843104</v>
      </c>
      <c r="DC47" s="70">
        <f t="shared" si="322"/>
        <v>-492105.70318843104</v>
      </c>
      <c r="DD47" s="63">
        <f t="shared" si="323"/>
        <v>-13107827.219371861</v>
      </c>
      <c r="DE47" s="59"/>
      <c r="DF47" s="70">
        <f>SUMIF(Adjustments!$J$4:$J$921,(Retirements!$E47&amp;"/"&amp;Retirements!DF$8&amp;"/"&amp;Retirements!DF$7&amp;"/"&amp;Retirements!DF$6),Adjustments!K$4:K$921)</f>
        <v>0</v>
      </c>
      <c r="DG47" s="70">
        <f>SUMIF(Adjustments!$J$4:$J$921,(Retirements!$E47&amp;"/"&amp;Retirements!DG$8&amp;"/"&amp;Retirements!DG$7&amp;"/"&amp;Retirements!DG$6),Adjustments!L$4:L$921)</f>
        <v>-594132.86454545462</v>
      </c>
      <c r="DH47" s="70">
        <f>SUMIF(Adjustments!$J$4:$J$921,(Retirements!$E47&amp;"/"&amp;Retirements!DH$8&amp;"/"&amp;Retirements!DH$7&amp;"/"&amp;Retirements!DH$6),Adjustments!M$4:M$921)</f>
        <v>-1000579.3045454553</v>
      </c>
      <c r="DI47" s="70">
        <f>SUMIF(Adjustments!$J$4:$J$921,(Retirements!$E47&amp;"/"&amp;Retirements!DI$8&amp;"/"&amp;Retirements!DI$7&amp;"/"&amp;Retirements!DI$6),Adjustments!N$4:N$921)</f>
        <v>0</v>
      </c>
      <c r="DJ47" s="70">
        <f>SUMIF(Adjustments!$J$4:$J$921,(Retirements!$E47&amp;"/"&amp;Retirements!DJ$8&amp;"/"&amp;Retirements!DJ$7&amp;"/"&amp;Retirements!DJ$6),Adjustments!O$4:O$921)</f>
        <v>-387563.68454545416</v>
      </c>
      <c r="DK47" s="70">
        <f>SUMIF(Adjustments!$J$4:$J$921,(Retirements!$E47&amp;"/"&amp;Retirements!DK$8&amp;"/"&amp;Retirements!DK$7&amp;"/"&amp;Retirements!DK$6),Adjustments!P$4:P$921)</f>
        <v>0</v>
      </c>
      <c r="DL47" s="70">
        <f>SUMIF(Adjustments!$J$4:$J$921,(Retirements!$E47&amp;"/"&amp;Retirements!DL$8&amp;"/"&amp;Retirements!DL$7&amp;"/"&amp;Retirements!DL$6),Adjustments!Q$4:Q$921)</f>
        <v>0</v>
      </c>
      <c r="DM47" s="70">
        <f>SUMIF(Adjustments!$J$4:$J$921,(Retirements!$E47&amp;"/"&amp;Retirements!DM$8&amp;"/"&amp;Retirements!DM$7&amp;"/"&amp;Retirements!DM$6),Adjustments!R$4:R$921)</f>
        <v>0</v>
      </c>
      <c r="DN47" s="70">
        <f>SUMIF(Adjustments!$J$4:$J$921,(Retirements!$E47&amp;"/"&amp;Retirements!DN$8&amp;"/"&amp;Retirements!DN$7&amp;"/"&amp;Retirements!DN$6),Adjustments!S$4:S$921)</f>
        <v>0</v>
      </c>
      <c r="DO47" s="70">
        <f>SUMIF(Adjustments!$J$4:$J$921,(Retirements!$E47&amp;"/"&amp;Retirements!DO$8&amp;"/"&amp;Retirements!DO$7&amp;"/"&amp;Retirements!DO$6),Adjustments!T$4:T$921)</f>
        <v>0</v>
      </c>
      <c r="DP47" s="70">
        <f>SUMIF(Adjustments!$J$4:$J$921,(Retirements!$E47&amp;"/"&amp;Retirements!DP$8&amp;"/"&amp;Retirements!DP$7&amp;"/"&amp;Retirements!DP$6),Adjustments!U$4:U$921)</f>
        <v>0</v>
      </c>
      <c r="DQ47" s="70">
        <f>SUMIF(Adjustments!$J$4:$J$921,(Retirements!$E47&amp;"/"&amp;Retirements!DQ$8&amp;"/"&amp;Retirements!DQ$7&amp;"/"&amp;Retirements!DQ$6),Adjustments!V$4:V$921)</f>
        <v>0</v>
      </c>
      <c r="DR47" s="70">
        <f>SUMIF(Adjustments!$J$4:$J$921,(Retirements!$E47&amp;"/"&amp;Retirements!DR$8&amp;"/"&amp;Retirements!DR$7&amp;"/"&amp;Retirements!DR$6),Adjustments!W$4:W$921)</f>
        <v>0</v>
      </c>
      <c r="DS47" s="70">
        <f>SUMIF(Adjustments!$J$4:$J$921,(Retirements!$E47&amp;"/"&amp;Retirements!DS$8&amp;"/"&amp;Retirements!DS$7&amp;"/"&amp;Retirements!DS$6),Adjustments!X$4:X$921)</f>
        <v>0</v>
      </c>
      <c r="DT47" s="70">
        <f>SUMIF(Adjustments!$J$4:$J$921,(Retirements!$E47&amp;"/"&amp;Retirements!DT$8&amp;"/"&amp;Retirements!DT$7&amp;"/"&amp;Retirements!DT$6),Adjustments!Y$4:Y$921)</f>
        <v>0</v>
      </c>
      <c r="DU47" s="70">
        <f>SUMIF(Adjustments!$J$4:$J$921,(Retirements!$E47&amp;"/"&amp;Retirements!DU$8&amp;"/"&amp;Retirements!DU$7&amp;"/"&amp;Retirements!DU$6),Adjustments!Z$4:Z$921)</f>
        <v>0</v>
      </c>
      <c r="DV47" s="70">
        <f>SUMIF(Adjustments!$J$4:$J$921,(Retirements!$E47&amp;"/"&amp;Retirements!DV$8&amp;"/"&amp;Retirements!DV$7&amp;"/"&amp;Retirements!DV$6),Adjustments!AA$4:AA$921)</f>
        <v>0</v>
      </c>
      <c r="DW47" s="70">
        <f>SUMIF(Adjustments!$J$4:$J$921,(Retirements!$E47&amp;"/"&amp;Retirements!DW$8&amp;"/"&amp;Retirements!DW$7&amp;"/"&amp;Retirements!DW$6),Adjustments!AB$4:AB$921)</f>
        <v>0</v>
      </c>
      <c r="DX47" s="70">
        <f>SUMIF(Adjustments!$J$4:$J$921,(Retirements!$E47&amp;"/"&amp;Retirements!DX$8&amp;"/"&amp;Retirements!DX$7&amp;"/"&amp;Retirements!DX$6),Adjustments!AC$4:AC$921)</f>
        <v>0</v>
      </c>
      <c r="DY47" s="70">
        <f>SUMIF(Adjustments!$J$4:$J$921,(Retirements!$E47&amp;"/"&amp;Retirements!DY$8&amp;"/"&amp;Retirements!DY$7&amp;"/"&amp;Retirements!DY$6),Adjustments!AD$4:AD$921)</f>
        <v>0</v>
      </c>
      <c r="DZ47" s="70">
        <f>SUMIF(Adjustments!$J$4:$J$921,(Retirements!$E47&amp;"/"&amp;Retirements!DZ$8&amp;"/"&amp;Retirements!DZ$7&amp;"/"&amp;Retirements!DZ$6),Adjustments!AE$4:AE$921)</f>
        <v>0</v>
      </c>
      <c r="EA47" s="70">
        <f>SUMIF(Adjustments!$J$4:$J$921,(Retirements!$E47&amp;"/"&amp;Retirements!EA$8&amp;"/"&amp;Retirements!EA$7&amp;"/"&amp;Retirements!EA$6),Adjustments!AF$4:AF$921)</f>
        <v>0</v>
      </c>
      <c r="EB47" s="70">
        <f>SUMIF(Adjustments!$J$4:$J$921,(Retirements!$E47&amp;"/"&amp;Retirements!EB$8&amp;"/"&amp;Retirements!EB$7&amp;"/"&amp;Retirements!EB$6),Adjustments!AG$4:AG$921)</f>
        <v>0</v>
      </c>
      <c r="EC47" s="59"/>
      <c r="ED47" s="59">
        <f t="shared" si="324"/>
        <v>-1978181.4400000009</v>
      </c>
      <c r="EE47" s="59">
        <f t="shared" si="325"/>
        <v>-1098866.6099999966</v>
      </c>
      <c r="EF47" s="59">
        <f t="shared" si="326"/>
        <v>-298322.08999999968</v>
      </c>
      <c r="EG47" s="59">
        <f t="shared" si="327"/>
        <v>-750923.37000000686</v>
      </c>
      <c r="EH47" s="59">
        <f t="shared" si="328"/>
        <v>-659411.93000001006</v>
      </c>
      <c r="EI47" s="59">
        <f t="shared" si="329"/>
        <v>-402481.10000000038</v>
      </c>
      <c r="EJ47" s="59">
        <f t="shared" si="330"/>
        <v>-453732.05000000191</v>
      </c>
      <c r="EK47" s="59">
        <f t="shared" si="331"/>
        <v>-375853.73999999976</v>
      </c>
      <c r="EL47" s="59">
        <f t="shared" si="332"/>
        <v>-326265.69000000006</v>
      </c>
      <c r="EM47" s="59">
        <f t="shared" si="333"/>
        <v>-478140.07593663229</v>
      </c>
      <c r="EN47" s="59">
        <f t="shared" si="334"/>
        <v>-478140.07593663229</v>
      </c>
      <c r="EO47" s="59">
        <f t="shared" si="335"/>
        <v>-478140.07593663229</v>
      </c>
      <c r="EP47" s="59">
        <f t="shared" si="336"/>
        <v>-478140.07593663229</v>
      </c>
      <c r="EQ47" s="59">
        <f t="shared" si="337"/>
        <v>-478140.07593663229</v>
      </c>
      <c r="ER47" s="59">
        <f t="shared" si="338"/>
        <v>-478140.07593663229</v>
      </c>
      <c r="ES47" s="59">
        <f t="shared" si="339"/>
        <v>-478140.07593663229</v>
      </c>
      <c r="ET47" s="59">
        <f t="shared" si="340"/>
        <v>-478140.07593663229</v>
      </c>
      <c r="EU47" s="59">
        <f t="shared" si="341"/>
        <v>-478140.07593663229</v>
      </c>
      <c r="EV47" s="59">
        <f t="shared" si="342"/>
        <v>-492105.70318843104</v>
      </c>
      <c r="EW47" s="59">
        <f t="shared" si="343"/>
        <v>-492105.70318843104</v>
      </c>
      <c r="EX47" s="59">
        <f t="shared" si="344"/>
        <v>-492105.70318843104</v>
      </c>
      <c r="EY47" s="59">
        <f t="shared" si="345"/>
        <v>-492105.70318843104</v>
      </c>
      <c r="EZ47" s="59">
        <f t="shared" si="346"/>
        <v>-492105.70318843104</v>
      </c>
      <c r="FA47" s="127">
        <f t="shared" si="52"/>
        <v>-13107827.219371861</v>
      </c>
      <c r="FB47" s="59"/>
      <c r="FC47" s="70">
        <f>SUMIF(Adjustments!$J$4:$J$921,(Retirements!$E47&amp;"/"&amp;Retirements!FC$8&amp;"/"&amp;Retirements!FC$7&amp;"/"&amp;Retirements!FC$6),Adjustments!L$4:L$921)</f>
        <v>4028377.8200000008</v>
      </c>
      <c r="FD47" s="70">
        <f>SUMIF(Adjustments!$J$4:$J$921,(Retirements!$E47&amp;"/"&amp;Retirements!FD$8&amp;"/"&amp;Retirements!FD$7&amp;"/"&amp;Retirements!FD$6),Adjustments!M$4:M$921)</f>
        <v>6934341.2999999933</v>
      </c>
      <c r="FE47" s="70">
        <f>SUMIF(Adjustments!$J$4:$J$921,(Retirements!$E47&amp;"/"&amp;Retirements!FE$8&amp;"/"&amp;Retirements!FE$7&amp;"/"&amp;Retirements!FE$6),Adjustments!N$4:N$921)</f>
        <v>2145989.5499999938</v>
      </c>
      <c r="FF47" s="70">
        <f>SUMIF(Adjustments!$J$4:$J$921,(Retirements!$E47&amp;"/"&amp;Retirements!FF$8&amp;"/"&amp;Retirements!FF$7&amp;"/"&amp;Retirements!FF$6),Adjustments!O$4:O$921)</f>
        <v>5617177.0799999991</v>
      </c>
      <c r="FG47" s="70">
        <f>SUMIF(Adjustments!$J$4:$J$921,(Retirements!$E47&amp;"/"&amp;Retirements!FG$8&amp;"/"&amp;Retirements!FG$7&amp;"/"&amp;Retirements!FG$6),Adjustments!P$4:P$921)</f>
        <v>440954.25999999978</v>
      </c>
      <c r="FH47" s="70">
        <f>SUMIF(Adjustments!$J$4:$J$921,(Retirements!$E47&amp;"/"&amp;Retirements!FH$8&amp;"/"&amp;Retirements!FH$7&amp;"/"&amp;Retirements!FH$6),Adjustments!Q$4:Q$921)</f>
        <v>4108894.0699999994</v>
      </c>
      <c r="FI47" s="70">
        <f>SUMIF(Adjustments!$J$4:$J$921,(Retirements!$E47&amp;"/"&amp;Retirements!FI$8&amp;"/"&amp;Retirements!FI$7&amp;"/"&amp;Retirements!FI$6),Adjustments!R$4:R$921)</f>
        <v>1730345.9100000006</v>
      </c>
      <c r="FJ47" s="70">
        <f>SUMIF(Adjustments!$J$4:$J$921,(Retirements!$E47&amp;"/"&amp;Retirements!FJ$8&amp;"/"&amp;Retirements!FJ$7&amp;"/"&amp;Retirements!FJ$6),Adjustments!S$4:S$921)</f>
        <v>1995407.6100000027</v>
      </c>
      <c r="FK47" s="70">
        <f>SUMIF(Adjustments!$J$4:$J$921,(Retirements!$E47&amp;"/"&amp;Retirements!FK$8&amp;"/"&amp;Retirements!FK$7&amp;"/"&amp;Retirements!FK$6),Adjustments!T$4:T$921)</f>
        <v>1504820.2599999993</v>
      </c>
      <c r="FL47" s="70">
        <f>SUMIF(Adjustments!$J$4:$J$921,(Retirements!$E47&amp;"/"&amp;Retirements!FL$8&amp;"/"&amp;Retirements!FL$7&amp;"/"&amp;Retirements!FL$6),Adjustments!U$4:U$921)</f>
        <v>1432755.669</v>
      </c>
      <c r="FM47" s="70">
        <f>SUMIF(Adjustments!$J$4:$J$921,(Retirements!$E47&amp;"/"&amp;Retirements!FM$8&amp;"/"&amp;Retirements!FM$7&amp;"/"&amp;Retirements!FM$6),Adjustments!V$4:V$921)</f>
        <v>1429209.9980000001</v>
      </c>
      <c r="FN47" s="70">
        <f>SUMIF(Adjustments!$J$4:$J$921,(Retirements!$E47&amp;"/"&amp;Retirements!FN$8&amp;"/"&amp;Retirements!FN$7&amp;"/"&amp;Retirements!FN$6),Adjustments!W$4:W$921)</f>
        <v>1483218.3530000001</v>
      </c>
      <c r="FO47" s="70">
        <f>SUMIF(Adjustments!$J$4:$J$921,(Retirements!$E47&amp;"/"&amp;Retirements!FO$8&amp;"/"&amp;Retirements!FO$7&amp;"/"&amp;Retirements!FO$6),Adjustments!X$4:X$921)</f>
        <v>1595717.9780000004</v>
      </c>
      <c r="FP47" s="70">
        <f>SUMIF(Adjustments!$J$4:$J$921,(Retirements!$E47&amp;"/"&amp;Retirements!FP$8&amp;"/"&amp;Retirements!FP$7&amp;"/"&amp;Retirements!FP$6),Adjustments!Y$4:Y$921)</f>
        <v>1704720.4129999999</v>
      </c>
      <c r="FQ47" s="70">
        <f>SUMIF(Adjustments!$J$4:$J$921,(Retirements!$E47&amp;"/"&amp;Retirements!FQ$8&amp;"/"&amp;Retirements!FQ$7&amp;"/"&amp;Retirements!FQ$6),Adjustments!Z$4:Z$921)</f>
        <v>1544873.8090000001</v>
      </c>
      <c r="FR47" s="70">
        <f>SUMIF(Adjustments!$J$4:$J$921,(Retirements!$E47&amp;"/"&amp;Retirements!FR$8&amp;"/"&amp;Retirements!FR$7&amp;"/"&amp;Retirements!FR$6),Adjustments!AA$4:AA$921)</f>
        <v>1489718.5730000001</v>
      </c>
      <c r="FS47" s="70">
        <f>SUMIF(Adjustments!$J$4:$J$921,(Retirements!$E47&amp;"/"&amp;Retirements!FS$8&amp;"/"&amp;Retirements!FS$7&amp;"/"&amp;Retirements!FS$6),Adjustments!AB$4:AB$921)</f>
        <v>1402017.649</v>
      </c>
      <c r="FT47" s="70">
        <f>SUMIF(Adjustments!$J$4:$J$921,(Retirements!$E47&amp;"/"&amp;Retirements!FT$8&amp;"/"&amp;Retirements!FT$7&amp;"/"&amp;Retirements!FT$6),Adjustments!AC$4:AC$921)</f>
        <v>2624687.7730000005</v>
      </c>
      <c r="FU47" s="70">
        <f>SUMIF(Adjustments!$J$4:$J$921,(Retirements!$E47&amp;"/"&amp;Retirements!FU$8&amp;"/"&amp;Retirements!FU$7&amp;"/"&amp;Retirements!FU$6),Adjustments!AD$4:AD$921)</f>
        <v>1164054.51636</v>
      </c>
      <c r="FV47" s="70">
        <f>SUMIF(Adjustments!$J$4:$J$921,(Retirements!$E47&amp;"/"&amp;Retirements!FV$8&amp;"/"&amp;Retirements!FV$7&amp;"/"&amp;Retirements!FV$6),Adjustments!AE$4:AE$921)</f>
        <v>1206736.0537319998</v>
      </c>
      <c r="FW47" s="70">
        <f>SUMIF(Adjustments!$J$4:$J$921,(Retirements!$E47&amp;"/"&amp;Retirements!FW$8&amp;"/"&amp;Retirements!FW$7&amp;"/"&amp;Retirements!FW$6),Adjustments!AF$4:AF$921)</f>
        <v>1260167.5509800001</v>
      </c>
      <c r="FX47" s="70">
        <f>SUMIF(Adjustments!$J$4:$J$921,(Retirements!$E47&amp;"/"&amp;Retirements!FX$8&amp;"/"&amp;Retirements!FX$7&amp;"/"&amp;Retirements!FX$6),Adjustments!AG$4:AG$921)</f>
        <v>1387133.777372</v>
      </c>
      <c r="FY47" s="70">
        <f>SUMIF(Adjustments!$J$4:$J$921,(Retirements!$E47&amp;"/"&amp;Retirements!FY$8&amp;"/"&amp;Retirements!FY$7&amp;"/"&amp;Retirements!FY$6),Adjustments!AH$4:AH$921)</f>
        <v>1443636.5297199998</v>
      </c>
      <c r="FZ47" s="63">
        <f t="shared" si="347"/>
        <v>49674956.503163993</v>
      </c>
    </row>
    <row r="48" spans="1:182">
      <c r="A48" s="5" t="s">
        <v>30</v>
      </c>
      <c r="B48" s="5" t="s">
        <v>31</v>
      </c>
      <c r="C48" s="5" t="s">
        <v>2</v>
      </c>
      <c r="D48" s="5" t="s">
        <v>23</v>
      </c>
      <c r="E48" s="5" t="s">
        <v>129</v>
      </c>
      <c r="F48" s="5" t="s">
        <v>71</v>
      </c>
      <c r="G48" s="32">
        <v>364</v>
      </c>
      <c r="H48" s="5" t="s">
        <v>31</v>
      </c>
      <c r="I48" s="5" t="str">
        <f t="shared" si="45"/>
        <v>364UT</v>
      </c>
      <c r="J48" s="374">
        <f>VLOOKUP(F48,Scenarios!$BI$11:$BL$121,4,0)</f>
        <v>-1.3524395945681788E-2</v>
      </c>
      <c r="K48" s="358">
        <f>VLOOKUP(F48,Scenarios!$AG$11:$AJ$132,4,0)</f>
        <v>2363965358.3599997</v>
      </c>
      <c r="L48" s="27">
        <f t="shared" si="297"/>
        <v>2369078449.4999995</v>
      </c>
      <c r="M48" s="27">
        <f t="shared" si="297"/>
        <v>2374908804.1299992</v>
      </c>
      <c r="N48" s="27">
        <f t="shared" si="297"/>
        <v>2380093053.0299993</v>
      </c>
      <c r="O48" s="27">
        <f t="shared" si="297"/>
        <v>2386972990.8799992</v>
      </c>
      <c r="P48" s="27">
        <f t="shared" si="297"/>
        <v>2393744609.6099992</v>
      </c>
      <c r="Q48" s="27">
        <f t="shared" si="297"/>
        <v>2414489763.849999</v>
      </c>
      <c r="R48" s="27">
        <f t="shared" si="297"/>
        <v>2421992413.5299988</v>
      </c>
      <c r="S48" s="27">
        <f t="shared" si="297"/>
        <v>2428072088.8999987</v>
      </c>
      <c r="T48" s="27">
        <f t="shared" si="297"/>
        <v>2434657546.9799986</v>
      </c>
      <c r="U48" s="27">
        <f t="shared" si="297"/>
        <v>2435768244.7304063</v>
      </c>
      <c r="V48" s="27">
        <f t="shared" si="298"/>
        <v>2461499279.5948143</v>
      </c>
      <c r="W48" s="27">
        <f t="shared" si="298"/>
        <v>2470351854.3667221</v>
      </c>
      <c r="X48" s="27">
        <f t="shared" si="298"/>
        <v>2472333329.4911299</v>
      </c>
      <c r="Y48" s="27">
        <f t="shared" si="298"/>
        <v>2474727391.8655376</v>
      </c>
      <c r="Z48" s="27">
        <f t="shared" si="298"/>
        <v>2476337536.7134457</v>
      </c>
      <c r="AA48" s="27">
        <f t="shared" si="298"/>
        <v>2477967067.4278536</v>
      </c>
      <c r="AB48" s="27">
        <f t="shared" si="298"/>
        <v>2479208613.1182613</v>
      </c>
      <c r="AC48" s="27">
        <f t="shared" si="298"/>
        <v>2481110901.7001691</v>
      </c>
      <c r="AD48" s="27">
        <f t="shared" si="298"/>
        <v>2481938638.6129541</v>
      </c>
      <c r="AE48" s="27">
        <f t="shared" si="298"/>
        <v>2482592076.9923272</v>
      </c>
      <c r="AF48" s="27">
        <f t="shared" si="299"/>
        <v>2483470917.6069121</v>
      </c>
      <c r="AG48" s="27">
        <f t="shared" si="299"/>
        <v>2484595178.848485</v>
      </c>
      <c r="AH48" s="27">
        <f t="shared" si="299"/>
        <v>2492800613.5988698</v>
      </c>
      <c r="AI48" s="68"/>
      <c r="AJ48" s="59">
        <f>SUMIF(Adjustments!$J$4:$J$921,(Retirements!$E48&amp;"/"&amp;Retirements!AJ$8&amp;"/"&amp;Retirements!AJ$7&amp;"/"&amp;Retirements!AJ$6),Adjustments!K$4:K$921)</f>
        <v>-1294440.5299999963</v>
      </c>
      <c r="AK48" s="59">
        <f>SUMIF(Adjustments!$J$4:$J$921,(Retirements!$E48&amp;"/"&amp;Retirements!AK$8&amp;"/"&amp;Retirements!AK$7&amp;"/"&amp;Retirements!AK$6),Adjustments!L$4:L$921)</f>
        <v>-1071493.7599999993</v>
      </c>
      <c r="AL48" s="59">
        <f>SUMIF(Adjustments!$J$4:$J$921,(Retirements!$E48&amp;"/"&amp;Retirements!AL$8&amp;"/"&amp;Retirements!AL$7&amp;"/"&amp;Retirements!AL$6),Adjustments!M$4:M$921)</f>
        <v>-4393459.2399999676</v>
      </c>
      <c r="AM48" s="59">
        <f>SUMIF(Adjustments!$J$4:$J$921,(Retirements!$E48&amp;"/"&amp;Retirements!AM$8&amp;"/"&amp;Retirements!AM$7&amp;"/"&amp;Retirements!AM$6),Adjustments!N$4:N$921)</f>
        <v>-3321892.1899999795</v>
      </c>
      <c r="AN48" s="59">
        <f>SUMIF(Adjustments!$J$4:$J$921,(Retirements!$E48&amp;"/"&amp;Retirements!AN$8&amp;"/"&amp;Retirements!AN$7&amp;"/"&amp;Retirements!AN$6),Adjustments!O$4:O$921)</f>
        <v>-1330363.0300000119</v>
      </c>
      <c r="AO48" s="59">
        <f>SUMIF(Adjustments!$J$4:$J$921,(Retirements!$E48&amp;"/"&amp;Retirements!AO$8&amp;"/"&amp;Retirements!AO$7&amp;"/"&amp;Retirements!AO$6),Adjustments!P$4:P$921)</f>
        <v>-1298040.9999999972</v>
      </c>
      <c r="AP48" s="59">
        <f>SUMIF(Adjustments!$J$4:$J$921,(Retirements!$E48&amp;"/"&amp;Retirements!AP$8&amp;"/"&amp;Retirements!AP$7&amp;"/"&amp;Retirements!AP$6),Adjustments!Q$4:Q$921)</f>
        <v>-1111110.7100000021</v>
      </c>
      <c r="AQ48" s="59">
        <f>SUMIF(Adjustments!$J$4:$J$921,(Retirements!$E48&amp;"/"&amp;Retirements!AQ$8&amp;"/"&amp;Retirements!AQ$7&amp;"/"&amp;Retirements!AQ$6),Adjustments!R$4:R$921)</f>
        <v>-1196695.2899999951</v>
      </c>
      <c r="AR48" s="59">
        <f>SUMIF(Adjustments!$J$4:$J$921,(Retirements!$E48&amp;"/"&amp;Retirements!AR$8&amp;"/"&amp;Retirements!AR$7&amp;"/"&amp;Retirements!AR$6),Adjustments!S$4:S$921)</f>
        <v>-1261265.8099999982</v>
      </c>
      <c r="AS48" s="59">
        <f>SUMIF(Adjustments!$J$4:$J$921,(Retirements!$E48&amp;"/"&amp;Retirements!AS$8&amp;"/"&amp;Retirements!AS$7&amp;"/"&amp;Retirements!AS$6),Adjustments!T$4:T$921)</f>
        <v>0</v>
      </c>
      <c r="AT48" s="59">
        <f>SUMIF(Adjustments!$J$4:$J$921,(Retirements!$E48&amp;"/"&amp;Retirements!AT$8&amp;"/"&amp;Retirements!AT$7&amp;"/"&amp;Retirements!AT$6),Adjustments!U$4:U$921)</f>
        <v>0</v>
      </c>
      <c r="AU48" s="59">
        <f>SUMIF(Adjustments!$J$4:$J$921,(Retirements!$E48&amp;"/"&amp;Retirements!AU$8&amp;"/"&amp;Retirements!AU$7&amp;"/"&amp;Retirements!AU$6),Adjustments!V$4:V$921)</f>
        <v>0</v>
      </c>
      <c r="AV48" s="59">
        <f>SUMIF(Adjustments!$J$4:$J$921,(Retirements!$E48&amp;"/"&amp;Retirements!AV$8&amp;"/"&amp;Retirements!AV$7&amp;"/"&amp;Retirements!AV$6),Adjustments!W$4:W$921)</f>
        <v>0</v>
      </c>
      <c r="AW48" s="59">
        <f>SUMIF(Adjustments!$J$4:$J$921,(Retirements!$E48&amp;"/"&amp;Retirements!AW$8&amp;"/"&amp;Retirements!AW$7&amp;"/"&amp;Retirements!AW$6),Adjustments!X$4:X$921)</f>
        <v>0</v>
      </c>
      <c r="AX48" s="59">
        <f>SUMIF(Adjustments!$J$4:$J$921,(Retirements!$E48&amp;"/"&amp;Retirements!AX$8&amp;"/"&amp;Retirements!AX$7&amp;"/"&amp;Retirements!AX$6),Adjustments!Y$4:Y$921)</f>
        <v>0</v>
      </c>
      <c r="AY48" s="59">
        <f>SUMIF(Adjustments!$J$4:$J$921,(Retirements!$E48&amp;"/"&amp;Retirements!AY$8&amp;"/"&amp;Retirements!AY$7&amp;"/"&amp;Retirements!AY$6),Adjustments!Z$4:Z$921)</f>
        <v>0</v>
      </c>
      <c r="AZ48" s="59">
        <f>SUMIF(Adjustments!$J$4:$J$921,(Retirements!$E48&amp;"/"&amp;Retirements!AZ$8&amp;"/"&amp;Retirements!AZ$7&amp;"/"&amp;Retirements!AZ$6),Adjustments!AA$4:AA$921)</f>
        <v>0</v>
      </c>
      <c r="BA48" s="59">
        <f>SUMIF(Adjustments!$J$4:$J$921,(Retirements!$E48&amp;"/"&amp;Retirements!BA$8&amp;"/"&amp;Retirements!BA$7&amp;"/"&amp;Retirements!BA$6),Adjustments!AB$4:AB$921)</f>
        <v>0</v>
      </c>
      <c r="BB48" s="59">
        <f>SUMIF(Adjustments!$J$4:$J$921,(Retirements!$E48&amp;"/"&amp;Retirements!BB$8&amp;"/"&amp;Retirements!BB$7&amp;"/"&amp;Retirements!BB$6),Adjustments!AC$4:AC$921)</f>
        <v>0</v>
      </c>
      <c r="BC48" s="59">
        <f>SUMIF(Adjustments!$J$4:$J$921,(Retirements!$E48&amp;"/"&amp;Retirements!BC$8&amp;"/"&amp;Retirements!BC$7&amp;"/"&amp;Retirements!BC$6),Adjustments!AD$4:AD$921)</f>
        <v>0</v>
      </c>
      <c r="BD48" s="59">
        <f>SUMIF(Adjustments!$J$4:$J$921,(Retirements!$E48&amp;"/"&amp;Retirements!BD$8&amp;"/"&amp;Retirements!BD$7&amp;"/"&amp;Retirements!BD$6),Adjustments!AE$4:AE$921)</f>
        <v>0</v>
      </c>
      <c r="BE48" s="59">
        <f>SUMIF(Adjustments!$J$4:$J$921,(Retirements!$E48&amp;"/"&amp;Retirements!BE$8&amp;"/"&amp;Retirements!BE$7&amp;"/"&amp;Retirements!BE$6),Adjustments!AF$4:AF$921)</f>
        <v>0</v>
      </c>
      <c r="BF48" s="59">
        <f>SUMIF(Adjustments!$J$4:$J$921,(Retirements!$E48&amp;"/"&amp;Retirements!BF$8&amp;"/"&amp;Retirements!BF$7&amp;"/"&amp;Retirements!BF$6),Adjustments!AG$4:AG$921)</f>
        <v>0</v>
      </c>
      <c r="BG48" s="59"/>
      <c r="BH48" s="756">
        <f t="shared" si="35"/>
        <v>40</v>
      </c>
      <c r="BI48" s="59">
        <f t="shared" si="46"/>
        <v>2363965358.3599997</v>
      </c>
      <c r="BJ48" s="59">
        <f t="shared" si="218"/>
        <v>2363965358.3599997</v>
      </c>
      <c r="BK48" s="59">
        <f t="shared" si="218"/>
        <v>2363965358.3599997</v>
      </c>
      <c r="BL48" s="59">
        <f t="shared" si="218"/>
        <v>2363965358.3599997</v>
      </c>
      <c r="BM48" s="59">
        <f t="shared" si="218"/>
        <v>2363965358.3599997</v>
      </c>
      <c r="BN48" s="59">
        <f t="shared" si="218"/>
        <v>2363965358.3599997</v>
      </c>
      <c r="BO48" s="59">
        <f t="shared" si="218"/>
        <v>2414489763.849999</v>
      </c>
      <c r="BP48" s="59">
        <f t="shared" si="218"/>
        <v>2414489763.849999</v>
      </c>
      <c r="BQ48" s="59">
        <f t="shared" si="218"/>
        <v>2414489763.849999</v>
      </c>
      <c r="BR48" s="59">
        <f t="shared" si="218"/>
        <v>2414489763.849999</v>
      </c>
      <c r="BS48" s="59">
        <f t="shared" si="218"/>
        <v>2414489763.849999</v>
      </c>
      <c r="BT48" s="59">
        <f t="shared" si="218"/>
        <v>2414489763.849999</v>
      </c>
      <c r="BU48" s="59">
        <f t="shared" si="218"/>
        <v>2414489763.849999</v>
      </c>
      <c r="BV48" s="59">
        <f t="shared" si="218"/>
        <v>2414489763.849999</v>
      </c>
      <c r="BW48" s="59">
        <f t="shared" si="218"/>
        <v>2414489763.849999</v>
      </c>
      <c r="BX48" s="59">
        <f t="shared" si="218"/>
        <v>2414489763.849999</v>
      </c>
      <c r="BY48" s="59">
        <f t="shared" si="218"/>
        <v>2414489763.849999</v>
      </c>
      <c r="BZ48" s="59">
        <f t="shared" si="218"/>
        <v>2414489763.849999</v>
      </c>
      <c r="CA48" s="59">
        <f t="shared" si="218"/>
        <v>2481110901.7001691</v>
      </c>
      <c r="CB48" s="59">
        <f t="shared" si="218"/>
        <v>2481110901.7001691</v>
      </c>
      <c r="CC48" s="59">
        <f t="shared" si="218"/>
        <v>2481110901.7001691</v>
      </c>
      <c r="CD48" s="59">
        <f t="shared" si="218"/>
        <v>2481110901.7001691</v>
      </c>
      <c r="CE48" s="59">
        <f t="shared" si="40"/>
        <v>2481110901.7001691</v>
      </c>
      <c r="CF48" s="68"/>
      <c r="CG48" s="70">
        <f t="shared" si="300"/>
        <v>-1294440.5299999963</v>
      </c>
      <c r="CH48" s="70">
        <f t="shared" si="301"/>
        <v>-1071493.7599999993</v>
      </c>
      <c r="CI48" s="70">
        <f t="shared" si="302"/>
        <v>-4393459.2399999676</v>
      </c>
      <c r="CJ48" s="70">
        <f t="shared" si="303"/>
        <v>-3321892.1899999795</v>
      </c>
      <c r="CK48" s="70">
        <f t="shared" si="304"/>
        <v>-1330363.0300000119</v>
      </c>
      <c r="CL48" s="70">
        <f t="shared" si="305"/>
        <v>-1298040.9999999972</v>
      </c>
      <c r="CM48" s="70">
        <f t="shared" si="306"/>
        <v>-1111110.7100000021</v>
      </c>
      <c r="CN48" s="70">
        <f t="shared" si="307"/>
        <v>-1196695.2899999951</v>
      </c>
      <c r="CO48" s="70">
        <f t="shared" si="308"/>
        <v>-1261265.8099999982</v>
      </c>
      <c r="CP48" s="70">
        <f t="shared" si="309"/>
        <v>-2721209.6310919253</v>
      </c>
      <c r="CQ48" s="70">
        <f t="shared" si="310"/>
        <v>-2721209.6310919253</v>
      </c>
      <c r="CR48" s="70">
        <f t="shared" si="311"/>
        <v>-2721209.6310919253</v>
      </c>
      <c r="CS48" s="70">
        <f t="shared" si="312"/>
        <v>-2721209.6310919253</v>
      </c>
      <c r="CT48" s="70">
        <f t="shared" si="313"/>
        <v>-2721209.6310919253</v>
      </c>
      <c r="CU48" s="70">
        <f t="shared" si="314"/>
        <v>-2721209.6310919253</v>
      </c>
      <c r="CV48" s="70">
        <f t="shared" si="315"/>
        <v>-2721209.6310919253</v>
      </c>
      <c r="CW48" s="70">
        <f t="shared" si="316"/>
        <v>-2721209.6310919253</v>
      </c>
      <c r="CX48" s="70">
        <f t="shared" si="317"/>
        <v>-2721209.6310919253</v>
      </c>
      <c r="CY48" s="70">
        <f t="shared" si="318"/>
        <v>-2796293.8516450543</v>
      </c>
      <c r="CZ48" s="70">
        <f t="shared" si="319"/>
        <v>-2796293.8516450543</v>
      </c>
      <c r="DA48" s="70">
        <f t="shared" si="320"/>
        <v>-2796293.8516450543</v>
      </c>
      <c r="DB48" s="70">
        <f t="shared" si="321"/>
        <v>-2796293.8516450543</v>
      </c>
      <c r="DC48" s="70">
        <f t="shared" si="322"/>
        <v>-2796293.8516450543</v>
      </c>
      <c r="DD48" s="63">
        <f t="shared" si="323"/>
        <v>-54751117.498052537</v>
      </c>
      <c r="DE48" s="59"/>
      <c r="DF48" s="70">
        <f>SUMIF(Adjustments!$J$4:$J$921,(Retirements!$E48&amp;"/"&amp;Retirements!DF$8&amp;"/"&amp;Retirements!DF$7&amp;"/"&amp;Retirements!DF$6),Adjustments!K$4:K$921)</f>
        <v>0</v>
      </c>
      <c r="DG48" s="70">
        <f>SUMIF(Adjustments!$J$4:$J$921,(Retirements!$E48&amp;"/"&amp;Retirements!DG$8&amp;"/"&amp;Retirements!DG$7&amp;"/"&amp;Retirements!DG$6),Adjustments!L$4:L$921)</f>
        <v>0</v>
      </c>
      <c r="DH48" s="70">
        <f>SUMIF(Adjustments!$J$4:$J$921,(Retirements!$E48&amp;"/"&amp;Retirements!DH$8&amp;"/"&amp;Retirements!DH$7&amp;"/"&amp;Retirements!DH$6),Adjustments!M$4:M$921)</f>
        <v>0</v>
      </c>
      <c r="DI48" s="70">
        <f>SUMIF(Adjustments!$J$4:$J$921,(Retirements!$E48&amp;"/"&amp;Retirements!DI$8&amp;"/"&amp;Retirements!DI$7&amp;"/"&amp;Retirements!DI$6),Adjustments!N$4:N$921)</f>
        <v>-1197167.3220000009</v>
      </c>
      <c r="DJ48" s="70">
        <f>SUMIF(Adjustments!$J$4:$J$921,(Retirements!$E48&amp;"/"&amp;Retirements!DJ$8&amp;"/"&amp;Retirements!DJ$7&amp;"/"&amp;Retirements!DJ$6),Adjustments!O$4:O$921)</f>
        <v>-1319993.8020000032</v>
      </c>
      <c r="DK48" s="70">
        <f>SUMIF(Adjustments!$J$4:$J$921,(Retirements!$E48&amp;"/"&amp;Retirements!DK$8&amp;"/"&amp;Retirements!DK$7&amp;"/"&amp;Retirements!DK$6),Adjustments!P$4:P$921)</f>
        <v>0</v>
      </c>
      <c r="DL48" s="70">
        <f>SUMIF(Adjustments!$J$4:$J$921,(Retirements!$E48&amp;"/"&amp;Retirements!DL$8&amp;"/"&amp;Retirements!DL$7&amp;"/"&amp;Retirements!DL$6),Adjustments!Q$4:Q$921)</f>
        <v>0</v>
      </c>
      <c r="DM48" s="70">
        <f>SUMIF(Adjustments!$J$4:$J$921,(Retirements!$E48&amp;"/"&amp;Retirements!DM$8&amp;"/"&amp;Retirements!DM$7&amp;"/"&amp;Retirements!DM$6),Adjustments!R$4:R$921)</f>
        <v>0</v>
      </c>
      <c r="DN48" s="70">
        <f>SUMIF(Adjustments!$J$4:$J$921,(Retirements!$E48&amp;"/"&amp;Retirements!DN$8&amp;"/"&amp;Retirements!DN$7&amp;"/"&amp;Retirements!DN$6),Adjustments!S$4:S$921)</f>
        <v>0</v>
      </c>
      <c r="DO48" s="70">
        <f>SUMIF(Adjustments!$J$4:$J$921,(Retirements!$E48&amp;"/"&amp;Retirements!DO$8&amp;"/"&amp;Retirements!DO$7&amp;"/"&amp;Retirements!DO$6),Adjustments!T$4:T$921)</f>
        <v>0</v>
      </c>
      <c r="DP48" s="70">
        <f>SUMIF(Adjustments!$J$4:$J$921,(Retirements!$E48&amp;"/"&amp;Retirements!DP$8&amp;"/"&amp;Retirements!DP$7&amp;"/"&amp;Retirements!DP$6),Adjustments!U$4:U$921)</f>
        <v>0</v>
      </c>
      <c r="DQ48" s="70">
        <f>SUMIF(Adjustments!$J$4:$J$921,(Retirements!$E48&amp;"/"&amp;Retirements!DQ$8&amp;"/"&amp;Retirements!DQ$7&amp;"/"&amp;Retirements!DQ$6),Adjustments!V$4:V$921)</f>
        <v>0</v>
      </c>
      <c r="DR48" s="70">
        <f>SUMIF(Adjustments!$J$4:$J$921,(Retirements!$E48&amp;"/"&amp;Retirements!DR$8&amp;"/"&amp;Retirements!DR$7&amp;"/"&amp;Retirements!DR$6),Adjustments!W$4:W$921)</f>
        <v>0</v>
      </c>
      <c r="DS48" s="70">
        <f>SUMIF(Adjustments!$J$4:$J$921,(Retirements!$E48&amp;"/"&amp;Retirements!DS$8&amp;"/"&amp;Retirements!DS$7&amp;"/"&amp;Retirements!DS$6),Adjustments!X$4:X$921)</f>
        <v>0</v>
      </c>
      <c r="DT48" s="70">
        <f>SUMIF(Adjustments!$J$4:$J$921,(Retirements!$E48&amp;"/"&amp;Retirements!DT$8&amp;"/"&amp;Retirements!DT$7&amp;"/"&amp;Retirements!DT$6),Adjustments!Y$4:Y$921)</f>
        <v>-266976.52</v>
      </c>
      <c r="DU48" s="70">
        <f>SUMIF(Adjustments!$J$4:$J$921,(Retirements!$E48&amp;"/"&amp;Retirements!DU$8&amp;"/"&amp;Retirements!DU$7&amp;"/"&amp;Retirements!DU$6),Adjustments!Z$4:Z$921)</f>
        <v>0</v>
      </c>
      <c r="DV48" s="70">
        <f>SUMIF(Adjustments!$J$4:$J$921,(Retirements!$E48&amp;"/"&amp;Retirements!DV$8&amp;"/"&amp;Retirements!DV$7&amp;"/"&amp;Retirements!DV$6),Adjustments!AA$4:AA$921)</f>
        <v>0</v>
      </c>
      <c r="DW48" s="70">
        <f>SUMIF(Adjustments!$J$4:$J$921,(Retirements!$E48&amp;"/"&amp;Retirements!DW$8&amp;"/"&amp;Retirements!DW$7&amp;"/"&amp;Retirements!DW$6),Adjustments!AB$4:AB$921)</f>
        <v>0</v>
      </c>
      <c r="DX48" s="70">
        <f>SUMIF(Adjustments!$J$4:$J$921,(Retirements!$E48&amp;"/"&amp;Retirements!DX$8&amp;"/"&amp;Retirements!DX$7&amp;"/"&amp;Retirements!DX$6),Adjustments!AC$4:AC$921)</f>
        <v>0</v>
      </c>
      <c r="DY48" s="70">
        <f>SUMIF(Adjustments!$J$4:$J$921,(Retirements!$E48&amp;"/"&amp;Retirements!DY$8&amp;"/"&amp;Retirements!DY$7&amp;"/"&amp;Retirements!DY$6),Adjustments!AD$4:AD$921)</f>
        <v>0</v>
      </c>
      <c r="DZ48" s="70">
        <f>SUMIF(Adjustments!$J$4:$J$921,(Retirements!$E48&amp;"/"&amp;Retirements!DZ$8&amp;"/"&amp;Retirements!DZ$7&amp;"/"&amp;Retirements!DZ$6),Adjustments!AE$4:AE$921)</f>
        <v>0</v>
      </c>
      <c r="EA48" s="70">
        <f>SUMIF(Adjustments!$J$4:$J$921,(Retirements!$E48&amp;"/"&amp;Retirements!EA$8&amp;"/"&amp;Retirements!EA$7&amp;"/"&amp;Retirements!EA$6),Adjustments!AF$4:AF$921)</f>
        <v>0</v>
      </c>
      <c r="EB48" s="70">
        <f>SUMIF(Adjustments!$J$4:$J$921,(Retirements!$E48&amp;"/"&amp;Retirements!EB$8&amp;"/"&amp;Retirements!EB$7&amp;"/"&amp;Retirements!EB$6),Adjustments!AG$4:AG$921)</f>
        <v>0</v>
      </c>
      <c r="EC48" s="59"/>
      <c r="ED48" s="59">
        <f t="shared" si="324"/>
        <v>-1294440.5299999963</v>
      </c>
      <c r="EE48" s="59">
        <f t="shared" si="325"/>
        <v>-1071493.7599999993</v>
      </c>
      <c r="EF48" s="59">
        <f t="shared" si="326"/>
        <v>-4393459.2399999676</v>
      </c>
      <c r="EG48" s="59">
        <f t="shared" si="327"/>
        <v>-3321892.1899999795</v>
      </c>
      <c r="EH48" s="59">
        <f t="shared" si="328"/>
        <v>-1330363.0300000119</v>
      </c>
      <c r="EI48" s="59">
        <f t="shared" si="329"/>
        <v>-1298040.9999999972</v>
      </c>
      <c r="EJ48" s="59">
        <f t="shared" si="330"/>
        <v>-1111110.7100000021</v>
      </c>
      <c r="EK48" s="59">
        <f t="shared" si="331"/>
        <v>-1196695.2899999951</v>
      </c>
      <c r="EL48" s="59">
        <f t="shared" si="332"/>
        <v>-1261265.8099999982</v>
      </c>
      <c r="EM48" s="59">
        <f t="shared" si="333"/>
        <v>-2721209.6310919253</v>
      </c>
      <c r="EN48" s="59">
        <f t="shared" si="334"/>
        <v>-2721209.6310919253</v>
      </c>
      <c r="EO48" s="59">
        <f t="shared" si="335"/>
        <v>-2721209.6310919253</v>
      </c>
      <c r="EP48" s="59">
        <f t="shared" si="336"/>
        <v>-2721209.6310919253</v>
      </c>
      <c r="EQ48" s="59">
        <f t="shared" si="337"/>
        <v>-2721209.6310919253</v>
      </c>
      <c r="ER48" s="59">
        <f t="shared" si="338"/>
        <v>-2988186.1510919253</v>
      </c>
      <c r="ES48" s="59">
        <f t="shared" si="339"/>
        <v>-2721209.6310919253</v>
      </c>
      <c r="ET48" s="59">
        <f t="shared" si="340"/>
        <v>-2721209.6310919253</v>
      </c>
      <c r="EU48" s="59">
        <f t="shared" si="341"/>
        <v>-2721209.6310919253</v>
      </c>
      <c r="EV48" s="59">
        <f t="shared" si="342"/>
        <v>-2796293.8516450543</v>
      </c>
      <c r="EW48" s="59">
        <f t="shared" si="343"/>
        <v>-2796293.8516450543</v>
      </c>
      <c r="EX48" s="59">
        <f t="shared" si="344"/>
        <v>-2796293.8516450543</v>
      </c>
      <c r="EY48" s="59">
        <f t="shared" si="345"/>
        <v>-2796293.8516450543</v>
      </c>
      <c r="EZ48" s="59">
        <f t="shared" si="346"/>
        <v>-2796293.8516450543</v>
      </c>
      <c r="FA48" s="127">
        <f t="shared" si="52"/>
        <v>-55018094.018052533</v>
      </c>
      <c r="FB48" s="59"/>
      <c r="FC48" s="70">
        <f>SUMIF(Adjustments!$J$4:$J$921,(Retirements!$E48&amp;"/"&amp;Retirements!FC$8&amp;"/"&amp;Retirements!FC$7&amp;"/"&amp;Retirements!FC$6),Adjustments!L$4:L$921)</f>
        <v>6407531.6700000251</v>
      </c>
      <c r="FD48" s="70">
        <f>SUMIF(Adjustments!$J$4:$J$921,(Retirements!$E48&amp;"/"&amp;Retirements!FD$8&amp;"/"&amp;Retirements!FD$7&amp;"/"&amp;Retirements!FD$6),Adjustments!M$4:M$921)</f>
        <v>6901848.3900000127</v>
      </c>
      <c r="FE48" s="70">
        <f>SUMIF(Adjustments!$J$4:$J$921,(Retirements!$E48&amp;"/"&amp;Retirements!FE$8&amp;"/"&amp;Retirements!FE$7&amp;"/"&amp;Retirements!FE$6),Adjustments!N$4:N$921)</f>
        <v>9577708.1400000267</v>
      </c>
      <c r="FF48" s="70">
        <f>SUMIF(Adjustments!$J$4:$J$921,(Retirements!$E48&amp;"/"&amp;Retirements!FF$8&amp;"/"&amp;Retirements!FF$7&amp;"/"&amp;Retirements!FF$6),Adjustments!O$4:O$921)</f>
        <v>10201830.04000001</v>
      </c>
      <c r="FG48" s="70">
        <f>SUMIF(Adjustments!$J$4:$J$921,(Retirements!$E48&amp;"/"&amp;Retirements!FG$8&amp;"/"&amp;Retirements!FG$7&amp;"/"&amp;Retirements!FG$6),Adjustments!P$4:P$921)</f>
        <v>8101981.7600000035</v>
      </c>
      <c r="FH48" s="70">
        <f>SUMIF(Adjustments!$J$4:$J$921,(Retirements!$E48&amp;"/"&amp;Retirements!FH$8&amp;"/"&amp;Retirements!FH$7&amp;"/"&amp;Retirements!FH$6),Adjustments!Q$4:Q$921)</f>
        <v>22043195.239999939</v>
      </c>
      <c r="FI48" s="70">
        <f>SUMIF(Adjustments!$J$4:$J$921,(Retirements!$E48&amp;"/"&amp;Retirements!FI$8&amp;"/"&amp;Retirements!FI$7&amp;"/"&amp;Retirements!FI$6),Adjustments!R$4:R$921)</f>
        <v>8613760.3899999764</v>
      </c>
      <c r="FJ48" s="70">
        <f>SUMIF(Adjustments!$J$4:$J$921,(Retirements!$E48&amp;"/"&amp;Retirements!FJ$8&amp;"/"&amp;Retirements!FJ$7&amp;"/"&amp;Retirements!FJ$6),Adjustments!S$4:S$921)</f>
        <v>7276370.6599999508</v>
      </c>
      <c r="FK48" s="70">
        <f>SUMIF(Adjustments!$J$4:$J$921,(Retirements!$E48&amp;"/"&amp;Retirements!FK$8&amp;"/"&amp;Retirements!FK$7&amp;"/"&amp;Retirements!FK$6),Adjustments!T$4:T$921)</f>
        <v>7846723.8900000099</v>
      </c>
      <c r="FL48" s="70">
        <f>SUMIF(Adjustments!$J$4:$J$921,(Retirements!$E48&amp;"/"&amp;Retirements!FL$8&amp;"/"&amp;Retirements!FL$7&amp;"/"&amp;Retirements!FL$6),Adjustments!U$4:U$921)</f>
        <v>3831907.3815000006</v>
      </c>
      <c r="FM48" s="70">
        <f>SUMIF(Adjustments!$J$4:$J$921,(Retirements!$E48&amp;"/"&amp;Retirements!FM$8&amp;"/"&amp;Retirements!FM$7&amp;"/"&amp;Retirements!FM$6),Adjustments!V$4:V$921)</f>
        <v>28452244.495499998</v>
      </c>
      <c r="FN48" s="70">
        <f>SUMIF(Adjustments!$J$4:$J$921,(Retirements!$E48&amp;"/"&amp;Retirements!FN$8&amp;"/"&amp;Retirements!FN$7&amp;"/"&amp;Retirements!FN$6),Adjustments!W$4:W$921)</f>
        <v>11573784.402999999</v>
      </c>
      <c r="FO48" s="70">
        <f>SUMIF(Adjustments!$J$4:$J$921,(Retirements!$E48&amp;"/"&amp;Retirements!FO$8&amp;"/"&amp;Retirements!FO$7&amp;"/"&amp;Retirements!FO$6),Adjustments!X$4:X$921)</f>
        <v>4702684.7555</v>
      </c>
      <c r="FP48" s="70">
        <f>SUMIF(Adjustments!$J$4:$J$921,(Retirements!$E48&amp;"/"&amp;Retirements!FP$8&amp;"/"&amp;Retirements!FP$7&amp;"/"&amp;Retirements!FP$6),Adjustments!Y$4:Y$921)</f>
        <v>5115272.0055000018</v>
      </c>
      <c r="FQ48" s="70">
        <f>SUMIF(Adjustments!$J$4:$J$921,(Retirements!$E48&amp;"/"&amp;Retirements!FQ$8&amp;"/"&amp;Retirements!FQ$7&amp;"/"&amp;Retirements!FQ$6),Adjustments!Z$4:Z$921)</f>
        <v>4598330.9989999998</v>
      </c>
      <c r="FR48" s="70">
        <f>SUMIF(Adjustments!$J$4:$J$921,(Retirements!$E48&amp;"/"&amp;Retirements!FR$8&amp;"/"&amp;Retirements!FR$7&amp;"/"&amp;Retirements!FR$6),Adjustments!AA$4:AA$921)</f>
        <v>4350740.3454999998</v>
      </c>
      <c r="FS48" s="70">
        <f>SUMIF(Adjustments!$J$4:$J$921,(Retirements!$E48&amp;"/"&amp;Retirements!FS$8&amp;"/"&amp;Retirements!FS$7&amp;"/"&amp;Retirements!FS$6),Adjustments!AB$4:AB$921)</f>
        <v>3962755.3215000001</v>
      </c>
      <c r="FT48" s="70">
        <f>SUMIF(Adjustments!$J$4:$J$921,(Retirements!$E48&amp;"/"&amp;Retirements!FT$8&amp;"/"&amp;Retirements!FT$7&amp;"/"&amp;Retirements!FT$6),Adjustments!AC$4:AC$921)</f>
        <v>4623498.2129999995</v>
      </c>
      <c r="FU48" s="70">
        <f>SUMIF(Adjustments!$J$4:$J$921,(Retirements!$E48&amp;"/"&amp;Retirements!FU$8&amp;"/"&amp;Retirements!FU$7&amp;"/"&amp;Retirements!FU$6),Adjustments!AD$4:AD$921)</f>
        <v>3624030.7644300009</v>
      </c>
      <c r="FV48" s="70">
        <f>SUMIF(Adjustments!$J$4:$J$921,(Retirements!$E48&amp;"/"&amp;Retirements!FV$8&amp;"/"&amp;Retirements!FV$7&amp;"/"&amp;Retirements!FV$6),Adjustments!AE$4:AE$921)</f>
        <v>3449732.2310180003</v>
      </c>
      <c r="FW48" s="70">
        <f>SUMIF(Adjustments!$J$4:$J$921,(Retirements!$E48&amp;"/"&amp;Retirements!FW$8&amp;"/"&amp;Retirements!FW$7&amp;"/"&amp;Retirements!FW$6),Adjustments!AF$4:AF$921)</f>
        <v>3675134.4662300004</v>
      </c>
      <c r="FX48" s="70">
        <f>SUMIF(Adjustments!$J$4:$J$921,(Retirements!$E48&amp;"/"&amp;Retirements!FX$8&amp;"/"&amp;Retirements!FX$7&amp;"/"&amp;Retirements!FX$6),Adjustments!AG$4:AG$921)</f>
        <v>3920555.0932179997</v>
      </c>
      <c r="FY48" s="70">
        <f>SUMIF(Adjustments!$J$4:$J$921,(Retirements!$E48&amp;"/"&amp;Retirements!FY$8&amp;"/"&amp;Retirements!FY$7&amp;"/"&amp;Retirements!FY$6),Adjustments!AH$4:AH$921)</f>
        <v>11001728.60203</v>
      </c>
      <c r="FZ48" s="63">
        <f t="shared" si="347"/>
        <v>183853349.25692594</v>
      </c>
    </row>
    <row r="49" spans="1:182">
      <c r="A49" s="5" t="s">
        <v>32</v>
      </c>
      <c r="B49" s="5" t="s">
        <v>33</v>
      </c>
      <c r="C49" s="5" t="s">
        <v>2</v>
      </c>
      <c r="D49" s="5" t="s">
        <v>23</v>
      </c>
      <c r="E49" s="5" t="s">
        <v>130</v>
      </c>
      <c r="F49" s="5" t="s">
        <v>72</v>
      </c>
      <c r="G49" s="32">
        <v>364</v>
      </c>
      <c r="H49" s="5" t="s">
        <v>33</v>
      </c>
      <c r="I49" s="5" t="str">
        <f t="shared" si="45"/>
        <v>364ID</v>
      </c>
      <c r="J49" s="374">
        <f>VLOOKUP(F49,Scenarios!$BI$11:$BL$121,4,0)</f>
        <v>0</v>
      </c>
      <c r="K49" s="358">
        <f>VLOOKUP(F49,Scenarios!$AG$11:$AJ$132,4,0)</f>
        <v>279009730.01000005</v>
      </c>
      <c r="L49" s="27">
        <f t="shared" si="297"/>
        <v>279364802.66000003</v>
      </c>
      <c r="M49" s="27">
        <f t="shared" si="297"/>
        <v>279885073.61000007</v>
      </c>
      <c r="N49" s="27">
        <f t="shared" si="297"/>
        <v>280676795.43000007</v>
      </c>
      <c r="O49" s="27">
        <f t="shared" si="297"/>
        <v>280567510.60000002</v>
      </c>
      <c r="P49" s="27">
        <f t="shared" si="297"/>
        <v>281381821.5</v>
      </c>
      <c r="Q49" s="27">
        <f t="shared" si="297"/>
        <v>282355505.59000003</v>
      </c>
      <c r="R49" s="27">
        <f t="shared" si="297"/>
        <v>283263877.43000001</v>
      </c>
      <c r="S49" s="27">
        <f t="shared" si="297"/>
        <v>283793033.88</v>
      </c>
      <c r="T49" s="27">
        <f t="shared" si="297"/>
        <v>285029689.19</v>
      </c>
      <c r="U49" s="27">
        <f t="shared" si="297"/>
        <v>286255525.33700001</v>
      </c>
      <c r="V49" s="27">
        <f t="shared" si="298"/>
        <v>287460184.18800002</v>
      </c>
      <c r="W49" s="27">
        <f t="shared" si="298"/>
        <v>288715319.866</v>
      </c>
      <c r="X49" s="27">
        <f t="shared" si="298"/>
        <v>289970411.11699998</v>
      </c>
      <c r="Y49" s="27">
        <f t="shared" si="298"/>
        <v>291296801.99900001</v>
      </c>
      <c r="Z49" s="27">
        <f t="shared" si="298"/>
        <v>292534163.39600003</v>
      </c>
      <c r="AA49" s="27">
        <f t="shared" si="298"/>
        <v>293702684.53800005</v>
      </c>
      <c r="AB49" s="27">
        <f t="shared" si="298"/>
        <v>294833808.17900002</v>
      </c>
      <c r="AC49" s="27">
        <f t="shared" si="298"/>
        <v>296028961.58100003</v>
      </c>
      <c r="AD49" s="27">
        <f t="shared" si="298"/>
        <v>296575310.33758801</v>
      </c>
      <c r="AE49" s="27">
        <f t="shared" si="298"/>
        <v>297097538.73451602</v>
      </c>
      <c r="AF49" s="27">
        <f t="shared" si="299"/>
        <v>297691164.20616204</v>
      </c>
      <c r="AG49" s="27">
        <f t="shared" si="299"/>
        <v>298374585.35563803</v>
      </c>
      <c r="AH49" s="27">
        <f t="shared" si="299"/>
        <v>299037726.982086</v>
      </c>
      <c r="AI49" s="68"/>
      <c r="AJ49" s="59">
        <f>SUMIF(Adjustments!$J$4:$J$921,(Retirements!$E49&amp;"/"&amp;Retirements!AJ$8&amp;"/"&amp;Retirements!AJ$7&amp;"/"&amp;Retirements!AJ$6),Adjustments!K$4:K$921)</f>
        <v>-267195.9699999998</v>
      </c>
      <c r="AK49" s="59">
        <f>SUMIF(Adjustments!$J$4:$J$921,(Retirements!$E49&amp;"/"&amp;Retirements!AK$8&amp;"/"&amp;Retirements!AK$7&amp;"/"&amp;Retirements!AK$6),Adjustments!L$4:L$921)</f>
        <v>-288521.02999999991</v>
      </c>
      <c r="AL49" s="59">
        <f>SUMIF(Adjustments!$J$4:$J$921,(Retirements!$E49&amp;"/"&amp;Retirements!AL$8&amp;"/"&amp;Retirements!AL$7&amp;"/"&amp;Retirements!AL$6),Adjustments!M$4:M$921)</f>
        <v>-158880.80999999994</v>
      </c>
      <c r="AM49" s="59">
        <f>SUMIF(Adjustments!$J$4:$J$921,(Retirements!$E49&amp;"/"&amp;Retirements!AM$8&amp;"/"&amp;Retirements!AM$7&amp;"/"&amp;Retirements!AM$6),Adjustments!N$4:N$921)</f>
        <v>-1289915.030000004</v>
      </c>
      <c r="AN49" s="59">
        <f>SUMIF(Adjustments!$J$4:$J$921,(Retirements!$E49&amp;"/"&amp;Retirements!AN$8&amp;"/"&amp;Retirements!AN$7&amp;"/"&amp;Retirements!AN$6),Adjustments!O$4:O$921)</f>
        <v>-154127.87000000002</v>
      </c>
      <c r="AO49" s="59">
        <f>SUMIF(Adjustments!$J$4:$J$921,(Retirements!$E49&amp;"/"&amp;Retirements!AO$8&amp;"/"&amp;Retirements!AO$7&amp;"/"&amp;Retirements!AO$6),Adjustments!P$4:P$921)</f>
        <v>-123845.01000000004</v>
      </c>
      <c r="AP49" s="59">
        <f>SUMIF(Adjustments!$J$4:$J$921,(Retirements!$E49&amp;"/"&amp;Retirements!AP$8&amp;"/"&amp;Retirements!AP$7&amp;"/"&amp;Retirements!AP$6),Adjustments!Q$4:Q$921)</f>
        <v>-329938.96999999974</v>
      </c>
      <c r="AQ49" s="59">
        <f>SUMIF(Adjustments!$J$4:$J$921,(Retirements!$E49&amp;"/"&amp;Retirements!AQ$8&amp;"/"&amp;Retirements!AQ$7&amp;"/"&amp;Retirements!AQ$6),Adjustments!R$4:R$921)</f>
        <v>-231177.16</v>
      </c>
      <c r="AR49" s="59">
        <f>SUMIF(Adjustments!$J$4:$J$921,(Retirements!$E49&amp;"/"&amp;Retirements!AR$8&amp;"/"&amp;Retirements!AR$7&amp;"/"&amp;Retirements!AR$6),Adjustments!S$4:S$921)</f>
        <v>-264954.15000000002</v>
      </c>
      <c r="AS49" s="59">
        <f>SUMIF(Adjustments!$J$4:$J$921,(Retirements!$E49&amp;"/"&amp;Retirements!AS$8&amp;"/"&amp;Retirements!AS$7&amp;"/"&amp;Retirements!AS$6),Adjustments!T$4:T$921)</f>
        <v>0</v>
      </c>
      <c r="AT49" s="59">
        <f>SUMIF(Adjustments!$J$4:$J$921,(Retirements!$E49&amp;"/"&amp;Retirements!AT$8&amp;"/"&amp;Retirements!AT$7&amp;"/"&amp;Retirements!AT$6),Adjustments!U$4:U$921)</f>
        <v>0</v>
      </c>
      <c r="AU49" s="59">
        <f>SUMIF(Adjustments!$J$4:$J$921,(Retirements!$E49&amp;"/"&amp;Retirements!AU$8&amp;"/"&amp;Retirements!AU$7&amp;"/"&amp;Retirements!AU$6),Adjustments!V$4:V$921)</f>
        <v>0</v>
      </c>
      <c r="AV49" s="59">
        <f>SUMIF(Adjustments!$J$4:$J$921,(Retirements!$E49&amp;"/"&amp;Retirements!AV$8&amp;"/"&amp;Retirements!AV$7&amp;"/"&amp;Retirements!AV$6),Adjustments!W$4:W$921)</f>
        <v>0</v>
      </c>
      <c r="AW49" s="59">
        <f>SUMIF(Adjustments!$J$4:$J$921,(Retirements!$E49&amp;"/"&amp;Retirements!AW$8&amp;"/"&amp;Retirements!AW$7&amp;"/"&amp;Retirements!AW$6),Adjustments!X$4:X$921)</f>
        <v>0</v>
      </c>
      <c r="AX49" s="59">
        <f>SUMIF(Adjustments!$J$4:$J$921,(Retirements!$E49&amp;"/"&amp;Retirements!AX$8&amp;"/"&amp;Retirements!AX$7&amp;"/"&amp;Retirements!AX$6),Adjustments!Y$4:Y$921)</f>
        <v>0</v>
      </c>
      <c r="AY49" s="59">
        <f>SUMIF(Adjustments!$J$4:$J$921,(Retirements!$E49&amp;"/"&amp;Retirements!AY$8&amp;"/"&amp;Retirements!AY$7&amp;"/"&amp;Retirements!AY$6),Adjustments!Z$4:Z$921)</f>
        <v>0</v>
      </c>
      <c r="AZ49" s="59">
        <f>SUMIF(Adjustments!$J$4:$J$921,(Retirements!$E49&amp;"/"&amp;Retirements!AZ$8&amp;"/"&amp;Retirements!AZ$7&amp;"/"&amp;Retirements!AZ$6),Adjustments!AA$4:AA$921)</f>
        <v>0</v>
      </c>
      <c r="BA49" s="59">
        <f>SUMIF(Adjustments!$J$4:$J$921,(Retirements!$E49&amp;"/"&amp;Retirements!BA$8&amp;"/"&amp;Retirements!BA$7&amp;"/"&amp;Retirements!BA$6),Adjustments!AB$4:AB$921)</f>
        <v>0</v>
      </c>
      <c r="BB49" s="59">
        <f>SUMIF(Adjustments!$J$4:$J$921,(Retirements!$E49&amp;"/"&amp;Retirements!BB$8&amp;"/"&amp;Retirements!BB$7&amp;"/"&amp;Retirements!BB$6),Adjustments!AC$4:AC$921)</f>
        <v>0</v>
      </c>
      <c r="BC49" s="59">
        <f>SUMIF(Adjustments!$J$4:$J$921,(Retirements!$E49&amp;"/"&amp;Retirements!BC$8&amp;"/"&amp;Retirements!BC$7&amp;"/"&amp;Retirements!BC$6),Adjustments!AD$4:AD$921)</f>
        <v>0</v>
      </c>
      <c r="BD49" s="59">
        <f>SUMIF(Adjustments!$J$4:$J$921,(Retirements!$E49&amp;"/"&amp;Retirements!BD$8&amp;"/"&amp;Retirements!BD$7&amp;"/"&amp;Retirements!BD$6),Adjustments!AE$4:AE$921)</f>
        <v>0</v>
      </c>
      <c r="BE49" s="59">
        <f>SUMIF(Adjustments!$J$4:$J$921,(Retirements!$E49&amp;"/"&amp;Retirements!BE$8&amp;"/"&amp;Retirements!BE$7&amp;"/"&amp;Retirements!BE$6),Adjustments!AF$4:AF$921)</f>
        <v>0</v>
      </c>
      <c r="BF49" s="59">
        <f>SUMIF(Adjustments!$J$4:$J$921,(Retirements!$E49&amp;"/"&amp;Retirements!BF$8&amp;"/"&amp;Retirements!BF$7&amp;"/"&amp;Retirements!BF$6),Adjustments!AG$4:AG$921)</f>
        <v>0</v>
      </c>
      <c r="BG49" s="59"/>
      <c r="BH49" s="756">
        <f t="shared" si="35"/>
        <v>41</v>
      </c>
      <c r="BI49" s="59">
        <f t="shared" si="46"/>
        <v>279009730.01000005</v>
      </c>
      <c r="BJ49" s="59">
        <f t="shared" si="218"/>
        <v>279009730.01000005</v>
      </c>
      <c r="BK49" s="59">
        <f t="shared" si="218"/>
        <v>279009730.01000005</v>
      </c>
      <c r="BL49" s="59">
        <f t="shared" si="218"/>
        <v>279009730.01000005</v>
      </c>
      <c r="BM49" s="59">
        <f t="shared" ref="BJ49:CD61" si="348">HLOOKUP(BM$8,$K$9:$AH$95,$BH49,0)</f>
        <v>279009730.01000005</v>
      </c>
      <c r="BN49" s="59">
        <f t="shared" si="348"/>
        <v>279009730.01000005</v>
      </c>
      <c r="BO49" s="59">
        <f t="shared" si="348"/>
        <v>282355505.59000003</v>
      </c>
      <c r="BP49" s="59">
        <f t="shared" si="348"/>
        <v>282355505.59000003</v>
      </c>
      <c r="BQ49" s="59">
        <f t="shared" si="348"/>
        <v>282355505.59000003</v>
      </c>
      <c r="BR49" s="59">
        <f t="shared" si="348"/>
        <v>282355505.59000003</v>
      </c>
      <c r="BS49" s="59">
        <f t="shared" si="348"/>
        <v>282355505.59000003</v>
      </c>
      <c r="BT49" s="59">
        <f t="shared" si="348"/>
        <v>282355505.59000003</v>
      </c>
      <c r="BU49" s="59">
        <f t="shared" si="348"/>
        <v>282355505.59000003</v>
      </c>
      <c r="BV49" s="59">
        <f t="shared" si="348"/>
        <v>282355505.59000003</v>
      </c>
      <c r="BW49" s="59">
        <f t="shared" si="348"/>
        <v>282355505.59000003</v>
      </c>
      <c r="BX49" s="59">
        <f t="shared" si="348"/>
        <v>282355505.59000003</v>
      </c>
      <c r="BY49" s="59">
        <f t="shared" si="348"/>
        <v>282355505.59000003</v>
      </c>
      <c r="BZ49" s="59">
        <f t="shared" si="348"/>
        <v>282355505.59000003</v>
      </c>
      <c r="CA49" s="59">
        <f t="shared" si="348"/>
        <v>296028961.58100003</v>
      </c>
      <c r="CB49" s="59">
        <f t="shared" si="348"/>
        <v>296028961.58100003</v>
      </c>
      <c r="CC49" s="59">
        <f t="shared" si="348"/>
        <v>296028961.58100003</v>
      </c>
      <c r="CD49" s="59">
        <f t="shared" si="348"/>
        <v>296028961.58100003</v>
      </c>
      <c r="CE49" s="59">
        <f t="shared" si="40"/>
        <v>296028961.58100003</v>
      </c>
      <c r="CF49" s="68"/>
      <c r="CG49" s="70">
        <f t="shared" si="300"/>
        <v>-267195.9699999998</v>
      </c>
      <c r="CH49" s="70">
        <f t="shared" si="301"/>
        <v>-288521.02999999991</v>
      </c>
      <c r="CI49" s="70">
        <f t="shared" si="302"/>
        <v>-158880.80999999994</v>
      </c>
      <c r="CJ49" s="70">
        <f t="shared" si="303"/>
        <v>-1289915.030000004</v>
      </c>
      <c r="CK49" s="70">
        <f t="shared" si="304"/>
        <v>-154127.87000000002</v>
      </c>
      <c r="CL49" s="70">
        <f t="shared" si="305"/>
        <v>-123845.01000000004</v>
      </c>
      <c r="CM49" s="70">
        <f t="shared" si="306"/>
        <v>-329938.96999999974</v>
      </c>
      <c r="CN49" s="70">
        <f t="shared" si="307"/>
        <v>-231177.16</v>
      </c>
      <c r="CO49" s="70">
        <f t="shared" si="308"/>
        <v>-264954.15000000002</v>
      </c>
      <c r="CP49" s="70">
        <f t="shared" si="309"/>
        <v>0</v>
      </c>
      <c r="CQ49" s="70">
        <f t="shared" si="310"/>
        <v>0</v>
      </c>
      <c r="CR49" s="70">
        <f t="shared" si="311"/>
        <v>0</v>
      </c>
      <c r="CS49" s="70">
        <f t="shared" si="312"/>
        <v>0</v>
      </c>
      <c r="CT49" s="70">
        <f t="shared" si="313"/>
        <v>0</v>
      </c>
      <c r="CU49" s="70">
        <f t="shared" si="314"/>
        <v>0</v>
      </c>
      <c r="CV49" s="70">
        <f t="shared" si="315"/>
        <v>0</v>
      </c>
      <c r="CW49" s="70">
        <f t="shared" si="316"/>
        <v>0</v>
      </c>
      <c r="CX49" s="70">
        <f t="shared" si="317"/>
        <v>0</v>
      </c>
      <c r="CY49" s="70">
        <f t="shared" si="318"/>
        <v>0</v>
      </c>
      <c r="CZ49" s="70">
        <f t="shared" si="319"/>
        <v>0</v>
      </c>
      <c r="DA49" s="70">
        <f t="shared" si="320"/>
        <v>0</v>
      </c>
      <c r="DB49" s="70">
        <f t="shared" si="321"/>
        <v>0</v>
      </c>
      <c r="DC49" s="70">
        <f t="shared" si="322"/>
        <v>0</v>
      </c>
      <c r="DD49" s="63">
        <f t="shared" si="323"/>
        <v>-3108556.0000000037</v>
      </c>
      <c r="DE49" s="59"/>
      <c r="DF49" s="70">
        <f>SUMIF(Adjustments!$J$4:$J$921,(Retirements!$E49&amp;"/"&amp;Retirements!DF$8&amp;"/"&amp;Retirements!DF$7&amp;"/"&amp;Retirements!DF$6),Adjustments!K$4:K$921)</f>
        <v>0</v>
      </c>
      <c r="DG49" s="70">
        <f>SUMIF(Adjustments!$J$4:$J$921,(Retirements!$E49&amp;"/"&amp;Retirements!DG$8&amp;"/"&amp;Retirements!DG$7&amp;"/"&amp;Retirements!DG$6),Adjustments!L$4:L$921)</f>
        <v>0</v>
      </c>
      <c r="DH49" s="70">
        <f>SUMIF(Adjustments!$J$4:$J$921,(Retirements!$E49&amp;"/"&amp;Retirements!DH$8&amp;"/"&amp;Retirements!DH$7&amp;"/"&amp;Retirements!DH$6),Adjustments!M$4:M$921)</f>
        <v>0</v>
      </c>
      <c r="DI49" s="70">
        <f>SUMIF(Adjustments!$J$4:$J$921,(Retirements!$E49&amp;"/"&amp;Retirements!DI$8&amp;"/"&amp;Retirements!DI$7&amp;"/"&amp;Retirements!DI$6),Adjustments!N$4:N$921)</f>
        <v>0</v>
      </c>
      <c r="DJ49" s="70">
        <f>SUMIF(Adjustments!$J$4:$J$921,(Retirements!$E49&amp;"/"&amp;Retirements!DJ$8&amp;"/"&amp;Retirements!DJ$7&amp;"/"&amp;Retirements!DJ$6),Adjustments!O$4:O$921)</f>
        <v>0</v>
      </c>
      <c r="DK49" s="70">
        <f>SUMIF(Adjustments!$J$4:$J$921,(Retirements!$E49&amp;"/"&amp;Retirements!DK$8&amp;"/"&amp;Retirements!DK$7&amp;"/"&amp;Retirements!DK$6),Adjustments!P$4:P$921)</f>
        <v>0</v>
      </c>
      <c r="DL49" s="70">
        <f>SUMIF(Adjustments!$J$4:$J$921,(Retirements!$E49&amp;"/"&amp;Retirements!DL$8&amp;"/"&amp;Retirements!DL$7&amp;"/"&amp;Retirements!DL$6),Adjustments!Q$4:Q$921)</f>
        <v>0</v>
      </c>
      <c r="DM49" s="70">
        <f>SUMIF(Adjustments!$J$4:$J$921,(Retirements!$E49&amp;"/"&amp;Retirements!DM$8&amp;"/"&amp;Retirements!DM$7&amp;"/"&amp;Retirements!DM$6),Adjustments!R$4:R$921)</f>
        <v>0</v>
      </c>
      <c r="DN49" s="70">
        <f>SUMIF(Adjustments!$J$4:$J$921,(Retirements!$E49&amp;"/"&amp;Retirements!DN$8&amp;"/"&amp;Retirements!DN$7&amp;"/"&amp;Retirements!DN$6),Adjustments!S$4:S$921)</f>
        <v>0</v>
      </c>
      <c r="DO49" s="70">
        <f>SUMIF(Adjustments!$J$4:$J$921,(Retirements!$E49&amp;"/"&amp;Retirements!DO$8&amp;"/"&amp;Retirements!DO$7&amp;"/"&amp;Retirements!DO$6),Adjustments!T$4:T$921)</f>
        <v>0</v>
      </c>
      <c r="DP49" s="70">
        <f>SUMIF(Adjustments!$J$4:$J$921,(Retirements!$E49&amp;"/"&amp;Retirements!DP$8&amp;"/"&amp;Retirements!DP$7&amp;"/"&amp;Retirements!DP$6),Adjustments!U$4:U$921)</f>
        <v>0</v>
      </c>
      <c r="DQ49" s="70">
        <f>SUMIF(Adjustments!$J$4:$J$921,(Retirements!$E49&amp;"/"&amp;Retirements!DQ$8&amp;"/"&amp;Retirements!DQ$7&amp;"/"&amp;Retirements!DQ$6),Adjustments!V$4:V$921)</f>
        <v>0</v>
      </c>
      <c r="DR49" s="70">
        <f>SUMIF(Adjustments!$J$4:$J$921,(Retirements!$E49&amp;"/"&amp;Retirements!DR$8&amp;"/"&amp;Retirements!DR$7&amp;"/"&amp;Retirements!DR$6),Adjustments!W$4:W$921)</f>
        <v>0</v>
      </c>
      <c r="DS49" s="70">
        <f>SUMIF(Adjustments!$J$4:$J$921,(Retirements!$E49&amp;"/"&amp;Retirements!DS$8&amp;"/"&amp;Retirements!DS$7&amp;"/"&amp;Retirements!DS$6),Adjustments!X$4:X$921)</f>
        <v>0</v>
      </c>
      <c r="DT49" s="70">
        <f>SUMIF(Adjustments!$J$4:$J$921,(Retirements!$E49&amp;"/"&amp;Retirements!DT$8&amp;"/"&amp;Retirements!DT$7&amp;"/"&amp;Retirements!DT$6),Adjustments!Y$4:Y$921)</f>
        <v>0</v>
      </c>
      <c r="DU49" s="70">
        <f>SUMIF(Adjustments!$J$4:$J$921,(Retirements!$E49&amp;"/"&amp;Retirements!DU$8&amp;"/"&amp;Retirements!DU$7&amp;"/"&amp;Retirements!DU$6),Adjustments!Z$4:Z$921)</f>
        <v>0</v>
      </c>
      <c r="DV49" s="70">
        <f>SUMIF(Adjustments!$J$4:$J$921,(Retirements!$E49&amp;"/"&amp;Retirements!DV$8&amp;"/"&amp;Retirements!DV$7&amp;"/"&amp;Retirements!DV$6),Adjustments!AA$4:AA$921)</f>
        <v>0</v>
      </c>
      <c r="DW49" s="70">
        <f>SUMIF(Adjustments!$J$4:$J$921,(Retirements!$E49&amp;"/"&amp;Retirements!DW$8&amp;"/"&amp;Retirements!DW$7&amp;"/"&amp;Retirements!DW$6),Adjustments!AB$4:AB$921)</f>
        <v>0</v>
      </c>
      <c r="DX49" s="70">
        <f>SUMIF(Adjustments!$J$4:$J$921,(Retirements!$E49&amp;"/"&amp;Retirements!DX$8&amp;"/"&amp;Retirements!DX$7&amp;"/"&amp;Retirements!DX$6),Adjustments!AC$4:AC$921)</f>
        <v>0</v>
      </c>
      <c r="DY49" s="70">
        <f>SUMIF(Adjustments!$J$4:$J$921,(Retirements!$E49&amp;"/"&amp;Retirements!DY$8&amp;"/"&amp;Retirements!DY$7&amp;"/"&amp;Retirements!DY$6),Adjustments!AD$4:AD$921)</f>
        <v>0</v>
      </c>
      <c r="DZ49" s="70">
        <f>SUMIF(Adjustments!$J$4:$J$921,(Retirements!$E49&amp;"/"&amp;Retirements!DZ$8&amp;"/"&amp;Retirements!DZ$7&amp;"/"&amp;Retirements!DZ$6),Adjustments!AE$4:AE$921)</f>
        <v>0</v>
      </c>
      <c r="EA49" s="70">
        <f>SUMIF(Adjustments!$J$4:$J$921,(Retirements!$E49&amp;"/"&amp;Retirements!EA$8&amp;"/"&amp;Retirements!EA$7&amp;"/"&amp;Retirements!EA$6),Adjustments!AF$4:AF$921)</f>
        <v>0</v>
      </c>
      <c r="EB49" s="70">
        <f>SUMIF(Adjustments!$J$4:$J$921,(Retirements!$E49&amp;"/"&amp;Retirements!EB$8&amp;"/"&amp;Retirements!EB$7&amp;"/"&amp;Retirements!EB$6),Adjustments!AG$4:AG$921)</f>
        <v>0</v>
      </c>
      <c r="EC49" s="59"/>
      <c r="ED49" s="59">
        <f t="shared" si="324"/>
        <v>-267195.9699999998</v>
      </c>
      <c r="EE49" s="59">
        <f t="shared" si="325"/>
        <v>-288521.02999999991</v>
      </c>
      <c r="EF49" s="59">
        <f t="shared" si="326"/>
        <v>-158880.80999999994</v>
      </c>
      <c r="EG49" s="59">
        <f t="shared" si="327"/>
        <v>-1289915.030000004</v>
      </c>
      <c r="EH49" s="59">
        <f t="shared" si="328"/>
        <v>-154127.87000000002</v>
      </c>
      <c r="EI49" s="59">
        <f t="shared" si="329"/>
        <v>-123845.01000000004</v>
      </c>
      <c r="EJ49" s="59">
        <f t="shared" si="330"/>
        <v>-329938.96999999974</v>
      </c>
      <c r="EK49" s="59">
        <f t="shared" si="331"/>
        <v>-231177.16</v>
      </c>
      <c r="EL49" s="59">
        <f t="shared" si="332"/>
        <v>-264954.15000000002</v>
      </c>
      <c r="EM49" s="59">
        <f t="shared" si="333"/>
        <v>0</v>
      </c>
      <c r="EN49" s="59">
        <f t="shared" si="334"/>
        <v>0</v>
      </c>
      <c r="EO49" s="59">
        <f t="shared" si="335"/>
        <v>0</v>
      </c>
      <c r="EP49" s="59">
        <f t="shared" si="336"/>
        <v>0</v>
      </c>
      <c r="EQ49" s="59">
        <f t="shared" si="337"/>
        <v>0</v>
      </c>
      <c r="ER49" s="59">
        <f t="shared" si="338"/>
        <v>0</v>
      </c>
      <c r="ES49" s="59">
        <f t="shared" si="339"/>
        <v>0</v>
      </c>
      <c r="ET49" s="59">
        <f t="shared" si="340"/>
        <v>0</v>
      </c>
      <c r="EU49" s="59">
        <f t="shared" si="341"/>
        <v>0</v>
      </c>
      <c r="EV49" s="59">
        <f t="shared" si="342"/>
        <v>0</v>
      </c>
      <c r="EW49" s="59">
        <f t="shared" si="343"/>
        <v>0</v>
      </c>
      <c r="EX49" s="59">
        <f t="shared" si="344"/>
        <v>0</v>
      </c>
      <c r="EY49" s="59">
        <f t="shared" si="345"/>
        <v>0</v>
      </c>
      <c r="EZ49" s="59">
        <f t="shared" si="346"/>
        <v>0</v>
      </c>
      <c r="FA49" s="127">
        <f t="shared" si="52"/>
        <v>-3108556.0000000037</v>
      </c>
      <c r="FB49" s="59"/>
      <c r="FC49" s="70">
        <f>SUMIF(Adjustments!$J$4:$J$921,(Retirements!$E49&amp;"/"&amp;Retirements!FC$8&amp;"/"&amp;Retirements!FC$7&amp;"/"&amp;Retirements!FC$6),Adjustments!L$4:L$921)</f>
        <v>622268.62000000058</v>
      </c>
      <c r="FD49" s="70">
        <f>SUMIF(Adjustments!$J$4:$J$921,(Retirements!$E49&amp;"/"&amp;Retirements!FD$8&amp;"/"&amp;Retirements!FD$7&amp;"/"&amp;Retirements!FD$6),Adjustments!M$4:M$921)</f>
        <v>808791.98000000045</v>
      </c>
      <c r="FE49" s="70">
        <f>SUMIF(Adjustments!$J$4:$J$921,(Retirements!$E49&amp;"/"&amp;Retirements!FE$8&amp;"/"&amp;Retirements!FE$7&amp;"/"&amp;Retirements!FE$6),Adjustments!N$4:N$921)</f>
        <v>950602.63</v>
      </c>
      <c r="FF49" s="70">
        <f>SUMIF(Adjustments!$J$4:$J$921,(Retirements!$E49&amp;"/"&amp;Retirements!FF$8&amp;"/"&amp;Retirements!FF$7&amp;"/"&amp;Retirements!FF$6),Adjustments!O$4:O$921)</f>
        <v>1180630.2000000007</v>
      </c>
      <c r="FG49" s="70">
        <f>SUMIF(Adjustments!$J$4:$J$921,(Retirements!$E49&amp;"/"&amp;Retirements!FG$8&amp;"/"&amp;Retirements!FG$7&amp;"/"&amp;Retirements!FG$6),Adjustments!P$4:P$921)</f>
        <v>968438.76999999979</v>
      </c>
      <c r="FH49" s="70">
        <f>SUMIF(Adjustments!$J$4:$J$921,(Retirements!$E49&amp;"/"&amp;Retirements!FH$8&amp;"/"&amp;Retirements!FH$7&amp;"/"&amp;Retirements!FH$6),Adjustments!Q$4:Q$921)</f>
        <v>1097529.0999999996</v>
      </c>
      <c r="FI49" s="70">
        <f>SUMIF(Adjustments!$J$4:$J$921,(Retirements!$E49&amp;"/"&amp;Retirements!FI$8&amp;"/"&amp;Retirements!FI$7&amp;"/"&amp;Retirements!FI$6),Adjustments!R$4:R$921)</f>
        <v>1238310.8099999996</v>
      </c>
      <c r="FJ49" s="70">
        <f>SUMIF(Adjustments!$J$4:$J$921,(Retirements!$E49&amp;"/"&amp;Retirements!FJ$8&amp;"/"&amp;Retirements!FJ$7&amp;"/"&amp;Retirements!FJ$6),Adjustments!S$4:S$921)</f>
        <v>760333.61</v>
      </c>
      <c r="FK49" s="70">
        <f>SUMIF(Adjustments!$J$4:$J$921,(Retirements!$E49&amp;"/"&amp;Retirements!FK$8&amp;"/"&amp;Retirements!FK$7&amp;"/"&amp;Retirements!FK$6),Adjustments!T$4:T$921)</f>
        <v>1501609.46</v>
      </c>
      <c r="FL49" s="70">
        <f>SUMIF(Adjustments!$J$4:$J$921,(Retirements!$E49&amp;"/"&amp;Retirements!FL$8&amp;"/"&amp;Retirements!FL$7&amp;"/"&amp;Retirements!FL$6),Adjustments!U$4:U$921)</f>
        <v>1225836.1470000001</v>
      </c>
      <c r="FM49" s="70">
        <f>SUMIF(Adjustments!$J$4:$J$921,(Retirements!$E49&amp;"/"&amp;Retirements!FM$8&amp;"/"&amp;Retirements!FM$7&amp;"/"&amp;Retirements!FM$6),Adjustments!V$4:V$921)</f>
        <v>1204658.851</v>
      </c>
      <c r="FN49" s="70">
        <f>SUMIF(Adjustments!$J$4:$J$921,(Retirements!$E49&amp;"/"&amp;Retirements!FN$8&amp;"/"&amp;Retirements!FN$7&amp;"/"&amp;Retirements!FN$6),Adjustments!W$4:W$921)</f>
        <v>1255135.6780000003</v>
      </c>
      <c r="FO49" s="70">
        <f>SUMIF(Adjustments!$J$4:$J$921,(Retirements!$E49&amp;"/"&amp;Retirements!FO$8&amp;"/"&amp;Retirements!FO$7&amp;"/"&amp;Retirements!FO$6),Adjustments!X$4:X$921)</f>
        <v>1255091.2509999999</v>
      </c>
      <c r="FP49" s="70">
        <f>SUMIF(Adjustments!$J$4:$J$921,(Retirements!$E49&amp;"/"&amp;Retirements!FP$8&amp;"/"&amp;Retirements!FP$7&amp;"/"&amp;Retirements!FP$6),Adjustments!Y$4:Y$921)</f>
        <v>1326390.882</v>
      </c>
      <c r="FQ49" s="70">
        <f>SUMIF(Adjustments!$J$4:$J$921,(Retirements!$E49&amp;"/"&amp;Retirements!FQ$8&amp;"/"&amp;Retirements!FQ$7&amp;"/"&amp;Retirements!FQ$6),Adjustments!Z$4:Z$921)</f>
        <v>1237361.3970000001</v>
      </c>
      <c r="FR49" s="70">
        <f>SUMIF(Adjustments!$J$4:$J$921,(Retirements!$E49&amp;"/"&amp;Retirements!FR$8&amp;"/"&amp;Retirements!FR$7&amp;"/"&amp;Retirements!FR$6),Adjustments!AA$4:AA$921)</f>
        <v>1168521.142</v>
      </c>
      <c r="FS49" s="70">
        <f>SUMIF(Adjustments!$J$4:$J$921,(Retirements!$E49&amp;"/"&amp;Retirements!FS$8&amp;"/"&amp;Retirements!FS$7&amp;"/"&amp;Retirements!FS$6),Adjustments!AB$4:AB$921)</f>
        <v>1131123.6410000001</v>
      </c>
      <c r="FT49" s="70">
        <f>SUMIF(Adjustments!$J$4:$J$921,(Retirements!$E49&amp;"/"&amp;Retirements!FT$8&amp;"/"&amp;Retirements!FT$7&amp;"/"&amp;Retirements!FT$6),Adjustments!AC$4:AC$921)</f>
        <v>1195153.402</v>
      </c>
      <c r="FU49" s="70">
        <f>SUMIF(Adjustments!$J$4:$J$921,(Retirements!$E49&amp;"/"&amp;Retirements!FU$8&amp;"/"&amp;Retirements!FU$7&amp;"/"&amp;Retirements!FU$6),Adjustments!AD$4:AD$921)</f>
        <v>546348.75658799999</v>
      </c>
      <c r="FV49" s="70">
        <f>SUMIF(Adjustments!$J$4:$J$921,(Retirements!$E49&amp;"/"&amp;Retirements!FV$8&amp;"/"&amp;Retirements!FV$7&amp;"/"&amp;Retirements!FV$6),Adjustments!AE$4:AE$921)</f>
        <v>522228.39692799991</v>
      </c>
      <c r="FW49" s="70">
        <f>SUMIF(Adjustments!$J$4:$J$921,(Retirements!$E49&amp;"/"&amp;Retirements!FW$8&amp;"/"&amp;Retirements!FW$7&amp;"/"&amp;Retirements!FW$6),Adjustments!AF$4:AF$921)</f>
        <v>593625.47164599993</v>
      </c>
      <c r="FX49" s="70">
        <f>SUMIF(Adjustments!$J$4:$J$921,(Retirements!$E49&amp;"/"&amp;Retirements!FX$8&amp;"/"&amp;Retirements!FX$7&amp;"/"&amp;Retirements!FX$6),Adjustments!AG$4:AG$921)</f>
        <v>683421.14947599987</v>
      </c>
      <c r="FY49" s="70">
        <f>SUMIF(Adjustments!$J$4:$J$921,(Retirements!$E49&amp;"/"&amp;Retirements!FY$8&amp;"/"&amp;Retirements!FY$7&amp;"/"&amp;Retirements!FY$6),Adjustments!AH$4:AH$921)</f>
        <v>663141.62644800008</v>
      </c>
      <c r="FZ49" s="63">
        <f t="shared" si="347"/>
        <v>23136552.972085997</v>
      </c>
    </row>
    <row r="50" spans="1:182">
      <c r="A50" s="5" t="s">
        <v>34</v>
      </c>
      <c r="B50" s="5" t="s">
        <v>35</v>
      </c>
      <c r="C50" s="5" t="s">
        <v>2</v>
      </c>
      <c r="D50" s="5" t="s">
        <v>23</v>
      </c>
      <c r="E50" s="5" t="s">
        <v>131</v>
      </c>
      <c r="F50" s="5" t="s">
        <v>73</v>
      </c>
      <c r="G50" s="32">
        <v>364</v>
      </c>
      <c r="H50" s="5" t="s">
        <v>35</v>
      </c>
      <c r="I50" s="5" t="str">
        <f t="shared" si="45"/>
        <v>364WYU</v>
      </c>
      <c r="J50" s="374">
        <f>VLOOKUP(F50,Scenarios!$BI$11:$BL$121,4,0)</f>
        <v>-1.16839657899723E-2</v>
      </c>
      <c r="K50" s="358">
        <f>VLOOKUP(F50,Scenarios!$AG$11:$AJ$132,4,0)</f>
        <v>96464758.050000012</v>
      </c>
      <c r="L50" s="27">
        <f t="shared" si="297"/>
        <v>96755821.040000007</v>
      </c>
      <c r="M50" s="27">
        <f t="shared" si="297"/>
        <v>96302758.690000013</v>
      </c>
      <c r="N50" s="27">
        <f t="shared" si="297"/>
        <v>97354141.040000007</v>
      </c>
      <c r="O50" s="27">
        <f t="shared" si="297"/>
        <v>97538908.469999999</v>
      </c>
      <c r="P50" s="27">
        <f t="shared" si="297"/>
        <v>97746436.429999992</v>
      </c>
      <c r="Q50" s="27">
        <f t="shared" si="297"/>
        <v>98241572.269999996</v>
      </c>
      <c r="R50" s="27">
        <f t="shared" si="297"/>
        <v>98787423.849999994</v>
      </c>
      <c r="S50" s="27">
        <f t="shared" si="297"/>
        <v>98980719.609999985</v>
      </c>
      <c r="T50" s="27">
        <f t="shared" si="297"/>
        <v>99277108.079999983</v>
      </c>
      <c r="U50" s="27">
        <f t="shared" si="297"/>
        <v>99181453.81587033</v>
      </c>
      <c r="V50" s="27">
        <f t="shared" si="298"/>
        <v>99085799.551740676</v>
      </c>
      <c r="W50" s="27">
        <f t="shared" si="298"/>
        <v>98990145.287611023</v>
      </c>
      <c r="X50" s="27">
        <f t="shared" si="298"/>
        <v>98894491.023481369</v>
      </c>
      <c r="Y50" s="27">
        <f t="shared" si="298"/>
        <v>98798836.759351715</v>
      </c>
      <c r="Z50" s="27">
        <f t="shared" si="298"/>
        <v>98703182.495222062</v>
      </c>
      <c r="AA50" s="27">
        <f t="shared" si="298"/>
        <v>98607528.231092408</v>
      </c>
      <c r="AB50" s="27">
        <f t="shared" si="298"/>
        <v>98511873.966962755</v>
      </c>
      <c r="AC50" s="27">
        <f t="shared" si="298"/>
        <v>98416219.702833101</v>
      </c>
      <c r="AD50" s="27">
        <f t="shared" si="298"/>
        <v>98320395.390817583</v>
      </c>
      <c r="AE50" s="27">
        <f t="shared" si="298"/>
        <v>98224571.078802064</v>
      </c>
      <c r="AF50" s="27">
        <f t="shared" si="299"/>
        <v>98128746.766786546</v>
      </c>
      <c r="AG50" s="27">
        <f t="shared" si="299"/>
        <v>98032922.454771027</v>
      </c>
      <c r="AH50" s="27">
        <f t="shared" si="299"/>
        <v>97937098.142755508</v>
      </c>
      <c r="AI50" s="68"/>
      <c r="AJ50" s="59">
        <f>SUMIF(Adjustments!$J$4:$J$921,(Retirements!$E50&amp;"/"&amp;Retirements!AJ$8&amp;"/"&amp;Retirements!AJ$7&amp;"/"&amp;Retirements!AJ$6),Adjustments!K$4:K$921)</f>
        <v>-51916.56</v>
      </c>
      <c r="AK50" s="59">
        <f>SUMIF(Adjustments!$J$4:$J$921,(Retirements!$E50&amp;"/"&amp;Retirements!AK$8&amp;"/"&amp;Retirements!AK$7&amp;"/"&amp;Retirements!AK$6),Adjustments!L$4:L$921)</f>
        <v>-1068576.5500000014</v>
      </c>
      <c r="AL50" s="59">
        <f>SUMIF(Adjustments!$J$4:$J$921,(Retirements!$E50&amp;"/"&amp;Retirements!AL$8&amp;"/"&amp;Retirements!AL$7&amp;"/"&amp;Retirements!AL$6),Adjustments!M$4:M$921)</f>
        <v>-100307.15000000011</v>
      </c>
      <c r="AM50" s="59">
        <f>SUMIF(Adjustments!$J$4:$J$921,(Retirements!$E50&amp;"/"&amp;Retirements!AM$8&amp;"/"&amp;Retirements!AM$7&amp;"/"&amp;Retirements!AM$6),Adjustments!N$4:N$921)</f>
        <v>-224256.01000000047</v>
      </c>
      <c r="AN50" s="59">
        <f>SUMIF(Adjustments!$J$4:$J$921,(Retirements!$E50&amp;"/"&amp;Retirements!AN$8&amp;"/"&amp;Retirements!AN$7&amp;"/"&amp;Retirements!AN$6),Adjustments!O$4:O$921)</f>
        <v>-259832.78000000055</v>
      </c>
      <c r="AO50" s="59">
        <f>SUMIF(Adjustments!$J$4:$J$921,(Retirements!$E50&amp;"/"&amp;Retirements!AO$8&amp;"/"&amp;Retirements!AO$7&amp;"/"&amp;Retirements!AO$6),Adjustments!P$4:P$921)</f>
        <v>-159828.89000000001</v>
      </c>
      <c r="AP50" s="59">
        <f>SUMIF(Adjustments!$J$4:$J$921,(Retirements!$E50&amp;"/"&amp;Retirements!AP$8&amp;"/"&amp;Retirements!AP$7&amp;"/"&amp;Retirements!AP$6),Adjustments!Q$4:Q$921)</f>
        <v>-62987.659999999996</v>
      </c>
      <c r="AQ50" s="59">
        <f>SUMIF(Adjustments!$J$4:$J$921,(Retirements!$E50&amp;"/"&amp;Retirements!AQ$8&amp;"/"&amp;Retirements!AQ$7&amp;"/"&amp;Retirements!AQ$6),Adjustments!R$4:R$921)</f>
        <v>-34956.150000000009</v>
      </c>
      <c r="AR50" s="59">
        <f>SUMIF(Adjustments!$J$4:$J$921,(Retirements!$E50&amp;"/"&amp;Retirements!AR$8&amp;"/"&amp;Retirements!AR$7&amp;"/"&amp;Retirements!AR$6),Adjustments!S$4:S$921)</f>
        <v>-10174.39</v>
      </c>
      <c r="AS50" s="59">
        <f>SUMIF(Adjustments!$J$4:$J$921,(Retirements!$E50&amp;"/"&amp;Retirements!AS$8&amp;"/"&amp;Retirements!AS$7&amp;"/"&amp;Retirements!AS$6),Adjustments!T$4:T$921)</f>
        <v>0</v>
      </c>
      <c r="AT50" s="59">
        <f>SUMIF(Adjustments!$J$4:$J$921,(Retirements!$E50&amp;"/"&amp;Retirements!AT$8&amp;"/"&amp;Retirements!AT$7&amp;"/"&amp;Retirements!AT$6),Adjustments!U$4:U$921)</f>
        <v>0</v>
      </c>
      <c r="AU50" s="59">
        <f>SUMIF(Adjustments!$J$4:$J$921,(Retirements!$E50&amp;"/"&amp;Retirements!AU$8&amp;"/"&amp;Retirements!AU$7&amp;"/"&amp;Retirements!AU$6),Adjustments!V$4:V$921)</f>
        <v>0</v>
      </c>
      <c r="AV50" s="59">
        <f>SUMIF(Adjustments!$J$4:$J$921,(Retirements!$E50&amp;"/"&amp;Retirements!AV$8&amp;"/"&amp;Retirements!AV$7&amp;"/"&amp;Retirements!AV$6),Adjustments!W$4:W$921)</f>
        <v>0</v>
      </c>
      <c r="AW50" s="59">
        <f>SUMIF(Adjustments!$J$4:$J$921,(Retirements!$E50&amp;"/"&amp;Retirements!AW$8&amp;"/"&amp;Retirements!AW$7&amp;"/"&amp;Retirements!AW$6),Adjustments!X$4:X$921)</f>
        <v>0</v>
      </c>
      <c r="AX50" s="59">
        <f>SUMIF(Adjustments!$J$4:$J$921,(Retirements!$E50&amp;"/"&amp;Retirements!AX$8&amp;"/"&amp;Retirements!AX$7&amp;"/"&amp;Retirements!AX$6),Adjustments!Y$4:Y$921)</f>
        <v>0</v>
      </c>
      <c r="AY50" s="59">
        <f>SUMIF(Adjustments!$J$4:$J$921,(Retirements!$E50&amp;"/"&amp;Retirements!AY$8&amp;"/"&amp;Retirements!AY$7&amp;"/"&amp;Retirements!AY$6),Adjustments!Z$4:Z$921)</f>
        <v>0</v>
      </c>
      <c r="AZ50" s="59">
        <f>SUMIF(Adjustments!$J$4:$J$921,(Retirements!$E50&amp;"/"&amp;Retirements!AZ$8&amp;"/"&amp;Retirements!AZ$7&amp;"/"&amp;Retirements!AZ$6),Adjustments!AA$4:AA$921)</f>
        <v>0</v>
      </c>
      <c r="BA50" s="59">
        <f>SUMIF(Adjustments!$J$4:$J$921,(Retirements!$E50&amp;"/"&amp;Retirements!BA$8&amp;"/"&amp;Retirements!BA$7&amp;"/"&amp;Retirements!BA$6),Adjustments!AB$4:AB$921)</f>
        <v>0</v>
      </c>
      <c r="BB50" s="59">
        <f>SUMIF(Adjustments!$J$4:$J$921,(Retirements!$E50&amp;"/"&amp;Retirements!BB$8&amp;"/"&amp;Retirements!BB$7&amp;"/"&amp;Retirements!BB$6),Adjustments!AC$4:AC$921)</f>
        <v>0</v>
      </c>
      <c r="BC50" s="59">
        <f>SUMIF(Adjustments!$J$4:$J$921,(Retirements!$E50&amp;"/"&amp;Retirements!BC$8&amp;"/"&amp;Retirements!BC$7&amp;"/"&amp;Retirements!BC$6),Adjustments!AD$4:AD$921)</f>
        <v>0</v>
      </c>
      <c r="BD50" s="59">
        <f>SUMIF(Adjustments!$J$4:$J$921,(Retirements!$E50&amp;"/"&amp;Retirements!BD$8&amp;"/"&amp;Retirements!BD$7&amp;"/"&amp;Retirements!BD$6),Adjustments!AE$4:AE$921)</f>
        <v>0</v>
      </c>
      <c r="BE50" s="59">
        <f>SUMIF(Adjustments!$J$4:$J$921,(Retirements!$E50&amp;"/"&amp;Retirements!BE$8&amp;"/"&amp;Retirements!BE$7&amp;"/"&amp;Retirements!BE$6),Adjustments!AF$4:AF$921)</f>
        <v>0</v>
      </c>
      <c r="BF50" s="59">
        <f>SUMIF(Adjustments!$J$4:$J$921,(Retirements!$E50&amp;"/"&amp;Retirements!BF$8&amp;"/"&amp;Retirements!BF$7&amp;"/"&amp;Retirements!BF$6),Adjustments!AG$4:AG$921)</f>
        <v>0</v>
      </c>
      <c r="BG50" s="59"/>
      <c r="BH50" s="756">
        <f t="shared" si="35"/>
        <v>42</v>
      </c>
      <c r="BI50" s="59">
        <f t="shared" si="46"/>
        <v>96464758.050000012</v>
      </c>
      <c r="BJ50" s="59">
        <f t="shared" si="348"/>
        <v>96464758.050000012</v>
      </c>
      <c r="BK50" s="59">
        <f t="shared" si="348"/>
        <v>96464758.050000012</v>
      </c>
      <c r="BL50" s="59">
        <f t="shared" si="348"/>
        <v>96464758.050000012</v>
      </c>
      <c r="BM50" s="59">
        <f t="shared" si="348"/>
        <v>96464758.050000012</v>
      </c>
      <c r="BN50" s="59">
        <f t="shared" si="348"/>
        <v>96464758.050000012</v>
      </c>
      <c r="BO50" s="59">
        <f t="shared" si="348"/>
        <v>98241572.269999996</v>
      </c>
      <c r="BP50" s="59">
        <f t="shared" si="348"/>
        <v>98241572.269999996</v>
      </c>
      <c r="BQ50" s="59">
        <f t="shared" si="348"/>
        <v>98241572.269999996</v>
      </c>
      <c r="BR50" s="59">
        <f t="shared" si="348"/>
        <v>98241572.269999996</v>
      </c>
      <c r="BS50" s="59">
        <f t="shared" si="348"/>
        <v>98241572.269999996</v>
      </c>
      <c r="BT50" s="59">
        <f t="shared" si="348"/>
        <v>98241572.269999996</v>
      </c>
      <c r="BU50" s="59">
        <f t="shared" si="348"/>
        <v>98241572.269999996</v>
      </c>
      <c r="BV50" s="59">
        <f t="shared" si="348"/>
        <v>98241572.269999996</v>
      </c>
      <c r="BW50" s="59">
        <f t="shared" si="348"/>
        <v>98241572.269999996</v>
      </c>
      <c r="BX50" s="59">
        <f t="shared" si="348"/>
        <v>98241572.269999996</v>
      </c>
      <c r="BY50" s="59">
        <f t="shared" si="348"/>
        <v>98241572.269999996</v>
      </c>
      <c r="BZ50" s="59">
        <f t="shared" si="348"/>
        <v>98241572.269999996</v>
      </c>
      <c r="CA50" s="59">
        <f t="shared" si="348"/>
        <v>98416219.702833101</v>
      </c>
      <c r="CB50" s="59">
        <f t="shared" si="348"/>
        <v>98416219.702833101</v>
      </c>
      <c r="CC50" s="59">
        <f t="shared" si="348"/>
        <v>98416219.702833101</v>
      </c>
      <c r="CD50" s="59">
        <f t="shared" si="348"/>
        <v>98416219.702833101</v>
      </c>
      <c r="CE50" s="59">
        <f t="shared" si="40"/>
        <v>98416219.702833101</v>
      </c>
      <c r="CF50" s="68"/>
      <c r="CG50" s="70">
        <f t="shared" si="300"/>
        <v>-51916.56</v>
      </c>
      <c r="CH50" s="70">
        <f t="shared" si="301"/>
        <v>-1068576.5500000014</v>
      </c>
      <c r="CI50" s="70">
        <f t="shared" si="302"/>
        <v>-100307.15000000011</v>
      </c>
      <c r="CJ50" s="70">
        <f t="shared" si="303"/>
        <v>-224256.01000000047</v>
      </c>
      <c r="CK50" s="70">
        <f t="shared" si="304"/>
        <v>-259832.78000000055</v>
      </c>
      <c r="CL50" s="70">
        <f t="shared" si="305"/>
        <v>-159828.89000000001</v>
      </c>
      <c r="CM50" s="70">
        <f t="shared" si="306"/>
        <v>-62987.659999999996</v>
      </c>
      <c r="CN50" s="70">
        <f t="shared" si="307"/>
        <v>-34956.150000000009</v>
      </c>
      <c r="CO50" s="70">
        <f t="shared" si="308"/>
        <v>-10174.39</v>
      </c>
      <c r="CP50" s="70">
        <f t="shared" si="309"/>
        <v>-95654.264129647621</v>
      </c>
      <c r="CQ50" s="70">
        <f t="shared" si="310"/>
        <v>-95654.264129647621</v>
      </c>
      <c r="CR50" s="70">
        <f t="shared" si="311"/>
        <v>-95654.264129647621</v>
      </c>
      <c r="CS50" s="70">
        <f t="shared" si="312"/>
        <v>-95654.264129647621</v>
      </c>
      <c r="CT50" s="70">
        <f t="shared" si="313"/>
        <v>-95654.264129647621</v>
      </c>
      <c r="CU50" s="70">
        <f t="shared" si="314"/>
        <v>-95654.264129647621</v>
      </c>
      <c r="CV50" s="70">
        <f t="shared" si="315"/>
        <v>-95654.264129647621</v>
      </c>
      <c r="CW50" s="70">
        <f t="shared" si="316"/>
        <v>-95654.264129647621</v>
      </c>
      <c r="CX50" s="70">
        <f t="shared" si="317"/>
        <v>-95654.264129647621</v>
      </c>
      <c r="CY50" s="70">
        <f t="shared" si="318"/>
        <v>-95824.312015524993</v>
      </c>
      <c r="CZ50" s="70">
        <f t="shared" si="319"/>
        <v>-95824.312015524993</v>
      </c>
      <c r="DA50" s="70">
        <f t="shared" si="320"/>
        <v>-95824.312015524993</v>
      </c>
      <c r="DB50" s="70">
        <f t="shared" si="321"/>
        <v>-95824.312015524993</v>
      </c>
      <c r="DC50" s="70">
        <f t="shared" si="322"/>
        <v>-95824.312015524993</v>
      </c>
      <c r="DD50" s="63">
        <f t="shared" si="323"/>
        <v>-3312846.0772444555</v>
      </c>
      <c r="DE50" s="59"/>
      <c r="DF50" s="70">
        <f>SUMIF(Adjustments!$J$4:$J$921,(Retirements!$E50&amp;"/"&amp;Retirements!DF$8&amp;"/"&amp;Retirements!DF$7&amp;"/"&amp;Retirements!DF$6),Adjustments!K$4:K$921)</f>
        <v>0</v>
      </c>
      <c r="DG50" s="70">
        <f>SUMIF(Adjustments!$J$4:$J$921,(Retirements!$E50&amp;"/"&amp;Retirements!DG$8&amp;"/"&amp;Retirements!DG$7&amp;"/"&amp;Retirements!DG$6),Adjustments!L$4:L$921)</f>
        <v>0</v>
      </c>
      <c r="DH50" s="70">
        <f>SUMIF(Adjustments!$J$4:$J$921,(Retirements!$E50&amp;"/"&amp;Retirements!DH$8&amp;"/"&amp;Retirements!DH$7&amp;"/"&amp;Retirements!DH$6),Adjustments!M$4:M$921)</f>
        <v>0</v>
      </c>
      <c r="DI50" s="70">
        <f>SUMIF(Adjustments!$J$4:$J$921,(Retirements!$E50&amp;"/"&amp;Retirements!DI$8&amp;"/"&amp;Retirements!DI$7&amp;"/"&amp;Retirements!DI$6),Adjustments!N$4:N$921)</f>
        <v>0</v>
      </c>
      <c r="DJ50" s="70">
        <f>SUMIF(Adjustments!$J$4:$J$921,(Retirements!$E50&amp;"/"&amp;Retirements!DJ$8&amp;"/"&amp;Retirements!DJ$7&amp;"/"&amp;Retirements!DJ$6),Adjustments!O$4:O$921)</f>
        <v>0</v>
      </c>
      <c r="DK50" s="70">
        <f>SUMIF(Adjustments!$J$4:$J$921,(Retirements!$E50&amp;"/"&amp;Retirements!DK$8&amp;"/"&amp;Retirements!DK$7&amp;"/"&amp;Retirements!DK$6),Adjustments!P$4:P$921)</f>
        <v>0</v>
      </c>
      <c r="DL50" s="70">
        <f>SUMIF(Adjustments!$J$4:$J$921,(Retirements!$E50&amp;"/"&amp;Retirements!DL$8&amp;"/"&amp;Retirements!DL$7&amp;"/"&amp;Retirements!DL$6),Adjustments!Q$4:Q$921)</f>
        <v>0</v>
      </c>
      <c r="DM50" s="70">
        <f>SUMIF(Adjustments!$J$4:$J$921,(Retirements!$E50&amp;"/"&amp;Retirements!DM$8&amp;"/"&amp;Retirements!DM$7&amp;"/"&amp;Retirements!DM$6),Adjustments!R$4:R$921)</f>
        <v>0</v>
      </c>
      <c r="DN50" s="70">
        <f>SUMIF(Adjustments!$J$4:$J$921,(Retirements!$E50&amp;"/"&amp;Retirements!DN$8&amp;"/"&amp;Retirements!DN$7&amp;"/"&amp;Retirements!DN$6),Adjustments!S$4:S$921)</f>
        <v>0</v>
      </c>
      <c r="DO50" s="70">
        <f>SUMIF(Adjustments!$J$4:$J$921,(Retirements!$E50&amp;"/"&amp;Retirements!DO$8&amp;"/"&amp;Retirements!DO$7&amp;"/"&amp;Retirements!DO$6),Adjustments!T$4:T$921)</f>
        <v>0</v>
      </c>
      <c r="DP50" s="70">
        <f>SUMIF(Adjustments!$J$4:$J$921,(Retirements!$E50&amp;"/"&amp;Retirements!DP$8&amp;"/"&amp;Retirements!DP$7&amp;"/"&amp;Retirements!DP$6),Adjustments!U$4:U$921)</f>
        <v>0</v>
      </c>
      <c r="DQ50" s="70">
        <f>SUMIF(Adjustments!$J$4:$J$921,(Retirements!$E50&amp;"/"&amp;Retirements!DQ$8&amp;"/"&amp;Retirements!DQ$7&amp;"/"&amp;Retirements!DQ$6),Adjustments!V$4:V$921)</f>
        <v>0</v>
      </c>
      <c r="DR50" s="70">
        <f>SUMIF(Adjustments!$J$4:$J$921,(Retirements!$E50&amp;"/"&amp;Retirements!DR$8&amp;"/"&amp;Retirements!DR$7&amp;"/"&amp;Retirements!DR$6),Adjustments!W$4:W$921)</f>
        <v>0</v>
      </c>
      <c r="DS50" s="70">
        <f>SUMIF(Adjustments!$J$4:$J$921,(Retirements!$E50&amp;"/"&amp;Retirements!DS$8&amp;"/"&amp;Retirements!DS$7&amp;"/"&amp;Retirements!DS$6),Adjustments!X$4:X$921)</f>
        <v>0</v>
      </c>
      <c r="DT50" s="70">
        <f>SUMIF(Adjustments!$J$4:$J$921,(Retirements!$E50&amp;"/"&amp;Retirements!DT$8&amp;"/"&amp;Retirements!DT$7&amp;"/"&amp;Retirements!DT$6),Adjustments!Y$4:Y$921)</f>
        <v>0</v>
      </c>
      <c r="DU50" s="70">
        <f>SUMIF(Adjustments!$J$4:$J$921,(Retirements!$E50&amp;"/"&amp;Retirements!DU$8&amp;"/"&amp;Retirements!DU$7&amp;"/"&amp;Retirements!DU$6),Adjustments!Z$4:Z$921)</f>
        <v>0</v>
      </c>
      <c r="DV50" s="70">
        <f>SUMIF(Adjustments!$J$4:$J$921,(Retirements!$E50&amp;"/"&amp;Retirements!DV$8&amp;"/"&amp;Retirements!DV$7&amp;"/"&amp;Retirements!DV$6),Adjustments!AA$4:AA$921)</f>
        <v>0</v>
      </c>
      <c r="DW50" s="70">
        <f>SUMIF(Adjustments!$J$4:$J$921,(Retirements!$E50&amp;"/"&amp;Retirements!DW$8&amp;"/"&amp;Retirements!DW$7&amp;"/"&amp;Retirements!DW$6),Adjustments!AB$4:AB$921)</f>
        <v>0</v>
      </c>
      <c r="DX50" s="70">
        <f>SUMIF(Adjustments!$J$4:$J$921,(Retirements!$E50&amp;"/"&amp;Retirements!DX$8&amp;"/"&amp;Retirements!DX$7&amp;"/"&amp;Retirements!DX$6),Adjustments!AC$4:AC$921)</f>
        <v>0</v>
      </c>
      <c r="DY50" s="70">
        <f>SUMIF(Adjustments!$J$4:$J$921,(Retirements!$E50&amp;"/"&amp;Retirements!DY$8&amp;"/"&amp;Retirements!DY$7&amp;"/"&amp;Retirements!DY$6),Adjustments!AD$4:AD$921)</f>
        <v>0</v>
      </c>
      <c r="DZ50" s="70">
        <f>SUMIF(Adjustments!$J$4:$J$921,(Retirements!$E50&amp;"/"&amp;Retirements!DZ$8&amp;"/"&amp;Retirements!DZ$7&amp;"/"&amp;Retirements!DZ$6),Adjustments!AE$4:AE$921)</f>
        <v>0</v>
      </c>
      <c r="EA50" s="70">
        <f>SUMIF(Adjustments!$J$4:$J$921,(Retirements!$E50&amp;"/"&amp;Retirements!EA$8&amp;"/"&amp;Retirements!EA$7&amp;"/"&amp;Retirements!EA$6),Adjustments!AF$4:AF$921)</f>
        <v>0</v>
      </c>
      <c r="EB50" s="70">
        <f>SUMIF(Adjustments!$J$4:$J$921,(Retirements!$E50&amp;"/"&amp;Retirements!EB$8&amp;"/"&amp;Retirements!EB$7&amp;"/"&amp;Retirements!EB$6),Adjustments!AG$4:AG$921)</f>
        <v>0</v>
      </c>
      <c r="EC50" s="59"/>
      <c r="ED50" s="59">
        <f t="shared" si="324"/>
        <v>-51916.56</v>
      </c>
      <c r="EE50" s="59">
        <f t="shared" si="325"/>
        <v>-1068576.5500000014</v>
      </c>
      <c r="EF50" s="59">
        <f t="shared" si="326"/>
        <v>-100307.15000000011</v>
      </c>
      <c r="EG50" s="59">
        <f t="shared" si="327"/>
        <v>-224256.01000000047</v>
      </c>
      <c r="EH50" s="59">
        <f t="shared" si="328"/>
        <v>-259832.78000000055</v>
      </c>
      <c r="EI50" s="59">
        <f t="shared" si="329"/>
        <v>-159828.89000000001</v>
      </c>
      <c r="EJ50" s="59">
        <f t="shared" si="330"/>
        <v>-62987.659999999996</v>
      </c>
      <c r="EK50" s="59">
        <f t="shared" si="331"/>
        <v>-34956.150000000009</v>
      </c>
      <c r="EL50" s="59">
        <f t="shared" si="332"/>
        <v>-10174.39</v>
      </c>
      <c r="EM50" s="59">
        <f t="shared" si="333"/>
        <v>-95654.264129647621</v>
      </c>
      <c r="EN50" s="59">
        <f t="shared" si="334"/>
        <v>-95654.264129647621</v>
      </c>
      <c r="EO50" s="59">
        <f t="shared" si="335"/>
        <v>-95654.264129647621</v>
      </c>
      <c r="EP50" s="59">
        <f t="shared" si="336"/>
        <v>-95654.264129647621</v>
      </c>
      <c r="EQ50" s="59">
        <f t="shared" si="337"/>
        <v>-95654.264129647621</v>
      </c>
      <c r="ER50" s="59">
        <f t="shared" si="338"/>
        <v>-95654.264129647621</v>
      </c>
      <c r="ES50" s="59">
        <f t="shared" si="339"/>
        <v>-95654.264129647621</v>
      </c>
      <c r="ET50" s="59">
        <f t="shared" si="340"/>
        <v>-95654.264129647621</v>
      </c>
      <c r="EU50" s="59">
        <f t="shared" si="341"/>
        <v>-95654.264129647621</v>
      </c>
      <c r="EV50" s="59">
        <f t="shared" si="342"/>
        <v>-95824.312015524993</v>
      </c>
      <c r="EW50" s="59">
        <f t="shared" si="343"/>
        <v>-95824.312015524993</v>
      </c>
      <c r="EX50" s="59">
        <f t="shared" si="344"/>
        <v>-95824.312015524993</v>
      </c>
      <c r="EY50" s="59">
        <f t="shared" si="345"/>
        <v>-95824.312015524993</v>
      </c>
      <c r="EZ50" s="59">
        <f t="shared" si="346"/>
        <v>-95824.312015524993</v>
      </c>
      <c r="FA50" s="127">
        <f t="shared" si="52"/>
        <v>-3312846.0772444555</v>
      </c>
      <c r="FB50" s="59"/>
      <c r="FC50" s="70">
        <f>SUMIF(Adjustments!$J$4:$J$921,(Retirements!$E50&amp;"/"&amp;Retirements!FC$8&amp;"/"&amp;Retirements!FC$7&amp;"/"&amp;Retirements!FC$6),Adjustments!L$4:L$921)</f>
        <v>342979.55</v>
      </c>
      <c r="FD50" s="70">
        <f>SUMIF(Adjustments!$J$4:$J$921,(Retirements!$E50&amp;"/"&amp;Retirements!FD$8&amp;"/"&amp;Retirements!FD$7&amp;"/"&amp;Retirements!FD$6),Adjustments!M$4:M$921)</f>
        <v>615514.20000000007</v>
      </c>
      <c r="FE50" s="70">
        <f>SUMIF(Adjustments!$J$4:$J$921,(Retirements!$E50&amp;"/"&amp;Retirements!FE$8&amp;"/"&amp;Retirements!FE$7&amp;"/"&amp;Retirements!FE$6),Adjustments!N$4:N$921)</f>
        <v>1151689.4999999998</v>
      </c>
      <c r="FF50" s="70">
        <f>SUMIF(Adjustments!$J$4:$J$921,(Retirements!$E50&amp;"/"&amp;Retirements!FF$8&amp;"/"&amp;Retirements!FF$7&amp;"/"&amp;Retirements!FF$6),Adjustments!O$4:O$921)</f>
        <v>409023.44</v>
      </c>
      <c r="FG50" s="70">
        <f>SUMIF(Adjustments!$J$4:$J$921,(Retirements!$E50&amp;"/"&amp;Retirements!FG$8&amp;"/"&amp;Retirements!FG$7&amp;"/"&amp;Retirements!FG$6),Adjustments!P$4:P$921)</f>
        <v>467360.73999999993</v>
      </c>
      <c r="FH50" s="70">
        <f>SUMIF(Adjustments!$J$4:$J$921,(Retirements!$E50&amp;"/"&amp;Retirements!FH$8&amp;"/"&amp;Retirements!FH$7&amp;"/"&amp;Retirements!FH$6),Adjustments!Q$4:Q$921)</f>
        <v>654964.73</v>
      </c>
      <c r="FI50" s="70">
        <f>SUMIF(Adjustments!$J$4:$J$921,(Retirements!$E50&amp;"/"&amp;Retirements!FI$8&amp;"/"&amp;Retirements!FI$7&amp;"/"&amp;Retirements!FI$6),Adjustments!R$4:R$921)</f>
        <v>608839.24000000057</v>
      </c>
      <c r="FJ50" s="70">
        <f>SUMIF(Adjustments!$J$4:$J$921,(Retirements!$E50&amp;"/"&amp;Retirements!FJ$8&amp;"/"&amp;Retirements!FJ$7&amp;"/"&amp;Retirements!FJ$6),Adjustments!S$4:S$921)</f>
        <v>228251.90999999995</v>
      </c>
      <c r="FK50" s="70">
        <f>SUMIF(Adjustments!$J$4:$J$921,(Retirements!$E50&amp;"/"&amp;Retirements!FK$8&amp;"/"&amp;Retirements!FK$7&amp;"/"&amp;Retirements!FK$6),Adjustments!T$4:T$921)</f>
        <v>306562.86</v>
      </c>
      <c r="FL50" s="70">
        <f>SUMIF(Adjustments!$J$4:$J$921,(Retirements!$E50&amp;"/"&amp;Retirements!FL$8&amp;"/"&amp;Retirements!FL$7&amp;"/"&amp;Retirements!FL$6),Adjustments!U$4:U$921)</f>
        <v>0</v>
      </c>
      <c r="FM50" s="70">
        <f>SUMIF(Adjustments!$J$4:$J$921,(Retirements!$E50&amp;"/"&amp;Retirements!FM$8&amp;"/"&amp;Retirements!FM$7&amp;"/"&amp;Retirements!FM$6),Adjustments!V$4:V$921)</f>
        <v>0</v>
      </c>
      <c r="FN50" s="70">
        <f>SUMIF(Adjustments!$J$4:$J$921,(Retirements!$E50&amp;"/"&amp;Retirements!FN$8&amp;"/"&amp;Retirements!FN$7&amp;"/"&amp;Retirements!FN$6),Adjustments!W$4:W$921)</f>
        <v>0</v>
      </c>
      <c r="FO50" s="70">
        <f>SUMIF(Adjustments!$J$4:$J$921,(Retirements!$E50&amp;"/"&amp;Retirements!FO$8&amp;"/"&amp;Retirements!FO$7&amp;"/"&amp;Retirements!FO$6),Adjustments!X$4:X$921)</f>
        <v>0</v>
      </c>
      <c r="FP50" s="70">
        <f>SUMIF(Adjustments!$J$4:$J$921,(Retirements!$E50&amp;"/"&amp;Retirements!FP$8&amp;"/"&amp;Retirements!FP$7&amp;"/"&amp;Retirements!FP$6),Adjustments!Y$4:Y$921)</f>
        <v>0</v>
      </c>
      <c r="FQ50" s="70">
        <f>SUMIF(Adjustments!$J$4:$J$921,(Retirements!$E50&amp;"/"&amp;Retirements!FQ$8&amp;"/"&amp;Retirements!FQ$7&amp;"/"&amp;Retirements!FQ$6),Adjustments!Z$4:Z$921)</f>
        <v>0</v>
      </c>
      <c r="FR50" s="70">
        <f>SUMIF(Adjustments!$J$4:$J$921,(Retirements!$E50&amp;"/"&amp;Retirements!FR$8&amp;"/"&amp;Retirements!FR$7&amp;"/"&amp;Retirements!FR$6),Adjustments!AA$4:AA$921)</f>
        <v>0</v>
      </c>
      <c r="FS50" s="70">
        <f>SUMIF(Adjustments!$J$4:$J$921,(Retirements!$E50&amp;"/"&amp;Retirements!FS$8&amp;"/"&amp;Retirements!FS$7&amp;"/"&amp;Retirements!FS$6),Adjustments!AB$4:AB$921)</f>
        <v>0</v>
      </c>
      <c r="FT50" s="70">
        <f>SUMIF(Adjustments!$J$4:$J$921,(Retirements!$E50&amp;"/"&amp;Retirements!FT$8&amp;"/"&amp;Retirements!FT$7&amp;"/"&amp;Retirements!FT$6),Adjustments!AC$4:AC$921)</f>
        <v>0</v>
      </c>
      <c r="FU50" s="70">
        <f>SUMIF(Adjustments!$J$4:$J$921,(Retirements!$E50&amp;"/"&amp;Retirements!FU$8&amp;"/"&amp;Retirements!FU$7&amp;"/"&amp;Retirements!FU$6),Adjustments!AD$4:AD$921)</f>
        <v>0</v>
      </c>
      <c r="FV50" s="70">
        <f>SUMIF(Adjustments!$J$4:$J$921,(Retirements!$E50&amp;"/"&amp;Retirements!FV$8&amp;"/"&amp;Retirements!FV$7&amp;"/"&amp;Retirements!FV$6),Adjustments!AE$4:AE$921)</f>
        <v>0</v>
      </c>
      <c r="FW50" s="70">
        <f>SUMIF(Adjustments!$J$4:$J$921,(Retirements!$E50&amp;"/"&amp;Retirements!FW$8&amp;"/"&amp;Retirements!FW$7&amp;"/"&amp;Retirements!FW$6),Adjustments!AF$4:AF$921)</f>
        <v>0</v>
      </c>
      <c r="FX50" s="70">
        <f>SUMIF(Adjustments!$J$4:$J$921,(Retirements!$E50&amp;"/"&amp;Retirements!FX$8&amp;"/"&amp;Retirements!FX$7&amp;"/"&amp;Retirements!FX$6),Adjustments!AG$4:AG$921)</f>
        <v>0</v>
      </c>
      <c r="FY50" s="70">
        <f>SUMIF(Adjustments!$J$4:$J$921,(Retirements!$E50&amp;"/"&amp;Retirements!FY$8&amp;"/"&amp;Retirements!FY$7&amp;"/"&amp;Retirements!FY$6),Adjustments!AH$4:AH$921)</f>
        <v>0</v>
      </c>
      <c r="FZ50" s="63">
        <f t="shared" si="347"/>
        <v>4785186.1700000009</v>
      </c>
    </row>
    <row r="51" spans="1:182">
      <c r="A51" s="5" t="s">
        <v>193</v>
      </c>
      <c r="B51" s="5"/>
      <c r="C51" s="5"/>
      <c r="D51" s="5"/>
      <c r="F51" s="5"/>
      <c r="G51" s="32"/>
      <c r="H51" s="5"/>
      <c r="I51" s="5" t="str">
        <f t="shared" si="45"/>
        <v/>
      </c>
      <c r="J51" s="101"/>
      <c r="K51" s="359">
        <f>SUM(K44:K50)</f>
        <v>5562397874.6300001</v>
      </c>
      <c r="L51" s="56">
        <f t="shared" ref="L51:FC51" si="349">SUM(L44:L50)</f>
        <v>5576372904.8099985</v>
      </c>
      <c r="M51" s="56">
        <f t="shared" ref="M51:AJ51" si="350">SUM(M44:M50)</f>
        <v>5596695399.3899975</v>
      </c>
      <c r="N51" s="56">
        <f t="shared" si="350"/>
        <v>5611393420.1799994</v>
      </c>
      <c r="O51" s="56">
        <f t="shared" si="350"/>
        <v>5624366308.0699997</v>
      </c>
      <c r="P51" s="56">
        <f t="shared" si="350"/>
        <v>5640918324.5299988</v>
      </c>
      <c r="Q51" s="56">
        <f t="shared" si="350"/>
        <v>5678377892.7699995</v>
      </c>
      <c r="R51" s="56">
        <f t="shared" si="350"/>
        <v>5694845792.7999992</v>
      </c>
      <c r="S51" s="56">
        <f t="shared" si="350"/>
        <v>5706589827.7199993</v>
      </c>
      <c r="T51" s="56">
        <f t="shared" si="350"/>
        <v>5719747938.0999975</v>
      </c>
      <c r="U51" s="56">
        <f t="shared" si="350"/>
        <v>5726008212.0144215</v>
      </c>
      <c r="V51" s="56">
        <f t="shared" si="350"/>
        <v>5756744753.1808462</v>
      </c>
      <c r="W51" s="56">
        <f t="shared" si="350"/>
        <v>5770954368.0577707</v>
      </c>
      <c r="X51" s="56">
        <f t="shared" si="350"/>
        <v>5778042470.4641943</v>
      </c>
      <c r="Y51" s="56">
        <f t="shared" si="350"/>
        <v>5786262713.7866182</v>
      </c>
      <c r="Z51" s="56">
        <f t="shared" si="350"/>
        <v>5792735772.8955421</v>
      </c>
      <c r="AA51" s="56">
        <f t="shared" si="350"/>
        <v>5798946660.8159676</v>
      </c>
      <c r="AB51" s="56">
        <f t="shared" si="350"/>
        <v>5804394463.8933907</v>
      </c>
      <c r="AC51" s="56">
        <f t="shared" si="350"/>
        <v>5812647851.1913137</v>
      </c>
      <c r="AD51" s="56">
        <f t="shared" si="350"/>
        <v>5817738549.0448465</v>
      </c>
      <c r="AE51" s="56">
        <f t="shared" si="350"/>
        <v>5825419785.3430424</v>
      </c>
      <c r="AF51" s="56">
        <f t="shared" si="350"/>
        <v>5831374483.5027409</v>
      </c>
      <c r="AG51" s="56">
        <f t="shared" si="350"/>
        <v>5837396963.2226086</v>
      </c>
      <c r="AH51" s="56">
        <f t="shared" si="350"/>
        <v>5851460460.9608974</v>
      </c>
      <c r="AI51" s="59"/>
      <c r="AJ51" s="56">
        <f t="shared" si="350"/>
        <v>-4909473.1599999955</v>
      </c>
      <c r="AK51" s="56">
        <f t="shared" ref="AK51:BF51" si="351">SUM(AK44:AK50)</f>
        <v>-4507535.4299999969</v>
      </c>
      <c r="AL51" s="56">
        <f t="shared" si="351"/>
        <v>-6049735.3799999664</v>
      </c>
      <c r="AM51" s="56">
        <f t="shared" si="351"/>
        <v>-8764428.1999999974</v>
      </c>
      <c r="AN51" s="56">
        <f t="shared" si="351"/>
        <v>-3459355.7500000224</v>
      </c>
      <c r="AO51" s="56">
        <f t="shared" si="351"/>
        <v>-3087138.7399999965</v>
      </c>
      <c r="AP51" s="56">
        <f t="shared" si="351"/>
        <v>-2992766.870000001</v>
      </c>
      <c r="AQ51" s="56">
        <f t="shared" si="351"/>
        <v>-2843530.369999995</v>
      </c>
      <c r="AR51" s="56">
        <f t="shared" si="351"/>
        <v>-2958543.5299999993</v>
      </c>
      <c r="AS51" s="56">
        <f t="shared" si="351"/>
        <v>0</v>
      </c>
      <c r="AT51" s="56">
        <f t="shared" si="351"/>
        <v>0</v>
      </c>
      <c r="AU51" s="56">
        <f t="shared" si="351"/>
        <v>0</v>
      </c>
      <c r="AV51" s="56">
        <f t="shared" si="351"/>
        <v>0</v>
      </c>
      <c r="AW51" s="56">
        <f t="shared" si="351"/>
        <v>0</v>
      </c>
      <c r="AX51" s="56">
        <f t="shared" si="351"/>
        <v>0</v>
      </c>
      <c r="AY51" s="56">
        <f t="shared" si="351"/>
        <v>0</v>
      </c>
      <c r="AZ51" s="56">
        <f t="shared" si="351"/>
        <v>0</v>
      </c>
      <c r="BA51" s="56">
        <f t="shared" si="351"/>
        <v>0</v>
      </c>
      <c r="BB51" s="56">
        <f t="shared" si="351"/>
        <v>0</v>
      </c>
      <c r="BC51" s="56">
        <f t="shared" si="351"/>
        <v>0</v>
      </c>
      <c r="BD51" s="56">
        <f t="shared" si="351"/>
        <v>0</v>
      </c>
      <c r="BE51" s="56">
        <f t="shared" si="351"/>
        <v>0</v>
      </c>
      <c r="BF51" s="56">
        <f t="shared" si="351"/>
        <v>0</v>
      </c>
      <c r="BG51" s="59"/>
      <c r="BH51" s="756">
        <f t="shared" si="35"/>
        <v>43</v>
      </c>
      <c r="BI51" s="56">
        <f t="shared" si="46"/>
        <v>5562397874.6300001</v>
      </c>
      <c r="BJ51" s="56">
        <f t="shared" si="348"/>
        <v>5562397874.6300001</v>
      </c>
      <c r="BK51" s="56">
        <f t="shared" si="348"/>
        <v>5562397874.6300001</v>
      </c>
      <c r="BL51" s="56">
        <f t="shared" si="348"/>
        <v>5562397874.6300001</v>
      </c>
      <c r="BM51" s="56">
        <f t="shared" si="348"/>
        <v>5562397874.6300001</v>
      </c>
      <c r="BN51" s="56">
        <f t="shared" si="348"/>
        <v>5562397874.6300001</v>
      </c>
      <c r="BO51" s="56">
        <f t="shared" si="348"/>
        <v>5678377892.7699995</v>
      </c>
      <c r="BP51" s="56">
        <f t="shared" si="348"/>
        <v>5678377892.7699995</v>
      </c>
      <c r="BQ51" s="56">
        <f t="shared" si="348"/>
        <v>5678377892.7699995</v>
      </c>
      <c r="BR51" s="56">
        <f t="shared" si="348"/>
        <v>5678377892.7699995</v>
      </c>
      <c r="BS51" s="56">
        <f t="shared" si="348"/>
        <v>5678377892.7699995</v>
      </c>
      <c r="BT51" s="56">
        <f t="shared" si="348"/>
        <v>5678377892.7699995</v>
      </c>
      <c r="BU51" s="56">
        <f t="shared" si="348"/>
        <v>5678377892.7699995</v>
      </c>
      <c r="BV51" s="56">
        <f t="shared" si="348"/>
        <v>5678377892.7699995</v>
      </c>
      <c r="BW51" s="56">
        <f t="shared" si="348"/>
        <v>5678377892.7699995</v>
      </c>
      <c r="BX51" s="56">
        <f t="shared" si="348"/>
        <v>5678377892.7699995</v>
      </c>
      <c r="BY51" s="56">
        <f t="shared" si="348"/>
        <v>5678377892.7699995</v>
      </c>
      <c r="BZ51" s="56">
        <f t="shared" si="348"/>
        <v>5678377892.7699995</v>
      </c>
      <c r="CA51" s="56">
        <f t="shared" si="348"/>
        <v>5812647851.1913137</v>
      </c>
      <c r="CB51" s="56">
        <f t="shared" si="348"/>
        <v>5812647851.1913137</v>
      </c>
      <c r="CC51" s="56">
        <f t="shared" si="348"/>
        <v>5812647851.1913137</v>
      </c>
      <c r="CD51" s="56">
        <f t="shared" si="348"/>
        <v>5812647851.1913137</v>
      </c>
      <c r="CE51" s="56">
        <f t="shared" si="40"/>
        <v>5812647851.1913137</v>
      </c>
      <c r="CF51" s="59"/>
      <c r="CG51" s="42">
        <f t="shared" si="349"/>
        <v>-4909473.1599999955</v>
      </c>
      <c r="CH51" s="42">
        <f t="shared" ref="CH51:DC51" si="352">SUM(CH44:CH50)</f>
        <v>-4507535.4299999969</v>
      </c>
      <c r="CI51" s="42">
        <f t="shared" si="352"/>
        <v>-6049735.3799999664</v>
      </c>
      <c r="CJ51" s="42">
        <f t="shared" si="352"/>
        <v>-8764428.1999999974</v>
      </c>
      <c r="CK51" s="42">
        <f t="shared" si="352"/>
        <v>-3459355.7500000224</v>
      </c>
      <c r="CL51" s="42">
        <f t="shared" si="352"/>
        <v>-3087138.7399999965</v>
      </c>
      <c r="CM51" s="42">
        <f t="shared" si="352"/>
        <v>-2992766.870000001</v>
      </c>
      <c r="CN51" s="42">
        <f t="shared" si="352"/>
        <v>-2843530.369999995</v>
      </c>
      <c r="CO51" s="42">
        <f t="shared" si="352"/>
        <v>-2958543.5299999993</v>
      </c>
      <c r="CP51" s="42">
        <f t="shared" si="352"/>
        <v>-4616435.2610757919</v>
      </c>
      <c r="CQ51" s="42">
        <f t="shared" si="352"/>
        <v>-4616435.2610757919</v>
      </c>
      <c r="CR51" s="42">
        <f t="shared" si="352"/>
        <v>-4616435.2610757919</v>
      </c>
      <c r="CS51" s="42">
        <f t="shared" si="352"/>
        <v>-4616435.2610757919</v>
      </c>
      <c r="CT51" s="42">
        <f t="shared" si="352"/>
        <v>-4616435.2610757919</v>
      </c>
      <c r="CU51" s="42">
        <f t="shared" si="352"/>
        <v>-4616435.2610757919</v>
      </c>
      <c r="CV51" s="42">
        <f t="shared" si="352"/>
        <v>-4616435.2610757919</v>
      </c>
      <c r="CW51" s="42">
        <f t="shared" si="352"/>
        <v>-4616435.2610757919</v>
      </c>
      <c r="CX51" s="42">
        <f t="shared" si="352"/>
        <v>-4616435.2610757919</v>
      </c>
      <c r="CY51" s="42">
        <f t="shared" si="352"/>
        <v>-4727033.3457521806</v>
      </c>
      <c r="CZ51" s="42">
        <f t="shared" si="352"/>
        <v>-4727033.3457521806</v>
      </c>
      <c r="DA51" s="42">
        <f t="shared" si="352"/>
        <v>-4727033.3457521806</v>
      </c>
      <c r="DB51" s="42">
        <f t="shared" si="352"/>
        <v>-4727033.3457521806</v>
      </c>
      <c r="DC51" s="42">
        <f t="shared" si="352"/>
        <v>-4727033.3457521806</v>
      </c>
      <c r="DD51" s="64">
        <f>SUM(DD44:DD50)</f>
        <v>-104755591.508443</v>
      </c>
      <c r="DE51" s="59"/>
      <c r="DF51" s="42">
        <f t="shared" si="349"/>
        <v>0</v>
      </c>
      <c r="DG51" s="42">
        <f t="shared" ref="DG51:ED51" si="353">SUM(DG44:DG50)</f>
        <v>-594132.86454545462</v>
      </c>
      <c r="DH51" s="42">
        <f t="shared" si="353"/>
        <v>-1000579.3045454553</v>
      </c>
      <c r="DI51" s="42">
        <f t="shared" si="353"/>
        <v>-1197167.3220000009</v>
      </c>
      <c r="DJ51" s="42">
        <f t="shared" si="353"/>
        <v>-1707557.4865454573</v>
      </c>
      <c r="DK51" s="42">
        <f t="shared" si="353"/>
        <v>0</v>
      </c>
      <c r="DL51" s="42">
        <f t="shared" si="353"/>
        <v>0</v>
      </c>
      <c r="DM51" s="42">
        <f t="shared" si="353"/>
        <v>0</v>
      </c>
      <c r="DN51" s="42">
        <f t="shared" si="353"/>
        <v>0</v>
      </c>
      <c r="DO51" s="42">
        <f t="shared" si="353"/>
        <v>0</v>
      </c>
      <c r="DP51" s="42">
        <f t="shared" si="353"/>
        <v>0</v>
      </c>
      <c r="DQ51" s="42">
        <f t="shared" si="353"/>
        <v>0</v>
      </c>
      <c r="DR51" s="42">
        <f t="shared" si="353"/>
        <v>0</v>
      </c>
      <c r="DS51" s="42">
        <f t="shared" si="353"/>
        <v>0</v>
      </c>
      <c r="DT51" s="42">
        <f t="shared" si="353"/>
        <v>-266976.52</v>
      </c>
      <c r="DU51" s="42">
        <f t="shared" si="353"/>
        <v>0</v>
      </c>
      <c r="DV51" s="42">
        <f t="shared" si="353"/>
        <v>0</v>
      </c>
      <c r="DW51" s="42">
        <f t="shared" si="353"/>
        <v>0</v>
      </c>
      <c r="DX51" s="42">
        <f t="shared" si="353"/>
        <v>0</v>
      </c>
      <c r="DY51" s="42">
        <f t="shared" si="353"/>
        <v>0</v>
      </c>
      <c r="DZ51" s="42">
        <f t="shared" si="353"/>
        <v>0</v>
      </c>
      <c r="EA51" s="42">
        <f t="shared" si="353"/>
        <v>0</v>
      </c>
      <c r="EB51" s="42">
        <f t="shared" si="353"/>
        <v>0</v>
      </c>
      <c r="EC51" s="59"/>
      <c r="ED51" s="42">
        <f t="shared" si="353"/>
        <v>-4909473.1599999955</v>
      </c>
      <c r="EE51" s="42">
        <f t="shared" ref="EE51:EZ51" si="354">SUM(EE44:EE50)</f>
        <v>-4507535.4299999969</v>
      </c>
      <c r="EF51" s="42">
        <f t="shared" si="354"/>
        <v>-6049735.3799999664</v>
      </c>
      <c r="EG51" s="42">
        <f t="shared" si="354"/>
        <v>-8764428.1999999974</v>
      </c>
      <c r="EH51" s="42">
        <f t="shared" si="354"/>
        <v>-3459355.7500000224</v>
      </c>
      <c r="EI51" s="42">
        <f t="shared" si="354"/>
        <v>-3087138.7399999965</v>
      </c>
      <c r="EJ51" s="42">
        <f t="shared" si="354"/>
        <v>-2992766.870000001</v>
      </c>
      <c r="EK51" s="42">
        <f t="shared" si="354"/>
        <v>-2843530.369999995</v>
      </c>
      <c r="EL51" s="42">
        <f t="shared" si="354"/>
        <v>-2958543.5299999993</v>
      </c>
      <c r="EM51" s="42">
        <f t="shared" si="354"/>
        <v>-4616435.2610757919</v>
      </c>
      <c r="EN51" s="42">
        <f t="shared" si="354"/>
        <v>-4616435.2610757919</v>
      </c>
      <c r="EO51" s="42">
        <f t="shared" si="354"/>
        <v>-4616435.2610757919</v>
      </c>
      <c r="EP51" s="42">
        <f t="shared" si="354"/>
        <v>-4616435.2610757919</v>
      </c>
      <c r="EQ51" s="42">
        <f t="shared" si="354"/>
        <v>-4616435.2610757919</v>
      </c>
      <c r="ER51" s="42">
        <f t="shared" si="354"/>
        <v>-4883411.7810757915</v>
      </c>
      <c r="ES51" s="42">
        <f t="shared" si="354"/>
        <v>-4616435.2610757919</v>
      </c>
      <c r="ET51" s="42">
        <f t="shared" si="354"/>
        <v>-4616435.2610757919</v>
      </c>
      <c r="EU51" s="42">
        <f t="shared" si="354"/>
        <v>-4616435.2610757919</v>
      </c>
      <c r="EV51" s="42">
        <f t="shared" si="354"/>
        <v>-4727033.3457521806</v>
      </c>
      <c r="EW51" s="42">
        <f t="shared" si="354"/>
        <v>-4727033.3457521806</v>
      </c>
      <c r="EX51" s="42">
        <f t="shared" si="354"/>
        <v>-4727033.3457521806</v>
      </c>
      <c r="EY51" s="42">
        <f t="shared" si="354"/>
        <v>-4727033.3457521806</v>
      </c>
      <c r="EZ51" s="42">
        <f t="shared" si="354"/>
        <v>-4727033.3457521806</v>
      </c>
      <c r="FA51" s="64">
        <f t="shared" si="52"/>
        <v>-105022568.02844302</v>
      </c>
      <c r="FB51" s="59"/>
      <c r="FC51" s="56">
        <f t="shared" si="349"/>
        <v>18884503.34000003</v>
      </c>
      <c r="FD51" s="56">
        <f t="shared" ref="FD51:FY51" si="355">SUM(FD44:FD50)</f>
        <v>24830030.010000028</v>
      </c>
      <c r="FE51" s="56">
        <f t="shared" si="355"/>
        <v>20747756.170000006</v>
      </c>
      <c r="FF51" s="56">
        <f t="shared" si="355"/>
        <v>21737316.090000018</v>
      </c>
      <c r="FG51" s="56">
        <f t="shared" si="355"/>
        <v>20011372.209999997</v>
      </c>
      <c r="FH51" s="56">
        <f t="shared" si="355"/>
        <v>40546706.979999937</v>
      </c>
      <c r="FI51" s="56">
        <f t="shared" si="355"/>
        <v>19460666.89999998</v>
      </c>
      <c r="FJ51" s="56">
        <f t="shared" si="355"/>
        <v>14587565.289999962</v>
      </c>
      <c r="FK51" s="56">
        <f t="shared" si="355"/>
        <v>16116653.91</v>
      </c>
      <c r="FL51" s="56">
        <f t="shared" si="355"/>
        <v>10876709.1755</v>
      </c>
      <c r="FM51" s="56">
        <f t="shared" si="355"/>
        <v>35352976.427500002</v>
      </c>
      <c r="FN51" s="56">
        <f t="shared" si="355"/>
        <v>18826050.138</v>
      </c>
      <c r="FO51" s="56">
        <f t="shared" si="355"/>
        <v>11704537.6675</v>
      </c>
      <c r="FP51" s="56">
        <f t="shared" si="355"/>
        <v>12836678.583500002</v>
      </c>
      <c r="FQ51" s="56">
        <f t="shared" si="355"/>
        <v>11356470.890000001</v>
      </c>
      <c r="FR51" s="56">
        <f t="shared" si="355"/>
        <v>10827323.181499999</v>
      </c>
      <c r="FS51" s="56">
        <f t="shared" si="355"/>
        <v>10064238.338500001</v>
      </c>
      <c r="FT51" s="56">
        <f t="shared" si="355"/>
        <v>12869822.559</v>
      </c>
      <c r="FU51" s="56">
        <f t="shared" si="355"/>
        <v>9817731.1992840003</v>
      </c>
      <c r="FV51" s="56">
        <f t="shared" si="355"/>
        <v>12408269.643947998</v>
      </c>
      <c r="FW51" s="56">
        <f t="shared" si="355"/>
        <v>10681731.505449999</v>
      </c>
      <c r="FX51" s="56">
        <f t="shared" si="355"/>
        <v>10749513.065619998</v>
      </c>
      <c r="FY51" s="56">
        <f t="shared" si="355"/>
        <v>18790531.084042002</v>
      </c>
      <c r="FZ51" s="64">
        <f>SUM(FZ44:FZ50)</f>
        <v>394085154.35934401</v>
      </c>
    </row>
    <row r="52" spans="1:182">
      <c r="A52" s="5"/>
      <c r="B52" s="5"/>
      <c r="C52" s="5"/>
      <c r="D52" s="5"/>
      <c r="F52" s="5"/>
      <c r="G52" s="32"/>
      <c r="H52" s="5"/>
      <c r="I52" s="5" t="str">
        <f t="shared" si="45"/>
        <v/>
      </c>
      <c r="J52" s="101"/>
      <c r="K52" s="358"/>
      <c r="L52" s="27"/>
      <c r="M52" s="27"/>
      <c r="N52" s="27"/>
      <c r="O52" s="27"/>
      <c r="P52" s="27"/>
      <c r="Q52" s="27"/>
      <c r="R52" s="27"/>
      <c r="S52" s="27"/>
      <c r="T52" s="27"/>
      <c r="U52" s="27"/>
      <c r="V52" s="27"/>
      <c r="W52" s="27"/>
      <c r="X52" s="27"/>
      <c r="Y52" s="27"/>
      <c r="Z52" s="27"/>
      <c r="AA52" s="27"/>
      <c r="AB52" s="27"/>
      <c r="AC52" s="27"/>
      <c r="AD52" s="27"/>
      <c r="AE52" s="27"/>
      <c r="AF52" s="27"/>
      <c r="AG52" s="27"/>
      <c r="AH52" s="27"/>
      <c r="AI52" s="68"/>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756">
        <f t="shared" si="35"/>
        <v>44</v>
      </c>
      <c r="BI52" s="59">
        <f t="shared" si="46"/>
        <v>0</v>
      </c>
      <c r="BJ52" s="59">
        <f t="shared" si="348"/>
        <v>0</v>
      </c>
      <c r="BK52" s="59">
        <f t="shared" si="348"/>
        <v>0</v>
      </c>
      <c r="BL52" s="59">
        <f t="shared" si="348"/>
        <v>0</v>
      </c>
      <c r="BM52" s="59">
        <f t="shared" si="348"/>
        <v>0</v>
      </c>
      <c r="BN52" s="59">
        <f t="shared" si="348"/>
        <v>0</v>
      </c>
      <c r="BO52" s="59">
        <f t="shared" si="348"/>
        <v>0</v>
      </c>
      <c r="BP52" s="59">
        <f t="shared" si="348"/>
        <v>0</v>
      </c>
      <c r="BQ52" s="59">
        <f t="shared" si="348"/>
        <v>0</v>
      </c>
      <c r="BR52" s="59">
        <f t="shared" si="348"/>
        <v>0</v>
      </c>
      <c r="BS52" s="59">
        <f t="shared" si="348"/>
        <v>0</v>
      </c>
      <c r="BT52" s="59">
        <f t="shared" si="348"/>
        <v>0</v>
      </c>
      <c r="BU52" s="59">
        <f t="shared" si="348"/>
        <v>0</v>
      </c>
      <c r="BV52" s="59">
        <f t="shared" si="348"/>
        <v>0</v>
      </c>
      <c r="BW52" s="59">
        <f t="shared" si="348"/>
        <v>0</v>
      </c>
      <c r="BX52" s="59">
        <f t="shared" si="348"/>
        <v>0</v>
      </c>
      <c r="BY52" s="59">
        <f t="shared" si="348"/>
        <v>0</v>
      </c>
      <c r="BZ52" s="59">
        <f t="shared" si="348"/>
        <v>0</v>
      </c>
      <c r="CA52" s="59">
        <f t="shared" si="348"/>
        <v>0</v>
      </c>
      <c r="CB52" s="59">
        <f t="shared" si="348"/>
        <v>0</v>
      </c>
      <c r="CC52" s="59">
        <f t="shared" si="348"/>
        <v>0</v>
      </c>
      <c r="CD52" s="59">
        <f t="shared" si="348"/>
        <v>0</v>
      </c>
      <c r="CE52" s="59">
        <f t="shared" si="40"/>
        <v>0</v>
      </c>
      <c r="CF52" s="68"/>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63"/>
      <c r="DE52" s="59"/>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127">
        <f t="shared" si="52"/>
        <v>0</v>
      </c>
      <c r="FB52" s="59"/>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63"/>
    </row>
    <row r="53" spans="1:182">
      <c r="A53" s="6" t="s">
        <v>194</v>
      </c>
      <c r="B53" s="5"/>
      <c r="C53" s="5"/>
      <c r="D53" s="5"/>
      <c r="F53" s="5"/>
      <c r="G53" s="32"/>
      <c r="H53" s="5"/>
      <c r="I53" s="5" t="str">
        <f t="shared" si="45"/>
        <v/>
      </c>
      <c r="J53" s="101"/>
      <c r="K53" s="358"/>
      <c r="L53" s="27"/>
      <c r="M53" s="27"/>
      <c r="N53" s="27"/>
      <c r="O53" s="27"/>
      <c r="P53" s="27"/>
      <c r="Q53" s="27"/>
      <c r="R53" s="27"/>
      <c r="S53" s="27"/>
      <c r="T53" s="27"/>
      <c r="U53" s="27"/>
      <c r="V53" s="27"/>
      <c r="W53" s="27"/>
      <c r="X53" s="27"/>
      <c r="Y53" s="27"/>
      <c r="Z53" s="27"/>
      <c r="AA53" s="27"/>
      <c r="AB53" s="27"/>
      <c r="AC53" s="27"/>
      <c r="AD53" s="27"/>
      <c r="AE53" s="27"/>
      <c r="AF53" s="27"/>
      <c r="AG53" s="27"/>
      <c r="AH53" s="27"/>
      <c r="AI53" s="68"/>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756">
        <f t="shared" si="35"/>
        <v>45</v>
      </c>
      <c r="BI53" s="59">
        <f t="shared" si="46"/>
        <v>0</v>
      </c>
      <c r="BJ53" s="59">
        <f t="shared" si="348"/>
        <v>0</v>
      </c>
      <c r="BK53" s="59">
        <f t="shared" si="348"/>
        <v>0</v>
      </c>
      <c r="BL53" s="59">
        <f t="shared" si="348"/>
        <v>0</v>
      </c>
      <c r="BM53" s="59">
        <f t="shared" si="348"/>
        <v>0</v>
      </c>
      <c r="BN53" s="59">
        <f t="shared" si="348"/>
        <v>0</v>
      </c>
      <c r="BO53" s="59">
        <f t="shared" si="348"/>
        <v>0</v>
      </c>
      <c r="BP53" s="59">
        <f t="shared" si="348"/>
        <v>0</v>
      </c>
      <c r="BQ53" s="59">
        <f t="shared" si="348"/>
        <v>0</v>
      </c>
      <c r="BR53" s="59">
        <f t="shared" si="348"/>
        <v>0</v>
      </c>
      <c r="BS53" s="59">
        <f t="shared" si="348"/>
        <v>0</v>
      </c>
      <c r="BT53" s="59">
        <f t="shared" si="348"/>
        <v>0</v>
      </c>
      <c r="BU53" s="59">
        <f t="shared" si="348"/>
        <v>0</v>
      </c>
      <c r="BV53" s="59">
        <f t="shared" si="348"/>
        <v>0</v>
      </c>
      <c r="BW53" s="59">
        <f t="shared" si="348"/>
        <v>0</v>
      </c>
      <c r="BX53" s="59">
        <f t="shared" si="348"/>
        <v>0</v>
      </c>
      <c r="BY53" s="59">
        <f t="shared" si="348"/>
        <v>0</v>
      </c>
      <c r="BZ53" s="59">
        <f t="shared" si="348"/>
        <v>0</v>
      </c>
      <c r="CA53" s="59">
        <f t="shared" si="348"/>
        <v>0</v>
      </c>
      <c r="CB53" s="59">
        <f t="shared" si="348"/>
        <v>0</v>
      </c>
      <c r="CC53" s="59">
        <f t="shared" si="348"/>
        <v>0</v>
      </c>
      <c r="CD53" s="59">
        <f t="shared" si="348"/>
        <v>0</v>
      </c>
      <c r="CE53" s="59">
        <f t="shared" si="40"/>
        <v>0</v>
      </c>
      <c r="CF53" s="68"/>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63"/>
      <c r="DE53" s="59"/>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127">
        <f t="shared" si="52"/>
        <v>0</v>
      </c>
      <c r="FB53" s="59"/>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63"/>
    </row>
    <row r="54" spans="1:182">
      <c r="A54" s="5" t="s">
        <v>21</v>
      </c>
      <c r="B54" s="5" t="s">
        <v>22</v>
      </c>
      <c r="C54" s="5" t="s">
        <v>2</v>
      </c>
      <c r="D54" s="5" t="s">
        <v>36</v>
      </c>
      <c r="E54" s="5" t="s">
        <v>132</v>
      </c>
      <c r="F54" s="5" t="s">
        <v>74</v>
      </c>
      <c r="G54" s="32">
        <v>397</v>
      </c>
      <c r="H54" s="5" t="s">
        <v>22</v>
      </c>
      <c r="I54" s="5" t="str">
        <f t="shared" si="45"/>
        <v>397CA</v>
      </c>
      <c r="J54" s="374">
        <f>VLOOKUP(F54,Scenarios!$BI$11:$BL$121,4,0)</f>
        <v>-4.234312050338037E-2</v>
      </c>
      <c r="K54" s="358">
        <f>VLOOKUP(F54,Scenarios!$AG$11:$AJ$132,4,0)</f>
        <v>13350121.030000001</v>
      </c>
      <c r="L54" s="27">
        <f t="shared" ref="L54:L68" si="356">K54+ED54+FC54</f>
        <v>13366515.250000002</v>
      </c>
      <c r="M54" s="27">
        <f t="shared" ref="M54:M68" si="357">L54+EE54+FD54</f>
        <v>13402611.800000003</v>
      </c>
      <c r="N54" s="27">
        <f t="shared" ref="N54:N68" si="358">M54+EF54+FE54</f>
        <v>13647721.510000004</v>
      </c>
      <c r="O54" s="27">
        <f t="shared" ref="O54:O68" si="359">N54+EG54+FF54</f>
        <v>13875061.850000003</v>
      </c>
      <c r="P54" s="27">
        <f t="shared" ref="P54:P68" si="360">O54+EH54+FG54</f>
        <v>13958021.760000004</v>
      </c>
      <c r="Q54" s="27">
        <f t="shared" ref="Q54:Q68" si="361">P54+EI54+FH54</f>
        <v>15503104.790000003</v>
      </c>
      <c r="R54" s="27">
        <f t="shared" ref="R54:R68" si="362">Q54+EJ54+FI54</f>
        <v>15424597.420000002</v>
      </c>
      <c r="S54" s="27">
        <f t="shared" ref="S54:S68" si="363">R54+EK54+FJ54</f>
        <v>15640254.470000001</v>
      </c>
      <c r="T54" s="27">
        <f t="shared" ref="T54:T68" si="364">S54+EL54+FK54</f>
        <v>14583249.67</v>
      </c>
      <c r="U54" s="27">
        <f t="shared" ref="U54:U68" si="365">T54+EM54+FL54</f>
        <v>14816547.104141707</v>
      </c>
      <c r="V54" s="27">
        <f t="shared" ref="V54:V68" si="366">U54+EN54+FM54</f>
        <v>14815455.532283414</v>
      </c>
      <c r="W54" s="27">
        <f t="shared" ref="W54:W68" si="367">V54+EO54+FN54</f>
        <v>15370005.581545122</v>
      </c>
      <c r="X54" s="27">
        <f t="shared" ref="X54:X68" si="368">W54+EP54+FO54</f>
        <v>15368598.14968683</v>
      </c>
      <c r="Y54" s="27">
        <f t="shared" ref="Y54:Y68" si="369">X54+EQ54+FP54</f>
        <v>15367797.178828537</v>
      </c>
      <c r="Z54" s="27">
        <f t="shared" ref="Z54:Z68" si="370">Y54+ER54+FQ54</f>
        <v>15770943.217970245</v>
      </c>
      <c r="AA54" s="27">
        <f t="shared" ref="AA54:AA68" si="371">Z54+ES54+FR54</f>
        <v>15798670.527111951</v>
      </c>
      <c r="AB54" s="27">
        <f t="shared" ref="AB54:AB68" si="372">AA54+ET54+FS54</f>
        <v>15797094.025253659</v>
      </c>
      <c r="AC54" s="27">
        <f t="shared" ref="AC54:AC68" si="373">AB54+EU54+FT54</f>
        <v>15794950.649395367</v>
      </c>
      <c r="AD54" s="27">
        <f t="shared" ref="AD54:AD68" si="374">AC54+EV54+FU54</f>
        <v>15841479.32127101</v>
      </c>
      <c r="AE54" s="27">
        <f t="shared" ref="AE54:AE68" si="375">AD54+EW54+FV54</f>
        <v>15894146.680756651</v>
      </c>
      <c r="AF54" s="27">
        <f t="shared" ref="AF54:AF68" si="376">AE54+EX54+FW54</f>
        <v>15991838.078072293</v>
      </c>
      <c r="AG54" s="27">
        <f t="shared" ref="AG54:AG68" si="377">AF54+EY54+FX54</f>
        <v>16069394.064511934</v>
      </c>
      <c r="AH54" s="27">
        <f t="shared" ref="AH54:AH68" si="378">AG54+EZ54+FY54</f>
        <v>16141018.268787576</v>
      </c>
      <c r="AI54" s="68"/>
      <c r="AJ54" s="59">
        <f>SUMIF(Adjustments!$J$4:$J$921,(Retirements!$E54&amp;"/"&amp;Retirements!AJ$8&amp;"/"&amp;Retirements!AJ$7&amp;"/"&amp;Retirements!AJ$6),Adjustments!K$4:K$921)</f>
        <v>0</v>
      </c>
      <c r="AK54" s="59">
        <f>SUMIF(Adjustments!$J$4:$J$921,(Retirements!$E54&amp;"/"&amp;Retirements!AK$8&amp;"/"&amp;Retirements!AK$7&amp;"/"&amp;Retirements!AK$6),Adjustments!L$4:L$921)</f>
        <v>0</v>
      </c>
      <c r="AL54" s="59">
        <f>SUMIF(Adjustments!$J$4:$J$921,(Retirements!$E54&amp;"/"&amp;Retirements!AL$8&amp;"/"&amp;Retirements!AL$7&amp;"/"&amp;Retirements!AL$6),Adjustments!M$4:M$921)</f>
        <v>-215.18</v>
      </c>
      <c r="AM54" s="59">
        <f>SUMIF(Adjustments!$J$4:$J$921,(Retirements!$E54&amp;"/"&amp;Retirements!AM$8&amp;"/"&amp;Retirements!AM$7&amp;"/"&amp;Retirements!AM$6),Adjustments!N$4:N$921)</f>
        <v>0</v>
      </c>
      <c r="AN54" s="59">
        <f>SUMIF(Adjustments!$J$4:$J$921,(Retirements!$E54&amp;"/"&amp;Retirements!AN$8&amp;"/"&amp;Retirements!AN$7&amp;"/"&amp;Retirements!AN$6),Adjustments!O$4:O$921)</f>
        <v>0</v>
      </c>
      <c r="AO54" s="59">
        <f>SUMIF(Adjustments!$J$4:$J$921,(Retirements!$E54&amp;"/"&amp;Retirements!AO$8&amp;"/"&amp;Retirements!AO$7&amp;"/"&amp;Retirements!AO$6),Adjustments!P$4:P$921)</f>
        <v>-3541.6000000000004</v>
      </c>
      <c r="AP54" s="59">
        <f>SUMIF(Adjustments!$J$4:$J$921,(Retirements!$E54&amp;"/"&amp;Retirements!AP$8&amp;"/"&amp;Retirements!AP$7&amp;"/"&amp;Retirements!AP$6),Adjustments!Q$4:Q$921)</f>
        <v>-223652.13999999998</v>
      </c>
      <c r="AQ54" s="59">
        <f>SUMIF(Adjustments!$J$4:$J$921,(Retirements!$E54&amp;"/"&amp;Retirements!AQ$8&amp;"/"&amp;Retirements!AQ$7&amp;"/"&amp;Retirements!AQ$6),Adjustments!R$4:R$921)</f>
        <v>-1115.0700000000002</v>
      </c>
      <c r="AR54" s="59">
        <f>SUMIF(Adjustments!$J$4:$J$921,(Retirements!$E54&amp;"/"&amp;Retirements!AR$8&amp;"/"&amp;Retirements!AR$7&amp;"/"&amp;Retirements!AR$6),Adjustments!S$4:S$921)</f>
        <v>-1115712.8399999999</v>
      </c>
      <c r="AS54" s="59">
        <f>SUMIF(Adjustments!$J$4:$J$921,(Retirements!$E54&amp;"/"&amp;Retirements!AS$8&amp;"/"&amp;Retirements!AS$7&amp;"/"&amp;Retirements!AS$6),Adjustments!T$4:T$921)</f>
        <v>0</v>
      </c>
      <c r="AT54" s="59">
        <f>SUMIF(Adjustments!$J$4:$J$921,(Retirements!$E54&amp;"/"&amp;Retirements!AT$8&amp;"/"&amp;Retirements!AT$7&amp;"/"&amp;Retirements!AT$6),Adjustments!U$4:U$921)</f>
        <v>0</v>
      </c>
      <c r="AU54" s="59">
        <f>SUMIF(Adjustments!$J$4:$J$921,(Retirements!$E54&amp;"/"&amp;Retirements!AU$8&amp;"/"&amp;Retirements!AU$7&amp;"/"&amp;Retirements!AU$6),Adjustments!V$4:V$921)</f>
        <v>0</v>
      </c>
      <c r="AV54" s="59">
        <f>SUMIF(Adjustments!$J$4:$J$921,(Retirements!$E54&amp;"/"&amp;Retirements!AV$8&amp;"/"&amp;Retirements!AV$7&amp;"/"&amp;Retirements!AV$6),Adjustments!W$4:W$921)</f>
        <v>0</v>
      </c>
      <c r="AW54" s="59">
        <f>SUMIF(Adjustments!$J$4:$J$921,(Retirements!$E54&amp;"/"&amp;Retirements!AW$8&amp;"/"&amp;Retirements!AW$7&amp;"/"&amp;Retirements!AW$6),Adjustments!X$4:X$921)</f>
        <v>0</v>
      </c>
      <c r="AX54" s="59">
        <f>SUMIF(Adjustments!$J$4:$J$921,(Retirements!$E54&amp;"/"&amp;Retirements!AX$8&amp;"/"&amp;Retirements!AX$7&amp;"/"&amp;Retirements!AX$6),Adjustments!Y$4:Y$921)</f>
        <v>0</v>
      </c>
      <c r="AY54" s="59">
        <f>SUMIF(Adjustments!$J$4:$J$921,(Retirements!$E54&amp;"/"&amp;Retirements!AY$8&amp;"/"&amp;Retirements!AY$7&amp;"/"&amp;Retirements!AY$6),Adjustments!Z$4:Z$921)</f>
        <v>0</v>
      </c>
      <c r="AZ54" s="59">
        <f>SUMIF(Adjustments!$J$4:$J$921,(Retirements!$E54&amp;"/"&amp;Retirements!AZ$8&amp;"/"&amp;Retirements!AZ$7&amp;"/"&amp;Retirements!AZ$6),Adjustments!AA$4:AA$921)</f>
        <v>0</v>
      </c>
      <c r="BA54" s="59">
        <f>SUMIF(Adjustments!$J$4:$J$921,(Retirements!$E54&amp;"/"&amp;Retirements!BA$8&amp;"/"&amp;Retirements!BA$7&amp;"/"&amp;Retirements!BA$6),Adjustments!AB$4:AB$921)</f>
        <v>0</v>
      </c>
      <c r="BB54" s="59">
        <f>SUMIF(Adjustments!$J$4:$J$921,(Retirements!$E54&amp;"/"&amp;Retirements!BB$8&amp;"/"&amp;Retirements!BB$7&amp;"/"&amp;Retirements!BB$6),Adjustments!AC$4:AC$921)</f>
        <v>0</v>
      </c>
      <c r="BC54" s="59">
        <f>SUMIF(Adjustments!$J$4:$J$921,(Retirements!$E54&amp;"/"&amp;Retirements!BC$8&amp;"/"&amp;Retirements!BC$7&amp;"/"&amp;Retirements!BC$6),Adjustments!AD$4:AD$921)</f>
        <v>0</v>
      </c>
      <c r="BD54" s="59">
        <f>SUMIF(Adjustments!$J$4:$J$921,(Retirements!$E54&amp;"/"&amp;Retirements!BD$8&amp;"/"&amp;Retirements!BD$7&amp;"/"&amp;Retirements!BD$6),Adjustments!AE$4:AE$921)</f>
        <v>0</v>
      </c>
      <c r="BE54" s="59">
        <f>SUMIF(Adjustments!$J$4:$J$921,(Retirements!$E54&amp;"/"&amp;Retirements!BE$8&amp;"/"&amp;Retirements!BE$7&amp;"/"&amp;Retirements!BE$6),Adjustments!AF$4:AF$921)</f>
        <v>0</v>
      </c>
      <c r="BF54" s="59">
        <f>SUMIF(Adjustments!$J$4:$J$921,(Retirements!$E54&amp;"/"&amp;Retirements!BF$8&amp;"/"&amp;Retirements!BF$7&amp;"/"&amp;Retirements!BF$6),Adjustments!AG$4:AG$921)</f>
        <v>0</v>
      </c>
      <c r="BG54" s="59"/>
      <c r="BH54" s="756">
        <f t="shared" si="35"/>
        <v>46</v>
      </c>
      <c r="BI54" s="59">
        <f t="shared" si="46"/>
        <v>13350121.030000001</v>
      </c>
      <c r="BJ54" s="59">
        <f t="shared" si="348"/>
        <v>13350121.030000001</v>
      </c>
      <c r="BK54" s="59">
        <f t="shared" si="348"/>
        <v>13350121.030000001</v>
      </c>
      <c r="BL54" s="59">
        <f t="shared" si="348"/>
        <v>13350121.030000001</v>
      </c>
      <c r="BM54" s="59">
        <f t="shared" si="348"/>
        <v>13350121.030000001</v>
      </c>
      <c r="BN54" s="59">
        <f t="shared" si="348"/>
        <v>13350121.030000001</v>
      </c>
      <c r="BO54" s="59">
        <f t="shared" si="348"/>
        <v>15503104.790000003</v>
      </c>
      <c r="BP54" s="59">
        <f t="shared" si="348"/>
        <v>15503104.790000003</v>
      </c>
      <c r="BQ54" s="59">
        <f t="shared" si="348"/>
        <v>15503104.790000003</v>
      </c>
      <c r="BR54" s="59">
        <f t="shared" si="348"/>
        <v>15503104.790000003</v>
      </c>
      <c r="BS54" s="59">
        <f t="shared" si="348"/>
        <v>15503104.790000003</v>
      </c>
      <c r="BT54" s="59">
        <f t="shared" si="348"/>
        <v>15503104.790000003</v>
      </c>
      <c r="BU54" s="59">
        <f t="shared" si="348"/>
        <v>15503104.790000003</v>
      </c>
      <c r="BV54" s="59">
        <f t="shared" si="348"/>
        <v>15503104.790000003</v>
      </c>
      <c r="BW54" s="59">
        <f t="shared" si="348"/>
        <v>15503104.790000003</v>
      </c>
      <c r="BX54" s="59">
        <f t="shared" si="348"/>
        <v>15503104.790000003</v>
      </c>
      <c r="BY54" s="59">
        <f t="shared" si="348"/>
        <v>15503104.790000003</v>
      </c>
      <c r="BZ54" s="59">
        <f t="shared" si="348"/>
        <v>15503104.790000003</v>
      </c>
      <c r="CA54" s="59">
        <f t="shared" si="348"/>
        <v>15794950.649395367</v>
      </c>
      <c r="CB54" s="59">
        <f t="shared" si="348"/>
        <v>15794950.649395367</v>
      </c>
      <c r="CC54" s="59">
        <f t="shared" si="348"/>
        <v>15794950.649395367</v>
      </c>
      <c r="CD54" s="59">
        <f t="shared" si="348"/>
        <v>15794950.649395367</v>
      </c>
      <c r="CE54" s="59">
        <f t="shared" si="40"/>
        <v>15794950.649395367</v>
      </c>
      <c r="CF54" s="68"/>
      <c r="CG54" s="70">
        <f t="shared" ref="CG54:CG68" si="379">IF(CG$7="Actuals",AJ54,((BI54*$J54)/12))</f>
        <v>0</v>
      </c>
      <c r="CH54" s="70">
        <f t="shared" ref="CH54:CH68" si="380">IF(CH$7="Actuals",AK54,((BJ54*$J54)/12))</f>
        <v>0</v>
      </c>
      <c r="CI54" s="70">
        <f t="shared" ref="CI54:CI68" si="381">IF(CI$7="Actuals",AL54,((BK54*$J54)/12))</f>
        <v>-215.18</v>
      </c>
      <c r="CJ54" s="70">
        <f t="shared" ref="CJ54:CJ68" si="382">IF(CJ$7="Actuals",AM54,((BL54*$J54)/12))</f>
        <v>0</v>
      </c>
      <c r="CK54" s="70">
        <f t="shared" ref="CK54:CK68" si="383">IF(CK$7="Actuals",AN54,((BM54*$J54)/12))</f>
        <v>0</v>
      </c>
      <c r="CL54" s="70">
        <f t="shared" ref="CL54:CL68" si="384">IF(CL$7="Actuals",AO54,((BN54*$J54)/12))</f>
        <v>-3541.6000000000004</v>
      </c>
      <c r="CM54" s="70">
        <f t="shared" ref="CM54:CM68" si="385">IF(CM$7="Actuals",AP54,((BO54*$J54)/12))</f>
        <v>-223652.13999999998</v>
      </c>
      <c r="CN54" s="70">
        <f t="shared" ref="CN54:CN68" si="386">IF(CN$7="Actuals",AQ54,((BP54*$J54)/12))</f>
        <v>-1115.0700000000002</v>
      </c>
      <c r="CO54" s="70">
        <f t="shared" ref="CO54:CO68" si="387">IF(CO$7="Actuals",AR54,((BQ54*$J54)/12))</f>
        <v>-1115712.8399999999</v>
      </c>
      <c r="CP54" s="70">
        <f t="shared" ref="CP54:CP68" si="388">IF(CP$7="Actuals",AS54,((BR54*$J54)/12))</f>
        <v>-54704.152858291964</v>
      </c>
      <c r="CQ54" s="70">
        <f t="shared" ref="CQ54:CQ68" si="389">IF(CQ$7="Actuals",AT54,((BS54*$J54)/12))</f>
        <v>-54704.152858291964</v>
      </c>
      <c r="CR54" s="70">
        <f t="shared" ref="CR54:CR68" si="390">IF(CR$7="Actuals",AU54,((BT54*$J54)/12))</f>
        <v>-54704.152858291964</v>
      </c>
      <c r="CS54" s="70">
        <f t="shared" ref="CS54:CS68" si="391">IF(CS$7="Actuals",AV54,((BU54*$J54)/12))</f>
        <v>-54704.152858291964</v>
      </c>
      <c r="CT54" s="70">
        <f t="shared" ref="CT54:CT68" si="392">IF(CT$7="Actuals",AW54,((BV54*$J54)/12))</f>
        <v>-54704.152858291964</v>
      </c>
      <c r="CU54" s="70">
        <f t="shared" ref="CU54:CU68" si="393">IF(CU$7="Actuals",AX54,((BW54*$J54)/12))</f>
        <v>-54704.152858291964</v>
      </c>
      <c r="CV54" s="70">
        <f t="shared" ref="CV54:CV68" si="394">IF(CV$7="Actuals",AY54,((BX54*$J54)/12))</f>
        <v>-54704.152858291964</v>
      </c>
      <c r="CW54" s="70">
        <f t="shared" ref="CW54:CW68" si="395">IF(CW$7="Actuals",AZ54,((BY54*$J54)/12))</f>
        <v>-54704.152858291964</v>
      </c>
      <c r="CX54" s="70">
        <f t="shared" ref="CX54:CX68" si="396">IF(CX$7="Actuals",BA54,((BZ54*$J54)/12))</f>
        <v>-54704.152858291964</v>
      </c>
      <c r="CY54" s="70">
        <f t="shared" ref="CY54:CY68" si="397">IF(CY$7="Actuals",BB54,((CA54*$J54)/12))</f>
        <v>-55733.958224357841</v>
      </c>
      <c r="CZ54" s="70">
        <f t="shared" ref="CZ54:CZ68" si="398">IF(CZ$7="Actuals",BC54,((CB54*$J54)/12))</f>
        <v>-55733.958224357841</v>
      </c>
      <c r="DA54" s="70">
        <f t="shared" ref="DA54:DA68" si="399">IF(DA$7="Actuals",BD54,((CC54*$J54)/12))</f>
        <v>-55733.958224357841</v>
      </c>
      <c r="DB54" s="70">
        <f t="shared" ref="DB54:DB68" si="400">IF(DB$7="Actuals",BE54,((CD54*$J54)/12))</f>
        <v>-55733.958224357841</v>
      </c>
      <c r="DC54" s="70">
        <f t="shared" ref="DC54:DC68" si="401">IF(DC$7="Actuals",BF54,((CE54*$J54)/12))</f>
        <v>-55733.958224357841</v>
      </c>
      <c r="DD54" s="63">
        <f t="shared" ref="DD54:DD68" si="402">SUM(CG54:DC54)</f>
        <v>-2115243.996846417</v>
      </c>
      <c r="DE54" s="59"/>
      <c r="DF54" s="70">
        <f>SUMIF(Adjustments!$J$4:$J$921,(Retirements!$E54&amp;"/"&amp;Retirements!DF$8&amp;"/"&amp;Retirements!DF$7&amp;"/"&amp;Retirements!DF$6),Adjustments!K$4:K$921)</f>
        <v>0</v>
      </c>
      <c r="DG54" s="70">
        <f>SUMIF(Adjustments!$J$4:$J$921,(Retirements!$E54&amp;"/"&amp;Retirements!DG$8&amp;"/"&amp;Retirements!DG$7&amp;"/"&amp;Retirements!DG$6),Adjustments!L$4:L$921)</f>
        <v>0</v>
      </c>
      <c r="DH54" s="70">
        <f>SUMIF(Adjustments!$J$4:$J$921,(Retirements!$E54&amp;"/"&amp;Retirements!DH$8&amp;"/"&amp;Retirements!DH$7&amp;"/"&amp;Retirements!DH$6),Adjustments!M$4:M$921)</f>
        <v>0</v>
      </c>
      <c r="DI54" s="70">
        <f>SUMIF(Adjustments!$J$4:$J$921,(Retirements!$E54&amp;"/"&amp;Retirements!DI$8&amp;"/"&amp;Retirements!DI$7&amp;"/"&amp;Retirements!DI$6),Adjustments!N$4:N$921)</f>
        <v>0</v>
      </c>
      <c r="DJ54" s="70">
        <f>SUMIF(Adjustments!$J$4:$J$921,(Retirements!$E54&amp;"/"&amp;Retirements!DJ$8&amp;"/"&amp;Retirements!DJ$7&amp;"/"&amp;Retirements!DJ$6),Adjustments!O$4:O$921)</f>
        <v>0</v>
      </c>
      <c r="DK54" s="70">
        <f>SUMIF(Adjustments!$J$4:$J$921,(Retirements!$E54&amp;"/"&amp;Retirements!DK$8&amp;"/"&amp;Retirements!DK$7&amp;"/"&amp;Retirements!DK$6),Adjustments!P$4:P$921)</f>
        <v>0</v>
      </c>
      <c r="DL54" s="70">
        <f>SUMIF(Adjustments!$J$4:$J$921,(Retirements!$E54&amp;"/"&amp;Retirements!DL$8&amp;"/"&amp;Retirements!DL$7&amp;"/"&amp;Retirements!DL$6),Adjustments!Q$4:Q$921)</f>
        <v>0</v>
      </c>
      <c r="DM54" s="70">
        <f>SUMIF(Adjustments!$J$4:$J$921,(Retirements!$E54&amp;"/"&amp;Retirements!DM$8&amp;"/"&amp;Retirements!DM$7&amp;"/"&amp;Retirements!DM$6),Adjustments!R$4:R$921)</f>
        <v>0</v>
      </c>
      <c r="DN54" s="70">
        <f>SUMIF(Adjustments!$J$4:$J$921,(Retirements!$E54&amp;"/"&amp;Retirements!DN$8&amp;"/"&amp;Retirements!DN$7&amp;"/"&amp;Retirements!DN$6),Adjustments!S$4:S$921)</f>
        <v>0</v>
      </c>
      <c r="DO54" s="70">
        <f>SUMIF(Adjustments!$J$4:$J$921,(Retirements!$E54&amp;"/"&amp;Retirements!DO$8&amp;"/"&amp;Retirements!DO$7&amp;"/"&amp;Retirements!DO$6),Adjustments!T$4:T$921)</f>
        <v>0</v>
      </c>
      <c r="DP54" s="70">
        <f>SUMIF(Adjustments!$J$4:$J$921,(Retirements!$E54&amp;"/"&amp;Retirements!DP$8&amp;"/"&amp;Retirements!DP$7&amp;"/"&amp;Retirements!DP$6),Adjustments!U$4:U$921)</f>
        <v>0</v>
      </c>
      <c r="DQ54" s="70">
        <f>SUMIF(Adjustments!$J$4:$J$921,(Retirements!$E54&amp;"/"&amp;Retirements!DQ$8&amp;"/"&amp;Retirements!DQ$7&amp;"/"&amp;Retirements!DQ$6),Adjustments!V$4:V$921)</f>
        <v>0</v>
      </c>
      <c r="DR54" s="70">
        <f>SUMIF(Adjustments!$J$4:$J$921,(Retirements!$E54&amp;"/"&amp;Retirements!DR$8&amp;"/"&amp;Retirements!DR$7&amp;"/"&amp;Retirements!DR$6),Adjustments!W$4:W$921)</f>
        <v>0</v>
      </c>
      <c r="DS54" s="70">
        <f>SUMIF(Adjustments!$J$4:$J$921,(Retirements!$E54&amp;"/"&amp;Retirements!DS$8&amp;"/"&amp;Retirements!DS$7&amp;"/"&amp;Retirements!DS$6),Adjustments!X$4:X$921)</f>
        <v>0</v>
      </c>
      <c r="DT54" s="70">
        <f>SUMIF(Adjustments!$J$4:$J$921,(Retirements!$E54&amp;"/"&amp;Retirements!DT$8&amp;"/"&amp;Retirements!DT$7&amp;"/"&amp;Retirements!DT$6),Adjustments!Y$4:Y$921)</f>
        <v>0</v>
      </c>
      <c r="DU54" s="70">
        <f>SUMIF(Adjustments!$J$4:$J$921,(Retirements!$E54&amp;"/"&amp;Retirements!DU$8&amp;"/"&amp;Retirements!DU$7&amp;"/"&amp;Retirements!DU$6),Adjustments!Z$4:Z$921)</f>
        <v>0</v>
      </c>
      <c r="DV54" s="70">
        <f>SUMIF(Adjustments!$J$4:$J$921,(Retirements!$E54&amp;"/"&amp;Retirements!DV$8&amp;"/"&amp;Retirements!DV$7&amp;"/"&amp;Retirements!DV$6),Adjustments!AA$4:AA$921)</f>
        <v>0</v>
      </c>
      <c r="DW54" s="70">
        <f>SUMIF(Adjustments!$J$4:$J$921,(Retirements!$E54&amp;"/"&amp;Retirements!DW$8&amp;"/"&amp;Retirements!DW$7&amp;"/"&amp;Retirements!DW$6),Adjustments!AB$4:AB$921)</f>
        <v>0</v>
      </c>
      <c r="DX54" s="70">
        <f>SUMIF(Adjustments!$J$4:$J$921,(Retirements!$E54&amp;"/"&amp;Retirements!DX$8&amp;"/"&amp;Retirements!DX$7&amp;"/"&amp;Retirements!DX$6),Adjustments!AC$4:AC$921)</f>
        <v>0</v>
      </c>
      <c r="DY54" s="70">
        <f>SUMIF(Adjustments!$J$4:$J$921,(Retirements!$E54&amp;"/"&amp;Retirements!DY$8&amp;"/"&amp;Retirements!DY$7&amp;"/"&amp;Retirements!DY$6),Adjustments!AD$4:AD$921)</f>
        <v>0</v>
      </c>
      <c r="DZ54" s="70">
        <f>SUMIF(Adjustments!$J$4:$J$921,(Retirements!$E54&amp;"/"&amp;Retirements!DZ$8&amp;"/"&amp;Retirements!DZ$7&amp;"/"&amp;Retirements!DZ$6),Adjustments!AE$4:AE$921)</f>
        <v>0</v>
      </c>
      <c r="EA54" s="70">
        <f>SUMIF(Adjustments!$J$4:$J$921,(Retirements!$E54&amp;"/"&amp;Retirements!EA$8&amp;"/"&amp;Retirements!EA$7&amp;"/"&amp;Retirements!EA$6),Adjustments!AF$4:AF$921)</f>
        <v>0</v>
      </c>
      <c r="EB54" s="70">
        <f>SUMIF(Adjustments!$J$4:$J$921,(Retirements!$E54&amp;"/"&amp;Retirements!EB$8&amp;"/"&amp;Retirements!EB$7&amp;"/"&amp;Retirements!EB$6),Adjustments!AG$4:AG$921)</f>
        <v>0</v>
      </c>
      <c r="EC54" s="59"/>
      <c r="ED54" s="59">
        <f t="shared" ref="ED54:ED68" si="403">IF(ED$7="Actuals",CG54,(DF54+CG54))</f>
        <v>0</v>
      </c>
      <c r="EE54" s="59">
        <f t="shared" ref="EE54:EE68" si="404">IF(EE$7="Actuals",CH54,(DG54+CH54))</f>
        <v>0</v>
      </c>
      <c r="EF54" s="59">
        <f t="shared" ref="EF54:EF68" si="405">IF(EF$7="Actuals",CI54,(DH54+CI54))</f>
        <v>-215.18</v>
      </c>
      <c r="EG54" s="59">
        <f t="shared" ref="EG54:EG68" si="406">IF(EG$7="Actuals",CJ54,(DI54+CJ54))</f>
        <v>0</v>
      </c>
      <c r="EH54" s="59">
        <f t="shared" ref="EH54:EH68" si="407">IF(EH$7="Actuals",CK54,(DJ54+CK54))</f>
        <v>0</v>
      </c>
      <c r="EI54" s="59">
        <f t="shared" ref="EI54:EI68" si="408">IF(EI$7="Actuals",CL54,(DK54+CL54))</f>
        <v>-3541.6000000000004</v>
      </c>
      <c r="EJ54" s="59">
        <f t="shared" ref="EJ54:EJ68" si="409">IF(EJ$7="Actuals",CM54,(DL54+CM54))</f>
        <v>-223652.13999999998</v>
      </c>
      <c r="EK54" s="59">
        <f t="shared" ref="EK54:EK68" si="410">IF(EK$7="Actuals",CN54,(DM54+CN54))</f>
        <v>-1115.0700000000002</v>
      </c>
      <c r="EL54" s="59">
        <f t="shared" ref="EL54:EL68" si="411">IF(EL$7="Actuals",CO54,(DN54+CO54))</f>
        <v>-1115712.8399999999</v>
      </c>
      <c r="EM54" s="59">
        <f t="shared" ref="EM54:EM68" si="412">IF(EM$7="Actuals",CP54,(DO54+CP54))</f>
        <v>-54704.152858291964</v>
      </c>
      <c r="EN54" s="59">
        <f t="shared" ref="EN54:EN68" si="413">IF(EN$7="Actuals",CQ54,(DP54+CQ54))</f>
        <v>-54704.152858291964</v>
      </c>
      <c r="EO54" s="59">
        <f t="shared" ref="EO54:EO68" si="414">IF(EO$7="Actuals",CR54,(DQ54+CR54))</f>
        <v>-54704.152858291964</v>
      </c>
      <c r="EP54" s="59">
        <f t="shared" ref="EP54:EP68" si="415">IF(EP$7="Actuals",CS54,(DR54+CS54))</f>
        <v>-54704.152858291964</v>
      </c>
      <c r="EQ54" s="59">
        <f t="shared" ref="EQ54:EQ68" si="416">IF(EQ$7="Actuals",CT54,(DS54+CT54))</f>
        <v>-54704.152858291964</v>
      </c>
      <c r="ER54" s="59">
        <f t="shared" ref="ER54:ER68" si="417">IF(ER$7="Actuals",CU54,(DT54+CU54))</f>
        <v>-54704.152858291964</v>
      </c>
      <c r="ES54" s="59">
        <f t="shared" ref="ES54:ES68" si="418">IF(ES$7="Actuals",CV54,(DU54+CV54))</f>
        <v>-54704.152858291964</v>
      </c>
      <c r="ET54" s="59">
        <f t="shared" ref="ET54:ET68" si="419">IF(ET$7="Actuals",CW54,(DV54+CW54))</f>
        <v>-54704.152858291964</v>
      </c>
      <c r="EU54" s="59">
        <f t="shared" ref="EU54:EU68" si="420">IF(EU$7="Actuals",CX54,(DW54+CX54))</f>
        <v>-54704.152858291964</v>
      </c>
      <c r="EV54" s="59">
        <f t="shared" ref="EV54:EV68" si="421">IF(EV$7="Actuals",CY54,(DX54+CY54))</f>
        <v>-55733.958224357841</v>
      </c>
      <c r="EW54" s="59">
        <f t="shared" ref="EW54:EW68" si="422">IF(EW$7="Actuals",CZ54,(DY54+CZ54))</f>
        <v>-55733.958224357841</v>
      </c>
      <c r="EX54" s="59">
        <f t="shared" ref="EX54:EX68" si="423">IF(EX$7="Actuals",DA54,(DZ54+DA54))</f>
        <v>-55733.958224357841</v>
      </c>
      <c r="EY54" s="59">
        <f t="shared" ref="EY54:EY68" si="424">IF(EY$7="Actuals",DB54,(EA54+DB54))</f>
        <v>-55733.958224357841</v>
      </c>
      <c r="EZ54" s="59">
        <f t="shared" ref="EZ54:EZ68" si="425">IF(EZ$7="Actuals",DC54,(EB54+DC54))</f>
        <v>-55733.958224357841</v>
      </c>
      <c r="FA54" s="127">
        <f t="shared" si="52"/>
        <v>-2115243.996846417</v>
      </c>
      <c r="FB54" s="59"/>
      <c r="FC54" s="70">
        <f>SUMIF(Adjustments!$J$4:$J$921,(Retirements!$E54&amp;"/"&amp;Retirements!FC$8&amp;"/"&amp;Retirements!FC$7&amp;"/"&amp;Retirements!FC$6),Adjustments!L$4:L$921)</f>
        <v>16394.22</v>
      </c>
      <c r="FD54" s="70">
        <f>SUMIF(Adjustments!$J$4:$J$921,(Retirements!$E54&amp;"/"&amp;Retirements!FD$8&amp;"/"&amp;Retirements!FD$7&amp;"/"&amp;Retirements!FD$6),Adjustments!M$4:M$921)</f>
        <v>36096.549999999996</v>
      </c>
      <c r="FE54" s="70">
        <f>SUMIF(Adjustments!$J$4:$J$921,(Retirements!$E54&amp;"/"&amp;Retirements!FE$8&amp;"/"&amp;Retirements!FE$7&amp;"/"&amp;Retirements!FE$6),Adjustments!N$4:N$921)</f>
        <v>245324.89</v>
      </c>
      <c r="FF54" s="70">
        <f>SUMIF(Adjustments!$J$4:$J$921,(Retirements!$E54&amp;"/"&amp;Retirements!FF$8&amp;"/"&amp;Retirements!FF$7&amp;"/"&amp;Retirements!FF$6),Adjustments!O$4:O$921)</f>
        <v>227340.34</v>
      </c>
      <c r="FG54" s="70">
        <f>SUMIF(Adjustments!$J$4:$J$921,(Retirements!$E54&amp;"/"&amp;Retirements!FG$8&amp;"/"&amp;Retirements!FG$7&amp;"/"&amp;Retirements!FG$6),Adjustments!P$4:P$921)</f>
        <v>82959.91</v>
      </c>
      <c r="FH54" s="70">
        <f>SUMIF(Adjustments!$J$4:$J$921,(Retirements!$E54&amp;"/"&amp;Retirements!FH$8&amp;"/"&amp;Retirements!FH$7&amp;"/"&amp;Retirements!FH$6),Adjustments!Q$4:Q$921)</f>
        <v>1548624.63</v>
      </c>
      <c r="FI54" s="70">
        <f>SUMIF(Adjustments!$J$4:$J$921,(Retirements!$E54&amp;"/"&amp;Retirements!FI$8&amp;"/"&amp;Retirements!FI$7&amp;"/"&amp;Retirements!FI$6),Adjustments!R$4:R$921)</f>
        <v>145144.76999999999</v>
      </c>
      <c r="FJ54" s="70">
        <f>SUMIF(Adjustments!$J$4:$J$921,(Retirements!$E54&amp;"/"&amp;Retirements!FJ$8&amp;"/"&amp;Retirements!FJ$7&amp;"/"&amp;Retirements!FJ$6),Adjustments!S$4:S$921)</f>
        <v>216772.11999999997</v>
      </c>
      <c r="FK54" s="70">
        <f>SUMIF(Adjustments!$J$4:$J$921,(Retirements!$E54&amp;"/"&amp;Retirements!FK$8&amp;"/"&amp;Retirements!FK$7&amp;"/"&amp;Retirements!FK$6),Adjustments!T$4:T$921)</f>
        <v>58708.04</v>
      </c>
      <c r="FL54" s="70">
        <f>SUMIF(Adjustments!$J$4:$J$921,(Retirements!$E54&amp;"/"&amp;Retirements!FL$8&amp;"/"&amp;Retirements!FL$7&amp;"/"&amp;Retirements!FL$6),Adjustments!U$4:U$921)</f>
        <v>288001.587</v>
      </c>
      <c r="FM54" s="70">
        <f>SUMIF(Adjustments!$J$4:$J$921,(Retirements!$E54&amp;"/"&amp;Retirements!FM$8&amp;"/"&amp;Retirements!FM$7&amp;"/"&amp;Retirements!FM$6),Adjustments!V$4:V$921)</f>
        <v>53612.581000000006</v>
      </c>
      <c r="FN54" s="70">
        <f>SUMIF(Adjustments!$J$4:$J$921,(Retirements!$E54&amp;"/"&amp;Retirements!FN$8&amp;"/"&amp;Retirements!FN$7&amp;"/"&amp;Retirements!FN$6),Adjustments!W$4:W$921)</f>
        <v>609254.20212000003</v>
      </c>
      <c r="FO54" s="70">
        <f>SUMIF(Adjustments!$J$4:$J$921,(Retirements!$E54&amp;"/"&amp;Retirements!FO$8&amp;"/"&amp;Retirements!FO$7&amp;"/"&amp;Retirements!FO$6),Adjustments!X$4:X$921)</f>
        <v>53296.721000000005</v>
      </c>
      <c r="FP54" s="70">
        <f>SUMIF(Adjustments!$J$4:$J$921,(Retirements!$E54&amp;"/"&amp;Retirements!FP$8&amp;"/"&amp;Retirements!FP$7&amp;"/"&amp;Retirements!FP$6),Adjustments!Y$4:Y$921)</f>
        <v>53903.182000000001</v>
      </c>
      <c r="FQ54" s="70">
        <f>SUMIF(Adjustments!$J$4:$J$921,(Retirements!$E54&amp;"/"&amp;Retirements!FQ$8&amp;"/"&amp;Retirements!FQ$7&amp;"/"&amp;Retirements!FQ$6),Adjustments!Z$4:Z$921)</f>
        <v>457850.19200000004</v>
      </c>
      <c r="FR54" s="70">
        <f>SUMIF(Adjustments!$J$4:$J$921,(Retirements!$E54&amp;"/"&amp;Retirements!FR$8&amp;"/"&amp;Retirements!FR$7&amp;"/"&amp;Retirements!FR$6),Adjustments!AA$4:AA$921)</f>
        <v>82431.462</v>
      </c>
      <c r="FS54" s="70">
        <f>SUMIF(Adjustments!$J$4:$J$921,(Retirements!$E54&amp;"/"&amp;Retirements!FS$8&amp;"/"&amp;Retirements!FS$7&amp;"/"&amp;Retirements!FS$6),Adjustments!AB$4:AB$921)</f>
        <v>53127.650999999998</v>
      </c>
      <c r="FT54" s="70">
        <f>SUMIF(Adjustments!$J$4:$J$921,(Retirements!$E54&amp;"/"&amp;Retirements!FT$8&amp;"/"&amp;Retirements!FT$7&amp;"/"&amp;Retirements!FT$6),Adjustments!AC$4:AC$921)</f>
        <v>52560.777000000002</v>
      </c>
      <c r="FU54" s="70">
        <f>SUMIF(Adjustments!$J$4:$J$921,(Retirements!$E54&amp;"/"&amp;Retirements!FU$8&amp;"/"&amp;Retirements!FU$7&amp;"/"&amp;Retirements!FU$6),Adjustments!AD$4:AD$921)</f>
        <v>102262.63009999999</v>
      </c>
      <c r="FV54" s="70">
        <f>SUMIF(Adjustments!$J$4:$J$921,(Retirements!$E54&amp;"/"&amp;Retirements!FV$8&amp;"/"&amp;Retirements!FV$7&amp;"/"&amp;Retirements!FV$6),Adjustments!AE$4:AE$921)</f>
        <v>108401.31771</v>
      </c>
      <c r="FW54" s="70">
        <f>SUMIF(Adjustments!$J$4:$J$921,(Retirements!$E54&amp;"/"&amp;Retirements!FW$8&amp;"/"&amp;Retirements!FW$7&amp;"/"&amp;Retirements!FW$6),Adjustments!AF$4:AF$921)</f>
        <v>153425.35554000002</v>
      </c>
      <c r="FX54" s="70">
        <f>SUMIF(Adjustments!$J$4:$J$921,(Retirements!$E54&amp;"/"&amp;Retirements!FX$8&amp;"/"&amp;Retirements!FX$7&amp;"/"&amp;Retirements!FX$6),Adjustments!AG$4:AG$921)</f>
        <v>133289.94466400001</v>
      </c>
      <c r="FY54" s="70">
        <f>SUMIF(Adjustments!$J$4:$J$921,(Retirements!$E54&amp;"/"&amp;Retirements!FY$8&amp;"/"&amp;Retirements!FY$7&amp;"/"&amp;Retirements!FY$6),Adjustments!AH$4:AH$921)</f>
        <v>127358.16249999999</v>
      </c>
      <c r="FZ54" s="63">
        <f t="shared" ref="FZ54:FZ68" si="426">SUM(FC54:FY54)</f>
        <v>4906141.2356339991</v>
      </c>
    </row>
    <row r="55" spans="1:182">
      <c r="A55" s="5" t="s">
        <v>24</v>
      </c>
      <c r="B55" s="5" t="s">
        <v>25</v>
      </c>
      <c r="C55" s="5" t="s">
        <v>2</v>
      </c>
      <c r="D55" s="5" t="s">
        <v>36</v>
      </c>
      <c r="E55" s="5" t="s">
        <v>133</v>
      </c>
      <c r="F55" s="5" t="s">
        <v>75</v>
      </c>
      <c r="G55" s="32">
        <v>397</v>
      </c>
      <c r="H55" s="5" t="s">
        <v>25</v>
      </c>
      <c r="I55" s="5" t="str">
        <f t="shared" si="45"/>
        <v>397OR</v>
      </c>
      <c r="J55" s="374">
        <f>VLOOKUP(F55,Scenarios!$BI$11:$BL$121,4,0)</f>
        <v>-4.8072389363580291E-2</v>
      </c>
      <c r="K55" s="358">
        <f>VLOOKUP(F55,Scenarios!$AG$11:$AJ$132,4,0)</f>
        <v>150027310.47999999</v>
      </c>
      <c r="L55" s="27">
        <f t="shared" si="356"/>
        <v>150429420.22999999</v>
      </c>
      <c r="M55" s="27">
        <f t="shared" si="357"/>
        <v>150863851.77999997</v>
      </c>
      <c r="N55" s="27">
        <f t="shared" si="358"/>
        <v>155051966.98999998</v>
      </c>
      <c r="O55" s="27">
        <f t="shared" si="359"/>
        <v>158040208.22999999</v>
      </c>
      <c r="P55" s="27">
        <f t="shared" si="360"/>
        <v>159293882.31999999</v>
      </c>
      <c r="Q55" s="27">
        <f t="shared" si="361"/>
        <v>166651981.61999997</v>
      </c>
      <c r="R55" s="27">
        <f t="shared" si="362"/>
        <v>168672749.91999999</v>
      </c>
      <c r="S55" s="27">
        <f t="shared" si="363"/>
        <v>169687230.01999998</v>
      </c>
      <c r="T55" s="27">
        <f t="shared" si="364"/>
        <v>167035075.25999999</v>
      </c>
      <c r="U55" s="27">
        <f t="shared" si="365"/>
        <v>167283452.05127925</v>
      </c>
      <c r="V55" s="27">
        <f t="shared" si="366"/>
        <v>168661046.04955849</v>
      </c>
      <c r="W55" s="27">
        <f t="shared" si="367"/>
        <v>171157971.91349775</v>
      </c>
      <c r="X55" s="27">
        <f t="shared" si="368"/>
        <v>170804621.07177702</v>
      </c>
      <c r="Y55" s="27">
        <f t="shared" si="369"/>
        <v>171189246.24505627</v>
      </c>
      <c r="Z55" s="27">
        <f t="shared" si="370"/>
        <v>172750321.56633553</v>
      </c>
      <c r="AA55" s="27">
        <f t="shared" si="371"/>
        <v>172380146.5396148</v>
      </c>
      <c r="AB55" s="27">
        <f t="shared" si="372"/>
        <v>172210372.39089406</v>
      </c>
      <c r="AC55" s="27">
        <f t="shared" si="373"/>
        <v>172336951.7941733</v>
      </c>
      <c r="AD55" s="27">
        <f t="shared" si="374"/>
        <v>172332513.4470188</v>
      </c>
      <c r="AE55" s="27">
        <f t="shared" si="375"/>
        <v>172335583.0035823</v>
      </c>
      <c r="AF55" s="27">
        <f t="shared" si="376"/>
        <v>172349578.5189878</v>
      </c>
      <c r="AG55" s="27">
        <f t="shared" si="377"/>
        <v>172359807.67667732</v>
      </c>
      <c r="AH55" s="27">
        <f t="shared" si="378"/>
        <v>172365400.66080281</v>
      </c>
      <c r="AI55" s="68"/>
      <c r="AJ55" s="59">
        <f>SUMIF(Adjustments!$J$4:$J$921,(Retirements!$E55&amp;"/"&amp;Retirements!AJ$8&amp;"/"&amp;Retirements!AJ$7&amp;"/"&amp;Retirements!AJ$6),Adjustments!K$4:K$921)</f>
        <v>-82769.61</v>
      </c>
      <c r="AK55" s="59">
        <f>SUMIF(Adjustments!$J$4:$J$921,(Retirements!$E55&amp;"/"&amp;Retirements!AK$8&amp;"/"&amp;Retirements!AK$7&amp;"/"&amp;Retirements!AK$6),Adjustments!L$4:L$921)</f>
        <v>-2470.3700000000003</v>
      </c>
      <c r="AL55" s="59">
        <f>SUMIF(Adjustments!$J$4:$J$921,(Retirements!$E55&amp;"/"&amp;Retirements!AL$8&amp;"/"&amp;Retirements!AL$7&amp;"/"&amp;Retirements!AL$6),Adjustments!M$4:M$921)</f>
        <v>-14985.48</v>
      </c>
      <c r="AM55" s="59">
        <f>SUMIF(Adjustments!$J$4:$J$921,(Retirements!$E55&amp;"/"&amp;Retirements!AM$8&amp;"/"&amp;Retirements!AM$7&amp;"/"&amp;Retirements!AM$6),Adjustments!N$4:N$921)</f>
        <v>-18500.28</v>
      </c>
      <c r="AN55" s="59">
        <f>SUMIF(Adjustments!$J$4:$J$921,(Retirements!$E55&amp;"/"&amp;Retirements!AN$8&amp;"/"&amp;Retirements!AN$7&amp;"/"&amp;Retirements!AN$6),Adjustments!O$4:O$921)</f>
        <v>-183448.19000000003</v>
      </c>
      <c r="AO55" s="59">
        <f>SUMIF(Adjustments!$J$4:$J$921,(Retirements!$E55&amp;"/"&amp;Retirements!AO$8&amp;"/"&amp;Retirements!AO$7&amp;"/"&amp;Retirements!AO$6),Adjustments!P$4:P$921)</f>
        <v>-545342.12000000011</v>
      </c>
      <c r="AP55" s="59">
        <f>SUMIF(Adjustments!$J$4:$J$921,(Retirements!$E55&amp;"/"&amp;Retirements!AP$8&amp;"/"&amp;Retirements!AP$7&amp;"/"&amp;Retirements!AP$6),Adjustments!Q$4:Q$921)</f>
        <v>-1275862.7799999993</v>
      </c>
      <c r="AQ55" s="59">
        <f>SUMIF(Adjustments!$J$4:$J$921,(Retirements!$E55&amp;"/"&amp;Retirements!AQ$8&amp;"/"&amp;Retirements!AQ$7&amp;"/"&amp;Retirements!AQ$6),Adjustments!R$4:R$921)</f>
        <v>-190306.11000000002</v>
      </c>
      <c r="AR55" s="59">
        <f>SUMIF(Adjustments!$J$4:$J$921,(Retirements!$E55&amp;"/"&amp;Retirements!AR$8&amp;"/"&amp;Retirements!AR$7&amp;"/"&amp;Retirements!AR$6),Adjustments!S$4:S$921)</f>
        <v>-3681257.01</v>
      </c>
      <c r="AS55" s="59">
        <f>SUMIF(Adjustments!$J$4:$J$921,(Retirements!$E55&amp;"/"&amp;Retirements!AS$8&amp;"/"&amp;Retirements!AS$7&amp;"/"&amp;Retirements!AS$6),Adjustments!T$4:T$921)</f>
        <v>0</v>
      </c>
      <c r="AT55" s="59">
        <f>SUMIF(Adjustments!$J$4:$J$921,(Retirements!$E55&amp;"/"&amp;Retirements!AT$8&amp;"/"&amp;Retirements!AT$7&amp;"/"&amp;Retirements!AT$6),Adjustments!U$4:U$921)</f>
        <v>0</v>
      </c>
      <c r="AU55" s="59">
        <f>SUMIF(Adjustments!$J$4:$J$921,(Retirements!$E55&amp;"/"&amp;Retirements!AU$8&amp;"/"&amp;Retirements!AU$7&amp;"/"&amp;Retirements!AU$6),Adjustments!V$4:V$921)</f>
        <v>0</v>
      </c>
      <c r="AV55" s="59">
        <f>SUMIF(Adjustments!$J$4:$J$921,(Retirements!$E55&amp;"/"&amp;Retirements!AV$8&amp;"/"&amp;Retirements!AV$7&amp;"/"&amp;Retirements!AV$6),Adjustments!W$4:W$921)</f>
        <v>0</v>
      </c>
      <c r="AW55" s="59">
        <f>SUMIF(Adjustments!$J$4:$J$921,(Retirements!$E55&amp;"/"&amp;Retirements!AW$8&amp;"/"&amp;Retirements!AW$7&amp;"/"&amp;Retirements!AW$6),Adjustments!X$4:X$921)</f>
        <v>0</v>
      </c>
      <c r="AX55" s="59">
        <f>SUMIF(Adjustments!$J$4:$J$921,(Retirements!$E55&amp;"/"&amp;Retirements!AX$8&amp;"/"&amp;Retirements!AX$7&amp;"/"&amp;Retirements!AX$6),Adjustments!Y$4:Y$921)</f>
        <v>0</v>
      </c>
      <c r="AY55" s="59">
        <f>SUMIF(Adjustments!$J$4:$J$921,(Retirements!$E55&amp;"/"&amp;Retirements!AY$8&amp;"/"&amp;Retirements!AY$7&amp;"/"&amp;Retirements!AY$6),Adjustments!Z$4:Z$921)</f>
        <v>0</v>
      </c>
      <c r="AZ55" s="59">
        <f>SUMIF(Adjustments!$J$4:$J$921,(Retirements!$E55&amp;"/"&amp;Retirements!AZ$8&amp;"/"&amp;Retirements!AZ$7&amp;"/"&amp;Retirements!AZ$6),Adjustments!AA$4:AA$921)</f>
        <v>0</v>
      </c>
      <c r="BA55" s="59">
        <f>SUMIF(Adjustments!$J$4:$J$921,(Retirements!$E55&amp;"/"&amp;Retirements!BA$8&amp;"/"&amp;Retirements!BA$7&amp;"/"&amp;Retirements!BA$6),Adjustments!AB$4:AB$921)</f>
        <v>0</v>
      </c>
      <c r="BB55" s="59">
        <f>SUMIF(Adjustments!$J$4:$J$921,(Retirements!$E55&amp;"/"&amp;Retirements!BB$8&amp;"/"&amp;Retirements!BB$7&amp;"/"&amp;Retirements!BB$6),Adjustments!AC$4:AC$921)</f>
        <v>0</v>
      </c>
      <c r="BC55" s="59">
        <f>SUMIF(Adjustments!$J$4:$J$921,(Retirements!$E55&amp;"/"&amp;Retirements!BC$8&amp;"/"&amp;Retirements!BC$7&amp;"/"&amp;Retirements!BC$6),Adjustments!AD$4:AD$921)</f>
        <v>0</v>
      </c>
      <c r="BD55" s="59">
        <f>SUMIF(Adjustments!$J$4:$J$921,(Retirements!$E55&amp;"/"&amp;Retirements!BD$8&amp;"/"&amp;Retirements!BD$7&amp;"/"&amp;Retirements!BD$6),Adjustments!AE$4:AE$921)</f>
        <v>0</v>
      </c>
      <c r="BE55" s="59">
        <f>SUMIF(Adjustments!$J$4:$J$921,(Retirements!$E55&amp;"/"&amp;Retirements!BE$8&amp;"/"&amp;Retirements!BE$7&amp;"/"&amp;Retirements!BE$6),Adjustments!AF$4:AF$921)</f>
        <v>0</v>
      </c>
      <c r="BF55" s="59">
        <f>SUMIF(Adjustments!$J$4:$J$921,(Retirements!$E55&amp;"/"&amp;Retirements!BF$8&amp;"/"&amp;Retirements!BF$7&amp;"/"&amp;Retirements!BF$6),Adjustments!AG$4:AG$921)</f>
        <v>0</v>
      </c>
      <c r="BG55" s="59"/>
      <c r="BH55" s="756">
        <f t="shared" si="35"/>
        <v>47</v>
      </c>
      <c r="BI55" s="59">
        <f t="shared" si="46"/>
        <v>150027310.47999999</v>
      </c>
      <c r="BJ55" s="59">
        <f t="shared" si="348"/>
        <v>150027310.47999999</v>
      </c>
      <c r="BK55" s="59">
        <f t="shared" si="348"/>
        <v>150027310.47999999</v>
      </c>
      <c r="BL55" s="59">
        <f t="shared" si="348"/>
        <v>150027310.47999999</v>
      </c>
      <c r="BM55" s="59">
        <f t="shared" si="348"/>
        <v>150027310.47999999</v>
      </c>
      <c r="BN55" s="59">
        <f t="shared" si="348"/>
        <v>150027310.47999999</v>
      </c>
      <c r="BO55" s="59">
        <f t="shared" si="348"/>
        <v>166651981.61999997</v>
      </c>
      <c r="BP55" s="59">
        <f t="shared" si="348"/>
        <v>166651981.61999997</v>
      </c>
      <c r="BQ55" s="59">
        <f t="shared" si="348"/>
        <v>166651981.61999997</v>
      </c>
      <c r="BR55" s="59">
        <f t="shared" si="348"/>
        <v>166651981.61999997</v>
      </c>
      <c r="BS55" s="59">
        <f t="shared" si="348"/>
        <v>166651981.61999997</v>
      </c>
      <c r="BT55" s="59">
        <f t="shared" si="348"/>
        <v>166651981.61999997</v>
      </c>
      <c r="BU55" s="59">
        <f t="shared" si="348"/>
        <v>166651981.61999997</v>
      </c>
      <c r="BV55" s="59">
        <f t="shared" si="348"/>
        <v>166651981.61999997</v>
      </c>
      <c r="BW55" s="59">
        <f t="shared" si="348"/>
        <v>166651981.61999997</v>
      </c>
      <c r="BX55" s="59">
        <f t="shared" si="348"/>
        <v>166651981.61999997</v>
      </c>
      <c r="BY55" s="59">
        <f t="shared" si="348"/>
        <v>166651981.61999997</v>
      </c>
      <c r="BZ55" s="59">
        <f t="shared" si="348"/>
        <v>166651981.61999997</v>
      </c>
      <c r="CA55" s="59">
        <f t="shared" si="348"/>
        <v>172336951.7941733</v>
      </c>
      <c r="CB55" s="59">
        <f t="shared" si="348"/>
        <v>172336951.7941733</v>
      </c>
      <c r="CC55" s="59">
        <f t="shared" si="348"/>
        <v>172336951.7941733</v>
      </c>
      <c r="CD55" s="59">
        <f t="shared" si="348"/>
        <v>172336951.7941733</v>
      </c>
      <c r="CE55" s="59">
        <f t="shared" si="40"/>
        <v>172336951.7941733</v>
      </c>
      <c r="CF55" s="68"/>
      <c r="CG55" s="70">
        <f t="shared" si="379"/>
        <v>-82769.61</v>
      </c>
      <c r="CH55" s="70">
        <f t="shared" si="380"/>
        <v>-2470.3700000000003</v>
      </c>
      <c r="CI55" s="70">
        <f t="shared" si="381"/>
        <v>-14985.48</v>
      </c>
      <c r="CJ55" s="70">
        <f t="shared" si="382"/>
        <v>-18500.28</v>
      </c>
      <c r="CK55" s="70">
        <f t="shared" si="383"/>
        <v>-183448.19000000003</v>
      </c>
      <c r="CL55" s="70">
        <f t="shared" si="384"/>
        <v>-545342.12000000011</v>
      </c>
      <c r="CM55" s="70">
        <f t="shared" si="385"/>
        <v>-1275862.7799999993</v>
      </c>
      <c r="CN55" s="70">
        <f t="shared" si="386"/>
        <v>-190306.11000000002</v>
      </c>
      <c r="CO55" s="70">
        <f t="shared" si="387"/>
        <v>-3681257.01</v>
      </c>
      <c r="CP55" s="70">
        <f t="shared" si="388"/>
        <v>-667613.24572073878</v>
      </c>
      <c r="CQ55" s="70">
        <f t="shared" si="389"/>
        <v>-667613.24572073878</v>
      </c>
      <c r="CR55" s="70">
        <f t="shared" si="390"/>
        <v>-667613.24572073878</v>
      </c>
      <c r="CS55" s="70">
        <f t="shared" si="391"/>
        <v>-667613.24572073878</v>
      </c>
      <c r="CT55" s="70">
        <f t="shared" si="392"/>
        <v>-667613.24572073878</v>
      </c>
      <c r="CU55" s="70">
        <f t="shared" si="393"/>
        <v>-667613.24572073878</v>
      </c>
      <c r="CV55" s="70">
        <f t="shared" si="394"/>
        <v>-667613.24572073878</v>
      </c>
      <c r="CW55" s="70">
        <f t="shared" si="395"/>
        <v>-667613.24572073878</v>
      </c>
      <c r="CX55" s="70">
        <f t="shared" si="396"/>
        <v>-667613.24572073878</v>
      </c>
      <c r="CY55" s="70">
        <f t="shared" si="397"/>
        <v>-690387.42069850548</v>
      </c>
      <c r="CZ55" s="70">
        <f t="shared" si="398"/>
        <v>-690387.42069850548</v>
      </c>
      <c r="DA55" s="70">
        <f t="shared" si="399"/>
        <v>-690387.42069850548</v>
      </c>
      <c r="DB55" s="70">
        <f t="shared" si="400"/>
        <v>-690387.42069850548</v>
      </c>
      <c r="DC55" s="70">
        <f t="shared" si="401"/>
        <v>-690387.42069850548</v>
      </c>
      <c r="DD55" s="63">
        <f t="shared" si="402"/>
        <v>-15455398.264979171</v>
      </c>
      <c r="DE55" s="59"/>
      <c r="DF55" s="70">
        <f>SUMIF(Adjustments!$J$4:$J$921,(Retirements!$E55&amp;"/"&amp;Retirements!DF$8&amp;"/"&amp;Retirements!DF$7&amp;"/"&amp;Retirements!DF$6),Adjustments!K$4:K$921)</f>
        <v>0</v>
      </c>
      <c r="DG55" s="70">
        <f>SUMIF(Adjustments!$J$4:$J$921,(Retirements!$E55&amp;"/"&amp;Retirements!DG$8&amp;"/"&amp;Retirements!DG$7&amp;"/"&amp;Retirements!DG$6),Adjustments!L$4:L$921)</f>
        <v>0</v>
      </c>
      <c r="DH55" s="70">
        <f>SUMIF(Adjustments!$J$4:$J$921,(Retirements!$E55&amp;"/"&amp;Retirements!DH$8&amp;"/"&amp;Retirements!DH$7&amp;"/"&amp;Retirements!DH$6),Adjustments!M$4:M$921)</f>
        <v>0</v>
      </c>
      <c r="DI55" s="70">
        <f>SUMIF(Adjustments!$J$4:$J$921,(Retirements!$E55&amp;"/"&amp;Retirements!DI$8&amp;"/"&amp;Retirements!DI$7&amp;"/"&amp;Retirements!DI$6),Adjustments!N$4:N$921)</f>
        <v>0</v>
      </c>
      <c r="DJ55" s="70">
        <f>SUMIF(Adjustments!$J$4:$J$921,(Retirements!$E55&amp;"/"&amp;Retirements!DJ$8&amp;"/"&amp;Retirements!DJ$7&amp;"/"&amp;Retirements!DJ$6),Adjustments!O$4:O$921)</f>
        <v>0</v>
      </c>
      <c r="DK55" s="70">
        <f>SUMIF(Adjustments!$J$4:$J$921,(Retirements!$E55&amp;"/"&amp;Retirements!DK$8&amp;"/"&amp;Retirements!DK$7&amp;"/"&amp;Retirements!DK$6),Adjustments!P$4:P$921)</f>
        <v>0</v>
      </c>
      <c r="DL55" s="70">
        <f>SUMIF(Adjustments!$J$4:$J$921,(Retirements!$E55&amp;"/"&amp;Retirements!DL$8&amp;"/"&amp;Retirements!DL$7&amp;"/"&amp;Retirements!DL$6),Adjustments!Q$4:Q$921)</f>
        <v>0</v>
      </c>
      <c r="DM55" s="70">
        <f>SUMIF(Adjustments!$J$4:$J$921,(Retirements!$E55&amp;"/"&amp;Retirements!DM$8&amp;"/"&amp;Retirements!DM$7&amp;"/"&amp;Retirements!DM$6),Adjustments!R$4:R$921)</f>
        <v>0</v>
      </c>
      <c r="DN55" s="70">
        <f>SUMIF(Adjustments!$J$4:$J$921,(Retirements!$E55&amp;"/"&amp;Retirements!DN$8&amp;"/"&amp;Retirements!DN$7&amp;"/"&amp;Retirements!DN$6),Adjustments!S$4:S$921)</f>
        <v>0</v>
      </c>
      <c r="DO55" s="70">
        <f>SUMIF(Adjustments!$J$4:$J$921,(Retirements!$E55&amp;"/"&amp;Retirements!DO$8&amp;"/"&amp;Retirements!DO$7&amp;"/"&amp;Retirements!DO$6),Adjustments!T$4:T$921)</f>
        <v>0</v>
      </c>
      <c r="DP55" s="70">
        <f>SUMIF(Adjustments!$J$4:$J$921,(Retirements!$E55&amp;"/"&amp;Retirements!DP$8&amp;"/"&amp;Retirements!DP$7&amp;"/"&amp;Retirements!DP$6),Adjustments!U$4:U$921)</f>
        <v>0</v>
      </c>
      <c r="DQ55" s="70">
        <f>SUMIF(Adjustments!$J$4:$J$921,(Retirements!$E55&amp;"/"&amp;Retirements!DQ$8&amp;"/"&amp;Retirements!DQ$7&amp;"/"&amp;Retirements!DQ$6),Adjustments!V$4:V$921)</f>
        <v>0</v>
      </c>
      <c r="DR55" s="70">
        <f>SUMIF(Adjustments!$J$4:$J$921,(Retirements!$E55&amp;"/"&amp;Retirements!DR$8&amp;"/"&amp;Retirements!DR$7&amp;"/"&amp;Retirements!DR$6),Adjustments!W$4:W$921)</f>
        <v>0</v>
      </c>
      <c r="DS55" s="70">
        <f>SUMIF(Adjustments!$J$4:$J$921,(Retirements!$E55&amp;"/"&amp;Retirements!DS$8&amp;"/"&amp;Retirements!DS$7&amp;"/"&amp;Retirements!DS$6),Adjustments!X$4:X$921)</f>
        <v>0</v>
      </c>
      <c r="DT55" s="70">
        <f>SUMIF(Adjustments!$J$4:$J$921,(Retirements!$E55&amp;"/"&amp;Retirements!DT$8&amp;"/"&amp;Retirements!DT$7&amp;"/"&amp;Retirements!DT$6),Adjustments!Y$4:Y$921)</f>
        <v>0</v>
      </c>
      <c r="DU55" s="70">
        <f>SUMIF(Adjustments!$J$4:$J$921,(Retirements!$E55&amp;"/"&amp;Retirements!DU$8&amp;"/"&amp;Retirements!DU$7&amp;"/"&amp;Retirements!DU$6),Adjustments!Z$4:Z$921)</f>
        <v>0</v>
      </c>
      <c r="DV55" s="70">
        <f>SUMIF(Adjustments!$J$4:$J$921,(Retirements!$E55&amp;"/"&amp;Retirements!DV$8&amp;"/"&amp;Retirements!DV$7&amp;"/"&amp;Retirements!DV$6),Adjustments!AA$4:AA$921)</f>
        <v>0</v>
      </c>
      <c r="DW55" s="70">
        <f>SUMIF(Adjustments!$J$4:$J$921,(Retirements!$E55&amp;"/"&amp;Retirements!DW$8&amp;"/"&amp;Retirements!DW$7&amp;"/"&amp;Retirements!DW$6),Adjustments!AB$4:AB$921)</f>
        <v>0</v>
      </c>
      <c r="DX55" s="70">
        <f>SUMIF(Adjustments!$J$4:$J$921,(Retirements!$E55&amp;"/"&amp;Retirements!DX$8&amp;"/"&amp;Retirements!DX$7&amp;"/"&amp;Retirements!DX$6),Adjustments!AC$4:AC$921)</f>
        <v>0</v>
      </c>
      <c r="DY55" s="70">
        <f>SUMIF(Adjustments!$J$4:$J$921,(Retirements!$E55&amp;"/"&amp;Retirements!DY$8&amp;"/"&amp;Retirements!DY$7&amp;"/"&amp;Retirements!DY$6),Adjustments!AD$4:AD$921)</f>
        <v>0</v>
      </c>
      <c r="DZ55" s="70">
        <f>SUMIF(Adjustments!$J$4:$J$921,(Retirements!$E55&amp;"/"&amp;Retirements!DZ$8&amp;"/"&amp;Retirements!DZ$7&amp;"/"&amp;Retirements!DZ$6),Adjustments!AE$4:AE$921)</f>
        <v>0</v>
      </c>
      <c r="EA55" s="70">
        <f>SUMIF(Adjustments!$J$4:$J$921,(Retirements!$E55&amp;"/"&amp;Retirements!EA$8&amp;"/"&amp;Retirements!EA$7&amp;"/"&amp;Retirements!EA$6),Adjustments!AF$4:AF$921)</f>
        <v>0</v>
      </c>
      <c r="EB55" s="70">
        <f>SUMIF(Adjustments!$J$4:$J$921,(Retirements!$E55&amp;"/"&amp;Retirements!EB$8&amp;"/"&amp;Retirements!EB$7&amp;"/"&amp;Retirements!EB$6),Adjustments!AG$4:AG$921)</f>
        <v>0</v>
      </c>
      <c r="EC55" s="59"/>
      <c r="ED55" s="59">
        <f t="shared" si="403"/>
        <v>-82769.61</v>
      </c>
      <c r="EE55" s="59">
        <f t="shared" si="404"/>
        <v>-2470.3700000000003</v>
      </c>
      <c r="EF55" s="59">
        <f t="shared" si="405"/>
        <v>-14985.48</v>
      </c>
      <c r="EG55" s="59">
        <f t="shared" si="406"/>
        <v>-18500.28</v>
      </c>
      <c r="EH55" s="59">
        <f t="shared" si="407"/>
        <v>-183448.19000000003</v>
      </c>
      <c r="EI55" s="59">
        <f t="shared" si="408"/>
        <v>-545342.12000000011</v>
      </c>
      <c r="EJ55" s="59">
        <f t="shared" si="409"/>
        <v>-1275862.7799999993</v>
      </c>
      <c r="EK55" s="59">
        <f t="shared" si="410"/>
        <v>-190306.11000000002</v>
      </c>
      <c r="EL55" s="59">
        <f t="shared" si="411"/>
        <v>-3681257.01</v>
      </c>
      <c r="EM55" s="59">
        <f t="shared" si="412"/>
        <v>-667613.24572073878</v>
      </c>
      <c r="EN55" s="59">
        <f t="shared" si="413"/>
        <v>-667613.24572073878</v>
      </c>
      <c r="EO55" s="59">
        <f t="shared" si="414"/>
        <v>-667613.24572073878</v>
      </c>
      <c r="EP55" s="59">
        <f t="shared" si="415"/>
        <v>-667613.24572073878</v>
      </c>
      <c r="EQ55" s="59">
        <f t="shared" si="416"/>
        <v>-667613.24572073878</v>
      </c>
      <c r="ER55" s="59">
        <f t="shared" si="417"/>
        <v>-667613.24572073878</v>
      </c>
      <c r="ES55" s="59">
        <f t="shared" si="418"/>
        <v>-667613.24572073878</v>
      </c>
      <c r="ET55" s="59">
        <f t="shared" si="419"/>
        <v>-667613.24572073878</v>
      </c>
      <c r="EU55" s="59">
        <f t="shared" si="420"/>
        <v>-667613.24572073878</v>
      </c>
      <c r="EV55" s="59">
        <f t="shared" si="421"/>
        <v>-690387.42069850548</v>
      </c>
      <c r="EW55" s="59">
        <f t="shared" si="422"/>
        <v>-690387.42069850548</v>
      </c>
      <c r="EX55" s="59">
        <f t="shared" si="423"/>
        <v>-690387.42069850548</v>
      </c>
      <c r="EY55" s="59">
        <f t="shared" si="424"/>
        <v>-690387.42069850548</v>
      </c>
      <c r="EZ55" s="59">
        <f t="shared" si="425"/>
        <v>-690387.42069850548</v>
      </c>
      <c r="FA55" s="127">
        <f t="shared" si="52"/>
        <v>-15455398.264979171</v>
      </c>
      <c r="FB55" s="59"/>
      <c r="FC55" s="70">
        <f>SUMIF(Adjustments!$J$4:$J$921,(Retirements!$E55&amp;"/"&amp;Retirements!FC$8&amp;"/"&amp;Retirements!FC$7&amp;"/"&amp;Retirements!FC$6),Adjustments!L$4:L$921)</f>
        <v>484879.35999999999</v>
      </c>
      <c r="FD55" s="70">
        <f>SUMIF(Adjustments!$J$4:$J$921,(Retirements!$E55&amp;"/"&amp;Retirements!FD$8&amp;"/"&amp;Retirements!FD$7&amp;"/"&amp;Retirements!FD$6),Adjustments!M$4:M$921)</f>
        <v>436901.92</v>
      </c>
      <c r="FE55" s="70">
        <f>SUMIF(Adjustments!$J$4:$J$921,(Retirements!$E55&amp;"/"&amp;Retirements!FE$8&amp;"/"&amp;Retirements!FE$7&amp;"/"&amp;Retirements!FE$6),Adjustments!N$4:N$921)</f>
        <v>4203100.6900000004</v>
      </c>
      <c r="FF55" s="70">
        <f>SUMIF(Adjustments!$J$4:$J$921,(Retirements!$E55&amp;"/"&amp;Retirements!FF$8&amp;"/"&amp;Retirements!FF$7&amp;"/"&amp;Retirements!FF$6),Adjustments!O$4:O$921)</f>
        <v>3006741.52</v>
      </c>
      <c r="FG55" s="70">
        <f>SUMIF(Adjustments!$J$4:$J$921,(Retirements!$E55&amp;"/"&amp;Retirements!FG$8&amp;"/"&amp;Retirements!FG$7&amp;"/"&amp;Retirements!FG$6),Adjustments!P$4:P$921)</f>
        <v>1437122.2800000012</v>
      </c>
      <c r="FH55" s="70">
        <f>SUMIF(Adjustments!$J$4:$J$921,(Retirements!$E55&amp;"/"&amp;Retirements!FH$8&amp;"/"&amp;Retirements!FH$7&amp;"/"&amp;Retirements!FH$6),Adjustments!Q$4:Q$921)</f>
        <v>7903441.4200000009</v>
      </c>
      <c r="FI55" s="70">
        <f>SUMIF(Adjustments!$J$4:$J$921,(Retirements!$E55&amp;"/"&amp;Retirements!FI$8&amp;"/"&amp;Retirements!FI$7&amp;"/"&amp;Retirements!FI$6),Adjustments!R$4:R$921)</f>
        <v>3296631.0800000005</v>
      </c>
      <c r="FJ55" s="70">
        <f>SUMIF(Adjustments!$J$4:$J$921,(Retirements!$E55&amp;"/"&amp;Retirements!FJ$8&amp;"/"&amp;Retirements!FJ$7&amp;"/"&amp;Retirements!FJ$6),Adjustments!S$4:S$921)</f>
        <v>1204786.2100000007</v>
      </c>
      <c r="FK55" s="70">
        <f>SUMIF(Adjustments!$J$4:$J$921,(Retirements!$E55&amp;"/"&amp;Retirements!FK$8&amp;"/"&amp;Retirements!FK$7&amp;"/"&amp;Retirements!FK$6),Adjustments!T$4:T$921)</f>
        <v>1029102.2499999995</v>
      </c>
      <c r="FL55" s="70">
        <f>SUMIF(Adjustments!$J$4:$J$921,(Retirements!$E55&amp;"/"&amp;Retirements!FL$8&amp;"/"&amp;Retirements!FL$7&amp;"/"&amp;Retirements!FL$6),Adjustments!U$4:U$921)</f>
        <v>915990.03699999989</v>
      </c>
      <c r="FM55" s="70">
        <f>SUMIF(Adjustments!$J$4:$J$921,(Retirements!$E55&amp;"/"&amp;Retirements!FM$8&amp;"/"&amp;Retirements!FM$7&amp;"/"&amp;Retirements!FM$6),Adjustments!V$4:V$921)</f>
        <v>2045207.2440000002</v>
      </c>
      <c r="FN55" s="70">
        <f>SUMIF(Adjustments!$J$4:$J$921,(Retirements!$E55&amp;"/"&amp;Retirements!FN$8&amp;"/"&amp;Retirements!FN$7&amp;"/"&amp;Retirements!FN$6),Adjustments!W$4:W$921)</f>
        <v>3164539.1096600005</v>
      </c>
      <c r="FO55" s="70">
        <f>SUMIF(Adjustments!$J$4:$J$921,(Retirements!$E55&amp;"/"&amp;Retirements!FO$8&amp;"/"&amp;Retirements!FO$7&amp;"/"&amp;Retirements!FO$6),Adjustments!X$4:X$921)</f>
        <v>314262.40400000004</v>
      </c>
      <c r="FP55" s="70">
        <f>SUMIF(Adjustments!$J$4:$J$921,(Retirements!$E55&amp;"/"&amp;Retirements!FP$8&amp;"/"&amp;Retirements!FP$7&amp;"/"&amp;Retirements!FP$6),Adjustments!Y$4:Y$921)</f>
        <v>1052238.419</v>
      </c>
      <c r="FQ55" s="70">
        <f>SUMIF(Adjustments!$J$4:$J$921,(Retirements!$E55&amp;"/"&amp;Retirements!FQ$8&amp;"/"&amp;Retirements!FQ$7&amp;"/"&amp;Retirements!FQ$6),Adjustments!Z$4:Z$921)</f>
        <v>2228688.5670000003</v>
      </c>
      <c r="FR55" s="70">
        <f>SUMIF(Adjustments!$J$4:$J$921,(Retirements!$E55&amp;"/"&amp;Retirements!FR$8&amp;"/"&amp;Retirements!FR$7&amp;"/"&amp;Retirements!FR$6),Adjustments!AA$4:AA$921)</f>
        <v>297438.21900000004</v>
      </c>
      <c r="FS55" s="70">
        <f>SUMIF(Adjustments!$J$4:$J$921,(Retirements!$E55&amp;"/"&amp;Retirements!FS$8&amp;"/"&amp;Retirements!FS$7&amp;"/"&amp;Retirements!FS$6),Adjustments!AB$4:AB$921)</f>
        <v>497839.09699999995</v>
      </c>
      <c r="FT55" s="70">
        <f>SUMIF(Adjustments!$J$4:$J$921,(Retirements!$E55&amp;"/"&amp;Retirements!FT$8&amp;"/"&amp;Retirements!FT$7&amp;"/"&amp;Retirements!FT$6),Adjustments!AC$4:AC$921)</f>
        <v>794192.64899999998</v>
      </c>
      <c r="FU55" s="70">
        <f>SUMIF(Adjustments!$J$4:$J$921,(Retirements!$E55&amp;"/"&amp;Retirements!FU$8&amp;"/"&amp;Retirements!FU$7&amp;"/"&amp;Retirements!FU$6),Adjustments!AD$4:AD$921)</f>
        <v>685949.07354400004</v>
      </c>
      <c r="FV55" s="70">
        <f>SUMIF(Adjustments!$J$4:$J$921,(Retirements!$E55&amp;"/"&amp;Retirements!FV$8&amp;"/"&amp;Retirements!FV$7&amp;"/"&amp;Retirements!FV$6),Adjustments!AE$4:AE$921)</f>
        <v>693456.97726200009</v>
      </c>
      <c r="FW55" s="70">
        <f>SUMIF(Adjustments!$J$4:$J$921,(Retirements!$E55&amp;"/"&amp;Retirements!FW$8&amp;"/"&amp;Retirements!FW$7&amp;"/"&amp;Retirements!FW$6),Adjustments!AF$4:AF$921)</f>
        <v>704382.93610400008</v>
      </c>
      <c r="FX55" s="70">
        <f>SUMIF(Adjustments!$J$4:$J$921,(Retirements!$E55&amp;"/"&amp;Retirements!FX$8&amp;"/"&amp;Retirements!FX$7&amp;"/"&amp;Retirements!FX$6),Adjustments!AG$4:AG$921)</f>
        <v>700616.57838800002</v>
      </c>
      <c r="FY55" s="70">
        <f>SUMIF(Adjustments!$J$4:$J$921,(Retirements!$E55&amp;"/"&amp;Retirements!FY$8&amp;"/"&amp;Retirements!FY$7&amp;"/"&amp;Retirements!FY$6),Adjustments!AH$4:AH$921)</f>
        <v>695980.40482400008</v>
      </c>
      <c r="FZ55" s="63">
        <f t="shared" si="426"/>
        <v>37793488.445782006</v>
      </c>
    </row>
    <row r="56" spans="1:182">
      <c r="A56" s="5" t="s">
        <v>26</v>
      </c>
      <c r="B56" s="5" t="s">
        <v>27</v>
      </c>
      <c r="C56" s="5" t="s">
        <v>2</v>
      </c>
      <c r="D56" s="5" t="s">
        <v>36</v>
      </c>
      <c r="E56" s="5" t="s">
        <v>134</v>
      </c>
      <c r="F56" s="5" t="s">
        <v>76</v>
      </c>
      <c r="G56" s="32">
        <v>397</v>
      </c>
      <c r="H56" s="5" t="s">
        <v>27</v>
      </c>
      <c r="I56" s="5" t="str">
        <f t="shared" si="45"/>
        <v>397WA</v>
      </c>
      <c r="J56" s="374">
        <f>VLOOKUP(F56,Scenarios!$BI$11:$BL$121,4,0)</f>
        <v>-3.593286540301048E-2</v>
      </c>
      <c r="K56" s="358">
        <f>VLOOKUP(F56,Scenarios!$AG$11:$AJ$132,4,0)</f>
        <v>42225870.309999995</v>
      </c>
      <c r="L56" s="27">
        <f t="shared" si="356"/>
        <v>42405816.589999996</v>
      </c>
      <c r="M56" s="27">
        <f t="shared" si="357"/>
        <v>42746301.889999993</v>
      </c>
      <c r="N56" s="27">
        <f t="shared" si="358"/>
        <v>44308816.319999993</v>
      </c>
      <c r="O56" s="27">
        <f t="shared" si="359"/>
        <v>44816486.18999999</v>
      </c>
      <c r="P56" s="27">
        <f t="shared" si="360"/>
        <v>45048268.239999995</v>
      </c>
      <c r="Q56" s="27">
        <f t="shared" si="361"/>
        <v>46320993.889999993</v>
      </c>
      <c r="R56" s="27">
        <f t="shared" si="362"/>
        <v>46347020.729999989</v>
      </c>
      <c r="S56" s="27">
        <f t="shared" si="363"/>
        <v>46770945.349999987</v>
      </c>
      <c r="T56" s="27">
        <f t="shared" si="364"/>
        <v>46964078.23999998</v>
      </c>
      <c r="U56" s="27">
        <f t="shared" si="365"/>
        <v>46892331.956434727</v>
      </c>
      <c r="V56" s="27">
        <f t="shared" si="366"/>
        <v>46820755.248869471</v>
      </c>
      <c r="W56" s="27">
        <f t="shared" si="367"/>
        <v>47085960.524524212</v>
      </c>
      <c r="X56" s="27">
        <f t="shared" si="368"/>
        <v>47014734.216958955</v>
      </c>
      <c r="Y56" s="27">
        <f t="shared" si="369"/>
        <v>46943711.8883937</v>
      </c>
      <c r="Z56" s="27">
        <f t="shared" si="370"/>
        <v>46870228.264828444</v>
      </c>
      <c r="AA56" s="27">
        <f t="shared" si="371"/>
        <v>46796469.176263191</v>
      </c>
      <c r="AB56" s="27">
        <f t="shared" si="372"/>
        <v>46959692.476697937</v>
      </c>
      <c r="AC56" s="27">
        <f t="shared" si="373"/>
        <v>46884266.388132684</v>
      </c>
      <c r="AD56" s="27">
        <f t="shared" si="374"/>
        <v>46869288.889059044</v>
      </c>
      <c r="AE56" s="27">
        <f t="shared" si="375"/>
        <v>46855823.015131406</v>
      </c>
      <c r="AF56" s="27">
        <f t="shared" si="376"/>
        <v>46845990.406617768</v>
      </c>
      <c r="AG56" s="27">
        <f t="shared" si="377"/>
        <v>46835289.911366127</v>
      </c>
      <c r="AH56" s="27">
        <f t="shared" si="378"/>
        <v>46822884.857572488</v>
      </c>
      <c r="AI56" s="68"/>
      <c r="AJ56" s="59">
        <f>SUMIF(Adjustments!$J$4:$J$921,(Retirements!$E56&amp;"/"&amp;Retirements!AJ$8&amp;"/"&amp;Retirements!AJ$7&amp;"/"&amp;Retirements!AJ$6),Adjustments!K$4:K$921)</f>
        <v>0</v>
      </c>
      <c r="AK56" s="59">
        <f>SUMIF(Adjustments!$J$4:$J$921,(Retirements!$E56&amp;"/"&amp;Retirements!AK$8&amp;"/"&amp;Retirements!AK$7&amp;"/"&amp;Retirements!AK$6),Adjustments!L$4:L$921)</f>
        <v>-302.07</v>
      </c>
      <c r="AL56" s="59">
        <f>SUMIF(Adjustments!$J$4:$J$921,(Retirements!$E56&amp;"/"&amp;Retirements!AL$8&amp;"/"&amp;Retirements!AL$7&amp;"/"&amp;Retirements!AL$6),Adjustments!M$4:M$921)</f>
        <v>-131834.89000000001</v>
      </c>
      <c r="AM56" s="59">
        <f>SUMIF(Adjustments!$J$4:$J$921,(Retirements!$E56&amp;"/"&amp;Retirements!AM$8&amp;"/"&amp;Retirements!AM$7&amp;"/"&amp;Retirements!AM$6),Adjustments!N$4:N$921)</f>
        <v>-266286.07</v>
      </c>
      <c r="AN56" s="59">
        <f>SUMIF(Adjustments!$J$4:$J$921,(Retirements!$E56&amp;"/"&amp;Retirements!AN$8&amp;"/"&amp;Retirements!AN$7&amp;"/"&amp;Retirements!AN$6),Adjustments!O$4:O$921)</f>
        <v>-41372.479999999996</v>
      </c>
      <c r="AO56" s="59">
        <f>SUMIF(Adjustments!$J$4:$J$921,(Retirements!$E56&amp;"/"&amp;Retirements!AO$8&amp;"/"&amp;Retirements!AO$7&amp;"/"&amp;Retirements!AO$6),Adjustments!P$4:P$921)</f>
        <v>-132427.63</v>
      </c>
      <c r="AP56" s="59">
        <f>SUMIF(Adjustments!$J$4:$J$921,(Retirements!$E56&amp;"/"&amp;Retirements!AP$8&amp;"/"&amp;Retirements!AP$7&amp;"/"&amp;Retirements!AP$6),Adjustments!Q$4:Q$921)</f>
        <v>-185781.06000000003</v>
      </c>
      <c r="AQ56" s="59">
        <f>SUMIF(Adjustments!$J$4:$J$921,(Retirements!$E56&amp;"/"&amp;Retirements!AQ$8&amp;"/"&amp;Retirements!AQ$7&amp;"/"&amp;Retirements!AQ$6),Adjustments!R$4:R$921)</f>
        <v>0</v>
      </c>
      <c r="AR56" s="59">
        <f>SUMIF(Adjustments!$J$4:$J$921,(Retirements!$E56&amp;"/"&amp;Retirements!AR$8&amp;"/"&amp;Retirements!AR$7&amp;"/"&amp;Retirements!AR$6),Adjustments!S$4:S$921)</f>
        <v>-31967.84</v>
      </c>
      <c r="AS56" s="59">
        <f>SUMIF(Adjustments!$J$4:$J$921,(Retirements!$E56&amp;"/"&amp;Retirements!AS$8&amp;"/"&amp;Retirements!AS$7&amp;"/"&amp;Retirements!AS$6),Adjustments!T$4:T$921)</f>
        <v>0</v>
      </c>
      <c r="AT56" s="59">
        <f>SUMIF(Adjustments!$J$4:$J$921,(Retirements!$E56&amp;"/"&amp;Retirements!AT$8&amp;"/"&amp;Retirements!AT$7&amp;"/"&amp;Retirements!AT$6),Adjustments!U$4:U$921)</f>
        <v>0</v>
      </c>
      <c r="AU56" s="59">
        <f>SUMIF(Adjustments!$J$4:$J$921,(Retirements!$E56&amp;"/"&amp;Retirements!AU$8&amp;"/"&amp;Retirements!AU$7&amp;"/"&amp;Retirements!AU$6),Adjustments!V$4:V$921)</f>
        <v>0</v>
      </c>
      <c r="AV56" s="59">
        <f>SUMIF(Adjustments!$J$4:$J$921,(Retirements!$E56&amp;"/"&amp;Retirements!AV$8&amp;"/"&amp;Retirements!AV$7&amp;"/"&amp;Retirements!AV$6),Adjustments!W$4:W$921)</f>
        <v>0</v>
      </c>
      <c r="AW56" s="59">
        <f>SUMIF(Adjustments!$J$4:$J$921,(Retirements!$E56&amp;"/"&amp;Retirements!AW$8&amp;"/"&amp;Retirements!AW$7&amp;"/"&amp;Retirements!AW$6),Adjustments!X$4:X$921)</f>
        <v>0</v>
      </c>
      <c r="AX56" s="59">
        <f>SUMIF(Adjustments!$J$4:$J$921,(Retirements!$E56&amp;"/"&amp;Retirements!AX$8&amp;"/"&amp;Retirements!AX$7&amp;"/"&amp;Retirements!AX$6),Adjustments!Y$4:Y$921)</f>
        <v>0</v>
      </c>
      <c r="AY56" s="59">
        <f>SUMIF(Adjustments!$J$4:$J$921,(Retirements!$E56&amp;"/"&amp;Retirements!AY$8&amp;"/"&amp;Retirements!AY$7&amp;"/"&amp;Retirements!AY$6),Adjustments!Z$4:Z$921)</f>
        <v>0</v>
      </c>
      <c r="AZ56" s="59">
        <f>SUMIF(Adjustments!$J$4:$J$921,(Retirements!$E56&amp;"/"&amp;Retirements!AZ$8&amp;"/"&amp;Retirements!AZ$7&amp;"/"&amp;Retirements!AZ$6),Adjustments!AA$4:AA$921)</f>
        <v>0</v>
      </c>
      <c r="BA56" s="59">
        <f>SUMIF(Adjustments!$J$4:$J$921,(Retirements!$E56&amp;"/"&amp;Retirements!BA$8&amp;"/"&amp;Retirements!BA$7&amp;"/"&amp;Retirements!BA$6),Adjustments!AB$4:AB$921)</f>
        <v>0</v>
      </c>
      <c r="BB56" s="59">
        <f>SUMIF(Adjustments!$J$4:$J$921,(Retirements!$E56&amp;"/"&amp;Retirements!BB$8&amp;"/"&amp;Retirements!BB$7&amp;"/"&amp;Retirements!BB$6),Adjustments!AC$4:AC$921)</f>
        <v>0</v>
      </c>
      <c r="BC56" s="59">
        <f>SUMIF(Adjustments!$J$4:$J$921,(Retirements!$E56&amp;"/"&amp;Retirements!BC$8&amp;"/"&amp;Retirements!BC$7&amp;"/"&amp;Retirements!BC$6),Adjustments!AD$4:AD$921)</f>
        <v>0</v>
      </c>
      <c r="BD56" s="59">
        <f>SUMIF(Adjustments!$J$4:$J$921,(Retirements!$E56&amp;"/"&amp;Retirements!BD$8&amp;"/"&amp;Retirements!BD$7&amp;"/"&amp;Retirements!BD$6),Adjustments!AE$4:AE$921)</f>
        <v>0</v>
      </c>
      <c r="BE56" s="59">
        <f>SUMIF(Adjustments!$J$4:$J$921,(Retirements!$E56&amp;"/"&amp;Retirements!BE$8&amp;"/"&amp;Retirements!BE$7&amp;"/"&amp;Retirements!BE$6),Adjustments!AF$4:AF$921)</f>
        <v>0</v>
      </c>
      <c r="BF56" s="59">
        <f>SUMIF(Adjustments!$J$4:$J$921,(Retirements!$E56&amp;"/"&amp;Retirements!BF$8&amp;"/"&amp;Retirements!BF$7&amp;"/"&amp;Retirements!BF$6),Adjustments!AG$4:AG$921)</f>
        <v>0</v>
      </c>
      <c r="BG56" s="59"/>
      <c r="BH56" s="756">
        <f t="shared" si="35"/>
        <v>48</v>
      </c>
      <c r="BI56" s="59">
        <f t="shared" si="46"/>
        <v>42225870.309999995</v>
      </c>
      <c r="BJ56" s="59">
        <f t="shared" si="348"/>
        <v>42225870.309999995</v>
      </c>
      <c r="BK56" s="59">
        <f t="shared" si="348"/>
        <v>42225870.309999995</v>
      </c>
      <c r="BL56" s="59">
        <f t="shared" si="348"/>
        <v>42225870.309999995</v>
      </c>
      <c r="BM56" s="59">
        <f t="shared" si="348"/>
        <v>42225870.309999995</v>
      </c>
      <c r="BN56" s="59">
        <f t="shared" si="348"/>
        <v>42225870.309999995</v>
      </c>
      <c r="BO56" s="59">
        <f t="shared" si="348"/>
        <v>46320993.889999993</v>
      </c>
      <c r="BP56" s="59">
        <f t="shared" si="348"/>
        <v>46320993.889999993</v>
      </c>
      <c r="BQ56" s="59">
        <f t="shared" si="348"/>
        <v>46320993.889999993</v>
      </c>
      <c r="BR56" s="59">
        <f t="shared" si="348"/>
        <v>46320993.889999993</v>
      </c>
      <c r="BS56" s="59">
        <f t="shared" si="348"/>
        <v>46320993.889999993</v>
      </c>
      <c r="BT56" s="59">
        <f t="shared" si="348"/>
        <v>46320993.889999993</v>
      </c>
      <c r="BU56" s="59">
        <f t="shared" si="348"/>
        <v>46320993.889999993</v>
      </c>
      <c r="BV56" s="59">
        <f t="shared" si="348"/>
        <v>46320993.889999993</v>
      </c>
      <c r="BW56" s="59">
        <f t="shared" si="348"/>
        <v>46320993.889999993</v>
      </c>
      <c r="BX56" s="59">
        <f t="shared" si="348"/>
        <v>46320993.889999993</v>
      </c>
      <c r="BY56" s="59">
        <f t="shared" si="348"/>
        <v>46320993.889999993</v>
      </c>
      <c r="BZ56" s="59">
        <f t="shared" si="348"/>
        <v>46320993.889999993</v>
      </c>
      <c r="CA56" s="59">
        <f t="shared" si="348"/>
        <v>46884266.388132684</v>
      </c>
      <c r="CB56" s="59">
        <f t="shared" si="348"/>
        <v>46884266.388132684</v>
      </c>
      <c r="CC56" s="59">
        <f t="shared" si="348"/>
        <v>46884266.388132684</v>
      </c>
      <c r="CD56" s="59">
        <f t="shared" si="348"/>
        <v>46884266.388132684</v>
      </c>
      <c r="CE56" s="59">
        <f t="shared" si="40"/>
        <v>46884266.388132684</v>
      </c>
      <c r="CF56" s="68"/>
      <c r="CG56" s="70">
        <f t="shared" si="379"/>
        <v>0</v>
      </c>
      <c r="CH56" s="70">
        <f t="shared" si="380"/>
        <v>-302.07</v>
      </c>
      <c r="CI56" s="70">
        <f t="shared" si="381"/>
        <v>-131834.89000000001</v>
      </c>
      <c r="CJ56" s="70">
        <f t="shared" si="382"/>
        <v>-266286.07</v>
      </c>
      <c r="CK56" s="70">
        <f t="shared" si="383"/>
        <v>-41372.479999999996</v>
      </c>
      <c r="CL56" s="70">
        <f t="shared" si="384"/>
        <v>-132427.63</v>
      </c>
      <c r="CM56" s="70">
        <f t="shared" si="385"/>
        <v>-185781.06000000003</v>
      </c>
      <c r="CN56" s="70">
        <f t="shared" si="386"/>
        <v>0</v>
      </c>
      <c r="CO56" s="70">
        <f t="shared" si="387"/>
        <v>-31967.84</v>
      </c>
      <c r="CP56" s="70">
        <f t="shared" si="388"/>
        <v>-138703.83656525338</v>
      </c>
      <c r="CQ56" s="70">
        <f t="shared" si="389"/>
        <v>-138703.83656525338</v>
      </c>
      <c r="CR56" s="70">
        <f t="shared" si="390"/>
        <v>-138703.83656525338</v>
      </c>
      <c r="CS56" s="70">
        <f t="shared" si="391"/>
        <v>-138703.83656525338</v>
      </c>
      <c r="CT56" s="70">
        <f t="shared" si="392"/>
        <v>-138703.83656525338</v>
      </c>
      <c r="CU56" s="70">
        <f t="shared" si="393"/>
        <v>-138703.83656525338</v>
      </c>
      <c r="CV56" s="70">
        <f t="shared" si="394"/>
        <v>-138703.83656525338</v>
      </c>
      <c r="CW56" s="70">
        <f t="shared" si="395"/>
        <v>-138703.83656525338</v>
      </c>
      <c r="CX56" s="70">
        <f t="shared" si="396"/>
        <v>-138703.83656525338</v>
      </c>
      <c r="CY56" s="70">
        <f t="shared" si="397"/>
        <v>-140390.50280363834</v>
      </c>
      <c r="CZ56" s="70">
        <f t="shared" si="398"/>
        <v>-140390.50280363834</v>
      </c>
      <c r="DA56" s="70">
        <f t="shared" si="399"/>
        <v>-140390.50280363834</v>
      </c>
      <c r="DB56" s="70">
        <f t="shared" si="400"/>
        <v>-140390.50280363834</v>
      </c>
      <c r="DC56" s="70">
        <f t="shared" si="401"/>
        <v>-140390.50280363834</v>
      </c>
      <c r="DD56" s="63">
        <f t="shared" si="402"/>
        <v>-2740259.0831054728</v>
      </c>
      <c r="DE56" s="59"/>
      <c r="DF56" s="70">
        <f>SUMIF(Adjustments!$J$4:$J$921,(Retirements!$E56&amp;"/"&amp;Retirements!DF$8&amp;"/"&amp;Retirements!DF$7&amp;"/"&amp;Retirements!DF$6),Adjustments!K$4:K$921)</f>
        <v>0</v>
      </c>
      <c r="DG56" s="70">
        <f>SUMIF(Adjustments!$J$4:$J$921,(Retirements!$E56&amp;"/"&amp;Retirements!DG$8&amp;"/"&amp;Retirements!DG$7&amp;"/"&amp;Retirements!DG$6),Adjustments!L$4:L$921)</f>
        <v>0</v>
      </c>
      <c r="DH56" s="70">
        <f>SUMIF(Adjustments!$J$4:$J$921,(Retirements!$E56&amp;"/"&amp;Retirements!DH$8&amp;"/"&amp;Retirements!DH$7&amp;"/"&amp;Retirements!DH$6),Adjustments!M$4:M$921)</f>
        <v>0</v>
      </c>
      <c r="DI56" s="70">
        <f>SUMIF(Adjustments!$J$4:$J$921,(Retirements!$E56&amp;"/"&amp;Retirements!DI$8&amp;"/"&amp;Retirements!DI$7&amp;"/"&amp;Retirements!DI$6),Adjustments!N$4:N$921)</f>
        <v>0</v>
      </c>
      <c r="DJ56" s="70">
        <f>SUMIF(Adjustments!$J$4:$J$921,(Retirements!$E56&amp;"/"&amp;Retirements!DJ$8&amp;"/"&amp;Retirements!DJ$7&amp;"/"&amp;Retirements!DJ$6),Adjustments!O$4:O$921)</f>
        <v>0</v>
      </c>
      <c r="DK56" s="70">
        <f>SUMIF(Adjustments!$J$4:$J$921,(Retirements!$E56&amp;"/"&amp;Retirements!DK$8&amp;"/"&amp;Retirements!DK$7&amp;"/"&amp;Retirements!DK$6),Adjustments!P$4:P$921)</f>
        <v>0</v>
      </c>
      <c r="DL56" s="70">
        <f>SUMIF(Adjustments!$J$4:$J$921,(Retirements!$E56&amp;"/"&amp;Retirements!DL$8&amp;"/"&amp;Retirements!DL$7&amp;"/"&amp;Retirements!DL$6),Adjustments!Q$4:Q$921)</f>
        <v>0</v>
      </c>
      <c r="DM56" s="70">
        <f>SUMIF(Adjustments!$J$4:$J$921,(Retirements!$E56&amp;"/"&amp;Retirements!DM$8&amp;"/"&amp;Retirements!DM$7&amp;"/"&amp;Retirements!DM$6),Adjustments!R$4:R$921)</f>
        <v>0</v>
      </c>
      <c r="DN56" s="70">
        <f>SUMIF(Adjustments!$J$4:$J$921,(Retirements!$E56&amp;"/"&amp;Retirements!DN$8&amp;"/"&amp;Retirements!DN$7&amp;"/"&amp;Retirements!DN$6),Adjustments!S$4:S$921)</f>
        <v>0</v>
      </c>
      <c r="DO56" s="70">
        <f>SUMIF(Adjustments!$J$4:$J$921,(Retirements!$E56&amp;"/"&amp;Retirements!DO$8&amp;"/"&amp;Retirements!DO$7&amp;"/"&amp;Retirements!DO$6),Adjustments!T$4:T$921)</f>
        <v>0</v>
      </c>
      <c r="DP56" s="70">
        <f>SUMIF(Adjustments!$J$4:$J$921,(Retirements!$E56&amp;"/"&amp;Retirements!DP$8&amp;"/"&amp;Retirements!DP$7&amp;"/"&amp;Retirements!DP$6),Adjustments!U$4:U$921)</f>
        <v>0</v>
      </c>
      <c r="DQ56" s="70">
        <f>SUMIF(Adjustments!$J$4:$J$921,(Retirements!$E56&amp;"/"&amp;Retirements!DQ$8&amp;"/"&amp;Retirements!DQ$7&amp;"/"&amp;Retirements!DQ$6),Adjustments!V$4:V$921)</f>
        <v>0</v>
      </c>
      <c r="DR56" s="70">
        <f>SUMIF(Adjustments!$J$4:$J$921,(Retirements!$E56&amp;"/"&amp;Retirements!DR$8&amp;"/"&amp;Retirements!DR$7&amp;"/"&amp;Retirements!DR$6),Adjustments!W$4:W$921)</f>
        <v>0</v>
      </c>
      <c r="DS56" s="70">
        <f>SUMIF(Adjustments!$J$4:$J$921,(Retirements!$E56&amp;"/"&amp;Retirements!DS$8&amp;"/"&amp;Retirements!DS$7&amp;"/"&amp;Retirements!DS$6),Adjustments!X$4:X$921)</f>
        <v>0</v>
      </c>
      <c r="DT56" s="70">
        <f>SUMIF(Adjustments!$J$4:$J$921,(Retirements!$E56&amp;"/"&amp;Retirements!DT$8&amp;"/"&amp;Retirements!DT$7&amp;"/"&amp;Retirements!DT$6),Adjustments!Y$4:Y$921)</f>
        <v>0</v>
      </c>
      <c r="DU56" s="70">
        <f>SUMIF(Adjustments!$J$4:$J$921,(Retirements!$E56&amp;"/"&amp;Retirements!DU$8&amp;"/"&amp;Retirements!DU$7&amp;"/"&amp;Retirements!DU$6),Adjustments!Z$4:Z$921)</f>
        <v>0</v>
      </c>
      <c r="DV56" s="70">
        <f>SUMIF(Adjustments!$J$4:$J$921,(Retirements!$E56&amp;"/"&amp;Retirements!DV$8&amp;"/"&amp;Retirements!DV$7&amp;"/"&amp;Retirements!DV$6),Adjustments!AA$4:AA$921)</f>
        <v>0</v>
      </c>
      <c r="DW56" s="70">
        <f>SUMIF(Adjustments!$J$4:$J$921,(Retirements!$E56&amp;"/"&amp;Retirements!DW$8&amp;"/"&amp;Retirements!DW$7&amp;"/"&amp;Retirements!DW$6),Adjustments!AB$4:AB$921)</f>
        <v>0</v>
      </c>
      <c r="DX56" s="70">
        <f>SUMIF(Adjustments!$J$4:$J$921,(Retirements!$E56&amp;"/"&amp;Retirements!DX$8&amp;"/"&amp;Retirements!DX$7&amp;"/"&amp;Retirements!DX$6),Adjustments!AC$4:AC$921)</f>
        <v>0</v>
      </c>
      <c r="DY56" s="70">
        <f>SUMIF(Adjustments!$J$4:$J$921,(Retirements!$E56&amp;"/"&amp;Retirements!DY$8&amp;"/"&amp;Retirements!DY$7&amp;"/"&amp;Retirements!DY$6),Adjustments!AD$4:AD$921)</f>
        <v>0</v>
      </c>
      <c r="DZ56" s="70">
        <f>SUMIF(Adjustments!$J$4:$J$921,(Retirements!$E56&amp;"/"&amp;Retirements!DZ$8&amp;"/"&amp;Retirements!DZ$7&amp;"/"&amp;Retirements!DZ$6),Adjustments!AE$4:AE$921)</f>
        <v>0</v>
      </c>
      <c r="EA56" s="70">
        <f>SUMIF(Adjustments!$J$4:$J$921,(Retirements!$E56&amp;"/"&amp;Retirements!EA$8&amp;"/"&amp;Retirements!EA$7&amp;"/"&amp;Retirements!EA$6),Adjustments!AF$4:AF$921)</f>
        <v>0</v>
      </c>
      <c r="EB56" s="70">
        <f>SUMIF(Adjustments!$J$4:$J$921,(Retirements!$E56&amp;"/"&amp;Retirements!EB$8&amp;"/"&amp;Retirements!EB$7&amp;"/"&amp;Retirements!EB$6),Adjustments!AG$4:AG$921)</f>
        <v>0</v>
      </c>
      <c r="EC56" s="59"/>
      <c r="ED56" s="59">
        <f t="shared" si="403"/>
        <v>0</v>
      </c>
      <c r="EE56" s="59">
        <f t="shared" si="404"/>
        <v>-302.07</v>
      </c>
      <c r="EF56" s="59">
        <f t="shared" si="405"/>
        <v>-131834.89000000001</v>
      </c>
      <c r="EG56" s="59">
        <f t="shared" si="406"/>
        <v>-266286.07</v>
      </c>
      <c r="EH56" s="59">
        <f t="shared" si="407"/>
        <v>-41372.479999999996</v>
      </c>
      <c r="EI56" s="59">
        <f t="shared" si="408"/>
        <v>-132427.63</v>
      </c>
      <c r="EJ56" s="59">
        <f t="shared" si="409"/>
        <v>-185781.06000000003</v>
      </c>
      <c r="EK56" s="59">
        <f t="shared" si="410"/>
        <v>0</v>
      </c>
      <c r="EL56" s="59">
        <f t="shared" si="411"/>
        <v>-31967.84</v>
      </c>
      <c r="EM56" s="59">
        <f t="shared" si="412"/>
        <v>-138703.83656525338</v>
      </c>
      <c r="EN56" s="59">
        <f t="shared" si="413"/>
        <v>-138703.83656525338</v>
      </c>
      <c r="EO56" s="59">
        <f t="shared" si="414"/>
        <v>-138703.83656525338</v>
      </c>
      <c r="EP56" s="59">
        <f t="shared" si="415"/>
        <v>-138703.83656525338</v>
      </c>
      <c r="EQ56" s="59">
        <f t="shared" si="416"/>
        <v>-138703.83656525338</v>
      </c>
      <c r="ER56" s="59">
        <f t="shared" si="417"/>
        <v>-138703.83656525338</v>
      </c>
      <c r="ES56" s="59">
        <f t="shared" si="418"/>
        <v>-138703.83656525338</v>
      </c>
      <c r="ET56" s="59">
        <f t="shared" si="419"/>
        <v>-138703.83656525338</v>
      </c>
      <c r="EU56" s="59">
        <f t="shared" si="420"/>
        <v>-138703.83656525338</v>
      </c>
      <c r="EV56" s="59">
        <f t="shared" si="421"/>
        <v>-140390.50280363834</v>
      </c>
      <c r="EW56" s="59">
        <f t="shared" si="422"/>
        <v>-140390.50280363834</v>
      </c>
      <c r="EX56" s="59">
        <f t="shared" si="423"/>
        <v>-140390.50280363834</v>
      </c>
      <c r="EY56" s="59">
        <f t="shared" si="424"/>
        <v>-140390.50280363834</v>
      </c>
      <c r="EZ56" s="59">
        <f t="shared" si="425"/>
        <v>-140390.50280363834</v>
      </c>
      <c r="FA56" s="127">
        <f t="shared" si="52"/>
        <v>-2740259.0831054728</v>
      </c>
      <c r="FB56" s="59"/>
      <c r="FC56" s="70">
        <f>SUMIF(Adjustments!$J$4:$J$921,(Retirements!$E56&amp;"/"&amp;Retirements!FC$8&amp;"/"&amp;Retirements!FC$7&amp;"/"&amp;Retirements!FC$6),Adjustments!L$4:L$921)</f>
        <v>179946.28</v>
      </c>
      <c r="FD56" s="70">
        <f>SUMIF(Adjustments!$J$4:$J$921,(Retirements!$E56&amp;"/"&amp;Retirements!FD$8&amp;"/"&amp;Retirements!FD$7&amp;"/"&amp;Retirements!FD$6),Adjustments!M$4:M$921)</f>
        <v>340787.37</v>
      </c>
      <c r="FE56" s="70">
        <f>SUMIF(Adjustments!$J$4:$J$921,(Retirements!$E56&amp;"/"&amp;Retirements!FE$8&amp;"/"&amp;Retirements!FE$7&amp;"/"&amp;Retirements!FE$6),Adjustments!N$4:N$921)</f>
        <v>1694349.3199999996</v>
      </c>
      <c r="FF56" s="70">
        <f>SUMIF(Adjustments!$J$4:$J$921,(Retirements!$E56&amp;"/"&amp;Retirements!FF$8&amp;"/"&amp;Retirements!FF$7&amp;"/"&amp;Retirements!FF$6),Adjustments!O$4:O$921)</f>
        <v>773955.93999999983</v>
      </c>
      <c r="FG56" s="70">
        <f>SUMIF(Adjustments!$J$4:$J$921,(Retirements!$E56&amp;"/"&amp;Retirements!FG$8&amp;"/"&amp;Retirements!FG$7&amp;"/"&amp;Retirements!FG$6),Adjustments!P$4:P$921)</f>
        <v>273154.53000000009</v>
      </c>
      <c r="FH56" s="70">
        <f>SUMIF(Adjustments!$J$4:$J$921,(Retirements!$E56&amp;"/"&amp;Retirements!FH$8&amp;"/"&amp;Retirements!FH$7&amp;"/"&amp;Retirements!FH$6),Adjustments!Q$4:Q$921)</f>
        <v>1405153.2800000003</v>
      </c>
      <c r="FI56" s="70">
        <f>SUMIF(Adjustments!$J$4:$J$921,(Retirements!$E56&amp;"/"&amp;Retirements!FI$8&amp;"/"&amp;Retirements!FI$7&amp;"/"&amp;Retirements!FI$6),Adjustments!R$4:R$921)</f>
        <v>211807.90000000002</v>
      </c>
      <c r="FJ56" s="70">
        <f>SUMIF(Adjustments!$J$4:$J$921,(Retirements!$E56&amp;"/"&amp;Retirements!FJ$8&amp;"/"&amp;Retirements!FJ$7&amp;"/"&amp;Retirements!FJ$6),Adjustments!S$4:S$921)</f>
        <v>423924.62000000011</v>
      </c>
      <c r="FK56" s="70">
        <f>SUMIF(Adjustments!$J$4:$J$921,(Retirements!$E56&amp;"/"&amp;Retirements!FK$8&amp;"/"&amp;Retirements!FK$7&amp;"/"&amp;Retirements!FK$6),Adjustments!T$4:T$921)</f>
        <v>225100.73</v>
      </c>
      <c r="FL56" s="70">
        <f>SUMIF(Adjustments!$J$4:$J$921,(Retirements!$E56&amp;"/"&amp;Retirements!FL$8&amp;"/"&amp;Retirements!FL$7&amp;"/"&amp;Retirements!FL$6),Adjustments!U$4:U$921)</f>
        <v>66957.553</v>
      </c>
      <c r="FM56" s="70">
        <f>SUMIF(Adjustments!$J$4:$J$921,(Retirements!$E56&amp;"/"&amp;Retirements!FM$8&amp;"/"&amp;Retirements!FM$7&amp;"/"&amp;Retirements!FM$6),Adjustments!V$4:V$921)</f>
        <v>67127.129000000015</v>
      </c>
      <c r="FN56" s="70">
        <f>SUMIF(Adjustments!$J$4:$J$921,(Retirements!$E56&amp;"/"&amp;Retirements!FN$8&amp;"/"&amp;Retirements!FN$7&amp;"/"&amp;Retirements!FN$6),Adjustments!W$4:W$921)</f>
        <v>403909.11222000001</v>
      </c>
      <c r="FO56" s="70">
        <f>SUMIF(Adjustments!$J$4:$J$921,(Retirements!$E56&amp;"/"&amp;Retirements!FO$8&amp;"/"&amp;Retirements!FO$7&amp;"/"&amp;Retirements!FO$6),Adjustments!X$4:X$921)</f>
        <v>67477.52900000001</v>
      </c>
      <c r="FP56" s="70">
        <f>SUMIF(Adjustments!$J$4:$J$921,(Retirements!$E56&amp;"/"&amp;Retirements!FP$8&amp;"/"&amp;Retirements!FP$7&amp;"/"&amp;Retirements!FP$6),Adjustments!Y$4:Y$921)</f>
        <v>67681.508000000002</v>
      </c>
      <c r="FQ56" s="70">
        <f>SUMIF(Adjustments!$J$4:$J$921,(Retirements!$E56&amp;"/"&amp;Retirements!FQ$8&amp;"/"&amp;Retirements!FQ$7&amp;"/"&amp;Retirements!FQ$6),Adjustments!Z$4:Z$921)</f>
        <v>65220.213000000003</v>
      </c>
      <c r="FR56" s="70">
        <f>SUMIF(Adjustments!$J$4:$J$921,(Retirements!$E56&amp;"/"&amp;Retirements!FR$8&amp;"/"&amp;Retirements!FR$7&amp;"/"&amp;Retirements!FR$6),Adjustments!AA$4:AA$921)</f>
        <v>64944.748000000007</v>
      </c>
      <c r="FS56" s="70">
        <f>SUMIF(Adjustments!$J$4:$J$921,(Retirements!$E56&amp;"/"&amp;Retirements!FS$8&amp;"/"&amp;Retirements!FS$7&amp;"/"&amp;Retirements!FS$6),Adjustments!AB$4:AB$921)</f>
        <v>301927.13699999999</v>
      </c>
      <c r="FT56" s="70">
        <f>SUMIF(Adjustments!$J$4:$J$921,(Retirements!$E56&amp;"/"&amp;Retirements!FT$8&amp;"/"&amp;Retirements!FT$7&amp;"/"&amp;Retirements!FT$6),Adjustments!AC$4:AC$921)</f>
        <v>63277.748000000007</v>
      </c>
      <c r="FU56" s="70">
        <f>SUMIF(Adjustments!$J$4:$J$921,(Retirements!$E56&amp;"/"&amp;Retirements!FU$8&amp;"/"&amp;Retirements!FU$7&amp;"/"&amp;Retirements!FU$6),Adjustments!AD$4:AD$921)</f>
        <v>125413.00373000001</v>
      </c>
      <c r="FV56" s="70">
        <f>SUMIF(Adjustments!$J$4:$J$921,(Retirements!$E56&amp;"/"&amp;Retirements!FV$8&amp;"/"&amp;Retirements!FV$7&amp;"/"&amp;Retirements!FV$6),Adjustments!AE$4:AE$921)</f>
        <v>126924.62887599999</v>
      </c>
      <c r="FW56" s="70">
        <f>SUMIF(Adjustments!$J$4:$J$921,(Retirements!$E56&amp;"/"&amp;Retirements!FW$8&amp;"/"&amp;Retirements!FW$7&amp;"/"&amp;Retirements!FW$6),Adjustments!AF$4:AF$921)</f>
        <v>130557.89429000003</v>
      </c>
      <c r="FX56" s="70">
        <f>SUMIF(Adjustments!$J$4:$J$921,(Retirements!$E56&amp;"/"&amp;Retirements!FX$8&amp;"/"&amp;Retirements!FX$7&amp;"/"&amp;Retirements!FX$6),Adjustments!AG$4:AG$921)</f>
        <v>129690.007552</v>
      </c>
      <c r="FY56" s="70">
        <f>SUMIF(Adjustments!$J$4:$J$921,(Retirements!$E56&amp;"/"&amp;Retirements!FY$8&amp;"/"&amp;Retirements!FY$7&amp;"/"&amp;Retirements!FY$6),Adjustments!AH$4:AH$921)</f>
        <v>127985.44901000003</v>
      </c>
      <c r="FZ56" s="63">
        <f t="shared" si="426"/>
        <v>7337273.6306780009</v>
      </c>
    </row>
    <row r="57" spans="1:182">
      <c r="A57" s="5" t="s">
        <v>28</v>
      </c>
      <c r="B57" s="5" t="s">
        <v>29</v>
      </c>
      <c r="C57" s="5" t="s">
        <v>2</v>
      </c>
      <c r="D57" s="5" t="s">
        <v>36</v>
      </c>
      <c r="E57" s="5" t="s">
        <v>135</v>
      </c>
      <c r="F57" s="5" t="s">
        <v>77</v>
      </c>
      <c r="G57" s="32">
        <v>397</v>
      </c>
      <c r="H57" s="5" t="s">
        <v>29</v>
      </c>
      <c r="I57" s="5" t="str">
        <f t="shared" si="45"/>
        <v>397WYP</v>
      </c>
      <c r="J57" s="374">
        <f>VLOOKUP(F57,Scenarios!$BI$11:$BL$121,4,0)</f>
        <v>-4.4497587525142754E-2</v>
      </c>
      <c r="K57" s="358">
        <f>VLOOKUP(F57,Scenarios!$AG$11:$AJ$132,4,0)</f>
        <v>58018045.750000007</v>
      </c>
      <c r="L57" s="27">
        <f t="shared" si="356"/>
        <v>59346340.190000005</v>
      </c>
      <c r="M57" s="27">
        <f t="shared" si="357"/>
        <v>59570105.280000001</v>
      </c>
      <c r="N57" s="27">
        <f t="shared" si="358"/>
        <v>60378484.18</v>
      </c>
      <c r="O57" s="27">
        <f t="shared" si="359"/>
        <v>61279200.559999995</v>
      </c>
      <c r="P57" s="27">
        <f t="shared" si="360"/>
        <v>61915353.169999994</v>
      </c>
      <c r="Q57" s="27">
        <f t="shared" si="361"/>
        <v>66595561.419999994</v>
      </c>
      <c r="R57" s="27">
        <f t="shared" si="362"/>
        <v>66458403.839999996</v>
      </c>
      <c r="S57" s="27">
        <f t="shared" si="363"/>
        <v>67087575.219999999</v>
      </c>
      <c r="T57" s="27">
        <f t="shared" si="364"/>
        <v>64021964.519999996</v>
      </c>
      <c r="U57" s="27">
        <f t="shared" si="365"/>
        <v>64011838.284077294</v>
      </c>
      <c r="V57" s="27">
        <f t="shared" si="366"/>
        <v>64005474.425154589</v>
      </c>
      <c r="W57" s="27">
        <f t="shared" si="367"/>
        <v>64227712.634231888</v>
      </c>
      <c r="X57" s="27">
        <f t="shared" si="368"/>
        <v>64497871.775309183</v>
      </c>
      <c r="Y57" s="27">
        <f t="shared" si="369"/>
        <v>64549416.484386481</v>
      </c>
      <c r="Z57" s="27">
        <f t="shared" si="370"/>
        <v>64930054.688463777</v>
      </c>
      <c r="AA57" s="27">
        <f t="shared" si="371"/>
        <v>65103069.437541075</v>
      </c>
      <c r="AB57" s="27">
        <f t="shared" si="372"/>
        <v>65490962.801618375</v>
      </c>
      <c r="AC57" s="27">
        <f t="shared" si="373"/>
        <v>65915461.510695674</v>
      </c>
      <c r="AD57" s="27">
        <f t="shared" si="374"/>
        <v>65955480.835729644</v>
      </c>
      <c r="AE57" s="27">
        <f t="shared" si="375"/>
        <v>66018458.915235609</v>
      </c>
      <c r="AF57" s="27">
        <f t="shared" si="376"/>
        <v>66039475.020489573</v>
      </c>
      <c r="AG57" s="27">
        <f t="shared" si="377"/>
        <v>66058166.160335541</v>
      </c>
      <c r="AH57" s="27">
        <f t="shared" si="378"/>
        <v>66080742.421849504</v>
      </c>
      <c r="AI57" s="68"/>
      <c r="AJ57" s="59">
        <f>SUMIF(Adjustments!$J$4:$J$921,(Retirements!$E57&amp;"/"&amp;Retirements!AJ$8&amp;"/"&amp;Retirements!AJ$7&amp;"/"&amp;Retirements!AJ$6),Adjustments!K$4:K$921)</f>
        <v>-293676.82</v>
      </c>
      <c r="AK57" s="59">
        <f>SUMIF(Adjustments!$J$4:$J$921,(Retirements!$E57&amp;"/"&amp;Retirements!AK$8&amp;"/"&amp;Retirements!AK$7&amp;"/"&amp;Retirements!AK$6),Adjustments!L$4:L$921)</f>
        <v>-91722.77</v>
      </c>
      <c r="AL57" s="59">
        <f>SUMIF(Adjustments!$J$4:$J$921,(Retirements!$E57&amp;"/"&amp;Retirements!AL$8&amp;"/"&amp;Retirements!AL$7&amp;"/"&amp;Retirements!AL$6),Adjustments!M$4:M$921)</f>
        <v>-299875.25999999995</v>
      </c>
      <c r="AM57" s="59">
        <f>SUMIF(Adjustments!$J$4:$J$921,(Retirements!$E57&amp;"/"&amp;Retirements!AM$8&amp;"/"&amp;Retirements!AM$7&amp;"/"&amp;Retirements!AM$6),Adjustments!N$4:N$921)</f>
        <v>-139755.03</v>
      </c>
      <c r="AN57" s="59">
        <f>SUMIF(Adjustments!$J$4:$J$921,(Retirements!$E57&amp;"/"&amp;Retirements!AN$8&amp;"/"&amp;Retirements!AN$7&amp;"/"&amp;Retirements!AN$6),Adjustments!O$4:O$921)</f>
        <v>-95245.819999999992</v>
      </c>
      <c r="AO57" s="59">
        <f>SUMIF(Adjustments!$J$4:$J$921,(Retirements!$E57&amp;"/"&amp;Retirements!AO$8&amp;"/"&amp;Retirements!AO$7&amp;"/"&amp;Retirements!AO$6),Adjustments!P$4:P$921)</f>
        <v>-11634.65</v>
      </c>
      <c r="AP57" s="59">
        <f>SUMIF(Adjustments!$J$4:$J$921,(Retirements!$E57&amp;"/"&amp;Retirements!AP$8&amp;"/"&amp;Retirements!AP$7&amp;"/"&amp;Retirements!AP$6),Adjustments!Q$4:Q$921)</f>
        <v>-589177.73</v>
      </c>
      <c r="AQ57" s="59">
        <f>SUMIF(Adjustments!$J$4:$J$921,(Retirements!$E57&amp;"/"&amp;Retirements!AQ$8&amp;"/"&amp;Retirements!AQ$7&amp;"/"&amp;Retirements!AQ$6),Adjustments!R$4:R$921)</f>
        <v>-3882.23</v>
      </c>
      <c r="AR57" s="59">
        <f>SUMIF(Adjustments!$J$4:$J$921,(Retirements!$E57&amp;"/"&amp;Retirements!AR$8&amp;"/"&amp;Retirements!AR$7&amp;"/"&amp;Retirements!AR$6),Adjustments!S$4:S$921)</f>
        <v>-3852417.3500000015</v>
      </c>
      <c r="AS57" s="59">
        <f>SUMIF(Adjustments!$J$4:$J$921,(Retirements!$E57&amp;"/"&amp;Retirements!AS$8&amp;"/"&amp;Retirements!AS$7&amp;"/"&amp;Retirements!AS$6),Adjustments!T$4:T$921)</f>
        <v>0</v>
      </c>
      <c r="AT57" s="59">
        <f>SUMIF(Adjustments!$J$4:$J$921,(Retirements!$E57&amp;"/"&amp;Retirements!AT$8&amp;"/"&amp;Retirements!AT$7&amp;"/"&amp;Retirements!AT$6),Adjustments!U$4:U$921)</f>
        <v>0</v>
      </c>
      <c r="AU57" s="59">
        <f>SUMIF(Adjustments!$J$4:$J$921,(Retirements!$E57&amp;"/"&amp;Retirements!AU$8&amp;"/"&amp;Retirements!AU$7&amp;"/"&amp;Retirements!AU$6),Adjustments!V$4:V$921)</f>
        <v>0</v>
      </c>
      <c r="AV57" s="59">
        <f>SUMIF(Adjustments!$J$4:$J$921,(Retirements!$E57&amp;"/"&amp;Retirements!AV$8&amp;"/"&amp;Retirements!AV$7&amp;"/"&amp;Retirements!AV$6),Adjustments!W$4:W$921)</f>
        <v>0</v>
      </c>
      <c r="AW57" s="59">
        <f>SUMIF(Adjustments!$J$4:$J$921,(Retirements!$E57&amp;"/"&amp;Retirements!AW$8&amp;"/"&amp;Retirements!AW$7&amp;"/"&amp;Retirements!AW$6),Adjustments!X$4:X$921)</f>
        <v>0</v>
      </c>
      <c r="AX57" s="59">
        <f>SUMIF(Adjustments!$J$4:$J$921,(Retirements!$E57&amp;"/"&amp;Retirements!AX$8&amp;"/"&amp;Retirements!AX$7&amp;"/"&amp;Retirements!AX$6),Adjustments!Y$4:Y$921)</f>
        <v>0</v>
      </c>
      <c r="AY57" s="59">
        <f>SUMIF(Adjustments!$J$4:$J$921,(Retirements!$E57&amp;"/"&amp;Retirements!AY$8&amp;"/"&amp;Retirements!AY$7&amp;"/"&amp;Retirements!AY$6),Adjustments!Z$4:Z$921)</f>
        <v>0</v>
      </c>
      <c r="AZ57" s="59">
        <f>SUMIF(Adjustments!$J$4:$J$921,(Retirements!$E57&amp;"/"&amp;Retirements!AZ$8&amp;"/"&amp;Retirements!AZ$7&amp;"/"&amp;Retirements!AZ$6),Adjustments!AA$4:AA$921)</f>
        <v>0</v>
      </c>
      <c r="BA57" s="59">
        <f>SUMIF(Adjustments!$J$4:$J$921,(Retirements!$E57&amp;"/"&amp;Retirements!BA$8&amp;"/"&amp;Retirements!BA$7&amp;"/"&amp;Retirements!BA$6),Adjustments!AB$4:AB$921)</f>
        <v>0</v>
      </c>
      <c r="BB57" s="59">
        <f>SUMIF(Adjustments!$J$4:$J$921,(Retirements!$E57&amp;"/"&amp;Retirements!BB$8&amp;"/"&amp;Retirements!BB$7&amp;"/"&amp;Retirements!BB$6),Adjustments!AC$4:AC$921)</f>
        <v>0</v>
      </c>
      <c r="BC57" s="59">
        <f>SUMIF(Adjustments!$J$4:$J$921,(Retirements!$E57&amp;"/"&amp;Retirements!BC$8&amp;"/"&amp;Retirements!BC$7&amp;"/"&amp;Retirements!BC$6),Adjustments!AD$4:AD$921)</f>
        <v>0</v>
      </c>
      <c r="BD57" s="59">
        <f>SUMIF(Adjustments!$J$4:$J$921,(Retirements!$E57&amp;"/"&amp;Retirements!BD$8&amp;"/"&amp;Retirements!BD$7&amp;"/"&amp;Retirements!BD$6),Adjustments!AE$4:AE$921)</f>
        <v>0</v>
      </c>
      <c r="BE57" s="59">
        <f>SUMIF(Adjustments!$J$4:$J$921,(Retirements!$E57&amp;"/"&amp;Retirements!BE$8&amp;"/"&amp;Retirements!BE$7&amp;"/"&amp;Retirements!BE$6),Adjustments!AF$4:AF$921)</f>
        <v>0</v>
      </c>
      <c r="BF57" s="59">
        <f>SUMIF(Adjustments!$J$4:$J$921,(Retirements!$E57&amp;"/"&amp;Retirements!BF$8&amp;"/"&amp;Retirements!BF$7&amp;"/"&amp;Retirements!BF$6),Adjustments!AG$4:AG$921)</f>
        <v>0</v>
      </c>
      <c r="BG57" s="59"/>
      <c r="BH57" s="756">
        <f t="shared" si="35"/>
        <v>49</v>
      </c>
      <c r="BI57" s="59">
        <f t="shared" si="46"/>
        <v>58018045.750000007</v>
      </c>
      <c r="BJ57" s="59">
        <f t="shared" si="348"/>
        <v>58018045.750000007</v>
      </c>
      <c r="BK57" s="59">
        <f t="shared" si="348"/>
        <v>58018045.750000007</v>
      </c>
      <c r="BL57" s="59">
        <f t="shared" si="348"/>
        <v>58018045.750000007</v>
      </c>
      <c r="BM57" s="59">
        <f t="shared" si="348"/>
        <v>58018045.750000007</v>
      </c>
      <c r="BN57" s="59">
        <f t="shared" si="348"/>
        <v>58018045.750000007</v>
      </c>
      <c r="BO57" s="59">
        <f t="shared" si="348"/>
        <v>66595561.419999994</v>
      </c>
      <c r="BP57" s="59">
        <f t="shared" si="348"/>
        <v>66595561.419999994</v>
      </c>
      <c r="BQ57" s="59">
        <f t="shared" si="348"/>
        <v>66595561.419999994</v>
      </c>
      <c r="BR57" s="59">
        <f t="shared" si="348"/>
        <v>66595561.419999994</v>
      </c>
      <c r="BS57" s="59">
        <f t="shared" si="348"/>
        <v>66595561.419999994</v>
      </c>
      <c r="BT57" s="59">
        <f t="shared" si="348"/>
        <v>66595561.419999994</v>
      </c>
      <c r="BU57" s="59">
        <f t="shared" si="348"/>
        <v>66595561.419999994</v>
      </c>
      <c r="BV57" s="59">
        <f t="shared" si="348"/>
        <v>66595561.419999994</v>
      </c>
      <c r="BW57" s="59">
        <f t="shared" si="348"/>
        <v>66595561.419999994</v>
      </c>
      <c r="BX57" s="59">
        <f t="shared" si="348"/>
        <v>66595561.419999994</v>
      </c>
      <c r="BY57" s="59">
        <f t="shared" si="348"/>
        <v>66595561.419999994</v>
      </c>
      <c r="BZ57" s="59">
        <f t="shared" si="348"/>
        <v>66595561.419999994</v>
      </c>
      <c r="CA57" s="59">
        <f t="shared" si="348"/>
        <v>65915461.510695674</v>
      </c>
      <c r="CB57" s="59">
        <f t="shared" si="348"/>
        <v>65915461.510695674</v>
      </c>
      <c r="CC57" s="59">
        <f t="shared" si="348"/>
        <v>65915461.510695674</v>
      </c>
      <c r="CD57" s="59">
        <f t="shared" si="348"/>
        <v>65915461.510695674</v>
      </c>
      <c r="CE57" s="59">
        <f t="shared" si="40"/>
        <v>65915461.510695674</v>
      </c>
      <c r="CF57" s="68"/>
      <c r="CG57" s="70">
        <f t="shared" si="379"/>
        <v>-293676.82</v>
      </c>
      <c r="CH57" s="70">
        <f t="shared" si="380"/>
        <v>-91722.77</v>
      </c>
      <c r="CI57" s="70">
        <f t="shared" si="381"/>
        <v>-299875.25999999995</v>
      </c>
      <c r="CJ57" s="70">
        <f t="shared" si="382"/>
        <v>-139755.03</v>
      </c>
      <c r="CK57" s="70">
        <f t="shared" si="383"/>
        <v>-95245.819999999992</v>
      </c>
      <c r="CL57" s="70">
        <f t="shared" si="384"/>
        <v>-11634.65</v>
      </c>
      <c r="CM57" s="70">
        <f t="shared" si="385"/>
        <v>-589177.73</v>
      </c>
      <c r="CN57" s="70">
        <f t="shared" si="386"/>
        <v>-3882.23</v>
      </c>
      <c r="CO57" s="70">
        <f t="shared" si="387"/>
        <v>-3852417.3500000015</v>
      </c>
      <c r="CP57" s="70">
        <f t="shared" si="388"/>
        <v>-246945.15192270582</v>
      </c>
      <c r="CQ57" s="70">
        <f t="shared" si="389"/>
        <v>-246945.15192270582</v>
      </c>
      <c r="CR57" s="70">
        <f t="shared" si="390"/>
        <v>-246945.15192270582</v>
      </c>
      <c r="CS57" s="70">
        <f t="shared" si="391"/>
        <v>-246945.15192270582</v>
      </c>
      <c r="CT57" s="70">
        <f t="shared" si="392"/>
        <v>-246945.15192270582</v>
      </c>
      <c r="CU57" s="70">
        <f t="shared" si="393"/>
        <v>-246945.15192270582</v>
      </c>
      <c r="CV57" s="70">
        <f t="shared" si="394"/>
        <v>-246945.15192270582</v>
      </c>
      <c r="CW57" s="70">
        <f t="shared" si="395"/>
        <v>-246945.15192270582</v>
      </c>
      <c r="CX57" s="70">
        <f t="shared" si="396"/>
        <v>-246945.15192270582</v>
      </c>
      <c r="CY57" s="70">
        <f t="shared" si="397"/>
        <v>-244423.25148602994</v>
      </c>
      <c r="CZ57" s="70">
        <f t="shared" si="398"/>
        <v>-244423.25148602994</v>
      </c>
      <c r="DA57" s="70">
        <f t="shared" si="399"/>
        <v>-244423.25148602994</v>
      </c>
      <c r="DB57" s="70">
        <f t="shared" si="400"/>
        <v>-244423.25148602994</v>
      </c>
      <c r="DC57" s="70">
        <f t="shared" si="401"/>
        <v>-244423.25148602994</v>
      </c>
      <c r="DD57" s="63">
        <f t="shared" si="402"/>
        <v>-8822010.2847345006</v>
      </c>
      <c r="DE57" s="59"/>
      <c r="DF57" s="70">
        <f>SUMIF(Adjustments!$J$4:$J$921,(Retirements!$E57&amp;"/"&amp;Retirements!DF$8&amp;"/"&amp;Retirements!DF$7&amp;"/"&amp;Retirements!DF$6),Adjustments!K$4:K$921)</f>
        <v>0</v>
      </c>
      <c r="DG57" s="70">
        <f>SUMIF(Adjustments!$J$4:$J$921,(Retirements!$E57&amp;"/"&amp;Retirements!DG$8&amp;"/"&amp;Retirements!DG$7&amp;"/"&amp;Retirements!DG$6),Adjustments!L$4:L$921)</f>
        <v>0</v>
      </c>
      <c r="DH57" s="70">
        <f>SUMIF(Adjustments!$J$4:$J$921,(Retirements!$E57&amp;"/"&amp;Retirements!DH$8&amp;"/"&amp;Retirements!DH$7&amp;"/"&amp;Retirements!DH$6),Adjustments!M$4:M$921)</f>
        <v>0</v>
      </c>
      <c r="DI57" s="70">
        <f>SUMIF(Adjustments!$J$4:$J$921,(Retirements!$E57&amp;"/"&amp;Retirements!DI$8&amp;"/"&amp;Retirements!DI$7&amp;"/"&amp;Retirements!DI$6),Adjustments!N$4:N$921)</f>
        <v>0</v>
      </c>
      <c r="DJ57" s="70">
        <f>SUMIF(Adjustments!$J$4:$J$921,(Retirements!$E57&amp;"/"&amp;Retirements!DJ$8&amp;"/"&amp;Retirements!DJ$7&amp;"/"&amp;Retirements!DJ$6),Adjustments!O$4:O$921)</f>
        <v>0</v>
      </c>
      <c r="DK57" s="70">
        <f>SUMIF(Adjustments!$J$4:$J$921,(Retirements!$E57&amp;"/"&amp;Retirements!DK$8&amp;"/"&amp;Retirements!DK$7&amp;"/"&amp;Retirements!DK$6),Adjustments!P$4:P$921)</f>
        <v>0</v>
      </c>
      <c r="DL57" s="70">
        <f>SUMIF(Adjustments!$J$4:$J$921,(Retirements!$E57&amp;"/"&amp;Retirements!DL$8&amp;"/"&amp;Retirements!DL$7&amp;"/"&amp;Retirements!DL$6),Adjustments!Q$4:Q$921)</f>
        <v>0</v>
      </c>
      <c r="DM57" s="70">
        <f>SUMIF(Adjustments!$J$4:$J$921,(Retirements!$E57&amp;"/"&amp;Retirements!DM$8&amp;"/"&amp;Retirements!DM$7&amp;"/"&amp;Retirements!DM$6),Adjustments!R$4:R$921)</f>
        <v>0</v>
      </c>
      <c r="DN57" s="70">
        <f>SUMIF(Adjustments!$J$4:$J$921,(Retirements!$E57&amp;"/"&amp;Retirements!DN$8&amp;"/"&amp;Retirements!DN$7&amp;"/"&amp;Retirements!DN$6),Adjustments!S$4:S$921)</f>
        <v>0</v>
      </c>
      <c r="DO57" s="70">
        <f>SUMIF(Adjustments!$J$4:$J$921,(Retirements!$E57&amp;"/"&amp;Retirements!DO$8&amp;"/"&amp;Retirements!DO$7&amp;"/"&amp;Retirements!DO$6),Adjustments!T$4:T$921)</f>
        <v>0</v>
      </c>
      <c r="DP57" s="70">
        <f>SUMIF(Adjustments!$J$4:$J$921,(Retirements!$E57&amp;"/"&amp;Retirements!DP$8&amp;"/"&amp;Retirements!DP$7&amp;"/"&amp;Retirements!DP$6),Adjustments!U$4:U$921)</f>
        <v>0</v>
      </c>
      <c r="DQ57" s="70">
        <f>SUMIF(Adjustments!$J$4:$J$921,(Retirements!$E57&amp;"/"&amp;Retirements!DQ$8&amp;"/"&amp;Retirements!DQ$7&amp;"/"&amp;Retirements!DQ$6),Adjustments!V$4:V$921)</f>
        <v>0</v>
      </c>
      <c r="DR57" s="70">
        <f>SUMIF(Adjustments!$J$4:$J$921,(Retirements!$E57&amp;"/"&amp;Retirements!DR$8&amp;"/"&amp;Retirements!DR$7&amp;"/"&amp;Retirements!DR$6),Adjustments!W$4:W$921)</f>
        <v>0</v>
      </c>
      <c r="DS57" s="70">
        <f>SUMIF(Adjustments!$J$4:$J$921,(Retirements!$E57&amp;"/"&amp;Retirements!DS$8&amp;"/"&amp;Retirements!DS$7&amp;"/"&amp;Retirements!DS$6),Adjustments!X$4:X$921)</f>
        <v>0</v>
      </c>
      <c r="DT57" s="70">
        <f>SUMIF(Adjustments!$J$4:$J$921,(Retirements!$E57&amp;"/"&amp;Retirements!DT$8&amp;"/"&amp;Retirements!DT$7&amp;"/"&amp;Retirements!DT$6),Adjustments!Y$4:Y$921)</f>
        <v>0</v>
      </c>
      <c r="DU57" s="70">
        <f>SUMIF(Adjustments!$J$4:$J$921,(Retirements!$E57&amp;"/"&amp;Retirements!DU$8&amp;"/"&amp;Retirements!DU$7&amp;"/"&amp;Retirements!DU$6),Adjustments!Z$4:Z$921)</f>
        <v>0</v>
      </c>
      <c r="DV57" s="70">
        <f>SUMIF(Adjustments!$J$4:$J$921,(Retirements!$E57&amp;"/"&amp;Retirements!DV$8&amp;"/"&amp;Retirements!DV$7&amp;"/"&amp;Retirements!DV$6),Adjustments!AA$4:AA$921)</f>
        <v>0</v>
      </c>
      <c r="DW57" s="70">
        <f>SUMIF(Adjustments!$J$4:$J$921,(Retirements!$E57&amp;"/"&amp;Retirements!DW$8&amp;"/"&amp;Retirements!DW$7&amp;"/"&amp;Retirements!DW$6),Adjustments!AB$4:AB$921)</f>
        <v>0</v>
      </c>
      <c r="DX57" s="70">
        <f>SUMIF(Adjustments!$J$4:$J$921,(Retirements!$E57&amp;"/"&amp;Retirements!DX$8&amp;"/"&amp;Retirements!DX$7&amp;"/"&amp;Retirements!DX$6),Adjustments!AC$4:AC$921)</f>
        <v>0</v>
      </c>
      <c r="DY57" s="70">
        <f>SUMIF(Adjustments!$J$4:$J$921,(Retirements!$E57&amp;"/"&amp;Retirements!DY$8&amp;"/"&amp;Retirements!DY$7&amp;"/"&amp;Retirements!DY$6),Adjustments!AD$4:AD$921)</f>
        <v>0</v>
      </c>
      <c r="DZ57" s="70">
        <f>SUMIF(Adjustments!$J$4:$J$921,(Retirements!$E57&amp;"/"&amp;Retirements!DZ$8&amp;"/"&amp;Retirements!DZ$7&amp;"/"&amp;Retirements!DZ$6),Adjustments!AE$4:AE$921)</f>
        <v>0</v>
      </c>
      <c r="EA57" s="70">
        <f>SUMIF(Adjustments!$J$4:$J$921,(Retirements!$E57&amp;"/"&amp;Retirements!EA$8&amp;"/"&amp;Retirements!EA$7&amp;"/"&amp;Retirements!EA$6),Adjustments!AF$4:AF$921)</f>
        <v>0</v>
      </c>
      <c r="EB57" s="70">
        <f>SUMIF(Adjustments!$J$4:$J$921,(Retirements!$E57&amp;"/"&amp;Retirements!EB$8&amp;"/"&amp;Retirements!EB$7&amp;"/"&amp;Retirements!EB$6),Adjustments!AG$4:AG$921)</f>
        <v>0</v>
      </c>
      <c r="EC57" s="59"/>
      <c r="ED57" s="59">
        <f t="shared" si="403"/>
        <v>-293676.82</v>
      </c>
      <c r="EE57" s="59">
        <f t="shared" si="404"/>
        <v>-91722.77</v>
      </c>
      <c r="EF57" s="59">
        <f t="shared" si="405"/>
        <v>-299875.25999999995</v>
      </c>
      <c r="EG57" s="59">
        <f t="shared" si="406"/>
        <v>-139755.03</v>
      </c>
      <c r="EH57" s="59">
        <f t="shared" si="407"/>
        <v>-95245.819999999992</v>
      </c>
      <c r="EI57" s="59">
        <f t="shared" si="408"/>
        <v>-11634.65</v>
      </c>
      <c r="EJ57" s="59">
        <f t="shared" si="409"/>
        <v>-589177.73</v>
      </c>
      <c r="EK57" s="59">
        <f t="shared" si="410"/>
        <v>-3882.23</v>
      </c>
      <c r="EL57" s="59">
        <f t="shared" si="411"/>
        <v>-3852417.3500000015</v>
      </c>
      <c r="EM57" s="59">
        <f t="shared" si="412"/>
        <v>-246945.15192270582</v>
      </c>
      <c r="EN57" s="59">
        <f t="shared" si="413"/>
        <v>-246945.15192270582</v>
      </c>
      <c r="EO57" s="59">
        <f t="shared" si="414"/>
        <v>-246945.15192270582</v>
      </c>
      <c r="EP57" s="59">
        <f t="shared" si="415"/>
        <v>-246945.15192270582</v>
      </c>
      <c r="EQ57" s="59">
        <f t="shared" si="416"/>
        <v>-246945.15192270582</v>
      </c>
      <c r="ER57" s="59">
        <f t="shared" si="417"/>
        <v>-246945.15192270582</v>
      </c>
      <c r="ES57" s="59">
        <f t="shared" si="418"/>
        <v>-246945.15192270582</v>
      </c>
      <c r="ET57" s="59">
        <f t="shared" si="419"/>
        <v>-246945.15192270582</v>
      </c>
      <c r="EU57" s="59">
        <f t="shared" si="420"/>
        <v>-246945.15192270582</v>
      </c>
      <c r="EV57" s="59">
        <f t="shared" si="421"/>
        <v>-244423.25148602994</v>
      </c>
      <c r="EW57" s="59">
        <f t="shared" si="422"/>
        <v>-244423.25148602994</v>
      </c>
      <c r="EX57" s="59">
        <f t="shared" si="423"/>
        <v>-244423.25148602994</v>
      </c>
      <c r="EY57" s="59">
        <f t="shared" si="424"/>
        <v>-244423.25148602994</v>
      </c>
      <c r="EZ57" s="59">
        <f t="shared" si="425"/>
        <v>-244423.25148602994</v>
      </c>
      <c r="FA57" s="127">
        <f t="shared" si="52"/>
        <v>-8822010.2847345006</v>
      </c>
      <c r="FB57" s="59"/>
      <c r="FC57" s="70">
        <f>SUMIF(Adjustments!$J$4:$J$921,(Retirements!$E57&amp;"/"&amp;Retirements!FC$8&amp;"/"&amp;Retirements!FC$7&amp;"/"&amp;Retirements!FC$6),Adjustments!L$4:L$921)</f>
        <v>1621971.26</v>
      </c>
      <c r="FD57" s="70">
        <f>SUMIF(Adjustments!$J$4:$J$921,(Retirements!$E57&amp;"/"&amp;Retirements!FD$8&amp;"/"&amp;Retirements!FD$7&amp;"/"&amp;Retirements!FD$6),Adjustments!M$4:M$921)</f>
        <v>315487.86000000004</v>
      </c>
      <c r="FE57" s="70">
        <f>SUMIF(Adjustments!$J$4:$J$921,(Retirements!$E57&amp;"/"&amp;Retirements!FE$8&amp;"/"&amp;Retirements!FE$7&amp;"/"&amp;Retirements!FE$6),Adjustments!N$4:N$921)</f>
        <v>1108254.1599999999</v>
      </c>
      <c r="FF57" s="70">
        <f>SUMIF(Adjustments!$J$4:$J$921,(Retirements!$E57&amp;"/"&amp;Retirements!FF$8&amp;"/"&amp;Retirements!FF$7&amp;"/"&amp;Retirements!FF$6),Adjustments!O$4:O$921)</f>
        <v>1040471.4099999998</v>
      </c>
      <c r="FG57" s="70">
        <f>SUMIF(Adjustments!$J$4:$J$921,(Retirements!$E57&amp;"/"&amp;Retirements!FG$8&amp;"/"&amp;Retirements!FG$7&amp;"/"&amp;Retirements!FG$6),Adjustments!P$4:P$921)</f>
        <v>731398.42999999982</v>
      </c>
      <c r="FH57" s="70">
        <f>SUMIF(Adjustments!$J$4:$J$921,(Retirements!$E57&amp;"/"&amp;Retirements!FH$8&amp;"/"&amp;Retirements!FH$7&amp;"/"&amp;Retirements!FH$6),Adjustments!Q$4:Q$921)</f>
        <v>4691842.9000000004</v>
      </c>
      <c r="FI57" s="70">
        <f>SUMIF(Adjustments!$J$4:$J$921,(Retirements!$E57&amp;"/"&amp;Retirements!FI$8&amp;"/"&amp;Retirements!FI$7&amp;"/"&amp;Retirements!FI$6),Adjustments!R$4:R$921)</f>
        <v>452020.14999999991</v>
      </c>
      <c r="FJ57" s="70">
        <f>SUMIF(Adjustments!$J$4:$J$921,(Retirements!$E57&amp;"/"&amp;Retirements!FJ$8&amp;"/"&amp;Retirements!FJ$7&amp;"/"&amp;Retirements!FJ$6),Adjustments!S$4:S$921)</f>
        <v>633053.6100000001</v>
      </c>
      <c r="FK57" s="70">
        <f>SUMIF(Adjustments!$J$4:$J$921,(Retirements!$E57&amp;"/"&amp;Retirements!FK$8&amp;"/"&amp;Retirements!FK$7&amp;"/"&amp;Retirements!FK$6),Adjustments!T$4:T$921)</f>
        <v>786806.64999999979</v>
      </c>
      <c r="FL57" s="70">
        <f>SUMIF(Adjustments!$J$4:$J$921,(Retirements!$E57&amp;"/"&amp;Retirements!FL$8&amp;"/"&amp;Retirements!FL$7&amp;"/"&amp;Retirements!FL$6),Adjustments!U$4:U$921)</f>
        <v>236818.91600000003</v>
      </c>
      <c r="FM57" s="70">
        <f>SUMIF(Adjustments!$J$4:$J$921,(Retirements!$E57&amp;"/"&amp;Retirements!FM$8&amp;"/"&amp;Retirements!FM$7&amp;"/"&amp;Retirements!FM$6),Adjustments!V$4:V$921)</f>
        <v>240581.29300000003</v>
      </c>
      <c r="FN57" s="70">
        <f>SUMIF(Adjustments!$J$4:$J$921,(Retirements!$E57&amp;"/"&amp;Retirements!FN$8&amp;"/"&amp;Retirements!FN$7&amp;"/"&amp;Retirements!FN$6),Adjustments!W$4:W$921)</f>
        <v>469183.36100000003</v>
      </c>
      <c r="FO57" s="70">
        <f>SUMIF(Adjustments!$J$4:$J$921,(Retirements!$E57&amp;"/"&amp;Retirements!FO$8&amp;"/"&amp;Retirements!FO$7&amp;"/"&amp;Retirements!FO$6),Adjustments!X$4:X$921)</f>
        <v>517104.29300000001</v>
      </c>
      <c r="FP57" s="70">
        <f>SUMIF(Adjustments!$J$4:$J$921,(Retirements!$E57&amp;"/"&amp;Retirements!FP$8&amp;"/"&amp;Retirements!FP$7&amp;"/"&amp;Retirements!FP$6),Adjustments!Y$4:Y$921)</f>
        <v>298489.86100000003</v>
      </c>
      <c r="FQ57" s="70">
        <f>SUMIF(Adjustments!$J$4:$J$921,(Retirements!$E57&amp;"/"&amp;Retirements!FQ$8&amp;"/"&amp;Retirements!FQ$7&amp;"/"&amp;Retirements!FQ$6),Adjustments!Z$4:Z$921)</f>
        <v>627583.35600000003</v>
      </c>
      <c r="FR57" s="70">
        <f>SUMIF(Adjustments!$J$4:$J$921,(Retirements!$E57&amp;"/"&amp;Retirements!FR$8&amp;"/"&amp;Retirements!FR$7&amp;"/"&amp;Retirements!FR$6),Adjustments!AA$4:AA$921)</f>
        <v>419959.90099999995</v>
      </c>
      <c r="FS57" s="70">
        <f>SUMIF(Adjustments!$J$4:$J$921,(Retirements!$E57&amp;"/"&amp;Retirements!FS$8&amp;"/"&amp;Retirements!FS$7&amp;"/"&amp;Retirements!FS$6),Adjustments!AB$4:AB$921)</f>
        <v>634838.51600000006</v>
      </c>
      <c r="FT57" s="70">
        <f>SUMIF(Adjustments!$J$4:$J$921,(Retirements!$E57&amp;"/"&amp;Retirements!FT$8&amp;"/"&amp;Retirements!FT$7&amp;"/"&amp;Retirements!FT$6),Adjustments!AC$4:AC$921)</f>
        <v>671443.86100000003</v>
      </c>
      <c r="FU57" s="70">
        <f>SUMIF(Adjustments!$J$4:$J$921,(Retirements!$E57&amp;"/"&amp;Retirements!FU$8&amp;"/"&amp;Retirements!FU$7&amp;"/"&amp;Retirements!FU$6),Adjustments!AD$4:AD$921)</f>
        <v>284442.57652</v>
      </c>
      <c r="FV57" s="70">
        <f>SUMIF(Adjustments!$J$4:$J$921,(Retirements!$E57&amp;"/"&amp;Retirements!FV$8&amp;"/"&amp;Retirements!FV$7&amp;"/"&amp;Retirements!FV$6),Adjustments!AE$4:AE$921)</f>
        <v>307401.330992</v>
      </c>
      <c r="FW57" s="70">
        <f>SUMIF(Adjustments!$J$4:$J$921,(Retirements!$E57&amp;"/"&amp;Retirements!FW$8&amp;"/"&amp;Retirements!FW$7&amp;"/"&amp;Retirements!FW$6),Adjustments!AF$4:AF$921)</f>
        <v>265439.35674000002</v>
      </c>
      <c r="FX57" s="70">
        <f>SUMIF(Adjustments!$J$4:$J$921,(Retirements!$E57&amp;"/"&amp;Retirements!FX$8&amp;"/"&amp;Retirements!FX$7&amp;"/"&amp;Retirements!FX$6),Adjustments!AG$4:AG$921)</f>
        <v>263114.39133200003</v>
      </c>
      <c r="FY57" s="70">
        <f>SUMIF(Adjustments!$J$4:$J$921,(Retirements!$E57&amp;"/"&amp;Retirements!FY$8&amp;"/"&amp;Retirements!FY$7&amp;"/"&amp;Retirements!FY$6),Adjustments!AH$4:AH$921)</f>
        <v>266999.51300000004</v>
      </c>
      <c r="FZ57" s="63">
        <f t="shared" si="426"/>
        <v>16884706.956583999</v>
      </c>
    </row>
    <row r="58" spans="1:182">
      <c r="A58" s="5" t="s">
        <v>30</v>
      </c>
      <c r="B58" s="5" t="s">
        <v>31</v>
      </c>
      <c r="C58" s="5" t="s">
        <v>2</v>
      </c>
      <c r="D58" s="5" t="s">
        <v>36</v>
      </c>
      <c r="E58" s="5" t="s">
        <v>136</v>
      </c>
      <c r="F58" s="5" t="s">
        <v>78</v>
      </c>
      <c r="G58" s="32">
        <v>397</v>
      </c>
      <c r="H58" s="5" t="s">
        <v>31</v>
      </c>
      <c r="I58" s="5" t="str">
        <f t="shared" si="45"/>
        <v>397UT</v>
      </c>
      <c r="J58" s="374">
        <f>VLOOKUP(F58,Scenarios!$BI$11:$BL$121,4,0)</f>
        <v>-4.0394340797512571E-2</v>
      </c>
      <c r="K58" s="358">
        <f>VLOOKUP(F58,Scenarios!$AG$11:$AJ$132,4,0)</f>
        <v>167668276.71000001</v>
      </c>
      <c r="L58" s="27">
        <f t="shared" si="356"/>
        <v>174743381.09</v>
      </c>
      <c r="M58" s="27">
        <f t="shared" si="357"/>
        <v>176900904.72</v>
      </c>
      <c r="N58" s="27">
        <f t="shared" si="358"/>
        <v>177956095.08000001</v>
      </c>
      <c r="O58" s="27">
        <f t="shared" si="359"/>
        <v>179255028.01000002</v>
      </c>
      <c r="P58" s="27">
        <f t="shared" si="360"/>
        <v>180600535.08000004</v>
      </c>
      <c r="Q58" s="27">
        <f t="shared" si="361"/>
        <v>183787498.01000002</v>
      </c>
      <c r="R58" s="27">
        <f t="shared" si="362"/>
        <v>182638998.08000001</v>
      </c>
      <c r="S58" s="27">
        <f t="shared" si="363"/>
        <v>185990980.35000002</v>
      </c>
      <c r="T58" s="27">
        <f t="shared" si="364"/>
        <v>185831460.00000003</v>
      </c>
      <c r="U58" s="27">
        <f t="shared" si="365"/>
        <v>186583088.06892186</v>
      </c>
      <c r="V58" s="27">
        <f t="shared" si="366"/>
        <v>186753683.8368437</v>
      </c>
      <c r="W58" s="27">
        <f t="shared" si="367"/>
        <v>189012792.53076553</v>
      </c>
      <c r="X58" s="27">
        <f t="shared" si="368"/>
        <v>189413637.15868735</v>
      </c>
      <c r="Y58" s="27">
        <f t="shared" si="369"/>
        <v>189467702.03460917</v>
      </c>
      <c r="Z58" s="27">
        <f t="shared" si="370"/>
        <v>189503191.77353099</v>
      </c>
      <c r="AA58" s="27">
        <f t="shared" si="371"/>
        <v>190127039.0294528</v>
      </c>
      <c r="AB58" s="27">
        <f t="shared" si="372"/>
        <v>190204170.45837462</v>
      </c>
      <c r="AC58" s="27">
        <f t="shared" si="373"/>
        <v>191569905.75429645</v>
      </c>
      <c r="AD58" s="27">
        <f t="shared" si="374"/>
        <v>191899193.15380624</v>
      </c>
      <c r="AE58" s="27">
        <f t="shared" si="375"/>
        <v>191813050.49223003</v>
      </c>
      <c r="AF58" s="27">
        <f t="shared" si="376"/>
        <v>191674956.97673982</v>
      </c>
      <c r="AG58" s="27">
        <f t="shared" si="377"/>
        <v>191527760.82388362</v>
      </c>
      <c r="AH58" s="27">
        <f t="shared" si="378"/>
        <v>191421092.66379341</v>
      </c>
      <c r="AI58" s="68"/>
      <c r="AJ58" s="59">
        <f>SUMIF(Adjustments!$J$4:$J$921,(Retirements!$E58&amp;"/"&amp;Retirements!AJ$8&amp;"/"&amp;Retirements!AJ$7&amp;"/"&amp;Retirements!AJ$6),Adjustments!K$4:K$921)</f>
        <v>-2209469.4</v>
      </c>
      <c r="AK58" s="59">
        <f>SUMIF(Adjustments!$J$4:$J$921,(Retirements!$E58&amp;"/"&amp;Retirements!AK$8&amp;"/"&amp;Retirements!AK$7&amp;"/"&amp;Retirements!AK$6),Adjustments!L$4:L$921)</f>
        <v>0</v>
      </c>
      <c r="AL58" s="59">
        <f>SUMIF(Adjustments!$J$4:$J$921,(Retirements!$E58&amp;"/"&amp;Retirements!AL$8&amp;"/"&amp;Retirements!AL$7&amp;"/"&amp;Retirements!AL$6),Adjustments!M$4:M$921)</f>
        <v>-69100.91</v>
      </c>
      <c r="AM58" s="59">
        <f>SUMIF(Adjustments!$J$4:$J$921,(Retirements!$E58&amp;"/"&amp;Retirements!AM$8&amp;"/"&amp;Retirements!AM$7&amp;"/"&amp;Retirements!AM$6),Adjustments!N$4:N$921)</f>
        <v>-117670.42</v>
      </c>
      <c r="AN58" s="59">
        <f>SUMIF(Adjustments!$J$4:$J$921,(Retirements!$E58&amp;"/"&amp;Retirements!AN$8&amp;"/"&amp;Retirements!AN$7&amp;"/"&amp;Retirements!AN$6),Adjustments!O$4:O$921)</f>
        <v>-190749.76</v>
      </c>
      <c r="AO58" s="59">
        <f>SUMIF(Adjustments!$J$4:$J$921,(Retirements!$E58&amp;"/"&amp;Retirements!AO$8&amp;"/"&amp;Retirements!AO$7&amp;"/"&amp;Retirements!AO$6),Adjustments!P$4:P$921)</f>
        <v>-145003.90000000002</v>
      </c>
      <c r="AP58" s="59">
        <f>SUMIF(Adjustments!$J$4:$J$921,(Retirements!$E58&amp;"/"&amp;Retirements!AP$8&amp;"/"&amp;Retirements!AP$7&amp;"/"&amp;Retirements!AP$6),Adjustments!Q$4:Q$921)</f>
        <v>-1392396.610000001</v>
      </c>
      <c r="AQ58" s="59">
        <f>SUMIF(Adjustments!$J$4:$J$921,(Retirements!$E58&amp;"/"&amp;Retirements!AQ$8&amp;"/"&amp;Retirements!AQ$7&amp;"/"&amp;Retirements!AQ$6),Adjustments!R$4:R$921)</f>
        <v>-207621.14000000004</v>
      </c>
      <c r="AR58" s="59">
        <f>SUMIF(Adjustments!$J$4:$J$921,(Retirements!$E58&amp;"/"&amp;Retirements!AR$8&amp;"/"&amp;Retirements!AR$7&amp;"/"&amp;Retirements!AR$6),Adjustments!S$4:S$921)</f>
        <v>-264738.31999999995</v>
      </c>
      <c r="AS58" s="59">
        <f>SUMIF(Adjustments!$J$4:$J$921,(Retirements!$E58&amp;"/"&amp;Retirements!AS$8&amp;"/"&amp;Retirements!AS$7&amp;"/"&amp;Retirements!AS$6),Adjustments!T$4:T$921)</f>
        <v>0</v>
      </c>
      <c r="AT58" s="59">
        <f>SUMIF(Adjustments!$J$4:$J$921,(Retirements!$E58&amp;"/"&amp;Retirements!AT$8&amp;"/"&amp;Retirements!AT$7&amp;"/"&amp;Retirements!AT$6),Adjustments!U$4:U$921)</f>
        <v>0</v>
      </c>
      <c r="AU58" s="59">
        <f>SUMIF(Adjustments!$J$4:$J$921,(Retirements!$E58&amp;"/"&amp;Retirements!AU$8&amp;"/"&amp;Retirements!AU$7&amp;"/"&amp;Retirements!AU$6),Adjustments!V$4:V$921)</f>
        <v>0</v>
      </c>
      <c r="AV58" s="59">
        <f>SUMIF(Adjustments!$J$4:$J$921,(Retirements!$E58&amp;"/"&amp;Retirements!AV$8&amp;"/"&amp;Retirements!AV$7&amp;"/"&amp;Retirements!AV$6),Adjustments!W$4:W$921)</f>
        <v>0</v>
      </c>
      <c r="AW58" s="59">
        <f>SUMIF(Adjustments!$J$4:$J$921,(Retirements!$E58&amp;"/"&amp;Retirements!AW$8&amp;"/"&amp;Retirements!AW$7&amp;"/"&amp;Retirements!AW$6),Adjustments!X$4:X$921)</f>
        <v>0</v>
      </c>
      <c r="AX58" s="59">
        <f>SUMIF(Adjustments!$J$4:$J$921,(Retirements!$E58&amp;"/"&amp;Retirements!AX$8&amp;"/"&amp;Retirements!AX$7&amp;"/"&amp;Retirements!AX$6),Adjustments!Y$4:Y$921)</f>
        <v>0</v>
      </c>
      <c r="AY58" s="59">
        <f>SUMIF(Adjustments!$J$4:$J$921,(Retirements!$E58&amp;"/"&amp;Retirements!AY$8&amp;"/"&amp;Retirements!AY$7&amp;"/"&amp;Retirements!AY$6),Adjustments!Z$4:Z$921)</f>
        <v>0</v>
      </c>
      <c r="AZ58" s="59">
        <f>SUMIF(Adjustments!$J$4:$J$921,(Retirements!$E58&amp;"/"&amp;Retirements!AZ$8&amp;"/"&amp;Retirements!AZ$7&amp;"/"&amp;Retirements!AZ$6),Adjustments!AA$4:AA$921)</f>
        <v>0</v>
      </c>
      <c r="BA58" s="59">
        <f>SUMIF(Adjustments!$J$4:$J$921,(Retirements!$E58&amp;"/"&amp;Retirements!BA$8&amp;"/"&amp;Retirements!BA$7&amp;"/"&amp;Retirements!BA$6),Adjustments!AB$4:AB$921)</f>
        <v>0</v>
      </c>
      <c r="BB58" s="59">
        <f>SUMIF(Adjustments!$J$4:$J$921,(Retirements!$E58&amp;"/"&amp;Retirements!BB$8&amp;"/"&amp;Retirements!BB$7&amp;"/"&amp;Retirements!BB$6),Adjustments!AC$4:AC$921)</f>
        <v>0</v>
      </c>
      <c r="BC58" s="59">
        <f>SUMIF(Adjustments!$J$4:$J$921,(Retirements!$E58&amp;"/"&amp;Retirements!BC$8&amp;"/"&amp;Retirements!BC$7&amp;"/"&amp;Retirements!BC$6),Adjustments!AD$4:AD$921)</f>
        <v>0</v>
      </c>
      <c r="BD58" s="59">
        <f>SUMIF(Adjustments!$J$4:$J$921,(Retirements!$E58&amp;"/"&amp;Retirements!BD$8&amp;"/"&amp;Retirements!BD$7&amp;"/"&amp;Retirements!BD$6),Adjustments!AE$4:AE$921)</f>
        <v>0</v>
      </c>
      <c r="BE58" s="59">
        <f>SUMIF(Adjustments!$J$4:$J$921,(Retirements!$E58&amp;"/"&amp;Retirements!BE$8&amp;"/"&amp;Retirements!BE$7&amp;"/"&amp;Retirements!BE$6),Adjustments!AF$4:AF$921)</f>
        <v>0</v>
      </c>
      <c r="BF58" s="59">
        <f>SUMIF(Adjustments!$J$4:$J$921,(Retirements!$E58&amp;"/"&amp;Retirements!BF$8&amp;"/"&amp;Retirements!BF$7&amp;"/"&amp;Retirements!BF$6),Adjustments!AG$4:AG$921)</f>
        <v>0</v>
      </c>
      <c r="BG58" s="59"/>
      <c r="BH58" s="756">
        <f t="shared" si="35"/>
        <v>50</v>
      </c>
      <c r="BI58" s="59">
        <f t="shared" si="46"/>
        <v>167668276.71000001</v>
      </c>
      <c r="BJ58" s="59">
        <f t="shared" si="348"/>
        <v>167668276.71000001</v>
      </c>
      <c r="BK58" s="59">
        <f t="shared" si="348"/>
        <v>167668276.71000001</v>
      </c>
      <c r="BL58" s="59">
        <f t="shared" si="348"/>
        <v>167668276.71000001</v>
      </c>
      <c r="BM58" s="59">
        <f t="shared" si="348"/>
        <v>167668276.71000001</v>
      </c>
      <c r="BN58" s="59">
        <f t="shared" si="348"/>
        <v>167668276.71000001</v>
      </c>
      <c r="BO58" s="59">
        <f t="shared" si="348"/>
        <v>183787498.01000002</v>
      </c>
      <c r="BP58" s="59">
        <f t="shared" si="348"/>
        <v>183787498.01000002</v>
      </c>
      <c r="BQ58" s="59">
        <f t="shared" si="348"/>
        <v>183787498.01000002</v>
      </c>
      <c r="BR58" s="59">
        <f t="shared" si="348"/>
        <v>183787498.01000002</v>
      </c>
      <c r="BS58" s="59">
        <f t="shared" si="348"/>
        <v>183787498.01000002</v>
      </c>
      <c r="BT58" s="59">
        <f t="shared" si="348"/>
        <v>183787498.01000002</v>
      </c>
      <c r="BU58" s="59">
        <f t="shared" si="348"/>
        <v>183787498.01000002</v>
      </c>
      <c r="BV58" s="59">
        <f t="shared" si="348"/>
        <v>183787498.01000002</v>
      </c>
      <c r="BW58" s="59">
        <f t="shared" si="348"/>
        <v>183787498.01000002</v>
      </c>
      <c r="BX58" s="59">
        <f t="shared" si="348"/>
        <v>183787498.01000002</v>
      </c>
      <c r="BY58" s="59">
        <f t="shared" si="348"/>
        <v>183787498.01000002</v>
      </c>
      <c r="BZ58" s="59">
        <f t="shared" si="348"/>
        <v>183787498.01000002</v>
      </c>
      <c r="CA58" s="59">
        <f t="shared" si="348"/>
        <v>191569905.75429645</v>
      </c>
      <c r="CB58" s="59">
        <f t="shared" si="348"/>
        <v>191569905.75429645</v>
      </c>
      <c r="CC58" s="59">
        <f t="shared" si="348"/>
        <v>191569905.75429645</v>
      </c>
      <c r="CD58" s="59">
        <f t="shared" si="348"/>
        <v>191569905.75429645</v>
      </c>
      <c r="CE58" s="59">
        <f t="shared" si="40"/>
        <v>191569905.75429645</v>
      </c>
      <c r="CF58" s="68"/>
      <c r="CG58" s="70">
        <f t="shared" si="379"/>
        <v>-2209469.4</v>
      </c>
      <c r="CH58" s="70">
        <f t="shared" si="380"/>
        <v>0</v>
      </c>
      <c r="CI58" s="70">
        <f t="shared" si="381"/>
        <v>-69100.91</v>
      </c>
      <c r="CJ58" s="70">
        <f t="shared" si="382"/>
        <v>-117670.42</v>
      </c>
      <c r="CK58" s="70">
        <f t="shared" si="383"/>
        <v>-190749.76</v>
      </c>
      <c r="CL58" s="70">
        <f t="shared" si="384"/>
        <v>-145003.90000000002</v>
      </c>
      <c r="CM58" s="70">
        <f t="shared" si="385"/>
        <v>-1392396.610000001</v>
      </c>
      <c r="CN58" s="70">
        <f t="shared" si="386"/>
        <v>-207621.14000000004</v>
      </c>
      <c r="CO58" s="70">
        <f t="shared" si="387"/>
        <v>-264738.31999999995</v>
      </c>
      <c r="CP58" s="70">
        <f t="shared" si="388"/>
        <v>-618664.56907817535</v>
      </c>
      <c r="CQ58" s="70">
        <f t="shared" si="389"/>
        <v>-618664.56907817535</v>
      </c>
      <c r="CR58" s="70">
        <f t="shared" si="390"/>
        <v>-618664.56907817535</v>
      </c>
      <c r="CS58" s="70">
        <f t="shared" si="391"/>
        <v>-618664.56907817535</v>
      </c>
      <c r="CT58" s="70">
        <f t="shared" si="392"/>
        <v>-618664.56907817535</v>
      </c>
      <c r="CU58" s="70">
        <f t="shared" si="393"/>
        <v>-618664.56907817535</v>
      </c>
      <c r="CV58" s="70">
        <f t="shared" si="394"/>
        <v>-618664.56907817535</v>
      </c>
      <c r="CW58" s="70">
        <f t="shared" si="395"/>
        <v>-618664.56907817535</v>
      </c>
      <c r="CX58" s="70">
        <f t="shared" si="396"/>
        <v>-618664.56907817535</v>
      </c>
      <c r="CY58" s="70">
        <f t="shared" si="397"/>
        <v>-644861.67163220129</v>
      </c>
      <c r="CZ58" s="70">
        <f t="shared" si="398"/>
        <v>-644861.67163220129</v>
      </c>
      <c r="DA58" s="70">
        <f t="shared" si="399"/>
        <v>-644861.67163220129</v>
      </c>
      <c r="DB58" s="70">
        <f t="shared" si="400"/>
        <v>-644861.67163220129</v>
      </c>
      <c r="DC58" s="70">
        <f t="shared" si="401"/>
        <v>-644861.67163220129</v>
      </c>
      <c r="DD58" s="63">
        <f t="shared" si="402"/>
        <v>-13389039.939864581</v>
      </c>
      <c r="DE58" s="59"/>
      <c r="DF58" s="70">
        <f>SUMIF(Adjustments!$J$4:$J$921,(Retirements!$E58&amp;"/"&amp;Retirements!DF$8&amp;"/"&amp;Retirements!DF$7&amp;"/"&amp;Retirements!DF$6),Adjustments!K$4:K$921)</f>
        <v>0</v>
      </c>
      <c r="DG58" s="70">
        <f>SUMIF(Adjustments!$J$4:$J$921,(Retirements!$E58&amp;"/"&amp;Retirements!DG$8&amp;"/"&amp;Retirements!DG$7&amp;"/"&amp;Retirements!DG$6),Adjustments!L$4:L$921)</f>
        <v>0</v>
      </c>
      <c r="DH58" s="70">
        <f>SUMIF(Adjustments!$J$4:$J$921,(Retirements!$E58&amp;"/"&amp;Retirements!DH$8&amp;"/"&amp;Retirements!DH$7&amp;"/"&amp;Retirements!DH$6),Adjustments!M$4:M$921)</f>
        <v>0</v>
      </c>
      <c r="DI58" s="70">
        <f>SUMIF(Adjustments!$J$4:$J$921,(Retirements!$E58&amp;"/"&amp;Retirements!DI$8&amp;"/"&amp;Retirements!DI$7&amp;"/"&amp;Retirements!DI$6),Adjustments!N$4:N$921)</f>
        <v>0</v>
      </c>
      <c r="DJ58" s="70">
        <f>SUMIF(Adjustments!$J$4:$J$921,(Retirements!$E58&amp;"/"&amp;Retirements!DJ$8&amp;"/"&amp;Retirements!DJ$7&amp;"/"&amp;Retirements!DJ$6),Adjustments!O$4:O$921)</f>
        <v>0</v>
      </c>
      <c r="DK58" s="70">
        <f>SUMIF(Adjustments!$J$4:$J$921,(Retirements!$E58&amp;"/"&amp;Retirements!DK$8&amp;"/"&amp;Retirements!DK$7&amp;"/"&amp;Retirements!DK$6),Adjustments!P$4:P$921)</f>
        <v>0</v>
      </c>
      <c r="DL58" s="70">
        <f>SUMIF(Adjustments!$J$4:$J$921,(Retirements!$E58&amp;"/"&amp;Retirements!DL$8&amp;"/"&amp;Retirements!DL$7&amp;"/"&amp;Retirements!DL$6),Adjustments!Q$4:Q$921)</f>
        <v>0</v>
      </c>
      <c r="DM58" s="70">
        <f>SUMIF(Adjustments!$J$4:$J$921,(Retirements!$E58&amp;"/"&amp;Retirements!DM$8&amp;"/"&amp;Retirements!DM$7&amp;"/"&amp;Retirements!DM$6),Adjustments!R$4:R$921)</f>
        <v>0</v>
      </c>
      <c r="DN58" s="70">
        <f>SUMIF(Adjustments!$J$4:$J$921,(Retirements!$E58&amp;"/"&amp;Retirements!DN$8&amp;"/"&amp;Retirements!DN$7&amp;"/"&amp;Retirements!DN$6),Adjustments!S$4:S$921)</f>
        <v>0</v>
      </c>
      <c r="DO58" s="70">
        <f>SUMIF(Adjustments!$J$4:$J$921,(Retirements!$E58&amp;"/"&amp;Retirements!DO$8&amp;"/"&amp;Retirements!DO$7&amp;"/"&amp;Retirements!DO$6),Adjustments!T$4:T$921)</f>
        <v>0</v>
      </c>
      <c r="DP58" s="70">
        <f>SUMIF(Adjustments!$J$4:$J$921,(Retirements!$E58&amp;"/"&amp;Retirements!DP$8&amp;"/"&amp;Retirements!DP$7&amp;"/"&amp;Retirements!DP$6),Adjustments!U$4:U$921)</f>
        <v>0</v>
      </c>
      <c r="DQ58" s="70">
        <f>SUMIF(Adjustments!$J$4:$J$921,(Retirements!$E58&amp;"/"&amp;Retirements!DQ$8&amp;"/"&amp;Retirements!DQ$7&amp;"/"&amp;Retirements!DQ$6),Adjustments!V$4:V$921)</f>
        <v>0</v>
      </c>
      <c r="DR58" s="70">
        <f>SUMIF(Adjustments!$J$4:$J$921,(Retirements!$E58&amp;"/"&amp;Retirements!DR$8&amp;"/"&amp;Retirements!DR$7&amp;"/"&amp;Retirements!DR$6),Adjustments!W$4:W$921)</f>
        <v>0</v>
      </c>
      <c r="DS58" s="70">
        <f>SUMIF(Adjustments!$J$4:$J$921,(Retirements!$E58&amp;"/"&amp;Retirements!DS$8&amp;"/"&amp;Retirements!DS$7&amp;"/"&amp;Retirements!DS$6),Adjustments!X$4:X$921)</f>
        <v>0</v>
      </c>
      <c r="DT58" s="70">
        <f>SUMIF(Adjustments!$J$4:$J$921,(Retirements!$E58&amp;"/"&amp;Retirements!DT$8&amp;"/"&amp;Retirements!DT$7&amp;"/"&amp;Retirements!DT$6),Adjustments!Y$4:Y$921)</f>
        <v>0</v>
      </c>
      <c r="DU58" s="70">
        <f>SUMIF(Adjustments!$J$4:$J$921,(Retirements!$E58&amp;"/"&amp;Retirements!DU$8&amp;"/"&amp;Retirements!DU$7&amp;"/"&amp;Retirements!DU$6),Adjustments!Z$4:Z$921)</f>
        <v>0</v>
      </c>
      <c r="DV58" s="70">
        <f>SUMIF(Adjustments!$J$4:$J$921,(Retirements!$E58&amp;"/"&amp;Retirements!DV$8&amp;"/"&amp;Retirements!DV$7&amp;"/"&amp;Retirements!DV$6),Adjustments!AA$4:AA$921)</f>
        <v>0</v>
      </c>
      <c r="DW58" s="70">
        <f>SUMIF(Adjustments!$J$4:$J$921,(Retirements!$E58&amp;"/"&amp;Retirements!DW$8&amp;"/"&amp;Retirements!DW$7&amp;"/"&amp;Retirements!DW$6),Adjustments!AB$4:AB$921)</f>
        <v>0</v>
      </c>
      <c r="DX58" s="70">
        <f>SUMIF(Adjustments!$J$4:$J$921,(Retirements!$E58&amp;"/"&amp;Retirements!DX$8&amp;"/"&amp;Retirements!DX$7&amp;"/"&amp;Retirements!DX$6),Adjustments!AC$4:AC$921)</f>
        <v>0</v>
      </c>
      <c r="DY58" s="70">
        <f>SUMIF(Adjustments!$J$4:$J$921,(Retirements!$E58&amp;"/"&amp;Retirements!DY$8&amp;"/"&amp;Retirements!DY$7&amp;"/"&amp;Retirements!DY$6),Adjustments!AD$4:AD$921)</f>
        <v>0</v>
      </c>
      <c r="DZ58" s="70">
        <f>SUMIF(Adjustments!$J$4:$J$921,(Retirements!$E58&amp;"/"&amp;Retirements!DZ$8&amp;"/"&amp;Retirements!DZ$7&amp;"/"&amp;Retirements!DZ$6),Adjustments!AE$4:AE$921)</f>
        <v>0</v>
      </c>
      <c r="EA58" s="70">
        <f>SUMIF(Adjustments!$J$4:$J$921,(Retirements!$E58&amp;"/"&amp;Retirements!EA$8&amp;"/"&amp;Retirements!EA$7&amp;"/"&amp;Retirements!EA$6),Adjustments!AF$4:AF$921)</f>
        <v>0</v>
      </c>
      <c r="EB58" s="70">
        <f>SUMIF(Adjustments!$J$4:$J$921,(Retirements!$E58&amp;"/"&amp;Retirements!EB$8&amp;"/"&amp;Retirements!EB$7&amp;"/"&amp;Retirements!EB$6),Adjustments!AG$4:AG$921)</f>
        <v>0</v>
      </c>
      <c r="EC58" s="59"/>
      <c r="ED58" s="59">
        <f t="shared" si="403"/>
        <v>-2209469.4</v>
      </c>
      <c r="EE58" s="59">
        <f t="shared" si="404"/>
        <v>0</v>
      </c>
      <c r="EF58" s="59">
        <f t="shared" si="405"/>
        <v>-69100.91</v>
      </c>
      <c r="EG58" s="59">
        <f t="shared" si="406"/>
        <v>-117670.42</v>
      </c>
      <c r="EH58" s="59">
        <f t="shared" si="407"/>
        <v>-190749.76</v>
      </c>
      <c r="EI58" s="59">
        <f t="shared" si="408"/>
        <v>-145003.90000000002</v>
      </c>
      <c r="EJ58" s="59">
        <f t="shared" si="409"/>
        <v>-1392396.610000001</v>
      </c>
      <c r="EK58" s="59">
        <f t="shared" si="410"/>
        <v>-207621.14000000004</v>
      </c>
      <c r="EL58" s="59">
        <f t="shared" si="411"/>
        <v>-264738.31999999995</v>
      </c>
      <c r="EM58" s="59">
        <f t="shared" si="412"/>
        <v>-618664.56907817535</v>
      </c>
      <c r="EN58" s="59">
        <f t="shared" si="413"/>
        <v>-618664.56907817535</v>
      </c>
      <c r="EO58" s="59">
        <f t="shared" si="414"/>
        <v>-618664.56907817535</v>
      </c>
      <c r="EP58" s="59">
        <f t="shared" si="415"/>
        <v>-618664.56907817535</v>
      </c>
      <c r="EQ58" s="59">
        <f t="shared" si="416"/>
        <v>-618664.56907817535</v>
      </c>
      <c r="ER58" s="59">
        <f t="shared" si="417"/>
        <v>-618664.56907817535</v>
      </c>
      <c r="ES58" s="59">
        <f t="shared" si="418"/>
        <v>-618664.56907817535</v>
      </c>
      <c r="ET58" s="59">
        <f t="shared" si="419"/>
        <v>-618664.56907817535</v>
      </c>
      <c r="EU58" s="59">
        <f t="shared" si="420"/>
        <v>-618664.56907817535</v>
      </c>
      <c r="EV58" s="59">
        <f t="shared" si="421"/>
        <v>-644861.67163220129</v>
      </c>
      <c r="EW58" s="59">
        <f t="shared" si="422"/>
        <v>-644861.67163220129</v>
      </c>
      <c r="EX58" s="59">
        <f t="shared" si="423"/>
        <v>-644861.67163220129</v>
      </c>
      <c r="EY58" s="59">
        <f t="shared" si="424"/>
        <v>-644861.67163220129</v>
      </c>
      <c r="EZ58" s="59">
        <f t="shared" si="425"/>
        <v>-644861.67163220129</v>
      </c>
      <c r="FA58" s="127">
        <f t="shared" si="52"/>
        <v>-13389039.939864581</v>
      </c>
      <c r="FB58" s="59"/>
      <c r="FC58" s="70">
        <f>SUMIF(Adjustments!$J$4:$J$921,(Retirements!$E58&amp;"/"&amp;Retirements!FC$8&amp;"/"&amp;Retirements!FC$7&amp;"/"&amp;Retirements!FC$6),Adjustments!L$4:L$921)</f>
        <v>9284573.7800000068</v>
      </c>
      <c r="FD58" s="70">
        <f>SUMIF(Adjustments!$J$4:$J$921,(Retirements!$E58&amp;"/"&amp;Retirements!FD$8&amp;"/"&amp;Retirements!FD$7&amp;"/"&amp;Retirements!FD$6),Adjustments!M$4:M$921)</f>
        <v>2157523.6300000004</v>
      </c>
      <c r="FE58" s="70">
        <f>SUMIF(Adjustments!$J$4:$J$921,(Retirements!$E58&amp;"/"&amp;Retirements!FE$8&amp;"/"&amp;Retirements!FE$7&amp;"/"&amp;Retirements!FE$6),Adjustments!N$4:N$921)</f>
        <v>1124291.27</v>
      </c>
      <c r="FF58" s="70">
        <f>SUMIF(Adjustments!$J$4:$J$921,(Retirements!$E58&amp;"/"&amp;Retirements!FF$8&amp;"/"&amp;Retirements!FF$7&amp;"/"&amp;Retirements!FF$6),Adjustments!O$4:O$921)</f>
        <v>1416603.35</v>
      </c>
      <c r="FG58" s="70">
        <f>SUMIF(Adjustments!$J$4:$J$921,(Retirements!$E58&amp;"/"&amp;Retirements!FG$8&amp;"/"&amp;Retirements!FG$7&amp;"/"&amp;Retirements!FG$6),Adjustments!P$4:P$921)</f>
        <v>1536256.8300000005</v>
      </c>
      <c r="FH58" s="70">
        <f>SUMIF(Adjustments!$J$4:$J$921,(Retirements!$E58&amp;"/"&amp;Retirements!FH$8&amp;"/"&amp;Retirements!FH$7&amp;"/"&amp;Retirements!FH$6),Adjustments!Q$4:Q$921)</f>
        <v>3331966.8299999973</v>
      </c>
      <c r="FI58" s="70">
        <f>SUMIF(Adjustments!$J$4:$J$921,(Retirements!$E58&amp;"/"&amp;Retirements!FI$8&amp;"/"&amp;Retirements!FI$7&amp;"/"&amp;Retirements!FI$6),Adjustments!R$4:R$921)</f>
        <v>243896.68</v>
      </c>
      <c r="FJ58" s="70">
        <f>SUMIF(Adjustments!$J$4:$J$921,(Retirements!$E58&amp;"/"&amp;Retirements!FJ$8&amp;"/"&amp;Retirements!FJ$7&amp;"/"&amp;Retirements!FJ$6),Adjustments!S$4:S$921)</f>
        <v>3559603.4099999988</v>
      </c>
      <c r="FK58" s="70">
        <f>SUMIF(Adjustments!$J$4:$J$921,(Retirements!$E58&amp;"/"&amp;Retirements!FK$8&amp;"/"&amp;Retirements!FK$7&amp;"/"&amp;Retirements!FK$6),Adjustments!T$4:T$921)</f>
        <v>105217.97000000006</v>
      </c>
      <c r="FL58" s="70">
        <f>SUMIF(Adjustments!$J$4:$J$921,(Retirements!$E58&amp;"/"&amp;Retirements!FL$8&amp;"/"&amp;Retirements!FL$7&amp;"/"&amp;Retirements!FL$6),Adjustments!U$4:U$921)</f>
        <v>1370292.6380000003</v>
      </c>
      <c r="FM58" s="70">
        <f>SUMIF(Adjustments!$J$4:$J$921,(Retirements!$E58&amp;"/"&amp;Retirements!FM$8&amp;"/"&amp;Retirements!FM$7&amp;"/"&amp;Retirements!FM$6),Adjustments!V$4:V$921)</f>
        <v>789260.33699999994</v>
      </c>
      <c r="FN58" s="70">
        <f>SUMIF(Adjustments!$J$4:$J$921,(Retirements!$E58&amp;"/"&amp;Retirements!FN$8&amp;"/"&amp;Retirements!FN$7&amp;"/"&amp;Retirements!FN$6),Adjustments!W$4:W$921)</f>
        <v>2877773.2629999993</v>
      </c>
      <c r="FO58" s="70">
        <f>SUMIF(Adjustments!$J$4:$J$921,(Retirements!$E58&amp;"/"&amp;Retirements!FO$8&amp;"/"&amp;Retirements!FO$7&amp;"/"&amp;Retirements!FO$6),Adjustments!X$4:X$921)</f>
        <v>1019509.197</v>
      </c>
      <c r="FP58" s="70">
        <f>SUMIF(Adjustments!$J$4:$J$921,(Retirements!$E58&amp;"/"&amp;Retirements!FP$8&amp;"/"&amp;Retirements!FP$7&amp;"/"&amp;Retirements!FP$6),Adjustments!Y$4:Y$921)</f>
        <v>672729.44500000007</v>
      </c>
      <c r="FQ58" s="70">
        <f>SUMIF(Adjustments!$J$4:$J$921,(Retirements!$E58&amp;"/"&amp;Retirements!FQ$8&amp;"/"&amp;Retirements!FQ$7&amp;"/"&amp;Retirements!FQ$6),Adjustments!Z$4:Z$921)</f>
        <v>654154.30800000008</v>
      </c>
      <c r="FR58" s="70">
        <f>SUMIF(Adjustments!$J$4:$J$921,(Retirements!$E58&amp;"/"&amp;Retirements!FR$8&amp;"/"&amp;Retirements!FR$7&amp;"/"&amp;Retirements!FR$6),Adjustments!AA$4:AA$921)</f>
        <v>1242511.825</v>
      </c>
      <c r="FS58" s="70">
        <f>SUMIF(Adjustments!$J$4:$J$921,(Retirements!$E58&amp;"/"&amp;Retirements!FS$8&amp;"/"&amp;Retirements!FS$7&amp;"/"&amp;Retirements!FS$6),Adjustments!AB$4:AB$921)</f>
        <v>695795.99800000014</v>
      </c>
      <c r="FT58" s="70">
        <f>SUMIF(Adjustments!$J$4:$J$921,(Retirements!$E58&amp;"/"&amp;Retirements!FT$8&amp;"/"&amp;Retirements!FT$7&amp;"/"&amp;Retirements!FT$6),Adjustments!AC$4:AC$921)</f>
        <v>1984399.8650000002</v>
      </c>
      <c r="FU58" s="70">
        <f>SUMIF(Adjustments!$J$4:$J$921,(Retirements!$E58&amp;"/"&amp;Retirements!FU$8&amp;"/"&amp;Retirements!FU$7&amp;"/"&amp;Retirements!FU$6),Adjustments!AD$4:AD$921)</f>
        <v>974149.07114200003</v>
      </c>
      <c r="FV58" s="70">
        <f>SUMIF(Adjustments!$J$4:$J$921,(Retirements!$E58&amp;"/"&amp;Retirements!FV$8&amp;"/"&amp;Retirements!FV$7&amp;"/"&amp;Retirements!FV$6),Adjustments!AE$4:AE$921)</f>
        <v>558719.01005599997</v>
      </c>
      <c r="FW58" s="70">
        <f>SUMIF(Adjustments!$J$4:$J$921,(Retirements!$E58&amp;"/"&amp;Retirements!FW$8&amp;"/"&amp;Retirements!FW$7&amp;"/"&amp;Retirements!FW$6),Adjustments!AF$4:AF$921)</f>
        <v>506768.15614199999</v>
      </c>
      <c r="FX58" s="70">
        <f>SUMIF(Adjustments!$J$4:$J$921,(Retirements!$E58&amp;"/"&amp;Retirements!FX$8&amp;"/"&amp;Retirements!FX$7&amp;"/"&amp;Retirements!FX$6),Adjustments!AG$4:AG$921)</f>
        <v>497665.51877600001</v>
      </c>
      <c r="FY58" s="70">
        <f>SUMIF(Adjustments!$J$4:$J$921,(Retirements!$E58&amp;"/"&amp;Retirements!FY$8&amp;"/"&amp;Retirements!FY$7&amp;"/"&amp;Retirements!FY$6),Adjustments!AH$4:AH$921)</f>
        <v>538193.51154200011</v>
      </c>
      <c r="FZ58" s="63">
        <f t="shared" si="426"/>
        <v>37141855.893657997</v>
      </c>
    </row>
    <row r="59" spans="1:182">
      <c r="A59" s="5" t="s">
        <v>32</v>
      </c>
      <c r="B59" s="5" t="s">
        <v>33</v>
      </c>
      <c r="C59" s="5" t="s">
        <v>2</v>
      </c>
      <c r="D59" s="5" t="s">
        <v>36</v>
      </c>
      <c r="E59" s="5" t="s">
        <v>137</v>
      </c>
      <c r="F59" s="5" t="s">
        <v>79</v>
      </c>
      <c r="G59" s="32">
        <v>397</v>
      </c>
      <c r="H59" s="5" t="s">
        <v>33</v>
      </c>
      <c r="I59" s="5" t="str">
        <f t="shared" si="45"/>
        <v>397ID</v>
      </c>
      <c r="J59" s="374">
        <f>VLOOKUP(F59,Scenarios!$BI$11:$BL$121,4,0)</f>
        <v>0</v>
      </c>
      <c r="K59" s="358">
        <f>VLOOKUP(F59,Scenarios!$AG$11:$AJ$132,4,0)</f>
        <v>33117527.960000005</v>
      </c>
      <c r="L59" s="27">
        <f t="shared" si="356"/>
        <v>34380065.13000001</v>
      </c>
      <c r="M59" s="27">
        <f t="shared" si="357"/>
        <v>34368032.120000012</v>
      </c>
      <c r="N59" s="27">
        <f t="shared" si="358"/>
        <v>34437317.570000015</v>
      </c>
      <c r="O59" s="27">
        <f t="shared" si="359"/>
        <v>34708111.170000017</v>
      </c>
      <c r="P59" s="27">
        <f t="shared" si="360"/>
        <v>34958666.660000019</v>
      </c>
      <c r="Q59" s="27">
        <f t="shared" si="361"/>
        <v>35207574.340000018</v>
      </c>
      <c r="R59" s="27">
        <f t="shared" si="362"/>
        <v>35034315.670000017</v>
      </c>
      <c r="S59" s="27">
        <f t="shared" si="363"/>
        <v>35224617.020000018</v>
      </c>
      <c r="T59" s="27">
        <f t="shared" si="364"/>
        <v>35365900.830000013</v>
      </c>
      <c r="U59" s="27">
        <f t="shared" si="365"/>
        <v>36463523.736000016</v>
      </c>
      <c r="V59" s="27">
        <f t="shared" si="366"/>
        <v>36614508.346000016</v>
      </c>
      <c r="W59" s="27">
        <f t="shared" si="367"/>
        <v>36766916.940000013</v>
      </c>
      <c r="X59" s="27">
        <f t="shared" si="368"/>
        <v>37009778.080000013</v>
      </c>
      <c r="Y59" s="27">
        <f t="shared" si="369"/>
        <v>37385603.534000017</v>
      </c>
      <c r="Z59" s="27">
        <f t="shared" si="370"/>
        <v>37618318.250000015</v>
      </c>
      <c r="AA59" s="27">
        <f t="shared" si="371"/>
        <v>37775931.154000014</v>
      </c>
      <c r="AB59" s="27">
        <f t="shared" si="372"/>
        <v>38107434.730000012</v>
      </c>
      <c r="AC59" s="27">
        <f t="shared" si="373"/>
        <v>38276658.584000014</v>
      </c>
      <c r="AD59" s="27">
        <f t="shared" si="374"/>
        <v>38425225.263752013</v>
      </c>
      <c r="AE59" s="27">
        <f t="shared" si="375"/>
        <v>38581090.844696015</v>
      </c>
      <c r="AF59" s="27">
        <f t="shared" si="376"/>
        <v>38728247.105808012</v>
      </c>
      <c r="AG59" s="27">
        <f t="shared" si="377"/>
        <v>38873451.152392015</v>
      </c>
      <c r="AH59" s="27">
        <f t="shared" si="378"/>
        <v>39022307.432784013</v>
      </c>
      <c r="AI59" s="68"/>
      <c r="AJ59" s="59">
        <f>SUMIF(Adjustments!$J$4:$J$921,(Retirements!$E59&amp;"/"&amp;Retirements!AJ$8&amp;"/"&amp;Retirements!AJ$7&amp;"/"&amp;Retirements!AJ$6),Adjustments!K$4:K$921)</f>
        <v>-603849.57999999996</v>
      </c>
      <c r="AK59" s="59">
        <f>SUMIF(Adjustments!$J$4:$J$921,(Retirements!$E59&amp;"/"&amp;Retirements!AK$8&amp;"/"&amp;Retirements!AK$7&amp;"/"&amp;Retirements!AK$6),Adjustments!L$4:L$921)</f>
        <v>0</v>
      </c>
      <c r="AL59" s="59">
        <f>SUMIF(Adjustments!$J$4:$J$921,(Retirements!$E59&amp;"/"&amp;Retirements!AL$8&amp;"/"&amp;Retirements!AL$7&amp;"/"&amp;Retirements!AL$6),Adjustments!M$4:M$921)</f>
        <v>-3657.04</v>
      </c>
      <c r="AM59" s="59">
        <f>SUMIF(Adjustments!$J$4:$J$921,(Retirements!$E59&amp;"/"&amp;Retirements!AM$8&amp;"/"&amp;Retirements!AM$7&amp;"/"&amp;Retirements!AM$6),Adjustments!N$4:N$921)</f>
        <v>-124329.93000000001</v>
      </c>
      <c r="AN59" s="59">
        <f>SUMIF(Adjustments!$J$4:$J$921,(Retirements!$E59&amp;"/"&amp;Retirements!AN$8&amp;"/"&amp;Retirements!AN$7&amp;"/"&amp;Retirements!AN$6),Adjustments!O$4:O$921)</f>
        <v>-61897.93</v>
      </c>
      <c r="AO59" s="59">
        <f>SUMIF(Adjustments!$J$4:$J$921,(Retirements!$E59&amp;"/"&amp;Retirements!AO$8&amp;"/"&amp;Retirements!AO$7&amp;"/"&amp;Retirements!AO$6),Adjustments!P$4:P$921)</f>
        <v>-25471.190000000002</v>
      </c>
      <c r="AP59" s="59">
        <f>SUMIF(Adjustments!$J$4:$J$921,(Retirements!$E59&amp;"/"&amp;Retirements!AP$8&amp;"/"&amp;Retirements!AP$7&amp;"/"&amp;Retirements!AP$6),Adjustments!Q$4:Q$921)</f>
        <v>-196496.06999999998</v>
      </c>
      <c r="AQ59" s="59">
        <f>SUMIF(Adjustments!$J$4:$J$921,(Retirements!$E59&amp;"/"&amp;Retirements!AQ$8&amp;"/"&amp;Retirements!AQ$7&amp;"/"&amp;Retirements!AQ$6),Adjustments!R$4:R$921)</f>
        <v>-8646.6700000000019</v>
      </c>
      <c r="AR59" s="59">
        <f>SUMIF(Adjustments!$J$4:$J$921,(Retirements!$E59&amp;"/"&amp;Retirements!AR$8&amp;"/"&amp;Retirements!AR$7&amp;"/"&amp;Retirements!AR$6),Adjustments!S$4:S$921)</f>
        <v>-155562.02000000002</v>
      </c>
      <c r="AS59" s="59">
        <f>SUMIF(Adjustments!$J$4:$J$921,(Retirements!$E59&amp;"/"&amp;Retirements!AS$8&amp;"/"&amp;Retirements!AS$7&amp;"/"&amp;Retirements!AS$6),Adjustments!T$4:T$921)</f>
        <v>0</v>
      </c>
      <c r="AT59" s="59">
        <f>SUMIF(Adjustments!$J$4:$J$921,(Retirements!$E59&amp;"/"&amp;Retirements!AT$8&amp;"/"&amp;Retirements!AT$7&amp;"/"&amp;Retirements!AT$6),Adjustments!U$4:U$921)</f>
        <v>0</v>
      </c>
      <c r="AU59" s="59">
        <f>SUMIF(Adjustments!$J$4:$J$921,(Retirements!$E59&amp;"/"&amp;Retirements!AU$8&amp;"/"&amp;Retirements!AU$7&amp;"/"&amp;Retirements!AU$6),Adjustments!V$4:V$921)</f>
        <v>0</v>
      </c>
      <c r="AV59" s="59">
        <f>SUMIF(Adjustments!$J$4:$J$921,(Retirements!$E59&amp;"/"&amp;Retirements!AV$8&amp;"/"&amp;Retirements!AV$7&amp;"/"&amp;Retirements!AV$6),Adjustments!W$4:W$921)</f>
        <v>0</v>
      </c>
      <c r="AW59" s="59">
        <f>SUMIF(Adjustments!$J$4:$J$921,(Retirements!$E59&amp;"/"&amp;Retirements!AW$8&amp;"/"&amp;Retirements!AW$7&amp;"/"&amp;Retirements!AW$6),Adjustments!X$4:X$921)</f>
        <v>0</v>
      </c>
      <c r="AX59" s="59">
        <f>SUMIF(Adjustments!$J$4:$J$921,(Retirements!$E59&amp;"/"&amp;Retirements!AX$8&amp;"/"&amp;Retirements!AX$7&amp;"/"&amp;Retirements!AX$6),Adjustments!Y$4:Y$921)</f>
        <v>0</v>
      </c>
      <c r="AY59" s="59">
        <f>SUMIF(Adjustments!$J$4:$J$921,(Retirements!$E59&amp;"/"&amp;Retirements!AY$8&amp;"/"&amp;Retirements!AY$7&amp;"/"&amp;Retirements!AY$6),Adjustments!Z$4:Z$921)</f>
        <v>0</v>
      </c>
      <c r="AZ59" s="59">
        <f>SUMIF(Adjustments!$J$4:$J$921,(Retirements!$E59&amp;"/"&amp;Retirements!AZ$8&amp;"/"&amp;Retirements!AZ$7&amp;"/"&amp;Retirements!AZ$6),Adjustments!AA$4:AA$921)</f>
        <v>0</v>
      </c>
      <c r="BA59" s="59">
        <f>SUMIF(Adjustments!$J$4:$J$921,(Retirements!$E59&amp;"/"&amp;Retirements!BA$8&amp;"/"&amp;Retirements!BA$7&amp;"/"&amp;Retirements!BA$6),Adjustments!AB$4:AB$921)</f>
        <v>0</v>
      </c>
      <c r="BB59" s="59">
        <f>SUMIF(Adjustments!$J$4:$J$921,(Retirements!$E59&amp;"/"&amp;Retirements!BB$8&amp;"/"&amp;Retirements!BB$7&amp;"/"&amp;Retirements!BB$6),Adjustments!AC$4:AC$921)</f>
        <v>0</v>
      </c>
      <c r="BC59" s="59">
        <f>SUMIF(Adjustments!$J$4:$J$921,(Retirements!$E59&amp;"/"&amp;Retirements!BC$8&amp;"/"&amp;Retirements!BC$7&amp;"/"&amp;Retirements!BC$6),Adjustments!AD$4:AD$921)</f>
        <v>0</v>
      </c>
      <c r="BD59" s="59">
        <f>SUMIF(Adjustments!$J$4:$J$921,(Retirements!$E59&amp;"/"&amp;Retirements!BD$8&amp;"/"&amp;Retirements!BD$7&amp;"/"&amp;Retirements!BD$6),Adjustments!AE$4:AE$921)</f>
        <v>0</v>
      </c>
      <c r="BE59" s="59">
        <f>SUMIF(Adjustments!$J$4:$J$921,(Retirements!$E59&amp;"/"&amp;Retirements!BE$8&amp;"/"&amp;Retirements!BE$7&amp;"/"&amp;Retirements!BE$6),Adjustments!AF$4:AF$921)</f>
        <v>0</v>
      </c>
      <c r="BF59" s="59">
        <f>SUMIF(Adjustments!$J$4:$J$921,(Retirements!$E59&amp;"/"&amp;Retirements!BF$8&amp;"/"&amp;Retirements!BF$7&amp;"/"&amp;Retirements!BF$6),Adjustments!AG$4:AG$921)</f>
        <v>0</v>
      </c>
      <c r="BG59" s="59"/>
      <c r="BH59" s="756">
        <f t="shared" si="35"/>
        <v>51</v>
      </c>
      <c r="BI59" s="59">
        <f t="shared" si="46"/>
        <v>33117527.960000005</v>
      </c>
      <c r="BJ59" s="59">
        <f t="shared" si="348"/>
        <v>33117527.960000005</v>
      </c>
      <c r="BK59" s="59">
        <f t="shared" si="348"/>
        <v>33117527.960000005</v>
      </c>
      <c r="BL59" s="59">
        <f t="shared" si="348"/>
        <v>33117527.960000005</v>
      </c>
      <c r="BM59" s="59">
        <f t="shared" si="348"/>
        <v>33117527.960000005</v>
      </c>
      <c r="BN59" s="59">
        <f t="shared" si="348"/>
        <v>33117527.960000005</v>
      </c>
      <c r="BO59" s="59">
        <f t="shared" si="348"/>
        <v>35207574.340000018</v>
      </c>
      <c r="BP59" s="59">
        <f t="shared" si="348"/>
        <v>35207574.340000018</v>
      </c>
      <c r="BQ59" s="59">
        <f t="shared" si="348"/>
        <v>35207574.340000018</v>
      </c>
      <c r="BR59" s="59">
        <f t="shared" si="348"/>
        <v>35207574.340000018</v>
      </c>
      <c r="BS59" s="59">
        <f t="shared" si="348"/>
        <v>35207574.340000018</v>
      </c>
      <c r="BT59" s="59">
        <f t="shared" si="348"/>
        <v>35207574.340000018</v>
      </c>
      <c r="BU59" s="59">
        <f t="shared" si="348"/>
        <v>35207574.340000018</v>
      </c>
      <c r="BV59" s="59">
        <f t="shared" si="348"/>
        <v>35207574.340000018</v>
      </c>
      <c r="BW59" s="59">
        <f t="shared" si="348"/>
        <v>35207574.340000018</v>
      </c>
      <c r="BX59" s="59">
        <f t="shared" si="348"/>
        <v>35207574.340000018</v>
      </c>
      <c r="BY59" s="59">
        <f t="shared" si="348"/>
        <v>35207574.340000018</v>
      </c>
      <c r="BZ59" s="59">
        <f t="shared" si="348"/>
        <v>35207574.340000018</v>
      </c>
      <c r="CA59" s="59">
        <f t="shared" si="348"/>
        <v>38276658.584000014</v>
      </c>
      <c r="CB59" s="59">
        <f t="shared" si="348"/>
        <v>38276658.584000014</v>
      </c>
      <c r="CC59" s="59">
        <f t="shared" si="348"/>
        <v>38276658.584000014</v>
      </c>
      <c r="CD59" s="59">
        <f t="shared" si="348"/>
        <v>38276658.584000014</v>
      </c>
      <c r="CE59" s="59">
        <f t="shared" si="40"/>
        <v>38276658.584000014</v>
      </c>
      <c r="CF59" s="68"/>
      <c r="CG59" s="70">
        <f t="shared" si="379"/>
        <v>-603849.57999999996</v>
      </c>
      <c r="CH59" s="70">
        <f t="shared" si="380"/>
        <v>0</v>
      </c>
      <c r="CI59" s="70">
        <f t="shared" si="381"/>
        <v>-3657.04</v>
      </c>
      <c r="CJ59" s="70">
        <f t="shared" si="382"/>
        <v>-124329.93000000001</v>
      </c>
      <c r="CK59" s="70">
        <f t="shared" si="383"/>
        <v>-61897.93</v>
      </c>
      <c r="CL59" s="70">
        <f t="shared" si="384"/>
        <v>-25471.190000000002</v>
      </c>
      <c r="CM59" s="70">
        <f t="shared" si="385"/>
        <v>-196496.06999999998</v>
      </c>
      <c r="CN59" s="70">
        <f t="shared" si="386"/>
        <v>-8646.6700000000019</v>
      </c>
      <c r="CO59" s="70">
        <f t="shared" si="387"/>
        <v>-155562.02000000002</v>
      </c>
      <c r="CP59" s="70">
        <f t="shared" si="388"/>
        <v>0</v>
      </c>
      <c r="CQ59" s="70">
        <f t="shared" si="389"/>
        <v>0</v>
      </c>
      <c r="CR59" s="70">
        <f t="shared" si="390"/>
        <v>0</v>
      </c>
      <c r="CS59" s="70">
        <f t="shared" si="391"/>
        <v>0</v>
      </c>
      <c r="CT59" s="70">
        <f t="shared" si="392"/>
        <v>0</v>
      </c>
      <c r="CU59" s="70">
        <f t="shared" si="393"/>
        <v>0</v>
      </c>
      <c r="CV59" s="70">
        <f t="shared" si="394"/>
        <v>0</v>
      </c>
      <c r="CW59" s="70">
        <f t="shared" si="395"/>
        <v>0</v>
      </c>
      <c r="CX59" s="70">
        <f t="shared" si="396"/>
        <v>0</v>
      </c>
      <c r="CY59" s="70">
        <f t="shared" si="397"/>
        <v>0</v>
      </c>
      <c r="CZ59" s="70">
        <f t="shared" si="398"/>
        <v>0</v>
      </c>
      <c r="DA59" s="70">
        <f t="shared" si="399"/>
        <v>0</v>
      </c>
      <c r="DB59" s="70">
        <f t="shared" si="400"/>
        <v>0</v>
      </c>
      <c r="DC59" s="70">
        <f t="shared" si="401"/>
        <v>0</v>
      </c>
      <c r="DD59" s="63">
        <f t="shared" si="402"/>
        <v>-1179910.4300000002</v>
      </c>
      <c r="DE59" s="59"/>
      <c r="DF59" s="70">
        <f>SUMIF(Adjustments!$J$4:$J$921,(Retirements!$E59&amp;"/"&amp;Retirements!DF$8&amp;"/"&amp;Retirements!DF$7&amp;"/"&amp;Retirements!DF$6),Adjustments!K$4:K$921)</f>
        <v>0</v>
      </c>
      <c r="DG59" s="70">
        <f>SUMIF(Adjustments!$J$4:$J$921,(Retirements!$E59&amp;"/"&amp;Retirements!DG$8&amp;"/"&amp;Retirements!DG$7&amp;"/"&amp;Retirements!DG$6),Adjustments!L$4:L$921)</f>
        <v>0</v>
      </c>
      <c r="DH59" s="70">
        <f>SUMIF(Adjustments!$J$4:$J$921,(Retirements!$E59&amp;"/"&amp;Retirements!DH$8&amp;"/"&amp;Retirements!DH$7&amp;"/"&amp;Retirements!DH$6),Adjustments!M$4:M$921)</f>
        <v>0</v>
      </c>
      <c r="DI59" s="70">
        <f>SUMIF(Adjustments!$J$4:$J$921,(Retirements!$E59&amp;"/"&amp;Retirements!DI$8&amp;"/"&amp;Retirements!DI$7&amp;"/"&amp;Retirements!DI$6),Adjustments!N$4:N$921)</f>
        <v>0</v>
      </c>
      <c r="DJ59" s="70">
        <f>SUMIF(Adjustments!$J$4:$J$921,(Retirements!$E59&amp;"/"&amp;Retirements!DJ$8&amp;"/"&amp;Retirements!DJ$7&amp;"/"&amp;Retirements!DJ$6),Adjustments!O$4:O$921)</f>
        <v>0</v>
      </c>
      <c r="DK59" s="70">
        <f>SUMIF(Adjustments!$J$4:$J$921,(Retirements!$E59&amp;"/"&amp;Retirements!DK$8&amp;"/"&amp;Retirements!DK$7&amp;"/"&amp;Retirements!DK$6),Adjustments!P$4:P$921)</f>
        <v>0</v>
      </c>
      <c r="DL59" s="70">
        <f>SUMIF(Adjustments!$J$4:$J$921,(Retirements!$E59&amp;"/"&amp;Retirements!DL$8&amp;"/"&amp;Retirements!DL$7&amp;"/"&amp;Retirements!DL$6),Adjustments!Q$4:Q$921)</f>
        <v>0</v>
      </c>
      <c r="DM59" s="70">
        <f>SUMIF(Adjustments!$J$4:$J$921,(Retirements!$E59&amp;"/"&amp;Retirements!DM$8&amp;"/"&amp;Retirements!DM$7&amp;"/"&amp;Retirements!DM$6),Adjustments!R$4:R$921)</f>
        <v>0</v>
      </c>
      <c r="DN59" s="70">
        <f>SUMIF(Adjustments!$J$4:$J$921,(Retirements!$E59&amp;"/"&amp;Retirements!DN$8&amp;"/"&amp;Retirements!DN$7&amp;"/"&amp;Retirements!DN$6),Adjustments!S$4:S$921)</f>
        <v>0</v>
      </c>
      <c r="DO59" s="70">
        <f>SUMIF(Adjustments!$J$4:$J$921,(Retirements!$E59&amp;"/"&amp;Retirements!DO$8&amp;"/"&amp;Retirements!DO$7&amp;"/"&amp;Retirements!DO$6),Adjustments!T$4:T$921)</f>
        <v>0</v>
      </c>
      <c r="DP59" s="70">
        <f>SUMIF(Adjustments!$J$4:$J$921,(Retirements!$E59&amp;"/"&amp;Retirements!DP$8&amp;"/"&amp;Retirements!DP$7&amp;"/"&amp;Retirements!DP$6),Adjustments!U$4:U$921)</f>
        <v>0</v>
      </c>
      <c r="DQ59" s="70">
        <f>SUMIF(Adjustments!$J$4:$J$921,(Retirements!$E59&amp;"/"&amp;Retirements!DQ$8&amp;"/"&amp;Retirements!DQ$7&amp;"/"&amp;Retirements!DQ$6),Adjustments!V$4:V$921)</f>
        <v>0</v>
      </c>
      <c r="DR59" s="70">
        <f>SUMIF(Adjustments!$J$4:$J$921,(Retirements!$E59&amp;"/"&amp;Retirements!DR$8&amp;"/"&amp;Retirements!DR$7&amp;"/"&amp;Retirements!DR$6),Adjustments!W$4:W$921)</f>
        <v>0</v>
      </c>
      <c r="DS59" s="70">
        <f>SUMIF(Adjustments!$J$4:$J$921,(Retirements!$E59&amp;"/"&amp;Retirements!DS$8&amp;"/"&amp;Retirements!DS$7&amp;"/"&amp;Retirements!DS$6),Adjustments!X$4:X$921)</f>
        <v>0</v>
      </c>
      <c r="DT59" s="70">
        <f>SUMIF(Adjustments!$J$4:$J$921,(Retirements!$E59&amp;"/"&amp;Retirements!DT$8&amp;"/"&amp;Retirements!DT$7&amp;"/"&amp;Retirements!DT$6),Adjustments!Y$4:Y$921)</f>
        <v>0</v>
      </c>
      <c r="DU59" s="70">
        <f>SUMIF(Adjustments!$J$4:$J$921,(Retirements!$E59&amp;"/"&amp;Retirements!DU$8&amp;"/"&amp;Retirements!DU$7&amp;"/"&amp;Retirements!DU$6),Adjustments!Z$4:Z$921)</f>
        <v>0</v>
      </c>
      <c r="DV59" s="70">
        <f>SUMIF(Adjustments!$J$4:$J$921,(Retirements!$E59&amp;"/"&amp;Retirements!DV$8&amp;"/"&amp;Retirements!DV$7&amp;"/"&amp;Retirements!DV$6),Adjustments!AA$4:AA$921)</f>
        <v>0</v>
      </c>
      <c r="DW59" s="70">
        <f>SUMIF(Adjustments!$J$4:$J$921,(Retirements!$E59&amp;"/"&amp;Retirements!DW$8&amp;"/"&amp;Retirements!DW$7&amp;"/"&amp;Retirements!DW$6),Adjustments!AB$4:AB$921)</f>
        <v>0</v>
      </c>
      <c r="DX59" s="70">
        <f>SUMIF(Adjustments!$J$4:$J$921,(Retirements!$E59&amp;"/"&amp;Retirements!DX$8&amp;"/"&amp;Retirements!DX$7&amp;"/"&amp;Retirements!DX$6),Adjustments!AC$4:AC$921)</f>
        <v>0</v>
      </c>
      <c r="DY59" s="70">
        <f>SUMIF(Adjustments!$J$4:$J$921,(Retirements!$E59&amp;"/"&amp;Retirements!DY$8&amp;"/"&amp;Retirements!DY$7&amp;"/"&amp;Retirements!DY$6),Adjustments!AD$4:AD$921)</f>
        <v>0</v>
      </c>
      <c r="DZ59" s="70">
        <f>SUMIF(Adjustments!$J$4:$J$921,(Retirements!$E59&amp;"/"&amp;Retirements!DZ$8&amp;"/"&amp;Retirements!DZ$7&amp;"/"&amp;Retirements!DZ$6),Adjustments!AE$4:AE$921)</f>
        <v>0</v>
      </c>
      <c r="EA59" s="70">
        <f>SUMIF(Adjustments!$J$4:$J$921,(Retirements!$E59&amp;"/"&amp;Retirements!EA$8&amp;"/"&amp;Retirements!EA$7&amp;"/"&amp;Retirements!EA$6),Adjustments!AF$4:AF$921)</f>
        <v>0</v>
      </c>
      <c r="EB59" s="70">
        <f>SUMIF(Adjustments!$J$4:$J$921,(Retirements!$E59&amp;"/"&amp;Retirements!EB$8&amp;"/"&amp;Retirements!EB$7&amp;"/"&amp;Retirements!EB$6),Adjustments!AG$4:AG$921)</f>
        <v>0</v>
      </c>
      <c r="EC59" s="59"/>
      <c r="ED59" s="59">
        <f t="shared" si="403"/>
        <v>-603849.57999999996</v>
      </c>
      <c r="EE59" s="59">
        <f t="shared" si="404"/>
        <v>0</v>
      </c>
      <c r="EF59" s="59">
        <f t="shared" si="405"/>
        <v>-3657.04</v>
      </c>
      <c r="EG59" s="59">
        <f t="shared" si="406"/>
        <v>-124329.93000000001</v>
      </c>
      <c r="EH59" s="59">
        <f t="shared" si="407"/>
        <v>-61897.93</v>
      </c>
      <c r="EI59" s="59">
        <f t="shared" si="408"/>
        <v>-25471.190000000002</v>
      </c>
      <c r="EJ59" s="59">
        <f t="shared" si="409"/>
        <v>-196496.06999999998</v>
      </c>
      <c r="EK59" s="59">
        <f t="shared" si="410"/>
        <v>-8646.6700000000019</v>
      </c>
      <c r="EL59" s="59">
        <f t="shared" si="411"/>
        <v>-155562.02000000002</v>
      </c>
      <c r="EM59" s="59">
        <f t="shared" si="412"/>
        <v>0</v>
      </c>
      <c r="EN59" s="59">
        <f t="shared" si="413"/>
        <v>0</v>
      </c>
      <c r="EO59" s="59">
        <f t="shared" si="414"/>
        <v>0</v>
      </c>
      <c r="EP59" s="59">
        <f t="shared" si="415"/>
        <v>0</v>
      </c>
      <c r="EQ59" s="59">
        <f t="shared" si="416"/>
        <v>0</v>
      </c>
      <c r="ER59" s="59">
        <f t="shared" si="417"/>
        <v>0</v>
      </c>
      <c r="ES59" s="59">
        <f t="shared" si="418"/>
        <v>0</v>
      </c>
      <c r="ET59" s="59">
        <f t="shared" si="419"/>
        <v>0</v>
      </c>
      <c r="EU59" s="59">
        <f t="shared" si="420"/>
        <v>0</v>
      </c>
      <c r="EV59" s="59">
        <f t="shared" si="421"/>
        <v>0</v>
      </c>
      <c r="EW59" s="59">
        <f t="shared" si="422"/>
        <v>0</v>
      </c>
      <c r="EX59" s="59">
        <f t="shared" si="423"/>
        <v>0</v>
      </c>
      <c r="EY59" s="59">
        <f t="shared" si="424"/>
        <v>0</v>
      </c>
      <c r="EZ59" s="59">
        <f t="shared" si="425"/>
        <v>0</v>
      </c>
      <c r="FA59" s="127">
        <f t="shared" si="52"/>
        <v>-1179910.4300000002</v>
      </c>
      <c r="FB59" s="59"/>
      <c r="FC59" s="70">
        <f>SUMIF(Adjustments!$J$4:$J$921,(Retirements!$E59&amp;"/"&amp;Retirements!FC$8&amp;"/"&amp;Retirements!FC$7&amp;"/"&amp;Retirements!FC$6),Adjustments!L$4:L$921)</f>
        <v>1866386.7500000002</v>
      </c>
      <c r="FD59" s="70">
        <f>SUMIF(Adjustments!$J$4:$J$921,(Retirements!$E59&amp;"/"&amp;Retirements!FD$8&amp;"/"&amp;Retirements!FD$7&amp;"/"&amp;Retirements!FD$6),Adjustments!M$4:M$921)</f>
        <v>-12033.009999999989</v>
      </c>
      <c r="FE59" s="70">
        <f>SUMIF(Adjustments!$J$4:$J$921,(Retirements!$E59&amp;"/"&amp;Retirements!FE$8&amp;"/"&amp;Retirements!FE$7&amp;"/"&amp;Retirements!FE$6),Adjustments!N$4:N$921)</f>
        <v>72942.489999999976</v>
      </c>
      <c r="FF59" s="70">
        <f>SUMIF(Adjustments!$J$4:$J$921,(Retirements!$E59&amp;"/"&amp;Retirements!FF$8&amp;"/"&amp;Retirements!FF$7&amp;"/"&amp;Retirements!FF$6),Adjustments!O$4:O$921)</f>
        <v>395123.52999999991</v>
      </c>
      <c r="FG59" s="70">
        <f>SUMIF(Adjustments!$J$4:$J$921,(Retirements!$E59&amp;"/"&amp;Retirements!FG$8&amp;"/"&amp;Retirements!FG$7&amp;"/"&amp;Retirements!FG$6),Adjustments!P$4:P$921)</f>
        <v>312453.4200000001</v>
      </c>
      <c r="FH59" s="70">
        <f>SUMIF(Adjustments!$J$4:$J$921,(Retirements!$E59&amp;"/"&amp;Retirements!FH$8&amp;"/"&amp;Retirements!FH$7&amp;"/"&amp;Retirements!FH$6),Adjustments!Q$4:Q$921)</f>
        <v>274378.87</v>
      </c>
      <c r="FI59" s="70">
        <f>SUMIF(Adjustments!$J$4:$J$921,(Retirements!$E59&amp;"/"&amp;Retirements!FI$8&amp;"/"&amp;Retirements!FI$7&amp;"/"&amp;Retirements!FI$6),Adjustments!R$4:R$921)</f>
        <v>23237.4</v>
      </c>
      <c r="FJ59" s="70">
        <f>SUMIF(Adjustments!$J$4:$J$921,(Retirements!$E59&amp;"/"&amp;Retirements!FJ$8&amp;"/"&amp;Retirements!FJ$7&amp;"/"&amp;Retirements!FJ$6),Adjustments!S$4:S$921)</f>
        <v>198948.01999999996</v>
      </c>
      <c r="FK59" s="70">
        <f>SUMIF(Adjustments!$J$4:$J$921,(Retirements!$E59&amp;"/"&amp;Retirements!FK$8&amp;"/"&amp;Retirements!FK$7&amp;"/"&amp;Retirements!FK$6),Adjustments!T$4:T$921)</f>
        <v>296845.8299999999</v>
      </c>
      <c r="FL59" s="70">
        <f>SUMIF(Adjustments!$J$4:$J$921,(Retirements!$E59&amp;"/"&amp;Retirements!FL$8&amp;"/"&amp;Retirements!FL$7&amp;"/"&amp;Retirements!FL$6),Adjustments!U$4:U$921)</f>
        <v>1097622.906</v>
      </c>
      <c r="FM59" s="70">
        <f>SUMIF(Adjustments!$J$4:$J$921,(Retirements!$E59&amp;"/"&amp;Retirements!FM$8&amp;"/"&amp;Retirements!FM$7&amp;"/"&amp;Retirements!FM$6),Adjustments!V$4:V$921)</f>
        <v>150984.60999999999</v>
      </c>
      <c r="FN59" s="70">
        <f>SUMIF(Adjustments!$J$4:$J$921,(Retirements!$E59&amp;"/"&amp;Retirements!FN$8&amp;"/"&amp;Retirements!FN$7&amp;"/"&amp;Retirements!FN$6),Adjustments!W$4:W$921)</f>
        <v>152408.59399999998</v>
      </c>
      <c r="FO59" s="70">
        <f>SUMIF(Adjustments!$J$4:$J$921,(Retirements!$E59&amp;"/"&amp;Retirements!FO$8&amp;"/"&amp;Retirements!FO$7&amp;"/"&amp;Retirements!FO$6),Adjustments!X$4:X$921)</f>
        <v>242861.14</v>
      </c>
      <c r="FP59" s="70">
        <f>SUMIF(Adjustments!$J$4:$J$921,(Retirements!$E59&amp;"/"&amp;Retirements!FP$8&amp;"/"&amp;Retirements!FP$7&amp;"/"&amp;Retirements!FP$6),Adjustments!Y$4:Y$921)</f>
        <v>375825.45400000003</v>
      </c>
      <c r="FQ59" s="70">
        <f>SUMIF(Adjustments!$J$4:$J$921,(Retirements!$E59&amp;"/"&amp;Retirements!FQ$8&amp;"/"&amp;Retirements!FQ$7&amp;"/"&amp;Retirements!FQ$6),Adjustments!Z$4:Z$921)</f>
        <v>232714.71600000001</v>
      </c>
      <c r="FR59" s="70">
        <f>SUMIF(Adjustments!$J$4:$J$921,(Retirements!$E59&amp;"/"&amp;Retirements!FR$8&amp;"/"&amp;Retirements!FR$7&amp;"/"&amp;Retirements!FR$6),Adjustments!AA$4:AA$921)</f>
        <v>157612.90399999998</v>
      </c>
      <c r="FS59" s="70">
        <f>SUMIF(Adjustments!$J$4:$J$921,(Retirements!$E59&amp;"/"&amp;Retirements!FS$8&amp;"/"&amp;Retirements!FS$7&amp;"/"&amp;Retirements!FS$6),Adjustments!AB$4:AB$921)</f>
        <v>331503.576</v>
      </c>
      <c r="FT59" s="70">
        <f>SUMIF(Adjustments!$J$4:$J$921,(Retirements!$E59&amp;"/"&amp;Retirements!FT$8&amp;"/"&amp;Retirements!FT$7&amp;"/"&amp;Retirements!FT$6),Adjustments!AC$4:AC$921)</f>
        <v>169223.85399999999</v>
      </c>
      <c r="FU59" s="70">
        <f>SUMIF(Adjustments!$J$4:$J$921,(Retirements!$E59&amp;"/"&amp;Retirements!FU$8&amp;"/"&amp;Retirements!FU$7&amp;"/"&amp;Retirements!FU$6),Adjustments!AD$4:AD$921)</f>
        <v>148566.67975200003</v>
      </c>
      <c r="FV59" s="70">
        <f>SUMIF(Adjustments!$J$4:$J$921,(Retirements!$E59&amp;"/"&amp;Retirements!FV$8&amp;"/"&amp;Retirements!FV$7&amp;"/"&amp;Retirements!FV$6),Adjustments!AE$4:AE$921)</f>
        <v>155865.58094400002</v>
      </c>
      <c r="FW59" s="70">
        <f>SUMIF(Adjustments!$J$4:$J$921,(Retirements!$E59&amp;"/"&amp;Retirements!FW$8&amp;"/"&amp;Retirements!FW$7&amp;"/"&amp;Retirements!FW$6),Adjustments!AF$4:AF$921)</f>
        <v>147156.26111200001</v>
      </c>
      <c r="FX59" s="70">
        <f>SUMIF(Adjustments!$J$4:$J$921,(Retirements!$E59&amp;"/"&amp;Retirements!FX$8&amp;"/"&amp;Retirements!FX$7&amp;"/"&amp;Retirements!FX$6),Adjustments!AG$4:AG$921)</f>
        <v>145204.04658400003</v>
      </c>
      <c r="FY59" s="70">
        <f>SUMIF(Adjustments!$J$4:$J$921,(Retirements!$E59&amp;"/"&amp;Retirements!FY$8&amp;"/"&amp;Retirements!FY$7&amp;"/"&amp;Retirements!FY$6),Adjustments!AH$4:AH$921)</f>
        <v>148856.28039200002</v>
      </c>
      <c r="FZ59" s="63">
        <f t="shared" si="426"/>
        <v>7084689.9027840002</v>
      </c>
    </row>
    <row r="60" spans="1:182">
      <c r="A60" s="5" t="s">
        <v>34</v>
      </c>
      <c r="B60" s="5" t="s">
        <v>35</v>
      </c>
      <c r="C60" s="5" t="s">
        <v>2</v>
      </c>
      <c r="D60" s="5" t="s">
        <v>36</v>
      </c>
      <c r="E60" s="5" t="s">
        <v>138</v>
      </c>
      <c r="F60" s="5" t="s">
        <v>80</v>
      </c>
      <c r="G60" s="32">
        <v>397</v>
      </c>
      <c r="H60" s="5" t="s">
        <v>35</v>
      </c>
      <c r="I60" s="5" t="str">
        <f t="shared" si="45"/>
        <v>397WYU</v>
      </c>
      <c r="J60" s="374">
        <f>VLOOKUP(F60,Scenarios!$BI$11:$BL$121,4,0)</f>
        <v>-4.6532950851542923E-2</v>
      </c>
      <c r="K60" s="358">
        <f>VLOOKUP(F60,Scenarios!$AG$11:$AJ$132,4,0)</f>
        <v>11958613.540000001</v>
      </c>
      <c r="L60" s="27">
        <f t="shared" si="356"/>
        <v>12171883.200000001</v>
      </c>
      <c r="M60" s="27">
        <f t="shared" si="357"/>
        <v>12331866.830000002</v>
      </c>
      <c r="N60" s="27">
        <f t="shared" si="358"/>
        <v>12353725.550000001</v>
      </c>
      <c r="O60" s="27">
        <f t="shared" si="359"/>
        <v>12405889.82</v>
      </c>
      <c r="P60" s="27">
        <f t="shared" si="360"/>
        <v>12581873.640000001</v>
      </c>
      <c r="Q60" s="27">
        <f t="shared" si="361"/>
        <v>12591262.350000001</v>
      </c>
      <c r="R60" s="27">
        <f t="shared" si="362"/>
        <v>12461853.850000001</v>
      </c>
      <c r="S60" s="27">
        <f t="shared" si="363"/>
        <v>13123824.070000002</v>
      </c>
      <c r="T60" s="27">
        <f t="shared" si="364"/>
        <v>13152668.430000002</v>
      </c>
      <c r="U60" s="27">
        <f t="shared" si="365"/>
        <v>13103842.713992381</v>
      </c>
      <c r="V60" s="27">
        <f t="shared" si="366"/>
        <v>13055016.997984761</v>
      </c>
      <c r="W60" s="27">
        <f t="shared" si="367"/>
        <v>13006191.281977141</v>
      </c>
      <c r="X60" s="27">
        <f t="shared" si="368"/>
        <v>12957365.565969521</v>
      </c>
      <c r="Y60" s="27">
        <f t="shared" si="369"/>
        <v>12908539.849961901</v>
      </c>
      <c r="Z60" s="27">
        <f t="shared" si="370"/>
        <v>12859714.133954281</v>
      </c>
      <c r="AA60" s="27">
        <f t="shared" si="371"/>
        <v>12810888.417946661</v>
      </c>
      <c r="AB60" s="27">
        <f t="shared" si="372"/>
        <v>12762062.701939041</v>
      </c>
      <c r="AC60" s="27">
        <f t="shared" si="373"/>
        <v>12713236.985931421</v>
      </c>
      <c r="AD60" s="27">
        <f t="shared" si="374"/>
        <v>12663938.28327889</v>
      </c>
      <c r="AE60" s="27">
        <f t="shared" si="375"/>
        <v>12614639.580626359</v>
      </c>
      <c r="AF60" s="27">
        <f t="shared" si="376"/>
        <v>12565340.877973828</v>
      </c>
      <c r="AG60" s="27">
        <f t="shared" si="377"/>
        <v>12516042.175321298</v>
      </c>
      <c r="AH60" s="27">
        <f t="shared" si="378"/>
        <v>12466743.472668767</v>
      </c>
      <c r="AI60" s="68"/>
      <c r="AJ60" s="59">
        <f>SUMIF(Adjustments!$J$4:$J$921,(Retirements!$E60&amp;"/"&amp;Retirements!AJ$8&amp;"/"&amp;Retirements!AJ$7&amp;"/"&amp;Retirements!AJ$6),Adjustments!K$4:K$921)</f>
        <v>-175781.13999999998</v>
      </c>
      <c r="AK60" s="59">
        <f>SUMIF(Adjustments!$J$4:$J$921,(Retirements!$E60&amp;"/"&amp;Retirements!AK$8&amp;"/"&amp;Retirements!AK$7&amp;"/"&amp;Retirements!AK$6),Adjustments!L$4:L$921)</f>
        <v>0</v>
      </c>
      <c r="AL60" s="59">
        <f>SUMIF(Adjustments!$J$4:$J$921,(Retirements!$E60&amp;"/"&amp;Retirements!AL$8&amp;"/"&amp;Retirements!AL$7&amp;"/"&amp;Retirements!AL$6),Adjustments!M$4:M$921)</f>
        <v>-23142.06</v>
      </c>
      <c r="AM60" s="59">
        <f>SUMIF(Adjustments!$J$4:$J$921,(Retirements!$E60&amp;"/"&amp;Retirements!AM$8&amp;"/"&amp;Retirements!AM$7&amp;"/"&amp;Retirements!AM$6),Adjustments!N$4:N$921)</f>
        <v>-1270.1600000000001</v>
      </c>
      <c r="AN60" s="59">
        <f>SUMIF(Adjustments!$J$4:$J$921,(Retirements!$E60&amp;"/"&amp;Retirements!AN$8&amp;"/"&amp;Retirements!AN$7&amp;"/"&amp;Retirements!AN$6),Adjustments!O$4:O$921)</f>
        <v>-2094.61</v>
      </c>
      <c r="AO60" s="59">
        <f>SUMIF(Adjustments!$J$4:$J$921,(Retirements!$E60&amp;"/"&amp;Retirements!AO$8&amp;"/"&amp;Retirements!AO$7&amp;"/"&amp;Retirements!AO$6),Adjustments!P$4:P$921)</f>
        <v>0</v>
      </c>
      <c r="AP60" s="59">
        <f>SUMIF(Adjustments!$J$4:$J$921,(Retirements!$E60&amp;"/"&amp;Retirements!AP$8&amp;"/"&amp;Retirements!AP$7&amp;"/"&amp;Retirements!AP$6),Adjustments!Q$4:Q$921)</f>
        <v>-146142.82</v>
      </c>
      <c r="AQ60" s="59">
        <f>SUMIF(Adjustments!$J$4:$J$921,(Retirements!$E60&amp;"/"&amp;Retirements!AQ$8&amp;"/"&amp;Retirements!AQ$7&amp;"/"&amp;Retirements!AQ$6),Adjustments!R$4:R$921)</f>
        <v>0</v>
      </c>
      <c r="AR60" s="59">
        <f>SUMIF(Adjustments!$J$4:$J$921,(Retirements!$E60&amp;"/"&amp;Retirements!AR$8&amp;"/"&amp;Retirements!AR$7&amp;"/"&amp;Retirements!AR$6),Adjustments!S$4:S$921)</f>
        <v>-1046.99</v>
      </c>
      <c r="AS60" s="59">
        <f>SUMIF(Adjustments!$J$4:$J$921,(Retirements!$E60&amp;"/"&amp;Retirements!AS$8&amp;"/"&amp;Retirements!AS$7&amp;"/"&amp;Retirements!AS$6),Adjustments!T$4:T$921)</f>
        <v>0</v>
      </c>
      <c r="AT60" s="59">
        <f>SUMIF(Adjustments!$J$4:$J$921,(Retirements!$E60&amp;"/"&amp;Retirements!AT$8&amp;"/"&amp;Retirements!AT$7&amp;"/"&amp;Retirements!AT$6),Adjustments!U$4:U$921)</f>
        <v>0</v>
      </c>
      <c r="AU60" s="59">
        <f>SUMIF(Adjustments!$J$4:$J$921,(Retirements!$E60&amp;"/"&amp;Retirements!AU$8&amp;"/"&amp;Retirements!AU$7&amp;"/"&amp;Retirements!AU$6),Adjustments!V$4:V$921)</f>
        <v>0</v>
      </c>
      <c r="AV60" s="59">
        <f>SUMIF(Adjustments!$J$4:$J$921,(Retirements!$E60&amp;"/"&amp;Retirements!AV$8&amp;"/"&amp;Retirements!AV$7&amp;"/"&amp;Retirements!AV$6),Adjustments!W$4:W$921)</f>
        <v>0</v>
      </c>
      <c r="AW60" s="59">
        <f>SUMIF(Adjustments!$J$4:$J$921,(Retirements!$E60&amp;"/"&amp;Retirements!AW$8&amp;"/"&amp;Retirements!AW$7&amp;"/"&amp;Retirements!AW$6),Adjustments!X$4:X$921)</f>
        <v>0</v>
      </c>
      <c r="AX60" s="59">
        <f>SUMIF(Adjustments!$J$4:$J$921,(Retirements!$E60&amp;"/"&amp;Retirements!AX$8&amp;"/"&amp;Retirements!AX$7&amp;"/"&amp;Retirements!AX$6),Adjustments!Y$4:Y$921)</f>
        <v>0</v>
      </c>
      <c r="AY60" s="59">
        <f>SUMIF(Adjustments!$J$4:$J$921,(Retirements!$E60&amp;"/"&amp;Retirements!AY$8&amp;"/"&amp;Retirements!AY$7&amp;"/"&amp;Retirements!AY$6),Adjustments!Z$4:Z$921)</f>
        <v>0</v>
      </c>
      <c r="AZ60" s="59">
        <f>SUMIF(Adjustments!$J$4:$J$921,(Retirements!$E60&amp;"/"&amp;Retirements!AZ$8&amp;"/"&amp;Retirements!AZ$7&amp;"/"&amp;Retirements!AZ$6),Adjustments!AA$4:AA$921)</f>
        <v>0</v>
      </c>
      <c r="BA60" s="59">
        <f>SUMIF(Adjustments!$J$4:$J$921,(Retirements!$E60&amp;"/"&amp;Retirements!BA$8&amp;"/"&amp;Retirements!BA$7&amp;"/"&amp;Retirements!BA$6),Adjustments!AB$4:AB$921)</f>
        <v>0</v>
      </c>
      <c r="BB60" s="59">
        <f>SUMIF(Adjustments!$J$4:$J$921,(Retirements!$E60&amp;"/"&amp;Retirements!BB$8&amp;"/"&amp;Retirements!BB$7&amp;"/"&amp;Retirements!BB$6),Adjustments!AC$4:AC$921)</f>
        <v>0</v>
      </c>
      <c r="BC60" s="59">
        <f>SUMIF(Adjustments!$J$4:$J$921,(Retirements!$E60&amp;"/"&amp;Retirements!BC$8&amp;"/"&amp;Retirements!BC$7&amp;"/"&amp;Retirements!BC$6),Adjustments!AD$4:AD$921)</f>
        <v>0</v>
      </c>
      <c r="BD60" s="59">
        <f>SUMIF(Adjustments!$J$4:$J$921,(Retirements!$E60&amp;"/"&amp;Retirements!BD$8&amp;"/"&amp;Retirements!BD$7&amp;"/"&amp;Retirements!BD$6),Adjustments!AE$4:AE$921)</f>
        <v>0</v>
      </c>
      <c r="BE60" s="59">
        <f>SUMIF(Adjustments!$J$4:$J$921,(Retirements!$E60&amp;"/"&amp;Retirements!BE$8&amp;"/"&amp;Retirements!BE$7&amp;"/"&amp;Retirements!BE$6),Adjustments!AF$4:AF$921)</f>
        <v>0</v>
      </c>
      <c r="BF60" s="59">
        <f>SUMIF(Adjustments!$J$4:$J$921,(Retirements!$E60&amp;"/"&amp;Retirements!BF$8&amp;"/"&amp;Retirements!BF$7&amp;"/"&amp;Retirements!BF$6),Adjustments!AG$4:AG$921)</f>
        <v>0</v>
      </c>
      <c r="BG60" s="59"/>
      <c r="BH60" s="756">
        <f t="shared" si="35"/>
        <v>52</v>
      </c>
      <c r="BI60" s="59">
        <f t="shared" si="46"/>
        <v>11958613.540000001</v>
      </c>
      <c r="BJ60" s="59">
        <f t="shared" si="348"/>
        <v>11958613.540000001</v>
      </c>
      <c r="BK60" s="59">
        <f t="shared" si="348"/>
        <v>11958613.540000001</v>
      </c>
      <c r="BL60" s="59">
        <f t="shared" si="348"/>
        <v>11958613.540000001</v>
      </c>
      <c r="BM60" s="59">
        <f t="shared" si="348"/>
        <v>11958613.540000001</v>
      </c>
      <c r="BN60" s="59">
        <f t="shared" si="348"/>
        <v>11958613.540000001</v>
      </c>
      <c r="BO60" s="59">
        <f t="shared" si="348"/>
        <v>12591262.350000001</v>
      </c>
      <c r="BP60" s="59">
        <f t="shared" si="348"/>
        <v>12591262.350000001</v>
      </c>
      <c r="BQ60" s="59">
        <f t="shared" si="348"/>
        <v>12591262.350000001</v>
      </c>
      <c r="BR60" s="59">
        <f t="shared" si="348"/>
        <v>12591262.350000001</v>
      </c>
      <c r="BS60" s="59">
        <f t="shared" si="348"/>
        <v>12591262.350000001</v>
      </c>
      <c r="BT60" s="59">
        <f t="shared" si="348"/>
        <v>12591262.350000001</v>
      </c>
      <c r="BU60" s="59">
        <f t="shared" si="348"/>
        <v>12591262.350000001</v>
      </c>
      <c r="BV60" s="59">
        <f t="shared" si="348"/>
        <v>12591262.350000001</v>
      </c>
      <c r="BW60" s="59">
        <f t="shared" si="348"/>
        <v>12591262.350000001</v>
      </c>
      <c r="BX60" s="59">
        <f t="shared" si="348"/>
        <v>12591262.350000001</v>
      </c>
      <c r="BY60" s="59">
        <f t="shared" si="348"/>
        <v>12591262.350000001</v>
      </c>
      <c r="BZ60" s="59">
        <f t="shared" si="348"/>
        <v>12591262.350000001</v>
      </c>
      <c r="CA60" s="59">
        <f t="shared" si="348"/>
        <v>12713236.985931421</v>
      </c>
      <c r="CB60" s="59">
        <f t="shared" si="348"/>
        <v>12713236.985931421</v>
      </c>
      <c r="CC60" s="59">
        <f t="shared" si="348"/>
        <v>12713236.985931421</v>
      </c>
      <c r="CD60" s="59">
        <f t="shared" si="348"/>
        <v>12713236.985931421</v>
      </c>
      <c r="CE60" s="59">
        <f t="shared" si="40"/>
        <v>12713236.985931421</v>
      </c>
      <c r="CF60" s="68"/>
      <c r="CG60" s="70">
        <f t="shared" si="379"/>
        <v>-175781.13999999998</v>
      </c>
      <c r="CH60" s="70">
        <f t="shared" si="380"/>
        <v>0</v>
      </c>
      <c r="CI60" s="70">
        <f t="shared" si="381"/>
        <v>-23142.06</v>
      </c>
      <c r="CJ60" s="70">
        <f t="shared" si="382"/>
        <v>-1270.1600000000001</v>
      </c>
      <c r="CK60" s="70">
        <f t="shared" si="383"/>
        <v>-2094.61</v>
      </c>
      <c r="CL60" s="70">
        <f t="shared" si="384"/>
        <v>0</v>
      </c>
      <c r="CM60" s="70">
        <f t="shared" si="385"/>
        <v>-146142.82</v>
      </c>
      <c r="CN60" s="70">
        <f t="shared" si="386"/>
        <v>0</v>
      </c>
      <c r="CO60" s="70">
        <f t="shared" si="387"/>
        <v>-1046.99</v>
      </c>
      <c r="CP60" s="70">
        <f t="shared" si="388"/>
        <v>-48825.716007619405</v>
      </c>
      <c r="CQ60" s="70">
        <f t="shared" si="389"/>
        <v>-48825.716007619405</v>
      </c>
      <c r="CR60" s="70">
        <f t="shared" si="390"/>
        <v>-48825.716007619405</v>
      </c>
      <c r="CS60" s="70">
        <f t="shared" si="391"/>
        <v>-48825.716007619405</v>
      </c>
      <c r="CT60" s="70">
        <f t="shared" si="392"/>
        <v>-48825.716007619405</v>
      </c>
      <c r="CU60" s="70">
        <f t="shared" si="393"/>
        <v>-48825.716007619405</v>
      </c>
      <c r="CV60" s="70">
        <f t="shared" si="394"/>
        <v>-48825.716007619405</v>
      </c>
      <c r="CW60" s="70">
        <f t="shared" si="395"/>
        <v>-48825.716007619405</v>
      </c>
      <c r="CX60" s="70">
        <f t="shared" si="396"/>
        <v>-48825.716007619405</v>
      </c>
      <c r="CY60" s="70">
        <f t="shared" si="397"/>
        <v>-49298.702652530374</v>
      </c>
      <c r="CZ60" s="70">
        <f t="shared" si="398"/>
        <v>-49298.702652530374</v>
      </c>
      <c r="DA60" s="70">
        <f t="shared" si="399"/>
        <v>-49298.702652530374</v>
      </c>
      <c r="DB60" s="70">
        <f t="shared" si="400"/>
        <v>-49298.702652530374</v>
      </c>
      <c r="DC60" s="70">
        <f t="shared" si="401"/>
        <v>-49298.702652530374</v>
      </c>
      <c r="DD60" s="63">
        <f t="shared" si="402"/>
        <v>-1035402.7373312266</v>
      </c>
      <c r="DE60" s="59"/>
      <c r="DF60" s="70">
        <f>SUMIF(Adjustments!$J$4:$J$921,(Retirements!$E60&amp;"/"&amp;Retirements!DF$8&amp;"/"&amp;Retirements!DF$7&amp;"/"&amp;Retirements!DF$6),Adjustments!K$4:K$921)</f>
        <v>0</v>
      </c>
      <c r="DG60" s="70">
        <f>SUMIF(Adjustments!$J$4:$J$921,(Retirements!$E60&amp;"/"&amp;Retirements!DG$8&amp;"/"&amp;Retirements!DG$7&amp;"/"&amp;Retirements!DG$6),Adjustments!L$4:L$921)</f>
        <v>0</v>
      </c>
      <c r="DH60" s="70">
        <f>SUMIF(Adjustments!$J$4:$J$921,(Retirements!$E60&amp;"/"&amp;Retirements!DH$8&amp;"/"&amp;Retirements!DH$7&amp;"/"&amp;Retirements!DH$6),Adjustments!M$4:M$921)</f>
        <v>0</v>
      </c>
      <c r="DI60" s="70">
        <f>SUMIF(Adjustments!$J$4:$J$921,(Retirements!$E60&amp;"/"&amp;Retirements!DI$8&amp;"/"&amp;Retirements!DI$7&amp;"/"&amp;Retirements!DI$6),Adjustments!N$4:N$921)</f>
        <v>0</v>
      </c>
      <c r="DJ60" s="70">
        <f>SUMIF(Adjustments!$J$4:$J$921,(Retirements!$E60&amp;"/"&amp;Retirements!DJ$8&amp;"/"&amp;Retirements!DJ$7&amp;"/"&amp;Retirements!DJ$6),Adjustments!O$4:O$921)</f>
        <v>0</v>
      </c>
      <c r="DK60" s="70">
        <f>SUMIF(Adjustments!$J$4:$J$921,(Retirements!$E60&amp;"/"&amp;Retirements!DK$8&amp;"/"&amp;Retirements!DK$7&amp;"/"&amp;Retirements!DK$6),Adjustments!P$4:P$921)</f>
        <v>0</v>
      </c>
      <c r="DL60" s="70">
        <f>SUMIF(Adjustments!$J$4:$J$921,(Retirements!$E60&amp;"/"&amp;Retirements!DL$8&amp;"/"&amp;Retirements!DL$7&amp;"/"&amp;Retirements!DL$6),Adjustments!Q$4:Q$921)</f>
        <v>0</v>
      </c>
      <c r="DM60" s="70">
        <f>SUMIF(Adjustments!$J$4:$J$921,(Retirements!$E60&amp;"/"&amp;Retirements!DM$8&amp;"/"&amp;Retirements!DM$7&amp;"/"&amp;Retirements!DM$6),Adjustments!R$4:R$921)</f>
        <v>0</v>
      </c>
      <c r="DN60" s="70">
        <f>SUMIF(Adjustments!$J$4:$J$921,(Retirements!$E60&amp;"/"&amp;Retirements!DN$8&amp;"/"&amp;Retirements!DN$7&amp;"/"&amp;Retirements!DN$6),Adjustments!S$4:S$921)</f>
        <v>0</v>
      </c>
      <c r="DO60" s="70">
        <f>SUMIF(Adjustments!$J$4:$J$921,(Retirements!$E60&amp;"/"&amp;Retirements!DO$8&amp;"/"&amp;Retirements!DO$7&amp;"/"&amp;Retirements!DO$6),Adjustments!T$4:T$921)</f>
        <v>0</v>
      </c>
      <c r="DP60" s="70">
        <f>SUMIF(Adjustments!$J$4:$J$921,(Retirements!$E60&amp;"/"&amp;Retirements!DP$8&amp;"/"&amp;Retirements!DP$7&amp;"/"&amp;Retirements!DP$6),Adjustments!U$4:U$921)</f>
        <v>0</v>
      </c>
      <c r="DQ60" s="70">
        <f>SUMIF(Adjustments!$J$4:$J$921,(Retirements!$E60&amp;"/"&amp;Retirements!DQ$8&amp;"/"&amp;Retirements!DQ$7&amp;"/"&amp;Retirements!DQ$6),Adjustments!V$4:V$921)</f>
        <v>0</v>
      </c>
      <c r="DR60" s="70">
        <f>SUMIF(Adjustments!$J$4:$J$921,(Retirements!$E60&amp;"/"&amp;Retirements!DR$8&amp;"/"&amp;Retirements!DR$7&amp;"/"&amp;Retirements!DR$6),Adjustments!W$4:W$921)</f>
        <v>0</v>
      </c>
      <c r="DS60" s="70">
        <f>SUMIF(Adjustments!$J$4:$J$921,(Retirements!$E60&amp;"/"&amp;Retirements!DS$8&amp;"/"&amp;Retirements!DS$7&amp;"/"&amp;Retirements!DS$6),Adjustments!X$4:X$921)</f>
        <v>0</v>
      </c>
      <c r="DT60" s="70">
        <f>SUMIF(Adjustments!$J$4:$J$921,(Retirements!$E60&amp;"/"&amp;Retirements!DT$8&amp;"/"&amp;Retirements!DT$7&amp;"/"&amp;Retirements!DT$6),Adjustments!Y$4:Y$921)</f>
        <v>0</v>
      </c>
      <c r="DU60" s="70">
        <f>SUMIF(Adjustments!$J$4:$J$921,(Retirements!$E60&amp;"/"&amp;Retirements!DU$8&amp;"/"&amp;Retirements!DU$7&amp;"/"&amp;Retirements!DU$6),Adjustments!Z$4:Z$921)</f>
        <v>0</v>
      </c>
      <c r="DV60" s="70">
        <f>SUMIF(Adjustments!$J$4:$J$921,(Retirements!$E60&amp;"/"&amp;Retirements!DV$8&amp;"/"&amp;Retirements!DV$7&amp;"/"&amp;Retirements!DV$6),Adjustments!AA$4:AA$921)</f>
        <v>0</v>
      </c>
      <c r="DW60" s="70">
        <f>SUMIF(Adjustments!$J$4:$J$921,(Retirements!$E60&amp;"/"&amp;Retirements!DW$8&amp;"/"&amp;Retirements!DW$7&amp;"/"&amp;Retirements!DW$6),Adjustments!AB$4:AB$921)</f>
        <v>0</v>
      </c>
      <c r="DX60" s="70">
        <f>SUMIF(Adjustments!$J$4:$J$921,(Retirements!$E60&amp;"/"&amp;Retirements!DX$8&amp;"/"&amp;Retirements!DX$7&amp;"/"&amp;Retirements!DX$6),Adjustments!AC$4:AC$921)</f>
        <v>0</v>
      </c>
      <c r="DY60" s="70">
        <f>SUMIF(Adjustments!$J$4:$J$921,(Retirements!$E60&amp;"/"&amp;Retirements!DY$8&amp;"/"&amp;Retirements!DY$7&amp;"/"&amp;Retirements!DY$6),Adjustments!AD$4:AD$921)</f>
        <v>0</v>
      </c>
      <c r="DZ60" s="70">
        <f>SUMIF(Adjustments!$J$4:$J$921,(Retirements!$E60&amp;"/"&amp;Retirements!DZ$8&amp;"/"&amp;Retirements!DZ$7&amp;"/"&amp;Retirements!DZ$6),Adjustments!AE$4:AE$921)</f>
        <v>0</v>
      </c>
      <c r="EA60" s="70">
        <f>SUMIF(Adjustments!$J$4:$J$921,(Retirements!$E60&amp;"/"&amp;Retirements!EA$8&amp;"/"&amp;Retirements!EA$7&amp;"/"&amp;Retirements!EA$6),Adjustments!AF$4:AF$921)</f>
        <v>0</v>
      </c>
      <c r="EB60" s="70">
        <f>SUMIF(Adjustments!$J$4:$J$921,(Retirements!$E60&amp;"/"&amp;Retirements!EB$8&amp;"/"&amp;Retirements!EB$7&amp;"/"&amp;Retirements!EB$6),Adjustments!AG$4:AG$921)</f>
        <v>0</v>
      </c>
      <c r="EC60" s="59"/>
      <c r="ED60" s="59">
        <f t="shared" si="403"/>
        <v>-175781.13999999998</v>
      </c>
      <c r="EE60" s="59">
        <f t="shared" si="404"/>
        <v>0</v>
      </c>
      <c r="EF60" s="59">
        <f t="shared" si="405"/>
        <v>-23142.06</v>
      </c>
      <c r="EG60" s="59">
        <f t="shared" si="406"/>
        <v>-1270.1600000000001</v>
      </c>
      <c r="EH60" s="59">
        <f t="shared" si="407"/>
        <v>-2094.61</v>
      </c>
      <c r="EI60" s="59">
        <f t="shared" si="408"/>
        <v>0</v>
      </c>
      <c r="EJ60" s="59">
        <f t="shared" si="409"/>
        <v>-146142.82</v>
      </c>
      <c r="EK60" s="59">
        <f t="shared" si="410"/>
        <v>0</v>
      </c>
      <c r="EL60" s="59">
        <f t="shared" si="411"/>
        <v>-1046.99</v>
      </c>
      <c r="EM60" s="59">
        <f t="shared" si="412"/>
        <v>-48825.716007619405</v>
      </c>
      <c r="EN60" s="59">
        <f t="shared" si="413"/>
        <v>-48825.716007619405</v>
      </c>
      <c r="EO60" s="59">
        <f t="shared" si="414"/>
        <v>-48825.716007619405</v>
      </c>
      <c r="EP60" s="59">
        <f t="shared" si="415"/>
        <v>-48825.716007619405</v>
      </c>
      <c r="EQ60" s="59">
        <f t="shared" si="416"/>
        <v>-48825.716007619405</v>
      </c>
      <c r="ER60" s="59">
        <f t="shared" si="417"/>
        <v>-48825.716007619405</v>
      </c>
      <c r="ES60" s="59">
        <f t="shared" si="418"/>
        <v>-48825.716007619405</v>
      </c>
      <c r="ET60" s="59">
        <f t="shared" si="419"/>
        <v>-48825.716007619405</v>
      </c>
      <c r="EU60" s="59">
        <f t="shared" si="420"/>
        <v>-48825.716007619405</v>
      </c>
      <c r="EV60" s="59">
        <f t="shared" si="421"/>
        <v>-49298.702652530374</v>
      </c>
      <c r="EW60" s="59">
        <f t="shared" si="422"/>
        <v>-49298.702652530374</v>
      </c>
      <c r="EX60" s="59">
        <f t="shared" si="423"/>
        <v>-49298.702652530374</v>
      </c>
      <c r="EY60" s="59">
        <f t="shared" si="424"/>
        <v>-49298.702652530374</v>
      </c>
      <c r="EZ60" s="59">
        <f t="shared" si="425"/>
        <v>-49298.702652530374</v>
      </c>
      <c r="FA60" s="127">
        <f t="shared" si="52"/>
        <v>-1035402.7373312266</v>
      </c>
      <c r="FB60" s="59"/>
      <c r="FC60" s="70">
        <f>SUMIF(Adjustments!$J$4:$J$921,(Retirements!$E60&amp;"/"&amp;Retirements!FC$8&amp;"/"&amp;Retirements!FC$7&amp;"/"&amp;Retirements!FC$6),Adjustments!L$4:L$921)</f>
        <v>389050.8</v>
      </c>
      <c r="FD60" s="70">
        <f>SUMIF(Adjustments!$J$4:$J$921,(Retirements!$E60&amp;"/"&amp;Retirements!FD$8&amp;"/"&amp;Retirements!FD$7&amp;"/"&amp;Retirements!FD$6),Adjustments!M$4:M$921)</f>
        <v>159983.63</v>
      </c>
      <c r="FE60" s="70">
        <f>SUMIF(Adjustments!$J$4:$J$921,(Retirements!$E60&amp;"/"&amp;Retirements!FE$8&amp;"/"&amp;Retirements!FE$7&amp;"/"&amp;Retirements!FE$6),Adjustments!N$4:N$921)</f>
        <v>45000.779999999992</v>
      </c>
      <c r="FF60" s="70">
        <f>SUMIF(Adjustments!$J$4:$J$921,(Retirements!$E60&amp;"/"&amp;Retirements!FF$8&amp;"/"&amp;Retirements!FF$7&amp;"/"&amp;Retirements!FF$6),Adjustments!O$4:O$921)</f>
        <v>53434.43</v>
      </c>
      <c r="FG60" s="70">
        <f>SUMIF(Adjustments!$J$4:$J$921,(Retirements!$E60&amp;"/"&amp;Retirements!FG$8&amp;"/"&amp;Retirements!FG$7&amp;"/"&amp;Retirements!FG$6),Adjustments!P$4:P$921)</f>
        <v>178078.42999999996</v>
      </c>
      <c r="FH60" s="70">
        <f>SUMIF(Adjustments!$J$4:$J$921,(Retirements!$E60&amp;"/"&amp;Retirements!FH$8&amp;"/"&amp;Retirements!FH$7&amp;"/"&amp;Retirements!FH$6),Adjustments!Q$4:Q$921)</f>
        <v>9388.7100000000009</v>
      </c>
      <c r="FI60" s="70">
        <f>SUMIF(Adjustments!$J$4:$J$921,(Retirements!$E60&amp;"/"&amp;Retirements!FI$8&amp;"/"&amp;Retirements!FI$7&amp;"/"&amp;Retirements!FI$6),Adjustments!R$4:R$921)</f>
        <v>16734.32</v>
      </c>
      <c r="FJ60" s="70">
        <f>SUMIF(Adjustments!$J$4:$J$921,(Retirements!$E60&amp;"/"&amp;Retirements!FJ$8&amp;"/"&amp;Retirements!FJ$7&amp;"/"&amp;Retirements!FJ$6),Adjustments!S$4:S$921)</f>
        <v>661970.22000000009</v>
      </c>
      <c r="FK60" s="70">
        <f>SUMIF(Adjustments!$J$4:$J$921,(Retirements!$E60&amp;"/"&amp;Retirements!FK$8&amp;"/"&amp;Retirements!FK$7&amp;"/"&amp;Retirements!FK$6),Adjustments!T$4:T$921)</f>
        <v>29891.35</v>
      </c>
      <c r="FL60" s="70">
        <f>SUMIF(Adjustments!$J$4:$J$921,(Retirements!$E60&amp;"/"&amp;Retirements!FL$8&amp;"/"&amp;Retirements!FL$7&amp;"/"&amp;Retirements!FL$6),Adjustments!U$4:U$921)</f>
        <v>0</v>
      </c>
      <c r="FM60" s="70">
        <f>SUMIF(Adjustments!$J$4:$J$921,(Retirements!$E60&amp;"/"&amp;Retirements!FM$8&amp;"/"&amp;Retirements!FM$7&amp;"/"&amp;Retirements!FM$6),Adjustments!V$4:V$921)</f>
        <v>0</v>
      </c>
      <c r="FN60" s="70">
        <f>SUMIF(Adjustments!$J$4:$J$921,(Retirements!$E60&amp;"/"&amp;Retirements!FN$8&amp;"/"&amp;Retirements!FN$7&amp;"/"&amp;Retirements!FN$6),Adjustments!W$4:W$921)</f>
        <v>0</v>
      </c>
      <c r="FO60" s="70">
        <f>SUMIF(Adjustments!$J$4:$J$921,(Retirements!$E60&amp;"/"&amp;Retirements!FO$8&amp;"/"&amp;Retirements!FO$7&amp;"/"&amp;Retirements!FO$6),Adjustments!X$4:X$921)</f>
        <v>0</v>
      </c>
      <c r="FP60" s="70">
        <f>SUMIF(Adjustments!$J$4:$J$921,(Retirements!$E60&amp;"/"&amp;Retirements!FP$8&amp;"/"&amp;Retirements!FP$7&amp;"/"&amp;Retirements!FP$6),Adjustments!Y$4:Y$921)</f>
        <v>0</v>
      </c>
      <c r="FQ60" s="70">
        <f>SUMIF(Adjustments!$J$4:$J$921,(Retirements!$E60&amp;"/"&amp;Retirements!FQ$8&amp;"/"&amp;Retirements!FQ$7&amp;"/"&amp;Retirements!FQ$6),Adjustments!Z$4:Z$921)</f>
        <v>0</v>
      </c>
      <c r="FR60" s="70">
        <f>SUMIF(Adjustments!$J$4:$J$921,(Retirements!$E60&amp;"/"&amp;Retirements!FR$8&amp;"/"&amp;Retirements!FR$7&amp;"/"&amp;Retirements!FR$6),Adjustments!AA$4:AA$921)</f>
        <v>0</v>
      </c>
      <c r="FS60" s="70">
        <f>SUMIF(Adjustments!$J$4:$J$921,(Retirements!$E60&amp;"/"&amp;Retirements!FS$8&amp;"/"&amp;Retirements!FS$7&amp;"/"&amp;Retirements!FS$6),Adjustments!AB$4:AB$921)</f>
        <v>0</v>
      </c>
      <c r="FT60" s="70">
        <f>SUMIF(Adjustments!$J$4:$J$921,(Retirements!$E60&amp;"/"&amp;Retirements!FT$8&amp;"/"&amp;Retirements!FT$7&amp;"/"&amp;Retirements!FT$6),Adjustments!AC$4:AC$921)</f>
        <v>0</v>
      </c>
      <c r="FU60" s="70">
        <f>SUMIF(Adjustments!$J$4:$J$921,(Retirements!$E60&amp;"/"&amp;Retirements!FU$8&amp;"/"&amp;Retirements!FU$7&amp;"/"&amp;Retirements!FU$6),Adjustments!AD$4:AD$921)</f>
        <v>0</v>
      </c>
      <c r="FV60" s="70">
        <f>SUMIF(Adjustments!$J$4:$J$921,(Retirements!$E60&amp;"/"&amp;Retirements!FV$8&amp;"/"&amp;Retirements!FV$7&amp;"/"&amp;Retirements!FV$6),Adjustments!AE$4:AE$921)</f>
        <v>0</v>
      </c>
      <c r="FW60" s="70">
        <f>SUMIF(Adjustments!$J$4:$J$921,(Retirements!$E60&amp;"/"&amp;Retirements!FW$8&amp;"/"&amp;Retirements!FW$7&amp;"/"&amp;Retirements!FW$6),Adjustments!AF$4:AF$921)</f>
        <v>0</v>
      </c>
      <c r="FX60" s="70">
        <f>SUMIF(Adjustments!$J$4:$J$921,(Retirements!$E60&amp;"/"&amp;Retirements!FX$8&amp;"/"&amp;Retirements!FX$7&amp;"/"&amp;Retirements!FX$6),Adjustments!AG$4:AG$921)</f>
        <v>0</v>
      </c>
      <c r="FY60" s="70">
        <f>SUMIF(Adjustments!$J$4:$J$921,(Retirements!$E60&amp;"/"&amp;Retirements!FY$8&amp;"/"&amp;Retirements!FY$7&amp;"/"&amp;Retirements!FY$6),Adjustments!AH$4:AH$921)</f>
        <v>0</v>
      </c>
      <c r="FZ60" s="63">
        <f t="shared" si="426"/>
        <v>1543532.67</v>
      </c>
    </row>
    <row r="61" spans="1:182">
      <c r="A61" s="5" t="s">
        <v>0</v>
      </c>
      <c r="B61" s="5" t="s">
        <v>1</v>
      </c>
      <c r="C61" s="5" t="s">
        <v>2</v>
      </c>
      <c r="D61" s="5" t="s">
        <v>36</v>
      </c>
      <c r="E61" s="5" t="s">
        <v>139</v>
      </c>
      <c r="F61" s="5" t="s">
        <v>81</v>
      </c>
      <c r="G61" s="32">
        <v>397</v>
      </c>
      <c r="H61" s="5" t="s">
        <v>1</v>
      </c>
      <c r="I61" s="5" t="str">
        <f t="shared" si="45"/>
        <v>397DGP</v>
      </c>
      <c r="J61" s="374">
        <f>VLOOKUP(F61,Scenarios!$BI$11:$BL$121,4,0)</f>
        <v>-0.18761525215944172</v>
      </c>
      <c r="K61" s="358">
        <f>VLOOKUP(F61,Scenarios!$AG$11:$AJ$132,4,0)</f>
        <v>3823163.27</v>
      </c>
      <c r="L61" s="27">
        <f t="shared" si="356"/>
        <v>3823163.27</v>
      </c>
      <c r="M61" s="27">
        <f t="shared" si="357"/>
        <v>3823163.27</v>
      </c>
      <c r="N61" s="27">
        <f t="shared" si="358"/>
        <v>3823163.27</v>
      </c>
      <c r="O61" s="27">
        <f t="shared" si="359"/>
        <v>3822721.71</v>
      </c>
      <c r="P61" s="27">
        <f t="shared" si="360"/>
        <v>3822721.71</v>
      </c>
      <c r="Q61" s="27">
        <f t="shared" si="361"/>
        <v>3821551.71</v>
      </c>
      <c r="R61" s="27">
        <f t="shared" si="362"/>
        <v>3387839.11</v>
      </c>
      <c r="S61" s="27">
        <f t="shared" si="363"/>
        <v>3387438.54</v>
      </c>
      <c r="T61" s="27">
        <f t="shared" si="364"/>
        <v>3387106.7800000003</v>
      </c>
      <c r="U61" s="27">
        <f t="shared" si="365"/>
        <v>3327358.3310240004</v>
      </c>
      <c r="V61" s="27">
        <f t="shared" si="366"/>
        <v>3267609.8820480006</v>
      </c>
      <c r="W61" s="27">
        <f t="shared" si="367"/>
        <v>3207861.4330720007</v>
      </c>
      <c r="X61" s="27">
        <f t="shared" si="368"/>
        <v>3148112.9840960009</v>
      </c>
      <c r="Y61" s="27">
        <f t="shared" si="369"/>
        <v>3088364.5351200011</v>
      </c>
      <c r="Z61" s="27">
        <f t="shared" si="370"/>
        <v>3028616.0861440012</v>
      </c>
      <c r="AA61" s="27">
        <f t="shared" si="371"/>
        <v>2968867.6371680014</v>
      </c>
      <c r="AB61" s="27">
        <f t="shared" si="372"/>
        <v>2909119.1881920015</v>
      </c>
      <c r="AC61" s="27">
        <f t="shared" si="373"/>
        <v>2849370.7392160017</v>
      </c>
      <c r="AD61" s="27">
        <f t="shared" si="374"/>
        <v>2804821.9550715229</v>
      </c>
      <c r="AE61" s="27">
        <f t="shared" si="375"/>
        <v>2760273.170927044</v>
      </c>
      <c r="AF61" s="27">
        <f t="shared" si="376"/>
        <v>2715724.3867825652</v>
      </c>
      <c r="AG61" s="27">
        <f t="shared" si="377"/>
        <v>2671175.6026380863</v>
      </c>
      <c r="AH61" s="27">
        <f t="shared" si="378"/>
        <v>2626626.8184936075</v>
      </c>
      <c r="AI61" s="68"/>
      <c r="AJ61" s="59">
        <f>SUMIF(Adjustments!$J$4:$J$921,(Retirements!$E61&amp;"/"&amp;Retirements!AJ$8&amp;"/"&amp;Retirements!AJ$7&amp;"/"&amp;Retirements!AJ$6),Adjustments!K$4:K$921)</f>
        <v>0</v>
      </c>
      <c r="AK61" s="59">
        <f>SUMIF(Adjustments!$J$4:$J$921,(Retirements!$E61&amp;"/"&amp;Retirements!AK$8&amp;"/"&amp;Retirements!AK$7&amp;"/"&amp;Retirements!AK$6),Adjustments!L$4:L$921)</f>
        <v>0</v>
      </c>
      <c r="AL61" s="59">
        <f>SUMIF(Adjustments!$J$4:$J$921,(Retirements!$E61&amp;"/"&amp;Retirements!AL$8&amp;"/"&amp;Retirements!AL$7&amp;"/"&amp;Retirements!AL$6),Adjustments!M$4:M$921)</f>
        <v>0</v>
      </c>
      <c r="AM61" s="59">
        <f>SUMIF(Adjustments!$J$4:$J$921,(Retirements!$E61&amp;"/"&amp;Retirements!AM$8&amp;"/"&amp;Retirements!AM$7&amp;"/"&amp;Retirements!AM$6),Adjustments!N$4:N$921)</f>
        <v>-441.55999999999995</v>
      </c>
      <c r="AN61" s="59">
        <f>SUMIF(Adjustments!$J$4:$J$921,(Retirements!$E61&amp;"/"&amp;Retirements!AN$8&amp;"/"&amp;Retirements!AN$7&amp;"/"&amp;Retirements!AN$6),Adjustments!O$4:O$921)</f>
        <v>0</v>
      </c>
      <c r="AO61" s="59">
        <f>SUMIF(Adjustments!$J$4:$J$921,(Retirements!$E61&amp;"/"&amp;Retirements!AO$8&amp;"/"&amp;Retirements!AO$7&amp;"/"&amp;Retirements!AO$6),Adjustments!P$4:P$921)</f>
        <v>-1170</v>
      </c>
      <c r="AP61" s="59">
        <f>SUMIF(Adjustments!$J$4:$J$921,(Retirements!$E61&amp;"/"&amp;Retirements!AP$8&amp;"/"&amp;Retirements!AP$7&amp;"/"&amp;Retirements!AP$6),Adjustments!Q$4:Q$921)</f>
        <v>-433712.59999999992</v>
      </c>
      <c r="AQ61" s="59">
        <f>SUMIF(Adjustments!$J$4:$J$921,(Retirements!$E61&amp;"/"&amp;Retirements!AQ$8&amp;"/"&amp;Retirements!AQ$7&amp;"/"&amp;Retirements!AQ$6),Adjustments!R$4:R$921)</f>
        <v>-400.57</v>
      </c>
      <c r="AR61" s="59">
        <f>SUMIF(Adjustments!$J$4:$J$921,(Retirements!$E61&amp;"/"&amp;Retirements!AR$8&amp;"/"&amp;Retirements!AR$7&amp;"/"&amp;Retirements!AR$6),Adjustments!S$4:S$921)</f>
        <v>-331.76</v>
      </c>
      <c r="AS61" s="59">
        <f>SUMIF(Adjustments!$J$4:$J$921,(Retirements!$E61&amp;"/"&amp;Retirements!AS$8&amp;"/"&amp;Retirements!AS$7&amp;"/"&amp;Retirements!AS$6),Adjustments!T$4:T$921)</f>
        <v>0</v>
      </c>
      <c r="AT61" s="59">
        <f>SUMIF(Adjustments!$J$4:$J$921,(Retirements!$E61&amp;"/"&amp;Retirements!AT$8&amp;"/"&amp;Retirements!AT$7&amp;"/"&amp;Retirements!AT$6),Adjustments!U$4:U$921)</f>
        <v>0</v>
      </c>
      <c r="AU61" s="59">
        <f>SUMIF(Adjustments!$J$4:$J$921,(Retirements!$E61&amp;"/"&amp;Retirements!AU$8&amp;"/"&amp;Retirements!AU$7&amp;"/"&amp;Retirements!AU$6),Adjustments!V$4:V$921)</f>
        <v>0</v>
      </c>
      <c r="AV61" s="59">
        <f>SUMIF(Adjustments!$J$4:$J$921,(Retirements!$E61&amp;"/"&amp;Retirements!AV$8&amp;"/"&amp;Retirements!AV$7&amp;"/"&amp;Retirements!AV$6),Adjustments!W$4:W$921)</f>
        <v>0</v>
      </c>
      <c r="AW61" s="59">
        <f>SUMIF(Adjustments!$J$4:$J$921,(Retirements!$E61&amp;"/"&amp;Retirements!AW$8&amp;"/"&amp;Retirements!AW$7&amp;"/"&amp;Retirements!AW$6),Adjustments!X$4:X$921)</f>
        <v>0</v>
      </c>
      <c r="AX61" s="59">
        <f>SUMIF(Adjustments!$J$4:$J$921,(Retirements!$E61&amp;"/"&amp;Retirements!AX$8&amp;"/"&amp;Retirements!AX$7&amp;"/"&amp;Retirements!AX$6),Adjustments!Y$4:Y$921)</f>
        <v>0</v>
      </c>
      <c r="AY61" s="59">
        <f>SUMIF(Adjustments!$J$4:$J$921,(Retirements!$E61&amp;"/"&amp;Retirements!AY$8&amp;"/"&amp;Retirements!AY$7&amp;"/"&amp;Retirements!AY$6),Adjustments!Z$4:Z$921)</f>
        <v>0</v>
      </c>
      <c r="AZ61" s="59">
        <f>SUMIF(Adjustments!$J$4:$J$921,(Retirements!$E61&amp;"/"&amp;Retirements!AZ$8&amp;"/"&amp;Retirements!AZ$7&amp;"/"&amp;Retirements!AZ$6),Adjustments!AA$4:AA$921)</f>
        <v>0</v>
      </c>
      <c r="BA61" s="59">
        <f>SUMIF(Adjustments!$J$4:$J$921,(Retirements!$E61&amp;"/"&amp;Retirements!BA$8&amp;"/"&amp;Retirements!BA$7&amp;"/"&amp;Retirements!BA$6),Adjustments!AB$4:AB$921)</f>
        <v>0</v>
      </c>
      <c r="BB61" s="59">
        <f>SUMIF(Adjustments!$J$4:$J$921,(Retirements!$E61&amp;"/"&amp;Retirements!BB$8&amp;"/"&amp;Retirements!BB$7&amp;"/"&amp;Retirements!BB$6),Adjustments!AC$4:AC$921)</f>
        <v>0</v>
      </c>
      <c r="BC61" s="59">
        <f>SUMIF(Adjustments!$J$4:$J$921,(Retirements!$E61&amp;"/"&amp;Retirements!BC$8&amp;"/"&amp;Retirements!BC$7&amp;"/"&amp;Retirements!BC$6),Adjustments!AD$4:AD$921)</f>
        <v>0</v>
      </c>
      <c r="BD61" s="59">
        <f>SUMIF(Adjustments!$J$4:$J$921,(Retirements!$E61&amp;"/"&amp;Retirements!BD$8&amp;"/"&amp;Retirements!BD$7&amp;"/"&amp;Retirements!BD$6),Adjustments!AE$4:AE$921)</f>
        <v>0</v>
      </c>
      <c r="BE61" s="59">
        <f>SUMIF(Adjustments!$J$4:$J$921,(Retirements!$E61&amp;"/"&amp;Retirements!BE$8&amp;"/"&amp;Retirements!BE$7&amp;"/"&amp;Retirements!BE$6),Adjustments!AF$4:AF$921)</f>
        <v>0</v>
      </c>
      <c r="BF61" s="59">
        <f>SUMIF(Adjustments!$J$4:$J$921,(Retirements!$E61&amp;"/"&amp;Retirements!BF$8&amp;"/"&amp;Retirements!BF$7&amp;"/"&amp;Retirements!BF$6),Adjustments!AG$4:AG$921)</f>
        <v>0</v>
      </c>
      <c r="BG61" s="59"/>
      <c r="BH61" s="756">
        <f t="shared" si="35"/>
        <v>53</v>
      </c>
      <c r="BI61" s="59">
        <f t="shared" si="46"/>
        <v>3823163.27</v>
      </c>
      <c r="BJ61" s="59">
        <f t="shared" si="348"/>
        <v>3823163.27</v>
      </c>
      <c r="BK61" s="59">
        <f t="shared" si="348"/>
        <v>3823163.27</v>
      </c>
      <c r="BL61" s="59">
        <f t="shared" si="348"/>
        <v>3823163.27</v>
      </c>
      <c r="BM61" s="59">
        <f t="shared" si="348"/>
        <v>3823163.27</v>
      </c>
      <c r="BN61" s="59">
        <f t="shared" si="348"/>
        <v>3823163.27</v>
      </c>
      <c r="BO61" s="59">
        <f t="shared" si="348"/>
        <v>3821551.71</v>
      </c>
      <c r="BP61" s="59">
        <f t="shared" ref="BJ61:CD73" si="427">HLOOKUP(BP$8,$K$9:$AH$95,$BH61,0)</f>
        <v>3821551.71</v>
      </c>
      <c r="BQ61" s="59">
        <f t="shared" si="427"/>
        <v>3821551.71</v>
      </c>
      <c r="BR61" s="59">
        <f t="shared" si="427"/>
        <v>3821551.71</v>
      </c>
      <c r="BS61" s="59">
        <f t="shared" si="427"/>
        <v>3821551.71</v>
      </c>
      <c r="BT61" s="59">
        <f t="shared" si="427"/>
        <v>3821551.71</v>
      </c>
      <c r="BU61" s="59">
        <f t="shared" si="427"/>
        <v>3821551.71</v>
      </c>
      <c r="BV61" s="59">
        <f t="shared" si="427"/>
        <v>3821551.71</v>
      </c>
      <c r="BW61" s="59">
        <f t="shared" si="427"/>
        <v>3821551.71</v>
      </c>
      <c r="BX61" s="59">
        <f t="shared" si="427"/>
        <v>3821551.71</v>
      </c>
      <c r="BY61" s="59">
        <f t="shared" si="427"/>
        <v>3821551.71</v>
      </c>
      <c r="BZ61" s="59">
        <f t="shared" si="427"/>
        <v>3821551.71</v>
      </c>
      <c r="CA61" s="59">
        <f t="shared" si="427"/>
        <v>2849370.7392160017</v>
      </c>
      <c r="CB61" s="59">
        <f t="shared" si="427"/>
        <v>2849370.7392160017</v>
      </c>
      <c r="CC61" s="59">
        <f t="shared" si="427"/>
        <v>2849370.7392160017</v>
      </c>
      <c r="CD61" s="59">
        <f t="shared" si="427"/>
        <v>2849370.7392160017</v>
      </c>
      <c r="CE61" s="59">
        <f t="shared" si="40"/>
        <v>2849370.7392160017</v>
      </c>
      <c r="CF61" s="68"/>
      <c r="CG61" s="70">
        <f t="shared" si="379"/>
        <v>0</v>
      </c>
      <c r="CH61" s="70">
        <f t="shared" si="380"/>
        <v>0</v>
      </c>
      <c r="CI61" s="70">
        <f t="shared" si="381"/>
        <v>0</v>
      </c>
      <c r="CJ61" s="70">
        <f t="shared" si="382"/>
        <v>-441.55999999999995</v>
      </c>
      <c r="CK61" s="70">
        <f t="shared" si="383"/>
        <v>0</v>
      </c>
      <c r="CL61" s="70">
        <f t="shared" si="384"/>
        <v>-1170</v>
      </c>
      <c r="CM61" s="70">
        <f t="shared" si="385"/>
        <v>-433712.59999999992</v>
      </c>
      <c r="CN61" s="70">
        <f t="shared" si="386"/>
        <v>-400.57</v>
      </c>
      <c r="CO61" s="70">
        <f t="shared" si="387"/>
        <v>-331.76</v>
      </c>
      <c r="CP61" s="70">
        <f t="shared" si="388"/>
        <v>-59748.448975999643</v>
      </c>
      <c r="CQ61" s="70">
        <f t="shared" si="389"/>
        <v>-59748.448975999643</v>
      </c>
      <c r="CR61" s="70">
        <f t="shared" si="390"/>
        <v>-59748.448975999643</v>
      </c>
      <c r="CS61" s="70">
        <f t="shared" si="391"/>
        <v>-59748.448975999643</v>
      </c>
      <c r="CT61" s="70">
        <f t="shared" si="392"/>
        <v>-59748.448975999643</v>
      </c>
      <c r="CU61" s="70">
        <f t="shared" si="393"/>
        <v>-59748.448975999643</v>
      </c>
      <c r="CV61" s="70">
        <f t="shared" si="394"/>
        <v>-59748.448975999643</v>
      </c>
      <c r="CW61" s="70">
        <f t="shared" si="395"/>
        <v>-59748.448975999643</v>
      </c>
      <c r="CX61" s="70">
        <f t="shared" si="396"/>
        <v>-59748.448975999643</v>
      </c>
      <c r="CY61" s="70">
        <f t="shared" si="397"/>
        <v>-44548.784144478755</v>
      </c>
      <c r="CZ61" s="70">
        <f t="shared" si="398"/>
        <v>-44548.784144478755</v>
      </c>
      <c r="DA61" s="70">
        <f t="shared" si="399"/>
        <v>-44548.784144478755</v>
      </c>
      <c r="DB61" s="70">
        <f t="shared" si="400"/>
        <v>-44548.784144478755</v>
      </c>
      <c r="DC61" s="70">
        <f t="shared" si="401"/>
        <v>-44548.784144478755</v>
      </c>
      <c r="DD61" s="63">
        <f t="shared" si="402"/>
        <v>-1196536.4515063905</v>
      </c>
      <c r="DE61" s="59"/>
      <c r="DF61" s="70">
        <f>SUMIF(Adjustments!$J$4:$J$921,(Retirements!$E61&amp;"/"&amp;Retirements!DF$8&amp;"/"&amp;Retirements!DF$7&amp;"/"&amp;Retirements!DF$6),Adjustments!K$4:K$921)</f>
        <v>0</v>
      </c>
      <c r="DG61" s="70">
        <f>SUMIF(Adjustments!$J$4:$J$921,(Retirements!$E61&amp;"/"&amp;Retirements!DG$8&amp;"/"&amp;Retirements!DG$7&amp;"/"&amp;Retirements!DG$6),Adjustments!L$4:L$921)</f>
        <v>0</v>
      </c>
      <c r="DH61" s="70">
        <f>SUMIF(Adjustments!$J$4:$J$921,(Retirements!$E61&amp;"/"&amp;Retirements!DH$8&amp;"/"&amp;Retirements!DH$7&amp;"/"&amp;Retirements!DH$6),Adjustments!M$4:M$921)</f>
        <v>0</v>
      </c>
      <c r="DI61" s="70">
        <f>SUMIF(Adjustments!$J$4:$J$921,(Retirements!$E61&amp;"/"&amp;Retirements!DI$8&amp;"/"&amp;Retirements!DI$7&amp;"/"&amp;Retirements!DI$6),Adjustments!N$4:N$921)</f>
        <v>0</v>
      </c>
      <c r="DJ61" s="70">
        <f>SUMIF(Adjustments!$J$4:$J$921,(Retirements!$E61&amp;"/"&amp;Retirements!DJ$8&amp;"/"&amp;Retirements!DJ$7&amp;"/"&amp;Retirements!DJ$6),Adjustments!O$4:O$921)</f>
        <v>0</v>
      </c>
      <c r="DK61" s="70">
        <f>SUMIF(Adjustments!$J$4:$J$921,(Retirements!$E61&amp;"/"&amp;Retirements!DK$8&amp;"/"&amp;Retirements!DK$7&amp;"/"&amp;Retirements!DK$6),Adjustments!P$4:P$921)</f>
        <v>0</v>
      </c>
      <c r="DL61" s="70">
        <f>SUMIF(Adjustments!$J$4:$J$921,(Retirements!$E61&amp;"/"&amp;Retirements!DL$8&amp;"/"&amp;Retirements!DL$7&amp;"/"&amp;Retirements!DL$6),Adjustments!Q$4:Q$921)</f>
        <v>0</v>
      </c>
      <c r="DM61" s="70">
        <f>SUMIF(Adjustments!$J$4:$J$921,(Retirements!$E61&amp;"/"&amp;Retirements!DM$8&amp;"/"&amp;Retirements!DM$7&amp;"/"&amp;Retirements!DM$6),Adjustments!R$4:R$921)</f>
        <v>0</v>
      </c>
      <c r="DN61" s="70">
        <f>SUMIF(Adjustments!$J$4:$J$921,(Retirements!$E61&amp;"/"&amp;Retirements!DN$8&amp;"/"&amp;Retirements!DN$7&amp;"/"&amp;Retirements!DN$6),Adjustments!S$4:S$921)</f>
        <v>0</v>
      </c>
      <c r="DO61" s="70">
        <f>SUMIF(Adjustments!$J$4:$J$921,(Retirements!$E61&amp;"/"&amp;Retirements!DO$8&amp;"/"&amp;Retirements!DO$7&amp;"/"&amp;Retirements!DO$6),Adjustments!T$4:T$921)</f>
        <v>0</v>
      </c>
      <c r="DP61" s="70">
        <f>SUMIF(Adjustments!$J$4:$J$921,(Retirements!$E61&amp;"/"&amp;Retirements!DP$8&amp;"/"&amp;Retirements!DP$7&amp;"/"&amp;Retirements!DP$6),Adjustments!U$4:U$921)</f>
        <v>0</v>
      </c>
      <c r="DQ61" s="70">
        <f>SUMIF(Adjustments!$J$4:$J$921,(Retirements!$E61&amp;"/"&amp;Retirements!DQ$8&amp;"/"&amp;Retirements!DQ$7&amp;"/"&amp;Retirements!DQ$6),Adjustments!V$4:V$921)</f>
        <v>0</v>
      </c>
      <c r="DR61" s="70">
        <f>SUMIF(Adjustments!$J$4:$J$921,(Retirements!$E61&amp;"/"&amp;Retirements!DR$8&amp;"/"&amp;Retirements!DR$7&amp;"/"&amp;Retirements!DR$6),Adjustments!W$4:W$921)</f>
        <v>0</v>
      </c>
      <c r="DS61" s="70">
        <f>SUMIF(Adjustments!$J$4:$J$921,(Retirements!$E61&amp;"/"&amp;Retirements!DS$8&amp;"/"&amp;Retirements!DS$7&amp;"/"&amp;Retirements!DS$6),Adjustments!X$4:X$921)</f>
        <v>0</v>
      </c>
      <c r="DT61" s="70">
        <f>SUMIF(Adjustments!$J$4:$J$921,(Retirements!$E61&amp;"/"&amp;Retirements!DT$8&amp;"/"&amp;Retirements!DT$7&amp;"/"&amp;Retirements!DT$6),Adjustments!Y$4:Y$921)</f>
        <v>0</v>
      </c>
      <c r="DU61" s="70">
        <f>SUMIF(Adjustments!$J$4:$J$921,(Retirements!$E61&amp;"/"&amp;Retirements!DU$8&amp;"/"&amp;Retirements!DU$7&amp;"/"&amp;Retirements!DU$6),Adjustments!Z$4:Z$921)</f>
        <v>0</v>
      </c>
      <c r="DV61" s="70">
        <f>SUMIF(Adjustments!$J$4:$J$921,(Retirements!$E61&amp;"/"&amp;Retirements!DV$8&amp;"/"&amp;Retirements!DV$7&amp;"/"&amp;Retirements!DV$6),Adjustments!AA$4:AA$921)</f>
        <v>0</v>
      </c>
      <c r="DW61" s="70">
        <f>SUMIF(Adjustments!$J$4:$J$921,(Retirements!$E61&amp;"/"&amp;Retirements!DW$8&amp;"/"&amp;Retirements!DW$7&amp;"/"&amp;Retirements!DW$6),Adjustments!AB$4:AB$921)</f>
        <v>0</v>
      </c>
      <c r="DX61" s="70">
        <f>SUMIF(Adjustments!$J$4:$J$921,(Retirements!$E61&amp;"/"&amp;Retirements!DX$8&amp;"/"&amp;Retirements!DX$7&amp;"/"&amp;Retirements!DX$6),Adjustments!AC$4:AC$921)</f>
        <v>0</v>
      </c>
      <c r="DY61" s="70">
        <f>SUMIF(Adjustments!$J$4:$J$921,(Retirements!$E61&amp;"/"&amp;Retirements!DY$8&amp;"/"&amp;Retirements!DY$7&amp;"/"&amp;Retirements!DY$6),Adjustments!AD$4:AD$921)</f>
        <v>0</v>
      </c>
      <c r="DZ61" s="70">
        <f>SUMIF(Adjustments!$J$4:$J$921,(Retirements!$E61&amp;"/"&amp;Retirements!DZ$8&amp;"/"&amp;Retirements!DZ$7&amp;"/"&amp;Retirements!DZ$6),Adjustments!AE$4:AE$921)</f>
        <v>0</v>
      </c>
      <c r="EA61" s="70">
        <f>SUMIF(Adjustments!$J$4:$J$921,(Retirements!$E61&amp;"/"&amp;Retirements!EA$8&amp;"/"&amp;Retirements!EA$7&amp;"/"&amp;Retirements!EA$6),Adjustments!AF$4:AF$921)</f>
        <v>0</v>
      </c>
      <c r="EB61" s="70">
        <f>SUMIF(Adjustments!$J$4:$J$921,(Retirements!$E61&amp;"/"&amp;Retirements!EB$8&amp;"/"&amp;Retirements!EB$7&amp;"/"&amp;Retirements!EB$6),Adjustments!AG$4:AG$921)</f>
        <v>0</v>
      </c>
      <c r="EC61" s="59"/>
      <c r="ED61" s="59">
        <f t="shared" si="403"/>
        <v>0</v>
      </c>
      <c r="EE61" s="59">
        <f t="shared" si="404"/>
        <v>0</v>
      </c>
      <c r="EF61" s="59">
        <f t="shared" si="405"/>
        <v>0</v>
      </c>
      <c r="EG61" s="59">
        <f t="shared" si="406"/>
        <v>-441.55999999999995</v>
      </c>
      <c r="EH61" s="59">
        <f t="shared" si="407"/>
        <v>0</v>
      </c>
      <c r="EI61" s="59">
        <f t="shared" si="408"/>
        <v>-1170</v>
      </c>
      <c r="EJ61" s="59">
        <f t="shared" si="409"/>
        <v>-433712.59999999992</v>
      </c>
      <c r="EK61" s="59">
        <f t="shared" si="410"/>
        <v>-400.57</v>
      </c>
      <c r="EL61" s="59">
        <f t="shared" si="411"/>
        <v>-331.76</v>
      </c>
      <c r="EM61" s="59">
        <f t="shared" si="412"/>
        <v>-59748.448975999643</v>
      </c>
      <c r="EN61" s="59">
        <f t="shared" si="413"/>
        <v>-59748.448975999643</v>
      </c>
      <c r="EO61" s="59">
        <f t="shared" si="414"/>
        <v>-59748.448975999643</v>
      </c>
      <c r="EP61" s="59">
        <f t="shared" si="415"/>
        <v>-59748.448975999643</v>
      </c>
      <c r="EQ61" s="59">
        <f t="shared" si="416"/>
        <v>-59748.448975999643</v>
      </c>
      <c r="ER61" s="59">
        <f t="shared" si="417"/>
        <v>-59748.448975999643</v>
      </c>
      <c r="ES61" s="59">
        <f t="shared" si="418"/>
        <v>-59748.448975999643</v>
      </c>
      <c r="ET61" s="59">
        <f t="shared" si="419"/>
        <v>-59748.448975999643</v>
      </c>
      <c r="EU61" s="59">
        <f t="shared" si="420"/>
        <v>-59748.448975999643</v>
      </c>
      <c r="EV61" s="59">
        <f t="shared" si="421"/>
        <v>-44548.784144478755</v>
      </c>
      <c r="EW61" s="59">
        <f t="shared" si="422"/>
        <v>-44548.784144478755</v>
      </c>
      <c r="EX61" s="59">
        <f t="shared" si="423"/>
        <v>-44548.784144478755</v>
      </c>
      <c r="EY61" s="59">
        <f t="shared" si="424"/>
        <v>-44548.784144478755</v>
      </c>
      <c r="EZ61" s="59">
        <f t="shared" si="425"/>
        <v>-44548.784144478755</v>
      </c>
      <c r="FA61" s="127">
        <f t="shared" si="52"/>
        <v>-1196536.4515063905</v>
      </c>
      <c r="FB61" s="59"/>
      <c r="FC61" s="70">
        <f>SUMIF(Adjustments!$J$4:$J$921,(Retirements!$E61&amp;"/"&amp;Retirements!FC$8&amp;"/"&amp;Retirements!FC$7&amp;"/"&amp;Retirements!FC$6),Adjustments!L$4:L$921)</f>
        <v>0</v>
      </c>
      <c r="FD61" s="70">
        <f>SUMIF(Adjustments!$J$4:$J$921,(Retirements!$E61&amp;"/"&amp;Retirements!FD$8&amp;"/"&amp;Retirements!FD$7&amp;"/"&amp;Retirements!FD$6),Adjustments!M$4:M$921)</f>
        <v>0</v>
      </c>
      <c r="FE61" s="70">
        <f>SUMIF(Adjustments!$J$4:$J$921,(Retirements!$E61&amp;"/"&amp;Retirements!FE$8&amp;"/"&amp;Retirements!FE$7&amp;"/"&amp;Retirements!FE$6),Adjustments!N$4:N$921)</f>
        <v>0</v>
      </c>
      <c r="FF61" s="70">
        <f>SUMIF(Adjustments!$J$4:$J$921,(Retirements!$E61&amp;"/"&amp;Retirements!FF$8&amp;"/"&amp;Retirements!FF$7&amp;"/"&amp;Retirements!FF$6),Adjustments!O$4:O$921)</f>
        <v>0</v>
      </c>
      <c r="FG61" s="70">
        <f>SUMIF(Adjustments!$J$4:$J$921,(Retirements!$E61&amp;"/"&amp;Retirements!FG$8&amp;"/"&amp;Retirements!FG$7&amp;"/"&amp;Retirements!FG$6),Adjustments!P$4:P$921)</f>
        <v>0</v>
      </c>
      <c r="FH61" s="70">
        <f>SUMIF(Adjustments!$J$4:$J$921,(Retirements!$E61&amp;"/"&amp;Retirements!FH$8&amp;"/"&amp;Retirements!FH$7&amp;"/"&amp;Retirements!FH$6),Adjustments!Q$4:Q$921)</f>
        <v>0</v>
      </c>
      <c r="FI61" s="70">
        <f>SUMIF(Adjustments!$J$4:$J$921,(Retirements!$E61&amp;"/"&amp;Retirements!FI$8&amp;"/"&amp;Retirements!FI$7&amp;"/"&amp;Retirements!FI$6),Adjustments!R$4:R$921)</f>
        <v>0</v>
      </c>
      <c r="FJ61" s="70">
        <f>SUMIF(Adjustments!$J$4:$J$921,(Retirements!$E61&amp;"/"&amp;Retirements!FJ$8&amp;"/"&amp;Retirements!FJ$7&amp;"/"&amp;Retirements!FJ$6),Adjustments!S$4:S$921)</f>
        <v>0</v>
      </c>
      <c r="FK61" s="70">
        <f>SUMIF(Adjustments!$J$4:$J$921,(Retirements!$E61&amp;"/"&amp;Retirements!FK$8&amp;"/"&amp;Retirements!FK$7&amp;"/"&amp;Retirements!FK$6),Adjustments!T$4:T$921)</f>
        <v>0</v>
      </c>
      <c r="FL61" s="70">
        <f>SUMIF(Adjustments!$J$4:$J$921,(Retirements!$E61&amp;"/"&amp;Retirements!FL$8&amp;"/"&amp;Retirements!FL$7&amp;"/"&amp;Retirements!FL$6),Adjustments!U$4:U$921)</f>
        <v>0</v>
      </c>
      <c r="FM61" s="70">
        <f>SUMIF(Adjustments!$J$4:$J$921,(Retirements!$E61&amp;"/"&amp;Retirements!FM$8&amp;"/"&amp;Retirements!FM$7&amp;"/"&amp;Retirements!FM$6),Adjustments!V$4:V$921)</f>
        <v>0</v>
      </c>
      <c r="FN61" s="70">
        <f>SUMIF(Adjustments!$J$4:$J$921,(Retirements!$E61&amp;"/"&amp;Retirements!FN$8&amp;"/"&amp;Retirements!FN$7&amp;"/"&amp;Retirements!FN$6),Adjustments!W$4:W$921)</f>
        <v>0</v>
      </c>
      <c r="FO61" s="70">
        <f>SUMIF(Adjustments!$J$4:$J$921,(Retirements!$E61&amp;"/"&amp;Retirements!FO$8&amp;"/"&amp;Retirements!FO$7&amp;"/"&amp;Retirements!FO$6),Adjustments!X$4:X$921)</f>
        <v>0</v>
      </c>
      <c r="FP61" s="70">
        <f>SUMIF(Adjustments!$J$4:$J$921,(Retirements!$E61&amp;"/"&amp;Retirements!FP$8&amp;"/"&amp;Retirements!FP$7&amp;"/"&amp;Retirements!FP$6),Adjustments!Y$4:Y$921)</f>
        <v>0</v>
      </c>
      <c r="FQ61" s="70">
        <f>SUMIF(Adjustments!$J$4:$J$921,(Retirements!$E61&amp;"/"&amp;Retirements!FQ$8&amp;"/"&amp;Retirements!FQ$7&amp;"/"&amp;Retirements!FQ$6),Adjustments!Z$4:Z$921)</f>
        <v>0</v>
      </c>
      <c r="FR61" s="70">
        <f>SUMIF(Adjustments!$J$4:$J$921,(Retirements!$E61&amp;"/"&amp;Retirements!FR$8&amp;"/"&amp;Retirements!FR$7&amp;"/"&amp;Retirements!FR$6),Adjustments!AA$4:AA$921)</f>
        <v>0</v>
      </c>
      <c r="FS61" s="70">
        <f>SUMIF(Adjustments!$J$4:$J$921,(Retirements!$E61&amp;"/"&amp;Retirements!FS$8&amp;"/"&amp;Retirements!FS$7&amp;"/"&amp;Retirements!FS$6),Adjustments!AB$4:AB$921)</f>
        <v>0</v>
      </c>
      <c r="FT61" s="70">
        <f>SUMIF(Adjustments!$J$4:$J$921,(Retirements!$E61&amp;"/"&amp;Retirements!FT$8&amp;"/"&amp;Retirements!FT$7&amp;"/"&amp;Retirements!FT$6),Adjustments!AC$4:AC$921)</f>
        <v>0</v>
      </c>
      <c r="FU61" s="70">
        <f>SUMIF(Adjustments!$J$4:$J$921,(Retirements!$E61&amp;"/"&amp;Retirements!FU$8&amp;"/"&amp;Retirements!FU$7&amp;"/"&amp;Retirements!FU$6),Adjustments!AD$4:AD$921)</f>
        <v>0</v>
      </c>
      <c r="FV61" s="70">
        <f>SUMIF(Adjustments!$J$4:$J$921,(Retirements!$E61&amp;"/"&amp;Retirements!FV$8&amp;"/"&amp;Retirements!FV$7&amp;"/"&amp;Retirements!FV$6),Adjustments!AE$4:AE$921)</f>
        <v>0</v>
      </c>
      <c r="FW61" s="70">
        <f>SUMIF(Adjustments!$J$4:$J$921,(Retirements!$E61&amp;"/"&amp;Retirements!FW$8&amp;"/"&amp;Retirements!FW$7&amp;"/"&amp;Retirements!FW$6),Adjustments!AF$4:AF$921)</f>
        <v>0</v>
      </c>
      <c r="FX61" s="70">
        <f>SUMIF(Adjustments!$J$4:$J$921,(Retirements!$E61&amp;"/"&amp;Retirements!FX$8&amp;"/"&amp;Retirements!FX$7&amp;"/"&amp;Retirements!FX$6),Adjustments!AG$4:AG$921)</f>
        <v>0</v>
      </c>
      <c r="FY61" s="70">
        <f>SUMIF(Adjustments!$J$4:$J$921,(Retirements!$E61&amp;"/"&amp;Retirements!FY$8&amp;"/"&amp;Retirements!FY$7&amp;"/"&amp;Retirements!FY$6),Adjustments!AH$4:AH$921)</f>
        <v>0</v>
      </c>
      <c r="FZ61" s="63">
        <f t="shared" si="426"/>
        <v>0</v>
      </c>
    </row>
    <row r="62" spans="1:182">
      <c r="A62" s="5" t="s">
        <v>4</v>
      </c>
      <c r="B62" s="5" t="s">
        <v>5</v>
      </c>
      <c r="C62" s="5" t="s">
        <v>2</v>
      </c>
      <c r="D62" s="5" t="s">
        <v>36</v>
      </c>
      <c r="E62" s="5" t="s">
        <v>140</v>
      </c>
      <c r="F62" s="5" t="s">
        <v>82</v>
      </c>
      <c r="G62" s="32">
        <v>397</v>
      </c>
      <c r="H62" s="5" t="s">
        <v>5</v>
      </c>
      <c r="I62" s="5" t="str">
        <f t="shared" si="45"/>
        <v>397DGU</v>
      </c>
      <c r="J62" s="374">
        <f>VLOOKUP(F62,Scenarios!$BI$11:$BL$121,4,0)</f>
        <v>-0.1918105818776509</v>
      </c>
      <c r="K62" s="358">
        <f>VLOOKUP(F62,Scenarios!$AG$11:$AJ$132,4,0)</f>
        <v>7619887.9700000007</v>
      </c>
      <c r="L62" s="27">
        <f t="shared" si="356"/>
        <v>7619887.9700000007</v>
      </c>
      <c r="M62" s="27">
        <f t="shared" si="357"/>
        <v>7619887.9700000007</v>
      </c>
      <c r="N62" s="27">
        <f t="shared" si="358"/>
        <v>7619887.9700000007</v>
      </c>
      <c r="O62" s="27">
        <f t="shared" si="359"/>
        <v>7619887.9700000007</v>
      </c>
      <c r="P62" s="27">
        <f t="shared" si="360"/>
        <v>7619887.9700000007</v>
      </c>
      <c r="Q62" s="27">
        <f t="shared" si="361"/>
        <v>7619887.9700000007</v>
      </c>
      <c r="R62" s="27">
        <f t="shared" si="362"/>
        <v>6308722.2000000002</v>
      </c>
      <c r="S62" s="27">
        <f t="shared" si="363"/>
        <v>6308722.2000000002</v>
      </c>
      <c r="T62" s="27">
        <f t="shared" si="364"/>
        <v>6308722.2000000002</v>
      </c>
      <c r="U62" s="27">
        <f t="shared" si="365"/>
        <v>6186924.2712193159</v>
      </c>
      <c r="V62" s="27">
        <f t="shared" si="366"/>
        <v>6065126.3424386317</v>
      </c>
      <c r="W62" s="27">
        <f t="shared" si="367"/>
        <v>5943328.4136579474</v>
      </c>
      <c r="X62" s="27">
        <f t="shared" si="368"/>
        <v>5821530.4848772632</v>
      </c>
      <c r="Y62" s="27">
        <f t="shared" si="369"/>
        <v>5699732.5560965789</v>
      </c>
      <c r="Z62" s="27">
        <f t="shared" si="370"/>
        <v>5552307.8073158944</v>
      </c>
      <c r="AA62" s="27">
        <f t="shared" si="371"/>
        <v>5430509.8785352102</v>
      </c>
      <c r="AB62" s="27">
        <f t="shared" si="372"/>
        <v>5308711.9497545259</v>
      </c>
      <c r="AC62" s="27">
        <f t="shared" si="373"/>
        <v>5186914.0209738417</v>
      </c>
      <c r="AD62" s="27">
        <f t="shared" si="374"/>
        <v>5104005.2712644804</v>
      </c>
      <c r="AE62" s="27">
        <f t="shared" si="375"/>
        <v>5021096.5215551192</v>
      </c>
      <c r="AF62" s="27">
        <f t="shared" si="376"/>
        <v>4938187.771845758</v>
      </c>
      <c r="AG62" s="27">
        <f t="shared" si="377"/>
        <v>4855279.0221363967</v>
      </c>
      <c r="AH62" s="27">
        <f t="shared" si="378"/>
        <v>4772370.2724270355</v>
      </c>
      <c r="AI62" s="68"/>
      <c r="AJ62" s="59">
        <f>SUMIF(Adjustments!$J$4:$J$921,(Retirements!$E62&amp;"/"&amp;Retirements!AJ$8&amp;"/"&amp;Retirements!AJ$7&amp;"/"&amp;Retirements!AJ$6),Adjustments!K$4:K$921)</f>
        <v>0</v>
      </c>
      <c r="AK62" s="59">
        <f>SUMIF(Adjustments!$J$4:$J$921,(Retirements!$E62&amp;"/"&amp;Retirements!AK$8&amp;"/"&amp;Retirements!AK$7&amp;"/"&amp;Retirements!AK$6),Adjustments!L$4:L$921)</f>
        <v>0</v>
      </c>
      <c r="AL62" s="59">
        <f>SUMIF(Adjustments!$J$4:$J$921,(Retirements!$E62&amp;"/"&amp;Retirements!AL$8&amp;"/"&amp;Retirements!AL$7&amp;"/"&amp;Retirements!AL$6),Adjustments!M$4:M$921)</f>
        <v>0</v>
      </c>
      <c r="AM62" s="59">
        <f>SUMIF(Adjustments!$J$4:$J$921,(Retirements!$E62&amp;"/"&amp;Retirements!AM$8&amp;"/"&amp;Retirements!AM$7&amp;"/"&amp;Retirements!AM$6),Adjustments!N$4:N$921)</f>
        <v>0</v>
      </c>
      <c r="AN62" s="59">
        <f>SUMIF(Adjustments!$J$4:$J$921,(Retirements!$E62&amp;"/"&amp;Retirements!AN$8&amp;"/"&amp;Retirements!AN$7&amp;"/"&amp;Retirements!AN$6),Adjustments!O$4:O$921)</f>
        <v>0</v>
      </c>
      <c r="AO62" s="59">
        <f>SUMIF(Adjustments!$J$4:$J$921,(Retirements!$E62&amp;"/"&amp;Retirements!AO$8&amp;"/"&amp;Retirements!AO$7&amp;"/"&amp;Retirements!AO$6),Adjustments!P$4:P$921)</f>
        <v>0</v>
      </c>
      <c r="AP62" s="59">
        <f>SUMIF(Adjustments!$J$4:$J$921,(Retirements!$E62&amp;"/"&amp;Retirements!AP$8&amp;"/"&amp;Retirements!AP$7&amp;"/"&amp;Retirements!AP$6),Adjustments!Q$4:Q$921)</f>
        <v>-1311165.7700000003</v>
      </c>
      <c r="AQ62" s="59">
        <f>SUMIF(Adjustments!$J$4:$J$921,(Retirements!$E62&amp;"/"&amp;Retirements!AQ$8&amp;"/"&amp;Retirements!AQ$7&amp;"/"&amp;Retirements!AQ$6),Adjustments!R$4:R$921)</f>
        <v>0</v>
      </c>
      <c r="AR62" s="59">
        <f>SUMIF(Adjustments!$J$4:$J$921,(Retirements!$E62&amp;"/"&amp;Retirements!AR$8&amp;"/"&amp;Retirements!AR$7&amp;"/"&amp;Retirements!AR$6),Adjustments!S$4:S$921)</f>
        <v>0</v>
      </c>
      <c r="AS62" s="59">
        <f>SUMIF(Adjustments!$J$4:$J$921,(Retirements!$E62&amp;"/"&amp;Retirements!AS$8&amp;"/"&amp;Retirements!AS$7&amp;"/"&amp;Retirements!AS$6),Adjustments!T$4:T$921)</f>
        <v>0</v>
      </c>
      <c r="AT62" s="59">
        <f>SUMIF(Adjustments!$J$4:$J$921,(Retirements!$E62&amp;"/"&amp;Retirements!AT$8&amp;"/"&amp;Retirements!AT$7&amp;"/"&amp;Retirements!AT$6),Adjustments!U$4:U$921)</f>
        <v>0</v>
      </c>
      <c r="AU62" s="59">
        <f>SUMIF(Adjustments!$J$4:$J$921,(Retirements!$E62&amp;"/"&amp;Retirements!AU$8&amp;"/"&amp;Retirements!AU$7&amp;"/"&amp;Retirements!AU$6),Adjustments!V$4:V$921)</f>
        <v>0</v>
      </c>
      <c r="AV62" s="59">
        <f>SUMIF(Adjustments!$J$4:$J$921,(Retirements!$E62&amp;"/"&amp;Retirements!AV$8&amp;"/"&amp;Retirements!AV$7&amp;"/"&amp;Retirements!AV$6),Adjustments!W$4:W$921)</f>
        <v>0</v>
      </c>
      <c r="AW62" s="59">
        <f>SUMIF(Adjustments!$J$4:$J$921,(Retirements!$E62&amp;"/"&amp;Retirements!AW$8&amp;"/"&amp;Retirements!AW$7&amp;"/"&amp;Retirements!AW$6),Adjustments!X$4:X$921)</f>
        <v>0</v>
      </c>
      <c r="AX62" s="59">
        <f>SUMIF(Adjustments!$J$4:$J$921,(Retirements!$E62&amp;"/"&amp;Retirements!AX$8&amp;"/"&amp;Retirements!AX$7&amp;"/"&amp;Retirements!AX$6),Adjustments!Y$4:Y$921)</f>
        <v>0</v>
      </c>
      <c r="AY62" s="59">
        <f>SUMIF(Adjustments!$J$4:$J$921,(Retirements!$E62&amp;"/"&amp;Retirements!AY$8&amp;"/"&amp;Retirements!AY$7&amp;"/"&amp;Retirements!AY$6),Adjustments!Z$4:Z$921)</f>
        <v>0</v>
      </c>
      <c r="AZ62" s="59">
        <f>SUMIF(Adjustments!$J$4:$J$921,(Retirements!$E62&amp;"/"&amp;Retirements!AZ$8&amp;"/"&amp;Retirements!AZ$7&amp;"/"&amp;Retirements!AZ$6),Adjustments!AA$4:AA$921)</f>
        <v>0</v>
      </c>
      <c r="BA62" s="59">
        <f>SUMIF(Adjustments!$J$4:$J$921,(Retirements!$E62&amp;"/"&amp;Retirements!BA$8&amp;"/"&amp;Retirements!BA$7&amp;"/"&amp;Retirements!BA$6),Adjustments!AB$4:AB$921)</f>
        <v>0</v>
      </c>
      <c r="BB62" s="59">
        <f>SUMIF(Adjustments!$J$4:$J$921,(Retirements!$E62&amp;"/"&amp;Retirements!BB$8&amp;"/"&amp;Retirements!BB$7&amp;"/"&amp;Retirements!BB$6),Adjustments!AC$4:AC$921)</f>
        <v>0</v>
      </c>
      <c r="BC62" s="59">
        <f>SUMIF(Adjustments!$J$4:$J$921,(Retirements!$E62&amp;"/"&amp;Retirements!BC$8&amp;"/"&amp;Retirements!BC$7&amp;"/"&amp;Retirements!BC$6),Adjustments!AD$4:AD$921)</f>
        <v>0</v>
      </c>
      <c r="BD62" s="59">
        <f>SUMIF(Adjustments!$J$4:$J$921,(Retirements!$E62&amp;"/"&amp;Retirements!BD$8&amp;"/"&amp;Retirements!BD$7&amp;"/"&amp;Retirements!BD$6),Adjustments!AE$4:AE$921)</f>
        <v>0</v>
      </c>
      <c r="BE62" s="59">
        <f>SUMIF(Adjustments!$J$4:$J$921,(Retirements!$E62&amp;"/"&amp;Retirements!BE$8&amp;"/"&amp;Retirements!BE$7&amp;"/"&amp;Retirements!BE$6),Adjustments!AF$4:AF$921)</f>
        <v>0</v>
      </c>
      <c r="BF62" s="59">
        <f>SUMIF(Adjustments!$J$4:$J$921,(Retirements!$E62&amp;"/"&amp;Retirements!BF$8&amp;"/"&amp;Retirements!BF$7&amp;"/"&amp;Retirements!BF$6),Adjustments!AG$4:AG$921)</f>
        <v>0</v>
      </c>
      <c r="BG62" s="59"/>
      <c r="BH62" s="756">
        <f t="shared" si="35"/>
        <v>54</v>
      </c>
      <c r="BI62" s="59">
        <f t="shared" si="46"/>
        <v>7619887.9700000007</v>
      </c>
      <c r="BJ62" s="59">
        <f t="shared" si="427"/>
        <v>7619887.9700000007</v>
      </c>
      <c r="BK62" s="59">
        <f t="shared" si="427"/>
        <v>7619887.9700000007</v>
      </c>
      <c r="BL62" s="59">
        <f t="shared" si="427"/>
        <v>7619887.9700000007</v>
      </c>
      <c r="BM62" s="59">
        <f t="shared" si="427"/>
        <v>7619887.9700000007</v>
      </c>
      <c r="BN62" s="59">
        <f t="shared" si="427"/>
        <v>7619887.9700000007</v>
      </c>
      <c r="BO62" s="59">
        <f t="shared" si="427"/>
        <v>7619887.9700000007</v>
      </c>
      <c r="BP62" s="59">
        <f t="shared" si="427"/>
        <v>7619887.9700000007</v>
      </c>
      <c r="BQ62" s="59">
        <f t="shared" si="427"/>
        <v>7619887.9700000007</v>
      </c>
      <c r="BR62" s="59">
        <f t="shared" si="427"/>
        <v>7619887.9700000007</v>
      </c>
      <c r="BS62" s="59">
        <f t="shared" si="427"/>
        <v>7619887.9700000007</v>
      </c>
      <c r="BT62" s="59">
        <f t="shared" si="427"/>
        <v>7619887.9700000007</v>
      </c>
      <c r="BU62" s="59">
        <f t="shared" si="427"/>
        <v>7619887.9700000007</v>
      </c>
      <c r="BV62" s="59">
        <f t="shared" si="427"/>
        <v>7619887.9700000007</v>
      </c>
      <c r="BW62" s="59">
        <f t="shared" si="427"/>
        <v>7619887.9700000007</v>
      </c>
      <c r="BX62" s="59">
        <f t="shared" si="427"/>
        <v>7619887.9700000007</v>
      </c>
      <c r="BY62" s="59">
        <f t="shared" si="427"/>
        <v>7619887.9700000007</v>
      </c>
      <c r="BZ62" s="59">
        <f t="shared" si="427"/>
        <v>7619887.9700000007</v>
      </c>
      <c r="CA62" s="59">
        <f t="shared" si="427"/>
        <v>5186914.0209738417</v>
      </c>
      <c r="CB62" s="59">
        <f t="shared" si="427"/>
        <v>5186914.0209738417</v>
      </c>
      <c r="CC62" s="59">
        <f t="shared" si="427"/>
        <v>5186914.0209738417</v>
      </c>
      <c r="CD62" s="59">
        <f t="shared" si="427"/>
        <v>5186914.0209738417</v>
      </c>
      <c r="CE62" s="59">
        <f t="shared" si="40"/>
        <v>5186914.0209738417</v>
      </c>
      <c r="CF62" s="68"/>
      <c r="CG62" s="70">
        <f t="shared" si="379"/>
        <v>0</v>
      </c>
      <c r="CH62" s="70">
        <f t="shared" si="380"/>
        <v>0</v>
      </c>
      <c r="CI62" s="70">
        <f t="shared" si="381"/>
        <v>0</v>
      </c>
      <c r="CJ62" s="70">
        <f t="shared" si="382"/>
        <v>0</v>
      </c>
      <c r="CK62" s="70">
        <f t="shared" si="383"/>
        <v>0</v>
      </c>
      <c r="CL62" s="70">
        <f t="shared" si="384"/>
        <v>0</v>
      </c>
      <c r="CM62" s="70">
        <f t="shared" si="385"/>
        <v>-1311165.7700000003</v>
      </c>
      <c r="CN62" s="70">
        <f t="shared" si="386"/>
        <v>0</v>
      </c>
      <c r="CO62" s="70">
        <f t="shared" si="387"/>
        <v>0</v>
      </c>
      <c r="CP62" s="70">
        <f t="shared" si="388"/>
        <v>-121797.92878068436</v>
      </c>
      <c r="CQ62" s="70">
        <f t="shared" si="389"/>
        <v>-121797.92878068436</v>
      </c>
      <c r="CR62" s="70">
        <f t="shared" si="390"/>
        <v>-121797.92878068436</v>
      </c>
      <c r="CS62" s="70">
        <f t="shared" si="391"/>
        <v>-121797.92878068436</v>
      </c>
      <c r="CT62" s="70">
        <f t="shared" si="392"/>
        <v>-121797.92878068436</v>
      </c>
      <c r="CU62" s="70">
        <f t="shared" si="393"/>
        <v>-121797.92878068436</v>
      </c>
      <c r="CV62" s="70">
        <f t="shared" si="394"/>
        <v>-121797.92878068436</v>
      </c>
      <c r="CW62" s="70">
        <f t="shared" si="395"/>
        <v>-121797.92878068436</v>
      </c>
      <c r="CX62" s="70">
        <f t="shared" si="396"/>
        <v>-121797.92878068436</v>
      </c>
      <c r="CY62" s="70">
        <f t="shared" si="397"/>
        <v>-82908.749709361538</v>
      </c>
      <c r="CZ62" s="70">
        <f t="shared" si="398"/>
        <v>-82908.749709361538</v>
      </c>
      <c r="DA62" s="70">
        <f t="shared" si="399"/>
        <v>-82908.749709361538</v>
      </c>
      <c r="DB62" s="70">
        <f t="shared" si="400"/>
        <v>-82908.749709361538</v>
      </c>
      <c r="DC62" s="70">
        <f t="shared" si="401"/>
        <v>-82908.749709361538</v>
      </c>
      <c r="DD62" s="63">
        <f t="shared" si="402"/>
        <v>-2821890.8775729672</v>
      </c>
      <c r="DE62" s="59"/>
      <c r="DF62" s="70">
        <f>SUMIF(Adjustments!$J$4:$J$921,(Retirements!$E62&amp;"/"&amp;Retirements!DF$8&amp;"/"&amp;Retirements!DF$7&amp;"/"&amp;Retirements!DF$6),Adjustments!K$4:K$921)</f>
        <v>0</v>
      </c>
      <c r="DG62" s="70">
        <f>SUMIF(Adjustments!$J$4:$J$921,(Retirements!$E62&amp;"/"&amp;Retirements!DG$8&amp;"/"&amp;Retirements!DG$7&amp;"/"&amp;Retirements!DG$6),Adjustments!L$4:L$921)</f>
        <v>0</v>
      </c>
      <c r="DH62" s="70">
        <f>SUMIF(Adjustments!$J$4:$J$921,(Retirements!$E62&amp;"/"&amp;Retirements!DH$8&amp;"/"&amp;Retirements!DH$7&amp;"/"&amp;Retirements!DH$6),Adjustments!M$4:M$921)</f>
        <v>0</v>
      </c>
      <c r="DI62" s="70">
        <f>SUMIF(Adjustments!$J$4:$J$921,(Retirements!$E62&amp;"/"&amp;Retirements!DI$8&amp;"/"&amp;Retirements!DI$7&amp;"/"&amp;Retirements!DI$6),Adjustments!N$4:N$921)</f>
        <v>0</v>
      </c>
      <c r="DJ62" s="70">
        <f>SUMIF(Adjustments!$J$4:$J$921,(Retirements!$E62&amp;"/"&amp;Retirements!DJ$8&amp;"/"&amp;Retirements!DJ$7&amp;"/"&amp;Retirements!DJ$6),Adjustments!O$4:O$921)</f>
        <v>0</v>
      </c>
      <c r="DK62" s="70">
        <f>SUMIF(Adjustments!$J$4:$J$921,(Retirements!$E62&amp;"/"&amp;Retirements!DK$8&amp;"/"&amp;Retirements!DK$7&amp;"/"&amp;Retirements!DK$6),Adjustments!P$4:P$921)</f>
        <v>0</v>
      </c>
      <c r="DL62" s="70">
        <f>SUMIF(Adjustments!$J$4:$J$921,(Retirements!$E62&amp;"/"&amp;Retirements!DL$8&amp;"/"&amp;Retirements!DL$7&amp;"/"&amp;Retirements!DL$6),Adjustments!Q$4:Q$921)</f>
        <v>0</v>
      </c>
      <c r="DM62" s="70">
        <f>SUMIF(Adjustments!$J$4:$J$921,(Retirements!$E62&amp;"/"&amp;Retirements!DM$8&amp;"/"&amp;Retirements!DM$7&amp;"/"&amp;Retirements!DM$6),Adjustments!R$4:R$921)</f>
        <v>0</v>
      </c>
      <c r="DN62" s="70">
        <f>SUMIF(Adjustments!$J$4:$J$921,(Retirements!$E62&amp;"/"&amp;Retirements!DN$8&amp;"/"&amp;Retirements!DN$7&amp;"/"&amp;Retirements!DN$6),Adjustments!S$4:S$921)</f>
        <v>0</v>
      </c>
      <c r="DO62" s="70">
        <f>SUMIF(Adjustments!$J$4:$J$921,(Retirements!$E62&amp;"/"&amp;Retirements!DO$8&amp;"/"&amp;Retirements!DO$7&amp;"/"&amp;Retirements!DO$6),Adjustments!T$4:T$921)</f>
        <v>0</v>
      </c>
      <c r="DP62" s="70">
        <f>SUMIF(Adjustments!$J$4:$J$921,(Retirements!$E62&amp;"/"&amp;Retirements!DP$8&amp;"/"&amp;Retirements!DP$7&amp;"/"&amp;Retirements!DP$6),Adjustments!U$4:U$921)</f>
        <v>0</v>
      </c>
      <c r="DQ62" s="70">
        <f>SUMIF(Adjustments!$J$4:$J$921,(Retirements!$E62&amp;"/"&amp;Retirements!DQ$8&amp;"/"&amp;Retirements!DQ$7&amp;"/"&amp;Retirements!DQ$6),Adjustments!V$4:V$921)</f>
        <v>0</v>
      </c>
      <c r="DR62" s="70">
        <f>SUMIF(Adjustments!$J$4:$J$921,(Retirements!$E62&amp;"/"&amp;Retirements!DR$8&amp;"/"&amp;Retirements!DR$7&amp;"/"&amp;Retirements!DR$6),Adjustments!W$4:W$921)</f>
        <v>0</v>
      </c>
      <c r="DS62" s="70">
        <f>SUMIF(Adjustments!$J$4:$J$921,(Retirements!$E62&amp;"/"&amp;Retirements!DS$8&amp;"/"&amp;Retirements!DS$7&amp;"/"&amp;Retirements!DS$6),Adjustments!X$4:X$921)</f>
        <v>0</v>
      </c>
      <c r="DT62" s="70">
        <f>SUMIF(Adjustments!$J$4:$J$921,(Retirements!$E62&amp;"/"&amp;Retirements!DT$8&amp;"/"&amp;Retirements!DT$7&amp;"/"&amp;Retirements!DT$6),Adjustments!Y$4:Y$921)</f>
        <v>-25626.82</v>
      </c>
      <c r="DU62" s="70">
        <f>SUMIF(Adjustments!$J$4:$J$921,(Retirements!$E62&amp;"/"&amp;Retirements!DU$8&amp;"/"&amp;Retirements!DU$7&amp;"/"&amp;Retirements!DU$6),Adjustments!Z$4:Z$921)</f>
        <v>0</v>
      </c>
      <c r="DV62" s="70">
        <f>SUMIF(Adjustments!$J$4:$J$921,(Retirements!$E62&amp;"/"&amp;Retirements!DV$8&amp;"/"&amp;Retirements!DV$7&amp;"/"&amp;Retirements!DV$6),Adjustments!AA$4:AA$921)</f>
        <v>0</v>
      </c>
      <c r="DW62" s="70">
        <f>SUMIF(Adjustments!$J$4:$J$921,(Retirements!$E62&amp;"/"&amp;Retirements!DW$8&amp;"/"&amp;Retirements!DW$7&amp;"/"&amp;Retirements!DW$6),Adjustments!AB$4:AB$921)</f>
        <v>0</v>
      </c>
      <c r="DX62" s="70">
        <f>SUMIF(Adjustments!$J$4:$J$921,(Retirements!$E62&amp;"/"&amp;Retirements!DX$8&amp;"/"&amp;Retirements!DX$7&amp;"/"&amp;Retirements!DX$6),Adjustments!AC$4:AC$921)</f>
        <v>0</v>
      </c>
      <c r="DY62" s="70">
        <f>SUMIF(Adjustments!$J$4:$J$921,(Retirements!$E62&amp;"/"&amp;Retirements!DY$8&amp;"/"&amp;Retirements!DY$7&amp;"/"&amp;Retirements!DY$6),Adjustments!AD$4:AD$921)</f>
        <v>0</v>
      </c>
      <c r="DZ62" s="70">
        <f>SUMIF(Adjustments!$J$4:$J$921,(Retirements!$E62&amp;"/"&amp;Retirements!DZ$8&amp;"/"&amp;Retirements!DZ$7&amp;"/"&amp;Retirements!DZ$6),Adjustments!AE$4:AE$921)</f>
        <v>0</v>
      </c>
      <c r="EA62" s="70">
        <f>SUMIF(Adjustments!$J$4:$J$921,(Retirements!$E62&amp;"/"&amp;Retirements!EA$8&amp;"/"&amp;Retirements!EA$7&amp;"/"&amp;Retirements!EA$6),Adjustments!AF$4:AF$921)</f>
        <v>0</v>
      </c>
      <c r="EB62" s="70">
        <f>SUMIF(Adjustments!$J$4:$J$921,(Retirements!$E62&amp;"/"&amp;Retirements!EB$8&amp;"/"&amp;Retirements!EB$7&amp;"/"&amp;Retirements!EB$6),Adjustments!AG$4:AG$921)</f>
        <v>0</v>
      </c>
      <c r="EC62" s="59"/>
      <c r="ED62" s="59">
        <f t="shared" si="403"/>
        <v>0</v>
      </c>
      <c r="EE62" s="59">
        <f t="shared" si="404"/>
        <v>0</v>
      </c>
      <c r="EF62" s="59">
        <f t="shared" si="405"/>
        <v>0</v>
      </c>
      <c r="EG62" s="59">
        <f t="shared" si="406"/>
        <v>0</v>
      </c>
      <c r="EH62" s="59">
        <f t="shared" si="407"/>
        <v>0</v>
      </c>
      <c r="EI62" s="59">
        <f t="shared" si="408"/>
        <v>0</v>
      </c>
      <c r="EJ62" s="59">
        <f t="shared" si="409"/>
        <v>-1311165.7700000003</v>
      </c>
      <c r="EK62" s="59">
        <f t="shared" si="410"/>
        <v>0</v>
      </c>
      <c r="EL62" s="59">
        <f t="shared" si="411"/>
        <v>0</v>
      </c>
      <c r="EM62" s="59">
        <f t="shared" si="412"/>
        <v>-121797.92878068436</v>
      </c>
      <c r="EN62" s="59">
        <f t="shared" si="413"/>
        <v>-121797.92878068436</v>
      </c>
      <c r="EO62" s="59">
        <f t="shared" si="414"/>
        <v>-121797.92878068436</v>
      </c>
      <c r="EP62" s="59">
        <f t="shared" si="415"/>
        <v>-121797.92878068436</v>
      </c>
      <c r="EQ62" s="59">
        <f t="shared" si="416"/>
        <v>-121797.92878068436</v>
      </c>
      <c r="ER62" s="59">
        <f t="shared" si="417"/>
        <v>-147424.74878068437</v>
      </c>
      <c r="ES62" s="59">
        <f t="shared" si="418"/>
        <v>-121797.92878068436</v>
      </c>
      <c r="ET62" s="59">
        <f t="shared" si="419"/>
        <v>-121797.92878068436</v>
      </c>
      <c r="EU62" s="59">
        <f t="shared" si="420"/>
        <v>-121797.92878068436</v>
      </c>
      <c r="EV62" s="59">
        <f t="shared" si="421"/>
        <v>-82908.749709361538</v>
      </c>
      <c r="EW62" s="59">
        <f t="shared" si="422"/>
        <v>-82908.749709361538</v>
      </c>
      <c r="EX62" s="59">
        <f t="shared" si="423"/>
        <v>-82908.749709361538</v>
      </c>
      <c r="EY62" s="59">
        <f t="shared" si="424"/>
        <v>-82908.749709361538</v>
      </c>
      <c r="EZ62" s="59">
        <f t="shared" si="425"/>
        <v>-82908.749709361538</v>
      </c>
      <c r="FA62" s="127">
        <f t="shared" si="52"/>
        <v>-2847517.6975729675</v>
      </c>
      <c r="FB62" s="59"/>
      <c r="FC62" s="70">
        <f>SUMIF(Adjustments!$J$4:$J$921,(Retirements!$E62&amp;"/"&amp;Retirements!FC$8&amp;"/"&amp;Retirements!FC$7&amp;"/"&amp;Retirements!FC$6),Adjustments!L$4:L$921)</f>
        <v>0</v>
      </c>
      <c r="FD62" s="70">
        <f>SUMIF(Adjustments!$J$4:$J$921,(Retirements!$E62&amp;"/"&amp;Retirements!FD$8&amp;"/"&amp;Retirements!FD$7&amp;"/"&amp;Retirements!FD$6),Adjustments!M$4:M$921)</f>
        <v>0</v>
      </c>
      <c r="FE62" s="70">
        <f>SUMIF(Adjustments!$J$4:$J$921,(Retirements!$E62&amp;"/"&amp;Retirements!FE$8&amp;"/"&amp;Retirements!FE$7&amp;"/"&amp;Retirements!FE$6),Adjustments!N$4:N$921)</f>
        <v>0</v>
      </c>
      <c r="FF62" s="70">
        <f>SUMIF(Adjustments!$J$4:$J$921,(Retirements!$E62&amp;"/"&amp;Retirements!FF$8&amp;"/"&amp;Retirements!FF$7&amp;"/"&amp;Retirements!FF$6),Adjustments!O$4:O$921)</f>
        <v>0</v>
      </c>
      <c r="FG62" s="70">
        <f>SUMIF(Adjustments!$J$4:$J$921,(Retirements!$E62&amp;"/"&amp;Retirements!FG$8&amp;"/"&amp;Retirements!FG$7&amp;"/"&amp;Retirements!FG$6),Adjustments!P$4:P$921)</f>
        <v>0</v>
      </c>
      <c r="FH62" s="70">
        <f>SUMIF(Adjustments!$J$4:$J$921,(Retirements!$E62&amp;"/"&amp;Retirements!FH$8&amp;"/"&amp;Retirements!FH$7&amp;"/"&amp;Retirements!FH$6),Adjustments!Q$4:Q$921)</f>
        <v>0</v>
      </c>
      <c r="FI62" s="70">
        <f>SUMIF(Adjustments!$J$4:$J$921,(Retirements!$E62&amp;"/"&amp;Retirements!FI$8&amp;"/"&amp;Retirements!FI$7&amp;"/"&amp;Retirements!FI$6),Adjustments!R$4:R$921)</f>
        <v>0</v>
      </c>
      <c r="FJ62" s="70">
        <f>SUMIF(Adjustments!$J$4:$J$921,(Retirements!$E62&amp;"/"&amp;Retirements!FJ$8&amp;"/"&amp;Retirements!FJ$7&amp;"/"&amp;Retirements!FJ$6),Adjustments!S$4:S$921)</f>
        <v>0</v>
      </c>
      <c r="FK62" s="70">
        <f>SUMIF(Adjustments!$J$4:$J$921,(Retirements!$E62&amp;"/"&amp;Retirements!FK$8&amp;"/"&amp;Retirements!FK$7&amp;"/"&amp;Retirements!FK$6),Adjustments!T$4:T$921)</f>
        <v>0</v>
      </c>
      <c r="FL62" s="70">
        <f>SUMIF(Adjustments!$J$4:$J$921,(Retirements!$E62&amp;"/"&amp;Retirements!FL$8&amp;"/"&amp;Retirements!FL$7&amp;"/"&amp;Retirements!FL$6),Adjustments!U$4:U$921)</f>
        <v>0</v>
      </c>
      <c r="FM62" s="70">
        <f>SUMIF(Adjustments!$J$4:$J$921,(Retirements!$E62&amp;"/"&amp;Retirements!FM$8&amp;"/"&amp;Retirements!FM$7&amp;"/"&amp;Retirements!FM$6),Adjustments!V$4:V$921)</f>
        <v>0</v>
      </c>
      <c r="FN62" s="70">
        <f>SUMIF(Adjustments!$J$4:$J$921,(Retirements!$E62&amp;"/"&amp;Retirements!FN$8&amp;"/"&amp;Retirements!FN$7&amp;"/"&amp;Retirements!FN$6),Adjustments!W$4:W$921)</f>
        <v>0</v>
      </c>
      <c r="FO62" s="70">
        <f>SUMIF(Adjustments!$J$4:$J$921,(Retirements!$E62&amp;"/"&amp;Retirements!FO$8&amp;"/"&amp;Retirements!FO$7&amp;"/"&amp;Retirements!FO$6),Adjustments!X$4:X$921)</f>
        <v>0</v>
      </c>
      <c r="FP62" s="70">
        <f>SUMIF(Adjustments!$J$4:$J$921,(Retirements!$E62&amp;"/"&amp;Retirements!FP$8&amp;"/"&amp;Retirements!FP$7&amp;"/"&amp;Retirements!FP$6),Adjustments!Y$4:Y$921)</f>
        <v>0</v>
      </c>
      <c r="FQ62" s="70">
        <f>SUMIF(Adjustments!$J$4:$J$921,(Retirements!$E62&amp;"/"&amp;Retirements!FQ$8&amp;"/"&amp;Retirements!FQ$7&amp;"/"&amp;Retirements!FQ$6),Adjustments!Z$4:Z$921)</f>
        <v>0</v>
      </c>
      <c r="FR62" s="70">
        <f>SUMIF(Adjustments!$J$4:$J$921,(Retirements!$E62&amp;"/"&amp;Retirements!FR$8&amp;"/"&amp;Retirements!FR$7&amp;"/"&amp;Retirements!FR$6),Adjustments!AA$4:AA$921)</f>
        <v>0</v>
      </c>
      <c r="FS62" s="70">
        <f>SUMIF(Adjustments!$J$4:$J$921,(Retirements!$E62&amp;"/"&amp;Retirements!FS$8&amp;"/"&amp;Retirements!FS$7&amp;"/"&amp;Retirements!FS$6),Adjustments!AB$4:AB$921)</f>
        <v>0</v>
      </c>
      <c r="FT62" s="70">
        <f>SUMIF(Adjustments!$J$4:$J$921,(Retirements!$E62&amp;"/"&amp;Retirements!FT$8&amp;"/"&amp;Retirements!FT$7&amp;"/"&amp;Retirements!FT$6),Adjustments!AC$4:AC$921)</f>
        <v>0</v>
      </c>
      <c r="FU62" s="70">
        <f>SUMIF(Adjustments!$J$4:$J$921,(Retirements!$E62&amp;"/"&amp;Retirements!FU$8&amp;"/"&amp;Retirements!FU$7&amp;"/"&amp;Retirements!FU$6),Adjustments!AD$4:AD$921)</f>
        <v>0</v>
      </c>
      <c r="FV62" s="70">
        <f>SUMIF(Adjustments!$J$4:$J$921,(Retirements!$E62&amp;"/"&amp;Retirements!FV$8&amp;"/"&amp;Retirements!FV$7&amp;"/"&amp;Retirements!FV$6),Adjustments!AE$4:AE$921)</f>
        <v>0</v>
      </c>
      <c r="FW62" s="70">
        <f>SUMIF(Adjustments!$J$4:$J$921,(Retirements!$E62&amp;"/"&amp;Retirements!FW$8&amp;"/"&amp;Retirements!FW$7&amp;"/"&amp;Retirements!FW$6),Adjustments!AF$4:AF$921)</f>
        <v>0</v>
      </c>
      <c r="FX62" s="70">
        <f>SUMIF(Adjustments!$J$4:$J$921,(Retirements!$E62&amp;"/"&amp;Retirements!FX$8&amp;"/"&amp;Retirements!FX$7&amp;"/"&amp;Retirements!FX$6),Adjustments!AG$4:AG$921)</f>
        <v>0</v>
      </c>
      <c r="FY62" s="70">
        <f>SUMIF(Adjustments!$J$4:$J$921,(Retirements!$E62&amp;"/"&amp;Retirements!FY$8&amp;"/"&amp;Retirements!FY$7&amp;"/"&amp;Retirements!FY$6),Adjustments!AH$4:AH$921)</f>
        <v>0</v>
      </c>
      <c r="FZ62" s="63">
        <f t="shared" si="426"/>
        <v>0</v>
      </c>
    </row>
    <row r="63" spans="1:182">
      <c r="A63" s="5" t="s">
        <v>6</v>
      </c>
      <c r="B63" s="5" t="s">
        <v>7</v>
      </c>
      <c r="C63" s="5" t="s">
        <v>2</v>
      </c>
      <c r="D63" s="5" t="s">
        <v>36</v>
      </c>
      <c r="E63" s="5" t="s">
        <v>141</v>
      </c>
      <c r="F63" s="5" t="s">
        <v>83</v>
      </c>
      <c r="G63" s="32">
        <v>397</v>
      </c>
      <c r="H63" s="5" t="s">
        <v>7</v>
      </c>
      <c r="I63" s="5" t="str">
        <f t="shared" si="45"/>
        <v>397SG</v>
      </c>
      <c r="J63" s="374">
        <f>VLOOKUP(F63,Scenarios!$BI$11:$BL$121,4,0)</f>
        <v>-3.5870103322597567E-2</v>
      </c>
      <c r="K63" s="358">
        <f>VLOOKUP(F63,Scenarios!$AG$11:$AJ$132,4,0)</f>
        <v>186207152.21000001</v>
      </c>
      <c r="L63" s="27">
        <f t="shared" si="356"/>
        <v>186066114.91</v>
      </c>
      <c r="M63" s="27">
        <f t="shared" si="357"/>
        <v>186519677.47999999</v>
      </c>
      <c r="N63" s="27">
        <f t="shared" si="358"/>
        <v>188652306.00999999</v>
      </c>
      <c r="O63" s="27">
        <f t="shared" si="359"/>
        <v>188925034.97</v>
      </c>
      <c r="P63" s="27">
        <f t="shared" si="360"/>
        <v>190599110.88999999</v>
      </c>
      <c r="Q63" s="27">
        <f t="shared" si="361"/>
        <v>194267344.83999997</v>
      </c>
      <c r="R63" s="27">
        <f t="shared" si="362"/>
        <v>195262235.90999997</v>
      </c>
      <c r="S63" s="27">
        <f t="shared" si="363"/>
        <v>195526159.70999995</v>
      </c>
      <c r="T63" s="27">
        <f t="shared" si="364"/>
        <v>196909955.49999997</v>
      </c>
      <c r="U63" s="27">
        <f t="shared" si="365"/>
        <v>196331506.35569853</v>
      </c>
      <c r="V63" s="27">
        <f t="shared" si="366"/>
        <v>195928742.97139707</v>
      </c>
      <c r="W63" s="27">
        <f t="shared" si="367"/>
        <v>195979958.95709562</v>
      </c>
      <c r="X63" s="27">
        <f t="shared" si="368"/>
        <v>195625819.81279418</v>
      </c>
      <c r="Y63" s="27">
        <f t="shared" si="369"/>
        <v>196004670.66849273</v>
      </c>
      <c r="Z63" s="27">
        <f t="shared" si="370"/>
        <v>196329492.89419127</v>
      </c>
      <c r="AA63" s="27">
        <f t="shared" si="371"/>
        <v>197371797.74988982</v>
      </c>
      <c r="AB63" s="27">
        <f t="shared" si="372"/>
        <v>196803098.60558838</v>
      </c>
      <c r="AC63" s="27">
        <f t="shared" si="373"/>
        <v>199893031.91128692</v>
      </c>
      <c r="AD63" s="27">
        <f t="shared" si="374"/>
        <v>199301624.6022765</v>
      </c>
      <c r="AE63" s="27">
        <f t="shared" si="375"/>
        <v>198709199.29326609</v>
      </c>
      <c r="AF63" s="27">
        <f t="shared" si="376"/>
        <v>198113719.98425567</v>
      </c>
      <c r="AG63" s="27">
        <f t="shared" si="377"/>
        <v>197517731.67524526</v>
      </c>
      <c r="AH63" s="27">
        <f t="shared" si="378"/>
        <v>196921743.36623484</v>
      </c>
      <c r="AI63" s="68"/>
      <c r="AJ63" s="59">
        <f>SUMIF(Adjustments!$J$4:$J$921,(Retirements!$E63&amp;"/"&amp;Retirements!AJ$8&amp;"/"&amp;Retirements!AJ$7&amp;"/"&amp;Retirements!AJ$6),Adjustments!K$4:K$921)</f>
        <v>-257196.25000000003</v>
      </c>
      <c r="AK63" s="59">
        <f>SUMIF(Adjustments!$J$4:$J$921,(Retirements!$E63&amp;"/"&amp;Retirements!AK$8&amp;"/"&amp;Retirements!AK$7&amp;"/"&amp;Retirements!AK$6),Adjustments!L$4:L$921)</f>
        <v>0</v>
      </c>
      <c r="AL63" s="59">
        <f>SUMIF(Adjustments!$J$4:$J$921,(Retirements!$E63&amp;"/"&amp;Retirements!AL$8&amp;"/"&amp;Retirements!AL$7&amp;"/"&amp;Retirements!AL$6),Adjustments!M$4:M$921)</f>
        <v>-66428.290000000008</v>
      </c>
      <c r="AM63" s="59">
        <f>SUMIF(Adjustments!$J$4:$J$921,(Retirements!$E63&amp;"/"&amp;Retirements!AM$8&amp;"/"&amp;Retirements!AM$7&amp;"/"&amp;Retirements!AM$6),Adjustments!N$4:N$921)</f>
        <v>-94963.5</v>
      </c>
      <c r="AN63" s="59">
        <f>SUMIF(Adjustments!$J$4:$J$921,(Retirements!$E63&amp;"/"&amp;Retirements!AN$8&amp;"/"&amp;Retirements!AN$7&amp;"/"&amp;Retirements!AN$6),Adjustments!O$4:O$921)</f>
        <v>-107524.75</v>
      </c>
      <c r="AO63" s="59">
        <f>SUMIF(Adjustments!$J$4:$J$921,(Retirements!$E63&amp;"/"&amp;Retirements!AO$8&amp;"/"&amp;Retirements!AO$7&amp;"/"&amp;Retirements!AO$6),Adjustments!P$4:P$921)</f>
        <v>-269765.46999999997</v>
      </c>
      <c r="AP63" s="59">
        <f>SUMIF(Adjustments!$J$4:$J$921,(Retirements!$E63&amp;"/"&amp;Retirements!AP$8&amp;"/"&amp;Retirements!AP$7&amp;"/"&amp;Retirements!AP$6),Adjustments!Q$4:Q$921)</f>
        <v>-457338.97000000003</v>
      </c>
      <c r="AQ63" s="59">
        <f>SUMIF(Adjustments!$J$4:$J$921,(Retirements!$E63&amp;"/"&amp;Retirements!AQ$8&amp;"/"&amp;Retirements!AQ$7&amp;"/"&amp;Retirements!AQ$6),Adjustments!R$4:R$921)</f>
        <v>-859191.05</v>
      </c>
      <c r="AR63" s="59">
        <f>SUMIF(Adjustments!$J$4:$J$921,(Retirements!$E63&amp;"/"&amp;Retirements!AR$8&amp;"/"&amp;Retirements!AR$7&amp;"/"&amp;Retirements!AR$6),Adjustments!S$4:S$921)</f>
        <v>-53788.54</v>
      </c>
      <c r="AS63" s="59">
        <f>SUMIF(Adjustments!$J$4:$J$921,(Retirements!$E63&amp;"/"&amp;Retirements!AS$8&amp;"/"&amp;Retirements!AS$7&amp;"/"&amp;Retirements!AS$6),Adjustments!T$4:T$921)</f>
        <v>0</v>
      </c>
      <c r="AT63" s="59">
        <f>SUMIF(Adjustments!$J$4:$J$921,(Retirements!$E63&amp;"/"&amp;Retirements!AT$8&amp;"/"&amp;Retirements!AT$7&amp;"/"&amp;Retirements!AT$6),Adjustments!U$4:U$921)</f>
        <v>0</v>
      </c>
      <c r="AU63" s="59">
        <f>SUMIF(Adjustments!$J$4:$J$921,(Retirements!$E63&amp;"/"&amp;Retirements!AU$8&amp;"/"&amp;Retirements!AU$7&amp;"/"&amp;Retirements!AU$6),Adjustments!V$4:V$921)</f>
        <v>0</v>
      </c>
      <c r="AV63" s="59">
        <f>SUMIF(Adjustments!$J$4:$J$921,(Retirements!$E63&amp;"/"&amp;Retirements!AV$8&amp;"/"&amp;Retirements!AV$7&amp;"/"&amp;Retirements!AV$6),Adjustments!W$4:W$921)</f>
        <v>0</v>
      </c>
      <c r="AW63" s="59">
        <f>SUMIF(Adjustments!$J$4:$J$921,(Retirements!$E63&amp;"/"&amp;Retirements!AW$8&amp;"/"&amp;Retirements!AW$7&amp;"/"&amp;Retirements!AW$6),Adjustments!X$4:X$921)</f>
        <v>0</v>
      </c>
      <c r="AX63" s="59">
        <f>SUMIF(Adjustments!$J$4:$J$921,(Retirements!$E63&amp;"/"&amp;Retirements!AX$8&amp;"/"&amp;Retirements!AX$7&amp;"/"&amp;Retirements!AX$6),Adjustments!Y$4:Y$921)</f>
        <v>0</v>
      </c>
      <c r="AY63" s="59">
        <f>SUMIF(Adjustments!$J$4:$J$921,(Retirements!$E63&amp;"/"&amp;Retirements!AY$8&amp;"/"&amp;Retirements!AY$7&amp;"/"&amp;Retirements!AY$6),Adjustments!Z$4:Z$921)</f>
        <v>0</v>
      </c>
      <c r="AZ63" s="59">
        <f>SUMIF(Adjustments!$J$4:$J$921,(Retirements!$E63&amp;"/"&amp;Retirements!AZ$8&amp;"/"&amp;Retirements!AZ$7&amp;"/"&amp;Retirements!AZ$6),Adjustments!AA$4:AA$921)</f>
        <v>0</v>
      </c>
      <c r="BA63" s="59">
        <f>SUMIF(Adjustments!$J$4:$J$921,(Retirements!$E63&amp;"/"&amp;Retirements!BA$8&amp;"/"&amp;Retirements!BA$7&amp;"/"&amp;Retirements!BA$6),Adjustments!AB$4:AB$921)</f>
        <v>0</v>
      </c>
      <c r="BB63" s="59">
        <f>SUMIF(Adjustments!$J$4:$J$921,(Retirements!$E63&amp;"/"&amp;Retirements!BB$8&amp;"/"&amp;Retirements!BB$7&amp;"/"&amp;Retirements!BB$6),Adjustments!AC$4:AC$921)</f>
        <v>0</v>
      </c>
      <c r="BC63" s="59">
        <f>SUMIF(Adjustments!$J$4:$J$921,(Retirements!$E63&amp;"/"&amp;Retirements!BC$8&amp;"/"&amp;Retirements!BC$7&amp;"/"&amp;Retirements!BC$6),Adjustments!AD$4:AD$921)</f>
        <v>0</v>
      </c>
      <c r="BD63" s="59">
        <f>SUMIF(Adjustments!$J$4:$J$921,(Retirements!$E63&amp;"/"&amp;Retirements!BD$8&amp;"/"&amp;Retirements!BD$7&amp;"/"&amp;Retirements!BD$6),Adjustments!AE$4:AE$921)</f>
        <v>0</v>
      </c>
      <c r="BE63" s="59">
        <f>SUMIF(Adjustments!$J$4:$J$921,(Retirements!$E63&amp;"/"&amp;Retirements!BE$8&amp;"/"&amp;Retirements!BE$7&amp;"/"&amp;Retirements!BE$6),Adjustments!AF$4:AF$921)</f>
        <v>0</v>
      </c>
      <c r="BF63" s="59">
        <f>SUMIF(Adjustments!$J$4:$J$921,(Retirements!$E63&amp;"/"&amp;Retirements!BF$8&amp;"/"&amp;Retirements!BF$7&amp;"/"&amp;Retirements!BF$6),Adjustments!AG$4:AG$921)</f>
        <v>0</v>
      </c>
      <c r="BG63" s="59"/>
      <c r="BH63" s="756">
        <f t="shared" si="35"/>
        <v>55</v>
      </c>
      <c r="BI63" s="59">
        <f t="shared" si="46"/>
        <v>186207152.21000001</v>
      </c>
      <c r="BJ63" s="59">
        <f t="shared" si="427"/>
        <v>186207152.21000001</v>
      </c>
      <c r="BK63" s="59">
        <f t="shared" si="427"/>
        <v>186207152.21000001</v>
      </c>
      <c r="BL63" s="59">
        <f t="shared" si="427"/>
        <v>186207152.21000001</v>
      </c>
      <c r="BM63" s="59">
        <f t="shared" si="427"/>
        <v>186207152.21000001</v>
      </c>
      <c r="BN63" s="59">
        <f t="shared" si="427"/>
        <v>186207152.21000001</v>
      </c>
      <c r="BO63" s="59">
        <f t="shared" si="427"/>
        <v>194267344.83999997</v>
      </c>
      <c r="BP63" s="59">
        <f t="shared" si="427"/>
        <v>194267344.83999997</v>
      </c>
      <c r="BQ63" s="59">
        <f t="shared" si="427"/>
        <v>194267344.83999997</v>
      </c>
      <c r="BR63" s="59">
        <f t="shared" si="427"/>
        <v>194267344.83999997</v>
      </c>
      <c r="BS63" s="59">
        <f t="shared" si="427"/>
        <v>194267344.83999997</v>
      </c>
      <c r="BT63" s="59">
        <f t="shared" si="427"/>
        <v>194267344.83999997</v>
      </c>
      <c r="BU63" s="59">
        <f t="shared" si="427"/>
        <v>194267344.83999997</v>
      </c>
      <c r="BV63" s="59">
        <f t="shared" si="427"/>
        <v>194267344.83999997</v>
      </c>
      <c r="BW63" s="59">
        <f t="shared" si="427"/>
        <v>194267344.83999997</v>
      </c>
      <c r="BX63" s="59">
        <f t="shared" si="427"/>
        <v>194267344.83999997</v>
      </c>
      <c r="BY63" s="59">
        <f t="shared" si="427"/>
        <v>194267344.83999997</v>
      </c>
      <c r="BZ63" s="59">
        <f t="shared" si="427"/>
        <v>194267344.83999997</v>
      </c>
      <c r="CA63" s="59">
        <f t="shared" si="427"/>
        <v>199893031.91128692</v>
      </c>
      <c r="CB63" s="59">
        <f t="shared" si="427"/>
        <v>199893031.91128692</v>
      </c>
      <c r="CC63" s="59">
        <f t="shared" si="427"/>
        <v>199893031.91128692</v>
      </c>
      <c r="CD63" s="59">
        <f t="shared" si="427"/>
        <v>199893031.91128692</v>
      </c>
      <c r="CE63" s="59">
        <f t="shared" si="40"/>
        <v>199893031.91128692</v>
      </c>
      <c r="CF63" s="68"/>
      <c r="CG63" s="70">
        <f t="shared" si="379"/>
        <v>-257196.25000000003</v>
      </c>
      <c r="CH63" s="70">
        <f t="shared" si="380"/>
        <v>0</v>
      </c>
      <c r="CI63" s="70">
        <f t="shared" si="381"/>
        <v>-66428.290000000008</v>
      </c>
      <c r="CJ63" s="70">
        <f t="shared" si="382"/>
        <v>-94963.5</v>
      </c>
      <c r="CK63" s="70">
        <f t="shared" si="383"/>
        <v>-107524.75</v>
      </c>
      <c r="CL63" s="70">
        <f t="shared" si="384"/>
        <v>-269765.46999999997</v>
      </c>
      <c r="CM63" s="70">
        <f t="shared" si="385"/>
        <v>-457338.97000000003</v>
      </c>
      <c r="CN63" s="70">
        <f t="shared" si="386"/>
        <v>-859191.05</v>
      </c>
      <c r="CO63" s="70">
        <f t="shared" si="387"/>
        <v>-53788.54</v>
      </c>
      <c r="CP63" s="70">
        <f t="shared" si="388"/>
        <v>-580699.14430145756</v>
      </c>
      <c r="CQ63" s="70">
        <f t="shared" si="389"/>
        <v>-580699.14430145756</v>
      </c>
      <c r="CR63" s="70">
        <f t="shared" si="390"/>
        <v>-580699.14430145756</v>
      </c>
      <c r="CS63" s="70">
        <f t="shared" si="391"/>
        <v>-580699.14430145756</v>
      </c>
      <c r="CT63" s="70">
        <f t="shared" si="392"/>
        <v>-580699.14430145756</v>
      </c>
      <c r="CU63" s="70">
        <f t="shared" si="393"/>
        <v>-580699.14430145756</v>
      </c>
      <c r="CV63" s="70">
        <f t="shared" si="394"/>
        <v>-580699.14430145756</v>
      </c>
      <c r="CW63" s="70">
        <f t="shared" si="395"/>
        <v>-580699.14430145756</v>
      </c>
      <c r="CX63" s="70">
        <f t="shared" si="396"/>
        <v>-580699.14430145756</v>
      </c>
      <c r="CY63" s="70">
        <f t="shared" si="397"/>
        <v>-597515.30901042954</v>
      </c>
      <c r="CZ63" s="70">
        <f t="shared" si="398"/>
        <v>-597515.30901042954</v>
      </c>
      <c r="DA63" s="70">
        <f t="shared" si="399"/>
        <v>-597515.30901042954</v>
      </c>
      <c r="DB63" s="70">
        <f t="shared" si="400"/>
        <v>-597515.30901042954</v>
      </c>
      <c r="DC63" s="70">
        <f t="shared" si="401"/>
        <v>-597515.30901042954</v>
      </c>
      <c r="DD63" s="63">
        <f t="shared" si="402"/>
        <v>-10380065.663765263</v>
      </c>
      <c r="DE63" s="59"/>
      <c r="DF63" s="70">
        <f>SUMIF(Adjustments!$J$4:$J$921,(Retirements!$E63&amp;"/"&amp;Retirements!DF$8&amp;"/"&amp;Retirements!DF$7&amp;"/"&amp;Retirements!DF$6),Adjustments!K$4:K$921)</f>
        <v>0</v>
      </c>
      <c r="DG63" s="70">
        <f>SUMIF(Adjustments!$J$4:$J$921,(Retirements!$E63&amp;"/"&amp;Retirements!DG$8&amp;"/"&amp;Retirements!DG$7&amp;"/"&amp;Retirements!DG$6),Adjustments!L$4:L$921)</f>
        <v>0</v>
      </c>
      <c r="DH63" s="70">
        <f>SUMIF(Adjustments!$J$4:$J$921,(Retirements!$E63&amp;"/"&amp;Retirements!DH$8&amp;"/"&amp;Retirements!DH$7&amp;"/"&amp;Retirements!DH$6),Adjustments!M$4:M$921)</f>
        <v>0</v>
      </c>
      <c r="DI63" s="70">
        <f>SUMIF(Adjustments!$J$4:$J$921,(Retirements!$E63&amp;"/"&amp;Retirements!DI$8&amp;"/"&amp;Retirements!DI$7&amp;"/"&amp;Retirements!DI$6),Adjustments!N$4:N$921)</f>
        <v>0</v>
      </c>
      <c r="DJ63" s="70">
        <f>SUMIF(Adjustments!$J$4:$J$921,(Retirements!$E63&amp;"/"&amp;Retirements!DJ$8&amp;"/"&amp;Retirements!DJ$7&amp;"/"&amp;Retirements!DJ$6),Adjustments!O$4:O$921)</f>
        <v>0</v>
      </c>
      <c r="DK63" s="70">
        <f>SUMIF(Adjustments!$J$4:$J$921,(Retirements!$E63&amp;"/"&amp;Retirements!DK$8&amp;"/"&amp;Retirements!DK$7&amp;"/"&amp;Retirements!DK$6),Adjustments!P$4:P$921)</f>
        <v>0</v>
      </c>
      <c r="DL63" s="70">
        <f>SUMIF(Adjustments!$J$4:$J$921,(Retirements!$E63&amp;"/"&amp;Retirements!DL$8&amp;"/"&amp;Retirements!DL$7&amp;"/"&amp;Retirements!DL$6),Adjustments!Q$4:Q$921)</f>
        <v>0</v>
      </c>
      <c r="DM63" s="70">
        <f>SUMIF(Adjustments!$J$4:$J$921,(Retirements!$E63&amp;"/"&amp;Retirements!DM$8&amp;"/"&amp;Retirements!DM$7&amp;"/"&amp;Retirements!DM$6),Adjustments!R$4:R$921)</f>
        <v>0</v>
      </c>
      <c r="DN63" s="70">
        <f>SUMIF(Adjustments!$J$4:$J$921,(Retirements!$E63&amp;"/"&amp;Retirements!DN$8&amp;"/"&amp;Retirements!DN$7&amp;"/"&amp;Retirements!DN$6),Adjustments!S$4:S$921)</f>
        <v>0</v>
      </c>
      <c r="DO63" s="70">
        <f>SUMIF(Adjustments!$J$4:$J$921,(Retirements!$E63&amp;"/"&amp;Retirements!DO$8&amp;"/"&amp;Retirements!DO$7&amp;"/"&amp;Retirements!DO$6),Adjustments!T$4:T$921)</f>
        <v>0</v>
      </c>
      <c r="DP63" s="70">
        <f>SUMIF(Adjustments!$J$4:$J$921,(Retirements!$E63&amp;"/"&amp;Retirements!DP$8&amp;"/"&amp;Retirements!DP$7&amp;"/"&amp;Retirements!DP$6),Adjustments!U$4:U$921)</f>
        <v>0</v>
      </c>
      <c r="DQ63" s="70">
        <f>SUMIF(Adjustments!$J$4:$J$921,(Retirements!$E63&amp;"/"&amp;Retirements!DQ$8&amp;"/"&amp;Retirements!DQ$7&amp;"/"&amp;Retirements!DQ$6),Adjustments!V$4:V$921)</f>
        <v>0</v>
      </c>
      <c r="DR63" s="70">
        <f>SUMIF(Adjustments!$J$4:$J$921,(Retirements!$E63&amp;"/"&amp;Retirements!DR$8&amp;"/"&amp;Retirements!DR$7&amp;"/"&amp;Retirements!DR$6),Adjustments!W$4:W$921)</f>
        <v>0</v>
      </c>
      <c r="DS63" s="70">
        <f>SUMIF(Adjustments!$J$4:$J$921,(Retirements!$E63&amp;"/"&amp;Retirements!DS$8&amp;"/"&amp;Retirements!DS$7&amp;"/"&amp;Retirements!DS$6),Adjustments!X$4:X$921)</f>
        <v>0</v>
      </c>
      <c r="DT63" s="70">
        <f>SUMIF(Adjustments!$J$4:$J$921,(Retirements!$E63&amp;"/"&amp;Retirements!DT$8&amp;"/"&amp;Retirements!DT$7&amp;"/"&amp;Retirements!DT$6),Adjustments!Y$4:Y$921)</f>
        <v>-239687.73</v>
      </c>
      <c r="DU63" s="70">
        <f>SUMIF(Adjustments!$J$4:$J$921,(Retirements!$E63&amp;"/"&amp;Retirements!DU$8&amp;"/"&amp;Retirements!DU$7&amp;"/"&amp;Retirements!DU$6),Adjustments!Z$4:Z$921)</f>
        <v>0</v>
      </c>
      <c r="DV63" s="70">
        <f>SUMIF(Adjustments!$J$4:$J$921,(Retirements!$E63&amp;"/"&amp;Retirements!DV$8&amp;"/"&amp;Retirements!DV$7&amp;"/"&amp;Retirements!DV$6),Adjustments!AA$4:AA$921)</f>
        <v>0</v>
      </c>
      <c r="DW63" s="70">
        <f>SUMIF(Adjustments!$J$4:$J$921,(Retirements!$E63&amp;"/"&amp;Retirements!DW$8&amp;"/"&amp;Retirements!DW$7&amp;"/"&amp;Retirements!DW$6),Adjustments!AB$4:AB$921)</f>
        <v>0</v>
      </c>
      <c r="DX63" s="70">
        <f>SUMIF(Adjustments!$J$4:$J$921,(Retirements!$E63&amp;"/"&amp;Retirements!DX$8&amp;"/"&amp;Retirements!DX$7&amp;"/"&amp;Retirements!DX$6),Adjustments!AC$4:AC$921)</f>
        <v>0</v>
      </c>
      <c r="DY63" s="70">
        <f>SUMIF(Adjustments!$J$4:$J$921,(Retirements!$E63&amp;"/"&amp;Retirements!DY$8&amp;"/"&amp;Retirements!DY$7&amp;"/"&amp;Retirements!DY$6),Adjustments!AD$4:AD$921)</f>
        <v>0</v>
      </c>
      <c r="DZ63" s="70">
        <f>SUMIF(Adjustments!$J$4:$J$921,(Retirements!$E63&amp;"/"&amp;Retirements!DZ$8&amp;"/"&amp;Retirements!DZ$7&amp;"/"&amp;Retirements!DZ$6),Adjustments!AE$4:AE$921)</f>
        <v>0</v>
      </c>
      <c r="EA63" s="70">
        <f>SUMIF(Adjustments!$J$4:$J$921,(Retirements!$E63&amp;"/"&amp;Retirements!EA$8&amp;"/"&amp;Retirements!EA$7&amp;"/"&amp;Retirements!EA$6),Adjustments!AF$4:AF$921)</f>
        <v>0</v>
      </c>
      <c r="EB63" s="70">
        <f>SUMIF(Adjustments!$J$4:$J$921,(Retirements!$E63&amp;"/"&amp;Retirements!EB$8&amp;"/"&amp;Retirements!EB$7&amp;"/"&amp;Retirements!EB$6),Adjustments!AG$4:AG$921)</f>
        <v>0</v>
      </c>
      <c r="EC63" s="59"/>
      <c r="ED63" s="59">
        <f t="shared" si="403"/>
        <v>-257196.25000000003</v>
      </c>
      <c r="EE63" s="59">
        <f t="shared" si="404"/>
        <v>0</v>
      </c>
      <c r="EF63" s="59">
        <f t="shared" si="405"/>
        <v>-66428.290000000008</v>
      </c>
      <c r="EG63" s="59">
        <f t="shared" si="406"/>
        <v>-94963.5</v>
      </c>
      <c r="EH63" s="59">
        <f t="shared" si="407"/>
        <v>-107524.75</v>
      </c>
      <c r="EI63" s="59">
        <f t="shared" si="408"/>
        <v>-269765.46999999997</v>
      </c>
      <c r="EJ63" s="59">
        <f t="shared" si="409"/>
        <v>-457338.97000000003</v>
      </c>
      <c r="EK63" s="59">
        <f t="shared" si="410"/>
        <v>-859191.05</v>
      </c>
      <c r="EL63" s="59">
        <f t="shared" si="411"/>
        <v>-53788.54</v>
      </c>
      <c r="EM63" s="59">
        <f t="shared" si="412"/>
        <v>-580699.14430145756</v>
      </c>
      <c r="EN63" s="59">
        <f t="shared" si="413"/>
        <v>-580699.14430145756</v>
      </c>
      <c r="EO63" s="59">
        <f t="shared" si="414"/>
        <v>-580699.14430145756</v>
      </c>
      <c r="EP63" s="59">
        <f t="shared" si="415"/>
        <v>-580699.14430145756</v>
      </c>
      <c r="EQ63" s="59">
        <f t="shared" si="416"/>
        <v>-580699.14430145756</v>
      </c>
      <c r="ER63" s="59">
        <f t="shared" si="417"/>
        <v>-820386.87430145754</v>
      </c>
      <c r="ES63" s="59">
        <f t="shared" si="418"/>
        <v>-580699.14430145756</v>
      </c>
      <c r="ET63" s="59">
        <f t="shared" si="419"/>
        <v>-580699.14430145756</v>
      </c>
      <c r="EU63" s="59">
        <f t="shared" si="420"/>
        <v>-580699.14430145756</v>
      </c>
      <c r="EV63" s="59">
        <f t="shared" si="421"/>
        <v>-597515.30901042954</v>
      </c>
      <c r="EW63" s="59">
        <f t="shared" si="422"/>
        <v>-597515.30901042954</v>
      </c>
      <c r="EX63" s="59">
        <f t="shared" si="423"/>
        <v>-597515.30901042954</v>
      </c>
      <c r="EY63" s="59">
        <f t="shared" si="424"/>
        <v>-597515.30901042954</v>
      </c>
      <c r="EZ63" s="59">
        <f t="shared" si="425"/>
        <v>-597515.30901042954</v>
      </c>
      <c r="FA63" s="127">
        <f t="shared" si="52"/>
        <v>-10619753.393765263</v>
      </c>
      <c r="FB63" s="59"/>
      <c r="FC63" s="70">
        <f>SUMIF(Adjustments!$J$4:$J$921,(Retirements!$E63&amp;"/"&amp;Retirements!FC$8&amp;"/"&amp;Retirements!FC$7&amp;"/"&amp;Retirements!FC$6),Adjustments!L$4:L$921)</f>
        <v>116158.95000000001</v>
      </c>
      <c r="FD63" s="70">
        <f>SUMIF(Adjustments!$J$4:$J$921,(Retirements!$E63&amp;"/"&amp;Retirements!FD$8&amp;"/"&amp;Retirements!FD$7&amp;"/"&amp;Retirements!FD$6),Adjustments!M$4:M$921)</f>
        <v>453562.56999999995</v>
      </c>
      <c r="FE63" s="70">
        <f>SUMIF(Adjustments!$J$4:$J$921,(Retirements!$E63&amp;"/"&amp;Retirements!FE$8&amp;"/"&amp;Retirements!FE$7&amp;"/"&amp;Retirements!FE$6),Adjustments!N$4:N$921)</f>
        <v>2199056.8199999989</v>
      </c>
      <c r="FF63" s="70">
        <f>SUMIF(Adjustments!$J$4:$J$921,(Retirements!$E63&amp;"/"&amp;Retirements!FF$8&amp;"/"&amp;Retirements!FF$7&amp;"/"&amp;Retirements!FF$6),Adjustments!O$4:O$921)</f>
        <v>367692.4599999999</v>
      </c>
      <c r="FG63" s="70">
        <f>SUMIF(Adjustments!$J$4:$J$921,(Retirements!$E63&amp;"/"&amp;Retirements!FG$8&amp;"/"&amp;Retirements!FG$7&amp;"/"&amp;Retirements!FG$6),Adjustments!P$4:P$921)</f>
        <v>1781600.6700000006</v>
      </c>
      <c r="FH63" s="70">
        <f>SUMIF(Adjustments!$J$4:$J$921,(Retirements!$E63&amp;"/"&amp;Retirements!FH$8&amp;"/"&amp;Retirements!FH$7&amp;"/"&amp;Retirements!FH$6),Adjustments!Q$4:Q$921)</f>
        <v>3937999.4200000009</v>
      </c>
      <c r="FI63" s="70">
        <f>SUMIF(Adjustments!$J$4:$J$921,(Retirements!$E63&amp;"/"&amp;Retirements!FI$8&amp;"/"&amp;Retirements!FI$7&amp;"/"&amp;Retirements!FI$6),Adjustments!R$4:R$921)</f>
        <v>1452230.0399999996</v>
      </c>
      <c r="FJ63" s="70">
        <f>SUMIF(Adjustments!$J$4:$J$921,(Retirements!$E63&amp;"/"&amp;Retirements!FJ$8&amp;"/"&amp;Retirements!FJ$7&amp;"/"&amp;Retirements!FJ$6),Adjustments!S$4:S$921)</f>
        <v>1123114.8500000006</v>
      </c>
      <c r="FK63" s="70">
        <f>SUMIF(Adjustments!$J$4:$J$921,(Retirements!$E63&amp;"/"&amp;Retirements!FK$8&amp;"/"&amp;Retirements!FK$7&amp;"/"&amp;Retirements!FK$6),Adjustments!T$4:T$921)</f>
        <v>1437584.3299999996</v>
      </c>
      <c r="FL63" s="70">
        <f>SUMIF(Adjustments!$J$4:$J$921,(Retirements!$E63&amp;"/"&amp;Retirements!FL$8&amp;"/"&amp;Retirements!FL$7&amp;"/"&amp;Retirements!FL$6),Adjustments!U$4:U$921)</f>
        <v>2250</v>
      </c>
      <c r="FM63" s="70">
        <f>SUMIF(Adjustments!$J$4:$J$921,(Retirements!$E63&amp;"/"&amp;Retirements!FM$8&amp;"/"&amp;Retirements!FM$7&amp;"/"&amp;Retirements!FM$6),Adjustments!V$4:V$921)</f>
        <v>177935.76</v>
      </c>
      <c r="FN63" s="70">
        <f>SUMIF(Adjustments!$J$4:$J$921,(Retirements!$E63&amp;"/"&amp;Retirements!FN$8&amp;"/"&amp;Retirements!FN$7&amp;"/"&amp;Retirements!FN$6),Adjustments!W$4:W$921)</f>
        <v>631915.13</v>
      </c>
      <c r="FO63" s="70">
        <f>SUMIF(Adjustments!$J$4:$J$921,(Retirements!$E63&amp;"/"&amp;Retirements!FO$8&amp;"/"&amp;Retirements!FO$7&amp;"/"&amp;Retirements!FO$6),Adjustments!X$4:X$921)</f>
        <v>226560</v>
      </c>
      <c r="FP63" s="70">
        <f>SUMIF(Adjustments!$J$4:$J$921,(Retirements!$E63&amp;"/"&amp;Retirements!FP$8&amp;"/"&amp;Retirements!FP$7&amp;"/"&amp;Retirements!FP$6),Adjustments!Y$4:Y$921)</f>
        <v>959550</v>
      </c>
      <c r="FQ63" s="70">
        <f>SUMIF(Adjustments!$J$4:$J$921,(Retirements!$E63&amp;"/"&amp;Retirements!FQ$8&amp;"/"&amp;Retirements!FQ$7&amp;"/"&amp;Retirements!FQ$6),Adjustments!Z$4:Z$921)</f>
        <v>1145209.1000000001</v>
      </c>
      <c r="FR63" s="70">
        <f>SUMIF(Adjustments!$J$4:$J$921,(Retirements!$E63&amp;"/"&amp;Retirements!FR$8&amp;"/"&amp;Retirements!FR$7&amp;"/"&amp;Retirements!FR$6),Adjustments!AA$4:AA$921)</f>
        <v>1623004</v>
      </c>
      <c r="FS63" s="70">
        <f>SUMIF(Adjustments!$J$4:$J$921,(Retirements!$E63&amp;"/"&amp;Retirements!FS$8&amp;"/"&amp;Retirements!FS$7&amp;"/"&amp;Retirements!FS$6),Adjustments!AB$4:AB$921)</f>
        <v>12000</v>
      </c>
      <c r="FT63" s="70">
        <f>SUMIF(Adjustments!$J$4:$J$921,(Retirements!$E63&amp;"/"&amp;Retirements!FT$8&amp;"/"&amp;Retirements!FT$7&amp;"/"&amp;Retirements!FT$6),Adjustments!AC$4:AC$921)</f>
        <v>3670632.45</v>
      </c>
      <c r="FU63" s="70">
        <f>SUMIF(Adjustments!$J$4:$J$921,(Retirements!$E63&amp;"/"&amp;Retirements!FU$8&amp;"/"&amp;Retirements!FU$7&amp;"/"&amp;Retirements!FU$6),Adjustments!AD$4:AD$921)</f>
        <v>6108</v>
      </c>
      <c r="FV63" s="70">
        <f>SUMIF(Adjustments!$J$4:$J$921,(Retirements!$E63&amp;"/"&amp;Retirements!FV$8&amp;"/"&amp;Retirements!FV$7&amp;"/"&amp;Retirements!FV$6),Adjustments!AE$4:AE$921)</f>
        <v>5090</v>
      </c>
      <c r="FW63" s="70">
        <f>SUMIF(Adjustments!$J$4:$J$921,(Retirements!$E63&amp;"/"&amp;Retirements!FW$8&amp;"/"&amp;Retirements!FW$7&amp;"/"&amp;Retirements!FW$6),Adjustments!AF$4:AF$921)</f>
        <v>2036</v>
      </c>
      <c r="FX63" s="70">
        <f>SUMIF(Adjustments!$J$4:$J$921,(Retirements!$E63&amp;"/"&amp;Retirements!FX$8&amp;"/"&amp;Retirements!FX$7&amp;"/"&amp;Retirements!FX$6),Adjustments!AG$4:AG$921)</f>
        <v>1527</v>
      </c>
      <c r="FY63" s="70">
        <f>SUMIF(Adjustments!$J$4:$J$921,(Retirements!$E63&amp;"/"&amp;Retirements!FY$8&amp;"/"&amp;Retirements!FY$7&amp;"/"&amp;Retirements!FY$6),Adjustments!AH$4:AH$921)</f>
        <v>1527</v>
      </c>
      <c r="FZ63" s="63">
        <f t="shared" si="426"/>
        <v>21334344.550000001</v>
      </c>
    </row>
    <row r="64" spans="1:182">
      <c r="A64" s="5" t="s">
        <v>37</v>
      </c>
      <c r="B64" s="5" t="s">
        <v>38</v>
      </c>
      <c r="C64" s="5" t="s">
        <v>2</v>
      </c>
      <c r="D64" s="5" t="s">
        <v>36</v>
      </c>
      <c r="E64" s="5" t="s">
        <v>142</v>
      </c>
      <c r="F64" s="5" t="s">
        <v>84</v>
      </c>
      <c r="G64" s="32">
        <v>397</v>
      </c>
      <c r="H64" s="5" t="s">
        <v>38</v>
      </c>
      <c r="I64" s="5" t="str">
        <f t="shared" si="45"/>
        <v>397SO</v>
      </c>
      <c r="J64" s="374">
        <f>VLOOKUP(F64,Scenarios!$BI$11:$BL$121,4,0)</f>
        <v>-8.0225582292961548E-2</v>
      </c>
      <c r="K64" s="358">
        <f>VLOOKUP(F64,Scenarios!$AG$11:$AJ$132,4,0)</f>
        <v>244906360.84</v>
      </c>
      <c r="L64" s="27">
        <f t="shared" si="356"/>
        <v>241742083.77000001</v>
      </c>
      <c r="M64" s="27">
        <f t="shared" si="357"/>
        <v>240684366.75</v>
      </c>
      <c r="N64" s="27">
        <f t="shared" si="358"/>
        <v>240904126.47</v>
      </c>
      <c r="O64" s="27">
        <f t="shared" si="359"/>
        <v>243979248.59</v>
      </c>
      <c r="P64" s="27">
        <f t="shared" si="360"/>
        <v>246503181.22</v>
      </c>
      <c r="Q64" s="27">
        <f t="shared" si="361"/>
        <v>256115621.91999999</v>
      </c>
      <c r="R64" s="27">
        <f t="shared" si="362"/>
        <v>250033211.10999998</v>
      </c>
      <c r="S64" s="27">
        <f t="shared" si="363"/>
        <v>248725103.90999997</v>
      </c>
      <c r="T64" s="27">
        <f t="shared" si="364"/>
        <v>249400824.99999997</v>
      </c>
      <c r="U64" s="27">
        <f t="shared" si="365"/>
        <v>247978452.54697558</v>
      </c>
      <c r="V64" s="27">
        <f t="shared" si="366"/>
        <v>246513934.84064057</v>
      </c>
      <c r="W64" s="27">
        <f t="shared" si="367"/>
        <v>245470522.48645449</v>
      </c>
      <c r="X64" s="27">
        <f t="shared" si="368"/>
        <v>244781265.17774653</v>
      </c>
      <c r="Y64" s="27">
        <f t="shared" si="369"/>
        <v>243746004.28357893</v>
      </c>
      <c r="Z64" s="27">
        <f t="shared" si="370"/>
        <v>242924041.52973711</v>
      </c>
      <c r="AA64" s="27">
        <f t="shared" si="371"/>
        <v>242847382.59042102</v>
      </c>
      <c r="AB64" s="27">
        <f t="shared" si="372"/>
        <v>243059022.27085578</v>
      </c>
      <c r="AC64" s="27">
        <f t="shared" si="373"/>
        <v>243656404.79153553</v>
      </c>
      <c r="AD64" s="27">
        <f t="shared" si="374"/>
        <v>243642702.56092256</v>
      </c>
      <c r="AE64" s="27">
        <f t="shared" si="375"/>
        <v>242397677.9467921</v>
      </c>
      <c r="AF64" s="27">
        <f t="shared" si="376"/>
        <v>241088799.05203068</v>
      </c>
      <c r="AG64" s="27">
        <f t="shared" si="377"/>
        <v>239788013.8140499</v>
      </c>
      <c r="AH64" s="27">
        <f t="shared" si="378"/>
        <v>238439472.39260998</v>
      </c>
      <c r="AI64" s="68"/>
      <c r="AJ64" s="59">
        <f>SUMIF(Adjustments!$J$4:$J$921,(Retirements!$E64&amp;"/"&amp;Retirements!AJ$8&amp;"/"&amp;Retirements!AJ$7&amp;"/"&amp;Retirements!AJ$6),Adjustments!K$4:K$921)</f>
        <v>-1497894.1900000002</v>
      </c>
      <c r="AK64" s="59">
        <f>SUMIF(Adjustments!$J$4:$J$921,(Retirements!$E64&amp;"/"&amp;Retirements!AK$8&amp;"/"&amp;Retirements!AK$7&amp;"/"&amp;Retirements!AK$6),Adjustments!L$4:L$921)</f>
        <v>-584785.41</v>
      </c>
      <c r="AL64" s="59">
        <f>SUMIF(Adjustments!$J$4:$J$921,(Retirements!$E64&amp;"/"&amp;Retirements!AL$8&amp;"/"&amp;Retirements!AL$7&amp;"/"&amp;Retirements!AL$6),Adjustments!M$4:M$921)</f>
        <v>-1645369.04</v>
      </c>
      <c r="AM64" s="59">
        <f>SUMIF(Adjustments!$J$4:$J$921,(Retirements!$E64&amp;"/"&amp;Retirements!AM$8&amp;"/"&amp;Retirements!AM$7&amp;"/"&amp;Retirements!AM$6),Adjustments!N$4:N$921)</f>
        <v>-1083247.5300000005</v>
      </c>
      <c r="AN64" s="59">
        <f>SUMIF(Adjustments!$J$4:$J$921,(Retirements!$E64&amp;"/"&amp;Retirements!AN$8&amp;"/"&amp;Retirements!AN$7&amp;"/"&amp;Retirements!AN$6),Adjustments!O$4:O$921)</f>
        <v>-541671.59000000032</v>
      </c>
      <c r="AO64" s="59">
        <f>SUMIF(Adjustments!$J$4:$J$921,(Retirements!$E64&amp;"/"&amp;Retirements!AO$8&amp;"/"&amp;Retirements!AO$7&amp;"/"&amp;Retirements!AO$6),Adjustments!P$4:P$921)</f>
        <v>-818880.5</v>
      </c>
      <c r="AP64" s="59">
        <f>SUMIF(Adjustments!$J$4:$J$921,(Retirements!$E64&amp;"/"&amp;Retirements!AP$8&amp;"/"&amp;Retirements!AP$7&amp;"/"&amp;Retirements!AP$6),Adjustments!Q$4:Q$921)</f>
        <v>-2084177.7900000012</v>
      </c>
      <c r="AQ64" s="59">
        <f>SUMIF(Adjustments!$J$4:$J$921,(Retirements!$E64&amp;"/"&amp;Retirements!AQ$8&amp;"/"&amp;Retirements!AQ$7&amp;"/"&amp;Retirements!AQ$6),Adjustments!R$4:R$921)</f>
        <v>-2012701.62</v>
      </c>
      <c r="AR64" s="59">
        <f>SUMIF(Adjustments!$J$4:$J$921,(Retirements!$E64&amp;"/"&amp;Retirements!AR$8&amp;"/"&amp;Retirements!AR$7&amp;"/"&amp;Retirements!AR$6),Adjustments!S$4:S$921)</f>
        <v>-888185.17</v>
      </c>
      <c r="AS64" s="59">
        <f>SUMIF(Adjustments!$J$4:$J$921,(Retirements!$E64&amp;"/"&amp;Retirements!AS$8&amp;"/"&amp;Retirements!AS$7&amp;"/"&amp;Retirements!AS$6),Adjustments!T$4:T$921)</f>
        <v>0</v>
      </c>
      <c r="AT64" s="59">
        <f>SUMIF(Adjustments!$J$4:$J$921,(Retirements!$E64&amp;"/"&amp;Retirements!AT$8&amp;"/"&amp;Retirements!AT$7&amp;"/"&amp;Retirements!AT$6),Adjustments!U$4:U$921)</f>
        <v>0</v>
      </c>
      <c r="AU64" s="59">
        <f>SUMIF(Adjustments!$J$4:$J$921,(Retirements!$E64&amp;"/"&amp;Retirements!AU$8&amp;"/"&amp;Retirements!AU$7&amp;"/"&amp;Retirements!AU$6),Adjustments!V$4:V$921)</f>
        <v>0</v>
      </c>
      <c r="AV64" s="59">
        <f>SUMIF(Adjustments!$J$4:$J$921,(Retirements!$E64&amp;"/"&amp;Retirements!AV$8&amp;"/"&amp;Retirements!AV$7&amp;"/"&amp;Retirements!AV$6),Adjustments!W$4:W$921)</f>
        <v>0</v>
      </c>
      <c r="AW64" s="59">
        <f>SUMIF(Adjustments!$J$4:$J$921,(Retirements!$E64&amp;"/"&amp;Retirements!AW$8&amp;"/"&amp;Retirements!AW$7&amp;"/"&amp;Retirements!AW$6),Adjustments!X$4:X$921)</f>
        <v>0</v>
      </c>
      <c r="AX64" s="59">
        <f>SUMIF(Adjustments!$J$4:$J$921,(Retirements!$E64&amp;"/"&amp;Retirements!AX$8&amp;"/"&amp;Retirements!AX$7&amp;"/"&amp;Retirements!AX$6),Adjustments!Y$4:Y$921)</f>
        <v>0</v>
      </c>
      <c r="AY64" s="59">
        <f>SUMIF(Adjustments!$J$4:$J$921,(Retirements!$E64&amp;"/"&amp;Retirements!AY$8&amp;"/"&amp;Retirements!AY$7&amp;"/"&amp;Retirements!AY$6),Adjustments!Z$4:Z$921)</f>
        <v>0</v>
      </c>
      <c r="AZ64" s="59">
        <f>SUMIF(Adjustments!$J$4:$J$921,(Retirements!$E64&amp;"/"&amp;Retirements!AZ$8&amp;"/"&amp;Retirements!AZ$7&amp;"/"&amp;Retirements!AZ$6),Adjustments!AA$4:AA$921)</f>
        <v>0</v>
      </c>
      <c r="BA64" s="59">
        <f>SUMIF(Adjustments!$J$4:$J$921,(Retirements!$E64&amp;"/"&amp;Retirements!BA$8&amp;"/"&amp;Retirements!BA$7&amp;"/"&amp;Retirements!BA$6),Adjustments!AB$4:AB$921)</f>
        <v>0</v>
      </c>
      <c r="BB64" s="59">
        <f>SUMIF(Adjustments!$J$4:$J$921,(Retirements!$E64&amp;"/"&amp;Retirements!BB$8&amp;"/"&amp;Retirements!BB$7&amp;"/"&amp;Retirements!BB$6),Adjustments!AC$4:AC$921)</f>
        <v>0</v>
      </c>
      <c r="BC64" s="59">
        <f>SUMIF(Adjustments!$J$4:$J$921,(Retirements!$E64&amp;"/"&amp;Retirements!BC$8&amp;"/"&amp;Retirements!BC$7&amp;"/"&amp;Retirements!BC$6),Adjustments!AD$4:AD$921)</f>
        <v>0</v>
      </c>
      <c r="BD64" s="59">
        <f>SUMIF(Adjustments!$J$4:$J$921,(Retirements!$E64&amp;"/"&amp;Retirements!BD$8&amp;"/"&amp;Retirements!BD$7&amp;"/"&amp;Retirements!BD$6),Adjustments!AE$4:AE$921)</f>
        <v>0</v>
      </c>
      <c r="BE64" s="59">
        <f>SUMIF(Adjustments!$J$4:$J$921,(Retirements!$E64&amp;"/"&amp;Retirements!BE$8&amp;"/"&amp;Retirements!BE$7&amp;"/"&amp;Retirements!BE$6),Adjustments!AF$4:AF$921)</f>
        <v>0</v>
      </c>
      <c r="BF64" s="59">
        <f>SUMIF(Adjustments!$J$4:$J$921,(Retirements!$E64&amp;"/"&amp;Retirements!BF$8&amp;"/"&amp;Retirements!BF$7&amp;"/"&amp;Retirements!BF$6),Adjustments!AG$4:AG$921)</f>
        <v>0</v>
      </c>
      <c r="BG64" s="59"/>
      <c r="BH64" s="756">
        <f t="shared" si="35"/>
        <v>56</v>
      </c>
      <c r="BI64" s="59">
        <f t="shared" si="46"/>
        <v>244906360.84</v>
      </c>
      <c r="BJ64" s="59">
        <f t="shared" si="427"/>
        <v>244906360.84</v>
      </c>
      <c r="BK64" s="59">
        <f t="shared" si="427"/>
        <v>244906360.84</v>
      </c>
      <c r="BL64" s="59">
        <f t="shared" si="427"/>
        <v>244906360.84</v>
      </c>
      <c r="BM64" s="59">
        <f t="shared" si="427"/>
        <v>244906360.84</v>
      </c>
      <c r="BN64" s="59">
        <f t="shared" si="427"/>
        <v>244906360.84</v>
      </c>
      <c r="BO64" s="59">
        <f t="shared" si="427"/>
        <v>256115621.91999999</v>
      </c>
      <c r="BP64" s="59">
        <f t="shared" si="427"/>
        <v>256115621.91999999</v>
      </c>
      <c r="BQ64" s="59">
        <f t="shared" si="427"/>
        <v>256115621.91999999</v>
      </c>
      <c r="BR64" s="59">
        <f t="shared" si="427"/>
        <v>256115621.91999999</v>
      </c>
      <c r="BS64" s="59">
        <f t="shared" si="427"/>
        <v>256115621.91999999</v>
      </c>
      <c r="BT64" s="59">
        <f t="shared" si="427"/>
        <v>256115621.91999999</v>
      </c>
      <c r="BU64" s="59">
        <f t="shared" si="427"/>
        <v>256115621.91999999</v>
      </c>
      <c r="BV64" s="59">
        <f t="shared" si="427"/>
        <v>256115621.91999999</v>
      </c>
      <c r="BW64" s="59">
        <f t="shared" si="427"/>
        <v>256115621.91999999</v>
      </c>
      <c r="BX64" s="59">
        <f t="shared" si="427"/>
        <v>256115621.91999999</v>
      </c>
      <c r="BY64" s="59">
        <f t="shared" si="427"/>
        <v>256115621.91999999</v>
      </c>
      <c r="BZ64" s="59">
        <f t="shared" si="427"/>
        <v>256115621.91999999</v>
      </c>
      <c r="CA64" s="59">
        <f t="shared" si="427"/>
        <v>243656404.79153553</v>
      </c>
      <c r="CB64" s="59">
        <f t="shared" si="427"/>
        <v>243656404.79153553</v>
      </c>
      <c r="CC64" s="59">
        <f t="shared" si="427"/>
        <v>243656404.79153553</v>
      </c>
      <c r="CD64" s="59">
        <f t="shared" si="427"/>
        <v>243656404.79153553</v>
      </c>
      <c r="CE64" s="59">
        <f t="shared" si="40"/>
        <v>243656404.79153553</v>
      </c>
      <c r="CF64" s="68"/>
      <c r="CG64" s="70">
        <f t="shared" si="379"/>
        <v>-1497894.1900000002</v>
      </c>
      <c r="CH64" s="70">
        <f t="shared" si="380"/>
        <v>-584785.41</v>
      </c>
      <c r="CI64" s="70">
        <f t="shared" si="381"/>
        <v>-1645369.04</v>
      </c>
      <c r="CJ64" s="70">
        <f t="shared" si="382"/>
        <v>-1083247.5300000005</v>
      </c>
      <c r="CK64" s="70">
        <f t="shared" si="383"/>
        <v>-541671.59000000032</v>
      </c>
      <c r="CL64" s="70">
        <f t="shared" si="384"/>
        <v>-818880.5</v>
      </c>
      <c r="CM64" s="70">
        <f t="shared" si="385"/>
        <v>-2084177.7900000012</v>
      </c>
      <c r="CN64" s="70">
        <f t="shared" si="386"/>
        <v>-2012701.62</v>
      </c>
      <c r="CO64" s="70">
        <f t="shared" si="387"/>
        <v>-888185.17</v>
      </c>
      <c r="CP64" s="70">
        <f t="shared" si="388"/>
        <v>-1712252.0752379987</v>
      </c>
      <c r="CQ64" s="70">
        <f t="shared" si="389"/>
        <v>-1712252.0752379987</v>
      </c>
      <c r="CR64" s="70">
        <f t="shared" si="390"/>
        <v>-1712252.0752379987</v>
      </c>
      <c r="CS64" s="70">
        <f t="shared" si="391"/>
        <v>-1712252.0752379987</v>
      </c>
      <c r="CT64" s="70">
        <f t="shared" si="392"/>
        <v>-1712252.0752379987</v>
      </c>
      <c r="CU64" s="70">
        <f t="shared" si="393"/>
        <v>-1712252.0752379987</v>
      </c>
      <c r="CV64" s="70">
        <f t="shared" si="394"/>
        <v>-1712252.0752379987</v>
      </c>
      <c r="CW64" s="70">
        <f t="shared" si="395"/>
        <v>-1712252.0752379987</v>
      </c>
      <c r="CX64" s="70">
        <f t="shared" si="396"/>
        <v>-1712252.0752379987</v>
      </c>
      <c r="CY64" s="70">
        <f t="shared" si="397"/>
        <v>-1628956.4128175403</v>
      </c>
      <c r="CZ64" s="70">
        <f t="shared" si="398"/>
        <v>-1628956.4128175403</v>
      </c>
      <c r="DA64" s="70">
        <f t="shared" si="399"/>
        <v>-1628956.4128175403</v>
      </c>
      <c r="DB64" s="70">
        <f t="shared" si="400"/>
        <v>-1628956.4128175403</v>
      </c>
      <c r="DC64" s="70">
        <f t="shared" si="401"/>
        <v>-1628956.4128175403</v>
      </c>
      <c r="DD64" s="63">
        <f t="shared" si="402"/>
        <v>-34711963.581229687</v>
      </c>
      <c r="DE64" s="59"/>
      <c r="DF64" s="70">
        <f>SUMIF(Adjustments!$J$4:$J$921,(Retirements!$E64&amp;"/"&amp;Retirements!DF$8&amp;"/"&amp;Retirements!DF$7&amp;"/"&amp;Retirements!DF$6),Adjustments!K$4:K$921)</f>
        <v>0</v>
      </c>
      <c r="DG64" s="70">
        <f>SUMIF(Adjustments!$J$4:$J$921,(Retirements!$E64&amp;"/"&amp;Retirements!DG$8&amp;"/"&amp;Retirements!DG$7&amp;"/"&amp;Retirements!DG$6),Adjustments!L$4:L$921)</f>
        <v>0</v>
      </c>
      <c r="DH64" s="70">
        <f>SUMIF(Adjustments!$J$4:$J$921,(Retirements!$E64&amp;"/"&amp;Retirements!DH$8&amp;"/"&amp;Retirements!DH$7&amp;"/"&amp;Retirements!DH$6),Adjustments!M$4:M$921)</f>
        <v>0</v>
      </c>
      <c r="DI64" s="70">
        <f>SUMIF(Adjustments!$J$4:$J$921,(Retirements!$E64&amp;"/"&amp;Retirements!DI$8&amp;"/"&amp;Retirements!DI$7&amp;"/"&amp;Retirements!DI$6),Adjustments!N$4:N$921)</f>
        <v>0</v>
      </c>
      <c r="DJ64" s="70">
        <f>SUMIF(Adjustments!$J$4:$J$921,(Retirements!$E64&amp;"/"&amp;Retirements!DJ$8&amp;"/"&amp;Retirements!DJ$7&amp;"/"&amp;Retirements!DJ$6),Adjustments!O$4:O$921)</f>
        <v>0</v>
      </c>
      <c r="DK64" s="70">
        <f>SUMIF(Adjustments!$J$4:$J$921,(Retirements!$E64&amp;"/"&amp;Retirements!DK$8&amp;"/"&amp;Retirements!DK$7&amp;"/"&amp;Retirements!DK$6),Adjustments!P$4:P$921)</f>
        <v>0</v>
      </c>
      <c r="DL64" s="70">
        <f>SUMIF(Adjustments!$J$4:$J$921,(Retirements!$E64&amp;"/"&amp;Retirements!DL$8&amp;"/"&amp;Retirements!DL$7&amp;"/"&amp;Retirements!DL$6),Adjustments!Q$4:Q$921)</f>
        <v>0</v>
      </c>
      <c r="DM64" s="70">
        <f>SUMIF(Adjustments!$J$4:$J$921,(Retirements!$E64&amp;"/"&amp;Retirements!DM$8&amp;"/"&amp;Retirements!DM$7&amp;"/"&amp;Retirements!DM$6),Adjustments!R$4:R$921)</f>
        <v>0</v>
      </c>
      <c r="DN64" s="70">
        <f>SUMIF(Adjustments!$J$4:$J$921,(Retirements!$E64&amp;"/"&amp;Retirements!DN$8&amp;"/"&amp;Retirements!DN$7&amp;"/"&amp;Retirements!DN$6),Adjustments!S$4:S$921)</f>
        <v>0</v>
      </c>
      <c r="DO64" s="70">
        <f>SUMIF(Adjustments!$J$4:$J$921,(Retirements!$E64&amp;"/"&amp;Retirements!DO$8&amp;"/"&amp;Retirements!DO$7&amp;"/"&amp;Retirements!DO$6),Adjustments!T$4:T$921)</f>
        <v>0</v>
      </c>
      <c r="DP64" s="70">
        <f>SUMIF(Adjustments!$J$4:$J$921,(Retirements!$E64&amp;"/"&amp;Retirements!DP$8&amp;"/"&amp;Retirements!DP$7&amp;"/"&amp;Retirements!DP$6),Adjustments!U$4:U$921)</f>
        <v>0</v>
      </c>
      <c r="DQ64" s="70">
        <f>SUMIF(Adjustments!$J$4:$J$921,(Retirements!$E64&amp;"/"&amp;Retirements!DQ$8&amp;"/"&amp;Retirements!DQ$7&amp;"/"&amp;Retirements!DQ$6),Adjustments!V$4:V$921)</f>
        <v>0</v>
      </c>
      <c r="DR64" s="70">
        <f>SUMIF(Adjustments!$J$4:$J$921,(Retirements!$E64&amp;"/"&amp;Retirements!DR$8&amp;"/"&amp;Retirements!DR$7&amp;"/"&amp;Retirements!DR$6),Adjustments!W$4:W$921)</f>
        <v>0</v>
      </c>
      <c r="DS64" s="70">
        <f>SUMIF(Adjustments!$J$4:$J$921,(Retirements!$E64&amp;"/"&amp;Retirements!DS$8&amp;"/"&amp;Retirements!DS$7&amp;"/"&amp;Retirements!DS$6),Adjustments!X$4:X$921)</f>
        <v>0</v>
      </c>
      <c r="DT64" s="70">
        <f>SUMIF(Adjustments!$J$4:$J$921,(Retirements!$E64&amp;"/"&amp;Retirements!DT$8&amp;"/"&amp;Retirements!DT$7&amp;"/"&amp;Retirements!DT$6),Adjustments!Y$4:Y$921)</f>
        <v>0</v>
      </c>
      <c r="DU64" s="70">
        <f>SUMIF(Adjustments!$J$4:$J$921,(Retirements!$E64&amp;"/"&amp;Retirements!DU$8&amp;"/"&amp;Retirements!DU$7&amp;"/"&amp;Retirements!DU$6),Adjustments!Z$4:Z$921)</f>
        <v>0</v>
      </c>
      <c r="DV64" s="70">
        <f>SUMIF(Adjustments!$J$4:$J$921,(Retirements!$E64&amp;"/"&amp;Retirements!DV$8&amp;"/"&amp;Retirements!DV$7&amp;"/"&amp;Retirements!DV$6),Adjustments!AA$4:AA$921)</f>
        <v>0</v>
      </c>
      <c r="DW64" s="70">
        <f>SUMIF(Adjustments!$J$4:$J$921,(Retirements!$E64&amp;"/"&amp;Retirements!DW$8&amp;"/"&amp;Retirements!DW$7&amp;"/"&amp;Retirements!DW$6),Adjustments!AB$4:AB$921)</f>
        <v>0</v>
      </c>
      <c r="DX64" s="70">
        <f>SUMIF(Adjustments!$J$4:$J$921,(Retirements!$E64&amp;"/"&amp;Retirements!DX$8&amp;"/"&amp;Retirements!DX$7&amp;"/"&amp;Retirements!DX$6),Adjustments!AC$4:AC$921)</f>
        <v>0</v>
      </c>
      <c r="DY64" s="70">
        <f>SUMIF(Adjustments!$J$4:$J$921,(Retirements!$E64&amp;"/"&amp;Retirements!DY$8&amp;"/"&amp;Retirements!DY$7&amp;"/"&amp;Retirements!DY$6),Adjustments!AD$4:AD$921)</f>
        <v>0</v>
      </c>
      <c r="DZ64" s="70">
        <f>SUMIF(Adjustments!$J$4:$J$921,(Retirements!$E64&amp;"/"&amp;Retirements!DZ$8&amp;"/"&amp;Retirements!DZ$7&amp;"/"&amp;Retirements!DZ$6),Adjustments!AE$4:AE$921)</f>
        <v>0</v>
      </c>
      <c r="EA64" s="70">
        <f>SUMIF(Adjustments!$J$4:$J$921,(Retirements!$E64&amp;"/"&amp;Retirements!EA$8&amp;"/"&amp;Retirements!EA$7&amp;"/"&amp;Retirements!EA$6),Adjustments!AF$4:AF$921)</f>
        <v>0</v>
      </c>
      <c r="EB64" s="70">
        <f>SUMIF(Adjustments!$J$4:$J$921,(Retirements!$E64&amp;"/"&amp;Retirements!EB$8&amp;"/"&amp;Retirements!EB$7&amp;"/"&amp;Retirements!EB$6),Adjustments!AG$4:AG$921)</f>
        <v>0</v>
      </c>
      <c r="EC64" s="59"/>
      <c r="ED64" s="59">
        <f t="shared" si="403"/>
        <v>-1497894.1900000002</v>
      </c>
      <c r="EE64" s="59">
        <f t="shared" si="404"/>
        <v>-584785.41</v>
      </c>
      <c r="EF64" s="59">
        <f t="shared" si="405"/>
        <v>-1645369.04</v>
      </c>
      <c r="EG64" s="59">
        <f t="shared" si="406"/>
        <v>-1083247.5300000005</v>
      </c>
      <c r="EH64" s="59">
        <f t="shared" si="407"/>
        <v>-541671.59000000032</v>
      </c>
      <c r="EI64" s="59">
        <f t="shared" si="408"/>
        <v>-818880.5</v>
      </c>
      <c r="EJ64" s="59">
        <f t="shared" si="409"/>
        <v>-2084177.7900000012</v>
      </c>
      <c r="EK64" s="59">
        <f t="shared" si="410"/>
        <v>-2012701.62</v>
      </c>
      <c r="EL64" s="59">
        <f t="shared" si="411"/>
        <v>-888185.17</v>
      </c>
      <c r="EM64" s="59">
        <f t="shared" si="412"/>
        <v>-1712252.0752379987</v>
      </c>
      <c r="EN64" s="59">
        <f t="shared" si="413"/>
        <v>-1712252.0752379987</v>
      </c>
      <c r="EO64" s="59">
        <f t="shared" si="414"/>
        <v>-1712252.0752379987</v>
      </c>
      <c r="EP64" s="59">
        <f t="shared" si="415"/>
        <v>-1712252.0752379987</v>
      </c>
      <c r="EQ64" s="59">
        <f t="shared" si="416"/>
        <v>-1712252.0752379987</v>
      </c>
      <c r="ER64" s="59">
        <f t="shared" si="417"/>
        <v>-1712252.0752379987</v>
      </c>
      <c r="ES64" s="59">
        <f t="shared" si="418"/>
        <v>-1712252.0752379987</v>
      </c>
      <c r="ET64" s="59">
        <f t="shared" si="419"/>
        <v>-1712252.0752379987</v>
      </c>
      <c r="EU64" s="59">
        <f t="shared" si="420"/>
        <v>-1712252.0752379987</v>
      </c>
      <c r="EV64" s="59">
        <f t="shared" si="421"/>
        <v>-1628956.4128175403</v>
      </c>
      <c r="EW64" s="59">
        <f t="shared" si="422"/>
        <v>-1628956.4128175403</v>
      </c>
      <c r="EX64" s="59">
        <f t="shared" si="423"/>
        <v>-1628956.4128175403</v>
      </c>
      <c r="EY64" s="59">
        <f t="shared" si="424"/>
        <v>-1628956.4128175403</v>
      </c>
      <c r="EZ64" s="59">
        <f t="shared" si="425"/>
        <v>-1628956.4128175403</v>
      </c>
      <c r="FA64" s="127">
        <f t="shared" si="52"/>
        <v>-34711963.581229687</v>
      </c>
      <c r="FB64" s="59"/>
      <c r="FC64" s="70">
        <f>SUMIF(Adjustments!$J$4:$J$921,(Retirements!$E64&amp;"/"&amp;Retirements!FC$8&amp;"/"&amp;Retirements!FC$7&amp;"/"&amp;Retirements!FC$6),Adjustments!L$4:L$921)</f>
        <v>-1666382.8800000006</v>
      </c>
      <c r="FD64" s="70">
        <f>SUMIF(Adjustments!$J$4:$J$921,(Retirements!$E64&amp;"/"&amp;Retirements!FD$8&amp;"/"&amp;Retirements!FD$7&amp;"/"&amp;Retirements!FD$6),Adjustments!M$4:M$921)</f>
        <v>-472931.61000000028</v>
      </c>
      <c r="FE64" s="70">
        <f>SUMIF(Adjustments!$J$4:$J$921,(Retirements!$E64&amp;"/"&amp;Retirements!FE$8&amp;"/"&amp;Retirements!FE$7&amp;"/"&amp;Retirements!FE$6),Adjustments!N$4:N$921)</f>
        <v>1865128.7600000005</v>
      </c>
      <c r="FF64" s="70">
        <f>SUMIF(Adjustments!$J$4:$J$921,(Retirements!$E64&amp;"/"&amp;Retirements!FF$8&amp;"/"&amp;Retirements!FF$7&amp;"/"&amp;Retirements!FF$6),Adjustments!O$4:O$921)</f>
        <v>4158369.6499999994</v>
      </c>
      <c r="FG64" s="70">
        <f>SUMIF(Adjustments!$J$4:$J$921,(Retirements!$E64&amp;"/"&amp;Retirements!FG$8&amp;"/"&amp;Retirements!FG$7&amp;"/"&amp;Retirements!FG$6),Adjustments!P$4:P$921)</f>
        <v>3065604.2200000011</v>
      </c>
      <c r="FH64" s="70">
        <f>SUMIF(Adjustments!$J$4:$J$921,(Retirements!$E64&amp;"/"&amp;Retirements!FH$8&amp;"/"&amp;Retirements!FH$7&amp;"/"&amp;Retirements!FH$6),Adjustments!Q$4:Q$921)</f>
        <v>10431321.199999996</v>
      </c>
      <c r="FI64" s="70">
        <f>SUMIF(Adjustments!$J$4:$J$921,(Retirements!$E64&amp;"/"&amp;Retirements!FI$8&amp;"/"&amp;Retirements!FI$7&amp;"/"&amp;Retirements!FI$6),Adjustments!R$4:R$921)</f>
        <v>-3998233.0199999991</v>
      </c>
      <c r="FJ64" s="70">
        <f>SUMIF(Adjustments!$J$4:$J$921,(Retirements!$E64&amp;"/"&amp;Retirements!FJ$8&amp;"/"&amp;Retirements!FJ$7&amp;"/"&amp;Retirements!FJ$6),Adjustments!S$4:S$921)</f>
        <v>704594.41999999853</v>
      </c>
      <c r="FK64" s="70">
        <f>SUMIF(Adjustments!$J$4:$J$921,(Retirements!$E64&amp;"/"&amp;Retirements!FK$8&amp;"/"&amp;Retirements!FK$7&amp;"/"&amp;Retirements!FK$6),Adjustments!T$4:T$921)</f>
        <v>1563906.2600000002</v>
      </c>
      <c r="FL64" s="70">
        <f>SUMIF(Adjustments!$J$4:$J$921,(Retirements!$E64&amp;"/"&amp;Retirements!FL$8&amp;"/"&amp;Retirements!FL$7&amp;"/"&amp;Retirements!FL$6),Adjustments!U$4:U$921)</f>
        <v>289879.62221361289</v>
      </c>
      <c r="FM64" s="70">
        <f>SUMIF(Adjustments!$J$4:$J$921,(Retirements!$E64&amp;"/"&amp;Retirements!FM$8&amp;"/"&amp;Retirements!FM$7&amp;"/"&amp;Retirements!FM$6),Adjustments!V$4:V$921)</f>
        <v>247734.36890299115</v>
      </c>
      <c r="FN64" s="70">
        <f>SUMIF(Adjustments!$J$4:$J$921,(Retirements!$E64&amp;"/"&amp;Retirements!FN$8&amp;"/"&amp;Retirements!FN$7&amp;"/"&amp;Retirements!FN$6),Adjustments!W$4:W$921)</f>
        <v>668839.72105190856</v>
      </c>
      <c r="FO64" s="70">
        <f>SUMIF(Adjustments!$J$4:$J$921,(Retirements!$E64&amp;"/"&amp;Retirements!FO$8&amp;"/"&amp;Retirements!FO$7&amp;"/"&amp;Retirements!FO$6),Adjustments!X$4:X$921)</f>
        <v>1022994.7665300252</v>
      </c>
      <c r="FP64" s="70">
        <f>SUMIF(Adjustments!$J$4:$J$921,(Retirements!$E64&amp;"/"&amp;Retirements!FP$8&amp;"/"&amp;Retirements!FP$7&amp;"/"&amp;Retirements!FP$6),Adjustments!Y$4:Y$921)</f>
        <v>676991.18107037758</v>
      </c>
      <c r="FQ64" s="70">
        <f>SUMIF(Adjustments!$J$4:$J$921,(Retirements!$E64&amp;"/"&amp;Retirements!FQ$8&amp;"/"&amp;Retirements!FQ$7&amp;"/"&amp;Retirements!FQ$6),Adjustments!Z$4:Z$921)</f>
        <v>890289.32139617065</v>
      </c>
      <c r="FR64" s="70">
        <f>SUMIF(Adjustments!$J$4:$J$921,(Retirements!$E64&amp;"/"&amp;Retirements!FR$8&amp;"/"&amp;Retirements!FR$7&amp;"/"&amp;Retirements!FR$6),Adjustments!AA$4:AA$921)</f>
        <v>1635593.1359218899</v>
      </c>
      <c r="FS64" s="70">
        <f>SUMIF(Adjustments!$J$4:$J$921,(Retirements!$E64&amp;"/"&amp;Retirements!FS$8&amp;"/"&amp;Retirements!FS$7&amp;"/"&amp;Retirements!FS$6),Adjustments!AB$4:AB$921)</f>
        <v>1923891.7556727405</v>
      </c>
      <c r="FT64" s="70">
        <f>SUMIF(Adjustments!$J$4:$J$921,(Retirements!$E64&amp;"/"&amp;Retirements!FT$8&amp;"/"&amp;Retirements!FT$7&amp;"/"&amp;Retirements!FT$6),Adjustments!AC$4:AC$921)</f>
        <v>2309634.5959177325</v>
      </c>
      <c r="FU64" s="70">
        <f>SUMIF(Adjustments!$J$4:$J$921,(Retirements!$E64&amp;"/"&amp;Retirements!FU$8&amp;"/"&amp;Retirements!FU$7&amp;"/"&amp;Retirements!FU$6),Adjustments!AD$4:AD$921)</f>
        <v>1615254.1822045813</v>
      </c>
      <c r="FV64" s="70">
        <f>SUMIF(Adjustments!$J$4:$J$921,(Retirements!$E64&amp;"/"&amp;Retirements!FV$8&amp;"/"&amp;Retirements!FV$7&amp;"/"&amp;Retirements!FV$6),Adjustments!AE$4:AE$921)</f>
        <v>383931.79868707765</v>
      </c>
      <c r="FW64" s="70">
        <f>SUMIF(Adjustments!$J$4:$J$921,(Retirements!$E64&amp;"/"&amp;Retirements!FW$8&amp;"/"&amp;Retirements!FW$7&amp;"/"&amp;Retirements!FW$6),Adjustments!AF$4:AF$921)</f>
        <v>320077.51805613679</v>
      </c>
      <c r="FX64" s="70">
        <f>SUMIF(Adjustments!$J$4:$J$921,(Retirements!$E64&amp;"/"&amp;Retirements!FX$8&amp;"/"&amp;Retirements!FX$7&amp;"/"&amp;Retirements!FX$6),Adjustments!AG$4:AG$921)</f>
        <v>328171.17483676423</v>
      </c>
      <c r="FY64" s="70">
        <f>SUMIF(Adjustments!$J$4:$J$921,(Retirements!$E64&amp;"/"&amp;Retirements!FY$8&amp;"/"&amp;Retirements!FY$7&amp;"/"&amp;Retirements!FY$6),Adjustments!AH$4:AH$921)</f>
        <v>280414.99137762457</v>
      </c>
      <c r="FZ64" s="63">
        <f t="shared" si="426"/>
        <v>28245075.13383963</v>
      </c>
    </row>
    <row r="65" spans="1:182">
      <c r="A65" s="5" t="s">
        <v>37</v>
      </c>
      <c r="B65" s="5" t="s">
        <v>12</v>
      </c>
      <c r="C65" s="5" t="s">
        <v>2</v>
      </c>
      <c r="D65" s="5" t="s">
        <v>36</v>
      </c>
      <c r="E65" s="5" t="s">
        <v>143</v>
      </c>
      <c r="F65" s="5" t="s">
        <v>85</v>
      </c>
      <c r="G65" s="32">
        <v>397</v>
      </c>
      <c r="H65" s="5" t="s">
        <v>12</v>
      </c>
      <c r="I65" s="5" t="str">
        <f t="shared" si="45"/>
        <v>397SSGCH</v>
      </c>
      <c r="J65" s="374">
        <f>VLOOKUP(F65,Scenarios!$BI$11:$BL$121,4,0)</f>
        <v>-8.6229503748099026E-2</v>
      </c>
      <c r="K65" s="358">
        <f>VLOOKUP(F65,Scenarios!$AG$11:$AJ$132,4,0)</f>
        <v>4002876.34</v>
      </c>
      <c r="L65" s="27">
        <f t="shared" si="356"/>
        <v>4002876.34</v>
      </c>
      <c r="M65" s="27">
        <f t="shared" si="357"/>
        <v>4002876.34</v>
      </c>
      <c r="N65" s="27">
        <f t="shared" si="358"/>
        <v>4002880.01</v>
      </c>
      <c r="O65" s="27">
        <f t="shared" si="359"/>
        <v>4123789.86</v>
      </c>
      <c r="P65" s="27">
        <f t="shared" si="360"/>
        <v>4123868.27</v>
      </c>
      <c r="Q65" s="27">
        <f t="shared" si="361"/>
        <v>4123868.27</v>
      </c>
      <c r="R65" s="27">
        <f t="shared" si="362"/>
        <v>4100514.18</v>
      </c>
      <c r="S65" s="27">
        <f t="shared" si="363"/>
        <v>4100514.18</v>
      </c>
      <c r="T65" s="27">
        <f t="shared" si="364"/>
        <v>4100543.12</v>
      </c>
      <c r="U65" s="27">
        <f t="shared" si="365"/>
        <v>4070909.8604629473</v>
      </c>
      <c r="V65" s="27">
        <f t="shared" si="366"/>
        <v>4041276.6009258945</v>
      </c>
      <c r="W65" s="27">
        <f t="shared" si="367"/>
        <v>4011643.3413888416</v>
      </c>
      <c r="X65" s="27">
        <f t="shared" si="368"/>
        <v>3982010.0818517888</v>
      </c>
      <c r="Y65" s="27">
        <f t="shared" si="369"/>
        <v>3952376.822314736</v>
      </c>
      <c r="Z65" s="27">
        <f t="shared" si="370"/>
        <v>3922743.5627776831</v>
      </c>
      <c r="AA65" s="27">
        <f t="shared" si="371"/>
        <v>3893110.3032406303</v>
      </c>
      <c r="AB65" s="27">
        <f t="shared" si="372"/>
        <v>3863477.0437035775</v>
      </c>
      <c r="AC65" s="27">
        <f t="shared" si="373"/>
        <v>3833843.7841665247</v>
      </c>
      <c r="AD65" s="27">
        <f t="shared" si="374"/>
        <v>3806294.5802534902</v>
      </c>
      <c r="AE65" s="27">
        <f t="shared" si="375"/>
        <v>3778745.3763404558</v>
      </c>
      <c r="AF65" s="27">
        <f t="shared" si="376"/>
        <v>3751196.1724274214</v>
      </c>
      <c r="AG65" s="27">
        <f t="shared" si="377"/>
        <v>3723646.968514387</v>
      </c>
      <c r="AH65" s="27">
        <f t="shared" si="378"/>
        <v>3696097.7646013526</v>
      </c>
      <c r="AI65" s="68"/>
      <c r="AJ65" s="59">
        <f>SUMIF(Adjustments!$J$4:$J$921,(Retirements!$E65&amp;"/"&amp;Retirements!AJ$8&amp;"/"&amp;Retirements!AJ$7&amp;"/"&amp;Retirements!AJ$6),Adjustments!K$4:K$921)</f>
        <v>0</v>
      </c>
      <c r="AK65" s="59">
        <f>SUMIF(Adjustments!$J$4:$J$921,(Retirements!$E65&amp;"/"&amp;Retirements!AK$8&amp;"/"&amp;Retirements!AK$7&amp;"/"&amp;Retirements!AK$6),Adjustments!L$4:L$921)</f>
        <v>0</v>
      </c>
      <c r="AL65" s="59">
        <f>SUMIF(Adjustments!$J$4:$J$921,(Retirements!$E65&amp;"/"&amp;Retirements!AL$8&amp;"/"&amp;Retirements!AL$7&amp;"/"&amp;Retirements!AL$6),Adjustments!M$4:M$921)</f>
        <v>0</v>
      </c>
      <c r="AM65" s="59">
        <f>SUMIF(Adjustments!$J$4:$J$921,(Retirements!$E65&amp;"/"&amp;Retirements!AM$8&amp;"/"&amp;Retirements!AM$7&amp;"/"&amp;Retirements!AM$6),Adjustments!N$4:N$921)</f>
        <v>0</v>
      </c>
      <c r="AN65" s="59">
        <f>SUMIF(Adjustments!$J$4:$J$921,(Retirements!$E65&amp;"/"&amp;Retirements!AN$8&amp;"/"&amp;Retirements!AN$7&amp;"/"&amp;Retirements!AN$6),Adjustments!O$4:O$921)</f>
        <v>0</v>
      </c>
      <c r="AO65" s="59">
        <f>SUMIF(Adjustments!$J$4:$J$921,(Retirements!$E65&amp;"/"&amp;Retirements!AO$8&amp;"/"&amp;Retirements!AO$7&amp;"/"&amp;Retirements!AO$6),Adjustments!P$4:P$921)</f>
        <v>0</v>
      </c>
      <c r="AP65" s="59">
        <f>SUMIF(Adjustments!$J$4:$J$921,(Retirements!$E65&amp;"/"&amp;Retirements!AP$8&amp;"/"&amp;Retirements!AP$7&amp;"/"&amp;Retirements!AP$6),Adjustments!Q$4:Q$921)</f>
        <v>-23354.09</v>
      </c>
      <c r="AQ65" s="59">
        <f>SUMIF(Adjustments!$J$4:$J$921,(Retirements!$E65&amp;"/"&amp;Retirements!AQ$8&amp;"/"&amp;Retirements!AQ$7&amp;"/"&amp;Retirements!AQ$6),Adjustments!R$4:R$921)</f>
        <v>0</v>
      </c>
      <c r="AR65" s="59">
        <f>SUMIF(Adjustments!$J$4:$J$921,(Retirements!$E65&amp;"/"&amp;Retirements!AR$8&amp;"/"&amp;Retirements!AR$7&amp;"/"&amp;Retirements!AR$6),Adjustments!S$4:S$921)</f>
        <v>0</v>
      </c>
      <c r="AS65" s="59">
        <f>SUMIF(Adjustments!$J$4:$J$921,(Retirements!$E65&amp;"/"&amp;Retirements!AS$8&amp;"/"&amp;Retirements!AS$7&amp;"/"&amp;Retirements!AS$6),Adjustments!T$4:T$921)</f>
        <v>0</v>
      </c>
      <c r="AT65" s="59">
        <f>SUMIF(Adjustments!$J$4:$J$921,(Retirements!$E65&amp;"/"&amp;Retirements!AT$8&amp;"/"&amp;Retirements!AT$7&amp;"/"&amp;Retirements!AT$6),Adjustments!U$4:U$921)</f>
        <v>0</v>
      </c>
      <c r="AU65" s="59">
        <f>SUMIF(Adjustments!$J$4:$J$921,(Retirements!$E65&amp;"/"&amp;Retirements!AU$8&amp;"/"&amp;Retirements!AU$7&amp;"/"&amp;Retirements!AU$6),Adjustments!V$4:V$921)</f>
        <v>0</v>
      </c>
      <c r="AV65" s="59">
        <f>SUMIF(Adjustments!$J$4:$J$921,(Retirements!$E65&amp;"/"&amp;Retirements!AV$8&amp;"/"&amp;Retirements!AV$7&amp;"/"&amp;Retirements!AV$6),Adjustments!W$4:W$921)</f>
        <v>0</v>
      </c>
      <c r="AW65" s="59">
        <f>SUMIF(Adjustments!$J$4:$J$921,(Retirements!$E65&amp;"/"&amp;Retirements!AW$8&amp;"/"&amp;Retirements!AW$7&amp;"/"&amp;Retirements!AW$6),Adjustments!X$4:X$921)</f>
        <v>0</v>
      </c>
      <c r="AX65" s="59">
        <f>SUMIF(Adjustments!$J$4:$J$921,(Retirements!$E65&amp;"/"&amp;Retirements!AX$8&amp;"/"&amp;Retirements!AX$7&amp;"/"&amp;Retirements!AX$6),Adjustments!Y$4:Y$921)</f>
        <v>0</v>
      </c>
      <c r="AY65" s="59">
        <f>SUMIF(Adjustments!$J$4:$J$921,(Retirements!$E65&amp;"/"&amp;Retirements!AY$8&amp;"/"&amp;Retirements!AY$7&amp;"/"&amp;Retirements!AY$6),Adjustments!Z$4:Z$921)</f>
        <v>0</v>
      </c>
      <c r="AZ65" s="59">
        <f>SUMIF(Adjustments!$J$4:$J$921,(Retirements!$E65&amp;"/"&amp;Retirements!AZ$8&amp;"/"&amp;Retirements!AZ$7&amp;"/"&amp;Retirements!AZ$6),Adjustments!AA$4:AA$921)</f>
        <v>0</v>
      </c>
      <c r="BA65" s="59">
        <f>SUMIF(Adjustments!$J$4:$J$921,(Retirements!$E65&amp;"/"&amp;Retirements!BA$8&amp;"/"&amp;Retirements!BA$7&amp;"/"&amp;Retirements!BA$6),Adjustments!AB$4:AB$921)</f>
        <v>0</v>
      </c>
      <c r="BB65" s="59">
        <f>SUMIF(Adjustments!$J$4:$J$921,(Retirements!$E65&amp;"/"&amp;Retirements!BB$8&amp;"/"&amp;Retirements!BB$7&amp;"/"&amp;Retirements!BB$6),Adjustments!AC$4:AC$921)</f>
        <v>0</v>
      </c>
      <c r="BC65" s="59">
        <f>SUMIF(Adjustments!$J$4:$J$921,(Retirements!$E65&amp;"/"&amp;Retirements!BC$8&amp;"/"&amp;Retirements!BC$7&amp;"/"&amp;Retirements!BC$6),Adjustments!AD$4:AD$921)</f>
        <v>0</v>
      </c>
      <c r="BD65" s="59">
        <f>SUMIF(Adjustments!$J$4:$J$921,(Retirements!$E65&amp;"/"&amp;Retirements!BD$8&amp;"/"&amp;Retirements!BD$7&amp;"/"&amp;Retirements!BD$6),Adjustments!AE$4:AE$921)</f>
        <v>0</v>
      </c>
      <c r="BE65" s="59">
        <f>SUMIF(Adjustments!$J$4:$J$921,(Retirements!$E65&amp;"/"&amp;Retirements!BE$8&amp;"/"&amp;Retirements!BE$7&amp;"/"&amp;Retirements!BE$6),Adjustments!AF$4:AF$921)</f>
        <v>0</v>
      </c>
      <c r="BF65" s="59">
        <f>SUMIF(Adjustments!$J$4:$J$921,(Retirements!$E65&amp;"/"&amp;Retirements!BF$8&amp;"/"&amp;Retirements!BF$7&amp;"/"&amp;Retirements!BF$6),Adjustments!AG$4:AG$921)</f>
        <v>0</v>
      </c>
      <c r="BG65" s="59"/>
      <c r="BH65" s="756">
        <f t="shared" si="35"/>
        <v>57</v>
      </c>
      <c r="BI65" s="59">
        <f t="shared" si="46"/>
        <v>4002876.34</v>
      </c>
      <c r="BJ65" s="59">
        <f t="shared" si="427"/>
        <v>4002876.34</v>
      </c>
      <c r="BK65" s="59">
        <f t="shared" si="427"/>
        <v>4002876.34</v>
      </c>
      <c r="BL65" s="59">
        <f t="shared" si="427"/>
        <v>4002876.34</v>
      </c>
      <c r="BM65" s="59">
        <f t="shared" si="427"/>
        <v>4002876.34</v>
      </c>
      <c r="BN65" s="59">
        <f t="shared" si="427"/>
        <v>4002876.34</v>
      </c>
      <c r="BO65" s="59">
        <f t="shared" si="427"/>
        <v>4123868.27</v>
      </c>
      <c r="BP65" s="59">
        <f t="shared" si="427"/>
        <v>4123868.27</v>
      </c>
      <c r="BQ65" s="59">
        <f t="shared" si="427"/>
        <v>4123868.27</v>
      </c>
      <c r="BR65" s="59">
        <f t="shared" si="427"/>
        <v>4123868.27</v>
      </c>
      <c r="BS65" s="59">
        <f t="shared" si="427"/>
        <v>4123868.27</v>
      </c>
      <c r="BT65" s="59">
        <f t="shared" si="427"/>
        <v>4123868.27</v>
      </c>
      <c r="BU65" s="59">
        <f t="shared" si="427"/>
        <v>4123868.27</v>
      </c>
      <c r="BV65" s="59">
        <f t="shared" si="427"/>
        <v>4123868.27</v>
      </c>
      <c r="BW65" s="59">
        <f t="shared" si="427"/>
        <v>4123868.27</v>
      </c>
      <c r="BX65" s="59">
        <f t="shared" si="427"/>
        <v>4123868.27</v>
      </c>
      <c r="BY65" s="59">
        <f t="shared" si="427"/>
        <v>4123868.27</v>
      </c>
      <c r="BZ65" s="59">
        <f t="shared" si="427"/>
        <v>4123868.27</v>
      </c>
      <c r="CA65" s="59">
        <f t="shared" si="427"/>
        <v>3833843.7841665247</v>
      </c>
      <c r="CB65" s="59">
        <f t="shared" si="427"/>
        <v>3833843.7841665247</v>
      </c>
      <c r="CC65" s="59">
        <f t="shared" si="427"/>
        <v>3833843.7841665247</v>
      </c>
      <c r="CD65" s="59">
        <f t="shared" si="427"/>
        <v>3833843.7841665247</v>
      </c>
      <c r="CE65" s="59">
        <f t="shared" si="40"/>
        <v>3833843.7841665247</v>
      </c>
      <c r="CF65" s="68"/>
      <c r="CG65" s="70">
        <f t="shared" si="379"/>
        <v>0</v>
      </c>
      <c r="CH65" s="70">
        <f t="shared" si="380"/>
        <v>0</v>
      </c>
      <c r="CI65" s="70">
        <f t="shared" si="381"/>
        <v>0</v>
      </c>
      <c r="CJ65" s="70">
        <f t="shared" si="382"/>
        <v>0</v>
      </c>
      <c r="CK65" s="70">
        <f t="shared" si="383"/>
        <v>0</v>
      </c>
      <c r="CL65" s="70">
        <f t="shared" si="384"/>
        <v>0</v>
      </c>
      <c r="CM65" s="70">
        <f t="shared" si="385"/>
        <v>-23354.09</v>
      </c>
      <c r="CN65" s="70">
        <f t="shared" si="386"/>
        <v>0</v>
      </c>
      <c r="CO65" s="70">
        <f t="shared" si="387"/>
        <v>0</v>
      </c>
      <c r="CP65" s="70">
        <f t="shared" si="388"/>
        <v>-29633.25953705264</v>
      </c>
      <c r="CQ65" s="70">
        <f t="shared" si="389"/>
        <v>-29633.25953705264</v>
      </c>
      <c r="CR65" s="70">
        <f t="shared" si="390"/>
        <v>-29633.25953705264</v>
      </c>
      <c r="CS65" s="70">
        <f t="shared" si="391"/>
        <v>-29633.25953705264</v>
      </c>
      <c r="CT65" s="70">
        <f t="shared" si="392"/>
        <v>-29633.25953705264</v>
      </c>
      <c r="CU65" s="70">
        <f t="shared" si="393"/>
        <v>-29633.25953705264</v>
      </c>
      <c r="CV65" s="70">
        <f t="shared" si="394"/>
        <v>-29633.25953705264</v>
      </c>
      <c r="CW65" s="70">
        <f t="shared" si="395"/>
        <v>-29633.25953705264</v>
      </c>
      <c r="CX65" s="70">
        <f t="shared" si="396"/>
        <v>-29633.25953705264</v>
      </c>
      <c r="CY65" s="70">
        <f t="shared" si="397"/>
        <v>-27549.20391303446</v>
      </c>
      <c r="CZ65" s="70">
        <f t="shared" si="398"/>
        <v>-27549.20391303446</v>
      </c>
      <c r="DA65" s="70">
        <f t="shared" si="399"/>
        <v>-27549.20391303446</v>
      </c>
      <c r="DB65" s="70">
        <f t="shared" si="400"/>
        <v>-27549.20391303446</v>
      </c>
      <c r="DC65" s="70">
        <f t="shared" si="401"/>
        <v>-27549.20391303446</v>
      </c>
      <c r="DD65" s="63">
        <f t="shared" si="402"/>
        <v>-427799.44539864612</v>
      </c>
      <c r="DE65" s="59"/>
      <c r="DF65" s="70">
        <f>SUMIF(Adjustments!$J$4:$J$921,(Retirements!$E65&amp;"/"&amp;Retirements!DF$8&amp;"/"&amp;Retirements!DF$7&amp;"/"&amp;Retirements!DF$6),Adjustments!K$4:K$921)</f>
        <v>0</v>
      </c>
      <c r="DG65" s="70">
        <f>SUMIF(Adjustments!$J$4:$J$921,(Retirements!$E65&amp;"/"&amp;Retirements!DG$8&amp;"/"&amp;Retirements!DG$7&amp;"/"&amp;Retirements!DG$6),Adjustments!L$4:L$921)</f>
        <v>0</v>
      </c>
      <c r="DH65" s="70">
        <f>SUMIF(Adjustments!$J$4:$J$921,(Retirements!$E65&amp;"/"&amp;Retirements!DH$8&amp;"/"&amp;Retirements!DH$7&amp;"/"&amp;Retirements!DH$6),Adjustments!M$4:M$921)</f>
        <v>0</v>
      </c>
      <c r="DI65" s="70">
        <f>SUMIF(Adjustments!$J$4:$J$921,(Retirements!$E65&amp;"/"&amp;Retirements!DI$8&amp;"/"&amp;Retirements!DI$7&amp;"/"&amp;Retirements!DI$6),Adjustments!N$4:N$921)</f>
        <v>0</v>
      </c>
      <c r="DJ65" s="70">
        <f>SUMIF(Adjustments!$J$4:$J$921,(Retirements!$E65&amp;"/"&amp;Retirements!DJ$8&amp;"/"&amp;Retirements!DJ$7&amp;"/"&amp;Retirements!DJ$6),Adjustments!O$4:O$921)</f>
        <v>0</v>
      </c>
      <c r="DK65" s="70">
        <f>SUMIF(Adjustments!$J$4:$J$921,(Retirements!$E65&amp;"/"&amp;Retirements!DK$8&amp;"/"&amp;Retirements!DK$7&amp;"/"&amp;Retirements!DK$6),Adjustments!P$4:P$921)</f>
        <v>0</v>
      </c>
      <c r="DL65" s="70">
        <f>SUMIF(Adjustments!$J$4:$J$921,(Retirements!$E65&amp;"/"&amp;Retirements!DL$8&amp;"/"&amp;Retirements!DL$7&amp;"/"&amp;Retirements!DL$6),Adjustments!Q$4:Q$921)</f>
        <v>0</v>
      </c>
      <c r="DM65" s="70">
        <f>SUMIF(Adjustments!$J$4:$J$921,(Retirements!$E65&amp;"/"&amp;Retirements!DM$8&amp;"/"&amp;Retirements!DM$7&amp;"/"&amp;Retirements!DM$6),Adjustments!R$4:R$921)</f>
        <v>0</v>
      </c>
      <c r="DN65" s="70">
        <f>SUMIF(Adjustments!$J$4:$J$921,(Retirements!$E65&amp;"/"&amp;Retirements!DN$8&amp;"/"&amp;Retirements!DN$7&amp;"/"&amp;Retirements!DN$6),Adjustments!S$4:S$921)</f>
        <v>0</v>
      </c>
      <c r="DO65" s="70">
        <f>SUMIF(Adjustments!$J$4:$J$921,(Retirements!$E65&amp;"/"&amp;Retirements!DO$8&amp;"/"&amp;Retirements!DO$7&amp;"/"&amp;Retirements!DO$6),Adjustments!T$4:T$921)</f>
        <v>0</v>
      </c>
      <c r="DP65" s="70">
        <f>SUMIF(Adjustments!$J$4:$J$921,(Retirements!$E65&amp;"/"&amp;Retirements!DP$8&amp;"/"&amp;Retirements!DP$7&amp;"/"&amp;Retirements!DP$6),Adjustments!U$4:U$921)</f>
        <v>0</v>
      </c>
      <c r="DQ65" s="70">
        <f>SUMIF(Adjustments!$J$4:$J$921,(Retirements!$E65&amp;"/"&amp;Retirements!DQ$8&amp;"/"&amp;Retirements!DQ$7&amp;"/"&amp;Retirements!DQ$6),Adjustments!V$4:V$921)</f>
        <v>0</v>
      </c>
      <c r="DR65" s="70">
        <f>SUMIF(Adjustments!$J$4:$J$921,(Retirements!$E65&amp;"/"&amp;Retirements!DR$8&amp;"/"&amp;Retirements!DR$7&amp;"/"&amp;Retirements!DR$6),Adjustments!W$4:W$921)</f>
        <v>0</v>
      </c>
      <c r="DS65" s="70">
        <f>SUMIF(Adjustments!$J$4:$J$921,(Retirements!$E65&amp;"/"&amp;Retirements!DS$8&amp;"/"&amp;Retirements!DS$7&amp;"/"&amp;Retirements!DS$6),Adjustments!X$4:X$921)</f>
        <v>0</v>
      </c>
      <c r="DT65" s="70">
        <f>SUMIF(Adjustments!$J$4:$J$921,(Retirements!$E65&amp;"/"&amp;Retirements!DT$8&amp;"/"&amp;Retirements!DT$7&amp;"/"&amp;Retirements!DT$6),Adjustments!Y$4:Y$921)</f>
        <v>0</v>
      </c>
      <c r="DU65" s="70">
        <f>SUMIF(Adjustments!$J$4:$J$921,(Retirements!$E65&amp;"/"&amp;Retirements!DU$8&amp;"/"&amp;Retirements!DU$7&amp;"/"&amp;Retirements!DU$6),Adjustments!Z$4:Z$921)</f>
        <v>0</v>
      </c>
      <c r="DV65" s="70">
        <f>SUMIF(Adjustments!$J$4:$J$921,(Retirements!$E65&amp;"/"&amp;Retirements!DV$8&amp;"/"&amp;Retirements!DV$7&amp;"/"&amp;Retirements!DV$6),Adjustments!AA$4:AA$921)</f>
        <v>0</v>
      </c>
      <c r="DW65" s="70">
        <f>SUMIF(Adjustments!$J$4:$J$921,(Retirements!$E65&amp;"/"&amp;Retirements!DW$8&amp;"/"&amp;Retirements!DW$7&amp;"/"&amp;Retirements!DW$6),Adjustments!AB$4:AB$921)</f>
        <v>0</v>
      </c>
      <c r="DX65" s="70">
        <f>SUMIF(Adjustments!$J$4:$J$921,(Retirements!$E65&amp;"/"&amp;Retirements!DX$8&amp;"/"&amp;Retirements!DX$7&amp;"/"&amp;Retirements!DX$6),Adjustments!AC$4:AC$921)</f>
        <v>0</v>
      </c>
      <c r="DY65" s="70">
        <f>SUMIF(Adjustments!$J$4:$J$921,(Retirements!$E65&amp;"/"&amp;Retirements!DY$8&amp;"/"&amp;Retirements!DY$7&amp;"/"&amp;Retirements!DY$6),Adjustments!AD$4:AD$921)</f>
        <v>0</v>
      </c>
      <c r="DZ65" s="70">
        <f>SUMIF(Adjustments!$J$4:$J$921,(Retirements!$E65&amp;"/"&amp;Retirements!DZ$8&amp;"/"&amp;Retirements!DZ$7&amp;"/"&amp;Retirements!DZ$6),Adjustments!AE$4:AE$921)</f>
        <v>0</v>
      </c>
      <c r="EA65" s="70">
        <f>SUMIF(Adjustments!$J$4:$J$921,(Retirements!$E65&amp;"/"&amp;Retirements!EA$8&amp;"/"&amp;Retirements!EA$7&amp;"/"&amp;Retirements!EA$6),Adjustments!AF$4:AF$921)</f>
        <v>0</v>
      </c>
      <c r="EB65" s="70">
        <f>SUMIF(Adjustments!$J$4:$J$921,(Retirements!$E65&amp;"/"&amp;Retirements!EB$8&amp;"/"&amp;Retirements!EB$7&amp;"/"&amp;Retirements!EB$6),Adjustments!AG$4:AG$921)</f>
        <v>0</v>
      </c>
      <c r="EC65" s="59"/>
      <c r="ED65" s="59">
        <f t="shared" si="403"/>
        <v>0</v>
      </c>
      <c r="EE65" s="59">
        <f t="shared" si="404"/>
        <v>0</v>
      </c>
      <c r="EF65" s="59">
        <f t="shared" si="405"/>
        <v>0</v>
      </c>
      <c r="EG65" s="59">
        <f t="shared" si="406"/>
        <v>0</v>
      </c>
      <c r="EH65" s="59">
        <f t="shared" si="407"/>
        <v>0</v>
      </c>
      <c r="EI65" s="59">
        <f t="shared" si="408"/>
        <v>0</v>
      </c>
      <c r="EJ65" s="59">
        <f t="shared" si="409"/>
        <v>-23354.09</v>
      </c>
      <c r="EK65" s="59">
        <f t="shared" si="410"/>
        <v>0</v>
      </c>
      <c r="EL65" s="59">
        <f t="shared" si="411"/>
        <v>0</v>
      </c>
      <c r="EM65" s="59">
        <f t="shared" si="412"/>
        <v>-29633.25953705264</v>
      </c>
      <c r="EN65" s="59">
        <f t="shared" si="413"/>
        <v>-29633.25953705264</v>
      </c>
      <c r="EO65" s="59">
        <f t="shared" si="414"/>
        <v>-29633.25953705264</v>
      </c>
      <c r="EP65" s="59">
        <f t="shared" si="415"/>
        <v>-29633.25953705264</v>
      </c>
      <c r="EQ65" s="59">
        <f t="shared" si="416"/>
        <v>-29633.25953705264</v>
      </c>
      <c r="ER65" s="59">
        <f t="shared" si="417"/>
        <v>-29633.25953705264</v>
      </c>
      <c r="ES65" s="59">
        <f t="shared" si="418"/>
        <v>-29633.25953705264</v>
      </c>
      <c r="ET65" s="59">
        <f t="shared" si="419"/>
        <v>-29633.25953705264</v>
      </c>
      <c r="EU65" s="59">
        <f t="shared" si="420"/>
        <v>-29633.25953705264</v>
      </c>
      <c r="EV65" s="59">
        <f t="shared" si="421"/>
        <v>-27549.20391303446</v>
      </c>
      <c r="EW65" s="59">
        <f t="shared" si="422"/>
        <v>-27549.20391303446</v>
      </c>
      <c r="EX65" s="59">
        <f t="shared" si="423"/>
        <v>-27549.20391303446</v>
      </c>
      <c r="EY65" s="59">
        <f t="shared" si="424"/>
        <v>-27549.20391303446</v>
      </c>
      <c r="EZ65" s="59">
        <f t="shared" si="425"/>
        <v>-27549.20391303446</v>
      </c>
      <c r="FA65" s="127">
        <f t="shared" si="52"/>
        <v>-427799.44539864612</v>
      </c>
      <c r="FB65" s="59"/>
      <c r="FC65" s="70">
        <f>SUMIF(Adjustments!$J$4:$J$921,(Retirements!$E65&amp;"/"&amp;Retirements!FC$8&amp;"/"&amp;Retirements!FC$7&amp;"/"&amp;Retirements!FC$6),Adjustments!L$4:L$921)</f>
        <v>0</v>
      </c>
      <c r="FD65" s="70">
        <f>SUMIF(Adjustments!$J$4:$J$921,(Retirements!$E65&amp;"/"&amp;Retirements!FD$8&amp;"/"&amp;Retirements!FD$7&amp;"/"&amp;Retirements!FD$6),Adjustments!M$4:M$921)</f>
        <v>0</v>
      </c>
      <c r="FE65" s="70">
        <f>SUMIF(Adjustments!$J$4:$J$921,(Retirements!$E65&amp;"/"&amp;Retirements!FE$8&amp;"/"&amp;Retirements!FE$7&amp;"/"&amp;Retirements!FE$6),Adjustments!N$4:N$921)</f>
        <v>3.67</v>
      </c>
      <c r="FF65" s="70">
        <f>SUMIF(Adjustments!$J$4:$J$921,(Retirements!$E65&amp;"/"&amp;Retirements!FF$8&amp;"/"&amp;Retirements!FF$7&amp;"/"&amp;Retirements!FF$6),Adjustments!O$4:O$921)</f>
        <v>120909.85</v>
      </c>
      <c r="FG65" s="70">
        <f>SUMIF(Adjustments!$J$4:$J$921,(Retirements!$E65&amp;"/"&amp;Retirements!FG$8&amp;"/"&amp;Retirements!FG$7&amp;"/"&amp;Retirements!FG$6),Adjustments!P$4:P$921)</f>
        <v>78.41</v>
      </c>
      <c r="FH65" s="70">
        <f>SUMIF(Adjustments!$J$4:$J$921,(Retirements!$E65&amp;"/"&amp;Retirements!FH$8&amp;"/"&amp;Retirements!FH$7&amp;"/"&amp;Retirements!FH$6),Adjustments!Q$4:Q$921)</f>
        <v>0</v>
      </c>
      <c r="FI65" s="70">
        <f>SUMIF(Adjustments!$J$4:$J$921,(Retirements!$E65&amp;"/"&amp;Retirements!FI$8&amp;"/"&amp;Retirements!FI$7&amp;"/"&amp;Retirements!FI$6),Adjustments!R$4:R$921)</f>
        <v>0</v>
      </c>
      <c r="FJ65" s="70">
        <f>SUMIF(Adjustments!$J$4:$J$921,(Retirements!$E65&amp;"/"&amp;Retirements!FJ$8&amp;"/"&amp;Retirements!FJ$7&amp;"/"&amp;Retirements!FJ$6),Adjustments!S$4:S$921)</f>
        <v>0</v>
      </c>
      <c r="FK65" s="70">
        <f>SUMIF(Adjustments!$J$4:$J$921,(Retirements!$E65&amp;"/"&amp;Retirements!FK$8&amp;"/"&amp;Retirements!FK$7&amp;"/"&amp;Retirements!FK$6),Adjustments!T$4:T$921)</f>
        <v>28.94</v>
      </c>
      <c r="FL65" s="70">
        <f>SUMIF(Adjustments!$J$4:$J$921,(Retirements!$E65&amp;"/"&amp;Retirements!FL$8&amp;"/"&amp;Retirements!FL$7&amp;"/"&amp;Retirements!FL$6),Adjustments!U$4:U$921)</f>
        <v>0</v>
      </c>
      <c r="FM65" s="70">
        <f>SUMIF(Adjustments!$J$4:$J$921,(Retirements!$E65&amp;"/"&amp;Retirements!FM$8&amp;"/"&amp;Retirements!FM$7&amp;"/"&amp;Retirements!FM$6),Adjustments!V$4:V$921)</f>
        <v>0</v>
      </c>
      <c r="FN65" s="70">
        <f>SUMIF(Adjustments!$J$4:$J$921,(Retirements!$E65&amp;"/"&amp;Retirements!FN$8&amp;"/"&amp;Retirements!FN$7&amp;"/"&amp;Retirements!FN$6),Adjustments!W$4:W$921)</f>
        <v>0</v>
      </c>
      <c r="FO65" s="70">
        <f>SUMIF(Adjustments!$J$4:$J$921,(Retirements!$E65&amp;"/"&amp;Retirements!FO$8&amp;"/"&amp;Retirements!FO$7&amp;"/"&amp;Retirements!FO$6),Adjustments!X$4:X$921)</f>
        <v>0</v>
      </c>
      <c r="FP65" s="70">
        <f>SUMIF(Adjustments!$J$4:$J$921,(Retirements!$E65&amp;"/"&amp;Retirements!FP$8&amp;"/"&amp;Retirements!FP$7&amp;"/"&amp;Retirements!FP$6),Adjustments!Y$4:Y$921)</f>
        <v>0</v>
      </c>
      <c r="FQ65" s="70">
        <f>SUMIF(Adjustments!$J$4:$J$921,(Retirements!$E65&amp;"/"&amp;Retirements!FQ$8&amp;"/"&amp;Retirements!FQ$7&amp;"/"&amp;Retirements!FQ$6),Adjustments!Z$4:Z$921)</f>
        <v>0</v>
      </c>
      <c r="FR65" s="70">
        <f>SUMIF(Adjustments!$J$4:$J$921,(Retirements!$E65&amp;"/"&amp;Retirements!FR$8&amp;"/"&amp;Retirements!FR$7&amp;"/"&amp;Retirements!FR$6),Adjustments!AA$4:AA$921)</f>
        <v>0</v>
      </c>
      <c r="FS65" s="70">
        <f>SUMIF(Adjustments!$J$4:$J$921,(Retirements!$E65&amp;"/"&amp;Retirements!FS$8&amp;"/"&amp;Retirements!FS$7&amp;"/"&amp;Retirements!FS$6),Adjustments!AB$4:AB$921)</f>
        <v>0</v>
      </c>
      <c r="FT65" s="70">
        <f>SUMIF(Adjustments!$J$4:$J$921,(Retirements!$E65&amp;"/"&amp;Retirements!FT$8&amp;"/"&amp;Retirements!FT$7&amp;"/"&amp;Retirements!FT$6),Adjustments!AC$4:AC$921)</f>
        <v>0</v>
      </c>
      <c r="FU65" s="70">
        <f>SUMIF(Adjustments!$J$4:$J$921,(Retirements!$E65&amp;"/"&amp;Retirements!FU$8&amp;"/"&amp;Retirements!FU$7&amp;"/"&amp;Retirements!FU$6),Adjustments!AD$4:AD$921)</f>
        <v>0</v>
      </c>
      <c r="FV65" s="70">
        <f>SUMIF(Adjustments!$J$4:$J$921,(Retirements!$E65&amp;"/"&amp;Retirements!FV$8&amp;"/"&amp;Retirements!FV$7&amp;"/"&amp;Retirements!FV$6),Adjustments!AE$4:AE$921)</f>
        <v>0</v>
      </c>
      <c r="FW65" s="70">
        <f>SUMIF(Adjustments!$J$4:$J$921,(Retirements!$E65&amp;"/"&amp;Retirements!FW$8&amp;"/"&amp;Retirements!FW$7&amp;"/"&amp;Retirements!FW$6),Adjustments!AF$4:AF$921)</f>
        <v>0</v>
      </c>
      <c r="FX65" s="70">
        <f>SUMIF(Adjustments!$J$4:$J$921,(Retirements!$E65&amp;"/"&amp;Retirements!FX$8&amp;"/"&amp;Retirements!FX$7&amp;"/"&amp;Retirements!FX$6),Adjustments!AG$4:AG$921)</f>
        <v>0</v>
      </c>
      <c r="FY65" s="70">
        <f>SUMIF(Adjustments!$J$4:$J$921,(Retirements!$E65&amp;"/"&amp;Retirements!FY$8&amp;"/"&amp;Retirements!FY$7&amp;"/"&amp;Retirements!FY$6),Adjustments!AH$4:AH$921)</f>
        <v>0</v>
      </c>
      <c r="FZ65" s="63">
        <f t="shared" si="426"/>
        <v>121020.87000000001</v>
      </c>
    </row>
    <row r="66" spans="1:182">
      <c r="A66" s="5" t="s">
        <v>37</v>
      </c>
      <c r="B66" s="5" t="s">
        <v>19</v>
      </c>
      <c r="C66" s="5" t="s">
        <v>2</v>
      </c>
      <c r="D66" s="5" t="s">
        <v>36</v>
      </c>
      <c r="E66" s="5" t="s">
        <v>144</v>
      </c>
      <c r="F66" s="5" t="s">
        <v>86</v>
      </c>
      <c r="G66" s="32">
        <v>397</v>
      </c>
      <c r="H66" s="5" t="s">
        <v>19</v>
      </c>
      <c r="I66" s="5" t="str">
        <f t="shared" si="45"/>
        <v>397SSGCT</v>
      </c>
      <c r="J66" s="374">
        <f>VLOOKUP(F66,Scenarios!$BI$11:$BL$121,4,0)</f>
        <v>-3.6617363333187006E-2</v>
      </c>
      <c r="K66" s="358">
        <f>VLOOKUP(F66,Scenarios!$AG$11:$AJ$132,4,0)</f>
        <v>204150.90000000002</v>
      </c>
      <c r="L66" s="27">
        <f t="shared" si="356"/>
        <v>204150.90000000002</v>
      </c>
      <c r="M66" s="27">
        <f t="shared" si="357"/>
        <v>204150.90000000002</v>
      </c>
      <c r="N66" s="27">
        <f t="shared" si="358"/>
        <v>204150.90000000002</v>
      </c>
      <c r="O66" s="27">
        <f t="shared" si="359"/>
        <v>204150.90000000002</v>
      </c>
      <c r="P66" s="27">
        <f t="shared" si="360"/>
        <v>204150.90000000002</v>
      </c>
      <c r="Q66" s="27">
        <f t="shared" si="361"/>
        <v>204150.90000000002</v>
      </c>
      <c r="R66" s="27">
        <f t="shared" si="362"/>
        <v>204150.90000000002</v>
      </c>
      <c r="S66" s="27">
        <f t="shared" si="363"/>
        <v>204150.90000000002</v>
      </c>
      <c r="T66" s="27">
        <f t="shared" si="364"/>
        <v>204150.90000000002</v>
      </c>
      <c r="U66" s="27">
        <f t="shared" si="365"/>
        <v>203527.94435999193</v>
      </c>
      <c r="V66" s="27">
        <f t="shared" si="366"/>
        <v>202904.98871998384</v>
      </c>
      <c r="W66" s="27">
        <f t="shared" si="367"/>
        <v>202282.03307997575</v>
      </c>
      <c r="X66" s="27">
        <f t="shared" si="368"/>
        <v>201659.07743996766</v>
      </c>
      <c r="Y66" s="27">
        <f t="shared" si="369"/>
        <v>201036.12179995957</v>
      </c>
      <c r="Z66" s="27">
        <f t="shared" si="370"/>
        <v>200413.16615995148</v>
      </c>
      <c r="AA66" s="27">
        <f t="shared" si="371"/>
        <v>199790.21051994339</v>
      </c>
      <c r="AB66" s="27">
        <f t="shared" si="372"/>
        <v>199167.2548799353</v>
      </c>
      <c r="AC66" s="27">
        <f t="shared" si="373"/>
        <v>198544.2992399272</v>
      </c>
      <c r="AD66" s="27">
        <f t="shared" si="374"/>
        <v>197938.4518446771</v>
      </c>
      <c r="AE66" s="27">
        <f t="shared" si="375"/>
        <v>197332.60444942699</v>
      </c>
      <c r="AF66" s="27">
        <f t="shared" si="376"/>
        <v>196726.75705417688</v>
      </c>
      <c r="AG66" s="27">
        <f t="shared" si="377"/>
        <v>196120.90965892677</v>
      </c>
      <c r="AH66" s="27">
        <f t="shared" si="378"/>
        <v>195515.06226367666</v>
      </c>
      <c r="AI66" s="68"/>
      <c r="AJ66" s="59">
        <f>SUMIF(Adjustments!$J$4:$J$921,(Retirements!$E66&amp;"/"&amp;Retirements!AJ$8&amp;"/"&amp;Retirements!AJ$7&amp;"/"&amp;Retirements!AJ$6),Adjustments!K$4:K$921)</f>
        <v>0</v>
      </c>
      <c r="AK66" s="59">
        <f>SUMIF(Adjustments!$J$4:$J$921,(Retirements!$E66&amp;"/"&amp;Retirements!AK$8&amp;"/"&amp;Retirements!AK$7&amp;"/"&amp;Retirements!AK$6),Adjustments!L$4:L$921)</f>
        <v>0</v>
      </c>
      <c r="AL66" s="59">
        <f>SUMIF(Adjustments!$J$4:$J$921,(Retirements!$E66&amp;"/"&amp;Retirements!AL$8&amp;"/"&amp;Retirements!AL$7&amp;"/"&amp;Retirements!AL$6),Adjustments!M$4:M$921)</f>
        <v>0</v>
      </c>
      <c r="AM66" s="59">
        <f>SUMIF(Adjustments!$J$4:$J$921,(Retirements!$E66&amp;"/"&amp;Retirements!AM$8&amp;"/"&amp;Retirements!AM$7&amp;"/"&amp;Retirements!AM$6),Adjustments!N$4:N$921)</f>
        <v>0</v>
      </c>
      <c r="AN66" s="59">
        <f>SUMIF(Adjustments!$J$4:$J$921,(Retirements!$E66&amp;"/"&amp;Retirements!AN$8&amp;"/"&amp;Retirements!AN$7&amp;"/"&amp;Retirements!AN$6),Adjustments!O$4:O$921)</f>
        <v>0</v>
      </c>
      <c r="AO66" s="59">
        <f>SUMIF(Adjustments!$J$4:$J$921,(Retirements!$E66&amp;"/"&amp;Retirements!AO$8&amp;"/"&amp;Retirements!AO$7&amp;"/"&amp;Retirements!AO$6),Adjustments!P$4:P$921)</f>
        <v>0</v>
      </c>
      <c r="AP66" s="59">
        <f>SUMIF(Adjustments!$J$4:$J$921,(Retirements!$E66&amp;"/"&amp;Retirements!AP$8&amp;"/"&amp;Retirements!AP$7&amp;"/"&amp;Retirements!AP$6),Adjustments!Q$4:Q$921)</f>
        <v>0</v>
      </c>
      <c r="AQ66" s="59">
        <f>SUMIF(Adjustments!$J$4:$J$921,(Retirements!$E66&amp;"/"&amp;Retirements!AQ$8&amp;"/"&amp;Retirements!AQ$7&amp;"/"&amp;Retirements!AQ$6),Adjustments!R$4:R$921)</f>
        <v>0</v>
      </c>
      <c r="AR66" s="59">
        <f>SUMIF(Adjustments!$J$4:$J$921,(Retirements!$E66&amp;"/"&amp;Retirements!AR$8&amp;"/"&amp;Retirements!AR$7&amp;"/"&amp;Retirements!AR$6),Adjustments!S$4:S$921)</f>
        <v>0</v>
      </c>
      <c r="AS66" s="59">
        <f>SUMIF(Adjustments!$J$4:$J$921,(Retirements!$E66&amp;"/"&amp;Retirements!AS$8&amp;"/"&amp;Retirements!AS$7&amp;"/"&amp;Retirements!AS$6),Adjustments!T$4:T$921)</f>
        <v>0</v>
      </c>
      <c r="AT66" s="59">
        <f>SUMIF(Adjustments!$J$4:$J$921,(Retirements!$E66&amp;"/"&amp;Retirements!AT$8&amp;"/"&amp;Retirements!AT$7&amp;"/"&amp;Retirements!AT$6),Adjustments!U$4:U$921)</f>
        <v>0</v>
      </c>
      <c r="AU66" s="59">
        <f>SUMIF(Adjustments!$J$4:$J$921,(Retirements!$E66&amp;"/"&amp;Retirements!AU$8&amp;"/"&amp;Retirements!AU$7&amp;"/"&amp;Retirements!AU$6),Adjustments!V$4:V$921)</f>
        <v>0</v>
      </c>
      <c r="AV66" s="59">
        <f>SUMIF(Adjustments!$J$4:$J$921,(Retirements!$E66&amp;"/"&amp;Retirements!AV$8&amp;"/"&amp;Retirements!AV$7&amp;"/"&amp;Retirements!AV$6),Adjustments!W$4:W$921)</f>
        <v>0</v>
      </c>
      <c r="AW66" s="59">
        <f>SUMIF(Adjustments!$J$4:$J$921,(Retirements!$E66&amp;"/"&amp;Retirements!AW$8&amp;"/"&amp;Retirements!AW$7&amp;"/"&amp;Retirements!AW$6),Adjustments!X$4:X$921)</f>
        <v>0</v>
      </c>
      <c r="AX66" s="59">
        <f>SUMIF(Adjustments!$J$4:$J$921,(Retirements!$E66&amp;"/"&amp;Retirements!AX$8&amp;"/"&amp;Retirements!AX$7&amp;"/"&amp;Retirements!AX$6),Adjustments!Y$4:Y$921)</f>
        <v>0</v>
      </c>
      <c r="AY66" s="59">
        <f>SUMIF(Adjustments!$J$4:$J$921,(Retirements!$E66&amp;"/"&amp;Retirements!AY$8&amp;"/"&amp;Retirements!AY$7&amp;"/"&amp;Retirements!AY$6),Adjustments!Z$4:Z$921)</f>
        <v>0</v>
      </c>
      <c r="AZ66" s="59">
        <f>SUMIF(Adjustments!$J$4:$J$921,(Retirements!$E66&amp;"/"&amp;Retirements!AZ$8&amp;"/"&amp;Retirements!AZ$7&amp;"/"&amp;Retirements!AZ$6),Adjustments!AA$4:AA$921)</f>
        <v>0</v>
      </c>
      <c r="BA66" s="59">
        <f>SUMIF(Adjustments!$J$4:$J$921,(Retirements!$E66&amp;"/"&amp;Retirements!BA$8&amp;"/"&amp;Retirements!BA$7&amp;"/"&amp;Retirements!BA$6),Adjustments!AB$4:AB$921)</f>
        <v>0</v>
      </c>
      <c r="BB66" s="59">
        <f>SUMIF(Adjustments!$J$4:$J$921,(Retirements!$E66&amp;"/"&amp;Retirements!BB$8&amp;"/"&amp;Retirements!BB$7&amp;"/"&amp;Retirements!BB$6),Adjustments!AC$4:AC$921)</f>
        <v>0</v>
      </c>
      <c r="BC66" s="59">
        <f>SUMIF(Adjustments!$J$4:$J$921,(Retirements!$E66&amp;"/"&amp;Retirements!BC$8&amp;"/"&amp;Retirements!BC$7&amp;"/"&amp;Retirements!BC$6),Adjustments!AD$4:AD$921)</f>
        <v>0</v>
      </c>
      <c r="BD66" s="59">
        <f>SUMIF(Adjustments!$J$4:$J$921,(Retirements!$E66&amp;"/"&amp;Retirements!BD$8&amp;"/"&amp;Retirements!BD$7&amp;"/"&amp;Retirements!BD$6),Adjustments!AE$4:AE$921)</f>
        <v>0</v>
      </c>
      <c r="BE66" s="59">
        <f>SUMIF(Adjustments!$J$4:$J$921,(Retirements!$E66&amp;"/"&amp;Retirements!BE$8&amp;"/"&amp;Retirements!BE$7&amp;"/"&amp;Retirements!BE$6),Adjustments!AF$4:AF$921)</f>
        <v>0</v>
      </c>
      <c r="BF66" s="59">
        <f>SUMIF(Adjustments!$J$4:$J$921,(Retirements!$E66&amp;"/"&amp;Retirements!BF$8&amp;"/"&amp;Retirements!BF$7&amp;"/"&amp;Retirements!BF$6),Adjustments!AG$4:AG$921)</f>
        <v>0</v>
      </c>
      <c r="BG66" s="59"/>
      <c r="BH66" s="756">
        <f t="shared" si="35"/>
        <v>58</v>
      </c>
      <c r="BI66" s="59">
        <f t="shared" si="46"/>
        <v>204150.90000000002</v>
      </c>
      <c r="BJ66" s="59">
        <f t="shared" si="427"/>
        <v>204150.90000000002</v>
      </c>
      <c r="BK66" s="59">
        <f t="shared" si="427"/>
        <v>204150.90000000002</v>
      </c>
      <c r="BL66" s="59">
        <f t="shared" si="427"/>
        <v>204150.90000000002</v>
      </c>
      <c r="BM66" s="59">
        <f t="shared" si="427"/>
        <v>204150.90000000002</v>
      </c>
      <c r="BN66" s="59">
        <f t="shared" si="427"/>
        <v>204150.90000000002</v>
      </c>
      <c r="BO66" s="59">
        <f t="shared" si="427"/>
        <v>204150.90000000002</v>
      </c>
      <c r="BP66" s="59">
        <f t="shared" si="427"/>
        <v>204150.90000000002</v>
      </c>
      <c r="BQ66" s="59">
        <f t="shared" si="427"/>
        <v>204150.90000000002</v>
      </c>
      <c r="BR66" s="59">
        <f t="shared" si="427"/>
        <v>204150.90000000002</v>
      </c>
      <c r="BS66" s="59">
        <f t="shared" si="427"/>
        <v>204150.90000000002</v>
      </c>
      <c r="BT66" s="59">
        <f t="shared" si="427"/>
        <v>204150.90000000002</v>
      </c>
      <c r="BU66" s="59">
        <f t="shared" si="427"/>
        <v>204150.90000000002</v>
      </c>
      <c r="BV66" s="59">
        <f t="shared" si="427"/>
        <v>204150.90000000002</v>
      </c>
      <c r="BW66" s="59">
        <f t="shared" si="427"/>
        <v>204150.90000000002</v>
      </c>
      <c r="BX66" s="59">
        <f t="shared" si="427"/>
        <v>204150.90000000002</v>
      </c>
      <c r="BY66" s="59">
        <f t="shared" si="427"/>
        <v>204150.90000000002</v>
      </c>
      <c r="BZ66" s="59">
        <f t="shared" si="427"/>
        <v>204150.90000000002</v>
      </c>
      <c r="CA66" s="59">
        <f t="shared" si="427"/>
        <v>198544.2992399272</v>
      </c>
      <c r="CB66" s="59">
        <f t="shared" si="427"/>
        <v>198544.2992399272</v>
      </c>
      <c r="CC66" s="59">
        <f t="shared" si="427"/>
        <v>198544.2992399272</v>
      </c>
      <c r="CD66" s="59">
        <f t="shared" si="427"/>
        <v>198544.2992399272</v>
      </c>
      <c r="CE66" s="59">
        <f t="shared" si="40"/>
        <v>198544.2992399272</v>
      </c>
      <c r="CF66" s="68"/>
      <c r="CG66" s="70">
        <f t="shared" si="379"/>
        <v>0</v>
      </c>
      <c r="CH66" s="70">
        <f t="shared" si="380"/>
        <v>0</v>
      </c>
      <c r="CI66" s="70">
        <f t="shared" si="381"/>
        <v>0</v>
      </c>
      <c r="CJ66" s="70">
        <f t="shared" si="382"/>
        <v>0</v>
      </c>
      <c r="CK66" s="70">
        <f t="shared" si="383"/>
        <v>0</v>
      </c>
      <c r="CL66" s="70">
        <f t="shared" si="384"/>
        <v>0</v>
      </c>
      <c r="CM66" s="70">
        <f t="shared" si="385"/>
        <v>0</v>
      </c>
      <c r="CN66" s="70">
        <f t="shared" si="386"/>
        <v>0</v>
      </c>
      <c r="CO66" s="70">
        <f t="shared" si="387"/>
        <v>0</v>
      </c>
      <c r="CP66" s="70">
        <f t="shared" si="388"/>
        <v>-622.95564000809406</v>
      </c>
      <c r="CQ66" s="70">
        <f t="shared" si="389"/>
        <v>-622.95564000809406</v>
      </c>
      <c r="CR66" s="70">
        <f t="shared" si="390"/>
        <v>-622.95564000809406</v>
      </c>
      <c r="CS66" s="70">
        <f t="shared" si="391"/>
        <v>-622.95564000809406</v>
      </c>
      <c r="CT66" s="70">
        <f t="shared" si="392"/>
        <v>-622.95564000809406</v>
      </c>
      <c r="CU66" s="70">
        <f t="shared" si="393"/>
        <v>-622.95564000809406</v>
      </c>
      <c r="CV66" s="70">
        <f t="shared" si="394"/>
        <v>-622.95564000809406</v>
      </c>
      <c r="CW66" s="70">
        <f t="shared" si="395"/>
        <v>-622.95564000809406</v>
      </c>
      <c r="CX66" s="70">
        <f t="shared" si="396"/>
        <v>-622.95564000809406</v>
      </c>
      <c r="CY66" s="70">
        <f t="shared" si="397"/>
        <v>-605.84739525011821</v>
      </c>
      <c r="CZ66" s="70">
        <f t="shared" si="398"/>
        <v>-605.84739525011821</v>
      </c>
      <c r="DA66" s="70">
        <f t="shared" si="399"/>
        <v>-605.84739525011821</v>
      </c>
      <c r="DB66" s="70">
        <f t="shared" si="400"/>
        <v>-605.84739525011821</v>
      </c>
      <c r="DC66" s="70">
        <f t="shared" si="401"/>
        <v>-605.84739525011821</v>
      </c>
      <c r="DD66" s="63">
        <f t="shared" si="402"/>
        <v>-8635.8377363234376</v>
      </c>
      <c r="DE66" s="59"/>
      <c r="DF66" s="70">
        <f>SUMIF(Adjustments!$J$4:$J$921,(Retirements!$E66&amp;"/"&amp;Retirements!DF$8&amp;"/"&amp;Retirements!DF$7&amp;"/"&amp;Retirements!DF$6),Adjustments!K$4:K$921)</f>
        <v>0</v>
      </c>
      <c r="DG66" s="70">
        <f>SUMIF(Adjustments!$J$4:$J$921,(Retirements!$E66&amp;"/"&amp;Retirements!DG$8&amp;"/"&amp;Retirements!DG$7&amp;"/"&amp;Retirements!DG$6),Adjustments!L$4:L$921)</f>
        <v>0</v>
      </c>
      <c r="DH66" s="70">
        <f>SUMIF(Adjustments!$J$4:$J$921,(Retirements!$E66&amp;"/"&amp;Retirements!DH$8&amp;"/"&amp;Retirements!DH$7&amp;"/"&amp;Retirements!DH$6),Adjustments!M$4:M$921)</f>
        <v>0</v>
      </c>
      <c r="DI66" s="70">
        <f>SUMIF(Adjustments!$J$4:$J$921,(Retirements!$E66&amp;"/"&amp;Retirements!DI$8&amp;"/"&amp;Retirements!DI$7&amp;"/"&amp;Retirements!DI$6),Adjustments!N$4:N$921)</f>
        <v>0</v>
      </c>
      <c r="DJ66" s="70">
        <f>SUMIF(Adjustments!$J$4:$J$921,(Retirements!$E66&amp;"/"&amp;Retirements!DJ$8&amp;"/"&amp;Retirements!DJ$7&amp;"/"&amp;Retirements!DJ$6),Adjustments!O$4:O$921)</f>
        <v>0</v>
      </c>
      <c r="DK66" s="70">
        <f>SUMIF(Adjustments!$J$4:$J$921,(Retirements!$E66&amp;"/"&amp;Retirements!DK$8&amp;"/"&amp;Retirements!DK$7&amp;"/"&amp;Retirements!DK$6),Adjustments!P$4:P$921)</f>
        <v>0</v>
      </c>
      <c r="DL66" s="70">
        <f>SUMIF(Adjustments!$J$4:$J$921,(Retirements!$E66&amp;"/"&amp;Retirements!DL$8&amp;"/"&amp;Retirements!DL$7&amp;"/"&amp;Retirements!DL$6),Adjustments!Q$4:Q$921)</f>
        <v>0</v>
      </c>
      <c r="DM66" s="70">
        <f>SUMIF(Adjustments!$J$4:$J$921,(Retirements!$E66&amp;"/"&amp;Retirements!DM$8&amp;"/"&amp;Retirements!DM$7&amp;"/"&amp;Retirements!DM$6),Adjustments!R$4:R$921)</f>
        <v>0</v>
      </c>
      <c r="DN66" s="70">
        <f>SUMIF(Adjustments!$J$4:$J$921,(Retirements!$E66&amp;"/"&amp;Retirements!DN$8&amp;"/"&amp;Retirements!DN$7&amp;"/"&amp;Retirements!DN$6),Adjustments!S$4:S$921)</f>
        <v>0</v>
      </c>
      <c r="DO66" s="70">
        <f>SUMIF(Adjustments!$J$4:$J$921,(Retirements!$E66&amp;"/"&amp;Retirements!DO$8&amp;"/"&amp;Retirements!DO$7&amp;"/"&amp;Retirements!DO$6),Adjustments!T$4:T$921)</f>
        <v>0</v>
      </c>
      <c r="DP66" s="70">
        <f>SUMIF(Adjustments!$J$4:$J$921,(Retirements!$E66&amp;"/"&amp;Retirements!DP$8&amp;"/"&amp;Retirements!DP$7&amp;"/"&amp;Retirements!DP$6),Adjustments!U$4:U$921)</f>
        <v>0</v>
      </c>
      <c r="DQ66" s="70">
        <f>SUMIF(Adjustments!$J$4:$J$921,(Retirements!$E66&amp;"/"&amp;Retirements!DQ$8&amp;"/"&amp;Retirements!DQ$7&amp;"/"&amp;Retirements!DQ$6),Adjustments!V$4:V$921)</f>
        <v>0</v>
      </c>
      <c r="DR66" s="70">
        <f>SUMIF(Adjustments!$J$4:$J$921,(Retirements!$E66&amp;"/"&amp;Retirements!DR$8&amp;"/"&amp;Retirements!DR$7&amp;"/"&amp;Retirements!DR$6),Adjustments!W$4:W$921)</f>
        <v>0</v>
      </c>
      <c r="DS66" s="70">
        <f>SUMIF(Adjustments!$J$4:$J$921,(Retirements!$E66&amp;"/"&amp;Retirements!DS$8&amp;"/"&amp;Retirements!DS$7&amp;"/"&amp;Retirements!DS$6),Adjustments!X$4:X$921)</f>
        <v>0</v>
      </c>
      <c r="DT66" s="70">
        <f>SUMIF(Adjustments!$J$4:$J$921,(Retirements!$E66&amp;"/"&amp;Retirements!DT$8&amp;"/"&amp;Retirements!DT$7&amp;"/"&amp;Retirements!DT$6),Adjustments!Y$4:Y$921)</f>
        <v>0</v>
      </c>
      <c r="DU66" s="70">
        <f>SUMIF(Adjustments!$J$4:$J$921,(Retirements!$E66&amp;"/"&amp;Retirements!DU$8&amp;"/"&amp;Retirements!DU$7&amp;"/"&amp;Retirements!DU$6),Adjustments!Z$4:Z$921)</f>
        <v>0</v>
      </c>
      <c r="DV66" s="70">
        <f>SUMIF(Adjustments!$J$4:$J$921,(Retirements!$E66&amp;"/"&amp;Retirements!DV$8&amp;"/"&amp;Retirements!DV$7&amp;"/"&amp;Retirements!DV$6),Adjustments!AA$4:AA$921)</f>
        <v>0</v>
      </c>
      <c r="DW66" s="70">
        <f>SUMIF(Adjustments!$J$4:$J$921,(Retirements!$E66&amp;"/"&amp;Retirements!DW$8&amp;"/"&amp;Retirements!DW$7&amp;"/"&amp;Retirements!DW$6),Adjustments!AB$4:AB$921)</f>
        <v>0</v>
      </c>
      <c r="DX66" s="70">
        <f>SUMIF(Adjustments!$J$4:$J$921,(Retirements!$E66&amp;"/"&amp;Retirements!DX$8&amp;"/"&amp;Retirements!DX$7&amp;"/"&amp;Retirements!DX$6),Adjustments!AC$4:AC$921)</f>
        <v>0</v>
      </c>
      <c r="DY66" s="70">
        <f>SUMIF(Adjustments!$J$4:$J$921,(Retirements!$E66&amp;"/"&amp;Retirements!DY$8&amp;"/"&amp;Retirements!DY$7&amp;"/"&amp;Retirements!DY$6),Adjustments!AD$4:AD$921)</f>
        <v>0</v>
      </c>
      <c r="DZ66" s="70">
        <f>SUMIF(Adjustments!$J$4:$J$921,(Retirements!$E66&amp;"/"&amp;Retirements!DZ$8&amp;"/"&amp;Retirements!DZ$7&amp;"/"&amp;Retirements!DZ$6),Adjustments!AE$4:AE$921)</f>
        <v>0</v>
      </c>
      <c r="EA66" s="70">
        <f>SUMIF(Adjustments!$J$4:$J$921,(Retirements!$E66&amp;"/"&amp;Retirements!EA$8&amp;"/"&amp;Retirements!EA$7&amp;"/"&amp;Retirements!EA$6),Adjustments!AF$4:AF$921)</f>
        <v>0</v>
      </c>
      <c r="EB66" s="70">
        <f>SUMIF(Adjustments!$J$4:$J$921,(Retirements!$E66&amp;"/"&amp;Retirements!EB$8&amp;"/"&amp;Retirements!EB$7&amp;"/"&amp;Retirements!EB$6),Adjustments!AG$4:AG$921)</f>
        <v>0</v>
      </c>
      <c r="EC66" s="59"/>
      <c r="ED66" s="59">
        <f t="shared" si="403"/>
        <v>0</v>
      </c>
      <c r="EE66" s="59">
        <f t="shared" si="404"/>
        <v>0</v>
      </c>
      <c r="EF66" s="59">
        <f t="shared" si="405"/>
        <v>0</v>
      </c>
      <c r="EG66" s="59">
        <f t="shared" si="406"/>
        <v>0</v>
      </c>
      <c r="EH66" s="59">
        <f t="shared" si="407"/>
        <v>0</v>
      </c>
      <c r="EI66" s="59">
        <f t="shared" si="408"/>
        <v>0</v>
      </c>
      <c r="EJ66" s="59">
        <f t="shared" si="409"/>
        <v>0</v>
      </c>
      <c r="EK66" s="59">
        <f t="shared" si="410"/>
        <v>0</v>
      </c>
      <c r="EL66" s="59">
        <f t="shared" si="411"/>
        <v>0</v>
      </c>
      <c r="EM66" s="59">
        <f t="shared" si="412"/>
        <v>-622.95564000809406</v>
      </c>
      <c r="EN66" s="59">
        <f t="shared" si="413"/>
        <v>-622.95564000809406</v>
      </c>
      <c r="EO66" s="59">
        <f t="shared" si="414"/>
        <v>-622.95564000809406</v>
      </c>
      <c r="EP66" s="59">
        <f t="shared" si="415"/>
        <v>-622.95564000809406</v>
      </c>
      <c r="EQ66" s="59">
        <f t="shared" si="416"/>
        <v>-622.95564000809406</v>
      </c>
      <c r="ER66" s="59">
        <f t="shared" si="417"/>
        <v>-622.95564000809406</v>
      </c>
      <c r="ES66" s="59">
        <f t="shared" si="418"/>
        <v>-622.95564000809406</v>
      </c>
      <c r="ET66" s="59">
        <f t="shared" si="419"/>
        <v>-622.95564000809406</v>
      </c>
      <c r="EU66" s="59">
        <f t="shared" si="420"/>
        <v>-622.95564000809406</v>
      </c>
      <c r="EV66" s="59">
        <f t="shared" si="421"/>
        <v>-605.84739525011821</v>
      </c>
      <c r="EW66" s="59">
        <f t="shared" si="422"/>
        <v>-605.84739525011821</v>
      </c>
      <c r="EX66" s="59">
        <f t="shared" si="423"/>
        <v>-605.84739525011821</v>
      </c>
      <c r="EY66" s="59">
        <f t="shared" si="424"/>
        <v>-605.84739525011821</v>
      </c>
      <c r="EZ66" s="59">
        <f t="shared" si="425"/>
        <v>-605.84739525011821</v>
      </c>
      <c r="FA66" s="127">
        <f t="shared" si="52"/>
        <v>-8635.8377363234376</v>
      </c>
      <c r="FB66" s="59"/>
      <c r="FC66" s="70">
        <f>SUMIF(Adjustments!$J$4:$J$921,(Retirements!$E66&amp;"/"&amp;Retirements!FC$8&amp;"/"&amp;Retirements!FC$7&amp;"/"&amp;Retirements!FC$6),Adjustments!L$4:L$921)</f>
        <v>0</v>
      </c>
      <c r="FD66" s="70">
        <f>SUMIF(Adjustments!$J$4:$J$921,(Retirements!$E66&amp;"/"&amp;Retirements!FD$8&amp;"/"&amp;Retirements!FD$7&amp;"/"&amp;Retirements!FD$6),Adjustments!M$4:M$921)</f>
        <v>0</v>
      </c>
      <c r="FE66" s="70">
        <f>SUMIF(Adjustments!$J$4:$J$921,(Retirements!$E66&amp;"/"&amp;Retirements!FE$8&amp;"/"&amp;Retirements!FE$7&amp;"/"&amp;Retirements!FE$6),Adjustments!N$4:N$921)</f>
        <v>0</v>
      </c>
      <c r="FF66" s="70">
        <f>SUMIF(Adjustments!$J$4:$J$921,(Retirements!$E66&amp;"/"&amp;Retirements!FF$8&amp;"/"&amp;Retirements!FF$7&amp;"/"&amp;Retirements!FF$6),Adjustments!O$4:O$921)</f>
        <v>0</v>
      </c>
      <c r="FG66" s="70">
        <f>SUMIF(Adjustments!$J$4:$J$921,(Retirements!$E66&amp;"/"&amp;Retirements!FG$8&amp;"/"&amp;Retirements!FG$7&amp;"/"&amp;Retirements!FG$6),Adjustments!P$4:P$921)</f>
        <v>0</v>
      </c>
      <c r="FH66" s="70">
        <f>SUMIF(Adjustments!$J$4:$J$921,(Retirements!$E66&amp;"/"&amp;Retirements!FH$8&amp;"/"&amp;Retirements!FH$7&amp;"/"&amp;Retirements!FH$6),Adjustments!Q$4:Q$921)</f>
        <v>0</v>
      </c>
      <c r="FI66" s="70">
        <f>SUMIF(Adjustments!$J$4:$J$921,(Retirements!$E66&amp;"/"&amp;Retirements!FI$8&amp;"/"&amp;Retirements!FI$7&amp;"/"&amp;Retirements!FI$6),Adjustments!R$4:R$921)</f>
        <v>0</v>
      </c>
      <c r="FJ66" s="70">
        <f>SUMIF(Adjustments!$J$4:$J$921,(Retirements!$E66&amp;"/"&amp;Retirements!FJ$8&amp;"/"&amp;Retirements!FJ$7&amp;"/"&amp;Retirements!FJ$6),Adjustments!S$4:S$921)</f>
        <v>0</v>
      </c>
      <c r="FK66" s="70">
        <f>SUMIF(Adjustments!$J$4:$J$921,(Retirements!$E66&amp;"/"&amp;Retirements!FK$8&amp;"/"&amp;Retirements!FK$7&amp;"/"&amp;Retirements!FK$6),Adjustments!T$4:T$921)</f>
        <v>0</v>
      </c>
      <c r="FL66" s="70">
        <f>SUMIF(Adjustments!$J$4:$J$921,(Retirements!$E66&amp;"/"&amp;Retirements!FL$8&amp;"/"&amp;Retirements!FL$7&amp;"/"&amp;Retirements!FL$6),Adjustments!U$4:U$921)</f>
        <v>0</v>
      </c>
      <c r="FM66" s="70">
        <f>SUMIF(Adjustments!$J$4:$J$921,(Retirements!$E66&amp;"/"&amp;Retirements!FM$8&amp;"/"&amp;Retirements!FM$7&amp;"/"&amp;Retirements!FM$6),Adjustments!V$4:V$921)</f>
        <v>0</v>
      </c>
      <c r="FN66" s="70">
        <f>SUMIF(Adjustments!$J$4:$J$921,(Retirements!$E66&amp;"/"&amp;Retirements!FN$8&amp;"/"&amp;Retirements!FN$7&amp;"/"&amp;Retirements!FN$6),Adjustments!W$4:W$921)</f>
        <v>0</v>
      </c>
      <c r="FO66" s="70">
        <f>SUMIF(Adjustments!$J$4:$J$921,(Retirements!$E66&amp;"/"&amp;Retirements!FO$8&amp;"/"&amp;Retirements!FO$7&amp;"/"&amp;Retirements!FO$6),Adjustments!X$4:X$921)</f>
        <v>0</v>
      </c>
      <c r="FP66" s="70">
        <f>SUMIF(Adjustments!$J$4:$J$921,(Retirements!$E66&amp;"/"&amp;Retirements!FP$8&amp;"/"&amp;Retirements!FP$7&amp;"/"&amp;Retirements!FP$6),Adjustments!Y$4:Y$921)</f>
        <v>0</v>
      </c>
      <c r="FQ66" s="70">
        <f>SUMIF(Adjustments!$J$4:$J$921,(Retirements!$E66&amp;"/"&amp;Retirements!FQ$8&amp;"/"&amp;Retirements!FQ$7&amp;"/"&amp;Retirements!FQ$6),Adjustments!Z$4:Z$921)</f>
        <v>0</v>
      </c>
      <c r="FR66" s="70">
        <f>SUMIF(Adjustments!$J$4:$J$921,(Retirements!$E66&amp;"/"&amp;Retirements!FR$8&amp;"/"&amp;Retirements!FR$7&amp;"/"&amp;Retirements!FR$6),Adjustments!AA$4:AA$921)</f>
        <v>0</v>
      </c>
      <c r="FS66" s="70">
        <f>SUMIF(Adjustments!$J$4:$J$921,(Retirements!$E66&amp;"/"&amp;Retirements!FS$8&amp;"/"&amp;Retirements!FS$7&amp;"/"&amp;Retirements!FS$6),Adjustments!AB$4:AB$921)</f>
        <v>0</v>
      </c>
      <c r="FT66" s="70">
        <f>SUMIF(Adjustments!$J$4:$J$921,(Retirements!$E66&amp;"/"&amp;Retirements!FT$8&amp;"/"&amp;Retirements!FT$7&amp;"/"&amp;Retirements!FT$6),Adjustments!AC$4:AC$921)</f>
        <v>0</v>
      </c>
      <c r="FU66" s="70">
        <f>SUMIF(Adjustments!$J$4:$J$921,(Retirements!$E66&amp;"/"&amp;Retirements!FU$8&amp;"/"&amp;Retirements!FU$7&amp;"/"&amp;Retirements!FU$6),Adjustments!AD$4:AD$921)</f>
        <v>0</v>
      </c>
      <c r="FV66" s="70">
        <f>SUMIF(Adjustments!$J$4:$J$921,(Retirements!$E66&amp;"/"&amp;Retirements!FV$8&amp;"/"&amp;Retirements!FV$7&amp;"/"&amp;Retirements!FV$6),Adjustments!AE$4:AE$921)</f>
        <v>0</v>
      </c>
      <c r="FW66" s="70">
        <f>SUMIF(Adjustments!$J$4:$J$921,(Retirements!$E66&amp;"/"&amp;Retirements!FW$8&amp;"/"&amp;Retirements!FW$7&amp;"/"&amp;Retirements!FW$6),Adjustments!AF$4:AF$921)</f>
        <v>0</v>
      </c>
      <c r="FX66" s="70">
        <f>SUMIF(Adjustments!$J$4:$J$921,(Retirements!$E66&amp;"/"&amp;Retirements!FX$8&amp;"/"&amp;Retirements!FX$7&amp;"/"&amp;Retirements!FX$6),Adjustments!AG$4:AG$921)</f>
        <v>0</v>
      </c>
      <c r="FY66" s="70">
        <f>SUMIF(Adjustments!$J$4:$J$921,(Retirements!$E66&amp;"/"&amp;Retirements!FY$8&amp;"/"&amp;Retirements!FY$7&amp;"/"&amp;Retirements!FY$6),Adjustments!AH$4:AH$921)</f>
        <v>0</v>
      </c>
      <c r="FZ66" s="63">
        <f t="shared" si="426"/>
        <v>0</v>
      </c>
    </row>
    <row r="67" spans="1:182">
      <c r="A67" s="5" t="s">
        <v>39</v>
      </c>
      <c r="B67" s="5" t="s">
        <v>40</v>
      </c>
      <c r="C67" s="5" t="s">
        <v>2</v>
      </c>
      <c r="D67" s="5" t="s">
        <v>36</v>
      </c>
      <c r="E67" s="5" t="s">
        <v>145</v>
      </c>
      <c r="F67" s="5" t="s">
        <v>87</v>
      </c>
      <c r="G67" s="32">
        <v>397</v>
      </c>
      <c r="H67" s="5" t="s">
        <v>40</v>
      </c>
      <c r="I67" s="5" t="str">
        <f t="shared" si="45"/>
        <v>397CN</v>
      </c>
      <c r="J67" s="374">
        <f>VLOOKUP(F67,Scenarios!$BI$11:$BL$121,4,0)</f>
        <v>-5.462171195059419E-2</v>
      </c>
      <c r="K67" s="358">
        <f>VLOOKUP(F67,Scenarios!$AG$11:$AJ$132,4,0)</f>
        <v>24826321.000000004</v>
      </c>
      <c r="L67" s="27">
        <f t="shared" si="356"/>
        <v>24983879.680000003</v>
      </c>
      <c r="M67" s="27">
        <f t="shared" si="357"/>
        <v>25002087.020000003</v>
      </c>
      <c r="N67" s="27">
        <f t="shared" si="358"/>
        <v>24766741.600000005</v>
      </c>
      <c r="O67" s="27">
        <f t="shared" si="359"/>
        <v>24741055.660000004</v>
      </c>
      <c r="P67" s="27">
        <f t="shared" si="360"/>
        <v>24865614.490000006</v>
      </c>
      <c r="Q67" s="27">
        <f t="shared" si="361"/>
        <v>24962887.970000006</v>
      </c>
      <c r="R67" s="27">
        <f t="shared" si="362"/>
        <v>24983318.150000006</v>
      </c>
      <c r="S67" s="27">
        <f t="shared" si="363"/>
        <v>24962592.770000007</v>
      </c>
      <c r="T67" s="27">
        <f t="shared" si="364"/>
        <v>25008352.930000007</v>
      </c>
      <c r="U67" s="27">
        <f t="shared" si="365"/>
        <v>24894726.623653982</v>
      </c>
      <c r="V67" s="27">
        <f t="shared" si="366"/>
        <v>24781100.317307957</v>
      </c>
      <c r="W67" s="27">
        <f t="shared" si="367"/>
        <v>24667474.010961931</v>
      </c>
      <c r="X67" s="27">
        <f t="shared" si="368"/>
        <v>24553847.704615906</v>
      </c>
      <c r="Y67" s="27">
        <f t="shared" si="369"/>
        <v>24440221.398269881</v>
      </c>
      <c r="Z67" s="27">
        <f t="shared" si="370"/>
        <v>24326595.091923855</v>
      </c>
      <c r="AA67" s="27">
        <f t="shared" si="371"/>
        <v>24212968.78557783</v>
      </c>
      <c r="AB67" s="27">
        <f t="shared" si="372"/>
        <v>24099342.479231805</v>
      </c>
      <c r="AC67" s="27">
        <f t="shared" si="373"/>
        <v>23985716.172885779</v>
      </c>
      <c r="AD67" s="27">
        <f t="shared" si="374"/>
        <v>23876537.766242106</v>
      </c>
      <c r="AE67" s="27">
        <f t="shared" si="375"/>
        <v>23767359.359598432</v>
      </c>
      <c r="AF67" s="27">
        <f t="shared" si="376"/>
        <v>23658180.952954758</v>
      </c>
      <c r="AG67" s="27">
        <f t="shared" si="377"/>
        <v>23549002.546311084</v>
      </c>
      <c r="AH67" s="27">
        <f t="shared" si="378"/>
        <v>23439824.13966741</v>
      </c>
      <c r="AI67" s="68"/>
      <c r="AJ67" s="59">
        <f>SUMIF(Adjustments!$J$4:$J$921,(Retirements!$E67&amp;"/"&amp;Retirements!AJ$8&amp;"/"&amp;Retirements!AJ$7&amp;"/"&amp;Retirements!AJ$6),Adjustments!K$4:K$921)</f>
        <v>0</v>
      </c>
      <c r="AK67" s="59">
        <f>SUMIF(Adjustments!$J$4:$J$921,(Retirements!$E67&amp;"/"&amp;Retirements!AK$8&amp;"/"&amp;Retirements!AK$7&amp;"/"&amp;Retirements!AK$6),Adjustments!L$4:L$921)</f>
        <v>-18067.88</v>
      </c>
      <c r="AL67" s="59">
        <f>SUMIF(Adjustments!$J$4:$J$921,(Retirements!$E67&amp;"/"&amp;Retirements!AL$8&amp;"/"&amp;Retirements!AL$7&amp;"/"&amp;Retirements!AL$6),Adjustments!M$4:M$921)</f>
        <v>-326967.52</v>
      </c>
      <c r="AM67" s="59">
        <f>SUMIF(Adjustments!$J$4:$J$921,(Retirements!$E67&amp;"/"&amp;Retirements!AM$8&amp;"/"&amp;Retirements!AM$7&amp;"/"&amp;Retirements!AM$6),Adjustments!N$4:N$921)</f>
        <v>-194937.41</v>
      </c>
      <c r="AN67" s="59">
        <f>SUMIF(Adjustments!$J$4:$J$921,(Retirements!$E67&amp;"/"&amp;Retirements!AN$8&amp;"/"&amp;Retirements!AN$7&amp;"/"&amp;Retirements!AN$6),Adjustments!O$4:O$921)</f>
        <v>-17778.38</v>
      </c>
      <c r="AO67" s="59">
        <f>SUMIF(Adjustments!$J$4:$J$921,(Retirements!$E67&amp;"/"&amp;Retirements!AO$8&amp;"/"&amp;Retirements!AO$7&amp;"/"&amp;Retirements!AO$6),Adjustments!P$4:P$921)</f>
        <v>-19955.300000000003</v>
      </c>
      <c r="AP67" s="59">
        <f>SUMIF(Adjustments!$J$4:$J$921,(Retirements!$E67&amp;"/"&amp;Retirements!AP$8&amp;"/"&amp;Retirements!AP$7&amp;"/"&amp;Retirements!AP$6),Adjustments!Q$4:Q$921)</f>
        <v>0</v>
      </c>
      <c r="AQ67" s="59">
        <f>SUMIF(Adjustments!$J$4:$J$921,(Retirements!$E67&amp;"/"&amp;Retirements!AQ$8&amp;"/"&amp;Retirements!AQ$7&amp;"/"&amp;Retirements!AQ$6),Adjustments!R$4:R$921)</f>
        <v>-80692.52</v>
      </c>
      <c r="AR67" s="59">
        <f>SUMIF(Adjustments!$J$4:$J$921,(Retirements!$E67&amp;"/"&amp;Retirements!AR$8&amp;"/"&amp;Retirements!AR$7&amp;"/"&amp;Retirements!AR$6),Adjustments!S$4:S$921)</f>
        <v>0</v>
      </c>
      <c r="AS67" s="59">
        <f>SUMIF(Adjustments!$J$4:$J$921,(Retirements!$E67&amp;"/"&amp;Retirements!AS$8&amp;"/"&amp;Retirements!AS$7&amp;"/"&amp;Retirements!AS$6),Adjustments!T$4:T$921)</f>
        <v>0</v>
      </c>
      <c r="AT67" s="59">
        <f>SUMIF(Adjustments!$J$4:$J$921,(Retirements!$E67&amp;"/"&amp;Retirements!AT$8&amp;"/"&amp;Retirements!AT$7&amp;"/"&amp;Retirements!AT$6),Adjustments!U$4:U$921)</f>
        <v>0</v>
      </c>
      <c r="AU67" s="59">
        <f>SUMIF(Adjustments!$J$4:$J$921,(Retirements!$E67&amp;"/"&amp;Retirements!AU$8&amp;"/"&amp;Retirements!AU$7&amp;"/"&amp;Retirements!AU$6),Adjustments!V$4:V$921)</f>
        <v>0</v>
      </c>
      <c r="AV67" s="59">
        <f>SUMIF(Adjustments!$J$4:$J$921,(Retirements!$E67&amp;"/"&amp;Retirements!AV$8&amp;"/"&amp;Retirements!AV$7&amp;"/"&amp;Retirements!AV$6),Adjustments!W$4:W$921)</f>
        <v>0</v>
      </c>
      <c r="AW67" s="59">
        <f>SUMIF(Adjustments!$J$4:$J$921,(Retirements!$E67&amp;"/"&amp;Retirements!AW$8&amp;"/"&amp;Retirements!AW$7&amp;"/"&amp;Retirements!AW$6),Adjustments!X$4:X$921)</f>
        <v>0</v>
      </c>
      <c r="AX67" s="59">
        <f>SUMIF(Adjustments!$J$4:$J$921,(Retirements!$E67&amp;"/"&amp;Retirements!AX$8&amp;"/"&amp;Retirements!AX$7&amp;"/"&amp;Retirements!AX$6),Adjustments!Y$4:Y$921)</f>
        <v>0</v>
      </c>
      <c r="AY67" s="59">
        <f>SUMIF(Adjustments!$J$4:$J$921,(Retirements!$E67&amp;"/"&amp;Retirements!AY$8&amp;"/"&amp;Retirements!AY$7&amp;"/"&amp;Retirements!AY$6),Adjustments!Z$4:Z$921)</f>
        <v>0</v>
      </c>
      <c r="AZ67" s="59">
        <f>SUMIF(Adjustments!$J$4:$J$921,(Retirements!$E67&amp;"/"&amp;Retirements!AZ$8&amp;"/"&amp;Retirements!AZ$7&amp;"/"&amp;Retirements!AZ$6),Adjustments!AA$4:AA$921)</f>
        <v>0</v>
      </c>
      <c r="BA67" s="59">
        <f>SUMIF(Adjustments!$J$4:$J$921,(Retirements!$E67&amp;"/"&amp;Retirements!BA$8&amp;"/"&amp;Retirements!BA$7&amp;"/"&amp;Retirements!BA$6),Adjustments!AB$4:AB$921)</f>
        <v>0</v>
      </c>
      <c r="BB67" s="59">
        <f>SUMIF(Adjustments!$J$4:$J$921,(Retirements!$E67&amp;"/"&amp;Retirements!BB$8&amp;"/"&amp;Retirements!BB$7&amp;"/"&amp;Retirements!BB$6),Adjustments!AC$4:AC$921)</f>
        <v>0</v>
      </c>
      <c r="BC67" s="59">
        <f>SUMIF(Adjustments!$J$4:$J$921,(Retirements!$E67&amp;"/"&amp;Retirements!BC$8&amp;"/"&amp;Retirements!BC$7&amp;"/"&amp;Retirements!BC$6),Adjustments!AD$4:AD$921)</f>
        <v>0</v>
      </c>
      <c r="BD67" s="59">
        <f>SUMIF(Adjustments!$J$4:$J$921,(Retirements!$E67&amp;"/"&amp;Retirements!BD$8&amp;"/"&amp;Retirements!BD$7&amp;"/"&amp;Retirements!BD$6),Adjustments!AE$4:AE$921)</f>
        <v>0</v>
      </c>
      <c r="BE67" s="59">
        <f>SUMIF(Adjustments!$J$4:$J$921,(Retirements!$E67&amp;"/"&amp;Retirements!BE$8&amp;"/"&amp;Retirements!BE$7&amp;"/"&amp;Retirements!BE$6),Adjustments!AF$4:AF$921)</f>
        <v>0</v>
      </c>
      <c r="BF67" s="59">
        <f>SUMIF(Adjustments!$J$4:$J$921,(Retirements!$E67&amp;"/"&amp;Retirements!BF$8&amp;"/"&amp;Retirements!BF$7&amp;"/"&amp;Retirements!BF$6),Adjustments!AG$4:AG$921)</f>
        <v>0</v>
      </c>
      <c r="BG67" s="59"/>
      <c r="BH67" s="756">
        <f t="shared" si="35"/>
        <v>59</v>
      </c>
      <c r="BI67" s="59">
        <f t="shared" si="46"/>
        <v>24826321.000000004</v>
      </c>
      <c r="BJ67" s="59">
        <f t="shared" si="427"/>
        <v>24826321.000000004</v>
      </c>
      <c r="BK67" s="59">
        <f t="shared" si="427"/>
        <v>24826321.000000004</v>
      </c>
      <c r="BL67" s="59">
        <f t="shared" si="427"/>
        <v>24826321.000000004</v>
      </c>
      <c r="BM67" s="59">
        <f t="shared" si="427"/>
        <v>24826321.000000004</v>
      </c>
      <c r="BN67" s="59">
        <f t="shared" si="427"/>
        <v>24826321.000000004</v>
      </c>
      <c r="BO67" s="59">
        <f t="shared" si="427"/>
        <v>24962887.970000006</v>
      </c>
      <c r="BP67" s="59">
        <f t="shared" si="427"/>
        <v>24962887.970000006</v>
      </c>
      <c r="BQ67" s="59">
        <f t="shared" si="427"/>
        <v>24962887.970000006</v>
      </c>
      <c r="BR67" s="59">
        <f t="shared" si="427"/>
        <v>24962887.970000006</v>
      </c>
      <c r="BS67" s="59">
        <f t="shared" si="427"/>
        <v>24962887.970000006</v>
      </c>
      <c r="BT67" s="59">
        <f t="shared" si="427"/>
        <v>24962887.970000006</v>
      </c>
      <c r="BU67" s="59">
        <f t="shared" si="427"/>
        <v>24962887.970000006</v>
      </c>
      <c r="BV67" s="59">
        <f t="shared" si="427"/>
        <v>24962887.970000006</v>
      </c>
      <c r="BW67" s="59">
        <f t="shared" si="427"/>
        <v>24962887.970000006</v>
      </c>
      <c r="BX67" s="59">
        <f t="shared" si="427"/>
        <v>24962887.970000006</v>
      </c>
      <c r="BY67" s="59">
        <f t="shared" si="427"/>
        <v>24962887.970000006</v>
      </c>
      <c r="BZ67" s="59">
        <f t="shared" si="427"/>
        <v>24962887.970000006</v>
      </c>
      <c r="CA67" s="59">
        <f t="shared" si="427"/>
        <v>23985716.172885779</v>
      </c>
      <c r="CB67" s="59">
        <f t="shared" si="427"/>
        <v>23985716.172885779</v>
      </c>
      <c r="CC67" s="59">
        <f t="shared" si="427"/>
        <v>23985716.172885779</v>
      </c>
      <c r="CD67" s="59">
        <f t="shared" si="427"/>
        <v>23985716.172885779</v>
      </c>
      <c r="CE67" s="59">
        <f t="shared" si="40"/>
        <v>23985716.172885779</v>
      </c>
      <c r="CF67" s="68"/>
      <c r="CG67" s="70">
        <f t="shared" si="379"/>
        <v>0</v>
      </c>
      <c r="CH67" s="70">
        <f t="shared" si="380"/>
        <v>-18067.88</v>
      </c>
      <c r="CI67" s="70">
        <f t="shared" si="381"/>
        <v>-326967.52</v>
      </c>
      <c r="CJ67" s="70">
        <f t="shared" si="382"/>
        <v>-194937.41</v>
      </c>
      <c r="CK67" s="70">
        <f t="shared" si="383"/>
        <v>-17778.38</v>
      </c>
      <c r="CL67" s="70">
        <f t="shared" si="384"/>
        <v>-19955.300000000003</v>
      </c>
      <c r="CM67" s="70">
        <f t="shared" si="385"/>
        <v>0</v>
      </c>
      <c r="CN67" s="70">
        <f t="shared" si="386"/>
        <v>-80692.52</v>
      </c>
      <c r="CO67" s="70">
        <f t="shared" si="387"/>
        <v>0</v>
      </c>
      <c r="CP67" s="70">
        <f t="shared" si="388"/>
        <v>-113626.30634602444</v>
      </c>
      <c r="CQ67" s="70">
        <f t="shared" si="389"/>
        <v>-113626.30634602444</v>
      </c>
      <c r="CR67" s="70">
        <f t="shared" si="390"/>
        <v>-113626.30634602444</v>
      </c>
      <c r="CS67" s="70">
        <f t="shared" si="391"/>
        <v>-113626.30634602444</v>
      </c>
      <c r="CT67" s="70">
        <f t="shared" si="392"/>
        <v>-113626.30634602444</v>
      </c>
      <c r="CU67" s="70">
        <f t="shared" si="393"/>
        <v>-113626.30634602444</v>
      </c>
      <c r="CV67" s="70">
        <f t="shared" si="394"/>
        <v>-113626.30634602444</v>
      </c>
      <c r="CW67" s="70">
        <f t="shared" si="395"/>
        <v>-113626.30634602444</v>
      </c>
      <c r="CX67" s="70">
        <f t="shared" si="396"/>
        <v>-113626.30634602444</v>
      </c>
      <c r="CY67" s="70">
        <f t="shared" si="397"/>
        <v>-109178.40664367296</v>
      </c>
      <c r="CZ67" s="70">
        <f t="shared" si="398"/>
        <v>-109178.40664367296</v>
      </c>
      <c r="DA67" s="70">
        <f t="shared" si="399"/>
        <v>-109178.40664367296</v>
      </c>
      <c r="DB67" s="70">
        <f t="shared" si="400"/>
        <v>-109178.40664367296</v>
      </c>
      <c r="DC67" s="70">
        <f t="shared" si="401"/>
        <v>-109178.40664367296</v>
      </c>
      <c r="DD67" s="63">
        <f t="shared" si="402"/>
        <v>-2226927.800332584</v>
      </c>
      <c r="DE67" s="59"/>
      <c r="DF67" s="70">
        <f>SUMIF(Adjustments!$J$4:$J$921,(Retirements!$E67&amp;"/"&amp;Retirements!DF$8&amp;"/"&amp;Retirements!DF$7&amp;"/"&amp;Retirements!DF$6),Adjustments!K$4:K$921)</f>
        <v>0</v>
      </c>
      <c r="DG67" s="70">
        <f>SUMIF(Adjustments!$J$4:$J$921,(Retirements!$E67&amp;"/"&amp;Retirements!DG$8&amp;"/"&amp;Retirements!DG$7&amp;"/"&amp;Retirements!DG$6),Adjustments!L$4:L$921)</f>
        <v>0</v>
      </c>
      <c r="DH67" s="70">
        <f>SUMIF(Adjustments!$J$4:$J$921,(Retirements!$E67&amp;"/"&amp;Retirements!DH$8&amp;"/"&amp;Retirements!DH$7&amp;"/"&amp;Retirements!DH$6),Adjustments!M$4:M$921)</f>
        <v>0</v>
      </c>
      <c r="DI67" s="70">
        <f>SUMIF(Adjustments!$J$4:$J$921,(Retirements!$E67&amp;"/"&amp;Retirements!DI$8&amp;"/"&amp;Retirements!DI$7&amp;"/"&amp;Retirements!DI$6),Adjustments!N$4:N$921)</f>
        <v>0</v>
      </c>
      <c r="DJ67" s="70">
        <f>SUMIF(Adjustments!$J$4:$J$921,(Retirements!$E67&amp;"/"&amp;Retirements!DJ$8&amp;"/"&amp;Retirements!DJ$7&amp;"/"&amp;Retirements!DJ$6),Adjustments!O$4:O$921)</f>
        <v>0</v>
      </c>
      <c r="DK67" s="70">
        <f>SUMIF(Adjustments!$J$4:$J$921,(Retirements!$E67&amp;"/"&amp;Retirements!DK$8&amp;"/"&amp;Retirements!DK$7&amp;"/"&amp;Retirements!DK$6),Adjustments!P$4:P$921)</f>
        <v>0</v>
      </c>
      <c r="DL67" s="70">
        <f>SUMIF(Adjustments!$J$4:$J$921,(Retirements!$E67&amp;"/"&amp;Retirements!DL$8&amp;"/"&amp;Retirements!DL$7&amp;"/"&amp;Retirements!DL$6),Adjustments!Q$4:Q$921)</f>
        <v>0</v>
      </c>
      <c r="DM67" s="70">
        <f>SUMIF(Adjustments!$J$4:$J$921,(Retirements!$E67&amp;"/"&amp;Retirements!DM$8&amp;"/"&amp;Retirements!DM$7&amp;"/"&amp;Retirements!DM$6),Adjustments!R$4:R$921)</f>
        <v>0</v>
      </c>
      <c r="DN67" s="70">
        <f>SUMIF(Adjustments!$J$4:$J$921,(Retirements!$E67&amp;"/"&amp;Retirements!DN$8&amp;"/"&amp;Retirements!DN$7&amp;"/"&amp;Retirements!DN$6),Adjustments!S$4:S$921)</f>
        <v>0</v>
      </c>
      <c r="DO67" s="70">
        <f>SUMIF(Adjustments!$J$4:$J$921,(Retirements!$E67&amp;"/"&amp;Retirements!DO$8&amp;"/"&amp;Retirements!DO$7&amp;"/"&amp;Retirements!DO$6),Adjustments!T$4:T$921)</f>
        <v>0</v>
      </c>
      <c r="DP67" s="70">
        <f>SUMIF(Adjustments!$J$4:$J$921,(Retirements!$E67&amp;"/"&amp;Retirements!DP$8&amp;"/"&amp;Retirements!DP$7&amp;"/"&amp;Retirements!DP$6),Adjustments!U$4:U$921)</f>
        <v>0</v>
      </c>
      <c r="DQ67" s="70">
        <f>SUMIF(Adjustments!$J$4:$J$921,(Retirements!$E67&amp;"/"&amp;Retirements!DQ$8&amp;"/"&amp;Retirements!DQ$7&amp;"/"&amp;Retirements!DQ$6),Adjustments!V$4:V$921)</f>
        <v>0</v>
      </c>
      <c r="DR67" s="70">
        <f>SUMIF(Adjustments!$J$4:$J$921,(Retirements!$E67&amp;"/"&amp;Retirements!DR$8&amp;"/"&amp;Retirements!DR$7&amp;"/"&amp;Retirements!DR$6),Adjustments!W$4:W$921)</f>
        <v>0</v>
      </c>
      <c r="DS67" s="70">
        <f>SUMIF(Adjustments!$J$4:$J$921,(Retirements!$E67&amp;"/"&amp;Retirements!DS$8&amp;"/"&amp;Retirements!DS$7&amp;"/"&amp;Retirements!DS$6),Adjustments!X$4:X$921)</f>
        <v>0</v>
      </c>
      <c r="DT67" s="70">
        <f>SUMIF(Adjustments!$J$4:$J$921,(Retirements!$E67&amp;"/"&amp;Retirements!DT$8&amp;"/"&amp;Retirements!DT$7&amp;"/"&amp;Retirements!DT$6),Adjustments!Y$4:Y$921)</f>
        <v>0</v>
      </c>
      <c r="DU67" s="70">
        <f>SUMIF(Adjustments!$J$4:$J$921,(Retirements!$E67&amp;"/"&amp;Retirements!DU$8&amp;"/"&amp;Retirements!DU$7&amp;"/"&amp;Retirements!DU$6),Adjustments!Z$4:Z$921)</f>
        <v>0</v>
      </c>
      <c r="DV67" s="70">
        <f>SUMIF(Adjustments!$J$4:$J$921,(Retirements!$E67&amp;"/"&amp;Retirements!DV$8&amp;"/"&amp;Retirements!DV$7&amp;"/"&amp;Retirements!DV$6),Adjustments!AA$4:AA$921)</f>
        <v>0</v>
      </c>
      <c r="DW67" s="70">
        <f>SUMIF(Adjustments!$J$4:$J$921,(Retirements!$E67&amp;"/"&amp;Retirements!DW$8&amp;"/"&amp;Retirements!DW$7&amp;"/"&amp;Retirements!DW$6),Adjustments!AB$4:AB$921)</f>
        <v>0</v>
      </c>
      <c r="DX67" s="70">
        <f>SUMIF(Adjustments!$J$4:$J$921,(Retirements!$E67&amp;"/"&amp;Retirements!DX$8&amp;"/"&amp;Retirements!DX$7&amp;"/"&amp;Retirements!DX$6),Adjustments!AC$4:AC$921)</f>
        <v>0</v>
      </c>
      <c r="DY67" s="70">
        <f>SUMIF(Adjustments!$J$4:$J$921,(Retirements!$E67&amp;"/"&amp;Retirements!DY$8&amp;"/"&amp;Retirements!DY$7&amp;"/"&amp;Retirements!DY$6),Adjustments!AD$4:AD$921)</f>
        <v>0</v>
      </c>
      <c r="DZ67" s="70">
        <f>SUMIF(Adjustments!$J$4:$J$921,(Retirements!$E67&amp;"/"&amp;Retirements!DZ$8&amp;"/"&amp;Retirements!DZ$7&amp;"/"&amp;Retirements!DZ$6),Adjustments!AE$4:AE$921)</f>
        <v>0</v>
      </c>
      <c r="EA67" s="70">
        <f>SUMIF(Adjustments!$J$4:$J$921,(Retirements!$E67&amp;"/"&amp;Retirements!EA$8&amp;"/"&amp;Retirements!EA$7&amp;"/"&amp;Retirements!EA$6),Adjustments!AF$4:AF$921)</f>
        <v>0</v>
      </c>
      <c r="EB67" s="70">
        <f>SUMIF(Adjustments!$J$4:$J$921,(Retirements!$E67&amp;"/"&amp;Retirements!EB$8&amp;"/"&amp;Retirements!EB$7&amp;"/"&amp;Retirements!EB$6),Adjustments!AG$4:AG$921)</f>
        <v>0</v>
      </c>
      <c r="EC67" s="59"/>
      <c r="ED67" s="59">
        <f t="shared" si="403"/>
        <v>0</v>
      </c>
      <c r="EE67" s="59">
        <f t="shared" si="404"/>
        <v>-18067.88</v>
      </c>
      <c r="EF67" s="59">
        <f t="shared" si="405"/>
        <v>-326967.52</v>
      </c>
      <c r="EG67" s="59">
        <f t="shared" si="406"/>
        <v>-194937.41</v>
      </c>
      <c r="EH67" s="59">
        <f t="shared" si="407"/>
        <v>-17778.38</v>
      </c>
      <c r="EI67" s="59">
        <f t="shared" si="408"/>
        <v>-19955.300000000003</v>
      </c>
      <c r="EJ67" s="59">
        <f t="shared" si="409"/>
        <v>0</v>
      </c>
      <c r="EK67" s="59">
        <f t="shared" si="410"/>
        <v>-80692.52</v>
      </c>
      <c r="EL67" s="59">
        <f t="shared" si="411"/>
        <v>0</v>
      </c>
      <c r="EM67" s="59">
        <f t="shared" si="412"/>
        <v>-113626.30634602444</v>
      </c>
      <c r="EN67" s="59">
        <f t="shared" si="413"/>
        <v>-113626.30634602444</v>
      </c>
      <c r="EO67" s="59">
        <f t="shared" si="414"/>
        <v>-113626.30634602444</v>
      </c>
      <c r="EP67" s="59">
        <f t="shared" si="415"/>
        <v>-113626.30634602444</v>
      </c>
      <c r="EQ67" s="59">
        <f t="shared" si="416"/>
        <v>-113626.30634602444</v>
      </c>
      <c r="ER67" s="59">
        <f t="shared" si="417"/>
        <v>-113626.30634602444</v>
      </c>
      <c r="ES67" s="59">
        <f t="shared" si="418"/>
        <v>-113626.30634602444</v>
      </c>
      <c r="ET67" s="59">
        <f t="shared" si="419"/>
        <v>-113626.30634602444</v>
      </c>
      <c r="EU67" s="59">
        <f t="shared" si="420"/>
        <v>-113626.30634602444</v>
      </c>
      <c r="EV67" s="59">
        <f t="shared" si="421"/>
        <v>-109178.40664367296</v>
      </c>
      <c r="EW67" s="59">
        <f t="shared" si="422"/>
        <v>-109178.40664367296</v>
      </c>
      <c r="EX67" s="59">
        <f t="shared" si="423"/>
        <v>-109178.40664367296</v>
      </c>
      <c r="EY67" s="59">
        <f t="shared" si="424"/>
        <v>-109178.40664367296</v>
      </c>
      <c r="EZ67" s="59">
        <f t="shared" si="425"/>
        <v>-109178.40664367296</v>
      </c>
      <c r="FA67" s="127">
        <f t="shared" si="52"/>
        <v>-2226927.800332584</v>
      </c>
      <c r="FB67" s="59"/>
      <c r="FC67" s="70">
        <f>SUMIF(Adjustments!$J$4:$J$921,(Retirements!$E67&amp;"/"&amp;Retirements!FC$8&amp;"/"&amp;Retirements!FC$7&amp;"/"&amp;Retirements!FC$6),Adjustments!L$4:L$921)</f>
        <v>157558.68000000002</v>
      </c>
      <c r="FD67" s="70">
        <f>SUMIF(Adjustments!$J$4:$J$921,(Retirements!$E67&amp;"/"&amp;Retirements!FD$8&amp;"/"&amp;Retirements!FD$7&amp;"/"&amp;Retirements!FD$6),Adjustments!M$4:M$921)</f>
        <v>36275.22</v>
      </c>
      <c r="FE67" s="70">
        <f>SUMIF(Adjustments!$J$4:$J$921,(Retirements!$E67&amp;"/"&amp;Retirements!FE$8&amp;"/"&amp;Retirements!FE$7&amp;"/"&amp;Retirements!FE$6),Adjustments!N$4:N$921)</f>
        <v>91622.099999999991</v>
      </c>
      <c r="FF67" s="70">
        <f>SUMIF(Adjustments!$J$4:$J$921,(Retirements!$E67&amp;"/"&amp;Retirements!FF$8&amp;"/"&amp;Retirements!FF$7&amp;"/"&amp;Retirements!FF$6),Adjustments!O$4:O$921)</f>
        <v>169251.46999999997</v>
      </c>
      <c r="FG67" s="70">
        <f>SUMIF(Adjustments!$J$4:$J$921,(Retirements!$E67&amp;"/"&amp;Retirements!FG$8&amp;"/"&amp;Retirements!FG$7&amp;"/"&amp;Retirements!FG$6),Adjustments!P$4:P$921)</f>
        <v>142337.21000000002</v>
      </c>
      <c r="FH67" s="70">
        <f>SUMIF(Adjustments!$J$4:$J$921,(Retirements!$E67&amp;"/"&amp;Retirements!FH$8&amp;"/"&amp;Retirements!FH$7&amp;"/"&amp;Retirements!FH$6),Adjustments!Q$4:Q$921)</f>
        <v>117228.78</v>
      </c>
      <c r="FI67" s="70">
        <f>SUMIF(Adjustments!$J$4:$J$921,(Retirements!$E67&amp;"/"&amp;Retirements!FI$8&amp;"/"&amp;Retirements!FI$7&amp;"/"&amp;Retirements!FI$6),Adjustments!R$4:R$921)</f>
        <v>20430.18</v>
      </c>
      <c r="FJ67" s="70">
        <f>SUMIF(Adjustments!$J$4:$J$921,(Retirements!$E67&amp;"/"&amp;Retirements!FJ$8&amp;"/"&amp;Retirements!FJ$7&amp;"/"&amp;Retirements!FJ$6),Adjustments!S$4:S$921)</f>
        <v>59967.140000000007</v>
      </c>
      <c r="FK67" s="70">
        <f>SUMIF(Adjustments!$J$4:$J$921,(Retirements!$E67&amp;"/"&amp;Retirements!FK$8&amp;"/"&amp;Retirements!FK$7&amp;"/"&amp;Retirements!FK$6),Adjustments!T$4:T$921)</f>
        <v>45760.159999999996</v>
      </c>
      <c r="FL67" s="70">
        <f>SUMIF(Adjustments!$J$4:$J$921,(Retirements!$E67&amp;"/"&amp;Retirements!FL$8&amp;"/"&amp;Retirements!FL$7&amp;"/"&amp;Retirements!FL$6),Adjustments!U$4:U$921)</f>
        <v>0</v>
      </c>
      <c r="FM67" s="70">
        <f>SUMIF(Adjustments!$J$4:$J$921,(Retirements!$E67&amp;"/"&amp;Retirements!FM$8&amp;"/"&amp;Retirements!FM$7&amp;"/"&amp;Retirements!FM$6),Adjustments!V$4:V$921)</f>
        <v>0</v>
      </c>
      <c r="FN67" s="70">
        <f>SUMIF(Adjustments!$J$4:$J$921,(Retirements!$E67&amp;"/"&amp;Retirements!FN$8&amp;"/"&amp;Retirements!FN$7&amp;"/"&amp;Retirements!FN$6),Adjustments!W$4:W$921)</f>
        <v>0</v>
      </c>
      <c r="FO67" s="70">
        <f>SUMIF(Adjustments!$J$4:$J$921,(Retirements!$E67&amp;"/"&amp;Retirements!FO$8&amp;"/"&amp;Retirements!FO$7&amp;"/"&amp;Retirements!FO$6),Adjustments!X$4:X$921)</f>
        <v>0</v>
      </c>
      <c r="FP67" s="70">
        <f>SUMIF(Adjustments!$J$4:$J$921,(Retirements!$E67&amp;"/"&amp;Retirements!FP$8&amp;"/"&amp;Retirements!FP$7&amp;"/"&amp;Retirements!FP$6),Adjustments!Y$4:Y$921)</f>
        <v>0</v>
      </c>
      <c r="FQ67" s="70">
        <f>SUMIF(Adjustments!$J$4:$J$921,(Retirements!$E67&amp;"/"&amp;Retirements!FQ$8&amp;"/"&amp;Retirements!FQ$7&amp;"/"&amp;Retirements!FQ$6),Adjustments!Z$4:Z$921)</f>
        <v>0</v>
      </c>
      <c r="FR67" s="70">
        <f>SUMIF(Adjustments!$J$4:$J$921,(Retirements!$E67&amp;"/"&amp;Retirements!FR$8&amp;"/"&amp;Retirements!FR$7&amp;"/"&amp;Retirements!FR$6),Adjustments!AA$4:AA$921)</f>
        <v>0</v>
      </c>
      <c r="FS67" s="70">
        <f>SUMIF(Adjustments!$J$4:$J$921,(Retirements!$E67&amp;"/"&amp;Retirements!FS$8&amp;"/"&amp;Retirements!FS$7&amp;"/"&amp;Retirements!FS$6),Adjustments!AB$4:AB$921)</f>
        <v>0</v>
      </c>
      <c r="FT67" s="70">
        <f>SUMIF(Adjustments!$J$4:$J$921,(Retirements!$E67&amp;"/"&amp;Retirements!FT$8&amp;"/"&amp;Retirements!FT$7&amp;"/"&amp;Retirements!FT$6),Adjustments!AC$4:AC$921)</f>
        <v>0</v>
      </c>
      <c r="FU67" s="70">
        <f>SUMIF(Adjustments!$J$4:$J$921,(Retirements!$E67&amp;"/"&amp;Retirements!FU$8&amp;"/"&amp;Retirements!FU$7&amp;"/"&amp;Retirements!FU$6),Adjustments!AD$4:AD$921)</f>
        <v>0</v>
      </c>
      <c r="FV67" s="70">
        <f>SUMIF(Adjustments!$J$4:$J$921,(Retirements!$E67&amp;"/"&amp;Retirements!FV$8&amp;"/"&amp;Retirements!FV$7&amp;"/"&amp;Retirements!FV$6),Adjustments!AE$4:AE$921)</f>
        <v>0</v>
      </c>
      <c r="FW67" s="70">
        <f>SUMIF(Adjustments!$J$4:$J$921,(Retirements!$E67&amp;"/"&amp;Retirements!FW$8&amp;"/"&amp;Retirements!FW$7&amp;"/"&amp;Retirements!FW$6),Adjustments!AF$4:AF$921)</f>
        <v>0</v>
      </c>
      <c r="FX67" s="70">
        <f>SUMIF(Adjustments!$J$4:$J$921,(Retirements!$E67&amp;"/"&amp;Retirements!FX$8&amp;"/"&amp;Retirements!FX$7&amp;"/"&amp;Retirements!FX$6),Adjustments!AG$4:AG$921)</f>
        <v>0</v>
      </c>
      <c r="FY67" s="70">
        <f>SUMIF(Adjustments!$J$4:$J$921,(Retirements!$E67&amp;"/"&amp;Retirements!FY$8&amp;"/"&amp;Retirements!FY$7&amp;"/"&amp;Retirements!FY$6),Adjustments!AH$4:AH$921)</f>
        <v>0</v>
      </c>
      <c r="FZ67" s="63">
        <f t="shared" si="426"/>
        <v>840430.94000000006</v>
      </c>
    </row>
    <row r="68" spans="1:182">
      <c r="A68" s="5" t="s">
        <v>41</v>
      </c>
      <c r="B68" s="5" t="s">
        <v>42</v>
      </c>
      <c r="C68" s="5" t="s">
        <v>2</v>
      </c>
      <c r="D68" s="5" t="s">
        <v>36</v>
      </c>
      <c r="E68" s="5" t="s">
        <v>146</v>
      </c>
      <c r="F68" s="5" t="s">
        <v>88</v>
      </c>
      <c r="G68" s="32">
        <v>397</v>
      </c>
      <c r="H68" s="5" t="s">
        <v>42</v>
      </c>
      <c r="I68" s="5" t="str">
        <f t="shared" si="45"/>
        <v>397SE</v>
      </c>
      <c r="J68" s="374">
        <f>VLOOKUP(F68,Scenarios!$BI$11:$BL$121,4,0)</f>
        <v>-8.4288814666083442E-2</v>
      </c>
      <c r="K68" s="358">
        <f>VLOOKUP(F68,Scenarios!$AG$11:$AJ$132,4,0)</f>
        <v>660194.28</v>
      </c>
      <c r="L68" s="27">
        <f t="shared" si="356"/>
        <v>660194.28</v>
      </c>
      <c r="M68" s="27">
        <f t="shared" si="357"/>
        <v>660194.28</v>
      </c>
      <c r="N68" s="27">
        <f t="shared" si="358"/>
        <v>653682.22</v>
      </c>
      <c r="O68" s="27">
        <f t="shared" si="359"/>
        <v>653682.22</v>
      </c>
      <c r="P68" s="27">
        <f t="shared" si="360"/>
        <v>653682.22</v>
      </c>
      <c r="Q68" s="27">
        <f t="shared" si="361"/>
        <v>653682.22</v>
      </c>
      <c r="R68" s="27">
        <f t="shared" si="362"/>
        <v>625778.15999999992</v>
      </c>
      <c r="S68" s="27">
        <f t="shared" si="363"/>
        <v>625220.55999999994</v>
      </c>
      <c r="T68" s="27">
        <f t="shared" si="364"/>
        <v>619930.73</v>
      </c>
      <c r="U68" s="27">
        <f t="shared" si="365"/>
        <v>615339.22170899215</v>
      </c>
      <c r="V68" s="27">
        <f t="shared" si="366"/>
        <v>610747.71341798431</v>
      </c>
      <c r="W68" s="27">
        <f t="shared" si="367"/>
        <v>606156.20512697648</v>
      </c>
      <c r="X68" s="27">
        <f t="shared" si="368"/>
        <v>601564.69683596864</v>
      </c>
      <c r="Y68" s="27">
        <f t="shared" si="369"/>
        <v>596973.18854496081</v>
      </c>
      <c r="Z68" s="27">
        <f t="shared" si="370"/>
        <v>592381.68025395297</v>
      </c>
      <c r="AA68" s="27">
        <f t="shared" si="371"/>
        <v>587790.17196294514</v>
      </c>
      <c r="AB68" s="27">
        <f t="shared" si="372"/>
        <v>583198.66367193731</v>
      </c>
      <c r="AC68" s="27">
        <f t="shared" si="373"/>
        <v>578607.15538092947</v>
      </c>
      <c r="AD68" s="27">
        <f t="shared" si="374"/>
        <v>574542.9794405651</v>
      </c>
      <c r="AE68" s="27">
        <f t="shared" si="375"/>
        <v>570478.80350020074</v>
      </c>
      <c r="AF68" s="27">
        <f t="shared" si="376"/>
        <v>566414.62755983637</v>
      </c>
      <c r="AG68" s="27">
        <f t="shared" si="377"/>
        <v>562350.45161947201</v>
      </c>
      <c r="AH68" s="27">
        <f t="shared" si="378"/>
        <v>558286.27567910764</v>
      </c>
      <c r="AI68" s="68"/>
      <c r="AJ68" s="59">
        <f>SUMIF(Adjustments!$J$4:$J$921,(Retirements!$E68&amp;"/"&amp;Retirements!AJ$8&amp;"/"&amp;Retirements!AJ$7&amp;"/"&amp;Retirements!AJ$6),Adjustments!K$4:K$921)</f>
        <v>0</v>
      </c>
      <c r="AK68" s="59">
        <f>SUMIF(Adjustments!$J$4:$J$921,(Retirements!$E68&amp;"/"&amp;Retirements!AK$8&amp;"/"&amp;Retirements!AK$7&amp;"/"&amp;Retirements!AK$6),Adjustments!L$4:L$921)</f>
        <v>0</v>
      </c>
      <c r="AL68" s="59">
        <f>SUMIF(Adjustments!$J$4:$J$921,(Retirements!$E68&amp;"/"&amp;Retirements!AL$8&amp;"/"&amp;Retirements!AL$7&amp;"/"&amp;Retirements!AL$6),Adjustments!M$4:M$921)</f>
        <v>-6512.06</v>
      </c>
      <c r="AM68" s="59">
        <f>SUMIF(Adjustments!$J$4:$J$921,(Retirements!$E68&amp;"/"&amp;Retirements!AM$8&amp;"/"&amp;Retirements!AM$7&amp;"/"&amp;Retirements!AM$6),Adjustments!N$4:N$921)</f>
        <v>0</v>
      </c>
      <c r="AN68" s="59">
        <f>SUMIF(Adjustments!$J$4:$J$921,(Retirements!$E68&amp;"/"&amp;Retirements!AN$8&amp;"/"&amp;Retirements!AN$7&amp;"/"&amp;Retirements!AN$6),Adjustments!O$4:O$921)</f>
        <v>0</v>
      </c>
      <c r="AO68" s="59">
        <f>SUMIF(Adjustments!$J$4:$J$921,(Retirements!$E68&amp;"/"&amp;Retirements!AO$8&amp;"/"&amp;Retirements!AO$7&amp;"/"&amp;Retirements!AO$6),Adjustments!P$4:P$921)</f>
        <v>0</v>
      </c>
      <c r="AP68" s="59">
        <f>SUMIF(Adjustments!$J$4:$J$921,(Retirements!$E68&amp;"/"&amp;Retirements!AP$8&amp;"/"&amp;Retirements!AP$7&amp;"/"&amp;Retirements!AP$6),Adjustments!Q$4:Q$921)</f>
        <v>-27904.059999999998</v>
      </c>
      <c r="AQ68" s="59">
        <f>SUMIF(Adjustments!$J$4:$J$921,(Retirements!$E68&amp;"/"&amp;Retirements!AQ$8&amp;"/"&amp;Retirements!AQ$7&amp;"/"&amp;Retirements!AQ$6),Adjustments!R$4:R$921)</f>
        <v>-557.6</v>
      </c>
      <c r="AR68" s="59">
        <f>SUMIF(Adjustments!$J$4:$J$921,(Retirements!$E68&amp;"/"&amp;Retirements!AR$8&amp;"/"&amp;Retirements!AR$7&amp;"/"&amp;Retirements!AR$6),Adjustments!S$4:S$921)</f>
        <v>-5289.83</v>
      </c>
      <c r="AS68" s="59">
        <f>SUMIF(Adjustments!$J$4:$J$921,(Retirements!$E68&amp;"/"&amp;Retirements!AS$8&amp;"/"&amp;Retirements!AS$7&amp;"/"&amp;Retirements!AS$6),Adjustments!T$4:T$921)</f>
        <v>0</v>
      </c>
      <c r="AT68" s="59">
        <f>SUMIF(Adjustments!$J$4:$J$921,(Retirements!$E68&amp;"/"&amp;Retirements!AT$8&amp;"/"&amp;Retirements!AT$7&amp;"/"&amp;Retirements!AT$6),Adjustments!U$4:U$921)</f>
        <v>0</v>
      </c>
      <c r="AU68" s="59">
        <f>SUMIF(Adjustments!$J$4:$J$921,(Retirements!$E68&amp;"/"&amp;Retirements!AU$8&amp;"/"&amp;Retirements!AU$7&amp;"/"&amp;Retirements!AU$6),Adjustments!V$4:V$921)</f>
        <v>0</v>
      </c>
      <c r="AV68" s="59">
        <f>SUMIF(Adjustments!$J$4:$J$921,(Retirements!$E68&amp;"/"&amp;Retirements!AV$8&amp;"/"&amp;Retirements!AV$7&amp;"/"&amp;Retirements!AV$6),Adjustments!W$4:W$921)</f>
        <v>0</v>
      </c>
      <c r="AW68" s="59">
        <f>SUMIF(Adjustments!$J$4:$J$921,(Retirements!$E68&amp;"/"&amp;Retirements!AW$8&amp;"/"&amp;Retirements!AW$7&amp;"/"&amp;Retirements!AW$6),Adjustments!X$4:X$921)</f>
        <v>0</v>
      </c>
      <c r="AX68" s="59">
        <f>SUMIF(Adjustments!$J$4:$J$921,(Retirements!$E68&amp;"/"&amp;Retirements!AX$8&amp;"/"&amp;Retirements!AX$7&amp;"/"&amp;Retirements!AX$6),Adjustments!Y$4:Y$921)</f>
        <v>0</v>
      </c>
      <c r="AY68" s="59">
        <f>SUMIF(Adjustments!$J$4:$J$921,(Retirements!$E68&amp;"/"&amp;Retirements!AY$8&amp;"/"&amp;Retirements!AY$7&amp;"/"&amp;Retirements!AY$6),Adjustments!Z$4:Z$921)</f>
        <v>0</v>
      </c>
      <c r="AZ68" s="59">
        <f>SUMIF(Adjustments!$J$4:$J$921,(Retirements!$E68&amp;"/"&amp;Retirements!AZ$8&amp;"/"&amp;Retirements!AZ$7&amp;"/"&amp;Retirements!AZ$6),Adjustments!AA$4:AA$921)</f>
        <v>0</v>
      </c>
      <c r="BA68" s="59">
        <f>SUMIF(Adjustments!$J$4:$J$921,(Retirements!$E68&amp;"/"&amp;Retirements!BA$8&amp;"/"&amp;Retirements!BA$7&amp;"/"&amp;Retirements!BA$6),Adjustments!AB$4:AB$921)</f>
        <v>0</v>
      </c>
      <c r="BB68" s="59">
        <f>SUMIF(Adjustments!$J$4:$J$921,(Retirements!$E68&amp;"/"&amp;Retirements!BB$8&amp;"/"&amp;Retirements!BB$7&amp;"/"&amp;Retirements!BB$6),Adjustments!AC$4:AC$921)</f>
        <v>0</v>
      </c>
      <c r="BC68" s="59">
        <f>SUMIF(Adjustments!$J$4:$J$921,(Retirements!$E68&amp;"/"&amp;Retirements!BC$8&amp;"/"&amp;Retirements!BC$7&amp;"/"&amp;Retirements!BC$6),Adjustments!AD$4:AD$921)</f>
        <v>0</v>
      </c>
      <c r="BD68" s="59">
        <f>SUMIF(Adjustments!$J$4:$J$921,(Retirements!$E68&amp;"/"&amp;Retirements!BD$8&amp;"/"&amp;Retirements!BD$7&amp;"/"&amp;Retirements!BD$6),Adjustments!AE$4:AE$921)</f>
        <v>0</v>
      </c>
      <c r="BE68" s="59">
        <f>SUMIF(Adjustments!$J$4:$J$921,(Retirements!$E68&amp;"/"&amp;Retirements!BE$8&amp;"/"&amp;Retirements!BE$7&amp;"/"&amp;Retirements!BE$6),Adjustments!AF$4:AF$921)</f>
        <v>0</v>
      </c>
      <c r="BF68" s="59">
        <f>SUMIF(Adjustments!$J$4:$J$921,(Retirements!$E68&amp;"/"&amp;Retirements!BF$8&amp;"/"&amp;Retirements!BF$7&amp;"/"&amp;Retirements!BF$6),Adjustments!AG$4:AG$921)</f>
        <v>0</v>
      </c>
      <c r="BG68" s="59"/>
      <c r="BH68" s="756">
        <f t="shared" si="35"/>
        <v>60</v>
      </c>
      <c r="BI68" s="59">
        <f t="shared" si="46"/>
        <v>660194.28</v>
      </c>
      <c r="BJ68" s="59">
        <f t="shared" si="427"/>
        <v>660194.28</v>
      </c>
      <c r="BK68" s="59">
        <f t="shared" si="427"/>
        <v>660194.28</v>
      </c>
      <c r="BL68" s="59">
        <f t="shared" si="427"/>
        <v>660194.28</v>
      </c>
      <c r="BM68" s="59">
        <f t="shared" si="427"/>
        <v>660194.28</v>
      </c>
      <c r="BN68" s="59">
        <f t="shared" si="427"/>
        <v>660194.28</v>
      </c>
      <c r="BO68" s="59">
        <f t="shared" si="427"/>
        <v>653682.22</v>
      </c>
      <c r="BP68" s="59">
        <f t="shared" si="427"/>
        <v>653682.22</v>
      </c>
      <c r="BQ68" s="59">
        <f t="shared" si="427"/>
        <v>653682.22</v>
      </c>
      <c r="BR68" s="59">
        <f t="shared" si="427"/>
        <v>653682.22</v>
      </c>
      <c r="BS68" s="59">
        <f t="shared" si="427"/>
        <v>653682.22</v>
      </c>
      <c r="BT68" s="59">
        <f t="shared" si="427"/>
        <v>653682.22</v>
      </c>
      <c r="BU68" s="59">
        <f t="shared" si="427"/>
        <v>653682.22</v>
      </c>
      <c r="BV68" s="59">
        <f t="shared" si="427"/>
        <v>653682.22</v>
      </c>
      <c r="BW68" s="59">
        <f t="shared" si="427"/>
        <v>653682.22</v>
      </c>
      <c r="BX68" s="59">
        <f t="shared" si="427"/>
        <v>653682.22</v>
      </c>
      <c r="BY68" s="59">
        <f t="shared" si="427"/>
        <v>653682.22</v>
      </c>
      <c r="BZ68" s="59">
        <f t="shared" si="427"/>
        <v>653682.22</v>
      </c>
      <c r="CA68" s="59">
        <f t="shared" si="427"/>
        <v>578607.15538092947</v>
      </c>
      <c r="CB68" s="59">
        <f t="shared" si="427"/>
        <v>578607.15538092947</v>
      </c>
      <c r="CC68" s="59">
        <f t="shared" si="427"/>
        <v>578607.15538092947</v>
      </c>
      <c r="CD68" s="59">
        <f t="shared" si="427"/>
        <v>578607.15538092947</v>
      </c>
      <c r="CE68" s="59">
        <f t="shared" si="40"/>
        <v>578607.15538092947</v>
      </c>
      <c r="CF68" s="68"/>
      <c r="CG68" s="70">
        <f t="shared" si="379"/>
        <v>0</v>
      </c>
      <c r="CH68" s="70">
        <f t="shared" si="380"/>
        <v>0</v>
      </c>
      <c r="CI68" s="70">
        <f t="shared" si="381"/>
        <v>-6512.06</v>
      </c>
      <c r="CJ68" s="70">
        <f t="shared" si="382"/>
        <v>0</v>
      </c>
      <c r="CK68" s="70">
        <f t="shared" si="383"/>
        <v>0</v>
      </c>
      <c r="CL68" s="70">
        <f t="shared" si="384"/>
        <v>0</v>
      </c>
      <c r="CM68" s="70">
        <f t="shared" si="385"/>
        <v>-27904.059999999998</v>
      </c>
      <c r="CN68" s="70">
        <f t="shared" si="386"/>
        <v>-557.6</v>
      </c>
      <c r="CO68" s="70">
        <f t="shared" si="387"/>
        <v>-5289.83</v>
      </c>
      <c r="CP68" s="70">
        <f t="shared" si="388"/>
        <v>-4591.5082910078318</v>
      </c>
      <c r="CQ68" s="70">
        <f t="shared" si="389"/>
        <v>-4591.5082910078318</v>
      </c>
      <c r="CR68" s="70">
        <f t="shared" si="390"/>
        <v>-4591.5082910078318</v>
      </c>
      <c r="CS68" s="70">
        <f t="shared" si="391"/>
        <v>-4591.5082910078318</v>
      </c>
      <c r="CT68" s="70">
        <f t="shared" si="392"/>
        <v>-4591.5082910078318</v>
      </c>
      <c r="CU68" s="70">
        <f t="shared" si="393"/>
        <v>-4591.5082910078318</v>
      </c>
      <c r="CV68" s="70">
        <f t="shared" si="394"/>
        <v>-4591.5082910078318</v>
      </c>
      <c r="CW68" s="70">
        <f t="shared" si="395"/>
        <v>-4591.5082910078318</v>
      </c>
      <c r="CX68" s="70">
        <f t="shared" si="396"/>
        <v>-4591.5082910078318</v>
      </c>
      <c r="CY68" s="70">
        <f t="shared" si="397"/>
        <v>-4064.1759403644087</v>
      </c>
      <c r="CZ68" s="70">
        <f t="shared" si="398"/>
        <v>-4064.1759403644087</v>
      </c>
      <c r="DA68" s="70">
        <f t="shared" si="399"/>
        <v>-4064.1759403644087</v>
      </c>
      <c r="DB68" s="70">
        <f t="shared" si="400"/>
        <v>-4064.1759403644087</v>
      </c>
      <c r="DC68" s="70">
        <f t="shared" si="401"/>
        <v>-4064.1759403644087</v>
      </c>
      <c r="DD68" s="63">
        <f t="shared" si="402"/>
        <v>-101908.00432089255</v>
      </c>
      <c r="DE68" s="59"/>
      <c r="DF68" s="70">
        <f>SUMIF(Adjustments!$J$4:$J$921,(Retirements!$E68&amp;"/"&amp;Retirements!DF$8&amp;"/"&amp;Retirements!DF$7&amp;"/"&amp;Retirements!DF$6),Adjustments!K$4:K$921)</f>
        <v>0</v>
      </c>
      <c r="DG68" s="70">
        <f>SUMIF(Adjustments!$J$4:$J$921,(Retirements!$E68&amp;"/"&amp;Retirements!DG$8&amp;"/"&amp;Retirements!DG$7&amp;"/"&amp;Retirements!DG$6),Adjustments!L$4:L$921)</f>
        <v>0</v>
      </c>
      <c r="DH68" s="70">
        <f>SUMIF(Adjustments!$J$4:$J$921,(Retirements!$E68&amp;"/"&amp;Retirements!DH$8&amp;"/"&amp;Retirements!DH$7&amp;"/"&amp;Retirements!DH$6),Adjustments!M$4:M$921)</f>
        <v>0</v>
      </c>
      <c r="DI68" s="70">
        <f>SUMIF(Adjustments!$J$4:$J$921,(Retirements!$E68&amp;"/"&amp;Retirements!DI$8&amp;"/"&amp;Retirements!DI$7&amp;"/"&amp;Retirements!DI$6),Adjustments!N$4:N$921)</f>
        <v>0</v>
      </c>
      <c r="DJ68" s="70">
        <f>SUMIF(Adjustments!$J$4:$J$921,(Retirements!$E68&amp;"/"&amp;Retirements!DJ$8&amp;"/"&amp;Retirements!DJ$7&amp;"/"&amp;Retirements!DJ$6),Adjustments!O$4:O$921)</f>
        <v>0</v>
      </c>
      <c r="DK68" s="70">
        <f>SUMIF(Adjustments!$J$4:$J$921,(Retirements!$E68&amp;"/"&amp;Retirements!DK$8&amp;"/"&amp;Retirements!DK$7&amp;"/"&amp;Retirements!DK$6),Adjustments!P$4:P$921)</f>
        <v>0</v>
      </c>
      <c r="DL68" s="70">
        <f>SUMIF(Adjustments!$J$4:$J$921,(Retirements!$E68&amp;"/"&amp;Retirements!DL$8&amp;"/"&amp;Retirements!DL$7&amp;"/"&amp;Retirements!DL$6),Adjustments!Q$4:Q$921)</f>
        <v>0</v>
      </c>
      <c r="DM68" s="70">
        <f>SUMIF(Adjustments!$J$4:$J$921,(Retirements!$E68&amp;"/"&amp;Retirements!DM$8&amp;"/"&amp;Retirements!DM$7&amp;"/"&amp;Retirements!DM$6),Adjustments!R$4:R$921)</f>
        <v>0</v>
      </c>
      <c r="DN68" s="70">
        <f>SUMIF(Adjustments!$J$4:$J$921,(Retirements!$E68&amp;"/"&amp;Retirements!DN$8&amp;"/"&amp;Retirements!DN$7&amp;"/"&amp;Retirements!DN$6),Adjustments!S$4:S$921)</f>
        <v>0</v>
      </c>
      <c r="DO68" s="70">
        <f>SUMIF(Adjustments!$J$4:$J$921,(Retirements!$E68&amp;"/"&amp;Retirements!DO$8&amp;"/"&amp;Retirements!DO$7&amp;"/"&amp;Retirements!DO$6),Adjustments!T$4:T$921)</f>
        <v>0</v>
      </c>
      <c r="DP68" s="70">
        <f>SUMIF(Adjustments!$J$4:$J$921,(Retirements!$E68&amp;"/"&amp;Retirements!DP$8&amp;"/"&amp;Retirements!DP$7&amp;"/"&amp;Retirements!DP$6),Adjustments!U$4:U$921)</f>
        <v>0</v>
      </c>
      <c r="DQ68" s="70">
        <f>SUMIF(Adjustments!$J$4:$J$921,(Retirements!$E68&amp;"/"&amp;Retirements!DQ$8&amp;"/"&amp;Retirements!DQ$7&amp;"/"&amp;Retirements!DQ$6),Adjustments!V$4:V$921)</f>
        <v>0</v>
      </c>
      <c r="DR68" s="70">
        <f>SUMIF(Adjustments!$J$4:$J$921,(Retirements!$E68&amp;"/"&amp;Retirements!DR$8&amp;"/"&amp;Retirements!DR$7&amp;"/"&amp;Retirements!DR$6),Adjustments!W$4:W$921)</f>
        <v>0</v>
      </c>
      <c r="DS68" s="70">
        <f>SUMIF(Adjustments!$J$4:$J$921,(Retirements!$E68&amp;"/"&amp;Retirements!DS$8&amp;"/"&amp;Retirements!DS$7&amp;"/"&amp;Retirements!DS$6),Adjustments!X$4:X$921)</f>
        <v>0</v>
      </c>
      <c r="DT68" s="70">
        <f>SUMIF(Adjustments!$J$4:$J$921,(Retirements!$E68&amp;"/"&amp;Retirements!DT$8&amp;"/"&amp;Retirements!DT$7&amp;"/"&amp;Retirements!DT$6),Adjustments!Y$4:Y$921)</f>
        <v>0</v>
      </c>
      <c r="DU68" s="70">
        <f>SUMIF(Adjustments!$J$4:$J$921,(Retirements!$E68&amp;"/"&amp;Retirements!DU$8&amp;"/"&amp;Retirements!DU$7&amp;"/"&amp;Retirements!DU$6),Adjustments!Z$4:Z$921)</f>
        <v>0</v>
      </c>
      <c r="DV68" s="70">
        <f>SUMIF(Adjustments!$J$4:$J$921,(Retirements!$E68&amp;"/"&amp;Retirements!DV$8&amp;"/"&amp;Retirements!DV$7&amp;"/"&amp;Retirements!DV$6),Adjustments!AA$4:AA$921)</f>
        <v>0</v>
      </c>
      <c r="DW68" s="70">
        <f>SUMIF(Adjustments!$J$4:$J$921,(Retirements!$E68&amp;"/"&amp;Retirements!DW$8&amp;"/"&amp;Retirements!DW$7&amp;"/"&amp;Retirements!DW$6),Adjustments!AB$4:AB$921)</f>
        <v>0</v>
      </c>
      <c r="DX68" s="70">
        <f>SUMIF(Adjustments!$J$4:$J$921,(Retirements!$E68&amp;"/"&amp;Retirements!DX$8&amp;"/"&amp;Retirements!DX$7&amp;"/"&amp;Retirements!DX$6),Adjustments!AC$4:AC$921)</f>
        <v>0</v>
      </c>
      <c r="DY68" s="70">
        <f>SUMIF(Adjustments!$J$4:$J$921,(Retirements!$E68&amp;"/"&amp;Retirements!DY$8&amp;"/"&amp;Retirements!DY$7&amp;"/"&amp;Retirements!DY$6),Adjustments!AD$4:AD$921)</f>
        <v>0</v>
      </c>
      <c r="DZ68" s="70">
        <f>SUMIF(Adjustments!$J$4:$J$921,(Retirements!$E68&amp;"/"&amp;Retirements!DZ$8&amp;"/"&amp;Retirements!DZ$7&amp;"/"&amp;Retirements!DZ$6),Adjustments!AE$4:AE$921)</f>
        <v>0</v>
      </c>
      <c r="EA68" s="70">
        <f>SUMIF(Adjustments!$J$4:$J$921,(Retirements!$E68&amp;"/"&amp;Retirements!EA$8&amp;"/"&amp;Retirements!EA$7&amp;"/"&amp;Retirements!EA$6),Adjustments!AF$4:AF$921)</f>
        <v>0</v>
      </c>
      <c r="EB68" s="70">
        <f>SUMIF(Adjustments!$J$4:$J$921,(Retirements!$E68&amp;"/"&amp;Retirements!EB$8&amp;"/"&amp;Retirements!EB$7&amp;"/"&amp;Retirements!EB$6),Adjustments!AG$4:AG$921)</f>
        <v>0</v>
      </c>
      <c r="EC68" s="59"/>
      <c r="ED68" s="59">
        <f t="shared" si="403"/>
        <v>0</v>
      </c>
      <c r="EE68" s="59">
        <f t="shared" si="404"/>
        <v>0</v>
      </c>
      <c r="EF68" s="59">
        <f t="shared" si="405"/>
        <v>-6512.06</v>
      </c>
      <c r="EG68" s="59">
        <f t="shared" si="406"/>
        <v>0</v>
      </c>
      <c r="EH68" s="59">
        <f t="shared" si="407"/>
        <v>0</v>
      </c>
      <c r="EI68" s="59">
        <f t="shared" si="408"/>
        <v>0</v>
      </c>
      <c r="EJ68" s="59">
        <f t="shared" si="409"/>
        <v>-27904.059999999998</v>
      </c>
      <c r="EK68" s="59">
        <f t="shared" si="410"/>
        <v>-557.6</v>
      </c>
      <c r="EL68" s="59">
        <f t="shared" si="411"/>
        <v>-5289.83</v>
      </c>
      <c r="EM68" s="59">
        <f t="shared" si="412"/>
        <v>-4591.5082910078318</v>
      </c>
      <c r="EN68" s="59">
        <f t="shared" si="413"/>
        <v>-4591.5082910078318</v>
      </c>
      <c r="EO68" s="59">
        <f t="shared" si="414"/>
        <v>-4591.5082910078318</v>
      </c>
      <c r="EP68" s="59">
        <f t="shared" si="415"/>
        <v>-4591.5082910078318</v>
      </c>
      <c r="EQ68" s="59">
        <f t="shared" si="416"/>
        <v>-4591.5082910078318</v>
      </c>
      <c r="ER68" s="59">
        <f t="shared" si="417"/>
        <v>-4591.5082910078318</v>
      </c>
      <c r="ES68" s="59">
        <f t="shared" si="418"/>
        <v>-4591.5082910078318</v>
      </c>
      <c r="ET68" s="59">
        <f t="shared" si="419"/>
        <v>-4591.5082910078318</v>
      </c>
      <c r="EU68" s="59">
        <f t="shared" si="420"/>
        <v>-4591.5082910078318</v>
      </c>
      <c r="EV68" s="59">
        <f t="shared" si="421"/>
        <v>-4064.1759403644087</v>
      </c>
      <c r="EW68" s="59">
        <f t="shared" si="422"/>
        <v>-4064.1759403644087</v>
      </c>
      <c r="EX68" s="59">
        <f t="shared" si="423"/>
        <v>-4064.1759403644087</v>
      </c>
      <c r="EY68" s="59">
        <f t="shared" si="424"/>
        <v>-4064.1759403644087</v>
      </c>
      <c r="EZ68" s="59">
        <f t="shared" si="425"/>
        <v>-4064.1759403644087</v>
      </c>
      <c r="FA68" s="127">
        <f t="shared" si="52"/>
        <v>-101908.00432089255</v>
      </c>
      <c r="FB68" s="59"/>
      <c r="FC68" s="70">
        <f>SUMIF(Adjustments!$J$4:$J$921,(Retirements!$E68&amp;"/"&amp;Retirements!FC$8&amp;"/"&amp;Retirements!FC$7&amp;"/"&amp;Retirements!FC$6),Adjustments!L$4:L$921)</f>
        <v>0</v>
      </c>
      <c r="FD68" s="70">
        <f>SUMIF(Adjustments!$J$4:$J$921,(Retirements!$E68&amp;"/"&amp;Retirements!FD$8&amp;"/"&amp;Retirements!FD$7&amp;"/"&amp;Retirements!FD$6),Adjustments!M$4:M$921)</f>
        <v>0</v>
      </c>
      <c r="FE68" s="70">
        <f>SUMIF(Adjustments!$J$4:$J$921,(Retirements!$E68&amp;"/"&amp;Retirements!FE$8&amp;"/"&amp;Retirements!FE$7&amp;"/"&amp;Retirements!FE$6),Adjustments!N$4:N$921)</f>
        <v>0</v>
      </c>
      <c r="FF68" s="70">
        <f>SUMIF(Adjustments!$J$4:$J$921,(Retirements!$E68&amp;"/"&amp;Retirements!FF$8&amp;"/"&amp;Retirements!FF$7&amp;"/"&amp;Retirements!FF$6),Adjustments!O$4:O$921)</f>
        <v>0</v>
      </c>
      <c r="FG68" s="70">
        <f>SUMIF(Adjustments!$J$4:$J$921,(Retirements!$E68&amp;"/"&amp;Retirements!FG$8&amp;"/"&amp;Retirements!FG$7&amp;"/"&amp;Retirements!FG$6),Adjustments!P$4:P$921)</f>
        <v>0</v>
      </c>
      <c r="FH68" s="70">
        <f>SUMIF(Adjustments!$J$4:$J$921,(Retirements!$E68&amp;"/"&amp;Retirements!FH$8&amp;"/"&amp;Retirements!FH$7&amp;"/"&amp;Retirements!FH$6),Adjustments!Q$4:Q$921)</f>
        <v>0</v>
      </c>
      <c r="FI68" s="70">
        <f>SUMIF(Adjustments!$J$4:$J$921,(Retirements!$E68&amp;"/"&amp;Retirements!FI$8&amp;"/"&amp;Retirements!FI$7&amp;"/"&amp;Retirements!FI$6),Adjustments!R$4:R$921)</f>
        <v>0</v>
      </c>
      <c r="FJ68" s="70">
        <f>SUMIF(Adjustments!$J$4:$J$921,(Retirements!$E68&amp;"/"&amp;Retirements!FJ$8&amp;"/"&amp;Retirements!FJ$7&amp;"/"&amp;Retirements!FJ$6),Adjustments!S$4:S$921)</f>
        <v>0</v>
      </c>
      <c r="FK68" s="70">
        <f>SUMIF(Adjustments!$J$4:$J$921,(Retirements!$E68&amp;"/"&amp;Retirements!FK$8&amp;"/"&amp;Retirements!FK$7&amp;"/"&amp;Retirements!FK$6),Adjustments!T$4:T$921)</f>
        <v>0</v>
      </c>
      <c r="FL68" s="70">
        <f>SUMIF(Adjustments!$J$4:$J$921,(Retirements!$E68&amp;"/"&amp;Retirements!FL$8&amp;"/"&amp;Retirements!FL$7&amp;"/"&amp;Retirements!FL$6),Adjustments!U$4:U$921)</f>
        <v>0</v>
      </c>
      <c r="FM68" s="70">
        <f>SUMIF(Adjustments!$J$4:$J$921,(Retirements!$E68&amp;"/"&amp;Retirements!FM$8&amp;"/"&amp;Retirements!FM$7&amp;"/"&amp;Retirements!FM$6),Adjustments!V$4:V$921)</f>
        <v>0</v>
      </c>
      <c r="FN68" s="70">
        <f>SUMIF(Adjustments!$J$4:$J$921,(Retirements!$E68&amp;"/"&amp;Retirements!FN$8&amp;"/"&amp;Retirements!FN$7&amp;"/"&amp;Retirements!FN$6),Adjustments!W$4:W$921)</f>
        <v>0</v>
      </c>
      <c r="FO68" s="70">
        <f>SUMIF(Adjustments!$J$4:$J$921,(Retirements!$E68&amp;"/"&amp;Retirements!FO$8&amp;"/"&amp;Retirements!FO$7&amp;"/"&amp;Retirements!FO$6),Adjustments!X$4:X$921)</f>
        <v>0</v>
      </c>
      <c r="FP68" s="70">
        <f>SUMIF(Adjustments!$J$4:$J$921,(Retirements!$E68&amp;"/"&amp;Retirements!FP$8&amp;"/"&amp;Retirements!FP$7&amp;"/"&amp;Retirements!FP$6),Adjustments!Y$4:Y$921)</f>
        <v>0</v>
      </c>
      <c r="FQ68" s="70">
        <f>SUMIF(Adjustments!$J$4:$J$921,(Retirements!$E68&amp;"/"&amp;Retirements!FQ$8&amp;"/"&amp;Retirements!FQ$7&amp;"/"&amp;Retirements!FQ$6),Adjustments!Z$4:Z$921)</f>
        <v>0</v>
      </c>
      <c r="FR68" s="70">
        <f>SUMIF(Adjustments!$J$4:$J$921,(Retirements!$E68&amp;"/"&amp;Retirements!FR$8&amp;"/"&amp;Retirements!FR$7&amp;"/"&amp;Retirements!FR$6),Adjustments!AA$4:AA$921)</f>
        <v>0</v>
      </c>
      <c r="FS68" s="70">
        <f>SUMIF(Adjustments!$J$4:$J$921,(Retirements!$E68&amp;"/"&amp;Retirements!FS$8&amp;"/"&amp;Retirements!FS$7&amp;"/"&amp;Retirements!FS$6),Adjustments!AB$4:AB$921)</f>
        <v>0</v>
      </c>
      <c r="FT68" s="70">
        <f>SUMIF(Adjustments!$J$4:$J$921,(Retirements!$E68&amp;"/"&amp;Retirements!FT$8&amp;"/"&amp;Retirements!FT$7&amp;"/"&amp;Retirements!FT$6),Adjustments!AC$4:AC$921)</f>
        <v>0</v>
      </c>
      <c r="FU68" s="70">
        <f>SUMIF(Adjustments!$J$4:$J$921,(Retirements!$E68&amp;"/"&amp;Retirements!FU$8&amp;"/"&amp;Retirements!FU$7&amp;"/"&amp;Retirements!FU$6),Adjustments!AD$4:AD$921)</f>
        <v>0</v>
      </c>
      <c r="FV68" s="70">
        <f>SUMIF(Adjustments!$J$4:$J$921,(Retirements!$E68&amp;"/"&amp;Retirements!FV$8&amp;"/"&amp;Retirements!FV$7&amp;"/"&amp;Retirements!FV$6),Adjustments!AE$4:AE$921)</f>
        <v>0</v>
      </c>
      <c r="FW68" s="70">
        <f>SUMIF(Adjustments!$J$4:$J$921,(Retirements!$E68&amp;"/"&amp;Retirements!FW$8&amp;"/"&amp;Retirements!FW$7&amp;"/"&amp;Retirements!FW$6),Adjustments!AF$4:AF$921)</f>
        <v>0</v>
      </c>
      <c r="FX68" s="70">
        <f>SUMIF(Adjustments!$J$4:$J$921,(Retirements!$E68&amp;"/"&amp;Retirements!FX$8&amp;"/"&amp;Retirements!FX$7&amp;"/"&amp;Retirements!FX$6),Adjustments!AG$4:AG$921)</f>
        <v>0</v>
      </c>
      <c r="FY68" s="70">
        <f>SUMIF(Adjustments!$J$4:$J$921,(Retirements!$E68&amp;"/"&amp;Retirements!FY$8&amp;"/"&amp;Retirements!FY$7&amp;"/"&amp;Retirements!FY$6),Adjustments!AH$4:AH$921)</f>
        <v>0</v>
      </c>
      <c r="FZ68" s="63">
        <f t="shared" si="426"/>
        <v>0</v>
      </c>
    </row>
    <row r="69" spans="1:182">
      <c r="A69" s="5" t="s">
        <v>195</v>
      </c>
      <c r="B69" s="5"/>
      <c r="C69" s="5"/>
      <c r="D69" s="5"/>
      <c r="F69" s="5"/>
      <c r="G69" s="32"/>
      <c r="H69" s="5"/>
      <c r="I69" s="5" t="str">
        <f t="shared" si="45"/>
        <v/>
      </c>
      <c r="J69" s="101"/>
      <c r="K69" s="359">
        <f>SUM(K54:K68)</f>
        <v>948615872.59000003</v>
      </c>
      <c r="L69" s="56">
        <f>SUM(L54:L68)</f>
        <v>955945772.79999995</v>
      </c>
      <c r="M69" s="56">
        <f t="shared" ref="M69:AJ69" si="428">SUM(M54:M68)</f>
        <v>958700078.42999995</v>
      </c>
      <c r="N69" s="56">
        <f t="shared" si="428"/>
        <v>968761065.64999998</v>
      </c>
      <c r="O69" s="56">
        <f t="shared" si="428"/>
        <v>978449557.71000004</v>
      </c>
      <c r="P69" s="56">
        <f t="shared" si="428"/>
        <v>986748818.54000008</v>
      </c>
      <c r="Q69" s="56">
        <f t="shared" si="428"/>
        <v>1018426972.22</v>
      </c>
      <c r="R69" s="56">
        <f t="shared" si="428"/>
        <v>1011943709.2299999</v>
      </c>
      <c r="S69" s="56">
        <f t="shared" si="428"/>
        <v>1017365329.2699997</v>
      </c>
      <c r="T69" s="56">
        <f t="shared" si="428"/>
        <v>1012893984.1099999</v>
      </c>
      <c r="U69" s="56">
        <f t="shared" si="428"/>
        <v>1012763369.0699507</v>
      </c>
      <c r="V69" s="56">
        <f t="shared" si="428"/>
        <v>1012137384.0935905</v>
      </c>
      <c r="W69" s="56">
        <f t="shared" si="428"/>
        <v>1016716778.2873793</v>
      </c>
      <c r="X69" s="56">
        <f t="shared" si="428"/>
        <v>1015782416.0386467</v>
      </c>
      <c r="Y69" s="56">
        <f t="shared" si="428"/>
        <v>1015541396.7894537</v>
      </c>
      <c r="Z69" s="56">
        <f t="shared" si="428"/>
        <v>1017179363.713587</v>
      </c>
      <c r="AA69" s="56">
        <f t="shared" si="428"/>
        <v>1018304431.609246</v>
      </c>
      <c r="AB69" s="56">
        <f t="shared" si="428"/>
        <v>1018356927.0406557</v>
      </c>
      <c r="AC69" s="56">
        <f t="shared" si="428"/>
        <v>1023673864.5413103</v>
      </c>
      <c r="AD69" s="56">
        <f t="shared" si="428"/>
        <v>1023295587.3612317</v>
      </c>
      <c r="AE69" s="56">
        <f t="shared" si="428"/>
        <v>1021314955.6086872</v>
      </c>
      <c r="AF69" s="56">
        <f t="shared" si="428"/>
        <v>1019224376.6896</v>
      </c>
      <c r="AG69" s="56">
        <f t="shared" si="428"/>
        <v>1017103232.9546617</v>
      </c>
      <c r="AH69" s="56">
        <f t="shared" si="428"/>
        <v>1014970125.8702356</v>
      </c>
      <c r="AI69" s="59"/>
      <c r="AJ69" s="56">
        <f t="shared" si="428"/>
        <v>-5120636.99</v>
      </c>
      <c r="AK69" s="56">
        <f t="shared" ref="AK69" si="429">SUM(AK54:AK68)</f>
        <v>-697348.5</v>
      </c>
      <c r="AL69" s="56">
        <f t="shared" ref="AL69" si="430">SUM(AL54:AL68)</f>
        <v>-2588087.73</v>
      </c>
      <c r="AM69" s="56">
        <f t="shared" ref="AM69" si="431">SUM(AM54:AM68)</f>
        <v>-2041401.8900000006</v>
      </c>
      <c r="AN69" s="56">
        <f t="shared" ref="AN69" si="432">SUM(AN54:AN68)</f>
        <v>-1241783.5100000002</v>
      </c>
      <c r="AO69" s="56">
        <f t="shared" ref="AO69" si="433">SUM(AO54:AO68)</f>
        <v>-1973192.36</v>
      </c>
      <c r="AP69" s="56">
        <f t="shared" ref="AP69" si="434">SUM(AP54:AP68)</f>
        <v>-8347162.4900000002</v>
      </c>
      <c r="AQ69" s="56">
        <f t="shared" ref="AQ69" si="435">SUM(AQ54:AQ68)</f>
        <v>-3365114.58</v>
      </c>
      <c r="AR69" s="56">
        <f t="shared" ref="AR69" si="436">SUM(AR54:AR68)</f>
        <v>-10050297.67</v>
      </c>
      <c r="AS69" s="56">
        <f t="shared" ref="AS69" si="437">SUM(AS54:AS68)</f>
        <v>0</v>
      </c>
      <c r="AT69" s="56">
        <f t="shared" ref="AT69" si="438">SUM(AT54:AT68)</f>
        <v>0</v>
      </c>
      <c r="AU69" s="56">
        <f t="shared" ref="AU69" si="439">SUM(AU54:AU68)</f>
        <v>0</v>
      </c>
      <c r="AV69" s="56">
        <f t="shared" ref="AV69" si="440">SUM(AV54:AV68)</f>
        <v>0</v>
      </c>
      <c r="AW69" s="56">
        <f t="shared" ref="AW69" si="441">SUM(AW54:AW68)</f>
        <v>0</v>
      </c>
      <c r="AX69" s="56">
        <f t="shared" ref="AX69" si="442">SUM(AX54:AX68)</f>
        <v>0</v>
      </c>
      <c r="AY69" s="56">
        <f t="shared" ref="AY69" si="443">SUM(AY54:AY68)</f>
        <v>0</v>
      </c>
      <c r="AZ69" s="56">
        <f t="shared" ref="AZ69" si="444">SUM(AZ54:AZ68)</f>
        <v>0</v>
      </c>
      <c r="BA69" s="56">
        <f t="shared" ref="BA69" si="445">SUM(BA54:BA68)</f>
        <v>0</v>
      </c>
      <c r="BB69" s="56">
        <f t="shared" ref="BB69" si="446">SUM(BB54:BB68)</f>
        <v>0</v>
      </c>
      <c r="BC69" s="56">
        <f t="shared" ref="BC69" si="447">SUM(BC54:BC68)</f>
        <v>0</v>
      </c>
      <c r="BD69" s="56">
        <f t="shared" ref="BD69" si="448">SUM(BD54:BD68)</f>
        <v>0</v>
      </c>
      <c r="BE69" s="56">
        <f t="shared" ref="BE69" si="449">SUM(BE54:BE68)</f>
        <v>0</v>
      </c>
      <c r="BF69" s="56">
        <f t="shared" ref="BF69" si="450">SUM(BF54:BF68)</f>
        <v>0</v>
      </c>
      <c r="BG69" s="59"/>
      <c r="BH69" s="756">
        <f t="shared" si="35"/>
        <v>61</v>
      </c>
      <c r="BI69" s="56">
        <f t="shared" si="46"/>
        <v>948615872.59000003</v>
      </c>
      <c r="BJ69" s="56">
        <f t="shared" si="427"/>
        <v>948615872.59000003</v>
      </c>
      <c r="BK69" s="56">
        <f t="shared" si="427"/>
        <v>948615872.59000003</v>
      </c>
      <c r="BL69" s="56">
        <f t="shared" si="427"/>
        <v>948615872.59000003</v>
      </c>
      <c r="BM69" s="56">
        <f t="shared" si="427"/>
        <v>948615872.59000003</v>
      </c>
      <c r="BN69" s="56">
        <f t="shared" si="427"/>
        <v>948615872.59000003</v>
      </c>
      <c r="BO69" s="56">
        <f t="shared" si="427"/>
        <v>1018426972.22</v>
      </c>
      <c r="BP69" s="56">
        <f t="shared" si="427"/>
        <v>1018426972.22</v>
      </c>
      <c r="BQ69" s="56">
        <f t="shared" si="427"/>
        <v>1018426972.22</v>
      </c>
      <c r="BR69" s="56">
        <f t="shared" si="427"/>
        <v>1018426972.22</v>
      </c>
      <c r="BS69" s="56">
        <f t="shared" si="427"/>
        <v>1018426972.22</v>
      </c>
      <c r="BT69" s="56">
        <f t="shared" si="427"/>
        <v>1018426972.22</v>
      </c>
      <c r="BU69" s="56">
        <f t="shared" si="427"/>
        <v>1018426972.22</v>
      </c>
      <c r="BV69" s="56">
        <f t="shared" si="427"/>
        <v>1018426972.22</v>
      </c>
      <c r="BW69" s="56">
        <f t="shared" si="427"/>
        <v>1018426972.22</v>
      </c>
      <c r="BX69" s="56">
        <f t="shared" si="427"/>
        <v>1018426972.22</v>
      </c>
      <c r="BY69" s="56">
        <f t="shared" si="427"/>
        <v>1018426972.22</v>
      </c>
      <c r="BZ69" s="56">
        <f t="shared" si="427"/>
        <v>1018426972.22</v>
      </c>
      <c r="CA69" s="56">
        <f t="shared" si="427"/>
        <v>1023673864.5413103</v>
      </c>
      <c r="CB69" s="56">
        <f t="shared" si="427"/>
        <v>1023673864.5413103</v>
      </c>
      <c r="CC69" s="56">
        <f t="shared" si="427"/>
        <v>1023673864.5413103</v>
      </c>
      <c r="CD69" s="56">
        <f t="shared" si="427"/>
        <v>1023673864.5413103</v>
      </c>
      <c r="CE69" s="56">
        <f t="shared" si="40"/>
        <v>1023673864.5413103</v>
      </c>
      <c r="CF69" s="59"/>
      <c r="CG69" s="42">
        <f t="shared" ref="CG69:FC69" si="451">SUM(CG54:CG68)</f>
        <v>-5120636.99</v>
      </c>
      <c r="CH69" s="42">
        <f t="shared" ref="CH69:DC69" si="452">SUM(CH54:CH68)</f>
        <v>-697348.5</v>
      </c>
      <c r="CI69" s="42">
        <f t="shared" si="452"/>
        <v>-2588087.73</v>
      </c>
      <c r="CJ69" s="42">
        <f t="shared" si="452"/>
        <v>-2041401.8900000006</v>
      </c>
      <c r="CK69" s="42">
        <f t="shared" si="452"/>
        <v>-1241783.5100000002</v>
      </c>
      <c r="CL69" s="42">
        <f t="shared" si="452"/>
        <v>-1973192.36</v>
      </c>
      <c r="CM69" s="42">
        <f t="shared" si="452"/>
        <v>-8347162.4900000002</v>
      </c>
      <c r="CN69" s="42">
        <f t="shared" si="452"/>
        <v>-3365114.58</v>
      </c>
      <c r="CO69" s="42">
        <f t="shared" si="452"/>
        <v>-10050297.67</v>
      </c>
      <c r="CP69" s="42">
        <f t="shared" si="452"/>
        <v>-4398428.2992630173</v>
      </c>
      <c r="CQ69" s="42">
        <f t="shared" si="452"/>
        <v>-4398428.2992630173</v>
      </c>
      <c r="CR69" s="42">
        <f t="shared" si="452"/>
        <v>-4398428.2992630173</v>
      </c>
      <c r="CS69" s="42">
        <f t="shared" si="452"/>
        <v>-4398428.2992630173</v>
      </c>
      <c r="CT69" s="42">
        <f t="shared" si="452"/>
        <v>-4398428.2992630173</v>
      </c>
      <c r="CU69" s="42">
        <f t="shared" si="452"/>
        <v>-4398428.2992630173</v>
      </c>
      <c r="CV69" s="42">
        <f t="shared" si="452"/>
        <v>-4398428.2992630173</v>
      </c>
      <c r="CW69" s="42">
        <f t="shared" si="452"/>
        <v>-4398428.2992630173</v>
      </c>
      <c r="CX69" s="42">
        <f t="shared" si="452"/>
        <v>-4398428.2992630173</v>
      </c>
      <c r="CY69" s="42">
        <f t="shared" si="452"/>
        <v>-4320422.397071396</v>
      </c>
      <c r="CZ69" s="42">
        <f t="shared" si="452"/>
        <v>-4320422.397071396</v>
      </c>
      <c r="DA69" s="42">
        <f t="shared" si="452"/>
        <v>-4320422.397071396</v>
      </c>
      <c r="DB69" s="42">
        <f t="shared" si="452"/>
        <v>-4320422.397071396</v>
      </c>
      <c r="DC69" s="42">
        <f t="shared" si="452"/>
        <v>-4320422.397071396</v>
      </c>
      <c r="DD69" s="64">
        <f t="shared" si="451"/>
        <v>-96612992.398724124</v>
      </c>
      <c r="DE69" s="59"/>
      <c r="DF69" s="42">
        <f t="shared" si="451"/>
        <v>0</v>
      </c>
      <c r="DG69" s="42">
        <f t="shared" ref="DG69:ED69" si="453">SUM(DG54:DG68)</f>
        <v>0</v>
      </c>
      <c r="DH69" s="42">
        <f t="shared" si="453"/>
        <v>0</v>
      </c>
      <c r="DI69" s="42">
        <f t="shared" si="453"/>
        <v>0</v>
      </c>
      <c r="DJ69" s="42">
        <f t="shared" si="453"/>
        <v>0</v>
      </c>
      <c r="DK69" s="42">
        <f t="shared" si="453"/>
        <v>0</v>
      </c>
      <c r="DL69" s="42">
        <f t="shared" si="453"/>
        <v>0</v>
      </c>
      <c r="DM69" s="42">
        <f t="shared" si="453"/>
        <v>0</v>
      </c>
      <c r="DN69" s="42">
        <f t="shared" si="453"/>
        <v>0</v>
      </c>
      <c r="DO69" s="42">
        <f t="shared" si="453"/>
        <v>0</v>
      </c>
      <c r="DP69" s="42">
        <f t="shared" si="453"/>
        <v>0</v>
      </c>
      <c r="DQ69" s="42">
        <f t="shared" si="453"/>
        <v>0</v>
      </c>
      <c r="DR69" s="42">
        <f t="shared" si="453"/>
        <v>0</v>
      </c>
      <c r="DS69" s="42">
        <f t="shared" si="453"/>
        <v>0</v>
      </c>
      <c r="DT69" s="42">
        <f t="shared" si="453"/>
        <v>-265314.55</v>
      </c>
      <c r="DU69" s="42">
        <f t="shared" si="453"/>
        <v>0</v>
      </c>
      <c r="DV69" s="42">
        <f t="shared" si="453"/>
        <v>0</v>
      </c>
      <c r="DW69" s="42">
        <f t="shared" si="453"/>
        <v>0</v>
      </c>
      <c r="DX69" s="42">
        <f t="shared" si="453"/>
        <v>0</v>
      </c>
      <c r="DY69" s="42">
        <f t="shared" si="453"/>
        <v>0</v>
      </c>
      <c r="DZ69" s="42">
        <f t="shared" si="453"/>
        <v>0</v>
      </c>
      <c r="EA69" s="42">
        <f t="shared" si="453"/>
        <v>0</v>
      </c>
      <c r="EB69" s="42">
        <f t="shared" si="453"/>
        <v>0</v>
      </c>
      <c r="EC69" s="59"/>
      <c r="ED69" s="42">
        <f t="shared" si="453"/>
        <v>-5120636.99</v>
      </c>
      <c r="EE69" s="42">
        <f t="shared" ref="EE69:EZ69" si="454">SUM(EE54:EE68)</f>
        <v>-697348.5</v>
      </c>
      <c r="EF69" s="42">
        <f t="shared" si="454"/>
        <v>-2588087.73</v>
      </c>
      <c r="EG69" s="42">
        <f t="shared" si="454"/>
        <v>-2041401.8900000006</v>
      </c>
      <c r="EH69" s="42">
        <f t="shared" si="454"/>
        <v>-1241783.5100000002</v>
      </c>
      <c r="EI69" s="42">
        <f t="shared" si="454"/>
        <v>-1973192.36</v>
      </c>
      <c r="EJ69" s="42">
        <f t="shared" si="454"/>
        <v>-8347162.4900000002</v>
      </c>
      <c r="EK69" s="42">
        <f t="shared" si="454"/>
        <v>-3365114.58</v>
      </c>
      <c r="EL69" s="42">
        <f t="shared" si="454"/>
        <v>-10050297.67</v>
      </c>
      <c r="EM69" s="42">
        <f t="shared" si="454"/>
        <v>-4398428.2992630173</v>
      </c>
      <c r="EN69" s="42">
        <f t="shared" si="454"/>
        <v>-4398428.2992630173</v>
      </c>
      <c r="EO69" s="42">
        <f t="shared" si="454"/>
        <v>-4398428.2992630173</v>
      </c>
      <c r="EP69" s="42">
        <f t="shared" si="454"/>
        <v>-4398428.2992630173</v>
      </c>
      <c r="EQ69" s="42">
        <f t="shared" si="454"/>
        <v>-4398428.2992630173</v>
      </c>
      <c r="ER69" s="42">
        <f t="shared" si="454"/>
        <v>-4663742.8492630171</v>
      </c>
      <c r="ES69" s="42">
        <f t="shared" si="454"/>
        <v>-4398428.2992630173</v>
      </c>
      <c r="ET69" s="42">
        <f t="shared" si="454"/>
        <v>-4398428.2992630173</v>
      </c>
      <c r="EU69" s="42">
        <f t="shared" si="454"/>
        <v>-4398428.2992630173</v>
      </c>
      <c r="EV69" s="42">
        <f t="shared" si="454"/>
        <v>-4320422.397071396</v>
      </c>
      <c r="EW69" s="42">
        <f t="shared" si="454"/>
        <v>-4320422.397071396</v>
      </c>
      <c r="EX69" s="42">
        <f t="shared" si="454"/>
        <v>-4320422.397071396</v>
      </c>
      <c r="EY69" s="42">
        <f t="shared" si="454"/>
        <v>-4320422.397071396</v>
      </c>
      <c r="EZ69" s="42">
        <f t="shared" si="454"/>
        <v>-4320422.397071396</v>
      </c>
      <c r="FA69" s="64">
        <f t="shared" si="52"/>
        <v>-96878306.948724106</v>
      </c>
      <c r="FB69" s="59"/>
      <c r="FC69" s="56">
        <f t="shared" si="451"/>
        <v>12450537.200000005</v>
      </c>
      <c r="FD69" s="56">
        <f t="shared" ref="FD69:FY69" si="455">SUM(FD54:FD68)</f>
        <v>3451654.13</v>
      </c>
      <c r="FE69" s="56">
        <f t="shared" si="455"/>
        <v>12649074.949999997</v>
      </c>
      <c r="FF69" s="56">
        <f t="shared" si="455"/>
        <v>11729893.949999999</v>
      </c>
      <c r="FG69" s="56">
        <f t="shared" si="455"/>
        <v>9541044.3400000036</v>
      </c>
      <c r="FH69" s="56">
        <f t="shared" si="455"/>
        <v>33651346.039999999</v>
      </c>
      <c r="FI69" s="56">
        <f t="shared" si="455"/>
        <v>1863899.5000000007</v>
      </c>
      <c r="FJ69" s="56">
        <f t="shared" si="455"/>
        <v>8786734.6199999973</v>
      </c>
      <c r="FK69" s="56">
        <f t="shared" si="455"/>
        <v>5578952.5100000007</v>
      </c>
      <c r="FL69" s="56">
        <f t="shared" si="455"/>
        <v>4267813.2592136133</v>
      </c>
      <c r="FM69" s="56">
        <f t="shared" si="455"/>
        <v>3772443.322902991</v>
      </c>
      <c r="FN69" s="56">
        <f t="shared" si="455"/>
        <v>8977822.493051907</v>
      </c>
      <c r="FO69" s="56">
        <f t="shared" si="455"/>
        <v>3464066.0505300257</v>
      </c>
      <c r="FP69" s="56">
        <f t="shared" si="455"/>
        <v>4157409.0500703775</v>
      </c>
      <c r="FQ69" s="56">
        <f t="shared" si="455"/>
        <v>6301709.7733961716</v>
      </c>
      <c r="FR69" s="56">
        <f t="shared" si="455"/>
        <v>5523496.1949218903</v>
      </c>
      <c r="FS69" s="56">
        <f t="shared" si="455"/>
        <v>4450923.7306727404</v>
      </c>
      <c r="FT69" s="56">
        <f t="shared" si="455"/>
        <v>9715365.7999177314</v>
      </c>
      <c r="FU69" s="56">
        <f t="shared" si="455"/>
        <v>3942145.2169925817</v>
      </c>
      <c r="FV69" s="56">
        <f t="shared" si="455"/>
        <v>2339790.6445270777</v>
      </c>
      <c r="FW69" s="56">
        <f t="shared" si="455"/>
        <v>2229843.4779841369</v>
      </c>
      <c r="FX69" s="56">
        <f t="shared" si="455"/>
        <v>2199278.6621327642</v>
      </c>
      <c r="FY69" s="56">
        <f t="shared" si="455"/>
        <v>2187315.3126456249</v>
      </c>
      <c r="FZ69" s="64">
        <f t="shared" ref="FZ69" si="456">SUM(FZ54:FZ68)</f>
        <v>163232560.22895962</v>
      </c>
    </row>
    <row r="70" spans="1:182">
      <c r="A70" s="5"/>
      <c r="B70" s="5"/>
      <c r="C70" s="5"/>
      <c r="D70" s="5"/>
      <c r="F70" s="5"/>
      <c r="G70" s="32"/>
      <c r="H70" s="5"/>
      <c r="I70" s="5" t="str">
        <f t="shared" si="45"/>
        <v/>
      </c>
      <c r="J70" s="101"/>
      <c r="K70" s="358"/>
      <c r="L70" s="27"/>
      <c r="M70" s="27"/>
      <c r="N70" s="27"/>
      <c r="O70" s="27"/>
      <c r="P70" s="27"/>
      <c r="Q70" s="27"/>
      <c r="R70" s="27"/>
      <c r="S70" s="27"/>
      <c r="T70" s="27"/>
      <c r="U70" s="27"/>
      <c r="V70" s="27"/>
      <c r="W70" s="27"/>
      <c r="X70" s="27"/>
      <c r="Y70" s="27"/>
      <c r="Z70" s="27"/>
      <c r="AA70" s="27"/>
      <c r="AB70" s="27"/>
      <c r="AC70" s="27"/>
      <c r="AD70" s="27"/>
      <c r="AE70" s="27"/>
      <c r="AF70" s="27"/>
      <c r="AG70" s="27"/>
      <c r="AH70" s="27"/>
      <c r="AI70" s="68"/>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756">
        <f t="shared" si="35"/>
        <v>62</v>
      </c>
      <c r="BI70" s="59">
        <f t="shared" si="46"/>
        <v>0</v>
      </c>
      <c r="BJ70" s="59">
        <f t="shared" si="427"/>
        <v>0</v>
      </c>
      <c r="BK70" s="59">
        <f t="shared" si="427"/>
        <v>0</v>
      </c>
      <c r="BL70" s="59">
        <f t="shared" si="427"/>
        <v>0</v>
      </c>
      <c r="BM70" s="59">
        <f t="shared" si="427"/>
        <v>0</v>
      </c>
      <c r="BN70" s="59">
        <f t="shared" si="427"/>
        <v>0</v>
      </c>
      <c r="BO70" s="59">
        <f t="shared" si="427"/>
        <v>0</v>
      </c>
      <c r="BP70" s="59">
        <f t="shared" si="427"/>
        <v>0</v>
      </c>
      <c r="BQ70" s="59">
        <f t="shared" si="427"/>
        <v>0</v>
      </c>
      <c r="BR70" s="59">
        <f t="shared" si="427"/>
        <v>0</v>
      </c>
      <c r="BS70" s="59">
        <f t="shared" si="427"/>
        <v>0</v>
      </c>
      <c r="BT70" s="59">
        <f t="shared" si="427"/>
        <v>0</v>
      </c>
      <c r="BU70" s="59">
        <f t="shared" si="427"/>
        <v>0</v>
      </c>
      <c r="BV70" s="59">
        <f t="shared" si="427"/>
        <v>0</v>
      </c>
      <c r="BW70" s="59">
        <f t="shared" si="427"/>
        <v>0</v>
      </c>
      <c r="BX70" s="59">
        <f t="shared" si="427"/>
        <v>0</v>
      </c>
      <c r="BY70" s="59">
        <f t="shared" si="427"/>
        <v>0</v>
      </c>
      <c r="BZ70" s="59">
        <f t="shared" si="427"/>
        <v>0</v>
      </c>
      <c r="CA70" s="59">
        <f t="shared" si="427"/>
        <v>0</v>
      </c>
      <c r="CB70" s="59">
        <f t="shared" si="427"/>
        <v>0</v>
      </c>
      <c r="CC70" s="59">
        <f t="shared" si="427"/>
        <v>0</v>
      </c>
      <c r="CD70" s="59">
        <f t="shared" si="427"/>
        <v>0</v>
      </c>
      <c r="CE70" s="59">
        <f t="shared" si="40"/>
        <v>0</v>
      </c>
      <c r="CF70" s="68"/>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63"/>
      <c r="DE70" s="59"/>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127">
        <f t="shared" si="52"/>
        <v>0</v>
      </c>
      <c r="FB70" s="59"/>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63"/>
    </row>
    <row r="71" spans="1:182">
      <c r="A71" s="6" t="s">
        <v>196</v>
      </c>
      <c r="B71" s="5"/>
      <c r="C71" s="5"/>
      <c r="D71" s="5"/>
      <c r="F71" s="5"/>
      <c r="G71" s="32"/>
      <c r="H71" s="5"/>
      <c r="I71" s="5" t="str">
        <f t="shared" si="45"/>
        <v/>
      </c>
      <c r="J71" s="101"/>
      <c r="K71" s="358"/>
      <c r="L71" s="27"/>
      <c r="M71" s="27"/>
      <c r="N71" s="27"/>
      <c r="O71" s="27"/>
      <c r="P71" s="27"/>
      <c r="Q71" s="27"/>
      <c r="R71" s="27"/>
      <c r="S71" s="27"/>
      <c r="T71" s="27"/>
      <c r="U71" s="27"/>
      <c r="V71" s="27"/>
      <c r="W71" s="27"/>
      <c r="X71" s="27"/>
      <c r="Y71" s="27"/>
      <c r="Z71" s="27"/>
      <c r="AA71" s="27"/>
      <c r="AB71" s="27"/>
      <c r="AC71" s="27"/>
      <c r="AD71" s="27"/>
      <c r="AE71" s="27"/>
      <c r="AF71" s="27"/>
      <c r="AG71" s="27"/>
      <c r="AH71" s="27"/>
      <c r="AI71" s="68"/>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756">
        <f t="shared" si="35"/>
        <v>63</v>
      </c>
      <c r="BI71" s="59">
        <f t="shared" si="46"/>
        <v>0</v>
      </c>
      <c r="BJ71" s="59">
        <f t="shared" si="427"/>
        <v>0</v>
      </c>
      <c r="BK71" s="59">
        <f t="shared" si="427"/>
        <v>0</v>
      </c>
      <c r="BL71" s="59">
        <f t="shared" si="427"/>
        <v>0</v>
      </c>
      <c r="BM71" s="59">
        <f t="shared" si="427"/>
        <v>0</v>
      </c>
      <c r="BN71" s="59">
        <f t="shared" si="427"/>
        <v>0</v>
      </c>
      <c r="BO71" s="59">
        <f t="shared" si="427"/>
        <v>0</v>
      </c>
      <c r="BP71" s="59">
        <f t="shared" si="427"/>
        <v>0</v>
      </c>
      <c r="BQ71" s="59">
        <f t="shared" si="427"/>
        <v>0</v>
      </c>
      <c r="BR71" s="59">
        <f t="shared" si="427"/>
        <v>0</v>
      </c>
      <c r="BS71" s="59">
        <f t="shared" si="427"/>
        <v>0</v>
      </c>
      <c r="BT71" s="59">
        <f t="shared" si="427"/>
        <v>0</v>
      </c>
      <c r="BU71" s="59">
        <f t="shared" si="427"/>
        <v>0</v>
      </c>
      <c r="BV71" s="59">
        <f t="shared" si="427"/>
        <v>0</v>
      </c>
      <c r="BW71" s="59">
        <f t="shared" si="427"/>
        <v>0</v>
      </c>
      <c r="BX71" s="59">
        <f t="shared" si="427"/>
        <v>0</v>
      </c>
      <c r="BY71" s="59">
        <f t="shared" si="427"/>
        <v>0</v>
      </c>
      <c r="BZ71" s="59">
        <f t="shared" si="427"/>
        <v>0</v>
      </c>
      <c r="CA71" s="59">
        <f t="shared" si="427"/>
        <v>0</v>
      </c>
      <c r="CB71" s="59">
        <f t="shared" si="427"/>
        <v>0</v>
      </c>
      <c r="CC71" s="59">
        <f t="shared" si="427"/>
        <v>0</v>
      </c>
      <c r="CD71" s="59">
        <f t="shared" si="427"/>
        <v>0</v>
      </c>
      <c r="CE71" s="59">
        <f t="shared" si="40"/>
        <v>0</v>
      </c>
      <c r="CF71" s="68"/>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63"/>
      <c r="DE71" s="59"/>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127">
        <f t="shared" si="52"/>
        <v>0</v>
      </c>
      <c r="FB71" s="59"/>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63"/>
    </row>
    <row r="72" spans="1:182">
      <c r="A72" s="5" t="s">
        <v>43</v>
      </c>
      <c r="B72" s="5" t="s">
        <v>42</v>
      </c>
      <c r="C72" s="5" t="s">
        <v>2</v>
      </c>
      <c r="D72" s="5" t="s">
        <v>44</v>
      </c>
      <c r="E72" s="5" t="s">
        <v>147</v>
      </c>
      <c r="F72" s="5" t="s">
        <v>89</v>
      </c>
      <c r="G72" s="32">
        <v>399</v>
      </c>
      <c r="H72" s="5" t="s">
        <v>42</v>
      </c>
      <c r="I72" s="5" t="str">
        <f t="shared" si="45"/>
        <v>399SE</v>
      </c>
      <c r="J72" s="374">
        <f>VLOOKUP(F72,Scenarios!$BI$11:$BL$121,4,0)</f>
        <v>-3.6966735083351618E-2</v>
      </c>
      <c r="K72" s="358">
        <f>VLOOKUP(F72,Scenarios!$AG$11:$AJ$132,4,0)</f>
        <v>286661903.54000002</v>
      </c>
      <c r="L72" s="27">
        <f t="shared" ref="L72:AH72" si="457">K72+ED72+FC72</f>
        <v>287919544.79000002</v>
      </c>
      <c r="M72" s="27">
        <f t="shared" si="457"/>
        <v>289312462.68000001</v>
      </c>
      <c r="N72" s="27">
        <f t="shared" si="457"/>
        <v>289471538.48000002</v>
      </c>
      <c r="O72" s="27">
        <f t="shared" si="457"/>
        <v>290309749.18000001</v>
      </c>
      <c r="P72" s="27">
        <f t="shared" si="457"/>
        <v>289819946.55000001</v>
      </c>
      <c r="Q72" s="27">
        <f t="shared" si="457"/>
        <v>290839962.56</v>
      </c>
      <c r="R72" s="27">
        <f t="shared" si="457"/>
        <v>291545937.45999998</v>
      </c>
      <c r="S72" s="27">
        <f t="shared" si="457"/>
        <v>291621080.01999998</v>
      </c>
      <c r="T72" s="27">
        <f t="shared" si="457"/>
        <v>291511645.80000001</v>
      </c>
      <c r="U72" s="27">
        <f t="shared" si="457"/>
        <v>290804695.47936606</v>
      </c>
      <c r="V72" s="27">
        <f t="shared" si="457"/>
        <v>290905745.15873212</v>
      </c>
      <c r="W72" s="27">
        <f t="shared" si="457"/>
        <v>291212794.83809817</v>
      </c>
      <c r="X72" s="27">
        <f t="shared" si="457"/>
        <v>291733844.51746422</v>
      </c>
      <c r="Y72" s="27">
        <f t="shared" si="457"/>
        <v>291324894.19683027</v>
      </c>
      <c r="Z72" s="27">
        <f t="shared" si="457"/>
        <v>290710943.87619632</v>
      </c>
      <c r="AA72" s="27">
        <f t="shared" si="457"/>
        <v>290181993.55556238</v>
      </c>
      <c r="AB72" s="27">
        <f t="shared" si="457"/>
        <v>289687043.23492843</v>
      </c>
      <c r="AC72" s="27">
        <f t="shared" si="457"/>
        <v>293059356.01429451</v>
      </c>
      <c r="AD72" s="27">
        <f t="shared" si="457"/>
        <v>292171568.71617132</v>
      </c>
      <c r="AE72" s="27">
        <f t="shared" si="457"/>
        <v>291316781.41804814</v>
      </c>
      <c r="AF72" s="27">
        <f t="shared" si="457"/>
        <v>290638994.11992496</v>
      </c>
      <c r="AG72" s="27">
        <f t="shared" si="457"/>
        <v>289784206.82180178</v>
      </c>
      <c r="AH72" s="27">
        <f t="shared" si="457"/>
        <v>289369419.5236786</v>
      </c>
      <c r="AI72" s="68"/>
      <c r="AJ72" s="59">
        <f>SUMIF(Adjustments!$J$4:$J$921,(Retirements!$E72&amp;"/"&amp;Retirements!AJ$8&amp;"/"&amp;Retirements!AJ$7&amp;"/"&amp;Retirements!AJ$6),Adjustments!K$4:K$921)</f>
        <v>152961.53</v>
      </c>
      <c r="AK72" s="59">
        <f>SUMIF(Adjustments!$J$4:$J$921,(Retirements!$E72&amp;"/"&amp;Retirements!AK$8&amp;"/"&amp;Retirements!AK$7&amp;"/"&amp;Retirements!AK$6),Adjustments!L$4:L$921)</f>
        <v>-535162.86</v>
      </c>
      <c r="AL72" s="59">
        <f>SUMIF(Adjustments!$J$4:$J$921,(Retirements!$E72&amp;"/"&amp;Retirements!AL$8&amp;"/"&amp;Retirements!AL$7&amp;"/"&amp;Retirements!AL$6),Adjustments!M$4:M$921)</f>
        <v>-56490.649999999994</v>
      </c>
      <c r="AM72" s="59">
        <f>SUMIF(Adjustments!$J$4:$J$921,(Retirements!$E72&amp;"/"&amp;Retirements!AM$8&amp;"/"&amp;Retirements!AM$7&amp;"/"&amp;Retirements!AM$6),Adjustments!N$4:N$921)</f>
        <v>-1516485.76</v>
      </c>
      <c r="AN72" s="59">
        <f>SUMIF(Adjustments!$J$4:$J$921,(Retirements!$E72&amp;"/"&amp;Retirements!AN$8&amp;"/"&amp;Retirements!AN$7&amp;"/"&amp;Retirements!AN$6),Adjustments!O$4:O$921)</f>
        <v>-838289.25000000012</v>
      </c>
      <c r="AO72" s="59">
        <f>SUMIF(Adjustments!$J$4:$J$921,(Retirements!$E72&amp;"/"&amp;Retirements!AO$8&amp;"/"&amp;Retirements!AO$7&amp;"/"&amp;Retirements!AO$6),Adjustments!P$4:P$921)</f>
        <v>-1110361.9500000002</v>
      </c>
      <c r="AP72" s="59">
        <f>SUMIF(Adjustments!$J$4:$J$921,(Retirements!$E72&amp;"/"&amp;Retirements!AP$8&amp;"/"&amp;Retirements!AP$7&amp;"/"&amp;Retirements!AP$6),Adjustments!Q$4:Q$921)</f>
        <v>-38313.61</v>
      </c>
      <c r="AQ72" s="59">
        <f>SUMIF(Adjustments!$J$4:$J$921,(Retirements!$E72&amp;"/"&amp;Retirements!AQ$8&amp;"/"&amp;Retirements!AQ$7&amp;"/"&amp;Retirements!AQ$6),Adjustments!R$4:R$921)</f>
        <v>-61045.89</v>
      </c>
      <c r="AR72" s="59">
        <f>SUMIF(Adjustments!$J$4:$J$921,(Retirements!$E72&amp;"/"&amp;Retirements!AR$8&amp;"/"&amp;Retirements!AR$7&amp;"/"&amp;Retirements!AR$6),Adjustments!S$4:S$921)</f>
        <v>-469761.38999999996</v>
      </c>
      <c r="AS72" s="59">
        <f>SUMIF(Adjustments!$J$4:$J$921,(Retirements!$E72&amp;"/"&amp;Retirements!AS$8&amp;"/"&amp;Retirements!AS$7&amp;"/"&amp;Retirements!AS$6),Adjustments!T$4:T$921)</f>
        <v>0</v>
      </c>
      <c r="AT72" s="59">
        <f>SUMIF(Adjustments!$J$4:$J$921,(Retirements!$E72&amp;"/"&amp;Retirements!AT$8&amp;"/"&amp;Retirements!AT$7&amp;"/"&amp;Retirements!AT$6),Adjustments!U$4:U$921)</f>
        <v>0</v>
      </c>
      <c r="AU72" s="59">
        <f>SUMIF(Adjustments!$J$4:$J$921,(Retirements!$E72&amp;"/"&amp;Retirements!AU$8&amp;"/"&amp;Retirements!AU$7&amp;"/"&amp;Retirements!AU$6),Adjustments!V$4:V$921)</f>
        <v>0</v>
      </c>
      <c r="AV72" s="59">
        <f>SUMIF(Adjustments!$J$4:$J$921,(Retirements!$E72&amp;"/"&amp;Retirements!AV$8&amp;"/"&amp;Retirements!AV$7&amp;"/"&amp;Retirements!AV$6),Adjustments!W$4:W$921)</f>
        <v>0</v>
      </c>
      <c r="AW72" s="59">
        <f>SUMIF(Adjustments!$J$4:$J$921,(Retirements!$E72&amp;"/"&amp;Retirements!AW$8&amp;"/"&amp;Retirements!AW$7&amp;"/"&amp;Retirements!AW$6),Adjustments!X$4:X$921)</f>
        <v>0</v>
      </c>
      <c r="AX72" s="59">
        <f>SUMIF(Adjustments!$J$4:$J$921,(Retirements!$E72&amp;"/"&amp;Retirements!AX$8&amp;"/"&amp;Retirements!AX$7&amp;"/"&amp;Retirements!AX$6),Adjustments!Y$4:Y$921)</f>
        <v>0</v>
      </c>
      <c r="AY72" s="59">
        <f>SUMIF(Adjustments!$J$4:$J$921,(Retirements!$E72&amp;"/"&amp;Retirements!AY$8&amp;"/"&amp;Retirements!AY$7&amp;"/"&amp;Retirements!AY$6),Adjustments!Z$4:Z$921)</f>
        <v>0</v>
      </c>
      <c r="AZ72" s="59">
        <f>SUMIF(Adjustments!$J$4:$J$921,(Retirements!$E72&amp;"/"&amp;Retirements!AZ$8&amp;"/"&amp;Retirements!AZ$7&amp;"/"&amp;Retirements!AZ$6),Adjustments!AA$4:AA$921)</f>
        <v>0</v>
      </c>
      <c r="BA72" s="59">
        <f>SUMIF(Adjustments!$J$4:$J$921,(Retirements!$E72&amp;"/"&amp;Retirements!BA$8&amp;"/"&amp;Retirements!BA$7&amp;"/"&amp;Retirements!BA$6),Adjustments!AB$4:AB$921)</f>
        <v>0</v>
      </c>
      <c r="BB72" s="59">
        <f>SUMIF(Adjustments!$J$4:$J$921,(Retirements!$E72&amp;"/"&amp;Retirements!BB$8&amp;"/"&amp;Retirements!BB$7&amp;"/"&amp;Retirements!BB$6),Adjustments!AC$4:AC$921)</f>
        <v>0</v>
      </c>
      <c r="BC72" s="59">
        <f>SUMIF(Adjustments!$J$4:$J$921,(Retirements!$E72&amp;"/"&amp;Retirements!BC$8&amp;"/"&amp;Retirements!BC$7&amp;"/"&amp;Retirements!BC$6),Adjustments!AD$4:AD$921)</f>
        <v>0</v>
      </c>
      <c r="BD72" s="59">
        <f>SUMIF(Adjustments!$J$4:$J$921,(Retirements!$E72&amp;"/"&amp;Retirements!BD$8&amp;"/"&amp;Retirements!BD$7&amp;"/"&amp;Retirements!BD$6),Adjustments!AE$4:AE$921)</f>
        <v>0</v>
      </c>
      <c r="BE72" s="59">
        <f>SUMIF(Adjustments!$J$4:$J$921,(Retirements!$E72&amp;"/"&amp;Retirements!BE$8&amp;"/"&amp;Retirements!BE$7&amp;"/"&amp;Retirements!BE$6),Adjustments!AF$4:AF$921)</f>
        <v>0</v>
      </c>
      <c r="BF72" s="59">
        <f>SUMIF(Adjustments!$J$4:$J$921,(Retirements!$E72&amp;"/"&amp;Retirements!BF$8&amp;"/"&amp;Retirements!BF$7&amp;"/"&amp;Retirements!BF$6),Adjustments!AG$4:AG$921)</f>
        <v>0</v>
      </c>
      <c r="BG72" s="59"/>
      <c r="BH72" s="756">
        <f t="shared" si="35"/>
        <v>64</v>
      </c>
      <c r="BI72" s="59">
        <f t="shared" si="46"/>
        <v>286661903.54000002</v>
      </c>
      <c r="BJ72" s="59">
        <f t="shared" si="427"/>
        <v>286661903.54000002</v>
      </c>
      <c r="BK72" s="59">
        <f t="shared" si="427"/>
        <v>286661903.54000002</v>
      </c>
      <c r="BL72" s="59">
        <f t="shared" si="427"/>
        <v>286661903.54000002</v>
      </c>
      <c r="BM72" s="59">
        <f t="shared" si="427"/>
        <v>286661903.54000002</v>
      </c>
      <c r="BN72" s="59">
        <f t="shared" si="427"/>
        <v>286661903.54000002</v>
      </c>
      <c r="BO72" s="59">
        <f t="shared" si="427"/>
        <v>290839962.56</v>
      </c>
      <c r="BP72" s="59">
        <f t="shared" si="427"/>
        <v>290839962.56</v>
      </c>
      <c r="BQ72" s="59">
        <f t="shared" si="427"/>
        <v>290839962.56</v>
      </c>
      <c r="BR72" s="59">
        <f t="shared" si="427"/>
        <v>290839962.56</v>
      </c>
      <c r="BS72" s="59">
        <f t="shared" si="427"/>
        <v>290839962.56</v>
      </c>
      <c r="BT72" s="59">
        <f t="shared" si="427"/>
        <v>290839962.56</v>
      </c>
      <c r="BU72" s="59">
        <f t="shared" si="427"/>
        <v>290839962.56</v>
      </c>
      <c r="BV72" s="59">
        <f t="shared" si="427"/>
        <v>290839962.56</v>
      </c>
      <c r="BW72" s="59">
        <f t="shared" si="427"/>
        <v>290839962.56</v>
      </c>
      <c r="BX72" s="59">
        <f t="shared" si="427"/>
        <v>290839962.56</v>
      </c>
      <c r="BY72" s="59">
        <f t="shared" si="427"/>
        <v>290839962.56</v>
      </c>
      <c r="BZ72" s="59">
        <f t="shared" si="427"/>
        <v>290839962.56</v>
      </c>
      <c r="CA72" s="59">
        <f t="shared" si="427"/>
        <v>293059356.01429451</v>
      </c>
      <c r="CB72" s="59">
        <f t="shared" si="427"/>
        <v>293059356.01429451</v>
      </c>
      <c r="CC72" s="59">
        <f t="shared" si="427"/>
        <v>293059356.01429451</v>
      </c>
      <c r="CD72" s="59">
        <f t="shared" si="427"/>
        <v>293059356.01429451</v>
      </c>
      <c r="CE72" s="59">
        <f t="shared" si="40"/>
        <v>293059356.01429451</v>
      </c>
      <c r="CF72" s="68"/>
      <c r="CG72" s="70">
        <f t="shared" ref="CG72:DC72" si="458">IF(CG$7="Actuals",AJ72,((BI72*$J72)/12))</f>
        <v>152961.53</v>
      </c>
      <c r="CH72" s="70">
        <f t="shared" si="458"/>
        <v>-535162.86</v>
      </c>
      <c r="CI72" s="70">
        <f t="shared" si="458"/>
        <v>-56490.649999999994</v>
      </c>
      <c r="CJ72" s="70">
        <f t="shared" si="458"/>
        <v>-1516485.76</v>
      </c>
      <c r="CK72" s="70">
        <f t="shared" si="458"/>
        <v>-838289.25000000012</v>
      </c>
      <c r="CL72" s="70">
        <f t="shared" si="458"/>
        <v>-1110361.9500000002</v>
      </c>
      <c r="CM72" s="70">
        <f t="shared" si="458"/>
        <v>-38313.61</v>
      </c>
      <c r="CN72" s="70">
        <f t="shared" si="458"/>
        <v>-61045.89</v>
      </c>
      <c r="CO72" s="70">
        <f t="shared" si="458"/>
        <v>-469761.38999999996</v>
      </c>
      <c r="CP72" s="70">
        <f t="shared" si="458"/>
        <v>-895950.32063395192</v>
      </c>
      <c r="CQ72" s="70">
        <f t="shared" si="458"/>
        <v>-895950.32063395192</v>
      </c>
      <c r="CR72" s="70">
        <f t="shared" si="458"/>
        <v>-895950.32063395192</v>
      </c>
      <c r="CS72" s="70">
        <f t="shared" si="458"/>
        <v>-895950.32063395192</v>
      </c>
      <c r="CT72" s="70">
        <f t="shared" si="458"/>
        <v>-895950.32063395192</v>
      </c>
      <c r="CU72" s="70">
        <f t="shared" si="458"/>
        <v>-895950.32063395192</v>
      </c>
      <c r="CV72" s="70">
        <f t="shared" si="458"/>
        <v>-895950.32063395192</v>
      </c>
      <c r="CW72" s="70">
        <f t="shared" si="458"/>
        <v>-895950.32063395192</v>
      </c>
      <c r="CX72" s="70">
        <f t="shared" si="458"/>
        <v>-895950.32063395192</v>
      </c>
      <c r="CY72" s="70">
        <f t="shared" si="458"/>
        <v>-902787.29812317109</v>
      </c>
      <c r="CZ72" s="70">
        <f t="shared" si="458"/>
        <v>-902787.29812317109</v>
      </c>
      <c r="DA72" s="70">
        <f t="shared" si="458"/>
        <v>-902787.29812317109</v>
      </c>
      <c r="DB72" s="70">
        <f t="shared" si="458"/>
        <v>-902787.29812317109</v>
      </c>
      <c r="DC72" s="70">
        <f t="shared" si="458"/>
        <v>-902787.29812317109</v>
      </c>
      <c r="DD72" s="63">
        <f>SUM(CG72:DC72)</f>
        <v>-17050439.206321422</v>
      </c>
      <c r="DE72" s="59"/>
      <c r="DF72" s="70">
        <f>SUMIF(Adjustments!$J$4:$J$921,(Retirements!$E72&amp;"/"&amp;Retirements!DF$8&amp;"/"&amp;Retirements!DF$7&amp;"/"&amp;Retirements!DF$6),Adjustments!K$4:K$921)</f>
        <v>0</v>
      </c>
      <c r="DG72" s="70">
        <f>SUMIF(Adjustments!$J$4:$J$921,(Retirements!$E72&amp;"/"&amp;Retirements!DG$8&amp;"/"&amp;Retirements!DG$7&amp;"/"&amp;Retirements!DG$6),Adjustments!L$4:L$921)</f>
        <v>0</v>
      </c>
      <c r="DH72" s="70">
        <f>SUMIF(Adjustments!$J$4:$J$921,(Retirements!$E72&amp;"/"&amp;Retirements!DH$8&amp;"/"&amp;Retirements!DH$7&amp;"/"&amp;Retirements!DH$6),Adjustments!M$4:M$921)</f>
        <v>0</v>
      </c>
      <c r="DI72" s="70">
        <f>SUMIF(Adjustments!$J$4:$J$921,(Retirements!$E72&amp;"/"&amp;Retirements!DI$8&amp;"/"&amp;Retirements!DI$7&amp;"/"&amp;Retirements!DI$6),Adjustments!N$4:N$921)</f>
        <v>0</v>
      </c>
      <c r="DJ72" s="70">
        <f>SUMIF(Adjustments!$J$4:$J$921,(Retirements!$E72&amp;"/"&amp;Retirements!DJ$8&amp;"/"&amp;Retirements!DJ$7&amp;"/"&amp;Retirements!DJ$6),Adjustments!O$4:O$921)</f>
        <v>0</v>
      </c>
      <c r="DK72" s="70">
        <f>SUMIF(Adjustments!$J$4:$J$921,(Retirements!$E72&amp;"/"&amp;Retirements!DK$8&amp;"/"&amp;Retirements!DK$7&amp;"/"&amp;Retirements!DK$6),Adjustments!P$4:P$921)</f>
        <v>0</v>
      </c>
      <c r="DL72" s="70">
        <f>SUMIF(Adjustments!$J$4:$J$921,(Retirements!$E72&amp;"/"&amp;Retirements!DL$8&amp;"/"&amp;Retirements!DL$7&amp;"/"&amp;Retirements!DL$6),Adjustments!Q$4:Q$921)</f>
        <v>0</v>
      </c>
      <c r="DM72" s="70">
        <f>SUMIF(Adjustments!$J$4:$J$921,(Retirements!$E72&amp;"/"&amp;Retirements!DM$8&amp;"/"&amp;Retirements!DM$7&amp;"/"&amp;Retirements!DM$6),Adjustments!R$4:R$921)</f>
        <v>0</v>
      </c>
      <c r="DN72" s="70">
        <f>SUMIF(Adjustments!$J$4:$J$921,(Retirements!$E72&amp;"/"&amp;Retirements!DN$8&amp;"/"&amp;Retirements!DN$7&amp;"/"&amp;Retirements!DN$6),Adjustments!S$4:S$921)</f>
        <v>0</v>
      </c>
      <c r="DO72" s="70">
        <f>SUMIF(Adjustments!$J$4:$J$921,(Retirements!$E72&amp;"/"&amp;Retirements!DO$8&amp;"/"&amp;Retirements!DO$7&amp;"/"&amp;Retirements!DO$6),Adjustments!T$4:T$921)</f>
        <v>0</v>
      </c>
      <c r="DP72" s="70">
        <f>SUMIF(Adjustments!$J$4:$J$921,(Retirements!$E72&amp;"/"&amp;Retirements!DP$8&amp;"/"&amp;Retirements!DP$7&amp;"/"&amp;Retirements!DP$6),Adjustments!U$4:U$921)</f>
        <v>0</v>
      </c>
      <c r="DQ72" s="70">
        <f>SUMIF(Adjustments!$J$4:$J$921,(Retirements!$E72&amp;"/"&amp;Retirements!DQ$8&amp;"/"&amp;Retirements!DQ$7&amp;"/"&amp;Retirements!DQ$6),Adjustments!V$4:V$921)</f>
        <v>0</v>
      </c>
      <c r="DR72" s="70">
        <f>SUMIF(Adjustments!$J$4:$J$921,(Retirements!$E72&amp;"/"&amp;Retirements!DR$8&amp;"/"&amp;Retirements!DR$7&amp;"/"&amp;Retirements!DR$6),Adjustments!W$4:W$921)</f>
        <v>0</v>
      </c>
      <c r="DS72" s="70">
        <f>SUMIF(Adjustments!$J$4:$J$921,(Retirements!$E72&amp;"/"&amp;Retirements!DS$8&amp;"/"&amp;Retirements!DS$7&amp;"/"&amp;Retirements!DS$6),Adjustments!X$4:X$921)</f>
        <v>0</v>
      </c>
      <c r="DT72" s="70">
        <f>SUMIF(Adjustments!$J$4:$J$921,(Retirements!$E72&amp;"/"&amp;Retirements!DT$8&amp;"/"&amp;Retirements!DT$7&amp;"/"&amp;Retirements!DT$6),Adjustments!Y$4:Y$921)</f>
        <v>0</v>
      </c>
      <c r="DU72" s="70">
        <f>SUMIF(Adjustments!$J$4:$J$921,(Retirements!$E72&amp;"/"&amp;Retirements!DU$8&amp;"/"&amp;Retirements!DU$7&amp;"/"&amp;Retirements!DU$6),Adjustments!Z$4:Z$921)</f>
        <v>0</v>
      </c>
      <c r="DV72" s="70">
        <f>SUMIF(Adjustments!$J$4:$J$921,(Retirements!$E72&amp;"/"&amp;Retirements!DV$8&amp;"/"&amp;Retirements!DV$7&amp;"/"&amp;Retirements!DV$6),Adjustments!AA$4:AA$921)</f>
        <v>0</v>
      </c>
      <c r="DW72" s="70">
        <f>SUMIF(Adjustments!$J$4:$J$921,(Retirements!$E72&amp;"/"&amp;Retirements!DW$8&amp;"/"&amp;Retirements!DW$7&amp;"/"&amp;Retirements!DW$6),Adjustments!AB$4:AB$921)</f>
        <v>0</v>
      </c>
      <c r="DX72" s="70">
        <f>SUMIF(Adjustments!$J$4:$J$921,(Retirements!$E72&amp;"/"&amp;Retirements!DX$8&amp;"/"&amp;Retirements!DX$7&amp;"/"&amp;Retirements!DX$6),Adjustments!AC$4:AC$921)</f>
        <v>0</v>
      </c>
      <c r="DY72" s="70">
        <f>SUMIF(Adjustments!$J$4:$J$921,(Retirements!$E72&amp;"/"&amp;Retirements!DY$8&amp;"/"&amp;Retirements!DY$7&amp;"/"&amp;Retirements!DY$6),Adjustments!AD$4:AD$921)</f>
        <v>0</v>
      </c>
      <c r="DZ72" s="70">
        <f>SUMIF(Adjustments!$J$4:$J$921,(Retirements!$E72&amp;"/"&amp;Retirements!DZ$8&amp;"/"&amp;Retirements!DZ$7&amp;"/"&amp;Retirements!DZ$6),Adjustments!AE$4:AE$921)</f>
        <v>0</v>
      </c>
      <c r="EA72" s="70">
        <f>SUMIF(Adjustments!$J$4:$J$921,(Retirements!$E72&amp;"/"&amp;Retirements!EA$8&amp;"/"&amp;Retirements!EA$7&amp;"/"&amp;Retirements!EA$6),Adjustments!AF$4:AF$921)</f>
        <v>0</v>
      </c>
      <c r="EB72" s="70">
        <f>SUMIF(Adjustments!$J$4:$J$921,(Retirements!$E72&amp;"/"&amp;Retirements!EB$8&amp;"/"&amp;Retirements!EB$7&amp;"/"&amp;Retirements!EB$6),Adjustments!AG$4:AG$921)</f>
        <v>0</v>
      </c>
      <c r="EC72" s="59"/>
      <c r="ED72" s="59">
        <f>IF(ED$7="Actuals",CG72,(DF72+CG72))</f>
        <v>152961.53</v>
      </c>
      <c r="EE72" s="59">
        <f t="shared" ref="EE72:EZ72" si="459">IF(EE$7="Actuals",CH72,(DG72+CH72))</f>
        <v>-535162.86</v>
      </c>
      <c r="EF72" s="59">
        <f t="shared" si="459"/>
        <v>-56490.649999999994</v>
      </c>
      <c r="EG72" s="59">
        <f t="shared" si="459"/>
        <v>-1516485.76</v>
      </c>
      <c r="EH72" s="59">
        <f t="shared" si="459"/>
        <v>-838289.25000000012</v>
      </c>
      <c r="EI72" s="59">
        <f t="shared" si="459"/>
        <v>-1110361.9500000002</v>
      </c>
      <c r="EJ72" s="59">
        <f t="shared" si="459"/>
        <v>-38313.61</v>
      </c>
      <c r="EK72" s="59">
        <f t="shared" si="459"/>
        <v>-61045.89</v>
      </c>
      <c r="EL72" s="59">
        <f t="shared" si="459"/>
        <v>-469761.38999999996</v>
      </c>
      <c r="EM72" s="59">
        <f t="shared" si="459"/>
        <v>-895950.32063395192</v>
      </c>
      <c r="EN72" s="59">
        <f t="shared" si="459"/>
        <v>-895950.32063395192</v>
      </c>
      <c r="EO72" s="59">
        <f t="shared" si="459"/>
        <v>-895950.32063395192</v>
      </c>
      <c r="EP72" s="59">
        <f t="shared" si="459"/>
        <v>-895950.32063395192</v>
      </c>
      <c r="EQ72" s="59">
        <f t="shared" si="459"/>
        <v>-895950.32063395192</v>
      </c>
      <c r="ER72" s="59">
        <f t="shared" si="459"/>
        <v>-895950.32063395192</v>
      </c>
      <c r="ES72" s="59">
        <f t="shared" si="459"/>
        <v>-895950.32063395192</v>
      </c>
      <c r="ET72" s="59">
        <f t="shared" si="459"/>
        <v>-895950.32063395192</v>
      </c>
      <c r="EU72" s="59">
        <f t="shared" si="459"/>
        <v>-895950.32063395192</v>
      </c>
      <c r="EV72" s="59">
        <f t="shared" si="459"/>
        <v>-902787.29812317109</v>
      </c>
      <c r="EW72" s="59">
        <f t="shared" si="459"/>
        <v>-902787.29812317109</v>
      </c>
      <c r="EX72" s="59">
        <f t="shared" si="459"/>
        <v>-902787.29812317109</v>
      </c>
      <c r="EY72" s="59">
        <f t="shared" si="459"/>
        <v>-902787.29812317109</v>
      </c>
      <c r="EZ72" s="59">
        <f t="shared" si="459"/>
        <v>-902787.29812317109</v>
      </c>
      <c r="FA72" s="127">
        <f t="shared" si="52"/>
        <v>-17050439.206321422</v>
      </c>
      <c r="FB72" s="59"/>
      <c r="FC72" s="70">
        <f>SUMIF(Adjustments!$J$4:$J$921,(Retirements!$E72&amp;"/"&amp;Retirements!FC$8&amp;"/"&amp;Retirements!FC$7&amp;"/"&amp;Retirements!FC$6),Adjustments!L$4:L$921)</f>
        <v>1104679.72</v>
      </c>
      <c r="FD72" s="70">
        <f>SUMIF(Adjustments!$J$4:$J$921,(Retirements!$E72&amp;"/"&amp;Retirements!FD$8&amp;"/"&amp;Retirements!FD$7&amp;"/"&amp;Retirements!FD$6),Adjustments!M$4:M$921)</f>
        <v>1928080.7500000002</v>
      </c>
      <c r="FE72" s="70">
        <f>SUMIF(Adjustments!$J$4:$J$921,(Retirements!$E72&amp;"/"&amp;Retirements!FE$8&amp;"/"&amp;Retirements!FE$7&amp;"/"&amp;Retirements!FE$6),Adjustments!N$4:N$921)</f>
        <v>215566.45</v>
      </c>
      <c r="FF72" s="70">
        <f>SUMIF(Adjustments!$J$4:$J$921,(Retirements!$E72&amp;"/"&amp;Retirements!FF$8&amp;"/"&amp;Retirements!FF$7&amp;"/"&amp;Retirements!FF$6),Adjustments!O$4:O$921)</f>
        <v>2354696.46</v>
      </c>
      <c r="FG72" s="70">
        <f>SUMIF(Adjustments!$J$4:$J$921,(Retirements!$E72&amp;"/"&amp;Retirements!FG$8&amp;"/"&amp;Retirements!FG$7&amp;"/"&amp;Retirements!FG$6),Adjustments!P$4:P$921)</f>
        <v>348486.61999999994</v>
      </c>
      <c r="FH72" s="70">
        <f>SUMIF(Adjustments!$J$4:$J$921,(Retirements!$E72&amp;"/"&amp;Retirements!FH$8&amp;"/"&amp;Retirements!FH$7&amp;"/"&amp;Retirements!FH$6),Adjustments!Q$4:Q$921)</f>
        <v>2130377.96</v>
      </c>
      <c r="FI72" s="70">
        <f>SUMIF(Adjustments!$J$4:$J$921,(Retirements!$E72&amp;"/"&amp;Retirements!FI$8&amp;"/"&amp;Retirements!FI$7&amp;"/"&amp;Retirements!FI$6),Adjustments!R$4:R$921)</f>
        <v>744288.50999999989</v>
      </c>
      <c r="FJ72" s="70">
        <f>SUMIF(Adjustments!$J$4:$J$921,(Retirements!$E72&amp;"/"&amp;Retirements!FJ$8&amp;"/"&amp;Retirements!FJ$7&amp;"/"&amp;Retirements!FJ$6),Adjustments!S$4:S$921)</f>
        <v>136188.45000000001</v>
      </c>
      <c r="FK72" s="70">
        <f>SUMIF(Adjustments!$J$4:$J$921,(Retirements!$E72&amp;"/"&amp;Retirements!FK$8&amp;"/"&amp;Retirements!FK$7&amp;"/"&amp;Retirements!FK$6),Adjustments!T$4:T$921)</f>
        <v>360327.17000000004</v>
      </c>
      <c r="FL72" s="70">
        <f>SUMIF(Adjustments!$J$4:$J$921,(Retirements!$E72&amp;"/"&amp;Retirements!FL$8&amp;"/"&amp;Retirements!FL$7&amp;"/"&amp;Retirements!FL$6),Adjustments!U$4:U$921)</f>
        <v>189000</v>
      </c>
      <c r="FM72" s="70">
        <f>SUMIF(Adjustments!$J$4:$J$921,(Retirements!$E72&amp;"/"&amp;Retirements!FM$8&amp;"/"&amp;Retirements!FM$7&amp;"/"&amp;Retirements!FM$6),Adjustments!V$4:V$921)</f>
        <v>997000</v>
      </c>
      <c r="FN72" s="70">
        <f>SUMIF(Adjustments!$J$4:$J$921,(Retirements!$E72&amp;"/"&amp;Retirements!FN$8&amp;"/"&amp;Retirements!FN$7&amp;"/"&amp;Retirements!FN$6),Adjustments!W$4:W$921)</f>
        <v>1203000</v>
      </c>
      <c r="FO72" s="70">
        <f>SUMIF(Adjustments!$J$4:$J$921,(Retirements!$E72&amp;"/"&amp;Retirements!FO$8&amp;"/"&amp;Retirements!FO$7&amp;"/"&amp;Retirements!FO$6),Adjustments!X$4:X$921)</f>
        <v>1417000</v>
      </c>
      <c r="FP72" s="70">
        <f>SUMIF(Adjustments!$J$4:$J$921,(Retirements!$E72&amp;"/"&amp;Retirements!FP$8&amp;"/"&amp;Retirements!FP$7&amp;"/"&amp;Retirements!FP$6),Adjustments!Y$4:Y$921)</f>
        <v>487000</v>
      </c>
      <c r="FQ72" s="70">
        <f>SUMIF(Adjustments!$J$4:$J$921,(Retirements!$E72&amp;"/"&amp;Retirements!FQ$8&amp;"/"&amp;Retirements!FQ$7&amp;"/"&amp;Retirements!FQ$6),Adjustments!Z$4:Z$921)</f>
        <v>282000</v>
      </c>
      <c r="FR72" s="70">
        <f>SUMIF(Adjustments!$J$4:$J$921,(Retirements!$E72&amp;"/"&amp;Retirements!FR$8&amp;"/"&amp;Retirements!FR$7&amp;"/"&amp;Retirements!FR$6),Adjustments!AA$4:AA$921)</f>
        <v>367000</v>
      </c>
      <c r="FS72" s="70">
        <f>SUMIF(Adjustments!$J$4:$J$921,(Retirements!$E72&amp;"/"&amp;Retirements!FS$8&amp;"/"&amp;Retirements!FS$7&amp;"/"&amp;Retirements!FS$6),Adjustments!AB$4:AB$921)</f>
        <v>401000</v>
      </c>
      <c r="FT72" s="70">
        <f>SUMIF(Adjustments!$J$4:$J$921,(Retirements!$E72&amp;"/"&amp;Retirements!FT$8&amp;"/"&amp;Retirements!FT$7&amp;"/"&amp;Retirements!FT$6),Adjustments!AC$4:AC$921)</f>
        <v>4268263.0999999996</v>
      </c>
      <c r="FU72" s="70">
        <f>SUMIF(Adjustments!$J$4:$J$921,(Retirements!$E72&amp;"/"&amp;Retirements!FU$8&amp;"/"&amp;Retirements!FU$7&amp;"/"&amp;Retirements!FU$6),Adjustments!AD$4:AD$921)</f>
        <v>15000</v>
      </c>
      <c r="FV72" s="70">
        <f>SUMIF(Adjustments!$J$4:$J$921,(Retirements!$E72&amp;"/"&amp;Retirements!FV$8&amp;"/"&amp;Retirements!FV$7&amp;"/"&amp;Retirements!FV$6),Adjustments!AE$4:AE$921)</f>
        <v>48000</v>
      </c>
      <c r="FW72" s="70">
        <f>SUMIF(Adjustments!$J$4:$J$921,(Retirements!$E72&amp;"/"&amp;Retirements!FW$8&amp;"/"&amp;Retirements!FW$7&amp;"/"&amp;Retirements!FW$6),Adjustments!AF$4:AF$921)</f>
        <v>225000</v>
      </c>
      <c r="FX72" s="70">
        <f>SUMIF(Adjustments!$J$4:$J$921,(Retirements!$E72&amp;"/"&amp;Retirements!FX$8&amp;"/"&amp;Retirements!FX$7&amp;"/"&amp;Retirements!FX$6),Adjustments!AG$4:AG$921)</f>
        <v>48000</v>
      </c>
      <c r="FY72" s="70">
        <f>SUMIF(Adjustments!$J$4:$J$921,(Retirements!$E72&amp;"/"&amp;Retirements!FY$8&amp;"/"&amp;Retirements!FY$7&amp;"/"&amp;Retirements!FY$6),Adjustments!AH$4:AH$921)</f>
        <v>488000</v>
      </c>
      <c r="FZ72" s="63">
        <f>SUM(FC72:FY72)</f>
        <v>19757955.189999998</v>
      </c>
    </row>
    <row r="73" spans="1:182">
      <c r="A73" s="5" t="s">
        <v>197</v>
      </c>
      <c r="B73" s="5"/>
      <c r="C73" s="5"/>
      <c r="D73" s="5"/>
      <c r="F73" s="5"/>
      <c r="G73" s="32"/>
      <c r="H73" s="5"/>
      <c r="I73" s="5" t="str">
        <f t="shared" si="45"/>
        <v/>
      </c>
      <c r="J73" s="101"/>
      <c r="K73" s="359">
        <f>SUM(K72)</f>
        <v>286661903.54000002</v>
      </c>
      <c r="L73" s="56">
        <f>SUM(L72)</f>
        <v>287919544.79000002</v>
      </c>
      <c r="M73" s="56">
        <f t="shared" ref="M73:AJ73" si="460">SUM(M72)</f>
        <v>289312462.68000001</v>
      </c>
      <c r="N73" s="56">
        <f t="shared" si="460"/>
        <v>289471538.48000002</v>
      </c>
      <c r="O73" s="56">
        <f t="shared" si="460"/>
        <v>290309749.18000001</v>
      </c>
      <c r="P73" s="56">
        <f t="shared" si="460"/>
        <v>289819946.55000001</v>
      </c>
      <c r="Q73" s="56">
        <f t="shared" si="460"/>
        <v>290839962.56</v>
      </c>
      <c r="R73" s="56">
        <f t="shared" si="460"/>
        <v>291545937.45999998</v>
      </c>
      <c r="S73" s="56">
        <f t="shared" si="460"/>
        <v>291621080.01999998</v>
      </c>
      <c r="T73" s="56">
        <f t="shared" si="460"/>
        <v>291511645.80000001</v>
      </c>
      <c r="U73" s="56">
        <f t="shared" si="460"/>
        <v>290804695.47936606</v>
      </c>
      <c r="V73" s="56">
        <f t="shared" si="460"/>
        <v>290905745.15873212</v>
      </c>
      <c r="W73" s="56">
        <f t="shared" si="460"/>
        <v>291212794.83809817</v>
      </c>
      <c r="X73" s="56">
        <f t="shared" si="460"/>
        <v>291733844.51746422</v>
      </c>
      <c r="Y73" s="56">
        <f t="shared" si="460"/>
        <v>291324894.19683027</v>
      </c>
      <c r="Z73" s="56">
        <f t="shared" si="460"/>
        <v>290710943.87619632</v>
      </c>
      <c r="AA73" s="56">
        <f t="shared" si="460"/>
        <v>290181993.55556238</v>
      </c>
      <c r="AB73" s="56">
        <f t="shared" si="460"/>
        <v>289687043.23492843</v>
      </c>
      <c r="AC73" s="56">
        <f t="shared" si="460"/>
        <v>293059356.01429451</v>
      </c>
      <c r="AD73" s="56">
        <f t="shared" si="460"/>
        <v>292171568.71617132</v>
      </c>
      <c r="AE73" s="56">
        <f t="shared" si="460"/>
        <v>291316781.41804814</v>
      </c>
      <c r="AF73" s="56">
        <f t="shared" si="460"/>
        <v>290638994.11992496</v>
      </c>
      <c r="AG73" s="56">
        <f t="shared" si="460"/>
        <v>289784206.82180178</v>
      </c>
      <c r="AH73" s="56">
        <f t="shared" si="460"/>
        <v>289369419.5236786</v>
      </c>
      <c r="AI73" s="59"/>
      <c r="AJ73" s="56">
        <f t="shared" si="460"/>
        <v>152961.53</v>
      </c>
      <c r="AK73" s="56">
        <f t="shared" ref="AK73" si="461">SUM(AK72)</f>
        <v>-535162.86</v>
      </c>
      <c r="AL73" s="56">
        <f t="shared" ref="AL73" si="462">SUM(AL72)</f>
        <v>-56490.649999999994</v>
      </c>
      <c r="AM73" s="56">
        <f t="shared" ref="AM73" si="463">SUM(AM72)</f>
        <v>-1516485.76</v>
      </c>
      <c r="AN73" s="56">
        <f t="shared" ref="AN73" si="464">SUM(AN72)</f>
        <v>-838289.25000000012</v>
      </c>
      <c r="AO73" s="56">
        <f t="shared" ref="AO73" si="465">SUM(AO72)</f>
        <v>-1110361.9500000002</v>
      </c>
      <c r="AP73" s="56">
        <f t="shared" ref="AP73" si="466">SUM(AP72)</f>
        <v>-38313.61</v>
      </c>
      <c r="AQ73" s="56">
        <f t="shared" ref="AQ73" si="467">SUM(AQ72)</f>
        <v>-61045.89</v>
      </c>
      <c r="AR73" s="56">
        <f t="shared" ref="AR73" si="468">SUM(AR72)</f>
        <v>-469761.38999999996</v>
      </c>
      <c r="AS73" s="56">
        <f t="shared" ref="AS73" si="469">SUM(AS72)</f>
        <v>0</v>
      </c>
      <c r="AT73" s="56">
        <f t="shared" ref="AT73" si="470">SUM(AT72)</f>
        <v>0</v>
      </c>
      <c r="AU73" s="56">
        <f t="shared" ref="AU73" si="471">SUM(AU72)</f>
        <v>0</v>
      </c>
      <c r="AV73" s="56">
        <f t="shared" ref="AV73" si="472">SUM(AV72)</f>
        <v>0</v>
      </c>
      <c r="AW73" s="56">
        <f t="shared" ref="AW73" si="473">SUM(AW72)</f>
        <v>0</v>
      </c>
      <c r="AX73" s="56">
        <f t="shared" ref="AX73" si="474">SUM(AX72)</f>
        <v>0</v>
      </c>
      <c r="AY73" s="56">
        <f t="shared" ref="AY73" si="475">SUM(AY72)</f>
        <v>0</v>
      </c>
      <c r="AZ73" s="56">
        <f t="shared" ref="AZ73" si="476">SUM(AZ72)</f>
        <v>0</v>
      </c>
      <c r="BA73" s="56">
        <f t="shared" ref="BA73" si="477">SUM(BA72)</f>
        <v>0</v>
      </c>
      <c r="BB73" s="56">
        <f t="shared" ref="BB73" si="478">SUM(BB72)</f>
        <v>0</v>
      </c>
      <c r="BC73" s="56">
        <f t="shared" ref="BC73" si="479">SUM(BC72)</f>
        <v>0</v>
      </c>
      <c r="BD73" s="56">
        <f t="shared" ref="BD73" si="480">SUM(BD72)</f>
        <v>0</v>
      </c>
      <c r="BE73" s="56">
        <f t="shared" ref="BE73" si="481">SUM(BE72)</f>
        <v>0</v>
      </c>
      <c r="BF73" s="56">
        <f t="shared" ref="BF73" si="482">SUM(BF72)</f>
        <v>0</v>
      </c>
      <c r="BG73" s="59"/>
      <c r="BH73" s="756">
        <f t="shared" si="35"/>
        <v>65</v>
      </c>
      <c r="BI73" s="56">
        <f t="shared" si="46"/>
        <v>286661903.54000002</v>
      </c>
      <c r="BJ73" s="56">
        <f t="shared" si="427"/>
        <v>286661903.54000002</v>
      </c>
      <c r="BK73" s="56">
        <f t="shared" si="427"/>
        <v>286661903.54000002</v>
      </c>
      <c r="BL73" s="56">
        <f t="shared" si="427"/>
        <v>286661903.54000002</v>
      </c>
      <c r="BM73" s="56">
        <f t="shared" si="427"/>
        <v>286661903.54000002</v>
      </c>
      <c r="BN73" s="56">
        <f t="shared" si="427"/>
        <v>286661903.54000002</v>
      </c>
      <c r="BO73" s="56">
        <f t="shared" si="427"/>
        <v>290839962.56</v>
      </c>
      <c r="BP73" s="56">
        <f t="shared" si="427"/>
        <v>290839962.56</v>
      </c>
      <c r="BQ73" s="56">
        <f t="shared" si="427"/>
        <v>290839962.56</v>
      </c>
      <c r="BR73" s="56">
        <f t="shared" si="427"/>
        <v>290839962.56</v>
      </c>
      <c r="BS73" s="56">
        <f t="shared" ref="BJ73:CD86" si="483">HLOOKUP(BS$8,$K$9:$AH$95,$BH73,0)</f>
        <v>290839962.56</v>
      </c>
      <c r="BT73" s="56">
        <f t="shared" si="483"/>
        <v>290839962.56</v>
      </c>
      <c r="BU73" s="56">
        <f t="shared" si="483"/>
        <v>290839962.56</v>
      </c>
      <c r="BV73" s="56">
        <f t="shared" si="483"/>
        <v>290839962.56</v>
      </c>
      <c r="BW73" s="56">
        <f t="shared" si="483"/>
        <v>290839962.56</v>
      </c>
      <c r="BX73" s="56">
        <f t="shared" si="483"/>
        <v>290839962.56</v>
      </c>
      <c r="BY73" s="56">
        <f t="shared" si="483"/>
        <v>290839962.56</v>
      </c>
      <c r="BZ73" s="56">
        <f t="shared" si="483"/>
        <v>290839962.56</v>
      </c>
      <c r="CA73" s="56">
        <f t="shared" si="483"/>
        <v>293059356.01429451</v>
      </c>
      <c r="CB73" s="56">
        <f t="shared" si="483"/>
        <v>293059356.01429451</v>
      </c>
      <c r="CC73" s="56">
        <f t="shared" si="483"/>
        <v>293059356.01429451</v>
      </c>
      <c r="CD73" s="56">
        <f t="shared" si="483"/>
        <v>293059356.01429451</v>
      </c>
      <c r="CE73" s="56">
        <f t="shared" si="40"/>
        <v>293059356.01429451</v>
      </c>
      <c r="CF73" s="59"/>
      <c r="CG73" s="42">
        <f t="shared" ref="CG73:FC73" si="484">SUM(CG72)</f>
        <v>152961.53</v>
      </c>
      <c r="CH73" s="42">
        <f t="shared" ref="CH73:DC73" si="485">SUM(CH72)</f>
        <v>-535162.86</v>
      </c>
      <c r="CI73" s="42">
        <f t="shared" si="485"/>
        <v>-56490.649999999994</v>
      </c>
      <c r="CJ73" s="42">
        <f t="shared" si="485"/>
        <v>-1516485.76</v>
      </c>
      <c r="CK73" s="42">
        <f t="shared" si="485"/>
        <v>-838289.25000000012</v>
      </c>
      <c r="CL73" s="42">
        <f t="shared" si="485"/>
        <v>-1110361.9500000002</v>
      </c>
      <c r="CM73" s="42">
        <f t="shared" si="485"/>
        <v>-38313.61</v>
      </c>
      <c r="CN73" s="42">
        <f t="shared" si="485"/>
        <v>-61045.89</v>
      </c>
      <c r="CO73" s="42">
        <f t="shared" si="485"/>
        <v>-469761.38999999996</v>
      </c>
      <c r="CP73" s="42">
        <f t="shared" si="485"/>
        <v>-895950.32063395192</v>
      </c>
      <c r="CQ73" s="42">
        <f t="shared" si="485"/>
        <v>-895950.32063395192</v>
      </c>
      <c r="CR73" s="42">
        <f t="shared" si="485"/>
        <v>-895950.32063395192</v>
      </c>
      <c r="CS73" s="42">
        <f t="shared" si="485"/>
        <v>-895950.32063395192</v>
      </c>
      <c r="CT73" s="42">
        <f t="shared" si="485"/>
        <v>-895950.32063395192</v>
      </c>
      <c r="CU73" s="42">
        <f t="shared" si="485"/>
        <v>-895950.32063395192</v>
      </c>
      <c r="CV73" s="42">
        <f t="shared" si="485"/>
        <v>-895950.32063395192</v>
      </c>
      <c r="CW73" s="42">
        <f t="shared" si="485"/>
        <v>-895950.32063395192</v>
      </c>
      <c r="CX73" s="42">
        <f t="shared" si="485"/>
        <v>-895950.32063395192</v>
      </c>
      <c r="CY73" s="42">
        <f t="shared" si="485"/>
        <v>-902787.29812317109</v>
      </c>
      <c r="CZ73" s="42">
        <f t="shared" si="485"/>
        <v>-902787.29812317109</v>
      </c>
      <c r="DA73" s="42">
        <f t="shared" si="485"/>
        <v>-902787.29812317109</v>
      </c>
      <c r="DB73" s="42">
        <f t="shared" si="485"/>
        <v>-902787.29812317109</v>
      </c>
      <c r="DC73" s="42">
        <f t="shared" si="485"/>
        <v>-902787.29812317109</v>
      </c>
      <c r="DD73" s="64">
        <f>SUM(DD72)</f>
        <v>-17050439.206321422</v>
      </c>
      <c r="DE73" s="59"/>
      <c r="DF73" s="42">
        <f t="shared" si="484"/>
        <v>0</v>
      </c>
      <c r="DG73" s="42">
        <f t="shared" ref="DG73:ED73" si="486">SUM(DG72)</f>
        <v>0</v>
      </c>
      <c r="DH73" s="42">
        <f t="shared" si="486"/>
        <v>0</v>
      </c>
      <c r="DI73" s="42">
        <f t="shared" si="486"/>
        <v>0</v>
      </c>
      <c r="DJ73" s="42">
        <f t="shared" si="486"/>
        <v>0</v>
      </c>
      <c r="DK73" s="42">
        <f t="shared" si="486"/>
        <v>0</v>
      </c>
      <c r="DL73" s="42">
        <f t="shared" si="486"/>
        <v>0</v>
      </c>
      <c r="DM73" s="42">
        <f t="shared" si="486"/>
        <v>0</v>
      </c>
      <c r="DN73" s="42">
        <f t="shared" si="486"/>
        <v>0</v>
      </c>
      <c r="DO73" s="42">
        <f t="shared" si="486"/>
        <v>0</v>
      </c>
      <c r="DP73" s="42">
        <f t="shared" si="486"/>
        <v>0</v>
      </c>
      <c r="DQ73" s="42">
        <f t="shared" si="486"/>
        <v>0</v>
      </c>
      <c r="DR73" s="42">
        <f t="shared" si="486"/>
        <v>0</v>
      </c>
      <c r="DS73" s="42">
        <f t="shared" si="486"/>
        <v>0</v>
      </c>
      <c r="DT73" s="42">
        <f t="shared" si="486"/>
        <v>0</v>
      </c>
      <c r="DU73" s="42">
        <f t="shared" si="486"/>
        <v>0</v>
      </c>
      <c r="DV73" s="42">
        <f t="shared" si="486"/>
        <v>0</v>
      </c>
      <c r="DW73" s="42">
        <f t="shared" si="486"/>
        <v>0</v>
      </c>
      <c r="DX73" s="42">
        <f t="shared" si="486"/>
        <v>0</v>
      </c>
      <c r="DY73" s="42">
        <f t="shared" si="486"/>
        <v>0</v>
      </c>
      <c r="DZ73" s="42">
        <f t="shared" si="486"/>
        <v>0</v>
      </c>
      <c r="EA73" s="42">
        <f t="shared" si="486"/>
        <v>0</v>
      </c>
      <c r="EB73" s="42">
        <f t="shared" si="486"/>
        <v>0</v>
      </c>
      <c r="EC73" s="59"/>
      <c r="ED73" s="42">
        <f t="shared" si="486"/>
        <v>152961.53</v>
      </c>
      <c r="EE73" s="42">
        <f t="shared" ref="EE73:EZ73" si="487">SUM(EE72)</f>
        <v>-535162.86</v>
      </c>
      <c r="EF73" s="42">
        <f t="shared" si="487"/>
        <v>-56490.649999999994</v>
      </c>
      <c r="EG73" s="42">
        <f t="shared" si="487"/>
        <v>-1516485.76</v>
      </c>
      <c r="EH73" s="42">
        <f t="shared" si="487"/>
        <v>-838289.25000000012</v>
      </c>
      <c r="EI73" s="42">
        <f t="shared" si="487"/>
        <v>-1110361.9500000002</v>
      </c>
      <c r="EJ73" s="42">
        <f t="shared" si="487"/>
        <v>-38313.61</v>
      </c>
      <c r="EK73" s="42">
        <f t="shared" si="487"/>
        <v>-61045.89</v>
      </c>
      <c r="EL73" s="42">
        <f t="shared" si="487"/>
        <v>-469761.38999999996</v>
      </c>
      <c r="EM73" s="42">
        <f t="shared" si="487"/>
        <v>-895950.32063395192</v>
      </c>
      <c r="EN73" s="42">
        <f t="shared" si="487"/>
        <v>-895950.32063395192</v>
      </c>
      <c r="EO73" s="42">
        <f t="shared" si="487"/>
        <v>-895950.32063395192</v>
      </c>
      <c r="EP73" s="42">
        <f t="shared" si="487"/>
        <v>-895950.32063395192</v>
      </c>
      <c r="EQ73" s="42">
        <f t="shared" si="487"/>
        <v>-895950.32063395192</v>
      </c>
      <c r="ER73" s="42">
        <f t="shared" si="487"/>
        <v>-895950.32063395192</v>
      </c>
      <c r="ES73" s="42">
        <f t="shared" si="487"/>
        <v>-895950.32063395192</v>
      </c>
      <c r="ET73" s="42">
        <f t="shared" si="487"/>
        <v>-895950.32063395192</v>
      </c>
      <c r="EU73" s="42">
        <f t="shared" si="487"/>
        <v>-895950.32063395192</v>
      </c>
      <c r="EV73" s="42">
        <f t="shared" si="487"/>
        <v>-902787.29812317109</v>
      </c>
      <c r="EW73" s="42">
        <f t="shared" si="487"/>
        <v>-902787.29812317109</v>
      </c>
      <c r="EX73" s="42">
        <f t="shared" si="487"/>
        <v>-902787.29812317109</v>
      </c>
      <c r="EY73" s="42">
        <f t="shared" si="487"/>
        <v>-902787.29812317109</v>
      </c>
      <c r="EZ73" s="42">
        <f t="shared" si="487"/>
        <v>-902787.29812317109</v>
      </c>
      <c r="FA73" s="64">
        <f t="shared" si="52"/>
        <v>-17050439.206321422</v>
      </c>
      <c r="FB73" s="59"/>
      <c r="FC73" s="56">
        <f t="shared" si="484"/>
        <v>1104679.72</v>
      </c>
      <c r="FD73" s="56">
        <f t="shared" ref="FD73:FY73" si="488">SUM(FD72)</f>
        <v>1928080.7500000002</v>
      </c>
      <c r="FE73" s="56">
        <f t="shared" si="488"/>
        <v>215566.45</v>
      </c>
      <c r="FF73" s="56">
        <f t="shared" si="488"/>
        <v>2354696.46</v>
      </c>
      <c r="FG73" s="56">
        <f t="shared" si="488"/>
        <v>348486.61999999994</v>
      </c>
      <c r="FH73" s="56">
        <f t="shared" si="488"/>
        <v>2130377.96</v>
      </c>
      <c r="FI73" s="56">
        <f t="shared" si="488"/>
        <v>744288.50999999989</v>
      </c>
      <c r="FJ73" s="56">
        <f t="shared" si="488"/>
        <v>136188.45000000001</v>
      </c>
      <c r="FK73" s="56">
        <f t="shared" si="488"/>
        <v>360327.17000000004</v>
      </c>
      <c r="FL73" s="56">
        <f t="shared" si="488"/>
        <v>189000</v>
      </c>
      <c r="FM73" s="56">
        <f t="shared" si="488"/>
        <v>997000</v>
      </c>
      <c r="FN73" s="56">
        <f t="shared" si="488"/>
        <v>1203000</v>
      </c>
      <c r="FO73" s="56">
        <f t="shared" si="488"/>
        <v>1417000</v>
      </c>
      <c r="FP73" s="56">
        <f t="shared" si="488"/>
        <v>487000</v>
      </c>
      <c r="FQ73" s="56">
        <f t="shared" si="488"/>
        <v>282000</v>
      </c>
      <c r="FR73" s="56">
        <f t="shared" si="488"/>
        <v>367000</v>
      </c>
      <c r="FS73" s="56">
        <f t="shared" si="488"/>
        <v>401000</v>
      </c>
      <c r="FT73" s="56">
        <f t="shared" si="488"/>
        <v>4268263.0999999996</v>
      </c>
      <c r="FU73" s="56">
        <f t="shared" si="488"/>
        <v>15000</v>
      </c>
      <c r="FV73" s="56">
        <f t="shared" si="488"/>
        <v>48000</v>
      </c>
      <c r="FW73" s="56">
        <f t="shared" si="488"/>
        <v>225000</v>
      </c>
      <c r="FX73" s="56">
        <f t="shared" si="488"/>
        <v>48000</v>
      </c>
      <c r="FY73" s="56">
        <f t="shared" si="488"/>
        <v>488000</v>
      </c>
      <c r="FZ73" s="64">
        <f>SUM(FZ72)</f>
        <v>19757955.189999998</v>
      </c>
    </row>
    <row r="74" spans="1:182">
      <c r="A74" s="6"/>
      <c r="B74" s="5"/>
      <c r="C74" s="5"/>
      <c r="D74" s="5"/>
      <c r="F74" s="5"/>
      <c r="G74" s="32"/>
      <c r="H74" s="5"/>
      <c r="I74" s="5" t="str">
        <f t="shared" si="45"/>
        <v/>
      </c>
      <c r="J74" s="101"/>
      <c r="K74" s="358"/>
      <c r="L74" s="27"/>
      <c r="M74" s="27"/>
      <c r="N74" s="27"/>
      <c r="O74" s="27"/>
      <c r="P74" s="27"/>
      <c r="Q74" s="27"/>
      <c r="R74" s="27"/>
      <c r="S74" s="27"/>
      <c r="T74" s="27"/>
      <c r="U74" s="27"/>
      <c r="V74" s="27"/>
      <c r="W74" s="27"/>
      <c r="X74" s="27"/>
      <c r="Y74" s="27"/>
      <c r="Z74" s="27"/>
      <c r="AA74" s="27"/>
      <c r="AB74" s="27"/>
      <c r="AC74" s="27"/>
      <c r="AD74" s="27"/>
      <c r="AE74" s="27"/>
      <c r="AF74" s="27"/>
      <c r="AG74" s="27"/>
      <c r="AH74" s="27"/>
      <c r="AI74" s="68"/>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756">
        <f t="shared" si="35"/>
        <v>66</v>
      </c>
      <c r="BI74" s="59">
        <f t="shared" si="46"/>
        <v>0</v>
      </c>
      <c r="BJ74" s="59">
        <f t="shared" si="483"/>
        <v>0</v>
      </c>
      <c r="BK74" s="59">
        <f t="shared" si="483"/>
        <v>0</v>
      </c>
      <c r="BL74" s="59">
        <f t="shared" si="483"/>
        <v>0</v>
      </c>
      <c r="BM74" s="59">
        <f t="shared" si="483"/>
        <v>0</v>
      </c>
      <c r="BN74" s="59">
        <f t="shared" si="483"/>
        <v>0</v>
      </c>
      <c r="BO74" s="59">
        <f t="shared" si="483"/>
        <v>0</v>
      </c>
      <c r="BP74" s="59">
        <f t="shared" si="483"/>
        <v>0</v>
      </c>
      <c r="BQ74" s="59">
        <f t="shared" si="483"/>
        <v>0</v>
      </c>
      <c r="BR74" s="59">
        <f t="shared" si="483"/>
        <v>0</v>
      </c>
      <c r="BS74" s="59">
        <f t="shared" si="483"/>
        <v>0</v>
      </c>
      <c r="BT74" s="59">
        <f t="shared" si="483"/>
        <v>0</v>
      </c>
      <c r="BU74" s="59">
        <f t="shared" si="483"/>
        <v>0</v>
      </c>
      <c r="BV74" s="59">
        <f t="shared" si="483"/>
        <v>0</v>
      </c>
      <c r="BW74" s="59">
        <f t="shared" si="483"/>
        <v>0</v>
      </c>
      <c r="BX74" s="59">
        <f t="shared" si="483"/>
        <v>0</v>
      </c>
      <c r="BY74" s="59">
        <f t="shared" si="483"/>
        <v>0</v>
      </c>
      <c r="BZ74" s="59">
        <f t="shared" si="483"/>
        <v>0</v>
      </c>
      <c r="CA74" s="59">
        <f t="shared" si="483"/>
        <v>0</v>
      </c>
      <c r="CB74" s="59">
        <f t="shared" si="483"/>
        <v>0</v>
      </c>
      <c r="CC74" s="59">
        <f t="shared" si="483"/>
        <v>0</v>
      </c>
      <c r="CD74" s="59">
        <f t="shared" si="483"/>
        <v>0</v>
      </c>
      <c r="CE74" s="59">
        <f t="shared" si="40"/>
        <v>0</v>
      </c>
      <c r="CF74" s="68"/>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63"/>
      <c r="DE74" s="59"/>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127">
        <f t="shared" si="52"/>
        <v>0</v>
      </c>
      <c r="FB74" s="59"/>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63"/>
    </row>
    <row r="75" spans="1:182">
      <c r="A75" s="6" t="s">
        <v>198</v>
      </c>
      <c r="B75" s="5"/>
      <c r="C75" s="5"/>
      <c r="D75" s="5"/>
      <c r="F75" s="5"/>
      <c r="G75" s="32"/>
      <c r="H75" s="5"/>
      <c r="I75" s="5" t="str">
        <f t="shared" si="45"/>
        <v/>
      </c>
      <c r="J75" s="101"/>
      <c r="K75" s="358"/>
      <c r="L75" s="27"/>
      <c r="M75" s="27"/>
      <c r="N75" s="27"/>
      <c r="O75" s="27"/>
      <c r="P75" s="27"/>
      <c r="Q75" s="27"/>
      <c r="R75" s="27"/>
      <c r="S75" s="27"/>
      <c r="T75" s="27"/>
      <c r="U75" s="27"/>
      <c r="V75" s="27"/>
      <c r="W75" s="27"/>
      <c r="X75" s="27"/>
      <c r="Y75" s="27"/>
      <c r="Z75" s="27"/>
      <c r="AA75" s="27"/>
      <c r="AB75" s="27"/>
      <c r="AC75" s="27"/>
      <c r="AD75" s="27"/>
      <c r="AE75" s="27"/>
      <c r="AF75" s="27"/>
      <c r="AG75" s="27"/>
      <c r="AH75" s="27"/>
      <c r="AI75" s="68"/>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756">
        <f t="shared" ref="BH75:BH95" si="489">BH74+1</f>
        <v>67</v>
      </c>
      <c r="BI75" s="59">
        <f t="shared" si="46"/>
        <v>0</v>
      </c>
      <c r="BJ75" s="59">
        <f t="shared" si="483"/>
        <v>0</v>
      </c>
      <c r="BK75" s="59">
        <f t="shared" si="483"/>
        <v>0</v>
      </c>
      <c r="BL75" s="59">
        <f t="shared" si="483"/>
        <v>0</v>
      </c>
      <c r="BM75" s="59">
        <f t="shared" si="483"/>
        <v>0</v>
      </c>
      <c r="BN75" s="59">
        <f t="shared" si="483"/>
        <v>0</v>
      </c>
      <c r="BO75" s="59">
        <f t="shared" si="483"/>
        <v>0</v>
      </c>
      <c r="BP75" s="59">
        <f t="shared" si="483"/>
        <v>0</v>
      </c>
      <c r="BQ75" s="59">
        <f t="shared" si="483"/>
        <v>0</v>
      </c>
      <c r="BR75" s="59">
        <f t="shared" si="483"/>
        <v>0</v>
      </c>
      <c r="BS75" s="59">
        <f t="shared" si="483"/>
        <v>0</v>
      </c>
      <c r="BT75" s="59">
        <f t="shared" si="483"/>
        <v>0</v>
      </c>
      <c r="BU75" s="59">
        <f t="shared" si="483"/>
        <v>0</v>
      </c>
      <c r="BV75" s="59">
        <f t="shared" si="483"/>
        <v>0</v>
      </c>
      <c r="BW75" s="59">
        <f t="shared" si="483"/>
        <v>0</v>
      </c>
      <c r="BX75" s="59">
        <f t="shared" si="483"/>
        <v>0</v>
      </c>
      <c r="BY75" s="59">
        <f t="shared" si="483"/>
        <v>0</v>
      </c>
      <c r="BZ75" s="59">
        <f t="shared" si="483"/>
        <v>0</v>
      </c>
      <c r="CA75" s="59">
        <f t="shared" si="483"/>
        <v>0</v>
      </c>
      <c r="CB75" s="59">
        <f t="shared" si="483"/>
        <v>0</v>
      </c>
      <c r="CC75" s="59">
        <f t="shared" si="483"/>
        <v>0</v>
      </c>
      <c r="CD75" s="59">
        <f t="shared" si="483"/>
        <v>0</v>
      </c>
      <c r="CE75" s="59">
        <f t="shared" si="40"/>
        <v>0</v>
      </c>
      <c r="CF75" s="68"/>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63"/>
      <c r="DE75" s="59"/>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127">
        <f t="shared" si="52"/>
        <v>0</v>
      </c>
      <c r="FB75" s="59"/>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63"/>
    </row>
    <row r="76" spans="1:182">
      <c r="A76" s="5" t="s">
        <v>21</v>
      </c>
      <c r="B76" s="3" t="s">
        <v>22</v>
      </c>
      <c r="C76" s="5" t="s">
        <v>2</v>
      </c>
      <c r="D76" s="5" t="s">
        <v>45</v>
      </c>
      <c r="E76" s="5" t="s">
        <v>149</v>
      </c>
      <c r="F76" s="5" t="s">
        <v>90</v>
      </c>
      <c r="G76" s="32">
        <v>303</v>
      </c>
      <c r="H76" s="5" t="s">
        <v>22</v>
      </c>
      <c r="I76" s="5" t="str">
        <f t="shared" si="45"/>
        <v>303CA</v>
      </c>
      <c r="J76" s="374">
        <f>VLOOKUP(F76,Scenarios!$BI$11:$BL$121,4,0)</f>
        <v>0</v>
      </c>
      <c r="K76" s="358">
        <f>VLOOKUP(F76,Scenarios!$AG$11:$AJ$132,4,0)</f>
        <v>216406.51</v>
      </c>
      <c r="L76" s="27">
        <f t="shared" ref="L76:L91" si="490">K76+ED76+FC76</f>
        <v>216406.51</v>
      </c>
      <c r="M76" s="27">
        <f t="shared" ref="M76:M91" si="491">L76+EE76+FD76</f>
        <v>216406.51</v>
      </c>
      <c r="N76" s="27">
        <f t="shared" ref="N76:N91" si="492">M76+EF76+FE76</f>
        <v>216406.51</v>
      </c>
      <c r="O76" s="27">
        <f t="shared" ref="O76:O91" si="493">N76+EG76+FF76</f>
        <v>216406.51</v>
      </c>
      <c r="P76" s="27">
        <f t="shared" ref="P76:P91" si="494">O76+EH76+FG76</f>
        <v>216406.51</v>
      </c>
      <c r="Q76" s="27">
        <f t="shared" ref="Q76:Q91" si="495">P76+EI76+FH76</f>
        <v>216406.51</v>
      </c>
      <c r="R76" s="27">
        <f t="shared" ref="R76:R91" si="496">Q76+EJ76+FI76</f>
        <v>216406.51</v>
      </c>
      <c r="S76" s="27">
        <f t="shared" ref="S76:S91" si="497">R76+EK76+FJ76</f>
        <v>216406.51</v>
      </c>
      <c r="T76" s="27">
        <f t="shared" ref="T76:T91" si="498">S76+EL76+FK76</f>
        <v>216406.51</v>
      </c>
      <c r="U76" s="27">
        <f t="shared" ref="U76:U91" si="499">T76+EM76+FL76</f>
        <v>216406.51</v>
      </c>
      <c r="V76" s="27">
        <f t="shared" ref="V76:V91" si="500">U76+EN76+FM76</f>
        <v>216406.51</v>
      </c>
      <c r="W76" s="27">
        <f t="shared" ref="W76:W91" si="501">V76+EO76+FN76</f>
        <v>216406.51</v>
      </c>
      <c r="X76" s="27">
        <f t="shared" ref="X76:X91" si="502">W76+EP76+FO76</f>
        <v>216406.51</v>
      </c>
      <c r="Y76" s="27">
        <f t="shared" ref="Y76:Y91" si="503">X76+EQ76+FP76</f>
        <v>216406.51</v>
      </c>
      <c r="Z76" s="27">
        <f t="shared" ref="Z76:Z91" si="504">Y76+ER76+FQ76</f>
        <v>216406.51</v>
      </c>
      <c r="AA76" s="27">
        <f t="shared" ref="AA76:AA91" si="505">Z76+ES76+FR76</f>
        <v>216406.51</v>
      </c>
      <c r="AB76" s="27">
        <f t="shared" ref="AB76:AB91" si="506">AA76+ET76+FS76</f>
        <v>216406.51</v>
      </c>
      <c r="AC76" s="27">
        <f t="shared" ref="AC76:AC91" si="507">AB76+EU76+FT76</f>
        <v>216406.51</v>
      </c>
      <c r="AD76" s="27">
        <f t="shared" ref="AD76:AD91" si="508">AC76+EV76+FU76</f>
        <v>216406.51</v>
      </c>
      <c r="AE76" s="27">
        <f t="shared" ref="AE76:AE91" si="509">AD76+EW76+FV76</f>
        <v>216406.51</v>
      </c>
      <c r="AF76" s="27">
        <f t="shared" ref="AF76:AF91" si="510">AE76+EX76+FW76</f>
        <v>216406.51</v>
      </c>
      <c r="AG76" s="27">
        <f t="shared" ref="AG76:AG91" si="511">AF76+EY76+FX76</f>
        <v>216406.51</v>
      </c>
      <c r="AH76" s="27">
        <f t="shared" ref="AH76:AH91" si="512">AG76+EZ76+FY76</f>
        <v>216406.51</v>
      </c>
      <c r="AI76" s="68"/>
      <c r="AJ76" s="59">
        <f>SUMIF(Adjustments!$J$4:$J$921,(Retirements!$E76&amp;"/"&amp;Retirements!AJ$8&amp;"/"&amp;Retirements!AJ$7&amp;"/"&amp;Retirements!AJ$6),Adjustments!K$4:K$921)</f>
        <v>0</v>
      </c>
      <c r="AK76" s="59">
        <f>SUMIF(Adjustments!$J$4:$J$921,(Retirements!$E76&amp;"/"&amp;Retirements!AK$8&amp;"/"&amp;Retirements!AK$7&amp;"/"&amp;Retirements!AK$6),Adjustments!L$4:L$921)</f>
        <v>0</v>
      </c>
      <c r="AL76" s="59">
        <f>SUMIF(Adjustments!$J$4:$J$921,(Retirements!$E76&amp;"/"&amp;Retirements!AL$8&amp;"/"&amp;Retirements!AL$7&amp;"/"&amp;Retirements!AL$6),Adjustments!M$4:M$921)</f>
        <v>0</v>
      </c>
      <c r="AM76" s="59">
        <f>SUMIF(Adjustments!$J$4:$J$921,(Retirements!$E76&amp;"/"&amp;Retirements!AM$8&amp;"/"&amp;Retirements!AM$7&amp;"/"&amp;Retirements!AM$6),Adjustments!N$4:N$921)</f>
        <v>0</v>
      </c>
      <c r="AN76" s="59">
        <f>SUMIF(Adjustments!$J$4:$J$921,(Retirements!$E76&amp;"/"&amp;Retirements!AN$8&amp;"/"&amp;Retirements!AN$7&amp;"/"&amp;Retirements!AN$6),Adjustments!O$4:O$921)</f>
        <v>0</v>
      </c>
      <c r="AO76" s="59">
        <f>SUMIF(Adjustments!$J$4:$J$921,(Retirements!$E76&amp;"/"&amp;Retirements!AO$8&amp;"/"&amp;Retirements!AO$7&amp;"/"&amp;Retirements!AO$6),Adjustments!P$4:P$921)</f>
        <v>0</v>
      </c>
      <c r="AP76" s="59">
        <f>SUMIF(Adjustments!$J$4:$J$921,(Retirements!$E76&amp;"/"&amp;Retirements!AP$8&amp;"/"&amp;Retirements!AP$7&amp;"/"&amp;Retirements!AP$6),Adjustments!Q$4:Q$921)</f>
        <v>0</v>
      </c>
      <c r="AQ76" s="59">
        <f>SUMIF(Adjustments!$J$4:$J$921,(Retirements!$E76&amp;"/"&amp;Retirements!AQ$8&amp;"/"&amp;Retirements!AQ$7&amp;"/"&amp;Retirements!AQ$6),Adjustments!R$4:R$921)</f>
        <v>0</v>
      </c>
      <c r="AR76" s="59">
        <f>SUMIF(Adjustments!$J$4:$J$921,(Retirements!$E76&amp;"/"&amp;Retirements!AR$8&amp;"/"&amp;Retirements!AR$7&amp;"/"&amp;Retirements!AR$6),Adjustments!S$4:S$921)</f>
        <v>0</v>
      </c>
      <c r="AS76" s="59">
        <f>SUMIF(Adjustments!$J$4:$J$921,(Retirements!$E76&amp;"/"&amp;Retirements!AS$8&amp;"/"&amp;Retirements!AS$7&amp;"/"&amp;Retirements!AS$6),Adjustments!T$4:T$921)</f>
        <v>0</v>
      </c>
      <c r="AT76" s="59">
        <f>SUMIF(Adjustments!$J$4:$J$921,(Retirements!$E76&amp;"/"&amp;Retirements!AT$8&amp;"/"&amp;Retirements!AT$7&amp;"/"&amp;Retirements!AT$6),Adjustments!U$4:U$921)</f>
        <v>0</v>
      </c>
      <c r="AU76" s="59">
        <f>SUMIF(Adjustments!$J$4:$J$921,(Retirements!$E76&amp;"/"&amp;Retirements!AU$8&amp;"/"&amp;Retirements!AU$7&amp;"/"&amp;Retirements!AU$6),Adjustments!V$4:V$921)</f>
        <v>0</v>
      </c>
      <c r="AV76" s="59">
        <f>SUMIF(Adjustments!$J$4:$J$921,(Retirements!$E76&amp;"/"&amp;Retirements!AV$8&amp;"/"&amp;Retirements!AV$7&amp;"/"&amp;Retirements!AV$6),Adjustments!W$4:W$921)</f>
        <v>0</v>
      </c>
      <c r="AW76" s="59">
        <f>SUMIF(Adjustments!$J$4:$J$921,(Retirements!$E76&amp;"/"&amp;Retirements!AW$8&amp;"/"&amp;Retirements!AW$7&amp;"/"&amp;Retirements!AW$6),Adjustments!X$4:X$921)</f>
        <v>0</v>
      </c>
      <c r="AX76" s="59">
        <f>SUMIF(Adjustments!$J$4:$J$921,(Retirements!$E76&amp;"/"&amp;Retirements!AX$8&amp;"/"&amp;Retirements!AX$7&amp;"/"&amp;Retirements!AX$6),Adjustments!Y$4:Y$921)</f>
        <v>0</v>
      </c>
      <c r="AY76" s="59">
        <f>SUMIF(Adjustments!$J$4:$J$921,(Retirements!$E76&amp;"/"&amp;Retirements!AY$8&amp;"/"&amp;Retirements!AY$7&amp;"/"&amp;Retirements!AY$6),Adjustments!Z$4:Z$921)</f>
        <v>0</v>
      </c>
      <c r="AZ76" s="59">
        <f>SUMIF(Adjustments!$J$4:$J$921,(Retirements!$E76&amp;"/"&amp;Retirements!AZ$8&amp;"/"&amp;Retirements!AZ$7&amp;"/"&amp;Retirements!AZ$6),Adjustments!AA$4:AA$921)</f>
        <v>0</v>
      </c>
      <c r="BA76" s="59">
        <f>SUMIF(Adjustments!$J$4:$J$921,(Retirements!$E76&amp;"/"&amp;Retirements!BA$8&amp;"/"&amp;Retirements!BA$7&amp;"/"&amp;Retirements!BA$6),Adjustments!AB$4:AB$921)</f>
        <v>0</v>
      </c>
      <c r="BB76" s="59">
        <f>SUMIF(Adjustments!$J$4:$J$921,(Retirements!$E76&amp;"/"&amp;Retirements!BB$8&amp;"/"&amp;Retirements!BB$7&amp;"/"&amp;Retirements!BB$6),Adjustments!AC$4:AC$921)</f>
        <v>0</v>
      </c>
      <c r="BC76" s="59">
        <f>SUMIF(Adjustments!$J$4:$J$921,(Retirements!$E76&amp;"/"&amp;Retirements!BC$8&amp;"/"&amp;Retirements!BC$7&amp;"/"&amp;Retirements!BC$6),Adjustments!AD$4:AD$921)</f>
        <v>0</v>
      </c>
      <c r="BD76" s="59">
        <f>SUMIF(Adjustments!$J$4:$J$921,(Retirements!$E76&amp;"/"&amp;Retirements!BD$8&amp;"/"&amp;Retirements!BD$7&amp;"/"&amp;Retirements!BD$6),Adjustments!AE$4:AE$921)</f>
        <v>0</v>
      </c>
      <c r="BE76" s="59">
        <f>SUMIF(Adjustments!$J$4:$J$921,(Retirements!$E76&amp;"/"&amp;Retirements!BE$8&amp;"/"&amp;Retirements!BE$7&amp;"/"&amp;Retirements!BE$6),Adjustments!AF$4:AF$921)</f>
        <v>0</v>
      </c>
      <c r="BF76" s="59">
        <f>SUMIF(Adjustments!$J$4:$J$921,(Retirements!$E76&amp;"/"&amp;Retirements!BF$8&amp;"/"&amp;Retirements!BF$7&amp;"/"&amp;Retirements!BF$6),Adjustments!AG$4:AG$921)</f>
        <v>0</v>
      </c>
      <c r="BG76" s="59"/>
      <c r="BH76" s="756">
        <f t="shared" si="489"/>
        <v>68</v>
      </c>
      <c r="BI76" s="59">
        <f t="shared" si="46"/>
        <v>216406.51</v>
      </c>
      <c r="BJ76" s="59">
        <f t="shared" si="483"/>
        <v>216406.51</v>
      </c>
      <c r="BK76" s="59">
        <f t="shared" si="483"/>
        <v>216406.51</v>
      </c>
      <c r="BL76" s="59">
        <f t="shared" si="483"/>
        <v>216406.51</v>
      </c>
      <c r="BM76" s="59">
        <f t="shared" si="483"/>
        <v>216406.51</v>
      </c>
      <c r="BN76" s="59">
        <f t="shared" si="483"/>
        <v>216406.51</v>
      </c>
      <c r="BO76" s="59">
        <f t="shared" si="483"/>
        <v>216406.51</v>
      </c>
      <c r="BP76" s="59">
        <f t="shared" si="483"/>
        <v>216406.51</v>
      </c>
      <c r="BQ76" s="59">
        <f t="shared" si="483"/>
        <v>216406.51</v>
      </c>
      <c r="BR76" s="59">
        <f t="shared" si="483"/>
        <v>216406.51</v>
      </c>
      <c r="BS76" s="59">
        <f t="shared" si="483"/>
        <v>216406.51</v>
      </c>
      <c r="BT76" s="59">
        <f t="shared" si="483"/>
        <v>216406.51</v>
      </c>
      <c r="BU76" s="59">
        <f t="shared" si="483"/>
        <v>216406.51</v>
      </c>
      <c r="BV76" s="59">
        <f t="shared" si="483"/>
        <v>216406.51</v>
      </c>
      <c r="BW76" s="59">
        <f t="shared" si="483"/>
        <v>216406.51</v>
      </c>
      <c r="BX76" s="59">
        <f t="shared" si="483"/>
        <v>216406.51</v>
      </c>
      <c r="BY76" s="59">
        <f t="shared" si="483"/>
        <v>216406.51</v>
      </c>
      <c r="BZ76" s="59">
        <f t="shared" si="483"/>
        <v>216406.51</v>
      </c>
      <c r="CA76" s="59">
        <f t="shared" si="483"/>
        <v>216406.51</v>
      </c>
      <c r="CB76" s="59">
        <f t="shared" si="483"/>
        <v>216406.51</v>
      </c>
      <c r="CC76" s="59">
        <f t="shared" si="483"/>
        <v>216406.51</v>
      </c>
      <c r="CD76" s="59">
        <f t="shared" si="483"/>
        <v>216406.51</v>
      </c>
      <c r="CE76" s="59">
        <f t="shared" ref="CE76:CE85" si="513">HLOOKUP(CE$8,$K$9:$AH$95,$BH76,0)</f>
        <v>216406.51</v>
      </c>
      <c r="CF76" s="68"/>
      <c r="CG76" s="70">
        <f t="shared" ref="CG76:CG91" si="514">IF(CG$7="Actuals",AJ76,((BI76*$J76)/12))</f>
        <v>0</v>
      </c>
      <c r="CH76" s="70">
        <f t="shared" ref="CH76:CH91" si="515">IF(CH$7="Actuals",AK76,((BJ76*$J76)/12))</f>
        <v>0</v>
      </c>
      <c r="CI76" s="70">
        <f t="shared" ref="CI76:CI91" si="516">IF(CI$7="Actuals",AL76,((BK76*$J76)/12))</f>
        <v>0</v>
      </c>
      <c r="CJ76" s="70">
        <f t="shared" ref="CJ76:CJ91" si="517">IF(CJ$7="Actuals",AM76,((BL76*$J76)/12))</f>
        <v>0</v>
      </c>
      <c r="CK76" s="70">
        <f t="shared" ref="CK76:CK91" si="518">IF(CK$7="Actuals",AN76,((BM76*$J76)/12))</f>
        <v>0</v>
      </c>
      <c r="CL76" s="70">
        <f t="shared" ref="CL76:CL91" si="519">IF(CL$7="Actuals",AO76,((BN76*$J76)/12))</f>
        <v>0</v>
      </c>
      <c r="CM76" s="70">
        <f t="shared" ref="CM76:CM91" si="520">IF(CM$7="Actuals",AP76,((BO76*$J76)/12))</f>
        <v>0</v>
      </c>
      <c r="CN76" s="70">
        <f t="shared" ref="CN76:CN91" si="521">IF(CN$7="Actuals",AQ76,((BP76*$J76)/12))</f>
        <v>0</v>
      </c>
      <c r="CO76" s="70">
        <f t="shared" ref="CO76:CO91" si="522">IF(CO$7="Actuals",AR76,((BQ76*$J76)/12))</f>
        <v>0</v>
      </c>
      <c r="CP76" s="70">
        <f t="shared" ref="CP76:CP91" si="523">IF(CP$7="Actuals",AS76,((BR76*$J76)/12))</f>
        <v>0</v>
      </c>
      <c r="CQ76" s="70">
        <f t="shared" ref="CQ76:CQ91" si="524">IF(CQ$7="Actuals",AT76,((BS76*$J76)/12))</f>
        <v>0</v>
      </c>
      <c r="CR76" s="70">
        <f t="shared" ref="CR76:CR91" si="525">IF(CR$7="Actuals",AU76,((BT76*$J76)/12))</f>
        <v>0</v>
      </c>
      <c r="CS76" s="70">
        <f t="shared" ref="CS76:CS91" si="526">IF(CS$7="Actuals",AV76,((BU76*$J76)/12))</f>
        <v>0</v>
      </c>
      <c r="CT76" s="70">
        <f t="shared" ref="CT76:CT91" si="527">IF(CT$7="Actuals",AW76,((BV76*$J76)/12))</f>
        <v>0</v>
      </c>
      <c r="CU76" s="70">
        <f t="shared" ref="CU76:CU91" si="528">IF(CU$7="Actuals",AX76,((BW76*$J76)/12))</f>
        <v>0</v>
      </c>
      <c r="CV76" s="70">
        <f t="shared" ref="CV76:CV91" si="529">IF(CV$7="Actuals",AY76,((BX76*$J76)/12))</f>
        <v>0</v>
      </c>
      <c r="CW76" s="70">
        <f t="shared" ref="CW76:CW91" si="530">IF(CW$7="Actuals",AZ76,((BY76*$J76)/12))</f>
        <v>0</v>
      </c>
      <c r="CX76" s="70">
        <f t="shared" ref="CX76:CX91" si="531">IF(CX$7="Actuals",BA76,((BZ76*$J76)/12))</f>
        <v>0</v>
      </c>
      <c r="CY76" s="70">
        <f t="shared" ref="CY76:CY91" si="532">IF(CY$7="Actuals",BB76,((CA76*$J76)/12))</f>
        <v>0</v>
      </c>
      <c r="CZ76" s="70">
        <f t="shared" ref="CZ76:CZ91" si="533">IF(CZ$7="Actuals",BC76,((CB76*$J76)/12))</f>
        <v>0</v>
      </c>
      <c r="DA76" s="70">
        <f t="shared" ref="DA76:DA91" si="534">IF(DA$7="Actuals",BD76,((CC76*$J76)/12))</f>
        <v>0</v>
      </c>
      <c r="DB76" s="70">
        <f t="shared" ref="DB76:DB91" si="535">IF(DB$7="Actuals",BE76,((CD76*$J76)/12))</f>
        <v>0</v>
      </c>
      <c r="DC76" s="70">
        <f t="shared" ref="DC76:DC91" si="536">IF(DC$7="Actuals",BF76,((CE76*$J76)/12))</f>
        <v>0</v>
      </c>
      <c r="DD76" s="63">
        <f t="shared" ref="DD76:DD91" si="537">SUM(CG76:DC76)</f>
        <v>0</v>
      </c>
      <c r="DE76" s="59"/>
      <c r="DF76" s="70">
        <f>SUMIF(Adjustments!$J$4:$J$921,(Retirements!$E76&amp;"/"&amp;Retirements!DF$8&amp;"/"&amp;Retirements!DF$7&amp;"/"&amp;Retirements!DF$6),Adjustments!K$4:K$921)</f>
        <v>0</v>
      </c>
      <c r="DG76" s="70">
        <f>SUMIF(Adjustments!$J$4:$J$921,(Retirements!$E76&amp;"/"&amp;Retirements!DG$8&amp;"/"&amp;Retirements!DG$7&amp;"/"&amp;Retirements!DG$6),Adjustments!L$4:L$921)</f>
        <v>0</v>
      </c>
      <c r="DH76" s="70">
        <f>SUMIF(Adjustments!$J$4:$J$921,(Retirements!$E76&amp;"/"&amp;Retirements!DH$8&amp;"/"&amp;Retirements!DH$7&amp;"/"&amp;Retirements!DH$6),Adjustments!M$4:M$921)</f>
        <v>0</v>
      </c>
      <c r="DI76" s="70">
        <f>SUMIF(Adjustments!$J$4:$J$921,(Retirements!$E76&amp;"/"&amp;Retirements!DI$8&amp;"/"&amp;Retirements!DI$7&amp;"/"&amp;Retirements!DI$6),Adjustments!N$4:N$921)</f>
        <v>0</v>
      </c>
      <c r="DJ76" s="70">
        <f>SUMIF(Adjustments!$J$4:$J$921,(Retirements!$E76&amp;"/"&amp;Retirements!DJ$8&amp;"/"&amp;Retirements!DJ$7&amp;"/"&amp;Retirements!DJ$6),Adjustments!O$4:O$921)</f>
        <v>0</v>
      </c>
      <c r="DK76" s="70">
        <f>SUMIF(Adjustments!$J$4:$J$921,(Retirements!$E76&amp;"/"&amp;Retirements!DK$8&amp;"/"&amp;Retirements!DK$7&amp;"/"&amp;Retirements!DK$6),Adjustments!P$4:P$921)</f>
        <v>0</v>
      </c>
      <c r="DL76" s="70">
        <f>SUMIF(Adjustments!$J$4:$J$921,(Retirements!$E76&amp;"/"&amp;Retirements!DL$8&amp;"/"&amp;Retirements!DL$7&amp;"/"&amp;Retirements!DL$6),Adjustments!Q$4:Q$921)</f>
        <v>0</v>
      </c>
      <c r="DM76" s="70">
        <f>SUMIF(Adjustments!$J$4:$J$921,(Retirements!$E76&amp;"/"&amp;Retirements!DM$8&amp;"/"&amp;Retirements!DM$7&amp;"/"&amp;Retirements!DM$6),Adjustments!R$4:R$921)</f>
        <v>0</v>
      </c>
      <c r="DN76" s="70">
        <f>SUMIF(Adjustments!$J$4:$J$921,(Retirements!$E76&amp;"/"&amp;Retirements!DN$8&amp;"/"&amp;Retirements!DN$7&amp;"/"&amp;Retirements!DN$6),Adjustments!S$4:S$921)</f>
        <v>0</v>
      </c>
      <c r="DO76" s="70">
        <f>SUMIF(Adjustments!$J$4:$J$921,(Retirements!$E76&amp;"/"&amp;Retirements!DO$8&amp;"/"&amp;Retirements!DO$7&amp;"/"&amp;Retirements!DO$6),Adjustments!T$4:T$921)</f>
        <v>0</v>
      </c>
      <c r="DP76" s="70">
        <f>SUMIF(Adjustments!$J$4:$J$921,(Retirements!$E76&amp;"/"&amp;Retirements!DP$8&amp;"/"&amp;Retirements!DP$7&amp;"/"&amp;Retirements!DP$6),Adjustments!U$4:U$921)</f>
        <v>0</v>
      </c>
      <c r="DQ76" s="70">
        <f>SUMIF(Adjustments!$J$4:$J$921,(Retirements!$E76&amp;"/"&amp;Retirements!DQ$8&amp;"/"&amp;Retirements!DQ$7&amp;"/"&amp;Retirements!DQ$6),Adjustments!V$4:V$921)</f>
        <v>0</v>
      </c>
      <c r="DR76" s="70">
        <f>SUMIF(Adjustments!$J$4:$J$921,(Retirements!$E76&amp;"/"&amp;Retirements!DR$8&amp;"/"&amp;Retirements!DR$7&amp;"/"&amp;Retirements!DR$6),Adjustments!W$4:W$921)</f>
        <v>0</v>
      </c>
      <c r="DS76" s="70">
        <f>SUMIF(Adjustments!$J$4:$J$921,(Retirements!$E76&amp;"/"&amp;Retirements!DS$8&amp;"/"&amp;Retirements!DS$7&amp;"/"&amp;Retirements!DS$6),Adjustments!X$4:X$921)</f>
        <v>0</v>
      </c>
      <c r="DT76" s="70">
        <f>SUMIF(Adjustments!$J$4:$J$921,(Retirements!$E76&amp;"/"&amp;Retirements!DT$8&amp;"/"&amp;Retirements!DT$7&amp;"/"&amp;Retirements!DT$6),Adjustments!Y$4:Y$921)</f>
        <v>0</v>
      </c>
      <c r="DU76" s="70">
        <f>SUMIF(Adjustments!$J$4:$J$921,(Retirements!$E76&amp;"/"&amp;Retirements!DU$8&amp;"/"&amp;Retirements!DU$7&amp;"/"&amp;Retirements!DU$6),Adjustments!Z$4:Z$921)</f>
        <v>0</v>
      </c>
      <c r="DV76" s="70">
        <f>SUMIF(Adjustments!$J$4:$J$921,(Retirements!$E76&amp;"/"&amp;Retirements!DV$8&amp;"/"&amp;Retirements!DV$7&amp;"/"&amp;Retirements!DV$6),Adjustments!AA$4:AA$921)</f>
        <v>0</v>
      </c>
      <c r="DW76" s="70">
        <f>SUMIF(Adjustments!$J$4:$J$921,(Retirements!$E76&amp;"/"&amp;Retirements!DW$8&amp;"/"&amp;Retirements!DW$7&amp;"/"&amp;Retirements!DW$6),Adjustments!AB$4:AB$921)</f>
        <v>0</v>
      </c>
      <c r="DX76" s="70">
        <f>SUMIF(Adjustments!$J$4:$J$921,(Retirements!$E76&amp;"/"&amp;Retirements!DX$8&amp;"/"&amp;Retirements!DX$7&amp;"/"&amp;Retirements!DX$6),Adjustments!AC$4:AC$921)</f>
        <v>0</v>
      </c>
      <c r="DY76" s="70">
        <f>SUMIF(Adjustments!$J$4:$J$921,(Retirements!$E76&amp;"/"&amp;Retirements!DY$8&amp;"/"&amp;Retirements!DY$7&amp;"/"&amp;Retirements!DY$6),Adjustments!AD$4:AD$921)</f>
        <v>0</v>
      </c>
      <c r="DZ76" s="70">
        <f>SUMIF(Adjustments!$J$4:$J$921,(Retirements!$E76&amp;"/"&amp;Retirements!DZ$8&amp;"/"&amp;Retirements!DZ$7&amp;"/"&amp;Retirements!DZ$6),Adjustments!AE$4:AE$921)</f>
        <v>0</v>
      </c>
      <c r="EA76" s="70">
        <f>SUMIF(Adjustments!$J$4:$J$921,(Retirements!$E76&amp;"/"&amp;Retirements!EA$8&amp;"/"&amp;Retirements!EA$7&amp;"/"&amp;Retirements!EA$6),Adjustments!AF$4:AF$921)</f>
        <v>0</v>
      </c>
      <c r="EB76" s="70">
        <f>SUMIF(Adjustments!$J$4:$J$921,(Retirements!$E76&amp;"/"&amp;Retirements!EB$8&amp;"/"&amp;Retirements!EB$7&amp;"/"&amp;Retirements!EB$6),Adjustments!AG$4:AG$921)</f>
        <v>0</v>
      </c>
      <c r="EC76" s="59"/>
      <c r="ED76" s="59">
        <f t="shared" ref="ED76:ED91" si="538">IF(ED$7="Actuals",CG76,(DF76+CG76))</f>
        <v>0</v>
      </c>
      <c r="EE76" s="59">
        <f t="shared" ref="EE76:EE91" si="539">IF(EE$7="Actuals",CH76,(DG76+CH76))</f>
        <v>0</v>
      </c>
      <c r="EF76" s="59">
        <f t="shared" ref="EF76:EF91" si="540">IF(EF$7="Actuals",CI76,(DH76+CI76))</f>
        <v>0</v>
      </c>
      <c r="EG76" s="59">
        <f t="shared" ref="EG76:EG91" si="541">IF(EG$7="Actuals",CJ76,(DI76+CJ76))</f>
        <v>0</v>
      </c>
      <c r="EH76" s="59">
        <f t="shared" ref="EH76:EH91" si="542">IF(EH$7="Actuals",CK76,(DJ76+CK76))</f>
        <v>0</v>
      </c>
      <c r="EI76" s="59">
        <f t="shared" ref="EI76:EI91" si="543">IF(EI$7="Actuals",CL76,(DK76+CL76))</f>
        <v>0</v>
      </c>
      <c r="EJ76" s="59">
        <f t="shared" ref="EJ76:EJ91" si="544">IF(EJ$7="Actuals",CM76,(DL76+CM76))</f>
        <v>0</v>
      </c>
      <c r="EK76" s="59">
        <f t="shared" ref="EK76:EK91" si="545">IF(EK$7="Actuals",CN76,(DM76+CN76))</f>
        <v>0</v>
      </c>
      <c r="EL76" s="59">
        <f t="shared" ref="EL76:EL91" si="546">IF(EL$7="Actuals",CO76,(DN76+CO76))</f>
        <v>0</v>
      </c>
      <c r="EM76" s="59">
        <f t="shared" ref="EM76:EM91" si="547">IF(EM$7="Actuals",CP76,(DO76+CP76))</f>
        <v>0</v>
      </c>
      <c r="EN76" s="59">
        <f t="shared" ref="EN76:EN91" si="548">IF(EN$7="Actuals",CQ76,(DP76+CQ76))</f>
        <v>0</v>
      </c>
      <c r="EO76" s="59">
        <f t="shared" ref="EO76:EO91" si="549">IF(EO$7="Actuals",CR76,(DQ76+CR76))</f>
        <v>0</v>
      </c>
      <c r="EP76" s="59">
        <f t="shared" ref="EP76:EP91" si="550">IF(EP$7="Actuals",CS76,(DR76+CS76))</f>
        <v>0</v>
      </c>
      <c r="EQ76" s="59">
        <f t="shared" ref="EQ76:EQ91" si="551">IF(EQ$7="Actuals",CT76,(DS76+CT76))</f>
        <v>0</v>
      </c>
      <c r="ER76" s="59">
        <f t="shared" ref="ER76:ER91" si="552">IF(ER$7="Actuals",CU76,(DT76+CU76))</f>
        <v>0</v>
      </c>
      <c r="ES76" s="59">
        <f t="shared" ref="ES76:ES91" si="553">IF(ES$7="Actuals",CV76,(DU76+CV76))</f>
        <v>0</v>
      </c>
      <c r="ET76" s="59">
        <f t="shared" ref="ET76:ET91" si="554">IF(ET$7="Actuals",CW76,(DV76+CW76))</f>
        <v>0</v>
      </c>
      <c r="EU76" s="59">
        <f t="shared" ref="EU76:EU91" si="555">IF(EU$7="Actuals",CX76,(DW76+CX76))</f>
        <v>0</v>
      </c>
      <c r="EV76" s="59">
        <f t="shared" ref="EV76:EV91" si="556">IF(EV$7="Actuals",CY76,(DX76+CY76))</f>
        <v>0</v>
      </c>
      <c r="EW76" s="59">
        <f t="shared" ref="EW76:EW91" si="557">IF(EW$7="Actuals",CZ76,(DY76+CZ76))</f>
        <v>0</v>
      </c>
      <c r="EX76" s="59">
        <f t="shared" ref="EX76:EX91" si="558">IF(EX$7="Actuals",DA76,(DZ76+DA76))</f>
        <v>0</v>
      </c>
      <c r="EY76" s="59">
        <f t="shared" ref="EY76:EY91" si="559">IF(EY$7="Actuals",DB76,(EA76+DB76))</f>
        <v>0</v>
      </c>
      <c r="EZ76" s="59">
        <f t="shared" ref="EZ76:EZ91" si="560">IF(EZ$7="Actuals",DC76,(EB76+DC76))</f>
        <v>0</v>
      </c>
      <c r="FA76" s="127">
        <f t="shared" si="52"/>
        <v>0</v>
      </c>
      <c r="FB76" s="59"/>
      <c r="FC76" s="70">
        <f>SUMIF(Adjustments!$J$4:$J$921,(Retirements!$E76&amp;"/"&amp;Retirements!FC$8&amp;"/"&amp;Retirements!FC$7&amp;"/"&amp;Retirements!FC$6),Adjustments!L$4:L$921)</f>
        <v>0</v>
      </c>
      <c r="FD76" s="70">
        <f>SUMIF(Adjustments!$J$4:$J$921,(Retirements!$E76&amp;"/"&amp;Retirements!FD$8&amp;"/"&amp;Retirements!FD$7&amp;"/"&amp;Retirements!FD$6),Adjustments!M$4:M$921)</f>
        <v>0</v>
      </c>
      <c r="FE76" s="70">
        <f>SUMIF(Adjustments!$J$4:$J$921,(Retirements!$E76&amp;"/"&amp;Retirements!FE$8&amp;"/"&amp;Retirements!FE$7&amp;"/"&amp;Retirements!FE$6),Adjustments!N$4:N$921)</f>
        <v>0</v>
      </c>
      <c r="FF76" s="70">
        <f>SUMIF(Adjustments!$J$4:$J$921,(Retirements!$E76&amp;"/"&amp;Retirements!FF$8&amp;"/"&amp;Retirements!FF$7&amp;"/"&amp;Retirements!FF$6),Adjustments!O$4:O$921)</f>
        <v>0</v>
      </c>
      <c r="FG76" s="70">
        <f>SUMIF(Adjustments!$J$4:$J$921,(Retirements!$E76&amp;"/"&amp;Retirements!FG$8&amp;"/"&amp;Retirements!FG$7&amp;"/"&amp;Retirements!FG$6),Adjustments!P$4:P$921)</f>
        <v>0</v>
      </c>
      <c r="FH76" s="70">
        <f>SUMIF(Adjustments!$J$4:$J$921,(Retirements!$E76&amp;"/"&amp;Retirements!FH$8&amp;"/"&amp;Retirements!FH$7&amp;"/"&amp;Retirements!FH$6),Adjustments!Q$4:Q$921)</f>
        <v>0</v>
      </c>
      <c r="FI76" s="70">
        <f>SUMIF(Adjustments!$J$4:$J$921,(Retirements!$E76&amp;"/"&amp;Retirements!FI$8&amp;"/"&amp;Retirements!FI$7&amp;"/"&amp;Retirements!FI$6),Adjustments!R$4:R$921)</f>
        <v>0</v>
      </c>
      <c r="FJ76" s="70">
        <f>SUMIF(Adjustments!$J$4:$J$921,(Retirements!$E76&amp;"/"&amp;Retirements!FJ$8&amp;"/"&amp;Retirements!FJ$7&amp;"/"&amp;Retirements!FJ$6),Adjustments!S$4:S$921)</f>
        <v>0</v>
      </c>
      <c r="FK76" s="70">
        <f>SUMIF(Adjustments!$J$4:$J$921,(Retirements!$E76&amp;"/"&amp;Retirements!FK$8&amp;"/"&amp;Retirements!FK$7&amp;"/"&amp;Retirements!FK$6),Adjustments!T$4:T$921)</f>
        <v>0</v>
      </c>
      <c r="FL76" s="70">
        <f>SUMIF(Adjustments!$J$4:$J$921,(Retirements!$E76&amp;"/"&amp;Retirements!FL$8&amp;"/"&amp;Retirements!FL$7&amp;"/"&amp;Retirements!FL$6),Adjustments!U$4:U$921)</f>
        <v>0</v>
      </c>
      <c r="FM76" s="70">
        <f>SUMIF(Adjustments!$J$4:$J$921,(Retirements!$E76&amp;"/"&amp;Retirements!FM$8&amp;"/"&amp;Retirements!FM$7&amp;"/"&amp;Retirements!FM$6),Adjustments!V$4:V$921)</f>
        <v>0</v>
      </c>
      <c r="FN76" s="70">
        <f>SUMIF(Adjustments!$J$4:$J$921,(Retirements!$E76&amp;"/"&amp;Retirements!FN$8&amp;"/"&amp;Retirements!FN$7&amp;"/"&amp;Retirements!FN$6),Adjustments!W$4:W$921)</f>
        <v>0</v>
      </c>
      <c r="FO76" s="70">
        <f>SUMIF(Adjustments!$J$4:$J$921,(Retirements!$E76&amp;"/"&amp;Retirements!FO$8&amp;"/"&amp;Retirements!FO$7&amp;"/"&amp;Retirements!FO$6),Adjustments!X$4:X$921)</f>
        <v>0</v>
      </c>
      <c r="FP76" s="70">
        <f>SUMIF(Adjustments!$J$4:$J$921,(Retirements!$E76&amp;"/"&amp;Retirements!FP$8&amp;"/"&amp;Retirements!FP$7&amp;"/"&amp;Retirements!FP$6),Adjustments!Y$4:Y$921)</f>
        <v>0</v>
      </c>
      <c r="FQ76" s="70">
        <f>SUMIF(Adjustments!$J$4:$J$921,(Retirements!$E76&amp;"/"&amp;Retirements!FQ$8&amp;"/"&amp;Retirements!FQ$7&amp;"/"&amp;Retirements!FQ$6),Adjustments!Z$4:Z$921)</f>
        <v>0</v>
      </c>
      <c r="FR76" s="70">
        <f>SUMIF(Adjustments!$J$4:$J$921,(Retirements!$E76&amp;"/"&amp;Retirements!FR$8&amp;"/"&amp;Retirements!FR$7&amp;"/"&amp;Retirements!FR$6),Adjustments!AA$4:AA$921)</f>
        <v>0</v>
      </c>
      <c r="FS76" s="70">
        <f>SUMIF(Adjustments!$J$4:$J$921,(Retirements!$E76&amp;"/"&amp;Retirements!FS$8&amp;"/"&amp;Retirements!FS$7&amp;"/"&amp;Retirements!FS$6),Adjustments!AB$4:AB$921)</f>
        <v>0</v>
      </c>
      <c r="FT76" s="70">
        <f>SUMIF(Adjustments!$J$4:$J$921,(Retirements!$E76&amp;"/"&amp;Retirements!FT$8&amp;"/"&amp;Retirements!FT$7&amp;"/"&amp;Retirements!FT$6),Adjustments!AC$4:AC$921)</f>
        <v>0</v>
      </c>
      <c r="FU76" s="70">
        <f>SUMIF(Adjustments!$J$4:$J$921,(Retirements!$E76&amp;"/"&amp;Retirements!FU$8&amp;"/"&amp;Retirements!FU$7&amp;"/"&amp;Retirements!FU$6),Adjustments!AD$4:AD$921)</f>
        <v>0</v>
      </c>
      <c r="FV76" s="70">
        <f>SUMIF(Adjustments!$J$4:$J$921,(Retirements!$E76&amp;"/"&amp;Retirements!FV$8&amp;"/"&amp;Retirements!FV$7&amp;"/"&amp;Retirements!FV$6),Adjustments!AE$4:AE$921)</f>
        <v>0</v>
      </c>
      <c r="FW76" s="70">
        <f>SUMIF(Adjustments!$J$4:$J$921,(Retirements!$E76&amp;"/"&amp;Retirements!FW$8&amp;"/"&amp;Retirements!FW$7&amp;"/"&amp;Retirements!FW$6),Adjustments!AF$4:AF$921)</f>
        <v>0</v>
      </c>
      <c r="FX76" s="70">
        <f>SUMIF(Adjustments!$J$4:$J$921,(Retirements!$E76&amp;"/"&amp;Retirements!FX$8&amp;"/"&amp;Retirements!FX$7&amp;"/"&amp;Retirements!FX$6),Adjustments!AG$4:AG$921)</f>
        <v>0</v>
      </c>
      <c r="FY76" s="70">
        <f>SUMIF(Adjustments!$J$4:$J$921,(Retirements!$E76&amp;"/"&amp;Retirements!FY$8&amp;"/"&amp;Retirements!FY$7&amp;"/"&amp;Retirements!FY$6),Adjustments!AH$4:AH$921)</f>
        <v>0</v>
      </c>
      <c r="FZ76" s="63">
        <f t="shared" ref="FZ76:FZ91" si="561">SUM(FC76:FY76)</f>
        <v>0</v>
      </c>
    </row>
    <row r="77" spans="1:182">
      <c r="A77" s="5" t="s">
        <v>39</v>
      </c>
      <c r="B77" s="3" t="s">
        <v>40</v>
      </c>
      <c r="C77" s="5" t="s">
        <v>2</v>
      </c>
      <c r="D77" s="5" t="s">
        <v>45</v>
      </c>
      <c r="E77" s="5" t="s">
        <v>150</v>
      </c>
      <c r="F77" s="5" t="s">
        <v>91</v>
      </c>
      <c r="G77" s="32">
        <v>303</v>
      </c>
      <c r="H77" s="5" t="s">
        <v>40</v>
      </c>
      <c r="I77" s="5" t="str">
        <f t="shared" ref="I77:I91" si="562">G77&amp;H77</f>
        <v>303CN</v>
      </c>
      <c r="J77" s="374">
        <f>VLOOKUP(F77,Scenarios!$BI$11:$BL$121,4,0)</f>
        <v>-1.9569829798543087E-3</v>
      </c>
      <c r="K77" s="358">
        <f>VLOOKUP(F77,Scenarios!$AG$11:$AJ$132,4,0)</f>
        <v>121077155.67</v>
      </c>
      <c r="L77" s="27">
        <f t="shared" si="490"/>
        <v>121070655.67</v>
      </c>
      <c r="M77" s="27">
        <f t="shared" si="491"/>
        <v>121138763</v>
      </c>
      <c r="N77" s="27">
        <f t="shared" si="492"/>
        <v>121137757.04000001</v>
      </c>
      <c r="O77" s="27">
        <f t="shared" si="493"/>
        <v>121138393.86</v>
      </c>
      <c r="P77" s="27">
        <f t="shared" si="494"/>
        <v>121128770.09</v>
      </c>
      <c r="Q77" s="27">
        <f t="shared" si="495"/>
        <v>122415103.85000001</v>
      </c>
      <c r="R77" s="27">
        <f t="shared" si="496"/>
        <v>122415103.85000001</v>
      </c>
      <c r="S77" s="27">
        <f t="shared" si="497"/>
        <v>122479209.59</v>
      </c>
      <c r="T77" s="27">
        <f t="shared" si="498"/>
        <v>122479209.59</v>
      </c>
      <c r="U77" s="27">
        <f t="shared" si="499"/>
        <v>122459245.90044071</v>
      </c>
      <c r="V77" s="27">
        <f t="shared" si="500"/>
        <v>122439282.21088141</v>
      </c>
      <c r="W77" s="27">
        <f t="shared" si="501"/>
        <v>122419318.52132212</v>
      </c>
      <c r="X77" s="27">
        <f t="shared" si="502"/>
        <v>122399354.83176282</v>
      </c>
      <c r="Y77" s="27">
        <f t="shared" si="503"/>
        <v>122379391.14220352</v>
      </c>
      <c r="Z77" s="27">
        <f t="shared" si="504"/>
        <v>122359427.45264423</v>
      </c>
      <c r="AA77" s="27">
        <f t="shared" si="505"/>
        <v>122339463.76308493</v>
      </c>
      <c r="AB77" s="27">
        <f t="shared" si="506"/>
        <v>122319500.07352564</v>
      </c>
      <c r="AC77" s="27">
        <f t="shared" si="507"/>
        <v>122299536.38396634</v>
      </c>
      <c r="AD77" s="27">
        <f t="shared" si="508"/>
        <v>122279591.54137072</v>
      </c>
      <c r="AE77" s="27">
        <f t="shared" si="509"/>
        <v>122259646.6987751</v>
      </c>
      <c r="AF77" s="27">
        <f t="shared" si="510"/>
        <v>122239701.85617948</v>
      </c>
      <c r="AG77" s="27">
        <f t="shared" si="511"/>
        <v>122219757.01358385</v>
      </c>
      <c r="AH77" s="27">
        <f t="shared" si="512"/>
        <v>122199812.17098823</v>
      </c>
      <c r="AI77" s="68"/>
      <c r="AJ77" s="59">
        <f>SUMIF(Adjustments!$J$4:$J$921,(Retirements!$E77&amp;"/"&amp;Retirements!AJ$8&amp;"/"&amp;Retirements!AJ$7&amp;"/"&amp;Retirements!AJ$6),Adjustments!K$4:K$921)</f>
        <v>0</v>
      </c>
      <c r="AK77" s="59">
        <f>SUMIF(Adjustments!$J$4:$J$921,(Retirements!$E77&amp;"/"&amp;Retirements!AK$8&amp;"/"&amp;Retirements!AK$7&amp;"/"&amp;Retirements!AK$6),Adjustments!L$4:L$921)</f>
        <v>0</v>
      </c>
      <c r="AL77" s="59">
        <f>SUMIF(Adjustments!$J$4:$J$921,(Retirements!$E77&amp;"/"&amp;Retirements!AL$8&amp;"/"&amp;Retirements!AL$7&amp;"/"&amp;Retirements!AL$6),Adjustments!M$4:M$921)</f>
        <v>0</v>
      </c>
      <c r="AM77" s="59">
        <f>SUMIF(Adjustments!$J$4:$J$921,(Retirements!$E77&amp;"/"&amp;Retirements!AM$8&amp;"/"&amp;Retirements!AM$7&amp;"/"&amp;Retirements!AM$6),Adjustments!N$4:N$921)</f>
        <v>0</v>
      </c>
      <c r="AN77" s="59">
        <f>SUMIF(Adjustments!$J$4:$J$921,(Retirements!$E77&amp;"/"&amp;Retirements!AN$8&amp;"/"&amp;Retirements!AN$7&amp;"/"&amp;Retirements!AN$6),Adjustments!O$4:O$921)</f>
        <v>0</v>
      </c>
      <c r="AO77" s="59">
        <f>SUMIF(Adjustments!$J$4:$J$921,(Retirements!$E77&amp;"/"&amp;Retirements!AO$8&amp;"/"&amp;Retirements!AO$7&amp;"/"&amp;Retirements!AO$6),Adjustments!P$4:P$921)</f>
        <v>0</v>
      </c>
      <c r="AP77" s="59">
        <f>SUMIF(Adjustments!$J$4:$J$921,(Retirements!$E77&amp;"/"&amp;Retirements!AP$8&amp;"/"&amp;Retirements!AP$7&amp;"/"&amp;Retirements!AP$6),Adjustments!Q$4:Q$921)</f>
        <v>0</v>
      </c>
      <c r="AQ77" s="59">
        <f>SUMIF(Adjustments!$J$4:$J$921,(Retirements!$E77&amp;"/"&amp;Retirements!AQ$8&amp;"/"&amp;Retirements!AQ$7&amp;"/"&amp;Retirements!AQ$6),Adjustments!R$4:R$921)</f>
        <v>0</v>
      </c>
      <c r="AR77" s="59">
        <f>SUMIF(Adjustments!$J$4:$J$921,(Retirements!$E77&amp;"/"&amp;Retirements!AR$8&amp;"/"&amp;Retirements!AR$7&amp;"/"&amp;Retirements!AR$6),Adjustments!S$4:S$921)</f>
        <v>0</v>
      </c>
      <c r="AS77" s="59">
        <f>SUMIF(Adjustments!$J$4:$J$921,(Retirements!$E77&amp;"/"&amp;Retirements!AS$8&amp;"/"&amp;Retirements!AS$7&amp;"/"&amp;Retirements!AS$6),Adjustments!T$4:T$921)</f>
        <v>0</v>
      </c>
      <c r="AT77" s="59">
        <f>SUMIF(Adjustments!$J$4:$J$921,(Retirements!$E77&amp;"/"&amp;Retirements!AT$8&amp;"/"&amp;Retirements!AT$7&amp;"/"&amp;Retirements!AT$6),Adjustments!U$4:U$921)</f>
        <v>0</v>
      </c>
      <c r="AU77" s="59">
        <f>SUMIF(Adjustments!$J$4:$J$921,(Retirements!$E77&amp;"/"&amp;Retirements!AU$8&amp;"/"&amp;Retirements!AU$7&amp;"/"&amp;Retirements!AU$6),Adjustments!V$4:V$921)</f>
        <v>0</v>
      </c>
      <c r="AV77" s="59">
        <f>SUMIF(Adjustments!$J$4:$J$921,(Retirements!$E77&amp;"/"&amp;Retirements!AV$8&amp;"/"&amp;Retirements!AV$7&amp;"/"&amp;Retirements!AV$6),Adjustments!W$4:W$921)</f>
        <v>0</v>
      </c>
      <c r="AW77" s="59">
        <f>SUMIF(Adjustments!$J$4:$J$921,(Retirements!$E77&amp;"/"&amp;Retirements!AW$8&amp;"/"&amp;Retirements!AW$7&amp;"/"&amp;Retirements!AW$6),Adjustments!X$4:X$921)</f>
        <v>0</v>
      </c>
      <c r="AX77" s="59">
        <f>SUMIF(Adjustments!$J$4:$J$921,(Retirements!$E77&amp;"/"&amp;Retirements!AX$8&amp;"/"&amp;Retirements!AX$7&amp;"/"&amp;Retirements!AX$6),Adjustments!Y$4:Y$921)</f>
        <v>0</v>
      </c>
      <c r="AY77" s="59">
        <f>SUMIF(Adjustments!$J$4:$J$921,(Retirements!$E77&amp;"/"&amp;Retirements!AY$8&amp;"/"&amp;Retirements!AY$7&amp;"/"&amp;Retirements!AY$6),Adjustments!Z$4:Z$921)</f>
        <v>0</v>
      </c>
      <c r="AZ77" s="59">
        <f>SUMIF(Adjustments!$J$4:$J$921,(Retirements!$E77&amp;"/"&amp;Retirements!AZ$8&amp;"/"&amp;Retirements!AZ$7&amp;"/"&amp;Retirements!AZ$6),Adjustments!AA$4:AA$921)</f>
        <v>0</v>
      </c>
      <c r="BA77" s="59">
        <f>SUMIF(Adjustments!$J$4:$J$921,(Retirements!$E77&amp;"/"&amp;Retirements!BA$8&amp;"/"&amp;Retirements!BA$7&amp;"/"&amp;Retirements!BA$6),Adjustments!AB$4:AB$921)</f>
        <v>0</v>
      </c>
      <c r="BB77" s="59">
        <f>SUMIF(Adjustments!$J$4:$J$921,(Retirements!$E77&amp;"/"&amp;Retirements!BB$8&amp;"/"&amp;Retirements!BB$7&amp;"/"&amp;Retirements!BB$6),Adjustments!AC$4:AC$921)</f>
        <v>0</v>
      </c>
      <c r="BC77" s="59">
        <f>SUMIF(Adjustments!$J$4:$J$921,(Retirements!$E77&amp;"/"&amp;Retirements!BC$8&amp;"/"&amp;Retirements!BC$7&amp;"/"&amp;Retirements!BC$6),Adjustments!AD$4:AD$921)</f>
        <v>0</v>
      </c>
      <c r="BD77" s="59">
        <f>SUMIF(Adjustments!$J$4:$J$921,(Retirements!$E77&amp;"/"&amp;Retirements!BD$8&amp;"/"&amp;Retirements!BD$7&amp;"/"&amp;Retirements!BD$6),Adjustments!AE$4:AE$921)</f>
        <v>0</v>
      </c>
      <c r="BE77" s="59">
        <f>SUMIF(Adjustments!$J$4:$J$921,(Retirements!$E77&amp;"/"&amp;Retirements!BE$8&amp;"/"&amp;Retirements!BE$7&amp;"/"&amp;Retirements!BE$6),Adjustments!AF$4:AF$921)</f>
        <v>0</v>
      </c>
      <c r="BF77" s="59">
        <f>SUMIF(Adjustments!$J$4:$J$921,(Retirements!$E77&amp;"/"&amp;Retirements!BF$8&amp;"/"&amp;Retirements!BF$7&amp;"/"&amp;Retirements!BF$6),Adjustments!AG$4:AG$921)</f>
        <v>0</v>
      </c>
      <c r="BG77" s="59"/>
      <c r="BH77" s="756">
        <f t="shared" si="489"/>
        <v>69</v>
      </c>
      <c r="BI77" s="59">
        <f t="shared" ref="BI77:BX95" si="563">HLOOKUP(BI$8,$K$9:$AH$95,$BH77,0)</f>
        <v>121077155.67</v>
      </c>
      <c r="BJ77" s="59">
        <f t="shared" si="563"/>
        <v>121077155.67</v>
      </c>
      <c r="BK77" s="59">
        <f t="shared" si="563"/>
        <v>121077155.67</v>
      </c>
      <c r="BL77" s="59">
        <f t="shared" si="563"/>
        <v>121077155.67</v>
      </c>
      <c r="BM77" s="59">
        <f t="shared" si="563"/>
        <v>121077155.67</v>
      </c>
      <c r="BN77" s="59">
        <f t="shared" si="563"/>
        <v>121077155.67</v>
      </c>
      <c r="BO77" s="59">
        <f t="shared" si="563"/>
        <v>122415103.85000001</v>
      </c>
      <c r="BP77" s="59">
        <f t="shared" si="563"/>
        <v>122415103.85000001</v>
      </c>
      <c r="BQ77" s="59">
        <f t="shared" si="563"/>
        <v>122415103.85000001</v>
      </c>
      <c r="BR77" s="59">
        <f t="shared" si="563"/>
        <v>122415103.85000001</v>
      </c>
      <c r="BS77" s="59">
        <f t="shared" si="563"/>
        <v>122415103.85000001</v>
      </c>
      <c r="BT77" s="59">
        <f t="shared" si="563"/>
        <v>122415103.85000001</v>
      </c>
      <c r="BU77" s="59">
        <f t="shared" si="563"/>
        <v>122415103.85000001</v>
      </c>
      <c r="BV77" s="59">
        <f t="shared" si="563"/>
        <v>122415103.85000001</v>
      </c>
      <c r="BW77" s="59">
        <f t="shared" si="563"/>
        <v>122415103.85000001</v>
      </c>
      <c r="BX77" s="59">
        <f t="shared" si="563"/>
        <v>122415103.85000001</v>
      </c>
      <c r="BY77" s="59">
        <f t="shared" si="483"/>
        <v>122415103.85000001</v>
      </c>
      <c r="BZ77" s="59">
        <f t="shared" si="483"/>
        <v>122415103.85000001</v>
      </c>
      <c r="CA77" s="59">
        <f t="shared" si="483"/>
        <v>122299536.38396634</v>
      </c>
      <c r="CB77" s="59">
        <f t="shared" si="483"/>
        <v>122299536.38396634</v>
      </c>
      <c r="CC77" s="59">
        <f t="shared" si="483"/>
        <v>122299536.38396634</v>
      </c>
      <c r="CD77" s="59">
        <f t="shared" si="483"/>
        <v>122299536.38396634</v>
      </c>
      <c r="CE77" s="59">
        <f t="shared" si="513"/>
        <v>122299536.38396634</v>
      </c>
      <c r="CF77" s="68"/>
      <c r="CG77" s="70">
        <f t="shared" si="514"/>
        <v>0</v>
      </c>
      <c r="CH77" s="70">
        <f t="shared" si="515"/>
        <v>0</v>
      </c>
      <c r="CI77" s="70">
        <f t="shared" si="516"/>
        <v>0</v>
      </c>
      <c r="CJ77" s="70">
        <f t="shared" si="517"/>
        <v>0</v>
      </c>
      <c r="CK77" s="70">
        <f t="shared" si="518"/>
        <v>0</v>
      </c>
      <c r="CL77" s="70">
        <f t="shared" si="519"/>
        <v>0</v>
      </c>
      <c r="CM77" s="70">
        <f t="shared" si="520"/>
        <v>0</v>
      </c>
      <c r="CN77" s="70">
        <f t="shared" si="521"/>
        <v>0</v>
      </c>
      <c r="CO77" s="70">
        <f t="shared" si="522"/>
        <v>0</v>
      </c>
      <c r="CP77" s="70">
        <f t="shared" si="523"/>
        <v>-19963.689559295639</v>
      </c>
      <c r="CQ77" s="70">
        <f t="shared" si="524"/>
        <v>-19963.689559295639</v>
      </c>
      <c r="CR77" s="70">
        <f t="shared" si="525"/>
        <v>-19963.689559295639</v>
      </c>
      <c r="CS77" s="70">
        <f t="shared" si="526"/>
        <v>-19963.689559295639</v>
      </c>
      <c r="CT77" s="70">
        <f t="shared" si="527"/>
        <v>-19963.689559295639</v>
      </c>
      <c r="CU77" s="70">
        <f t="shared" si="528"/>
        <v>-19963.689559295639</v>
      </c>
      <c r="CV77" s="70">
        <f t="shared" si="529"/>
        <v>-19963.689559295639</v>
      </c>
      <c r="CW77" s="70">
        <f t="shared" si="530"/>
        <v>-19963.689559295639</v>
      </c>
      <c r="CX77" s="70">
        <f t="shared" si="531"/>
        <v>-19963.689559295639</v>
      </c>
      <c r="CY77" s="70">
        <f t="shared" si="532"/>
        <v>-19944.842595624574</v>
      </c>
      <c r="CZ77" s="70">
        <f t="shared" si="533"/>
        <v>-19944.842595624574</v>
      </c>
      <c r="DA77" s="70">
        <f t="shared" si="534"/>
        <v>-19944.842595624574</v>
      </c>
      <c r="DB77" s="70">
        <f t="shared" si="535"/>
        <v>-19944.842595624574</v>
      </c>
      <c r="DC77" s="70">
        <f t="shared" si="536"/>
        <v>-19944.842595624574</v>
      </c>
      <c r="DD77" s="63">
        <f t="shared" si="537"/>
        <v>-279397.41901178355</v>
      </c>
      <c r="DE77" s="59"/>
      <c r="DF77" s="70">
        <f>SUMIF(Adjustments!$J$4:$J$921,(Retirements!$E77&amp;"/"&amp;Retirements!DF$8&amp;"/"&amp;Retirements!DF$7&amp;"/"&amp;Retirements!DF$6),Adjustments!K$4:K$921)</f>
        <v>0</v>
      </c>
      <c r="DG77" s="70">
        <f>SUMIF(Adjustments!$J$4:$J$921,(Retirements!$E77&amp;"/"&amp;Retirements!DG$8&amp;"/"&amp;Retirements!DG$7&amp;"/"&amp;Retirements!DG$6),Adjustments!L$4:L$921)</f>
        <v>0</v>
      </c>
      <c r="DH77" s="70">
        <f>SUMIF(Adjustments!$J$4:$J$921,(Retirements!$E77&amp;"/"&amp;Retirements!DH$8&amp;"/"&amp;Retirements!DH$7&amp;"/"&amp;Retirements!DH$6),Adjustments!M$4:M$921)</f>
        <v>0</v>
      </c>
      <c r="DI77" s="70">
        <f>SUMIF(Adjustments!$J$4:$J$921,(Retirements!$E77&amp;"/"&amp;Retirements!DI$8&amp;"/"&amp;Retirements!DI$7&amp;"/"&amp;Retirements!DI$6),Adjustments!N$4:N$921)</f>
        <v>0</v>
      </c>
      <c r="DJ77" s="70">
        <f>SUMIF(Adjustments!$J$4:$J$921,(Retirements!$E77&amp;"/"&amp;Retirements!DJ$8&amp;"/"&amp;Retirements!DJ$7&amp;"/"&amp;Retirements!DJ$6),Adjustments!O$4:O$921)</f>
        <v>0</v>
      </c>
      <c r="DK77" s="70">
        <f>SUMIF(Adjustments!$J$4:$J$921,(Retirements!$E77&amp;"/"&amp;Retirements!DK$8&amp;"/"&amp;Retirements!DK$7&amp;"/"&amp;Retirements!DK$6),Adjustments!P$4:P$921)</f>
        <v>0</v>
      </c>
      <c r="DL77" s="70">
        <f>SUMIF(Adjustments!$J$4:$J$921,(Retirements!$E77&amp;"/"&amp;Retirements!DL$8&amp;"/"&amp;Retirements!DL$7&amp;"/"&amp;Retirements!DL$6),Adjustments!Q$4:Q$921)</f>
        <v>0</v>
      </c>
      <c r="DM77" s="70">
        <f>SUMIF(Adjustments!$J$4:$J$921,(Retirements!$E77&amp;"/"&amp;Retirements!DM$8&amp;"/"&amp;Retirements!DM$7&amp;"/"&amp;Retirements!DM$6),Adjustments!R$4:R$921)</f>
        <v>0</v>
      </c>
      <c r="DN77" s="70">
        <f>SUMIF(Adjustments!$J$4:$J$921,(Retirements!$E77&amp;"/"&amp;Retirements!DN$8&amp;"/"&amp;Retirements!DN$7&amp;"/"&amp;Retirements!DN$6),Adjustments!S$4:S$921)</f>
        <v>0</v>
      </c>
      <c r="DO77" s="70">
        <f>SUMIF(Adjustments!$J$4:$J$921,(Retirements!$E77&amp;"/"&amp;Retirements!DO$8&amp;"/"&amp;Retirements!DO$7&amp;"/"&amp;Retirements!DO$6),Adjustments!T$4:T$921)</f>
        <v>0</v>
      </c>
      <c r="DP77" s="70">
        <f>SUMIF(Adjustments!$J$4:$J$921,(Retirements!$E77&amp;"/"&amp;Retirements!DP$8&amp;"/"&amp;Retirements!DP$7&amp;"/"&amp;Retirements!DP$6),Adjustments!U$4:U$921)</f>
        <v>0</v>
      </c>
      <c r="DQ77" s="70">
        <f>SUMIF(Adjustments!$J$4:$J$921,(Retirements!$E77&amp;"/"&amp;Retirements!DQ$8&amp;"/"&amp;Retirements!DQ$7&amp;"/"&amp;Retirements!DQ$6),Adjustments!V$4:V$921)</f>
        <v>0</v>
      </c>
      <c r="DR77" s="70">
        <f>SUMIF(Adjustments!$J$4:$J$921,(Retirements!$E77&amp;"/"&amp;Retirements!DR$8&amp;"/"&amp;Retirements!DR$7&amp;"/"&amp;Retirements!DR$6),Adjustments!W$4:W$921)</f>
        <v>0</v>
      </c>
      <c r="DS77" s="70">
        <f>SUMIF(Adjustments!$J$4:$J$921,(Retirements!$E77&amp;"/"&amp;Retirements!DS$8&amp;"/"&amp;Retirements!DS$7&amp;"/"&amp;Retirements!DS$6),Adjustments!X$4:X$921)</f>
        <v>0</v>
      </c>
      <c r="DT77" s="70">
        <f>SUMIF(Adjustments!$J$4:$J$921,(Retirements!$E77&amp;"/"&amp;Retirements!DT$8&amp;"/"&amp;Retirements!DT$7&amp;"/"&amp;Retirements!DT$6),Adjustments!Y$4:Y$921)</f>
        <v>0</v>
      </c>
      <c r="DU77" s="70">
        <f>SUMIF(Adjustments!$J$4:$J$921,(Retirements!$E77&amp;"/"&amp;Retirements!DU$8&amp;"/"&amp;Retirements!DU$7&amp;"/"&amp;Retirements!DU$6),Adjustments!Z$4:Z$921)</f>
        <v>0</v>
      </c>
      <c r="DV77" s="70">
        <f>SUMIF(Adjustments!$J$4:$J$921,(Retirements!$E77&amp;"/"&amp;Retirements!DV$8&amp;"/"&amp;Retirements!DV$7&amp;"/"&amp;Retirements!DV$6),Adjustments!AA$4:AA$921)</f>
        <v>0</v>
      </c>
      <c r="DW77" s="70">
        <f>SUMIF(Adjustments!$J$4:$J$921,(Retirements!$E77&amp;"/"&amp;Retirements!DW$8&amp;"/"&amp;Retirements!DW$7&amp;"/"&amp;Retirements!DW$6),Adjustments!AB$4:AB$921)</f>
        <v>0</v>
      </c>
      <c r="DX77" s="70">
        <f>SUMIF(Adjustments!$J$4:$J$921,(Retirements!$E77&amp;"/"&amp;Retirements!DX$8&amp;"/"&amp;Retirements!DX$7&amp;"/"&amp;Retirements!DX$6),Adjustments!AC$4:AC$921)</f>
        <v>0</v>
      </c>
      <c r="DY77" s="70">
        <f>SUMIF(Adjustments!$J$4:$J$921,(Retirements!$E77&amp;"/"&amp;Retirements!DY$8&amp;"/"&amp;Retirements!DY$7&amp;"/"&amp;Retirements!DY$6),Adjustments!AD$4:AD$921)</f>
        <v>0</v>
      </c>
      <c r="DZ77" s="70">
        <f>SUMIF(Adjustments!$J$4:$J$921,(Retirements!$E77&amp;"/"&amp;Retirements!DZ$8&amp;"/"&amp;Retirements!DZ$7&amp;"/"&amp;Retirements!DZ$6),Adjustments!AE$4:AE$921)</f>
        <v>0</v>
      </c>
      <c r="EA77" s="70">
        <f>SUMIF(Adjustments!$J$4:$J$921,(Retirements!$E77&amp;"/"&amp;Retirements!EA$8&amp;"/"&amp;Retirements!EA$7&amp;"/"&amp;Retirements!EA$6),Adjustments!AF$4:AF$921)</f>
        <v>0</v>
      </c>
      <c r="EB77" s="70">
        <f>SUMIF(Adjustments!$J$4:$J$921,(Retirements!$E77&amp;"/"&amp;Retirements!EB$8&amp;"/"&amp;Retirements!EB$7&amp;"/"&amp;Retirements!EB$6),Adjustments!AG$4:AG$921)</f>
        <v>0</v>
      </c>
      <c r="EC77" s="59"/>
      <c r="ED77" s="59">
        <f t="shared" si="538"/>
        <v>0</v>
      </c>
      <c r="EE77" s="59">
        <f t="shared" si="539"/>
        <v>0</v>
      </c>
      <c r="EF77" s="59">
        <f t="shared" si="540"/>
        <v>0</v>
      </c>
      <c r="EG77" s="59">
        <f t="shared" si="541"/>
        <v>0</v>
      </c>
      <c r="EH77" s="59">
        <f t="shared" si="542"/>
        <v>0</v>
      </c>
      <c r="EI77" s="59">
        <f t="shared" si="543"/>
        <v>0</v>
      </c>
      <c r="EJ77" s="59">
        <f t="shared" si="544"/>
        <v>0</v>
      </c>
      <c r="EK77" s="59">
        <f t="shared" si="545"/>
        <v>0</v>
      </c>
      <c r="EL77" s="59">
        <f t="shared" si="546"/>
        <v>0</v>
      </c>
      <c r="EM77" s="59">
        <f t="shared" si="547"/>
        <v>-19963.689559295639</v>
      </c>
      <c r="EN77" s="59">
        <f t="shared" si="548"/>
        <v>-19963.689559295639</v>
      </c>
      <c r="EO77" s="59">
        <f t="shared" si="549"/>
        <v>-19963.689559295639</v>
      </c>
      <c r="EP77" s="59">
        <f t="shared" si="550"/>
        <v>-19963.689559295639</v>
      </c>
      <c r="EQ77" s="59">
        <f t="shared" si="551"/>
        <v>-19963.689559295639</v>
      </c>
      <c r="ER77" s="59">
        <f t="shared" si="552"/>
        <v>-19963.689559295639</v>
      </c>
      <c r="ES77" s="59">
        <f t="shared" si="553"/>
        <v>-19963.689559295639</v>
      </c>
      <c r="ET77" s="59">
        <f t="shared" si="554"/>
        <v>-19963.689559295639</v>
      </c>
      <c r="EU77" s="59">
        <f t="shared" si="555"/>
        <v>-19963.689559295639</v>
      </c>
      <c r="EV77" s="59">
        <f t="shared" si="556"/>
        <v>-19944.842595624574</v>
      </c>
      <c r="EW77" s="59">
        <f t="shared" si="557"/>
        <v>-19944.842595624574</v>
      </c>
      <c r="EX77" s="59">
        <f t="shared" si="558"/>
        <v>-19944.842595624574</v>
      </c>
      <c r="EY77" s="59">
        <f t="shared" si="559"/>
        <v>-19944.842595624574</v>
      </c>
      <c r="EZ77" s="59">
        <f t="shared" si="560"/>
        <v>-19944.842595624574</v>
      </c>
      <c r="FA77" s="127">
        <f t="shared" ref="FA77:FA96" si="564">SUM(ED77:EZ77)</f>
        <v>-279397.41901178355</v>
      </c>
      <c r="FB77" s="59"/>
      <c r="FC77" s="70">
        <f>SUMIF(Adjustments!$J$4:$J$921,(Retirements!$E77&amp;"/"&amp;Retirements!FC$8&amp;"/"&amp;Retirements!FC$7&amp;"/"&amp;Retirements!FC$6),Adjustments!L$4:L$921)</f>
        <v>-6500</v>
      </c>
      <c r="FD77" s="70">
        <f>SUMIF(Adjustments!$J$4:$J$921,(Retirements!$E77&amp;"/"&amp;Retirements!FD$8&amp;"/"&amp;Retirements!FD$7&amp;"/"&amp;Retirements!FD$6),Adjustments!M$4:M$921)</f>
        <v>68107.33</v>
      </c>
      <c r="FE77" s="70">
        <f>SUMIF(Adjustments!$J$4:$J$921,(Retirements!$E77&amp;"/"&amp;Retirements!FE$8&amp;"/"&amp;Retirements!FE$7&amp;"/"&amp;Retirements!FE$6),Adjustments!N$4:N$921)</f>
        <v>-1005.96</v>
      </c>
      <c r="FF77" s="70">
        <f>SUMIF(Adjustments!$J$4:$J$921,(Retirements!$E77&amp;"/"&amp;Retirements!FF$8&amp;"/"&amp;Retirements!FF$7&amp;"/"&amp;Retirements!FF$6),Adjustments!O$4:O$921)</f>
        <v>636.82000000000005</v>
      </c>
      <c r="FG77" s="70">
        <f>SUMIF(Adjustments!$J$4:$J$921,(Retirements!$E77&amp;"/"&amp;Retirements!FG$8&amp;"/"&amp;Retirements!FG$7&amp;"/"&amp;Retirements!FG$6),Adjustments!P$4:P$921)</f>
        <v>-9623.77</v>
      </c>
      <c r="FH77" s="70">
        <f>SUMIF(Adjustments!$J$4:$J$921,(Retirements!$E77&amp;"/"&amp;Retirements!FH$8&amp;"/"&amp;Retirements!FH$7&amp;"/"&amp;Retirements!FH$6),Adjustments!Q$4:Q$921)</f>
        <v>1286333.76</v>
      </c>
      <c r="FI77" s="70">
        <f>SUMIF(Adjustments!$J$4:$J$921,(Retirements!$E77&amp;"/"&amp;Retirements!FI$8&amp;"/"&amp;Retirements!FI$7&amp;"/"&amp;Retirements!FI$6),Adjustments!R$4:R$921)</f>
        <v>0</v>
      </c>
      <c r="FJ77" s="70">
        <f>SUMIF(Adjustments!$J$4:$J$921,(Retirements!$E77&amp;"/"&amp;Retirements!FJ$8&amp;"/"&amp;Retirements!FJ$7&amp;"/"&amp;Retirements!FJ$6),Adjustments!S$4:S$921)</f>
        <v>64105.74</v>
      </c>
      <c r="FK77" s="70">
        <f>SUMIF(Adjustments!$J$4:$J$921,(Retirements!$E77&amp;"/"&amp;Retirements!FK$8&amp;"/"&amp;Retirements!FK$7&amp;"/"&amp;Retirements!FK$6),Adjustments!T$4:T$921)</f>
        <v>0</v>
      </c>
      <c r="FL77" s="70">
        <f>SUMIF(Adjustments!$J$4:$J$921,(Retirements!$E77&amp;"/"&amp;Retirements!FL$8&amp;"/"&amp;Retirements!FL$7&amp;"/"&amp;Retirements!FL$6),Adjustments!U$4:U$921)</f>
        <v>0</v>
      </c>
      <c r="FM77" s="70">
        <f>SUMIF(Adjustments!$J$4:$J$921,(Retirements!$E77&amp;"/"&amp;Retirements!FM$8&amp;"/"&amp;Retirements!FM$7&amp;"/"&amp;Retirements!FM$6),Adjustments!V$4:V$921)</f>
        <v>0</v>
      </c>
      <c r="FN77" s="70">
        <f>SUMIF(Adjustments!$J$4:$J$921,(Retirements!$E77&amp;"/"&amp;Retirements!FN$8&amp;"/"&amp;Retirements!FN$7&amp;"/"&amp;Retirements!FN$6),Adjustments!W$4:W$921)</f>
        <v>0</v>
      </c>
      <c r="FO77" s="70">
        <f>SUMIF(Adjustments!$J$4:$J$921,(Retirements!$E77&amp;"/"&amp;Retirements!FO$8&amp;"/"&amp;Retirements!FO$7&amp;"/"&amp;Retirements!FO$6),Adjustments!X$4:X$921)</f>
        <v>0</v>
      </c>
      <c r="FP77" s="70">
        <f>SUMIF(Adjustments!$J$4:$J$921,(Retirements!$E77&amp;"/"&amp;Retirements!FP$8&amp;"/"&amp;Retirements!FP$7&amp;"/"&amp;Retirements!FP$6),Adjustments!Y$4:Y$921)</f>
        <v>0</v>
      </c>
      <c r="FQ77" s="70">
        <f>SUMIF(Adjustments!$J$4:$J$921,(Retirements!$E77&amp;"/"&amp;Retirements!FQ$8&amp;"/"&amp;Retirements!FQ$7&amp;"/"&amp;Retirements!FQ$6),Adjustments!Z$4:Z$921)</f>
        <v>0</v>
      </c>
      <c r="FR77" s="70">
        <f>SUMIF(Adjustments!$J$4:$J$921,(Retirements!$E77&amp;"/"&amp;Retirements!FR$8&amp;"/"&amp;Retirements!FR$7&amp;"/"&amp;Retirements!FR$6),Adjustments!AA$4:AA$921)</f>
        <v>0</v>
      </c>
      <c r="FS77" s="70">
        <f>SUMIF(Adjustments!$J$4:$J$921,(Retirements!$E77&amp;"/"&amp;Retirements!FS$8&amp;"/"&amp;Retirements!FS$7&amp;"/"&amp;Retirements!FS$6),Adjustments!AB$4:AB$921)</f>
        <v>0</v>
      </c>
      <c r="FT77" s="70">
        <f>SUMIF(Adjustments!$J$4:$J$921,(Retirements!$E77&amp;"/"&amp;Retirements!FT$8&amp;"/"&amp;Retirements!FT$7&amp;"/"&amp;Retirements!FT$6),Adjustments!AC$4:AC$921)</f>
        <v>0</v>
      </c>
      <c r="FU77" s="70">
        <f>SUMIF(Adjustments!$J$4:$J$921,(Retirements!$E77&amp;"/"&amp;Retirements!FU$8&amp;"/"&amp;Retirements!FU$7&amp;"/"&amp;Retirements!FU$6),Adjustments!AD$4:AD$921)</f>
        <v>0</v>
      </c>
      <c r="FV77" s="70">
        <f>SUMIF(Adjustments!$J$4:$J$921,(Retirements!$E77&amp;"/"&amp;Retirements!FV$8&amp;"/"&amp;Retirements!FV$7&amp;"/"&amp;Retirements!FV$6),Adjustments!AE$4:AE$921)</f>
        <v>0</v>
      </c>
      <c r="FW77" s="70">
        <f>SUMIF(Adjustments!$J$4:$J$921,(Retirements!$E77&amp;"/"&amp;Retirements!FW$8&amp;"/"&amp;Retirements!FW$7&amp;"/"&amp;Retirements!FW$6),Adjustments!AF$4:AF$921)</f>
        <v>0</v>
      </c>
      <c r="FX77" s="70">
        <f>SUMIF(Adjustments!$J$4:$J$921,(Retirements!$E77&amp;"/"&amp;Retirements!FX$8&amp;"/"&amp;Retirements!FX$7&amp;"/"&amp;Retirements!FX$6),Adjustments!AG$4:AG$921)</f>
        <v>0</v>
      </c>
      <c r="FY77" s="70">
        <f>SUMIF(Adjustments!$J$4:$J$921,(Retirements!$E77&amp;"/"&amp;Retirements!FY$8&amp;"/"&amp;Retirements!FY$7&amp;"/"&amp;Retirements!FY$6),Adjustments!AH$4:AH$921)</f>
        <v>0</v>
      </c>
      <c r="FZ77" s="63">
        <f t="shared" si="561"/>
        <v>1402053.92</v>
      </c>
    </row>
    <row r="78" spans="1:182">
      <c r="A78" s="5" t="s">
        <v>0</v>
      </c>
      <c r="B78" s="4" t="s">
        <v>1</v>
      </c>
      <c r="C78" s="5" t="s">
        <v>2</v>
      </c>
      <c r="D78" s="5" t="s">
        <v>45</v>
      </c>
      <c r="E78" s="5" t="s">
        <v>151</v>
      </c>
      <c r="F78" s="5" t="s">
        <v>92</v>
      </c>
      <c r="G78" s="32">
        <v>302</v>
      </c>
      <c r="H78" s="5" t="s">
        <v>1</v>
      </c>
      <c r="I78" s="5" t="str">
        <f t="shared" si="562"/>
        <v>302DGP</v>
      </c>
      <c r="J78" s="374">
        <f>VLOOKUP(F78,Scenarios!$BI$11:$BL$121,4,0)</f>
        <v>-0.37839282473974817</v>
      </c>
      <c r="K78" s="358">
        <f>VLOOKUP(F78,Scenarios!$AG$11:$AJ$132,4,0)</f>
        <v>0</v>
      </c>
      <c r="L78" s="27">
        <f t="shared" si="490"/>
        <v>0</v>
      </c>
      <c r="M78" s="27">
        <f t="shared" si="491"/>
        <v>0</v>
      </c>
      <c r="N78" s="27">
        <f t="shared" si="492"/>
        <v>0</v>
      </c>
      <c r="O78" s="27">
        <f t="shared" si="493"/>
        <v>0</v>
      </c>
      <c r="P78" s="27">
        <f t="shared" si="494"/>
        <v>0</v>
      </c>
      <c r="Q78" s="27">
        <f t="shared" si="495"/>
        <v>0</v>
      </c>
      <c r="R78" s="27">
        <f t="shared" si="496"/>
        <v>0</v>
      </c>
      <c r="S78" s="27">
        <f t="shared" si="497"/>
        <v>0</v>
      </c>
      <c r="T78" s="27">
        <f t="shared" si="498"/>
        <v>0</v>
      </c>
      <c r="U78" s="27">
        <f t="shared" si="499"/>
        <v>0</v>
      </c>
      <c r="V78" s="27">
        <f t="shared" si="500"/>
        <v>0</v>
      </c>
      <c r="W78" s="27">
        <f t="shared" si="501"/>
        <v>0</v>
      </c>
      <c r="X78" s="27">
        <f t="shared" si="502"/>
        <v>0</v>
      </c>
      <c r="Y78" s="27">
        <f t="shared" si="503"/>
        <v>0</v>
      </c>
      <c r="Z78" s="27">
        <f t="shared" si="504"/>
        <v>0</v>
      </c>
      <c r="AA78" s="27">
        <f t="shared" si="505"/>
        <v>0</v>
      </c>
      <c r="AB78" s="27">
        <f t="shared" si="506"/>
        <v>0</v>
      </c>
      <c r="AC78" s="27">
        <f t="shared" si="507"/>
        <v>0</v>
      </c>
      <c r="AD78" s="27">
        <f t="shared" si="508"/>
        <v>0</v>
      </c>
      <c r="AE78" s="27">
        <f t="shared" si="509"/>
        <v>0</v>
      </c>
      <c r="AF78" s="27">
        <f t="shared" si="510"/>
        <v>0</v>
      </c>
      <c r="AG78" s="27">
        <f t="shared" si="511"/>
        <v>0</v>
      </c>
      <c r="AH78" s="27">
        <f t="shared" si="512"/>
        <v>0</v>
      </c>
      <c r="AI78" s="68"/>
      <c r="AJ78" s="59">
        <f>SUMIF(Adjustments!$J$4:$J$921,(Retirements!$E78&amp;"/"&amp;Retirements!AJ$8&amp;"/"&amp;Retirements!AJ$7&amp;"/"&amp;Retirements!AJ$6),Adjustments!K$4:K$921)</f>
        <v>0</v>
      </c>
      <c r="AK78" s="59">
        <f>SUMIF(Adjustments!$J$4:$J$921,(Retirements!$E78&amp;"/"&amp;Retirements!AK$8&amp;"/"&amp;Retirements!AK$7&amp;"/"&amp;Retirements!AK$6),Adjustments!L$4:L$921)</f>
        <v>0</v>
      </c>
      <c r="AL78" s="59">
        <f>SUMIF(Adjustments!$J$4:$J$921,(Retirements!$E78&amp;"/"&amp;Retirements!AL$8&amp;"/"&amp;Retirements!AL$7&amp;"/"&amp;Retirements!AL$6),Adjustments!M$4:M$921)</f>
        <v>0</v>
      </c>
      <c r="AM78" s="59">
        <f>SUMIF(Adjustments!$J$4:$J$921,(Retirements!$E78&amp;"/"&amp;Retirements!AM$8&amp;"/"&amp;Retirements!AM$7&amp;"/"&amp;Retirements!AM$6),Adjustments!N$4:N$921)</f>
        <v>0</v>
      </c>
      <c r="AN78" s="59">
        <f>SUMIF(Adjustments!$J$4:$J$921,(Retirements!$E78&amp;"/"&amp;Retirements!AN$8&amp;"/"&amp;Retirements!AN$7&amp;"/"&amp;Retirements!AN$6),Adjustments!O$4:O$921)</f>
        <v>0</v>
      </c>
      <c r="AO78" s="59">
        <f>SUMIF(Adjustments!$J$4:$J$921,(Retirements!$E78&amp;"/"&amp;Retirements!AO$8&amp;"/"&amp;Retirements!AO$7&amp;"/"&amp;Retirements!AO$6),Adjustments!P$4:P$921)</f>
        <v>0</v>
      </c>
      <c r="AP78" s="59">
        <f>SUMIF(Adjustments!$J$4:$J$921,(Retirements!$E78&amp;"/"&amp;Retirements!AP$8&amp;"/"&amp;Retirements!AP$7&amp;"/"&amp;Retirements!AP$6),Adjustments!Q$4:Q$921)</f>
        <v>0</v>
      </c>
      <c r="AQ78" s="59">
        <f>SUMIF(Adjustments!$J$4:$J$921,(Retirements!$E78&amp;"/"&amp;Retirements!AQ$8&amp;"/"&amp;Retirements!AQ$7&amp;"/"&amp;Retirements!AQ$6),Adjustments!R$4:R$921)</f>
        <v>0</v>
      </c>
      <c r="AR78" s="59">
        <f>SUMIF(Adjustments!$J$4:$J$921,(Retirements!$E78&amp;"/"&amp;Retirements!AR$8&amp;"/"&amp;Retirements!AR$7&amp;"/"&amp;Retirements!AR$6),Adjustments!S$4:S$921)</f>
        <v>0</v>
      </c>
      <c r="AS78" s="59">
        <f>SUMIF(Adjustments!$J$4:$J$921,(Retirements!$E78&amp;"/"&amp;Retirements!AS$8&amp;"/"&amp;Retirements!AS$7&amp;"/"&amp;Retirements!AS$6),Adjustments!T$4:T$921)</f>
        <v>0</v>
      </c>
      <c r="AT78" s="59">
        <f>SUMIF(Adjustments!$J$4:$J$921,(Retirements!$E78&amp;"/"&amp;Retirements!AT$8&amp;"/"&amp;Retirements!AT$7&amp;"/"&amp;Retirements!AT$6),Adjustments!U$4:U$921)</f>
        <v>0</v>
      </c>
      <c r="AU78" s="59">
        <f>SUMIF(Adjustments!$J$4:$J$921,(Retirements!$E78&amp;"/"&amp;Retirements!AU$8&amp;"/"&amp;Retirements!AU$7&amp;"/"&amp;Retirements!AU$6),Adjustments!V$4:V$921)</f>
        <v>0</v>
      </c>
      <c r="AV78" s="59">
        <f>SUMIF(Adjustments!$J$4:$J$921,(Retirements!$E78&amp;"/"&amp;Retirements!AV$8&amp;"/"&amp;Retirements!AV$7&amp;"/"&amp;Retirements!AV$6),Adjustments!W$4:W$921)</f>
        <v>0</v>
      </c>
      <c r="AW78" s="59">
        <f>SUMIF(Adjustments!$J$4:$J$921,(Retirements!$E78&amp;"/"&amp;Retirements!AW$8&amp;"/"&amp;Retirements!AW$7&amp;"/"&amp;Retirements!AW$6),Adjustments!X$4:X$921)</f>
        <v>0</v>
      </c>
      <c r="AX78" s="59">
        <f>SUMIF(Adjustments!$J$4:$J$921,(Retirements!$E78&amp;"/"&amp;Retirements!AX$8&amp;"/"&amp;Retirements!AX$7&amp;"/"&amp;Retirements!AX$6),Adjustments!Y$4:Y$921)</f>
        <v>0</v>
      </c>
      <c r="AY78" s="59">
        <f>SUMIF(Adjustments!$J$4:$J$921,(Retirements!$E78&amp;"/"&amp;Retirements!AY$8&amp;"/"&amp;Retirements!AY$7&amp;"/"&amp;Retirements!AY$6),Adjustments!Z$4:Z$921)</f>
        <v>0</v>
      </c>
      <c r="AZ78" s="59">
        <f>SUMIF(Adjustments!$J$4:$J$921,(Retirements!$E78&amp;"/"&amp;Retirements!AZ$8&amp;"/"&amp;Retirements!AZ$7&amp;"/"&amp;Retirements!AZ$6),Adjustments!AA$4:AA$921)</f>
        <v>0</v>
      </c>
      <c r="BA78" s="59">
        <f>SUMIF(Adjustments!$J$4:$J$921,(Retirements!$E78&amp;"/"&amp;Retirements!BA$8&amp;"/"&amp;Retirements!BA$7&amp;"/"&amp;Retirements!BA$6),Adjustments!AB$4:AB$921)</f>
        <v>0</v>
      </c>
      <c r="BB78" s="59">
        <f>SUMIF(Adjustments!$J$4:$J$921,(Retirements!$E78&amp;"/"&amp;Retirements!BB$8&amp;"/"&amp;Retirements!BB$7&amp;"/"&amp;Retirements!BB$6),Adjustments!AC$4:AC$921)</f>
        <v>0</v>
      </c>
      <c r="BC78" s="59">
        <f>SUMIF(Adjustments!$J$4:$J$921,(Retirements!$E78&amp;"/"&amp;Retirements!BC$8&amp;"/"&amp;Retirements!BC$7&amp;"/"&amp;Retirements!BC$6),Adjustments!AD$4:AD$921)</f>
        <v>0</v>
      </c>
      <c r="BD78" s="59">
        <f>SUMIF(Adjustments!$J$4:$J$921,(Retirements!$E78&amp;"/"&amp;Retirements!BD$8&amp;"/"&amp;Retirements!BD$7&amp;"/"&amp;Retirements!BD$6),Adjustments!AE$4:AE$921)</f>
        <v>0</v>
      </c>
      <c r="BE78" s="59">
        <f>SUMIF(Adjustments!$J$4:$J$921,(Retirements!$E78&amp;"/"&amp;Retirements!BE$8&amp;"/"&amp;Retirements!BE$7&amp;"/"&amp;Retirements!BE$6),Adjustments!AF$4:AF$921)</f>
        <v>0</v>
      </c>
      <c r="BF78" s="59">
        <f>SUMIF(Adjustments!$J$4:$J$921,(Retirements!$E78&amp;"/"&amp;Retirements!BF$8&amp;"/"&amp;Retirements!BF$7&amp;"/"&amp;Retirements!BF$6),Adjustments!AG$4:AG$921)</f>
        <v>0</v>
      </c>
      <c r="BG78" s="59"/>
      <c r="BH78" s="756">
        <f t="shared" si="489"/>
        <v>70</v>
      </c>
      <c r="BI78" s="59">
        <f t="shared" si="563"/>
        <v>0</v>
      </c>
      <c r="BJ78" s="59">
        <f t="shared" si="483"/>
        <v>0</v>
      </c>
      <c r="BK78" s="59">
        <f t="shared" si="483"/>
        <v>0</v>
      </c>
      <c r="BL78" s="59">
        <f t="shared" si="483"/>
        <v>0</v>
      </c>
      <c r="BM78" s="59">
        <f t="shared" si="483"/>
        <v>0</v>
      </c>
      <c r="BN78" s="59">
        <f t="shared" si="483"/>
        <v>0</v>
      </c>
      <c r="BO78" s="59">
        <f t="shared" si="483"/>
        <v>0</v>
      </c>
      <c r="BP78" s="59">
        <f t="shared" si="483"/>
        <v>0</v>
      </c>
      <c r="BQ78" s="59">
        <f t="shared" si="483"/>
        <v>0</v>
      </c>
      <c r="BR78" s="59">
        <f t="shared" si="483"/>
        <v>0</v>
      </c>
      <c r="BS78" s="59">
        <f t="shared" si="483"/>
        <v>0</v>
      </c>
      <c r="BT78" s="59">
        <f t="shared" si="483"/>
        <v>0</v>
      </c>
      <c r="BU78" s="59">
        <f t="shared" si="483"/>
        <v>0</v>
      </c>
      <c r="BV78" s="59">
        <f t="shared" si="483"/>
        <v>0</v>
      </c>
      <c r="BW78" s="59">
        <f t="shared" si="483"/>
        <v>0</v>
      </c>
      <c r="BX78" s="59">
        <f t="shared" si="483"/>
        <v>0</v>
      </c>
      <c r="BY78" s="59">
        <f t="shared" si="483"/>
        <v>0</v>
      </c>
      <c r="BZ78" s="59">
        <f t="shared" si="483"/>
        <v>0</v>
      </c>
      <c r="CA78" s="59">
        <f t="shared" si="483"/>
        <v>0</v>
      </c>
      <c r="CB78" s="59">
        <f t="shared" si="483"/>
        <v>0</v>
      </c>
      <c r="CC78" s="59">
        <f t="shared" si="483"/>
        <v>0</v>
      </c>
      <c r="CD78" s="59">
        <f t="shared" si="483"/>
        <v>0</v>
      </c>
      <c r="CE78" s="59">
        <f t="shared" si="513"/>
        <v>0</v>
      </c>
      <c r="CF78" s="68"/>
      <c r="CG78" s="70">
        <f t="shared" si="514"/>
        <v>0</v>
      </c>
      <c r="CH78" s="70">
        <f t="shared" si="515"/>
        <v>0</v>
      </c>
      <c r="CI78" s="70">
        <f t="shared" si="516"/>
        <v>0</v>
      </c>
      <c r="CJ78" s="70">
        <f t="shared" si="517"/>
        <v>0</v>
      </c>
      <c r="CK78" s="70">
        <f t="shared" si="518"/>
        <v>0</v>
      </c>
      <c r="CL78" s="70">
        <f t="shared" si="519"/>
        <v>0</v>
      </c>
      <c r="CM78" s="70">
        <f t="shared" si="520"/>
        <v>0</v>
      </c>
      <c r="CN78" s="70">
        <f t="shared" si="521"/>
        <v>0</v>
      </c>
      <c r="CO78" s="70">
        <f t="shared" si="522"/>
        <v>0</v>
      </c>
      <c r="CP78" s="70">
        <f t="shared" si="523"/>
        <v>0</v>
      </c>
      <c r="CQ78" s="70">
        <f t="shared" si="524"/>
        <v>0</v>
      </c>
      <c r="CR78" s="70">
        <f t="shared" si="525"/>
        <v>0</v>
      </c>
      <c r="CS78" s="70">
        <f t="shared" si="526"/>
        <v>0</v>
      </c>
      <c r="CT78" s="70">
        <f t="shared" si="527"/>
        <v>0</v>
      </c>
      <c r="CU78" s="70">
        <f t="shared" si="528"/>
        <v>0</v>
      </c>
      <c r="CV78" s="70">
        <f t="shared" si="529"/>
        <v>0</v>
      </c>
      <c r="CW78" s="70">
        <f t="shared" si="530"/>
        <v>0</v>
      </c>
      <c r="CX78" s="70">
        <f t="shared" si="531"/>
        <v>0</v>
      </c>
      <c r="CY78" s="70">
        <f t="shared" si="532"/>
        <v>0</v>
      </c>
      <c r="CZ78" s="70">
        <f t="shared" si="533"/>
        <v>0</v>
      </c>
      <c r="DA78" s="70">
        <f t="shared" si="534"/>
        <v>0</v>
      </c>
      <c r="DB78" s="70">
        <f t="shared" si="535"/>
        <v>0</v>
      </c>
      <c r="DC78" s="70">
        <f t="shared" si="536"/>
        <v>0</v>
      </c>
      <c r="DD78" s="63">
        <f t="shared" si="537"/>
        <v>0</v>
      </c>
      <c r="DE78" s="59"/>
      <c r="DF78" s="70">
        <f>SUMIF(Adjustments!$J$4:$J$921,(Retirements!$E78&amp;"/"&amp;Retirements!DF$8&amp;"/"&amp;Retirements!DF$7&amp;"/"&amp;Retirements!DF$6),Adjustments!K$4:K$921)</f>
        <v>0</v>
      </c>
      <c r="DG78" s="70">
        <f>SUMIF(Adjustments!$J$4:$J$921,(Retirements!$E78&amp;"/"&amp;Retirements!DG$8&amp;"/"&amp;Retirements!DG$7&amp;"/"&amp;Retirements!DG$6),Adjustments!L$4:L$921)</f>
        <v>0</v>
      </c>
      <c r="DH78" s="70">
        <f>SUMIF(Adjustments!$J$4:$J$921,(Retirements!$E78&amp;"/"&amp;Retirements!DH$8&amp;"/"&amp;Retirements!DH$7&amp;"/"&amp;Retirements!DH$6),Adjustments!M$4:M$921)</f>
        <v>0</v>
      </c>
      <c r="DI78" s="70">
        <f>SUMIF(Adjustments!$J$4:$J$921,(Retirements!$E78&amp;"/"&amp;Retirements!DI$8&amp;"/"&amp;Retirements!DI$7&amp;"/"&amp;Retirements!DI$6),Adjustments!N$4:N$921)</f>
        <v>0</v>
      </c>
      <c r="DJ78" s="70">
        <f>SUMIF(Adjustments!$J$4:$J$921,(Retirements!$E78&amp;"/"&amp;Retirements!DJ$8&amp;"/"&amp;Retirements!DJ$7&amp;"/"&amp;Retirements!DJ$6),Adjustments!O$4:O$921)</f>
        <v>0</v>
      </c>
      <c r="DK78" s="70">
        <f>SUMIF(Adjustments!$J$4:$J$921,(Retirements!$E78&amp;"/"&amp;Retirements!DK$8&amp;"/"&amp;Retirements!DK$7&amp;"/"&amp;Retirements!DK$6),Adjustments!P$4:P$921)</f>
        <v>0</v>
      </c>
      <c r="DL78" s="70">
        <f>SUMIF(Adjustments!$J$4:$J$921,(Retirements!$E78&amp;"/"&amp;Retirements!DL$8&amp;"/"&amp;Retirements!DL$7&amp;"/"&amp;Retirements!DL$6),Adjustments!Q$4:Q$921)</f>
        <v>0</v>
      </c>
      <c r="DM78" s="70">
        <f>SUMIF(Adjustments!$J$4:$J$921,(Retirements!$E78&amp;"/"&amp;Retirements!DM$8&amp;"/"&amp;Retirements!DM$7&amp;"/"&amp;Retirements!DM$6),Adjustments!R$4:R$921)</f>
        <v>0</v>
      </c>
      <c r="DN78" s="70">
        <f>SUMIF(Adjustments!$J$4:$J$921,(Retirements!$E78&amp;"/"&amp;Retirements!DN$8&amp;"/"&amp;Retirements!DN$7&amp;"/"&amp;Retirements!DN$6),Adjustments!S$4:S$921)</f>
        <v>0</v>
      </c>
      <c r="DO78" s="70">
        <f>SUMIF(Adjustments!$J$4:$J$921,(Retirements!$E78&amp;"/"&amp;Retirements!DO$8&amp;"/"&amp;Retirements!DO$7&amp;"/"&amp;Retirements!DO$6),Adjustments!T$4:T$921)</f>
        <v>0</v>
      </c>
      <c r="DP78" s="70">
        <f>SUMIF(Adjustments!$J$4:$J$921,(Retirements!$E78&amp;"/"&amp;Retirements!DP$8&amp;"/"&amp;Retirements!DP$7&amp;"/"&amp;Retirements!DP$6),Adjustments!U$4:U$921)</f>
        <v>0</v>
      </c>
      <c r="DQ78" s="70">
        <f>SUMIF(Adjustments!$J$4:$J$921,(Retirements!$E78&amp;"/"&amp;Retirements!DQ$8&amp;"/"&amp;Retirements!DQ$7&amp;"/"&amp;Retirements!DQ$6),Adjustments!V$4:V$921)</f>
        <v>0</v>
      </c>
      <c r="DR78" s="70">
        <f>SUMIF(Adjustments!$J$4:$J$921,(Retirements!$E78&amp;"/"&amp;Retirements!DR$8&amp;"/"&amp;Retirements!DR$7&amp;"/"&amp;Retirements!DR$6),Adjustments!W$4:W$921)</f>
        <v>0</v>
      </c>
      <c r="DS78" s="70">
        <f>SUMIF(Adjustments!$J$4:$J$921,(Retirements!$E78&amp;"/"&amp;Retirements!DS$8&amp;"/"&amp;Retirements!DS$7&amp;"/"&amp;Retirements!DS$6),Adjustments!X$4:X$921)</f>
        <v>0</v>
      </c>
      <c r="DT78" s="70">
        <f>SUMIF(Adjustments!$J$4:$J$921,(Retirements!$E78&amp;"/"&amp;Retirements!DT$8&amp;"/"&amp;Retirements!DT$7&amp;"/"&amp;Retirements!DT$6),Adjustments!Y$4:Y$921)</f>
        <v>0</v>
      </c>
      <c r="DU78" s="70">
        <f>SUMIF(Adjustments!$J$4:$J$921,(Retirements!$E78&amp;"/"&amp;Retirements!DU$8&amp;"/"&amp;Retirements!DU$7&amp;"/"&amp;Retirements!DU$6),Adjustments!Z$4:Z$921)</f>
        <v>0</v>
      </c>
      <c r="DV78" s="70">
        <f>SUMIF(Adjustments!$J$4:$J$921,(Retirements!$E78&amp;"/"&amp;Retirements!DV$8&amp;"/"&amp;Retirements!DV$7&amp;"/"&amp;Retirements!DV$6),Adjustments!AA$4:AA$921)</f>
        <v>0</v>
      </c>
      <c r="DW78" s="70">
        <f>SUMIF(Adjustments!$J$4:$J$921,(Retirements!$E78&amp;"/"&amp;Retirements!DW$8&amp;"/"&amp;Retirements!DW$7&amp;"/"&amp;Retirements!DW$6),Adjustments!AB$4:AB$921)</f>
        <v>0</v>
      </c>
      <c r="DX78" s="70">
        <f>SUMIF(Adjustments!$J$4:$J$921,(Retirements!$E78&amp;"/"&amp;Retirements!DX$8&amp;"/"&amp;Retirements!DX$7&amp;"/"&amp;Retirements!DX$6),Adjustments!AC$4:AC$921)</f>
        <v>0</v>
      </c>
      <c r="DY78" s="70">
        <f>SUMIF(Adjustments!$J$4:$J$921,(Retirements!$E78&amp;"/"&amp;Retirements!DY$8&amp;"/"&amp;Retirements!DY$7&amp;"/"&amp;Retirements!DY$6),Adjustments!AD$4:AD$921)</f>
        <v>0</v>
      </c>
      <c r="DZ78" s="70">
        <f>SUMIF(Adjustments!$J$4:$J$921,(Retirements!$E78&amp;"/"&amp;Retirements!DZ$8&amp;"/"&amp;Retirements!DZ$7&amp;"/"&amp;Retirements!DZ$6),Adjustments!AE$4:AE$921)</f>
        <v>0</v>
      </c>
      <c r="EA78" s="70">
        <f>SUMIF(Adjustments!$J$4:$J$921,(Retirements!$E78&amp;"/"&amp;Retirements!EA$8&amp;"/"&amp;Retirements!EA$7&amp;"/"&amp;Retirements!EA$6),Adjustments!AF$4:AF$921)</f>
        <v>0</v>
      </c>
      <c r="EB78" s="70">
        <f>SUMIF(Adjustments!$J$4:$J$921,(Retirements!$E78&amp;"/"&amp;Retirements!EB$8&amp;"/"&amp;Retirements!EB$7&amp;"/"&amp;Retirements!EB$6),Adjustments!AG$4:AG$921)</f>
        <v>0</v>
      </c>
      <c r="EC78" s="59"/>
      <c r="ED78" s="59">
        <f t="shared" si="538"/>
        <v>0</v>
      </c>
      <c r="EE78" s="59">
        <f t="shared" si="539"/>
        <v>0</v>
      </c>
      <c r="EF78" s="59">
        <f t="shared" si="540"/>
        <v>0</v>
      </c>
      <c r="EG78" s="59">
        <f t="shared" si="541"/>
        <v>0</v>
      </c>
      <c r="EH78" s="59">
        <f t="shared" si="542"/>
        <v>0</v>
      </c>
      <c r="EI78" s="59">
        <f t="shared" si="543"/>
        <v>0</v>
      </c>
      <c r="EJ78" s="59">
        <f t="shared" si="544"/>
        <v>0</v>
      </c>
      <c r="EK78" s="59">
        <f t="shared" si="545"/>
        <v>0</v>
      </c>
      <c r="EL78" s="59">
        <f t="shared" si="546"/>
        <v>0</v>
      </c>
      <c r="EM78" s="59">
        <f t="shared" si="547"/>
        <v>0</v>
      </c>
      <c r="EN78" s="59">
        <f t="shared" si="548"/>
        <v>0</v>
      </c>
      <c r="EO78" s="59">
        <f t="shared" si="549"/>
        <v>0</v>
      </c>
      <c r="EP78" s="59">
        <f t="shared" si="550"/>
        <v>0</v>
      </c>
      <c r="EQ78" s="59">
        <f t="shared" si="551"/>
        <v>0</v>
      </c>
      <c r="ER78" s="59">
        <f t="shared" si="552"/>
        <v>0</v>
      </c>
      <c r="ES78" s="59">
        <f t="shared" si="553"/>
        <v>0</v>
      </c>
      <c r="ET78" s="59">
        <f t="shared" si="554"/>
        <v>0</v>
      </c>
      <c r="EU78" s="59">
        <f t="shared" si="555"/>
        <v>0</v>
      </c>
      <c r="EV78" s="59">
        <f t="shared" si="556"/>
        <v>0</v>
      </c>
      <c r="EW78" s="59">
        <f t="shared" si="557"/>
        <v>0</v>
      </c>
      <c r="EX78" s="59">
        <f t="shared" si="558"/>
        <v>0</v>
      </c>
      <c r="EY78" s="59">
        <f t="shared" si="559"/>
        <v>0</v>
      </c>
      <c r="EZ78" s="59">
        <f t="shared" si="560"/>
        <v>0</v>
      </c>
      <c r="FA78" s="127">
        <f t="shared" si="564"/>
        <v>0</v>
      </c>
      <c r="FB78" s="59"/>
      <c r="FC78" s="70">
        <f>SUMIF(Adjustments!$J$4:$J$921,(Retirements!$E78&amp;"/"&amp;Retirements!FC$8&amp;"/"&amp;Retirements!FC$7&amp;"/"&amp;Retirements!FC$6),Adjustments!L$4:L$921)</f>
        <v>0</v>
      </c>
      <c r="FD78" s="70">
        <f>SUMIF(Adjustments!$J$4:$J$921,(Retirements!$E78&amp;"/"&amp;Retirements!FD$8&amp;"/"&amp;Retirements!FD$7&amp;"/"&amp;Retirements!FD$6),Adjustments!M$4:M$921)</f>
        <v>0</v>
      </c>
      <c r="FE78" s="70">
        <f>SUMIF(Adjustments!$J$4:$J$921,(Retirements!$E78&amp;"/"&amp;Retirements!FE$8&amp;"/"&amp;Retirements!FE$7&amp;"/"&amp;Retirements!FE$6),Adjustments!N$4:N$921)</f>
        <v>0</v>
      </c>
      <c r="FF78" s="70">
        <f>SUMIF(Adjustments!$J$4:$J$921,(Retirements!$E78&amp;"/"&amp;Retirements!FF$8&amp;"/"&amp;Retirements!FF$7&amp;"/"&amp;Retirements!FF$6),Adjustments!O$4:O$921)</f>
        <v>0</v>
      </c>
      <c r="FG78" s="70">
        <f>SUMIF(Adjustments!$J$4:$J$921,(Retirements!$E78&amp;"/"&amp;Retirements!FG$8&amp;"/"&amp;Retirements!FG$7&amp;"/"&amp;Retirements!FG$6),Adjustments!P$4:P$921)</f>
        <v>0</v>
      </c>
      <c r="FH78" s="70">
        <f>SUMIF(Adjustments!$J$4:$J$921,(Retirements!$E78&amp;"/"&amp;Retirements!FH$8&amp;"/"&amp;Retirements!FH$7&amp;"/"&amp;Retirements!FH$6),Adjustments!Q$4:Q$921)</f>
        <v>0</v>
      </c>
      <c r="FI78" s="70">
        <f>SUMIF(Adjustments!$J$4:$J$921,(Retirements!$E78&amp;"/"&amp;Retirements!FI$8&amp;"/"&amp;Retirements!FI$7&amp;"/"&amp;Retirements!FI$6),Adjustments!R$4:R$921)</f>
        <v>0</v>
      </c>
      <c r="FJ78" s="70">
        <f>SUMIF(Adjustments!$J$4:$J$921,(Retirements!$E78&amp;"/"&amp;Retirements!FJ$8&amp;"/"&amp;Retirements!FJ$7&amp;"/"&amp;Retirements!FJ$6),Adjustments!S$4:S$921)</f>
        <v>0</v>
      </c>
      <c r="FK78" s="70">
        <f>SUMIF(Adjustments!$J$4:$J$921,(Retirements!$E78&amp;"/"&amp;Retirements!FK$8&amp;"/"&amp;Retirements!FK$7&amp;"/"&amp;Retirements!FK$6),Adjustments!T$4:T$921)</f>
        <v>0</v>
      </c>
      <c r="FL78" s="70">
        <f>SUMIF(Adjustments!$J$4:$J$921,(Retirements!$E78&amp;"/"&amp;Retirements!FL$8&amp;"/"&amp;Retirements!FL$7&amp;"/"&amp;Retirements!FL$6),Adjustments!U$4:U$921)</f>
        <v>0</v>
      </c>
      <c r="FM78" s="70">
        <f>SUMIF(Adjustments!$J$4:$J$921,(Retirements!$E78&amp;"/"&amp;Retirements!FM$8&amp;"/"&amp;Retirements!FM$7&amp;"/"&amp;Retirements!FM$6),Adjustments!V$4:V$921)</f>
        <v>0</v>
      </c>
      <c r="FN78" s="70">
        <f>SUMIF(Adjustments!$J$4:$J$921,(Retirements!$E78&amp;"/"&amp;Retirements!FN$8&amp;"/"&amp;Retirements!FN$7&amp;"/"&amp;Retirements!FN$6),Adjustments!W$4:W$921)</f>
        <v>0</v>
      </c>
      <c r="FO78" s="70">
        <f>SUMIF(Adjustments!$J$4:$J$921,(Retirements!$E78&amp;"/"&amp;Retirements!FO$8&amp;"/"&amp;Retirements!FO$7&amp;"/"&amp;Retirements!FO$6),Adjustments!X$4:X$921)</f>
        <v>0</v>
      </c>
      <c r="FP78" s="70">
        <f>SUMIF(Adjustments!$J$4:$J$921,(Retirements!$E78&amp;"/"&amp;Retirements!FP$8&amp;"/"&amp;Retirements!FP$7&amp;"/"&amp;Retirements!FP$6),Adjustments!Y$4:Y$921)</f>
        <v>0</v>
      </c>
      <c r="FQ78" s="70">
        <f>SUMIF(Adjustments!$J$4:$J$921,(Retirements!$E78&amp;"/"&amp;Retirements!FQ$8&amp;"/"&amp;Retirements!FQ$7&amp;"/"&amp;Retirements!FQ$6),Adjustments!Z$4:Z$921)</f>
        <v>0</v>
      </c>
      <c r="FR78" s="70">
        <f>SUMIF(Adjustments!$J$4:$J$921,(Retirements!$E78&amp;"/"&amp;Retirements!FR$8&amp;"/"&amp;Retirements!FR$7&amp;"/"&amp;Retirements!FR$6),Adjustments!AA$4:AA$921)</f>
        <v>0</v>
      </c>
      <c r="FS78" s="70">
        <f>SUMIF(Adjustments!$J$4:$J$921,(Retirements!$E78&amp;"/"&amp;Retirements!FS$8&amp;"/"&amp;Retirements!FS$7&amp;"/"&amp;Retirements!FS$6),Adjustments!AB$4:AB$921)</f>
        <v>0</v>
      </c>
      <c r="FT78" s="70">
        <f>SUMIF(Adjustments!$J$4:$J$921,(Retirements!$E78&amp;"/"&amp;Retirements!FT$8&amp;"/"&amp;Retirements!FT$7&amp;"/"&amp;Retirements!FT$6),Adjustments!AC$4:AC$921)</f>
        <v>0</v>
      </c>
      <c r="FU78" s="70">
        <f>SUMIF(Adjustments!$J$4:$J$921,(Retirements!$E78&amp;"/"&amp;Retirements!FU$8&amp;"/"&amp;Retirements!FU$7&amp;"/"&amp;Retirements!FU$6),Adjustments!AD$4:AD$921)</f>
        <v>0</v>
      </c>
      <c r="FV78" s="70">
        <f>SUMIF(Adjustments!$J$4:$J$921,(Retirements!$E78&amp;"/"&amp;Retirements!FV$8&amp;"/"&amp;Retirements!FV$7&amp;"/"&amp;Retirements!FV$6),Adjustments!AE$4:AE$921)</f>
        <v>0</v>
      </c>
      <c r="FW78" s="70">
        <f>SUMIF(Adjustments!$J$4:$J$921,(Retirements!$E78&amp;"/"&amp;Retirements!FW$8&amp;"/"&amp;Retirements!FW$7&amp;"/"&amp;Retirements!FW$6),Adjustments!AF$4:AF$921)</f>
        <v>0</v>
      </c>
      <c r="FX78" s="70">
        <f>SUMIF(Adjustments!$J$4:$J$921,(Retirements!$E78&amp;"/"&amp;Retirements!FX$8&amp;"/"&amp;Retirements!FX$7&amp;"/"&amp;Retirements!FX$6),Adjustments!AG$4:AG$921)</f>
        <v>0</v>
      </c>
      <c r="FY78" s="70">
        <f>SUMIF(Adjustments!$J$4:$J$921,(Retirements!$E78&amp;"/"&amp;Retirements!FY$8&amp;"/"&amp;Retirements!FY$7&amp;"/"&amp;Retirements!FY$6),Adjustments!AH$4:AH$921)</f>
        <v>0</v>
      </c>
      <c r="FZ78" s="63">
        <f t="shared" si="561"/>
        <v>0</v>
      </c>
    </row>
    <row r="79" spans="1:182">
      <c r="A79" s="5" t="s">
        <v>4</v>
      </c>
      <c r="B79" s="4" t="s">
        <v>5</v>
      </c>
      <c r="C79" s="5" t="s">
        <v>2</v>
      </c>
      <c r="D79" s="5" t="s">
        <v>45</v>
      </c>
      <c r="E79" s="5" t="s">
        <v>152</v>
      </c>
      <c r="F79" s="5" t="s">
        <v>93</v>
      </c>
      <c r="G79" s="32">
        <v>302</v>
      </c>
      <c r="H79" s="5" t="s">
        <v>5</v>
      </c>
      <c r="I79" s="5" t="str">
        <f t="shared" si="562"/>
        <v>302DGU</v>
      </c>
      <c r="J79" s="374">
        <f>VLOOKUP(F79,Scenarios!$BI$11:$BL$121,4,0)</f>
        <v>-2.3129533084672946E-2</v>
      </c>
      <c r="K79" s="358">
        <f>VLOOKUP(F79,Scenarios!$AG$11:$AJ$132,4,0)</f>
        <v>600993.05000000005</v>
      </c>
      <c r="L79" s="27">
        <f t="shared" si="490"/>
        <v>600993.05000000005</v>
      </c>
      <c r="M79" s="27">
        <f t="shared" si="491"/>
        <v>600993.05000000005</v>
      </c>
      <c r="N79" s="27">
        <f t="shared" si="492"/>
        <v>600993.05000000005</v>
      </c>
      <c r="O79" s="27">
        <f t="shared" si="493"/>
        <v>600993.05000000005</v>
      </c>
      <c r="P79" s="27">
        <f t="shared" si="494"/>
        <v>600993.05000000005</v>
      </c>
      <c r="Q79" s="27">
        <f t="shared" si="495"/>
        <v>600993.05000000005</v>
      </c>
      <c r="R79" s="27">
        <f t="shared" si="496"/>
        <v>600993.05000000005</v>
      </c>
      <c r="S79" s="27">
        <f t="shared" si="497"/>
        <v>600993.05000000005</v>
      </c>
      <c r="T79" s="27">
        <f t="shared" si="498"/>
        <v>600993.05000000005</v>
      </c>
      <c r="U79" s="27">
        <f t="shared" si="499"/>
        <v>599834.65928053064</v>
      </c>
      <c r="V79" s="27">
        <f t="shared" si="500"/>
        <v>598676.26856106124</v>
      </c>
      <c r="W79" s="27">
        <f t="shared" si="501"/>
        <v>597517.87784159184</v>
      </c>
      <c r="X79" s="27">
        <f t="shared" si="502"/>
        <v>596359.48712212243</v>
      </c>
      <c r="Y79" s="27">
        <f t="shared" si="503"/>
        <v>595201.09640265303</v>
      </c>
      <c r="Z79" s="27">
        <f t="shared" si="504"/>
        <v>594042.70568318362</v>
      </c>
      <c r="AA79" s="27">
        <f t="shared" si="505"/>
        <v>592884.31496371422</v>
      </c>
      <c r="AB79" s="27">
        <f t="shared" si="506"/>
        <v>591725.92424424482</v>
      </c>
      <c r="AC79" s="27">
        <f t="shared" si="507"/>
        <v>590567.53352477541</v>
      </c>
      <c r="AD79" s="27">
        <f t="shared" si="508"/>
        <v>589429.23758265912</v>
      </c>
      <c r="AE79" s="27">
        <f t="shared" si="509"/>
        <v>588290.94164054282</v>
      </c>
      <c r="AF79" s="27">
        <f t="shared" si="510"/>
        <v>587152.64569842652</v>
      </c>
      <c r="AG79" s="27">
        <f t="shared" si="511"/>
        <v>586014.34975631023</v>
      </c>
      <c r="AH79" s="27">
        <f t="shared" si="512"/>
        <v>584876.05381419393</v>
      </c>
      <c r="AI79" s="68"/>
      <c r="AJ79" s="59">
        <f>SUMIF(Adjustments!$J$4:$J$921,(Retirements!$E79&amp;"/"&amp;Retirements!AJ$8&amp;"/"&amp;Retirements!AJ$7&amp;"/"&amp;Retirements!AJ$6),Adjustments!K$4:K$921)</f>
        <v>0</v>
      </c>
      <c r="AK79" s="59">
        <f>SUMIF(Adjustments!$J$4:$J$921,(Retirements!$E79&amp;"/"&amp;Retirements!AK$8&amp;"/"&amp;Retirements!AK$7&amp;"/"&amp;Retirements!AK$6),Adjustments!L$4:L$921)</f>
        <v>0</v>
      </c>
      <c r="AL79" s="59">
        <f>SUMIF(Adjustments!$J$4:$J$921,(Retirements!$E79&amp;"/"&amp;Retirements!AL$8&amp;"/"&amp;Retirements!AL$7&amp;"/"&amp;Retirements!AL$6),Adjustments!M$4:M$921)</f>
        <v>0</v>
      </c>
      <c r="AM79" s="59">
        <f>SUMIF(Adjustments!$J$4:$J$921,(Retirements!$E79&amp;"/"&amp;Retirements!AM$8&amp;"/"&amp;Retirements!AM$7&amp;"/"&amp;Retirements!AM$6),Adjustments!N$4:N$921)</f>
        <v>0</v>
      </c>
      <c r="AN79" s="59">
        <f>SUMIF(Adjustments!$J$4:$J$921,(Retirements!$E79&amp;"/"&amp;Retirements!AN$8&amp;"/"&amp;Retirements!AN$7&amp;"/"&amp;Retirements!AN$6),Adjustments!O$4:O$921)</f>
        <v>0</v>
      </c>
      <c r="AO79" s="59">
        <f>SUMIF(Adjustments!$J$4:$J$921,(Retirements!$E79&amp;"/"&amp;Retirements!AO$8&amp;"/"&amp;Retirements!AO$7&amp;"/"&amp;Retirements!AO$6),Adjustments!P$4:P$921)</f>
        <v>0</v>
      </c>
      <c r="AP79" s="59">
        <f>SUMIF(Adjustments!$J$4:$J$921,(Retirements!$E79&amp;"/"&amp;Retirements!AP$8&amp;"/"&amp;Retirements!AP$7&amp;"/"&amp;Retirements!AP$6),Adjustments!Q$4:Q$921)</f>
        <v>0</v>
      </c>
      <c r="AQ79" s="59">
        <f>SUMIF(Adjustments!$J$4:$J$921,(Retirements!$E79&amp;"/"&amp;Retirements!AQ$8&amp;"/"&amp;Retirements!AQ$7&amp;"/"&amp;Retirements!AQ$6),Adjustments!R$4:R$921)</f>
        <v>0</v>
      </c>
      <c r="AR79" s="59">
        <f>SUMIF(Adjustments!$J$4:$J$921,(Retirements!$E79&amp;"/"&amp;Retirements!AR$8&amp;"/"&amp;Retirements!AR$7&amp;"/"&amp;Retirements!AR$6),Adjustments!S$4:S$921)</f>
        <v>0</v>
      </c>
      <c r="AS79" s="59">
        <f>SUMIF(Adjustments!$J$4:$J$921,(Retirements!$E79&amp;"/"&amp;Retirements!AS$8&amp;"/"&amp;Retirements!AS$7&amp;"/"&amp;Retirements!AS$6),Adjustments!T$4:T$921)</f>
        <v>0</v>
      </c>
      <c r="AT79" s="59">
        <f>SUMIF(Adjustments!$J$4:$J$921,(Retirements!$E79&amp;"/"&amp;Retirements!AT$8&amp;"/"&amp;Retirements!AT$7&amp;"/"&amp;Retirements!AT$6),Adjustments!U$4:U$921)</f>
        <v>0</v>
      </c>
      <c r="AU79" s="59">
        <f>SUMIF(Adjustments!$J$4:$J$921,(Retirements!$E79&amp;"/"&amp;Retirements!AU$8&amp;"/"&amp;Retirements!AU$7&amp;"/"&amp;Retirements!AU$6),Adjustments!V$4:V$921)</f>
        <v>0</v>
      </c>
      <c r="AV79" s="59">
        <f>SUMIF(Adjustments!$J$4:$J$921,(Retirements!$E79&amp;"/"&amp;Retirements!AV$8&amp;"/"&amp;Retirements!AV$7&amp;"/"&amp;Retirements!AV$6),Adjustments!W$4:W$921)</f>
        <v>0</v>
      </c>
      <c r="AW79" s="59">
        <f>SUMIF(Adjustments!$J$4:$J$921,(Retirements!$E79&amp;"/"&amp;Retirements!AW$8&amp;"/"&amp;Retirements!AW$7&amp;"/"&amp;Retirements!AW$6),Adjustments!X$4:X$921)</f>
        <v>0</v>
      </c>
      <c r="AX79" s="59">
        <f>SUMIF(Adjustments!$J$4:$J$921,(Retirements!$E79&amp;"/"&amp;Retirements!AX$8&amp;"/"&amp;Retirements!AX$7&amp;"/"&amp;Retirements!AX$6),Adjustments!Y$4:Y$921)</f>
        <v>0</v>
      </c>
      <c r="AY79" s="59">
        <f>SUMIF(Adjustments!$J$4:$J$921,(Retirements!$E79&amp;"/"&amp;Retirements!AY$8&amp;"/"&amp;Retirements!AY$7&amp;"/"&amp;Retirements!AY$6),Adjustments!Z$4:Z$921)</f>
        <v>0</v>
      </c>
      <c r="AZ79" s="59">
        <f>SUMIF(Adjustments!$J$4:$J$921,(Retirements!$E79&amp;"/"&amp;Retirements!AZ$8&amp;"/"&amp;Retirements!AZ$7&amp;"/"&amp;Retirements!AZ$6),Adjustments!AA$4:AA$921)</f>
        <v>0</v>
      </c>
      <c r="BA79" s="59">
        <f>SUMIF(Adjustments!$J$4:$J$921,(Retirements!$E79&amp;"/"&amp;Retirements!BA$8&amp;"/"&amp;Retirements!BA$7&amp;"/"&amp;Retirements!BA$6),Adjustments!AB$4:AB$921)</f>
        <v>0</v>
      </c>
      <c r="BB79" s="59">
        <f>SUMIF(Adjustments!$J$4:$J$921,(Retirements!$E79&amp;"/"&amp;Retirements!BB$8&amp;"/"&amp;Retirements!BB$7&amp;"/"&amp;Retirements!BB$6),Adjustments!AC$4:AC$921)</f>
        <v>0</v>
      </c>
      <c r="BC79" s="59">
        <f>SUMIF(Adjustments!$J$4:$J$921,(Retirements!$E79&amp;"/"&amp;Retirements!BC$8&amp;"/"&amp;Retirements!BC$7&amp;"/"&amp;Retirements!BC$6),Adjustments!AD$4:AD$921)</f>
        <v>0</v>
      </c>
      <c r="BD79" s="59">
        <f>SUMIF(Adjustments!$J$4:$J$921,(Retirements!$E79&amp;"/"&amp;Retirements!BD$8&amp;"/"&amp;Retirements!BD$7&amp;"/"&amp;Retirements!BD$6),Adjustments!AE$4:AE$921)</f>
        <v>0</v>
      </c>
      <c r="BE79" s="59">
        <f>SUMIF(Adjustments!$J$4:$J$921,(Retirements!$E79&amp;"/"&amp;Retirements!BE$8&amp;"/"&amp;Retirements!BE$7&amp;"/"&amp;Retirements!BE$6),Adjustments!AF$4:AF$921)</f>
        <v>0</v>
      </c>
      <c r="BF79" s="59">
        <f>SUMIF(Adjustments!$J$4:$J$921,(Retirements!$E79&amp;"/"&amp;Retirements!BF$8&amp;"/"&amp;Retirements!BF$7&amp;"/"&amp;Retirements!BF$6),Adjustments!AG$4:AG$921)</f>
        <v>0</v>
      </c>
      <c r="BG79" s="59"/>
      <c r="BH79" s="756">
        <f t="shared" si="489"/>
        <v>71</v>
      </c>
      <c r="BI79" s="59">
        <f t="shared" si="563"/>
        <v>600993.05000000005</v>
      </c>
      <c r="BJ79" s="59">
        <f t="shared" si="483"/>
        <v>600993.05000000005</v>
      </c>
      <c r="BK79" s="59">
        <f t="shared" si="483"/>
        <v>600993.05000000005</v>
      </c>
      <c r="BL79" s="59">
        <f t="shared" si="483"/>
        <v>600993.05000000005</v>
      </c>
      <c r="BM79" s="59">
        <f t="shared" si="483"/>
        <v>600993.05000000005</v>
      </c>
      <c r="BN79" s="59">
        <f t="shared" si="483"/>
        <v>600993.05000000005</v>
      </c>
      <c r="BO79" s="59">
        <f t="shared" si="483"/>
        <v>600993.05000000005</v>
      </c>
      <c r="BP79" s="59">
        <f t="shared" si="483"/>
        <v>600993.05000000005</v>
      </c>
      <c r="BQ79" s="59">
        <f t="shared" si="483"/>
        <v>600993.05000000005</v>
      </c>
      <c r="BR79" s="59">
        <f t="shared" si="483"/>
        <v>600993.05000000005</v>
      </c>
      <c r="BS79" s="59">
        <f t="shared" si="483"/>
        <v>600993.05000000005</v>
      </c>
      <c r="BT79" s="59">
        <f t="shared" si="483"/>
        <v>600993.05000000005</v>
      </c>
      <c r="BU79" s="59">
        <f t="shared" si="483"/>
        <v>600993.05000000005</v>
      </c>
      <c r="BV79" s="59">
        <f t="shared" si="483"/>
        <v>600993.05000000005</v>
      </c>
      <c r="BW79" s="59">
        <f t="shared" si="483"/>
        <v>600993.05000000005</v>
      </c>
      <c r="BX79" s="59">
        <f t="shared" si="483"/>
        <v>600993.05000000005</v>
      </c>
      <c r="BY79" s="59">
        <f t="shared" si="483"/>
        <v>600993.05000000005</v>
      </c>
      <c r="BZ79" s="59">
        <f t="shared" si="483"/>
        <v>600993.05000000005</v>
      </c>
      <c r="CA79" s="59">
        <f t="shared" si="483"/>
        <v>590567.53352477541</v>
      </c>
      <c r="CB79" s="59">
        <f t="shared" si="483"/>
        <v>590567.53352477541</v>
      </c>
      <c r="CC79" s="59">
        <f t="shared" si="483"/>
        <v>590567.53352477541</v>
      </c>
      <c r="CD79" s="59">
        <f t="shared" si="483"/>
        <v>590567.53352477541</v>
      </c>
      <c r="CE79" s="59">
        <f t="shared" si="513"/>
        <v>590567.53352477541</v>
      </c>
      <c r="CF79" s="68"/>
      <c r="CG79" s="70">
        <f t="shared" si="514"/>
        <v>0</v>
      </c>
      <c r="CH79" s="70">
        <f t="shared" si="515"/>
        <v>0</v>
      </c>
      <c r="CI79" s="70">
        <f t="shared" si="516"/>
        <v>0</v>
      </c>
      <c r="CJ79" s="70">
        <f t="shared" si="517"/>
        <v>0</v>
      </c>
      <c r="CK79" s="70">
        <f t="shared" si="518"/>
        <v>0</v>
      </c>
      <c r="CL79" s="70">
        <f t="shared" si="519"/>
        <v>0</v>
      </c>
      <c r="CM79" s="70">
        <f t="shared" si="520"/>
        <v>0</v>
      </c>
      <c r="CN79" s="70">
        <f t="shared" si="521"/>
        <v>0</v>
      </c>
      <c r="CO79" s="70">
        <f t="shared" si="522"/>
        <v>0</v>
      </c>
      <c r="CP79" s="70">
        <f t="shared" si="523"/>
        <v>-1158.3907194694586</v>
      </c>
      <c r="CQ79" s="70">
        <f t="shared" si="524"/>
        <v>-1158.3907194694586</v>
      </c>
      <c r="CR79" s="70">
        <f t="shared" si="525"/>
        <v>-1158.3907194694586</v>
      </c>
      <c r="CS79" s="70">
        <f t="shared" si="526"/>
        <v>-1158.3907194694586</v>
      </c>
      <c r="CT79" s="70">
        <f t="shared" si="527"/>
        <v>-1158.3907194694586</v>
      </c>
      <c r="CU79" s="70">
        <f t="shared" si="528"/>
        <v>-1158.3907194694586</v>
      </c>
      <c r="CV79" s="70">
        <f t="shared" si="529"/>
        <v>-1158.3907194694586</v>
      </c>
      <c r="CW79" s="70">
        <f t="shared" si="530"/>
        <v>-1158.3907194694586</v>
      </c>
      <c r="CX79" s="70">
        <f t="shared" si="531"/>
        <v>-1158.3907194694586</v>
      </c>
      <c r="CY79" s="70">
        <f t="shared" si="532"/>
        <v>-1138.2959421162493</v>
      </c>
      <c r="CZ79" s="70">
        <f t="shared" si="533"/>
        <v>-1138.2959421162493</v>
      </c>
      <c r="DA79" s="70">
        <f t="shared" si="534"/>
        <v>-1138.2959421162493</v>
      </c>
      <c r="DB79" s="70">
        <f t="shared" si="535"/>
        <v>-1138.2959421162493</v>
      </c>
      <c r="DC79" s="70">
        <f t="shared" si="536"/>
        <v>-1138.2959421162493</v>
      </c>
      <c r="DD79" s="63">
        <f t="shared" si="537"/>
        <v>-16116.996185806371</v>
      </c>
      <c r="DE79" s="59"/>
      <c r="DF79" s="70">
        <f>SUMIF(Adjustments!$J$4:$J$921,(Retirements!$E79&amp;"/"&amp;Retirements!DF$8&amp;"/"&amp;Retirements!DF$7&amp;"/"&amp;Retirements!DF$6),Adjustments!K$4:K$921)</f>
        <v>0</v>
      </c>
      <c r="DG79" s="70">
        <f>SUMIF(Adjustments!$J$4:$J$921,(Retirements!$E79&amp;"/"&amp;Retirements!DG$8&amp;"/"&amp;Retirements!DG$7&amp;"/"&amp;Retirements!DG$6),Adjustments!L$4:L$921)</f>
        <v>0</v>
      </c>
      <c r="DH79" s="70">
        <f>SUMIF(Adjustments!$J$4:$J$921,(Retirements!$E79&amp;"/"&amp;Retirements!DH$8&amp;"/"&amp;Retirements!DH$7&amp;"/"&amp;Retirements!DH$6),Adjustments!M$4:M$921)</f>
        <v>0</v>
      </c>
      <c r="DI79" s="70">
        <f>SUMIF(Adjustments!$J$4:$J$921,(Retirements!$E79&amp;"/"&amp;Retirements!DI$8&amp;"/"&amp;Retirements!DI$7&amp;"/"&amp;Retirements!DI$6),Adjustments!N$4:N$921)</f>
        <v>0</v>
      </c>
      <c r="DJ79" s="70">
        <f>SUMIF(Adjustments!$J$4:$J$921,(Retirements!$E79&amp;"/"&amp;Retirements!DJ$8&amp;"/"&amp;Retirements!DJ$7&amp;"/"&amp;Retirements!DJ$6),Adjustments!O$4:O$921)</f>
        <v>0</v>
      </c>
      <c r="DK79" s="70">
        <f>SUMIF(Adjustments!$J$4:$J$921,(Retirements!$E79&amp;"/"&amp;Retirements!DK$8&amp;"/"&amp;Retirements!DK$7&amp;"/"&amp;Retirements!DK$6),Adjustments!P$4:P$921)</f>
        <v>0</v>
      </c>
      <c r="DL79" s="70">
        <f>SUMIF(Adjustments!$J$4:$J$921,(Retirements!$E79&amp;"/"&amp;Retirements!DL$8&amp;"/"&amp;Retirements!DL$7&amp;"/"&amp;Retirements!DL$6),Adjustments!Q$4:Q$921)</f>
        <v>0</v>
      </c>
      <c r="DM79" s="70">
        <f>SUMIF(Adjustments!$J$4:$J$921,(Retirements!$E79&amp;"/"&amp;Retirements!DM$8&amp;"/"&amp;Retirements!DM$7&amp;"/"&amp;Retirements!DM$6),Adjustments!R$4:R$921)</f>
        <v>0</v>
      </c>
      <c r="DN79" s="70">
        <f>SUMIF(Adjustments!$J$4:$J$921,(Retirements!$E79&amp;"/"&amp;Retirements!DN$8&amp;"/"&amp;Retirements!DN$7&amp;"/"&amp;Retirements!DN$6),Adjustments!S$4:S$921)</f>
        <v>0</v>
      </c>
      <c r="DO79" s="70">
        <f>SUMIF(Adjustments!$J$4:$J$921,(Retirements!$E79&amp;"/"&amp;Retirements!DO$8&amp;"/"&amp;Retirements!DO$7&amp;"/"&amp;Retirements!DO$6),Adjustments!T$4:T$921)</f>
        <v>0</v>
      </c>
      <c r="DP79" s="70">
        <f>SUMIF(Adjustments!$J$4:$J$921,(Retirements!$E79&amp;"/"&amp;Retirements!DP$8&amp;"/"&amp;Retirements!DP$7&amp;"/"&amp;Retirements!DP$6),Adjustments!U$4:U$921)</f>
        <v>0</v>
      </c>
      <c r="DQ79" s="70">
        <f>SUMIF(Adjustments!$J$4:$J$921,(Retirements!$E79&amp;"/"&amp;Retirements!DQ$8&amp;"/"&amp;Retirements!DQ$7&amp;"/"&amp;Retirements!DQ$6),Adjustments!V$4:V$921)</f>
        <v>0</v>
      </c>
      <c r="DR79" s="70">
        <f>SUMIF(Adjustments!$J$4:$J$921,(Retirements!$E79&amp;"/"&amp;Retirements!DR$8&amp;"/"&amp;Retirements!DR$7&amp;"/"&amp;Retirements!DR$6),Adjustments!W$4:W$921)</f>
        <v>0</v>
      </c>
      <c r="DS79" s="70">
        <f>SUMIF(Adjustments!$J$4:$J$921,(Retirements!$E79&amp;"/"&amp;Retirements!DS$8&amp;"/"&amp;Retirements!DS$7&amp;"/"&amp;Retirements!DS$6),Adjustments!X$4:X$921)</f>
        <v>0</v>
      </c>
      <c r="DT79" s="70">
        <f>SUMIF(Adjustments!$J$4:$J$921,(Retirements!$E79&amp;"/"&amp;Retirements!DT$8&amp;"/"&amp;Retirements!DT$7&amp;"/"&amp;Retirements!DT$6),Adjustments!Y$4:Y$921)</f>
        <v>0</v>
      </c>
      <c r="DU79" s="70">
        <f>SUMIF(Adjustments!$J$4:$J$921,(Retirements!$E79&amp;"/"&amp;Retirements!DU$8&amp;"/"&amp;Retirements!DU$7&amp;"/"&amp;Retirements!DU$6),Adjustments!Z$4:Z$921)</f>
        <v>0</v>
      </c>
      <c r="DV79" s="70">
        <f>SUMIF(Adjustments!$J$4:$J$921,(Retirements!$E79&amp;"/"&amp;Retirements!DV$8&amp;"/"&amp;Retirements!DV$7&amp;"/"&amp;Retirements!DV$6),Adjustments!AA$4:AA$921)</f>
        <v>0</v>
      </c>
      <c r="DW79" s="70">
        <f>SUMIF(Adjustments!$J$4:$J$921,(Retirements!$E79&amp;"/"&amp;Retirements!DW$8&amp;"/"&amp;Retirements!DW$7&amp;"/"&amp;Retirements!DW$6),Adjustments!AB$4:AB$921)</f>
        <v>0</v>
      </c>
      <c r="DX79" s="70">
        <f>SUMIF(Adjustments!$J$4:$J$921,(Retirements!$E79&amp;"/"&amp;Retirements!DX$8&amp;"/"&amp;Retirements!DX$7&amp;"/"&amp;Retirements!DX$6),Adjustments!AC$4:AC$921)</f>
        <v>0</v>
      </c>
      <c r="DY79" s="70">
        <f>SUMIF(Adjustments!$J$4:$J$921,(Retirements!$E79&amp;"/"&amp;Retirements!DY$8&amp;"/"&amp;Retirements!DY$7&amp;"/"&amp;Retirements!DY$6),Adjustments!AD$4:AD$921)</f>
        <v>0</v>
      </c>
      <c r="DZ79" s="70">
        <f>SUMIF(Adjustments!$J$4:$J$921,(Retirements!$E79&amp;"/"&amp;Retirements!DZ$8&amp;"/"&amp;Retirements!DZ$7&amp;"/"&amp;Retirements!DZ$6),Adjustments!AE$4:AE$921)</f>
        <v>0</v>
      </c>
      <c r="EA79" s="70">
        <f>SUMIF(Adjustments!$J$4:$J$921,(Retirements!$E79&amp;"/"&amp;Retirements!EA$8&amp;"/"&amp;Retirements!EA$7&amp;"/"&amp;Retirements!EA$6),Adjustments!AF$4:AF$921)</f>
        <v>0</v>
      </c>
      <c r="EB79" s="70">
        <f>SUMIF(Adjustments!$J$4:$J$921,(Retirements!$E79&amp;"/"&amp;Retirements!EB$8&amp;"/"&amp;Retirements!EB$7&amp;"/"&amp;Retirements!EB$6),Adjustments!AG$4:AG$921)</f>
        <v>0</v>
      </c>
      <c r="EC79" s="59"/>
      <c r="ED79" s="59">
        <f t="shared" si="538"/>
        <v>0</v>
      </c>
      <c r="EE79" s="59">
        <f t="shared" si="539"/>
        <v>0</v>
      </c>
      <c r="EF79" s="59">
        <f t="shared" si="540"/>
        <v>0</v>
      </c>
      <c r="EG79" s="59">
        <f t="shared" si="541"/>
        <v>0</v>
      </c>
      <c r="EH79" s="59">
        <f t="shared" si="542"/>
        <v>0</v>
      </c>
      <c r="EI79" s="59">
        <f t="shared" si="543"/>
        <v>0</v>
      </c>
      <c r="EJ79" s="59">
        <f t="shared" si="544"/>
        <v>0</v>
      </c>
      <c r="EK79" s="59">
        <f t="shared" si="545"/>
        <v>0</v>
      </c>
      <c r="EL79" s="59">
        <f t="shared" si="546"/>
        <v>0</v>
      </c>
      <c r="EM79" s="59">
        <f t="shared" si="547"/>
        <v>-1158.3907194694586</v>
      </c>
      <c r="EN79" s="59">
        <f t="shared" si="548"/>
        <v>-1158.3907194694586</v>
      </c>
      <c r="EO79" s="59">
        <f t="shared" si="549"/>
        <v>-1158.3907194694586</v>
      </c>
      <c r="EP79" s="59">
        <f t="shared" si="550"/>
        <v>-1158.3907194694586</v>
      </c>
      <c r="EQ79" s="59">
        <f t="shared" si="551"/>
        <v>-1158.3907194694586</v>
      </c>
      <c r="ER79" s="59">
        <f t="shared" si="552"/>
        <v>-1158.3907194694586</v>
      </c>
      <c r="ES79" s="59">
        <f t="shared" si="553"/>
        <v>-1158.3907194694586</v>
      </c>
      <c r="ET79" s="59">
        <f t="shared" si="554"/>
        <v>-1158.3907194694586</v>
      </c>
      <c r="EU79" s="59">
        <f t="shared" si="555"/>
        <v>-1158.3907194694586</v>
      </c>
      <c r="EV79" s="59">
        <f t="shared" si="556"/>
        <v>-1138.2959421162493</v>
      </c>
      <c r="EW79" s="59">
        <f t="shared" si="557"/>
        <v>-1138.2959421162493</v>
      </c>
      <c r="EX79" s="59">
        <f t="shared" si="558"/>
        <v>-1138.2959421162493</v>
      </c>
      <c r="EY79" s="59">
        <f t="shared" si="559"/>
        <v>-1138.2959421162493</v>
      </c>
      <c r="EZ79" s="59">
        <f t="shared" si="560"/>
        <v>-1138.2959421162493</v>
      </c>
      <c r="FA79" s="127">
        <f t="shared" si="564"/>
        <v>-16116.996185806371</v>
      </c>
      <c r="FB79" s="59"/>
      <c r="FC79" s="70">
        <f>SUMIF(Adjustments!$J$4:$J$921,(Retirements!$E79&amp;"/"&amp;Retirements!FC$8&amp;"/"&amp;Retirements!FC$7&amp;"/"&amp;Retirements!FC$6),Adjustments!L$4:L$921)</f>
        <v>0</v>
      </c>
      <c r="FD79" s="70">
        <f>SUMIF(Adjustments!$J$4:$J$921,(Retirements!$E79&amp;"/"&amp;Retirements!FD$8&amp;"/"&amp;Retirements!FD$7&amp;"/"&amp;Retirements!FD$6),Adjustments!M$4:M$921)</f>
        <v>0</v>
      </c>
      <c r="FE79" s="70">
        <f>SUMIF(Adjustments!$J$4:$J$921,(Retirements!$E79&amp;"/"&amp;Retirements!FE$8&amp;"/"&amp;Retirements!FE$7&amp;"/"&amp;Retirements!FE$6),Adjustments!N$4:N$921)</f>
        <v>0</v>
      </c>
      <c r="FF79" s="70">
        <f>SUMIF(Adjustments!$J$4:$J$921,(Retirements!$E79&amp;"/"&amp;Retirements!FF$8&amp;"/"&amp;Retirements!FF$7&amp;"/"&amp;Retirements!FF$6),Adjustments!O$4:O$921)</f>
        <v>0</v>
      </c>
      <c r="FG79" s="70">
        <f>SUMIF(Adjustments!$J$4:$J$921,(Retirements!$E79&amp;"/"&amp;Retirements!FG$8&amp;"/"&amp;Retirements!FG$7&amp;"/"&amp;Retirements!FG$6),Adjustments!P$4:P$921)</f>
        <v>0</v>
      </c>
      <c r="FH79" s="70">
        <f>SUMIF(Adjustments!$J$4:$J$921,(Retirements!$E79&amp;"/"&amp;Retirements!FH$8&amp;"/"&amp;Retirements!FH$7&amp;"/"&amp;Retirements!FH$6),Adjustments!Q$4:Q$921)</f>
        <v>0</v>
      </c>
      <c r="FI79" s="70">
        <f>SUMIF(Adjustments!$J$4:$J$921,(Retirements!$E79&amp;"/"&amp;Retirements!FI$8&amp;"/"&amp;Retirements!FI$7&amp;"/"&amp;Retirements!FI$6),Adjustments!R$4:R$921)</f>
        <v>0</v>
      </c>
      <c r="FJ79" s="70">
        <f>SUMIF(Adjustments!$J$4:$J$921,(Retirements!$E79&amp;"/"&amp;Retirements!FJ$8&amp;"/"&amp;Retirements!FJ$7&amp;"/"&amp;Retirements!FJ$6),Adjustments!S$4:S$921)</f>
        <v>0</v>
      </c>
      <c r="FK79" s="70">
        <f>SUMIF(Adjustments!$J$4:$J$921,(Retirements!$E79&amp;"/"&amp;Retirements!FK$8&amp;"/"&amp;Retirements!FK$7&amp;"/"&amp;Retirements!FK$6),Adjustments!T$4:T$921)</f>
        <v>0</v>
      </c>
      <c r="FL79" s="70">
        <f>SUMIF(Adjustments!$J$4:$J$921,(Retirements!$E79&amp;"/"&amp;Retirements!FL$8&amp;"/"&amp;Retirements!FL$7&amp;"/"&amp;Retirements!FL$6),Adjustments!U$4:U$921)</f>
        <v>0</v>
      </c>
      <c r="FM79" s="70">
        <f>SUMIF(Adjustments!$J$4:$J$921,(Retirements!$E79&amp;"/"&amp;Retirements!FM$8&amp;"/"&amp;Retirements!FM$7&amp;"/"&amp;Retirements!FM$6),Adjustments!V$4:V$921)</f>
        <v>0</v>
      </c>
      <c r="FN79" s="70">
        <f>SUMIF(Adjustments!$J$4:$J$921,(Retirements!$E79&amp;"/"&amp;Retirements!FN$8&amp;"/"&amp;Retirements!FN$7&amp;"/"&amp;Retirements!FN$6),Adjustments!W$4:W$921)</f>
        <v>0</v>
      </c>
      <c r="FO79" s="70">
        <f>SUMIF(Adjustments!$J$4:$J$921,(Retirements!$E79&amp;"/"&amp;Retirements!FO$8&amp;"/"&amp;Retirements!FO$7&amp;"/"&amp;Retirements!FO$6),Adjustments!X$4:X$921)</f>
        <v>0</v>
      </c>
      <c r="FP79" s="70">
        <f>SUMIF(Adjustments!$J$4:$J$921,(Retirements!$E79&amp;"/"&amp;Retirements!FP$8&amp;"/"&amp;Retirements!FP$7&amp;"/"&amp;Retirements!FP$6),Adjustments!Y$4:Y$921)</f>
        <v>0</v>
      </c>
      <c r="FQ79" s="70">
        <f>SUMIF(Adjustments!$J$4:$J$921,(Retirements!$E79&amp;"/"&amp;Retirements!FQ$8&amp;"/"&amp;Retirements!FQ$7&amp;"/"&amp;Retirements!FQ$6),Adjustments!Z$4:Z$921)</f>
        <v>0</v>
      </c>
      <c r="FR79" s="70">
        <f>SUMIF(Adjustments!$J$4:$J$921,(Retirements!$E79&amp;"/"&amp;Retirements!FR$8&amp;"/"&amp;Retirements!FR$7&amp;"/"&amp;Retirements!FR$6),Adjustments!AA$4:AA$921)</f>
        <v>0</v>
      </c>
      <c r="FS79" s="70">
        <f>SUMIF(Adjustments!$J$4:$J$921,(Retirements!$E79&amp;"/"&amp;Retirements!FS$8&amp;"/"&amp;Retirements!FS$7&amp;"/"&amp;Retirements!FS$6),Adjustments!AB$4:AB$921)</f>
        <v>0</v>
      </c>
      <c r="FT79" s="70">
        <f>SUMIF(Adjustments!$J$4:$J$921,(Retirements!$E79&amp;"/"&amp;Retirements!FT$8&amp;"/"&amp;Retirements!FT$7&amp;"/"&amp;Retirements!FT$6),Adjustments!AC$4:AC$921)</f>
        <v>0</v>
      </c>
      <c r="FU79" s="70">
        <f>SUMIF(Adjustments!$J$4:$J$921,(Retirements!$E79&amp;"/"&amp;Retirements!FU$8&amp;"/"&amp;Retirements!FU$7&amp;"/"&amp;Retirements!FU$6),Adjustments!AD$4:AD$921)</f>
        <v>0</v>
      </c>
      <c r="FV79" s="70">
        <f>SUMIF(Adjustments!$J$4:$J$921,(Retirements!$E79&amp;"/"&amp;Retirements!FV$8&amp;"/"&amp;Retirements!FV$7&amp;"/"&amp;Retirements!FV$6),Adjustments!AE$4:AE$921)</f>
        <v>0</v>
      </c>
      <c r="FW79" s="70">
        <f>SUMIF(Adjustments!$J$4:$J$921,(Retirements!$E79&amp;"/"&amp;Retirements!FW$8&amp;"/"&amp;Retirements!FW$7&amp;"/"&amp;Retirements!FW$6),Adjustments!AF$4:AF$921)</f>
        <v>0</v>
      </c>
      <c r="FX79" s="70">
        <f>SUMIF(Adjustments!$J$4:$J$921,(Retirements!$E79&amp;"/"&amp;Retirements!FX$8&amp;"/"&amp;Retirements!FX$7&amp;"/"&amp;Retirements!FX$6),Adjustments!AG$4:AG$921)</f>
        <v>0</v>
      </c>
      <c r="FY79" s="70">
        <f>SUMIF(Adjustments!$J$4:$J$921,(Retirements!$E79&amp;"/"&amp;Retirements!FY$8&amp;"/"&amp;Retirements!FY$7&amp;"/"&amp;Retirements!FY$6),Adjustments!AH$4:AH$921)</f>
        <v>0</v>
      </c>
      <c r="FZ79" s="63">
        <f t="shared" si="561"/>
        <v>0</v>
      </c>
    </row>
    <row r="80" spans="1:182">
      <c r="A80" s="5" t="s">
        <v>32</v>
      </c>
      <c r="B80" s="4" t="s">
        <v>33</v>
      </c>
      <c r="C80" s="5" t="s">
        <v>2</v>
      </c>
      <c r="D80" s="5" t="s">
        <v>45</v>
      </c>
      <c r="E80" s="5" t="s">
        <v>153</v>
      </c>
      <c r="F80" s="5" t="s">
        <v>94</v>
      </c>
      <c r="G80" s="32">
        <v>302</v>
      </c>
      <c r="H80" s="5" t="s">
        <v>33</v>
      </c>
      <c r="I80" s="5" t="str">
        <f t="shared" si="562"/>
        <v>302ID</v>
      </c>
      <c r="J80" s="374">
        <f>VLOOKUP(F80,Scenarios!$BI$11:$BL$121,4,0)</f>
        <v>0</v>
      </c>
      <c r="K80" s="358">
        <f>VLOOKUP(F80,Scenarios!$AG$11:$AJ$132,4,0)</f>
        <v>1427592.77</v>
      </c>
      <c r="L80" s="27">
        <f t="shared" si="490"/>
        <v>1427592.77</v>
      </c>
      <c r="M80" s="27">
        <f t="shared" si="491"/>
        <v>1427592.77</v>
      </c>
      <c r="N80" s="27">
        <f t="shared" si="492"/>
        <v>1427592.77</v>
      </c>
      <c r="O80" s="27">
        <f t="shared" si="493"/>
        <v>1427592.77</v>
      </c>
      <c r="P80" s="27">
        <f t="shared" si="494"/>
        <v>1427592.77</v>
      </c>
      <c r="Q80" s="27">
        <f t="shared" si="495"/>
        <v>1427592.77</v>
      </c>
      <c r="R80" s="27">
        <f t="shared" si="496"/>
        <v>1425587.2</v>
      </c>
      <c r="S80" s="27">
        <f t="shared" si="497"/>
        <v>1425587.2</v>
      </c>
      <c r="T80" s="27">
        <f t="shared" si="498"/>
        <v>1425587.2</v>
      </c>
      <c r="U80" s="27">
        <f t="shared" si="499"/>
        <v>1425587.2</v>
      </c>
      <c r="V80" s="27">
        <f t="shared" si="500"/>
        <v>1425587.2</v>
      </c>
      <c r="W80" s="27">
        <f t="shared" si="501"/>
        <v>1425587.2</v>
      </c>
      <c r="X80" s="27">
        <f t="shared" si="502"/>
        <v>1425587.2</v>
      </c>
      <c r="Y80" s="27">
        <f t="shared" si="503"/>
        <v>1425587.2</v>
      </c>
      <c r="Z80" s="27">
        <f t="shared" si="504"/>
        <v>1425587.2</v>
      </c>
      <c r="AA80" s="27">
        <f t="shared" si="505"/>
        <v>1425587.2</v>
      </c>
      <c r="AB80" s="27">
        <f t="shared" si="506"/>
        <v>1425587.2</v>
      </c>
      <c r="AC80" s="27">
        <f t="shared" si="507"/>
        <v>1425587.2</v>
      </c>
      <c r="AD80" s="27">
        <f t="shared" si="508"/>
        <v>1425587.2</v>
      </c>
      <c r="AE80" s="27">
        <f t="shared" si="509"/>
        <v>1425587.2</v>
      </c>
      <c r="AF80" s="27">
        <f t="shared" si="510"/>
        <v>1425587.2</v>
      </c>
      <c r="AG80" s="27">
        <f t="shared" si="511"/>
        <v>1425587.2</v>
      </c>
      <c r="AH80" s="27">
        <f t="shared" si="512"/>
        <v>1425587.2</v>
      </c>
      <c r="AI80" s="68"/>
      <c r="AJ80" s="59">
        <f>SUMIF(Adjustments!$J$4:$J$921,(Retirements!$E80&amp;"/"&amp;Retirements!AJ$8&amp;"/"&amp;Retirements!AJ$7&amp;"/"&amp;Retirements!AJ$6),Adjustments!K$4:K$921)</f>
        <v>0</v>
      </c>
      <c r="AK80" s="59">
        <f>SUMIF(Adjustments!$J$4:$J$921,(Retirements!$E80&amp;"/"&amp;Retirements!AK$8&amp;"/"&amp;Retirements!AK$7&amp;"/"&amp;Retirements!AK$6),Adjustments!L$4:L$921)</f>
        <v>0</v>
      </c>
      <c r="AL80" s="59">
        <f>SUMIF(Adjustments!$J$4:$J$921,(Retirements!$E80&amp;"/"&amp;Retirements!AL$8&amp;"/"&amp;Retirements!AL$7&amp;"/"&amp;Retirements!AL$6),Adjustments!M$4:M$921)</f>
        <v>0</v>
      </c>
      <c r="AM80" s="59">
        <f>SUMIF(Adjustments!$J$4:$J$921,(Retirements!$E80&amp;"/"&amp;Retirements!AM$8&amp;"/"&amp;Retirements!AM$7&amp;"/"&amp;Retirements!AM$6),Adjustments!N$4:N$921)</f>
        <v>0</v>
      </c>
      <c r="AN80" s="59">
        <f>SUMIF(Adjustments!$J$4:$J$921,(Retirements!$E80&amp;"/"&amp;Retirements!AN$8&amp;"/"&amp;Retirements!AN$7&amp;"/"&amp;Retirements!AN$6),Adjustments!O$4:O$921)</f>
        <v>0</v>
      </c>
      <c r="AO80" s="59">
        <f>SUMIF(Adjustments!$J$4:$J$921,(Retirements!$E80&amp;"/"&amp;Retirements!AO$8&amp;"/"&amp;Retirements!AO$7&amp;"/"&amp;Retirements!AO$6),Adjustments!P$4:P$921)</f>
        <v>0</v>
      </c>
      <c r="AP80" s="59">
        <f>SUMIF(Adjustments!$J$4:$J$921,(Retirements!$E80&amp;"/"&amp;Retirements!AP$8&amp;"/"&amp;Retirements!AP$7&amp;"/"&amp;Retirements!AP$6),Adjustments!Q$4:Q$921)</f>
        <v>-2005.57</v>
      </c>
      <c r="AQ80" s="59">
        <f>SUMIF(Adjustments!$J$4:$J$921,(Retirements!$E80&amp;"/"&amp;Retirements!AQ$8&amp;"/"&amp;Retirements!AQ$7&amp;"/"&amp;Retirements!AQ$6),Adjustments!R$4:R$921)</f>
        <v>0</v>
      </c>
      <c r="AR80" s="59">
        <f>SUMIF(Adjustments!$J$4:$J$921,(Retirements!$E80&amp;"/"&amp;Retirements!AR$8&amp;"/"&amp;Retirements!AR$7&amp;"/"&amp;Retirements!AR$6),Adjustments!S$4:S$921)</f>
        <v>0</v>
      </c>
      <c r="AS80" s="59">
        <f>SUMIF(Adjustments!$J$4:$J$921,(Retirements!$E80&amp;"/"&amp;Retirements!AS$8&amp;"/"&amp;Retirements!AS$7&amp;"/"&amp;Retirements!AS$6),Adjustments!T$4:T$921)</f>
        <v>0</v>
      </c>
      <c r="AT80" s="59">
        <f>SUMIF(Adjustments!$J$4:$J$921,(Retirements!$E80&amp;"/"&amp;Retirements!AT$8&amp;"/"&amp;Retirements!AT$7&amp;"/"&amp;Retirements!AT$6),Adjustments!U$4:U$921)</f>
        <v>0</v>
      </c>
      <c r="AU80" s="59">
        <f>SUMIF(Adjustments!$J$4:$J$921,(Retirements!$E80&amp;"/"&amp;Retirements!AU$8&amp;"/"&amp;Retirements!AU$7&amp;"/"&amp;Retirements!AU$6),Adjustments!V$4:V$921)</f>
        <v>0</v>
      </c>
      <c r="AV80" s="59">
        <f>SUMIF(Adjustments!$J$4:$J$921,(Retirements!$E80&amp;"/"&amp;Retirements!AV$8&amp;"/"&amp;Retirements!AV$7&amp;"/"&amp;Retirements!AV$6),Adjustments!W$4:W$921)</f>
        <v>0</v>
      </c>
      <c r="AW80" s="59">
        <f>SUMIF(Adjustments!$J$4:$J$921,(Retirements!$E80&amp;"/"&amp;Retirements!AW$8&amp;"/"&amp;Retirements!AW$7&amp;"/"&amp;Retirements!AW$6),Adjustments!X$4:X$921)</f>
        <v>0</v>
      </c>
      <c r="AX80" s="59">
        <f>SUMIF(Adjustments!$J$4:$J$921,(Retirements!$E80&amp;"/"&amp;Retirements!AX$8&amp;"/"&amp;Retirements!AX$7&amp;"/"&amp;Retirements!AX$6),Adjustments!Y$4:Y$921)</f>
        <v>0</v>
      </c>
      <c r="AY80" s="59">
        <f>SUMIF(Adjustments!$J$4:$J$921,(Retirements!$E80&amp;"/"&amp;Retirements!AY$8&amp;"/"&amp;Retirements!AY$7&amp;"/"&amp;Retirements!AY$6),Adjustments!Z$4:Z$921)</f>
        <v>0</v>
      </c>
      <c r="AZ80" s="59">
        <f>SUMIF(Adjustments!$J$4:$J$921,(Retirements!$E80&amp;"/"&amp;Retirements!AZ$8&amp;"/"&amp;Retirements!AZ$7&amp;"/"&amp;Retirements!AZ$6),Adjustments!AA$4:AA$921)</f>
        <v>0</v>
      </c>
      <c r="BA80" s="59">
        <f>SUMIF(Adjustments!$J$4:$J$921,(Retirements!$E80&amp;"/"&amp;Retirements!BA$8&amp;"/"&amp;Retirements!BA$7&amp;"/"&amp;Retirements!BA$6),Adjustments!AB$4:AB$921)</f>
        <v>0</v>
      </c>
      <c r="BB80" s="59">
        <f>SUMIF(Adjustments!$J$4:$J$921,(Retirements!$E80&amp;"/"&amp;Retirements!BB$8&amp;"/"&amp;Retirements!BB$7&amp;"/"&amp;Retirements!BB$6),Adjustments!AC$4:AC$921)</f>
        <v>0</v>
      </c>
      <c r="BC80" s="59">
        <f>SUMIF(Adjustments!$J$4:$J$921,(Retirements!$E80&amp;"/"&amp;Retirements!BC$8&amp;"/"&amp;Retirements!BC$7&amp;"/"&amp;Retirements!BC$6),Adjustments!AD$4:AD$921)</f>
        <v>0</v>
      </c>
      <c r="BD80" s="59">
        <f>SUMIF(Adjustments!$J$4:$J$921,(Retirements!$E80&amp;"/"&amp;Retirements!BD$8&amp;"/"&amp;Retirements!BD$7&amp;"/"&amp;Retirements!BD$6),Adjustments!AE$4:AE$921)</f>
        <v>0</v>
      </c>
      <c r="BE80" s="59">
        <f>SUMIF(Adjustments!$J$4:$J$921,(Retirements!$E80&amp;"/"&amp;Retirements!BE$8&amp;"/"&amp;Retirements!BE$7&amp;"/"&amp;Retirements!BE$6),Adjustments!AF$4:AF$921)</f>
        <v>0</v>
      </c>
      <c r="BF80" s="59">
        <f>SUMIF(Adjustments!$J$4:$J$921,(Retirements!$E80&amp;"/"&amp;Retirements!BF$8&amp;"/"&amp;Retirements!BF$7&amp;"/"&amp;Retirements!BF$6),Adjustments!AG$4:AG$921)</f>
        <v>0</v>
      </c>
      <c r="BG80" s="59"/>
      <c r="BH80" s="756">
        <f t="shared" si="489"/>
        <v>72</v>
      </c>
      <c r="BI80" s="59">
        <f t="shared" si="563"/>
        <v>1427592.77</v>
      </c>
      <c r="BJ80" s="59">
        <f t="shared" si="483"/>
        <v>1427592.77</v>
      </c>
      <c r="BK80" s="59">
        <f t="shared" si="483"/>
        <v>1427592.77</v>
      </c>
      <c r="BL80" s="59">
        <f t="shared" si="483"/>
        <v>1427592.77</v>
      </c>
      <c r="BM80" s="59">
        <f t="shared" si="483"/>
        <v>1427592.77</v>
      </c>
      <c r="BN80" s="59">
        <f t="shared" si="483"/>
        <v>1427592.77</v>
      </c>
      <c r="BO80" s="59">
        <f t="shared" si="483"/>
        <v>1427592.77</v>
      </c>
      <c r="BP80" s="59">
        <f t="shared" si="483"/>
        <v>1427592.77</v>
      </c>
      <c r="BQ80" s="59">
        <f t="shared" si="483"/>
        <v>1427592.77</v>
      </c>
      <c r="BR80" s="59">
        <f t="shared" si="483"/>
        <v>1427592.77</v>
      </c>
      <c r="BS80" s="59">
        <f t="shared" si="483"/>
        <v>1427592.77</v>
      </c>
      <c r="BT80" s="59">
        <f t="shared" si="483"/>
        <v>1427592.77</v>
      </c>
      <c r="BU80" s="59">
        <f t="shared" si="483"/>
        <v>1427592.77</v>
      </c>
      <c r="BV80" s="59">
        <f t="shared" si="483"/>
        <v>1427592.77</v>
      </c>
      <c r="BW80" s="59">
        <f t="shared" si="483"/>
        <v>1427592.77</v>
      </c>
      <c r="BX80" s="59">
        <f t="shared" si="483"/>
        <v>1427592.77</v>
      </c>
      <c r="BY80" s="59">
        <f t="shared" si="483"/>
        <v>1427592.77</v>
      </c>
      <c r="BZ80" s="59">
        <f t="shared" si="483"/>
        <v>1427592.77</v>
      </c>
      <c r="CA80" s="59">
        <f t="shared" si="483"/>
        <v>1425587.2</v>
      </c>
      <c r="CB80" s="59">
        <f t="shared" si="483"/>
        <v>1425587.2</v>
      </c>
      <c r="CC80" s="59">
        <f t="shared" si="483"/>
        <v>1425587.2</v>
      </c>
      <c r="CD80" s="59">
        <f t="shared" si="483"/>
        <v>1425587.2</v>
      </c>
      <c r="CE80" s="59">
        <f t="shared" si="513"/>
        <v>1425587.2</v>
      </c>
      <c r="CF80" s="68"/>
      <c r="CG80" s="70">
        <f t="shared" si="514"/>
        <v>0</v>
      </c>
      <c r="CH80" s="70">
        <f t="shared" si="515"/>
        <v>0</v>
      </c>
      <c r="CI80" s="70">
        <f t="shared" si="516"/>
        <v>0</v>
      </c>
      <c r="CJ80" s="70">
        <f t="shared" si="517"/>
        <v>0</v>
      </c>
      <c r="CK80" s="70">
        <f t="shared" si="518"/>
        <v>0</v>
      </c>
      <c r="CL80" s="70">
        <f t="shared" si="519"/>
        <v>0</v>
      </c>
      <c r="CM80" s="70">
        <f t="shared" si="520"/>
        <v>-2005.57</v>
      </c>
      <c r="CN80" s="70">
        <f t="shared" si="521"/>
        <v>0</v>
      </c>
      <c r="CO80" s="70">
        <f t="shared" si="522"/>
        <v>0</v>
      </c>
      <c r="CP80" s="70">
        <f t="shared" si="523"/>
        <v>0</v>
      </c>
      <c r="CQ80" s="70">
        <f t="shared" si="524"/>
        <v>0</v>
      </c>
      <c r="CR80" s="70">
        <f t="shared" si="525"/>
        <v>0</v>
      </c>
      <c r="CS80" s="70">
        <f t="shared" si="526"/>
        <v>0</v>
      </c>
      <c r="CT80" s="70">
        <f t="shared" si="527"/>
        <v>0</v>
      </c>
      <c r="CU80" s="70">
        <f t="shared" si="528"/>
        <v>0</v>
      </c>
      <c r="CV80" s="70">
        <f t="shared" si="529"/>
        <v>0</v>
      </c>
      <c r="CW80" s="70">
        <f t="shared" si="530"/>
        <v>0</v>
      </c>
      <c r="CX80" s="70">
        <f t="shared" si="531"/>
        <v>0</v>
      </c>
      <c r="CY80" s="70">
        <f t="shared" si="532"/>
        <v>0</v>
      </c>
      <c r="CZ80" s="70">
        <f t="shared" si="533"/>
        <v>0</v>
      </c>
      <c r="DA80" s="70">
        <f t="shared" si="534"/>
        <v>0</v>
      </c>
      <c r="DB80" s="70">
        <f t="shared" si="535"/>
        <v>0</v>
      </c>
      <c r="DC80" s="70">
        <f t="shared" si="536"/>
        <v>0</v>
      </c>
      <c r="DD80" s="63">
        <f t="shared" si="537"/>
        <v>-2005.57</v>
      </c>
      <c r="DE80" s="59"/>
      <c r="DF80" s="70">
        <f>SUMIF(Adjustments!$J$4:$J$921,(Retirements!$E80&amp;"/"&amp;Retirements!DF$8&amp;"/"&amp;Retirements!DF$7&amp;"/"&amp;Retirements!DF$6),Adjustments!K$4:K$921)</f>
        <v>0</v>
      </c>
      <c r="DG80" s="70">
        <f>SUMIF(Adjustments!$J$4:$J$921,(Retirements!$E80&amp;"/"&amp;Retirements!DG$8&amp;"/"&amp;Retirements!DG$7&amp;"/"&amp;Retirements!DG$6),Adjustments!L$4:L$921)</f>
        <v>0</v>
      </c>
      <c r="DH80" s="70">
        <f>SUMIF(Adjustments!$J$4:$J$921,(Retirements!$E80&amp;"/"&amp;Retirements!DH$8&amp;"/"&amp;Retirements!DH$7&amp;"/"&amp;Retirements!DH$6),Adjustments!M$4:M$921)</f>
        <v>0</v>
      </c>
      <c r="DI80" s="70">
        <f>SUMIF(Adjustments!$J$4:$J$921,(Retirements!$E80&amp;"/"&amp;Retirements!DI$8&amp;"/"&amp;Retirements!DI$7&amp;"/"&amp;Retirements!DI$6),Adjustments!N$4:N$921)</f>
        <v>0</v>
      </c>
      <c r="DJ80" s="70">
        <f>SUMIF(Adjustments!$J$4:$J$921,(Retirements!$E80&amp;"/"&amp;Retirements!DJ$8&amp;"/"&amp;Retirements!DJ$7&amp;"/"&amp;Retirements!DJ$6),Adjustments!O$4:O$921)</f>
        <v>0</v>
      </c>
      <c r="DK80" s="70">
        <f>SUMIF(Adjustments!$J$4:$J$921,(Retirements!$E80&amp;"/"&amp;Retirements!DK$8&amp;"/"&amp;Retirements!DK$7&amp;"/"&amp;Retirements!DK$6),Adjustments!P$4:P$921)</f>
        <v>0</v>
      </c>
      <c r="DL80" s="70">
        <f>SUMIF(Adjustments!$J$4:$J$921,(Retirements!$E80&amp;"/"&amp;Retirements!DL$8&amp;"/"&amp;Retirements!DL$7&amp;"/"&amp;Retirements!DL$6),Adjustments!Q$4:Q$921)</f>
        <v>0</v>
      </c>
      <c r="DM80" s="70">
        <f>SUMIF(Adjustments!$J$4:$J$921,(Retirements!$E80&amp;"/"&amp;Retirements!DM$8&amp;"/"&amp;Retirements!DM$7&amp;"/"&amp;Retirements!DM$6),Adjustments!R$4:R$921)</f>
        <v>0</v>
      </c>
      <c r="DN80" s="70">
        <f>SUMIF(Adjustments!$J$4:$J$921,(Retirements!$E80&amp;"/"&amp;Retirements!DN$8&amp;"/"&amp;Retirements!DN$7&amp;"/"&amp;Retirements!DN$6),Adjustments!S$4:S$921)</f>
        <v>0</v>
      </c>
      <c r="DO80" s="70">
        <f>SUMIF(Adjustments!$J$4:$J$921,(Retirements!$E80&amp;"/"&amp;Retirements!DO$8&amp;"/"&amp;Retirements!DO$7&amp;"/"&amp;Retirements!DO$6),Adjustments!T$4:T$921)</f>
        <v>0</v>
      </c>
      <c r="DP80" s="70">
        <f>SUMIF(Adjustments!$J$4:$J$921,(Retirements!$E80&amp;"/"&amp;Retirements!DP$8&amp;"/"&amp;Retirements!DP$7&amp;"/"&amp;Retirements!DP$6),Adjustments!U$4:U$921)</f>
        <v>0</v>
      </c>
      <c r="DQ80" s="70">
        <f>SUMIF(Adjustments!$J$4:$J$921,(Retirements!$E80&amp;"/"&amp;Retirements!DQ$8&amp;"/"&amp;Retirements!DQ$7&amp;"/"&amp;Retirements!DQ$6),Adjustments!V$4:V$921)</f>
        <v>0</v>
      </c>
      <c r="DR80" s="70">
        <f>SUMIF(Adjustments!$J$4:$J$921,(Retirements!$E80&amp;"/"&amp;Retirements!DR$8&amp;"/"&amp;Retirements!DR$7&amp;"/"&amp;Retirements!DR$6),Adjustments!W$4:W$921)</f>
        <v>0</v>
      </c>
      <c r="DS80" s="70">
        <f>SUMIF(Adjustments!$J$4:$J$921,(Retirements!$E80&amp;"/"&amp;Retirements!DS$8&amp;"/"&amp;Retirements!DS$7&amp;"/"&amp;Retirements!DS$6),Adjustments!X$4:X$921)</f>
        <v>0</v>
      </c>
      <c r="DT80" s="70">
        <f>SUMIF(Adjustments!$J$4:$J$921,(Retirements!$E80&amp;"/"&amp;Retirements!DT$8&amp;"/"&amp;Retirements!DT$7&amp;"/"&amp;Retirements!DT$6),Adjustments!Y$4:Y$921)</f>
        <v>0</v>
      </c>
      <c r="DU80" s="70">
        <f>SUMIF(Adjustments!$J$4:$J$921,(Retirements!$E80&amp;"/"&amp;Retirements!DU$8&amp;"/"&amp;Retirements!DU$7&amp;"/"&amp;Retirements!DU$6),Adjustments!Z$4:Z$921)</f>
        <v>0</v>
      </c>
      <c r="DV80" s="70">
        <f>SUMIF(Adjustments!$J$4:$J$921,(Retirements!$E80&amp;"/"&amp;Retirements!DV$8&amp;"/"&amp;Retirements!DV$7&amp;"/"&amp;Retirements!DV$6),Adjustments!AA$4:AA$921)</f>
        <v>0</v>
      </c>
      <c r="DW80" s="70">
        <f>SUMIF(Adjustments!$J$4:$J$921,(Retirements!$E80&amp;"/"&amp;Retirements!DW$8&amp;"/"&amp;Retirements!DW$7&amp;"/"&amp;Retirements!DW$6),Adjustments!AB$4:AB$921)</f>
        <v>0</v>
      </c>
      <c r="DX80" s="70">
        <f>SUMIF(Adjustments!$J$4:$J$921,(Retirements!$E80&amp;"/"&amp;Retirements!DX$8&amp;"/"&amp;Retirements!DX$7&amp;"/"&amp;Retirements!DX$6),Adjustments!AC$4:AC$921)</f>
        <v>0</v>
      </c>
      <c r="DY80" s="70">
        <f>SUMIF(Adjustments!$J$4:$J$921,(Retirements!$E80&amp;"/"&amp;Retirements!DY$8&amp;"/"&amp;Retirements!DY$7&amp;"/"&amp;Retirements!DY$6),Adjustments!AD$4:AD$921)</f>
        <v>0</v>
      </c>
      <c r="DZ80" s="70">
        <f>SUMIF(Adjustments!$J$4:$J$921,(Retirements!$E80&amp;"/"&amp;Retirements!DZ$8&amp;"/"&amp;Retirements!DZ$7&amp;"/"&amp;Retirements!DZ$6),Adjustments!AE$4:AE$921)</f>
        <v>0</v>
      </c>
      <c r="EA80" s="70">
        <f>SUMIF(Adjustments!$J$4:$J$921,(Retirements!$E80&amp;"/"&amp;Retirements!EA$8&amp;"/"&amp;Retirements!EA$7&amp;"/"&amp;Retirements!EA$6),Adjustments!AF$4:AF$921)</f>
        <v>0</v>
      </c>
      <c r="EB80" s="70">
        <f>SUMIF(Adjustments!$J$4:$J$921,(Retirements!$E80&amp;"/"&amp;Retirements!EB$8&amp;"/"&amp;Retirements!EB$7&amp;"/"&amp;Retirements!EB$6),Adjustments!AG$4:AG$921)</f>
        <v>0</v>
      </c>
      <c r="EC80" s="59"/>
      <c r="ED80" s="59">
        <f t="shared" si="538"/>
        <v>0</v>
      </c>
      <c r="EE80" s="59">
        <f t="shared" si="539"/>
        <v>0</v>
      </c>
      <c r="EF80" s="59">
        <f t="shared" si="540"/>
        <v>0</v>
      </c>
      <c r="EG80" s="59">
        <f t="shared" si="541"/>
        <v>0</v>
      </c>
      <c r="EH80" s="59">
        <f t="shared" si="542"/>
        <v>0</v>
      </c>
      <c r="EI80" s="59">
        <f t="shared" si="543"/>
        <v>0</v>
      </c>
      <c r="EJ80" s="59">
        <f t="shared" si="544"/>
        <v>-2005.57</v>
      </c>
      <c r="EK80" s="59">
        <f t="shared" si="545"/>
        <v>0</v>
      </c>
      <c r="EL80" s="59">
        <f t="shared" si="546"/>
        <v>0</v>
      </c>
      <c r="EM80" s="59">
        <f t="shared" si="547"/>
        <v>0</v>
      </c>
      <c r="EN80" s="59">
        <f t="shared" si="548"/>
        <v>0</v>
      </c>
      <c r="EO80" s="59">
        <f t="shared" si="549"/>
        <v>0</v>
      </c>
      <c r="EP80" s="59">
        <f t="shared" si="550"/>
        <v>0</v>
      </c>
      <c r="EQ80" s="59">
        <f t="shared" si="551"/>
        <v>0</v>
      </c>
      <c r="ER80" s="59">
        <f t="shared" si="552"/>
        <v>0</v>
      </c>
      <c r="ES80" s="59">
        <f t="shared" si="553"/>
        <v>0</v>
      </c>
      <c r="ET80" s="59">
        <f t="shared" si="554"/>
        <v>0</v>
      </c>
      <c r="EU80" s="59">
        <f t="shared" si="555"/>
        <v>0</v>
      </c>
      <c r="EV80" s="59">
        <f t="shared" si="556"/>
        <v>0</v>
      </c>
      <c r="EW80" s="59">
        <f t="shared" si="557"/>
        <v>0</v>
      </c>
      <c r="EX80" s="59">
        <f t="shared" si="558"/>
        <v>0</v>
      </c>
      <c r="EY80" s="59">
        <f t="shared" si="559"/>
        <v>0</v>
      </c>
      <c r="EZ80" s="59">
        <f t="shared" si="560"/>
        <v>0</v>
      </c>
      <c r="FA80" s="127">
        <f t="shared" si="564"/>
        <v>-2005.57</v>
      </c>
      <c r="FB80" s="59"/>
      <c r="FC80" s="70">
        <f>SUMIF(Adjustments!$J$4:$J$921,(Retirements!$E80&amp;"/"&amp;Retirements!FC$8&amp;"/"&amp;Retirements!FC$7&amp;"/"&amp;Retirements!FC$6),Adjustments!L$4:L$921)</f>
        <v>0</v>
      </c>
      <c r="FD80" s="70">
        <f>SUMIF(Adjustments!$J$4:$J$921,(Retirements!$E80&amp;"/"&amp;Retirements!FD$8&amp;"/"&amp;Retirements!FD$7&amp;"/"&amp;Retirements!FD$6),Adjustments!M$4:M$921)</f>
        <v>0</v>
      </c>
      <c r="FE80" s="70">
        <f>SUMIF(Adjustments!$J$4:$J$921,(Retirements!$E80&amp;"/"&amp;Retirements!FE$8&amp;"/"&amp;Retirements!FE$7&amp;"/"&amp;Retirements!FE$6),Adjustments!N$4:N$921)</f>
        <v>0</v>
      </c>
      <c r="FF80" s="70">
        <f>SUMIF(Adjustments!$J$4:$J$921,(Retirements!$E80&amp;"/"&amp;Retirements!FF$8&amp;"/"&amp;Retirements!FF$7&amp;"/"&amp;Retirements!FF$6),Adjustments!O$4:O$921)</f>
        <v>0</v>
      </c>
      <c r="FG80" s="70">
        <f>SUMIF(Adjustments!$J$4:$J$921,(Retirements!$E80&amp;"/"&amp;Retirements!FG$8&amp;"/"&amp;Retirements!FG$7&amp;"/"&amp;Retirements!FG$6),Adjustments!P$4:P$921)</f>
        <v>0</v>
      </c>
      <c r="FH80" s="70">
        <f>SUMIF(Adjustments!$J$4:$J$921,(Retirements!$E80&amp;"/"&amp;Retirements!FH$8&amp;"/"&amp;Retirements!FH$7&amp;"/"&amp;Retirements!FH$6),Adjustments!Q$4:Q$921)</f>
        <v>0</v>
      </c>
      <c r="FI80" s="70">
        <f>SUMIF(Adjustments!$J$4:$J$921,(Retirements!$E80&amp;"/"&amp;Retirements!FI$8&amp;"/"&amp;Retirements!FI$7&amp;"/"&amp;Retirements!FI$6),Adjustments!R$4:R$921)</f>
        <v>0</v>
      </c>
      <c r="FJ80" s="70">
        <f>SUMIF(Adjustments!$J$4:$J$921,(Retirements!$E80&amp;"/"&amp;Retirements!FJ$8&amp;"/"&amp;Retirements!FJ$7&amp;"/"&amp;Retirements!FJ$6),Adjustments!S$4:S$921)</f>
        <v>0</v>
      </c>
      <c r="FK80" s="70">
        <f>SUMIF(Adjustments!$J$4:$J$921,(Retirements!$E80&amp;"/"&amp;Retirements!FK$8&amp;"/"&amp;Retirements!FK$7&amp;"/"&amp;Retirements!FK$6),Adjustments!T$4:T$921)</f>
        <v>0</v>
      </c>
      <c r="FL80" s="70">
        <f>SUMIF(Adjustments!$J$4:$J$921,(Retirements!$E80&amp;"/"&amp;Retirements!FL$8&amp;"/"&amp;Retirements!FL$7&amp;"/"&amp;Retirements!FL$6),Adjustments!U$4:U$921)</f>
        <v>0</v>
      </c>
      <c r="FM80" s="70">
        <f>SUMIF(Adjustments!$J$4:$J$921,(Retirements!$E80&amp;"/"&amp;Retirements!FM$8&amp;"/"&amp;Retirements!FM$7&amp;"/"&amp;Retirements!FM$6),Adjustments!V$4:V$921)</f>
        <v>0</v>
      </c>
      <c r="FN80" s="70">
        <f>SUMIF(Adjustments!$J$4:$J$921,(Retirements!$E80&amp;"/"&amp;Retirements!FN$8&amp;"/"&amp;Retirements!FN$7&amp;"/"&amp;Retirements!FN$6),Adjustments!W$4:W$921)</f>
        <v>0</v>
      </c>
      <c r="FO80" s="70">
        <f>SUMIF(Adjustments!$J$4:$J$921,(Retirements!$E80&amp;"/"&amp;Retirements!FO$8&amp;"/"&amp;Retirements!FO$7&amp;"/"&amp;Retirements!FO$6),Adjustments!X$4:X$921)</f>
        <v>0</v>
      </c>
      <c r="FP80" s="70">
        <f>SUMIF(Adjustments!$J$4:$J$921,(Retirements!$E80&amp;"/"&amp;Retirements!FP$8&amp;"/"&amp;Retirements!FP$7&amp;"/"&amp;Retirements!FP$6),Adjustments!Y$4:Y$921)</f>
        <v>0</v>
      </c>
      <c r="FQ80" s="70">
        <f>SUMIF(Adjustments!$J$4:$J$921,(Retirements!$E80&amp;"/"&amp;Retirements!FQ$8&amp;"/"&amp;Retirements!FQ$7&amp;"/"&amp;Retirements!FQ$6),Adjustments!Z$4:Z$921)</f>
        <v>0</v>
      </c>
      <c r="FR80" s="70">
        <f>SUMIF(Adjustments!$J$4:$J$921,(Retirements!$E80&amp;"/"&amp;Retirements!FR$8&amp;"/"&amp;Retirements!FR$7&amp;"/"&amp;Retirements!FR$6),Adjustments!AA$4:AA$921)</f>
        <v>0</v>
      </c>
      <c r="FS80" s="70">
        <f>SUMIF(Adjustments!$J$4:$J$921,(Retirements!$E80&amp;"/"&amp;Retirements!FS$8&amp;"/"&amp;Retirements!FS$7&amp;"/"&amp;Retirements!FS$6),Adjustments!AB$4:AB$921)</f>
        <v>0</v>
      </c>
      <c r="FT80" s="70">
        <f>SUMIF(Adjustments!$J$4:$J$921,(Retirements!$E80&amp;"/"&amp;Retirements!FT$8&amp;"/"&amp;Retirements!FT$7&amp;"/"&amp;Retirements!FT$6),Adjustments!AC$4:AC$921)</f>
        <v>0</v>
      </c>
      <c r="FU80" s="70">
        <f>SUMIF(Adjustments!$J$4:$J$921,(Retirements!$E80&amp;"/"&amp;Retirements!FU$8&amp;"/"&amp;Retirements!FU$7&amp;"/"&amp;Retirements!FU$6),Adjustments!AD$4:AD$921)</f>
        <v>0</v>
      </c>
      <c r="FV80" s="70">
        <f>SUMIF(Adjustments!$J$4:$J$921,(Retirements!$E80&amp;"/"&amp;Retirements!FV$8&amp;"/"&amp;Retirements!FV$7&amp;"/"&amp;Retirements!FV$6),Adjustments!AE$4:AE$921)</f>
        <v>0</v>
      </c>
      <c r="FW80" s="70">
        <f>SUMIF(Adjustments!$J$4:$J$921,(Retirements!$E80&amp;"/"&amp;Retirements!FW$8&amp;"/"&amp;Retirements!FW$7&amp;"/"&amp;Retirements!FW$6),Adjustments!AF$4:AF$921)</f>
        <v>0</v>
      </c>
      <c r="FX80" s="70">
        <f>SUMIF(Adjustments!$J$4:$J$921,(Retirements!$E80&amp;"/"&amp;Retirements!FX$8&amp;"/"&amp;Retirements!FX$7&amp;"/"&amp;Retirements!FX$6),Adjustments!AG$4:AG$921)</f>
        <v>0</v>
      </c>
      <c r="FY80" s="70">
        <f>SUMIF(Adjustments!$J$4:$J$921,(Retirements!$E80&amp;"/"&amp;Retirements!FY$8&amp;"/"&amp;Retirements!FY$7&amp;"/"&amp;Retirements!FY$6),Adjustments!AH$4:AH$921)</f>
        <v>0</v>
      </c>
      <c r="FZ80" s="63">
        <f t="shared" si="561"/>
        <v>0</v>
      </c>
    </row>
    <row r="81" spans="1:182">
      <c r="A81" s="5" t="s">
        <v>24</v>
      </c>
      <c r="B81" s="3" t="s">
        <v>25</v>
      </c>
      <c r="C81" s="5" t="s">
        <v>2</v>
      </c>
      <c r="D81" s="5" t="s">
        <v>45</v>
      </c>
      <c r="E81" s="5" t="s">
        <v>154</v>
      </c>
      <c r="F81" s="5" t="s">
        <v>95</v>
      </c>
      <c r="G81" s="32">
        <v>303</v>
      </c>
      <c r="H81" s="5" t="s">
        <v>25</v>
      </c>
      <c r="I81" s="5" t="str">
        <f t="shared" si="562"/>
        <v>303OR</v>
      </c>
      <c r="J81" s="374">
        <f>VLOOKUP(F81,Scenarios!$BI$11:$BL$121,4,0)</f>
        <v>-8.7163119817847481E-4</v>
      </c>
      <c r="K81" s="358">
        <f>VLOOKUP(F81,Scenarios!$AG$11:$AJ$132,4,0)</f>
        <v>1853709.42</v>
      </c>
      <c r="L81" s="27">
        <f t="shared" si="490"/>
        <v>1853709.42</v>
      </c>
      <c r="M81" s="27">
        <f t="shared" si="491"/>
        <v>1853709.42</v>
      </c>
      <c r="N81" s="27">
        <f t="shared" si="492"/>
        <v>1853709.42</v>
      </c>
      <c r="O81" s="27">
        <f t="shared" si="493"/>
        <v>1853709.42</v>
      </c>
      <c r="P81" s="27">
        <f t="shared" si="494"/>
        <v>1853709.42</v>
      </c>
      <c r="Q81" s="27">
        <f t="shared" si="495"/>
        <v>1853709.42</v>
      </c>
      <c r="R81" s="27">
        <f t="shared" si="496"/>
        <v>1853709.42</v>
      </c>
      <c r="S81" s="27">
        <f t="shared" si="497"/>
        <v>1853709.42</v>
      </c>
      <c r="T81" s="27">
        <f t="shared" si="498"/>
        <v>1853709.42</v>
      </c>
      <c r="U81" s="27">
        <f t="shared" si="499"/>
        <v>1853574.7740864309</v>
      </c>
      <c r="V81" s="27">
        <f t="shared" si="500"/>
        <v>1853440.1281728619</v>
      </c>
      <c r="W81" s="27">
        <f t="shared" si="501"/>
        <v>1853305.4822592929</v>
      </c>
      <c r="X81" s="27">
        <f t="shared" si="502"/>
        <v>1853170.8363457238</v>
      </c>
      <c r="Y81" s="27">
        <f t="shared" si="503"/>
        <v>1853036.1904321548</v>
      </c>
      <c r="Z81" s="27">
        <f t="shared" si="504"/>
        <v>1852901.5445185858</v>
      </c>
      <c r="AA81" s="27">
        <f t="shared" si="505"/>
        <v>1852766.8986050168</v>
      </c>
      <c r="AB81" s="27">
        <f t="shared" si="506"/>
        <v>1852632.2526914477</v>
      </c>
      <c r="AC81" s="27">
        <f t="shared" si="507"/>
        <v>1852497.6067778787</v>
      </c>
      <c r="AD81" s="27">
        <f t="shared" si="508"/>
        <v>1852363.0488854938</v>
      </c>
      <c r="AE81" s="27">
        <f t="shared" si="509"/>
        <v>1852228.4909931088</v>
      </c>
      <c r="AF81" s="27">
        <f t="shared" si="510"/>
        <v>1852093.9331007239</v>
      </c>
      <c r="AG81" s="27">
        <f t="shared" si="511"/>
        <v>1851959.375208339</v>
      </c>
      <c r="AH81" s="27">
        <f t="shared" si="512"/>
        <v>1851824.817315954</v>
      </c>
      <c r="AI81" s="68"/>
      <c r="AJ81" s="59">
        <f>SUMIF(Adjustments!$J$4:$J$921,(Retirements!$E81&amp;"/"&amp;Retirements!AJ$8&amp;"/"&amp;Retirements!AJ$7&amp;"/"&amp;Retirements!AJ$6),Adjustments!K$4:K$921)</f>
        <v>0</v>
      </c>
      <c r="AK81" s="59">
        <f>SUMIF(Adjustments!$J$4:$J$921,(Retirements!$E81&amp;"/"&amp;Retirements!AK$8&amp;"/"&amp;Retirements!AK$7&amp;"/"&amp;Retirements!AK$6),Adjustments!L$4:L$921)</f>
        <v>0</v>
      </c>
      <c r="AL81" s="59">
        <f>SUMIF(Adjustments!$J$4:$J$921,(Retirements!$E81&amp;"/"&amp;Retirements!AL$8&amp;"/"&amp;Retirements!AL$7&amp;"/"&amp;Retirements!AL$6),Adjustments!M$4:M$921)</f>
        <v>0</v>
      </c>
      <c r="AM81" s="59">
        <f>SUMIF(Adjustments!$J$4:$J$921,(Retirements!$E81&amp;"/"&amp;Retirements!AM$8&amp;"/"&amp;Retirements!AM$7&amp;"/"&amp;Retirements!AM$6),Adjustments!N$4:N$921)</f>
        <v>0</v>
      </c>
      <c r="AN81" s="59">
        <f>SUMIF(Adjustments!$J$4:$J$921,(Retirements!$E81&amp;"/"&amp;Retirements!AN$8&amp;"/"&amp;Retirements!AN$7&amp;"/"&amp;Retirements!AN$6),Adjustments!O$4:O$921)</f>
        <v>0</v>
      </c>
      <c r="AO81" s="59">
        <f>SUMIF(Adjustments!$J$4:$J$921,(Retirements!$E81&amp;"/"&amp;Retirements!AO$8&amp;"/"&amp;Retirements!AO$7&amp;"/"&amp;Retirements!AO$6),Adjustments!P$4:P$921)</f>
        <v>0</v>
      </c>
      <c r="AP81" s="59">
        <f>SUMIF(Adjustments!$J$4:$J$921,(Retirements!$E81&amp;"/"&amp;Retirements!AP$8&amp;"/"&amp;Retirements!AP$7&amp;"/"&amp;Retirements!AP$6),Adjustments!Q$4:Q$921)</f>
        <v>0</v>
      </c>
      <c r="AQ81" s="59">
        <f>SUMIF(Adjustments!$J$4:$J$921,(Retirements!$E81&amp;"/"&amp;Retirements!AQ$8&amp;"/"&amp;Retirements!AQ$7&amp;"/"&amp;Retirements!AQ$6),Adjustments!R$4:R$921)</f>
        <v>0</v>
      </c>
      <c r="AR81" s="59">
        <f>SUMIF(Adjustments!$J$4:$J$921,(Retirements!$E81&amp;"/"&amp;Retirements!AR$8&amp;"/"&amp;Retirements!AR$7&amp;"/"&amp;Retirements!AR$6),Adjustments!S$4:S$921)</f>
        <v>0</v>
      </c>
      <c r="AS81" s="59">
        <f>SUMIF(Adjustments!$J$4:$J$921,(Retirements!$E81&amp;"/"&amp;Retirements!AS$8&amp;"/"&amp;Retirements!AS$7&amp;"/"&amp;Retirements!AS$6),Adjustments!T$4:T$921)</f>
        <v>0</v>
      </c>
      <c r="AT81" s="59">
        <f>SUMIF(Adjustments!$J$4:$J$921,(Retirements!$E81&amp;"/"&amp;Retirements!AT$8&amp;"/"&amp;Retirements!AT$7&amp;"/"&amp;Retirements!AT$6),Adjustments!U$4:U$921)</f>
        <v>0</v>
      </c>
      <c r="AU81" s="59">
        <f>SUMIF(Adjustments!$J$4:$J$921,(Retirements!$E81&amp;"/"&amp;Retirements!AU$8&amp;"/"&amp;Retirements!AU$7&amp;"/"&amp;Retirements!AU$6),Adjustments!V$4:V$921)</f>
        <v>0</v>
      </c>
      <c r="AV81" s="59">
        <f>SUMIF(Adjustments!$J$4:$J$921,(Retirements!$E81&amp;"/"&amp;Retirements!AV$8&amp;"/"&amp;Retirements!AV$7&amp;"/"&amp;Retirements!AV$6),Adjustments!W$4:W$921)</f>
        <v>0</v>
      </c>
      <c r="AW81" s="59">
        <f>SUMIF(Adjustments!$J$4:$J$921,(Retirements!$E81&amp;"/"&amp;Retirements!AW$8&amp;"/"&amp;Retirements!AW$7&amp;"/"&amp;Retirements!AW$6),Adjustments!X$4:X$921)</f>
        <v>0</v>
      </c>
      <c r="AX81" s="59">
        <f>SUMIF(Adjustments!$J$4:$J$921,(Retirements!$E81&amp;"/"&amp;Retirements!AX$8&amp;"/"&amp;Retirements!AX$7&amp;"/"&amp;Retirements!AX$6),Adjustments!Y$4:Y$921)</f>
        <v>0</v>
      </c>
      <c r="AY81" s="59">
        <f>SUMIF(Adjustments!$J$4:$J$921,(Retirements!$E81&amp;"/"&amp;Retirements!AY$8&amp;"/"&amp;Retirements!AY$7&amp;"/"&amp;Retirements!AY$6),Adjustments!Z$4:Z$921)</f>
        <v>0</v>
      </c>
      <c r="AZ81" s="59">
        <f>SUMIF(Adjustments!$J$4:$J$921,(Retirements!$E81&amp;"/"&amp;Retirements!AZ$8&amp;"/"&amp;Retirements!AZ$7&amp;"/"&amp;Retirements!AZ$6),Adjustments!AA$4:AA$921)</f>
        <v>0</v>
      </c>
      <c r="BA81" s="59">
        <f>SUMIF(Adjustments!$J$4:$J$921,(Retirements!$E81&amp;"/"&amp;Retirements!BA$8&amp;"/"&amp;Retirements!BA$7&amp;"/"&amp;Retirements!BA$6),Adjustments!AB$4:AB$921)</f>
        <v>0</v>
      </c>
      <c r="BB81" s="59">
        <f>SUMIF(Adjustments!$J$4:$J$921,(Retirements!$E81&amp;"/"&amp;Retirements!BB$8&amp;"/"&amp;Retirements!BB$7&amp;"/"&amp;Retirements!BB$6),Adjustments!AC$4:AC$921)</f>
        <v>0</v>
      </c>
      <c r="BC81" s="59">
        <f>SUMIF(Adjustments!$J$4:$J$921,(Retirements!$E81&amp;"/"&amp;Retirements!BC$8&amp;"/"&amp;Retirements!BC$7&amp;"/"&amp;Retirements!BC$6),Adjustments!AD$4:AD$921)</f>
        <v>0</v>
      </c>
      <c r="BD81" s="59">
        <f>SUMIF(Adjustments!$J$4:$J$921,(Retirements!$E81&amp;"/"&amp;Retirements!BD$8&amp;"/"&amp;Retirements!BD$7&amp;"/"&amp;Retirements!BD$6),Adjustments!AE$4:AE$921)</f>
        <v>0</v>
      </c>
      <c r="BE81" s="59">
        <f>SUMIF(Adjustments!$J$4:$J$921,(Retirements!$E81&amp;"/"&amp;Retirements!BE$8&amp;"/"&amp;Retirements!BE$7&amp;"/"&amp;Retirements!BE$6),Adjustments!AF$4:AF$921)</f>
        <v>0</v>
      </c>
      <c r="BF81" s="59">
        <f>SUMIF(Adjustments!$J$4:$J$921,(Retirements!$E81&amp;"/"&amp;Retirements!BF$8&amp;"/"&amp;Retirements!BF$7&amp;"/"&amp;Retirements!BF$6),Adjustments!AG$4:AG$921)</f>
        <v>0</v>
      </c>
      <c r="BG81" s="59"/>
      <c r="BH81" s="756">
        <f t="shared" si="489"/>
        <v>73</v>
      </c>
      <c r="BI81" s="59">
        <f t="shared" si="563"/>
        <v>1853709.42</v>
      </c>
      <c r="BJ81" s="59">
        <f t="shared" si="483"/>
        <v>1853709.42</v>
      </c>
      <c r="BK81" s="59">
        <f t="shared" si="483"/>
        <v>1853709.42</v>
      </c>
      <c r="BL81" s="59">
        <f t="shared" si="483"/>
        <v>1853709.42</v>
      </c>
      <c r="BM81" s="59">
        <f t="shared" si="483"/>
        <v>1853709.42</v>
      </c>
      <c r="BN81" s="59">
        <f t="shared" si="483"/>
        <v>1853709.42</v>
      </c>
      <c r="BO81" s="59">
        <f t="shared" si="483"/>
        <v>1853709.42</v>
      </c>
      <c r="BP81" s="59">
        <f t="shared" si="483"/>
        <v>1853709.42</v>
      </c>
      <c r="BQ81" s="59">
        <f t="shared" si="483"/>
        <v>1853709.42</v>
      </c>
      <c r="BR81" s="59">
        <f t="shared" si="483"/>
        <v>1853709.42</v>
      </c>
      <c r="BS81" s="59">
        <f t="shared" si="483"/>
        <v>1853709.42</v>
      </c>
      <c r="BT81" s="59">
        <f t="shared" si="483"/>
        <v>1853709.42</v>
      </c>
      <c r="BU81" s="59">
        <f t="shared" si="483"/>
        <v>1853709.42</v>
      </c>
      <c r="BV81" s="59">
        <f t="shared" si="483"/>
        <v>1853709.42</v>
      </c>
      <c r="BW81" s="59">
        <f t="shared" si="483"/>
        <v>1853709.42</v>
      </c>
      <c r="BX81" s="59">
        <f t="shared" si="483"/>
        <v>1853709.42</v>
      </c>
      <c r="BY81" s="59">
        <f t="shared" si="483"/>
        <v>1853709.42</v>
      </c>
      <c r="BZ81" s="59">
        <f t="shared" si="483"/>
        <v>1853709.42</v>
      </c>
      <c r="CA81" s="59">
        <f t="shared" si="483"/>
        <v>1852497.6067778787</v>
      </c>
      <c r="CB81" s="59">
        <f t="shared" si="483"/>
        <v>1852497.6067778787</v>
      </c>
      <c r="CC81" s="59">
        <f t="shared" si="483"/>
        <v>1852497.6067778787</v>
      </c>
      <c r="CD81" s="59">
        <f t="shared" si="483"/>
        <v>1852497.6067778787</v>
      </c>
      <c r="CE81" s="59">
        <f t="shared" si="513"/>
        <v>1852497.6067778787</v>
      </c>
      <c r="CF81" s="68"/>
      <c r="CG81" s="70">
        <f t="shared" si="514"/>
        <v>0</v>
      </c>
      <c r="CH81" s="70">
        <f t="shared" si="515"/>
        <v>0</v>
      </c>
      <c r="CI81" s="70">
        <f t="shared" si="516"/>
        <v>0</v>
      </c>
      <c r="CJ81" s="70">
        <f t="shared" si="517"/>
        <v>0</v>
      </c>
      <c r="CK81" s="70">
        <f t="shared" si="518"/>
        <v>0</v>
      </c>
      <c r="CL81" s="70">
        <f t="shared" si="519"/>
        <v>0</v>
      </c>
      <c r="CM81" s="70">
        <f t="shared" si="520"/>
        <v>0</v>
      </c>
      <c r="CN81" s="70">
        <f t="shared" si="521"/>
        <v>0</v>
      </c>
      <c r="CO81" s="70">
        <f t="shared" si="522"/>
        <v>0</v>
      </c>
      <c r="CP81" s="70">
        <f t="shared" si="523"/>
        <v>-134.64591356911046</v>
      </c>
      <c r="CQ81" s="70">
        <f t="shared" si="524"/>
        <v>-134.64591356911046</v>
      </c>
      <c r="CR81" s="70">
        <f t="shared" si="525"/>
        <v>-134.64591356911046</v>
      </c>
      <c r="CS81" s="70">
        <f t="shared" si="526"/>
        <v>-134.64591356911046</v>
      </c>
      <c r="CT81" s="70">
        <f t="shared" si="527"/>
        <v>-134.64591356911046</v>
      </c>
      <c r="CU81" s="70">
        <f t="shared" si="528"/>
        <v>-134.64591356911046</v>
      </c>
      <c r="CV81" s="70">
        <f t="shared" si="529"/>
        <v>-134.64591356911046</v>
      </c>
      <c r="CW81" s="70">
        <f t="shared" si="530"/>
        <v>-134.64591356911046</v>
      </c>
      <c r="CX81" s="70">
        <f t="shared" si="531"/>
        <v>-134.64591356911046</v>
      </c>
      <c r="CY81" s="70">
        <f t="shared" si="532"/>
        <v>-134.55789238487998</v>
      </c>
      <c r="CZ81" s="70">
        <f t="shared" si="533"/>
        <v>-134.55789238487998</v>
      </c>
      <c r="DA81" s="70">
        <f t="shared" si="534"/>
        <v>-134.55789238487998</v>
      </c>
      <c r="DB81" s="70">
        <f t="shared" si="535"/>
        <v>-134.55789238487998</v>
      </c>
      <c r="DC81" s="70">
        <f t="shared" si="536"/>
        <v>-134.55789238487998</v>
      </c>
      <c r="DD81" s="63">
        <f t="shared" si="537"/>
        <v>-1884.6026840463942</v>
      </c>
      <c r="DE81" s="59"/>
      <c r="DF81" s="70">
        <f>SUMIF(Adjustments!$J$4:$J$921,(Retirements!$E81&amp;"/"&amp;Retirements!DF$8&amp;"/"&amp;Retirements!DF$7&amp;"/"&amp;Retirements!DF$6),Adjustments!K$4:K$921)</f>
        <v>0</v>
      </c>
      <c r="DG81" s="70">
        <f>SUMIF(Adjustments!$J$4:$J$921,(Retirements!$E81&amp;"/"&amp;Retirements!DG$8&amp;"/"&amp;Retirements!DG$7&amp;"/"&amp;Retirements!DG$6),Adjustments!L$4:L$921)</f>
        <v>0</v>
      </c>
      <c r="DH81" s="70">
        <f>SUMIF(Adjustments!$J$4:$J$921,(Retirements!$E81&amp;"/"&amp;Retirements!DH$8&amp;"/"&amp;Retirements!DH$7&amp;"/"&amp;Retirements!DH$6),Adjustments!M$4:M$921)</f>
        <v>0</v>
      </c>
      <c r="DI81" s="70">
        <f>SUMIF(Adjustments!$J$4:$J$921,(Retirements!$E81&amp;"/"&amp;Retirements!DI$8&amp;"/"&amp;Retirements!DI$7&amp;"/"&amp;Retirements!DI$6),Adjustments!N$4:N$921)</f>
        <v>0</v>
      </c>
      <c r="DJ81" s="70">
        <f>SUMIF(Adjustments!$J$4:$J$921,(Retirements!$E81&amp;"/"&amp;Retirements!DJ$8&amp;"/"&amp;Retirements!DJ$7&amp;"/"&amp;Retirements!DJ$6),Adjustments!O$4:O$921)</f>
        <v>0</v>
      </c>
      <c r="DK81" s="70">
        <f>SUMIF(Adjustments!$J$4:$J$921,(Retirements!$E81&amp;"/"&amp;Retirements!DK$8&amp;"/"&amp;Retirements!DK$7&amp;"/"&amp;Retirements!DK$6),Adjustments!P$4:P$921)</f>
        <v>0</v>
      </c>
      <c r="DL81" s="70">
        <f>SUMIF(Adjustments!$J$4:$J$921,(Retirements!$E81&amp;"/"&amp;Retirements!DL$8&amp;"/"&amp;Retirements!DL$7&amp;"/"&amp;Retirements!DL$6),Adjustments!Q$4:Q$921)</f>
        <v>0</v>
      </c>
      <c r="DM81" s="70">
        <f>SUMIF(Adjustments!$J$4:$J$921,(Retirements!$E81&amp;"/"&amp;Retirements!DM$8&amp;"/"&amp;Retirements!DM$7&amp;"/"&amp;Retirements!DM$6),Adjustments!R$4:R$921)</f>
        <v>0</v>
      </c>
      <c r="DN81" s="70">
        <f>SUMIF(Adjustments!$J$4:$J$921,(Retirements!$E81&amp;"/"&amp;Retirements!DN$8&amp;"/"&amp;Retirements!DN$7&amp;"/"&amp;Retirements!DN$6),Adjustments!S$4:S$921)</f>
        <v>0</v>
      </c>
      <c r="DO81" s="70">
        <f>SUMIF(Adjustments!$J$4:$J$921,(Retirements!$E81&amp;"/"&amp;Retirements!DO$8&amp;"/"&amp;Retirements!DO$7&amp;"/"&amp;Retirements!DO$6),Adjustments!T$4:T$921)</f>
        <v>0</v>
      </c>
      <c r="DP81" s="70">
        <f>SUMIF(Adjustments!$J$4:$J$921,(Retirements!$E81&amp;"/"&amp;Retirements!DP$8&amp;"/"&amp;Retirements!DP$7&amp;"/"&amp;Retirements!DP$6),Adjustments!U$4:U$921)</f>
        <v>0</v>
      </c>
      <c r="DQ81" s="70">
        <f>SUMIF(Adjustments!$J$4:$J$921,(Retirements!$E81&amp;"/"&amp;Retirements!DQ$8&amp;"/"&amp;Retirements!DQ$7&amp;"/"&amp;Retirements!DQ$6),Adjustments!V$4:V$921)</f>
        <v>0</v>
      </c>
      <c r="DR81" s="70">
        <f>SUMIF(Adjustments!$J$4:$J$921,(Retirements!$E81&amp;"/"&amp;Retirements!DR$8&amp;"/"&amp;Retirements!DR$7&amp;"/"&amp;Retirements!DR$6),Adjustments!W$4:W$921)</f>
        <v>0</v>
      </c>
      <c r="DS81" s="70">
        <f>SUMIF(Adjustments!$J$4:$J$921,(Retirements!$E81&amp;"/"&amp;Retirements!DS$8&amp;"/"&amp;Retirements!DS$7&amp;"/"&amp;Retirements!DS$6),Adjustments!X$4:X$921)</f>
        <v>0</v>
      </c>
      <c r="DT81" s="70">
        <f>SUMIF(Adjustments!$J$4:$J$921,(Retirements!$E81&amp;"/"&amp;Retirements!DT$8&amp;"/"&amp;Retirements!DT$7&amp;"/"&amp;Retirements!DT$6),Adjustments!Y$4:Y$921)</f>
        <v>0</v>
      </c>
      <c r="DU81" s="70">
        <f>SUMIF(Adjustments!$J$4:$J$921,(Retirements!$E81&amp;"/"&amp;Retirements!DU$8&amp;"/"&amp;Retirements!DU$7&amp;"/"&amp;Retirements!DU$6),Adjustments!Z$4:Z$921)</f>
        <v>0</v>
      </c>
      <c r="DV81" s="70">
        <f>SUMIF(Adjustments!$J$4:$J$921,(Retirements!$E81&amp;"/"&amp;Retirements!DV$8&amp;"/"&amp;Retirements!DV$7&amp;"/"&amp;Retirements!DV$6),Adjustments!AA$4:AA$921)</f>
        <v>0</v>
      </c>
      <c r="DW81" s="70">
        <f>SUMIF(Adjustments!$J$4:$J$921,(Retirements!$E81&amp;"/"&amp;Retirements!DW$8&amp;"/"&amp;Retirements!DW$7&amp;"/"&amp;Retirements!DW$6),Adjustments!AB$4:AB$921)</f>
        <v>0</v>
      </c>
      <c r="DX81" s="70">
        <f>SUMIF(Adjustments!$J$4:$J$921,(Retirements!$E81&amp;"/"&amp;Retirements!DX$8&amp;"/"&amp;Retirements!DX$7&amp;"/"&amp;Retirements!DX$6),Adjustments!AC$4:AC$921)</f>
        <v>0</v>
      </c>
      <c r="DY81" s="70">
        <f>SUMIF(Adjustments!$J$4:$J$921,(Retirements!$E81&amp;"/"&amp;Retirements!DY$8&amp;"/"&amp;Retirements!DY$7&amp;"/"&amp;Retirements!DY$6),Adjustments!AD$4:AD$921)</f>
        <v>0</v>
      </c>
      <c r="DZ81" s="70">
        <f>SUMIF(Adjustments!$J$4:$J$921,(Retirements!$E81&amp;"/"&amp;Retirements!DZ$8&amp;"/"&amp;Retirements!DZ$7&amp;"/"&amp;Retirements!DZ$6),Adjustments!AE$4:AE$921)</f>
        <v>0</v>
      </c>
      <c r="EA81" s="70">
        <f>SUMIF(Adjustments!$J$4:$J$921,(Retirements!$E81&amp;"/"&amp;Retirements!EA$8&amp;"/"&amp;Retirements!EA$7&amp;"/"&amp;Retirements!EA$6),Adjustments!AF$4:AF$921)</f>
        <v>0</v>
      </c>
      <c r="EB81" s="70">
        <f>SUMIF(Adjustments!$J$4:$J$921,(Retirements!$E81&amp;"/"&amp;Retirements!EB$8&amp;"/"&amp;Retirements!EB$7&amp;"/"&amp;Retirements!EB$6),Adjustments!AG$4:AG$921)</f>
        <v>0</v>
      </c>
      <c r="EC81" s="59"/>
      <c r="ED81" s="59">
        <f t="shared" si="538"/>
        <v>0</v>
      </c>
      <c r="EE81" s="59">
        <f t="shared" si="539"/>
        <v>0</v>
      </c>
      <c r="EF81" s="59">
        <f t="shared" si="540"/>
        <v>0</v>
      </c>
      <c r="EG81" s="59">
        <f t="shared" si="541"/>
        <v>0</v>
      </c>
      <c r="EH81" s="59">
        <f t="shared" si="542"/>
        <v>0</v>
      </c>
      <c r="EI81" s="59">
        <f t="shared" si="543"/>
        <v>0</v>
      </c>
      <c r="EJ81" s="59">
        <f t="shared" si="544"/>
        <v>0</v>
      </c>
      <c r="EK81" s="59">
        <f t="shared" si="545"/>
        <v>0</v>
      </c>
      <c r="EL81" s="59">
        <f t="shared" si="546"/>
        <v>0</v>
      </c>
      <c r="EM81" s="59">
        <f t="shared" si="547"/>
        <v>-134.64591356911046</v>
      </c>
      <c r="EN81" s="59">
        <f t="shared" si="548"/>
        <v>-134.64591356911046</v>
      </c>
      <c r="EO81" s="59">
        <f t="shared" si="549"/>
        <v>-134.64591356911046</v>
      </c>
      <c r="EP81" s="59">
        <f t="shared" si="550"/>
        <v>-134.64591356911046</v>
      </c>
      <c r="EQ81" s="59">
        <f t="shared" si="551"/>
        <v>-134.64591356911046</v>
      </c>
      <c r="ER81" s="59">
        <f t="shared" si="552"/>
        <v>-134.64591356911046</v>
      </c>
      <c r="ES81" s="59">
        <f t="shared" si="553"/>
        <v>-134.64591356911046</v>
      </c>
      <c r="ET81" s="59">
        <f t="shared" si="554"/>
        <v>-134.64591356911046</v>
      </c>
      <c r="EU81" s="59">
        <f t="shared" si="555"/>
        <v>-134.64591356911046</v>
      </c>
      <c r="EV81" s="59">
        <f t="shared" si="556"/>
        <v>-134.55789238487998</v>
      </c>
      <c r="EW81" s="59">
        <f t="shared" si="557"/>
        <v>-134.55789238487998</v>
      </c>
      <c r="EX81" s="59">
        <f t="shared" si="558"/>
        <v>-134.55789238487998</v>
      </c>
      <c r="EY81" s="59">
        <f t="shared" si="559"/>
        <v>-134.55789238487998</v>
      </c>
      <c r="EZ81" s="59">
        <f t="shared" si="560"/>
        <v>-134.55789238487998</v>
      </c>
      <c r="FA81" s="127">
        <f t="shared" si="564"/>
        <v>-1884.6026840463942</v>
      </c>
      <c r="FB81" s="59"/>
      <c r="FC81" s="70">
        <f>SUMIF(Adjustments!$J$4:$J$921,(Retirements!$E81&amp;"/"&amp;Retirements!FC$8&amp;"/"&amp;Retirements!FC$7&amp;"/"&amp;Retirements!FC$6),Adjustments!L$4:L$921)</f>
        <v>0</v>
      </c>
      <c r="FD81" s="70">
        <f>SUMIF(Adjustments!$J$4:$J$921,(Retirements!$E81&amp;"/"&amp;Retirements!FD$8&amp;"/"&amp;Retirements!FD$7&amp;"/"&amp;Retirements!FD$6),Adjustments!M$4:M$921)</f>
        <v>0</v>
      </c>
      <c r="FE81" s="70">
        <f>SUMIF(Adjustments!$J$4:$J$921,(Retirements!$E81&amp;"/"&amp;Retirements!FE$8&amp;"/"&amp;Retirements!FE$7&amp;"/"&amp;Retirements!FE$6),Adjustments!N$4:N$921)</f>
        <v>0</v>
      </c>
      <c r="FF81" s="70">
        <f>SUMIF(Adjustments!$J$4:$J$921,(Retirements!$E81&amp;"/"&amp;Retirements!FF$8&amp;"/"&amp;Retirements!FF$7&amp;"/"&amp;Retirements!FF$6),Adjustments!O$4:O$921)</f>
        <v>0</v>
      </c>
      <c r="FG81" s="70">
        <f>SUMIF(Adjustments!$J$4:$J$921,(Retirements!$E81&amp;"/"&amp;Retirements!FG$8&amp;"/"&amp;Retirements!FG$7&amp;"/"&amp;Retirements!FG$6),Adjustments!P$4:P$921)</f>
        <v>0</v>
      </c>
      <c r="FH81" s="70">
        <f>SUMIF(Adjustments!$J$4:$J$921,(Retirements!$E81&amp;"/"&amp;Retirements!FH$8&amp;"/"&amp;Retirements!FH$7&amp;"/"&amp;Retirements!FH$6),Adjustments!Q$4:Q$921)</f>
        <v>0</v>
      </c>
      <c r="FI81" s="70">
        <f>SUMIF(Adjustments!$J$4:$J$921,(Retirements!$E81&amp;"/"&amp;Retirements!FI$8&amp;"/"&amp;Retirements!FI$7&amp;"/"&amp;Retirements!FI$6),Adjustments!R$4:R$921)</f>
        <v>0</v>
      </c>
      <c r="FJ81" s="70">
        <f>SUMIF(Adjustments!$J$4:$J$921,(Retirements!$E81&amp;"/"&amp;Retirements!FJ$8&amp;"/"&amp;Retirements!FJ$7&amp;"/"&amp;Retirements!FJ$6),Adjustments!S$4:S$921)</f>
        <v>0</v>
      </c>
      <c r="FK81" s="70">
        <f>SUMIF(Adjustments!$J$4:$J$921,(Retirements!$E81&amp;"/"&amp;Retirements!FK$8&amp;"/"&amp;Retirements!FK$7&amp;"/"&amp;Retirements!FK$6),Adjustments!T$4:T$921)</f>
        <v>0</v>
      </c>
      <c r="FL81" s="70">
        <f>SUMIF(Adjustments!$J$4:$J$921,(Retirements!$E81&amp;"/"&amp;Retirements!FL$8&amp;"/"&amp;Retirements!FL$7&amp;"/"&amp;Retirements!FL$6),Adjustments!U$4:U$921)</f>
        <v>0</v>
      </c>
      <c r="FM81" s="70">
        <f>SUMIF(Adjustments!$J$4:$J$921,(Retirements!$E81&amp;"/"&amp;Retirements!FM$8&amp;"/"&amp;Retirements!FM$7&amp;"/"&amp;Retirements!FM$6),Adjustments!V$4:V$921)</f>
        <v>0</v>
      </c>
      <c r="FN81" s="70">
        <f>SUMIF(Adjustments!$J$4:$J$921,(Retirements!$E81&amp;"/"&amp;Retirements!FN$8&amp;"/"&amp;Retirements!FN$7&amp;"/"&amp;Retirements!FN$6),Adjustments!W$4:W$921)</f>
        <v>0</v>
      </c>
      <c r="FO81" s="70">
        <f>SUMIF(Adjustments!$J$4:$J$921,(Retirements!$E81&amp;"/"&amp;Retirements!FO$8&amp;"/"&amp;Retirements!FO$7&amp;"/"&amp;Retirements!FO$6),Adjustments!X$4:X$921)</f>
        <v>0</v>
      </c>
      <c r="FP81" s="70">
        <f>SUMIF(Adjustments!$J$4:$J$921,(Retirements!$E81&amp;"/"&amp;Retirements!FP$8&amp;"/"&amp;Retirements!FP$7&amp;"/"&amp;Retirements!FP$6),Adjustments!Y$4:Y$921)</f>
        <v>0</v>
      </c>
      <c r="FQ81" s="70">
        <f>SUMIF(Adjustments!$J$4:$J$921,(Retirements!$E81&amp;"/"&amp;Retirements!FQ$8&amp;"/"&amp;Retirements!FQ$7&amp;"/"&amp;Retirements!FQ$6),Adjustments!Z$4:Z$921)</f>
        <v>0</v>
      </c>
      <c r="FR81" s="70">
        <f>SUMIF(Adjustments!$J$4:$J$921,(Retirements!$E81&amp;"/"&amp;Retirements!FR$8&amp;"/"&amp;Retirements!FR$7&amp;"/"&amp;Retirements!FR$6),Adjustments!AA$4:AA$921)</f>
        <v>0</v>
      </c>
      <c r="FS81" s="70">
        <f>SUMIF(Adjustments!$J$4:$J$921,(Retirements!$E81&amp;"/"&amp;Retirements!FS$8&amp;"/"&amp;Retirements!FS$7&amp;"/"&amp;Retirements!FS$6),Adjustments!AB$4:AB$921)</f>
        <v>0</v>
      </c>
      <c r="FT81" s="70">
        <f>SUMIF(Adjustments!$J$4:$J$921,(Retirements!$E81&amp;"/"&amp;Retirements!FT$8&amp;"/"&amp;Retirements!FT$7&amp;"/"&amp;Retirements!FT$6),Adjustments!AC$4:AC$921)</f>
        <v>0</v>
      </c>
      <c r="FU81" s="70">
        <f>SUMIF(Adjustments!$J$4:$J$921,(Retirements!$E81&amp;"/"&amp;Retirements!FU$8&amp;"/"&amp;Retirements!FU$7&amp;"/"&amp;Retirements!FU$6),Adjustments!AD$4:AD$921)</f>
        <v>0</v>
      </c>
      <c r="FV81" s="70">
        <f>SUMIF(Adjustments!$J$4:$J$921,(Retirements!$E81&amp;"/"&amp;Retirements!FV$8&amp;"/"&amp;Retirements!FV$7&amp;"/"&amp;Retirements!FV$6),Adjustments!AE$4:AE$921)</f>
        <v>0</v>
      </c>
      <c r="FW81" s="70">
        <f>SUMIF(Adjustments!$J$4:$J$921,(Retirements!$E81&amp;"/"&amp;Retirements!FW$8&amp;"/"&amp;Retirements!FW$7&amp;"/"&amp;Retirements!FW$6),Adjustments!AF$4:AF$921)</f>
        <v>0</v>
      </c>
      <c r="FX81" s="70">
        <f>SUMIF(Adjustments!$J$4:$J$921,(Retirements!$E81&amp;"/"&amp;Retirements!FX$8&amp;"/"&amp;Retirements!FX$7&amp;"/"&amp;Retirements!FX$6),Adjustments!AG$4:AG$921)</f>
        <v>0</v>
      </c>
      <c r="FY81" s="70">
        <f>SUMIF(Adjustments!$J$4:$J$921,(Retirements!$E81&amp;"/"&amp;Retirements!FY$8&amp;"/"&amp;Retirements!FY$7&amp;"/"&amp;Retirements!FY$6),Adjustments!AH$4:AH$921)</f>
        <v>0</v>
      </c>
      <c r="FZ81" s="63">
        <f t="shared" si="561"/>
        <v>0</v>
      </c>
    </row>
    <row r="82" spans="1:182">
      <c r="A82" s="5" t="s">
        <v>41</v>
      </c>
      <c r="B82" s="3" t="s">
        <v>42</v>
      </c>
      <c r="C82" s="5" t="s">
        <v>2</v>
      </c>
      <c r="D82" s="5" t="s">
        <v>45</v>
      </c>
      <c r="E82" s="5" t="s">
        <v>155</v>
      </c>
      <c r="F82" s="5" t="s">
        <v>96</v>
      </c>
      <c r="G82" s="32">
        <v>303</v>
      </c>
      <c r="H82" s="5" t="s">
        <v>42</v>
      </c>
      <c r="I82" s="5" t="str">
        <f t="shared" si="562"/>
        <v>303SE</v>
      </c>
      <c r="J82" s="374">
        <f>VLOOKUP(F82,Scenarios!$BI$11:$BL$121,4,0)</f>
        <v>-2.0542111220058435E-2</v>
      </c>
      <c r="K82" s="358">
        <f>VLOOKUP(F82,Scenarios!$AG$11:$AJ$132,4,0)</f>
        <v>3654415.8</v>
      </c>
      <c r="L82" s="27">
        <f t="shared" si="490"/>
        <v>3654415.8</v>
      </c>
      <c r="M82" s="27">
        <f t="shared" si="491"/>
        <v>3662207.23</v>
      </c>
      <c r="N82" s="27">
        <f t="shared" si="492"/>
        <v>3662207.23</v>
      </c>
      <c r="O82" s="27">
        <f t="shared" si="493"/>
        <v>3662207.23</v>
      </c>
      <c r="P82" s="27">
        <f t="shared" si="494"/>
        <v>3657814.9899999998</v>
      </c>
      <c r="Q82" s="27">
        <f t="shared" si="495"/>
        <v>3657814.9899999998</v>
      </c>
      <c r="R82" s="27">
        <f t="shared" si="496"/>
        <v>3657814.9899999998</v>
      </c>
      <c r="S82" s="27">
        <f t="shared" si="497"/>
        <v>3666461.2399999998</v>
      </c>
      <c r="T82" s="27">
        <f t="shared" si="498"/>
        <v>3666461.2399999998</v>
      </c>
      <c r="U82" s="27">
        <f t="shared" si="499"/>
        <v>3660199.6364710848</v>
      </c>
      <c r="V82" s="27">
        <f t="shared" si="500"/>
        <v>3653938.0329421698</v>
      </c>
      <c r="W82" s="27">
        <f t="shared" si="501"/>
        <v>3647676.4294132548</v>
      </c>
      <c r="X82" s="27">
        <f t="shared" si="502"/>
        <v>3641414.8258843399</v>
      </c>
      <c r="Y82" s="27">
        <f t="shared" si="503"/>
        <v>3635153.2223554249</v>
      </c>
      <c r="Z82" s="27">
        <f t="shared" si="504"/>
        <v>3628891.6188265099</v>
      </c>
      <c r="AA82" s="27">
        <f t="shared" si="505"/>
        <v>3622630.0152975949</v>
      </c>
      <c r="AB82" s="27">
        <f t="shared" si="506"/>
        <v>3616368.41176868</v>
      </c>
      <c r="AC82" s="27">
        <f t="shared" si="507"/>
        <v>3610106.808239765</v>
      </c>
      <c r="AD82" s="27">
        <f t="shared" si="508"/>
        <v>3603926.8736088355</v>
      </c>
      <c r="AE82" s="27">
        <f t="shared" si="509"/>
        <v>3597746.938977906</v>
      </c>
      <c r="AF82" s="27">
        <f t="shared" si="510"/>
        <v>3591567.0043469765</v>
      </c>
      <c r="AG82" s="27">
        <f t="shared" si="511"/>
        <v>3585387.069716047</v>
      </c>
      <c r="AH82" s="27">
        <f t="shared" si="512"/>
        <v>3579207.1350851175</v>
      </c>
      <c r="AI82" s="68"/>
      <c r="AJ82" s="59">
        <f>SUMIF(Adjustments!$J$4:$J$921,(Retirements!$E82&amp;"/"&amp;Retirements!AJ$8&amp;"/"&amp;Retirements!AJ$7&amp;"/"&amp;Retirements!AJ$6),Adjustments!K$4:K$921)</f>
        <v>0</v>
      </c>
      <c r="AK82" s="59">
        <f>SUMIF(Adjustments!$J$4:$J$921,(Retirements!$E82&amp;"/"&amp;Retirements!AK$8&amp;"/"&amp;Retirements!AK$7&amp;"/"&amp;Retirements!AK$6),Adjustments!L$4:L$921)</f>
        <v>0</v>
      </c>
      <c r="AL82" s="59">
        <f>SUMIF(Adjustments!$J$4:$J$921,(Retirements!$E82&amp;"/"&amp;Retirements!AL$8&amp;"/"&amp;Retirements!AL$7&amp;"/"&amp;Retirements!AL$6),Adjustments!M$4:M$921)</f>
        <v>0</v>
      </c>
      <c r="AM82" s="59">
        <f>SUMIF(Adjustments!$J$4:$J$921,(Retirements!$E82&amp;"/"&amp;Retirements!AM$8&amp;"/"&amp;Retirements!AM$7&amp;"/"&amp;Retirements!AM$6),Adjustments!N$4:N$921)</f>
        <v>0</v>
      </c>
      <c r="AN82" s="59">
        <f>SUMIF(Adjustments!$J$4:$J$921,(Retirements!$E82&amp;"/"&amp;Retirements!AN$8&amp;"/"&amp;Retirements!AN$7&amp;"/"&amp;Retirements!AN$6),Adjustments!O$4:O$921)</f>
        <v>-4392.24</v>
      </c>
      <c r="AO82" s="59">
        <f>SUMIF(Adjustments!$J$4:$J$921,(Retirements!$E82&amp;"/"&amp;Retirements!AO$8&amp;"/"&amp;Retirements!AO$7&amp;"/"&amp;Retirements!AO$6),Adjustments!P$4:P$921)</f>
        <v>0</v>
      </c>
      <c r="AP82" s="59">
        <f>SUMIF(Adjustments!$J$4:$J$921,(Retirements!$E82&amp;"/"&amp;Retirements!AP$8&amp;"/"&amp;Retirements!AP$7&amp;"/"&amp;Retirements!AP$6),Adjustments!Q$4:Q$921)</f>
        <v>0</v>
      </c>
      <c r="AQ82" s="59">
        <f>SUMIF(Adjustments!$J$4:$J$921,(Retirements!$E82&amp;"/"&amp;Retirements!AQ$8&amp;"/"&amp;Retirements!AQ$7&amp;"/"&amp;Retirements!AQ$6),Adjustments!R$4:R$921)</f>
        <v>0</v>
      </c>
      <c r="AR82" s="59">
        <f>SUMIF(Adjustments!$J$4:$J$921,(Retirements!$E82&amp;"/"&amp;Retirements!AR$8&amp;"/"&amp;Retirements!AR$7&amp;"/"&amp;Retirements!AR$6),Adjustments!S$4:S$921)</f>
        <v>0</v>
      </c>
      <c r="AS82" s="59">
        <f>SUMIF(Adjustments!$J$4:$J$921,(Retirements!$E82&amp;"/"&amp;Retirements!AS$8&amp;"/"&amp;Retirements!AS$7&amp;"/"&amp;Retirements!AS$6),Adjustments!T$4:T$921)</f>
        <v>0</v>
      </c>
      <c r="AT82" s="59">
        <f>SUMIF(Adjustments!$J$4:$J$921,(Retirements!$E82&amp;"/"&amp;Retirements!AT$8&amp;"/"&amp;Retirements!AT$7&amp;"/"&amp;Retirements!AT$6),Adjustments!U$4:U$921)</f>
        <v>0</v>
      </c>
      <c r="AU82" s="59">
        <f>SUMIF(Adjustments!$J$4:$J$921,(Retirements!$E82&amp;"/"&amp;Retirements!AU$8&amp;"/"&amp;Retirements!AU$7&amp;"/"&amp;Retirements!AU$6),Adjustments!V$4:V$921)</f>
        <v>0</v>
      </c>
      <c r="AV82" s="59">
        <f>SUMIF(Adjustments!$J$4:$J$921,(Retirements!$E82&amp;"/"&amp;Retirements!AV$8&amp;"/"&amp;Retirements!AV$7&amp;"/"&amp;Retirements!AV$6),Adjustments!W$4:W$921)</f>
        <v>0</v>
      </c>
      <c r="AW82" s="59">
        <f>SUMIF(Adjustments!$J$4:$J$921,(Retirements!$E82&amp;"/"&amp;Retirements!AW$8&amp;"/"&amp;Retirements!AW$7&amp;"/"&amp;Retirements!AW$6),Adjustments!X$4:X$921)</f>
        <v>0</v>
      </c>
      <c r="AX82" s="59">
        <f>SUMIF(Adjustments!$J$4:$J$921,(Retirements!$E82&amp;"/"&amp;Retirements!AX$8&amp;"/"&amp;Retirements!AX$7&amp;"/"&amp;Retirements!AX$6),Adjustments!Y$4:Y$921)</f>
        <v>0</v>
      </c>
      <c r="AY82" s="59">
        <f>SUMIF(Adjustments!$J$4:$J$921,(Retirements!$E82&amp;"/"&amp;Retirements!AY$8&amp;"/"&amp;Retirements!AY$7&amp;"/"&amp;Retirements!AY$6),Adjustments!Z$4:Z$921)</f>
        <v>0</v>
      </c>
      <c r="AZ82" s="59">
        <f>SUMIF(Adjustments!$J$4:$J$921,(Retirements!$E82&amp;"/"&amp;Retirements!AZ$8&amp;"/"&amp;Retirements!AZ$7&amp;"/"&amp;Retirements!AZ$6),Adjustments!AA$4:AA$921)</f>
        <v>0</v>
      </c>
      <c r="BA82" s="59">
        <f>SUMIF(Adjustments!$J$4:$J$921,(Retirements!$E82&amp;"/"&amp;Retirements!BA$8&amp;"/"&amp;Retirements!BA$7&amp;"/"&amp;Retirements!BA$6),Adjustments!AB$4:AB$921)</f>
        <v>0</v>
      </c>
      <c r="BB82" s="59">
        <f>SUMIF(Adjustments!$J$4:$J$921,(Retirements!$E82&amp;"/"&amp;Retirements!BB$8&amp;"/"&amp;Retirements!BB$7&amp;"/"&amp;Retirements!BB$6),Adjustments!AC$4:AC$921)</f>
        <v>0</v>
      </c>
      <c r="BC82" s="59">
        <f>SUMIF(Adjustments!$J$4:$J$921,(Retirements!$E82&amp;"/"&amp;Retirements!BC$8&amp;"/"&amp;Retirements!BC$7&amp;"/"&amp;Retirements!BC$6),Adjustments!AD$4:AD$921)</f>
        <v>0</v>
      </c>
      <c r="BD82" s="59">
        <f>SUMIF(Adjustments!$J$4:$J$921,(Retirements!$E82&amp;"/"&amp;Retirements!BD$8&amp;"/"&amp;Retirements!BD$7&amp;"/"&amp;Retirements!BD$6),Adjustments!AE$4:AE$921)</f>
        <v>0</v>
      </c>
      <c r="BE82" s="59">
        <f>SUMIF(Adjustments!$J$4:$J$921,(Retirements!$E82&amp;"/"&amp;Retirements!BE$8&amp;"/"&amp;Retirements!BE$7&amp;"/"&amp;Retirements!BE$6),Adjustments!AF$4:AF$921)</f>
        <v>0</v>
      </c>
      <c r="BF82" s="59">
        <f>SUMIF(Adjustments!$J$4:$J$921,(Retirements!$E82&amp;"/"&amp;Retirements!BF$8&amp;"/"&amp;Retirements!BF$7&amp;"/"&amp;Retirements!BF$6),Adjustments!AG$4:AG$921)</f>
        <v>0</v>
      </c>
      <c r="BG82" s="59"/>
      <c r="BH82" s="756">
        <f t="shared" si="489"/>
        <v>74</v>
      </c>
      <c r="BI82" s="59">
        <f t="shared" si="563"/>
        <v>3654415.8</v>
      </c>
      <c r="BJ82" s="59">
        <f t="shared" si="483"/>
        <v>3654415.8</v>
      </c>
      <c r="BK82" s="59">
        <f t="shared" si="483"/>
        <v>3654415.8</v>
      </c>
      <c r="BL82" s="59">
        <f t="shared" si="483"/>
        <v>3654415.8</v>
      </c>
      <c r="BM82" s="59">
        <f t="shared" si="483"/>
        <v>3654415.8</v>
      </c>
      <c r="BN82" s="59">
        <f t="shared" si="483"/>
        <v>3654415.8</v>
      </c>
      <c r="BO82" s="59">
        <f t="shared" si="483"/>
        <v>3657814.9899999998</v>
      </c>
      <c r="BP82" s="59">
        <f t="shared" si="483"/>
        <v>3657814.9899999998</v>
      </c>
      <c r="BQ82" s="59">
        <f t="shared" si="483"/>
        <v>3657814.9899999998</v>
      </c>
      <c r="BR82" s="59">
        <f t="shared" si="483"/>
        <v>3657814.9899999998</v>
      </c>
      <c r="BS82" s="59">
        <f t="shared" si="483"/>
        <v>3657814.9899999998</v>
      </c>
      <c r="BT82" s="59">
        <f t="shared" si="483"/>
        <v>3657814.9899999998</v>
      </c>
      <c r="BU82" s="59">
        <f t="shared" si="483"/>
        <v>3657814.9899999998</v>
      </c>
      <c r="BV82" s="59">
        <f t="shared" si="483"/>
        <v>3657814.9899999998</v>
      </c>
      <c r="BW82" s="59">
        <f t="shared" si="483"/>
        <v>3657814.9899999998</v>
      </c>
      <c r="BX82" s="59">
        <f t="shared" si="483"/>
        <v>3657814.9899999998</v>
      </c>
      <c r="BY82" s="59">
        <f t="shared" si="483"/>
        <v>3657814.9899999998</v>
      </c>
      <c r="BZ82" s="59">
        <f t="shared" si="483"/>
        <v>3657814.9899999998</v>
      </c>
      <c r="CA82" s="59">
        <f t="shared" si="483"/>
        <v>3610106.808239765</v>
      </c>
      <c r="CB82" s="59">
        <f t="shared" si="483"/>
        <v>3610106.808239765</v>
      </c>
      <c r="CC82" s="59">
        <f t="shared" si="483"/>
        <v>3610106.808239765</v>
      </c>
      <c r="CD82" s="59">
        <f t="shared" si="483"/>
        <v>3610106.808239765</v>
      </c>
      <c r="CE82" s="59">
        <f t="shared" si="513"/>
        <v>3610106.808239765</v>
      </c>
      <c r="CF82" s="68"/>
      <c r="CG82" s="70">
        <f t="shared" si="514"/>
        <v>0</v>
      </c>
      <c r="CH82" s="70">
        <f t="shared" si="515"/>
        <v>0</v>
      </c>
      <c r="CI82" s="70">
        <f t="shared" si="516"/>
        <v>0</v>
      </c>
      <c r="CJ82" s="70">
        <f t="shared" si="517"/>
        <v>0</v>
      </c>
      <c r="CK82" s="70">
        <f t="shared" si="518"/>
        <v>-4392.24</v>
      </c>
      <c r="CL82" s="70">
        <f t="shared" si="519"/>
        <v>0</v>
      </c>
      <c r="CM82" s="70">
        <f t="shared" si="520"/>
        <v>0</v>
      </c>
      <c r="CN82" s="70">
        <f t="shared" si="521"/>
        <v>0</v>
      </c>
      <c r="CO82" s="70">
        <f t="shared" si="522"/>
        <v>0</v>
      </c>
      <c r="CP82" s="70">
        <f t="shared" si="523"/>
        <v>-6261.6035289147439</v>
      </c>
      <c r="CQ82" s="70">
        <f t="shared" si="524"/>
        <v>-6261.6035289147439</v>
      </c>
      <c r="CR82" s="70">
        <f t="shared" si="525"/>
        <v>-6261.6035289147439</v>
      </c>
      <c r="CS82" s="70">
        <f t="shared" si="526"/>
        <v>-6261.6035289147439</v>
      </c>
      <c r="CT82" s="70">
        <f t="shared" si="527"/>
        <v>-6261.6035289147439</v>
      </c>
      <c r="CU82" s="70">
        <f t="shared" si="528"/>
        <v>-6261.6035289147439</v>
      </c>
      <c r="CV82" s="70">
        <f t="shared" si="529"/>
        <v>-6261.6035289147439</v>
      </c>
      <c r="CW82" s="70">
        <f t="shared" si="530"/>
        <v>-6261.6035289147439</v>
      </c>
      <c r="CX82" s="70">
        <f t="shared" si="531"/>
        <v>-6261.6035289147439</v>
      </c>
      <c r="CY82" s="70">
        <f t="shared" si="532"/>
        <v>-6179.934630929285</v>
      </c>
      <c r="CZ82" s="70">
        <f t="shared" si="533"/>
        <v>-6179.934630929285</v>
      </c>
      <c r="DA82" s="70">
        <f t="shared" si="534"/>
        <v>-6179.934630929285</v>
      </c>
      <c r="DB82" s="70">
        <f t="shared" si="535"/>
        <v>-6179.934630929285</v>
      </c>
      <c r="DC82" s="70">
        <f t="shared" si="536"/>
        <v>-6179.934630929285</v>
      </c>
      <c r="DD82" s="63">
        <f t="shared" si="537"/>
        <v>-91646.344914879126</v>
      </c>
      <c r="DE82" s="59"/>
      <c r="DF82" s="70">
        <f>SUMIF(Adjustments!$J$4:$J$921,(Retirements!$E82&amp;"/"&amp;Retirements!DF$8&amp;"/"&amp;Retirements!DF$7&amp;"/"&amp;Retirements!DF$6),Adjustments!K$4:K$921)</f>
        <v>0</v>
      </c>
      <c r="DG82" s="70">
        <f>SUMIF(Adjustments!$J$4:$J$921,(Retirements!$E82&amp;"/"&amp;Retirements!DG$8&amp;"/"&amp;Retirements!DG$7&amp;"/"&amp;Retirements!DG$6),Adjustments!L$4:L$921)</f>
        <v>0</v>
      </c>
      <c r="DH82" s="70">
        <f>SUMIF(Adjustments!$J$4:$J$921,(Retirements!$E82&amp;"/"&amp;Retirements!DH$8&amp;"/"&amp;Retirements!DH$7&amp;"/"&amp;Retirements!DH$6),Adjustments!M$4:M$921)</f>
        <v>0</v>
      </c>
      <c r="DI82" s="70">
        <f>SUMIF(Adjustments!$J$4:$J$921,(Retirements!$E82&amp;"/"&amp;Retirements!DI$8&amp;"/"&amp;Retirements!DI$7&amp;"/"&amp;Retirements!DI$6),Adjustments!N$4:N$921)</f>
        <v>0</v>
      </c>
      <c r="DJ82" s="70">
        <f>SUMIF(Adjustments!$J$4:$J$921,(Retirements!$E82&amp;"/"&amp;Retirements!DJ$8&amp;"/"&amp;Retirements!DJ$7&amp;"/"&amp;Retirements!DJ$6),Adjustments!O$4:O$921)</f>
        <v>0</v>
      </c>
      <c r="DK82" s="70">
        <f>SUMIF(Adjustments!$J$4:$J$921,(Retirements!$E82&amp;"/"&amp;Retirements!DK$8&amp;"/"&amp;Retirements!DK$7&amp;"/"&amp;Retirements!DK$6),Adjustments!P$4:P$921)</f>
        <v>0</v>
      </c>
      <c r="DL82" s="70">
        <f>SUMIF(Adjustments!$J$4:$J$921,(Retirements!$E82&amp;"/"&amp;Retirements!DL$8&amp;"/"&amp;Retirements!DL$7&amp;"/"&amp;Retirements!DL$6),Adjustments!Q$4:Q$921)</f>
        <v>0</v>
      </c>
      <c r="DM82" s="70">
        <f>SUMIF(Adjustments!$J$4:$J$921,(Retirements!$E82&amp;"/"&amp;Retirements!DM$8&amp;"/"&amp;Retirements!DM$7&amp;"/"&amp;Retirements!DM$6),Adjustments!R$4:R$921)</f>
        <v>0</v>
      </c>
      <c r="DN82" s="70">
        <f>SUMIF(Adjustments!$J$4:$J$921,(Retirements!$E82&amp;"/"&amp;Retirements!DN$8&amp;"/"&amp;Retirements!DN$7&amp;"/"&amp;Retirements!DN$6),Adjustments!S$4:S$921)</f>
        <v>0</v>
      </c>
      <c r="DO82" s="70">
        <f>SUMIF(Adjustments!$J$4:$J$921,(Retirements!$E82&amp;"/"&amp;Retirements!DO$8&amp;"/"&amp;Retirements!DO$7&amp;"/"&amp;Retirements!DO$6),Adjustments!T$4:T$921)</f>
        <v>0</v>
      </c>
      <c r="DP82" s="70">
        <f>SUMIF(Adjustments!$J$4:$J$921,(Retirements!$E82&amp;"/"&amp;Retirements!DP$8&amp;"/"&amp;Retirements!DP$7&amp;"/"&amp;Retirements!DP$6),Adjustments!U$4:U$921)</f>
        <v>0</v>
      </c>
      <c r="DQ82" s="70">
        <f>SUMIF(Adjustments!$J$4:$J$921,(Retirements!$E82&amp;"/"&amp;Retirements!DQ$8&amp;"/"&amp;Retirements!DQ$7&amp;"/"&amp;Retirements!DQ$6),Adjustments!V$4:V$921)</f>
        <v>0</v>
      </c>
      <c r="DR82" s="70">
        <f>SUMIF(Adjustments!$J$4:$J$921,(Retirements!$E82&amp;"/"&amp;Retirements!DR$8&amp;"/"&amp;Retirements!DR$7&amp;"/"&amp;Retirements!DR$6),Adjustments!W$4:W$921)</f>
        <v>0</v>
      </c>
      <c r="DS82" s="70">
        <f>SUMIF(Adjustments!$J$4:$J$921,(Retirements!$E82&amp;"/"&amp;Retirements!DS$8&amp;"/"&amp;Retirements!DS$7&amp;"/"&amp;Retirements!DS$6),Adjustments!X$4:X$921)</f>
        <v>0</v>
      </c>
      <c r="DT82" s="70">
        <f>SUMIF(Adjustments!$J$4:$J$921,(Retirements!$E82&amp;"/"&amp;Retirements!DT$8&amp;"/"&amp;Retirements!DT$7&amp;"/"&amp;Retirements!DT$6),Adjustments!Y$4:Y$921)</f>
        <v>0</v>
      </c>
      <c r="DU82" s="70">
        <f>SUMIF(Adjustments!$J$4:$J$921,(Retirements!$E82&amp;"/"&amp;Retirements!DU$8&amp;"/"&amp;Retirements!DU$7&amp;"/"&amp;Retirements!DU$6),Adjustments!Z$4:Z$921)</f>
        <v>0</v>
      </c>
      <c r="DV82" s="70">
        <f>SUMIF(Adjustments!$J$4:$J$921,(Retirements!$E82&amp;"/"&amp;Retirements!DV$8&amp;"/"&amp;Retirements!DV$7&amp;"/"&amp;Retirements!DV$6),Adjustments!AA$4:AA$921)</f>
        <v>0</v>
      </c>
      <c r="DW82" s="70">
        <f>SUMIF(Adjustments!$J$4:$J$921,(Retirements!$E82&amp;"/"&amp;Retirements!DW$8&amp;"/"&amp;Retirements!DW$7&amp;"/"&amp;Retirements!DW$6),Adjustments!AB$4:AB$921)</f>
        <v>0</v>
      </c>
      <c r="DX82" s="70">
        <f>SUMIF(Adjustments!$J$4:$J$921,(Retirements!$E82&amp;"/"&amp;Retirements!DX$8&amp;"/"&amp;Retirements!DX$7&amp;"/"&amp;Retirements!DX$6),Adjustments!AC$4:AC$921)</f>
        <v>0</v>
      </c>
      <c r="DY82" s="70">
        <f>SUMIF(Adjustments!$J$4:$J$921,(Retirements!$E82&amp;"/"&amp;Retirements!DY$8&amp;"/"&amp;Retirements!DY$7&amp;"/"&amp;Retirements!DY$6),Adjustments!AD$4:AD$921)</f>
        <v>0</v>
      </c>
      <c r="DZ82" s="70">
        <f>SUMIF(Adjustments!$J$4:$J$921,(Retirements!$E82&amp;"/"&amp;Retirements!DZ$8&amp;"/"&amp;Retirements!DZ$7&amp;"/"&amp;Retirements!DZ$6),Adjustments!AE$4:AE$921)</f>
        <v>0</v>
      </c>
      <c r="EA82" s="70">
        <f>SUMIF(Adjustments!$J$4:$J$921,(Retirements!$E82&amp;"/"&amp;Retirements!EA$8&amp;"/"&amp;Retirements!EA$7&amp;"/"&amp;Retirements!EA$6),Adjustments!AF$4:AF$921)</f>
        <v>0</v>
      </c>
      <c r="EB82" s="70">
        <f>SUMIF(Adjustments!$J$4:$J$921,(Retirements!$E82&amp;"/"&amp;Retirements!EB$8&amp;"/"&amp;Retirements!EB$7&amp;"/"&amp;Retirements!EB$6),Adjustments!AG$4:AG$921)</f>
        <v>0</v>
      </c>
      <c r="EC82" s="59"/>
      <c r="ED82" s="59">
        <f t="shared" si="538"/>
        <v>0</v>
      </c>
      <c r="EE82" s="59">
        <f t="shared" si="539"/>
        <v>0</v>
      </c>
      <c r="EF82" s="59">
        <f t="shared" si="540"/>
        <v>0</v>
      </c>
      <c r="EG82" s="59">
        <f t="shared" si="541"/>
        <v>0</v>
      </c>
      <c r="EH82" s="59">
        <f t="shared" si="542"/>
        <v>-4392.24</v>
      </c>
      <c r="EI82" s="59">
        <f t="shared" si="543"/>
        <v>0</v>
      </c>
      <c r="EJ82" s="59">
        <f t="shared" si="544"/>
        <v>0</v>
      </c>
      <c r="EK82" s="59">
        <f t="shared" si="545"/>
        <v>0</v>
      </c>
      <c r="EL82" s="59">
        <f t="shared" si="546"/>
        <v>0</v>
      </c>
      <c r="EM82" s="59">
        <f t="shared" si="547"/>
        <v>-6261.6035289147439</v>
      </c>
      <c r="EN82" s="59">
        <f t="shared" si="548"/>
        <v>-6261.6035289147439</v>
      </c>
      <c r="EO82" s="59">
        <f t="shared" si="549"/>
        <v>-6261.6035289147439</v>
      </c>
      <c r="EP82" s="59">
        <f t="shared" si="550"/>
        <v>-6261.6035289147439</v>
      </c>
      <c r="EQ82" s="59">
        <f t="shared" si="551"/>
        <v>-6261.6035289147439</v>
      </c>
      <c r="ER82" s="59">
        <f t="shared" si="552"/>
        <v>-6261.6035289147439</v>
      </c>
      <c r="ES82" s="59">
        <f t="shared" si="553"/>
        <v>-6261.6035289147439</v>
      </c>
      <c r="ET82" s="59">
        <f t="shared" si="554"/>
        <v>-6261.6035289147439</v>
      </c>
      <c r="EU82" s="59">
        <f t="shared" si="555"/>
        <v>-6261.6035289147439</v>
      </c>
      <c r="EV82" s="59">
        <f t="shared" si="556"/>
        <v>-6179.934630929285</v>
      </c>
      <c r="EW82" s="59">
        <f t="shared" si="557"/>
        <v>-6179.934630929285</v>
      </c>
      <c r="EX82" s="59">
        <f t="shared" si="558"/>
        <v>-6179.934630929285</v>
      </c>
      <c r="EY82" s="59">
        <f t="shared" si="559"/>
        <v>-6179.934630929285</v>
      </c>
      <c r="EZ82" s="59">
        <f t="shared" si="560"/>
        <v>-6179.934630929285</v>
      </c>
      <c r="FA82" s="127">
        <f t="shared" si="564"/>
        <v>-91646.344914879126</v>
      </c>
      <c r="FB82" s="59"/>
      <c r="FC82" s="70">
        <f>SUMIF(Adjustments!$J$4:$J$921,(Retirements!$E82&amp;"/"&amp;Retirements!FC$8&amp;"/"&amp;Retirements!FC$7&amp;"/"&amp;Retirements!FC$6),Adjustments!L$4:L$921)</f>
        <v>0</v>
      </c>
      <c r="FD82" s="70">
        <f>SUMIF(Adjustments!$J$4:$J$921,(Retirements!$E82&amp;"/"&amp;Retirements!FD$8&amp;"/"&amp;Retirements!FD$7&amp;"/"&amp;Retirements!FD$6),Adjustments!M$4:M$921)</f>
        <v>7791.43</v>
      </c>
      <c r="FE82" s="70">
        <f>SUMIF(Adjustments!$J$4:$J$921,(Retirements!$E82&amp;"/"&amp;Retirements!FE$8&amp;"/"&amp;Retirements!FE$7&amp;"/"&amp;Retirements!FE$6),Adjustments!N$4:N$921)</f>
        <v>0</v>
      </c>
      <c r="FF82" s="70">
        <f>SUMIF(Adjustments!$J$4:$J$921,(Retirements!$E82&amp;"/"&amp;Retirements!FF$8&amp;"/"&amp;Retirements!FF$7&amp;"/"&amp;Retirements!FF$6),Adjustments!O$4:O$921)</f>
        <v>0</v>
      </c>
      <c r="FG82" s="70">
        <f>SUMIF(Adjustments!$J$4:$J$921,(Retirements!$E82&amp;"/"&amp;Retirements!FG$8&amp;"/"&amp;Retirements!FG$7&amp;"/"&amp;Retirements!FG$6),Adjustments!P$4:P$921)</f>
        <v>0</v>
      </c>
      <c r="FH82" s="70">
        <f>SUMIF(Adjustments!$J$4:$J$921,(Retirements!$E82&amp;"/"&amp;Retirements!FH$8&amp;"/"&amp;Retirements!FH$7&amp;"/"&amp;Retirements!FH$6),Adjustments!Q$4:Q$921)</f>
        <v>0</v>
      </c>
      <c r="FI82" s="70">
        <f>SUMIF(Adjustments!$J$4:$J$921,(Retirements!$E82&amp;"/"&amp;Retirements!FI$8&amp;"/"&amp;Retirements!FI$7&amp;"/"&amp;Retirements!FI$6),Adjustments!R$4:R$921)</f>
        <v>0</v>
      </c>
      <c r="FJ82" s="70">
        <f>SUMIF(Adjustments!$J$4:$J$921,(Retirements!$E82&amp;"/"&amp;Retirements!FJ$8&amp;"/"&amp;Retirements!FJ$7&amp;"/"&amp;Retirements!FJ$6),Adjustments!S$4:S$921)</f>
        <v>8646.25</v>
      </c>
      <c r="FK82" s="70">
        <f>SUMIF(Adjustments!$J$4:$J$921,(Retirements!$E82&amp;"/"&amp;Retirements!FK$8&amp;"/"&amp;Retirements!FK$7&amp;"/"&amp;Retirements!FK$6),Adjustments!T$4:T$921)</f>
        <v>0</v>
      </c>
      <c r="FL82" s="70">
        <f>SUMIF(Adjustments!$J$4:$J$921,(Retirements!$E82&amp;"/"&amp;Retirements!FL$8&amp;"/"&amp;Retirements!FL$7&amp;"/"&amp;Retirements!FL$6),Adjustments!U$4:U$921)</f>
        <v>0</v>
      </c>
      <c r="FM82" s="70">
        <f>SUMIF(Adjustments!$J$4:$J$921,(Retirements!$E82&amp;"/"&amp;Retirements!FM$8&amp;"/"&amp;Retirements!FM$7&amp;"/"&amp;Retirements!FM$6),Adjustments!V$4:V$921)</f>
        <v>0</v>
      </c>
      <c r="FN82" s="70">
        <f>SUMIF(Adjustments!$J$4:$J$921,(Retirements!$E82&amp;"/"&amp;Retirements!FN$8&amp;"/"&amp;Retirements!FN$7&amp;"/"&amp;Retirements!FN$6),Adjustments!W$4:W$921)</f>
        <v>0</v>
      </c>
      <c r="FO82" s="70">
        <f>SUMIF(Adjustments!$J$4:$J$921,(Retirements!$E82&amp;"/"&amp;Retirements!FO$8&amp;"/"&amp;Retirements!FO$7&amp;"/"&amp;Retirements!FO$6),Adjustments!X$4:X$921)</f>
        <v>0</v>
      </c>
      <c r="FP82" s="70">
        <f>SUMIF(Adjustments!$J$4:$J$921,(Retirements!$E82&amp;"/"&amp;Retirements!FP$8&amp;"/"&amp;Retirements!FP$7&amp;"/"&amp;Retirements!FP$6),Adjustments!Y$4:Y$921)</f>
        <v>0</v>
      </c>
      <c r="FQ82" s="70">
        <f>SUMIF(Adjustments!$J$4:$J$921,(Retirements!$E82&amp;"/"&amp;Retirements!FQ$8&amp;"/"&amp;Retirements!FQ$7&amp;"/"&amp;Retirements!FQ$6),Adjustments!Z$4:Z$921)</f>
        <v>0</v>
      </c>
      <c r="FR82" s="70">
        <f>SUMIF(Adjustments!$J$4:$J$921,(Retirements!$E82&amp;"/"&amp;Retirements!FR$8&amp;"/"&amp;Retirements!FR$7&amp;"/"&amp;Retirements!FR$6),Adjustments!AA$4:AA$921)</f>
        <v>0</v>
      </c>
      <c r="FS82" s="70">
        <f>SUMIF(Adjustments!$J$4:$J$921,(Retirements!$E82&amp;"/"&amp;Retirements!FS$8&amp;"/"&amp;Retirements!FS$7&amp;"/"&amp;Retirements!FS$6),Adjustments!AB$4:AB$921)</f>
        <v>0</v>
      </c>
      <c r="FT82" s="70">
        <f>SUMIF(Adjustments!$J$4:$J$921,(Retirements!$E82&amp;"/"&amp;Retirements!FT$8&amp;"/"&amp;Retirements!FT$7&amp;"/"&amp;Retirements!FT$6),Adjustments!AC$4:AC$921)</f>
        <v>0</v>
      </c>
      <c r="FU82" s="70">
        <f>SUMIF(Adjustments!$J$4:$J$921,(Retirements!$E82&amp;"/"&amp;Retirements!FU$8&amp;"/"&amp;Retirements!FU$7&amp;"/"&amp;Retirements!FU$6),Adjustments!AD$4:AD$921)</f>
        <v>0</v>
      </c>
      <c r="FV82" s="70">
        <f>SUMIF(Adjustments!$J$4:$J$921,(Retirements!$E82&amp;"/"&amp;Retirements!FV$8&amp;"/"&amp;Retirements!FV$7&amp;"/"&amp;Retirements!FV$6),Adjustments!AE$4:AE$921)</f>
        <v>0</v>
      </c>
      <c r="FW82" s="70">
        <f>SUMIF(Adjustments!$J$4:$J$921,(Retirements!$E82&amp;"/"&amp;Retirements!FW$8&amp;"/"&amp;Retirements!FW$7&amp;"/"&amp;Retirements!FW$6),Adjustments!AF$4:AF$921)</f>
        <v>0</v>
      </c>
      <c r="FX82" s="70">
        <f>SUMIF(Adjustments!$J$4:$J$921,(Retirements!$E82&amp;"/"&amp;Retirements!FX$8&amp;"/"&amp;Retirements!FX$7&amp;"/"&amp;Retirements!FX$6),Adjustments!AG$4:AG$921)</f>
        <v>0</v>
      </c>
      <c r="FY82" s="70">
        <f>SUMIF(Adjustments!$J$4:$J$921,(Retirements!$E82&amp;"/"&amp;Retirements!FY$8&amp;"/"&amp;Retirements!FY$7&amp;"/"&amp;Retirements!FY$6),Adjustments!AH$4:AH$921)</f>
        <v>0</v>
      </c>
      <c r="FZ82" s="63">
        <f t="shared" si="561"/>
        <v>16437.68</v>
      </c>
    </row>
    <row r="83" spans="1:182">
      <c r="A83" s="5" t="s">
        <v>6</v>
      </c>
      <c r="B83" s="3" t="s">
        <v>7</v>
      </c>
      <c r="C83" s="5" t="s">
        <v>2</v>
      </c>
      <c r="D83" s="5" t="s">
        <v>45</v>
      </c>
      <c r="E83" s="5" t="s">
        <v>156</v>
      </c>
      <c r="F83" s="5" t="s">
        <v>97</v>
      </c>
      <c r="G83" s="32">
        <v>302</v>
      </c>
      <c r="H83" s="5" t="s">
        <v>7</v>
      </c>
      <c r="I83" s="5" t="str">
        <f t="shared" si="562"/>
        <v>302SG</v>
      </c>
      <c r="J83" s="374">
        <f>VLOOKUP(F83,Scenarios!$BI$11:$BL$121,4,0)</f>
        <v>-7.5291014386684049E-2</v>
      </c>
      <c r="K83" s="358">
        <f>VLOOKUP(F83,Scenarios!$AG$11:$AJ$132,4,0)</f>
        <v>141397273.09</v>
      </c>
      <c r="L83" s="27">
        <f t="shared" si="490"/>
        <v>143990588.42000002</v>
      </c>
      <c r="M83" s="27">
        <f t="shared" si="491"/>
        <v>144047581.67000002</v>
      </c>
      <c r="N83" s="27">
        <f t="shared" si="492"/>
        <v>144262367.69000003</v>
      </c>
      <c r="O83" s="27">
        <f t="shared" si="493"/>
        <v>144356601.99000004</v>
      </c>
      <c r="P83" s="27">
        <f t="shared" si="494"/>
        <v>144355183.29000005</v>
      </c>
      <c r="Q83" s="27">
        <f t="shared" si="495"/>
        <v>141994651.18000004</v>
      </c>
      <c r="R83" s="27">
        <f t="shared" si="496"/>
        <v>141821715.98000002</v>
      </c>
      <c r="S83" s="27">
        <f t="shared" si="497"/>
        <v>141820244.21000001</v>
      </c>
      <c r="T83" s="27">
        <f t="shared" si="498"/>
        <v>141841041.26999998</v>
      </c>
      <c r="U83" s="27">
        <f t="shared" si="499"/>
        <v>140950131.15959784</v>
      </c>
      <c r="V83" s="27">
        <f t="shared" si="500"/>
        <v>140059221.04919571</v>
      </c>
      <c r="W83" s="27">
        <f t="shared" si="501"/>
        <v>139168310.93879357</v>
      </c>
      <c r="X83" s="27">
        <f t="shared" si="502"/>
        <v>138277400.82839143</v>
      </c>
      <c r="Y83" s="27">
        <f t="shared" si="503"/>
        <v>137386490.7179893</v>
      </c>
      <c r="Z83" s="27">
        <f t="shared" si="504"/>
        <v>136495580.60758716</v>
      </c>
      <c r="AA83" s="27">
        <f t="shared" si="505"/>
        <v>136355832.00718501</v>
      </c>
      <c r="AB83" s="27">
        <f t="shared" si="506"/>
        <v>138041760.30678287</v>
      </c>
      <c r="AC83" s="27">
        <f t="shared" si="507"/>
        <v>138640260.87638074</v>
      </c>
      <c r="AD83" s="27">
        <f t="shared" si="508"/>
        <v>137770397.05336264</v>
      </c>
      <c r="AE83" s="27">
        <f t="shared" si="509"/>
        <v>136900533.23034453</v>
      </c>
      <c r="AF83" s="27">
        <f t="shared" si="510"/>
        <v>136030669.40732643</v>
      </c>
      <c r="AG83" s="27">
        <f t="shared" si="511"/>
        <v>135160805.58430833</v>
      </c>
      <c r="AH83" s="27">
        <f t="shared" si="512"/>
        <v>134290941.76129022</v>
      </c>
      <c r="AI83" s="68"/>
      <c r="AJ83" s="59">
        <f>SUMIF(Adjustments!$J$4:$J$921,(Retirements!$E83&amp;"/"&amp;Retirements!AJ$8&amp;"/"&amp;Retirements!AJ$7&amp;"/"&amp;Retirements!AJ$6),Adjustments!K$4:K$921)</f>
        <v>0</v>
      </c>
      <c r="AK83" s="59">
        <f>SUMIF(Adjustments!$J$4:$J$921,(Retirements!$E83&amp;"/"&amp;Retirements!AK$8&amp;"/"&amp;Retirements!AK$7&amp;"/"&amp;Retirements!AK$6),Adjustments!L$4:L$921)</f>
        <v>-3079.88</v>
      </c>
      <c r="AL83" s="59">
        <f>SUMIF(Adjustments!$J$4:$J$921,(Retirements!$E83&amp;"/"&amp;Retirements!AL$8&amp;"/"&amp;Retirements!AL$7&amp;"/"&amp;Retirements!AL$6),Adjustments!M$4:M$921)</f>
        <v>0</v>
      </c>
      <c r="AM83" s="59">
        <f>SUMIF(Adjustments!$J$4:$J$921,(Retirements!$E83&amp;"/"&amp;Retirements!AM$8&amp;"/"&amp;Retirements!AM$7&amp;"/"&amp;Retirements!AM$6),Adjustments!N$4:N$921)</f>
        <v>0</v>
      </c>
      <c r="AN83" s="59">
        <f>SUMIF(Adjustments!$J$4:$J$921,(Retirements!$E83&amp;"/"&amp;Retirements!AN$8&amp;"/"&amp;Retirements!AN$7&amp;"/"&amp;Retirements!AN$6),Adjustments!O$4:O$921)</f>
        <v>-6189.0400000000009</v>
      </c>
      <c r="AO83" s="59">
        <f>SUMIF(Adjustments!$J$4:$J$921,(Retirements!$E83&amp;"/"&amp;Retirements!AO$8&amp;"/"&amp;Retirements!AO$7&amp;"/"&amp;Retirements!AO$6),Adjustments!P$4:P$921)</f>
        <v>-2944363.75</v>
      </c>
      <c r="AP83" s="59">
        <f>SUMIF(Adjustments!$J$4:$J$921,(Retirements!$E83&amp;"/"&amp;Retirements!AP$8&amp;"/"&amp;Retirements!AP$7&amp;"/"&amp;Retirements!AP$6),Adjustments!Q$4:Q$921)</f>
        <v>-3038.11</v>
      </c>
      <c r="AQ83" s="59">
        <f>SUMIF(Adjustments!$J$4:$J$921,(Retirements!$E83&amp;"/"&amp;Retirements!AQ$8&amp;"/"&amp;Retirements!AQ$7&amp;"/"&amp;Retirements!AQ$6),Adjustments!R$4:R$921)</f>
        <v>0</v>
      </c>
      <c r="AR83" s="59">
        <f>SUMIF(Adjustments!$J$4:$J$921,(Retirements!$E83&amp;"/"&amp;Retirements!AR$8&amp;"/"&amp;Retirements!AR$7&amp;"/"&amp;Retirements!AR$6),Adjustments!S$4:S$921)</f>
        <v>-1623.58</v>
      </c>
      <c r="AS83" s="59">
        <f>SUMIF(Adjustments!$J$4:$J$921,(Retirements!$E83&amp;"/"&amp;Retirements!AS$8&amp;"/"&amp;Retirements!AS$7&amp;"/"&amp;Retirements!AS$6),Adjustments!T$4:T$921)</f>
        <v>0</v>
      </c>
      <c r="AT83" s="59">
        <f>SUMIF(Adjustments!$J$4:$J$921,(Retirements!$E83&amp;"/"&amp;Retirements!AT$8&amp;"/"&amp;Retirements!AT$7&amp;"/"&amp;Retirements!AT$6),Adjustments!U$4:U$921)</f>
        <v>0</v>
      </c>
      <c r="AU83" s="59">
        <f>SUMIF(Adjustments!$J$4:$J$921,(Retirements!$E83&amp;"/"&amp;Retirements!AU$8&amp;"/"&amp;Retirements!AU$7&amp;"/"&amp;Retirements!AU$6),Adjustments!V$4:V$921)</f>
        <v>0</v>
      </c>
      <c r="AV83" s="59">
        <f>SUMIF(Adjustments!$J$4:$J$921,(Retirements!$E83&amp;"/"&amp;Retirements!AV$8&amp;"/"&amp;Retirements!AV$7&amp;"/"&amp;Retirements!AV$6),Adjustments!W$4:W$921)</f>
        <v>0</v>
      </c>
      <c r="AW83" s="59">
        <f>SUMIF(Adjustments!$J$4:$J$921,(Retirements!$E83&amp;"/"&amp;Retirements!AW$8&amp;"/"&amp;Retirements!AW$7&amp;"/"&amp;Retirements!AW$6),Adjustments!X$4:X$921)</f>
        <v>0</v>
      </c>
      <c r="AX83" s="59">
        <f>SUMIF(Adjustments!$J$4:$J$921,(Retirements!$E83&amp;"/"&amp;Retirements!AX$8&amp;"/"&amp;Retirements!AX$7&amp;"/"&amp;Retirements!AX$6),Adjustments!Y$4:Y$921)</f>
        <v>0</v>
      </c>
      <c r="AY83" s="59">
        <f>SUMIF(Adjustments!$J$4:$J$921,(Retirements!$E83&amp;"/"&amp;Retirements!AY$8&amp;"/"&amp;Retirements!AY$7&amp;"/"&amp;Retirements!AY$6),Adjustments!Z$4:Z$921)</f>
        <v>0</v>
      </c>
      <c r="AZ83" s="59">
        <f>SUMIF(Adjustments!$J$4:$J$921,(Retirements!$E83&amp;"/"&amp;Retirements!AZ$8&amp;"/"&amp;Retirements!AZ$7&amp;"/"&amp;Retirements!AZ$6),Adjustments!AA$4:AA$921)</f>
        <v>0</v>
      </c>
      <c r="BA83" s="59">
        <f>SUMIF(Adjustments!$J$4:$J$921,(Retirements!$E83&amp;"/"&amp;Retirements!BA$8&amp;"/"&amp;Retirements!BA$7&amp;"/"&amp;Retirements!BA$6),Adjustments!AB$4:AB$921)</f>
        <v>0</v>
      </c>
      <c r="BB83" s="59">
        <f>SUMIF(Adjustments!$J$4:$J$921,(Retirements!$E83&amp;"/"&amp;Retirements!BB$8&amp;"/"&amp;Retirements!BB$7&amp;"/"&amp;Retirements!BB$6),Adjustments!AC$4:AC$921)</f>
        <v>0</v>
      </c>
      <c r="BC83" s="59">
        <f>SUMIF(Adjustments!$J$4:$J$921,(Retirements!$E83&amp;"/"&amp;Retirements!BC$8&amp;"/"&amp;Retirements!BC$7&amp;"/"&amp;Retirements!BC$6),Adjustments!AD$4:AD$921)</f>
        <v>0</v>
      </c>
      <c r="BD83" s="59">
        <f>SUMIF(Adjustments!$J$4:$J$921,(Retirements!$E83&amp;"/"&amp;Retirements!BD$8&amp;"/"&amp;Retirements!BD$7&amp;"/"&amp;Retirements!BD$6),Adjustments!AE$4:AE$921)</f>
        <v>0</v>
      </c>
      <c r="BE83" s="59">
        <f>SUMIF(Adjustments!$J$4:$J$921,(Retirements!$E83&amp;"/"&amp;Retirements!BE$8&amp;"/"&amp;Retirements!BE$7&amp;"/"&amp;Retirements!BE$6),Adjustments!AF$4:AF$921)</f>
        <v>0</v>
      </c>
      <c r="BF83" s="59">
        <f>SUMIF(Adjustments!$J$4:$J$921,(Retirements!$E83&amp;"/"&amp;Retirements!BF$8&amp;"/"&amp;Retirements!BF$7&amp;"/"&amp;Retirements!BF$6),Adjustments!AG$4:AG$921)</f>
        <v>0</v>
      </c>
      <c r="BG83" s="59"/>
      <c r="BH83" s="756">
        <f t="shared" si="489"/>
        <v>75</v>
      </c>
      <c r="BI83" s="59">
        <f t="shared" si="563"/>
        <v>141397273.09</v>
      </c>
      <c r="BJ83" s="59">
        <f t="shared" si="483"/>
        <v>141397273.09</v>
      </c>
      <c r="BK83" s="59">
        <f t="shared" si="483"/>
        <v>141397273.09</v>
      </c>
      <c r="BL83" s="59">
        <f t="shared" si="483"/>
        <v>141397273.09</v>
      </c>
      <c r="BM83" s="59">
        <f t="shared" si="483"/>
        <v>141397273.09</v>
      </c>
      <c r="BN83" s="59">
        <f t="shared" si="483"/>
        <v>141397273.09</v>
      </c>
      <c r="BO83" s="59">
        <f t="shared" si="483"/>
        <v>141994651.18000004</v>
      </c>
      <c r="BP83" s="59">
        <f t="shared" si="483"/>
        <v>141994651.18000004</v>
      </c>
      <c r="BQ83" s="59">
        <f t="shared" si="483"/>
        <v>141994651.18000004</v>
      </c>
      <c r="BR83" s="59">
        <f t="shared" si="483"/>
        <v>141994651.18000004</v>
      </c>
      <c r="BS83" s="59">
        <f t="shared" si="483"/>
        <v>141994651.18000004</v>
      </c>
      <c r="BT83" s="59">
        <f t="shared" si="483"/>
        <v>141994651.18000004</v>
      </c>
      <c r="BU83" s="59">
        <f t="shared" si="483"/>
        <v>141994651.18000004</v>
      </c>
      <c r="BV83" s="59">
        <f t="shared" si="483"/>
        <v>141994651.18000004</v>
      </c>
      <c r="BW83" s="59">
        <f t="shared" si="483"/>
        <v>141994651.18000004</v>
      </c>
      <c r="BX83" s="59">
        <f t="shared" si="483"/>
        <v>141994651.18000004</v>
      </c>
      <c r="BY83" s="59">
        <f t="shared" si="483"/>
        <v>141994651.18000004</v>
      </c>
      <c r="BZ83" s="59">
        <f t="shared" si="483"/>
        <v>141994651.18000004</v>
      </c>
      <c r="CA83" s="59">
        <f t="shared" si="483"/>
        <v>138640260.87638074</v>
      </c>
      <c r="CB83" s="59">
        <f t="shared" si="483"/>
        <v>138640260.87638074</v>
      </c>
      <c r="CC83" s="59">
        <f t="shared" si="483"/>
        <v>138640260.87638074</v>
      </c>
      <c r="CD83" s="59">
        <f t="shared" si="483"/>
        <v>138640260.87638074</v>
      </c>
      <c r="CE83" s="59">
        <f t="shared" si="513"/>
        <v>138640260.87638074</v>
      </c>
      <c r="CF83" s="68"/>
      <c r="CG83" s="70">
        <f t="shared" si="514"/>
        <v>0</v>
      </c>
      <c r="CH83" s="70">
        <f t="shared" si="515"/>
        <v>-3079.88</v>
      </c>
      <c r="CI83" s="70">
        <f t="shared" si="516"/>
        <v>0</v>
      </c>
      <c r="CJ83" s="70">
        <f t="shared" si="517"/>
        <v>0</v>
      </c>
      <c r="CK83" s="70">
        <f t="shared" si="518"/>
        <v>-6189.0400000000009</v>
      </c>
      <c r="CL83" s="70">
        <f t="shared" si="519"/>
        <v>-2944363.75</v>
      </c>
      <c r="CM83" s="70">
        <f t="shared" si="520"/>
        <v>-3038.11</v>
      </c>
      <c r="CN83" s="70">
        <f t="shared" si="521"/>
        <v>0</v>
      </c>
      <c r="CO83" s="70">
        <f t="shared" si="522"/>
        <v>-1623.58</v>
      </c>
      <c r="CP83" s="70">
        <f t="shared" si="523"/>
        <v>-890910.11040213052</v>
      </c>
      <c r="CQ83" s="70">
        <f t="shared" si="524"/>
        <v>-890910.11040213052</v>
      </c>
      <c r="CR83" s="70">
        <f t="shared" si="525"/>
        <v>-890910.11040213052</v>
      </c>
      <c r="CS83" s="70">
        <f t="shared" si="526"/>
        <v>-890910.11040213052</v>
      </c>
      <c r="CT83" s="70">
        <f t="shared" si="527"/>
        <v>-890910.11040213052</v>
      </c>
      <c r="CU83" s="70">
        <f t="shared" si="528"/>
        <v>-890910.11040213052</v>
      </c>
      <c r="CV83" s="70">
        <f t="shared" si="529"/>
        <v>-890910.11040213052</v>
      </c>
      <c r="CW83" s="70">
        <f t="shared" si="530"/>
        <v>-890910.11040213052</v>
      </c>
      <c r="CX83" s="70">
        <f t="shared" si="531"/>
        <v>-890910.11040213052</v>
      </c>
      <c r="CY83" s="70">
        <f t="shared" si="532"/>
        <v>-869863.82301810104</v>
      </c>
      <c r="CZ83" s="70">
        <f t="shared" si="533"/>
        <v>-869863.82301810104</v>
      </c>
      <c r="DA83" s="70">
        <f t="shared" si="534"/>
        <v>-869863.82301810104</v>
      </c>
      <c r="DB83" s="70">
        <f t="shared" si="535"/>
        <v>-869863.82301810104</v>
      </c>
      <c r="DC83" s="70">
        <f t="shared" si="536"/>
        <v>-869863.82301810104</v>
      </c>
      <c r="DD83" s="63">
        <f t="shared" si="537"/>
        <v>-15325804.468709674</v>
      </c>
      <c r="DE83" s="59"/>
      <c r="DF83" s="70">
        <f>SUMIF(Adjustments!$J$4:$J$921,(Retirements!$E83&amp;"/"&amp;Retirements!DF$8&amp;"/"&amp;Retirements!DF$7&amp;"/"&amp;Retirements!DF$6),Adjustments!K$4:K$921)</f>
        <v>0</v>
      </c>
      <c r="DG83" s="70">
        <f>SUMIF(Adjustments!$J$4:$J$921,(Retirements!$E83&amp;"/"&amp;Retirements!DG$8&amp;"/"&amp;Retirements!DG$7&amp;"/"&amp;Retirements!DG$6),Adjustments!L$4:L$921)</f>
        <v>0</v>
      </c>
      <c r="DH83" s="70">
        <f>SUMIF(Adjustments!$J$4:$J$921,(Retirements!$E83&amp;"/"&amp;Retirements!DH$8&amp;"/"&amp;Retirements!DH$7&amp;"/"&amp;Retirements!DH$6),Adjustments!M$4:M$921)</f>
        <v>0</v>
      </c>
      <c r="DI83" s="70">
        <f>SUMIF(Adjustments!$J$4:$J$921,(Retirements!$E83&amp;"/"&amp;Retirements!DI$8&amp;"/"&amp;Retirements!DI$7&amp;"/"&amp;Retirements!DI$6),Adjustments!N$4:N$921)</f>
        <v>0</v>
      </c>
      <c r="DJ83" s="70">
        <f>SUMIF(Adjustments!$J$4:$J$921,(Retirements!$E83&amp;"/"&amp;Retirements!DJ$8&amp;"/"&amp;Retirements!DJ$7&amp;"/"&amp;Retirements!DJ$6),Adjustments!O$4:O$921)</f>
        <v>0</v>
      </c>
      <c r="DK83" s="70">
        <f>SUMIF(Adjustments!$J$4:$J$921,(Retirements!$E83&amp;"/"&amp;Retirements!DK$8&amp;"/"&amp;Retirements!DK$7&amp;"/"&amp;Retirements!DK$6),Adjustments!P$4:P$921)</f>
        <v>0</v>
      </c>
      <c r="DL83" s="70">
        <f>SUMIF(Adjustments!$J$4:$J$921,(Retirements!$E83&amp;"/"&amp;Retirements!DL$8&amp;"/"&amp;Retirements!DL$7&amp;"/"&amp;Retirements!DL$6),Adjustments!Q$4:Q$921)</f>
        <v>0</v>
      </c>
      <c r="DM83" s="70">
        <f>SUMIF(Adjustments!$J$4:$J$921,(Retirements!$E83&amp;"/"&amp;Retirements!DM$8&amp;"/"&amp;Retirements!DM$7&amp;"/"&amp;Retirements!DM$6),Adjustments!R$4:R$921)</f>
        <v>0</v>
      </c>
      <c r="DN83" s="70">
        <f>SUMIF(Adjustments!$J$4:$J$921,(Retirements!$E83&amp;"/"&amp;Retirements!DN$8&amp;"/"&amp;Retirements!DN$7&amp;"/"&amp;Retirements!DN$6),Adjustments!S$4:S$921)</f>
        <v>0</v>
      </c>
      <c r="DO83" s="70">
        <f>SUMIF(Adjustments!$J$4:$J$921,(Retirements!$E83&amp;"/"&amp;Retirements!DO$8&amp;"/"&amp;Retirements!DO$7&amp;"/"&amp;Retirements!DO$6),Adjustments!T$4:T$921)</f>
        <v>0</v>
      </c>
      <c r="DP83" s="70">
        <f>SUMIF(Adjustments!$J$4:$J$921,(Retirements!$E83&amp;"/"&amp;Retirements!DP$8&amp;"/"&amp;Retirements!DP$7&amp;"/"&amp;Retirements!DP$6),Adjustments!U$4:U$921)</f>
        <v>0</v>
      </c>
      <c r="DQ83" s="70">
        <f>SUMIF(Adjustments!$J$4:$J$921,(Retirements!$E83&amp;"/"&amp;Retirements!DQ$8&amp;"/"&amp;Retirements!DQ$7&amp;"/"&amp;Retirements!DQ$6),Adjustments!V$4:V$921)</f>
        <v>0</v>
      </c>
      <c r="DR83" s="70">
        <f>SUMIF(Adjustments!$J$4:$J$921,(Retirements!$E83&amp;"/"&amp;Retirements!DR$8&amp;"/"&amp;Retirements!DR$7&amp;"/"&amp;Retirements!DR$6),Adjustments!W$4:W$921)</f>
        <v>0</v>
      </c>
      <c r="DS83" s="70">
        <f>SUMIF(Adjustments!$J$4:$J$921,(Retirements!$E83&amp;"/"&amp;Retirements!DS$8&amp;"/"&amp;Retirements!DS$7&amp;"/"&amp;Retirements!DS$6),Adjustments!X$4:X$921)</f>
        <v>0</v>
      </c>
      <c r="DT83" s="70">
        <f>SUMIF(Adjustments!$J$4:$J$921,(Retirements!$E83&amp;"/"&amp;Retirements!DT$8&amp;"/"&amp;Retirements!DT$7&amp;"/"&amp;Retirements!DT$6),Adjustments!Y$4:Y$921)</f>
        <v>0</v>
      </c>
      <c r="DU83" s="70">
        <f>SUMIF(Adjustments!$J$4:$J$921,(Retirements!$E83&amp;"/"&amp;Retirements!DU$8&amp;"/"&amp;Retirements!DU$7&amp;"/"&amp;Retirements!DU$6),Adjustments!Z$4:Z$921)</f>
        <v>0</v>
      </c>
      <c r="DV83" s="70">
        <f>SUMIF(Adjustments!$J$4:$J$921,(Retirements!$E83&amp;"/"&amp;Retirements!DV$8&amp;"/"&amp;Retirements!DV$7&amp;"/"&amp;Retirements!DV$6),Adjustments!AA$4:AA$921)</f>
        <v>0</v>
      </c>
      <c r="DW83" s="70">
        <f>SUMIF(Adjustments!$J$4:$J$921,(Retirements!$E83&amp;"/"&amp;Retirements!DW$8&amp;"/"&amp;Retirements!DW$7&amp;"/"&amp;Retirements!DW$6),Adjustments!AB$4:AB$921)</f>
        <v>0</v>
      </c>
      <c r="DX83" s="70">
        <f>SUMIF(Adjustments!$J$4:$J$921,(Retirements!$E83&amp;"/"&amp;Retirements!DX$8&amp;"/"&amp;Retirements!DX$7&amp;"/"&amp;Retirements!DX$6),Adjustments!AC$4:AC$921)</f>
        <v>0</v>
      </c>
      <c r="DY83" s="70">
        <f>SUMIF(Adjustments!$J$4:$J$921,(Retirements!$E83&amp;"/"&amp;Retirements!DY$8&amp;"/"&amp;Retirements!DY$7&amp;"/"&amp;Retirements!DY$6),Adjustments!AD$4:AD$921)</f>
        <v>0</v>
      </c>
      <c r="DZ83" s="70">
        <f>SUMIF(Adjustments!$J$4:$J$921,(Retirements!$E83&amp;"/"&amp;Retirements!DZ$8&amp;"/"&amp;Retirements!DZ$7&amp;"/"&amp;Retirements!DZ$6),Adjustments!AE$4:AE$921)</f>
        <v>0</v>
      </c>
      <c r="EA83" s="70">
        <f>SUMIF(Adjustments!$J$4:$J$921,(Retirements!$E83&amp;"/"&amp;Retirements!EA$8&amp;"/"&amp;Retirements!EA$7&amp;"/"&amp;Retirements!EA$6),Adjustments!AF$4:AF$921)</f>
        <v>0</v>
      </c>
      <c r="EB83" s="70">
        <f>SUMIF(Adjustments!$J$4:$J$921,(Retirements!$E83&amp;"/"&amp;Retirements!EB$8&amp;"/"&amp;Retirements!EB$7&amp;"/"&amp;Retirements!EB$6),Adjustments!AG$4:AG$921)</f>
        <v>0</v>
      </c>
      <c r="EC83" s="59"/>
      <c r="ED83" s="59">
        <f t="shared" si="538"/>
        <v>0</v>
      </c>
      <c r="EE83" s="59">
        <f t="shared" si="539"/>
        <v>-3079.88</v>
      </c>
      <c r="EF83" s="59">
        <f t="shared" si="540"/>
        <v>0</v>
      </c>
      <c r="EG83" s="59">
        <f t="shared" si="541"/>
        <v>0</v>
      </c>
      <c r="EH83" s="59">
        <f t="shared" si="542"/>
        <v>-6189.0400000000009</v>
      </c>
      <c r="EI83" s="59">
        <f t="shared" si="543"/>
        <v>-2944363.75</v>
      </c>
      <c r="EJ83" s="59">
        <f t="shared" si="544"/>
        <v>-3038.11</v>
      </c>
      <c r="EK83" s="59">
        <f t="shared" si="545"/>
        <v>0</v>
      </c>
      <c r="EL83" s="59">
        <f t="shared" si="546"/>
        <v>-1623.58</v>
      </c>
      <c r="EM83" s="59">
        <f t="shared" si="547"/>
        <v>-890910.11040213052</v>
      </c>
      <c r="EN83" s="59">
        <f t="shared" si="548"/>
        <v>-890910.11040213052</v>
      </c>
      <c r="EO83" s="59">
        <f t="shared" si="549"/>
        <v>-890910.11040213052</v>
      </c>
      <c r="EP83" s="59">
        <f t="shared" si="550"/>
        <v>-890910.11040213052</v>
      </c>
      <c r="EQ83" s="59">
        <f t="shared" si="551"/>
        <v>-890910.11040213052</v>
      </c>
      <c r="ER83" s="59">
        <f t="shared" si="552"/>
        <v>-890910.11040213052</v>
      </c>
      <c r="ES83" s="59">
        <f t="shared" si="553"/>
        <v>-890910.11040213052</v>
      </c>
      <c r="ET83" s="59">
        <f t="shared" si="554"/>
        <v>-890910.11040213052</v>
      </c>
      <c r="EU83" s="59">
        <f t="shared" si="555"/>
        <v>-890910.11040213052</v>
      </c>
      <c r="EV83" s="59">
        <f t="shared" si="556"/>
        <v>-869863.82301810104</v>
      </c>
      <c r="EW83" s="59">
        <f t="shared" si="557"/>
        <v>-869863.82301810104</v>
      </c>
      <c r="EX83" s="59">
        <f t="shared" si="558"/>
        <v>-869863.82301810104</v>
      </c>
      <c r="EY83" s="59">
        <f t="shared" si="559"/>
        <v>-869863.82301810104</v>
      </c>
      <c r="EZ83" s="59">
        <f t="shared" si="560"/>
        <v>-869863.82301810104</v>
      </c>
      <c r="FA83" s="127">
        <f t="shared" si="564"/>
        <v>-15325804.468709674</v>
      </c>
      <c r="FB83" s="59"/>
      <c r="FC83" s="70">
        <f>SUMIF(Adjustments!$J$4:$J$921,(Retirements!$E83&amp;"/"&amp;Retirements!FC$8&amp;"/"&amp;Retirements!FC$7&amp;"/"&amp;Retirements!FC$6),Adjustments!L$4:L$921)</f>
        <v>2593315.3300000005</v>
      </c>
      <c r="FD83" s="70">
        <f>SUMIF(Adjustments!$J$4:$J$921,(Retirements!$E83&amp;"/"&amp;Retirements!FD$8&amp;"/"&amp;Retirements!FD$7&amp;"/"&amp;Retirements!FD$6),Adjustments!M$4:M$921)</f>
        <v>60073.13</v>
      </c>
      <c r="FE83" s="70">
        <f>SUMIF(Adjustments!$J$4:$J$921,(Retirements!$E83&amp;"/"&amp;Retirements!FE$8&amp;"/"&amp;Retirements!FE$7&amp;"/"&amp;Retirements!FE$6),Adjustments!N$4:N$921)</f>
        <v>214786.02000000005</v>
      </c>
      <c r="FF83" s="70">
        <f>SUMIF(Adjustments!$J$4:$J$921,(Retirements!$E83&amp;"/"&amp;Retirements!FF$8&amp;"/"&amp;Retirements!FF$7&amp;"/"&amp;Retirements!FF$6),Adjustments!O$4:O$921)</f>
        <v>94234.300000000076</v>
      </c>
      <c r="FG83" s="70">
        <f>SUMIF(Adjustments!$J$4:$J$921,(Retirements!$E83&amp;"/"&amp;Retirements!FG$8&amp;"/"&amp;Retirements!FG$7&amp;"/"&amp;Retirements!FG$6),Adjustments!P$4:P$921)</f>
        <v>4770.340000000002</v>
      </c>
      <c r="FH83" s="70">
        <f>SUMIF(Adjustments!$J$4:$J$921,(Retirements!$E83&amp;"/"&amp;Retirements!FH$8&amp;"/"&amp;Retirements!FH$7&amp;"/"&amp;Retirements!FH$6),Adjustments!Q$4:Q$921)</f>
        <v>583831.64</v>
      </c>
      <c r="FI83" s="70">
        <f>SUMIF(Adjustments!$J$4:$J$921,(Retirements!$E83&amp;"/"&amp;Retirements!FI$8&amp;"/"&amp;Retirements!FI$7&amp;"/"&amp;Retirements!FI$6),Adjustments!R$4:R$921)</f>
        <v>-169897.09</v>
      </c>
      <c r="FJ83" s="70">
        <f>SUMIF(Adjustments!$J$4:$J$921,(Retirements!$E83&amp;"/"&amp;Retirements!FJ$8&amp;"/"&amp;Retirements!FJ$7&amp;"/"&amp;Retirements!FJ$6),Adjustments!S$4:S$921)</f>
        <v>-1471.7699999999495</v>
      </c>
      <c r="FK83" s="70">
        <f>SUMIF(Adjustments!$J$4:$J$921,(Retirements!$E83&amp;"/"&amp;Retirements!FK$8&amp;"/"&amp;Retirements!FK$7&amp;"/"&amp;Retirements!FK$6),Adjustments!T$4:T$921)</f>
        <v>22420.639999999999</v>
      </c>
      <c r="FL83" s="70">
        <f>SUMIF(Adjustments!$J$4:$J$921,(Retirements!$E83&amp;"/"&amp;Retirements!FL$8&amp;"/"&amp;Retirements!FL$7&amp;"/"&amp;Retirements!FL$6),Adjustments!U$4:U$921)</f>
        <v>0</v>
      </c>
      <c r="FM83" s="70">
        <f>SUMIF(Adjustments!$J$4:$J$921,(Retirements!$E83&amp;"/"&amp;Retirements!FM$8&amp;"/"&amp;Retirements!FM$7&amp;"/"&amp;Retirements!FM$6),Adjustments!V$4:V$921)</f>
        <v>0</v>
      </c>
      <c r="FN83" s="70">
        <f>SUMIF(Adjustments!$J$4:$J$921,(Retirements!$E83&amp;"/"&amp;Retirements!FN$8&amp;"/"&amp;Retirements!FN$7&amp;"/"&amp;Retirements!FN$6),Adjustments!W$4:W$921)</f>
        <v>0</v>
      </c>
      <c r="FO83" s="70">
        <f>SUMIF(Adjustments!$J$4:$J$921,(Retirements!$E83&amp;"/"&amp;Retirements!FO$8&amp;"/"&amp;Retirements!FO$7&amp;"/"&amp;Retirements!FO$6),Adjustments!X$4:X$921)</f>
        <v>0</v>
      </c>
      <c r="FP83" s="70">
        <f>SUMIF(Adjustments!$J$4:$J$921,(Retirements!$E83&amp;"/"&amp;Retirements!FP$8&amp;"/"&amp;Retirements!FP$7&amp;"/"&amp;Retirements!FP$6),Adjustments!Y$4:Y$921)</f>
        <v>0</v>
      </c>
      <c r="FQ83" s="70">
        <f>SUMIF(Adjustments!$J$4:$J$921,(Retirements!$E83&amp;"/"&amp;Retirements!FQ$8&amp;"/"&amp;Retirements!FQ$7&amp;"/"&amp;Retirements!FQ$6),Adjustments!Z$4:Z$921)</f>
        <v>0</v>
      </c>
      <c r="FR83" s="70">
        <f>SUMIF(Adjustments!$J$4:$J$921,(Retirements!$E83&amp;"/"&amp;Retirements!FR$8&amp;"/"&amp;Retirements!FR$7&amp;"/"&amp;Retirements!FR$6),Adjustments!AA$4:AA$921)</f>
        <v>751161.51</v>
      </c>
      <c r="FS83" s="70">
        <f>SUMIF(Adjustments!$J$4:$J$921,(Retirements!$E83&amp;"/"&amp;Retirements!FS$8&amp;"/"&amp;Retirements!FS$7&amp;"/"&amp;Retirements!FS$6),Adjustments!AB$4:AB$921)</f>
        <v>2576838.41</v>
      </c>
      <c r="FT83" s="70">
        <f>SUMIF(Adjustments!$J$4:$J$921,(Retirements!$E83&amp;"/"&amp;Retirements!FT$8&amp;"/"&amp;Retirements!FT$7&amp;"/"&amp;Retirements!FT$6),Adjustments!AC$4:AC$921)</f>
        <v>1489410.6799999997</v>
      </c>
      <c r="FU83" s="70">
        <f>SUMIF(Adjustments!$J$4:$J$921,(Retirements!$E83&amp;"/"&amp;Retirements!FU$8&amp;"/"&amp;Retirements!FU$7&amp;"/"&amp;Retirements!FU$6),Adjustments!AD$4:AD$921)</f>
        <v>0</v>
      </c>
      <c r="FV83" s="70">
        <f>SUMIF(Adjustments!$J$4:$J$921,(Retirements!$E83&amp;"/"&amp;Retirements!FV$8&amp;"/"&amp;Retirements!FV$7&amp;"/"&amp;Retirements!FV$6),Adjustments!AE$4:AE$921)</f>
        <v>0</v>
      </c>
      <c r="FW83" s="70">
        <f>SUMIF(Adjustments!$J$4:$J$921,(Retirements!$E83&amp;"/"&amp;Retirements!FW$8&amp;"/"&amp;Retirements!FW$7&amp;"/"&amp;Retirements!FW$6),Adjustments!AF$4:AF$921)</f>
        <v>0</v>
      </c>
      <c r="FX83" s="70">
        <f>SUMIF(Adjustments!$J$4:$J$921,(Retirements!$E83&amp;"/"&amp;Retirements!FX$8&amp;"/"&amp;Retirements!FX$7&amp;"/"&amp;Retirements!FX$6),Adjustments!AG$4:AG$921)</f>
        <v>0</v>
      </c>
      <c r="FY83" s="70">
        <f>SUMIF(Adjustments!$J$4:$J$921,(Retirements!$E83&amp;"/"&amp;Retirements!FY$8&amp;"/"&amp;Retirements!FY$7&amp;"/"&amp;Retirements!FY$6),Adjustments!AH$4:AH$921)</f>
        <v>0</v>
      </c>
      <c r="FZ83" s="63">
        <f t="shared" si="561"/>
        <v>8219473.1400000006</v>
      </c>
    </row>
    <row r="84" spans="1:182">
      <c r="A84" s="5" t="s">
        <v>46</v>
      </c>
      <c r="B84" s="3" t="s">
        <v>14</v>
      </c>
      <c r="C84" s="5" t="s">
        <v>2</v>
      </c>
      <c r="D84" s="5" t="s">
        <v>45</v>
      </c>
      <c r="E84" s="5" t="s">
        <v>157</v>
      </c>
      <c r="F84" s="5" t="s">
        <v>98</v>
      </c>
      <c r="G84" s="32">
        <v>302</v>
      </c>
      <c r="H84" s="5" t="s">
        <v>14</v>
      </c>
      <c r="I84" s="5" t="str">
        <f t="shared" si="562"/>
        <v>302SG-P</v>
      </c>
      <c r="J84" s="374">
        <f>VLOOKUP(F84,Scenarios!$BI$11:$BL$121,4,0)</f>
        <v>-2.6295085776333417E-2</v>
      </c>
      <c r="K84" s="358">
        <f>VLOOKUP(F84,Scenarios!$AG$11:$AJ$132,4,0)</f>
        <v>99510474.160000011</v>
      </c>
      <c r="L84" s="27">
        <f t="shared" si="490"/>
        <v>99510474.160000011</v>
      </c>
      <c r="M84" s="27">
        <f t="shared" si="491"/>
        <v>99510474.160000011</v>
      </c>
      <c r="N84" s="27">
        <f t="shared" si="492"/>
        <v>99510474.160000011</v>
      </c>
      <c r="O84" s="27">
        <f t="shared" si="493"/>
        <v>99510474.160000011</v>
      </c>
      <c r="P84" s="27">
        <f t="shared" si="494"/>
        <v>99510474.160000011</v>
      </c>
      <c r="Q84" s="27">
        <f t="shared" si="495"/>
        <v>99510474.160000011</v>
      </c>
      <c r="R84" s="27">
        <f t="shared" si="496"/>
        <v>99510474.160000011</v>
      </c>
      <c r="S84" s="27">
        <f t="shared" si="497"/>
        <v>99510474.160000011</v>
      </c>
      <c r="T84" s="27">
        <f t="shared" si="498"/>
        <v>99510474.160000011</v>
      </c>
      <c r="U84" s="27">
        <f t="shared" si="499"/>
        <v>99292421.122193277</v>
      </c>
      <c r="V84" s="27">
        <f t="shared" si="500"/>
        <v>99074368.084386542</v>
      </c>
      <c r="W84" s="27">
        <f t="shared" si="501"/>
        <v>98856315.046579808</v>
      </c>
      <c r="X84" s="27">
        <f t="shared" si="502"/>
        <v>98638262.008773074</v>
      </c>
      <c r="Y84" s="27">
        <f t="shared" si="503"/>
        <v>98420208.970966339</v>
      </c>
      <c r="Z84" s="27">
        <f t="shared" si="504"/>
        <v>98202155.933159605</v>
      </c>
      <c r="AA84" s="27">
        <f t="shared" si="505"/>
        <v>97984102.89535287</v>
      </c>
      <c r="AB84" s="27">
        <f t="shared" si="506"/>
        <v>97766049.857546136</v>
      </c>
      <c r="AC84" s="27">
        <f t="shared" si="507"/>
        <v>97547996.819739401</v>
      </c>
      <c r="AD84" s="27">
        <f t="shared" si="508"/>
        <v>97334244.074432358</v>
      </c>
      <c r="AE84" s="27">
        <f t="shared" si="509"/>
        <v>97120491.329125315</v>
      </c>
      <c r="AF84" s="27">
        <f t="shared" si="510"/>
        <v>96906738.583818272</v>
      </c>
      <c r="AG84" s="27">
        <f t="shared" si="511"/>
        <v>96692985.838511229</v>
      </c>
      <c r="AH84" s="27">
        <f t="shared" si="512"/>
        <v>96479233.093204185</v>
      </c>
      <c r="AI84" s="68"/>
      <c r="AJ84" s="59">
        <f>SUMIF(Adjustments!$J$4:$J$921,(Retirements!$E84&amp;"/"&amp;Retirements!AJ$8&amp;"/"&amp;Retirements!AJ$7&amp;"/"&amp;Retirements!AJ$6),Adjustments!K$4:K$921)</f>
        <v>0</v>
      </c>
      <c r="AK84" s="59">
        <f>SUMIF(Adjustments!$J$4:$J$921,(Retirements!$E84&amp;"/"&amp;Retirements!AK$8&amp;"/"&amp;Retirements!AK$7&amp;"/"&amp;Retirements!AK$6),Adjustments!L$4:L$921)</f>
        <v>0</v>
      </c>
      <c r="AL84" s="59">
        <f>SUMIF(Adjustments!$J$4:$J$921,(Retirements!$E84&amp;"/"&amp;Retirements!AL$8&amp;"/"&amp;Retirements!AL$7&amp;"/"&amp;Retirements!AL$6),Adjustments!M$4:M$921)</f>
        <v>0</v>
      </c>
      <c r="AM84" s="59">
        <f>SUMIF(Adjustments!$J$4:$J$921,(Retirements!$E84&amp;"/"&amp;Retirements!AM$8&amp;"/"&amp;Retirements!AM$7&amp;"/"&amp;Retirements!AM$6),Adjustments!N$4:N$921)</f>
        <v>0</v>
      </c>
      <c r="AN84" s="59">
        <f>SUMIF(Adjustments!$J$4:$J$921,(Retirements!$E84&amp;"/"&amp;Retirements!AN$8&amp;"/"&amp;Retirements!AN$7&amp;"/"&amp;Retirements!AN$6),Adjustments!O$4:O$921)</f>
        <v>0</v>
      </c>
      <c r="AO84" s="59">
        <f>SUMIF(Adjustments!$J$4:$J$921,(Retirements!$E84&amp;"/"&amp;Retirements!AO$8&amp;"/"&amp;Retirements!AO$7&amp;"/"&amp;Retirements!AO$6),Adjustments!P$4:P$921)</f>
        <v>0</v>
      </c>
      <c r="AP84" s="59">
        <f>SUMIF(Adjustments!$J$4:$J$921,(Retirements!$E84&amp;"/"&amp;Retirements!AP$8&amp;"/"&amp;Retirements!AP$7&amp;"/"&amp;Retirements!AP$6),Adjustments!Q$4:Q$921)</f>
        <v>0</v>
      </c>
      <c r="AQ84" s="59">
        <f>SUMIF(Adjustments!$J$4:$J$921,(Retirements!$E84&amp;"/"&amp;Retirements!AQ$8&amp;"/"&amp;Retirements!AQ$7&amp;"/"&amp;Retirements!AQ$6),Adjustments!R$4:R$921)</f>
        <v>0</v>
      </c>
      <c r="AR84" s="59">
        <f>SUMIF(Adjustments!$J$4:$J$921,(Retirements!$E84&amp;"/"&amp;Retirements!AR$8&amp;"/"&amp;Retirements!AR$7&amp;"/"&amp;Retirements!AR$6),Adjustments!S$4:S$921)</f>
        <v>0</v>
      </c>
      <c r="AS84" s="59">
        <f>SUMIF(Adjustments!$J$4:$J$921,(Retirements!$E84&amp;"/"&amp;Retirements!AS$8&amp;"/"&amp;Retirements!AS$7&amp;"/"&amp;Retirements!AS$6),Adjustments!T$4:T$921)</f>
        <v>0</v>
      </c>
      <c r="AT84" s="59">
        <f>SUMIF(Adjustments!$J$4:$J$921,(Retirements!$E84&amp;"/"&amp;Retirements!AT$8&amp;"/"&amp;Retirements!AT$7&amp;"/"&amp;Retirements!AT$6),Adjustments!U$4:U$921)</f>
        <v>0</v>
      </c>
      <c r="AU84" s="59">
        <f>SUMIF(Adjustments!$J$4:$J$921,(Retirements!$E84&amp;"/"&amp;Retirements!AU$8&amp;"/"&amp;Retirements!AU$7&amp;"/"&amp;Retirements!AU$6),Adjustments!V$4:V$921)</f>
        <v>0</v>
      </c>
      <c r="AV84" s="59">
        <f>SUMIF(Adjustments!$J$4:$J$921,(Retirements!$E84&amp;"/"&amp;Retirements!AV$8&amp;"/"&amp;Retirements!AV$7&amp;"/"&amp;Retirements!AV$6),Adjustments!W$4:W$921)</f>
        <v>0</v>
      </c>
      <c r="AW84" s="59">
        <f>SUMIF(Adjustments!$J$4:$J$921,(Retirements!$E84&amp;"/"&amp;Retirements!AW$8&amp;"/"&amp;Retirements!AW$7&amp;"/"&amp;Retirements!AW$6),Adjustments!X$4:X$921)</f>
        <v>0</v>
      </c>
      <c r="AX84" s="59">
        <f>SUMIF(Adjustments!$J$4:$J$921,(Retirements!$E84&amp;"/"&amp;Retirements!AX$8&amp;"/"&amp;Retirements!AX$7&amp;"/"&amp;Retirements!AX$6),Adjustments!Y$4:Y$921)</f>
        <v>0</v>
      </c>
      <c r="AY84" s="59">
        <f>SUMIF(Adjustments!$J$4:$J$921,(Retirements!$E84&amp;"/"&amp;Retirements!AY$8&amp;"/"&amp;Retirements!AY$7&amp;"/"&amp;Retirements!AY$6),Adjustments!Z$4:Z$921)</f>
        <v>0</v>
      </c>
      <c r="AZ84" s="59">
        <f>SUMIF(Adjustments!$J$4:$J$921,(Retirements!$E84&amp;"/"&amp;Retirements!AZ$8&amp;"/"&amp;Retirements!AZ$7&amp;"/"&amp;Retirements!AZ$6),Adjustments!AA$4:AA$921)</f>
        <v>0</v>
      </c>
      <c r="BA84" s="59">
        <f>SUMIF(Adjustments!$J$4:$J$921,(Retirements!$E84&amp;"/"&amp;Retirements!BA$8&amp;"/"&amp;Retirements!BA$7&amp;"/"&amp;Retirements!BA$6),Adjustments!AB$4:AB$921)</f>
        <v>0</v>
      </c>
      <c r="BB84" s="59">
        <f>SUMIF(Adjustments!$J$4:$J$921,(Retirements!$E84&amp;"/"&amp;Retirements!BB$8&amp;"/"&amp;Retirements!BB$7&amp;"/"&amp;Retirements!BB$6),Adjustments!AC$4:AC$921)</f>
        <v>0</v>
      </c>
      <c r="BC84" s="59">
        <f>SUMIF(Adjustments!$J$4:$J$921,(Retirements!$E84&amp;"/"&amp;Retirements!BC$8&amp;"/"&amp;Retirements!BC$7&amp;"/"&amp;Retirements!BC$6),Adjustments!AD$4:AD$921)</f>
        <v>0</v>
      </c>
      <c r="BD84" s="59">
        <f>SUMIF(Adjustments!$J$4:$J$921,(Retirements!$E84&amp;"/"&amp;Retirements!BD$8&amp;"/"&amp;Retirements!BD$7&amp;"/"&amp;Retirements!BD$6),Adjustments!AE$4:AE$921)</f>
        <v>0</v>
      </c>
      <c r="BE84" s="59">
        <f>SUMIF(Adjustments!$J$4:$J$921,(Retirements!$E84&amp;"/"&amp;Retirements!BE$8&amp;"/"&amp;Retirements!BE$7&amp;"/"&amp;Retirements!BE$6),Adjustments!AF$4:AF$921)</f>
        <v>0</v>
      </c>
      <c r="BF84" s="59">
        <f>SUMIF(Adjustments!$J$4:$J$921,(Retirements!$E84&amp;"/"&amp;Retirements!BF$8&amp;"/"&amp;Retirements!BF$7&amp;"/"&amp;Retirements!BF$6),Adjustments!AG$4:AG$921)</f>
        <v>0</v>
      </c>
      <c r="BG84" s="59"/>
      <c r="BH84" s="756">
        <f t="shared" si="489"/>
        <v>76</v>
      </c>
      <c r="BI84" s="59">
        <f t="shared" si="563"/>
        <v>99510474.160000011</v>
      </c>
      <c r="BJ84" s="59">
        <f t="shared" si="483"/>
        <v>99510474.160000011</v>
      </c>
      <c r="BK84" s="59">
        <f t="shared" si="483"/>
        <v>99510474.160000011</v>
      </c>
      <c r="BL84" s="59">
        <f t="shared" si="483"/>
        <v>99510474.160000011</v>
      </c>
      <c r="BM84" s="59">
        <f t="shared" si="483"/>
        <v>99510474.160000011</v>
      </c>
      <c r="BN84" s="59">
        <f t="shared" si="483"/>
        <v>99510474.160000011</v>
      </c>
      <c r="BO84" s="59">
        <f t="shared" si="483"/>
        <v>99510474.160000011</v>
      </c>
      <c r="BP84" s="59">
        <f t="shared" si="483"/>
        <v>99510474.160000011</v>
      </c>
      <c r="BQ84" s="59">
        <f t="shared" si="483"/>
        <v>99510474.160000011</v>
      </c>
      <c r="BR84" s="59">
        <f t="shared" si="483"/>
        <v>99510474.160000011</v>
      </c>
      <c r="BS84" s="59">
        <f t="shared" si="483"/>
        <v>99510474.160000011</v>
      </c>
      <c r="BT84" s="59">
        <f t="shared" si="483"/>
        <v>99510474.160000011</v>
      </c>
      <c r="BU84" s="59">
        <f t="shared" si="483"/>
        <v>99510474.160000011</v>
      </c>
      <c r="BV84" s="59">
        <f t="shared" si="483"/>
        <v>99510474.160000011</v>
      </c>
      <c r="BW84" s="59">
        <f t="shared" si="483"/>
        <v>99510474.160000011</v>
      </c>
      <c r="BX84" s="59">
        <f t="shared" si="483"/>
        <v>99510474.160000011</v>
      </c>
      <c r="BY84" s="59">
        <f t="shared" si="483"/>
        <v>99510474.160000011</v>
      </c>
      <c r="BZ84" s="59">
        <f t="shared" si="483"/>
        <v>99510474.160000011</v>
      </c>
      <c r="CA84" s="59">
        <f t="shared" si="483"/>
        <v>97547996.819739401</v>
      </c>
      <c r="CB84" s="59">
        <f t="shared" si="483"/>
        <v>97547996.819739401</v>
      </c>
      <c r="CC84" s="59">
        <f t="shared" si="483"/>
        <v>97547996.819739401</v>
      </c>
      <c r="CD84" s="59">
        <f t="shared" si="483"/>
        <v>97547996.819739401</v>
      </c>
      <c r="CE84" s="59">
        <f t="shared" si="513"/>
        <v>97547996.819739401</v>
      </c>
      <c r="CF84" s="68"/>
      <c r="CG84" s="70">
        <f t="shared" si="514"/>
        <v>0</v>
      </c>
      <c r="CH84" s="70">
        <f t="shared" si="515"/>
        <v>0</v>
      </c>
      <c r="CI84" s="70">
        <f t="shared" si="516"/>
        <v>0</v>
      </c>
      <c r="CJ84" s="70">
        <f t="shared" si="517"/>
        <v>0</v>
      </c>
      <c r="CK84" s="70">
        <f t="shared" si="518"/>
        <v>0</v>
      </c>
      <c r="CL84" s="70">
        <f t="shared" si="519"/>
        <v>0</v>
      </c>
      <c r="CM84" s="70">
        <f t="shared" si="520"/>
        <v>0</v>
      </c>
      <c r="CN84" s="70">
        <f t="shared" si="521"/>
        <v>0</v>
      </c>
      <c r="CO84" s="70">
        <f t="shared" si="522"/>
        <v>0</v>
      </c>
      <c r="CP84" s="70">
        <f t="shared" si="523"/>
        <v>-218053.03780673421</v>
      </c>
      <c r="CQ84" s="70">
        <f t="shared" si="524"/>
        <v>-218053.03780673421</v>
      </c>
      <c r="CR84" s="70">
        <f t="shared" si="525"/>
        <v>-218053.03780673421</v>
      </c>
      <c r="CS84" s="70">
        <f t="shared" si="526"/>
        <v>-218053.03780673421</v>
      </c>
      <c r="CT84" s="70">
        <f t="shared" si="527"/>
        <v>-218053.03780673421</v>
      </c>
      <c r="CU84" s="70">
        <f t="shared" si="528"/>
        <v>-218053.03780673421</v>
      </c>
      <c r="CV84" s="70">
        <f t="shared" si="529"/>
        <v>-218053.03780673421</v>
      </c>
      <c r="CW84" s="70">
        <f t="shared" si="530"/>
        <v>-218053.03780673421</v>
      </c>
      <c r="CX84" s="70">
        <f t="shared" si="531"/>
        <v>-218053.03780673421</v>
      </c>
      <c r="CY84" s="70">
        <f t="shared" si="532"/>
        <v>-213752.74530704555</v>
      </c>
      <c r="CZ84" s="70">
        <f t="shared" si="533"/>
        <v>-213752.74530704555</v>
      </c>
      <c r="DA84" s="70">
        <f t="shared" si="534"/>
        <v>-213752.74530704555</v>
      </c>
      <c r="DB84" s="70">
        <f t="shared" si="535"/>
        <v>-213752.74530704555</v>
      </c>
      <c r="DC84" s="70">
        <f t="shared" si="536"/>
        <v>-213752.74530704555</v>
      </c>
      <c r="DD84" s="63">
        <f t="shared" si="537"/>
        <v>-3031241.0667958357</v>
      </c>
      <c r="DE84" s="59"/>
      <c r="DF84" s="70">
        <f>SUMIF(Adjustments!$J$4:$J$921,(Retirements!$E84&amp;"/"&amp;Retirements!DF$8&amp;"/"&amp;Retirements!DF$7&amp;"/"&amp;Retirements!DF$6),Adjustments!K$4:K$921)</f>
        <v>0</v>
      </c>
      <c r="DG84" s="70">
        <f>SUMIF(Adjustments!$J$4:$J$921,(Retirements!$E84&amp;"/"&amp;Retirements!DG$8&amp;"/"&amp;Retirements!DG$7&amp;"/"&amp;Retirements!DG$6),Adjustments!L$4:L$921)</f>
        <v>0</v>
      </c>
      <c r="DH84" s="70">
        <f>SUMIF(Adjustments!$J$4:$J$921,(Retirements!$E84&amp;"/"&amp;Retirements!DH$8&amp;"/"&amp;Retirements!DH$7&amp;"/"&amp;Retirements!DH$6),Adjustments!M$4:M$921)</f>
        <v>0</v>
      </c>
      <c r="DI84" s="70">
        <f>SUMIF(Adjustments!$J$4:$J$921,(Retirements!$E84&amp;"/"&amp;Retirements!DI$8&amp;"/"&amp;Retirements!DI$7&amp;"/"&amp;Retirements!DI$6),Adjustments!N$4:N$921)</f>
        <v>0</v>
      </c>
      <c r="DJ84" s="70">
        <f>SUMIF(Adjustments!$J$4:$J$921,(Retirements!$E84&amp;"/"&amp;Retirements!DJ$8&amp;"/"&amp;Retirements!DJ$7&amp;"/"&amp;Retirements!DJ$6),Adjustments!O$4:O$921)</f>
        <v>0</v>
      </c>
      <c r="DK84" s="70">
        <f>SUMIF(Adjustments!$J$4:$J$921,(Retirements!$E84&amp;"/"&amp;Retirements!DK$8&amp;"/"&amp;Retirements!DK$7&amp;"/"&amp;Retirements!DK$6),Adjustments!P$4:P$921)</f>
        <v>0</v>
      </c>
      <c r="DL84" s="70">
        <f>SUMIF(Adjustments!$J$4:$J$921,(Retirements!$E84&amp;"/"&amp;Retirements!DL$8&amp;"/"&amp;Retirements!DL$7&amp;"/"&amp;Retirements!DL$6),Adjustments!Q$4:Q$921)</f>
        <v>0</v>
      </c>
      <c r="DM84" s="70">
        <f>SUMIF(Adjustments!$J$4:$J$921,(Retirements!$E84&amp;"/"&amp;Retirements!DM$8&amp;"/"&amp;Retirements!DM$7&amp;"/"&amp;Retirements!DM$6),Adjustments!R$4:R$921)</f>
        <v>0</v>
      </c>
      <c r="DN84" s="70">
        <f>SUMIF(Adjustments!$J$4:$J$921,(Retirements!$E84&amp;"/"&amp;Retirements!DN$8&amp;"/"&amp;Retirements!DN$7&amp;"/"&amp;Retirements!DN$6),Adjustments!S$4:S$921)</f>
        <v>0</v>
      </c>
      <c r="DO84" s="70">
        <f>SUMIF(Adjustments!$J$4:$J$921,(Retirements!$E84&amp;"/"&amp;Retirements!DO$8&amp;"/"&amp;Retirements!DO$7&amp;"/"&amp;Retirements!DO$6),Adjustments!T$4:T$921)</f>
        <v>0</v>
      </c>
      <c r="DP84" s="70">
        <f>SUMIF(Adjustments!$J$4:$J$921,(Retirements!$E84&amp;"/"&amp;Retirements!DP$8&amp;"/"&amp;Retirements!DP$7&amp;"/"&amp;Retirements!DP$6),Adjustments!U$4:U$921)</f>
        <v>0</v>
      </c>
      <c r="DQ84" s="70">
        <f>SUMIF(Adjustments!$J$4:$J$921,(Retirements!$E84&amp;"/"&amp;Retirements!DQ$8&amp;"/"&amp;Retirements!DQ$7&amp;"/"&amp;Retirements!DQ$6),Adjustments!V$4:V$921)</f>
        <v>0</v>
      </c>
      <c r="DR84" s="70">
        <f>SUMIF(Adjustments!$J$4:$J$921,(Retirements!$E84&amp;"/"&amp;Retirements!DR$8&amp;"/"&amp;Retirements!DR$7&amp;"/"&amp;Retirements!DR$6),Adjustments!W$4:W$921)</f>
        <v>0</v>
      </c>
      <c r="DS84" s="70">
        <f>SUMIF(Adjustments!$J$4:$J$921,(Retirements!$E84&amp;"/"&amp;Retirements!DS$8&amp;"/"&amp;Retirements!DS$7&amp;"/"&amp;Retirements!DS$6),Adjustments!X$4:X$921)</f>
        <v>0</v>
      </c>
      <c r="DT84" s="70">
        <f>SUMIF(Adjustments!$J$4:$J$921,(Retirements!$E84&amp;"/"&amp;Retirements!DT$8&amp;"/"&amp;Retirements!DT$7&amp;"/"&amp;Retirements!DT$6),Adjustments!Y$4:Y$921)</f>
        <v>0</v>
      </c>
      <c r="DU84" s="70">
        <f>SUMIF(Adjustments!$J$4:$J$921,(Retirements!$E84&amp;"/"&amp;Retirements!DU$8&amp;"/"&amp;Retirements!DU$7&amp;"/"&amp;Retirements!DU$6),Adjustments!Z$4:Z$921)</f>
        <v>0</v>
      </c>
      <c r="DV84" s="70">
        <f>SUMIF(Adjustments!$J$4:$J$921,(Retirements!$E84&amp;"/"&amp;Retirements!DV$8&amp;"/"&amp;Retirements!DV$7&amp;"/"&amp;Retirements!DV$6),Adjustments!AA$4:AA$921)</f>
        <v>0</v>
      </c>
      <c r="DW84" s="70">
        <f>SUMIF(Adjustments!$J$4:$J$921,(Retirements!$E84&amp;"/"&amp;Retirements!DW$8&amp;"/"&amp;Retirements!DW$7&amp;"/"&amp;Retirements!DW$6),Adjustments!AB$4:AB$921)</f>
        <v>0</v>
      </c>
      <c r="DX84" s="70">
        <f>SUMIF(Adjustments!$J$4:$J$921,(Retirements!$E84&amp;"/"&amp;Retirements!DX$8&amp;"/"&amp;Retirements!DX$7&amp;"/"&amp;Retirements!DX$6),Adjustments!AC$4:AC$921)</f>
        <v>0</v>
      </c>
      <c r="DY84" s="70">
        <f>SUMIF(Adjustments!$J$4:$J$921,(Retirements!$E84&amp;"/"&amp;Retirements!DY$8&amp;"/"&amp;Retirements!DY$7&amp;"/"&amp;Retirements!DY$6),Adjustments!AD$4:AD$921)</f>
        <v>0</v>
      </c>
      <c r="DZ84" s="70">
        <f>SUMIF(Adjustments!$J$4:$J$921,(Retirements!$E84&amp;"/"&amp;Retirements!DZ$8&amp;"/"&amp;Retirements!DZ$7&amp;"/"&amp;Retirements!DZ$6),Adjustments!AE$4:AE$921)</f>
        <v>0</v>
      </c>
      <c r="EA84" s="70">
        <f>SUMIF(Adjustments!$J$4:$J$921,(Retirements!$E84&amp;"/"&amp;Retirements!EA$8&amp;"/"&amp;Retirements!EA$7&amp;"/"&amp;Retirements!EA$6),Adjustments!AF$4:AF$921)</f>
        <v>0</v>
      </c>
      <c r="EB84" s="70">
        <f>SUMIF(Adjustments!$J$4:$J$921,(Retirements!$E84&amp;"/"&amp;Retirements!EB$8&amp;"/"&amp;Retirements!EB$7&amp;"/"&amp;Retirements!EB$6),Adjustments!AG$4:AG$921)</f>
        <v>0</v>
      </c>
      <c r="EC84" s="59"/>
      <c r="ED84" s="59">
        <f t="shared" si="538"/>
        <v>0</v>
      </c>
      <c r="EE84" s="59">
        <f t="shared" si="539"/>
        <v>0</v>
      </c>
      <c r="EF84" s="59">
        <f t="shared" si="540"/>
        <v>0</v>
      </c>
      <c r="EG84" s="59">
        <f t="shared" si="541"/>
        <v>0</v>
      </c>
      <c r="EH84" s="59">
        <f t="shared" si="542"/>
        <v>0</v>
      </c>
      <c r="EI84" s="59">
        <f t="shared" si="543"/>
        <v>0</v>
      </c>
      <c r="EJ84" s="59">
        <f t="shared" si="544"/>
        <v>0</v>
      </c>
      <c r="EK84" s="59">
        <f t="shared" si="545"/>
        <v>0</v>
      </c>
      <c r="EL84" s="59">
        <f t="shared" si="546"/>
        <v>0</v>
      </c>
      <c r="EM84" s="59">
        <f t="shared" si="547"/>
        <v>-218053.03780673421</v>
      </c>
      <c r="EN84" s="59">
        <f t="shared" si="548"/>
        <v>-218053.03780673421</v>
      </c>
      <c r="EO84" s="59">
        <f t="shared" si="549"/>
        <v>-218053.03780673421</v>
      </c>
      <c r="EP84" s="59">
        <f t="shared" si="550"/>
        <v>-218053.03780673421</v>
      </c>
      <c r="EQ84" s="59">
        <f t="shared" si="551"/>
        <v>-218053.03780673421</v>
      </c>
      <c r="ER84" s="59">
        <f t="shared" si="552"/>
        <v>-218053.03780673421</v>
      </c>
      <c r="ES84" s="59">
        <f t="shared" si="553"/>
        <v>-218053.03780673421</v>
      </c>
      <c r="ET84" s="59">
        <f t="shared" si="554"/>
        <v>-218053.03780673421</v>
      </c>
      <c r="EU84" s="59">
        <f t="shared" si="555"/>
        <v>-218053.03780673421</v>
      </c>
      <c r="EV84" s="59">
        <f t="shared" si="556"/>
        <v>-213752.74530704555</v>
      </c>
      <c r="EW84" s="59">
        <f t="shared" si="557"/>
        <v>-213752.74530704555</v>
      </c>
      <c r="EX84" s="59">
        <f t="shared" si="558"/>
        <v>-213752.74530704555</v>
      </c>
      <c r="EY84" s="59">
        <f t="shared" si="559"/>
        <v>-213752.74530704555</v>
      </c>
      <c r="EZ84" s="59">
        <f t="shared" si="560"/>
        <v>-213752.74530704555</v>
      </c>
      <c r="FA84" s="127">
        <f t="shared" si="564"/>
        <v>-3031241.0667958357</v>
      </c>
      <c r="FB84" s="59"/>
      <c r="FC84" s="70">
        <f>SUMIF(Adjustments!$J$4:$J$921,(Retirements!$E84&amp;"/"&amp;Retirements!FC$8&amp;"/"&amp;Retirements!FC$7&amp;"/"&amp;Retirements!FC$6),Adjustments!L$4:L$921)</f>
        <v>0</v>
      </c>
      <c r="FD84" s="70">
        <f>SUMIF(Adjustments!$J$4:$J$921,(Retirements!$E84&amp;"/"&amp;Retirements!FD$8&amp;"/"&amp;Retirements!FD$7&amp;"/"&amp;Retirements!FD$6),Adjustments!M$4:M$921)</f>
        <v>0</v>
      </c>
      <c r="FE84" s="70">
        <f>SUMIF(Adjustments!$J$4:$J$921,(Retirements!$E84&amp;"/"&amp;Retirements!FE$8&amp;"/"&amp;Retirements!FE$7&amp;"/"&amp;Retirements!FE$6),Adjustments!N$4:N$921)</f>
        <v>0</v>
      </c>
      <c r="FF84" s="70">
        <f>SUMIF(Adjustments!$J$4:$J$921,(Retirements!$E84&amp;"/"&amp;Retirements!FF$8&amp;"/"&amp;Retirements!FF$7&amp;"/"&amp;Retirements!FF$6),Adjustments!O$4:O$921)</f>
        <v>0</v>
      </c>
      <c r="FG84" s="70">
        <f>SUMIF(Adjustments!$J$4:$J$921,(Retirements!$E84&amp;"/"&amp;Retirements!FG$8&amp;"/"&amp;Retirements!FG$7&amp;"/"&amp;Retirements!FG$6),Adjustments!P$4:P$921)</f>
        <v>0</v>
      </c>
      <c r="FH84" s="70">
        <f>SUMIF(Adjustments!$J$4:$J$921,(Retirements!$E84&amp;"/"&amp;Retirements!FH$8&amp;"/"&amp;Retirements!FH$7&amp;"/"&amp;Retirements!FH$6),Adjustments!Q$4:Q$921)</f>
        <v>0</v>
      </c>
      <c r="FI84" s="70">
        <f>SUMIF(Adjustments!$J$4:$J$921,(Retirements!$E84&amp;"/"&amp;Retirements!FI$8&amp;"/"&amp;Retirements!FI$7&amp;"/"&amp;Retirements!FI$6),Adjustments!R$4:R$921)</f>
        <v>0</v>
      </c>
      <c r="FJ84" s="70">
        <f>SUMIF(Adjustments!$J$4:$J$921,(Retirements!$E84&amp;"/"&amp;Retirements!FJ$8&amp;"/"&amp;Retirements!FJ$7&amp;"/"&amp;Retirements!FJ$6),Adjustments!S$4:S$921)</f>
        <v>0</v>
      </c>
      <c r="FK84" s="70">
        <f>SUMIF(Adjustments!$J$4:$J$921,(Retirements!$E84&amp;"/"&amp;Retirements!FK$8&amp;"/"&amp;Retirements!FK$7&amp;"/"&amp;Retirements!FK$6),Adjustments!T$4:T$921)</f>
        <v>0</v>
      </c>
      <c r="FL84" s="70">
        <f>SUMIF(Adjustments!$J$4:$J$921,(Retirements!$E84&amp;"/"&amp;Retirements!FL$8&amp;"/"&amp;Retirements!FL$7&amp;"/"&amp;Retirements!FL$6),Adjustments!U$4:U$921)</f>
        <v>0</v>
      </c>
      <c r="FM84" s="70">
        <f>SUMIF(Adjustments!$J$4:$J$921,(Retirements!$E84&amp;"/"&amp;Retirements!FM$8&amp;"/"&amp;Retirements!FM$7&amp;"/"&amp;Retirements!FM$6),Adjustments!V$4:V$921)</f>
        <v>0</v>
      </c>
      <c r="FN84" s="70">
        <f>SUMIF(Adjustments!$J$4:$J$921,(Retirements!$E84&amp;"/"&amp;Retirements!FN$8&amp;"/"&amp;Retirements!FN$7&amp;"/"&amp;Retirements!FN$6),Adjustments!W$4:W$921)</f>
        <v>0</v>
      </c>
      <c r="FO84" s="70">
        <f>SUMIF(Adjustments!$J$4:$J$921,(Retirements!$E84&amp;"/"&amp;Retirements!FO$8&amp;"/"&amp;Retirements!FO$7&amp;"/"&amp;Retirements!FO$6),Adjustments!X$4:X$921)</f>
        <v>0</v>
      </c>
      <c r="FP84" s="70">
        <f>SUMIF(Adjustments!$J$4:$J$921,(Retirements!$E84&amp;"/"&amp;Retirements!FP$8&amp;"/"&amp;Retirements!FP$7&amp;"/"&amp;Retirements!FP$6),Adjustments!Y$4:Y$921)</f>
        <v>0</v>
      </c>
      <c r="FQ84" s="70">
        <f>SUMIF(Adjustments!$J$4:$J$921,(Retirements!$E84&amp;"/"&amp;Retirements!FQ$8&amp;"/"&amp;Retirements!FQ$7&amp;"/"&amp;Retirements!FQ$6),Adjustments!Z$4:Z$921)</f>
        <v>0</v>
      </c>
      <c r="FR84" s="70">
        <f>SUMIF(Adjustments!$J$4:$J$921,(Retirements!$E84&amp;"/"&amp;Retirements!FR$8&amp;"/"&amp;Retirements!FR$7&amp;"/"&amp;Retirements!FR$6),Adjustments!AA$4:AA$921)</f>
        <v>0</v>
      </c>
      <c r="FS84" s="70">
        <f>SUMIF(Adjustments!$J$4:$J$921,(Retirements!$E84&amp;"/"&amp;Retirements!FS$8&amp;"/"&amp;Retirements!FS$7&amp;"/"&amp;Retirements!FS$6),Adjustments!AB$4:AB$921)</f>
        <v>0</v>
      </c>
      <c r="FT84" s="70">
        <f>SUMIF(Adjustments!$J$4:$J$921,(Retirements!$E84&amp;"/"&amp;Retirements!FT$8&amp;"/"&amp;Retirements!FT$7&amp;"/"&amp;Retirements!FT$6),Adjustments!AC$4:AC$921)</f>
        <v>0</v>
      </c>
      <c r="FU84" s="70">
        <f>SUMIF(Adjustments!$J$4:$J$921,(Retirements!$E84&amp;"/"&amp;Retirements!FU$8&amp;"/"&amp;Retirements!FU$7&amp;"/"&amp;Retirements!FU$6),Adjustments!AD$4:AD$921)</f>
        <v>0</v>
      </c>
      <c r="FV84" s="70">
        <f>SUMIF(Adjustments!$J$4:$J$921,(Retirements!$E84&amp;"/"&amp;Retirements!FV$8&amp;"/"&amp;Retirements!FV$7&amp;"/"&amp;Retirements!FV$6),Adjustments!AE$4:AE$921)</f>
        <v>0</v>
      </c>
      <c r="FW84" s="70">
        <f>SUMIF(Adjustments!$J$4:$J$921,(Retirements!$E84&amp;"/"&amp;Retirements!FW$8&amp;"/"&amp;Retirements!FW$7&amp;"/"&amp;Retirements!FW$6),Adjustments!AF$4:AF$921)</f>
        <v>0</v>
      </c>
      <c r="FX84" s="70">
        <f>SUMIF(Adjustments!$J$4:$J$921,(Retirements!$E84&amp;"/"&amp;Retirements!FX$8&amp;"/"&amp;Retirements!FX$7&amp;"/"&amp;Retirements!FX$6),Adjustments!AG$4:AG$921)</f>
        <v>0</v>
      </c>
      <c r="FY84" s="70">
        <f>SUMIF(Adjustments!$J$4:$J$921,(Retirements!$E84&amp;"/"&amp;Retirements!FY$8&amp;"/"&amp;Retirements!FY$7&amp;"/"&amp;Retirements!FY$6),Adjustments!AH$4:AH$921)</f>
        <v>0</v>
      </c>
      <c r="FZ84" s="63">
        <f t="shared" si="561"/>
        <v>0</v>
      </c>
    </row>
    <row r="85" spans="1:182">
      <c r="A85" s="5" t="s">
        <v>46</v>
      </c>
      <c r="B85" s="3" t="s">
        <v>15</v>
      </c>
      <c r="C85" s="5" t="s">
        <v>2</v>
      </c>
      <c r="D85" s="5" t="s">
        <v>45</v>
      </c>
      <c r="E85" s="5" t="s">
        <v>158</v>
      </c>
      <c r="F85" s="5" t="s">
        <v>99</v>
      </c>
      <c r="G85" s="32">
        <v>302</v>
      </c>
      <c r="H85" s="5" t="s">
        <v>15</v>
      </c>
      <c r="I85" s="5" t="str">
        <f t="shared" si="562"/>
        <v>302SG-U</v>
      </c>
      <c r="J85" s="374">
        <f>VLOOKUP(F85,Scenarios!$BI$11:$BL$121,4,0)</f>
        <v>-1.0642942787843945E-2</v>
      </c>
      <c r="K85" s="358">
        <f>VLOOKUP(F85,Scenarios!$AG$11:$AJ$132,4,0)</f>
        <v>9189362.9600000009</v>
      </c>
      <c r="L85" s="27">
        <f t="shared" si="490"/>
        <v>9189362.9600000009</v>
      </c>
      <c r="M85" s="27">
        <f t="shared" si="491"/>
        <v>9189362.9600000009</v>
      </c>
      <c r="N85" s="27">
        <f t="shared" si="492"/>
        <v>9189362.9600000009</v>
      </c>
      <c r="O85" s="27">
        <f t="shared" si="493"/>
        <v>9189362.9600000009</v>
      </c>
      <c r="P85" s="27">
        <f t="shared" si="494"/>
        <v>9189362.9600000009</v>
      </c>
      <c r="Q85" s="27">
        <f t="shared" si="495"/>
        <v>9189362.9600000009</v>
      </c>
      <c r="R85" s="27">
        <f t="shared" si="496"/>
        <v>9189362.9600000009</v>
      </c>
      <c r="S85" s="27">
        <f t="shared" si="497"/>
        <v>9189362.9600000009</v>
      </c>
      <c r="T85" s="27">
        <f t="shared" si="498"/>
        <v>9189362.9600000009</v>
      </c>
      <c r="U85" s="27">
        <f t="shared" si="499"/>
        <v>9181212.8046466671</v>
      </c>
      <c r="V85" s="27">
        <f t="shared" si="500"/>
        <v>9173062.6492933333</v>
      </c>
      <c r="W85" s="27">
        <f t="shared" si="501"/>
        <v>9164912.4939399995</v>
      </c>
      <c r="X85" s="27">
        <f t="shared" si="502"/>
        <v>9156762.3385866657</v>
      </c>
      <c r="Y85" s="27">
        <f t="shared" si="503"/>
        <v>9148612.1832333319</v>
      </c>
      <c r="Z85" s="27">
        <f t="shared" si="504"/>
        <v>9140462.0278799981</v>
      </c>
      <c r="AA85" s="27">
        <f t="shared" si="505"/>
        <v>9132311.8725266643</v>
      </c>
      <c r="AB85" s="27">
        <f t="shared" si="506"/>
        <v>9124161.7171733305</v>
      </c>
      <c r="AC85" s="27">
        <f t="shared" si="507"/>
        <v>9116011.5618199967</v>
      </c>
      <c r="AD85" s="27">
        <f t="shared" si="508"/>
        <v>9107926.4626945164</v>
      </c>
      <c r="AE85" s="27">
        <f t="shared" si="509"/>
        <v>9099841.3635690361</v>
      </c>
      <c r="AF85" s="27">
        <f t="shared" si="510"/>
        <v>9091756.2644435558</v>
      </c>
      <c r="AG85" s="27">
        <f t="shared" si="511"/>
        <v>9083671.1653180756</v>
      </c>
      <c r="AH85" s="27">
        <f t="shared" si="512"/>
        <v>9075586.0661925953</v>
      </c>
      <c r="AI85" s="68"/>
      <c r="AJ85" s="59">
        <f>SUMIF(Adjustments!$J$4:$J$921,(Retirements!$E85&amp;"/"&amp;Retirements!AJ$8&amp;"/"&amp;Retirements!AJ$7&amp;"/"&amp;Retirements!AJ$6),Adjustments!K$4:K$921)</f>
        <v>0</v>
      </c>
      <c r="AK85" s="59">
        <f>SUMIF(Adjustments!$J$4:$J$921,(Retirements!$E85&amp;"/"&amp;Retirements!AK$8&amp;"/"&amp;Retirements!AK$7&amp;"/"&amp;Retirements!AK$6),Adjustments!L$4:L$921)</f>
        <v>0</v>
      </c>
      <c r="AL85" s="59">
        <f>SUMIF(Adjustments!$J$4:$J$921,(Retirements!$E85&amp;"/"&amp;Retirements!AL$8&amp;"/"&amp;Retirements!AL$7&amp;"/"&amp;Retirements!AL$6),Adjustments!M$4:M$921)</f>
        <v>0</v>
      </c>
      <c r="AM85" s="59">
        <f>SUMIF(Adjustments!$J$4:$J$921,(Retirements!$E85&amp;"/"&amp;Retirements!AM$8&amp;"/"&amp;Retirements!AM$7&amp;"/"&amp;Retirements!AM$6),Adjustments!N$4:N$921)</f>
        <v>0</v>
      </c>
      <c r="AN85" s="59">
        <f>SUMIF(Adjustments!$J$4:$J$921,(Retirements!$E85&amp;"/"&amp;Retirements!AN$8&amp;"/"&amp;Retirements!AN$7&amp;"/"&amp;Retirements!AN$6),Adjustments!O$4:O$921)</f>
        <v>0</v>
      </c>
      <c r="AO85" s="59">
        <f>SUMIF(Adjustments!$J$4:$J$921,(Retirements!$E85&amp;"/"&amp;Retirements!AO$8&amp;"/"&amp;Retirements!AO$7&amp;"/"&amp;Retirements!AO$6),Adjustments!P$4:P$921)</f>
        <v>0</v>
      </c>
      <c r="AP85" s="59">
        <f>SUMIF(Adjustments!$J$4:$J$921,(Retirements!$E85&amp;"/"&amp;Retirements!AP$8&amp;"/"&amp;Retirements!AP$7&amp;"/"&amp;Retirements!AP$6),Adjustments!Q$4:Q$921)</f>
        <v>0</v>
      </c>
      <c r="AQ85" s="59">
        <f>SUMIF(Adjustments!$J$4:$J$921,(Retirements!$E85&amp;"/"&amp;Retirements!AQ$8&amp;"/"&amp;Retirements!AQ$7&amp;"/"&amp;Retirements!AQ$6),Adjustments!R$4:R$921)</f>
        <v>0</v>
      </c>
      <c r="AR85" s="59">
        <f>SUMIF(Adjustments!$J$4:$J$921,(Retirements!$E85&amp;"/"&amp;Retirements!AR$8&amp;"/"&amp;Retirements!AR$7&amp;"/"&amp;Retirements!AR$6),Adjustments!S$4:S$921)</f>
        <v>0</v>
      </c>
      <c r="AS85" s="59">
        <f>SUMIF(Adjustments!$J$4:$J$921,(Retirements!$E85&amp;"/"&amp;Retirements!AS$8&amp;"/"&amp;Retirements!AS$7&amp;"/"&amp;Retirements!AS$6),Adjustments!T$4:T$921)</f>
        <v>0</v>
      </c>
      <c r="AT85" s="59">
        <f>SUMIF(Adjustments!$J$4:$J$921,(Retirements!$E85&amp;"/"&amp;Retirements!AT$8&amp;"/"&amp;Retirements!AT$7&amp;"/"&amp;Retirements!AT$6),Adjustments!U$4:U$921)</f>
        <v>0</v>
      </c>
      <c r="AU85" s="59">
        <f>SUMIF(Adjustments!$J$4:$J$921,(Retirements!$E85&amp;"/"&amp;Retirements!AU$8&amp;"/"&amp;Retirements!AU$7&amp;"/"&amp;Retirements!AU$6),Adjustments!V$4:V$921)</f>
        <v>0</v>
      </c>
      <c r="AV85" s="59">
        <f>SUMIF(Adjustments!$J$4:$J$921,(Retirements!$E85&amp;"/"&amp;Retirements!AV$8&amp;"/"&amp;Retirements!AV$7&amp;"/"&amp;Retirements!AV$6),Adjustments!W$4:W$921)</f>
        <v>0</v>
      </c>
      <c r="AW85" s="59">
        <f>SUMIF(Adjustments!$J$4:$J$921,(Retirements!$E85&amp;"/"&amp;Retirements!AW$8&amp;"/"&amp;Retirements!AW$7&amp;"/"&amp;Retirements!AW$6),Adjustments!X$4:X$921)</f>
        <v>0</v>
      </c>
      <c r="AX85" s="59">
        <f>SUMIF(Adjustments!$J$4:$J$921,(Retirements!$E85&amp;"/"&amp;Retirements!AX$8&amp;"/"&amp;Retirements!AX$7&amp;"/"&amp;Retirements!AX$6),Adjustments!Y$4:Y$921)</f>
        <v>0</v>
      </c>
      <c r="AY85" s="59">
        <f>SUMIF(Adjustments!$J$4:$J$921,(Retirements!$E85&amp;"/"&amp;Retirements!AY$8&amp;"/"&amp;Retirements!AY$7&amp;"/"&amp;Retirements!AY$6),Adjustments!Z$4:Z$921)</f>
        <v>0</v>
      </c>
      <c r="AZ85" s="59">
        <f>SUMIF(Adjustments!$J$4:$J$921,(Retirements!$E85&amp;"/"&amp;Retirements!AZ$8&amp;"/"&amp;Retirements!AZ$7&amp;"/"&amp;Retirements!AZ$6),Adjustments!AA$4:AA$921)</f>
        <v>0</v>
      </c>
      <c r="BA85" s="59">
        <f>SUMIF(Adjustments!$J$4:$J$921,(Retirements!$E85&amp;"/"&amp;Retirements!BA$8&amp;"/"&amp;Retirements!BA$7&amp;"/"&amp;Retirements!BA$6),Adjustments!AB$4:AB$921)</f>
        <v>0</v>
      </c>
      <c r="BB85" s="59">
        <f>SUMIF(Adjustments!$J$4:$J$921,(Retirements!$E85&amp;"/"&amp;Retirements!BB$8&amp;"/"&amp;Retirements!BB$7&amp;"/"&amp;Retirements!BB$6),Adjustments!AC$4:AC$921)</f>
        <v>0</v>
      </c>
      <c r="BC85" s="59">
        <f>SUMIF(Adjustments!$J$4:$J$921,(Retirements!$E85&amp;"/"&amp;Retirements!BC$8&amp;"/"&amp;Retirements!BC$7&amp;"/"&amp;Retirements!BC$6),Adjustments!AD$4:AD$921)</f>
        <v>0</v>
      </c>
      <c r="BD85" s="59">
        <f>SUMIF(Adjustments!$J$4:$J$921,(Retirements!$E85&amp;"/"&amp;Retirements!BD$8&amp;"/"&amp;Retirements!BD$7&amp;"/"&amp;Retirements!BD$6),Adjustments!AE$4:AE$921)</f>
        <v>0</v>
      </c>
      <c r="BE85" s="59">
        <f>SUMIF(Adjustments!$J$4:$J$921,(Retirements!$E85&amp;"/"&amp;Retirements!BE$8&amp;"/"&amp;Retirements!BE$7&amp;"/"&amp;Retirements!BE$6),Adjustments!AF$4:AF$921)</f>
        <v>0</v>
      </c>
      <c r="BF85" s="59">
        <f>SUMIF(Adjustments!$J$4:$J$921,(Retirements!$E85&amp;"/"&amp;Retirements!BF$8&amp;"/"&amp;Retirements!BF$7&amp;"/"&amp;Retirements!BF$6),Adjustments!AG$4:AG$921)</f>
        <v>0</v>
      </c>
      <c r="BG85" s="59"/>
      <c r="BH85" s="756">
        <f t="shared" si="489"/>
        <v>77</v>
      </c>
      <c r="BI85" s="59">
        <f t="shared" si="563"/>
        <v>9189362.9600000009</v>
      </c>
      <c r="BJ85" s="59">
        <f t="shared" si="483"/>
        <v>9189362.9600000009</v>
      </c>
      <c r="BK85" s="59">
        <f t="shared" si="483"/>
        <v>9189362.9600000009</v>
      </c>
      <c r="BL85" s="59">
        <f t="shared" si="483"/>
        <v>9189362.9600000009</v>
      </c>
      <c r="BM85" s="59">
        <f t="shared" si="483"/>
        <v>9189362.9600000009</v>
      </c>
      <c r="BN85" s="59">
        <f t="shared" si="483"/>
        <v>9189362.9600000009</v>
      </c>
      <c r="BO85" s="59">
        <f t="shared" si="483"/>
        <v>9189362.9600000009</v>
      </c>
      <c r="BP85" s="59">
        <f t="shared" si="483"/>
        <v>9189362.9600000009</v>
      </c>
      <c r="BQ85" s="59">
        <f t="shared" si="483"/>
        <v>9189362.9600000009</v>
      </c>
      <c r="BR85" s="59">
        <f t="shared" si="483"/>
        <v>9189362.9600000009</v>
      </c>
      <c r="BS85" s="59">
        <f t="shared" si="483"/>
        <v>9189362.9600000009</v>
      </c>
      <c r="BT85" s="59">
        <f t="shared" si="483"/>
        <v>9189362.9600000009</v>
      </c>
      <c r="BU85" s="59">
        <f t="shared" si="483"/>
        <v>9189362.9600000009</v>
      </c>
      <c r="BV85" s="59">
        <f t="shared" si="483"/>
        <v>9189362.9600000009</v>
      </c>
      <c r="BW85" s="59">
        <f t="shared" si="483"/>
        <v>9189362.9600000009</v>
      </c>
      <c r="BX85" s="59">
        <f t="shared" si="483"/>
        <v>9189362.9600000009</v>
      </c>
      <c r="BY85" s="59">
        <f t="shared" si="483"/>
        <v>9189362.9600000009</v>
      </c>
      <c r="BZ85" s="59">
        <f t="shared" si="483"/>
        <v>9189362.9600000009</v>
      </c>
      <c r="CA85" s="59">
        <f t="shared" si="483"/>
        <v>9116011.5618199967</v>
      </c>
      <c r="CB85" s="59">
        <f t="shared" si="483"/>
        <v>9116011.5618199967</v>
      </c>
      <c r="CC85" s="59">
        <f t="shared" si="483"/>
        <v>9116011.5618199967</v>
      </c>
      <c r="CD85" s="59">
        <f t="shared" si="483"/>
        <v>9116011.5618199967</v>
      </c>
      <c r="CE85" s="59">
        <f t="shared" si="513"/>
        <v>9116011.5618199967</v>
      </c>
      <c r="CF85" s="68"/>
      <c r="CG85" s="70">
        <f t="shared" si="514"/>
        <v>0</v>
      </c>
      <c r="CH85" s="70">
        <f t="shared" si="515"/>
        <v>0</v>
      </c>
      <c r="CI85" s="70">
        <f t="shared" si="516"/>
        <v>0</v>
      </c>
      <c r="CJ85" s="70">
        <f t="shared" si="517"/>
        <v>0</v>
      </c>
      <c r="CK85" s="70">
        <f t="shared" si="518"/>
        <v>0</v>
      </c>
      <c r="CL85" s="70">
        <f t="shared" si="519"/>
        <v>0</v>
      </c>
      <c r="CM85" s="70">
        <f t="shared" si="520"/>
        <v>0</v>
      </c>
      <c r="CN85" s="70">
        <f t="shared" si="521"/>
        <v>0</v>
      </c>
      <c r="CO85" s="70">
        <f t="shared" si="522"/>
        <v>0</v>
      </c>
      <c r="CP85" s="70">
        <f t="shared" si="523"/>
        <v>-8150.1553533343576</v>
      </c>
      <c r="CQ85" s="70">
        <f t="shared" si="524"/>
        <v>-8150.1553533343576</v>
      </c>
      <c r="CR85" s="70">
        <f t="shared" si="525"/>
        <v>-8150.1553533343576</v>
      </c>
      <c r="CS85" s="70">
        <f t="shared" si="526"/>
        <v>-8150.1553533343576</v>
      </c>
      <c r="CT85" s="70">
        <f t="shared" si="527"/>
        <v>-8150.1553533343576</v>
      </c>
      <c r="CU85" s="70">
        <f t="shared" si="528"/>
        <v>-8150.1553533343576</v>
      </c>
      <c r="CV85" s="70">
        <f t="shared" si="529"/>
        <v>-8150.1553533343576</v>
      </c>
      <c r="CW85" s="70">
        <f t="shared" si="530"/>
        <v>-8150.1553533343576</v>
      </c>
      <c r="CX85" s="70">
        <f t="shared" si="531"/>
        <v>-8150.1553533343576</v>
      </c>
      <c r="CY85" s="70">
        <f t="shared" si="532"/>
        <v>-8085.0991254811788</v>
      </c>
      <c r="CZ85" s="70">
        <f t="shared" si="533"/>
        <v>-8085.0991254811788</v>
      </c>
      <c r="DA85" s="70">
        <f t="shared" si="534"/>
        <v>-8085.0991254811788</v>
      </c>
      <c r="DB85" s="70">
        <f t="shared" si="535"/>
        <v>-8085.0991254811788</v>
      </c>
      <c r="DC85" s="70">
        <f t="shared" si="536"/>
        <v>-8085.0991254811788</v>
      </c>
      <c r="DD85" s="63">
        <f t="shared" si="537"/>
        <v>-113776.89380741511</v>
      </c>
      <c r="DE85" s="59"/>
      <c r="DF85" s="70">
        <f>SUMIF(Adjustments!$J$4:$J$921,(Retirements!$E85&amp;"/"&amp;Retirements!DF$8&amp;"/"&amp;Retirements!DF$7&amp;"/"&amp;Retirements!DF$6),Adjustments!K$4:K$921)</f>
        <v>0</v>
      </c>
      <c r="DG85" s="70">
        <f>SUMIF(Adjustments!$J$4:$J$921,(Retirements!$E85&amp;"/"&amp;Retirements!DG$8&amp;"/"&amp;Retirements!DG$7&amp;"/"&amp;Retirements!DG$6),Adjustments!L$4:L$921)</f>
        <v>0</v>
      </c>
      <c r="DH85" s="70">
        <f>SUMIF(Adjustments!$J$4:$J$921,(Retirements!$E85&amp;"/"&amp;Retirements!DH$8&amp;"/"&amp;Retirements!DH$7&amp;"/"&amp;Retirements!DH$6),Adjustments!M$4:M$921)</f>
        <v>0</v>
      </c>
      <c r="DI85" s="70">
        <f>SUMIF(Adjustments!$J$4:$J$921,(Retirements!$E85&amp;"/"&amp;Retirements!DI$8&amp;"/"&amp;Retirements!DI$7&amp;"/"&amp;Retirements!DI$6),Adjustments!N$4:N$921)</f>
        <v>0</v>
      </c>
      <c r="DJ85" s="70">
        <f>SUMIF(Adjustments!$J$4:$J$921,(Retirements!$E85&amp;"/"&amp;Retirements!DJ$8&amp;"/"&amp;Retirements!DJ$7&amp;"/"&amp;Retirements!DJ$6),Adjustments!O$4:O$921)</f>
        <v>0</v>
      </c>
      <c r="DK85" s="70">
        <f>SUMIF(Adjustments!$J$4:$J$921,(Retirements!$E85&amp;"/"&amp;Retirements!DK$8&amp;"/"&amp;Retirements!DK$7&amp;"/"&amp;Retirements!DK$6),Adjustments!P$4:P$921)</f>
        <v>0</v>
      </c>
      <c r="DL85" s="70">
        <f>SUMIF(Adjustments!$J$4:$J$921,(Retirements!$E85&amp;"/"&amp;Retirements!DL$8&amp;"/"&amp;Retirements!DL$7&amp;"/"&amp;Retirements!DL$6),Adjustments!Q$4:Q$921)</f>
        <v>0</v>
      </c>
      <c r="DM85" s="70">
        <f>SUMIF(Adjustments!$J$4:$J$921,(Retirements!$E85&amp;"/"&amp;Retirements!DM$8&amp;"/"&amp;Retirements!DM$7&amp;"/"&amp;Retirements!DM$6),Adjustments!R$4:R$921)</f>
        <v>0</v>
      </c>
      <c r="DN85" s="70">
        <f>SUMIF(Adjustments!$J$4:$J$921,(Retirements!$E85&amp;"/"&amp;Retirements!DN$8&amp;"/"&amp;Retirements!DN$7&amp;"/"&amp;Retirements!DN$6),Adjustments!S$4:S$921)</f>
        <v>0</v>
      </c>
      <c r="DO85" s="70">
        <f>SUMIF(Adjustments!$J$4:$J$921,(Retirements!$E85&amp;"/"&amp;Retirements!DO$8&amp;"/"&amp;Retirements!DO$7&amp;"/"&amp;Retirements!DO$6),Adjustments!T$4:T$921)</f>
        <v>0</v>
      </c>
      <c r="DP85" s="70">
        <f>SUMIF(Adjustments!$J$4:$J$921,(Retirements!$E85&amp;"/"&amp;Retirements!DP$8&amp;"/"&amp;Retirements!DP$7&amp;"/"&amp;Retirements!DP$6),Adjustments!U$4:U$921)</f>
        <v>0</v>
      </c>
      <c r="DQ85" s="70">
        <f>SUMIF(Adjustments!$J$4:$J$921,(Retirements!$E85&amp;"/"&amp;Retirements!DQ$8&amp;"/"&amp;Retirements!DQ$7&amp;"/"&amp;Retirements!DQ$6),Adjustments!V$4:V$921)</f>
        <v>0</v>
      </c>
      <c r="DR85" s="70">
        <f>SUMIF(Adjustments!$J$4:$J$921,(Retirements!$E85&amp;"/"&amp;Retirements!DR$8&amp;"/"&amp;Retirements!DR$7&amp;"/"&amp;Retirements!DR$6),Adjustments!W$4:W$921)</f>
        <v>0</v>
      </c>
      <c r="DS85" s="70">
        <f>SUMIF(Adjustments!$J$4:$J$921,(Retirements!$E85&amp;"/"&amp;Retirements!DS$8&amp;"/"&amp;Retirements!DS$7&amp;"/"&amp;Retirements!DS$6),Adjustments!X$4:X$921)</f>
        <v>0</v>
      </c>
      <c r="DT85" s="70">
        <f>SUMIF(Adjustments!$J$4:$J$921,(Retirements!$E85&amp;"/"&amp;Retirements!DT$8&amp;"/"&amp;Retirements!DT$7&amp;"/"&amp;Retirements!DT$6),Adjustments!Y$4:Y$921)</f>
        <v>0</v>
      </c>
      <c r="DU85" s="70">
        <f>SUMIF(Adjustments!$J$4:$J$921,(Retirements!$E85&amp;"/"&amp;Retirements!DU$8&amp;"/"&amp;Retirements!DU$7&amp;"/"&amp;Retirements!DU$6),Adjustments!Z$4:Z$921)</f>
        <v>0</v>
      </c>
      <c r="DV85" s="70">
        <f>SUMIF(Adjustments!$J$4:$J$921,(Retirements!$E85&amp;"/"&amp;Retirements!DV$8&amp;"/"&amp;Retirements!DV$7&amp;"/"&amp;Retirements!DV$6),Adjustments!AA$4:AA$921)</f>
        <v>0</v>
      </c>
      <c r="DW85" s="70">
        <f>SUMIF(Adjustments!$J$4:$J$921,(Retirements!$E85&amp;"/"&amp;Retirements!DW$8&amp;"/"&amp;Retirements!DW$7&amp;"/"&amp;Retirements!DW$6),Adjustments!AB$4:AB$921)</f>
        <v>0</v>
      </c>
      <c r="DX85" s="70">
        <f>SUMIF(Adjustments!$J$4:$J$921,(Retirements!$E85&amp;"/"&amp;Retirements!DX$8&amp;"/"&amp;Retirements!DX$7&amp;"/"&amp;Retirements!DX$6),Adjustments!AC$4:AC$921)</f>
        <v>0</v>
      </c>
      <c r="DY85" s="70">
        <f>SUMIF(Adjustments!$J$4:$J$921,(Retirements!$E85&amp;"/"&amp;Retirements!DY$8&amp;"/"&amp;Retirements!DY$7&amp;"/"&amp;Retirements!DY$6),Adjustments!AD$4:AD$921)</f>
        <v>0</v>
      </c>
      <c r="DZ85" s="70">
        <f>SUMIF(Adjustments!$J$4:$J$921,(Retirements!$E85&amp;"/"&amp;Retirements!DZ$8&amp;"/"&amp;Retirements!DZ$7&amp;"/"&amp;Retirements!DZ$6),Adjustments!AE$4:AE$921)</f>
        <v>0</v>
      </c>
      <c r="EA85" s="70">
        <f>SUMIF(Adjustments!$J$4:$J$921,(Retirements!$E85&amp;"/"&amp;Retirements!EA$8&amp;"/"&amp;Retirements!EA$7&amp;"/"&amp;Retirements!EA$6),Adjustments!AF$4:AF$921)</f>
        <v>0</v>
      </c>
      <c r="EB85" s="70">
        <f>SUMIF(Adjustments!$J$4:$J$921,(Retirements!$E85&amp;"/"&amp;Retirements!EB$8&amp;"/"&amp;Retirements!EB$7&amp;"/"&amp;Retirements!EB$6),Adjustments!AG$4:AG$921)</f>
        <v>0</v>
      </c>
      <c r="EC85" s="59"/>
      <c r="ED85" s="59">
        <f t="shared" si="538"/>
        <v>0</v>
      </c>
      <c r="EE85" s="59">
        <f t="shared" si="539"/>
        <v>0</v>
      </c>
      <c r="EF85" s="59">
        <f t="shared" si="540"/>
        <v>0</v>
      </c>
      <c r="EG85" s="59">
        <f t="shared" si="541"/>
        <v>0</v>
      </c>
      <c r="EH85" s="59">
        <f t="shared" si="542"/>
        <v>0</v>
      </c>
      <c r="EI85" s="59">
        <f t="shared" si="543"/>
        <v>0</v>
      </c>
      <c r="EJ85" s="59">
        <f t="shared" si="544"/>
        <v>0</v>
      </c>
      <c r="EK85" s="59">
        <f t="shared" si="545"/>
        <v>0</v>
      </c>
      <c r="EL85" s="59">
        <f t="shared" si="546"/>
        <v>0</v>
      </c>
      <c r="EM85" s="59">
        <f t="shared" si="547"/>
        <v>-8150.1553533343576</v>
      </c>
      <c r="EN85" s="59">
        <f t="shared" si="548"/>
        <v>-8150.1553533343576</v>
      </c>
      <c r="EO85" s="59">
        <f t="shared" si="549"/>
        <v>-8150.1553533343576</v>
      </c>
      <c r="EP85" s="59">
        <f t="shared" si="550"/>
        <v>-8150.1553533343576</v>
      </c>
      <c r="EQ85" s="59">
        <f t="shared" si="551"/>
        <v>-8150.1553533343576</v>
      </c>
      <c r="ER85" s="59">
        <f t="shared" si="552"/>
        <v>-8150.1553533343576</v>
      </c>
      <c r="ES85" s="59">
        <f t="shared" si="553"/>
        <v>-8150.1553533343576</v>
      </c>
      <c r="ET85" s="59">
        <f t="shared" si="554"/>
        <v>-8150.1553533343576</v>
      </c>
      <c r="EU85" s="59">
        <f t="shared" si="555"/>
        <v>-8150.1553533343576</v>
      </c>
      <c r="EV85" s="59">
        <f t="shared" si="556"/>
        <v>-8085.0991254811788</v>
      </c>
      <c r="EW85" s="59">
        <f t="shared" si="557"/>
        <v>-8085.0991254811788</v>
      </c>
      <c r="EX85" s="59">
        <f t="shared" si="558"/>
        <v>-8085.0991254811788</v>
      </c>
      <c r="EY85" s="59">
        <f t="shared" si="559"/>
        <v>-8085.0991254811788</v>
      </c>
      <c r="EZ85" s="59">
        <f t="shared" si="560"/>
        <v>-8085.0991254811788</v>
      </c>
      <c r="FA85" s="127">
        <f t="shared" si="564"/>
        <v>-113776.89380741511</v>
      </c>
      <c r="FB85" s="59"/>
      <c r="FC85" s="70">
        <f>SUMIF(Adjustments!$J$4:$J$921,(Retirements!$E85&amp;"/"&amp;Retirements!FC$8&amp;"/"&amp;Retirements!FC$7&amp;"/"&amp;Retirements!FC$6),Adjustments!L$4:L$921)</f>
        <v>0</v>
      </c>
      <c r="FD85" s="70">
        <f>SUMIF(Adjustments!$J$4:$J$921,(Retirements!$E85&amp;"/"&amp;Retirements!FD$8&amp;"/"&amp;Retirements!FD$7&amp;"/"&amp;Retirements!FD$6),Adjustments!M$4:M$921)</f>
        <v>0</v>
      </c>
      <c r="FE85" s="70">
        <f>SUMIF(Adjustments!$J$4:$J$921,(Retirements!$E85&amp;"/"&amp;Retirements!FE$8&amp;"/"&amp;Retirements!FE$7&amp;"/"&amp;Retirements!FE$6),Adjustments!N$4:N$921)</f>
        <v>0</v>
      </c>
      <c r="FF85" s="70">
        <f>SUMIF(Adjustments!$J$4:$J$921,(Retirements!$E85&amp;"/"&amp;Retirements!FF$8&amp;"/"&amp;Retirements!FF$7&amp;"/"&amp;Retirements!FF$6),Adjustments!O$4:O$921)</f>
        <v>0</v>
      </c>
      <c r="FG85" s="70">
        <f>SUMIF(Adjustments!$J$4:$J$921,(Retirements!$E85&amp;"/"&amp;Retirements!FG$8&amp;"/"&amp;Retirements!FG$7&amp;"/"&amp;Retirements!FG$6),Adjustments!P$4:P$921)</f>
        <v>0</v>
      </c>
      <c r="FH85" s="70">
        <f>SUMIF(Adjustments!$J$4:$J$921,(Retirements!$E85&amp;"/"&amp;Retirements!FH$8&amp;"/"&amp;Retirements!FH$7&amp;"/"&amp;Retirements!FH$6),Adjustments!Q$4:Q$921)</f>
        <v>0</v>
      </c>
      <c r="FI85" s="70">
        <f>SUMIF(Adjustments!$J$4:$J$921,(Retirements!$E85&amp;"/"&amp;Retirements!FI$8&amp;"/"&amp;Retirements!FI$7&amp;"/"&amp;Retirements!FI$6),Adjustments!R$4:R$921)</f>
        <v>0</v>
      </c>
      <c r="FJ85" s="70">
        <f>SUMIF(Adjustments!$J$4:$J$921,(Retirements!$E85&amp;"/"&amp;Retirements!FJ$8&amp;"/"&amp;Retirements!FJ$7&amp;"/"&amp;Retirements!FJ$6),Adjustments!S$4:S$921)</f>
        <v>0</v>
      </c>
      <c r="FK85" s="70">
        <f>SUMIF(Adjustments!$J$4:$J$921,(Retirements!$E85&amp;"/"&amp;Retirements!FK$8&amp;"/"&amp;Retirements!FK$7&amp;"/"&amp;Retirements!FK$6),Adjustments!T$4:T$921)</f>
        <v>0</v>
      </c>
      <c r="FL85" s="70">
        <f>SUMIF(Adjustments!$J$4:$J$921,(Retirements!$E85&amp;"/"&amp;Retirements!FL$8&amp;"/"&amp;Retirements!FL$7&amp;"/"&amp;Retirements!FL$6),Adjustments!U$4:U$921)</f>
        <v>0</v>
      </c>
      <c r="FM85" s="70">
        <f>SUMIF(Adjustments!$J$4:$J$921,(Retirements!$E85&amp;"/"&amp;Retirements!FM$8&amp;"/"&amp;Retirements!FM$7&amp;"/"&amp;Retirements!FM$6),Adjustments!V$4:V$921)</f>
        <v>0</v>
      </c>
      <c r="FN85" s="70">
        <f>SUMIF(Adjustments!$J$4:$J$921,(Retirements!$E85&amp;"/"&amp;Retirements!FN$8&amp;"/"&amp;Retirements!FN$7&amp;"/"&amp;Retirements!FN$6),Adjustments!W$4:W$921)</f>
        <v>0</v>
      </c>
      <c r="FO85" s="70">
        <f>SUMIF(Adjustments!$J$4:$J$921,(Retirements!$E85&amp;"/"&amp;Retirements!FO$8&amp;"/"&amp;Retirements!FO$7&amp;"/"&amp;Retirements!FO$6),Adjustments!X$4:X$921)</f>
        <v>0</v>
      </c>
      <c r="FP85" s="70">
        <f>SUMIF(Adjustments!$J$4:$J$921,(Retirements!$E85&amp;"/"&amp;Retirements!FP$8&amp;"/"&amp;Retirements!FP$7&amp;"/"&amp;Retirements!FP$6),Adjustments!Y$4:Y$921)</f>
        <v>0</v>
      </c>
      <c r="FQ85" s="70">
        <f>SUMIF(Adjustments!$J$4:$J$921,(Retirements!$E85&amp;"/"&amp;Retirements!FQ$8&amp;"/"&amp;Retirements!FQ$7&amp;"/"&amp;Retirements!FQ$6),Adjustments!Z$4:Z$921)</f>
        <v>0</v>
      </c>
      <c r="FR85" s="70">
        <f>SUMIF(Adjustments!$J$4:$J$921,(Retirements!$E85&amp;"/"&amp;Retirements!FR$8&amp;"/"&amp;Retirements!FR$7&amp;"/"&amp;Retirements!FR$6),Adjustments!AA$4:AA$921)</f>
        <v>0</v>
      </c>
      <c r="FS85" s="70">
        <f>SUMIF(Adjustments!$J$4:$J$921,(Retirements!$E85&amp;"/"&amp;Retirements!FS$8&amp;"/"&amp;Retirements!FS$7&amp;"/"&amp;Retirements!FS$6),Adjustments!AB$4:AB$921)</f>
        <v>0</v>
      </c>
      <c r="FT85" s="70">
        <f>SUMIF(Adjustments!$J$4:$J$921,(Retirements!$E85&amp;"/"&amp;Retirements!FT$8&amp;"/"&amp;Retirements!FT$7&amp;"/"&amp;Retirements!FT$6),Adjustments!AC$4:AC$921)</f>
        <v>0</v>
      </c>
      <c r="FU85" s="70">
        <f>SUMIF(Adjustments!$J$4:$J$921,(Retirements!$E85&amp;"/"&amp;Retirements!FU$8&amp;"/"&amp;Retirements!FU$7&amp;"/"&amp;Retirements!FU$6),Adjustments!AD$4:AD$921)</f>
        <v>0</v>
      </c>
      <c r="FV85" s="70">
        <f>SUMIF(Adjustments!$J$4:$J$921,(Retirements!$E85&amp;"/"&amp;Retirements!FV$8&amp;"/"&amp;Retirements!FV$7&amp;"/"&amp;Retirements!FV$6),Adjustments!AE$4:AE$921)</f>
        <v>0</v>
      </c>
      <c r="FW85" s="70">
        <f>SUMIF(Adjustments!$J$4:$J$921,(Retirements!$E85&amp;"/"&amp;Retirements!FW$8&amp;"/"&amp;Retirements!FW$7&amp;"/"&amp;Retirements!FW$6),Adjustments!AF$4:AF$921)</f>
        <v>0</v>
      </c>
      <c r="FX85" s="70">
        <f>SUMIF(Adjustments!$J$4:$J$921,(Retirements!$E85&amp;"/"&amp;Retirements!FX$8&amp;"/"&amp;Retirements!FX$7&amp;"/"&amp;Retirements!FX$6),Adjustments!AG$4:AG$921)</f>
        <v>0</v>
      </c>
      <c r="FY85" s="70">
        <f>SUMIF(Adjustments!$J$4:$J$921,(Retirements!$E85&amp;"/"&amp;Retirements!FY$8&amp;"/"&amp;Retirements!FY$7&amp;"/"&amp;Retirements!FY$6),Adjustments!AH$4:AH$921)</f>
        <v>0</v>
      </c>
      <c r="FZ85" s="63">
        <f t="shared" si="561"/>
        <v>0</v>
      </c>
    </row>
    <row r="86" spans="1:182" ht="13.5" thickBot="1">
      <c r="A86" s="5" t="s">
        <v>37</v>
      </c>
      <c r="B86" s="3" t="s">
        <v>38</v>
      </c>
      <c r="C86" s="5" t="s">
        <v>2</v>
      </c>
      <c r="D86" s="5" t="s">
        <v>45</v>
      </c>
      <c r="E86" s="5" t="s">
        <v>159</v>
      </c>
      <c r="F86" s="5" t="s">
        <v>100</v>
      </c>
      <c r="G86" s="32">
        <v>303</v>
      </c>
      <c r="H86" s="5" t="s">
        <v>38</v>
      </c>
      <c r="I86" s="5" t="str">
        <f t="shared" si="562"/>
        <v>303SO</v>
      </c>
      <c r="J86" s="374">
        <f>VLOOKUP(F86,Scenarios!$BI$11:$BL$121,4,0)</f>
        <v>-2.4288238701578639E-2</v>
      </c>
      <c r="K86" s="358">
        <f>VLOOKUP(F86,Scenarios!$AG$11:$AJ$132,4,0)</f>
        <v>375888954.18000001</v>
      </c>
      <c r="L86" s="27">
        <f t="shared" si="490"/>
        <v>375808475.81</v>
      </c>
      <c r="M86" s="27">
        <f t="shared" si="491"/>
        <v>374093954.38000005</v>
      </c>
      <c r="N86" s="27">
        <f t="shared" si="492"/>
        <v>374890767.83000004</v>
      </c>
      <c r="O86" s="27">
        <f t="shared" si="493"/>
        <v>374489823.80000007</v>
      </c>
      <c r="P86" s="27">
        <f t="shared" si="494"/>
        <v>373821286.96000004</v>
      </c>
      <c r="Q86" s="27">
        <f t="shared" si="495"/>
        <v>378793768.32999998</v>
      </c>
      <c r="R86" s="27">
        <f t="shared" si="496"/>
        <v>378752498.04000002</v>
      </c>
      <c r="S86" s="27">
        <f t="shared" si="497"/>
        <v>379335770.15000004</v>
      </c>
      <c r="T86" s="27">
        <f t="shared" si="498"/>
        <v>379387968.60000002</v>
      </c>
      <c r="U86" s="27">
        <f t="shared" si="499"/>
        <v>378977120.55493397</v>
      </c>
      <c r="V86" s="27">
        <f t="shared" si="500"/>
        <v>378514670.20217562</v>
      </c>
      <c r="W86" s="27">
        <f t="shared" si="501"/>
        <v>380040388.20095569</v>
      </c>
      <c r="X86" s="27">
        <f t="shared" si="502"/>
        <v>379833090.15588963</v>
      </c>
      <c r="Y86" s="27">
        <f t="shared" si="503"/>
        <v>379431772.88005435</v>
      </c>
      <c r="Z86" s="27">
        <f t="shared" si="504"/>
        <v>379149317.91191137</v>
      </c>
      <c r="AA86" s="27">
        <f t="shared" si="505"/>
        <v>379284174.48222995</v>
      </c>
      <c r="AB86" s="27">
        <f t="shared" si="506"/>
        <v>379582619.89870238</v>
      </c>
      <c r="AC86" s="27">
        <f t="shared" si="507"/>
        <v>380858005.69979018</v>
      </c>
      <c r="AD86" s="27">
        <f t="shared" si="508"/>
        <v>380993061.28645706</v>
      </c>
      <c r="AE86" s="27">
        <f t="shared" si="509"/>
        <v>380441677.51543158</v>
      </c>
      <c r="AF86" s="27">
        <f t="shared" si="510"/>
        <v>379927786.29286766</v>
      </c>
      <c r="AG86" s="27">
        <f t="shared" si="511"/>
        <v>379527591.28316146</v>
      </c>
      <c r="AH86" s="27">
        <f t="shared" si="512"/>
        <v>379073675.78511411</v>
      </c>
      <c r="AI86" s="68"/>
      <c r="AJ86" s="59">
        <f>SUMIF(Adjustments!$J$4:$J$921,(Retirements!$E86&amp;"/"&amp;Retirements!AJ$8&amp;"/"&amp;Retirements!AJ$7&amp;"/"&amp;Retirements!AJ$6),Adjustments!K$4:K$921)</f>
        <v>-687348.24</v>
      </c>
      <c r="AK86" s="59">
        <f>SUMIF(Adjustments!$J$4:$J$921,(Retirements!$E86&amp;"/"&amp;Retirements!AK$8&amp;"/"&amp;Retirements!AK$7&amp;"/"&amp;Retirements!AK$6),Adjustments!L$4:L$921)</f>
        <v>-1823036.4000000001</v>
      </c>
      <c r="AL86" s="59">
        <f>SUMIF(Adjustments!$J$4:$J$921,(Retirements!$E86&amp;"/"&amp;Retirements!AL$8&amp;"/"&amp;Retirements!AL$7&amp;"/"&amp;Retirements!AL$6),Adjustments!M$4:M$921)</f>
        <v>-360826.86000000004</v>
      </c>
      <c r="AM86" s="59">
        <f>SUMIF(Adjustments!$J$4:$J$921,(Retirements!$E86&amp;"/"&amp;Retirements!AM$8&amp;"/"&amp;Retirements!AM$7&amp;"/"&amp;Retirements!AM$6),Adjustments!N$4:N$921)</f>
        <v>-707241.75999999989</v>
      </c>
      <c r="AN86" s="59">
        <f>SUMIF(Adjustments!$J$4:$J$921,(Retirements!$E86&amp;"/"&amp;Retirements!AN$8&amp;"/"&amp;Retirements!AN$7&amp;"/"&amp;Retirements!AN$6),Adjustments!O$4:O$921)</f>
        <v>-1419365.4799999997</v>
      </c>
      <c r="AO86" s="59">
        <f>SUMIF(Adjustments!$J$4:$J$921,(Retirements!$E86&amp;"/"&amp;Retirements!AO$8&amp;"/"&amp;Retirements!AO$7&amp;"/"&amp;Retirements!AO$6),Adjustments!P$4:P$921)</f>
        <v>-39025.22</v>
      </c>
      <c r="AP86" s="59">
        <f>SUMIF(Adjustments!$J$4:$J$921,(Retirements!$E86&amp;"/"&amp;Retirements!AP$8&amp;"/"&amp;Retirements!AP$7&amp;"/"&amp;Retirements!AP$6),Adjustments!Q$4:Q$921)</f>
        <v>-227988.53000000003</v>
      </c>
      <c r="AQ86" s="59">
        <f>SUMIF(Adjustments!$J$4:$J$921,(Retirements!$E86&amp;"/"&amp;Retirements!AQ$8&amp;"/"&amp;Retirements!AQ$7&amp;"/"&amp;Retirements!AQ$6),Adjustments!R$4:R$921)</f>
        <v>0</v>
      </c>
      <c r="AR86" s="59">
        <f>SUMIF(Adjustments!$J$4:$J$921,(Retirements!$E86&amp;"/"&amp;Retirements!AR$8&amp;"/"&amp;Retirements!AR$7&amp;"/"&amp;Retirements!AR$6),Adjustments!S$4:S$921)</f>
        <v>-7365.83</v>
      </c>
      <c r="AS86" s="59">
        <f>SUMIF(Adjustments!$J$4:$J$921,(Retirements!$E86&amp;"/"&amp;Retirements!AS$8&amp;"/"&amp;Retirements!AS$7&amp;"/"&amp;Retirements!AS$6),Adjustments!T$4:T$921)</f>
        <v>0</v>
      </c>
      <c r="AT86" s="59">
        <f>SUMIF(Adjustments!$J$4:$J$921,(Retirements!$E86&amp;"/"&amp;Retirements!AT$8&amp;"/"&amp;Retirements!AT$7&amp;"/"&amp;Retirements!AT$6),Adjustments!U$4:U$921)</f>
        <v>0</v>
      </c>
      <c r="AU86" s="59">
        <f>SUMIF(Adjustments!$J$4:$J$921,(Retirements!$E86&amp;"/"&amp;Retirements!AU$8&amp;"/"&amp;Retirements!AU$7&amp;"/"&amp;Retirements!AU$6),Adjustments!V$4:V$921)</f>
        <v>0</v>
      </c>
      <c r="AV86" s="59">
        <f>SUMIF(Adjustments!$J$4:$J$921,(Retirements!$E86&amp;"/"&amp;Retirements!AV$8&amp;"/"&amp;Retirements!AV$7&amp;"/"&amp;Retirements!AV$6),Adjustments!W$4:W$921)</f>
        <v>0</v>
      </c>
      <c r="AW86" s="59">
        <f>SUMIF(Adjustments!$J$4:$J$921,(Retirements!$E86&amp;"/"&amp;Retirements!AW$8&amp;"/"&amp;Retirements!AW$7&amp;"/"&amp;Retirements!AW$6),Adjustments!X$4:X$921)</f>
        <v>0</v>
      </c>
      <c r="AX86" s="59">
        <f>SUMIF(Adjustments!$J$4:$J$921,(Retirements!$E86&amp;"/"&amp;Retirements!AX$8&amp;"/"&amp;Retirements!AX$7&amp;"/"&amp;Retirements!AX$6),Adjustments!Y$4:Y$921)</f>
        <v>0</v>
      </c>
      <c r="AY86" s="59">
        <f>SUMIF(Adjustments!$J$4:$J$921,(Retirements!$E86&amp;"/"&amp;Retirements!AY$8&amp;"/"&amp;Retirements!AY$7&amp;"/"&amp;Retirements!AY$6),Adjustments!Z$4:Z$921)</f>
        <v>0</v>
      </c>
      <c r="AZ86" s="59">
        <f>SUMIF(Adjustments!$J$4:$J$921,(Retirements!$E86&amp;"/"&amp;Retirements!AZ$8&amp;"/"&amp;Retirements!AZ$7&amp;"/"&amp;Retirements!AZ$6),Adjustments!AA$4:AA$921)</f>
        <v>0</v>
      </c>
      <c r="BA86" s="59">
        <f>SUMIF(Adjustments!$J$4:$J$921,(Retirements!$E86&amp;"/"&amp;Retirements!BA$8&amp;"/"&amp;Retirements!BA$7&amp;"/"&amp;Retirements!BA$6),Adjustments!AB$4:AB$921)</f>
        <v>0</v>
      </c>
      <c r="BB86" s="59">
        <f>SUMIF(Adjustments!$J$4:$J$921,(Retirements!$E86&amp;"/"&amp;Retirements!BB$8&amp;"/"&amp;Retirements!BB$7&amp;"/"&amp;Retirements!BB$6),Adjustments!AC$4:AC$921)</f>
        <v>0</v>
      </c>
      <c r="BC86" s="59">
        <f>SUMIF(Adjustments!$J$4:$J$921,(Retirements!$E86&amp;"/"&amp;Retirements!BC$8&amp;"/"&amp;Retirements!BC$7&amp;"/"&amp;Retirements!BC$6),Adjustments!AD$4:AD$921)</f>
        <v>0</v>
      </c>
      <c r="BD86" s="59">
        <f>SUMIF(Adjustments!$J$4:$J$921,(Retirements!$E86&amp;"/"&amp;Retirements!BD$8&amp;"/"&amp;Retirements!BD$7&amp;"/"&amp;Retirements!BD$6),Adjustments!AE$4:AE$921)</f>
        <v>0</v>
      </c>
      <c r="BE86" s="59">
        <f>SUMIF(Adjustments!$J$4:$J$921,(Retirements!$E86&amp;"/"&amp;Retirements!BE$8&amp;"/"&amp;Retirements!BE$7&amp;"/"&amp;Retirements!BE$6),Adjustments!AF$4:AF$921)</f>
        <v>0</v>
      </c>
      <c r="BF86" s="59">
        <f>SUMIF(Adjustments!$J$4:$J$921,(Retirements!$E86&amp;"/"&amp;Retirements!BF$8&amp;"/"&amp;Retirements!BF$7&amp;"/"&amp;Retirements!BF$6),Adjustments!AG$4:AG$921)</f>
        <v>0</v>
      </c>
      <c r="BG86" s="59"/>
      <c r="BH86" s="756">
        <f t="shared" si="489"/>
        <v>78</v>
      </c>
      <c r="BI86" s="59">
        <f t="shared" si="563"/>
        <v>375888954.18000001</v>
      </c>
      <c r="BJ86" s="59">
        <f t="shared" si="483"/>
        <v>375888954.18000001</v>
      </c>
      <c r="BK86" s="59">
        <f t="shared" si="483"/>
        <v>375888954.18000001</v>
      </c>
      <c r="BL86" s="59">
        <f t="shared" si="483"/>
        <v>375888954.18000001</v>
      </c>
      <c r="BM86" s="59">
        <f t="shared" si="483"/>
        <v>375888954.18000001</v>
      </c>
      <c r="BN86" s="59">
        <f t="shared" si="483"/>
        <v>375888954.18000001</v>
      </c>
      <c r="BO86" s="59">
        <f t="shared" si="483"/>
        <v>378793768.32999998</v>
      </c>
      <c r="BP86" s="59">
        <f t="shared" ref="BJ86:CE95" si="565">HLOOKUP(BP$8,$K$9:$AH$95,$BH86,0)</f>
        <v>378793768.32999998</v>
      </c>
      <c r="BQ86" s="59">
        <f t="shared" si="565"/>
        <v>378793768.32999998</v>
      </c>
      <c r="BR86" s="59">
        <f t="shared" si="565"/>
        <v>378793768.32999998</v>
      </c>
      <c r="BS86" s="59">
        <f t="shared" si="565"/>
        <v>378793768.32999998</v>
      </c>
      <c r="BT86" s="59">
        <f t="shared" si="565"/>
        <v>378793768.32999998</v>
      </c>
      <c r="BU86" s="59">
        <f t="shared" si="565"/>
        <v>378793768.32999998</v>
      </c>
      <c r="BV86" s="59">
        <f t="shared" si="565"/>
        <v>378793768.32999998</v>
      </c>
      <c r="BW86" s="59">
        <f t="shared" si="565"/>
        <v>378793768.32999998</v>
      </c>
      <c r="BX86" s="59">
        <f t="shared" si="565"/>
        <v>378793768.32999998</v>
      </c>
      <c r="BY86" s="59">
        <f t="shared" si="565"/>
        <v>378793768.32999998</v>
      </c>
      <c r="BZ86" s="59">
        <f t="shared" si="565"/>
        <v>378793768.32999998</v>
      </c>
      <c r="CA86" s="59">
        <f t="shared" si="565"/>
        <v>380858005.69979018</v>
      </c>
      <c r="CB86" s="59">
        <f t="shared" si="565"/>
        <v>380858005.69979018</v>
      </c>
      <c r="CC86" s="59">
        <f t="shared" si="565"/>
        <v>380858005.69979018</v>
      </c>
      <c r="CD86" s="59">
        <f t="shared" si="565"/>
        <v>380858005.69979018</v>
      </c>
      <c r="CE86" s="59">
        <f t="shared" si="565"/>
        <v>380858005.69979018</v>
      </c>
      <c r="CF86" s="68"/>
      <c r="CG86" s="70">
        <f t="shared" si="514"/>
        <v>-687348.24</v>
      </c>
      <c r="CH86" s="70">
        <f t="shared" si="515"/>
        <v>-1823036.4000000001</v>
      </c>
      <c r="CI86" s="70">
        <f t="shared" si="516"/>
        <v>-360826.86000000004</v>
      </c>
      <c r="CJ86" s="70">
        <f t="shared" si="517"/>
        <v>-707241.75999999989</v>
      </c>
      <c r="CK86" s="70">
        <f t="shared" si="518"/>
        <v>-1419365.4799999997</v>
      </c>
      <c r="CL86" s="70">
        <f t="shared" si="519"/>
        <v>-39025.22</v>
      </c>
      <c r="CM86" s="70">
        <f t="shared" si="520"/>
        <v>-227988.53000000003</v>
      </c>
      <c r="CN86" s="70">
        <f t="shared" si="521"/>
        <v>0</v>
      </c>
      <c r="CO86" s="70">
        <f t="shared" si="522"/>
        <v>-7365.83</v>
      </c>
      <c r="CP86" s="70">
        <f t="shared" si="523"/>
        <v>-766686.12198912667</v>
      </c>
      <c r="CQ86" s="70">
        <f t="shared" si="524"/>
        <v>-766686.12198912667</v>
      </c>
      <c r="CR86" s="70">
        <f t="shared" si="525"/>
        <v>-766686.12198912667</v>
      </c>
      <c r="CS86" s="70">
        <f t="shared" si="526"/>
        <v>-766686.12198912667</v>
      </c>
      <c r="CT86" s="70">
        <f t="shared" si="527"/>
        <v>-766686.12198912667</v>
      </c>
      <c r="CU86" s="70">
        <f t="shared" si="528"/>
        <v>-766686.12198912667</v>
      </c>
      <c r="CV86" s="70">
        <f t="shared" si="529"/>
        <v>-766686.12198912667</v>
      </c>
      <c r="CW86" s="70">
        <f t="shared" si="530"/>
        <v>-766686.12198912667</v>
      </c>
      <c r="CX86" s="70">
        <f t="shared" si="531"/>
        <v>-766686.12198912667</v>
      </c>
      <c r="CY86" s="70">
        <f t="shared" si="532"/>
        <v>-770864.17948697507</v>
      </c>
      <c r="CZ86" s="70">
        <f t="shared" si="533"/>
        <v>-770864.17948697507</v>
      </c>
      <c r="DA86" s="70">
        <f t="shared" si="534"/>
        <v>-770864.17948697507</v>
      </c>
      <c r="DB86" s="70">
        <f t="shared" si="535"/>
        <v>-770864.17948697507</v>
      </c>
      <c r="DC86" s="70">
        <f t="shared" si="536"/>
        <v>-770864.17948697507</v>
      </c>
      <c r="DD86" s="63">
        <f t="shared" si="537"/>
        <v>-16026694.315337015</v>
      </c>
      <c r="DE86" s="59"/>
      <c r="DF86" s="70">
        <f>SUMIF(Adjustments!$J$4:$J$921,(Retirements!$E86&amp;"/"&amp;Retirements!DF$8&amp;"/"&amp;Retirements!DF$7&amp;"/"&amp;Retirements!DF$6),Adjustments!K$4:K$921)</f>
        <v>0</v>
      </c>
      <c r="DG86" s="70">
        <f>SUMIF(Adjustments!$J$4:$J$921,(Retirements!$E86&amp;"/"&amp;Retirements!DG$8&amp;"/"&amp;Retirements!DG$7&amp;"/"&amp;Retirements!DG$6),Adjustments!L$4:L$921)</f>
        <v>0</v>
      </c>
      <c r="DH86" s="70">
        <f>SUMIF(Adjustments!$J$4:$J$921,(Retirements!$E86&amp;"/"&amp;Retirements!DH$8&amp;"/"&amp;Retirements!DH$7&amp;"/"&amp;Retirements!DH$6),Adjustments!M$4:M$921)</f>
        <v>0</v>
      </c>
      <c r="DI86" s="70">
        <f>SUMIF(Adjustments!$J$4:$J$921,(Retirements!$E86&amp;"/"&amp;Retirements!DI$8&amp;"/"&amp;Retirements!DI$7&amp;"/"&amp;Retirements!DI$6),Adjustments!N$4:N$921)</f>
        <v>0</v>
      </c>
      <c r="DJ86" s="70">
        <f>SUMIF(Adjustments!$J$4:$J$921,(Retirements!$E86&amp;"/"&amp;Retirements!DJ$8&amp;"/"&amp;Retirements!DJ$7&amp;"/"&amp;Retirements!DJ$6),Adjustments!O$4:O$921)</f>
        <v>0</v>
      </c>
      <c r="DK86" s="70">
        <f>SUMIF(Adjustments!$J$4:$J$921,(Retirements!$E86&amp;"/"&amp;Retirements!DK$8&amp;"/"&amp;Retirements!DK$7&amp;"/"&amp;Retirements!DK$6),Adjustments!P$4:P$921)</f>
        <v>0</v>
      </c>
      <c r="DL86" s="70">
        <f>SUMIF(Adjustments!$J$4:$J$921,(Retirements!$E86&amp;"/"&amp;Retirements!DL$8&amp;"/"&amp;Retirements!DL$7&amp;"/"&amp;Retirements!DL$6),Adjustments!Q$4:Q$921)</f>
        <v>0</v>
      </c>
      <c r="DM86" s="70">
        <f>SUMIF(Adjustments!$J$4:$J$921,(Retirements!$E86&amp;"/"&amp;Retirements!DM$8&amp;"/"&amp;Retirements!DM$7&amp;"/"&amp;Retirements!DM$6),Adjustments!R$4:R$921)</f>
        <v>0</v>
      </c>
      <c r="DN86" s="70">
        <f>SUMIF(Adjustments!$J$4:$J$921,(Retirements!$E86&amp;"/"&amp;Retirements!DN$8&amp;"/"&amp;Retirements!DN$7&amp;"/"&amp;Retirements!DN$6),Adjustments!S$4:S$921)</f>
        <v>0</v>
      </c>
      <c r="DO86" s="70">
        <f>SUMIF(Adjustments!$J$4:$J$921,(Retirements!$E86&amp;"/"&amp;Retirements!DO$8&amp;"/"&amp;Retirements!DO$7&amp;"/"&amp;Retirements!DO$6),Adjustments!T$4:T$921)</f>
        <v>0</v>
      </c>
      <c r="DP86" s="70">
        <f>SUMIF(Adjustments!$J$4:$J$921,(Retirements!$E86&amp;"/"&amp;Retirements!DP$8&amp;"/"&amp;Retirements!DP$7&amp;"/"&amp;Retirements!DP$6),Adjustments!U$4:U$921)</f>
        <v>0</v>
      </c>
      <c r="DQ86" s="70">
        <f>SUMIF(Adjustments!$J$4:$J$921,(Retirements!$E86&amp;"/"&amp;Retirements!DQ$8&amp;"/"&amp;Retirements!DQ$7&amp;"/"&amp;Retirements!DQ$6),Adjustments!V$4:V$921)</f>
        <v>0</v>
      </c>
      <c r="DR86" s="70">
        <f>SUMIF(Adjustments!$J$4:$J$921,(Retirements!$E86&amp;"/"&amp;Retirements!DR$8&amp;"/"&amp;Retirements!DR$7&amp;"/"&amp;Retirements!DR$6),Adjustments!W$4:W$921)</f>
        <v>0</v>
      </c>
      <c r="DS86" s="70">
        <f>SUMIF(Adjustments!$J$4:$J$921,(Retirements!$E86&amp;"/"&amp;Retirements!DS$8&amp;"/"&amp;Retirements!DS$7&amp;"/"&amp;Retirements!DS$6),Adjustments!X$4:X$921)</f>
        <v>0</v>
      </c>
      <c r="DT86" s="70">
        <f>SUMIF(Adjustments!$J$4:$J$921,(Retirements!$E86&amp;"/"&amp;Retirements!DT$8&amp;"/"&amp;Retirements!DT$7&amp;"/"&amp;Retirements!DT$6),Adjustments!Y$4:Y$921)</f>
        <v>0</v>
      </c>
      <c r="DU86" s="70">
        <f>SUMIF(Adjustments!$J$4:$J$921,(Retirements!$E86&amp;"/"&amp;Retirements!DU$8&amp;"/"&amp;Retirements!DU$7&amp;"/"&amp;Retirements!DU$6),Adjustments!Z$4:Z$921)</f>
        <v>0</v>
      </c>
      <c r="DV86" s="70">
        <f>SUMIF(Adjustments!$J$4:$J$921,(Retirements!$E86&amp;"/"&amp;Retirements!DV$8&amp;"/"&amp;Retirements!DV$7&amp;"/"&amp;Retirements!DV$6),Adjustments!AA$4:AA$921)</f>
        <v>0</v>
      </c>
      <c r="DW86" s="70">
        <f>SUMIF(Adjustments!$J$4:$J$921,(Retirements!$E86&amp;"/"&amp;Retirements!DW$8&amp;"/"&amp;Retirements!DW$7&amp;"/"&amp;Retirements!DW$6),Adjustments!AB$4:AB$921)</f>
        <v>0</v>
      </c>
      <c r="DX86" s="70">
        <f>SUMIF(Adjustments!$J$4:$J$921,(Retirements!$E86&amp;"/"&amp;Retirements!DX$8&amp;"/"&amp;Retirements!DX$7&amp;"/"&amp;Retirements!DX$6),Adjustments!AC$4:AC$921)</f>
        <v>0</v>
      </c>
      <c r="DY86" s="70">
        <f>SUMIF(Adjustments!$J$4:$J$921,(Retirements!$E86&amp;"/"&amp;Retirements!DY$8&amp;"/"&amp;Retirements!DY$7&amp;"/"&amp;Retirements!DY$6),Adjustments!AD$4:AD$921)</f>
        <v>0</v>
      </c>
      <c r="DZ86" s="70">
        <f>SUMIF(Adjustments!$J$4:$J$921,(Retirements!$E86&amp;"/"&amp;Retirements!DZ$8&amp;"/"&amp;Retirements!DZ$7&amp;"/"&amp;Retirements!DZ$6),Adjustments!AE$4:AE$921)</f>
        <v>0</v>
      </c>
      <c r="EA86" s="70">
        <f>SUMIF(Adjustments!$J$4:$J$921,(Retirements!$E86&amp;"/"&amp;Retirements!EA$8&amp;"/"&amp;Retirements!EA$7&amp;"/"&amp;Retirements!EA$6),Adjustments!AF$4:AF$921)</f>
        <v>0</v>
      </c>
      <c r="EB86" s="70">
        <f>SUMIF(Adjustments!$J$4:$J$921,(Retirements!$E86&amp;"/"&amp;Retirements!EB$8&amp;"/"&amp;Retirements!EB$7&amp;"/"&amp;Retirements!EB$6),Adjustments!AG$4:AG$921)</f>
        <v>0</v>
      </c>
      <c r="EC86" s="59"/>
      <c r="ED86" s="59">
        <f t="shared" si="538"/>
        <v>-687348.24</v>
      </c>
      <c r="EE86" s="59">
        <f t="shared" si="539"/>
        <v>-1823036.4000000001</v>
      </c>
      <c r="EF86" s="59">
        <f t="shared" si="540"/>
        <v>-360826.86000000004</v>
      </c>
      <c r="EG86" s="59">
        <f t="shared" si="541"/>
        <v>-707241.75999999989</v>
      </c>
      <c r="EH86" s="59">
        <f t="shared" si="542"/>
        <v>-1419365.4799999997</v>
      </c>
      <c r="EI86" s="59">
        <f t="shared" si="543"/>
        <v>-39025.22</v>
      </c>
      <c r="EJ86" s="59">
        <f t="shared" si="544"/>
        <v>-227988.53000000003</v>
      </c>
      <c r="EK86" s="59">
        <f t="shared" si="545"/>
        <v>0</v>
      </c>
      <c r="EL86" s="59">
        <f t="shared" si="546"/>
        <v>-7365.83</v>
      </c>
      <c r="EM86" s="59">
        <f t="shared" si="547"/>
        <v>-766686.12198912667</v>
      </c>
      <c r="EN86" s="59">
        <f t="shared" si="548"/>
        <v>-766686.12198912667</v>
      </c>
      <c r="EO86" s="59">
        <f t="shared" si="549"/>
        <v>-766686.12198912667</v>
      </c>
      <c r="EP86" s="59">
        <f t="shared" si="550"/>
        <v>-766686.12198912667</v>
      </c>
      <c r="EQ86" s="59">
        <f t="shared" si="551"/>
        <v>-766686.12198912667</v>
      </c>
      <c r="ER86" s="59">
        <f t="shared" si="552"/>
        <v>-766686.12198912667</v>
      </c>
      <c r="ES86" s="59">
        <f t="shared" si="553"/>
        <v>-766686.12198912667</v>
      </c>
      <c r="ET86" s="59">
        <f t="shared" si="554"/>
        <v>-766686.12198912667</v>
      </c>
      <c r="EU86" s="59">
        <f t="shared" si="555"/>
        <v>-766686.12198912667</v>
      </c>
      <c r="EV86" s="59">
        <f t="shared" si="556"/>
        <v>-770864.17948697507</v>
      </c>
      <c r="EW86" s="59">
        <f t="shared" si="557"/>
        <v>-770864.17948697507</v>
      </c>
      <c r="EX86" s="59">
        <f t="shared" si="558"/>
        <v>-770864.17948697507</v>
      </c>
      <c r="EY86" s="59">
        <f t="shared" si="559"/>
        <v>-770864.17948697507</v>
      </c>
      <c r="EZ86" s="59">
        <f t="shared" si="560"/>
        <v>-770864.17948697507</v>
      </c>
      <c r="FA86" s="127">
        <f t="shared" si="564"/>
        <v>-16026694.315337015</v>
      </c>
      <c r="FB86" s="59"/>
      <c r="FC86" s="70">
        <f>SUMIF(Adjustments!$J$4:$J$921,(Retirements!$E86&amp;"/"&amp;Retirements!FC$8&amp;"/"&amp;Retirements!FC$7&amp;"/"&amp;Retirements!FC$6),Adjustments!L$4:L$921)</f>
        <v>606869.86999999988</v>
      </c>
      <c r="FD86" s="70">
        <f>SUMIF(Adjustments!$J$4:$J$921,(Retirements!$E86&amp;"/"&amp;Retirements!FD$8&amp;"/"&amp;Retirements!FD$7&amp;"/"&amp;Retirements!FD$6),Adjustments!M$4:M$921)</f>
        <v>108514.97</v>
      </c>
      <c r="FE86" s="70">
        <f>SUMIF(Adjustments!$J$4:$J$921,(Retirements!$E86&amp;"/"&amp;Retirements!FE$8&amp;"/"&amp;Retirements!FE$7&amp;"/"&amp;Retirements!FE$6),Adjustments!N$4:N$921)</f>
        <v>1157640.31</v>
      </c>
      <c r="FF86" s="70">
        <f>SUMIF(Adjustments!$J$4:$J$921,(Retirements!$E86&amp;"/"&amp;Retirements!FF$8&amp;"/"&amp;Retirements!FF$7&amp;"/"&amp;Retirements!FF$6),Adjustments!O$4:O$921)</f>
        <v>306297.73</v>
      </c>
      <c r="FG86" s="70">
        <f>SUMIF(Adjustments!$J$4:$J$921,(Retirements!$E86&amp;"/"&amp;Retirements!FG$8&amp;"/"&amp;Retirements!FG$7&amp;"/"&amp;Retirements!FG$6),Adjustments!P$4:P$921)</f>
        <v>750828.64000000013</v>
      </c>
      <c r="FH86" s="70">
        <f>SUMIF(Adjustments!$J$4:$J$921,(Retirements!$E86&amp;"/"&amp;Retirements!FH$8&amp;"/"&amp;Retirements!FH$7&amp;"/"&amp;Retirements!FH$6),Adjustments!Q$4:Q$921)</f>
        <v>5011506.59</v>
      </c>
      <c r="FI86" s="70">
        <f>SUMIF(Adjustments!$J$4:$J$921,(Retirements!$E86&amp;"/"&amp;Retirements!FI$8&amp;"/"&amp;Retirements!FI$7&amp;"/"&amp;Retirements!FI$6),Adjustments!R$4:R$921)</f>
        <v>186718.24000000002</v>
      </c>
      <c r="FJ86" s="70">
        <f>SUMIF(Adjustments!$J$4:$J$921,(Retirements!$E86&amp;"/"&amp;Retirements!FJ$8&amp;"/"&amp;Retirements!FJ$7&amp;"/"&amp;Retirements!FJ$6),Adjustments!S$4:S$921)</f>
        <v>583272.1100000001</v>
      </c>
      <c r="FK86" s="70">
        <f>SUMIF(Adjustments!$J$4:$J$921,(Retirements!$E86&amp;"/"&amp;Retirements!FK$8&amp;"/"&amp;Retirements!FK$7&amp;"/"&amp;Retirements!FK$6),Adjustments!T$4:T$921)</f>
        <v>59564.280000000006</v>
      </c>
      <c r="FL86" s="70">
        <f>SUMIF(Adjustments!$J$4:$J$921,(Retirements!$E86&amp;"/"&amp;Retirements!FL$8&amp;"/"&amp;Retirements!FL$7&amp;"/"&amp;Retirements!FL$6),Adjustments!U$4:U$921)</f>
        <v>355838.07692307694</v>
      </c>
      <c r="FM86" s="70">
        <f>SUMIF(Adjustments!$J$4:$J$921,(Retirements!$E86&amp;"/"&amp;Retirements!FM$8&amp;"/"&amp;Retirements!FM$7&amp;"/"&amp;Retirements!FM$6),Adjustments!V$4:V$921)</f>
        <v>304235.76923076925</v>
      </c>
      <c r="FN86" s="70">
        <f>SUMIF(Adjustments!$J$4:$J$921,(Retirements!$E86&amp;"/"&amp;Retirements!FN$8&amp;"/"&amp;Retirements!FN$7&amp;"/"&amp;Retirements!FN$6),Adjustments!W$4:W$921)</f>
        <v>2292404.1207692306</v>
      </c>
      <c r="FO86" s="70">
        <f>SUMIF(Adjustments!$J$4:$J$921,(Retirements!$E86&amp;"/"&amp;Retirements!FO$8&amp;"/"&amp;Retirements!FO$7&amp;"/"&amp;Retirements!FO$6),Adjustments!X$4:X$921)</f>
        <v>559388.07692307699</v>
      </c>
      <c r="FP86" s="70">
        <f>SUMIF(Adjustments!$J$4:$J$921,(Retirements!$E86&amp;"/"&amp;Retirements!FP$8&amp;"/"&amp;Retirements!FP$7&amp;"/"&amp;Retirements!FP$6),Adjustments!Y$4:Y$921)</f>
        <v>365368.84615384619</v>
      </c>
      <c r="FQ86" s="70">
        <f>SUMIF(Adjustments!$J$4:$J$921,(Retirements!$E86&amp;"/"&amp;Retirements!FQ$8&amp;"/"&amp;Retirements!FQ$7&amp;"/"&amp;Retirements!FQ$6),Adjustments!Z$4:Z$921)</f>
        <v>484231.15384615393</v>
      </c>
      <c r="FR86" s="70">
        <f>SUMIF(Adjustments!$J$4:$J$921,(Retirements!$E86&amp;"/"&amp;Retirements!FR$8&amp;"/"&amp;Retirements!FR$7&amp;"/"&amp;Retirements!FR$6),Adjustments!AA$4:AA$921)</f>
        <v>901542.69230769225</v>
      </c>
      <c r="FS86" s="70">
        <f>SUMIF(Adjustments!$J$4:$J$921,(Retirements!$E86&amp;"/"&amp;Retirements!FS$8&amp;"/"&amp;Retirements!FS$7&amp;"/"&amp;Retirements!FS$6),Adjustments!AB$4:AB$921)</f>
        <v>1065131.5384615387</v>
      </c>
      <c r="FT86" s="70">
        <f>SUMIF(Adjustments!$J$4:$J$921,(Retirements!$E86&amp;"/"&amp;Retirements!FT$8&amp;"/"&amp;Retirements!FT$7&amp;"/"&amp;Retirements!FT$6),Adjustments!AC$4:AC$921)</f>
        <v>2042071.923076923</v>
      </c>
      <c r="FU86" s="70">
        <f>SUMIF(Adjustments!$J$4:$J$921,(Retirements!$E86&amp;"/"&amp;Retirements!FU$8&amp;"/"&amp;Retirements!FU$7&amp;"/"&amp;Retirements!FU$6),Adjustments!AD$4:AD$921)</f>
        <v>905919.76615384617</v>
      </c>
      <c r="FV86" s="70">
        <f>SUMIF(Adjustments!$J$4:$J$921,(Retirements!$E86&amp;"/"&amp;Retirements!FV$8&amp;"/"&amp;Retirements!FV$7&amp;"/"&amp;Retirements!FV$6),Adjustments!AE$4:AE$921)</f>
        <v>219480.40846153843</v>
      </c>
      <c r="FW86" s="70">
        <f>SUMIF(Adjustments!$J$4:$J$921,(Retirements!$E86&amp;"/"&amp;Retirements!FW$8&amp;"/"&amp;Retirements!FW$7&amp;"/"&amp;Retirements!FW$6),Adjustments!AF$4:AF$921)</f>
        <v>256972.95692307694</v>
      </c>
      <c r="FX86" s="70">
        <f>SUMIF(Adjustments!$J$4:$J$921,(Retirements!$E86&amp;"/"&amp;Retirements!FX$8&amp;"/"&amp;Retirements!FX$7&amp;"/"&amp;Retirements!FX$6),Adjustments!AG$4:AG$921)</f>
        <v>370669.16978079942</v>
      </c>
      <c r="FY86" s="70">
        <f>SUMIF(Adjustments!$J$4:$J$921,(Retirements!$E86&amp;"/"&amp;Retirements!FY$8&amp;"/"&amp;Retirements!FY$7&amp;"/"&amp;Retirements!FY$6),Adjustments!AH$4:AH$921)</f>
        <v>316948.68143960898</v>
      </c>
      <c r="FZ86" s="63">
        <f t="shared" si="561"/>
        <v>19211415.920451172</v>
      </c>
    </row>
    <row r="87" spans="1:182" ht="13.5" thickBot="1">
      <c r="A87" s="5" t="s">
        <v>47</v>
      </c>
      <c r="B87" s="3" t="s">
        <v>12</v>
      </c>
      <c r="C87" s="5" t="s">
        <v>2</v>
      </c>
      <c r="D87" s="5" t="s">
        <v>45</v>
      </c>
      <c r="E87" s="5" t="s">
        <v>386</v>
      </c>
      <c r="F87" s="5" t="s">
        <v>101</v>
      </c>
      <c r="G87" s="79"/>
      <c r="H87" s="5" t="s">
        <v>12</v>
      </c>
      <c r="I87" s="5" t="str">
        <f t="shared" si="562"/>
        <v>SSGCH</v>
      </c>
      <c r="J87" s="375">
        <v>0</v>
      </c>
      <c r="K87" s="376">
        <f>VLOOKUP(F87,Scenarios!$AG$11:$AJ$132,4,0)</f>
        <v>0</v>
      </c>
      <c r="L87" s="27">
        <f t="shared" si="490"/>
        <v>0</v>
      </c>
      <c r="M87" s="27">
        <f t="shared" si="491"/>
        <v>0</v>
      </c>
      <c r="N87" s="27">
        <f t="shared" si="492"/>
        <v>0</v>
      </c>
      <c r="O87" s="27">
        <f t="shared" si="493"/>
        <v>0</v>
      </c>
      <c r="P87" s="27">
        <f t="shared" si="494"/>
        <v>0</v>
      </c>
      <c r="Q87" s="27">
        <f t="shared" si="495"/>
        <v>0</v>
      </c>
      <c r="R87" s="27">
        <f t="shared" si="496"/>
        <v>0</v>
      </c>
      <c r="S87" s="27">
        <f t="shared" si="497"/>
        <v>0</v>
      </c>
      <c r="T87" s="27">
        <f t="shared" si="498"/>
        <v>0</v>
      </c>
      <c r="U87" s="27">
        <f t="shared" si="499"/>
        <v>0</v>
      </c>
      <c r="V87" s="27">
        <f t="shared" si="500"/>
        <v>0</v>
      </c>
      <c r="W87" s="27">
        <f t="shared" si="501"/>
        <v>0</v>
      </c>
      <c r="X87" s="27">
        <f t="shared" si="502"/>
        <v>0</v>
      </c>
      <c r="Y87" s="27">
        <f t="shared" si="503"/>
        <v>0</v>
      </c>
      <c r="Z87" s="27">
        <f t="shared" si="504"/>
        <v>0</v>
      </c>
      <c r="AA87" s="27">
        <f t="shared" si="505"/>
        <v>0</v>
      </c>
      <c r="AB87" s="27">
        <f t="shared" si="506"/>
        <v>0</v>
      </c>
      <c r="AC87" s="27">
        <f t="shared" si="507"/>
        <v>0</v>
      </c>
      <c r="AD87" s="27">
        <f t="shared" si="508"/>
        <v>0</v>
      </c>
      <c r="AE87" s="27">
        <f t="shared" si="509"/>
        <v>0</v>
      </c>
      <c r="AF87" s="27">
        <f t="shared" si="510"/>
        <v>0</v>
      </c>
      <c r="AG87" s="27">
        <f t="shared" si="511"/>
        <v>0</v>
      </c>
      <c r="AH87" s="27">
        <f t="shared" si="512"/>
        <v>0</v>
      </c>
      <c r="AI87" s="68"/>
      <c r="AJ87" s="59">
        <f>SUMIF(Adjustments!$J$4:$J$921,(Retirements!$E87&amp;"/"&amp;Retirements!AJ$8&amp;"/"&amp;Retirements!AJ$7&amp;"/"&amp;Retirements!AJ$6),Adjustments!K$4:K$921)</f>
        <v>0</v>
      </c>
      <c r="AK87" s="59">
        <f>SUMIF(Adjustments!$J$4:$J$921,(Retirements!$E87&amp;"/"&amp;Retirements!AK$8&amp;"/"&amp;Retirements!AK$7&amp;"/"&amp;Retirements!AK$6),Adjustments!L$4:L$921)</f>
        <v>0</v>
      </c>
      <c r="AL87" s="59">
        <f>SUMIF(Adjustments!$J$4:$J$921,(Retirements!$E87&amp;"/"&amp;Retirements!AL$8&amp;"/"&amp;Retirements!AL$7&amp;"/"&amp;Retirements!AL$6),Adjustments!M$4:M$921)</f>
        <v>0</v>
      </c>
      <c r="AM87" s="59">
        <f>SUMIF(Adjustments!$J$4:$J$921,(Retirements!$E87&amp;"/"&amp;Retirements!AM$8&amp;"/"&amp;Retirements!AM$7&amp;"/"&amp;Retirements!AM$6),Adjustments!N$4:N$921)</f>
        <v>0</v>
      </c>
      <c r="AN87" s="59">
        <f>SUMIF(Adjustments!$J$4:$J$921,(Retirements!$E87&amp;"/"&amp;Retirements!AN$8&amp;"/"&amp;Retirements!AN$7&amp;"/"&amp;Retirements!AN$6),Adjustments!O$4:O$921)</f>
        <v>0</v>
      </c>
      <c r="AO87" s="59">
        <f>SUMIF(Adjustments!$J$4:$J$921,(Retirements!$E87&amp;"/"&amp;Retirements!AO$8&amp;"/"&amp;Retirements!AO$7&amp;"/"&amp;Retirements!AO$6),Adjustments!P$4:P$921)</f>
        <v>0</v>
      </c>
      <c r="AP87" s="59">
        <f>SUMIF(Adjustments!$J$4:$J$921,(Retirements!$E87&amp;"/"&amp;Retirements!AP$8&amp;"/"&amp;Retirements!AP$7&amp;"/"&amp;Retirements!AP$6),Adjustments!Q$4:Q$921)</f>
        <v>0</v>
      </c>
      <c r="AQ87" s="59">
        <f>SUMIF(Adjustments!$J$4:$J$921,(Retirements!$E87&amp;"/"&amp;Retirements!AQ$8&amp;"/"&amp;Retirements!AQ$7&amp;"/"&amp;Retirements!AQ$6),Adjustments!R$4:R$921)</f>
        <v>0</v>
      </c>
      <c r="AR87" s="59">
        <f>SUMIF(Adjustments!$J$4:$J$921,(Retirements!$E87&amp;"/"&amp;Retirements!AR$8&amp;"/"&amp;Retirements!AR$7&amp;"/"&amp;Retirements!AR$6),Adjustments!S$4:S$921)</f>
        <v>0</v>
      </c>
      <c r="AS87" s="59">
        <f>SUMIF(Adjustments!$J$4:$J$921,(Retirements!$E87&amp;"/"&amp;Retirements!AS$8&amp;"/"&amp;Retirements!AS$7&amp;"/"&amp;Retirements!AS$6),Adjustments!T$4:T$921)</f>
        <v>0</v>
      </c>
      <c r="AT87" s="59">
        <f>SUMIF(Adjustments!$J$4:$J$921,(Retirements!$E87&amp;"/"&amp;Retirements!AT$8&amp;"/"&amp;Retirements!AT$7&amp;"/"&amp;Retirements!AT$6),Adjustments!U$4:U$921)</f>
        <v>0</v>
      </c>
      <c r="AU87" s="59">
        <f>SUMIF(Adjustments!$J$4:$J$921,(Retirements!$E87&amp;"/"&amp;Retirements!AU$8&amp;"/"&amp;Retirements!AU$7&amp;"/"&amp;Retirements!AU$6),Adjustments!V$4:V$921)</f>
        <v>0</v>
      </c>
      <c r="AV87" s="59">
        <f>SUMIF(Adjustments!$J$4:$J$921,(Retirements!$E87&amp;"/"&amp;Retirements!AV$8&amp;"/"&amp;Retirements!AV$7&amp;"/"&amp;Retirements!AV$6),Adjustments!W$4:W$921)</f>
        <v>0</v>
      </c>
      <c r="AW87" s="59">
        <f>SUMIF(Adjustments!$J$4:$J$921,(Retirements!$E87&amp;"/"&amp;Retirements!AW$8&amp;"/"&amp;Retirements!AW$7&amp;"/"&amp;Retirements!AW$6),Adjustments!X$4:X$921)</f>
        <v>0</v>
      </c>
      <c r="AX87" s="59">
        <f>SUMIF(Adjustments!$J$4:$J$921,(Retirements!$E87&amp;"/"&amp;Retirements!AX$8&amp;"/"&amp;Retirements!AX$7&amp;"/"&amp;Retirements!AX$6),Adjustments!Y$4:Y$921)</f>
        <v>0</v>
      </c>
      <c r="AY87" s="59">
        <f>SUMIF(Adjustments!$J$4:$J$921,(Retirements!$E87&amp;"/"&amp;Retirements!AY$8&amp;"/"&amp;Retirements!AY$7&amp;"/"&amp;Retirements!AY$6),Adjustments!Z$4:Z$921)</f>
        <v>0</v>
      </c>
      <c r="AZ87" s="59">
        <f>SUMIF(Adjustments!$J$4:$J$921,(Retirements!$E87&amp;"/"&amp;Retirements!AZ$8&amp;"/"&amp;Retirements!AZ$7&amp;"/"&amp;Retirements!AZ$6),Adjustments!AA$4:AA$921)</f>
        <v>0</v>
      </c>
      <c r="BA87" s="59">
        <f>SUMIF(Adjustments!$J$4:$J$921,(Retirements!$E87&amp;"/"&amp;Retirements!BA$8&amp;"/"&amp;Retirements!BA$7&amp;"/"&amp;Retirements!BA$6),Adjustments!AB$4:AB$921)</f>
        <v>0</v>
      </c>
      <c r="BB87" s="59">
        <f>SUMIF(Adjustments!$J$4:$J$921,(Retirements!$E87&amp;"/"&amp;Retirements!BB$8&amp;"/"&amp;Retirements!BB$7&amp;"/"&amp;Retirements!BB$6),Adjustments!AC$4:AC$921)</f>
        <v>0</v>
      </c>
      <c r="BC87" s="59">
        <f>SUMIF(Adjustments!$J$4:$J$921,(Retirements!$E87&amp;"/"&amp;Retirements!BC$8&amp;"/"&amp;Retirements!BC$7&amp;"/"&amp;Retirements!BC$6),Adjustments!AD$4:AD$921)</f>
        <v>0</v>
      </c>
      <c r="BD87" s="59">
        <f>SUMIF(Adjustments!$J$4:$J$921,(Retirements!$E87&amp;"/"&amp;Retirements!BD$8&amp;"/"&amp;Retirements!BD$7&amp;"/"&amp;Retirements!BD$6),Adjustments!AE$4:AE$921)</f>
        <v>0</v>
      </c>
      <c r="BE87" s="59">
        <f>SUMIF(Adjustments!$J$4:$J$921,(Retirements!$E87&amp;"/"&amp;Retirements!BE$8&amp;"/"&amp;Retirements!BE$7&amp;"/"&amp;Retirements!BE$6),Adjustments!AF$4:AF$921)</f>
        <v>0</v>
      </c>
      <c r="BF87" s="59">
        <f>SUMIF(Adjustments!$J$4:$J$921,(Retirements!$E87&amp;"/"&amp;Retirements!BF$8&amp;"/"&amp;Retirements!BF$7&amp;"/"&amp;Retirements!BF$6),Adjustments!AG$4:AG$921)</f>
        <v>0</v>
      </c>
      <c r="BG87" s="59"/>
      <c r="BH87" s="756">
        <f t="shared" si="489"/>
        <v>79</v>
      </c>
      <c r="BI87" s="59">
        <f t="shared" si="563"/>
        <v>0</v>
      </c>
      <c r="BJ87" s="59">
        <f t="shared" si="565"/>
        <v>0</v>
      </c>
      <c r="BK87" s="59">
        <f t="shared" si="565"/>
        <v>0</v>
      </c>
      <c r="BL87" s="59">
        <f t="shared" si="565"/>
        <v>0</v>
      </c>
      <c r="BM87" s="59">
        <f t="shared" si="565"/>
        <v>0</v>
      </c>
      <c r="BN87" s="59">
        <f t="shared" si="565"/>
        <v>0</v>
      </c>
      <c r="BO87" s="59">
        <f t="shared" si="565"/>
        <v>0</v>
      </c>
      <c r="BP87" s="59">
        <f t="shared" si="565"/>
        <v>0</v>
      </c>
      <c r="BQ87" s="59">
        <f t="shared" si="565"/>
        <v>0</v>
      </c>
      <c r="BR87" s="59">
        <f t="shared" si="565"/>
        <v>0</v>
      </c>
      <c r="BS87" s="59">
        <f t="shared" si="565"/>
        <v>0</v>
      </c>
      <c r="BT87" s="59">
        <f t="shared" si="565"/>
        <v>0</v>
      </c>
      <c r="BU87" s="59">
        <f t="shared" si="565"/>
        <v>0</v>
      </c>
      <c r="BV87" s="59">
        <f t="shared" si="565"/>
        <v>0</v>
      </c>
      <c r="BW87" s="59">
        <f t="shared" si="565"/>
        <v>0</v>
      </c>
      <c r="BX87" s="59">
        <f t="shared" si="565"/>
        <v>0</v>
      </c>
      <c r="BY87" s="59">
        <f t="shared" si="565"/>
        <v>0</v>
      </c>
      <c r="BZ87" s="59">
        <f t="shared" si="565"/>
        <v>0</v>
      </c>
      <c r="CA87" s="59">
        <f t="shared" si="565"/>
        <v>0</v>
      </c>
      <c r="CB87" s="59">
        <f t="shared" si="565"/>
        <v>0</v>
      </c>
      <c r="CC87" s="59">
        <f t="shared" si="565"/>
        <v>0</v>
      </c>
      <c r="CD87" s="59">
        <f t="shared" si="565"/>
        <v>0</v>
      </c>
      <c r="CE87" s="59">
        <f t="shared" si="565"/>
        <v>0</v>
      </c>
      <c r="CF87" s="68"/>
      <c r="CG87" s="70">
        <f t="shared" si="514"/>
        <v>0</v>
      </c>
      <c r="CH87" s="70">
        <f t="shared" si="515"/>
        <v>0</v>
      </c>
      <c r="CI87" s="70">
        <f t="shared" si="516"/>
        <v>0</v>
      </c>
      <c r="CJ87" s="70">
        <f t="shared" si="517"/>
        <v>0</v>
      </c>
      <c r="CK87" s="70">
        <f t="shared" si="518"/>
        <v>0</v>
      </c>
      <c r="CL87" s="70">
        <f t="shared" si="519"/>
        <v>0</v>
      </c>
      <c r="CM87" s="70">
        <f t="shared" si="520"/>
        <v>0</v>
      </c>
      <c r="CN87" s="70">
        <f t="shared" si="521"/>
        <v>0</v>
      </c>
      <c r="CO87" s="70">
        <f t="shared" si="522"/>
        <v>0</v>
      </c>
      <c r="CP87" s="70">
        <f t="shared" si="523"/>
        <v>0</v>
      </c>
      <c r="CQ87" s="70">
        <f t="shared" si="524"/>
        <v>0</v>
      </c>
      <c r="CR87" s="70">
        <f t="shared" si="525"/>
        <v>0</v>
      </c>
      <c r="CS87" s="70">
        <f t="shared" si="526"/>
        <v>0</v>
      </c>
      <c r="CT87" s="70">
        <f t="shared" si="527"/>
        <v>0</v>
      </c>
      <c r="CU87" s="70">
        <f t="shared" si="528"/>
        <v>0</v>
      </c>
      <c r="CV87" s="70">
        <f t="shared" si="529"/>
        <v>0</v>
      </c>
      <c r="CW87" s="70">
        <f t="shared" si="530"/>
        <v>0</v>
      </c>
      <c r="CX87" s="70">
        <f t="shared" si="531"/>
        <v>0</v>
      </c>
      <c r="CY87" s="70">
        <f t="shared" si="532"/>
        <v>0</v>
      </c>
      <c r="CZ87" s="70">
        <f t="shared" si="533"/>
        <v>0</v>
      </c>
      <c r="DA87" s="70">
        <f t="shared" si="534"/>
        <v>0</v>
      </c>
      <c r="DB87" s="70">
        <f t="shared" si="535"/>
        <v>0</v>
      </c>
      <c r="DC87" s="70">
        <f t="shared" si="536"/>
        <v>0</v>
      </c>
      <c r="DD87" s="63">
        <f t="shared" si="537"/>
        <v>0</v>
      </c>
      <c r="DE87" s="59"/>
      <c r="DF87" s="70">
        <f>SUMIF(Adjustments!$J$4:$J$921,(Retirements!$E87&amp;"/"&amp;Retirements!DF$8&amp;"/"&amp;Retirements!DF$7&amp;"/"&amp;Retirements!DF$6),Adjustments!K$4:K$921)</f>
        <v>0</v>
      </c>
      <c r="DG87" s="70">
        <f>SUMIF(Adjustments!$J$4:$J$921,(Retirements!$E87&amp;"/"&amp;Retirements!DG$8&amp;"/"&amp;Retirements!DG$7&amp;"/"&amp;Retirements!DG$6),Adjustments!L$4:L$921)</f>
        <v>0</v>
      </c>
      <c r="DH87" s="70">
        <f>SUMIF(Adjustments!$J$4:$J$921,(Retirements!$E87&amp;"/"&amp;Retirements!DH$8&amp;"/"&amp;Retirements!DH$7&amp;"/"&amp;Retirements!DH$6),Adjustments!M$4:M$921)</f>
        <v>0</v>
      </c>
      <c r="DI87" s="70">
        <f>SUMIF(Adjustments!$J$4:$J$921,(Retirements!$E87&amp;"/"&amp;Retirements!DI$8&amp;"/"&amp;Retirements!DI$7&amp;"/"&amp;Retirements!DI$6),Adjustments!N$4:N$921)</f>
        <v>0</v>
      </c>
      <c r="DJ87" s="70">
        <f>SUMIF(Adjustments!$J$4:$J$921,(Retirements!$E87&amp;"/"&amp;Retirements!DJ$8&amp;"/"&amp;Retirements!DJ$7&amp;"/"&amp;Retirements!DJ$6),Adjustments!O$4:O$921)</f>
        <v>0</v>
      </c>
      <c r="DK87" s="70">
        <f>SUMIF(Adjustments!$J$4:$J$921,(Retirements!$E87&amp;"/"&amp;Retirements!DK$8&amp;"/"&amp;Retirements!DK$7&amp;"/"&amp;Retirements!DK$6),Adjustments!P$4:P$921)</f>
        <v>0</v>
      </c>
      <c r="DL87" s="70">
        <f>SUMIF(Adjustments!$J$4:$J$921,(Retirements!$E87&amp;"/"&amp;Retirements!DL$8&amp;"/"&amp;Retirements!DL$7&amp;"/"&amp;Retirements!DL$6),Adjustments!Q$4:Q$921)</f>
        <v>0</v>
      </c>
      <c r="DM87" s="70">
        <f>SUMIF(Adjustments!$J$4:$J$921,(Retirements!$E87&amp;"/"&amp;Retirements!DM$8&amp;"/"&amp;Retirements!DM$7&amp;"/"&amp;Retirements!DM$6),Adjustments!R$4:R$921)</f>
        <v>0</v>
      </c>
      <c r="DN87" s="70">
        <f>SUMIF(Adjustments!$J$4:$J$921,(Retirements!$E87&amp;"/"&amp;Retirements!DN$8&amp;"/"&amp;Retirements!DN$7&amp;"/"&amp;Retirements!DN$6),Adjustments!S$4:S$921)</f>
        <v>0</v>
      </c>
      <c r="DO87" s="70">
        <f>SUMIF(Adjustments!$J$4:$J$921,(Retirements!$E87&amp;"/"&amp;Retirements!DO$8&amp;"/"&amp;Retirements!DO$7&amp;"/"&amp;Retirements!DO$6),Adjustments!T$4:T$921)</f>
        <v>0</v>
      </c>
      <c r="DP87" s="70">
        <f>SUMIF(Adjustments!$J$4:$J$921,(Retirements!$E87&amp;"/"&amp;Retirements!DP$8&amp;"/"&amp;Retirements!DP$7&amp;"/"&amp;Retirements!DP$6),Adjustments!U$4:U$921)</f>
        <v>0</v>
      </c>
      <c r="DQ87" s="70">
        <f>SUMIF(Adjustments!$J$4:$J$921,(Retirements!$E87&amp;"/"&amp;Retirements!DQ$8&amp;"/"&amp;Retirements!DQ$7&amp;"/"&amp;Retirements!DQ$6),Adjustments!V$4:V$921)</f>
        <v>0</v>
      </c>
      <c r="DR87" s="70">
        <f>SUMIF(Adjustments!$J$4:$J$921,(Retirements!$E87&amp;"/"&amp;Retirements!DR$8&amp;"/"&amp;Retirements!DR$7&amp;"/"&amp;Retirements!DR$6),Adjustments!W$4:W$921)</f>
        <v>0</v>
      </c>
      <c r="DS87" s="70">
        <f>SUMIF(Adjustments!$J$4:$J$921,(Retirements!$E87&amp;"/"&amp;Retirements!DS$8&amp;"/"&amp;Retirements!DS$7&amp;"/"&amp;Retirements!DS$6),Adjustments!X$4:X$921)</f>
        <v>0</v>
      </c>
      <c r="DT87" s="70">
        <f>SUMIF(Adjustments!$J$4:$J$921,(Retirements!$E87&amp;"/"&amp;Retirements!DT$8&amp;"/"&amp;Retirements!DT$7&amp;"/"&amp;Retirements!DT$6),Adjustments!Y$4:Y$921)</f>
        <v>0</v>
      </c>
      <c r="DU87" s="70">
        <f>SUMIF(Adjustments!$J$4:$J$921,(Retirements!$E87&amp;"/"&amp;Retirements!DU$8&amp;"/"&amp;Retirements!DU$7&amp;"/"&amp;Retirements!DU$6),Adjustments!Z$4:Z$921)</f>
        <v>0</v>
      </c>
      <c r="DV87" s="70">
        <f>SUMIF(Adjustments!$J$4:$J$921,(Retirements!$E87&amp;"/"&amp;Retirements!DV$8&amp;"/"&amp;Retirements!DV$7&amp;"/"&amp;Retirements!DV$6),Adjustments!AA$4:AA$921)</f>
        <v>0</v>
      </c>
      <c r="DW87" s="70">
        <f>SUMIF(Adjustments!$J$4:$J$921,(Retirements!$E87&amp;"/"&amp;Retirements!DW$8&amp;"/"&amp;Retirements!DW$7&amp;"/"&amp;Retirements!DW$6),Adjustments!AB$4:AB$921)</f>
        <v>0</v>
      </c>
      <c r="DX87" s="70">
        <f>SUMIF(Adjustments!$J$4:$J$921,(Retirements!$E87&amp;"/"&amp;Retirements!DX$8&amp;"/"&amp;Retirements!DX$7&amp;"/"&amp;Retirements!DX$6),Adjustments!AC$4:AC$921)</f>
        <v>0</v>
      </c>
      <c r="DY87" s="70">
        <f>SUMIF(Adjustments!$J$4:$J$921,(Retirements!$E87&amp;"/"&amp;Retirements!DY$8&amp;"/"&amp;Retirements!DY$7&amp;"/"&amp;Retirements!DY$6),Adjustments!AD$4:AD$921)</f>
        <v>0</v>
      </c>
      <c r="DZ87" s="70">
        <f>SUMIF(Adjustments!$J$4:$J$921,(Retirements!$E87&amp;"/"&amp;Retirements!DZ$8&amp;"/"&amp;Retirements!DZ$7&amp;"/"&amp;Retirements!DZ$6),Adjustments!AE$4:AE$921)</f>
        <v>0</v>
      </c>
      <c r="EA87" s="70">
        <f>SUMIF(Adjustments!$J$4:$J$921,(Retirements!$E87&amp;"/"&amp;Retirements!EA$8&amp;"/"&amp;Retirements!EA$7&amp;"/"&amp;Retirements!EA$6),Adjustments!AF$4:AF$921)</f>
        <v>0</v>
      </c>
      <c r="EB87" s="70">
        <f>SUMIF(Adjustments!$J$4:$J$921,(Retirements!$E87&amp;"/"&amp;Retirements!EB$8&amp;"/"&amp;Retirements!EB$7&amp;"/"&amp;Retirements!EB$6),Adjustments!AG$4:AG$921)</f>
        <v>0</v>
      </c>
      <c r="EC87" s="59"/>
      <c r="ED87" s="59">
        <f t="shared" si="538"/>
        <v>0</v>
      </c>
      <c r="EE87" s="59">
        <f t="shared" si="539"/>
        <v>0</v>
      </c>
      <c r="EF87" s="59">
        <f t="shared" si="540"/>
        <v>0</v>
      </c>
      <c r="EG87" s="59">
        <f t="shared" si="541"/>
        <v>0</v>
      </c>
      <c r="EH87" s="59">
        <f t="shared" si="542"/>
        <v>0</v>
      </c>
      <c r="EI87" s="59">
        <f t="shared" si="543"/>
        <v>0</v>
      </c>
      <c r="EJ87" s="59">
        <f t="shared" si="544"/>
        <v>0</v>
      </c>
      <c r="EK87" s="59">
        <f t="shared" si="545"/>
        <v>0</v>
      </c>
      <c r="EL87" s="59">
        <f t="shared" si="546"/>
        <v>0</v>
      </c>
      <c r="EM87" s="59">
        <f t="shared" si="547"/>
        <v>0</v>
      </c>
      <c r="EN87" s="59">
        <f t="shared" si="548"/>
        <v>0</v>
      </c>
      <c r="EO87" s="59">
        <f t="shared" si="549"/>
        <v>0</v>
      </c>
      <c r="EP87" s="59">
        <f t="shared" si="550"/>
        <v>0</v>
      </c>
      <c r="EQ87" s="59">
        <f t="shared" si="551"/>
        <v>0</v>
      </c>
      <c r="ER87" s="59">
        <f t="shared" si="552"/>
        <v>0</v>
      </c>
      <c r="ES87" s="59">
        <f t="shared" si="553"/>
        <v>0</v>
      </c>
      <c r="ET87" s="59">
        <f t="shared" si="554"/>
        <v>0</v>
      </c>
      <c r="EU87" s="59">
        <f t="shared" si="555"/>
        <v>0</v>
      </c>
      <c r="EV87" s="59">
        <f t="shared" si="556"/>
        <v>0</v>
      </c>
      <c r="EW87" s="59">
        <f t="shared" si="557"/>
        <v>0</v>
      </c>
      <c r="EX87" s="59">
        <f t="shared" si="558"/>
        <v>0</v>
      </c>
      <c r="EY87" s="59">
        <f t="shared" si="559"/>
        <v>0</v>
      </c>
      <c r="EZ87" s="59">
        <f t="shared" si="560"/>
        <v>0</v>
      </c>
      <c r="FA87" s="127">
        <f t="shared" si="564"/>
        <v>0</v>
      </c>
      <c r="FB87" s="59"/>
      <c r="FC87" s="70">
        <f>SUMIF(Adjustments!$J$4:$J$921,(Retirements!$E87&amp;"/"&amp;Retirements!FC$8&amp;"/"&amp;Retirements!FC$7&amp;"/"&amp;Retirements!FC$6),Adjustments!L$4:L$921)</f>
        <v>0</v>
      </c>
      <c r="FD87" s="70">
        <f>SUMIF(Adjustments!$J$4:$J$921,(Retirements!$E87&amp;"/"&amp;Retirements!FD$8&amp;"/"&amp;Retirements!FD$7&amp;"/"&amp;Retirements!FD$6),Adjustments!M$4:M$921)</f>
        <v>0</v>
      </c>
      <c r="FE87" s="70">
        <f>SUMIF(Adjustments!$J$4:$J$921,(Retirements!$E87&amp;"/"&amp;Retirements!FE$8&amp;"/"&amp;Retirements!FE$7&amp;"/"&amp;Retirements!FE$6),Adjustments!N$4:N$921)</f>
        <v>0</v>
      </c>
      <c r="FF87" s="70">
        <f>SUMIF(Adjustments!$J$4:$J$921,(Retirements!$E87&amp;"/"&amp;Retirements!FF$8&amp;"/"&amp;Retirements!FF$7&amp;"/"&amp;Retirements!FF$6),Adjustments!O$4:O$921)</f>
        <v>0</v>
      </c>
      <c r="FG87" s="70">
        <f>SUMIF(Adjustments!$J$4:$J$921,(Retirements!$E87&amp;"/"&amp;Retirements!FG$8&amp;"/"&amp;Retirements!FG$7&amp;"/"&amp;Retirements!FG$6),Adjustments!P$4:P$921)</f>
        <v>0</v>
      </c>
      <c r="FH87" s="70">
        <f>SUMIF(Adjustments!$J$4:$J$921,(Retirements!$E87&amp;"/"&amp;Retirements!FH$8&amp;"/"&amp;Retirements!FH$7&amp;"/"&amp;Retirements!FH$6),Adjustments!Q$4:Q$921)</f>
        <v>0</v>
      </c>
      <c r="FI87" s="70">
        <f>SUMIF(Adjustments!$J$4:$J$921,(Retirements!$E87&amp;"/"&amp;Retirements!FI$8&amp;"/"&amp;Retirements!FI$7&amp;"/"&amp;Retirements!FI$6),Adjustments!R$4:R$921)</f>
        <v>0</v>
      </c>
      <c r="FJ87" s="70">
        <f>SUMIF(Adjustments!$J$4:$J$921,(Retirements!$E87&amp;"/"&amp;Retirements!FJ$8&amp;"/"&amp;Retirements!FJ$7&amp;"/"&amp;Retirements!FJ$6),Adjustments!S$4:S$921)</f>
        <v>0</v>
      </c>
      <c r="FK87" s="70">
        <f>SUMIF(Adjustments!$J$4:$J$921,(Retirements!$E87&amp;"/"&amp;Retirements!FK$8&amp;"/"&amp;Retirements!FK$7&amp;"/"&amp;Retirements!FK$6),Adjustments!T$4:T$921)</f>
        <v>0</v>
      </c>
      <c r="FL87" s="70">
        <f>SUMIF(Adjustments!$J$4:$J$921,(Retirements!$E87&amp;"/"&amp;Retirements!FL$8&amp;"/"&amp;Retirements!FL$7&amp;"/"&amp;Retirements!FL$6),Adjustments!U$4:U$921)</f>
        <v>0</v>
      </c>
      <c r="FM87" s="70">
        <f>SUMIF(Adjustments!$J$4:$J$921,(Retirements!$E87&amp;"/"&amp;Retirements!FM$8&amp;"/"&amp;Retirements!FM$7&amp;"/"&amp;Retirements!FM$6),Adjustments!V$4:V$921)</f>
        <v>0</v>
      </c>
      <c r="FN87" s="70">
        <f>SUMIF(Adjustments!$J$4:$J$921,(Retirements!$E87&amp;"/"&amp;Retirements!FN$8&amp;"/"&amp;Retirements!FN$7&amp;"/"&amp;Retirements!FN$6),Adjustments!W$4:W$921)</f>
        <v>0</v>
      </c>
      <c r="FO87" s="70">
        <f>SUMIF(Adjustments!$J$4:$J$921,(Retirements!$E87&amp;"/"&amp;Retirements!FO$8&amp;"/"&amp;Retirements!FO$7&amp;"/"&amp;Retirements!FO$6),Adjustments!X$4:X$921)</f>
        <v>0</v>
      </c>
      <c r="FP87" s="70">
        <f>SUMIF(Adjustments!$J$4:$J$921,(Retirements!$E87&amp;"/"&amp;Retirements!FP$8&amp;"/"&amp;Retirements!FP$7&amp;"/"&amp;Retirements!FP$6),Adjustments!Y$4:Y$921)</f>
        <v>0</v>
      </c>
      <c r="FQ87" s="70">
        <f>SUMIF(Adjustments!$J$4:$J$921,(Retirements!$E87&amp;"/"&amp;Retirements!FQ$8&amp;"/"&amp;Retirements!FQ$7&amp;"/"&amp;Retirements!FQ$6),Adjustments!Z$4:Z$921)</f>
        <v>0</v>
      </c>
      <c r="FR87" s="70">
        <f>SUMIF(Adjustments!$J$4:$J$921,(Retirements!$E87&amp;"/"&amp;Retirements!FR$8&amp;"/"&amp;Retirements!FR$7&amp;"/"&amp;Retirements!FR$6),Adjustments!AA$4:AA$921)</f>
        <v>0</v>
      </c>
      <c r="FS87" s="70">
        <f>SUMIF(Adjustments!$J$4:$J$921,(Retirements!$E87&amp;"/"&amp;Retirements!FS$8&amp;"/"&amp;Retirements!FS$7&amp;"/"&amp;Retirements!FS$6),Adjustments!AB$4:AB$921)</f>
        <v>0</v>
      </c>
      <c r="FT87" s="70">
        <f>SUMIF(Adjustments!$J$4:$J$921,(Retirements!$E87&amp;"/"&amp;Retirements!FT$8&amp;"/"&amp;Retirements!FT$7&amp;"/"&amp;Retirements!FT$6),Adjustments!AC$4:AC$921)</f>
        <v>0</v>
      </c>
      <c r="FU87" s="70">
        <f>SUMIF(Adjustments!$J$4:$J$921,(Retirements!$E87&amp;"/"&amp;Retirements!FU$8&amp;"/"&amp;Retirements!FU$7&amp;"/"&amp;Retirements!FU$6),Adjustments!AD$4:AD$921)</f>
        <v>0</v>
      </c>
      <c r="FV87" s="70">
        <f>SUMIF(Adjustments!$J$4:$J$921,(Retirements!$E87&amp;"/"&amp;Retirements!FV$8&amp;"/"&amp;Retirements!FV$7&amp;"/"&amp;Retirements!FV$6),Adjustments!AE$4:AE$921)</f>
        <v>0</v>
      </c>
      <c r="FW87" s="70">
        <f>SUMIF(Adjustments!$J$4:$J$921,(Retirements!$E87&amp;"/"&amp;Retirements!FW$8&amp;"/"&amp;Retirements!FW$7&amp;"/"&amp;Retirements!FW$6),Adjustments!AF$4:AF$921)</f>
        <v>0</v>
      </c>
      <c r="FX87" s="70">
        <f>SUMIF(Adjustments!$J$4:$J$921,(Retirements!$E87&amp;"/"&amp;Retirements!FX$8&amp;"/"&amp;Retirements!FX$7&amp;"/"&amp;Retirements!FX$6),Adjustments!AG$4:AG$921)</f>
        <v>0</v>
      </c>
      <c r="FY87" s="70">
        <f>SUMIF(Adjustments!$J$4:$J$921,(Retirements!$E87&amp;"/"&amp;Retirements!FY$8&amp;"/"&amp;Retirements!FY$7&amp;"/"&amp;Retirements!FY$6),Adjustments!AH$4:AH$921)</f>
        <v>0</v>
      </c>
      <c r="FZ87" s="63">
        <f t="shared" si="561"/>
        <v>0</v>
      </c>
    </row>
    <row r="88" spans="1:182">
      <c r="A88" s="5" t="s">
        <v>30</v>
      </c>
      <c r="B88" s="3" t="s">
        <v>31</v>
      </c>
      <c r="C88" s="5" t="s">
        <v>2</v>
      </c>
      <c r="D88" s="5" t="s">
        <v>45</v>
      </c>
      <c r="E88" s="5" t="s">
        <v>160</v>
      </c>
      <c r="F88" s="5" t="s">
        <v>102</v>
      </c>
      <c r="G88" s="32">
        <v>303</v>
      </c>
      <c r="H88" s="5" t="s">
        <v>31</v>
      </c>
      <c r="I88" s="5" t="str">
        <f t="shared" si="562"/>
        <v>303UT</v>
      </c>
      <c r="J88" s="374">
        <f>VLOOKUP(F88,Scenarios!$BI$11:$BL$121,4,0)</f>
        <v>-4.677215974145294E-4</v>
      </c>
      <c r="K88" s="358">
        <f>VLOOKUP(F88,Scenarios!$AG$11:$AJ$132,4,0)</f>
        <v>3003131.4</v>
      </c>
      <c r="L88" s="27">
        <f t="shared" si="490"/>
        <v>3003131.4</v>
      </c>
      <c r="M88" s="27">
        <f t="shared" si="491"/>
        <v>3003131.4</v>
      </c>
      <c r="N88" s="27">
        <f t="shared" si="492"/>
        <v>3003131.4</v>
      </c>
      <c r="O88" s="27">
        <f t="shared" si="493"/>
        <v>3003131.4</v>
      </c>
      <c r="P88" s="27">
        <f t="shared" si="494"/>
        <v>3003047.7199999997</v>
      </c>
      <c r="Q88" s="27">
        <f t="shared" si="495"/>
        <v>2999076.2699999996</v>
      </c>
      <c r="R88" s="27">
        <f t="shared" si="496"/>
        <v>2999076.2699999996</v>
      </c>
      <c r="S88" s="27">
        <f t="shared" si="497"/>
        <v>2999076.2699999996</v>
      </c>
      <c r="T88" s="27">
        <f t="shared" si="498"/>
        <v>3003998.9699999997</v>
      </c>
      <c r="U88" s="27">
        <f t="shared" si="499"/>
        <v>3003882.0756046856</v>
      </c>
      <c r="V88" s="27">
        <f t="shared" si="500"/>
        <v>3003765.1812093714</v>
      </c>
      <c r="W88" s="27">
        <f t="shared" si="501"/>
        <v>3003648.2868140573</v>
      </c>
      <c r="X88" s="27">
        <f t="shared" si="502"/>
        <v>3003531.3924187431</v>
      </c>
      <c r="Y88" s="27">
        <f t="shared" si="503"/>
        <v>3003414.498023429</v>
      </c>
      <c r="Z88" s="27">
        <f t="shared" si="504"/>
        <v>3003297.6036281148</v>
      </c>
      <c r="AA88" s="27">
        <f t="shared" si="505"/>
        <v>3003180.7092328006</v>
      </c>
      <c r="AB88" s="27">
        <f t="shared" si="506"/>
        <v>3003063.8148374865</v>
      </c>
      <c r="AC88" s="27">
        <f t="shared" si="507"/>
        <v>3002946.9204421723</v>
      </c>
      <c r="AD88" s="27">
        <f t="shared" si="508"/>
        <v>3002829.8751812908</v>
      </c>
      <c r="AE88" s="27">
        <f t="shared" si="509"/>
        <v>3002712.8299204092</v>
      </c>
      <c r="AF88" s="27">
        <f t="shared" si="510"/>
        <v>3002595.7846595277</v>
      </c>
      <c r="AG88" s="27">
        <f t="shared" si="511"/>
        <v>3002478.7393986462</v>
      </c>
      <c r="AH88" s="27">
        <f t="shared" si="512"/>
        <v>3002361.6941377646</v>
      </c>
      <c r="AI88" s="68"/>
      <c r="AJ88" s="59">
        <f>SUMIF(Adjustments!$J$4:$J$921,(Retirements!$E88&amp;"/"&amp;Retirements!AJ$8&amp;"/"&amp;Retirements!AJ$7&amp;"/"&amp;Retirements!AJ$6),Adjustments!K$4:K$921)</f>
        <v>0</v>
      </c>
      <c r="AK88" s="59">
        <f>SUMIF(Adjustments!$J$4:$J$921,(Retirements!$E88&amp;"/"&amp;Retirements!AK$8&amp;"/"&amp;Retirements!AK$7&amp;"/"&amp;Retirements!AK$6),Adjustments!L$4:L$921)</f>
        <v>0</v>
      </c>
      <c r="AL88" s="59">
        <f>SUMIF(Adjustments!$J$4:$J$921,(Retirements!$E88&amp;"/"&amp;Retirements!AL$8&amp;"/"&amp;Retirements!AL$7&amp;"/"&amp;Retirements!AL$6),Adjustments!M$4:M$921)</f>
        <v>0</v>
      </c>
      <c r="AM88" s="59">
        <f>SUMIF(Adjustments!$J$4:$J$921,(Retirements!$E88&amp;"/"&amp;Retirements!AM$8&amp;"/"&amp;Retirements!AM$7&amp;"/"&amp;Retirements!AM$6),Adjustments!N$4:N$921)</f>
        <v>0</v>
      </c>
      <c r="AN88" s="59">
        <f>SUMIF(Adjustments!$J$4:$J$921,(Retirements!$E88&amp;"/"&amp;Retirements!AN$8&amp;"/"&amp;Retirements!AN$7&amp;"/"&amp;Retirements!AN$6),Adjustments!O$4:O$921)</f>
        <v>-83.68</v>
      </c>
      <c r="AO88" s="59">
        <f>SUMIF(Adjustments!$J$4:$J$921,(Retirements!$E88&amp;"/"&amp;Retirements!AO$8&amp;"/"&amp;Retirements!AO$7&amp;"/"&amp;Retirements!AO$6),Adjustments!P$4:P$921)</f>
        <v>-3971.45</v>
      </c>
      <c r="AP88" s="59">
        <f>SUMIF(Adjustments!$J$4:$J$921,(Retirements!$E88&amp;"/"&amp;Retirements!AP$8&amp;"/"&amp;Retirements!AP$7&amp;"/"&amp;Retirements!AP$6),Adjustments!Q$4:Q$921)</f>
        <v>0</v>
      </c>
      <c r="AQ88" s="59">
        <f>SUMIF(Adjustments!$J$4:$J$921,(Retirements!$E88&amp;"/"&amp;Retirements!AQ$8&amp;"/"&amp;Retirements!AQ$7&amp;"/"&amp;Retirements!AQ$6),Adjustments!R$4:R$921)</f>
        <v>0</v>
      </c>
      <c r="AR88" s="59">
        <f>SUMIF(Adjustments!$J$4:$J$921,(Retirements!$E88&amp;"/"&amp;Retirements!AR$8&amp;"/"&amp;Retirements!AR$7&amp;"/"&amp;Retirements!AR$6),Adjustments!S$4:S$921)</f>
        <v>0</v>
      </c>
      <c r="AS88" s="59">
        <f>SUMIF(Adjustments!$J$4:$J$921,(Retirements!$E88&amp;"/"&amp;Retirements!AS$8&amp;"/"&amp;Retirements!AS$7&amp;"/"&amp;Retirements!AS$6),Adjustments!T$4:T$921)</f>
        <v>0</v>
      </c>
      <c r="AT88" s="59">
        <f>SUMIF(Adjustments!$J$4:$J$921,(Retirements!$E88&amp;"/"&amp;Retirements!AT$8&amp;"/"&amp;Retirements!AT$7&amp;"/"&amp;Retirements!AT$6),Adjustments!U$4:U$921)</f>
        <v>0</v>
      </c>
      <c r="AU88" s="59">
        <f>SUMIF(Adjustments!$J$4:$J$921,(Retirements!$E88&amp;"/"&amp;Retirements!AU$8&amp;"/"&amp;Retirements!AU$7&amp;"/"&amp;Retirements!AU$6),Adjustments!V$4:V$921)</f>
        <v>0</v>
      </c>
      <c r="AV88" s="59">
        <f>SUMIF(Adjustments!$J$4:$J$921,(Retirements!$E88&amp;"/"&amp;Retirements!AV$8&amp;"/"&amp;Retirements!AV$7&amp;"/"&amp;Retirements!AV$6),Adjustments!W$4:W$921)</f>
        <v>0</v>
      </c>
      <c r="AW88" s="59">
        <f>SUMIF(Adjustments!$J$4:$J$921,(Retirements!$E88&amp;"/"&amp;Retirements!AW$8&amp;"/"&amp;Retirements!AW$7&amp;"/"&amp;Retirements!AW$6),Adjustments!X$4:X$921)</f>
        <v>0</v>
      </c>
      <c r="AX88" s="59">
        <f>SUMIF(Adjustments!$J$4:$J$921,(Retirements!$E88&amp;"/"&amp;Retirements!AX$8&amp;"/"&amp;Retirements!AX$7&amp;"/"&amp;Retirements!AX$6),Adjustments!Y$4:Y$921)</f>
        <v>0</v>
      </c>
      <c r="AY88" s="59">
        <f>SUMIF(Adjustments!$J$4:$J$921,(Retirements!$E88&amp;"/"&amp;Retirements!AY$8&amp;"/"&amp;Retirements!AY$7&amp;"/"&amp;Retirements!AY$6),Adjustments!Z$4:Z$921)</f>
        <v>0</v>
      </c>
      <c r="AZ88" s="59">
        <f>SUMIF(Adjustments!$J$4:$J$921,(Retirements!$E88&amp;"/"&amp;Retirements!AZ$8&amp;"/"&amp;Retirements!AZ$7&amp;"/"&amp;Retirements!AZ$6),Adjustments!AA$4:AA$921)</f>
        <v>0</v>
      </c>
      <c r="BA88" s="59">
        <f>SUMIF(Adjustments!$J$4:$J$921,(Retirements!$E88&amp;"/"&amp;Retirements!BA$8&amp;"/"&amp;Retirements!BA$7&amp;"/"&amp;Retirements!BA$6),Adjustments!AB$4:AB$921)</f>
        <v>0</v>
      </c>
      <c r="BB88" s="59">
        <f>SUMIF(Adjustments!$J$4:$J$921,(Retirements!$E88&amp;"/"&amp;Retirements!BB$8&amp;"/"&amp;Retirements!BB$7&amp;"/"&amp;Retirements!BB$6),Adjustments!AC$4:AC$921)</f>
        <v>0</v>
      </c>
      <c r="BC88" s="59">
        <f>SUMIF(Adjustments!$J$4:$J$921,(Retirements!$E88&amp;"/"&amp;Retirements!BC$8&amp;"/"&amp;Retirements!BC$7&amp;"/"&amp;Retirements!BC$6),Adjustments!AD$4:AD$921)</f>
        <v>0</v>
      </c>
      <c r="BD88" s="59">
        <f>SUMIF(Adjustments!$J$4:$J$921,(Retirements!$E88&amp;"/"&amp;Retirements!BD$8&amp;"/"&amp;Retirements!BD$7&amp;"/"&amp;Retirements!BD$6),Adjustments!AE$4:AE$921)</f>
        <v>0</v>
      </c>
      <c r="BE88" s="59">
        <f>SUMIF(Adjustments!$J$4:$J$921,(Retirements!$E88&amp;"/"&amp;Retirements!BE$8&amp;"/"&amp;Retirements!BE$7&amp;"/"&amp;Retirements!BE$6),Adjustments!AF$4:AF$921)</f>
        <v>0</v>
      </c>
      <c r="BF88" s="59">
        <f>SUMIF(Adjustments!$J$4:$J$921,(Retirements!$E88&amp;"/"&amp;Retirements!BF$8&amp;"/"&amp;Retirements!BF$7&amp;"/"&amp;Retirements!BF$6),Adjustments!AG$4:AG$921)</f>
        <v>0</v>
      </c>
      <c r="BG88" s="59"/>
      <c r="BH88" s="756">
        <f t="shared" si="489"/>
        <v>80</v>
      </c>
      <c r="BI88" s="59">
        <f t="shared" si="563"/>
        <v>3003131.4</v>
      </c>
      <c r="BJ88" s="59">
        <f t="shared" si="565"/>
        <v>3003131.4</v>
      </c>
      <c r="BK88" s="59">
        <f t="shared" si="565"/>
        <v>3003131.4</v>
      </c>
      <c r="BL88" s="59">
        <f t="shared" si="565"/>
        <v>3003131.4</v>
      </c>
      <c r="BM88" s="59">
        <f t="shared" si="565"/>
        <v>3003131.4</v>
      </c>
      <c r="BN88" s="59">
        <f t="shared" si="565"/>
        <v>3003131.4</v>
      </c>
      <c r="BO88" s="59">
        <f t="shared" si="565"/>
        <v>2999076.2699999996</v>
      </c>
      <c r="BP88" s="59">
        <f t="shared" si="565"/>
        <v>2999076.2699999996</v>
      </c>
      <c r="BQ88" s="59">
        <f t="shared" si="565"/>
        <v>2999076.2699999996</v>
      </c>
      <c r="BR88" s="59">
        <f t="shared" si="565"/>
        <v>2999076.2699999996</v>
      </c>
      <c r="BS88" s="59">
        <f t="shared" si="565"/>
        <v>2999076.2699999996</v>
      </c>
      <c r="BT88" s="59">
        <f t="shared" si="565"/>
        <v>2999076.2699999996</v>
      </c>
      <c r="BU88" s="59">
        <f t="shared" si="565"/>
        <v>2999076.2699999996</v>
      </c>
      <c r="BV88" s="59">
        <f t="shared" si="565"/>
        <v>2999076.2699999996</v>
      </c>
      <c r="BW88" s="59">
        <f t="shared" si="565"/>
        <v>2999076.2699999996</v>
      </c>
      <c r="BX88" s="59">
        <f t="shared" si="565"/>
        <v>2999076.2699999996</v>
      </c>
      <c r="BY88" s="59">
        <f t="shared" si="565"/>
        <v>2999076.2699999996</v>
      </c>
      <c r="BZ88" s="59">
        <f t="shared" si="565"/>
        <v>2999076.2699999996</v>
      </c>
      <c r="CA88" s="59">
        <f t="shared" si="565"/>
        <v>3002946.9204421723</v>
      </c>
      <c r="CB88" s="59">
        <f t="shared" si="565"/>
        <v>3002946.9204421723</v>
      </c>
      <c r="CC88" s="59">
        <f t="shared" si="565"/>
        <v>3002946.9204421723</v>
      </c>
      <c r="CD88" s="59">
        <f t="shared" si="565"/>
        <v>3002946.9204421723</v>
      </c>
      <c r="CE88" s="59">
        <f t="shared" si="565"/>
        <v>3002946.9204421723</v>
      </c>
      <c r="CF88" s="68"/>
      <c r="CG88" s="70">
        <f t="shared" si="514"/>
        <v>0</v>
      </c>
      <c r="CH88" s="70">
        <f t="shared" si="515"/>
        <v>0</v>
      </c>
      <c r="CI88" s="70">
        <f t="shared" si="516"/>
        <v>0</v>
      </c>
      <c r="CJ88" s="70">
        <f t="shared" si="517"/>
        <v>0</v>
      </c>
      <c r="CK88" s="70">
        <f t="shared" si="518"/>
        <v>-83.68</v>
      </c>
      <c r="CL88" s="70">
        <f t="shared" si="519"/>
        <v>-3971.45</v>
      </c>
      <c r="CM88" s="70">
        <f t="shared" si="520"/>
        <v>0</v>
      </c>
      <c r="CN88" s="70">
        <f t="shared" si="521"/>
        <v>0</v>
      </c>
      <c r="CO88" s="70">
        <f t="shared" si="522"/>
        <v>0</v>
      </c>
      <c r="CP88" s="70">
        <f t="shared" si="523"/>
        <v>-116.89439531436734</v>
      </c>
      <c r="CQ88" s="70">
        <f t="shared" si="524"/>
        <v>-116.89439531436734</v>
      </c>
      <c r="CR88" s="70">
        <f t="shared" si="525"/>
        <v>-116.89439531436734</v>
      </c>
      <c r="CS88" s="70">
        <f t="shared" si="526"/>
        <v>-116.89439531436734</v>
      </c>
      <c r="CT88" s="70">
        <f t="shared" si="527"/>
        <v>-116.89439531436734</v>
      </c>
      <c r="CU88" s="70">
        <f t="shared" si="528"/>
        <v>-116.89439531436734</v>
      </c>
      <c r="CV88" s="70">
        <f t="shared" si="529"/>
        <v>-116.89439531436734</v>
      </c>
      <c r="CW88" s="70">
        <f t="shared" si="530"/>
        <v>-116.89439531436734</v>
      </c>
      <c r="CX88" s="70">
        <f t="shared" si="531"/>
        <v>-116.89439531436734</v>
      </c>
      <c r="CY88" s="70">
        <f t="shared" si="532"/>
        <v>-117.04526088168789</v>
      </c>
      <c r="CZ88" s="70">
        <f t="shared" si="533"/>
        <v>-117.04526088168789</v>
      </c>
      <c r="DA88" s="70">
        <f t="shared" si="534"/>
        <v>-117.04526088168789</v>
      </c>
      <c r="DB88" s="70">
        <f t="shared" si="535"/>
        <v>-117.04526088168789</v>
      </c>
      <c r="DC88" s="70">
        <f t="shared" si="536"/>
        <v>-117.04526088168789</v>
      </c>
      <c r="DD88" s="63">
        <f t="shared" si="537"/>
        <v>-5692.4058622377424</v>
      </c>
      <c r="DE88" s="59"/>
      <c r="DF88" s="70">
        <f>SUMIF(Adjustments!$J$4:$J$921,(Retirements!$E88&amp;"/"&amp;Retirements!DF$8&amp;"/"&amp;Retirements!DF$7&amp;"/"&amp;Retirements!DF$6),Adjustments!K$4:K$921)</f>
        <v>0</v>
      </c>
      <c r="DG88" s="70">
        <f>SUMIF(Adjustments!$J$4:$J$921,(Retirements!$E88&amp;"/"&amp;Retirements!DG$8&amp;"/"&amp;Retirements!DG$7&amp;"/"&amp;Retirements!DG$6),Adjustments!L$4:L$921)</f>
        <v>0</v>
      </c>
      <c r="DH88" s="70">
        <f>SUMIF(Adjustments!$J$4:$J$921,(Retirements!$E88&amp;"/"&amp;Retirements!DH$8&amp;"/"&amp;Retirements!DH$7&amp;"/"&amp;Retirements!DH$6),Adjustments!M$4:M$921)</f>
        <v>0</v>
      </c>
      <c r="DI88" s="70">
        <f>SUMIF(Adjustments!$J$4:$J$921,(Retirements!$E88&amp;"/"&amp;Retirements!DI$8&amp;"/"&amp;Retirements!DI$7&amp;"/"&amp;Retirements!DI$6),Adjustments!N$4:N$921)</f>
        <v>0</v>
      </c>
      <c r="DJ88" s="70">
        <f>SUMIF(Adjustments!$J$4:$J$921,(Retirements!$E88&amp;"/"&amp;Retirements!DJ$8&amp;"/"&amp;Retirements!DJ$7&amp;"/"&amp;Retirements!DJ$6),Adjustments!O$4:O$921)</f>
        <v>0</v>
      </c>
      <c r="DK88" s="70">
        <f>SUMIF(Adjustments!$J$4:$J$921,(Retirements!$E88&amp;"/"&amp;Retirements!DK$8&amp;"/"&amp;Retirements!DK$7&amp;"/"&amp;Retirements!DK$6),Adjustments!P$4:P$921)</f>
        <v>0</v>
      </c>
      <c r="DL88" s="70">
        <f>SUMIF(Adjustments!$J$4:$J$921,(Retirements!$E88&amp;"/"&amp;Retirements!DL$8&amp;"/"&amp;Retirements!DL$7&amp;"/"&amp;Retirements!DL$6),Adjustments!Q$4:Q$921)</f>
        <v>0</v>
      </c>
      <c r="DM88" s="70">
        <f>SUMIF(Adjustments!$J$4:$J$921,(Retirements!$E88&amp;"/"&amp;Retirements!DM$8&amp;"/"&amp;Retirements!DM$7&amp;"/"&amp;Retirements!DM$6),Adjustments!R$4:R$921)</f>
        <v>0</v>
      </c>
      <c r="DN88" s="70">
        <f>SUMIF(Adjustments!$J$4:$J$921,(Retirements!$E88&amp;"/"&amp;Retirements!DN$8&amp;"/"&amp;Retirements!DN$7&amp;"/"&amp;Retirements!DN$6),Adjustments!S$4:S$921)</f>
        <v>0</v>
      </c>
      <c r="DO88" s="70">
        <f>SUMIF(Adjustments!$J$4:$J$921,(Retirements!$E88&amp;"/"&amp;Retirements!DO$8&amp;"/"&amp;Retirements!DO$7&amp;"/"&amp;Retirements!DO$6),Adjustments!T$4:T$921)</f>
        <v>0</v>
      </c>
      <c r="DP88" s="70">
        <f>SUMIF(Adjustments!$J$4:$J$921,(Retirements!$E88&amp;"/"&amp;Retirements!DP$8&amp;"/"&amp;Retirements!DP$7&amp;"/"&amp;Retirements!DP$6),Adjustments!U$4:U$921)</f>
        <v>0</v>
      </c>
      <c r="DQ88" s="70">
        <f>SUMIF(Adjustments!$J$4:$J$921,(Retirements!$E88&amp;"/"&amp;Retirements!DQ$8&amp;"/"&amp;Retirements!DQ$7&amp;"/"&amp;Retirements!DQ$6),Adjustments!V$4:V$921)</f>
        <v>0</v>
      </c>
      <c r="DR88" s="70">
        <f>SUMIF(Adjustments!$J$4:$J$921,(Retirements!$E88&amp;"/"&amp;Retirements!DR$8&amp;"/"&amp;Retirements!DR$7&amp;"/"&amp;Retirements!DR$6),Adjustments!W$4:W$921)</f>
        <v>0</v>
      </c>
      <c r="DS88" s="70">
        <f>SUMIF(Adjustments!$J$4:$J$921,(Retirements!$E88&amp;"/"&amp;Retirements!DS$8&amp;"/"&amp;Retirements!DS$7&amp;"/"&amp;Retirements!DS$6),Adjustments!X$4:X$921)</f>
        <v>0</v>
      </c>
      <c r="DT88" s="70">
        <f>SUMIF(Adjustments!$J$4:$J$921,(Retirements!$E88&amp;"/"&amp;Retirements!DT$8&amp;"/"&amp;Retirements!DT$7&amp;"/"&amp;Retirements!DT$6),Adjustments!Y$4:Y$921)</f>
        <v>0</v>
      </c>
      <c r="DU88" s="70">
        <f>SUMIF(Adjustments!$J$4:$J$921,(Retirements!$E88&amp;"/"&amp;Retirements!DU$8&amp;"/"&amp;Retirements!DU$7&amp;"/"&amp;Retirements!DU$6),Adjustments!Z$4:Z$921)</f>
        <v>0</v>
      </c>
      <c r="DV88" s="70">
        <f>SUMIF(Adjustments!$J$4:$J$921,(Retirements!$E88&amp;"/"&amp;Retirements!DV$8&amp;"/"&amp;Retirements!DV$7&amp;"/"&amp;Retirements!DV$6),Adjustments!AA$4:AA$921)</f>
        <v>0</v>
      </c>
      <c r="DW88" s="70">
        <f>SUMIF(Adjustments!$J$4:$J$921,(Retirements!$E88&amp;"/"&amp;Retirements!DW$8&amp;"/"&amp;Retirements!DW$7&amp;"/"&amp;Retirements!DW$6),Adjustments!AB$4:AB$921)</f>
        <v>0</v>
      </c>
      <c r="DX88" s="70">
        <f>SUMIF(Adjustments!$J$4:$J$921,(Retirements!$E88&amp;"/"&amp;Retirements!DX$8&amp;"/"&amp;Retirements!DX$7&amp;"/"&amp;Retirements!DX$6),Adjustments!AC$4:AC$921)</f>
        <v>0</v>
      </c>
      <c r="DY88" s="70">
        <f>SUMIF(Adjustments!$J$4:$J$921,(Retirements!$E88&amp;"/"&amp;Retirements!DY$8&amp;"/"&amp;Retirements!DY$7&amp;"/"&amp;Retirements!DY$6),Adjustments!AD$4:AD$921)</f>
        <v>0</v>
      </c>
      <c r="DZ88" s="70">
        <f>SUMIF(Adjustments!$J$4:$J$921,(Retirements!$E88&amp;"/"&amp;Retirements!DZ$8&amp;"/"&amp;Retirements!DZ$7&amp;"/"&amp;Retirements!DZ$6),Adjustments!AE$4:AE$921)</f>
        <v>0</v>
      </c>
      <c r="EA88" s="70">
        <f>SUMIF(Adjustments!$J$4:$J$921,(Retirements!$E88&amp;"/"&amp;Retirements!EA$8&amp;"/"&amp;Retirements!EA$7&amp;"/"&amp;Retirements!EA$6),Adjustments!AF$4:AF$921)</f>
        <v>0</v>
      </c>
      <c r="EB88" s="70">
        <f>SUMIF(Adjustments!$J$4:$J$921,(Retirements!$E88&amp;"/"&amp;Retirements!EB$8&amp;"/"&amp;Retirements!EB$7&amp;"/"&amp;Retirements!EB$6),Adjustments!AG$4:AG$921)</f>
        <v>0</v>
      </c>
      <c r="EC88" s="59"/>
      <c r="ED88" s="59">
        <f t="shared" si="538"/>
        <v>0</v>
      </c>
      <c r="EE88" s="59">
        <f t="shared" si="539"/>
        <v>0</v>
      </c>
      <c r="EF88" s="59">
        <f t="shared" si="540"/>
        <v>0</v>
      </c>
      <c r="EG88" s="59">
        <f t="shared" si="541"/>
        <v>0</v>
      </c>
      <c r="EH88" s="59">
        <f t="shared" si="542"/>
        <v>-83.68</v>
      </c>
      <c r="EI88" s="59">
        <f t="shared" si="543"/>
        <v>-3971.45</v>
      </c>
      <c r="EJ88" s="59">
        <f t="shared" si="544"/>
        <v>0</v>
      </c>
      <c r="EK88" s="59">
        <f t="shared" si="545"/>
        <v>0</v>
      </c>
      <c r="EL88" s="59">
        <f t="shared" si="546"/>
        <v>0</v>
      </c>
      <c r="EM88" s="59">
        <f t="shared" si="547"/>
        <v>-116.89439531436734</v>
      </c>
      <c r="EN88" s="59">
        <f t="shared" si="548"/>
        <v>-116.89439531436734</v>
      </c>
      <c r="EO88" s="59">
        <f t="shared" si="549"/>
        <v>-116.89439531436734</v>
      </c>
      <c r="EP88" s="59">
        <f t="shared" si="550"/>
        <v>-116.89439531436734</v>
      </c>
      <c r="EQ88" s="59">
        <f t="shared" si="551"/>
        <v>-116.89439531436734</v>
      </c>
      <c r="ER88" s="59">
        <f t="shared" si="552"/>
        <v>-116.89439531436734</v>
      </c>
      <c r="ES88" s="59">
        <f t="shared" si="553"/>
        <v>-116.89439531436734</v>
      </c>
      <c r="ET88" s="59">
        <f t="shared" si="554"/>
        <v>-116.89439531436734</v>
      </c>
      <c r="EU88" s="59">
        <f t="shared" si="555"/>
        <v>-116.89439531436734</v>
      </c>
      <c r="EV88" s="59">
        <f t="shared" si="556"/>
        <v>-117.04526088168789</v>
      </c>
      <c r="EW88" s="59">
        <f t="shared" si="557"/>
        <v>-117.04526088168789</v>
      </c>
      <c r="EX88" s="59">
        <f t="shared" si="558"/>
        <v>-117.04526088168789</v>
      </c>
      <c r="EY88" s="59">
        <f t="shared" si="559"/>
        <v>-117.04526088168789</v>
      </c>
      <c r="EZ88" s="59">
        <f t="shared" si="560"/>
        <v>-117.04526088168789</v>
      </c>
      <c r="FA88" s="127">
        <f t="shared" si="564"/>
        <v>-5692.4058622377424</v>
      </c>
      <c r="FB88" s="59"/>
      <c r="FC88" s="70">
        <f>SUMIF(Adjustments!$J$4:$J$921,(Retirements!$E88&amp;"/"&amp;Retirements!FC$8&amp;"/"&amp;Retirements!FC$7&amp;"/"&amp;Retirements!FC$6),Adjustments!L$4:L$921)</f>
        <v>0</v>
      </c>
      <c r="FD88" s="70">
        <f>SUMIF(Adjustments!$J$4:$J$921,(Retirements!$E88&amp;"/"&amp;Retirements!FD$8&amp;"/"&amp;Retirements!FD$7&amp;"/"&amp;Retirements!FD$6),Adjustments!M$4:M$921)</f>
        <v>0</v>
      </c>
      <c r="FE88" s="70">
        <f>SUMIF(Adjustments!$J$4:$J$921,(Retirements!$E88&amp;"/"&amp;Retirements!FE$8&amp;"/"&amp;Retirements!FE$7&amp;"/"&amp;Retirements!FE$6),Adjustments!N$4:N$921)</f>
        <v>0</v>
      </c>
      <c r="FF88" s="70">
        <f>SUMIF(Adjustments!$J$4:$J$921,(Retirements!$E88&amp;"/"&amp;Retirements!FF$8&amp;"/"&amp;Retirements!FF$7&amp;"/"&amp;Retirements!FF$6),Adjustments!O$4:O$921)</f>
        <v>0</v>
      </c>
      <c r="FG88" s="70">
        <f>SUMIF(Adjustments!$J$4:$J$921,(Retirements!$E88&amp;"/"&amp;Retirements!FG$8&amp;"/"&amp;Retirements!FG$7&amp;"/"&amp;Retirements!FG$6),Adjustments!P$4:P$921)</f>
        <v>0</v>
      </c>
      <c r="FH88" s="70">
        <f>SUMIF(Adjustments!$J$4:$J$921,(Retirements!$E88&amp;"/"&amp;Retirements!FH$8&amp;"/"&amp;Retirements!FH$7&amp;"/"&amp;Retirements!FH$6),Adjustments!Q$4:Q$921)</f>
        <v>0</v>
      </c>
      <c r="FI88" s="70">
        <f>SUMIF(Adjustments!$J$4:$J$921,(Retirements!$E88&amp;"/"&amp;Retirements!FI$8&amp;"/"&amp;Retirements!FI$7&amp;"/"&amp;Retirements!FI$6),Adjustments!R$4:R$921)</f>
        <v>0</v>
      </c>
      <c r="FJ88" s="70">
        <f>SUMIF(Adjustments!$J$4:$J$921,(Retirements!$E88&amp;"/"&amp;Retirements!FJ$8&amp;"/"&amp;Retirements!FJ$7&amp;"/"&amp;Retirements!FJ$6),Adjustments!S$4:S$921)</f>
        <v>0</v>
      </c>
      <c r="FK88" s="70">
        <f>SUMIF(Adjustments!$J$4:$J$921,(Retirements!$E88&amp;"/"&amp;Retirements!FK$8&amp;"/"&amp;Retirements!FK$7&amp;"/"&amp;Retirements!FK$6),Adjustments!T$4:T$921)</f>
        <v>4922.7</v>
      </c>
      <c r="FL88" s="70">
        <f>SUMIF(Adjustments!$J$4:$J$921,(Retirements!$E88&amp;"/"&amp;Retirements!FL$8&amp;"/"&amp;Retirements!FL$7&amp;"/"&amp;Retirements!FL$6),Adjustments!U$4:U$921)</f>
        <v>0</v>
      </c>
      <c r="FM88" s="70">
        <f>SUMIF(Adjustments!$J$4:$J$921,(Retirements!$E88&amp;"/"&amp;Retirements!FM$8&amp;"/"&amp;Retirements!FM$7&amp;"/"&amp;Retirements!FM$6),Adjustments!V$4:V$921)</f>
        <v>0</v>
      </c>
      <c r="FN88" s="70">
        <f>SUMIF(Adjustments!$J$4:$J$921,(Retirements!$E88&amp;"/"&amp;Retirements!FN$8&amp;"/"&amp;Retirements!FN$7&amp;"/"&amp;Retirements!FN$6),Adjustments!W$4:W$921)</f>
        <v>0</v>
      </c>
      <c r="FO88" s="70">
        <f>SUMIF(Adjustments!$J$4:$J$921,(Retirements!$E88&amp;"/"&amp;Retirements!FO$8&amp;"/"&amp;Retirements!FO$7&amp;"/"&amp;Retirements!FO$6),Adjustments!X$4:X$921)</f>
        <v>0</v>
      </c>
      <c r="FP88" s="70">
        <f>SUMIF(Adjustments!$J$4:$J$921,(Retirements!$E88&amp;"/"&amp;Retirements!FP$8&amp;"/"&amp;Retirements!FP$7&amp;"/"&amp;Retirements!FP$6),Adjustments!Y$4:Y$921)</f>
        <v>0</v>
      </c>
      <c r="FQ88" s="70">
        <f>SUMIF(Adjustments!$J$4:$J$921,(Retirements!$E88&amp;"/"&amp;Retirements!FQ$8&amp;"/"&amp;Retirements!FQ$7&amp;"/"&amp;Retirements!FQ$6),Adjustments!Z$4:Z$921)</f>
        <v>0</v>
      </c>
      <c r="FR88" s="70">
        <f>SUMIF(Adjustments!$J$4:$J$921,(Retirements!$E88&amp;"/"&amp;Retirements!FR$8&amp;"/"&amp;Retirements!FR$7&amp;"/"&amp;Retirements!FR$6),Adjustments!AA$4:AA$921)</f>
        <v>0</v>
      </c>
      <c r="FS88" s="70">
        <f>SUMIF(Adjustments!$J$4:$J$921,(Retirements!$E88&amp;"/"&amp;Retirements!FS$8&amp;"/"&amp;Retirements!FS$7&amp;"/"&amp;Retirements!FS$6),Adjustments!AB$4:AB$921)</f>
        <v>0</v>
      </c>
      <c r="FT88" s="70">
        <f>SUMIF(Adjustments!$J$4:$J$921,(Retirements!$E88&amp;"/"&amp;Retirements!FT$8&amp;"/"&amp;Retirements!FT$7&amp;"/"&amp;Retirements!FT$6),Adjustments!AC$4:AC$921)</f>
        <v>0</v>
      </c>
      <c r="FU88" s="70">
        <f>SUMIF(Adjustments!$J$4:$J$921,(Retirements!$E88&amp;"/"&amp;Retirements!FU$8&amp;"/"&amp;Retirements!FU$7&amp;"/"&amp;Retirements!FU$6),Adjustments!AD$4:AD$921)</f>
        <v>0</v>
      </c>
      <c r="FV88" s="70">
        <f>SUMIF(Adjustments!$J$4:$J$921,(Retirements!$E88&amp;"/"&amp;Retirements!FV$8&amp;"/"&amp;Retirements!FV$7&amp;"/"&amp;Retirements!FV$6),Adjustments!AE$4:AE$921)</f>
        <v>0</v>
      </c>
      <c r="FW88" s="70">
        <f>SUMIF(Adjustments!$J$4:$J$921,(Retirements!$E88&amp;"/"&amp;Retirements!FW$8&amp;"/"&amp;Retirements!FW$7&amp;"/"&amp;Retirements!FW$6),Adjustments!AF$4:AF$921)</f>
        <v>0</v>
      </c>
      <c r="FX88" s="70">
        <f>SUMIF(Adjustments!$J$4:$J$921,(Retirements!$E88&amp;"/"&amp;Retirements!FX$8&amp;"/"&amp;Retirements!FX$7&amp;"/"&amp;Retirements!FX$6),Adjustments!AG$4:AG$921)</f>
        <v>0</v>
      </c>
      <c r="FY88" s="70">
        <f>SUMIF(Adjustments!$J$4:$J$921,(Retirements!$E88&amp;"/"&amp;Retirements!FY$8&amp;"/"&amp;Retirements!FY$7&amp;"/"&amp;Retirements!FY$6),Adjustments!AH$4:AH$921)</f>
        <v>0</v>
      </c>
      <c r="FZ88" s="63">
        <f t="shared" si="561"/>
        <v>4922.7</v>
      </c>
    </row>
    <row r="89" spans="1:182">
      <c r="A89" s="5" t="s">
        <v>26</v>
      </c>
      <c r="B89" s="3" t="s">
        <v>27</v>
      </c>
      <c r="C89" s="5" t="s">
        <v>2</v>
      </c>
      <c r="D89" s="5" t="s">
        <v>45</v>
      </c>
      <c r="E89" s="5" t="s">
        <v>161</v>
      </c>
      <c r="F89" s="5" t="s">
        <v>103</v>
      </c>
      <c r="G89" s="32">
        <v>303</v>
      </c>
      <c r="H89" s="5" t="s">
        <v>27</v>
      </c>
      <c r="I89" s="5" t="str">
        <f t="shared" si="562"/>
        <v>303WA</v>
      </c>
      <c r="J89" s="374">
        <f>VLOOKUP(F89,Scenarios!$BI$11:$BL$121,4,0)</f>
        <v>-3.7889669292510197E-2</v>
      </c>
      <c r="K89" s="358">
        <f>VLOOKUP(F89,Scenarios!$AG$11:$AJ$132,4,0)</f>
        <v>627213.80000000005</v>
      </c>
      <c r="L89" s="27">
        <f t="shared" si="490"/>
        <v>627213.80000000005</v>
      </c>
      <c r="M89" s="27">
        <f t="shared" si="491"/>
        <v>627213.80000000005</v>
      </c>
      <c r="N89" s="27">
        <f t="shared" si="492"/>
        <v>627213.80000000005</v>
      </c>
      <c r="O89" s="27">
        <f t="shared" si="493"/>
        <v>627213.80000000005</v>
      </c>
      <c r="P89" s="27">
        <f t="shared" si="494"/>
        <v>627213.80000000005</v>
      </c>
      <c r="Q89" s="27">
        <f t="shared" si="495"/>
        <v>627213.80000000005</v>
      </c>
      <c r="R89" s="27">
        <f t="shared" si="496"/>
        <v>625208.2300000001</v>
      </c>
      <c r="S89" s="27">
        <f t="shared" si="497"/>
        <v>625208.2300000001</v>
      </c>
      <c r="T89" s="27">
        <f t="shared" si="498"/>
        <v>625208.2300000001</v>
      </c>
      <c r="U89" s="27">
        <f t="shared" si="499"/>
        <v>623227.81971185852</v>
      </c>
      <c r="V89" s="27">
        <f t="shared" si="500"/>
        <v>621247.40942371695</v>
      </c>
      <c r="W89" s="27">
        <f t="shared" si="501"/>
        <v>619266.99913557537</v>
      </c>
      <c r="X89" s="27">
        <f t="shared" si="502"/>
        <v>617286.5888474338</v>
      </c>
      <c r="Y89" s="27">
        <f t="shared" si="503"/>
        <v>615306.17855929222</v>
      </c>
      <c r="Z89" s="27">
        <f t="shared" si="504"/>
        <v>613325.76827115065</v>
      </c>
      <c r="AA89" s="27">
        <f t="shared" si="505"/>
        <v>611345.35798300907</v>
      </c>
      <c r="AB89" s="27">
        <f t="shared" si="506"/>
        <v>609364.9476948675</v>
      </c>
      <c r="AC89" s="27">
        <f t="shared" si="507"/>
        <v>607384.53740672593</v>
      </c>
      <c r="AD89" s="27">
        <f t="shared" si="508"/>
        <v>605466.73746874882</v>
      </c>
      <c r="AE89" s="27">
        <f t="shared" si="509"/>
        <v>603548.93753077171</v>
      </c>
      <c r="AF89" s="27">
        <f t="shared" si="510"/>
        <v>601631.13759279461</v>
      </c>
      <c r="AG89" s="27">
        <f t="shared" si="511"/>
        <v>599713.3376548175</v>
      </c>
      <c r="AH89" s="27">
        <f t="shared" si="512"/>
        <v>597795.53771684039</v>
      </c>
      <c r="AI89" s="68"/>
      <c r="AJ89" s="59">
        <f>SUMIF(Adjustments!$J$4:$J$921,(Retirements!$E89&amp;"/"&amp;Retirements!AJ$8&amp;"/"&amp;Retirements!AJ$7&amp;"/"&amp;Retirements!AJ$6),Adjustments!K$4:K$921)</f>
        <v>0</v>
      </c>
      <c r="AK89" s="59">
        <f>SUMIF(Adjustments!$J$4:$J$921,(Retirements!$E89&amp;"/"&amp;Retirements!AK$8&amp;"/"&amp;Retirements!AK$7&amp;"/"&amp;Retirements!AK$6),Adjustments!L$4:L$921)</f>
        <v>0</v>
      </c>
      <c r="AL89" s="59">
        <f>SUMIF(Adjustments!$J$4:$J$921,(Retirements!$E89&amp;"/"&amp;Retirements!AL$8&amp;"/"&amp;Retirements!AL$7&amp;"/"&amp;Retirements!AL$6),Adjustments!M$4:M$921)</f>
        <v>0</v>
      </c>
      <c r="AM89" s="59">
        <f>SUMIF(Adjustments!$J$4:$J$921,(Retirements!$E89&amp;"/"&amp;Retirements!AM$8&amp;"/"&amp;Retirements!AM$7&amp;"/"&amp;Retirements!AM$6),Adjustments!N$4:N$921)</f>
        <v>0</v>
      </c>
      <c r="AN89" s="59">
        <f>SUMIF(Adjustments!$J$4:$J$921,(Retirements!$E89&amp;"/"&amp;Retirements!AN$8&amp;"/"&amp;Retirements!AN$7&amp;"/"&amp;Retirements!AN$6),Adjustments!O$4:O$921)</f>
        <v>0</v>
      </c>
      <c r="AO89" s="59">
        <f>SUMIF(Adjustments!$J$4:$J$921,(Retirements!$E89&amp;"/"&amp;Retirements!AO$8&amp;"/"&amp;Retirements!AO$7&amp;"/"&amp;Retirements!AO$6),Adjustments!P$4:P$921)</f>
        <v>0</v>
      </c>
      <c r="AP89" s="59">
        <f>SUMIF(Adjustments!$J$4:$J$921,(Retirements!$E89&amp;"/"&amp;Retirements!AP$8&amp;"/"&amp;Retirements!AP$7&amp;"/"&amp;Retirements!AP$6),Adjustments!Q$4:Q$921)</f>
        <v>-2005.57</v>
      </c>
      <c r="AQ89" s="59">
        <f>SUMIF(Adjustments!$J$4:$J$921,(Retirements!$E89&amp;"/"&amp;Retirements!AQ$8&amp;"/"&amp;Retirements!AQ$7&amp;"/"&amp;Retirements!AQ$6),Adjustments!R$4:R$921)</f>
        <v>0</v>
      </c>
      <c r="AR89" s="59">
        <f>SUMIF(Adjustments!$J$4:$J$921,(Retirements!$E89&amp;"/"&amp;Retirements!AR$8&amp;"/"&amp;Retirements!AR$7&amp;"/"&amp;Retirements!AR$6),Adjustments!S$4:S$921)</f>
        <v>0</v>
      </c>
      <c r="AS89" s="59">
        <f>SUMIF(Adjustments!$J$4:$J$921,(Retirements!$E89&amp;"/"&amp;Retirements!AS$8&amp;"/"&amp;Retirements!AS$7&amp;"/"&amp;Retirements!AS$6),Adjustments!T$4:T$921)</f>
        <v>0</v>
      </c>
      <c r="AT89" s="59">
        <f>SUMIF(Adjustments!$J$4:$J$921,(Retirements!$E89&amp;"/"&amp;Retirements!AT$8&amp;"/"&amp;Retirements!AT$7&amp;"/"&amp;Retirements!AT$6),Adjustments!U$4:U$921)</f>
        <v>0</v>
      </c>
      <c r="AU89" s="59">
        <f>SUMIF(Adjustments!$J$4:$J$921,(Retirements!$E89&amp;"/"&amp;Retirements!AU$8&amp;"/"&amp;Retirements!AU$7&amp;"/"&amp;Retirements!AU$6),Adjustments!V$4:V$921)</f>
        <v>0</v>
      </c>
      <c r="AV89" s="59">
        <f>SUMIF(Adjustments!$J$4:$J$921,(Retirements!$E89&amp;"/"&amp;Retirements!AV$8&amp;"/"&amp;Retirements!AV$7&amp;"/"&amp;Retirements!AV$6),Adjustments!W$4:W$921)</f>
        <v>0</v>
      </c>
      <c r="AW89" s="59">
        <f>SUMIF(Adjustments!$J$4:$J$921,(Retirements!$E89&amp;"/"&amp;Retirements!AW$8&amp;"/"&amp;Retirements!AW$7&amp;"/"&amp;Retirements!AW$6),Adjustments!X$4:X$921)</f>
        <v>0</v>
      </c>
      <c r="AX89" s="59">
        <f>SUMIF(Adjustments!$J$4:$J$921,(Retirements!$E89&amp;"/"&amp;Retirements!AX$8&amp;"/"&amp;Retirements!AX$7&amp;"/"&amp;Retirements!AX$6),Adjustments!Y$4:Y$921)</f>
        <v>0</v>
      </c>
      <c r="AY89" s="59">
        <f>SUMIF(Adjustments!$J$4:$J$921,(Retirements!$E89&amp;"/"&amp;Retirements!AY$8&amp;"/"&amp;Retirements!AY$7&amp;"/"&amp;Retirements!AY$6),Adjustments!Z$4:Z$921)</f>
        <v>0</v>
      </c>
      <c r="AZ89" s="59">
        <f>SUMIF(Adjustments!$J$4:$J$921,(Retirements!$E89&amp;"/"&amp;Retirements!AZ$8&amp;"/"&amp;Retirements!AZ$7&amp;"/"&amp;Retirements!AZ$6),Adjustments!AA$4:AA$921)</f>
        <v>0</v>
      </c>
      <c r="BA89" s="59">
        <f>SUMIF(Adjustments!$J$4:$J$921,(Retirements!$E89&amp;"/"&amp;Retirements!BA$8&amp;"/"&amp;Retirements!BA$7&amp;"/"&amp;Retirements!BA$6),Adjustments!AB$4:AB$921)</f>
        <v>0</v>
      </c>
      <c r="BB89" s="59">
        <f>SUMIF(Adjustments!$J$4:$J$921,(Retirements!$E89&amp;"/"&amp;Retirements!BB$8&amp;"/"&amp;Retirements!BB$7&amp;"/"&amp;Retirements!BB$6),Adjustments!AC$4:AC$921)</f>
        <v>0</v>
      </c>
      <c r="BC89" s="59">
        <f>SUMIF(Adjustments!$J$4:$J$921,(Retirements!$E89&amp;"/"&amp;Retirements!BC$8&amp;"/"&amp;Retirements!BC$7&amp;"/"&amp;Retirements!BC$6),Adjustments!AD$4:AD$921)</f>
        <v>0</v>
      </c>
      <c r="BD89" s="59">
        <f>SUMIF(Adjustments!$J$4:$J$921,(Retirements!$E89&amp;"/"&amp;Retirements!BD$8&amp;"/"&amp;Retirements!BD$7&amp;"/"&amp;Retirements!BD$6),Adjustments!AE$4:AE$921)</f>
        <v>0</v>
      </c>
      <c r="BE89" s="59">
        <f>SUMIF(Adjustments!$J$4:$J$921,(Retirements!$E89&amp;"/"&amp;Retirements!BE$8&amp;"/"&amp;Retirements!BE$7&amp;"/"&amp;Retirements!BE$6),Adjustments!AF$4:AF$921)</f>
        <v>0</v>
      </c>
      <c r="BF89" s="59">
        <f>SUMIF(Adjustments!$J$4:$J$921,(Retirements!$E89&amp;"/"&amp;Retirements!BF$8&amp;"/"&amp;Retirements!BF$7&amp;"/"&amp;Retirements!BF$6),Adjustments!AG$4:AG$921)</f>
        <v>0</v>
      </c>
      <c r="BG89" s="59"/>
      <c r="BH89" s="756">
        <f t="shared" si="489"/>
        <v>81</v>
      </c>
      <c r="BI89" s="59">
        <f t="shared" si="563"/>
        <v>627213.80000000005</v>
      </c>
      <c r="BJ89" s="59">
        <f t="shared" si="565"/>
        <v>627213.80000000005</v>
      </c>
      <c r="BK89" s="59">
        <f t="shared" si="565"/>
        <v>627213.80000000005</v>
      </c>
      <c r="BL89" s="59">
        <f t="shared" si="565"/>
        <v>627213.80000000005</v>
      </c>
      <c r="BM89" s="59">
        <f t="shared" si="565"/>
        <v>627213.80000000005</v>
      </c>
      <c r="BN89" s="59">
        <f t="shared" si="565"/>
        <v>627213.80000000005</v>
      </c>
      <c r="BO89" s="59">
        <f t="shared" si="565"/>
        <v>627213.80000000005</v>
      </c>
      <c r="BP89" s="59">
        <f t="shared" si="565"/>
        <v>627213.80000000005</v>
      </c>
      <c r="BQ89" s="59">
        <f t="shared" si="565"/>
        <v>627213.80000000005</v>
      </c>
      <c r="BR89" s="59">
        <f t="shared" si="565"/>
        <v>627213.80000000005</v>
      </c>
      <c r="BS89" s="59">
        <f t="shared" si="565"/>
        <v>627213.80000000005</v>
      </c>
      <c r="BT89" s="59">
        <f t="shared" si="565"/>
        <v>627213.80000000005</v>
      </c>
      <c r="BU89" s="59">
        <f t="shared" si="565"/>
        <v>627213.80000000005</v>
      </c>
      <c r="BV89" s="59">
        <f t="shared" si="565"/>
        <v>627213.80000000005</v>
      </c>
      <c r="BW89" s="59">
        <f t="shared" si="565"/>
        <v>627213.80000000005</v>
      </c>
      <c r="BX89" s="59">
        <f t="shared" si="565"/>
        <v>627213.80000000005</v>
      </c>
      <c r="BY89" s="59">
        <f t="shared" si="565"/>
        <v>627213.80000000005</v>
      </c>
      <c r="BZ89" s="59">
        <f t="shared" si="565"/>
        <v>627213.80000000005</v>
      </c>
      <c r="CA89" s="59">
        <f t="shared" si="565"/>
        <v>607384.53740672593</v>
      </c>
      <c r="CB89" s="59">
        <f t="shared" si="565"/>
        <v>607384.53740672593</v>
      </c>
      <c r="CC89" s="59">
        <f t="shared" si="565"/>
        <v>607384.53740672593</v>
      </c>
      <c r="CD89" s="59">
        <f t="shared" si="565"/>
        <v>607384.53740672593</v>
      </c>
      <c r="CE89" s="59">
        <f t="shared" si="565"/>
        <v>607384.53740672593</v>
      </c>
      <c r="CF89" s="68"/>
      <c r="CG89" s="70">
        <f t="shared" si="514"/>
        <v>0</v>
      </c>
      <c r="CH89" s="70">
        <f t="shared" si="515"/>
        <v>0</v>
      </c>
      <c r="CI89" s="70">
        <f t="shared" si="516"/>
        <v>0</v>
      </c>
      <c r="CJ89" s="70">
        <f t="shared" si="517"/>
        <v>0</v>
      </c>
      <c r="CK89" s="70">
        <f t="shared" si="518"/>
        <v>0</v>
      </c>
      <c r="CL89" s="70">
        <f t="shared" si="519"/>
        <v>0</v>
      </c>
      <c r="CM89" s="70">
        <f>IF(CM$7="Actuals",AP89,((BO89*$J89)/12))</f>
        <v>-2005.57</v>
      </c>
      <c r="CN89" s="70">
        <f t="shared" si="521"/>
        <v>0</v>
      </c>
      <c r="CO89" s="70">
        <f t="shared" si="522"/>
        <v>0</v>
      </c>
      <c r="CP89" s="70">
        <f t="shared" si="523"/>
        <v>-1980.4102881415529</v>
      </c>
      <c r="CQ89" s="70">
        <f t="shared" si="524"/>
        <v>-1980.4102881415529</v>
      </c>
      <c r="CR89" s="70">
        <f t="shared" si="525"/>
        <v>-1980.4102881415529</v>
      </c>
      <c r="CS89" s="70">
        <f t="shared" si="526"/>
        <v>-1980.4102881415529</v>
      </c>
      <c r="CT89" s="70">
        <f t="shared" si="527"/>
        <v>-1980.4102881415529</v>
      </c>
      <c r="CU89" s="70">
        <f t="shared" si="528"/>
        <v>-1980.4102881415529</v>
      </c>
      <c r="CV89" s="70">
        <f t="shared" si="529"/>
        <v>-1980.4102881415529</v>
      </c>
      <c r="CW89" s="70">
        <f t="shared" si="530"/>
        <v>-1980.4102881415529</v>
      </c>
      <c r="CX89" s="70">
        <f t="shared" si="531"/>
        <v>-1980.4102881415529</v>
      </c>
      <c r="CY89" s="70">
        <f t="shared" si="532"/>
        <v>-1917.7999379770945</v>
      </c>
      <c r="CZ89" s="70">
        <f t="shared" si="533"/>
        <v>-1917.7999379770945</v>
      </c>
      <c r="DA89" s="70">
        <f t="shared" si="534"/>
        <v>-1917.7999379770945</v>
      </c>
      <c r="DB89" s="70">
        <f t="shared" si="535"/>
        <v>-1917.7999379770945</v>
      </c>
      <c r="DC89" s="70">
        <f t="shared" si="536"/>
        <v>-1917.7999379770945</v>
      </c>
      <c r="DD89" s="63">
        <f t="shared" si="537"/>
        <v>-29418.262283159453</v>
      </c>
      <c r="DE89" s="59"/>
      <c r="DF89" s="70">
        <f>SUMIF(Adjustments!$J$4:$J$921,(Retirements!$E89&amp;"/"&amp;Retirements!DF$8&amp;"/"&amp;Retirements!DF$7&amp;"/"&amp;Retirements!DF$6),Adjustments!K$4:K$921)</f>
        <v>0</v>
      </c>
      <c r="DG89" s="70">
        <f>SUMIF(Adjustments!$J$4:$J$921,(Retirements!$E89&amp;"/"&amp;Retirements!DG$8&amp;"/"&amp;Retirements!DG$7&amp;"/"&amp;Retirements!DG$6),Adjustments!L$4:L$921)</f>
        <v>0</v>
      </c>
      <c r="DH89" s="70">
        <f>SUMIF(Adjustments!$J$4:$J$921,(Retirements!$E89&amp;"/"&amp;Retirements!DH$8&amp;"/"&amp;Retirements!DH$7&amp;"/"&amp;Retirements!DH$6),Adjustments!M$4:M$921)</f>
        <v>0</v>
      </c>
      <c r="DI89" s="70">
        <f>SUMIF(Adjustments!$J$4:$J$921,(Retirements!$E89&amp;"/"&amp;Retirements!DI$8&amp;"/"&amp;Retirements!DI$7&amp;"/"&amp;Retirements!DI$6),Adjustments!N$4:N$921)</f>
        <v>0</v>
      </c>
      <c r="DJ89" s="70">
        <f>SUMIF(Adjustments!$J$4:$J$921,(Retirements!$E89&amp;"/"&amp;Retirements!DJ$8&amp;"/"&amp;Retirements!DJ$7&amp;"/"&amp;Retirements!DJ$6),Adjustments!O$4:O$921)</f>
        <v>0</v>
      </c>
      <c r="DK89" s="70">
        <f>SUMIF(Adjustments!$J$4:$J$921,(Retirements!$E89&amp;"/"&amp;Retirements!DK$8&amp;"/"&amp;Retirements!DK$7&amp;"/"&amp;Retirements!DK$6),Adjustments!P$4:P$921)</f>
        <v>0</v>
      </c>
      <c r="DL89" s="70">
        <f>SUMIF(Adjustments!$J$4:$J$921,(Retirements!$E89&amp;"/"&amp;Retirements!DL$8&amp;"/"&amp;Retirements!DL$7&amp;"/"&amp;Retirements!DL$6),Adjustments!Q$4:Q$921)</f>
        <v>0</v>
      </c>
      <c r="DM89" s="70">
        <f>SUMIF(Adjustments!$J$4:$J$921,(Retirements!$E89&amp;"/"&amp;Retirements!DM$8&amp;"/"&amp;Retirements!DM$7&amp;"/"&amp;Retirements!DM$6),Adjustments!R$4:R$921)</f>
        <v>0</v>
      </c>
      <c r="DN89" s="70">
        <f>SUMIF(Adjustments!$J$4:$J$921,(Retirements!$E89&amp;"/"&amp;Retirements!DN$8&amp;"/"&amp;Retirements!DN$7&amp;"/"&amp;Retirements!DN$6),Adjustments!S$4:S$921)</f>
        <v>0</v>
      </c>
      <c r="DO89" s="70">
        <f>SUMIF(Adjustments!$J$4:$J$921,(Retirements!$E89&amp;"/"&amp;Retirements!DO$8&amp;"/"&amp;Retirements!DO$7&amp;"/"&amp;Retirements!DO$6),Adjustments!T$4:T$921)</f>
        <v>0</v>
      </c>
      <c r="DP89" s="70">
        <f>SUMIF(Adjustments!$J$4:$J$921,(Retirements!$E89&amp;"/"&amp;Retirements!DP$8&amp;"/"&amp;Retirements!DP$7&amp;"/"&amp;Retirements!DP$6),Adjustments!U$4:U$921)</f>
        <v>0</v>
      </c>
      <c r="DQ89" s="70">
        <f>SUMIF(Adjustments!$J$4:$J$921,(Retirements!$E89&amp;"/"&amp;Retirements!DQ$8&amp;"/"&amp;Retirements!DQ$7&amp;"/"&amp;Retirements!DQ$6),Adjustments!V$4:V$921)</f>
        <v>0</v>
      </c>
      <c r="DR89" s="70">
        <f>SUMIF(Adjustments!$J$4:$J$921,(Retirements!$E89&amp;"/"&amp;Retirements!DR$8&amp;"/"&amp;Retirements!DR$7&amp;"/"&amp;Retirements!DR$6),Adjustments!W$4:W$921)</f>
        <v>0</v>
      </c>
      <c r="DS89" s="70">
        <f>SUMIF(Adjustments!$J$4:$J$921,(Retirements!$E89&amp;"/"&amp;Retirements!DS$8&amp;"/"&amp;Retirements!DS$7&amp;"/"&amp;Retirements!DS$6),Adjustments!X$4:X$921)</f>
        <v>0</v>
      </c>
      <c r="DT89" s="70">
        <f>SUMIF(Adjustments!$J$4:$J$921,(Retirements!$E89&amp;"/"&amp;Retirements!DT$8&amp;"/"&amp;Retirements!DT$7&amp;"/"&amp;Retirements!DT$6),Adjustments!Y$4:Y$921)</f>
        <v>0</v>
      </c>
      <c r="DU89" s="70">
        <f>SUMIF(Adjustments!$J$4:$J$921,(Retirements!$E89&amp;"/"&amp;Retirements!DU$8&amp;"/"&amp;Retirements!DU$7&amp;"/"&amp;Retirements!DU$6),Adjustments!Z$4:Z$921)</f>
        <v>0</v>
      </c>
      <c r="DV89" s="70">
        <f>SUMIF(Adjustments!$J$4:$J$921,(Retirements!$E89&amp;"/"&amp;Retirements!DV$8&amp;"/"&amp;Retirements!DV$7&amp;"/"&amp;Retirements!DV$6),Adjustments!AA$4:AA$921)</f>
        <v>0</v>
      </c>
      <c r="DW89" s="70">
        <f>SUMIF(Adjustments!$J$4:$J$921,(Retirements!$E89&amp;"/"&amp;Retirements!DW$8&amp;"/"&amp;Retirements!DW$7&amp;"/"&amp;Retirements!DW$6),Adjustments!AB$4:AB$921)</f>
        <v>0</v>
      </c>
      <c r="DX89" s="70">
        <f>SUMIF(Adjustments!$J$4:$J$921,(Retirements!$E89&amp;"/"&amp;Retirements!DX$8&amp;"/"&amp;Retirements!DX$7&amp;"/"&amp;Retirements!DX$6),Adjustments!AC$4:AC$921)</f>
        <v>0</v>
      </c>
      <c r="DY89" s="70">
        <f>SUMIF(Adjustments!$J$4:$J$921,(Retirements!$E89&amp;"/"&amp;Retirements!DY$8&amp;"/"&amp;Retirements!DY$7&amp;"/"&amp;Retirements!DY$6),Adjustments!AD$4:AD$921)</f>
        <v>0</v>
      </c>
      <c r="DZ89" s="70">
        <f>SUMIF(Adjustments!$J$4:$J$921,(Retirements!$E89&amp;"/"&amp;Retirements!DZ$8&amp;"/"&amp;Retirements!DZ$7&amp;"/"&amp;Retirements!DZ$6),Adjustments!AE$4:AE$921)</f>
        <v>0</v>
      </c>
      <c r="EA89" s="70">
        <f>SUMIF(Adjustments!$J$4:$J$921,(Retirements!$E89&amp;"/"&amp;Retirements!EA$8&amp;"/"&amp;Retirements!EA$7&amp;"/"&amp;Retirements!EA$6),Adjustments!AF$4:AF$921)</f>
        <v>0</v>
      </c>
      <c r="EB89" s="70">
        <f>SUMIF(Adjustments!$J$4:$J$921,(Retirements!$E89&amp;"/"&amp;Retirements!EB$8&amp;"/"&amp;Retirements!EB$7&amp;"/"&amp;Retirements!EB$6),Adjustments!AG$4:AG$921)</f>
        <v>0</v>
      </c>
      <c r="EC89" s="59"/>
      <c r="ED89" s="59">
        <f t="shared" si="538"/>
        <v>0</v>
      </c>
      <c r="EE89" s="59">
        <f t="shared" si="539"/>
        <v>0</v>
      </c>
      <c r="EF89" s="59">
        <f t="shared" si="540"/>
        <v>0</v>
      </c>
      <c r="EG89" s="59">
        <f t="shared" si="541"/>
        <v>0</v>
      </c>
      <c r="EH89" s="59">
        <f t="shared" si="542"/>
        <v>0</v>
      </c>
      <c r="EI89" s="59">
        <f t="shared" si="543"/>
        <v>0</v>
      </c>
      <c r="EJ89" s="59">
        <f t="shared" si="544"/>
        <v>-2005.57</v>
      </c>
      <c r="EK89" s="59">
        <f t="shared" si="545"/>
        <v>0</v>
      </c>
      <c r="EL89" s="59">
        <f t="shared" si="546"/>
        <v>0</v>
      </c>
      <c r="EM89" s="59">
        <f t="shared" si="547"/>
        <v>-1980.4102881415529</v>
      </c>
      <c r="EN89" s="59">
        <f t="shared" si="548"/>
        <v>-1980.4102881415529</v>
      </c>
      <c r="EO89" s="59">
        <f t="shared" si="549"/>
        <v>-1980.4102881415529</v>
      </c>
      <c r="EP89" s="59">
        <f t="shared" si="550"/>
        <v>-1980.4102881415529</v>
      </c>
      <c r="EQ89" s="59">
        <f t="shared" si="551"/>
        <v>-1980.4102881415529</v>
      </c>
      <c r="ER89" s="59">
        <f t="shared" si="552"/>
        <v>-1980.4102881415529</v>
      </c>
      <c r="ES89" s="59">
        <f t="shared" si="553"/>
        <v>-1980.4102881415529</v>
      </c>
      <c r="ET89" s="59">
        <f t="shared" si="554"/>
        <v>-1980.4102881415529</v>
      </c>
      <c r="EU89" s="59">
        <f t="shared" si="555"/>
        <v>-1980.4102881415529</v>
      </c>
      <c r="EV89" s="59">
        <f t="shared" si="556"/>
        <v>-1917.7999379770945</v>
      </c>
      <c r="EW89" s="59">
        <f t="shared" si="557"/>
        <v>-1917.7999379770945</v>
      </c>
      <c r="EX89" s="59">
        <f t="shared" si="558"/>
        <v>-1917.7999379770945</v>
      </c>
      <c r="EY89" s="59">
        <f t="shared" si="559"/>
        <v>-1917.7999379770945</v>
      </c>
      <c r="EZ89" s="59">
        <f t="shared" si="560"/>
        <v>-1917.7999379770945</v>
      </c>
      <c r="FA89" s="127">
        <f t="shared" si="564"/>
        <v>-29418.262283159453</v>
      </c>
      <c r="FB89" s="59"/>
      <c r="FC89" s="70">
        <f>SUMIF(Adjustments!$J$4:$J$921,(Retirements!$E89&amp;"/"&amp;Retirements!FC$8&amp;"/"&amp;Retirements!FC$7&amp;"/"&amp;Retirements!FC$6),Adjustments!L$4:L$921)</f>
        <v>0</v>
      </c>
      <c r="FD89" s="70">
        <f>SUMIF(Adjustments!$J$4:$J$921,(Retirements!$E89&amp;"/"&amp;Retirements!FD$8&amp;"/"&amp;Retirements!FD$7&amp;"/"&amp;Retirements!FD$6),Adjustments!M$4:M$921)</f>
        <v>0</v>
      </c>
      <c r="FE89" s="70">
        <f>SUMIF(Adjustments!$J$4:$J$921,(Retirements!$E89&amp;"/"&amp;Retirements!FE$8&amp;"/"&amp;Retirements!FE$7&amp;"/"&amp;Retirements!FE$6),Adjustments!N$4:N$921)</f>
        <v>0</v>
      </c>
      <c r="FF89" s="70">
        <f>SUMIF(Adjustments!$J$4:$J$921,(Retirements!$E89&amp;"/"&amp;Retirements!FF$8&amp;"/"&amp;Retirements!FF$7&amp;"/"&amp;Retirements!FF$6),Adjustments!O$4:O$921)</f>
        <v>0</v>
      </c>
      <c r="FG89" s="70">
        <f>SUMIF(Adjustments!$J$4:$J$921,(Retirements!$E89&amp;"/"&amp;Retirements!FG$8&amp;"/"&amp;Retirements!FG$7&amp;"/"&amp;Retirements!FG$6),Adjustments!P$4:P$921)</f>
        <v>0</v>
      </c>
      <c r="FH89" s="70">
        <f>SUMIF(Adjustments!$J$4:$J$921,(Retirements!$E89&amp;"/"&amp;Retirements!FH$8&amp;"/"&amp;Retirements!FH$7&amp;"/"&amp;Retirements!FH$6),Adjustments!Q$4:Q$921)</f>
        <v>0</v>
      </c>
      <c r="FI89" s="70">
        <f>SUMIF(Adjustments!$J$4:$J$921,(Retirements!$E89&amp;"/"&amp;Retirements!FI$8&amp;"/"&amp;Retirements!FI$7&amp;"/"&amp;Retirements!FI$6),Adjustments!R$4:R$921)</f>
        <v>0</v>
      </c>
      <c r="FJ89" s="70">
        <f>SUMIF(Adjustments!$J$4:$J$921,(Retirements!$E89&amp;"/"&amp;Retirements!FJ$8&amp;"/"&amp;Retirements!FJ$7&amp;"/"&amp;Retirements!FJ$6),Adjustments!S$4:S$921)</f>
        <v>0</v>
      </c>
      <c r="FK89" s="70">
        <f>SUMIF(Adjustments!$J$4:$J$921,(Retirements!$E89&amp;"/"&amp;Retirements!FK$8&amp;"/"&amp;Retirements!FK$7&amp;"/"&amp;Retirements!FK$6),Adjustments!T$4:T$921)</f>
        <v>0</v>
      </c>
      <c r="FL89" s="70">
        <f>SUMIF(Adjustments!$J$4:$J$921,(Retirements!$E89&amp;"/"&amp;Retirements!FL$8&amp;"/"&amp;Retirements!FL$7&amp;"/"&amp;Retirements!FL$6),Adjustments!U$4:U$921)</f>
        <v>0</v>
      </c>
      <c r="FM89" s="70">
        <f>SUMIF(Adjustments!$J$4:$J$921,(Retirements!$E89&amp;"/"&amp;Retirements!FM$8&amp;"/"&amp;Retirements!FM$7&amp;"/"&amp;Retirements!FM$6),Adjustments!V$4:V$921)</f>
        <v>0</v>
      </c>
      <c r="FN89" s="70">
        <f>SUMIF(Adjustments!$J$4:$J$921,(Retirements!$E89&amp;"/"&amp;Retirements!FN$8&amp;"/"&amp;Retirements!FN$7&amp;"/"&amp;Retirements!FN$6),Adjustments!W$4:W$921)</f>
        <v>0</v>
      </c>
      <c r="FO89" s="70">
        <f>SUMIF(Adjustments!$J$4:$J$921,(Retirements!$E89&amp;"/"&amp;Retirements!FO$8&amp;"/"&amp;Retirements!FO$7&amp;"/"&amp;Retirements!FO$6),Adjustments!X$4:X$921)</f>
        <v>0</v>
      </c>
      <c r="FP89" s="70">
        <f>SUMIF(Adjustments!$J$4:$J$921,(Retirements!$E89&amp;"/"&amp;Retirements!FP$8&amp;"/"&amp;Retirements!FP$7&amp;"/"&amp;Retirements!FP$6),Adjustments!Y$4:Y$921)</f>
        <v>0</v>
      </c>
      <c r="FQ89" s="70">
        <f>SUMIF(Adjustments!$J$4:$J$921,(Retirements!$E89&amp;"/"&amp;Retirements!FQ$8&amp;"/"&amp;Retirements!FQ$7&amp;"/"&amp;Retirements!FQ$6),Adjustments!Z$4:Z$921)</f>
        <v>0</v>
      </c>
      <c r="FR89" s="70">
        <f>SUMIF(Adjustments!$J$4:$J$921,(Retirements!$E89&amp;"/"&amp;Retirements!FR$8&amp;"/"&amp;Retirements!FR$7&amp;"/"&amp;Retirements!FR$6),Adjustments!AA$4:AA$921)</f>
        <v>0</v>
      </c>
      <c r="FS89" s="70">
        <f>SUMIF(Adjustments!$J$4:$J$921,(Retirements!$E89&amp;"/"&amp;Retirements!FS$8&amp;"/"&amp;Retirements!FS$7&amp;"/"&amp;Retirements!FS$6),Adjustments!AB$4:AB$921)</f>
        <v>0</v>
      </c>
      <c r="FT89" s="70">
        <f>SUMIF(Adjustments!$J$4:$J$921,(Retirements!$E89&amp;"/"&amp;Retirements!FT$8&amp;"/"&amp;Retirements!FT$7&amp;"/"&amp;Retirements!FT$6),Adjustments!AC$4:AC$921)</f>
        <v>0</v>
      </c>
      <c r="FU89" s="70">
        <f>SUMIF(Adjustments!$J$4:$J$921,(Retirements!$E89&amp;"/"&amp;Retirements!FU$8&amp;"/"&amp;Retirements!FU$7&amp;"/"&amp;Retirements!FU$6),Adjustments!AD$4:AD$921)</f>
        <v>0</v>
      </c>
      <c r="FV89" s="70">
        <f>SUMIF(Adjustments!$J$4:$J$921,(Retirements!$E89&amp;"/"&amp;Retirements!FV$8&amp;"/"&amp;Retirements!FV$7&amp;"/"&amp;Retirements!FV$6),Adjustments!AE$4:AE$921)</f>
        <v>0</v>
      </c>
      <c r="FW89" s="70">
        <f>SUMIF(Adjustments!$J$4:$J$921,(Retirements!$E89&amp;"/"&amp;Retirements!FW$8&amp;"/"&amp;Retirements!FW$7&amp;"/"&amp;Retirements!FW$6),Adjustments!AF$4:AF$921)</f>
        <v>0</v>
      </c>
      <c r="FX89" s="70">
        <f>SUMIF(Adjustments!$J$4:$J$921,(Retirements!$E89&amp;"/"&amp;Retirements!FX$8&amp;"/"&amp;Retirements!FX$7&amp;"/"&amp;Retirements!FX$6),Adjustments!AG$4:AG$921)</f>
        <v>0</v>
      </c>
      <c r="FY89" s="70">
        <f>SUMIF(Adjustments!$J$4:$J$921,(Retirements!$E89&amp;"/"&amp;Retirements!FY$8&amp;"/"&amp;Retirements!FY$7&amp;"/"&amp;Retirements!FY$6),Adjustments!AH$4:AH$921)</f>
        <v>0</v>
      </c>
      <c r="FZ89" s="63">
        <f t="shared" si="561"/>
        <v>0</v>
      </c>
    </row>
    <row r="90" spans="1:182">
      <c r="A90" s="5" t="s">
        <v>28</v>
      </c>
      <c r="B90" s="3" t="s">
        <v>29</v>
      </c>
      <c r="C90" s="5" t="s">
        <v>2</v>
      </c>
      <c r="D90" s="5" t="s">
        <v>45</v>
      </c>
      <c r="E90" s="5" t="s">
        <v>162</v>
      </c>
      <c r="F90" s="5" t="s">
        <v>104</v>
      </c>
      <c r="G90" s="32">
        <v>303</v>
      </c>
      <c r="H90" s="5" t="s">
        <v>29</v>
      </c>
      <c r="I90" s="5" t="str">
        <f t="shared" si="562"/>
        <v>303WYP</v>
      </c>
      <c r="J90" s="374">
        <f>VLOOKUP(F90,Scenarios!$BI$11:$BL$121,4,0)</f>
        <v>-7.3981084747975542E-3</v>
      </c>
      <c r="K90" s="358">
        <f>VLOOKUP(F90,Scenarios!$AG$11:$AJ$132,4,0)</f>
        <v>1379643.72</v>
      </c>
      <c r="L90" s="27">
        <f t="shared" si="490"/>
        <v>1379643.72</v>
      </c>
      <c r="M90" s="27">
        <f t="shared" si="491"/>
        <v>1379643.72</v>
      </c>
      <c r="N90" s="27">
        <f t="shared" si="492"/>
        <v>1460163.53</v>
      </c>
      <c r="O90" s="27">
        <f t="shared" si="493"/>
        <v>1460163.53</v>
      </c>
      <c r="P90" s="27">
        <f t="shared" si="494"/>
        <v>1467706.09</v>
      </c>
      <c r="Q90" s="27">
        <f t="shared" si="495"/>
        <v>1467706.09</v>
      </c>
      <c r="R90" s="27">
        <f t="shared" si="496"/>
        <v>1478589.25</v>
      </c>
      <c r="S90" s="27">
        <f t="shared" si="497"/>
        <v>1478589.25</v>
      </c>
      <c r="T90" s="27">
        <f t="shared" si="498"/>
        <v>1478589.25</v>
      </c>
      <c r="U90" s="27">
        <f t="shared" si="499"/>
        <v>1477684.3959280883</v>
      </c>
      <c r="V90" s="27">
        <f t="shared" si="500"/>
        <v>1476779.5418561767</v>
      </c>
      <c r="W90" s="27">
        <f t="shared" si="501"/>
        <v>1475874.687784265</v>
      </c>
      <c r="X90" s="27">
        <f t="shared" si="502"/>
        <v>1474969.8337123534</v>
      </c>
      <c r="Y90" s="27">
        <f t="shared" si="503"/>
        <v>1474064.9796404417</v>
      </c>
      <c r="Z90" s="27">
        <f t="shared" si="504"/>
        <v>1473160.1255685301</v>
      </c>
      <c r="AA90" s="27">
        <f t="shared" si="505"/>
        <v>1472255.2714966184</v>
      </c>
      <c r="AB90" s="27">
        <f t="shared" si="506"/>
        <v>1471350.4174247067</v>
      </c>
      <c r="AC90" s="27">
        <f t="shared" si="507"/>
        <v>1470445.5633527951</v>
      </c>
      <c r="AD90" s="27">
        <f t="shared" si="508"/>
        <v>1469539.0203707977</v>
      </c>
      <c r="AE90" s="27">
        <f t="shared" si="509"/>
        <v>1468632.4773888004</v>
      </c>
      <c r="AF90" s="27">
        <f t="shared" si="510"/>
        <v>1467725.934406803</v>
      </c>
      <c r="AG90" s="27">
        <f t="shared" si="511"/>
        <v>1466819.3914248056</v>
      </c>
      <c r="AH90" s="27">
        <f t="shared" si="512"/>
        <v>1465912.8484428083</v>
      </c>
      <c r="AI90" s="68"/>
      <c r="AJ90" s="59">
        <f>SUMIF(Adjustments!$J$4:$J$921,(Retirements!$E90&amp;"/"&amp;Retirements!AJ$8&amp;"/"&amp;Retirements!AJ$7&amp;"/"&amp;Retirements!AJ$6),Adjustments!K$4:K$921)</f>
        <v>0</v>
      </c>
      <c r="AK90" s="59">
        <f>SUMIF(Adjustments!$J$4:$J$921,(Retirements!$E90&amp;"/"&amp;Retirements!AK$8&amp;"/"&amp;Retirements!AK$7&amp;"/"&amp;Retirements!AK$6),Adjustments!L$4:L$921)</f>
        <v>0</v>
      </c>
      <c r="AL90" s="59">
        <f>SUMIF(Adjustments!$J$4:$J$921,(Retirements!$E90&amp;"/"&amp;Retirements!AL$8&amp;"/"&amp;Retirements!AL$7&amp;"/"&amp;Retirements!AL$6),Adjustments!M$4:M$921)</f>
        <v>-40745.99</v>
      </c>
      <c r="AM90" s="59">
        <f>SUMIF(Adjustments!$J$4:$J$921,(Retirements!$E90&amp;"/"&amp;Retirements!AM$8&amp;"/"&amp;Retirements!AM$7&amp;"/"&amp;Retirements!AM$6),Adjustments!N$4:N$921)</f>
        <v>0</v>
      </c>
      <c r="AN90" s="59">
        <f>SUMIF(Adjustments!$J$4:$J$921,(Retirements!$E90&amp;"/"&amp;Retirements!AN$8&amp;"/"&amp;Retirements!AN$7&amp;"/"&amp;Retirements!AN$6),Adjustments!O$4:O$921)</f>
        <v>0</v>
      </c>
      <c r="AO90" s="59">
        <f>SUMIF(Adjustments!$J$4:$J$921,(Retirements!$E90&amp;"/"&amp;Retirements!AO$8&amp;"/"&amp;Retirements!AO$7&amp;"/"&amp;Retirements!AO$6),Adjustments!P$4:P$921)</f>
        <v>0</v>
      </c>
      <c r="AP90" s="59">
        <f>SUMIF(Adjustments!$J$4:$J$921,(Retirements!$E90&amp;"/"&amp;Retirements!AP$8&amp;"/"&amp;Retirements!AP$7&amp;"/"&amp;Retirements!AP$6),Adjustments!Q$4:Q$921)</f>
        <v>-2005.57</v>
      </c>
      <c r="AQ90" s="59">
        <f>SUMIF(Adjustments!$J$4:$J$921,(Retirements!$E90&amp;"/"&amp;Retirements!AQ$8&amp;"/"&amp;Retirements!AQ$7&amp;"/"&amp;Retirements!AQ$6),Adjustments!R$4:R$921)</f>
        <v>0</v>
      </c>
      <c r="AR90" s="59">
        <f>SUMIF(Adjustments!$J$4:$J$921,(Retirements!$E90&amp;"/"&amp;Retirements!AR$8&amp;"/"&amp;Retirements!AR$7&amp;"/"&amp;Retirements!AR$6),Adjustments!S$4:S$921)</f>
        <v>0</v>
      </c>
      <c r="AS90" s="59">
        <f>SUMIF(Adjustments!$J$4:$J$921,(Retirements!$E90&amp;"/"&amp;Retirements!AS$8&amp;"/"&amp;Retirements!AS$7&amp;"/"&amp;Retirements!AS$6),Adjustments!T$4:T$921)</f>
        <v>0</v>
      </c>
      <c r="AT90" s="59">
        <f>SUMIF(Adjustments!$J$4:$J$921,(Retirements!$E90&amp;"/"&amp;Retirements!AT$8&amp;"/"&amp;Retirements!AT$7&amp;"/"&amp;Retirements!AT$6),Adjustments!U$4:U$921)</f>
        <v>0</v>
      </c>
      <c r="AU90" s="59">
        <f>SUMIF(Adjustments!$J$4:$J$921,(Retirements!$E90&amp;"/"&amp;Retirements!AU$8&amp;"/"&amp;Retirements!AU$7&amp;"/"&amp;Retirements!AU$6),Adjustments!V$4:V$921)</f>
        <v>0</v>
      </c>
      <c r="AV90" s="59">
        <f>SUMIF(Adjustments!$J$4:$J$921,(Retirements!$E90&amp;"/"&amp;Retirements!AV$8&amp;"/"&amp;Retirements!AV$7&amp;"/"&amp;Retirements!AV$6),Adjustments!W$4:W$921)</f>
        <v>0</v>
      </c>
      <c r="AW90" s="59">
        <f>SUMIF(Adjustments!$J$4:$J$921,(Retirements!$E90&amp;"/"&amp;Retirements!AW$8&amp;"/"&amp;Retirements!AW$7&amp;"/"&amp;Retirements!AW$6),Adjustments!X$4:X$921)</f>
        <v>0</v>
      </c>
      <c r="AX90" s="59">
        <f>SUMIF(Adjustments!$J$4:$J$921,(Retirements!$E90&amp;"/"&amp;Retirements!AX$8&amp;"/"&amp;Retirements!AX$7&amp;"/"&amp;Retirements!AX$6),Adjustments!Y$4:Y$921)</f>
        <v>0</v>
      </c>
      <c r="AY90" s="59">
        <f>SUMIF(Adjustments!$J$4:$J$921,(Retirements!$E90&amp;"/"&amp;Retirements!AY$8&amp;"/"&amp;Retirements!AY$7&amp;"/"&amp;Retirements!AY$6),Adjustments!Z$4:Z$921)</f>
        <v>0</v>
      </c>
      <c r="AZ90" s="59">
        <f>SUMIF(Adjustments!$J$4:$J$921,(Retirements!$E90&amp;"/"&amp;Retirements!AZ$8&amp;"/"&amp;Retirements!AZ$7&amp;"/"&amp;Retirements!AZ$6),Adjustments!AA$4:AA$921)</f>
        <v>0</v>
      </c>
      <c r="BA90" s="59">
        <f>SUMIF(Adjustments!$J$4:$J$921,(Retirements!$E90&amp;"/"&amp;Retirements!BA$8&amp;"/"&amp;Retirements!BA$7&amp;"/"&amp;Retirements!BA$6),Adjustments!AB$4:AB$921)</f>
        <v>0</v>
      </c>
      <c r="BB90" s="59">
        <f>SUMIF(Adjustments!$J$4:$J$921,(Retirements!$E90&amp;"/"&amp;Retirements!BB$8&amp;"/"&amp;Retirements!BB$7&amp;"/"&amp;Retirements!BB$6),Adjustments!AC$4:AC$921)</f>
        <v>0</v>
      </c>
      <c r="BC90" s="59">
        <f>SUMIF(Adjustments!$J$4:$J$921,(Retirements!$E90&amp;"/"&amp;Retirements!BC$8&amp;"/"&amp;Retirements!BC$7&amp;"/"&amp;Retirements!BC$6),Adjustments!AD$4:AD$921)</f>
        <v>0</v>
      </c>
      <c r="BD90" s="59">
        <f>SUMIF(Adjustments!$J$4:$J$921,(Retirements!$E90&amp;"/"&amp;Retirements!BD$8&amp;"/"&amp;Retirements!BD$7&amp;"/"&amp;Retirements!BD$6),Adjustments!AE$4:AE$921)</f>
        <v>0</v>
      </c>
      <c r="BE90" s="59">
        <f>SUMIF(Adjustments!$J$4:$J$921,(Retirements!$E90&amp;"/"&amp;Retirements!BE$8&amp;"/"&amp;Retirements!BE$7&amp;"/"&amp;Retirements!BE$6),Adjustments!AF$4:AF$921)</f>
        <v>0</v>
      </c>
      <c r="BF90" s="59">
        <f>SUMIF(Adjustments!$J$4:$J$921,(Retirements!$E90&amp;"/"&amp;Retirements!BF$8&amp;"/"&amp;Retirements!BF$7&amp;"/"&amp;Retirements!BF$6),Adjustments!AG$4:AG$921)</f>
        <v>0</v>
      </c>
      <c r="BG90" s="59"/>
      <c r="BH90" s="756">
        <f t="shared" si="489"/>
        <v>82</v>
      </c>
      <c r="BI90" s="59">
        <f t="shared" si="563"/>
        <v>1379643.72</v>
      </c>
      <c r="BJ90" s="59">
        <f t="shared" si="565"/>
        <v>1379643.72</v>
      </c>
      <c r="BK90" s="59">
        <f t="shared" si="565"/>
        <v>1379643.72</v>
      </c>
      <c r="BL90" s="59">
        <f t="shared" si="565"/>
        <v>1379643.72</v>
      </c>
      <c r="BM90" s="59">
        <f t="shared" si="565"/>
        <v>1379643.72</v>
      </c>
      <c r="BN90" s="59">
        <f t="shared" si="565"/>
        <v>1379643.72</v>
      </c>
      <c r="BO90" s="59">
        <f t="shared" si="565"/>
        <v>1467706.09</v>
      </c>
      <c r="BP90" s="59">
        <f t="shared" si="565"/>
        <v>1467706.09</v>
      </c>
      <c r="BQ90" s="59">
        <f t="shared" si="565"/>
        <v>1467706.09</v>
      </c>
      <c r="BR90" s="59">
        <f t="shared" si="565"/>
        <v>1467706.09</v>
      </c>
      <c r="BS90" s="59">
        <f t="shared" si="565"/>
        <v>1467706.09</v>
      </c>
      <c r="BT90" s="59">
        <f t="shared" si="565"/>
        <v>1467706.09</v>
      </c>
      <c r="BU90" s="59">
        <f t="shared" si="565"/>
        <v>1467706.09</v>
      </c>
      <c r="BV90" s="59">
        <f t="shared" si="565"/>
        <v>1467706.09</v>
      </c>
      <c r="BW90" s="59">
        <f t="shared" si="565"/>
        <v>1467706.09</v>
      </c>
      <c r="BX90" s="59">
        <f t="shared" si="565"/>
        <v>1467706.09</v>
      </c>
      <c r="BY90" s="59">
        <f t="shared" si="565"/>
        <v>1467706.09</v>
      </c>
      <c r="BZ90" s="59">
        <f t="shared" si="565"/>
        <v>1467706.09</v>
      </c>
      <c r="CA90" s="59">
        <f t="shared" si="565"/>
        <v>1470445.5633527951</v>
      </c>
      <c r="CB90" s="59">
        <f t="shared" si="565"/>
        <v>1470445.5633527951</v>
      </c>
      <c r="CC90" s="59">
        <f t="shared" si="565"/>
        <v>1470445.5633527951</v>
      </c>
      <c r="CD90" s="59">
        <f t="shared" si="565"/>
        <v>1470445.5633527951</v>
      </c>
      <c r="CE90" s="59">
        <f t="shared" si="565"/>
        <v>1470445.5633527951</v>
      </c>
      <c r="CF90" s="68"/>
      <c r="CG90" s="70">
        <f t="shared" si="514"/>
        <v>0</v>
      </c>
      <c r="CH90" s="70">
        <f t="shared" si="515"/>
        <v>0</v>
      </c>
      <c r="CI90" s="70">
        <f t="shared" si="516"/>
        <v>-40745.99</v>
      </c>
      <c r="CJ90" s="70">
        <f t="shared" si="517"/>
        <v>0</v>
      </c>
      <c r="CK90" s="70">
        <f t="shared" si="518"/>
        <v>0</v>
      </c>
      <c r="CL90" s="70">
        <f t="shared" si="519"/>
        <v>0</v>
      </c>
      <c r="CM90" s="70">
        <f t="shared" si="520"/>
        <v>-2005.57</v>
      </c>
      <c r="CN90" s="70">
        <f t="shared" si="521"/>
        <v>0</v>
      </c>
      <c r="CO90" s="70">
        <f t="shared" si="522"/>
        <v>0</v>
      </c>
      <c r="CP90" s="70">
        <f t="shared" si="523"/>
        <v>-904.85407191174852</v>
      </c>
      <c r="CQ90" s="70">
        <f t="shared" si="524"/>
        <v>-904.85407191174852</v>
      </c>
      <c r="CR90" s="70">
        <f t="shared" si="525"/>
        <v>-904.85407191174852</v>
      </c>
      <c r="CS90" s="70">
        <f t="shared" si="526"/>
        <v>-904.85407191174852</v>
      </c>
      <c r="CT90" s="70">
        <f t="shared" si="527"/>
        <v>-904.85407191174852</v>
      </c>
      <c r="CU90" s="70">
        <f t="shared" si="528"/>
        <v>-904.85407191174852</v>
      </c>
      <c r="CV90" s="70">
        <f t="shared" si="529"/>
        <v>-904.85407191174852</v>
      </c>
      <c r="CW90" s="70">
        <f t="shared" si="530"/>
        <v>-904.85407191174852</v>
      </c>
      <c r="CX90" s="70">
        <f t="shared" si="531"/>
        <v>-904.85407191174852</v>
      </c>
      <c r="CY90" s="70">
        <f t="shared" si="532"/>
        <v>-906.54298199739799</v>
      </c>
      <c r="CZ90" s="70">
        <f t="shared" si="533"/>
        <v>-906.54298199739799</v>
      </c>
      <c r="DA90" s="70">
        <f t="shared" si="534"/>
        <v>-906.54298199739799</v>
      </c>
      <c r="DB90" s="70">
        <f t="shared" si="535"/>
        <v>-906.54298199739799</v>
      </c>
      <c r="DC90" s="70">
        <f t="shared" si="536"/>
        <v>-906.54298199739799</v>
      </c>
      <c r="DD90" s="63">
        <f t="shared" si="537"/>
        <v>-55427.961557192772</v>
      </c>
      <c r="DE90" s="59"/>
      <c r="DF90" s="70">
        <f>SUMIF(Adjustments!$J$4:$J$921,(Retirements!$E90&amp;"/"&amp;Retirements!DF$8&amp;"/"&amp;Retirements!DF$7&amp;"/"&amp;Retirements!DF$6),Adjustments!K$4:K$921)</f>
        <v>0</v>
      </c>
      <c r="DG90" s="70">
        <f>SUMIF(Adjustments!$J$4:$J$921,(Retirements!$E90&amp;"/"&amp;Retirements!DG$8&amp;"/"&amp;Retirements!DG$7&amp;"/"&amp;Retirements!DG$6),Adjustments!L$4:L$921)</f>
        <v>0</v>
      </c>
      <c r="DH90" s="70">
        <f>SUMIF(Adjustments!$J$4:$J$921,(Retirements!$E90&amp;"/"&amp;Retirements!DH$8&amp;"/"&amp;Retirements!DH$7&amp;"/"&amp;Retirements!DH$6),Adjustments!M$4:M$921)</f>
        <v>0</v>
      </c>
      <c r="DI90" s="70">
        <f>SUMIF(Adjustments!$J$4:$J$921,(Retirements!$E90&amp;"/"&amp;Retirements!DI$8&amp;"/"&amp;Retirements!DI$7&amp;"/"&amp;Retirements!DI$6),Adjustments!N$4:N$921)</f>
        <v>0</v>
      </c>
      <c r="DJ90" s="70">
        <f>SUMIF(Adjustments!$J$4:$J$921,(Retirements!$E90&amp;"/"&amp;Retirements!DJ$8&amp;"/"&amp;Retirements!DJ$7&amp;"/"&amp;Retirements!DJ$6),Adjustments!O$4:O$921)</f>
        <v>0</v>
      </c>
      <c r="DK90" s="70">
        <f>SUMIF(Adjustments!$J$4:$J$921,(Retirements!$E90&amp;"/"&amp;Retirements!DK$8&amp;"/"&amp;Retirements!DK$7&amp;"/"&amp;Retirements!DK$6),Adjustments!P$4:P$921)</f>
        <v>0</v>
      </c>
      <c r="DL90" s="70">
        <f>SUMIF(Adjustments!$J$4:$J$921,(Retirements!$E90&amp;"/"&amp;Retirements!DL$8&amp;"/"&amp;Retirements!DL$7&amp;"/"&amp;Retirements!DL$6),Adjustments!Q$4:Q$921)</f>
        <v>0</v>
      </c>
      <c r="DM90" s="70">
        <f>SUMIF(Adjustments!$J$4:$J$921,(Retirements!$E90&amp;"/"&amp;Retirements!DM$8&amp;"/"&amp;Retirements!DM$7&amp;"/"&amp;Retirements!DM$6),Adjustments!R$4:R$921)</f>
        <v>0</v>
      </c>
      <c r="DN90" s="70">
        <f>SUMIF(Adjustments!$J$4:$J$921,(Retirements!$E90&amp;"/"&amp;Retirements!DN$8&amp;"/"&amp;Retirements!DN$7&amp;"/"&amp;Retirements!DN$6),Adjustments!S$4:S$921)</f>
        <v>0</v>
      </c>
      <c r="DO90" s="70">
        <f>SUMIF(Adjustments!$J$4:$J$921,(Retirements!$E90&amp;"/"&amp;Retirements!DO$8&amp;"/"&amp;Retirements!DO$7&amp;"/"&amp;Retirements!DO$6),Adjustments!T$4:T$921)</f>
        <v>0</v>
      </c>
      <c r="DP90" s="70">
        <f>SUMIF(Adjustments!$J$4:$J$921,(Retirements!$E90&amp;"/"&amp;Retirements!DP$8&amp;"/"&amp;Retirements!DP$7&amp;"/"&amp;Retirements!DP$6),Adjustments!U$4:U$921)</f>
        <v>0</v>
      </c>
      <c r="DQ90" s="70">
        <f>SUMIF(Adjustments!$J$4:$J$921,(Retirements!$E90&amp;"/"&amp;Retirements!DQ$8&amp;"/"&amp;Retirements!DQ$7&amp;"/"&amp;Retirements!DQ$6),Adjustments!V$4:V$921)</f>
        <v>0</v>
      </c>
      <c r="DR90" s="70">
        <f>SUMIF(Adjustments!$J$4:$J$921,(Retirements!$E90&amp;"/"&amp;Retirements!DR$8&amp;"/"&amp;Retirements!DR$7&amp;"/"&amp;Retirements!DR$6),Adjustments!W$4:W$921)</f>
        <v>0</v>
      </c>
      <c r="DS90" s="70">
        <f>SUMIF(Adjustments!$J$4:$J$921,(Retirements!$E90&amp;"/"&amp;Retirements!DS$8&amp;"/"&amp;Retirements!DS$7&amp;"/"&amp;Retirements!DS$6),Adjustments!X$4:X$921)</f>
        <v>0</v>
      </c>
      <c r="DT90" s="70">
        <f>SUMIF(Adjustments!$J$4:$J$921,(Retirements!$E90&amp;"/"&amp;Retirements!DT$8&amp;"/"&amp;Retirements!DT$7&amp;"/"&amp;Retirements!DT$6),Adjustments!Y$4:Y$921)</f>
        <v>0</v>
      </c>
      <c r="DU90" s="70">
        <f>SUMIF(Adjustments!$J$4:$J$921,(Retirements!$E90&amp;"/"&amp;Retirements!DU$8&amp;"/"&amp;Retirements!DU$7&amp;"/"&amp;Retirements!DU$6),Adjustments!Z$4:Z$921)</f>
        <v>0</v>
      </c>
      <c r="DV90" s="70">
        <f>SUMIF(Adjustments!$J$4:$J$921,(Retirements!$E90&amp;"/"&amp;Retirements!DV$8&amp;"/"&amp;Retirements!DV$7&amp;"/"&amp;Retirements!DV$6),Adjustments!AA$4:AA$921)</f>
        <v>0</v>
      </c>
      <c r="DW90" s="70">
        <f>SUMIF(Adjustments!$J$4:$J$921,(Retirements!$E90&amp;"/"&amp;Retirements!DW$8&amp;"/"&amp;Retirements!DW$7&amp;"/"&amp;Retirements!DW$6),Adjustments!AB$4:AB$921)</f>
        <v>0</v>
      </c>
      <c r="DX90" s="70">
        <f>SUMIF(Adjustments!$J$4:$J$921,(Retirements!$E90&amp;"/"&amp;Retirements!DX$8&amp;"/"&amp;Retirements!DX$7&amp;"/"&amp;Retirements!DX$6),Adjustments!AC$4:AC$921)</f>
        <v>0</v>
      </c>
      <c r="DY90" s="70">
        <f>SUMIF(Adjustments!$J$4:$J$921,(Retirements!$E90&amp;"/"&amp;Retirements!DY$8&amp;"/"&amp;Retirements!DY$7&amp;"/"&amp;Retirements!DY$6),Adjustments!AD$4:AD$921)</f>
        <v>0</v>
      </c>
      <c r="DZ90" s="70">
        <f>SUMIF(Adjustments!$J$4:$J$921,(Retirements!$E90&amp;"/"&amp;Retirements!DZ$8&amp;"/"&amp;Retirements!DZ$7&amp;"/"&amp;Retirements!DZ$6),Adjustments!AE$4:AE$921)</f>
        <v>0</v>
      </c>
      <c r="EA90" s="70">
        <f>SUMIF(Adjustments!$J$4:$J$921,(Retirements!$E90&amp;"/"&amp;Retirements!EA$8&amp;"/"&amp;Retirements!EA$7&amp;"/"&amp;Retirements!EA$6),Adjustments!AF$4:AF$921)</f>
        <v>0</v>
      </c>
      <c r="EB90" s="70">
        <f>SUMIF(Adjustments!$J$4:$J$921,(Retirements!$E90&amp;"/"&amp;Retirements!EB$8&amp;"/"&amp;Retirements!EB$7&amp;"/"&amp;Retirements!EB$6),Adjustments!AG$4:AG$921)</f>
        <v>0</v>
      </c>
      <c r="EC90" s="59"/>
      <c r="ED90" s="59">
        <f t="shared" si="538"/>
        <v>0</v>
      </c>
      <c r="EE90" s="59">
        <f t="shared" si="539"/>
        <v>0</v>
      </c>
      <c r="EF90" s="59">
        <f t="shared" si="540"/>
        <v>-40745.99</v>
      </c>
      <c r="EG90" s="59">
        <f t="shared" si="541"/>
        <v>0</v>
      </c>
      <c r="EH90" s="59">
        <f t="shared" si="542"/>
        <v>0</v>
      </c>
      <c r="EI90" s="59">
        <f t="shared" si="543"/>
        <v>0</v>
      </c>
      <c r="EJ90" s="59">
        <f t="shared" si="544"/>
        <v>-2005.57</v>
      </c>
      <c r="EK90" s="59">
        <f t="shared" si="545"/>
        <v>0</v>
      </c>
      <c r="EL90" s="59">
        <f t="shared" si="546"/>
        <v>0</v>
      </c>
      <c r="EM90" s="59">
        <f t="shared" si="547"/>
        <v>-904.85407191174852</v>
      </c>
      <c r="EN90" s="59">
        <f t="shared" si="548"/>
        <v>-904.85407191174852</v>
      </c>
      <c r="EO90" s="59">
        <f t="shared" si="549"/>
        <v>-904.85407191174852</v>
      </c>
      <c r="EP90" s="59">
        <f t="shared" si="550"/>
        <v>-904.85407191174852</v>
      </c>
      <c r="EQ90" s="59">
        <f t="shared" si="551"/>
        <v>-904.85407191174852</v>
      </c>
      <c r="ER90" s="59">
        <f t="shared" si="552"/>
        <v>-904.85407191174852</v>
      </c>
      <c r="ES90" s="59">
        <f t="shared" si="553"/>
        <v>-904.85407191174852</v>
      </c>
      <c r="ET90" s="59">
        <f t="shared" si="554"/>
        <v>-904.85407191174852</v>
      </c>
      <c r="EU90" s="59">
        <f t="shared" si="555"/>
        <v>-904.85407191174852</v>
      </c>
      <c r="EV90" s="59">
        <f t="shared" si="556"/>
        <v>-906.54298199739799</v>
      </c>
      <c r="EW90" s="59">
        <f t="shared" si="557"/>
        <v>-906.54298199739799</v>
      </c>
      <c r="EX90" s="59">
        <f t="shared" si="558"/>
        <v>-906.54298199739799</v>
      </c>
      <c r="EY90" s="59">
        <f t="shared" si="559"/>
        <v>-906.54298199739799</v>
      </c>
      <c r="EZ90" s="59">
        <f t="shared" si="560"/>
        <v>-906.54298199739799</v>
      </c>
      <c r="FA90" s="127">
        <f t="shared" si="564"/>
        <v>-55427.961557192772</v>
      </c>
      <c r="FB90" s="59"/>
      <c r="FC90" s="70">
        <f>SUMIF(Adjustments!$J$4:$J$921,(Retirements!$E90&amp;"/"&amp;Retirements!FC$8&amp;"/"&amp;Retirements!FC$7&amp;"/"&amp;Retirements!FC$6),Adjustments!L$4:L$921)</f>
        <v>0</v>
      </c>
      <c r="FD90" s="70">
        <f>SUMIF(Adjustments!$J$4:$J$921,(Retirements!$E90&amp;"/"&amp;Retirements!FD$8&amp;"/"&amp;Retirements!FD$7&amp;"/"&amp;Retirements!FD$6),Adjustments!M$4:M$921)</f>
        <v>0</v>
      </c>
      <c r="FE90" s="70">
        <f>SUMIF(Adjustments!$J$4:$J$921,(Retirements!$E90&amp;"/"&amp;Retirements!FE$8&amp;"/"&amp;Retirements!FE$7&amp;"/"&amp;Retirements!FE$6),Adjustments!N$4:N$921)</f>
        <v>121265.8</v>
      </c>
      <c r="FF90" s="70">
        <f>SUMIF(Adjustments!$J$4:$J$921,(Retirements!$E90&amp;"/"&amp;Retirements!FF$8&amp;"/"&amp;Retirements!FF$7&amp;"/"&amp;Retirements!FF$6),Adjustments!O$4:O$921)</f>
        <v>0</v>
      </c>
      <c r="FG90" s="70">
        <f>SUMIF(Adjustments!$J$4:$J$921,(Retirements!$E90&amp;"/"&amp;Retirements!FG$8&amp;"/"&amp;Retirements!FG$7&amp;"/"&amp;Retirements!FG$6),Adjustments!P$4:P$921)</f>
        <v>7542.56</v>
      </c>
      <c r="FH90" s="70">
        <f>SUMIF(Adjustments!$J$4:$J$921,(Retirements!$E90&amp;"/"&amp;Retirements!FH$8&amp;"/"&amp;Retirements!FH$7&amp;"/"&amp;Retirements!FH$6),Adjustments!Q$4:Q$921)</f>
        <v>0</v>
      </c>
      <c r="FI90" s="70">
        <f>SUMIF(Adjustments!$J$4:$J$921,(Retirements!$E90&amp;"/"&amp;Retirements!FI$8&amp;"/"&amp;Retirements!FI$7&amp;"/"&amp;Retirements!FI$6),Adjustments!R$4:R$921)</f>
        <v>12888.73</v>
      </c>
      <c r="FJ90" s="70">
        <f>SUMIF(Adjustments!$J$4:$J$921,(Retirements!$E90&amp;"/"&amp;Retirements!FJ$8&amp;"/"&amp;Retirements!FJ$7&amp;"/"&amp;Retirements!FJ$6),Adjustments!S$4:S$921)</f>
        <v>0</v>
      </c>
      <c r="FK90" s="70">
        <f>SUMIF(Adjustments!$J$4:$J$921,(Retirements!$E90&amp;"/"&amp;Retirements!FK$8&amp;"/"&amp;Retirements!FK$7&amp;"/"&amp;Retirements!FK$6),Adjustments!T$4:T$921)</f>
        <v>0</v>
      </c>
      <c r="FL90" s="70">
        <f>SUMIF(Adjustments!$J$4:$J$921,(Retirements!$E90&amp;"/"&amp;Retirements!FL$8&amp;"/"&amp;Retirements!FL$7&amp;"/"&amp;Retirements!FL$6),Adjustments!U$4:U$921)</f>
        <v>0</v>
      </c>
      <c r="FM90" s="70">
        <f>SUMIF(Adjustments!$J$4:$J$921,(Retirements!$E90&amp;"/"&amp;Retirements!FM$8&amp;"/"&amp;Retirements!FM$7&amp;"/"&amp;Retirements!FM$6),Adjustments!V$4:V$921)</f>
        <v>0</v>
      </c>
      <c r="FN90" s="70">
        <f>SUMIF(Adjustments!$J$4:$J$921,(Retirements!$E90&amp;"/"&amp;Retirements!FN$8&amp;"/"&amp;Retirements!FN$7&amp;"/"&amp;Retirements!FN$6),Adjustments!W$4:W$921)</f>
        <v>0</v>
      </c>
      <c r="FO90" s="70">
        <f>SUMIF(Adjustments!$J$4:$J$921,(Retirements!$E90&amp;"/"&amp;Retirements!FO$8&amp;"/"&amp;Retirements!FO$7&amp;"/"&amp;Retirements!FO$6),Adjustments!X$4:X$921)</f>
        <v>0</v>
      </c>
      <c r="FP90" s="70">
        <f>SUMIF(Adjustments!$J$4:$J$921,(Retirements!$E90&amp;"/"&amp;Retirements!FP$8&amp;"/"&amp;Retirements!FP$7&amp;"/"&amp;Retirements!FP$6),Adjustments!Y$4:Y$921)</f>
        <v>0</v>
      </c>
      <c r="FQ90" s="70">
        <f>SUMIF(Adjustments!$J$4:$J$921,(Retirements!$E90&amp;"/"&amp;Retirements!FQ$8&amp;"/"&amp;Retirements!FQ$7&amp;"/"&amp;Retirements!FQ$6),Adjustments!Z$4:Z$921)</f>
        <v>0</v>
      </c>
      <c r="FR90" s="70">
        <f>SUMIF(Adjustments!$J$4:$J$921,(Retirements!$E90&amp;"/"&amp;Retirements!FR$8&amp;"/"&amp;Retirements!FR$7&amp;"/"&amp;Retirements!FR$6),Adjustments!AA$4:AA$921)</f>
        <v>0</v>
      </c>
      <c r="FS90" s="70">
        <f>SUMIF(Adjustments!$J$4:$J$921,(Retirements!$E90&amp;"/"&amp;Retirements!FS$8&amp;"/"&amp;Retirements!FS$7&amp;"/"&amp;Retirements!FS$6),Adjustments!AB$4:AB$921)</f>
        <v>0</v>
      </c>
      <c r="FT90" s="70">
        <f>SUMIF(Adjustments!$J$4:$J$921,(Retirements!$E90&amp;"/"&amp;Retirements!FT$8&amp;"/"&amp;Retirements!FT$7&amp;"/"&amp;Retirements!FT$6),Adjustments!AC$4:AC$921)</f>
        <v>0</v>
      </c>
      <c r="FU90" s="70">
        <f>SUMIF(Adjustments!$J$4:$J$921,(Retirements!$E90&amp;"/"&amp;Retirements!FU$8&amp;"/"&amp;Retirements!FU$7&amp;"/"&amp;Retirements!FU$6),Adjustments!AD$4:AD$921)</f>
        <v>0</v>
      </c>
      <c r="FV90" s="70">
        <f>SUMIF(Adjustments!$J$4:$J$921,(Retirements!$E90&amp;"/"&amp;Retirements!FV$8&amp;"/"&amp;Retirements!FV$7&amp;"/"&amp;Retirements!FV$6),Adjustments!AE$4:AE$921)</f>
        <v>0</v>
      </c>
      <c r="FW90" s="70">
        <f>SUMIF(Adjustments!$J$4:$J$921,(Retirements!$E90&amp;"/"&amp;Retirements!FW$8&amp;"/"&amp;Retirements!FW$7&amp;"/"&amp;Retirements!FW$6),Adjustments!AF$4:AF$921)</f>
        <v>0</v>
      </c>
      <c r="FX90" s="70">
        <f>SUMIF(Adjustments!$J$4:$J$921,(Retirements!$E90&amp;"/"&amp;Retirements!FX$8&amp;"/"&amp;Retirements!FX$7&amp;"/"&amp;Retirements!FX$6),Adjustments!AG$4:AG$921)</f>
        <v>0</v>
      </c>
      <c r="FY90" s="70">
        <f>SUMIF(Adjustments!$J$4:$J$921,(Retirements!$E90&amp;"/"&amp;Retirements!FY$8&amp;"/"&amp;Retirements!FY$7&amp;"/"&amp;Retirements!FY$6),Adjustments!AH$4:AH$921)</f>
        <v>0</v>
      </c>
      <c r="FZ90" s="63">
        <f t="shared" si="561"/>
        <v>141697.09</v>
      </c>
    </row>
    <row r="91" spans="1:182">
      <c r="A91" s="5" t="s">
        <v>34</v>
      </c>
      <c r="B91" s="3" t="s">
        <v>35</v>
      </c>
      <c r="C91" s="5" t="s">
        <v>2</v>
      </c>
      <c r="D91" s="5" t="s">
        <v>45</v>
      </c>
      <c r="E91" s="5" t="s">
        <v>163</v>
      </c>
      <c r="F91" s="5" t="s">
        <v>105</v>
      </c>
      <c r="G91" s="32">
        <v>302</v>
      </c>
      <c r="H91" s="5" t="s">
        <v>35</v>
      </c>
      <c r="I91" s="5" t="str">
        <f t="shared" si="562"/>
        <v>302WYU</v>
      </c>
      <c r="J91" s="374">
        <f>VLOOKUP(F91,Scenarios!$BI$11:$BL$121,4,0)</f>
        <v>0</v>
      </c>
      <c r="K91" s="358">
        <f>VLOOKUP(F91,Scenarios!$AG$11:$AJ$132,4,0)</f>
        <v>0</v>
      </c>
      <c r="L91" s="27">
        <f t="shared" si="490"/>
        <v>0</v>
      </c>
      <c r="M91" s="27">
        <f t="shared" si="491"/>
        <v>0</v>
      </c>
      <c r="N91" s="27">
        <f t="shared" si="492"/>
        <v>0</v>
      </c>
      <c r="O91" s="27">
        <f t="shared" si="493"/>
        <v>0</v>
      </c>
      <c r="P91" s="27">
        <f t="shared" si="494"/>
        <v>0</v>
      </c>
      <c r="Q91" s="27">
        <f t="shared" si="495"/>
        <v>0</v>
      </c>
      <c r="R91" s="27">
        <f t="shared" si="496"/>
        <v>0</v>
      </c>
      <c r="S91" s="27">
        <f t="shared" si="497"/>
        <v>0</v>
      </c>
      <c r="T91" s="27">
        <f t="shared" si="498"/>
        <v>0</v>
      </c>
      <c r="U91" s="27">
        <f t="shared" si="499"/>
        <v>0</v>
      </c>
      <c r="V91" s="27">
        <f t="shared" si="500"/>
        <v>0</v>
      </c>
      <c r="W91" s="27">
        <f t="shared" si="501"/>
        <v>0</v>
      </c>
      <c r="X91" s="27">
        <f t="shared" si="502"/>
        <v>0</v>
      </c>
      <c r="Y91" s="27">
        <f t="shared" si="503"/>
        <v>0</v>
      </c>
      <c r="Z91" s="27">
        <f t="shared" si="504"/>
        <v>0</v>
      </c>
      <c r="AA91" s="27">
        <f t="shared" si="505"/>
        <v>0</v>
      </c>
      <c r="AB91" s="27">
        <f t="shared" si="506"/>
        <v>0</v>
      </c>
      <c r="AC91" s="27">
        <f t="shared" si="507"/>
        <v>0</v>
      </c>
      <c r="AD91" s="27">
        <f t="shared" si="508"/>
        <v>0</v>
      </c>
      <c r="AE91" s="27">
        <f t="shared" si="509"/>
        <v>0</v>
      </c>
      <c r="AF91" s="27">
        <f t="shared" si="510"/>
        <v>0</v>
      </c>
      <c r="AG91" s="27">
        <f t="shared" si="511"/>
        <v>0</v>
      </c>
      <c r="AH91" s="27">
        <f t="shared" si="512"/>
        <v>0</v>
      </c>
      <c r="AI91" s="68"/>
      <c r="AJ91" s="59">
        <f>SUMIF(Adjustments!$J$4:$J$921,(Retirements!$E91&amp;"/"&amp;Retirements!AJ$8&amp;"/"&amp;Retirements!AJ$7&amp;"/"&amp;Retirements!AJ$6),Adjustments!K$4:K$921)</f>
        <v>0</v>
      </c>
      <c r="AK91" s="59">
        <f>SUMIF(Adjustments!$J$4:$J$921,(Retirements!$E91&amp;"/"&amp;Retirements!AK$8&amp;"/"&amp;Retirements!AK$7&amp;"/"&amp;Retirements!AK$6),Adjustments!L$4:L$921)</f>
        <v>0</v>
      </c>
      <c r="AL91" s="59">
        <f>SUMIF(Adjustments!$J$4:$J$921,(Retirements!$E91&amp;"/"&amp;Retirements!AL$8&amp;"/"&amp;Retirements!AL$7&amp;"/"&amp;Retirements!AL$6),Adjustments!M$4:M$921)</f>
        <v>0</v>
      </c>
      <c r="AM91" s="59">
        <f>SUMIF(Adjustments!$J$4:$J$921,(Retirements!$E91&amp;"/"&amp;Retirements!AM$8&amp;"/"&amp;Retirements!AM$7&amp;"/"&amp;Retirements!AM$6),Adjustments!N$4:N$921)</f>
        <v>0</v>
      </c>
      <c r="AN91" s="59">
        <f>SUMIF(Adjustments!$J$4:$J$921,(Retirements!$E91&amp;"/"&amp;Retirements!AN$8&amp;"/"&amp;Retirements!AN$7&amp;"/"&amp;Retirements!AN$6),Adjustments!O$4:O$921)</f>
        <v>0</v>
      </c>
      <c r="AO91" s="59">
        <f>SUMIF(Adjustments!$J$4:$J$921,(Retirements!$E91&amp;"/"&amp;Retirements!AO$8&amp;"/"&amp;Retirements!AO$7&amp;"/"&amp;Retirements!AO$6),Adjustments!P$4:P$921)</f>
        <v>0</v>
      </c>
      <c r="AP91" s="59">
        <f>SUMIF(Adjustments!$J$4:$J$921,(Retirements!$E91&amp;"/"&amp;Retirements!AP$8&amp;"/"&amp;Retirements!AP$7&amp;"/"&amp;Retirements!AP$6),Adjustments!Q$4:Q$921)</f>
        <v>0</v>
      </c>
      <c r="AQ91" s="59">
        <f>SUMIF(Adjustments!$J$4:$J$921,(Retirements!$E91&amp;"/"&amp;Retirements!AQ$8&amp;"/"&amp;Retirements!AQ$7&amp;"/"&amp;Retirements!AQ$6),Adjustments!R$4:R$921)</f>
        <v>0</v>
      </c>
      <c r="AR91" s="59">
        <f>SUMIF(Adjustments!$J$4:$J$921,(Retirements!$E91&amp;"/"&amp;Retirements!AR$8&amp;"/"&amp;Retirements!AR$7&amp;"/"&amp;Retirements!AR$6),Adjustments!S$4:S$921)</f>
        <v>0</v>
      </c>
      <c r="AS91" s="59">
        <f>SUMIF(Adjustments!$J$4:$J$921,(Retirements!$E91&amp;"/"&amp;Retirements!AS$8&amp;"/"&amp;Retirements!AS$7&amp;"/"&amp;Retirements!AS$6),Adjustments!T$4:T$921)</f>
        <v>0</v>
      </c>
      <c r="AT91" s="59">
        <f>SUMIF(Adjustments!$J$4:$J$921,(Retirements!$E91&amp;"/"&amp;Retirements!AT$8&amp;"/"&amp;Retirements!AT$7&amp;"/"&amp;Retirements!AT$6),Adjustments!U$4:U$921)</f>
        <v>0</v>
      </c>
      <c r="AU91" s="59">
        <f>SUMIF(Adjustments!$J$4:$J$921,(Retirements!$E91&amp;"/"&amp;Retirements!AU$8&amp;"/"&amp;Retirements!AU$7&amp;"/"&amp;Retirements!AU$6),Adjustments!V$4:V$921)</f>
        <v>0</v>
      </c>
      <c r="AV91" s="59">
        <f>SUMIF(Adjustments!$J$4:$J$921,(Retirements!$E91&amp;"/"&amp;Retirements!AV$8&amp;"/"&amp;Retirements!AV$7&amp;"/"&amp;Retirements!AV$6),Adjustments!W$4:W$921)</f>
        <v>0</v>
      </c>
      <c r="AW91" s="59">
        <f>SUMIF(Adjustments!$J$4:$J$921,(Retirements!$E91&amp;"/"&amp;Retirements!AW$8&amp;"/"&amp;Retirements!AW$7&amp;"/"&amp;Retirements!AW$6),Adjustments!X$4:X$921)</f>
        <v>0</v>
      </c>
      <c r="AX91" s="59">
        <f>SUMIF(Adjustments!$J$4:$J$921,(Retirements!$E91&amp;"/"&amp;Retirements!AX$8&amp;"/"&amp;Retirements!AX$7&amp;"/"&amp;Retirements!AX$6),Adjustments!Y$4:Y$921)</f>
        <v>0</v>
      </c>
      <c r="AY91" s="59">
        <f>SUMIF(Adjustments!$J$4:$J$921,(Retirements!$E91&amp;"/"&amp;Retirements!AY$8&amp;"/"&amp;Retirements!AY$7&amp;"/"&amp;Retirements!AY$6),Adjustments!Z$4:Z$921)</f>
        <v>0</v>
      </c>
      <c r="AZ91" s="59">
        <f>SUMIF(Adjustments!$J$4:$J$921,(Retirements!$E91&amp;"/"&amp;Retirements!AZ$8&amp;"/"&amp;Retirements!AZ$7&amp;"/"&amp;Retirements!AZ$6),Adjustments!AA$4:AA$921)</f>
        <v>0</v>
      </c>
      <c r="BA91" s="59">
        <f>SUMIF(Adjustments!$J$4:$J$921,(Retirements!$E91&amp;"/"&amp;Retirements!BA$8&amp;"/"&amp;Retirements!BA$7&amp;"/"&amp;Retirements!BA$6),Adjustments!AB$4:AB$921)</f>
        <v>0</v>
      </c>
      <c r="BB91" s="59">
        <f>SUMIF(Adjustments!$J$4:$J$921,(Retirements!$E91&amp;"/"&amp;Retirements!BB$8&amp;"/"&amp;Retirements!BB$7&amp;"/"&amp;Retirements!BB$6),Adjustments!AC$4:AC$921)</f>
        <v>0</v>
      </c>
      <c r="BC91" s="59">
        <f>SUMIF(Adjustments!$J$4:$J$921,(Retirements!$E91&amp;"/"&amp;Retirements!BC$8&amp;"/"&amp;Retirements!BC$7&amp;"/"&amp;Retirements!BC$6),Adjustments!AD$4:AD$921)</f>
        <v>0</v>
      </c>
      <c r="BD91" s="59">
        <f>SUMIF(Adjustments!$J$4:$J$921,(Retirements!$E91&amp;"/"&amp;Retirements!BD$8&amp;"/"&amp;Retirements!BD$7&amp;"/"&amp;Retirements!BD$6),Adjustments!AE$4:AE$921)</f>
        <v>0</v>
      </c>
      <c r="BE91" s="59">
        <f>SUMIF(Adjustments!$J$4:$J$921,(Retirements!$E91&amp;"/"&amp;Retirements!BE$8&amp;"/"&amp;Retirements!BE$7&amp;"/"&amp;Retirements!BE$6),Adjustments!AF$4:AF$921)</f>
        <v>0</v>
      </c>
      <c r="BF91" s="59">
        <f>SUMIF(Adjustments!$J$4:$J$921,(Retirements!$E91&amp;"/"&amp;Retirements!BF$8&amp;"/"&amp;Retirements!BF$7&amp;"/"&amp;Retirements!BF$6),Adjustments!AG$4:AG$921)</f>
        <v>0</v>
      </c>
      <c r="BG91" s="59"/>
      <c r="BH91" s="756">
        <f t="shared" si="489"/>
        <v>83</v>
      </c>
      <c r="BI91" s="59">
        <f t="shared" si="563"/>
        <v>0</v>
      </c>
      <c r="BJ91" s="59">
        <f t="shared" si="565"/>
        <v>0</v>
      </c>
      <c r="BK91" s="59">
        <f t="shared" si="565"/>
        <v>0</v>
      </c>
      <c r="BL91" s="59">
        <f t="shared" si="565"/>
        <v>0</v>
      </c>
      <c r="BM91" s="59">
        <f t="shared" si="565"/>
        <v>0</v>
      </c>
      <c r="BN91" s="59">
        <f t="shared" si="565"/>
        <v>0</v>
      </c>
      <c r="BO91" s="59">
        <f t="shared" si="565"/>
        <v>0</v>
      </c>
      <c r="BP91" s="59">
        <f t="shared" si="565"/>
        <v>0</v>
      </c>
      <c r="BQ91" s="59">
        <f t="shared" si="565"/>
        <v>0</v>
      </c>
      <c r="BR91" s="59">
        <f t="shared" si="565"/>
        <v>0</v>
      </c>
      <c r="BS91" s="59">
        <f t="shared" si="565"/>
        <v>0</v>
      </c>
      <c r="BT91" s="59">
        <f t="shared" si="565"/>
        <v>0</v>
      </c>
      <c r="BU91" s="59">
        <f t="shared" si="565"/>
        <v>0</v>
      </c>
      <c r="BV91" s="59">
        <f t="shared" si="565"/>
        <v>0</v>
      </c>
      <c r="BW91" s="59">
        <f t="shared" si="565"/>
        <v>0</v>
      </c>
      <c r="BX91" s="59">
        <f t="shared" si="565"/>
        <v>0</v>
      </c>
      <c r="BY91" s="59">
        <f t="shared" si="565"/>
        <v>0</v>
      </c>
      <c r="BZ91" s="59">
        <f t="shared" si="565"/>
        <v>0</v>
      </c>
      <c r="CA91" s="59">
        <f t="shared" si="565"/>
        <v>0</v>
      </c>
      <c r="CB91" s="59">
        <f t="shared" si="565"/>
        <v>0</v>
      </c>
      <c r="CC91" s="59">
        <f t="shared" si="565"/>
        <v>0</v>
      </c>
      <c r="CD91" s="59">
        <f t="shared" si="565"/>
        <v>0</v>
      </c>
      <c r="CE91" s="59">
        <f t="shared" si="565"/>
        <v>0</v>
      </c>
      <c r="CF91" s="68"/>
      <c r="CG91" s="70">
        <f t="shared" si="514"/>
        <v>0</v>
      </c>
      <c r="CH91" s="70">
        <f t="shared" si="515"/>
        <v>0</v>
      </c>
      <c r="CI91" s="70">
        <f t="shared" si="516"/>
        <v>0</v>
      </c>
      <c r="CJ91" s="70">
        <f t="shared" si="517"/>
        <v>0</v>
      </c>
      <c r="CK91" s="70">
        <f t="shared" si="518"/>
        <v>0</v>
      </c>
      <c r="CL91" s="70">
        <f t="shared" si="519"/>
        <v>0</v>
      </c>
      <c r="CM91" s="70">
        <f t="shared" si="520"/>
        <v>0</v>
      </c>
      <c r="CN91" s="70">
        <f t="shared" si="521"/>
        <v>0</v>
      </c>
      <c r="CO91" s="70">
        <f t="shared" si="522"/>
        <v>0</v>
      </c>
      <c r="CP91" s="70">
        <f t="shared" si="523"/>
        <v>0</v>
      </c>
      <c r="CQ91" s="70">
        <f t="shared" si="524"/>
        <v>0</v>
      </c>
      <c r="CR91" s="70">
        <f t="shared" si="525"/>
        <v>0</v>
      </c>
      <c r="CS91" s="70">
        <f t="shared" si="526"/>
        <v>0</v>
      </c>
      <c r="CT91" s="70">
        <f t="shared" si="527"/>
        <v>0</v>
      </c>
      <c r="CU91" s="70">
        <f t="shared" si="528"/>
        <v>0</v>
      </c>
      <c r="CV91" s="70">
        <f t="shared" si="529"/>
        <v>0</v>
      </c>
      <c r="CW91" s="70">
        <f t="shared" si="530"/>
        <v>0</v>
      </c>
      <c r="CX91" s="70">
        <f t="shared" si="531"/>
        <v>0</v>
      </c>
      <c r="CY91" s="70">
        <f t="shared" si="532"/>
        <v>0</v>
      </c>
      <c r="CZ91" s="70">
        <f t="shared" si="533"/>
        <v>0</v>
      </c>
      <c r="DA91" s="70">
        <f t="shared" si="534"/>
        <v>0</v>
      </c>
      <c r="DB91" s="70">
        <f t="shared" si="535"/>
        <v>0</v>
      </c>
      <c r="DC91" s="70">
        <f t="shared" si="536"/>
        <v>0</v>
      </c>
      <c r="DD91" s="63">
        <f t="shared" si="537"/>
        <v>0</v>
      </c>
      <c r="DE91" s="59"/>
      <c r="DF91" s="70">
        <f>SUMIF(Adjustments!$J$4:$J$921,(Retirements!$E91&amp;"/"&amp;Retirements!DF$8&amp;"/"&amp;Retirements!DF$7&amp;"/"&amp;Retirements!DF$6),Adjustments!K$4:K$921)</f>
        <v>0</v>
      </c>
      <c r="DG91" s="70">
        <f>SUMIF(Adjustments!$J$4:$J$921,(Retirements!$E91&amp;"/"&amp;Retirements!DG$8&amp;"/"&amp;Retirements!DG$7&amp;"/"&amp;Retirements!DG$6),Adjustments!L$4:L$921)</f>
        <v>0</v>
      </c>
      <c r="DH91" s="70">
        <f>SUMIF(Adjustments!$J$4:$J$921,(Retirements!$E91&amp;"/"&amp;Retirements!DH$8&amp;"/"&amp;Retirements!DH$7&amp;"/"&amp;Retirements!DH$6),Adjustments!M$4:M$921)</f>
        <v>0</v>
      </c>
      <c r="DI91" s="70">
        <f>SUMIF(Adjustments!$J$4:$J$921,(Retirements!$E91&amp;"/"&amp;Retirements!DI$8&amp;"/"&amp;Retirements!DI$7&amp;"/"&amp;Retirements!DI$6),Adjustments!N$4:N$921)</f>
        <v>0</v>
      </c>
      <c r="DJ91" s="70">
        <f>SUMIF(Adjustments!$J$4:$J$921,(Retirements!$E91&amp;"/"&amp;Retirements!DJ$8&amp;"/"&amp;Retirements!DJ$7&amp;"/"&amp;Retirements!DJ$6),Adjustments!O$4:O$921)</f>
        <v>0</v>
      </c>
      <c r="DK91" s="70">
        <f>SUMIF(Adjustments!$J$4:$J$921,(Retirements!$E91&amp;"/"&amp;Retirements!DK$8&amp;"/"&amp;Retirements!DK$7&amp;"/"&amp;Retirements!DK$6),Adjustments!P$4:P$921)</f>
        <v>0</v>
      </c>
      <c r="DL91" s="70">
        <f>SUMIF(Adjustments!$J$4:$J$921,(Retirements!$E91&amp;"/"&amp;Retirements!DL$8&amp;"/"&amp;Retirements!DL$7&amp;"/"&amp;Retirements!DL$6),Adjustments!Q$4:Q$921)</f>
        <v>0</v>
      </c>
      <c r="DM91" s="70">
        <f>SUMIF(Adjustments!$J$4:$J$921,(Retirements!$E91&amp;"/"&amp;Retirements!DM$8&amp;"/"&amp;Retirements!DM$7&amp;"/"&amp;Retirements!DM$6),Adjustments!R$4:R$921)</f>
        <v>0</v>
      </c>
      <c r="DN91" s="70">
        <f>SUMIF(Adjustments!$J$4:$J$921,(Retirements!$E91&amp;"/"&amp;Retirements!DN$8&amp;"/"&amp;Retirements!DN$7&amp;"/"&amp;Retirements!DN$6),Adjustments!S$4:S$921)</f>
        <v>0</v>
      </c>
      <c r="DO91" s="70">
        <f>SUMIF(Adjustments!$J$4:$J$921,(Retirements!$E91&amp;"/"&amp;Retirements!DO$8&amp;"/"&amp;Retirements!DO$7&amp;"/"&amp;Retirements!DO$6),Adjustments!T$4:T$921)</f>
        <v>0</v>
      </c>
      <c r="DP91" s="70">
        <f>SUMIF(Adjustments!$J$4:$J$921,(Retirements!$E91&amp;"/"&amp;Retirements!DP$8&amp;"/"&amp;Retirements!DP$7&amp;"/"&amp;Retirements!DP$6),Adjustments!U$4:U$921)</f>
        <v>0</v>
      </c>
      <c r="DQ91" s="70">
        <f>SUMIF(Adjustments!$J$4:$J$921,(Retirements!$E91&amp;"/"&amp;Retirements!DQ$8&amp;"/"&amp;Retirements!DQ$7&amp;"/"&amp;Retirements!DQ$6),Adjustments!V$4:V$921)</f>
        <v>0</v>
      </c>
      <c r="DR91" s="70">
        <f>SUMIF(Adjustments!$J$4:$J$921,(Retirements!$E91&amp;"/"&amp;Retirements!DR$8&amp;"/"&amp;Retirements!DR$7&amp;"/"&amp;Retirements!DR$6),Adjustments!W$4:W$921)</f>
        <v>0</v>
      </c>
      <c r="DS91" s="70">
        <f>SUMIF(Adjustments!$J$4:$J$921,(Retirements!$E91&amp;"/"&amp;Retirements!DS$8&amp;"/"&amp;Retirements!DS$7&amp;"/"&amp;Retirements!DS$6),Adjustments!X$4:X$921)</f>
        <v>0</v>
      </c>
      <c r="DT91" s="70">
        <f>SUMIF(Adjustments!$J$4:$J$921,(Retirements!$E91&amp;"/"&amp;Retirements!DT$8&amp;"/"&amp;Retirements!DT$7&amp;"/"&amp;Retirements!DT$6),Adjustments!Y$4:Y$921)</f>
        <v>0</v>
      </c>
      <c r="DU91" s="70">
        <f>SUMIF(Adjustments!$J$4:$J$921,(Retirements!$E91&amp;"/"&amp;Retirements!DU$8&amp;"/"&amp;Retirements!DU$7&amp;"/"&amp;Retirements!DU$6),Adjustments!Z$4:Z$921)</f>
        <v>0</v>
      </c>
      <c r="DV91" s="70">
        <f>SUMIF(Adjustments!$J$4:$J$921,(Retirements!$E91&amp;"/"&amp;Retirements!DV$8&amp;"/"&amp;Retirements!DV$7&amp;"/"&amp;Retirements!DV$6),Adjustments!AA$4:AA$921)</f>
        <v>0</v>
      </c>
      <c r="DW91" s="70">
        <f>SUMIF(Adjustments!$J$4:$J$921,(Retirements!$E91&amp;"/"&amp;Retirements!DW$8&amp;"/"&amp;Retirements!DW$7&amp;"/"&amp;Retirements!DW$6),Adjustments!AB$4:AB$921)</f>
        <v>0</v>
      </c>
      <c r="DX91" s="70">
        <f>SUMIF(Adjustments!$J$4:$J$921,(Retirements!$E91&amp;"/"&amp;Retirements!DX$8&amp;"/"&amp;Retirements!DX$7&amp;"/"&amp;Retirements!DX$6),Adjustments!AC$4:AC$921)</f>
        <v>0</v>
      </c>
      <c r="DY91" s="70">
        <f>SUMIF(Adjustments!$J$4:$J$921,(Retirements!$E91&amp;"/"&amp;Retirements!DY$8&amp;"/"&amp;Retirements!DY$7&amp;"/"&amp;Retirements!DY$6),Adjustments!AD$4:AD$921)</f>
        <v>0</v>
      </c>
      <c r="DZ91" s="70">
        <f>SUMIF(Adjustments!$J$4:$J$921,(Retirements!$E91&amp;"/"&amp;Retirements!DZ$8&amp;"/"&amp;Retirements!DZ$7&amp;"/"&amp;Retirements!DZ$6),Adjustments!AE$4:AE$921)</f>
        <v>0</v>
      </c>
      <c r="EA91" s="70">
        <f>SUMIF(Adjustments!$J$4:$J$921,(Retirements!$E91&amp;"/"&amp;Retirements!EA$8&amp;"/"&amp;Retirements!EA$7&amp;"/"&amp;Retirements!EA$6),Adjustments!AF$4:AF$921)</f>
        <v>0</v>
      </c>
      <c r="EB91" s="70">
        <f>SUMIF(Adjustments!$J$4:$J$921,(Retirements!$E91&amp;"/"&amp;Retirements!EB$8&amp;"/"&amp;Retirements!EB$7&amp;"/"&amp;Retirements!EB$6),Adjustments!AG$4:AG$921)</f>
        <v>0</v>
      </c>
      <c r="EC91" s="59"/>
      <c r="ED91" s="59">
        <f t="shared" si="538"/>
        <v>0</v>
      </c>
      <c r="EE91" s="59">
        <f t="shared" si="539"/>
        <v>0</v>
      </c>
      <c r="EF91" s="59">
        <f t="shared" si="540"/>
        <v>0</v>
      </c>
      <c r="EG91" s="59">
        <f t="shared" si="541"/>
        <v>0</v>
      </c>
      <c r="EH91" s="59">
        <f t="shared" si="542"/>
        <v>0</v>
      </c>
      <c r="EI91" s="59">
        <f t="shared" si="543"/>
        <v>0</v>
      </c>
      <c r="EJ91" s="59">
        <f t="shared" si="544"/>
        <v>0</v>
      </c>
      <c r="EK91" s="59">
        <f t="shared" si="545"/>
        <v>0</v>
      </c>
      <c r="EL91" s="59">
        <f t="shared" si="546"/>
        <v>0</v>
      </c>
      <c r="EM91" s="59">
        <f t="shared" si="547"/>
        <v>0</v>
      </c>
      <c r="EN91" s="59">
        <f t="shared" si="548"/>
        <v>0</v>
      </c>
      <c r="EO91" s="59">
        <f t="shared" si="549"/>
        <v>0</v>
      </c>
      <c r="EP91" s="59">
        <f t="shared" si="550"/>
        <v>0</v>
      </c>
      <c r="EQ91" s="59">
        <f t="shared" si="551"/>
        <v>0</v>
      </c>
      <c r="ER91" s="59">
        <f t="shared" si="552"/>
        <v>0</v>
      </c>
      <c r="ES91" s="59">
        <f t="shared" si="553"/>
        <v>0</v>
      </c>
      <c r="ET91" s="59">
        <f t="shared" si="554"/>
        <v>0</v>
      </c>
      <c r="EU91" s="59">
        <f t="shared" si="555"/>
        <v>0</v>
      </c>
      <c r="EV91" s="59">
        <f t="shared" si="556"/>
        <v>0</v>
      </c>
      <c r="EW91" s="59">
        <f t="shared" si="557"/>
        <v>0</v>
      </c>
      <c r="EX91" s="59">
        <f t="shared" si="558"/>
        <v>0</v>
      </c>
      <c r="EY91" s="59">
        <f t="shared" si="559"/>
        <v>0</v>
      </c>
      <c r="EZ91" s="59">
        <f t="shared" si="560"/>
        <v>0</v>
      </c>
      <c r="FA91" s="127">
        <f t="shared" si="564"/>
        <v>0</v>
      </c>
      <c r="FB91" s="59"/>
      <c r="FC91" s="70">
        <f>SUMIF(Adjustments!$J$4:$J$921,(Retirements!$E91&amp;"/"&amp;Retirements!FC$8&amp;"/"&amp;Retirements!FC$7&amp;"/"&amp;Retirements!FC$6),Adjustments!L$4:L$921)</f>
        <v>0</v>
      </c>
      <c r="FD91" s="70">
        <f>SUMIF(Adjustments!$J$4:$J$921,(Retirements!$E91&amp;"/"&amp;Retirements!FD$8&amp;"/"&amp;Retirements!FD$7&amp;"/"&amp;Retirements!FD$6),Adjustments!M$4:M$921)</f>
        <v>0</v>
      </c>
      <c r="FE91" s="70">
        <f>SUMIF(Adjustments!$J$4:$J$921,(Retirements!$E91&amp;"/"&amp;Retirements!FE$8&amp;"/"&amp;Retirements!FE$7&amp;"/"&amp;Retirements!FE$6),Adjustments!N$4:N$921)</f>
        <v>0</v>
      </c>
      <c r="FF91" s="70">
        <f>SUMIF(Adjustments!$J$4:$J$921,(Retirements!$E91&amp;"/"&amp;Retirements!FF$8&amp;"/"&amp;Retirements!FF$7&amp;"/"&amp;Retirements!FF$6),Adjustments!O$4:O$921)</f>
        <v>0</v>
      </c>
      <c r="FG91" s="70">
        <f>SUMIF(Adjustments!$J$4:$J$921,(Retirements!$E91&amp;"/"&amp;Retirements!FG$8&amp;"/"&amp;Retirements!FG$7&amp;"/"&amp;Retirements!FG$6),Adjustments!P$4:P$921)</f>
        <v>0</v>
      </c>
      <c r="FH91" s="70">
        <f>SUMIF(Adjustments!$J$4:$J$921,(Retirements!$E91&amp;"/"&amp;Retirements!FH$8&amp;"/"&amp;Retirements!FH$7&amp;"/"&amp;Retirements!FH$6),Adjustments!Q$4:Q$921)</f>
        <v>0</v>
      </c>
      <c r="FI91" s="70">
        <f>SUMIF(Adjustments!$J$4:$J$921,(Retirements!$E91&amp;"/"&amp;Retirements!FI$8&amp;"/"&amp;Retirements!FI$7&amp;"/"&amp;Retirements!FI$6),Adjustments!R$4:R$921)</f>
        <v>0</v>
      </c>
      <c r="FJ91" s="70">
        <f>SUMIF(Adjustments!$J$4:$J$921,(Retirements!$E91&amp;"/"&amp;Retirements!FJ$8&amp;"/"&amp;Retirements!FJ$7&amp;"/"&amp;Retirements!FJ$6),Adjustments!S$4:S$921)</f>
        <v>0</v>
      </c>
      <c r="FK91" s="70">
        <f>SUMIF(Adjustments!$J$4:$J$921,(Retirements!$E91&amp;"/"&amp;Retirements!FK$8&amp;"/"&amp;Retirements!FK$7&amp;"/"&amp;Retirements!FK$6),Adjustments!T$4:T$921)</f>
        <v>0</v>
      </c>
      <c r="FL91" s="70">
        <f>SUMIF(Adjustments!$J$4:$J$921,(Retirements!$E91&amp;"/"&amp;Retirements!FL$8&amp;"/"&amp;Retirements!FL$7&amp;"/"&amp;Retirements!FL$6),Adjustments!U$4:U$921)</f>
        <v>0</v>
      </c>
      <c r="FM91" s="70">
        <f>SUMIF(Adjustments!$J$4:$J$921,(Retirements!$E91&amp;"/"&amp;Retirements!FM$8&amp;"/"&amp;Retirements!FM$7&amp;"/"&amp;Retirements!FM$6),Adjustments!V$4:V$921)</f>
        <v>0</v>
      </c>
      <c r="FN91" s="70">
        <f>SUMIF(Adjustments!$J$4:$J$921,(Retirements!$E91&amp;"/"&amp;Retirements!FN$8&amp;"/"&amp;Retirements!FN$7&amp;"/"&amp;Retirements!FN$6),Adjustments!W$4:W$921)</f>
        <v>0</v>
      </c>
      <c r="FO91" s="70">
        <f>SUMIF(Adjustments!$J$4:$J$921,(Retirements!$E91&amp;"/"&amp;Retirements!FO$8&amp;"/"&amp;Retirements!FO$7&amp;"/"&amp;Retirements!FO$6),Adjustments!X$4:X$921)</f>
        <v>0</v>
      </c>
      <c r="FP91" s="70">
        <f>SUMIF(Adjustments!$J$4:$J$921,(Retirements!$E91&amp;"/"&amp;Retirements!FP$8&amp;"/"&amp;Retirements!FP$7&amp;"/"&amp;Retirements!FP$6),Adjustments!Y$4:Y$921)</f>
        <v>0</v>
      </c>
      <c r="FQ91" s="70">
        <f>SUMIF(Adjustments!$J$4:$J$921,(Retirements!$E91&amp;"/"&amp;Retirements!FQ$8&amp;"/"&amp;Retirements!FQ$7&amp;"/"&amp;Retirements!FQ$6),Adjustments!Z$4:Z$921)</f>
        <v>0</v>
      </c>
      <c r="FR91" s="70">
        <f>SUMIF(Adjustments!$J$4:$J$921,(Retirements!$E91&amp;"/"&amp;Retirements!FR$8&amp;"/"&amp;Retirements!FR$7&amp;"/"&amp;Retirements!FR$6),Adjustments!AA$4:AA$921)</f>
        <v>0</v>
      </c>
      <c r="FS91" s="70">
        <f>SUMIF(Adjustments!$J$4:$J$921,(Retirements!$E91&amp;"/"&amp;Retirements!FS$8&amp;"/"&amp;Retirements!FS$7&amp;"/"&amp;Retirements!FS$6),Adjustments!AB$4:AB$921)</f>
        <v>0</v>
      </c>
      <c r="FT91" s="70">
        <f>SUMIF(Adjustments!$J$4:$J$921,(Retirements!$E91&amp;"/"&amp;Retirements!FT$8&amp;"/"&amp;Retirements!FT$7&amp;"/"&amp;Retirements!FT$6),Adjustments!AC$4:AC$921)</f>
        <v>0</v>
      </c>
      <c r="FU91" s="70">
        <f>SUMIF(Adjustments!$J$4:$J$921,(Retirements!$E91&amp;"/"&amp;Retirements!FU$8&amp;"/"&amp;Retirements!FU$7&amp;"/"&amp;Retirements!FU$6),Adjustments!AD$4:AD$921)</f>
        <v>0</v>
      </c>
      <c r="FV91" s="70">
        <f>SUMIF(Adjustments!$J$4:$J$921,(Retirements!$E91&amp;"/"&amp;Retirements!FV$8&amp;"/"&amp;Retirements!FV$7&amp;"/"&amp;Retirements!FV$6),Adjustments!AE$4:AE$921)</f>
        <v>0</v>
      </c>
      <c r="FW91" s="70">
        <f>SUMIF(Adjustments!$J$4:$J$921,(Retirements!$E91&amp;"/"&amp;Retirements!FW$8&amp;"/"&amp;Retirements!FW$7&amp;"/"&amp;Retirements!FW$6),Adjustments!AF$4:AF$921)</f>
        <v>0</v>
      </c>
      <c r="FX91" s="70">
        <f>SUMIF(Adjustments!$J$4:$J$921,(Retirements!$E91&amp;"/"&amp;Retirements!FX$8&amp;"/"&amp;Retirements!FX$7&amp;"/"&amp;Retirements!FX$6),Adjustments!AG$4:AG$921)</f>
        <v>0</v>
      </c>
      <c r="FY91" s="70">
        <f>SUMIF(Adjustments!$J$4:$J$921,(Retirements!$E91&amp;"/"&amp;Retirements!FY$8&amp;"/"&amp;Retirements!FY$7&amp;"/"&amp;Retirements!FY$6),Adjustments!AH$4:AH$921)</f>
        <v>0</v>
      </c>
      <c r="FZ91" s="63">
        <f t="shared" si="561"/>
        <v>0</v>
      </c>
    </row>
    <row r="92" spans="1:182">
      <c r="A92" s="5" t="s">
        <v>199</v>
      </c>
      <c r="B92" s="3"/>
      <c r="C92" s="5"/>
      <c r="D92" s="5"/>
      <c r="E92" s="5"/>
      <c r="F92" s="5"/>
      <c r="G92" s="32"/>
      <c r="H92" s="5"/>
      <c r="I92" s="5"/>
      <c r="J92" s="23"/>
      <c r="K92" s="359">
        <f>SUM(K76:K91)</f>
        <v>759826326.52999997</v>
      </c>
      <c r="L92" s="56">
        <f>SUM(L76:L91)</f>
        <v>762332663.48999989</v>
      </c>
      <c r="M92" s="56">
        <f t="shared" ref="M92:AJ92" si="566">SUM(M76:M91)</f>
        <v>760751034.07000005</v>
      </c>
      <c r="N92" s="56">
        <f t="shared" si="566"/>
        <v>761842147.38999999</v>
      </c>
      <c r="O92" s="56">
        <f t="shared" si="566"/>
        <v>761536074.48000002</v>
      </c>
      <c r="P92" s="56">
        <f t="shared" si="566"/>
        <v>760859561.81000006</v>
      </c>
      <c r="Q92" s="56">
        <f t="shared" si="566"/>
        <v>764753873.38</v>
      </c>
      <c r="R92" s="56">
        <f t="shared" si="566"/>
        <v>764546539.91000009</v>
      </c>
      <c r="S92" s="56">
        <f t="shared" si="566"/>
        <v>765201092.24000001</v>
      </c>
      <c r="T92" s="56">
        <f t="shared" si="566"/>
        <v>765279010.45000005</v>
      </c>
      <c r="U92" s="56">
        <f t="shared" si="566"/>
        <v>763720528.61289513</v>
      </c>
      <c r="V92" s="56">
        <f t="shared" si="566"/>
        <v>762110444.46809793</v>
      </c>
      <c r="W92" s="56">
        <f t="shared" si="566"/>
        <v>762488528.67483938</v>
      </c>
      <c r="X92" s="56">
        <f t="shared" si="566"/>
        <v>761133596.83773434</v>
      </c>
      <c r="Y92" s="56">
        <f t="shared" si="566"/>
        <v>759584645.76986027</v>
      </c>
      <c r="Z92" s="56">
        <f t="shared" si="566"/>
        <v>758154557.00967848</v>
      </c>
      <c r="AA92" s="56">
        <f t="shared" si="566"/>
        <v>757892941.29795814</v>
      </c>
      <c r="AB92" s="56">
        <f t="shared" si="566"/>
        <v>759620591.33239186</v>
      </c>
      <c r="AC92" s="56">
        <f t="shared" si="566"/>
        <v>761237754.02144086</v>
      </c>
      <c r="AD92" s="56">
        <f t="shared" si="566"/>
        <v>760250768.92141521</v>
      </c>
      <c r="AE92" s="56">
        <f t="shared" si="566"/>
        <v>758577344.46369708</v>
      </c>
      <c r="AF92" s="56">
        <f t="shared" si="566"/>
        <v>756941412.55444062</v>
      </c>
      <c r="AG92" s="56">
        <f t="shared" si="566"/>
        <v>755419176.85804188</v>
      </c>
      <c r="AH92" s="56">
        <f t="shared" si="566"/>
        <v>753843220.67330205</v>
      </c>
      <c r="AI92" s="59"/>
      <c r="AJ92" s="56">
        <f t="shared" si="566"/>
        <v>-687348.24</v>
      </c>
      <c r="AK92" s="56">
        <f t="shared" ref="AK92" si="567">SUM(AK76:AK91)</f>
        <v>-1826116.28</v>
      </c>
      <c r="AL92" s="56">
        <f t="shared" ref="AL92" si="568">SUM(AL76:AL91)</f>
        <v>-401572.85000000003</v>
      </c>
      <c r="AM92" s="56">
        <f t="shared" ref="AM92" si="569">SUM(AM76:AM91)</f>
        <v>-707241.75999999989</v>
      </c>
      <c r="AN92" s="56">
        <f t="shared" ref="AN92" si="570">SUM(AN76:AN91)</f>
        <v>-1430030.4399999997</v>
      </c>
      <c r="AO92" s="56">
        <f t="shared" ref="AO92" si="571">SUM(AO76:AO91)</f>
        <v>-2987360.4200000004</v>
      </c>
      <c r="AP92" s="56">
        <f t="shared" ref="AP92" si="572">SUM(AP76:AP91)</f>
        <v>-237043.35000000003</v>
      </c>
      <c r="AQ92" s="56">
        <f t="shared" ref="AQ92" si="573">SUM(AQ76:AQ91)</f>
        <v>0</v>
      </c>
      <c r="AR92" s="56">
        <f t="shared" ref="AR92" si="574">SUM(AR76:AR91)</f>
        <v>-8989.41</v>
      </c>
      <c r="AS92" s="56">
        <f t="shared" ref="AS92" si="575">SUM(AS76:AS91)</f>
        <v>0</v>
      </c>
      <c r="AT92" s="56">
        <f t="shared" ref="AT92" si="576">SUM(AT76:AT91)</f>
        <v>0</v>
      </c>
      <c r="AU92" s="56">
        <f t="shared" ref="AU92" si="577">SUM(AU76:AU91)</f>
        <v>0</v>
      </c>
      <c r="AV92" s="56">
        <f t="shared" ref="AV92" si="578">SUM(AV76:AV91)</f>
        <v>0</v>
      </c>
      <c r="AW92" s="56">
        <f t="shared" ref="AW92" si="579">SUM(AW76:AW91)</f>
        <v>0</v>
      </c>
      <c r="AX92" s="56">
        <f t="shared" ref="AX92" si="580">SUM(AX76:AX91)</f>
        <v>0</v>
      </c>
      <c r="AY92" s="56">
        <f t="shared" ref="AY92" si="581">SUM(AY76:AY91)</f>
        <v>0</v>
      </c>
      <c r="AZ92" s="56">
        <f t="shared" ref="AZ92" si="582">SUM(AZ76:AZ91)</f>
        <v>0</v>
      </c>
      <c r="BA92" s="56">
        <f t="shared" ref="BA92" si="583">SUM(BA76:BA91)</f>
        <v>0</v>
      </c>
      <c r="BB92" s="56">
        <f t="shared" ref="BB92" si="584">SUM(BB76:BB91)</f>
        <v>0</v>
      </c>
      <c r="BC92" s="56">
        <f t="shared" ref="BC92" si="585">SUM(BC76:BC91)</f>
        <v>0</v>
      </c>
      <c r="BD92" s="56">
        <f t="shared" ref="BD92" si="586">SUM(BD76:BD91)</f>
        <v>0</v>
      </c>
      <c r="BE92" s="56">
        <f t="shared" ref="BE92" si="587">SUM(BE76:BE91)</f>
        <v>0</v>
      </c>
      <c r="BF92" s="56">
        <f t="shared" ref="BF92" si="588">SUM(BF76:BF91)</f>
        <v>0</v>
      </c>
      <c r="BG92" s="59"/>
      <c r="BH92" s="756">
        <f t="shared" si="489"/>
        <v>84</v>
      </c>
      <c r="BI92" s="56">
        <f t="shared" si="563"/>
        <v>759826326.52999997</v>
      </c>
      <c r="BJ92" s="56">
        <f t="shared" si="565"/>
        <v>759826326.52999997</v>
      </c>
      <c r="BK92" s="56">
        <f t="shared" si="565"/>
        <v>759826326.52999997</v>
      </c>
      <c r="BL92" s="56">
        <f t="shared" si="565"/>
        <v>759826326.52999997</v>
      </c>
      <c r="BM92" s="56">
        <f t="shared" si="565"/>
        <v>759826326.52999997</v>
      </c>
      <c r="BN92" s="56">
        <f t="shared" si="565"/>
        <v>759826326.52999997</v>
      </c>
      <c r="BO92" s="56">
        <f t="shared" si="565"/>
        <v>764753873.38</v>
      </c>
      <c r="BP92" s="56">
        <f t="shared" si="565"/>
        <v>764753873.38</v>
      </c>
      <c r="BQ92" s="56">
        <f t="shared" si="565"/>
        <v>764753873.38</v>
      </c>
      <c r="BR92" s="56">
        <f t="shared" si="565"/>
        <v>764753873.38</v>
      </c>
      <c r="BS92" s="56">
        <f t="shared" si="565"/>
        <v>764753873.38</v>
      </c>
      <c r="BT92" s="56">
        <f t="shared" si="565"/>
        <v>764753873.38</v>
      </c>
      <c r="BU92" s="56">
        <f t="shared" si="565"/>
        <v>764753873.38</v>
      </c>
      <c r="BV92" s="56">
        <f t="shared" si="565"/>
        <v>764753873.38</v>
      </c>
      <c r="BW92" s="56">
        <f t="shared" si="565"/>
        <v>764753873.38</v>
      </c>
      <c r="BX92" s="56">
        <f t="shared" si="565"/>
        <v>764753873.38</v>
      </c>
      <c r="BY92" s="56">
        <f t="shared" si="565"/>
        <v>764753873.38</v>
      </c>
      <c r="BZ92" s="56">
        <f t="shared" si="565"/>
        <v>764753873.38</v>
      </c>
      <c r="CA92" s="56">
        <f t="shared" si="565"/>
        <v>761237754.02144086</v>
      </c>
      <c r="CB92" s="56">
        <f t="shared" si="565"/>
        <v>761237754.02144086</v>
      </c>
      <c r="CC92" s="56">
        <f t="shared" si="565"/>
        <v>761237754.02144086</v>
      </c>
      <c r="CD92" s="56">
        <f t="shared" si="565"/>
        <v>761237754.02144086</v>
      </c>
      <c r="CE92" s="56">
        <f t="shared" si="565"/>
        <v>761237754.02144086</v>
      </c>
      <c r="CF92" s="59"/>
      <c r="CG92" s="42">
        <f t="shared" ref="CG92:FC92" si="589">SUM(CG76:CG91)</f>
        <v>-687348.24</v>
      </c>
      <c r="CH92" s="42">
        <f t="shared" ref="CH92:DC92" si="590">SUM(CH76:CH91)</f>
        <v>-1826116.28</v>
      </c>
      <c r="CI92" s="42">
        <f t="shared" si="590"/>
        <v>-401572.85000000003</v>
      </c>
      <c r="CJ92" s="42">
        <f t="shared" si="590"/>
        <v>-707241.75999999989</v>
      </c>
      <c r="CK92" s="42">
        <f t="shared" si="590"/>
        <v>-1430030.4399999997</v>
      </c>
      <c r="CL92" s="42">
        <f t="shared" si="590"/>
        <v>-2987360.4200000004</v>
      </c>
      <c r="CM92" s="42">
        <f t="shared" si="590"/>
        <v>-237043.35000000003</v>
      </c>
      <c r="CN92" s="42">
        <f t="shared" si="590"/>
        <v>0</v>
      </c>
      <c r="CO92" s="42">
        <f t="shared" si="590"/>
        <v>-8989.41</v>
      </c>
      <c r="CP92" s="42">
        <f t="shared" si="590"/>
        <v>-1914319.9140279423</v>
      </c>
      <c r="CQ92" s="42">
        <f t="shared" si="590"/>
        <v>-1914319.9140279423</v>
      </c>
      <c r="CR92" s="42">
        <f t="shared" si="590"/>
        <v>-1914319.9140279423</v>
      </c>
      <c r="CS92" s="42">
        <f t="shared" si="590"/>
        <v>-1914319.9140279423</v>
      </c>
      <c r="CT92" s="42">
        <f t="shared" si="590"/>
        <v>-1914319.9140279423</v>
      </c>
      <c r="CU92" s="42">
        <f t="shared" si="590"/>
        <v>-1914319.9140279423</v>
      </c>
      <c r="CV92" s="42">
        <f t="shared" si="590"/>
        <v>-1914319.9140279423</v>
      </c>
      <c r="CW92" s="42">
        <f t="shared" si="590"/>
        <v>-1914319.9140279423</v>
      </c>
      <c r="CX92" s="42">
        <f t="shared" si="590"/>
        <v>-1914319.9140279423</v>
      </c>
      <c r="CY92" s="42">
        <f t="shared" si="590"/>
        <v>-1892904.866179514</v>
      </c>
      <c r="CZ92" s="42">
        <f t="shared" si="590"/>
        <v>-1892904.866179514</v>
      </c>
      <c r="DA92" s="42">
        <f t="shared" si="590"/>
        <v>-1892904.866179514</v>
      </c>
      <c r="DB92" s="42">
        <f t="shared" si="590"/>
        <v>-1892904.866179514</v>
      </c>
      <c r="DC92" s="42">
        <f t="shared" si="590"/>
        <v>-1892904.866179514</v>
      </c>
      <c r="DD92" s="64">
        <f t="shared" si="589"/>
        <v>-34979106.307149045</v>
      </c>
      <c r="DE92" s="59"/>
      <c r="DF92" s="42">
        <f t="shared" si="589"/>
        <v>0</v>
      </c>
      <c r="DG92" s="42">
        <f t="shared" ref="DG92:ED92" si="591">SUM(DG76:DG91)</f>
        <v>0</v>
      </c>
      <c r="DH92" s="42">
        <f t="shared" si="591"/>
        <v>0</v>
      </c>
      <c r="DI92" s="42">
        <f t="shared" si="591"/>
        <v>0</v>
      </c>
      <c r="DJ92" s="42">
        <f t="shared" si="591"/>
        <v>0</v>
      </c>
      <c r="DK92" s="42">
        <f t="shared" si="591"/>
        <v>0</v>
      </c>
      <c r="DL92" s="42">
        <f t="shared" si="591"/>
        <v>0</v>
      </c>
      <c r="DM92" s="42">
        <f t="shared" si="591"/>
        <v>0</v>
      </c>
      <c r="DN92" s="42">
        <f t="shared" si="591"/>
        <v>0</v>
      </c>
      <c r="DO92" s="42">
        <f t="shared" si="591"/>
        <v>0</v>
      </c>
      <c r="DP92" s="42">
        <f t="shared" si="591"/>
        <v>0</v>
      </c>
      <c r="DQ92" s="42">
        <f t="shared" si="591"/>
        <v>0</v>
      </c>
      <c r="DR92" s="42">
        <f t="shared" si="591"/>
        <v>0</v>
      </c>
      <c r="DS92" s="42">
        <f t="shared" si="591"/>
        <v>0</v>
      </c>
      <c r="DT92" s="42">
        <f t="shared" si="591"/>
        <v>0</v>
      </c>
      <c r="DU92" s="42">
        <f t="shared" si="591"/>
        <v>0</v>
      </c>
      <c r="DV92" s="42">
        <f t="shared" si="591"/>
        <v>0</v>
      </c>
      <c r="DW92" s="42">
        <f t="shared" si="591"/>
        <v>0</v>
      </c>
      <c r="DX92" s="42">
        <f t="shared" si="591"/>
        <v>0</v>
      </c>
      <c r="DY92" s="42">
        <f t="shared" si="591"/>
        <v>0</v>
      </c>
      <c r="DZ92" s="42">
        <f t="shared" si="591"/>
        <v>0</v>
      </c>
      <c r="EA92" s="42">
        <f t="shared" si="591"/>
        <v>0</v>
      </c>
      <c r="EB92" s="42">
        <f t="shared" si="591"/>
        <v>0</v>
      </c>
      <c r="EC92" s="59"/>
      <c r="ED92" s="42">
        <f t="shared" si="591"/>
        <v>-687348.24</v>
      </c>
      <c r="EE92" s="42">
        <f t="shared" ref="EE92:EZ92" si="592">SUM(EE76:EE91)</f>
        <v>-1826116.28</v>
      </c>
      <c r="EF92" s="42">
        <f t="shared" si="592"/>
        <v>-401572.85000000003</v>
      </c>
      <c r="EG92" s="42">
        <f t="shared" si="592"/>
        <v>-707241.75999999989</v>
      </c>
      <c r="EH92" s="42">
        <f t="shared" si="592"/>
        <v>-1430030.4399999997</v>
      </c>
      <c r="EI92" s="42">
        <f t="shared" si="592"/>
        <v>-2987360.4200000004</v>
      </c>
      <c r="EJ92" s="42">
        <f t="shared" si="592"/>
        <v>-237043.35000000003</v>
      </c>
      <c r="EK92" s="42">
        <f t="shared" si="592"/>
        <v>0</v>
      </c>
      <c r="EL92" s="42">
        <f t="shared" si="592"/>
        <v>-8989.41</v>
      </c>
      <c r="EM92" s="42">
        <f t="shared" si="592"/>
        <v>-1914319.9140279423</v>
      </c>
      <c r="EN92" s="42">
        <f t="shared" si="592"/>
        <v>-1914319.9140279423</v>
      </c>
      <c r="EO92" s="42">
        <f t="shared" si="592"/>
        <v>-1914319.9140279423</v>
      </c>
      <c r="EP92" s="42">
        <f t="shared" si="592"/>
        <v>-1914319.9140279423</v>
      </c>
      <c r="EQ92" s="42">
        <f t="shared" si="592"/>
        <v>-1914319.9140279423</v>
      </c>
      <c r="ER92" s="42">
        <f t="shared" si="592"/>
        <v>-1914319.9140279423</v>
      </c>
      <c r="ES92" s="42">
        <f t="shared" si="592"/>
        <v>-1914319.9140279423</v>
      </c>
      <c r="ET92" s="42">
        <f t="shared" si="592"/>
        <v>-1914319.9140279423</v>
      </c>
      <c r="EU92" s="42">
        <f t="shared" si="592"/>
        <v>-1914319.9140279423</v>
      </c>
      <c r="EV92" s="42">
        <f t="shared" si="592"/>
        <v>-1892904.866179514</v>
      </c>
      <c r="EW92" s="42">
        <f t="shared" si="592"/>
        <v>-1892904.866179514</v>
      </c>
      <c r="EX92" s="42">
        <f t="shared" si="592"/>
        <v>-1892904.866179514</v>
      </c>
      <c r="EY92" s="42">
        <f t="shared" si="592"/>
        <v>-1892904.866179514</v>
      </c>
      <c r="EZ92" s="42">
        <f t="shared" si="592"/>
        <v>-1892904.866179514</v>
      </c>
      <c r="FA92" s="64">
        <f t="shared" si="564"/>
        <v>-34979106.30714906</v>
      </c>
      <c r="FB92" s="59"/>
      <c r="FC92" s="56">
        <f t="shared" si="589"/>
        <v>3193685.2</v>
      </c>
      <c r="FD92" s="56">
        <f t="shared" ref="FD92:FY92" si="593">SUM(FD76:FD91)</f>
        <v>244486.86000000002</v>
      </c>
      <c r="FE92" s="56">
        <f t="shared" si="593"/>
        <v>1492686.1700000002</v>
      </c>
      <c r="FF92" s="56">
        <f t="shared" si="593"/>
        <v>401168.85000000009</v>
      </c>
      <c r="FG92" s="56">
        <f t="shared" si="593"/>
        <v>753517.77000000014</v>
      </c>
      <c r="FH92" s="56">
        <f t="shared" si="593"/>
        <v>6881671.9900000002</v>
      </c>
      <c r="FI92" s="56">
        <f t="shared" si="593"/>
        <v>29709.880000000023</v>
      </c>
      <c r="FJ92" s="56">
        <f t="shared" si="593"/>
        <v>654552.33000000019</v>
      </c>
      <c r="FK92" s="56">
        <f t="shared" si="593"/>
        <v>86907.62000000001</v>
      </c>
      <c r="FL92" s="56">
        <f t="shared" si="593"/>
        <v>355838.07692307694</v>
      </c>
      <c r="FM92" s="56">
        <f t="shared" si="593"/>
        <v>304235.76923076925</v>
      </c>
      <c r="FN92" s="56">
        <f t="shared" si="593"/>
        <v>2292404.1207692306</v>
      </c>
      <c r="FO92" s="56">
        <f t="shared" si="593"/>
        <v>559388.07692307699</v>
      </c>
      <c r="FP92" s="56">
        <f t="shared" si="593"/>
        <v>365368.84615384619</v>
      </c>
      <c r="FQ92" s="56">
        <f t="shared" si="593"/>
        <v>484231.15384615393</v>
      </c>
      <c r="FR92" s="56">
        <f t="shared" si="593"/>
        <v>1652704.2023076923</v>
      </c>
      <c r="FS92" s="56">
        <f t="shared" si="593"/>
        <v>3641969.9484615391</v>
      </c>
      <c r="FT92" s="56">
        <f t="shared" si="593"/>
        <v>3531482.6030769227</v>
      </c>
      <c r="FU92" s="56">
        <f t="shared" si="593"/>
        <v>905919.76615384617</v>
      </c>
      <c r="FV92" s="56">
        <f t="shared" si="593"/>
        <v>219480.40846153843</v>
      </c>
      <c r="FW92" s="56">
        <f t="shared" si="593"/>
        <v>256972.95692307694</v>
      </c>
      <c r="FX92" s="56">
        <f t="shared" si="593"/>
        <v>370669.16978079942</v>
      </c>
      <c r="FY92" s="56">
        <f t="shared" si="593"/>
        <v>316948.68143960898</v>
      </c>
      <c r="FZ92" s="64">
        <f t="shared" ref="FZ92" si="594">SUM(FZ76:FZ91)</f>
        <v>28996000.450451173</v>
      </c>
    </row>
    <row r="93" spans="1:182">
      <c r="A93" s="5"/>
      <c r="B93" s="5"/>
      <c r="C93" s="5"/>
      <c r="D93" s="5"/>
      <c r="E93" s="5"/>
      <c r="F93" s="5"/>
      <c r="G93" s="77"/>
      <c r="H93" s="23"/>
      <c r="I93" s="23"/>
      <c r="J93" s="23"/>
      <c r="K93" s="357"/>
      <c r="AI93" s="67"/>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756">
        <f t="shared" si="489"/>
        <v>85</v>
      </c>
      <c r="BI93" s="59">
        <f t="shared" si="563"/>
        <v>0</v>
      </c>
      <c r="BJ93" s="59">
        <f t="shared" si="565"/>
        <v>0</v>
      </c>
      <c r="BK93" s="59">
        <f t="shared" si="565"/>
        <v>0</v>
      </c>
      <c r="BL93" s="59">
        <f t="shared" si="565"/>
        <v>0</v>
      </c>
      <c r="BM93" s="59">
        <f t="shared" si="565"/>
        <v>0</v>
      </c>
      <c r="BN93" s="59">
        <f t="shared" si="565"/>
        <v>0</v>
      </c>
      <c r="BO93" s="59">
        <f t="shared" si="565"/>
        <v>0</v>
      </c>
      <c r="BP93" s="59">
        <f t="shared" si="565"/>
        <v>0</v>
      </c>
      <c r="BQ93" s="59">
        <f t="shared" si="565"/>
        <v>0</v>
      </c>
      <c r="BR93" s="59">
        <f t="shared" si="565"/>
        <v>0</v>
      </c>
      <c r="BS93" s="59">
        <f t="shared" si="565"/>
        <v>0</v>
      </c>
      <c r="BT93" s="59">
        <f t="shared" si="565"/>
        <v>0</v>
      </c>
      <c r="BU93" s="59">
        <f t="shared" si="565"/>
        <v>0</v>
      </c>
      <c r="BV93" s="59">
        <f t="shared" si="565"/>
        <v>0</v>
      </c>
      <c r="BW93" s="59">
        <f t="shared" si="565"/>
        <v>0</v>
      </c>
      <c r="BX93" s="59">
        <f t="shared" si="565"/>
        <v>0</v>
      </c>
      <c r="BY93" s="59">
        <f t="shared" si="565"/>
        <v>0</v>
      </c>
      <c r="BZ93" s="59">
        <f t="shared" si="565"/>
        <v>0</v>
      </c>
      <c r="CA93" s="59">
        <f t="shared" si="565"/>
        <v>0</v>
      </c>
      <c r="CB93" s="59">
        <f t="shared" si="565"/>
        <v>0</v>
      </c>
      <c r="CC93" s="59">
        <f t="shared" si="565"/>
        <v>0</v>
      </c>
      <c r="CD93" s="59">
        <f t="shared" si="565"/>
        <v>0</v>
      </c>
      <c r="CE93" s="59">
        <f t="shared" si="565"/>
        <v>0</v>
      </c>
      <c r="CF93" s="67"/>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61"/>
      <c r="DE93" s="59"/>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59"/>
      <c r="ED93" s="59"/>
      <c r="EE93" s="59"/>
      <c r="EF93" s="59"/>
      <c r="EG93" s="59"/>
      <c r="EH93" s="59"/>
      <c r="EI93" s="59"/>
      <c r="EJ93" s="59"/>
      <c r="EK93" s="59"/>
      <c r="EL93" s="59"/>
      <c r="EM93" s="59"/>
      <c r="EN93" s="59"/>
      <c r="EO93" s="59"/>
      <c r="EP93" s="59"/>
      <c r="EQ93" s="59"/>
      <c r="ER93" s="59"/>
      <c r="ES93" s="59"/>
      <c r="ET93" s="59"/>
      <c r="EU93" s="59"/>
      <c r="EV93" s="59"/>
      <c r="EW93" s="59"/>
      <c r="EX93" s="59"/>
      <c r="EY93" s="59"/>
      <c r="EZ93" s="59"/>
      <c r="FA93" s="127">
        <f t="shared" si="564"/>
        <v>0</v>
      </c>
      <c r="FB93" s="59"/>
      <c r="FZ93" s="61"/>
    </row>
    <row r="94" spans="1:182">
      <c r="A94" s="5"/>
      <c r="B94" s="5"/>
      <c r="C94" s="5"/>
      <c r="D94" s="5"/>
      <c r="E94" s="5"/>
      <c r="F94" s="5"/>
      <c r="G94" s="77"/>
      <c r="H94" s="23"/>
      <c r="I94" s="23"/>
      <c r="J94" s="23"/>
      <c r="K94" s="357"/>
      <c r="AI94" s="67"/>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756">
        <f t="shared" si="489"/>
        <v>86</v>
      </c>
      <c r="BI94" s="59">
        <f t="shared" si="563"/>
        <v>0</v>
      </c>
      <c r="BJ94" s="59">
        <f t="shared" si="565"/>
        <v>0</v>
      </c>
      <c r="BK94" s="59">
        <f t="shared" si="565"/>
        <v>0</v>
      </c>
      <c r="BL94" s="59">
        <f t="shared" si="565"/>
        <v>0</v>
      </c>
      <c r="BM94" s="59">
        <f t="shared" si="565"/>
        <v>0</v>
      </c>
      <c r="BN94" s="59">
        <f t="shared" si="565"/>
        <v>0</v>
      </c>
      <c r="BO94" s="59">
        <f t="shared" si="565"/>
        <v>0</v>
      </c>
      <c r="BP94" s="59">
        <f t="shared" si="565"/>
        <v>0</v>
      </c>
      <c r="BQ94" s="59">
        <f t="shared" si="565"/>
        <v>0</v>
      </c>
      <c r="BR94" s="59">
        <f t="shared" si="565"/>
        <v>0</v>
      </c>
      <c r="BS94" s="59">
        <f t="shared" si="565"/>
        <v>0</v>
      </c>
      <c r="BT94" s="59">
        <f t="shared" si="565"/>
        <v>0</v>
      </c>
      <c r="BU94" s="59">
        <f t="shared" si="565"/>
        <v>0</v>
      </c>
      <c r="BV94" s="59">
        <f t="shared" si="565"/>
        <v>0</v>
      </c>
      <c r="BW94" s="59">
        <f t="shared" si="565"/>
        <v>0</v>
      </c>
      <c r="BX94" s="59">
        <f t="shared" si="565"/>
        <v>0</v>
      </c>
      <c r="BY94" s="59">
        <f t="shared" si="565"/>
        <v>0</v>
      </c>
      <c r="BZ94" s="59">
        <f t="shared" si="565"/>
        <v>0</v>
      </c>
      <c r="CA94" s="59">
        <f t="shared" si="565"/>
        <v>0</v>
      </c>
      <c r="CB94" s="59">
        <f t="shared" si="565"/>
        <v>0</v>
      </c>
      <c r="CC94" s="59">
        <f t="shared" si="565"/>
        <v>0</v>
      </c>
      <c r="CD94" s="59">
        <f t="shared" si="565"/>
        <v>0</v>
      </c>
      <c r="CE94" s="59">
        <f t="shared" si="565"/>
        <v>0</v>
      </c>
      <c r="CF94" s="67"/>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61"/>
      <c r="DE94" s="59"/>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59"/>
      <c r="ED94" s="59"/>
      <c r="EE94" s="59"/>
      <c r="EF94" s="59"/>
      <c r="EG94" s="59"/>
      <c r="EH94" s="59"/>
      <c r="EI94" s="59"/>
      <c r="EJ94" s="59"/>
      <c r="EK94" s="59"/>
      <c r="EL94" s="59"/>
      <c r="EM94" s="59"/>
      <c r="EN94" s="59"/>
      <c r="EO94" s="59"/>
      <c r="EP94" s="59"/>
      <c r="EQ94" s="59"/>
      <c r="ER94" s="59"/>
      <c r="ES94" s="59"/>
      <c r="ET94" s="59"/>
      <c r="EU94" s="59"/>
      <c r="EV94" s="59"/>
      <c r="EW94" s="59"/>
      <c r="EX94" s="59"/>
      <c r="EY94" s="59"/>
      <c r="EZ94" s="59"/>
      <c r="FA94" s="127">
        <f t="shared" si="564"/>
        <v>0</v>
      </c>
      <c r="FB94" s="59"/>
      <c r="FZ94" s="61"/>
    </row>
    <row r="95" spans="1:182" ht="13.5" thickBot="1">
      <c r="A95" s="5" t="s">
        <v>200</v>
      </c>
      <c r="B95" s="5"/>
      <c r="C95" s="5"/>
      <c r="D95" s="5"/>
      <c r="E95" s="5"/>
      <c r="F95" s="5"/>
      <c r="G95" s="77"/>
      <c r="H95" s="23"/>
      <c r="I95" s="23"/>
      <c r="J95" s="23"/>
      <c r="K95" s="360">
        <f>K92+K73+K69+K51+K41+K35+K28+K19</f>
        <v>21474781162.829998</v>
      </c>
      <c r="L95" s="224">
        <f t="shared" ref="L95" si="595">L92+L73+L69+L51+L41+L35+L28+L19</f>
        <v>21522091204.409996</v>
      </c>
      <c r="M95" s="224">
        <f t="shared" ref="M95:AJ95" si="596">M92+M73+M69+M51+M41+M35+M28+M19</f>
        <v>21575461933.489998</v>
      </c>
      <c r="N95" s="224">
        <f t="shared" si="596"/>
        <v>21580859622.650002</v>
      </c>
      <c r="O95" s="224">
        <f t="shared" si="596"/>
        <v>21614951192.75</v>
      </c>
      <c r="P95" s="224">
        <f t="shared" si="596"/>
        <v>21864877316.220001</v>
      </c>
      <c r="Q95" s="224">
        <f t="shared" si="596"/>
        <v>22017699801.259998</v>
      </c>
      <c r="R95" s="224">
        <f t="shared" si="596"/>
        <v>22042518766.09</v>
      </c>
      <c r="S95" s="224">
        <f t="shared" si="596"/>
        <v>22062973627.489998</v>
      </c>
      <c r="T95" s="224">
        <f t="shared" si="596"/>
        <v>22160132782.779999</v>
      </c>
      <c r="U95" s="224">
        <f t="shared" si="596"/>
        <v>22277139361.594879</v>
      </c>
      <c r="V95" s="224">
        <f t="shared" si="596"/>
        <v>22497104991.182762</v>
      </c>
      <c r="W95" s="224">
        <f t="shared" si="596"/>
        <v>22543993589.224327</v>
      </c>
      <c r="X95" s="224">
        <f t="shared" si="596"/>
        <v>22590514959.611526</v>
      </c>
      <c r="Y95" s="224">
        <f t="shared" si="596"/>
        <v>22617970821.284492</v>
      </c>
      <c r="Z95" s="224">
        <f t="shared" si="596"/>
        <v>22708499107.980484</v>
      </c>
      <c r="AA95" s="224">
        <f t="shared" si="596"/>
        <v>22742820634.613461</v>
      </c>
      <c r="AB95" s="224">
        <f t="shared" si="596"/>
        <v>22798408567.280338</v>
      </c>
      <c r="AC95" s="224">
        <f t="shared" si="596"/>
        <v>22945633930.395077</v>
      </c>
      <c r="AD95" s="224">
        <f t="shared" si="596"/>
        <v>22941560746.25629</v>
      </c>
      <c r="AE95" s="224">
        <f t="shared" si="596"/>
        <v>22940812477.667397</v>
      </c>
      <c r="AF95" s="224">
        <f t="shared" si="596"/>
        <v>22954502085.479622</v>
      </c>
      <c r="AG95" s="224">
        <f t="shared" si="596"/>
        <v>22965940568.53566</v>
      </c>
      <c r="AH95" s="224">
        <f t="shared" si="596"/>
        <v>23435587505.542664</v>
      </c>
      <c r="AI95" s="48"/>
      <c r="AJ95" s="224">
        <f t="shared" si="596"/>
        <v>-17180992.839999996</v>
      </c>
      <c r="AK95" s="224">
        <f t="shared" ref="AK95:BF95" si="597">AK92+AK73+AK69+AK51+AK41+AK35+AK28+AK19</f>
        <v>-16911642.149999995</v>
      </c>
      <c r="AL95" s="224">
        <f t="shared" si="597"/>
        <v>-31374944.839999966</v>
      </c>
      <c r="AM95" s="224">
        <f t="shared" si="597"/>
        <v>-27580000.399999999</v>
      </c>
      <c r="AN95" s="224">
        <f t="shared" si="597"/>
        <v>-13146916.470000021</v>
      </c>
      <c r="AO95" s="224">
        <f t="shared" si="597"/>
        <v>-27839983.089999996</v>
      </c>
      <c r="AP95" s="224">
        <f t="shared" si="597"/>
        <v>-16362774.350000001</v>
      </c>
      <c r="AQ95" s="224">
        <f t="shared" si="597"/>
        <v>-11809534.449999996</v>
      </c>
      <c r="AR95" s="224">
        <f t="shared" si="597"/>
        <v>-27935975.609999999</v>
      </c>
      <c r="AS95" s="224">
        <f t="shared" si="597"/>
        <v>0</v>
      </c>
      <c r="AT95" s="224">
        <f t="shared" si="597"/>
        <v>0</v>
      </c>
      <c r="AU95" s="224">
        <f t="shared" si="597"/>
        <v>0</v>
      </c>
      <c r="AV95" s="224">
        <f t="shared" si="597"/>
        <v>0</v>
      </c>
      <c r="AW95" s="224">
        <f t="shared" si="597"/>
        <v>0</v>
      </c>
      <c r="AX95" s="224">
        <f t="shared" si="597"/>
        <v>0</v>
      </c>
      <c r="AY95" s="224">
        <f t="shared" si="597"/>
        <v>0</v>
      </c>
      <c r="AZ95" s="224">
        <f t="shared" si="597"/>
        <v>0</v>
      </c>
      <c r="BA95" s="224">
        <f t="shared" si="597"/>
        <v>0</v>
      </c>
      <c r="BB95" s="224">
        <f t="shared" si="597"/>
        <v>0</v>
      </c>
      <c r="BC95" s="224">
        <f t="shared" si="597"/>
        <v>0</v>
      </c>
      <c r="BD95" s="224">
        <f t="shared" si="597"/>
        <v>0</v>
      </c>
      <c r="BE95" s="224">
        <f t="shared" si="597"/>
        <v>0</v>
      </c>
      <c r="BF95" s="224">
        <f t="shared" si="597"/>
        <v>0</v>
      </c>
      <c r="BG95" s="59"/>
      <c r="BH95" s="756">
        <f t="shared" si="489"/>
        <v>87</v>
      </c>
      <c r="BI95" s="224">
        <f t="shared" si="563"/>
        <v>21474781162.829998</v>
      </c>
      <c r="BJ95" s="224">
        <f t="shared" si="565"/>
        <v>21474781162.829998</v>
      </c>
      <c r="BK95" s="224">
        <f t="shared" si="565"/>
        <v>21474781162.829998</v>
      </c>
      <c r="BL95" s="224">
        <f t="shared" si="565"/>
        <v>21474781162.829998</v>
      </c>
      <c r="BM95" s="224">
        <f t="shared" si="565"/>
        <v>21474781162.829998</v>
      </c>
      <c r="BN95" s="224">
        <f t="shared" si="565"/>
        <v>21474781162.829998</v>
      </c>
      <c r="BO95" s="224">
        <f t="shared" si="565"/>
        <v>22017699801.259998</v>
      </c>
      <c r="BP95" s="224">
        <f t="shared" si="565"/>
        <v>22017699801.259998</v>
      </c>
      <c r="BQ95" s="224">
        <f t="shared" si="565"/>
        <v>22017699801.259998</v>
      </c>
      <c r="BR95" s="224">
        <f t="shared" si="565"/>
        <v>22017699801.259998</v>
      </c>
      <c r="BS95" s="224">
        <f t="shared" si="565"/>
        <v>22017699801.259998</v>
      </c>
      <c r="BT95" s="224">
        <f t="shared" si="565"/>
        <v>22017699801.259998</v>
      </c>
      <c r="BU95" s="224">
        <f t="shared" si="565"/>
        <v>22017699801.259998</v>
      </c>
      <c r="BV95" s="224">
        <f t="shared" si="565"/>
        <v>22017699801.259998</v>
      </c>
      <c r="BW95" s="224">
        <f t="shared" si="565"/>
        <v>22017699801.259998</v>
      </c>
      <c r="BX95" s="224">
        <f t="shared" si="565"/>
        <v>22017699801.259998</v>
      </c>
      <c r="BY95" s="224">
        <f t="shared" si="565"/>
        <v>22017699801.259998</v>
      </c>
      <c r="BZ95" s="224">
        <f t="shared" si="565"/>
        <v>22017699801.259998</v>
      </c>
      <c r="CA95" s="224">
        <f t="shared" si="565"/>
        <v>22945633930.395077</v>
      </c>
      <c r="CB95" s="224">
        <f t="shared" si="565"/>
        <v>22945633930.395077</v>
      </c>
      <c r="CC95" s="224">
        <f t="shared" si="565"/>
        <v>22945633930.395077</v>
      </c>
      <c r="CD95" s="224">
        <f t="shared" si="565"/>
        <v>22945633930.395077</v>
      </c>
      <c r="CE95" s="224">
        <f t="shared" si="565"/>
        <v>22945633930.395077</v>
      </c>
      <c r="CF95" s="48"/>
      <c r="CG95" s="71">
        <f>CG92+CG73+CG69+CG51+CG41+CG35+CG28+CG19</f>
        <v>-17180992.839999996</v>
      </c>
      <c r="CH95" s="71">
        <f t="shared" ref="CH95:DC95" si="598">CH92+CH73+CH69+CH51+CH41+CH35+CH28+CH19</f>
        <v>-16911642.149999995</v>
      </c>
      <c r="CI95" s="71">
        <f t="shared" si="598"/>
        <v>-31374944.839999966</v>
      </c>
      <c r="CJ95" s="71">
        <f t="shared" si="598"/>
        <v>-27580000.399999999</v>
      </c>
      <c r="CK95" s="71">
        <f t="shared" si="598"/>
        <v>-13146916.470000021</v>
      </c>
      <c r="CL95" s="71">
        <f t="shared" si="598"/>
        <v>-27839983.089999996</v>
      </c>
      <c r="CM95" s="71">
        <f t="shared" si="598"/>
        <v>-16362774.350000001</v>
      </c>
      <c r="CN95" s="71">
        <f t="shared" si="598"/>
        <v>-11809534.449999996</v>
      </c>
      <c r="CO95" s="71">
        <f t="shared" si="598"/>
        <v>-27935975.609999999</v>
      </c>
      <c r="CP95" s="71">
        <f t="shared" si="598"/>
        <v>-26040881.713254176</v>
      </c>
      <c r="CQ95" s="71">
        <f t="shared" si="598"/>
        <v>-26040881.713254176</v>
      </c>
      <c r="CR95" s="71">
        <f t="shared" si="598"/>
        <v>-26040881.713254176</v>
      </c>
      <c r="CS95" s="71">
        <f t="shared" si="598"/>
        <v>-26040881.713254176</v>
      </c>
      <c r="CT95" s="71">
        <f t="shared" si="598"/>
        <v>-26040881.713254176</v>
      </c>
      <c r="CU95" s="71">
        <f t="shared" si="598"/>
        <v>-26040881.713254176</v>
      </c>
      <c r="CV95" s="71">
        <f t="shared" si="598"/>
        <v>-26040881.713254176</v>
      </c>
      <c r="CW95" s="71">
        <f t="shared" si="598"/>
        <v>-26040881.713254176</v>
      </c>
      <c r="CX95" s="71">
        <f t="shared" si="598"/>
        <v>-26040881.713254176</v>
      </c>
      <c r="CY95" s="71">
        <f t="shared" si="598"/>
        <v>-26589051.471663982</v>
      </c>
      <c r="CZ95" s="71">
        <f t="shared" si="598"/>
        <v>-26589051.471663982</v>
      </c>
      <c r="DA95" s="71">
        <f t="shared" si="598"/>
        <v>-26589051.471663982</v>
      </c>
      <c r="DB95" s="71">
        <f t="shared" si="598"/>
        <v>-26589051.471663982</v>
      </c>
      <c r="DC95" s="71">
        <f t="shared" si="598"/>
        <v>-26589051.471663982</v>
      </c>
      <c r="DD95" s="354">
        <f>DD92+DD73+DD69+DD51+DD41+DD35+DD28+DD19</f>
        <v>-557455956.97760737</v>
      </c>
      <c r="DE95" s="48"/>
      <c r="DF95" s="71">
        <f t="shared" ref="DF95:FC95" si="599">DF92+DF73+DF69+DF51+DF41+DF35+DF28+DF19</f>
        <v>0</v>
      </c>
      <c r="DG95" s="71">
        <f t="shared" ref="DG95:ED95" si="600">DG92+DG73+DG69+DG51+DG41+DG35+DG28+DG19</f>
        <v>-1057267.8645454547</v>
      </c>
      <c r="DH95" s="71">
        <f t="shared" si="600"/>
        <v>-1000579.3045454553</v>
      </c>
      <c r="DI95" s="71">
        <f t="shared" si="600"/>
        <v>-2189790.0720000006</v>
      </c>
      <c r="DJ95" s="71">
        <f t="shared" si="600"/>
        <v>-8900250.6365454569</v>
      </c>
      <c r="DK95" s="71">
        <f t="shared" si="600"/>
        <v>0</v>
      </c>
      <c r="DL95" s="71">
        <f t="shared" si="600"/>
        <v>-3825353.29</v>
      </c>
      <c r="DM95" s="71">
        <f t="shared" si="600"/>
        <v>0</v>
      </c>
      <c r="DN95" s="71">
        <f t="shared" si="600"/>
        <v>0</v>
      </c>
      <c r="DO95" s="71">
        <f t="shared" si="600"/>
        <v>0</v>
      </c>
      <c r="DP95" s="71">
        <f t="shared" si="600"/>
        <v>0</v>
      </c>
      <c r="DQ95" s="71">
        <f t="shared" si="600"/>
        <v>0</v>
      </c>
      <c r="DR95" s="71">
        <f t="shared" si="600"/>
        <v>0</v>
      </c>
      <c r="DS95" s="71">
        <f t="shared" si="600"/>
        <v>0</v>
      </c>
      <c r="DT95" s="71">
        <f t="shared" si="600"/>
        <v>-2264588.1099999989</v>
      </c>
      <c r="DU95" s="71">
        <f t="shared" si="600"/>
        <v>0</v>
      </c>
      <c r="DV95" s="71">
        <f t="shared" si="600"/>
        <v>0</v>
      </c>
      <c r="DW95" s="71">
        <f t="shared" si="600"/>
        <v>0</v>
      </c>
      <c r="DX95" s="71">
        <f t="shared" si="600"/>
        <v>0</v>
      </c>
      <c r="DY95" s="71">
        <f t="shared" si="600"/>
        <v>0</v>
      </c>
      <c r="DZ95" s="71">
        <f t="shared" si="600"/>
        <v>0</v>
      </c>
      <c r="EA95" s="71">
        <f t="shared" si="600"/>
        <v>0</v>
      </c>
      <c r="EB95" s="71">
        <f t="shared" si="600"/>
        <v>0</v>
      </c>
      <c r="EC95" s="48"/>
      <c r="ED95" s="71">
        <f t="shared" si="600"/>
        <v>-17180992.839999996</v>
      </c>
      <c r="EE95" s="71">
        <f t="shared" ref="EE95:EZ95" si="601">EE92+EE73+EE69+EE51+EE41+EE35+EE28+EE19</f>
        <v>-16911642.149999995</v>
      </c>
      <c r="EF95" s="71">
        <f t="shared" si="601"/>
        <v>-31374944.839999966</v>
      </c>
      <c r="EG95" s="71">
        <f t="shared" si="601"/>
        <v>-27580000.399999999</v>
      </c>
      <c r="EH95" s="71">
        <f t="shared" si="601"/>
        <v>-13146916.470000021</v>
      </c>
      <c r="EI95" s="71">
        <f t="shared" si="601"/>
        <v>-27839983.089999996</v>
      </c>
      <c r="EJ95" s="71">
        <f t="shared" si="601"/>
        <v>-16362774.350000001</v>
      </c>
      <c r="EK95" s="71">
        <f t="shared" si="601"/>
        <v>-11809534.449999996</v>
      </c>
      <c r="EL95" s="71">
        <f t="shared" si="601"/>
        <v>-27935975.609999999</v>
      </c>
      <c r="EM95" s="71">
        <f t="shared" si="601"/>
        <v>-26040881.713254176</v>
      </c>
      <c r="EN95" s="71">
        <f t="shared" si="601"/>
        <v>-26040881.713254176</v>
      </c>
      <c r="EO95" s="71">
        <f t="shared" si="601"/>
        <v>-26040881.713254176</v>
      </c>
      <c r="EP95" s="71">
        <f t="shared" si="601"/>
        <v>-26040881.713254176</v>
      </c>
      <c r="EQ95" s="71">
        <f t="shared" si="601"/>
        <v>-26040881.713254176</v>
      </c>
      <c r="ER95" s="71">
        <f t="shared" si="601"/>
        <v>-28305469.823254175</v>
      </c>
      <c r="ES95" s="71">
        <f t="shared" si="601"/>
        <v>-26040881.713254176</v>
      </c>
      <c r="ET95" s="71">
        <f t="shared" si="601"/>
        <v>-26040881.713254176</v>
      </c>
      <c r="EU95" s="71">
        <f t="shared" si="601"/>
        <v>-26040881.713254176</v>
      </c>
      <c r="EV95" s="71">
        <f t="shared" si="601"/>
        <v>-26589051.471663982</v>
      </c>
      <c r="EW95" s="71">
        <f t="shared" si="601"/>
        <v>-26589051.471663982</v>
      </c>
      <c r="EX95" s="71">
        <f t="shared" si="601"/>
        <v>-26589051.471663982</v>
      </c>
      <c r="EY95" s="71">
        <f t="shared" si="601"/>
        <v>-26589051.471663982</v>
      </c>
      <c r="EZ95" s="71">
        <f t="shared" si="601"/>
        <v>-26589051.471663982</v>
      </c>
      <c r="FA95" s="354">
        <f t="shared" si="564"/>
        <v>-559720545.08760726</v>
      </c>
      <c r="FB95" s="48"/>
      <c r="FC95" s="71">
        <f t="shared" si="599"/>
        <v>64491034.420000017</v>
      </c>
      <c r="FD95" s="71">
        <f t="shared" ref="FD95:FY95" si="602">FD92+FD73+FD69+FD51+FD41+FD35+FD28+FD19</f>
        <v>70282371.230000064</v>
      </c>
      <c r="FE95" s="71">
        <f t="shared" si="602"/>
        <v>36772634.000000015</v>
      </c>
      <c r="FF95" s="71">
        <f t="shared" si="602"/>
        <v>61671570.500000007</v>
      </c>
      <c r="FG95" s="71">
        <f t="shared" si="602"/>
        <v>263073039.93999994</v>
      </c>
      <c r="FH95" s="71">
        <f t="shared" si="602"/>
        <v>180662468.13</v>
      </c>
      <c r="FI95" s="71">
        <f t="shared" si="602"/>
        <v>41181739.179999962</v>
      </c>
      <c r="FJ95" s="71">
        <f t="shared" si="602"/>
        <v>32264395.849999964</v>
      </c>
      <c r="FK95" s="71">
        <f t="shared" si="602"/>
        <v>125095130.90000007</v>
      </c>
      <c r="FL95" s="71">
        <f t="shared" si="602"/>
        <v>143047460.5281367</v>
      </c>
      <c r="FM95" s="71">
        <f t="shared" si="602"/>
        <v>246006511.30113375</v>
      </c>
      <c r="FN95" s="71">
        <f t="shared" si="602"/>
        <v>72929479.754821151</v>
      </c>
      <c r="FO95" s="71">
        <f t="shared" si="602"/>
        <v>72562252.100453109</v>
      </c>
      <c r="FP95" s="71">
        <f t="shared" si="602"/>
        <v>53496743.386224225</v>
      </c>
      <c r="FQ95" s="71">
        <f t="shared" si="602"/>
        <v>118833756.51924232</v>
      </c>
      <c r="FR95" s="71">
        <f t="shared" si="602"/>
        <v>60362408.346229576</v>
      </c>
      <c r="FS95" s="71">
        <f t="shared" si="602"/>
        <v>81628814.380134284</v>
      </c>
      <c r="FT95" s="71">
        <f t="shared" si="602"/>
        <v>173266244.82799464</v>
      </c>
      <c r="FU95" s="71">
        <f t="shared" si="602"/>
        <v>22515867.332878426</v>
      </c>
      <c r="FV95" s="71">
        <f t="shared" si="602"/>
        <v>25840782.882766627</v>
      </c>
      <c r="FW95" s="71">
        <f t="shared" si="602"/>
        <v>40278659.283893198</v>
      </c>
      <c r="FX95" s="71">
        <f t="shared" si="602"/>
        <v>38027534.527701579</v>
      </c>
      <c r="FY95" s="71">
        <f t="shared" si="602"/>
        <v>496235988.47866726</v>
      </c>
      <c r="FZ95" s="354">
        <f>FZ92+FZ73+FZ69+FZ51+FZ41+FZ35+FZ28+FZ19</f>
        <v>2520526887.8002772</v>
      </c>
    </row>
    <row r="96" spans="1:182" ht="14.25" thickTop="1" thickBot="1">
      <c r="A96" s="46" t="s">
        <v>201</v>
      </c>
      <c r="K96" s="361"/>
      <c r="CG96" s="806"/>
      <c r="CH96" s="806"/>
      <c r="CI96" s="806"/>
      <c r="CJ96" s="806"/>
      <c r="CK96" s="806"/>
      <c r="CL96" s="806"/>
      <c r="CM96" s="806"/>
      <c r="CN96" s="806"/>
      <c r="CO96" s="806"/>
      <c r="CP96" s="806"/>
      <c r="CQ96" s="806"/>
      <c r="CR96" s="806"/>
      <c r="CS96" s="806"/>
      <c r="CT96" s="806"/>
      <c r="CU96" s="806"/>
      <c r="CV96" s="806"/>
      <c r="CW96" s="806"/>
      <c r="CX96" s="806"/>
      <c r="CY96" s="806"/>
      <c r="CZ96" s="806"/>
      <c r="DA96" s="806"/>
      <c r="DB96" s="806"/>
      <c r="DC96" s="806"/>
      <c r="DD96" s="382"/>
      <c r="ED96" s="160">
        <v>-24469589.477715343</v>
      </c>
      <c r="EE96" s="160">
        <v>-25526857.342260793</v>
      </c>
      <c r="EF96" s="160">
        <v>-25470168.782260798</v>
      </c>
      <c r="EG96" s="160">
        <v>-26659379.54971534</v>
      </c>
      <c r="EH96" s="160">
        <v>-33369840.1142608</v>
      </c>
      <c r="EI96" s="160">
        <v>-24469589.477715343</v>
      </c>
      <c r="EJ96" s="160">
        <v>-28807622.775859289</v>
      </c>
      <c r="EK96" s="160">
        <v>-24982269.48585929</v>
      </c>
      <c r="EL96" s="160">
        <v>-24982269.48585929</v>
      </c>
      <c r="EM96" s="160">
        <v>-24982269.48585929</v>
      </c>
      <c r="EN96" s="160">
        <v>-24982269.48585929</v>
      </c>
      <c r="EO96" s="160">
        <v>-24982269.48585929</v>
      </c>
      <c r="EP96" s="160">
        <v>-24982269.48585929</v>
      </c>
      <c r="EQ96" s="160">
        <v>-24982269.48585929</v>
      </c>
      <c r="ER96" s="160">
        <v>-27246857.595859289</v>
      </c>
      <c r="ES96" s="160">
        <v>-24982269.48585929</v>
      </c>
      <c r="ET96" s="160">
        <v>-24982269.48585929</v>
      </c>
      <c r="EU96" s="160">
        <v>-24982269.48585929</v>
      </c>
      <c r="EV96" s="160">
        <v>-25571376.827585407</v>
      </c>
      <c r="EW96" s="160">
        <v>-25571376.827585407</v>
      </c>
      <c r="EX96" s="160">
        <v>-25571376.827585407</v>
      </c>
      <c r="EY96" s="160">
        <v>-25571376.827585407</v>
      </c>
      <c r="EZ96" s="160">
        <v>-25571376.827585407</v>
      </c>
      <c r="FA96" s="111">
        <f t="shared" si="564"/>
        <v>-593699484.11216688</v>
      </c>
      <c r="FC96" s="52"/>
      <c r="FD96" s="52"/>
      <c r="FE96" s="52"/>
      <c r="FF96" s="52"/>
      <c r="FG96" s="52"/>
      <c r="FH96" s="52"/>
      <c r="FI96" s="52"/>
      <c r="FJ96" s="52"/>
      <c r="FK96" s="52"/>
      <c r="FL96" s="52"/>
      <c r="FM96" s="52"/>
      <c r="FN96" s="52"/>
      <c r="FO96" s="52"/>
      <c r="FP96" s="52"/>
      <c r="FQ96" s="52"/>
      <c r="FR96" s="52"/>
      <c r="FS96" s="52"/>
      <c r="FT96" s="52"/>
      <c r="FU96" s="52"/>
      <c r="FV96" s="52"/>
      <c r="FW96" s="52"/>
      <c r="FX96" s="52"/>
      <c r="FY96" s="52"/>
      <c r="FZ96" s="51"/>
    </row>
    <row r="97" spans="1:108">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row>
    <row r="98" spans="1:108">
      <c r="A98" s="94"/>
      <c r="B98" s="34"/>
      <c r="C98" s="34"/>
      <c r="D98" s="34"/>
      <c r="E98" s="34"/>
      <c r="F98" s="34"/>
      <c r="G98" s="31"/>
      <c r="H98" s="34"/>
      <c r="I98" s="34"/>
      <c r="J98" s="34"/>
      <c r="K98" s="7"/>
      <c r="L98" s="7"/>
      <c r="M98" s="7"/>
      <c r="N98" s="7"/>
      <c r="O98" s="7"/>
      <c r="P98" s="7"/>
      <c r="Q98" s="7"/>
      <c r="R98" s="7"/>
      <c r="S98" s="7"/>
      <c r="T98" s="7"/>
      <c r="U98" s="7"/>
      <c r="V98" s="7"/>
      <c r="W98" s="7"/>
      <c r="X98" s="7"/>
      <c r="Y98" s="7"/>
      <c r="Z98" s="7"/>
      <c r="AA98" s="7"/>
      <c r="AB98" s="7"/>
      <c r="AC98" s="7"/>
      <c r="AD98" s="7"/>
      <c r="AE98" s="7"/>
      <c r="AF98" s="7"/>
      <c r="AG98" s="7"/>
      <c r="AH98" s="7"/>
      <c r="CG98" s="26"/>
      <c r="CH98" s="26"/>
      <c r="CI98" s="26"/>
      <c r="CJ98" s="26"/>
      <c r="CK98" s="26"/>
      <c r="CL98" s="26"/>
      <c r="CM98" s="26"/>
      <c r="CN98" s="26"/>
      <c r="CO98" s="26"/>
      <c r="CP98" s="26"/>
      <c r="CQ98" s="26"/>
      <c r="CR98" s="26"/>
      <c r="CS98" s="26"/>
      <c r="CT98" s="26"/>
      <c r="CU98" s="26"/>
      <c r="CV98" s="26"/>
      <c r="CW98" s="26"/>
      <c r="CX98" s="26"/>
      <c r="CY98" s="26"/>
      <c r="CZ98" s="26"/>
      <c r="DA98" s="26"/>
      <c r="DB98" s="26"/>
      <c r="DC98" s="379"/>
    </row>
    <row r="99" spans="1:108">
      <c r="A99" s="94"/>
      <c r="B99" s="34"/>
      <c r="C99" s="34"/>
      <c r="D99" s="34"/>
      <c r="E99" s="34"/>
      <c r="F99" s="34"/>
      <c r="G99" s="31"/>
      <c r="H99" s="34"/>
      <c r="I99" s="34"/>
      <c r="J99" s="34"/>
      <c r="K99" s="7"/>
      <c r="L99" s="7"/>
      <c r="M99" s="7"/>
      <c r="N99" s="7"/>
      <c r="O99" s="7"/>
      <c r="P99" s="7"/>
      <c r="Q99" s="7"/>
      <c r="R99" s="7"/>
      <c r="S99" s="7"/>
      <c r="T99" s="7"/>
      <c r="U99" s="7"/>
      <c r="V99" s="7"/>
      <c r="W99" s="7"/>
      <c r="X99" s="7"/>
      <c r="Y99" s="7"/>
      <c r="Z99" s="7"/>
      <c r="AA99" s="7"/>
      <c r="AB99" s="7"/>
      <c r="AC99" s="7"/>
      <c r="AD99" s="7"/>
      <c r="AE99" s="7"/>
      <c r="AF99" s="7"/>
      <c r="AG99" s="7"/>
      <c r="AH99" s="7"/>
      <c r="CG99" s="26"/>
      <c r="CH99" s="26"/>
      <c r="CI99" s="26"/>
      <c r="CJ99" s="26"/>
      <c r="CK99" s="26"/>
      <c r="CL99" s="26"/>
      <c r="CM99" s="26"/>
      <c r="CN99" s="26"/>
      <c r="CO99" s="26"/>
      <c r="CP99" s="26"/>
      <c r="CQ99" s="26"/>
      <c r="CR99" s="26"/>
      <c r="CS99" s="26"/>
      <c r="CT99" s="26"/>
      <c r="CU99" s="26"/>
      <c r="CV99" s="26"/>
      <c r="CW99" s="26"/>
      <c r="CX99" s="26"/>
      <c r="CY99" s="26"/>
      <c r="CZ99" s="26"/>
      <c r="DA99" s="26"/>
      <c r="DB99" s="26"/>
      <c r="DC99" s="379"/>
    </row>
    <row r="100" spans="1:108">
      <c r="A100" s="94"/>
      <c r="B100" s="34"/>
      <c r="C100" s="34"/>
      <c r="D100" s="34"/>
      <c r="E100" s="34"/>
      <c r="F100" s="34"/>
      <c r="G100" s="31"/>
      <c r="H100" s="34"/>
      <c r="I100" s="34"/>
      <c r="J100" s="34"/>
      <c r="K100" s="7"/>
      <c r="L100" s="7"/>
      <c r="M100" s="7"/>
      <c r="N100" s="7"/>
      <c r="O100" s="7"/>
      <c r="P100" s="7"/>
      <c r="Q100" s="7"/>
      <c r="R100" s="7"/>
      <c r="S100" s="7"/>
      <c r="T100" s="7"/>
      <c r="U100" s="7"/>
      <c r="V100" s="7"/>
      <c r="W100" s="7"/>
      <c r="X100" s="7"/>
      <c r="Y100" s="7"/>
      <c r="Z100" s="7"/>
      <c r="AA100" s="7"/>
      <c r="AB100" s="7"/>
      <c r="AC100" s="7"/>
      <c r="AD100" s="7"/>
      <c r="AE100" s="7"/>
      <c r="AF100" s="7"/>
      <c r="AG100" s="7"/>
      <c r="AH100" s="7"/>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379"/>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sheetPr codeName="Sheet8"/>
  <dimension ref="A1:DS133"/>
  <sheetViews>
    <sheetView zoomScale="70" zoomScaleNormal="70" workbookViewId="0">
      <pane xSplit="11" ySplit="7" topLeftCell="L32" activePane="bottomRight" state="frozen"/>
      <selection pane="topRight" activeCell="J1" sqref="J1"/>
      <selection pane="bottomLeft" activeCell="A8" sqref="A8"/>
      <selection pane="bottomRight" activeCell="O71" sqref="O71"/>
    </sheetView>
  </sheetViews>
  <sheetFormatPr defaultRowHeight="12.75"/>
  <cols>
    <col min="1" max="4" width="2.28515625" customWidth="1"/>
    <col min="5" max="5" width="8.7109375" bestFit="1" customWidth="1"/>
    <col min="6" max="6" width="16.85546875" bestFit="1" customWidth="1"/>
    <col min="7" max="7" width="15.5703125" bestFit="1" customWidth="1"/>
    <col min="8" max="8" width="18.42578125" customWidth="1"/>
    <col min="9" max="9" width="9.42578125" customWidth="1"/>
    <col min="11" max="12" width="11.5703125" customWidth="1"/>
    <col min="13" max="13" width="14.7109375" customWidth="1"/>
    <col min="14" max="16" width="14" bestFit="1" customWidth="1"/>
    <col min="17" max="17" width="14.28515625" bestFit="1" customWidth="1"/>
    <col min="18" max="29" width="14" bestFit="1" customWidth="1"/>
    <col min="30" max="32" width="14.28515625" bestFit="1" customWidth="1"/>
    <col min="33" max="33" width="14" bestFit="1" customWidth="1"/>
    <col min="34" max="35" width="14.28515625" bestFit="1" customWidth="1"/>
    <col min="36" max="36" width="11.5703125" customWidth="1"/>
    <col min="37" max="59" width="15.85546875" customWidth="1"/>
    <col min="60" max="60" width="11.5703125" customWidth="1"/>
    <col min="61" max="62" width="17.7109375" bestFit="1" customWidth="1"/>
    <col min="63" max="84" width="16" bestFit="1" customWidth="1"/>
    <col min="85" max="85" width="9.140625" style="34"/>
    <col min="86" max="86" width="11.28515625" style="34" bestFit="1" customWidth="1"/>
    <col min="87" max="90" width="14.140625" bestFit="1" customWidth="1"/>
    <col min="91" max="91" width="14.28515625" bestFit="1" customWidth="1"/>
    <col min="92" max="92" width="14.140625" bestFit="1" customWidth="1"/>
    <col min="93" max="93" width="14.28515625" bestFit="1" customWidth="1"/>
    <col min="94" max="95" width="14.140625" bestFit="1" customWidth="1"/>
    <col min="96" max="99" width="14.28515625" bestFit="1" customWidth="1"/>
    <col min="100" max="100" width="14.140625" bestFit="1" customWidth="1"/>
    <col min="101" max="101" width="14.28515625" bestFit="1" customWidth="1"/>
    <col min="102" max="102" width="14.140625" bestFit="1" customWidth="1"/>
    <col min="103" max="104" width="14.28515625" bestFit="1" customWidth="1"/>
    <col min="105" max="105" width="14.140625" bestFit="1" customWidth="1"/>
    <col min="106" max="107" width="14.28515625" bestFit="1" customWidth="1"/>
    <col min="108" max="108" width="14.140625" bestFit="1" customWidth="1"/>
    <col min="109" max="110" width="11.5703125" customWidth="1"/>
    <col min="111" max="111" width="15.5703125" bestFit="1" customWidth="1"/>
    <col min="112" max="112" width="15.5703125" customWidth="1"/>
    <col min="113" max="115" width="16.85546875" customWidth="1"/>
    <col min="116" max="116" width="4.140625" style="39" customWidth="1"/>
    <col min="117" max="117" width="15.28515625" style="46" bestFit="1" customWidth="1"/>
    <col min="118" max="118" width="15" style="46" bestFit="1" customWidth="1"/>
    <col min="119" max="119" width="15.28515625" style="244" customWidth="1"/>
    <col min="120" max="120" width="6.140625" style="14" customWidth="1"/>
    <col min="121" max="122" width="15.28515625" style="14" customWidth="1"/>
  </cols>
  <sheetData>
    <row r="1" spans="1:123">
      <c r="A1" s="6" t="s">
        <v>202</v>
      </c>
      <c r="B1" s="6"/>
      <c r="D1" s="5"/>
      <c r="E1" s="5"/>
      <c r="F1" s="5"/>
      <c r="G1" s="5"/>
      <c r="H1" s="5"/>
      <c r="I1" s="5"/>
    </row>
    <row r="2" spans="1:123">
      <c r="A2" s="6" t="s">
        <v>203</v>
      </c>
      <c r="B2" s="6"/>
      <c r="D2" s="5"/>
      <c r="E2" s="5"/>
      <c r="F2" s="5"/>
      <c r="G2" s="5"/>
      <c r="H2" s="5"/>
      <c r="I2" s="14"/>
    </row>
    <row r="3" spans="1:123" ht="13.5" thickBot="1">
      <c r="A3" s="6" t="s">
        <v>363</v>
      </c>
      <c r="B3" s="6"/>
      <c r="D3" s="5"/>
      <c r="E3" s="5"/>
      <c r="F3" s="5"/>
      <c r="G3" s="5"/>
      <c r="H3" s="5"/>
      <c r="I3" s="2"/>
    </row>
    <row r="4" spans="1:123" s="760" customFormat="1" ht="52.5" customHeight="1" thickBot="1">
      <c r="D4" s="761"/>
      <c r="E4" s="761"/>
      <c r="F4" s="761"/>
      <c r="G4" s="761"/>
      <c r="H4" s="761"/>
      <c r="I4" s="762"/>
      <c r="M4" s="763" t="str">
        <f>EPIS!H2</f>
        <v>EPIS and Dep Exp Calc</v>
      </c>
      <c r="N4" s="763" t="str">
        <f>EPIS!I2</f>
        <v>EPIS and Dep Exp Calc</v>
      </c>
      <c r="O4" s="763" t="str">
        <f>EPIS!J2</f>
        <v>EPIS and Dep Exp Calc</v>
      </c>
      <c r="P4" s="763" t="str">
        <f>EPIS!K2</f>
        <v>EPIS and Dep Exp Calc</v>
      </c>
      <c r="Q4" s="763" t="str">
        <f>EPIS!L2</f>
        <v>EPIS and Dep Exp Calc</v>
      </c>
      <c r="R4" s="763" t="str">
        <f>EPIS!M2</f>
        <v>EPIS and Dep Exp Calc</v>
      </c>
      <c r="S4" s="763" t="str">
        <f>EPIS!N2</f>
        <v>EPIS and Dep Exp Calc</v>
      </c>
      <c r="T4" s="763" t="str">
        <f>EPIS!O2</f>
        <v>EPIS and Dep Exp Calc</v>
      </c>
      <c r="U4" s="763" t="str">
        <f>EPIS!P2</f>
        <v>EPIS and Dep Exp Calc</v>
      </c>
      <c r="V4" s="763" t="str">
        <f>EPIS!Q2</f>
        <v>EPIS and Dep Exp Calc</v>
      </c>
      <c r="W4" s="763" t="str">
        <f>EPIS!R2</f>
        <v>EPIS and Dep Exp Calc</v>
      </c>
      <c r="X4" s="763" t="str">
        <f>EPIS!S2</f>
        <v>EPIS and Dep Exp Calc</v>
      </c>
      <c r="Y4" s="763" t="str">
        <f>EPIS!T2</f>
        <v>EPIS and Dep Exp Calc</v>
      </c>
      <c r="Z4" s="763" t="str">
        <f>EPIS!U2</f>
        <v>EPIS and Dep Exp Calc</v>
      </c>
      <c r="AA4" s="763" t="str">
        <f>EPIS!V2</f>
        <v>EPIS and Dep Exp Calc</v>
      </c>
      <c r="AB4" s="763" t="str">
        <f>EPIS!W2</f>
        <v>EPIS and Dep Exp Calc</v>
      </c>
      <c r="AC4" s="763" t="str">
        <f>EPIS!X2</f>
        <v>EPIS and Dep Exp Calc</v>
      </c>
      <c r="AD4" s="763" t="str">
        <f>EPIS!Y2</f>
        <v>EPIS and Dep Exp Calc</v>
      </c>
      <c r="AE4" s="763" t="str">
        <f>EPIS!Z2</f>
        <v>EPIS and Dep Exp Calc</v>
      </c>
      <c r="AF4" s="763" t="str">
        <f>EPIS!AA2</f>
        <v>EPIS and Dep Exp Calc</v>
      </c>
      <c r="AG4" s="763" t="str">
        <f>EPIS!AB2</f>
        <v>EPIS and Dep Exp Calc</v>
      </c>
      <c r="AH4" s="763" t="str">
        <f>EPIS!AC2</f>
        <v>EPIS and Dep Exp Calc</v>
      </c>
      <c r="AI4" s="763" t="str">
        <f>EPIS!AD2</f>
        <v>EPIS and Dep Exp Calc</v>
      </c>
      <c r="AK4" s="124"/>
      <c r="CG4" s="764"/>
      <c r="CH4" s="764"/>
      <c r="DI4" s="1152" t="s">
        <v>1987</v>
      </c>
      <c r="DJ4" s="1153"/>
      <c r="DK4" s="1154"/>
      <c r="DL4" s="765"/>
      <c r="DM4" s="1152" t="s">
        <v>1987</v>
      </c>
      <c r="DN4" s="1153"/>
      <c r="DO4" s="1154"/>
      <c r="DP4" s="766"/>
      <c r="DQ4" s="766"/>
      <c r="DR4" s="766"/>
      <c r="DS4" s="1151"/>
    </row>
    <row r="5" spans="1:123" ht="13.5" thickBot="1">
      <c r="D5" s="5"/>
      <c r="E5" s="5"/>
      <c r="F5" s="80"/>
      <c r="G5" s="5"/>
      <c r="H5" s="5"/>
      <c r="I5" s="2"/>
      <c r="J5" s="34"/>
      <c r="M5" s="91" t="str">
        <f>EPIS!H3</f>
        <v>Actuals</v>
      </c>
      <c r="N5" s="91" t="str">
        <f>EPIS!I3</f>
        <v>Actuals</v>
      </c>
      <c r="O5" s="91" t="str">
        <f>EPIS!J3</f>
        <v>Actuals</v>
      </c>
      <c r="P5" s="91" t="str">
        <f>EPIS!K3</f>
        <v>Actuals</v>
      </c>
      <c r="Q5" s="91" t="str">
        <f>EPIS!L3</f>
        <v>Actuals</v>
      </c>
      <c r="R5" s="91" t="str">
        <f>EPIS!M3</f>
        <v>Actuals</v>
      </c>
      <c r="S5" s="91" t="str">
        <f>EPIS!N3</f>
        <v>Actuals</v>
      </c>
      <c r="T5" s="91" t="str">
        <f>EPIS!O3</f>
        <v>Actuals</v>
      </c>
      <c r="U5" s="91" t="str">
        <f>EPIS!P3</f>
        <v>Actuals</v>
      </c>
      <c r="V5" s="91" t="str">
        <f>EPIS!Q3</f>
        <v>Revised Apr 12 to May 13</v>
      </c>
      <c r="W5" s="91" t="str">
        <f>EPIS!R3</f>
        <v>Revised Apr 12 to May 13</v>
      </c>
      <c r="X5" s="91" t="str">
        <f>EPIS!S3</f>
        <v>Revised Apr 12 to May 13</v>
      </c>
      <c r="Y5" s="91" t="str">
        <f>EPIS!T3</f>
        <v>Revised Apr 12 to May 13</v>
      </c>
      <c r="Z5" s="91" t="str">
        <f>EPIS!U3</f>
        <v>Revised Apr 12 to May 13</v>
      </c>
      <c r="AA5" s="91" t="str">
        <f>EPIS!V3</f>
        <v>Revised Apr 12 to May 13</v>
      </c>
      <c r="AB5" s="91" t="str">
        <f>EPIS!W3</f>
        <v>Revised Apr 12 to May 13</v>
      </c>
      <c r="AC5" s="91" t="str">
        <f>EPIS!X3</f>
        <v>Revised Apr 12 to May 13</v>
      </c>
      <c r="AD5" s="91" t="str">
        <f>EPIS!Y3</f>
        <v>Revised Apr 12 to May 13</v>
      </c>
      <c r="AE5" s="91" t="str">
        <f>EPIS!Z3</f>
        <v>Revised Apr 12 to May 13</v>
      </c>
      <c r="AF5" s="91" t="str">
        <f>EPIS!AA3</f>
        <v>Revised Apr 12 to May 13</v>
      </c>
      <c r="AG5" s="91" t="str">
        <f>EPIS!AB3</f>
        <v>Revised Apr 12 to May 13</v>
      </c>
      <c r="AH5" s="91" t="str">
        <f>EPIS!AC3</f>
        <v>Revised Apr 12 to May 13</v>
      </c>
      <c r="AI5" s="91" t="str">
        <f>EPIS!AD3</f>
        <v>Revised Apr 12 to May 13</v>
      </c>
      <c r="AJ5" s="34"/>
      <c r="AK5" s="124" t="str">
        <f>Retirements!ED7</f>
        <v>Actuals</v>
      </c>
      <c r="AL5" s="124" t="str">
        <f>Retirements!EE7</f>
        <v>Actuals</v>
      </c>
      <c r="AM5" s="124" t="str">
        <f>Retirements!EF7</f>
        <v>Actuals</v>
      </c>
      <c r="AN5" s="124" t="str">
        <f>Retirements!EG7</f>
        <v>Actuals</v>
      </c>
      <c r="AO5" s="124" t="str">
        <f>Retirements!EH7</f>
        <v>Actuals</v>
      </c>
      <c r="AP5" s="124" t="str">
        <f>Retirements!EI7</f>
        <v>Actuals</v>
      </c>
      <c r="AQ5" s="124" t="str">
        <f>Retirements!EJ7</f>
        <v>Actuals</v>
      </c>
      <c r="AR5" s="124" t="str">
        <f>Retirements!EK7</f>
        <v>Actuals</v>
      </c>
      <c r="AS5" s="124" t="str">
        <f>Retirements!EL7</f>
        <v>Actuals</v>
      </c>
      <c r="AT5" s="124" t="str">
        <f>Retirements!EM7</f>
        <v>Filed Formula</v>
      </c>
      <c r="AU5" s="124" t="str">
        <f>Retirements!EN7</f>
        <v>Filed Formula</v>
      </c>
      <c r="AV5" s="124" t="str">
        <f>Retirements!EO7</f>
        <v>Filed Formula</v>
      </c>
      <c r="AW5" s="124" t="str">
        <f>Retirements!EP7</f>
        <v>Filed Formula</v>
      </c>
      <c r="AX5" s="124" t="str">
        <f>Retirements!EQ7</f>
        <v>Filed Formula</v>
      </c>
      <c r="AY5" s="124" t="str">
        <f>Retirements!ER7</f>
        <v>Filed Formula</v>
      </c>
      <c r="AZ5" s="124" t="str">
        <f>Retirements!ES7</f>
        <v>Filed Formula</v>
      </c>
      <c r="BA5" s="124" t="str">
        <f>Retirements!ET7</f>
        <v>Filed Formula</v>
      </c>
      <c r="BB5" s="124" t="str">
        <f>Retirements!EU7</f>
        <v>Filed Formula</v>
      </c>
      <c r="BC5" s="124" t="str">
        <f>Retirements!EV7</f>
        <v>Filed Formula</v>
      </c>
      <c r="BD5" s="124" t="str">
        <f>Retirements!EW7</f>
        <v>Filed Formula</v>
      </c>
      <c r="BE5" s="124" t="str">
        <f>Retirements!EX7</f>
        <v>Filed Formula</v>
      </c>
      <c r="BF5" s="124" t="str">
        <f>Retirements!EY7</f>
        <v>Filed Formula</v>
      </c>
      <c r="BG5" s="124" t="str">
        <f>Retirements!EZ7</f>
        <v>Filed Formula</v>
      </c>
      <c r="DI5" s="1155" t="s">
        <v>378</v>
      </c>
      <c r="DJ5" s="1156"/>
      <c r="DK5" s="1157"/>
      <c r="DL5" s="176"/>
      <c r="DM5" s="1158" t="s">
        <v>201</v>
      </c>
      <c r="DN5" s="1159"/>
      <c r="DO5" s="1160"/>
      <c r="DP5" s="173"/>
      <c r="DQ5" s="198" t="s">
        <v>1440</v>
      </c>
      <c r="DR5" s="47"/>
      <c r="DS5" s="1151"/>
    </row>
    <row r="6" spans="1:123" ht="25.5" customHeight="1">
      <c r="D6" s="5"/>
      <c r="E6" s="5"/>
      <c r="F6" s="5"/>
      <c r="G6" s="5"/>
      <c r="H6" s="5"/>
      <c r="I6" s="5"/>
      <c r="J6" s="81"/>
      <c r="M6" s="91" t="str">
        <f>EPIS!H4</f>
        <v>Plant Adds</v>
      </c>
      <c r="N6" s="91" t="str">
        <f>EPIS!I4</f>
        <v>Plant Adds</v>
      </c>
      <c r="O6" s="91" t="str">
        <f>EPIS!J4</f>
        <v>Plant Adds</v>
      </c>
      <c r="P6" s="91" t="str">
        <f>EPIS!K4</f>
        <v>Plant Adds</v>
      </c>
      <c r="Q6" s="91" t="str">
        <f>EPIS!L4</f>
        <v>Plant Adds</v>
      </c>
      <c r="R6" s="91" t="str">
        <f>EPIS!M4</f>
        <v>Plant Adds</v>
      </c>
      <c r="S6" s="91" t="str">
        <f>EPIS!N4</f>
        <v>Plant Adds</v>
      </c>
      <c r="T6" s="91" t="str">
        <f>EPIS!O4</f>
        <v>Plant Adds</v>
      </c>
      <c r="U6" s="91" t="str">
        <f>EPIS!P4</f>
        <v>Plant Adds</v>
      </c>
      <c r="V6" s="91" t="str">
        <f>EPIS!Q4</f>
        <v>Plant Adds</v>
      </c>
      <c r="W6" s="91" t="str">
        <f>EPIS!R4</f>
        <v>Plant Adds</v>
      </c>
      <c r="X6" s="91" t="str">
        <f>EPIS!S4</f>
        <v>Plant Adds</v>
      </c>
      <c r="Y6" s="91" t="str">
        <f>EPIS!T4</f>
        <v>Plant Adds</v>
      </c>
      <c r="Z6" s="91" t="str">
        <f>EPIS!U4</f>
        <v>Plant Adds</v>
      </c>
      <c r="AA6" s="91" t="str">
        <f>EPIS!V4</f>
        <v>Plant Adds</v>
      </c>
      <c r="AB6" s="91" t="str">
        <f>EPIS!W4</f>
        <v>Plant Adds</v>
      </c>
      <c r="AC6" s="91" t="str">
        <f>EPIS!X4</f>
        <v>Plant Adds</v>
      </c>
      <c r="AD6" s="91" t="str">
        <f>EPIS!Y4</f>
        <v>Plant Adds</v>
      </c>
      <c r="AE6" s="91" t="str">
        <f>EPIS!Z4</f>
        <v>Plant Adds</v>
      </c>
      <c r="AF6" s="91" t="str">
        <f>EPIS!AA4</f>
        <v>Plant Adds</v>
      </c>
      <c r="AG6" s="91" t="str">
        <f>EPIS!AB4</f>
        <v>Plant Adds</v>
      </c>
      <c r="AH6" s="91" t="str">
        <f>EPIS!AC4</f>
        <v>Plant Adds</v>
      </c>
      <c r="AI6" s="91" t="str">
        <f>EPIS!AD4</f>
        <v>Plant Adds</v>
      </c>
      <c r="AK6" s="767" t="str">
        <f>Retirements!ED8</f>
        <v>Total Retirements</v>
      </c>
      <c r="AL6" s="767" t="str">
        <f>Retirements!EE8</f>
        <v>Total Retirements</v>
      </c>
      <c r="AM6" s="767" t="str">
        <f>Retirements!EF8</f>
        <v>Total Retirements</v>
      </c>
      <c r="AN6" s="767" t="str">
        <f>Retirements!EG8</f>
        <v>Total Retirements</v>
      </c>
      <c r="AO6" s="767" t="str">
        <f>Retirements!EH8</f>
        <v>Total Retirements</v>
      </c>
      <c r="AP6" s="767" t="str">
        <f>Retirements!EI8</f>
        <v>Total Retirements</v>
      </c>
      <c r="AQ6" s="767" t="str">
        <f>Retirements!EJ8</f>
        <v>Total Retirements</v>
      </c>
      <c r="AR6" s="767" t="str">
        <f>Retirements!EK8</f>
        <v>Total Retirements</v>
      </c>
      <c r="AS6" s="767" t="str">
        <f>Retirements!EL8</f>
        <v>Total Retirements</v>
      </c>
      <c r="AT6" s="767" t="str">
        <f>Retirements!EM8</f>
        <v>Total Retirements</v>
      </c>
      <c r="AU6" s="767" t="str">
        <f>Retirements!EN8</f>
        <v>Total Retirements</v>
      </c>
      <c r="AV6" s="767" t="str">
        <f>Retirements!EO8</f>
        <v>Total Retirements</v>
      </c>
      <c r="AW6" s="767" t="str">
        <f>Retirements!EP8</f>
        <v>Total Retirements</v>
      </c>
      <c r="AX6" s="767" t="str">
        <f>Retirements!EQ8</f>
        <v>Total Retirements</v>
      </c>
      <c r="AY6" s="767" t="str">
        <f>Retirements!ER8</f>
        <v>Total Retirements</v>
      </c>
      <c r="AZ6" s="767" t="str">
        <f>Retirements!ES8</f>
        <v>Total Retirements</v>
      </c>
      <c r="BA6" s="767" t="str">
        <f>Retirements!ET8</f>
        <v>Total Retirements</v>
      </c>
      <c r="BB6" s="767" t="str">
        <f>Retirements!EU8</f>
        <v>Total Retirements</v>
      </c>
      <c r="BC6" s="767" t="str">
        <f>Retirements!EV8</f>
        <v>Total Retirements</v>
      </c>
      <c r="BD6" s="767" t="str">
        <f>Retirements!EW8</f>
        <v>Total Retirements</v>
      </c>
      <c r="BE6" s="767" t="str">
        <f>Retirements!EX8</f>
        <v>Total Retirements</v>
      </c>
      <c r="BF6" s="767" t="str">
        <f>Retirements!EY8</f>
        <v>Total Retirements</v>
      </c>
      <c r="BG6" s="767" t="str">
        <f>Retirements!EZ8</f>
        <v>Total Retirements</v>
      </c>
      <c r="BI6" s="355" t="s">
        <v>179</v>
      </c>
      <c r="BJ6" s="85" t="s">
        <v>179</v>
      </c>
      <c r="BK6" s="85" t="s">
        <v>179</v>
      </c>
      <c r="BL6" s="85" t="s">
        <v>179</v>
      </c>
      <c r="BM6" s="85" t="s">
        <v>179</v>
      </c>
      <c r="BN6" s="85" t="s">
        <v>179</v>
      </c>
      <c r="BO6" s="85" t="s">
        <v>179</v>
      </c>
      <c r="BP6" s="85" t="s">
        <v>179</v>
      </c>
      <c r="BQ6" s="85" t="s">
        <v>179</v>
      </c>
      <c r="BR6" s="85" t="s">
        <v>179</v>
      </c>
      <c r="BS6" s="85" t="s">
        <v>179</v>
      </c>
      <c r="BT6" s="85" t="s">
        <v>179</v>
      </c>
      <c r="BU6" s="85" t="s">
        <v>179</v>
      </c>
      <c r="BV6" s="85" t="s">
        <v>179</v>
      </c>
      <c r="BW6" s="85" t="s">
        <v>179</v>
      </c>
      <c r="BX6" s="85" t="s">
        <v>179</v>
      </c>
      <c r="BY6" s="85" t="s">
        <v>179</v>
      </c>
      <c r="BZ6" s="85" t="s">
        <v>179</v>
      </c>
      <c r="CA6" s="85" t="s">
        <v>179</v>
      </c>
      <c r="CB6" s="85" t="s">
        <v>179</v>
      </c>
      <c r="CC6" s="85" t="s">
        <v>179</v>
      </c>
      <c r="CD6" s="85" t="s">
        <v>179</v>
      </c>
      <c r="CE6" s="85" t="s">
        <v>179</v>
      </c>
      <c r="CF6" s="85" t="s">
        <v>179</v>
      </c>
      <c r="CG6" s="85"/>
      <c r="CH6" s="85" t="s">
        <v>376</v>
      </c>
      <c r="CI6" s="85" t="s">
        <v>376</v>
      </c>
      <c r="CJ6" s="85" t="s">
        <v>376</v>
      </c>
      <c r="CK6" s="85" t="s">
        <v>376</v>
      </c>
      <c r="CL6" s="85" t="s">
        <v>376</v>
      </c>
      <c r="CM6" s="85" t="s">
        <v>376</v>
      </c>
      <c r="CN6" s="85" t="s">
        <v>376</v>
      </c>
      <c r="CO6" s="85" t="s">
        <v>376</v>
      </c>
      <c r="CP6" s="85" t="s">
        <v>376</v>
      </c>
      <c r="CQ6" s="85" t="s">
        <v>376</v>
      </c>
      <c r="CR6" s="85" t="s">
        <v>376</v>
      </c>
      <c r="CS6" s="85" t="s">
        <v>376</v>
      </c>
      <c r="CT6" s="85" t="s">
        <v>376</v>
      </c>
      <c r="CU6" s="85" t="s">
        <v>376</v>
      </c>
      <c r="CV6" s="85" t="s">
        <v>376</v>
      </c>
      <c r="CW6" s="85" t="s">
        <v>376</v>
      </c>
      <c r="CX6" s="85" t="s">
        <v>376</v>
      </c>
      <c r="CY6" s="85" t="s">
        <v>376</v>
      </c>
      <c r="CZ6" s="85" t="s">
        <v>376</v>
      </c>
      <c r="DA6" s="85" t="s">
        <v>376</v>
      </c>
      <c r="DB6" s="85" t="s">
        <v>376</v>
      </c>
      <c r="DC6" s="85" t="s">
        <v>376</v>
      </c>
      <c r="DD6" s="85" t="s">
        <v>376</v>
      </c>
      <c r="DE6" s="85" t="s">
        <v>376</v>
      </c>
      <c r="DF6" s="85"/>
      <c r="DG6" s="60"/>
      <c r="DH6" s="60"/>
      <c r="DI6" s="498"/>
      <c r="DJ6" s="497"/>
      <c r="DK6" s="248"/>
      <c r="DL6" s="177"/>
      <c r="DM6" s="505"/>
      <c r="DN6" s="505"/>
      <c r="DO6" s="247"/>
      <c r="DP6" s="174"/>
      <c r="DQ6" s="247"/>
      <c r="DR6" s="174"/>
      <c r="DS6" s="1151"/>
    </row>
    <row r="7" spans="1:123" ht="39" thickBot="1">
      <c r="A7" s="10" t="s">
        <v>180</v>
      </c>
      <c r="B7" s="10" t="s">
        <v>176</v>
      </c>
      <c r="C7" s="10" t="s">
        <v>176</v>
      </c>
      <c r="D7" s="11" t="s">
        <v>181</v>
      </c>
      <c r="E7" s="11" t="s">
        <v>175</v>
      </c>
      <c r="F7" s="12" t="s">
        <v>182</v>
      </c>
      <c r="G7" s="12" t="s">
        <v>183</v>
      </c>
      <c r="H7" s="12" t="s">
        <v>362</v>
      </c>
      <c r="I7" s="12"/>
      <c r="J7" s="82" t="s">
        <v>370</v>
      </c>
      <c r="K7" s="85" t="s">
        <v>375</v>
      </c>
      <c r="L7" s="85"/>
      <c r="M7" s="91">
        <f>EPIS!H5</f>
        <v>40755</v>
      </c>
      <c r="N7" s="91">
        <f>EPIS!I5</f>
        <v>40786</v>
      </c>
      <c r="O7" s="91">
        <f>EPIS!J5</f>
        <v>40816</v>
      </c>
      <c r="P7" s="91">
        <f>EPIS!K5</f>
        <v>40847</v>
      </c>
      <c r="Q7" s="91">
        <f>EPIS!L5</f>
        <v>40877</v>
      </c>
      <c r="R7" s="91">
        <f>EPIS!M5</f>
        <v>40908</v>
      </c>
      <c r="S7" s="91">
        <f>EPIS!N5</f>
        <v>40939</v>
      </c>
      <c r="T7" s="91">
        <f>EPIS!O5</f>
        <v>40968</v>
      </c>
      <c r="U7" s="91">
        <f>EPIS!P5</f>
        <v>40999</v>
      </c>
      <c r="V7" s="91">
        <f>EPIS!Q5</f>
        <v>41029</v>
      </c>
      <c r="W7" s="91">
        <f>EPIS!R5</f>
        <v>41060</v>
      </c>
      <c r="X7" s="91">
        <f>EPIS!S5</f>
        <v>41090</v>
      </c>
      <c r="Y7" s="91">
        <f>EPIS!T5</f>
        <v>41121</v>
      </c>
      <c r="Z7" s="91">
        <f>EPIS!U5</f>
        <v>41152</v>
      </c>
      <c r="AA7" s="91">
        <f>EPIS!V5</f>
        <v>41182</v>
      </c>
      <c r="AB7" s="91">
        <f>EPIS!W5</f>
        <v>41213</v>
      </c>
      <c r="AC7" s="91">
        <f>EPIS!X5</f>
        <v>41243</v>
      </c>
      <c r="AD7" s="91">
        <f>EPIS!Y5</f>
        <v>41274</v>
      </c>
      <c r="AE7" s="91">
        <f>EPIS!Z5</f>
        <v>41305</v>
      </c>
      <c r="AF7" s="91">
        <f>EPIS!AA5</f>
        <v>41333</v>
      </c>
      <c r="AG7" s="91">
        <f>EPIS!AB5</f>
        <v>41364</v>
      </c>
      <c r="AH7" s="91">
        <f>EPIS!AC5</f>
        <v>41394</v>
      </c>
      <c r="AI7" s="91">
        <f>EPIS!AD5</f>
        <v>41425</v>
      </c>
      <c r="AJ7" s="85"/>
      <c r="AK7" s="89">
        <f>Retirements!ED9</f>
        <v>40724</v>
      </c>
      <c r="AL7" s="89">
        <f>Retirements!EE9</f>
        <v>40755</v>
      </c>
      <c r="AM7" s="89">
        <f>Retirements!EF9</f>
        <v>40786</v>
      </c>
      <c r="AN7" s="89">
        <f>Retirements!EG9</f>
        <v>40816</v>
      </c>
      <c r="AO7" s="89">
        <f>Retirements!EH9</f>
        <v>40847</v>
      </c>
      <c r="AP7" s="89">
        <f>Retirements!EI9</f>
        <v>40877</v>
      </c>
      <c r="AQ7" s="89">
        <f>Retirements!EJ9</f>
        <v>40908</v>
      </c>
      <c r="AR7" s="89">
        <f>Retirements!EK9</f>
        <v>40939</v>
      </c>
      <c r="AS7" s="89">
        <f>Retirements!EL9</f>
        <v>40968</v>
      </c>
      <c r="AT7" s="89">
        <f>Retirements!EM9</f>
        <v>40999</v>
      </c>
      <c r="AU7" s="89">
        <f>Retirements!EN9</f>
        <v>41029</v>
      </c>
      <c r="AV7" s="89">
        <f>Retirements!EO9</f>
        <v>41060</v>
      </c>
      <c r="AW7" s="89">
        <f>Retirements!EP9</f>
        <v>41090</v>
      </c>
      <c r="AX7" s="89">
        <f>Retirements!EQ9</f>
        <v>41121</v>
      </c>
      <c r="AY7" s="89">
        <f>Retirements!ER9</f>
        <v>41152</v>
      </c>
      <c r="AZ7" s="89">
        <f>Retirements!ES9</f>
        <v>41182</v>
      </c>
      <c r="BA7" s="89">
        <f>Retirements!ET9</f>
        <v>41213</v>
      </c>
      <c r="BB7" s="89">
        <f>Retirements!EU9</f>
        <v>41243</v>
      </c>
      <c r="BC7" s="89">
        <f>Retirements!EV9</f>
        <v>41274</v>
      </c>
      <c r="BD7" s="89">
        <f>Retirements!EW9</f>
        <v>41305</v>
      </c>
      <c r="BE7" s="89">
        <f>Retirements!EX9</f>
        <v>41333</v>
      </c>
      <c r="BF7" s="89">
        <f>Retirements!EY9</f>
        <v>41364</v>
      </c>
      <c r="BG7" s="89">
        <f>Retirements!EZ9</f>
        <v>41394</v>
      </c>
      <c r="BH7" s="85"/>
      <c r="BI7" s="591">
        <f>Scenarios!E7</f>
        <v>40724</v>
      </c>
      <c r="BJ7" s="89">
        <f>EOMONTH(BI7,1)</f>
        <v>40755</v>
      </c>
      <c r="BK7" s="89">
        <f t="shared" ref="BK7:CF7" si="0">EOMONTH(BJ7,1)</f>
        <v>40786</v>
      </c>
      <c r="BL7" s="89">
        <f t="shared" si="0"/>
        <v>40816</v>
      </c>
      <c r="BM7" s="89">
        <f t="shared" si="0"/>
        <v>40847</v>
      </c>
      <c r="BN7" s="89">
        <f t="shared" si="0"/>
        <v>40877</v>
      </c>
      <c r="BO7" s="89">
        <f t="shared" si="0"/>
        <v>40908</v>
      </c>
      <c r="BP7" s="89">
        <f t="shared" si="0"/>
        <v>40939</v>
      </c>
      <c r="BQ7" s="89">
        <f t="shared" si="0"/>
        <v>40968</v>
      </c>
      <c r="BR7" s="89">
        <f t="shared" si="0"/>
        <v>40999</v>
      </c>
      <c r="BS7" s="89">
        <f t="shared" si="0"/>
        <v>41029</v>
      </c>
      <c r="BT7" s="89">
        <f t="shared" si="0"/>
        <v>41060</v>
      </c>
      <c r="BU7" s="89">
        <f t="shared" si="0"/>
        <v>41090</v>
      </c>
      <c r="BV7" s="89">
        <f t="shared" si="0"/>
        <v>41121</v>
      </c>
      <c r="BW7" s="89">
        <f t="shared" si="0"/>
        <v>41152</v>
      </c>
      <c r="BX7" s="89">
        <f t="shared" si="0"/>
        <v>41182</v>
      </c>
      <c r="BY7" s="89">
        <f t="shared" si="0"/>
        <v>41213</v>
      </c>
      <c r="BZ7" s="89">
        <f t="shared" si="0"/>
        <v>41243</v>
      </c>
      <c r="CA7" s="89">
        <f t="shared" si="0"/>
        <v>41274</v>
      </c>
      <c r="CB7" s="89">
        <f t="shared" si="0"/>
        <v>41305</v>
      </c>
      <c r="CC7" s="89">
        <f t="shared" si="0"/>
        <v>41333</v>
      </c>
      <c r="CD7" s="89">
        <f t="shared" si="0"/>
        <v>41364</v>
      </c>
      <c r="CE7" s="89">
        <f t="shared" si="0"/>
        <v>41394</v>
      </c>
      <c r="CF7" s="89">
        <f t="shared" si="0"/>
        <v>41425</v>
      </c>
      <c r="CG7" s="87"/>
      <c r="CH7" s="86">
        <f>BI7</f>
        <v>40724</v>
      </c>
      <c r="CI7" s="86">
        <f>EOMONTH(CH7,1)</f>
        <v>40755</v>
      </c>
      <c r="CJ7" s="86">
        <f t="shared" ref="CJ7:DD7" si="1">EOMONTH(CI7,1)</f>
        <v>40786</v>
      </c>
      <c r="CK7" s="86">
        <f t="shared" si="1"/>
        <v>40816</v>
      </c>
      <c r="CL7" s="86">
        <f t="shared" si="1"/>
        <v>40847</v>
      </c>
      <c r="CM7" s="86">
        <f t="shared" si="1"/>
        <v>40877</v>
      </c>
      <c r="CN7" s="86">
        <f t="shared" si="1"/>
        <v>40908</v>
      </c>
      <c r="CO7" s="86">
        <f t="shared" si="1"/>
        <v>40939</v>
      </c>
      <c r="CP7" s="86">
        <f t="shared" si="1"/>
        <v>40968</v>
      </c>
      <c r="CQ7" s="86">
        <f t="shared" si="1"/>
        <v>40999</v>
      </c>
      <c r="CR7" s="86">
        <f t="shared" si="1"/>
        <v>41029</v>
      </c>
      <c r="CS7" s="86">
        <f t="shared" si="1"/>
        <v>41060</v>
      </c>
      <c r="CT7" s="86">
        <f t="shared" si="1"/>
        <v>41090</v>
      </c>
      <c r="CU7" s="86">
        <f t="shared" si="1"/>
        <v>41121</v>
      </c>
      <c r="CV7" s="86">
        <f t="shared" si="1"/>
        <v>41152</v>
      </c>
      <c r="CW7" s="86">
        <f t="shared" si="1"/>
        <v>41182</v>
      </c>
      <c r="CX7" s="86">
        <f t="shared" si="1"/>
        <v>41213</v>
      </c>
      <c r="CY7" s="86">
        <f t="shared" si="1"/>
        <v>41243</v>
      </c>
      <c r="CZ7" s="86">
        <f t="shared" si="1"/>
        <v>41274</v>
      </c>
      <c r="DA7" s="86">
        <f t="shared" si="1"/>
        <v>41305</v>
      </c>
      <c r="DB7" s="86">
        <f t="shared" si="1"/>
        <v>41333</v>
      </c>
      <c r="DC7" s="86">
        <f t="shared" si="1"/>
        <v>41364</v>
      </c>
      <c r="DD7" s="86">
        <f t="shared" si="1"/>
        <v>41394</v>
      </c>
      <c r="DE7" s="86">
        <f t="shared" ref="DE7" si="2">EOMONTH(DD7,1)</f>
        <v>41425</v>
      </c>
      <c r="DF7" s="87"/>
      <c r="DG7" s="501" t="s">
        <v>362</v>
      </c>
      <c r="DH7" s="529" t="s">
        <v>1985</v>
      </c>
      <c r="DI7" s="499" t="s">
        <v>1199</v>
      </c>
      <c r="DJ7" s="500" t="s">
        <v>377</v>
      </c>
      <c r="DK7" s="499" t="s">
        <v>1219</v>
      </c>
      <c r="DL7" s="177"/>
      <c r="DM7" s="503" t="s">
        <v>1199</v>
      </c>
      <c r="DN7" s="503" t="s">
        <v>377</v>
      </c>
      <c r="DO7" s="503" t="s">
        <v>1220</v>
      </c>
      <c r="DP7" s="174"/>
      <c r="DQ7" s="503"/>
      <c r="DR7" s="174"/>
      <c r="DS7" s="25"/>
    </row>
    <row r="8" spans="1:123">
      <c r="D8" s="5"/>
      <c r="E8" s="5"/>
      <c r="F8" s="5"/>
      <c r="G8" s="5"/>
      <c r="H8" s="5"/>
      <c r="I8" s="5"/>
      <c r="J8" s="14"/>
      <c r="BI8" s="592"/>
      <c r="DG8" s="60"/>
      <c r="DH8" s="61"/>
      <c r="DI8" s="61"/>
      <c r="DJ8" s="61"/>
      <c r="DK8" s="61"/>
      <c r="DM8" s="182"/>
      <c r="DN8" s="106"/>
      <c r="DO8" s="106"/>
      <c r="DP8" s="175"/>
      <c r="DQ8" s="127"/>
      <c r="DR8" s="48"/>
    </row>
    <row r="9" spans="1:123">
      <c r="A9" s="45" t="s">
        <v>364</v>
      </c>
      <c r="B9" s="45"/>
      <c r="D9" s="5"/>
      <c r="E9" s="5"/>
      <c r="F9" s="5"/>
      <c r="G9" s="5"/>
      <c r="H9" s="5"/>
      <c r="I9" s="5"/>
      <c r="J9" s="14"/>
      <c r="BI9" s="357"/>
      <c r="DG9" s="61"/>
      <c r="DH9" s="61"/>
      <c r="DI9" s="61"/>
      <c r="DJ9" s="61"/>
      <c r="DK9" s="61"/>
      <c r="DM9" s="182"/>
      <c r="DN9" s="106"/>
      <c r="DO9" s="106"/>
      <c r="DP9" s="175"/>
      <c r="DQ9" s="127"/>
      <c r="DR9" s="48"/>
    </row>
    <row r="10" spans="1:123">
      <c r="A10" s="45"/>
      <c r="B10" s="45"/>
      <c r="D10" s="5"/>
      <c r="E10" s="5"/>
      <c r="F10" s="5"/>
      <c r="G10" s="5"/>
      <c r="H10" s="5"/>
      <c r="I10" s="5"/>
      <c r="J10" s="14"/>
      <c r="BI10" s="357"/>
      <c r="DG10" s="61"/>
      <c r="DH10" s="61"/>
      <c r="DI10" s="61"/>
      <c r="DJ10" s="61"/>
      <c r="DK10" s="61"/>
      <c r="DM10" s="182"/>
      <c r="DN10" s="106"/>
      <c r="DO10" s="106"/>
      <c r="DP10" s="175"/>
      <c r="DQ10" s="127"/>
      <c r="DR10" s="48"/>
    </row>
    <row r="11" spans="1:123">
      <c r="A11" s="6" t="s">
        <v>184</v>
      </c>
      <c r="B11" s="6"/>
      <c r="D11" s="5"/>
      <c r="E11" s="5"/>
      <c r="F11" s="5"/>
      <c r="G11" s="5"/>
      <c r="H11" s="5"/>
      <c r="I11" s="5"/>
      <c r="J11" s="83"/>
      <c r="BI11" s="357"/>
      <c r="CH11" s="35"/>
      <c r="DG11" s="61"/>
      <c r="DH11" s="61"/>
      <c r="DI11" s="61"/>
      <c r="DJ11" s="61"/>
      <c r="DK11" s="61"/>
      <c r="DM11" s="182"/>
      <c r="DN11" s="106"/>
      <c r="DO11" s="106"/>
      <c r="DP11" s="175"/>
      <c r="DQ11" s="127"/>
      <c r="DR11" s="48"/>
    </row>
    <row r="12" spans="1:123">
      <c r="A12" t="s">
        <v>0</v>
      </c>
      <c r="B12" t="s">
        <v>7</v>
      </c>
      <c r="C12" t="s">
        <v>1</v>
      </c>
      <c r="D12" s="5" t="s">
        <v>106</v>
      </c>
      <c r="E12" s="5" t="s">
        <v>3</v>
      </c>
      <c r="F12" s="5" t="s">
        <v>107</v>
      </c>
      <c r="G12" s="5" t="s">
        <v>49</v>
      </c>
      <c r="H12" s="5" t="s">
        <v>851</v>
      </c>
      <c r="I12" s="5"/>
      <c r="J12" s="84">
        <f>VLOOKUP(F12,Scenarios!$BC$10:$BF$122,3,0)</f>
        <v>1.9275219864838572E-2</v>
      </c>
      <c r="K12" s="98">
        <f>J12/12</f>
        <v>1.6062683220698811E-3</v>
      </c>
      <c r="L12" s="98"/>
      <c r="M12" s="13">
        <f>SUMIF(EPIS!$E$8:$E$90,'Depreciation Exp'!$G12,EPIS!H$8:H$90)</f>
        <v>0</v>
      </c>
      <c r="N12" s="13">
        <f>SUMIF(EPIS!$E$8:$E$90,'Depreciation Exp'!$G12,EPIS!I$8:I$90)</f>
        <v>0</v>
      </c>
      <c r="O12" s="13">
        <f>SUMIF(EPIS!$E$8:$E$90,'Depreciation Exp'!$G12,EPIS!J$8:J$90)</f>
        <v>0</v>
      </c>
      <c r="P12" s="13">
        <f>SUMIF(EPIS!$E$8:$E$90,'Depreciation Exp'!$G12,EPIS!K$8:K$90)</f>
        <v>0</v>
      </c>
      <c r="Q12" s="13">
        <f>SUMIF(EPIS!$E$8:$E$90,'Depreciation Exp'!$G12,EPIS!L$8:L$90)</f>
        <v>0</v>
      </c>
      <c r="R12" s="13">
        <f>SUMIF(EPIS!$E$8:$E$90,'Depreciation Exp'!$G12,EPIS!M$8:M$90)</f>
        <v>0</v>
      </c>
      <c r="S12" s="13">
        <f>SUMIF(EPIS!$E$8:$E$90,'Depreciation Exp'!$G12,EPIS!N$8:N$90)</f>
        <v>0</v>
      </c>
      <c r="T12" s="13">
        <f>SUMIF(EPIS!$E$8:$E$90,'Depreciation Exp'!$G12,EPIS!O$8:O$90)</f>
        <v>0</v>
      </c>
      <c r="U12" s="13">
        <f>SUMIF(EPIS!$E$8:$E$90,'Depreciation Exp'!$G12,EPIS!P$8:P$90)</f>
        <v>0</v>
      </c>
      <c r="V12" s="13">
        <f>SUMIF(EPIS!$E$8:$E$90,'Depreciation Exp'!$G12,EPIS!Q$8:Q$90)</f>
        <v>0</v>
      </c>
      <c r="W12" s="13">
        <f>SUMIF(EPIS!$E$8:$E$90,'Depreciation Exp'!$G12,EPIS!R$8:R$90)</f>
        <v>0</v>
      </c>
      <c r="X12" s="13">
        <f>SUMIF(EPIS!$E$8:$E$90,'Depreciation Exp'!$G12,EPIS!S$8:S$90)</f>
        <v>0</v>
      </c>
      <c r="Y12" s="13">
        <f>SUMIF(EPIS!$E$8:$E$90,'Depreciation Exp'!$G12,EPIS!T$8:T$90)</f>
        <v>0</v>
      </c>
      <c r="Z12" s="13">
        <f>SUMIF(EPIS!$E$8:$E$90,'Depreciation Exp'!$G12,EPIS!U$8:U$90)</f>
        <v>0</v>
      </c>
      <c r="AA12" s="13">
        <f>SUMIF(EPIS!$E$8:$E$90,'Depreciation Exp'!$G12,EPIS!V$8:V$90)</f>
        <v>0</v>
      </c>
      <c r="AB12" s="13">
        <f>SUMIF(EPIS!$E$8:$E$90,'Depreciation Exp'!$G12,EPIS!W$8:W$90)</f>
        <v>0</v>
      </c>
      <c r="AC12" s="13">
        <f>SUMIF(EPIS!$E$8:$E$90,'Depreciation Exp'!$G12,EPIS!X$8:X$90)</f>
        <v>0</v>
      </c>
      <c r="AD12" s="13">
        <f>SUMIF(EPIS!$E$8:$E$90,'Depreciation Exp'!$G12,EPIS!Y$8:Y$90)</f>
        <v>0</v>
      </c>
      <c r="AE12" s="13">
        <f>SUMIF(EPIS!$E$8:$E$90,'Depreciation Exp'!$G12,EPIS!Z$8:Z$90)</f>
        <v>0</v>
      </c>
      <c r="AF12" s="13">
        <f>SUMIF(EPIS!$E$8:$E$90,'Depreciation Exp'!$G12,EPIS!AA$8:AA$90)</f>
        <v>0</v>
      </c>
      <c r="AG12" s="13">
        <f>SUMIF(EPIS!$E$8:$E$90,'Depreciation Exp'!$G12,EPIS!AB$8:AB$90)</f>
        <v>0</v>
      </c>
      <c r="AH12" s="13">
        <f>SUMIF(EPIS!$E$8:$E$90,'Depreciation Exp'!$G12,EPIS!AC$8:AC$90)</f>
        <v>0</v>
      </c>
      <c r="AI12" s="13">
        <f>SUMIF(EPIS!$E$8:$E$90,'Depreciation Exp'!$G12,EPIS!AD$8:AD$90)</f>
        <v>0</v>
      </c>
      <c r="AJ12" s="98"/>
      <c r="AK12" s="13">
        <f>SUMIF(Retirements!$F$12:$F$95,'Depreciation Exp'!$G12,Retirements!ED$12:ED$95)</f>
        <v>-140096.20000000001</v>
      </c>
      <c r="AL12" s="13">
        <f>SUMIF(Retirements!$F$12:$F$95,'Depreciation Exp'!$G12,Retirements!EE$12:EE$95)</f>
        <v>-714639.73</v>
      </c>
      <c r="AM12" s="13">
        <f>SUMIF(Retirements!$F$12:$F$95,'Depreciation Exp'!$G12,Retirements!EF$12:EF$95)</f>
        <v>-7622807.8300000001</v>
      </c>
      <c r="AN12" s="13">
        <f>SUMIF(Retirements!$F$12:$F$95,'Depreciation Exp'!$G12,Retirements!EG$12:EG$95)</f>
        <v>-263159.38</v>
      </c>
      <c r="AO12" s="13">
        <f>SUMIF(Retirements!$F$12:$F$95,'Depreciation Exp'!$G12,Retirements!EH$12:EH$95)</f>
        <v>-1547438.7400000002</v>
      </c>
      <c r="AP12" s="13">
        <f>SUMIF(Retirements!$F$12:$F$95,'Depreciation Exp'!$G12,Retirements!EI$12:EI$95)</f>
        <v>-319731.53999999998</v>
      </c>
      <c r="AQ12" s="13">
        <f>SUMIF(Retirements!$F$12:$F$95,'Depreciation Exp'!$G12,Retirements!EJ$12:EJ$95)</f>
        <v>-94956.64</v>
      </c>
      <c r="AR12" s="13">
        <f>SUMIF(Retirements!$F$12:$F$95,'Depreciation Exp'!$G12,Retirements!EK$12:EK$95)</f>
        <v>-360089.01</v>
      </c>
      <c r="AS12" s="13">
        <f>SUMIF(Retirements!$F$12:$F$95,'Depreciation Exp'!$G12,Retirements!EL$12:EL$95)</f>
        <v>-618789.7699999999</v>
      </c>
      <c r="AT12" s="13">
        <f>SUMIF(Retirements!$F$12:$F$95,'Depreciation Exp'!$G12,Retirements!EM$12:EM$95)</f>
        <v>-2248636.6705400352</v>
      </c>
      <c r="AU12" s="13">
        <f>SUMIF(Retirements!$F$12:$F$95,'Depreciation Exp'!$G12,Retirements!EN$12:EN$95)</f>
        <v>-2248636.6705400352</v>
      </c>
      <c r="AV12" s="13">
        <f>SUMIF(Retirements!$F$12:$F$95,'Depreciation Exp'!$G12,Retirements!EO$12:EO$95)</f>
        <v>-2248636.6705400352</v>
      </c>
      <c r="AW12" s="13">
        <f>SUMIF(Retirements!$F$12:$F$95,'Depreciation Exp'!$G12,Retirements!EP$12:EP$95)</f>
        <v>-2248636.6705400352</v>
      </c>
      <c r="AX12" s="13">
        <f>SUMIF(Retirements!$F$12:$F$95,'Depreciation Exp'!$G12,Retirements!EQ$12:EQ$95)</f>
        <v>-2248636.6705400352</v>
      </c>
      <c r="AY12" s="13">
        <f>SUMIF(Retirements!$F$12:$F$95,'Depreciation Exp'!$G12,Retirements!ER$12:ER$95)</f>
        <v>-2248636.6705400352</v>
      </c>
      <c r="AZ12" s="13">
        <f>SUMIF(Retirements!$F$12:$F$95,'Depreciation Exp'!$G12,Retirements!ES$12:ES$95)</f>
        <v>-2248636.6705400352</v>
      </c>
      <c r="BA12" s="13">
        <f>SUMIF(Retirements!$F$12:$F$95,'Depreciation Exp'!$G12,Retirements!ET$12:ET$95)</f>
        <v>-2248636.6705400352</v>
      </c>
      <c r="BB12" s="13">
        <f>SUMIF(Retirements!$F$12:$F$95,'Depreciation Exp'!$G12,Retirements!EU$12:EU$95)</f>
        <v>-2248636.6705400352</v>
      </c>
      <c r="BC12" s="13">
        <f>SUMIF(Retirements!$F$12:$F$95,'Depreciation Exp'!$G12,Retirements!EV$12:EV$95)</f>
        <v>-2204241.3531743973</v>
      </c>
      <c r="BD12" s="13">
        <f>SUMIF(Retirements!$F$12:$F$95,'Depreciation Exp'!$G12,Retirements!EW$12:EW$95)</f>
        <v>-2204241.3531743973</v>
      </c>
      <c r="BE12" s="13">
        <f>SUMIF(Retirements!$F$12:$F$95,'Depreciation Exp'!$G12,Retirements!EX$12:EX$95)</f>
        <v>-2204241.3531743973</v>
      </c>
      <c r="BF12" s="13">
        <f>SUMIF(Retirements!$F$12:$F$95,'Depreciation Exp'!$G12,Retirements!EY$12:EY$95)</f>
        <v>-2204241.3531743973</v>
      </c>
      <c r="BG12" s="13">
        <f>SUMIF(Retirements!$F$12:$F$95,'Depreciation Exp'!$G12,Retirements!EZ$12:EZ$95)</f>
        <v>-2204241.3531743973</v>
      </c>
      <c r="BH12" s="98"/>
      <c r="BI12" s="358">
        <f>VLOOKUP($F12,Scenarios!$J$11:$M$132,4,0)</f>
        <v>1090045310.3400002</v>
      </c>
      <c r="BJ12" s="70">
        <f t="shared" ref="BJ12:BS18" si="3">BI12+AK12+M12</f>
        <v>1089905214.1400001</v>
      </c>
      <c r="BK12" s="70">
        <f t="shared" si="3"/>
        <v>1089190574.4100001</v>
      </c>
      <c r="BL12" s="70">
        <f t="shared" si="3"/>
        <v>1081567766.5800002</v>
      </c>
      <c r="BM12" s="70">
        <f t="shared" si="3"/>
        <v>1081304607.2</v>
      </c>
      <c r="BN12" s="70">
        <f t="shared" si="3"/>
        <v>1079757168.46</v>
      </c>
      <c r="BO12" s="70">
        <f t="shared" si="3"/>
        <v>1079437436.9200001</v>
      </c>
      <c r="BP12" s="70">
        <f t="shared" si="3"/>
        <v>1079342480.28</v>
      </c>
      <c r="BQ12" s="70">
        <f t="shared" si="3"/>
        <v>1078982391.27</v>
      </c>
      <c r="BR12" s="70">
        <f t="shared" si="3"/>
        <v>1078363601.5</v>
      </c>
      <c r="BS12" s="70">
        <f t="shared" si="3"/>
        <v>1076114964.8294599</v>
      </c>
      <c r="BT12" s="70">
        <f t="shared" ref="BT12:CC18" si="4">BS12+AU12+W12</f>
        <v>1073866328.1589198</v>
      </c>
      <c r="BU12" s="70">
        <f t="shared" si="4"/>
        <v>1071617691.4883797</v>
      </c>
      <c r="BV12" s="70">
        <f t="shared" si="4"/>
        <v>1069369054.8178396</v>
      </c>
      <c r="BW12" s="70">
        <f t="shared" si="4"/>
        <v>1067120418.1472995</v>
      </c>
      <c r="BX12" s="70">
        <f t="shared" si="4"/>
        <v>1064871781.4767594</v>
      </c>
      <c r="BY12" s="70">
        <f t="shared" si="4"/>
        <v>1062623144.8062193</v>
      </c>
      <c r="BZ12" s="70">
        <f t="shared" si="4"/>
        <v>1060374508.1356792</v>
      </c>
      <c r="CA12" s="70">
        <f t="shared" si="4"/>
        <v>1058125871.4651392</v>
      </c>
      <c r="CB12" s="70">
        <f t="shared" si="4"/>
        <v>1055921630.1119647</v>
      </c>
      <c r="CC12" s="70">
        <f t="shared" si="4"/>
        <v>1053717388.7587903</v>
      </c>
      <c r="CD12" s="70">
        <f t="shared" ref="CD12:CF18" si="5">CC12+BE12+AG12</f>
        <v>1051513147.4056158</v>
      </c>
      <c r="CE12" s="70">
        <f t="shared" si="5"/>
        <v>1049308906.0524414</v>
      </c>
      <c r="CF12" s="70">
        <f t="shared" si="5"/>
        <v>1047104664.6992669</v>
      </c>
      <c r="CG12" s="90"/>
      <c r="CH12" s="13">
        <f>BI12*$K12</f>
        <v>1750905.2516199748</v>
      </c>
      <c r="CI12" s="13">
        <f>((BI12+BJ12)/2)*$K12</f>
        <v>1750792.7355759237</v>
      </c>
      <c r="CJ12" s="13">
        <f t="shared" ref="CJ12:DE18" si="6">((BJ12+BK12)/2)*$K12</f>
        <v>1750106.2679518766</v>
      </c>
      <c r="CK12" s="13">
        <f t="shared" si="6"/>
        <v>1743410.1790006033</v>
      </c>
      <c r="CL12" s="13">
        <f t="shared" si="6"/>
        <v>1737076.6893414508</v>
      </c>
      <c r="CM12" s="13">
        <f t="shared" si="6"/>
        <v>1735622.536139373</v>
      </c>
      <c r="CN12" s="13">
        <f t="shared" si="6"/>
        <v>1734122.9479030359</v>
      </c>
      <c r="CO12" s="13">
        <f t="shared" si="6"/>
        <v>1733789.8976595001</v>
      </c>
      <c r="CP12" s="13">
        <f t="shared" si="6"/>
        <v>1733424.4349531552</v>
      </c>
      <c r="CQ12" s="13">
        <f t="shared" si="6"/>
        <v>1732638.2639654248</v>
      </c>
      <c r="CR12" s="13">
        <f t="shared" si="6"/>
        <v>1730335.3358367723</v>
      </c>
      <c r="CS12" s="13">
        <f t="shared" si="6"/>
        <v>1726723.4219850388</v>
      </c>
      <c r="CT12" s="13">
        <f t="shared" si="6"/>
        <v>1723111.5081333057</v>
      </c>
      <c r="CU12" s="13">
        <f t="shared" si="6"/>
        <v>1719499.5942815726</v>
      </c>
      <c r="CV12" s="13">
        <f t="shared" si="6"/>
        <v>1715887.6804298393</v>
      </c>
      <c r="CW12" s="13">
        <f t="shared" si="6"/>
        <v>1712275.766578106</v>
      </c>
      <c r="CX12" s="13">
        <f t="shared" si="6"/>
        <v>1708663.8527263729</v>
      </c>
      <c r="CY12" s="13">
        <f t="shared" si="6"/>
        <v>1705051.9388746396</v>
      </c>
      <c r="CZ12" s="13">
        <f t="shared" si="6"/>
        <v>1701440.0250229063</v>
      </c>
      <c r="DA12" s="13">
        <f t="shared" si="6"/>
        <v>1697863.7665671394</v>
      </c>
      <c r="DB12" s="13">
        <f t="shared" si="6"/>
        <v>1694323.1635073388</v>
      </c>
      <c r="DC12" s="13">
        <f t="shared" si="6"/>
        <v>1690782.5604475383</v>
      </c>
      <c r="DD12" s="13">
        <f t="shared" si="6"/>
        <v>1687241.9573877377</v>
      </c>
      <c r="DE12" s="13">
        <f t="shared" si="6"/>
        <v>1683701.3543279371</v>
      </c>
      <c r="DF12" s="13"/>
      <c r="DG12" s="61" t="s">
        <v>851</v>
      </c>
      <c r="DH12" s="61" t="str">
        <f>DG12</f>
        <v>403SPDGP</v>
      </c>
      <c r="DI12" s="127">
        <f>VLOOKUP($DG12,Scenarios!$O$12:$Q$132,2,0)</f>
        <v>21699384.98</v>
      </c>
      <c r="DJ12" s="63">
        <f>SUM(CT12:DE12)</f>
        <v>20439843.168284431</v>
      </c>
      <c r="DK12" s="63">
        <f>DJ12-DI12</f>
        <v>-1259541.8117155693</v>
      </c>
      <c r="DL12" s="109"/>
      <c r="DM12" s="106">
        <f>VLOOKUP($DG12,Scenarios!$O$12:$Q$132,2,0)</f>
        <v>21699384.98</v>
      </c>
      <c r="DN12" s="106">
        <f>VLOOKUP($DG12,Scenarios!$O$12:$Q$132,3,0)</f>
        <v>20461803.847616017</v>
      </c>
      <c r="DO12" s="106">
        <f>DN12-DM12</f>
        <v>-1237581.1323839836</v>
      </c>
      <c r="DP12" s="109"/>
      <c r="DQ12" s="127">
        <f>DO12-DK12</f>
        <v>21960.679331585765</v>
      </c>
      <c r="DR12" s="48"/>
    </row>
    <row r="13" spans="1:123">
      <c r="A13" t="s">
        <v>4</v>
      </c>
      <c r="B13" t="s">
        <v>7</v>
      </c>
      <c r="C13" t="s">
        <v>5</v>
      </c>
      <c r="D13" s="5" t="s">
        <v>106</v>
      </c>
      <c r="E13" s="5" t="s">
        <v>3</v>
      </c>
      <c r="F13" s="5" t="s">
        <v>108</v>
      </c>
      <c r="G13" s="5" t="s">
        <v>50</v>
      </c>
      <c r="H13" s="5" t="s">
        <v>852</v>
      </c>
      <c r="I13" s="5"/>
      <c r="J13" s="84">
        <f>VLOOKUP(F13,Scenarios!$BC$10:$BF$122,3,0)</f>
        <v>1.9601168427467966E-2</v>
      </c>
      <c r="K13" s="98">
        <f t="shared" ref="K13:K18" si="7">J13/12</f>
        <v>1.6334307022889971E-3</v>
      </c>
      <c r="L13" s="98"/>
      <c r="M13" s="13">
        <f>SUMIF(EPIS!$E$8:$E$90,'Depreciation Exp'!$G13,EPIS!H$8:H$90)</f>
        <v>0</v>
      </c>
      <c r="N13" s="13">
        <f>SUMIF(EPIS!$E$8:$E$90,'Depreciation Exp'!$G13,EPIS!I$8:I$90)</f>
        <v>0</v>
      </c>
      <c r="O13" s="13">
        <f>SUMIF(EPIS!$E$8:$E$90,'Depreciation Exp'!$G13,EPIS!J$8:J$90)</f>
        <v>0</v>
      </c>
      <c r="P13" s="13">
        <f>SUMIF(EPIS!$E$8:$E$90,'Depreciation Exp'!$G13,EPIS!K$8:K$90)</f>
        <v>0</v>
      </c>
      <c r="Q13" s="13">
        <f>SUMIF(EPIS!$E$8:$E$90,'Depreciation Exp'!$G13,EPIS!L$8:L$90)</f>
        <v>0</v>
      </c>
      <c r="R13" s="13">
        <f>SUMIF(EPIS!$E$8:$E$90,'Depreciation Exp'!$G13,EPIS!M$8:M$90)</f>
        <v>0</v>
      </c>
      <c r="S13" s="13">
        <f>SUMIF(EPIS!$E$8:$E$90,'Depreciation Exp'!$G13,EPIS!N$8:N$90)</f>
        <v>0</v>
      </c>
      <c r="T13" s="13">
        <f>SUMIF(EPIS!$E$8:$E$90,'Depreciation Exp'!$G13,EPIS!O$8:O$90)</f>
        <v>0</v>
      </c>
      <c r="U13" s="13">
        <f>SUMIF(EPIS!$E$8:$E$90,'Depreciation Exp'!$G13,EPIS!P$8:P$90)</f>
        <v>0</v>
      </c>
      <c r="V13" s="13">
        <f>SUMIF(EPIS!$E$8:$E$90,'Depreciation Exp'!$G13,EPIS!Q$8:Q$90)</f>
        <v>0</v>
      </c>
      <c r="W13" s="13">
        <f>SUMIF(EPIS!$E$8:$E$90,'Depreciation Exp'!$G13,EPIS!R$8:R$90)</f>
        <v>0</v>
      </c>
      <c r="X13" s="13">
        <f>SUMIF(EPIS!$E$8:$E$90,'Depreciation Exp'!$G13,EPIS!S$8:S$90)</f>
        <v>0</v>
      </c>
      <c r="Y13" s="13">
        <f>SUMIF(EPIS!$E$8:$E$90,'Depreciation Exp'!$G13,EPIS!T$8:T$90)</f>
        <v>0</v>
      </c>
      <c r="Z13" s="13">
        <f>SUMIF(EPIS!$E$8:$E$90,'Depreciation Exp'!$G13,EPIS!U$8:U$90)</f>
        <v>0</v>
      </c>
      <c r="AA13" s="13">
        <f>SUMIF(EPIS!$E$8:$E$90,'Depreciation Exp'!$G13,EPIS!V$8:V$90)</f>
        <v>0</v>
      </c>
      <c r="AB13" s="13">
        <f>SUMIF(EPIS!$E$8:$E$90,'Depreciation Exp'!$G13,EPIS!W$8:W$90)</f>
        <v>0</v>
      </c>
      <c r="AC13" s="13">
        <f>SUMIF(EPIS!$E$8:$E$90,'Depreciation Exp'!$G13,EPIS!X$8:X$90)</f>
        <v>0</v>
      </c>
      <c r="AD13" s="13">
        <f>SUMIF(EPIS!$E$8:$E$90,'Depreciation Exp'!$G13,EPIS!Y$8:Y$90)</f>
        <v>0</v>
      </c>
      <c r="AE13" s="13">
        <f>SUMIF(EPIS!$E$8:$E$90,'Depreciation Exp'!$G13,EPIS!Z$8:Z$90)</f>
        <v>0</v>
      </c>
      <c r="AF13" s="13">
        <f>SUMIF(EPIS!$E$8:$E$90,'Depreciation Exp'!$G13,EPIS!AA$8:AA$90)</f>
        <v>0</v>
      </c>
      <c r="AG13" s="13">
        <f>SUMIF(EPIS!$E$8:$E$90,'Depreciation Exp'!$G13,EPIS!AB$8:AB$90)</f>
        <v>0</v>
      </c>
      <c r="AH13" s="13">
        <f>SUMIF(EPIS!$E$8:$E$90,'Depreciation Exp'!$G13,EPIS!AC$8:AC$90)</f>
        <v>0</v>
      </c>
      <c r="AI13" s="13">
        <f>SUMIF(EPIS!$E$8:$E$90,'Depreciation Exp'!$G13,EPIS!AD$8:AD$90)</f>
        <v>0</v>
      </c>
      <c r="AJ13" s="98"/>
      <c r="AK13" s="13">
        <f>SUMIF(Retirements!$F$12:$F$95,'Depreciation Exp'!$G13,Retirements!ED$12:ED$95)</f>
        <v>-608936.05000000005</v>
      </c>
      <c r="AL13" s="13">
        <f>SUMIF(Retirements!$F$12:$F$95,'Depreciation Exp'!$G13,Retirements!EE$12:EE$95)</f>
        <v>-217038.59000000003</v>
      </c>
      <c r="AM13" s="13">
        <f>SUMIF(Retirements!$F$12:$F$95,'Depreciation Exp'!$G13,Retirements!EF$12:EF$95)</f>
        <v>-301249.36</v>
      </c>
      <c r="AN13" s="13">
        <f>SUMIF(Retirements!$F$12:$F$95,'Depreciation Exp'!$G13,Retirements!EG$12:EG$95)</f>
        <v>-4383078.21</v>
      </c>
      <c r="AO13" s="13">
        <f>SUMIF(Retirements!$F$12:$F$95,'Depreciation Exp'!$G13,Retirements!EH$12:EH$95)</f>
        <v>-1399001.13</v>
      </c>
      <c r="AP13" s="13">
        <f>SUMIF(Retirements!$F$12:$F$95,'Depreciation Exp'!$G13,Retirements!EI$12:EI$95)</f>
        <v>-3921606.8000000003</v>
      </c>
      <c r="AQ13" s="13">
        <f>SUMIF(Retirements!$F$12:$F$95,'Depreciation Exp'!$G13,Retirements!EJ$12:EJ$95)</f>
        <v>-116666.48999999999</v>
      </c>
      <c r="AR13" s="13">
        <f>SUMIF(Retirements!$F$12:$F$95,'Depreciation Exp'!$G13,Retirements!EK$12:EK$95)</f>
        <v>-2210168.4199999995</v>
      </c>
      <c r="AS13" s="13">
        <f>SUMIF(Retirements!$F$12:$F$95,'Depreciation Exp'!$G13,Retirements!EL$12:EL$95)</f>
        <v>-2804179.9699999997</v>
      </c>
      <c r="AT13" s="13">
        <f>SUMIF(Retirements!$F$12:$F$95,'Depreciation Exp'!$G13,Retirements!EM$12:EM$95)</f>
        <v>-2043544.7165372465</v>
      </c>
      <c r="AU13" s="13">
        <f>SUMIF(Retirements!$F$12:$F$95,'Depreciation Exp'!$G13,Retirements!EN$12:EN$95)</f>
        <v>-2043544.7165372465</v>
      </c>
      <c r="AV13" s="13">
        <f>SUMIF(Retirements!$F$12:$F$95,'Depreciation Exp'!$G13,Retirements!EO$12:EO$95)</f>
        <v>-2043544.7165372465</v>
      </c>
      <c r="AW13" s="13">
        <f>SUMIF(Retirements!$F$12:$F$95,'Depreciation Exp'!$G13,Retirements!EP$12:EP$95)</f>
        <v>-2043544.7165372465</v>
      </c>
      <c r="AX13" s="13">
        <f>SUMIF(Retirements!$F$12:$F$95,'Depreciation Exp'!$G13,Retirements!EQ$12:EQ$95)</f>
        <v>-2043544.7165372465</v>
      </c>
      <c r="AY13" s="13">
        <f>SUMIF(Retirements!$F$12:$F$95,'Depreciation Exp'!$G13,Retirements!ER$12:ER$95)</f>
        <v>-2043544.7165372465</v>
      </c>
      <c r="AZ13" s="13">
        <f>SUMIF(Retirements!$F$12:$F$95,'Depreciation Exp'!$G13,Retirements!ES$12:ES$95)</f>
        <v>-2043544.7165372465</v>
      </c>
      <c r="BA13" s="13">
        <f>SUMIF(Retirements!$F$12:$F$95,'Depreciation Exp'!$G13,Retirements!ET$12:ET$95)</f>
        <v>-2043544.7165372465</v>
      </c>
      <c r="BB13" s="13">
        <f>SUMIF(Retirements!$F$12:$F$95,'Depreciation Exp'!$G13,Retirements!EU$12:EU$95)</f>
        <v>-2043544.7165372465</v>
      </c>
      <c r="BC13" s="13">
        <f>SUMIF(Retirements!$F$12:$F$95,'Depreciation Exp'!$G13,Retirements!EV$12:EV$95)</f>
        <v>-2004193.6999507674</v>
      </c>
      <c r="BD13" s="13">
        <f>SUMIF(Retirements!$F$12:$F$95,'Depreciation Exp'!$G13,Retirements!EW$12:EW$95)</f>
        <v>-2004193.6999507674</v>
      </c>
      <c r="BE13" s="13">
        <f>SUMIF(Retirements!$F$12:$F$95,'Depreciation Exp'!$G13,Retirements!EX$12:EX$95)</f>
        <v>-2004193.6999507674</v>
      </c>
      <c r="BF13" s="13">
        <f>SUMIF(Retirements!$F$12:$F$95,'Depreciation Exp'!$G13,Retirements!EY$12:EY$95)</f>
        <v>-2004193.6999507674</v>
      </c>
      <c r="BG13" s="13">
        <f>SUMIF(Retirements!$F$12:$F$95,'Depreciation Exp'!$G13,Retirements!EZ$12:EZ$95)</f>
        <v>-2004193.6999507674</v>
      </c>
      <c r="BH13" s="98"/>
      <c r="BI13" s="358">
        <f>VLOOKUP($F13,Scenarios!$J$11:$M$132,4,0)</f>
        <v>1232403758.6900003</v>
      </c>
      <c r="BJ13" s="70">
        <f t="shared" si="3"/>
        <v>1231794822.6400003</v>
      </c>
      <c r="BK13" s="70">
        <f t="shared" si="3"/>
        <v>1231577784.0500004</v>
      </c>
      <c r="BL13" s="70">
        <f t="shared" si="3"/>
        <v>1231276534.6900005</v>
      </c>
      <c r="BM13" s="70">
        <f t="shared" si="3"/>
        <v>1226893456.4800005</v>
      </c>
      <c r="BN13" s="70">
        <f t="shared" si="3"/>
        <v>1225494455.3500004</v>
      </c>
      <c r="BO13" s="70">
        <f t="shared" si="3"/>
        <v>1221572848.5500004</v>
      </c>
      <c r="BP13" s="70">
        <f t="shared" si="3"/>
        <v>1221456182.0600004</v>
      </c>
      <c r="BQ13" s="70">
        <f t="shared" si="3"/>
        <v>1219246013.6400003</v>
      </c>
      <c r="BR13" s="70">
        <f t="shared" si="3"/>
        <v>1216441833.6700003</v>
      </c>
      <c r="BS13" s="70">
        <f t="shared" si="3"/>
        <v>1214398288.9534631</v>
      </c>
      <c r="BT13" s="70">
        <f t="shared" si="4"/>
        <v>1212354744.2369258</v>
      </c>
      <c r="BU13" s="70">
        <f t="shared" si="4"/>
        <v>1210311199.5203886</v>
      </c>
      <c r="BV13" s="70">
        <f t="shared" si="4"/>
        <v>1208267654.8038514</v>
      </c>
      <c r="BW13" s="70">
        <f t="shared" si="4"/>
        <v>1206224110.0873141</v>
      </c>
      <c r="BX13" s="70">
        <f t="shared" si="4"/>
        <v>1204180565.3707769</v>
      </c>
      <c r="BY13" s="70">
        <f t="shared" si="4"/>
        <v>1202137020.6542397</v>
      </c>
      <c r="BZ13" s="70">
        <f t="shared" si="4"/>
        <v>1200093475.9377024</v>
      </c>
      <c r="CA13" s="70">
        <f t="shared" si="4"/>
        <v>1198049931.2211652</v>
      </c>
      <c r="CB13" s="70">
        <f t="shared" si="4"/>
        <v>1196045737.5212145</v>
      </c>
      <c r="CC13" s="70">
        <f t="shared" si="4"/>
        <v>1194041543.8212638</v>
      </c>
      <c r="CD13" s="70">
        <f t="shared" si="5"/>
        <v>1192037350.1213131</v>
      </c>
      <c r="CE13" s="70">
        <f t="shared" si="5"/>
        <v>1190033156.4213624</v>
      </c>
      <c r="CF13" s="70">
        <f t="shared" si="5"/>
        <v>1188028962.7214117</v>
      </c>
      <c r="CG13" s="90"/>
      <c r="CH13" s="13">
        <f t="shared" ref="CH13:CH18" si="8">BI13*$K13</f>
        <v>2013046.1370606069</v>
      </c>
      <c r="CI13" s="13">
        <f t="shared" ref="CI13:CI18" si="9">((BI13+BJ13)/2)*$K13</f>
        <v>2012548.8096407067</v>
      </c>
      <c r="CJ13" s="13">
        <f t="shared" si="6"/>
        <v>2011874.2234725624</v>
      </c>
      <c r="CK13" s="13">
        <f t="shared" si="6"/>
        <v>2011450.9297474844</v>
      </c>
      <c r="CL13" s="13">
        <f t="shared" si="6"/>
        <v>2007625.1675112762</v>
      </c>
      <c r="CM13" s="13">
        <f t="shared" si="6"/>
        <v>2002902.8545527628</v>
      </c>
      <c r="CN13" s="13">
        <f t="shared" si="6"/>
        <v>1998557.4323789102</v>
      </c>
      <c r="CO13" s="13">
        <f t="shared" si="6"/>
        <v>1995259.3125908505</v>
      </c>
      <c r="CP13" s="13">
        <f t="shared" si="6"/>
        <v>1993358.9508002747</v>
      </c>
      <c r="CQ13" s="13">
        <f t="shared" si="6"/>
        <v>1989263.6554941747</v>
      </c>
      <c r="CR13" s="13">
        <f t="shared" si="6"/>
        <v>1985304.4443245579</v>
      </c>
      <c r="CS13" s="13">
        <f t="shared" si="6"/>
        <v>1981966.4556430653</v>
      </c>
      <c r="CT13" s="13">
        <f t="shared" si="6"/>
        <v>1978628.4669615731</v>
      </c>
      <c r="CU13" s="13">
        <f t="shared" si="6"/>
        <v>1975290.4782800805</v>
      </c>
      <c r="CV13" s="13">
        <f t="shared" si="6"/>
        <v>1971952.4895985886</v>
      </c>
      <c r="CW13" s="13">
        <f t="shared" si="6"/>
        <v>1968614.5009170957</v>
      </c>
      <c r="CX13" s="13">
        <f t="shared" si="6"/>
        <v>1965276.5122356038</v>
      </c>
      <c r="CY13" s="13">
        <f t="shared" si="6"/>
        <v>1961938.5235541109</v>
      </c>
      <c r="CZ13" s="13">
        <f t="shared" si="6"/>
        <v>1958600.534872619</v>
      </c>
      <c r="DA13" s="13">
        <f t="shared" si="6"/>
        <v>1955294.6847704556</v>
      </c>
      <c r="DB13" s="13">
        <f t="shared" si="6"/>
        <v>1952020.9732476221</v>
      </c>
      <c r="DC13" s="13">
        <f t="shared" si="6"/>
        <v>1948747.2617247885</v>
      </c>
      <c r="DD13" s="13">
        <f t="shared" si="6"/>
        <v>1945473.5502019548</v>
      </c>
      <c r="DE13" s="13">
        <f t="shared" si="6"/>
        <v>1942199.8386791211</v>
      </c>
      <c r="DF13" s="13"/>
      <c r="DG13" s="61" t="s">
        <v>852</v>
      </c>
      <c r="DH13" s="61" t="str">
        <f t="shared" ref="DH13:DH39" si="10">DG13</f>
        <v>403SPDGU</v>
      </c>
      <c r="DI13" s="127">
        <f>VLOOKUP($DG13,Scenarios!$O$12:$Q$132,2,0)</f>
        <v>25254800.870000001</v>
      </c>
      <c r="DJ13" s="63">
        <f t="shared" ref="DJ13" si="11">SUM(CT13:DE13)</f>
        <v>23524037.815043613</v>
      </c>
      <c r="DK13" s="63">
        <f>DJ13-DI13</f>
        <v>-1730763.0549563877</v>
      </c>
      <c r="DL13" s="109"/>
      <c r="DM13" s="106">
        <f>VLOOKUP($DG13,Scenarios!$O$12:$Q$132,2,0)</f>
        <v>25254800.870000001</v>
      </c>
      <c r="DN13" s="106">
        <f>VLOOKUP($DG13,Scenarios!$O$12:$Q$132,3,0)</f>
        <v>23747015.284552887</v>
      </c>
      <c r="DO13" s="106">
        <f>DN13-DM13</f>
        <v>-1507785.585447114</v>
      </c>
      <c r="DP13" s="109"/>
      <c r="DQ13" s="127">
        <f t="shared" ref="DQ13:DQ14" si="12">DO13-DK13</f>
        <v>222977.46950927377</v>
      </c>
      <c r="DR13" s="48"/>
    </row>
    <row r="14" spans="1:123" ht="13.5" thickBot="1">
      <c r="A14" t="s">
        <v>6</v>
      </c>
      <c r="B14" t="s">
        <v>7</v>
      </c>
      <c r="C14" t="s">
        <v>7</v>
      </c>
      <c r="D14" s="5" t="s">
        <v>106</v>
      </c>
      <c r="E14" s="5" t="s">
        <v>3</v>
      </c>
      <c r="F14" s="5" t="s">
        <v>109</v>
      </c>
      <c r="G14" s="5" t="s">
        <v>51</v>
      </c>
      <c r="H14" s="5" t="s">
        <v>853</v>
      </c>
      <c r="I14" s="5"/>
      <c r="J14" s="84">
        <f>VLOOKUP(F14,Scenarios!$BC$10:$BF$122,3,0)</f>
        <v>2.3702982490951839E-2</v>
      </c>
      <c r="K14" s="98">
        <f t="shared" si="7"/>
        <v>1.9752485409126534E-3</v>
      </c>
      <c r="L14" s="98"/>
      <c r="M14" s="13">
        <f>SUMIF(EPIS!$E$8:$E$90,'Depreciation Exp'!$G14,EPIS!H$8:H$90)</f>
        <v>14018806.929999994</v>
      </c>
      <c r="N14" s="13">
        <f>SUMIF(EPIS!$E$8:$E$90,'Depreciation Exp'!$G14,EPIS!I$8:I$90)</f>
        <v>25385313.699999999</v>
      </c>
      <c r="O14" s="13">
        <f>SUMIF(EPIS!$E$8:$E$90,'Depreciation Exp'!$G14,EPIS!J$8:J$90)</f>
        <v>-6980954.9699999932</v>
      </c>
      <c r="P14" s="13">
        <f>SUMIF(EPIS!$E$8:$E$90,'Depreciation Exp'!$G14,EPIS!K$8:K$90)</f>
        <v>14542922.409999996</v>
      </c>
      <c r="Q14" s="13">
        <f>SUMIF(EPIS!$E$8:$E$90,'Depreciation Exp'!$G14,EPIS!L$8:L$90)</f>
        <v>202646375.91999993</v>
      </c>
      <c r="R14" s="13">
        <f>SUMIF(EPIS!$E$8:$E$90,'Depreciation Exp'!$G14,EPIS!M$8:M$90)</f>
        <v>32587135.920000017</v>
      </c>
      <c r="S14" s="13">
        <f>SUMIF(EPIS!$E$8:$E$90,'Depreciation Exp'!$G14,EPIS!N$8:N$90)</f>
        <v>-4454975.990000017</v>
      </c>
      <c r="T14" s="13">
        <f>SUMIF(EPIS!$E$8:$E$90,'Depreciation Exp'!$G14,EPIS!O$8:O$90)</f>
        <v>1343122.06</v>
      </c>
      <c r="U14" s="13">
        <f>SUMIF(EPIS!$E$8:$E$90,'Depreciation Exp'!$G14,EPIS!P$8:P$90)</f>
        <v>95815640.430000067</v>
      </c>
      <c r="V14" s="13">
        <f>SUMIF(EPIS!$E$8:$E$90,'Depreciation Exp'!$G14,EPIS!Q$8:Q$90)</f>
        <v>18951010.689999998</v>
      </c>
      <c r="W14" s="13">
        <f>SUMIF(EPIS!$E$8:$E$90,'Depreciation Exp'!$G14,EPIS!R$8:R$90)</f>
        <v>21805889.580000002</v>
      </c>
      <c r="X14" s="13">
        <f>SUMIF(EPIS!$E$8:$E$90,'Depreciation Exp'!$G14,EPIS!S$8:S$90)</f>
        <v>19739199.060000002</v>
      </c>
      <c r="Y14" s="13">
        <f>SUMIF(EPIS!$E$8:$E$90,'Depreciation Exp'!$G14,EPIS!T$8:T$90)</f>
        <v>16045220.649999999</v>
      </c>
      <c r="Z14" s="13">
        <f>SUMIF(EPIS!$E$8:$E$90,'Depreciation Exp'!$G14,EPIS!U$8:U$90)</f>
        <v>4332094.290000001</v>
      </c>
      <c r="AA14" s="13">
        <f>SUMIF(EPIS!$E$8:$E$90,'Depreciation Exp'!$G14,EPIS!V$8:V$90)</f>
        <v>3378170.1799999997</v>
      </c>
      <c r="AB14" s="13">
        <f>SUMIF(EPIS!$E$8:$E$90,'Depreciation Exp'!$G14,EPIS!W$8:W$90)</f>
        <v>7651449.0200000023</v>
      </c>
      <c r="AC14" s="13">
        <f>SUMIF(EPIS!$E$8:$E$90,'Depreciation Exp'!$G14,EPIS!X$8:X$90)</f>
        <v>10665172.210000001</v>
      </c>
      <c r="AD14" s="13">
        <f>SUMIF(EPIS!$E$8:$E$90,'Depreciation Exp'!$G14,EPIS!Y$8:Y$90)</f>
        <v>31276613.409999996</v>
      </c>
      <c r="AE14" s="13">
        <f>SUMIF(EPIS!$E$8:$E$90,'Depreciation Exp'!$G14,EPIS!Z$8:Z$90)</f>
        <v>0</v>
      </c>
      <c r="AF14" s="13">
        <f>SUMIF(EPIS!$E$8:$E$90,'Depreciation Exp'!$G14,EPIS!AA$8:AA$90)</f>
        <v>0</v>
      </c>
      <c r="AG14" s="13">
        <f>SUMIF(EPIS!$E$8:$E$90,'Depreciation Exp'!$G14,EPIS!AB$8:AB$90)</f>
        <v>0</v>
      </c>
      <c r="AH14" s="13">
        <f>SUMIF(EPIS!$E$8:$E$90,'Depreciation Exp'!$G14,EPIS!AC$8:AC$90)</f>
        <v>15639687.939999999</v>
      </c>
      <c r="AI14" s="13">
        <f>SUMIF(EPIS!$E$8:$E$90,'Depreciation Exp'!$G14,EPIS!AD$8:AD$90)</f>
        <v>53046837.160000004</v>
      </c>
      <c r="AJ14" s="98"/>
      <c r="AK14" s="13">
        <f>SUMIF(Retirements!$F$12:$F$95,'Depreciation Exp'!$G14,Retirements!ED$12:ED$95)</f>
        <v>-2879580.69</v>
      </c>
      <c r="AL14" s="13">
        <f>SUMIF(Retirements!$F$12:$F$95,'Depreciation Exp'!$G14,Retirements!EE$12:EE$95)</f>
        <v>-270749.94</v>
      </c>
      <c r="AM14" s="13">
        <f>SUMIF(Retirements!$F$12:$F$95,'Depreciation Exp'!$G14,Retirements!EF$12:EF$95)</f>
        <v>-9373012.4300000016</v>
      </c>
      <c r="AN14" s="13">
        <f>SUMIF(Retirements!$F$12:$F$95,'Depreciation Exp'!$G14,Retirements!EG$12:EG$95)</f>
        <v>-1317350.33</v>
      </c>
      <c r="AO14" s="13">
        <f>SUMIF(Retirements!$F$12:$F$95,'Depreciation Exp'!$G14,Retirements!EH$12:EH$95)</f>
        <v>-2096886.6099999999</v>
      </c>
      <c r="AP14" s="13">
        <f>SUMIF(Retirements!$F$12:$F$95,'Depreciation Exp'!$G14,Retirements!EI$12:EI$95)</f>
        <v>-1052796.2099999997</v>
      </c>
      <c r="AQ14" s="13">
        <f>SUMIF(Retirements!$F$12:$F$95,'Depreciation Exp'!$G14,Retirements!EJ$12:EJ$95)</f>
        <v>-2957961.5400000005</v>
      </c>
      <c r="AR14" s="13">
        <f>SUMIF(Retirements!$F$12:$F$95,'Depreciation Exp'!$G14,Retirements!EK$12:EK$95)</f>
        <v>-1552065.51</v>
      </c>
      <c r="AS14" s="13">
        <f>SUMIF(Retirements!$F$12:$F$95,'Depreciation Exp'!$G14,Retirements!EL$12:EL$95)</f>
        <v>-4015054.8499999996</v>
      </c>
      <c r="AT14" s="13">
        <f>SUMIF(Retirements!$F$12:$F$95,'Depreciation Exp'!$G14,Retirements!EM$12:EM$95)</f>
        <v>-2688390.526837904</v>
      </c>
      <c r="AU14" s="13">
        <f>SUMIF(Retirements!$F$12:$F$95,'Depreciation Exp'!$G14,Retirements!EN$12:EN$95)</f>
        <v>-2688390.526837904</v>
      </c>
      <c r="AV14" s="13">
        <f>SUMIF(Retirements!$F$12:$F$95,'Depreciation Exp'!$G14,Retirements!EO$12:EO$95)</f>
        <v>-2688390.526837904</v>
      </c>
      <c r="AW14" s="13">
        <f>SUMIF(Retirements!$F$12:$F$95,'Depreciation Exp'!$G14,Retirements!EP$12:EP$95)</f>
        <v>-2688390.526837904</v>
      </c>
      <c r="AX14" s="13">
        <f>SUMIF(Retirements!$F$12:$F$95,'Depreciation Exp'!$G14,Retirements!EQ$12:EQ$95)</f>
        <v>-2688390.526837904</v>
      </c>
      <c r="AY14" s="13">
        <f>SUMIF(Retirements!$F$12:$F$95,'Depreciation Exp'!$G14,Retirements!ER$12:ER$95)</f>
        <v>-2688390.526837904</v>
      </c>
      <c r="AZ14" s="13">
        <f>SUMIF(Retirements!$F$12:$F$95,'Depreciation Exp'!$G14,Retirements!ES$12:ES$95)</f>
        <v>-2688390.526837904</v>
      </c>
      <c r="BA14" s="13">
        <f>SUMIF(Retirements!$F$12:$F$95,'Depreciation Exp'!$G14,Retirements!ET$12:ET$95)</f>
        <v>-2688390.526837904</v>
      </c>
      <c r="BB14" s="13">
        <f>SUMIF(Retirements!$F$12:$F$95,'Depreciation Exp'!$G14,Retirements!EU$12:EU$95)</f>
        <v>-2688390.526837904</v>
      </c>
      <c r="BC14" s="13">
        <f>SUMIF(Retirements!$F$12:$F$95,'Depreciation Exp'!$G14,Retirements!EV$12:EV$95)</f>
        <v>-2836490.2999389279</v>
      </c>
      <c r="BD14" s="13">
        <f>SUMIF(Retirements!$F$12:$F$95,'Depreciation Exp'!$G14,Retirements!EW$12:EW$95)</f>
        <v>-2836490.2999389279</v>
      </c>
      <c r="BE14" s="13">
        <f>SUMIF(Retirements!$F$12:$F$95,'Depreciation Exp'!$G14,Retirements!EX$12:EX$95)</f>
        <v>-2836490.2999389279</v>
      </c>
      <c r="BF14" s="13">
        <f>SUMIF(Retirements!$F$12:$F$95,'Depreciation Exp'!$G14,Retirements!EY$12:EY$95)</f>
        <v>-2836490.2999389279</v>
      </c>
      <c r="BG14" s="13">
        <f>SUMIF(Retirements!$F$12:$F$95,'Depreciation Exp'!$G14,Retirements!EZ$12:EZ$95)</f>
        <v>-2836490.2999389279</v>
      </c>
      <c r="BH14" s="98"/>
      <c r="BI14" s="358">
        <f>VLOOKUP($F14,Scenarios!$J$11:$M$132,4,0)</f>
        <v>3207396998.2600002</v>
      </c>
      <c r="BJ14" s="70">
        <f t="shared" si="3"/>
        <v>3218536224.5</v>
      </c>
      <c r="BK14" s="70">
        <f t="shared" si="3"/>
        <v>3243650788.2599998</v>
      </c>
      <c r="BL14" s="70">
        <f t="shared" si="3"/>
        <v>3227296820.8600001</v>
      </c>
      <c r="BM14" s="70">
        <f t="shared" si="3"/>
        <v>3240522392.9400001</v>
      </c>
      <c r="BN14" s="70">
        <f t="shared" si="3"/>
        <v>3441071882.25</v>
      </c>
      <c r="BO14" s="70">
        <f t="shared" si="3"/>
        <v>3472606221.96</v>
      </c>
      <c r="BP14" s="70">
        <f t="shared" si="3"/>
        <v>3465193284.4299998</v>
      </c>
      <c r="BQ14" s="70">
        <f t="shared" si="3"/>
        <v>3464984340.9799995</v>
      </c>
      <c r="BR14" s="70">
        <f t="shared" si="3"/>
        <v>3556784926.5599995</v>
      </c>
      <c r="BS14" s="70">
        <f t="shared" si="3"/>
        <v>3573047546.7231617</v>
      </c>
      <c r="BT14" s="70">
        <f t="shared" si="4"/>
        <v>3592165045.7763238</v>
      </c>
      <c r="BU14" s="70">
        <f t="shared" si="4"/>
        <v>3609215854.3094859</v>
      </c>
      <c r="BV14" s="70">
        <f t="shared" si="4"/>
        <v>3622572684.4326482</v>
      </c>
      <c r="BW14" s="70">
        <f t="shared" si="4"/>
        <v>3624216388.1958103</v>
      </c>
      <c r="BX14" s="70">
        <f t="shared" si="4"/>
        <v>3624906167.8489723</v>
      </c>
      <c r="BY14" s="70">
        <f t="shared" si="4"/>
        <v>3629869226.3421345</v>
      </c>
      <c r="BZ14" s="70">
        <f t="shared" si="4"/>
        <v>3637846008.0252967</v>
      </c>
      <c r="CA14" s="70">
        <f t="shared" si="4"/>
        <v>3666434230.9084587</v>
      </c>
      <c r="CB14" s="70">
        <f t="shared" si="4"/>
        <v>3663597740.6085196</v>
      </c>
      <c r="CC14" s="70">
        <f t="shared" si="4"/>
        <v>3660761250.3085804</v>
      </c>
      <c r="CD14" s="70">
        <f t="shared" si="5"/>
        <v>3657924760.0086412</v>
      </c>
      <c r="CE14" s="70">
        <f t="shared" si="5"/>
        <v>3670727957.6487021</v>
      </c>
      <c r="CF14" s="70">
        <f t="shared" si="5"/>
        <v>3720938304.5087628</v>
      </c>
      <c r="CG14" s="90"/>
      <c r="CH14" s="13">
        <f t="shared" si="8"/>
        <v>6335406.24094069</v>
      </c>
      <c r="CI14" s="13">
        <f t="shared" si="9"/>
        <v>6346407.6111294171</v>
      </c>
      <c r="CJ14" s="13">
        <f t="shared" si="6"/>
        <v>6382212.7340294449</v>
      </c>
      <c r="CK14" s="13">
        <f t="shared" si="6"/>
        <v>6390864.9116182514</v>
      </c>
      <c r="CL14" s="13">
        <f t="shared" si="6"/>
        <v>6387775.2324726377</v>
      </c>
      <c r="CM14" s="13">
        <f t="shared" si="6"/>
        <v>6598904.671519693</v>
      </c>
      <c r="CN14" s="13">
        <f t="shared" si="6"/>
        <v>6828116.2938402807</v>
      </c>
      <c r="CO14" s="13">
        <f t="shared" si="6"/>
        <v>6851939.1760706864</v>
      </c>
      <c r="CP14" s="13">
        <f t="shared" si="6"/>
        <v>6844411.6214283099</v>
      </c>
      <c r="CQ14" s="13">
        <f t="shared" si="6"/>
        <v>6934869.7501668474</v>
      </c>
      <c r="CR14" s="13">
        <f t="shared" si="6"/>
        <v>7041595.5949021094</v>
      </c>
      <c r="CS14" s="13">
        <f t="shared" si="6"/>
        <v>7076537.8593317894</v>
      </c>
      <c r="CT14" s="13">
        <f t="shared" si="6"/>
        <v>7112258.5577253727</v>
      </c>
      <c r="CU14" s="13">
        <f t="shared" si="6"/>
        <v>7142289.8796696253</v>
      </c>
      <c r="CV14" s="13">
        <f t="shared" si="6"/>
        <v>7157104.7710055616</v>
      </c>
      <c r="CW14" s="13">
        <f t="shared" si="6"/>
        <v>7159409.3758622305</v>
      </c>
      <c r="CX14" s="13">
        <f t="shared" si="6"/>
        <v>7164992.2560125021</v>
      </c>
      <c r="CY14" s="13">
        <f t="shared" si="6"/>
        <v>7177771.9562264662</v>
      </c>
      <c r="CZ14" s="13">
        <f t="shared" si="6"/>
        <v>7213884.4421855146</v>
      </c>
      <c r="DA14" s="13">
        <f t="shared" si="6"/>
        <v>7239317.4782910058</v>
      </c>
      <c r="DB14" s="13">
        <f t="shared" si="6"/>
        <v>7233714.7049647383</v>
      </c>
      <c r="DC14" s="13">
        <f t="shared" si="6"/>
        <v>7228111.9316384699</v>
      </c>
      <c r="DD14" s="13">
        <f t="shared" si="6"/>
        <v>7237955.2937041093</v>
      </c>
      <c r="DE14" s="13">
        <f t="shared" si="6"/>
        <v>7300188.9996199096</v>
      </c>
      <c r="DF14" s="13"/>
      <c r="DG14" s="493" t="s">
        <v>853</v>
      </c>
      <c r="DH14" s="61" t="str">
        <f t="shared" si="10"/>
        <v>403SPSG</v>
      </c>
      <c r="DI14" s="127">
        <f>VLOOKUP($DG14,Scenarios!$O$12:$Q$132,2,0)</f>
        <v>71555236.230000004</v>
      </c>
      <c r="DJ14" s="63">
        <f>SUM(CT14:DE17)</f>
        <v>92787499.702895194</v>
      </c>
      <c r="DK14" s="494">
        <f>DJ14-DI14</f>
        <v>21232263.47289519</v>
      </c>
      <c r="DL14" s="178"/>
      <c r="DM14" s="106">
        <f>VLOOKUP($DG14,Scenarios!$O$12:$Q$132,2,0)</f>
        <v>71555236.230000004</v>
      </c>
      <c r="DN14" s="106">
        <f>VLOOKUP($DG14,Scenarios!$O$12:$Q$132,3,0)</f>
        <v>93232534.194337308</v>
      </c>
      <c r="DO14" s="250">
        <f>DN14-DM14</f>
        <v>21677297.964337304</v>
      </c>
      <c r="DP14" s="178"/>
      <c r="DQ14" s="127">
        <f t="shared" si="12"/>
        <v>445034.49144211411</v>
      </c>
      <c r="DR14" s="539"/>
    </row>
    <row r="15" spans="1:123" ht="13.5" thickBot="1">
      <c r="A15" s="14" t="s">
        <v>350</v>
      </c>
      <c r="B15" s="14" t="s">
        <v>7</v>
      </c>
      <c r="C15" t="s">
        <v>7</v>
      </c>
      <c r="D15" s="5" t="s">
        <v>106</v>
      </c>
      <c r="E15" s="5" t="s">
        <v>9</v>
      </c>
      <c r="F15" s="5" t="s">
        <v>110</v>
      </c>
      <c r="G15" s="5" t="s">
        <v>52</v>
      </c>
      <c r="H15" s="5" t="s">
        <v>853</v>
      </c>
      <c r="I15" s="5"/>
      <c r="J15" s="295">
        <f>J14</f>
        <v>2.3702982490951839E-2</v>
      </c>
      <c r="K15" s="98">
        <f t="shared" si="7"/>
        <v>1.9752485409126534E-3</v>
      </c>
      <c r="L15" s="98"/>
      <c r="M15" s="13">
        <f>SUMIF(EPIS!$E$8:$E$90,'Depreciation Exp'!$G15,EPIS!H$8:H$90)</f>
        <v>0</v>
      </c>
      <c r="N15" s="13">
        <f>SUMIF(EPIS!$E$8:$E$90,'Depreciation Exp'!$G15,EPIS!I$8:I$90)</f>
        <v>0</v>
      </c>
      <c r="O15" s="13">
        <f>SUMIF(EPIS!$E$8:$E$90,'Depreciation Exp'!$G15,EPIS!J$8:J$90)</f>
        <v>0</v>
      </c>
      <c r="P15" s="13">
        <f>SUMIF(EPIS!$E$8:$E$90,'Depreciation Exp'!$G15,EPIS!K$8:K$90)</f>
        <v>0</v>
      </c>
      <c r="Q15" s="13">
        <f>SUMIF(EPIS!$E$8:$E$90,'Depreciation Exp'!$G15,EPIS!L$8:L$90)</f>
        <v>0</v>
      </c>
      <c r="R15" s="13">
        <f>SUMIF(EPIS!$E$8:$E$90,'Depreciation Exp'!$G15,EPIS!M$8:M$90)</f>
        <v>0</v>
      </c>
      <c r="S15" s="13">
        <f>SUMIF(EPIS!$E$8:$E$90,'Depreciation Exp'!$G15,EPIS!N$8:N$90)</f>
        <v>0</v>
      </c>
      <c r="T15" s="13">
        <f>SUMIF(EPIS!$E$8:$E$90,'Depreciation Exp'!$G15,EPIS!O$8:O$90)</f>
        <v>0</v>
      </c>
      <c r="U15" s="13">
        <f>SUMIF(EPIS!$E$8:$E$90,'Depreciation Exp'!$G15,EPIS!P$8:P$90)</f>
        <v>0</v>
      </c>
      <c r="V15" s="13">
        <f>SUMIF(EPIS!$E$8:$E$90,'Depreciation Exp'!$G15,EPIS!Q$8:Q$90)</f>
        <v>0</v>
      </c>
      <c r="W15" s="13">
        <f>SUMIF(EPIS!$E$8:$E$90,'Depreciation Exp'!$G15,EPIS!R$8:R$90)</f>
        <v>0</v>
      </c>
      <c r="X15" s="13">
        <f>SUMIF(EPIS!$E$8:$E$90,'Depreciation Exp'!$G15,EPIS!S$8:S$90)</f>
        <v>0</v>
      </c>
      <c r="Y15" s="13">
        <f>SUMIF(EPIS!$E$8:$E$90,'Depreciation Exp'!$G15,EPIS!T$8:T$90)</f>
        <v>0</v>
      </c>
      <c r="Z15" s="13">
        <f>SUMIF(EPIS!$E$8:$E$90,'Depreciation Exp'!$G15,EPIS!U$8:U$90)</f>
        <v>0</v>
      </c>
      <c r="AA15" s="13">
        <f>SUMIF(EPIS!$E$8:$E$90,'Depreciation Exp'!$G15,EPIS!V$8:V$90)</f>
        <v>0</v>
      </c>
      <c r="AB15" s="13">
        <f>SUMIF(EPIS!$E$8:$E$90,'Depreciation Exp'!$G15,EPIS!W$8:W$90)</f>
        <v>210072.00000000003</v>
      </c>
      <c r="AC15" s="13">
        <f>SUMIF(EPIS!$E$8:$E$90,'Depreciation Exp'!$G15,EPIS!X$8:X$90)</f>
        <v>0</v>
      </c>
      <c r="AD15" s="13">
        <f>SUMIF(EPIS!$E$8:$E$90,'Depreciation Exp'!$G15,EPIS!Y$8:Y$90)</f>
        <v>112028</v>
      </c>
      <c r="AE15" s="13">
        <f>SUMIF(EPIS!$E$8:$E$90,'Depreciation Exp'!$G15,EPIS!Z$8:Z$90)</f>
        <v>0</v>
      </c>
      <c r="AF15" s="13">
        <f>SUMIF(EPIS!$E$8:$E$90,'Depreciation Exp'!$G15,EPIS!AA$8:AA$90)</f>
        <v>0</v>
      </c>
      <c r="AG15" s="13">
        <f>SUMIF(EPIS!$E$8:$E$90,'Depreciation Exp'!$G15,EPIS!AB$8:AB$90)</f>
        <v>0</v>
      </c>
      <c r="AH15" s="13">
        <f>SUMIF(EPIS!$E$8:$E$90,'Depreciation Exp'!$G15,EPIS!AC$8:AC$90)</f>
        <v>0</v>
      </c>
      <c r="AI15" s="13">
        <f>SUMIF(EPIS!$E$8:$E$90,'Depreciation Exp'!$G15,EPIS!AD$8:AD$90)</f>
        <v>0</v>
      </c>
      <c r="AJ15" s="98"/>
      <c r="AK15" s="13">
        <f>SUMIF(Retirements!$F$12:$F$95,'Depreciation Exp'!$G15,Retirements!ED$12:ED$95)</f>
        <v>0</v>
      </c>
      <c r="AL15" s="13">
        <f>SUMIF(Retirements!$F$12:$F$95,'Depreciation Exp'!$G15,Retirements!EE$12:EE$95)</f>
        <v>0</v>
      </c>
      <c r="AM15" s="13">
        <f>SUMIF(Retirements!$F$12:$F$95,'Depreciation Exp'!$G15,Retirements!EF$12:EF$95)</f>
        <v>0</v>
      </c>
      <c r="AN15" s="13">
        <f>SUMIF(Retirements!$F$12:$F$95,'Depreciation Exp'!$G15,Retirements!EG$12:EG$95)</f>
        <v>0</v>
      </c>
      <c r="AO15" s="13">
        <f>SUMIF(Retirements!$F$12:$F$95,'Depreciation Exp'!$G15,Retirements!EH$12:EH$95)</f>
        <v>0</v>
      </c>
      <c r="AP15" s="13">
        <f>SUMIF(Retirements!$F$12:$F$95,'Depreciation Exp'!$G15,Retirements!EI$12:EI$95)</f>
        <v>0</v>
      </c>
      <c r="AQ15" s="13">
        <f>SUMIF(Retirements!$F$12:$F$95,'Depreciation Exp'!$G15,Retirements!EJ$12:EJ$95)</f>
        <v>0</v>
      </c>
      <c r="AR15" s="13">
        <f>SUMIF(Retirements!$F$12:$F$95,'Depreciation Exp'!$G15,Retirements!EK$12:EK$95)</f>
        <v>0</v>
      </c>
      <c r="AS15" s="13">
        <f>SUMIF(Retirements!$F$12:$F$95,'Depreciation Exp'!$G15,Retirements!EL$12:EL$95)</f>
        <v>0</v>
      </c>
      <c r="AT15" s="13">
        <f>SUMIF(Retirements!$F$12:$F$95,'Depreciation Exp'!$G15,Retirements!EM$12:EM$95)</f>
        <v>-20339.910613876837</v>
      </c>
      <c r="AU15" s="13">
        <f>SUMIF(Retirements!$F$12:$F$95,'Depreciation Exp'!$G15,Retirements!EN$12:EN$95)</f>
        <v>-20339.910613876837</v>
      </c>
      <c r="AV15" s="13">
        <f>SUMIF(Retirements!$F$12:$F$95,'Depreciation Exp'!$G15,Retirements!EO$12:EO$95)</f>
        <v>-20339.910613876837</v>
      </c>
      <c r="AW15" s="13">
        <f>SUMIF(Retirements!$F$12:$F$95,'Depreciation Exp'!$G15,Retirements!EP$12:EP$95)</f>
        <v>-20339.910613876837</v>
      </c>
      <c r="AX15" s="13">
        <f>SUMIF(Retirements!$F$12:$F$95,'Depreciation Exp'!$G15,Retirements!EQ$12:EQ$95)</f>
        <v>-20339.910613876837</v>
      </c>
      <c r="AY15" s="13">
        <f>SUMIF(Retirements!$F$12:$F$95,'Depreciation Exp'!$G15,Retirements!ER$12:ER$95)</f>
        <v>-20339.910613876837</v>
      </c>
      <c r="AZ15" s="13">
        <f>SUMIF(Retirements!$F$12:$F$95,'Depreciation Exp'!$G15,Retirements!ES$12:ES$95)</f>
        <v>-20339.910613876837</v>
      </c>
      <c r="BA15" s="13">
        <f>SUMIF(Retirements!$F$12:$F$95,'Depreciation Exp'!$G15,Retirements!ET$12:ET$95)</f>
        <v>-20339.910613876837</v>
      </c>
      <c r="BB15" s="13">
        <f>SUMIF(Retirements!$F$12:$F$95,'Depreciation Exp'!$G15,Retirements!EU$12:EU$95)</f>
        <v>-20339.910613876837</v>
      </c>
      <c r="BC15" s="13">
        <f>SUMIF(Retirements!$F$12:$F$95,'Depreciation Exp'!$G15,Retirements!EV$12:EV$95)</f>
        <v>-20447.551952313373</v>
      </c>
      <c r="BD15" s="13">
        <f>SUMIF(Retirements!$F$12:$F$95,'Depreciation Exp'!$G15,Retirements!EW$12:EW$95)</f>
        <v>-20447.551952313373</v>
      </c>
      <c r="BE15" s="13">
        <f>SUMIF(Retirements!$F$12:$F$95,'Depreciation Exp'!$G15,Retirements!EX$12:EX$95)</f>
        <v>-20447.551952313373</v>
      </c>
      <c r="BF15" s="13">
        <f>SUMIF(Retirements!$F$12:$F$95,'Depreciation Exp'!$G15,Retirements!EY$12:EY$95)</f>
        <v>-20447.551952313373</v>
      </c>
      <c r="BG15" s="13">
        <f>SUMIF(Retirements!$F$12:$F$95,'Depreciation Exp'!$G15,Retirements!EZ$12:EZ$95)</f>
        <v>-20447.551952313373</v>
      </c>
      <c r="BH15" s="98"/>
      <c r="BI15" s="358">
        <f>VLOOKUP($F15,Scenarios!$J$11:$M$132,4,0)</f>
        <v>26273154.68</v>
      </c>
      <c r="BJ15" s="70">
        <f t="shared" si="3"/>
        <v>26273154.68</v>
      </c>
      <c r="BK15" s="70">
        <f t="shared" si="3"/>
        <v>26273154.68</v>
      </c>
      <c r="BL15" s="70">
        <f t="shared" si="3"/>
        <v>26273154.68</v>
      </c>
      <c r="BM15" s="70">
        <f t="shared" si="3"/>
        <v>26273154.68</v>
      </c>
      <c r="BN15" s="70">
        <f t="shared" si="3"/>
        <v>26273154.68</v>
      </c>
      <c r="BO15" s="70">
        <f t="shared" si="3"/>
        <v>26273154.68</v>
      </c>
      <c r="BP15" s="70">
        <f t="shared" si="3"/>
        <v>26273154.68</v>
      </c>
      <c r="BQ15" s="70">
        <f t="shared" si="3"/>
        <v>26273154.68</v>
      </c>
      <c r="BR15" s="70">
        <f t="shared" si="3"/>
        <v>26273154.68</v>
      </c>
      <c r="BS15" s="70">
        <f t="shared" si="3"/>
        <v>26252814.769386124</v>
      </c>
      <c r="BT15" s="70">
        <f t="shared" si="4"/>
        <v>26232474.858772248</v>
      </c>
      <c r="BU15" s="70">
        <f t="shared" si="4"/>
        <v>26212134.948158372</v>
      </c>
      <c r="BV15" s="70">
        <f t="shared" si="4"/>
        <v>26191795.037544496</v>
      </c>
      <c r="BW15" s="70">
        <f t="shared" si="4"/>
        <v>26171455.126930621</v>
      </c>
      <c r="BX15" s="70">
        <f t="shared" si="4"/>
        <v>26151115.216316745</v>
      </c>
      <c r="BY15" s="70">
        <f t="shared" si="4"/>
        <v>26340847.305702869</v>
      </c>
      <c r="BZ15" s="70">
        <f t="shared" si="4"/>
        <v>26320507.395088993</v>
      </c>
      <c r="CA15" s="70">
        <f t="shared" si="4"/>
        <v>26412195.484475117</v>
      </c>
      <c r="CB15" s="70">
        <f t="shared" si="4"/>
        <v>26391747.932522804</v>
      </c>
      <c r="CC15" s="70">
        <f t="shared" si="4"/>
        <v>26371300.38057049</v>
      </c>
      <c r="CD15" s="70">
        <f t="shared" si="5"/>
        <v>26350852.828618176</v>
      </c>
      <c r="CE15" s="70">
        <f t="shared" si="5"/>
        <v>26330405.276665863</v>
      </c>
      <c r="CF15" s="70">
        <f t="shared" si="5"/>
        <v>26309957.724713549</v>
      </c>
      <c r="CG15" s="90"/>
      <c r="CH15" s="13">
        <f t="shared" si="8"/>
        <v>51896.010446842454</v>
      </c>
      <c r="CI15" s="13">
        <f t="shared" si="9"/>
        <v>51896.010446842454</v>
      </c>
      <c r="CJ15" s="13">
        <f t="shared" si="6"/>
        <v>51896.010446842454</v>
      </c>
      <c r="CK15" s="13">
        <f t="shared" si="6"/>
        <v>51896.010446842454</v>
      </c>
      <c r="CL15" s="13">
        <f t="shared" si="6"/>
        <v>51896.010446842454</v>
      </c>
      <c r="CM15" s="13">
        <f t="shared" si="6"/>
        <v>51896.010446842454</v>
      </c>
      <c r="CN15" s="13">
        <f t="shared" si="6"/>
        <v>51896.010446842454</v>
      </c>
      <c r="CO15" s="13">
        <f t="shared" si="6"/>
        <v>51896.010446842454</v>
      </c>
      <c r="CP15" s="13">
        <f t="shared" si="6"/>
        <v>51896.010446842454</v>
      </c>
      <c r="CQ15" s="13">
        <f t="shared" si="6"/>
        <v>51896.010446842454</v>
      </c>
      <c r="CR15" s="13">
        <f t="shared" si="6"/>
        <v>51875.922257461272</v>
      </c>
      <c r="CS15" s="13">
        <f t="shared" si="6"/>
        <v>51835.745878698923</v>
      </c>
      <c r="CT15" s="13">
        <f t="shared" si="6"/>
        <v>51795.569499936566</v>
      </c>
      <c r="CU15" s="13">
        <f t="shared" si="6"/>
        <v>51755.393121174224</v>
      </c>
      <c r="CV15" s="13">
        <f t="shared" si="6"/>
        <v>51715.21674241186</v>
      </c>
      <c r="CW15" s="13">
        <f t="shared" si="6"/>
        <v>51675.040363649518</v>
      </c>
      <c r="CX15" s="13">
        <f t="shared" si="6"/>
        <v>51842.336190630464</v>
      </c>
      <c r="CY15" s="13">
        <f t="shared" si="6"/>
        <v>52009.632017611417</v>
      </c>
      <c r="CZ15" s="13">
        <f t="shared" si="6"/>
        <v>52080.097210619737</v>
      </c>
      <c r="DA15" s="13">
        <f t="shared" si="6"/>
        <v>52150.456094429734</v>
      </c>
      <c r="DB15" s="13">
        <f t="shared" si="6"/>
        <v>52110.067097270679</v>
      </c>
      <c r="DC15" s="13">
        <f t="shared" si="6"/>
        <v>52069.678100111647</v>
      </c>
      <c r="DD15" s="13">
        <f t="shared" si="6"/>
        <v>52029.289102952593</v>
      </c>
      <c r="DE15" s="13">
        <f t="shared" si="6"/>
        <v>51988.90010579356</v>
      </c>
      <c r="DF15" s="13"/>
      <c r="DG15" s="493"/>
      <c r="DH15" s="61"/>
      <c r="DI15" s="495"/>
      <c r="DJ15" s="495"/>
      <c r="DK15" s="495"/>
      <c r="DL15" s="178"/>
      <c r="DM15" s="496"/>
      <c r="DN15" s="496"/>
      <c r="DO15" s="496"/>
      <c r="DP15" s="178"/>
      <c r="DQ15" s="504">
        <f t="shared" ref="DQ15:DQ74" si="13">DO15-DK15</f>
        <v>0</v>
      </c>
      <c r="DR15" s="539"/>
    </row>
    <row r="16" spans="1:123" ht="13.5" thickBot="1">
      <c r="A16" t="s">
        <v>10</v>
      </c>
      <c r="B16" t="s">
        <v>7</v>
      </c>
      <c r="C16" t="s">
        <v>7</v>
      </c>
      <c r="D16" s="5" t="s">
        <v>106</v>
      </c>
      <c r="E16" s="5" t="s">
        <v>11</v>
      </c>
      <c r="F16" s="5" t="s">
        <v>111</v>
      </c>
      <c r="G16" s="5" t="s">
        <v>53</v>
      </c>
      <c r="H16" s="5" t="s">
        <v>853</v>
      </c>
      <c r="I16" s="5"/>
      <c r="J16" s="295">
        <f>J15</f>
        <v>2.3702982490951839E-2</v>
      </c>
      <c r="K16" s="98">
        <f t="shared" si="7"/>
        <v>1.9752485409126534E-3</v>
      </c>
      <c r="L16" s="98"/>
      <c r="M16" s="13">
        <f>SUMIF(EPIS!$E$8:$E$90,'Depreciation Exp'!$G16,EPIS!H$8:H$90)</f>
        <v>0</v>
      </c>
      <c r="N16" s="13">
        <f>SUMIF(EPIS!$E$8:$E$90,'Depreciation Exp'!$G16,EPIS!I$8:I$90)</f>
        <v>0</v>
      </c>
      <c r="O16" s="13">
        <f>SUMIF(EPIS!$E$8:$E$90,'Depreciation Exp'!$G16,EPIS!J$8:J$90)</f>
        <v>0</v>
      </c>
      <c r="P16" s="13">
        <f>SUMIF(EPIS!$E$8:$E$90,'Depreciation Exp'!$G16,EPIS!K$8:K$90)</f>
        <v>0</v>
      </c>
      <c r="Q16" s="13">
        <f>SUMIF(EPIS!$E$8:$E$90,'Depreciation Exp'!$G16,EPIS!L$8:L$90)</f>
        <v>0</v>
      </c>
      <c r="R16" s="13">
        <f>SUMIF(EPIS!$E$8:$E$90,'Depreciation Exp'!$G16,EPIS!M$8:M$90)</f>
        <v>0</v>
      </c>
      <c r="S16" s="13">
        <f>SUMIF(EPIS!$E$8:$E$90,'Depreciation Exp'!$G16,EPIS!N$8:N$90)</f>
        <v>0</v>
      </c>
      <c r="T16" s="13">
        <f>SUMIF(EPIS!$E$8:$E$90,'Depreciation Exp'!$G16,EPIS!O$8:O$90)</f>
        <v>0</v>
      </c>
      <c r="U16" s="13">
        <f>SUMIF(EPIS!$E$8:$E$90,'Depreciation Exp'!$G16,EPIS!P$8:P$90)</f>
        <v>0</v>
      </c>
      <c r="V16" s="13">
        <f>SUMIF(EPIS!$E$8:$E$90,'Depreciation Exp'!$G16,EPIS!Q$8:Q$90)</f>
        <v>100157465.78000002</v>
      </c>
      <c r="W16" s="13">
        <f>SUMIF(EPIS!$E$8:$E$90,'Depreciation Exp'!$G16,EPIS!R$8:R$90)</f>
        <v>129580472.66</v>
      </c>
      <c r="X16" s="13">
        <f>SUMIF(EPIS!$E$8:$E$90,'Depreciation Exp'!$G16,EPIS!S$8:S$90)</f>
        <v>3746770.8300000122</v>
      </c>
      <c r="Y16" s="13">
        <f>SUMIF(EPIS!$E$8:$E$90,'Depreciation Exp'!$G16,EPIS!T$8:T$90)</f>
        <v>2024509.9400000125</v>
      </c>
      <c r="Z16" s="13">
        <f>SUMIF(EPIS!$E$8:$E$90,'Depreciation Exp'!$G16,EPIS!U$8:U$90)</f>
        <v>4158421.790000001</v>
      </c>
      <c r="AA16" s="13">
        <f>SUMIF(EPIS!$E$8:$E$90,'Depreciation Exp'!$G16,EPIS!V$8:V$90)</f>
        <v>864053.00999999046</v>
      </c>
      <c r="AB16" s="13">
        <f>SUMIF(EPIS!$E$8:$E$90,'Depreciation Exp'!$G16,EPIS!W$8:W$90)</f>
        <v>816629.46999999881</v>
      </c>
      <c r="AC16" s="13">
        <f>SUMIF(EPIS!$E$8:$E$90,'Depreciation Exp'!$G16,EPIS!X$8:X$90)</f>
        <v>58450.460000008345</v>
      </c>
      <c r="AD16" s="13">
        <f>SUMIF(EPIS!$E$8:$E$90,'Depreciation Exp'!$G16,EPIS!Y$8:Y$90)</f>
        <v>8818016.6600000113</v>
      </c>
      <c r="AE16" s="13">
        <f>SUMIF(EPIS!$E$8:$E$90,'Depreciation Exp'!$G16,EPIS!Z$8:Z$90)</f>
        <v>46833</v>
      </c>
      <c r="AF16" s="13">
        <f>SUMIF(EPIS!$E$8:$E$90,'Depreciation Exp'!$G16,EPIS!AA$8:AA$90)</f>
        <v>3987079.2700000107</v>
      </c>
      <c r="AG16" s="13">
        <f>SUMIF(EPIS!$E$8:$E$90,'Depreciation Exp'!$G16,EPIS!AB$8:AB$90)</f>
        <v>38833</v>
      </c>
      <c r="AH16" s="13">
        <f>SUMIF(EPIS!$E$8:$E$90,'Depreciation Exp'!$G16,EPIS!AC$8:AC$90)</f>
        <v>38833.360000014305</v>
      </c>
      <c r="AI16" s="13">
        <f>SUMIF(EPIS!$E$8:$E$90,'Depreciation Exp'!$G16,EPIS!AD$8:AD$90)</f>
        <v>16804</v>
      </c>
      <c r="AJ16" s="98"/>
      <c r="AK16" s="13">
        <f>SUMIF(Retirements!$F$12:$F$95,'Depreciation Exp'!$G16,Retirements!ED$12:ED$95)</f>
        <v>0</v>
      </c>
      <c r="AL16" s="13">
        <f>SUMIF(Retirements!$F$12:$F$95,'Depreciation Exp'!$G16,Retirements!EE$12:EE$95)</f>
        <v>0</v>
      </c>
      <c r="AM16" s="13">
        <f>SUMIF(Retirements!$F$12:$F$95,'Depreciation Exp'!$G16,Retirements!EF$12:EF$95)</f>
        <v>0</v>
      </c>
      <c r="AN16" s="13">
        <f>SUMIF(Retirements!$F$12:$F$95,'Depreciation Exp'!$G16,Retirements!EG$12:EG$95)</f>
        <v>0</v>
      </c>
      <c r="AO16" s="13">
        <f>SUMIF(Retirements!$F$12:$F$95,'Depreciation Exp'!$G16,Retirements!EH$12:EH$95)</f>
        <v>0</v>
      </c>
      <c r="AP16" s="13">
        <f>SUMIF(Retirements!$F$12:$F$95,'Depreciation Exp'!$G16,Retirements!EI$12:EI$95)</f>
        <v>0</v>
      </c>
      <c r="AQ16" s="13">
        <f>SUMIF(Retirements!$F$12:$F$95,'Depreciation Exp'!$G16,Retirements!EJ$12:EJ$95)</f>
        <v>0</v>
      </c>
      <c r="AR16" s="13">
        <f>SUMIF(Retirements!$F$12:$F$95,'Depreciation Exp'!$G16,Retirements!EK$12:EK$95)</f>
        <v>0</v>
      </c>
      <c r="AS16" s="13">
        <f>SUMIF(Retirements!$F$12:$F$95,'Depreciation Exp'!$G16,Retirements!EL$12:EL$95)</f>
        <v>0</v>
      </c>
      <c r="AT16" s="13">
        <f>SUMIF(Retirements!$F$12:$F$95,'Depreciation Exp'!$G16,Retirements!EM$12:EM$95)</f>
        <v>0</v>
      </c>
      <c r="AU16" s="13">
        <f>SUMIF(Retirements!$F$12:$F$95,'Depreciation Exp'!$G16,Retirements!EN$12:EN$95)</f>
        <v>0</v>
      </c>
      <c r="AV16" s="13">
        <f>SUMIF(Retirements!$F$12:$F$95,'Depreciation Exp'!$G16,Retirements!EO$12:EO$95)</f>
        <v>0</v>
      </c>
      <c r="AW16" s="13">
        <f>SUMIF(Retirements!$F$12:$F$95,'Depreciation Exp'!$G16,Retirements!EP$12:EP$95)</f>
        <v>0</v>
      </c>
      <c r="AX16" s="13">
        <f>SUMIF(Retirements!$F$12:$F$95,'Depreciation Exp'!$G16,Retirements!EQ$12:EQ$95)</f>
        <v>0</v>
      </c>
      <c r="AY16" s="13">
        <f>SUMIF(Retirements!$F$12:$F$95,'Depreciation Exp'!$G16,Retirements!ER$12:ER$95)</f>
        <v>0</v>
      </c>
      <c r="AZ16" s="13">
        <f>SUMIF(Retirements!$F$12:$F$95,'Depreciation Exp'!$G16,Retirements!ES$12:ES$95)</f>
        <v>0</v>
      </c>
      <c r="BA16" s="13">
        <f>SUMIF(Retirements!$F$12:$F$95,'Depreciation Exp'!$G16,Retirements!ET$12:ET$95)</f>
        <v>0</v>
      </c>
      <c r="BB16" s="13">
        <f>SUMIF(Retirements!$F$12:$F$95,'Depreciation Exp'!$G16,Retirements!EU$12:EU$95)</f>
        <v>0</v>
      </c>
      <c r="BC16" s="13">
        <f>SUMIF(Retirements!$F$12:$F$95,'Depreciation Exp'!$G16,Retirements!EV$12:EV$95)</f>
        <v>-193716.7400020822</v>
      </c>
      <c r="BD16" s="13">
        <f>SUMIF(Retirements!$F$12:$F$95,'Depreciation Exp'!$G16,Retirements!EW$12:EW$95)</f>
        <v>-193716.7400020822</v>
      </c>
      <c r="BE16" s="13">
        <f>SUMIF(Retirements!$F$12:$F$95,'Depreciation Exp'!$G16,Retirements!EX$12:EX$95)</f>
        <v>-193716.7400020822</v>
      </c>
      <c r="BF16" s="13">
        <f>SUMIF(Retirements!$F$12:$F$95,'Depreciation Exp'!$G16,Retirements!EY$12:EY$95)</f>
        <v>-193716.7400020822</v>
      </c>
      <c r="BG16" s="13">
        <f>SUMIF(Retirements!$F$12:$F$95,'Depreciation Exp'!$G16,Retirements!EZ$12:EZ$95)</f>
        <v>-193716.7400020822</v>
      </c>
      <c r="BH16" s="98"/>
      <c r="BI16" s="358">
        <f>VLOOKUP($F16,Scenarios!$J$11:$M$132,4,0)</f>
        <v>0</v>
      </c>
      <c r="BJ16" s="70">
        <f t="shared" si="3"/>
        <v>0</v>
      </c>
      <c r="BK16" s="70">
        <f t="shared" si="3"/>
        <v>0</v>
      </c>
      <c r="BL16" s="70">
        <f t="shared" si="3"/>
        <v>0</v>
      </c>
      <c r="BM16" s="70">
        <f t="shared" si="3"/>
        <v>0</v>
      </c>
      <c r="BN16" s="70">
        <f t="shared" si="3"/>
        <v>0</v>
      </c>
      <c r="BO16" s="70">
        <f t="shared" si="3"/>
        <v>0</v>
      </c>
      <c r="BP16" s="70">
        <f t="shared" si="3"/>
        <v>0</v>
      </c>
      <c r="BQ16" s="70">
        <f t="shared" si="3"/>
        <v>0</v>
      </c>
      <c r="BR16" s="70">
        <f t="shared" si="3"/>
        <v>0</v>
      </c>
      <c r="BS16" s="70">
        <f t="shared" si="3"/>
        <v>100157465.78000002</v>
      </c>
      <c r="BT16" s="70">
        <f t="shared" si="4"/>
        <v>229737938.44</v>
      </c>
      <c r="BU16" s="70">
        <f t="shared" si="4"/>
        <v>233484709.27000001</v>
      </c>
      <c r="BV16" s="70">
        <f t="shared" si="4"/>
        <v>235509219.21000004</v>
      </c>
      <c r="BW16" s="70">
        <f t="shared" si="4"/>
        <v>239667641.00000003</v>
      </c>
      <c r="BX16" s="70">
        <f t="shared" si="4"/>
        <v>240531694.01000002</v>
      </c>
      <c r="BY16" s="70">
        <f t="shared" si="4"/>
        <v>241348323.48000002</v>
      </c>
      <c r="BZ16" s="70">
        <f t="shared" si="4"/>
        <v>241406773.94000003</v>
      </c>
      <c r="CA16" s="70">
        <f t="shared" si="4"/>
        <v>250224790.60000002</v>
      </c>
      <c r="CB16" s="70">
        <f t="shared" si="4"/>
        <v>250077906.85999793</v>
      </c>
      <c r="CC16" s="70">
        <f t="shared" si="4"/>
        <v>253871269.38999584</v>
      </c>
      <c r="CD16" s="70">
        <f t="shared" si="5"/>
        <v>253716385.64999375</v>
      </c>
      <c r="CE16" s="70">
        <f t="shared" si="5"/>
        <v>253561502.26999167</v>
      </c>
      <c r="CF16" s="70">
        <f t="shared" si="5"/>
        <v>253384589.52998957</v>
      </c>
      <c r="CG16" s="90"/>
      <c r="CH16" s="13">
        <f t="shared" si="8"/>
        <v>0</v>
      </c>
      <c r="CI16" s="13">
        <f t="shared" si="9"/>
        <v>0</v>
      </c>
      <c r="CJ16" s="13">
        <f t="shared" si="6"/>
        <v>0</v>
      </c>
      <c r="CK16" s="13">
        <f t="shared" si="6"/>
        <v>0</v>
      </c>
      <c r="CL16" s="13">
        <f t="shared" si="6"/>
        <v>0</v>
      </c>
      <c r="CM16" s="13">
        <f t="shared" si="6"/>
        <v>0</v>
      </c>
      <c r="CN16" s="13">
        <f t="shared" si="6"/>
        <v>0</v>
      </c>
      <c r="CO16" s="13">
        <f t="shared" si="6"/>
        <v>0</v>
      </c>
      <c r="CP16" s="13">
        <f t="shared" si="6"/>
        <v>0</v>
      </c>
      <c r="CQ16" s="13">
        <f t="shared" si="6"/>
        <v>0</v>
      </c>
      <c r="CR16" s="13">
        <f t="shared" si="6"/>
        <v>98917.944071727019</v>
      </c>
      <c r="CS16" s="13">
        <f t="shared" si="6"/>
        <v>325812.70791967254</v>
      </c>
      <c r="CT16" s="13">
        <f t="shared" si="6"/>
        <v>457489.92950343684</v>
      </c>
      <c r="CU16" s="13">
        <f t="shared" si="6"/>
        <v>463189.78646350669</v>
      </c>
      <c r="CV16" s="13">
        <f t="shared" si="6"/>
        <v>469296.19990262925</v>
      </c>
      <c r="CW16" s="13">
        <f t="shared" si="6"/>
        <v>474256.51791286451</v>
      </c>
      <c r="CX16" s="13">
        <f t="shared" si="6"/>
        <v>475916.40072104323</v>
      </c>
      <c r="CY16" s="13">
        <f t="shared" si="6"/>
        <v>476780.65089850052</v>
      </c>
      <c r="CZ16" s="13">
        <f t="shared" si="6"/>
        <v>485547.26526212005</v>
      </c>
      <c r="DA16" s="13">
        <f t="shared" si="6"/>
        <v>494111.0865862628</v>
      </c>
      <c r="DB16" s="13">
        <f t="shared" si="6"/>
        <v>497712.43754096696</v>
      </c>
      <c r="DC16" s="13">
        <f t="shared" si="6"/>
        <v>501305.88750150736</v>
      </c>
      <c r="DD16" s="13">
        <f t="shared" si="6"/>
        <v>500999.95397560188</v>
      </c>
      <c r="DE16" s="13">
        <f t="shared" si="6"/>
        <v>500672.2640746425</v>
      </c>
      <c r="DF16" s="13"/>
      <c r="DG16" s="493"/>
      <c r="DH16" s="61"/>
      <c r="DI16" s="495"/>
      <c r="DJ16" s="495"/>
      <c r="DK16" s="495"/>
      <c r="DL16" s="178"/>
      <c r="DM16" s="496"/>
      <c r="DN16" s="496"/>
      <c r="DO16" s="496"/>
      <c r="DP16" s="178"/>
      <c r="DQ16" s="504">
        <f t="shared" si="13"/>
        <v>0</v>
      </c>
      <c r="DR16" s="539"/>
    </row>
    <row r="17" spans="1:122" ht="13.5" thickBot="1">
      <c r="A17" t="s">
        <v>10</v>
      </c>
      <c r="B17" t="s">
        <v>12</v>
      </c>
      <c r="C17" t="s">
        <v>12</v>
      </c>
      <c r="D17" s="5" t="s">
        <v>106</v>
      </c>
      <c r="E17" s="5" t="s">
        <v>11</v>
      </c>
      <c r="F17" s="5" t="s">
        <v>112</v>
      </c>
      <c r="G17" s="5" t="s">
        <v>54</v>
      </c>
      <c r="H17" s="5" t="s">
        <v>854</v>
      </c>
      <c r="I17" s="5"/>
      <c r="J17" s="295">
        <f>J16</f>
        <v>2.3702982490951839E-2</v>
      </c>
      <c r="K17" s="98">
        <f t="shared" si="7"/>
        <v>1.9752485409126534E-3</v>
      </c>
      <c r="L17" s="98"/>
      <c r="M17" s="13">
        <f>SUMIF(EPIS!$E$8:$E$90,'Depreciation Exp'!$G17,EPIS!H$8:H$90)</f>
        <v>0</v>
      </c>
      <c r="N17" s="13">
        <f>SUMIF(EPIS!$E$8:$E$90,'Depreciation Exp'!$G17,EPIS!I$8:I$90)</f>
        <v>0</v>
      </c>
      <c r="O17" s="13">
        <f>SUMIF(EPIS!$E$8:$E$90,'Depreciation Exp'!$G17,EPIS!J$8:J$90)</f>
        <v>0</v>
      </c>
      <c r="P17" s="13">
        <f>SUMIF(EPIS!$E$8:$E$90,'Depreciation Exp'!$G17,EPIS!K$8:K$90)</f>
        <v>0</v>
      </c>
      <c r="Q17" s="13">
        <f>SUMIF(EPIS!$E$8:$E$90,'Depreciation Exp'!$G17,EPIS!L$8:L$90)</f>
        <v>0</v>
      </c>
      <c r="R17" s="13">
        <f>SUMIF(EPIS!$E$8:$E$90,'Depreciation Exp'!$G17,EPIS!M$8:M$90)</f>
        <v>0</v>
      </c>
      <c r="S17" s="13">
        <f>SUMIF(EPIS!$E$8:$E$90,'Depreciation Exp'!$G17,EPIS!N$8:N$90)</f>
        <v>0</v>
      </c>
      <c r="T17" s="13">
        <f>SUMIF(EPIS!$E$8:$E$90,'Depreciation Exp'!$G17,EPIS!O$8:O$90)</f>
        <v>0</v>
      </c>
      <c r="U17" s="13">
        <f>SUMIF(EPIS!$E$8:$E$90,'Depreciation Exp'!$G17,EPIS!P$8:P$90)</f>
        <v>0</v>
      </c>
      <c r="V17" s="13">
        <f>SUMIF(EPIS!$E$8:$E$90,'Depreciation Exp'!$G17,EPIS!Q$8:Q$90)</f>
        <v>0</v>
      </c>
      <c r="W17" s="13">
        <f>SUMIF(EPIS!$E$8:$E$90,'Depreciation Exp'!$G17,EPIS!R$8:R$90)</f>
        <v>0</v>
      </c>
      <c r="X17" s="13">
        <f>SUMIF(EPIS!$E$8:$E$90,'Depreciation Exp'!$G17,EPIS!S$8:S$90)</f>
        <v>0</v>
      </c>
      <c r="Y17" s="13">
        <f>SUMIF(EPIS!$E$8:$E$90,'Depreciation Exp'!$G17,EPIS!T$8:T$90)</f>
        <v>0</v>
      </c>
      <c r="Z17" s="13">
        <f>SUMIF(EPIS!$E$8:$E$90,'Depreciation Exp'!$G17,EPIS!U$8:U$90)</f>
        <v>0</v>
      </c>
      <c r="AA17" s="13">
        <f>SUMIF(EPIS!$E$8:$E$90,'Depreciation Exp'!$G17,EPIS!V$8:V$90)</f>
        <v>0</v>
      </c>
      <c r="AB17" s="13">
        <f>SUMIF(EPIS!$E$8:$E$90,'Depreciation Exp'!$G17,EPIS!W$8:W$90)</f>
        <v>0</v>
      </c>
      <c r="AC17" s="13">
        <f>SUMIF(EPIS!$E$8:$E$90,'Depreciation Exp'!$G17,EPIS!X$8:X$90)</f>
        <v>0</v>
      </c>
      <c r="AD17" s="13">
        <f>SUMIF(EPIS!$E$8:$E$90,'Depreciation Exp'!$G17,EPIS!Y$8:Y$90)</f>
        <v>0</v>
      </c>
      <c r="AE17" s="13">
        <f>SUMIF(EPIS!$E$8:$E$90,'Depreciation Exp'!$G17,EPIS!Z$8:Z$90)</f>
        <v>0</v>
      </c>
      <c r="AF17" s="13">
        <f>SUMIF(EPIS!$E$8:$E$90,'Depreciation Exp'!$G17,EPIS!AA$8:AA$90)</f>
        <v>0</v>
      </c>
      <c r="AG17" s="13">
        <f>SUMIF(EPIS!$E$8:$E$90,'Depreciation Exp'!$G17,EPIS!AB$8:AB$90)</f>
        <v>0</v>
      </c>
      <c r="AH17" s="13">
        <f>SUMIF(EPIS!$E$8:$E$90,'Depreciation Exp'!$G17,EPIS!AC$8:AC$90)</f>
        <v>0</v>
      </c>
      <c r="AI17" s="13">
        <f>SUMIF(EPIS!$E$8:$E$90,'Depreciation Exp'!$G17,EPIS!AD$8:AD$90)</f>
        <v>0</v>
      </c>
      <c r="AJ17" s="98"/>
      <c r="AK17" s="13">
        <f>SUMIF(Retirements!$F$12:$F$95,'Depreciation Exp'!$G17,Retirements!ED$12:ED$95)</f>
        <v>0</v>
      </c>
      <c r="AL17" s="13">
        <f>SUMIF(Retirements!$F$12:$F$95,'Depreciation Exp'!$G17,Retirements!EE$12:EE$95)</f>
        <v>0</v>
      </c>
      <c r="AM17" s="13">
        <f>SUMIF(Retirements!$F$12:$F$95,'Depreciation Exp'!$G17,Retirements!EF$12:EF$95)</f>
        <v>0</v>
      </c>
      <c r="AN17" s="13">
        <f>SUMIF(Retirements!$F$12:$F$95,'Depreciation Exp'!$G17,Retirements!EG$12:EG$95)</f>
        <v>0</v>
      </c>
      <c r="AO17" s="13">
        <f>SUMIF(Retirements!$F$12:$F$95,'Depreciation Exp'!$G17,Retirements!EH$12:EH$95)</f>
        <v>0</v>
      </c>
      <c r="AP17" s="13">
        <f>SUMIF(Retirements!$F$12:$F$95,'Depreciation Exp'!$G17,Retirements!EI$12:EI$95)</f>
        <v>0</v>
      </c>
      <c r="AQ17" s="13">
        <f>SUMIF(Retirements!$F$12:$F$95,'Depreciation Exp'!$G17,Retirements!EJ$12:EJ$95)</f>
        <v>0</v>
      </c>
      <c r="AR17" s="13">
        <f>SUMIF(Retirements!$F$12:$F$95,'Depreciation Exp'!$G17,Retirements!EK$12:EK$95)</f>
        <v>0</v>
      </c>
      <c r="AS17" s="13">
        <f>SUMIF(Retirements!$F$12:$F$95,'Depreciation Exp'!$G17,Retirements!EL$12:EL$95)</f>
        <v>0</v>
      </c>
      <c r="AT17" s="13">
        <f>SUMIF(Retirements!$F$12:$F$95,'Depreciation Exp'!$G17,Retirements!EM$12:EM$95)</f>
        <v>0</v>
      </c>
      <c r="AU17" s="13">
        <f>SUMIF(Retirements!$F$12:$F$95,'Depreciation Exp'!$G17,Retirements!EN$12:EN$95)</f>
        <v>0</v>
      </c>
      <c r="AV17" s="13">
        <f>SUMIF(Retirements!$F$12:$F$95,'Depreciation Exp'!$G17,Retirements!EO$12:EO$95)</f>
        <v>0</v>
      </c>
      <c r="AW17" s="13">
        <f>SUMIF(Retirements!$F$12:$F$95,'Depreciation Exp'!$G17,Retirements!EP$12:EP$95)</f>
        <v>0</v>
      </c>
      <c r="AX17" s="13">
        <f>SUMIF(Retirements!$F$12:$F$95,'Depreciation Exp'!$G17,Retirements!EQ$12:EQ$95)</f>
        <v>0</v>
      </c>
      <c r="AY17" s="13">
        <f>SUMIF(Retirements!$F$12:$F$95,'Depreciation Exp'!$G17,Retirements!ER$12:ER$95)</f>
        <v>0</v>
      </c>
      <c r="AZ17" s="13">
        <f>SUMIF(Retirements!$F$12:$F$95,'Depreciation Exp'!$G17,Retirements!ES$12:ES$95)</f>
        <v>0</v>
      </c>
      <c r="BA17" s="13">
        <f>SUMIF(Retirements!$F$12:$F$95,'Depreciation Exp'!$G17,Retirements!ET$12:ET$95)</f>
        <v>0</v>
      </c>
      <c r="BB17" s="13">
        <f>SUMIF(Retirements!$F$12:$F$95,'Depreciation Exp'!$G17,Retirements!EU$12:EU$95)</f>
        <v>0</v>
      </c>
      <c r="BC17" s="13">
        <f>SUMIF(Retirements!$F$12:$F$95,'Depreciation Exp'!$G17,Retirements!EV$12:EV$95)</f>
        <v>0</v>
      </c>
      <c r="BD17" s="13">
        <f>SUMIF(Retirements!$F$12:$F$95,'Depreciation Exp'!$G17,Retirements!EW$12:EW$95)</f>
        <v>0</v>
      </c>
      <c r="BE17" s="13">
        <f>SUMIF(Retirements!$F$12:$F$95,'Depreciation Exp'!$G17,Retirements!EX$12:EX$95)</f>
        <v>0</v>
      </c>
      <c r="BF17" s="13">
        <f>SUMIF(Retirements!$F$12:$F$95,'Depreciation Exp'!$G17,Retirements!EY$12:EY$95)</f>
        <v>0</v>
      </c>
      <c r="BG17" s="13">
        <f>SUMIF(Retirements!$F$12:$F$95,'Depreciation Exp'!$G17,Retirements!EZ$12:EZ$95)</f>
        <v>0</v>
      </c>
      <c r="BH17" s="98"/>
      <c r="BI17" s="358">
        <f>VLOOKUP($F17,Scenarios!$J$11:$M$132,4,0)</f>
        <v>0</v>
      </c>
      <c r="BJ17" s="70">
        <f t="shared" si="3"/>
        <v>0</v>
      </c>
      <c r="BK17" s="70">
        <f t="shared" si="3"/>
        <v>0</v>
      </c>
      <c r="BL17" s="70">
        <f t="shared" si="3"/>
        <v>0</v>
      </c>
      <c r="BM17" s="70">
        <f t="shared" si="3"/>
        <v>0</v>
      </c>
      <c r="BN17" s="70">
        <f t="shared" si="3"/>
        <v>0</v>
      </c>
      <c r="BO17" s="70">
        <f t="shared" si="3"/>
        <v>0</v>
      </c>
      <c r="BP17" s="70">
        <f t="shared" si="3"/>
        <v>0</v>
      </c>
      <c r="BQ17" s="70">
        <f t="shared" si="3"/>
        <v>0</v>
      </c>
      <c r="BR17" s="70">
        <f t="shared" si="3"/>
        <v>0</v>
      </c>
      <c r="BS17" s="70">
        <f t="shared" si="3"/>
        <v>0</v>
      </c>
      <c r="BT17" s="70">
        <f t="shared" si="4"/>
        <v>0</v>
      </c>
      <c r="BU17" s="70">
        <f t="shared" si="4"/>
        <v>0</v>
      </c>
      <c r="BV17" s="70">
        <f t="shared" si="4"/>
        <v>0</v>
      </c>
      <c r="BW17" s="70">
        <f t="shared" si="4"/>
        <v>0</v>
      </c>
      <c r="BX17" s="70">
        <f t="shared" si="4"/>
        <v>0</v>
      </c>
      <c r="BY17" s="70">
        <f t="shared" si="4"/>
        <v>0</v>
      </c>
      <c r="BZ17" s="70">
        <f t="shared" si="4"/>
        <v>0</v>
      </c>
      <c r="CA17" s="70">
        <f t="shared" si="4"/>
        <v>0</v>
      </c>
      <c r="CB17" s="70">
        <f t="shared" si="4"/>
        <v>0</v>
      </c>
      <c r="CC17" s="70">
        <f t="shared" si="4"/>
        <v>0</v>
      </c>
      <c r="CD17" s="70">
        <f t="shared" si="5"/>
        <v>0</v>
      </c>
      <c r="CE17" s="70">
        <f t="shared" si="5"/>
        <v>0</v>
      </c>
      <c r="CF17" s="70">
        <f t="shared" si="5"/>
        <v>0</v>
      </c>
      <c r="CG17" s="90"/>
      <c r="CH17" s="13">
        <f t="shared" si="8"/>
        <v>0</v>
      </c>
      <c r="CI17" s="13">
        <f t="shared" si="9"/>
        <v>0</v>
      </c>
      <c r="CJ17" s="13">
        <f t="shared" si="6"/>
        <v>0</v>
      </c>
      <c r="CK17" s="13">
        <f t="shared" si="6"/>
        <v>0</v>
      </c>
      <c r="CL17" s="13">
        <f t="shared" si="6"/>
        <v>0</v>
      </c>
      <c r="CM17" s="13">
        <f t="shared" si="6"/>
        <v>0</v>
      </c>
      <c r="CN17" s="13">
        <f t="shared" si="6"/>
        <v>0</v>
      </c>
      <c r="CO17" s="13">
        <f t="shared" si="6"/>
        <v>0</v>
      </c>
      <c r="CP17" s="13">
        <f t="shared" si="6"/>
        <v>0</v>
      </c>
      <c r="CQ17" s="13">
        <f t="shared" si="6"/>
        <v>0</v>
      </c>
      <c r="CR17" s="13">
        <f t="shared" si="6"/>
        <v>0</v>
      </c>
      <c r="CS17" s="13">
        <f t="shared" si="6"/>
        <v>0</v>
      </c>
      <c r="CT17" s="13">
        <f t="shared" si="6"/>
        <v>0</v>
      </c>
      <c r="CU17" s="13">
        <f t="shared" si="6"/>
        <v>0</v>
      </c>
      <c r="CV17" s="13">
        <f t="shared" si="6"/>
        <v>0</v>
      </c>
      <c r="CW17" s="13">
        <f t="shared" si="6"/>
        <v>0</v>
      </c>
      <c r="CX17" s="13">
        <f t="shared" si="6"/>
        <v>0</v>
      </c>
      <c r="CY17" s="13">
        <f t="shared" si="6"/>
        <v>0</v>
      </c>
      <c r="CZ17" s="13">
        <f t="shared" si="6"/>
        <v>0</v>
      </c>
      <c r="DA17" s="13">
        <f t="shared" si="6"/>
        <v>0</v>
      </c>
      <c r="DB17" s="13">
        <f t="shared" si="6"/>
        <v>0</v>
      </c>
      <c r="DC17" s="13">
        <f t="shared" si="6"/>
        <v>0</v>
      </c>
      <c r="DD17" s="13">
        <f t="shared" si="6"/>
        <v>0</v>
      </c>
      <c r="DE17" s="13">
        <f t="shared" si="6"/>
        <v>0</v>
      </c>
      <c r="DF17" s="13"/>
      <c r="DG17" s="493"/>
      <c r="DH17" s="61"/>
      <c r="DI17" s="127"/>
      <c r="DJ17" s="63"/>
      <c r="DK17" s="249"/>
      <c r="DL17" s="109"/>
      <c r="DM17" s="106"/>
      <c r="DN17" s="106"/>
      <c r="DO17" s="250"/>
      <c r="DP17" s="109"/>
      <c r="DQ17" s="249">
        <f t="shared" si="13"/>
        <v>0</v>
      </c>
      <c r="DR17" s="539"/>
    </row>
    <row r="18" spans="1:122">
      <c r="A18" t="s">
        <v>6</v>
      </c>
      <c r="B18" t="s">
        <v>12</v>
      </c>
      <c r="C18" t="s">
        <v>12</v>
      </c>
      <c r="D18" s="5" t="s">
        <v>106</v>
      </c>
      <c r="E18" s="5" t="s">
        <v>3</v>
      </c>
      <c r="F18" s="5" t="s">
        <v>113</v>
      </c>
      <c r="G18" s="5" t="s">
        <v>55</v>
      </c>
      <c r="H18" s="5" t="s">
        <v>854</v>
      </c>
      <c r="I18" s="5"/>
      <c r="J18" s="84">
        <f>VLOOKUP(F18,Scenarios!$BC$10:$BF$122,3,0)</f>
        <v>1.5078399802771619E-2</v>
      </c>
      <c r="K18" s="98">
        <f t="shared" si="7"/>
        <v>1.2565333168976349E-3</v>
      </c>
      <c r="L18" s="98"/>
      <c r="M18" s="13">
        <f>SUMIF(EPIS!$E$8:$E$90,'Depreciation Exp'!$G18,EPIS!H$8:H$90)</f>
        <v>2689.7</v>
      </c>
      <c r="N18" s="13">
        <f>SUMIF(EPIS!$E$8:$E$90,'Depreciation Exp'!$G18,EPIS!I$8:I$90)</f>
        <v>6554.1600000000008</v>
      </c>
      <c r="O18" s="13">
        <f>SUMIF(EPIS!$E$8:$E$90,'Depreciation Exp'!$G18,EPIS!J$8:J$90)</f>
        <v>1613.7899999999997</v>
      </c>
      <c r="P18" s="13">
        <f>SUMIF(EPIS!$E$8:$E$90,'Depreciation Exp'!$G18,EPIS!K$8:K$90)</f>
        <v>233917.60000000003</v>
      </c>
      <c r="Q18" s="13">
        <f>SUMIF(EPIS!$E$8:$E$90,'Depreciation Exp'!$G18,EPIS!L$8:L$90)</f>
        <v>6997517.0000000009</v>
      </c>
      <c r="R18" s="13">
        <f>SUMIF(EPIS!$E$8:$E$90,'Depreciation Exp'!$G18,EPIS!M$8:M$90)</f>
        <v>-48651.890000000021</v>
      </c>
      <c r="S18" s="13">
        <f>SUMIF(EPIS!$E$8:$E$90,'Depreciation Exp'!$G18,EPIS!N$8:N$90)</f>
        <v>97119.049999999988</v>
      </c>
      <c r="T18" s="13">
        <f>SUMIF(EPIS!$E$8:$E$90,'Depreciation Exp'!$G18,EPIS!O$8:O$90)</f>
        <v>191066.27000000002</v>
      </c>
      <c r="U18" s="13">
        <f>SUMIF(EPIS!$E$8:$E$90,'Depreciation Exp'!$G18,EPIS!P$8:P$90)</f>
        <v>2324.2000000000003</v>
      </c>
      <c r="V18" s="13">
        <f>SUMIF(EPIS!$E$8:$E$90,'Depreciation Exp'!$G18,EPIS!Q$8:Q$90)</f>
        <v>0</v>
      </c>
      <c r="W18" s="13">
        <f>SUMIF(EPIS!$E$8:$E$90,'Depreciation Exp'!$G18,EPIS!R$8:R$90)</f>
        <v>0</v>
      </c>
      <c r="X18" s="13">
        <f>SUMIF(EPIS!$E$8:$E$90,'Depreciation Exp'!$G18,EPIS!S$8:S$90)</f>
        <v>316942.75</v>
      </c>
      <c r="Y18" s="13">
        <f>SUMIF(EPIS!$E$8:$E$90,'Depreciation Exp'!$G18,EPIS!T$8:T$90)</f>
        <v>52486.679999999993</v>
      </c>
      <c r="Z18" s="13">
        <f>SUMIF(EPIS!$E$8:$E$90,'Depreciation Exp'!$G18,EPIS!U$8:U$90)</f>
        <v>58654.679999999993</v>
      </c>
      <c r="AA18" s="13">
        <f>SUMIF(EPIS!$E$8:$E$90,'Depreciation Exp'!$G18,EPIS!V$8:V$90)</f>
        <v>59682.679999999993</v>
      </c>
      <c r="AB18" s="13">
        <f>SUMIF(EPIS!$E$8:$E$90,'Depreciation Exp'!$G18,EPIS!W$8:W$90)</f>
        <v>60710.679999999993</v>
      </c>
      <c r="AC18" s="13">
        <f>SUMIF(EPIS!$E$8:$E$90,'Depreciation Exp'!$G18,EPIS!X$8:X$90)</f>
        <v>54542.680000000051</v>
      </c>
      <c r="AD18" s="13">
        <f>SUMIF(EPIS!$E$8:$E$90,'Depreciation Exp'!$G18,EPIS!Y$8:Y$90)</f>
        <v>3487113.9799999995</v>
      </c>
      <c r="AE18" s="13">
        <f>SUMIF(EPIS!$E$8:$E$90,'Depreciation Exp'!$G18,EPIS!Z$8:Z$90)</f>
        <v>0</v>
      </c>
      <c r="AF18" s="13">
        <f>SUMIF(EPIS!$E$8:$E$90,'Depreciation Exp'!$G18,EPIS!AA$8:AA$90)</f>
        <v>0</v>
      </c>
      <c r="AG18" s="13">
        <f>SUMIF(EPIS!$E$8:$E$90,'Depreciation Exp'!$G18,EPIS!AB$8:AB$90)</f>
        <v>0</v>
      </c>
      <c r="AH18" s="13">
        <f>SUMIF(EPIS!$E$8:$E$90,'Depreciation Exp'!$G18,EPIS!AC$8:AC$90)</f>
        <v>0</v>
      </c>
      <c r="AI18" s="13">
        <f>SUMIF(EPIS!$E$8:$E$90,'Depreciation Exp'!$G18,EPIS!AD$8:AD$90)</f>
        <v>8389972.3100000005</v>
      </c>
      <c r="AJ18" s="98"/>
      <c r="AK18" s="13">
        <f>SUMIF(Retirements!$F$12:$F$95,'Depreciation Exp'!$G18,Retirements!ED$12:ED$95)</f>
        <v>0</v>
      </c>
      <c r="AL18" s="13">
        <f>SUMIF(Retirements!$F$12:$F$95,'Depreciation Exp'!$G18,Retirements!EE$12:EE$95)</f>
        <v>0</v>
      </c>
      <c r="AM18" s="13">
        <f>SUMIF(Retirements!$F$12:$F$95,'Depreciation Exp'!$G18,Retirements!EF$12:EF$95)</f>
        <v>0</v>
      </c>
      <c r="AN18" s="13">
        <f>SUMIF(Retirements!$F$12:$F$95,'Depreciation Exp'!$G18,Retirements!EG$12:EG$95)</f>
        <v>0</v>
      </c>
      <c r="AO18" s="13">
        <f>SUMIF(Retirements!$F$12:$F$95,'Depreciation Exp'!$G18,Retirements!EH$12:EH$95)</f>
        <v>-85827.839999999997</v>
      </c>
      <c r="AP18" s="13">
        <f>SUMIF(Retirements!$F$12:$F$95,'Depreciation Exp'!$G18,Retirements!EI$12:EI$95)</f>
        <v>-2855966.41</v>
      </c>
      <c r="AQ18" s="13">
        <f>SUMIF(Retirements!$F$12:$F$95,'Depreciation Exp'!$G18,Retirements!EJ$12:EJ$95)</f>
        <v>0</v>
      </c>
      <c r="AR18" s="13">
        <f>SUMIF(Retirements!$F$12:$F$95,'Depreciation Exp'!$G18,Retirements!EK$12:EK$95)</f>
        <v>-242206</v>
      </c>
      <c r="AS18" s="13">
        <f>SUMIF(Retirements!$F$12:$F$95,'Depreciation Exp'!$G18,Retirements!EL$12:EL$95)</f>
        <v>0</v>
      </c>
      <c r="AT18" s="13">
        <f>SUMIF(Retirements!$F$12:$F$95,'Depreciation Exp'!$G18,Retirements!EM$12:EM$95)</f>
        <v>-1768620.5297612876</v>
      </c>
      <c r="AU18" s="13">
        <f>SUMIF(Retirements!$F$12:$F$95,'Depreciation Exp'!$G18,Retirements!EN$12:EN$95)</f>
        <v>-1768620.5297612876</v>
      </c>
      <c r="AV18" s="13">
        <f>SUMIF(Retirements!$F$12:$F$95,'Depreciation Exp'!$G18,Retirements!EO$12:EO$95)</f>
        <v>-1768620.5297612876</v>
      </c>
      <c r="AW18" s="13">
        <f>SUMIF(Retirements!$F$12:$F$95,'Depreciation Exp'!$G18,Retirements!EP$12:EP$95)</f>
        <v>-1768620.5297612876</v>
      </c>
      <c r="AX18" s="13">
        <f>SUMIF(Retirements!$F$12:$F$95,'Depreciation Exp'!$G18,Retirements!EQ$12:EQ$95)</f>
        <v>-1768620.5297612876</v>
      </c>
      <c r="AY18" s="13">
        <f>SUMIF(Retirements!$F$12:$F$95,'Depreciation Exp'!$G18,Retirements!ER$12:ER$95)</f>
        <v>-1768620.5297612876</v>
      </c>
      <c r="AZ18" s="13">
        <f>SUMIF(Retirements!$F$12:$F$95,'Depreciation Exp'!$G18,Retirements!ES$12:ES$95)</f>
        <v>-1768620.5297612876</v>
      </c>
      <c r="BA18" s="13">
        <f>SUMIF(Retirements!$F$12:$F$95,'Depreciation Exp'!$G18,Retirements!ET$12:ET$95)</f>
        <v>-1768620.5297612876</v>
      </c>
      <c r="BB18" s="13">
        <f>SUMIF(Retirements!$F$12:$F$95,'Depreciation Exp'!$G18,Retirements!EU$12:EU$95)</f>
        <v>-1768620.5297612876</v>
      </c>
      <c r="BC18" s="13">
        <f>SUMIF(Retirements!$F$12:$F$95,'Depreciation Exp'!$G18,Retirements!EV$12:EV$95)</f>
        <v>-1728946.1067432556</v>
      </c>
      <c r="BD18" s="13">
        <f>SUMIF(Retirements!$F$12:$F$95,'Depreciation Exp'!$G18,Retirements!EW$12:EW$95)</f>
        <v>-1728946.1067432556</v>
      </c>
      <c r="BE18" s="13">
        <f>SUMIF(Retirements!$F$12:$F$95,'Depreciation Exp'!$G18,Retirements!EX$12:EX$95)</f>
        <v>-1728946.1067432556</v>
      </c>
      <c r="BF18" s="13">
        <f>SUMIF(Retirements!$F$12:$F$95,'Depreciation Exp'!$G18,Retirements!EY$12:EY$95)</f>
        <v>-1728946.1067432556</v>
      </c>
      <c r="BG18" s="13">
        <f>SUMIF(Retirements!$F$12:$F$95,'Depreciation Exp'!$G18,Retirements!EZ$12:EZ$95)</f>
        <v>-1728946.1067432556</v>
      </c>
      <c r="BH18" s="98"/>
      <c r="BI18" s="358">
        <f>VLOOKUP($F18,Scenarios!$J$11:$M$132,4,0)</f>
        <v>520843160.47000003</v>
      </c>
      <c r="BJ18" s="70">
        <f t="shared" si="3"/>
        <v>520845850.17000002</v>
      </c>
      <c r="BK18" s="70">
        <f t="shared" si="3"/>
        <v>520852404.33000004</v>
      </c>
      <c r="BL18" s="70">
        <f t="shared" si="3"/>
        <v>520854018.12000006</v>
      </c>
      <c r="BM18" s="70">
        <f t="shared" si="3"/>
        <v>521087935.72000009</v>
      </c>
      <c r="BN18" s="70">
        <f t="shared" si="3"/>
        <v>527999624.88000011</v>
      </c>
      <c r="BO18" s="70">
        <f t="shared" si="3"/>
        <v>525095006.5800001</v>
      </c>
      <c r="BP18" s="70">
        <f t="shared" si="3"/>
        <v>525192125.63000011</v>
      </c>
      <c r="BQ18" s="70">
        <f t="shared" si="3"/>
        <v>525140985.9000001</v>
      </c>
      <c r="BR18" s="70">
        <f t="shared" si="3"/>
        <v>525143310.10000008</v>
      </c>
      <c r="BS18" s="70">
        <f t="shared" si="3"/>
        <v>523374689.57023877</v>
      </c>
      <c r="BT18" s="70">
        <f t="shared" si="4"/>
        <v>521606069.04047745</v>
      </c>
      <c r="BU18" s="70">
        <f t="shared" si="4"/>
        <v>520154391.26071614</v>
      </c>
      <c r="BV18" s="70">
        <f t="shared" si="4"/>
        <v>518438257.41095483</v>
      </c>
      <c r="BW18" s="70">
        <f t="shared" si="4"/>
        <v>516728291.56119353</v>
      </c>
      <c r="BX18" s="70">
        <f t="shared" si="4"/>
        <v>515019353.71143222</v>
      </c>
      <c r="BY18" s="70">
        <f t="shared" si="4"/>
        <v>513311443.86167091</v>
      </c>
      <c r="BZ18" s="70">
        <f t="shared" si="4"/>
        <v>511597366.0119096</v>
      </c>
      <c r="CA18" s="70">
        <f t="shared" si="4"/>
        <v>513315859.46214831</v>
      </c>
      <c r="CB18" s="70">
        <f t="shared" si="4"/>
        <v>511586913.35540503</v>
      </c>
      <c r="CC18" s="70">
        <f t="shared" si="4"/>
        <v>509857967.24866176</v>
      </c>
      <c r="CD18" s="70">
        <f t="shared" si="5"/>
        <v>508129021.14191848</v>
      </c>
      <c r="CE18" s="70">
        <f t="shared" si="5"/>
        <v>506400075.0351752</v>
      </c>
      <c r="CF18" s="70">
        <f t="shared" si="5"/>
        <v>513061101.23843193</v>
      </c>
      <c r="CG18" s="90"/>
      <c r="CH18" s="13">
        <f t="shared" si="8"/>
        <v>654456.78400881623</v>
      </c>
      <c r="CI18" s="13">
        <f t="shared" si="9"/>
        <v>654458.47385764751</v>
      </c>
      <c r="CJ18" s="13">
        <f t="shared" si="6"/>
        <v>654464.28146668081</v>
      </c>
      <c r="CK18" s="13">
        <f t="shared" si="6"/>
        <v>654469.41311733366</v>
      </c>
      <c r="CL18" s="13">
        <f t="shared" si="6"/>
        <v>654617.38963668887</v>
      </c>
      <c r="CM18" s="13">
        <f t="shared" si="6"/>
        <v>659106.73611838336</v>
      </c>
      <c r="CN18" s="13">
        <f t="shared" si="6"/>
        <v>661624.24513776321</v>
      </c>
      <c r="CO18" s="13">
        <f t="shared" si="6"/>
        <v>659860.38696536818</v>
      </c>
      <c r="CP18" s="13">
        <f t="shared" si="6"/>
        <v>659889.27423910226</v>
      </c>
      <c r="CQ18" s="13">
        <f t="shared" si="6"/>
        <v>659858.60506918887</v>
      </c>
      <c r="CR18" s="13">
        <f t="shared" si="6"/>
        <v>658748.89997625921</v>
      </c>
      <c r="CS18" s="13">
        <f t="shared" si="6"/>
        <v>656526.56935566501</v>
      </c>
      <c r="CT18" s="13">
        <f t="shared" si="6"/>
        <v>654503.36329753278</v>
      </c>
      <c r="CU18" s="13">
        <f t="shared" si="6"/>
        <v>652513.13287045737</v>
      </c>
      <c r="CV18" s="13">
        <f t="shared" si="6"/>
        <v>650360.62866072578</v>
      </c>
      <c r="CW18" s="13">
        <f t="shared" si="6"/>
        <v>648212.64545786835</v>
      </c>
      <c r="CX18" s="13">
        <f t="shared" si="6"/>
        <v>646065.95397126081</v>
      </c>
      <c r="CY18" s="13">
        <f t="shared" si="6"/>
        <v>643916.03319402877</v>
      </c>
      <c r="CZ18" s="13">
        <f t="shared" si="6"/>
        <v>643918.80736858572</v>
      </c>
      <c r="DA18" s="13">
        <f t="shared" si="6"/>
        <v>643912.24031301169</v>
      </c>
      <c r="DB18" s="13">
        <f t="shared" si="6"/>
        <v>641739.76192676835</v>
      </c>
      <c r="DC18" s="13">
        <f t="shared" si="6"/>
        <v>639567.28354052489</v>
      </c>
      <c r="DD18" s="13">
        <f t="shared" si="6"/>
        <v>637394.80515428155</v>
      </c>
      <c r="DE18" s="13">
        <f t="shared" si="6"/>
        <v>640493.46663571999</v>
      </c>
      <c r="DF18" s="13"/>
      <c r="DG18" s="493" t="s">
        <v>854</v>
      </c>
      <c r="DH18" s="61" t="str">
        <f t="shared" si="10"/>
        <v>403SPSSGCH</v>
      </c>
      <c r="DI18" s="127">
        <f>VLOOKUP($DG18,Scenarios!$O$12:$Q$132,2,0)</f>
        <v>7849359.5399999898</v>
      </c>
      <c r="DJ18" s="63">
        <f t="shared" ref="DJ18" si="14">SUM(CT18:DE18)</f>
        <v>7742598.1223907657</v>
      </c>
      <c r="DK18" s="249">
        <f>DJ18-DI18</f>
        <v>-106761.4176092241</v>
      </c>
      <c r="DL18" s="109"/>
      <c r="DM18" s="106">
        <f>VLOOKUP($DG18,Scenarios!$O$12:$Q$132,2,0)</f>
        <v>7849359.5399999898</v>
      </c>
      <c r="DN18" s="106">
        <f>VLOOKUP($DG18,Scenarios!$O$12:$Q$132,3,0)</f>
        <v>7569110.7316035014</v>
      </c>
      <c r="DO18" s="250">
        <f>DN18-DM18</f>
        <v>-280248.80839648843</v>
      </c>
      <c r="DP18" s="109"/>
      <c r="DQ18" s="249">
        <f t="shared" si="13"/>
        <v>-173487.39078726433</v>
      </c>
      <c r="DR18" s="539"/>
    </row>
    <row r="19" spans="1:122">
      <c r="A19" t="s">
        <v>185</v>
      </c>
      <c r="D19" s="5"/>
      <c r="E19" s="5"/>
      <c r="F19" s="5"/>
      <c r="G19" s="5"/>
      <c r="H19" s="5"/>
      <c r="I19" s="5"/>
      <c r="J19" s="84"/>
      <c r="M19" s="15">
        <f t="shared" ref="M19:O19" si="15">SUM(M12:M18)</f>
        <v>14021496.629999993</v>
      </c>
      <c r="N19" s="15">
        <f t="shared" si="15"/>
        <v>25391867.859999999</v>
      </c>
      <c r="O19" s="15">
        <f t="shared" si="15"/>
        <v>-6979341.1799999932</v>
      </c>
      <c r="P19" s="15">
        <f t="shared" ref="P19:AD19" si="16">SUM(P12:P18)</f>
        <v>14776840.009999996</v>
      </c>
      <c r="Q19" s="15">
        <f t="shared" si="16"/>
        <v>209643892.91999993</v>
      </c>
      <c r="R19" s="15">
        <f t="shared" si="16"/>
        <v>32538484.030000016</v>
      </c>
      <c r="S19" s="15">
        <f t="shared" si="16"/>
        <v>-4357856.9400000172</v>
      </c>
      <c r="T19" s="15">
        <f t="shared" si="16"/>
        <v>1534188.33</v>
      </c>
      <c r="U19" s="15">
        <f t="shared" si="16"/>
        <v>95817964.63000007</v>
      </c>
      <c r="V19" s="15">
        <f t="shared" si="16"/>
        <v>119108476.47000001</v>
      </c>
      <c r="W19" s="15">
        <f t="shared" si="16"/>
        <v>151386362.24000001</v>
      </c>
      <c r="X19" s="15">
        <f t="shared" si="16"/>
        <v>23802912.640000015</v>
      </c>
      <c r="Y19" s="15">
        <f t="shared" si="16"/>
        <v>18122217.270000011</v>
      </c>
      <c r="Z19" s="15">
        <f t="shared" si="16"/>
        <v>8549170.7600000016</v>
      </c>
      <c r="AA19" s="15">
        <f t="shared" si="16"/>
        <v>4301905.8699999899</v>
      </c>
      <c r="AB19" s="15">
        <f t="shared" si="16"/>
        <v>8738861.1700000018</v>
      </c>
      <c r="AC19" s="15">
        <f t="shared" si="16"/>
        <v>10778165.350000009</v>
      </c>
      <c r="AD19" s="15">
        <f t="shared" si="16"/>
        <v>43693772.050000004</v>
      </c>
      <c r="AE19" s="15">
        <f t="shared" ref="AE19:AI19" si="17">SUM(AE12:AE18)</f>
        <v>46833</v>
      </c>
      <c r="AF19" s="15">
        <f t="shared" si="17"/>
        <v>3987079.2700000107</v>
      </c>
      <c r="AG19" s="15">
        <f t="shared" si="17"/>
        <v>38833</v>
      </c>
      <c r="AH19" s="15">
        <f t="shared" si="17"/>
        <v>15678521.300000014</v>
      </c>
      <c r="AI19" s="15">
        <f t="shared" si="17"/>
        <v>61453613.470000006</v>
      </c>
      <c r="AK19" s="15">
        <f t="shared" ref="AK19" si="18">SUM(AK12:AK18)</f>
        <v>-3628612.94</v>
      </c>
      <c r="AL19" s="15">
        <f t="shared" ref="AL19:BG19" si="19">SUM(AL12:AL18)</f>
        <v>-1202428.26</v>
      </c>
      <c r="AM19" s="15">
        <f t="shared" si="19"/>
        <v>-17297069.620000001</v>
      </c>
      <c r="AN19" s="15">
        <f t="shared" si="19"/>
        <v>-5963587.9199999999</v>
      </c>
      <c r="AO19" s="15">
        <f t="shared" si="19"/>
        <v>-5129154.32</v>
      </c>
      <c r="AP19" s="15">
        <f t="shared" si="19"/>
        <v>-8150100.96</v>
      </c>
      <c r="AQ19" s="15">
        <f t="shared" si="19"/>
        <v>-3169584.6700000004</v>
      </c>
      <c r="AR19" s="15">
        <f t="shared" si="19"/>
        <v>-4364528.9399999995</v>
      </c>
      <c r="AS19" s="15">
        <f t="shared" si="19"/>
        <v>-7438024.5899999999</v>
      </c>
      <c r="AT19" s="15">
        <f t="shared" si="19"/>
        <v>-8769532.3542903494</v>
      </c>
      <c r="AU19" s="15">
        <f t="shared" si="19"/>
        <v>-8769532.3542903494</v>
      </c>
      <c r="AV19" s="15">
        <f t="shared" si="19"/>
        <v>-8769532.3542903494</v>
      </c>
      <c r="AW19" s="15">
        <f t="shared" si="19"/>
        <v>-8769532.3542903494</v>
      </c>
      <c r="AX19" s="15">
        <f t="shared" si="19"/>
        <v>-8769532.3542903494</v>
      </c>
      <c r="AY19" s="15">
        <f t="shared" si="19"/>
        <v>-8769532.3542903494</v>
      </c>
      <c r="AZ19" s="15">
        <f t="shared" si="19"/>
        <v>-8769532.3542903494</v>
      </c>
      <c r="BA19" s="15">
        <f t="shared" si="19"/>
        <v>-8769532.3542903494</v>
      </c>
      <c r="BB19" s="15">
        <f t="shared" si="19"/>
        <v>-8769532.3542903494</v>
      </c>
      <c r="BC19" s="15">
        <f t="shared" si="19"/>
        <v>-8988035.7517617438</v>
      </c>
      <c r="BD19" s="15">
        <f t="shared" si="19"/>
        <v>-8988035.7517617438</v>
      </c>
      <c r="BE19" s="15">
        <f t="shared" si="19"/>
        <v>-8988035.7517617438</v>
      </c>
      <c r="BF19" s="15">
        <f t="shared" si="19"/>
        <v>-8988035.7517617438</v>
      </c>
      <c r="BG19" s="15">
        <f t="shared" si="19"/>
        <v>-8988035.7517617438</v>
      </c>
      <c r="BI19" s="359">
        <f t="shared" ref="BI19" si="20">SUM(BI12:BI18)</f>
        <v>6076962382.4400015</v>
      </c>
      <c r="BJ19" s="15">
        <f>SUM(BJ12:BJ18)</f>
        <v>6087355266.1300011</v>
      </c>
      <c r="BK19" s="15">
        <f t="shared" ref="BK19:DD19" si="21">SUM(BK12:BK18)</f>
        <v>6111544705.7300005</v>
      </c>
      <c r="BL19" s="15">
        <f t="shared" si="21"/>
        <v>6087268294.9300013</v>
      </c>
      <c r="BM19" s="15">
        <f t="shared" si="21"/>
        <v>6096081547.0200014</v>
      </c>
      <c r="BN19" s="15">
        <f t="shared" si="21"/>
        <v>6300596285.6200008</v>
      </c>
      <c r="BO19" s="15">
        <f t="shared" si="21"/>
        <v>6324984668.6900005</v>
      </c>
      <c r="BP19" s="15">
        <f t="shared" si="21"/>
        <v>6317457227.0800009</v>
      </c>
      <c r="BQ19" s="15">
        <f t="shared" si="21"/>
        <v>6314626886.4699993</v>
      </c>
      <c r="BR19" s="15">
        <f t="shared" si="21"/>
        <v>6403006826.5100002</v>
      </c>
      <c r="BS19" s="15">
        <f t="shared" si="21"/>
        <v>6513345770.6257095</v>
      </c>
      <c r="BT19" s="15">
        <f t="shared" si="21"/>
        <v>6655962600.5114183</v>
      </c>
      <c r="BU19" s="15">
        <f t="shared" si="21"/>
        <v>6670995980.7971296</v>
      </c>
      <c r="BV19" s="15">
        <f t="shared" si="21"/>
        <v>6680348665.7128372</v>
      </c>
      <c r="BW19" s="15">
        <f t="shared" si="21"/>
        <v>6680128304.1185474</v>
      </c>
      <c r="BX19" s="15">
        <f t="shared" si="21"/>
        <v>6675660677.6342583</v>
      </c>
      <c r="BY19" s="15">
        <f t="shared" si="21"/>
        <v>6675630006.4499674</v>
      </c>
      <c r="BZ19" s="15">
        <f t="shared" si="21"/>
        <v>6677638639.4456768</v>
      </c>
      <c r="CA19" s="15">
        <f t="shared" si="21"/>
        <v>6712562879.141387</v>
      </c>
      <c r="CB19" s="15">
        <f t="shared" si="21"/>
        <v>6703621676.3896246</v>
      </c>
      <c r="CC19" s="15">
        <f t="shared" si="21"/>
        <v>6698620719.9078627</v>
      </c>
      <c r="CD19" s="15">
        <f t="shared" si="21"/>
        <v>6689671517.1561003</v>
      </c>
      <c r="CE19" s="15">
        <f t="shared" si="21"/>
        <v>6696362002.7043381</v>
      </c>
      <c r="CF19" s="15">
        <f t="shared" si="21"/>
        <v>6748827580.422576</v>
      </c>
      <c r="CG19" s="90"/>
      <c r="CH19" s="15">
        <f t="shared" si="21"/>
        <v>10805710.42407693</v>
      </c>
      <c r="CI19" s="15">
        <f t="shared" si="21"/>
        <v>10816103.640650537</v>
      </c>
      <c r="CJ19" s="15">
        <f t="shared" si="21"/>
        <v>10850553.517367408</v>
      </c>
      <c r="CK19" s="15">
        <f t="shared" si="21"/>
        <v>10852091.443930516</v>
      </c>
      <c r="CL19" s="15">
        <f t="shared" si="21"/>
        <v>10838990.489408895</v>
      </c>
      <c r="CM19" s="15">
        <f t="shared" si="21"/>
        <v>11048432.808777055</v>
      </c>
      <c r="CN19" s="15">
        <f t="shared" si="21"/>
        <v>11274316.929706834</v>
      </c>
      <c r="CO19" s="15">
        <f t="shared" si="21"/>
        <v>11292744.783733249</v>
      </c>
      <c r="CP19" s="15">
        <f t="shared" si="21"/>
        <v>11282980.291867685</v>
      </c>
      <c r="CQ19" s="15">
        <f t="shared" si="21"/>
        <v>11368526.285142478</v>
      </c>
      <c r="CR19" s="15">
        <f t="shared" si="21"/>
        <v>11566778.141368886</v>
      </c>
      <c r="CS19" s="15">
        <f t="shared" si="21"/>
        <v>11819402.760113928</v>
      </c>
      <c r="CT19" s="15">
        <f t="shared" si="21"/>
        <v>11977787.395121157</v>
      </c>
      <c r="CU19" s="15">
        <f t="shared" si="21"/>
        <v>12004538.264686417</v>
      </c>
      <c r="CV19" s="15">
        <f t="shared" si="21"/>
        <v>12016316.986339755</v>
      </c>
      <c r="CW19" s="15">
        <f t="shared" si="21"/>
        <v>12014443.847091815</v>
      </c>
      <c r="CX19" s="15">
        <f t="shared" si="21"/>
        <v>12012757.311857414</v>
      </c>
      <c r="CY19" s="15">
        <f t="shared" si="21"/>
        <v>12017468.734765358</v>
      </c>
      <c r="CZ19" s="15">
        <f t="shared" si="21"/>
        <v>12055471.171922365</v>
      </c>
      <c r="DA19" s="15">
        <f t="shared" si="21"/>
        <v>12082649.712622305</v>
      </c>
      <c r="DB19" s="15">
        <f t="shared" si="21"/>
        <v>12071621.108284704</v>
      </c>
      <c r="DC19" s="15">
        <f t="shared" si="21"/>
        <v>12060584.60295294</v>
      </c>
      <c r="DD19" s="15">
        <f t="shared" si="21"/>
        <v>12061094.849526636</v>
      </c>
      <c r="DE19" s="15">
        <f t="shared" ref="DE19" si="22">SUM(DE12:DE18)</f>
        <v>12119244.823443124</v>
      </c>
      <c r="DF19" s="90"/>
      <c r="DG19" s="61"/>
      <c r="DH19" s="61"/>
      <c r="DI19" s="112">
        <f>SUM(DI12:DI18)</f>
        <v>126358781.62</v>
      </c>
      <c r="DJ19" s="112">
        <f>SUM(DJ12:DJ18)</f>
        <v>144493978.80861402</v>
      </c>
      <c r="DK19" s="112">
        <f>DJ19-DI19</f>
        <v>18135197.188614011</v>
      </c>
      <c r="DL19" s="109"/>
      <c r="DM19" s="107">
        <f t="shared" ref="DM19:DN19" si="23">SUM(DM12:DM18)</f>
        <v>126358781.62</v>
      </c>
      <c r="DN19" s="107">
        <f t="shared" si="23"/>
        <v>145010464.0581097</v>
      </c>
      <c r="DO19" s="107">
        <f>DN19-DM19</f>
        <v>18651682.438109696</v>
      </c>
      <c r="DP19" s="109"/>
      <c r="DQ19" s="64">
        <f t="shared" si="13"/>
        <v>516485.2494956851</v>
      </c>
      <c r="DR19" s="48"/>
    </row>
    <row r="20" spans="1:122">
      <c r="D20" s="5"/>
      <c r="E20" s="5"/>
      <c r="F20" s="5"/>
      <c r="G20" s="5"/>
      <c r="H20" s="5"/>
      <c r="I20" s="5"/>
      <c r="J20" s="84"/>
      <c r="M20" s="13"/>
      <c r="N20" s="13"/>
      <c r="O20" s="13"/>
      <c r="P20" s="13"/>
      <c r="Q20" s="13"/>
      <c r="R20" s="13"/>
      <c r="S20" s="13"/>
      <c r="T20" s="13"/>
      <c r="U20" s="13"/>
      <c r="V20" s="13"/>
      <c r="W20" s="13"/>
      <c r="X20" s="13"/>
      <c r="Y20" s="13"/>
      <c r="Z20" s="13"/>
      <c r="AA20" s="13"/>
      <c r="AB20" s="13"/>
      <c r="AC20" s="13"/>
      <c r="AD20" s="13"/>
      <c r="AE20" s="13"/>
      <c r="AF20" s="13"/>
      <c r="AG20" s="13"/>
      <c r="AH20" s="13"/>
      <c r="AI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I20" s="358"/>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90"/>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61"/>
      <c r="DH20" s="61"/>
      <c r="DI20" s="63"/>
      <c r="DJ20" s="63"/>
      <c r="DK20" s="63"/>
      <c r="DL20" s="109"/>
      <c r="DM20" s="182"/>
      <c r="DN20" s="106"/>
      <c r="DO20" s="106"/>
      <c r="DP20" s="109"/>
      <c r="DQ20" s="127"/>
      <c r="DR20" s="48"/>
    </row>
    <row r="21" spans="1:122">
      <c r="A21" s="6" t="s">
        <v>186</v>
      </c>
      <c r="B21" s="6"/>
      <c r="D21" s="5"/>
      <c r="E21" s="5"/>
      <c r="F21" s="5"/>
      <c r="G21" s="5"/>
      <c r="H21" s="5"/>
      <c r="I21" s="5"/>
      <c r="J21" s="84"/>
      <c r="M21" s="13"/>
      <c r="N21" s="13"/>
      <c r="O21" s="13"/>
      <c r="P21" s="13"/>
      <c r="Q21" s="13"/>
      <c r="R21" s="13"/>
      <c r="S21" s="13"/>
      <c r="T21" s="13"/>
      <c r="U21" s="13"/>
      <c r="V21" s="13"/>
      <c r="W21" s="13"/>
      <c r="X21" s="13"/>
      <c r="Y21" s="13"/>
      <c r="Z21" s="13"/>
      <c r="AA21" s="13"/>
      <c r="AB21" s="13"/>
      <c r="AC21" s="13"/>
      <c r="AD21" s="13"/>
      <c r="AE21" s="13"/>
      <c r="AF21" s="13"/>
      <c r="AG21" s="13"/>
      <c r="AH21" s="13"/>
      <c r="AI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I21" s="358"/>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90"/>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61"/>
      <c r="DH21" s="61"/>
      <c r="DI21" s="63"/>
      <c r="DJ21" s="63"/>
      <c r="DK21" s="63"/>
      <c r="DL21" s="109"/>
      <c r="DM21" s="182"/>
      <c r="DN21" s="106"/>
      <c r="DO21" s="106"/>
      <c r="DP21" s="109"/>
      <c r="DQ21" s="127"/>
      <c r="DR21" s="48"/>
    </row>
    <row r="22" spans="1:122">
      <c r="A22" t="s">
        <v>0</v>
      </c>
      <c r="B22" t="s">
        <v>7</v>
      </c>
      <c r="C22" t="s">
        <v>1</v>
      </c>
      <c r="D22" s="5" t="s">
        <v>106</v>
      </c>
      <c r="E22" s="5" t="s">
        <v>13</v>
      </c>
      <c r="F22" s="5" t="s">
        <v>114</v>
      </c>
      <c r="G22" s="5" t="s">
        <v>56</v>
      </c>
      <c r="H22" s="5" t="s">
        <v>843</v>
      </c>
      <c r="I22" s="5"/>
      <c r="J22" s="84">
        <f>VLOOKUP(F22,Scenarios!$BC$10:$BF$122,3,0)</f>
        <v>1.5461057946175921E-2</v>
      </c>
      <c r="K22" s="98">
        <f t="shared" ref="K22:K25" si="24">J22/12</f>
        <v>1.28842149551466E-3</v>
      </c>
      <c r="L22" s="98"/>
      <c r="M22" s="13">
        <f>SUMIF(EPIS!$E$8:$E$90,'Depreciation Exp'!$G22,EPIS!H$8:H$90)</f>
        <v>0</v>
      </c>
      <c r="N22" s="13">
        <f>SUMIF(EPIS!$E$8:$E$90,'Depreciation Exp'!$G22,EPIS!I$8:I$90)</f>
        <v>0</v>
      </c>
      <c r="O22" s="13">
        <f>SUMIF(EPIS!$E$8:$E$90,'Depreciation Exp'!$G22,EPIS!J$8:J$90)</f>
        <v>0</v>
      </c>
      <c r="P22" s="13">
        <f>SUMIF(EPIS!$E$8:$E$90,'Depreciation Exp'!$G22,EPIS!K$8:K$90)</f>
        <v>0</v>
      </c>
      <c r="Q22" s="13">
        <f>SUMIF(EPIS!$E$8:$E$90,'Depreciation Exp'!$G22,EPIS!L$8:L$90)</f>
        <v>0</v>
      </c>
      <c r="R22" s="13">
        <f>SUMIF(EPIS!$E$8:$E$90,'Depreciation Exp'!$G22,EPIS!M$8:M$90)</f>
        <v>0</v>
      </c>
      <c r="S22" s="13">
        <f>SUMIF(EPIS!$E$8:$E$90,'Depreciation Exp'!$G22,EPIS!N$8:N$90)</f>
        <v>0</v>
      </c>
      <c r="T22" s="13">
        <f>SUMIF(EPIS!$E$8:$E$90,'Depreciation Exp'!$G22,EPIS!O$8:O$90)</f>
        <v>0</v>
      </c>
      <c r="U22" s="13">
        <f>SUMIF(EPIS!$E$8:$E$90,'Depreciation Exp'!$G22,EPIS!P$8:P$90)</f>
        <v>0</v>
      </c>
      <c r="V22" s="13">
        <f>SUMIF(EPIS!$E$8:$E$90,'Depreciation Exp'!$G22,EPIS!Q$8:Q$90)</f>
        <v>0</v>
      </c>
      <c r="W22" s="13">
        <f>SUMIF(EPIS!$E$8:$E$90,'Depreciation Exp'!$G22,EPIS!R$8:R$90)</f>
        <v>0</v>
      </c>
      <c r="X22" s="13">
        <f>SUMIF(EPIS!$E$8:$E$90,'Depreciation Exp'!$G22,EPIS!S$8:S$90)</f>
        <v>0</v>
      </c>
      <c r="Y22" s="13">
        <f>SUMIF(EPIS!$E$8:$E$90,'Depreciation Exp'!$G22,EPIS!T$8:T$90)</f>
        <v>0</v>
      </c>
      <c r="Z22" s="13">
        <f>SUMIF(EPIS!$E$8:$E$90,'Depreciation Exp'!$G22,EPIS!U$8:U$90)</f>
        <v>0</v>
      </c>
      <c r="AA22" s="13">
        <f>SUMIF(EPIS!$E$8:$E$90,'Depreciation Exp'!$G22,EPIS!V$8:V$90)</f>
        <v>0</v>
      </c>
      <c r="AB22" s="13">
        <f>SUMIF(EPIS!$E$8:$E$90,'Depreciation Exp'!$G22,EPIS!W$8:W$90)</f>
        <v>0</v>
      </c>
      <c r="AC22" s="13">
        <f>SUMIF(EPIS!$E$8:$E$90,'Depreciation Exp'!$G22,EPIS!X$8:X$90)</f>
        <v>0</v>
      </c>
      <c r="AD22" s="13">
        <f>SUMIF(EPIS!$E$8:$E$90,'Depreciation Exp'!$G22,EPIS!Y$8:Y$90)</f>
        <v>0</v>
      </c>
      <c r="AE22" s="13">
        <f>SUMIF(EPIS!$E$8:$E$90,'Depreciation Exp'!$G22,EPIS!Z$8:Z$90)</f>
        <v>0</v>
      </c>
      <c r="AF22" s="13">
        <f>SUMIF(EPIS!$E$8:$E$90,'Depreciation Exp'!$G22,EPIS!AA$8:AA$90)</f>
        <v>0</v>
      </c>
      <c r="AG22" s="13">
        <f>SUMIF(EPIS!$E$8:$E$90,'Depreciation Exp'!$G22,EPIS!AB$8:AB$90)</f>
        <v>0</v>
      </c>
      <c r="AH22" s="13">
        <f>SUMIF(EPIS!$E$8:$E$90,'Depreciation Exp'!$G22,EPIS!AC$8:AC$90)</f>
        <v>0</v>
      </c>
      <c r="AI22" s="13">
        <f>SUMIF(EPIS!$E$8:$E$90,'Depreciation Exp'!$G22,EPIS!AD$8:AD$90)</f>
        <v>0</v>
      </c>
      <c r="AJ22" s="98"/>
      <c r="AK22" s="13">
        <f>SUMIF(Retirements!$F$12:$F$95,'Depreciation Exp'!$G22,Retirements!ED$12:ED$95)</f>
        <v>-12658</v>
      </c>
      <c r="AL22" s="13">
        <f>SUMIF(Retirements!$F$12:$F$95,'Depreciation Exp'!$G22,Retirements!EE$12:EE$95)</f>
        <v>-7403.75</v>
      </c>
      <c r="AM22" s="13">
        <f>SUMIF(Retirements!$F$12:$F$95,'Depreciation Exp'!$G22,Retirements!EF$12:EF$95)</f>
        <v>-6639</v>
      </c>
      <c r="AN22" s="13">
        <f>SUMIF(Retirements!$F$12:$F$95,'Depreciation Exp'!$G22,Retirements!EG$12:EG$95)</f>
        <v>-2844667.7299999995</v>
      </c>
      <c r="AO22" s="13">
        <f>SUMIF(Retirements!$F$12:$F$95,'Depreciation Exp'!$G22,Retirements!EH$12:EH$95)</f>
        <v>-29479.739999999998</v>
      </c>
      <c r="AP22" s="13">
        <f>SUMIF(Retirements!$F$12:$F$95,'Depreciation Exp'!$G22,Retirements!EI$12:EI$95)</f>
        <v>-761870.15999999968</v>
      </c>
      <c r="AQ22" s="13">
        <f>SUMIF(Retirements!$F$12:$F$95,'Depreciation Exp'!$G22,Retirements!EJ$12:EJ$95)</f>
        <v>-268961</v>
      </c>
      <c r="AR22" s="13">
        <f>SUMIF(Retirements!$F$12:$F$95,'Depreciation Exp'!$G22,Retirements!EK$12:EK$95)</f>
        <v>-3570</v>
      </c>
      <c r="AS22" s="13">
        <f>SUMIF(Retirements!$F$12:$F$95,'Depreciation Exp'!$G22,Retirements!EL$12:EL$95)</f>
        <v>-89611.81</v>
      </c>
      <c r="AT22" s="13">
        <f>SUMIF(Retirements!$F$12:$F$95,'Depreciation Exp'!$G22,Retirements!EM$12:EM$95)</f>
        <v>-206052.22917653376</v>
      </c>
      <c r="AU22" s="13">
        <f>SUMIF(Retirements!$F$12:$F$95,'Depreciation Exp'!$G22,Retirements!EN$12:EN$95)</f>
        <v>-206052.22917653376</v>
      </c>
      <c r="AV22" s="13">
        <f>SUMIF(Retirements!$F$12:$F$95,'Depreciation Exp'!$G22,Retirements!EO$12:EO$95)</f>
        <v>-206052.22917653376</v>
      </c>
      <c r="AW22" s="13">
        <f>SUMIF(Retirements!$F$12:$F$95,'Depreciation Exp'!$G22,Retirements!EP$12:EP$95)</f>
        <v>-206052.22917653376</v>
      </c>
      <c r="AX22" s="13">
        <f>SUMIF(Retirements!$F$12:$F$95,'Depreciation Exp'!$G22,Retirements!EQ$12:EQ$95)</f>
        <v>-206052.22917653376</v>
      </c>
      <c r="AY22" s="13">
        <f>SUMIF(Retirements!$F$12:$F$95,'Depreciation Exp'!$G22,Retirements!ER$12:ER$95)</f>
        <v>-206052.22917653376</v>
      </c>
      <c r="AZ22" s="13">
        <f>SUMIF(Retirements!$F$12:$F$95,'Depreciation Exp'!$G22,Retirements!ES$12:ES$95)</f>
        <v>-206052.22917653376</v>
      </c>
      <c r="BA22" s="13">
        <f>SUMIF(Retirements!$F$12:$F$95,'Depreciation Exp'!$G22,Retirements!ET$12:ET$95)</f>
        <v>-206052.22917653376</v>
      </c>
      <c r="BB22" s="13">
        <f>SUMIF(Retirements!$F$12:$F$95,'Depreciation Exp'!$G22,Retirements!EU$12:EU$95)</f>
        <v>-206052.22917653376</v>
      </c>
      <c r="BC22" s="13">
        <f>SUMIF(Retirements!$F$12:$F$95,'Depreciation Exp'!$G22,Retirements!EV$12:EV$95)</f>
        <v>-203648.21106353324</v>
      </c>
      <c r="BD22" s="13">
        <f>SUMIF(Retirements!$F$12:$F$95,'Depreciation Exp'!$G22,Retirements!EW$12:EW$95)</f>
        <v>-203648.21106353324</v>
      </c>
      <c r="BE22" s="13">
        <f>SUMIF(Retirements!$F$12:$F$95,'Depreciation Exp'!$G22,Retirements!EX$12:EX$95)</f>
        <v>-203648.21106353324</v>
      </c>
      <c r="BF22" s="13">
        <f>SUMIF(Retirements!$F$12:$F$95,'Depreciation Exp'!$G22,Retirements!EY$12:EY$95)</f>
        <v>-203648.21106353324</v>
      </c>
      <c r="BG22" s="13">
        <f>SUMIF(Retirements!$F$12:$F$95,'Depreciation Exp'!$G22,Retirements!EZ$12:EZ$95)</f>
        <v>-203648.21106353324</v>
      </c>
      <c r="BH22" s="98"/>
      <c r="BI22" s="358">
        <f>VLOOKUP($F22,Scenarios!$J$11:$M$132,4,0)</f>
        <v>193652145.31</v>
      </c>
      <c r="BJ22" s="70">
        <f t="shared" ref="BJ22:BS25" si="25">BI22+AK22+M22</f>
        <v>193639487.31</v>
      </c>
      <c r="BK22" s="70">
        <f t="shared" si="25"/>
        <v>193632083.56</v>
      </c>
      <c r="BL22" s="70">
        <f t="shared" si="25"/>
        <v>193625444.56</v>
      </c>
      <c r="BM22" s="70">
        <f t="shared" si="25"/>
        <v>190780776.83000001</v>
      </c>
      <c r="BN22" s="70">
        <f t="shared" si="25"/>
        <v>190751297.09</v>
      </c>
      <c r="BO22" s="70">
        <f t="shared" si="25"/>
        <v>189989426.93000001</v>
      </c>
      <c r="BP22" s="70">
        <f t="shared" si="25"/>
        <v>189720465.93000001</v>
      </c>
      <c r="BQ22" s="70">
        <f t="shared" si="25"/>
        <v>189716895.93000001</v>
      </c>
      <c r="BR22" s="70">
        <f t="shared" si="25"/>
        <v>189627284.12</v>
      </c>
      <c r="BS22" s="70">
        <f t="shared" si="25"/>
        <v>189421231.89082348</v>
      </c>
      <c r="BT22" s="70">
        <f t="shared" ref="BT22:CC25" si="26">BS22+AU22+W22</f>
        <v>189215179.66164696</v>
      </c>
      <c r="BU22" s="70">
        <f t="shared" si="26"/>
        <v>189009127.43247044</v>
      </c>
      <c r="BV22" s="70">
        <f t="shared" si="26"/>
        <v>188803075.20329392</v>
      </c>
      <c r="BW22" s="70">
        <f t="shared" si="26"/>
        <v>188597022.9741174</v>
      </c>
      <c r="BX22" s="70">
        <f t="shared" si="26"/>
        <v>188390970.74494088</v>
      </c>
      <c r="BY22" s="70">
        <f t="shared" si="26"/>
        <v>188184918.51576436</v>
      </c>
      <c r="BZ22" s="70">
        <f t="shared" si="26"/>
        <v>187978866.28658783</v>
      </c>
      <c r="CA22" s="70">
        <f t="shared" si="26"/>
        <v>187772814.05741131</v>
      </c>
      <c r="CB22" s="70">
        <f t="shared" si="26"/>
        <v>187569165.84634778</v>
      </c>
      <c r="CC22" s="70">
        <f t="shared" si="26"/>
        <v>187365517.63528425</v>
      </c>
      <c r="CD22" s="70">
        <f t="shared" ref="CD22:CF25" si="27">CC22+BE22+AG22</f>
        <v>187161869.42422071</v>
      </c>
      <c r="CE22" s="70">
        <f t="shared" si="27"/>
        <v>186958221.21315718</v>
      </c>
      <c r="CF22" s="70">
        <f t="shared" si="27"/>
        <v>186754573.00209364</v>
      </c>
      <c r="CG22" s="90"/>
      <c r="CH22" s="16">
        <f t="shared" ref="CH22:CH25" si="28">BI22*$K22</f>
        <v>249505.58666993247</v>
      </c>
      <c r="CI22" s="13">
        <f t="shared" ref="CI22:CI25" si="29">((BI22+BJ22)/2)*$K22</f>
        <v>249497.43225028735</v>
      </c>
      <c r="CJ22" s="13">
        <f t="shared" ref="CJ22:CJ25" si="30">((BJ22+BK22)/2)*$K22</f>
        <v>249484.50825531853</v>
      </c>
      <c r="CK22" s="13">
        <f t="shared" ref="CK22:CK25" si="31">((BK22+BL22)/2)*$K22</f>
        <v>249475.46176484044</v>
      </c>
      <c r="CL22" s="13">
        <f t="shared" ref="CL22:CL25" si="32">((BL22+BM22)/2)*$K22</f>
        <v>247638.61932422162</v>
      </c>
      <c r="CM22" s="13">
        <f t="shared" ref="CM22:CM25" si="33">((BM22+BN22)/2)*$K22</f>
        <v>245787.06263340812</v>
      </c>
      <c r="CN22" s="13">
        <f t="shared" ref="CN22:CN25" si="34">((BN22+BO22)/2)*$K22</f>
        <v>245277.26652259141</v>
      </c>
      <c r="CO22" s="13">
        <f t="shared" ref="CO22:CO25" si="35">((BO22+BP22)/2)*$K22</f>
        <v>244613.19401019628</v>
      </c>
      <c r="CP22" s="13">
        <f t="shared" ref="CP22:CP25" si="36">((BP22+BQ22)/2)*$K22</f>
        <v>244437.62661089923</v>
      </c>
      <c r="CQ22" s="13">
        <f t="shared" ref="CQ22:CQ25" si="37">((BQ22+BR22)/2)*$K22</f>
        <v>244377.59788740173</v>
      </c>
      <c r="CR22" s="13">
        <f t="shared" ref="CR22:CR25" si="38">((BR22+BS22)/2)*$K22</f>
        <v>244187.12793563888</v>
      </c>
      <c r="CS22" s="13">
        <f t="shared" ref="CS22:CS25" si="39">((BS22+BT22)/2)*$K22</f>
        <v>243921.64581436914</v>
      </c>
      <c r="CT22" s="13">
        <f t="shared" ref="CT22:CT25" si="40">((BT22+BU22)/2)*$K22</f>
        <v>243656.1636930994</v>
      </c>
      <c r="CU22" s="13">
        <f t="shared" ref="CU22:CU25" si="41">((BU22+BV22)/2)*$K22</f>
        <v>243390.68157182966</v>
      </c>
      <c r="CV22" s="13">
        <f t="shared" ref="CV22:CV25" si="42">((BV22+BW22)/2)*$K22</f>
        <v>243125.19945055991</v>
      </c>
      <c r="CW22" s="13">
        <f t="shared" ref="CW22:CW25" si="43">((BW22+BX22)/2)*$K22</f>
        <v>242859.71732929014</v>
      </c>
      <c r="CX22" s="13">
        <f t="shared" ref="CX22:CX25" si="44">((BX22+BY22)/2)*$K22</f>
        <v>242594.2352080204</v>
      </c>
      <c r="CY22" s="13">
        <f t="shared" ref="CY22:CY25" si="45">((BY22+BZ22)/2)*$K22</f>
        <v>242328.75308675066</v>
      </c>
      <c r="CZ22" s="13">
        <f t="shared" ref="CZ22:CZ25" si="46">((BZ22+CA22)/2)*$K22</f>
        <v>242063.27096548092</v>
      </c>
      <c r="DA22" s="13">
        <f t="shared" ref="DA22:DA25" si="47">((CA22+CB22)/2)*$K22</f>
        <v>241799.3375385174</v>
      </c>
      <c r="DB22" s="13">
        <f t="shared" ref="DB22:DB25" si="48">((CB22+CC22)/2)*$K22</f>
        <v>241536.95280586</v>
      </c>
      <c r="DC22" s="13">
        <f t="shared" ref="DC22:DC25" si="49">((CC22+CD22)/2)*$K22</f>
        <v>241274.56807320265</v>
      </c>
      <c r="DD22" s="13">
        <f t="shared" ref="DD22:DD25" si="50">((CD22+CE22)/2)*$K22</f>
        <v>241012.18334054528</v>
      </c>
      <c r="DE22" s="13">
        <f t="shared" ref="DE22:DE25" si="51">((CE22+CF22)/2)*$K22</f>
        <v>240749.79860788793</v>
      </c>
      <c r="DF22" s="13"/>
      <c r="DG22" s="61" t="s">
        <v>843</v>
      </c>
      <c r="DH22" s="61" t="str">
        <f t="shared" si="10"/>
        <v>403HPDGP</v>
      </c>
      <c r="DI22" s="127">
        <f>VLOOKUP($DG22,Scenarios!$O$12:$Q$132,2,0)</f>
        <v>2929785.4099999997</v>
      </c>
      <c r="DJ22" s="63">
        <f t="shared" ref="DJ22:DJ25" si="52">SUM(CT22:DE22)</f>
        <v>2906390.8616710445</v>
      </c>
      <c r="DK22" s="63">
        <f t="shared" ref="DK22:DK27" si="53">DJ22-DI22</f>
        <v>-23394.548328955192</v>
      </c>
      <c r="DL22" s="109"/>
      <c r="DM22" s="106">
        <f>VLOOKUP($DG22,Scenarios!$O$12:$Q$132,2,0)</f>
        <v>2929785.4099999997</v>
      </c>
      <c r="DN22" s="106">
        <f>VLOOKUP($DG22,Scenarios!$O$12:$Q$132,3,0)</f>
        <v>2896020.3954017386</v>
      </c>
      <c r="DO22" s="106">
        <f t="shared" ref="DO22:DO27" si="54">DN22-DM22</f>
        <v>-33765.014598261099</v>
      </c>
      <c r="DP22" s="109"/>
      <c r="DQ22" s="127">
        <f t="shared" si="13"/>
        <v>-10370.466269305907</v>
      </c>
      <c r="DR22" s="48"/>
    </row>
    <row r="23" spans="1:122">
      <c r="A23" t="s">
        <v>4</v>
      </c>
      <c r="B23" t="s">
        <v>7</v>
      </c>
      <c r="C23" t="s">
        <v>5</v>
      </c>
      <c r="D23" s="5" t="s">
        <v>106</v>
      </c>
      <c r="E23" s="5" t="s">
        <v>13</v>
      </c>
      <c r="F23" s="5" t="s">
        <v>115</v>
      </c>
      <c r="G23" s="5" t="s">
        <v>57</v>
      </c>
      <c r="H23" s="5" t="s">
        <v>844</v>
      </c>
      <c r="I23" s="5"/>
      <c r="J23" s="84">
        <f>VLOOKUP(F23,Scenarios!$BC$10:$BF$122,3,0)</f>
        <v>2.2298770008384719E-2</v>
      </c>
      <c r="K23" s="98">
        <f t="shared" si="24"/>
        <v>1.85823083403206E-3</v>
      </c>
      <c r="L23" s="98"/>
      <c r="M23" s="13">
        <f>SUMIF(EPIS!$E$8:$E$90,'Depreciation Exp'!$G23,EPIS!H$8:H$90)</f>
        <v>0</v>
      </c>
      <c r="N23" s="13">
        <f>SUMIF(EPIS!$E$8:$E$90,'Depreciation Exp'!$G23,EPIS!I$8:I$90)</f>
        <v>0</v>
      </c>
      <c r="O23" s="13">
        <f>SUMIF(EPIS!$E$8:$E$90,'Depreciation Exp'!$G23,EPIS!J$8:J$90)</f>
        <v>0</v>
      </c>
      <c r="P23" s="13">
        <f>SUMIF(EPIS!$E$8:$E$90,'Depreciation Exp'!$G23,EPIS!K$8:K$90)</f>
        <v>0</v>
      </c>
      <c r="Q23" s="13">
        <f>SUMIF(EPIS!$E$8:$E$90,'Depreciation Exp'!$G23,EPIS!L$8:L$90)</f>
        <v>0</v>
      </c>
      <c r="R23" s="13">
        <f>SUMIF(EPIS!$E$8:$E$90,'Depreciation Exp'!$G23,EPIS!M$8:M$90)</f>
        <v>0</v>
      </c>
      <c r="S23" s="13">
        <f>SUMIF(EPIS!$E$8:$E$90,'Depreciation Exp'!$G23,EPIS!N$8:N$90)</f>
        <v>0</v>
      </c>
      <c r="T23" s="13">
        <f>SUMIF(EPIS!$E$8:$E$90,'Depreciation Exp'!$G23,EPIS!O$8:O$90)</f>
        <v>0</v>
      </c>
      <c r="U23" s="13">
        <f>SUMIF(EPIS!$E$8:$E$90,'Depreciation Exp'!$G23,EPIS!P$8:P$90)</f>
        <v>0</v>
      </c>
      <c r="V23" s="13">
        <f>SUMIF(EPIS!$E$8:$E$90,'Depreciation Exp'!$G23,EPIS!Q$8:Q$90)</f>
        <v>0</v>
      </c>
      <c r="W23" s="13">
        <f>SUMIF(EPIS!$E$8:$E$90,'Depreciation Exp'!$G23,EPIS!R$8:R$90)</f>
        <v>0</v>
      </c>
      <c r="X23" s="13">
        <f>SUMIF(EPIS!$E$8:$E$90,'Depreciation Exp'!$G23,EPIS!S$8:S$90)</f>
        <v>0</v>
      </c>
      <c r="Y23" s="13">
        <f>SUMIF(EPIS!$E$8:$E$90,'Depreciation Exp'!$G23,EPIS!T$8:T$90)</f>
        <v>0</v>
      </c>
      <c r="Z23" s="13">
        <f>SUMIF(EPIS!$E$8:$E$90,'Depreciation Exp'!$G23,EPIS!U$8:U$90)</f>
        <v>0</v>
      </c>
      <c r="AA23" s="13">
        <f>SUMIF(EPIS!$E$8:$E$90,'Depreciation Exp'!$G23,EPIS!V$8:V$90)</f>
        <v>0</v>
      </c>
      <c r="AB23" s="13">
        <f>SUMIF(EPIS!$E$8:$E$90,'Depreciation Exp'!$G23,EPIS!W$8:W$90)</f>
        <v>0</v>
      </c>
      <c r="AC23" s="13">
        <f>SUMIF(EPIS!$E$8:$E$90,'Depreciation Exp'!$G23,EPIS!X$8:X$90)</f>
        <v>0</v>
      </c>
      <c r="AD23" s="13">
        <f>SUMIF(EPIS!$E$8:$E$90,'Depreciation Exp'!$G23,EPIS!Y$8:Y$90)</f>
        <v>0</v>
      </c>
      <c r="AE23" s="13">
        <f>SUMIF(EPIS!$E$8:$E$90,'Depreciation Exp'!$G23,EPIS!Z$8:Z$90)</f>
        <v>0</v>
      </c>
      <c r="AF23" s="13">
        <f>SUMIF(EPIS!$E$8:$E$90,'Depreciation Exp'!$G23,EPIS!AA$8:AA$90)</f>
        <v>0</v>
      </c>
      <c r="AG23" s="13">
        <f>SUMIF(EPIS!$E$8:$E$90,'Depreciation Exp'!$G23,EPIS!AB$8:AB$90)</f>
        <v>0</v>
      </c>
      <c r="AH23" s="13">
        <f>SUMIF(EPIS!$E$8:$E$90,'Depreciation Exp'!$G23,EPIS!AC$8:AC$90)</f>
        <v>0</v>
      </c>
      <c r="AI23" s="13">
        <f>SUMIF(EPIS!$E$8:$E$90,'Depreciation Exp'!$G23,EPIS!AD$8:AD$90)</f>
        <v>0</v>
      </c>
      <c r="AJ23" s="98"/>
      <c r="AK23" s="13">
        <f>SUMIF(Retirements!$F$12:$F$95,'Depreciation Exp'!$G23,Retirements!ED$12:ED$95)</f>
        <v>0</v>
      </c>
      <c r="AL23" s="13">
        <f>SUMIF(Retirements!$F$12:$F$95,'Depreciation Exp'!$G23,Retirements!EE$12:EE$95)</f>
        <v>-18344.100000000002</v>
      </c>
      <c r="AM23" s="13">
        <f>SUMIF(Retirements!$F$12:$F$95,'Depreciation Exp'!$G23,Retirements!EF$12:EF$95)</f>
        <v>-166142.34000000003</v>
      </c>
      <c r="AN23" s="13">
        <f>SUMIF(Retirements!$F$12:$F$95,'Depreciation Exp'!$G23,Retirements!EG$12:EG$95)</f>
        <v>0</v>
      </c>
      <c r="AO23" s="13">
        <f>SUMIF(Retirements!$F$12:$F$95,'Depreciation Exp'!$G23,Retirements!EH$12:EH$95)</f>
        <v>0</v>
      </c>
      <c r="AP23" s="13">
        <f>SUMIF(Retirements!$F$12:$F$95,'Depreciation Exp'!$G23,Retirements!EI$12:EI$95)</f>
        <v>-47654</v>
      </c>
      <c r="AQ23" s="13">
        <f>SUMIF(Retirements!$F$12:$F$95,'Depreciation Exp'!$G23,Retirements!EJ$12:EJ$95)</f>
        <v>0</v>
      </c>
      <c r="AR23" s="13">
        <f>SUMIF(Retirements!$F$12:$F$95,'Depreciation Exp'!$G23,Retirements!EK$12:EK$95)</f>
        <v>-6180.6</v>
      </c>
      <c r="AS23" s="13">
        <f>SUMIF(Retirements!$F$12:$F$95,'Depreciation Exp'!$G23,Retirements!EL$12:EL$95)</f>
        <v>-38661.24</v>
      </c>
      <c r="AT23" s="13">
        <f>SUMIF(Retirements!$F$12:$F$95,'Depreciation Exp'!$G23,Retirements!EM$12:EM$95)</f>
        <v>-65122.737768057938</v>
      </c>
      <c r="AU23" s="13">
        <f>SUMIF(Retirements!$F$12:$F$95,'Depreciation Exp'!$G23,Retirements!EN$12:EN$95)</f>
        <v>-65122.737768057938</v>
      </c>
      <c r="AV23" s="13">
        <f>SUMIF(Retirements!$F$12:$F$95,'Depreciation Exp'!$G23,Retirements!EO$12:EO$95)</f>
        <v>-65122.737768057938</v>
      </c>
      <c r="AW23" s="13">
        <f>SUMIF(Retirements!$F$12:$F$95,'Depreciation Exp'!$G23,Retirements!EP$12:EP$95)</f>
        <v>-65122.737768057938</v>
      </c>
      <c r="AX23" s="13">
        <f>SUMIF(Retirements!$F$12:$F$95,'Depreciation Exp'!$G23,Retirements!EQ$12:EQ$95)</f>
        <v>-65122.737768057938</v>
      </c>
      <c r="AY23" s="13">
        <f>SUMIF(Retirements!$F$12:$F$95,'Depreciation Exp'!$G23,Retirements!ER$12:ER$95)</f>
        <v>-65122.737768057938</v>
      </c>
      <c r="AZ23" s="13">
        <f>SUMIF(Retirements!$F$12:$F$95,'Depreciation Exp'!$G23,Retirements!ES$12:ES$95)</f>
        <v>-65122.737768057938</v>
      </c>
      <c r="BA23" s="13">
        <f>SUMIF(Retirements!$F$12:$F$95,'Depreciation Exp'!$G23,Retirements!ET$12:ET$95)</f>
        <v>-65122.737768057938</v>
      </c>
      <c r="BB23" s="13">
        <f>SUMIF(Retirements!$F$12:$F$95,'Depreciation Exp'!$G23,Retirements!EU$12:EU$95)</f>
        <v>-65122.737768057938</v>
      </c>
      <c r="BC23" s="13">
        <f>SUMIF(Retirements!$F$12:$F$95,'Depreciation Exp'!$G23,Retirements!EV$12:EV$95)</f>
        <v>-64177.941173824016</v>
      </c>
      <c r="BD23" s="13">
        <f>SUMIF(Retirements!$F$12:$F$95,'Depreciation Exp'!$G23,Retirements!EW$12:EW$95)</f>
        <v>-64177.941173824016</v>
      </c>
      <c r="BE23" s="13">
        <f>SUMIF(Retirements!$F$12:$F$95,'Depreciation Exp'!$G23,Retirements!EX$12:EX$95)</f>
        <v>-64177.941173824016</v>
      </c>
      <c r="BF23" s="13">
        <f>SUMIF(Retirements!$F$12:$F$95,'Depreciation Exp'!$G23,Retirements!EY$12:EY$95)</f>
        <v>-64177.941173824016</v>
      </c>
      <c r="BG23" s="13">
        <f>SUMIF(Retirements!$F$12:$F$95,'Depreciation Exp'!$G23,Retirements!EZ$12:EZ$95)</f>
        <v>-64177.941173824016</v>
      </c>
      <c r="BH23" s="98"/>
      <c r="BI23" s="358">
        <f>VLOOKUP($F23,Scenarios!$J$11:$M$132,4,0)</f>
        <v>43721884.589999996</v>
      </c>
      <c r="BJ23" s="70">
        <f t="shared" si="25"/>
        <v>43721884.589999996</v>
      </c>
      <c r="BK23" s="70">
        <f t="shared" si="25"/>
        <v>43703540.489999995</v>
      </c>
      <c r="BL23" s="70">
        <f t="shared" si="25"/>
        <v>43537398.149999991</v>
      </c>
      <c r="BM23" s="70">
        <f t="shared" si="25"/>
        <v>43537398.149999991</v>
      </c>
      <c r="BN23" s="70">
        <f t="shared" si="25"/>
        <v>43537398.149999991</v>
      </c>
      <c r="BO23" s="70">
        <f t="shared" si="25"/>
        <v>43489744.149999991</v>
      </c>
      <c r="BP23" s="70">
        <f t="shared" si="25"/>
        <v>43489744.149999991</v>
      </c>
      <c r="BQ23" s="70">
        <f t="shared" si="25"/>
        <v>43483563.54999999</v>
      </c>
      <c r="BR23" s="70">
        <f t="shared" si="25"/>
        <v>43444902.309999987</v>
      </c>
      <c r="BS23" s="70">
        <f t="shared" si="25"/>
        <v>43379779.572231926</v>
      </c>
      <c r="BT23" s="70">
        <f t="shared" si="26"/>
        <v>43314656.834463865</v>
      </c>
      <c r="BU23" s="70">
        <f t="shared" si="26"/>
        <v>43249534.096695803</v>
      </c>
      <c r="BV23" s="70">
        <f t="shared" si="26"/>
        <v>43184411.358927742</v>
      </c>
      <c r="BW23" s="70">
        <f t="shared" si="26"/>
        <v>43119288.62115968</v>
      </c>
      <c r="BX23" s="70">
        <f t="shared" si="26"/>
        <v>43054165.883391619</v>
      </c>
      <c r="BY23" s="70">
        <f t="shared" si="26"/>
        <v>42989043.145623557</v>
      </c>
      <c r="BZ23" s="70">
        <f t="shared" si="26"/>
        <v>42923920.407855496</v>
      </c>
      <c r="CA23" s="70">
        <f t="shared" si="26"/>
        <v>42858797.670087434</v>
      </c>
      <c r="CB23" s="70">
        <f t="shared" si="26"/>
        <v>42794619.728913613</v>
      </c>
      <c r="CC23" s="70">
        <f t="shared" si="26"/>
        <v>42730441.787739791</v>
      </c>
      <c r="CD23" s="70">
        <f t="shared" si="27"/>
        <v>42666263.846565969</v>
      </c>
      <c r="CE23" s="70">
        <f t="shared" si="27"/>
        <v>42602085.905392148</v>
      </c>
      <c r="CF23" s="70">
        <f t="shared" si="27"/>
        <v>42537907.964218326</v>
      </c>
      <c r="CG23" s="90"/>
      <c r="CH23" s="16">
        <f t="shared" si="28"/>
        <v>81245.35406712917</v>
      </c>
      <c r="CI23" s="13">
        <f t="shared" si="29"/>
        <v>81245.35406712917</v>
      </c>
      <c r="CJ23" s="13">
        <f t="shared" si="30"/>
        <v>81228.310281007871</v>
      </c>
      <c r="CK23" s="13">
        <f t="shared" si="31"/>
        <v>81056.901085373465</v>
      </c>
      <c r="CL23" s="13">
        <f t="shared" si="32"/>
        <v>80902.535675860345</v>
      </c>
      <c r="CM23" s="13">
        <f t="shared" si="33"/>
        <v>80902.535675860345</v>
      </c>
      <c r="CN23" s="13">
        <f t="shared" si="34"/>
        <v>80858.259609777873</v>
      </c>
      <c r="CO23" s="13">
        <f t="shared" si="35"/>
        <v>80813.983543695387</v>
      </c>
      <c r="CP23" s="13">
        <f t="shared" si="36"/>
        <v>80808.241052948986</v>
      </c>
      <c r="CQ23" s="13">
        <f t="shared" si="37"/>
        <v>80766.577808077607</v>
      </c>
      <c r="CR23" s="13">
        <f t="shared" si="38"/>
        <v>80670.150514294059</v>
      </c>
      <c r="CS23" s="13">
        <f t="shared" si="39"/>
        <v>80549.137434976845</v>
      </c>
      <c r="CT23" s="13">
        <f t="shared" si="40"/>
        <v>80428.12435565966</v>
      </c>
      <c r="CU23" s="13">
        <f t="shared" si="41"/>
        <v>80307.111276342461</v>
      </c>
      <c r="CV23" s="13">
        <f t="shared" si="42"/>
        <v>80186.098197025276</v>
      </c>
      <c r="CW23" s="13">
        <f t="shared" si="43"/>
        <v>80065.085117708062</v>
      </c>
      <c r="CX23" s="13">
        <f t="shared" si="44"/>
        <v>79944.072038390877</v>
      </c>
      <c r="CY23" s="13">
        <f t="shared" si="45"/>
        <v>79823.058959073664</v>
      </c>
      <c r="CZ23" s="13">
        <f t="shared" si="46"/>
        <v>79702.045879756493</v>
      </c>
      <c r="DA23" s="13">
        <f t="shared" si="47"/>
        <v>79581.910625520934</v>
      </c>
      <c r="DB23" s="13">
        <f t="shared" si="48"/>
        <v>79462.653196367042</v>
      </c>
      <c r="DC23" s="13">
        <f t="shared" si="49"/>
        <v>79343.395767213151</v>
      </c>
      <c r="DD23" s="13">
        <f t="shared" si="50"/>
        <v>79224.13833805926</v>
      </c>
      <c r="DE23" s="13">
        <f t="shared" si="51"/>
        <v>79104.880908905368</v>
      </c>
      <c r="DF23" s="13"/>
      <c r="DG23" s="61" t="s">
        <v>844</v>
      </c>
      <c r="DH23" s="61" t="str">
        <f t="shared" si="10"/>
        <v>403HPDGU</v>
      </c>
      <c r="DI23" s="127">
        <f>VLOOKUP($DG23,Scenarios!$O$12:$Q$132,2,0)</f>
        <v>1004088.82</v>
      </c>
      <c r="DJ23" s="63">
        <f t="shared" si="52"/>
        <v>957172.57466002251</v>
      </c>
      <c r="DK23" s="63">
        <f t="shared" si="53"/>
        <v>-46916.245339977439</v>
      </c>
      <c r="DL23" s="109"/>
      <c r="DM23" s="106">
        <f>VLOOKUP($DG23,Scenarios!$O$12:$Q$132,2,0)</f>
        <v>1004088.82</v>
      </c>
      <c r="DN23" s="106">
        <f>VLOOKUP($DG23,Scenarios!$O$12:$Q$132,3,0)</f>
        <v>932894.87124647072</v>
      </c>
      <c r="DO23" s="106">
        <f t="shared" si="54"/>
        <v>-71193.948753529228</v>
      </c>
      <c r="DP23" s="109"/>
      <c r="DQ23" s="127">
        <f t="shared" si="13"/>
        <v>-24277.70341355179</v>
      </c>
      <c r="DR23" s="48"/>
    </row>
    <row r="24" spans="1:122">
      <c r="A24" t="s">
        <v>6</v>
      </c>
      <c r="B24" t="s">
        <v>14</v>
      </c>
      <c r="C24" t="s">
        <v>14</v>
      </c>
      <c r="D24" s="5" t="s">
        <v>106</v>
      </c>
      <c r="E24" s="5" t="s">
        <v>13</v>
      </c>
      <c r="F24" s="5" t="s">
        <v>116</v>
      </c>
      <c r="G24" s="5" t="s">
        <v>58</v>
      </c>
      <c r="H24" s="5" t="s">
        <v>845</v>
      </c>
      <c r="I24" s="5"/>
      <c r="J24" s="84">
        <f>VLOOKUP(F24,Scenarios!$BC$10:$BF$122,3,0)</f>
        <v>1.9641842810825601E-2</v>
      </c>
      <c r="K24" s="98">
        <f t="shared" si="24"/>
        <v>1.6368202342354667E-3</v>
      </c>
      <c r="L24" s="98"/>
      <c r="M24" s="13">
        <f>SUMIF(EPIS!$E$8:$E$90,'Depreciation Exp'!$G24,EPIS!H$8:H$90)</f>
        <v>505384.49000000011</v>
      </c>
      <c r="N24" s="13">
        <f>SUMIF(EPIS!$E$8:$E$90,'Depreciation Exp'!$G24,EPIS!I$8:I$90)</f>
        <v>317514.32999999996</v>
      </c>
      <c r="O24" s="13">
        <f>SUMIF(EPIS!$E$8:$E$90,'Depreciation Exp'!$G24,EPIS!J$8:J$90)</f>
        <v>321003.09000000003</v>
      </c>
      <c r="P24" s="13">
        <f>SUMIF(EPIS!$E$8:$E$90,'Depreciation Exp'!$G24,EPIS!K$8:K$90)</f>
        <v>1607170.7299999997</v>
      </c>
      <c r="Q24" s="13">
        <f>SUMIF(EPIS!$E$8:$E$90,'Depreciation Exp'!$G24,EPIS!L$8:L$90)</f>
        <v>10840662.599999996</v>
      </c>
      <c r="R24" s="13">
        <f>SUMIF(EPIS!$E$8:$E$90,'Depreciation Exp'!$G24,EPIS!M$8:M$90)</f>
        <v>43703964.359999999</v>
      </c>
      <c r="S24" s="13">
        <f>SUMIF(EPIS!$E$8:$E$90,'Depreciation Exp'!$G24,EPIS!N$8:N$90)</f>
        <v>1778042.8399999996</v>
      </c>
      <c r="T24" s="13">
        <f>SUMIF(EPIS!$E$8:$E$90,'Depreciation Exp'!$G24,EPIS!O$8:O$90)</f>
        <v>336553.71000000025</v>
      </c>
      <c r="U24" s="13">
        <f>SUMIF(EPIS!$E$8:$E$90,'Depreciation Exp'!$G24,EPIS!P$8:P$90)</f>
        <v>-241866.75999999951</v>
      </c>
      <c r="V24" s="13">
        <f>SUMIF(EPIS!$E$8:$E$90,'Depreciation Exp'!$G24,EPIS!Q$8:Q$90)</f>
        <v>65261.64</v>
      </c>
      <c r="W24" s="13">
        <f>SUMIF(EPIS!$E$8:$E$90,'Depreciation Exp'!$G24,EPIS!R$8:R$90)</f>
        <v>928913.62000000023</v>
      </c>
      <c r="X24" s="13">
        <f>SUMIF(EPIS!$E$8:$E$90,'Depreciation Exp'!$G24,EPIS!S$8:S$90)</f>
        <v>580138.22000000009</v>
      </c>
      <c r="Y24" s="13">
        <f>SUMIF(EPIS!$E$8:$E$90,'Depreciation Exp'!$G24,EPIS!T$8:T$90)</f>
        <v>31043081.330000002</v>
      </c>
      <c r="Z24" s="13">
        <f>SUMIF(EPIS!$E$8:$E$90,'Depreciation Exp'!$G24,EPIS!U$8:U$90)</f>
        <v>8884127.4199999999</v>
      </c>
      <c r="AA24" s="13">
        <f>SUMIF(EPIS!$E$8:$E$90,'Depreciation Exp'!$G24,EPIS!V$8:V$90)</f>
        <v>73908074.370000005</v>
      </c>
      <c r="AB24" s="13">
        <f>SUMIF(EPIS!$E$8:$E$90,'Depreciation Exp'!$G24,EPIS!W$8:W$90)</f>
        <v>5391677.2999999989</v>
      </c>
      <c r="AC24" s="13">
        <f>SUMIF(EPIS!$E$8:$E$90,'Depreciation Exp'!$G24,EPIS!X$8:X$90)</f>
        <v>23269746.940000001</v>
      </c>
      <c r="AD24" s="13">
        <f>SUMIF(EPIS!$E$8:$E$90,'Depreciation Exp'!$G24,EPIS!Y$8:Y$90)</f>
        <v>14707293.890000001</v>
      </c>
      <c r="AE24" s="13">
        <f>SUMIF(EPIS!$E$8:$E$90,'Depreciation Exp'!$G24,EPIS!Z$8:Z$90)</f>
        <v>130944.83000000007</v>
      </c>
      <c r="AF24" s="13">
        <f>SUMIF(EPIS!$E$8:$E$90,'Depreciation Exp'!$G24,EPIS!AA$8:AA$90)</f>
        <v>118902</v>
      </c>
      <c r="AG24" s="13">
        <f>SUMIF(EPIS!$E$8:$E$90,'Depreciation Exp'!$G24,EPIS!AB$8:AB$90)</f>
        <v>13871.900000000373</v>
      </c>
      <c r="AH24" s="13">
        <f>SUMIF(EPIS!$E$8:$E$90,'Depreciation Exp'!$G24,EPIS!AC$8:AC$90)</f>
        <v>0</v>
      </c>
      <c r="AI24" s="13">
        <f>SUMIF(EPIS!$E$8:$E$90,'Depreciation Exp'!$G24,EPIS!AD$8:AD$90)</f>
        <v>1092372.0599999996</v>
      </c>
      <c r="AJ24" s="98"/>
      <c r="AK24" s="13">
        <f>SUMIF(Retirements!$F$12:$F$95,'Depreciation Exp'!$G24,Retirements!ED$12:ED$95)</f>
        <v>-21924.989999999998</v>
      </c>
      <c r="AL24" s="13">
        <f>SUMIF(Retirements!$F$12:$F$95,'Depreciation Exp'!$G24,Retirements!EE$12:EE$95)</f>
        <v>-73624.149999999994</v>
      </c>
      <c r="AM24" s="13">
        <f>SUMIF(Retirements!$F$12:$F$95,'Depreciation Exp'!$G24,Retirements!EF$12:EF$95)</f>
        <v>-3346</v>
      </c>
      <c r="AN24" s="13">
        <f>SUMIF(Retirements!$F$12:$F$95,'Depreciation Exp'!$G24,Retirements!EG$12:EG$95)</f>
        <v>-2665701.92</v>
      </c>
      <c r="AO24" s="13">
        <f>SUMIF(Retirements!$F$12:$F$95,'Depreciation Exp'!$G24,Retirements!EH$12:EH$95)</f>
        <v>-22585.65</v>
      </c>
      <c r="AP24" s="13">
        <f>SUMIF(Retirements!$F$12:$F$95,'Depreciation Exp'!$G24,Retirements!EI$12:EI$95)</f>
        <v>-102447.84999999999</v>
      </c>
      <c r="AQ24" s="13">
        <f>SUMIF(Retirements!$F$12:$F$95,'Depreciation Exp'!$G24,Retirements!EJ$12:EJ$95)</f>
        <v>-52105.01</v>
      </c>
      <c r="AR24" s="13">
        <f>SUMIF(Retirements!$F$12:$F$95,'Depreciation Exp'!$G24,Retirements!EK$12:EK$95)</f>
        <v>-38193</v>
      </c>
      <c r="AS24" s="13">
        <f>SUMIF(Retirements!$F$12:$F$95,'Depreciation Exp'!$G24,Retirements!EL$12:EL$95)</f>
        <v>-126130.98</v>
      </c>
      <c r="AT24" s="13">
        <f>SUMIF(Retirements!$F$12:$F$95,'Depreciation Exp'!$G24,Retirements!EM$12:EM$95)</f>
        <v>-294960.45982024964</v>
      </c>
      <c r="AU24" s="13">
        <f>SUMIF(Retirements!$F$12:$F$95,'Depreciation Exp'!$G24,Retirements!EN$12:EN$95)</f>
        <v>-294960.45982024964</v>
      </c>
      <c r="AV24" s="13">
        <f>SUMIF(Retirements!$F$12:$F$95,'Depreciation Exp'!$G24,Retirements!EO$12:EO$95)</f>
        <v>-294960.45982024964</v>
      </c>
      <c r="AW24" s="13">
        <f>SUMIF(Retirements!$F$12:$F$95,'Depreciation Exp'!$G24,Retirements!EP$12:EP$95)</f>
        <v>-294960.45982024964</v>
      </c>
      <c r="AX24" s="13">
        <f>SUMIF(Retirements!$F$12:$F$95,'Depreciation Exp'!$G24,Retirements!EQ$12:EQ$95)</f>
        <v>-294960.45982024964</v>
      </c>
      <c r="AY24" s="13">
        <f>SUMIF(Retirements!$F$12:$F$95,'Depreciation Exp'!$G24,Retirements!ER$12:ER$95)</f>
        <v>-294960.45982024964</v>
      </c>
      <c r="AZ24" s="13">
        <f>SUMIF(Retirements!$F$12:$F$95,'Depreciation Exp'!$G24,Retirements!ES$12:ES$95)</f>
        <v>-294960.45982024964</v>
      </c>
      <c r="BA24" s="13">
        <f>SUMIF(Retirements!$F$12:$F$95,'Depreciation Exp'!$G24,Retirements!ET$12:ET$95)</f>
        <v>-294960.45982024964</v>
      </c>
      <c r="BB24" s="13">
        <f>SUMIF(Retirements!$F$12:$F$95,'Depreciation Exp'!$G24,Retirements!EU$12:EU$95)</f>
        <v>-294960.45982024964</v>
      </c>
      <c r="BC24" s="13">
        <f>SUMIF(Retirements!$F$12:$F$95,'Depreciation Exp'!$G24,Retirements!EV$12:EV$95)</f>
        <v>-445431.35552156233</v>
      </c>
      <c r="BD24" s="13">
        <f>SUMIF(Retirements!$F$12:$F$95,'Depreciation Exp'!$G24,Retirements!EW$12:EW$95)</f>
        <v>-445431.35552156233</v>
      </c>
      <c r="BE24" s="13">
        <f>SUMIF(Retirements!$F$12:$F$95,'Depreciation Exp'!$G24,Retirements!EX$12:EX$95)</f>
        <v>-445431.35552156233</v>
      </c>
      <c r="BF24" s="13">
        <f>SUMIF(Retirements!$F$12:$F$95,'Depreciation Exp'!$G24,Retirements!EY$12:EY$95)</f>
        <v>-445431.35552156233</v>
      </c>
      <c r="BG24" s="13">
        <f>SUMIF(Retirements!$F$12:$F$95,'Depreciation Exp'!$G24,Retirements!EZ$12:EZ$95)</f>
        <v>-445431.35552156233</v>
      </c>
      <c r="BH24" s="98"/>
      <c r="BI24" s="358">
        <f>VLOOKUP($F24,Scenarios!$J$11:$M$132,4,0)</f>
        <v>244748314.35999998</v>
      </c>
      <c r="BJ24" s="70">
        <f t="shared" si="25"/>
        <v>245231773.85999998</v>
      </c>
      <c r="BK24" s="70">
        <f t="shared" si="25"/>
        <v>245475664.03999999</v>
      </c>
      <c r="BL24" s="70">
        <f t="shared" si="25"/>
        <v>245793321.13</v>
      </c>
      <c r="BM24" s="70">
        <f t="shared" si="25"/>
        <v>244734789.94</v>
      </c>
      <c r="BN24" s="70">
        <f t="shared" si="25"/>
        <v>255552866.88999999</v>
      </c>
      <c r="BO24" s="70">
        <f t="shared" si="25"/>
        <v>299154383.39999998</v>
      </c>
      <c r="BP24" s="70">
        <f t="shared" si="25"/>
        <v>300880321.22999996</v>
      </c>
      <c r="BQ24" s="70">
        <f t="shared" si="25"/>
        <v>301178681.93999994</v>
      </c>
      <c r="BR24" s="70">
        <f t="shared" si="25"/>
        <v>300810684.19999993</v>
      </c>
      <c r="BS24" s="70">
        <f t="shared" si="25"/>
        <v>300580985.38017964</v>
      </c>
      <c r="BT24" s="70">
        <f t="shared" si="26"/>
        <v>301214938.54035938</v>
      </c>
      <c r="BU24" s="70">
        <f t="shared" si="26"/>
        <v>301500116.30053914</v>
      </c>
      <c r="BV24" s="70">
        <f t="shared" si="26"/>
        <v>332248237.17071885</v>
      </c>
      <c r="BW24" s="70">
        <f t="shared" si="26"/>
        <v>340837404.13089859</v>
      </c>
      <c r="BX24" s="70">
        <f t="shared" si="26"/>
        <v>414450518.04107833</v>
      </c>
      <c r="BY24" s="70">
        <f t="shared" si="26"/>
        <v>419547234.88125807</v>
      </c>
      <c r="BZ24" s="70">
        <f t="shared" si="26"/>
        <v>442522021.3614378</v>
      </c>
      <c r="CA24" s="70">
        <f t="shared" si="26"/>
        <v>456934354.79161751</v>
      </c>
      <c r="CB24" s="70">
        <f t="shared" si="26"/>
        <v>456619868.26609594</v>
      </c>
      <c r="CC24" s="70">
        <f t="shared" si="26"/>
        <v>456293338.91057438</v>
      </c>
      <c r="CD24" s="70">
        <f t="shared" si="27"/>
        <v>455861779.45505279</v>
      </c>
      <c r="CE24" s="70">
        <f t="shared" si="27"/>
        <v>455416348.09953123</v>
      </c>
      <c r="CF24" s="70">
        <f t="shared" si="27"/>
        <v>456063288.80400968</v>
      </c>
      <c r="CG24" s="90"/>
      <c r="CH24" s="16">
        <f t="shared" si="28"/>
        <v>400608.99323947082</v>
      </c>
      <c r="CI24" s="13">
        <f t="shared" si="29"/>
        <v>401004.66138548747</v>
      </c>
      <c r="CJ24" s="13">
        <f t="shared" si="30"/>
        <v>401599.93172228185</v>
      </c>
      <c r="CK24" s="13">
        <f t="shared" si="31"/>
        <v>402059.50768928969</v>
      </c>
      <c r="CL24" s="13">
        <f t="shared" si="32"/>
        <v>401453.16883033921</v>
      </c>
      <c r="CM24" s="13">
        <f t="shared" si="33"/>
        <v>409440.47981879668</v>
      </c>
      <c r="CN24" s="13">
        <f t="shared" si="34"/>
        <v>453978.02567589469</v>
      </c>
      <c r="CO24" s="13">
        <f t="shared" si="35"/>
        <v>491074.47289094276</v>
      </c>
      <c r="CP24" s="13">
        <f t="shared" si="36"/>
        <v>492731.17929614539</v>
      </c>
      <c r="CQ24" s="13">
        <f t="shared" si="37"/>
        <v>492674.18764626735</v>
      </c>
      <c r="CR24" s="13">
        <f t="shared" si="38"/>
        <v>492185.02673474397</v>
      </c>
      <c r="CS24" s="13">
        <f t="shared" si="39"/>
        <v>492515.87257678289</v>
      </c>
      <c r="CT24" s="13">
        <f t="shared" si="40"/>
        <v>493268.09862096084</v>
      </c>
      <c r="CU24" s="13">
        <f t="shared" si="41"/>
        <v>518666.06418758287</v>
      </c>
      <c r="CV24" s="13">
        <f t="shared" si="42"/>
        <v>550860.09852792136</v>
      </c>
      <c r="CW24" s="13">
        <f t="shared" si="43"/>
        <v>618135.27684237715</v>
      </c>
      <c r="CX24" s="13">
        <f t="shared" si="44"/>
        <v>682552.19864509569</v>
      </c>
      <c r="CY24" s="13">
        <f t="shared" si="45"/>
        <v>705526.20096518192</v>
      </c>
      <c r="CZ24" s="13">
        <f t="shared" si="46"/>
        <v>736124.19814971404</v>
      </c>
      <c r="DA24" s="13">
        <f t="shared" si="47"/>
        <v>747662.01868606324</v>
      </c>
      <c r="DB24" s="13">
        <f t="shared" si="48"/>
        <v>747137.40480378433</v>
      </c>
      <c r="DC24" s="13">
        <f t="shared" si="49"/>
        <v>746516.97725115286</v>
      </c>
      <c r="DD24" s="13">
        <f t="shared" si="50"/>
        <v>745799.2390987759</v>
      </c>
      <c r="DE24" s="13">
        <f t="shared" si="51"/>
        <v>745964.156388656</v>
      </c>
      <c r="DF24" s="13"/>
      <c r="DG24" s="61" t="s">
        <v>845</v>
      </c>
      <c r="DH24" s="61" t="str">
        <f t="shared" si="10"/>
        <v>403HPSG-P</v>
      </c>
      <c r="DI24" s="127">
        <f>VLOOKUP($DG24,Scenarios!$O$12:$Q$132,2,0)</f>
        <v>4814921.8785714265</v>
      </c>
      <c r="DJ24" s="63">
        <f t="shared" si="52"/>
        <v>8038211.9321672674</v>
      </c>
      <c r="DK24" s="63">
        <f t="shared" si="53"/>
        <v>3223290.0535958409</v>
      </c>
      <c r="DL24" s="109"/>
      <c r="DM24" s="106">
        <f>VLOOKUP($DG24,Scenarios!$O$12:$Q$132,2,0)</f>
        <v>4814921.8785714265</v>
      </c>
      <c r="DN24" s="106">
        <f>VLOOKUP($DG24,Scenarios!$O$12:$Q$132,3,0)</f>
        <v>8104823.8708189847</v>
      </c>
      <c r="DO24" s="106">
        <f t="shared" si="54"/>
        <v>3289901.9922475582</v>
      </c>
      <c r="DP24" s="109"/>
      <c r="DQ24" s="127">
        <f t="shared" si="13"/>
        <v>66611.938651717268</v>
      </c>
      <c r="DR24" s="48"/>
    </row>
    <row r="25" spans="1:122">
      <c r="A25" t="s">
        <v>6</v>
      </c>
      <c r="B25" t="s">
        <v>15</v>
      </c>
      <c r="C25" t="s">
        <v>15</v>
      </c>
      <c r="D25" s="5" t="s">
        <v>106</v>
      </c>
      <c r="E25" s="5" t="s">
        <v>13</v>
      </c>
      <c r="F25" s="5" t="s">
        <v>117</v>
      </c>
      <c r="G25" s="5" t="s">
        <v>59</v>
      </c>
      <c r="H25" s="5" t="s">
        <v>846</v>
      </c>
      <c r="I25" s="5"/>
      <c r="J25" s="84">
        <f>VLOOKUP(F25,Scenarios!$BC$10:$BF$122,3,0)</f>
        <v>2.7494235981839227E-2</v>
      </c>
      <c r="K25" s="98">
        <f t="shared" si="24"/>
        <v>2.2911863318199354E-3</v>
      </c>
      <c r="L25" s="98"/>
      <c r="M25" s="13">
        <f>SUMIF(EPIS!$E$8:$E$90,'Depreciation Exp'!$G25,EPIS!H$8:H$90)</f>
        <v>1119454.73</v>
      </c>
      <c r="N25" s="13">
        <f>SUMIF(EPIS!$E$8:$E$90,'Depreciation Exp'!$G25,EPIS!I$8:I$90)</f>
        <v>353675.00999999995</v>
      </c>
      <c r="O25" s="13">
        <f>SUMIF(EPIS!$E$8:$E$90,'Depreciation Exp'!$G25,EPIS!J$8:J$90)</f>
        <v>128816.63</v>
      </c>
      <c r="P25" s="13">
        <f>SUMIF(EPIS!$E$8:$E$90,'Depreciation Exp'!$G25,EPIS!K$8:K$90)</f>
        <v>220844.33000000002</v>
      </c>
      <c r="Q25" s="13">
        <f>SUMIF(EPIS!$E$8:$E$90,'Depreciation Exp'!$G25,EPIS!L$8:L$90)</f>
        <v>166287.13000000006</v>
      </c>
      <c r="R25" s="13">
        <f>SUMIF(EPIS!$E$8:$E$90,'Depreciation Exp'!$G25,EPIS!M$8:M$90)</f>
        <v>2768933.9899999993</v>
      </c>
      <c r="S25" s="13">
        <f>SUMIF(EPIS!$E$8:$E$90,'Depreciation Exp'!$G25,EPIS!N$8:N$90)</f>
        <v>741879.01999999979</v>
      </c>
      <c r="T25" s="13">
        <f>SUMIF(EPIS!$E$8:$E$90,'Depreciation Exp'!$G25,EPIS!O$8:O$90)</f>
        <v>69178.599999999948</v>
      </c>
      <c r="U25" s="13">
        <f>SUMIF(EPIS!$E$8:$E$90,'Depreciation Exp'!$G25,EPIS!P$8:P$90)</f>
        <v>-276046.19999999995</v>
      </c>
      <c r="V25" s="13">
        <f>SUMIF(EPIS!$E$8:$E$90,'Depreciation Exp'!$G25,EPIS!Q$8:Q$90)</f>
        <v>170379.97000000003</v>
      </c>
      <c r="W25" s="13">
        <f>SUMIF(EPIS!$E$8:$E$90,'Depreciation Exp'!$G25,EPIS!R$8:R$90)</f>
        <v>0</v>
      </c>
      <c r="X25" s="13">
        <f>SUMIF(EPIS!$E$8:$E$90,'Depreciation Exp'!$G25,EPIS!S$8:S$90)</f>
        <v>0</v>
      </c>
      <c r="Y25" s="13">
        <f>SUMIF(EPIS!$E$8:$E$90,'Depreciation Exp'!$G25,EPIS!T$8:T$90)</f>
        <v>0</v>
      </c>
      <c r="Z25" s="13">
        <f>SUMIF(EPIS!$E$8:$E$90,'Depreciation Exp'!$G25,EPIS!U$8:U$90)</f>
        <v>0</v>
      </c>
      <c r="AA25" s="13">
        <f>SUMIF(EPIS!$E$8:$E$90,'Depreciation Exp'!$G25,EPIS!V$8:V$90)</f>
        <v>0</v>
      </c>
      <c r="AB25" s="13">
        <f>SUMIF(EPIS!$E$8:$E$90,'Depreciation Exp'!$G25,EPIS!W$8:W$90)</f>
        <v>0</v>
      </c>
      <c r="AC25" s="13">
        <f>SUMIF(EPIS!$E$8:$E$90,'Depreciation Exp'!$G25,EPIS!X$8:X$90)</f>
        <v>18444586.530000001</v>
      </c>
      <c r="AD25" s="13">
        <f>SUMIF(EPIS!$E$8:$E$90,'Depreciation Exp'!$G25,EPIS!Y$8:Y$90)</f>
        <v>1172334.0099999998</v>
      </c>
      <c r="AE25" s="13">
        <f>SUMIF(EPIS!$E$8:$E$90,'Depreciation Exp'!$G25,EPIS!Z$8:Z$90)</f>
        <v>0</v>
      </c>
      <c r="AF25" s="13">
        <f>SUMIF(EPIS!$E$8:$E$90,'Depreciation Exp'!$G25,EPIS!AA$8:AA$90)</f>
        <v>0</v>
      </c>
      <c r="AG25" s="13">
        <f>SUMIF(EPIS!$E$8:$E$90,'Depreciation Exp'!$G25,EPIS!AB$8:AB$90)</f>
        <v>0</v>
      </c>
      <c r="AH25" s="13">
        <f>SUMIF(EPIS!$E$8:$E$90,'Depreciation Exp'!$G25,EPIS!AC$8:AC$90)</f>
        <v>0</v>
      </c>
      <c r="AI25" s="13">
        <f>SUMIF(EPIS!$E$8:$E$90,'Depreciation Exp'!$G25,EPIS!AD$8:AD$90)</f>
        <v>0</v>
      </c>
      <c r="AJ25" s="98"/>
      <c r="AK25" s="13">
        <f>SUMIF(Retirements!$F$12:$F$95,'Depreciation Exp'!$G25,Retirements!ED$12:ED$95)</f>
        <v>0</v>
      </c>
      <c r="AL25" s="13">
        <f>SUMIF(Retirements!$F$12:$F$95,'Depreciation Exp'!$G25,Retirements!EE$12:EE$95)</f>
        <v>-87294.04</v>
      </c>
      <c r="AM25" s="13">
        <f>SUMIF(Retirements!$F$12:$F$95,'Depreciation Exp'!$G25,Retirements!EF$12:EF$95)</f>
        <v>-826480.41000000027</v>
      </c>
      <c r="AN25" s="13">
        <f>SUMIF(Retirements!$F$12:$F$95,'Depreciation Exp'!$G25,Retirements!EG$12:EG$95)</f>
        <v>0</v>
      </c>
      <c r="AO25" s="13">
        <f>SUMIF(Retirements!$F$12:$F$95,'Depreciation Exp'!$G25,Retirements!EH$12:EH$95)</f>
        <v>0</v>
      </c>
      <c r="AP25" s="13">
        <f>SUMIF(Retirements!$F$12:$F$95,'Depreciation Exp'!$G25,Retirements!EI$12:EI$95)</f>
        <v>-24388.71</v>
      </c>
      <c r="AQ25" s="13">
        <f>SUMIF(Retirements!$F$12:$F$95,'Depreciation Exp'!$G25,Retirements!EJ$12:EJ$95)</f>
        <v>-16541</v>
      </c>
      <c r="AR25" s="13">
        <f>SUMIF(Retirements!$F$12:$F$95,'Depreciation Exp'!$G25,Retirements!EK$12:EK$95)</f>
        <v>-7456</v>
      </c>
      <c r="AS25" s="13">
        <f>SUMIF(Retirements!$F$12:$F$95,'Depreciation Exp'!$G25,Retirements!EL$12:EL$95)</f>
        <v>-9981.17</v>
      </c>
      <c r="AT25" s="13">
        <f>SUMIF(Retirements!$F$12:$F$95,'Depreciation Exp'!$G25,Retirements!EM$12:EM$95)</f>
        <v>-87889.362337556071</v>
      </c>
      <c r="AU25" s="13">
        <f>SUMIF(Retirements!$F$12:$F$95,'Depreciation Exp'!$G25,Retirements!EN$12:EN$95)</f>
        <v>-87889.362337556071</v>
      </c>
      <c r="AV25" s="13">
        <f>SUMIF(Retirements!$F$12:$F$95,'Depreciation Exp'!$G25,Retirements!EO$12:EO$95)</f>
        <v>-87889.362337556071</v>
      </c>
      <c r="AW25" s="13">
        <f>SUMIF(Retirements!$F$12:$F$95,'Depreciation Exp'!$G25,Retirements!EP$12:EP$95)</f>
        <v>-87889.362337556071</v>
      </c>
      <c r="AX25" s="13">
        <f>SUMIF(Retirements!$F$12:$F$95,'Depreciation Exp'!$G25,Retirements!EQ$12:EQ$95)</f>
        <v>-87889.362337556071</v>
      </c>
      <c r="AY25" s="13">
        <f>SUMIF(Retirements!$F$12:$F$95,'Depreciation Exp'!$G25,Retirements!ER$12:ER$95)</f>
        <v>-87889.362337556071</v>
      </c>
      <c r="AZ25" s="13">
        <f>SUMIF(Retirements!$F$12:$F$95,'Depreciation Exp'!$G25,Retirements!ES$12:ES$95)</f>
        <v>-87889.362337556071</v>
      </c>
      <c r="BA25" s="13">
        <f>SUMIF(Retirements!$F$12:$F$95,'Depreciation Exp'!$G25,Retirements!ET$12:ET$95)</f>
        <v>-87889.362337556071</v>
      </c>
      <c r="BB25" s="13">
        <f>SUMIF(Retirements!$F$12:$F$95,'Depreciation Exp'!$G25,Retirements!EU$12:EU$95)</f>
        <v>-87889.362337556071</v>
      </c>
      <c r="BC25" s="13">
        <f>SUMIF(Retirements!$F$12:$F$95,'Depreciation Exp'!$G25,Retirements!EV$12:EV$95)</f>
        <v>-104869.8475224743</v>
      </c>
      <c r="BD25" s="13">
        <f>SUMIF(Retirements!$F$12:$F$95,'Depreciation Exp'!$G25,Retirements!EW$12:EW$95)</f>
        <v>-104869.8475224743</v>
      </c>
      <c r="BE25" s="13">
        <f>SUMIF(Retirements!$F$12:$F$95,'Depreciation Exp'!$G25,Retirements!EX$12:EX$95)</f>
        <v>-104869.8475224743</v>
      </c>
      <c r="BF25" s="13">
        <f>SUMIF(Retirements!$F$12:$F$95,'Depreciation Exp'!$G25,Retirements!EY$12:EY$95)</f>
        <v>-104869.8475224743</v>
      </c>
      <c r="BG25" s="13">
        <f>SUMIF(Retirements!$F$12:$F$95,'Depreciation Exp'!$G25,Retirements!EZ$12:EZ$95)</f>
        <v>-104869.8475224743</v>
      </c>
      <c r="BH25" s="98"/>
      <c r="BI25" s="358">
        <f>VLOOKUP($F25,Scenarios!$J$11:$M$132,4,0)</f>
        <v>96382432.569999993</v>
      </c>
      <c r="BJ25" s="70">
        <f t="shared" si="25"/>
        <v>97501887.299999997</v>
      </c>
      <c r="BK25" s="70">
        <f t="shared" si="25"/>
        <v>97768268.269999996</v>
      </c>
      <c r="BL25" s="70">
        <f t="shared" si="25"/>
        <v>97070604.489999995</v>
      </c>
      <c r="BM25" s="70">
        <f t="shared" si="25"/>
        <v>97291448.819999993</v>
      </c>
      <c r="BN25" s="70">
        <f t="shared" si="25"/>
        <v>97457735.949999988</v>
      </c>
      <c r="BO25" s="70">
        <f t="shared" si="25"/>
        <v>100202281.22999999</v>
      </c>
      <c r="BP25" s="70">
        <f t="shared" si="25"/>
        <v>100927619.24999999</v>
      </c>
      <c r="BQ25" s="70">
        <f t="shared" si="25"/>
        <v>100989341.84999998</v>
      </c>
      <c r="BR25" s="70">
        <f t="shared" si="25"/>
        <v>100703314.47999997</v>
      </c>
      <c r="BS25" s="70">
        <f t="shared" si="25"/>
        <v>100785805.08766241</v>
      </c>
      <c r="BT25" s="70">
        <f t="shared" si="26"/>
        <v>100697915.72532485</v>
      </c>
      <c r="BU25" s="70">
        <f t="shared" si="26"/>
        <v>100610026.36298729</v>
      </c>
      <c r="BV25" s="70">
        <f t="shared" si="26"/>
        <v>100522137.00064974</v>
      </c>
      <c r="BW25" s="70">
        <f t="shared" si="26"/>
        <v>100434247.63831218</v>
      </c>
      <c r="BX25" s="70">
        <f t="shared" si="26"/>
        <v>100346358.27597462</v>
      </c>
      <c r="BY25" s="70">
        <f t="shared" si="26"/>
        <v>100258468.91363706</v>
      </c>
      <c r="BZ25" s="70">
        <f t="shared" si="26"/>
        <v>118615166.0812995</v>
      </c>
      <c r="CA25" s="70">
        <f t="shared" si="26"/>
        <v>119699610.72896194</v>
      </c>
      <c r="CB25" s="70">
        <f t="shared" si="26"/>
        <v>119594740.88143948</v>
      </c>
      <c r="CC25" s="70">
        <f t="shared" si="26"/>
        <v>119489871.03391701</v>
      </c>
      <c r="CD25" s="70">
        <f t="shared" si="27"/>
        <v>119385001.18639454</v>
      </c>
      <c r="CE25" s="70">
        <f t="shared" si="27"/>
        <v>119280131.33887208</v>
      </c>
      <c r="CF25" s="70">
        <f t="shared" si="27"/>
        <v>119175261.49134961</v>
      </c>
      <c r="CG25" s="90"/>
      <c r="CH25" s="16">
        <f t="shared" si="28"/>
        <v>220830.11213194055</v>
      </c>
      <c r="CI25" s="13">
        <f t="shared" si="29"/>
        <v>222112.55182017415</v>
      </c>
      <c r="CJ25" s="13">
        <f t="shared" si="30"/>
        <v>223700.1557271682</v>
      </c>
      <c r="CK25" s="13">
        <f t="shared" si="31"/>
        <v>223206.08108745774</v>
      </c>
      <c r="CL25" s="13">
        <f t="shared" si="32"/>
        <v>222659.83998416484</v>
      </c>
      <c r="CM25" s="13">
        <f t="shared" si="33"/>
        <v>223103.33513904954</v>
      </c>
      <c r="CN25" s="13">
        <f t="shared" si="34"/>
        <v>226437.96485505477</v>
      </c>
      <c r="CO25" s="13">
        <f t="shared" si="35"/>
        <v>230413.03945003988</v>
      </c>
      <c r="CP25" s="13">
        <f t="shared" si="36"/>
        <v>231314.69071746877</v>
      </c>
      <c r="CQ25" s="13">
        <f t="shared" si="37"/>
        <v>231057.72870587575</v>
      </c>
      <c r="CR25" s="13">
        <f t="shared" si="38"/>
        <v>230824.55838193037</v>
      </c>
      <c r="CS25" s="13">
        <f t="shared" si="39"/>
        <v>230818.37360547014</v>
      </c>
      <c r="CT25" s="13">
        <f t="shared" si="40"/>
        <v>230617.00269976995</v>
      </c>
      <c r="CU25" s="13">
        <f t="shared" si="41"/>
        <v>230415.63179406978</v>
      </c>
      <c r="CV25" s="13">
        <f t="shared" si="42"/>
        <v>230214.26088836958</v>
      </c>
      <c r="CW25" s="13">
        <f t="shared" si="43"/>
        <v>230012.88998266938</v>
      </c>
      <c r="CX25" s="13">
        <f t="shared" si="44"/>
        <v>229811.51907696921</v>
      </c>
      <c r="CY25" s="13">
        <f t="shared" si="45"/>
        <v>250740.14044807208</v>
      </c>
      <c r="CZ25" s="13">
        <f t="shared" si="46"/>
        <v>273011.77964919474</v>
      </c>
      <c r="DA25" s="13">
        <f t="shared" si="47"/>
        <v>274133.97384573275</v>
      </c>
      <c r="DB25" s="13">
        <f t="shared" si="48"/>
        <v>273893.69748446922</v>
      </c>
      <c r="DC25" s="13">
        <f t="shared" si="49"/>
        <v>273653.42112320568</v>
      </c>
      <c r="DD25" s="13">
        <f t="shared" si="50"/>
        <v>273413.14476194221</v>
      </c>
      <c r="DE25" s="13">
        <f t="shared" si="51"/>
        <v>273172.86840067868</v>
      </c>
      <c r="DF25" s="13"/>
      <c r="DG25" s="61" t="s">
        <v>846</v>
      </c>
      <c r="DH25" s="61" t="str">
        <f t="shared" si="10"/>
        <v>403HPSG-U</v>
      </c>
      <c r="DI25" s="127">
        <f>VLOOKUP($DG25,Scenarios!$O$12:$Q$132,2,0)</f>
        <v>2344785.44</v>
      </c>
      <c r="DJ25" s="63">
        <f t="shared" si="52"/>
        <v>3043090.330155143</v>
      </c>
      <c r="DK25" s="63">
        <f t="shared" si="53"/>
        <v>698304.8901551431</v>
      </c>
      <c r="DL25" s="109"/>
      <c r="DM25" s="106">
        <f>VLOOKUP($DG25,Scenarios!$O$12:$Q$132,2,0)</f>
        <v>2344785.44</v>
      </c>
      <c r="DN25" s="106">
        <f>VLOOKUP($DG25,Scenarios!$O$12:$Q$132,3,0)</f>
        <v>3005105.4892063155</v>
      </c>
      <c r="DO25" s="106">
        <f t="shared" si="54"/>
        <v>660320.04920631554</v>
      </c>
      <c r="DP25" s="109"/>
      <c r="DQ25" s="127">
        <f t="shared" si="13"/>
        <v>-37984.840948827565</v>
      </c>
      <c r="DR25" s="48"/>
    </row>
    <row r="26" spans="1:122">
      <c r="A26" s="2"/>
      <c r="B26" s="2"/>
      <c r="C26" s="14"/>
      <c r="D26" s="2"/>
      <c r="E26" s="2"/>
      <c r="F26" s="2"/>
      <c r="G26" s="2"/>
      <c r="H26" s="5"/>
      <c r="I26" s="2"/>
      <c r="J26" s="84"/>
      <c r="M26" s="13"/>
      <c r="N26" s="13"/>
      <c r="O26" s="13"/>
      <c r="P26" s="13"/>
      <c r="Q26" s="13"/>
      <c r="R26" s="13"/>
      <c r="S26" s="13"/>
      <c r="T26" s="13"/>
      <c r="U26" s="13"/>
      <c r="V26" s="13"/>
      <c r="W26" s="13"/>
      <c r="X26" s="13"/>
      <c r="Y26" s="13"/>
      <c r="Z26" s="13"/>
      <c r="AA26" s="13"/>
      <c r="AB26" s="13"/>
      <c r="AC26" s="13"/>
      <c r="AD26" s="13"/>
      <c r="AE26" s="13"/>
      <c r="AF26" s="13"/>
      <c r="AG26" s="13"/>
      <c r="AH26" s="13"/>
      <c r="AI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I26" s="358"/>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90"/>
      <c r="CH26" s="13"/>
      <c r="CI26" s="13">
        <f t="shared" ref="CI26:DE26" si="55">((BI26+BJ26)/2)*$K26</f>
        <v>0</v>
      </c>
      <c r="CJ26" s="13">
        <f t="shared" si="55"/>
        <v>0</v>
      </c>
      <c r="CK26" s="13">
        <f t="shared" si="55"/>
        <v>0</v>
      </c>
      <c r="CL26" s="13">
        <f t="shared" si="55"/>
        <v>0</v>
      </c>
      <c r="CM26" s="13">
        <f t="shared" si="55"/>
        <v>0</v>
      </c>
      <c r="CN26" s="13">
        <f t="shared" si="55"/>
        <v>0</v>
      </c>
      <c r="CO26" s="13">
        <f t="shared" si="55"/>
        <v>0</v>
      </c>
      <c r="CP26" s="13">
        <f t="shared" si="55"/>
        <v>0</v>
      </c>
      <c r="CQ26" s="13">
        <f t="shared" si="55"/>
        <v>0</v>
      </c>
      <c r="CR26" s="13">
        <f t="shared" si="55"/>
        <v>0</v>
      </c>
      <c r="CS26" s="13">
        <f t="shared" si="55"/>
        <v>0</v>
      </c>
      <c r="CT26" s="13">
        <f t="shared" si="55"/>
        <v>0</v>
      </c>
      <c r="CU26" s="13">
        <f t="shared" si="55"/>
        <v>0</v>
      </c>
      <c r="CV26" s="13">
        <f t="shared" si="55"/>
        <v>0</v>
      </c>
      <c r="CW26" s="13">
        <f t="shared" si="55"/>
        <v>0</v>
      </c>
      <c r="CX26" s="13">
        <f t="shared" si="55"/>
        <v>0</v>
      </c>
      <c r="CY26" s="13">
        <f t="shared" si="55"/>
        <v>0</v>
      </c>
      <c r="CZ26" s="13">
        <f t="shared" si="55"/>
        <v>0</v>
      </c>
      <c r="DA26" s="13">
        <f t="shared" si="55"/>
        <v>0</v>
      </c>
      <c r="DB26" s="13">
        <f t="shared" si="55"/>
        <v>0</v>
      </c>
      <c r="DC26" s="13">
        <f t="shared" si="55"/>
        <v>0</v>
      </c>
      <c r="DD26" s="13">
        <f t="shared" si="55"/>
        <v>0</v>
      </c>
      <c r="DE26" s="13">
        <f t="shared" si="55"/>
        <v>0</v>
      </c>
      <c r="DF26" s="13"/>
      <c r="DG26" s="61"/>
      <c r="DH26" s="61"/>
      <c r="DI26" s="63"/>
      <c r="DJ26" s="63">
        <f>SUM(CU26:DD26)</f>
        <v>0</v>
      </c>
      <c r="DK26" s="63">
        <f t="shared" si="53"/>
        <v>0</v>
      </c>
      <c r="DL26" s="109"/>
      <c r="DM26" s="182"/>
      <c r="DN26" s="106"/>
      <c r="DO26" s="106">
        <f t="shared" si="54"/>
        <v>0</v>
      </c>
      <c r="DP26" s="109"/>
      <c r="DQ26" s="127">
        <f t="shared" si="13"/>
        <v>0</v>
      </c>
      <c r="DR26" s="48"/>
    </row>
    <row r="27" spans="1:122">
      <c r="A27" t="s">
        <v>187</v>
      </c>
      <c r="D27" s="5"/>
      <c r="E27" s="5"/>
      <c r="F27" s="5"/>
      <c r="G27" s="5"/>
      <c r="H27" s="5"/>
      <c r="I27" s="5"/>
      <c r="J27" s="84"/>
      <c r="M27" s="15">
        <f t="shared" ref="M27:O27" si="56">SUM(M22:M25)</f>
        <v>1624839.2200000002</v>
      </c>
      <c r="N27" s="15">
        <f t="shared" si="56"/>
        <v>671189.33999999985</v>
      </c>
      <c r="O27" s="15">
        <f t="shared" si="56"/>
        <v>449819.72000000003</v>
      </c>
      <c r="P27" s="15">
        <f t="shared" ref="P27:AD27" si="57">SUM(P22:P25)</f>
        <v>1828015.0599999998</v>
      </c>
      <c r="Q27" s="15">
        <f t="shared" si="57"/>
        <v>11006949.729999997</v>
      </c>
      <c r="R27" s="15">
        <f t="shared" si="57"/>
        <v>46472898.350000001</v>
      </c>
      <c r="S27" s="15">
        <f t="shared" si="57"/>
        <v>2519921.8599999994</v>
      </c>
      <c r="T27" s="15">
        <f t="shared" si="57"/>
        <v>405732.31000000017</v>
      </c>
      <c r="U27" s="15">
        <f t="shared" si="57"/>
        <v>-517912.9599999995</v>
      </c>
      <c r="V27" s="15">
        <f t="shared" si="57"/>
        <v>235641.61000000004</v>
      </c>
      <c r="W27" s="15">
        <f t="shared" si="57"/>
        <v>928913.62000000023</v>
      </c>
      <c r="X27" s="15">
        <f t="shared" si="57"/>
        <v>580138.22000000009</v>
      </c>
      <c r="Y27" s="15">
        <f t="shared" si="57"/>
        <v>31043081.330000002</v>
      </c>
      <c r="Z27" s="15">
        <f t="shared" si="57"/>
        <v>8884127.4199999999</v>
      </c>
      <c r="AA27" s="15">
        <f t="shared" si="57"/>
        <v>73908074.370000005</v>
      </c>
      <c r="AB27" s="15">
        <f t="shared" si="57"/>
        <v>5391677.2999999989</v>
      </c>
      <c r="AC27" s="15">
        <f t="shared" si="57"/>
        <v>41714333.469999999</v>
      </c>
      <c r="AD27" s="15">
        <f t="shared" si="57"/>
        <v>15879627.9</v>
      </c>
      <c r="AE27" s="15">
        <f t="shared" ref="AE27:AI27" si="58">SUM(AE22:AE25)</f>
        <v>130944.83000000007</v>
      </c>
      <c r="AF27" s="15">
        <f t="shared" si="58"/>
        <v>118902</v>
      </c>
      <c r="AG27" s="15">
        <f t="shared" si="58"/>
        <v>13871.900000000373</v>
      </c>
      <c r="AH27" s="15">
        <f t="shared" si="58"/>
        <v>0</v>
      </c>
      <c r="AI27" s="15">
        <f t="shared" si="58"/>
        <v>1092372.0599999996</v>
      </c>
      <c r="AK27" s="15">
        <f t="shared" ref="AK27" si="59">SUM(AK22:AK25)</f>
        <v>-34582.99</v>
      </c>
      <c r="AL27" s="15">
        <f t="shared" ref="AL27:BG27" si="60">SUM(AL22:AL25)</f>
        <v>-186666.03999999998</v>
      </c>
      <c r="AM27" s="15">
        <f t="shared" si="60"/>
        <v>-1002607.7500000002</v>
      </c>
      <c r="AN27" s="15">
        <f t="shared" si="60"/>
        <v>-5510369.6499999994</v>
      </c>
      <c r="AO27" s="15">
        <f t="shared" si="60"/>
        <v>-52065.39</v>
      </c>
      <c r="AP27" s="15">
        <f t="shared" si="60"/>
        <v>-936360.71999999962</v>
      </c>
      <c r="AQ27" s="15">
        <f t="shared" si="60"/>
        <v>-337607.01</v>
      </c>
      <c r="AR27" s="15">
        <f t="shared" si="60"/>
        <v>-55399.6</v>
      </c>
      <c r="AS27" s="15">
        <f t="shared" si="60"/>
        <v>-264385.19999999995</v>
      </c>
      <c r="AT27" s="15">
        <f t="shared" si="60"/>
        <v>-654024.78910239751</v>
      </c>
      <c r="AU27" s="15">
        <f t="shared" si="60"/>
        <v>-654024.78910239751</v>
      </c>
      <c r="AV27" s="15">
        <f t="shared" si="60"/>
        <v>-654024.78910239751</v>
      </c>
      <c r="AW27" s="15">
        <f t="shared" si="60"/>
        <v>-654024.78910239751</v>
      </c>
      <c r="AX27" s="15">
        <f t="shared" si="60"/>
        <v>-654024.78910239751</v>
      </c>
      <c r="AY27" s="15">
        <f t="shared" si="60"/>
        <v>-654024.78910239751</v>
      </c>
      <c r="AZ27" s="15">
        <f t="shared" si="60"/>
        <v>-654024.78910239751</v>
      </c>
      <c r="BA27" s="15">
        <f t="shared" si="60"/>
        <v>-654024.78910239751</v>
      </c>
      <c r="BB27" s="15">
        <f t="shared" si="60"/>
        <v>-654024.78910239751</v>
      </c>
      <c r="BC27" s="15">
        <f t="shared" si="60"/>
        <v>-818127.35528139398</v>
      </c>
      <c r="BD27" s="15">
        <f t="shared" si="60"/>
        <v>-818127.35528139398</v>
      </c>
      <c r="BE27" s="15">
        <f t="shared" si="60"/>
        <v>-818127.35528139398</v>
      </c>
      <c r="BF27" s="15">
        <f t="shared" si="60"/>
        <v>-818127.35528139398</v>
      </c>
      <c r="BG27" s="15">
        <f t="shared" si="60"/>
        <v>-818127.35528139398</v>
      </c>
      <c r="BI27" s="359">
        <f t="shared" ref="BI27" si="61">SUM(BI22:BI25)</f>
        <v>578504776.82999992</v>
      </c>
      <c r="BJ27" s="15">
        <f>SUM(BJ22:BJ25)</f>
        <v>580095033.05999994</v>
      </c>
      <c r="BK27" s="15">
        <f t="shared" ref="BK27:DD27" si="62">SUM(BK22:BK25)</f>
        <v>580579556.36000001</v>
      </c>
      <c r="BL27" s="15">
        <f t="shared" si="62"/>
        <v>580026768.32999992</v>
      </c>
      <c r="BM27" s="15">
        <f t="shared" si="62"/>
        <v>576344413.74000001</v>
      </c>
      <c r="BN27" s="15">
        <f t="shared" si="62"/>
        <v>587299298.07999992</v>
      </c>
      <c r="BO27" s="15">
        <f t="shared" si="62"/>
        <v>632835835.70999992</v>
      </c>
      <c r="BP27" s="15">
        <f t="shared" si="62"/>
        <v>635018150.55999994</v>
      </c>
      <c r="BQ27" s="15">
        <f t="shared" si="62"/>
        <v>635368483.26999998</v>
      </c>
      <c r="BR27" s="15">
        <f t="shared" si="62"/>
        <v>634586185.1099999</v>
      </c>
      <c r="BS27" s="15">
        <f t="shared" si="62"/>
        <v>634167801.93089747</v>
      </c>
      <c r="BT27" s="15">
        <f t="shared" si="62"/>
        <v>634442690.76179504</v>
      </c>
      <c r="BU27" s="15">
        <f t="shared" si="62"/>
        <v>634368804.19269264</v>
      </c>
      <c r="BV27" s="15">
        <f t="shared" si="62"/>
        <v>664757860.73359013</v>
      </c>
      <c r="BW27" s="15">
        <f t="shared" si="62"/>
        <v>672987963.36448789</v>
      </c>
      <c r="BX27" s="15">
        <f t="shared" si="62"/>
        <v>746242012.94538546</v>
      </c>
      <c r="BY27" s="15">
        <f t="shared" si="62"/>
        <v>750979665.45628297</v>
      </c>
      <c r="BZ27" s="15">
        <f t="shared" si="62"/>
        <v>792039974.13718069</v>
      </c>
      <c r="CA27" s="15">
        <f t="shared" si="62"/>
        <v>807265577.24807823</v>
      </c>
      <c r="CB27" s="15">
        <f t="shared" si="62"/>
        <v>806578394.7227968</v>
      </c>
      <c r="CC27" s="15">
        <f t="shared" si="62"/>
        <v>805879169.36751533</v>
      </c>
      <c r="CD27" s="15">
        <f t="shared" si="62"/>
        <v>805074913.91223407</v>
      </c>
      <c r="CE27" s="15">
        <f t="shared" si="62"/>
        <v>804256786.5569526</v>
      </c>
      <c r="CF27" s="15">
        <f t="shared" si="62"/>
        <v>804531031.26167119</v>
      </c>
      <c r="CG27" s="109"/>
      <c r="CH27" s="15">
        <f t="shared" si="62"/>
        <v>952190.04610847298</v>
      </c>
      <c r="CI27" s="15">
        <f t="shared" si="62"/>
        <v>953859.99952307809</v>
      </c>
      <c r="CJ27" s="15">
        <f t="shared" si="62"/>
        <v>956012.90598577645</v>
      </c>
      <c r="CK27" s="15">
        <f t="shared" si="62"/>
        <v>955797.95162696135</v>
      </c>
      <c r="CL27" s="15">
        <f t="shared" si="62"/>
        <v>952654.16381458601</v>
      </c>
      <c r="CM27" s="15">
        <f t="shared" si="62"/>
        <v>959233.41326711478</v>
      </c>
      <c r="CN27" s="15">
        <f t="shared" si="62"/>
        <v>1006551.5166633187</v>
      </c>
      <c r="CO27" s="15">
        <f t="shared" si="62"/>
        <v>1046914.6898948743</v>
      </c>
      <c r="CP27" s="15">
        <f t="shared" si="62"/>
        <v>1049291.7376774624</v>
      </c>
      <c r="CQ27" s="15">
        <f t="shared" si="62"/>
        <v>1048876.0920476224</v>
      </c>
      <c r="CR27" s="15">
        <f t="shared" si="62"/>
        <v>1047866.8635666072</v>
      </c>
      <c r="CS27" s="15">
        <f t="shared" si="62"/>
        <v>1047805.029431599</v>
      </c>
      <c r="CT27" s="15">
        <f t="shared" si="62"/>
        <v>1047969.3893694897</v>
      </c>
      <c r="CU27" s="15">
        <f t="shared" si="62"/>
        <v>1072779.4888298246</v>
      </c>
      <c r="CV27" s="15">
        <f t="shared" si="62"/>
        <v>1104385.657063876</v>
      </c>
      <c r="CW27" s="15">
        <f t="shared" si="62"/>
        <v>1171072.9692720447</v>
      </c>
      <c r="CX27" s="15">
        <f t="shared" si="62"/>
        <v>1234902.0249684763</v>
      </c>
      <c r="CY27" s="15">
        <f t="shared" si="62"/>
        <v>1278418.1534590782</v>
      </c>
      <c r="CZ27" s="15">
        <f t="shared" si="62"/>
        <v>1330901.2946441462</v>
      </c>
      <c r="DA27" s="15">
        <f t="shared" si="62"/>
        <v>1343177.2406958342</v>
      </c>
      <c r="DB27" s="15">
        <f t="shared" si="62"/>
        <v>1342030.7082904808</v>
      </c>
      <c r="DC27" s="15">
        <f t="shared" si="62"/>
        <v>1340788.3622147744</v>
      </c>
      <c r="DD27" s="15">
        <f t="shared" si="62"/>
        <v>1339448.7055393225</v>
      </c>
      <c r="DE27" s="15">
        <f t="shared" ref="DE27" si="63">SUM(DE22:DE25)</f>
        <v>1338991.704306128</v>
      </c>
      <c r="DF27" s="90"/>
      <c r="DG27" s="61"/>
      <c r="DH27" s="61"/>
      <c r="DI27" s="112">
        <f>SUM(DI22:DI26)</f>
        <v>11093581.548571425</v>
      </c>
      <c r="DJ27" s="112">
        <f>SUM(DJ22:DJ26)</f>
        <v>14944865.698653478</v>
      </c>
      <c r="DK27" s="112">
        <f t="shared" si="53"/>
        <v>3851284.1500820536</v>
      </c>
      <c r="DL27" s="109"/>
      <c r="DM27" s="107">
        <f>SUM(DM22:DM26)</f>
        <v>11093581.548571425</v>
      </c>
      <c r="DN27" s="107">
        <f>SUM(DN22:DN26)</f>
        <v>14938844.62667351</v>
      </c>
      <c r="DO27" s="107">
        <f t="shared" si="54"/>
        <v>3845263.0781020857</v>
      </c>
      <c r="DP27" s="109"/>
      <c r="DQ27" s="64">
        <f>DO27-DK27</f>
        <v>-6021.0719799678773</v>
      </c>
      <c r="DR27" s="48"/>
    </row>
    <row r="28" spans="1:122">
      <c r="D28" s="5"/>
      <c r="E28" s="5"/>
      <c r="F28" s="5"/>
      <c r="G28" s="5"/>
      <c r="H28" s="5"/>
      <c r="I28" s="5"/>
      <c r="J28" s="84"/>
      <c r="M28" s="13"/>
      <c r="N28" s="13"/>
      <c r="O28" s="13"/>
      <c r="P28" s="13"/>
      <c r="Q28" s="13"/>
      <c r="R28" s="13"/>
      <c r="S28" s="13"/>
      <c r="T28" s="13"/>
      <c r="U28" s="13"/>
      <c r="V28" s="13"/>
      <c r="W28" s="13"/>
      <c r="X28" s="13"/>
      <c r="Y28" s="13"/>
      <c r="Z28" s="13"/>
      <c r="AA28" s="13"/>
      <c r="AB28" s="13"/>
      <c r="AC28" s="13"/>
      <c r="AD28" s="13"/>
      <c r="AE28" s="13"/>
      <c r="AF28" s="13"/>
      <c r="AG28" s="13"/>
      <c r="AH28" s="13"/>
      <c r="AI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I28" s="358"/>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90"/>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61"/>
      <c r="DH28" s="61"/>
      <c r="DI28" s="63"/>
      <c r="DJ28" s="63"/>
      <c r="DK28" s="63"/>
      <c r="DL28" s="109"/>
      <c r="DM28" s="182"/>
      <c r="DN28" s="106"/>
      <c r="DO28" s="106"/>
      <c r="DP28" s="109"/>
      <c r="DQ28" s="127"/>
      <c r="DR28" s="48"/>
    </row>
    <row r="29" spans="1:122">
      <c r="A29" s="6" t="s">
        <v>188</v>
      </c>
      <c r="B29" s="6"/>
      <c r="D29" s="5"/>
      <c r="E29" s="5"/>
      <c r="F29" s="5"/>
      <c r="G29" s="5"/>
      <c r="H29" s="5"/>
      <c r="I29" s="5"/>
      <c r="J29" s="84"/>
      <c r="M29" s="13"/>
      <c r="N29" s="13"/>
      <c r="O29" s="13"/>
      <c r="P29" s="13"/>
      <c r="Q29" s="13"/>
      <c r="R29" s="13"/>
      <c r="S29" s="13"/>
      <c r="T29" s="13"/>
      <c r="U29" s="13"/>
      <c r="V29" s="13"/>
      <c r="W29" s="13"/>
      <c r="X29" s="13"/>
      <c r="Y29" s="13"/>
      <c r="Z29" s="13"/>
      <c r="AA29" s="13"/>
      <c r="AB29" s="13"/>
      <c r="AC29" s="13"/>
      <c r="AD29" s="13"/>
      <c r="AE29" s="13"/>
      <c r="AF29" s="13"/>
      <c r="AG29" s="13"/>
      <c r="AH29" s="13"/>
      <c r="AI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I29" s="358"/>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90"/>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61"/>
      <c r="DH29" s="61"/>
      <c r="DI29" s="63"/>
      <c r="DJ29" s="63"/>
      <c r="DK29" s="63"/>
      <c r="DL29" s="109"/>
      <c r="DM29" s="182"/>
      <c r="DN29" s="106"/>
      <c r="DO29" s="106"/>
      <c r="DP29" s="109"/>
      <c r="DQ29" s="127"/>
      <c r="DR29" s="48"/>
    </row>
    <row r="30" spans="1:122">
      <c r="A30" t="s">
        <v>4</v>
      </c>
      <c r="B30" t="s">
        <v>7</v>
      </c>
      <c r="C30" t="s">
        <v>5</v>
      </c>
      <c r="D30" s="5" t="s">
        <v>106</v>
      </c>
      <c r="E30" s="5" t="s">
        <v>16</v>
      </c>
      <c r="F30" s="5" t="s">
        <v>118</v>
      </c>
      <c r="G30" s="5" t="s">
        <v>60</v>
      </c>
      <c r="H30" s="5" t="s">
        <v>847</v>
      </c>
      <c r="I30" s="5"/>
      <c r="J30" s="84">
        <f>VLOOKUP(F30,Scenarios!$BC$10:$BF$122,3,0)</f>
        <v>0.1023374150728809</v>
      </c>
      <c r="K30" s="98">
        <f t="shared" ref="K30:K33" si="64">J30/12</f>
        <v>8.5281179227400753E-3</v>
      </c>
      <c r="L30" s="98"/>
      <c r="M30" s="13">
        <f>SUMIF(EPIS!$E$8:$E$90,'Depreciation Exp'!$G30,EPIS!H$8:H$90)</f>
        <v>0</v>
      </c>
      <c r="N30" s="13">
        <f>SUMIF(EPIS!$E$8:$E$90,'Depreciation Exp'!$G30,EPIS!I$8:I$90)</f>
        <v>0</v>
      </c>
      <c r="O30" s="13">
        <f>SUMIF(EPIS!$E$8:$E$90,'Depreciation Exp'!$G30,EPIS!J$8:J$90)</f>
        <v>0</v>
      </c>
      <c r="P30" s="13">
        <f>SUMIF(EPIS!$E$8:$E$90,'Depreciation Exp'!$G30,EPIS!K$8:K$90)</f>
        <v>0</v>
      </c>
      <c r="Q30" s="13">
        <f>SUMIF(EPIS!$E$8:$E$90,'Depreciation Exp'!$G30,EPIS!L$8:L$90)</f>
        <v>0</v>
      </c>
      <c r="R30" s="13">
        <f>SUMIF(EPIS!$E$8:$E$90,'Depreciation Exp'!$G30,EPIS!M$8:M$90)</f>
        <v>0</v>
      </c>
      <c r="S30" s="13">
        <f>SUMIF(EPIS!$E$8:$E$90,'Depreciation Exp'!$G30,EPIS!N$8:N$90)</f>
        <v>0</v>
      </c>
      <c r="T30" s="13">
        <f>SUMIF(EPIS!$E$8:$E$90,'Depreciation Exp'!$G30,EPIS!O$8:O$90)</f>
        <v>0</v>
      </c>
      <c r="U30" s="13">
        <f>SUMIF(EPIS!$E$8:$E$90,'Depreciation Exp'!$G30,EPIS!P$8:P$90)</f>
        <v>0</v>
      </c>
      <c r="V30" s="13">
        <f>SUMIF(EPIS!$E$8:$E$90,'Depreciation Exp'!$G30,EPIS!Q$8:Q$90)</f>
        <v>0</v>
      </c>
      <c r="W30" s="13">
        <f>SUMIF(EPIS!$E$8:$E$90,'Depreciation Exp'!$G30,EPIS!R$8:R$90)</f>
        <v>0</v>
      </c>
      <c r="X30" s="13">
        <f>SUMIF(EPIS!$E$8:$E$90,'Depreciation Exp'!$G30,EPIS!S$8:S$90)</f>
        <v>0</v>
      </c>
      <c r="Y30" s="13">
        <f>SUMIF(EPIS!$E$8:$E$90,'Depreciation Exp'!$G30,EPIS!T$8:T$90)</f>
        <v>0</v>
      </c>
      <c r="Z30" s="13">
        <f>SUMIF(EPIS!$E$8:$E$90,'Depreciation Exp'!$G30,EPIS!U$8:U$90)</f>
        <v>0</v>
      </c>
      <c r="AA30" s="13">
        <f>SUMIF(EPIS!$E$8:$E$90,'Depreciation Exp'!$G30,EPIS!V$8:V$90)</f>
        <v>0</v>
      </c>
      <c r="AB30" s="13">
        <f>SUMIF(EPIS!$E$8:$E$90,'Depreciation Exp'!$G30,EPIS!W$8:W$90)</f>
        <v>0</v>
      </c>
      <c r="AC30" s="13">
        <f>SUMIF(EPIS!$E$8:$E$90,'Depreciation Exp'!$G30,EPIS!X$8:X$90)</f>
        <v>0</v>
      </c>
      <c r="AD30" s="13">
        <f>SUMIF(EPIS!$E$8:$E$90,'Depreciation Exp'!$G30,EPIS!Y$8:Y$90)</f>
        <v>0</v>
      </c>
      <c r="AE30" s="13">
        <f>SUMIF(EPIS!$E$8:$E$90,'Depreciation Exp'!$G30,EPIS!Z$8:Z$90)</f>
        <v>0</v>
      </c>
      <c r="AF30" s="13">
        <f>SUMIF(EPIS!$E$8:$E$90,'Depreciation Exp'!$G30,EPIS!AA$8:AA$90)</f>
        <v>0</v>
      </c>
      <c r="AG30" s="13">
        <f>SUMIF(EPIS!$E$8:$E$90,'Depreciation Exp'!$G30,EPIS!AB$8:AB$90)</f>
        <v>0</v>
      </c>
      <c r="AH30" s="13">
        <f>SUMIF(EPIS!$E$8:$E$90,'Depreciation Exp'!$G30,EPIS!AC$8:AC$90)</f>
        <v>0</v>
      </c>
      <c r="AI30" s="13">
        <f>SUMIF(EPIS!$E$8:$E$90,'Depreciation Exp'!$G30,EPIS!AD$8:AD$90)</f>
        <v>0</v>
      </c>
      <c r="AJ30" s="98"/>
      <c r="AK30" s="13">
        <f>SUMIF(Retirements!$F$12:$F$95,'Depreciation Exp'!$G30,Retirements!ED$12:ED$95)</f>
        <v>0</v>
      </c>
      <c r="AL30" s="13">
        <f>SUMIF(Retirements!$F$12:$F$95,'Depreciation Exp'!$G30,Retirements!EE$12:EE$95)</f>
        <v>0</v>
      </c>
      <c r="AM30" s="13">
        <f>SUMIF(Retirements!$F$12:$F$95,'Depreciation Exp'!$G30,Retirements!EF$12:EF$95)</f>
        <v>0</v>
      </c>
      <c r="AN30" s="13">
        <f>SUMIF(Retirements!$F$12:$F$95,'Depreciation Exp'!$G30,Retirements!EG$12:EG$95)</f>
        <v>0</v>
      </c>
      <c r="AO30" s="13">
        <f>SUMIF(Retirements!$F$12:$F$95,'Depreciation Exp'!$G30,Retirements!EH$12:EH$95)</f>
        <v>0</v>
      </c>
      <c r="AP30" s="13">
        <f>SUMIF(Retirements!$F$12:$F$95,'Depreciation Exp'!$G30,Retirements!EI$12:EI$95)</f>
        <v>-633637.30000000005</v>
      </c>
      <c r="AQ30" s="13">
        <f>SUMIF(Retirements!$F$12:$F$95,'Depreciation Exp'!$G30,Retirements!EJ$12:EJ$95)</f>
        <v>0</v>
      </c>
      <c r="AR30" s="13">
        <f>SUMIF(Retirements!$F$12:$F$95,'Depreciation Exp'!$G30,Retirements!EK$12:EK$95)</f>
        <v>0</v>
      </c>
      <c r="AS30" s="13">
        <f>SUMIF(Retirements!$F$12:$F$95,'Depreciation Exp'!$G30,Retirements!EL$12:EL$95)</f>
        <v>0</v>
      </c>
      <c r="AT30" s="13">
        <f>SUMIF(Retirements!$F$12:$F$95,'Depreciation Exp'!$G30,Retirements!EM$12:EM$95)</f>
        <v>-5230.9820601720548</v>
      </c>
      <c r="AU30" s="13">
        <f>SUMIF(Retirements!$F$12:$F$95,'Depreciation Exp'!$G30,Retirements!EN$12:EN$95)</f>
        <v>-5230.9820601720548</v>
      </c>
      <c r="AV30" s="13">
        <f>SUMIF(Retirements!$F$12:$F$95,'Depreciation Exp'!$G30,Retirements!EO$12:EO$95)</f>
        <v>-5230.9820601720548</v>
      </c>
      <c r="AW30" s="13">
        <f>SUMIF(Retirements!$F$12:$F$95,'Depreciation Exp'!$G30,Retirements!EP$12:EP$95)</f>
        <v>-5230.9820601720548</v>
      </c>
      <c r="AX30" s="13">
        <f>SUMIF(Retirements!$F$12:$F$95,'Depreciation Exp'!$G30,Retirements!EQ$12:EQ$95)</f>
        <v>-5230.9820601720548</v>
      </c>
      <c r="AY30" s="13">
        <f>SUMIF(Retirements!$F$12:$F$95,'Depreciation Exp'!$G30,Retirements!ER$12:ER$95)</f>
        <v>-1212920.5920601722</v>
      </c>
      <c r="AZ30" s="13">
        <f>SUMIF(Retirements!$F$12:$F$95,'Depreciation Exp'!$G30,Retirements!ES$12:ES$95)</f>
        <v>-5230.9820601720548</v>
      </c>
      <c r="BA30" s="13">
        <f>SUMIF(Retirements!$F$12:$F$95,'Depreciation Exp'!$G30,Retirements!ET$12:ET$95)</f>
        <v>-5230.9820601720548</v>
      </c>
      <c r="BB30" s="13">
        <f>SUMIF(Retirements!$F$12:$F$95,'Depreciation Exp'!$G30,Retirements!EU$12:EU$95)</f>
        <v>-5230.9820601720548</v>
      </c>
      <c r="BC30" s="13">
        <f>SUMIF(Retirements!$F$12:$F$95,'Depreciation Exp'!$G30,Retirements!EV$12:EV$95)</f>
        <v>6202.9432627497545</v>
      </c>
      <c r="BD30" s="13">
        <f>SUMIF(Retirements!$F$12:$F$95,'Depreciation Exp'!$G30,Retirements!EW$12:EW$95)</f>
        <v>6202.9432627497545</v>
      </c>
      <c r="BE30" s="13">
        <f>SUMIF(Retirements!$F$12:$F$95,'Depreciation Exp'!$G30,Retirements!EX$12:EX$95)</f>
        <v>6202.9432627497545</v>
      </c>
      <c r="BF30" s="13">
        <f>SUMIF(Retirements!$F$12:$F$95,'Depreciation Exp'!$G30,Retirements!EY$12:EY$95)</f>
        <v>6202.9432627497545</v>
      </c>
      <c r="BG30" s="13">
        <f>SUMIF(Retirements!$F$12:$F$95,'Depreciation Exp'!$G30,Retirements!EZ$12:EZ$95)</f>
        <v>6202.9432627497545</v>
      </c>
      <c r="BH30" s="98"/>
      <c r="BI30" s="358">
        <f>VLOOKUP($F30,Scenarios!$J$11:$M$132,4,0)</f>
        <v>1207689.6100000001</v>
      </c>
      <c r="BJ30" s="70">
        <f t="shared" ref="BJ30:BS33" si="65">BI30+AK30+M30</f>
        <v>1207689.6100000001</v>
      </c>
      <c r="BK30" s="70">
        <f t="shared" si="65"/>
        <v>1207689.6100000001</v>
      </c>
      <c r="BL30" s="70">
        <f t="shared" si="65"/>
        <v>1207689.6100000001</v>
      </c>
      <c r="BM30" s="70">
        <f t="shared" si="65"/>
        <v>1207689.6100000001</v>
      </c>
      <c r="BN30" s="70">
        <f t="shared" si="65"/>
        <v>1207689.6100000001</v>
      </c>
      <c r="BO30" s="70">
        <f t="shared" si="65"/>
        <v>574052.31000000006</v>
      </c>
      <c r="BP30" s="70">
        <f t="shared" si="65"/>
        <v>574052.31000000006</v>
      </c>
      <c r="BQ30" s="70">
        <f t="shared" si="65"/>
        <v>574052.31000000006</v>
      </c>
      <c r="BR30" s="70">
        <f t="shared" si="65"/>
        <v>574052.31000000006</v>
      </c>
      <c r="BS30" s="70">
        <f t="shared" si="65"/>
        <v>568821.32793982804</v>
      </c>
      <c r="BT30" s="70">
        <f t="shared" ref="BT30:CC33" si="66">BS30+AU30+W30</f>
        <v>563590.34587965603</v>
      </c>
      <c r="BU30" s="70">
        <f t="shared" si="66"/>
        <v>558359.36381948402</v>
      </c>
      <c r="BV30" s="70">
        <f t="shared" si="66"/>
        <v>553128.381759312</v>
      </c>
      <c r="BW30" s="70">
        <f t="shared" si="66"/>
        <v>547897.39969913999</v>
      </c>
      <c r="BX30" s="70">
        <f t="shared" si="66"/>
        <v>-665023.19236103224</v>
      </c>
      <c r="BY30" s="70">
        <f t="shared" si="66"/>
        <v>-670254.17442120425</v>
      </c>
      <c r="BZ30" s="70">
        <f t="shared" si="66"/>
        <v>-675485.15648137627</v>
      </c>
      <c r="CA30" s="70">
        <f t="shared" si="66"/>
        <v>-680716.13854154828</v>
      </c>
      <c r="CB30" s="70">
        <f t="shared" si="66"/>
        <v>-674513.19527879858</v>
      </c>
      <c r="CC30" s="70">
        <f t="shared" si="66"/>
        <v>-668310.25201604888</v>
      </c>
      <c r="CD30" s="70">
        <f t="shared" ref="CD30:CF33" si="67">CC30+BE30+AG30</f>
        <v>-662107.30875329918</v>
      </c>
      <c r="CE30" s="70">
        <f t="shared" si="67"/>
        <v>-655904.36549054948</v>
      </c>
      <c r="CF30" s="70">
        <f t="shared" si="67"/>
        <v>-649701.42222779978</v>
      </c>
      <c r="CG30" s="90"/>
      <c r="CH30" s="13">
        <f t="shared" ref="CH30:CH33" si="68">BI30*$K30</f>
        <v>10299.319408147972</v>
      </c>
      <c r="CI30" s="13">
        <f t="shared" ref="CI30:CI33" si="69">((BI30+BJ30)/2)*$K30</f>
        <v>10299.319408147972</v>
      </c>
      <c r="CJ30" s="13">
        <f t="shared" ref="CJ30:CJ33" si="70">((BJ30+BK30)/2)*$K30</f>
        <v>10299.319408147972</v>
      </c>
      <c r="CK30" s="13">
        <f t="shared" ref="CK30:CK33" si="71">((BK30+BL30)/2)*$K30</f>
        <v>10299.319408147972</v>
      </c>
      <c r="CL30" s="13">
        <f t="shared" ref="CL30:CL33" si="72">((BL30+BM30)/2)*$K30</f>
        <v>10299.319408147972</v>
      </c>
      <c r="CM30" s="13">
        <f t="shared" ref="CM30:CM33" si="73">((BM30+BN30)/2)*$K30</f>
        <v>10299.319408147972</v>
      </c>
      <c r="CN30" s="13">
        <f t="shared" ref="CN30:CN33" si="74">((BN30+BO30)/2)*$K30</f>
        <v>7597.4526008246576</v>
      </c>
      <c r="CO30" s="13">
        <f t="shared" ref="CO30:CO33" si="75">((BO30+BP30)/2)*$K30</f>
        <v>4895.5857935013419</v>
      </c>
      <c r="CP30" s="13">
        <f t="shared" ref="CP30:CP33" si="76">((BP30+BQ30)/2)*$K30</f>
        <v>4895.5857935013419</v>
      </c>
      <c r="CQ30" s="13">
        <f t="shared" ref="CQ30:CQ33" si="77">((BQ30+BR30)/2)*$K30</f>
        <v>4895.5857935013419</v>
      </c>
      <c r="CR30" s="13">
        <f t="shared" ref="CR30:CR33" si="78">((BR30+BS30)/2)*$K30</f>
        <v>4873.2805775708994</v>
      </c>
      <c r="CS30" s="13">
        <f t="shared" ref="CS30:CS33" si="79">((BS30+BT30)/2)*$K30</f>
        <v>4828.6701457100153</v>
      </c>
      <c r="CT30" s="13">
        <f t="shared" ref="CT30:CT33" si="80">((BT30+BU30)/2)*$K30</f>
        <v>4784.0597138491303</v>
      </c>
      <c r="CU30" s="13">
        <f t="shared" ref="CU30:CU33" si="81">((BU30+BV30)/2)*$K30</f>
        <v>4739.4492819882462</v>
      </c>
      <c r="CV30" s="13">
        <f t="shared" ref="CV30:CV33" si="82">((BV30+BW30)/2)*$K30</f>
        <v>4694.8388501273603</v>
      </c>
      <c r="CW30" s="13">
        <f t="shared" ref="CW30:CW33" si="83">((BW30+BX30)/2)*$K30</f>
        <v>-499.43128580751062</v>
      </c>
      <c r="CX30" s="13">
        <f t="shared" ref="CX30:CX33" si="84">((BX30+BY30)/2)*$K30</f>
        <v>-5693.7014217423821</v>
      </c>
      <c r="CY30" s="13">
        <f t="shared" ref="CY30:CY33" si="85">((BY30+BZ30)/2)*$K30</f>
        <v>-5738.3118536032671</v>
      </c>
      <c r="CZ30" s="13">
        <f t="shared" ref="CZ30:CZ33" si="86">((BZ30+CA30)/2)*$K30</f>
        <v>-5782.9222854641512</v>
      </c>
      <c r="DA30" s="13">
        <f t="shared" ref="DA30:DA33" si="87">((CA30+CB30)/2)*$K30</f>
        <v>-5778.7777855881959</v>
      </c>
      <c r="DB30" s="13">
        <f t="shared" ref="DB30:DB33" si="88">((CB30+CC30)/2)*$K30</f>
        <v>-5725.8783539754013</v>
      </c>
      <c r="DC30" s="13">
        <f t="shared" ref="DC30:DC33" si="89">((CC30+CD30)/2)*$K30</f>
        <v>-5672.9789223626049</v>
      </c>
      <c r="DD30" s="13">
        <f t="shared" ref="DD30:DD33" si="90">((CD30+CE30)/2)*$K30</f>
        <v>-5620.0794907498102</v>
      </c>
      <c r="DE30" s="13">
        <f t="shared" ref="DE30:DE33" si="91">((CE30+CF30)/2)*$K30</f>
        <v>-5567.1800591370138</v>
      </c>
      <c r="DF30" s="13"/>
      <c r="DG30" s="61" t="s">
        <v>847</v>
      </c>
      <c r="DH30" s="61" t="str">
        <f t="shared" si="10"/>
        <v>403OPDGU</v>
      </c>
      <c r="DI30" s="127">
        <f>VLOOKUP($DG30,Scenarios!$O$12:$Q$132,2,0)</f>
        <v>123593.04</v>
      </c>
      <c r="DJ30" s="63">
        <f t="shared" ref="DJ30:DJ33" si="92">SUM(CT30:DE30)</f>
        <v>-31860.9136124656</v>
      </c>
      <c r="DK30" s="63">
        <f>DJ30-DI30</f>
        <v>-155453.95361246559</v>
      </c>
      <c r="DL30" s="109"/>
      <c r="DM30" s="106">
        <f>VLOOKUP($DG30,Scenarios!$O$12:$Q$132,2,0)</f>
        <v>123593.04</v>
      </c>
      <c r="DN30" s="106">
        <f>VLOOKUP($DG30,Scenarios!$O$12:$Q$132,3,0)</f>
        <v>33115.070077618686</v>
      </c>
      <c r="DO30" s="106">
        <f t="shared" ref="DO30:DO68" si="93">DN30-DM30</f>
        <v>-90477.969922381308</v>
      </c>
      <c r="DP30" s="109"/>
      <c r="DQ30" s="127">
        <f t="shared" si="13"/>
        <v>64975.983690084278</v>
      </c>
      <c r="DR30" s="48"/>
    </row>
    <row r="31" spans="1:122">
      <c r="A31" t="s">
        <v>6</v>
      </c>
      <c r="B31" t="s">
        <v>7</v>
      </c>
      <c r="C31" t="s">
        <v>7</v>
      </c>
      <c r="D31" s="5" t="s">
        <v>106</v>
      </c>
      <c r="E31" s="5" t="s">
        <v>16</v>
      </c>
      <c r="F31" s="5" t="s">
        <v>119</v>
      </c>
      <c r="G31" s="5" t="s">
        <v>61</v>
      </c>
      <c r="H31" s="5" t="s">
        <v>848</v>
      </c>
      <c r="I31" s="5"/>
      <c r="J31" s="84">
        <f>VLOOKUP(F31,Scenarios!$BC$10:$BF$122,3,0)</f>
        <v>2.6017563160336508E-2</v>
      </c>
      <c r="K31" s="98">
        <f t="shared" si="64"/>
        <v>2.1681302633613756E-3</v>
      </c>
      <c r="L31" s="98"/>
      <c r="M31" s="13">
        <f>SUMIF(EPIS!$E$8:$E$90,'Depreciation Exp'!$G31,EPIS!H$8:H$90)</f>
        <v>1956172.12</v>
      </c>
      <c r="N31" s="13">
        <f>SUMIF(EPIS!$E$8:$E$90,'Depreciation Exp'!$G31,EPIS!I$8:I$90)</f>
        <v>1512164.3299999998</v>
      </c>
      <c r="O31" s="13">
        <f>SUMIF(EPIS!$E$8:$E$90,'Depreciation Exp'!$G31,EPIS!J$8:J$90)</f>
        <v>37067.42</v>
      </c>
      <c r="P31" s="13">
        <f>SUMIF(EPIS!$E$8:$E$90,'Depreciation Exp'!$G31,EPIS!K$8:K$90)</f>
        <v>168597.8</v>
      </c>
      <c r="Q31" s="13">
        <f>SUMIF(EPIS!$E$8:$E$90,'Depreciation Exp'!$G31,EPIS!L$8:L$90)</f>
        <v>24173.22</v>
      </c>
      <c r="R31" s="13">
        <f>SUMIF(EPIS!$E$8:$E$90,'Depreciation Exp'!$G31,EPIS!M$8:M$90)</f>
        <v>384191.51</v>
      </c>
      <c r="S31" s="13">
        <f>SUMIF(EPIS!$E$8:$E$90,'Depreciation Exp'!$G31,EPIS!N$8:N$90)</f>
        <v>798445.42999999993</v>
      </c>
      <c r="T31" s="13">
        <f>SUMIF(EPIS!$E$8:$E$90,'Depreciation Exp'!$G31,EPIS!O$8:O$90)</f>
        <v>871189.35</v>
      </c>
      <c r="U31" s="13">
        <f>SUMIF(EPIS!$E$8:$E$90,'Depreciation Exp'!$G31,EPIS!P$8:P$90)</f>
        <v>3214.8099999999995</v>
      </c>
      <c r="V31" s="13">
        <f>SUMIF(EPIS!$E$8:$E$90,'Depreciation Exp'!$G31,EPIS!Q$8:Q$90)</f>
        <v>0</v>
      </c>
      <c r="W31" s="13">
        <f>SUMIF(EPIS!$E$8:$E$90,'Depreciation Exp'!$G31,EPIS!R$8:R$90)</f>
        <v>254259.26</v>
      </c>
      <c r="X31" s="13">
        <f>SUMIF(EPIS!$E$8:$E$90,'Depreciation Exp'!$G31,EPIS!S$8:S$90)</f>
        <v>672282.02</v>
      </c>
      <c r="Y31" s="13">
        <f>SUMIF(EPIS!$E$8:$E$90,'Depreciation Exp'!$G31,EPIS!T$8:T$90)</f>
        <v>571712.88</v>
      </c>
      <c r="Z31" s="13">
        <f>SUMIF(EPIS!$E$8:$E$90,'Depreciation Exp'!$G31,EPIS!U$8:U$90)</f>
        <v>0</v>
      </c>
      <c r="AA31" s="13">
        <f>SUMIF(EPIS!$E$8:$E$90,'Depreciation Exp'!$G31,EPIS!V$8:V$90)</f>
        <v>0</v>
      </c>
      <c r="AB31" s="13">
        <f>SUMIF(EPIS!$E$8:$E$90,'Depreciation Exp'!$G31,EPIS!W$8:W$90)</f>
        <v>17641071.979999997</v>
      </c>
      <c r="AC31" s="13">
        <f>SUMIF(EPIS!$E$8:$E$90,'Depreciation Exp'!$G31,EPIS!X$8:X$90)</f>
        <v>0</v>
      </c>
      <c r="AD31" s="13">
        <f>SUMIF(EPIS!$E$8:$E$90,'Depreciation Exp'!$G31,EPIS!Y$8:Y$90)</f>
        <v>3990411.0199999996</v>
      </c>
      <c r="AE31" s="13">
        <f>SUMIF(EPIS!$E$8:$E$90,'Depreciation Exp'!$G31,EPIS!Z$8:Z$90)</f>
        <v>0</v>
      </c>
      <c r="AF31" s="13">
        <f>SUMIF(EPIS!$E$8:$E$90,'Depreciation Exp'!$G31,EPIS!AA$8:AA$90)</f>
        <v>0</v>
      </c>
      <c r="AG31" s="13">
        <f>SUMIF(EPIS!$E$8:$E$90,'Depreciation Exp'!$G31,EPIS!AB$8:AB$90)</f>
        <v>2921306.7</v>
      </c>
      <c r="AH31" s="13">
        <f>SUMIF(EPIS!$E$8:$E$90,'Depreciation Exp'!$G31,EPIS!AC$8:AC$90)</f>
        <v>2902285.71</v>
      </c>
      <c r="AI31" s="13">
        <f>SUMIF(EPIS!$E$8:$E$90,'Depreciation Exp'!$G31,EPIS!AD$8:AD$90)</f>
        <v>156887.25</v>
      </c>
      <c r="AJ31" s="98"/>
      <c r="AK31" s="13">
        <f>SUMIF(Retirements!$F$12:$F$95,'Depreciation Exp'!$G31,Retirements!ED$12:ED$95)</f>
        <v>-678021</v>
      </c>
      <c r="AL31" s="13">
        <f>SUMIF(Retirements!$F$12:$F$95,'Depreciation Exp'!$G31,Retirements!EE$12:EE$95)</f>
        <v>-772103</v>
      </c>
      <c r="AM31" s="13">
        <f>SUMIF(Retirements!$F$12:$F$95,'Depreciation Exp'!$G31,Retirements!EF$12:EF$95)</f>
        <v>-85385</v>
      </c>
      <c r="AN31" s="13">
        <f>SUMIF(Retirements!$F$12:$F$95,'Depreciation Exp'!$G31,Retirements!EG$12:EG$95)</f>
        <v>-539821.41999999993</v>
      </c>
      <c r="AO31" s="13">
        <f>SUMIF(Retirements!$F$12:$F$95,'Depreciation Exp'!$G31,Retirements!EH$12:EH$95)</f>
        <v>-61081.919999999998</v>
      </c>
      <c r="AP31" s="13">
        <f>SUMIF(Retirements!$F$12:$F$95,'Depreciation Exp'!$G31,Retirements!EI$12:EI$95)</f>
        <v>-3380065.9900000007</v>
      </c>
      <c r="AQ31" s="13">
        <f>SUMIF(Retirements!$F$12:$F$95,'Depreciation Exp'!$G31,Retirements!EJ$12:EJ$95)</f>
        <v>0</v>
      </c>
      <c r="AR31" s="13">
        <f>SUMIF(Retirements!$F$12:$F$95,'Depreciation Exp'!$G31,Retirements!EK$12:EK$95)</f>
        <v>-13277</v>
      </c>
      <c r="AS31" s="13">
        <f>SUMIF(Retirements!$F$12:$F$95,'Depreciation Exp'!$G31,Retirements!EL$12:EL$95)</f>
        <v>-195733</v>
      </c>
      <c r="AT31" s="13">
        <f>SUMIF(Retirements!$F$12:$F$95,'Depreciation Exp'!$G31,Retirements!EM$12:EM$95)</f>
        <v>-1641576.2051169556</v>
      </c>
      <c r="AU31" s="13">
        <f>SUMIF(Retirements!$F$12:$F$95,'Depreciation Exp'!$G31,Retirements!EN$12:EN$95)</f>
        <v>-1641576.2051169556</v>
      </c>
      <c r="AV31" s="13">
        <f>SUMIF(Retirements!$F$12:$F$95,'Depreciation Exp'!$G31,Retirements!EO$12:EO$95)</f>
        <v>-1641576.2051169556</v>
      </c>
      <c r="AW31" s="13">
        <f>SUMIF(Retirements!$F$12:$F$95,'Depreciation Exp'!$G31,Retirements!EP$12:EP$95)</f>
        <v>-1641576.2051169556</v>
      </c>
      <c r="AX31" s="13">
        <f>SUMIF(Retirements!$F$12:$F$95,'Depreciation Exp'!$G31,Retirements!EQ$12:EQ$95)</f>
        <v>-1641576.2051169556</v>
      </c>
      <c r="AY31" s="13">
        <f>SUMIF(Retirements!$F$12:$F$95,'Depreciation Exp'!$G31,Retirements!ER$12:ER$95)</f>
        <v>-2166183.6351169543</v>
      </c>
      <c r="AZ31" s="13">
        <f>SUMIF(Retirements!$F$12:$F$95,'Depreciation Exp'!$G31,Retirements!ES$12:ES$95)</f>
        <v>-1641576.2051169556</v>
      </c>
      <c r="BA31" s="13">
        <f>SUMIF(Retirements!$F$12:$F$95,'Depreciation Exp'!$G31,Retirements!ET$12:ET$95)</f>
        <v>-1641576.2051169556</v>
      </c>
      <c r="BB31" s="13">
        <f>SUMIF(Retirements!$F$12:$F$95,'Depreciation Exp'!$G31,Retirements!EU$12:EU$95)</f>
        <v>-1641576.2051169556</v>
      </c>
      <c r="BC31" s="13">
        <f>SUMIF(Retirements!$F$12:$F$95,'Depreciation Exp'!$G31,Retirements!EV$12:EV$95)</f>
        <v>-1653991.5302227931</v>
      </c>
      <c r="BD31" s="13">
        <f>SUMIF(Retirements!$F$12:$F$95,'Depreciation Exp'!$G31,Retirements!EW$12:EW$95)</f>
        <v>-1653991.5302227931</v>
      </c>
      <c r="BE31" s="13">
        <f>SUMIF(Retirements!$F$12:$F$95,'Depreciation Exp'!$G31,Retirements!EX$12:EX$95)</f>
        <v>-1653991.5302227931</v>
      </c>
      <c r="BF31" s="13">
        <f>SUMIF(Retirements!$F$12:$F$95,'Depreciation Exp'!$G31,Retirements!EY$12:EY$95)</f>
        <v>-1653991.5302227931</v>
      </c>
      <c r="BG31" s="13">
        <f>SUMIF(Retirements!$F$12:$F$95,'Depreciation Exp'!$G31,Retirements!EZ$12:EZ$95)</f>
        <v>-1653991.5302227931</v>
      </c>
      <c r="BH31" s="98"/>
      <c r="BI31" s="358">
        <f>VLOOKUP($F31,Scenarios!$J$11:$M$132,4,0)</f>
        <v>1230406793.0699999</v>
      </c>
      <c r="BJ31" s="70">
        <f t="shared" si="65"/>
        <v>1231684944.1899998</v>
      </c>
      <c r="BK31" s="70">
        <f t="shared" si="65"/>
        <v>1232425005.5199997</v>
      </c>
      <c r="BL31" s="70">
        <f t="shared" si="65"/>
        <v>1232376687.9399998</v>
      </c>
      <c r="BM31" s="70">
        <f t="shared" si="65"/>
        <v>1232005464.3199997</v>
      </c>
      <c r="BN31" s="70">
        <f t="shared" si="65"/>
        <v>1231968555.6199996</v>
      </c>
      <c r="BO31" s="70">
        <f t="shared" si="65"/>
        <v>1228972681.1399996</v>
      </c>
      <c r="BP31" s="70">
        <f t="shared" si="65"/>
        <v>1229771126.5699997</v>
      </c>
      <c r="BQ31" s="70">
        <f t="shared" si="65"/>
        <v>1230629038.9199996</v>
      </c>
      <c r="BR31" s="70">
        <f t="shared" si="65"/>
        <v>1230436520.7299995</v>
      </c>
      <c r="BS31" s="70">
        <f t="shared" si="65"/>
        <v>1228794944.5248826</v>
      </c>
      <c r="BT31" s="70">
        <f t="shared" si="66"/>
        <v>1227407627.5797656</v>
      </c>
      <c r="BU31" s="70">
        <f t="shared" si="66"/>
        <v>1226438333.3946486</v>
      </c>
      <c r="BV31" s="70">
        <f t="shared" si="66"/>
        <v>1225368470.0695317</v>
      </c>
      <c r="BW31" s="70">
        <f t="shared" si="66"/>
        <v>1223726893.8644147</v>
      </c>
      <c r="BX31" s="70">
        <f t="shared" si="66"/>
        <v>1221560710.2292976</v>
      </c>
      <c r="BY31" s="70">
        <f t="shared" si="66"/>
        <v>1237560206.0041807</v>
      </c>
      <c r="BZ31" s="70">
        <f t="shared" si="66"/>
        <v>1235918629.7990637</v>
      </c>
      <c r="CA31" s="70">
        <f t="shared" si="66"/>
        <v>1238267464.6139467</v>
      </c>
      <c r="CB31" s="70">
        <f t="shared" si="66"/>
        <v>1236613473.0837238</v>
      </c>
      <c r="CC31" s="70">
        <f t="shared" si="66"/>
        <v>1234959481.5535009</v>
      </c>
      <c r="CD31" s="70">
        <f t="shared" si="67"/>
        <v>1236226796.723278</v>
      </c>
      <c r="CE31" s="70">
        <f t="shared" si="67"/>
        <v>1237475090.9030552</v>
      </c>
      <c r="CF31" s="70">
        <f t="shared" si="67"/>
        <v>1235977986.6228323</v>
      </c>
      <c r="CG31" s="90"/>
      <c r="CH31" s="13">
        <f t="shared" si="68"/>
        <v>2667682.2043004846</v>
      </c>
      <c r="CI31" s="13">
        <f t="shared" si="69"/>
        <v>2669067.803362695</v>
      </c>
      <c r="CJ31" s="13">
        <f t="shared" si="70"/>
        <v>2671255.6771080638</v>
      </c>
      <c r="CK31" s="13">
        <f t="shared" si="71"/>
        <v>2672005.5723874965</v>
      </c>
      <c r="CL31" s="13">
        <f t="shared" si="72"/>
        <v>2671550.762401273</v>
      </c>
      <c r="CM31" s="13">
        <f t="shared" si="73"/>
        <v>2671108.3203840493</v>
      </c>
      <c r="CN31" s="13">
        <f t="shared" si="74"/>
        <v>2667820.5858866633</v>
      </c>
      <c r="CO31" s="13">
        <f t="shared" si="75"/>
        <v>2665438.4296742156</v>
      </c>
      <c r="CP31" s="13">
        <f t="shared" si="76"/>
        <v>2667234.029389102</v>
      </c>
      <c r="CQ31" s="13">
        <f t="shared" si="77"/>
        <v>2667955.3599967817</v>
      </c>
      <c r="CR31" s="13">
        <f t="shared" si="78"/>
        <v>2665967.0822148244</v>
      </c>
      <c r="CS31" s="13">
        <f t="shared" si="79"/>
        <v>2662683.5647630692</v>
      </c>
      <c r="CT31" s="13">
        <f t="shared" si="80"/>
        <v>2660128.8448078516</v>
      </c>
      <c r="CU31" s="13">
        <f t="shared" si="81"/>
        <v>2657918.2652530023</v>
      </c>
      <c r="CV31" s="13">
        <f t="shared" si="82"/>
        <v>2654978.8882016158</v>
      </c>
      <c r="CW31" s="13">
        <f t="shared" si="83"/>
        <v>2650851.0285290037</v>
      </c>
      <c r="CX31" s="13">
        <f t="shared" si="84"/>
        <v>2665847.2398753795</v>
      </c>
      <c r="CY31" s="13">
        <f t="shared" si="85"/>
        <v>2681412.1598444385</v>
      </c>
      <c r="CZ31" s="13">
        <f t="shared" si="86"/>
        <v>2682178.8742423668</v>
      </c>
      <c r="DA31" s="13">
        <f t="shared" si="87"/>
        <v>2682932.1296192491</v>
      </c>
      <c r="DB31" s="13">
        <f t="shared" si="88"/>
        <v>2679346.0605272297</v>
      </c>
      <c r="DC31" s="13">
        <f t="shared" si="89"/>
        <v>2678926.8781676255</v>
      </c>
      <c r="DD31" s="13">
        <f t="shared" si="90"/>
        <v>2681653.9625484068</v>
      </c>
      <c r="DE31" s="13">
        <f t="shared" si="91"/>
        <v>2681384.2361941035</v>
      </c>
      <c r="DF31" s="13"/>
      <c r="DG31" s="61" t="s">
        <v>848</v>
      </c>
      <c r="DH31" s="61" t="str">
        <f t="shared" si="10"/>
        <v>403OPSG</v>
      </c>
      <c r="DI31" s="127">
        <f>VLOOKUP($DG31,Scenarios!$O$12:$Q$132,2,0)</f>
        <v>31909005.960000001</v>
      </c>
      <c r="DJ31" s="63">
        <f t="shared" si="92"/>
        <v>32057558.567810275</v>
      </c>
      <c r="DK31" s="63">
        <f>DJ31-DI31</f>
        <v>148552.60781027377</v>
      </c>
      <c r="DL31" s="109"/>
      <c r="DM31" s="106">
        <f>VLOOKUP($DG31,Scenarios!$O$12:$Q$132,2,0)</f>
        <v>31909005.960000001</v>
      </c>
      <c r="DN31" s="106">
        <f>VLOOKUP($DG31,Scenarios!$O$12:$Q$132,3,0)</f>
        <v>31467626.162383221</v>
      </c>
      <c r="DO31" s="106">
        <f t="shared" si="93"/>
        <v>-441379.7976167798</v>
      </c>
      <c r="DP31" s="109"/>
      <c r="DQ31" s="127">
        <f t="shared" si="13"/>
        <v>-589932.40542705357</v>
      </c>
      <c r="DR31" s="48"/>
    </row>
    <row r="32" spans="1:122">
      <c r="A32" s="14" t="s">
        <v>17</v>
      </c>
      <c r="B32" s="14" t="s">
        <v>18</v>
      </c>
      <c r="C32" s="14" t="s">
        <v>18</v>
      </c>
      <c r="D32" s="2" t="s">
        <v>106</v>
      </c>
      <c r="E32" s="2" t="s">
        <v>16</v>
      </c>
      <c r="F32" s="2" t="s">
        <v>120</v>
      </c>
      <c r="G32" s="5" t="s">
        <v>62</v>
      </c>
      <c r="H32" s="5" t="s">
        <v>849</v>
      </c>
      <c r="I32" s="5"/>
      <c r="J32" s="84">
        <f>VLOOKUP(F32,Scenarios!$BC$10:$BF$122,3,0)</f>
        <v>4.0416844605133478E-2</v>
      </c>
      <c r="K32" s="98">
        <f t="shared" si="64"/>
        <v>3.3680703837611231E-3</v>
      </c>
      <c r="L32" s="98"/>
      <c r="M32" s="13">
        <f>SUMIF(EPIS!$E$8:$E$90,'Depreciation Exp'!$G32,EPIS!H$8:H$90)</f>
        <v>125107.51</v>
      </c>
      <c r="N32" s="13">
        <f>SUMIF(EPIS!$E$8:$E$90,'Depreciation Exp'!$G32,EPIS!I$8:I$90)</f>
        <v>148260.66999999998</v>
      </c>
      <c r="O32" s="13">
        <f>SUMIF(EPIS!$E$8:$E$90,'Depreciation Exp'!$G32,EPIS!J$8:J$90)</f>
        <v>77145.64</v>
      </c>
      <c r="P32" s="13">
        <f>SUMIF(EPIS!$E$8:$E$90,'Depreciation Exp'!$G32,EPIS!K$8:K$90)</f>
        <v>1549033.9600000002</v>
      </c>
      <c r="Q32" s="13">
        <f>SUMIF(EPIS!$E$8:$E$90,'Depreciation Exp'!$G32,EPIS!L$8:L$90)</f>
        <v>2390462.12</v>
      </c>
      <c r="R32" s="13">
        <f>SUMIF(EPIS!$E$8:$E$90,'Depreciation Exp'!$G32,EPIS!M$8:M$90)</f>
        <v>361613.7699999999</v>
      </c>
      <c r="S32" s="13">
        <f>SUMIF(EPIS!$E$8:$E$90,'Depreciation Exp'!$G32,EPIS!N$8:N$90)</f>
        <v>1849348.13</v>
      </c>
      <c r="T32" s="13">
        <f>SUMIF(EPIS!$E$8:$E$90,'Depreciation Exp'!$G32,EPIS!O$8:O$90)</f>
        <v>652579.04999999993</v>
      </c>
      <c r="U32" s="13">
        <f>SUMIF(EPIS!$E$8:$E$90,'Depreciation Exp'!$G32,EPIS!P$8:P$90)</f>
        <v>87911.66</v>
      </c>
      <c r="V32" s="13">
        <f>SUMIF(EPIS!$E$8:$E$90,'Depreciation Exp'!$G32,EPIS!Q$8:Q$90)</f>
        <v>0</v>
      </c>
      <c r="W32" s="13">
        <f>SUMIF(EPIS!$E$8:$E$90,'Depreciation Exp'!$G32,EPIS!R$8:R$90)</f>
        <v>0</v>
      </c>
      <c r="X32" s="13">
        <f>SUMIF(EPIS!$E$8:$E$90,'Depreciation Exp'!$G32,EPIS!S$8:S$90)</f>
        <v>0</v>
      </c>
      <c r="Y32" s="13">
        <f>SUMIF(EPIS!$E$8:$E$90,'Depreciation Exp'!$G32,EPIS!T$8:T$90)</f>
        <v>0</v>
      </c>
      <c r="Z32" s="13">
        <f>SUMIF(EPIS!$E$8:$E$90,'Depreciation Exp'!$G32,EPIS!U$8:U$90)</f>
        <v>0</v>
      </c>
      <c r="AA32" s="13">
        <f>SUMIF(EPIS!$E$8:$E$90,'Depreciation Exp'!$G32,EPIS!V$8:V$90)</f>
        <v>0</v>
      </c>
      <c r="AB32" s="13">
        <f>SUMIF(EPIS!$E$8:$E$90,'Depreciation Exp'!$G32,EPIS!W$8:W$90)</f>
        <v>0</v>
      </c>
      <c r="AC32" s="13">
        <f>SUMIF(EPIS!$E$8:$E$90,'Depreciation Exp'!$G32,EPIS!X$8:X$90)</f>
        <v>0</v>
      </c>
      <c r="AD32" s="13">
        <f>SUMIF(EPIS!$E$8:$E$90,'Depreciation Exp'!$G32,EPIS!Y$8:Y$90)</f>
        <v>2551624.0699999998</v>
      </c>
      <c r="AE32" s="13">
        <f>SUMIF(EPIS!$E$8:$E$90,'Depreciation Exp'!$G32,EPIS!Z$8:Z$90)</f>
        <v>0</v>
      </c>
      <c r="AF32" s="13">
        <f>SUMIF(EPIS!$E$8:$E$90,'Depreciation Exp'!$G32,EPIS!AA$8:AA$90)</f>
        <v>849713.23000000045</v>
      </c>
      <c r="AG32" s="13">
        <f>SUMIF(EPIS!$E$8:$E$90,'Depreciation Exp'!$G32,EPIS!AB$8:AB$90)</f>
        <v>375253.54</v>
      </c>
      <c r="AH32" s="13">
        <f>SUMIF(EPIS!$E$8:$E$90,'Depreciation Exp'!$G32,EPIS!AC$8:AC$90)</f>
        <v>0</v>
      </c>
      <c r="AI32" s="13">
        <f>SUMIF(EPIS!$E$8:$E$90,'Depreciation Exp'!$G32,EPIS!AD$8:AD$90)</f>
        <v>0</v>
      </c>
      <c r="AJ32" s="98"/>
      <c r="AK32" s="13">
        <f>SUMIF(Retirements!$F$12:$F$95,'Depreciation Exp'!$G32,Retirements!ED$12:ED$95)</f>
        <v>-463135</v>
      </c>
      <c r="AL32" s="13">
        <f>SUMIF(Retirements!$F$12:$F$95,'Depreciation Exp'!$G32,Retirements!EE$12:EE$95)</f>
        <v>-1498</v>
      </c>
      <c r="AM32" s="13">
        <f>SUMIF(Retirements!$F$12:$F$95,'Depreciation Exp'!$G32,Retirements!EF$12:EF$95)</f>
        <v>-353549</v>
      </c>
      <c r="AN32" s="13">
        <f>SUMIF(Retirements!$F$12:$F$95,'Depreciation Exp'!$G32,Retirements!EG$12:EG$95)</f>
        <v>-73903</v>
      </c>
      <c r="AO32" s="13">
        <f>SUMIF(Retirements!$F$12:$F$95,'Depreciation Exp'!$G32,Retirements!EH$12:EH$95)</f>
        <v>-338940</v>
      </c>
      <c r="AP32" s="13">
        <f>SUMIF(Retirements!$F$12:$F$95,'Depreciation Exp'!$G32,Retirements!EI$12:EI$95)</f>
        <v>-891498</v>
      </c>
      <c r="AQ32" s="13">
        <f>SUMIF(Retirements!$F$12:$F$95,'Depreciation Exp'!$G32,Retirements!EJ$12:EJ$95)</f>
        <v>-517738</v>
      </c>
      <c r="AR32" s="13">
        <f>SUMIF(Retirements!$F$12:$F$95,'Depreciation Exp'!$G32,Retirements!EK$12:EK$95)</f>
        <v>-460726</v>
      </c>
      <c r="AS32" s="13">
        <f>SUMIF(Retirements!$F$12:$F$95,'Depreciation Exp'!$G32,Retirements!EL$12:EL$95)</f>
        <v>-942481</v>
      </c>
      <c r="AT32" s="13">
        <f>SUMIF(Retirements!$F$12:$F$95,'Depreciation Exp'!$G32,Retirements!EM$12:EM$95)</f>
        <v>-108589.5408827254</v>
      </c>
      <c r="AU32" s="13">
        <f>SUMIF(Retirements!$F$12:$F$95,'Depreciation Exp'!$G32,Retirements!EN$12:EN$95)</f>
        <v>-108589.5408827254</v>
      </c>
      <c r="AV32" s="13">
        <f>SUMIF(Retirements!$F$12:$F$95,'Depreciation Exp'!$G32,Retirements!EO$12:EO$95)</f>
        <v>-108589.5408827254</v>
      </c>
      <c r="AW32" s="13">
        <f>SUMIF(Retirements!$F$12:$F$95,'Depreciation Exp'!$G32,Retirements!EP$12:EP$95)</f>
        <v>-108589.5408827254</v>
      </c>
      <c r="AX32" s="13">
        <f>SUMIF(Retirements!$F$12:$F$95,'Depreciation Exp'!$G32,Retirements!EQ$12:EQ$95)</f>
        <v>-108589.5408827254</v>
      </c>
      <c r="AY32" s="13">
        <f>SUMIF(Retirements!$F$12:$F$95,'Depreciation Exp'!$G32,Retirements!ER$12:ER$95)</f>
        <v>-108589.5408827254</v>
      </c>
      <c r="AZ32" s="13">
        <f>SUMIF(Retirements!$F$12:$F$95,'Depreciation Exp'!$G32,Retirements!ES$12:ES$95)</f>
        <v>-108589.5408827254</v>
      </c>
      <c r="BA32" s="13">
        <f>SUMIF(Retirements!$F$12:$F$95,'Depreciation Exp'!$G32,Retirements!ET$12:ET$95)</f>
        <v>-108589.5408827254</v>
      </c>
      <c r="BB32" s="13">
        <f>SUMIF(Retirements!$F$12:$F$95,'Depreciation Exp'!$G32,Retirements!EU$12:EU$95)</f>
        <v>-108589.5408827254</v>
      </c>
      <c r="BC32" s="13">
        <f>SUMIF(Retirements!$F$12:$F$95,'Depreciation Exp'!$G32,Retirements!EV$12:EV$95)</f>
        <v>-108753.35799091688</v>
      </c>
      <c r="BD32" s="13">
        <f>SUMIF(Retirements!$F$12:$F$95,'Depreciation Exp'!$G32,Retirements!EW$12:EW$95)</f>
        <v>-108753.35799091688</v>
      </c>
      <c r="BE32" s="13">
        <f>SUMIF(Retirements!$F$12:$F$95,'Depreciation Exp'!$G32,Retirements!EX$12:EX$95)</f>
        <v>-108753.35799091688</v>
      </c>
      <c r="BF32" s="13">
        <f>SUMIF(Retirements!$F$12:$F$95,'Depreciation Exp'!$G32,Retirements!EY$12:EY$95)</f>
        <v>-108753.35799091688</v>
      </c>
      <c r="BG32" s="13">
        <f>SUMIF(Retirements!$F$12:$F$95,'Depreciation Exp'!$G32,Retirements!EZ$12:EZ$95)</f>
        <v>-108753.35799091688</v>
      </c>
      <c r="BH32" s="98"/>
      <c r="BI32" s="358">
        <f>VLOOKUP($F32,Scenarios!$J$11:$M$132,4,0)</f>
        <v>1998989689.4300001</v>
      </c>
      <c r="BJ32" s="70">
        <f t="shared" si="65"/>
        <v>1998651661.9400001</v>
      </c>
      <c r="BK32" s="70">
        <f t="shared" si="65"/>
        <v>1998798424.6100001</v>
      </c>
      <c r="BL32" s="70">
        <f t="shared" si="65"/>
        <v>1998522021.2500002</v>
      </c>
      <c r="BM32" s="70">
        <f t="shared" si="65"/>
        <v>1999997152.2100003</v>
      </c>
      <c r="BN32" s="70">
        <f t="shared" si="65"/>
        <v>2002048674.3300002</v>
      </c>
      <c r="BO32" s="70">
        <f t="shared" si="65"/>
        <v>2001518790.1000001</v>
      </c>
      <c r="BP32" s="70">
        <f t="shared" si="65"/>
        <v>2002850400.2300003</v>
      </c>
      <c r="BQ32" s="70">
        <f t="shared" si="65"/>
        <v>2003042253.2800002</v>
      </c>
      <c r="BR32" s="70">
        <f t="shared" si="65"/>
        <v>2002187683.9400003</v>
      </c>
      <c r="BS32" s="70">
        <f t="shared" si="65"/>
        <v>2002079094.3991175</v>
      </c>
      <c r="BT32" s="70">
        <f t="shared" si="66"/>
        <v>2001970504.8582346</v>
      </c>
      <c r="BU32" s="70">
        <f t="shared" si="66"/>
        <v>2001861915.3173518</v>
      </c>
      <c r="BV32" s="70">
        <f t="shared" si="66"/>
        <v>2001753325.776469</v>
      </c>
      <c r="BW32" s="70">
        <f t="shared" si="66"/>
        <v>2001644736.2355862</v>
      </c>
      <c r="BX32" s="70">
        <f t="shared" si="66"/>
        <v>2001536146.6947033</v>
      </c>
      <c r="BY32" s="70">
        <f t="shared" si="66"/>
        <v>2001427557.1538205</v>
      </c>
      <c r="BZ32" s="70">
        <f t="shared" si="66"/>
        <v>2001318967.6129377</v>
      </c>
      <c r="CA32" s="70">
        <f t="shared" si="66"/>
        <v>2003762002.1420548</v>
      </c>
      <c r="CB32" s="70">
        <f t="shared" si="66"/>
        <v>2003653248.7840638</v>
      </c>
      <c r="CC32" s="70">
        <f t="shared" si="66"/>
        <v>2004394208.6560729</v>
      </c>
      <c r="CD32" s="70">
        <f t="shared" si="67"/>
        <v>2004660708.8380818</v>
      </c>
      <c r="CE32" s="70">
        <f t="shared" si="67"/>
        <v>2004551955.4800909</v>
      </c>
      <c r="CF32" s="70">
        <f t="shared" si="67"/>
        <v>2004443202.1220999</v>
      </c>
      <c r="CG32" s="90"/>
      <c r="CH32" s="13">
        <f t="shared" si="68"/>
        <v>6732737.9704130283</v>
      </c>
      <c r="CI32" s="13">
        <f t="shared" si="69"/>
        <v>6732168.7202240452</v>
      </c>
      <c r="CJ32" s="13">
        <f t="shared" si="70"/>
        <v>6731846.6235361965</v>
      </c>
      <c r="CK32" s="13">
        <f t="shared" si="71"/>
        <v>6731628.3040519375</v>
      </c>
      <c r="CL32" s="13">
        <f t="shared" si="72"/>
        <v>6733647.0035158163</v>
      </c>
      <c r="CM32" s="13">
        <f t="shared" si="73"/>
        <v>6739586.0114120897</v>
      </c>
      <c r="CN32" s="13">
        <f t="shared" si="74"/>
        <v>6742148.5031681489</v>
      </c>
      <c r="CO32" s="13">
        <f t="shared" si="75"/>
        <v>6743498.6377979908</v>
      </c>
      <c r="CP32" s="13">
        <f t="shared" si="76"/>
        <v>6746064.203406645</v>
      </c>
      <c r="CQ32" s="13">
        <f t="shared" si="77"/>
        <v>6744948.1658520522</v>
      </c>
      <c r="CR32" s="13">
        <f t="shared" si="78"/>
        <v>6743326.1724012746</v>
      </c>
      <c r="CS32" s="13">
        <f t="shared" si="79"/>
        <v>6742960.4351846399</v>
      </c>
      <c r="CT32" s="13">
        <f t="shared" si="80"/>
        <v>6742594.6979680071</v>
      </c>
      <c r="CU32" s="13">
        <f t="shared" si="81"/>
        <v>6742228.9607513724</v>
      </c>
      <c r="CV32" s="13">
        <f t="shared" si="82"/>
        <v>6741863.2235347396</v>
      </c>
      <c r="CW32" s="13">
        <f t="shared" si="83"/>
        <v>6741497.4863181058</v>
      </c>
      <c r="CX32" s="13">
        <f t="shared" si="84"/>
        <v>6741131.7491014721</v>
      </c>
      <c r="CY32" s="13">
        <f t="shared" si="85"/>
        <v>6740766.0118848383</v>
      </c>
      <c r="CZ32" s="13">
        <f t="shared" si="86"/>
        <v>6744697.299398534</v>
      </c>
      <c r="DA32" s="13">
        <f t="shared" si="87"/>
        <v>6748628.311038455</v>
      </c>
      <c r="DB32" s="13">
        <f t="shared" si="88"/>
        <v>6749692.9690565979</v>
      </c>
      <c r="DC32" s="13">
        <f t="shared" si="89"/>
        <v>6751389.5672419779</v>
      </c>
      <c r="DD32" s="13">
        <f t="shared" si="90"/>
        <v>6751655.218445031</v>
      </c>
      <c r="DE32" s="13">
        <f t="shared" si="91"/>
        <v>6751288.9294808479</v>
      </c>
      <c r="DF32" s="13"/>
      <c r="DG32" s="61" t="s">
        <v>849</v>
      </c>
      <c r="DH32" s="61" t="str">
        <f t="shared" si="10"/>
        <v>403OPSG-W</v>
      </c>
      <c r="DI32" s="127">
        <f>VLOOKUP($DG32,Scenarios!$O$12:$Q$132,2,0)</f>
        <v>78016379.749999896</v>
      </c>
      <c r="DJ32" s="63">
        <f t="shared" si="92"/>
        <v>80947434.424219996</v>
      </c>
      <c r="DK32" s="63">
        <f>DJ32-DI32</f>
        <v>2931054.6742201</v>
      </c>
      <c r="DL32" s="109"/>
      <c r="DM32" s="106">
        <f>VLOOKUP($DG32,Scenarios!$O$12:$Q$132,2,0)</f>
        <v>78016379.749999896</v>
      </c>
      <c r="DN32" s="106">
        <f>VLOOKUP($DG32,Scenarios!$O$12:$Q$132,3,0)</f>
        <v>81016590.315369397</v>
      </c>
      <c r="DO32" s="106">
        <f t="shared" si="93"/>
        <v>3000210.5653695017</v>
      </c>
      <c r="DP32" s="109"/>
      <c r="DQ32" s="127">
        <f t="shared" si="13"/>
        <v>69155.891149401665</v>
      </c>
      <c r="DR32" s="48"/>
    </row>
    <row r="33" spans="1:122">
      <c r="A33" t="s">
        <v>6</v>
      </c>
      <c r="B33" t="s">
        <v>19</v>
      </c>
      <c r="C33" t="s">
        <v>19</v>
      </c>
      <c r="D33" s="5" t="s">
        <v>106</v>
      </c>
      <c r="E33" s="5" t="s">
        <v>16</v>
      </c>
      <c r="F33" s="5" t="s">
        <v>121</v>
      </c>
      <c r="G33" s="5" t="s">
        <v>63</v>
      </c>
      <c r="H33" s="5" t="s">
        <v>850</v>
      </c>
      <c r="I33" s="5"/>
      <c r="J33" s="84">
        <f>VLOOKUP(F33,Scenarios!$BC$10:$BF$122,3,0)</f>
        <v>3.320603176197811E-2</v>
      </c>
      <c r="K33" s="98">
        <f t="shared" si="64"/>
        <v>2.7671693134981756E-3</v>
      </c>
      <c r="L33" s="98"/>
      <c r="M33" s="13">
        <f>SUMIF(EPIS!$E$8:$E$90,'Depreciation Exp'!$G33,EPIS!H$8:H$90)</f>
        <v>0</v>
      </c>
      <c r="N33" s="13">
        <f>SUMIF(EPIS!$E$8:$E$90,'Depreciation Exp'!$G33,EPIS!I$8:I$90)</f>
        <v>0</v>
      </c>
      <c r="O33" s="13">
        <f>SUMIF(EPIS!$E$8:$E$90,'Depreciation Exp'!$G33,EPIS!J$8:J$90)</f>
        <v>0</v>
      </c>
      <c r="P33" s="13">
        <f>SUMIF(EPIS!$E$8:$E$90,'Depreciation Exp'!$G33,EPIS!K$8:K$90)</f>
        <v>0</v>
      </c>
      <c r="Q33" s="13">
        <f>SUMIF(EPIS!$E$8:$E$90,'Depreciation Exp'!$G33,EPIS!L$8:L$90)</f>
        <v>244915.53</v>
      </c>
      <c r="R33" s="13">
        <f>SUMIF(EPIS!$E$8:$E$90,'Depreciation Exp'!$G33,EPIS!M$8:M$90)</f>
        <v>-59065.11</v>
      </c>
      <c r="S33" s="13">
        <f>SUMIF(EPIS!$E$8:$E$90,'Depreciation Exp'!$G33,EPIS!N$8:N$90)</f>
        <v>2836098.6599999997</v>
      </c>
      <c r="T33" s="13">
        <f>SUMIF(EPIS!$E$8:$E$90,'Depreciation Exp'!$G33,EPIS!O$8:O$90)</f>
        <v>-121405.95999999999</v>
      </c>
      <c r="U33" s="13">
        <f>SUMIF(EPIS!$E$8:$E$90,'Depreciation Exp'!$G33,EPIS!P$8:P$90)</f>
        <v>-773064.3600000001</v>
      </c>
      <c r="V33" s="13">
        <f>SUMIF(EPIS!$E$8:$E$90,'Depreciation Exp'!$G33,EPIS!Q$8:Q$90)</f>
        <v>0</v>
      </c>
      <c r="W33" s="13">
        <f>SUMIF(EPIS!$E$8:$E$90,'Depreciation Exp'!$G33,EPIS!R$8:R$90)</f>
        <v>0</v>
      </c>
      <c r="X33" s="13">
        <f>SUMIF(EPIS!$E$8:$E$90,'Depreciation Exp'!$G33,EPIS!S$8:S$90)</f>
        <v>0</v>
      </c>
      <c r="Y33" s="13">
        <f>SUMIF(EPIS!$E$8:$E$90,'Depreciation Exp'!$G33,EPIS!T$8:T$90)</f>
        <v>0</v>
      </c>
      <c r="Z33" s="13">
        <f>SUMIF(EPIS!$E$8:$E$90,'Depreciation Exp'!$G33,EPIS!U$8:U$90)</f>
        <v>0</v>
      </c>
      <c r="AA33" s="13">
        <f>SUMIF(EPIS!$E$8:$E$90,'Depreciation Exp'!$G33,EPIS!V$8:V$90)</f>
        <v>0</v>
      </c>
      <c r="AB33" s="13">
        <f>SUMIF(EPIS!$E$8:$E$90,'Depreciation Exp'!$G33,EPIS!W$8:W$90)</f>
        <v>0</v>
      </c>
      <c r="AC33" s="13">
        <f>SUMIF(EPIS!$E$8:$E$90,'Depreciation Exp'!$G33,EPIS!X$8:X$90)</f>
        <v>0</v>
      </c>
      <c r="AD33" s="13">
        <f>SUMIF(EPIS!$E$8:$E$90,'Depreciation Exp'!$G33,EPIS!Y$8:Y$90)</f>
        <v>106246.59000000001</v>
      </c>
      <c r="AE33" s="13">
        <f>SUMIF(EPIS!$E$8:$E$90,'Depreciation Exp'!$G33,EPIS!Z$8:Z$90)</f>
        <v>0</v>
      </c>
      <c r="AF33" s="13">
        <f>SUMIF(EPIS!$E$8:$E$90,'Depreciation Exp'!$G33,EPIS!AA$8:AA$90)</f>
        <v>0</v>
      </c>
      <c r="AG33" s="13">
        <f>SUMIF(EPIS!$E$8:$E$90,'Depreciation Exp'!$G33,EPIS!AB$8:AB$90)</f>
        <v>0</v>
      </c>
      <c r="AH33" s="13">
        <f>SUMIF(EPIS!$E$8:$E$90,'Depreciation Exp'!$G33,EPIS!AC$8:AC$90)</f>
        <v>0</v>
      </c>
      <c r="AI33" s="13">
        <f>SUMIF(EPIS!$E$8:$E$90,'Depreciation Exp'!$G33,EPIS!AD$8:AD$90)</f>
        <v>0</v>
      </c>
      <c r="AJ33" s="98"/>
      <c r="AK33" s="13">
        <f>SUMIF(Retirements!$F$12:$F$95,'Depreciation Exp'!$G33,Retirements!ED$12:ED$95)</f>
        <v>0</v>
      </c>
      <c r="AL33" s="13">
        <f>SUMIF(Retirements!$F$12:$F$95,'Depreciation Exp'!$G33,Retirements!EE$12:EE$95)</f>
        <v>0</v>
      </c>
      <c r="AM33" s="13">
        <f>SUMIF(Retirements!$F$12:$F$95,'Depreciation Exp'!$G33,Retirements!EF$12:EF$95)</f>
        <v>0</v>
      </c>
      <c r="AN33" s="13">
        <f>SUMIF(Retirements!$F$12:$F$95,'Depreciation Exp'!$G33,Retirements!EG$12:EG$95)</f>
        <v>0</v>
      </c>
      <c r="AO33" s="13">
        <f>SUMIF(Retirements!$F$12:$F$95,'Depreciation Exp'!$G33,Retirements!EH$12:EH$95)</f>
        <v>0</v>
      </c>
      <c r="AP33" s="13">
        <f>SUMIF(Retirements!$F$12:$F$95,'Depreciation Exp'!$G33,Retirements!EI$12:EI$95)</f>
        <v>0</v>
      </c>
      <c r="AQ33" s="13">
        <f>SUMIF(Retirements!$F$12:$F$95,'Depreciation Exp'!$G33,Retirements!EJ$12:EJ$95)</f>
        <v>0</v>
      </c>
      <c r="AR33" s="13">
        <f>SUMIF(Retirements!$F$12:$F$95,'Depreciation Exp'!$G33,Retirements!EK$12:EK$95)</f>
        <v>-108802.37</v>
      </c>
      <c r="AS33" s="13">
        <f>SUMIF(Retirements!$F$12:$F$95,'Depreciation Exp'!$G33,Retirements!EL$12:EL$95)</f>
        <v>-746396.51</v>
      </c>
      <c r="AT33" s="13">
        <f>SUMIF(Retirements!$F$12:$F$95,'Depreciation Exp'!$G33,Retirements!EM$12:EM$95)</f>
        <v>-61550.552668637167</v>
      </c>
      <c r="AU33" s="13">
        <f>SUMIF(Retirements!$F$12:$F$95,'Depreciation Exp'!$G33,Retirements!EN$12:EN$95)</f>
        <v>-61550.552668637167</v>
      </c>
      <c r="AV33" s="13">
        <f>SUMIF(Retirements!$F$12:$F$95,'Depreciation Exp'!$G33,Retirements!EO$12:EO$95)</f>
        <v>-61550.552668637167</v>
      </c>
      <c r="AW33" s="13">
        <f>SUMIF(Retirements!$F$12:$F$95,'Depreciation Exp'!$G33,Retirements!EP$12:EP$95)</f>
        <v>-61550.552668637167</v>
      </c>
      <c r="AX33" s="13">
        <f>SUMIF(Retirements!$F$12:$F$95,'Depreciation Exp'!$G33,Retirements!EQ$12:EQ$95)</f>
        <v>-61550.552668637167</v>
      </c>
      <c r="AY33" s="13">
        <f>SUMIF(Retirements!$F$12:$F$95,'Depreciation Exp'!$G33,Retirements!ER$12:ER$95)</f>
        <v>-61550.552668637167</v>
      </c>
      <c r="AZ33" s="13">
        <f>SUMIF(Retirements!$F$12:$F$95,'Depreciation Exp'!$G33,Retirements!ES$12:ES$95)</f>
        <v>-61550.552668637167</v>
      </c>
      <c r="BA33" s="13">
        <f>SUMIF(Retirements!$F$12:$F$95,'Depreciation Exp'!$G33,Retirements!ET$12:ET$95)</f>
        <v>-61550.552668637167</v>
      </c>
      <c r="BB33" s="13">
        <f>SUMIF(Retirements!$F$12:$F$95,'Depreciation Exp'!$G33,Retirements!EU$12:EU$95)</f>
        <v>-61550.552668637167</v>
      </c>
      <c r="BC33" s="13">
        <f>SUMIF(Retirements!$F$12:$F$95,'Depreciation Exp'!$G33,Retirements!EV$12:EV$95)</f>
        <v>-62047.234677248365</v>
      </c>
      <c r="BD33" s="13">
        <f>SUMIF(Retirements!$F$12:$F$95,'Depreciation Exp'!$G33,Retirements!EW$12:EW$95)</f>
        <v>-62047.234677248365</v>
      </c>
      <c r="BE33" s="13">
        <f>SUMIF(Retirements!$F$12:$F$95,'Depreciation Exp'!$G33,Retirements!EX$12:EX$95)</f>
        <v>-62047.234677248365</v>
      </c>
      <c r="BF33" s="13">
        <f>SUMIF(Retirements!$F$12:$F$95,'Depreciation Exp'!$G33,Retirements!EY$12:EY$95)</f>
        <v>-62047.234677248365</v>
      </c>
      <c r="BG33" s="13">
        <f>SUMIF(Retirements!$F$12:$F$95,'Depreciation Exp'!$G33,Retirements!EZ$12:EZ$95)</f>
        <v>-62047.234677248365</v>
      </c>
      <c r="BH33" s="98"/>
      <c r="BI33" s="358">
        <f>VLOOKUP($F33,Scenarios!$J$11:$M$132,4,0)</f>
        <v>78966674.829999998</v>
      </c>
      <c r="BJ33" s="70">
        <f t="shared" si="65"/>
        <v>78966674.829999998</v>
      </c>
      <c r="BK33" s="70">
        <f t="shared" si="65"/>
        <v>78966674.829999998</v>
      </c>
      <c r="BL33" s="70">
        <f t="shared" si="65"/>
        <v>78966674.829999998</v>
      </c>
      <c r="BM33" s="70">
        <f t="shared" si="65"/>
        <v>78966674.829999998</v>
      </c>
      <c r="BN33" s="70">
        <f t="shared" si="65"/>
        <v>79211590.359999999</v>
      </c>
      <c r="BO33" s="70">
        <f t="shared" si="65"/>
        <v>79152525.25</v>
      </c>
      <c r="BP33" s="70">
        <f t="shared" si="65"/>
        <v>81988623.909999996</v>
      </c>
      <c r="BQ33" s="70">
        <f t="shared" si="65"/>
        <v>81758415.579999998</v>
      </c>
      <c r="BR33" s="70">
        <f t="shared" si="65"/>
        <v>80238954.709999993</v>
      </c>
      <c r="BS33" s="70">
        <f t="shared" si="65"/>
        <v>80177404.157331362</v>
      </c>
      <c r="BT33" s="70">
        <f t="shared" si="66"/>
        <v>80115853.604662731</v>
      </c>
      <c r="BU33" s="70">
        <f t="shared" si="66"/>
        <v>80054303.0519941</v>
      </c>
      <c r="BV33" s="70">
        <f t="shared" si="66"/>
        <v>79992752.499325469</v>
      </c>
      <c r="BW33" s="70">
        <f t="shared" si="66"/>
        <v>79931201.946656838</v>
      </c>
      <c r="BX33" s="70">
        <f t="shared" si="66"/>
        <v>79869651.393988207</v>
      </c>
      <c r="BY33" s="70">
        <f t="shared" si="66"/>
        <v>79808100.841319576</v>
      </c>
      <c r="BZ33" s="70">
        <f t="shared" si="66"/>
        <v>79746550.288650945</v>
      </c>
      <c r="CA33" s="70">
        <f t="shared" si="66"/>
        <v>79791246.325982317</v>
      </c>
      <c r="CB33" s="70">
        <f t="shared" si="66"/>
        <v>79729199.091305062</v>
      </c>
      <c r="CC33" s="70">
        <f t="shared" si="66"/>
        <v>79667151.856627807</v>
      </c>
      <c r="CD33" s="70">
        <f t="shared" si="67"/>
        <v>79605104.621950552</v>
      </c>
      <c r="CE33" s="70">
        <f t="shared" si="67"/>
        <v>79543057.387273297</v>
      </c>
      <c r="CF33" s="70">
        <f t="shared" si="67"/>
        <v>79481010.152596042</v>
      </c>
      <c r="CG33" s="90"/>
      <c r="CH33" s="13">
        <f t="shared" si="68"/>
        <v>218514.15937856477</v>
      </c>
      <c r="CI33" s="13">
        <f t="shared" si="69"/>
        <v>218514.15937856477</v>
      </c>
      <c r="CJ33" s="13">
        <f t="shared" si="70"/>
        <v>218514.15937856477</v>
      </c>
      <c r="CK33" s="13">
        <f t="shared" si="71"/>
        <v>218514.15937856477</v>
      </c>
      <c r="CL33" s="13">
        <f t="shared" si="72"/>
        <v>218514.15937856477</v>
      </c>
      <c r="CM33" s="13">
        <f t="shared" si="73"/>
        <v>218853.02074807233</v>
      </c>
      <c r="CN33" s="13">
        <f t="shared" si="74"/>
        <v>219110.16053763474</v>
      </c>
      <c r="CO33" s="13">
        <f t="shared" si="75"/>
        <v>222952.42154869216</v>
      </c>
      <c r="CP33" s="13">
        <f t="shared" si="76"/>
        <v>226557.89142645098</v>
      </c>
      <c r="CQ33" s="13">
        <f t="shared" si="77"/>
        <v>224137.07596694451</v>
      </c>
      <c r="CR33" s="13">
        <f t="shared" si="78"/>
        <v>221949.61282039515</v>
      </c>
      <c r="CS33" s="13">
        <f t="shared" si="79"/>
        <v>221779.29201982165</v>
      </c>
      <c r="CT33" s="13">
        <f t="shared" si="80"/>
        <v>221608.97121924817</v>
      </c>
      <c r="CU33" s="13">
        <f t="shared" si="81"/>
        <v>221438.65041867469</v>
      </c>
      <c r="CV33" s="13">
        <f t="shared" si="82"/>
        <v>221268.32961810118</v>
      </c>
      <c r="CW33" s="13">
        <f t="shared" si="83"/>
        <v>221098.00881752771</v>
      </c>
      <c r="CX33" s="13">
        <f t="shared" si="84"/>
        <v>220927.6880169542</v>
      </c>
      <c r="CY33" s="13">
        <f t="shared" si="85"/>
        <v>220757.36721638072</v>
      </c>
      <c r="CZ33" s="13">
        <f t="shared" si="86"/>
        <v>220734.04756756316</v>
      </c>
      <c r="DA33" s="13">
        <f t="shared" si="87"/>
        <v>220710.04071713917</v>
      </c>
      <c r="DB33" s="13">
        <f t="shared" si="88"/>
        <v>220538.34551335283</v>
      </c>
      <c r="DC33" s="13">
        <f t="shared" si="89"/>
        <v>220366.65030956652</v>
      </c>
      <c r="DD33" s="13">
        <f t="shared" si="90"/>
        <v>220194.95510578019</v>
      </c>
      <c r="DE33" s="13">
        <f t="shared" si="91"/>
        <v>220023.25990199388</v>
      </c>
      <c r="DF33" s="13"/>
      <c r="DG33" s="61" t="s">
        <v>850</v>
      </c>
      <c r="DH33" s="61" t="str">
        <f t="shared" si="10"/>
        <v>403OPSSGCT</v>
      </c>
      <c r="DI33" s="127">
        <f>VLOOKUP($DG33,Scenarios!$O$12:$Q$132,2,0)</f>
        <v>2625250.44</v>
      </c>
      <c r="DJ33" s="63">
        <f t="shared" si="92"/>
        <v>2649666.3144222824</v>
      </c>
      <c r="DK33" s="63">
        <f>DJ33-DI33</f>
        <v>24415.874422282446</v>
      </c>
      <c r="DL33" s="109"/>
      <c r="DM33" s="106">
        <f>VLOOKUP($DG33,Scenarios!$O$12:$Q$132,2,0)</f>
        <v>2625250.44</v>
      </c>
      <c r="DN33" s="106">
        <f>VLOOKUP($DG33,Scenarios!$O$12:$Q$132,3,0)</f>
        <v>2675552.5421684515</v>
      </c>
      <c r="DO33" s="106">
        <f t="shared" si="93"/>
        <v>50302.102168451529</v>
      </c>
      <c r="DP33" s="109"/>
      <c r="DQ33" s="127">
        <f t="shared" si="13"/>
        <v>25886.227746169083</v>
      </c>
      <c r="DR33" s="48"/>
    </row>
    <row r="34" spans="1:122">
      <c r="A34" t="s">
        <v>189</v>
      </c>
      <c r="D34" s="5"/>
      <c r="E34" s="5"/>
      <c r="F34" s="5"/>
      <c r="G34" s="5"/>
      <c r="H34" s="5"/>
      <c r="I34" s="5"/>
      <c r="J34" s="84"/>
      <c r="M34" s="42">
        <v>3061316111.3700004</v>
      </c>
      <c r="N34" s="42">
        <v>3061316112.3699999</v>
      </c>
      <c r="O34" s="42">
        <v>3061316113.3699999</v>
      </c>
      <c r="P34" s="42">
        <v>3061316114.3699999</v>
      </c>
      <c r="Q34" s="42">
        <v>3061316115.3699999</v>
      </c>
      <c r="R34" s="42">
        <v>3061316116.3699999</v>
      </c>
      <c r="S34" s="42">
        <v>3061316117.3699999</v>
      </c>
      <c r="T34" s="42">
        <v>3061316118.3699999</v>
      </c>
      <c r="U34" s="42">
        <v>3061316119.3699999</v>
      </c>
      <c r="V34" s="42">
        <v>3061316120.3699999</v>
      </c>
      <c r="W34" s="42">
        <v>3061316121.3699999</v>
      </c>
      <c r="X34" s="42">
        <v>3061316122.3699999</v>
      </c>
      <c r="Y34" s="42">
        <v>3061316123.3699899</v>
      </c>
      <c r="Z34" s="42">
        <v>3061316124.3699899</v>
      </c>
      <c r="AA34" s="42">
        <v>3061316125.3699899</v>
      </c>
      <c r="AB34" s="42">
        <v>3061316126.3699899</v>
      </c>
      <c r="AC34" s="42">
        <v>3061316127.3699899</v>
      </c>
      <c r="AD34" s="42">
        <v>3061316128.3699899</v>
      </c>
      <c r="AE34" s="42">
        <v>3061316129.3699899</v>
      </c>
      <c r="AF34" s="42">
        <v>3061316130.3699899</v>
      </c>
      <c r="AG34" s="42">
        <v>3061316131.3699899</v>
      </c>
      <c r="AH34" s="42">
        <v>3061316132.3699899</v>
      </c>
      <c r="AI34" s="42">
        <v>3061316133.3699899</v>
      </c>
      <c r="AK34" s="42">
        <v>3061316111.3700004</v>
      </c>
      <c r="AL34" s="42">
        <v>3061316112.3699999</v>
      </c>
      <c r="AM34" s="42">
        <v>3061316113.3699999</v>
      </c>
      <c r="AN34" s="42">
        <v>3061316114.3699999</v>
      </c>
      <c r="AO34" s="42">
        <v>3061316115.3699999</v>
      </c>
      <c r="AP34" s="42">
        <v>3061316116.3699999</v>
      </c>
      <c r="AQ34" s="42">
        <v>3061316117.3699999</v>
      </c>
      <c r="AR34" s="42">
        <v>3061316118.3699999</v>
      </c>
      <c r="AS34" s="42">
        <v>3061316119.3699999</v>
      </c>
      <c r="AT34" s="42">
        <v>3061316120.3699999</v>
      </c>
      <c r="AU34" s="42">
        <v>3061316121.3699999</v>
      </c>
      <c r="AV34" s="42">
        <v>3061316122.3699999</v>
      </c>
      <c r="AW34" s="42">
        <v>3061316123.3699999</v>
      </c>
      <c r="AX34" s="42">
        <v>3061316124.3699999</v>
      </c>
      <c r="AY34" s="42">
        <v>3061316125.3699999</v>
      </c>
      <c r="AZ34" s="42">
        <v>3061316126.3699999</v>
      </c>
      <c r="BA34" s="42">
        <v>3061316127.3699999</v>
      </c>
      <c r="BB34" s="42">
        <v>3061316128.3699999</v>
      </c>
      <c r="BC34" s="42">
        <v>3061316129.3699999</v>
      </c>
      <c r="BD34" s="42">
        <v>3061316130.3699999</v>
      </c>
      <c r="BE34" s="42">
        <v>3061316131.3699999</v>
      </c>
      <c r="BF34" s="42">
        <v>3061316132.3699999</v>
      </c>
      <c r="BG34" s="42">
        <v>3061316133.3699999</v>
      </c>
      <c r="BI34" s="359">
        <f>SUM(BI30:BI33)</f>
        <v>3309570846.9399996</v>
      </c>
      <c r="BJ34" s="42">
        <f t="shared" ref="BJ34:CF34" si="94">SUM(BJ30:BJ33)</f>
        <v>3310510970.5699997</v>
      </c>
      <c r="BK34" s="42">
        <f t="shared" si="94"/>
        <v>3311397794.5699997</v>
      </c>
      <c r="BL34" s="42">
        <f t="shared" si="94"/>
        <v>3311073073.6300001</v>
      </c>
      <c r="BM34" s="42">
        <f t="shared" si="94"/>
        <v>3312176980.9699998</v>
      </c>
      <c r="BN34" s="42">
        <f t="shared" si="94"/>
        <v>3314436509.9199996</v>
      </c>
      <c r="BO34" s="42">
        <f t="shared" si="94"/>
        <v>3310218048.7999997</v>
      </c>
      <c r="BP34" s="42">
        <f t="shared" si="94"/>
        <v>3315184203.0199995</v>
      </c>
      <c r="BQ34" s="42">
        <f t="shared" si="94"/>
        <v>3316003760.0899997</v>
      </c>
      <c r="BR34" s="42">
        <f t="shared" si="94"/>
        <v>3313437211.6899996</v>
      </c>
      <c r="BS34" s="42">
        <f t="shared" si="94"/>
        <v>3311620264.4092712</v>
      </c>
      <c r="BT34" s="42">
        <f t="shared" si="94"/>
        <v>3310057576.3885427</v>
      </c>
      <c r="BU34" s="42">
        <f t="shared" si="94"/>
        <v>3308912911.1278143</v>
      </c>
      <c r="BV34" s="42">
        <f t="shared" si="94"/>
        <v>3307667676.7270856</v>
      </c>
      <c r="BW34" s="42">
        <f t="shared" si="94"/>
        <v>3305850729.4463568</v>
      </c>
      <c r="BX34" s="42">
        <f t="shared" si="94"/>
        <v>3302301485.125628</v>
      </c>
      <c r="BY34" s="42">
        <f t="shared" si="94"/>
        <v>3318125609.8248992</v>
      </c>
      <c r="BZ34" s="42">
        <f t="shared" si="94"/>
        <v>3316308662.5441709</v>
      </c>
      <c r="CA34" s="42">
        <f t="shared" si="94"/>
        <v>3321139996.9434423</v>
      </c>
      <c r="CB34" s="42">
        <f t="shared" si="94"/>
        <v>3319321407.763814</v>
      </c>
      <c r="CC34" s="42">
        <f t="shared" si="94"/>
        <v>3318352531.8141856</v>
      </c>
      <c r="CD34" s="42">
        <f t="shared" si="94"/>
        <v>3319830502.874557</v>
      </c>
      <c r="CE34" s="42">
        <f t="shared" si="94"/>
        <v>3320914199.4049287</v>
      </c>
      <c r="CF34" s="42">
        <f t="shared" si="94"/>
        <v>3319252497.4753003</v>
      </c>
      <c r="CG34" s="90"/>
      <c r="CH34" s="15">
        <f t="shared" ref="CH34:DD34" si="95">SUM(CH30:CH33)</f>
        <v>9629233.6535002254</v>
      </c>
      <c r="CI34" s="15">
        <f t="shared" si="95"/>
        <v>9630050.0023734514</v>
      </c>
      <c r="CJ34" s="15">
        <f t="shared" si="95"/>
        <v>9631915.7794309724</v>
      </c>
      <c r="CK34" s="15">
        <f t="shared" si="95"/>
        <v>9632447.3552261461</v>
      </c>
      <c r="CL34" s="15">
        <f t="shared" si="95"/>
        <v>9634011.2447038013</v>
      </c>
      <c r="CM34" s="15">
        <f t="shared" si="95"/>
        <v>9639846.6719523612</v>
      </c>
      <c r="CN34" s="15">
        <f t="shared" si="95"/>
        <v>9636676.7021932714</v>
      </c>
      <c r="CO34" s="15">
        <f t="shared" si="95"/>
        <v>9636785.0748143997</v>
      </c>
      <c r="CP34" s="15">
        <f t="shared" si="95"/>
        <v>9644751.7100156993</v>
      </c>
      <c r="CQ34" s="15">
        <f t="shared" si="95"/>
        <v>9641936.1876092795</v>
      </c>
      <c r="CR34" s="15">
        <f t="shared" si="95"/>
        <v>9636116.1480140649</v>
      </c>
      <c r="CS34" s="15">
        <f t="shared" si="95"/>
        <v>9632251.9621132407</v>
      </c>
      <c r="CT34" s="15">
        <f t="shared" si="95"/>
        <v>9629116.5737089571</v>
      </c>
      <c r="CU34" s="15">
        <f t="shared" si="95"/>
        <v>9626325.3257050384</v>
      </c>
      <c r="CV34" s="15">
        <f t="shared" si="95"/>
        <v>9622805.2802045848</v>
      </c>
      <c r="CW34" s="15">
        <f t="shared" si="95"/>
        <v>9612947.0923788287</v>
      </c>
      <c r="CX34" s="15">
        <f t="shared" si="95"/>
        <v>9622212.9755720645</v>
      </c>
      <c r="CY34" s="15">
        <f t="shared" si="95"/>
        <v>9637197.2270920537</v>
      </c>
      <c r="CZ34" s="15">
        <f t="shared" si="95"/>
        <v>9641827.2989229988</v>
      </c>
      <c r="DA34" s="15">
        <f t="shared" si="95"/>
        <v>9646491.7035892569</v>
      </c>
      <c r="DB34" s="15">
        <f t="shared" si="95"/>
        <v>9643851.4967432059</v>
      </c>
      <c r="DC34" s="15">
        <f t="shared" si="95"/>
        <v>9645010.1167968065</v>
      </c>
      <c r="DD34" s="15">
        <f t="shared" si="95"/>
        <v>9647884.0566084683</v>
      </c>
      <c r="DE34" s="15">
        <f t="shared" ref="DE34" si="96">SUM(DE30:DE33)</f>
        <v>9647129.2455178071</v>
      </c>
      <c r="DF34" s="90"/>
      <c r="DG34" s="61"/>
      <c r="DH34" s="61"/>
      <c r="DI34" s="112">
        <f>SUM(DI30:DI33)</f>
        <v>112674229.18999989</v>
      </c>
      <c r="DJ34" s="112">
        <f>SUM(DJ30:DJ33)</f>
        <v>115622798.39284009</v>
      </c>
      <c r="DK34" s="112">
        <f>DJ34-DI34</f>
        <v>2948569.2028401941</v>
      </c>
      <c r="DL34" s="109"/>
      <c r="DM34" s="107">
        <f t="shared" ref="DM34:DN34" si="97">SUM(DM30:DM33)</f>
        <v>112674229.18999989</v>
      </c>
      <c r="DN34" s="107">
        <f t="shared" si="97"/>
        <v>115192884.08999869</v>
      </c>
      <c r="DO34" s="107">
        <f t="shared" si="93"/>
        <v>2518654.899998799</v>
      </c>
      <c r="DP34" s="109"/>
      <c r="DQ34" s="64">
        <f t="shared" si="13"/>
        <v>-429914.30284139514</v>
      </c>
      <c r="DR34" s="48"/>
    </row>
    <row r="35" spans="1:122">
      <c r="D35" s="5"/>
      <c r="E35" s="5"/>
      <c r="F35" s="5"/>
      <c r="G35" s="5"/>
      <c r="H35" s="5"/>
      <c r="I35" s="5"/>
      <c r="J35" s="84"/>
      <c r="M35" s="13"/>
      <c r="N35" s="13"/>
      <c r="O35" s="13"/>
      <c r="P35" s="13"/>
      <c r="Q35" s="13"/>
      <c r="R35" s="13"/>
      <c r="S35" s="13"/>
      <c r="T35" s="13"/>
      <c r="U35" s="13"/>
      <c r="V35" s="13"/>
      <c r="W35" s="13"/>
      <c r="X35" s="13"/>
      <c r="Y35" s="13"/>
      <c r="Z35" s="13"/>
      <c r="AA35" s="13"/>
      <c r="AB35" s="13"/>
      <c r="AC35" s="13"/>
      <c r="AD35" s="13"/>
      <c r="AE35" s="13"/>
      <c r="AF35" s="13"/>
      <c r="AG35" s="13"/>
      <c r="AH35" s="13"/>
      <c r="AI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I35" s="358"/>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90"/>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61"/>
      <c r="DH35" s="61"/>
      <c r="DI35" s="63"/>
      <c r="DJ35" s="63">
        <f>SUM(CU35:DD35)</f>
        <v>0</v>
      </c>
      <c r="DK35" s="63"/>
      <c r="DL35" s="109"/>
      <c r="DM35" s="182"/>
      <c r="DN35" s="106"/>
      <c r="DO35" s="106">
        <f t="shared" si="93"/>
        <v>0</v>
      </c>
      <c r="DP35" s="109"/>
      <c r="DQ35" s="127"/>
      <c r="DR35" s="48"/>
    </row>
    <row r="36" spans="1:122">
      <c r="A36" s="6" t="s">
        <v>190</v>
      </c>
      <c r="B36" s="6"/>
      <c r="D36" s="5"/>
      <c r="E36" s="5"/>
      <c r="F36" s="5"/>
      <c r="G36" s="5"/>
      <c r="H36" s="5"/>
      <c r="I36" s="5"/>
      <c r="J36" s="84"/>
      <c r="M36" s="13"/>
      <c r="N36" s="13"/>
      <c r="O36" s="13"/>
      <c r="P36" s="13"/>
      <c r="Q36" s="13"/>
      <c r="R36" s="13"/>
      <c r="S36" s="13"/>
      <c r="T36" s="13"/>
      <c r="U36" s="13"/>
      <c r="V36" s="13"/>
      <c r="W36" s="13"/>
      <c r="X36" s="13"/>
      <c r="Y36" s="13"/>
      <c r="Z36" s="13"/>
      <c r="AA36" s="13"/>
      <c r="AB36" s="13"/>
      <c r="AC36" s="13"/>
      <c r="AD36" s="13"/>
      <c r="AE36" s="13"/>
      <c r="AF36" s="13"/>
      <c r="AG36" s="13"/>
      <c r="AH36" s="13"/>
      <c r="AI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I36" s="358"/>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90"/>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61"/>
      <c r="DH36" s="61"/>
      <c r="DI36" s="63"/>
      <c r="DJ36" s="63">
        <f>SUM(CU36:DD36)</f>
        <v>0</v>
      </c>
      <c r="DK36" s="63"/>
      <c r="DL36" s="109"/>
      <c r="DM36" s="182"/>
      <c r="DN36" s="106"/>
      <c r="DO36" s="106">
        <f t="shared" si="93"/>
        <v>0</v>
      </c>
      <c r="DP36" s="109"/>
      <c r="DQ36" s="127"/>
      <c r="DR36" s="48"/>
    </row>
    <row r="37" spans="1:122">
      <c r="A37" t="s">
        <v>0</v>
      </c>
      <c r="B37" t="s">
        <v>7</v>
      </c>
      <c r="C37" t="s">
        <v>1</v>
      </c>
      <c r="D37" s="5" t="s">
        <v>106</v>
      </c>
      <c r="E37" s="5" t="s">
        <v>20</v>
      </c>
      <c r="F37" s="5" t="s">
        <v>122</v>
      </c>
      <c r="G37" s="5" t="s">
        <v>64</v>
      </c>
      <c r="H37" s="5" t="s">
        <v>855</v>
      </c>
      <c r="I37" s="5"/>
      <c r="J37" s="84">
        <f>VLOOKUP(F37,Scenarios!$BC$10:$BF$122,3,0)</f>
        <v>1.9435598088034144E-2</v>
      </c>
      <c r="K37" s="98">
        <f t="shared" ref="K37:K38" si="98">J37/12</f>
        <v>1.6196331740028454E-3</v>
      </c>
      <c r="L37" s="98"/>
      <c r="M37" s="13">
        <f>SUMIF(EPIS!$E$8:$E$90,'Depreciation Exp'!$G37,EPIS!H$8:H$90)</f>
        <v>0</v>
      </c>
      <c r="N37" s="13">
        <f>SUMIF(EPIS!$E$8:$E$90,'Depreciation Exp'!$G37,EPIS!I$8:I$90)</f>
        <v>0</v>
      </c>
      <c r="O37" s="13">
        <f>SUMIF(EPIS!$E$8:$E$90,'Depreciation Exp'!$G37,EPIS!J$8:J$90)</f>
        <v>0</v>
      </c>
      <c r="P37" s="13">
        <f>SUMIF(EPIS!$E$8:$E$90,'Depreciation Exp'!$G37,EPIS!K$8:K$90)</f>
        <v>0</v>
      </c>
      <c r="Q37" s="13">
        <f>SUMIF(EPIS!$E$8:$E$90,'Depreciation Exp'!$G37,EPIS!L$8:L$90)</f>
        <v>0</v>
      </c>
      <c r="R37" s="13">
        <f>SUMIF(EPIS!$E$8:$E$90,'Depreciation Exp'!$G37,EPIS!M$8:M$90)</f>
        <v>0</v>
      </c>
      <c r="S37" s="13">
        <f>SUMIF(EPIS!$E$8:$E$90,'Depreciation Exp'!$G37,EPIS!N$8:N$90)</f>
        <v>0</v>
      </c>
      <c r="T37" s="13">
        <f>SUMIF(EPIS!$E$8:$E$90,'Depreciation Exp'!$G37,EPIS!O$8:O$90)</f>
        <v>0</v>
      </c>
      <c r="U37" s="13">
        <f>SUMIF(EPIS!$E$8:$E$90,'Depreciation Exp'!$G37,EPIS!P$8:P$90)</f>
        <v>0</v>
      </c>
      <c r="V37" s="13">
        <f>SUMIF(EPIS!$E$8:$E$90,'Depreciation Exp'!$G37,EPIS!Q$8:Q$90)</f>
        <v>0</v>
      </c>
      <c r="W37" s="13">
        <f>SUMIF(EPIS!$E$8:$E$90,'Depreciation Exp'!$G37,EPIS!R$8:R$90)</f>
        <v>0</v>
      </c>
      <c r="X37" s="13">
        <f>SUMIF(EPIS!$E$8:$E$90,'Depreciation Exp'!$G37,EPIS!S$8:S$90)</f>
        <v>0</v>
      </c>
      <c r="Y37" s="13">
        <f>SUMIF(EPIS!$E$8:$E$90,'Depreciation Exp'!$G37,EPIS!T$8:T$90)</f>
        <v>0</v>
      </c>
      <c r="Z37" s="13">
        <f>SUMIF(EPIS!$E$8:$E$90,'Depreciation Exp'!$G37,EPIS!U$8:U$90)</f>
        <v>0</v>
      </c>
      <c r="AA37" s="13">
        <f>SUMIF(EPIS!$E$8:$E$90,'Depreciation Exp'!$G37,EPIS!V$8:V$90)</f>
        <v>0</v>
      </c>
      <c r="AB37" s="13">
        <f>SUMIF(EPIS!$E$8:$E$90,'Depreciation Exp'!$G37,EPIS!W$8:W$90)</f>
        <v>0</v>
      </c>
      <c r="AC37" s="13">
        <f>SUMIF(EPIS!$E$8:$E$90,'Depreciation Exp'!$G37,EPIS!X$8:X$90)</f>
        <v>0</v>
      </c>
      <c r="AD37" s="13">
        <f>SUMIF(EPIS!$E$8:$E$90,'Depreciation Exp'!$G37,EPIS!Y$8:Y$90)</f>
        <v>0</v>
      </c>
      <c r="AE37" s="13">
        <f>SUMIF(EPIS!$E$8:$E$90,'Depreciation Exp'!$G37,EPIS!Z$8:Z$90)</f>
        <v>0</v>
      </c>
      <c r="AF37" s="13">
        <f>SUMIF(EPIS!$E$8:$E$90,'Depreciation Exp'!$G37,EPIS!AA$8:AA$90)</f>
        <v>0</v>
      </c>
      <c r="AG37" s="13">
        <f>SUMIF(EPIS!$E$8:$E$90,'Depreciation Exp'!$G37,EPIS!AB$8:AB$90)</f>
        <v>0</v>
      </c>
      <c r="AH37" s="13">
        <f>SUMIF(EPIS!$E$8:$E$90,'Depreciation Exp'!$G37,EPIS!AC$8:AC$90)</f>
        <v>0</v>
      </c>
      <c r="AI37" s="13">
        <f>SUMIF(EPIS!$E$8:$E$90,'Depreciation Exp'!$G37,EPIS!AD$8:AD$90)</f>
        <v>0</v>
      </c>
      <c r="AJ37" s="98"/>
      <c r="AK37" s="13">
        <f>SUMIF(Retirements!$F$12:$F$95,'Depreciation Exp'!$G37,Retirements!ED$12:ED$95)</f>
        <v>-227162.40000000002</v>
      </c>
      <c r="AL37" s="13">
        <f>SUMIF(Retirements!$F$12:$F$95,'Depreciation Exp'!$G37,Retirements!EE$12:EE$95)</f>
        <v>-121261.65999999999</v>
      </c>
      <c r="AM37" s="13">
        <f>SUMIF(Retirements!$F$12:$F$95,'Depreciation Exp'!$G37,Retirements!EF$12:EF$95)</f>
        <v>-39238.299999999988</v>
      </c>
      <c r="AN37" s="13">
        <f>SUMIF(Retirements!$F$12:$F$95,'Depreciation Exp'!$G37,Retirements!EG$12:EG$95)</f>
        <v>-635151.29999999981</v>
      </c>
      <c r="AO37" s="13">
        <f>SUMIF(Retirements!$F$12:$F$95,'Depreciation Exp'!$G37,Retirements!EH$12:EH$95)</f>
        <v>-74147.260000000038</v>
      </c>
      <c r="AP37" s="13">
        <f>SUMIF(Retirements!$F$12:$F$95,'Depreciation Exp'!$G37,Retirements!EI$12:EI$95)</f>
        <v>-1580671.2699999989</v>
      </c>
      <c r="AQ37" s="13">
        <f>SUMIF(Retirements!$F$12:$F$95,'Depreciation Exp'!$G37,Retirements!EJ$12:EJ$95)</f>
        <v>-107621.62000000001</v>
      </c>
      <c r="AR37" s="13">
        <f>SUMIF(Retirements!$F$12:$F$95,'Depreciation Exp'!$G37,Retirements!EK$12:EK$95)</f>
        <v>-131432.99</v>
      </c>
      <c r="AS37" s="13">
        <f>SUMIF(Retirements!$F$12:$F$95,'Depreciation Exp'!$G37,Retirements!EL$12:EL$95)</f>
        <v>-233858.72999999992</v>
      </c>
      <c r="AT37" s="13">
        <f>SUMIF(Retirements!$F$12:$F$95,'Depreciation Exp'!$G37,Retirements!EM$12:EM$95)</f>
        <v>-438331.55890103133</v>
      </c>
      <c r="AU37" s="13">
        <f>SUMIF(Retirements!$F$12:$F$95,'Depreciation Exp'!$G37,Retirements!EN$12:EN$95)</f>
        <v>-438331.55890103133</v>
      </c>
      <c r="AV37" s="13">
        <f>SUMIF(Retirements!$F$12:$F$95,'Depreciation Exp'!$G37,Retirements!EO$12:EO$95)</f>
        <v>-438331.55890103133</v>
      </c>
      <c r="AW37" s="13">
        <f>SUMIF(Retirements!$F$12:$F$95,'Depreciation Exp'!$G37,Retirements!EP$12:EP$95)</f>
        <v>-438331.55890103133</v>
      </c>
      <c r="AX37" s="13">
        <f>SUMIF(Retirements!$F$12:$F$95,'Depreciation Exp'!$G37,Retirements!EQ$12:EQ$95)</f>
        <v>-438331.55890103133</v>
      </c>
      <c r="AY37" s="13">
        <f>SUMIF(Retirements!$F$12:$F$95,'Depreciation Exp'!$G37,Retirements!ER$12:ER$95)</f>
        <v>-438331.55890103133</v>
      </c>
      <c r="AZ37" s="13">
        <f>SUMIF(Retirements!$F$12:$F$95,'Depreciation Exp'!$G37,Retirements!ES$12:ES$95)</f>
        <v>-438331.55890103133</v>
      </c>
      <c r="BA37" s="13">
        <f>SUMIF(Retirements!$F$12:$F$95,'Depreciation Exp'!$G37,Retirements!ET$12:ET$95)</f>
        <v>-438331.55890103133</v>
      </c>
      <c r="BB37" s="13">
        <f>SUMIF(Retirements!$F$12:$F$95,'Depreciation Exp'!$G37,Retirements!EU$12:EU$95)</f>
        <v>-438331.55890103133</v>
      </c>
      <c r="BC37" s="13">
        <f>SUMIF(Retirements!$F$12:$F$95,'Depreciation Exp'!$G37,Retirements!EV$12:EV$95)</f>
        <v>-434872.47026779986</v>
      </c>
      <c r="BD37" s="13">
        <f>SUMIF(Retirements!$F$12:$F$95,'Depreciation Exp'!$G37,Retirements!EW$12:EW$95)</f>
        <v>-434872.47026779986</v>
      </c>
      <c r="BE37" s="13">
        <f>SUMIF(Retirements!$F$12:$F$95,'Depreciation Exp'!$G37,Retirements!EX$12:EX$95)</f>
        <v>-434872.47026779986</v>
      </c>
      <c r="BF37" s="13">
        <f>SUMIF(Retirements!$F$12:$F$95,'Depreciation Exp'!$G37,Retirements!EY$12:EY$95)</f>
        <v>-434872.47026779986</v>
      </c>
      <c r="BG37" s="13">
        <f>SUMIF(Retirements!$F$12:$F$95,'Depreciation Exp'!$G37,Retirements!EZ$12:EZ$95)</f>
        <v>-434872.47026779986</v>
      </c>
      <c r="BH37" s="98"/>
      <c r="BI37" s="358">
        <f>VLOOKUP($F37,Scenarios!$J$11:$M$132,4,0)</f>
        <v>562508283.15999997</v>
      </c>
      <c r="BJ37" s="70">
        <f t="shared" ref="BJ37:BS39" si="99">BI37+AK37+M37</f>
        <v>562281120.75999999</v>
      </c>
      <c r="BK37" s="70">
        <f t="shared" si="99"/>
        <v>562159859.10000002</v>
      </c>
      <c r="BL37" s="70">
        <f t="shared" si="99"/>
        <v>562120620.80000007</v>
      </c>
      <c r="BM37" s="70">
        <f t="shared" si="99"/>
        <v>561485469.50000012</v>
      </c>
      <c r="BN37" s="70">
        <f t="shared" si="99"/>
        <v>561411322.24000013</v>
      </c>
      <c r="BO37" s="70">
        <f t="shared" si="99"/>
        <v>559830650.97000015</v>
      </c>
      <c r="BP37" s="70">
        <f t="shared" si="99"/>
        <v>559723029.35000014</v>
      </c>
      <c r="BQ37" s="70">
        <f t="shared" si="99"/>
        <v>559591596.36000013</v>
      </c>
      <c r="BR37" s="70">
        <f t="shared" si="99"/>
        <v>559357737.63000011</v>
      </c>
      <c r="BS37" s="70">
        <f t="shared" si="99"/>
        <v>558919406.07109904</v>
      </c>
      <c r="BT37" s="70">
        <f t="shared" ref="BT37:CC39" si="100">BS37+AU37+W37</f>
        <v>558481074.51219797</v>
      </c>
      <c r="BU37" s="70">
        <f t="shared" si="100"/>
        <v>558042742.9532969</v>
      </c>
      <c r="BV37" s="70">
        <f t="shared" si="100"/>
        <v>557604411.39439583</v>
      </c>
      <c r="BW37" s="70">
        <f t="shared" si="100"/>
        <v>557166079.83549476</v>
      </c>
      <c r="BX37" s="70">
        <f t="shared" si="100"/>
        <v>556727748.27659369</v>
      </c>
      <c r="BY37" s="70">
        <f t="shared" si="100"/>
        <v>556289416.71769261</v>
      </c>
      <c r="BZ37" s="70">
        <f t="shared" si="100"/>
        <v>555851085.15879154</v>
      </c>
      <c r="CA37" s="70">
        <f t="shared" si="100"/>
        <v>555412753.59989047</v>
      </c>
      <c r="CB37" s="70">
        <f t="shared" si="100"/>
        <v>554977881.1296227</v>
      </c>
      <c r="CC37" s="70">
        <f t="shared" si="100"/>
        <v>554543008.65935493</v>
      </c>
      <c r="CD37" s="70">
        <f t="shared" ref="CD37:CF39" si="101">CC37+BE37+AG37</f>
        <v>554108136.18908715</v>
      </c>
      <c r="CE37" s="70">
        <f t="shared" si="101"/>
        <v>553673263.71881938</v>
      </c>
      <c r="CF37" s="70">
        <f t="shared" si="101"/>
        <v>553238391.24855161</v>
      </c>
      <c r="CG37" s="90"/>
      <c r="CH37" s="13">
        <f t="shared" ref="CH37:CH39" si="102">BI37*$K37</f>
        <v>911057.07605732209</v>
      </c>
      <c r="CI37" s="13">
        <f t="shared" ref="CI37:CI39" si="103">((BI37+BJ37)/2)*$K37</f>
        <v>910873.11617785913</v>
      </c>
      <c r="CJ37" s="13">
        <f t="shared" ref="CJ37:CJ39" si="104">((BJ37+BK37)/2)*$K37</f>
        <v>910590.95659476076</v>
      </c>
      <c r="CK37" s="13">
        <f t="shared" ref="CK37:CK39" si="105">((BK37+BL37)/2)*$K37</f>
        <v>910460.98106493976</v>
      </c>
      <c r="CL37" s="13">
        <f t="shared" ref="CL37:CL39" si="106">((BL37+BM37)/2)*$K37</f>
        <v>909914.84918075858</v>
      </c>
      <c r="CM37" s="13">
        <f t="shared" ref="CM37:CM39" si="107">((BM37+BN37)/2)*$K37</f>
        <v>909340.44744173437</v>
      </c>
      <c r="CN37" s="13">
        <f t="shared" ref="CN37:CN39" si="108">((BN37+BO37)/2)*$K37</f>
        <v>908000.34794766305</v>
      </c>
      <c r="CO37" s="13">
        <f t="shared" ref="CO37:CO39" si="109">((BO37+BP37)/2)*$K37</f>
        <v>906633.14036162442</v>
      </c>
      <c r="CP37" s="13">
        <f t="shared" ref="CP37:CP39" si="110">((BP37+BQ37)/2)*$K37</f>
        <v>906439.54997324734</v>
      </c>
      <c r="CQ37" s="13">
        <f t="shared" ref="CQ37:CQ39" si="111">((BQ37+BR37)/2)*$K37</f>
        <v>906143.730679297</v>
      </c>
      <c r="CR37" s="13">
        <f t="shared" ref="CR37:CR39" si="112">((BR37+BS37)/2)*$K37</f>
        <v>905599.37983372365</v>
      </c>
      <c r="CS37" s="13">
        <f t="shared" ref="CS37:CS39" si="113">((BS37+BT37)/2)*$K37</f>
        <v>904889.44349971507</v>
      </c>
      <c r="CT37" s="13">
        <f t="shared" ref="CT37:CT39" si="114">((BT37+BU37)/2)*$K37</f>
        <v>904179.5071657066</v>
      </c>
      <c r="CU37" s="13">
        <f t="shared" ref="CU37:CU39" si="115">((BU37+BV37)/2)*$K37</f>
        <v>903469.57083169802</v>
      </c>
      <c r="CV37" s="13">
        <f t="shared" ref="CV37:CV39" si="116">((BV37+BW37)/2)*$K37</f>
        <v>902759.63449768943</v>
      </c>
      <c r="CW37" s="13">
        <f t="shared" ref="CW37:CW39" si="117">((BW37+BX37)/2)*$K37</f>
        <v>902049.69816368085</v>
      </c>
      <c r="CX37" s="13">
        <f t="shared" ref="CX37:CX39" si="118">((BX37+BY37)/2)*$K37</f>
        <v>901339.76182967226</v>
      </c>
      <c r="CY37" s="13">
        <f t="shared" ref="CY37:CY39" si="119">((BY37+BZ37)/2)*$K37</f>
        <v>900629.8254956638</v>
      </c>
      <c r="CZ37" s="13">
        <f t="shared" ref="CZ37:CZ39" si="120">((BZ37+CA37)/2)*$K37</f>
        <v>899919.88916165521</v>
      </c>
      <c r="DA37" s="13">
        <f t="shared" ref="DA37:DA39" si="121">((CA37+CB37)/2)*$K37</f>
        <v>899212.75405499781</v>
      </c>
      <c r="DB37" s="13">
        <f t="shared" ref="DB37:DB39" si="122">((CB37+CC37)/2)*$K37</f>
        <v>898508.42017569148</v>
      </c>
      <c r="DC37" s="13">
        <f t="shared" ref="DC37:DC39" si="123">((CC37+CD37)/2)*$K37</f>
        <v>897804.08629638527</v>
      </c>
      <c r="DD37" s="13">
        <f t="shared" ref="DD37:DD39" si="124">((CD37+CE37)/2)*$K37</f>
        <v>897099.75241707906</v>
      </c>
      <c r="DE37" s="13">
        <f t="shared" ref="DE37:DE39" si="125">((CE37+CF37)/2)*$K37</f>
        <v>896395.41853777284</v>
      </c>
      <c r="DF37" s="13"/>
      <c r="DG37" s="61" t="s">
        <v>855</v>
      </c>
      <c r="DH37" s="61" t="str">
        <f t="shared" si="10"/>
        <v>403TPDGP</v>
      </c>
      <c r="DI37" s="127">
        <f>VLOOKUP($DG37,Scenarios!$O$12:$Q$132,2,0)</f>
        <v>11173739.529999901</v>
      </c>
      <c r="DJ37" s="63">
        <f t="shared" ref="DJ37:DJ39" si="126">SUM(CT37:DE37)</f>
        <v>10803368.318627693</v>
      </c>
      <c r="DK37" s="63">
        <f>DJ37-DI37</f>
        <v>-370371.21137220785</v>
      </c>
      <c r="DL37" s="109"/>
      <c r="DM37" s="106">
        <f>VLOOKUP($DG37,Scenarios!$O$12:$Q$132,2,0)</f>
        <v>11173739.529999901</v>
      </c>
      <c r="DN37" s="106">
        <f>VLOOKUP($DG37,Scenarios!$O$12:$Q$132,3,0)</f>
        <v>10796141.384311209</v>
      </c>
      <c r="DO37" s="106">
        <f t="shared" si="93"/>
        <v>-377598.14568869211</v>
      </c>
      <c r="DP37" s="109"/>
      <c r="DQ37" s="127">
        <f t="shared" si="13"/>
        <v>-7226.9343164842576</v>
      </c>
      <c r="DR37" s="48"/>
    </row>
    <row r="38" spans="1:122">
      <c r="A38" t="s">
        <v>4</v>
      </c>
      <c r="B38" t="s">
        <v>7</v>
      </c>
      <c r="C38" t="s">
        <v>5</v>
      </c>
      <c r="D38" s="5" t="s">
        <v>106</v>
      </c>
      <c r="E38" s="5" t="s">
        <v>20</v>
      </c>
      <c r="F38" s="5" t="s">
        <v>123</v>
      </c>
      <c r="G38" s="5" t="s">
        <v>65</v>
      </c>
      <c r="H38" s="5" t="s">
        <v>856</v>
      </c>
      <c r="I38" s="5"/>
      <c r="J38" s="84">
        <f>VLOOKUP(F38,Scenarios!$BC$10:$BF$122,3,0)</f>
        <v>1.8967889497817299E-2</v>
      </c>
      <c r="K38" s="98">
        <f t="shared" si="98"/>
        <v>1.5806574581514415E-3</v>
      </c>
      <c r="L38" s="98"/>
      <c r="M38" s="13">
        <f>SUMIF(EPIS!$E$8:$E$90,'Depreciation Exp'!$G38,EPIS!H$8:H$90)</f>
        <v>0</v>
      </c>
      <c r="N38" s="13">
        <f>SUMIF(EPIS!$E$8:$E$90,'Depreciation Exp'!$G38,EPIS!I$8:I$90)</f>
        <v>0</v>
      </c>
      <c r="O38" s="13">
        <f>SUMIF(EPIS!$E$8:$E$90,'Depreciation Exp'!$G38,EPIS!J$8:J$90)</f>
        <v>0</v>
      </c>
      <c r="P38" s="13">
        <f>SUMIF(EPIS!$E$8:$E$90,'Depreciation Exp'!$G38,EPIS!K$8:K$90)</f>
        <v>0</v>
      </c>
      <c r="Q38" s="13">
        <f>SUMIF(EPIS!$E$8:$E$90,'Depreciation Exp'!$G38,EPIS!L$8:L$90)</f>
        <v>0</v>
      </c>
      <c r="R38" s="13">
        <f>SUMIF(EPIS!$E$8:$E$90,'Depreciation Exp'!$G38,EPIS!M$8:M$90)</f>
        <v>0</v>
      </c>
      <c r="S38" s="13">
        <f>SUMIF(EPIS!$E$8:$E$90,'Depreciation Exp'!$G38,EPIS!N$8:N$90)</f>
        <v>0</v>
      </c>
      <c r="T38" s="13">
        <f>SUMIF(EPIS!$E$8:$E$90,'Depreciation Exp'!$G38,EPIS!O$8:O$90)</f>
        <v>0</v>
      </c>
      <c r="U38" s="13">
        <f>SUMIF(EPIS!$E$8:$E$90,'Depreciation Exp'!$G38,EPIS!P$8:P$90)</f>
        <v>0</v>
      </c>
      <c r="V38" s="13">
        <f>SUMIF(EPIS!$E$8:$E$90,'Depreciation Exp'!$G38,EPIS!Q$8:Q$90)</f>
        <v>0</v>
      </c>
      <c r="W38" s="13">
        <f>SUMIF(EPIS!$E$8:$E$90,'Depreciation Exp'!$G38,EPIS!R$8:R$90)</f>
        <v>0</v>
      </c>
      <c r="X38" s="13">
        <f>SUMIF(EPIS!$E$8:$E$90,'Depreciation Exp'!$G38,EPIS!S$8:S$90)</f>
        <v>0</v>
      </c>
      <c r="Y38" s="13">
        <f>SUMIF(EPIS!$E$8:$E$90,'Depreciation Exp'!$G38,EPIS!T$8:T$90)</f>
        <v>0</v>
      </c>
      <c r="Z38" s="13">
        <f>SUMIF(EPIS!$E$8:$E$90,'Depreciation Exp'!$G38,EPIS!U$8:U$90)</f>
        <v>0</v>
      </c>
      <c r="AA38" s="13">
        <f>SUMIF(EPIS!$E$8:$E$90,'Depreciation Exp'!$G38,EPIS!V$8:V$90)</f>
        <v>0</v>
      </c>
      <c r="AB38" s="13">
        <f>SUMIF(EPIS!$E$8:$E$90,'Depreciation Exp'!$G38,EPIS!W$8:W$90)</f>
        <v>0</v>
      </c>
      <c r="AC38" s="13">
        <f>SUMIF(EPIS!$E$8:$E$90,'Depreciation Exp'!$G38,EPIS!X$8:X$90)</f>
        <v>0</v>
      </c>
      <c r="AD38" s="13">
        <f>SUMIF(EPIS!$E$8:$E$90,'Depreciation Exp'!$G38,EPIS!Y$8:Y$90)</f>
        <v>0</v>
      </c>
      <c r="AE38" s="13">
        <f>SUMIF(EPIS!$E$8:$E$90,'Depreciation Exp'!$G38,EPIS!Z$8:Z$90)</f>
        <v>0</v>
      </c>
      <c r="AF38" s="13">
        <f>SUMIF(EPIS!$E$8:$E$90,'Depreciation Exp'!$G38,EPIS!AA$8:AA$90)</f>
        <v>0</v>
      </c>
      <c r="AG38" s="13">
        <f>SUMIF(EPIS!$E$8:$E$90,'Depreciation Exp'!$G38,EPIS!AB$8:AB$90)</f>
        <v>0</v>
      </c>
      <c r="AH38" s="13">
        <f>SUMIF(EPIS!$E$8:$E$90,'Depreciation Exp'!$G38,EPIS!AC$8:AC$90)</f>
        <v>0</v>
      </c>
      <c r="AI38" s="13">
        <f>SUMIF(EPIS!$E$8:$E$90,'Depreciation Exp'!$G38,EPIS!AD$8:AD$90)</f>
        <v>0</v>
      </c>
      <c r="AJ38" s="98"/>
      <c r="AK38" s="13">
        <f>SUMIF(Retirements!$F$12:$F$95,'Depreciation Exp'!$G38,Retirements!ED$12:ED$95)</f>
        <v>-157733.55999999988</v>
      </c>
      <c r="AL38" s="13">
        <f>SUMIF(Retirements!$F$12:$F$95,'Depreciation Exp'!$G38,Retirements!EE$12:EE$95)</f>
        <v>-87143.76999999999</v>
      </c>
      <c r="AM38" s="13">
        <f>SUMIF(Retirements!$F$12:$F$95,'Depreciation Exp'!$G38,Retirements!EF$12:EF$95)</f>
        <v>-78277.490000000005</v>
      </c>
      <c r="AN38" s="13">
        <f>SUMIF(Retirements!$F$12:$F$95,'Depreciation Exp'!$G38,Retirements!EG$12:EG$95)</f>
        <v>-63334.33</v>
      </c>
      <c r="AO38" s="13">
        <f>SUMIF(Retirements!$F$12:$F$95,'Depreciation Exp'!$G38,Retirements!EH$12:EH$95)</f>
        <v>-132649.31000000006</v>
      </c>
      <c r="AP38" s="13">
        <f>SUMIF(Retirements!$F$12:$F$95,'Depreciation Exp'!$G38,Retirements!EI$12:EI$95)</f>
        <v>-47795.780000000079</v>
      </c>
      <c r="AQ38" s="13">
        <f>SUMIF(Retirements!$F$12:$F$95,'Depreciation Exp'!$G38,Retirements!EJ$12:EJ$95)</f>
        <v>-297166.81999999989</v>
      </c>
      <c r="AR38" s="13">
        <f>SUMIF(Retirements!$F$12:$F$95,'Depreciation Exp'!$G38,Retirements!EK$12:EK$95)</f>
        <v>-102823.20999999999</v>
      </c>
      <c r="AS38" s="13">
        <f>SUMIF(Retirements!$F$12:$F$95,'Depreciation Exp'!$G38,Retirements!EL$12:EL$95)</f>
        <v>-1512455.0199999998</v>
      </c>
      <c r="AT38" s="13">
        <f>SUMIF(Retirements!$F$12:$F$95,'Depreciation Exp'!$G38,Retirements!EM$12:EM$95)</f>
        <v>-355521.34902193415</v>
      </c>
      <c r="AU38" s="13">
        <f>SUMIF(Retirements!$F$12:$F$95,'Depreciation Exp'!$G38,Retirements!EN$12:EN$95)</f>
        <v>-355521.34902193415</v>
      </c>
      <c r="AV38" s="13">
        <f>SUMIF(Retirements!$F$12:$F$95,'Depreciation Exp'!$G38,Retirements!EO$12:EO$95)</f>
        <v>-355521.34902193415</v>
      </c>
      <c r="AW38" s="13">
        <f>SUMIF(Retirements!$F$12:$F$95,'Depreciation Exp'!$G38,Retirements!EP$12:EP$95)</f>
        <v>-355521.34902193415</v>
      </c>
      <c r="AX38" s="13">
        <f>SUMIF(Retirements!$F$12:$F$95,'Depreciation Exp'!$G38,Retirements!EQ$12:EQ$95)</f>
        <v>-355521.34902193415</v>
      </c>
      <c r="AY38" s="13">
        <f>SUMIF(Retirements!$F$12:$F$95,'Depreciation Exp'!$G38,Retirements!ER$12:ER$95)</f>
        <v>-355521.34902193415</v>
      </c>
      <c r="AZ38" s="13">
        <f>SUMIF(Retirements!$F$12:$F$95,'Depreciation Exp'!$G38,Retirements!ES$12:ES$95)</f>
        <v>-355521.34902193415</v>
      </c>
      <c r="BA38" s="13">
        <f>SUMIF(Retirements!$F$12:$F$95,'Depreciation Exp'!$G38,Retirements!ET$12:ET$95)</f>
        <v>-355521.34902193415</v>
      </c>
      <c r="BB38" s="13">
        <f>SUMIF(Retirements!$F$12:$F$95,'Depreciation Exp'!$G38,Retirements!EU$12:EU$95)</f>
        <v>-355521.34902193415</v>
      </c>
      <c r="BC38" s="13">
        <f>SUMIF(Retirements!$F$12:$F$95,'Depreciation Exp'!$G38,Retirements!EV$12:EV$95)</f>
        <v>-352761.09523963678</v>
      </c>
      <c r="BD38" s="13">
        <f>SUMIF(Retirements!$F$12:$F$95,'Depreciation Exp'!$G38,Retirements!EW$12:EW$95)</f>
        <v>-352761.09523963678</v>
      </c>
      <c r="BE38" s="13">
        <f>SUMIF(Retirements!$F$12:$F$95,'Depreciation Exp'!$G38,Retirements!EX$12:EX$95)</f>
        <v>-352761.09523963678</v>
      </c>
      <c r="BF38" s="13">
        <f>SUMIF(Retirements!$F$12:$F$95,'Depreciation Exp'!$G38,Retirements!EY$12:EY$95)</f>
        <v>-352761.09523963678</v>
      </c>
      <c r="BG38" s="13">
        <f>SUMIF(Retirements!$F$12:$F$95,'Depreciation Exp'!$G38,Retirements!EZ$12:EZ$95)</f>
        <v>-352761.09523963678</v>
      </c>
      <c r="BH38" s="98"/>
      <c r="BI38" s="358">
        <f>VLOOKUP($F38,Scenarios!$J$11:$M$132,4,0)</f>
        <v>659011430.26999998</v>
      </c>
      <c r="BJ38" s="70">
        <f t="shared" si="99"/>
        <v>658853696.71000004</v>
      </c>
      <c r="BK38" s="70">
        <f t="shared" si="99"/>
        <v>658766552.94000006</v>
      </c>
      <c r="BL38" s="70">
        <f t="shared" si="99"/>
        <v>658688275.45000005</v>
      </c>
      <c r="BM38" s="70">
        <f t="shared" si="99"/>
        <v>658624941.12</v>
      </c>
      <c r="BN38" s="70">
        <f t="shared" si="99"/>
        <v>658492291.81000006</v>
      </c>
      <c r="BO38" s="70">
        <f t="shared" si="99"/>
        <v>658444496.03000009</v>
      </c>
      <c r="BP38" s="70">
        <f t="shared" si="99"/>
        <v>658147329.21000004</v>
      </c>
      <c r="BQ38" s="70">
        <f t="shared" si="99"/>
        <v>658044506</v>
      </c>
      <c r="BR38" s="70">
        <f t="shared" si="99"/>
        <v>656532050.98000002</v>
      </c>
      <c r="BS38" s="70">
        <f t="shared" si="99"/>
        <v>656176529.63097811</v>
      </c>
      <c r="BT38" s="70">
        <f t="shared" si="100"/>
        <v>655821008.2819562</v>
      </c>
      <c r="BU38" s="70">
        <f t="shared" si="100"/>
        <v>655465486.93293428</v>
      </c>
      <c r="BV38" s="70">
        <f t="shared" si="100"/>
        <v>655109965.58391237</v>
      </c>
      <c r="BW38" s="70">
        <f t="shared" si="100"/>
        <v>654754444.23489046</v>
      </c>
      <c r="BX38" s="70">
        <f t="shared" si="100"/>
        <v>654398922.88586855</v>
      </c>
      <c r="BY38" s="70">
        <f t="shared" si="100"/>
        <v>654043401.53684664</v>
      </c>
      <c r="BZ38" s="70">
        <f t="shared" si="100"/>
        <v>653687880.18782473</v>
      </c>
      <c r="CA38" s="70">
        <f t="shared" si="100"/>
        <v>653332358.83880281</v>
      </c>
      <c r="CB38" s="70">
        <f t="shared" si="100"/>
        <v>652979597.74356318</v>
      </c>
      <c r="CC38" s="70">
        <f t="shared" si="100"/>
        <v>652626836.64832354</v>
      </c>
      <c r="CD38" s="70">
        <f t="shared" si="101"/>
        <v>652274075.5530839</v>
      </c>
      <c r="CE38" s="70">
        <f t="shared" si="101"/>
        <v>651921314.45784426</v>
      </c>
      <c r="CF38" s="70">
        <f t="shared" si="101"/>
        <v>651568553.36260462</v>
      </c>
      <c r="CG38" s="90"/>
      <c r="CH38" s="13">
        <f t="shared" si="102"/>
        <v>1041671.3322633242</v>
      </c>
      <c r="CI38" s="13">
        <f t="shared" si="103"/>
        <v>1041546.6708993168</v>
      </c>
      <c r="CJ38" s="13">
        <f t="shared" si="104"/>
        <v>1041353.1373103185</v>
      </c>
      <c r="CK38" s="13">
        <f t="shared" si="105"/>
        <v>1041222.4001361406</v>
      </c>
      <c r="CL38" s="13">
        <f t="shared" si="106"/>
        <v>1041110.4802464179</v>
      </c>
      <c r="CM38" s="13">
        <f t="shared" si="107"/>
        <v>1040955.588745297</v>
      </c>
      <c r="CN38" s="13">
        <f t="shared" si="108"/>
        <v>1040812.9778066494</v>
      </c>
      <c r="CO38" s="13">
        <f t="shared" si="109"/>
        <v>1040540.3439534128</v>
      </c>
      <c r="CP38" s="13">
        <f t="shared" si="110"/>
        <v>1040224.2203413598</v>
      </c>
      <c r="CQ38" s="13">
        <f t="shared" si="111"/>
        <v>1038947.6195507402</v>
      </c>
      <c r="CR38" s="13">
        <f t="shared" si="112"/>
        <v>1037471.3041610677</v>
      </c>
      <c r="CS38" s="13">
        <f t="shared" si="113"/>
        <v>1036909.3466892041</v>
      </c>
      <c r="CT38" s="13">
        <f t="shared" si="114"/>
        <v>1036347.3892173406</v>
      </c>
      <c r="CU38" s="13">
        <f t="shared" si="115"/>
        <v>1035785.431745477</v>
      </c>
      <c r="CV38" s="13">
        <f t="shared" si="116"/>
        <v>1035223.4742736135</v>
      </c>
      <c r="CW38" s="13">
        <f t="shared" si="117"/>
        <v>1034661.5168017499</v>
      </c>
      <c r="CX38" s="13">
        <f t="shared" si="118"/>
        <v>1034099.5593298865</v>
      </c>
      <c r="CY38" s="13">
        <f t="shared" si="119"/>
        <v>1033537.6018580229</v>
      </c>
      <c r="CZ38" s="13">
        <f t="shared" si="120"/>
        <v>1032975.6443861594</v>
      </c>
      <c r="DA38" s="13">
        <f t="shared" si="121"/>
        <v>1032415.8684221595</v>
      </c>
      <c r="DB38" s="13">
        <f t="shared" si="122"/>
        <v>1031858.2739660232</v>
      </c>
      <c r="DC38" s="13">
        <f t="shared" si="123"/>
        <v>1031300.679509887</v>
      </c>
      <c r="DD38" s="13">
        <f t="shared" si="124"/>
        <v>1030743.0850537508</v>
      </c>
      <c r="DE38" s="13">
        <f t="shared" si="125"/>
        <v>1030185.4905976147</v>
      </c>
      <c r="DF38" s="13"/>
      <c r="DG38" s="61" t="s">
        <v>856</v>
      </c>
      <c r="DH38" s="61" t="str">
        <f t="shared" si="10"/>
        <v>403TPDGU</v>
      </c>
      <c r="DI38" s="127">
        <f>VLOOKUP($DG38,Scenarios!$O$12:$Q$132,2,0)</f>
        <v>12421175.779999999</v>
      </c>
      <c r="DJ38" s="63">
        <f t="shared" si="126"/>
        <v>12399134.015161686</v>
      </c>
      <c r="DK38" s="63">
        <f>DJ38-DI38</f>
        <v>-22041.764838313684</v>
      </c>
      <c r="DL38" s="109"/>
      <c r="DM38" s="106">
        <f>VLOOKUP($DG38,Scenarios!$O$12:$Q$132,2,0)</f>
        <v>12421175.779999999</v>
      </c>
      <c r="DN38" s="106">
        <f>VLOOKUP($DG38,Scenarios!$O$12:$Q$132,3,0)</f>
        <v>12404167.312884344</v>
      </c>
      <c r="DO38" s="106">
        <f t="shared" si="93"/>
        <v>-17008.467115655541</v>
      </c>
      <c r="DP38" s="109"/>
      <c r="DQ38" s="127">
        <f t="shared" si="13"/>
        <v>5033.2977226581424</v>
      </c>
      <c r="DR38" s="48"/>
    </row>
    <row r="39" spans="1:122">
      <c r="A39" t="s">
        <v>6</v>
      </c>
      <c r="B39" t="s">
        <v>7</v>
      </c>
      <c r="C39" t="s">
        <v>7</v>
      </c>
      <c r="D39" s="5" t="s">
        <v>106</v>
      </c>
      <c r="E39" s="5" t="s">
        <v>20</v>
      </c>
      <c r="F39" s="5" t="s">
        <v>124</v>
      </c>
      <c r="G39" s="5" t="s">
        <v>66</v>
      </c>
      <c r="H39" s="5" t="s">
        <v>857</v>
      </c>
      <c r="I39" s="5"/>
      <c r="J39" s="84">
        <f>VLOOKUP(F39,Scenarios!$BC$10:$BF$122,3,0)</f>
        <v>1.8901600515895678E-2</v>
      </c>
      <c r="K39" s="98">
        <f>J39/12</f>
        <v>1.5751333763246399E-3</v>
      </c>
      <c r="L39" s="98"/>
      <c r="M39" s="13">
        <f>SUMIF(EPIS!$E$8:$E$90,'Depreciation Exp'!$G39,EPIS!H$8:H$90)</f>
        <v>11139895.349999988</v>
      </c>
      <c r="N39" s="13">
        <f>SUMIF(EPIS!$E$8:$E$90,'Depreciation Exp'!$G39,EPIS!I$8:I$90)</f>
        <v>12099162.90000003</v>
      </c>
      <c r="O39" s="13">
        <f>SUMIF(EPIS!$E$8:$E$90,'Depreciation Exp'!$G39,EPIS!J$8:J$90)</f>
        <v>8092570.1500000041</v>
      </c>
      <c r="P39" s="13">
        <f>SUMIF(EPIS!$E$8:$E$90,'Depreciation Exp'!$G39,EPIS!K$8:K$90)</f>
        <v>7130971.6899999883</v>
      </c>
      <c r="Q39" s="13">
        <f>SUMIF(EPIS!$E$8:$E$90,'Depreciation Exp'!$G39,EPIS!L$8:L$90)</f>
        <v>10014355.829999994</v>
      </c>
      <c r="R39" s="13">
        <f>SUMIF(EPIS!$E$8:$E$90,'Depreciation Exp'!$G39,EPIS!M$8:M$90)</f>
        <v>16803199.810000028</v>
      </c>
      <c r="S39" s="13">
        <f>SUMIF(EPIS!$E$8:$E$90,'Depreciation Exp'!$G39,EPIS!N$8:N$90)</f>
        <v>15448050.979999997</v>
      </c>
      <c r="T39" s="13">
        <f>SUMIF(EPIS!$E$8:$E$90,'Depreciation Exp'!$G39,EPIS!O$8:O$90)</f>
        <v>4758059.7800000096</v>
      </c>
      <c r="U39" s="13">
        <f>SUMIF(EPIS!$E$8:$E$90,'Depreciation Exp'!$G39,EPIS!P$8:P$90)</f>
        <v>8320367.8899999987</v>
      </c>
      <c r="V39" s="13">
        <f>SUMIF(EPIS!$E$8:$E$90,'Depreciation Exp'!$G39,EPIS!Q$8:Q$90)</f>
        <v>8096481.9365000036</v>
      </c>
      <c r="W39" s="13">
        <f>SUMIF(EPIS!$E$8:$E$90,'Depreciation Exp'!$G39,EPIS!R$8:R$90)</f>
        <v>55259532.801499993</v>
      </c>
      <c r="X39" s="13">
        <f>SUMIF(EPIS!$E$8:$E$90,'Depreciation Exp'!$G39,EPIS!S$8:S$90)</f>
        <v>16888642.123</v>
      </c>
      <c r="Y39" s="13">
        <f>SUMIF(EPIS!$E$8:$E$90,'Depreciation Exp'!$G39,EPIS!T$8:T$90)</f>
        <v>5845248.8255000003</v>
      </c>
      <c r="Z39" s="13">
        <f>SUMIF(EPIS!$E$8:$E$90,'Depreciation Exp'!$G39,EPIS!U$8:U$90)</f>
        <v>20495572.726499997</v>
      </c>
      <c r="AA39" s="13">
        <f>SUMIF(EPIS!$E$8:$E$90,'Depreciation Exp'!$G39,EPIS!V$8:V$90)</f>
        <v>22424364.462000001</v>
      </c>
      <c r="AB39" s="13">
        <f>SUMIF(EPIS!$E$8:$E$90,'Depreciation Exp'!$G39,EPIS!W$8:W$90)</f>
        <v>10385274.317499999</v>
      </c>
      <c r="AC39" s="13">
        <f>SUMIF(EPIS!$E$8:$E$90,'Depreciation Exp'!$G39,EPIS!X$8:X$90)</f>
        <v>10683183.542499999</v>
      </c>
      <c r="AD39" s="13">
        <f>SUMIF(EPIS!$E$8:$E$90,'Depreciation Exp'!$G39,EPIS!Y$8:Y$90)</f>
        <v>77824506.135999978</v>
      </c>
      <c r="AE39" s="13">
        <f>SUMIF(EPIS!$E$8:$E$90,'Depreciation Exp'!$G39,EPIS!Z$8:Z$90)</f>
        <v>7718373.3204479991</v>
      </c>
      <c r="AF39" s="13">
        <f>SUMIF(EPIS!$E$8:$E$90,'Depreciation Exp'!$G39,EPIS!AA$8:AA$90)</f>
        <v>5930627.6858300008</v>
      </c>
      <c r="AG39" s="13">
        <f>SUMIF(EPIS!$E$8:$E$90,'Depreciation Exp'!$G39,EPIS!AB$8:AB$90)</f>
        <v>24419831.203535989</v>
      </c>
      <c r="AH39" s="13">
        <f>SUMIF(EPIS!$E$8:$E$90,'Depreciation Exp'!$G39,EPIS!AC$8:AC$90)</f>
        <v>6163251.6201679995</v>
      </c>
      <c r="AI39" s="13">
        <f>SUMIF(EPIS!$E$8:$E$90,'Depreciation Exp'!$G39,EPIS!AD$8:AD$90)</f>
        <v>415429870.97054005</v>
      </c>
      <c r="AJ39" s="98"/>
      <c r="AK39" s="13">
        <f>SUMIF(Retirements!$F$12:$F$95,'Depreciation Exp'!$G39,Retirements!ED$12:ED$95)</f>
        <v>-1427248.0900000003</v>
      </c>
      <c r="AL39" s="13">
        <f>SUMIF(Retirements!$F$12:$F$95,'Depreciation Exp'!$G39,Retirements!EE$12:EE$95)</f>
        <v>-6974378.3499999987</v>
      </c>
      <c r="AM39" s="13">
        <f>SUMIF(Retirements!$F$12:$F$95,'Depreciation Exp'!$G39,Retirements!EF$12:EF$95)</f>
        <v>-3422931.0699999994</v>
      </c>
      <c r="AN39" s="13">
        <f>SUMIF(Retirements!$F$12:$F$95,'Depreciation Exp'!$G39,Retirements!EG$12:EG$95)</f>
        <v>-1764275.1700000002</v>
      </c>
      <c r="AO39" s="13">
        <f>SUMIF(Retirements!$F$12:$F$95,'Depreciation Exp'!$G39,Retirements!EH$12:EH$95)</f>
        <v>-389419.31999999995</v>
      </c>
      <c r="AP39" s="13">
        <f>SUMIF(Retirements!$F$12:$F$95,'Depreciation Exp'!$G39,Retirements!EI$12:EI$95)</f>
        <v>-3061799.6</v>
      </c>
      <c r="AQ39" s="13">
        <f>SUMIF(Retirements!$F$12:$F$95,'Depreciation Exp'!$G39,Retirements!EJ$12:EJ$95)</f>
        <v>-317769.91000000003</v>
      </c>
      <c r="AR39" s="13">
        <f>SUMIF(Retirements!$F$12:$F$95,'Depreciation Exp'!$G39,Retirements!EK$12:EK$95)</f>
        <v>-302853.5</v>
      </c>
      <c r="AS39" s="13">
        <f>SUMIF(Retirements!$F$12:$F$95,'Depreciation Exp'!$G39,Retirements!EL$12:EL$95)</f>
        <v>-3115049.56</v>
      </c>
      <c r="AT39" s="13">
        <f>SUMIF(Retirements!$F$12:$F$95,'Depreciation Exp'!$G39,Retirements!EM$12:EM$95)</f>
        <v>-2181390.5862092697</v>
      </c>
      <c r="AU39" s="13">
        <f>SUMIF(Retirements!$F$12:$F$95,'Depreciation Exp'!$G39,Retirements!EN$12:EN$95)</f>
        <v>-2181390.5862092697</v>
      </c>
      <c r="AV39" s="13">
        <f>SUMIF(Retirements!$F$12:$F$95,'Depreciation Exp'!$G39,Retirements!EO$12:EO$95)</f>
        <v>-2181390.5862092697</v>
      </c>
      <c r="AW39" s="13">
        <f>SUMIF(Retirements!$F$12:$F$95,'Depreciation Exp'!$G39,Retirements!EP$12:EP$95)</f>
        <v>-2181390.5862092697</v>
      </c>
      <c r="AX39" s="13">
        <f>SUMIF(Retirements!$F$12:$F$95,'Depreciation Exp'!$G39,Retirements!EQ$12:EQ$95)</f>
        <v>-2181390.5862092697</v>
      </c>
      <c r="AY39" s="13">
        <f>SUMIF(Retirements!$F$12:$F$95,'Depreciation Exp'!$G39,Retirements!ER$12:ER$95)</f>
        <v>-2181390.5862092697</v>
      </c>
      <c r="AZ39" s="13">
        <f>SUMIF(Retirements!$F$12:$F$95,'Depreciation Exp'!$G39,Retirements!ES$12:ES$95)</f>
        <v>-2181390.5862092697</v>
      </c>
      <c r="BA39" s="13">
        <f>SUMIF(Retirements!$F$12:$F$95,'Depreciation Exp'!$G39,Retirements!ET$12:ET$95)</f>
        <v>-2181390.5862092697</v>
      </c>
      <c r="BB39" s="13">
        <f>SUMIF(Retirements!$F$12:$F$95,'Depreciation Exp'!$G39,Retirements!EU$12:EU$95)</f>
        <v>-2181390.5862092697</v>
      </c>
      <c r="BC39" s="13">
        <f>SUMIF(Retirements!$F$12:$F$95,'Depreciation Exp'!$G39,Retirements!EV$12:EV$95)</f>
        <v>-2333517.7123589353</v>
      </c>
      <c r="BD39" s="13">
        <f>SUMIF(Retirements!$F$12:$F$95,'Depreciation Exp'!$G39,Retirements!EW$12:EW$95)</f>
        <v>-2333517.7123589353</v>
      </c>
      <c r="BE39" s="13">
        <f>SUMIF(Retirements!$F$12:$F$95,'Depreciation Exp'!$G39,Retirements!EX$12:EX$95)</f>
        <v>-2333517.7123589353</v>
      </c>
      <c r="BF39" s="13">
        <f>SUMIF(Retirements!$F$12:$F$95,'Depreciation Exp'!$G39,Retirements!EY$12:EY$95)</f>
        <v>-2333517.7123589353</v>
      </c>
      <c r="BG39" s="13">
        <f>SUMIF(Retirements!$F$12:$F$95,'Depreciation Exp'!$G39,Retirements!EZ$12:EZ$95)</f>
        <v>-2333517.7123589353</v>
      </c>
      <c r="BH39" s="98"/>
      <c r="BI39" s="358">
        <f>VLOOKUP($F39,Scenarios!$J$11:$M$132,4,0)</f>
        <v>3233142263.04</v>
      </c>
      <c r="BJ39" s="70">
        <f t="shared" si="99"/>
        <v>3242854910.2999997</v>
      </c>
      <c r="BK39" s="70">
        <f t="shared" si="99"/>
        <v>3247979694.8499999</v>
      </c>
      <c r="BL39" s="70">
        <f t="shared" si="99"/>
        <v>3252649333.9299998</v>
      </c>
      <c r="BM39" s="70">
        <f t="shared" si="99"/>
        <v>3258016030.4499998</v>
      </c>
      <c r="BN39" s="70">
        <f t="shared" si="99"/>
        <v>3267640966.9599996</v>
      </c>
      <c r="BO39" s="70">
        <f t="shared" si="99"/>
        <v>3281382367.1699996</v>
      </c>
      <c r="BP39" s="70">
        <f t="shared" si="99"/>
        <v>3296512648.2399998</v>
      </c>
      <c r="BQ39" s="70">
        <f t="shared" si="99"/>
        <v>3300967854.52</v>
      </c>
      <c r="BR39" s="70">
        <f t="shared" si="99"/>
        <v>3306173172.8499999</v>
      </c>
      <c r="BS39" s="70">
        <f t="shared" si="99"/>
        <v>3312088264.2002907</v>
      </c>
      <c r="BT39" s="70">
        <f t="shared" si="100"/>
        <v>3365166406.4155812</v>
      </c>
      <c r="BU39" s="70">
        <f t="shared" si="100"/>
        <v>3379873657.9523721</v>
      </c>
      <c r="BV39" s="70">
        <f t="shared" si="100"/>
        <v>3383537516.1916628</v>
      </c>
      <c r="BW39" s="70">
        <f t="shared" si="100"/>
        <v>3401851698.3319535</v>
      </c>
      <c r="BX39" s="70">
        <f t="shared" si="100"/>
        <v>3422094672.2077441</v>
      </c>
      <c r="BY39" s="70">
        <f t="shared" si="100"/>
        <v>3430298555.9390349</v>
      </c>
      <c r="BZ39" s="70">
        <f t="shared" si="100"/>
        <v>3438800348.8953257</v>
      </c>
      <c r="CA39" s="70">
        <f t="shared" si="100"/>
        <v>3514443464.4451165</v>
      </c>
      <c r="CB39" s="70">
        <f t="shared" si="100"/>
        <v>3519828320.0532055</v>
      </c>
      <c r="CC39" s="70">
        <f t="shared" si="100"/>
        <v>3523425430.0266767</v>
      </c>
      <c r="CD39" s="70">
        <f t="shared" si="101"/>
        <v>3545511743.5178537</v>
      </c>
      <c r="CE39" s="70">
        <f t="shared" si="101"/>
        <v>3549341477.425663</v>
      </c>
      <c r="CF39" s="70">
        <f t="shared" si="101"/>
        <v>3962437830.6838441</v>
      </c>
      <c r="CG39" s="90"/>
      <c r="CH39" s="13">
        <f t="shared" si="102"/>
        <v>5092630.2889200822</v>
      </c>
      <c r="CI39" s="13">
        <f t="shared" si="103"/>
        <v>5100279.6463559298</v>
      </c>
      <c r="CJ39" s="13">
        <f t="shared" si="104"/>
        <v>5111965.1133873649</v>
      </c>
      <c r="CK39" s="13">
        <f t="shared" si="105"/>
        <v>5119678.8751681028</v>
      </c>
      <c r="CL39" s="13">
        <f t="shared" si="106"/>
        <v>5127583.1587578803</v>
      </c>
      <c r="CM39" s="13">
        <f t="shared" si="107"/>
        <v>5139390.0695334626</v>
      </c>
      <c r="CN39" s="13">
        <f t="shared" si="108"/>
        <v>5157792.6179585177</v>
      </c>
      <c r="CO39" s="13">
        <f t="shared" si="109"/>
        <v>5180530.9923658865</v>
      </c>
      <c r="CP39" s="13">
        <f t="shared" si="110"/>
        <v>5195955.8697741712</v>
      </c>
      <c r="CQ39" s="13">
        <f t="shared" si="111"/>
        <v>5203564.1771471789</v>
      </c>
      <c r="CR39" s="13">
        <f t="shared" si="112"/>
        <v>5212322.241370094</v>
      </c>
      <c r="CS39" s="13">
        <f t="shared" si="113"/>
        <v>5258783.346953324</v>
      </c>
      <c r="CT39" s="13">
        <f t="shared" si="114"/>
        <v>5312168.8650164306</v>
      </c>
      <c r="CU39" s="13">
        <f t="shared" si="115"/>
        <v>5326637.3391006459</v>
      </c>
      <c r="CV39" s="13">
        <f t="shared" si="116"/>
        <v>5343946.5115746902</v>
      </c>
      <c r="CW39" s="13">
        <f t="shared" si="117"/>
        <v>5374312.8432432329</v>
      </c>
      <c r="CX39" s="13">
        <f t="shared" si="118"/>
        <v>5396716.640677467</v>
      </c>
      <c r="CY39" s="13">
        <f t="shared" si="119"/>
        <v>5409873.4751398163</v>
      </c>
      <c r="CZ39" s="13">
        <f t="shared" si="120"/>
        <v>5476143.2020576727</v>
      </c>
      <c r="DA39" s="13">
        <f t="shared" si="121"/>
        <v>5539958.1329509951</v>
      </c>
      <c r="DB39" s="13">
        <f t="shared" si="122"/>
        <v>5547032.0298372526</v>
      </c>
      <c r="DC39" s="13">
        <f t="shared" si="123"/>
        <v>5567259.4385959767</v>
      </c>
      <c r="DD39" s="13">
        <f t="shared" si="124"/>
        <v>5587670.0542162536</v>
      </c>
      <c r="DE39" s="13">
        <f t="shared" si="125"/>
        <v>5916027.1518940469</v>
      </c>
      <c r="DF39" s="13"/>
      <c r="DG39" s="61" t="s">
        <v>857</v>
      </c>
      <c r="DH39" s="61" t="str">
        <f t="shared" si="10"/>
        <v>403TPSG</v>
      </c>
      <c r="DI39" s="127">
        <f>VLOOKUP($DG39,Scenarios!$O$12:$Q$132,2,0)</f>
        <v>55933484.369999997</v>
      </c>
      <c r="DJ39" s="63">
        <f t="shared" si="126"/>
        <v>65797745.684304476</v>
      </c>
      <c r="DK39" s="63">
        <f>DJ39-DI39</f>
        <v>9864261.3143044785</v>
      </c>
      <c r="DL39" s="109"/>
      <c r="DM39" s="106">
        <f>VLOOKUP($DG39,Scenarios!$O$12:$Q$132,2,0)</f>
        <v>55933484.369999997</v>
      </c>
      <c r="DN39" s="106">
        <f>VLOOKUP($DG39,Scenarios!$O$12:$Q$132,3,0)</f>
        <v>65956395.929775327</v>
      </c>
      <c r="DO39" s="106">
        <f t="shared" si="93"/>
        <v>10022911.55977533</v>
      </c>
      <c r="DP39" s="109"/>
      <c r="DQ39" s="127">
        <f t="shared" si="13"/>
        <v>158650.24547085166</v>
      </c>
      <c r="DR39" s="48"/>
    </row>
    <row r="40" spans="1:122">
      <c r="A40" t="s">
        <v>191</v>
      </c>
      <c r="D40" s="5"/>
      <c r="E40" s="5"/>
      <c r="F40" s="5"/>
      <c r="G40" s="5"/>
      <c r="H40" s="5"/>
      <c r="I40" s="5"/>
      <c r="J40" s="84"/>
      <c r="M40" s="15">
        <f t="shared" ref="M40:O40" si="127">SUM(M37:M39)</f>
        <v>11139895.349999988</v>
      </c>
      <c r="N40" s="15">
        <f t="shared" si="127"/>
        <v>12099162.90000003</v>
      </c>
      <c r="O40" s="15">
        <f t="shared" si="127"/>
        <v>8092570.1500000041</v>
      </c>
      <c r="P40" s="15">
        <f t="shared" ref="P40:AD40" si="128">SUM(P37:P39)</f>
        <v>7130971.6899999883</v>
      </c>
      <c r="Q40" s="15">
        <f t="shared" si="128"/>
        <v>10014355.829999994</v>
      </c>
      <c r="R40" s="15">
        <f t="shared" si="128"/>
        <v>16803199.810000028</v>
      </c>
      <c r="S40" s="15">
        <f t="shared" si="128"/>
        <v>15448050.979999997</v>
      </c>
      <c r="T40" s="15">
        <f t="shared" si="128"/>
        <v>4758059.7800000096</v>
      </c>
      <c r="U40" s="15">
        <f t="shared" si="128"/>
        <v>8320367.8899999987</v>
      </c>
      <c r="V40" s="15">
        <f t="shared" si="128"/>
        <v>8096481.9365000036</v>
      </c>
      <c r="W40" s="15">
        <f t="shared" si="128"/>
        <v>55259532.801499993</v>
      </c>
      <c r="X40" s="15">
        <f t="shared" si="128"/>
        <v>16888642.123</v>
      </c>
      <c r="Y40" s="15">
        <f t="shared" si="128"/>
        <v>5845248.8255000003</v>
      </c>
      <c r="Z40" s="15">
        <f t="shared" si="128"/>
        <v>20495572.726499997</v>
      </c>
      <c r="AA40" s="15">
        <f t="shared" si="128"/>
        <v>22424364.462000001</v>
      </c>
      <c r="AB40" s="15">
        <f t="shared" si="128"/>
        <v>10385274.317499999</v>
      </c>
      <c r="AC40" s="15">
        <f t="shared" si="128"/>
        <v>10683183.542499999</v>
      </c>
      <c r="AD40" s="15">
        <f t="shared" si="128"/>
        <v>77824506.135999978</v>
      </c>
      <c r="AE40" s="15">
        <f t="shared" ref="AE40:AI40" si="129">SUM(AE37:AE39)</f>
        <v>7718373.3204479991</v>
      </c>
      <c r="AF40" s="15">
        <f t="shared" si="129"/>
        <v>5930627.6858300008</v>
      </c>
      <c r="AG40" s="15">
        <f t="shared" si="129"/>
        <v>24419831.203535989</v>
      </c>
      <c r="AH40" s="15">
        <f t="shared" si="129"/>
        <v>6163251.6201679995</v>
      </c>
      <c r="AI40" s="15">
        <f t="shared" si="129"/>
        <v>415429870.97054005</v>
      </c>
      <c r="AK40" s="15">
        <f t="shared" ref="AK40" si="130">SUM(AK37:AK39)</f>
        <v>-1812144.0500000003</v>
      </c>
      <c r="AL40" s="15">
        <f t="shared" ref="AL40:BG40" si="131">SUM(AL37:AL39)</f>
        <v>-7182783.7799999984</v>
      </c>
      <c r="AM40" s="15">
        <f t="shared" si="131"/>
        <v>-3540446.8599999994</v>
      </c>
      <c r="AN40" s="15">
        <f t="shared" si="131"/>
        <v>-2462760.7999999998</v>
      </c>
      <c r="AO40" s="15">
        <f t="shared" si="131"/>
        <v>-596215.89</v>
      </c>
      <c r="AP40" s="15">
        <f t="shared" si="131"/>
        <v>-4690266.6499999985</v>
      </c>
      <c r="AQ40" s="15">
        <f t="shared" si="131"/>
        <v>-722558.34999999986</v>
      </c>
      <c r="AR40" s="15">
        <f t="shared" si="131"/>
        <v>-537109.69999999995</v>
      </c>
      <c r="AS40" s="15">
        <f t="shared" si="131"/>
        <v>-4861363.3099999996</v>
      </c>
      <c r="AT40" s="15">
        <f t="shared" si="131"/>
        <v>-2975243.4941322352</v>
      </c>
      <c r="AU40" s="15">
        <f t="shared" si="131"/>
        <v>-2975243.4941322352</v>
      </c>
      <c r="AV40" s="15">
        <f t="shared" si="131"/>
        <v>-2975243.4941322352</v>
      </c>
      <c r="AW40" s="15">
        <f t="shared" si="131"/>
        <v>-2975243.4941322352</v>
      </c>
      <c r="AX40" s="15">
        <f t="shared" si="131"/>
        <v>-2975243.4941322352</v>
      </c>
      <c r="AY40" s="15">
        <f t="shared" si="131"/>
        <v>-2975243.4941322352</v>
      </c>
      <c r="AZ40" s="15">
        <f t="shared" si="131"/>
        <v>-2975243.4941322352</v>
      </c>
      <c r="BA40" s="15">
        <f t="shared" si="131"/>
        <v>-2975243.4941322352</v>
      </c>
      <c r="BB40" s="15">
        <f t="shared" si="131"/>
        <v>-2975243.4941322352</v>
      </c>
      <c r="BC40" s="15">
        <f t="shared" si="131"/>
        <v>-3121151.2778663719</v>
      </c>
      <c r="BD40" s="15">
        <f t="shared" si="131"/>
        <v>-3121151.2778663719</v>
      </c>
      <c r="BE40" s="15">
        <f t="shared" si="131"/>
        <v>-3121151.2778663719</v>
      </c>
      <c r="BF40" s="15">
        <f t="shared" si="131"/>
        <v>-3121151.2778663719</v>
      </c>
      <c r="BG40" s="15">
        <f t="shared" si="131"/>
        <v>-3121151.2778663719</v>
      </c>
      <c r="BI40" s="359">
        <f t="shared" ref="BI40" si="132">SUM(BI37:BI39)</f>
        <v>4454661976.4699993</v>
      </c>
      <c r="BJ40" s="15">
        <f>SUM(BJ37:BJ39)</f>
        <v>4463989727.7699995</v>
      </c>
      <c r="BK40" s="15">
        <f t="shared" ref="BK40:DD40" si="133">SUM(BK37:BK39)</f>
        <v>4468906106.8899994</v>
      </c>
      <c r="BL40" s="15">
        <f t="shared" si="133"/>
        <v>4473458230.1800003</v>
      </c>
      <c r="BM40" s="15">
        <f t="shared" si="133"/>
        <v>4478126441.0699997</v>
      </c>
      <c r="BN40" s="15">
        <f t="shared" si="133"/>
        <v>4487544581.0100002</v>
      </c>
      <c r="BO40" s="15">
        <f t="shared" si="133"/>
        <v>4499657514.1700001</v>
      </c>
      <c r="BP40" s="15">
        <f t="shared" si="133"/>
        <v>4514383006.8000002</v>
      </c>
      <c r="BQ40" s="15">
        <f t="shared" si="133"/>
        <v>4518603956.8800001</v>
      </c>
      <c r="BR40" s="15">
        <f t="shared" si="133"/>
        <v>4522062961.46</v>
      </c>
      <c r="BS40" s="15">
        <f t="shared" si="133"/>
        <v>4527184199.9023676</v>
      </c>
      <c r="BT40" s="15">
        <f t="shared" si="133"/>
        <v>4579468489.2097359</v>
      </c>
      <c r="BU40" s="15">
        <f t="shared" si="133"/>
        <v>4593381887.838603</v>
      </c>
      <c r="BV40" s="15">
        <f t="shared" si="133"/>
        <v>4596251893.1699715</v>
      </c>
      <c r="BW40" s="15">
        <f t="shared" si="133"/>
        <v>4613772222.402339</v>
      </c>
      <c r="BX40" s="15">
        <f t="shared" si="133"/>
        <v>4633221343.3702068</v>
      </c>
      <c r="BY40" s="15">
        <f t="shared" si="133"/>
        <v>4640631374.193574</v>
      </c>
      <c r="BZ40" s="15">
        <f t="shared" si="133"/>
        <v>4648339314.2419415</v>
      </c>
      <c r="CA40" s="15">
        <f t="shared" si="133"/>
        <v>4723188576.88381</v>
      </c>
      <c r="CB40" s="15">
        <f t="shared" si="133"/>
        <v>4727785798.9263916</v>
      </c>
      <c r="CC40" s="15">
        <f t="shared" si="133"/>
        <v>4730595275.3343554</v>
      </c>
      <c r="CD40" s="15">
        <f t="shared" si="133"/>
        <v>4751893955.260025</v>
      </c>
      <c r="CE40" s="15">
        <f t="shared" si="133"/>
        <v>4754936055.6023264</v>
      </c>
      <c r="CF40" s="15">
        <f t="shared" si="133"/>
        <v>5167244775.2950001</v>
      </c>
      <c r="CG40" s="90"/>
      <c r="CH40" s="15">
        <f t="shared" si="133"/>
        <v>7045358.6972407289</v>
      </c>
      <c r="CI40" s="15">
        <f t="shared" si="133"/>
        <v>7052699.4334331062</v>
      </c>
      <c r="CJ40" s="15">
        <f t="shared" si="133"/>
        <v>7063909.2072924441</v>
      </c>
      <c r="CK40" s="15">
        <f t="shared" si="133"/>
        <v>7071362.2563691828</v>
      </c>
      <c r="CL40" s="15">
        <f t="shared" si="133"/>
        <v>7078608.4881850574</v>
      </c>
      <c r="CM40" s="15">
        <f t="shared" si="133"/>
        <v>7089686.1057204939</v>
      </c>
      <c r="CN40" s="15">
        <f t="shared" si="133"/>
        <v>7106605.9437128305</v>
      </c>
      <c r="CO40" s="15">
        <f t="shared" si="133"/>
        <v>7127704.4766809233</v>
      </c>
      <c r="CP40" s="15">
        <f t="shared" si="133"/>
        <v>7142619.640088778</v>
      </c>
      <c r="CQ40" s="15">
        <f t="shared" si="133"/>
        <v>7148655.5273772161</v>
      </c>
      <c r="CR40" s="15">
        <f t="shared" si="133"/>
        <v>7155392.9253648855</v>
      </c>
      <c r="CS40" s="15">
        <f t="shared" si="133"/>
        <v>7200582.1371422429</v>
      </c>
      <c r="CT40" s="15">
        <f t="shared" si="133"/>
        <v>7252695.7613994777</v>
      </c>
      <c r="CU40" s="15">
        <f t="shared" si="133"/>
        <v>7265892.3416778203</v>
      </c>
      <c r="CV40" s="15">
        <f t="shared" si="133"/>
        <v>7281929.620345993</v>
      </c>
      <c r="CW40" s="15">
        <f t="shared" si="133"/>
        <v>7311024.0582086639</v>
      </c>
      <c r="CX40" s="15">
        <f t="shared" si="133"/>
        <v>7332155.9618370254</v>
      </c>
      <c r="CY40" s="15">
        <f t="shared" si="133"/>
        <v>7344040.9024935029</v>
      </c>
      <c r="CZ40" s="15">
        <f t="shared" si="133"/>
        <v>7409038.7356054876</v>
      </c>
      <c r="DA40" s="15">
        <f t="shared" si="133"/>
        <v>7471586.7554281522</v>
      </c>
      <c r="DB40" s="15">
        <f t="shared" si="133"/>
        <v>7477398.7239789674</v>
      </c>
      <c r="DC40" s="15">
        <f t="shared" si="133"/>
        <v>7496364.2044022493</v>
      </c>
      <c r="DD40" s="15">
        <f t="shared" si="133"/>
        <v>7515512.891687084</v>
      </c>
      <c r="DE40" s="15">
        <f t="shared" ref="DE40" si="134">SUM(DE37:DE39)</f>
        <v>7842608.0610294342</v>
      </c>
      <c r="DF40" s="90"/>
      <c r="DG40" s="61"/>
      <c r="DH40" s="61"/>
      <c r="DI40" s="112">
        <f>SUM(DI37:DI39)</f>
        <v>79528399.679999888</v>
      </c>
      <c r="DJ40" s="112">
        <f>SUM(DJ37:DJ39)</f>
        <v>89000248.018093854</v>
      </c>
      <c r="DK40" s="112">
        <f>DJ40-DI40</f>
        <v>9471848.3380939662</v>
      </c>
      <c r="DL40" s="109"/>
      <c r="DM40" s="107">
        <f>SUM(DM37:DM39)</f>
        <v>79528399.679999888</v>
      </c>
      <c r="DN40" s="107">
        <f>SUM(DN37:DN39)</f>
        <v>89156704.626970887</v>
      </c>
      <c r="DO40" s="107">
        <f t="shared" si="93"/>
        <v>9628304.9469709992</v>
      </c>
      <c r="DP40" s="109"/>
      <c r="DQ40" s="64">
        <f t="shared" si="13"/>
        <v>156456.608877033</v>
      </c>
      <c r="DR40" s="48"/>
    </row>
    <row r="41" spans="1:122">
      <c r="D41" s="5"/>
      <c r="E41" s="5"/>
      <c r="F41" s="5"/>
      <c r="G41" s="5"/>
      <c r="H41" s="5"/>
      <c r="I41" s="5"/>
      <c r="J41" s="84"/>
      <c r="M41" s="13"/>
      <c r="N41" s="13"/>
      <c r="O41" s="13"/>
      <c r="P41" s="13"/>
      <c r="Q41" s="13"/>
      <c r="R41" s="13"/>
      <c r="S41" s="13"/>
      <c r="T41" s="13"/>
      <c r="U41" s="13"/>
      <c r="V41" s="13"/>
      <c r="W41" s="13"/>
      <c r="X41" s="13"/>
      <c r="Y41" s="13"/>
      <c r="Z41" s="13"/>
      <c r="AA41" s="13"/>
      <c r="AB41" s="13"/>
      <c r="AC41" s="13"/>
      <c r="AD41" s="13"/>
      <c r="AE41" s="13"/>
      <c r="AF41" s="13"/>
      <c r="AG41" s="13"/>
      <c r="AH41" s="13"/>
      <c r="AI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I41" s="358"/>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90"/>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61"/>
      <c r="DH41" s="61"/>
      <c r="DI41" s="63"/>
      <c r="DJ41" s="63">
        <f>SUM(CU41:DD41)</f>
        <v>0</v>
      </c>
      <c r="DK41" s="63"/>
      <c r="DL41" s="109"/>
      <c r="DM41" s="182"/>
      <c r="DN41" s="106"/>
      <c r="DO41" s="106">
        <f t="shared" si="93"/>
        <v>0</v>
      </c>
      <c r="DP41" s="109"/>
      <c r="DQ41" s="127"/>
      <c r="DR41" s="48"/>
    </row>
    <row r="42" spans="1:122">
      <c r="A42" s="6" t="s">
        <v>192</v>
      </c>
      <c r="B42" s="6"/>
      <c r="D42" s="5"/>
      <c r="E42" s="5"/>
      <c r="F42" s="5"/>
      <c r="G42" s="5"/>
      <c r="H42" s="5"/>
      <c r="I42" s="5"/>
      <c r="J42" s="84"/>
      <c r="M42" s="13"/>
      <c r="N42" s="13"/>
      <c r="O42" s="13"/>
      <c r="P42" s="13"/>
      <c r="Q42" s="13"/>
      <c r="R42" s="13"/>
      <c r="S42" s="13"/>
      <c r="T42" s="13"/>
      <c r="U42" s="13"/>
      <c r="V42" s="13"/>
      <c r="W42" s="13"/>
      <c r="X42" s="13"/>
      <c r="Y42" s="13"/>
      <c r="Z42" s="13"/>
      <c r="AA42" s="13"/>
      <c r="AB42" s="13"/>
      <c r="AC42" s="13"/>
      <c r="AD42" s="13"/>
      <c r="AE42" s="13"/>
      <c r="AF42" s="13"/>
      <c r="AG42" s="13"/>
      <c r="AH42" s="13"/>
      <c r="AI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I42" s="358"/>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90"/>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61"/>
      <c r="DH42" s="61"/>
      <c r="DI42" s="63"/>
      <c r="DJ42" s="63">
        <f>SUM(CU42:DD42)</f>
        <v>0</v>
      </c>
      <c r="DK42" s="63"/>
      <c r="DL42" s="109"/>
      <c r="DM42" s="182"/>
      <c r="DN42" s="106"/>
      <c r="DO42" s="106">
        <f t="shared" si="93"/>
        <v>0</v>
      </c>
      <c r="DP42" s="109"/>
      <c r="DQ42" s="127"/>
      <c r="DR42" s="48"/>
    </row>
    <row r="43" spans="1:122">
      <c r="A43" t="s">
        <v>21</v>
      </c>
      <c r="B43" t="s">
        <v>22</v>
      </c>
      <c r="C43" t="s">
        <v>22</v>
      </c>
      <c r="D43" s="5" t="s">
        <v>106</v>
      </c>
      <c r="E43" s="5" t="s">
        <v>23</v>
      </c>
      <c r="F43" s="5" t="s">
        <v>125</v>
      </c>
      <c r="G43" s="5" t="s">
        <v>67</v>
      </c>
      <c r="H43" s="5" t="s">
        <v>1192</v>
      </c>
      <c r="I43" s="5"/>
      <c r="J43" s="84">
        <f>VLOOKUP(F43,Scenarios!$BC$10:$BF$122,3,0)</f>
        <v>2.8807478674566383E-2</v>
      </c>
      <c r="K43" s="98">
        <f t="shared" ref="K43:K49" si="135">J43/12</f>
        <v>2.4006232228805319E-3</v>
      </c>
      <c r="L43" s="98"/>
      <c r="M43" s="13">
        <f>SUMIF(EPIS!$E$8:$E$90,'Depreciation Exp'!$G43,EPIS!H$8:H$90)</f>
        <v>480181.89999999997</v>
      </c>
      <c r="N43" s="13">
        <f>SUMIF(EPIS!$E$8:$E$90,'Depreciation Exp'!$G43,EPIS!I$8:I$90)</f>
        <v>726746.24999999965</v>
      </c>
      <c r="O43" s="13">
        <f>SUMIF(EPIS!$E$8:$E$90,'Depreciation Exp'!$G43,EPIS!J$8:J$90)</f>
        <v>1861635.8200000012</v>
      </c>
      <c r="P43" s="13">
        <f>SUMIF(EPIS!$E$8:$E$90,'Depreciation Exp'!$G43,EPIS!K$8:K$90)</f>
        <v>972906.76999999955</v>
      </c>
      <c r="Q43" s="13">
        <f>SUMIF(EPIS!$E$8:$E$90,'Depreciation Exp'!$G43,EPIS!L$8:L$90)</f>
        <v>1225253.08</v>
      </c>
      <c r="R43" s="13">
        <f>SUMIF(EPIS!$E$8:$E$90,'Depreciation Exp'!$G43,EPIS!M$8:M$90)</f>
        <v>916291.6100000001</v>
      </c>
      <c r="S43" s="13">
        <f>SUMIF(EPIS!$E$8:$E$90,'Depreciation Exp'!$G43,EPIS!N$8:N$90)</f>
        <v>559631.6</v>
      </c>
      <c r="T43" s="13">
        <f>SUMIF(EPIS!$E$8:$E$90,'Depreciation Exp'!$G43,EPIS!O$8:O$90)</f>
        <v>304825.4099999998</v>
      </c>
      <c r="U43" s="13">
        <f>SUMIF(EPIS!$E$8:$E$90,'Depreciation Exp'!$G43,EPIS!P$8:P$90)</f>
        <v>331101.58000000037</v>
      </c>
      <c r="V43" s="13">
        <f>SUMIF(EPIS!$E$8:$E$90,'Depreciation Exp'!$G43,EPIS!Q$8:Q$90)</f>
        <v>572783.50699999998</v>
      </c>
      <c r="W43" s="13">
        <f>SUMIF(EPIS!$E$8:$E$90,'Depreciation Exp'!$G43,EPIS!R$8:R$90)</f>
        <v>572159.93900000001</v>
      </c>
      <c r="X43" s="13">
        <f>SUMIF(EPIS!$E$8:$E$90,'Depreciation Exp'!$G43,EPIS!S$8:S$90)</f>
        <v>593011.59</v>
      </c>
      <c r="Y43" s="13">
        <f>SUMIF(EPIS!$E$8:$E$90,'Depreciation Exp'!$G43,EPIS!T$8:T$90)</f>
        <v>568145.82499999995</v>
      </c>
      <c r="Z43" s="13">
        <f>SUMIF(EPIS!$E$8:$E$90,'Depreciation Exp'!$G43,EPIS!U$8:U$90)</f>
        <v>673203.90699999989</v>
      </c>
      <c r="AA43" s="13">
        <f>SUMIF(EPIS!$E$8:$E$90,'Depreciation Exp'!$G43,EPIS!V$8:V$90)</f>
        <v>585271.74399999995</v>
      </c>
      <c r="AB43" s="13">
        <f>SUMIF(EPIS!$E$8:$E$90,'Depreciation Exp'!$G43,EPIS!W$8:W$90)</f>
        <v>535640.23600000003</v>
      </c>
      <c r="AC43" s="13">
        <f>SUMIF(EPIS!$E$8:$E$90,'Depreciation Exp'!$G43,EPIS!X$8:X$90)</f>
        <v>499857.91799999995</v>
      </c>
      <c r="AD43" s="13">
        <f>SUMIF(EPIS!$E$8:$E$90,'Depreciation Exp'!$G43,EPIS!Y$8:Y$90)</f>
        <v>620983.59400000004</v>
      </c>
      <c r="AE43" s="13">
        <f>SUMIF(EPIS!$E$8:$E$90,'Depreciation Exp'!$G43,EPIS!Z$8:Z$90)</f>
        <v>485509.85563599999</v>
      </c>
      <c r="AF43" s="13">
        <f>SUMIF(EPIS!$E$8:$E$90,'Depreciation Exp'!$G43,EPIS!AA$8:AA$90)</f>
        <v>489334.89189000003</v>
      </c>
      <c r="AG43" s="13">
        <f>SUMIF(EPIS!$E$8:$E$90,'Depreciation Exp'!$G43,EPIS!AB$8:AB$90)</f>
        <v>537423.37338200002</v>
      </c>
      <c r="AH43" s="13">
        <f>SUMIF(EPIS!$E$8:$E$90,'Depreciation Exp'!$G43,EPIS!AC$8:AC$90)</f>
        <v>468290.01610200002</v>
      </c>
      <c r="AI43" s="13">
        <f>SUMIF(EPIS!$E$8:$E$90,'Depreciation Exp'!$G43,EPIS!AD$8:AD$90)</f>
        <v>478879.913802</v>
      </c>
      <c r="AJ43" s="98"/>
      <c r="AK43" s="13">
        <f>SUMIF(Retirements!$F$12:$F$95,'Depreciation Exp'!$G43,Retirements!ED$12:ED$95)</f>
        <v>-100042.81000000004</v>
      </c>
      <c r="AL43" s="13">
        <f>SUMIF(Retirements!$F$12:$F$95,'Depreciation Exp'!$G43,Retirements!EE$12:EE$95)</f>
        <v>-66033.739999999962</v>
      </c>
      <c r="AM43" s="13">
        <f>SUMIF(Retirements!$F$12:$F$95,'Depreciation Exp'!$G43,Retirements!EF$12:EF$95)</f>
        <v>-119928.24000000008</v>
      </c>
      <c r="AN43" s="13">
        <f>SUMIF(Retirements!$F$12:$F$95,'Depreciation Exp'!$G43,Retirements!EG$12:EG$95)</f>
        <v>-107077.72000000006</v>
      </c>
      <c r="AO43" s="13">
        <f>SUMIF(Retirements!$F$12:$F$95,'Depreciation Exp'!$G43,Retirements!EH$12:EH$95)</f>
        <v>-45481.899999999972</v>
      </c>
      <c r="AP43" s="13">
        <f>SUMIF(Retirements!$F$12:$F$95,'Depreciation Exp'!$G43,Retirements!EI$12:EI$95)</f>
        <v>-78339.939999999988</v>
      </c>
      <c r="AQ43" s="13">
        <f>SUMIF(Retirements!$F$12:$F$95,'Depreciation Exp'!$G43,Retirements!EJ$12:EJ$95)</f>
        <v>-116397.64999999994</v>
      </c>
      <c r="AR43" s="13">
        <f>SUMIF(Retirements!$F$12:$F$95,'Depreciation Exp'!$G43,Retirements!EK$12:EK$95)</f>
        <v>-59790.860000000008</v>
      </c>
      <c r="AS43" s="13">
        <f>SUMIF(Retirements!$F$12:$F$95,'Depreciation Exp'!$G43,Retirements!EL$12:EL$95)</f>
        <v>-141222.85999999984</v>
      </c>
      <c r="AT43" s="13">
        <f>SUMIF(Retirements!$F$12:$F$95,'Depreciation Exp'!$G43,Retirements!EM$12:EM$95)</f>
        <v>-90450.238974885608</v>
      </c>
      <c r="AU43" s="13">
        <f>SUMIF(Retirements!$F$12:$F$95,'Depreciation Exp'!$G43,Retirements!EN$12:EN$95)</f>
        <v>-90450.238974885608</v>
      </c>
      <c r="AV43" s="13">
        <f>SUMIF(Retirements!$F$12:$F$95,'Depreciation Exp'!$G43,Retirements!EO$12:EO$95)</f>
        <v>-90450.238974885608</v>
      </c>
      <c r="AW43" s="13">
        <f>SUMIF(Retirements!$F$12:$F$95,'Depreciation Exp'!$G43,Retirements!EP$12:EP$95)</f>
        <v>-90450.238974885608</v>
      </c>
      <c r="AX43" s="13">
        <f>SUMIF(Retirements!$F$12:$F$95,'Depreciation Exp'!$G43,Retirements!EQ$12:EQ$95)</f>
        <v>-90450.238974885608</v>
      </c>
      <c r="AY43" s="13">
        <f>SUMIF(Retirements!$F$12:$F$95,'Depreciation Exp'!$G43,Retirements!ER$12:ER$95)</f>
        <v>-90450.238974885608</v>
      </c>
      <c r="AZ43" s="13">
        <f>SUMIF(Retirements!$F$12:$F$95,'Depreciation Exp'!$G43,Retirements!ES$12:ES$95)</f>
        <v>-90450.238974885608</v>
      </c>
      <c r="BA43" s="13">
        <f>SUMIF(Retirements!$F$12:$F$95,'Depreciation Exp'!$G43,Retirements!ET$12:ET$95)</f>
        <v>-90450.238974885608</v>
      </c>
      <c r="BB43" s="13">
        <f>SUMIF(Retirements!$F$12:$F$95,'Depreciation Exp'!$G43,Retirements!EU$12:EU$95)</f>
        <v>-90450.238974885608</v>
      </c>
      <c r="BC43" s="13">
        <f>SUMIF(Retirements!$F$12:$F$95,'Depreciation Exp'!$G43,Retirements!EV$12:EV$95)</f>
        <v>-92568.798018235408</v>
      </c>
      <c r="BD43" s="13">
        <f>SUMIF(Retirements!$F$12:$F$95,'Depreciation Exp'!$G43,Retirements!EW$12:EW$95)</f>
        <v>-92568.798018235408</v>
      </c>
      <c r="BE43" s="13">
        <f>SUMIF(Retirements!$F$12:$F$95,'Depreciation Exp'!$G43,Retirements!EX$12:EX$95)</f>
        <v>-92568.798018235408</v>
      </c>
      <c r="BF43" s="13">
        <f>SUMIF(Retirements!$F$12:$F$95,'Depreciation Exp'!$G43,Retirements!EY$12:EY$95)</f>
        <v>-92568.798018235408</v>
      </c>
      <c r="BG43" s="13">
        <f>SUMIF(Retirements!$F$12:$F$95,'Depreciation Exp'!$G43,Retirements!EZ$12:EZ$95)</f>
        <v>-92568.798018235408</v>
      </c>
      <c r="BH43" s="98"/>
      <c r="BI43" s="358">
        <f>VLOOKUP($F43,Scenarios!$J$11:$M$132,4,0)</f>
        <v>219979420.56000003</v>
      </c>
      <c r="BJ43" s="70">
        <f t="shared" ref="BJ43:BS49" si="136">BI43+AK43+M43</f>
        <v>220359559.65000004</v>
      </c>
      <c r="BK43" s="70">
        <f t="shared" si="136"/>
        <v>221020272.16000003</v>
      </c>
      <c r="BL43" s="70">
        <f t="shared" si="136"/>
        <v>222761979.74000001</v>
      </c>
      <c r="BM43" s="70">
        <f t="shared" si="136"/>
        <v>223627808.79000002</v>
      </c>
      <c r="BN43" s="70">
        <f t="shared" si="136"/>
        <v>224807579.97000003</v>
      </c>
      <c r="BO43" s="70">
        <f t="shared" si="136"/>
        <v>225645531.64000005</v>
      </c>
      <c r="BP43" s="70">
        <f t="shared" si="136"/>
        <v>226088765.59000003</v>
      </c>
      <c r="BQ43" s="70">
        <f t="shared" si="136"/>
        <v>226333800.14000002</v>
      </c>
      <c r="BR43" s="70">
        <f t="shared" si="136"/>
        <v>226523678.86000001</v>
      </c>
      <c r="BS43" s="70">
        <f t="shared" si="136"/>
        <v>227006012.12802511</v>
      </c>
      <c r="BT43" s="70">
        <f t="shared" ref="BT43:CC49" si="137">BS43+AU43+W43</f>
        <v>227487721.82805023</v>
      </c>
      <c r="BU43" s="70">
        <f t="shared" si="137"/>
        <v>227990283.17907533</v>
      </c>
      <c r="BV43" s="70">
        <f t="shared" si="137"/>
        <v>228467978.76510042</v>
      </c>
      <c r="BW43" s="70">
        <f t="shared" si="137"/>
        <v>229050732.43312553</v>
      </c>
      <c r="BX43" s="70">
        <f t="shared" si="137"/>
        <v>229545553.93815061</v>
      </c>
      <c r="BY43" s="70">
        <f t="shared" si="137"/>
        <v>229990743.93517572</v>
      </c>
      <c r="BZ43" s="70">
        <f t="shared" si="137"/>
        <v>230400151.61420083</v>
      </c>
      <c r="CA43" s="70">
        <f t="shared" si="137"/>
        <v>230930684.96922594</v>
      </c>
      <c r="CB43" s="70">
        <f t="shared" si="137"/>
        <v>231323626.0268437</v>
      </c>
      <c r="CC43" s="70">
        <f t="shared" si="137"/>
        <v>231720392.12071544</v>
      </c>
      <c r="CD43" s="70">
        <f t="shared" ref="CD43:CF49" si="138">CC43+BE43+AG43</f>
        <v>232165246.69607919</v>
      </c>
      <c r="CE43" s="70">
        <f t="shared" si="138"/>
        <v>232540967.91416293</v>
      </c>
      <c r="CF43" s="70">
        <f t="shared" si="138"/>
        <v>232927279.02994668</v>
      </c>
      <c r="CG43" s="90"/>
      <c r="CH43" s="13">
        <f t="shared" ref="CH43:CH49" si="139">BI43*$K43</f>
        <v>528087.7055521392</v>
      </c>
      <c r="CI43" s="13">
        <f t="shared" ref="CI43:CI49" si="140">((BI43+BJ43)/2)*$K43</f>
        <v>528543.9909158285</v>
      </c>
      <c r="CJ43" s="13">
        <f t="shared" ref="CJ43:CJ49" si="141">((BJ43+BK43)/2)*$K43</f>
        <v>529793.33717709477</v>
      </c>
      <c r="CK43" s="13">
        <f t="shared" ref="CK43:CK49" si="142">((BK43+BL43)/2)*$K43</f>
        <v>532676.98990667902</v>
      </c>
      <c r="CL43" s="13">
        <f t="shared" ref="CL43:CL49" si="143">((BL43+BM43)/2)*$K43</f>
        <v>535806.84640092391</v>
      </c>
      <c r="CM43" s="13">
        <f t="shared" ref="CM43:CM49" si="144">((BM43+BN43)/2)*$K43</f>
        <v>538262.20410935779</v>
      </c>
      <c r="CN43" s="13">
        <f t="shared" ref="CN43:CN49" si="145">((BN43+BO43)/2)*$K43</f>
        <v>540684.10027488112</v>
      </c>
      <c r="CO43" s="13">
        <f t="shared" ref="CO43:CO49" si="146">((BO43+BP43)/2)*$K43</f>
        <v>542221.92225097748</v>
      </c>
      <c r="CP43" s="13">
        <f t="shared" ref="CP43:CP49" si="147">((BP43+BQ43)/2)*$K43</f>
        <v>543048.05892331596</v>
      </c>
      <c r="CQ43" s="13">
        <f t="shared" ref="CQ43:CQ49" si="148">((BQ43+BR43)/2)*$K43</f>
        <v>543570.09037126636</v>
      </c>
      <c r="CR43" s="13">
        <f t="shared" ref="CR43:CR49" si="149">((BR43+BS43)/2)*$K43</f>
        <v>544376.95422584226</v>
      </c>
      <c r="CS43" s="13">
        <f t="shared" ref="CS43:CS49" si="150">((BS43+BT43)/2)*$K43</f>
        <v>545534.10619432025</v>
      </c>
      <c r="CT43" s="13">
        <f t="shared" ref="CT43:CT49" si="151">((BT43+BU43)/2)*$K43</f>
        <v>546715.53816570039</v>
      </c>
      <c r="CU43" s="13">
        <f t="shared" ref="CU43:CU49" si="152">((BU43+BV43)/2)*$K43</f>
        <v>547892.15194943664</v>
      </c>
      <c r="CV43" s="13">
        <f t="shared" ref="CV43:CV49" si="153">((BV43+BW43)/2)*$K43</f>
        <v>549165.02150241623</v>
      </c>
      <c r="CW43" s="13">
        <f t="shared" ref="CW43:CW49" si="154">((BW43+BX43)/2)*$K43</f>
        <v>550458.44749482814</v>
      </c>
      <c r="CX43" s="13">
        <f t="shared" ref="CX43:CX49" si="155">((BX43+BY43)/2)*$K43</f>
        <v>551586.7542156264</v>
      </c>
      <c r="CY43" s="13">
        <f t="shared" ref="CY43:CY49" si="156">((BY43+BZ43)/2)*$K43</f>
        <v>552612.53772929928</v>
      </c>
      <c r="CZ43" s="13">
        <f t="shared" ref="CZ43:CZ49" si="157">((BZ43+CA43)/2)*$K43</f>
        <v>553740.75986653904</v>
      </c>
      <c r="DA43" s="13">
        <f t="shared" ref="DA43:DA49" si="158">((CA43+CB43)/2)*$K43</f>
        <v>554849.21692690218</v>
      </c>
      <c r="DB43" s="13">
        <f t="shared" ref="DB43:DB49" si="159">((CB43+CC43)/2)*$K43</f>
        <v>555797.11159047252</v>
      </c>
      <c r="DC43" s="13">
        <f t="shared" ref="DC43:DC49" si="160">((CC43+CD43)/2)*$K43</f>
        <v>556807.31865218398</v>
      </c>
      <c r="DD43" s="13">
        <f t="shared" ref="DD43:DD49" si="161">((CD43+CE43)/2)*$K43</f>
        <v>557792.26530512574</v>
      </c>
      <c r="DE43" s="13">
        <f t="shared" ref="DE43:DE49" si="162">((CE43+CF43)/2)*$K43</f>
        <v>558706.94156375981</v>
      </c>
      <c r="DF43" s="13"/>
      <c r="DG43" s="61" t="s">
        <v>1192</v>
      </c>
      <c r="DH43" s="61" t="s">
        <v>1192</v>
      </c>
      <c r="DI43" s="127">
        <f>VLOOKUP($DG43,Scenarios!$O$12:$Q$132,2,0)</f>
        <v>1145119.82</v>
      </c>
      <c r="DJ43" s="63">
        <f t="shared" ref="DJ43:DJ49" si="163">SUM(CT43:DE43)</f>
        <v>6636124.0649622902</v>
      </c>
      <c r="DK43" s="63">
        <f t="shared" ref="DK43:DK50" si="164">DJ43-DI43</f>
        <v>5491004.2449622899</v>
      </c>
      <c r="DL43" s="109"/>
      <c r="DM43" s="106">
        <f>VLOOKUP($DG43,Scenarios!$O$12:$Q$132,2,0)</f>
        <v>1145119.82</v>
      </c>
      <c r="DN43" s="106">
        <f>VLOOKUP($DG43,Scenarios!$O$12:$Q$132,3,0)</f>
        <v>6684337.3530944586</v>
      </c>
      <c r="DO43" s="106">
        <f t="shared" si="93"/>
        <v>5539217.5330944583</v>
      </c>
      <c r="DP43" s="109"/>
      <c r="DQ43" s="127">
        <f t="shared" si="13"/>
        <v>48213.288132168353</v>
      </c>
      <c r="DR43" s="48"/>
    </row>
    <row r="44" spans="1:122">
      <c r="A44" t="s">
        <v>24</v>
      </c>
      <c r="B44" t="s">
        <v>25</v>
      </c>
      <c r="C44" t="s">
        <v>25</v>
      </c>
      <c r="D44" s="5" t="s">
        <v>106</v>
      </c>
      <c r="E44" s="5" t="s">
        <v>23</v>
      </c>
      <c r="F44" s="5" t="s">
        <v>126</v>
      </c>
      <c r="G44" s="5" t="s">
        <v>68</v>
      </c>
      <c r="H44" s="5" t="s">
        <v>1193</v>
      </c>
      <c r="I44" s="5"/>
      <c r="J44" s="84">
        <f>VLOOKUP(F44,Scenarios!$BC$10:$BF$122,3,0)</f>
        <v>2.8472056188706085E-2</v>
      </c>
      <c r="K44" s="98">
        <f t="shared" si="135"/>
        <v>2.3726713490588402E-3</v>
      </c>
      <c r="L44" s="98"/>
      <c r="M44" s="13">
        <f>SUMIF(EPIS!$E$8:$E$90,'Depreciation Exp'!$G44,EPIS!H$8:H$90)</f>
        <v>5815972.1300000008</v>
      </c>
      <c r="N44" s="13">
        <f>SUMIF(EPIS!$E$8:$E$90,'Depreciation Exp'!$G44,EPIS!I$8:I$90)</f>
        <v>8137670.5400000243</v>
      </c>
      <c r="O44" s="13">
        <f>SUMIF(EPIS!$E$8:$E$90,'Depreciation Exp'!$G44,EPIS!J$8:J$90)</f>
        <v>3952698.7299999841</v>
      </c>
      <c r="P44" s="13">
        <f>SUMIF(EPIS!$E$8:$E$90,'Depreciation Exp'!$G44,EPIS!K$8:K$90)</f>
        <v>3310876.0500000068</v>
      </c>
      <c r="Q44" s="13">
        <f>SUMIF(EPIS!$E$8:$E$90,'Depreciation Exp'!$G44,EPIS!L$8:L$90)</f>
        <v>7092513.7799999947</v>
      </c>
      <c r="R44" s="13">
        <f>SUMIF(EPIS!$E$8:$E$90,'Depreciation Exp'!$G44,EPIS!M$8:M$90)</f>
        <v>9666393.7300000042</v>
      </c>
      <c r="S44" s="13">
        <f>SUMIF(EPIS!$E$8:$E$90,'Depreciation Exp'!$G44,EPIS!N$8:N$90)</f>
        <v>5252645.0100000007</v>
      </c>
      <c r="T44" s="13">
        <f>SUMIF(EPIS!$E$8:$E$90,'Depreciation Exp'!$G44,EPIS!O$8:O$90)</f>
        <v>3395354.9600000111</v>
      </c>
      <c r="U44" s="13">
        <f>SUMIF(EPIS!$E$8:$E$90,'Depreciation Exp'!$G44,EPIS!P$8:P$90)</f>
        <v>3722918.4499999927</v>
      </c>
      <c r="V44" s="13">
        <f>SUMIF(EPIS!$E$8:$E$90,'Depreciation Exp'!$G44,EPIS!Q$8:Q$90)</f>
        <v>2963543.7439999995</v>
      </c>
      <c r="W44" s="13">
        <f>SUMIF(EPIS!$E$8:$E$90,'Depreciation Exp'!$G44,EPIS!R$8:R$90)</f>
        <v>2847799.0040000002</v>
      </c>
      <c r="X44" s="13">
        <f>SUMIF(EPIS!$E$8:$E$90,'Depreciation Exp'!$G44,EPIS!S$8:S$90)</f>
        <v>3041600.085</v>
      </c>
      <c r="Y44" s="13">
        <f>SUMIF(EPIS!$E$8:$E$90,'Depreciation Exp'!$G44,EPIS!T$8:T$90)</f>
        <v>2757217.926</v>
      </c>
      <c r="Z44" s="13">
        <f>SUMIF(EPIS!$E$8:$E$90,'Depreciation Exp'!$G44,EPIS!U$8:U$90)</f>
        <v>3094388.0179999997</v>
      </c>
      <c r="AA44" s="13">
        <f>SUMIF(EPIS!$E$8:$E$90,'Depreciation Exp'!$G44,EPIS!V$8:V$90)</f>
        <v>2593819.0029999996</v>
      </c>
      <c r="AB44" s="13">
        <f>SUMIF(EPIS!$E$8:$E$90,'Depreciation Exp'!$G44,EPIS!W$8:W$90)</f>
        <v>2531154.0899999994</v>
      </c>
      <c r="AC44" s="13">
        <f>SUMIF(EPIS!$E$8:$E$90,'Depreciation Exp'!$G44,EPIS!X$8:X$90)</f>
        <v>2448738.7349999999</v>
      </c>
      <c r="AD44" s="13">
        <f>SUMIF(EPIS!$E$8:$E$90,'Depreciation Exp'!$G44,EPIS!Y$8:Y$90)</f>
        <v>2992036.4850000003</v>
      </c>
      <c r="AE44" s="13">
        <f>SUMIF(EPIS!$E$8:$E$90,'Depreciation Exp'!$G44,EPIS!Z$8:Z$90)</f>
        <v>3254707.0984999989</v>
      </c>
      <c r="AF44" s="13">
        <f>SUMIF(EPIS!$E$8:$E$90,'Depreciation Exp'!$G44,EPIS!AA$8:AA$90)</f>
        <v>5972641.5559219988</v>
      </c>
      <c r="AG44" s="13">
        <f>SUMIF(EPIS!$E$8:$E$90,'Depreciation Exp'!$G44,EPIS!AB$8:AB$90)</f>
        <v>3716226.1003639996</v>
      </c>
      <c r="AH44" s="13">
        <f>SUMIF(EPIS!$E$8:$E$90,'Depreciation Exp'!$G44,EPIS!AC$8:AC$90)</f>
        <v>3484775.6614539996</v>
      </c>
      <c r="AI44" s="13">
        <f>SUMIF(EPIS!$E$8:$E$90,'Depreciation Exp'!$G44,EPIS!AD$8:AD$90)</f>
        <v>3384299.274216</v>
      </c>
      <c r="AJ44" s="98"/>
      <c r="AK44" s="13">
        <f>SUMIF(Retirements!$F$12:$F$95,'Depreciation Exp'!$G44,Retirements!ED$12:ED$95)</f>
        <v>-1028794.0299999987</v>
      </c>
      <c r="AL44" s="13">
        <f>SUMIF(Retirements!$F$12:$F$95,'Depreciation Exp'!$G44,Retirements!EE$12:EE$95)</f>
        <v>-685836.44999999949</v>
      </c>
      <c r="AM44" s="13">
        <f>SUMIF(Retirements!$F$12:$F$95,'Depreciation Exp'!$G44,Retirements!EF$12:EF$95)</f>
        <v>-801120.01999999909</v>
      </c>
      <c r="AN44" s="13">
        <f>SUMIF(Retirements!$F$12:$F$95,'Depreciation Exp'!$G44,Retirements!EG$12:EG$95)</f>
        <v>-881162.34999999905</v>
      </c>
      <c r="AO44" s="13">
        <f>SUMIF(Retirements!$F$12:$F$95,'Depreciation Exp'!$G44,Retirements!EH$12:EH$95)</f>
        <v>-770543.96999999927</v>
      </c>
      <c r="AP44" s="13">
        <f>SUMIF(Retirements!$F$12:$F$95,'Depreciation Exp'!$G44,Retirements!EI$12:EI$95)</f>
        <v>-855229.71999999846</v>
      </c>
      <c r="AQ44" s="13">
        <f>SUMIF(Retirements!$F$12:$F$95,'Depreciation Exp'!$G44,Retirements!EJ$12:EJ$95)</f>
        <v>-777321.21999999706</v>
      </c>
      <c r="AR44" s="13">
        <f>SUMIF(Retirements!$F$12:$F$95,'Depreciation Exp'!$G44,Retirements!EK$12:EK$95)</f>
        <v>-758409.83999999973</v>
      </c>
      <c r="AS44" s="13">
        <f>SUMIF(Retirements!$F$12:$F$95,'Depreciation Exp'!$G44,Retirements!EL$12:EL$95)</f>
        <v>-820365.19000000088</v>
      </c>
      <c r="AT44" s="13">
        <f>SUMIF(Retirements!$F$12:$F$95,'Depreciation Exp'!$G44,Retirements!EM$12:EM$95)</f>
        <v>-822761.68443347944</v>
      </c>
      <c r="AU44" s="13">
        <f>SUMIF(Retirements!$F$12:$F$95,'Depreciation Exp'!$G44,Retirements!EN$12:EN$95)</f>
        <v>-822761.68443347944</v>
      </c>
      <c r="AV44" s="13">
        <f>SUMIF(Retirements!$F$12:$F$95,'Depreciation Exp'!$G44,Retirements!EO$12:EO$95)</f>
        <v>-822761.68443347944</v>
      </c>
      <c r="AW44" s="13">
        <f>SUMIF(Retirements!$F$12:$F$95,'Depreciation Exp'!$G44,Retirements!EP$12:EP$95)</f>
        <v>-822761.68443347944</v>
      </c>
      <c r="AX44" s="13">
        <f>SUMIF(Retirements!$F$12:$F$95,'Depreciation Exp'!$G44,Retirements!EQ$12:EQ$95)</f>
        <v>-822761.68443347944</v>
      </c>
      <c r="AY44" s="13">
        <f>SUMIF(Retirements!$F$12:$F$95,'Depreciation Exp'!$G44,Retirements!ER$12:ER$95)</f>
        <v>-822761.68443347944</v>
      </c>
      <c r="AZ44" s="13">
        <f>SUMIF(Retirements!$F$12:$F$95,'Depreciation Exp'!$G44,Retirements!ES$12:ES$95)</f>
        <v>-822761.68443347944</v>
      </c>
      <c r="BA44" s="13">
        <f>SUMIF(Retirements!$F$12:$F$95,'Depreciation Exp'!$G44,Retirements!ET$12:ET$95)</f>
        <v>-822761.68443347944</v>
      </c>
      <c r="BB44" s="13">
        <f>SUMIF(Retirements!$F$12:$F$95,'Depreciation Exp'!$G44,Retirements!EU$12:EU$95)</f>
        <v>-822761.68443347944</v>
      </c>
      <c r="BC44" s="13">
        <f>SUMIF(Retirements!$F$12:$F$95,'Depreciation Exp'!$G44,Retirements!EV$12:EV$95)</f>
        <v>-835819.86466174212</v>
      </c>
      <c r="BD44" s="13">
        <f>SUMIF(Retirements!$F$12:$F$95,'Depreciation Exp'!$G44,Retirements!EW$12:EW$95)</f>
        <v>-835819.86466174212</v>
      </c>
      <c r="BE44" s="13">
        <f>SUMIF(Retirements!$F$12:$F$95,'Depreciation Exp'!$G44,Retirements!EX$12:EX$95)</f>
        <v>-835819.86466174212</v>
      </c>
      <c r="BF44" s="13">
        <f>SUMIF(Retirements!$F$12:$F$95,'Depreciation Exp'!$G44,Retirements!EY$12:EY$95)</f>
        <v>-835819.86466174212</v>
      </c>
      <c r="BG44" s="13">
        <f>SUMIF(Retirements!$F$12:$F$95,'Depreciation Exp'!$G44,Retirements!EZ$12:EZ$95)</f>
        <v>-835819.86466174212</v>
      </c>
      <c r="BH44" s="98"/>
      <c r="BI44" s="358">
        <f>VLOOKUP($F44,Scenarios!$J$11:$M$132,4,0)</f>
        <v>1723708872.29</v>
      </c>
      <c r="BJ44" s="70">
        <f t="shared" si="136"/>
        <v>1728496050.3900001</v>
      </c>
      <c r="BK44" s="70">
        <f t="shared" si="136"/>
        <v>1735947884.48</v>
      </c>
      <c r="BL44" s="70">
        <f t="shared" si="136"/>
        <v>1739099463.1900001</v>
      </c>
      <c r="BM44" s="70">
        <f t="shared" si="136"/>
        <v>1741529176.8900001</v>
      </c>
      <c r="BN44" s="70">
        <f t="shared" si="136"/>
        <v>1747851146.7</v>
      </c>
      <c r="BO44" s="70">
        <f t="shared" si="136"/>
        <v>1756662310.71</v>
      </c>
      <c r="BP44" s="70">
        <f t="shared" si="136"/>
        <v>1761137634.5</v>
      </c>
      <c r="BQ44" s="70">
        <f t="shared" si="136"/>
        <v>1763774579.6200001</v>
      </c>
      <c r="BR44" s="70">
        <f t="shared" si="136"/>
        <v>1766677132.8800001</v>
      </c>
      <c r="BS44" s="70">
        <f t="shared" si="136"/>
        <v>1768817914.9395666</v>
      </c>
      <c r="BT44" s="70">
        <f t="shared" si="137"/>
        <v>1770842952.2591331</v>
      </c>
      <c r="BU44" s="70">
        <f t="shared" si="137"/>
        <v>1773061790.6596997</v>
      </c>
      <c r="BV44" s="70">
        <f t="shared" si="137"/>
        <v>1774996246.9012663</v>
      </c>
      <c r="BW44" s="70">
        <f t="shared" si="137"/>
        <v>1777267873.2348328</v>
      </c>
      <c r="BX44" s="70">
        <f t="shared" si="137"/>
        <v>1779038930.5533993</v>
      </c>
      <c r="BY44" s="70">
        <f t="shared" si="137"/>
        <v>1780747322.9589658</v>
      </c>
      <c r="BZ44" s="70">
        <f t="shared" si="137"/>
        <v>1782373300.0095322</v>
      </c>
      <c r="CA44" s="70">
        <f t="shared" si="137"/>
        <v>1784542574.8100986</v>
      </c>
      <c r="CB44" s="70">
        <f t="shared" si="137"/>
        <v>1786961462.043937</v>
      </c>
      <c r="CC44" s="70">
        <f t="shared" si="137"/>
        <v>1792098283.7351973</v>
      </c>
      <c r="CD44" s="70">
        <f t="shared" si="138"/>
        <v>1794978689.9708996</v>
      </c>
      <c r="CE44" s="70">
        <f t="shared" si="138"/>
        <v>1797627645.7676919</v>
      </c>
      <c r="CF44" s="70">
        <f t="shared" si="138"/>
        <v>1800176125.1772461</v>
      </c>
      <c r="CG44" s="90"/>
      <c r="CH44" s="13">
        <f t="shared" si="139"/>
        <v>4089794.6554010063</v>
      </c>
      <c r="CI44" s="13">
        <f t="shared" si="140"/>
        <v>4095473.8555613626</v>
      </c>
      <c r="CJ44" s="13">
        <f t="shared" si="141"/>
        <v>4109993.4323433596</v>
      </c>
      <c r="CK44" s="13">
        <f t="shared" si="142"/>
        <v>4122572.6392197618</v>
      </c>
      <c r="CL44" s="13">
        <f t="shared" si="143"/>
        <v>4129193.9255157248</v>
      </c>
      <c r="CM44" s="13">
        <f t="shared" si="144"/>
        <v>4139576.359875829</v>
      </c>
      <c r="CN44" s="13">
        <f t="shared" si="145"/>
        <v>4157529.3363939226</v>
      </c>
      <c r="CO44" s="13">
        <f t="shared" si="146"/>
        <v>4173291.5708602625</v>
      </c>
      <c r="CP44" s="13">
        <f t="shared" si="147"/>
        <v>4181729.1091950419</v>
      </c>
      <c r="CQ44" s="13">
        <f t="shared" si="148"/>
        <v>4188300.8137422339</v>
      </c>
      <c r="CR44" s="13">
        <f t="shared" si="149"/>
        <v>4194283.9023504499</v>
      </c>
      <c r="CS44" s="13">
        <f t="shared" si="150"/>
        <v>4199225.9624935621</v>
      </c>
      <c r="CT44" s="13">
        <f t="shared" si="151"/>
        <v>4204260.6236586245</v>
      </c>
      <c r="CU44" s="13">
        <f t="shared" si="152"/>
        <v>4209187.8252594192</v>
      </c>
      <c r="CV44" s="13">
        <f t="shared" si="153"/>
        <v>4214177.6510683158</v>
      </c>
      <c r="CW44" s="13">
        <f t="shared" si="154"/>
        <v>4218973.6309056785</v>
      </c>
      <c r="CX44" s="13">
        <f t="shared" si="155"/>
        <v>4223101.4262411492</v>
      </c>
      <c r="CY44" s="13">
        <f t="shared" si="156"/>
        <v>4227057.1076790206</v>
      </c>
      <c r="CZ44" s="13">
        <f t="shared" si="157"/>
        <v>4231559.5503438432</v>
      </c>
      <c r="DA44" s="13">
        <f t="shared" si="158"/>
        <v>4237002.6506457794</v>
      </c>
      <c r="DB44" s="13">
        <f t="shared" si="159"/>
        <v>4245966.2576899845</v>
      </c>
      <c r="DC44" s="13">
        <f t="shared" si="160"/>
        <v>4255477.3811905729</v>
      </c>
      <c r="DD44" s="13">
        <f t="shared" si="161"/>
        <v>4262037.0606271103</v>
      </c>
      <c r="DE44" s="13">
        <f t="shared" si="162"/>
        <v>4268202.9634284535</v>
      </c>
      <c r="DF44" s="13"/>
      <c r="DG44" s="61" t="s">
        <v>1193</v>
      </c>
      <c r="DH44" s="61" t="s">
        <v>1193</v>
      </c>
      <c r="DI44" s="127">
        <f>VLOOKUP($DG44,Scenarios!$O$12:$Q$132,2,0)</f>
        <v>48580477.149999782</v>
      </c>
      <c r="DJ44" s="63">
        <f t="shared" si="163"/>
        <v>50797004.128737949</v>
      </c>
      <c r="DK44" s="63">
        <f t="shared" si="164"/>
        <v>2216526.9787381664</v>
      </c>
      <c r="DL44" s="109"/>
      <c r="DM44" s="106">
        <f>VLOOKUP($DG44,Scenarios!$O$12:$Q$132,2,0)</f>
        <v>48580477.149999782</v>
      </c>
      <c r="DN44" s="106">
        <f>VLOOKUP($DG44,Scenarios!$O$12:$Q$132,3,0)</f>
        <v>50875929.429383524</v>
      </c>
      <c r="DO44" s="106">
        <f t="shared" si="93"/>
        <v>2295452.2793837413</v>
      </c>
      <c r="DP44" s="109"/>
      <c r="DQ44" s="127">
        <f t="shared" si="13"/>
        <v>78925.300645574927</v>
      </c>
      <c r="DR44" s="48"/>
    </row>
    <row r="45" spans="1:122">
      <c r="A45" t="s">
        <v>26</v>
      </c>
      <c r="B45" t="s">
        <v>27</v>
      </c>
      <c r="C45" t="s">
        <v>27</v>
      </c>
      <c r="D45" s="5" t="s">
        <v>106</v>
      </c>
      <c r="E45" s="5" t="s">
        <v>23</v>
      </c>
      <c r="F45" s="5" t="s">
        <v>127</v>
      </c>
      <c r="G45" s="5" t="s">
        <v>69</v>
      </c>
      <c r="H45" s="5" t="s">
        <v>1194</v>
      </c>
      <c r="I45" s="5"/>
      <c r="J45" s="84">
        <f>VLOOKUP(F45,Scenarios!$BC$10:$BF$122,3,0)</f>
        <v>3.1207698316638614E-2</v>
      </c>
      <c r="K45" s="98">
        <f t="shared" si="135"/>
        <v>2.600641526386551E-3</v>
      </c>
      <c r="L45" s="98"/>
      <c r="M45" s="13">
        <f>SUMIF(EPIS!$E$8:$E$90,'Depreciation Exp'!$G45,EPIS!H$8:H$90)</f>
        <v>1187191.650000002</v>
      </c>
      <c r="N45" s="13">
        <f>SUMIF(EPIS!$E$8:$E$90,'Depreciation Exp'!$G45,EPIS!I$8:I$90)</f>
        <v>705117.35000000033</v>
      </c>
      <c r="O45" s="13">
        <f>SUMIF(EPIS!$E$8:$E$90,'Depreciation Exp'!$G45,EPIS!J$8:J$90)</f>
        <v>1107431.7999999998</v>
      </c>
      <c r="P45" s="13">
        <f>SUMIF(EPIS!$E$8:$E$90,'Depreciation Exp'!$G45,EPIS!K$8:K$90)</f>
        <v>44872.510000000504</v>
      </c>
      <c r="Q45" s="13">
        <f>SUMIF(EPIS!$E$8:$E$90,'Depreciation Exp'!$G45,EPIS!L$8:L$90)</f>
        <v>1714869.8200000008</v>
      </c>
      <c r="R45" s="13">
        <f>SUMIF(EPIS!$E$8:$E$90,'Depreciation Exp'!$G45,EPIS!M$8:M$90)</f>
        <v>2059438.4999999988</v>
      </c>
      <c r="S45" s="13">
        <f>SUMIF(EPIS!$E$8:$E$90,'Depreciation Exp'!$G45,EPIS!N$8:N$90)</f>
        <v>1457133.9400000002</v>
      </c>
      <c r="T45" s="13">
        <f>SUMIF(EPIS!$E$8:$E$90,'Depreciation Exp'!$G45,EPIS!O$8:O$90)</f>
        <v>627021.12999999942</v>
      </c>
      <c r="U45" s="13">
        <f>SUMIF(EPIS!$E$8:$E$90,'Depreciation Exp'!$G45,EPIS!P$8:P$90)</f>
        <v>902917.41</v>
      </c>
      <c r="V45" s="13">
        <f>SUMIF(EPIS!$E$8:$E$90,'Depreciation Exp'!$G45,EPIS!Q$8:Q$90)</f>
        <v>849882.72699999996</v>
      </c>
      <c r="W45" s="13">
        <f>SUMIF(EPIS!$E$8:$E$90,'Depreciation Exp'!$G45,EPIS!R$8:R$90)</f>
        <v>846904.1399999999</v>
      </c>
      <c r="X45" s="13">
        <f>SUMIF(EPIS!$E$8:$E$90,'Depreciation Exp'!$G45,EPIS!S$8:S$90)</f>
        <v>879300.02899999998</v>
      </c>
      <c r="Y45" s="13">
        <f>SUMIF(EPIS!$E$8:$E$90,'Depreciation Exp'!$G45,EPIS!T$8:T$90)</f>
        <v>825679.93200000003</v>
      </c>
      <c r="Z45" s="13">
        <f>SUMIF(EPIS!$E$8:$E$90,'Depreciation Exp'!$G45,EPIS!U$8:U$90)</f>
        <v>922703.35799999989</v>
      </c>
      <c r="AA45" s="13">
        <f>SUMIF(EPIS!$E$8:$E$90,'Depreciation Exp'!$G45,EPIS!V$8:V$90)</f>
        <v>796813.93799999985</v>
      </c>
      <c r="AB45" s="13">
        <f>SUMIF(EPIS!$E$8:$E$90,'Depreciation Exp'!$G45,EPIS!W$8:W$90)</f>
        <v>751548.79499999993</v>
      </c>
      <c r="AC45" s="13">
        <f>SUMIF(EPIS!$E$8:$E$90,'Depreciation Exp'!$G45,EPIS!X$8:X$90)</f>
        <v>619745.07399999991</v>
      </c>
      <c r="AD45" s="13">
        <f>SUMIF(EPIS!$E$8:$E$90,'Depreciation Exp'!$G45,EPIS!Y$8:Y$90)</f>
        <v>813463.09199999995</v>
      </c>
      <c r="AE45" s="13">
        <f>SUMIF(EPIS!$E$8:$E$90,'Depreciation Exp'!$G45,EPIS!Z$8:Z$90)</f>
        <v>743080.20776999998</v>
      </c>
      <c r="AF45" s="13">
        <f>SUMIF(EPIS!$E$8:$E$90,'Depreciation Exp'!$G45,EPIS!AA$8:AA$90)</f>
        <v>767596.51445799996</v>
      </c>
      <c r="AG45" s="13">
        <f>SUMIF(EPIS!$E$8:$E$90,'Depreciation Exp'!$G45,EPIS!AB$8:AB$90)</f>
        <v>899154.54284799984</v>
      </c>
      <c r="AH45" s="13">
        <f>SUMIF(EPIS!$E$8:$E$90,'Depreciation Exp'!$G45,EPIS!AC$8:AC$90)</f>
        <v>805337.36799799989</v>
      </c>
      <c r="AI45" s="13">
        <f>SUMIF(EPIS!$E$8:$E$90,'Depreciation Exp'!$G45,EPIS!AD$8:AD$90)</f>
        <v>1818845.1378260001</v>
      </c>
      <c r="AJ45" s="98"/>
      <c r="AK45" s="13">
        <f>SUMIF(Retirements!$F$12:$F$95,'Depreciation Exp'!$G45,Retirements!ED$12:ED$95)</f>
        <v>-188901.82000000041</v>
      </c>
      <c r="AL45" s="13">
        <f>SUMIF(Retirements!$F$12:$F$95,'Depreciation Exp'!$G45,Retirements!EE$12:EE$95)</f>
        <v>-228207.2900000003</v>
      </c>
      <c r="AM45" s="13">
        <f>SUMIF(Retirements!$F$12:$F$95,'Depreciation Exp'!$G45,Retirements!EF$12:EF$95)</f>
        <v>-177717.8300000001</v>
      </c>
      <c r="AN45" s="13">
        <f>SUMIF(Retirements!$F$12:$F$95,'Depreciation Exp'!$G45,Retirements!EG$12:EG$95)</f>
        <v>-2189201.5300000086</v>
      </c>
      <c r="AO45" s="13">
        <f>SUMIF(Retirements!$F$12:$F$95,'Depreciation Exp'!$G45,Retirements!EH$12:EH$95)</f>
        <v>-239594.27000000031</v>
      </c>
      <c r="AP45" s="13">
        <f>SUMIF(Retirements!$F$12:$F$95,'Depreciation Exp'!$G45,Retirements!EI$12:EI$95)</f>
        <v>-169373.08000000007</v>
      </c>
      <c r="AQ45" s="13">
        <f>SUMIF(Retirements!$F$12:$F$95,'Depreciation Exp'!$G45,Retirements!EJ$12:EJ$95)</f>
        <v>-141278.60999999984</v>
      </c>
      <c r="AR45" s="13">
        <f>SUMIF(Retirements!$F$12:$F$95,'Depreciation Exp'!$G45,Retirements!EK$12:EK$95)</f>
        <v>-186647.33000000007</v>
      </c>
      <c r="AS45" s="13">
        <f>SUMIF(Retirements!$F$12:$F$95,'Depreciation Exp'!$G45,Retirements!EL$12:EL$95)</f>
        <v>-134295.44000000009</v>
      </c>
      <c r="AT45" s="13">
        <f>SUMIF(Retirements!$F$12:$F$95,'Depreciation Exp'!$G45,Retirements!EM$12:EM$95)</f>
        <v>-408219.36650922103</v>
      </c>
      <c r="AU45" s="13">
        <f>SUMIF(Retirements!$F$12:$F$95,'Depreciation Exp'!$G45,Retirements!EN$12:EN$95)</f>
        <v>-408219.36650922103</v>
      </c>
      <c r="AV45" s="13">
        <f>SUMIF(Retirements!$F$12:$F$95,'Depreciation Exp'!$G45,Retirements!EO$12:EO$95)</f>
        <v>-408219.36650922103</v>
      </c>
      <c r="AW45" s="13">
        <f>SUMIF(Retirements!$F$12:$F$95,'Depreciation Exp'!$G45,Retirements!EP$12:EP$95)</f>
        <v>-408219.36650922103</v>
      </c>
      <c r="AX45" s="13">
        <f>SUMIF(Retirements!$F$12:$F$95,'Depreciation Exp'!$G45,Retirements!EQ$12:EQ$95)</f>
        <v>-408219.36650922103</v>
      </c>
      <c r="AY45" s="13">
        <f>SUMIF(Retirements!$F$12:$F$95,'Depreciation Exp'!$G45,Retirements!ER$12:ER$95)</f>
        <v>-408219.36650922103</v>
      </c>
      <c r="AZ45" s="13">
        <f>SUMIF(Retirements!$F$12:$F$95,'Depreciation Exp'!$G45,Retirements!ES$12:ES$95)</f>
        <v>-408219.36650922103</v>
      </c>
      <c r="BA45" s="13">
        <f>SUMIF(Retirements!$F$12:$F$95,'Depreciation Exp'!$G45,Retirements!ET$12:ET$95)</f>
        <v>-408219.36650922103</v>
      </c>
      <c r="BB45" s="13">
        <f>SUMIF(Retirements!$F$12:$F$95,'Depreciation Exp'!$G45,Retirements!EU$12:EU$95)</f>
        <v>-408219.36650922103</v>
      </c>
      <c r="BC45" s="13">
        <f>SUMIF(Retirements!$F$12:$F$95,'Depreciation Exp'!$G45,Retirements!EV$12:EV$95)</f>
        <v>-414420.81622319255</v>
      </c>
      <c r="BD45" s="13">
        <f>SUMIF(Retirements!$F$12:$F$95,'Depreciation Exp'!$G45,Retirements!EW$12:EW$95)</f>
        <v>-414420.81622319255</v>
      </c>
      <c r="BE45" s="13">
        <f>SUMIF(Retirements!$F$12:$F$95,'Depreciation Exp'!$G45,Retirements!EX$12:EX$95)</f>
        <v>-414420.81622319255</v>
      </c>
      <c r="BF45" s="13">
        <f>SUMIF(Retirements!$F$12:$F$95,'Depreciation Exp'!$G45,Retirements!EY$12:EY$95)</f>
        <v>-414420.81622319255</v>
      </c>
      <c r="BG45" s="13">
        <f>SUMIF(Retirements!$F$12:$F$95,'Depreciation Exp'!$G45,Retirements!EZ$12:EZ$95)</f>
        <v>-414420.81622319255</v>
      </c>
      <c r="BH45" s="98"/>
      <c r="BI45" s="358">
        <f>VLOOKUP($F45,Scenarios!$J$11:$M$132,4,0)</f>
        <v>401662068.95999992</v>
      </c>
      <c r="BJ45" s="70">
        <f t="shared" si="136"/>
        <v>402660358.7899999</v>
      </c>
      <c r="BK45" s="70">
        <f t="shared" si="136"/>
        <v>403137268.8499999</v>
      </c>
      <c r="BL45" s="70">
        <f t="shared" si="136"/>
        <v>404066982.81999993</v>
      </c>
      <c r="BM45" s="70">
        <f t="shared" si="136"/>
        <v>401922653.79999989</v>
      </c>
      <c r="BN45" s="70">
        <f t="shared" si="136"/>
        <v>403397929.3499999</v>
      </c>
      <c r="BO45" s="70">
        <f t="shared" si="136"/>
        <v>405287994.76999992</v>
      </c>
      <c r="BP45" s="70">
        <f t="shared" si="136"/>
        <v>406603850.0999999</v>
      </c>
      <c r="BQ45" s="70">
        <f t="shared" si="136"/>
        <v>407044223.89999992</v>
      </c>
      <c r="BR45" s="70">
        <f t="shared" si="136"/>
        <v>407812845.86999995</v>
      </c>
      <c r="BS45" s="70">
        <f t="shared" si="136"/>
        <v>408254509.23049074</v>
      </c>
      <c r="BT45" s="70">
        <f t="shared" si="137"/>
        <v>408693194.00398153</v>
      </c>
      <c r="BU45" s="70">
        <f t="shared" si="137"/>
        <v>409164274.66647232</v>
      </c>
      <c r="BV45" s="70">
        <f t="shared" si="137"/>
        <v>409581735.2319631</v>
      </c>
      <c r="BW45" s="70">
        <f t="shared" si="137"/>
        <v>410096219.22345388</v>
      </c>
      <c r="BX45" s="70">
        <f t="shared" si="137"/>
        <v>410484813.7949447</v>
      </c>
      <c r="BY45" s="70">
        <f t="shared" si="137"/>
        <v>410828143.22343552</v>
      </c>
      <c r="BZ45" s="70">
        <f t="shared" si="137"/>
        <v>411039668.93092632</v>
      </c>
      <c r="CA45" s="70">
        <f t="shared" si="137"/>
        <v>411444912.65641713</v>
      </c>
      <c r="CB45" s="70">
        <f t="shared" si="137"/>
        <v>411773572.04796392</v>
      </c>
      <c r="CC45" s="70">
        <f t="shared" si="137"/>
        <v>412126747.74619871</v>
      </c>
      <c r="CD45" s="70">
        <f t="shared" si="138"/>
        <v>412611481.4728235</v>
      </c>
      <c r="CE45" s="70">
        <f t="shared" si="138"/>
        <v>413002398.0245983</v>
      </c>
      <c r="CF45" s="70">
        <f t="shared" si="138"/>
        <v>414406822.34620112</v>
      </c>
      <c r="CG45" s="90"/>
      <c r="CH45" s="13">
        <f t="shared" si="139"/>
        <v>1044579.0561117143</v>
      </c>
      <c r="CI45" s="13">
        <f t="shared" si="140"/>
        <v>1045877.1531053479</v>
      </c>
      <c r="CJ45" s="13">
        <f t="shared" si="141"/>
        <v>1047795.3861521755</v>
      </c>
      <c r="CK45" s="13">
        <f t="shared" si="142"/>
        <v>1049624.448584391</v>
      </c>
      <c r="CL45" s="13">
        <f t="shared" si="143"/>
        <v>1048045.0594155891</v>
      </c>
      <c r="CM45" s="13">
        <f t="shared" si="144"/>
        <v>1047175.0752968615</v>
      </c>
      <c r="CN45" s="13">
        <f t="shared" si="145"/>
        <v>1051551.0980353775</v>
      </c>
      <c r="CO45" s="13">
        <f t="shared" si="146"/>
        <v>1055719.8233517546</v>
      </c>
      <c r="CP45" s="13">
        <f t="shared" si="147"/>
        <v>1058003.4845544184</v>
      </c>
      <c r="CQ45" s="13">
        <f t="shared" si="148"/>
        <v>1059575.5668567624</v>
      </c>
      <c r="CR45" s="13">
        <f t="shared" si="149"/>
        <v>1061149.3260013878</v>
      </c>
      <c r="CS45" s="13">
        <f t="shared" si="150"/>
        <v>1062294.0609588425</v>
      </c>
      <c r="CT45" s="13">
        <f t="shared" si="151"/>
        <v>1063477.0478448849</v>
      </c>
      <c r="CU45" s="13">
        <f t="shared" si="152"/>
        <v>1064632.4364525825</v>
      </c>
      <c r="CV45" s="13">
        <f t="shared" si="153"/>
        <v>1065844.2633101707</v>
      </c>
      <c r="CW45" s="13">
        <f t="shared" si="154"/>
        <v>1067018.5551164104</v>
      </c>
      <c r="CX45" s="13">
        <f t="shared" si="155"/>
        <v>1067970.2910906661</v>
      </c>
      <c r="CY45" s="13">
        <f t="shared" si="156"/>
        <v>1068691.7807445475</v>
      </c>
      <c r="CZ45" s="13">
        <f t="shared" si="157"/>
        <v>1069493.7788443563</v>
      </c>
      <c r="DA45" s="13">
        <f t="shared" si="158"/>
        <v>1070448.0883056126</v>
      </c>
      <c r="DB45" s="13">
        <f t="shared" si="159"/>
        <v>1071334.6926299294</v>
      </c>
      <c r="DC45" s="13">
        <f t="shared" si="160"/>
        <v>1072424.2436527496</v>
      </c>
      <c r="DD45" s="13">
        <f t="shared" si="161"/>
        <v>1073562.8698910484</v>
      </c>
      <c r="DE45" s="13">
        <f t="shared" si="162"/>
        <v>1075897.388905711</v>
      </c>
      <c r="DF45" s="13"/>
      <c r="DG45" s="61" t="s">
        <v>1194</v>
      </c>
      <c r="DH45" s="61" t="s">
        <v>1194</v>
      </c>
      <c r="DI45" s="127">
        <f>VLOOKUP($DG45,Scenarios!$O$12:$Q$132,2,0)</f>
        <v>12492976.999999998</v>
      </c>
      <c r="DJ45" s="63">
        <f t="shared" si="163"/>
        <v>12830795.436788671</v>
      </c>
      <c r="DK45" s="63">
        <f t="shared" si="164"/>
        <v>337818.43678867258</v>
      </c>
      <c r="DL45" s="109"/>
      <c r="DM45" s="106">
        <f>VLOOKUP($DG45,Scenarios!$O$12:$Q$132,2,0)</f>
        <v>12492976.999999998</v>
      </c>
      <c r="DN45" s="106">
        <f>VLOOKUP($DG45,Scenarios!$O$12:$Q$132,3,0)</f>
        <v>12829166.451889055</v>
      </c>
      <c r="DO45" s="106">
        <f t="shared" si="93"/>
        <v>336189.45188905671</v>
      </c>
      <c r="DP45" s="109"/>
      <c r="DQ45" s="127">
        <f t="shared" si="13"/>
        <v>-1628.9848996158689</v>
      </c>
      <c r="DR45" s="48"/>
    </row>
    <row r="46" spans="1:122">
      <c r="A46" t="s">
        <v>28</v>
      </c>
      <c r="B46" t="s">
        <v>29</v>
      </c>
      <c r="C46" t="s">
        <v>29</v>
      </c>
      <c r="D46" s="5" t="s">
        <v>106</v>
      </c>
      <c r="E46" s="5" t="s">
        <v>23</v>
      </c>
      <c r="F46" s="5" t="s">
        <v>128</v>
      </c>
      <c r="G46" s="5" t="s">
        <v>70</v>
      </c>
      <c r="H46" s="5" t="s">
        <v>1195</v>
      </c>
      <c r="I46" s="5"/>
      <c r="J46" s="84">
        <f>VLOOKUP(F46,Scenarios!$BC$10:$BF$122,3,0)</f>
        <v>2.8272708810753083E-2</v>
      </c>
      <c r="K46" s="98">
        <f t="shared" si="135"/>
        <v>2.3560590675627568E-3</v>
      </c>
      <c r="L46" s="98"/>
      <c r="M46" s="13">
        <f>SUMIF(EPIS!$E$8:$E$90,'Depreciation Exp'!$G46,EPIS!H$8:H$90)</f>
        <v>4028377.8200000008</v>
      </c>
      <c r="N46" s="13">
        <f>SUMIF(EPIS!$E$8:$E$90,'Depreciation Exp'!$G46,EPIS!I$8:I$90)</f>
        <v>6934341.2999999933</v>
      </c>
      <c r="O46" s="13">
        <f>SUMIF(EPIS!$E$8:$E$90,'Depreciation Exp'!$G46,EPIS!J$8:J$90)</f>
        <v>2145989.5499999938</v>
      </c>
      <c r="P46" s="13">
        <f>SUMIF(EPIS!$E$8:$E$90,'Depreciation Exp'!$G46,EPIS!K$8:K$90)</f>
        <v>5617177.0799999991</v>
      </c>
      <c r="Q46" s="13">
        <f>SUMIF(EPIS!$E$8:$E$90,'Depreciation Exp'!$G46,EPIS!L$8:L$90)</f>
        <v>440954.25999999978</v>
      </c>
      <c r="R46" s="13">
        <f>SUMIF(EPIS!$E$8:$E$90,'Depreciation Exp'!$G46,EPIS!M$8:M$90)</f>
        <v>4108894.0699999994</v>
      </c>
      <c r="S46" s="13">
        <f>SUMIF(EPIS!$E$8:$E$90,'Depreciation Exp'!$G46,EPIS!N$8:N$90)</f>
        <v>1730345.9100000006</v>
      </c>
      <c r="T46" s="13">
        <f>SUMIF(EPIS!$E$8:$E$90,'Depreciation Exp'!$G46,EPIS!O$8:O$90)</f>
        <v>1995407.6100000027</v>
      </c>
      <c r="U46" s="13">
        <f>SUMIF(EPIS!$E$8:$E$90,'Depreciation Exp'!$G46,EPIS!P$8:P$90)</f>
        <v>1504820.2599999993</v>
      </c>
      <c r="V46" s="13">
        <f>SUMIF(EPIS!$E$8:$E$90,'Depreciation Exp'!$G46,EPIS!Q$8:Q$90)</f>
        <v>1432755.669</v>
      </c>
      <c r="W46" s="13">
        <f>SUMIF(EPIS!$E$8:$E$90,'Depreciation Exp'!$G46,EPIS!R$8:R$90)</f>
        <v>1429209.9980000001</v>
      </c>
      <c r="X46" s="13">
        <f>SUMIF(EPIS!$E$8:$E$90,'Depreciation Exp'!$G46,EPIS!S$8:S$90)</f>
        <v>1483218.3530000001</v>
      </c>
      <c r="Y46" s="13">
        <f>SUMIF(EPIS!$E$8:$E$90,'Depreciation Exp'!$G46,EPIS!T$8:T$90)</f>
        <v>1595717.9780000004</v>
      </c>
      <c r="Z46" s="13">
        <f>SUMIF(EPIS!$E$8:$E$90,'Depreciation Exp'!$G46,EPIS!U$8:U$90)</f>
        <v>1704720.4129999999</v>
      </c>
      <c r="AA46" s="13">
        <f>SUMIF(EPIS!$E$8:$E$90,'Depreciation Exp'!$G46,EPIS!V$8:V$90)</f>
        <v>1544873.8090000001</v>
      </c>
      <c r="AB46" s="13">
        <f>SUMIF(EPIS!$E$8:$E$90,'Depreciation Exp'!$G46,EPIS!W$8:W$90)</f>
        <v>1489718.5730000001</v>
      </c>
      <c r="AC46" s="13">
        <f>SUMIF(EPIS!$E$8:$E$90,'Depreciation Exp'!$G46,EPIS!X$8:X$90)</f>
        <v>1402017.649</v>
      </c>
      <c r="AD46" s="13">
        <f>SUMIF(EPIS!$E$8:$E$90,'Depreciation Exp'!$G46,EPIS!Y$8:Y$90)</f>
        <v>2624687.7730000005</v>
      </c>
      <c r="AE46" s="13">
        <f>SUMIF(EPIS!$E$8:$E$90,'Depreciation Exp'!$G46,EPIS!Z$8:Z$90)</f>
        <v>1164054.51636</v>
      </c>
      <c r="AF46" s="13">
        <f>SUMIF(EPIS!$E$8:$E$90,'Depreciation Exp'!$G46,EPIS!AA$8:AA$90)</f>
        <v>1206736.0537319998</v>
      </c>
      <c r="AG46" s="13">
        <f>SUMIF(EPIS!$E$8:$E$90,'Depreciation Exp'!$G46,EPIS!AB$8:AB$90)</f>
        <v>1260167.5509800001</v>
      </c>
      <c r="AH46" s="13">
        <f>SUMIF(EPIS!$E$8:$E$90,'Depreciation Exp'!$G46,EPIS!AC$8:AC$90)</f>
        <v>1387133.777372</v>
      </c>
      <c r="AI46" s="13">
        <f>SUMIF(EPIS!$E$8:$E$90,'Depreciation Exp'!$G46,EPIS!AD$8:AD$90)</f>
        <v>1443636.5297199998</v>
      </c>
      <c r="AJ46" s="98"/>
      <c r="AK46" s="13">
        <f>SUMIF(Retirements!$F$12:$F$95,'Depreciation Exp'!$G46,Retirements!ED$12:ED$95)</f>
        <v>-1978181.4400000009</v>
      </c>
      <c r="AL46" s="13">
        <f>SUMIF(Retirements!$F$12:$F$95,'Depreciation Exp'!$G46,Retirements!EE$12:EE$95)</f>
        <v>-1098866.6099999966</v>
      </c>
      <c r="AM46" s="13">
        <f>SUMIF(Retirements!$F$12:$F$95,'Depreciation Exp'!$G46,Retirements!EF$12:EF$95)</f>
        <v>-298322.08999999968</v>
      </c>
      <c r="AN46" s="13">
        <f>SUMIF(Retirements!$F$12:$F$95,'Depreciation Exp'!$G46,Retirements!EG$12:EG$95)</f>
        <v>-750923.37000000686</v>
      </c>
      <c r="AO46" s="13">
        <f>SUMIF(Retirements!$F$12:$F$95,'Depreciation Exp'!$G46,Retirements!EH$12:EH$95)</f>
        <v>-659411.93000001006</v>
      </c>
      <c r="AP46" s="13">
        <f>SUMIF(Retirements!$F$12:$F$95,'Depreciation Exp'!$G46,Retirements!EI$12:EI$95)</f>
        <v>-402481.10000000038</v>
      </c>
      <c r="AQ46" s="13">
        <f>SUMIF(Retirements!$F$12:$F$95,'Depreciation Exp'!$G46,Retirements!EJ$12:EJ$95)</f>
        <v>-453732.05000000191</v>
      </c>
      <c r="AR46" s="13">
        <f>SUMIF(Retirements!$F$12:$F$95,'Depreciation Exp'!$G46,Retirements!EK$12:EK$95)</f>
        <v>-375853.73999999976</v>
      </c>
      <c r="AS46" s="13">
        <f>SUMIF(Retirements!$F$12:$F$95,'Depreciation Exp'!$G46,Retirements!EL$12:EL$95)</f>
        <v>-326265.69000000006</v>
      </c>
      <c r="AT46" s="13">
        <f>SUMIF(Retirements!$F$12:$F$95,'Depreciation Exp'!$G46,Retirements!EM$12:EM$95)</f>
        <v>-478140.07593663229</v>
      </c>
      <c r="AU46" s="13">
        <f>SUMIF(Retirements!$F$12:$F$95,'Depreciation Exp'!$G46,Retirements!EN$12:EN$95)</f>
        <v>-478140.07593663229</v>
      </c>
      <c r="AV46" s="13">
        <f>SUMIF(Retirements!$F$12:$F$95,'Depreciation Exp'!$G46,Retirements!EO$12:EO$95)</f>
        <v>-478140.07593663229</v>
      </c>
      <c r="AW46" s="13">
        <f>SUMIF(Retirements!$F$12:$F$95,'Depreciation Exp'!$G46,Retirements!EP$12:EP$95)</f>
        <v>-478140.07593663229</v>
      </c>
      <c r="AX46" s="13">
        <f>SUMIF(Retirements!$F$12:$F$95,'Depreciation Exp'!$G46,Retirements!EQ$12:EQ$95)</f>
        <v>-478140.07593663229</v>
      </c>
      <c r="AY46" s="13">
        <f>SUMIF(Retirements!$F$12:$F$95,'Depreciation Exp'!$G46,Retirements!ER$12:ER$95)</f>
        <v>-478140.07593663229</v>
      </c>
      <c r="AZ46" s="13">
        <f>SUMIF(Retirements!$F$12:$F$95,'Depreciation Exp'!$G46,Retirements!ES$12:ES$95)</f>
        <v>-478140.07593663229</v>
      </c>
      <c r="BA46" s="13">
        <f>SUMIF(Retirements!$F$12:$F$95,'Depreciation Exp'!$G46,Retirements!ET$12:ET$95)</f>
        <v>-478140.07593663229</v>
      </c>
      <c r="BB46" s="13">
        <f>SUMIF(Retirements!$F$12:$F$95,'Depreciation Exp'!$G46,Retirements!EU$12:EU$95)</f>
        <v>-478140.07593663229</v>
      </c>
      <c r="BC46" s="13">
        <f>SUMIF(Retirements!$F$12:$F$95,'Depreciation Exp'!$G46,Retirements!EV$12:EV$95)</f>
        <v>-492105.70318843104</v>
      </c>
      <c r="BD46" s="13">
        <f>SUMIF(Retirements!$F$12:$F$95,'Depreciation Exp'!$G46,Retirements!EW$12:EW$95)</f>
        <v>-492105.70318843104</v>
      </c>
      <c r="BE46" s="13">
        <f>SUMIF(Retirements!$F$12:$F$95,'Depreciation Exp'!$G46,Retirements!EX$12:EX$95)</f>
        <v>-492105.70318843104</v>
      </c>
      <c r="BF46" s="13">
        <f>SUMIF(Retirements!$F$12:$F$95,'Depreciation Exp'!$G46,Retirements!EY$12:EY$95)</f>
        <v>-492105.70318843104</v>
      </c>
      <c r="BG46" s="13">
        <f>SUMIF(Retirements!$F$12:$F$95,'Depreciation Exp'!$G46,Retirements!EZ$12:EZ$95)</f>
        <v>-492105.70318843104</v>
      </c>
      <c r="BH46" s="98"/>
      <c r="BI46" s="358">
        <f>VLOOKUP($F46,Scenarios!$J$11:$M$132,4,0)</f>
        <v>477607666.39999998</v>
      </c>
      <c r="BJ46" s="70">
        <f t="shared" si="136"/>
        <v>479657862.77999997</v>
      </c>
      <c r="BK46" s="70">
        <f t="shared" si="136"/>
        <v>485493337.46999997</v>
      </c>
      <c r="BL46" s="70">
        <f t="shared" si="136"/>
        <v>487341004.93000001</v>
      </c>
      <c r="BM46" s="70">
        <f t="shared" si="136"/>
        <v>492207258.63999999</v>
      </c>
      <c r="BN46" s="70">
        <f t="shared" si="136"/>
        <v>491988800.96999997</v>
      </c>
      <c r="BO46" s="70">
        <f t="shared" si="136"/>
        <v>495695213.93999994</v>
      </c>
      <c r="BP46" s="70">
        <f t="shared" si="136"/>
        <v>496971827.79999995</v>
      </c>
      <c r="BQ46" s="70">
        <f t="shared" si="136"/>
        <v>498591381.66999996</v>
      </c>
      <c r="BR46" s="70">
        <f t="shared" si="136"/>
        <v>499769936.23999995</v>
      </c>
      <c r="BS46" s="70">
        <f t="shared" si="136"/>
        <v>500724551.83306336</v>
      </c>
      <c r="BT46" s="70">
        <f t="shared" si="137"/>
        <v>501675621.75512677</v>
      </c>
      <c r="BU46" s="70">
        <f t="shared" si="137"/>
        <v>502680700.03219014</v>
      </c>
      <c r="BV46" s="70">
        <f t="shared" si="137"/>
        <v>503798277.93425351</v>
      </c>
      <c r="BW46" s="70">
        <f t="shared" si="137"/>
        <v>505024858.27131689</v>
      </c>
      <c r="BX46" s="70">
        <f t="shared" si="137"/>
        <v>506091592.00438029</v>
      </c>
      <c r="BY46" s="70">
        <f t="shared" si="137"/>
        <v>507103170.50144368</v>
      </c>
      <c r="BZ46" s="70">
        <f t="shared" si="137"/>
        <v>508027048.07450706</v>
      </c>
      <c r="CA46" s="70">
        <f t="shared" si="137"/>
        <v>510173595.77157044</v>
      </c>
      <c r="CB46" s="70">
        <f t="shared" si="137"/>
        <v>510845544.58474201</v>
      </c>
      <c r="CC46" s="70">
        <f t="shared" si="137"/>
        <v>511560174.93528557</v>
      </c>
      <c r="CD46" s="70">
        <f t="shared" si="138"/>
        <v>512328236.78307712</v>
      </c>
      <c r="CE46" s="70">
        <f t="shared" si="138"/>
        <v>513223264.8572607</v>
      </c>
      <c r="CF46" s="70">
        <f t="shared" si="138"/>
        <v>514174795.68379229</v>
      </c>
      <c r="CG46" s="90"/>
      <c r="CH46" s="13">
        <f t="shared" si="139"/>
        <v>1125271.8731592081</v>
      </c>
      <c r="CI46" s="13">
        <f t="shared" si="140"/>
        <v>1127687.0650448997</v>
      </c>
      <c r="CJ46" s="13">
        <f t="shared" si="141"/>
        <v>1136976.6184590452</v>
      </c>
      <c r="CK46" s="13">
        <f t="shared" si="142"/>
        <v>1146027.5868239859</v>
      </c>
      <c r="CL46" s="13">
        <f t="shared" si="143"/>
        <v>1153936.7842497258</v>
      </c>
      <c r="CM46" s="13">
        <f t="shared" si="144"/>
        <v>1159412.0252518379</v>
      </c>
      <c r="CN46" s="13">
        <f t="shared" si="145"/>
        <v>1163520.9396077471</v>
      </c>
      <c r="CO46" s="13">
        <f t="shared" si="146"/>
        <v>1169391.092381112</v>
      </c>
      <c r="CP46" s="13">
        <f t="shared" si="147"/>
        <v>1172802.8635018368</v>
      </c>
      <c r="CQ46" s="13">
        <f t="shared" si="148"/>
        <v>1176099.1178828797</v>
      </c>
      <c r="CR46" s="13">
        <f t="shared" si="149"/>
        <v>1178612.0553355496</v>
      </c>
      <c r="CS46" s="13">
        <f t="shared" si="150"/>
        <v>1180857.0091544683</v>
      </c>
      <c r="CT46" s="13">
        <f t="shared" si="151"/>
        <v>1183161.409505493</v>
      </c>
      <c r="CU46" s="13">
        <f t="shared" si="152"/>
        <v>1185661.9611745679</v>
      </c>
      <c r="CV46" s="13">
        <f t="shared" si="153"/>
        <v>1188423.4488121162</v>
      </c>
      <c r="CW46" s="13">
        <f t="shared" si="154"/>
        <v>1191125.0405169618</v>
      </c>
      <c r="CX46" s="13">
        <f t="shared" si="155"/>
        <v>1193573.3537044702</v>
      </c>
      <c r="CY46" s="13">
        <f t="shared" si="156"/>
        <v>1195853.378116416</v>
      </c>
      <c r="CZ46" s="13">
        <f t="shared" si="157"/>
        <v>1199470.4297658938</v>
      </c>
      <c r="DA46" s="13">
        <f t="shared" si="158"/>
        <v>1202790.7018958107</v>
      </c>
      <c r="DB46" s="13">
        <f t="shared" si="159"/>
        <v>1204424.1331015928</v>
      </c>
      <c r="DC46" s="13">
        <f t="shared" si="160"/>
        <v>1206170.7883007389</v>
      </c>
      <c r="DD46" s="13">
        <f t="shared" si="161"/>
        <v>1208129.9573461597</v>
      </c>
      <c r="DE46" s="13">
        <f t="shared" si="162"/>
        <v>1210305.258267069</v>
      </c>
      <c r="DF46" s="13"/>
      <c r="DG46" s="61" t="s">
        <v>1195</v>
      </c>
      <c r="DH46" s="61" t="s">
        <v>1195</v>
      </c>
      <c r="DI46" s="127">
        <f>VLOOKUP($DG46,Scenarios!$O$12:$Q$132,2,0)</f>
        <v>13381272.99</v>
      </c>
      <c r="DJ46" s="63">
        <f t="shared" si="163"/>
        <v>14369089.860507291</v>
      </c>
      <c r="DK46" s="63">
        <f t="shared" si="164"/>
        <v>987816.87050729059</v>
      </c>
      <c r="DL46" s="109"/>
      <c r="DM46" s="106">
        <f>VLOOKUP($DG46,Scenarios!$O$12:$Q$132,2,0)</f>
        <v>13381272.99</v>
      </c>
      <c r="DN46" s="106">
        <f>VLOOKUP($DG46,Scenarios!$O$12:$Q$132,3,0)</f>
        <v>14450827.552803138</v>
      </c>
      <c r="DO46" s="106">
        <f t="shared" si="93"/>
        <v>1069554.562803138</v>
      </c>
      <c r="DP46" s="109"/>
      <c r="DQ46" s="127">
        <f t="shared" si="13"/>
        <v>81737.692295847461</v>
      </c>
      <c r="DR46" s="48"/>
    </row>
    <row r="47" spans="1:122">
      <c r="A47" t="s">
        <v>30</v>
      </c>
      <c r="B47" t="s">
        <v>31</v>
      </c>
      <c r="C47" t="s">
        <v>31</v>
      </c>
      <c r="D47" s="5" t="s">
        <v>106</v>
      </c>
      <c r="E47" s="5" t="s">
        <v>23</v>
      </c>
      <c r="F47" s="5" t="s">
        <v>129</v>
      </c>
      <c r="G47" s="5" t="s">
        <v>71</v>
      </c>
      <c r="H47" s="5" t="s">
        <v>1196</v>
      </c>
      <c r="I47" s="5"/>
      <c r="J47" s="84">
        <f>VLOOKUP(F47,Scenarios!$BC$10:$BF$122,3,0)</f>
        <v>2.4824839294823705E-2</v>
      </c>
      <c r="K47" s="98">
        <f t="shared" si="135"/>
        <v>2.0687366079019756E-3</v>
      </c>
      <c r="L47" s="98"/>
      <c r="M47" s="13">
        <f>SUMIF(EPIS!$E$8:$E$90,'Depreciation Exp'!$G47,EPIS!H$8:H$90)</f>
        <v>6407531.6700000251</v>
      </c>
      <c r="N47" s="13">
        <f>SUMIF(EPIS!$E$8:$E$90,'Depreciation Exp'!$G47,EPIS!I$8:I$90)</f>
        <v>6901848.3900000127</v>
      </c>
      <c r="O47" s="13">
        <f>SUMIF(EPIS!$E$8:$E$90,'Depreciation Exp'!$G47,EPIS!J$8:J$90)</f>
        <v>9577708.1400000267</v>
      </c>
      <c r="P47" s="13">
        <f>SUMIF(EPIS!$E$8:$E$90,'Depreciation Exp'!$G47,EPIS!K$8:K$90)</f>
        <v>10201830.04000001</v>
      </c>
      <c r="Q47" s="13">
        <f>SUMIF(EPIS!$E$8:$E$90,'Depreciation Exp'!$G47,EPIS!L$8:L$90)</f>
        <v>8101981.7600000035</v>
      </c>
      <c r="R47" s="13">
        <f>SUMIF(EPIS!$E$8:$E$90,'Depreciation Exp'!$G47,EPIS!M$8:M$90)</f>
        <v>22043195.239999939</v>
      </c>
      <c r="S47" s="13">
        <f>SUMIF(EPIS!$E$8:$E$90,'Depreciation Exp'!$G47,EPIS!N$8:N$90)</f>
        <v>8613760.3899999764</v>
      </c>
      <c r="T47" s="13">
        <f>SUMIF(EPIS!$E$8:$E$90,'Depreciation Exp'!$G47,EPIS!O$8:O$90)</f>
        <v>7276370.6599999508</v>
      </c>
      <c r="U47" s="13">
        <f>SUMIF(EPIS!$E$8:$E$90,'Depreciation Exp'!$G47,EPIS!P$8:P$90)</f>
        <v>7846723.8900000099</v>
      </c>
      <c r="V47" s="13">
        <f>SUMIF(EPIS!$E$8:$E$90,'Depreciation Exp'!$G47,EPIS!Q$8:Q$90)</f>
        <v>3831907.3815000006</v>
      </c>
      <c r="W47" s="13">
        <f>SUMIF(EPIS!$E$8:$E$90,'Depreciation Exp'!$G47,EPIS!R$8:R$90)</f>
        <v>28452244.495499998</v>
      </c>
      <c r="X47" s="13">
        <f>SUMIF(EPIS!$E$8:$E$90,'Depreciation Exp'!$G47,EPIS!S$8:S$90)</f>
        <v>11573784.402999999</v>
      </c>
      <c r="Y47" s="13">
        <f>SUMIF(EPIS!$E$8:$E$90,'Depreciation Exp'!$G47,EPIS!T$8:T$90)</f>
        <v>4702684.7555</v>
      </c>
      <c r="Z47" s="13">
        <f>SUMIF(EPIS!$E$8:$E$90,'Depreciation Exp'!$G47,EPIS!U$8:U$90)</f>
        <v>5115272.0055000018</v>
      </c>
      <c r="AA47" s="13">
        <f>SUMIF(EPIS!$E$8:$E$90,'Depreciation Exp'!$G47,EPIS!V$8:V$90)</f>
        <v>4598330.9989999998</v>
      </c>
      <c r="AB47" s="13">
        <f>SUMIF(EPIS!$E$8:$E$90,'Depreciation Exp'!$G47,EPIS!W$8:W$90)</f>
        <v>4350740.3454999998</v>
      </c>
      <c r="AC47" s="13">
        <f>SUMIF(EPIS!$E$8:$E$90,'Depreciation Exp'!$G47,EPIS!X$8:X$90)</f>
        <v>3962755.3215000001</v>
      </c>
      <c r="AD47" s="13">
        <f>SUMIF(EPIS!$E$8:$E$90,'Depreciation Exp'!$G47,EPIS!Y$8:Y$90)</f>
        <v>4623498.2129999995</v>
      </c>
      <c r="AE47" s="13">
        <f>SUMIF(EPIS!$E$8:$E$90,'Depreciation Exp'!$G47,EPIS!Z$8:Z$90)</f>
        <v>3624030.7644300009</v>
      </c>
      <c r="AF47" s="13">
        <f>SUMIF(EPIS!$E$8:$E$90,'Depreciation Exp'!$G47,EPIS!AA$8:AA$90)</f>
        <v>3449732.2310180003</v>
      </c>
      <c r="AG47" s="13">
        <f>SUMIF(EPIS!$E$8:$E$90,'Depreciation Exp'!$G47,EPIS!AB$8:AB$90)</f>
        <v>3675134.4662300004</v>
      </c>
      <c r="AH47" s="13">
        <f>SUMIF(EPIS!$E$8:$E$90,'Depreciation Exp'!$G47,EPIS!AC$8:AC$90)</f>
        <v>3920555.0932179997</v>
      </c>
      <c r="AI47" s="13">
        <f>SUMIF(EPIS!$E$8:$E$90,'Depreciation Exp'!$G47,EPIS!AD$8:AD$90)</f>
        <v>11001728.60203</v>
      </c>
      <c r="AJ47" s="98"/>
      <c r="AK47" s="13">
        <f>SUMIF(Retirements!$F$12:$F$95,'Depreciation Exp'!$G47,Retirements!ED$12:ED$95)</f>
        <v>-1294440.5299999963</v>
      </c>
      <c r="AL47" s="13">
        <f>SUMIF(Retirements!$F$12:$F$95,'Depreciation Exp'!$G47,Retirements!EE$12:EE$95)</f>
        <v>-1071493.7599999993</v>
      </c>
      <c r="AM47" s="13">
        <f>SUMIF(Retirements!$F$12:$F$95,'Depreciation Exp'!$G47,Retirements!EF$12:EF$95)</f>
        <v>-4393459.2399999676</v>
      </c>
      <c r="AN47" s="13">
        <f>SUMIF(Retirements!$F$12:$F$95,'Depreciation Exp'!$G47,Retirements!EG$12:EG$95)</f>
        <v>-3321892.1899999795</v>
      </c>
      <c r="AO47" s="13">
        <f>SUMIF(Retirements!$F$12:$F$95,'Depreciation Exp'!$G47,Retirements!EH$12:EH$95)</f>
        <v>-1330363.0300000119</v>
      </c>
      <c r="AP47" s="13">
        <f>SUMIF(Retirements!$F$12:$F$95,'Depreciation Exp'!$G47,Retirements!EI$12:EI$95)</f>
        <v>-1298040.9999999972</v>
      </c>
      <c r="AQ47" s="13">
        <f>SUMIF(Retirements!$F$12:$F$95,'Depreciation Exp'!$G47,Retirements!EJ$12:EJ$95)</f>
        <v>-1111110.7100000021</v>
      </c>
      <c r="AR47" s="13">
        <f>SUMIF(Retirements!$F$12:$F$95,'Depreciation Exp'!$G47,Retirements!EK$12:EK$95)</f>
        <v>-1196695.2899999951</v>
      </c>
      <c r="AS47" s="13">
        <f>SUMIF(Retirements!$F$12:$F$95,'Depreciation Exp'!$G47,Retirements!EL$12:EL$95)</f>
        <v>-1261265.8099999982</v>
      </c>
      <c r="AT47" s="13">
        <f>SUMIF(Retirements!$F$12:$F$95,'Depreciation Exp'!$G47,Retirements!EM$12:EM$95)</f>
        <v>-2721209.6310919253</v>
      </c>
      <c r="AU47" s="13">
        <f>SUMIF(Retirements!$F$12:$F$95,'Depreciation Exp'!$G47,Retirements!EN$12:EN$95)</f>
        <v>-2721209.6310919253</v>
      </c>
      <c r="AV47" s="13">
        <f>SUMIF(Retirements!$F$12:$F$95,'Depreciation Exp'!$G47,Retirements!EO$12:EO$95)</f>
        <v>-2721209.6310919253</v>
      </c>
      <c r="AW47" s="13">
        <f>SUMIF(Retirements!$F$12:$F$95,'Depreciation Exp'!$G47,Retirements!EP$12:EP$95)</f>
        <v>-2721209.6310919253</v>
      </c>
      <c r="AX47" s="13">
        <f>SUMIF(Retirements!$F$12:$F$95,'Depreciation Exp'!$G47,Retirements!EQ$12:EQ$95)</f>
        <v>-2721209.6310919253</v>
      </c>
      <c r="AY47" s="13">
        <f>SUMIF(Retirements!$F$12:$F$95,'Depreciation Exp'!$G47,Retirements!ER$12:ER$95)</f>
        <v>-2988186.1510919253</v>
      </c>
      <c r="AZ47" s="13">
        <f>SUMIF(Retirements!$F$12:$F$95,'Depreciation Exp'!$G47,Retirements!ES$12:ES$95)</f>
        <v>-2721209.6310919253</v>
      </c>
      <c r="BA47" s="13">
        <f>SUMIF(Retirements!$F$12:$F$95,'Depreciation Exp'!$G47,Retirements!ET$12:ET$95)</f>
        <v>-2721209.6310919253</v>
      </c>
      <c r="BB47" s="13">
        <f>SUMIF(Retirements!$F$12:$F$95,'Depreciation Exp'!$G47,Retirements!EU$12:EU$95)</f>
        <v>-2721209.6310919253</v>
      </c>
      <c r="BC47" s="13">
        <f>SUMIF(Retirements!$F$12:$F$95,'Depreciation Exp'!$G47,Retirements!EV$12:EV$95)</f>
        <v>-2796293.8516450543</v>
      </c>
      <c r="BD47" s="13">
        <f>SUMIF(Retirements!$F$12:$F$95,'Depreciation Exp'!$G47,Retirements!EW$12:EW$95)</f>
        <v>-2796293.8516450543</v>
      </c>
      <c r="BE47" s="13">
        <f>SUMIF(Retirements!$F$12:$F$95,'Depreciation Exp'!$G47,Retirements!EX$12:EX$95)</f>
        <v>-2796293.8516450543</v>
      </c>
      <c r="BF47" s="13">
        <f>SUMIF(Retirements!$F$12:$F$95,'Depreciation Exp'!$G47,Retirements!EY$12:EY$95)</f>
        <v>-2796293.8516450543</v>
      </c>
      <c r="BG47" s="13">
        <f>SUMIF(Retirements!$F$12:$F$95,'Depreciation Exp'!$G47,Retirements!EZ$12:EZ$95)</f>
        <v>-2796293.8516450543</v>
      </c>
      <c r="BH47" s="98"/>
      <c r="BI47" s="358">
        <f>VLOOKUP($F47,Scenarios!$J$11:$M$132,4,0)</f>
        <v>2363965358.3599997</v>
      </c>
      <c r="BJ47" s="70">
        <f t="shared" si="136"/>
        <v>2369078449.4999995</v>
      </c>
      <c r="BK47" s="70">
        <f t="shared" si="136"/>
        <v>2374908804.1299992</v>
      </c>
      <c r="BL47" s="70">
        <f t="shared" si="136"/>
        <v>2380093053.0299993</v>
      </c>
      <c r="BM47" s="70">
        <f t="shared" si="136"/>
        <v>2386972990.8799992</v>
      </c>
      <c r="BN47" s="70">
        <f t="shared" si="136"/>
        <v>2393744609.6099992</v>
      </c>
      <c r="BO47" s="70">
        <f t="shared" si="136"/>
        <v>2414489763.849999</v>
      </c>
      <c r="BP47" s="70">
        <f t="shared" si="136"/>
        <v>2421992413.5299988</v>
      </c>
      <c r="BQ47" s="70">
        <f t="shared" si="136"/>
        <v>2428072088.8999987</v>
      </c>
      <c r="BR47" s="70">
        <f t="shared" si="136"/>
        <v>2434657546.9799986</v>
      </c>
      <c r="BS47" s="70">
        <f t="shared" si="136"/>
        <v>2435768244.7304063</v>
      </c>
      <c r="BT47" s="70">
        <f t="shared" si="137"/>
        <v>2461499279.5948143</v>
      </c>
      <c r="BU47" s="70">
        <f t="shared" si="137"/>
        <v>2470351854.3667221</v>
      </c>
      <c r="BV47" s="70">
        <f t="shared" si="137"/>
        <v>2472333329.4911299</v>
      </c>
      <c r="BW47" s="70">
        <f t="shared" si="137"/>
        <v>2474727391.8655376</v>
      </c>
      <c r="BX47" s="70">
        <f t="shared" si="137"/>
        <v>2476337536.7134457</v>
      </c>
      <c r="BY47" s="70">
        <f t="shared" si="137"/>
        <v>2477967067.4278536</v>
      </c>
      <c r="BZ47" s="70">
        <f t="shared" si="137"/>
        <v>2479208613.1182613</v>
      </c>
      <c r="CA47" s="70">
        <f t="shared" si="137"/>
        <v>2481110901.7001691</v>
      </c>
      <c r="CB47" s="70">
        <f t="shared" si="137"/>
        <v>2481938638.6129541</v>
      </c>
      <c r="CC47" s="70">
        <f t="shared" si="137"/>
        <v>2482592076.9923272</v>
      </c>
      <c r="CD47" s="70">
        <f t="shared" si="138"/>
        <v>2483470917.6069121</v>
      </c>
      <c r="CE47" s="70">
        <f t="shared" si="138"/>
        <v>2484595178.848485</v>
      </c>
      <c r="CF47" s="70">
        <f t="shared" si="138"/>
        <v>2492800613.5988698</v>
      </c>
      <c r="CG47" s="90"/>
      <c r="CH47" s="13">
        <f t="shared" si="139"/>
        <v>4890421.6766514434</v>
      </c>
      <c r="CI47" s="13">
        <f t="shared" si="140"/>
        <v>4895710.4960618718</v>
      </c>
      <c r="CJ47" s="13">
        <f t="shared" si="141"/>
        <v>4907030.0495023672</v>
      </c>
      <c r="CK47" s="13">
        <f t="shared" si="142"/>
        <v>4918423.2062743837</v>
      </c>
      <c r="CL47" s="13">
        <f t="shared" si="143"/>
        <v>4930902.0186615298</v>
      </c>
      <c r="CM47" s="13">
        <f t="shared" si="144"/>
        <v>4945022.7560874755</v>
      </c>
      <c r="CN47" s="13">
        <f t="shared" si="145"/>
        <v>4973485.2338746591</v>
      </c>
      <c r="CO47" s="13">
        <f t="shared" si="146"/>
        <v>5002703.8669057284</v>
      </c>
      <c r="CP47" s="13">
        <f t="shared" si="147"/>
        <v>5016752.993431408</v>
      </c>
      <c r="CQ47" s="13">
        <f t="shared" si="148"/>
        <v>5029853.4060373968</v>
      </c>
      <c r="CR47" s="13">
        <f t="shared" si="149"/>
        <v>5037814.0656906385</v>
      </c>
      <c r="CS47" s="13">
        <f t="shared" si="150"/>
        <v>5065578.3031305308</v>
      </c>
      <c r="CT47" s="13">
        <f t="shared" si="151"/>
        <v>5101350.4927745499</v>
      </c>
      <c r="CU47" s="13">
        <f t="shared" si="152"/>
        <v>5112556.8905907227</v>
      </c>
      <c r="CV47" s="13">
        <f t="shared" si="153"/>
        <v>5117082.8078922462</v>
      </c>
      <c r="CW47" s="13">
        <f t="shared" si="154"/>
        <v>5121224.632925461</v>
      </c>
      <c r="CX47" s="13">
        <f t="shared" si="155"/>
        <v>5124575.650642206</v>
      </c>
      <c r="CY47" s="13">
        <f t="shared" si="156"/>
        <v>5127545.4010735685</v>
      </c>
      <c r="CZ47" s="13">
        <f t="shared" si="157"/>
        <v>5130797.2835977264</v>
      </c>
      <c r="DA47" s="13">
        <f t="shared" si="158"/>
        <v>5133621.1354384152</v>
      </c>
      <c r="DB47" s="13">
        <f t="shared" si="159"/>
        <v>5135153.2162132189</v>
      </c>
      <c r="DC47" s="13">
        <f t="shared" si="160"/>
        <v>5136738.1570373783</v>
      </c>
      <c r="DD47" s="13">
        <f t="shared" si="161"/>
        <v>5138810.1021069735</v>
      </c>
      <c r="DE47" s="13">
        <f t="shared" si="162"/>
        <v>5148460.4439265532</v>
      </c>
      <c r="DF47" s="13"/>
      <c r="DG47" s="61" t="s">
        <v>1196</v>
      </c>
      <c r="DH47" s="61" t="s">
        <v>1196</v>
      </c>
      <c r="DI47" s="127">
        <f>VLOOKUP($DG47,Scenarios!$O$12:$Q$132,2,0)</f>
        <v>58007630.369999871</v>
      </c>
      <c r="DJ47" s="63">
        <f t="shared" si="163"/>
        <v>61527916.214219011</v>
      </c>
      <c r="DK47" s="63">
        <f t="shared" si="164"/>
        <v>3520285.8442191407</v>
      </c>
      <c r="DL47" s="109"/>
      <c r="DM47" s="106">
        <f>VLOOKUP($DG47,Scenarios!$O$12:$Q$132,2,0)</f>
        <v>58007630.369999871</v>
      </c>
      <c r="DN47" s="106">
        <f>VLOOKUP($DG47,Scenarios!$O$12:$Q$132,3,0)</f>
        <v>61259629.537850469</v>
      </c>
      <c r="DO47" s="106">
        <f t="shared" si="93"/>
        <v>3251999.1678505987</v>
      </c>
      <c r="DP47" s="109"/>
      <c r="DQ47" s="127">
        <f t="shared" si="13"/>
        <v>-268286.67636854202</v>
      </c>
      <c r="DR47" s="48"/>
    </row>
    <row r="48" spans="1:122" ht="13.5" thickBot="1">
      <c r="A48" t="s">
        <v>32</v>
      </c>
      <c r="B48" t="s">
        <v>33</v>
      </c>
      <c r="C48" t="s">
        <v>33</v>
      </c>
      <c r="D48" s="5" t="s">
        <v>106</v>
      </c>
      <c r="E48" s="5" t="s">
        <v>23</v>
      </c>
      <c r="F48" s="5" t="s">
        <v>130</v>
      </c>
      <c r="G48" s="5" t="s">
        <v>72</v>
      </c>
      <c r="H48" s="5" t="s">
        <v>1197</v>
      </c>
      <c r="I48" s="5"/>
      <c r="J48" s="84">
        <f>VLOOKUP(F48,Scenarios!$BC$10:$BF$122,3,0)</f>
        <v>2.5704388912336354E-2</v>
      </c>
      <c r="K48" s="98">
        <f t="shared" si="135"/>
        <v>2.1420324093613628E-3</v>
      </c>
      <c r="L48" s="98"/>
      <c r="M48" s="13">
        <f>SUMIF(EPIS!$E$8:$E$90,'Depreciation Exp'!$G48,EPIS!H$8:H$90)</f>
        <v>622268.62000000058</v>
      </c>
      <c r="N48" s="13">
        <f>SUMIF(EPIS!$E$8:$E$90,'Depreciation Exp'!$G48,EPIS!I$8:I$90)</f>
        <v>808791.98000000045</v>
      </c>
      <c r="O48" s="13">
        <f>SUMIF(EPIS!$E$8:$E$90,'Depreciation Exp'!$G48,EPIS!J$8:J$90)</f>
        <v>950602.63</v>
      </c>
      <c r="P48" s="13">
        <f>SUMIF(EPIS!$E$8:$E$90,'Depreciation Exp'!$G48,EPIS!K$8:K$90)</f>
        <v>1180630.2000000007</v>
      </c>
      <c r="Q48" s="13">
        <f>SUMIF(EPIS!$E$8:$E$90,'Depreciation Exp'!$G48,EPIS!L$8:L$90)</f>
        <v>968438.76999999979</v>
      </c>
      <c r="R48" s="13">
        <f>SUMIF(EPIS!$E$8:$E$90,'Depreciation Exp'!$G48,EPIS!M$8:M$90)</f>
        <v>1097529.0999999996</v>
      </c>
      <c r="S48" s="13">
        <f>SUMIF(EPIS!$E$8:$E$90,'Depreciation Exp'!$G48,EPIS!N$8:N$90)</f>
        <v>1238310.8099999996</v>
      </c>
      <c r="T48" s="13">
        <f>SUMIF(EPIS!$E$8:$E$90,'Depreciation Exp'!$G48,EPIS!O$8:O$90)</f>
        <v>760333.61</v>
      </c>
      <c r="U48" s="13">
        <f>SUMIF(EPIS!$E$8:$E$90,'Depreciation Exp'!$G48,EPIS!P$8:P$90)</f>
        <v>1501609.46</v>
      </c>
      <c r="V48" s="13">
        <f>SUMIF(EPIS!$E$8:$E$90,'Depreciation Exp'!$G48,EPIS!Q$8:Q$90)</f>
        <v>1225836.1470000001</v>
      </c>
      <c r="W48" s="13">
        <f>SUMIF(EPIS!$E$8:$E$90,'Depreciation Exp'!$G48,EPIS!R$8:R$90)</f>
        <v>1204658.851</v>
      </c>
      <c r="X48" s="13">
        <f>SUMIF(EPIS!$E$8:$E$90,'Depreciation Exp'!$G48,EPIS!S$8:S$90)</f>
        <v>1255135.6780000003</v>
      </c>
      <c r="Y48" s="13">
        <f>SUMIF(EPIS!$E$8:$E$90,'Depreciation Exp'!$G48,EPIS!T$8:T$90)</f>
        <v>1255091.2509999999</v>
      </c>
      <c r="Z48" s="13">
        <f>SUMIF(EPIS!$E$8:$E$90,'Depreciation Exp'!$G48,EPIS!U$8:U$90)</f>
        <v>1326390.882</v>
      </c>
      <c r="AA48" s="13">
        <f>SUMIF(EPIS!$E$8:$E$90,'Depreciation Exp'!$G48,EPIS!V$8:V$90)</f>
        <v>1237361.3970000001</v>
      </c>
      <c r="AB48" s="13">
        <f>SUMIF(EPIS!$E$8:$E$90,'Depreciation Exp'!$G48,EPIS!W$8:W$90)</f>
        <v>1168521.142</v>
      </c>
      <c r="AC48" s="13">
        <f>SUMIF(EPIS!$E$8:$E$90,'Depreciation Exp'!$G48,EPIS!X$8:X$90)</f>
        <v>1131123.6410000001</v>
      </c>
      <c r="AD48" s="13">
        <f>SUMIF(EPIS!$E$8:$E$90,'Depreciation Exp'!$G48,EPIS!Y$8:Y$90)</f>
        <v>1195153.402</v>
      </c>
      <c r="AE48" s="13">
        <f>SUMIF(EPIS!$E$8:$E$90,'Depreciation Exp'!$G48,EPIS!Z$8:Z$90)</f>
        <v>546348.75658799999</v>
      </c>
      <c r="AF48" s="13">
        <f>SUMIF(EPIS!$E$8:$E$90,'Depreciation Exp'!$G48,EPIS!AA$8:AA$90)</f>
        <v>522228.39692799991</v>
      </c>
      <c r="AG48" s="13">
        <f>SUMIF(EPIS!$E$8:$E$90,'Depreciation Exp'!$G48,EPIS!AB$8:AB$90)</f>
        <v>593625.47164599993</v>
      </c>
      <c r="AH48" s="13">
        <f>SUMIF(EPIS!$E$8:$E$90,'Depreciation Exp'!$G48,EPIS!AC$8:AC$90)</f>
        <v>683421.14947599987</v>
      </c>
      <c r="AI48" s="13">
        <f>SUMIF(EPIS!$E$8:$E$90,'Depreciation Exp'!$G48,EPIS!AD$8:AD$90)</f>
        <v>663141.62644800008</v>
      </c>
      <c r="AJ48" s="98"/>
      <c r="AK48" s="13">
        <f>SUMIF(Retirements!$F$12:$F$95,'Depreciation Exp'!$G48,Retirements!ED$12:ED$95)</f>
        <v>-267195.9699999998</v>
      </c>
      <c r="AL48" s="13">
        <f>SUMIF(Retirements!$F$12:$F$95,'Depreciation Exp'!$G48,Retirements!EE$12:EE$95)</f>
        <v>-288521.02999999991</v>
      </c>
      <c r="AM48" s="13">
        <f>SUMIF(Retirements!$F$12:$F$95,'Depreciation Exp'!$G48,Retirements!EF$12:EF$95)</f>
        <v>-158880.80999999994</v>
      </c>
      <c r="AN48" s="13">
        <f>SUMIF(Retirements!$F$12:$F$95,'Depreciation Exp'!$G48,Retirements!EG$12:EG$95)</f>
        <v>-1289915.030000004</v>
      </c>
      <c r="AO48" s="13">
        <f>SUMIF(Retirements!$F$12:$F$95,'Depreciation Exp'!$G48,Retirements!EH$12:EH$95)</f>
        <v>-154127.87000000002</v>
      </c>
      <c r="AP48" s="13">
        <f>SUMIF(Retirements!$F$12:$F$95,'Depreciation Exp'!$G48,Retirements!EI$12:EI$95)</f>
        <v>-123845.01000000004</v>
      </c>
      <c r="AQ48" s="13">
        <f>SUMIF(Retirements!$F$12:$F$95,'Depreciation Exp'!$G48,Retirements!EJ$12:EJ$95)</f>
        <v>-329938.96999999974</v>
      </c>
      <c r="AR48" s="13">
        <f>SUMIF(Retirements!$F$12:$F$95,'Depreciation Exp'!$G48,Retirements!EK$12:EK$95)</f>
        <v>-231177.16</v>
      </c>
      <c r="AS48" s="13">
        <f>SUMIF(Retirements!$F$12:$F$95,'Depreciation Exp'!$G48,Retirements!EL$12:EL$95)</f>
        <v>-264954.15000000002</v>
      </c>
      <c r="AT48" s="13">
        <f>SUMIF(Retirements!$F$12:$F$95,'Depreciation Exp'!$G48,Retirements!EM$12:EM$95)</f>
        <v>0</v>
      </c>
      <c r="AU48" s="13">
        <f>SUMIF(Retirements!$F$12:$F$95,'Depreciation Exp'!$G48,Retirements!EN$12:EN$95)</f>
        <v>0</v>
      </c>
      <c r="AV48" s="13">
        <f>SUMIF(Retirements!$F$12:$F$95,'Depreciation Exp'!$G48,Retirements!EO$12:EO$95)</f>
        <v>0</v>
      </c>
      <c r="AW48" s="13">
        <f>SUMIF(Retirements!$F$12:$F$95,'Depreciation Exp'!$G48,Retirements!EP$12:EP$95)</f>
        <v>0</v>
      </c>
      <c r="AX48" s="13">
        <f>SUMIF(Retirements!$F$12:$F$95,'Depreciation Exp'!$G48,Retirements!EQ$12:EQ$95)</f>
        <v>0</v>
      </c>
      <c r="AY48" s="13">
        <f>SUMIF(Retirements!$F$12:$F$95,'Depreciation Exp'!$G48,Retirements!ER$12:ER$95)</f>
        <v>0</v>
      </c>
      <c r="AZ48" s="13">
        <f>SUMIF(Retirements!$F$12:$F$95,'Depreciation Exp'!$G48,Retirements!ES$12:ES$95)</f>
        <v>0</v>
      </c>
      <c r="BA48" s="13">
        <f>SUMIF(Retirements!$F$12:$F$95,'Depreciation Exp'!$G48,Retirements!ET$12:ET$95)</f>
        <v>0</v>
      </c>
      <c r="BB48" s="13">
        <f>SUMIF(Retirements!$F$12:$F$95,'Depreciation Exp'!$G48,Retirements!EU$12:EU$95)</f>
        <v>0</v>
      </c>
      <c r="BC48" s="13">
        <f>SUMIF(Retirements!$F$12:$F$95,'Depreciation Exp'!$G48,Retirements!EV$12:EV$95)</f>
        <v>0</v>
      </c>
      <c r="BD48" s="13">
        <f>SUMIF(Retirements!$F$12:$F$95,'Depreciation Exp'!$G48,Retirements!EW$12:EW$95)</f>
        <v>0</v>
      </c>
      <c r="BE48" s="13">
        <f>SUMIF(Retirements!$F$12:$F$95,'Depreciation Exp'!$G48,Retirements!EX$12:EX$95)</f>
        <v>0</v>
      </c>
      <c r="BF48" s="13">
        <f>SUMIF(Retirements!$F$12:$F$95,'Depreciation Exp'!$G48,Retirements!EY$12:EY$95)</f>
        <v>0</v>
      </c>
      <c r="BG48" s="13">
        <f>SUMIF(Retirements!$F$12:$F$95,'Depreciation Exp'!$G48,Retirements!EZ$12:EZ$95)</f>
        <v>0</v>
      </c>
      <c r="BH48" s="98"/>
      <c r="BI48" s="358">
        <f>VLOOKUP($F48,Scenarios!$J$11:$M$132,4,0)</f>
        <v>279009730.01000005</v>
      </c>
      <c r="BJ48" s="70">
        <f t="shared" si="136"/>
        <v>279364802.66000003</v>
      </c>
      <c r="BK48" s="70">
        <f t="shared" si="136"/>
        <v>279885073.61000007</v>
      </c>
      <c r="BL48" s="70">
        <f t="shared" si="136"/>
        <v>280676795.43000007</v>
      </c>
      <c r="BM48" s="70">
        <f t="shared" si="136"/>
        <v>280567510.60000002</v>
      </c>
      <c r="BN48" s="70">
        <f t="shared" si="136"/>
        <v>281381821.5</v>
      </c>
      <c r="BO48" s="70">
        <f t="shared" si="136"/>
        <v>282355505.59000003</v>
      </c>
      <c r="BP48" s="70">
        <f t="shared" si="136"/>
        <v>283263877.43000001</v>
      </c>
      <c r="BQ48" s="70">
        <f t="shared" si="136"/>
        <v>283793033.88</v>
      </c>
      <c r="BR48" s="70">
        <f t="shared" si="136"/>
        <v>285029689.19</v>
      </c>
      <c r="BS48" s="70">
        <f t="shared" si="136"/>
        <v>286255525.33700001</v>
      </c>
      <c r="BT48" s="70">
        <f t="shared" si="137"/>
        <v>287460184.18800002</v>
      </c>
      <c r="BU48" s="70">
        <f t="shared" si="137"/>
        <v>288715319.866</v>
      </c>
      <c r="BV48" s="70">
        <f t="shared" si="137"/>
        <v>289970411.11699998</v>
      </c>
      <c r="BW48" s="70">
        <f t="shared" si="137"/>
        <v>291296801.99900001</v>
      </c>
      <c r="BX48" s="70">
        <f t="shared" si="137"/>
        <v>292534163.39600003</v>
      </c>
      <c r="BY48" s="70">
        <f t="shared" si="137"/>
        <v>293702684.53800005</v>
      </c>
      <c r="BZ48" s="70">
        <f t="shared" si="137"/>
        <v>294833808.17900002</v>
      </c>
      <c r="CA48" s="70">
        <f t="shared" si="137"/>
        <v>296028961.58100003</v>
      </c>
      <c r="CB48" s="70">
        <f t="shared" si="137"/>
        <v>296575310.33758801</v>
      </c>
      <c r="CC48" s="70">
        <f t="shared" si="137"/>
        <v>297097538.73451602</v>
      </c>
      <c r="CD48" s="70">
        <f t="shared" si="138"/>
        <v>297691164.20616204</v>
      </c>
      <c r="CE48" s="70">
        <f t="shared" si="138"/>
        <v>298374585.35563803</v>
      </c>
      <c r="CF48" s="70">
        <f t="shared" si="138"/>
        <v>299037726.982086</v>
      </c>
      <c r="CG48" s="90"/>
      <c r="CH48" s="13">
        <f t="shared" si="139"/>
        <v>597647.88420858374</v>
      </c>
      <c r="CI48" s="13">
        <f t="shared" si="140"/>
        <v>598028.17277057259</v>
      </c>
      <c r="CJ48" s="13">
        <f t="shared" si="141"/>
        <v>598965.67995083623</v>
      </c>
      <c r="CK48" s="13">
        <f t="shared" si="142"/>
        <v>600370.84546793019</v>
      </c>
      <c r="CL48" s="13">
        <f t="shared" si="143"/>
        <v>601101.74654289358</v>
      </c>
      <c r="CM48" s="13">
        <f t="shared" si="144"/>
        <v>601856.8408885859</v>
      </c>
      <c r="CN48" s="13">
        <f t="shared" si="145"/>
        <v>603771.81249676377</v>
      </c>
      <c r="CO48" s="13">
        <f t="shared" si="146"/>
        <v>605787.52489590901</v>
      </c>
      <c r="CP48" s="13">
        <f t="shared" si="147"/>
        <v>607327.14098918589</v>
      </c>
      <c r="CQ48" s="13">
        <f t="shared" si="148"/>
        <v>609218.35399856162</v>
      </c>
      <c r="CR48" s="13">
        <f t="shared" si="149"/>
        <v>611855.7222528964</v>
      </c>
      <c r="CS48" s="13">
        <f t="shared" si="150"/>
        <v>614458.82178114983</v>
      </c>
      <c r="CT48" s="13">
        <f t="shared" si="151"/>
        <v>617093.3015818937</v>
      </c>
      <c r="CU48" s="13">
        <f t="shared" si="152"/>
        <v>619781.79530027846</v>
      </c>
      <c r="CV48" s="13">
        <f t="shared" si="153"/>
        <v>622546.60449681501</v>
      </c>
      <c r="CW48" s="13">
        <f t="shared" si="154"/>
        <v>625292.42473241116</v>
      </c>
      <c r="CX48" s="13">
        <f t="shared" si="155"/>
        <v>627869.16391823848</v>
      </c>
      <c r="CY48" s="13">
        <f t="shared" si="156"/>
        <v>630332.12074584083</v>
      </c>
      <c r="CZ48" s="13">
        <f t="shared" si="157"/>
        <v>632823.60115547047</v>
      </c>
      <c r="DA48" s="13">
        <f t="shared" si="158"/>
        <v>634688.77818780462</v>
      </c>
      <c r="DB48" s="13">
        <f t="shared" si="159"/>
        <v>635833.24163517181</v>
      </c>
      <c r="DC48" s="13">
        <f t="shared" si="160"/>
        <v>637028.33921047032</v>
      </c>
      <c r="DD48" s="13">
        <f t="shared" si="161"/>
        <v>638396.07683582453</v>
      </c>
      <c r="DE48" s="13">
        <f t="shared" si="162"/>
        <v>639838.26738945895</v>
      </c>
      <c r="DF48" s="13"/>
      <c r="DG48" s="61" t="s">
        <v>1197</v>
      </c>
      <c r="DH48" s="61" t="s">
        <v>1197</v>
      </c>
      <c r="DI48" s="127">
        <f>VLOOKUP($DG48,Scenarios!$O$12:$Q$132,2,0)</f>
        <v>7044028.080000001</v>
      </c>
      <c r="DJ48" s="63">
        <f t="shared" si="163"/>
        <v>7561523.7151896777</v>
      </c>
      <c r="DK48" s="63">
        <f t="shared" si="164"/>
        <v>517495.63518967666</v>
      </c>
      <c r="DL48" s="109"/>
      <c r="DM48" s="106">
        <f>VLOOKUP($DG48,Scenarios!$O$12:$Q$132,2,0)</f>
        <v>7044028.080000001</v>
      </c>
      <c r="DN48" s="106">
        <f>VLOOKUP($DG48,Scenarios!$O$12:$Q$132,3,0)</f>
        <v>7542264.0481414227</v>
      </c>
      <c r="DO48" s="106">
        <f t="shared" si="93"/>
        <v>498235.96814142168</v>
      </c>
      <c r="DP48" s="109"/>
      <c r="DQ48" s="127">
        <f t="shared" si="13"/>
        <v>-19259.667048254982</v>
      </c>
      <c r="DR48" s="48"/>
    </row>
    <row r="49" spans="1:122" ht="13.5" thickBot="1">
      <c r="A49" t="s">
        <v>34</v>
      </c>
      <c r="B49" t="s">
        <v>35</v>
      </c>
      <c r="C49" t="s">
        <v>35</v>
      </c>
      <c r="D49" s="5" t="s">
        <v>106</v>
      </c>
      <c r="E49" s="5" t="s">
        <v>23</v>
      </c>
      <c r="F49" s="5" t="s">
        <v>131</v>
      </c>
      <c r="G49" s="5" t="s">
        <v>73</v>
      </c>
      <c r="H49" s="5" t="s">
        <v>1198</v>
      </c>
      <c r="I49" s="5"/>
      <c r="J49" s="84">
        <f>VLOOKUP(F49,Scenarios!$BC$10:$BF$122,3,0)</f>
        <v>2.9904363242890954E-2</v>
      </c>
      <c r="K49" s="98">
        <f t="shared" si="135"/>
        <v>2.4920302702409127E-3</v>
      </c>
      <c r="L49" s="98"/>
      <c r="M49" s="13">
        <f>IFERROR((VLOOKUP($G49,'[26]Plant Adds (Flowthrough)'!$F$8:$AD$62,M$5,0)),0)</f>
        <v>0</v>
      </c>
      <c r="N49" s="13">
        <f>IFERROR((VLOOKUP($G49,'[26]Plant Adds (Flowthrough)'!$F$8:$AD$62,N$5,0)),0)</f>
        <v>0</v>
      </c>
      <c r="O49" s="13">
        <f>IFERROR((VLOOKUP($G49,'[26]Plant Adds (Flowthrough)'!$F$8:$AD$62,O$5,0)),0)</f>
        <v>0</v>
      </c>
      <c r="P49" s="13">
        <f>IFERROR((VLOOKUP($G49,'[26]Plant Adds (Flowthrough)'!$F$8:$AD$62,P$5,0)),0)</f>
        <v>0</v>
      </c>
      <c r="Q49" s="13">
        <f>IFERROR((VLOOKUP($G49,'[26]Plant Adds (Flowthrough)'!$F$8:$AD$62,Q$5,0)),0)</f>
        <v>0</v>
      </c>
      <c r="R49" s="13">
        <f>IFERROR((VLOOKUP($G49,'[26]Plant Adds (Flowthrough)'!$F$8:$AD$62,R$5,0)),0)</f>
        <v>0</v>
      </c>
      <c r="S49" s="13">
        <f>IFERROR((VLOOKUP($G49,'[26]Plant Adds (Flowthrough)'!$F$8:$AD$62,S$5,0)),0)</f>
        <v>0</v>
      </c>
      <c r="T49" s="13">
        <f>IFERROR((VLOOKUP($G49,'[26]Plant Adds (Flowthrough)'!$F$8:$AD$62,T$5,0)),0)</f>
        <v>0</v>
      </c>
      <c r="U49" s="13">
        <f>IFERROR((VLOOKUP($G49,'[26]Plant Adds (Flowthrough)'!$F$8:$AD$62,U$5,0)),0)</f>
        <v>0</v>
      </c>
      <c r="V49" s="13">
        <f>IFERROR((VLOOKUP($G49,'[26]Plant Adds (Flowthrough)'!$F$8:$AD$62,V$5,0)),0)</f>
        <v>0</v>
      </c>
      <c r="W49" s="13">
        <f>IFERROR((VLOOKUP($G49,'[26]Plant Adds (Flowthrough)'!$F$8:$AD$62,W$5,0)),0)</f>
        <v>0</v>
      </c>
      <c r="X49" s="13">
        <f>IFERROR((VLOOKUP($G49,'[26]Plant Adds (Flowthrough)'!$F$8:$AD$62,X$5,0)),0)</f>
        <v>0</v>
      </c>
      <c r="Y49" s="13">
        <f>IFERROR((VLOOKUP($G49,'[26]Plant Adds (Flowthrough)'!$F$8:$AD$62,Y$5,0)),0)</f>
        <v>0</v>
      </c>
      <c r="Z49" s="13">
        <f>IFERROR((VLOOKUP($G49,'[26]Plant Adds (Flowthrough)'!$F$8:$AD$62,Z$5,0)),0)</f>
        <v>0</v>
      </c>
      <c r="AA49" s="13">
        <f>IFERROR((VLOOKUP($G49,'[26]Plant Adds (Flowthrough)'!$F$8:$AD$62,AA$5,0)),0)</f>
        <v>0</v>
      </c>
      <c r="AB49" s="13">
        <f>IFERROR((VLOOKUP($G49,'[26]Plant Adds (Flowthrough)'!$F$8:$AD$62,AB$5,0)),0)</f>
        <v>0</v>
      </c>
      <c r="AC49" s="13">
        <f>IFERROR((VLOOKUP($G49,'[26]Plant Adds (Flowthrough)'!$F$8:$AD$62,AC$5,0)),0)</f>
        <v>0</v>
      </c>
      <c r="AD49" s="13">
        <f>IFERROR((VLOOKUP($G49,'[26]Plant Adds (Flowthrough)'!$F$8:$AD$62,AD$5,0)),0)</f>
        <v>0</v>
      </c>
      <c r="AE49" s="13">
        <f>IFERROR((VLOOKUP($G49,'[26]Plant Adds (Flowthrough)'!$F$8:$AD$62,AE$5,0)),0)</f>
        <v>0</v>
      </c>
      <c r="AF49" s="13">
        <f>IFERROR((VLOOKUP($G49,'[26]Plant Adds (Flowthrough)'!$F$8:$AD$62,AF$5,0)),0)</f>
        <v>0</v>
      </c>
      <c r="AG49" s="13">
        <f>IFERROR((VLOOKUP($G49,'[26]Plant Adds (Flowthrough)'!$F$8:$AD$62,AG$5,0)),0)</f>
        <v>0</v>
      </c>
      <c r="AH49" s="13">
        <f>IFERROR((VLOOKUP($G49,'[26]Plant Adds (Flowthrough)'!$F$8:$AD$62,AH$5,0)),0)</f>
        <v>0</v>
      </c>
      <c r="AI49" s="13">
        <f>IFERROR((VLOOKUP($G49,'[26]Plant Adds (Flowthrough)'!$F$8:$AD$62,AI$5,0)),0)</f>
        <v>0</v>
      </c>
      <c r="AJ49" s="98"/>
      <c r="AK49" s="13">
        <f>SUMIF(Retirements!$F$12:$F$95,'Depreciation Exp'!$G49,Retirements!ED$12:ED$95)</f>
        <v>-51916.56</v>
      </c>
      <c r="AL49" s="13">
        <f>SUMIF(Retirements!$F$12:$F$95,'Depreciation Exp'!$G49,Retirements!EE$12:EE$95)</f>
        <v>-1068576.5500000014</v>
      </c>
      <c r="AM49" s="13">
        <f>SUMIF(Retirements!$F$12:$F$95,'Depreciation Exp'!$G49,Retirements!EF$12:EF$95)</f>
        <v>-100307.15000000011</v>
      </c>
      <c r="AN49" s="13">
        <f>SUMIF(Retirements!$F$12:$F$95,'Depreciation Exp'!$G49,Retirements!EG$12:EG$95)</f>
        <v>-224256.01000000047</v>
      </c>
      <c r="AO49" s="13">
        <f>SUMIF(Retirements!$F$12:$F$95,'Depreciation Exp'!$G49,Retirements!EH$12:EH$95)</f>
        <v>-259832.78000000055</v>
      </c>
      <c r="AP49" s="13">
        <f>SUMIF(Retirements!$F$12:$F$95,'Depreciation Exp'!$G49,Retirements!EI$12:EI$95)</f>
        <v>-159828.89000000001</v>
      </c>
      <c r="AQ49" s="13">
        <f>SUMIF(Retirements!$F$12:$F$95,'Depreciation Exp'!$G49,Retirements!EJ$12:EJ$95)</f>
        <v>-62987.659999999996</v>
      </c>
      <c r="AR49" s="13">
        <f>SUMIF(Retirements!$F$12:$F$95,'Depreciation Exp'!$G49,Retirements!EK$12:EK$95)</f>
        <v>-34956.150000000009</v>
      </c>
      <c r="AS49" s="13">
        <f>SUMIF(Retirements!$F$12:$F$95,'Depreciation Exp'!$G49,Retirements!EL$12:EL$95)</f>
        <v>-10174.39</v>
      </c>
      <c r="AT49" s="13">
        <f>SUMIF(Retirements!$F$12:$F$95,'Depreciation Exp'!$G49,Retirements!EM$12:EM$95)</f>
        <v>-95654.264129647621</v>
      </c>
      <c r="AU49" s="13">
        <f>SUMIF(Retirements!$F$12:$F$95,'Depreciation Exp'!$G49,Retirements!EN$12:EN$95)</f>
        <v>-95654.264129647621</v>
      </c>
      <c r="AV49" s="13">
        <f>SUMIF(Retirements!$F$12:$F$95,'Depreciation Exp'!$G49,Retirements!EO$12:EO$95)</f>
        <v>-95654.264129647621</v>
      </c>
      <c r="AW49" s="13">
        <f>SUMIF(Retirements!$F$12:$F$95,'Depreciation Exp'!$G49,Retirements!EP$12:EP$95)</f>
        <v>-95654.264129647621</v>
      </c>
      <c r="AX49" s="13">
        <f>SUMIF(Retirements!$F$12:$F$95,'Depreciation Exp'!$G49,Retirements!EQ$12:EQ$95)</f>
        <v>-95654.264129647621</v>
      </c>
      <c r="AY49" s="13">
        <f>SUMIF(Retirements!$F$12:$F$95,'Depreciation Exp'!$G49,Retirements!ER$12:ER$95)</f>
        <v>-95654.264129647621</v>
      </c>
      <c r="AZ49" s="13">
        <f>SUMIF(Retirements!$F$12:$F$95,'Depreciation Exp'!$G49,Retirements!ES$12:ES$95)</f>
        <v>-95654.264129647621</v>
      </c>
      <c r="BA49" s="13">
        <f>SUMIF(Retirements!$F$12:$F$95,'Depreciation Exp'!$G49,Retirements!ET$12:ET$95)</f>
        <v>-95654.264129647621</v>
      </c>
      <c r="BB49" s="13">
        <f>SUMIF(Retirements!$F$12:$F$95,'Depreciation Exp'!$G49,Retirements!EU$12:EU$95)</f>
        <v>-95654.264129647621</v>
      </c>
      <c r="BC49" s="13">
        <f>SUMIF(Retirements!$F$12:$F$95,'Depreciation Exp'!$G49,Retirements!EV$12:EV$95)</f>
        <v>-95824.312015524993</v>
      </c>
      <c r="BD49" s="13">
        <f>SUMIF(Retirements!$F$12:$F$95,'Depreciation Exp'!$G49,Retirements!EW$12:EW$95)</f>
        <v>-95824.312015524993</v>
      </c>
      <c r="BE49" s="13">
        <f>SUMIF(Retirements!$F$12:$F$95,'Depreciation Exp'!$G49,Retirements!EX$12:EX$95)</f>
        <v>-95824.312015524993</v>
      </c>
      <c r="BF49" s="13">
        <f>SUMIF(Retirements!$F$12:$F$95,'Depreciation Exp'!$G49,Retirements!EY$12:EY$95)</f>
        <v>-95824.312015524993</v>
      </c>
      <c r="BG49" s="13">
        <f>SUMIF(Retirements!$F$12:$F$95,'Depreciation Exp'!$G49,Retirements!EZ$12:EZ$95)</f>
        <v>-95824.312015524993</v>
      </c>
      <c r="BH49" s="98"/>
      <c r="BI49" s="358">
        <f>VLOOKUP($F49,Scenarios!$J$11:$M$132,4,0)</f>
        <v>96464758.050000012</v>
      </c>
      <c r="BJ49" s="70">
        <f t="shared" si="136"/>
        <v>96412841.49000001</v>
      </c>
      <c r="BK49" s="70">
        <f t="shared" si="136"/>
        <v>95344264.940000013</v>
      </c>
      <c r="BL49" s="70">
        <f t="shared" si="136"/>
        <v>95243957.790000007</v>
      </c>
      <c r="BM49" s="70">
        <f t="shared" si="136"/>
        <v>95019701.780000001</v>
      </c>
      <c r="BN49" s="70">
        <f t="shared" si="136"/>
        <v>94759869</v>
      </c>
      <c r="BO49" s="70">
        <f t="shared" si="136"/>
        <v>94600040.109999999</v>
      </c>
      <c r="BP49" s="70">
        <f t="shared" si="136"/>
        <v>94537052.450000003</v>
      </c>
      <c r="BQ49" s="70">
        <f t="shared" si="136"/>
        <v>94502096.299999997</v>
      </c>
      <c r="BR49" s="70">
        <f t="shared" si="136"/>
        <v>94491921.909999996</v>
      </c>
      <c r="BS49" s="70">
        <f t="shared" si="136"/>
        <v>94396267.645870343</v>
      </c>
      <c r="BT49" s="70">
        <f t="shared" si="137"/>
        <v>94300613.381740689</v>
      </c>
      <c r="BU49" s="70">
        <f t="shared" si="137"/>
        <v>94204959.117611036</v>
      </c>
      <c r="BV49" s="70">
        <f t="shared" si="137"/>
        <v>94109304.853481382</v>
      </c>
      <c r="BW49" s="70">
        <f t="shared" si="137"/>
        <v>94013650.589351729</v>
      </c>
      <c r="BX49" s="70">
        <f t="shared" si="137"/>
        <v>93917996.325222075</v>
      </c>
      <c r="BY49" s="70">
        <f t="shared" si="137"/>
        <v>93822342.061092421</v>
      </c>
      <c r="BZ49" s="70">
        <f t="shared" si="137"/>
        <v>93726687.796962768</v>
      </c>
      <c r="CA49" s="70">
        <f t="shared" si="137"/>
        <v>93631033.532833114</v>
      </c>
      <c r="CB49" s="70">
        <f t="shared" si="137"/>
        <v>93535209.220817596</v>
      </c>
      <c r="CC49" s="70">
        <f t="shared" si="137"/>
        <v>93439384.908802077</v>
      </c>
      <c r="CD49" s="70">
        <f t="shared" si="138"/>
        <v>93343560.596786559</v>
      </c>
      <c r="CE49" s="70">
        <f t="shared" si="138"/>
        <v>93247736.28477104</v>
      </c>
      <c r="CF49" s="70">
        <f t="shared" si="138"/>
        <v>93151911.972755522</v>
      </c>
      <c r="CG49" s="90"/>
      <c r="CH49" s="13">
        <f t="shared" si="139"/>
        <v>240393.09707206578</v>
      </c>
      <c r="CI49" s="13">
        <f t="shared" si="140"/>
        <v>240328.4082525424</v>
      </c>
      <c r="CJ49" s="13">
        <f t="shared" si="141"/>
        <v>238932.25687868419</v>
      </c>
      <c r="CK49" s="13">
        <f t="shared" si="142"/>
        <v>237475.8100972886</v>
      </c>
      <c r="CL49" s="13">
        <f t="shared" si="143"/>
        <v>237071.39948762604</v>
      </c>
      <c r="CM49" s="13">
        <f t="shared" si="144"/>
        <v>236468.2175285439</v>
      </c>
      <c r="CN49" s="13">
        <f t="shared" si="145"/>
        <v>235945.312736094</v>
      </c>
      <c r="CO49" s="13">
        <f t="shared" si="146"/>
        <v>235667.67994243867</v>
      </c>
      <c r="CP49" s="13">
        <f t="shared" si="147"/>
        <v>235545.64047278729</v>
      </c>
      <c r="CQ49" s="13">
        <f t="shared" si="148"/>
        <v>235489.4071368911</v>
      </c>
      <c r="CR49" s="13">
        <f t="shared" si="149"/>
        <v>235357.54303211617</v>
      </c>
      <c r="CS49" s="13">
        <f t="shared" si="150"/>
        <v>235119.16971042741</v>
      </c>
      <c r="CT49" s="13">
        <f t="shared" si="151"/>
        <v>234880.79638873873</v>
      </c>
      <c r="CU49" s="13">
        <f t="shared" si="152"/>
        <v>234642.42306704997</v>
      </c>
      <c r="CV49" s="13">
        <f t="shared" si="153"/>
        <v>234404.04974536129</v>
      </c>
      <c r="CW49" s="13">
        <f t="shared" si="154"/>
        <v>234165.67642367256</v>
      </c>
      <c r="CX49" s="13">
        <f t="shared" si="155"/>
        <v>233927.30310198388</v>
      </c>
      <c r="CY49" s="13">
        <f t="shared" si="156"/>
        <v>233688.92978029512</v>
      </c>
      <c r="CZ49" s="13">
        <f t="shared" si="157"/>
        <v>233450.55645860644</v>
      </c>
      <c r="DA49" s="13">
        <f t="shared" si="158"/>
        <v>233211.97125467824</v>
      </c>
      <c r="DB49" s="13">
        <f t="shared" si="159"/>
        <v>232973.17416851051</v>
      </c>
      <c r="DC49" s="13">
        <f t="shared" si="160"/>
        <v>232734.37708234286</v>
      </c>
      <c r="DD49" s="13">
        <f t="shared" si="161"/>
        <v>232495.57999617516</v>
      </c>
      <c r="DE49" s="13">
        <f t="shared" si="162"/>
        <v>232256.78291000752</v>
      </c>
      <c r="DF49" s="13"/>
      <c r="DG49" s="129" t="s">
        <v>1198</v>
      </c>
      <c r="DH49" s="530" t="s">
        <v>1195</v>
      </c>
      <c r="DI49" s="127">
        <f>VLOOKUP($DG49,Scenarios!$O$12:$Q$132,2,0)</f>
        <v>2657098.8900000006</v>
      </c>
      <c r="DJ49" s="63">
        <f t="shared" si="163"/>
        <v>2802831.6203774223</v>
      </c>
      <c r="DK49" s="63">
        <f t="shared" si="164"/>
        <v>145732.73037742171</v>
      </c>
      <c r="DL49" s="109"/>
      <c r="DM49" s="106">
        <f>VLOOKUP($DG49,Scenarios!$O$12:$Q$132,2,0)</f>
        <v>2657098.8900000006</v>
      </c>
      <c r="DN49" s="106">
        <f>VLOOKUP($DG49,Scenarios!$O$12:$Q$132,3,0)</f>
        <v>2850038.620229444</v>
      </c>
      <c r="DO49" s="106">
        <f t="shared" si="93"/>
        <v>192939.7302294434</v>
      </c>
      <c r="DP49" s="109"/>
      <c r="DQ49" s="127">
        <f t="shared" si="13"/>
        <v>47206.99985202169</v>
      </c>
      <c r="DR49" s="48"/>
    </row>
    <row r="50" spans="1:122">
      <c r="A50" t="s">
        <v>193</v>
      </c>
      <c r="D50" s="5"/>
      <c r="E50" s="5"/>
      <c r="F50" s="5"/>
      <c r="G50" s="5"/>
      <c r="H50" s="5"/>
      <c r="I50" s="5"/>
      <c r="J50" s="84"/>
      <c r="M50" s="15">
        <f t="shared" ref="M50:O50" si="165">SUM(M43:M49)</f>
        <v>18541523.790000029</v>
      </c>
      <c r="N50" s="15">
        <f t="shared" si="165"/>
        <v>24214515.810000028</v>
      </c>
      <c r="O50" s="15">
        <f t="shared" si="165"/>
        <v>19596066.670000006</v>
      </c>
      <c r="P50" s="15">
        <f t="shared" ref="P50:AD50" si="166">SUM(P43:P49)</f>
        <v>21328292.650000017</v>
      </c>
      <c r="Q50" s="15">
        <f t="shared" si="166"/>
        <v>19544011.469999999</v>
      </c>
      <c r="R50" s="15">
        <f t="shared" si="166"/>
        <v>39891742.24999994</v>
      </c>
      <c r="S50" s="15">
        <f t="shared" si="166"/>
        <v>18851827.659999978</v>
      </c>
      <c r="T50" s="15">
        <f t="shared" si="166"/>
        <v>14359313.379999962</v>
      </c>
      <c r="U50" s="15">
        <f t="shared" si="166"/>
        <v>15810091.050000001</v>
      </c>
      <c r="V50" s="15">
        <f t="shared" si="166"/>
        <v>10876709.1755</v>
      </c>
      <c r="W50" s="15">
        <f t="shared" si="166"/>
        <v>35352976.427500002</v>
      </c>
      <c r="X50" s="15">
        <f t="shared" si="166"/>
        <v>18826050.138</v>
      </c>
      <c r="Y50" s="15">
        <f t="shared" si="166"/>
        <v>11704537.6675</v>
      </c>
      <c r="Z50" s="15">
        <f t="shared" si="166"/>
        <v>12836678.583500002</v>
      </c>
      <c r="AA50" s="15">
        <f t="shared" si="166"/>
        <v>11356470.890000001</v>
      </c>
      <c r="AB50" s="15">
        <f t="shared" si="166"/>
        <v>10827323.181499999</v>
      </c>
      <c r="AC50" s="15">
        <f t="shared" si="166"/>
        <v>10064238.338500001</v>
      </c>
      <c r="AD50" s="15">
        <f t="shared" si="166"/>
        <v>12869822.559</v>
      </c>
      <c r="AE50" s="15">
        <f t="shared" ref="AE50:AI50" si="167">SUM(AE43:AE49)</f>
        <v>9817731.1992840003</v>
      </c>
      <c r="AF50" s="15">
        <f t="shared" si="167"/>
        <v>12408269.643947998</v>
      </c>
      <c r="AG50" s="15">
        <f t="shared" si="167"/>
        <v>10681731.505449999</v>
      </c>
      <c r="AH50" s="15">
        <f t="shared" si="167"/>
        <v>10749513.065619998</v>
      </c>
      <c r="AI50" s="15">
        <f t="shared" si="167"/>
        <v>18790531.084042002</v>
      </c>
      <c r="AK50" s="15">
        <f t="shared" ref="AK50" si="168">SUM(AK43:AK49)</f>
        <v>-4909473.1599999955</v>
      </c>
      <c r="AL50" s="15">
        <f t="shared" ref="AL50:BG50" si="169">SUM(AL43:AL49)</f>
        <v>-4507535.4299999969</v>
      </c>
      <c r="AM50" s="15">
        <f t="shared" si="169"/>
        <v>-6049735.3799999664</v>
      </c>
      <c r="AN50" s="15">
        <f t="shared" si="169"/>
        <v>-8764428.1999999974</v>
      </c>
      <c r="AO50" s="15">
        <f t="shared" si="169"/>
        <v>-3459355.7500000224</v>
      </c>
      <c r="AP50" s="15">
        <f t="shared" si="169"/>
        <v>-3087138.7399999965</v>
      </c>
      <c r="AQ50" s="15">
        <f t="shared" si="169"/>
        <v>-2992766.870000001</v>
      </c>
      <c r="AR50" s="15">
        <f t="shared" si="169"/>
        <v>-2843530.369999995</v>
      </c>
      <c r="AS50" s="15">
        <f t="shared" si="169"/>
        <v>-2958543.5299999993</v>
      </c>
      <c r="AT50" s="15">
        <f t="shared" si="169"/>
        <v>-4616435.2610757919</v>
      </c>
      <c r="AU50" s="15">
        <f t="shared" si="169"/>
        <v>-4616435.2610757919</v>
      </c>
      <c r="AV50" s="15">
        <f t="shared" si="169"/>
        <v>-4616435.2610757919</v>
      </c>
      <c r="AW50" s="15">
        <f t="shared" si="169"/>
        <v>-4616435.2610757919</v>
      </c>
      <c r="AX50" s="15">
        <f t="shared" si="169"/>
        <v>-4616435.2610757919</v>
      </c>
      <c r="AY50" s="15">
        <f t="shared" si="169"/>
        <v>-4883411.7810757915</v>
      </c>
      <c r="AZ50" s="15">
        <f t="shared" si="169"/>
        <v>-4616435.2610757919</v>
      </c>
      <c r="BA50" s="15">
        <f t="shared" si="169"/>
        <v>-4616435.2610757919</v>
      </c>
      <c r="BB50" s="15">
        <f t="shared" si="169"/>
        <v>-4616435.2610757919</v>
      </c>
      <c r="BC50" s="15">
        <f t="shared" si="169"/>
        <v>-4727033.3457521806</v>
      </c>
      <c r="BD50" s="15">
        <f t="shared" si="169"/>
        <v>-4727033.3457521806</v>
      </c>
      <c r="BE50" s="15">
        <f t="shared" si="169"/>
        <v>-4727033.3457521806</v>
      </c>
      <c r="BF50" s="15">
        <f t="shared" si="169"/>
        <v>-4727033.3457521806</v>
      </c>
      <c r="BG50" s="15">
        <f t="shared" si="169"/>
        <v>-4727033.3457521806</v>
      </c>
      <c r="BI50" s="359">
        <f t="shared" ref="BI50" si="170">SUM(BI43:BI49)</f>
        <v>5562397874.6300001</v>
      </c>
      <c r="BJ50" s="15">
        <f>SUM(BJ43:BJ49)</f>
        <v>5576029925.2599983</v>
      </c>
      <c r="BK50" s="15">
        <f t="shared" ref="BK50:DD50" si="171">SUM(BK43:BK49)</f>
        <v>5595736905.6399975</v>
      </c>
      <c r="BL50" s="15">
        <f t="shared" si="171"/>
        <v>5609283236.9299994</v>
      </c>
      <c r="BM50" s="15">
        <f t="shared" si="171"/>
        <v>5621847101.3799992</v>
      </c>
      <c r="BN50" s="15">
        <f t="shared" si="171"/>
        <v>5637931757.0999985</v>
      </c>
      <c r="BO50" s="15">
        <f t="shared" si="171"/>
        <v>5674736360.6099987</v>
      </c>
      <c r="BP50" s="15">
        <f t="shared" si="171"/>
        <v>5690595421.3999987</v>
      </c>
      <c r="BQ50" s="15">
        <f t="shared" si="171"/>
        <v>5702111204.4099998</v>
      </c>
      <c r="BR50" s="15">
        <f t="shared" si="171"/>
        <v>5714962751.9299974</v>
      </c>
      <c r="BS50" s="15">
        <f t="shared" si="171"/>
        <v>5721223025.8444214</v>
      </c>
      <c r="BT50" s="15">
        <f t="shared" si="171"/>
        <v>5751959567.0108461</v>
      </c>
      <c r="BU50" s="15">
        <f t="shared" si="171"/>
        <v>5766169181.8877707</v>
      </c>
      <c r="BV50" s="15">
        <f t="shared" si="171"/>
        <v>5773257284.2941942</v>
      </c>
      <c r="BW50" s="15">
        <f t="shared" si="171"/>
        <v>5781477527.6166182</v>
      </c>
      <c r="BX50" s="15">
        <f t="shared" si="171"/>
        <v>5787950586.7255421</v>
      </c>
      <c r="BY50" s="15">
        <f t="shared" si="171"/>
        <v>5794161474.6459675</v>
      </c>
      <c r="BZ50" s="15">
        <f t="shared" si="171"/>
        <v>5799609277.7233906</v>
      </c>
      <c r="CA50" s="15">
        <f t="shared" si="171"/>
        <v>5807862665.0213137</v>
      </c>
      <c r="CB50" s="15">
        <f t="shared" si="171"/>
        <v>5812953362.8748465</v>
      </c>
      <c r="CC50" s="15">
        <f t="shared" si="171"/>
        <v>5820634599.1730423</v>
      </c>
      <c r="CD50" s="15">
        <f t="shared" si="171"/>
        <v>5826589297.3327408</v>
      </c>
      <c r="CE50" s="15">
        <f t="shared" si="171"/>
        <v>5832611777.0526085</v>
      </c>
      <c r="CF50" s="15">
        <f t="shared" si="171"/>
        <v>5846675274.7908974</v>
      </c>
      <c r="CG50" s="90"/>
      <c r="CH50" s="15">
        <f t="shared" si="171"/>
        <v>12516195.948156161</v>
      </c>
      <c r="CI50" s="15">
        <f t="shared" si="171"/>
        <v>12531649.141712425</v>
      </c>
      <c r="CJ50" s="15">
        <f t="shared" si="171"/>
        <v>12569486.760463562</v>
      </c>
      <c r="CK50" s="15">
        <f t="shared" si="171"/>
        <v>12607171.52637442</v>
      </c>
      <c r="CL50" s="15">
        <f t="shared" si="171"/>
        <v>12636057.780274011</v>
      </c>
      <c r="CM50" s="15">
        <f t="shared" si="171"/>
        <v>12667773.479038492</v>
      </c>
      <c r="CN50" s="15">
        <f t="shared" si="171"/>
        <v>12726487.833419446</v>
      </c>
      <c r="CO50" s="15">
        <f t="shared" si="171"/>
        <v>12784783.480588183</v>
      </c>
      <c r="CP50" s="15">
        <f t="shared" si="171"/>
        <v>12815209.291067993</v>
      </c>
      <c r="CQ50" s="15">
        <f t="shared" si="171"/>
        <v>12842106.756025992</v>
      </c>
      <c r="CR50" s="15">
        <f t="shared" si="171"/>
        <v>12863449.56888888</v>
      </c>
      <c r="CS50" s="15">
        <f t="shared" si="171"/>
        <v>12903067.433423301</v>
      </c>
      <c r="CT50" s="15">
        <f t="shared" si="171"/>
        <v>12950939.209919885</v>
      </c>
      <c r="CU50" s="15">
        <f t="shared" si="171"/>
        <v>12974355.483794058</v>
      </c>
      <c r="CV50" s="15">
        <f t="shared" si="171"/>
        <v>12991643.84682744</v>
      </c>
      <c r="CW50" s="15">
        <f t="shared" si="171"/>
        <v>13008258.408115422</v>
      </c>
      <c r="CX50" s="15">
        <f t="shared" si="171"/>
        <v>13022603.942914341</v>
      </c>
      <c r="CY50" s="15">
        <f t="shared" si="171"/>
        <v>13035781.255868988</v>
      </c>
      <c r="CZ50" s="15">
        <f t="shared" si="171"/>
        <v>13051335.960032437</v>
      </c>
      <c r="DA50" s="15">
        <f t="shared" si="171"/>
        <v>13066612.542655004</v>
      </c>
      <c r="DB50" s="15">
        <f t="shared" si="171"/>
        <v>13081481.827028882</v>
      </c>
      <c r="DC50" s="15">
        <f t="shared" si="171"/>
        <v>13097380.605126437</v>
      </c>
      <c r="DD50" s="15">
        <f t="shared" si="171"/>
        <v>13111223.912108419</v>
      </c>
      <c r="DE50" s="15">
        <f t="shared" ref="DE50" si="172">SUM(DE43:DE49)</f>
        <v>13133668.046391016</v>
      </c>
      <c r="DF50" s="90"/>
      <c r="DG50" s="61"/>
      <c r="DH50" s="61"/>
      <c r="DI50" s="112">
        <f>SUM(DI43:DI49)</f>
        <v>143308604.29999965</v>
      </c>
      <c r="DJ50" s="112">
        <f>SUM(DJ43:DJ49)</f>
        <v>156525285.0407823</v>
      </c>
      <c r="DK50" s="112">
        <f t="shared" si="164"/>
        <v>13216680.740782648</v>
      </c>
      <c r="DL50" s="109"/>
      <c r="DM50" s="107">
        <f>SUM(DM43:DM49)</f>
        <v>143308604.29999965</v>
      </c>
      <c r="DN50" s="107">
        <f>SUM(DN43:DN49)</f>
        <v>156492192.99339154</v>
      </c>
      <c r="DO50" s="107">
        <f t="shared" si="93"/>
        <v>13183588.693391889</v>
      </c>
      <c r="DP50" s="109"/>
      <c r="DQ50" s="64">
        <f t="shared" si="13"/>
        <v>-33092.047390758991</v>
      </c>
      <c r="DR50" s="48"/>
    </row>
    <row r="51" spans="1:122">
      <c r="D51" s="5"/>
      <c r="E51" s="5"/>
      <c r="F51" s="5"/>
      <c r="G51" s="5"/>
      <c r="H51" s="5"/>
      <c r="I51" s="5"/>
      <c r="J51" s="84"/>
      <c r="M51" s="13"/>
      <c r="N51" s="13"/>
      <c r="O51" s="13"/>
      <c r="P51" s="13"/>
      <c r="Q51" s="13"/>
      <c r="R51" s="13"/>
      <c r="S51" s="13"/>
      <c r="T51" s="13"/>
      <c r="U51" s="13"/>
      <c r="V51" s="13"/>
      <c r="W51" s="13"/>
      <c r="X51" s="13"/>
      <c r="Y51" s="13"/>
      <c r="Z51" s="13"/>
      <c r="AA51" s="13"/>
      <c r="AB51" s="13"/>
      <c r="AC51" s="13"/>
      <c r="AD51" s="13"/>
      <c r="AE51" s="13"/>
      <c r="AF51" s="13"/>
      <c r="AG51" s="13"/>
      <c r="AH51" s="13"/>
      <c r="AI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I51" s="358"/>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90"/>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61"/>
      <c r="DH51" s="61"/>
      <c r="DI51" s="63"/>
      <c r="DJ51" s="63"/>
      <c r="DK51" s="63"/>
      <c r="DL51" s="109"/>
      <c r="DM51" s="182"/>
      <c r="DN51" s="106"/>
      <c r="DO51" s="106">
        <f t="shared" si="93"/>
        <v>0</v>
      </c>
      <c r="DP51" s="109"/>
      <c r="DQ51" s="127"/>
      <c r="DR51" s="48"/>
    </row>
    <row r="52" spans="1:122">
      <c r="A52" s="6" t="s">
        <v>194</v>
      </c>
      <c r="B52" s="6"/>
      <c r="D52" s="5"/>
      <c r="E52" s="5"/>
      <c r="F52" s="5"/>
      <c r="G52" s="5"/>
      <c r="H52" s="5"/>
      <c r="I52" s="5"/>
      <c r="J52" s="84"/>
      <c r="M52" s="13"/>
      <c r="N52" s="13"/>
      <c r="O52" s="13"/>
      <c r="P52" s="13"/>
      <c r="Q52" s="13"/>
      <c r="R52" s="13"/>
      <c r="S52" s="13"/>
      <c r="T52" s="13"/>
      <c r="U52" s="13"/>
      <c r="V52" s="13"/>
      <c r="W52" s="13"/>
      <c r="X52" s="13"/>
      <c r="Y52" s="13"/>
      <c r="Z52" s="13"/>
      <c r="AA52" s="13"/>
      <c r="AB52" s="13"/>
      <c r="AC52" s="13"/>
      <c r="AD52" s="13"/>
      <c r="AE52" s="13"/>
      <c r="AF52" s="13"/>
      <c r="AG52" s="13"/>
      <c r="AH52" s="13"/>
      <c r="AI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I52" s="358"/>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90"/>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61"/>
      <c r="DH52" s="61"/>
      <c r="DI52" s="63"/>
      <c r="DJ52" s="63"/>
      <c r="DK52" s="63"/>
      <c r="DL52" s="109"/>
      <c r="DM52" s="182"/>
      <c r="DN52" s="106"/>
      <c r="DO52" s="106">
        <f t="shared" si="93"/>
        <v>0</v>
      </c>
      <c r="DP52" s="109"/>
      <c r="DQ52" s="127"/>
      <c r="DR52" s="48"/>
    </row>
    <row r="53" spans="1:122">
      <c r="A53" t="s">
        <v>21</v>
      </c>
      <c r="B53" t="s">
        <v>22</v>
      </c>
      <c r="C53" t="s">
        <v>22</v>
      </c>
      <c r="D53" s="5" t="s">
        <v>106</v>
      </c>
      <c r="E53" s="5" t="s">
        <v>36</v>
      </c>
      <c r="F53" s="5" t="s">
        <v>132</v>
      </c>
      <c r="G53" s="5" t="s">
        <v>74</v>
      </c>
      <c r="H53" s="5" t="s">
        <v>828</v>
      </c>
      <c r="I53" s="5"/>
      <c r="J53" s="84">
        <f>VLOOKUP(F53,Scenarios!$BC$10:$BF$122,3,0)</f>
        <v>2.1924465494319489E-2</v>
      </c>
      <c r="K53" s="98">
        <f t="shared" ref="K53:K67" si="173">J53/12</f>
        <v>1.8270387911932908E-3</v>
      </c>
      <c r="L53" s="98"/>
      <c r="M53" s="13">
        <f>SUMIF(EPIS!$E$8:$E$90,'Depreciation Exp'!$G53,EPIS!H$8:H$90)</f>
        <v>16394.22</v>
      </c>
      <c r="N53" s="13">
        <f>SUMIF(EPIS!$E$8:$E$90,'Depreciation Exp'!$G53,EPIS!I$8:I$90)</f>
        <v>36096.549999999996</v>
      </c>
      <c r="O53" s="13">
        <f>SUMIF(EPIS!$E$8:$E$90,'Depreciation Exp'!$G53,EPIS!J$8:J$90)</f>
        <v>245324.89</v>
      </c>
      <c r="P53" s="13">
        <f>SUMIF(EPIS!$E$8:$E$90,'Depreciation Exp'!$G53,EPIS!K$8:K$90)</f>
        <v>227340.34</v>
      </c>
      <c r="Q53" s="13">
        <f>SUMIF(EPIS!$E$8:$E$90,'Depreciation Exp'!$G53,EPIS!L$8:L$90)</f>
        <v>82959.91</v>
      </c>
      <c r="R53" s="13">
        <f>SUMIF(EPIS!$E$8:$E$90,'Depreciation Exp'!$G53,EPIS!M$8:M$90)</f>
        <v>1548624.63</v>
      </c>
      <c r="S53" s="13">
        <f>SUMIF(EPIS!$E$8:$E$90,'Depreciation Exp'!$G53,EPIS!N$8:N$90)</f>
        <v>145144.76999999999</v>
      </c>
      <c r="T53" s="13">
        <f>SUMIF(EPIS!$E$8:$E$90,'Depreciation Exp'!$G53,EPIS!O$8:O$90)</f>
        <v>216772.11999999997</v>
      </c>
      <c r="U53" s="13">
        <f>SUMIF(EPIS!$E$8:$E$90,'Depreciation Exp'!$G53,EPIS!P$8:P$90)</f>
        <v>58708.04</v>
      </c>
      <c r="V53" s="13">
        <f>SUMIF(EPIS!$E$8:$E$90,'Depreciation Exp'!$G53,EPIS!Q$8:Q$90)</f>
        <v>288001.587</v>
      </c>
      <c r="W53" s="13">
        <f>SUMIF(EPIS!$E$8:$E$90,'Depreciation Exp'!$G53,EPIS!R$8:R$90)</f>
        <v>53612.581000000006</v>
      </c>
      <c r="X53" s="13">
        <f>SUMIF(EPIS!$E$8:$E$90,'Depreciation Exp'!$G53,EPIS!S$8:S$90)</f>
        <v>609254.20212000003</v>
      </c>
      <c r="Y53" s="13">
        <f>SUMIF(EPIS!$E$8:$E$90,'Depreciation Exp'!$G53,EPIS!T$8:T$90)</f>
        <v>53296.721000000005</v>
      </c>
      <c r="Z53" s="13">
        <f>SUMIF(EPIS!$E$8:$E$90,'Depreciation Exp'!$G53,EPIS!U$8:U$90)</f>
        <v>53903.182000000001</v>
      </c>
      <c r="AA53" s="13">
        <f>SUMIF(EPIS!$E$8:$E$90,'Depreciation Exp'!$G53,EPIS!V$8:V$90)</f>
        <v>457850.19200000004</v>
      </c>
      <c r="AB53" s="13">
        <f>SUMIF(EPIS!$E$8:$E$90,'Depreciation Exp'!$G53,EPIS!W$8:W$90)</f>
        <v>82431.462</v>
      </c>
      <c r="AC53" s="13">
        <f>SUMIF(EPIS!$E$8:$E$90,'Depreciation Exp'!$G53,EPIS!X$8:X$90)</f>
        <v>53127.650999999998</v>
      </c>
      <c r="AD53" s="13">
        <f>SUMIF(EPIS!$E$8:$E$90,'Depreciation Exp'!$G53,EPIS!Y$8:Y$90)</f>
        <v>52560.777000000002</v>
      </c>
      <c r="AE53" s="13">
        <f>SUMIF(EPIS!$E$8:$E$90,'Depreciation Exp'!$G53,EPIS!Z$8:Z$90)</f>
        <v>102262.63009999999</v>
      </c>
      <c r="AF53" s="13">
        <f>SUMIF(EPIS!$E$8:$E$90,'Depreciation Exp'!$G53,EPIS!AA$8:AA$90)</f>
        <v>108401.31771</v>
      </c>
      <c r="AG53" s="13">
        <f>SUMIF(EPIS!$E$8:$E$90,'Depreciation Exp'!$G53,EPIS!AB$8:AB$90)</f>
        <v>153425.35554000002</v>
      </c>
      <c r="AH53" s="13">
        <f>SUMIF(EPIS!$E$8:$E$90,'Depreciation Exp'!$G53,EPIS!AC$8:AC$90)</f>
        <v>133289.94466400001</v>
      </c>
      <c r="AI53" s="13">
        <f>SUMIF(EPIS!$E$8:$E$90,'Depreciation Exp'!$G53,EPIS!AD$8:AD$90)</f>
        <v>127358.16249999999</v>
      </c>
      <c r="AJ53" s="98"/>
      <c r="AK53" s="13">
        <f>SUMIF(Retirements!$F$12:$F$95,'Depreciation Exp'!$G53,Retirements!ED$12:ED$95)</f>
        <v>0</v>
      </c>
      <c r="AL53" s="13">
        <f>SUMIF(Retirements!$F$12:$F$95,'Depreciation Exp'!$G53,Retirements!EE$12:EE$95)</f>
        <v>0</v>
      </c>
      <c r="AM53" s="13">
        <f>SUMIF(Retirements!$F$12:$F$95,'Depreciation Exp'!$G53,Retirements!EF$12:EF$95)</f>
        <v>-215.18</v>
      </c>
      <c r="AN53" s="13">
        <f>SUMIF(Retirements!$F$12:$F$95,'Depreciation Exp'!$G53,Retirements!EG$12:EG$95)</f>
        <v>0</v>
      </c>
      <c r="AO53" s="13">
        <f>SUMIF(Retirements!$F$12:$F$95,'Depreciation Exp'!$G53,Retirements!EH$12:EH$95)</f>
        <v>0</v>
      </c>
      <c r="AP53" s="13">
        <f>SUMIF(Retirements!$F$12:$F$95,'Depreciation Exp'!$G53,Retirements!EI$12:EI$95)</f>
        <v>-3541.6000000000004</v>
      </c>
      <c r="AQ53" s="13">
        <f>SUMIF(Retirements!$F$12:$F$95,'Depreciation Exp'!$G53,Retirements!EJ$12:EJ$95)</f>
        <v>-223652.13999999998</v>
      </c>
      <c r="AR53" s="13">
        <f>SUMIF(Retirements!$F$12:$F$95,'Depreciation Exp'!$G53,Retirements!EK$12:EK$95)</f>
        <v>-1115.0700000000002</v>
      </c>
      <c r="AS53" s="13">
        <f>SUMIF(Retirements!$F$12:$F$95,'Depreciation Exp'!$G53,Retirements!EL$12:EL$95)</f>
        <v>-1115712.8399999999</v>
      </c>
      <c r="AT53" s="13">
        <f>SUMIF(Retirements!$F$12:$F$95,'Depreciation Exp'!$G53,Retirements!EM$12:EM$95)</f>
        <v>-54704.152858291964</v>
      </c>
      <c r="AU53" s="13">
        <f>SUMIF(Retirements!$F$12:$F$95,'Depreciation Exp'!$G53,Retirements!EN$12:EN$95)</f>
        <v>-54704.152858291964</v>
      </c>
      <c r="AV53" s="13">
        <f>SUMIF(Retirements!$F$12:$F$95,'Depreciation Exp'!$G53,Retirements!EO$12:EO$95)</f>
        <v>-54704.152858291964</v>
      </c>
      <c r="AW53" s="13">
        <f>SUMIF(Retirements!$F$12:$F$95,'Depreciation Exp'!$G53,Retirements!EP$12:EP$95)</f>
        <v>-54704.152858291964</v>
      </c>
      <c r="AX53" s="13">
        <f>SUMIF(Retirements!$F$12:$F$95,'Depreciation Exp'!$G53,Retirements!EQ$12:EQ$95)</f>
        <v>-54704.152858291964</v>
      </c>
      <c r="AY53" s="13">
        <f>SUMIF(Retirements!$F$12:$F$95,'Depreciation Exp'!$G53,Retirements!ER$12:ER$95)</f>
        <v>-54704.152858291964</v>
      </c>
      <c r="AZ53" s="13">
        <f>SUMIF(Retirements!$F$12:$F$95,'Depreciation Exp'!$G53,Retirements!ES$12:ES$95)</f>
        <v>-54704.152858291964</v>
      </c>
      <c r="BA53" s="13">
        <f>SUMIF(Retirements!$F$12:$F$95,'Depreciation Exp'!$G53,Retirements!ET$12:ET$95)</f>
        <v>-54704.152858291964</v>
      </c>
      <c r="BB53" s="13">
        <f>SUMIF(Retirements!$F$12:$F$95,'Depreciation Exp'!$G53,Retirements!EU$12:EU$95)</f>
        <v>-54704.152858291964</v>
      </c>
      <c r="BC53" s="13">
        <f>SUMIF(Retirements!$F$12:$F$95,'Depreciation Exp'!$G53,Retirements!EV$12:EV$95)</f>
        <v>-55733.958224357841</v>
      </c>
      <c r="BD53" s="13">
        <f>SUMIF(Retirements!$F$12:$F$95,'Depreciation Exp'!$G53,Retirements!EW$12:EW$95)</f>
        <v>-55733.958224357841</v>
      </c>
      <c r="BE53" s="13">
        <f>SUMIF(Retirements!$F$12:$F$95,'Depreciation Exp'!$G53,Retirements!EX$12:EX$95)</f>
        <v>-55733.958224357841</v>
      </c>
      <c r="BF53" s="13">
        <f>SUMIF(Retirements!$F$12:$F$95,'Depreciation Exp'!$G53,Retirements!EY$12:EY$95)</f>
        <v>-55733.958224357841</v>
      </c>
      <c r="BG53" s="13">
        <f>SUMIF(Retirements!$F$12:$F$95,'Depreciation Exp'!$G53,Retirements!EZ$12:EZ$95)</f>
        <v>-55733.958224357841</v>
      </c>
      <c r="BH53" s="98"/>
      <c r="BI53" s="358">
        <f>VLOOKUP($F53,Scenarios!$J$11:$M$132,4,0)</f>
        <v>11931434.180000002</v>
      </c>
      <c r="BJ53" s="70">
        <f t="shared" ref="BJ53:BJ67" si="174">BI53+AK53+M53</f>
        <v>11947828.400000002</v>
      </c>
      <c r="BK53" s="70">
        <f t="shared" ref="BK53:BK67" si="175">BJ53+AL53+N53</f>
        <v>11983924.950000003</v>
      </c>
      <c r="BL53" s="70">
        <f t="shared" ref="BL53:BL67" si="176">BK53+AM53+O53</f>
        <v>12229034.660000004</v>
      </c>
      <c r="BM53" s="70">
        <f t="shared" ref="BM53:BM67" si="177">BL53+AN53+P53</f>
        <v>12456375.000000004</v>
      </c>
      <c r="BN53" s="70">
        <f t="shared" ref="BN53:BN67" si="178">BM53+AO53+Q53</f>
        <v>12539334.910000004</v>
      </c>
      <c r="BO53" s="70">
        <f t="shared" ref="BO53:BO67" si="179">BN53+AP53+R53</f>
        <v>14084417.940000005</v>
      </c>
      <c r="BP53" s="70">
        <f t="shared" ref="BP53:BP67" si="180">BO53+AQ53+S53</f>
        <v>14005910.570000004</v>
      </c>
      <c r="BQ53" s="70">
        <f t="shared" ref="BQ53:BQ67" si="181">BP53+AR53+T53</f>
        <v>14221567.620000003</v>
      </c>
      <c r="BR53" s="70">
        <f t="shared" ref="BR53:BR67" si="182">BQ53+AS53+U53</f>
        <v>13164562.820000002</v>
      </c>
      <c r="BS53" s="70">
        <f t="shared" ref="BS53:BS67" si="183">BR53+AT53+V53</f>
        <v>13397860.254141709</v>
      </c>
      <c r="BT53" s="70">
        <f t="shared" ref="BT53:BT67" si="184">BS53+AU53+W53</f>
        <v>13396768.682283416</v>
      </c>
      <c r="BU53" s="70">
        <f t="shared" ref="BU53:BU67" si="185">BT53+AV53+X53</f>
        <v>13951318.731545124</v>
      </c>
      <c r="BV53" s="70">
        <f t="shared" ref="BV53:BV67" si="186">BU53+AW53+Y53</f>
        <v>13949911.299686832</v>
      </c>
      <c r="BW53" s="70">
        <f t="shared" ref="BW53:BW67" si="187">BV53+AX53+Z53</f>
        <v>13949110.32882854</v>
      </c>
      <c r="BX53" s="70">
        <f t="shared" ref="BX53:BX67" si="188">BW53+AY53+AA53</f>
        <v>14352256.367970247</v>
      </c>
      <c r="BY53" s="70">
        <f t="shared" ref="BY53:BY67" si="189">BX53+AZ53+AB53</f>
        <v>14379983.677111953</v>
      </c>
      <c r="BZ53" s="70">
        <f t="shared" ref="BZ53:BZ67" si="190">BY53+BA53+AC53</f>
        <v>14378407.175253661</v>
      </c>
      <c r="CA53" s="70">
        <f t="shared" ref="CA53:CA67" si="191">BZ53+BB53+AD53</f>
        <v>14376263.799395369</v>
      </c>
      <c r="CB53" s="70">
        <f t="shared" ref="CB53:CB67" si="192">CA53+BC53+AE53</f>
        <v>14422792.471271012</v>
      </c>
      <c r="CC53" s="70">
        <f t="shared" ref="CC53:CC67" si="193">CB53+BD53+AF53</f>
        <v>14475459.830756653</v>
      </c>
      <c r="CD53" s="70">
        <f t="shared" ref="CD53:CD67" si="194">CC53+BE53+AG53</f>
        <v>14573151.228072295</v>
      </c>
      <c r="CE53" s="70">
        <f t="shared" ref="CE53:CE67" si="195">CD53+BF53+AH53</f>
        <v>14650707.214511937</v>
      </c>
      <c r="CF53" s="70">
        <f t="shared" ref="CF53:CF67" si="196">CE53+BG53+AI53</f>
        <v>14722331.418787578</v>
      </c>
      <c r="CG53" s="90"/>
      <c r="CH53" s="16">
        <f t="shared" ref="CH53:CH67" si="197">BI53*$K53</f>
        <v>21799.193081429516</v>
      </c>
      <c r="CI53" s="13">
        <f t="shared" ref="CI53:CI67" si="198">((BI53+BJ53)/2)*$K53</f>
        <v>21814.169519375195</v>
      </c>
      <c r="CJ53" s="13">
        <f t="shared" ref="CJ53:CJ67" si="199">((BJ53+BK53)/2)*$K53</f>
        <v>21862.120855859997</v>
      </c>
      <c r="CK53" s="13">
        <f t="shared" ref="CK53:CK67" si="200">((BK53+BL53)/2)*$K53</f>
        <v>22119.008228533192</v>
      </c>
      <c r="CL53" s="13">
        <f t="shared" ref="CL53:CL67" si="201">((BL53+BM53)/2)*$K53</f>
        <v>22550.600512658799</v>
      </c>
      <c r="CM53" s="13">
        <f t="shared" ref="CM53:CM67" si="202">((BM53+BN53)/2)*$K53</f>
        <v>22834.065809492287</v>
      </c>
      <c r="CN53" s="13">
        <f t="shared" ref="CN53:CN67" si="203">((BN53+BO53)/2)*$K53</f>
        <v>24321.314612046473</v>
      </c>
      <c r="CO53" s="13">
        <f t="shared" ref="CO53:CO67" si="204">((BO53+BP53)/2)*$K53</f>
        <v>25661.059922566426</v>
      </c>
      <c r="CP53" s="13">
        <f t="shared" ref="CP53:CP67" si="205">((BP53+BQ53)/2)*$K53</f>
        <v>25786.348815346293</v>
      </c>
      <c r="CQ53" s="13">
        <f t="shared" ref="CQ53:CQ67" si="206">((BQ53+BR53)/2)*$K53</f>
        <v>25017.761327279699</v>
      </c>
      <c r="CR53" s="13">
        <f t="shared" ref="CR53:CR67" si="207">((BR53+BS53)/2)*$K53</f>
        <v>24265.288672272323</v>
      </c>
      <c r="CS53" s="13">
        <f t="shared" ref="CS53:CS67" si="208">((BS53+BT53)/2)*$K53</f>
        <v>24477.413231239469</v>
      </c>
      <c r="CT53" s="13">
        <f t="shared" ref="CT53:CT67" si="209">((BT53+BU53)/2)*$K53</f>
        <v>24983.008285004875</v>
      </c>
      <c r="CU53" s="13">
        <f t="shared" ref="CU53:CU67" si="210">((BU53+BV53)/2)*$K53</f>
        <v>25488.314794533988</v>
      </c>
      <c r="CV53" s="13">
        <f t="shared" ref="CV53:CV67" si="211">((BV53+BW53)/2)*$K53</f>
        <v>25486.2973758191</v>
      </c>
      <c r="CW53" s="13">
        <f t="shared" ref="CW53:CW67" si="212">((BW53+BX53)/2)*$K53</f>
        <v>25853.847399418657</v>
      </c>
      <c r="CX53" s="13">
        <f t="shared" ref="CX53:CX67" si="213">((BX53+BY53)/2)*$K53</f>
        <v>26247.458560121224</v>
      </c>
      <c r="CY53" s="13">
        <f t="shared" ref="CY53:CY67" si="214">((BY53+BZ53)/2)*$K53</f>
        <v>26271.347829785132</v>
      </c>
      <c r="CZ53" s="13">
        <f t="shared" ref="CZ53:CZ67" si="215">((BZ53+CA53)/2)*$K53</f>
        <v>26267.949649341786</v>
      </c>
      <c r="DA53" s="13">
        <f t="shared" ref="DA53:DA67" si="216">((CA53+CB53)/2)*$K53</f>
        <v>26308.496478132936</v>
      </c>
      <c r="DB53" s="13">
        <f t="shared" ref="DB53:DB67" si="217">((CB53+CC53)/2)*$K53</f>
        <v>26399.113976747678</v>
      </c>
      <c r="DC53" s="13">
        <f t="shared" ref="DC53:DC67" si="218">((CC53+CD53)/2)*$K53</f>
        <v>26536.469617383453</v>
      </c>
      <c r="DD53" s="13">
        <f t="shared" ref="DD53:DD67" si="219">((CD53+CE53)/2)*$K53</f>
        <v>26696.561501471471</v>
      </c>
      <c r="DE53" s="13">
        <f t="shared" ref="DE53:DE67" si="220">((CE53+CF53)/2)*$K53</f>
        <v>26832.840499128688</v>
      </c>
      <c r="DF53" s="13"/>
      <c r="DG53" s="61" t="s">
        <v>828</v>
      </c>
      <c r="DH53" s="61" t="str">
        <f t="shared" ref="DH53:DH67" si="221">DG53</f>
        <v>403GPCA</v>
      </c>
      <c r="DI53" s="127">
        <f>VLOOKUP($DG53,Scenarios!$O$12:$Q$132,2,0)</f>
        <v>237719.63</v>
      </c>
      <c r="DJ53" s="63">
        <f t="shared" ref="DJ53:DJ67" si="222">SUM(CT53:DE53)</f>
        <v>313371.70596688893</v>
      </c>
      <c r="DK53" s="63">
        <f t="shared" ref="DK53:DK68" si="223">DJ53-DI53</f>
        <v>75652.075966888922</v>
      </c>
      <c r="DL53" s="109"/>
      <c r="DM53" s="106">
        <f>VLOOKUP($DG53,Scenarios!$O$12:$Q$132,2,0)</f>
        <v>237719.63</v>
      </c>
      <c r="DN53" s="106">
        <f>VLOOKUP($DG53,Scenarios!$O$12:$Q$132,3,0)</f>
        <v>348219.26180870755</v>
      </c>
      <c r="DO53" s="106">
        <f t="shared" si="93"/>
        <v>110499.63180870755</v>
      </c>
      <c r="DP53" s="109"/>
      <c r="DQ53" s="127">
        <f t="shared" si="13"/>
        <v>34847.555841818627</v>
      </c>
      <c r="DR53" s="48"/>
    </row>
    <row r="54" spans="1:122">
      <c r="A54" t="s">
        <v>24</v>
      </c>
      <c r="B54" t="s">
        <v>25</v>
      </c>
      <c r="C54" t="s">
        <v>25</v>
      </c>
      <c r="D54" s="5" t="s">
        <v>106</v>
      </c>
      <c r="E54" s="5" t="s">
        <v>36</v>
      </c>
      <c r="F54" s="5" t="s">
        <v>133</v>
      </c>
      <c r="G54" s="5" t="s">
        <v>75</v>
      </c>
      <c r="H54" s="5" t="s">
        <v>833</v>
      </c>
      <c r="I54" s="5"/>
      <c r="J54" s="84">
        <f>VLOOKUP(F54,Scenarios!$BC$10:$BF$122,3,0)</f>
        <v>2.4719386251540222E-2</v>
      </c>
      <c r="K54" s="98">
        <f t="shared" si="173"/>
        <v>2.0599488542950187E-3</v>
      </c>
      <c r="L54" s="98"/>
      <c r="M54" s="13">
        <f>SUMIF(EPIS!$E$8:$E$90,'Depreciation Exp'!$G54,EPIS!H$8:H$90)</f>
        <v>484879.35999999999</v>
      </c>
      <c r="N54" s="13">
        <f>SUMIF(EPIS!$E$8:$E$90,'Depreciation Exp'!$G54,EPIS!I$8:I$90)</f>
        <v>436901.92</v>
      </c>
      <c r="O54" s="13">
        <f>SUMIF(EPIS!$E$8:$E$90,'Depreciation Exp'!$G54,EPIS!J$8:J$90)</f>
        <v>4203100.6900000004</v>
      </c>
      <c r="P54" s="13">
        <f>SUMIF(EPIS!$E$8:$E$90,'Depreciation Exp'!$G54,EPIS!K$8:K$90)</f>
        <v>3006741.52</v>
      </c>
      <c r="Q54" s="13">
        <f>SUMIF(EPIS!$E$8:$E$90,'Depreciation Exp'!$G54,EPIS!L$8:L$90)</f>
        <v>1437122.2800000012</v>
      </c>
      <c r="R54" s="13">
        <f>SUMIF(EPIS!$E$8:$E$90,'Depreciation Exp'!$G54,EPIS!M$8:M$90)</f>
        <v>7903441.4200000009</v>
      </c>
      <c r="S54" s="13">
        <f>SUMIF(EPIS!$E$8:$E$90,'Depreciation Exp'!$G54,EPIS!N$8:N$90)</f>
        <v>3296631.0800000005</v>
      </c>
      <c r="T54" s="13">
        <f>SUMIF(EPIS!$E$8:$E$90,'Depreciation Exp'!$G54,EPIS!O$8:O$90)</f>
        <v>1204786.2100000007</v>
      </c>
      <c r="U54" s="13">
        <f>SUMIF(EPIS!$E$8:$E$90,'Depreciation Exp'!$G54,EPIS!P$8:P$90)</f>
        <v>1029102.2499999995</v>
      </c>
      <c r="V54" s="13">
        <f>SUMIF(EPIS!$E$8:$E$90,'Depreciation Exp'!$G54,EPIS!Q$8:Q$90)</f>
        <v>918619.47699999984</v>
      </c>
      <c r="W54" s="13">
        <f>SUMIF(EPIS!$E$8:$E$90,'Depreciation Exp'!$G54,EPIS!R$8:R$90)</f>
        <v>2049151.4040000001</v>
      </c>
      <c r="X54" s="13">
        <f>SUMIF(EPIS!$E$8:$E$90,'Depreciation Exp'!$G54,EPIS!S$8:S$90)</f>
        <v>3169797.9896600004</v>
      </c>
      <c r="Y54" s="13">
        <f>SUMIF(EPIS!$E$8:$E$90,'Depreciation Exp'!$G54,EPIS!T$8:T$90)</f>
        <v>319521.28400000004</v>
      </c>
      <c r="Z54" s="13">
        <f>SUMIF(EPIS!$E$8:$E$90,'Depreciation Exp'!$G54,EPIS!U$8:U$90)</f>
        <v>1056182.5789999999</v>
      </c>
      <c r="AA54" s="13">
        <f>SUMIF(EPIS!$E$8:$E$90,'Depreciation Exp'!$G54,EPIS!V$8:V$90)</f>
        <v>2231318.0070000002</v>
      </c>
      <c r="AB54" s="13">
        <f>SUMIF(EPIS!$E$8:$E$90,'Depreciation Exp'!$G54,EPIS!W$8:W$90)</f>
        <v>299410.299</v>
      </c>
      <c r="AC54" s="13">
        <f>SUMIF(EPIS!$E$8:$E$90,'Depreciation Exp'!$G54,EPIS!X$8:X$90)</f>
        <v>499811.17699999991</v>
      </c>
      <c r="AD54" s="13">
        <f>SUMIF(EPIS!$E$8:$E$90,'Depreciation Exp'!$G54,EPIS!Y$8:Y$90)</f>
        <v>795836.04899999988</v>
      </c>
      <c r="AE54" s="13">
        <f>SUMIF(EPIS!$E$8:$E$90,'Depreciation Exp'!$G54,EPIS!Z$8:Z$90)</f>
        <v>685949.07354400004</v>
      </c>
      <c r="AF54" s="13">
        <f>SUMIF(EPIS!$E$8:$E$90,'Depreciation Exp'!$G54,EPIS!AA$8:AA$90)</f>
        <v>693456.97726200009</v>
      </c>
      <c r="AG54" s="13">
        <f>SUMIF(EPIS!$E$8:$E$90,'Depreciation Exp'!$G54,EPIS!AB$8:AB$90)</f>
        <v>704382.93610400008</v>
      </c>
      <c r="AH54" s="13">
        <f>SUMIF(EPIS!$E$8:$E$90,'Depreciation Exp'!$G54,EPIS!AC$8:AC$90)</f>
        <v>700616.57838800002</v>
      </c>
      <c r="AI54" s="13">
        <f>SUMIF(EPIS!$E$8:$E$90,'Depreciation Exp'!$G54,EPIS!AD$8:AD$90)</f>
        <v>695980.40482400008</v>
      </c>
      <c r="AJ54" s="98"/>
      <c r="AK54" s="13">
        <f>SUMIF(Retirements!$F$12:$F$95,'Depreciation Exp'!$G54,Retirements!ED$12:ED$95)</f>
        <v>-82769.61</v>
      </c>
      <c r="AL54" s="13">
        <f>SUMIF(Retirements!$F$12:$F$95,'Depreciation Exp'!$G54,Retirements!EE$12:EE$95)</f>
        <v>-2470.3700000000003</v>
      </c>
      <c r="AM54" s="13">
        <f>SUMIF(Retirements!$F$12:$F$95,'Depreciation Exp'!$G54,Retirements!EF$12:EF$95)</f>
        <v>-14985.48</v>
      </c>
      <c r="AN54" s="13">
        <f>SUMIF(Retirements!$F$12:$F$95,'Depreciation Exp'!$G54,Retirements!EG$12:EG$95)</f>
        <v>-18500.28</v>
      </c>
      <c r="AO54" s="13">
        <f>SUMIF(Retirements!$F$12:$F$95,'Depreciation Exp'!$G54,Retirements!EH$12:EH$95)</f>
        <v>-183448.19000000003</v>
      </c>
      <c r="AP54" s="13">
        <f>SUMIF(Retirements!$F$12:$F$95,'Depreciation Exp'!$G54,Retirements!EI$12:EI$95)</f>
        <v>-545342.12000000011</v>
      </c>
      <c r="AQ54" s="13">
        <f>SUMIF(Retirements!$F$12:$F$95,'Depreciation Exp'!$G54,Retirements!EJ$12:EJ$95)</f>
        <v>-1275862.7799999993</v>
      </c>
      <c r="AR54" s="13">
        <f>SUMIF(Retirements!$F$12:$F$95,'Depreciation Exp'!$G54,Retirements!EK$12:EK$95)</f>
        <v>-190306.11000000002</v>
      </c>
      <c r="AS54" s="13">
        <f>SUMIF(Retirements!$F$12:$F$95,'Depreciation Exp'!$G54,Retirements!EL$12:EL$95)</f>
        <v>-3681257.01</v>
      </c>
      <c r="AT54" s="13">
        <f>SUMIF(Retirements!$F$12:$F$95,'Depreciation Exp'!$G54,Retirements!EM$12:EM$95)</f>
        <v>-667613.24572073878</v>
      </c>
      <c r="AU54" s="13">
        <f>SUMIF(Retirements!$F$12:$F$95,'Depreciation Exp'!$G54,Retirements!EN$12:EN$95)</f>
        <v>-667613.24572073878</v>
      </c>
      <c r="AV54" s="13">
        <f>SUMIF(Retirements!$F$12:$F$95,'Depreciation Exp'!$G54,Retirements!EO$12:EO$95)</f>
        <v>-667613.24572073878</v>
      </c>
      <c r="AW54" s="13">
        <f>SUMIF(Retirements!$F$12:$F$95,'Depreciation Exp'!$G54,Retirements!EP$12:EP$95)</f>
        <v>-667613.24572073878</v>
      </c>
      <c r="AX54" s="13">
        <f>SUMIF(Retirements!$F$12:$F$95,'Depreciation Exp'!$G54,Retirements!EQ$12:EQ$95)</f>
        <v>-667613.24572073878</v>
      </c>
      <c r="AY54" s="13">
        <f>SUMIF(Retirements!$F$12:$F$95,'Depreciation Exp'!$G54,Retirements!ER$12:ER$95)</f>
        <v>-667613.24572073878</v>
      </c>
      <c r="AZ54" s="13">
        <f>SUMIF(Retirements!$F$12:$F$95,'Depreciation Exp'!$G54,Retirements!ES$12:ES$95)</f>
        <v>-667613.24572073878</v>
      </c>
      <c r="BA54" s="13">
        <f>SUMIF(Retirements!$F$12:$F$95,'Depreciation Exp'!$G54,Retirements!ET$12:ET$95)</f>
        <v>-667613.24572073878</v>
      </c>
      <c r="BB54" s="13">
        <f>SUMIF(Retirements!$F$12:$F$95,'Depreciation Exp'!$G54,Retirements!EU$12:EU$95)</f>
        <v>-667613.24572073878</v>
      </c>
      <c r="BC54" s="13">
        <f>SUMIF(Retirements!$F$12:$F$95,'Depreciation Exp'!$G54,Retirements!EV$12:EV$95)</f>
        <v>-690387.42069850548</v>
      </c>
      <c r="BD54" s="13">
        <f>SUMIF(Retirements!$F$12:$F$95,'Depreciation Exp'!$G54,Retirements!EW$12:EW$95)</f>
        <v>-690387.42069850548</v>
      </c>
      <c r="BE54" s="13">
        <f>SUMIF(Retirements!$F$12:$F$95,'Depreciation Exp'!$G54,Retirements!EX$12:EX$95)</f>
        <v>-690387.42069850548</v>
      </c>
      <c r="BF54" s="13">
        <f>SUMIF(Retirements!$F$12:$F$95,'Depreciation Exp'!$G54,Retirements!EY$12:EY$95)</f>
        <v>-690387.42069850548</v>
      </c>
      <c r="BG54" s="13">
        <f>SUMIF(Retirements!$F$12:$F$95,'Depreciation Exp'!$G54,Retirements!EZ$12:EZ$95)</f>
        <v>-690387.42069850548</v>
      </c>
      <c r="BH54" s="98"/>
      <c r="BI54" s="358">
        <f>VLOOKUP($F54,Scenarios!$J$11:$M$132,4,0)</f>
        <v>142070133.31</v>
      </c>
      <c r="BJ54" s="70">
        <f t="shared" si="174"/>
        <v>142472243.06</v>
      </c>
      <c r="BK54" s="70">
        <f t="shared" si="175"/>
        <v>142906674.60999998</v>
      </c>
      <c r="BL54" s="70">
        <f t="shared" si="176"/>
        <v>147094789.81999999</v>
      </c>
      <c r="BM54" s="70">
        <f t="shared" si="177"/>
        <v>150083031.06</v>
      </c>
      <c r="BN54" s="70">
        <f t="shared" si="178"/>
        <v>151336705.15000001</v>
      </c>
      <c r="BO54" s="70">
        <f t="shared" si="179"/>
        <v>158694804.44999999</v>
      </c>
      <c r="BP54" s="70">
        <f t="shared" si="180"/>
        <v>160715572.75</v>
      </c>
      <c r="BQ54" s="70">
        <f t="shared" si="181"/>
        <v>161730052.84999999</v>
      </c>
      <c r="BR54" s="70">
        <f t="shared" si="182"/>
        <v>159077898.09</v>
      </c>
      <c r="BS54" s="70">
        <f t="shared" si="183"/>
        <v>159328904.32127926</v>
      </c>
      <c r="BT54" s="70">
        <f t="shared" si="184"/>
        <v>160710442.47955853</v>
      </c>
      <c r="BU54" s="70">
        <f t="shared" si="185"/>
        <v>163212627.22349778</v>
      </c>
      <c r="BV54" s="70">
        <f t="shared" si="186"/>
        <v>162864535.26177704</v>
      </c>
      <c r="BW54" s="70">
        <f t="shared" si="187"/>
        <v>163253104.5950563</v>
      </c>
      <c r="BX54" s="70">
        <f t="shared" si="188"/>
        <v>164816809.35633555</v>
      </c>
      <c r="BY54" s="70">
        <f t="shared" si="189"/>
        <v>164448606.4096148</v>
      </c>
      <c r="BZ54" s="70">
        <f t="shared" si="190"/>
        <v>164280804.34089404</v>
      </c>
      <c r="CA54" s="70">
        <f t="shared" si="191"/>
        <v>164409027.14417329</v>
      </c>
      <c r="CB54" s="70">
        <f t="shared" si="192"/>
        <v>164404588.7970188</v>
      </c>
      <c r="CC54" s="70">
        <f t="shared" si="193"/>
        <v>164407658.35358229</v>
      </c>
      <c r="CD54" s="70">
        <f t="shared" si="194"/>
        <v>164421653.8689878</v>
      </c>
      <c r="CE54" s="70">
        <f t="shared" si="195"/>
        <v>164431883.02667731</v>
      </c>
      <c r="CF54" s="70">
        <f t="shared" si="196"/>
        <v>164437476.01080281</v>
      </c>
      <c r="CG54" s="90"/>
      <c r="CH54" s="16">
        <f t="shared" si="197"/>
        <v>292657.20834147505</v>
      </c>
      <c r="CI54" s="13">
        <f t="shared" si="198"/>
        <v>293071.37110088178</v>
      </c>
      <c r="CJ54" s="13">
        <f t="shared" si="199"/>
        <v>293932.98724713444</v>
      </c>
      <c r="CK54" s="13">
        <f t="shared" si="200"/>
        <v>298694.092198228</v>
      </c>
      <c r="CL54" s="13">
        <f t="shared" si="201"/>
        <v>306085.55582182313</v>
      </c>
      <c r="CM54" s="13">
        <f t="shared" si="202"/>
        <v>310454.62013384816</v>
      </c>
      <c r="CN54" s="13">
        <f t="shared" si="203"/>
        <v>319324.52649793756</v>
      </c>
      <c r="CO54" s="13">
        <f t="shared" si="204"/>
        <v>328984.52028153988</v>
      </c>
      <c r="CP54" s="13">
        <f t="shared" si="205"/>
        <v>332110.7485135803</v>
      </c>
      <c r="CQ54" s="13">
        <f t="shared" si="206"/>
        <v>330423.9854937928</v>
      </c>
      <c r="CR54" s="13">
        <f t="shared" si="207"/>
        <v>327950.86391342757</v>
      </c>
      <c r="CS54" s="13">
        <f t="shared" si="208"/>
        <v>329632.34288585593</v>
      </c>
      <c r="CT54" s="13">
        <f t="shared" si="209"/>
        <v>333632.4781572682</v>
      </c>
      <c r="CU54" s="13">
        <f t="shared" si="210"/>
        <v>335851.13863665622</v>
      </c>
      <c r="CV54" s="13">
        <f t="shared" si="211"/>
        <v>335892.82929423969</v>
      </c>
      <c r="CW54" s="13">
        <f t="shared" si="212"/>
        <v>337903.62168641749</v>
      </c>
      <c r="CX54" s="13">
        <f t="shared" si="213"/>
        <v>339134.95798302116</v>
      </c>
      <c r="CY54" s="13">
        <f t="shared" si="214"/>
        <v>338582.88652429363</v>
      </c>
      <c r="CZ54" s="13">
        <f t="shared" si="215"/>
        <v>338542.12089304364</v>
      </c>
      <c r="DA54" s="13">
        <f t="shared" si="216"/>
        <v>338669.61571733048</v>
      </c>
      <c r="DB54" s="13">
        <f t="shared" si="217"/>
        <v>338668.2058980256</v>
      </c>
      <c r="DC54" s="13">
        <f t="shared" si="218"/>
        <v>338685.78248575109</v>
      </c>
      <c r="DD54" s="13">
        <f t="shared" si="219"/>
        <v>338710.73327954498</v>
      </c>
      <c r="DE54" s="13">
        <f t="shared" si="220"/>
        <v>338727.02968099713</v>
      </c>
      <c r="DF54" s="13"/>
      <c r="DG54" s="61" t="s">
        <v>833</v>
      </c>
      <c r="DH54" s="61" t="str">
        <f t="shared" si="221"/>
        <v>403GPOR</v>
      </c>
      <c r="DI54" s="127">
        <f>VLOOKUP($DG54,Scenarios!$O$12:$Q$132,2,0)</f>
        <v>3740188.21</v>
      </c>
      <c r="DJ54" s="63">
        <f t="shared" si="222"/>
        <v>4053001.4002365889</v>
      </c>
      <c r="DK54" s="63">
        <f t="shared" si="223"/>
        <v>312813.19023658894</v>
      </c>
      <c r="DL54" s="109"/>
      <c r="DM54" s="106">
        <f>VLOOKUP($DG54,Scenarios!$O$12:$Q$132,2,0)</f>
        <v>3740188.21</v>
      </c>
      <c r="DN54" s="106">
        <f>VLOOKUP($DG54,Scenarios!$O$12:$Q$132,3,0)</f>
        <v>4089938.9144123737</v>
      </c>
      <c r="DO54" s="106">
        <f t="shared" si="93"/>
        <v>349750.70441237371</v>
      </c>
      <c r="DP54" s="109"/>
      <c r="DQ54" s="127">
        <f t="shared" si="13"/>
        <v>36937.514175784774</v>
      </c>
      <c r="DR54" s="48"/>
    </row>
    <row r="55" spans="1:122">
      <c r="A55" t="s">
        <v>26</v>
      </c>
      <c r="B55" t="s">
        <v>27</v>
      </c>
      <c r="C55" t="s">
        <v>27</v>
      </c>
      <c r="D55" s="5" t="s">
        <v>106</v>
      </c>
      <c r="E55" s="5" t="s">
        <v>36</v>
      </c>
      <c r="F55" s="5" t="s">
        <v>134</v>
      </c>
      <c r="G55" s="5" t="s">
        <v>76</v>
      </c>
      <c r="H55" s="5" t="s">
        <v>840</v>
      </c>
      <c r="I55" s="5"/>
      <c r="J55" s="84">
        <f>VLOOKUP(F55,Scenarios!$BC$10:$BF$122,3,0)</f>
        <v>3.4362428948909139E-2</v>
      </c>
      <c r="K55" s="98">
        <f t="shared" si="173"/>
        <v>2.8635357457424283E-3</v>
      </c>
      <c r="L55" s="98"/>
      <c r="M55" s="13">
        <f>SUMIF(EPIS!$E$8:$E$90,'Depreciation Exp'!$G55,EPIS!H$8:H$90)</f>
        <v>179946.28</v>
      </c>
      <c r="N55" s="13">
        <f>SUMIF(EPIS!$E$8:$E$90,'Depreciation Exp'!$G55,EPIS!I$8:I$90)</f>
        <v>340787.37</v>
      </c>
      <c r="O55" s="13">
        <f>SUMIF(EPIS!$E$8:$E$90,'Depreciation Exp'!$G55,EPIS!J$8:J$90)</f>
        <v>1694349.3199999996</v>
      </c>
      <c r="P55" s="13">
        <f>SUMIF(EPIS!$E$8:$E$90,'Depreciation Exp'!$G55,EPIS!K$8:K$90)</f>
        <v>773955.93999999983</v>
      </c>
      <c r="Q55" s="13">
        <f>SUMIF(EPIS!$E$8:$E$90,'Depreciation Exp'!$G55,EPIS!L$8:L$90)</f>
        <v>273154.53000000009</v>
      </c>
      <c r="R55" s="13">
        <f>SUMIF(EPIS!$E$8:$E$90,'Depreciation Exp'!$G55,EPIS!M$8:M$90)</f>
        <v>1405153.2800000003</v>
      </c>
      <c r="S55" s="13">
        <f>SUMIF(EPIS!$E$8:$E$90,'Depreciation Exp'!$G55,EPIS!N$8:N$90)</f>
        <v>211807.90000000002</v>
      </c>
      <c r="T55" s="13">
        <f>SUMIF(EPIS!$E$8:$E$90,'Depreciation Exp'!$G55,EPIS!O$8:O$90)</f>
        <v>423924.62000000011</v>
      </c>
      <c r="U55" s="13">
        <f>SUMIF(EPIS!$E$8:$E$90,'Depreciation Exp'!$G55,EPIS!P$8:P$90)</f>
        <v>225100.73</v>
      </c>
      <c r="V55" s="13">
        <f>SUMIF(EPIS!$E$8:$E$90,'Depreciation Exp'!$G55,EPIS!Q$8:Q$90)</f>
        <v>66957.553</v>
      </c>
      <c r="W55" s="13">
        <f>SUMIF(EPIS!$E$8:$E$90,'Depreciation Exp'!$G55,EPIS!R$8:R$90)</f>
        <v>67127.129000000015</v>
      </c>
      <c r="X55" s="13">
        <f>SUMIF(EPIS!$E$8:$E$90,'Depreciation Exp'!$G55,EPIS!S$8:S$90)</f>
        <v>403909.11222000001</v>
      </c>
      <c r="Y55" s="13">
        <f>SUMIF(EPIS!$E$8:$E$90,'Depreciation Exp'!$G55,EPIS!T$8:T$90)</f>
        <v>67477.52900000001</v>
      </c>
      <c r="Z55" s="13">
        <f>SUMIF(EPIS!$E$8:$E$90,'Depreciation Exp'!$G55,EPIS!U$8:U$90)</f>
        <v>67681.508000000002</v>
      </c>
      <c r="AA55" s="13">
        <f>SUMIF(EPIS!$E$8:$E$90,'Depreciation Exp'!$G55,EPIS!V$8:V$90)</f>
        <v>65220.213000000003</v>
      </c>
      <c r="AB55" s="13">
        <f>SUMIF(EPIS!$E$8:$E$90,'Depreciation Exp'!$G55,EPIS!W$8:W$90)</f>
        <v>64944.748000000007</v>
      </c>
      <c r="AC55" s="13">
        <f>SUMIF(EPIS!$E$8:$E$90,'Depreciation Exp'!$G55,EPIS!X$8:X$90)</f>
        <v>301927.13699999999</v>
      </c>
      <c r="AD55" s="13">
        <f>SUMIF(EPIS!$E$8:$E$90,'Depreciation Exp'!$G55,EPIS!Y$8:Y$90)</f>
        <v>63277.748000000007</v>
      </c>
      <c r="AE55" s="13">
        <f>SUMIF(EPIS!$E$8:$E$90,'Depreciation Exp'!$G55,EPIS!Z$8:Z$90)</f>
        <v>125413.00373000001</v>
      </c>
      <c r="AF55" s="13">
        <f>SUMIF(EPIS!$E$8:$E$90,'Depreciation Exp'!$G55,EPIS!AA$8:AA$90)</f>
        <v>126924.62887599999</v>
      </c>
      <c r="AG55" s="13">
        <f>SUMIF(EPIS!$E$8:$E$90,'Depreciation Exp'!$G55,EPIS!AB$8:AB$90)</f>
        <v>130557.89429000003</v>
      </c>
      <c r="AH55" s="13">
        <f>SUMIF(EPIS!$E$8:$E$90,'Depreciation Exp'!$G55,EPIS!AC$8:AC$90)</f>
        <v>129690.007552</v>
      </c>
      <c r="AI55" s="13">
        <f>SUMIF(EPIS!$E$8:$E$90,'Depreciation Exp'!$G55,EPIS!AD$8:AD$90)</f>
        <v>127985.44901000003</v>
      </c>
      <c r="AJ55" s="98"/>
      <c r="AK55" s="13">
        <f>SUMIF(Retirements!$F$12:$F$95,'Depreciation Exp'!$G55,Retirements!ED$12:ED$95)</f>
        <v>0</v>
      </c>
      <c r="AL55" s="13">
        <f>SUMIF(Retirements!$F$12:$F$95,'Depreciation Exp'!$G55,Retirements!EE$12:EE$95)</f>
        <v>-302.07</v>
      </c>
      <c r="AM55" s="13">
        <f>SUMIF(Retirements!$F$12:$F$95,'Depreciation Exp'!$G55,Retirements!EF$12:EF$95)</f>
        <v>-131834.89000000001</v>
      </c>
      <c r="AN55" s="13">
        <f>SUMIF(Retirements!$F$12:$F$95,'Depreciation Exp'!$G55,Retirements!EG$12:EG$95)</f>
        <v>-266286.07</v>
      </c>
      <c r="AO55" s="13">
        <f>SUMIF(Retirements!$F$12:$F$95,'Depreciation Exp'!$G55,Retirements!EH$12:EH$95)</f>
        <v>-41372.479999999996</v>
      </c>
      <c r="AP55" s="13">
        <f>SUMIF(Retirements!$F$12:$F$95,'Depreciation Exp'!$G55,Retirements!EI$12:EI$95)</f>
        <v>-132427.63</v>
      </c>
      <c r="AQ55" s="13">
        <f>SUMIF(Retirements!$F$12:$F$95,'Depreciation Exp'!$G55,Retirements!EJ$12:EJ$95)</f>
        <v>-185781.06000000003</v>
      </c>
      <c r="AR55" s="13">
        <f>SUMIF(Retirements!$F$12:$F$95,'Depreciation Exp'!$G55,Retirements!EK$12:EK$95)</f>
        <v>0</v>
      </c>
      <c r="AS55" s="13">
        <f>SUMIF(Retirements!$F$12:$F$95,'Depreciation Exp'!$G55,Retirements!EL$12:EL$95)</f>
        <v>-31967.84</v>
      </c>
      <c r="AT55" s="13">
        <f>SUMIF(Retirements!$F$12:$F$95,'Depreciation Exp'!$G55,Retirements!EM$12:EM$95)</f>
        <v>-138703.83656525338</v>
      </c>
      <c r="AU55" s="13">
        <f>SUMIF(Retirements!$F$12:$F$95,'Depreciation Exp'!$G55,Retirements!EN$12:EN$95)</f>
        <v>-138703.83656525338</v>
      </c>
      <c r="AV55" s="13">
        <f>SUMIF(Retirements!$F$12:$F$95,'Depreciation Exp'!$G55,Retirements!EO$12:EO$95)</f>
        <v>-138703.83656525338</v>
      </c>
      <c r="AW55" s="13">
        <f>SUMIF(Retirements!$F$12:$F$95,'Depreciation Exp'!$G55,Retirements!EP$12:EP$95)</f>
        <v>-138703.83656525338</v>
      </c>
      <c r="AX55" s="13">
        <f>SUMIF(Retirements!$F$12:$F$95,'Depreciation Exp'!$G55,Retirements!EQ$12:EQ$95)</f>
        <v>-138703.83656525338</v>
      </c>
      <c r="AY55" s="13">
        <f>SUMIF(Retirements!$F$12:$F$95,'Depreciation Exp'!$G55,Retirements!ER$12:ER$95)</f>
        <v>-138703.83656525338</v>
      </c>
      <c r="AZ55" s="13">
        <f>SUMIF(Retirements!$F$12:$F$95,'Depreciation Exp'!$G55,Retirements!ES$12:ES$95)</f>
        <v>-138703.83656525338</v>
      </c>
      <c r="BA55" s="13">
        <f>SUMIF(Retirements!$F$12:$F$95,'Depreciation Exp'!$G55,Retirements!ET$12:ET$95)</f>
        <v>-138703.83656525338</v>
      </c>
      <c r="BB55" s="13">
        <f>SUMIF(Retirements!$F$12:$F$95,'Depreciation Exp'!$G55,Retirements!EU$12:EU$95)</f>
        <v>-138703.83656525338</v>
      </c>
      <c r="BC55" s="13">
        <f>SUMIF(Retirements!$F$12:$F$95,'Depreciation Exp'!$G55,Retirements!EV$12:EV$95)</f>
        <v>-140390.50280363834</v>
      </c>
      <c r="BD55" s="13">
        <f>SUMIF(Retirements!$F$12:$F$95,'Depreciation Exp'!$G55,Retirements!EW$12:EW$95)</f>
        <v>-140390.50280363834</v>
      </c>
      <c r="BE55" s="13">
        <f>SUMIF(Retirements!$F$12:$F$95,'Depreciation Exp'!$G55,Retirements!EX$12:EX$95)</f>
        <v>-140390.50280363834</v>
      </c>
      <c r="BF55" s="13">
        <f>SUMIF(Retirements!$F$12:$F$95,'Depreciation Exp'!$G55,Retirements!EY$12:EY$95)</f>
        <v>-140390.50280363834</v>
      </c>
      <c r="BG55" s="13">
        <f>SUMIF(Retirements!$F$12:$F$95,'Depreciation Exp'!$G55,Retirements!EZ$12:EZ$95)</f>
        <v>-140390.50280363834</v>
      </c>
      <c r="BH55" s="98"/>
      <c r="BI55" s="358">
        <f>VLOOKUP($F55,Scenarios!$J$11:$M$132,4,0)</f>
        <v>39405786.249999993</v>
      </c>
      <c r="BJ55" s="70">
        <f t="shared" si="174"/>
        <v>39585732.529999994</v>
      </c>
      <c r="BK55" s="70">
        <f t="shared" si="175"/>
        <v>39926217.829999991</v>
      </c>
      <c r="BL55" s="70">
        <f t="shared" si="176"/>
        <v>41488732.25999999</v>
      </c>
      <c r="BM55" s="70">
        <f t="shared" si="177"/>
        <v>41996402.129999988</v>
      </c>
      <c r="BN55" s="70">
        <f t="shared" si="178"/>
        <v>42228184.179999992</v>
      </c>
      <c r="BO55" s="70">
        <f t="shared" si="179"/>
        <v>43500909.829999991</v>
      </c>
      <c r="BP55" s="70">
        <f t="shared" si="180"/>
        <v>43526936.669999987</v>
      </c>
      <c r="BQ55" s="70">
        <f t="shared" si="181"/>
        <v>43950861.289999984</v>
      </c>
      <c r="BR55" s="70">
        <f t="shared" si="182"/>
        <v>44143994.179999977</v>
      </c>
      <c r="BS55" s="70">
        <f t="shared" si="183"/>
        <v>44072247.896434724</v>
      </c>
      <c r="BT55" s="70">
        <f t="shared" si="184"/>
        <v>44000671.188869469</v>
      </c>
      <c r="BU55" s="70">
        <f t="shared" si="185"/>
        <v>44265876.464524209</v>
      </c>
      <c r="BV55" s="70">
        <f t="shared" si="186"/>
        <v>44194650.156958953</v>
      </c>
      <c r="BW55" s="70">
        <f t="shared" si="187"/>
        <v>44123627.828393698</v>
      </c>
      <c r="BX55" s="70">
        <f t="shared" si="188"/>
        <v>44050144.204828441</v>
      </c>
      <c r="BY55" s="70">
        <f t="shared" si="189"/>
        <v>43976385.116263188</v>
      </c>
      <c r="BZ55" s="70">
        <f t="shared" si="190"/>
        <v>44139608.416697934</v>
      </c>
      <c r="CA55" s="70">
        <f t="shared" si="191"/>
        <v>44064182.328132682</v>
      </c>
      <c r="CB55" s="70">
        <f t="shared" si="192"/>
        <v>44049204.829059042</v>
      </c>
      <c r="CC55" s="70">
        <f t="shared" si="193"/>
        <v>44035738.955131404</v>
      </c>
      <c r="CD55" s="70">
        <f t="shared" si="194"/>
        <v>44025906.346617766</v>
      </c>
      <c r="CE55" s="70">
        <f t="shared" si="195"/>
        <v>44015205.851366125</v>
      </c>
      <c r="CF55" s="70">
        <f t="shared" si="196"/>
        <v>44002800.797572486</v>
      </c>
      <c r="CG55" s="90"/>
      <c r="CH55" s="16">
        <f t="shared" si="197"/>
        <v>112839.87751596046</v>
      </c>
      <c r="CI55" s="13">
        <f t="shared" si="198"/>
        <v>113097.51881850715</v>
      </c>
      <c r="CJ55" s="13">
        <f t="shared" si="199"/>
        <v>113842.65603477875</v>
      </c>
      <c r="CK55" s="13">
        <f t="shared" si="200"/>
        <v>116567.30991027533</v>
      </c>
      <c r="CL55" s="13">
        <f t="shared" si="201"/>
        <v>119531.33328193772</v>
      </c>
      <c r="CM55" s="13">
        <f t="shared" si="202"/>
        <v>120590.05678452665</v>
      </c>
      <c r="CN55" s="13">
        <f t="shared" si="203"/>
        <v>122744.16257387403</v>
      </c>
      <c r="CO55" s="13">
        <f t="shared" si="204"/>
        <v>124603.6746638675</v>
      </c>
      <c r="CP55" s="13">
        <f t="shared" si="205"/>
        <v>125247.90070864701</v>
      </c>
      <c r="CQ55" s="13">
        <f t="shared" si="206"/>
        <v>126131.3838271789</v>
      </c>
      <c r="CR55" s="13">
        <f t="shared" si="207"/>
        <v>126305.18127046901</v>
      </c>
      <c r="CS55" s="13">
        <f t="shared" si="208"/>
        <v>126099.97601632455</v>
      </c>
      <c r="CT55" s="13">
        <f t="shared" si="209"/>
        <v>126377.20717938514</v>
      </c>
      <c r="CU55" s="13">
        <f t="shared" si="210"/>
        <v>126654.94003390835</v>
      </c>
      <c r="CV55" s="13">
        <f t="shared" si="211"/>
        <v>126451.27300673694</v>
      </c>
      <c r="CW55" s="13">
        <f t="shared" si="212"/>
        <v>126244.37402703782</v>
      </c>
      <c r="CX55" s="13">
        <f t="shared" si="213"/>
        <v>126033.55664229492</v>
      </c>
      <c r="CY55" s="13">
        <f t="shared" si="214"/>
        <v>126161.64862662142</v>
      </c>
      <c r="CZ55" s="13">
        <f t="shared" si="215"/>
        <v>126287.3538539038</v>
      </c>
      <c r="DA55" s="13">
        <f t="shared" si="216"/>
        <v>126157.91690153014</v>
      </c>
      <c r="DB55" s="13">
        <f t="shared" si="217"/>
        <v>126117.19259387083</v>
      </c>
      <c r="DC55" s="13">
        <f t="shared" si="218"/>
        <v>126083.83457522476</v>
      </c>
      <c r="DD55" s="13">
        <f t="shared" si="219"/>
        <v>126054.4359369233</v>
      </c>
      <c r="DE55" s="13">
        <f t="shared" si="220"/>
        <v>126021.35415411522</v>
      </c>
      <c r="DF55" s="13"/>
      <c r="DG55" s="61" t="s">
        <v>840</v>
      </c>
      <c r="DH55" s="61" t="str">
        <f t="shared" si="221"/>
        <v>403GPWA</v>
      </c>
      <c r="DI55" s="127">
        <f>VLOOKUP($DG55,Scenarios!$O$12:$Q$132,2,0)</f>
        <v>1318137.68</v>
      </c>
      <c r="DJ55" s="63">
        <f t="shared" si="222"/>
        <v>1514645.0875315527</v>
      </c>
      <c r="DK55" s="63">
        <f t="shared" si="223"/>
        <v>196507.40753155272</v>
      </c>
      <c r="DL55" s="109"/>
      <c r="DM55" s="106">
        <f>VLOOKUP($DG55,Scenarios!$O$12:$Q$132,2,0)</f>
        <v>1318137.68</v>
      </c>
      <c r="DN55" s="106">
        <f>VLOOKUP($DG55,Scenarios!$O$12:$Q$132,3,0)</f>
        <v>1499807.1423507689</v>
      </c>
      <c r="DO55" s="106">
        <f t="shared" si="93"/>
        <v>181669.46235076897</v>
      </c>
      <c r="DP55" s="109"/>
      <c r="DQ55" s="127">
        <f t="shared" si="13"/>
        <v>-14837.945180783747</v>
      </c>
      <c r="DR55" s="48"/>
    </row>
    <row r="56" spans="1:122">
      <c r="A56" t="s">
        <v>28</v>
      </c>
      <c r="B56" t="s">
        <v>29</v>
      </c>
      <c r="C56" t="s">
        <v>29</v>
      </c>
      <c r="D56" s="5" t="s">
        <v>106</v>
      </c>
      <c r="E56" s="5" t="s">
        <v>36</v>
      </c>
      <c r="F56" s="5" t="s">
        <v>135</v>
      </c>
      <c r="G56" s="5" t="s">
        <v>77</v>
      </c>
      <c r="H56" s="5" t="s">
        <v>841</v>
      </c>
      <c r="I56" s="5"/>
      <c r="J56" s="84">
        <f>VLOOKUP(F56,Scenarios!$BC$10:$BF$122,3,0)</f>
        <v>3.8318338319872559E-2</v>
      </c>
      <c r="K56" s="98">
        <f t="shared" si="173"/>
        <v>3.1931948599893799E-3</v>
      </c>
      <c r="L56" s="98"/>
      <c r="M56" s="13">
        <f>SUMIF(EPIS!$E$8:$E$90,'Depreciation Exp'!$G56,EPIS!H$8:H$90)</f>
        <v>1621971.26</v>
      </c>
      <c r="N56" s="13">
        <f>SUMIF(EPIS!$E$8:$E$90,'Depreciation Exp'!$G56,EPIS!I$8:I$90)</f>
        <v>315487.86000000004</v>
      </c>
      <c r="O56" s="13">
        <f>SUMIF(EPIS!$E$8:$E$90,'Depreciation Exp'!$G56,EPIS!J$8:J$90)</f>
        <v>1108254.1599999999</v>
      </c>
      <c r="P56" s="13">
        <f>SUMIF(EPIS!$E$8:$E$90,'Depreciation Exp'!$G56,EPIS!K$8:K$90)</f>
        <v>1040471.4099999998</v>
      </c>
      <c r="Q56" s="13">
        <f>SUMIF(EPIS!$E$8:$E$90,'Depreciation Exp'!$G56,EPIS!L$8:L$90)</f>
        <v>731398.42999999982</v>
      </c>
      <c r="R56" s="13">
        <f>SUMIF(EPIS!$E$8:$E$90,'Depreciation Exp'!$G56,EPIS!M$8:M$90)</f>
        <v>4691842.9000000004</v>
      </c>
      <c r="S56" s="13">
        <f>SUMIF(EPIS!$E$8:$E$90,'Depreciation Exp'!$G56,EPIS!N$8:N$90)</f>
        <v>452020.14999999991</v>
      </c>
      <c r="T56" s="13">
        <f>SUMIF(EPIS!$E$8:$E$90,'Depreciation Exp'!$G56,EPIS!O$8:O$90)</f>
        <v>633053.6100000001</v>
      </c>
      <c r="U56" s="13">
        <f>SUMIF(EPIS!$E$8:$E$90,'Depreciation Exp'!$G56,EPIS!P$8:P$90)</f>
        <v>786806.64999999979</v>
      </c>
      <c r="V56" s="13">
        <f>SUMIF(EPIS!$E$8:$E$90,'Depreciation Exp'!$G56,EPIS!Q$8:Q$90)</f>
        <v>236818.91600000003</v>
      </c>
      <c r="W56" s="13">
        <f>SUMIF(EPIS!$E$8:$E$90,'Depreciation Exp'!$G56,EPIS!R$8:R$90)</f>
        <v>240581.29300000003</v>
      </c>
      <c r="X56" s="13">
        <f>SUMIF(EPIS!$E$8:$E$90,'Depreciation Exp'!$G56,EPIS!S$8:S$90)</f>
        <v>469183.36100000003</v>
      </c>
      <c r="Y56" s="13">
        <f>SUMIF(EPIS!$E$8:$E$90,'Depreciation Exp'!$G56,EPIS!T$8:T$90)</f>
        <v>517104.29300000001</v>
      </c>
      <c r="Z56" s="13">
        <f>SUMIF(EPIS!$E$8:$E$90,'Depreciation Exp'!$G56,EPIS!U$8:U$90)</f>
        <v>298489.86100000003</v>
      </c>
      <c r="AA56" s="13">
        <f>SUMIF(EPIS!$E$8:$E$90,'Depreciation Exp'!$G56,EPIS!V$8:V$90)</f>
        <v>627583.35600000003</v>
      </c>
      <c r="AB56" s="13">
        <f>SUMIF(EPIS!$E$8:$E$90,'Depreciation Exp'!$G56,EPIS!W$8:W$90)</f>
        <v>419959.90099999995</v>
      </c>
      <c r="AC56" s="13">
        <f>SUMIF(EPIS!$E$8:$E$90,'Depreciation Exp'!$G56,EPIS!X$8:X$90)</f>
        <v>634838.51600000006</v>
      </c>
      <c r="AD56" s="13">
        <f>SUMIF(EPIS!$E$8:$E$90,'Depreciation Exp'!$G56,EPIS!Y$8:Y$90)</f>
        <v>671443.86100000003</v>
      </c>
      <c r="AE56" s="13">
        <f>SUMIF(EPIS!$E$8:$E$90,'Depreciation Exp'!$G56,EPIS!Z$8:Z$90)</f>
        <v>284442.57652</v>
      </c>
      <c r="AF56" s="13">
        <f>SUMIF(EPIS!$E$8:$E$90,'Depreciation Exp'!$G56,EPIS!AA$8:AA$90)</f>
        <v>307401.330992</v>
      </c>
      <c r="AG56" s="13">
        <f>SUMIF(EPIS!$E$8:$E$90,'Depreciation Exp'!$G56,EPIS!AB$8:AB$90)</f>
        <v>265439.35674000002</v>
      </c>
      <c r="AH56" s="13">
        <f>SUMIF(EPIS!$E$8:$E$90,'Depreciation Exp'!$G56,EPIS!AC$8:AC$90)</f>
        <v>263114.39133200003</v>
      </c>
      <c r="AI56" s="13">
        <f>SUMIF(EPIS!$E$8:$E$90,'Depreciation Exp'!$G56,EPIS!AD$8:AD$90)</f>
        <v>266999.51300000004</v>
      </c>
      <c r="AJ56" s="98"/>
      <c r="AK56" s="13">
        <f>SUMIF(Retirements!$F$12:$F$95,'Depreciation Exp'!$G56,Retirements!ED$12:ED$95)</f>
        <v>-293676.82</v>
      </c>
      <c r="AL56" s="13">
        <f>SUMIF(Retirements!$F$12:$F$95,'Depreciation Exp'!$G56,Retirements!EE$12:EE$95)</f>
        <v>-91722.77</v>
      </c>
      <c r="AM56" s="13">
        <f>SUMIF(Retirements!$F$12:$F$95,'Depreciation Exp'!$G56,Retirements!EF$12:EF$95)</f>
        <v>-299875.25999999995</v>
      </c>
      <c r="AN56" s="13">
        <f>SUMIF(Retirements!$F$12:$F$95,'Depreciation Exp'!$G56,Retirements!EG$12:EG$95)</f>
        <v>-139755.03</v>
      </c>
      <c r="AO56" s="13">
        <f>SUMIF(Retirements!$F$12:$F$95,'Depreciation Exp'!$G56,Retirements!EH$12:EH$95)</f>
        <v>-95245.819999999992</v>
      </c>
      <c r="AP56" s="13">
        <f>SUMIF(Retirements!$F$12:$F$95,'Depreciation Exp'!$G56,Retirements!EI$12:EI$95)</f>
        <v>-11634.65</v>
      </c>
      <c r="AQ56" s="13">
        <f>SUMIF(Retirements!$F$12:$F$95,'Depreciation Exp'!$G56,Retirements!EJ$12:EJ$95)</f>
        <v>-589177.73</v>
      </c>
      <c r="AR56" s="13">
        <f>SUMIF(Retirements!$F$12:$F$95,'Depreciation Exp'!$G56,Retirements!EK$12:EK$95)</f>
        <v>-3882.23</v>
      </c>
      <c r="AS56" s="13">
        <f>SUMIF(Retirements!$F$12:$F$95,'Depreciation Exp'!$G56,Retirements!EL$12:EL$95)</f>
        <v>-3852417.3500000015</v>
      </c>
      <c r="AT56" s="13">
        <f>SUMIF(Retirements!$F$12:$F$95,'Depreciation Exp'!$G56,Retirements!EM$12:EM$95)</f>
        <v>-246945.15192270582</v>
      </c>
      <c r="AU56" s="13">
        <f>SUMIF(Retirements!$F$12:$F$95,'Depreciation Exp'!$G56,Retirements!EN$12:EN$95)</f>
        <v>-246945.15192270582</v>
      </c>
      <c r="AV56" s="13">
        <f>SUMIF(Retirements!$F$12:$F$95,'Depreciation Exp'!$G56,Retirements!EO$12:EO$95)</f>
        <v>-246945.15192270582</v>
      </c>
      <c r="AW56" s="13">
        <f>SUMIF(Retirements!$F$12:$F$95,'Depreciation Exp'!$G56,Retirements!EP$12:EP$95)</f>
        <v>-246945.15192270582</v>
      </c>
      <c r="AX56" s="13">
        <f>SUMIF(Retirements!$F$12:$F$95,'Depreciation Exp'!$G56,Retirements!EQ$12:EQ$95)</f>
        <v>-246945.15192270582</v>
      </c>
      <c r="AY56" s="13">
        <f>SUMIF(Retirements!$F$12:$F$95,'Depreciation Exp'!$G56,Retirements!ER$12:ER$95)</f>
        <v>-246945.15192270582</v>
      </c>
      <c r="AZ56" s="13">
        <f>SUMIF(Retirements!$F$12:$F$95,'Depreciation Exp'!$G56,Retirements!ES$12:ES$95)</f>
        <v>-246945.15192270582</v>
      </c>
      <c r="BA56" s="13">
        <f>SUMIF(Retirements!$F$12:$F$95,'Depreciation Exp'!$G56,Retirements!ET$12:ET$95)</f>
        <v>-246945.15192270582</v>
      </c>
      <c r="BB56" s="13">
        <f>SUMIF(Retirements!$F$12:$F$95,'Depreciation Exp'!$G56,Retirements!EU$12:EU$95)</f>
        <v>-246945.15192270582</v>
      </c>
      <c r="BC56" s="13">
        <f>SUMIF(Retirements!$F$12:$F$95,'Depreciation Exp'!$G56,Retirements!EV$12:EV$95)</f>
        <v>-244423.25148602994</v>
      </c>
      <c r="BD56" s="13">
        <f>SUMIF(Retirements!$F$12:$F$95,'Depreciation Exp'!$G56,Retirements!EW$12:EW$95)</f>
        <v>-244423.25148602994</v>
      </c>
      <c r="BE56" s="13">
        <f>SUMIF(Retirements!$F$12:$F$95,'Depreciation Exp'!$G56,Retirements!EX$12:EX$95)</f>
        <v>-244423.25148602994</v>
      </c>
      <c r="BF56" s="13">
        <f>SUMIF(Retirements!$F$12:$F$95,'Depreciation Exp'!$G56,Retirements!EY$12:EY$95)</f>
        <v>-244423.25148602994</v>
      </c>
      <c r="BG56" s="13">
        <f>SUMIF(Retirements!$F$12:$F$95,'Depreciation Exp'!$G56,Retirements!EZ$12:EZ$95)</f>
        <v>-244423.25148602994</v>
      </c>
      <c r="BH56" s="98"/>
      <c r="BI56" s="358">
        <f>VLOOKUP($F56,Scenarios!$J$11:$M$132,4,0)</f>
        <v>49730091.410000011</v>
      </c>
      <c r="BJ56" s="70">
        <f t="shared" si="174"/>
        <v>51058385.850000009</v>
      </c>
      <c r="BK56" s="70">
        <f t="shared" si="175"/>
        <v>51282150.940000005</v>
      </c>
      <c r="BL56" s="70">
        <f t="shared" si="176"/>
        <v>52090529.840000004</v>
      </c>
      <c r="BM56" s="70">
        <f t="shared" si="177"/>
        <v>52991246.219999999</v>
      </c>
      <c r="BN56" s="70">
        <f t="shared" si="178"/>
        <v>53627398.829999998</v>
      </c>
      <c r="BO56" s="70">
        <f t="shared" si="179"/>
        <v>58307607.079999998</v>
      </c>
      <c r="BP56" s="70">
        <f t="shared" si="180"/>
        <v>58170449.5</v>
      </c>
      <c r="BQ56" s="70">
        <f t="shared" si="181"/>
        <v>58799620.880000003</v>
      </c>
      <c r="BR56" s="70">
        <f t="shared" si="182"/>
        <v>55734010.18</v>
      </c>
      <c r="BS56" s="70">
        <f t="shared" si="183"/>
        <v>55723883.944077298</v>
      </c>
      <c r="BT56" s="70">
        <f t="shared" si="184"/>
        <v>55717520.085154593</v>
      </c>
      <c r="BU56" s="70">
        <f t="shared" si="185"/>
        <v>55939758.294231892</v>
      </c>
      <c r="BV56" s="70">
        <f t="shared" si="186"/>
        <v>56209917.435309187</v>
      </c>
      <c r="BW56" s="70">
        <f t="shared" si="187"/>
        <v>56261462.144386485</v>
      </c>
      <c r="BX56" s="70">
        <f t="shared" si="188"/>
        <v>56642100.348463781</v>
      </c>
      <c r="BY56" s="70">
        <f t="shared" si="189"/>
        <v>56815115.097541079</v>
      </c>
      <c r="BZ56" s="70">
        <f t="shared" si="190"/>
        <v>57203008.461618379</v>
      </c>
      <c r="CA56" s="70">
        <f t="shared" si="191"/>
        <v>57627507.170695677</v>
      </c>
      <c r="CB56" s="70">
        <f t="shared" si="192"/>
        <v>57667526.495729648</v>
      </c>
      <c r="CC56" s="70">
        <f t="shared" si="193"/>
        <v>57730504.575235613</v>
      </c>
      <c r="CD56" s="70">
        <f t="shared" si="194"/>
        <v>57751520.680489577</v>
      </c>
      <c r="CE56" s="70">
        <f t="shared" si="195"/>
        <v>57770211.820335545</v>
      </c>
      <c r="CF56" s="70">
        <f t="shared" si="196"/>
        <v>57792788.081849508</v>
      </c>
      <c r="CG56" s="90"/>
      <c r="CH56" s="16">
        <f t="shared" si="197"/>
        <v>158797.87227721405</v>
      </c>
      <c r="CI56" s="13">
        <f t="shared" si="198"/>
        <v>160918.62376639427</v>
      </c>
      <c r="CJ56" s="13">
        <f t="shared" si="199"/>
        <v>163396.63802319104</v>
      </c>
      <c r="CK56" s="13">
        <f t="shared" si="200"/>
        <v>165044.55646500949</v>
      </c>
      <c r="CL56" s="13">
        <f t="shared" si="201"/>
        <v>167773.29359667355</v>
      </c>
      <c r="CM56" s="13">
        <f t="shared" si="202"/>
        <v>170227.05467634607</v>
      </c>
      <c r="CN56" s="13">
        <f t="shared" si="203"/>
        <v>178715.14276234643</v>
      </c>
      <c r="CO56" s="13">
        <f t="shared" si="204"/>
        <v>185968.5657864041</v>
      </c>
      <c r="CP56" s="13">
        <f t="shared" si="205"/>
        <v>186754.11375500599</v>
      </c>
      <c r="CQ56" s="13">
        <f t="shared" si="206"/>
        <v>182864.10099835601</v>
      </c>
      <c r="CR56" s="13">
        <f t="shared" si="207"/>
        <v>177953.38731112206</v>
      </c>
      <c r="CS56" s="13">
        <f t="shared" si="208"/>
        <v>177927.05926807152</v>
      </c>
      <c r="CT56" s="13">
        <f t="shared" si="209"/>
        <v>178271.72370073013</v>
      </c>
      <c r="CU56" s="13">
        <f t="shared" si="210"/>
        <v>179057.88404452315</v>
      </c>
      <c r="CV56" s="13">
        <f t="shared" si="211"/>
        <v>179571.51558489937</v>
      </c>
      <c r="CW56" s="13">
        <f t="shared" si="212"/>
        <v>180261.53771332963</v>
      </c>
      <c r="CX56" s="13">
        <f t="shared" si="213"/>
        <v>181145.49859544521</v>
      </c>
      <c r="CY56" s="13">
        <f t="shared" si="214"/>
        <v>182041.043047371</v>
      </c>
      <c r="CZ56" s="13">
        <f t="shared" si="215"/>
        <v>183338.10614351768</v>
      </c>
      <c r="DA56" s="13">
        <f t="shared" si="216"/>
        <v>184079.75444296593</v>
      </c>
      <c r="DB56" s="13">
        <f t="shared" si="217"/>
        <v>184244.19983435053</v>
      </c>
      <c r="DC56" s="13">
        <f t="shared" si="218"/>
        <v>184378.3047338727</v>
      </c>
      <c r="DD56" s="13">
        <f t="shared" si="219"/>
        <v>184441.70121935144</v>
      </c>
      <c r="DE56" s="13">
        <f t="shared" si="220"/>
        <v>184507.58864630526</v>
      </c>
      <c r="DF56" s="13"/>
      <c r="DG56" s="61" t="s">
        <v>841</v>
      </c>
      <c r="DH56" s="61" t="str">
        <f t="shared" si="221"/>
        <v>403GPWYP</v>
      </c>
      <c r="DI56" s="127">
        <f>VLOOKUP($DG56,Scenarios!$O$12:$Q$132,2,0)</f>
        <v>1898403.27</v>
      </c>
      <c r="DJ56" s="63">
        <f t="shared" si="222"/>
        <v>2185338.8577066618</v>
      </c>
      <c r="DK56" s="63">
        <f t="shared" si="223"/>
        <v>286935.58770666178</v>
      </c>
      <c r="DL56" s="109"/>
      <c r="DM56" s="106">
        <f>VLOOKUP($DG56,Scenarios!$O$12:$Q$132,2,0)</f>
        <v>1898403.27</v>
      </c>
      <c r="DN56" s="106">
        <f>VLOOKUP($DG56,Scenarios!$O$12:$Q$132,3,0)</f>
        <v>2308137.3206829</v>
      </c>
      <c r="DO56" s="106">
        <f t="shared" si="93"/>
        <v>409734.05068290001</v>
      </c>
      <c r="DP56" s="109"/>
      <c r="DQ56" s="127">
        <f t="shared" si="13"/>
        <v>122798.46297623822</v>
      </c>
      <c r="DR56" s="48"/>
    </row>
    <row r="57" spans="1:122">
      <c r="A57" t="s">
        <v>30</v>
      </c>
      <c r="B57" t="s">
        <v>31</v>
      </c>
      <c r="C57" t="s">
        <v>31</v>
      </c>
      <c r="D57" s="5" t="s">
        <v>106</v>
      </c>
      <c r="E57" s="5" t="s">
        <v>36</v>
      </c>
      <c r="F57" s="5" t="s">
        <v>136</v>
      </c>
      <c r="G57" s="5" t="s">
        <v>78</v>
      </c>
      <c r="H57" s="5" t="s">
        <v>839</v>
      </c>
      <c r="I57" s="5"/>
      <c r="J57" s="84">
        <f>VLOOKUP(F57,Scenarios!$BC$10:$BF$122,3,0)</f>
        <v>2.2184974936272757E-2</v>
      </c>
      <c r="K57" s="98">
        <f t="shared" si="173"/>
        <v>1.8487479113560631E-3</v>
      </c>
      <c r="L57" s="98"/>
      <c r="M57" s="13">
        <f>SUMIF(EPIS!$E$8:$E$90,'Depreciation Exp'!$G57,EPIS!H$8:H$90)</f>
        <v>9284573.7800000068</v>
      </c>
      <c r="N57" s="13">
        <f>SUMIF(EPIS!$E$8:$E$90,'Depreciation Exp'!$G57,EPIS!I$8:I$90)</f>
        <v>2157523.6300000004</v>
      </c>
      <c r="O57" s="13">
        <f>SUMIF(EPIS!$E$8:$E$90,'Depreciation Exp'!$G57,EPIS!J$8:J$90)</f>
        <v>1124291.27</v>
      </c>
      <c r="P57" s="13">
        <f>SUMIF(EPIS!$E$8:$E$90,'Depreciation Exp'!$G57,EPIS!K$8:K$90)</f>
        <v>1416603.35</v>
      </c>
      <c r="Q57" s="13">
        <f>SUMIF(EPIS!$E$8:$E$90,'Depreciation Exp'!$G57,EPIS!L$8:L$90)</f>
        <v>1536256.8300000005</v>
      </c>
      <c r="R57" s="13">
        <f>SUMIF(EPIS!$E$8:$E$90,'Depreciation Exp'!$G57,EPIS!M$8:M$90)</f>
        <v>3331966.8299999973</v>
      </c>
      <c r="S57" s="13">
        <f>SUMIF(EPIS!$E$8:$E$90,'Depreciation Exp'!$G57,EPIS!N$8:N$90)</f>
        <v>243896.68</v>
      </c>
      <c r="T57" s="13">
        <f>SUMIF(EPIS!$E$8:$E$90,'Depreciation Exp'!$G57,EPIS!O$8:O$90)</f>
        <v>3559603.4099999988</v>
      </c>
      <c r="U57" s="13">
        <f>SUMIF(EPIS!$E$8:$E$90,'Depreciation Exp'!$G57,EPIS!P$8:P$90)</f>
        <v>105217.97000000006</v>
      </c>
      <c r="V57" s="13">
        <f>SUMIF(EPIS!$E$8:$E$90,'Depreciation Exp'!$G57,EPIS!Q$8:Q$90)</f>
        <v>1370292.6380000003</v>
      </c>
      <c r="W57" s="13">
        <f>SUMIF(EPIS!$E$8:$E$90,'Depreciation Exp'!$G57,EPIS!R$8:R$90)</f>
        <v>789260.33699999994</v>
      </c>
      <c r="X57" s="13">
        <f>SUMIF(EPIS!$E$8:$E$90,'Depreciation Exp'!$G57,EPIS!S$8:S$90)</f>
        <v>2877773.2629999993</v>
      </c>
      <c r="Y57" s="13">
        <f>SUMIF(EPIS!$E$8:$E$90,'Depreciation Exp'!$G57,EPIS!T$8:T$90)</f>
        <v>1019509.197</v>
      </c>
      <c r="Z57" s="13">
        <f>SUMIF(EPIS!$E$8:$E$90,'Depreciation Exp'!$G57,EPIS!U$8:U$90)</f>
        <v>672729.44500000007</v>
      </c>
      <c r="AA57" s="13">
        <f>SUMIF(EPIS!$E$8:$E$90,'Depreciation Exp'!$G57,EPIS!V$8:V$90)</f>
        <v>654154.30800000008</v>
      </c>
      <c r="AB57" s="13">
        <f>SUMIF(EPIS!$E$8:$E$90,'Depreciation Exp'!$G57,EPIS!W$8:W$90)</f>
        <v>1242511.825</v>
      </c>
      <c r="AC57" s="13">
        <f>SUMIF(EPIS!$E$8:$E$90,'Depreciation Exp'!$G57,EPIS!X$8:X$90)</f>
        <v>695795.99800000014</v>
      </c>
      <c r="AD57" s="13">
        <f>SUMIF(EPIS!$E$8:$E$90,'Depreciation Exp'!$G57,EPIS!Y$8:Y$90)</f>
        <v>1984399.8650000002</v>
      </c>
      <c r="AE57" s="13">
        <f>SUMIF(EPIS!$E$8:$E$90,'Depreciation Exp'!$G57,EPIS!Z$8:Z$90)</f>
        <v>974149.07114200003</v>
      </c>
      <c r="AF57" s="13">
        <f>SUMIF(EPIS!$E$8:$E$90,'Depreciation Exp'!$G57,EPIS!AA$8:AA$90)</f>
        <v>558719.01005599997</v>
      </c>
      <c r="AG57" s="13">
        <f>SUMIF(EPIS!$E$8:$E$90,'Depreciation Exp'!$G57,EPIS!AB$8:AB$90)</f>
        <v>506768.15614199999</v>
      </c>
      <c r="AH57" s="13">
        <f>SUMIF(EPIS!$E$8:$E$90,'Depreciation Exp'!$G57,EPIS!AC$8:AC$90)</f>
        <v>497665.51877600001</v>
      </c>
      <c r="AI57" s="13">
        <f>SUMIF(EPIS!$E$8:$E$90,'Depreciation Exp'!$G57,EPIS!AD$8:AD$90)</f>
        <v>538193.51154200011</v>
      </c>
      <c r="AJ57" s="98"/>
      <c r="AK57" s="13">
        <f>SUMIF(Retirements!$F$12:$F$95,'Depreciation Exp'!$G57,Retirements!ED$12:ED$95)</f>
        <v>-2209469.4</v>
      </c>
      <c r="AL57" s="13">
        <f>SUMIF(Retirements!$F$12:$F$95,'Depreciation Exp'!$G57,Retirements!EE$12:EE$95)</f>
        <v>0</v>
      </c>
      <c r="AM57" s="13">
        <f>SUMIF(Retirements!$F$12:$F$95,'Depreciation Exp'!$G57,Retirements!EF$12:EF$95)</f>
        <v>-69100.91</v>
      </c>
      <c r="AN57" s="13">
        <f>SUMIF(Retirements!$F$12:$F$95,'Depreciation Exp'!$G57,Retirements!EG$12:EG$95)</f>
        <v>-117670.42</v>
      </c>
      <c r="AO57" s="13">
        <f>SUMIF(Retirements!$F$12:$F$95,'Depreciation Exp'!$G57,Retirements!EH$12:EH$95)</f>
        <v>-190749.76</v>
      </c>
      <c r="AP57" s="13">
        <f>SUMIF(Retirements!$F$12:$F$95,'Depreciation Exp'!$G57,Retirements!EI$12:EI$95)</f>
        <v>-145003.90000000002</v>
      </c>
      <c r="AQ57" s="13">
        <f>SUMIF(Retirements!$F$12:$F$95,'Depreciation Exp'!$G57,Retirements!EJ$12:EJ$95)</f>
        <v>-1392396.610000001</v>
      </c>
      <c r="AR57" s="13">
        <f>SUMIF(Retirements!$F$12:$F$95,'Depreciation Exp'!$G57,Retirements!EK$12:EK$95)</f>
        <v>-207621.14000000004</v>
      </c>
      <c r="AS57" s="13">
        <f>SUMIF(Retirements!$F$12:$F$95,'Depreciation Exp'!$G57,Retirements!EL$12:EL$95)</f>
        <v>-264738.31999999995</v>
      </c>
      <c r="AT57" s="13">
        <f>SUMIF(Retirements!$F$12:$F$95,'Depreciation Exp'!$G57,Retirements!EM$12:EM$95)</f>
        <v>-618664.56907817535</v>
      </c>
      <c r="AU57" s="13">
        <f>SUMIF(Retirements!$F$12:$F$95,'Depreciation Exp'!$G57,Retirements!EN$12:EN$95)</f>
        <v>-618664.56907817535</v>
      </c>
      <c r="AV57" s="13">
        <f>SUMIF(Retirements!$F$12:$F$95,'Depreciation Exp'!$G57,Retirements!EO$12:EO$95)</f>
        <v>-618664.56907817535</v>
      </c>
      <c r="AW57" s="13">
        <f>SUMIF(Retirements!$F$12:$F$95,'Depreciation Exp'!$G57,Retirements!EP$12:EP$95)</f>
        <v>-618664.56907817535</v>
      </c>
      <c r="AX57" s="13">
        <f>SUMIF(Retirements!$F$12:$F$95,'Depreciation Exp'!$G57,Retirements!EQ$12:EQ$95)</f>
        <v>-618664.56907817535</v>
      </c>
      <c r="AY57" s="13">
        <f>SUMIF(Retirements!$F$12:$F$95,'Depreciation Exp'!$G57,Retirements!ER$12:ER$95)</f>
        <v>-618664.56907817535</v>
      </c>
      <c r="AZ57" s="13">
        <f>SUMIF(Retirements!$F$12:$F$95,'Depreciation Exp'!$G57,Retirements!ES$12:ES$95)</f>
        <v>-618664.56907817535</v>
      </c>
      <c r="BA57" s="13">
        <f>SUMIF(Retirements!$F$12:$F$95,'Depreciation Exp'!$G57,Retirements!ET$12:ET$95)</f>
        <v>-618664.56907817535</v>
      </c>
      <c r="BB57" s="13">
        <f>SUMIF(Retirements!$F$12:$F$95,'Depreciation Exp'!$G57,Retirements!EU$12:EU$95)</f>
        <v>-618664.56907817535</v>
      </c>
      <c r="BC57" s="13">
        <f>SUMIF(Retirements!$F$12:$F$95,'Depreciation Exp'!$G57,Retirements!EV$12:EV$95)</f>
        <v>-644861.67163220129</v>
      </c>
      <c r="BD57" s="13">
        <f>SUMIF(Retirements!$F$12:$F$95,'Depreciation Exp'!$G57,Retirements!EW$12:EW$95)</f>
        <v>-644861.67163220129</v>
      </c>
      <c r="BE57" s="13">
        <f>SUMIF(Retirements!$F$12:$F$95,'Depreciation Exp'!$G57,Retirements!EX$12:EX$95)</f>
        <v>-644861.67163220129</v>
      </c>
      <c r="BF57" s="13">
        <f>SUMIF(Retirements!$F$12:$F$95,'Depreciation Exp'!$G57,Retirements!EY$12:EY$95)</f>
        <v>-644861.67163220129</v>
      </c>
      <c r="BG57" s="13">
        <f>SUMIF(Retirements!$F$12:$F$95,'Depreciation Exp'!$G57,Retirements!EZ$12:EZ$95)</f>
        <v>-644861.67163220129</v>
      </c>
      <c r="BH57" s="98"/>
      <c r="BI57" s="358">
        <f>VLOOKUP($F57,Scenarios!$J$11:$M$132,4,0)</f>
        <v>167649574.95000002</v>
      </c>
      <c r="BJ57" s="70">
        <f t="shared" si="174"/>
        <v>174724679.33000001</v>
      </c>
      <c r="BK57" s="70">
        <f t="shared" si="175"/>
        <v>176882202.96000001</v>
      </c>
      <c r="BL57" s="70">
        <f t="shared" si="176"/>
        <v>177937393.32000002</v>
      </c>
      <c r="BM57" s="70">
        <f t="shared" si="177"/>
        <v>179236326.25000003</v>
      </c>
      <c r="BN57" s="70">
        <f t="shared" si="178"/>
        <v>180581833.32000005</v>
      </c>
      <c r="BO57" s="70">
        <f t="shared" si="179"/>
        <v>183768796.25000003</v>
      </c>
      <c r="BP57" s="70">
        <f t="shared" si="180"/>
        <v>182620296.32000002</v>
      </c>
      <c r="BQ57" s="70">
        <f t="shared" si="181"/>
        <v>185972278.59000003</v>
      </c>
      <c r="BR57" s="70">
        <f t="shared" si="182"/>
        <v>185812758.24000004</v>
      </c>
      <c r="BS57" s="70">
        <f t="shared" si="183"/>
        <v>186564386.30892187</v>
      </c>
      <c r="BT57" s="70">
        <f t="shared" si="184"/>
        <v>186734982.07684371</v>
      </c>
      <c r="BU57" s="70">
        <f t="shared" si="185"/>
        <v>188994090.77076554</v>
      </c>
      <c r="BV57" s="70">
        <f t="shared" si="186"/>
        <v>189394935.39868736</v>
      </c>
      <c r="BW57" s="70">
        <f t="shared" si="187"/>
        <v>189449000.27460918</v>
      </c>
      <c r="BX57" s="70">
        <f t="shared" si="188"/>
        <v>189484490.013531</v>
      </c>
      <c r="BY57" s="70">
        <f t="shared" si="189"/>
        <v>190108337.26945281</v>
      </c>
      <c r="BZ57" s="70">
        <f t="shared" si="190"/>
        <v>190185468.69837463</v>
      </c>
      <c r="CA57" s="70">
        <f t="shared" si="191"/>
        <v>191551203.99429646</v>
      </c>
      <c r="CB57" s="70">
        <f t="shared" si="192"/>
        <v>191880491.39380625</v>
      </c>
      <c r="CC57" s="70">
        <f t="shared" si="193"/>
        <v>191794348.73223004</v>
      </c>
      <c r="CD57" s="70">
        <f t="shared" si="194"/>
        <v>191656255.21673983</v>
      </c>
      <c r="CE57" s="70">
        <f t="shared" si="195"/>
        <v>191509059.06388363</v>
      </c>
      <c r="CF57" s="70">
        <f t="shared" si="196"/>
        <v>191402390.90379342</v>
      </c>
      <c r="CG57" s="90"/>
      <c r="CH57" s="16">
        <f t="shared" si="197"/>
        <v>309941.80152854428</v>
      </c>
      <c r="CI57" s="13">
        <f t="shared" si="198"/>
        <v>316481.84375111986</v>
      </c>
      <c r="CJ57" s="13">
        <f t="shared" si="199"/>
        <v>325016.24462602736</v>
      </c>
      <c r="CK57" s="13">
        <f t="shared" si="200"/>
        <v>327985.99376542581</v>
      </c>
      <c r="CL57" s="13">
        <f t="shared" si="201"/>
        <v>330162.0840231569</v>
      </c>
      <c r="CM57" s="13">
        <f t="shared" si="202"/>
        <v>332606.53548651008</v>
      </c>
      <c r="CN57" s="13">
        <f t="shared" si="203"/>
        <v>336796.2327094021</v>
      </c>
      <c r="CO57" s="13">
        <f t="shared" si="204"/>
        <v>338680.5348162154</v>
      </c>
      <c r="CP57" s="13">
        <f t="shared" si="205"/>
        <v>340717.37650310795</v>
      </c>
      <c r="CQ57" s="13">
        <f t="shared" si="206"/>
        <v>343668.40515644976</v>
      </c>
      <c r="CR57" s="13">
        <f t="shared" si="207"/>
        <v>344215.73411077709</v>
      </c>
      <c r="CS57" s="13">
        <f t="shared" si="208"/>
        <v>345068.21380686079</v>
      </c>
      <c r="CT57" s="13">
        <f t="shared" si="209"/>
        <v>347314.16933138389</v>
      </c>
      <c r="CU57" s="13">
        <f t="shared" si="210"/>
        <v>349772.96090541536</v>
      </c>
      <c r="CV57" s="13">
        <f t="shared" si="211"/>
        <v>350193.46740295889</v>
      </c>
      <c r="CW57" s="13">
        <f t="shared" si="212"/>
        <v>350276.24935653107</v>
      </c>
      <c r="CX57" s="13">
        <f t="shared" si="213"/>
        <v>350885.72330257954</v>
      </c>
      <c r="CY57" s="13">
        <f t="shared" si="214"/>
        <v>351533.68974233442</v>
      </c>
      <c r="CZ57" s="13">
        <f t="shared" si="215"/>
        <v>352867.43816429435</v>
      </c>
      <c r="DA57" s="13">
        <f t="shared" si="216"/>
        <v>354434.27299823455</v>
      </c>
      <c r="DB57" s="13">
        <f t="shared" si="217"/>
        <v>354659.02966144052</v>
      </c>
      <c r="DC57" s="13">
        <f t="shared" si="218"/>
        <v>354451.7515794395</v>
      </c>
      <c r="DD57" s="13">
        <f t="shared" si="219"/>
        <v>354188.03724019602</v>
      </c>
      <c r="DE57" s="13">
        <f t="shared" si="220"/>
        <v>353953.37168103229</v>
      </c>
      <c r="DF57" s="13"/>
      <c r="DG57" s="61" t="s">
        <v>839</v>
      </c>
      <c r="DH57" s="61" t="str">
        <f t="shared" si="221"/>
        <v>403GPUT</v>
      </c>
      <c r="DI57" s="127">
        <f>VLOOKUP($DG57,Scenarios!$O$12:$Q$132,2,0)</f>
        <v>3820545.99</v>
      </c>
      <c r="DJ57" s="63">
        <f t="shared" si="222"/>
        <v>4224530.1613658406</v>
      </c>
      <c r="DK57" s="63">
        <f t="shared" si="223"/>
        <v>403984.17136584036</v>
      </c>
      <c r="DL57" s="109"/>
      <c r="DM57" s="106">
        <f>VLOOKUP($DG57,Scenarios!$O$12:$Q$132,2,0)</f>
        <v>3820545.99</v>
      </c>
      <c r="DN57" s="106">
        <f>VLOOKUP($DG57,Scenarios!$O$12:$Q$132,3,0)</f>
        <v>4260804.1805582419</v>
      </c>
      <c r="DO57" s="106">
        <f t="shared" si="93"/>
        <v>440258.19055824168</v>
      </c>
      <c r="DP57" s="109"/>
      <c r="DQ57" s="127">
        <f t="shared" si="13"/>
        <v>36274.01919240132</v>
      </c>
      <c r="DR57" s="48"/>
    </row>
    <row r="58" spans="1:122">
      <c r="A58" t="s">
        <v>32</v>
      </c>
      <c r="B58" t="s">
        <v>33</v>
      </c>
      <c r="C58" t="s">
        <v>33</v>
      </c>
      <c r="D58" s="5" t="s">
        <v>106</v>
      </c>
      <c r="E58" s="5" t="s">
        <v>36</v>
      </c>
      <c r="F58" s="5" t="s">
        <v>137</v>
      </c>
      <c r="G58" s="5" t="s">
        <v>79</v>
      </c>
      <c r="H58" s="5" t="s">
        <v>832</v>
      </c>
      <c r="I58" s="5"/>
      <c r="J58" s="84">
        <f>VLOOKUP(F58,Scenarios!$BC$10:$BF$122,3,0)</f>
        <v>2.2833031606655972E-2</v>
      </c>
      <c r="K58" s="98">
        <f t="shared" si="173"/>
        <v>1.9027526338879976E-3</v>
      </c>
      <c r="L58" s="98"/>
      <c r="M58" s="13">
        <f>SUMIF(EPIS!$E$8:$E$90,'Depreciation Exp'!$G58,EPIS!H$8:H$90)</f>
        <v>1866386.7500000002</v>
      </c>
      <c r="N58" s="13">
        <f>SUMIF(EPIS!$E$8:$E$90,'Depreciation Exp'!$G58,EPIS!I$8:I$90)</f>
        <v>-12033.009999999989</v>
      </c>
      <c r="O58" s="13">
        <f>SUMIF(EPIS!$E$8:$E$90,'Depreciation Exp'!$G58,EPIS!J$8:J$90)</f>
        <v>72942.489999999976</v>
      </c>
      <c r="P58" s="13">
        <f>SUMIF(EPIS!$E$8:$E$90,'Depreciation Exp'!$G58,EPIS!K$8:K$90)</f>
        <v>395123.52999999991</v>
      </c>
      <c r="Q58" s="13">
        <f>SUMIF(EPIS!$E$8:$E$90,'Depreciation Exp'!$G58,EPIS!L$8:L$90)</f>
        <v>312453.4200000001</v>
      </c>
      <c r="R58" s="13">
        <f>SUMIF(EPIS!$E$8:$E$90,'Depreciation Exp'!$G58,EPIS!M$8:M$90)</f>
        <v>274378.87</v>
      </c>
      <c r="S58" s="13">
        <f>SUMIF(EPIS!$E$8:$E$90,'Depreciation Exp'!$G58,EPIS!N$8:N$90)</f>
        <v>23237.4</v>
      </c>
      <c r="T58" s="13">
        <f>SUMIF(EPIS!$E$8:$E$90,'Depreciation Exp'!$G58,EPIS!O$8:O$90)</f>
        <v>198948.01999999996</v>
      </c>
      <c r="U58" s="13">
        <f>SUMIF(EPIS!$E$8:$E$90,'Depreciation Exp'!$G58,EPIS!P$8:P$90)</f>
        <v>296845.8299999999</v>
      </c>
      <c r="V58" s="13">
        <f>SUMIF(EPIS!$E$8:$E$90,'Depreciation Exp'!$G58,EPIS!Q$8:Q$90)</f>
        <v>1097622.906</v>
      </c>
      <c r="W58" s="13">
        <f>SUMIF(EPIS!$E$8:$E$90,'Depreciation Exp'!$G58,EPIS!R$8:R$90)</f>
        <v>150984.60999999999</v>
      </c>
      <c r="X58" s="13">
        <f>SUMIF(EPIS!$E$8:$E$90,'Depreciation Exp'!$G58,EPIS!S$8:S$90)</f>
        <v>152408.59399999998</v>
      </c>
      <c r="Y58" s="13">
        <f>SUMIF(EPIS!$E$8:$E$90,'Depreciation Exp'!$G58,EPIS!T$8:T$90)</f>
        <v>242861.14</v>
      </c>
      <c r="Z58" s="13">
        <f>SUMIF(EPIS!$E$8:$E$90,'Depreciation Exp'!$G58,EPIS!U$8:U$90)</f>
        <v>375825.45400000003</v>
      </c>
      <c r="AA58" s="13">
        <f>SUMIF(EPIS!$E$8:$E$90,'Depreciation Exp'!$G58,EPIS!V$8:V$90)</f>
        <v>232714.71600000001</v>
      </c>
      <c r="AB58" s="13">
        <f>SUMIF(EPIS!$E$8:$E$90,'Depreciation Exp'!$G58,EPIS!W$8:W$90)</f>
        <v>157612.90399999998</v>
      </c>
      <c r="AC58" s="13">
        <f>SUMIF(EPIS!$E$8:$E$90,'Depreciation Exp'!$G58,EPIS!X$8:X$90)</f>
        <v>331503.576</v>
      </c>
      <c r="AD58" s="13">
        <f>SUMIF(EPIS!$E$8:$E$90,'Depreciation Exp'!$G58,EPIS!Y$8:Y$90)</f>
        <v>169223.85399999999</v>
      </c>
      <c r="AE58" s="13">
        <f>SUMIF(EPIS!$E$8:$E$90,'Depreciation Exp'!$G58,EPIS!Z$8:Z$90)</f>
        <v>148566.67975200003</v>
      </c>
      <c r="AF58" s="13">
        <f>SUMIF(EPIS!$E$8:$E$90,'Depreciation Exp'!$G58,EPIS!AA$8:AA$90)</f>
        <v>155865.58094400002</v>
      </c>
      <c r="AG58" s="13">
        <f>SUMIF(EPIS!$E$8:$E$90,'Depreciation Exp'!$G58,EPIS!AB$8:AB$90)</f>
        <v>147156.26111200001</v>
      </c>
      <c r="AH58" s="13">
        <f>SUMIF(EPIS!$E$8:$E$90,'Depreciation Exp'!$G58,EPIS!AC$8:AC$90)</f>
        <v>145204.04658400003</v>
      </c>
      <c r="AI58" s="13">
        <f>SUMIF(EPIS!$E$8:$E$90,'Depreciation Exp'!$G58,EPIS!AD$8:AD$90)</f>
        <v>148856.28039200002</v>
      </c>
      <c r="AJ58" s="98"/>
      <c r="AK58" s="13">
        <f>SUMIF(Retirements!$F$12:$F$95,'Depreciation Exp'!$G58,Retirements!ED$12:ED$95)</f>
        <v>-603849.57999999996</v>
      </c>
      <c r="AL58" s="13">
        <f>SUMIF(Retirements!$F$12:$F$95,'Depreciation Exp'!$G58,Retirements!EE$12:EE$95)</f>
        <v>0</v>
      </c>
      <c r="AM58" s="13">
        <f>SUMIF(Retirements!$F$12:$F$95,'Depreciation Exp'!$G58,Retirements!EF$12:EF$95)</f>
        <v>-3657.04</v>
      </c>
      <c r="AN58" s="13">
        <f>SUMIF(Retirements!$F$12:$F$95,'Depreciation Exp'!$G58,Retirements!EG$12:EG$95)</f>
        <v>-124329.93000000001</v>
      </c>
      <c r="AO58" s="13">
        <f>SUMIF(Retirements!$F$12:$F$95,'Depreciation Exp'!$G58,Retirements!EH$12:EH$95)</f>
        <v>-61897.93</v>
      </c>
      <c r="AP58" s="13">
        <f>SUMIF(Retirements!$F$12:$F$95,'Depreciation Exp'!$G58,Retirements!EI$12:EI$95)</f>
        <v>-25471.190000000002</v>
      </c>
      <c r="AQ58" s="13">
        <f>SUMIF(Retirements!$F$12:$F$95,'Depreciation Exp'!$G58,Retirements!EJ$12:EJ$95)</f>
        <v>-196496.06999999998</v>
      </c>
      <c r="AR58" s="13">
        <f>SUMIF(Retirements!$F$12:$F$95,'Depreciation Exp'!$G58,Retirements!EK$12:EK$95)</f>
        <v>-8646.6700000000019</v>
      </c>
      <c r="AS58" s="13">
        <f>SUMIF(Retirements!$F$12:$F$95,'Depreciation Exp'!$G58,Retirements!EL$12:EL$95)</f>
        <v>-155562.02000000002</v>
      </c>
      <c r="AT58" s="13">
        <f>SUMIF(Retirements!$F$12:$F$95,'Depreciation Exp'!$G58,Retirements!EM$12:EM$95)</f>
        <v>0</v>
      </c>
      <c r="AU58" s="13">
        <f>SUMIF(Retirements!$F$12:$F$95,'Depreciation Exp'!$G58,Retirements!EN$12:EN$95)</f>
        <v>0</v>
      </c>
      <c r="AV58" s="13">
        <f>SUMIF(Retirements!$F$12:$F$95,'Depreciation Exp'!$G58,Retirements!EO$12:EO$95)</f>
        <v>0</v>
      </c>
      <c r="AW58" s="13">
        <f>SUMIF(Retirements!$F$12:$F$95,'Depreciation Exp'!$G58,Retirements!EP$12:EP$95)</f>
        <v>0</v>
      </c>
      <c r="AX58" s="13">
        <f>SUMIF(Retirements!$F$12:$F$95,'Depreciation Exp'!$G58,Retirements!EQ$12:EQ$95)</f>
        <v>0</v>
      </c>
      <c r="AY58" s="13">
        <f>SUMIF(Retirements!$F$12:$F$95,'Depreciation Exp'!$G58,Retirements!ER$12:ER$95)</f>
        <v>0</v>
      </c>
      <c r="AZ58" s="13">
        <f>SUMIF(Retirements!$F$12:$F$95,'Depreciation Exp'!$G58,Retirements!ES$12:ES$95)</f>
        <v>0</v>
      </c>
      <c r="BA58" s="13">
        <f>SUMIF(Retirements!$F$12:$F$95,'Depreciation Exp'!$G58,Retirements!ET$12:ET$95)</f>
        <v>0</v>
      </c>
      <c r="BB58" s="13">
        <f>SUMIF(Retirements!$F$12:$F$95,'Depreciation Exp'!$G58,Retirements!EU$12:EU$95)</f>
        <v>0</v>
      </c>
      <c r="BC58" s="13">
        <f>SUMIF(Retirements!$F$12:$F$95,'Depreciation Exp'!$G58,Retirements!EV$12:EV$95)</f>
        <v>0</v>
      </c>
      <c r="BD58" s="13">
        <f>SUMIF(Retirements!$F$12:$F$95,'Depreciation Exp'!$G58,Retirements!EW$12:EW$95)</f>
        <v>0</v>
      </c>
      <c r="BE58" s="13">
        <f>SUMIF(Retirements!$F$12:$F$95,'Depreciation Exp'!$G58,Retirements!EX$12:EX$95)</f>
        <v>0</v>
      </c>
      <c r="BF58" s="13">
        <f>SUMIF(Retirements!$F$12:$F$95,'Depreciation Exp'!$G58,Retirements!EY$12:EY$95)</f>
        <v>0</v>
      </c>
      <c r="BG58" s="13">
        <f>SUMIF(Retirements!$F$12:$F$95,'Depreciation Exp'!$G58,Retirements!EZ$12:EZ$95)</f>
        <v>0</v>
      </c>
      <c r="BH58" s="98"/>
      <c r="BI58" s="358">
        <f>VLOOKUP($F58,Scenarios!$J$11:$M$132,4,0)</f>
        <v>33117527.960000005</v>
      </c>
      <c r="BJ58" s="70">
        <f t="shared" si="174"/>
        <v>34380065.13000001</v>
      </c>
      <c r="BK58" s="70">
        <f t="shared" si="175"/>
        <v>34368032.120000012</v>
      </c>
      <c r="BL58" s="70">
        <f t="shared" si="176"/>
        <v>34437317.570000015</v>
      </c>
      <c r="BM58" s="70">
        <f t="shared" si="177"/>
        <v>34708111.170000017</v>
      </c>
      <c r="BN58" s="70">
        <f t="shared" si="178"/>
        <v>34958666.660000019</v>
      </c>
      <c r="BO58" s="70">
        <f t="shared" si="179"/>
        <v>35207574.340000018</v>
      </c>
      <c r="BP58" s="70">
        <f t="shared" si="180"/>
        <v>35034315.670000017</v>
      </c>
      <c r="BQ58" s="70">
        <f t="shared" si="181"/>
        <v>35224617.020000018</v>
      </c>
      <c r="BR58" s="70">
        <f t="shared" si="182"/>
        <v>35365900.830000013</v>
      </c>
      <c r="BS58" s="70">
        <f t="shared" si="183"/>
        <v>36463523.736000016</v>
      </c>
      <c r="BT58" s="70">
        <f t="shared" si="184"/>
        <v>36614508.346000016</v>
      </c>
      <c r="BU58" s="70">
        <f t="shared" si="185"/>
        <v>36766916.940000013</v>
      </c>
      <c r="BV58" s="70">
        <f t="shared" si="186"/>
        <v>37009778.080000013</v>
      </c>
      <c r="BW58" s="70">
        <f t="shared" si="187"/>
        <v>37385603.534000017</v>
      </c>
      <c r="BX58" s="70">
        <f t="shared" si="188"/>
        <v>37618318.250000015</v>
      </c>
      <c r="BY58" s="70">
        <f t="shared" si="189"/>
        <v>37775931.154000014</v>
      </c>
      <c r="BZ58" s="70">
        <f t="shared" si="190"/>
        <v>38107434.730000012</v>
      </c>
      <c r="CA58" s="70">
        <f t="shared" si="191"/>
        <v>38276658.584000014</v>
      </c>
      <c r="CB58" s="70">
        <f t="shared" si="192"/>
        <v>38425225.263752013</v>
      </c>
      <c r="CC58" s="70">
        <f t="shared" si="193"/>
        <v>38581090.844696015</v>
      </c>
      <c r="CD58" s="70">
        <f t="shared" si="194"/>
        <v>38728247.105808012</v>
      </c>
      <c r="CE58" s="70">
        <f t="shared" si="195"/>
        <v>38873451.152392015</v>
      </c>
      <c r="CF58" s="70">
        <f t="shared" si="196"/>
        <v>39022307.432784013</v>
      </c>
      <c r="CG58" s="90"/>
      <c r="CH58" s="16">
        <f t="shared" si="197"/>
        <v>63014.46355374941</v>
      </c>
      <c r="CI58" s="13">
        <f t="shared" si="198"/>
        <v>64215.611516548925</v>
      </c>
      <c r="CJ58" s="13">
        <f t="shared" si="199"/>
        <v>65405.311558612884</v>
      </c>
      <c r="CK58" s="13">
        <f t="shared" si="200"/>
        <v>65459.780174116138</v>
      </c>
      <c r="CL58" s="13">
        <f t="shared" si="201"/>
        <v>65783.323328174956</v>
      </c>
      <c r="CM58" s="13">
        <f t="shared" si="202"/>
        <v>66279.322505261269</v>
      </c>
      <c r="CN58" s="13">
        <f t="shared" si="203"/>
        <v>66754.499936385037</v>
      </c>
      <c r="CO58" s="13">
        <f t="shared" si="204"/>
        <v>66826.470612899298</v>
      </c>
      <c r="CP58" s="13">
        <f t="shared" si="205"/>
        <v>66842.684615028542</v>
      </c>
      <c r="CQ58" s="13">
        <f t="shared" si="206"/>
        <v>67158.14688330263</v>
      </c>
      <c r="CR58" s="13">
        <f t="shared" si="207"/>
        <v>68336.813391807897</v>
      </c>
      <c r="CS58" s="13">
        <f t="shared" si="208"/>
        <v>69524.709011688581</v>
      </c>
      <c r="CT58" s="13">
        <f t="shared" si="209"/>
        <v>69813.350120695934</v>
      </c>
      <c r="CU58" s="13">
        <f t="shared" si="210"/>
        <v>70189.400384428285</v>
      </c>
      <c r="CV58" s="13">
        <f t="shared" si="211"/>
        <v>70778.004157570627</v>
      </c>
      <c r="CW58" s="13">
        <f t="shared" si="212"/>
        <v>71356.954863217718</v>
      </c>
      <c r="CX58" s="13">
        <f t="shared" si="213"/>
        <v>71728.303316734819</v>
      </c>
      <c r="CY58" s="13">
        <f t="shared" si="214"/>
        <v>72193.637152033843</v>
      </c>
      <c r="CZ58" s="13">
        <f t="shared" si="215"/>
        <v>72670.017370180067</v>
      </c>
      <c r="DA58" s="13">
        <f t="shared" si="216"/>
        <v>72972.355757740719</v>
      </c>
      <c r="DB58" s="13">
        <f t="shared" si="217"/>
        <v>73261.985400680613</v>
      </c>
      <c r="DC58" s="13">
        <f t="shared" si="218"/>
        <v>73550.273204729441</v>
      </c>
      <c r="DD58" s="13">
        <f t="shared" si="219"/>
        <v>73828.417877485859</v>
      </c>
      <c r="DE58" s="13">
        <f t="shared" si="220"/>
        <v>74108.17990832364</v>
      </c>
      <c r="DF58" s="13"/>
      <c r="DG58" s="61" t="s">
        <v>832</v>
      </c>
      <c r="DH58" s="61" t="str">
        <f t="shared" si="221"/>
        <v>403GPID</v>
      </c>
      <c r="DI58" s="127">
        <f>VLOOKUP($DG58,Scenarios!$O$12:$Q$132,2,0)</f>
        <v>760904.57</v>
      </c>
      <c r="DJ58" s="63">
        <f t="shared" si="222"/>
        <v>866450.87951382156</v>
      </c>
      <c r="DK58" s="63">
        <f t="shared" si="223"/>
        <v>105546.30951382162</v>
      </c>
      <c r="DL58" s="109"/>
      <c r="DM58" s="106">
        <f>VLOOKUP($DG58,Scenarios!$O$12:$Q$132,2,0)</f>
        <v>760904.57</v>
      </c>
      <c r="DN58" s="106">
        <f>VLOOKUP($DG58,Scenarios!$O$12:$Q$132,3,0)</f>
        <v>841303.40132699802</v>
      </c>
      <c r="DO58" s="106">
        <f t="shared" si="93"/>
        <v>80398.831326998072</v>
      </c>
      <c r="DP58" s="109"/>
      <c r="DQ58" s="127">
        <f t="shared" si="13"/>
        <v>-25147.478186823544</v>
      </c>
      <c r="DR58" s="48"/>
    </row>
    <row r="59" spans="1:122">
      <c r="A59" t="s">
        <v>34</v>
      </c>
      <c r="B59" t="s">
        <v>35</v>
      </c>
      <c r="C59" t="s">
        <v>35</v>
      </c>
      <c r="D59" s="5" t="s">
        <v>106</v>
      </c>
      <c r="E59" s="5" t="s">
        <v>36</v>
      </c>
      <c r="F59" s="5" t="s">
        <v>138</v>
      </c>
      <c r="G59" s="5" t="s">
        <v>80</v>
      </c>
      <c r="H59" s="5" t="s">
        <v>842</v>
      </c>
      <c r="I59" s="5"/>
      <c r="J59" s="84">
        <f>VLOOKUP(F59,Scenarios!$BC$10:$BF$122,3,0)</f>
        <v>2.7300851256434132E-2</v>
      </c>
      <c r="K59" s="98">
        <f t="shared" si="173"/>
        <v>2.2750709380361775E-3</v>
      </c>
      <c r="L59" s="98"/>
      <c r="M59" s="13">
        <f>SUMIF(EPIS!$E$8:$E$90,'Depreciation Exp'!$G59,EPIS!H$8:H$90)</f>
        <v>389050.8</v>
      </c>
      <c r="N59" s="13">
        <f>SUMIF(EPIS!$E$8:$E$90,'Depreciation Exp'!$G59,EPIS!I$8:I$90)</f>
        <v>159983.63</v>
      </c>
      <c r="O59" s="13">
        <f>SUMIF(EPIS!$E$8:$E$90,'Depreciation Exp'!$G59,EPIS!J$8:J$90)</f>
        <v>45000.779999999992</v>
      </c>
      <c r="P59" s="13">
        <f>SUMIF(EPIS!$E$8:$E$90,'Depreciation Exp'!$G59,EPIS!K$8:K$90)</f>
        <v>53434.43</v>
      </c>
      <c r="Q59" s="13">
        <f>SUMIF(EPIS!$E$8:$E$90,'Depreciation Exp'!$G59,EPIS!L$8:L$90)</f>
        <v>178078.42999999996</v>
      </c>
      <c r="R59" s="13">
        <f>SUMIF(EPIS!$E$8:$E$90,'Depreciation Exp'!$G59,EPIS!M$8:M$90)</f>
        <v>9388.7100000000009</v>
      </c>
      <c r="S59" s="13">
        <f>SUMIF(EPIS!$E$8:$E$90,'Depreciation Exp'!$G59,EPIS!N$8:N$90)</f>
        <v>16734.32</v>
      </c>
      <c r="T59" s="13">
        <f>SUMIF(EPIS!$E$8:$E$90,'Depreciation Exp'!$G59,EPIS!O$8:O$90)</f>
        <v>661970.22000000009</v>
      </c>
      <c r="U59" s="13">
        <f>SUMIF(EPIS!$E$8:$E$90,'Depreciation Exp'!$G59,EPIS!P$8:P$90)</f>
        <v>29891.35</v>
      </c>
      <c r="V59" s="13">
        <f>SUMIF(EPIS!$E$8:$E$90,'Depreciation Exp'!$G59,EPIS!Q$8:Q$90)</f>
        <v>0</v>
      </c>
      <c r="W59" s="13">
        <f>SUMIF(EPIS!$E$8:$E$90,'Depreciation Exp'!$G59,EPIS!R$8:R$90)</f>
        <v>0</v>
      </c>
      <c r="X59" s="13">
        <f>SUMIF(EPIS!$E$8:$E$90,'Depreciation Exp'!$G59,EPIS!S$8:S$90)</f>
        <v>0</v>
      </c>
      <c r="Y59" s="13">
        <f>SUMIF(EPIS!$E$8:$E$90,'Depreciation Exp'!$G59,EPIS!T$8:T$90)</f>
        <v>0</v>
      </c>
      <c r="Z59" s="13">
        <f>SUMIF(EPIS!$E$8:$E$90,'Depreciation Exp'!$G59,EPIS!U$8:U$90)</f>
        <v>0</v>
      </c>
      <c r="AA59" s="13">
        <f>SUMIF(EPIS!$E$8:$E$90,'Depreciation Exp'!$G59,EPIS!V$8:V$90)</f>
        <v>0</v>
      </c>
      <c r="AB59" s="13">
        <f>SUMIF(EPIS!$E$8:$E$90,'Depreciation Exp'!$G59,EPIS!W$8:W$90)</f>
        <v>0</v>
      </c>
      <c r="AC59" s="13">
        <f>SUMIF(EPIS!$E$8:$E$90,'Depreciation Exp'!$G59,EPIS!X$8:X$90)</f>
        <v>0</v>
      </c>
      <c r="AD59" s="13">
        <f>SUMIF(EPIS!$E$8:$E$90,'Depreciation Exp'!$G59,EPIS!Y$8:Y$90)</f>
        <v>0</v>
      </c>
      <c r="AE59" s="13">
        <f>SUMIF(EPIS!$E$8:$E$90,'Depreciation Exp'!$G59,EPIS!Z$8:Z$90)</f>
        <v>0</v>
      </c>
      <c r="AF59" s="13">
        <f>SUMIF(EPIS!$E$8:$E$90,'Depreciation Exp'!$G59,EPIS!AA$8:AA$90)</f>
        <v>0</v>
      </c>
      <c r="AG59" s="13">
        <f>SUMIF(EPIS!$E$8:$E$90,'Depreciation Exp'!$G59,EPIS!AB$8:AB$90)</f>
        <v>0</v>
      </c>
      <c r="AH59" s="13">
        <f>SUMIF(EPIS!$E$8:$E$90,'Depreciation Exp'!$G59,EPIS!AC$8:AC$90)</f>
        <v>0</v>
      </c>
      <c r="AI59" s="13">
        <f>SUMIF(EPIS!$E$8:$E$90,'Depreciation Exp'!$G59,EPIS!AD$8:AD$90)</f>
        <v>0</v>
      </c>
      <c r="AJ59" s="98"/>
      <c r="AK59" s="13">
        <f>SUMIF(Retirements!$F$12:$F$95,'Depreciation Exp'!$G59,Retirements!ED$12:ED$95)</f>
        <v>-175781.13999999998</v>
      </c>
      <c r="AL59" s="13">
        <f>SUMIF(Retirements!$F$12:$F$95,'Depreciation Exp'!$G59,Retirements!EE$12:EE$95)</f>
        <v>0</v>
      </c>
      <c r="AM59" s="13">
        <f>SUMIF(Retirements!$F$12:$F$95,'Depreciation Exp'!$G59,Retirements!EF$12:EF$95)</f>
        <v>-23142.06</v>
      </c>
      <c r="AN59" s="13">
        <f>SUMIF(Retirements!$F$12:$F$95,'Depreciation Exp'!$G59,Retirements!EG$12:EG$95)</f>
        <v>-1270.1600000000001</v>
      </c>
      <c r="AO59" s="13">
        <f>SUMIF(Retirements!$F$12:$F$95,'Depreciation Exp'!$G59,Retirements!EH$12:EH$95)</f>
        <v>-2094.61</v>
      </c>
      <c r="AP59" s="13">
        <f>SUMIF(Retirements!$F$12:$F$95,'Depreciation Exp'!$G59,Retirements!EI$12:EI$95)</f>
        <v>0</v>
      </c>
      <c r="AQ59" s="13">
        <f>SUMIF(Retirements!$F$12:$F$95,'Depreciation Exp'!$G59,Retirements!EJ$12:EJ$95)</f>
        <v>-146142.82</v>
      </c>
      <c r="AR59" s="13">
        <f>SUMIF(Retirements!$F$12:$F$95,'Depreciation Exp'!$G59,Retirements!EK$12:EK$95)</f>
        <v>0</v>
      </c>
      <c r="AS59" s="13">
        <f>SUMIF(Retirements!$F$12:$F$95,'Depreciation Exp'!$G59,Retirements!EL$12:EL$95)</f>
        <v>-1046.99</v>
      </c>
      <c r="AT59" s="13">
        <f>SUMIF(Retirements!$F$12:$F$95,'Depreciation Exp'!$G59,Retirements!EM$12:EM$95)</f>
        <v>-48825.716007619405</v>
      </c>
      <c r="AU59" s="13">
        <f>SUMIF(Retirements!$F$12:$F$95,'Depreciation Exp'!$G59,Retirements!EN$12:EN$95)</f>
        <v>-48825.716007619405</v>
      </c>
      <c r="AV59" s="13">
        <f>SUMIF(Retirements!$F$12:$F$95,'Depreciation Exp'!$G59,Retirements!EO$12:EO$95)</f>
        <v>-48825.716007619405</v>
      </c>
      <c r="AW59" s="13">
        <f>SUMIF(Retirements!$F$12:$F$95,'Depreciation Exp'!$G59,Retirements!EP$12:EP$95)</f>
        <v>-48825.716007619405</v>
      </c>
      <c r="AX59" s="13">
        <f>SUMIF(Retirements!$F$12:$F$95,'Depreciation Exp'!$G59,Retirements!EQ$12:EQ$95)</f>
        <v>-48825.716007619405</v>
      </c>
      <c r="AY59" s="13">
        <f>SUMIF(Retirements!$F$12:$F$95,'Depreciation Exp'!$G59,Retirements!ER$12:ER$95)</f>
        <v>-48825.716007619405</v>
      </c>
      <c r="AZ59" s="13">
        <f>SUMIF(Retirements!$F$12:$F$95,'Depreciation Exp'!$G59,Retirements!ES$12:ES$95)</f>
        <v>-48825.716007619405</v>
      </c>
      <c r="BA59" s="13">
        <f>SUMIF(Retirements!$F$12:$F$95,'Depreciation Exp'!$G59,Retirements!ET$12:ET$95)</f>
        <v>-48825.716007619405</v>
      </c>
      <c r="BB59" s="13">
        <f>SUMIF(Retirements!$F$12:$F$95,'Depreciation Exp'!$G59,Retirements!EU$12:EU$95)</f>
        <v>-48825.716007619405</v>
      </c>
      <c r="BC59" s="13">
        <f>SUMIF(Retirements!$F$12:$F$95,'Depreciation Exp'!$G59,Retirements!EV$12:EV$95)</f>
        <v>-49298.702652530374</v>
      </c>
      <c r="BD59" s="13">
        <f>SUMIF(Retirements!$F$12:$F$95,'Depreciation Exp'!$G59,Retirements!EW$12:EW$95)</f>
        <v>-49298.702652530374</v>
      </c>
      <c r="BE59" s="13">
        <f>SUMIF(Retirements!$F$12:$F$95,'Depreciation Exp'!$G59,Retirements!EX$12:EX$95)</f>
        <v>-49298.702652530374</v>
      </c>
      <c r="BF59" s="13">
        <f>SUMIF(Retirements!$F$12:$F$95,'Depreciation Exp'!$G59,Retirements!EY$12:EY$95)</f>
        <v>-49298.702652530374</v>
      </c>
      <c r="BG59" s="13">
        <f>SUMIF(Retirements!$F$12:$F$95,'Depreciation Exp'!$G59,Retirements!EZ$12:EZ$95)</f>
        <v>-49298.702652530374</v>
      </c>
      <c r="BH59" s="98"/>
      <c r="BI59" s="358">
        <f>VLOOKUP($F59,Scenarios!$J$11:$M$132,4,0)</f>
        <v>11902959.450000001</v>
      </c>
      <c r="BJ59" s="70">
        <f t="shared" si="174"/>
        <v>12116229.110000001</v>
      </c>
      <c r="BK59" s="70">
        <f t="shared" si="175"/>
        <v>12276212.740000002</v>
      </c>
      <c r="BL59" s="70">
        <f t="shared" si="176"/>
        <v>12298071.460000001</v>
      </c>
      <c r="BM59" s="70">
        <f t="shared" si="177"/>
        <v>12350235.73</v>
      </c>
      <c r="BN59" s="70">
        <f t="shared" si="178"/>
        <v>12526219.550000001</v>
      </c>
      <c r="BO59" s="70">
        <f t="shared" si="179"/>
        <v>12535608.260000002</v>
      </c>
      <c r="BP59" s="70">
        <f t="shared" si="180"/>
        <v>12406199.760000002</v>
      </c>
      <c r="BQ59" s="70">
        <f t="shared" si="181"/>
        <v>13068169.980000002</v>
      </c>
      <c r="BR59" s="70">
        <f t="shared" si="182"/>
        <v>13097014.340000002</v>
      </c>
      <c r="BS59" s="70">
        <f t="shared" si="183"/>
        <v>13048188.623992382</v>
      </c>
      <c r="BT59" s="70">
        <f t="shared" si="184"/>
        <v>12999362.907984762</v>
      </c>
      <c r="BU59" s="70">
        <f t="shared" si="185"/>
        <v>12950537.191977141</v>
      </c>
      <c r="BV59" s="70">
        <f t="shared" si="186"/>
        <v>12901711.475969521</v>
      </c>
      <c r="BW59" s="70">
        <f t="shared" si="187"/>
        <v>12852885.759961901</v>
      </c>
      <c r="BX59" s="70">
        <f t="shared" si="188"/>
        <v>12804060.043954281</v>
      </c>
      <c r="BY59" s="70">
        <f t="shared" si="189"/>
        <v>12755234.327946661</v>
      </c>
      <c r="BZ59" s="70">
        <f t="shared" si="190"/>
        <v>12706408.611939041</v>
      </c>
      <c r="CA59" s="70">
        <f t="shared" si="191"/>
        <v>12657582.895931421</v>
      </c>
      <c r="CB59" s="70">
        <f t="shared" si="192"/>
        <v>12608284.19327889</v>
      </c>
      <c r="CC59" s="70">
        <f t="shared" si="193"/>
        <v>12558985.490626359</v>
      </c>
      <c r="CD59" s="70">
        <f t="shared" si="194"/>
        <v>12509686.787973829</v>
      </c>
      <c r="CE59" s="70">
        <f t="shared" si="195"/>
        <v>12460388.085321298</v>
      </c>
      <c r="CF59" s="70">
        <f t="shared" si="196"/>
        <v>12411089.382668767</v>
      </c>
      <c r="CG59" s="90"/>
      <c r="CH59" s="16">
        <f t="shared" si="197"/>
        <v>27080.077121318085</v>
      </c>
      <c r="CI59" s="13">
        <f t="shared" si="198"/>
        <v>27322.678924033513</v>
      </c>
      <c r="CJ59" s="13">
        <f t="shared" si="199"/>
        <v>27747.267780336209</v>
      </c>
      <c r="CK59" s="13">
        <f t="shared" si="200"/>
        <v>27954.11990323081</v>
      </c>
      <c r="CL59" s="13">
        <f t="shared" si="201"/>
        <v>28038.32367987858</v>
      </c>
      <c r="CM59" s="13">
        <f t="shared" si="202"/>
        <v>28297.850224442311</v>
      </c>
      <c r="CN59" s="13">
        <f t="shared" si="203"/>
        <v>28508.718052298933</v>
      </c>
      <c r="CO59" s="13">
        <f t="shared" si="204"/>
        <v>28372.19128418983</v>
      </c>
      <c r="CP59" s="13">
        <f t="shared" si="205"/>
        <v>28977.999130131109</v>
      </c>
      <c r="CQ59" s="13">
        <f t="shared" si="206"/>
        <v>29763.825217395944</v>
      </c>
      <c r="CR59" s="13">
        <f t="shared" si="207"/>
        <v>29741.095716218199</v>
      </c>
      <c r="CS59" s="13">
        <f t="shared" si="208"/>
        <v>29630.013748700454</v>
      </c>
      <c r="CT59" s="13">
        <f t="shared" si="209"/>
        <v>29518.931781182713</v>
      </c>
      <c r="CU59" s="13">
        <f t="shared" si="210"/>
        <v>29407.849813664969</v>
      </c>
      <c r="CV59" s="13">
        <f t="shared" si="211"/>
        <v>29296.767846147224</v>
      </c>
      <c r="CW59" s="13">
        <f t="shared" si="212"/>
        <v>29185.68587862948</v>
      </c>
      <c r="CX59" s="13">
        <f t="shared" si="213"/>
        <v>29074.603911111735</v>
      </c>
      <c r="CY59" s="13">
        <f t="shared" si="214"/>
        <v>28963.521943593991</v>
      </c>
      <c r="CZ59" s="13">
        <f t="shared" si="215"/>
        <v>28852.439976076246</v>
      </c>
      <c r="DA59" s="13">
        <f t="shared" si="216"/>
        <v>28740.819969473541</v>
      </c>
      <c r="DB59" s="13">
        <f t="shared" si="217"/>
        <v>28628.661923785887</v>
      </c>
      <c r="DC59" s="13">
        <f t="shared" si="218"/>
        <v>28516.503878098221</v>
      </c>
      <c r="DD59" s="13">
        <f t="shared" si="219"/>
        <v>28404.345832410567</v>
      </c>
      <c r="DE59" s="13">
        <f t="shared" si="220"/>
        <v>28292.187786722901</v>
      </c>
      <c r="DF59" s="13"/>
      <c r="DG59" s="61" t="s">
        <v>842</v>
      </c>
      <c r="DH59" s="61" t="str">
        <f t="shared" si="221"/>
        <v>403GPWYU</v>
      </c>
      <c r="DI59" s="127">
        <f>VLOOKUP($DG59,Scenarios!$O$12:$Q$132,2,0)</f>
        <v>362584.8</v>
      </c>
      <c r="DJ59" s="63">
        <f t="shared" si="222"/>
        <v>346882.32054089749</v>
      </c>
      <c r="DK59" s="63">
        <f t="shared" si="223"/>
        <v>-15702.479459102498</v>
      </c>
      <c r="DL59" s="109"/>
      <c r="DM59" s="106">
        <f>VLOOKUP($DG59,Scenarios!$O$12:$Q$132,2,0)</f>
        <v>362584.8</v>
      </c>
      <c r="DN59" s="106">
        <f>VLOOKUP($DG59,Scenarios!$O$12:$Q$132,3,0)</f>
        <v>303009.63911348226</v>
      </c>
      <c r="DO59" s="106">
        <f t="shared" si="93"/>
        <v>-59575.160886517726</v>
      </c>
      <c r="DP59" s="109"/>
      <c r="DQ59" s="127">
        <f t="shared" si="13"/>
        <v>-43872.681427415228</v>
      </c>
      <c r="DR59" s="48"/>
    </row>
    <row r="60" spans="1:122">
      <c r="A60" t="s">
        <v>0</v>
      </c>
      <c r="B60" t="s">
        <v>7</v>
      </c>
      <c r="C60" t="s">
        <v>1</v>
      </c>
      <c r="D60" s="5" t="s">
        <v>106</v>
      </c>
      <c r="E60" s="5" t="s">
        <v>36</v>
      </c>
      <c r="F60" s="5" t="s">
        <v>139</v>
      </c>
      <c r="G60" s="5" t="s">
        <v>81</v>
      </c>
      <c r="H60" s="5" t="s">
        <v>830</v>
      </c>
      <c r="I60" s="5"/>
      <c r="J60" s="84">
        <f>VLOOKUP(F60,Scenarios!$BC$10:$BF$122,3,0)</f>
        <v>3.1281306059259641E-2</v>
      </c>
      <c r="K60" s="98">
        <f t="shared" si="173"/>
        <v>2.6067755049383034E-3</v>
      </c>
      <c r="L60" s="98"/>
      <c r="M60" s="13">
        <f>SUMIF(EPIS!$E$8:$E$90,'Depreciation Exp'!$G60,EPIS!H$8:H$90)</f>
        <v>0</v>
      </c>
      <c r="N60" s="13">
        <f>SUMIF(EPIS!$E$8:$E$90,'Depreciation Exp'!$G60,EPIS!I$8:I$90)</f>
        <v>0</v>
      </c>
      <c r="O60" s="13">
        <f>SUMIF(EPIS!$E$8:$E$90,'Depreciation Exp'!$G60,EPIS!J$8:J$90)</f>
        <v>0</v>
      </c>
      <c r="P60" s="13">
        <f>SUMIF(EPIS!$E$8:$E$90,'Depreciation Exp'!$G60,EPIS!K$8:K$90)</f>
        <v>0</v>
      </c>
      <c r="Q60" s="13">
        <f>SUMIF(EPIS!$E$8:$E$90,'Depreciation Exp'!$G60,EPIS!L$8:L$90)</f>
        <v>0</v>
      </c>
      <c r="R60" s="13">
        <f>SUMIF(EPIS!$E$8:$E$90,'Depreciation Exp'!$G60,EPIS!M$8:M$90)</f>
        <v>0</v>
      </c>
      <c r="S60" s="13">
        <f>SUMIF(EPIS!$E$8:$E$90,'Depreciation Exp'!$G60,EPIS!N$8:N$90)</f>
        <v>0</v>
      </c>
      <c r="T60" s="13">
        <f>SUMIF(EPIS!$E$8:$E$90,'Depreciation Exp'!$G60,EPIS!O$8:O$90)</f>
        <v>0</v>
      </c>
      <c r="U60" s="13">
        <f>SUMIF(EPIS!$E$8:$E$90,'Depreciation Exp'!$G60,EPIS!P$8:P$90)</f>
        <v>0</v>
      </c>
      <c r="V60" s="13">
        <f>SUMIF(EPIS!$E$8:$E$90,'Depreciation Exp'!$G60,EPIS!Q$8:Q$90)</f>
        <v>0</v>
      </c>
      <c r="W60" s="13">
        <f>SUMIF(EPIS!$E$8:$E$90,'Depreciation Exp'!$G60,EPIS!R$8:R$90)</f>
        <v>0</v>
      </c>
      <c r="X60" s="13">
        <f>SUMIF(EPIS!$E$8:$E$90,'Depreciation Exp'!$G60,EPIS!S$8:S$90)</f>
        <v>0</v>
      </c>
      <c r="Y60" s="13">
        <f>SUMIF(EPIS!$E$8:$E$90,'Depreciation Exp'!$G60,EPIS!T$8:T$90)</f>
        <v>0</v>
      </c>
      <c r="Z60" s="13">
        <f>SUMIF(EPIS!$E$8:$E$90,'Depreciation Exp'!$G60,EPIS!U$8:U$90)</f>
        <v>0</v>
      </c>
      <c r="AA60" s="13">
        <f>SUMIF(EPIS!$E$8:$E$90,'Depreciation Exp'!$G60,EPIS!V$8:V$90)</f>
        <v>0</v>
      </c>
      <c r="AB60" s="13">
        <f>SUMIF(EPIS!$E$8:$E$90,'Depreciation Exp'!$G60,EPIS!W$8:W$90)</f>
        <v>0</v>
      </c>
      <c r="AC60" s="13">
        <f>SUMIF(EPIS!$E$8:$E$90,'Depreciation Exp'!$G60,EPIS!X$8:X$90)</f>
        <v>0</v>
      </c>
      <c r="AD60" s="13">
        <f>SUMIF(EPIS!$E$8:$E$90,'Depreciation Exp'!$G60,EPIS!Y$8:Y$90)</f>
        <v>0</v>
      </c>
      <c r="AE60" s="13">
        <f>SUMIF(EPIS!$E$8:$E$90,'Depreciation Exp'!$G60,EPIS!Z$8:Z$90)</f>
        <v>0</v>
      </c>
      <c r="AF60" s="13">
        <f>SUMIF(EPIS!$E$8:$E$90,'Depreciation Exp'!$G60,EPIS!AA$8:AA$90)</f>
        <v>0</v>
      </c>
      <c r="AG60" s="13">
        <f>SUMIF(EPIS!$E$8:$E$90,'Depreciation Exp'!$G60,EPIS!AB$8:AB$90)</f>
        <v>0</v>
      </c>
      <c r="AH60" s="13">
        <f>SUMIF(EPIS!$E$8:$E$90,'Depreciation Exp'!$G60,EPIS!AC$8:AC$90)</f>
        <v>0</v>
      </c>
      <c r="AI60" s="13">
        <f>SUMIF(EPIS!$E$8:$E$90,'Depreciation Exp'!$G60,EPIS!AD$8:AD$90)</f>
        <v>0</v>
      </c>
      <c r="AJ60" s="98"/>
      <c r="AK60" s="13">
        <f>SUMIF(Retirements!$F$12:$F$95,'Depreciation Exp'!$G60,Retirements!ED$12:ED$95)</f>
        <v>0</v>
      </c>
      <c r="AL60" s="13">
        <f>SUMIF(Retirements!$F$12:$F$95,'Depreciation Exp'!$G60,Retirements!EE$12:EE$95)</f>
        <v>0</v>
      </c>
      <c r="AM60" s="13">
        <f>SUMIF(Retirements!$F$12:$F$95,'Depreciation Exp'!$G60,Retirements!EF$12:EF$95)</f>
        <v>0</v>
      </c>
      <c r="AN60" s="13">
        <f>SUMIF(Retirements!$F$12:$F$95,'Depreciation Exp'!$G60,Retirements!EG$12:EG$95)</f>
        <v>-441.55999999999995</v>
      </c>
      <c r="AO60" s="13">
        <f>SUMIF(Retirements!$F$12:$F$95,'Depreciation Exp'!$G60,Retirements!EH$12:EH$95)</f>
        <v>0</v>
      </c>
      <c r="AP60" s="13">
        <f>SUMIF(Retirements!$F$12:$F$95,'Depreciation Exp'!$G60,Retirements!EI$12:EI$95)</f>
        <v>-1170</v>
      </c>
      <c r="AQ60" s="13">
        <f>SUMIF(Retirements!$F$12:$F$95,'Depreciation Exp'!$G60,Retirements!EJ$12:EJ$95)</f>
        <v>-433712.59999999992</v>
      </c>
      <c r="AR60" s="13">
        <f>SUMIF(Retirements!$F$12:$F$95,'Depreciation Exp'!$G60,Retirements!EK$12:EK$95)</f>
        <v>-400.57</v>
      </c>
      <c r="AS60" s="13">
        <f>SUMIF(Retirements!$F$12:$F$95,'Depreciation Exp'!$G60,Retirements!EL$12:EL$95)</f>
        <v>-331.76</v>
      </c>
      <c r="AT60" s="13">
        <f>SUMIF(Retirements!$F$12:$F$95,'Depreciation Exp'!$G60,Retirements!EM$12:EM$95)</f>
        <v>-59748.448975999643</v>
      </c>
      <c r="AU60" s="13">
        <f>SUMIF(Retirements!$F$12:$F$95,'Depreciation Exp'!$G60,Retirements!EN$12:EN$95)</f>
        <v>-59748.448975999643</v>
      </c>
      <c r="AV60" s="13">
        <f>SUMIF(Retirements!$F$12:$F$95,'Depreciation Exp'!$G60,Retirements!EO$12:EO$95)</f>
        <v>-59748.448975999643</v>
      </c>
      <c r="AW60" s="13">
        <f>SUMIF(Retirements!$F$12:$F$95,'Depreciation Exp'!$G60,Retirements!EP$12:EP$95)</f>
        <v>-59748.448975999643</v>
      </c>
      <c r="AX60" s="13">
        <f>SUMIF(Retirements!$F$12:$F$95,'Depreciation Exp'!$G60,Retirements!EQ$12:EQ$95)</f>
        <v>-59748.448975999643</v>
      </c>
      <c r="AY60" s="13">
        <f>SUMIF(Retirements!$F$12:$F$95,'Depreciation Exp'!$G60,Retirements!ER$12:ER$95)</f>
        <v>-59748.448975999643</v>
      </c>
      <c r="AZ60" s="13">
        <f>SUMIF(Retirements!$F$12:$F$95,'Depreciation Exp'!$G60,Retirements!ES$12:ES$95)</f>
        <v>-59748.448975999643</v>
      </c>
      <c r="BA60" s="13">
        <f>SUMIF(Retirements!$F$12:$F$95,'Depreciation Exp'!$G60,Retirements!ET$12:ET$95)</f>
        <v>-59748.448975999643</v>
      </c>
      <c r="BB60" s="13">
        <f>SUMIF(Retirements!$F$12:$F$95,'Depreciation Exp'!$G60,Retirements!EU$12:EU$95)</f>
        <v>-59748.448975999643</v>
      </c>
      <c r="BC60" s="13">
        <f>SUMIF(Retirements!$F$12:$F$95,'Depreciation Exp'!$G60,Retirements!EV$12:EV$95)</f>
        <v>-44548.784144478755</v>
      </c>
      <c r="BD60" s="13">
        <f>SUMIF(Retirements!$F$12:$F$95,'Depreciation Exp'!$G60,Retirements!EW$12:EW$95)</f>
        <v>-44548.784144478755</v>
      </c>
      <c r="BE60" s="13">
        <f>SUMIF(Retirements!$F$12:$F$95,'Depreciation Exp'!$G60,Retirements!EX$12:EX$95)</f>
        <v>-44548.784144478755</v>
      </c>
      <c r="BF60" s="13">
        <f>SUMIF(Retirements!$F$12:$F$95,'Depreciation Exp'!$G60,Retirements!EY$12:EY$95)</f>
        <v>-44548.784144478755</v>
      </c>
      <c r="BG60" s="13">
        <f>SUMIF(Retirements!$F$12:$F$95,'Depreciation Exp'!$G60,Retirements!EZ$12:EZ$95)</f>
        <v>-44548.784144478755</v>
      </c>
      <c r="BH60" s="98"/>
      <c r="BI60" s="358">
        <f>VLOOKUP($F60,Scenarios!$J$11:$M$132,4,0)</f>
        <v>3823163.27</v>
      </c>
      <c r="BJ60" s="70">
        <f t="shared" si="174"/>
        <v>3823163.27</v>
      </c>
      <c r="BK60" s="70">
        <f t="shared" si="175"/>
        <v>3823163.27</v>
      </c>
      <c r="BL60" s="70">
        <f t="shared" si="176"/>
        <v>3823163.27</v>
      </c>
      <c r="BM60" s="70">
        <f t="shared" si="177"/>
        <v>3822721.71</v>
      </c>
      <c r="BN60" s="70">
        <f t="shared" si="178"/>
        <v>3822721.71</v>
      </c>
      <c r="BO60" s="70">
        <f t="shared" si="179"/>
        <v>3821551.71</v>
      </c>
      <c r="BP60" s="70">
        <f t="shared" si="180"/>
        <v>3387839.11</v>
      </c>
      <c r="BQ60" s="70">
        <f t="shared" si="181"/>
        <v>3387438.54</v>
      </c>
      <c r="BR60" s="70">
        <f t="shared" si="182"/>
        <v>3387106.7800000003</v>
      </c>
      <c r="BS60" s="70">
        <f t="shared" si="183"/>
        <v>3327358.3310240004</v>
      </c>
      <c r="BT60" s="70">
        <f t="shared" si="184"/>
        <v>3267609.8820480006</v>
      </c>
      <c r="BU60" s="70">
        <f t="shared" si="185"/>
        <v>3207861.4330720007</v>
      </c>
      <c r="BV60" s="70">
        <f t="shared" si="186"/>
        <v>3148112.9840960009</v>
      </c>
      <c r="BW60" s="70">
        <f t="shared" si="187"/>
        <v>3088364.5351200011</v>
      </c>
      <c r="BX60" s="70">
        <f t="shared" si="188"/>
        <v>3028616.0861440012</v>
      </c>
      <c r="BY60" s="70">
        <f t="shared" si="189"/>
        <v>2968867.6371680014</v>
      </c>
      <c r="BZ60" s="70">
        <f t="shared" si="190"/>
        <v>2909119.1881920015</v>
      </c>
      <c r="CA60" s="70">
        <f t="shared" si="191"/>
        <v>2849370.7392160017</v>
      </c>
      <c r="CB60" s="70">
        <f t="shared" si="192"/>
        <v>2804821.9550715229</v>
      </c>
      <c r="CC60" s="70">
        <f t="shared" si="193"/>
        <v>2760273.170927044</v>
      </c>
      <c r="CD60" s="70">
        <f t="shared" si="194"/>
        <v>2715724.3867825652</v>
      </c>
      <c r="CE60" s="70">
        <f t="shared" si="195"/>
        <v>2671175.6026380863</v>
      </c>
      <c r="CF60" s="70">
        <f t="shared" si="196"/>
        <v>2626626.8184936075</v>
      </c>
      <c r="CG60" s="90"/>
      <c r="CH60" s="16">
        <f t="shared" si="197"/>
        <v>9966.1283636158259</v>
      </c>
      <c r="CI60" s="13">
        <f t="shared" si="198"/>
        <v>9966.1283636158259</v>
      </c>
      <c r="CJ60" s="13">
        <f t="shared" si="199"/>
        <v>9966.1283636158259</v>
      </c>
      <c r="CK60" s="13">
        <f t="shared" si="200"/>
        <v>9966.1283636158259</v>
      </c>
      <c r="CL60" s="13">
        <f t="shared" si="201"/>
        <v>9965.552839719845</v>
      </c>
      <c r="CM60" s="13">
        <f t="shared" si="202"/>
        <v>9964.977315823864</v>
      </c>
      <c r="CN60" s="13">
        <f t="shared" si="203"/>
        <v>9963.4523521534757</v>
      </c>
      <c r="CO60" s="13">
        <f t="shared" si="204"/>
        <v>9396.6316975515347</v>
      </c>
      <c r="CP60" s="13">
        <f t="shared" si="205"/>
        <v>8830.8139085879757</v>
      </c>
      <c r="CQ60" s="13">
        <f t="shared" si="206"/>
        <v>8829.8593986352098</v>
      </c>
      <c r="CR60" s="13">
        <f t="shared" si="207"/>
        <v>8751.5515900901046</v>
      </c>
      <c r="CS60" s="13">
        <f t="shared" si="208"/>
        <v>8595.8007968414131</v>
      </c>
      <c r="CT60" s="13">
        <f t="shared" si="209"/>
        <v>8440.0500035927198</v>
      </c>
      <c r="CU60" s="13">
        <f t="shared" si="210"/>
        <v>8284.2992103440283</v>
      </c>
      <c r="CV60" s="13">
        <f t="shared" si="211"/>
        <v>8128.5484170953359</v>
      </c>
      <c r="CW60" s="13">
        <f t="shared" si="212"/>
        <v>7972.7976238466435</v>
      </c>
      <c r="CX60" s="13">
        <f t="shared" si="213"/>
        <v>7817.0468305979512</v>
      </c>
      <c r="CY60" s="13">
        <f t="shared" si="214"/>
        <v>7661.2960373492579</v>
      </c>
      <c r="CZ60" s="13">
        <f t="shared" si="215"/>
        <v>7505.5452441005655</v>
      </c>
      <c r="DA60" s="13">
        <f t="shared" si="216"/>
        <v>7369.6055078349136</v>
      </c>
      <c r="DB60" s="13">
        <f t="shared" si="217"/>
        <v>7253.4768285523023</v>
      </c>
      <c r="DC60" s="13">
        <f t="shared" si="218"/>
        <v>7137.348149269691</v>
      </c>
      <c r="DD60" s="13">
        <f t="shared" si="219"/>
        <v>7021.2194699870797</v>
      </c>
      <c r="DE60" s="13">
        <f t="shared" si="220"/>
        <v>6905.0907907044684</v>
      </c>
      <c r="DF60" s="13"/>
      <c r="DG60" s="61" t="s">
        <v>830</v>
      </c>
      <c r="DH60" s="61" t="str">
        <f t="shared" si="221"/>
        <v>403GPDGP</v>
      </c>
      <c r="DI60" s="127">
        <f>VLOOKUP($DG60,Scenarios!$O$12:$Q$132,2,0)</f>
        <v>229826.31</v>
      </c>
      <c r="DJ60" s="63">
        <f t="shared" si="222"/>
        <v>91496.324113274954</v>
      </c>
      <c r="DK60" s="63">
        <f t="shared" si="223"/>
        <v>-138329.98588672504</v>
      </c>
      <c r="DL60" s="109"/>
      <c r="DM60" s="106">
        <f>VLOOKUP($DG60,Scenarios!$O$12:$Q$132,2,0)</f>
        <v>229826.31</v>
      </c>
      <c r="DN60" s="106">
        <f>VLOOKUP($DG60,Scenarios!$O$12:$Q$132,3,0)</f>
        <v>92846.635583612282</v>
      </c>
      <c r="DO60" s="106">
        <f t="shared" si="93"/>
        <v>-136979.67441638772</v>
      </c>
      <c r="DP60" s="109"/>
      <c r="DQ60" s="127">
        <f t="shared" si="13"/>
        <v>1350.3114703373285</v>
      </c>
      <c r="DR60" s="48"/>
    </row>
    <row r="61" spans="1:122">
      <c r="A61" t="s">
        <v>4</v>
      </c>
      <c r="B61" t="s">
        <v>7</v>
      </c>
      <c r="C61" t="s">
        <v>5</v>
      </c>
      <c r="D61" s="5" t="s">
        <v>106</v>
      </c>
      <c r="E61" s="5" t="s">
        <v>36</v>
      </c>
      <c r="F61" s="5" t="s">
        <v>140</v>
      </c>
      <c r="G61" s="5" t="s">
        <v>82</v>
      </c>
      <c r="H61" s="5" t="s">
        <v>831</v>
      </c>
      <c r="I61" s="5"/>
      <c r="J61" s="84">
        <f>VLOOKUP(F61,Scenarios!$BC$10:$BF$122,3,0)</f>
        <v>2.4838299365672983E-2</v>
      </c>
      <c r="K61" s="98">
        <f t="shared" si="173"/>
        <v>2.0698582804727487E-3</v>
      </c>
      <c r="L61" s="98"/>
      <c r="M61" s="13">
        <f>SUMIF(EPIS!$E$8:$E$90,'Depreciation Exp'!$G61,EPIS!H$8:H$90)</f>
        <v>0</v>
      </c>
      <c r="N61" s="13">
        <f>SUMIF(EPIS!$E$8:$E$90,'Depreciation Exp'!$G61,EPIS!I$8:I$90)</f>
        <v>0</v>
      </c>
      <c r="O61" s="13">
        <f>SUMIF(EPIS!$E$8:$E$90,'Depreciation Exp'!$G61,EPIS!J$8:J$90)</f>
        <v>0</v>
      </c>
      <c r="P61" s="13">
        <f>SUMIF(EPIS!$E$8:$E$90,'Depreciation Exp'!$G61,EPIS!K$8:K$90)</f>
        <v>0</v>
      </c>
      <c r="Q61" s="13">
        <f>SUMIF(EPIS!$E$8:$E$90,'Depreciation Exp'!$G61,EPIS!L$8:L$90)</f>
        <v>0</v>
      </c>
      <c r="R61" s="13">
        <f>SUMIF(EPIS!$E$8:$E$90,'Depreciation Exp'!$G61,EPIS!M$8:M$90)</f>
        <v>0</v>
      </c>
      <c r="S61" s="13">
        <f>SUMIF(EPIS!$E$8:$E$90,'Depreciation Exp'!$G61,EPIS!N$8:N$90)</f>
        <v>0</v>
      </c>
      <c r="T61" s="13">
        <f>SUMIF(EPIS!$E$8:$E$90,'Depreciation Exp'!$G61,EPIS!O$8:O$90)</f>
        <v>0</v>
      </c>
      <c r="U61" s="13">
        <f>SUMIF(EPIS!$E$8:$E$90,'Depreciation Exp'!$G61,EPIS!P$8:P$90)</f>
        <v>0</v>
      </c>
      <c r="V61" s="13">
        <f>SUMIF(EPIS!$E$8:$E$90,'Depreciation Exp'!$G61,EPIS!Q$8:Q$90)</f>
        <v>0</v>
      </c>
      <c r="W61" s="13">
        <f>SUMIF(EPIS!$E$8:$E$90,'Depreciation Exp'!$G61,EPIS!R$8:R$90)</f>
        <v>0</v>
      </c>
      <c r="X61" s="13">
        <f>SUMIF(EPIS!$E$8:$E$90,'Depreciation Exp'!$G61,EPIS!S$8:S$90)</f>
        <v>0</v>
      </c>
      <c r="Y61" s="13">
        <f>SUMIF(EPIS!$E$8:$E$90,'Depreciation Exp'!$G61,EPIS!T$8:T$90)</f>
        <v>0</v>
      </c>
      <c r="Z61" s="13">
        <f>SUMIF(EPIS!$E$8:$E$90,'Depreciation Exp'!$G61,EPIS!U$8:U$90)</f>
        <v>0</v>
      </c>
      <c r="AA61" s="13">
        <f>SUMIF(EPIS!$E$8:$E$90,'Depreciation Exp'!$G61,EPIS!V$8:V$90)</f>
        <v>0</v>
      </c>
      <c r="AB61" s="13">
        <f>SUMIF(EPIS!$E$8:$E$90,'Depreciation Exp'!$G61,EPIS!W$8:W$90)</f>
        <v>0</v>
      </c>
      <c r="AC61" s="13">
        <f>SUMIF(EPIS!$E$8:$E$90,'Depreciation Exp'!$G61,EPIS!X$8:X$90)</f>
        <v>0</v>
      </c>
      <c r="AD61" s="13">
        <f>SUMIF(EPIS!$E$8:$E$90,'Depreciation Exp'!$G61,EPIS!Y$8:Y$90)</f>
        <v>0</v>
      </c>
      <c r="AE61" s="13">
        <f>SUMIF(EPIS!$E$8:$E$90,'Depreciation Exp'!$G61,EPIS!Z$8:Z$90)</f>
        <v>0</v>
      </c>
      <c r="AF61" s="13">
        <f>SUMIF(EPIS!$E$8:$E$90,'Depreciation Exp'!$G61,EPIS!AA$8:AA$90)</f>
        <v>0</v>
      </c>
      <c r="AG61" s="13">
        <f>SUMIF(EPIS!$E$8:$E$90,'Depreciation Exp'!$G61,EPIS!AB$8:AB$90)</f>
        <v>0</v>
      </c>
      <c r="AH61" s="13">
        <f>SUMIF(EPIS!$E$8:$E$90,'Depreciation Exp'!$G61,EPIS!AC$8:AC$90)</f>
        <v>0</v>
      </c>
      <c r="AI61" s="13">
        <f>SUMIF(EPIS!$E$8:$E$90,'Depreciation Exp'!$G61,EPIS!AD$8:AD$90)</f>
        <v>0</v>
      </c>
      <c r="AJ61" s="98"/>
      <c r="AK61" s="13">
        <f>SUMIF(Retirements!$F$12:$F$95,'Depreciation Exp'!$G61,Retirements!ED$12:ED$95)</f>
        <v>0</v>
      </c>
      <c r="AL61" s="13">
        <f>SUMIF(Retirements!$F$12:$F$95,'Depreciation Exp'!$G61,Retirements!EE$12:EE$95)</f>
        <v>0</v>
      </c>
      <c r="AM61" s="13">
        <f>SUMIF(Retirements!$F$12:$F$95,'Depreciation Exp'!$G61,Retirements!EF$12:EF$95)</f>
        <v>0</v>
      </c>
      <c r="AN61" s="13">
        <f>SUMIF(Retirements!$F$12:$F$95,'Depreciation Exp'!$G61,Retirements!EG$12:EG$95)</f>
        <v>0</v>
      </c>
      <c r="AO61" s="13">
        <f>SUMIF(Retirements!$F$12:$F$95,'Depreciation Exp'!$G61,Retirements!EH$12:EH$95)</f>
        <v>0</v>
      </c>
      <c r="AP61" s="13">
        <f>SUMIF(Retirements!$F$12:$F$95,'Depreciation Exp'!$G61,Retirements!EI$12:EI$95)</f>
        <v>0</v>
      </c>
      <c r="AQ61" s="13">
        <f>SUMIF(Retirements!$F$12:$F$95,'Depreciation Exp'!$G61,Retirements!EJ$12:EJ$95)</f>
        <v>-1311165.7700000003</v>
      </c>
      <c r="AR61" s="13">
        <f>SUMIF(Retirements!$F$12:$F$95,'Depreciation Exp'!$G61,Retirements!EK$12:EK$95)</f>
        <v>0</v>
      </c>
      <c r="AS61" s="13">
        <f>SUMIF(Retirements!$F$12:$F$95,'Depreciation Exp'!$G61,Retirements!EL$12:EL$95)</f>
        <v>0</v>
      </c>
      <c r="AT61" s="13">
        <f>SUMIF(Retirements!$F$12:$F$95,'Depreciation Exp'!$G61,Retirements!EM$12:EM$95)</f>
        <v>-121797.92878068436</v>
      </c>
      <c r="AU61" s="13">
        <f>SUMIF(Retirements!$F$12:$F$95,'Depreciation Exp'!$G61,Retirements!EN$12:EN$95)</f>
        <v>-121797.92878068436</v>
      </c>
      <c r="AV61" s="13">
        <f>SUMIF(Retirements!$F$12:$F$95,'Depreciation Exp'!$G61,Retirements!EO$12:EO$95)</f>
        <v>-121797.92878068436</v>
      </c>
      <c r="AW61" s="13">
        <f>SUMIF(Retirements!$F$12:$F$95,'Depreciation Exp'!$G61,Retirements!EP$12:EP$95)</f>
        <v>-121797.92878068436</v>
      </c>
      <c r="AX61" s="13">
        <f>SUMIF(Retirements!$F$12:$F$95,'Depreciation Exp'!$G61,Retirements!EQ$12:EQ$95)</f>
        <v>-121797.92878068436</v>
      </c>
      <c r="AY61" s="13">
        <f>SUMIF(Retirements!$F$12:$F$95,'Depreciation Exp'!$G61,Retirements!ER$12:ER$95)</f>
        <v>-147424.74878068437</v>
      </c>
      <c r="AZ61" s="13">
        <f>SUMIF(Retirements!$F$12:$F$95,'Depreciation Exp'!$G61,Retirements!ES$12:ES$95)</f>
        <v>-121797.92878068436</v>
      </c>
      <c r="BA61" s="13">
        <f>SUMIF(Retirements!$F$12:$F$95,'Depreciation Exp'!$G61,Retirements!ET$12:ET$95)</f>
        <v>-121797.92878068436</v>
      </c>
      <c r="BB61" s="13">
        <f>SUMIF(Retirements!$F$12:$F$95,'Depreciation Exp'!$G61,Retirements!EU$12:EU$95)</f>
        <v>-121797.92878068436</v>
      </c>
      <c r="BC61" s="13">
        <f>SUMIF(Retirements!$F$12:$F$95,'Depreciation Exp'!$G61,Retirements!EV$12:EV$95)</f>
        <v>-82908.749709361538</v>
      </c>
      <c r="BD61" s="13">
        <f>SUMIF(Retirements!$F$12:$F$95,'Depreciation Exp'!$G61,Retirements!EW$12:EW$95)</f>
        <v>-82908.749709361538</v>
      </c>
      <c r="BE61" s="13">
        <f>SUMIF(Retirements!$F$12:$F$95,'Depreciation Exp'!$G61,Retirements!EX$12:EX$95)</f>
        <v>-82908.749709361538</v>
      </c>
      <c r="BF61" s="13">
        <f>SUMIF(Retirements!$F$12:$F$95,'Depreciation Exp'!$G61,Retirements!EY$12:EY$95)</f>
        <v>-82908.749709361538</v>
      </c>
      <c r="BG61" s="13">
        <f>SUMIF(Retirements!$F$12:$F$95,'Depreciation Exp'!$G61,Retirements!EZ$12:EZ$95)</f>
        <v>-82908.749709361538</v>
      </c>
      <c r="BH61" s="98"/>
      <c r="BI61" s="358">
        <f>VLOOKUP($F61,Scenarios!$J$11:$M$132,4,0)</f>
        <v>7619887.9700000007</v>
      </c>
      <c r="BJ61" s="70">
        <f t="shared" si="174"/>
        <v>7619887.9700000007</v>
      </c>
      <c r="BK61" s="70">
        <f t="shared" si="175"/>
        <v>7619887.9700000007</v>
      </c>
      <c r="BL61" s="70">
        <f t="shared" si="176"/>
        <v>7619887.9700000007</v>
      </c>
      <c r="BM61" s="70">
        <f t="shared" si="177"/>
        <v>7619887.9700000007</v>
      </c>
      <c r="BN61" s="70">
        <f t="shared" si="178"/>
        <v>7619887.9700000007</v>
      </c>
      <c r="BO61" s="70">
        <f t="shared" si="179"/>
        <v>7619887.9700000007</v>
      </c>
      <c r="BP61" s="70">
        <f t="shared" si="180"/>
        <v>6308722.2000000002</v>
      </c>
      <c r="BQ61" s="70">
        <f t="shared" si="181"/>
        <v>6308722.2000000002</v>
      </c>
      <c r="BR61" s="70">
        <f t="shared" si="182"/>
        <v>6308722.2000000002</v>
      </c>
      <c r="BS61" s="70">
        <f t="shared" si="183"/>
        <v>6186924.2712193159</v>
      </c>
      <c r="BT61" s="70">
        <f t="shared" si="184"/>
        <v>6065126.3424386317</v>
      </c>
      <c r="BU61" s="70">
        <f t="shared" si="185"/>
        <v>5943328.4136579474</v>
      </c>
      <c r="BV61" s="70">
        <f t="shared" si="186"/>
        <v>5821530.4848772632</v>
      </c>
      <c r="BW61" s="70">
        <f t="shared" si="187"/>
        <v>5699732.5560965789</v>
      </c>
      <c r="BX61" s="70">
        <f t="shared" si="188"/>
        <v>5552307.8073158944</v>
      </c>
      <c r="BY61" s="70">
        <f t="shared" si="189"/>
        <v>5430509.8785352102</v>
      </c>
      <c r="BZ61" s="70">
        <f t="shared" si="190"/>
        <v>5308711.9497545259</v>
      </c>
      <c r="CA61" s="70">
        <f t="shared" si="191"/>
        <v>5186914.0209738417</v>
      </c>
      <c r="CB61" s="70">
        <f t="shared" si="192"/>
        <v>5104005.2712644804</v>
      </c>
      <c r="CC61" s="70">
        <f t="shared" si="193"/>
        <v>5021096.5215551192</v>
      </c>
      <c r="CD61" s="70">
        <f t="shared" si="194"/>
        <v>4938187.771845758</v>
      </c>
      <c r="CE61" s="70">
        <f t="shared" si="195"/>
        <v>4855279.0221363967</v>
      </c>
      <c r="CF61" s="70">
        <f t="shared" si="196"/>
        <v>4772370.2724270355</v>
      </c>
      <c r="CG61" s="90"/>
      <c r="CH61" s="16">
        <f t="shared" si="197"/>
        <v>15772.088210979186</v>
      </c>
      <c r="CI61" s="13">
        <f t="shared" si="198"/>
        <v>15772.088210979186</v>
      </c>
      <c r="CJ61" s="13">
        <f t="shared" si="199"/>
        <v>15772.088210979186</v>
      </c>
      <c r="CK61" s="13">
        <f t="shared" si="200"/>
        <v>15772.088210979186</v>
      </c>
      <c r="CL61" s="13">
        <f t="shared" si="201"/>
        <v>15772.088210979186</v>
      </c>
      <c r="CM61" s="13">
        <f t="shared" si="202"/>
        <v>15772.088210979186</v>
      </c>
      <c r="CN61" s="13">
        <f t="shared" si="203"/>
        <v>15772.088210979186</v>
      </c>
      <c r="CO61" s="13">
        <f t="shared" si="204"/>
        <v>14415.124547925721</v>
      </c>
      <c r="CP61" s="13">
        <f t="shared" si="205"/>
        <v>13058.160884872257</v>
      </c>
      <c r="CQ61" s="13">
        <f t="shared" si="206"/>
        <v>13058.160884872257</v>
      </c>
      <c r="CR61" s="13">
        <f t="shared" si="207"/>
        <v>12932.108659156693</v>
      </c>
      <c r="CS61" s="13">
        <f t="shared" si="208"/>
        <v>12680.004207725562</v>
      </c>
      <c r="CT61" s="13">
        <f t="shared" si="209"/>
        <v>12427.899756294433</v>
      </c>
      <c r="CU61" s="13">
        <f t="shared" si="210"/>
        <v>12175.795304863304</v>
      </c>
      <c r="CV61" s="13">
        <f t="shared" si="211"/>
        <v>11923.690853432174</v>
      </c>
      <c r="CW61" s="13">
        <f t="shared" si="212"/>
        <v>11645.064459211453</v>
      </c>
      <c r="CX61" s="13">
        <f t="shared" si="213"/>
        <v>11366.438064990731</v>
      </c>
      <c r="CY61" s="13">
        <f t="shared" si="214"/>
        <v>11114.3336135596</v>
      </c>
      <c r="CZ61" s="13">
        <f t="shared" si="215"/>
        <v>10862.229162128471</v>
      </c>
      <c r="DA61" s="13">
        <f t="shared" si="216"/>
        <v>10650.372255358123</v>
      </c>
      <c r="DB61" s="13">
        <f t="shared" si="217"/>
        <v>10478.762893248562</v>
      </c>
      <c r="DC61" s="13">
        <f t="shared" si="218"/>
        <v>10307.153531138996</v>
      </c>
      <c r="DD61" s="13">
        <f t="shared" si="219"/>
        <v>10135.544169029434</v>
      </c>
      <c r="DE61" s="13">
        <f t="shared" si="220"/>
        <v>9963.9348069198677</v>
      </c>
      <c r="DF61" s="13"/>
      <c r="DG61" s="61" t="s">
        <v>831</v>
      </c>
      <c r="DH61" s="61" t="str">
        <f t="shared" si="221"/>
        <v>403GPDGU</v>
      </c>
      <c r="DI61" s="127">
        <f>VLOOKUP($DG61,Scenarios!$O$12:$Q$132,2,0)</f>
        <v>376405.82</v>
      </c>
      <c r="DJ61" s="63">
        <f t="shared" si="222"/>
        <v>133051.21887017516</v>
      </c>
      <c r="DK61" s="63">
        <f t="shared" si="223"/>
        <v>-243354.60112982485</v>
      </c>
      <c r="DL61" s="109"/>
      <c r="DM61" s="106">
        <f>VLOOKUP($DG61,Scenarios!$O$12:$Q$132,2,0)</f>
        <v>376405.82</v>
      </c>
      <c r="DN61" s="106">
        <f>VLOOKUP($DG61,Scenarios!$O$12:$Q$132,3,0)</f>
        <v>142051.40119891526</v>
      </c>
      <c r="DO61" s="106">
        <f t="shared" si="93"/>
        <v>-234354.41880108474</v>
      </c>
      <c r="DP61" s="109"/>
      <c r="DQ61" s="127">
        <f t="shared" si="13"/>
        <v>9000.1823287401057</v>
      </c>
      <c r="DR61" s="48"/>
    </row>
    <row r="62" spans="1:122">
      <c r="A62" t="s">
        <v>6</v>
      </c>
      <c r="B62" t="s">
        <v>7</v>
      </c>
      <c r="C62" t="s">
        <v>7</v>
      </c>
      <c r="D62" s="5" t="s">
        <v>106</v>
      </c>
      <c r="E62" s="5" t="s">
        <v>36</v>
      </c>
      <c r="F62" s="5" t="s">
        <v>141</v>
      </c>
      <c r="G62" s="5" t="s">
        <v>83</v>
      </c>
      <c r="H62" s="5" t="s">
        <v>835</v>
      </c>
      <c r="I62" s="5"/>
      <c r="J62" s="84">
        <f>VLOOKUP(F62,Scenarios!$BC$10:$BF$122,3,0)</f>
        <v>3.3220677208109416E-2</v>
      </c>
      <c r="K62" s="98">
        <f t="shared" si="173"/>
        <v>2.7683897673424513E-3</v>
      </c>
      <c r="L62" s="98"/>
      <c r="M62" s="13">
        <f>SUMIF(EPIS!$E$8:$E$90,'Depreciation Exp'!$G62,EPIS!H$8:H$90)</f>
        <v>116158.95000000001</v>
      </c>
      <c r="N62" s="13">
        <f>SUMIF(EPIS!$E$8:$E$90,'Depreciation Exp'!$G62,EPIS!I$8:I$90)</f>
        <v>453562.56999999995</v>
      </c>
      <c r="O62" s="13">
        <f>SUMIF(EPIS!$E$8:$E$90,'Depreciation Exp'!$G62,EPIS!J$8:J$90)</f>
        <v>2199056.8199999989</v>
      </c>
      <c r="P62" s="13">
        <f>SUMIF(EPIS!$E$8:$E$90,'Depreciation Exp'!$G62,EPIS!K$8:K$90)</f>
        <v>367692.4599999999</v>
      </c>
      <c r="Q62" s="13">
        <f>SUMIF(EPIS!$E$8:$E$90,'Depreciation Exp'!$G62,EPIS!L$8:L$90)</f>
        <v>1781600.6700000006</v>
      </c>
      <c r="R62" s="13">
        <f>SUMIF(EPIS!$E$8:$E$90,'Depreciation Exp'!$G62,EPIS!M$8:M$90)</f>
        <v>3937999.4200000009</v>
      </c>
      <c r="S62" s="13">
        <f>SUMIF(EPIS!$E$8:$E$90,'Depreciation Exp'!$G62,EPIS!N$8:N$90)</f>
        <v>1452230.0399999996</v>
      </c>
      <c r="T62" s="13">
        <f>SUMIF(EPIS!$E$8:$E$90,'Depreciation Exp'!$G62,EPIS!O$8:O$90)</f>
        <v>1123114.8500000006</v>
      </c>
      <c r="U62" s="13">
        <f>SUMIF(EPIS!$E$8:$E$90,'Depreciation Exp'!$G62,EPIS!P$8:P$90)</f>
        <v>1437584.3299999996</v>
      </c>
      <c r="V62" s="13">
        <f>SUMIF(EPIS!$E$8:$E$90,'Depreciation Exp'!$G62,EPIS!Q$8:Q$90)</f>
        <v>2250</v>
      </c>
      <c r="W62" s="13">
        <f>SUMIF(EPIS!$E$8:$E$90,'Depreciation Exp'!$G62,EPIS!R$8:R$90)</f>
        <v>177935.76</v>
      </c>
      <c r="X62" s="13">
        <f>SUMIF(EPIS!$E$8:$E$90,'Depreciation Exp'!$G62,EPIS!S$8:S$90)</f>
        <v>631915.13</v>
      </c>
      <c r="Y62" s="13">
        <f>SUMIF(EPIS!$E$8:$E$90,'Depreciation Exp'!$G62,EPIS!T$8:T$90)</f>
        <v>226560</v>
      </c>
      <c r="Z62" s="13">
        <f>SUMIF(EPIS!$E$8:$E$90,'Depreciation Exp'!$G62,EPIS!U$8:U$90)</f>
        <v>959550</v>
      </c>
      <c r="AA62" s="13">
        <f>SUMIF(EPIS!$E$8:$E$90,'Depreciation Exp'!$G62,EPIS!V$8:V$90)</f>
        <v>1145209.1000000001</v>
      </c>
      <c r="AB62" s="13">
        <f>SUMIF(EPIS!$E$8:$E$90,'Depreciation Exp'!$G62,EPIS!W$8:W$90)</f>
        <v>1623004</v>
      </c>
      <c r="AC62" s="13">
        <f>SUMIF(EPIS!$E$8:$E$90,'Depreciation Exp'!$G62,EPIS!X$8:X$90)</f>
        <v>12000</v>
      </c>
      <c r="AD62" s="13">
        <f>SUMIF(EPIS!$E$8:$E$90,'Depreciation Exp'!$G62,EPIS!Y$8:Y$90)</f>
        <v>3670632.45</v>
      </c>
      <c r="AE62" s="13">
        <f>SUMIF(EPIS!$E$8:$E$90,'Depreciation Exp'!$G62,EPIS!Z$8:Z$90)</f>
        <v>6108</v>
      </c>
      <c r="AF62" s="13">
        <f>SUMIF(EPIS!$E$8:$E$90,'Depreciation Exp'!$G62,EPIS!AA$8:AA$90)</f>
        <v>5090</v>
      </c>
      <c r="AG62" s="13">
        <f>SUMIF(EPIS!$E$8:$E$90,'Depreciation Exp'!$G62,EPIS!AB$8:AB$90)</f>
        <v>2036</v>
      </c>
      <c r="AH62" s="13">
        <f>SUMIF(EPIS!$E$8:$E$90,'Depreciation Exp'!$G62,EPIS!AC$8:AC$90)</f>
        <v>1527</v>
      </c>
      <c r="AI62" s="13">
        <f>SUMIF(EPIS!$E$8:$E$90,'Depreciation Exp'!$G62,EPIS!AD$8:AD$90)</f>
        <v>1527</v>
      </c>
      <c r="AJ62" s="98"/>
      <c r="AK62" s="13">
        <f>SUMIF(Retirements!$F$12:$F$95,'Depreciation Exp'!$G62,Retirements!ED$12:ED$95)</f>
        <v>-257196.25000000003</v>
      </c>
      <c r="AL62" s="13">
        <f>SUMIF(Retirements!$F$12:$F$95,'Depreciation Exp'!$G62,Retirements!EE$12:EE$95)</f>
        <v>0</v>
      </c>
      <c r="AM62" s="13">
        <f>SUMIF(Retirements!$F$12:$F$95,'Depreciation Exp'!$G62,Retirements!EF$12:EF$95)</f>
        <v>-66428.290000000008</v>
      </c>
      <c r="AN62" s="13">
        <f>SUMIF(Retirements!$F$12:$F$95,'Depreciation Exp'!$G62,Retirements!EG$12:EG$95)</f>
        <v>-94963.5</v>
      </c>
      <c r="AO62" s="13">
        <f>SUMIF(Retirements!$F$12:$F$95,'Depreciation Exp'!$G62,Retirements!EH$12:EH$95)</f>
        <v>-107524.75</v>
      </c>
      <c r="AP62" s="13">
        <f>SUMIF(Retirements!$F$12:$F$95,'Depreciation Exp'!$G62,Retirements!EI$12:EI$95)</f>
        <v>-269765.46999999997</v>
      </c>
      <c r="AQ62" s="13">
        <f>SUMIF(Retirements!$F$12:$F$95,'Depreciation Exp'!$G62,Retirements!EJ$12:EJ$95)</f>
        <v>-457338.97000000003</v>
      </c>
      <c r="AR62" s="13">
        <f>SUMIF(Retirements!$F$12:$F$95,'Depreciation Exp'!$G62,Retirements!EK$12:EK$95)</f>
        <v>-859191.05</v>
      </c>
      <c r="AS62" s="13">
        <f>SUMIF(Retirements!$F$12:$F$95,'Depreciation Exp'!$G62,Retirements!EL$12:EL$95)</f>
        <v>-53788.54</v>
      </c>
      <c r="AT62" s="13">
        <f>SUMIF(Retirements!$F$12:$F$95,'Depreciation Exp'!$G62,Retirements!EM$12:EM$95)</f>
        <v>-580699.14430145756</v>
      </c>
      <c r="AU62" s="13">
        <f>SUMIF(Retirements!$F$12:$F$95,'Depreciation Exp'!$G62,Retirements!EN$12:EN$95)</f>
        <v>-580699.14430145756</v>
      </c>
      <c r="AV62" s="13">
        <f>SUMIF(Retirements!$F$12:$F$95,'Depreciation Exp'!$G62,Retirements!EO$12:EO$95)</f>
        <v>-580699.14430145756</v>
      </c>
      <c r="AW62" s="13">
        <f>SUMIF(Retirements!$F$12:$F$95,'Depreciation Exp'!$G62,Retirements!EP$12:EP$95)</f>
        <v>-580699.14430145756</v>
      </c>
      <c r="AX62" s="13">
        <f>SUMIF(Retirements!$F$12:$F$95,'Depreciation Exp'!$G62,Retirements!EQ$12:EQ$95)</f>
        <v>-580699.14430145756</v>
      </c>
      <c r="AY62" s="13">
        <f>SUMIF(Retirements!$F$12:$F$95,'Depreciation Exp'!$G62,Retirements!ER$12:ER$95)</f>
        <v>-820386.87430145754</v>
      </c>
      <c r="AZ62" s="13">
        <f>SUMIF(Retirements!$F$12:$F$95,'Depreciation Exp'!$G62,Retirements!ES$12:ES$95)</f>
        <v>-580699.14430145756</v>
      </c>
      <c r="BA62" s="13">
        <f>SUMIF(Retirements!$F$12:$F$95,'Depreciation Exp'!$G62,Retirements!ET$12:ET$95)</f>
        <v>-580699.14430145756</v>
      </c>
      <c r="BB62" s="13">
        <f>SUMIF(Retirements!$F$12:$F$95,'Depreciation Exp'!$G62,Retirements!EU$12:EU$95)</f>
        <v>-580699.14430145756</v>
      </c>
      <c r="BC62" s="13">
        <f>SUMIF(Retirements!$F$12:$F$95,'Depreciation Exp'!$G62,Retirements!EV$12:EV$95)</f>
        <v>-597515.30901042954</v>
      </c>
      <c r="BD62" s="13">
        <f>SUMIF(Retirements!$F$12:$F$95,'Depreciation Exp'!$G62,Retirements!EW$12:EW$95)</f>
        <v>-597515.30901042954</v>
      </c>
      <c r="BE62" s="13">
        <f>SUMIF(Retirements!$F$12:$F$95,'Depreciation Exp'!$G62,Retirements!EX$12:EX$95)</f>
        <v>-597515.30901042954</v>
      </c>
      <c r="BF62" s="13">
        <f>SUMIF(Retirements!$F$12:$F$95,'Depreciation Exp'!$G62,Retirements!EY$12:EY$95)</f>
        <v>-597515.30901042954</v>
      </c>
      <c r="BG62" s="13">
        <f>SUMIF(Retirements!$F$12:$F$95,'Depreciation Exp'!$G62,Retirements!EZ$12:EZ$95)</f>
        <v>-597515.30901042954</v>
      </c>
      <c r="BH62" s="98"/>
      <c r="BI62" s="358">
        <f>VLOOKUP($F62,Scenarios!$J$11:$M$132,4,0)</f>
        <v>186207152.21000001</v>
      </c>
      <c r="BJ62" s="70">
        <f t="shared" si="174"/>
        <v>186066114.91</v>
      </c>
      <c r="BK62" s="70">
        <f t="shared" si="175"/>
        <v>186519677.47999999</v>
      </c>
      <c r="BL62" s="70">
        <f t="shared" si="176"/>
        <v>188652306.00999999</v>
      </c>
      <c r="BM62" s="70">
        <f t="shared" si="177"/>
        <v>188925034.97</v>
      </c>
      <c r="BN62" s="70">
        <f t="shared" si="178"/>
        <v>190599110.88999999</v>
      </c>
      <c r="BO62" s="70">
        <f t="shared" si="179"/>
        <v>194267344.83999997</v>
      </c>
      <c r="BP62" s="70">
        <f t="shared" si="180"/>
        <v>195262235.90999997</v>
      </c>
      <c r="BQ62" s="70">
        <f t="shared" si="181"/>
        <v>195526159.70999995</v>
      </c>
      <c r="BR62" s="70">
        <f t="shared" si="182"/>
        <v>196909955.49999997</v>
      </c>
      <c r="BS62" s="70">
        <f t="shared" si="183"/>
        <v>196331506.35569853</v>
      </c>
      <c r="BT62" s="70">
        <f t="shared" si="184"/>
        <v>195928742.97139707</v>
      </c>
      <c r="BU62" s="70">
        <f t="shared" si="185"/>
        <v>195979958.95709562</v>
      </c>
      <c r="BV62" s="70">
        <f t="shared" si="186"/>
        <v>195625819.81279418</v>
      </c>
      <c r="BW62" s="70">
        <f t="shared" si="187"/>
        <v>196004670.66849273</v>
      </c>
      <c r="BX62" s="70">
        <f t="shared" si="188"/>
        <v>196329492.89419127</v>
      </c>
      <c r="BY62" s="70">
        <f t="shared" si="189"/>
        <v>197371797.74988982</v>
      </c>
      <c r="BZ62" s="70">
        <f t="shared" si="190"/>
        <v>196803098.60558838</v>
      </c>
      <c r="CA62" s="70">
        <f t="shared" si="191"/>
        <v>199893031.91128692</v>
      </c>
      <c r="CB62" s="70">
        <f t="shared" si="192"/>
        <v>199301624.6022765</v>
      </c>
      <c r="CC62" s="70">
        <f t="shared" si="193"/>
        <v>198709199.29326609</v>
      </c>
      <c r="CD62" s="70">
        <f t="shared" si="194"/>
        <v>198113719.98425567</v>
      </c>
      <c r="CE62" s="70">
        <f t="shared" si="195"/>
        <v>197517731.67524526</v>
      </c>
      <c r="CF62" s="70">
        <f t="shared" si="196"/>
        <v>196921743.36623484</v>
      </c>
      <c r="CG62" s="90"/>
      <c r="CH62" s="16">
        <f t="shared" si="197"/>
        <v>515493.97478414234</v>
      </c>
      <c r="CI62" s="13">
        <f t="shared" si="198"/>
        <v>515298.7516750755</v>
      </c>
      <c r="CJ62" s="13">
        <f t="shared" si="199"/>
        <v>515731.34755482746</v>
      </c>
      <c r="CK62" s="13">
        <f t="shared" si="200"/>
        <v>519311.14004364354</v>
      </c>
      <c r="CL62" s="13">
        <f t="shared" si="201"/>
        <v>522640.62357470184</v>
      </c>
      <c r="CM62" s="13">
        <f t="shared" si="202"/>
        <v>525335.38092910405</v>
      </c>
      <c r="CN62" s="13">
        <f t="shared" si="203"/>
        <v>532730.1789181442</v>
      </c>
      <c r="CO62" s="13">
        <f t="shared" si="204"/>
        <v>539184.85271274752</v>
      </c>
      <c r="CP62" s="13">
        <f t="shared" si="205"/>
        <v>540927.29781529063</v>
      </c>
      <c r="CQ62" s="13">
        <f t="shared" si="206"/>
        <v>543208.06284149352</v>
      </c>
      <c r="CR62" s="13">
        <f t="shared" si="207"/>
        <v>544322.81954805122</v>
      </c>
      <c r="CS62" s="13">
        <f t="shared" si="208"/>
        <v>542964.6301861651</v>
      </c>
      <c r="CT62" s="13">
        <f t="shared" si="209"/>
        <v>542478.020075651</v>
      </c>
      <c r="CU62" s="13">
        <f t="shared" si="210"/>
        <v>542058.71538936743</v>
      </c>
      <c r="CV62" s="13">
        <f t="shared" si="211"/>
        <v>542092.92121384991</v>
      </c>
      <c r="CW62" s="13">
        <f t="shared" si="212"/>
        <v>543066.94189289701</v>
      </c>
      <c r="CX62" s="13">
        <f t="shared" si="213"/>
        <v>544959.3122042953</v>
      </c>
      <c r="CY62" s="13">
        <f t="shared" si="214"/>
        <v>545614.87480688852</v>
      </c>
      <c r="CZ62" s="13">
        <f t="shared" si="215"/>
        <v>549104.75423363154</v>
      </c>
      <c r="DA62" s="13">
        <f t="shared" si="216"/>
        <v>552563.2011349668</v>
      </c>
      <c r="DB62" s="13">
        <f t="shared" si="217"/>
        <v>550924.54608197929</v>
      </c>
      <c r="DC62" s="13">
        <f t="shared" si="218"/>
        <v>549280.25458742538</v>
      </c>
      <c r="DD62" s="13">
        <f t="shared" si="219"/>
        <v>547631.03120650107</v>
      </c>
      <c r="DE62" s="13">
        <f t="shared" si="220"/>
        <v>545981.10327038076</v>
      </c>
      <c r="DF62" s="13"/>
      <c r="DG62" s="61" t="s">
        <v>835</v>
      </c>
      <c r="DH62" s="61" t="str">
        <f t="shared" si="221"/>
        <v>403GPSG</v>
      </c>
      <c r="DI62" s="127">
        <f>VLOOKUP($DG62,Scenarios!$O$12:$Q$132,2,0)</f>
        <v>6076018.4099999908</v>
      </c>
      <c r="DJ62" s="63">
        <f t="shared" si="222"/>
        <v>6555755.6760978326</v>
      </c>
      <c r="DK62" s="63">
        <f t="shared" si="223"/>
        <v>479737.26609784178</v>
      </c>
      <c r="DL62" s="109"/>
      <c r="DM62" s="106">
        <f>VLOOKUP($DG62,Scenarios!$O$12:$Q$132,2,0)</f>
        <v>6076018.4099999908</v>
      </c>
      <c r="DN62" s="106">
        <f>VLOOKUP($DG62,Scenarios!$O$12:$Q$132,3,0)</f>
        <v>6517054.9675950967</v>
      </c>
      <c r="DO62" s="106">
        <f t="shared" si="93"/>
        <v>441036.55759510584</v>
      </c>
      <c r="DP62" s="109"/>
      <c r="DQ62" s="127">
        <f t="shared" si="13"/>
        <v>-38700.708502735943</v>
      </c>
      <c r="DR62" s="48"/>
    </row>
    <row r="63" spans="1:122">
      <c r="A63" t="s">
        <v>37</v>
      </c>
      <c r="B63" t="s">
        <v>38</v>
      </c>
      <c r="C63" t="s">
        <v>38</v>
      </c>
      <c r="D63" s="5" t="s">
        <v>106</v>
      </c>
      <c r="E63" s="5" t="s">
        <v>36</v>
      </c>
      <c r="F63" s="5" t="s">
        <v>142</v>
      </c>
      <c r="G63" s="5" t="s">
        <v>84</v>
      </c>
      <c r="H63" s="5" t="s">
        <v>836</v>
      </c>
      <c r="I63" s="5"/>
      <c r="J63" s="84">
        <f>VLOOKUP(F63,Scenarios!$BC$10:$BF$122,3,0)</f>
        <v>6.4396257324090253E-2</v>
      </c>
      <c r="K63" s="98">
        <f t="shared" si="173"/>
        <v>5.3663547770075211E-3</v>
      </c>
      <c r="L63" s="98"/>
      <c r="M63" s="13">
        <f>SUMIF(EPIS!$E$8:$E$90,'Depreciation Exp'!$G63,EPIS!H$8:H$90)</f>
        <v>-1666382.8800000006</v>
      </c>
      <c r="N63" s="13">
        <f>SUMIF(EPIS!$E$8:$E$90,'Depreciation Exp'!$G63,EPIS!I$8:I$90)</f>
        <v>-472931.61000000028</v>
      </c>
      <c r="O63" s="13">
        <f>SUMIF(EPIS!$E$8:$E$90,'Depreciation Exp'!$G63,EPIS!J$8:J$90)</f>
        <v>1865128.7600000005</v>
      </c>
      <c r="P63" s="13">
        <f>SUMIF(EPIS!$E$8:$E$90,'Depreciation Exp'!$G63,EPIS!K$8:K$90)</f>
        <v>4158369.6499999994</v>
      </c>
      <c r="Q63" s="13">
        <f>SUMIF(EPIS!$E$8:$E$90,'Depreciation Exp'!$G63,EPIS!L$8:L$90)</f>
        <v>3065604.2200000011</v>
      </c>
      <c r="R63" s="13">
        <f>SUMIF(EPIS!$E$8:$E$90,'Depreciation Exp'!$G63,EPIS!M$8:M$90)</f>
        <v>10431321.199999996</v>
      </c>
      <c r="S63" s="13">
        <f>SUMIF(EPIS!$E$8:$E$90,'Depreciation Exp'!$G63,EPIS!N$8:N$90)</f>
        <v>-3998233.0199999991</v>
      </c>
      <c r="T63" s="13">
        <f>SUMIF(EPIS!$E$8:$E$90,'Depreciation Exp'!$G63,EPIS!O$8:O$90)</f>
        <v>704594.41999999853</v>
      </c>
      <c r="U63" s="13">
        <f>SUMIF(EPIS!$E$8:$E$90,'Depreciation Exp'!$G63,EPIS!P$8:P$90)</f>
        <v>1563906.2600000002</v>
      </c>
      <c r="V63" s="13">
        <f>SUMIF(EPIS!$E$8:$E$90,'Depreciation Exp'!$G63,EPIS!Q$8:Q$90)</f>
        <v>289879.62221361289</v>
      </c>
      <c r="W63" s="13">
        <f>SUMIF(EPIS!$E$8:$E$90,'Depreciation Exp'!$G63,EPIS!R$8:R$90)</f>
        <v>247734.36890299115</v>
      </c>
      <c r="X63" s="13">
        <f>SUMIF(EPIS!$E$8:$E$90,'Depreciation Exp'!$G63,EPIS!S$8:S$90)</f>
        <v>668839.72105190856</v>
      </c>
      <c r="Y63" s="13">
        <f>SUMIF(EPIS!$E$8:$E$90,'Depreciation Exp'!$G63,EPIS!T$8:T$90)</f>
        <v>1022994.7665300252</v>
      </c>
      <c r="Z63" s="13">
        <f>SUMIF(EPIS!$E$8:$E$90,'Depreciation Exp'!$G63,EPIS!U$8:U$90)</f>
        <v>676991.18107037758</v>
      </c>
      <c r="AA63" s="13">
        <f>SUMIF(EPIS!$E$8:$E$90,'Depreciation Exp'!$G63,EPIS!V$8:V$90)</f>
        <v>890289.32139617065</v>
      </c>
      <c r="AB63" s="13">
        <f>SUMIF(EPIS!$E$8:$E$90,'Depreciation Exp'!$G63,EPIS!W$8:W$90)</f>
        <v>1635593.1359218899</v>
      </c>
      <c r="AC63" s="13">
        <f>SUMIF(EPIS!$E$8:$E$90,'Depreciation Exp'!$G63,EPIS!X$8:X$90)</f>
        <v>1923891.7556727405</v>
      </c>
      <c r="AD63" s="13">
        <f>SUMIF(EPIS!$E$8:$E$90,'Depreciation Exp'!$G63,EPIS!Y$8:Y$90)</f>
        <v>2309634.5959177325</v>
      </c>
      <c r="AE63" s="13">
        <f>SUMIF(EPIS!$E$8:$E$90,'Depreciation Exp'!$G63,EPIS!Z$8:Z$90)</f>
        <v>1615254.1822045813</v>
      </c>
      <c r="AF63" s="13">
        <f>SUMIF(EPIS!$E$8:$E$90,'Depreciation Exp'!$G63,EPIS!AA$8:AA$90)</f>
        <v>383931.79868707765</v>
      </c>
      <c r="AG63" s="13">
        <f>SUMIF(EPIS!$E$8:$E$90,'Depreciation Exp'!$G63,EPIS!AB$8:AB$90)</f>
        <v>320077.51805613679</v>
      </c>
      <c r="AH63" s="13">
        <f>SUMIF(EPIS!$E$8:$E$90,'Depreciation Exp'!$G63,EPIS!AC$8:AC$90)</f>
        <v>328171.17483676423</v>
      </c>
      <c r="AI63" s="13">
        <f>SUMIF(EPIS!$E$8:$E$90,'Depreciation Exp'!$G63,EPIS!AD$8:AD$90)</f>
        <v>1145714.9913776247</v>
      </c>
      <c r="AJ63" s="98"/>
      <c r="AK63" s="13">
        <f>SUMIF(Retirements!$F$12:$F$95,'Depreciation Exp'!$G63,Retirements!ED$12:ED$95)</f>
        <v>-1497894.1900000002</v>
      </c>
      <c r="AL63" s="13">
        <f>SUMIF(Retirements!$F$12:$F$95,'Depreciation Exp'!$G63,Retirements!EE$12:EE$95)</f>
        <v>-584785.41</v>
      </c>
      <c r="AM63" s="13">
        <f>SUMIF(Retirements!$F$12:$F$95,'Depreciation Exp'!$G63,Retirements!EF$12:EF$95)</f>
        <v>-1645369.04</v>
      </c>
      <c r="AN63" s="13">
        <f>SUMIF(Retirements!$F$12:$F$95,'Depreciation Exp'!$G63,Retirements!EG$12:EG$95)</f>
        <v>-1083247.5300000005</v>
      </c>
      <c r="AO63" s="13">
        <f>SUMIF(Retirements!$F$12:$F$95,'Depreciation Exp'!$G63,Retirements!EH$12:EH$95)</f>
        <v>-541671.59000000032</v>
      </c>
      <c r="AP63" s="13">
        <f>SUMIF(Retirements!$F$12:$F$95,'Depreciation Exp'!$G63,Retirements!EI$12:EI$95)</f>
        <v>-818880.5</v>
      </c>
      <c r="AQ63" s="13">
        <f>SUMIF(Retirements!$F$12:$F$95,'Depreciation Exp'!$G63,Retirements!EJ$12:EJ$95)</f>
        <v>-2084177.7900000012</v>
      </c>
      <c r="AR63" s="13">
        <f>SUMIF(Retirements!$F$12:$F$95,'Depreciation Exp'!$G63,Retirements!EK$12:EK$95)</f>
        <v>-2012701.62</v>
      </c>
      <c r="AS63" s="13">
        <f>SUMIF(Retirements!$F$12:$F$95,'Depreciation Exp'!$G63,Retirements!EL$12:EL$95)</f>
        <v>-888185.17</v>
      </c>
      <c r="AT63" s="13">
        <f>SUMIF(Retirements!$F$12:$F$95,'Depreciation Exp'!$G63,Retirements!EM$12:EM$95)</f>
        <v>-1712252.0752379987</v>
      </c>
      <c r="AU63" s="13">
        <f>SUMIF(Retirements!$F$12:$F$95,'Depreciation Exp'!$G63,Retirements!EN$12:EN$95)</f>
        <v>-1712252.0752379987</v>
      </c>
      <c r="AV63" s="13">
        <f>SUMIF(Retirements!$F$12:$F$95,'Depreciation Exp'!$G63,Retirements!EO$12:EO$95)</f>
        <v>-1712252.0752379987</v>
      </c>
      <c r="AW63" s="13">
        <f>SUMIF(Retirements!$F$12:$F$95,'Depreciation Exp'!$G63,Retirements!EP$12:EP$95)</f>
        <v>-1712252.0752379987</v>
      </c>
      <c r="AX63" s="13">
        <f>SUMIF(Retirements!$F$12:$F$95,'Depreciation Exp'!$G63,Retirements!EQ$12:EQ$95)</f>
        <v>-1712252.0752379987</v>
      </c>
      <c r="AY63" s="13">
        <f>SUMIF(Retirements!$F$12:$F$95,'Depreciation Exp'!$G63,Retirements!ER$12:ER$95)</f>
        <v>-1712252.0752379987</v>
      </c>
      <c r="AZ63" s="13">
        <f>SUMIF(Retirements!$F$12:$F$95,'Depreciation Exp'!$G63,Retirements!ES$12:ES$95)</f>
        <v>-1712252.0752379987</v>
      </c>
      <c r="BA63" s="13">
        <f>SUMIF(Retirements!$F$12:$F$95,'Depreciation Exp'!$G63,Retirements!ET$12:ET$95)</f>
        <v>-1712252.0752379987</v>
      </c>
      <c r="BB63" s="13">
        <f>SUMIF(Retirements!$F$12:$F$95,'Depreciation Exp'!$G63,Retirements!EU$12:EU$95)</f>
        <v>-1712252.0752379987</v>
      </c>
      <c r="BC63" s="13">
        <f>SUMIF(Retirements!$F$12:$F$95,'Depreciation Exp'!$G63,Retirements!EV$12:EV$95)</f>
        <v>-1628956.4128175403</v>
      </c>
      <c r="BD63" s="13">
        <f>SUMIF(Retirements!$F$12:$F$95,'Depreciation Exp'!$G63,Retirements!EW$12:EW$95)</f>
        <v>-1628956.4128175403</v>
      </c>
      <c r="BE63" s="13">
        <f>SUMIF(Retirements!$F$12:$F$95,'Depreciation Exp'!$G63,Retirements!EX$12:EX$95)</f>
        <v>-1628956.4128175403</v>
      </c>
      <c r="BF63" s="13">
        <f>SUMIF(Retirements!$F$12:$F$95,'Depreciation Exp'!$G63,Retirements!EY$12:EY$95)</f>
        <v>-1628956.4128175403</v>
      </c>
      <c r="BG63" s="13">
        <f>SUMIF(Retirements!$F$12:$F$95,'Depreciation Exp'!$G63,Retirements!EZ$12:EZ$95)</f>
        <v>-1628956.4128175403</v>
      </c>
      <c r="BH63" s="98"/>
      <c r="BI63" s="358">
        <f>VLOOKUP($F63,Scenarios!$J$11:$M$132,4,0)</f>
        <v>228293763.43000001</v>
      </c>
      <c r="BJ63" s="70">
        <f t="shared" si="174"/>
        <v>225129486.36000001</v>
      </c>
      <c r="BK63" s="70">
        <f t="shared" si="175"/>
        <v>224071769.34</v>
      </c>
      <c r="BL63" s="70">
        <f t="shared" si="176"/>
        <v>224291529.06</v>
      </c>
      <c r="BM63" s="70">
        <f t="shared" si="177"/>
        <v>227366651.18000001</v>
      </c>
      <c r="BN63" s="70">
        <f t="shared" si="178"/>
        <v>229890583.81</v>
      </c>
      <c r="BO63" s="70">
        <f t="shared" si="179"/>
        <v>239503024.50999999</v>
      </c>
      <c r="BP63" s="70">
        <f t="shared" si="180"/>
        <v>233420613.69999999</v>
      </c>
      <c r="BQ63" s="70">
        <f t="shared" si="181"/>
        <v>232112506.49999997</v>
      </c>
      <c r="BR63" s="70">
        <f t="shared" si="182"/>
        <v>232788227.58999997</v>
      </c>
      <c r="BS63" s="70">
        <f t="shared" si="183"/>
        <v>231365855.13697559</v>
      </c>
      <c r="BT63" s="70">
        <f t="shared" si="184"/>
        <v>229901337.43064058</v>
      </c>
      <c r="BU63" s="70">
        <f t="shared" si="185"/>
        <v>228857925.07645449</v>
      </c>
      <c r="BV63" s="70">
        <f t="shared" si="186"/>
        <v>228168667.76774654</v>
      </c>
      <c r="BW63" s="70">
        <f t="shared" si="187"/>
        <v>227133406.87357894</v>
      </c>
      <c r="BX63" s="70">
        <f t="shared" si="188"/>
        <v>226311444.11973712</v>
      </c>
      <c r="BY63" s="70">
        <f t="shared" si="189"/>
        <v>226234785.18042102</v>
      </c>
      <c r="BZ63" s="70">
        <f t="shared" si="190"/>
        <v>226446424.86085579</v>
      </c>
      <c r="CA63" s="70">
        <f t="shared" si="191"/>
        <v>227043807.38153553</v>
      </c>
      <c r="CB63" s="70">
        <f t="shared" si="192"/>
        <v>227030105.15092257</v>
      </c>
      <c r="CC63" s="70">
        <f t="shared" si="193"/>
        <v>225785080.5367921</v>
      </c>
      <c r="CD63" s="70">
        <f t="shared" si="194"/>
        <v>224476201.64203069</v>
      </c>
      <c r="CE63" s="70">
        <f t="shared" si="195"/>
        <v>223175416.4040499</v>
      </c>
      <c r="CF63" s="70">
        <f t="shared" si="196"/>
        <v>222692174.98260999</v>
      </c>
      <c r="CG63" s="90"/>
      <c r="CH63" s="16">
        <f t="shared" si="197"/>
        <v>1225105.3279436054</v>
      </c>
      <c r="CI63" s="13">
        <f t="shared" si="198"/>
        <v>1216615.0112584205</v>
      </c>
      <c r="CJ63" s="13">
        <f t="shared" si="199"/>
        <v>1205286.6521817362</v>
      </c>
      <c r="CK63" s="13">
        <f t="shared" si="200"/>
        <v>1203038.2641018443</v>
      </c>
      <c r="CL63" s="13">
        <f t="shared" si="201"/>
        <v>1211879.0165527239</v>
      </c>
      <c r="CM63" s="13">
        <f t="shared" si="202"/>
        <v>1226902.2736549187</v>
      </c>
      <c r="CN63" s="13">
        <f t="shared" si="203"/>
        <v>1259466.3161524145</v>
      </c>
      <c r="CO63" s="13">
        <f t="shared" si="204"/>
        <v>1268938.0125340051</v>
      </c>
      <c r="CP63" s="13">
        <f t="shared" si="205"/>
        <v>1249107.9417202431</v>
      </c>
      <c r="CQ63" s="13">
        <f t="shared" si="206"/>
        <v>1247411.1376090872</v>
      </c>
      <c r="CR63" s="13">
        <f t="shared" si="207"/>
        <v>1245407.7395547247</v>
      </c>
      <c r="CS63" s="13">
        <f t="shared" si="208"/>
        <v>1237661.7011560376</v>
      </c>
      <c r="CT63" s="13">
        <f t="shared" si="209"/>
        <v>1230932.4799256986</v>
      </c>
      <c r="CU63" s="13">
        <f t="shared" si="210"/>
        <v>1226283.4198644748</v>
      </c>
      <c r="CV63" s="13">
        <f t="shared" si="211"/>
        <v>1221656.2316164558</v>
      </c>
      <c r="CW63" s="13">
        <f t="shared" si="212"/>
        <v>1216672.9711187226</v>
      </c>
      <c r="CX63" s="13">
        <f t="shared" si="213"/>
        <v>1214261.8097108223</v>
      </c>
      <c r="CY63" s="13">
        <f t="shared" si="214"/>
        <v>1214623.9869832755</v>
      </c>
      <c r="CZ63" s="13">
        <f t="shared" si="215"/>
        <v>1216794.7370601036</v>
      </c>
      <c r="DA63" s="13">
        <f t="shared" si="216"/>
        <v>1218360.8548165257</v>
      </c>
      <c r="DB63" s="13">
        <f t="shared" si="217"/>
        <v>1214983.4674084077</v>
      </c>
      <c r="DC63" s="13">
        <f t="shared" si="218"/>
        <v>1208130.8912609285</v>
      </c>
      <c r="DD63" s="13">
        <f t="shared" si="219"/>
        <v>1201128.6994683654</v>
      </c>
      <c r="DE63" s="13">
        <f t="shared" si="220"/>
        <v>1196341.8394753197</v>
      </c>
      <c r="DF63" s="13"/>
      <c r="DG63" s="61" t="s">
        <v>836</v>
      </c>
      <c r="DH63" s="61" t="str">
        <f t="shared" si="221"/>
        <v>403GPSO</v>
      </c>
      <c r="DI63" s="127">
        <f>VLOOKUP($DG63,Scenarios!$O$12:$Q$132,2,0)</f>
        <v>14631939.089999963</v>
      </c>
      <c r="DJ63" s="63">
        <f t="shared" si="222"/>
        <v>14580171.388709102</v>
      </c>
      <c r="DK63" s="63">
        <f t="shared" si="223"/>
        <v>-51767.701290860772</v>
      </c>
      <c r="DL63" s="109"/>
      <c r="DM63" s="106">
        <f>VLOOKUP($DG63,Scenarios!$O$12:$Q$132,2,0)</f>
        <v>14631939.089999963</v>
      </c>
      <c r="DN63" s="106">
        <f>VLOOKUP($DG63,Scenarios!$O$12:$Q$132,3,0)</f>
        <v>14057108.647215772</v>
      </c>
      <c r="DO63" s="106">
        <f t="shared" si="93"/>
        <v>-574830.44278419018</v>
      </c>
      <c r="DP63" s="109"/>
      <c r="DQ63" s="127">
        <f t="shared" si="13"/>
        <v>-523062.74149332941</v>
      </c>
      <c r="DR63" s="48"/>
    </row>
    <row r="64" spans="1:122">
      <c r="A64" t="s">
        <v>37</v>
      </c>
      <c r="B64" t="s">
        <v>12</v>
      </c>
      <c r="C64" t="s">
        <v>12</v>
      </c>
      <c r="D64" s="5" t="s">
        <v>106</v>
      </c>
      <c r="E64" s="5" t="s">
        <v>36</v>
      </c>
      <c r="F64" s="5" t="s">
        <v>143</v>
      </c>
      <c r="G64" s="5" t="s">
        <v>85</v>
      </c>
      <c r="H64" s="5" t="s">
        <v>837</v>
      </c>
      <c r="I64" s="5"/>
      <c r="J64" s="84">
        <f>VLOOKUP(F64,Scenarios!$BC$10:$BF$122,3,0)</f>
        <v>2.9149151406004329E-2</v>
      </c>
      <c r="K64" s="98">
        <f t="shared" si="173"/>
        <v>2.4290959505003607E-3</v>
      </c>
      <c r="L64" s="98"/>
      <c r="M64" s="13">
        <f>SUMIF(EPIS!$E$8:$E$90,'Depreciation Exp'!$G64,EPIS!H$8:H$90)</f>
        <v>0</v>
      </c>
      <c r="N64" s="13">
        <f>SUMIF(EPIS!$E$8:$E$90,'Depreciation Exp'!$G64,EPIS!I$8:I$90)</f>
        <v>0</v>
      </c>
      <c r="O64" s="13">
        <f>SUMIF(EPIS!$E$8:$E$90,'Depreciation Exp'!$G64,EPIS!J$8:J$90)</f>
        <v>3.67</v>
      </c>
      <c r="P64" s="13">
        <f>SUMIF(EPIS!$E$8:$E$90,'Depreciation Exp'!$G64,EPIS!K$8:K$90)</f>
        <v>120909.85</v>
      </c>
      <c r="Q64" s="13">
        <f>SUMIF(EPIS!$E$8:$E$90,'Depreciation Exp'!$G64,EPIS!L$8:L$90)</f>
        <v>78.41</v>
      </c>
      <c r="R64" s="13">
        <f>SUMIF(EPIS!$E$8:$E$90,'Depreciation Exp'!$G64,EPIS!M$8:M$90)</f>
        <v>0</v>
      </c>
      <c r="S64" s="13">
        <f>SUMIF(EPIS!$E$8:$E$90,'Depreciation Exp'!$G64,EPIS!N$8:N$90)</f>
        <v>0</v>
      </c>
      <c r="T64" s="13">
        <f>SUMIF(EPIS!$E$8:$E$90,'Depreciation Exp'!$G64,EPIS!O$8:O$90)</f>
        <v>0</v>
      </c>
      <c r="U64" s="13">
        <f>SUMIF(EPIS!$E$8:$E$90,'Depreciation Exp'!$G64,EPIS!P$8:P$90)</f>
        <v>28.94</v>
      </c>
      <c r="V64" s="13">
        <f>SUMIF(EPIS!$E$8:$E$90,'Depreciation Exp'!$G64,EPIS!Q$8:Q$90)</f>
        <v>0</v>
      </c>
      <c r="W64" s="13">
        <f>SUMIF(EPIS!$E$8:$E$90,'Depreciation Exp'!$G64,EPIS!R$8:R$90)</f>
        <v>0</v>
      </c>
      <c r="X64" s="13">
        <f>SUMIF(EPIS!$E$8:$E$90,'Depreciation Exp'!$G64,EPIS!S$8:S$90)</f>
        <v>0</v>
      </c>
      <c r="Y64" s="13">
        <f>SUMIF(EPIS!$E$8:$E$90,'Depreciation Exp'!$G64,EPIS!T$8:T$90)</f>
        <v>0</v>
      </c>
      <c r="Z64" s="13">
        <f>SUMIF(EPIS!$E$8:$E$90,'Depreciation Exp'!$G64,EPIS!U$8:U$90)</f>
        <v>0</v>
      </c>
      <c r="AA64" s="13">
        <f>SUMIF(EPIS!$E$8:$E$90,'Depreciation Exp'!$G64,EPIS!V$8:V$90)</f>
        <v>0</v>
      </c>
      <c r="AB64" s="13">
        <f>SUMIF(EPIS!$E$8:$E$90,'Depreciation Exp'!$G64,EPIS!W$8:W$90)</f>
        <v>0</v>
      </c>
      <c r="AC64" s="13">
        <f>SUMIF(EPIS!$E$8:$E$90,'Depreciation Exp'!$G64,EPIS!X$8:X$90)</f>
        <v>0</v>
      </c>
      <c r="AD64" s="13">
        <f>SUMIF(EPIS!$E$8:$E$90,'Depreciation Exp'!$G64,EPIS!Y$8:Y$90)</f>
        <v>0</v>
      </c>
      <c r="AE64" s="13">
        <f>SUMIF(EPIS!$E$8:$E$90,'Depreciation Exp'!$G64,EPIS!Z$8:Z$90)</f>
        <v>0</v>
      </c>
      <c r="AF64" s="13">
        <f>SUMIF(EPIS!$E$8:$E$90,'Depreciation Exp'!$G64,EPIS!AA$8:AA$90)</f>
        <v>0</v>
      </c>
      <c r="AG64" s="13">
        <f>SUMIF(EPIS!$E$8:$E$90,'Depreciation Exp'!$G64,EPIS!AB$8:AB$90)</f>
        <v>0</v>
      </c>
      <c r="AH64" s="13">
        <f>SUMIF(EPIS!$E$8:$E$90,'Depreciation Exp'!$G64,EPIS!AC$8:AC$90)</f>
        <v>0</v>
      </c>
      <c r="AI64" s="13">
        <f>SUMIF(EPIS!$E$8:$E$90,'Depreciation Exp'!$G64,EPIS!AD$8:AD$90)</f>
        <v>0</v>
      </c>
      <c r="AJ64" s="98"/>
      <c r="AK64" s="13">
        <f>SUMIF(Retirements!$F$12:$F$95,'Depreciation Exp'!$G64,Retirements!ED$12:ED$95)</f>
        <v>0</v>
      </c>
      <c r="AL64" s="13">
        <f>SUMIF(Retirements!$F$12:$F$95,'Depreciation Exp'!$G64,Retirements!EE$12:EE$95)</f>
        <v>0</v>
      </c>
      <c r="AM64" s="13">
        <f>SUMIF(Retirements!$F$12:$F$95,'Depreciation Exp'!$G64,Retirements!EF$12:EF$95)</f>
        <v>0</v>
      </c>
      <c r="AN64" s="13">
        <f>SUMIF(Retirements!$F$12:$F$95,'Depreciation Exp'!$G64,Retirements!EG$12:EG$95)</f>
        <v>0</v>
      </c>
      <c r="AO64" s="13">
        <f>SUMIF(Retirements!$F$12:$F$95,'Depreciation Exp'!$G64,Retirements!EH$12:EH$95)</f>
        <v>0</v>
      </c>
      <c r="AP64" s="13">
        <f>SUMIF(Retirements!$F$12:$F$95,'Depreciation Exp'!$G64,Retirements!EI$12:EI$95)</f>
        <v>0</v>
      </c>
      <c r="AQ64" s="13">
        <f>SUMIF(Retirements!$F$12:$F$95,'Depreciation Exp'!$G64,Retirements!EJ$12:EJ$95)</f>
        <v>-23354.09</v>
      </c>
      <c r="AR64" s="13">
        <f>SUMIF(Retirements!$F$12:$F$95,'Depreciation Exp'!$G64,Retirements!EK$12:EK$95)</f>
        <v>0</v>
      </c>
      <c r="AS64" s="13">
        <f>SUMIF(Retirements!$F$12:$F$95,'Depreciation Exp'!$G64,Retirements!EL$12:EL$95)</f>
        <v>0</v>
      </c>
      <c r="AT64" s="13">
        <f>SUMIF(Retirements!$F$12:$F$95,'Depreciation Exp'!$G64,Retirements!EM$12:EM$95)</f>
        <v>-29633.25953705264</v>
      </c>
      <c r="AU64" s="13">
        <f>SUMIF(Retirements!$F$12:$F$95,'Depreciation Exp'!$G64,Retirements!EN$12:EN$95)</f>
        <v>-29633.25953705264</v>
      </c>
      <c r="AV64" s="13">
        <f>SUMIF(Retirements!$F$12:$F$95,'Depreciation Exp'!$G64,Retirements!EO$12:EO$95)</f>
        <v>-29633.25953705264</v>
      </c>
      <c r="AW64" s="13">
        <f>SUMIF(Retirements!$F$12:$F$95,'Depreciation Exp'!$G64,Retirements!EP$12:EP$95)</f>
        <v>-29633.25953705264</v>
      </c>
      <c r="AX64" s="13">
        <f>SUMIF(Retirements!$F$12:$F$95,'Depreciation Exp'!$G64,Retirements!EQ$12:EQ$95)</f>
        <v>-29633.25953705264</v>
      </c>
      <c r="AY64" s="13">
        <f>SUMIF(Retirements!$F$12:$F$95,'Depreciation Exp'!$G64,Retirements!ER$12:ER$95)</f>
        <v>-29633.25953705264</v>
      </c>
      <c r="AZ64" s="13">
        <f>SUMIF(Retirements!$F$12:$F$95,'Depreciation Exp'!$G64,Retirements!ES$12:ES$95)</f>
        <v>-29633.25953705264</v>
      </c>
      <c r="BA64" s="13">
        <f>SUMIF(Retirements!$F$12:$F$95,'Depreciation Exp'!$G64,Retirements!ET$12:ET$95)</f>
        <v>-29633.25953705264</v>
      </c>
      <c r="BB64" s="13">
        <f>SUMIF(Retirements!$F$12:$F$95,'Depreciation Exp'!$G64,Retirements!EU$12:EU$95)</f>
        <v>-29633.25953705264</v>
      </c>
      <c r="BC64" s="13">
        <f>SUMIF(Retirements!$F$12:$F$95,'Depreciation Exp'!$G64,Retirements!EV$12:EV$95)</f>
        <v>-27549.20391303446</v>
      </c>
      <c r="BD64" s="13">
        <f>SUMIF(Retirements!$F$12:$F$95,'Depreciation Exp'!$G64,Retirements!EW$12:EW$95)</f>
        <v>-27549.20391303446</v>
      </c>
      <c r="BE64" s="13">
        <f>SUMIF(Retirements!$F$12:$F$95,'Depreciation Exp'!$G64,Retirements!EX$12:EX$95)</f>
        <v>-27549.20391303446</v>
      </c>
      <c r="BF64" s="13">
        <f>SUMIF(Retirements!$F$12:$F$95,'Depreciation Exp'!$G64,Retirements!EY$12:EY$95)</f>
        <v>-27549.20391303446</v>
      </c>
      <c r="BG64" s="13">
        <f>SUMIF(Retirements!$F$12:$F$95,'Depreciation Exp'!$G64,Retirements!EZ$12:EZ$95)</f>
        <v>-27549.20391303446</v>
      </c>
      <c r="BH64" s="98"/>
      <c r="BI64" s="358">
        <f>VLOOKUP($F64,Scenarios!$J$11:$M$132,4,0)</f>
        <v>4002876.34</v>
      </c>
      <c r="BJ64" s="70">
        <f t="shared" si="174"/>
        <v>4002876.34</v>
      </c>
      <c r="BK64" s="70">
        <f t="shared" si="175"/>
        <v>4002876.34</v>
      </c>
      <c r="BL64" s="70">
        <f t="shared" si="176"/>
        <v>4002880.01</v>
      </c>
      <c r="BM64" s="70">
        <f t="shared" si="177"/>
        <v>4123789.86</v>
      </c>
      <c r="BN64" s="70">
        <f t="shared" si="178"/>
        <v>4123868.27</v>
      </c>
      <c r="BO64" s="70">
        <f t="shared" si="179"/>
        <v>4123868.27</v>
      </c>
      <c r="BP64" s="70">
        <f t="shared" si="180"/>
        <v>4100514.18</v>
      </c>
      <c r="BQ64" s="70">
        <f t="shared" si="181"/>
        <v>4100514.18</v>
      </c>
      <c r="BR64" s="70">
        <f t="shared" si="182"/>
        <v>4100543.12</v>
      </c>
      <c r="BS64" s="70">
        <f t="shared" si="183"/>
        <v>4070909.8604629473</v>
      </c>
      <c r="BT64" s="70">
        <f t="shared" si="184"/>
        <v>4041276.6009258945</v>
      </c>
      <c r="BU64" s="70">
        <f t="shared" si="185"/>
        <v>4011643.3413888416</v>
      </c>
      <c r="BV64" s="70">
        <f t="shared" si="186"/>
        <v>3982010.0818517888</v>
      </c>
      <c r="BW64" s="70">
        <f t="shared" si="187"/>
        <v>3952376.822314736</v>
      </c>
      <c r="BX64" s="70">
        <f t="shared" si="188"/>
        <v>3922743.5627776831</v>
      </c>
      <c r="BY64" s="70">
        <f t="shared" si="189"/>
        <v>3893110.3032406303</v>
      </c>
      <c r="BZ64" s="70">
        <f t="shared" si="190"/>
        <v>3863477.0437035775</v>
      </c>
      <c r="CA64" s="70">
        <f t="shared" si="191"/>
        <v>3833843.7841665247</v>
      </c>
      <c r="CB64" s="70">
        <f t="shared" si="192"/>
        <v>3806294.5802534902</v>
      </c>
      <c r="CC64" s="70">
        <f t="shared" si="193"/>
        <v>3778745.3763404558</v>
      </c>
      <c r="CD64" s="70">
        <f t="shared" si="194"/>
        <v>3751196.1724274214</v>
      </c>
      <c r="CE64" s="70">
        <f t="shared" si="195"/>
        <v>3723646.968514387</v>
      </c>
      <c r="CF64" s="70">
        <f t="shared" si="196"/>
        <v>3696097.7646013526</v>
      </c>
      <c r="CG64" s="90"/>
      <c r="CH64" s="16">
        <f t="shared" si="197"/>
        <v>9723.3707078477055</v>
      </c>
      <c r="CI64" s="13">
        <f t="shared" si="198"/>
        <v>9723.3707078477055</v>
      </c>
      <c r="CJ64" s="13">
        <f t="shared" si="199"/>
        <v>9723.3707078477055</v>
      </c>
      <c r="CK64" s="13">
        <f t="shared" si="200"/>
        <v>9723.3751652387746</v>
      </c>
      <c r="CL64" s="13">
        <f t="shared" si="201"/>
        <v>9870.2304361351453</v>
      </c>
      <c r="CM64" s="13">
        <f t="shared" si="202"/>
        <v>10017.176482347189</v>
      </c>
      <c r="CN64" s="13">
        <f t="shared" si="203"/>
        <v>10017.271715053928</v>
      </c>
      <c r="CO64" s="13">
        <f t="shared" si="204"/>
        <v>9988.9070523306182</v>
      </c>
      <c r="CP64" s="13">
        <f t="shared" si="205"/>
        <v>9960.542389607308</v>
      </c>
      <c r="CQ64" s="13">
        <f t="shared" si="206"/>
        <v>9960.5775386257119</v>
      </c>
      <c r="CR64" s="13">
        <f t="shared" si="207"/>
        <v>9924.6216722733243</v>
      </c>
      <c r="CS64" s="13">
        <f t="shared" si="208"/>
        <v>9852.6396415317431</v>
      </c>
      <c r="CT64" s="13">
        <f t="shared" si="209"/>
        <v>9780.6576107901619</v>
      </c>
      <c r="CU64" s="13">
        <f t="shared" si="210"/>
        <v>9708.6755800485807</v>
      </c>
      <c r="CV64" s="13">
        <f t="shared" si="211"/>
        <v>9636.6935493069996</v>
      </c>
      <c r="CW64" s="13">
        <f t="shared" si="212"/>
        <v>9564.7115185654184</v>
      </c>
      <c r="CX64" s="13">
        <f t="shared" si="213"/>
        <v>9492.7294878238372</v>
      </c>
      <c r="CY64" s="13">
        <f t="shared" si="214"/>
        <v>9420.747457082256</v>
      </c>
      <c r="CZ64" s="13">
        <f t="shared" si="215"/>
        <v>9348.7654263406748</v>
      </c>
      <c r="DA64" s="13">
        <f t="shared" si="216"/>
        <v>9279.3145811375543</v>
      </c>
      <c r="DB64" s="13">
        <f t="shared" si="217"/>
        <v>9212.3949214728927</v>
      </c>
      <c r="DC64" s="13">
        <f t="shared" si="218"/>
        <v>9145.475261808233</v>
      </c>
      <c r="DD64" s="13">
        <f t="shared" si="219"/>
        <v>9078.5556021435714</v>
      </c>
      <c r="DE64" s="13">
        <f t="shared" si="220"/>
        <v>9011.6359424789116</v>
      </c>
      <c r="DF64" s="13"/>
      <c r="DG64" s="61" t="s">
        <v>837</v>
      </c>
      <c r="DH64" s="61" t="str">
        <f t="shared" si="221"/>
        <v>403GPSSGCH</v>
      </c>
      <c r="DI64" s="127">
        <f>VLOOKUP($DG64,Scenarios!$O$12:$Q$132,2,0)</f>
        <v>139134.07</v>
      </c>
      <c r="DJ64" s="63">
        <f t="shared" si="222"/>
        <v>112680.35693899909</v>
      </c>
      <c r="DK64" s="63">
        <f t="shared" si="223"/>
        <v>-26453.713061000919</v>
      </c>
      <c r="DL64" s="109"/>
      <c r="DM64" s="106">
        <f>VLOOKUP($DG64,Scenarios!$O$12:$Q$132,2,0)</f>
        <v>139134.07</v>
      </c>
      <c r="DN64" s="106">
        <f>VLOOKUP($DG64,Scenarios!$O$12:$Q$132,3,0)</f>
        <v>101924.47380438911</v>
      </c>
      <c r="DO64" s="106">
        <f t="shared" si="93"/>
        <v>-37209.596195610895</v>
      </c>
      <c r="DP64" s="109"/>
      <c r="DQ64" s="127">
        <f t="shared" si="13"/>
        <v>-10755.883134609976</v>
      </c>
      <c r="DR64" s="48"/>
    </row>
    <row r="65" spans="1:122">
      <c r="A65" t="s">
        <v>37</v>
      </c>
      <c r="B65" t="s">
        <v>19</v>
      </c>
      <c r="C65" t="s">
        <v>19</v>
      </c>
      <c r="D65" s="5" t="s">
        <v>106</v>
      </c>
      <c r="E65" s="5" t="s">
        <v>36</v>
      </c>
      <c r="F65" s="5" t="s">
        <v>144</v>
      </c>
      <c r="G65" s="5" t="s">
        <v>86</v>
      </c>
      <c r="H65" s="5" t="s">
        <v>838</v>
      </c>
      <c r="I65" s="5"/>
      <c r="J65" s="84">
        <f>VLOOKUP(F65,Scenarios!$BC$10:$BF$122,3,0)</f>
        <v>3.2872884607568674E-2</v>
      </c>
      <c r="K65" s="98">
        <f t="shared" si="173"/>
        <v>2.7394070506307228E-3</v>
      </c>
      <c r="L65" s="98"/>
      <c r="M65" s="13">
        <f>SUMIF(EPIS!$E$8:$E$90,'Depreciation Exp'!$G65,EPIS!H$8:H$90)</f>
        <v>0</v>
      </c>
      <c r="N65" s="13">
        <f>SUMIF(EPIS!$E$8:$E$90,'Depreciation Exp'!$G65,EPIS!I$8:I$90)</f>
        <v>0</v>
      </c>
      <c r="O65" s="13">
        <f>SUMIF(EPIS!$E$8:$E$90,'Depreciation Exp'!$G65,EPIS!J$8:J$90)</f>
        <v>0</v>
      </c>
      <c r="P65" s="13">
        <f>SUMIF(EPIS!$E$8:$E$90,'Depreciation Exp'!$G65,EPIS!K$8:K$90)</f>
        <v>0</v>
      </c>
      <c r="Q65" s="13">
        <f>SUMIF(EPIS!$E$8:$E$90,'Depreciation Exp'!$G65,EPIS!L$8:L$90)</f>
        <v>0</v>
      </c>
      <c r="R65" s="13">
        <f>SUMIF(EPIS!$E$8:$E$90,'Depreciation Exp'!$G65,EPIS!M$8:M$90)</f>
        <v>0</v>
      </c>
      <c r="S65" s="13">
        <f>SUMIF(EPIS!$E$8:$E$90,'Depreciation Exp'!$G65,EPIS!N$8:N$90)</f>
        <v>0</v>
      </c>
      <c r="T65" s="13">
        <f>SUMIF(EPIS!$E$8:$E$90,'Depreciation Exp'!$G65,EPIS!O$8:O$90)</f>
        <v>0</v>
      </c>
      <c r="U65" s="13">
        <f>SUMIF(EPIS!$E$8:$E$90,'Depreciation Exp'!$G65,EPIS!P$8:P$90)</f>
        <v>0</v>
      </c>
      <c r="V65" s="13">
        <f>SUMIF(EPIS!$E$8:$E$90,'Depreciation Exp'!$G65,EPIS!Q$8:Q$90)</f>
        <v>0</v>
      </c>
      <c r="W65" s="13">
        <f>SUMIF(EPIS!$E$8:$E$90,'Depreciation Exp'!$G65,EPIS!R$8:R$90)</f>
        <v>0</v>
      </c>
      <c r="X65" s="13">
        <f>SUMIF(EPIS!$E$8:$E$90,'Depreciation Exp'!$G65,EPIS!S$8:S$90)</f>
        <v>0</v>
      </c>
      <c r="Y65" s="13">
        <f>SUMIF(EPIS!$E$8:$E$90,'Depreciation Exp'!$G65,EPIS!T$8:T$90)</f>
        <v>0</v>
      </c>
      <c r="Z65" s="13">
        <f>SUMIF(EPIS!$E$8:$E$90,'Depreciation Exp'!$G65,EPIS!U$8:U$90)</f>
        <v>0</v>
      </c>
      <c r="AA65" s="13">
        <f>SUMIF(EPIS!$E$8:$E$90,'Depreciation Exp'!$G65,EPIS!V$8:V$90)</f>
        <v>0</v>
      </c>
      <c r="AB65" s="13">
        <f>SUMIF(EPIS!$E$8:$E$90,'Depreciation Exp'!$G65,EPIS!W$8:W$90)</f>
        <v>0</v>
      </c>
      <c r="AC65" s="13">
        <f>SUMIF(EPIS!$E$8:$E$90,'Depreciation Exp'!$G65,EPIS!X$8:X$90)</f>
        <v>0</v>
      </c>
      <c r="AD65" s="13">
        <f>SUMIF(EPIS!$E$8:$E$90,'Depreciation Exp'!$G65,EPIS!Y$8:Y$90)</f>
        <v>0</v>
      </c>
      <c r="AE65" s="13">
        <f>SUMIF(EPIS!$E$8:$E$90,'Depreciation Exp'!$G65,EPIS!Z$8:Z$90)</f>
        <v>0</v>
      </c>
      <c r="AF65" s="13">
        <f>SUMIF(EPIS!$E$8:$E$90,'Depreciation Exp'!$G65,EPIS!AA$8:AA$90)</f>
        <v>0</v>
      </c>
      <c r="AG65" s="13">
        <f>SUMIF(EPIS!$E$8:$E$90,'Depreciation Exp'!$G65,EPIS!AB$8:AB$90)</f>
        <v>0</v>
      </c>
      <c r="AH65" s="13">
        <f>SUMIF(EPIS!$E$8:$E$90,'Depreciation Exp'!$G65,EPIS!AC$8:AC$90)</f>
        <v>0</v>
      </c>
      <c r="AI65" s="13">
        <f>SUMIF(EPIS!$E$8:$E$90,'Depreciation Exp'!$G65,EPIS!AD$8:AD$90)</f>
        <v>0</v>
      </c>
      <c r="AJ65" s="98"/>
      <c r="AK65" s="13">
        <f>SUMIF(Retirements!$F$12:$F$95,'Depreciation Exp'!$G65,Retirements!ED$12:ED$95)</f>
        <v>0</v>
      </c>
      <c r="AL65" s="13">
        <f>SUMIF(Retirements!$F$12:$F$95,'Depreciation Exp'!$G65,Retirements!EE$12:EE$95)</f>
        <v>0</v>
      </c>
      <c r="AM65" s="13">
        <f>SUMIF(Retirements!$F$12:$F$95,'Depreciation Exp'!$G65,Retirements!EF$12:EF$95)</f>
        <v>0</v>
      </c>
      <c r="AN65" s="13">
        <f>SUMIF(Retirements!$F$12:$F$95,'Depreciation Exp'!$G65,Retirements!EG$12:EG$95)</f>
        <v>0</v>
      </c>
      <c r="AO65" s="13">
        <f>SUMIF(Retirements!$F$12:$F$95,'Depreciation Exp'!$G65,Retirements!EH$12:EH$95)</f>
        <v>0</v>
      </c>
      <c r="AP65" s="13">
        <f>SUMIF(Retirements!$F$12:$F$95,'Depreciation Exp'!$G65,Retirements!EI$12:EI$95)</f>
        <v>0</v>
      </c>
      <c r="AQ65" s="13">
        <f>SUMIF(Retirements!$F$12:$F$95,'Depreciation Exp'!$G65,Retirements!EJ$12:EJ$95)</f>
        <v>0</v>
      </c>
      <c r="AR65" s="13">
        <f>SUMIF(Retirements!$F$12:$F$95,'Depreciation Exp'!$G65,Retirements!EK$12:EK$95)</f>
        <v>0</v>
      </c>
      <c r="AS65" s="13">
        <f>SUMIF(Retirements!$F$12:$F$95,'Depreciation Exp'!$G65,Retirements!EL$12:EL$95)</f>
        <v>0</v>
      </c>
      <c r="AT65" s="13">
        <f>SUMIF(Retirements!$F$12:$F$95,'Depreciation Exp'!$G65,Retirements!EM$12:EM$95)</f>
        <v>-622.95564000809406</v>
      </c>
      <c r="AU65" s="13">
        <f>SUMIF(Retirements!$F$12:$F$95,'Depreciation Exp'!$G65,Retirements!EN$12:EN$95)</f>
        <v>-622.95564000809406</v>
      </c>
      <c r="AV65" s="13">
        <f>SUMIF(Retirements!$F$12:$F$95,'Depreciation Exp'!$G65,Retirements!EO$12:EO$95)</f>
        <v>-622.95564000809406</v>
      </c>
      <c r="AW65" s="13">
        <f>SUMIF(Retirements!$F$12:$F$95,'Depreciation Exp'!$G65,Retirements!EP$12:EP$95)</f>
        <v>-622.95564000809406</v>
      </c>
      <c r="AX65" s="13">
        <f>SUMIF(Retirements!$F$12:$F$95,'Depreciation Exp'!$G65,Retirements!EQ$12:EQ$95)</f>
        <v>-622.95564000809406</v>
      </c>
      <c r="AY65" s="13">
        <f>SUMIF(Retirements!$F$12:$F$95,'Depreciation Exp'!$G65,Retirements!ER$12:ER$95)</f>
        <v>-622.95564000809406</v>
      </c>
      <c r="AZ65" s="13">
        <f>SUMIF(Retirements!$F$12:$F$95,'Depreciation Exp'!$G65,Retirements!ES$12:ES$95)</f>
        <v>-622.95564000809406</v>
      </c>
      <c r="BA65" s="13">
        <f>SUMIF(Retirements!$F$12:$F$95,'Depreciation Exp'!$G65,Retirements!ET$12:ET$95)</f>
        <v>-622.95564000809406</v>
      </c>
      <c r="BB65" s="13">
        <f>SUMIF(Retirements!$F$12:$F$95,'Depreciation Exp'!$G65,Retirements!EU$12:EU$95)</f>
        <v>-622.95564000809406</v>
      </c>
      <c r="BC65" s="13">
        <f>SUMIF(Retirements!$F$12:$F$95,'Depreciation Exp'!$G65,Retirements!EV$12:EV$95)</f>
        <v>-605.84739525011821</v>
      </c>
      <c r="BD65" s="13">
        <f>SUMIF(Retirements!$F$12:$F$95,'Depreciation Exp'!$G65,Retirements!EW$12:EW$95)</f>
        <v>-605.84739525011821</v>
      </c>
      <c r="BE65" s="13">
        <f>SUMIF(Retirements!$F$12:$F$95,'Depreciation Exp'!$G65,Retirements!EX$12:EX$95)</f>
        <v>-605.84739525011821</v>
      </c>
      <c r="BF65" s="13">
        <f>SUMIF(Retirements!$F$12:$F$95,'Depreciation Exp'!$G65,Retirements!EY$12:EY$95)</f>
        <v>-605.84739525011821</v>
      </c>
      <c r="BG65" s="13">
        <f>SUMIF(Retirements!$F$12:$F$95,'Depreciation Exp'!$G65,Retirements!EZ$12:EZ$95)</f>
        <v>-605.84739525011821</v>
      </c>
      <c r="BH65" s="98"/>
      <c r="BI65" s="358">
        <f>VLOOKUP($F65,Scenarios!$J$11:$M$132,4,0)</f>
        <v>204150.90000000002</v>
      </c>
      <c r="BJ65" s="70">
        <f t="shared" si="174"/>
        <v>204150.90000000002</v>
      </c>
      <c r="BK65" s="70">
        <f t="shared" si="175"/>
        <v>204150.90000000002</v>
      </c>
      <c r="BL65" s="70">
        <f t="shared" si="176"/>
        <v>204150.90000000002</v>
      </c>
      <c r="BM65" s="70">
        <f t="shared" si="177"/>
        <v>204150.90000000002</v>
      </c>
      <c r="BN65" s="70">
        <f t="shared" si="178"/>
        <v>204150.90000000002</v>
      </c>
      <c r="BO65" s="70">
        <f t="shared" si="179"/>
        <v>204150.90000000002</v>
      </c>
      <c r="BP65" s="70">
        <f t="shared" si="180"/>
        <v>204150.90000000002</v>
      </c>
      <c r="BQ65" s="70">
        <f t="shared" si="181"/>
        <v>204150.90000000002</v>
      </c>
      <c r="BR65" s="70">
        <f t="shared" si="182"/>
        <v>204150.90000000002</v>
      </c>
      <c r="BS65" s="70">
        <f t="shared" si="183"/>
        <v>203527.94435999193</v>
      </c>
      <c r="BT65" s="70">
        <f t="shared" si="184"/>
        <v>202904.98871998384</v>
      </c>
      <c r="BU65" s="70">
        <f t="shared" si="185"/>
        <v>202282.03307997575</v>
      </c>
      <c r="BV65" s="70">
        <f t="shared" si="186"/>
        <v>201659.07743996766</v>
      </c>
      <c r="BW65" s="70">
        <f t="shared" si="187"/>
        <v>201036.12179995957</v>
      </c>
      <c r="BX65" s="70">
        <f t="shared" si="188"/>
        <v>200413.16615995148</v>
      </c>
      <c r="BY65" s="70">
        <f t="shared" si="189"/>
        <v>199790.21051994339</v>
      </c>
      <c r="BZ65" s="70">
        <f t="shared" si="190"/>
        <v>199167.2548799353</v>
      </c>
      <c r="CA65" s="70">
        <f t="shared" si="191"/>
        <v>198544.2992399272</v>
      </c>
      <c r="CB65" s="70">
        <f t="shared" si="192"/>
        <v>197938.4518446771</v>
      </c>
      <c r="CC65" s="70">
        <f t="shared" si="193"/>
        <v>197332.60444942699</v>
      </c>
      <c r="CD65" s="70">
        <f t="shared" si="194"/>
        <v>196726.75705417688</v>
      </c>
      <c r="CE65" s="70">
        <f t="shared" si="195"/>
        <v>196120.90965892677</v>
      </c>
      <c r="CF65" s="70">
        <f t="shared" si="196"/>
        <v>195515.06226367666</v>
      </c>
      <c r="CG65" s="90"/>
      <c r="CH65" s="16">
        <f t="shared" si="197"/>
        <v>559.25241485260767</v>
      </c>
      <c r="CI65" s="13">
        <f t="shared" si="198"/>
        <v>559.25241485260767</v>
      </c>
      <c r="CJ65" s="13">
        <f t="shared" si="199"/>
        <v>559.25241485260767</v>
      </c>
      <c r="CK65" s="13">
        <f t="shared" si="200"/>
        <v>559.25241485260767</v>
      </c>
      <c r="CL65" s="13">
        <f t="shared" si="201"/>
        <v>559.25241485260767</v>
      </c>
      <c r="CM65" s="13">
        <f t="shared" si="202"/>
        <v>559.25241485260767</v>
      </c>
      <c r="CN65" s="13">
        <f t="shared" si="203"/>
        <v>559.25241485260767</v>
      </c>
      <c r="CO65" s="13">
        <f t="shared" si="204"/>
        <v>559.25241485260767</v>
      </c>
      <c r="CP65" s="13">
        <f t="shared" si="205"/>
        <v>559.25241485260767</v>
      </c>
      <c r="CQ65" s="13">
        <f t="shared" si="206"/>
        <v>559.25241485260767</v>
      </c>
      <c r="CR65" s="13">
        <f t="shared" si="207"/>
        <v>558.39915031637349</v>
      </c>
      <c r="CS65" s="13">
        <f t="shared" si="208"/>
        <v>556.69262124390514</v>
      </c>
      <c r="CT65" s="13">
        <f t="shared" si="209"/>
        <v>554.98609217143689</v>
      </c>
      <c r="CU65" s="13">
        <f t="shared" si="210"/>
        <v>553.27956309896854</v>
      </c>
      <c r="CV65" s="13">
        <f t="shared" si="211"/>
        <v>551.57303402650018</v>
      </c>
      <c r="CW65" s="13">
        <f t="shared" si="212"/>
        <v>549.86650495403183</v>
      </c>
      <c r="CX65" s="13">
        <f t="shared" si="213"/>
        <v>548.15997588156347</v>
      </c>
      <c r="CY65" s="13">
        <f t="shared" si="214"/>
        <v>546.45344680909511</v>
      </c>
      <c r="CZ65" s="13">
        <f t="shared" si="215"/>
        <v>544.74691773662687</v>
      </c>
      <c r="DA65" s="13">
        <f t="shared" si="216"/>
        <v>543.0638218873155</v>
      </c>
      <c r="DB65" s="13">
        <f t="shared" si="217"/>
        <v>541.404159261161</v>
      </c>
      <c r="DC65" s="13">
        <f t="shared" si="218"/>
        <v>539.74449663500661</v>
      </c>
      <c r="DD65" s="13">
        <f t="shared" si="219"/>
        <v>538.08483400885223</v>
      </c>
      <c r="DE65" s="13">
        <f t="shared" si="220"/>
        <v>536.42517138269784</v>
      </c>
      <c r="DF65" s="13"/>
      <c r="DG65" s="61" t="s">
        <v>838</v>
      </c>
      <c r="DH65" s="61" t="str">
        <f t="shared" si="221"/>
        <v>403GPSSGCT</v>
      </c>
      <c r="DI65" s="127">
        <f>VLOOKUP($DG65,Scenarios!$O$12:$Q$132,2,0)</f>
        <v>6009.94</v>
      </c>
      <c r="DJ65" s="63">
        <f t="shared" si="222"/>
        <v>6547.788017853256</v>
      </c>
      <c r="DK65" s="63">
        <f t="shared" si="223"/>
        <v>537.84801785325635</v>
      </c>
      <c r="DL65" s="109"/>
      <c r="DM65" s="106">
        <f>VLOOKUP($DG65,Scenarios!$O$12:$Q$132,2,0)</f>
        <v>6009.94</v>
      </c>
      <c r="DN65" s="106">
        <f>VLOOKUP($DG65,Scenarios!$O$12:$Q$132,3,0)</f>
        <v>6349.9929302929868</v>
      </c>
      <c r="DO65" s="106">
        <f t="shared" si="93"/>
        <v>340.05293029298718</v>
      </c>
      <c r="DP65" s="109"/>
      <c r="DQ65" s="127">
        <f t="shared" si="13"/>
        <v>-197.79508756026917</v>
      </c>
      <c r="DR65" s="48"/>
    </row>
    <row r="66" spans="1:122">
      <c r="A66" t="s">
        <v>39</v>
      </c>
      <c r="B66" t="s">
        <v>40</v>
      </c>
      <c r="C66" t="s">
        <v>40</v>
      </c>
      <c r="D66" s="5" t="s">
        <v>106</v>
      </c>
      <c r="E66" s="5" t="s">
        <v>36</v>
      </c>
      <c r="F66" s="5" t="s">
        <v>145</v>
      </c>
      <c r="G66" s="5" t="s">
        <v>87</v>
      </c>
      <c r="H66" s="5" t="s">
        <v>829</v>
      </c>
      <c r="I66" s="5"/>
      <c r="J66" s="84">
        <f>VLOOKUP(F66,Scenarios!$BC$10:$BF$122,3,0)</f>
        <v>8.0646195140174418E-2</v>
      </c>
      <c r="K66" s="98">
        <f t="shared" si="173"/>
        <v>6.7205162616812012E-3</v>
      </c>
      <c r="L66" s="98"/>
      <c r="M66" s="13">
        <f>SUMIF(EPIS!$E$8:$E$90,'Depreciation Exp'!$G66,EPIS!H$8:H$90)</f>
        <v>157558.68000000002</v>
      </c>
      <c r="N66" s="13">
        <f>SUMIF(EPIS!$E$8:$E$90,'Depreciation Exp'!$G66,EPIS!I$8:I$90)</f>
        <v>36275.22</v>
      </c>
      <c r="O66" s="13">
        <f>SUMIF(EPIS!$E$8:$E$90,'Depreciation Exp'!$G66,EPIS!J$8:J$90)</f>
        <v>91622.099999999991</v>
      </c>
      <c r="P66" s="13">
        <f>SUMIF(EPIS!$E$8:$E$90,'Depreciation Exp'!$G66,EPIS!K$8:K$90)</f>
        <v>169251.46999999997</v>
      </c>
      <c r="Q66" s="13">
        <f>SUMIF(EPIS!$E$8:$E$90,'Depreciation Exp'!$G66,EPIS!L$8:L$90)</f>
        <v>142337.21000000002</v>
      </c>
      <c r="R66" s="13">
        <f>SUMIF(EPIS!$E$8:$E$90,'Depreciation Exp'!$G66,EPIS!M$8:M$90)</f>
        <v>117228.78</v>
      </c>
      <c r="S66" s="13">
        <f>SUMIF(EPIS!$E$8:$E$90,'Depreciation Exp'!$G66,EPIS!N$8:N$90)</f>
        <v>20430.18</v>
      </c>
      <c r="T66" s="13">
        <f>SUMIF(EPIS!$E$8:$E$90,'Depreciation Exp'!$G66,EPIS!O$8:O$90)</f>
        <v>59967.140000000007</v>
      </c>
      <c r="U66" s="13">
        <f>SUMIF(EPIS!$E$8:$E$90,'Depreciation Exp'!$G66,EPIS!P$8:P$90)</f>
        <v>45760.159999999996</v>
      </c>
      <c r="V66" s="13">
        <f>SUMIF(EPIS!$E$8:$E$90,'Depreciation Exp'!$G66,EPIS!Q$8:Q$90)</f>
        <v>0</v>
      </c>
      <c r="W66" s="13">
        <f>SUMIF(EPIS!$E$8:$E$90,'Depreciation Exp'!$G66,EPIS!R$8:R$90)</f>
        <v>0</v>
      </c>
      <c r="X66" s="13">
        <f>SUMIF(EPIS!$E$8:$E$90,'Depreciation Exp'!$G66,EPIS!S$8:S$90)</f>
        <v>0</v>
      </c>
      <c r="Y66" s="13">
        <f>SUMIF(EPIS!$E$8:$E$90,'Depreciation Exp'!$G66,EPIS!T$8:T$90)</f>
        <v>0</v>
      </c>
      <c r="Z66" s="13">
        <f>SUMIF(EPIS!$E$8:$E$90,'Depreciation Exp'!$G66,EPIS!U$8:U$90)</f>
        <v>0</v>
      </c>
      <c r="AA66" s="13">
        <f>SUMIF(EPIS!$E$8:$E$90,'Depreciation Exp'!$G66,EPIS!V$8:V$90)</f>
        <v>0</v>
      </c>
      <c r="AB66" s="13">
        <f>SUMIF(EPIS!$E$8:$E$90,'Depreciation Exp'!$G66,EPIS!W$8:W$90)</f>
        <v>0</v>
      </c>
      <c r="AC66" s="13">
        <f>SUMIF(EPIS!$E$8:$E$90,'Depreciation Exp'!$G66,EPIS!X$8:X$90)</f>
        <v>0</v>
      </c>
      <c r="AD66" s="13">
        <f>SUMIF(EPIS!$E$8:$E$90,'Depreciation Exp'!$G66,EPIS!Y$8:Y$90)</f>
        <v>0</v>
      </c>
      <c r="AE66" s="13">
        <f>SUMIF(EPIS!$E$8:$E$90,'Depreciation Exp'!$G66,EPIS!Z$8:Z$90)</f>
        <v>0</v>
      </c>
      <c r="AF66" s="13">
        <f>SUMIF(EPIS!$E$8:$E$90,'Depreciation Exp'!$G66,EPIS!AA$8:AA$90)</f>
        <v>0</v>
      </c>
      <c r="AG66" s="13">
        <f>SUMIF(EPIS!$E$8:$E$90,'Depreciation Exp'!$G66,EPIS!AB$8:AB$90)</f>
        <v>0</v>
      </c>
      <c r="AH66" s="13">
        <f>SUMIF(EPIS!$E$8:$E$90,'Depreciation Exp'!$G66,EPIS!AC$8:AC$90)</f>
        <v>0</v>
      </c>
      <c r="AI66" s="13">
        <f>SUMIF(EPIS!$E$8:$E$90,'Depreciation Exp'!$G66,EPIS!AD$8:AD$90)</f>
        <v>0</v>
      </c>
      <c r="AJ66" s="98"/>
      <c r="AK66" s="13">
        <f>SUMIF(Retirements!$F$12:$F$95,'Depreciation Exp'!$G66,Retirements!ED$12:ED$95)</f>
        <v>0</v>
      </c>
      <c r="AL66" s="13">
        <f>SUMIF(Retirements!$F$12:$F$95,'Depreciation Exp'!$G66,Retirements!EE$12:EE$95)</f>
        <v>-18067.88</v>
      </c>
      <c r="AM66" s="13">
        <f>SUMIF(Retirements!$F$12:$F$95,'Depreciation Exp'!$G66,Retirements!EF$12:EF$95)</f>
        <v>-326967.52</v>
      </c>
      <c r="AN66" s="13">
        <f>SUMIF(Retirements!$F$12:$F$95,'Depreciation Exp'!$G66,Retirements!EG$12:EG$95)</f>
        <v>-194937.41</v>
      </c>
      <c r="AO66" s="13">
        <f>SUMIF(Retirements!$F$12:$F$95,'Depreciation Exp'!$G66,Retirements!EH$12:EH$95)</f>
        <v>-17778.38</v>
      </c>
      <c r="AP66" s="13">
        <f>SUMIF(Retirements!$F$12:$F$95,'Depreciation Exp'!$G66,Retirements!EI$12:EI$95)</f>
        <v>-19955.300000000003</v>
      </c>
      <c r="AQ66" s="13">
        <f>SUMIF(Retirements!$F$12:$F$95,'Depreciation Exp'!$G66,Retirements!EJ$12:EJ$95)</f>
        <v>0</v>
      </c>
      <c r="AR66" s="13">
        <f>SUMIF(Retirements!$F$12:$F$95,'Depreciation Exp'!$G66,Retirements!EK$12:EK$95)</f>
        <v>-80692.52</v>
      </c>
      <c r="AS66" s="13">
        <f>SUMIF(Retirements!$F$12:$F$95,'Depreciation Exp'!$G66,Retirements!EL$12:EL$95)</f>
        <v>0</v>
      </c>
      <c r="AT66" s="13">
        <f>SUMIF(Retirements!$F$12:$F$95,'Depreciation Exp'!$G66,Retirements!EM$12:EM$95)</f>
        <v>-113626.30634602444</v>
      </c>
      <c r="AU66" s="13">
        <f>SUMIF(Retirements!$F$12:$F$95,'Depreciation Exp'!$G66,Retirements!EN$12:EN$95)</f>
        <v>-113626.30634602444</v>
      </c>
      <c r="AV66" s="13">
        <f>SUMIF(Retirements!$F$12:$F$95,'Depreciation Exp'!$G66,Retirements!EO$12:EO$95)</f>
        <v>-113626.30634602444</v>
      </c>
      <c r="AW66" s="13">
        <f>SUMIF(Retirements!$F$12:$F$95,'Depreciation Exp'!$G66,Retirements!EP$12:EP$95)</f>
        <v>-113626.30634602444</v>
      </c>
      <c r="AX66" s="13">
        <f>SUMIF(Retirements!$F$12:$F$95,'Depreciation Exp'!$G66,Retirements!EQ$12:EQ$95)</f>
        <v>-113626.30634602444</v>
      </c>
      <c r="AY66" s="13">
        <f>SUMIF(Retirements!$F$12:$F$95,'Depreciation Exp'!$G66,Retirements!ER$12:ER$95)</f>
        <v>-113626.30634602444</v>
      </c>
      <c r="AZ66" s="13">
        <f>SUMIF(Retirements!$F$12:$F$95,'Depreciation Exp'!$G66,Retirements!ES$12:ES$95)</f>
        <v>-113626.30634602444</v>
      </c>
      <c r="BA66" s="13">
        <f>SUMIF(Retirements!$F$12:$F$95,'Depreciation Exp'!$G66,Retirements!ET$12:ET$95)</f>
        <v>-113626.30634602444</v>
      </c>
      <c r="BB66" s="13">
        <f>SUMIF(Retirements!$F$12:$F$95,'Depreciation Exp'!$G66,Retirements!EU$12:EU$95)</f>
        <v>-113626.30634602444</v>
      </c>
      <c r="BC66" s="13">
        <f>SUMIF(Retirements!$F$12:$F$95,'Depreciation Exp'!$G66,Retirements!EV$12:EV$95)</f>
        <v>-109178.40664367296</v>
      </c>
      <c r="BD66" s="13">
        <f>SUMIF(Retirements!$F$12:$F$95,'Depreciation Exp'!$G66,Retirements!EW$12:EW$95)</f>
        <v>-109178.40664367296</v>
      </c>
      <c r="BE66" s="13">
        <f>SUMIF(Retirements!$F$12:$F$95,'Depreciation Exp'!$G66,Retirements!EX$12:EX$95)</f>
        <v>-109178.40664367296</v>
      </c>
      <c r="BF66" s="13">
        <f>SUMIF(Retirements!$F$12:$F$95,'Depreciation Exp'!$G66,Retirements!EY$12:EY$95)</f>
        <v>-109178.40664367296</v>
      </c>
      <c r="BG66" s="13">
        <f>SUMIF(Retirements!$F$12:$F$95,'Depreciation Exp'!$G66,Retirements!EZ$12:EZ$95)</f>
        <v>-109178.40664367296</v>
      </c>
      <c r="BH66" s="98"/>
      <c r="BI66" s="358">
        <f>VLOOKUP($F66,Scenarios!$J$11:$M$132,4,0)</f>
        <v>21425447.776599005</v>
      </c>
      <c r="BJ66" s="70">
        <f t="shared" si="174"/>
        <v>21583006.456599005</v>
      </c>
      <c r="BK66" s="70">
        <f t="shared" si="175"/>
        <v>21601213.796599004</v>
      </c>
      <c r="BL66" s="70">
        <f t="shared" si="176"/>
        <v>21365868.376599006</v>
      </c>
      <c r="BM66" s="70">
        <f t="shared" si="177"/>
        <v>21340182.436599005</v>
      </c>
      <c r="BN66" s="70">
        <f t="shared" si="178"/>
        <v>21464741.266599007</v>
      </c>
      <c r="BO66" s="70">
        <f t="shared" si="179"/>
        <v>21562014.746599007</v>
      </c>
      <c r="BP66" s="70">
        <f t="shared" si="180"/>
        <v>21582444.926599007</v>
      </c>
      <c r="BQ66" s="70">
        <f t="shared" si="181"/>
        <v>21561719.546599008</v>
      </c>
      <c r="BR66" s="70">
        <f t="shared" si="182"/>
        <v>21607479.706599008</v>
      </c>
      <c r="BS66" s="70">
        <f t="shared" si="183"/>
        <v>21493853.400252983</v>
      </c>
      <c r="BT66" s="70">
        <f t="shared" si="184"/>
        <v>21380227.093906958</v>
      </c>
      <c r="BU66" s="70">
        <f t="shared" si="185"/>
        <v>21266600.787560932</v>
      </c>
      <c r="BV66" s="70">
        <f t="shared" si="186"/>
        <v>21152974.481214907</v>
      </c>
      <c r="BW66" s="70">
        <f t="shared" si="187"/>
        <v>21039348.174868882</v>
      </c>
      <c r="BX66" s="70">
        <f t="shared" si="188"/>
        <v>20925721.868522856</v>
      </c>
      <c r="BY66" s="70">
        <f t="shared" si="189"/>
        <v>20812095.562176831</v>
      </c>
      <c r="BZ66" s="70">
        <f t="shared" si="190"/>
        <v>20698469.255830806</v>
      </c>
      <c r="CA66" s="70">
        <f t="shared" si="191"/>
        <v>20584842.94948478</v>
      </c>
      <c r="CB66" s="70">
        <f t="shared" si="192"/>
        <v>20475664.542841107</v>
      </c>
      <c r="CC66" s="70">
        <f t="shared" si="193"/>
        <v>20366486.136197433</v>
      </c>
      <c r="CD66" s="70">
        <f t="shared" si="194"/>
        <v>20257307.729553759</v>
      </c>
      <c r="CE66" s="70">
        <f t="shared" si="195"/>
        <v>20148129.322910085</v>
      </c>
      <c r="CF66" s="70">
        <f t="shared" si="196"/>
        <v>20038950.916266412</v>
      </c>
      <c r="CG66" s="90"/>
      <c r="CH66" s="16">
        <f t="shared" si="197"/>
        <v>143990.07019643494</v>
      </c>
      <c r="CI66" s="13">
        <f t="shared" si="198"/>
        <v>144519.50803198945</v>
      </c>
      <c r="CJ66" s="13">
        <f t="shared" si="199"/>
        <v>145110.12722981995</v>
      </c>
      <c r="CK66" s="13">
        <f t="shared" si="200"/>
        <v>144380.48723098484</v>
      </c>
      <c r="CL66" s="13">
        <f t="shared" si="201"/>
        <v>143503.35448114047</v>
      </c>
      <c r="CM66" s="13">
        <f t="shared" si="202"/>
        <v>143835.59291368269</v>
      </c>
      <c r="CN66" s="13">
        <f t="shared" si="203"/>
        <v>144581.00673704335</v>
      </c>
      <c r="CO66" s="13">
        <f t="shared" si="204"/>
        <v>144976.52141758802</v>
      </c>
      <c r="CP66" s="13">
        <f t="shared" si="205"/>
        <v>144975.52946938781</v>
      </c>
      <c r="CQ66" s="13">
        <f t="shared" si="206"/>
        <v>145059.65279243659</v>
      </c>
      <c r="CR66" s="13">
        <f t="shared" si="207"/>
        <v>144831.60502236857</v>
      </c>
      <c r="CS66" s="13">
        <f t="shared" si="208"/>
        <v>144067.97758281534</v>
      </c>
      <c r="CT66" s="13">
        <f t="shared" si="209"/>
        <v>143304.35014326213</v>
      </c>
      <c r="CU66" s="13">
        <f t="shared" si="210"/>
        <v>142540.72270370886</v>
      </c>
      <c r="CV66" s="13">
        <f t="shared" si="211"/>
        <v>141777.09526415565</v>
      </c>
      <c r="CW66" s="13">
        <f t="shared" si="212"/>
        <v>141013.46782460238</v>
      </c>
      <c r="CX66" s="13">
        <f t="shared" si="213"/>
        <v>140249.84038504917</v>
      </c>
      <c r="CY66" s="13">
        <f t="shared" si="214"/>
        <v>139486.21294549594</v>
      </c>
      <c r="CZ66" s="13">
        <f t="shared" si="215"/>
        <v>138722.58550594273</v>
      </c>
      <c r="DA66" s="13">
        <f t="shared" si="216"/>
        <v>137973.90415752947</v>
      </c>
      <c r="DB66" s="13">
        <f t="shared" si="217"/>
        <v>137240.16890025622</v>
      </c>
      <c r="DC66" s="13">
        <f t="shared" si="218"/>
        <v>136506.43364298297</v>
      </c>
      <c r="DD66" s="13">
        <f t="shared" si="219"/>
        <v>135772.69838570969</v>
      </c>
      <c r="DE66" s="13">
        <f t="shared" si="220"/>
        <v>135038.96312843644</v>
      </c>
      <c r="DF66" s="13"/>
      <c r="DG66" s="61" t="s">
        <v>829</v>
      </c>
      <c r="DH66" s="61" t="str">
        <f t="shared" si="221"/>
        <v>403GPCN</v>
      </c>
      <c r="DI66" s="127">
        <f>VLOOKUP($DG66,Scenarios!$O$12:$Q$132,2,0)</f>
        <v>1706446.48</v>
      </c>
      <c r="DJ66" s="63">
        <f t="shared" si="222"/>
        <v>1669626.4429871317</v>
      </c>
      <c r="DK66" s="63">
        <f t="shared" si="223"/>
        <v>-36820.037012868328</v>
      </c>
      <c r="DL66" s="109"/>
      <c r="DM66" s="106">
        <f>VLOOKUP($DG66,Scenarios!$O$12:$Q$132,2,0)</f>
        <v>1706446.48</v>
      </c>
      <c r="DN66" s="106">
        <f>VLOOKUP($DG66,Scenarios!$O$12:$Q$132,3,0)</f>
        <v>1529243.3477788861</v>
      </c>
      <c r="DO66" s="106">
        <f t="shared" si="93"/>
        <v>-177203.13222111389</v>
      </c>
      <c r="DP66" s="109"/>
      <c r="DQ66" s="127">
        <f t="shared" si="13"/>
        <v>-140383.09520824556</v>
      </c>
      <c r="DR66" s="48"/>
    </row>
    <row r="67" spans="1:122">
      <c r="A67" t="s">
        <v>41</v>
      </c>
      <c r="B67" t="s">
        <v>42</v>
      </c>
      <c r="C67" t="s">
        <v>42</v>
      </c>
      <c r="D67" s="5" t="s">
        <v>106</v>
      </c>
      <c r="E67" s="5" t="s">
        <v>36</v>
      </c>
      <c r="F67" s="5" t="s">
        <v>146</v>
      </c>
      <c r="G67" s="5" t="s">
        <v>88</v>
      </c>
      <c r="H67" s="5" t="s">
        <v>834</v>
      </c>
      <c r="I67" s="5"/>
      <c r="J67" s="84">
        <f>VLOOKUP(F67,Scenarios!$BC$10:$BF$122,3,0)</f>
        <v>2.9892703508067591E-2</v>
      </c>
      <c r="K67" s="98">
        <f t="shared" si="173"/>
        <v>2.4910586256722991E-3</v>
      </c>
      <c r="L67" s="98"/>
      <c r="M67" s="13">
        <f>IFERROR((VLOOKUP($G67,#REF!,M$5,0)),0)</f>
        <v>0</v>
      </c>
      <c r="N67" s="13">
        <f>IFERROR((VLOOKUP($G67,#REF!,N$5,0)),0)</f>
        <v>0</v>
      </c>
      <c r="O67" s="13">
        <f>IFERROR((VLOOKUP($G67,#REF!,O$5,0)),0)</f>
        <v>0</v>
      </c>
      <c r="P67" s="13">
        <f>IFERROR((VLOOKUP($G67,#REF!,P$5,0)),0)</f>
        <v>0</v>
      </c>
      <c r="Q67" s="13">
        <f>IFERROR((VLOOKUP($G67,#REF!,Q$5,0)),0)</f>
        <v>0</v>
      </c>
      <c r="R67" s="13">
        <f>IFERROR((VLOOKUP($G67,#REF!,R$5,0)),0)</f>
        <v>0</v>
      </c>
      <c r="S67" s="13">
        <f>IFERROR((VLOOKUP($G67,#REF!,S$5,0)),0)</f>
        <v>0</v>
      </c>
      <c r="T67" s="13">
        <f>IFERROR((VLOOKUP($G67,#REF!,T$5,0)),0)</f>
        <v>0</v>
      </c>
      <c r="U67" s="13">
        <f>IFERROR((VLOOKUP($G67,#REF!,U$5,0)),0)</f>
        <v>0</v>
      </c>
      <c r="V67" s="13">
        <f>IFERROR((VLOOKUP($G67,#REF!,V$5,0)),0)</f>
        <v>0</v>
      </c>
      <c r="W67" s="13">
        <f>IFERROR((VLOOKUP($G67,#REF!,W$5,0)),0)</f>
        <v>0</v>
      </c>
      <c r="X67" s="13">
        <f>IFERROR((VLOOKUP($G67,#REF!,X$5,0)),0)</f>
        <v>0</v>
      </c>
      <c r="Y67" s="13">
        <f>IFERROR((VLOOKUP($G67,#REF!,Y$5,0)),0)</f>
        <v>0</v>
      </c>
      <c r="Z67" s="13">
        <f>IFERROR((VLOOKUP($G67,#REF!,Z$5,0)),0)</f>
        <v>0</v>
      </c>
      <c r="AA67" s="13">
        <f>IFERROR((VLOOKUP($G67,#REF!,AA$5,0)),0)</f>
        <v>0</v>
      </c>
      <c r="AB67" s="13">
        <f>IFERROR((VLOOKUP($G67,#REF!,AB$5,0)),0)</f>
        <v>0</v>
      </c>
      <c r="AC67" s="13">
        <f>IFERROR((VLOOKUP($G67,#REF!,AC$5,0)),0)</f>
        <v>0</v>
      </c>
      <c r="AD67" s="13">
        <f>IFERROR((VLOOKUP($G67,#REF!,AD$5,0)),0)</f>
        <v>0</v>
      </c>
      <c r="AE67" s="13">
        <f>IFERROR((VLOOKUP($G67,#REF!,AE$5,0)),0)</f>
        <v>0</v>
      </c>
      <c r="AF67" s="13">
        <f>IFERROR((VLOOKUP($G67,#REF!,AF$5,0)),0)</f>
        <v>0</v>
      </c>
      <c r="AG67" s="13">
        <f>IFERROR((VLOOKUP($G67,#REF!,AG$5,0)),0)</f>
        <v>0</v>
      </c>
      <c r="AH67" s="13">
        <f>IFERROR((VLOOKUP($G67,#REF!,AH$5,0)),0)</f>
        <v>0</v>
      </c>
      <c r="AI67" s="13">
        <f>IFERROR((VLOOKUP($G67,#REF!,AI$5,0)),0)</f>
        <v>0</v>
      </c>
      <c r="AJ67" s="98"/>
      <c r="AK67" s="13">
        <f>SUMIF(Retirements!$F$12:$F$95,'Depreciation Exp'!$G67,Retirements!ED$12:ED$95)</f>
        <v>0</v>
      </c>
      <c r="AL67" s="13">
        <f>SUMIF(Retirements!$F$12:$F$95,'Depreciation Exp'!$G67,Retirements!EE$12:EE$95)</f>
        <v>0</v>
      </c>
      <c r="AM67" s="13">
        <f>SUMIF(Retirements!$F$12:$F$95,'Depreciation Exp'!$G67,Retirements!EF$12:EF$95)</f>
        <v>-6512.06</v>
      </c>
      <c r="AN67" s="13">
        <f>SUMIF(Retirements!$F$12:$F$95,'Depreciation Exp'!$G67,Retirements!EG$12:EG$95)</f>
        <v>0</v>
      </c>
      <c r="AO67" s="13">
        <f>SUMIF(Retirements!$F$12:$F$95,'Depreciation Exp'!$G67,Retirements!EH$12:EH$95)</f>
        <v>0</v>
      </c>
      <c r="AP67" s="13">
        <f>SUMIF(Retirements!$F$12:$F$95,'Depreciation Exp'!$G67,Retirements!EI$12:EI$95)</f>
        <v>0</v>
      </c>
      <c r="AQ67" s="13">
        <f>SUMIF(Retirements!$F$12:$F$95,'Depreciation Exp'!$G67,Retirements!EJ$12:EJ$95)</f>
        <v>-27904.059999999998</v>
      </c>
      <c r="AR67" s="13">
        <f>SUMIF(Retirements!$F$12:$F$95,'Depreciation Exp'!$G67,Retirements!EK$12:EK$95)</f>
        <v>-557.6</v>
      </c>
      <c r="AS67" s="13">
        <f>SUMIF(Retirements!$F$12:$F$95,'Depreciation Exp'!$G67,Retirements!EL$12:EL$95)</f>
        <v>-5289.83</v>
      </c>
      <c r="AT67" s="13">
        <f>SUMIF(Retirements!$F$12:$F$95,'Depreciation Exp'!$G67,Retirements!EM$12:EM$95)</f>
        <v>-4591.5082910078318</v>
      </c>
      <c r="AU67" s="13">
        <f>SUMIF(Retirements!$F$12:$F$95,'Depreciation Exp'!$G67,Retirements!EN$12:EN$95)</f>
        <v>-4591.5082910078318</v>
      </c>
      <c r="AV67" s="13">
        <f>SUMIF(Retirements!$F$12:$F$95,'Depreciation Exp'!$G67,Retirements!EO$12:EO$95)</f>
        <v>-4591.5082910078318</v>
      </c>
      <c r="AW67" s="13">
        <f>SUMIF(Retirements!$F$12:$F$95,'Depreciation Exp'!$G67,Retirements!EP$12:EP$95)</f>
        <v>-4591.5082910078318</v>
      </c>
      <c r="AX67" s="13">
        <f>SUMIF(Retirements!$F$12:$F$95,'Depreciation Exp'!$G67,Retirements!EQ$12:EQ$95)</f>
        <v>-4591.5082910078318</v>
      </c>
      <c r="AY67" s="13">
        <f>SUMIF(Retirements!$F$12:$F$95,'Depreciation Exp'!$G67,Retirements!ER$12:ER$95)</f>
        <v>-4591.5082910078318</v>
      </c>
      <c r="AZ67" s="13">
        <f>SUMIF(Retirements!$F$12:$F$95,'Depreciation Exp'!$G67,Retirements!ES$12:ES$95)</f>
        <v>-4591.5082910078318</v>
      </c>
      <c r="BA67" s="13">
        <f>SUMIF(Retirements!$F$12:$F$95,'Depreciation Exp'!$G67,Retirements!ET$12:ET$95)</f>
        <v>-4591.5082910078318</v>
      </c>
      <c r="BB67" s="13">
        <f>SUMIF(Retirements!$F$12:$F$95,'Depreciation Exp'!$G67,Retirements!EU$12:EU$95)</f>
        <v>-4591.5082910078318</v>
      </c>
      <c r="BC67" s="13">
        <f>SUMIF(Retirements!$F$12:$F$95,'Depreciation Exp'!$G67,Retirements!EV$12:EV$95)</f>
        <v>-4064.1759403644087</v>
      </c>
      <c r="BD67" s="13">
        <f>SUMIF(Retirements!$F$12:$F$95,'Depreciation Exp'!$G67,Retirements!EW$12:EW$95)</f>
        <v>-4064.1759403644087</v>
      </c>
      <c r="BE67" s="13">
        <f>SUMIF(Retirements!$F$12:$F$95,'Depreciation Exp'!$G67,Retirements!EX$12:EX$95)</f>
        <v>-4064.1759403644087</v>
      </c>
      <c r="BF67" s="13">
        <f>SUMIF(Retirements!$F$12:$F$95,'Depreciation Exp'!$G67,Retirements!EY$12:EY$95)</f>
        <v>-4064.1759403644087</v>
      </c>
      <c r="BG67" s="13">
        <f>SUMIF(Retirements!$F$12:$F$95,'Depreciation Exp'!$G67,Retirements!EZ$12:EZ$95)</f>
        <v>-4064.1759403644087</v>
      </c>
      <c r="BH67" s="98"/>
      <c r="BI67" s="358">
        <f>VLOOKUP($F67,Scenarios!$J$11:$M$132,4,0)</f>
        <v>660194.28</v>
      </c>
      <c r="BJ67" s="70">
        <f t="shared" si="174"/>
        <v>660194.28</v>
      </c>
      <c r="BK67" s="70">
        <f t="shared" si="175"/>
        <v>660194.28</v>
      </c>
      <c r="BL67" s="70">
        <f t="shared" si="176"/>
        <v>653682.22</v>
      </c>
      <c r="BM67" s="70">
        <f t="shared" si="177"/>
        <v>653682.22</v>
      </c>
      <c r="BN67" s="70">
        <f t="shared" si="178"/>
        <v>653682.22</v>
      </c>
      <c r="BO67" s="70">
        <f t="shared" si="179"/>
        <v>653682.22</v>
      </c>
      <c r="BP67" s="70">
        <f t="shared" si="180"/>
        <v>625778.15999999992</v>
      </c>
      <c r="BQ67" s="70">
        <f t="shared" si="181"/>
        <v>625220.55999999994</v>
      </c>
      <c r="BR67" s="70">
        <f t="shared" si="182"/>
        <v>619930.73</v>
      </c>
      <c r="BS67" s="70">
        <f t="shared" si="183"/>
        <v>615339.22170899215</v>
      </c>
      <c r="BT67" s="70">
        <f t="shared" si="184"/>
        <v>610747.71341798431</v>
      </c>
      <c r="BU67" s="70">
        <f t="shared" si="185"/>
        <v>606156.20512697648</v>
      </c>
      <c r="BV67" s="70">
        <f t="shared" si="186"/>
        <v>601564.69683596864</v>
      </c>
      <c r="BW67" s="70">
        <f t="shared" si="187"/>
        <v>596973.18854496081</v>
      </c>
      <c r="BX67" s="70">
        <f t="shared" si="188"/>
        <v>592381.68025395297</v>
      </c>
      <c r="BY67" s="70">
        <f t="shared" si="189"/>
        <v>587790.17196294514</v>
      </c>
      <c r="BZ67" s="70">
        <f t="shared" si="190"/>
        <v>583198.66367193731</v>
      </c>
      <c r="CA67" s="70">
        <f t="shared" si="191"/>
        <v>578607.15538092947</v>
      </c>
      <c r="CB67" s="70">
        <f t="shared" si="192"/>
        <v>574542.9794405651</v>
      </c>
      <c r="CC67" s="70">
        <f t="shared" si="193"/>
        <v>570478.80350020074</v>
      </c>
      <c r="CD67" s="70">
        <f t="shared" si="194"/>
        <v>566414.62755983637</v>
      </c>
      <c r="CE67" s="70">
        <f t="shared" si="195"/>
        <v>562350.45161947201</v>
      </c>
      <c r="CF67" s="70">
        <f t="shared" si="196"/>
        <v>558286.27567910764</v>
      </c>
      <c r="CG67" s="90"/>
      <c r="CH67" s="16">
        <f t="shared" si="197"/>
        <v>1644.5826558135132</v>
      </c>
      <c r="CI67" s="13">
        <f t="shared" si="198"/>
        <v>1644.5826558135132</v>
      </c>
      <c r="CJ67" s="13">
        <f t="shared" si="199"/>
        <v>1644.5826558135132</v>
      </c>
      <c r="CK67" s="13">
        <f t="shared" si="200"/>
        <v>1636.4716941965653</v>
      </c>
      <c r="CL67" s="13">
        <f t="shared" si="201"/>
        <v>1628.3607325796174</v>
      </c>
      <c r="CM67" s="13">
        <f t="shared" si="202"/>
        <v>1628.3607325796174</v>
      </c>
      <c r="CN67" s="13">
        <f t="shared" si="203"/>
        <v>1628.3607325796174</v>
      </c>
      <c r="CO67" s="13">
        <f t="shared" si="204"/>
        <v>1593.6054079024786</v>
      </c>
      <c r="CP67" s="13">
        <f t="shared" si="205"/>
        <v>1558.1555760805024</v>
      </c>
      <c r="CQ67" s="13">
        <f t="shared" si="206"/>
        <v>1550.8724306107451</v>
      </c>
      <c r="CR67" s="13">
        <f t="shared" si="207"/>
        <v>1538.5649341192445</v>
      </c>
      <c r="CS67" s="13">
        <f t="shared" si="208"/>
        <v>1527.1272177860837</v>
      </c>
      <c r="CT67" s="13">
        <f t="shared" si="209"/>
        <v>1515.6895014529225</v>
      </c>
      <c r="CU67" s="13">
        <f t="shared" si="210"/>
        <v>1504.251785119762</v>
      </c>
      <c r="CV67" s="13">
        <f t="shared" si="211"/>
        <v>1492.8140687866007</v>
      </c>
      <c r="CW67" s="13">
        <f t="shared" si="212"/>
        <v>1481.3763524534399</v>
      </c>
      <c r="CX67" s="13">
        <f t="shared" si="213"/>
        <v>1469.9386361202787</v>
      </c>
      <c r="CY67" s="13">
        <f t="shared" si="214"/>
        <v>1458.5009197871182</v>
      </c>
      <c r="CZ67" s="13">
        <f t="shared" si="215"/>
        <v>1447.0632034539569</v>
      </c>
      <c r="DA67" s="13">
        <f t="shared" si="216"/>
        <v>1436.2822950211294</v>
      </c>
      <c r="DB67" s="13">
        <f t="shared" si="217"/>
        <v>1426.1581944886348</v>
      </c>
      <c r="DC67" s="13">
        <f t="shared" si="218"/>
        <v>1416.0340939561404</v>
      </c>
      <c r="DD67" s="13">
        <f t="shared" si="219"/>
        <v>1405.9099934236458</v>
      </c>
      <c r="DE67" s="13">
        <f t="shared" si="220"/>
        <v>1395.7858928911514</v>
      </c>
      <c r="DF67" s="13"/>
      <c r="DG67" s="61" t="s">
        <v>834</v>
      </c>
      <c r="DH67" s="61" t="str">
        <f t="shared" si="221"/>
        <v>403GPSE</v>
      </c>
      <c r="DI67" s="127">
        <f>VLOOKUP($DG67,Scenarios!$O$12:$Q$132,2,0)</f>
        <v>21245.51</v>
      </c>
      <c r="DJ67" s="63">
        <f t="shared" si="222"/>
        <v>17449.804936954781</v>
      </c>
      <c r="DK67" s="63">
        <f t="shared" si="223"/>
        <v>-3795.7050630452177</v>
      </c>
      <c r="DL67" s="109"/>
      <c r="DM67" s="106">
        <f>VLOOKUP($DG67,Scenarios!$O$12:$Q$132,2,0)</f>
        <v>21245.51</v>
      </c>
      <c r="DN67" s="106">
        <f>VLOOKUP($DG67,Scenarios!$O$12:$Q$132,3,0)</f>
        <v>17050.237997739332</v>
      </c>
      <c r="DO67" s="106">
        <f t="shared" si="93"/>
        <v>-4195.2720022606663</v>
      </c>
      <c r="DP67" s="109"/>
      <c r="DQ67" s="127">
        <f t="shared" si="13"/>
        <v>-399.56693921544866</v>
      </c>
      <c r="DR67" s="48"/>
    </row>
    <row r="68" spans="1:122">
      <c r="A68" t="s">
        <v>195</v>
      </c>
      <c r="D68" s="5"/>
      <c r="E68" s="5"/>
      <c r="F68" s="5"/>
      <c r="G68" s="5"/>
      <c r="H68" s="5"/>
      <c r="I68" s="5"/>
      <c r="J68" s="84"/>
      <c r="M68" s="15">
        <f t="shared" ref="M68:O68" si="224">SUM(M53:M67)</f>
        <v>12450537.200000005</v>
      </c>
      <c r="N68" s="15">
        <f t="shared" si="224"/>
        <v>3451654.13</v>
      </c>
      <c r="O68" s="15">
        <f t="shared" si="224"/>
        <v>12649074.949999997</v>
      </c>
      <c r="P68" s="15">
        <f t="shared" ref="P68:AD68" si="225">SUM(P53:P67)</f>
        <v>11729893.949999999</v>
      </c>
      <c r="Q68" s="15">
        <f t="shared" si="225"/>
        <v>9541044.3400000036</v>
      </c>
      <c r="R68" s="15">
        <f t="shared" si="225"/>
        <v>33651346.039999999</v>
      </c>
      <c r="S68" s="15">
        <f t="shared" si="225"/>
        <v>1863899.5000000007</v>
      </c>
      <c r="T68" s="15">
        <f t="shared" si="225"/>
        <v>8786734.6199999973</v>
      </c>
      <c r="U68" s="15">
        <f t="shared" si="225"/>
        <v>5578952.5100000007</v>
      </c>
      <c r="V68" s="15">
        <f t="shared" si="225"/>
        <v>4270442.6992136128</v>
      </c>
      <c r="W68" s="15">
        <f t="shared" si="225"/>
        <v>3776387.4829029911</v>
      </c>
      <c r="X68" s="15">
        <f t="shared" si="225"/>
        <v>8983081.3730519079</v>
      </c>
      <c r="Y68" s="15">
        <f t="shared" si="225"/>
        <v>3469324.9305300256</v>
      </c>
      <c r="Z68" s="15">
        <f t="shared" si="225"/>
        <v>4161353.2100703777</v>
      </c>
      <c r="AA68" s="15">
        <f t="shared" si="225"/>
        <v>6304339.2133961711</v>
      </c>
      <c r="AB68" s="15">
        <f t="shared" si="225"/>
        <v>5525468.2749218903</v>
      </c>
      <c r="AC68" s="15">
        <f t="shared" si="225"/>
        <v>4452895.8106727405</v>
      </c>
      <c r="AD68" s="15">
        <f t="shared" si="225"/>
        <v>9717009.1999177337</v>
      </c>
      <c r="AE68" s="15">
        <f t="shared" ref="AE68:AI68" si="226">SUM(AE53:AE67)</f>
        <v>3942145.2169925817</v>
      </c>
      <c r="AF68" s="15">
        <f t="shared" si="226"/>
        <v>2339790.6445270777</v>
      </c>
      <c r="AG68" s="15">
        <f t="shared" si="226"/>
        <v>2229843.4779841369</v>
      </c>
      <c r="AH68" s="15">
        <f t="shared" si="226"/>
        <v>2199278.6621327642</v>
      </c>
      <c r="AI68" s="15">
        <f t="shared" si="226"/>
        <v>3052615.3126456249</v>
      </c>
      <c r="AK68" s="15">
        <f t="shared" ref="AK68" si="227">SUM(AK53:AK67)</f>
        <v>-5120636.99</v>
      </c>
      <c r="AL68" s="15">
        <f t="shared" ref="AL68:BG68" si="228">SUM(AL53:AL67)</f>
        <v>-697348.5</v>
      </c>
      <c r="AM68" s="15">
        <f t="shared" si="228"/>
        <v>-2588087.73</v>
      </c>
      <c r="AN68" s="15">
        <f t="shared" si="228"/>
        <v>-2041401.8900000006</v>
      </c>
      <c r="AO68" s="15">
        <f t="shared" si="228"/>
        <v>-1241783.5100000002</v>
      </c>
      <c r="AP68" s="15">
        <f t="shared" si="228"/>
        <v>-1973192.36</v>
      </c>
      <c r="AQ68" s="15">
        <f t="shared" si="228"/>
        <v>-8347162.4900000002</v>
      </c>
      <c r="AR68" s="15">
        <f t="shared" si="228"/>
        <v>-3365114.58</v>
      </c>
      <c r="AS68" s="15">
        <f t="shared" si="228"/>
        <v>-10050297.67</v>
      </c>
      <c r="AT68" s="15">
        <f t="shared" si="228"/>
        <v>-4398428.2992630173</v>
      </c>
      <c r="AU68" s="15">
        <f t="shared" si="228"/>
        <v>-4398428.2992630173</v>
      </c>
      <c r="AV68" s="15">
        <f t="shared" si="228"/>
        <v>-4398428.2992630173</v>
      </c>
      <c r="AW68" s="15">
        <f t="shared" si="228"/>
        <v>-4398428.2992630173</v>
      </c>
      <c r="AX68" s="15">
        <f t="shared" si="228"/>
        <v>-4398428.2992630173</v>
      </c>
      <c r="AY68" s="15">
        <f t="shared" si="228"/>
        <v>-4663742.8492630171</v>
      </c>
      <c r="AZ68" s="15">
        <f t="shared" si="228"/>
        <v>-4398428.2992630173</v>
      </c>
      <c r="BA68" s="15">
        <f t="shared" si="228"/>
        <v>-4398428.2992630173</v>
      </c>
      <c r="BB68" s="15">
        <f t="shared" si="228"/>
        <v>-4398428.2992630173</v>
      </c>
      <c r="BC68" s="15">
        <f t="shared" si="228"/>
        <v>-4320422.397071396</v>
      </c>
      <c r="BD68" s="15">
        <f t="shared" si="228"/>
        <v>-4320422.397071396</v>
      </c>
      <c r="BE68" s="15">
        <f t="shared" si="228"/>
        <v>-4320422.397071396</v>
      </c>
      <c r="BF68" s="15">
        <f t="shared" si="228"/>
        <v>-4320422.397071396</v>
      </c>
      <c r="BG68" s="15">
        <f t="shared" si="228"/>
        <v>-4320422.397071396</v>
      </c>
      <c r="BI68" s="359">
        <f t="shared" ref="BI68" si="229">SUM(BI53:BI67)</f>
        <v>908044143.68659914</v>
      </c>
      <c r="BJ68" s="15">
        <f>SUM(BJ53:BJ67)</f>
        <v>915374043.89659905</v>
      </c>
      <c r="BK68" s="15">
        <f t="shared" ref="BK68:DD68" si="230">SUM(BK53:BK67)</f>
        <v>918128349.52659905</v>
      </c>
      <c r="BL68" s="15">
        <f t="shared" si="230"/>
        <v>928189336.74659896</v>
      </c>
      <c r="BM68" s="15">
        <f t="shared" si="230"/>
        <v>937877828.80659914</v>
      </c>
      <c r="BN68" s="15">
        <f t="shared" si="230"/>
        <v>946177089.63659906</v>
      </c>
      <c r="BO68" s="15">
        <f t="shared" si="230"/>
        <v>977855243.31659889</v>
      </c>
      <c r="BP68" s="15">
        <f t="shared" si="230"/>
        <v>971371980.326599</v>
      </c>
      <c r="BQ68" s="15">
        <f t="shared" si="230"/>
        <v>976793600.36659896</v>
      </c>
      <c r="BR68" s="15">
        <f t="shared" si="230"/>
        <v>972322255.206599</v>
      </c>
      <c r="BS68" s="15">
        <f t="shared" si="230"/>
        <v>972194269.60654962</v>
      </c>
      <c r="BT68" s="15">
        <f t="shared" si="230"/>
        <v>971572228.79018962</v>
      </c>
      <c r="BU68" s="15">
        <f t="shared" si="230"/>
        <v>976156881.86397851</v>
      </c>
      <c r="BV68" s="15">
        <f t="shared" si="230"/>
        <v>975227778.49524558</v>
      </c>
      <c r="BW68" s="15">
        <f t="shared" si="230"/>
        <v>974990703.40605283</v>
      </c>
      <c r="BX68" s="15">
        <f t="shared" si="230"/>
        <v>976631299.77018607</v>
      </c>
      <c r="BY68" s="15">
        <f t="shared" si="230"/>
        <v>977758339.74584496</v>
      </c>
      <c r="BZ68" s="15">
        <f t="shared" si="230"/>
        <v>977812807.2572546</v>
      </c>
      <c r="CA68" s="15">
        <f t="shared" si="230"/>
        <v>983131388.15790951</v>
      </c>
      <c r="CB68" s="15">
        <f t="shared" si="230"/>
        <v>982753110.97783053</v>
      </c>
      <c r="CC68" s="15">
        <f t="shared" si="230"/>
        <v>980772479.22528636</v>
      </c>
      <c r="CD68" s="15">
        <f t="shared" si="230"/>
        <v>978681900.30619895</v>
      </c>
      <c r="CE68" s="15">
        <f t="shared" si="230"/>
        <v>976560756.57126045</v>
      </c>
      <c r="CF68" s="15">
        <f t="shared" si="230"/>
        <v>975292949.48683465</v>
      </c>
      <c r="CG68" s="90"/>
      <c r="CH68" s="15">
        <f t="shared" si="230"/>
        <v>2908385.288696982</v>
      </c>
      <c r="CI68" s="15">
        <f t="shared" si="230"/>
        <v>2911020.5107154548</v>
      </c>
      <c r="CJ68" s="15">
        <f t="shared" si="230"/>
        <v>2914996.7754454329</v>
      </c>
      <c r="CK68" s="15">
        <f t="shared" si="230"/>
        <v>2928212.0678701745</v>
      </c>
      <c r="CL68" s="15">
        <f t="shared" si="230"/>
        <v>2955742.993487136</v>
      </c>
      <c r="CM68" s="15">
        <f t="shared" si="230"/>
        <v>2985304.6082747146</v>
      </c>
      <c r="CN68" s="15">
        <f t="shared" si="230"/>
        <v>3051882.5243775109</v>
      </c>
      <c r="CO68" s="15">
        <f t="shared" si="230"/>
        <v>3088149.9251525863</v>
      </c>
      <c r="CP68" s="15">
        <f t="shared" si="230"/>
        <v>3075414.8662197692</v>
      </c>
      <c r="CQ68" s="15">
        <f t="shared" si="230"/>
        <v>3074665.1848143698</v>
      </c>
      <c r="CR68" s="15">
        <f t="shared" si="230"/>
        <v>3067035.7745171944</v>
      </c>
      <c r="CS68" s="15">
        <f t="shared" si="230"/>
        <v>3060266.3013788885</v>
      </c>
      <c r="CT68" s="15">
        <f t="shared" si="230"/>
        <v>3059345.0016645645</v>
      </c>
      <c r="CU68" s="15">
        <f t="shared" si="230"/>
        <v>3059531.6480141557</v>
      </c>
      <c r="CV68" s="15">
        <f t="shared" si="230"/>
        <v>3054929.7226854814</v>
      </c>
      <c r="CW68" s="15">
        <f t="shared" si="230"/>
        <v>3053049.4682198353</v>
      </c>
      <c r="CX68" s="15">
        <f t="shared" si="230"/>
        <v>3054415.3776068902</v>
      </c>
      <c r="CY68" s="15">
        <f t="shared" si="230"/>
        <v>3055674.1810762808</v>
      </c>
      <c r="CZ68" s="15">
        <f t="shared" si="230"/>
        <v>3063155.8528037956</v>
      </c>
      <c r="DA68" s="15">
        <f t="shared" si="230"/>
        <v>3069539.8308356698</v>
      </c>
      <c r="DB68" s="15">
        <f t="shared" si="230"/>
        <v>3064038.7686765688</v>
      </c>
      <c r="DC68" s="15">
        <f t="shared" si="230"/>
        <v>3054666.2550986442</v>
      </c>
      <c r="DD68" s="15">
        <f t="shared" si="230"/>
        <v>3045035.9760165527</v>
      </c>
      <c r="DE68" s="15">
        <f t="shared" ref="DE68" si="231">SUM(DE53:DE67)</f>
        <v>3037617.3308351394</v>
      </c>
      <c r="DF68" s="90"/>
      <c r="DG68" s="61"/>
      <c r="DH68" s="61"/>
      <c r="DI68" s="112">
        <f>SUM(DI53:DI67)</f>
        <v>35325509.779999942</v>
      </c>
      <c r="DJ68" s="112">
        <f>SUM(DJ53:DJ67)</f>
        <v>36670999.413533568</v>
      </c>
      <c r="DK68" s="112">
        <f t="shared" si="223"/>
        <v>1345489.6335336268</v>
      </c>
      <c r="DL68" s="109"/>
      <c r="DM68" s="107">
        <f>SUM(DM53:DM67)</f>
        <v>35325509.779999942</v>
      </c>
      <c r="DN68" s="107">
        <f>SUM(DN53:DN67)</f>
        <v>36114849.564358182</v>
      </c>
      <c r="DO68" s="107">
        <f t="shared" si="93"/>
        <v>789339.78435824066</v>
      </c>
      <c r="DP68" s="109"/>
      <c r="DQ68" s="64">
        <f t="shared" si="13"/>
        <v>-556149.84917538613</v>
      </c>
      <c r="DR68" s="48"/>
    </row>
    <row r="69" spans="1:122">
      <c r="D69" s="5"/>
      <c r="E69" s="5"/>
      <c r="F69" s="5"/>
      <c r="G69" s="5"/>
      <c r="H69" s="5"/>
      <c r="I69" s="5"/>
      <c r="J69" s="84"/>
      <c r="M69" s="13"/>
      <c r="N69" s="13"/>
      <c r="O69" s="13"/>
      <c r="P69" s="13"/>
      <c r="Q69" s="13"/>
      <c r="R69" s="13"/>
      <c r="S69" s="13"/>
      <c r="T69" s="13"/>
      <c r="U69" s="13"/>
      <c r="V69" s="13"/>
      <c r="W69" s="13"/>
      <c r="X69" s="13"/>
      <c r="Y69" s="13"/>
      <c r="Z69" s="13"/>
      <c r="AA69" s="13"/>
      <c r="AB69" s="13"/>
      <c r="AC69" s="13"/>
      <c r="AD69" s="13"/>
      <c r="AE69" s="13"/>
      <c r="AF69" s="13"/>
      <c r="AG69" s="13"/>
      <c r="AH69" s="13"/>
      <c r="AI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I69" s="358"/>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90"/>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61"/>
      <c r="DH69" s="61"/>
      <c r="DI69" s="63"/>
      <c r="DJ69" s="63"/>
      <c r="DK69" s="63"/>
      <c r="DL69" s="109"/>
      <c r="DM69" s="182"/>
      <c r="DN69" s="106"/>
      <c r="DO69" s="106"/>
      <c r="DP69" s="109"/>
      <c r="DQ69" s="127">
        <f t="shared" si="13"/>
        <v>0</v>
      </c>
      <c r="DR69" s="48"/>
    </row>
    <row r="70" spans="1:122" ht="13.5" thickBot="1">
      <c r="A70" s="6" t="s">
        <v>196</v>
      </c>
      <c r="B70" s="6"/>
      <c r="D70" s="5"/>
      <c r="E70" s="5"/>
      <c r="F70" s="5"/>
      <c r="G70" s="5"/>
      <c r="H70" s="5"/>
      <c r="I70" s="5"/>
      <c r="J70" s="84"/>
      <c r="M70" s="13"/>
      <c r="N70" s="13"/>
      <c r="O70" s="13"/>
      <c r="P70" s="13"/>
      <c r="Q70" s="13"/>
      <c r="R70" s="13"/>
      <c r="S70" s="13"/>
      <c r="T70" s="13"/>
      <c r="U70" s="13"/>
      <c r="V70" s="13"/>
      <c r="W70" s="13"/>
      <c r="X70" s="13"/>
      <c r="Y70" s="13"/>
      <c r="Z70" s="13"/>
      <c r="AA70" s="13"/>
      <c r="AB70" s="13"/>
      <c r="AC70" s="13"/>
      <c r="AD70" s="13"/>
      <c r="AE70" s="13"/>
      <c r="AF70" s="13"/>
      <c r="AG70" s="13"/>
      <c r="AH70" s="13"/>
      <c r="AI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I70" s="358"/>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90"/>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61"/>
      <c r="DH70" s="61"/>
      <c r="DI70" s="63"/>
      <c r="DJ70" s="63"/>
      <c r="DK70" s="63"/>
      <c r="DL70" s="109"/>
      <c r="DM70" s="182"/>
      <c r="DN70" s="106"/>
      <c r="DO70" s="106"/>
      <c r="DP70" s="109"/>
      <c r="DQ70" s="127">
        <f t="shared" si="13"/>
        <v>0</v>
      </c>
      <c r="DR70" s="48"/>
    </row>
    <row r="71" spans="1:122" ht="13.5" thickBot="1">
      <c r="A71" t="s">
        <v>43</v>
      </c>
      <c r="B71" t="s">
        <v>42</v>
      </c>
      <c r="C71" t="s">
        <v>42</v>
      </c>
      <c r="D71" s="5" t="s">
        <v>106</v>
      </c>
      <c r="E71" s="5" t="s">
        <v>44</v>
      </c>
      <c r="F71" s="5" t="s">
        <v>147</v>
      </c>
      <c r="G71" s="5" t="s">
        <v>89</v>
      </c>
      <c r="H71" s="531" t="s">
        <v>1218</v>
      </c>
      <c r="I71" s="532"/>
      <c r="J71" s="84">
        <f>VLOOKUP(F71,Scenarios!$BC$10:$BF$122,3,0)</f>
        <v>3.5550752282130858E-2</v>
      </c>
      <c r="K71" s="98">
        <f>J71/12</f>
        <v>2.9625626901775715E-3</v>
      </c>
      <c r="L71" s="98"/>
      <c r="M71" s="13">
        <f>SUMIF(EPIS!$E$8:$E$90,'Depreciation Exp'!$G71,EPIS!H$8:H$90)</f>
        <v>1104679.72</v>
      </c>
      <c r="N71" s="13">
        <f>SUMIF(EPIS!$E$8:$E$90,'Depreciation Exp'!$G71,EPIS!I$8:I$90)</f>
        <v>1928080.7500000002</v>
      </c>
      <c r="O71" s="13">
        <f>SUMIF(EPIS!$E$8:$E$90,'Depreciation Exp'!$G71,EPIS!J$8:J$90)</f>
        <v>215566.45</v>
      </c>
      <c r="P71" s="13">
        <f>SUMIF(EPIS!$E$8:$E$90,'Depreciation Exp'!$G71,EPIS!K$8:K$90)</f>
        <v>2354696.46</v>
      </c>
      <c r="Q71" s="13">
        <f>SUMIF(EPIS!$E$8:$E$90,'Depreciation Exp'!$G71,EPIS!L$8:L$90)</f>
        <v>348486.61999999994</v>
      </c>
      <c r="R71" s="13">
        <f>SUMIF(EPIS!$E$8:$E$90,'Depreciation Exp'!$G71,EPIS!M$8:M$90)</f>
        <v>2130377.96</v>
      </c>
      <c r="S71" s="13">
        <f>SUMIF(EPIS!$E$8:$E$90,'Depreciation Exp'!$G71,EPIS!N$8:N$90)</f>
        <v>744288.50999999989</v>
      </c>
      <c r="T71" s="13">
        <f>SUMIF(EPIS!$E$8:$E$90,'Depreciation Exp'!$G71,EPIS!O$8:O$90)</f>
        <v>136188.45000000001</v>
      </c>
      <c r="U71" s="13">
        <f>SUMIF(EPIS!$E$8:$E$90,'Depreciation Exp'!$G71,EPIS!P$8:P$90)</f>
        <v>360327.17000000004</v>
      </c>
      <c r="V71" s="13">
        <f>SUMIF(EPIS!$E$8:$E$90,'Depreciation Exp'!$G71,EPIS!Q$8:Q$90)</f>
        <v>189000</v>
      </c>
      <c r="W71" s="13">
        <f>SUMIF(EPIS!$E$8:$E$90,'Depreciation Exp'!$G71,EPIS!R$8:R$90)</f>
        <v>997000</v>
      </c>
      <c r="X71" s="13">
        <f>SUMIF(EPIS!$E$8:$E$90,'Depreciation Exp'!$G71,EPIS!S$8:S$90)</f>
        <v>1203000</v>
      </c>
      <c r="Y71" s="13">
        <f>SUMIF(EPIS!$E$8:$E$90,'Depreciation Exp'!$G71,EPIS!T$8:T$90)</f>
        <v>1417000</v>
      </c>
      <c r="Z71" s="13">
        <f>SUMIF(EPIS!$E$8:$E$90,'Depreciation Exp'!$G71,EPIS!U$8:U$90)</f>
        <v>487000</v>
      </c>
      <c r="AA71" s="13">
        <f>SUMIF(EPIS!$E$8:$E$90,'Depreciation Exp'!$G71,EPIS!V$8:V$90)</f>
        <v>282000</v>
      </c>
      <c r="AB71" s="13">
        <f>SUMIF(EPIS!$E$8:$E$90,'Depreciation Exp'!$G71,EPIS!W$8:W$90)</f>
        <v>367000</v>
      </c>
      <c r="AC71" s="13">
        <f>SUMIF(EPIS!$E$8:$E$90,'Depreciation Exp'!$G71,EPIS!X$8:X$90)</f>
        <v>401000</v>
      </c>
      <c r="AD71" s="13">
        <f>SUMIF(EPIS!$E$8:$E$90,'Depreciation Exp'!$G71,EPIS!Y$8:Y$90)</f>
        <v>4268263.0999999996</v>
      </c>
      <c r="AE71" s="13">
        <f>SUMIF(EPIS!$E$8:$E$90,'Depreciation Exp'!$G71,EPIS!Z$8:Z$90)</f>
        <v>15000</v>
      </c>
      <c r="AF71" s="13">
        <f>SUMIF(EPIS!$E$8:$E$90,'Depreciation Exp'!$G71,EPIS!AA$8:AA$90)</f>
        <v>48000</v>
      </c>
      <c r="AG71" s="13">
        <f>SUMIF(EPIS!$E$8:$E$90,'Depreciation Exp'!$G71,EPIS!AB$8:AB$90)</f>
        <v>225000</v>
      </c>
      <c r="AH71" s="13">
        <f>SUMIF(EPIS!$E$8:$E$90,'Depreciation Exp'!$G71,EPIS!AC$8:AC$90)</f>
        <v>48000</v>
      </c>
      <c r="AI71" s="13">
        <f>SUMIF(EPIS!$E$8:$E$90,'Depreciation Exp'!$G71,EPIS!AD$8:AD$90)</f>
        <v>488000</v>
      </c>
      <c r="AJ71" s="98"/>
      <c r="AK71" s="13">
        <f>SUMIF(Retirements!$F$12:$F$95,'Depreciation Exp'!$G71,Retirements!ED$12:ED$95)</f>
        <v>152961.53</v>
      </c>
      <c r="AL71" s="13">
        <f>SUMIF(Retirements!$F$12:$F$95,'Depreciation Exp'!$G71,Retirements!EE$12:EE$95)</f>
        <v>-535162.86</v>
      </c>
      <c r="AM71" s="13">
        <f>SUMIF(Retirements!$F$12:$F$95,'Depreciation Exp'!$G71,Retirements!EF$12:EF$95)</f>
        <v>-56490.649999999994</v>
      </c>
      <c r="AN71" s="13">
        <f>SUMIF(Retirements!$F$12:$F$95,'Depreciation Exp'!$G71,Retirements!EG$12:EG$95)</f>
        <v>-1516485.76</v>
      </c>
      <c r="AO71" s="13">
        <f>SUMIF(Retirements!$F$12:$F$95,'Depreciation Exp'!$G71,Retirements!EH$12:EH$95)</f>
        <v>-838289.25000000012</v>
      </c>
      <c r="AP71" s="13">
        <f>SUMIF(Retirements!$F$12:$F$95,'Depreciation Exp'!$G71,Retirements!EI$12:EI$95)</f>
        <v>-1110361.9500000002</v>
      </c>
      <c r="AQ71" s="13">
        <f>SUMIF(Retirements!$F$12:$F$95,'Depreciation Exp'!$G71,Retirements!EJ$12:EJ$95)</f>
        <v>-38313.61</v>
      </c>
      <c r="AR71" s="13">
        <f>SUMIF(Retirements!$F$12:$F$95,'Depreciation Exp'!$G71,Retirements!EK$12:EK$95)</f>
        <v>-61045.89</v>
      </c>
      <c r="AS71" s="13">
        <f>SUMIF(Retirements!$F$12:$F$95,'Depreciation Exp'!$G71,Retirements!EL$12:EL$95)</f>
        <v>-469761.38999999996</v>
      </c>
      <c r="AT71" s="13">
        <f>SUMIF(Retirements!$F$12:$F$95,'Depreciation Exp'!$G71,Retirements!EM$12:EM$95)</f>
        <v>-895950.32063395192</v>
      </c>
      <c r="AU71" s="13">
        <f>SUMIF(Retirements!$F$12:$F$95,'Depreciation Exp'!$G71,Retirements!EN$12:EN$95)</f>
        <v>-895950.32063395192</v>
      </c>
      <c r="AV71" s="13">
        <f>SUMIF(Retirements!$F$12:$F$95,'Depreciation Exp'!$G71,Retirements!EO$12:EO$95)</f>
        <v>-895950.32063395192</v>
      </c>
      <c r="AW71" s="13">
        <f>SUMIF(Retirements!$F$12:$F$95,'Depreciation Exp'!$G71,Retirements!EP$12:EP$95)</f>
        <v>-895950.32063395192</v>
      </c>
      <c r="AX71" s="13">
        <f>SUMIF(Retirements!$F$12:$F$95,'Depreciation Exp'!$G71,Retirements!EQ$12:EQ$95)</f>
        <v>-895950.32063395192</v>
      </c>
      <c r="AY71" s="13">
        <f>SUMIF(Retirements!$F$12:$F$95,'Depreciation Exp'!$G71,Retirements!ER$12:ER$95)</f>
        <v>-895950.32063395192</v>
      </c>
      <c r="AZ71" s="13">
        <f>SUMIF(Retirements!$F$12:$F$95,'Depreciation Exp'!$G71,Retirements!ES$12:ES$95)</f>
        <v>-895950.32063395192</v>
      </c>
      <c r="BA71" s="13">
        <f>SUMIF(Retirements!$F$12:$F$95,'Depreciation Exp'!$G71,Retirements!ET$12:ET$95)</f>
        <v>-895950.32063395192</v>
      </c>
      <c r="BB71" s="13">
        <f>SUMIF(Retirements!$F$12:$F$95,'Depreciation Exp'!$G71,Retirements!EU$12:EU$95)</f>
        <v>-895950.32063395192</v>
      </c>
      <c r="BC71" s="13">
        <f>SUMIF(Retirements!$F$12:$F$95,'Depreciation Exp'!$G71,Retirements!EV$12:EV$95)</f>
        <v>-902787.29812317109</v>
      </c>
      <c r="BD71" s="13">
        <f>SUMIF(Retirements!$F$12:$F$95,'Depreciation Exp'!$G71,Retirements!EW$12:EW$95)</f>
        <v>-902787.29812317109</v>
      </c>
      <c r="BE71" s="13">
        <f>SUMIF(Retirements!$F$12:$F$95,'Depreciation Exp'!$G71,Retirements!EX$12:EX$95)</f>
        <v>-902787.29812317109</v>
      </c>
      <c r="BF71" s="13">
        <f>SUMIF(Retirements!$F$12:$F$95,'Depreciation Exp'!$G71,Retirements!EY$12:EY$95)</f>
        <v>-902787.29812317109</v>
      </c>
      <c r="BG71" s="13">
        <f>SUMIF(Retirements!$F$12:$F$95,'Depreciation Exp'!$G71,Retirements!EZ$12:EZ$95)</f>
        <v>-902787.29812317109</v>
      </c>
      <c r="BH71" s="98"/>
      <c r="BI71" s="358">
        <f>VLOOKUP($F71,Scenarios!$J$11:$M$132,4,0)</f>
        <v>286661903.54000002</v>
      </c>
      <c r="BJ71" s="70">
        <f t="shared" ref="BJ71:CF71" si="232">BI71+AK71+M71</f>
        <v>287919544.79000002</v>
      </c>
      <c r="BK71" s="70">
        <f t="shared" si="232"/>
        <v>289312462.68000001</v>
      </c>
      <c r="BL71" s="70">
        <f t="shared" si="232"/>
        <v>289471538.48000002</v>
      </c>
      <c r="BM71" s="70">
        <f t="shared" si="232"/>
        <v>290309749.18000001</v>
      </c>
      <c r="BN71" s="70">
        <f t="shared" si="232"/>
        <v>289819946.55000001</v>
      </c>
      <c r="BO71" s="70">
        <f t="shared" si="232"/>
        <v>290839962.56</v>
      </c>
      <c r="BP71" s="70">
        <f t="shared" si="232"/>
        <v>291545937.45999998</v>
      </c>
      <c r="BQ71" s="70">
        <f t="shared" si="232"/>
        <v>291621080.01999998</v>
      </c>
      <c r="BR71" s="70">
        <f t="shared" si="232"/>
        <v>291511645.80000001</v>
      </c>
      <c r="BS71" s="70">
        <f t="shared" si="232"/>
        <v>290804695.47936606</v>
      </c>
      <c r="BT71" s="70">
        <f t="shared" si="232"/>
        <v>290905745.15873212</v>
      </c>
      <c r="BU71" s="70">
        <f t="shared" si="232"/>
        <v>291212794.83809817</v>
      </c>
      <c r="BV71" s="70">
        <f t="shared" si="232"/>
        <v>291733844.51746422</v>
      </c>
      <c r="BW71" s="70">
        <f t="shared" si="232"/>
        <v>291324894.19683027</v>
      </c>
      <c r="BX71" s="70">
        <f t="shared" si="232"/>
        <v>290710943.87619632</v>
      </c>
      <c r="BY71" s="70">
        <f t="shared" si="232"/>
        <v>290181993.55556238</v>
      </c>
      <c r="BZ71" s="70">
        <f t="shared" si="232"/>
        <v>289687043.23492843</v>
      </c>
      <c r="CA71" s="70">
        <f t="shared" si="232"/>
        <v>293059356.01429451</v>
      </c>
      <c r="CB71" s="70">
        <f t="shared" si="232"/>
        <v>292171568.71617132</v>
      </c>
      <c r="CC71" s="70">
        <f t="shared" si="232"/>
        <v>291316781.41804814</v>
      </c>
      <c r="CD71" s="70">
        <f t="shared" si="232"/>
        <v>290638994.11992496</v>
      </c>
      <c r="CE71" s="70">
        <f t="shared" si="232"/>
        <v>289784206.82180178</v>
      </c>
      <c r="CF71" s="70">
        <f t="shared" si="232"/>
        <v>289369419.5236786</v>
      </c>
      <c r="CG71" s="90"/>
      <c r="CH71" s="13">
        <f>BI71*$K71</f>
        <v>849253.86012288602</v>
      </c>
      <c r="CI71" s="13">
        <f t="shared" ref="CI71" si="233">((BI71+BJ71)/2)*$K71</f>
        <v>851116.78064532508</v>
      </c>
      <c r="CJ71" s="13">
        <f t="shared" ref="CJ71" si="234">((BJ71+BK71)/2)*$K71</f>
        <v>855043.00445346162</v>
      </c>
      <c r="CK71" s="13">
        <f t="shared" ref="CK71" si="235">((BK71+BL71)/2)*$K71</f>
        <v>857341.94375415426</v>
      </c>
      <c r="CL71" s="13">
        <f t="shared" ref="CL71" si="236">((BL71+BM71)/2)*$K71</f>
        <v>858819.20564231311</v>
      </c>
      <c r="CM71" s="13">
        <f t="shared" ref="CM71" si="237">((BM71+BN71)/2)*$K71</f>
        <v>859335.29601688241</v>
      </c>
      <c r="CN71" s="13">
        <f t="shared" ref="CN71" si="238">((BN71+BO71)/2)*$K71</f>
        <v>860120.69120559294</v>
      </c>
      <c r="CO71" s="13">
        <f t="shared" ref="CO71" si="239">((BO71+BP71)/2)*$K71</f>
        <v>862677.36934236868</v>
      </c>
      <c r="CP71" s="13">
        <f t="shared" ref="CP71" si="240">((BP71+BQ71)/2)*$K71</f>
        <v>863834.42406418989</v>
      </c>
      <c r="CQ71" s="13">
        <f t="shared" ref="CQ71" si="241">((BQ71+BR71)/2)*$K71</f>
        <v>863783.62846793956</v>
      </c>
      <c r="CR71" s="13">
        <f t="shared" ref="CR71" si="242">((BR71+BS71)/2)*$K71</f>
        <v>862574.33327747975</v>
      </c>
      <c r="CS71" s="13">
        <f t="shared" ref="CS71" si="243">((BS71+BT71)/2)*$K71</f>
        <v>861676.82396059239</v>
      </c>
      <c r="CT71" s="13">
        <f t="shared" ref="CT71" si="244">((BT71+BU71)/2)*$K71</f>
        <v>862281.33392762486</v>
      </c>
      <c r="CU71" s="13">
        <f t="shared" ref="CU71" si="245">((BU71+BV71)/2)*$K71</f>
        <v>863507.98205959483</v>
      </c>
      <c r="CV71" s="13">
        <f t="shared" ref="CV71" si="246">((BV71+BW71)/2)*$K71</f>
        <v>863674.03274848091</v>
      </c>
      <c r="CW71" s="13">
        <f t="shared" ref="CW71" si="247">((BW71+BX71)/2)*$K71</f>
        <v>862158.82911069167</v>
      </c>
      <c r="CX71" s="13">
        <f t="shared" ref="CX71" si="248">((BX71+BY71)/2)*$K71</f>
        <v>860465.87171149126</v>
      </c>
      <c r="CY71" s="13">
        <f t="shared" ref="CY71" si="249">((BY71+BZ71)/2)*$K71</f>
        <v>858949.18679235689</v>
      </c>
      <c r="CZ71" s="13">
        <f t="shared" ref="CZ71" si="250">((BZ71+CA71)/2)*$K71</f>
        <v>863211.37012553564</v>
      </c>
      <c r="DA71" s="13">
        <f t="shared" ref="DA71" si="251">((CA71+CB71)/2)*$K71</f>
        <v>866891.65137229848</v>
      </c>
      <c r="DB71" s="13">
        <f t="shared" ref="DB71" si="252">((CB71+CC71)/2)*$K71</f>
        <v>864310.40813045297</v>
      </c>
      <c r="DC71" s="13">
        <f t="shared" ref="DC71" si="253">((CC71+CD71)/2)*$K71</f>
        <v>862040.23397107632</v>
      </c>
      <c r="DD71" s="13">
        <f t="shared" ref="DD71" si="254">((CD71+CE71)/2)*$K71</f>
        <v>859770.05981169944</v>
      </c>
      <c r="DE71" s="13">
        <f t="shared" ref="DE71" si="255">((CE71+CF71)/2)*$K71</f>
        <v>857889.46264608135</v>
      </c>
      <c r="DF71" s="13"/>
      <c r="DG71" s="61"/>
      <c r="DH71" s="204"/>
      <c r="DI71" s="515" t="s">
        <v>1218</v>
      </c>
      <c r="DJ71" s="516"/>
      <c r="DK71" s="517"/>
      <c r="DL71" s="109"/>
      <c r="DM71" s="515" t="s">
        <v>1218</v>
      </c>
      <c r="DN71" s="537"/>
      <c r="DO71" s="538"/>
      <c r="DP71" s="109"/>
      <c r="DQ71" s="127">
        <f t="shared" si="13"/>
        <v>0</v>
      </c>
      <c r="DR71" s="48"/>
    </row>
    <row r="72" spans="1:122">
      <c r="A72" t="s">
        <v>197</v>
      </c>
      <c r="D72" s="5"/>
      <c r="E72" s="5"/>
      <c r="F72" s="5"/>
      <c r="G72" s="5"/>
      <c r="H72" s="5"/>
      <c r="I72" s="5"/>
      <c r="J72" s="84"/>
      <c r="M72" s="15">
        <f t="shared" ref="M72:O72" si="256">SUM(M71)</f>
        <v>1104679.72</v>
      </c>
      <c r="N72" s="15">
        <f t="shared" si="256"/>
        <v>1928080.7500000002</v>
      </c>
      <c r="O72" s="15">
        <f t="shared" si="256"/>
        <v>215566.45</v>
      </c>
      <c r="P72" s="15">
        <f t="shared" ref="P72:AD72" si="257">SUM(P71)</f>
        <v>2354696.46</v>
      </c>
      <c r="Q72" s="15">
        <f t="shared" si="257"/>
        <v>348486.61999999994</v>
      </c>
      <c r="R72" s="15">
        <f t="shared" si="257"/>
        <v>2130377.96</v>
      </c>
      <c r="S72" s="15">
        <f t="shared" si="257"/>
        <v>744288.50999999989</v>
      </c>
      <c r="T72" s="15">
        <f t="shared" si="257"/>
        <v>136188.45000000001</v>
      </c>
      <c r="U72" s="15">
        <f t="shared" si="257"/>
        <v>360327.17000000004</v>
      </c>
      <c r="V72" s="15">
        <f t="shared" si="257"/>
        <v>189000</v>
      </c>
      <c r="W72" s="15">
        <f t="shared" si="257"/>
        <v>997000</v>
      </c>
      <c r="X72" s="15">
        <f t="shared" si="257"/>
        <v>1203000</v>
      </c>
      <c r="Y72" s="15">
        <f t="shared" si="257"/>
        <v>1417000</v>
      </c>
      <c r="Z72" s="15">
        <f t="shared" si="257"/>
        <v>487000</v>
      </c>
      <c r="AA72" s="15">
        <f t="shared" si="257"/>
        <v>282000</v>
      </c>
      <c r="AB72" s="15">
        <f t="shared" si="257"/>
        <v>367000</v>
      </c>
      <c r="AC72" s="15">
        <f t="shared" si="257"/>
        <v>401000</v>
      </c>
      <c r="AD72" s="15">
        <f t="shared" si="257"/>
        <v>4268263.0999999996</v>
      </c>
      <c r="AE72" s="15">
        <f t="shared" ref="AE72:AI72" si="258">SUM(AE71)</f>
        <v>15000</v>
      </c>
      <c r="AF72" s="15">
        <f t="shared" si="258"/>
        <v>48000</v>
      </c>
      <c r="AG72" s="15">
        <f t="shared" si="258"/>
        <v>225000</v>
      </c>
      <c r="AH72" s="15">
        <f t="shared" si="258"/>
        <v>48000</v>
      </c>
      <c r="AI72" s="15">
        <f t="shared" si="258"/>
        <v>488000</v>
      </c>
      <c r="AK72" s="15">
        <f t="shared" ref="AK72" si="259">SUM(AK71)</f>
        <v>152961.53</v>
      </c>
      <c r="AL72" s="15">
        <f t="shared" ref="AL72:BG72" si="260">SUM(AL71)</f>
        <v>-535162.86</v>
      </c>
      <c r="AM72" s="15">
        <f t="shared" si="260"/>
        <v>-56490.649999999994</v>
      </c>
      <c r="AN72" s="15">
        <f t="shared" si="260"/>
        <v>-1516485.76</v>
      </c>
      <c r="AO72" s="15">
        <f t="shared" si="260"/>
        <v>-838289.25000000012</v>
      </c>
      <c r="AP72" s="15">
        <f t="shared" si="260"/>
        <v>-1110361.9500000002</v>
      </c>
      <c r="AQ72" s="15">
        <f t="shared" si="260"/>
        <v>-38313.61</v>
      </c>
      <c r="AR72" s="15">
        <f t="shared" si="260"/>
        <v>-61045.89</v>
      </c>
      <c r="AS72" s="15">
        <f t="shared" si="260"/>
        <v>-469761.38999999996</v>
      </c>
      <c r="AT72" s="15">
        <f t="shared" si="260"/>
        <v>-895950.32063395192</v>
      </c>
      <c r="AU72" s="15">
        <f t="shared" si="260"/>
        <v>-895950.32063395192</v>
      </c>
      <c r="AV72" s="15">
        <f t="shared" si="260"/>
        <v>-895950.32063395192</v>
      </c>
      <c r="AW72" s="15">
        <f t="shared" si="260"/>
        <v>-895950.32063395192</v>
      </c>
      <c r="AX72" s="15">
        <f t="shared" si="260"/>
        <v>-895950.32063395192</v>
      </c>
      <c r="AY72" s="15">
        <f t="shared" si="260"/>
        <v>-895950.32063395192</v>
      </c>
      <c r="AZ72" s="15">
        <f t="shared" si="260"/>
        <v>-895950.32063395192</v>
      </c>
      <c r="BA72" s="15">
        <f t="shared" si="260"/>
        <v>-895950.32063395192</v>
      </c>
      <c r="BB72" s="15">
        <f t="shared" si="260"/>
        <v>-895950.32063395192</v>
      </c>
      <c r="BC72" s="15">
        <f t="shared" si="260"/>
        <v>-902787.29812317109</v>
      </c>
      <c r="BD72" s="15">
        <f t="shared" si="260"/>
        <v>-902787.29812317109</v>
      </c>
      <c r="BE72" s="15">
        <f t="shared" si="260"/>
        <v>-902787.29812317109</v>
      </c>
      <c r="BF72" s="15">
        <f t="shared" si="260"/>
        <v>-902787.29812317109</v>
      </c>
      <c r="BG72" s="15">
        <f t="shared" si="260"/>
        <v>-902787.29812317109</v>
      </c>
      <c r="BI72" s="359">
        <f t="shared" ref="BI72" si="261">SUM(BI71)</f>
        <v>286661903.54000002</v>
      </c>
      <c r="BJ72" s="15">
        <f>SUM(BJ71)</f>
        <v>287919544.79000002</v>
      </c>
      <c r="BK72" s="15">
        <f t="shared" ref="BK72:DD72" si="262">SUM(BK71)</f>
        <v>289312462.68000001</v>
      </c>
      <c r="BL72" s="15">
        <f t="shared" si="262"/>
        <v>289471538.48000002</v>
      </c>
      <c r="BM72" s="15">
        <f t="shared" si="262"/>
        <v>290309749.18000001</v>
      </c>
      <c r="BN72" s="15">
        <f t="shared" si="262"/>
        <v>289819946.55000001</v>
      </c>
      <c r="BO72" s="15">
        <f t="shared" si="262"/>
        <v>290839962.56</v>
      </c>
      <c r="BP72" s="15">
        <f t="shared" si="262"/>
        <v>291545937.45999998</v>
      </c>
      <c r="BQ72" s="15">
        <f t="shared" si="262"/>
        <v>291621080.01999998</v>
      </c>
      <c r="BR72" s="15">
        <f t="shared" si="262"/>
        <v>291511645.80000001</v>
      </c>
      <c r="BS72" s="15">
        <f t="shared" si="262"/>
        <v>290804695.47936606</v>
      </c>
      <c r="BT72" s="15">
        <f t="shared" si="262"/>
        <v>290905745.15873212</v>
      </c>
      <c r="BU72" s="15">
        <f t="shared" si="262"/>
        <v>291212794.83809817</v>
      </c>
      <c r="BV72" s="15">
        <f t="shared" si="262"/>
        <v>291733844.51746422</v>
      </c>
      <c r="BW72" s="15">
        <f t="shared" si="262"/>
        <v>291324894.19683027</v>
      </c>
      <c r="BX72" s="15">
        <f t="shared" si="262"/>
        <v>290710943.87619632</v>
      </c>
      <c r="BY72" s="15">
        <f t="shared" si="262"/>
        <v>290181993.55556238</v>
      </c>
      <c r="BZ72" s="15">
        <f t="shared" si="262"/>
        <v>289687043.23492843</v>
      </c>
      <c r="CA72" s="15">
        <f t="shared" si="262"/>
        <v>293059356.01429451</v>
      </c>
      <c r="CB72" s="15">
        <f t="shared" si="262"/>
        <v>292171568.71617132</v>
      </c>
      <c r="CC72" s="15">
        <f t="shared" si="262"/>
        <v>291316781.41804814</v>
      </c>
      <c r="CD72" s="15">
        <f t="shared" si="262"/>
        <v>290638994.11992496</v>
      </c>
      <c r="CE72" s="15">
        <f t="shared" si="262"/>
        <v>289784206.82180178</v>
      </c>
      <c r="CF72" s="15">
        <f t="shared" si="262"/>
        <v>289369419.5236786</v>
      </c>
      <c r="CG72" s="90"/>
      <c r="CH72" s="15">
        <f t="shared" si="262"/>
        <v>849253.86012288602</v>
      </c>
      <c r="CI72" s="15">
        <f t="shared" si="262"/>
        <v>851116.78064532508</v>
      </c>
      <c r="CJ72" s="15">
        <f t="shared" si="262"/>
        <v>855043.00445346162</v>
      </c>
      <c r="CK72" s="15">
        <f t="shared" si="262"/>
        <v>857341.94375415426</v>
      </c>
      <c r="CL72" s="15">
        <f t="shared" si="262"/>
        <v>858819.20564231311</v>
      </c>
      <c r="CM72" s="15">
        <f t="shared" si="262"/>
        <v>859335.29601688241</v>
      </c>
      <c r="CN72" s="15">
        <f t="shared" si="262"/>
        <v>860120.69120559294</v>
      </c>
      <c r="CO72" s="15">
        <f t="shared" si="262"/>
        <v>862677.36934236868</v>
      </c>
      <c r="CP72" s="15">
        <f t="shared" si="262"/>
        <v>863834.42406418989</v>
      </c>
      <c r="CQ72" s="15">
        <f t="shared" si="262"/>
        <v>863783.62846793956</v>
      </c>
      <c r="CR72" s="15">
        <f t="shared" si="262"/>
        <v>862574.33327747975</v>
      </c>
      <c r="CS72" s="15">
        <f t="shared" si="262"/>
        <v>861676.82396059239</v>
      </c>
      <c r="CT72" s="15">
        <f t="shared" si="262"/>
        <v>862281.33392762486</v>
      </c>
      <c r="CU72" s="15">
        <f t="shared" si="262"/>
        <v>863507.98205959483</v>
      </c>
      <c r="CV72" s="15">
        <f t="shared" si="262"/>
        <v>863674.03274848091</v>
      </c>
      <c r="CW72" s="15">
        <f t="shared" si="262"/>
        <v>862158.82911069167</v>
      </c>
      <c r="CX72" s="15">
        <f t="shared" si="262"/>
        <v>860465.87171149126</v>
      </c>
      <c r="CY72" s="15">
        <f t="shared" si="262"/>
        <v>858949.18679235689</v>
      </c>
      <c r="CZ72" s="15">
        <f t="shared" si="262"/>
        <v>863211.37012553564</v>
      </c>
      <c r="DA72" s="15">
        <f t="shared" si="262"/>
        <v>866891.65137229848</v>
      </c>
      <c r="DB72" s="15">
        <f t="shared" si="262"/>
        <v>864310.40813045297</v>
      </c>
      <c r="DC72" s="15">
        <f t="shared" si="262"/>
        <v>862040.23397107632</v>
      </c>
      <c r="DD72" s="15">
        <f t="shared" si="262"/>
        <v>859770.05981169944</v>
      </c>
      <c r="DE72" s="15">
        <f t="shared" ref="DE72" si="263">SUM(DE71)</f>
        <v>857889.46264608135</v>
      </c>
      <c r="DF72" s="90"/>
      <c r="DG72" s="61"/>
      <c r="DH72" s="61"/>
      <c r="DI72" s="506"/>
      <c r="DJ72" s="506"/>
      <c r="DK72" s="506"/>
      <c r="DL72" s="109"/>
      <c r="DM72" s="535"/>
      <c r="DN72" s="536"/>
      <c r="DO72" s="536"/>
      <c r="DP72" s="181"/>
      <c r="DQ72" s="64">
        <f t="shared" si="13"/>
        <v>0</v>
      </c>
      <c r="DR72" s="42"/>
    </row>
    <row r="73" spans="1:122">
      <c r="D73" s="5"/>
      <c r="E73" s="5"/>
      <c r="F73" s="5"/>
      <c r="G73" s="5"/>
      <c r="H73" s="5"/>
      <c r="I73" s="5"/>
      <c r="J73" s="84"/>
      <c r="M73" s="13"/>
      <c r="N73" s="13"/>
      <c r="O73" s="13"/>
      <c r="P73" s="13"/>
      <c r="Q73" s="13"/>
      <c r="R73" s="13"/>
      <c r="S73" s="13"/>
      <c r="T73" s="13"/>
      <c r="U73" s="13"/>
      <c r="V73" s="13"/>
      <c r="W73" s="13"/>
      <c r="X73" s="13"/>
      <c r="Y73" s="13"/>
      <c r="Z73" s="13"/>
      <c r="AA73" s="13"/>
      <c r="AB73" s="13"/>
      <c r="AC73" s="13"/>
      <c r="AD73" s="13"/>
      <c r="AE73" s="13"/>
      <c r="AF73" s="13"/>
      <c r="AG73" s="13"/>
      <c r="AH73" s="13"/>
      <c r="AI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I73" s="358"/>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90"/>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61"/>
      <c r="DH73" s="61"/>
      <c r="DI73" s="63"/>
      <c r="DJ73" s="63"/>
      <c r="DK73" s="63"/>
      <c r="DL73" s="109"/>
      <c r="DM73" s="182"/>
      <c r="DN73" s="106"/>
      <c r="DO73" s="106"/>
      <c r="DP73" s="109"/>
      <c r="DQ73" s="127">
        <f t="shared" si="13"/>
        <v>0</v>
      </c>
      <c r="DR73" s="48"/>
    </row>
    <row r="74" spans="1:122">
      <c r="A74" s="6" t="s">
        <v>1981</v>
      </c>
      <c r="B74" s="6"/>
      <c r="D74" s="5"/>
      <c r="E74" s="5"/>
      <c r="F74" s="5"/>
      <c r="G74" s="5"/>
      <c r="H74" s="5"/>
      <c r="I74" s="5"/>
      <c r="J74" s="84"/>
      <c r="M74" s="15">
        <f t="shared" ref="M74:O74" si="264">M72+M68+M50+M40+M34+M27+M19</f>
        <v>3120199083.2800002</v>
      </c>
      <c r="N74" s="15">
        <f t="shared" si="264"/>
        <v>3129072583.1600003</v>
      </c>
      <c r="O74" s="15">
        <f t="shared" si="264"/>
        <v>3095339870.1299996</v>
      </c>
      <c r="P74" s="15">
        <f t="shared" ref="P74:AD74" si="265">P72+P68+P50+P40+P34+P27+P19</f>
        <v>3120464824.1900001</v>
      </c>
      <c r="Q74" s="15">
        <f t="shared" si="265"/>
        <v>3321414856.2800002</v>
      </c>
      <c r="R74" s="15">
        <f t="shared" si="265"/>
        <v>3232804164.8099999</v>
      </c>
      <c r="S74" s="15">
        <f t="shared" si="265"/>
        <v>3096386248.9400001</v>
      </c>
      <c r="T74" s="15">
        <f t="shared" si="265"/>
        <v>3091296335.2399998</v>
      </c>
      <c r="U74" s="15">
        <f t="shared" si="265"/>
        <v>3186685909.6599998</v>
      </c>
      <c r="V74" s="15">
        <f t="shared" si="265"/>
        <v>3204092872.2612133</v>
      </c>
      <c r="W74" s="15">
        <f t="shared" si="265"/>
        <v>3309017293.9419031</v>
      </c>
      <c r="X74" s="15">
        <f t="shared" si="265"/>
        <v>3131599946.8640513</v>
      </c>
      <c r="Y74" s="15">
        <f t="shared" si="265"/>
        <v>3132917533.3935199</v>
      </c>
      <c r="Z74" s="15">
        <f t="shared" si="265"/>
        <v>3116730027.0700607</v>
      </c>
      <c r="AA74" s="15">
        <f t="shared" si="265"/>
        <v>3179893280.175386</v>
      </c>
      <c r="AB74" s="15">
        <f t="shared" si="265"/>
        <v>3102551730.6139121</v>
      </c>
      <c r="AC74" s="15">
        <f t="shared" si="265"/>
        <v>3139409943.8816624</v>
      </c>
      <c r="AD74" s="15">
        <f t="shared" si="265"/>
        <v>3225569129.314908</v>
      </c>
      <c r="AE74" s="15">
        <f t="shared" ref="AE74:AI74" si="266">AE72+AE68+AE50+AE40+AE34+AE27+AE19</f>
        <v>3082987156.9367142</v>
      </c>
      <c r="AF74" s="15">
        <f t="shared" si="266"/>
        <v>3086148799.614295</v>
      </c>
      <c r="AG74" s="15">
        <f t="shared" si="266"/>
        <v>3098925242.4569602</v>
      </c>
      <c r="AH74" s="15">
        <f t="shared" si="266"/>
        <v>3096154697.017911</v>
      </c>
      <c r="AI74" s="15">
        <f t="shared" si="266"/>
        <v>3561623136.2672172</v>
      </c>
      <c r="AK74" s="15">
        <f t="shared" ref="AK74" si="267">AK72+AK68+AK50+AK40+AK34+AK27+AK19</f>
        <v>3045963622.7700005</v>
      </c>
      <c r="AL74" s="15">
        <f t="shared" ref="AL74:BG74" si="268">AL72+AL68+AL50+AL40+AL34+AL27+AL19</f>
        <v>3047004187.4999995</v>
      </c>
      <c r="AM74" s="15">
        <f t="shared" si="268"/>
        <v>3030781675.3800001</v>
      </c>
      <c r="AN74" s="15">
        <f t="shared" si="268"/>
        <v>3035057080.1499996</v>
      </c>
      <c r="AO74" s="15">
        <f t="shared" si="268"/>
        <v>3049999251.2599998</v>
      </c>
      <c r="AP74" s="15">
        <f t="shared" si="268"/>
        <v>3041368694.9900002</v>
      </c>
      <c r="AQ74" s="15">
        <f t="shared" si="268"/>
        <v>3045708124.3699994</v>
      </c>
      <c r="AR74" s="15">
        <f t="shared" si="268"/>
        <v>3050089389.29</v>
      </c>
      <c r="AS74" s="15">
        <f t="shared" si="268"/>
        <v>3035273743.6799998</v>
      </c>
      <c r="AT74" s="15">
        <f t="shared" si="268"/>
        <v>3039006505.8515019</v>
      </c>
      <c r="AU74" s="15">
        <f t="shared" si="268"/>
        <v>3039006506.8515019</v>
      </c>
      <c r="AV74" s="15">
        <f t="shared" si="268"/>
        <v>3039006507.8515019</v>
      </c>
      <c r="AW74" s="15">
        <f t="shared" si="268"/>
        <v>3039006508.8515019</v>
      </c>
      <c r="AX74" s="15">
        <f t="shared" si="268"/>
        <v>3039006509.8515019</v>
      </c>
      <c r="AY74" s="15">
        <f t="shared" si="268"/>
        <v>3038474219.7815018</v>
      </c>
      <c r="AZ74" s="15">
        <f t="shared" si="268"/>
        <v>3039006511.8515019</v>
      </c>
      <c r="BA74" s="15">
        <f t="shared" si="268"/>
        <v>3039006512.8515019</v>
      </c>
      <c r="BB74" s="15">
        <f t="shared" si="268"/>
        <v>3039006513.8515019</v>
      </c>
      <c r="BC74" s="15">
        <f t="shared" si="268"/>
        <v>3038438571.9441433</v>
      </c>
      <c r="BD74" s="15">
        <f t="shared" si="268"/>
        <v>3038438572.9441433</v>
      </c>
      <c r="BE74" s="15">
        <f t="shared" si="268"/>
        <v>3038438573.9441433</v>
      </c>
      <c r="BF74" s="15">
        <f t="shared" si="268"/>
        <v>3038438574.9441433</v>
      </c>
      <c r="BG74" s="15">
        <f t="shared" si="268"/>
        <v>3038438575.9441433</v>
      </c>
      <c r="BI74" s="359">
        <f>BI72+BI68+BI50+BI40+BI34+BI27+BI19</f>
        <v>21176803904.536598</v>
      </c>
      <c r="BJ74" s="15">
        <f>BJ72+BJ68+BJ50+BJ40+BJ34+BJ27+BJ19</f>
        <v>21221274511.476597</v>
      </c>
      <c r="BK74" s="15">
        <f t="shared" ref="BK74:DD74" si="269">BK72+BK68+BK50+BK40+BK34+BK27+BK19</f>
        <v>21275605881.396595</v>
      </c>
      <c r="BL74" s="15">
        <f t="shared" si="269"/>
        <v>21278770479.226601</v>
      </c>
      <c r="BM74" s="15">
        <f t="shared" si="269"/>
        <v>21312764062.166599</v>
      </c>
      <c r="BN74" s="15">
        <f t="shared" si="269"/>
        <v>21563805467.916595</v>
      </c>
      <c r="BO74" s="15">
        <f t="shared" si="269"/>
        <v>21711127633.856598</v>
      </c>
      <c r="BP74" s="15">
        <f t="shared" si="269"/>
        <v>21735555926.646599</v>
      </c>
      <c r="BQ74" s="15">
        <f t="shared" si="269"/>
        <v>21755128971.506599</v>
      </c>
      <c r="BR74" s="15">
        <f t="shared" si="269"/>
        <v>21851889837.706596</v>
      </c>
      <c r="BS74" s="15">
        <f t="shared" si="269"/>
        <v>21970540027.798584</v>
      </c>
      <c r="BT74" s="15">
        <f t="shared" si="269"/>
        <v>22194368897.831261</v>
      </c>
      <c r="BU74" s="15">
        <f t="shared" si="269"/>
        <v>22241198442.546089</v>
      </c>
      <c r="BV74" s="15">
        <f t="shared" si="269"/>
        <v>22289245003.650387</v>
      </c>
      <c r="BW74" s="15">
        <f t="shared" si="269"/>
        <v>22320532344.551235</v>
      </c>
      <c r="BX74" s="15">
        <f t="shared" si="269"/>
        <v>22412718349.447403</v>
      </c>
      <c r="BY74" s="15">
        <f t="shared" si="269"/>
        <v>22447468463.872101</v>
      </c>
      <c r="BZ74" s="15">
        <f t="shared" si="269"/>
        <v>22501435718.584541</v>
      </c>
      <c r="CA74" s="15">
        <f t="shared" si="269"/>
        <v>22648210439.410236</v>
      </c>
      <c r="CB74" s="15">
        <f t="shared" si="269"/>
        <v>22645185320.371475</v>
      </c>
      <c r="CC74" s="15">
        <f t="shared" si="269"/>
        <v>22646171556.240295</v>
      </c>
      <c r="CD74" s="15">
        <f t="shared" si="269"/>
        <v>22662381080.961781</v>
      </c>
      <c r="CE74" s="15">
        <f t="shared" si="269"/>
        <v>22675425784.714218</v>
      </c>
      <c r="CF74" s="15">
        <f t="shared" si="269"/>
        <v>23151193528.255959</v>
      </c>
      <c r="CG74" s="90"/>
      <c r="CH74" s="15">
        <f t="shared" si="269"/>
        <v>44706327.917902388</v>
      </c>
      <c r="CI74" s="15">
        <f t="shared" si="269"/>
        <v>44746499.509053379</v>
      </c>
      <c r="CJ74" s="15">
        <f t="shared" si="269"/>
        <v>44841917.950439058</v>
      </c>
      <c r="CK74" s="15">
        <f t="shared" si="269"/>
        <v>44904424.545151554</v>
      </c>
      <c r="CL74" s="15">
        <f t="shared" si="269"/>
        <v>44954884.365515806</v>
      </c>
      <c r="CM74" s="15">
        <f t="shared" si="269"/>
        <v>45249612.383047111</v>
      </c>
      <c r="CN74" s="15">
        <f t="shared" si="269"/>
        <v>45662642.141278803</v>
      </c>
      <c r="CO74" s="15">
        <f t="shared" si="269"/>
        <v>45839759.800206587</v>
      </c>
      <c r="CP74" s="15">
        <f t="shared" si="269"/>
        <v>45874101.961001575</v>
      </c>
      <c r="CQ74" s="15">
        <f t="shared" si="269"/>
        <v>45988549.661484897</v>
      </c>
      <c r="CR74" s="15">
        <f t="shared" si="269"/>
        <v>46199213.754997998</v>
      </c>
      <c r="CS74" s="15">
        <f t="shared" si="269"/>
        <v>46525052.447563782</v>
      </c>
      <c r="CT74" s="15">
        <f t="shared" si="269"/>
        <v>46780134.665111154</v>
      </c>
      <c r="CU74" s="15">
        <f t="shared" si="269"/>
        <v>46866930.534766898</v>
      </c>
      <c r="CV74" s="15">
        <f t="shared" si="269"/>
        <v>46935685.146215618</v>
      </c>
      <c r="CW74" s="15">
        <f t="shared" si="269"/>
        <v>47032954.672397308</v>
      </c>
      <c r="CX74" s="15">
        <f t="shared" si="269"/>
        <v>47139513.466467693</v>
      </c>
      <c r="CY74" s="15">
        <f t="shared" si="269"/>
        <v>47227529.64154762</v>
      </c>
      <c r="CZ74" s="15">
        <f t="shared" si="269"/>
        <v>47414941.684056766</v>
      </c>
      <c r="DA74" s="15">
        <f t="shared" si="269"/>
        <v>47546949.437198527</v>
      </c>
      <c r="DB74" s="15">
        <f t="shared" si="269"/>
        <v>47544733.041133255</v>
      </c>
      <c r="DC74" s="15">
        <f t="shared" si="269"/>
        <v>47556834.380562931</v>
      </c>
      <c r="DD74" s="15">
        <f t="shared" si="269"/>
        <v>47579970.451298185</v>
      </c>
      <c r="DE74" s="15">
        <f t="shared" ref="DE74" si="270">DE72+DE68+DE50+DE40+DE34+DE27+DE19</f>
        <v>47977148.674168728</v>
      </c>
      <c r="DF74" s="90"/>
      <c r="DG74" s="61"/>
      <c r="DH74" s="61"/>
      <c r="DI74" s="112">
        <f>DI68+DI50+DI40+DI34+DI27+DI19+DI72</f>
        <v>508289106.1185708</v>
      </c>
      <c r="DJ74" s="112">
        <f>DJ68+DJ50+DJ40+DJ34+DJ27+DJ19+DJ72</f>
        <v>557258175.37251735</v>
      </c>
      <c r="DK74" s="112">
        <f>DK68+DK50+DK40+DK34+DK27+DK19+DK72</f>
        <v>48969069.253946498</v>
      </c>
      <c r="DL74" s="109"/>
      <c r="DM74" s="107">
        <f>DM68+DM50+DM40+DM34+DM27+DM19</f>
        <v>508289106.1185708</v>
      </c>
      <c r="DN74" s="107">
        <f>DN68+DN50+DN40+DN34+DN27+DN19</f>
        <v>556905939.95950258</v>
      </c>
      <c r="DO74" s="107">
        <f>DN74-DM74</f>
        <v>48616833.840931773</v>
      </c>
      <c r="DP74" s="109"/>
      <c r="DQ74" s="64">
        <f t="shared" si="13"/>
        <v>-352235.41301472485</v>
      </c>
      <c r="DR74" s="48"/>
    </row>
    <row r="75" spans="1:122">
      <c r="A75" s="6"/>
      <c r="B75" s="6"/>
      <c r="D75" s="5"/>
      <c r="E75" s="5"/>
      <c r="F75" s="5"/>
      <c r="G75" s="5"/>
      <c r="H75" s="5"/>
      <c r="I75" s="5"/>
      <c r="J75" s="84"/>
      <c r="M75" s="13"/>
      <c r="N75" s="13"/>
      <c r="O75" s="13"/>
      <c r="P75" s="13"/>
      <c r="Q75" s="13"/>
      <c r="R75" s="13"/>
      <c r="S75" s="13"/>
      <c r="T75" s="13"/>
      <c r="U75" s="13"/>
      <c r="V75" s="13"/>
      <c r="W75" s="13"/>
      <c r="X75" s="13"/>
      <c r="Y75" s="13"/>
      <c r="Z75" s="13"/>
      <c r="AA75" s="13"/>
      <c r="AB75" s="13"/>
      <c r="AC75" s="13"/>
      <c r="AD75" s="13"/>
      <c r="AE75" s="13"/>
      <c r="AF75" s="13"/>
      <c r="AG75" s="13"/>
      <c r="AH75" s="13"/>
      <c r="AI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I75" s="358"/>
      <c r="CG75" s="90"/>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61"/>
      <c r="DH75" s="61"/>
      <c r="DI75" s="63"/>
      <c r="DJ75" s="63"/>
      <c r="DK75" s="63"/>
      <c r="DL75" s="109"/>
      <c r="DM75" s="182"/>
      <c r="DN75" s="106"/>
      <c r="DO75" s="106"/>
      <c r="DP75" s="109"/>
      <c r="DQ75" s="127"/>
      <c r="DR75" s="48"/>
    </row>
    <row r="76" spans="1:122">
      <c r="D76" s="5"/>
      <c r="E76" s="5"/>
      <c r="F76" s="5"/>
      <c r="G76" s="5"/>
      <c r="H76" s="5"/>
      <c r="I76" s="5"/>
      <c r="J76" s="84"/>
      <c r="M76" s="13"/>
      <c r="N76" s="13"/>
      <c r="O76" s="13"/>
      <c r="P76" s="13"/>
      <c r="Q76" s="13"/>
      <c r="R76" s="13"/>
      <c r="S76" s="13"/>
      <c r="T76" s="13"/>
      <c r="U76" s="13"/>
      <c r="V76" s="13"/>
      <c r="W76" s="13"/>
      <c r="X76" s="13"/>
      <c r="Y76" s="13"/>
      <c r="Z76" s="13"/>
      <c r="AA76" s="13"/>
      <c r="AB76" s="13"/>
      <c r="AC76" s="13"/>
      <c r="AD76" s="13"/>
      <c r="AE76" s="13"/>
      <c r="AF76" s="13"/>
      <c r="AG76" s="13"/>
      <c r="AH76" s="13"/>
      <c r="AI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I76" s="358"/>
      <c r="CG76" s="90"/>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61"/>
      <c r="DH76" s="61"/>
      <c r="DI76" s="63"/>
      <c r="DJ76" s="63"/>
      <c r="DK76" s="63"/>
      <c r="DL76" s="109"/>
      <c r="DM76" s="182"/>
      <c r="DN76" s="106"/>
      <c r="DO76" s="106"/>
      <c r="DP76" s="109"/>
      <c r="DQ76" s="127"/>
      <c r="DR76" s="48"/>
    </row>
    <row r="77" spans="1:122">
      <c r="A77" s="6" t="s">
        <v>366</v>
      </c>
      <c r="B77" s="6"/>
      <c r="D77" s="5"/>
      <c r="E77" s="5"/>
      <c r="F77" s="5"/>
      <c r="G77" s="5"/>
      <c r="H77" s="5"/>
      <c r="I77" s="5"/>
      <c r="J77" s="84"/>
      <c r="M77" s="13"/>
      <c r="N77" s="13"/>
      <c r="O77" s="13"/>
      <c r="P77" s="13"/>
      <c r="Q77" s="13"/>
      <c r="R77" s="13"/>
      <c r="S77" s="13"/>
      <c r="T77" s="13"/>
      <c r="U77" s="13"/>
      <c r="V77" s="13"/>
      <c r="W77" s="13"/>
      <c r="X77" s="13"/>
      <c r="Y77" s="13"/>
      <c r="Z77" s="13"/>
      <c r="AA77" s="13"/>
      <c r="AB77" s="13"/>
      <c r="AC77" s="13"/>
      <c r="AD77" s="13"/>
      <c r="AE77" s="13"/>
      <c r="AF77" s="13"/>
      <c r="AG77" s="13"/>
      <c r="AH77" s="13"/>
      <c r="AI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I77" s="358"/>
      <c r="CG77" s="90"/>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61"/>
      <c r="DH77" s="61"/>
      <c r="DI77" s="63"/>
      <c r="DJ77" s="63"/>
      <c r="DK77" s="63"/>
      <c r="DL77" s="109"/>
      <c r="DM77" s="182"/>
      <c r="DN77" s="106"/>
      <c r="DO77" s="106"/>
      <c r="DP77" s="109"/>
      <c r="DQ77" s="127"/>
      <c r="DR77" s="48"/>
    </row>
    <row r="78" spans="1:122">
      <c r="A78" s="6"/>
      <c r="B78" s="6"/>
      <c r="D78" s="5"/>
      <c r="E78" s="5"/>
      <c r="F78" s="5"/>
      <c r="G78" s="5"/>
      <c r="H78" s="5"/>
      <c r="I78" s="5"/>
      <c r="J78" s="84"/>
      <c r="M78" s="13"/>
      <c r="N78" s="13"/>
      <c r="O78" s="13"/>
      <c r="P78" s="13"/>
      <c r="Q78" s="13"/>
      <c r="R78" s="13"/>
      <c r="S78" s="13"/>
      <c r="T78" s="13"/>
      <c r="U78" s="13"/>
      <c r="V78" s="13"/>
      <c r="W78" s="13"/>
      <c r="X78" s="13"/>
      <c r="Y78" s="13"/>
      <c r="Z78" s="13"/>
      <c r="AA78" s="13"/>
      <c r="AB78" s="13"/>
      <c r="AC78" s="13"/>
      <c r="AD78" s="13"/>
      <c r="AE78" s="13"/>
      <c r="AF78" s="13"/>
      <c r="AG78" s="13"/>
      <c r="AH78" s="13"/>
      <c r="AI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I78" s="358"/>
      <c r="CG78" s="90"/>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61"/>
      <c r="DH78" s="61"/>
      <c r="DI78" s="63"/>
      <c r="DJ78" s="63"/>
      <c r="DK78" s="63"/>
      <c r="DL78" s="109"/>
      <c r="DM78" s="182"/>
      <c r="DN78" s="106"/>
      <c r="DO78" s="106"/>
      <c r="DP78" s="109"/>
      <c r="DQ78" s="127"/>
      <c r="DR78" s="48"/>
    </row>
    <row r="79" spans="1:122">
      <c r="A79" s="6" t="s">
        <v>198</v>
      </c>
      <c r="B79" s="6"/>
      <c r="D79" s="5"/>
      <c r="E79" s="5"/>
      <c r="F79" s="5"/>
      <c r="G79" s="5"/>
      <c r="H79" s="5"/>
      <c r="I79" s="5"/>
      <c r="J79" s="84"/>
      <c r="M79" s="13"/>
      <c r="N79" s="13"/>
      <c r="O79" s="13"/>
      <c r="P79" s="13"/>
      <c r="Q79" s="13"/>
      <c r="R79" s="13"/>
      <c r="S79" s="13"/>
      <c r="T79" s="13"/>
      <c r="U79" s="13"/>
      <c r="V79" s="13"/>
      <c r="W79" s="13"/>
      <c r="X79" s="13"/>
      <c r="Y79" s="13"/>
      <c r="Z79" s="13"/>
      <c r="AA79" s="13"/>
      <c r="AB79" s="13"/>
      <c r="AC79" s="13"/>
      <c r="AD79" s="13"/>
      <c r="AE79" s="13"/>
      <c r="AF79" s="13"/>
      <c r="AG79" s="13"/>
      <c r="AH79" s="13"/>
      <c r="AI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I79" s="358"/>
      <c r="CG79" s="90"/>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61"/>
      <c r="DH79" s="61"/>
      <c r="DI79" s="63"/>
      <c r="DJ79" s="63"/>
      <c r="DK79" s="63"/>
      <c r="DL79" s="109"/>
      <c r="DM79" s="182"/>
      <c r="DN79" s="106"/>
      <c r="DO79" s="106"/>
      <c r="DP79" s="109"/>
      <c r="DQ79" s="127"/>
      <c r="DR79" s="48"/>
    </row>
    <row r="80" spans="1:122">
      <c r="A80" s="2" t="s">
        <v>21</v>
      </c>
      <c r="B80" s="2" t="s">
        <v>22</v>
      </c>
      <c r="C80" s="17" t="s">
        <v>22</v>
      </c>
      <c r="D80" s="2" t="s">
        <v>148</v>
      </c>
      <c r="E80" s="2" t="s">
        <v>45</v>
      </c>
      <c r="F80" s="2" t="s">
        <v>149</v>
      </c>
      <c r="G80" s="2" t="s">
        <v>90</v>
      </c>
      <c r="H80" s="5" t="s">
        <v>1214</v>
      </c>
      <c r="I80" s="2"/>
      <c r="J80" s="84">
        <f>VLOOKUP(F80,Scenarios!$BC$10:$BF$122,3,0)</f>
        <v>0</v>
      </c>
      <c r="K80" s="98">
        <f t="shared" ref="K80:K95" si="271">J80/12</f>
        <v>0</v>
      </c>
      <c r="L80" s="98"/>
      <c r="M80" s="13">
        <f>SUMIF(EPIS!$E$8:$E$90,'Depreciation Exp'!$G80,EPIS!H$8:H$90)</f>
        <v>0</v>
      </c>
      <c r="N80" s="13">
        <f>SUMIF(EPIS!$E$8:$E$90,'Depreciation Exp'!$G80,EPIS!I$8:I$90)</f>
        <v>0</v>
      </c>
      <c r="O80" s="13">
        <f>SUMIF(EPIS!$E$8:$E$90,'Depreciation Exp'!$G80,EPIS!J$8:J$90)</f>
        <v>0</v>
      </c>
      <c r="P80" s="13">
        <f>SUMIF(EPIS!$E$8:$E$90,'Depreciation Exp'!$G80,EPIS!K$8:K$90)</f>
        <v>0</v>
      </c>
      <c r="Q80" s="13">
        <f>SUMIF(EPIS!$E$8:$E$90,'Depreciation Exp'!$G80,EPIS!L$8:L$90)</f>
        <v>0</v>
      </c>
      <c r="R80" s="13">
        <f>SUMIF(EPIS!$E$8:$E$90,'Depreciation Exp'!$G80,EPIS!M$8:M$90)</f>
        <v>0</v>
      </c>
      <c r="S80" s="13">
        <f>SUMIF(EPIS!$E$8:$E$90,'Depreciation Exp'!$G80,EPIS!N$8:N$90)</f>
        <v>0</v>
      </c>
      <c r="T80" s="13">
        <f>SUMIF(EPIS!$E$8:$E$90,'Depreciation Exp'!$G80,EPIS!O$8:O$90)</f>
        <v>0</v>
      </c>
      <c r="U80" s="13">
        <f>SUMIF(EPIS!$E$8:$E$90,'Depreciation Exp'!$G80,EPIS!P$8:P$90)</f>
        <v>0</v>
      </c>
      <c r="V80" s="13">
        <f>SUMIF(EPIS!$E$8:$E$90,'Depreciation Exp'!$G80,EPIS!Q$8:Q$90)</f>
        <v>0</v>
      </c>
      <c r="W80" s="13">
        <f>SUMIF(EPIS!$E$8:$E$90,'Depreciation Exp'!$G80,EPIS!R$8:R$90)</f>
        <v>0</v>
      </c>
      <c r="X80" s="13">
        <f>SUMIF(EPIS!$E$8:$E$90,'Depreciation Exp'!$G80,EPIS!S$8:S$90)</f>
        <v>0</v>
      </c>
      <c r="Y80" s="13">
        <f>SUMIF(EPIS!$E$8:$E$90,'Depreciation Exp'!$G80,EPIS!T$8:T$90)</f>
        <v>0</v>
      </c>
      <c r="Z80" s="13">
        <f>SUMIF(EPIS!$E$8:$E$90,'Depreciation Exp'!$G80,EPIS!U$8:U$90)</f>
        <v>0</v>
      </c>
      <c r="AA80" s="13">
        <f>SUMIF(EPIS!$E$8:$E$90,'Depreciation Exp'!$G80,EPIS!V$8:V$90)</f>
        <v>0</v>
      </c>
      <c r="AB80" s="13">
        <f>SUMIF(EPIS!$E$8:$E$90,'Depreciation Exp'!$G80,EPIS!W$8:W$90)</f>
        <v>0</v>
      </c>
      <c r="AC80" s="13">
        <f>SUMIF(EPIS!$E$8:$E$90,'Depreciation Exp'!$G80,EPIS!X$8:X$90)</f>
        <v>0</v>
      </c>
      <c r="AD80" s="13">
        <f>SUMIF(EPIS!$E$8:$E$90,'Depreciation Exp'!$G80,EPIS!Y$8:Y$90)</f>
        <v>0</v>
      </c>
      <c r="AE80" s="13">
        <f>SUMIF(EPIS!$E$8:$E$90,'Depreciation Exp'!$G80,EPIS!Z$8:Z$90)</f>
        <v>0</v>
      </c>
      <c r="AF80" s="13">
        <f>SUMIF(EPIS!$E$8:$E$90,'Depreciation Exp'!$G80,EPIS!AA$8:AA$90)</f>
        <v>0</v>
      </c>
      <c r="AG80" s="13">
        <f>SUMIF(EPIS!$E$8:$E$90,'Depreciation Exp'!$G80,EPIS!AB$8:AB$90)</f>
        <v>0</v>
      </c>
      <c r="AH80" s="13">
        <f>SUMIF(EPIS!$E$8:$E$90,'Depreciation Exp'!$G80,EPIS!AC$8:AC$90)</f>
        <v>0</v>
      </c>
      <c r="AI80" s="13">
        <f>SUMIF(EPIS!$E$8:$E$90,'Depreciation Exp'!$G80,EPIS!AD$8:AD$90)</f>
        <v>0</v>
      </c>
      <c r="AJ80" s="98"/>
      <c r="AK80" s="13">
        <f>SUMIF(Retirements!$F$12:$F$95,'Depreciation Exp'!$G80,Retirements!ED$12:ED$95)</f>
        <v>0</v>
      </c>
      <c r="AL80" s="13">
        <f>SUMIF(Retirements!$F$12:$F$95,'Depreciation Exp'!$G80,Retirements!EE$12:EE$95)</f>
        <v>0</v>
      </c>
      <c r="AM80" s="13">
        <f>SUMIF(Retirements!$F$12:$F$95,'Depreciation Exp'!$G80,Retirements!EF$12:EF$95)</f>
        <v>0</v>
      </c>
      <c r="AN80" s="13">
        <f>SUMIF(Retirements!$F$12:$F$95,'Depreciation Exp'!$G80,Retirements!EG$12:EG$95)</f>
        <v>0</v>
      </c>
      <c r="AO80" s="13">
        <f>SUMIF(Retirements!$F$12:$F$95,'Depreciation Exp'!$G80,Retirements!EH$12:EH$95)</f>
        <v>0</v>
      </c>
      <c r="AP80" s="13">
        <f>SUMIF(Retirements!$F$12:$F$95,'Depreciation Exp'!$G80,Retirements!EI$12:EI$95)</f>
        <v>0</v>
      </c>
      <c r="AQ80" s="13">
        <f>SUMIF(Retirements!$F$12:$F$95,'Depreciation Exp'!$G80,Retirements!EJ$12:EJ$95)</f>
        <v>0</v>
      </c>
      <c r="AR80" s="13">
        <f>SUMIF(Retirements!$F$12:$F$95,'Depreciation Exp'!$G80,Retirements!EK$12:EK$95)</f>
        <v>0</v>
      </c>
      <c r="AS80" s="13">
        <f>SUMIF(Retirements!$F$12:$F$95,'Depreciation Exp'!$G80,Retirements!EL$12:EL$95)</f>
        <v>0</v>
      </c>
      <c r="AT80" s="13">
        <f>SUMIF(Retirements!$F$12:$F$95,'Depreciation Exp'!$G80,Retirements!EM$12:EM$95)</f>
        <v>0</v>
      </c>
      <c r="AU80" s="13">
        <f>SUMIF(Retirements!$F$12:$F$95,'Depreciation Exp'!$G80,Retirements!EN$12:EN$95)</f>
        <v>0</v>
      </c>
      <c r="AV80" s="13">
        <f>SUMIF(Retirements!$F$12:$F$95,'Depreciation Exp'!$G80,Retirements!EO$12:EO$95)</f>
        <v>0</v>
      </c>
      <c r="AW80" s="13">
        <f>SUMIF(Retirements!$F$12:$F$95,'Depreciation Exp'!$G80,Retirements!EP$12:EP$95)</f>
        <v>0</v>
      </c>
      <c r="AX80" s="13">
        <f>SUMIF(Retirements!$F$12:$F$95,'Depreciation Exp'!$G80,Retirements!EQ$12:EQ$95)</f>
        <v>0</v>
      </c>
      <c r="AY80" s="13">
        <f>SUMIF(Retirements!$F$12:$F$95,'Depreciation Exp'!$G80,Retirements!ER$12:ER$95)</f>
        <v>0</v>
      </c>
      <c r="AZ80" s="13">
        <f>SUMIF(Retirements!$F$12:$F$95,'Depreciation Exp'!$G80,Retirements!ES$12:ES$95)</f>
        <v>0</v>
      </c>
      <c r="BA80" s="13">
        <f>SUMIF(Retirements!$F$12:$F$95,'Depreciation Exp'!$G80,Retirements!ET$12:ET$95)</f>
        <v>0</v>
      </c>
      <c r="BB80" s="13">
        <f>SUMIF(Retirements!$F$12:$F$95,'Depreciation Exp'!$G80,Retirements!EU$12:EU$95)</f>
        <v>0</v>
      </c>
      <c r="BC80" s="13">
        <f>SUMIF(Retirements!$F$12:$F$95,'Depreciation Exp'!$G80,Retirements!EV$12:EV$95)</f>
        <v>0</v>
      </c>
      <c r="BD80" s="13">
        <f>SUMIF(Retirements!$F$12:$F$95,'Depreciation Exp'!$G80,Retirements!EW$12:EW$95)</f>
        <v>0</v>
      </c>
      <c r="BE80" s="13">
        <f>SUMIF(Retirements!$F$12:$F$95,'Depreciation Exp'!$G80,Retirements!EX$12:EX$95)</f>
        <v>0</v>
      </c>
      <c r="BF80" s="13">
        <f>SUMIF(Retirements!$F$12:$F$95,'Depreciation Exp'!$G80,Retirements!EY$12:EY$95)</f>
        <v>0</v>
      </c>
      <c r="BG80" s="13">
        <f>SUMIF(Retirements!$F$12:$F$95,'Depreciation Exp'!$G80,Retirements!EZ$12:EZ$95)</f>
        <v>0</v>
      </c>
      <c r="BH80" s="98"/>
      <c r="BI80" s="358">
        <f>VLOOKUP($F80,Scenarios!$J$11:$M$132,4,0)</f>
        <v>216406.51</v>
      </c>
      <c r="BJ80" s="70">
        <f t="shared" ref="BJ80:BJ89" si="272">BI80+AK80+M80</f>
        <v>216406.51</v>
      </c>
      <c r="BK80" s="70">
        <f t="shared" ref="BK80:BK89" si="273">BJ80+AL80+N80</f>
        <v>216406.51</v>
      </c>
      <c r="BL80" s="70">
        <f t="shared" ref="BL80:BL89" si="274">BK80+AM80+O80</f>
        <v>216406.51</v>
      </c>
      <c r="BM80" s="70">
        <f t="shared" ref="BM80:BM89" si="275">BL80+AN80+P80</f>
        <v>216406.51</v>
      </c>
      <c r="BN80" s="70">
        <f t="shared" ref="BN80:BN89" si="276">BM80+AO80+Q80</f>
        <v>216406.51</v>
      </c>
      <c r="BO80" s="70">
        <f t="shared" ref="BO80:BO89" si="277">BN80+AP80+R80</f>
        <v>216406.51</v>
      </c>
      <c r="BP80" s="70">
        <f t="shared" ref="BP80:BP89" si="278">BO80+AQ80+S80</f>
        <v>216406.51</v>
      </c>
      <c r="BQ80" s="70">
        <f t="shared" ref="BQ80:BQ89" si="279">BP80+AR80+T80</f>
        <v>216406.51</v>
      </c>
      <c r="BR80" s="70">
        <f t="shared" ref="BR80:BR89" si="280">BQ80+AS80+U80</f>
        <v>216406.51</v>
      </c>
      <c r="BS80" s="70">
        <f t="shared" ref="BS80:BS89" si="281">BR80+AT80+V80</f>
        <v>216406.51</v>
      </c>
      <c r="BT80" s="70">
        <f t="shared" ref="BT80:BT89" si="282">BS80+AU80+W80</f>
        <v>216406.51</v>
      </c>
      <c r="BU80" s="70">
        <f t="shared" ref="BU80:BU89" si="283">BT80+AV80+X80</f>
        <v>216406.51</v>
      </c>
      <c r="BV80" s="70">
        <f t="shared" ref="BV80:BV89" si="284">BU80+AW80+Y80</f>
        <v>216406.51</v>
      </c>
      <c r="BW80" s="70">
        <f t="shared" ref="BW80:BW89" si="285">BV80+AX80+Z80</f>
        <v>216406.51</v>
      </c>
      <c r="BX80" s="70">
        <f t="shared" ref="BX80:BX89" si="286">BW80+AY80+AA80</f>
        <v>216406.51</v>
      </c>
      <c r="BY80" s="70">
        <f t="shared" ref="BY80:BY89" si="287">BX80+AZ80+AB80</f>
        <v>216406.51</v>
      </c>
      <c r="BZ80" s="70">
        <f t="shared" ref="BZ80:BZ89" si="288">BY80+BA80+AC80</f>
        <v>216406.51</v>
      </c>
      <c r="CA80" s="70">
        <f t="shared" ref="CA80:CA89" si="289">BZ80+BB80+AD80</f>
        <v>216406.51</v>
      </c>
      <c r="CB80" s="70">
        <f t="shared" ref="CB80:CB89" si="290">CA80+BC80+AE80</f>
        <v>216406.51</v>
      </c>
      <c r="CC80" s="70">
        <f t="shared" ref="CC80:CC89" si="291">CB80+BD80+AF80</f>
        <v>216406.51</v>
      </c>
      <c r="CD80" s="70">
        <f t="shared" ref="CD80:CD89" si="292">CC80+BE80+AG80</f>
        <v>216406.51</v>
      </c>
      <c r="CE80" s="70">
        <f t="shared" ref="CE80:CE89" si="293">CD80+BF80+AH80</f>
        <v>216406.51</v>
      </c>
      <c r="CF80" s="70">
        <f t="shared" ref="CF80:CF89" si="294">CE80+BG80+AI80</f>
        <v>216406.51</v>
      </c>
      <c r="CG80" s="90"/>
      <c r="CH80" s="13">
        <f t="shared" ref="CH80:CH95" si="295">BI80*$K80</f>
        <v>0</v>
      </c>
      <c r="CI80" s="13">
        <f t="shared" ref="CI80:CI95" si="296">((BI80+BJ80)/2)*$K80</f>
        <v>0</v>
      </c>
      <c r="CJ80" s="13">
        <f t="shared" ref="CJ80:CJ95" si="297">((BJ80+BK80)/2)*$K80</f>
        <v>0</v>
      </c>
      <c r="CK80" s="13">
        <f t="shared" ref="CK80:CK95" si="298">((BK80+BL80)/2)*$K80</f>
        <v>0</v>
      </c>
      <c r="CL80" s="13">
        <f t="shared" ref="CL80:CL95" si="299">((BL80+BM80)/2)*$K80</f>
        <v>0</v>
      </c>
      <c r="CM80" s="13">
        <f t="shared" ref="CM80:CM95" si="300">((BM80+BN80)/2)*$K80</f>
        <v>0</v>
      </c>
      <c r="CN80" s="13">
        <f t="shared" ref="CN80:CN95" si="301">((BN80+BO80)/2)*$K80</f>
        <v>0</v>
      </c>
      <c r="CO80" s="13">
        <f t="shared" ref="CO80:CO95" si="302">((BO80+BP80)/2)*$K80</f>
        <v>0</v>
      </c>
      <c r="CP80" s="13">
        <f t="shared" ref="CP80:CP95" si="303">((BP80+BQ80)/2)*$K80</f>
        <v>0</v>
      </c>
      <c r="CQ80" s="13">
        <f t="shared" ref="CQ80:CQ95" si="304">((BQ80+BR80)/2)*$K80</f>
        <v>0</v>
      </c>
      <c r="CR80" s="13">
        <f t="shared" ref="CR80:CR95" si="305">((BR80+BS80)/2)*$K80</f>
        <v>0</v>
      </c>
      <c r="CS80" s="13">
        <f t="shared" ref="CS80:CS95" si="306">((BS80+BT80)/2)*$K80</f>
        <v>0</v>
      </c>
      <c r="CT80" s="13">
        <f t="shared" ref="CT80:CT95" si="307">((BT80+BU80)/2)*$K80</f>
        <v>0</v>
      </c>
      <c r="CU80" s="13">
        <f t="shared" ref="CU80:CU95" si="308">((BU80+BV80)/2)*$K80</f>
        <v>0</v>
      </c>
      <c r="CV80" s="13">
        <f t="shared" ref="CV80:CV95" si="309">((BV80+BW80)/2)*$K80</f>
        <v>0</v>
      </c>
      <c r="CW80" s="13">
        <f t="shared" ref="CW80:CW95" si="310">((BW80+BX80)/2)*$K80</f>
        <v>0</v>
      </c>
      <c r="CX80" s="13">
        <f t="shared" ref="CX80:CX95" si="311">((BX80+BY80)/2)*$K80</f>
        <v>0</v>
      </c>
      <c r="CY80" s="13">
        <f t="shared" ref="CY80:CY95" si="312">((BY80+BZ80)/2)*$K80</f>
        <v>0</v>
      </c>
      <c r="CZ80" s="13">
        <f t="shared" ref="CZ80:CZ95" si="313">((BZ80+CA80)/2)*$K80</f>
        <v>0</v>
      </c>
      <c r="DA80" s="13">
        <f t="shared" ref="DA80:DA95" si="314">((CA80+CB80)/2)*$K80</f>
        <v>0</v>
      </c>
      <c r="DB80" s="13">
        <f t="shared" ref="DB80:DB95" si="315">((CB80+CC80)/2)*$K80</f>
        <v>0</v>
      </c>
      <c r="DC80" s="13">
        <f t="shared" ref="DC80:DC95" si="316">((CC80+CD80)/2)*$K80</f>
        <v>0</v>
      </c>
      <c r="DD80" s="13">
        <f t="shared" ref="DD80:DE95" si="317">((CD80+CE80)/2)*$K80</f>
        <v>0</v>
      </c>
      <c r="DE80" s="13">
        <f t="shared" si="317"/>
        <v>0</v>
      </c>
      <c r="DF80" s="13"/>
      <c r="DG80" s="61" t="s">
        <v>1214</v>
      </c>
      <c r="DH80" s="61" t="str">
        <f t="shared" ref="DH80:DH95" si="318">DG80</f>
        <v>404IPCA</v>
      </c>
      <c r="DI80" s="127">
        <f>VLOOKUP($DG80,Scenarios!$O$12:$Q$132,2,0)</f>
        <v>0</v>
      </c>
      <c r="DJ80" s="63">
        <f t="shared" ref="DJ80:DJ95" si="319">SUM(CT80:DE80)</f>
        <v>0</v>
      </c>
      <c r="DK80" s="63">
        <f t="shared" ref="DK80:DK94" si="320">DJ80-DI80</f>
        <v>0</v>
      </c>
      <c r="DL80" s="109"/>
      <c r="DM80" s="106">
        <f>VLOOKUP($DG80,Scenarios!$O$12:$Q$132,2,0)</f>
        <v>0</v>
      </c>
      <c r="DN80" s="106">
        <f>VLOOKUP($DG80,Scenarios!$O$12:$Q$132,3,0)</f>
        <v>0</v>
      </c>
      <c r="DO80" s="106">
        <f t="shared" ref="DO80:DO96" si="321">DN80-DM80</f>
        <v>0</v>
      </c>
      <c r="DP80" s="109"/>
      <c r="DQ80" s="127">
        <f t="shared" ref="DQ80:DQ124" si="322">DO80-DK80</f>
        <v>0</v>
      </c>
      <c r="DR80" s="48"/>
    </row>
    <row r="81" spans="1:122">
      <c r="A81" s="5" t="s">
        <v>39</v>
      </c>
      <c r="B81" s="5" t="s">
        <v>40</v>
      </c>
      <c r="C81" s="17" t="s">
        <v>40</v>
      </c>
      <c r="D81" s="5" t="s">
        <v>148</v>
      </c>
      <c r="E81" s="5" t="s">
        <v>45</v>
      </c>
      <c r="F81" s="5" t="s">
        <v>150</v>
      </c>
      <c r="G81" s="5" t="s">
        <v>91</v>
      </c>
      <c r="H81" s="5" t="s">
        <v>869</v>
      </c>
      <c r="I81" s="5"/>
      <c r="J81" s="84">
        <f>VLOOKUP(F81,Scenarios!$BC$10:$BF$122,3,0)</f>
        <v>4.8062949026964452E-2</v>
      </c>
      <c r="K81" s="98">
        <f t="shared" si="271"/>
        <v>4.0052457522470374E-3</v>
      </c>
      <c r="L81" s="98"/>
      <c r="M81" s="13">
        <f>SUMIF(EPIS!$E$8:$E$90,'Depreciation Exp'!$G81,EPIS!H$8:H$90)</f>
        <v>-6500</v>
      </c>
      <c r="N81" s="13">
        <f>SUMIF(EPIS!$E$8:$E$90,'Depreciation Exp'!$G81,EPIS!I$8:I$90)</f>
        <v>68107.33</v>
      </c>
      <c r="O81" s="13">
        <f>SUMIF(EPIS!$E$8:$E$90,'Depreciation Exp'!$G81,EPIS!J$8:J$90)</f>
        <v>-1005.96</v>
      </c>
      <c r="P81" s="13">
        <f>SUMIF(EPIS!$E$8:$E$90,'Depreciation Exp'!$G81,EPIS!K$8:K$90)</f>
        <v>636.82000000000005</v>
      </c>
      <c r="Q81" s="13">
        <f>SUMIF(EPIS!$E$8:$E$90,'Depreciation Exp'!$G81,EPIS!L$8:L$90)</f>
        <v>-9623.77</v>
      </c>
      <c r="R81" s="13">
        <f>SUMIF(EPIS!$E$8:$E$90,'Depreciation Exp'!$G81,EPIS!M$8:M$90)</f>
        <v>1286333.76</v>
      </c>
      <c r="S81" s="13">
        <f>SUMIF(EPIS!$E$8:$E$90,'Depreciation Exp'!$G81,EPIS!N$8:N$90)</f>
        <v>0</v>
      </c>
      <c r="T81" s="13">
        <f>SUMIF(EPIS!$E$8:$E$90,'Depreciation Exp'!$G81,EPIS!O$8:O$90)</f>
        <v>64105.74</v>
      </c>
      <c r="U81" s="13">
        <f>SUMIF(EPIS!$E$8:$E$90,'Depreciation Exp'!$G81,EPIS!P$8:P$90)</f>
        <v>0</v>
      </c>
      <c r="V81" s="13">
        <f>SUMIF(EPIS!$E$8:$E$90,'Depreciation Exp'!$G81,EPIS!Q$8:Q$90)</f>
        <v>0</v>
      </c>
      <c r="W81" s="13">
        <f>SUMIF(EPIS!$E$8:$E$90,'Depreciation Exp'!$G81,EPIS!R$8:R$90)</f>
        <v>0</v>
      </c>
      <c r="X81" s="13">
        <f>SUMIF(EPIS!$E$8:$E$90,'Depreciation Exp'!$G81,EPIS!S$8:S$90)</f>
        <v>0</v>
      </c>
      <c r="Y81" s="13">
        <f>SUMIF(EPIS!$E$8:$E$90,'Depreciation Exp'!$G81,EPIS!T$8:T$90)</f>
        <v>0</v>
      </c>
      <c r="Z81" s="13">
        <f>SUMIF(EPIS!$E$8:$E$90,'Depreciation Exp'!$G81,EPIS!U$8:U$90)</f>
        <v>0</v>
      </c>
      <c r="AA81" s="13">
        <f>SUMIF(EPIS!$E$8:$E$90,'Depreciation Exp'!$G81,EPIS!V$8:V$90)</f>
        <v>0</v>
      </c>
      <c r="AB81" s="13">
        <f>SUMIF(EPIS!$E$8:$E$90,'Depreciation Exp'!$G81,EPIS!W$8:W$90)</f>
        <v>0</v>
      </c>
      <c r="AC81" s="13">
        <f>SUMIF(EPIS!$E$8:$E$90,'Depreciation Exp'!$G81,EPIS!X$8:X$90)</f>
        <v>0</v>
      </c>
      <c r="AD81" s="13">
        <f>SUMIF(EPIS!$E$8:$E$90,'Depreciation Exp'!$G81,EPIS!Y$8:Y$90)</f>
        <v>0</v>
      </c>
      <c r="AE81" s="13">
        <f>SUMIF(EPIS!$E$8:$E$90,'Depreciation Exp'!$G81,EPIS!Z$8:Z$90)</f>
        <v>0</v>
      </c>
      <c r="AF81" s="13">
        <f>SUMIF(EPIS!$E$8:$E$90,'Depreciation Exp'!$G81,EPIS!AA$8:AA$90)</f>
        <v>0</v>
      </c>
      <c r="AG81" s="13">
        <f>SUMIF(EPIS!$E$8:$E$90,'Depreciation Exp'!$G81,EPIS!AB$8:AB$90)</f>
        <v>0</v>
      </c>
      <c r="AH81" s="13">
        <f>SUMIF(EPIS!$E$8:$E$90,'Depreciation Exp'!$G81,EPIS!AC$8:AC$90)</f>
        <v>0</v>
      </c>
      <c r="AI81" s="13">
        <f>SUMIF(EPIS!$E$8:$E$90,'Depreciation Exp'!$G81,EPIS!AD$8:AD$90)</f>
        <v>0</v>
      </c>
      <c r="AJ81" s="98"/>
      <c r="AK81" s="13">
        <f>SUMIF(Retirements!$F$12:$F$95,'Depreciation Exp'!$G81,Retirements!ED$12:ED$95)</f>
        <v>0</v>
      </c>
      <c r="AL81" s="13">
        <f>SUMIF(Retirements!$F$12:$F$95,'Depreciation Exp'!$G81,Retirements!EE$12:EE$95)</f>
        <v>0</v>
      </c>
      <c r="AM81" s="13">
        <f>SUMIF(Retirements!$F$12:$F$95,'Depreciation Exp'!$G81,Retirements!EF$12:EF$95)</f>
        <v>0</v>
      </c>
      <c r="AN81" s="13">
        <f>SUMIF(Retirements!$F$12:$F$95,'Depreciation Exp'!$G81,Retirements!EG$12:EG$95)</f>
        <v>0</v>
      </c>
      <c r="AO81" s="13">
        <f>SUMIF(Retirements!$F$12:$F$95,'Depreciation Exp'!$G81,Retirements!EH$12:EH$95)</f>
        <v>0</v>
      </c>
      <c r="AP81" s="13">
        <f>SUMIF(Retirements!$F$12:$F$95,'Depreciation Exp'!$G81,Retirements!EI$12:EI$95)</f>
        <v>0</v>
      </c>
      <c r="AQ81" s="13">
        <f>SUMIF(Retirements!$F$12:$F$95,'Depreciation Exp'!$G81,Retirements!EJ$12:EJ$95)</f>
        <v>0</v>
      </c>
      <c r="AR81" s="13">
        <f>SUMIF(Retirements!$F$12:$F$95,'Depreciation Exp'!$G81,Retirements!EK$12:EK$95)</f>
        <v>0</v>
      </c>
      <c r="AS81" s="13">
        <f>SUMIF(Retirements!$F$12:$F$95,'Depreciation Exp'!$G81,Retirements!EL$12:EL$95)</f>
        <v>0</v>
      </c>
      <c r="AT81" s="13">
        <f>SUMIF(Retirements!$F$12:$F$95,'Depreciation Exp'!$G81,Retirements!EM$12:EM$95)</f>
        <v>-19963.689559295639</v>
      </c>
      <c r="AU81" s="13">
        <f>SUMIF(Retirements!$F$12:$F$95,'Depreciation Exp'!$G81,Retirements!EN$12:EN$95)</f>
        <v>-19963.689559295639</v>
      </c>
      <c r="AV81" s="13">
        <f>SUMIF(Retirements!$F$12:$F$95,'Depreciation Exp'!$G81,Retirements!EO$12:EO$95)</f>
        <v>-19963.689559295639</v>
      </c>
      <c r="AW81" s="13">
        <f>SUMIF(Retirements!$F$12:$F$95,'Depreciation Exp'!$G81,Retirements!EP$12:EP$95)</f>
        <v>-19963.689559295639</v>
      </c>
      <c r="AX81" s="13">
        <f>SUMIF(Retirements!$F$12:$F$95,'Depreciation Exp'!$G81,Retirements!EQ$12:EQ$95)</f>
        <v>-19963.689559295639</v>
      </c>
      <c r="AY81" s="13">
        <f>SUMIF(Retirements!$F$12:$F$95,'Depreciation Exp'!$G81,Retirements!ER$12:ER$95)</f>
        <v>-19963.689559295639</v>
      </c>
      <c r="AZ81" s="13">
        <f>SUMIF(Retirements!$F$12:$F$95,'Depreciation Exp'!$G81,Retirements!ES$12:ES$95)</f>
        <v>-19963.689559295639</v>
      </c>
      <c r="BA81" s="13">
        <f>SUMIF(Retirements!$F$12:$F$95,'Depreciation Exp'!$G81,Retirements!ET$12:ET$95)</f>
        <v>-19963.689559295639</v>
      </c>
      <c r="BB81" s="13">
        <f>SUMIF(Retirements!$F$12:$F$95,'Depreciation Exp'!$G81,Retirements!EU$12:EU$95)</f>
        <v>-19963.689559295639</v>
      </c>
      <c r="BC81" s="13">
        <f>SUMIF(Retirements!$F$12:$F$95,'Depreciation Exp'!$G81,Retirements!EV$12:EV$95)</f>
        <v>-19944.842595624574</v>
      </c>
      <c r="BD81" s="13">
        <f>SUMIF(Retirements!$F$12:$F$95,'Depreciation Exp'!$G81,Retirements!EW$12:EW$95)</f>
        <v>-19944.842595624574</v>
      </c>
      <c r="BE81" s="13">
        <f>SUMIF(Retirements!$F$12:$F$95,'Depreciation Exp'!$G81,Retirements!EX$12:EX$95)</f>
        <v>-19944.842595624574</v>
      </c>
      <c r="BF81" s="13">
        <f>SUMIF(Retirements!$F$12:$F$95,'Depreciation Exp'!$G81,Retirements!EY$12:EY$95)</f>
        <v>-19944.842595624574</v>
      </c>
      <c r="BG81" s="13">
        <f>SUMIF(Retirements!$F$12:$F$95,'Depreciation Exp'!$G81,Retirements!EZ$12:EZ$95)</f>
        <v>-19944.842595624574</v>
      </c>
      <c r="BH81" s="98"/>
      <c r="BI81" s="358">
        <f>VLOOKUP($F81,Scenarios!$J$11:$M$132,4,0)</f>
        <v>121077155.67</v>
      </c>
      <c r="BJ81" s="70">
        <f t="shared" si="272"/>
        <v>121070655.67</v>
      </c>
      <c r="BK81" s="70">
        <f t="shared" si="273"/>
        <v>121138763</v>
      </c>
      <c r="BL81" s="70">
        <f t="shared" si="274"/>
        <v>121137757.04000001</v>
      </c>
      <c r="BM81" s="70">
        <f t="shared" si="275"/>
        <v>121138393.86</v>
      </c>
      <c r="BN81" s="70">
        <f t="shared" si="276"/>
        <v>121128770.09</v>
      </c>
      <c r="BO81" s="70">
        <f t="shared" si="277"/>
        <v>122415103.85000001</v>
      </c>
      <c r="BP81" s="70">
        <f t="shared" si="278"/>
        <v>122415103.85000001</v>
      </c>
      <c r="BQ81" s="70">
        <f t="shared" si="279"/>
        <v>122479209.59</v>
      </c>
      <c r="BR81" s="70">
        <f t="shared" si="280"/>
        <v>122479209.59</v>
      </c>
      <c r="BS81" s="70">
        <f t="shared" si="281"/>
        <v>122459245.90044071</v>
      </c>
      <c r="BT81" s="70">
        <f t="shared" si="282"/>
        <v>122439282.21088141</v>
      </c>
      <c r="BU81" s="70">
        <f t="shared" si="283"/>
        <v>122419318.52132212</v>
      </c>
      <c r="BV81" s="70">
        <f t="shared" si="284"/>
        <v>122399354.83176282</v>
      </c>
      <c r="BW81" s="70">
        <f t="shared" si="285"/>
        <v>122379391.14220352</v>
      </c>
      <c r="BX81" s="70">
        <f t="shared" si="286"/>
        <v>122359427.45264423</v>
      </c>
      <c r="BY81" s="70">
        <f t="shared" si="287"/>
        <v>122339463.76308493</v>
      </c>
      <c r="BZ81" s="70">
        <f t="shared" si="288"/>
        <v>122319500.07352564</v>
      </c>
      <c r="CA81" s="70">
        <f t="shared" si="289"/>
        <v>122299536.38396634</v>
      </c>
      <c r="CB81" s="70">
        <f t="shared" si="290"/>
        <v>122279591.54137072</v>
      </c>
      <c r="CC81" s="70">
        <f t="shared" si="291"/>
        <v>122259646.6987751</v>
      </c>
      <c r="CD81" s="70">
        <f t="shared" si="292"/>
        <v>122239701.85617948</v>
      </c>
      <c r="CE81" s="70">
        <f t="shared" si="293"/>
        <v>122219757.01358385</v>
      </c>
      <c r="CF81" s="70">
        <f t="shared" si="294"/>
        <v>122199812.17098823</v>
      </c>
      <c r="CG81" s="90"/>
      <c r="CH81" s="13">
        <f t="shared" si="295"/>
        <v>484943.7634414208</v>
      </c>
      <c r="CI81" s="13">
        <f t="shared" si="296"/>
        <v>484930.74639272603</v>
      </c>
      <c r="CJ81" s="13">
        <f t="shared" si="297"/>
        <v>485054.12264112092</v>
      </c>
      <c r="CK81" s="13">
        <f t="shared" si="298"/>
        <v>485188.50137970218</v>
      </c>
      <c r="CL81" s="13">
        <f t="shared" si="299"/>
        <v>485187.76213149366</v>
      </c>
      <c r="CM81" s="13">
        <f t="shared" si="300"/>
        <v>485169.764659837</v>
      </c>
      <c r="CN81" s="13">
        <f t="shared" si="301"/>
        <v>487726.53329198644</v>
      </c>
      <c r="CO81" s="13">
        <f t="shared" si="302"/>
        <v>490302.57470609248</v>
      </c>
      <c r="CP81" s="13">
        <f t="shared" si="303"/>
        <v>490430.95432750729</v>
      </c>
      <c r="CQ81" s="13">
        <f t="shared" si="304"/>
        <v>490559.33394892211</v>
      </c>
      <c r="CR81" s="13">
        <f t="shared" si="305"/>
        <v>490519.35420751886</v>
      </c>
      <c r="CS81" s="13">
        <f t="shared" si="306"/>
        <v>490439.39472471224</v>
      </c>
      <c r="CT81" s="13">
        <f t="shared" si="307"/>
        <v>490359.4352419058</v>
      </c>
      <c r="CU81" s="13">
        <f t="shared" si="308"/>
        <v>490279.47575909918</v>
      </c>
      <c r="CV81" s="13">
        <f t="shared" si="309"/>
        <v>490199.51627629268</v>
      </c>
      <c r="CW81" s="13">
        <f t="shared" si="310"/>
        <v>490119.55679348606</v>
      </c>
      <c r="CX81" s="13">
        <f t="shared" si="311"/>
        <v>490039.59731067962</v>
      </c>
      <c r="CY81" s="13">
        <f t="shared" si="312"/>
        <v>489959.637827873</v>
      </c>
      <c r="CZ81" s="13">
        <f t="shared" si="313"/>
        <v>489879.6783450665</v>
      </c>
      <c r="DA81" s="13">
        <f t="shared" si="314"/>
        <v>489799.75660562055</v>
      </c>
      <c r="DB81" s="13">
        <f t="shared" si="315"/>
        <v>489719.87260953512</v>
      </c>
      <c r="DC81" s="13">
        <f t="shared" si="316"/>
        <v>489639.98861344985</v>
      </c>
      <c r="DD81" s="13">
        <f t="shared" si="317"/>
        <v>489560.10461736441</v>
      </c>
      <c r="DE81" s="13">
        <f t="shared" si="317"/>
        <v>489480.22062127915</v>
      </c>
      <c r="DF81" s="13"/>
      <c r="DG81" s="61" t="s">
        <v>869</v>
      </c>
      <c r="DH81" s="61" t="str">
        <f t="shared" si="318"/>
        <v>404IPCN</v>
      </c>
      <c r="DI81" s="127">
        <f>VLOOKUP($DG81,Scenarios!$O$12:$Q$132,2,0)</f>
        <v>5695882.6099999901</v>
      </c>
      <c r="DJ81" s="63">
        <f t="shared" si="319"/>
        <v>5879036.840621653</v>
      </c>
      <c r="DK81" s="63">
        <f t="shared" si="320"/>
        <v>183154.23062166292</v>
      </c>
      <c r="DL81" s="109"/>
      <c r="DM81" s="106">
        <f>VLOOKUP($DG81,Scenarios!$O$12:$Q$132,2,0)</f>
        <v>5695882.6099999901</v>
      </c>
      <c r="DN81" s="106">
        <f>VLOOKUP($DG81,Scenarios!$O$12:$Q$132,3,0)</f>
        <v>5802075.5426989431</v>
      </c>
      <c r="DO81" s="106">
        <f t="shared" si="321"/>
        <v>106192.93269895297</v>
      </c>
      <c r="DP81" s="109"/>
      <c r="DQ81" s="127">
        <f t="shared" si="322"/>
        <v>-76961.297922709957</v>
      </c>
      <c r="DR81" s="48"/>
    </row>
    <row r="82" spans="1:122" ht="13.5" thickBot="1">
      <c r="A82" s="5" t="s">
        <v>4</v>
      </c>
      <c r="B82" s="5" t="s">
        <v>7</v>
      </c>
      <c r="C82" s="18" t="s">
        <v>5</v>
      </c>
      <c r="D82" s="5" t="s">
        <v>148</v>
      </c>
      <c r="E82" s="5" t="s">
        <v>45</v>
      </c>
      <c r="F82" s="5" t="s">
        <v>152</v>
      </c>
      <c r="G82" s="5" t="s">
        <v>93</v>
      </c>
      <c r="H82" s="5" t="s">
        <v>870</v>
      </c>
      <c r="I82" s="5"/>
      <c r="J82" s="84">
        <f>VLOOKUP(F82,Scenarios!$BC$10:$BF$122,3,0)</f>
        <v>2.7884391078713426E-2</v>
      </c>
      <c r="K82" s="98">
        <f t="shared" si="271"/>
        <v>2.3236992565594523E-3</v>
      </c>
      <c r="L82" s="98"/>
      <c r="M82" s="13">
        <f>SUMIF(EPIS!$E$8:$E$90,'Depreciation Exp'!$G82,EPIS!H$8:H$90)</f>
        <v>0</v>
      </c>
      <c r="N82" s="13">
        <f>SUMIF(EPIS!$E$8:$E$90,'Depreciation Exp'!$G82,EPIS!I$8:I$90)</f>
        <v>0</v>
      </c>
      <c r="O82" s="13">
        <f>SUMIF(EPIS!$E$8:$E$90,'Depreciation Exp'!$G82,EPIS!J$8:J$90)</f>
        <v>0</v>
      </c>
      <c r="P82" s="13">
        <f>SUMIF(EPIS!$E$8:$E$90,'Depreciation Exp'!$G82,EPIS!K$8:K$90)</f>
        <v>0</v>
      </c>
      <c r="Q82" s="13">
        <f>SUMIF(EPIS!$E$8:$E$90,'Depreciation Exp'!$G82,EPIS!L$8:L$90)</f>
        <v>0</v>
      </c>
      <c r="R82" s="13">
        <f>SUMIF(EPIS!$E$8:$E$90,'Depreciation Exp'!$G82,EPIS!M$8:M$90)</f>
        <v>0</v>
      </c>
      <c r="S82" s="13">
        <f>SUMIF(EPIS!$E$8:$E$90,'Depreciation Exp'!$G82,EPIS!N$8:N$90)</f>
        <v>0</v>
      </c>
      <c r="T82" s="13">
        <f>SUMIF(EPIS!$E$8:$E$90,'Depreciation Exp'!$G82,EPIS!O$8:O$90)</f>
        <v>0</v>
      </c>
      <c r="U82" s="13">
        <f>SUMIF(EPIS!$E$8:$E$90,'Depreciation Exp'!$G82,EPIS!P$8:P$90)</f>
        <v>0</v>
      </c>
      <c r="V82" s="13">
        <f>SUMIF(EPIS!$E$8:$E$90,'Depreciation Exp'!$G82,EPIS!Q$8:Q$90)</f>
        <v>0</v>
      </c>
      <c r="W82" s="13">
        <f>SUMIF(EPIS!$E$8:$E$90,'Depreciation Exp'!$G82,EPIS!R$8:R$90)</f>
        <v>0</v>
      </c>
      <c r="X82" s="13">
        <f>SUMIF(EPIS!$E$8:$E$90,'Depreciation Exp'!$G82,EPIS!S$8:S$90)</f>
        <v>0</v>
      </c>
      <c r="Y82" s="13">
        <f>SUMIF(EPIS!$E$8:$E$90,'Depreciation Exp'!$G82,EPIS!T$8:T$90)</f>
        <v>0</v>
      </c>
      <c r="Z82" s="13">
        <f>SUMIF(EPIS!$E$8:$E$90,'Depreciation Exp'!$G82,EPIS!U$8:U$90)</f>
        <v>0</v>
      </c>
      <c r="AA82" s="13">
        <f>SUMIF(EPIS!$E$8:$E$90,'Depreciation Exp'!$G82,EPIS!V$8:V$90)</f>
        <v>0</v>
      </c>
      <c r="AB82" s="13">
        <f>SUMIF(EPIS!$E$8:$E$90,'Depreciation Exp'!$G82,EPIS!W$8:W$90)</f>
        <v>0</v>
      </c>
      <c r="AC82" s="13">
        <f>SUMIF(EPIS!$E$8:$E$90,'Depreciation Exp'!$G82,EPIS!X$8:X$90)</f>
        <v>0</v>
      </c>
      <c r="AD82" s="13">
        <f>SUMIF(EPIS!$E$8:$E$90,'Depreciation Exp'!$G82,EPIS!Y$8:Y$90)</f>
        <v>0</v>
      </c>
      <c r="AE82" s="13">
        <f>SUMIF(EPIS!$E$8:$E$90,'Depreciation Exp'!$G82,EPIS!Z$8:Z$90)</f>
        <v>0</v>
      </c>
      <c r="AF82" s="13">
        <f>SUMIF(EPIS!$E$8:$E$90,'Depreciation Exp'!$G82,EPIS!AA$8:AA$90)</f>
        <v>0</v>
      </c>
      <c r="AG82" s="13">
        <f>SUMIF(EPIS!$E$8:$E$90,'Depreciation Exp'!$G82,EPIS!AB$8:AB$90)</f>
        <v>0</v>
      </c>
      <c r="AH82" s="13">
        <f>SUMIF(EPIS!$E$8:$E$90,'Depreciation Exp'!$G82,EPIS!AC$8:AC$90)</f>
        <v>0</v>
      </c>
      <c r="AI82" s="13">
        <f>SUMIF(EPIS!$E$8:$E$90,'Depreciation Exp'!$G82,EPIS!AD$8:AD$90)</f>
        <v>0</v>
      </c>
      <c r="AJ82" s="98"/>
      <c r="AK82" s="13">
        <f>SUMIF(Retirements!$F$12:$F$95,'Depreciation Exp'!$G82,Retirements!ED$12:ED$95)</f>
        <v>0</v>
      </c>
      <c r="AL82" s="13">
        <f>SUMIF(Retirements!$F$12:$F$95,'Depreciation Exp'!$G82,Retirements!EE$12:EE$95)</f>
        <v>0</v>
      </c>
      <c r="AM82" s="13">
        <f>SUMIF(Retirements!$F$12:$F$95,'Depreciation Exp'!$G82,Retirements!EF$12:EF$95)</f>
        <v>0</v>
      </c>
      <c r="AN82" s="13">
        <f>SUMIF(Retirements!$F$12:$F$95,'Depreciation Exp'!$G82,Retirements!EG$12:EG$95)</f>
        <v>0</v>
      </c>
      <c r="AO82" s="13">
        <f>SUMIF(Retirements!$F$12:$F$95,'Depreciation Exp'!$G82,Retirements!EH$12:EH$95)</f>
        <v>0</v>
      </c>
      <c r="AP82" s="13">
        <f>SUMIF(Retirements!$F$12:$F$95,'Depreciation Exp'!$G82,Retirements!EI$12:EI$95)</f>
        <v>0</v>
      </c>
      <c r="AQ82" s="13">
        <f>SUMIF(Retirements!$F$12:$F$95,'Depreciation Exp'!$G82,Retirements!EJ$12:EJ$95)</f>
        <v>0</v>
      </c>
      <c r="AR82" s="13">
        <f>SUMIF(Retirements!$F$12:$F$95,'Depreciation Exp'!$G82,Retirements!EK$12:EK$95)</f>
        <v>0</v>
      </c>
      <c r="AS82" s="13">
        <f>SUMIF(Retirements!$F$12:$F$95,'Depreciation Exp'!$G82,Retirements!EL$12:EL$95)</f>
        <v>0</v>
      </c>
      <c r="AT82" s="13">
        <f>SUMIF(Retirements!$F$12:$F$95,'Depreciation Exp'!$G82,Retirements!EM$12:EM$95)</f>
        <v>-1158.3907194694586</v>
      </c>
      <c r="AU82" s="13">
        <f>SUMIF(Retirements!$F$12:$F$95,'Depreciation Exp'!$G82,Retirements!EN$12:EN$95)</f>
        <v>-1158.3907194694586</v>
      </c>
      <c r="AV82" s="13">
        <f>SUMIF(Retirements!$F$12:$F$95,'Depreciation Exp'!$G82,Retirements!EO$12:EO$95)</f>
        <v>-1158.3907194694586</v>
      </c>
      <c r="AW82" s="13">
        <f>SUMIF(Retirements!$F$12:$F$95,'Depreciation Exp'!$G82,Retirements!EP$12:EP$95)</f>
        <v>-1158.3907194694586</v>
      </c>
      <c r="AX82" s="13">
        <f>SUMIF(Retirements!$F$12:$F$95,'Depreciation Exp'!$G82,Retirements!EQ$12:EQ$95)</f>
        <v>-1158.3907194694586</v>
      </c>
      <c r="AY82" s="13">
        <f>SUMIF(Retirements!$F$12:$F$95,'Depreciation Exp'!$G82,Retirements!ER$12:ER$95)</f>
        <v>-1158.3907194694586</v>
      </c>
      <c r="AZ82" s="13">
        <f>SUMIF(Retirements!$F$12:$F$95,'Depreciation Exp'!$G82,Retirements!ES$12:ES$95)</f>
        <v>-1158.3907194694586</v>
      </c>
      <c r="BA82" s="13">
        <f>SUMIF(Retirements!$F$12:$F$95,'Depreciation Exp'!$G82,Retirements!ET$12:ET$95)</f>
        <v>-1158.3907194694586</v>
      </c>
      <c r="BB82" s="13">
        <f>SUMIF(Retirements!$F$12:$F$95,'Depreciation Exp'!$G82,Retirements!EU$12:EU$95)</f>
        <v>-1158.3907194694586</v>
      </c>
      <c r="BC82" s="13">
        <f>SUMIF(Retirements!$F$12:$F$95,'Depreciation Exp'!$G82,Retirements!EV$12:EV$95)</f>
        <v>-1138.2959421162493</v>
      </c>
      <c r="BD82" s="13">
        <f>SUMIF(Retirements!$F$12:$F$95,'Depreciation Exp'!$G82,Retirements!EW$12:EW$95)</f>
        <v>-1138.2959421162493</v>
      </c>
      <c r="BE82" s="13">
        <f>SUMIF(Retirements!$F$12:$F$95,'Depreciation Exp'!$G82,Retirements!EX$12:EX$95)</f>
        <v>-1138.2959421162493</v>
      </c>
      <c r="BF82" s="13">
        <f>SUMIF(Retirements!$F$12:$F$95,'Depreciation Exp'!$G82,Retirements!EY$12:EY$95)</f>
        <v>-1138.2959421162493</v>
      </c>
      <c r="BG82" s="13">
        <f>SUMIF(Retirements!$F$12:$F$95,'Depreciation Exp'!$G82,Retirements!EZ$12:EZ$95)</f>
        <v>-1138.2959421162493</v>
      </c>
      <c r="BH82" s="98"/>
      <c r="BI82" s="358">
        <f>VLOOKUP($F82,Scenarios!$J$11:$M$132,4,0)</f>
        <v>600993.05000000005</v>
      </c>
      <c r="BJ82" s="70">
        <f t="shared" si="272"/>
        <v>600993.05000000005</v>
      </c>
      <c r="BK82" s="70">
        <f t="shared" si="273"/>
        <v>600993.05000000005</v>
      </c>
      <c r="BL82" s="70">
        <f t="shared" si="274"/>
        <v>600993.05000000005</v>
      </c>
      <c r="BM82" s="70">
        <f t="shared" si="275"/>
        <v>600993.05000000005</v>
      </c>
      <c r="BN82" s="70">
        <f t="shared" si="276"/>
        <v>600993.05000000005</v>
      </c>
      <c r="BO82" s="70">
        <f t="shared" si="277"/>
        <v>600993.05000000005</v>
      </c>
      <c r="BP82" s="70">
        <f t="shared" si="278"/>
        <v>600993.05000000005</v>
      </c>
      <c r="BQ82" s="70">
        <f t="shared" si="279"/>
        <v>600993.05000000005</v>
      </c>
      <c r="BR82" s="70">
        <f t="shared" si="280"/>
        <v>600993.05000000005</v>
      </c>
      <c r="BS82" s="70">
        <f t="shared" si="281"/>
        <v>599834.65928053064</v>
      </c>
      <c r="BT82" s="70">
        <f t="shared" si="282"/>
        <v>598676.26856106124</v>
      </c>
      <c r="BU82" s="70">
        <f t="shared" si="283"/>
        <v>597517.87784159184</v>
      </c>
      <c r="BV82" s="70">
        <f t="shared" si="284"/>
        <v>596359.48712212243</v>
      </c>
      <c r="BW82" s="70">
        <f t="shared" si="285"/>
        <v>595201.09640265303</v>
      </c>
      <c r="BX82" s="70">
        <f t="shared" si="286"/>
        <v>594042.70568318362</v>
      </c>
      <c r="BY82" s="70">
        <f t="shared" si="287"/>
        <v>592884.31496371422</v>
      </c>
      <c r="BZ82" s="70">
        <f t="shared" si="288"/>
        <v>591725.92424424482</v>
      </c>
      <c r="CA82" s="70">
        <f t="shared" si="289"/>
        <v>590567.53352477541</v>
      </c>
      <c r="CB82" s="70">
        <f t="shared" si="290"/>
        <v>589429.23758265912</v>
      </c>
      <c r="CC82" s="70">
        <f t="shared" si="291"/>
        <v>588290.94164054282</v>
      </c>
      <c r="CD82" s="70">
        <f t="shared" si="292"/>
        <v>587152.64569842652</v>
      </c>
      <c r="CE82" s="70">
        <f t="shared" si="293"/>
        <v>586014.34975631023</v>
      </c>
      <c r="CF82" s="70">
        <f t="shared" si="294"/>
        <v>584876.05381419393</v>
      </c>
      <c r="CG82" s="90"/>
      <c r="CH82" s="13">
        <f t="shared" si="295"/>
        <v>1396.5271034823979</v>
      </c>
      <c r="CI82" s="13">
        <f t="shared" si="296"/>
        <v>1396.5271034823979</v>
      </c>
      <c r="CJ82" s="13">
        <f t="shared" si="297"/>
        <v>1396.5271034823979</v>
      </c>
      <c r="CK82" s="13">
        <f t="shared" si="298"/>
        <v>1396.5271034823979</v>
      </c>
      <c r="CL82" s="13">
        <f t="shared" si="299"/>
        <v>1396.5271034823979</v>
      </c>
      <c r="CM82" s="13">
        <f t="shared" si="300"/>
        <v>1396.5271034823979</v>
      </c>
      <c r="CN82" s="13">
        <f t="shared" si="301"/>
        <v>1396.5271034823979</v>
      </c>
      <c r="CO82" s="13">
        <f t="shared" si="302"/>
        <v>1396.5271034823979</v>
      </c>
      <c r="CP82" s="13">
        <f t="shared" si="303"/>
        <v>1396.5271034823979</v>
      </c>
      <c r="CQ82" s="13">
        <f t="shared" si="304"/>
        <v>1396.5271034823979</v>
      </c>
      <c r="CR82" s="13">
        <f t="shared" si="305"/>
        <v>1395.1812276555797</v>
      </c>
      <c r="CS82" s="13">
        <f t="shared" si="306"/>
        <v>1392.4894760019433</v>
      </c>
      <c r="CT82" s="13">
        <f t="shared" si="307"/>
        <v>1389.7977243483067</v>
      </c>
      <c r="CU82" s="13">
        <f t="shared" si="308"/>
        <v>1387.1059726946703</v>
      </c>
      <c r="CV82" s="13">
        <f t="shared" si="309"/>
        <v>1384.4142210410339</v>
      </c>
      <c r="CW82" s="13">
        <f t="shared" si="310"/>
        <v>1381.7224693873975</v>
      </c>
      <c r="CX82" s="13">
        <f t="shared" si="311"/>
        <v>1379.0307177337611</v>
      </c>
      <c r="CY82" s="13">
        <f t="shared" si="312"/>
        <v>1376.3389660801247</v>
      </c>
      <c r="CZ82" s="13">
        <f t="shared" si="313"/>
        <v>1373.6472144264883</v>
      </c>
      <c r="DA82" s="13">
        <f t="shared" si="314"/>
        <v>1370.9788098824499</v>
      </c>
      <c r="DB82" s="13">
        <f t="shared" si="315"/>
        <v>1368.3337524480096</v>
      </c>
      <c r="DC82" s="13">
        <f t="shared" si="316"/>
        <v>1365.6886950135693</v>
      </c>
      <c r="DD82" s="13">
        <f t="shared" si="317"/>
        <v>1363.0436375791292</v>
      </c>
      <c r="DE82" s="13">
        <f t="shared" si="317"/>
        <v>1360.3985801446888</v>
      </c>
      <c r="DF82" s="13"/>
      <c r="DG82" s="61" t="s">
        <v>870</v>
      </c>
      <c r="DH82" s="61" t="str">
        <f t="shared" si="318"/>
        <v>404IPDGU</v>
      </c>
      <c r="DI82" s="127">
        <f>VLOOKUP($DG82,Scenarios!$O$12:$Q$132,2,0)</f>
        <v>16758.310000000001</v>
      </c>
      <c r="DJ82" s="63">
        <f t="shared" si="319"/>
        <v>16500.500760779629</v>
      </c>
      <c r="DK82" s="63">
        <f t="shared" si="320"/>
        <v>-257.80923922037255</v>
      </c>
      <c r="DL82" s="109"/>
      <c r="DM82" s="106">
        <f>VLOOKUP($DG82,Scenarios!$O$12:$Q$132,2,0)</f>
        <v>16758.310000000001</v>
      </c>
      <c r="DN82" s="106">
        <f>VLOOKUP($DG82,Scenarios!$O$12:$Q$132,3,0)</f>
        <v>16185.711816837029</v>
      </c>
      <c r="DO82" s="106">
        <f t="shared" si="321"/>
        <v>-572.59818316297242</v>
      </c>
      <c r="DP82" s="109"/>
      <c r="DQ82" s="127">
        <f t="shared" si="322"/>
        <v>-314.78894394259987</v>
      </c>
      <c r="DR82" s="48"/>
    </row>
    <row r="83" spans="1:122" ht="13.5" thickBot="1">
      <c r="A83" t="s">
        <v>0</v>
      </c>
      <c r="B83" t="s">
        <v>7</v>
      </c>
      <c r="C83" s="18" t="s">
        <v>1</v>
      </c>
      <c r="D83" s="5" t="s">
        <v>148</v>
      </c>
      <c r="E83" s="5" t="s">
        <v>45</v>
      </c>
      <c r="F83" s="5" t="s">
        <v>151</v>
      </c>
      <c r="G83" s="5" t="s">
        <v>92</v>
      </c>
      <c r="H83" s="5" t="s">
        <v>1215</v>
      </c>
      <c r="I83" s="5"/>
      <c r="J83" s="295">
        <v>0</v>
      </c>
      <c r="K83" s="98">
        <f t="shared" si="271"/>
        <v>0</v>
      </c>
      <c r="L83" s="98"/>
      <c r="M83" s="13">
        <f>SUMIF(EPIS!$E$8:$E$90,'Depreciation Exp'!$G83,EPIS!H$8:H$90)</f>
        <v>0</v>
      </c>
      <c r="N83" s="13">
        <f>SUMIF(EPIS!$E$8:$E$90,'Depreciation Exp'!$G83,EPIS!I$8:I$90)</f>
        <v>0</v>
      </c>
      <c r="O83" s="13">
        <f>SUMIF(EPIS!$E$8:$E$90,'Depreciation Exp'!$G83,EPIS!J$8:J$90)</f>
        <v>0</v>
      </c>
      <c r="P83" s="13">
        <f>SUMIF(EPIS!$E$8:$E$90,'Depreciation Exp'!$G83,EPIS!K$8:K$90)</f>
        <v>0</v>
      </c>
      <c r="Q83" s="13">
        <f>SUMIF(EPIS!$E$8:$E$90,'Depreciation Exp'!$G83,EPIS!L$8:L$90)</f>
        <v>0</v>
      </c>
      <c r="R83" s="13">
        <f>SUMIF(EPIS!$E$8:$E$90,'Depreciation Exp'!$G83,EPIS!M$8:M$90)</f>
        <v>0</v>
      </c>
      <c r="S83" s="13">
        <f>SUMIF(EPIS!$E$8:$E$90,'Depreciation Exp'!$G83,EPIS!N$8:N$90)</f>
        <v>0</v>
      </c>
      <c r="T83" s="13">
        <f>SUMIF(EPIS!$E$8:$E$90,'Depreciation Exp'!$G83,EPIS!O$8:O$90)</f>
        <v>0</v>
      </c>
      <c r="U83" s="13">
        <f>SUMIF(EPIS!$E$8:$E$90,'Depreciation Exp'!$G83,EPIS!P$8:P$90)</f>
        <v>0</v>
      </c>
      <c r="V83" s="13">
        <f>SUMIF(EPIS!$E$8:$E$90,'Depreciation Exp'!$G83,EPIS!Q$8:Q$90)</f>
        <v>0</v>
      </c>
      <c r="W83" s="13">
        <f>SUMIF(EPIS!$E$8:$E$90,'Depreciation Exp'!$G83,EPIS!R$8:R$90)</f>
        <v>0</v>
      </c>
      <c r="X83" s="13">
        <f>SUMIF(EPIS!$E$8:$E$90,'Depreciation Exp'!$G83,EPIS!S$8:S$90)</f>
        <v>0</v>
      </c>
      <c r="Y83" s="13">
        <f>SUMIF(EPIS!$E$8:$E$90,'Depreciation Exp'!$G83,EPIS!T$8:T$90)</f>
        <v>0</v>
      </c>
      <c r="Z83" s="13">
        <f>SUMIF(EPIS!$E$8:$E$90,'Depreciation Exp'!$G83,EPIS!U$8:U$90)</f>
        <v>0</v>
      </c>
      <c r="AA83" s="13">
        <f>SUMIF(EPIS!$E$8:$E$90,'Depreciation Exp'!$G83,EPIS!V$8:V$90)</f>
        <v>0</v>
      </c>
      <c r="AB83" s="13">
        <f>SUMIF(EPIS!$E$8:$E$90,'Depreciation Exp'!$G83,EPIS!W$8:W$90)</f>
        <v>0</v>
      </c>
      <c r="AC83" s="13">
        <f>SUMIF(EPIS!$E$8:$E$90,'Depreciation Exp'!$G83,EPIS!X$8:X$90)</f>
        <v>0</v>
      </c>
      <c r="AD83" s="13">
        <f>SUMIF(EPIS!$E$8:$E$90,'Depreciation Exp'!$G83,EPIS!Y$8:Y$90)</f>
        <v>0</v>
      </c>
      <c r="AE83" s="13">
        <f>SUMIF(EPIS!$E$8:$E$90,'Depreciation Exp'!$G83,EPIS!Z$8:Z$90)</f>
        <v>0</v>
      </c>
      <c r="AF83" s="13">
        <f>SUMIF(EPIS!$E$8:$E$90,'Depreciation Exp'!$G83,EPIS!AA$8:AA$90)</f>
        <v>0</v>
      </c>
      <c r="AG83" s="13">
        <f>SUMIF(EPIS!$E$8:$E$90,'Depreciation Exp'!$G83,EPIS!AB$8:AB$90)</f>
        <v>0</v>
      </c>
      <c r="AH83" s="13">
        <f>SUMIF(EPIS!$E$8:$E$90,'Depreciation Exp'!$G83,EPIS!AC$8:AC$90)</f>
        <v>0</v>
      </c>
      <c r="AI83" s="13">
        <f>SUMIF(EPIS!$E$8:$E$90,'Depreciation Exp'!$G83,EPIS!AD$8:AD$90)</f>
        <v>0</v>
      </c>
      <c r="AJ83" s="98"/>
      <c r="AK83" s="13">
        <f>SUMIF(Retirements!$F$12:$F$95,'Depreciation Exp'!$G83,Retirements!ED$12:ED$95)</f>
        <v>0</v>
      </c>
      <c r="AL83" s="13">
        <f>SUMIF(Retirements!$F$12:$F$95,'Depreciation Exp'!$G83,Retirements!EE$12:EE$95)</f>
        <v>0</v>
      </c>
      <c r="AM83" s="13">
        <f>SUMIF(Retirements!$F$12:$F$95,'Depreciation Exp'!$G83,Retirements!EF$12:EF$95)</f>
        <v>0</v>
      </c>
      <c r="AN83" s="13">
        <f>SUMIF(Retirements!$F$12:$F$95,'Depreciation Exp'!$G83,Retirements!EG$12:EG$95)</f>
        <v>0</v>
      </c>
      <c r="AO83" s="13">
        <f>SUMIF(Retirements!$F$12:$F$95,'Depreciation Exp'!$G83,Retirements!EH$12:EH$95)</f>
        <v>0</v>
      </c>
      <c r="AP83" s="13">
        <f>SUMIF(Retirements!$F$12:$F$95,'Depreciation Exp'!$G83,Retirements!EI$12:EI$95)</f>
        <v>0</v>
      </c>
      <c r="AQ83" s="13">
        <f>SUMIF(Retirements!$F$12:$F$95,'Depreciation Exp'!$G83,Retirements!EJ$12:EJ$95)</f>
        <v>0</v>
      </c>
      <c r="AR83" s="13">
        <f>SUMIF(Retirements!$F$12:$F$95,'Depreciation Exp'!$G83,Retirements!EK$12:EK$95)</f>
        <v>0</v>
      </c>
      <c r="AS83" s="13">
        <f>SUMIF(Retirements!$F$12:$F$95,'Depreciation Exp'!$G83,Retirements!EL$12:EL$95)</f>
        <v>0</v>
      </c>
      <c r="AT83" s="13">
        <f>SUMIF(Retirements!$F$12:$F$95,'Depreciation Exp'!$G83,Retirements!EM$12:EM$95)</f>
        <v>0</v>
      </c>
      <c r="AU83" s="13">
        <f>SUMIF(Retirements!$F$12:$F$95,'Depreciation Exp'!$G83,Retirements!EN$12:EN$95)</f>
        <v>0</v>
      </c>
      <c r="AV83" s="13">
        <f>SUMIF(Retirements!$F$12:$F$95,'Depreciation Exp'!$G83,Retirements!EO$12:EO$95)</f>
        <v>0</v>
      </c>
      <c r="AW83" s="13">
        <f>SUMIF(Retirements!$F$12:$F$95,'Depreciation Exp'!$G83,Retirements!EP$12:EP$95)</f>
        <v>0</v>
      </c>
      <c r="AX83" s="13">
        <f>SUMIF(Retirements!$F$12:$F$95,'Depreciation Exp'!$G83,Retirements!EQ$12:EQ$95)</f>
        <v>0</v>
      </c>
      <c r="AY83" s="13">
        <f>SUMIF(Retirements!$F$12:$F$95,'Depreciation Exp'!$G83,Retirements!ER$12:ER$95)</f>
        <v>0</v>
      </c>
      <c r="AZ83" s="13">
        <f>SUMIF(Retirements!$F$12:$F$95,'Depreciation Exp'!$G83,Retirements!ES$12:ES$95)</f>
        <v>0</v>
      </c>
      <c r="BA83" s="13">
        <f>SUMIF(Retirements!$F$12:$F$95,'Depreciation Exp'!$G83,Retirements!ET$12:ET$95)</f>
        <v>0</v>
      </c>
      <c r="BB83" s="13">
        <f>SUMIF(Retirements!$F$12:$F$95,'Depreciation Exp'!$G83,Retirements!EU$12:EU$95)</f>
        <v>0</v>
      </c>
      <c r="BC83" s="13">
        <f>SUMIF(Retirements!$F$12:$F$95,'Depreciation Exp'!$G83,Retirements!EV$12:EV$95)</f>
        <v>0</v>
      </c>
      <c r="BD83" s="13">
        <f>SUMIF(Retirements!$F$12:$F$95,'Depreciation Exp'!$G83,Retirements!EW$12:EW$95)</f>
        <v>0</v>
      </c>
      <c r="BE83" s="13">
        <f>SUMIF(Retirements!$F$12:$F$95,'Depreciation Exp'!$G83,Retirements!EX$12:EX$95)</f>
        <v>0</v>
      </c>
      <c r="BF83" s="13">
        <f>SUMIF(Retirements!$F$12:$F$95,'Depreciation Exp'!$G83,Retirements!EY$12:EY$95)</f>
        <v>0</v>
      </c>
      <c r="BG83" s="13">
        <f>SUMIF(Retirements!$F$12:$F$95,'Depreciation Exp'!$G83,Retirements!EZ$12:EZ$95)</f>
        <v>0</v>
      </c>
      <c r="BH83" s="98"/>
      <c r="BI83" s="358">
        <f>VLOOKUP($F83,Scenarios!$J$11:$M$132,4,0)</f>
        <v>0</v>
      </c>
      <c r="BJ83" s="70">
        <f t="shared" si="272"/>
        <v>0</v>
      </c>
      <c r="BK83" s="70">
        <f t="shared" si="273"/>
        <v>0</v>
      </c>
      <c r="BL83" s="70">
        <f t="shared" si="274"/>
        <v>0</v>
      </c>
      <c r="BM83" s="70">
        <f t="shared" si="275"/>
        <v>0</v>
      </c>
      <c r="BN83" s="70">
        <f t="shared" si="276"/>
        <v>0</v>
      </c>
      <c r="BO83" s="70">
        <f t="shared" si="277"/>
        <v>0</v>
      </c>
      <c r="BP83" s="70">
        <f t="shared" si="278"/>
        <v>0</v>
      </c>
      <c r="BQ83" s="70">
        <f t="shared" si="279"/>
        <v>0</v>
      </c>
      <c r="BR83" s="70">
        <f t="shared" si="280"/>
        <v>0</v>
      </c>
      <c r="BS83" s="70">
        <f t="shared" si="281"/>
        <v>0</v>
      </c>
      <c r="BT83" s="70">
        <f t="shared" si="282"/>
        <v>0</v>
      </c>
      <c r="BU83" s="70">
        <f t="shared" si="283"/>
        <v>0</v>
      </c>
      <c r="BV83" s="70">
        <f t="shared" si="284"/>
        <v>0</v>
      </c>
      <c r="BW83" s="70">
        <f t="shared" si="285"/>
        <v>0</v>
      </c>
      <c r="BX83" s="70">
        <f t="shared" si="286"/>
        <v>0</v>
      </c>
      <c r="BY83" s="70">
        <f t="shared" si="287"/>
        <v>0</v>
      </c>
      <c r="BZ83" s="70">
        <f t="shared" si="288"/>
        <v>0</v>
      </c>
      <c r="CA83" s="70">
        <f t="shared" si="289"/>
        <v>0</v>
      </c>
      <c r="CB83" s="70">
        <f t="shared" si="290"/>
        <v>0</v>
      </c>
      <c r="CC83" s="70">
        <f t="shared" si="291"/>
        <v>0</v>
      </c>
      <c r="CD83" s="70">
        <f t="shared" si="292"/>
        <v>0</v>
      </c>
      <c r="CE83" s="70">
        <f t="shared" si="293"/>
        <v>0</v>
      </c>
      <c r="CF83" s="70">
        <f t="shared" si="294"/>
        <v>0</v>
      </c>
      <c r="CG83" s="90"/>
      <c r="CH83" s="13">
        <f t="shared" si="295"/>
        <v>0</v>
      </c>
      <c r="CI83" s="13">
        <f t="shared" si="296"/>
        <v>0</v>
      </c>
      <c r="CJ83" s="13">
        <f t="shared" si="297"/>
        <v>0</v>
      </c>
      <c r="CK83" s="13">
        <f t="shared" si="298"/>
        <v>0</v>
      </c>
      <c r="CL83" s="13">
        <f t="shared" si="299"/>
        <v>0</v>
      </c>
      <c r="CM83" s="13">
        <f t="shared" si="300"/>
        <v>0</v>
      </c>
      <c r="CN83" s="13">
        <f t="shared" si="301"/>
        <v>0</v>
      </c>
      <c r="CO83" s="13">
        <f t="shared" si="302"/>
        <v>0</v>
      </c>
      <c r="CP83" s="13">
        <f t="shared" si="303"/>
        <v>0</v>
      </c>
      <c r="CQ83" s="13">
        <f t="shared" si="304"/>
        <v>0</v>
      </c>
      <c r="CR83" s="13">
        <f t="shared" si="305"/>
        <v>0</v>
      </c>
      <c r="CS83" s="13">
        <f t="shared" si="306"/>
        <v>0</v>
      </c>
      <c r="CT83" s="13">
        <f t="shared" si="307"/>
        <v>0</v>
      </c>
      <c r="CU83" s="13">
        <f t="shared" si="308"/>
        <v>0</v>
      </c>
      <c r="CV83" s="13">
        <f t="shared" si="309"/>
        <v>0</v>
      </c>
      <c r="CW83" s="13">
        <f t="shared" si="310"/>
        <v>0</v>
      </c>
      <c r="CX83" s="13">
        <f t="shared" si="311"/>
        <v>0</v>
      </c>
      <c r="CY83" s="13">
        <f t="shared" si="312"/>
        <v>0</v>
      </c>
      <c r="CZ83" s="13">
        <f t="shared" si="313"/>
        <v>0</v>
      </c>
      <c r="DA83" s="13">
        <f t="shared" si="314"/>
        <v>0</v>
      </c>
      <c r="DB83" s="13">
        <f t="shared" si="315"/>
        <v>0</v>
      </c>
      <c r="DC83" s="13">
        <f t="shared" si="316"/>
        <v>0</v>
      </c>
      <c r="DD83" s="13">
        <f t="shared" si="317"/>
        <v>0</v>
      </c>
      <c r="DE83" s="13">
        <f t="shared" si="317"/>
        <v>0</v>
      </c>
      <c r="DF83" s="13"/>
      <c r="DG83" s="61" t="s">
        <v>1215</v>
      </c>
      <c r="DH83" s="61" t="str">
        <f t="shared" si="318"/>
        <v>404IPDGP</v>
      </c>
      <c r="DI83" s="127">
        <f>VLOOKUP($DG83,Scenarios!$O$12:$Q$132,2,0)</f>
        <v>0</v>
      </c>
      <c r="DJ83" s="63">
        <f t="shared" si="319"/>
        <v>0</v>
      </c>
      <c r="DK83" s="63">
        <f t="shared" si="320"/>
        <v>0</v>
      </c>
      <c r="DL83" s="109"/>
      <c r="DM83" s="106">
        <f>VLOOKUP($DG83,Scenarios!$O$12:$Q$132,2,0)</f>
        <v>0</v>
      </c>
      <c r="DN83" s="106">
        <f>VLOOKUP($DG83,Scenarios!$O$12:$Q$132,3,0)</f>
        <v>0</v>
      </c>
      <c r="DO83" s="106">
        <f t="shared" si="321"/>
        <v>0</v>
      </c>
      <c r="DP83" s="109"/>
      <c r="DQ83" s="127">
        <f t="shared" si="322"/>
        <v>0</v>
      </c>
      <c r="DR83" s="48"/>
    </row>
    <row r="84" spans="1:122">
      <c r="A84" s="5" t="s">
        <v>32</v>
      </c>
      <c r="B84" s="5" t="s">
        <v>33</v>
      </c>
      <c r="C84" s="18" t="s">
        <v>33</v>
      </c>
      <c r="D84" s="5" t="s">
        <v>148</v>
      </c>
      <c r="E84" s="5" t="s">
        <v>45</v>
      </c>
      <c r="F84" s="5" t="s">
        <v>153</v>
      </c>
      <c r="G84" s="5" t="s">
        <v>94</v>
      </c>
      <c r="H84" s="5" t="s">
        <v>871</v>
      </c>
      <c r="I84" s="5"/>
      <c r="J84" s="84">
        <f>VLOOKUP(F84,Scenarios!$BC$10:$BF$122,3,0)</f>
        <v>1.4370421615402269E-2</v>
      </c>
      <c r="K84" s="98">
        <f t="shared" si="271"/>
        <v>1.1975351346168556E-3</v>
      </c>
      <c r="L84" s="98"/>
      <c r="M84" s="13">
        <f>SUMIF(EPIS!$E$8:$E$90,'Depreciation Exp'!$G84,EPIS!H$8:H$90)</f>
        <v>0</v>
      </c>
      <c r="N84" s="13">
        <f>SUMIF(EPIS!$E$8:$E$90,'Depreciation Exp'!$G84,EPIS!I$8:I$90)</f>
        <v>0</v>
      </c>
      <c r="O84" s="13">
        <f>SUMIF(EPIS!$E$8:$E$90,'Depreciation Exp'!$G84,EPIS!J$8:J$90)</f>
        <v>0</v>
      </c>
      <c r="P84" s="13">
        <f>SUMIF(EPIS!$E$8:$E$90,'Depreciation Exp'!$G84,EPIS!K$8:K$90)</f>
        <v>0</v>
      </c>
      <c r="Q84" s="13">
        <f>SUMIF(EPIS!$E$8:$E$90,'Depreciation Exp'!$G84,EPIS!L$8:L$90)</f>
        <v>0</v>
      </c>
      <c r="R84" s="13">
        <f>SUMIF(EPIS!$E$8:$E$90,'Depreciation Exp'!$G84,EPIS!M$8:M$90)</f>
        <v>0</v>
      </c>
      <c r="S84" s="13">
        <f>SUMIF(EPIS!$E$8:$E$90,'Depreciation Exp'!$G84,EPIS!N$8:N$90)</f>
        <v>0</v>
      </c>
      <c r="T84" s="13">
        <f>SUMIF(EPIS!$E$8:$E$90,'Depreciation Exp'!$G84,EPIS!O$8:O$90)</f>
        <v>0</v>
      </c>
      <c r="U84" s="13">
        <f>SUMIF(EPIS!$E$8:$E$90,'Depreciation Exp'!$G84,EPIS!P$8:P$90)</f>
        <v>0</v>
      </c>
      <c r="V84" s="13">
        <f>SUMIF(EPIS!$E$8:$E$90,'Depreciation Exp'!$G84,EPIS!Q$8:Q$90)</f>
        <v>0</v>
      </c>
      <c r="W84" s="13">
        <f>SUMIF(EPIS!$E$8:$E$90,'Depreciation Exp'!$G84,EPIS!R$8:R$90)</f>
        <v>0</v>
      </c>
      <c r="X84" s="13">
        <f>SUMIF(EPIS!$E$8:$E$90,'Depreciation Exp'!$G84,EPIS!S$8:S$90)</f>
        <v>0</v>
      </c>
      <c r="Y84" s="13">
        <f>SUMIF(EPIS!$E$8:$E$90,'Depreciation Exp'!$G84,EPIS!T$8:T$90)</f>
        <v>0</v>
      </c>
      <c r="Z84" s="13">
        <f>SUMIF(EPIS!$E$8:$E$90,'Depreciation Exp'!$G84,EPIS!U$8:U$90)</f>
        <v>0</v>
      </c>
      <c r="AA84" s="13">
        <f>SUMIF(EPIS!$E$8:$E$90,'Depreciation Exp'!$G84,EPIS!V$8:V$90)</f>
        <v>0</v>
      </c>
      <c r="AB84" s="13">
        <f>SUMIF(EPIS!$E$8:$E$90,'Depreciation Exp'!$G84,EPIS!W$8:W$90)</f>
        <v>0</v>
      </c>
      <c r="AC84" s="13">
        <f>SUMIF(EPIS!$E$8:$E$90,'Depreciation Exp'!$G84,EPIS!X$8:X$90)</f>
        <v>0</v>
      </c>
      <c r="AD84" s="13">
        <f>SUMIF(EPIS!$E$8:$E$90,'Depreciation Exp'!$G84,EPIS!Y$8:Y$90)</f>
        <v>0</v>
      </c>
      <c r="AE84" s="13">
        <f>SUMIF(EPIS!$E$8:$E$90,'Depreciation Exp'!$G84,EPIS!Z$8:Z$90)</f>
        <v>0</v>
      </c>
      <c r="AF84" s="13">
        <f>SUMIF(EPIS!$E$8:$E$90,'Depreciation Exp'!$G84,EPIS!AA$8:AA$90)</f>
        <v>0</v>
      </c>
      <c r="AG84" s="13">
        <f>SUMIF(EPIS!$E$8:$E$90,'Depreciation Exp'!$G84,EPIS!AB$8:AB$90)</f>
        <v>0</v>
      </c>
      <c r="AH84" s="13">
        <f>SUMIF(EPIS!$E$8:$E$90,'Depreciation Exp'!$G84,EPIS!AC$8:AC$90)</f>
        <v>0</v>
      </c>
      <c r="AI84" s="13">
        <f>SUMIF(EPIS!$E$8:$E$90,'Depreciation Exp'!$G84,EPIS!AD$8:AD$90)</f>
        <v>0</v>
      </c>
      <c r="AJ84" s="98"/>
      <c r="AK84" s="13">
        <f>SUMIF(Retirements!$F$12:$F$95,'Depreciation Exp'!$G84,Retirements!ED$12:ED$95)</f>
        <v>0</v>
      </c>
      <c r="AL84" s="13">
        <f>SUMIF(Retirements!$F$12:$F$95,'Depreciation Exp'!$G84,Retirements!EE$12:EE$95)</f>
        <v>0</v>
      </c>
      <c r="AM84" s="13">
        <f>SUMIF(Retirements!$F$12:$F$95,'Depreciation Exp'!$G84,Retirements!EF$12:EF$95)</f>
        <v>0</v>
      </c>
      <c r="AN84" s="13">
        <f>SUMIF(Retirements!$F$12:$F$95,'Depreciation Exp'!$G84,Retirements!EG$12:EG$95)</f>
        <v>0</v>
      </c>
      <c r="AO84" s="13">
        <f>SUMIF(Retirements!$F$12:$F$95,'Depreciation Exp'!$G84,Retirements!EH$12:EH$95)</f>
        <v>0</v>
      </c>
      <c r="AP84" s="13">
        <f>SUMIF(Retirements!$F$12:$F$95,'Depreciation Exp'!$G84,Retirements!EI$12:EI$95)</f>
        <v>0</v>
      </c>
      <c r="AQ84" s="13">
        <f>SUMIF(Retirements!$F$12:$F$95,'Depreciation Exp'!$G84,Retirements!EJ$12:EJ$95)</f>
        <v>-2005.57</v>
      </c>
      <c r="AR84" s="13">
        <f>SUMIF(Retirements!$F$12:$F$95,'Depreciation Exp'!$G84,Retirements!EK$12:EK$95)</f>
        <v>0</v>
      </c>
      <c r="AS84" s="13">
        <f>SUMIF(Retirements!$F$12:$F$95,'Depreciation Exp'!$G84,Retirements!EL$12:EL$95)</f>
        <v>0</v>
      </c>
      <c r="AT84" s="13">
        <f>SUMIF(Retirements!$F$12:$F$95,'Depreciation Exp'!$G84,Retirements!EM$12:EM$95)</f>
        <v>0</v>
      </c>
      <c r="AU84" s="13">
        <f>SUMIF(Retirements!$F$12:$F$95,'Depreciation Exp'!$G84,Retirements!EN$12:EN$95)</f>
        <v>0</v>
      </c>
      <c r="AV84" s="13">
        <f>SUMIF(Retirements!$F$12:$F$95,'Depreciation Exp'!$G84,Retirements!EO$12:EO$95)</f>
        <v>0</v>
      </c>
      <c r="AW84" s="13">
        <f>SUMIF(Retirements!$F$12:$F$95,'Depreciation Exp'!$G84,Retirements!EP$12:EP$95)</f>
        <v>0</v>
      </c>
      <c r="AX84" s="13">
        <f>SUMIF(Retirements!$F$12:$F$95,'Depreciation Exp'!$G84,Retirements!EQ$12:EQ$95)</f>
        <v>0</v>
      </c>
      <c r="AY84" s="13">
        <f>SUMIF(Retirements!$F$12:$F$95,'Depreciation Exp'!$G84,Retirements!ER$12:ER$95)</f>
        <v>0</v>
      </c>
      <c r="AZ84" s="13">
        <f>SUMIF(Retirements!$F$12:$F$95,'Depreciation Exp'!$G84,Retirements!ES$12:ES$95)</f>
        <v>0</v>
      </c>
      <c r="BA84" s="13">
        <f>SUMIF(Retirements!$F$12:$F$95,'Depreciation Exp'!$G84,Retirements!ET$12:ET$95)</f>
        <v>0</v>
      </c>
      <c r="BB84" s="13">
        <f>SUMIF(Retirements!$F$12:$F$95,'Depreciation Exp'!$G84,Retirements!EU$12:EU$95)</f>
        <v>0</v>
      </c>
      <c r="BC84" s="13">
        <f>SUMIF(Retirements!$F$12:$F$95,'Depreciation Exp'!$G84,Retirements!EV$12:EV$95)</f>
        <v>0</v>
      </c>
      <c r="BD84" s="13">
        <f>SUMIF(Retirements!$F$12:$F$95,'Depreciation Exp'!$G84,Retirements!EW$12:EW$95)</f>
        <v>0</v>
      </c>
      <c r="BE84" s="13">
        <f>SUMIF(Retirements!$F$12:$F$95,'Depreciation Exp'!$G84,Retirements!EX$12:EX$95)</f>
        <v>0</v>
      </c>
      <c r="BF84" s="13">
        <f>SUMIF(Retirements!$F$12:$F$95,'Depreciation Exp'!$G84,Retirements!EY$12:EY$95)</f>
        <v>0</v>
      </c>
      <c r="BG84" s="13">
        <f>SUMIF(Retirements!$F$12:$F$95,'Depreciation Exp'!$G84,Retirements!EZ$12:EZ$95)</f>
        <v>0</v>
      </c>
      <c r="BH84" s="98"/>
      <c r="BI84" s="358">
        <f>VLOOKUP($F84,Scenarios!$J$11:$M$132,4,0)</f>
        <v>1427592.77</v>
      </c>
      <c r="BJ84" s="70">
        <f t="shared" si="272"/>
        <v>1427592.77</v>
      </c>
      <c r="BK84" s="70">
        <f t="shared" si="273"/>
        <v>1427592.77</v>
      </c>
      <c r="BL84" s="70">
        <f t="shared" si="274"/>
        <v>1427592.77</v>
      </c>
      <c r="BM84" s="70">
        <f t="shared" si="275"/>
        <v>1427592.77</v>
      </c>
      <c r="BN84" s="70">
        <f t="shared" si="276"/>
        <v>1427592.77</v>
      </c>
      <c r="BO84" s="70">
        <f t="shared" si="277"/>
        <v>1427592.77</v>
      </c>
      <c r="BP84" s="70">
        <f t="shared" si="278"/>
        <v>1425587.2</v>
      </c>
      <c r="BQ84" s="70">
        <f t="shared" si="279"/>
        <v>1425587.2</v>
      </c>
      <c r="BR84" s="70">
        <f t="shared" si="280"/>
        <v>1425587.2</v>
      </c>
      <c r="BS84" s="70">
        <f t="shared" si="281"/>
        <v>1425587.2</v>
      </c>
      <c r="BT84" s="70">
        <f t="shared" si="282"/>
        <v>1425587.2</v>
      </c>
      <c r="BU84" s="70">
        <f t="shared" si="283"/>
        <v>1425587.2</v>
      </c>
      <c r="BV84" s="70">
        <f t="shared" si="284"/>
        <v>1425587.2</v>
      </c>
      <c r="BW84" s="70">
        <f t="shared" si="285"/>
        <v>1425587.2</v>
      </c>
      <c r="BX84" s="70">
        <f t="shared" si="286"/>
        <v>1425587.2</v>
      </c>
      <c r="BY84" s="70">
        <f t="shared" si="287"/>
        <v>1425587.2</v>
      </c>
      <c r="BZ84" s="70">
        <f t="shared" si="288"/>
        <v>1425587.2</v>
      </c>
      <c r="CA84" s="70">
        <f t="shared" si="289"/>
        <v>1425587.2</v>
      </c>
      <c r="CB84" s="70">
        <f t="shared" si="290"/>
        <v>1425587.2</v>
      </c>
      <c r="CC84" s="70">
        <f t="shared" si="291"/>
        <v>1425587.2</v>
      </c>
      <c r="CD84" s="70">
        <f t="shared" si="292"/>
        <v>1425587.2</v>
      </c>
      <c r="CE84" s="70">
        <f t="shared" si="293"/>
        <v>1425587.2</v>
      </c>
      <c r="CF84" s="70">
        <f t="shared" si="294"/>
        <v>1425587.2</v>
      </c>
      <c r="CG84" s="90"/>
      <c r="CH84" s="13">
        <f t="shared" si="295"/>
        <v>1709.5925</v>
      </c>
      <c r="CI84" s="13">
        <f t="shared" si="296"/>
        <v>1709.5925</v>
      </c>
      <c r="CJ84" s="13">
        <f t="shared" si="297"/>
        <v>1709.5925</v>
      </c>
      <c r="CK84" s="13">
        <f t="shared" si="298"/>
        <v>1709.5925</v>
      </c>
      <c r="CL84" s="13">
        <f t="shared" si="299"/>
        <v>1709.5925</v>
      </c>
      <c r="CM84" s="13">
        <f t="shared" si="300"/>
        <v>1709.5925</v>
      </c>
      <c r="CN84" s="13">
        <f t="shared" si="301"/>
        <v>1709.5925</v>
      </c>
      <c r="CO84" s="13">
        <f t="shared" si="302"/>
        <v>1708.3916297300329</v>
      </c>
      <c r="CP84" s="13">
        <f t="shared" si="303"/>
        <v>1707.1907594600661</v>
      </c>
      <c r="CQ84" s="13">
        <f t="shared" si="304"/>
        <v>1707.1907594600661</v>
      </c>
      <c r="CR84" s="13">
        <f t="shared" si="305"/>
        <v>1707.1907594600661</v>
      </c>
      <c r="CS84" s="13">
        <f t="shared" si="306"/>
        <v>1707.1907594600661</v>
      </c>
      <c r="CT84" s="13">
        <f t="shared" si="307"/>
        <v>1707.1907594600661</v>
      </c>
      <c r="CU84" s="13">
        <f t="shared" si="308"/>
        <v>1707.1907594600661</v>
      </c>
      <c r="CV84" s="13">
        <f t="shared" si="309"/>
        <v>1707.1907594600661</v>
      </c>
      <c r="CW84" s="13">
        <f t="shared" si="310"/>
        <v>1707.1907594600661</v>
      </c>
      <c r="CX84" s="13">
        <f t="shared" si="311"/>
        <v>1707.1907594600661</v>
      </c>
      <c r="CY84" s="13">
        <f t="shared" si="312"/>
        <v>1707.1907594600661</v>
      </c>
      <c r="CZ84" s="13">
        <f t="shared" si="313"/>
        <v>1707.1907594600661</v>
      </c>
      <c r="DA84" s="13">
        <f t="shared" si="314"/>
        <v>1707.1907594600661</v>
      </c>
      <c r="DB84" s="13">
        <f t="shared" si="315"/>
        <v>1707.1907594600661</v>
      </c>
      <c r="DC84" s="13">
        <f t="shared" si="316"/>
        <v>1707.1907594600661</v>
      </c>
      <c r="DD84" s="13">
        <f t="shared" si="317"/>
        <v>1707.1907594600661</v>
      </c>
      <c r="DE84" s="13">
        <f t="shared" si="317"/>
        <v>1707.1907594600661</v>
      </c>
      <c r="DF84" s="13"/>
      <c r="DG84" s="61" t="s">
        <v>871</v>
      </c>
      <c r="DH84" s="61" t="str">
        <f t="shared" si="318"/>
        <v>404IPID</v>
      </c>
      <c r="DI84" s="127">
        <f>VLOOKUP($DG84,Scenarios!$O$12:$Q$132,2,0)</f>
        <v>20531.810000000001</v>
      </c>
      <c r="DJ84" s="63">
        <f t="shared" si="319"/>
        <v>20486.289113520801</v>
      </c>
      <c r="DK84" s="63">
        <f t="shared" si="320"/>
        <v>-45.520886479200271</v>
      </c>
      <c r="DL84" s="109"/>
      <c r="DM84" s="106">
        <f>VLOOKUP($DG84,Scenarios!$O$12:$Q$132,2,0)</f>
        <v>20531.810000000001</v>
      </c>
      <c r="DN84" s="106">
        <f>VLOOKUP($DG84,Scenarios!$O$12:$Q$132,3,0)</f>
        <v>20515.11</v>
      </c>
      <c r="DO84" s="106">
        <f t="shared" si="321"/>
        <v>-16.700000000000728</v>
      </c>
      <c r="DP84" s="109"/>
      <c r="DQ84" s="127">
        <f t="shared" si="322"/>
        <v>28.820886479199544</v>
      </c>
      <c r="DR84" s="48"/>
    </row>
    <row r="85" spans="1:122">
      <c r="A85" t="s">
        <v>24</v>
      </c>
      <c r="B85" t="s">
        <v>25</v>
      </c>
      <c r="C85" s="17" t="s">
        <v>25</v>
      </c>
      <c r="D85" s="5" t="s">
        <v>148</v>
      </c>
      <c r="E85" s="5" t="s">
        <v>45</v>
      </c>
      <c r="F85" s="5" t="s">
        <v>154</v>
      </c>
      <c r="G85" s="5" t="s">
        <v>95</v>
      </c>
      <c r="H85" s="5" t="s">
        <v>872</v>
      </c>
      <c r="I85" s="5"/>
      <c r="J85" s="84">
        <f>VLOOKUP(F85,Scenarios!$BC$10:$BF$122,3,0)</f>
        <v>6.7864250266365901E-3</v>
      </c>
      <c r="K85" s="98">
        <f t="shared" si="271"/>
        <v>5.6553541888638254E-4</v>
      </c>
      <c r="L85" s="98"/>
      <c r="M85" s="13">
        <f>SUMIF(EPIS!$E$8:$E$90,'Depreciation Exp'!$G85,EPIS!H$8:H$90)</f>
        <v>0</v>
      </c>
      <c r="N85" s="13">
        <f>SUMIF(EPIS!$E$8:$E$90,'Depreciation Exp'!$G85,EPIS!I$8:I$90)</f>
        <v>0</v>
      </c>
      <c r="O85" s="13">
        <f>SUMIF(EPIS!$E$8:$E$90,'Depreciation Exp'!$G85,EPIS!J$8:J$90)</f>
        <v>0</v>
      </c>
      <c r="P85" s="13">
        <f>SUMIF(EPIS!$E$8:$E$90,'Depreciation Exp'!$G85,EPIS!K$8:K$90)</f>
        <v>0</v>
      </c>
      <c r="Q85" s="13">
        <f>SUMIF(EPIS!$E$8:$E$90,'Depreciation Exp'!$G85,EPIS!L$8:L$90)</f>
        <v>0</v>
      </c>
      <c r="R85" s="13">
        <f>SUMIF(EPIS!$E$8:$E$90,'Depreciation Exp'!$G85,EPIS!M$8:M$90)</f>
        <v>0</v>
      </c>
      <c r="S85" s="13">
        <f>SUMIF(EPIS!$E$8:$E$90,'Depreciation Exp'!$G85,EPIS!N$8:N$90)</f>
        <v>0</v>
      </c>
      <c r="T85" s="13">
        <f>SUMIF(EPIS!$E$8:$E$90,'Depreciation Exp'!$G85,EPIS!O$8:O$90)</f>
        <v>0</v>
      </c>
      <c r="U85" s="13">
        <f>SUMIF(EPIS!$E$8:$E$90,'Depreciation Exp'!$G85,EPIS!P$8:P$90)</f>
        <v>0</v>
      </c>
      <c r="V85" s="13">
        <f>SUMIF(EPIS!$E$8:$E$90,'Depreciation Exp'!$G85,EPIS!Q$8:Q$90)</f>
        <v>0</v>
      </c>
      <c r="W85" s="13">
        <f>SUMIF(EPIS!$E$8:$E$90,'Depreciation Exp'!$G85,EPIS!R$8:R$90)</f>
        <v>0</v>
      </c>
      <c r="X85" s="13">
        <f>SUMIF(EPIS!$E$8:$E$90,'Depreciation Exp'!$G85,EPIS!S$8:S$90)</f>
        <v>0</v>
      </c>
      <c r="Y85" s="13">
        <f>SUMIF(EPIS!$E$8:$E$90,'Depreciation Exp'!$G85,EPIS!T$8:T$90)</f>
        <v>0</v>
      </c>
      <c r="Z85" s="13">
        <f>SUMIF(EPIS!$E$8:$E$90,'Depreciation Exp'!$G85,EPIS!U$8:U$90)</f>
        <v>0</v>
      </c>
      <c r="AA85" s="13">
        <f>SUMIF(EPIS!$E$8:$E$90,'Depreciation Exp'!$G85,EPIS!V$8:V$90)</f>
        <v>0</v>
      </c>
      <c r="AB85" s="13">
        <f>SUMIF(EPIS!$E$8:$E$90,'Depreciation Exp'!$G85,EPIS!W$8:W$90)</f>
        <v>0</v>
      </c>
      <c r="AC85" s="13">
        <f>SUMIF(EPIS!$E$8:$E$90,'Depreciation Exp'!$G85,EPIS!X$8:X$90)</f>
        <v>0</v>
      </c>
      <c r="AD85" s="13">
        <f>SUMIF(EPIS!$E$8:$E$90,'Depreciation Exp'!$G85,EPIS!Y$8:Y$90)</f>
        <v>0</v>
      </c>
      <c r="AE85" s="13">
        <f>SUMIF(EPIS!$E$8:$E$90,'Depreciation Exp'!$G85,EPIS!Z$8:Z$90)</f>
        <v>0</v>
      </c>
      <c r="AF85" s="13">
        <f>SUMIF(EPIS!$E$8:$E$90,'Depreciation Exp'!$G85,EPIS!AA$8:AA$90)</f>
        <v>0</v>
      </c>
      <c r="AG85" s="13">
        <f>SUMIF(EPIS!$E$8:$E$90,'Depreciation Exp'!$G85,EPIS!AB$8:AB$90)</f>
        <v>0</v>
      </c>
      <c r="AH85" s="13">
        <f>SUMIF(EPIS!$E$8:$E$90,'Depreciation Exp'!$G85,EPIS!AC$8:AC$90)</f>
        <v>0</v>
      </c>
      <c r="AI85" s="13">
        <f>SUMIF(EPIS!$E$8:$E$90,'Depreciation Exp'!$G85,EPIS!AD$8:AD$90)</f>
        <v>0</v>
      </c>
      <c r="AJ85" s="98"/>
      <c r="AK85" s="13">
        <f>SUMIF(Retirements!$F$12:$F$95,'Depreciation Exp'!$G85,Retirements!ED$12:ED$95)</f>
        <v>0</v>
      </c>
      <c r="AL85" s="13">
        <f>SUMIF(Retirements!$F$12:$F$95,'Depreciation Exp'!$G85,Retirements!EE$12:EE$95)</f>
        <v>0</v>
      </c>
      <c r="AM85" s="13">
        <f>SUMIF(Retirements!$F$12:$F$95,'Depreciation Exp'!$G85,Retirements!EF$12:EF$95)</f>
        <v>0</v>
      </c>
      <c r="AN85" s="13">
        <f>SUMIF(Retirements!$F$12:$F$95,'Depreciation Exp'!$G85,Retirements!EG$12:EG$95)</f>
        <v>0</v>
      </c>
      <c r="AO85" s="13">
        <f>SUMIF(Retirements!$F$12:$F$95,'Depreciation Exp'!$G85,Retirements!EH$12:EH$95)</f>
        <v>0</v>
      </c>
      <c r="AP85" s="13">
        <f>SUMIF(Retirements!$F$12:$F$95,'Depreciation Exp'!$G85,Retirements!EI$12:EI$95)</f>
        <v>0</v>
      </c>
      <c r="AQ85" s="13">
        <f>SUMIF(Retirements!$F$12:$F$95,'Depreciation Exp'!$G85,Retirements!EJ$12:EJ$95)</f>
        <v>0</v>
      </c>
      <c r="AR85" s="13">
        <f>SUMIF(Retirements!$F$12:$F$95,'Depreciation Exp'!$G85,Retirements!EK$12:EK$95)</f>
        <v>0</v>
      </c>
      <c r="AS85" s="13">
        <f>SUMIF(Retirements!$F$12:$F$95,'Depreciation Exp'!$G85,Retirements!EL$12:EL$95)</f>
        <v>0</v>
      </c>
      <c r="AT85" s="13">
        <f>SUMIF(Retirements!$F$12:$F$95,'Depreciation Exp'!$G85,Retirements!EM$12:EM$95)</f>
        <v>-134.64591356911046</v>
      </c>
      <c r="AU85" s="13">
        <f>SUMIF(Retirements!$F$12:$F$95,'Depreciation Exp'!$G85,Retirements!EN$12:EN$95)</f>
        <v>-134.64591356911046</v>
      </c>
      <c r="AV85" s="13">
        <f>SUMIF(Retirements!$F$12:$F$95,'Depreciation Exp'!$G85,Retirements!EO$12:EO$95)</f>
        <v>-134.64591356911046</v>
      </c>
      <c r="AW85" s="13">
        <f>SUMIF(Retirements!$F$12:$F$95,'Depreciation Exp'!$G85,Retirements!EP$12:EP$95)</f>
        <v>-134.64591356911046</v>
      </c>
      <c r="AX85" s="13">
        <f>SUMIF(Retirements!$F$12:$F$95,'Depreciation Exp'!$G85,Retirements!EQ$12:EQ$95)</f>
        <v>-134.64591356911046</v>
      </c>
      <c r="AY85" s="13">
        <f>SUMIF(Retirements!$F$12:$F$95,'Depreciation Exp'!$G85,Retirements!ER$12:ER$95)</f>
        <v>-134.64591356911046</v>
      </c>
      <c r="AZ85" s="13">
        <f>SUMIF(Retirements!$F$12:$F$95,'Depreciation Exp'!$G85,Retirements!ES$12:ES$95)</f>
        <v>-134.64591356911046</v>
      </c>
      <c r="BA85" s="13">
        <f>SUMIF(Retirements!$F$12:$F$95,'Depreciation Exp'!$G85,Retirements!ET$12:ET$95)</f>
        <v>-134.64591356911046</v>
      </c>
      <c r="BB85" s="13">
        <f>SUMIF(Retirements!$F$12:$F$95,'Depreciation Exp'!$G85,Retirements!EU$12:EU$95)</f>
        <v>-134.64591356911046</v>
      </c>
      <c r="BC85" s="13">
        <f>SUMIF(Retirements!$F$12:$F$95,'Depreciation Exp'!$G85,Retirements!EV$12:EV$95)</f>
        <v>-134.55789238487998</v>
      </c>
      <c r="BD85" s="13">
        <f>SUMIF(Retirements!$F$12:$F$95,'Depreciation Exp'!$G85,Retirements!EW$12:EW$95)</f>
        <v>-134.55789238487998</v>
      </c>
      <c r="BE85" s="13">
        <f>SUMIF(Retirements!$F$12:$F$95,'Depreciation Exp'!$G85,Retirements!EX$12:EX$95)</f>
        <v>-134.55789238487998</v>
      </c>
      <c r="BF85" s="13">
        <f>SUMIF(Retirements!$F$12:$F$95,'Depreciation Exp'!$G85,Retirements!EY$12:EY$95)</f>
        <v>-134.55789238487998</v>
      </c>
      <c r="BG85" s="13">
        <f>SUMIF(Retirements!$F$12:$F$95,'Depreciation Exp'!$G85,Retirements!EZ$12:EZ$95)</f>
        <v>-134.55789238487998</v>
      </c>
      <c r="BH85" s="98"/>
      <c r="BI85" s="358">
        <f>VLOOKUP($F85,Scenarios!$J$11:$M$132,4,0)</f>
        <v>1853709.42</v>
      </c>
      <c r="BJ85" s="70">
        <f t="shared" si="272"/>
        <v>1853709.42</v>
      </c>
      <c r="BK85" s="70">
        <f t="shared" si="273"/>
        <v>1853709.42</v>
      </c>
      <c r="BL85" s="70">
        <f t="shared" si="274"/>
        <v>1853709.42</v>
      </c>
      <c r="BM85" s="70">
        <f t="shared" si="275"/>
        <v>1853709.42</v>
      </c>
      <c r="BN85" s="70">
        <f t="shared" si="276"/>
        <v>1853709.42</v>
      </c>
      <c r="BO85" s="70">
        <f t="shared" si="277"/>
        <v>1853709.42</v>
      </c>
      <c r="BP85" s="70">
        <f t="shared" si="278"/>
        <v>1853709.42</v>
      </c>
      <c r="BQ85" s="70">
        <f t="shared" si="279"/>
        <v>1853709.42</v>
      </c>
      <c r="BR85" s="70">
        <f t="shared" si="280"/>
        <v>1853709.42</v>
      </c>
      <c r="BS85" s="70">
        <f t="shared" si="281"/>
        <v>1853574.7740864309</v>
      </c>
      <c r="BT85" s="70">
        <f t="shared" si="282"/>
        <v>1853440.1281728619</v>
      </c>
      <c r="BU85" s="70">
        <f t="shared" si="283"/>
        <v>1853305.4822592929</v>
      </c>
      <c r="BV85" s="70">
        <f t="shared" si="284"/>
        <v>1853170.8363457238</v>
      </c>
      <c r="BW85" s="70">
        <f t="shared" si="285"/>
        <v>1853036.1904321548</v>
      </c>
      <c r="BX85" s="70">
        <f t="shared" si="286"/>
        <v>1852901.5445185858</v>
      </c>
      <c r="BY85" s="70">
        <f t="shared" si="287"/>
        <v>1852766.8986050168</v>
      </c>
      <c r="BZ85" s="70">
        <f t="shared" si="288"/>
        <v>1852632.2526914477</v>
      </c>
      <c r="CA85" s="70">
        <f t="shared" si="289"/>
        <v>1852497.6067778787</v>
      </c>
      <c r="CB85" s="70">
        <f t="shared" si="290"/>
        <v>1852363.0488854938</v>
      </c>
      <c r="CC85" s="70">
        <f t="shared" si="291"/>
        <v>1852228.4909931088</v>
      </c>
      <c r="CD85" s="70">
        <f t="shared" si="292"/>
        <v>1852093.9331007239</v>
      </c>
      <c r="CE85" s="70">
        <f t="shared" si="293"/>
        <v>1851959.375208339</v>
      </c>
      <c r="CF85" s="70">
        <f t="shared" si="294"/>
        <v>1851824.817315954</v>
      </c>
      <c r="CG85" s="90"/>
      <c r="CH85" s="13">
        <f t="shared" si="295"/>
        <v>1048.3383333333331</v>
      </c>
      <c r="CI85" s="13">
        <f t="shared" si="296"/>
        <v>1048.3383333333331</v>
      </c>
      <c r="CJ85" s="13">
        <f t="shared" si="297"/>
        <v>1048.3383333333331</v>
      </c>
      <c r="CK85" s="13">
        <f t="shared" si="298"/>
        <v>1048.3383333333331</v>
      </c>
      <c r="CL85" s="13">
        <f t="shared" si="299"/>
        <v>1048.3383333333331</v>
      </c>
      <c r="CM85" s="13">
        <f t="shared" si="300"/>
        <v>1048.3383333333331</v>
      </c>
      <c r="CN85" s="13">
        <f t="shared" si="301"/>
        <v>1048.3383333333331</v>
      </c>
      <c r="CO85" s="13">
        <f t="shared" si="302"/>
        <v>1048.3383333333331</v>
      </c>
      <c r="CP85" s="13">
        <f t="shared" si="303"/>
        <v>1048.3383333333331</v>
      </c>
      <c r="CQ85" s="13">
        <f t="shared" si="304"/>
        <v>1048.3383333333331</v>
      </c>
      <c r="CR85" s="13">
        <f t="shared" si="305"/>
        <v>1048.3002598167673</v>
      </c>
      <c r="CS85" s="13">
        <f t="shared" si="306"/>
        <v>1048.2241127836357</v>
      </c>
      <c r="CT85" s="13">
        <f t="shared" si="307"/>
        <v>1048.1479657505042</v>
      </c>
      <c r="CU85" s="13">
        <f t="shared" si="308"/>
        <v>1048.0718187173727</v>
      </c>
      <c r="CV85" s="13">
        <f t="shared" si="309"/>
        <v>1047.995671684241</v>
      </c>
      <c r="CW85" s="13">
        <f t="shared" si="310"/>
        <v>1047.9195246511094</v>
      </c>
      <c r="CX85" s="13">
        <f t="shared" si="311"/>
        <v>1047.8433776179777</v>
      </c>
      <c r="CY85" s="13">
        <f t="shared" si="312"/>
        <v>1047.7672305848462</v>
      </c>
      <c r="CZ85" s="13">
        <f t="shared" si="313"/>
        <v>1047.6910835517147</v>
      </c>
      <c r="DA85" s="13">
        <f t="shared" si="314"/>
        <v>1047.6149614081316</v>
      </c>
      <c r="DB85" s="13">
        <f t="shared" si="315"/>
        <v>1047.5388641540972</v>
      </c>
      <c r="DC85" s="13">
        <f t="shared" si="316"/>
        <v>1047.4627669000629</v>
      </c>
      <c r="DD85" s="13">
        <f t="shared" si="317"/>
        <v>1047.3866696460284</v>
      </c>
      <c r="DE85" s="13">
        <f t="shared" si="317"/>
        <v>1047.3105723919941</v>
      </c>
      <c r="DF85" s="13"/>
      <c r="DG85" s="61" t="s">
        <v>872</v>
      </c>
      <c r="DH85" s="61" t="str">
        <f t="shared" si="318"/>
        <v>404IPOR</v>
      </c>
      <c r="DI85" s="127">
        <f>VLOOKUP($DG85,Scenarios!$O$12:$Q$132,2,0)</f>
        <v>14532.03</v>
      </c>
      <c r="DJ85" s="63">
        <f t="shared" si="319"/>
        <v>12572.750507058081</v>
      </c>
      <c r="DK85" s="63">
        <f t="shared" si="320"/>
        <v>-1959.2794929419197</v>
      </c>
      <c r="DL85" s="109"/>
      <c r="DM85" s="106">
        <f>VLOOKUP($DG85,Scenarios!$O$12:$Q$132,2,0)</f>
        <v>14532.03</v>
      </c>
      <c r="DN85" s="106">
        <f>VLOOKUP($DG85,Scenarios!$O$12:$Q$132,3,0)</f>
        <v>9197.4347630294087</v>
      </c>
      <c r="DO85" s="106">
        <f t="shared" si="321"/>
        <v>-5334.5952369705919</v>
      </c>
      <c r="DP85" s="109"/>
      <c r="DQ85" s="127">
        <f t="shared" si="322"/>
        <v>-3375.3157440286723</v>
      </c>
      <c r="DR85" s="48"/>
    </row>
    <row r="86" spans="1:122">
      <c r="A86" t="s">
        <v>41</v>
      </c>
      <c r="B86" t="s">
        <v>42</v>
      </c>
      <c r="C86" s="17" t="s">
        <v>42</v>
      </c>
      <c r="D86" s="5" t="s">
        <v>148</v>
      </c>
      <c r="E86" s="5" t="s">
        <v>45</v>
      </c>
      <c r="F86" s="5" t="s">
        <v>155</v>
      </c>
      <c r="G86" s="5" t="s">
        <v>96</v>
      </c>
      <c r="H86" s="5" t="s">
        <v>873</v>
      </c>
      <c r="I86" s="5"/>
      <c r="J86" s="84">
        <f>VLOOKUP(F86,Scenarios!$BC$10:$BF$122,3,0)</f>
        <v>9.5090184711451281E-2</v>
      </c>
      <c r="K86" s="98">
        <f t="shared" si="271"/>
        <v>7.9241820592876062E-3</v>
      </c>
      <c r="L86" s="98"/>
      <c r="M86" s="13">
        <f>SUMIF(EPIS!$E$8:$E$90,'Depreciation Exp'!$G86,EPIS!H$8:H$90)</f>
        <v>0</v>
      </c>
      <c r="N86" s="13">
        <f>SUMIF(EPIS!$E$8:$E$90,'Depreciation Exp'!$G86,EPIS!I$8:I$90)</f>
        <v>7791.43</v>
      </c>
      <c r="O86" s="13">
        <f>SUMIF(EPIS!$E$8:$E$90,'Depreciation Exp'!$G86,EPIS!J$8:J$90)</f>
        <v>0</v>
      </c>
      <c r="P86" s="13">
        <f>SUMIF(EPIS!$E$8:$E$90,'Depreciation Exp'!$G86,EPIS!K$8:K$90)</f>
        <v>0</v>
      </c>
      <c r="Q86" s="13">
        <f>SUMIF(EPIS!$E$8:$E$90,'Depreciation Exp'!$G86,EPIS!L$8:L$90)</f>
        <v>0</v>
      </c>
      <c r="R86" s="13">
        <f>SUMIF(EPIS!$E$8:$E$90,'Depreciation Exp'!$G86,EPIS!M$8:M$90)</f>
        <v>0</v>
      </c>
      <c r="S86" s="13">
        <f>SUMIF(EPIS!$E$8:$E$90,'Depreciation Exp'!$G86,EPIS!N$8:N$90)</f>
        <v>0</v>
      </c>
      <c r="T86" s="13">
        <f>SUMIF(EPIS!$E$8:$E$90,'Depreciation Exp'!$G86,EPIS!O$8:O$90)</f>
        <v>8646.25</v>
      </c>
      <c r="U86" s="13">
        <f>SUMIF(EPIS!$E$8:$E$90,'Depreciation Exp'!$G86,EPIS!P$8:P$90)</f>
        <v>0</v>
      </c>
      <c r="V86" s="13">
        <f>SUMIF(EPIS!$E$8:$E$90,'Depreciation Exp'!$G86,EPIS!Q$8:Q$90)</f>
        <v>0</v>
      </c>
      <c r="W86" s="13">
        <f>SUMIF(EPIS!$E$8:$E$90,'Depreciation Exp'!$G86,EPIS!R$8:R$90)</f>
        <v>0</v>
      </c>
      <c r="X86" s="13">
        <f>SUMIF(EPIS!$E$8:$E$90,'Depreciation Exp'!$G86,EPIS!S$8:S$90)</f>
        <v>0</v>
      </c>
      <c r="Y86" s="13">
        <f>SUMIF(EPIS!$E$8:$E$90,'Depreciation Exp'!$G86,EPIS!T$8:T$90)</f>
        <v>0</v>
      </c>
      <c r="Z86" s="13">
        <f>SUMIF(EPIS!$E$8:$E$90,'Depreciation Exp'!$G86,EPIS!U$8:U$90)</f>
        <v>0</v>
      </c>
      <c r="AA86" s="13">
        <f>SUMIF(EPIS!$E$8:$E$90,'Depreciation Exp'!$G86,EPIS!V$8:V$90)</f>
        <v>0</v>
      </c>
      <c r="AB86" s="13">
        <f>SUMIF(EPIS!$E$8:$E$90,'Depreciation Exp'!$G86,EPIS!W$8:W$90)</f>
        <v>0</v>
      </c>
      <c r="AC86" s="13">
        <f>SUMIF(EPIS!$E$8:$E$90,'Depreciation Exp'!$G86,EPIS!X$8:X$90)</f>
        <v>0</v>
      </c>
      <c r="AD86" s="13">
        <f>SUMIF(EPIS!$E$8:$E$90,'Depreciation Exp'!$G86,EPIS!Y$8:Y$90)</f>
        <v>0</v>
      </c>
      <c r="AE86" s="13">
        <f>SUMIF(EPIS!$E$8:$E$90,'Depreciation Exp'!$G86,EPIS!Z$8:Z$90)</f>
        <v>0</v>
      </c>
      <c r="AF86" s="13">
        <f>SUMIF(EPIS!$E$8:$E$90,'Depreciation Exp'!$G86,EPIS!AA$8:AA$90)</f>
        <v>0</v>
      </c>
      <c r="AG86" s="13">
        <f>SUMIF(EPIS!$E$8:$E$90,'Depreciation Exp'!$G86,EPIS!AB$8:AB$90)</f>
        <v>0</v>
      </c>
      <c r="AH86" s="13">
        <f>SUMIF(EPIS!$E$8:$E$90,'Depreciation Exp'!$G86,EPIS!AC$8:AC$90)</f>
        <v>0</v>
      </c>
      <c r="AI86" s="13">
        <f>SUMIF(EPIS!$E$8:$E$90,'Depreciation Exp'!$G86,EPIS!AD$8:AD$90)</f>
        <v>0</v>
      </c>
      <c r="AJ86" s="98"/>
      <c r="AK86" s="13">
        <f>SUMIF(Retirements!$F$12:$F$95,'Depreciation Exp'!$G86,Retirements!ED$12:ED$95)</f>
        <v>0</v>
      </c>
      <c r="AL86" s="13">
        <f>SUMIF(Retirements!$F$12:$F$95,'Depreciation Exp'!$G86,Retirements!EE$12:EE$95)</f>
        <v>0</v>
      </c>
      <c r="AM86" s="13">
        <f>SUMIF(Retirements!$F$12:$F$95,'Depreciation Exp'!$G86,Retirements!EF$12:EF$95)</f>
        <v>0</v>
      </c>
      <c r="AN86" s="13">
        <f>SUMIF(Retirements!$F$12:$F$95,'Depreciation Exp'!$G86,Retirements!EG$12:EG$95)</f>
        <v>0</v>
      </c>
      <c r="AO86" s="13">
        <f>SUMIF(Retirements!$F$12:$F$95,'Depreciation Exp'!$G86,Retirements!EH$12:EH$95)</f>
        <v>-4392.24</v>
      </c>
      <c r="AP86" s="13">
        <f>SUMIF(Retirements!$F$12:$F$95,'Depreciation Exp'!$G86,Retirements!EI$12:EI$95)</f>
        <v>0</v>
      </c>
      <c r="AQ86" s="13">
        <f>SUMIF(Retirements!$F$12:$F$95,'Depreciation Exp'!$G86,Retirements!EJ$12:EJ$95)</f>
        <v>0</v>
      </c>
      <c r="AR86" s="13">
        <f>SUMIF(Retirements!$F$12:$F$95,'Depreciation Exp'!$G86,Retirements!EK$12:EK$95)</f>
        <v>0</v>
      </c>
      <c r="AS86" s="13">
        <f>SUMIF(Retirements!$F$12:$F$95,'Depreciation Exp'!$G86,Retirements!EL$12:EL$95)</f>
        <v>0</v>
      </c>
      <c r="AT86" s="13">
        <f>SUMIF(Retirements!$F$12:$F$95,'Depreciation Exp'!$G86,Retirements!EM$12:EM$95)</f>
        <v>-6261.6035289147439</v>
      </c>
      <c r="AU86" s="13">
        <f>SUMIF(Retirements!$F$12:$F$95,'Depreciation Exp'!$G86,Retirements!EN$12:EN$95)</f>
        <v>-6261.6035289147439</v>
      </c>
      <c r="AV86" s="13">
        <f>SUMIF(Retirements!$F$12:$F$95,'Depreciation Exp'!$G86,Retirements!EO$12:EO$95)</f>
        <v>-6261.6035289147439</v>
      </c>
      <c r="AW86" s="13">
        <f>SUMIF(Retirements!$F$12:$F$95,'Depreciation Exp'!$G86,Retirements!EP$12:EP$95)</f>
        <v>-6261.6035289147439</v>
      </c>
      <c r="AX86" s="13">
        <f>SUMIF(Retirements!$F$12:$F$95,'Depreciation Exp'!$G86,Retirements!EQ$12:EQ$95)</f>
        <v>-6261.6035289147439</v>
      </c>
      <c r="AY86" s="13">
        <f>SUMIF(Retirements!$F$12:$F$95,'Depreciation Exp'!$G86,Retirements!ER$12:ER$95)</f>
        <v>-6261.6035289147439</v>
      </c>
      <c r="AZ86" s="13">
        <f>SUMIF(Retirements!$F$12:$F$95,'Depreciation Exp'!$G86,Retirements!ES$12:ES$95)</f>
        <v>-6261.6035289147439</v>
      </c>
      <c r="BA86" s="13">
        <f>SUMIF(Retirements!$F$12:$F$95,'Depreciation Exp'!$G86,Retirements!ET$12:ET$95)</f>
        <v>-6261.6035289147439</v>
      </c>
      <c r="BB86" s="13">
        <f>SUMIF(Retirements!$F$12:$F$95,'Depreciation Exp'!$G86,Retirements!EU$12:EU$95)</f>
        <v>-6261.6035289147439</v>
      </c>
      <c r="BC86" s="13">
        <f>SUMIF(Retirements!$F$12:$F$95,'Depreciation Exp'!$G86,Retirements!EV$12:EV$95)</f>
        <v>-6179.934630929285</v>
      </c>
      <c r="BD86" s="13">
        <f>SUMIF(Retirements!$F$12:$F$95,'Depreciation Exp'!$G86,Retirements!EW$12:EW$95)</f>
        <v>-6179.934630929285</v>
      </c>
      <c r="BE86" s="13">
        <f>SUMIF(Retirements!$F$12:$F$95,'Depreciation Exp'!$G86,Retirements!EX$12:EX$95)</f>
        <v>-6179.934630929285</v>
      </c>
      <c r="BF86" s="13">
        <f>SUMIF(Retirements!$F$12:$F$95,'Depreciation Exp'!$G86,Retirements!EY$12:EY$95)</f>
        <v>-6179.934630929285</v>
      </c>
      <c r="BG86" s="13">
        <f>SUMIF(Retirements!$F$12:$F$95,'Depreciation Exp'!$G86,Retirements!EZ$12:EZ$95)</f>
        <v>-6179.934630929285</v>
      </c>
      <c r="BH86" s="98"/>
      <c r="BI86" s="358">
        <f>VLOOKUP($F86,Scenarios!$J$11:$M$132,4,0)</f>
        <v>3654415.8</v>
      </c>
      <c r="BJ86" s="70">
        <f t="shared" si="272"/>
        <v>3654415.8</v>
      </c>
      <c r="BK86" s="70">
        <f t="shared" si="273"/>
        <v>3662207.23</v>
      </c>
      <c r="BL86" s="70">
        <f t="shared" si="274"/>
        <v>3662207.23</v>
      </c>
      <c r="BM86" s="70">
        <f t="shared" si="275"/>
        <v>3662207.23</v>
      </c>
      <c r="BN86" s="70">
        <f t="shared" si="276"/>
        <v>3657814.9899999998</v>
      </c>
      <c r="BO86" s="70">
        <f t="shared" si="277"/>
        <v>3657814.9899999998</v>
      </c>
      <c r="BP86" s="70">
        <f t="shared" si="278"/>
        <v>3657814.9899999998</v>
      </c>
      <c r="BQ86" s="70">
        <f t="shared" si="279"/>
        <v>3666461.2399999998</v>
      </c>
      <c r="BR86" s="70">
        <f t="shared" si="280"/>
        <v>3666461.2399999998</v>
      </c>
      <c r="BS86" s="70">
        <f t="shared" si="281"/>
        <v>3660199.6364710848</v>
      </c>
      <c r="BT86" s="70">
        <f t="shared" si="282"/>
        <v>3653938.0329421698</v>
      </c>
      <c r="BU86" s="70">
        <f t="shared" si="283"/>
        <v>3647676.4294132548</v>
      </c>
      <c r="BV86" s="70">
        <f t="shared" si="284"/>
        <v>3641414.8258843399</v>
      </c>
      <c r="BW86" s="70">
        <f t="shared" si="285"/>
        <v>3635153.2223554249</v>
      </c>
      <c r="BX86" s="70">
        <f t="shared" si="286"/>
        <v>3628891.6188265099</v>
      </c>
      <c r="BY86" s="70">
        <f t="shared" si="287"/>
        <v>3622630.0152975949</v>
      </c>
      <c r="BZ86" s="70">
        <f t="shared" si="288"/>
        <v>3616368.41176868</v>
      </c>
      <c r="CA86" s="70">
        <f t="shared" si="289"/>
        <v>3610106.808239765</v>
      </c>
      <c r="CB86" s="70">
        <f t="shared" si="290"/>
        <v>3603926.8736088355</v>
      </c>
      <c r="CC86" s="70">
        <f t="shared" si="291"/>
        <v>3597746.938977906</v>
      </c>
      <c r="CD86" s="70">
        <f t="shared" si="292"/>
        <v>3591567.0043469765</v>
      </c>
      <c r="CE86" s="70">
        <f t="shared" si="293"/>
        <v>3585387.069716047</v>
      </c>
      <c r="CF86" s="70">
        <f t="shared" si="294"/>
        <v>3579207.1350851175</v>
      </c>
      <c r="CG86" s="90"/>
      <c r="CH86" s="13">
        <f t="shared" si="295"/>
        <v>28958.256119537164</v>
      </c>
      <c r="CI86" s="13">
        <f t="shared" si="296"/>
        <v>28958.256119537164</v>
      </c>
      <c r="CJ86" s="13">
        <f t="shared" si="297"/>
        <v>28989.126474448261</v>
      </c>
      <c r="CK86" s="13">
        <f t="shared" si="298"/>
        <v>29019.996829359359</v>
      </c>
      <c r="CL86" s="13">
        <f t="shared" si="299"/>
        <v>29019.996829359359</v>
      </c>
      <c r="CM86" s="13">
        <f t="shared" si="300"/>
        <v>29002.594374655317</v>
      </c>
      <c r="CN86" s="13">
        <f t="shared" si="301"/>
        <v>28985.191919951274</v>
      </c>
      <c r="CO86" s="13">
        <f t="shared" si="302"/>
        <v>28985.191919951274</v>
      </c>
      <c r="CP86" s="13">
        <f t="shared" si="303"/>
        <v>29019.449149516331</v>
      </c>
      <c r="CQ86" s="13">
        <f t="shared" si="304"/>
        <v>29053.706379081388</v>
      </c>
      <c r="CR86" s="13">
        <f t="shared" si="305"/>
        <v>29028.897335908288</v>
      </c>
      <c r="CS86" s="13">
        <f t="shared" si="306"/>
        <v>28979.279249562089</v>
      </c>
      <c r="CT86" s="13">
        <f t="shared" si="307"/>
        <v>28929.661163215889</v>
      </c>
      <c r="CU86" s="13">
        <f t="shared" si="308"/>
        <v>28880.04307686969</v>
      </c>
      <c r="CV86" s="13">
        <f t="shared" si="309"/>
        <v>28830.424990523486</v>
      </c>
      <c r="CW86" s="13">
        <f t="shared" si="310"/>
        <v>28780.806904177287</v>
      </c>
      <c r="CX86" s="13">
        <f t="shared" si="311"/>
        <v>28731.188817831087</v>
      </c>
      <c r="CY86" s="13">
        <f t="shared" si="312"/>
        <v>28681.570731484888</v>
      </c>
      <c r="CZ86" s="13">
        <f t="shared" si="313"/>
        <v>28631.952645138688</v>
      </c>
      <c r="DA86" s="13">
        <f t="shared" si="314"/>
        <v>28582.658138400599</v>
      </c>
      <c r="DB86" s="13">
        <f t="shared" si="315"/>
        <v>28533.687211270615</v>
      </c>
      <c r="DC86" s="13">
        <f t="shared" si="316"/>
        <v>28484.716284140635</v>
      </c>
      <c r="DD86" s="13">
        <f t="shared" si="317"/>
        <v>28435.745357010652</v>
      </c>
      <c r="DE86" s="13">
        <f t="shared" si="317"/>
        <v>28386.774429880672</v>
      </c>
      <c r="DF86" s="13"/>
      <c r="DG86" s="61" t="s">
        <v>873</v>
      </c>
      <c r="DH86" s="61" t="str">
        <f t="shared" si="318"/>
        <v>404IPSE</v>
      </c>
      <c r="DI86" s="127">
        <f>VLOOKUP($DG86,Scenarios!$O$12:$Q$132,2,0)</f>
        <v>13653.26</v>
      </c>
      <c r="DJ86" s="63">
        <f t="shared" si="319"/>
        <v>343889.22974994418</v>
      </c>
      <c r="DK86" s="63">
        <f t="shared" si="320"/>
        <v>330235.96974994417</v>
      </c>
      <c r="DL86" s="109"/>
      <c r="DM86" s="106">
        <f>VLOOKUP($DG86,Scenarios!$O$12:$Q$132,2,0)</f>
        <v>13653.26</v>
      </c>
      <c r="DN86" s="106">
        <f>VLOOKUP($DG86,Scenarios!$O$12:$Q$132,3,0)</f>
        <v>337072.68287003879</v>
      </c>
      <c r="DO86" s="106">
        <f t="shared" si="321"/>
        <v>323419.42287003878</v>
      </c>
      <c r="DP86" s="109"/>
      <c r="DQ86" s="127">
        <f t="shared" si="322"/>
        <v>-6816.5468799053924</v>
      </c>
      <c r="DR86" s="48"/>
    </row>
    <row r="87" spans="1:122">
      <c r="A87" t="s">
        <v>6</v>
      </c>
      <c r="B87" t="s">
        <v>7</v>
      </c>
      <c r="C87" s="17" t="s">
        <v>7</v>
      </c>
      <c r="D87" s="5" t="s">
        <v>148</v>
      </c>
      <c r="E87" s="5" t="s">
        <v>45</v>
      </c>
      <c r="F87" s="5" t="s">
        <v>156</v>
      </c>
      <c r="G87" s="5" t="s">
        <v>97</v>
      </c>
      <c r="H87" s="5" t="s">
        <v>874</v>
      </c>
      <c r="I87" s="5"/>
      <c r="J87" s="84">
        <f>VLOOKUP(F87,Scenarios!$BC$10:$BF$122,3,0)</f>
        <v>3.922972299431822E-2</v>
      </c>
      <c r="K87" s="98">
        <f t="shared" si="271"/>
        <v>3.2691435828598515E-3</v>
      </c>
      <c r="L87" s="98"/>
      <c r="M87" s="13">
        <f>SUMIF(EPIS!$E$8:$E$90,'Depreciation Exp'!$G87,EPIS!H$8:H$90)</f>
        <v>2593315.3300000005</v>
      </c>
      <c r="N87" s="13">
        <f>SUMIF(EPIS!$E$8:$E$90,'Depreciation Exp'!$G87,EPIS!I$8:I$90)</f>
        <v>60073.13</v>
      </c>
      <c r="O87" s="13">
        <f>SUMIF(EPIS!$E$8:$E$90,'Depreciation Exp'!$G87,EPIS!J$8:J$90)</f>
        <v>214786.02000000005</v>
      </c>
      <c r="P87" s="13">
        <f>SUMIF(EPIS!$E$8:$E$90,'Depreciation Exp'!$G87,EPIS!K$8:K$90)</f>
        <v>94234.300000000076</v>
      </c>
      <c r="Q87" s="13">
        <f>SUMIF(EPIS!$E$8:$E$90,'Depreciation Exp'!$G87,EPIS!L$8:L$90)</f>
        <v>4770.340000000002</v>
      </c>
      <c r="R87" s="13">
        <f>SUMIF(EPIS!$E$8:$E$90,'Depreciation Exp'!$G87,EPIS!M$8:M$90)</f>
        <v>583831.64</v>
      </c>
      <c r="S87" s="13">
        <f>SUMIF(EPIS!$E$8:$E$90,'Depreciation Exp'!$G87,EPIS!N$8:N$90)</f>
        <v>-169897.09</v>
      </c>
      <c r="T87" s="13">
        <f>SUMIF(EPIS!$E$8:$E$90,'Depreciation Exp'!$G87,EPIS!O$8:O$90)</f>
        <v>-1471.7699999999495</v>
      </c>
      <c r="U87" s="13">
        <f>SUMIF(EPIS!$E$8:$E$90,'Depreciation Exp'!$G87,EPIS!P$8:P$90)</f>
        <v>22420.639999999999</v>
      </c>
      <c r="V87" s="13">
        <f>SUMIF(EPIS!$E$8:$E$90,'Depreciation Exp'!$G87,EPIS!Q$8:Q$90)</f>
        <v>0</v>
      </c>
      <c r="W87" s="13">
        <f>SUMIF(EPIS!$E$8:$E$90,'Depreciation Exp'!$G87,EPIS!R$8:R$90)</f>
        <v>0</v>
      </c>
      <c r="X87" s="13">
        <f>SUMIF(EPIS!$E$8:$E$90,'Depreciation Exp'!$G87,EPIS!S$8:S$90)</f>
        <v>0</v>
      </c>
      <c r="Y87" s="13">
        <f>SUMIF(EPIS!$E$8:$E$90,'Depreciation Exp'!$G87,EPIS!T$8:T$90)</f>
        <v>0</v>
      </c>
      <c r="Z87" s="13">
        <f>SUMIF(EPIS!$E$8:$E$90,'Depreciation Exp'!$G87,EPIS!U$8:U$90)</f>
        <v>0</v>
      </c>
      <c r="AA87" s="13">
        <f>SUMIF(EPIS!$E$8:$E$90,'Depreciation Exp'!$G87,EPIS!V$8:V$90)</f>
        <v>0</v>
      </c>
      <c r="AB87" s="13">
        <f>SUMIF(EPIS!$E$8:$E$90,'Depreciation Exp'!$G87,EPIS!W$8:W$90)</f>
        <v>751161.51</v>
      </c>
      <c r="AC87" s="13">
        <f>SUMIF(EPIS!$E$8:$E$90,'Depreciation Exp'!$G87,EPIS!X$8:X$90)</f>
        <v>2576838.41</v>
      </c>
      <c r="AD87" s="13">
        <f>SUMIF(EPIS!$E$8:$E$90,'Depreciation Exp'!$G87,EPIS!Y$8:Y$90)</f>
        <v>1489410.6799999997</v>
      </c>
      <c r="AE87" s="13">
        <f>SUMIF(EPIS!$E$8:$E$90,'Depreciation Exp'!$G87,EPIS!Z$8:Z$90)</f>
        <v>0</v>
      </c>
      <c r="AF87" s="13">
        <f>SUMIF(EPIS!$E$8:$E$90,'Depreciation Exp'!$G87,EPIS!AA$8:AA$90)</f>
        <v>0</v>
      </c>
      <c r="AG87" s="13">
        <f>SUMIF(EPIS!$E$8:$E$90,'Depreciation Exp'!$G87,EPIS!AB$8:AB$90)</f>
        <v>0</v>
      </c>
      <c r="AH87" s="13">
        <f>SUMIF(EPIS!$E$8:$E$90,'Depreciation Exp'!$G87,EPIS!AC$8:AC$90)</f>
        <v>0</v>
      </c>
      <c r="AI87" s="13">
        <f>SUMIF(EPIS!$E$8:$E$90,'Depreciation Exp'!$G87,EPIS!AD$8:AD$90)</f>
        <v>0</v>
      </c>
      <c r="AJ87" s="98"/>
      <c r="AK87" s="13">
        <f>SUMIF(Retirements!$F$12:$F$95,'Depreciation Exp'!$G87,Retirements!ED$12:ED$95)</f>
        <v>0</v>
      </c>
      <c r="AL87" s="13">
        <f>SUMIF(Retirements!$F$12:$F$95,'Depreciation Exp'!$G87,Retirements!EE$12:EE$95)</f>
        <v>-3079.88</v>
      </c>
      <c r="AM87" s="13">
        <f>SUMIF(Retirements!$F$12:$F$95,'Depreciation Exp'!$G87,Retirements!EF$12:EF$95)</f>
        <v>0</v>
      </c>
      <c r="AN87" s="13">
        <f>SUMIF(Retirements!$F$12:$F$95,'Depreciation Exp'!$G87,Retirements!EG$12:EG$95)</f>
        <v>0</v>
      </c>
      <c r="AO87" s="13">
        <f>SUMIF(Retirements!$F$12:$F$95,'Depreciation Exp'!$G87,Retirements!EH$12:EH$95)</f>
        <v>-6189.0400000000009</v>
      </c>
      <c r="AP87" s="13">
        <f>SUMIF(Retirements!$F$12:$F$95,'Depreciation Exp'!$G87,Retirements!EI$12:EI$95)</f>
        <v>-2944363.75</v>
      </c>
      <c r="AQ87" s="13">
        <f>SUMIF(Retirements!$F$12:$F$95,'Depreciation Exp'!$G87,Retirements!EJ$12:EJ$95)</f>
        <v>-3038.11</v>
      </c>
      <c r="AR87" s="13">
        <f>SUMIF(Retirements!$F$12:$F$95,'Depreciation Exp'!$G87,Retirements!EK$12:EK$95)</f>
        <v>0</v>
      </c>
      <c r="AS87" s="13">
        <f>SUMIF(Retirements!$F$12:$F$95,'Depreciation Exp'!$G87,Retirements!EL$12:EL$95)</f>
        <v>-1623.58</v>
      </c>
      <c r="AT87" s="13">
        <f>SUMIF(Retirements!$F$12:$F$95,'Depreciation Exp'!$G87,Retirements!EM$12:EM$95)</f>
        <v>-890910.11040213052</v>
      </c>
      <c r="AU87" s="13">
        <f>SUMIF(Retirements!$F$12:$F$95,'Depreciation Exp'!$G87,Retirements!EN$12:EN$95)</f>
        <v>-890910.11040213052</v>
      </c>
      <c r="AV87" s="13">
        <f>SUMIF(Retirements!$F$12:$F$95,'Depreciation Exp'!$G87,Retirements!EO$12:EO$95)</f>
        <v>-890910.11040213052</v>
      </c>
      <c r="AW87" s="13">
        <f>SUMIF(Retirements!$F$12:$F$95,'Depreciation Exp'!$G87,Retirements!EP$12:EP$95)</f>
        <v>-890910.11040213052</v>
      </c>
      <c r="AX87" s="13">
        <f>SUMIF(Retirements!$F$12:$F$95,'Depreciation Exp'!$G87,Retirements!EQ$12:EQ$95)</f>
        <v>-890910.11040213052</v>
      </c>
      <c r="AY87" s="13">
        <f>SUMIF(Retirements!$F$12:$F$95,'Depreciation Exp'!$G87,Retirements!ER$12:ER$95)</f>
        <v>-890910.11040213052</v>
      </c>
      <c r="AZ87" s="13">
        <f>SUMIF(Retirements!$F$12:$F$95,'Depreciation Exp'!$G87,Retirements!ES$12:ES$95)</f>
        <v>-890910.11040213052</v>
      </c>
      <c r="BA87" s="13">
        <f>SUMIF(Retirements!$F$12:$F$95,'Depreciation Exp'!$G87,Retirements!ET$12:ET$95)</f>
        <v>-890910.11040213052</v>
      </c>
      <c r="BB87" s="13">
        <f>SUMIF(Retirements!$F$12:$F$95,'Depreciation Exp'!$G87,Retirements!EU$12:EU$95)</f>
        <v>-890910.11040213052</v>
      </c>
      <c r="BC87" s="13">
        <f>SUMIF(Retirements!$F$12:$F$95,'Depreciation Exp'!$G87,Retirements!EV$12:EV$95)</f>
        <v>-869863.82301810104</v>
      </c>
      <c r="BD87" s="13">
        <f>SUMIF(Retirements!$F$12:$F$95,'Depreciation Exp'!$G87,Retirements!EW$12:EW$95)</f>
        <v>-869863.82301810104</v>
      </c>
      <c r="BE87" s="13">
        <f>SUMIF(Retirements!$F$12:$F$95,'Depreciation Exp'!$G87,Retirements!EX$12:EX$95)</f>
        <v>-869863.82301810104</v>
      </c>
      <c r="BF87" s="13">
        <f>SUMIF(Retirements!$F$12:$F$95,'Depreciation Exp'!$G87,Retirements!EY$12:EY$95)</f>
        <v>-869863.82301810104</v>
      </c>
      <c r="BG87" s="13">
        <f>SUMIF(Retirements!$F$12:$F$95,'Depreciation Exp'!$G87,Retirements!EZ$12:EZ$95)</f>
        <v>-869863.82301810104</v>
      </c>
      <c r="BH87" s="98"/>
      <c r="BI87" s="358">
        <f>VLOOKUP($F87,Scenarios!$J$11:$M$132,4,0)</f>
        <v>141397273.09</v>
      </c>
      <c r="BJ87" s="70">
        <f t="shared" si="272"/>
        <v>143990588.42000002</v>
      </c>
      <c r="BK87" s="70">
        <f t="shared" si="273"/>
        <v>144047581.67000002</v>
      </c>
      <c r="BL87" s="70">
        <f t="shared" si="274"/>
        <v>144262367.69000003</v>
      </c>
      <c r="BM87" s="70">
        <f t="shared" si="275"/>
        <v>144356601.99000004</v>
      </c>
      <c r="BN87" s="70">
        <f t="shared" si="276"/>
        <v>144355183.29000005</v>
      </c>
      <c r="BO87" s="70">
        <f t="shared" si="277"/>
        <v>141994651.18000004</v>
      </c>
      <c r="BP87" s="70">
        <f t="shared" si="278"/>
        <v>141821715.98000002</v>
      </c>
      <c r="BQ87" s="70">
        <f t="shared" si="279"/>
        <v>141820244.21000001</v>
      </c>
      <c r="BR87" s="70">
        <f t="shared" si="280"/>
        <v>141841041.26999998</v>
      </c>
      <c r="BS87" s="70">
        <f t="shared" si="281"/>
        <v>140950131.15959784</v>
      </c>
      <c r="BT87" s="70">
        <f t="shared" si="282"/>
        <v>140059221.04919571</v>
      </c>
      <c r="BU87" s="70">
        <f t="shared" si="283"/>
        <v>139168310.93879357</v>
      </c>
      <c r="BV87" s="70">
        <f t="shared" si="284"/>
        <v>138277400.82839143</v>
      </c>
      <c r="BW87" s="70">
        <f t="shared" si="285"/>
        <v>137386490.7179893</v>
      </c>
      <c r="BX87" s="70">
        <f t="shared" si="286"/>
        <v>136495580.60758716</v>
      </c>
      <c r="BY87" s="70">
        <f t="shared" si="287"/>
        <v>136355832.00718501</v>
      </c>
      <c r="BZ87" s="70">
        <f t="shared" si="288"/>
        <v>138041760.30678287</v>
      </c>
      <c r="CA87" s="70">
        <f t="shared" si="289"/>
        <v>138640260.87638074</v>
      </c>
      <c r="CB87" s="70">
        <f t="shared" si="290"/>
        <v>137770397.05336264</v>
      </c>
      <c r="CC87" s="70">
        <f t="shared" si="291"/>
        <v>136900533.23034453</v>
      </c>
      <c r="CD87" s="70">
        <f t="shared" si="292"/>
        <v>136030669.40732643</v>
      </c>
      <c r="CE87" s="70">
        <f t="shared" si="293"/>
        <v>135160805.58430833</v>
      </c>
      <c r="CF87" s="70">
        <f t="shared" si="294"/>
        <v>134290941.76129022</v>
      </c>
      <c r="CG87" s="90"/>
      <c r="CH87" s="13">
        <f t="shared" si="295"/>
        <v>462247.9879560555</v>
      </c>
      <c r="CI87" s="13">
        <f t="shared" si="296"/>
        <v>466486.94804075622</v>
      </c>
      <c r="CJ87" s="13">
        <f t="shared" si="297"/>
        <v>470819.06768420903</v>
      </c>
      <c r="CK87" s="13">
        <f t="shared" si="298"/>
        <v>471263.31041244639</v>
      </c>
      <c r="CL87" s="13">
        <f t="shared" si="299"/>
        <v>471768.4263104971</v>
      </c>
      <c r="CM87" s="13">
        <f t="shared" si="300"/>
        <v>471920.1400720618</v>
      </c>
      <c r="CN87" s="13">
        <f t="shared" si="301"/>
        <v>468059.36190529075</v>
      </c>
      <c r="CO87" s="13">
        <f t="shared" si="302"/>
        <v>463918.22770585486</v>
      </c>
      <c r="CP87" s="13">
        <f t="shared" si="303"/>
        <v>463633.14699246408</v>
      </c>
      <c r="CQ87" s="13">
        <f t="shared" si="304"/>
        <v>463664.73556635919</v>
      </c>
      <c r="CR87" s="13">
        <f t="shared" si="305"/>
        <v>462242.4733188168</v>
      </c>
      <c r="CS87" s="13">
        <f t="shared" si="306"/>
        <v>459329.96024849056</v>
      </c>
      <c r="CT87" s="13">
        <f t="shared" si="307"/>
        <v>456417.44717816456</v>
      </c>
      <c r="CU87" s="13">
        <f t="shared" si="308"/>
        <v>453504.93410783837</v>
      </c>
      <c r="CV87" s="13">
        <f t="shared" si="309"/>
        <v>450592.42103751237</v>
      </c>
      <c r="CW87" s="13">
        <f t="shared" si="310"/>
        <v>447679.90796718613</v>
      </c>
      <c r="CX87" s="13">
        <f t="shared" si="311"/>
        <v>445995.22231191403</v>
      </c>
      <c r="CY87" s="13">
        <f t="shared" si="312"/>
        <v>448522.5640327009</v>
      </c>
      <c r="CZ87" s="13">
        <f t="shared" si="313"/>
        <v>452256.62702181644</v>
      </c>
      <c r="DA87" s="13">
        <f t="shared" si="314"/>
        <v>451813.0643025451</v>
      </c>
      <c r="DB87" s="13">
        <f t="shared" si="315"/>
        <v>448969.35456756345</v>
      </c>
      <c r="DC87" s="13">
        <f t="shared" si="316"/>
        <v>446125.64483258198</v>
      </c>
      <c r="DD87" s="13">
        <f t="shared" si="317"/>
        <v>443281.93509760028</v>
      </c>
      <c r="DE87" s="13">
        <f t="shared" si="317"/>
        <v>440438.2253626188</v>
      </c>
      <c r="DF87" s="13"/>
      <c r="DG87" s="61" t="s">
        <v>874</v>
      </c>
      <c r="DH87" s="61" t="str">
        <f t="shared" si="318"/>
        <v>404IPSG</v>
      </c>
      <c r="DI87" s="127">
        <f>VLOOKUP($DG87,Scenarios!$O$12:$Q$132,2,0)</f>
        <v>9020716.2199999914</v>
      </c>
      <c r="DJ87" s="63">
        <f t="shared" si="319"/>
        <v>5385597.3478200426</v>
      </c>
      <c r="DK87" s="63">
        <f t="shared" si="320"/>
        <v>-3635118.8721799487</v>
      </c>
      <c r="DL87" s="109"/>
      <c r="DM87" s="106">
        <f>VLOOKUP($DG87,Scenarios!$O$12:$Q$132,2,0)</f>
        <v>9020716.2199999914</v>
      </c>
      <c r="DN87" s="106">
        <f>VLOOKUP($DG87,Scenarios!$O$12:$Q$132,3,0)</f>
        <v>5192352.6777759269</v>
      </c>
      <c r="DO87" s="106">
        <f t="shared" si="321"/>
        <v>-3828363.5422240645</v>
      </c>
      <c r="DP87" s="109"/>
      <c r="DQ87" s="127">
        <f t="shared" si="322"/>
        <v>-193244.67004411574</v>
      </c>
      <c r="DR87" s="48"/>
    </row>
    <row r="88" spans="1:122">
      <c r="A88" t="s">
        <v>46</v>
      </c>
      <c r="B88" t="s">
        <v>14</v>
      </c>
      <c r="C88" s="17" t="s">
        <v>14</v>
      </c>
      <c r="D88" s="5" t="s">
        <v>148</v>
      </c>
      <c r="E88" s="5" t="s">
        <v>45</v>
      </c>
      <c r="F88" s="5" t="s">
        <v>157</v>
      </c>
      <c r="G88" s="5" t="s">
        <v>98</v>
      </c>
      <c r="H88" s="5" t="s">
        <v>875</v>
      </c>
      <c r="I88" s="5"/>
      <c r="J88" s="84">
        <f>VLOOKUP(F88,Scenarios!$BC$10:$BF$122,3,0)</f>
        <v>2.6278055170308116E-2</v>
      </c>
      <c r="K88" s="98">
        <f t="shared" si="271"/>
        <v>2.1898379308590097E-3</v>
      </c>
      <c r="L88" s="98"/>
      <c r="M88" s="13">
        <f>SUMIF(EPIS!$E$8:$E$90,'Depreciation Exp'!$G88,EPIS!H$8:H$90)</f>
        <v>0</v>
      </c>
      <c r="N88" s="13">
        <f>SUMIF(EPIS!$E$8:$E$90,'Depreciation Exp'!$G88,EPIS!I$8:I$90)</f>
        <v>0</v>
      </c>
      <c r="O88" s="13">
        <f>SUMIF(EPIS!$E$8:$E$90,'Depreciation Exp'!$G88,EPIS!J$8:J$90)</f>
        <v>0</v>
      </c>
      <c r="P88" s="13">
        <f>SUMIF(EPIS!$E$8:$E$90,'Depreciation Exp'!$G88,EPIS!K$8:K$90)</f>
        <v>0</v>
      </c>
      <c r="Q88" s="13">
        <f>SUMIF(EPIS!$E$8:$E$90,'Depreciation Exp'!$G88,EPIS!L$8:L$90)</f>
        <v>0</v>
      </c>
      <c r="R88" s="13">
        <f>SUMIF(EPIS!$E$8:$E$90,'Depreciation Exp'!$G88,EPIS!M$8:M$90)</f>
        <v>0</v>
      </c>
      <c r="S88" s="13">
        <f>SUMIF(EPIS!$E$8:$E$90,'Depreciation Exp'!$G88,EPIS!N$8:N$90)</f>
        <v>0</v>
      </c>
      <c r="T88" s="13">
        <f>SUMIF(EPIS!$E$8:$E$90,'Depreciation Exp'!$G88,EPIS!O$8:O$90)</f>
        <v>0</v>
      </c>
      <c r="U88" s="13">
        <f>SUMIF(EPIS!$E$8:$E$90,'Depreciation Exp'!$G88,EPIS!P$8:P$90)</f>
        <v>0</v>
      </c>
      <c r="V88" s="13">
        <f>SUMIF(EPIS!$E$8:$E$90,'Depreciation Exp'!$G88,EPIS!Q$8:Q$90)</f>
        <v>0</v>
      </c>
      <c r="W88" s="13">
        <f>SUMIF(EPIS!$E$8:$E$90,'Depreciation Exp'!$G88,EPIS!R$8:R$90)</f>
        <v>0</v>
      </c>
      <c r="X88" s="13">
        <f>SUMIF(EPIS!$E$8:$E$90,'Depreciation Exp'!$G88,EPIS!S$8:S$90)</f>
        <v>0</v>
      </c>
      <c r="Y88" s="13">
        <f>SUMIF(EPIS!$E$8:$E$90,'Depreciation Exp'!$G88,EPIS!T$8:T$90)</f>
        <v>0</v>
      </c>
      <c r="Z88" s="13">
        <f>SUMIF(EPIS!$E$8:$E$90,'Depreciation Exp'!$G88,EPIS!U$8:U$90)</f>
        <v>0</v>
      </c>
      <c r="AA88" s="13">
        <f>SUMIF(EPIS!$E$8:$E$90,'Depreciation Exp'!$G88,EPIS!V$8:V$90)</f>
        <v>0</v>
      </c>
      <c r="AB88" s="13">
        <f>SUMIF(EPIS!$E$8:$E$90,'Depreciation Exp'!$G88,EPIS!W$8:W$90)</f>
        <v>0</v>
      </c>
      <c r="AC88" s="13">
        <f>SUMIF(EPIS!$E$8:$E$90,'Depreciation Exp'!$G88,EPIS!X$8:X$90)</f>
        <v>0</v>
      </c>
      <c r="AD88" s="13">
        <f>SUMIF(EPIS!$E$8:$E$90,'Depreciation Exp'!$G88,EPIS!Y$8:Y$90)</f>
        <v>0</v>
      </c>
      <c r="AE88" s="13">
        <f>SUMIF(EPIS!$E$8:$E$90,'Depreciation Exp'!$G88,EPIS!Z$8:Z$90)</f>
        <v>0</v>
      </c>
      <c r="AF88" s="13">
        <f>SUMIF(EPIS!$E$8:$E$90,'Depreciation Exp'!$G88,EPIS!AA$8:AA$90)</f>
        <v>0</v>
      </c>
      <c r="AG88" s="13">
        <f>SUMIF(EPIS!$E$8:$E$90,'Depreciation Exp'!$G88,EPIS!AB$8:AB$90)</f>
        <v>0</v>
      </c>
      <c r="AH88" s="13">
        <f>SUMIF(EPIS!$E$8:$E$90,'Depreciation Exp'!$G88,EPIS!AC$8:AC$90)</f>
        <v>0</v>
      </c>
      <c r="AI88" s="13">
        <f>SUMIF(EPIS!$E$8:$E$90,'Depreciation Exp'!$G88,EPIS!AD$8:AD$90)</f>
        <v>0</v>
      </c>
      <c r="AJ88" s="98"/>
      <c r="AK88" s="13">
        <f>SUMIF(Retirements!$F$12:$F$95,'Depreciation Exp'!$G88,Retirements!ED$12:ED$95)</f>
        <v>0</v>
      </c>
      <c r="AL88" s="13">
        <f>SUMIF(Retirements!$F$12:$F$95,'Depreciation Exp'!$G88,Retirements!EE$12:EE$95)</f>
        <v>0</v>
      </c>
      <c r="AM88" s="13">
        <f>SUMIF(Retirements!$F$12:$F$95,'Depreciation Exp'!$G88,Retirements!EF$12:EF$95)</f>
        <v>0</v>
      </c>
      <c r="AN88" s="13">
        <f>SUMIF(Retirements!$F$12:$F$95,'Depreciation Exp'!$G88,Retirements!EG$12:EG$95)</f>
        <v>0</v>
      </c>
      <c r="AO88" s="13">
        <f>SUMIF(Retirements!$F$12:$F$95,'Depreciation Exp'!$G88,Retirements!EH$12:EH$95)</f>
        <v>0</v>
      </c>
      <c r="AP88" s="13">
        <f>SUMIF(Retirements!$F$12:$F$95,'Depreciation Exp'!$G88,Retirements!EI$12:EI$95)</f>
        <v>0</v>
      </c>
      <c r="AQ88" s="13">
        <f>SUMIF(Retirements!$F$12:$F$95,'Depreciation Exp'!$G88,Retirements!EJ$12:EJ$95)</f>
        <v>0</v>
      </c>
      <c r="AR88" s="13">
        <f>SUMIF(Retirements!$F$12:$F$95,'Depreciation Exp'!$G88,Retirements!EK$12:EK$95)</f>
        <v>0</v>
      </c>
      <c r="AS88" s="13">
        <f>SUMIF(Retirements!$F$12:$F$95,'Depreciation Exp'!$G88,Retirements!EL$12:EL$95)</f>
        <v>0</v>
      </c>
      <c r="AT88" s="13">
        <f>SUMIF(Retirements!$F$12:$F$95,'Depreciation Exp'!$G88,Retirements!EM$12:EM$95)</f>
        <v>-218053.03780673421</v>
      </c>
      <c r="AU88" s="13">
        <f>SUMIF(Retirements!$F$12:$F$95,'Depreciation Exp'!$G88,Retirements!EN$12:EN$95)</f>
        <v>-218053.03780673421</v>
      </c>
      <c r="AV88" s="13">
        <f>SUMIF(Retirements!$F$12:$F$95,'Depreciation Exp'!$G88,Retirements!EO$12:EO$95)</f>
        <v>-218053.03780673421</v>
      </c>
      <c r="AW88" s="13">
        <f>SUMIF(Retirements!$F$12:$F$95,'Depreciation Exp'!$G88,Retirements!EP$12:EP$95)</f>
        <v>-218053.03780673421</v>
      </c>
      <c r="AX88" s="13">
        <f>SUMIF(Retirements!$F$12:$F$95,'Depreciation Exp'!$G88,Retirements!EQ$12:EQ$95)</f>
        <v>-218053.03780673421</v>
      </c>
      <c r="AY88" s="13">
        <f>SUMIF(Retirements!$F$12:$F$95,'Depreciation Exp'!$G88,Retirements!ER$12:ER$95)</f>
        <v>-218053.03780673421</v>
      </c>
      <c r="AZ88" s="13">
        <f>SUMIF(Retirements!$F$12:$F$95,'Depreciation Exp'!$G88,Retirements!ES$12:ES$95)</f>
        <v>-218053.03780673421</v>
      </c>
      <c r="BA88" s="13">
        <f>SUMIF(Retirements!$F$12:$F$95,'Depreciation Exp'!$G88,Retirements!ET$12:ET$95)</f>
        <v>-218053.03780673421</v>
      </c>
      <c r="BB88" s="13">
        <f>SUMIF(Retirements!$F$12:$F$95,'Depreciation Exp'!$G88,Retirements!EU$12:EU$95)</f>
        <v>-218053.03780673421</v>
      </c>
      <c r="BC88" s="13">
        <f>SUMIF(Retirements!$F$12:$F$95,'Depreciation Exp'!$G88,Retirements!EV$12:EV$95)</f>
        <v>-213752.74530704555</v>
      </c>
      <c r="BD88" s="13">
        <f>SUMIF(Retirements!$F$12:$F$95,'Depreciation Exp'!$G88,Retirements!EW$12:EW$95)</f>
        <v>-213752.74530704555</v>
      </c>
      <c r="BE88" s="13">
        <f>SUMIF(Retirements!$F$12:$F$95,'Depreciation Exp'!$G88,Retirements!EX$12:EX$95)</f>
        <v>-213752.74530704555</v>
      </c>
      <c r="BF88" s="13">
        <f>SUMIF(Retirements!$F$12:$F$95,'Depreciation Exp'!$G88,Retirements!EY$12:EY$95)</f>
        <v>-213752.74530704555</v>
      </c>
      <c r="BG88" s="13">
        <f>SUMIF(Retirements!$F$12:$F$95,'Depreciation Exp'!$G88,Retirements!EZ$12:EZ$95)</f>
        <v>-213752.74530704555</v>
      </c>
      <c r="BH88" s="98"/>
      <c r="BI88" s="358">
        <f>VLOOKUP($F88,Scenarios!$J$11:$M$132,4,0)</f>
        <v>99510474.160000011</v>
      </c>
      <c r="BJ88" s="70">
        <f t="shared" si="272"/>
        <v>99510474.160000011</v>
      </c>
      <c r="BK88" s="70">
        <f t="shared" si="273"/>
        <v>99510474.160000011</v>
      </c>
      <c r="BL88" s="70">
        <f t="shared" si="274"/>
        <v>99510474.160000011</v>
      </c>
      <c r="BM88" s="70">
        <f t="shared" si="275"/>
        <v>99510474.160000011</v>
      </c>
      <c r="BN88" s="70">
        <f t="shared" si="276"/>
        <v>99510474.160000011</v>
      </c>
      <c r="BO88" s="70">
        <f t="shared" si="277"/>
        <v>99510474.160000011</v>
      </c>
      <c r="BP88" s="70">
        <f t="shared" si="278"/>
        <v>99510474.160000011</v>
      </c>
      <c r="BQ88" s="70">
        <f t="shared" si="279"/>
        <v>99510474.160000011</v>
      </c>
      <c r="BR88" s="70">
        <f t="shared" si="280"/>
        <v>99510474.160000011</v>
      </c>
      <c r="BS88" s="70">
        <f t="shared" si="281"/>
        <v>99292421.122193277</v>
      </c>
      <c r="BT88" s="70">
        <f t="shared" si="282"/>
        <v>99074368.084386542</v>
      </c>
      <c r="BU88" s="70">
        <f t="shared" si="283"/>
        <v>98856315.046579808</v>
      </c>
      <c r="BV88" s="70">
        <f t="shared" si="284"/>
        <v>98638262.008773074</v>
      </c>
      <c r="BW88" s="70">
        <f t="shared" si="285"/>
        <v>98420208.970966339</v>
      </c>
      <c r="BX88" s="70">
        <f t="shared" si="286"/>
        <v>98202155.933159605</v>
      </c>
      <c r="BY88" s="70">
        <f t="shared" si="287"/>
        <v>97984102.89535287</v>
      </c>
      <c r="BZ88" s="70">
        <f t="shared" si="288"/>
        <v>97766049.857546136</v>
      </c>
      <c r="CA88" s="70">
        <f t="shared" si="289"/>
        <v>97547996.819739401</v>
      </c>
      <c r="CB88" s="70">
        <f t="shared" si="290"/>
        <v>97334244.074432358</v>
      </c>
      <c r="CC88" s="70">
        <f t="shared" si="291"/>
        <v>97120491.329125315</v>
      </c>
      <c r="CD88" s="70">
        <f t="shared" si="292"/>
        <v>96906738.583818272</v>
      </c>
      <c r="CE88" s="70">
        <f t="shared" si="293"/>
        <v>96692985.838511229</v>
      </c>
      <c r="CF88" s="70">
        <f t="shared" si="294"/>
        <v>96479233.093204185</v>
      </c>
      <c r="CG88" s="90"/>
      <c r="CH88" s="13">
        <f t="shared" si="295"/>
        <v>217911.81083333338</v>
      </c>
      <c r="CI88" s="13">
        <f t="shared" si="296"/>
        <v>217911.81083333338</v>
      </c>
      <c r="CJ88" s="13">
        <f t="shared" si="297"/>
        <v>217911.81083333338</v>
      </c>
      <c r="CK88" s="13">
        <f t="shared" si="298"/>
        <v>217911.81083333338</v>
      </c>
      <c r="CL88" s="13">
        <f t="shared" si="299"/>
        <v>217911.81083333338</v>
      </c>
      <c r="CM88" s="13">
        <f t="shared" si="300"/>
        <v>217911.81083333338</v>
      </c>
      <c r="CN88" s="13">
        <f t="shared" si="301"/>
        <v>217911.81083333338</v>
      </c>
      <c r="CO88" s="13">
        <f t="shared" si="302"/>
        <v>217911.81083333338</v>
      </c>
      <c r="CP88" s="13">
        <f t="shared" si="303"/>
        <v>217911.81083333338</v>
      </c>
      <c r="CQ88" s="13">
        <f t="shared" si="304"/>
        <v>217911.81083333338</v>
      </c>
      <c r="CR88" s="13">
        <f t="shared" si="305"/>
        <v>217673.06042676928</v>
      </c>
      <c r="CS88" s="13">
        <f t="shared" si="306"/>
        <v>217195.55961364103</v>
      </c>
      <c r="CT88" s="13">
        <f t="shared" si="307"/>
        <v>216718.05880051284</v>
      </c>
      <c r="CU88" s="13">
        <f t="shared" si="308"/>
        <v>216240.55798738459</v>
      </c>
      <c r="CV88" s="13">
        <f t="shared" si="309"/>
        <v>215763.05717425639</v>
      </c>
      <c r="CW88" s="13">
        <f t="shared" si="310"/>
        <v>215285.55636112814</v>
      </c>
      <c r="CX88" s="13">
        <f t="shared" si="311"/>
        <v>214808.05554799995</v>
      </c>
      <c r="CY88" s="13">
        <f t="shared" si="312"/>
        <v>214330.55473487169</v>
      </c>
      <c r="CZ88" s="13">
        <f t="shared" si="313"/>
        <v>213853.05392174353</v>
      </c>
      <c r="DA88" s="13">
        <f t="shared" si="314"/>
        <v>213380.26158043009</v>
      </c>
      <c r="DB88" s="13">
        <f t="shared" si="315"/>
        <v>212912.17771093146</v>
      </c>
      <c r="DC88" s="13">
        <f t="shared" si="316"/>
        <v>212444.09384143288</v>
      </c>
      <c r="DD88" s="13">
        <f t="shared" si="317"/>
        <v>211976.00997193425</v>
      </c>
      <c r="DE88" s="13">
        <f t="shared" si="317"/>
        <v>211507.92610243568</v>
      </c>
      <c r="DF88" s="13"/>
      <c r="DG88" s="61" t="s">
        <v>875</v>
      </c>
      <c r="DH88" s="61" t="str">
        <f t="shared" si="318"/>
        <v>404IPSG-P</v>
      </c>
      <c r="DI88" s="127">
        <f>VLOOKUP($DG88,Scenarios!$O$12:$Q$132,2,0)</f>
        <v>2615538.69</v>
      </c>
      <c r="DJ88" s="63">
        <f t="shared" si="319"/>
        <v>2569219.3637350616</v>
      </c>
      <c r="DK88" s="63">
        <f t="shared" si="320"/>
        <v>-46319.32626493834</v>
      </c>
      <c r="DL88" s="109"/>
      <c r="DM88" s="106">
        <f>VLOOKUP($DG88,Scenarios!$O$12:$Q$132,2,0)</f>
        <v>2615538.69</v>
      </c>
      <c r="DN88" s="106">
        <f>VLOOKUP($DG88,Scenarios!$O$12:$Q$132,3,0)</f>
        <v>2513494.4285220769</v>
      </c>
      <c r="DO88" s="106">
        <f t="shared" si="321"/>
        <v>-102044.26147792302</v>
      </c>
      <c r="DP88" s="109"/>
      <c r="DQ88" s="127">
        <f t="shared" si="322"/>
        <v>-55724.935212984681</v>
      </c>
      <c r="DR88" s="48"/>
    </row>
    <row r="89" spans="1:122" ht="13.5" thickBot="1">
      <c r="A89" t="s">
        <v>46</v>
      </c>
      <c r="B89" t="s">
        <v>15</v>
      </c>
      <c r="C89" s="17" t="s">
        <v>15</v>
      </c>
      <c r="D89" s="5" t="s">
        <v>148</v>
      </c>
      <c r="E89" s="5" t="s">
        <v>45</v>
      </c>
      <c r="F89" s="5" t="s">
        <v>158</v>
      </c>
      <c r="G89" s="5" t="s">
        <v>99</v>
      </c>
      <c r="H89" s="5" t="s">
        <v>876</v>
      </c>
      <c r="I89" s="5"/>
      <c r="J89" s="84">
        <f>VLOOKUP(F89,Scenarios!$BC$10:$BF$122,3,0)</f>
        <v>3.3383548576060518E-2</v>
      </c>
      <c r="K89" s="98">
        <f t="shared" si="271"/>
        <v>2.7819623813383765E-3</v>
      </c>
      <c r="L89" s="98"/>
      <c r="M89" s="13">
        <f>SUMIF(EPIS!$E$8:$E$90,'Depreciation Exp'!$G89,EPIS!H$8:H$90)</f>
        <v>0</v>
      </c>
      <c r="N89" s="13">
        <f>SUMIF(EPIS!$E$8:$E$90,'Depreciation Exp'!$G89,EPIS!I$8:I$90)</f>
        <v>0</v>
      </c>
      <c r="O89" s="13">
        <f>SUMIF(EPIS!$E$8:$E$90,'Depreciation Exp'!$G89,EPIS!J$8:J$90)</f>
        <v>0</v>
      </c>
      <c r="P89" s="13">
        <f>SUMIF(EPIS!$E$8:$E$90,'Depreciation Exp'!$G89,EPIS!K$8:K$90)</f>
        <v>0</v>
      </c>
      <c r="Q89" s="13">
        <f>SUMIF(EPIS!$E$8:$E$90,'Depreciation Exp'!$G89,EPIS!L$8:L$90)</f>
        <v>0</v>
      </c>
      <c r="R89" s="13">
        <f>SUMIF(EPIS!$E$8:$E$90,'Depreciation Exp'!$G89,EPIS!M$8:M$90)</f>
        <v>0</v>
      </c>
      <c r="S89" s="13">
        <f>SUMIF(EPIS!$E$8:$E$90,'Depreciation Exp'!$G89,EPIS!N$8:N$90)</f>
        <v>0</v>
      </c>
      <c r="T89" s="13">
        <f>SUMIF(EPIS!$E$8:$E$90,'Depreciation Exp'!$G89,EPIS!O$8:O$90)</f>
        <v>0</v>
      </c>
      <c r="U89" s="13">
        <f>SUMIF(EPIS!$E$8:$E$90,'Depreciation Exp'!$G89,EPIS!P$8:P$90)</f>
        <v>0</v>
      </c>
      <c r="V89" s="13">
        <f>SUMIF(EPIS!$E$8:$E$90,'Depreciation Exp'!$G89,EPIS!Q$8:Q$90)</f>
        <v>0</v>
      </c>
      <c r="W89" s="13">
        <f>SUMIF(EPIS!$E$8:$E$90,'Depreciation Exp'!$G89,EPIS!R$8:R$90)</f>
        <v>0</v>
      </c>
      <c r="X89" s="13">
        <f>SUMIF(EPIS!$E$8:$E$90,'Depreciation Exp'!$G89,EPIS!S$8:S$90)</f>
        <v>0</v>
      </c>
      <c r="Y89" s="13">
        <f>SUMIF(EPIS!$E$8:$E$90,'Depreciation Exp'!$G89,EPIS!T$8:T$90)</f>
        <v>0</v>
      </c>
      <c r="Z89" s="13">
        <f>SUMIF(EPIS!$E$8:$E$90,'Depreciation Exp'!$G89,EPIS!U$8:U$90)</f>
        <v>0</v>
      </c>
      <c r="AA89" s="13">
        <f>SUMIF(EPIS!$E$8:$E$90,'Depreciation Exp'!$G89,EPIS!V$8:V$90)</f>
        <v>0</v>
      </c>
      <c r="AB89" s="13">
        <f>SUMIF(EPIS!$E$8:$E$90,'Depreciation Exp'!$G89,EPIS!W$8:W$90)</f>
        <v>0</v>
      </c>
      <c r="AC89" s="13">
        <f>SUMIF(EPIS!$E$8:$E$90,'Depreciation Exp'!$G89,EPIS!X$8:X$90)</f>
        <v>0</v>
      </c>
      <c r="AD89" s="13">
        <f>SUMIF(EPIS!$E$8:$E$90,'Depreciation Exp'!$G89,EPIS!Y$8:Y$90)</f>
        <v>0</v>
      </c>
      <c r="AE89" s="13">
        <f>SUMIF(EPIS!$E$8:$E$90,'Depreciation Exp'!$G89,EPIS!Z$8:Z$90)</f>
        <v>0</v>
      </c>
      <c r="AF89" s="13">
        <f>SUMIF(EPIS!$E$8:$E$90,'Depreciation Exp'!$G89,EPIS!AA$8:AA$90)</f>
        <v>0</v>
      </c>
      <c r="AG89" s="13">
        <f>SUMIF(EPIS!$E$8:$E$90,'Depreciation Exp'!$G89,EPIS!AB$8:AB$90)</f>
        <v>0</v>
      </c>
      <c r="AH89" s="13">
        <f>SUMIF(EPIS!$E$8:$E$90,'Depreciation Exp'!$G89,EPIS!AC$8:AC$90)</f>
        <v>0</v>
      </c>
      <c r="AI89" s="13">
        <f>SUMIF(EPIS!$E$8:$E$90,'Depreciation Exp'!$G89,EPIS!AD$8:AD$90)</f>
        <v>0</v>
      </c>
      <c r="AJ89" s="98"/>
      <c r="AK89" s="13">
        <f>SUMIF(Retirements!$F$12:$F$95,'Depreciation Exp'!$G89,Retirements!ED$12:ED$95)</f>
        <v>0</v>
      </c>
      <c r="AL89" s="13">
        <f>SUMIF(Retirements!$F$12:$F$95,'Depreciation Exp'!$G89,Retirements!EE$12:EE$95)</f>
        <v>0</v>
      </c>
      <c r="AM89" s="13">
        <f>SUMIF(Retirements!$F$12:$F$95,'Depreciation Exp'!$G89,Retirements!EF$12:EF$95)</f>
        <v>0</v>
      </c>
      <c r="AN89" s="13">
        <f>SUMIF(Retirements!$F$12:$F$95,'Depreciation Exp'!$G89,Retirements!EG$12:EG$95)</f>
        <v>0</v>
      </c>
      <c r="AO89" s="13">
        <f>SUMIF(Retirements!$F$12:$F$95,'Depreciation Exp'!$G89,Retirements!EH$12:EH$95)</f>
        <v>0</v>
      </c>
      <c r="AP89" s="13">
        <f>SUMIF(Retirements!$F$12:$F$95,'Depreciation Exp'!$G89,Retirements!EI$12:EI$95)</f>
        <v>0</v>
      </c>
      <c r="AQ89" s="13">
        <f>SUMIF(Retirements!$F$12:$F$95,'Depreciation Exp'!$G89,Retirements!EJ$12:EJ$95)</f>
        <v>0</v>
      </c>
      <c r="AR89" s="13">
        <f>SUMIF(Retirements!$F$12:$F$95,'Depreciation Exp'!$G89,Retirements!EK$12:EK$95)</f>
        <v>0</v>
      </c>
      <c r="AS89" s="13">
        <f>SUMIF(Retirements!$F$12:$F$95,'Depreciation Exp'!$G89,Retirements!EL$12:EL$95)</f>
        <v>0</v>
      </c>
      <c r="AT89" s="13">
        <f>SUMIF(Retirements!$F$12:$F$95,'Depreciation Exp'!$G89,Retirements!EM$12:EM$95)</f>
        <v>-8150.1553533343576</v>
      </c>
      <c r="AU89" s="13">
        <f>SUMIF(Retirements!$F$12:$F$95,'Depreciation Exp'!$G89,Retirements!EN$12:EN$95)</f>
        <v>-8150.1553533343576</v>
      </c>
      <c r="AV89" s="13">
        <f>SUMIF(Retirements!$F$12:$F$95,'Depreciation Exp'!$G89,Retirements!EO$12:EO$95)</f>
        <v>-8150.1553533343576</v>
      </c>
      <c r="AW89" s="13">
        <f>SUMIF(Retirements!$F$12:$F$95,'Depreciation Exp'!$G89,Retirements!EP$12:EP$95)</f>
        <v>-8150.1553533343576</v>
      </c>
      <c r="AX89" s="13">
        <f>SUMIF(Retirements!$F$12:$F$95,'Depreciation Exp'!$G89,Retirements!EQ$12:EQ$95)</f>
        <v>-8150.1553533343576</v>
      </c>
      <c r="AY89" s="13">
        <f>SUMIF(Retirements!$F$12:$F$95,'Depreciation Exp'!$G89,Retirements!ER$12:ER$95)</f>
        <v>-8150.1553533343576</v>
      </c>
      <c r="AZ89" s="13">
        <f>SUMIF(Retirements!$F$12:$F$95,'Depreciation Exp'!$G89,Retirements!ES$12:ES$95)</f>
        <v>-8150.1553533343576</v>
      </c>
      <c r="BA89" s="13">
        <f>SUMIF(Retirements!$F$12:$F$95,'Depreciation Exp'!$G89,Retirements!ET$12:ET$95)</f>
        <v>-8150.1553533343576</v>
      </c>
      <c r="BB89" s="13">
        <f>SUMIF(Retirements!$F$12:$F$95,'Depreciation Exp'!$G89,Retirements!EU$12:EU$95)</f>
        <v>-8150.1553533343576</v>
      </c>
      <c r="BC89" s="13">
        <f>SUMIF(Retirements!$F$12:$F$95,'Depreciation Exp'!$G89,Retirements!EV$12:EV$95)</f>
        <v>-8085.0991254811788</v>
      </c>
      <c r="BD89" s="13">
        <f>SUMIF(Retirements!$F$12:$F$95,'Depreciation Exp'!$G89,Retirements!EW$12:EW$95)</f>
        <v>-8085.0991254811788</v>
      </c>
      <c r="BE89" s="13">
        <f>SUMIF(Retirements!$F$12:$F$95,'Depreciation Exp'!$G89,Retirements!EX$12:EX$95)</f>
        <v>-8085.0991254811788</v>
      </c>
      <c r="BF89" s="13">
        <f>SUMIF(Retirements!$F$12:$F$95,'Depreciation Exp'!$G89,Retirements!EY$12:EY$95)</f>
        <v>-8085.0991254811788</v>
      </c>
      <c r="BG89" s="13">
        <f>SUMIF(Retirements!$F$12:$F$95,'Depreciation Exp'!$G89,Retirements!EZ$12:EZ$95)</f>
        <v>-8085.0991254811788</v>
      </c>
      <c r="BH89" s="98"/>
      <c r="BI89" s="358">
        <f>VLOOKUP($F89,Scenarios!$J$11:$M$132,4,0)</f>
        <v>9189362.9600000009</v>
      </c>
      <c r="BJ89" s="70">
        <f t="shared" si="272"/>
        <v>9189362.9600000009</v>
      </c>
      <c r="BK89" s="70">
        <f t="shared" si="273"/>
        <v>9189362.9600000009</v>
      </c>
      <c r="BL89" s="70">
        <f t="shared" si="274"/>
        <v>9189362.9600000009</v>
      </c>
      <c r="BM89" s="70">
        <f t="shared" si="275"/>
        <v>9189362.9600000009</v>
      </c>
      <c r="BN89" s="70">
        <f t="shared" si="276"/>
        <v>9189362.9600000009</v>
      </c>
      <c r="BO89" s="70">
        <f t="shared" si="277"/>
        <v>9189362.9600000009</v>
      </c>
      <c r="BP89" s="70">
        <f t="shared" si="278"/>
        <v>9189362.9600000009</v>
      </c>
      <c r="BQ89" s="70">
        <f t="shared" si="279"/>
        <v>9189362.9600000009</v>
      </c>
      <c r="BR89" s="70">
        <f t="shared" si="280"/>
        <v>9189362.9600000009</v>
      </c>
      <c r="BS89" s="70">
        <f t="shared" si="281"/>
        <v>9181212.8046466671</v>
      </c>
      <c r="BT89" s="70">
        <f t="shared" si="282"/>
        <v>9173062.6492933333</v>
      </c>
      <c r="BU89" s="70">
        <f t="shared" si="283"/>
        <v>9164912.4939399995</v>
      </c>
      <c r="BV89" s="70">
        <f t="shared" si="284"/>
        <v>9156762.3385866657</v>
      </c>
      <c r="BW89" s="70">
        <f t="shared" si="285"/>
        <v>9148612.1832333319</v>
      </c>
      <c r="BX89" s="70">
        <f t="shared" si="286"/>
        <v>9140462.0278799981</v>
      </c>
      <c r="BY89" s="70">
        <f t="shared" si="287"/>
        <v>9132311.8725266643</v>
      </c>
      <c r="BZ89" s="70">
        <f t="shared" si="288"/>
        <v>9124161.7171733305</v>
      </c>
      <c r="CA89" s="70">
        <f t="shared" si="289"/>
        <v>9116011.5618199967</v>
      </c>
      <c r="CB89" s="70">
        <f t="shared" si="290"/>
        <v>9107926.4626945164</v>
      </c>
      <c r="CC89" s="70">
        <f t="shared" si="291"/>
        <v>9099841.3635690361</v>
      </c>
      <c r="CD89" s="70">
        <f t="shared" si="292"/>
        <v>9091756.2644435558</v>
      </c>
      <c r="CE89" s="70">
        <f t="shared" si="293"/>
        <v>9083671.1653180756</v>
      </c>
      <c r="CF89" s="70">
        <f t="shared" si="294"/>
        <v>9075586.0661925953</v>
      </c>
      <c r="CG89" s="90"/>
      <c r="CH89" s="13">
        <f t="shared" si="295"/>
        <v>25564.462063184274</v>
      </c>
      <c r="CI89" s="13">
        <f t="shared" si="296"/>
        <v>25564.462063184274</v>
      </c>
      <c r="CJ89" s="13">
        <f t="shared" si="297"/>
        <v>25564.462063184274</v>
      </c>
      <c r="CK89" s="13">
        <f t="shared" si="298"/>
        <v>25564.462063184274</v>
      </c>
      <c r="CL89" s="13">
        <f t="shared" si="299"/>
        <v>25564.462063184274</v>
      </c>
      <c r="CM89" s="13">
        <f t="shared" si="300"/>
        <v>25564.462063184274</v>
      </c>
      <c r="CN89" s="13">
        <f t="shared" si="301"/>
        <v>25564.462063184274</v>
      </c>
      <c r="CO89" s="13">
        <f t="shared" si="302"/>
        <v>25564.462063184274</v>
      </c>
      <c r="CP89" s="13">
        <f t="shared" si="303"/>
        <v>25564.462063184274</v>
      </c>
      <c r="CQ89" s="13">
        <f t="shared" si="304"/>
        <v>25564.462063184274</v>
      </c>
      <c r="CR89" s="13">
        <f t="shared" si="305"/>
        <v>25553.125350386756</v>
      </c>
      <c r="CS89" s="13">
        <f t="shared" si="306"/>
        <v>25530.451924791716</v>
      </c>
      <c r="CT89" s="13">
        <f t="shared" si="307"/>
        <v>25507.77849919668</v>
      </c>
      <c r="CU89" s="13">
        <f t="shared" si="308"/>
        <v>25485.10507360164</v>
      </c>
      <c r="CV89" s="13">
        <f t="shared" si="309"/>
        <v>25462.431648006601</v>
      </c>
      <c r="CW89" s="13">
        <f t="shared" si="310"/>
        <v>25439.758222411565</v>
      </c>
      <c r="CX89" s="13">
        <f t="shared" si="311"/>
        <v>25417.084796816525</v>
      </c>
      <c r="CY89" s="13">
        <f t="shared" si="312"/>
        <v>25394.411371221489</v>
      </c>
      <c r="CZ89" s="13">
        <f t="shared" si="313"/>
        <v>25371.73794562645</v>
      </c>
      <c r="DA89" s="13">
        <f t="shared" si="314"/>
        <v>25349.155012020688</v>
      </c>
      <c r="DB89" s="13">
        <f t="shared" si="315"/>
        <v>25326.662570404216</v>
      </c>
      <c r="DC89" s="13">
        <f t="shared" si="316"/>
        <v>25304.170128787733</v>
      </c>
      <c r="DD89" s="13">
        <f t="shared" si="317"/>
        <v>25281.677687171261</v>
      </c>
      <c r="DE89" s="13">
        <f t="shared" si="317"/>
        <v>25259.185245554778</v>
      </c>
      <c r="DF89" s="13"/>
      <c r="DG89" s="61" t="s">
        <v>876</v>
      </c>
      <c r="DH89" s="61" t="str">
        <f t="shared" si="318"/>
        <v>404IPSG-U</v>
      </c>
      <c r="DI89" s="127">
        <f>VLOOKUP($DG89,Scenarios!$O$12:$Q$132,2,0)</f>
        <v>307800.43</v>
      </c>
      <c r="DJ89" s="63">
        <f t="shared" si="319"/>
        <v>304599.15820081963</v>
      </c>
      <c r="DK89" s="63">
        <f t="shared" si="320"/>
        <v>-3201.2717991803656</v>
      </c>
      <c r="DL89" s="109"/>
      <c r="DM89" s="106">
        <f>VLOOKUP($DG89,Scenarios!$O$12:$Q$132,2,0)</f>
        <v>307800.43</v>
      </c>
      <c r="DN89" s="106">
        <f>VLOOKUP($DG89,Scenarios!$O$12:$Q$132,3,0)</f>
        <v>302430.25116749655</v>
      </c>
      <c r="DO89" s="106">
        <f t="shared" si="321"/>
        <v>-5370.1788325034431</v>
      </c>
      <c r="DP89" s="109"/>
      <c r="DQ89" s="127">
        <f t="shared" si="322"/>
        <v>-2168.9070333230775</v>
      </c>
      <c r="DR89" s="48"/>
    </row>
    <row r="90" spans="1:122" ht="13.5" thickBot="1">
      <c r="A90" s="588" t="s">
        <v>1982</v>
      </c>
      <c r="B90" s="589"/>
      <c r="C90" s="589"/>
      <c r="D90" s="589"/>
      <c r="E90" s="589"/>
      <c r="F90" s="589"/>
      <c r="G90" s="589"/>
      <c r="H90" s="589"/>
      <c r="I90" s="589"/>
      <c r="J90" s="589"/>
      <c r="K90" s="590"/>
      <c r="L90" s="98"/>
      <c r="M90" s="13"/>
      <c r="N90" s="13"/>
      <c r="O90" s="13"/>
      <c r="P90" s="13"/>
      <c r="Q90" s="13"/>
      <c r="R90" s="13"/>
      <c r="S90" s="13"/>
      <c r="T90" s="13"/>
      <c r="U90" s="13"/>
      <c r="V90" s="13"/>
      <c r="W90" s="13"/>
      <c r="X90" s="13"/>
      <c r="Y90" s="13"/>
      <c r="Z90" s="13"/>
      <c r="AA90" s="13"/>
      <c r="AB90" s="13"/>
      <c r="AC90" s="13"/>
      <c r="AD90" s="13"/>
      <c r="AE90" s="13"/>
      <c r="AF90" s="13"/>
      <c r="AG90" s="13"/>
      <c r="AH90" s="13"/>
      <c r="AI90" s="13"/>
      <c r="AJ90" s="98"/>
      <c r="AK90" s="13">
        <f>SUMIF(Retirements!$F$12:$F$95,'Depreciation Exp'!$G90,Retirements!ED$12:ED$95)</f>
        <v>0</v>
      </c>
      <c r="AL90" s="13">
        <f>SUMIF(Retirements!$F$12:$F$95,'Depreciation Exp'!$G90,Retirements!EE$12:EE$95)</f>
        <v>0</v>
      </c>
      <c r="AM90" s="13">
        <f>SUMIF(Retirements!$F$12:$F$95,'Depreciation Exp'!$G90,Retirements!EF$12:EF$95)</f>
        <v>0</v>
      </c>
      <c r="AN90" s="13">
        <f>SUMIF(Retirements!$F$12:$F$95,'Depreciation Exp'!$G90,Retirements!EG$12:EG$95)</f>
        <v>0</v>
      </c>
      <c r="AO90" s="13">
        <f>SUMIF(Retirements!$F$12:$F$95,'Depreciation Exp'!$G90,Retirements!EH$12:EH$95)</f>
        <v>0</v>
      </c>
      <c r="AP90" s="13">
        <f>SUMIF(Retirements!$F$12:$F$95,'Depreciation Exp'!$G90,Retirements!EI$12:EI$95)</f>
        <v>0</v>
      </c>
      <c r="AQ90" s="13">
        <f>SUMIF(Retirements!$F$12:$F$95,'Depreciation Exp'!$G90,Retirements!EJ$12:EJ$95)</f>
        <v>0</v>
      </c>
      <c r="AR90" s="13">
        <f>SUMIF(Retirements!$F$12:$F$95,'Depreciation Exp'!$G90,Retirements!EK$12:EK$95)</f>
        <v>0</v>
      </c>
      <c r="AS90" s="13">
        <f>SUMIF(Retirements!$F$12:$F$95,'Depreciation Exp'!$G90,Retirements!EL$12:EL$95)</f>
        <v>0</v>
      </c>
      <c r="AT90" s="13">
        <f>SUMIF(Retirements!$F$12:$F$95,'Depreciation Exp'!$G90,Retirements!EM$12:EM$95)</f>
        <v>0</v>
      </c>
      <c r="AU90" s="13">
        <f>SUMIF(Retirements!$F$12:$F$95,'Depreciation Exp'!$G90,Retirements!EN$12:EN$95)</f>
        <v>0</v>
      </c>
      <c r="AV90" s="13">
        <f>SUMIF(Retirements!$F$12:$F$95,'Depreciation Exp'!$G90,Retirements!EO$12:EO$95)</f>
        <v>0</v>
      </c>
      <c r="AW90" s="13">
        <f>SUMIF(Retirements!$F$12:$F$95,'Depreciation Exp'!$G90,Retirements!EP$12:EP$95)</f>
        <v>0</v>
      </c>
      <c r="AX90" s="13">
        <f>SUMIF(Retirements!$F$12:$F$95,'Depreciation Exp'!$G90,Retirements!EQ$12:EQ$95)</f>
        <v>0</v>
      </c>
      <c r="AY90" s="13">
        <f>SUMIF(Retirements!$F$12:$F$95,'Depreciation Exp'!$G90,Retirements!ER$12:ER$95)</f>
        <v>0</v>
      </c>
      <c r="AZ90" s="13">
        <f>SUMIF(Retirements!$F$12:$F$95,'Depreciation Exp'!$G90,Retirements!ES$12:ES$95)</f>
        <v>0</v>
      </c>
      <c r="BA90" s="13">
        <f>SUMIF(Retirements!$F$12:$F$95,'Depreciation Exp'!$G90,Retirements!ET$12:ET$95)</f>
        <v>0</v>
      </c>
      <c r="BB90" s="13">
        <f>SUMIF(Retirements!$F$12:$F$95,'Depreciation Exp'!$G90,Retirements!EU$12:EU$95)</f>
        <v>0</v>
      </c>
      <c r="BC90" s="13">
        <f>SUMIF(Retirements!$F$12:$F$95,'Depreciation Exp'!$G90,Retirements!EV$12:EV$95)</f>
        <v>0</v>
      </c>
      <c r="BD90" s="13">
        <f>SUMIF(Retirements!$F$12:$F$95,'Depreciation Exp'!$G90,Retirements!EW$12:EW$95)</f>
        <v>0</v>
      </c>
      <c r="BE90" s="13">
        <f>SUMIF(Retirements!$F$12:$F$95,'Depreciation Exp'!$G90,Retirements!EX$12:EX$95)</f>
        <v>0</v>
      </c>
      <c r="BF90" s="13">
        <f>SUMIF(Retirements!$F$12:$F$95,'Depreciation Exp'!$G90,Retirements!EY$12:EY$95)</f>
        <v>0</v>
      </c>
      <c r="BG90" s="13">
        <f>SUMIF(Retirements!$F$12:$F$95,'Depreciation Exp'!$G90,Retirements!EZ$12:EZ$95)</f>
        <v>0</v>
      </c>
      <c r="BH90" s="98"/>
      <c r="BI90" s="358"/>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90"/>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507" t="s">
        <v>878</v>
      </c>
      <c r="DH90" s="61" t="str">
        <f t="shared" si="318"/>
        <v>404IPSSGCH</v>
      </c>
      <c r="DI90" s="127">
        <f>VLOOKUP($DG90,Scenarios!$O$12:$Q$132,2,0)</f>
        <v>77055.570000000007</v>
      </c>
      <c r="DJ90" s="63">
        <f t="shared" ref="DJ90" si="323">SUM(CT90:DE90)</f>
        <v>0</v>
      </c>
      <c r="DK90" s="63">
        <f t="shared" si="320"/>
        <v>-77055.570000000007</v>
      </c>
      <c r="DL90" s="109"/>
      <c r="DM90" s="106">
        <f>VLOOKUP($DG90,Scenarios!$O$12:$Q$132,2,0)</f>
        <v>77055.570000000007</v>
      </c>
      <c r="DN90" s="106">
        <f>VLOOKUP($DG90,Scenarios!$O$12:$Q$132,3,0)</f>
        <v>0</v>
      </c>
      <c r="DO90" s="106">
        <f t="shared" si="321"/>
        <v>-77055.570000000007</v>
      </c>
      <c r="DP90" s="109"/>
      <c r="DQ90" s="127"/>
      <c r="DR90" s="48"/>
    </row>
    <row r="91" spans="1:122">
      <c r="A91" t="s">
        <v>37</v>
      </c>
      <c r="B91" t="s">
        <v>38</v>
      </c>
      <c r="C91" s="17" t="s">
        <v>38</v>
      </c>
      <c r="D91" s="5" t="s">
        <v>148</v>
      </c>
      <c r="E91" s="5" t="s">
        <v>45</v>
      </c>
      <c r="F91" s="5" t="s">
        <v>159</v>
      </c>
      <c r="G91" s="5" t="s">
        <v>100</v>
      </c>
      <c r="H91" s="5" t="s">
        <v>877</v>
      </c>
      <c r="I91" s="5"/>
      <c r="J91" s="84">
        <f>VLOOKUP(F91,Scenarios!$BC$10:$BF$122,3,0)</f>
        <v>5.4974090031589963E-2</v>
      </c>
      <c r="K91" s="98">
        <f t="shared" si="271"/>
        <v>4.5811741692991636E-3</v>
      </c>
      <c r="L91" s="98"/>
      <c r="M91" s="13">
        <f>SUMIF(EPIS!$E$8:$E$90,'Depreciation Exp'!$G91,EPIS!H$8:H$90)</f>
        <v>606869.86999999988</v>
      </c>
      <c r="N91" s="13">
        <f>SUMIF(EPIS!$E$8:$E$90,'Depreciation Exp'!$G91,EPIS!I$8:I$90)</f>
        <v>108514.97</v>
      </c>
      <c r="O91" s="13">
        <f>SUMIF(EPIS!$E$8:$E$90,'Depreciation Exp'!$G91,EPIS!J$8:J$90)</f>
        <v>1157640.31</v>
      </c>
      <c r="P91" s="13">
        <f>SUMIF(EPIS!$E$8:$E$90,'Depreciation Exp'!$G91,EPIS!K$8:K$90)</f>
        <v>306297.73</v>
      </c>
      <c r="Q91" s="13">
        <f>SUMIF(EPIS!$E$8:$E$90,'Depreciation Exp'!$G91,EPIS!L$8:L$90)</f>
        <v>750828.64000000013</v>
      </c>
      <c r="R91" s="13">
        <f>SUMIF(EPIS!$E$8:$E$90,'Depreciation Exp'!$G91,EPIS!M$8:M$90)</f>
        <v>5011506.59</v>
      </c>
      <c r="S91" s="13">
        <f>SUMIF(EPIS!$E$8:$E$90,'Depreciation Exp'!$G91,EPIS!N$8:N$90)</f>
        <v>186718.24000000002</v>
      </c>
      <c r="T91" s="13">
        <f>SUMIF(EPIS!$E$8:$E$90,'Depreciation Exp'!$G91,EPIS!O$8:O$90)</f>
        <v>583272.1100000001</v>
      </c>
      <c r="U91" s="13">
        <f>SUMIF(EPIS!$E$8:$E$90,'Depreciation Exp'!$G91,EPIS!P$8:P$90)</f>
        <v>59564.280000000006</v>
      </c>
      <c r="V91" s="13">
        <f>SUMIF(EPIS!$E$8:$E$90,'Depreciation Exp'!$G91,EPIS!Q$8:Q$90)</f>
        <v>444295</v>
      </c>
      <c r="W91" s="13">
        <f>SUMIF(EPIS!$E$8:$E$90,'Depreciation Exp'!$G91,EPIS!R$8:R$90)</f>
        <v>379865</v>
      </c>
      <c r="X91" s="13">
        <f>SUMIF(EPIS!$E$8:$E$90,'Depreciation Exp'!$G91,EPIS!S$8:S$90)</f>
        <v>2397174.89</v>
      </c>
      <c r="Y91" s="13">
        <f>SUMIF(EPIS!$E$8:$E$90,'Depreciation Exp'!$G91,EPIS!T$8:T$90)</f>
        <v>698445.00000000012</v>
      </c>
      <c r="Z91" s="13">
        <f>SUMIF(EPIS!$E$8:$E$90,'Depreciation Exp'!$G91,EPIS!U$8:U$90)</f>
        <v>456195</v>
      </c>
      <c r="AA91" s="13">
        <f>SUMIF(EPIS!$E$8:$E$90,'Depreciation Exp'!$G91,EPIS!V$8:V$90)</f>
        <v>604605.00000000012</v>
      </c>
      <c r="AB91" s="13">
        <f>SUMIF(EPIS!$E$8:$E$90,'Depreciation Exp'!$G91,EPIS!W$8:W$90)</f>
        <v>1125655</v>
      </c>
      <c r="AC91" s="13">
        <f>SUMIF(EPIS!$E$8:$E$90,'Depreciation Exp'!$G91,EPIS!X$8:X$90)</f>
        <v>1329910.0000000002</v>
      </c>
      <c r="AD91" s="13">
        <f>SUMIF(EPIS!$E$8:$E$90,'Depreciation Exp'!$G91,EPIS!Y$8:Y$90)</f>
        <v>2363255</v>
      </c>
      <c r="AE91" s="13">
        <f>SUMIF(EPIS!$E$8:$E$90,'Depreciation Exp'!$G91,EPIS!Z$8:Z$90)</f>
        <v>1131120.1599999999</v>
      </c>
      <c r="AF91" s="13">
        <f>SUMIF(EPIS!$E$8:$E$90,'Depreciation Exp'!$G91,EPIS!AA$8:AA$90)</f>
        <v>274040.50999999995</v>
      </c>
      <c r="AG91" s="13">
        <f>SUMIF(EPIS!$E$8:$E$90,'Depreciation Exp'!$G91,EPIS!AB$8:AB$90)</f>
        <v>320853.24000000005</v>
      </c>
      <c r="AH91" s="13">
        <f>SUMIF(EPIS!$E$8:$E$90,'Depreciation Exp'!$G91,EPIS!AC$8:AC$90)</f>
        <v>462812.91820088518</v>
      </c>
      <c r="AI91" s="13">
        <f>SUMIF(EPIS!$E$8:$E$90,'Depreciation Exp'!$G91,EPIS!AD$8:AD$90)</f>
        <v>395738.18417035922</v>
      </c>
      <c r="AJ91" s="98"/>
      <c r="AK91" s="13">
        <f>SUMIF(Retirements!$F$12:$F$95,'Depreciation Exp'!$G91,Retirements!ED$12:ED$95)</f>
        <v>-687348.24</v>
      </c>
      <c r="AL91" s="13">
        <f>SUMIF(Retirements!$F$12:$F$95,'Depreciation Exp'!$G91,Retirements!EE$12:EE$95)</f>
        <v>-1823036.4000000001</v>
      </c>
      <c r="AM91" s="13">
        <f>SUMIF(Retirements!$F$12:$F$95,'Depreciation Exp'!$G91,Retirements!EF$12:EF$95)</f>
        <v>-360826.86000000004</v>
      </c>
      <c r="AN91" s="13">
        <f>SUMIF(Retirements!$F$12:$F$95,'Depreciation Exp'!$G91,Retirements!EG$12:EG$95)</f>
        <v>-707241.75999999989</v>
      </c>
      <c r="AO91" s="13">
        <f>SUMIF(Retirements!$F$12:$F$95,'Depreciation Exp'!$G91,Retirements!EH$12:EH$95)</f>
        <v>-1419365.4799999997</v>
      </c>
      <c r="AP91" s="13">
        <f>SUMIF(Retirements!$F$12:$F$95,'Depreciation Exp'!$G91,Retirements!EI$12:EI$95)</f>
        <v>-39025.22</v>
      </c>
      <c r="AQ91" s="13">
        <f>SUMIF(Retirements!$F$12:$F$95,'Depreciation Exp'!$G91,Retirements!EJ$12:EJ$95)</f>
        <v>-227988.53000000003</v>
      </c>
      <c r="AR91" s="13">
        <f>SUMIF(Retirements!$F$12:$F$95,'Depreciation Exp'!$G91,Retirements!EK$12:EK$95)</f>
        <v>0</v>
      </c>
      <c r="AS91" s="13">
        <f>SUMIF(Retirements!$F$12:$F$95,'Depreciation Exp'!$G91,Retirements!EL$12:EL$95)</f>
        <v>-7365.83</v>
      </c>
      <c r="AT91" s="13">
        <f>SUMIF(Retirements!$F$12:$F$95,'Depreciation Exp'!$G91,Retirements!EM$12:EM$95)</f>
        <v>-766686.12198912667</v>
      </c>
      <c r="AU91" s="13">
        <f>SUMIF(Retirements!$F$12:$F$95,'Depreciation Exp'!$G91,Retirements!EN$12:EN$95)</f>
        <v>-766686.12198912667</v>
      </c>
      <c r="AV91" s="13">
        <f>SUMIF(Retirements!$F$12:$F$95,'Depreciation Exp'!$G91,Retirements!EO$12:EO$95)</f>
        <v>-766686.12198912667</v>
      </c>
      <c r="AW91" s="13">
        <f>SUMIF(Retirements!$F$12:$F$95,'Depreciation Exp'!$G91,Retirements!EP$12:EP$95)</f>
        <v>-766686.12198912667</v>
      </c>
      <c r="AX91" s="13">
        <f>SUMIF(Retirements!$F$12:$F$95,'Depreciation Exp'!$G91,Retirements!EQ$12:EQ$95)</f>
        <v>-766686.12198912667</v>
      </c>
      <c r="AY91" s="13">
        <f>SUMIF(Retirements!$F$12:$F$95,'Depreciation Exp'!$G91,Retirements!ER$12:ER$95)</f>
        <v>-766686.12198912667</v>
      </c>
      <c r="AZ91" s="13">
        <f>SUMIF(Retirements!$F$12:$F$95,'Depreciation Exp'!$G91,Retirements!ES$12:ES$95)</f>
        <v>-766686.12198912667</v>
      </c>
      <c r="BA91" s="13">
        <f>SUMIF(Retirements!$F$12:$F$95,'Depreciation Exp'!$G91,Retirements!ET$12:ET$95)</f>
        <v>-766686.12198912667</v>
      </c>
      <c r="BB91" s="13">
        <f>SUMIF(Retirements!$F$12:$F$95,'Depreciation Exp'!$G91,Retirements!EU$12:EU$95)</f>
        <v>-766686.12198912667</v>
      </c>
      <c r="BC91" s="13">
        <f>SUMIF(Retirements!$F$12:$F$95,'Depreciation Exp'!$G91,Retirements!EV$12:EV$95)</f>
        <v>-770864.17948697507</v>
      </c>
      <c r="BD91" s="13">
        <f>SUMIF(Retirements!$F$12:$F$95,'Depreciation Exp'!$G91,Retirements!EW$12:EW$95)</f>
        <v>-770864.17948697507</v>
      </c>
      <c r="BE91" s="13">
        <f>SUMIF(Retirements!$F$12:$F$95,'Depreciation Exp'!$G91,Retirements!EX$12:EX$95)</f>
        <v>-770864.17948697507</v>
      </c>
      <c r="BF91" s="13">
        <f>SUMIF(Retirements!$F$12:$F$95,'Depreciation Exp'!$G91,Retirements!EY$12:EY$95)</f>
        <v>-770864.17948697507</v>
      </c>
      <c r="BG91" s="13">
        <f>SUMIF(Retirements!$F$12:$F$95,'Depreciation Exp'!$G91,Retirements!EZ$12:EZ$95)</f>
        <v>-770864.17948697507</v>
      </c>
      <c r="BH91" s="98"/>
      <c r="BI91" s="358">
        <f>VLOOKUP($F91,Scenarios!$J$11:$M$132,4,0)</f>
        <v>375888954.18000001</v>
      </c>
      <c r="BJ91" s="70">
        <f t="shared" ref="BJ91:BS95" si="324">BI91+AK91+M91</f>
        <v>375808475.81</v>
      </c>
      <c r="BK91" s="70">
        <f t="shared" si="324"/>
        <v>374093954.38000005</v>
      </c>
      <c r="BL91" s="70">
        <f t="shared" si="324"/>
        <v>374890767.83000004</v>
      </c>
      <c r="BM91" s="70">
        <f t="shared" si="324"/>
        <v>374489823.80000007</v>
      </c>
      <c r="BN91" s="70">
        <f t="shared" si="324"/>
        <v>373821286.96000004</v>
      </c>
      <c r="BO91" s="70">
        <f t="shared" si="324"/>
        <v>378793768.32999998</v>
      </c>
      <c r="BP91" s="70">
        <f t="shared" si="324"/>
        <v>378752498.04000002</v>
      </c>
      <c r="BQ91" s="70">
        <f t="shared" si="324"/>
        <v>379335770.15000004</v>
      </c>
      <c r="BR91" s="70">
        <f t="shared" si="324"/>
        <v>379387968.60000002</v>
      </c>
      <c r="BS91" s="70">
        <f t="shared" si="324"/>
        <v>379065577.47801089</v>
      </c>
      <c r="BT91" s="70">
        <f t="shared" ref="BT91:CC95" si="325">BS91+AU91+W91</f>
        <v>378678756.35602176</v>
      </c>
      <c r="BU91" s="70">
        <f t="shared" si="325"/>
        <v>380309245.12403262</v>
      </c>
      <c r="BV91" s="70">
        <f t="shared" si="325"/>
        <v>380241004.00204349</v>
      </c>
      <c r="BW91" s="70">
        <f t="shared" si="325"/>
        <v>379930512.88005435</v>
      </c>
      <c r="BX91" s="70">
        <f t="shared" si="325"/>
        <v>379768431.75806522</v>
      </c>
      <c r="BY91" s="70">
        <f t="shared" si="325"/>
        <v>380127400.63607609</v>
      </c>
      <c r="BZ91" s="70">
        <f t="shared" si="325"/>
        <v>380690624.51408696</v>
      </c>
      <c r="CA91" s="70">
        <f t="shared" si="325"/>
        <v>382287193.39209783</v>
      </c>
      <c r="CB91" s="70">
        <f t="shared" si="325"/>
        <v>382647449.37261087</v>
      </c>
      <c r="CC91" s="70">
        <f t="shared" si="325"/>
        <v>382150625.70312387</v>
      </c>
      <c r="CD91" s="70">
        <f t="shared" ref="CD91:CF95" si="326">CC91+BE91+AG91</f>
        <v>381700614.76363689</v>
      </c>
      <c r="CE91" s="70">
        <f t="shared" si="326"/>
        <v>381392563.50235081</v>
      </c>
      <c r="CF91" s="70">
        <f t="shared" si="326"/>
        <v>381017437.50703418</v>
      </c>
      <c r="CG91" s="90"/>
      <c r="CH91" s="13">
        <f t="shared" si="295"/>
        <v>1722012.7674142928</v>
      </c>
      <c r="CI91" s="13">
        <f t="shared" si="296"/>
        <v>1721828.4246993773</v>
      </c>
      <c r="CJ91" s="13">
        <f t="shared" si="297"/>
        <v>1717716.8213405488</v>
      </c>
      <c r="CK91" s="13">
        <f t="shared" si="298"/>
        <v>1715614.7312940808</v>
      </c>
      <c r="CL91" s="13">
        <f t="shared" si="299"/>
        <v>1716521.5046747408</v>
      </c>
      <c r="CM91" s="13">
        <f t="shared" si="300"/>
        <v>1714071.765606639</v>
      </c>
      <c r="CN91" s="13">
        <f t="shared" si="301"/>
        <v>1723930.3253601049</v>
      </c>
      <c r="CO91" s="13">
        <f t="shared" si="302"/>
        <v>1735225.6937716338</v>
      </c>
      <c r="CP91" s="13">
        <f t="shared" si="303"/>
        <v>1736467.1961403824</v>
      </c>
      <c r="CQ91" s="13">
        <f t="shared" si="304"/>
        <v>1737922.7967977934</v>
      </c>
      <c r="CR91" s="13">
        <f t="shared" si="305"/>
        <v>1737303.8969529683</v>
      </c>
      <c r="CS91" s="13">
        <f t="shared" si="306"/>
        <v>1735679.3845466364</v>
      </c>
      <c r="CT91" s="13">
        <f t="shared" si="307"/>
        <v>1738528.1135942102</v>
      </c>
      <c r="CU91" s="13">
        <f t="shared" si="308"/>
        <v>1742106.5778752118</v>
      </c>
      <c r="CV91" s="13">
        <f t="shared" si="309"/>
        <v>1741239.0586886148</v>
      </c>
      <c r="CW91" s="13">
        <f t="shared" si="310"/>
        <v>1740156.5908099944</v>
      </c>
      <c r="CX91" s="13">
        <f t="shared" si="311"/>
        <v>1740607.5793610634</v>
      </c>
      <c r="CY91" s="13">
        <f t="shared" si="312"/>
        <v>1742719.9421775641</v>
      </c>
      <c r="CZ91" s="13">
        <f t="shared" si="313"/>
        <v>1747667.1355700274</v>
      </c>
      <c r="DA91" s="13">
        <f t="shared" si="314"/>
        <v>1752149.4133178836</v>
      </c>
      <c r="DB91" s="13">
        <f t="shared" si="315"/>
        <v>1751836.5931333392</v>
      </c>
      <c r="DC91" s="13">
        <f t="shared" si="316"/>
        <v>1749667.7860067242</v>
      </c>
      <c r="DD91" s="13">
        <f t="shared" si="317"/>
        <v>1747931.3785202722</v>
      </c>
      <c r="DE91" s="13">
        <f t="shared" si="317"/>
        <v>1746366.501519772</v>
      </c>
      <c r="DF91" s="13"/>
      <c r="DG91" s="61" t="s">
        <v>877</v>
      </c>
      <c r="DH91" s="61" t="str">
        <f t="shared" si="318"/>
        <v>404IPSO</v>
      </c>
      <c r="DI91" s="127">
        <f>VLOOKUP($DG91,Scenarios!$O$12:$Q$132,2,0)</f>
        <v>15076510.24</v>
      </c>
      <c r="DJ91" s="63">
        <f t="shared" si="319"/>
        <v>20940976.670574676</v>
      </c>
      <c r="DK91" s="63">
        <f t="shared" si="320"/>
        <v>5864466.430574676</v>
      </c>
      <c r="DL91" s="109"/>
      <c r="DM91" s="106">
        <f>VLOOKUP($DG91,Scenarios!$O$12:$Q$132,2,0)</f>
        <v>15076510.24</v>
      </c>
      <c r="DN91" s="106">
        <f>VLOOKUP($DG91,Scenarios!$O$12:$Q$132,3,0)</f>
        <v>21082665.015754074</v>
      </c>
      <c r="DO91" s="106">
        <f t="shared" si="321"/>
        <v>6006154.7757540736</v>
      </c>
      <c r="DP91" s="109"/>
      <c r="DQ91" s="127">
        <f t="shared" si="322"/>
        <v>141688.34517939761</v>
      </c>
      <c r="DR91" s="48"/>
    </row>
    <row r="92" spans="1:122">
      <c r="A92" t="s">
        <v>30</v>
      </c>
      <c r="B92" t="s">
        <v>31</v>
      </c>
      <c r="C92" s="17" t="s">
        <v>31</v>
      </c>
      <c r="D92" s="5" t="s">
        <v>148</v>
      </c>
      <c r="E92" s="5" t="s">
        <v>45</v>
      </c>
      <c r="F92" s="5" t="s">
        <v>160</v>
      </c>
      <c r="G92" s="5" t="s">
        <v>102</v>
      </c>
      <c r="H92" s="5" t="s">
        <v>879</v>
      </c>
      <c r="I92" s="5"/>
      <c r="J92" s="84">
        <f>VLOOKUP(F92,Scenarios!$BC$10:$BF$122,3,0)</f>
        <v>4.2918002189314798E-3</v>
      </c>
      <c r="K92" s="98">
        <f t="shared" si="271"/>
        <v>3.5765001824428997E-4</v>
      </c>
      <c r="L92" s="98"/>
      <c r="M92" s="13">
        <f>SUMIF(EPIS!$E$8:$E$90,'Depreciation Exp'!$G92,EPIS!H$8:H$90)</f>
        <v>0</v>
      </c>
      <c r="N92" s="13">
        <f>SUMIF(EPIS!$E$8:$E$90,'Depreciation Exp'!$G92,EPIS!I$8:I$90)</f>
        <v>0</v>
      </c>
      <c r="O92" s="13">
        <f>SUMIF(EPIS!$E$8:$E$90,'Depreciation Exp'!$G92,EPIS!J$8:J$90)</f>
        <v>0</v>
      </c>
      <c r="P92" s="13">
        <f>SUMIF(EPIS!$E$8:$E$90,'Depreciation Exp'!$G92,EPIS!K$8:K$90)</f>
        <v>0</v>
      </c>
      <c r="Q92" s="13">
        <f>SUMIF(EPIS!$E$8:$E$90,'Depreciation Exp'!$G92,EPIS!L$8:L$90)</f>
        <v>0</v>
      </c>
      <c r="R92" s="13">
        <f>SUMIF(EPIS!$E$8:$E$90,'Depreciation Exp'!$G92,EPIS!M$8:M$90)</f>
        <v>0</v>
      </c>
      <c r="S92" s="13">
        <f>SUMIF(EPIS!$E$8:$E$90,'Depreciation Exp'!$G92,EPIS!N$8:N$90)</f>
        <v>0</v>
      </c>
      <c r="T92" s="13">
        <f>SUMIF(EPIS!$E$8:$E$90,'Depreciation Exp'!$G92,EPIS!O$8:O$90)</f>
        <v>0</v>
      </c>
      <c r="U92" s="13">
        <f>SUMIF(EPIS!$E$8:$E$90,'Depreciation Exp'!$G92,EPIS!P$8:P$90)</f>
        <v>4922.7</v>
      </c>
      <c r="V92" s="13">
        <f>SUMIF(EPIS!$E$8:$E$90,'Depreciation Exp'!$G92,EPIS!Q$8:Q$90)</f>
        <v>0</v>
      </c>
      <c r="W92" s="13">
        <f>SUMIF(EPIS!$E$8:$E$90,'Depreciation Exp'!$G92,EPIS!R$8:R$90)</f>
        <v>0</v>
      </c>
      <c r="X92" s="13">
        <f>SUMIF(EPIS!$E$8:$E$90,'Depreciation Exp'!$G92,EPIS!S$8:S$90)</f>
        <v>0</v>
      </c>
      <c r="Y92" s="13">
        <f>SUMIF(EPIS!$E$8:$E$90,'Depreciation Exp'!$G92,EPIS!T$8:T$90)</f>
        <v>0</v>
      </c>
      <c r="Z92" s="13">
        <f>SUMIF(EPIS!$E$8:$E$90,'Depreciation Exp'!$G92,EPIS!U$8:U$90)</f>
        <v>0</v>
      </c>
      <c r="AA92" s="13">
        <f>SUMIF(EPIS!$E$8:$E$90,'Depreciation Exp'!$G92,EPIS!V$8:V$90)</f>
        <v>0</v>
      </c>
      <c r="AB92" s="13">
        <f>SUMIF(EPIS!$E$8:$E$90,'Depreciation Exp'!$G92,EPIS!W$8:W$90)</f>
        <v>0</v>
      </c>
      <c r="AC92" s="13">
        <f>SUMIF(EPIS!$E$8:$E$90,'Depreciation Exp'!$G92,EPIS!X$8:X$90)</f>
        <v>0</v>
      </c>
      <c r="AD92" s="13">
        <f>SUMIF(EPIS!$E$8:$E$90,'Depreciation Exp'!$G92,EPIS!Y$8:Y$90)</f>
        <v>0</v>
      </c>
      <c r="AE92" s="13">
        <f>SUMIF(EPIS!$E$8:$E$90,'Depreciation Exp'!$G92,EPIS!Z$8:Z$90)</f>
        <v>0</v>
      </c>
      <c r="AF92" s="13">
        <f>SUMIF(EPIS!$E$8:$E$90,'Depreciation Exp'!$G92,EPIS!AA$8:AA$90)</f>
        <v>0</v>
      </c>
      <c r="AG92" s="13">
        <f>SUMIF(EPIS!$E$8:$E$90,'Depreciation Exp'!$G92,EPIS!AB$8:AB$90)</f>
        <v>0</v>
      </c>
      <c r="AH92" s="13">
        <f>SUMIF(EPIS!$E$8:$E$90,'Depreciation Exp'!$G92,EPIS!AC$8:AC$90)</f>
        <v>0</v>
      </c>
      <c r="AI92" s="13">
        <f>SUMIF(EPIS!$E$8:$E$90,'Depreciation Exp'!$G92,EPIS!AD$8:AD$90)</f>
        <v>0</v>
      </c>
      <c r="AJ92" s="98"/>
      <c r="AK92" s="13">
        <f>SUMIF(Retirements!$F$12:$F$95,'Depreciation Exp'!$G92,Retirements!ED$12:ED$95)</f>
        <v>0</v>
      </c>
      <c r="AL92" s="13">
        <f>SUMIF(Retirements!$F$12:$F$95,'Depreciation Exp'!$G92,Retirements!EE$12:EE$95)</f>
        <v>0</v>
      </c>
      <c r="AM92" s="13">
        <f>SUMIF(Retirements!$F$12:$F$95,'Depreciation Exp'!$G92,Retirements!EF$12:EF$95)</f>
        <v>0</v>
      </c>
      <c r="AN92" s="13">
        <f>SUMIF(Retirements!$F$12:$F$95,'Depreciation Exp'!$G92,Retirements!EG$12:EG$95)</f>
        <v>0</v>
      </c>
      <c r="AO92" s="13">
        <f>SUMIF(Retirements!$F$12:$F$95,'Depreciation Exp'!$G92,Retirements!EH$12:EH$95)</f>
        <v>-83.68</v>
      </c>
      <c r="AP92" s="13">
        <f>SUMIF(Retirements!$F$12:$F$95,'Depreciation Exp'!$G92,Retirements!EI$12:EI$95)</f>
        <v>-3971.45</v>
      </c>
      <c r="AQ92" s="13">
        <f>SUMIF(Retirements!$F$12:$F$95,'Depreciation Exp'!$G92,Retirements!EJ$12:EJ$95)</f>
        <v>0</v>
      </c>
      <c r="AR92" s="13">
        <f>SUMIF(Retirements!$F$12:$F$95,'Depreciation Exp'!$G92,Retirements!EK$12:EK$95)</f>
        <v>0</v>
      </c>
      <c r="AS92" s="13">
        <f>SUMIF(Retirements!$F$12:$F$95,'Depreciation Exp'!$G92,Retirements!EL$12:EL$95)</f>
        <v>0</v>
      </c>
      <c r="AT92" s="13">
        <f>SUMIF(Retirements!$F$12:$F$95,'Depreciation Exp'!$G92,Retirements!EM$12:EM$95)</f>
        <v>-116.89439531436734</v>
      </c>
      <c r="AU92" s="13">
        <f>SUMIF(Retirements!$F$12:$F$95,'Depreciation Exp'!$G92,Retirements!EN$12:EN$95)</f>
        <v>-116.89439531436734</v>
      </c>
      <c r="AV92" s="13">
        <f>SUMIF(Retirements!$F$12:$F$95,'Depreciation Exp'!$G92,Retirements!EO$12:EO$95)</f>
        <v>-116.89439531436734</v>
      </c>
      <c r="AW92" s="13">
        <f>SUMIF(Retirements!$F$12:$F$95,'Depreciation Exp'!$G92,Retirements!EP$12:EP$95)</f>
        <v>-116.89439531436734</v>
      </c>
      <c r="AX92" s="13">
        <f>SUMIF(Retirements!$F$12:$F$95,'Depreciation Exp'!$G92,Retirements!EQ$12:EQ$95)</f>
        <v>-116.89439531436734</v>
      </c>
      <c r="AY92" s="13">
        <f>SUMIF(Retirements!$F$12:$F$95,'Depreciation Exp'!$G92,Retirements!ER$12:ER$95)</f>
        <v>-116.89439531436734</v>
      </c>
      <c r="AZ92" s="13">
        <f>SUMIF(Retirements!$F$12:$F$95,'Depreciation Exp'!$G92,Retirements!ES$12:ES$95)</f>
        <v>-116.89439531436734</v>
      </c>
      <c r="BA92" s="13">
        <f>SUMIF(Retirements!$F$12:$F$95,'Depreciation Exp'!$G92,Retirements!ET$12:ET$95)</f>
        <v>-116.89439531436734</v>
      </c>
      <c r="BB92" s="13">
        <f>SUMIF(Retirements!$F$12:$F$95,'Depreciation Exp'!$G92,Retirements!EU$12:EU$95)</f>
        <v>-116.89439531436734</v>
      </c>
      <c r="BC92" s="13">
        <f>SUMIF(Retirements!$F$12:$F$95,'Depreciation Exp'!$G92,Retirements!EV$12:EV$95)</f>
        <v>-117.04526088168789</v>
      </c>
      <c r="BD92" s="13">
        <f>SUMIF(Retirements!$F$12:$F$95,'Depreciation Exp'!$G92,Retirements!EW$12:EW$95)</f>
        <v>-117.04526088168789</v>
      </c>
      <c r="BE92" s="13">
        <f>SUMIF(Retirements!$F$12:$F$95,'Depreciation Exp'!$G92,Retirements!EX$12:EX$95)</f>
        <v>-117.04526088168789</v>
      </c>
      <c r="BF92" s="13">
        <f>SUMIF(Retirements!$F$12:$F$95,'Depreciation Exp'!$G92,Retirements!EY$12:EY$95)</f>
        <v>-117.04526088168789</v>
      </c>
      <c r="BG92" s="13">
        <f>SUMIF(Retirements!$F$12:$F$95,'Depreciation Exp'!$G92,Retirements!EZ$12:EZ$95)</f>
        <v>-117.04526088168789</v>
      </c>
      <c r="BH92" s="98"/>
      <c r="BI92" s="358">
        <f>VLOOKUP($F92,Scenarios!$J$11:$M$132,4,0)</f>
        <v>3003131.4</v>
      </c>
      <c r="BJ92" s="70">
        <f t="shared" si="324"/>
        <v>3003131.4</v>
      </c>
      <c r="BK92" s="70">
        <f t="shared" si="324"/>
        <v>3003131.4</v>
      </c>
      <c r="BL92" s="70">
        <f t="shared" si="324"/>
        <v>3003131.4</v>
      </c>
      <c r="BM92" s="70">
        <f t="shared" si="324"/>
        <v>3003131.4</v>
      </c>
      <c r="BN92" s="70">
        <f t="shared" si="324"/>
        <v>3003047.7199999997</v>
      </c>
      <c r="BO92" s="70">
        <f t="shared" si="324"/>
        <v>2999076.2699999996</v>
      </c>
      <c r="BP92" s="70">
        <f t="shared" si="324"/>
        <v>2999076.2699999996</v>
      </c>
      <c r="BQ92" s="70">
        <f t="shared" si="324"/>
        <v>2999076.2699999996</v>
      </c>
      <c r="BR92" s="70">
        <f t="shared" si="324"/>
        <v>3003998.9699999997</v>
      </c>
      <c r="BS92" s="70">
        <f t="shared" si="324"/>
        <v>3003882.0756046856</v>
      </c>
      <c r="BT92" s="70">
        <f t="shared" si="325"/>
        <v>3003765.1812093714</v>
      </c>
      <c r="BU92" s="70">
        <f t="shared" si="325"/>
        <v>3003648.2868140573</v>
      </c>
      <c r="BV92" s="70">
        <f t="shared" si="325"/>
        <v>3003531.3924187431</v>
      </c>
      <c r="BW92" s="70">
        <f t="shared" si="325"/>
        <v>3003414.498023429</v>
      </c>
      <c r="BX92" s="70">
        <f t="shared" si="325"/>
        <v>3003297.6036281148</v>
      </c>
      <c r="BY92" s="70">
        <f t="shared" si="325"/>
        <v>3003180.7092328006</v>
      </c>
      <c r="BZ92" s="70">
        <f t="shared" si="325"/>
        <v>3003063.8148374865</v>
      </c>
      <c r="CA92" s="70">
        <f t="shared" si="325"/>
        <v>3002946.9204421723</v>
      </c>
      <c r="CB92" s="70">
        <f t="shared" si="325"/>
        <v>3002829.8751812908</v>
      </c>
      <c r="CC92" s="70">
        <f t="shared" si="325"/>
        <v>3002712.8299204092</v>
      </c>
      <c r="CD92" s="70">
        <f t="shared" si="326"/>
        <v>3002595.7846595277</v>
      </c>
      <c r="CE92" s="70">
        <f t="shared" si="326"/>
        <v>3002478.7393986462</v>
      </c>
      <c r="CF92" s="70">
        <f t="shared" si="326"/>
        <v>3002361.6941377646</v>
      </c>
      <c r="CG92" s="90"/>
      <c r="CH92" s="13">
        <f t="shared" si="295"/>
        <v>1074.07</v>
      </c>
      <c r="CI92" s="13">
        <f t="shared" si="296"/>
        <v>1074.07</v>
      </c>
      <c r="CJ92" s="13">
        <f t="shared" si="297"/>
        <v>1074.07</v>
      </c>
      <c r="CK92" s="13">
        <f t="shared" si="298"/>
        <v>1074.07</v>
      </c>
      <c r="CL92" s="13">
        <f t="shared" si="299"/>
        <v>1074.07</v>
      </c>
      <c r="CM92" s="13">
        <f t="shared" si="300"/>
        <v>1074.0550359232366</v>
      </c>
      <c r="CN92" s="13">
        <f t="shared" si="301"/>
        <v>1073.3298772639951</v>
      </c>
      <c r="CO92" s="13">
        <f t="shared" si="302"/>
        <v>1072.6196826815169</v>
      </c>
      <c r="CP92" s="13">
        <f t="shared" si="303"/>
        <v>1072.6196826815169</v>
      </c>
      <c r="CQ92" s="13">
        <f t="shared" si="304"/>
        <v>1073.4999845539226</v>
      </c>
      <c r="CR92" s="13">
        <f t="shared" si="305"/>
        <v>1074.3593827850198</v>
      </c>
      <c r="CS92" s="13">
        <f t="shared" si="306"/>
        <v>1074.3175755024031</v>
      </c>
      <c r="CT92" s="13">
        <f t="shared" si="307"/>
        <v>1074.2757682197862</v>
      </c>
      <c r="CU92" s="13">
        <f t="shared" si="308"/>
        <v>1074.2339609371695</v>
      </c>
      <c r="CV92" s="13">
        <f t="shared" si="309"/>
        <v>1074.1921536545528</v>
      </c>
      <c r="CW92" s="13">
        <f t="shared" si="310"/>
        <v>1074.1503463719359</v>
      </c>
      <c r="CX92" s="13">
        <f t="shared" si="311"/>
        <v>1074.1085390893193</v>
      </c>
      <c r="CY92" s="13">
        <f t="shared" si="312"/>
        <v>1074.0667318067024</v>
      </c>
      <c r="CZ92" s="13">
        <f t="shared" si="313"/>
        <v>1074.0249245240857</v>
      </c>
      <c r="DA92" s="13">
        <f t="shared" si="314"/>
        <v>1073.9830902629324</v>
      </c>
      <c r="DB92" s="13">
        <f t="shared" si="315"/>
        <v>1073.9412290232428</v>
      </c>
      <c r="DC92" s="13">
        <f t="shared" si="316"/>
        <v>1073.8993677835531</v>
      </c>
      <c r="DD92" s="13">
        <f t="shared" si="317"/>
        <v>1073.8575065438636</v>
      </c>
      <c r="DE92" s="13">
        <f t="shared" si="317"/>
        <v>1073.8156453041736</v>
      </c>
      <c r="DF92" s="13"/>
      <c r="DG92" s="61" t="s">
        <v>879</v>
      </c>
      <c r="DH92" s="61" t="str">
        <f t="shared" si="318"/>
        <v>404IPUT</v>
      </c>
      <c r="DI92" s="127">
        <f>VLOOKUP($DG92,Scenarios!$O$12:$Q$132,2,0)</f>
        <v>13250.76</v>
      </c>
      <c r="DJ92" s="63">
        <f t="shared" si="319"/>
        <v>12888.549263521318</v>
      </c>
      <c r="DK92" s="63">
        <f t="shared" si="320"/>
        <v>-362.21073647868252</v>
      </c>
      <c r="DL92" s="109"/>
      <c r="DM92" s="106">
        <f>VLOOKUP($DG92,Scenarios!$O$12:$Q$132,2,0)</f>
        <v>13250.76</v>
      </c>
      <c r="DN92" s="106">
        <f>VLOOKUP($DG92,Scenarios!$O$12:$Q$132,3,0)</f>
        <v>12885.041210869767</v>
      </c>
      <c r="DO92" s="106">
        <f t="shared" si="321"/>
        <v>-365.71878913023284</v>
      </c>
      <c r="DP92" s="109"/>
      <c r="DQ92" s="127">
        <f t="shared" si="322"/>
        <v>-3.5080526515503152</v>
      </c>
      <c r="DR92" s="48"/>
    </row>
    <row r="93" spans="1:122">
      <c r="A93" t="s">
        <v>26</v>
      </c>
      <c r="B93" t="s">
        <v>27</v>
      </c>
      <c r="C93" s="17" t="s">
        <v>27</v>
      </c>
      <c r="D93" s="5" t="s">
        <v>148</v>
      </c>
      <c r="E93" s="5" t="s">
        <v>45</v>
      </c>
      <c r="F93" s="5" t="s">
        <v>161</v>
      </c>
      <c r="G93" s="5" t="s">
        <v>103</v>
      </c>
      <c r="H93" s="5" t="s">
        <v>880</v>
      </c>
      <c r="I93" s="5"/>
      <c r="J93" s="84">
        <f>VLOOKUP(F93,Scenarios!$BC$10:$BF$122,3,0)</f>
        <v>0</v>
      </c>
      <c r="K93" s="98">
        <f t="shared" si="271"/>
        <v>0</v>
      </c>
      <c r="L93" s="98"/>
      <c r="M93" s="13">
        <f>SUMIF(EPIS!$E$8:$E$90,'Depreciation Exp'!$G93,EPIS!H$8:H$90)</f>
        <v>0</v>
      </c>
      <c r="N93" s="13">
        <f>SUMIF(EPIS!$E$8:$E$90,'Depreciation Exp'!$G93,EPIS!I$8:I$90)</f>
        <v>0</v>
      </c>
      <c r="O93" s="13">
        <f>SUMIF(EPIS!$E$8:$E$90,'Depreciation Exp'!$G93,EPIS!J$8:J$90)</f>
        <v>0</v>
      </c>
      <c r="P93" s="13">
        <f>SUMIF(EPIS!$E$8:$E$90,'Depreciation Exp'!$G93,EPIS!K$8:K$90)</f>
        <v>0</v>
      </c>
      <c r="Q93" s="13">
        <f>SUMIF(EPIS!$E$8:$E$90,'Depreciation Exp'!$G93,EPIS!L$8:L$90)</f>
        <v>0</v>
      </c>
      <c r="R93" s="13">
        <f>SUMIF(EPIS!$E$8:$E$90,'Depreciation Exp'!$G93,EPIS!M$8:M$90)</f>
        <v>0</v>
      </c>
      <c r="S93" s="13">
        <f>SUMIF(EPIS!$E$8:$E$90,'Depreciation Exp'!$G93,EPIS!N$8:N$90)</f>
        <v>0</v>
      </c>
      <c r="T93" s="13">
        <f>SUMIF(EPIS!$E$8:$E$90,'Depreciation Exp'!$G93,EPIS!O$8:O$90)</f>
        <v>0</v>
      </c>
      <c r="U93" s="13">
        <f>SUMIF(EPIS!$E$8:$E$90,'Depreciation Exp'!$G93,EPIS!P$8:P$90)</f>
        <v>0</v>
      </c>
      <c r="V93" s="13">
        <f>SUMIF(EPIS!$E$8:$E$90,'Depreciation Exp'!$G93,EPIS!Q$8:Q$90)</f>
        <v>0</v>
      </c>
      <c r="W93" s="13">
        <f>SUMIF(EPIS!$E$8:$E$90,'Depreciation Exp'!$G93,EPIS!R$8:R$90)</f>
        <v>0</v>
      </c>
      <c r="X93" s="13">
        <f>SUMIF(EPIS!$E$8:$E$90,'Depreciation Exp'!$G93,EPIS!S$8:S$90)</f>
        <v>0</v>
      </c>
      <c r="Y93" s="13">
        <f>SUMIF(EPIS!$E$8:$E$90,'Depreciation Exp'!$G93,EPIS!T$8:T$90)</f>
        <v>0</v>
      </c>
      <c r="Z93" s="13">
        <f>SUMIF(EPIS!$E$8:$E$90,'Depreciation Exp'!$G93,EPIS!U$8:U$90)</f>
        <v>0</v>
      </c>
      <c r="AA93" s="13">
        <f>SUMIF(EPIS!$E$8:$E$90,'Depreciation Exp'!$G93,EPIS!V$8:V$90)</f>
        <v>0</v>
      </c>
      <c r="AB93" s="13">
        <f>SUMIF(EPIS!$E$8:$E$90,'Depreciation Exp'!$G93,EPIS!W$8:W$90)</f>
        <v>0</v>
      </c>
      <c r="AC93" s="13">
        <f>SUMIF(EPIS!$E$8:$E$90,'Depreciation Exp'!$G93,EPIS!X$8:X$90)</f>
        <v>0</v>
      </c>
      <c r="AD93" s="13">
        <f>SUMIF(EPIS!$E$8:$E$90,'Depreciation Exp'!$G93,EPIS!Y$8:Y$90)</f>
        <v>0</v>
      </c>
      <c r="AE93" s="13">
        <f>SUMIF(EPIS!$E$8:$E$90,'Depreciation Exp'!$G93,EPIS!Z$8:Z$90)</f>
        <v>0</v>
      </c>
      <c r="AF93" s="13">
        <f>SUMIF(EPIS!$E$8:$E$90,'Depreciation Exp'!$G93,EPIS!AA$8:AA$90)</f>
        <v>0</v>
      </c>
      <c r="AG93" s="13">
        <f>SUMIF(EPIS!$E$8:$E$90,'Depreciation Exp'!$G93,EPIS!AB$8:AB$90)</f>
        <v>0</v>
      </c>
      <c r="AH93" s="13">
        <f>SUMIF(EPIS!$E$8:$E$90,'Depreciation Exp'!$G93,EPIS!AC$8:AC$90)</f>
        <v>0</v>
      </c>
      <c r="AI93" s="13">
        <f>SUMIF(EPIS!$E$8:$E$90,'Depreciation Exp'!$G93,EPIS!AD$8:AD$90)</f>
        <v>0</v>
      </c>
      <c r="AJ93" s="98"/>
      <c r="AK93" s="13">
        <f>SUMIF(Retirements!$F$12:$F$95,'Depreciation Exp'!$G93,Retirements!ED$12:ED$95)</f>
        <v>0</v>
      </c>
      <c r="AL93" s="13">
        <f>SUMIF(Retirements!$F$12:$F$95,'Depreciation Exp'!$G93,Retirements!EE$12:EE$95)</f>
        <v>0</v>
      </c>
      <c r="AM93" s="13">
        <f>SUMIF(Retirements!$F$12:$F$95,'Depreciation Exp'!$G93,Retirements!EF$12:EF$95)</f>
        <v>0</v>
      </c>
      <c r="AN93" s="13">
        <f>SUMIF(Retirements!$F$12:$F$95,'Depreciation Exp'!$G93,Retirements!EG$12:EG$95)</f>
        <v>0</v>
      </c>
      <c r="AO93" s="13">
        <f>SUMIF(Retirements!$F$12:$F$95,'Depreciation Exp'!$G93,Retirements!EH$12:EH$95)</f>
        <v>0</v>
      </c>
      <c r="AP93" s="13">
        <f>SUMIF(Retirements!$F$12:$F$95,'Depreciation Exp'!$G93,Retirements!EI$12:EI$95)</f>
        <v>0</v>
      </c>
      <c r="AQ93" s="13">
        <f>SUMIF(Retirements!$F$12:$F$95,'Depreciation Exp'!$G93,Retirements!EJ$12:EJ$95)</f>
        <v>-2005.57</v>
      </c>
      <c r="AR93" s="13">
        <f>SUMIF(Retirements!$F$12:$F$95,'Depreciation Exp'!$G93,Retirements!EK$12:EK$95)</f>
        <v>0</v>
      </c>
      <c r="AS93" s="13">
        <f>SUMIF(Retirements!$F$12:$F$95,'Depreciation Exp'!$G93,Retirements!EL$12:EL$95)</f>
        <v>0</v>
      </c>
      <c r="AT93" s="13">
        <f>SUMIF(Retirements!$F$12:$F$95,'Depreciation Exp'!$G93,Retirements!EM$12:EM$95)</f>
        <v>-1980.4102881415529</v>
      </c>
      <c r="AU93" s="13">
        <f>SUMIF(Retirements!$F$12:$F$95,'Depreciation Exp'!$G93,Retirements!EN$12:EN$95)</f>
        <v>-1980.4102881415529</v>
      </c>
      <c r="AV93" s="13">
        <f>SUMIF(Retirements!$F$12:$F$95,'Depreciation Exp'!$G93,Retirements!EO$12:EO$95)</f>
        <v>-1980.4102881415529</v>
      </c>
      <c r="AW93" s="13">
        <f>SUMIF(Retirements!$F$12:$F$95,'Depreciation Exp'!$G93,Retirements!EP$12:EP$95)</f>
        <v>-1980.4102881415529</v>
      </c>
      <c r="AX93" s="13">
        <f>SUMIF(Retirements!$F$12:$F$95,'Depreciation Exp'!$G93,Retirements!EQ$12:EQ$95)</f>
        <v>-1980.4102881415529</v>
      </c>
      <c r="AY93" s="13">
        <f>SUMIF(Retirements!$F$12:$F$95,'Depreciation Exp'!$G93,Retirements!ER$12:ER$95)</f>
        <v>-1980.4102881415529</v>
      </c>
      <c r="AZ93" s="13">
        <f>SUMIF(Retirements!$F$12:$F$95,'Depreciation Exp'!$G93,Retirements!ES$12:ES$95)</f>
        <v>-1980.4102881415529</v>
      </c>
      <c r="BA93" s="13">
        <f>SUMIF(Retirements!$F$12:$F$95,'Depreciation Exp'!$G93,Retirements!ET$12:ET$95)</f>
        <v>-1980.4102881415529</v>
      </c>
      <c r="BB93" s="13">
        <f>SUMIF(Retirements!$F$12:$F$95,'Depreciation Exp'!$G93,Retirements!EU$12:EU$95)</f>
        <v>-1980.4102881415529</v>
      </c>
      <c r="BC93" s="13">
        <f>SUMIF(Retirements!$F$12:$F$95,'Depreciation Exp'!$G93,Retirements!EV$12:EV$95)</f>
        <v>-1917.7999379770945</v>
      </c>
      <c r="BD93" s="13">
        <f>SUMIF(Retirements!$F$12:$F$95,'Depreciation Exp'!$G93,Retirements!EW$12:EW$95)</f>
        <v>-1917.7999379770945</v>
      </c>
      <c r="BE93" s="13">
        <f>SUMIF(Retirements!$F$12:$F$95,'Depreciation Exp'!$G93,Retirements!EX$12:EX$95)</f>
        <v>-1917.7999379770945</v>
      </c>
      <c r="BF93" s="13">
        <f>SUMIF(Retirements!$F$12:$F$95,'Depreciation Exp'!$G93,Retirements!EY$12:EY$95)</f>
        <v>-1917.7999379770945</v>
      </c>
      <c r="BG93" s="13">
        <f>SUMIF(Retirements!$F$12:$F$95,'Depreciation Exp'!$G93,Retirements!EZ$12:EZ$95)</f>
        <v>-1917.7999379770945</v>
      </c>
      <c r="BH93" s="98"/>
      <c r="BI93" s="358">
        <f>VLOOKUP($F93,Scenarios!$J$11:$M$132,4,0)</f>
        <v>627213.80000000005</v>
      </c>
      <c r="BJ93" s="70">
        <f t="shared" si="324"/>
        <v>627213.80000000005</v>
      </c>
      <c r="BK93" s="70">
        <f t="shared" si="324"/>
        <v>627213.80000000005</v>
      </c>
      <c r="BL93" s="70">
        <f t="shared" si="324"/>
        <v>627213.80000000005</v>
      </c>
      <c r="BM93" s="70">
        <f t="shared" si="324"/>
        <v>627213.80000000005</v>
      </c>
      <c r="BN93" s="70">
        <f t="shared" si="324"/>
        <v>627213.80000000005</v>
      </c>
      <c r="BO93" s="70">
        <f t="shared" si="324"/>
        <v>627213.80000000005</v>
      </c>
      <c r="BP93" s="70">
        <f t="shared" si="324"/>
        <v>625208.2300000001</v>
      </c>
      <c r="BQ93" s="70">
        <f t="shared" si="324"/>
        <v>625208.2300000001</v>
      </c>
      <c r="BR93" s="70">
        <f t="shared" si="324"/>
        <v>625208.2300000001</v>
      </c>
      <c r="BS93" s="70">
        <f t="shared" si="324"/>
        <v>623227.81971185852</v>
      </c>
      <c r="BT93" s="70">
        <f t="shared" si="325"/>
        <v>621247.40942371695</v>
      </c>
      <c r="BU93" s="70">
        <f t="shared" si="325"/>
        <v>619266.99913557537</v>
      </c>
      <c r="BV93" s="70">
        <f t="shared" si="325"/>
        <v>617286.5888474338</v>
      </c>
      <c r="BW93" s="70">
        <f t="shared" si="325"/>
        <v>615306.17855929222</v>
      </c>
      <c r="BX93" s="70">
        <f t="shared" si="325"/>
        <v>613325.76827115065</v>
      </c>
      <c r="BY93" s="70">
        <f t="shared" si="325"/>
        <v>611345.35798300907</v>
      </c>
      <c r="BZ93" s="70">
        <f t="shared" si="325"/>
        <v>609364.9476948675</v>
      </c>
      <c r="CA93" s="70">
        <f t="shared" si="325"/>
        <v>607384.53740672593</v>
      </c>
      <c r="CB93" s="70">
        <f t="shared" si="325"/>
        <v>605466.73746874882</v>
      </c>
      <c r="CC93" s="70">
        <f t="shared" si="325"/>
        <v>603548.93753077171</v>
      </c>
      <c r="CD93" s="70">
        <f t="shared" si="326"/>
        <v>601631.13759279461</v>
      </c>
      <c r="CE93" s="70">
        <f t="shared" si="326"/>
        <v>599713.3376548175</v>
      </c>
      <c r="CF93" s="70">
        <f t="shared" si="326"/>
        <v>597795.53771684039</v>
      </c>
      <c r="CG93" s="90"/>
      <c r="CH93" s="13">
        <f t="shared" si="295"/>
        <v>0</v>
      </c>
      <c r="CI93" s="13">
        <f t="shared" si="296"/>
        <v>0</v>
      </c>
      <c r="CJ93" s="13">
        <f t="shared" si="297"/>
        <v>0</v>
      </c>
      <c r="CK93" s="13">
        <f t="shared" si="298"/>
        <v>0</v>
      </c>
      <c r="CL93" s="13">
        <f t="shared" si="299"/>
        <v>0</v>
      </c>
      <c r="CM93" s="13">
        <f t="shared" si="300"/>
        <v>0</v>
      </c>
      <c r="CN93" s="13">
        <f t="shared" si="301"/>
        <v>0</v>
      </c>
      <c r="CO93" s="13">
        <f t="shared" si="302"/>
        <v>0</v>
      </c>
      <c r="CP93" s="13">
        <f t="shared" si="303"/>
        <v>0</v>
      </c>
      <c r="CQ93" s="13">
        <f t="shared" si="304"/>
        <v>0</v>
      </c>
      <c r="CR93" s="13">
        <f t="shared" si="305"/>
        <v>0</v>
      </c>
      <c r="CS93" s="13">
        <f t="shared" si="306"/>
        <v>0</v>
      </c>
      <c r="CT93" s="13">
        <f t="shared" si="307"/>
        <v>0</v>
      </c>
      <c r="CU93" s="13">
        <f t="shared" si="308"/>
        <v>0</v>
      </c>
      <c r="CV93" s="13">
        <f t="shared" si="309"/>
        <v>0</v>
      </c>
      <c r="CW93" s="13">
        <f t="shared" si="310"/>
        <v>0</v>
      </c>
      <c r="CX93" s="13">
        <f t="shared" si="311"/>
        <v>0</v>
      </c>
      <c r="CY93" s="13">
        <f t="shared" si="312"/>
        <v>0</v>
      </c>
      <c r="CZ93" s="13">
        <f t="shared" si="313"/>
        <v>0</v>
      </c>
      <c r="DA93" s="13">
        <f t="shared" si="314"/>
        <v>0</v>
      </c>
      <c r="DB93" s="13">
        <f t="shared" si="315"/>
        <v>0</v>
      </c>
      <c r="DC93" s="13">
        <f t="shared" si="316"/>
        <v>0</v>
      </c>
      <c r="DD93" s="13">
        <f t="shared" si="317"/>
        <v>0</v>
      </c>
      <c r="DE93" s="13">
        <f t="shared" si="317"/>
        <v>0</v>
      </c>
      <c r="DF93" s="13"/>
      <c r="DG93" s="61" t="s">
        <v>880</v>
      </c>
      <c r="DH93" s="61" t="str">
        <f t="shared" si="318"/>
        <v>404IPWA</v>
      </c>
      <c r="DI93" s="127">
        <f>VLOOKUP($DG93,Scenarios!$O$12:$Q$132,2,0)</f>
        <v>444.95</v>
      </c>
      <c r="DJ93" s="63">
        <f t="shared" si="319"/>
        <v>0</v>
      </c>
      <c r="DK93" s="63">
        <f t="shared" si="320"/>
        <v>-444.95</v>
      </c>
      <c r="DL93" s="109"/>
      <c r="DM93" s="106">
        <f>VLOOKUP($DG93,Scenarios!$O$12:$Q$132,2,0)</f>
        <v>444.95</v>
      </c>
      <c r="DN93" s="106">
        <f>VLOOKUP($DG93,Scenarios!$O$12:$Q$132,3,0)</f>
        <v>0</v>
      </c>
      <c r="DO93" s="106">
        <f t="shared" si="321"/>
        <v>-444.95</v>
      </c>
      <c r="DP93" s="109"/>
      <c r="DQ93" s="127">
        <f t="shared" si="322"/>
        <v>0</v>
      </c>
      <c r="DR93" s="48"/>
    </row>
    <row r="94" spans="1:122" ht="13.5" thickBot="1">
      <c r="A94" t="s">
        <v>28</v>
      </c>
      <c r="B94" t="s">
        <v>29</v>
      </c>
      <c r="C94" s="17" t="s">
        <v>29</v>
      </c>
      <c r="D94" s="5" t="s">
        <v>148</v>
      </c>
      <c r="E94" s="5" t="s">
        <v>45</v>
      </c>
      <c r="F94" s="5" t="s">
        <v>162</v>
      </c>
      <c r="G94" s="5" t="s">
        <v>104</v>
      </c>
      <c r="H94" s="5" t="s">
        <v>881</v>
      </c>
      <c r="I94" s="5"/>
      <c r="J94" s="84">
        <f>VLOOKUP(F94,Scenarios!$BC$10:$BF$122,3,0)</f>
        <v>0.10386677753645113</v>
      </c>
      <c r="K94" s="98">
        <f t="shared" si="271"/>
        <v>8.65556479470426E-3</v>
      </c>
      <c r="L94" s="98"/>
      <c r="M94" s="13">
        <f>SUMIF(EPIS!$E$8:$E$90,'Depreciation Exp'!$G94,EPIS!H$8:H$90)</f>
        <v>0</v>
      </c>
      <c r="N94" s="13">
        <f>SUMIF(EPIS!$E$8:$E$90,'Depreciation Exp'!$G94,EPIS!I$8:I$90)</f>
        <v>0</v>
      </c>
      <c r="O94" s="13">
        <f>SUMIF(EPIS!$E$8:$E$90,'Depreciation Exp'!$G94,EPIS!J$8:J$90)</f>
        <v>121265.8</v>
      </c>
      <c r="P94" s="13">
        <f>SUMIF(EPIS!$E$8:$E$90,'Depreciation Exp'!$G94,EPIS!K$8:K$90)</f>
        <v>0</v>
      </c>
      <c r="Q94" s="13">
        <f>SUMIF(EPIS!$E$8:$E$90,'Depreciation Exp'!$G94,EPIS!L$8:L$90)</f>
        <v>7542.56</v>
      </c>
      <c r="R94" s="13">
        <f>SUMIF(EPIS!$E$8:$E$90,'Depreciation Exp'!$G94,EPIS!M$8:M$90)</f>
        <v>0</v>
      </c>
      <c r="S94" s="13">
        <f>SUMIF(EPIS!$E$8:$E$90,'Depreciation Exp'!$G94,EPIS!N$8:N$90)</f>
        <v>12888.73</v>
      </c>
      <c r="T94" s="13">
        <f>SUMIF(EPIS!$E$8:$E$90,'Depreciation Exp'!$G94,EPIS!O$8:O$90)</f>
        <v>0</v>
      </c>
      <c r="U94" s="13">
        <f>SUMIF(EPIS!$E$8:$E$90,'Depreciation Exp'!$G94,EPIS!P$8:P$90)</f>
        <v>0</v>
      </c>
      <c r="V94" s="13">
        <f>SUMIF(EPIS!$E$8:$E$90,'Depreciation Exp'!$G94,EPIS!Q$8:Q$90)</f>
        <v>0</v>
      </c>
      <c r="W94" s="13">
        <f>SUMIF(EPIS!$E$8:$E$90,'Depreciation Exp'!$G94,EPIS!R$8:R$90)</f>
        <v>0</v>
      </c>
      <c r="X94" s="13">
        <f>SUMIF(EPIS!$E$8:$E$90,'Depreciation Exp'!$G94,EPIS!S$8:S$90)</f>
        <v>0</v>
      </c>
      <c r="Y94" s="13">
        <f>SUMIF(EPIS!$E$8:$E$90,'Depreciation Exp'!$G94,EPIS!T$8:T$90)</f>
        <v>0</v>
      </c>
      <c r="Z94" s="13">
        <f>SUMIF(EPIS!$E$8:$E$90,'Depreciation Exp'!$G94,EPIS!U$8:U$90)</f>
        <v>0</v>
      </c>
      <c r="AA94" s="13">
        <f>SUMIF(EPIS!$E$8:$E$90,'Depreciation Exp'!$G94,EPIS!V$8:V$90)</f>
        <v>0</v>
      </c>
      <c r="AB94" s="13">
        <f>SUMIF(EPIS!$E$8:$E$90,'Depreciation Exp'!$G94,EPIS!W$8:W$90)</f>
        <v>0</v>
      </c>
      <c r="AC94" s="13">
        <f>SUMIF(EPIS!$E$8:$E$90,'Depreciation Exp'!$G94,EPIS!X$8:X$90)</f>
        <v>0</v>
      </c>
      <c r="AD94" s="13">
        <f>SUMIF(EPIS!$E$8:$E$90,'Depreciation Exp'!$G94,EPIS!Y$8:Y$90)</f>
        <v>0</v>
      </c>
      <c r="AE94" s="13">
        <f>SUMIF(EPIS!$E$8:$E$90,'Depreciation Exp'!$G94,EPIS!Z$8:Z$90)</f>
        <v>0</v>
      </c>
      <c r="AF94" s="13">
        <f>SUMIF(EPIS!$E$8:$E$90,'Depreciation Exp'!$G94,EPIS!AA$8:AA$90)</f>
        <v>0</v>
      </c>
      <c r="AG94" s="13">
        <f>SUMIF(EPIS!$E$8:$E$90,'Depreciation Exp'!$G94,EPIS!AB$8:AB$90)</f>
        <v>0</v>
      </c>
      <c r="AH94" s="13">
        <f>SUMIF(EPIS!$E$8:$E$90,'Depreciation Exp'!$G94,EPIS!AC$8:AC$90)</f>
        <v>0</v>
      </c>
      <c r="AI94" s="13">
        <f>SUMIF(EPIS!$E$8:$E$90,'Depreciation Exp'!$G94,EPIS!AD$8:AD$90)</f>
        <v>0</v>
      </c>
      <c r="AJ94" s="98"/>
      <c r="AK94" s="13">
        <f>SUMIF(Retirements!$F$12:$F$95,'Depreciation Exp'!$G94,Retirements!ED$12:ED$95)</f>
        <v>0</v>
      </c>
      <c r="AL94" s="13">
        <f>SUMIF(Retirements!$F$12:$F$95,'Depreciation Exp'!$G94,Retirements!EE$12:EE$95)</f>
        <v>0</v>
      </c>
      <c r="AM94" s="13">
        <f>SUMIF(Retirements!$F$12:$F$95,'Depreciation Exp'!$G94,Retirements!EF$12:EF$95)</f>
        <v>-40745.99</v>
      </c>
      <c r="AN94" s="13">
        <f>SUMIF(Retirements!$F$12:$F$95,'Depreciation Exp'!$G94,Retirements!EG$12:EG$95)</f>
        <v>0</v>
      </c>
      <c r="AO94" s="13">
        <f>SUMIF(Retirements!$F$12:$F$95,'Depreciation Exp'!$G94,Retirements!EH$12:EH$95)</f>
        <v>0</v>
      </c>
      <c r="AP94" s="13">
        <f>SUMIF(Retirements!$F$12:$F$95,'Depreciation Exp'!$G94,Retirements!EI$12:EI$95)</f>
        <v>0</v>
      </c>
      <c r="AQ94" s="13">
        <f>SUMIF(Retirements!$F$12:$F$95,'Depreciation Exp'!$G94,Retirements!EJ$12:EJ$95)</f>
        <v>-2005.57</v>
      </c>
      <c r="AR94" s="13">
        <f>SUMIF(Retirements!$F$12:$F$95,'Depreciation Exp'!$G94,Retirements!EK$12:EK$95)</f>
        <v>0</v>
      </c>
      <c r="AS94" s="13">
        <f>SUMIF(Retirements!$F$12:$F$95,'Depreciation Exp'!$G94,Retirements!EL$12:EL$95)</f>
        <v>0</v>
      </c>
      <c r="AT94" s="13">
        <f>SUMIF(Retirements!$F$12:$F$95,'Depreciation Exp'!$G94,Retirements!EM$12:EM$95)</f>
        <v>-904.85407191174852</v>
      </c>
      <c r="AU94" s="13">
        <f>SUMIF(Retirements!$F$12:$F$95,'Depreciation Exp'!$G94,Retirements!EN$12:EN$95)</f>
        <v>-904.85407191174852</v>
      </c>
      <c r="AV94" s="13">
        <f>SUMIF(Retirements!$F$12:$F$95,'Depreciation Exp'!$G94,Retirements!EO$12:EO$95)</f>
        <v>-904.85407191174852</v>
      </c>
      <c r="AW94" s="13">
        <f>SUMIF(Retirements!$F$12:$F$95,'Depreciation Exp'!$G94,Retirements!EP$12:EP$95)</f>
        <v>-904.85407191174852</v>
      </c>
      <c r="AX94" s="13">
        <f>SUMIF(Retirements!$F$12:$F$95,'Depreciation Exp'!$G94,Retirements!EQ$12:EQ$95)</f>
        <v>-904.85407191174852</v>
      </c>
      <c r="AY94" s="13">
        <f>SUMIF(Retirements!$F$12:$F$95,'Depreciation Exp'!$G94,Retirements!ER$12:ER$95)</f>
        <v>-904.85407191174852</v>
      </c>
      <c r="AZ94" s="13">
        <f>SUMIF(Retirements!$F$12:$F$95,'Depreciation Exp'!$G94,Retirements!ES$12:ES$95)</f>
        <v>-904.85407191174852</v>
      </c>
      <c r="BA94" s="13">
        <f>SUMIF(Retirements!$F$12:$F$95,'Depreciation Exp'!$G94,Retirements!ET$12:ET$95)</f>
        <v>-904.85407191174852</v>
      </c>
      <c r="BB94" s="13">
        <f>SUMIF(Retirements!$F$12:$F$95,'Depreciation Exp'!$G94,Retirements!EU$12:EU$95)</f>
        <v>-904.85407191174852</v>
      </c>
      <c r="BC94" s="13">
        <f>SUMIF(Retirements!$F$12:$F$95,'Depreciation Exp'!$G94,Retirements!EV$12:EV$95)</f>
        <v>-906.54298199739799</v>
      </c>
      <c r="BD94" s="13">
        <f>SUMIF(Retirements!$F$12:$F$95,'Depreciation Exp'!$G94,Retirements!EW$12:EW$95)</f>
        <v>-906.54298199739799</v>
      </c>
      <c r="BE94" s="13">
        <f>SUMIF(Retirements!$F$12:$F$95,'Depreciation Exp'!$G94,Retirements!EX$12:EX$95)</f>
        <v>-906.54298199739799</v>
      </c>
      <c r="BF94" s="13">
        <f>SUMIF(Retirements!$F$12:$F$95,'Depreciation Exp'!$G94,Retirements!EY$12:EY$95)</f>
        <v>-906.54298199739799</v>
      </c>
      <c r="BG94" s="13">
        <f>SUMIF(Retirements!$F$12:$F$95,'Depreciation Exp'!$G94,Retirements!EZ$12:EZ$95)</f>
        <v>-906.54298199739799</v>
      </c>
      <c r="BH94" s="98"/>
      <c r="BI94" s="358">
        <f>VLOOKUP($F94,Scenarios!$J$11:$M$132,4,0)</f>
        <v>1379643.72</v>
      </c>
      <c r="BJ94" s="70">
        <f t="shared" si="324"/>
        <v>1379643.72</v>
      </c>
      <c r="BK94" s="70">
        <f t="shared" si="324"/>
        <v>1379643.72</v>
      </c>
      <c r="BL94" s="70">
        <f t="shared" si="324"/>
        <v>1460163.53</v>
      </c>
      <c r="BM94" s="70">
        <f t="shared" si="324"/>
        <v>1460163.53</v>
      </c>
      <c r="BN94" s="70">
        <f t="shared" si="324"/>
        <v>1467706.09</v>
      </c>
      <c r="BO94" s="70">
        <f t="shared" si="324"/>
        <v>1467706.09</v>
      </c>
      <c r="BP94" s="70">
        <f t="shared" si="324"/>
        <v>1478589.25</v>
      </c>
      <c r="BQ94" s="70">
        <f t="shared" si="324"/>
        <v>1478589.25</v>
      </c>
      <c r="BR94" s="70">
        <f t="shared" si="324"/>
        <v>1478589.25</v>
      </c>
      <c r="BS94" s="70">
        <f t="shared" si="324"/>
        <v>1477684.3959280883</v>
      </c>
      <c r="BT94" s="70">
        <f t="shared" si="325"/>
        <v>1476779.5418561767</v>
      </c>
      <c r="BU94" s="70">
        <f t="shared" si="325"/>
        <v>1475874.687784265</v>
      </c>
      <c r="BV94" s="70">
        <f t="shared" si="325"/>
        <v>1474969.8337123534</v>
      </c>
      <c r="BW94" s="70">
        <f t="shared" si="325"/>
        <v>1474064.9796404417</v>
      </c>
      <c r="BX94" s="70">
        <f t="shared" si="325"/>
        <v>1473160.1255685301</v>
      </c>
      <c r="BY94" s="70">
        <f t="shared" si="325"/>
        <v>1472255.2714966184</v>
      </c>
      <c r="BZ94" s="70">
        <f t="shared" si="325"/>
        <v>1471350.4174247067</v>
      </c>
      <c r="CA94" s="70">
        <f t="shared" si="325"/>
        <v>1470445.5633527951</v>
      </c>
      <c r="CB94" s="70">
        <f t="shared" si="325"/>
        <v>1469539.0203707977</v>
      </c>
      <c r="CC94" s="70">
        <f t="shared" si="325"/>
        <v>1468632.4773888004</v>
      </c>
      <c r="CD94" s="70">
        <f t="shared" si="326"/>
        <v>1467725.934406803</v>
      </c>
      <c r="CE94" s="70">
        <f t="shared" si="326"/>
        <v>1466819.3914248056</v>
      </c>
      <c r="CF94" s="70">
        <f t="shared" si="326"/>
        <v>1465912.8484428083</v>
      </c>
      <c r="CG94" s="90"/>
      <c r="CH94" s="13">
        <f t="shared" si="295"/>
        <v>11941.595612066822</v>
      </c>
      <c r="CI94" s="13">
        <f t="shared" si="296"/>
        <v>11941.595612066822</v>
      </c>
      <c r="CJ94" s="13">
        <f t="shared" si="297"/>
        <v>11941.595612066822</v>
      </c>
      <c r="CK94" s="13">
        <f t="shared" si="298"/>
        <v>12290.06782842296</v>
      </c>
      <c r="CL94" s="13">
        <f t="shared" si="299"/>
        <v>12638.540044779098</v>
      </c>
      <c r="CM94" s="13">
        <f t="shared" si="300"/>
        <v>12671.182603178071</v>
      </c>
      <c r="CN94" s="13">
        <f t="shared" si="301"/>
        <v>12703.825161577042</v>
      </c>
      <c r="CO94" s="13">
        <f t="shared" si="302"/>
        <v>12750.925109852607</v>
      </c>
      <c r="CP94" s="13">
        <f t="shared" si="303"/>
        <v>12798.025058128176</v>
      </c>
      <c r="CQ94" s="13">
        <f t="shared" si="304"/>
        <v>12798.025058128176</v>
      </c>
      <c r="CR94" s="13">
        <f t="shared" si="305"/>
        <v>12794.109046603586</v>
      </c>
      <c r="CS94" s="13">
        <f t="shared" si="306"/>
        <v>12786.277023554399</v>
      </c>
      <c r="CT94" s="13">
        <f t="shared" si="307"/>
        <v>12778.445000505219</v>
      </c>
      <c r="CU94" s="13">
        <f t="shared" si="308"/>
        <v>12770.612977456032</v>
      </c>
      <c r="CV94" s="13">
        <f t="shared" si="309"/>
        <v>12762.780954406851</v>
      </c>
      <c r="CW94" s="13">
        <f t="shared" si="310"/>
        <v>12754.948931357667</v>
      </c>
      <c r="CX94" s="13">
        <f t="shared" si="311"/>
        <v>12747.116908308484</v>
      </c>
      <c r="CY94" s="13">
        <f t="shared" si="312"/>
        <v>12739.2848852593</v>
      </c>
      <c r="CZ94" s="13">
        <f t="shared" si="313"/>
        <v>12731.452862210119</v>
      </c>
      <c r="DA94" s="13">
        <f t="shared" si="314"/>
        <v>12723.613529925593</v>
      </c>
      <c r="DB94" s="13">
        <f t="shared" si="315"/>
        <v>12715.766888405733</v>
      </c>
      <c r="DC94" s="13">
        <f t="shared" si="316"/>
        <v>12707.920246885868</v>
      </c>
      <c r="DD94" s="13">
        <f t="shared" si="317"/>
        <v>12700.073605366008</v>
      </c>
      <c r="DE94" s="13">
        <f t="shared" si="317"/>
        <v>12692.226963846142</v>
      </c>
      <c r="DF94" s="13"/>
      <c r="DG94" s="61" t="s">
        <v>881</v>
      </c>
      <c r="DH94" s="61" t="str">
        <f t="shared" si="318"/>
        <v>404IPWYP</v>
      </c>
      <c r="DI94" s="127">
        <f>VLOOKUP($DG94,Scenarios!$O$12:$Q$132,2,0)</f>
        <v>147182.32999999999</v>
      </c>
      <c r="DJ94" s="63">
        <f t="shared" si="319"/>
        <v>152824.243753933</v>
      </c>
      <c r="DK94" s="63">
        <f t="shared" si="320"/>
        <v>5641.9137539330113</v>
      </c>
      <c r="DL94" s="109"/>
      <c r="DM94" s="106">
        <f>VLOOKUP($DG94,Scenarios!$O$12:$Q$132,2,0)</f>
        <v>147182.32999999999</v>
      </c>
      <c r="DN94" s="106">
        <f>VLOOKUP($DG94,Scenarios!$O$12:$Q$132,3,0)</f>
        <v>143299.1473448019</v>
      </c>
      <c r="DO94" s="106">
        <f t="shared" si="321"/>
        <v>-3883.1826551980921</v>
      </c>
      <c r="DP94" s="109"/>
      <c r="DQ94" s="127">
        <f t="shared" si="322"/>
        <v>-9525.0964091311034</v>
      </c>
      <c r="DR94" s="48"/>
    </row>
    <row r="95" spans="1:122" ht="13.5" thickBot="1">
      <c r="A95" s="14" t="s">
        <v>34</v>
      </c>
      <c r="B95" s="14" t="s">
        <v>35</v>
      </c>
      <c r="C95" s="17" t="s">
        <v>35</v>
      </c>
      <c r="D95" s="2" t="s">
        <v>148</v>
      </c>
      <c r="E95" s="2" t="s">
        <v>45</v>
      </c>
      <c r="F95" s="2" t="s">
        <v>163</v>
      </c>
      <c r="G95" s="2" t="s">
        <v>105</v>
      </c>
      <c r="H95" s="5" t="s">
        <v>1216</v>
      </c>
      <c r="I95" s="2"/>
      <c r="J95" s="295">
        <v>0</v>
      </c>
      <c r="K95" s="98">
        <f t="shared" si="271"/>
        <v>0</v>
      </c>
      <c r="L95" s="98"/>
      <c r="M95" s="13">
        <f>SUMIF(EPIS!$E$8:$E$90,'Depreciation Exp'!$G95,EPIS!H$8:H$90)</f>
        <v>0</v>
      </c>
      <c r="N95" s="13">
        <f>SUMIF(EPIS!$E$8:$E$90,'Depreciation Exp'!$G95,EPIS!I$8:I$90)</f>
        <v>0</v>
      </c>
      <c r="O95" s="13">
        <f>SUMIF(EPIS!$E$8:$E$90,'Depreciation Exp'!$G95,EPIS!J$8:J$90)</f>
        <v>0</v>
      </c>
      <c r="P95" s="13">
        <f>SUMIF(EPIS!$E$8:$E$90,'Depreciation Exp'!$G95,EPIS!K$8:K$90)</f>
        <v>0</v>
      </c>
      <c r="Q95" s="13">
        <f>SUMIF(EPIS!$E$8:$E$90,'Depreciation Exp'!$G95,EPIS!L$8:L$90)</f>
        <v>0</v>
      </c>
      <c r="R95" s="13">
        <f>SUMIF(EPIS!$E$8:$E$90,'Depreciation Exp'!$G95,EPIS!M$8:M$90)</f>
        <v>0</v>
      </c>
      <c r="S95" s="13">
        <f>SUMIF(EPIS!$E$8:$E$90,'Depreciation Exp'!$G95,EPIS!N$8:N$90)</f>
        <v>0</v>
      </c>
      <c r="T95" s="13">
        <f>SUMIF(EPIS!$E$8:$E$90,'Depreciation Exp'!$G95,EPIS!O$8:O$90)</f>
        <v>0</v>
      </c>
      <c r="U95" s="13">
        <f>SUMIF(EPIS!$E$8:$E$90,'Depreciation Exp'!$G95,EPIS!P$8:P$90)</f>
        <v>0</v>
      </c>
      <c r="V95" s="13">
        <f>SUMIF(EPIS!$E$8:$E$90,'Depreciation Exp'!$G95,EPIS!Q$8:Q$90)</f>
        <v>0</v>
      </c>
      <c r="W95" s="13">
        <f>SUMIF(EPIS!$E$8:$E$90,'Depreciation Exp'!$G95,EPIS!R$8:R$90)</f>
        <v>0</v>
      </c>
      <c r="X95" s="13">
        <f>SUMIF(EPIS!$E$8:$E$90,'Depreciation Exp'!$G95,EPIS!S$8:S$90)</f>
        <v>0</v>
      </c>
      <c r="Y95" s="13">
        <f>SUMIF(EPIS!$E$8:$E$90,'Depreciation Exp'!$G95,EPIS!T$8:T$90)</f>
        <v>0</v>
      </c>
      <c r="Z95" s="13">
        <f>SUMIF(EPIS!$E$8:$E$90,'Depreciation Exp'!$G95,EPIS!U$8:U$90)</f>
        <v>0</v>
      </c>
      <c r="AA95" s="13">
        <f>SUMIF(EPIS!$E$8:$E$90,'Depreciation Exp'!$G95,EPIS!V$8:V$90)</f>
        <v>0</v>
      </c>
      <c r="AB95" s="13">
        <f>SUMIF(EPIS!$E$8:$E$90,'Depreciation Exp'!$G95,EPIS!W$8:W$90)</f>
        <v>0</v>
      </c>
      <c r="AC95" s="13">
        <f>SUMIF(EPIS!$E$8:$E$90,'Depreciation Exp'!$G95,EPIS!X$8:X$90)</f>
        <v>0</v>
      </c>
      <c r="AD95" s="13">
        <f>SUMIF(EPIS!$E$8:$E$90,'Depreciation Exp'!$G95,EPIS!Y$8:Y$90)</f>
        <v>0</v>
      </c>
      <c r="AE95" s="13">
        <f>SUMIF(EPIS!$E$8:$E$90,'Depreciation Exp'!$G95,EPIS!Z$8:Z$90)</f>
        <v>0</v>
      </c>
      <c r="AF95" s="13">
        <f>SUMIF(EPIS!$E$8:$E$90,'Depreciation Exp'!$G95,EPIS!AA$8:AA$90)</f>
        <v>0</v>
      </c>
      <c r="AG95" s="13">
        <f>SUMIF(EPIS!$E$8:$E$90,'Depreciation Exp'!$G95,EPIS!AB$8:AB$90)</f>
        <v>0</v>
      </c>
      <c r="AH95" s="13">
        <f>SUMIF(EPIS!$E$8:$E$90,'Depreciation Exp'!$G95,EPIS!AC$8:AC$90)</f>
        <v>0</v>
      </c>
      <c r="AI95" s="13">
        <f>SUMIF(EPIS!$E$8:$E$90,'Depreciation Exp'!$G95,EPIS!AD$8:AD$90)</f>
        <v>0</v>
      </c>
      <c r="AJ95" s="98"/>
      <c r="AK95" s="13">
        <f>SUMIF(Retirements!$F$12:$F$95,'Depreciation Exp'!$G95,Retirements!ED$12:ED$95)</f>
        <v>0</v>
      </c>
      <c r="AL95" s="13">
        <f>SUMIF(Retirements!$F$12:$F$95,'Depreciation Exp'!$G95,Retirements!EE$12:EE$95)</f>
        <v>0</v>
      </c>
      <c r="AM95" s="13">
        <f>SUMIF(Retirements!$F$12:$F$95,'Depreciation Exp'!$G95,Retirements!EF$12:EF$95)</f>
        <v>0</v>
      </c>
      <c r="AN95" s="13">
        <f>SUMIF(Retirements!$F$12:$F$95,'Depreciation Exp'!$G95,Retirements!EG$12:EG$95)</f>
        <v>0</v>
      </c>
      <c r="AO95" s="13">
        <f>SUMIF(Retirements!$F$12:$F$95,'Depreciation Exp'!$G95,Retirements!EH$12:EH$95)</f>
        <v>0</v>
      </c>
      <c r="AP95" s="13">
        <f>SUMIF(Retirements!$F$12:$F$95,'Depreciation Exp'!$G95,Retirements!EI$12:EI$95)</f>
        <v>0</v>
      </c>
      <c r="AQ95" s="13">
        <f>SUMIF(Retirements!$F$12:$F$95,'Depreciation Exp'!$G95,Retirements!EJ$12:EJ$95)</f>
        <v>0</v>
      </c>
      <c r="AR95" s="13">
        <f>SUMIF(Retirements!$F$12:$F$95,'Depreciation Exp'!$G95,Retirements!EK$12:EK$95)</f>
        <v>0</v>
      </c>
      <c r="AS95" s="13">
        <f>SUMIF(Retirements!$F$12:$F$95,'Depreciation Exp'!$G95,Retirements!EL$12:EL$95)</f>
        <v>0</v>
      </c>
      <c r="AT95" s="13">
        <f>SUMIF(Retirements!$F$12:$F$95,'Depreciation Exp'!$G95,Retirements!EM$12:EM$95)</f>
        <v>0</v>
      </c>
      <c r="AU95" s="13">
        <f>SUMIF(Retirements!$F$12:$F$95,'Depreciation Exp'!$G95,Retirements!EN$12:EN$95)</f>
        <v>0</v>
      </c>
      <c r="AV95" s="13">
        <f>SUMIF(Retirements!$F$12:$F$95,'Depreciation Exp'!$G95,Retirements!EO$12:EO$95)</f>
        <v>0</v>
      </c>
      <c r="AW95" s="13">
        <f>SUMIF(Retirements!$F$12:$F$95,'Depreciation Exp'!$G95,Retirements!EP$12:EP$95)</f>
        <v>0</v>
      </c>
      <c r="AX95" s="13">
        <f>SUMIF(Retirements!$F$12:$F$95,'Depreciation Exp'!$G95,Retirements!EQ$12:EQ$95)</f>
        <v>0</v>
      </c>
      <c r="AY95" s="13">
        <f>SUMIF(Retirements!$F$12:$F$95,'Depreciation Exp'!$G95,Retirements!ER$12:ER$95)</f>
        <v>0</v>
      </c>
      <c r="AZ95" s="13">
        <f>SUMIF(Retirements!$F$12:$F$95,'Depreciation Exp'!$G95,Retirements!ES$12:ES$95)</f>
        <v>0</v>
      </c>
      <c r="BA95" s="13">
        <f>SUMIF(Retirements!$F$12:$F$95,'Depreciation Exp'!$G95,Retirements!ET$12:ET$95)</f>
        <v>0</v>
      </c>
      <c r="BB95" s="13">
        <f>SUMIF(Retirements!$F$12:$F$95,'Depreciation Exp'!$G95,Retirements!EU$12:EU$95)</f>
        <v>0</v>
      </c>
      <c r="BC95" s="13">
        <f>SUMIF(Retirements!$F$12:$F$95,'Depreciation Exp'!$G95,Retirements!EV$12:EV$95)</f>
        <v>0</v>
      </c>
      <c r="BD95" s="13">
        <f>SUMIF(Retirements!$F$12:$F$95,'Depreciation Exp'!$G95,Retirements!EW$12:EW$95)</f>
        <v>0</v>
      </c>
      <c r="BE95" s="13">
        <f>SUMIF(Retirements!$F$12:$F$95,'Depreciation Exp'!$G95,Retirements!EX$12:EX$95)</f>
        <v>0</v>
      </c>
      <c r="BF95" s="13">
        <f>SUMIF(Retirements!$F$12:$F$95,'Depreciation Exp'!$G95,Retirements!EY$12:EY$95)</f>
        <v>0</v>
      </c>
      <c r="BG95" s="13">
        <f>SUMIF(Retirements!$F$12:$F$95,'Depreciation Exp'!$G95,Retirements!EZ$12:EZ$95)</f>
        <v>0</v>
      </c>
      <c r="BH95" s="98"/>
      <c r="BI95" s="358">
        <f>VLOOKUP($F95,Scenarios!$J$11:$M$132,4,0)</f>
        <v>0</v>
      </c>
      <c r="BJ95" s="70">
        <f t="shared" si="324"/>
        <v>0</v>
      </c>
      <c r="BK95" s="70">
        <f t="shared" si="324"/>
        <v>0</v>
      </c>
      <c r="BL95" s="70">
        <f t="shared" si="324"/>
        <v>0</v>
      </c>
      <c r="BM95" s="70">
        <f t="shared" si="324"/>
        <v>0</v>
      </c>
      <c r="BN95" s="70">
        <f t="shared" si="324"/>
        <v>0</v>
      </c>
      <c r="BO95" s="70">
        <f t="shared" si="324"/>
        <v>0</v>
      </c>
      <c r="BP95" s="70">
        <f t="shared" si="324"/>
        <v>0</v>
      </c>
      <c r="BQ95" s="70">
        <f t="shared" si="324"/>
        <v>0</v>
      </c>
      <c r="BR95" s="70">
        <f t="shared" si="324"/>
        <v>0</v>
      </c>
      <c r="BS95" s="70">
        <f t="shared" si="324"/>
        <v>0</v>
      </c>
      <c r="BT95" s="70">
        <f t="shared" si="325"/>
        <v>0</v>
      </c>
      <c r="BU95" s="70">
        <f t="shared" si="325"/>
        <v>0</v>
      </c>
      <c r="BV95" s="70">
        <f t="shared" si="325"/>
        <v>0</v>
      </c>
      <c r="BW95" s="70">
        <f t="shared" si="325"/>
        <v>0</v>
      </c>
      <c r="BX95" s="70">
        <f t="shared" si="325"/>
        <v>0</v>
      </c>
      <c r="BY95" s="70">
        <f t="shared" si="325"/>
        <v>0</v>
      </c>
      <c r="BZ95" s="70">
        <f t="shared" si="325"/>
        <v>0</v>
      </c>
      <c r="CA95" s="70">
        <f t="shared" si="325"/>
        <v>0</v>
      </c>
      <c r="CB95" s="70">
        <f t="shared" si="325"/>
        <v>0</v>
      </c>
      <c r="CC95" s="70">
        <f t="shared" si="325"/>
        <v>0</v>
      </c>
      <c r="CD95" s="70">
        <f t="shared" si="326"/>
        <v>0</v>
      </c>
      <c r="CE95" s="70">
        <f t="shared" si="326"/>
        <v>0</v>
      </c>
      <c r="CF95" s="70">
        <f t="shared" si="326"/>
        <v>0</v>
      </c>
      <c r="CG95" s="90"/>
      <c r="CH95" s="13">
        <f t="shared" si="295"/>
        <v>0</v>
      </c>
      <c r="CI95" s="13">
        <f t="shared" si="296"/>
        <v>0</v>
      </c>
      <c r="CJ95" s="13">
        <f t="shared" si="297"/>
        <v>0</v>
      </c>
      <c r="CK95" s="13">
        <f t="shared" si="298"/>
        <v>0</v>
      </c>
      <c r="CL95" s="13">
        <f t="shared" si="299"/>
        <v>0</v>
      </c>
      <c r="CM95" s="13">
        <f t="shared" si="300"/>
        <v>0</v>
      </c>
      <c r="CN95" s="13">
        <f t="shared" si="301"/>
        <v>0</v>
      </c>
      <c r="CO95" s="13">
        <f t="shared" si="302"/>
        <v>0</v>
      </c>
      <c r="CP95" s="13">
        <f t="shared" si="303"/>
        <v>0</v>
      </c>
      <c r="CQ95" s="13">
        <f t="shared" si="304"/>
        <v>0</v>
      </c>
      <c r="CR95" s="13">
        <f t="shared" si="305"/>
        <v>0</v>
      </c>
      <c r="CS95" s="13">
        <f t="shared" si="306"/>
        <v>0</v>
      </c>
      <c r="CT95" s="13">
        <f t="shared" si="307"/>
        <v>0</v>
      </c>
      <c r="CU95" s="13">
        <f t="shared" si="308"/>
        <v>0</v>
      </c>
      <c r="CV95" s="13">
        <f t="shared" si="309"/>
        <v>0</v>
      </c>
      <c r="CW95" s="13">
        <f t="shared" si="310"/>
        <v>0</v>
      </c>
      <c r="CX95" s="13">
        <f t="shared" si="311"/>
        <v>0</v>
      </c>
      <c r="CY95" s="13">
        <f t="shared" si="312"/>
        <v>0</v>
      </c>
      <c r="CZ95" s="13">
        <f t="shared" si="313"/>
        <v>0</v>
      </c>
      <c r="DA95" s="13">
        <f t="shared" si="314"/>
        <v>0</v>
      </c>
      <c r="DB95" s="13">
        <f t="shared" si="315"/>
        <v>0</v>
      </c>
      <c r="DC95" s="13">
        <f t="shared" si="316"/>
        <v>0</v>
      </c>
      <c r="DD95" s="13">
        <f t="shared" si="317"/>
        <v>0</v>
      </c>
      <c r="DE95" s="13">
        <f t="shared" si="317"/>
        <v>0</v>
      </c>
      <c r="DF95" s="13"/>
      <c r="DG95" s="61" t="s">
        <v>1216</v>
      </c>
      <c r="DH95" s="61" t="str">
        <f t="shared" si="318"/>
        <v>404IPWYU</v>
      </c>
      <c r="DI95" s="127">
        <f>VLOOKUP($DG95,Scenarios!$O$12:$Q$132,2,0)</f>
        <v>0</v>
      </c>
      <c r="DJ95" s="63">
        <f t="shared" si="319"/>
        <v>0</v>
      </c>
      <c r="DK95" s="63"/>
      <c r="DL95" s="109"/>
      <c r="DM95" s="106">
        <f>VLOOKUP($DG95,Scenarios!$O$12:$Q$132,2,0)</f>
        <v>0</v>
      </c>
      <c r="DN95" s="106">
        <f>VLOOKUP($DG95,Scenarios!$O$12:$Q$132,3,0)</f>
        <v>0</v>
      </c>
      <c r="DO95" s="106">
        <f t="shared" si="321"/>
        <v>0</v>
      </c>
      <c r="DP95" s="109"/>
      <c r="DQ95" s="127">
        <f t="shared" si="322"/>
        <v>0</v>
      </c>
      <c r="DR95" s="48"/>
    </row>
    <row r="96" spans="1:122">
      <c r="A96" t="s">
        <v>199</v>
      </c>
      <c r="C96" s="17"/>
      <c r="D96" s="5"/>
      <c r="E96" s="5"/>
      <c r="F96" s="5"/>
      <c r="G96" s="5"/>
      <c r="H96" s="5"/>
      <c r="I96" s="5"/>
      <c r="J96" s="84"/>
      <c r="M96" s="58">
        <f t="shared" ref="M96" si="327">SUM(M80:M95)</f>
        <v>3193685.2</v>
      </c>
      <c r="N96" s="58">
        <f t="shared" ref="N96" si="328">SUM(N80:N95)</f>
        <v>244486.86000000002</v>
      </c>
      <c r="O96" s="58">
        <f t="shared" ref="O96" si="329">SUM(O80:O95)</f>
        <v>1492686.1700000002</v>
      </c>
      <c r="P96" s="58">
        <f t="shared" ref="P96" si="330">SUM(P80:P95)</f>
        <v>401168.85000000009</v>
      </c>
      <c r="Q96" s="58">
        <f t="shared" ref="Q96" si="331">SUM(Q80:Q95)</f>
        <v>753517.77000000014</v>
      </c>
      <c r="R96" s="58">
        <f t="shared" ref="R96" si="332">SUM(R80:R95)</f>
        <v>6881671.9900000002</v>
      </c>
      <c r="S96" s="58">
        <f t="shared" ref="S96" si="333">SUM(S80:S95)</f>
        <v>29709.880000000023</v>
      </c>
      <c r="T96" s="58">
        <f t="shared" ref="T96" si="334">SUM(T80:T95)</f>
        <v>654552.33000000019</v>
      </c>
      <c r="U96" s="58">
        <f t="shared" ref="U96" si="335">SUM(U80:U95)</f>
        <v>86907.62000000001</v>
      </c>
      <c r="V96" s="58">
        <f t="shared" ref="V96" si="336">SUM(V80:V95)</f>
        <v>444295</v>
      </c>
      <c r="W96" s="58">
        <f t="shared" ref="W96" si="337">SUM(W80:W95)</f>
        <v>379865</v>
      </c>
      <c r="X96" s="58">
        <f t="shared" ref="X96" si="338">SUM(X80:X95)</f>
        <v>2397174.89</v>
      </c>
      <c r="Y96" s="58">
        <f t="shared" ref="Y96" si="339">SUM(Y80:Y95)</f>
        <v>698445.00000000012</v>
      </c>
      <c r="Z96" s="58">
        <f t="shared" ref="Z96" si="340">SUM(Z80:Z95)</f>
        <v>456195</v>
      </c>
      <c r="AA96" s="58">
        <f t="shared" ref="AA96" si="341">SUM(AA80:AA95)</f>
        <v>604605.00000000012</v>
      </c>
      <c r="AB96" s="58">
        <f t="shared" ref="AB96" si="342">SUM(AB80:AB95)</f>
        <v>1876816.51</v>
      </c>
      <c r="AC96" s="58">
        <f t="shared" ref="AC96" si="343">SUM(AC80:AC95)</f>
        <v>3906748.41</v>
      </c>
      <c r="AD96" s="58">
        <f t="shared" ref="AD96" si="344">SUM(AD80:AD95)</f>
        <v>3852665.6799999997</v>
      </c>
      <c r="AE96" s="58">
        <f t="shared" ref="AE96" si="345">SUM(AE80:AE95)</f>
        <v>1131120.1599999999</v>
      </c>
      <c r="AF96" s="58">
        <f t="shared" ref="AF96" si="346">SUM(AF80:AF95)</f>
        <v>274040.50999999995</v>
      </c>
      <c r="AG96" s="58">
        <f t="shared" ref="AG96" si="347">SUM(AG80:AG95)</f>
        <v>320853.24000000005</v>
      </c>
      <c r="AH96" s="58">
        <f t="shared" ref="AH96" si="348">SUM(AH80:AH95)</f>
        <v>462812.91820088518</v>
      </c>
      <c r="AI96" s="58">
        <f t="shared" ref="AI96" si="349">SUM(AI80:AI95)</f>
        <v>395738.18417035922</v>
      </c>
      <c r="AK96" s="58">
        <f t="shared" ref="AK96" si="350">SUM(AK80:AK95)</f>
        <v>-687348.24</v>
      </c>
      <c r="AL96" s="58">
        <f t="shared" ref="AL96:BG96" si="351">SUM(AL80:AL95)</f>
        <v>-1826116.28</v>
      </c>
      <c r="AM96" s="58">
        <f t="shared" si="351"/>
        <v>-401572.85000000003</v>
      </c>
      <c r="AN96" s="58">
        <f t="shared" si="351"/>
        <v>-707241.75999999989</v>
      </c>
      <c r="AO96" s="58">
        <f t="shared" si="351"/>
        <v>-1430030.4399999997</v>
      </c>
      <c r="AP96" s="58">
        <f t="shared" si="351"/>
        <v>-2987360.4200000004</v>
      </c>
      <c r="AQ96" s="58">
        <f t="shared" si="351"/>
        <v>-237043.35000000003</v>
      </c>
      <c r="AR96" s="58">
        <f t="shared" si="351"/>
        <v>0</v>
      </c>
      <c r="AS96" s="58">
        <f t="shared" si="351"/>
        <v>-8989.41</v>
      </c>
      <c r="AT96" s="58">
        <f t="shared" si="351"/>
        <v>-1914319.9140279423</v>
      </c>
      <c r="AU96" s="58">
        <f t="shared" si="351"/>
        <v>-1914319.9140279423</v>
      </c>
      <c r="AV96" s="58">
        <f t="shared" si="351"/>
        <v>-1914319.9140279423</v>
      </c>
      <c r="AW96" s="58">
        <f t="shared" si="351"/>
        <v>-1914319.9140279423</v>
      </c>
      <c r="AX96" s="58">
        <f t="shared" si="351"/>
        <v>-1914319.9140279423</v>
      </c>
      <c r="AY96" s="58">
        <f t="shared" si="351"/>
        <v>-1914319.9140279423</v>
      </c>
      <c r="AZ96" s="58">
        <f t="shared" si="351"/>
        <v>-1914319.9140279423</v>
      </c>
      <c r="BA96" s="58">
        <f t="shared" si="351"/>
        <v>-1914319.9140279423</v>
      </c>
      <c r="BB96" s="58">
        <f t="shared" si="351"/>
        <v>-1914319.9140279423</v>
      </c>
      <c r="BC96" s="58">
        <f t="shared" si="351"/>
        <v>-1892904.866179514</v>
      </c>
      <c r="BD96" s="58">
        <f t="shared" si="351"/>
        <v>-1892904.866179514</v>
      </c>
      <c r="BE96" s="58">
        <f t="shared" si="351"/>
        <v>-1892904.866179514</v>
      </c>
      <c r="BF96" s="58">
        <f t="shared" si="351"/>
        <v>-1892904.866179514</v>
      </c>
      <c r="BG96" s="58">
        <f t="shared" si="351"/>
        <v>-1892904.866179514</v>
      </c>
      <c r="BI96" s="593">
        <f>SUM(BI80:BI95)</f>
        <v>759826326.52999997</v>
      </c>
      <c r="BJ96" s="58">
        <f>SUM(BJ80:BJ95)</f>
        <v>762332663.48999989</v>
      </c>
      <c r="BK96" s="58">
        <f t="shared" ref="BK96:DD96" si="352">SUM(BK80:BK95)</f>
        <v>760751034.07000005</v>
      </c>
      <c r="BL96" s="58">
        <f t="shared" si="352"/>
        <v>761842147.38999999</v>
      </c>
      <c r="BM96" s="58">
        <f t="shared" si="352"/>
        <v>761536074.48000002</v>
      </c>
      <c r="BN96" s="58">
        <f t="shared" si="352"/>
        <v>760859561.81000006</v>
      </c>
      <c r="BO96" s="58">
        <f t="shared" si="352"/>
        <v>764753873.38</v>
      </c>
      <c r="BP96" s="58">
        <f t="shared" si="352"/>
        <v>764546539.91000009</v>
      </c>
      <c r="BQ96" s="58">
        <f t="shared" si="352"/>
        <v>765201092.24000001</v>
      </c>
      <c r="BR96" s="58">
        <f t="shared" si="352"/>
        <v>765279010.45000005</v>
      </c>
      <c r="BS96" s="58">
        <f t="shared" si="352"/>
        <v>763808985.535972</v>
      </c>
      <c r="BT96" s="58">
        <f t="shared" si="352"/>
        <v>762274530.62194407</v>
      </c>
      <c r="BU96" s="58">
        <f t="shared" si="352"/>
        <v>762757385.59791625</v>
      </c>
      <c r="BV96" s="58">
        <f t="shared" si="352"/>
        <v>761541510.6838882</v>
      </c>
      <c r="BW96" s="58">
        <f t="shared" si="352"/>
        <v>760083385.76986027</v>
      </c>
      <c r="BX96" s="58">
        <f t="shared" si="352"/>
        <v>758773670.85583246</v>
      </c>
      <c r="BY96" s="58">
        <f t="shared" si="352"/>
        <v>758736167.4518044</v>
      </c>
      <c r="BZ96" s="58">
        <f t="shared" si="352"/>
        <v>760728595.94777644</v>
      </c>
      <c r="CA96" s="58">
        <f t="shared" si="352"/>
        <v>762666941.71374846</v>
      </c>
      <c r="CB96" s="58">
        <f t="shared" si="352"/>
        <v>761905157.00756907</v>
      </c>
      <c r="CC96" s="58">
        <f t="shared" si="352"/>
        <v>760286292.65138948</v>
      </c>
      <c r="CD96" s="58">
        <f t="shared" si="352"/>
        <v>758714241.02520978</v>
      </c>
      <c r="CE96" s="58">
        <f t="shared" si="352"/>
        <v>757284149.07723117</v>
      </c>
      <c r="CF96" s="58">
        <f t="shared" si="352"/>
        <v>755786982.39522219</v>
      </c>
      <c r="CG96" s="90"/>
      <c r="CH96" s="58">
        <f t="shared" si="352"/>
        <v>2958809.1713767061</v>
      </c>
      <c r="CI96" s="58">
        <f t="shared" si="352"/>
        <v>2962850.7716977964</v>
      </c>
      <c r="CJ96" s="58">
        <f t="shared" si="352"/>
        <v>2963225.5345857269</v>
      </c>
      <c r="CK96" s="58">
        <f t="shared" si="352"/>
        <v>2962081.4085773448</v>
      </c>
      <c r="CL96" s="58">
        <f t="shared" si="352"/>
        <v>2963841.030824203</v>
      </c>
      <c r="CM96" s="58">
        <f t="shared" si="352"/>
        <v>2961540.2331856275</v>
      </c>
      <c r="CN96" s="58">
        <f t="shared" si="352"/>
        <v>2970109.2983495081</v>
      </c>
      <c r="CO96" s="58">
        <f t="shared" si="352"/>
        <v>2979884.7628591298</v>
      </c>
      <c r="CP96" s="58">
        <f t="shared" si="352"/>
        <v>2981049.7204434737</v>
      </c>
      <c r="CQ96" s="58">
        <f t="shared" si="352"/>
        <v>2982700.4268276319</v>
      </c>
      <c r="CR96" s="58">
        <f t="shared" si="352"/>
        <v>2980339.9482686892</v>
      </c>
      <c r="CS96" s="58">
        <f t="shared" si="352"/>
        <v>2975162.5292551364</v>
      </c>
      <c r="CT96" s="58">
        <f t="shared" si="352"/>
        <v>2974458.3516954901</v>
      </c>
      <c r="CU96" s="58">
        <f t="shared" si="352"/>
        <v>2974483.9093692703</v>
      </c>
      <c r="CV96" s="58">
        <f t="shared" si="352"/>
        <v>2970063.4835754531</v>
      </c>
      <c r="CW96" s="58">
        <f t="shared" si="352"/>
        <v>2965428.1090896116</v>
      </c>
      <c r="CX96" s="58">
        <f t="shared" si="352"/>
        <v>2963554.0184485139</v>
      </c>
      <c r="CY96" s="58">
        <f t="shared" si="352"/>
        <v>2967553.3294489076</v>
      </c>
      <c r="CZ96" s="58">
        <f t="shared" si="352"/>
        <v>2975594.1922935913</v>
      </c>
      <c r="DA96" s="58">
        <f t="shared" si="352"/>
        <v>2978997.6901078396</v>
      </c>
      <c r="DB96" s="58">
        <f t="shared" si="352"/>
        <v>2975211.1192965349</v>
      </c>
      <c r="DC96" s="58">
        <f t="shared" si="352"/>
        <v>2969568.5615431606</v>
      </c>
      <c r="DD96" s="58">
        <f t="shared" si="352"/>
        <v>2964358.4034299483</v>
      </c>
      <c r="DE96" s="58">
        <f t="shared" ref="DE96" si="353">SUM(DE80:DE95)</f>
        <v>2959319.7758026882</v>
      </c>
      <c r="DF96" s="35"/>
      <c r="DG96" s="61"/>
      <c r="DH96" s="61"/>
      <c r="DI96" s="113">
        <f>SUM(DI80:DI95)</f>
        <v>33019857.209999979</v>
      </c>
      <c r="DJ96" s="113">
        <f>SUM(DJ80:DJ95)</f>
        <v>35638590.944101013</v>
      </c>
      <c r="DK96" s="112">
        <f>DJ96-DI96</f>
        <v>2618733.7341010347</v>
      </c>
      <c r="DL96" s="37"/>
      <c r="DM96" s="110">
        <f>SUM(DM80:DM95)</f>
        <v>33019857.209999979</v>
      </c>
      <c r="DN96" s="110">
        <f>SUM(DN80:DN95)</f>
        <v>35432173.043924093</v>
      </c>
      <c r="DO96" s="107">
        <f t="shared" si="321"/>
        <v>2412315.8339241147</v>
      </c>
      <c r="DP96" s="109"/>
      <c r="DQ96" s="64">
        <f t="shared" si="322"/>
        <v>-206417.90017692</v>
      </c>
      <c r="DR96" s="48"/>
    </row>
    <row r="97" spans="1:122">
      <c r="D97" s="5"/>
      <c r="E97" s="5"/>
      <c r="F97" s="5"/>
      <c r="G97" s="5"/>
      <c r="H97" s="5"/>
      <c r="I97" s="5"/>
      <c r="J97" s="84"/>
      <c r="M97" s="13"/>
      <c r="N97" s="13"/>
      <c r="O97" s="13"/>
      <c r="P97" s="13"/>
      <c r="Q97" s="13"/>
      <c r="R97" s="13"/>
      <c r="S97" s="13"/>
      <c r="T97" s="13"/>
      <c r="U97" s="13"/>
      <c r="V97" s="13"/>
      <c r="W97" s="13"/>
      <c r="X97" s="13"/>
      <c r="Y97" s="13"/>
      <c r="Z97" s="13"/>
      <c r="AA97" s="13"/>
      <c r="AB97" s="13"/>
      <c r="AC97" s="13"/>
      <c r="AD97" s="13"/>
      <c r="AE97" s="13"/>
      <c r="AF97" s="13"/>
      <c r="AG97" s="13"/>
      <c r="AH97" s="13"/>
      <c r="AI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I97" s="358"/>
      <c r="CG97" s="90"/>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61"/>
      <c r="DH97" s="502"/>
      <c r="DI97" s="179"/>
      <c r="DJ97" s="63"/>
      <c r="DK97" s="63"/>
      <c r="DL97" s="109"/>
      <c r="DM97" s="184"/>
      <c r="DN97" s="106"/>
      <c r="DO97" s="106"/>
      <c r="DP97" s="109"/>
      <c r="DQ97" s="127">
        <f t="shared" si="322"/>
        <v>0</v>
      </c>
      <c r="DR97" s="48"/>
    </row>
    <row r="98" spans="1:122" ht="13.5" thickBot="1">
      <c r="A98" s="6" t="s">
        <v>186</v>
      </c>
      <c r="B98" s="6"/>
      <c r="D98" s="5"/>
      <c r="E98" s="5"/>
      <c r="F98" s="5"/>
      <c r="G98" s="5"/>
      <c r="H98" s="5"/>
      <c r="I98" s="5"/>
      <c r="J98" s="84"/>
      <c r="M98" s="13"/>
      <c r="N98" s="13"/>
      <c r="O98" s="13"/>
      <c r="P98" s="13"/>
      <c r="Q98" s="13"/>
      <c r="R98" s="13"/>
      <c r="S98" s="13"/>
      <c r="T98" s="13"/>
      <c r="U98" s="13"/>
      <c r="V98" s="13"/>
      <c r="W98" s="13"/>
      <c r="X98" s="13"/>
      <c r="Y98" s="13"/>
      <c r="Z98" s="13"/>
      <c r="AA98" s="13"/>
      <c r="AB98" s="13"/>
      <c r="AC98" s="13"/>
      <c r="AD98" s="13"/>
      <c r="AE98" s="13"/>
      <c r="AF98" s="13"/>
      <c r="AG98" s="13"/>
      <c r="AH98" s="13"/>
      <c r="AI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I98" s="358"/>
      <c r="CG98" s="90"/>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61"/>
      <c r="DH98" s="61"/>
      <c r="DI98" s="63"/>
      <c r="DJ98" s="63"/>
      <c r="DK98" s="63"/>
      <c r="DL98" s="109"/>
      <c r="DM98" s="182"/>
      <c r="DN98" s="106"/>
      <c r="DO98" s="106"/>
      <c r="DP98" s="109"/>
      <c r="DQ98" s="127">
        <f t="shared" si="322"/>
        <v>0</v>
      </c>
      <c r="DR98" s="48"/>
    </row>
    <row r="99" spans="1:122" ht="13.5" thickBot="1">
      <c r="A99" s="14" t="s">
        <v>0</v>
      </c>
      <c r="B99" s="14" t="s">
        <v>7</v>
      </c>
      <c r="C99" s="14" t="s">
        <v>1</v>
      </c>
      <c r="D99" s="2" t="s">
        <v>148</v>
      </c>
      <c r="E99" s="2" t="s">
        <v>13</v>
      </c>
      <c r="F99" s="2" t="s">
        <v>369</v>
      </c>
      <c r="G99" s="2" t="s">
        <v>56</v>
      </c>
      <c r="H99" s="5" t="s">
        <v>866</v>
      </c>
      <c r="I99" s="2"/>
      <c r="J99" s="295">
        <v>0</v>
      </c>
      <c r="K99" s="98">
        <f t="shared" ref="K99:K101" si="354">J99/12</f>
        <v>0</v>
      </c>
      <c r="L99" s="98"/>
      <c r="M99" s="53"/>
      <c r="N99" s="53"/>
      <c r="O99" s="53"/>
      <c r="P99" s="53"/>
      <c r="Q99" s="53"/>
      <c r="R99" s="53"/>
      <c r="S99" s="53"/>
      <c r="T99" s="53"/>
      <c r="U99" s="53"/>
      <c r="V99" s="53"/>
      <c r="W99" s="53"/>
      <c r="X99" s="53"/>
      <c r="Y99" s="53"/>
      <c r="Z99" s="53"/>
      <c r="AA99" s="53"/>
      <c r="AB99" s="53"/>
      <c r="AC99" s="53"/>
      <c r="AD99" s="53"/>
      <c r="AE99" s="53"/>
      <c r="AF99" s="53"/>
      <c r="AG99" s="53"/>
      <c r="AH99" s="53"/>
      <c r="AI99" s="53"/>
      <c r="AJ99" s="98"/>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98"/>
      <c r="BI99" s="358">
        <f>VLOOKUP($F99,Scenarios!$J$11:$M$132,4,0)</f>
        <v>0</v>
      </c>
      <c r="BJ99" s="70">
        <f t="shared" ref="BJ99:BS101" si="355">BI99+AK99+M99</f>
        <v>0</v>
      </c>
      <c r="BK99" s="70">
        <f t="shared" si="355"/>
        <v>0</v>
      </c>
      <c r="BL99" s="70">
        <f t="shared" si="355"/>
        <v>0</v>
      </c>
      <c r="BM99" s="70">
        <f t="shared" si="355"/>
        <v>0</v>
      </c>
      <c r="BN99" s="70">
        <f t="shared" si="355"/>
        <v>0</v>
      </c>
      <c r="BO99" s="70">
        <f t="shared" si="355"/>
        <v>0</v>
      </c>
      <c r="BP99" s="70">
        <f t="shared" si="355"/>
        <v>0</v>
      </c>
      <c r="BQ99" s="70">
        <f t="shared" si="355"/>
        <v>0</v>
      </c>
      <c r="BR99" s="70">
        <f t="shared" si="355"/>
        <v>0</v>
      </c>
      <c r="BS99" s="70">
        <f t="shared" si="355"/>
        <v>0</v>
      </c>
      <c r="BT99" s="70">
        <f t="shared" ref="BT99:CC101" si="356">BS99+AU99+W99</f>
        <v>0</v>
      </c>
      <c r="BU99" s="70">
        <f t="shared" si="356"/>
        <v>0</v>
      </c>
      <c r="BV99" s="70">
        <f t="shared" si="356"/>
        <v>0</v>
      </c>
      <c r="BW99" s="70">
        <f t="shared" si="356"/>
        <v>0</v>
      </c>
      <c r="BX99" s="70">
        <f t="shared" si="356"/>
        <v>0</v>
      </c>
      <c r="BY99" s="70">
        <f t="shared" si="356"/>
        <v>0</v>
      </c>
      <c r="BZ99" s="70">
        <f t="shared" si="356"/>
        <v>0</v>
      </c>
      <c r="CA99" s="70">
        <f t="shared" si="356"/>
        <v>0</v>
      </c>
      <c r="CB99" s="70">
        <f t="shared" si="356"/>
        <v>0</v>
      </c>
      <c r="CC99" s="70">
        <f t="shared" si="356"/>
        <v>0</v>
      </c>
      <c r="CD99" s="70">
        <f t="shared" ref="CD99:CF101" si="357">CC99+BE99+AG99</f>
        <v>0</v>
      </c>
      <c r="CE99" s="70">
        <f t="shared" si="357"/>
        <v>0</v>
      </c>
      <c r="CF99" s="70">
        <f t="shared" si="357"/>
        <v>0</v>
      </c>
      <c r="CG99" s="90"/>
      <c r="CH99" s="13">
        <f t="shared" ref="CH99:CH101" si="358">BI99*$K99</f>
        <v>0</v>
      </c>
      <c r="CI99" s="13">
        <f t="shared" ref="CI99:CR102" si="359">((BI99+BJ99)/2)*$K99</f>
        <v>0</v>
      </c>
      <c r="CJ99" s="13">
        <f t="shared" si="359"/>
        <v>0</v>
      </c>
      <c r="CK99" s="13">
        <f t="shared" si="359"/>
        <v>0</v>
      </c>
      <c r="CL99" s="13">
        <f t="shared" si="359"/>
        <v>0</v>
      </c>
      <c r="CM99" s="13">
        <f t="shared" si="359"/>
        <v>0</v>
      </c>
      <c r="CN99" s="13">
        <f t="shared" si="359"/>
        <v>0</v>
      </c>
      <c r="CO99" s="13">
        <f t="shared" si="359"/>
        <v>0</v>
      </c>
      <c r="CP99" s="13">
        <f t="shared" si="359"/>
        <v>0</v>
      </c>
      <c r="CQ99" s="13">
        <f t="shared" si="359"/>
        <v>0</v>
      </c>
      <c r="CR99" s="13">
        <f t="shared" si="359"/>
        <v>0</v>
      </c>
      <c r="CS99" s="13">
        <f t="shared" ref="CS99:DB102" si="360">((BS99+BT99)/2)*$K99</f>
        <v>0</v>
      </c>
      <c r="CT99" s="13">
        <f t="shared" si="360"/>
        <v>0</v>
      </c>
      <c r="CU99" s="13">
        <f t="shared" si="360"/>
        <v>0</v>
      </c>
      <c r="CV99" s="13">
        <f t="shared" si="360"/>
        <v>0</v>
      </c>
      <c r="CW99" s="13">
        <f t="shared" si="360"/>
        <v>0</v>
      </c>
      <c r="CX99" s="13">
        <f t="shared" si="360"/>
        <v>0</v>
      </c>
      <c r="CY99" s="13">
        <f t="shared" si="360"/>
        <v>0</v>
      </c>
      <c r="CZ99" s="13">
        <f t="shared" si="360"/>
        <v>0</v>
      </c>
      <c r="DA99" s="13">
        <f t="shared" si="360"/>
        <v>0</v>
      </c>
      <c r="DB99" s="13">
        <f t="shared" si="360"/>
        <v>0</v>
      </c>
      <c r="DC99" s="13">
        <f t="shared" ref="DC99:DE102" si="361">((CC99+CD99)/2)*$K99</f>
        <v>0</v>
      </c>
      <c r="DD99" s="13">
        <f t="shared" si="361"/>
        <v>0</v>
      </c>
      <c r="DE99" s="13">
        <f t="shared" si="361"/>
        <v>0</v>
      </c>
      <c r="DF99" s="13"/>
      <c r="DG99" s="61" t="s">
        <v>866</v>
      </c>
      <c r="DH99" s="61" t="str">
        <f t="shared" ref="DH99:DH101" si="362">DG99</f>
        <v>404HPDGP</v>
      </c>
      <c r="DI99" s="127">
        <f>VLOOKUP($DG99,Scenarios!$O$12:$Q$132,2,0)</f>
        <v>0</v>
      </c>
      <c r="DJ99" s="63">
        <f t="shared" ref="DJ99:DJ101" si="363">SUM(CT99:DE99)</f>
        <v>0</v>
      </c>
      <c r="DK99" s="63">
        <f>DJ99-DI99</f>
        <v>0</v>
      </c>
      <c r="DL99" s="109"/>
      <c r="DM99" s="106">
        <f>VLOOKUP($DG99,Scenarios!$O$12:$Q$132,2,0)</f>
        <v>0</v>
      </c>
      <c r="DN99" s="106">
        <f>VLOOKUP($DG99,Scenarios!$O$12:$Q$132,3,0)</f>
        <v>0</v>
      </c>
      <c r="DO99" s="106">
        <f>DN99-DM99</f>
        <v>0</v>
      </c>
      <c r="DP99" s="109"/>
      <c r="DQ99" s="127">
        <f t="shared" si="322"/>
        <v>0</v>
      </c>
      <c r="DR99" s="48"/>
    </row>
    <row r="100" spans="1:122">
      <c r="A100" s="14" t="s">
        <v>6</v>
      </c>
      <c r="B100" s="14" t="s">
        <v>14</v>
      </c>
      <c r="C100" s="14" t="s">
        <v>14</v>
      </c>
      <c r="D100" s="2" t="s">
        <v>148</v>
      </c>
      <c r="E100" s="2" t="s">
        <v>13</v>
      </c>
      <c r="F100" s="2" t="s">
        <v>164</v>
      </c>
      <c r="G100" s="2" t="s">
        <v>58</v>
      </c>
      <c r="H100" s="5" t="s">
        <v>867</v>
      </c>
      <c r="I100" s="2"/>
      <c r="J100" s="84">
        <f>VLOOKUP(F100,Scenarios!$BC$10:$BF$122,3,0)</f>
        <v>2.4573027792736155E-2</v>
      </c>
      <c r="K100" s="98">
        <f t="shared" si="354"/>
        <v>2.0477523160613463E-3</v>
      </c>
      <c r="L100" s="98"/>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98"/>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98"/>
      <c r="BI100" s="358">
        <f>VLOOKUP($F100,Scenarios!$J$11:$M$132,4,0)</f>
        <v>10133686.530000001</v>
      </c>
      <c r="BJ100" s="70">
        <f t="shared" si="355"/>
        <v>10133686.530000001</v>
      </c>
      <c r="BK100" s="70">
        <f t="shared" si="355"/>
        <v>10133686.530000001</v>
      </c>
      <c r="BL100" s="70">
        <f t="shared" si="355"/>
        <v>10133686.530000001</v>
      </c>
      <c r="BM100" s="70">
        <f t="shared" si="355"/>
        <v>10133686.530000001</v>
      </c>
      <c r="BN100" s="70">
        <f t="shared" si="355"/>
        <v>10133686.530000001</v>
      </c>
      <c r="BO100" s="70">
        <f t="shared" si="355"/>
        <v>10133686.530000001</v>
      </c>
      <c r="BP100" s="70">
        <f t="shared" si="355"/>
        <v>10133686.530000001</v>
      </c>
      <c r="BQ100" s="70">
        <f t="shared" si="355"/>
        <v>10133686.530000001</v>
      </c>
      <c r="BR100" s="70">
        <f t="shared" si="355"/>
        <v>10133686.530000001</v>
      </c>
      <c r="BS100" s="70">
        <f t="shared" si="355"/>
        <v>10133686.530000001</v>
      </c>
      <c r="BT100" s="70">
        <f t="shared" si="356"/>
        <v>10133686.530000001</v>
      </c>
      <c r="BU100" s="70">
        <f t="shared" si="356"/>
        <v>10133686.530000001</v>
      </c>
      <c r="BV100" s="70">
        <f t="shared" si="356"/>
        <v>10133686.530000001</v>
      </c>
      <c r="BW100" s="70">
        <f t="shared" si="356"/>
        <v>10133686.530000001</v>
      </c>
      <c r="BX100" s="70">
        <f t="shared" si="356"/>
        <v>10133686.530000001</v>
      </c>
      <c r="BY100" s="70">
        <f t="shared" si="356"/>
        <v>10133686.530000001</v>
      </c>
      <c r="BZ100" s="70">
        <f t="shared" si="356"/>
        <v>10133686.530000001</v>
      </c>
      <c r="CA100" s="70">
        <f t="shared" si="356"/>
        <v>10133686.530000001</v>
      </c>
      <c r="CB100" s="70">
        <f t="shared" si="356"/>
        <v>10133686.530000001</v>
      </c>
      <c r="CC100" s="70">
        <f t="shared" si="356"/>
        <v>10133686.530000001</v>
      </c>
      <c r="CD100" s="70">
        <f t="shared" si="357"/>
        <v>10133686.530000001</v>
      </c>
      <c r="CE100" s="70">
        <f t="shared" si="357"/>
        <v>10133686.530000001</v>
      </c>
      <c r="CF100" s="70">
        <f t="shared" si="357"/>
        <v>10133686.530000001</v>
      </c>
      <c r="CG100" s="90"/>
      <c r="CH100" s="13">
        <f t="shared" si="358"/>
        <v>20751.280062047168</v>
      </c>
      <c r="CI100" s="13">
        <f t="shared" si="359"/>
        <v>20751.280062047168</v>
      </c>
      <c r="CJ100" s="13">
        <f t="shared" si="359"/>
        <v>20751.280062047168</v>
      </c>
      <c r="CK100" s="13">
        <f t="shared" si="359"/>
        <v>20751.280062047168</v>
      </c>
      <c r="CL100" s="13">
        <f t="shared" si="359"/>
        <v>20751.280062047168</v>
      </c>
      <c r="CM100" s="13">
        <f t="shared" si="359"/>
        <v>20751.280062047168</v>
      </c>
      <c r="CN100" s="13">
        <f t="shared" si="359"/>
        <v>20751.280062047168</v>
      </c>
      <c r="CO100" s="13">
        <f t="shared" si="359"/>
        <v>20751.280062047168</v>
      </c>
      <c r="CP100" s="13">
        <f t="shared" si="359"/>
        <v>20751.280062047168</v>
      </c>
      <c r="CQ100" s="13">
        <f t="shared" si="359"/>
        <v>20751.280062047168</v>
      </c>
      <c r="CR100" s="13">
        <f t="shared" si="359"/>
        <v>20751.280062047168</v>
      </c>
      <c r="CS100" s="13">
        <f t="shared" si="360"/>
        <v>20751.280062047168</v>
      </c>
      <c r="CT100" s="13">
        <f t="shared" si="360"/>
        <v>20751.280062047168</v>
      </c>
      <c r="CU100" s="13">
        <f t="shared" si="360"/>
        <v>20751.280062047168</v>
      </c>
      <c r="CV100" s="13">
        <f t="shared" si="360"/>
        <v>20751.280062047168</v>
      </c>
      <c r="CW100" s="13">
        <f t="shared" si="360"/>
        <v>20751.280062047168</v>
      </c>
      <c r="CX100" s="13">
        <f t="shared" si="360"/>
        <v>20751.280062047168</v>
      </c>
      <c r="CY100" s="13">
        <f t="shared" si="360"/>
        <v>20751.280062047168</v>
      </c>
      <c r="CZ100" s="13">
        <f t="shared" si="360"/>
        <v>20751.280062047168</v>
      </c>
      <c r="DA100" s="13">
        <f t="shared" si="360"/>
        <v>20751.280062047168</v>
      </c>
      <c r="DB100" s="13">
        <f t="shared" si="360"/>
        <v>20751.280062047168</v>
      </c>
      <c r="DC100" s="13">
        <f t="shared" si="361"/>
        <v>20751.280062047168</v>
      </c>
      <c r="DD100" s="13">
        <f t="shared" si="361"/>
        <v>20751.280062047168</v>
      </c>
      <c r="DE100" s="13">
        <f t="shared" si="361"/>
        <v>20751.280062047168</v>
      </c>
      <c r="DF100" s="13"/>
      <c r="DG100" s="61" t="s">
        <v>867</v>
      </c>
      <c r="DH100" s="61" t="str">
        <f t="shared" si="362"/>
        <v>404HPSG-P</v>
      </c>
      <c r="DI100" s="127">
        <f>VLOOKUP($DG100,Scenarios!$O$12:$Q$132,2,0)</f>
        <v>168315.09</v>
      </c>
      <c r="DJ100" s="63">
        <f t="shared" si="363"/>
        <v>249015.36074456607</v>
      </c>
      <c r="DK100" s="63">
        <f>DJ100-DI100</f>
        <v>80700.270744566078</v>
      </c>
      <c r="DL100" s="109"/>
      <c r="DM100" s="106">
        <f>VLOOKUP($DG100,Scenarios!$O$12:$Q$132,2,0)</f>
        <v>168315.09</v>
      </c>
      <c r="DN100" s="106">
        <f>VLOOKUP($DG100,Scenarios!$O$12:$Q$132,3,0)</f>
        <v>249015.3607445661</v>
      </c>
      <c r="DO100" s="106">
        <f>DN100-DM100</f>
        <v>80700.270744566107</v>
      </c>
      <c r="DP100" s="109"/>
      <c r="DQ100" s="127">
        <f t="shared" si="322"/>
        <v>0</v>
      </c>
      <c r="DR100" s="48"/>
    </row>
    <row r="101" spans="1:122">
      <c r="A101" s="14" t="s">
        <v>6</v>
      </c>
      <c r="B101" s="14" t="s">
        <v>15</v>
      </c>
      <c r="C101" s="14" t="s">
        <v>15</v>
      </c>
      <c r="D101" s="2" t="s">
        <v>148</v>
      </c>
      <c r="E101" s="2" t="s">
        <v>13</v>
      </c>
      <c r="F101" s="2" t="s">
        <v>165</v>
      </c>
      <c r="G101" s="2" t="s">
        <v>59</v>
      </c>
      <c r="H101" s="5" t="s">
        <v>868</v>
      </c>
      <c r="I101" s="2"/>
      <c r="J101" s="84">
        <f>VLOOKUP(F101,Scenarios!$BC$10:$BF$122,3,0)</f>
        <v>6.2368190332799493E-2</v>
      </c>
      <c r="K101" s="98">
        <f t="shared" si="354"/>
        <v>5.1973491943999575E-3</v>
      </c>
      <c r="L101" s="98"/>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98"/>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98"/>
      <c r="BI101" s="358">
        <f>VLOOKUP($F101,Scenarios!$J$11:$M$132,4,0)</f>
        <v>714025.83</v>
      </c>
      <c r="BJ101" s="70">
        <f t="shared" si="355"/>
        <v>714025.83</v>
      </c>
      <c r="BK101" s="70">
        <f t="shared" si="355"/>
        <v>714025.83</v>
      </c>
      <c r="BL101" s="70">
        <f t="shared" si="355"/>
        <v>714025.83</v>
      </c>
      <c r="BM101" s="70">
        <f t="shared" si="355"/>
        <v>714025.83</v>
      </c>
      <c r="BN101" s="70">
        <f t="shared" si="355"/>
        <v>714025.83</v>
      </c>
      <c r="BO101" s="70">
        <f t="shared" si="355"/>
        <v>714025.83</v>
      </c>
      <c r="BP101" s="70">
        <f t="shared" si="355"/>
        <v>714025.83</v>
      </c>
      <c r="BQ101" s="70">
        <f t="shared" si="355"/>
        <v>714025.83</v>
      </c>
      <c r="BR101" s="70">
        <f t="shared" si="355"/>
        <v>714025.83</v>
      </c>
      <c r="BS101" s="70">
        <f t="shared" si="355"/>
        <v>714025.83</v>
      </c>
      <c r="BT101" s="70">
        <f t="shared" si="356"/>
        <v>714025.83</v>
      </c>
      <c r="BU101" s="70">
        <f t="shared" si="356"/>
        <v>714025.83</v>
      </c>
      <c r="BV101" s="70">
        <f t="shared" si="356"/>
        <v>714025.83</v>
      </c>
      <c r="BW101" s="70">
        <f t="shared" si="356"/>
        <v>714025.83</v>
      </c>
      <c r="BX101" s="70">
        <f t="shared" si="356"/>
        <v>714025.83</v>
      </c>
      <c r="BY101" s="70">
        <f t="shared" si="356"/>
        <v>714025.83</v>
      </c>
      <c r="BZ101" s="70">
        <f t="shared" si="356"/>
        <v>714025.83</v>
      </c>
      <c r="CA101" s="70">
        <f t="shared" si="356"/>
        <v>714025.83</v>
      </c>
      <c r="CB101" s="70">
        <f t="shared" si="356"/>
        <v>714025.83</v>
      </c>
      <c r="CC101" s="70">
        <f t="shared" si="356"/>
        <v>714025.83</v>
      </c>
      <c r="CD101" s="70">
        <f t="shared" si="357"/>
        <v>714025.83</v>
      </c>
      <c r="CE101" s="70">
        <f t="shared" si="357"/>
        <v>714025.83</v>
      </c>
      <c r="CF101" s="70">
        <f t="shared" si="357"/>
        <v>714025.83</v>
      </c>
      <c r="CG101" s="90"/>
      <c r="CH101" s="13">
        <f t="shared" si="358"/>
        <v>3711.0415723312608</v>
      </c>
      <c r="CI101" s="13">
        <f t="shared" si="359"/>
        <v>3711.0415723312608</v>
      </c>
      <c r="CJ101" s="13">
        <f t="shared" si="359"/>
        <v>3711.0415723312608</v>
      </c>
      <c r="CK101" s="13">
        <f t="shared" si="359"/>
        <v>3711.0415723312608</v>
      </c>
      <c r="CL101" s="13">
        <f t="shared" si="359"/>
        <v>3711.0415723312608</v>
      </c>
      <c r="CM101" s="13">
        <f t="shared" si="359"/>
        <v>3711.0415723312608</v>
      </c>
      <c r="CN101" s="13">
        <f t="shared" si="359"/>
        <v>3711.0415723312608</v>
      </c>
      <c r="CO101" s="13">
        <f t="shared" si="359"/>
        <v>3711.0415723312608</v>
      </c>
      <c r="CP101" s="13">
        <f t="shared" si="359"/>
        <v>3711.0415723312608</v>
      </c>
      <c r="CQ101" s="13">
        <f t="shared" si="359"/>
        <v>3711.0415723312608</v>
      </c>
      <c r="CR101" s="13">
        <f t="shared" si="359"/>
        <v>3711.0415723312608</v>
      </c>
      <c r="CS101" s="13">
        <f t="shared" si="360"/>
        <v>3711.0415723312608</v>
      </c>
      <c r="CT101" s="13">
        <f t="shared" si="360"/>
        <v>3711.0415723312608</v>
      </c>
      <c r="CU101" s="13">
        <f t="shared" si="360"/>
        <v>3711.0415723312608</v>
      </c>
      <c r="CV101" s="13">
        <f t="shared" si="360"/>
        <v>3711.0415723312608</v>
      </c>
      <c r="CW101" s="13">
        <f t="shared" si="360"/>
        <v>3711.0415723312608</v>
      </c>
      <c r="CX101" s="13">
        <f t="shared" si="360"/>
        <v>3711.0415723312608</v>
      </c>
      <c r="CY101" s="13">
        <f t="shared" si="360"/>
        <v>3711.0415723312608</v>
      </c>
      <c r="CZ101" s="13">
        <f t="shared" si="360"/>
        <v>3711.0415723312608</v>
      </c>
      <c r="DA101" s="13">
        <f t="shared" si="360"/>
        <v>3711.0415723312608</v>
      </c>
      <c r="DB101" s="13">
        <f t="shared" si="360"/>
        <v>3711.0415723312608</v>
      </c>
      <c r="DC101" s="13">
        <f t="shared" si="361"/>
        <v>3711.0415723312608</v>
      </c>
      <c r="DD101" s="13">
        <f t="shared" si="361"/>
        <v>3711.0415723312608</v>
      </c>
      <c r="DE101" s="13">
        <f t="shared" si="361"/>
        <v>3711.0415723312608</v>
      </c>
      <c r="DF101" s="13"/>
      <c r="DG101" s="61" t="s">
        <v>868</v>
      </c>
      <c r="DH101" s="61" t="str">
        <f t="shared" si="362"/>
        <v>404HPSG-U</v>
      </c>
      <c r="DI101" s="127">
        <f>VLOOKUP($DG101,Scenarios!$O$12:$Q$132,2,0)</f>
        <v>46417.32</v>
      </c>
      <c r="DJ101" s="63">
        <f t="shared" si="363"/>
        <v>44532.498867975133</v>
      </c>
      <c r="DK101" s="63">
        <f>DJ101-DI101</f>
        <v>-1884.8211320248665</v>
      </c>
      <c r="DL101" s="109"/>
      <c r="DM101" s="106">
        <f>VLOOKUP($DG101,Scenarios!$O$12:$Q$132,2,0)</f>
        <v>46417.32</v>
      </c>
      <c r="DN101" s="106">
        <f>VLOOKUP($DG101,Scenarios!$O$12:$Q$132,3,0)</f>
        <v>44532.498867975133</v>
      </c>
      <c r="DO101" s="106">
        <f>DN101-DM101</f>
        <v>-1884.8211320248665</v>
      </c>
      <c r="DP101" s="109"/>
      <c r="DQ101" s="127">
        <f t="shared" si="322"/>
        <v>0</v>
      </c>
      <c r="DR101" s="48"/>
    </row>
    <row r="102" spans="1:122">
      <c r="A102" s="14"/>
      <c r="B102" s="14"/>
      <c r="C102" s="14"/>
      <c r="D102" s="2"/>
      <c r="E102" s="2"/>
      <c r="F102" s="2"/>
      <c r="G102" s="2"/>
      <c r="H102" s="5"/>
      <c r="I102" s="2"/>
      <c r="J102" s="84"/>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I102" s="358"/>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90"/>
      <c r="CH102" s="13">
        <f t="shared" ref="CH102" si="364">((BI102)/2)*$K102</f>
        <v>0</v>
      </c>
      <c r="CI102" s="13">
        <f t="shared" si="359"/>
        <v>0</v>
      </c>
      <c r="CJ102" s="13">
        <f t="shared" si="359"/>
        <v>0</v>
      </c>
      <c r="CK102" s="13">
        <f t="shared" si="359"/>
        <v>0</v>
      </c>
      <c r="CL102" s="13">
        <f t="shared" si="359"/>
        <v>0</v>
      </c>
      <c r="CM102" s="13">
        <f t="shared" si="359"/>
        <v>0</v>
      </c>
      <c r="CN102" s="13">
        <f t="shared" si="359"/>
        <v>0</v>
      </c>
      <c r="CO102" s="13">
        <f t="shared" si="359"/>
        <v>0</v>
      </c>
      <c r="CP102" s="13">
        <f t="shared" si="359"/>
        <v>0</v>
      </c>
      <c r="CQ102" s="13">
        <f t="shared" si="359"/>
        <v>0</v>
      </c>
      <c r="CR102" s="13">
        <f t="shared" si="359"/>
        <v>0</v>
      </c>
      <c r="CS102" s="13">
        <f t="shared" si="360"/>
        <v>0</v>
      </c>
      <c r="CT102" s="13">
        <f t="shared" si="360"/>
        <v>0</v>
      </c>
      <c r="CU102" s="13">
        <f t="shared" si="360"/>
        <v>0</v>
      </c>
      <c r="CV102" s="13">
        <f t="shared" si="360"/>
        <v>0</v>
      </c>
      <c r="CW102" s="13">
        <f t="shared" si="360"/>
        <v>0</v>
      </c>
      <c r="CX102" s="13">
        <f t="shared" si="360"/>
        <v>0</v>
      </c>
      <c r="CY102" s="13">
        <f t="shared" si="360"/>
        <v>0</v>
      </c>
      <c r="CZ102" s="13">
        <f t="shared" si="360"/>
        <v>0</v>
      </c>
      <c r="DA102" s="13">
        <f t="shared" si="360"/>
        <v>0</v>
      </c>
      <c r="DB102" s="13">
        <f t="shared" si="360"/>
        <v>0</v>
      </c>
      <c r="DC102" s="13">
        <f t="shared" si="361"/>
        <v>0</v>
      </c>
      <c r="DD102" s="13">
        <f t="shared" si="361"/>
        <v>0</v>
      </c>
      <c r="DE102" s="13">
        <f t="shared" si="361"/>
        <v>0</v>
      </c>
      <c r="DF102" s="13"/>
      <c r="DG102" s="61"/>
      <c r="DH102" s="61"/>
      <c r="DI102" s="63"/>
      <c r="DJ102" s="63"/>
      <c r="DK102" s="63"/>
      <c r="DL102" s="109"/>
      <c r="DM102" s="182"/>
      <c r="DN102" s="106"/>
      <c r="DO102" s="106"/>
      <c r="DP102" s="109"/>
      <c r="DQ102" s="127">
        <f t="shared" si="322"/>
        <v>0</v>
      </c>
      <c r="DR102" s="48"/>
    </row>
    <row r="103" spans="1:122">
      <c r="A103" s="14" t="s">
        <v>187</v>
      </c>
      <c r="B103" s="14"/>
      <c r="C103" s="14"/>
      <c r="D103" s="2"/>
      <c r="E103" s="2"/>
      <c r="F103" s="2"/>
      <c r="G103" s="2"/>
      <c r="H103" s="5"/>
      <c r="I103" s="2"/>
      <c r="J103" s="84"/>
      <c r="M103" s="58">
        <f t="shared" ref="M103:O103" si="365">SUM(M99:M102)</f>
        <v>0</v>
      </c>
      <c r="N103" s="58">
        <f t="shared" si="365"/>
        <v>0</v>
      </c>
      <c r="O103" s="58">
        <f t="shared" si="365"/>
        <v>0</v>
      </c>
      <c r="P103" s="58">
        <f t="shared" ref="P103:AD103" si="366">SUM(P99:P102)</f>
        <v>0</v>
      </c>
      <c r="Q103" s="58">
        <f t="shared" si="366"/>
        <v>0</v>
      </c>
      <c r="R103" s="58">
        <f t="shared" si="366"/>
        <v>0</v>
      </c>
      <c r="S103" s="58">
        <f t="shared" si="366"/>
        <v>0</v>
      </c>
      <c r="T103" s="58">
        <f t="shared" si="366"/>
        <v>0</v>
      </c>
      <c r="U103" s="58">
        <f t="shared" si="366"/>
        <v>0</v>
      </c>
      <c r="V103" s="58">
        <f t="shared" si="366"/>
        <v>0</v>
      </c>
      <c r="W103" s="58">
        <f t="shared" si="366"/>
        <v>0</v>
      </c>
      <c r="X103" s="58">
        <f t="shared" si="366"/>
        <v>0</v>
      </c>
      <c r="Y103" s="58">
        <f t="shared" si="366"/>
        <v>0</v>
      </c>
      <c r="Z103" s="58">
        <f t="shared" si="366"/>
        <v>0</v>
      </c>
      <c r="AA103" s="58">
        <f t="shared" si="366"/>
        <v>0</v>
      </c>
      <c r="AB103" s="58">
        <f t="shared" si="366"/>
        <v>0</v>
      </c>
      <c r="AC103" s="58">
        <f t="shared" si="366"/>
        <v>0</v>
      </c>
      <c r="AD103" s="58">
        <f t="shared" si="366"/>
        <v>0</v>
      </c>
      <c r="AE103" s="58">
        <f t="shared" ref="AE103:AI103" si="367">SUM(AE99:AE102)</f>
        <v>0</v>
      </c>
      <c r="AF103" s="58">
        <f t="shared" si="367"/>
        <v>0</v>
      </c>
      <c r="AG103" s="58">
        <f t="shared" si="367"/>
        <v>0</v>
      </c>
      <c r="AH103" s="58">
        <f t="shared" si="367"/>
        <v>0</v>
      </c>
      <c r="AI103" s="58">
        <f t="shared" si="367"/>
        <v>0</v>
      </c>
      <c r="AK103" s="58">
        <f t="shared" ref="AK103" si="368">SUM(AK99:AK102)</f>
        <v>0</v>
      </c>
      <c r="AL103" s="58">
        <f t="shared" ref="AL103:BG103" si="369">SUM(AL99:AL102)</f>
        <v>0</v>
      </c>
      <c r="AM103" s="58">
        <f t="shared" si="369"/>
        <v>0</v>
      </c>
      <c r="AN103" s="58">
        <f t="shared" si="369"/>
        <v>0</v>
      </c>
      <c r="AO103" s="58">
        <f t="shared" si="369"/>
        <v>0</v>
      </c>
      <c r="AP103" s="58">
        <f t="shared" si="369"/>
        <v>0</v>
      </c>
      <c r="AQ103" s="58">
        <f t="shared" si="369"/>
        <v>0</v>
      </c>
      <c r="AR103" s="58">
        <f t="shared" si="369"/>
        <v>0</v>
      </c>
      <c r="AS103" s="58">
        <f t="shared" si="369"/>
        <v>0</v>
      </c>
      <c r="AT103" s="58">
        <f t="shared" si="369"/>
        <v>0</v>
      </c>
      <c r="AU103" s="58">
        <f t="shared" si="369"/>
        <v>0</v>
      </c>
      <c r="AV103" s="58">
        <f t="shared" si="369"/>
        <v>0</v>
      </c>
      <c r="AW103" s="58">
        <f t="shared" si="369"/>
        <v>0</v>
      </c>
      <c r="AX103" s="58">
        <f t="shared" si="369"/>
        <v>0</v>
      </c>
      <c r="AY103" s="58">
        <f t="shared" si="369"/>
        <v>0</v>
      </c>
      <c r="AZ103" s="58">
        <f t="shared" si="369"/>
        <v>0</v>
      </c>
      <c r="BA103" s="58">
        <f t="shared" si="369"/>
        <v>0</v>
      </c>
      <c r="BB103" s="58">
        <f t="shared" si="369"/>
        <v>0</v>
      </c>
      <c r="BC103" s="58">
        <f t="shared" si="369"/>
        <v>0</v>
      </c>
      <c r="BD103" s="58">
        <f t="shared" si="369"/>
        <v>0</v>
      </c>
      <c r="BE103" s="58">
        <f t="shared" si="369"/>
        <v>0</v>
      </c>
      <c r="BF103" s="58">
        <f t="shared" si="369"/>
        <v>0</v>
      </c>
      <c r="BG103" s="58">
        <f t="shared" si="369"/>
        <v>0</v>
      </c>
      <c r="BI103" s="593">
        <f t="shared" ref="BI103" si="370">SUM(BI99:BI102)</f>
        <v>10847712.360000001</v>
      </c>
      <c r="BJ103" s="58">
        <f>SUM(BJ99:BJ102)</f>
        <v>10847712.360000001</v>
      </c>
      <c r="BK103" s="58">
        <f t="shared" ref="BK103:DD103" si="371">SUM(BK99:BK102)</f>
        <v>10847712.360000001</v>
      </c>
      <c r="BL103" s="58">
        <f t="shared" si="371"/>
        <v>10847712.360000001</v>
      </c>
      <c r="BM103" s="58">
        <f t="shared" si="371"/>
        <v>10847712.360000001</v>
      </c>
      <c r="BN103" s="58">
        <f t="shared" si="371"/>
        <v>10847712.360000001</v>
      </c>
      <c r="BO103" s="58">
        <f t="shared" si="371"/>
        <v>10847712.360000001</v>
      </c>
      <c r="BP103" s="58">
        <f t="shared" si="371"/>
        <v>10847712.360000001</v>
      </c>
      <c r="BQ103" s="58">
        <f t="shared" si="371"/>
        <v>10847712.360000001</v>
      </c>
      <c r="BR103" s="58">
        <f t="shared" si="371"/>
        <v>10847712.360000001</v>
      </c>
      <c r="BS103" s="58">
        <f t="shared" si="371"/>
        <v>10847712.360000001</v>
      </c>
      <c r="BT103" s="58">
        <f t="shared" si="371"/>
        <v>10847712.360000001</v>
      </c>
      <c r="BU103" s="58">
        <f t="shared" si="371"/>
        <v>10847712.360000001</v>
      </c>
      <c r="BV103" s="58">
        <f t="shared" si="371"/>
        <v>10847712.360000001</v>
      </c>
      <c r="BW103" s="58">
        <f t="shared" si="371"/>
        <v>10847712.360000001</v>
      </c>
      <c r="BX103" s="58">
        <f t="shared" si="371"/>
        <v>10847712.360000001</v>
      </c>
      <c r="BY103" s="58">
        <f t="shared" si="371"/>
        <v>10847712.360000001</v>
      </c>
      <c r="BZ103" s="58">
        <f t="shared" si="371"/>
        <v>10847712.360000001</v>
      </c>
      <c r="CA103" s="58">
        <f t="shared" si="371"/>
        <v>10847712.360000001</v>
      </c>
      <c r="CB103" s="58">
        <f t="shared" si="371"/>
        <v>10847712.360000001</v>
      </c>
      <c r="CC103" s="58">
        <f t="shared" si="371"/>
        <v>10847712.360000001</v>
      </c>
      <c r="CD103" s="58">
        <f t="shared" si="371"/>
        <v>10847712.360000001</v>
      </c>
      <c r="CE103" s="58">
        <f t="shared" si="371"/>
        <v>10847712.360000001</v>
      </c>
      <c r="CF103" s="58">
        <f t="shared" si="371"/>
        <v>10847712.360000001</v>
      </c>
      <c r="CG103" s="109"/>
      <c r="CH103" s="58">
        <f t="shared" si="371"/>
        <v>24462.32163437843</v>
      </c>
      <c r="CI103" s="58">
        <f t="shared" si="371"/>
        <v>24462.32163437843</v>
      </c>
      <c r="CJ103" s="58">
        <f t="shared" si="371"/>
        <v>24462.32163437843</v>
      </c>
      <c r="CK103" s="58">
        <f t="shared" si="371"/>
        <v>24462.32163437843</v>
      </c>
      <c r="CL103" s="58">
        <f t="shared" si="371"/>
        <v>24462.32163437843</v>
      </c>
      <c r="CM103" s="58">
        <f t="shared" si="371"/>
        <v>24462.32163437843</v>
      </c>
      <c r="CN103" s="58">
        <f t="shared" si="371"/>
        <v>24462.32163437843</v>
      </c>
      <c r="CO103" s="58">
        <f t="shared" si="371"/>
        <v>24462.32163437843</v>
      </c>
      <c r="CP103" s="58">
        <f t="shared" si="371"/>
        <v>24462.32163437843</v>
      </c>
      <c r="CQ103" s="58">
        <f t="shared" si="371"/>
        <v>24462.32163437843</v>
      </c>
      <c r="CR103" s="58">
        <f t="shared" si="371"/>
        <v>24462.32163437843</v>
      </c>
      <c r="CS103" s="58">
        <f t="shared" si="371"/>
        <v>24462.32163437843</v>
      </c>
      <c r="CT103" s="58">
        <f t="shared" si="371"/>
        <v>24462.32163437843</v>
      </c>
      <c r="CU103" s="58">
        <f t="shared" si="371"/>
        <v>24462.32163437843</v>
      </c>
      <c r="CV103" s="58">
        <f t="shared" si="371"/>
        <v>24462.32163437843</v>
      </c>
      <c r="CW103" s="58">
        <f t="shared" si="371"/>
        <v>24462.32163437843</v>
      </c>
      <c r="CX103" s="58">
        <f t="shared" si="371"/>
        <v>24462.32163437843</v>
      </c>
      <c r="CY103" s="58">
        <f t="shared" si="371"/>
        <v>24462.32163437843</v>
      </c>
      <c r="CZ103" s="58">
        <f t="shared" si="371"/>
        <v>24462.32163437843</v>
      </c>
      <c r="DA103" s="58">
        <f t="shared" si="371"/>
        <v>24462.32163437843</v>
      </c>
      <c r="DB103" s="58">
        <f t="shared" si="371"/>
        <v>24462.32163437843</v>
      </c>
      <c r="DC103" s="58">
        <f t="shared" si="371"/>
        <v>24462.32163437843</v>
      </c>
      <c r="DD103" s="58">
        <f t="shared" si="371"/>
        <v>24462.32163437843</v>
      </c>
      <c r="DE103" s="58">
        <f t="shared" ref="DE103" si="372">SUM(DE99:DE102)</f>
        <v>24462.32163437843</v>
      </c>
      <c r="DF103" s="35"/>
      <c r="DG103" s="61"/>
      <c r="DH103" s="61"/>
      <c r="DI103" s="113">
        <f>SUM(DI99:DI101)</f>
        <v>214732.41</v>
      </c>
      <c r="DJ103" s="113">
        <f>SUM(DJ99:DJ101)</f>
        <v>293547.85961254122</v>
      </c>
      <c r="DK103" s="113">
        <f>DJ103-DI103</f>
        <v>78815.449612541212</v>
      </c>
      <c r="DL103" s="37"/>
      <c r="DM103" s="110">
        <f>SUM(DM99:DM101)</f>
        <v>214732.41</v>
      </c>
      <c r="DN103" s="110">
        <f>SUM(DN99:DN101)</f>
        <v>293547.85961254122</v>
      </c>
      <c r="DO103" s="110">
        <f>DN103-DM103</f>
        <v>78815.449612541212</v>
      </c>
      <c r="DP103" s="37"/>
      <c r="DQ103" s="64">
        <f t="shared" si="322"/>
        <v>0</v>
      </c>
      <c r="DR103" s="48"/>
    </row>
    <row r="104" spans="1:122">
      <c r="A104" s="14"/>
      <c r="B104" s="14"/>
      <c r="C104" s="14"/>
      <c r="D104" s="2"/>
      <c r="E104" s="2"/>
      <c r="F104" s="2"/>
      <c r="G104" s="2"/>
      <c r="H104" s="5"/>
      <c r="I104" s="2"/>
      <c r="J104" s="84"/>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I104" s="358"/>
      <c r="CG104" s="90"/>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61"/>
      <c r="DH104" s="61"/>
      <c r="DI104" s="63"/>
      <c r="DJ104" s="63"/>
      <c r="DK104" s="63"/>
      <c r="DL104" s="109"/>
      <c r="DM104" s="182"/>
      <c r="DN104" s="106"/>
      <c r="DO104" s="106"/>
      <c r="DP104" s="109"/>
      <c r="DQ104" s="127">
        <f t="shared" si="322"/>
        <v>0</v>
      </c>
      <c r="DR104" s="48"/>
    </row>
    <row r="105" spans="1:122" ht="13.5" thickBot="1">
      <c r="A105" s="1" t="s">
        <v>188</v>
      </c>
      <c r="B105" s="1"/>
      <c r="C105" s="14"/>
      <c r="D105" s="2"/>
      <c r="E105" s="2"/>
      <c r="F105" s="2"/>
      <c r="G105" s="2"/>
      <c r="H105" s="5"/>
      <c r="I105" s="2"/>
      <c r="J105" s="84"/>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I105" s="358"/>
      <c r="CG105" s="90"/>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61"/>
      <c r="DH105" s="61"/>
      <c r="DI105" s="63"/>
      <c r="DJ105" s="63"/>
      <c r="DK105" s="63"/>
      <c r="DL105" s="109"/>
      <c r="DM105" s="182"/>
      <c r="DN105" s="106"/>
      <c r="DO105" s="106"/>
      <c r="DP105" s="109"/>
      <c r="DQ105" s="127">
        <f t="shared" si="322"/>
        <v>0</v>
      </c>
      <c r="DR105" s="48"/>
    </row>
    <row r="106" spans="1:122" ht="13.5" thickBot="1">
      <c r="A106" s="14" t="s">
        <v>6</v>
      </c>
      <c r="B106" s="14" t="s">
        <v>19</v>
      </c>
      <c r="C106" s="14" t="s">
        <v>19</v>
      </c>
      <c r="D106" s="2" t="s">
        <v>148</v>
      </c>
      <c r="E106" s="2" t="s">
        <v>16</v>
      </c>
      <c r="F106" s="2" t="s">
        <v>166</v>
      </c>
      <c r="G106" s="2" t="s">
        <v>63</v>
      </c>
      <c r="H106" s="5" t="s">
        <v>1217</v>
      </c>
      <c r="I106" s="2"/>
      <c r="J106" s="295">
        <v>0</v>
      </c>
      <c r="K106" s="98">
        <f>J106/12</f>
        <v>0</v>
      </c>
      <c r="L106" s="98"/>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98"/>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98"/>
      <c r="BI106" s="358">
        <f>VLOOKUP($F106,Scenarios!$J$11:$M$132,4,0)</f>
        <v>0</v>
      </c>
      <c r="BJ106" s="70">
        <f t="shared" ref="BJ106:CF106" si="373">BI106+AK106+M106</f>
        <v>0</v>
      </c>
      <c r="BK106" s="70">
        <f t="shared" si="373"/>
        <v>0</v>
      </c>
      <c r="BL106" s="70">
        <f t="shared" si="373"/>
        <v>0</v>
      </c>
      <c r="BM106" s="70">
        <f t="shared" si="373"/>
        <v>0</v>
      </c>
      <c r="BN106" s="70">
        <f t="shared" si="373"/>
        <v>0</v>
      </c>
      <c r="BO106" s="70">
        <f t="shared" si="373"/>
        <v>0</v>
      </c>
      <c r="BP106" s="70">
        <f t="shared" si="373"/>
        <v>0</v>
      </c>
      <c r="BQ106" s="70">
        <f t="shared" si="373"/>
        <v>0</v>
      </c>
      <c r="BR106" s="70">
        <f t="shared" si="373"/>
        <v>0</v>
      </c>
      <c r="BS106" s="70">
        <f t="shared" si="373"/>
        <v>0</v>
      </c>
      <c r="BT106" s="70">
        <f t="shared" si="373"/>
        <v>0</v>
      </c>
      <c r="BU106" s="70">
        <f t="shared" si="373"/>
        <v>0</v>
      </c>
      <c r="BV106" s="70">
        <f t="shared" si="373"/>
        <v>0</v>
      </c>
      <c r="BW106" s="70">
        <f t="shared" si="373"/>
        <v>0</v>
      </c>
      <c r="BX106" s="70">
        <f t="shared" si="373"/>
        <v>0</v>
      </c>
      <c r="BY106" s="70">
        <f t="shared" si="373"/>
        <v>0</v>
      </c>
      <c r="BZ106" s="70">
        <f t="shared" si="373"/>
        <v>0</v>
      </c>
      <c r="CA106" s="70">
        <f t="shared" si="373"/>
        <v>0</v>
      </c>
      <c r="CB106" s="70">
        <f t="shared" si="373"/>
        <v>0</v>
      </c>
      <c r="CC106" s="70">
        <f t="shared" si="373"/>
        <v>0</v>
      </c>
      <c r="CD106" s="70">
        <f t="shared" si="373"/>
        <v>0</v>
      </c>
      <c r="CE106" s="70">
        <f t="shared" si="373"/>
        <v>0</v>
      </c>
      <c r="CF106" s="70">
        <f t="shared" si="373"/>
        <v>0</v>
      </c>
      <c r="CG106" s="90"/>
      <c r="CH106" s="13">
        <f>BI106*$K106</f>
        <v>0</v>
      </c>
      <c r="CI106" s="13">
        <f t="shared" ref="CI106:DE106" si="374">((BI106+BJ106)/2)*$K106</f>
        <v>0</v>
      </c>
      <c r="CJ106" s="13">
        <f t="shared" si="374"/>
        <v>0</v>
      </c>
      <c r="CK106" s="13">
        <f t="shared" si="374"/>
        <v>0</v>
      </c>
      <c r="CL106" s="13">
        <f t="shared" si="374"/>
        <v>0</v>
      </c>
      <c r="CM106" s="13">
        <f t="shared" si="374"/>
        <v>0</v>
      </c>
      <c r="CN106" s="13">
        <f t="shared" si="374"/>
        <v>0</v>
      </c>
      <c r="CO106" s="13">
        <f t="shared" si="374"/>
        <v>0</v>
      </c>
      <c r="CP106" s="13">
        <f t="shared" si="374"/>
        <v>0</v>
      </c>
      <c r="CQ106" s="13">
        <f t="shared" si="374"/>
        <v>0</v>
      </c>
      <c r="CR106" s="13">
        <f t="shared" si="374"/>
        <v>0</v>
      </c>
      <c r="CS106" s="13">
        <f t="shared" si="374"/>
        <v>0</v>
      </c>
      <c r="CT106" s="13">
        <f t="shared" si="374"/>
        <v>0</v>
      </c>
      <c r="CU106" s="13">
        <f t="shared" si="374"/>
        <v>0</v>
      </c>
      <c r="CV106" s="13">
        <f t="shared" si="374"/>
        <v>0</v>
      </c>
      <c r="CW106" s="13">
        <f t="shared" si="374"/>
        <v>0</v>
      </c>
      <c r="CX106" s="13">
        <f t="shared" si="374"/>
        <v>0</v>
      </c>
      <c r="CY106" s="13">
        <f t="shared" si="374"/>
        <v>0</v>
      </c>
      <c r="CZ106" s="13">
        <f t="shared" si="374"/>
        <v>0</v>
      </c>
      <c r="DA106" s="13">
        <f t="shared" si="374"/>
        <v>0</v>
      </c>
      <c r="DB106" s="13">
        <f t="shared" si="374"/>
        <v>0</v>
      </c>
      <c r="DC106" s="13">
        <f t="shared" si="374"/>
        <v>0</v>
      </c>
      <c r="DD106" s="13">
        <f t="shared" si="374"/>
        <v>0</v>
      </c>
      <c r="DE106" s="13">
        <f t="shared" si="374"/>
        <v>0</v>
      </c>
      <c r="DF106" s="13"/>
      <c r="DG106" s="61" t="s">
        <v>1217</v>
      </c>
      <c r="DH106" s="61" t="str">
        <f t="shared" ref="DH106" si="375">DG106</f>
        <v>404OPSSGCT</v>
      </c>
      <c r="DI106" s="127">
        <f>VLOOKUP($DG106,Scenarios!$O$12:$Q$132,2,0)</f>
        <v>0</v>
      </c>
      <c r="DJ106" s="63">
        <f t="shared" ref="DJ106" si="376">SUM(CT106:DE106)</f>
        <v>0</v>
      </c>
      <c r="DK106" s="63">
        <f>DJ106-DI106</f>
        <v>0</v>
      </c>
      <c r="DL106" s="109"/>
      <c r="DM106" s="106">
        <f>VLOOKUP($DG106,Scenarios!$O$12:$Q$132,2,0)</f>
        <v>0</v>
      </c>
      <c r="DN106" s="106">
        <f>VLOOKUP($DG106,Scenarios!$O$12:$Q$132,3,0)</f>
        <v>0</v>
      </c>
      <c r="DO106" s="106">
        <f>DN106-DM106</f>
        <v>0</v>
      </c>
      <c r="DP106" s="109"/>
      <c r="DQ106" s="127">
        <f t="shared" si="322"/>
        <v>0</v>
      </c>
      <c r="DR106" s="48"/>
    </row>
    <row r="107" spans="1:122">
      <c r="A107" s="14" t="s">
        <v>189</v>
      </c>
      <c r="B107" s="14"/>
      <c r="C107" s="14"/>
      <c r="D107" s="2"/>
      <c r="E107" s="2"/>
      <c r="F107" s="2"/>
      <c r="G107" s="2"/>
      <c r="H107" s="5"/>
      <c r="I107" s="2"/>
      <c r="J107" s="84"/>
      <c r="M107" s="58">
        <f t="shared" ref="M107:O107" si="377">SUM(M106)</f>
        <v>0</v>
      </c>
      <c r="N107" s="58">
        <f t="shared" si="377"/>
        <v>0</v>
      </c>
      <c r="O107" s="58">
        <f t="shared" si="377"/>
        <v>0</v>
      </c>
      <c r="P107" s="58">
        <f t="shared" ref="P107:AD107" si="378">SUM(P106)</f>
        <v>0</v>
      </c>
      <c r="Q107" s="58">
        <f t="shared" si="378"/>
        <v>0</v>
      </c>
      <c r="R107" s="58">
        <f t="shared" si="378"/>
        <v>0</v>
      </c>
      <c r="S107" s="58">
        <f t="shared" si="378"/>
        <v>0</v>
      </c>
      <c r="T107" s="58">
        <f t="shared" si="378"/>
        <v>0</v>
      </c>
      <c r="U107" s="58">
        <f t="shared" si="378"/>
        <v>0</v>
      </c>
      <c r="V107" s="58">
        <f t="shared" si="378"/>
        <v>0</v>
      </c>
      <c r="W107" s="58">
        <f t="shared" si="378"/>
        <v>0</v>
      </c>
      <c r="X107" s="58">
        <f t="shared" si="378"/>
        <v>0</v>
      </c>
      <c r="Y107" s="58">
        <f t="shared" si="378"/>
        <v>0</v>
      </c>
      <c r="Z107" s="58">
        <f t="shared" si="378"/>
        <v>0</v>
      </c>
      <c r="AA107" s="58">
        <f t="shared" si="378"/>
        <v>0</v>
      </c>
      <c r="AB107" s="58">
        <f t="shared" si="378"/>
        <v>0</v>
      </c>
      <c r="AC107" s="58">
        <f t="shared" si="378"/>
        <v>0</v>
      </c>
      <c r="AD107" s="58">
        <f t="shared" si="378"/>
        <v>0</v>
      </c>
      <c r="AE107" s="58">
        <f t="shared" ref="AE107:AI107" si="379">SUM(AE106)</f>
        <v>0</v>
      </c>
      <c r="AF107" s="58">
        <f t="shared" si="379"/>
        <v>0</v>
      </c>
      <c r="AG107" s="58">
        <f t="shared" si="379"/>
        <v>0</v>
      </c>
      <c r="AH107" s="58">
        <f t="shared" si="379"/>
        <v>0</v>
      </c>
      <c r="AI107" s="58">
        <f t="shared" si="379"/>
        <v>0</v>
      </c>
      <c r="AK107" s="58">
        <f t="shared" ref="AK107" si="380">SUM(AK106)</f>
        <v>0</v>
      </c>
      <c r="AL107" s="58">
        <f t="shared" ref="AL107:BG107" si="381">SUM(AL106)</f>
        <v>0</v>
      </c>
      <c r="AM107" s="58">
        <f t="shared" si="381"/>
        <v>0</v>
      </c>
      <c r="AN107" s="58">
        <f t="shared" si="381"/>
        <v>0</v>
      </c>
      <c r="AO107" s="58">
        <f t="shared" si="381"/>
        <v>0</v>
      </c>
      <c r="AP107" s="58">
        <f t="shared" si="381"/>
        <v>0</v>
      </c>
      <c r="AQ107" s="58">
        <f t="shared" si="381"/>
        <v>0</v>
      </c>
      <c r="AR107" s="58">
        <f t="shared" si="381"/>
        <v>0</v>
      </c>
      <c r="AS107" s="58">
        <f t="shared" si="381"/>
        <v>0</v>
      </c>
      <c r="AT107" s="58">
        <f t="shared" si="381"/>
        <v>0</v>
      </c>
      <c r="AU107" s="58">
        <f t="shared" si="381"/>
        <v>0</v>
      </c>
      <c r="AV107" s="58">
        <f t="shared" si="381"/>
        <v>0</v>
      </c>
      <c r="AW107" s="58">
        <f t="shared" si="381"/>
        <v>0</v>
      </c>
      <c r="AX107" s="58">
        <f t="shared" si="381"/>
        <v>0</v>
      </c>
      <c r="AY107" s="58">
        <f t="shared" si="381"/>
        <v>0</v>
      </c>
      <c r="AZ107" s="58">
        <f t="shared" si="381"/>
        <v>0</v>
      </c>
      <c r="BA107" s="58">
        <f t="shared" si="381"/>
        <v>0</v>
      </c>
      <c r="BB107" s="58">
        <f t="shared" si="381"/>
        <v>0</v>
      </c>
      <c r="BC107" s="58">
        <f t="shared" si="381"/>
        <v>0</v>
      </c>
      <c r="BD107" s="58">
        <f t="shared" si="381"/>
        <v>0</v>
      </c>
      <c r="BE107" s="58">
        <f t="shared" si="381"/>
        <v>0</v>
      </c>
      <c r="BF107" s="58">
        <f t="shared" si="381"/>
        <v>0</v>
      </c>
      <c r="BG107" s="58">
        <f t="shared" si="381"/>
        <v>0</v>
      </c>
      <c r="BI107" s="593">
        <f t="shared" ref="BI107" si="382">SUM(BI106)</f>
        <v>0</v>
      </c>
      <c r="BJ107" s="58">
        <f>SUM(BJ106)</f>
        <v>0</v>
      </c>
      <c r="BK107" s="58">
        <f t="shared" ref="BK107:DD107" si="383">SUM(BK106)</f>
        <v>0</v>
      </c>
      <c r="BL107" s="58">
        <f t="shared" si="383"/>
        <v>0</v>
      </c>
      <c r="BM107" s="58">
        <f t="shared" si="383"/>
        <v>0</v>
      </c>
      <c r="BN107" s="58">
        <f t="shared" si="383"/>
        <v>0</v>
      </c>
      <c r="BO107" s="58">
        <f t="shared" si="383"/>
        <v>0</v>
      </c>
      <c r="BP107" s="58">
        <f t="shared" si="383"/>
        <v>0</v>
      </c>
      <c r="BQ107" s="58">
        <f t="shared" si="383"/>
        <v>0</v>
      </c>
      <c r="BR107" s="58">
        <f t="shared" si="383"/>
        <v>0</v>
      </c>
      <c r="BS107" s="58">
        <f t="shared" si="383"/>
        <v>0</v>
      </c>
      <c r="BT107" s="58">
        <f t="shared" si="383"/>
        <v>0</v>
      </c>
      <c r="BU107" s="58">
        <f t="shared" si="383"/>
        <v>0</v>
      </c>
      <c r="BV107" s="58">
        <f t="shared" si="383"/>
        <v>0</v>
      </c>
      <c r="BW107" s="58">
        <f t="shared" si="383"/>
        <v>0</v>
      </c>
      <c r="BX107" s="58">
        <f t="shared" si="383"/>
        <v>0</v>
      </c>
      <c r="BY107" s="58">
        <f t="shared" si="383"/>
        <v>0</v>
      </c>
      <c r="BZ107" s="58">
        <f t="shared" si="383"/>
        <v>0</v>
      </c>
      <c r="CA107" s="58">
        <f t="shared" si="383"/>
        <v>0</v>
      </c>
      <c r="CB107" s="58">
        <f t="shared" si="383"/>
        <v>0</v>
      </c>
      <c r="CC107" s="58">
        <f t="shared" si="383"/>
        <v>0</v>
      </c>
      <c r="CD107" s="58">
        <f t="shared" si="383"/>
        <v>0</v>
      </c>
      <c r="CE107" s="58">
        <f t="shared" si="383"/>
        <v>0</v>
      </c>
      <c r="CF107" s="58">
        <f t="shared" si="383"/>
        <v>0</v>
      </c>
      <c r="CG107" s="90"/>
      <c r="CH107" s="58">
        <f t="shared" si="383"/>
        <v>0</v>
      </c>
      <c r="CI107" s="58">
        <f t="shared" si="383"/>
        <v>0</v>
      </c>
      <c r="CJ107" s="58">
        <f t="shared" si="383"/>
        <v>0</v>
      </c>
      <c r="CK107" s="58">
        <f t="shared" si="383"/>
        <v>0</v>
      </c>
      <c r="CL107" s="58">
        <f t="shared" si="383"/>
        <v>0</v>
      </c>
      <c r="CM107" s="58">
        <f t="shared" si="383"/>
        <v>0</v>
      </c>
      <c r="CN107" s="58">
        <f t="shared" si="383"/>
        <v>0</v>
      </c>
      <c r="CO107" s="58">
        <f t="shared" si="383"/>
        <v>0</v>
      </c>
      <c r="CP107" s="58">
        <f t="shared" si="383"/>
        <v>0</v>
      </c>
      <c r="CQ107" s="58">
        <f t="shared" si="383"/>
        <v>0</v>
      </c>
      <c r="CR107" s="58">
        <f t="shared" si="383"/>
        <v>0</v>
      </c>
      <c r="CS107" s="58">
        <f t="shared" si="383"/>
        <v>0</v>
      </c>
      <c r="CT107" s="58">
        <f t="shared" si="383"/>
        <v>0</v>
      </c>
      <c r="CU107" s="58">
        <f t="shared" si="383"/>
        <v>0</v>
      </c>
      <c r="CV107" s="58">
        <f t="shared" si="383"/>
        <v>0</v>
      </c>
      <c r="CW107" s="58">
        <f t="shared" si="383"/>
        <v>0</v>
      </c>
      <c r="CX107" s="58">
        <f t="shared" si="383"/>
        <v>0</v>
      </c>
      <c r="CY107" s="58">
        <f t="shared" si="383"/>
        <v>0</v>
      </c>
      <c r="CZ107" s="58">
        <f t="shared" si="383"/>
        <v>0</v>
      </c>
      <c r="DA107" s="58">
        <f t="shared" si="383"/>
        <v>0</v>
      </c>
      <c r="DB107" s="58">
        <f t="shared" si="383"/>
        <v>0</v>
      </c>
      <c r="DC107" s="58">
        <f t="shared" si="383"/>
        <v>0</v>
      </c>
      <c r="DD107" s="58">
        <f t="shared" si="383"/>
        <v>0</v>
      </c>
      <c r="DE107" s="58">
        <f t="shared" ref="DE107" si="384">SUM(DE106)</f>
        <v>0</v>
      </c>
      <c r="DF107" s="35"/>
      <c r="DG107" s="61"/>
      <c r="DH107" s="61"/>
      <c r="DI107" s="113">
        <v>0</v>
      </c>
      <c r="DJ107" s="113">
        <f>SUM(CU107:DD107)</f>
        <v>0</v>
      </c>
      <c r="DK107" s="113">
        <f>DJ107-DI107</f>
        <v>0</v>
      </c>
      <c r="DL107" s="37"/>
      <c r="DM107" s="183">
        <v>0</v>
      </c>
      <c r="DN107" s="110">
        <v>0</v>
      </c>
      <c r="DO107" s="110">
        <f>DN107-DM107</f>
        <v>0</v>
      </c>
      <c r="DP107" s="37"/>
      <c r="DQ107" s="64">
        <f t="shared" si="322"/>
        <v>0</v>
      </c>
      <c r="DR107" s="48"/>
    </row>
    <row r="108" spans="1:122">
      <c r="A108" s="14"/>
      <c r="B108" s="14"/>
      <c r="C108" s="14"/>
      <c r="D108" s="2"/>
      <c r="E108" s="2"/>
      <c r="F108" s="2"/>
      <c r="G108" s="2"/>
      <c r="H108" s="5"/>
      <c r="I108" s="2"/>
      <c r="J108" s="84"/>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I108" s="358"/>
      <c r="CG108" s="90"/>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61"/>
      <c r="DH108" s="61"/>
      <c r="DI108" s="63"/>
      <c r="DJ108" s="63"/>
      <c r="DK108" s="63"/>
      <c r="DL108" s="109"/>
      <c r="DM108" s="182"/>
      <c r="DN108" s="106"/>
      <c r="DO108" s="106"/>
      <c r="DP108" s="109"/>
      <c r="DQ108" s="127">
        <f t="shared" si="322"/>
        <v>0</v>
      </c>
      <c r="DR108" s="48"/>
    </row>
    <row r="109" spans="1:122">
      <c r="A109" s="1" t="s">
        <v>194</v>
      </c>
      <c r="B109" s="1"/>
      <c r="C109" s="14"/>
      <c r="D109" s="2"/>
      <c r="E109" s="2"/>
      <c r="F109" s="2"/>
      <c r="G109" s="2"/>
      <c r="H109" s="5"/>
      <c r="I109" s="2"/>
      <c r="J109" s="84"/>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I109" s="358"/>
      <c r="CG109" s="90"/>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61"/>
      <c r="DH109" s="61"/>
      <c r="DI109" s="63"/>
      <c r="DJ109" s="63"/>
      <c r="DK109" s="63"/>
      <c r="DL109" s="109"/>
      <c r="DM109" s="182"/>
      <c r="DN109" s="106"/>
      <c r="DO109" s="106"/>
      <c r="DP109" s="109"/>
      <c r="DQ109" s="127">
        <f t="shared" si="322"/>
        <v>0</v>
      </c>
      <c r="DR109" s="48"/>
    </row>
    <row r="110" spans="1:122">
      <c r="A110" s="14" t="s">
        <v>21</v>
      </c>
      <c r="B110" s="14" t="s">
        <v>22</v>
      </c>
      <c r="C110" s="14" t="s">
        <v>22</v>
      </c>
      <c r="D110" s="2" t="s">
        <v>148</v>
      </c>
      <c r="E110" s="2" t="s">
        <v>36</v>
      </c>
      <c r="F110" s="2" t="s">
        <v>167</v>
      </c>
      <c r="G110" s="2" t="s">
        <v>74</v>
      </c>
      <c r="H110" s="5" t="s">
        <v>858</v>
      </c>
      <c r="I110" s="2"/>
      <c r="J110" s="84">
        <f>VLOOKUP(F110,Scenarios!$BC$10:$BF$122,3,0)</f>
        <v>5.3322685010229687E-2</v>
      </c>
      <c r="K110" s="98">
        <f t="shared" ref="K110:K117" si="385">J110/12</f>
        <v>4.4435570841858075E-3</v>
      </c>
      <c r="L110" s="98"/>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98"/>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98"/>
      <c r="BI110" s="358">
        <f>VLOOKUP($F110,Scenarios!$J$11:$M$132,4,0)</f>
        <v>1418686.85</v>
      </c>
      <c r="BJ110" s="70">
        <f t="shared" ref="BJ110:BS117" si="386">BI110+AK110+M110</f>
        <v>1418686.85</v>
      </c>
      <c r="BK110" s="70">
        <f t="shared" si="386"/>
        <v>1418686.85</v>
      </c>
      <c r="BL110" s="70">
        <f t="shared" si="386"/>
        <v>1418686.85</v>
      </c>
      <c r="BM110" s="70">
        <f t="shared" si="386"/>
        <v>1418686.85</v>
      </c>
      <c r="BN110" s="70">
        <f t="shared" si="386"/>
        <v>1418686.85</v>
      </c>
      <c r="BO110" s="70">
        <f t="shared" si="386"/>
        <v>1418686.85</v>
      </c>
      <c r="BP110" s="70">
        <f t="shared" si="386"/>
        <v>1418686.85</v>
      </c>
      <c r="BQ110" s="70">
        <f t="shared" si="386"/>
        <v>1418686.85</v>
      </c>
      <c r="BR110" s="70">
        <f t="shared" si="386"/>
        <v>1418686.85</v>
      </c>
      <c r="BS110" s="70">
        <f t="shared" si="386"/>
        <v>1418686.85</v>
      </c>
      <c r="BT110" s="70">
        <f t="shared" ref="BT110:CC117" si="387">BS110+AU110+W110</f>
        <v>1418686.85</v>
      </c>
      <c r="BU110" s="70">
        <f t="shared" si="387"/>
        <v>1418686.85</v>
      </c>
      <c r="BV110" s="70">
        <f t="shared" si="387"/>
        <v>1418686.85</v>
      </c>
      <c r="BW110" s="70">
        <f t="shared" si="387"/>
        <v>1418686.85</v>
      </c>
      <c r="BX110" s="70">
        <f t="shared" si="387"/>
        <v>1418686.85</v>
      </c>
      <c r="BY110" s="70">
        <f t="shared" si="387"/>
        <v>1418686.85</v>
      </c>
      <c r="BZ110" s="70">
        <f t="shared" si="387"/>
        <v>1418686.85</v>
      </c>
      <c r="CA110" s="70">
        <f t="shared" si="387"/>
        <v>1418686.85</v>
      </c>
      <c r="CB110" s="70">
        <f t="shared" si="387"/>
        <v>1418686.85</v>
      </c>
      <c r="CC110" s="70">
        <f t="shared" si="387"/>
        <v>1418686.85</v>
      </c>
      <c r="CD110" s="70">
        <f t="shared" ref="CD110:CF117" si="388">CC110+BE110+AG110</f>
        <v>1418686.85</v>
      </c>
      <c r="CE110" s="70">
        <f t="shared" si="388"/>
        <v>1418686.85</v>
      </c>
      <c r="CF110" s="70">
        <f t="shared" si="388"/>
        <v>1418686.85</v>
      </c>
      <c r="CG110" s="90"/>
      <c r="CH110" s="13">
        <f t="shared" ref="CH110:CH117" si="389">BI110*$K110</f>
        <v>6304.0160025587484</v>
      </c>
      <c r="CI110" s="13">
        <f t="shared" ref="CI110:CR117" si="390">((BI110+BJ110)/2)*$K110</f>
        <v>6304.0160025587484</v>
      </c>
      <c r="CJ110" s="13">
        <f t="shared" si="390"/>
        <v>6304.0160025587484</v>
      </c>
      <c r="CK110" s="13">
        <f t="shared" si="390"/>
        <v>6304.0160025587484</v>
      </c>
      <c r="CL110" s="13">
        <f t="shared" si="390"/>
        <v>6304.0160025587484</v>
      </c>
      <c r="CM110" s="13">
        <f t="shared" si="390"/>
        <v>6304.0160025587484</v>
      </c>
      <c r="CN110" s="13">
        <f t="shared" si="390"/>
        <v>6304.0160025587484</v>
      </c>
      <c r="CO110" s="13">
        <f t="shared" si="390"/>
        <v>6304.0160025587484</v>
      </c>
      <c r="CP110" s="13">
        <f t="shared" si="390"/>
        <v>6304.0160025587484</v>
      </c>
      <c r="CQ110" s="13">
        <f t="shared" si="390"/>
        <v>6304.0160025587484</v>
      </c>
      <c r="CR110" s="13">
        <f t="shared" si="390"/>
        <v>6304.0160025587484</v>
      </c>
      <c r="CS110" s="13">
        <f t="shared" ref="CS110:DB117" si="391">((BS110+BT110)/2)*$K110</f>
        <v>6304.0160025587484</v>
      </c>
      <c r="CT110" s="13">
        <f t="shared" si="391"/>
        <v>6304.0160025587484</v>
      </c>
      <c r="CU110" s="13">
        <f t="shared" si="391"/>
        <v>6304.0160025587484</v>
      </c>
      <c r="CV110" s="13">
        <f t="shared" si="391"/>
        <v>6304.0160025587484</v>
      </c>
      <c r="CW110" s="13">
        <f t="shared" si="391"/>
        <v>6304.0160025587484</v>
      </c>
      <c r="CX110" s="13">
        <f t="shared" si="391"/>
        <v>6304.0160025587484</v>
      </c>
      <c r="CY110" s="13">
        <f t="shared" si="391"/>
        <v>6304.0160025587484</v>
      </c>
      <c r="CZ110" s="13">
        <f t="shared" si="391"/>
        <v>6304.0160025587484</v>
      </c>
      <c r="DA110" s="13">
        <f t="shared" si="391"/>
        <v>6304.0160025587484</v>
      </c>
      <c r="DB110" s="13">
        <f t="shared" si="391"/>
        <v>6304.0160025587484</v>
      </c>
      <c r="DC110" s="13">
        <f t="shared" ref="DC110:DE117" si="392">((CC110+CD110)/2)*$K110</f>
        <v>6304.0160025587484</v>
      </c>
      <c r="DD110" s="13">
        <f t="shared" si="392"/>
        <v>6304.0160025587484</v>
      </c>
      <c r="DE110" s="13">
        <f t="shared" si="392"/>
        <v>6304.0160025587484</v>
      </c>
      <c r="DF110" s="13"/>
      <c r="DG110" s="61" t="s">
        <v>858</v>
      </c>
      <c r="DH110" s="61" t="str">
        <f t="shared" ref="DH110:DH117" si="393">DG110</f>
        <v>404GPCA</v>
      </c>
      <c r="DI110" s="127">
        <f>VLOOKUP($DG110,Scenarios!$O$12:$Q$132,2,0)</f>
        <v>236225.24</v>
      </c>
      <c r="DJ110" s="63">
        <f t="shared" ref="DJ110:DJ117" si="394">SUM(CT110:DE110)</f>
        <v>75648.192030704973</v>
      </c>
      <c r="DK110" s="63">
        <f t="shared" ref="DK110:DK118" si="395">DJ110-DI110</f>
        <v>-160577.047969295</v>
      </c>
      <c r="DL110" s="109"/>
      <c r="DM110" s="106">
        <f>VLOOKUP($DG110,Scenarios!$O$12:$Q$132,2,0)</f>
        <v>236225.24</v>
      </c>
      <c r="DN110" s="106">
        <f>VLOOKUP($DG110,Scenarios!$O$12:$Q$132,3,0)</f>
        <v>75648.192030704973</v>
      </c>
      <c r="DO110" s="106">
        <f t="shared" ref="DO110:DO118" si="396">DN110-DM110</f>
        <v>-160577.047969295</v>
      </c>
      <c r="DP110" s="109"/>
      <c r="DQ110" s="127">
        <f t="shared" si="322"/>
        <v>0</v>
      </c>
      <c r="DR110" s="48"/>
    </row>
    <row r="111" spans="1:122">
      <c r="A111" s="14" t="s">
        <v>37</v>
      </c>
      <c r="B111" s="14" t="s">
        <v>40</v>
      </c>
      <c r="C111" s="14" t="s">
        <v>40</v>
      </c>
      <c r="D111" s="2" t="s">
        <v>148</v>
      </c>
      <c r="E111" s="2" t="s">
        <v>36</v>
      </c>
      <c r="F111" s="2" t="s">
        <v>168</v>
      </c>
      <c r="G111" s="2" t="s">
        <v>87</v>
      </c>
      <c r="H111" s="5" t="s">
        <v>859</v>
      </c>
      <c r="I111" s="2"/>
      <c r="J111" s="84">
        <f>VLOOKUP(F111,Scenarios!$BC$10:$BF$122,3,0)</f>
        <v>8.0381426273808579E-2</v>
      </c>
      <c r="K111" s="98">
        <f t="shared" si="385"/>
        <v>6.6984521894840479E-3</v>
      </c>
      <c r="L111" s="98"/>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98"/>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98"/>
      <c r="BI111" s="358">
        <f>VLOOKUP($F111,Scenarios!$J$11:$M$132,4,0)</f>
        <v>3400873.2234009998</v>
      </c>
      <c r="BJ111" s="70">
        <f t="shared" si="386"/>
        <v>3400873.2234009998</v>
      </c>
      <c r="BK111" s="70">
        <f t="shared" si="386"/>
        <v>3400873.2234009998</v>
      </c>
      <c r="BL111" s="70">
        <f t="shared" si="386"/>
        <v>3400873.2234009998</v>
      </c>
      <c r="BM111" s="70">
        <f t="shared" si="386"/>
        <v>3400873.2234009998</v>
      </c>
      <c r="BN111" s="70">
        <f t="shared" si="386"/>
        <v>3400873.2234009998</v>
      </c>
      <c r="BO111" s="70">
        <f t="shared" si="386"/>
        <v>3400873.2234009998</v>
      </c>
      <c r="BP111" s="70">
        <f t="shared" si="386"/>
        <v>3400873.2234009998</v>
      </c>
      <c r="BQ111" s="70">
        <f t="shared" si="386"/>
        <v>3400873.2234009998</v>
      </c>
      <c r="BR111" s="70">
        <f t="shared" si="386"/>
        <v>3400873.2234009998</v>
      </c>
      <c r="BS111" s="70">
        <f t="shared" si="386"/>
        <v>3400873.2234009998</v>
      </c>
      <c r="BT111" s="70">
        <f t="shared" si="387"/>
        <v>3400873.2234009998</v>
      </c>
      <c r="BU111" s="70">
        <f t="shared" si="387"/>
        <v>3400873.2234009998</v>
      </c>
      <c r="BV111" s="70">
        <f t="shared" si="387"/>
        <v>3400873.2234009998</v>
      </c>
      <c r="BW111" s="70">
        <f t="shared" si="387"/>
        <v>3400873.2234009998</v>
      </c>
      <c r="BX111" s="70">
        <f t="shared" si="387"/>
        <v>3400873.2234009998</v>
      </c>
      <c r="BY111" s="70">
        <f t="shared" si="387"/>
        <v>3400873.2234009998</v>
      </c>
      <c r="BZ111" s="70">
        <f t="shared" si="387"/>
        <v>3400873.2234009998</v>
      </c>
      <c r="CA111" s="70">
        <f t="shared" si="387"/>
        <v>3400873.2234009998</v>
      </c>
      <c r="CB111" s="70">
        <f t="shared" si="387"/>
        <v>3400873.2234009998</v>
      </c>
      <c r="CC111" s="70">
        <f t="shared" si="387"/>
        <v>3400873.2234009998</v>
      </c>
      <c r="CD111" s="70">
        <f t="shared" si="388"/>
        <v>3400873.2234009998</v>
      </c>
      <c r="CE111" s="70">
        <f t="shared" si="388"/>
        <v>3400873.2234009998</v>
      </c>
      <c r="CF111" s="70">
        <f t="shared" si="388"/>
        <v>3400873.2234009998</v>
      </c>
      <c r="CG111" s="90"/>
      <c r="CH111" s="13">
        <f t="shared" si="389"/>
        <v>22780.586689448101</v>
      </c>
      <c r="CI111" s="13">
        <f t="shared" si="390"/>
        <v>22780.586689448101</v>
      </c>
      <c r="CJ111" s="13">
        <f t="shared" si="390"/>
        <v>22780.586689448101</v>
      </c>
      <c r="CK111" s="13">
        <f t="shared" si="390"/>
        <v>22780.586689448101</v>
      </c>
      <c r="CL111" s="13">
        <f t="shared" si="390"/>
        <v>22780.586689448101</v>
      </c>
      <c r="CM111" s="13">
        <f t="shared" si="390"/>
        <v>22780.586689448101</v>
      </c>
      <c r="CN111" s="13">
        <f t="shared" si="390"/>
        <v>22780.586689448101</v>
      </c>
      <c r="CO111" s="13">
        <f t="shared" si="390"/>
        <v>22780.586689448101</v>
      </c>
      <c r="CP111" s="13">
        <f t="shared" si="390"/>
        <v>22780.586689448101</v>
      </c>
      <c r="CQ111" s="13">
        <f t="shared" si="390"/>
        <v>22780.586689448101</v>
      </c>
      <c r="CR111" s="13">
        <f t="shared" si="390"/>
        <v>22780.586689448101</v>
      </c>
      <c r="CS111" s="13">
        <f t="shared" si="391"/>
        <v>22780.586689448101</v>
      </c>
      <c r="CT111" s="13">
        <f t="shared" si="391"/>
        <v>22780.586689448101</v>
      </c>
      <c r="CU111" s="13">
        <f t="shared" si="391"/>
        <v>22780.586689448101</v>
      </c>
      <c r="CV111" s="13">
        <f t="shared" si="391"/>
        <v>22780.586689448101</v>
      </c>
      <c r="CW111" s="13">
        <f t="shared" si="391"/>
        <v>22780.586689448101</v>
      </c>
      <c r="CX111" s="13">
        <f t="shared" si="391"/>
        <v>22780.586689448101</v>
      </c>
      <c r="CY111" s="13">
        <f t="shared" si="391"/>
        <v>22780.586689448101</v>
      </c>
      <c r="CZ111" s="13">
        <f t="shared" si="391"/>
        <v>22780.586689448101</v>
      </c>
      <c r="DA111" s="13">
        <f t="shared" si="391"/>
        <v>22780.586689448101</v>
      </c>
      <c r="DB111" s="13">
        <f t="shared" si="391"/>
        <v>22780.586689448101</v>
      </c>
      <c r="DC111" s="13">
        <f t="shared" si="392"/>
        <v>22780.586689448101</v>
      </c>
      <c r="DD111" s="13">
        <f t="shared" si="392"/>
        <v>22780.586689448101</v>
      </c>
      <c r="DE111" s="13">
        <f t="shared" si="392"/>
        <v>22780.586689448101</v>
      </c>
      <c r="DF111" s="13"/>
      <c r="DG111" s="61" t="s">
        <v>859</v>
      </c>
      <c r="DH111" s="61" t="str">
        <f t="shared" si="393"/>
        <v>404GPCN</v>
      </c>
      <c r="DI111" s="127">
        <f>VLOOKUP($DG111,Scenarios!$O$12:$Q$132,2,0)</f>
        <v>270081.91999999998</v>
      </c>
      <c r="DJ111" s="63">
        <f t="shared" si="394"/>
        <v>273367.04027337721</v>
      </c>
      <c r="DK111" s="63">
        <f t="shared" si="395"/>
        <v>3285.1202733772225</v>
      </c>
      <c r="DL111" s="109"/>
      <c r="DM111" s="106">
        <f>VLOOKUP($DG111,Scenarios!$O$12:$Q$132,2,0)</f>
        <v>270081.91999999998</v>
      </c>
      <c r="DN111" s="106">
        <f>VLOOKUP($DG111,Scenarios!$O$12:$Q$132,3,0)</f>
        <v>273367.04027337721</v>
      </c>
      <c r="DO111" s="106">
        <f t="shared" si="396"/>
        <v>3285.1202733772225</v>
      </c>
      <c r="DP111" s="109"/>
      <c r="DQ111" s="127">
        <f t="shared" si="322"/>
        <v>0</v>
      </c>
      <c r="DR111" s="48"/>
    </row>
    <row r="112" spans="1:122">
      <c r="A112" s="14" t="s">
        <v>24</v>
      </c>
      <c r="B112" s="14" t="s">
        <v>25</v>
      </c>
      <c r="C112" s="14" t="s">
        <v>25</v>
      </c>
      <c r="D112" s="2" t="s">
        <v>148</v>
      </c>
      <c r="E112" s="2" t="s">
        <v>36</v>
      </c>
      <c r="F112" s="2" t="s">
        <v>169</v>
      </c>
      <c r="G112" s="2" t="s">
        <v>75</v>
      </c>
      <c r="H112" s="5" t="s">
        <v>860</v>
      </c>
      <c r="I112" s="2"/>
      <c r="J112" s="84">
        <f>VLOOKUP(F112,Scenarios!$BC$10:$BF$122,3,0)</f>
        <v>3.1175339157399635E-2</v>
      </c>
      <c r="K112" s="98">
        <f t="shared" si="385"/>
        <v>2.5979449297833029E-3</v>
      </c>
      <c r="L112" s="98"/>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98"/>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98"/>
      <c r="BI112" s="358">
        <f>VLOOKUP($F112,Scenarios!$J$11:$M$132,4,0)</f>
        <v>7957177.1699999999</v>
      </c>
      <c r="BJ112" s="70">
        <f t="shared" si="386"/>
        <v>7957177.1699999999</v>
      </c>
      <c r="BK112" s="70">
        <f t="shared" si="386"/>
        <v>7957177.1699999999</v>
      </c>
      <c r="BL112" s="70">
        <f t="shared" si="386"/>
        <v>7957177.1699999999</v>
      </c>
      <c r="BM112" s="70">
        <f t="shared" si="386"/>
        <v>7957177.1699999999</v>
      </c>
      <c r="BN112" s="70">
        <f t="shared" si="386"/>
        <v>7957177.1699999999</v>
      </c>
      <c r="BO112" s="70">
        <f t="shared" si="386"/>
        <v>7957177.1699999999</v>
      </c>
      <c r="BP112" s="70">
        <f t="shared" si="386"/>
        <v>7957177.1699999999</v>
      </c>
      <c r="BQ112" s="70">
        <f t="shared" si="386"/>
        <v>7957177.1699999999</v>
      </c>
      <c r="BR112" s="70">
        <f t="shared" si="386"/>
        <v>7957177.1699999999</v>
      </c>
      <c r="BS112" s="70">
        <f t="shared" si="386"/>
        <v>7957177.1699999999</v>
      </c>
      <c r="BT112" s="70">
        <f t="shared" si="387"/>
        <v>7957177.1699999999</v>
      </c>
      <c r="BU112" s="70">
        <f t="shared" si="387"/>
        <v>7957177.1699999999</v>
      </c>
      <c r="BV112" s="70">
        <f t="shared" si="387"/>
        <v>7957177.1699999999</v>
      </c>
      <c r="BW112" s="70">
        <f t="shared" si="387"/>
        <v>7957177.1699999999</v>
      </c>
      <c r="BX112" s="70">
        <f t="shared" si="387"/>
        <v>7957177.1699999999</v>
      </c>
      <c r="BY112" s="70">
        <f t="shared" si="387"/>
        <v>7957177.1699999999</v>
      </c>
      <c r="BZ112" s="70">
        <f t="shared" si="387"/>
        <v>7957177.1699999999</v>
      </c>
      <c r="CA112" s="70">
        <f t="shared" si="387"/>
        <v>7957177.1699999999</v>
      </c>
      <c r="CB112" s="70">
        <f t="shared" si="387"/>
        <v>7957177.1699999999</v>
      </c>
      <c r="CC112" s="70">
        <f t="shared" si="387"/>
        <v>7957177.1699999999</v>
      </c>
      <c r="CD112" s="70">
        <f t="shared" si="388"/>
        <v>7957177.1699999999</v>
      </c>
      <c r="CE112" s="70">
        <f t="shared" si="388"/>
        <v>7957177.1699999999</v>
      </c>
      <c r="CF112" s="70">
        <f t="shared" si="388"/>
        <v>7957177.1699999999</v>
      </c>
      <c r="CG112" s="90"/>
      <c r="CH112" s="13">
        <f t="shared" si="389"/>
        <v>20672.30808418895</v>
      </c>
      <c r="CI112" s="13">
        <f t="shared" si="390"/>
        <v>20672.30808418895</v>
      </c>
      <c r="CJ112" s="13">
        <f t="shared" si="390"/>
        <v>20672.30808418895</v>
      </c>
      <c r="CK112" s="13">
        <f t="shared" si="390"/>
        <v>20672.30808418895</v>
      </c>
      <c r="CL112" s="13">
        <f t="shared" si="390"/>
        <v>20672.30808418895</v>
      </c>
      <c r="CM112" s="13">
        <f t="shared" si="390"/>
        <v>20672.30808418895</v>
      </c>
      <c r="CN112" s="13">
        <f t="shared" si="390"/>
        <v>20672.30808418895</v>
      </c>
      <c r="CO112" s="13">
        <f t="shared" si="390"/>
        <v>20672.30808418895</v>
      </c>
      <c r="CP112" s="13">
        <f t="shared" si="390"/>
        <v>20672.30808418895</v>
      </c>
      <c r="CQ112" s="13">
        <f t="shared" si="390"/>
        <v>20672.30808418895</v>
      </c>
      <c r="CR112" s="13">
        <f t="shared" si="390"/>
        <v>20672.30808418895</v>
      </c>
      <c r="CS112" s="13">
        <f t="shared" si="391"/>
        <v>20672.30808418895</v>
      </c>
      <c r="CT112" s="13">
        <f t="shared" si="391"/>
        <v>20672.30808418895</v>
      </c>
      <c r="CU112" s="13">
        <f t="shared" si="391"/>
        <v>20672.30808418895</v>
      </c>
      <c r="CV112" s="13">
        <f t="shared" si="391"/>
        <v>20672.30808418895</v>
      </c>
      <c r="CW112" s="13">
        <f t="shared" si="391"/>
        <v>20672.30808418895</v>
      </c>
      <c r="CX112" s="13">
        <f t="shared" si="391"/>
        <v>20672.30808418895</v>
      </c>
      <c r="CY112" s="13">
        <f t="shared" si="391"/>
        <v>20672.30808418895</v>
      </c>
      <c r="CZ112" s="13">
        <f t="shared" si="391"/>
        <v>20672.30808418895</v>
      </c>
      <c r="DA112" s="13">
        <f t="shared" si="391"/>
        <v>20672.30808418895</v>
      </c>
      <c r="DB112" s="13">
        <f t="shared" si="391"/>
        <v>20672.30808418895</v>
      </c>
      <c r="DC112" s="13">
        <f t="shared" si="392"/>
        <v>20672.30808418895</v>
      </c>
      <c r="DD112" s="13">
        <f t="shared" si="392"/>
        <v>20672.30808418895</v>
      </c>
      <c r="DE112" s="13">
        <f t="shared" si="392"/>
        <v>20672.30808418895</v>
      </c>
      <c r="DF112" s="13"/>
      <c r="DG112" s="61" t="s">
        <v>860</v>
      </c>
      <c r="DH112" s="61" t="str">
        <f t="shared" si="393"/>
        <v>404GPOR</v>
      </c>
      <c r="DI112" s="127">
        <f>VLOOKUP($DG112,Scenarios!$O$12:$Q$132,2,0)</f>
        <v>777880.01</v>
      </c>
      <c r="DJ112" s="63">
        <f t="shared" si="394"/>
        <v>248067.69701026744</v>
      </c>
      <c r="DK112" s="63">
        <f t="shared" si="395"/>
        <v>-529812.3129897326</v>
      </c>
      <c r="DL112" s="109"/>
      <c r="DM112" s="106">
        <f>VLOOKUP($DG112,Scenarios!$O$12:$Q$132,2,0)</f>
        <v>777880.01</v>
      </c>
      <c r="DN112" s="106">
        <f>VLOOKUP($DG112,Scenarios!$O$12:$Q$132,3,0)</f>
        <v>248067.69701026744</v>
      </c>
      <c r="DO112" s="106">
        <f t="shared" si="396"/>
        <v>-529812.3129897326</v>
      </c>
      <c r="DP112" s="109"/>
      <c r="DQ112" s="127">
        <f t="shared" si="322"/>
        <v>0</v>
      </c>
      <c r="DR112" s="48"/>
    </row>
    <row r="113" spans="1:122">
      <c r="A113" s="14" t="s">
        <v>37</v>
      </c>
      <c r="B113" s="14" t="s">
        <v>38</v>
      </c>
      <c r="C113" s="14" t="s">
        <v>38</v>
      </c>
      <c r="D113" s="2" t="s">
        <v>148</v>
      </c>
      <c r="E113" s="2" t="s">
        <v>36</v>
      </c>
      <c r="F113" s="2" t="s">
        <v>170</v>
      </c>
      <c r="G113" s="2" t="s">
        <v>84</v>
      </c>
      <c r="H113" s="5" t="s">
        <v>861</v>
      </c>
      <c r="I113" s="2"/>
      <c r="J113" s="84">
        <f>VLOOKUP(F113,Scenarios!$BC$10:$BF$122,3,0)</f>
        <v>7.5801420264895045E-2</v>
      </c>
      <c r="K113" s="98">
        <f t="shared" si="385"/>
        <v>6.3167850220745871E-3</v>
      </c>
      <c r="L113" s="98"/>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98"/>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98"/>
      <c r="BI113" s="358">
        <f>VLOOKUP($F113,Scenarios!$J$11:$M$132,4,0)</f>
        <v>16612597.41</v>
      </c>
      <c r="BJ113" s="70">
        <f t="shared" si="386"/>
        <v>16612597.41</v>
      </c>
      <c r="BK113" s="70">
        <f t="shared" si="386"/>
        <v>16612597.41</v>
      </c>
      <c r="BL113" s="70">
        <f t="shared" si="386"/>
        <v>16612597.41</v>
      </c>
      <c r="BM113" s="70">
        <f t="shared" si="386"/>
        <v>16612597.41</v>
      </c>
      <c r="BN113" s="70">
        <f t="shared" si="386"/>
        <v>16612597.41</v>
      </c>
      <c r="BO113" s="70">
        <f t="shared" si="386"/>
        <v>16612597.41</v>
      </c>
      <c r="BP113" s="70">
        <f t="shared" si="386"/>
        <v>16612597.41</v>
      </c>
      <c r="BQ113" s="70">
        <f t="shared" si="386"/>
        <v>16612597.41</v>
      </c>
      <c r="BR113" s="70">
        <f t="shared" si="386"/>
        <v>16612597.41</v>
      </c>
      <c r="BS113" s="70">
        <f t="shared" si="386"/>
        <v>16612597.41</v>
      </c>
      <c r="BT113" s="70">
        <f t="shared" si="387"/>
        <v>16612597.41</v>
      </c>
      <c r="BU113" s="70">
        <f t="shared" si="387"/>
        <v>16612597.41</v>
      </c>
      <c r="BV113" s="70">
        <f t="shared" si="387"/>
        <v>16612597.41</v>
      </c>
      <c r="BW113" s="70">
        <f t="shared" si="387"/>
        <v>16612597.41</v>
      </c>
      <c r="BX113" s="70">
        <f t="shared" si="387"/>
        <v>16612597.41</v>
      </c>
      <c r="BY113" s="70">
        <f t="shared" si="387"/>
        <v>16612597.41</v>
      </c>
      <c r="BZ113" s="70">
        <f t="shared" si="387"/>
        <v>16612597.41</v>
      </c>
      <c r="CA113" s="70">
        <f t="shared" si="387"/>
        <v>16612597.41</v>
      </c>
      <c r="CB113" s="70">
        <f t="shared" si="387"/>
        <v>16612597.41</v>
      </c>
      <c r="CC113" s="70">
        <f t="shared" si="387"/>
        <v>16612597.41</v>
      </c>
      <c r="CD113" s="70">
        <f t="shared" si="388"/>
        <v>16612597.41</v>
      </c>
      <c r="CE113" s="70">
        <f t="shared" si="388"/>
        <v>16612597.41</v>
      </c>
      <c r="CF113" s="70">
        <f t="shared" si="388"/>
        <v>16612597.41</v>
      </c>
      <c r="CG113" s="90"/>
      <c r="CH113" s="13">
        <f t="shared" si="389"/>
        <v>104938.20649724308</v>
      </c>
      <c r="CI113" s="13">
        <f t="shared" si="390"/>
        <v>104938.20649724308</v>
      </c>
      <c r="CJ113" s="13">
        <f t="shared" si="390"/>
        <v>104938.20649724308</v>
      </c>
      <c r="CK113" s="13">
        <f t="shared" si="390"/>
        <v>104938.20649724308</v>
      </c>
      <c r="CL113" s="13">
        <f t="shared" si="390"/>
        <v>104938.20649724308</v>
      </c>
      <c r="CM113" s="13">
        <f t="shared" si="390"/>
        <v>104938.20649724308</v>
      </c>
      <c r="CN113" s="13">
        <f t="shared" si="390"/>
        <v>104938.20649724308</v>
      </c>
      <c r="CO113" s="13">
        <f t="shared" si="390"/>
        <v>104938.20649724308</v>
      </c>
      <c r="CP113" s="13">
        <f t="shared" si="390"/>
        <v>104938.20649724308</v>
      </c>
      <c r="CQ113" s="13">
        <f t="shared" si="390"/>
        <v>104938.20649724308</v>
      </c>
      <c r="CR113" s="13">
        <f t="shared" si="390"/>
        <v>104938.20649724308</v>
      </c>
      <c r="CS113" s="13">
        <f t="shared" si="391"/>
        <v>104938.20649724308</v>
      </c>
      <c r="CT113" s="13">
        <f t="shared" si="391"/>
        <v>104938.20649724308</v>
      </c>
      <c r="CU113" s="13">
        <f t="shared" si="391"/>
        <v>104938.20649724308</v>
      </c>
      <c r="CV113" s="13">
        <f t="shared" si="391"/>
        <v>104938.20649724308</v>
      </c>
      <c r="CW113" s="13">
        <f t="shared" si="391"/>
        <v>104938.20649724308</v>
      </c>
      <c r="CX113" s="13">
        <f t="shared" si="391"/>
        <v>104938.20649724308</v>
      </c>
      <c r="CY113" s="13">
        <f t="shared" si="391"/>
        <v>104938.20649724308</v>
      </c>
      <c r="CZ113" s="13">
        <f t="shared" si="391"/>
        <v>104938.20649724308</v>
      </c>
      <c r="DA113" s="13">
        <f t="shared" si="391"/>
        <v>104938.20649724308</v>
      </c>
      <c r="DB113" s="13">
        <f t="shared" si="391"/>
        <v>104938.20649724308</v>
      </c>
      <c r="DC113" s="13">
        <f t="shared" si="392"/>
        <v>104938.20649724308</v>
      </c>
      <c r="DD113" s="13">
        <f t="shared" si="392"/>
        <v>104938.20649724308</v>
      </c>
      <c r="DE113" s="13">
        <f t="shared" si="392"/>
        <v>104938.20649724308</v>
      </c>
      <c r="DF113" s="13"/>
      <c r="DG113" s="61" t="s">
        <v>861</v>
      </c>
      <c r="DH113" s="61" t="str">
        <f t="shared" si="393"/>
        <v>404GPSO</v>
      </c>
      <c r="DI113" s="127">
        <f>VLOOKUP($DG113,Scenarios!$O$12:$Q$132,2,0)</f>
        <v>1265577.4099999999</v>
      </c>
      <c r="DJ113" s="63">
        <f t="shared" si="394"/>
        <v>1259258.4779669174</v>
      </c>
      <c r="DK113" s="63">
        <f t="shared" si="395"/>
        <v>-6318.9320330824703</v>
      </c>
      <c r="DL113" s="109"/>
      <c r="DM113" s="106">
        <f>VLOOKUP($DG113,Scenarios!$O$12:$Q$132,2,0)</f>
        <v>1265577.4099999999</v>
      </c>
      <c r="DN113" s="106">
        <f>VLOOKUP($DG113,Scenarios!$O$12:$Q$132,3,0)</f>
        <v>1259258.4779669174</v>
      </c>
      <c r="DO113" s="106">
        <f t="shared" si="396"/>
        <v>-6318.9320330824703</v>
      </c>
      <c r="DP113" s="109"/>
      <c r="DQ113" s="127">
        <f t="shared" si="322"/>
        <v>0</v>
      </c>
      <c r="DR113" s="48"/>
    </row>
    <row r="114" spans="1:122">
      <c r="A114" s="14" t="s">
        <v>30</v>
      </c>
      <c r="B114" s="14" t="s">
        <v>31</v>
      </c>
      <c r="C114" s="14" t="s">
        <v>31</v>
      </c>
      <c r="D114" s="2" t="s">
        <v>148</v>
      </c>
      <c r="E114" s="2" t="s">
        <v>36</v>
      </c>
      <c r="F114" s="2" t="s">
        <v>171</v>
      </c>
      <c r="G114" s="2" t="s">
        <v>78</v>
      </c>
      <c r="H114" s="5" t="s">
        <v>862</v>
      </c>
      <c r="I114" s="2"/>
      <c r="J114" s="84">
        <f>VLOOKUP(F114,Scenarios!$BC$10:$BF$122,3,0)</f>
        <v>3.8920935783584E-2</v>
      </c>
      <c r="K114" s="98">
        <f t="shared" si="385"/>
        <v>3.2434113152986668E-3</v>
      </c>
      <c r="L114" s="98"/>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98"/>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98"/>
      <c r="BI114" s="358">
        <f>VLOOKUP($F114,Scenarios!$J$11:$M$132,4,0)</f>
        <v>18701.759999999998</v>
      </c>
      <c r="BJ114" s="70">
        <f t="shared" si="386"/>
        <v>18701.759999999998</v>
      </c>
      <c r="BK114" s="70">
        <f t="shared" si="386"/>
        <v>18701.759999999998</v>
      </c>
      <c r="BL114" s="70">
        <f t="shared" si="386"/>
        <v>18701.759999999998</v>
      </c>
      <c r="BM114" s="70">
        <f t="shared" si="386"/>
        <v>18701.759999999998</v>
      </c>
      <c r="BN114" s="70">
        <f t="shared" si="386"/>
        <v>18701.759999999998</v>
      </c>
      <c r="BO114" s="70">
        <f t="shared" si="386"/>
        <v>18701.759999999998</v>
      </c>
      <c r="BP114" s="70">
        <f t="shared" si="386"/>
        <v>18701.759999999998</v>
      </c>
      <c r="BQ114" s="70">
        <f t="shared" si="386"/>
        <v>18701.759999999998</v>
      </c>
      <c r="BR114" s="70">
        <f t="shared" si="386"/>
        <v>18701.759999999998</v>
      </c>
      <c r="BS114" s="70">
        <f t="shared" si="386"/>
        <v>18701.759999999998</v>
      </c>
      <c r="BT114" s="70">
        <f t="shared" si="387"/>
        <v>18701.759999999998</v>
      </c>
      <c r="BU114" s="70">
        <f t="shared" si="387"/>
        <v>18701.759999999998</v>
      </c>
      <c r="BV114" s="70">
        <f t="shared" si="387"/>
        <v>18701.759999999998</v>
      </c>
      <c r="BW114" s="70">
        <f t="shared" si="387"/>
        <v>18701.759999999998</v>
      </c>
      <c r="BX114" s="70">
        <f t="shared" si="387"/>
        <v>18701.759999999998</v>
      </c>
      <c r="BY114" s="70">
        <f t="shared" si="387"/>
        <v>18701.759999999998</v>
      </c>
      <c r="BZ114" s="70">
        <f t="shared" si="387"/>
        <v>18701.759999999998</v>
      </c>
      <c r="CA114" s="70">
        <f t="shared" si="387"/>
        <v>18701.759999999998</v>
      </c>
      <c r="CB114" s="70">
        <f t="shared" si="387"/>
        <v>18701.759999999998</v>
      </c>
      <c r="CC114" s="70">
        <f t="shared" si="387"/>
        <v>18701.759999999998</v>
      </c>
      <c r="CD114" s="70">
        <f t="shared" si="388"/>
        <v>18701.759999999998</v>
      </c>
      <c r="CE114" s="70">
        <f t="shared" si="388"/>
        <v>18701.759999999998</v>
      </c>
      <c r="CF114" s="70">
        <f t="shared" si="388"/>
        <v>18701.759999999998</v>
      </c>
      <c r="CG114" s="90"/>
      <c r="CH114" s="13">
        <f t="shared" si="389"/>
        <v>60.657499999999992</v>
      </c>
      <c r="CI114" s="13">
        <f t="shared" si="390"/>
        <v>60.657499999999992</v>
      </c>
      <c r="CJ114" s="13">
        <f t="shared" si="390"/>
        <v>60.657499999999992</v>
      </c>
      <c r="CK114" s="13">
        <f t="shared" si="390"/>
        <v>60.657499999999992</v>
      </c>
      <c r="CL114" s="13">
        <f t="shared" si="390"/>
        <v>60.657499999999992</v>
      </c>
      <c r="CM114" s="13">
        <f t="shared" si="390"/>
        <v>60.657499999999992</v>
      </c>
      <c r="CN114" s="13">
        <f t="shared" si="390"/>
        <v>60.657499999999992</v>
      </c>
      <c r="CO114" s="13">
        <f t="shared" si="390"/>
        <v>60.657499999999992</v>
      </c>
      <c r="CP114" s="13">
        <f t="shared" si="390"/>
        <v>60.657499999999992</v>
      </c>
      <c r="CQ114" s="13">
        <f t="shared" si="390"/>
        <v>60.657499999999992</v>
      </c>
      <c r="CR114" s="13">
        <f t="shared" si="390"/>
        <v>60.657499999999992</v>
      </c>
      <c r="CS114" s="13">
        <f t="shared" si="391"/>
        <v>60.657499999999992</v>
      </c>
      <c r="CT114" s="13">
        <f t="shared" si="391"/>
        <v>60.657499999999992</v>
      </c>
      <c r="CU114" s="13">
        <f t="shared" si="391"/>
        <v>60.657499999999992</v>
      </c>
      <c r="CV114" s="13">
        <f t="shared" si="391"/>
        <v>60.657499999999992</v>
      </c>
      <c r="CW114" s="13">
        <f t="shared" si="391"/>
        <v>60.657499999999992</v>
      </c>
      <c r="CX114" s="13">
        <f t="shared" si="391"/>
        <v>60.657499999999992</v>
      </c>
      <c r="CY114" s="13">
        <f t="shared" si="391"/>
        <v>60.657499999999992</v>
      </c>
      <c r="CZ114" s="13">
        <f t="shared" si="391"/>
        <v>60.657499999999992</v>
      </c>
      <c r="DA114" s="13">
        <f t="shared" si="391"/>
        <v>60.657499999999992</v>
      </c>
      <c r="DB114" s="13">
        <f t="shared" si="391"/>
        <v>60.657499999999992</v>
      </c>
      <c r="DC114" s="13">
        <f t="shared" si="392"/>
        <v>60.657499999999992</v>
      </c>
      <c r="DD114" s="13">
        <f t="shared" si="392"/>
        <v>60.657499999999992</v>
      </c>
      <c r="DE114" s="13">
        <f t="shared" si="392"/>
        <v>60.657499999999992</v>
      </c>
      <c r="DF114" s="13"/>
      <c r="DG114" s="61" t="s">
        <v>862</v>
      </c>
      <c r="DH114" s="61" t="str">
        <f t="shared" si="393"/>
        <v>404GPUT</v>
      </c>
      <c r="DI114" s="127">
        <f>VLOOKUP($DG114,Scenarios!$O$12:$Q$132,2,0)</f>
        <v>799.41</v>
      </c>
      <c r="DJ114" s="63">
        <f t="shared" si="394"/>
        <v>727.89</v>
      </c>
      <c r="DK114" s="63">
        <f t="shared" si="395"/>
        <v>-71.519999999999982</v>
      </c>
      <c r="DL114" s="109"/>
      <c r="DM114" s="106">
        <f>VLOOKUP($DG114,Scenarios!$O$12:$Q$132,2,0)</f>
        <v>799.41</v>
      </c>
      <c r="DN114" s="106">
        <f>VLOOKUP($DG114,Scenarios!$O$12:$Q$132,3,0)</f>
        <v>727.89</v>
      </c>
      <c r="DO114" s="106">
        <f t="shared" si="396"/>
        <v>-71.519999999999982</v>
      </c>
      <c r="DP114" s="109"/>
      <c r="DQ114" s="127">
        <f t="shared" si="322"/>
        <v>0</v>
      </c>
      <c r="DR114" s="48"/>
    </row>
    <row r="115" spans="1:122">
      <c r="A115" s="14" t="s">
        <v>26</v>
      </c>
      <c r="B115" s="14" t="s">
        <v>27</v>
      </c>
      <c r="C115" s="14" t="s">
        <v>27</v>
      </c>
      <c r="D115" s="2" t="s">
        <v>148</v>
      </c>
      <c r="E115" s="2" t="s">
        <v>36</v>
      </c>
      <c r="F115" s="2" t="s">
        <v>172</v>
      </c>
      <c r="G115" s="2" t="s">
        <v>76</v>
      </c>
      <c r="H115" s="5" t="s">
        <v>863</v>
      </c>
      <c r="I115" s="2"/>
      <c r="J115" s="84">
        <f>VLOOKUP(F115,Scenarios!$BC$10:$BF$122,3,0)</f>
        <v>4.3035996126488042E-2</v>
      </c>
      <c r="K115" s="98">
        <f t="shared" si="385"/>
        <v>3.58633301054067E-3</v>
      </c>
      <c r="L115" s="98"/>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98"/>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98"/>
      <c r="BI115" s="358">
        <f>VLOOKUP($F115,Scenarios!$J$11:$M$132,4,0)</f>
        <v>2820084.06</v>
      </c>
      <c r="BJ115" s="70">
        <f t="shared" si="386"/>
        <v>2820084.06</v>
      </c>
      <c r="BK115" s="70">
        <f t="shared" si="386"/>
        <v>2820084.06</v>
      </c>
      <c r="BL115" s="70">
        <f t="shared" si="386"/>
        <v>2820084.06</v>
      </c>
      <c r="BM115" s="70">
        <f t="shared" si="386"/>
        <v>2820084.06</v>
      </c>
      <c r="BN115" s="70">
        <f t="shared" si="386"/>
        <v>2820084.06</v>
      </c>
      <c r="BO115" s="70">
        <f t="shared" si="386"/>
        <v>2820084.06</v>
      </c>
      <c r="BP115" s="70">
        <f t="shared" si="386"/>
        <v>2820084.06</v>
      </c>
      <c r="BQ115" s="70">
        <f t="shared" si="386"/>
        <v>2820084.06</v>
      </c>
      <c r="BR115" s="70">
        <f t="shared" si="386"/>
        <v>2820084.06</v>
      </c>
      <c r="BS115" s="70">
        <f t="shared" si="386"/>
        <v>2820084.06</v>
      </c>
      <c r="BT115" s="70">
        <f t="shared" si="387"/>
        <v>2820084.06</v>
      </c>
      <c r="BU115" s="70">
        <f t="shared" si="387"/>
        <v>2820084.06</v>
      </c>
      <c r="BV115" s="70">
        <f t="shared" si="387"/>
        <v>2820084.06</v>
      </c>
      <c r="BW115" s="70">
        <f t="shared" si="387"/>
        <v>2820084.06</v>
      </c>
      <c r="BX115" s="70">
        <f t="shared" si="387"/>
        <v>2820084.06</v>
      </c>
      <c r="BY115" s="70">
        <f t="shared" si="387"/>
        <v>2820084.06</v>
      </c>
      <c r="BZ115" s="70">
        <f t="shared" si="387"/>
        <v>2820084.06</v>
      </c>
      <c r="CA115" s="70">
        <f t="shared" si="387"/>
        <v>2820084.06</v>
      </c>
      <c r="CB115" s="70">
        <f t="shared" si="387"/>
        <v>2820084.06</v>
      </c>
      <c r="CC115" s="70">
        <f t="shared" si="387"/>
        <v>2820084.06</v>
      </c>
      <c r="CD115" s="70">
        <f t="shared" si="388"/>
        <v>2820084.06</v>
      </c>
      <c r="CE115" s="70">
        <f t="shared" si="388"/>
        <v>2820084.06</v>
      </c>
      <c r="CF115" s="70">
        <f t="shared" si="388"/>
        <v>2820084.06</v>
      </c>
      <c r="CG115" s="90"/>
      <c r="CH115" s="13">
        <f t="shared" si="389"/>
        <v>10113.760556877556</v>
      </c>
      <c r="CI115" s="13">
        <f t="shared" si="390"/>
        <v>10113.760556877556</v>
      </c>
      <c r="CJ115" s="13">
        <f t="shared" si="390"/>
        <v>10113.760556877556</v>
      </c>
      <c r="CK115" s="13">
        <f t="shared" si="390"/>
        <v>10113.760556877556</v>
      </c>
      <c r="CL115" s="13">
        <f t="shared" si="390"/>
        <v>10113.760556877556</v>
      </c>
      <c r="CM115" s="13">
        <f t="shared" si="390"/>
        <v>10113.760556877556</v>
      </c>
      <c r="CN115" s="13">
        <f t="shared" si="390"/>
        <v>10113.760556877556</v>
      </c>
      <c r="CO115" s="13">
        <f t="shared" si="390"/>
        <v>10113.760556877556</v>
      </c>
      <c r="CP115" s="13">
        <f t="shared" si="390"/>
        <v>10113.760556877556</v>
      </c>
      <c r="CQ115" s="13">
        <f t="shared" si="390"/>
        <v>10113.760556877556</v>
      </c>
      <c r="CR115" s="13">
        <f t="shared" si="390"/>
        <v>10113.760556877556</v>
      </c>
      <c r="CS115" s="13">
        <f t="shared" si="391"/>
        <v>10113.760556877556</v>
      </c>
      <c r="CT115" s="13">
        <f t="shared" si="391"/>
        <v>10113.760556877556</v>
      </c>
      <c r="CU115" s="13">
        <f t="shared" si="391"/>
        <v>10113.760556877556</v>
      </c>
      <c r="CV115" s="13">
        <f t="shared" si="391"/>
        <v>10113.760556877556</v>
      </c>
      <c r="CW115" s="13">
        <f t="shared" si="391"/>
        <v>10113.760556877556</v>
      </c>
      <c r="CX115" s="13">
        <f t="shared" si="391"/>
        <v>10113.760556877556</v>
      </c>
      <c r="CY115" s="13">
        <f t="shared" si="391"/>
        <v>10113.760556877556</v>
      </c>
      <c r="CZ115" s="13">
        <f t="shared" si="391"/>
        <v>10113.760556877556</v>
      </c>
      <c r="DA115" s="13">
        <f t="shared" si="391"/>
        <v>10113.760556877556</v>
      </c>
      <c r="DB115" s="13">
        <f t="shared" si="391"/>
        <v>10113.760556877556</v>
      </c>
      <c r="DC115" s="13">
        <f t="shared" si="392"/>
        <v>10113.760556877556</v>
      </c>
      <c r="DD115" s="13">
        <f t="shared" si="392"/>
        <v>10113.760556877556</v>
      </c>
      <c r="DE115" s="13">
        <f t="shared" si="392"/>
        <v>10113.760556877556</v>
      </c>
      <c r="DF115" s="13"/>
      <c r="DG115" s="61" t="s">
        <v>863</v>
      </c>
      <c r="DH115" s="61" t="str">
        <f t="shared" si="393"/>
        <v>404GPWA</v>
      </c>
      <c r="DI115" s="127">
        <f>VLOOKUP($DG115,Scenarios!$O$12:$Q$132,2,0)</f>
        <v>111162.73</v>
      </c>
      <c r="DJ115" s="63">
        <f t="shared" si="394"/>
        <v>121365.1266825307</v>
      </c>
      <c r="DK115" s="63">
        <f t="shared" si="395"/>
        <v>10202.3966825307</v>
      </c>
      <c r="DL115" s="109"/>
      <c r="DM115" s="106">
        <f>VLOOKUP($DG115,Scenarios!$O$12:$Q$132,2,0)</f>
        <v>111162.73</v>
      </c>
      <c r="DN115" s="106">
        <f>VLOOKUP($DG115,Scenarios!$O$12:$Q$132,3,0)</f>
        <v>121365.1266825307</v>
      </c>
      <c r="DO115" s="106">
        <f t="shared" si="396"/>
        <v>10202.3966825307</v>
      </c>
      <c r="DP115" s="109"/>
      <c r="DQ115" s="127">
        <f t="shared" si="322"/>
        <v>0</v>
      </c>
      <c r="DR115" s="48"/>
    </row>
    <row r="116" spans="1:122">
      <c r="A116" s="14" t="s">
        <v>28</v>
      </c>
      <c r="B116" s="14" t="s">
        <v>29</v>
      </c>
      <c r="C116" s="14" t="s">
        <v>29</v>
      </c>
      <c r="D116" s="2" t="s">
        <v>148</v>
      </c>
      <c r="E116" s="2" t="s">
        <v>36</v>
      </c>
      <c r="F116" s="2" t="s">
        <v>173</v>
      </c>
      <c r="G116" s="2" t="s">
        <v>77</v>
      </c>
      <c r="H116" s="5" t="s">
        <v>864</v>
      </c>
      <c r="I116" s="2"/>
      <c r="J116" s="84">
        <f>VLOOKUP(F116,Scenarios!$BC$10:$BF$122,3,0)</f>
        <v>7.9413088165362536E-2</v>
      </c>
      <c r="K116" s="98">
        <f t="shared" si="385"/>
        <v>6.6177573471135447E-3</v>
      </c>
      <c r="L116" s="98"/>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98"/>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98"/>
      <c r="BI116" s="358">
        <f>VLOOKUP($F116,Scenarios!$J$11:$M$132,4,0)</f>
        <v>8287954.3399999999</v>
      </c>
      <c r="BJ116" s="70">
        <f t="shared" si="386"/>
        <v>8287954.3399999999</v>
      </c>
      <c r="BK116" s="70">
        <f t="shared" si="386"/>
        <v>8287954.3399999999</v>
      </c>
      <c r="BL116" s="70">
        <f t="shared" si="386"/>
        <v>8287954.3399999999</v>
      </c>
      <c r="BM116" s="70">
        <f t="shared" si="386"/>
        <v>8287954.3399999999</v>
      </c>
      <c r="BN116" s="70">
        <f t="shared" si="386"/>
        <v>8287954.3399999999</v>
      </c>
      <c r="BO116" s="70">
        <f t="shared" si="386"/>
        <v>8287954.3399999999</v>
      </c>
      <c r="BP116" s="70">
        <f t="shared" si="386"/>
        <v>8287954.3399999999</v>
      </c>
      <c r="BQ116" s="70">
        <f t="shared" si="386"/>
        <v>8287954.3399999999</v>
      </c>
      <c r="BR116" s="70">
        <f t="shared" si="386"/>
        <v>8287954.3399999999</v>
      </c>
      <c r="BS116" s="70">
        <f t="shared" si="386"/>
        <v>8287954.3399999999</v>
      </c>
      <c r="BT116" s="70">
        <f t="shared" si="387"/>
        <v>8287954.3399999999</v>
      </c>
      <c r="BU116" s="70">
        <f t="shared" si="387"/>
        <v>8287954.3399999999</v>
      </c>
      <c r="BV116" s="70">
        <f t="shared" si="387"/>
        <v>8287954.3399999999</v>
      </c>
      <c r="BW116" s="70">
        <f t="shared" si="387"/>
        <v>8287954.3399999999</v>
      </c>
      <c r="BX116" s="70">
        <f t="shared" si="387"/>
        <v>8287954.3399999999</v>
      </c>
      <c r="BY116" s="70">
        <f t="shared" si="387"/>
        <v>8287954.3399999999</v>
      </c>
      <c r="BZ116" s="70">
        <f t="shared" si="387"/>
        <v>8287954.3399999999</v>
      </c>
      <c r="CA116" s="70">
        <f t="shared" si="387"/>
        <v>8287954.3399999999</v>
      </c>
      <c r="CB116" s="70">
        <f t="shared" si="387"/>
        <v>8287954.3399999999</v>
      </c>
      <c r="CC116" s="70">
        <f t="shared" si="387"/>
        <v>8287954.3399999999</v>
      </c>
      <c r="CD116" s="70">
        <f t="shared" si="388"/>
        <v>8287954.3399999999</v>
      </c>
      <c r="CE116" s="70">
        <f t="shared" si="388"/>
        <v>8287954.3399999999</v>
      </c>
      <c r="CF116" s="70">
        <f t="shared" si="388"/>
        <v>8287954.3399999999</v>
      </c>
      <c r="CG116" s="90"/>
      <c r="CH116" s="13">
        <f t="shared" si="389"/>
        <v>54847.670726076591</v>
      </c>
      <c r="CI116" s="13">
        <f t="shared" si="390"/>
        <v>54847.670726076591</v>
      </c>
      <c r="CJ116" s="13">
        <f t="shared" si="390"/>
        <v>54847.670726076591</v>
      </c>
      <c r="CK116" s="13">
        <f t="shared" si="390"/>
        <v>54847.670726076591</v>
      </c>
      <c r="CL116" s="13">
        <f t="shared" si="390"/>
        <v>54847.670726076591</v>
      </c>
      <c r="CM116" s="13">
        <f t="shared" si="390"/>
        <v>54847.670726076591</v>
      </c>
      <c r="CN116" s="13">
        <f t="shared" si="390"/>
        <v>54847.670726076591</v>
      </c>
      <c r="CO116" s="13">
        <f t="shared" si="390"/>
        <v>54847.670726076591</v>
      </c>
      <c r="CP116" s="13">
        <f t="shared" si="390"/>
        <v>54847.670726076591</v>
      </c>
      <c r="CQ116" s="13">
        <f t="shared" si="390"/>
        <v>54847.670726076591</v>
      </c>
      <c r="CR116" s="13">
        <f t="shared" si="390"/>
        <v>54847.670726076591</v>
      </c>
      <c r="CS116" s="13">
        <f t="shared" si="391"/>
        <v>54847.670726076591</v>
      </c>
      <c r="CT116" s="13">
        <f t="shared" si="391"/>
        <v>54847.670726076591</v>
      </c>
      <c r="CU116" s="13">
        <f t="shared" si="391"/>
        <v>54847.670726076591</v>
      </c>
      <c r="CV116" s="13">
        <f t="shared" si="391"/>
        <v>54847.670726076591</v>
      </c>
      <c r="CW116" s="13">
        <f t="shared" si="391"/>
        <v>54847.670726076591</v>
      </c>
      <c r="CX116" s="13">
        <f t="shared" si="391"/>
        <v>54847.670726076591</v>
      </c>
      <c r="CY116" s="13">
        <f t="shared" si="391"/>
        <v>54847.670726076591</v>
      </c>
      <c r="CZ116" s="13">
        <f t="shared" si="391"/>
        <v>54847.670726076591</v>
      </c>
      <c r="DA116" s="13">
        <f t="shared" si="391"/>
        <v>54847.670726076591</v>
      </c>
      <c r="DB116" s="13">
        <f t="shared" si="391"/>
        <v>54847.670726076591</v>
      </c>
      <c r="DC116" s="13">
        <f t="shared" si="392"/>
        <v>54847.670726076591</v>
      </c>
      <c r="DD116" s="13">
        <f t="shared" si="392"/>
        <v>54847.670726076591</v>
      </c>
      <c r="DE116" s="13">
        <f t="shared" si="392"/>
        <v>54847.670726076591</v>
      </c>
      <c r="DF116" s="13"/>
      <c r="DG116" s="61" t="s">
        <v>864</v>
      </c>
      <c r="DH116" s="61" t="str">
        <f t="shared" si="393"/>
        <v>404GPWYP</v>
      </c>
      <c r="DI116" s="127">
        <f>VLOOKUP($DG116,Scenarios!$O$12:$Q$132,2,0)</f>
        <v>541785.71</v>
      </c>
      <c r="DJ116" s="63">
        <f t="shared" si="394"/>
        <v>658172.04871291912</v>
      </c>
      <c r="DK116" s="63">
        <f t="shared" si="395"/>
        <v>116386.33871291915</v>
      </c>
      <c r="DL116" s="109"/>
      <c r="DM116" s="106">
        <f>VLOOKUP($DG116,Scenarios!$O$12:$Q$132,2,0)</f>
        <v>541785.71</v>
      </c>
      <c r="DN116" s="106">
        <f>VLOOKUP($DG116,Scenarios!$O$12:$Q$132,3,0)</f>
        <v>658172.048712919</v>
      </c>
      <c r="DO116" s="106">
        <f t="shared" si="396"/>
        <v>116386.33871291904</v>
      </c>
      <c r="DP116" s="109"/>
      <c r="DQ116" s="127">
        <f t="shared" si="322"/>
        <v>-1.1641532182693481E-10</v>
      </c>
      <c r="DR116" s="48"/>
    </row>
    <row r="117" spans="1:122">
      <c r="A117" s="14" t="s">
        <v>34</v>
      </c>
      <c r="B117" s="14" t="s">
        <v>35</v>
      </c>
      <c r="C117" s="14" t="s">
        <v>35</v>
      </c>
      <c r="D117" s="2" t="s">
        <v>148</v>
      </c>
      <c r="E117" s="2" t="s">
        <v>36</v>
      </c>
      <c r="F117" s="2" t="s">
        <v>174</v>
      </c>
      <c r="G117" s="2" t="s">
        <v>80</v>
      </c>
      <c r="H117" s="5" t="s">
        <v>865</v>
      </c>
      <c r="I117" s="2"/>
      <c r="J117" s="84">
        <f>VLOOKUP(F117,Scenarios!$BC$10:$BF$122,3,0)</f>
        <v>8.5954509363103407E-2</v>
      </c>
      <c r="K117" s="98">
        <f t="shared" si="385"/>
        <v>7.1628757802586172E-3</v>
      </c>
      <c r="L117" s="98"/>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98"/>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98"/>
      <c r="BI117" s="358">
        <f>VLOOKUP($F117,Scenarios!$J$11:$M$132,4,0)</f>
        <v>55654.09</v>
      </c>
      <c r="BJ117" s="70">
        <f t="shared" si="386"/>
        <v>55654.09</v>
      </c>
      <c r="BK117" s="70">
        <f t="shared" si="386"/>
        <v>55654.09</v>
      </c>
      <c r="BL117" s="70">
        <f t="shared" si="386"/>
        <v>55654.09</v>
      </c>
      <c r="BM117" s="70">
        <f t="shared" si="386"/>
        <v>55654.09</v>
      </c>
      <c r="BN117" s="70">
        <f t="shared" si="386"/>
        <v>55654.09</v>
      </c>
      <c r="BO117" s="70">
        <f t="shared" si="386"/>
        <v>55654.09</v>
      </c>
      <c r="BP117" s="70">
        <f t="shared" si="386"/>
        <v>55654.09</v>
      </c>
      <c r="BQ117" s="70">
        <f t="shared" si="386"/>
        <v>55654.09</v>
      </c>
      <c r="BR117" s="70">
        <f t="shared" si="386"/>
        <v>55654.09</v>
      </c>
      <c r="BS117" s="70">
        <f t="shared" si="386"/>
        <v>55654.09</v>
      </c>
      <c r="BT117" s="70">
        <f t="shared" si="387"/>
        <v>55654.09</v>
      </c>
      <c r="BU117" s="70">
        <f t="shared" si="387"/>
        <v>55654.09</v>
      </c>
      <c r="BV117" s="70">
        <f t="shared" si="387"/>
        <v>55654.09</v>
      </c>
      <c r="BW117" s="70">
        <f t="shared" si="387"/>
        <v>55654.09</v>
      </c>
      <c r="BX117" s="70">
        <f t="shared" si="387"/>
        <v>55654.09</v>
      </c>
      <c r="BY117" s="70">
        <f t="shared" si="387"/>
        <v>55654.09</v>
      </c>
      <c r="BZ117" s="70">
        <f t="shared" si="387"/>
        <v>55654.09</v>
      </c>
      <c r="CA117" s="70">
        <f t="shared" si="387"/>
        <v>55654.09</v>
      </c>
      <c r="CB117" s="70">
        <f t="shared" si="387"/>
        <v>55654.09</v>
      </c>
      <c r="CC117" s="70">
        <f t="shared" si="387"/>
        <v>55654.09</v>
      </c>
      <c r="CD117" s="70">
        <f t="shared" si="388"/>
        <v>55654.09</v>
      </c>
      <c r="CE117" s="70">
        <f t="shared" si="388"/>
        <v>55654.09</v>
      </c>
      <c r="CF117" s="70">
        <f t="shared" si="388"/>
        <v>55654.09</v>
      </c>
      <c r="CG117" s="90"/>
      <c r="CH117" s="13">
        <f t="shared" si="389"/>
        <v>398.64333333333326</v>
      </c>
      <c r="CI117" s="13">
        <f t="shared" si="390"/>
        <v>398.64333333333326</v>
      </c>
      <c r="CJ117" s="13">
        <f t="shared" si="390"/>
        <v>398.64333333333326</v>
      </c>
      <c r="CK117" s="13">
        <f t="shared" si="390"/>
        <v>398.64333333333326</v>
      </c>
      <c r="CL117" s="13">
        <f t="shared" si="390"/>
        <v>398.64333333333326</v>
      </c>
      <c r="CM117" s="13">
        <f t="shared" si="390"/>
        <v>398.64333333333326</v>
      </c>
      <c r="CN117" s="13">
        <f t="shared" si="390"/>
        <v>398.64333333333326</v>
      </c>
      <c r="CO117" s="13">
        <f t="shared" si="390"/>
        <v>398.64333333333326</v>
      </c>
      <c r="CP117" s="13">
        <f t="shared" si="390"/>
        <v>398.64333333333326</v>
      </c>
      <c r="CQ117" s="13">
        <f t="shared" si="390"/>
        <v>398.64333333333326</v>
      </c>
      <c r="CR117" s="13">
        <f t="shared" si="390"/>
        <v>398.64333333333326</v>
      </c>
      <c r="CS117" s="13">
        <f t="shared" si="391"/>
        <v>398.64333333333326</v>
      </c>
      <c r="CT117" s="13">
        <f t="shared" si="391"/>
        <v>398.64333333333326</v>
      </c>
      <c r="CU117" s="13">
        <f t="shared" si="391"/>
        <v>398.64333333333326</v>
      </c>
      <c r="CV117" s="13">
        <f t="shared" si="391"/>
        <v>398.64333333333326</v>
      </c>
      <c r="CW117" s="13">
        <f t="shared" si="391"/>
        <v>398.64333333333326</v>
      </c>
      <c r="CX117" s="13">
        <f t="shared" si="391"/>
        <v>398.64333333333326</v>
      </c>
      <c r="CY117" s="13">
        <f t="shared" si="391"/>
        <v>398.64333333333326</v>
      </c>
      <c r="CZ117" s="13">
        <f t="shared" si="391"/>
        <v>398.64333333333326</v>
      </c>
      <c r="DA117" s="13">
        <f t="shared" si="391"/>
        <v>398.64333333333326</v>
      </c>
      <c r="DB117" s="13">
        <f t="shared" si="391"/>
        <v>398.64333333333326</v>
      </c>
      <c r="DC117" s="13">
        <f t="shared" si="392"/>
        <v>398.64333333333326</v>
      </c>
      <c r="DD117" s="13">
        <f t="shared" si="392"/>
        <v>398.64333333333326</v>
      </c>
      <c r="DE117" s="13">
        <f t="shared" si="392"/>
        <v>398.64333333333326</v>
      </c>
      <c r="DF117" s="13"/>
      <c r="DG117" s="61" t="s">
        <v>865</v>
      </c>
      <c r="DH117" s="61" t="str">
        <f t="shared" si="393"/>
        <v>404GPWYU</v>
      </c>
      <c r="DI117" s="127">
        <f>VLOOKUP($DG117,Scenarios!$O$12:$Q$132,2,0)</f>
        <v>4741.8999999999996</v>
      </c>
      <c r="DJ117" s="63">
        <f t="shared" si="394"/>
        <v>4783.72</v>
      </c>
      <c r="DK117" s="63">
        <f t="shared" si="395"/>
        <v>41.820000000000618</v>
      </c>
      <c r="DL117" s="109"/>
      <c r="DM117" s="106">
        <f>VLOOKUP($DG117,Scenarios!$O$12:$Q$132,2,0)</f>
        <v>4741.8999999999996</v>
      </c>
      <c r="DN117" s="106">
        <f>VLOOKUP($DG117,Scenarios!$O$12:$Q$132,3,0)</f>
        <v>4783.72</v>
      </c>
      <c r="DO117" s="106">
        <f t="shared" si="396"/>
        <v>41.820000000000618</v>
      </c>
      <c r="DP117" s="109"/>
      <c r="DQ117" s="127">
        <f t="shared" si="322"/>
        <v>0</v>
      </c>
      <c r="DR117" s="48"/>
    </row>
    <row r="118" spans="1:122">
      <c r="A118" t="s">
        <v>195</v>
      </c>
      <c r="D118" s="5"/>
      <c r="E118" s="5"/>
      <c r="F118" s="5"/>
      <c r="G118" s="5"/>
      <c r="H118" s="5"/>
      <c r="I118" s="5"/>
      <c r="M118" s="58">
        <f t="shared" ref="M118:O118" si="397">SUM(M110:M117)</f>
        <v>0</v>
      </c>
      <c r="N118" s="58">
        <f t="shared" si="397"/>
        <v>0</v>
      </c>
      <c r="O118" s="58">
        <f t="shared" si="397"/>
        <v>0</v>
      </c>
      <c r="P118" s="58">
        <f t="shared" ref="P118:AD118" si="398">SUM(P110:P117)</f>
        <v>0</v>
      </c>
      <c r="Q118" s="58">
        <f t="shared" si="398"/>
        <v>0</v>
      </c>
      <c r="R118" s="58">
        <f t="shared" si="398"/>
        <v>0</v>
      </c>
      <c r="S118" s="58">
        <f t="shared" si="398"/>
        <v>0</v>
      </c>
      <c r="T118" s="58">
        <f t="shared" si="398"/>
        <v>0</v>
      </c>
      <c r="U118" s="58">
        <f t="shared" si="398"/>
        <v>0</v>
      </c>
      <c r="V118" s="58">
        <f t="shared" si="398"/>
        <v>0</v>
      </c>
      <c r="W118" s="58">
        <f t="shared" si="398"/>
        <v>0</v>
      </c>
      <c r="X118" s="58">
        <f t="shared" si="398"/>
        <v>0</v>
      </c>
      <c r="Y118" s="58">
        <f t="shared" si="398"/>
        <v>0</v>
      </c>
      <c r="Z118" s="58">
        <f t="shared" si="398"/>
        <v>0</v>
      </c>
      <c r="AA118" s="58">
        <f t="shared" si="398"/>
        <v>0</v>
      </c>
      <c r="AB118" s="58">
        <f t="shared" si="398"/>
        <v>0</v>
      </c>
      <c r="AC118" s="58">
        <f t="shared" si="398"/>
        <v>0</v>
      </c>
      <c r="AD118" s="58">
        <f t="shared" si="398"/>
        <v>0</v>
      </c>
      <c r="AE118" s="58">
        <f t="shared" ref="AE118:AI118" si="399">SUM(AE110:AE117)</f>
        <v>0</v>
      </c>
      <c r="AF118" s="58">
        <f t="shared" si="399"/>
        <v>0</v>
      </c>
      <c r="AG118" s="58">
        <f t="shared" si="399"/>
        <v>0</v>
      </c>
      <c r="AH118" s="58">
        <f t="shared" si="399"/>
        <v>0</v>
      </c>
      <c r="AI118" s="58">
        <f t="shared" si="399"/>
        <v>0</v>
      </c>
      <c r="AK118" s="58">
        <f t="shared" ref="AK118" si="400">SUM(AK110:AK117)</f>
        <v>0</v>
      </c>
      <c r="AL118" s="58">
        <f t="shared" ref="AL118:BG118" si="401">SUM(AL110:AL117)</f>
        <v>0</v>
      </c>
      <c r="AM118" s="58">
        <f t="shared" si="401"/>
        <v>0</v>
      </c>
      <c r="AN118" s="58">
        <f t="shared" si="401"/>
        <v>0</v>
      </c>
      <c r="AO118" s="58">
        <f t="shared" si="401"/>
        <v>0</v>
      </c>
      <c r="AP118" s="58">
        <f t="shared" si="401"/>
        <v>0</v>
      </c>
      <c r="AQ118" s="58">
        <f t="shared" si="401"/>
        <v>0</v>
      </c>
      <c r="AR118" s="58">
        <f t="shared" si="401"/>
        <v>0</v>
      </c>
      <c r="AS118" s="58">
        <f t="shared" si="401"/>
        <v>0</v>
      </c>
      <c r="AT118" s="58">
        <f t="shared" si="401"/>
        <v>0</v>
      </c>
      <c r="AU118" s="58">
        <f t="shared" si="401"/>
        <v>0</v>
      </c>
      <c r="AV118" s="58">
        <f t="shared" si="401"/>
        <v>0</v>
      </c>
      <c r="AW118" s="58">
        <f t="shared" si="401"/>
        <v>0</v>
      </c>
      <c r="AX118" s="58">
        <f t="shared" si="401"/>
        <v>0</v>
      </c>
      <c r="AY118" s="58">
        <f t="shared" si="401"/>
        <v>0</v>
      </c>
      <c r="AZ118" s="58">
        <f t="shared" si="401"/>
        <v>0</v>
      </c>
      <c r="BA118" s="58">
        <f t="shared" si="401"/>
        <v>0</v>
      </c>
      <c r="BB118" s="58">
        <f t="shared" si="401"/>
        <v>0</v>
      </c>
      <c r="BC118" s="58">
        <f t="shared" si="401"/>
        <v>0</v>
      </c>
      <c r="BD118" s="58">
        <f t="shared" si="401"/>
        <v>0</v>
      </c>
      <c r="BE118" s="58">
        <f t="shared" si="401"/>
        <v>0</v>
      </c>
      <c r="BF118" s="58">
        <f t="shared" si="401"/>
        <v>0</v>
      </c>
      <c r="BG118" s="58">
        <f t="shared" si="401"/>
        <v>0</v>
      </c>
      <c r="BI118" s="593">
        <f t="shared" ref="BI118" si="402">SUM(BI110:BI117)</f>
        <v>40571728.903401002</v>
      </c>
      <c r="BJ118" s="58">
        <f>SUM(BJ110:BJ117)</f>
        <v>40571728.903401002</v>
      </c>
      <c r="BK118" s="58">
        <f t="shared" ref="BK118:DD118" si="403">SUM(BK110:BK117)</f>
        <v>40571728.903401002</v>
      </c>
      <c r="BL118" s="58">
        <f t="shared" si="403"/>
        <v>40571728.903401002</v>
      </c>
      <c r="BM118" s="58">
        <f t="shared" si="403"/>
        <v>40571728.903401002</v>
      </c>
      <c r="BN118" s="58">
        <f t="shared" si="403"/>
        <v>40571728.903401002</v>
      </c>
      <c r="BO118" s="58">
        <f t="shared" si="403"/>
        <v>40571728.903401002</v>
      </c>
      <c r="BP118" s="58">
        <f t="shared" si="403"/>
        <v>40571728.903401002</v>
      </c>
      <c r="BQ118" s="58">
        <f t="shared" si="403"/>
        <v>40571728.903401002</v>
      </c>
      <c r="BR118" s="58">
        <f t="shared" si="403"/>
        <v>40571728.903401002</v>
      </c>
      <c r="BS118" s="58">
        <f t="shared" si="403"/>
        <v>40571728.903401002</v>
      </c>
      <c r="BT118" s="58">
        <f t="shared" si="403"/>
        <v>40571728.903401002</v>
      </c>
      <c r="BU118" s="58">
        <f t="shared" si="403"/>
        <v>40571728.903401002</v>
      </c>
      <c r="BV118" s="58">
        <f t="shared" si="403"/>
        <v>40571728.903401002</v>
      </c>
      <c r="BW118" s="58">
        <f t="shared" si="403"/>
        <v>40571728.903401002</v>
      </c>
      <c r="BX118" s="58">
        <f t="shared" si="403"/>
        <v>40571728.903401002</v>
      </c>
      <c r="BY118" s="58">
        <f t="shared" si="403"/>
        <v>40571728.903401002</v>
      </c>
      <c r="BZ118" s="58">
        <f t="shared" si="403"/>
        <v>40571728.903401002</v>
      </c>
      <c r="CA118" s="58">
        <f t="shared" si="403"/>
        <v>40571728.903401002</v>
      </c>
      <c r="CB118" s="58">
        <f t="shared" si="403"/>
        <v>40571728.903401002</v>
      </c>
      <c r="CC118" s="58">
        <f t="shared" si="403"/>
        <v>40571728.903401002</v>
      </c>
      <c r="CD118" s="58">
        <f t="shared" si="403"/>
        <v>40571728.903401002</v>
      </c>
      <c r="CE118" s="58">
        <f t="shared" si="403"/>
        <v>40571728.903401002</v>
      </c>
      <c r="CF118" s="58">
        <f t="shared" si="403"/>
        <v>40571728.903401002</v>
      </c>
      <c r="CG118" s="90"/>
      <c r="CH118" s="58">
        <f t="shared" si="403"/>
        <v>220115.84938972638</v>
      </c>
      <c r="CI118" s="58">
        <f t="shared" si="403"/>
        <v>220115.84938972638</v>
      </c>
      <c r="CJ118" s="58">
        <f t="shared" si="403"/>
        <v>220115.84938972638</v>
      </c>
      <c r="CK118" s="58">
        <f t="shared" si="403"/>
        <v>220115.84938972638</v>
      </c>
      <c r="CL118" s="58">
        <f t="shared" si="403"/>
        <v>220115.84938972638</v>
      </c>
      <c r="CM118" s="58">
        <f t="shared" si="403"/>
        <v>220115.84938972638</v>
      </c>
      <c r="CN118" s="58">
        <f t="shared" si="403"/>
        <v>220115.84938972638</v>
      </c>
      <c r="CO118" s="58">
        <f t="shared" si="403"/>
        <v>220115.84938972638</v>
      </c>
      <c r="CP118" s="58">
        <f t="shared" si="403"/>
        <v>220115.84938972638</v>
      </c>
      <c r="CQ118" s="58">
        <f t="shared" si="403"/>
        <v>220115.84938972638</v>
      </c>
      <c r="CR118" s="58">
        <f t="shared" si="403"/>
        <v>220115.84938972638</v>
      </c>
      <c r="CS118" s="58">
        <f t="shared" si="403"/>
        <v>220115.84938972638</v>
      </c>
      <c r="CT118" s="58">
        <f t="shared" si="403"/>
        <v>220115.84938972638</v>
      </c>
      <c r="CU118" s="58">
        <f t="shared" si="403"/>
        <v>220115.84938972638</v>
      </c>
      <c r="CV118" s="58">
        <f t="shared" si="403"/>
        <v>220115.84938972638</v>
      </c>
      <c r="CW118" s="58">
        <f t="shared" si="403"/>
        <v>220115.84938972638</v>
      </c>
      <c r="CX118" s="58">
        <f t="shared" si="403"/>
        <v>220115.84938972638</v>
      </c>
      <c r="CY118" s="58">
        <f t="shared" si="403"/>
        <v>220115.84938972638</v>
      </c>
      <c r="CZ118" s="58">
        <f t="shared" si="403"/>
        <v>220115.84938972638</v>
      </c>
      <c r="DA118" s="58">
        <f t="shared" si="403"/>
        <v>220115.84938972638</v>
      </c>
      <c r="DB118" s="58">
        <f t="shared" si="403"/>
        <v>220115.84938972638</v>
      </c>
      <c r="DC118" s="58">
        <f t="shared" si="403"/>
        <v>220115.84938972638</v>
      </c>
      <c r="DD118" s="58">
        <f t="shared" si="403"/>
        <v>220115.84938972638</v>
      </c>
      <c r="DE118" s="58">
        <f t="shared" ref="DE118" si="404">SUM(DE110:DE117)</f>
        <v>220115.84938972638</v>
      </c>
      <c r="DF118" s="35"/>
      <c r="DG118" s="61"/>
      <c r="DH118" s="61"/>
      <c r="DI118" s="113">
        <f>SUM(DI110:DI117)</f>
        <v>3208254.33</v>
      </c>
      <c r="DJ118" s="113">
        <f>SUM(DJ110:DJ117)</f>
        <v>2641390.1926767169</v>
      </c>
      <c r="DK118" s="113">
        <f t="shared" si="395"/>
        <v>-566864.13732328312</v>
      </c>
      <c r="DL118" s="37"/>
      <c r="DM118" s="110">
        <f>SUM(DM110:DM117)</f>
        <v>3208254.33</v>
      </c>
      <c r="DN118" s="110">
        <f>SUM(DN110:DN117)</f>
        <v>2641390.1926767169</v>
      </c>
      <c r="DO118" s="110">
        <f t="shared" si="396"/>
        <v>-566864.13732328312</v>
      </c>
      <c r="DP118" s="37"/>
      <c r="DQ118" s="64">
        <f t="shared" si="322"/>
        <v>0</v>
      </c>
      <c r="DR118" s="48"/>
    </row>
    <row r="119" spans="1:122">
      <c r="D119" s="5"/>
      <c r="E119" s="5"/>
      <c r="F119" s="5"/>
      <c r="G119" s="5"/>
      <c r="H119" s="5"/>
      <c r="I119" s="5"/>
      <c r="BI119" s="358"/>
      <c r="CG119" s="90"/>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61"/>
      <c r="DH119" s="61"/>
      <c r="DI119" s="63"/>
      <c r="DJ119" s="63"/>
      <c r="DK119" s="63"/>
      <c r="DL119" s="109"/>
      <c r="DM119" s="182"/>
      <c r="DN119" s="106"/>
      <c r="DO119" s="106"/>
      <c r="DP119" s="109"/>
      <c r="DQ119" s="127">
        <f t="shared" si="322"/>
        <v>0</v>
      </c>
      <c r="DR119" s="48"/>
    </row>
    <row r="120" spans="1:122">
      <c r="A120" s="6" t="s">
        <v>367</v>
      </c>
      <c r="B120" s="6"/>
      <c r="D120" s="5"/>
      <c r="E120" s="5"/>
      <c r="F120" s="5"/>
      <c r="G120" s="5"/>
      <c r="H120" s="5"/>
      <c r="I120" s="5"/>
      <c r="M120" s="58">
        <f t="shared" ref="M120:O120" si="405">M118+M107+M103+M96</f>
        <v>3193685.2</v>
      </c>
      <c r="N120" s="58">
        <f t="shared" si="405"/>
        <v>244486.86000000002</v>
      </c>
      <c r="O120" s="58">
        <f t="shared" si="405"/>
        <v>1492686.1700000002</v>
      </c>
      <c r="P120" s="58">
        <f t="shared" ref="P120:AD120" si="406">P118+P107+P103+P96</f>
        <v>401168.85000000009</v>
      </c>
      <c r="Q120" s="58">
        <f t="shared" si="406"/>
        <v>753517.77000000014</v>
      </c>
      <c r="R120" s="58">
        <f t="shared" si="406"/>
        <v>6881671.9900000002</v>
      </c>
      <c r="S120" s="58">
        <f t="shared" si="406"/>
        <v>29709.880000000023</v>
      </c>
      <c r="T120" s="58">
        <f t="shared" si="406"/>
        <v>654552.33000000019</v>
      </c>
      <c r="U120" s="58">
        <f t="shared" si="406"/>
        <v>86907.62000000001</v>
      </c>
      <c r="V120" s="58">
        <f t="shared" si="406"/>
        <v>444295</v>
      </c>
      <c r="W120" s="58">
        <f t="shared" si="406"/>
        <v>379865</v>
      </c>
      <c r="X120" s="58">
        <f t="shared" si="406"/>
        <v>2397174.89</v>
      </c>
      <c r="Y120" s="58">
        <f t="shared" si="406"/>
        <v>698445.00000000012</v>
      </c>
      <c r="Z120" s="58">
        <f t="shared" si="406"/>
        <v>456195</v>
      </c>
      <c r="AA120" s="58">
        <f t="shared" si="406"/>
        <v>604605.00000000012</v>
      </c>
      <c r="AB120" s="58">
        <f t="shared" si="406"/>
        <v>1876816.51</v>
      </c>
      <c r="AC120" s="58">
        <f t="shared" si="406"/>
        <v>3906748.41</v>
      </c>
      <c r="AD120" s="58">
        <f t="shared" si="406"/>
        <v>3852665.6799999997</v>
      </c>
      <c r="AE120" s="58">
        <f t="shared" ref="AE120:AI120" si="407">AE118+AE107+AE103+AE96</f>
        <v>1131120.1599999999</v>
      </c>
      <c r="AF120" s="58">
        <f t="shared" si="407"/>
        <v>274040.50999999995</v>
      </c>
      <c r="AG120" s="58">
        <f t="shared" si="407"/>
        <v>320853.24000000005</v>
      </c>
      <c r="AH120" s="58">
        <f t="shared" si="407"/>
        <v>462812.91820088518</v>
      </c>
      <c r="AI120" s="58">
        <f t="shared" si="407"/>
        <v>395738.18417035922</v>
      </c>
      <c r="AK120" s="58">
        <f t="shared" ref="AK120" si="408">AK118+AK107+AK103+AK96</f>
        <v>-687348.24</v>
      </c>
      <c r="AL120" s="58">
        <f t="shared" ref="AL120:BG120" si="409">AL118+AL107+AL103+AL96</f>
        <v>-1826116.28</v>
      </c>
      <c r="AM120" s="58">
        <f t="shared" si="409"/>
        <v>-401572.85000000003</v>
      </c>
      <c r="AN120" s="58">
        <f t="shared" si="409"/>
        <v>-707241.75999999989</v>
      </c>
      <c r="AO120" s="58">
        <f t="shared" si="409"/>
        <v>-1430030.4399999997</v>
      </c>
      <c r="AP120" s="58">
        <f t="shared" si="409"/>
        <v>-2987360.4200000004</v>
      </c>
      <c r="AQ120" s="58">
        <f t="shared" si="409"/>
        <v>-237043.35000000003</v>
      </c>
      <c r="AR120" s="58">
        <f t="shared" si="409"/>
        <v>0</v>
      </c>
      <c r="AS120" s="58">
        <f t="shared" si="409"/>
        <v>-8989.41</v>
      </c>
      <c r="AT120" s="58">
        <f t="shared" si="409"/>
        <v>-1914319.9140279423</v>
      </c>
      <c r="AU120" s="58">
        <f t="shared" si="409"/>
        <v>-1914319.9140279423</v>
      </c>
      <c r="AV120" s="58">
        <f t="shared" si="409"/>
        <v>-1914319.9140279423</v>
      </c>
      <c r="AW120" s="58">
        <f t="shared" si="409"/>
        <v>-1914319.9140279423</v>
      </c>
      <c r="AX120" s="58">
        <f t="shared" si="409"/>
        <v>-1914319.9140279423</v>
      </c>
      <c r="AY120" s="58">
        <f t="shared" si="409"/>
        <v>-1914319.9140279423</v>
      </c>
      <c r="AZ120" s="58">
        <f t="shared" si="409"/>
        <v>-1914319.9140279423</v>
      </c>
      <c r="BA120" s="58">
        <f t="shared" si="409"/>
        <v>-1914319.9140279423</v>
      </c>
      <c r="BB120" s="58">
        <f t="shared" si="409"/>
        <v>-1914319.9140279423</v>
      </c>
      <c r="BC120" s="58">
        <f t="shared" si="409"/>
        <v>-1892904.866179514</v>
      </c>
      <c r="BD120" s="58">
        <f t="shared" si="409"/>
        <v>-1892904.866179514</v>
      </c>
      <c r="BE120" s="58">
        <f t="shared" si="409"/>
        <v>-1892904.866179514</v>
      </c>
      <c r="BF120" s="58">
        <f t="shared" si="409"/>
        <v>-1892904.866179514</v>
      </c>
      <c r="BG120" s="58">
        <f t="shared" si="409"/>
        <v>-1892904.866179514</v>
      </c>
      <c r="BI120" s="593">
        <f>BI118+BI107+BI103+BI96</f>
        <v>811245767.793401</v>
      </c>
      <c r="BJ120" s="58">
        <f>BJ118+BJ107+BJ103+BJ96</f>
        <v>813752104.75340092</v>
      </c>
      <c r="BK120" s="58">
        <f t="shared" ref="BK120:DD120" si="410">BK118+BK107+BK103+BK96</f>
        <v>812170475.33340108</v>
      </c>
      <c r="BL120" s="58">
        <f t="shared" si="410"/>
        <v>813261588.65340102</v>
      </c>
      <c r="BM120" s="58">
        <f t="shared" si="410"/>
        <v>812955515.74340105</v>
      </c>
      <c r="BN120" s="58">
        <f t="shared" si="410"/>
        <v>812279003.07340109</v>
      </c>
      <c r="BO120" s="58">
        <f t="shared" si="410"/>
        <v>816173314.64340103</v>
      </c>
      <c r="BP120" s="58">
        <f t="shared" si="410"/>
        <v>815965981.17340112</v>
      </c>
      <c r="BQ120" s="58">
        <f t="shared" si="410"/>
        <v>816620533.50340104</v>
      </c>
      <c r="BR120" s="58">
        <f t="shared" si="410"/>
        <v>816698451.71340108</v>
      </c>
      <c r="BS120" s="58">
        <f t="shared" si="410"/>
        <v>815228426.79937303</v>
      </c>
      <c r="BT120" s="58">
        <f t="shared" si="410"/>
        <v>813693971.8853451</v>
      </c>
      <c r="BU120" s="58">
        <f t="shared" si="410"/>
        <v>814176826.86131728</v>
      </c>
      <c r="BV120" s="58">
        <f t="shared" si="410"/>
        <v>812960951.94728923</v>
      </c>
      <c r="BW120" s="58">
        <f t="shared" si="410"/>
        <v>811502827.0332613</v>
      </c>
      <c r="BX120" s="58">
        <f t="shared" si="410"/>
        <v>810193112.11923349</v>
      </c>
      <c r="BY120" s="58">
        <f t="shared" si="410"/>
        <v>810155608.71520543</v>
      </c>
      <c r="BZ120" s="58">
        <f t="shared" si="410"/>
        <v>812148037.21117747</v>
      </c>
      <c r="CA120" s="58">
        <f t="shared" si="410"/>
        <v>814086382.97714949</v>
      </c>
      <c r="CB120" s="58">
        <f t="shared" si="410"/>
        <v>813324598.27097011</v>
      </c>
      <c r="CC120" s="58">
        <f t="shared" si="410"/>
        <v>811705733.91479051</v>
      </c>
      <c r="CD120" s="58">
        <f t="shared" si="410"/>
        <v>810133682.28861082</v>
      </c>
      <c r="CE120" s="58">
        <f t="shared" si="410"/>
        <v>808703590.3406322</v>
      </c>
      <c r="CF120" s="58">
        <f t="shared" si="410"/>
        <v>807206423.65862322</v>
      </c>
      <c r="CG120" s="90"/>
      <c r="CH120" s="58">
        <f t="shared" si="410"/>
        <v>3203387.3424008107</v>
      </c>
      <c r="CI120" s="58">
        <f t="shared" si="410"/>
        <v>3207428.9427219015</v>
      </c>
      <c r="CJ120" s="58">
        <f t="shared" si="410"/>
        <v>3207803.705609832</v>
      </c>
      <c r="CK120" s="58">
        <f t="shared" si="410"/>
        <v>3206659.5796014499</v>
      </c>
      <c r="CL120" s="58">
        <f t="shared" si="410"/>
        <v>3208419.2018483076</v>
      </c>
      <c r="CM120" s="58">
        <f t="shared" si="410"/>
        <v>3206118.4042097321</v>
      </c>
      <c r="CN120" s="58">
        <f t="shared" si="410"/>
        <v>3214687.4693736127</v>
      </c>
      <c r="CO120" s="58">
        <f t="shared" si="410"/>
        <v>3224462.9338832349</v>
      </c>
      <c r="CP120" s="58">
        <f t="shared" si="410"/>
        <v>3225627.8914675787</v>
      </c>
      <c r="CQ120" s="58">
        <f t="shared" si="410"/>
        <v>3227278.5978517365</v>
      </c>
      <c r="CR120" s="58">
        <f t="shared" si="410"/>
        <v>3224918.1192927938</v>
      </c>
      <c r="CS120" s="58">
        <f t="shared" si="410"/>
        <v>3219740.7002792414</v>
      </c>
      <c r="CT120" s="58">
        <f t="shared" si="410"/>
        <v>3219036.5227195946</v>
      </c>
      <c r="CU120" s="58">
        <f t="shared" si="410"/>
        <v>3219062.0803933749</v>
      </c>
      <c r="CV120" s="58">
        <f t="shared" si="410"/>
        <v>3214641.6545995576</v>
      </c>
      <c r="CW120" s="58">
        <f t="shared" si="410"/>
        <v>3210006.2801137166</v>
      </c>
      <c r="CX120" s="58">
        <f t="shared" si="410"/>
        <v>3208132.1894726185</v>
      </c>
      <c r="CY120" s="58">
        <f t="shared" si="410"/>
        <v>3212131.5004730122</v>
      </c>
      <c r="CZ120" s="58">
        <f t="shared" si="410"/>
        <v>3220172.3633176964</v>
      </c>
      <c r="DA120" s="58">
        <f t="shared" si="410"/>
        <v>3223575.8611319447</v>
      </c>
      <c r="DB120" s="58">
        <f t="shared" si="410"/>
        <v>3219789.2903206395</v>
      </c>
      <c r="DC120" s="58">
        <f t="shared" si="410"/>
        <v>3214146.7325672656</v>
      </c>
      <c r="DD120" s="58">
        <f t="shared" si="410"/>
        <v>3208936.5744540533</v>
      </c>
      <c r="DE120" s="58">
        <f t="shared" ref="DE120" si="411">DE118+DE107+DE103+DE96</f>
        <v>3203897.9468267933</v>
      </c>
      <c r="DF120" s="35"/>
      <c r="DG120" s="61"/>
      <c r="DH120" s="61"/>
      <c r="DI120" s="113">
        <f>DI118+DI107+DI103+DI96</f>
        <v>36442843.949999981</v>
      </c>
      <c r="DJ120" s="113">
        <f>DJ118+DJ107+DJ103+DJ96</f>
        <v>38573528.996390268</v>
      </c>
      <c r="DK120" s="113">
        <f>DJ120-DI120</f>
        <v>2130685.0463902876</v>
      </c>
      <c r="DL120" s="37"/>
      <c r="DM120" s="110">
        <f>DM118+DM107+DM103+DM96</f>
        <v>36442843.949999981</v>
      </c>
      <c r="DN120" s="110">
        <f>DN118+DN107+DN103+DN96</f>
        <v>38367111.096213348</v>
      </c>
      <c r="DO120" s="110">
        <f>DN120-DM120</f>
        <v>1924267.1462133676</v>
      </c>
      <c r="DP120" s="37"/>
      <c r="DQ120" s="64">
        <f t="shared" si="322"/>
        <v>-206417.90017692</v>
      </c>
      <c r="DR120" s="48"/>
    </row>
    <row r="121" spans="1:122">
      <c r="D121" s="5"/>
      <c r="E121" s="5"/>
      <c r="F121" s="5"/>
      <c r="G121" s="5"/>
      <c r="H121" s="5"/>
      <c r="I121" s="5"/>
      <c r="BI121" s="358"/>
      <c r="CG121" s="90"/>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61"/>
      <c r="DH121" s="61"/>
      <c r="DI121" s="63"/>
      <c r="DJ121" s="63"/>
      <c r="DK121" s="63"/>
      <c r="DL121" s="109"/>
      <c r="DM121" s="182"/>
      <c r="DN121" s="106"/>
      <c r="DO121" s="106"/>
      <c r="DP121" s="109"/>
      <c r="DQ121" s="127">
        <f t="shared" si="322"/>
        <v>0</v>
      </c>
      <c r="DR121" s="48"/>
    </row>
    <row r="122" spans="1:122">
      <c r="A122" s="6"/>
      <c r="B122" s="6"/>
      <c r="D122" s="5"/>
      <c r="E122" s="5"/>
      <c r="F122" s="5"/>
      <c r="G122" s="5"/>
      <c r="H122" s="5"/>
      <c r="I122" s="5"/>
      <c r="BI122" s="358"/>
      <c r="CG122" s="90"/>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61"/>
      <c r="DH122" s="61"/>
      <c r="DI122" s="63"/>
      <c r="DJ122" s="63"/>
      <c r="DK122" s="63"/>
      <c r="DL122" s="109"/>
      <c r="DM122" s="182"/>
      <c r="DN122" s="106"/>
      <c r="DO122" s="106"/>
      <c r="DP122" s="109"/>
      <c r="DQ122" s="127">
        <f t="shared" si="322"/>
        <v>0</v>
      </c>
      <c r="DR122" s="48"/>
    </row>
    <row r="123" spans="1:122">
      <c r="A123" s="6" t="s">
        <v>368</v>
      </c>
      <c r="B123" s="6"/>
      <c r="D123" s="5"/>
      <c r="E123" s="5"/>
      <c r="F123" s="5"/>
      <c r="G123" s="5"/>
      <c r="H123" s="5"/>
      <c r="I123" s="5"/>
      <c r="M123" s="15">
        <f t="shared" ref="M123:O123" si="412">M120+M74</f>
        <v>3123392768.48</v>
      </c>
      <c r="N123" s="15">
        <f t="shared" si="412"/>
        <v>3129317070.0200005</v>
      </c>
      <c r="O123" s="15">
        <f t="shared" si="412"/>
        <v>3096832556.2999997</v>
      </c>
      <c r="P123" s="15">
        <f t="shared" ref="P123:AD123" si="413">P120+P74</f>
        <v>3120865993.04</v>
      </c>
      <c r="Q123" s="15">
        <f t="shared" si="413"/>
        <v>3322168374.0500002</v>
      </c>
      <c r="R123" s="15">
        <f t="shared" si="413"/>
        <v>3239685836.7999997</v>
      </c>
      <c r="S123" s="15">
        <f t="shared" si="413"/>
        <v>3096415958.8200002</v>
      </c>
      <c r="T123" s="15">
        <f t="shared" si="413"/>
        <v>3091950887.5699997</v>
      </c>
      <c r="U123" s="15">
        <f t="shared" si="413"/>
        <v>3186772817.2799997</v>
      </c>
      <c r="V123" s="15">
        <f t="shared" si="413"/>
        <v>3204537167.2612133</v>
      </c>
      <c r="W123" s="15">
        <f t="shared" si="413"/>
        <v>3309397158.9419031</v>
      </c>
      <c r="X123" s="15">
        <f t="shared" si="413"/>
        <v>3133997121.7540512</v>
      </c>
      <c r="Y123" s="15">
        <f t="shared" si="413"/>
        <v>3133615978.3935199</v>
      </c>
      <c r="Z123" s="15">
        <f t="shared" si="413"/>
        <v>3117186222.0700607</v>
      </c>
      <c r="AA123" s="15">
        <f t="shared" si="413"/>
        <v>3180497885.175386</v>
      </c>
      <c r="AB123" s="15">
        <f t="shared" si="413"/>
        <v>3104428547.1239123</v>
      </c>
      <c r="AC123" s="15">
        <f t="shared" si="413"/>
        <v>3143316692.2916622</v>
      </c>
      <c r="AD123" s="15">
        <f t="shared" si="413"/>
        <v>3229421794.9949079</v>
      </c>
      <c r="AE123" s="15">
        <f t="shared" ref="AE123:AI123" si="414">AE120+AE74</f>
        <v>3084118277.096714</v>
      </c>
      <c r="AF123" s="15">
        <f t="shared" si="414"/>
        <v>3086422840.1242952</v>
      </c>
      <c r="AG123" s="15">
        <f t="shared" si="414"/>
        <v>3099246095.69696</v>
      </c>
      <c r="AH123" s="15">
        <f t="shared" si="414"/>
        <v>3096617509.9361119</v>
      </c>
      <c r="AI123" s="15">
        <f t="shared" si="414"/>
        <v>3562018874.4513874</v>
      </c>
      <c r="AK123" s="15">
        <f t="shared" ref="AK123" si="415">AK120+AK74</f>
        <v>3045276274.5300007</v>
      </c>
      <c r="AL123" s="15">
        <f t="shared" ref="AL123:BG123" si="416">AL120+AL74</f>
        <v>3045178071.2199993</v>
      </c>
      <c r="AM123" s="15">
        <f t="shared" si="416"/>
        <v>3030380102.5300002</v>
      </c>
      <c r="AN123" s="15">
        <f t="shared" si="416"/>
        <v>3034349838.3899994</v>
      </c>
      <c r="AO123" s="15">
        <f t="shared" si="416"/>
        <v>3048569220.8199997</v>
      </c>
      <c r="AP123" s="15">
        <f t="shared" si="416"/>
        <v>3038381334.5700002</v>
      </c>
      <c r="AQ123" s="15">
        <f t="shared" si="416"/>
        <v>3045471081.0199995</v>
      </c>
      <c r="AR123" s="15">
        <f t="shared" si="416"/>
        <v>3050089389.29</v>
      </c>
      <c r="AS123" s="15">
        <f t="shared" si="416"/>
        <v>3035264754.27</v>
      </c>
      <c r="AT123" s="15">
        <f t="shared" si="416"/>
        <v>3037092185.9374738</v>
      </c>
      <c r="AU123" s="15">
        <f t="shared" si="416"/>
        <v>3037092186.9374738</v>
      </c>
      <c r="AV123" s="15">
        <f t="shared" si="416"/>
        <v>3037092187.9374738</v>
      </c>
      <c r="AW123" s="15">
        <f t="shared" si="416"/>
        <v>3037092188.9374738</v>
      </c>
      <c r="AX123" s="15">
        <f t="shared" si="416"/>
        <v>3037092189.9374738</v>
      </c>
      <c r="AY123" s="15">
        <f t="shared" si="416"/>
        <v>3036559899.8674736</v>
      </c>
      <c r="AZ123" s="15">
        <f t="shared" si="416"/>
        <v>3037092191.9374738</v>
      </c>
      <c r="BA123" s="15">
        <f t="shared" si="416"/>
        <v>3037092192.9374738</v>
      </c>
      <c r="BB123" s="15">
        <f t="shared" si="416"/>
        <v>3037092193.9374738</v>
      </c>
      <c r="BC123" s="15">
        <f t="shared" si="416"/>
        <v>3036545667.0779638</v>
      </c>
      <c r="BD123" s="15">
        <f t="shared" si="416"/>
        <v>3036545668.0779638</v>
      </c>
      <c r="BE123" s="15">
        <f t="shared" si="416"/>
        <v>3036545669.0779638</v>
      </c>
      <c r="BF123" s="15">
        <f t="shared" si="416"/>
        <v>3036545670.0779638</v>
      </c>
      <c r="BG123" s="15">
        <f t="shared" si="416"/>
        <v>3036545671.0779638</v>
      </c>
      <c r="BI123" s="359">
        <f t="shared" ref="BI123:CF123" si="417">BI120+BI74</f>
        <v>21988049672.329998</v>
      </c>
      <c r="BJ123" s="15">
        <f t="shared" si="417"/>
        <v>22035026616.23</v>
      </c>
      <c r="BK123" s="15">
        <f t="shared" si="417"/>
        <v>22087776356.729996</v>
      </c>
      <c r="BL123" s="15">
        <f t="shared" si="417"/>
        <v>22092032067.880001</v>
      </c>
      <c r="BM123" s="15">
        <f t="shared" si="417"/>
        <v>22125719577.91</v>
      </c>
      <c r="BN123" s="15">
        <f t="shared" si="417"/>
        <v>22376084470.989998</v>
      </c>
      <c r="BO123" s="15">
        <f t="shared" si="417"/>
        <v>22527300948.5</v>
      </c>
      <c r="BP123" s="15">
        <f t="shared" si="417"/>
        <v>22551521907.82</v>
      </c>
      <c r="BQ123" s="15">
        <f t="shared" si="417"/>
        <v>22571749505.010002</v>
      </c>
      <c r="BR123" s="15">
        <f t="shared" si="417"/>
        <v>22668588289.419998</v>
      </c>
      <c r="BS123" s="15">
        <f t="shared" si="417"/>
        <v>22785768454.597958</v>
      </c>
      <c r="BT123" s="15">
        <f t="shared" si="417"/>
        <v>23008062869.716606</v>
      </c>
      <c r="BU123" s="15">
        <f t="shared" si="417"/>
        <v>23055375269.407406</v>
      </c>
      <c r="BV123" s="15">
        <f t="shared" si="417"/>
        <v>23102205955.597675</v>
      </c>
      <c r="BW123" s="15">
        <f t="shared" si="417"/>
        <v>23132035171.584496</v>
      </c>
      <c r="BX123" s="15">
        <f t="shared" si="417"/>
        <v>23222911461.566635</v>
      </c>
      <c r="BY123" s="15">
        <f t="shared" si="417"/>
        <v>23257624072.587307</v>
      </c>
      <c r="BZ123" s="15">
        <f t="shared" si="417"/>
        <v>23313583755.795719</v>
      </c>
      <c r="CA123" s="15">
        <f t="shared" si="417"/>
        <v>23462296822.387386</v>
      </c>
      <c r="CB123" s="15">
        <f t="shared" si="417"/>
        <v>23458509918.642445</v>
      </c>
      <c r="CC123" s="15">
        <f t="shared" si="417"/>
        <v>23457877290.155087</v>
      </c>
      <c r="CD123" s="15">
        <f t="shared" si="417"/>
        <v>23472514763.250393</v>
      </c>
      <c r="CE123" s="15">
        <f t="shared" si="417"/>
        <v>23484129375.054852</v>
      </c>
      <c r="CF123" s="15">
        <f t="shared" si="417"/>
        <v>23958399951.914581</v>
      </c>
      <c r="CG123" s="90"/>
      <c r="CH123" s="15">
        <f t="shared" ref="CH123:DE123" si="418">CH120+CH74</f>
        <v>47909715.260303199</v>
      </c>
      <c r="CI123" s="15">
        <f t="shared" si="418"/>
        <v>47953928.451775283</v>
      </c>
      <c r="CJ123" s="15">
        <f t="shared" si="418"/>
        <v>48049721.656048894</v>
      </c>
      <c r="CK123" s="15">
        <f t="shared" si="418"/>
        <v>48111084.124753006</v>
      </c>
      <c r="CL123" s="15">
        <f t="shared" si="418"/>
        <v>48163303.567364112</v>
      </c>
      <c r="CM123" s="15">
        <f t="shared" si="418"/>
        <v>48455730.787256844</v>
      </c>
      <c r="CN123" s="15">
        <f t="shared" si="418"/>
        <v>48877329.610652417</v>
      </c>
      <c r="CO123" s="15">
        <f t="shared" si="418"/>
        <v>49064222.734089822</v>
      </c>
      <c r="CP123" s="15">
        <f t="shared" si="418"/>
        <v>49099729.852469154</v>
      </c>
      <c r="CQ123" s="15">
        <f t="shared" si="418"/>
        <v>49215828.259336635</v>
      </c>
      <c r="CR123" s="15">
        <f t="shared" si="418"/>
        <v>49424131.874290794</v>
      </c>
      <c r="CS123" s="15">
        <f t="shared" si="418"/>
        <v>49744793.147843026</v>
      </c>
      <c r="CT123" s="15">
        <f t="shared" si="418"/>
        <v>49999171.187830746</v>
      </c>
      <c r="CU123" s="15">
        <f t="shared" si="418"/>
        <v>50085992.615160272</v>
      </c>
      <c r="CV123" s="15">
        <f t="shared" si="418"/>
        <v>50150326.800815172</v>
      </c>
      <c r="CW123" s="15">
        <f t="shared" si="418"/>
        <v>50242960.952511027</v>
      </c>
      <c r="CX123" s="15">
        <f t="shared" si="418"/>
        <v>50347645.655940309</v>
      </c>
      <c r="CY123" s="15">
        <f t="shared" si="418"/>
        <v>50439661.142020635</v>
      </c>
      <c r="CZ123" s="15">
        <f t="shared" si="418"/>
        <v>50635114.047374465</v>
      </c>
      <c r="DA123" s="15">
        <f t="shared" si="418"/>
        <v>50770525.298330471</v>
      </c>
      <c r="DB123" s="15">
        <f t="shared" si="418"/>
        <v>50764522.331453897</v>
      </c>
      <c r="DC123" s="15">
        <f t="shared" si="418"/>
        <v>50770981.113130197</v>
      </c>
      <c r="DD123" s="15">
        <f t="shared" si="418"/>
        <v>50788907.025752239</v>
      </c>
      <c r="DE123" s="15">
        <f t="shared" si="418"/>
        <v>51181046.620995522</v>
      </c>
      <c r="DF123" s="90"/>
      <c r="DG123" s="61"/>
      <c r="DH123" s="61"/>
      <c r="DI123" s="112">
        <f>DI120+DI74</f>
        <v>544731950.06857073</v>
      </c>
      <c r="DJ123" s="112">
        <f>DJ120+DJ74</f>
        <v>595831704.36890757</v>
      </c>
      <c r="DK123" s="112">
        <f>DJ123-DI123</f>
        <v>51099754.300336838</v>
      </c>
      <c r="DL123" s="109"/>
      <c r="DM123" s="107">
        <f>DM120+DM74</f>
        <v>544731950.06857073</v>
      </c>
      <c r="DN123" s="107">
        <f>DN120+DN74</f>
        <v>595273051.05571592</v>
      </c>
      <c r="DO123" s="107">
        <f>DN123-DM123</f>
        <v>50541100.987145185</v>
      </c>
      <c r="DP123" s="109"/>
      <c r="DQ123" s="64">
        <f t="shared" si="322"/>
        <v>-558653.3131916523</v>
      </c>
      <c r="DR123" s="48"/>
    </row>
    <row r="124" spans="1:122" ht="13.5" thickBot="1">
      <c r="BI124" s="387"/>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G124" s="105" t="s">
        <v>1983</v>
      </c>
      <c r="DH124" s="105"/>
      <c r="DI124" s="61"/>
      <c r="DJ124" s="61"/>
      <c r="DK124" s="61"/>
      <c r="DM124" s="182">
        <f>Scenarios!P114</f>
        <v>544731950.06857073</v>
      </c>
      <c r="DN124" s="182">
        <f>Scenarios!Q114</f>
        <v>595273051.05571616</v>
      </c>
      <c r="DO124" s="106"/>
      <c r="DP124" s="175"/>
      <c r="DQ124" s="127">
        <f t="shared" si="322"/>
        <v>0</v>
      </c>
      <c r="DR124" s="48"/>
    </row>
    <row r="125" spans="1:12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G125" s="61"/>
      <c r="DH125" s="61"/>
      <c r="DI125" s="61"/>
      <c r="DJ125" s="61"/>
      <c r="DK125" s="61"/>
      <c r="DM125" s="182"/>
      <c r="DN125" s="106"/>
      <c r="DO125" s="106"/>
      <c r="DP125" s="175"/>
      <c r="DQ125" s="127"/>
      <c r="DR125" s="48"/>
    </row>
    <row r="126" spans="1:122" ht="14.25" customHeight="1">
      <c r="CI126" s="36"/>
      <c r="DG126" s="61"/>
      <c r="DH126" s="61"/>
      <c r="DI126" s="61"/>
      <c r="DJ126" s="61"/>
      <c r="DK126" s="61"/>
      <c r="DM126" s="182"/>
      <c r="DN126" s="106"/>
      <c r="DO126" s="106"/>
      <c r="DP126" s="175"/>
      <c r="DQ126" s="127"/>
      <c r="DR126" s="48"/>
    </row>
    <row r="131" spans="1:122">
      <c r="A131" s="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M131" s="581"/>
      <c r="DN131" s="581"/>
      <c r="DO131" s="245"/>
      <c r="DP131" s="39"/>
      <c r="DQ131" s="39"/>
      <c r="DR131" s="39"/>
    </row>
    <row r="132" spans="1:122">
      <c r="A132" s="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M132" s="581"/>
      <c r="DN132" s="581"/>
      <c r="DO132" s="245"/>
      <c r="DP132" s="39"/>
      <c r="DQ132" s="39"/>
      <c r="DR132" s="39"/>
    </row>
    <row r="133" spans="1:122" ht="13.5" thickBot="1">
      <c r="A133" s="582"/>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583"/>
      <c r="DM133" s="584"/>
      <c r="DN133" s="584"/>
      <c r="DO133" s="585"/>
      <c r="DP133" s="583"/>
      <c r="DQ133" s="583"/>
      <c r="DR133" s="583"/>
    </row>
  </sheetData>
  <mergeCells count="5">
    <mergeCell ref="DS4:DS6"/>
    <mergeCell ref="DI4:DK4"/>
    <mergeCell ref="DM4:DO4"/>
    <mergeCell ref="DI5:DK5"/>
    <mergeCell ref="DM5:DO5"/>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DPU Check Flow Chart</vt:lpstr>
      <vt:lpstr>Scenarios</vt:lpstr>
      <vt:lpstr>5.1 EPIS Lead Sheet</vt:lpstr>
      <vt:lpstr>5.2 Dep&amp;Amtz Exp Lead Sheet</vt:lpstr>
      <vt:lpstr>5.3 Dep&amp;Amtz Res Lead Sheet</vt:lpstr>
      <vt:lpstr>JAM Inputs</vt:lpstr>
      <vt:lpstr>EPIS</vt:lpstr>
      <vt:lpstr>Retirements</vt:lpstr>
      <vt:lpstr>Depreciation Exp</vt:lpstr>
      <vt:lpstr>Accum Dep</vt:lpstr>
      <vt:lpstr>Adjustments</vt:lpstr>
      <vt:lpstr>DPU 39.1</vt:lpstr>
      <vt:lpstr>Revised Apr12-May13Forecast</vt:lpstr>
      <vt:lpstr>DPU Set 32</vt:lpstr>
      <vt:lpstr>DPU 39.2</vt:lpstr>
      <vt:lpstr>Retirement Rates</vt:lpstr>
      <vt:lpstr>Factors</vt:lpstr>
      <vt:lpstr>'5.2 Dep&amp;Amtz Exp Lead Sheet'!Print_Area</vt:lpstr>
      <vt:lpstr>'5.3 Dep&amp;Amtz Res Lead Sheet'!Print_Area</vt:lpstr>
      <vt:lpstr>'DPU 39.1'!Print_Area</vt:lpstr>
      <vt:lpstr>'DPU 39.2'!Print_Area</vt:lpstr>
      <vt:lpstr>'Retirement Rates'!Print_Area</vt:lpstr>
      <vt:lpstr>'5.1 EPIS Lead Sheet'!Print_Titles</vt:lpstr>
      <vt:lpstr>'5.2 Dep&amp;Amtz Exp Lead Sheet'!Print_Titles</vt:lpstr>
      <vt:lpstr>'5.3 Dep&amp;Amtz Res Lead Sheet'!Print_Titles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MCroft</dc:creator>
  <cp:lastModifiedBy>Melissa Robyn Paschal</cp:lastModifiedBy>
  <cp:lastPrinted>2012-06-04T19:25:53Z</cp:lastPrinted>
  <dcterms:created xsi:type="dcterms:W3CDTF">2011-04-21T14:06:20Z</dcterms:created>
  <dcterms:modified xsi:type="dcterms:W3CDTF">2012-06-14T18:08:23Z</dcterms:modified>
</cp:coreProperties>
</file>